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omments10.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701"/>
  <workbookPr defaultThemeVersion="124226"/>
  <mc:AlternateContent xmlns:mc="http://schemas.openxmlformats.org/markup-compatibility/2006">
    <mc:Choice Requires="x15">
      <x15ac:absPath xmlns:x15ac="http://schemas.microsoft.com/office/spreadsheetml/2010/11/ac" url="E:\WORK\ARCO\MUNICIPIOS OT\CAJICÁ\CC\"/>
    </mc:Choice>
  </mc:AlternateContent>
  <xr:revisionPtr revIDLastSave="0" documentId="13_ncr:1_{947F08B6-A256-44EE-B6A5-57074D19221B}" xr6:coauthVersionLast="47" xr6:coauthVersionMax="47" xr10:uidLastSave="{00000000-0000-0000-0000-000000000000}"/>
  <bookViews>
    <workbookView xWindow="-120" yWindow="-120" windowWidth="29040" windowHeight="15840" tabRatio="898" firstSheet="3" activeTab="15" xr2:uid="{00000000-000D-0000-FFFF-FFFF00000000}"/>
  </bookViews>
  <sheets>
    <sheet name="MENU" sheetId="9" r:id="rId1"/>
    <sheet name="INSTRUCCIONES" sheetId="24" r:id="rId2"/>
    <sheet name="Otros factores" sheetId="6" state="hidden" r:id="rId3"/>
    <sheet name="FUENTES DE INFORMACIÓN" sheetId="23" r:id="rId4"/>
    <sheet name="RESIDENCIAL" sheetId="4" r:id="rId5"/>
    <sheet name="INSTITUCIONAL" sheetId="11" r:id="rId6"/>
    <sheet name="TRANSPORTE" sheetId="12" r:id="rId7"/>
    <sheet name="INDUSTRIA" sheetId="13" r:id="rId8"/>
    <sheet name="AGROPECUARIO" sheetId="14" r:id="rId9"/>
    <sheet name="RESIDUOS" sheetId="15" r:id="rId10"/>
    <sheet name="Supuestos FE CUT" sheetId="21" state="hidden" r:id="rId11"/>
    <sheet name="CAMBIO DE USO DE LA TIERRA" sheetId="16" r:id="rId12"/>
    <sheet name="TIERRAS PERMANENTES" sheetId="17" r:id="rId13"/>
    <sheet name="Supuestos FE TP" sheetId="22" state="hidden" r:id="rId14"/>
    <sheet name="RESULTADOS HCM" sheetId="18" r:id="rId15"/>
    <sheet name="INFORMES" sheetId="20" r:id="rId16"/>
  </sheets>
  <definedNames>
    <definedName name="_xlnm._FilterDatabase" localSheetId="9" hidden="1">RESIDUOS!$B$14:$BH$41</definedName>
    <definedName name="_xlnm.Print_Area" localSheetId="3">'FUENTES DE INFORMACIÓN'!$B$4:$I$62</definedName>
    <definedName name="CATEGORIA" localSheetId="3">#REF!</definedName>
    <definedName name="CATEGORIA" localSheetId="1">#REF!</definedName>
    <definedName name="CATEGORIA">#REF!</definedName>
    <definedName name="CATEGORIAS" localSheetId="3">#REF!</definedName>
    <definedName name="CATEGORIAS" localSheetId="1">#REF!</definedName>
    <definedName name="CATEGORIAS">#REF!</definedName>
    <definedName name="Combustibles_Gaseosos" localSheetId="3">#REF!</definedName>
    <definedName name="Combustibles_Gaseosos" localSheetId="1">#REF!</definedName>
    <definedName name="Combustibles_Gaseosos">#REF!</definedName>
    <definedName name="Combustibles_Liquidos" localSheetId="3">#REF!</definedName>
    <definedName name="Combustibles_Liquidos" localSheetId="1">#REF!</definedName>
    <definedName name="Combustibles_Liquidos">#REF!</definedName>
    <definedName name="Combustibles_Solidos" localSheetId="3">#REF!</definedName>
    <definedName name="Combustibles_Solidos" localSheetId="1">#REF!</definedName>
    <definedName name="Combustibles_Solidos">#REF!</definedName>
    <definedName name="Energia_Electrica" localSheetId="3">#REF!</definedName>
    <definedName name="Energia_Electrica" localSheetId="1">#REF!</definedName>
    <definedName name="Energia_Electrica">#REF!</definedName>
    <definedName name="Gases_Refrigerantes" localSheetId="3">#REF!</definedName>
    <definedName name="Gases_Refrigerantes" localSheetId="1">#REF!</definedName>
    <definedName name="Gases_Refrigerantes">#REF!</definedName>
    <definedName name="Otras" localSheetId="3">#REF!</definedName>
    <definedName name="Otras" localSheetId="1">#REF!</definedName>
    <definedName name="Otras">#REF!</definedName>
    <definedName name="Procesos_Agropecuarios" localSheetId="3">#REF!</definedName>
    <definedName name="Procesos_Agropecuarios" localSheetId="1">#REF!</definedName>
    <definedName name="Procesos_Agropecuarios">#REF!</definedName>
    <definedName name="_xlnm.Print_Titles" localSheetId="3">'FUENTES DE INFORMACIÓN'!$5:$5</definedName>
    <definedName name="Tratamiento_de_Residuos" localSheetId="3">#REF!</definedName>
    <definedName name="Tratamiento_de_Residuos" localSheetId="1">#REF!</definedName>
    <definedName name="Tratamiento_de_Residuos">#REF!</definedName>
    <definedName name="Tratamiento_Residuos" localSheetId="3">#REF!</definedName>
    <definedName name="Tratamiento_Residuos" localSheetId="1">#REF!</definedName>
    <definedName name="Tratamiento_Residuos">#REF!</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CQ314" i="14" l="1"/>
  <c r="CQ315" i="14"/>
  <c r="CO314" i="14"/>
  <c r="CO315" i="14"/>
  <c r="S8" i="23"/>
  <c r="S7" i="23"/>
  <c r="S16" i="23"/>
  <c r="S29" i="23"/>
  <c r="S30" i="23"/>
  <c r="CP315" i="14" l="1"/>
  <c r="CP314" i="14"/>
  <c r="D41" i="4"/>
  <c r="H10" i="18" l="1"/>
  <c r="I31" i="18"/>
  <c r="Q59" i="23" l="1"/>
  <c r="S48" i="23"/>
  <c r="S47" i="23"/>
  <c r="S46" i="23"/>
  <c r="S45" i="23"/>
  <c r="U38" i="23"/>
  <c r="S36" i="23"/>
  <c r="S35" i="23"/>
  <c r="S34" i="23"/>
  <c r="S33" i="23"/>
  <c r="U28" i="23"/>
  <c r="U21" i="23"/>
  <c r="U20" i="23"/>
  <c r="S17" i="23"/>
  <c r="S15" i="23"/>
  <c r="U12" i="23"/>
  <c r="U11" i="23"/>
  <c r="F68" i="17" l="1"/>
  <c r="F67" i="17"/>
  <c r="F66" i="17"/>
  <c r="F65" i="17"/>
  <c r="F64" i="17"/>
  <c r="F61" i="17"/>
  <c r="F60" i="17"/>
  <c r="F59" i="17"/>
  <c r="F58" i="17"/>
  <c r="F57" i="17"/>
  <c r="F56" i="17"/>
  <c r="F48" i="17"/>
  <c r="F47" i="17"/>
  <c r="F46" i="17"/>
  <c r="F45" i="17"/>
  <c r="F44" i="17"/>
  <c r="F43" i="17"/>
  <c r="F40" i="17"/>
  <c r="F39" i="17"/>
  <c r="F38" i="17"/>
  <c r="F37" i="17"/>
  <c r="F36" i="17"/>
  <c r="F35" i="17"/>
  <c r="F32" i="17"/>
  <c r="F31" i="17"/>
  <c r="F30" i="17"/>
  <c r="F29" i="17"/>
  <c r="F28" i="17"/>
  <c r="F27" i="17"/>
  <c r="F26" i="17"/>
  <c r="F23" i="17"/>
  <c r="F22" i="17"/>
  <c r="F21" i="17"/>
  <c r="I71" i="16"/>
  <c r="I70" i="16"/>
  <c r="I69" i="16"/>
  <c r="I68" i="16"/>
  <c r="H71" i="16"/>
  <c r="H70" i="16"/>
  <c r="H69" i="16"/>
  <c r="H68" i="16"/>
  <c r="D71" i="16"/>
  <c r="D70" i="16"/>
  <c r="D69" i="16"/>
  <c r="D68" i="16"/>
  <c r="D67" i="16"/>
  <c r="C71" i="16"/>
  <c r="C70" i="16"/>
  <c r="C69" i="16"/>
  <c r="C68" i="16"/>
  <c r="C67" i="16"/>
  <c r="I61" i="16"/>
  <c r="I60" i="16"/>
  <c r="I59" i="16"/>
  <c r="I58" i="16"/>
  <c r="I57" i="16"/>
  <c r="H61" i="16"/>
  <c r="H60" i="16"/>
  <c r="H59" i="16"/>
  <c r="H58" i="16"/>
  <c r="H57" i="16"/>
  <c r="D61" i="16"/>
  <c r="D60" i="16"/>
  <c r="D59" i="16"/>
  <c r="D58" i="16"/>
  <c r="D57" i="16"/>
  <c r="C61" i="16"/>
  <c r="C60" i="16"/>
  <c r="C59" i="16"/>
  <c r="C58" i="16"/>
  <c r="C57" i="16"/>
  <c r="I51" i="16"/>
  <c r="I50" i="16"/>
  <c r="I49" i="16"/>
  <c r="I48" i="16"/>
  <c r="I47" i="16"/>
  <c r="H51" i="16"/>
  <c r="H50" i="16"/>
  <c r="H49" i="16"/>
  <c r="H48" i="16"/>
  <c r="H47" i="16"/>
  <c r="D51" i="16"/>
  <c r="D50" i="16"/>
  <c r="D49" i="16"/>
  <c r="D48" i="16"/>
  <c r="D47" i="16"/>
  <c r="C51" i="16"/>
  <c r="C50" i="16"/>
  <c r="C49" i="16"/>
  <c r="C48" i="16"/>
  <c r="C47" i="16"/>
  <c r="I41" i="16"/>
  <c r="I40" i="16"/>
  <c r="I39" i="16"/>
  <c r="I38" i="16"/>
  <c r="I37" i="16"/>
  <c r="H41" i="16"/>
  <c r="H40" i="16"/>
  <c r="H39" i="16"/>
  <c r="H38" i="16"/>
  <c r="H37" i="16"/>
  <c r="D41" i="16"/>
  <c r="D40" i="16"/>
  <c r="D39" i="16"/>
  <c r="D38" i="16"/>
  <c r="D37" i="16"/>
  <c r="C41" i="16"/>
  <c r="C40" i="16"/>
  <c r="C39" i="16"/>
  <c r="C38" i="16"/>
  <c r="C37" i="16"/>
  <c r="I31" i="16"/>
  <c r="I30" i="16"/>
  <c r="I29" i="16"/>
  <c r="I28" i="16"/>
  <c r="I27" i="16"/>
  <c r="H31" i="16"/>
  <c r="H30" i="16"/>
  <c r="H29" i="16"/>
  <c r="H28" i="16"/>
  <c r="H27" i="16"/>
  <c r="D31" i="16"/>
  <c r="D30" i="16"/>
  <c r="D29" i="16"/>
  <c r="D28" i="16"/>
  <c r="D27" i="16"/>
  <c r="C31" i="16"/>
  <c r="C30" i="16"/>
  <c r="C29" i="16"/>
  <c r="C28" i="16"/>
  <c r="C27" i="16"/>
  <c r="I21" i="16"/>
  <c r="I20" i="16"/>
  <c r="I19" i="16"/>
  <c r="H21" i="16"/>
  <c r="H20" i="16"/>
  <c r="H19" i="16"/>
  <c r="D21" i="16"/>
  <c r="D20" i="16"/>
  <c r="D19" i="16"/>
  <c r="D18" i="16"/>
  <c r="D17" i="16"/>
  <c r="C21" i="16"/>
  <c r="C20" i="16"/>
  <c r="C19" i="16"/>
  <c r="C18" i="16"/>
  <c r="I18" i="16"/>
  <c r="H18" i="16"/>
  <c r="AV74" i="15"/>
  <c r="I61" i="18" s="1"/>
  <c r="AW74" i="15"/>
  <c r="BA74" i="15"/>
  <c r="BD74" i="15"/>
  <c r="AV61" i="15"/>
  <c r="I60" i="18" s="1"/>
  <c r="AW61" i="15"/>
  <c r="BA61" i="15"/>
  <c r="BD61" i="15"/>
  <c r="AX73" i="15"/>
  <c r="AM73" i="15"/>
  <c r="AL73" i="15"/>
  <c r="AF73" i="15"/>
  <c r="AE73" i="15"/>
  <c r="R73" i="15"/>
  <c r="S73" i="15" s="1"/>
  <c r="Q73" i="15"/>
  <c r="AG73" i="15" s="1"/>
  <c r="D73" i="15"/>
  <c r="AX72" i="15"/>
  <c r="AM72" i="15"/>
  <c r="AL72" i="15"/>
  <c r="AF72" i="15"/>
  <c r="AE72" i="15"/>
  <c r="R72" i="15"/>
  <c r="S72" i="15" s="1"/>
  <c r="Q72" i="15"/>
  <c r="AG72" i="15" s="1"/>
  <c r="D72" i="15"/>
  <c r="AX71" i="15"/>
  <c r="AM71" i="15"/>
  <c r="AL71" i="15"/>
  <c r="AF71" i="15"/>
  <c r="AE71" i="15"/>
  <c r="R71" i="15"/>
  <c r="S71" i="15" s="1"/>
  <c r="Q71" i="15"/>
  <c r="D71" i="15"/>
  <c r="AX70" i="15"/>
  <c r="AM70" i="15"/>
  <c r="AL70" i="15"/>
  <c r="AF70" i="15"/>
  <c r="AE70" i="15"/>
  <c r="R70" i="15"/>
  <c r="U70" i="15" s="1"/>
  <c r="Q70" i="15"/>
  <c r="AG70" i="15" s="1"/>
  <c r="D70" i="15"/>
  <c r="AX69" i="15"/>
  <c r="AM69" i="15"/>
  <c r="AL69" i="15"/>
  <c r="AF69" i="15"/>
  <c r="AE69" i="15"/>
  <c r="R69" i="15"/>
  <c r="U69" i="15" s="1"/>
  <c r="Q69" i="15"/>
  <c r="AG69" i="15" s="1"/>
  <c r="D69" i="15"/>
  <c r="AX68" i="15"/>
  <c r="AM68" i="15"/>
  <c r="AL68" i="15"/>
  <c r="AF68" i="15"/>
  <c r="AE68" i="15"/>
  <c r="R68" i="15"/>
  <c r="U68" i="15" s="1"/>
  <c r="Q68" i="15"/>
  <c r="AG68" i="15" s="1"/>
  <c r="D68" i="15"/>
  <c r="AX67" i="15"/>
  <c r="AM67" i="15"/>
  <c r="AL67" i="15"/>
  <c r="AF67" i="15"/>
  <c r="AE67" i="15"/>
  <c r="R67" i="15"/>
  <c r="T67" i="15" s="1"/>
  <c r="Q67" i="15"/>
  <c r="D67" i="15"/>
  <c r="AX66" i="15"/>
  <c r="AM66" i="15"/>
  <c r="AL66" i="15"/>
  <c r="AF66" i="15"/>
  <c r="AE66" i="15"/>
  <c r="R66" i="15"/>
  <c r="T66" i="15" s="1"/>
  <c r="Q66" i="15"/>
  <c r="AG66" i="15" s="1"/>
  <c r="D66" i="15"/>
  <c r="AX65" i="15"/>
  <c r="AM65" i="15"/>
  <c r="AL65" i="15"/>
  <c r="AF65" i="15"/>
  <c r="AE65" i="15"/>
  <c r="R65" i="15"/>
  <c r="U65" i="15" s="1"/>
  <c r="Q65" i="15"/>
  <c r="AG65" i="15" s="1"/>
  <c r="D65" i="15"/>
  <c r="AX60" i="15"/>
  <c r="AM60" i="15"/>
  <c r="AL60" i="15"/>
  <c r="AF60" i="15"/>
  <c r="AE60" i="15"/>
  <c r="R60" i="15"/>
  <c r="Q60" i="15"/>
  <c r="D60" i="15"/>
  <c r="AX59" i="15"/>
  <c r="AM59" i="15"/>
  <c r="AL59" i="15"/>
  <c r="AF59" i="15"/>
  <c r="AE59" i="15"/>
  <c r="R59" i="15"/>
  <c r="S59" i="15" s="1"/>
  <c r="Q59" i="15"/>
  <c r="D59" i="15"/>
  <c r="AX58" i="15"/>
  <c r="AM58" i="15"/>
  <c r="AL58" i="15"/>
  <c r="AF58" i="15"/>
  <c r="AE58" i="15"/>
  <c r="R58" i="15"/>
  <c r="Q58" i="15"/>
  <c r="AA58" i="15" s="1"/>
  <c r="AB58" i="15" s="1"/>
  <c r="D58" i="15"/>
  <c r="AX57" i="15"/>
  <c r="AM57" i="15"/>
  <c r="AL57" i="15"/>
  <c r="AF57" i="15"/>
  <c r="AE57" i="15"/>
  <c r="R57" i="15"/>
  <c r="T57" i="15" s="1"/>
  <c r="Q57" i="15"/>
  <c r="D57" i="15"/>
  <c r="AX56" i="15"/>
  <c r="AM56" i="15"/>
  <c r="AL56" i="15"/>
  <c r="AF56" i="15"/>
  <c r="AE56" i="15"/>
  <c r="R56" i="15"/>
  <c r="T56" i="15" s="1"/>
  <c r="Q56" i="15"/>
  <c r="AG56" i="15" s="1"/>
  <c r="D56" i="15"/>
  <c r="AX55" i="15"/>
  <c r="AM55" i="15"/>
  <c r="AL55" i="15"/>
  <c r="AF55" i="15"/>
  <c r="AE55" i="15"/>
  <c r="R55" i="15"/>
  <c r="T55" i="15" s="1"/>
  <c r="Q55" i="15"/>
  <c r="AG55" i="15" s="1"/>
  <c r="D55" i="15"/>
  <c r="AX54" i="15"/>
  <c r="AM54" i="15"/>
  <c r="AL54" i="15"/>
  <c r="AF54" i="15"/>
  <c r="AE54" i="15"/>
  <c r="R54" i="15"/>
  <c r="T54" i="15" s="1"/>
  <c r="Q54" i="15"/>
  <c r="AG54" i="15" s="1"/>
  <c r="D54" i="15"/>
  <c r="AX53" i="15"/>
  <c r="AM53" i="15"/>
  <c r="AL53" i="15"/>
  <c r="AF53" i="15"/>
  <c r="AE53" i="15"/>
  <c r="R53" i="15"/>
  <c r="T53" i="15" s="1"/>
  <c r="Q53" i="15"/>
  <c r="AG53" i="15" s="1"/>
  <c r="D53" i="15"/>
  <c r="AX52" i="15"/>
  <c r="AM52" i="15"/>
  <c r="AL52" i="15"/>
  <c r="AF52" i="15"/>
  <c r="AE52" i="15"/>
  <c r="R52" i="15"/>
  <c r="T52" i="15" s="1"/>
  <c r="Q52" i="15"/>
  <c r="AG52" i="15" s="1"/>
  <c r="D52" i="15"/>
  <c r="AX51" i="15"/>
  <c r="AM51" i="15"/>
  <c r="AL51" i="15"/>
  <c r="AF51" i="15"/>
  <c r="AE51" i="15"/>
  <c r="R51" i="15"/>
  <c r="T51" i="15" s="1"/>
  <c r="Q51" i="15"/>
  <c r="AG51" i="15" s="1"/>
  <c r="D51" i="15"/>
  <c r="AX50" i="15"/>
  <c r="AM50" i="15"/>
  <c r="AL50" i="15"/>
  <c r="AF50" i="15"/>
  <c r="AE50" i="15"/>
  <c r="R50" i="15"/>
  <c r="T50" i="15" s="1"/>
  <c r="Q50" i="15"/>
  <c r="AG50" i="15" s="1"/>
  <c r="D50" i="15"/>
  <c r="AV41" i="15"/>
  <c r="I58" i="18" s="1"/>
  <c r="AW41" i="15"/>
  <c r="BA41" i="15"/>
  <c r="BD41" i="15"/>
  <c r="AV28" i="15"/>
  <c r="AW28" i="15"/>
  <c r="AW43" i="15" s="1"/>
  <c r="BA28" i="15"/>
  <c r="BD28" i="15"/>
  <c r="BD43" i="15" s="1"/>
  <c r="AW76" i="15" l="1"/>
  <c r="AX74" i="15"/>
  <c r="BA43" i="15"/>
  <c r="BA76" i="15"/>
  <c r="S70" i="15"/>
  <c r="T71" i="15"/>
  <c r="AH57" i="15"/>
  <c r="AC58" i="15"/>
  <c r="T73" i="15"/>
  <c r="B30" i="16"/>
  <c r="BD76" i="15"/>
  <c r="AH58" i="15"/>
  <c r="AI58" i="15" s="1"/>
  <c r="S65" i="15"/>
  <c r="T70" i="15"/>
  <c r="U71" i="15"/>
  <c r="T65" i="15"/>
  <c r="AX61" i="15"/>
  <c r="AX76" i="15" s="1"/>
  <c r="U56" i="15"/>
  <c r="AV43" i="15"/>
  <c r="I57" i="18"/>
  <c r="U51" i="15"/>
  <c r="BB58" i="15"/>
  <c r="BC58" i="15" s="1"/>
  <c r="BE58" i="15" s="1"/>
  <c r="U59" i="15"/>
  <c r="U66" i="15"/>
  <c r="T72" i="15"/>
  <c r="U73" i="15"/>
  <c r="AV76" i="15"/>
  <c r="AH59" i="15"/>
  <c r="U67" i="15"/>
  <c r="U72" i="15"/>
  <c r="B71" i="16"/>
  <c r="B70" i="16"/>
  <c r="B69" i="16"/>
  <c r="B68" i="16"/>
  <c r="B67" i="16"/>
  <c r="B61" i="16"/>
  <c r="B60" i="16"/>
  <c r="B59" i="16"/>
  <c r="B58" i="16"/>
  <c r="B57" i="16"/>
  <c r="B51" i="16"/>
  <c r="B50" i="16"/>
  <c r="B49" i="16"/>
  <c r="B48" i="16"/>
  <c r="B47" i="16"/>
  <c r="B41" i="16"/>
  <c r="B40" i="16"/>
  <c r="B39" i="16"/>
  <c r="B38" i="16"/>
  <c r="B37" i="16"/>
  <c r="B31" i="16"/>
  <c r="B29" i="16"/>
  <c r="B28" i="16"/>
  <c r="B27" i="16"/>
  <c r="B21" i="16"/>
  <c r="B20" i="16"/>
  <c r="B19" i="16"/>
  <c r="B18" i="16"/>
  <c r="AH60" i="15"/>
  <c r="AJ60" i="15" s="1"/>
  <c r="U57" i="15"/>
  <c r="S69" i="15"/>
  <c r="U52" i="15"/>
  <c r="U55" i="15"/>
  <c r="S66" i="15"/>
  <c r="S67" i="15"/>
  <c r="T68" i="15"/>
  <c r="T69" i="15"/>
  <c r="U54" i="15"/>
  <c r="S68" i="15"/>
  <c r="U50" i="15"/>
  <c r="U53" i="15"/>
  <c r="AG58" i="15"/>
  <c r="AN51" i="15"/>
  <c r="AA51" i="15"/>
  <c r="BB51" i="15"/>
  <c r="BC51" i="15" s="1"/>
  <c r="BE51" i="15" s="1"/>
  <c r="AH51" i="15"/>
  <c r="AN53" i="15"/>
  <c r="AA53" i="15"/>
  <c r="BB53" i="15"/>
  <c r="BC53" i="15" s="1"/>
  <c r="BE53" i="15" s="1"/>
  <c r="AH53" i="15"/>
  <c r="AN55" i="15"/>
  <c r="AA55" i="15"/>
  <c r="BB55" i="15"/>
  <c r="BC55" i="15" s="1"/>
  <c r="BE55" i="15" s="1"/>
  <c r="AH55" i="15"/>
  <c r="AA57" i="15"/>
  <c r="AG57" i="15"/>
  <c r="BB57" i="15"/>
  <c r="BC57" i="15" s="1"/>
  <c r="BE57" i="15" s="1"/>
  <c r="AN57" i="15"/>
  <c r="AN67" i="15"/>
  <c r="AA67" i="15"/>
  <c r="BB67" i="15"/>
  <c r="BC67" i="15" s="1"/>
  <c r="BE67" i="15" s="1"/>
  <c r="AH67" i="15"/>
  <c r="AN71" i="15"/>
  <c r="AA71" i="15"/>
  <c r="BB71" i="15"/>
  <c r="BC71" i="15" s="1"/>
  <c r="BE71" i="15" s="1"/>
  <c r="AH71" i="15"/>
  <c r="AN68" i="15"/>
  <c r="AA68" i="15"/>
  <c r="BB68" i="15"/>
  <c r="BC68" i="15" s="1"/>
  <c r="BE68" i="15" s="1"/>
  <c r="AH68" i="15"/>
  <c r="AN72" i="15"/>
  <c r="AA72" i="15"/>
  <c r="BB72" i="15"/>
  <c r="BC72" i="15" s="1"/>
  <c r="BE72" i="15" s="1"/>
  <c r="AH72" i="15"/>
  <c r="AN50" i="15"/>
  <c r="AH50" i="15"/>
  <c r="AA50" i="15"/>
  <c r="BB50" i="15"/>
  <c r="BC50" i="15" s="1"/>
  <c r="S58" i="15"/>
  <c r="U58" i="15"/>
  <c r="T58" i="15"/>
  <c r="AJ59" i="15"/>
  <c r="AI59" i="15"/>
  <c r="T60" i="15"/>
  <c r="S60" i="15"/>
  <c r="U60" i="15"/>
  <c r="AN65" i="15"/>
  <c r="AA65" i="15"/>
  <c r="BB65" i="15"/>
  <c r="BC65" i="15" s="1"/>
  <c r="AH65" i="15"/>
  <c r="AN69" i="15"/>
  <c r="AA69" i="15"/>
  <c r="BB69" i="15"/>
  <c r="BC69" i="15" s="1"/>
  <c r="BE69" i="15" s="1"/>
  <c r="AH69" i="15"/>
  <c r="AN73" i="15"/>
  <c r="AA73" i="15"/>
  <c r="BB73" i="15"/>
  <c r="BC73" i="15" s="1"/>
  <c r="BE73" i="15" s="1"/>
  <c r="AH73" i="15"/>
  <c r="AN52" i="15"/>
  <c r="AA52" i="15"/>
  <c r="BB52" i="15"/>
  <c r="BC52" i="15" s="1"/>
  <c r="BE52" i="15" s="1"/>
  <c r="AH52" i="15"/>
  <c r="AN54" i="15"/>
  <c r="AA54" i="15"/>
  <c r="BB54" i="15"/>
  <c r="BC54" i="15" s="1"/>
  <c r="BE54" i="15" s="1"/>
  <c r="AH54" i="15"/>
  <c r="AN56" i="15"/>
  <c r="AA56" i="15"/>
  <c r="BB56" i="15"/>
  <c r="BC56" i="15" s="1"/>
  <c r="BE56" i="15" s="1"/>
  <c r="AH56" i="15"/>
  <c r="AI57" i="15"/>
  <c r="AD58" i="15"/>
  <c r="AN66" i="15"/>
  <c r="AA66" i="15"/>
  <c r="BB66" i="15"/>
  <c r="BC66" i="15" s="1"/>
  <c r="BE66" i="15" s="1"/>
  <c r="AH66" i="15"/>
  <c r="AG67" i="15"/>
  <c r="AN70" i="15"/>
  <c r="AA70" i="15"/>
  <c r="BB70" i="15"/>
  <c r="BC70" i="15" s="1"/>
  <c r="BE70" i="15" s="1"/>
  <c r="AH70" i="15"/>
  <c r="AG71" i="15"/>
  <c r="AN59" i="15"/>
  <c r="AA59" i="15"/>
  <c r="S50" i="15"/>
  <c r="S51" i="15"/>
  <c r="S52" i="15"/>
  <c r="S53" i="15"/>
  <c r="S54" i="15"/>
  <c r="S55" i="15"/>
  <c r="S56" i="15"/>
  <c r="S57" i="15"/>
  <c r="AN58" i="15"/>
  <c r="T59" i="15"/>
  <c r="AG59" i="15"/>
  <c r="BB59" i="15"/>
  <c r="BC59" i="15" s="1"/>
  <c r="BE59" i="15" s="1"/>
  <c r="AN60" i="15"/>
  <c r="AA60" i="15"/>
  <c r="AG60" i="15"/>
  <c r="BB60" i="15"/>
  <c r="BC60" i="15" s="1"/>
  <c r="BE60" i="15" s="1"/>
  <c r="BQ253" i="15"/>
  <c r="AI60" i="15" l="1"/>
  <c r="AJ58" i="15"/>
  <c r="AK58" i="15" s="1"/>
  <c r="AG61" i="15"/>
  <c r="BC74" i="15"/>
  <c r="J61" i="18" s="1"/>
  <c r="BC61" i="15"/>
  <c r="J60" i="18" s="1"/>
  <c r="AG74" i="15"/>
  <c r="AN61" i="15"/>
  <c r="AN74" i="15"/>
  <c r="AB67" i="15"/>
  <c r="AC67" i="15"/>
  <c r="AB51" i="15"/>
  <c r="AC51" i="15"/>
  <c r="AJ66" i="15"/>
  <c r="AI66" i="15"/>
  <c r="AJ56" i="15"/>
  <c r="AI56" i="15"/>
  <c r="AI54" i="15"/>
  <c r="AJ52" i="15"/>
  <c r="AI52" i="15"/>
  <c r="AJ73" i="15"/>
  <c r="AI73" i="15"/>
  <c r="AJ69" i="15"/>
  <c r="AI69" i="15"/>
  <c r="AJ65" i="15"/>
  <c r="AI65" i="15"/>
  <c r="AK60" i="15"/>
  <c r="BE50" i="15"/>
  <c r="BE61" i="15" s="1"/>
  <c r="AJ72" i="15"/>
  <c r="AI72" i="15"/>
  <c r="AJ68" i="15"/>
  <c r="AI68" i="15"/>
  <c r="AC57" i="15"/>
  <c r="AB57" i="15"/>
  <c r="AI70" i="15"/>
  <c r="AB55" i="15"/>
  <c r="AC55" i="15"/>
  <c r="AC59" i="15"/>
  <c r="AB59" i="15"/>
  <c r="AB70" i="15"/>
  <c r="AC70" i="15"/>
  <c r="BE65" i="15"/>
  <c r="BE74" i="15" s="1"/>
  <c r="AB50" i="15"/>
  <c r="AC50" i="15"/>
  <c r="AJ71" i="15"/>
  <c r="AI71" i="15"/>
  <c r="AJ67" i="15"/>
  <c r="AI67" i="15"/>
  <c r="AJ55" i="15"/>
  <c r="AI55" i="15"/>
  <c r="AJ53" i="15"/>
  <c r="AI53" i="15"/>
  <c r="AJ51" i="15"/>
  <c r="AI51" i="15"/>
  <c r="AB71" i="15"/>
  <c r="AC71" i="15"/>
  <c r="AB53" i="15"/>
  <c r="AC53" i="15"/>
  <c r="AB60" i="15"/>
  <c r="AC60" i="15"/>
  <c r="AB66" i="15"/>
  <c r="AC66" i="15"/>
  <c r="AB56" i="15"/>
  <c r="AC56" i="15"/>
  <c r="AB54" i="15"/>
  <c r="AC54" i="15"/>
  <c r="AB52" i="15"/>
  <c r="AC52" i="15"/>
  <c r="AB73" i="15"/>
  <c r="AC73" i="15"/>
  <c r="AB69" i="15"/>
  <c r="AC69" i="15"/>
  <c r="AB65" i="15"/>
  <c r="AC65" i="15"/>
  <c r="AK59" i="15"/>
  <c r="AI50" i="15"/>
  <c r="AB72" i="15"/>
  <c r="AC72" i="15"/>
  <c r="AB68" i="15"/>
  <c r="AC68" i="15"/>
  <c r="AG76" i="15" l="1"/>
  <c r="AB74" i="15"/>
  <c r="F61" i="18" s="1"/>
  <c r="BE76" i="15"/>
  <c r="BC76" i="15"/>
  <c r="AB61" i="15"/>
  <c r="AK51" i="15"/>
  <c r="AK55" i="15"/>
  <c r="AN76" i="15"/>
  <c r="AK67" i="15"/>
  <c r="AC61" i="15"/>
  <c r="AK68" i="15"/>
  <c r="AC74" i="15"/>
  <c r="AI61" i="15"/>
  <c r="G60" i="18" s="1"/>
  <c r="AK72" i="15"/>
  <c r="AI74" i="15"/>
  <c r="G61" i="18" s="1"/>
  <c r="AK71" i="15"/>
  <c r="AK53" i="15"/>
  <c r="AK73" i="15"/>
  <c r="AK66" i="15"/>
  <c r="AD69" i="15"/>
  <c r="AD56" i="15"/>
  <c r="AD51" i="15"/>
  <c r="AD72" i="15"/>
  <c r="AD50" i="15"/>
  <c r="AD70" i="15"/>
  <c r="AD55" i="15"/>
  <c r="AK65" i="15"/>
  <c r="AD60" i="15"/>
  <c r="AD57" i="15"/>
  <c r="AD65" i="15"/>
  <c r="AD73" i="15"/>
  <c r="AD54" i="15"/>
  <c r="AD66" i="15"/>
  <c r="AD53" i="15"/>
  <c r="AD59" i="15"/>
  <c r="AD67" i="15"/>
  <c r="AD52" i="15"/>
  <c r="AD71" i="15"/>
  <c r="AD68" i="15"/>
  <c r="AK69" i="15"/>
  <c r="AK52" i="15"/>
  <c r="AK56" i="15"/>
  <c r="AB76" i="15" l="1"/>
  <c r="F60" i="18"/>
  <c r="AC76" i="15"/>
  <c r="AI76" i="15"/>
  <c r="AD61" i="15"/>
  <c r="AD74" i="15"/>
  <c r="AD76" i="15" l="1"/>
  <c r="AX33" i="15" l="1"/>
  <c r="AM33" i="15"/>
  <c r="AL33" i="15"/>
  <c r="AF33" i="15"/>
  <c r="AE33" i="15"/>
  <c r="R33" i="15"/>
  <c r="S33" i="15" s="1"/>
  <c r="Q33" i="15"/>
  <c r="BB33" i="15" s="1"/>
  <c r="BC33" i="15" s="1"/>
  <c r="BE33" i="15" s="1"/>
  <c r="D33" i="15"/>
  <c r="AX32" i="15"/>
  <c r="AM32" i="15"/>
  <c r="AL32" i="15"/>
  <c r="AF32" i="15"/>
  <c r="AE32" i="15"/>
  <c r="R32" i="15"/>
  <c r="S32" i="15" s="1"/>
  <c r="Q32" i="15"/>
  <c r="D32" i="15"/>
  <c r="AX27" i="15"/>
  <c r="AM27" i="15"/>
  <c r="AL27" i="15"/>
  <c r="AF27" i="15"/>
  <c r="AE27" i="15"/>
  <c r="R27" i="15"/>
  <c r="S27" i="15" s="1"/>
  <c r="Q27" i="15"/>
  <c r="AG27" i="15" s="1"/>
  <c r="D27" i="15"/>
  <c r="AX26" i="15"/>
  <c r="AM26" i="15"/>
  <c r="AL26" i="15"/>
  <c r="AF26" i="15"/>
  <c r="AE26" i="15"/>
  <c r="R26" i="15"/>
  <c r="T26" i="15" s="1"/>
  <c r="Q26" i="15"/>
  <c r="AG26" i="15" s="1"/>
  <c r="D26" i="15"/>
  <c r="AX25" i="15"/>
  <c r="AM25" i="15"/>
  <c r="AL25" i="15"/>
  <c r="AF25" i="15"/>
  <c r="AE25" i="15"/>
  <c r="R25" i="15"/>
  <c r="S25" i="15" s="1"/>
  <c r="Q25" i="15"/>
  <c r="AG25" i="15" s="1"/>
  <c r="D25" i="15"/>
  <c r="AX24" i="15"/>
  <c r="AM24" i="15"/>
  <c r="AL24" i="15"/>
  <c r="AF24" i="15"/>
  <c r="AE24" i="15"/>
  <c r="R24" i="15"/>
  <c r="T24" i="15" s="1"/>
  <c r="Q24" i="15"/>
  <c r="AG24" i="15" s="1"/>
  <c r="D24" i="15"/>
  <c r="BN257" i="15"/>
  <c r="BM258" i="15"/>
  <c r="BN258" i="15"/>
  <c r="BM259" i="15"/>
  <c r="BN259" i="15"/>
  <c r="BN260" i="15"/>
  <c r="BN261" i="15"/>
  <c r="BN262" i="15"/>
  <c r="BN263" i="15"/>
  <c r="BN264" i="15"/>
  <c r="BN265" i="15"/>
  <c r="AX40" i="15"/>
  <c r="AM40" i="15"/>
  <c r="AL40" i="15"/>
  <c r="AF40" i="15"/>
  <c r="AE40" i="15"/>
  <c r="R40" i="15"/>
  <c r="S40" i="15" s="1"/>
  <c r="Q40" i="15"/>
  <c r="AG40" i="15" s="1"/>
  <c r="D40" i="15"/>
  <c r="AX39" i="15"/>
  <c r="AM39" i="15"/>
  <c r="AL39" i="15"/>
  <c r="AF39" i="15"/>
  <c r="AE39" i="15"/>
  <c r="R39" i="15"/>
  <c r="S39" i="15" s="1"/>
  <c r="Q39" i="15"/>
  <c r="AG39" i="15" s="1"/>
  <c r="D39" i="15"/>
  <c r="AX38" i="15"/>
  <c r="AM38" i="15"/>
  <c r="AL38" i="15"/>
  <c r="AF38" i="15"/>
  <c r="AE38" i="15"/>
  <c r="R38" i="15"/>
  <c r="S38" i="15" s="1"/>
  <c r="Q38" i="15"/>
  <c r="AG38" i="15" s="1"/>
  <c r="D38" i="15"/>
  <c r="AX37" i="15"/>
  <c r="AM37" i="15"/>
  <c r="AL37" i="15"/>
  <c r="AF37" i="15"/>
  <c r="AE37" i="15"/>
  <c r="R37" i="15"/>
  <c r="U37" i="15" s="1"/>
  <c r="Q37" i="15"/>
  <c r="AG37" i="15" s="1"/>
  <c r="D37" i="15"/>
  <c r="AX36" i="15"/>
  <c r="AM36" i="15"/>
  <c r="AL36" i="15"/>
  <c r="AF36" i="15"/>
  <c r="AE36" i="15"/>
  <c r="R36" i="15"/>
  <c r="Q36" i="15"/>
  <c r="AG36" i="15" s="1"/>
  <c r="D36" i="15"/>
  <c r="AX35" i="15"/>
  <c r="AM35" i="15"/>
  <c r="AL35" i="15"/>
  <c r="AF35" i="15"/>
  <c r="AE35" i="15"/>
  <c r="R35" i="15"/>
  <c r="S35" i="15" s="1"/>
  <c r="Q35" i="15"/>
  <c r="AG35" i="15" s="1"/>
  <c r="D35" i="15"/>
  <c r="AX34" i="15"/>
  <c r="AM34" i="15"/>
  <c r="AL34" i="15"/>
  <c r="AF34" i="15"/>
  <c r="AE34" i="15"/>
  <c r="R34" i="15"/>
  <c r="Q34" i="15"/>
  <c r="AG34" i="15" s="1"/>
  <c r="D34" i="15"/>
  <c r="D17" i="13"/>
  <c r="BK230" i="13"/>
  <c r="BK219" i="13"/>
  <c r="BK215" i="13"/>
  <c r="BK214" i="13"/>
  <c r="AG32" i="15" l="1"/>
  <c r="AX41" i="15"/>
  <c r="T25" i="15"/>
  <c r="T27" i="15"/>
  <c r="S24" i="15"/>
  <c r="S26" i="15"/>
  <c r="T32" i="15"/>
  <c r="T33" i="15"/>
  <c r="AA24" i="15"/>
  <c r="BB25" i="15"/>
  <c r="BC25" i="15" s="1"/>
  <c r="BE25" i="15" s="1"/>
  <c r="AA26" i="15"/>
  <c r="BB27" i="15"/>
  <c r="BC27" i="15" s="1"/>
  <c r="BE27" i="15" s="1"/>
  <c r="AA32" i="15"/>
  <c r="BB24" i="15"/>
  <c r="BC24" i="15" s="1"/>
  <c r="BE24" i="15" s="1"/>
  <c r="AA25" i="15"/>
  <c r="BB26" i="15"/>
  <c r="BC26" i="15" s="1"/>
  <c r="BE26" i="15" s="1"/>
  <c r="AA27" i="15"/>
  <c r="BB32" i="15"/>
  <c r="BC32" i="15" s="1"/>
  <c r="AA33" i="15"/>
  <c r="AH24" i="15"/>
  <c r="AN24" i="15"/>
  <c r="AH25" i="15"/>
  <c r="AJ25" i="15" s="1"/>
  <c r="AN25" i="15"/>
  <c r="AH26" i="15"/>
  <c r="AJ26" i="15" s="1"/>
  <c r="AN26" i="15"/>
  <c r="AH27" i="15"/>
  <c r="AJ27" i="15" s="1"/>
  <c r="AN27" i="15"/>
  <c r="AH32" i="15"/>
  <c r="AN32" i="15"/>
  <c r="AH33" i="15"/>
  <c r="AN33" i="15"/>
  <c r="U24" i="15"/>
  <c r="U25" i="15"/>
  <c r="U26" i="15"/>
  <c r="U27" i="15"/>
  <c r="U32" i="15"/>
  <c r="U33" i="15"/>
  <c r="AG33" i="15"/>
  <c r="AG41" i="15" s="1"/>
  <c r="AA34" i="15"/>
  <c r="AC34" i="15" s="1"/>
  <c r="AH34" i="15"/>
  <c r="AI34" i="15" s="1"/>
  <c r="AN34" i="15"/>
  <c r="AN35" i="15"/>
  <c r="AN36" i="15"/>
  <c r="AN37" i="15"/>
  <c r="AN38" i="15"/>
  <c r="AN39" i="15"/>
  <c r="AN40" i="15"/>
  <c r="AH35" i="15"/>
  <c r="AJ35" i="15" s="1"/>
  <c r="AH36" i="15"/>
  <c r="AI36" i="15" s="1"/>
  <c r="AH37" i="15"/>
  <c r="AJ37" i="15" s="1"/>
  <c r="AH38" i="15"/>
  <c r="AI38" i="15" s="1"/>
  <c r="AH39" i="15"/>
  <c r="AI39" i="15" s="1"/>
  <c r="AH40" i="15"/>
  <c r="AI40" i="15" s="1"/>
  <c r="BB34" i="15"/>
  <c r="BC34" i="15" s="1"/>
  <c r="BE34" i="15" s="1"/>
  <c r="AA35" i="15"/>
  <c r="AC35" i="15" s="1"/>
  <c r="BB35" i="15"/>
  <c r="BC35" i="15" s="1"/>
  <c r="BE35" i="15" s="1"/>
  <c r="AA36" i="15"/>
  <c r="AC36" i="15" s="1"/>
  <c r="BB36" i="15"/>
  <c r="BC36" i="15" s="1"/>
  <c r="BE36" i="15" s="1"/>
  <c r="AA37" i="15"/>
  <c r="AC37" i="15" s="1"/>
  <c r="BB37" i="15"/>
  <c r="BC37" i="15" s="1"/>
  <c r="BE37" i="15" s="1"/>
  <c r="AA38" i="15"/>
  <c r="AC38" i="15" s="1"/>
  <c r="BB38" i="15"/>
  <c r="BC38" i="15" s="1"/>
  <c r="BE38" i="15" s="1"/>
  <c r="AA39" i="15"/>
  <c r="AC39" i="15" s="1"/>
  <c r="BB39" i="15"/>
  <c r="BC39" i="15" s="1"/>
  <c r="BE39" i="15" s="1"/>
  <c r="AA40" i="15"/>
  <c r="AC40" i="15" s="1"/>
  <c r="BB40" i="15"/>
  <c r="BC40" i="15" s="1"/>
  <c r="BE40" i="15" s="1"/>
  <c r="S37" i="15"/>
  <c r="T34" i="15"/>
  <c r="T35" i="15"/>
  <c r="T40" i="15"/>
  <c r="S34" i="15"/>
  <c r="S36" i="15"/>
  <c r="T36" i="15"/>
  <c r="T37" i="15"/>
  <c r="T38" i="15"/>
  <c r="T39" i="15"/>
  <c r="U34" i="15"/>
  <c r="U35" i="15"/>
  <c r="U36" i="15"/>
  <c r="U38" i="15"/>
  <c r="U39" i="15"/>
  <c r="U40" i="15"/>
  <c r="F20" i="17"/>
  <c r="F19" i="17"/>
  <c r="F18" i="17"/>
  <c r="C17" i="16"/>
  <c r="B17" i="16" s="1"/>
  <c r="BH40" i="12"/>
  <c r="AV39" i="12"/>
  <c r="I32" i="18" s="1"/>
  <c r="AX38" i="12"/>
  <c r="Y38" i="12"/>
  <c r="X38" i="12"/>
  <c r="R38" i="12"/>
  <c r="U38" i="12" s="1"/>
  <c r="Q38" i="12"/>
  <c r="Z38" i="12" s="1"/>
  <c r="D38" i="12"/>
  <c r="BH37" i="12"/>
  <c r="BH36" i="12"/>
  <c r="BE32" i="15" l="1"/>
  <c r="BE41" i="15" s="1"/>
  <c r="BC41" i="15"/>
  <c r="J58" i="18" s="1"/>
  <c r="AN41" i="15"/>
  <c r="AB39" i="15"/>
  <c r="AD39" i="15" s="1"/>
  <c r="AB35" i="15"/>
  <c r="AB37" i="15"/>
  <c r="AD37" i="15" s="1"/>
  <c r="AB34" i="15"/>
  <c r="AD34" i="15" s="1"/>
  <c r="AI25" i="15"/>
  <c r="AK25" i="15" s="1"/>
  <c r="AI33" i="15"/>
  <c r="AI27" i="15"/>
  <c r="AK27" i="15" s="1"/>
  <c r="AI26" i="15"/>
  <c r="AK26" i="15" s="1"/>
  <c r="AI32" i="15"/>
  <c r="AC33" i="15"/>
  <c r="AB33" i="15"/>
  <c r="AC25" i="15"/>
  <c r="AB25" i="15"/>
  <c r="AI24" i="15"/>
  <c r="AC26" i="15"/>
  <c r="AB26" i="15"/>
  <c r="AC27" i="15"/>
  <c r="AB27" i="15"/>
  <c r="AC32" i="15"/>
  <c r="AB32" i="15"/>
  <c r="AC24" i="15"/>
  <c r="AB24" i="15"/>
  <c r="AJ34" i="15"/>
  <c r="AK34" i="15" s="1"/>
  <c r="AI35" i="15"/>
  <c r="AK35" i="15" s="1"/>
  <c r="AJ38" i="15"/>
  <c r="AK38" i="15" s="1"/>
  <c r="AI37" i="15"/>
  <c r="AK37" i="15" s="1"/>
  <c r="AJ39" i="15"/>
  <c r="AK39" i="15" s="1"/>
  <c r="AB38" i="15"/>
  <c r="AD38" i="15" s="1"/>
  <c r="AB36" i="15"/>
  <c r="AD36" i="15" s="1"/>
  <c r="AJ40" i="15"/>
  <c r="AK40" i="15" s="1"/>
  <c r="AB40" i="15"/>
  <c r="AJ36" i="15"/>
  <c r="AK36" i="15" s="1"/>
  <c r="AD35" i="15"/>
  <c r="AH38" i="12"/>
  <c r="AJ38" i="12" s="1"/>
  <c r="AA38" i="12"/>
  <c r="AB38" i="12" s="1"/>
  <c r="F31" i="18" s="1"/>
  <c r="S38" i="12"/>
  <c r="AI38" i="12"/>
  <c r="G31" i="18" s="1"/>
  <c r="BB38" i="12"/>
  <c r="BC38" i="12" s="1"/>
  <c r="J31" i="18" s="1"/>
  <c r="T38" i="12"/>
  <c r="AC41" i="15" l="1"/>
  <c r="AD40" i="15"/>
  <c r="AB41" i="15"/>
  <c r="F58" i="18" s="1"/>
  <c r="AI41" i="15"/>
  <c r="G58" i="18" s="1"/>
  <c r="AD24" i="15"/>
  <c r="AD33" i="15"/>
  <c r="AD32" i="15"/>
  <c r="AD26" i="15"/>
  <c r="AD25" i="15"/>
  <c r="AD27" i="15"/>
  <c r="AK38" i="12"/>
  <c r="AI39" i="12"/>
  <c r="G32" i="18" s="1"/>
  <c r="AB39" i="12"/>
  <c r="F32" i="18" s="1"/>
  <c r="BC39" i="12"/>
  <c r="J32" i="18" s="1"/>
  <c r="BE38" i="12"/>
  <c r="AD41" i="15" l="1"/>
  <c r="E10" i="11"/>
  <c r="E9" i="11"/>
  <c r="E8" i="11"/>
  <c r="E7" i="11"/>
  <c r="E6" i="11"/>
  <c r="E8" i="12" l="1"/>
  <c r="E8" i="13" s="1"/>
  <c r="E8" i="14" s="1"/>
  <c r="E8" i="15" s="1"/>
  <c r="F8" i="16" s="1"/>
  <c r="F8" i="17" s="1"/>
  <c r="E9" i="12"/>
  <c r="E9" i="13" s="1"/>
  <c r="E9" i="14" s="1"/>
  <c r="E6" i="12"/>
  <c r="E6" i="13" s="1"/>
  <c r="E6" i="14" s="1"/>
  <c r="E6" i="15" s="1"/>
  <c r="E10" i="12"/>
  <c r="E10" i="13" s="1"/>
  <c r="E10" i="14" s="1"/>
  <c r="E10" i="15" s="1"/>
  <c r="F10" i="16" s="1"/>
  <c r="F10" i="17" s="1"/>
  <c r="E7" i="12"/>
  <c r="E7" i="13" s="1"/>
  <c r="E7" i="14" s="1"/>
  <c r="E7" i="15" s="1"/>
  <c r="F7" i="16" s="1"/>
  <c r="F7" i="17" s="1"/>
  <c r="J37" i="16"/>
  <c r="G84" i="18"/>
  <c r="E9" i="15" l="1"/>
  <c r="F9" i="16" s="1"/>
  <c r="F9" i="17" s="1"/>
  <c r="F6" i="17"/>
  <c r="F6" i="16"/>
  <c r="D184" i="22"/>
  <c r="E184" i="22" s="1"/>
  <c r="F184" i="22" s="1"/>
  <c r="F76" i="17" s="1"/>
  <c r="G56" i="17"/>
  <c r="H56" i="17" s="1"/>
  <c r="E76" i="17"/>
  <c r="E77" i="17" s="1"/>
  <c r="J85" i="17" l="1"/>
  <c r="G76" i="17"/>
  <c r="H76" i="17" s="1"/>
  <c r="H77" i="17" s="1"/>
  <c r="H78" i="17" l="1"/>
  <c r="F81" i="18"/>
  <c r="K81" i="18" s="1"/>
  <c r="L17" i="16"/>
  <c r="BF97" i="16"/>
  <c r="BG97" i="16"/>
  <c r="BH97" i="16"/>
  <c r="BE98" i="16"/>
  <c r="BF98" i="16" s="1"/>
  <c r="BH98" i="16"/>
  <c r="BE99" i="16"/>
  <c r="BF99" i="16" s="1"/>
  <c r="BH99" i="16"/>
  <c r="BF100" i="16"/>
  <c r="BG100" i="16"/>
  <c r="BH100" i="16"/>
  <c r="BF101" i="16"/>
  <c r="BG101" i="16"/>
  <c r="BH101" i="16"/>
  <c r="BE102" i="16"/>
  <c r="BG102" i="16" s="1"/>
  <c r="BF102" i="16"/>
  <c r="BH102" i="16"/>
  <c r="BE103" i="16"/>
  <c r="BF103" i="16" s="1"/>
  <c r="BH103" i="16"/>
  <c r="BF104" i="16"/>
  <c r="BG104" i="16"/>
  <c r="BH104" i="16"/>
  <c r="BF105" i="16"/>
  <c r="BG105" i="16"/>
  <c r="BH105" i="16"/>
  <c r="BB108" i="16"/>
  <c r="BC108" i="16"/>
  <c r="BB109" i="16"/>
  <c r="BC109" i="16"/>
  <c r="BB110" i="16"/>
  <c r="BC110" i="16"/>
  <c r="BB111" i="16"/>
  <c r="BC111" i="16"/>
  <c r="BB112" i="16"/>
  <c r="BC112" i="16"/>
  <c r="BB113" i="16"/>
  <c r="BC113" i="16"/>
  <c r="BB114" i="16"/>
  <c r="BC114" i="16"/>
  <c r="BB115" i="16"/>
  <c r="BC115" i="16"/>
  <c r="BB116" i="16"/>
  <c r="BC116" i="16"/>
  <c r="BB117" i="16"/>
  <c r="BC117" i="16"/>
  <c r="BB118" i="16"/>
  <c r="BC118" i="16"/>
  <c r="BB119" i="16"/>
  <c r="BC119" i="16"/>
  <c r="BB120" i="16"/>
  <c r="BC120" i="16"/>
  <c r="BB121" i="16"/>
  <c r="BC121" i="16"/>
  <c r="BB122" i="16"/>
  <c r="BC122" i="16"/>
  <c r="BB123" i="16"/>
  <c r="BC123" i="16"/>
  <c r="BB124" i="16"/>
  <c r="BC124" i="16"/>
  <c r="BB125" i="16"/>
  <c r="BC125" i="16"/>
  <c r="E62" i="17"/>
  <c r="E69" i="17"/>
  <c r="G68" i="17"/>
  <c r="H68" i="17" s="1"/>
  <c r="G67" i="17"/>
  <c r="H67" i="17" s="1"/>
  <c r="G66" i="17"/>
  <c r="H66" i="17" s="1"/>
  <c r="G65" i="17"/>
  <c r="H65" i="17" s="1"/>
  <c r="G64" i="17"/>
  <c r="I64" i="17"/>
  <c r="G61" i="17"/>
  <c r="H61" i="17" s="1"/>
  <c r="G60" i="17"/>
  <c r="H60" i="17" s="1"/>
  <c r="G59" i="17"/>
  <c r="H59" i="17" s="1"/>
  <c r="G58" i="17"/>
  <c r="H58" i="17" s="1"/>
  <c r="G57" i="17"/>
  <c r="H57" i="17" s="1"/>
  <c r="BG98" i="16" l="1"/>
  <c r="BG99" i="16"/>
  <c r="BG103" i="16"/>
  <c r="H64" i="17"/>
  <c r="E41" i="17" l="1"/>
  <c r="E49" i="17"/>
  <c r="G35" i="17"/>
  <c r="H35" i="17" s="1"/>
  <c r="E33" i="17"/>
  <c r="G32" i="17"/>
  <c r="H32" i="17" s="1"/>
  <c r="G30" i="17"/>
  <c r="H30" i="17" s="1"/>
  <c r="F167" i="22"/>
  <c r="G29" i="17" s="1"/>
  <c r="H29" i="17" s="1"/>
  <c r="F166" i="22"/>
  <c r="G166" i="22" s="1"/>
  <c r="F165" i="22"/>
  <c r="G165" i="22" s="1"/>
  <c r="F164" i="22"/>
  <c r="G164" i="22" s="1"/>
  <c r="F163" i="22"/>
  <c r="G163" i="22" s="1"/>
  <c r="F162" i="22"/>
  <c r="G162" i="22" s="1"/>
  <c r="F161" i="22"/>
  <c r="G161" i="22" s="1"/>
  <c r="F160" i="22"/>
  <c r="G160" i="22" s="1"/>
  <c r="F159" i="22"/>
  <c r="G159" i="22" s="1"/>
  <c r="F158" i="22"/>
  <c r="G158" i="22" s="1"/>
  <c r="F157" i="22"/>
  <c r="G157" i="22" s="1"/>
  <c r="F156" i="22"/>
  <c r="G156" i="22" s="1"/>
  <c r="F155" i="22"/>
  <c r="G155" i="22" s="1"/>
  <c r="F154" i="22"/>
  <c r="G154" i="22" s="1"/>
  <c r="F153" i="22"/>
  <c r="G153" i="22" s="1"/>
  <c r="F152" i="22"/>
  <c r="G152" i="22" s="1"/>
  <c r="F151" i="22"/>
  <c r="G151" i="22" s="1"/>
  <c r="F150" i="22"/>
  <c r="G150" i="22" s="1"/>
  <c r="F149" i="22"/>
  <c r="G149" i="22" s="1"/>
  <c r="F148" i="22"/>
  <c r="G148" i="22" s="1"/>
  <c r="F147" i="22"/>
  <c r="G147" i="22" s="1"/>
  <c r="F146" i="22"/>
  <c r="G146" i="22" s="1"/>
  <c r="F145" i="22"/>
  <c r="G145" i="22" s="1"/>
  <c r="F144" i="22"/>
  <c r="G144" i="22" s="1"/>
  <c r="F143" i="22"/>
  <c r="G143" i="22" s="1"/>
  <c r="F142" i="22"/>
  <c r="G142" i="22" s="1"/>
  <c r="F141" i="22"/>
  <c r="G141" i="22" s="1"/>
  <c r="F140" i="22"/>
  <c r="G140" i="22" s="1"/>
  <c r="F139" i="22"/>
  <c r="G139" i="22" s="1"/>
  <c r="F138" i="22"/>
  <c r="G138" i="22" s="1"/>
  <c r="F137" i="22"/>
  <c r="G137" i="22" s="1"/>
  <c r="F136" i="22"/>
  <c r="G136" i="22" s="1"/>
  <c r="F135" i="22"/>
  <c r="G135" i="22" s="1"/>
  <c r="F134" i="22"/>
  <c r="G134" i="22" s="1"/>
  <c r="F133" i="22"/>
  <c r="G133" i="22" s="1"/>
  <c r="F132" i="22"/>
  <c r="G132" i="22" s="1"/>
  <c r="F131" i="22"/>
  <c r="G131" i="22" s="1"/>
  <c r="F130" i="22"/>
  <c r="G130" i="22" s="1"/>
  <c r="F129" i="22"/>
  <c r="G129" i="22" s="1"/>
  <c r="F128" i="22"/>
  <c r="G128" i="22" s="1"/>
  <c r="F127" i="22"/>
  <c r="G127" i="22" s="1"/>
  <c r="F126" i="22"/>
  <c r="G126" i="22" s="1"/>
  <c r="F125" i="22"/>
  <c r="G125" i="22" s="1"/>
  <c r="F124" i="22"/>
  <c r="G124" i="22" s="1"/>
  <c r="F123" i="22"/>
  <c r="G123" i="22" s="1"/>
  <c r="F122" i="22"/>
  <c r="G122" i="22" s="1"/>
  <c r="F121" i="22"/>
  <c r="G121" i="22" s="1"/>
  <c r="F120" i="22"/>
  <c r="G120" i="22" s="1"/>
  <c r="F119" i="22"/>
  <c r="G119" i="22" s="1"/>
  <c r="F118" i="22"/>
  <c r="G118" i="22" s="1"/>
  <c r="F117" i="22"/>
  <c r="G117" i="22" s="1"/>
  <c r="F116" i="22"/>
  <c r="G116" i="22" s="1"/>
  <c r="F115" i="22"/>
  <c r="G115" i="22" s="1"/>
  <c r="F114" i="22"/>
  <c r="G114" i="22" s="1"/>
  <c r="F113" i="22"/>
  <c r="G113" i="22" s="1"/>
  <c r="F112" i="22"/>
  <c r="G112" i="22" s="1"/>
  <c r="F111" i="22"/>
  <c r="G111" i="22" s="1"/>
  <c r="F110" i="22"/>
  <c r="G110" i="22" s="1"/>
  <c r="F109" i="22"/>
  <c r="G109" i="22" s="1"/>
  <c r="F108" i="22"/>
  <c r="G108" i="22" s="1"/>
  <c r="F107" i="22"/>
  <c r="G107" i="22" s="1"/>
  <c r="F106" i="22"/>
  <c r="G106" i="22" s="1"/>
  <c r="F105" i="22"/>
  <c r="G105" i="22" s="1"/>
  <c r="F104" i="22"/>
  <c r="G104" i="22" s="1"/>
  <c r="F103" i="22"/>
  <c r="G103" i="22" s="1"/>
  <c r="F102" i="22"/>
  <c r="G102" i="22" s="1"/>
  <c r="F101" i="22"/>
  <c r="G101" i="22" s="1"/>
  <c r="F100" i="22"/>
  <c r="G100" i="22" s="1"/>
  <c r="F99" i="22"/>
  <c r="G99" i="22" s="1"/>
  <c r="F98" i="22"/>
  <c r="G98" i="22" s="1"/>
  <c r="F97" i="22"/>
  <c r="G97" i="22" s="1"/>
  <c r="F96" i="22"/>
  <c r="G96" i="22" s="1"/>
  <c r="F95" i="22"/>
  <c r="G95" i="22" s="1"/>
  <c r="F94" i="22"/>
  <c r="G94" i="22" s="1"/>
  <c r="F93" i="22"/>
  <c r="G93" i="22" s="1"/>
  <c r="F92" i="22"/>
  <c r="G92" i="22" s="1"/>
  <c r="F91" i="22"/>
  <c r="G91" i="22" s="1"/>
  <c r="F90" i="22"/>
  <c r="G90" i="22" s="1"/>
  <c r="F89" i="22"/>
  <c r="G89" i="22" s="1"/>
  <c r="F88" i="22"/>
  <c r="G88" i="22" s="1"/>
  <c r="F87" i="22"/>
  <c r="G87" i="22" s="1"/>
  <c r="F86" i="22"/>
  <c r="G86" i="22" s="1"/>
  <c r="F85" i="22"/>
  <c r="G85" i="22" s="1"/>
  <c r="F84" i="22"/>
  <c r="G84" i="22" s="1"/>
  <c r="F83" i="22"/>
  <c r="G83" i="22" s="1"/>
  <c r="F82" i="22"/>
  <c r="G82" i="22" s="1"/>
  <c r="F81" i="22"/>
  <c r="G81" i="22" s="1"/>
  <c r="F80" i="22"/>
  <c r="G80" i="22" s="1"/>
  <c r="F79" i="22"/>
  <c r="G79" i="22" s="1"/>
  <c r="F78" i="22"/>
  <c r="G78" i="22" s="1"/>
  <c r="F77" i="22"/>
  <c r="G77" i="22" s="1"/>
  <c r="F76" i="22"/>
  <c r="G76" i="22" s="1"/>
  <c r="F75" i="22"/>
  <c r="G75" i="22" s="1"/>
  <c r="F74" i="22"/>
  <c r="G74" i="22" s="1"/>
  <c r="F73" i="22"/>
  <c r="G73" i="22" s="1"/>
  <c r="F72" i="22"/>
  <c r="G72" i="22" s="1"/>
  <c r="F71" i="22"/>
  <c r="G71" i="22" s="1"/>
  <c r="F70" i="22"/>
  <c r="G70" i="22" s="1"/>
  <c r="F69" i="22"/>
  <c r="G69" i="22" s="1"/>
  <c r="F68" i="22"/>
  <c r="G68" i="22" s="1"/>
  <c r="F67" i="22"/>
  <c r="G67" i="22" s="1"/>
  <c r="F66" i="22"/>
  <c r="G66" i="22" s="1"/>
  <c r="F65" i="22"/>
  <c r="G65" i="22" s="1"/>
  <c r="F64" i="22"/>
  <c r="G64" i="22" s="1"/>
  <c r="F63" i="22"/>
  <c r="G63" i="22" s="1"/>
  <c r="F62" i="22"/>
  <c r="G62" i="22" s="1"/>
  <c r="F61" i="22"/>
  <c r="G61" i="22" s="1"/>
  <c r="F60" i="22"/>
  <c r="G60" i="22" s="1"/>
  <c r="F59" i="22"/>
  <c r="G59" i="22" s="1"/>
  <c r="F58" i="22"/>
  <c r="G58" i="22" s="1"/>
  <c r="F57" i="22"/>
  <c r="G57" i="22" s="1"/>
  <c r="F56" i="22"/>
  <c r="G56" i="22" s="1"/>
  <c r="F55" i="22"/>
  <c r="G55" i="22" s="1"/>
  <c r="F54" i="22"/>
  <c r="G54" i="22" s="1"/>
  <c r="F53" i="22"/>
  <c r="G53" i="22" s="1"/>
  <c r="F52" i="22"/>
  <c r="G52" i="22" s="1"/>
  <c r="F51" i="22"/>
  <c r="G51" i="22" s="1"/>
  <c r="F50" i="22"/>
  <c r="G50" i="22" s="1"/>
  <c r="F49" i="22"/>
  <c r="G49" i="22" s="1"/>
  <c r="F48" i="22"/>
  <c r="G48" i="22" s="1"/>
  <c r="F47" i="22"/>
  <c r="G47" i="22" s="1"/>
  <c r="F46" i="22"/>
  <c r="G46" i="22" s="1"/>
  <c r="F45" i="22"/>
  <c r="G45" i="22" s="1"/>
  <c r="F44" i="22"/>
  <c r="G44" i="22" s="1"/>
  <c r="F43" i="22"/>
  <c r="G43" i="22" s="1"/>
  <c r="F42" i="22"/>
  <c r="G42" i="22" s="1"/>
  <c r="G40" i="17" s="1"/>
  <c r="H40" i="17" s="1"/>
  <c r="F41" i="22"/>
  <c r="G41" i="22" s="1"/>
  <c r="F40" i="22"/>
  <c r="G40" i="22" s="1"/>
  <c r="F39" i="22"/>
  <c r="G39" i="22" s="1"/>
  <c r="G37" i="17" s="1"/>
  <c r="H37" i="17" s="1"/>
  <c r="F38" i="22"/>
  <c r="G38" i="22" s="1"/>
  <c r="G18" i="17" s="1"/>
  <c r="H18" i="17" s="1"/>
  <c r="F37" i="22"/>
  <c r="G37" i="22" s="1"/>
  <c r="G39" i="17" l="1"/>
  <c r="H39" i="17" s="1"/>
  <c r="G38" i="17"/>
  <c r="H38" i="17" s="1"/>
  <c r="G19" i="17"/>
  <c r="H19" i="17" s="1"/>
  <c r="G20" i="17"/>
  <c r="H20" i="17" s="1"/>
  <c r="G31" i="17"/>
  <c r="H31" i="17" s="1"/>
  <c r="G21" i="17"/>
  <c r="H21" i="17" s="1"/>
  <c r="G22" i="17"/>
  <c r="H22" i="17" s="1"/>
  <c r="G23" i="17"/>
  <c r="H23" i="17" s="1"/>
  <c r="G27" i="17"/>
  <c r="H27" i="17" s="1"/>
  <c r="G167" i="22"/>
  <c r="G28" i="17"/>
  <c r="H28" i="17" s="1"/>
  <c r="G36" i="17"/>
  <c r="H36" i="17" s="1"/>
  <c r="G26" i="17"/>
  <c r="H26" i="17" s="1"/>
  <c r="F17" i="17" l="1"/>
  <c r="G17" i="17" s="1"/>
  <c r="H17" i="17" s="1"/>
  <c r="H33" i="17"/>
  <c r="G34" i="22"/>
  <c r="I34" i="22" s="1"/>
  <c r="J34" i="22" s="1"/>
  <c r="G33" i="22"/>
  <c r="I33" i="22" s="1"/>
  <c r="J33" i="22" s="1"/>
  <c r="G32" i="22"/>
  <c r="I32" i="22" s="1"/>
  <c r="J32" i="22" s="1"/>
  <c r="G31" i="22"/>
  <c r="I31" i="22" s="1"/>
  <c r="J31" i="22" s="1"/>
  <c r="G30" i="22"/>
  <c r="I30" i="22" s="1"/>
  <c r="J30" i="22" s="1"/>
  <c r="G29" i="22"/>
  <c r="I29" i="22" s="1"/>
  <c r="J29" i="22" s="1"/>
  <c r="G28" i="22"/>
  <c r="I28" i="22" s="1"/>
  <c r="J28" i="22" s="1"/>
  <c r="G27" i="22"/>
  <c r="I27" i="22" s="1"/>
  <c r="J27" i="22" s="1"/>
  <c r="G26" i="22"/>
  <c r="I26" i="22" s="1"/>
  <c r="J26" i="22" s="1"/>
  <c r="G25" i="22"/>
  <c r="I25" i="22" s="1"/>
  <c r="J25" i="22" s="1"/>
  <c r="G43" i="17" s="1"/>
  <c r="H43" i="17" s="1"/>
  <c r="G24" i="22"/>
  <c r="I24" i="22" s="1"/>
  <c r="J24" i="22" s="1"/>
  <c r="G23" i="22"/>
  <c r="I23" i="22" s="1"/>
  <c r="J23" i="22" s="1"/>
  <c r="G22" i="22"/>
  <c r="I22" i="22" s="1"/>
  <c r="J22" i="22" s="1"/>
  <c r="G21" i="22"/>
  <c r="I21" i="22" s="1"/>
  <c r="J21" i="22" s="1"/>
  <c r="G20" i="22"/>
  <c r="I20" i="22" s="1"/>
  <c r="J20" i="22" s="1"/>
  <c r="G19" i="22"/>
  <c r="I19" i="22" s="1"/>
  <c r="J19" i="22" s="1"/>
  <c r="G18" i="22"/>
  <c r="I18" i="22" s="1"/>
  <c r="J18" i="22" s="1"/>
  <c r="G17" i="22"/>
  <c r="I17" i="22" s="1"/>
  <c r="J17" i="22" s="1"/>
  <c r="G16" i="22"/>
  <c r="I16" i="22" s="1"/>
  <c r="J16" i="22" s="1"/>
  <c r="G15" i="22"/>
  <c r="I15" i="22" s="1"/>
  <c r="J15" i="22" s="1"/>
  <c r="G14" i="22"/>
  <c r="I14" i="22" s="1"/>
  <c r="J14" i="22" s="1"/>
  <c r="G13" i="22"/>
  <c r="I13" i="22" s="1"/>
  <c r="J13" i="22" s="1"/>
  <c r="G12" i="22"/>
  <c r="I12" i="22" s="1"/>
  <c r="J12" i="22" s="1"/>
  <c r="G11" i="22"/>
  <c r="I11" i="22" s="1"/>
  <c r="J11" i="22" s="1"/>
  <c r="G10" i="22"/>
  <c r="I10" i="22" s="1"/>
  <c r="J10" i="22" s="1"/>
  <c r="G9" i="22"/>
  <c r="I9" i="22" s="1"/>
  <c r="J9" i="22" s="1"/>
  <c r="G8" i="22"/>
  <c r="I8" i="22" s="1"/>
  <c r="J8" i="22" s="1"/>
  <c r="G7" i="22"/>
  <c r="I7" i="22" s="1"/>
  <c r="J7" i="22" s="1"/>
  <c r="G6" i="22"/>
  <c r="I6" i="22" s="1"/>
  <c r="J6" i="22" s="1"/>
  <c r="G5" i="22"/>
  <c r="I5" i="22" s="1"/>
  <c r="J5" i="22" s="1"/>
  <c r="G4" i="22"/>
  <c r="I4" i="22" s="1"/>
  <c r="J4" i="22" s="1"/>
  <c r="G3" i="22"/>
  <c r="I3" i="22" s="1"/>
  <c r="J3" i="22" s="1"/>
  <c r="G2" i="22"/>
  <c r="I2" i="22" s="1"/>
  <c r="J2" i="22" s="1"/>
  <c r="G3" i="21"/>
  <c r="I3" i="21" s="1"/>
  <c r="J3" i="21" s="1"/>
  <c r="G23" i="21"/>
  <c r="I23" i="21" s="1"/>
  <c r="J23" i="21" s="1"/>
  <c r="G22" i="21"/>
  <c r="I22" i="21" s="1"/>
  <c r="J22" i="21" s="1"/>
  <c r="G21" i="21"/>
  <c r="I21" i="21" s="1"/>
  <c r="J21" i="21" s="1"/>
  <c r="G20" i="21"/>
  <c r="I20" i="21" s="1"/>
  <c r="J20" i="21" s="1"/>
  <c r="G19" i="21"/>
  <c r="I19" i="21" s="1"/>
  <c r="J19" i="21" s="1"/>
  <c r="G18" i="21"/>
  <c r="I18" i="21" s="1"/>
  <c r="J18" i="21" s="1"/>
  <c r="G17" i="21"/>
  <c r="I17" i="21" s="1"/>
  <c r="J17" i="21" s="1"/>
  <c r="G16" i="21"/>
  <c r="I16" i="21" s="1"/>
  <c r="J16" i="21" s="1"/>
  <c r="G15" i="21"/>
  <c r="I15" i="21" s="1"/>
  <c r="J15" i="21" s="1"/>
  <c r="G14" i="21"/>
  <c r="I14" i="21" s="1"/>
  <c r="J14" i="21" s="1"/>
  <c r="G13" i="21"/>
  <c r="I13" i="21" s="1"/>
  <c r="J13" i="21" s="1"/>
  <c r="G12" i="21"/>
  <c r="I12" i="21" s="1"/>
  <c r="J12" i="21" s="1"/>
  <c r="G11" i="21"/>
  <c r="I11" i="21" s="1"/>
  <c r="J11" i="21" s="1"/>
  <c r="G10" i="21"/>
  <c r="I10" i="21" s="1"/>
  <c r="J10" i="21" s="1"/>
  <c r="G9" i="21"/>
  <c r="I9" i="21" s="1"/>
  <c r="J9" i="21" s="1"/>
  <c r="G8" i="21"/>
  <c r="I8" i="21" s="1"/>
  <c r="J8" i="21" s="1"/>
  <c r="H17" i="16" s="1"/>
  <c r="G7" i="21"/>
  <c r="I7" i="21" s="1"/>
  <c r="J7" i="21" s="1"/>
  <c r="G6" i="21"/>
  <c r="I6" i="21" s="1"/>
  <c r="J6" i="21" s="1"/>
  <c r="G5" i="21"/>
  <c r="I5" i="21" s="1"/>
  <c r="J5" i="21" s="1"/>
  <c r="G4" i="21"/>
  <c r="I4" i="21" s="1"/>
  <c r="G35" i="21"/>
  <c r="I35" i="21" s="1"/>
  <c r="J35" i="21" s="1"/>
  <c r="H67" i="16" s="1"/>
  <c r="G34" i="21"/>
  <c r="I34" i="21" s="1"/>
  <c r="J34" i="21" s="1"/>
  <c r="G33" i="21"/>
  <c r="I33" i="21" s="1"/>
  <c r="J33" i="21" s="1"/>
  <c r="G32" i="21"/>
  <c r="I32" i="21" s="1"/>
  <c r="G31" i="21"/>
  <c r="I31" i="21" s="1"/>
  <c r="G30" i="21"/>
  <c r="I30" i="21" s="1"/>
  <c r="G29" i="21"/>
  <c r="I29" i="21" s="1"/>
  <c r="J29" i="21" s="1"/>
  <c r="G28" i="21"/>
  <c r="I28" i="21" s="1"/>
  <c r="J28" i="21" s="1"/>
  <c r="G26" i="21"/>
  <c r="I26" i="21" s="1"/>
  <c r="J26" i="21" s="1"/>
  <c r="G25" i="21"/>
  <c r="I25" i="21" s="1"/>
  <c r="J25" i="21" s="1"/>
  <c r="G24" i="21"/>
  <c r="I24" i="21" s="1"/>
  <c r="J24" i="21" s="1"/>
  <c r="G27" i="21"/>
  <c r="I27" i="21" s="1"/>
  <c r="J4" i="21" l="1"/>
  <c r="I67" i="16"/>
  <c r="J27" i="21"/>
  <c r="I17" i="16"/>
  <c r="J57" i="16"/>
  <c r="J31" i="21"/>
  <c r="J32" i="21"/>
  <c r="J30" i="21"/>
  <c r="I33" i="17"/>
  <c r="F76" i="18"/>
  <c r="G45" i="17"/>
  <c r="H45" i="17" s="1"/>
  <c r="G44" i="17"/>
  <c r="H44" i="17" s="1"/>
  <c r="G48" i="17"/>
  <c r="H48" i="17" s="1"/>
  <c r="G47" i="17"/>
  <c r="H47" i="17" s="1"/>
  <c r="G46" i="17"/>
  <c r="H46" i="17" s="1"/>
  <c r="BE111" i="17"/>
  <c r="J17" i="16" l="1"/>
  <c r="K17" i="16" s="1"/>
  <c r="J47" i="16"/>
  <c r="K47" i="16" s="1"/>
  <c r="K37" i="16"/>
  <c r="J51" i="16"/>
  <c r="K51" i="16" s="1"/>
  <c r="J50" i="16"/>
  <c r="K50" i="16" s="1"/>
  <c r="J49" i="16"/>
  <c r="K49" i="16" s="1"/>
  <c r="J48" i="16"/>
  <c r="K48" i="16" s="1"/>
  <c r="J40" i="16"/>
  <c r="K40" i="16" s="1"/>
  <c r="J39" i="16"/>
  <c r="K39" i="16" s="1"/>
  <c r="J38" i="16"/>
  <c r="K38" i="16" s="1"/>
  <c r="J41" i="16"/>
  <c r="K41" i="16" s="1"/>
  <c r="J18" i="16"/>
  <c r="K18" i="16" s="1"/>
  <c r="J67" i="16"/>
  <c r="K67" i="16" s="1"/>
  <c r="K57" i="16"/>
  <c r="J27" i="16"/>
  <c r="K27" i="16" s="1"/>
  <c r="J69" i="16"/>
  <c r="K69" i="16" s="1"/>
  <c r="J60" i="16"/>
  <c r="K60" i="16" s="1"/>
  <c r="J29" i="16"/>
  <c r="K29" i="16" s="1"/>
  <c r="J20" i="16"/>
  <c r="K20" i="16" s="1"/>
  <c r="J68" i="16"/>
  <c r="K68" i="16" s="1"/>
  <c r="J59" i="16"/>
  <c r="K59" i="16" s="1"/>
  <c r="J28" i="16"/>
  <c r="K28" i="16" s="1"/>
  <c r="J19" i="16"/>
  <c r="K19" i="16" s="1"/>
  <c r="J71" i="16"/>
  <c r="K71" i="16" s="1"/>
  <c r="J58" i="16"/>
  <c r="K58" i="16" s="1"/>
  <c r="J31" i="16"/>
  <c r="K31" i="16" s="1"/>
  <c r="J70" i="16"/>
  <c r="K70" i="16" s="1"/>
  <c r="J61" i="16"/>
  <c r="K61" i="16" s="1"/>
  <c r="J30" i="16"/>
  <c r="K30" i="16" s="1"/>
  <c r="J21" i="16"/>
  <c r="K21" i="16" s="1"/>
  <c r="D17" i="4"/>
  <c r="K52" i="16" l="1"/>
  <c r="AX57" i="14"/>
  <c r="R57" i="14"/>
  <c r="Q57" i="14"/>
  <c r="AX56" i="14"/>
  <c r="R56" i="14"/>
  <c r="Q56" i="14"/>
  <c r="AX59" i="14"/>
  <c r="R59" i="14"/>
  <c r="Q59" i="14"/>
  <c r="AX58" i="14"/>
  <c r="R58" i="14"/>
  <c r="Q58" i="14"/>
  <c r="AX60" i="14"/>
  <c r="R60" i="14"/>
  <c r="Q60" i="14"/>
  <c r="AX48" i="14"/>
  <c r="R48" i="14"/>
  <c r="Q48" i="14"/>
  <c r="BB48" i="14" s="1"/>
  <c r="BC48" i="14" s="1"/>
  <c r="BE48" i="14" s="1"/>
  <c r="AX47" i="14"/>
  <c r="R47" i="14"/>
  <c r="Q47" i="14"/>
  <c r="BB47" i="14" s="1"/>
  <c r="BC47" i="14" s="1"/>
  <c r="BE47" i="14" s="1"/>
  <c r="AX50" i="14"/>
  <c r="R50" i="14"/>
  <c r="Q50" i="14"/>
  <c r="BB50" i="14" s="1"/>
  <c r="BC50" i="14" s="1"/>
  <c r="BE50" i="14" s="1"/>
  <c r="AX49" i="14"/>
  <c r="R49" i="14"/>
  <c r="Q49" i="14"/>
  <c r="BB49" i="14" s="1"/>
  <c r="BC49" i="14" s="1"/>
  <c r="BE49" i="14" s="1"/>
  <c r="AX51" i="14"/>
  <c r="R51" i="14"/>
  <c r="Q51" i="14"/>
  <c r="AH364" i="14"/>
  <c r="AH363" i="14"/>
  <c r="AH362" i="14"/>
  <c r="AM66" i="14"/>
  <c r="AM65" i="14"/>
  <c r="AM64" i="14"/>
  <c r="D57" i="14" l="1"/>
  <c r="AM61" i="14"/>
  <c r="AM59" i="14"/>
  <c r="AM57" i="14"/>
  <c r="AM55" i="14"/>
  <c r="AM62" i="14"/>
  <c r="AM60" i="14"/>
  <c r="AM58" i="14"/>
  <c r="AM56" i="14"/>
  <c r="AN58" i="14"/>
  <c r="BB58" i="14"/>
  <c r="BC58" i="14" s="1"/>
  <c r="BE58" i="14" s="1"/>
  <c r="AN56" i="14"/>
  <c r="BB56" i="14"/>
  <c r="BC56" i="14" s="1"/>
  <c r="BE56" i="14" s="1"/>
  <c r="D51" i="14"/>
  <c r="AF49" i="14"/>
  <c r="D50" i="14"/>
  <c r="AF47" i="14"/>
  <c r="D48" i="14"/>
  <c r="AF60" i="14"/>
  <c r="D58" i="14"/>
  <c r="AF59" i="14"/>
  <c r="D56" i="14"/>
  <c r="AF57" i="14"/>
  <c r="AF51" i="14"/>
  <c r="D49" i="14"/>
  <c r="AF50" i="14"/>
  <c r="D47" i="14"/>
  <c r="AF48" i="14"/>
  <c r="D60" i="14"/>
  <c r="AF58" i="14"/>
  <c r="D59" i="14"/>
  <c r="AF56" i="14"/>
  <c r="T56" i="14"/>
  <c r="T57" i="14"/>
  <c r="AN57" i="14"/>
  <c r="BB57" i="14"/>
  <c r="BC57" i="14" s="1"/>
  <c r="BE57" i="14" s="1"/>
  <c r="S56" i="14"/>
  <c r="U56" i="14"/>
  <c r="AA56" i="14"/>
  <c r="AG56" i="14"/>
  <c r="S57" i="14"/>
  <c r="U57" i="14"/>
  <c r="AA57" i="14"/>
  <c r="AG57" i="14"/>
  <c r="T58" i="14"/>
  <c r="T59" i="14"/>
  <c r="AN59" i="14"/>
  <c r="BB59" i="14"/>
  <c r="BC59" i="14" s="1"/>
  <c r="BE59" i="14" s="1"/>
  <c r="S58" i="14"/>
  <c r="U58" i="14"/>
  <c r="AA58" i="14"/>
  <c r="AG58" i="14"/>
  <c r="S59" i="14"/>
  <c r="U59" i="14"/>
  <c r="AA59" i="14"/>
  <c r="AG59" i="14"/>
  <c r="S47" i="14"/>
  <c r="T60" i="14"/>
  <c r="AN60" i="14"/>
  <c r="BB60" i="14"/>
  <c r="BC60" i="14" s="1"/>
  <c r="BE60" i="14" s="1"/>
  <c r="U47" i="14"/>
  <c r="S60" i="14"/>
  <c r="U60" i="14"/>
  <c r="AA60" i="14"/>
  <c r="AG60" i="14"/>
  <c r="U49" i="14"/>
  <c r="S49" i="14"/>
  <c r="AE49" i="14"/>
  <c r="AH49" i="14" s="1"/>
  <c r="T47" i="14"/>
  <c r="S48" i="14"/>
  <c r="U48" i="14"/>
  <c r="AA48" i="14"/>
  <c r="AE48" i="14"/>
  <c r="AH48" i="14" s="1"/>
  <c r="AG48" i="14"/>
  <c r="AA47" i="14"/>
  <c r="AG47" i="14"/>
  <c r="T48" i="14"/>
  <c r="T49" i="14"/>
  <c r="S50" i="14"/>
  <c r="U50" i="14"/>
  <c r="AA50" i="14"/>
  <c r="AE50" i="14"/>
  <c r="AH50" i="14" s="1"/>
  <c r="AG50" i="14"/>
  <c r="AA49" i="14"/>
  <c r="AG49" i="14"/>
  <c r="T50" i="14"/>
  <c r="S51" i="14"/>
  <c r="U51" i="14"/>
  <c r="AA51" i="14"/>
  <c r="AE51" i="14"/>
  <c r="AH51" i="14" s="1"/>
  <c r="AG51" i="14"/>
  <c r="BB51" i="14"/>
  <c r="BC51" i="14" s="1"/>
  <c r="BE51" i="14" s="1"/>
  <c r="T51" i="14"/>
  <c r="AG91" i="15"/>
  <c r="AG106" i="14"/>
  <c r="AG103" i="14"/>
  <c r="AG102" i="14"/>
  <c r="AG101" i="14"/>
  <c r="AG100" i="14"/>
  <c r="AG80" i="13"/>
  <c r="AG76" i="12"/>
  <c r="I61" i="17"/>
  <c r="I59" i="17"/>
  <c r="I58" i="17"/>
  <c r="I60" i="17"/>
  <c r="J55" i="17"/>
  <c r="J54" i="17"/>
  <c r="J53" i="17"/>
  <c r="J42" i="17"/>
  <c r="J34" i="17"/>
  <c r="AX18" i="15"/>
  <c r="AM18" i="15"/>
  <c r="AL18" i="15"/>
  <c r="AF18" i="15"/>
  <c r="AE18" i="15"/>
  <c r="R18" i="15"/>
  <c r="U18" i="15" s="1"/>
  <c r="Q18" i="15"/>
  <c r="AG18" i="15" s="1"/>
  <c r="D18" i="15"/>
  <c r="Y72" i="13"/>
  <c r="X72" i="13"/>
  <c r="R72" i="13"/>
  <c r="U72" i="13" s="1"/>
  <c r="Q72" i="13"/>
  <c r="D72" i="13"/>
  <c r="Y55" i="11"/>
  <c r="X55" i="11"/>
  <c r="R55" i="11"/>
  <c r="W55" i="11" s="1"/>
  <c r="Q55" i="11"/>
  <c r="D55" i="11"/>
  <c r="Y56" i="4"/>
  <c r="X56" i="4"/>
  <c r="R56" i="4"/>
  <c r="W56" i="4" s="1"/>
  <c r="Q56" i="4"/>
  <c r="D56" i="4"/>
  <c r="AA55" i="11" l="1"/>
  <c r="AB55" i="11" s="1"/>
  <c r="AA56" i="4"/>
  <c r="AB56" i="4" s="1"/>
  <c r="AA72" i="13"/>
  <c r="AB72" i="13" s="1"/>
  <c r="AC57" i="14"/>
  <c r="AB57" i="14"/>
  <c r="AC56" i="14"/>
  <c r="AB56" i="14"/>
  <c r="AC59" i="14"/>
  <c r="AB59" i="14"/>
  <c r="AC58" i="14"/>
  <c r="AB58" i="14"/>
  <c r="AC60" i="14"/>
  <c r="AB60" i="14"/>
  <c r="AC47" i="14"/>
  <c r="AB47" i="14"/>
  <c r="AI48" i="14"/>
  <c r="AB48" i="14"/>
  <c r="AC48" i="14"/>
  <c r="AB50" i="14"/>
  <c r="AC50" i="14"/>
  <c r="AC49" i="14"/>
  <c r="AB49" i="14"/>
  <c r="AI50" i="14"/>
  <c r="AI49" i="14"/>
  <c r="AI51" i="14"/>
  <c r="AB51" i="14"/>
  <c r="AC51" i="14"/>
  <c r="T18" i="15"/>
  <c r="AH18" i="15"/>
  <c r="AN18" i="15"/>
  <c r="BB18" i="15"/>
  <c r="BC18" i="15" s="1"/>
  <c r="BE18" i="15" s="1"/>
  <c r="S18" i="15"/>
  <c r="AA18" i="15"/>
  <c r="T72" i="13"/>
  <c r="W72" i="13"/>
  <c r="AC72" i="13" s="1"/>
  <c r="S72" i="13"/>
  <c r="Z72" i="13"/>
  <c r="U55" i="11"/>
  <c r="S55" i="11"/>
  <c r="Z55" i="11"/>
  <c r="T55" i="11"/>
  <c r="S56" i="4"/>
  <c r="U56" i="4"/>
  <c r="Z56" i="4"/>
  <c r="T56" i="4"/>
  <c r="AC55" i="11" l="1"/>
  <c r="AD55" i="11" s="1"/>
  <c r="AC56" i="4"/>
  <c r="AD56" i="4" s="1"/>
  <c r="AD56" i="14"/>
  <c r="AD57" i="14"/>
  <c r="AD58" i="14"/>
  <c r="AD59" i="14"/>
  <c r="AD60" i="14"/>
  <c r="AD48" i="14"/>
  <c r="AD47" i="14"/>
  <c r="AD49" i="14"/>
  <c r="AD50" i="14"/>
  <c r="AD51" i="14"/>
  <c r="AC18" i="15"/>
  <c r="AB18" i="15"/>
  <c r="AI18" i="15"/>
  <c r="AJ18" i="15"/>
  <c r="AE72" i="13"/>
  <c r="AG72" i="13" s="1"/>
  <c r="AD72" i="13"/>
  <c r="AE55" i="11"/>
  <c r="AG55" i="11" s="1"/>
  <c r="AE56" i="4"/>
  <c r="AG56" i="4" s="1"/>
  <c r="AK18" i="15" l="1"/>
  <c r="AD18" i="15"/>
  <c r="J84" i="18" l="1"/>
  <c r="I84" i="18"/>
  <c r="H84" i="18"/>
  <c r="J73" i="18"/>
  <c r="I73" i="18"/>
  <c r="H73" i="18"/>
  <c r="G73" i="18"/>
  <c r="AL23" i="15"/>
  <c r="AL22" i="15"/>
  <c r="AL21" i="15"/>
  <c r="AL20" i="15"/>
  <c r="AL19" i="15"/>
  <c r="AL17" i="15"/>
  <c r="AF23" i="15"/>
  <c r="AF22" i="15"/>
  <c r="AF21" i="15"/>
  <c r="AF20" i="15"/>
  <c r="AF19" i="15"/>
  <c r="AF17" i="15"/>
  <c r="AE19" i="15"/>
  <c r="AV75" i="14"/>
  <c r="I53" i="18" s="1"/>
  <c r="AX72" i="14"/>
  <c r="Y72" i="14"/>
  <c r="R72" i="14"/>
  <c r="Q72" i="14"/>
  <c r="AO72" i="14" s="1"/>
  <c r="D72" i="14"/>
  <c r="AX73" i="14"/>
  <c r="Y73" i="14"/>
  <c r="X73" i="14"/>
  <c r="R73" i="14"/>
  <c r="Q73" i="14"/>
  <c r="AO73" i="14" s="1"/>
  <c r="D73" i="14"/>
  <c r="I48" i="18"/>
  <c r="AV71" i="14"/>
  <c r="I52" i="18" s="1"/>
  <c r="AV67" i="14"/>
  <c r="I51" i="18" s="1"/>
  <c r="AV63" i="14"/>
  <c r="I50" i="18" s="1"/>
  <c r="AX65" i="14"/>
  <c r="AF65" i="14"/>
  <c r="R65" i="14"/>
  <c r="Q65" i="14"/>
  <c r="D65" i="14"/>
  <c r="AV54" i="14"/>
  <c r="I42" i="18"/>
  <c r="BH64" i="12"/>
  <c r="Y59" i="12"/>
  <c r="X59" i="12"/>
  <c r="R59" i="12"/>
  <c r="Q59" i="12"/>
  <c r="AV59" i="12" s="1"/>
  <c r="D59" i="12"/>
  <c r="Y58" i="12"/>
  <c r="X58" i="12"/>
  <c r="R58" i="12"/>
  <c r="Q58" i="12"/>
  <c r="AV58" i="12" s="1"/>
  <c r="D58" i="12"/>
  <c r="AT57" i="12"/>
  <c r="AS57" i="12"/>
  <c r="R57" i="12"/>
  <c r="T57" i="12" s="1"/>
  <c r="Q57" i="12"/>
  <c r="BB57" i="12" s="1"/>
  <c r="BC57" i="12" s="1"/>
  <c r="BE57" i="12" s="1"/>
  <c r="D57" i="12"/>
  <c r="AT56" i="12"/>
  <c r="AS56" i="12"/>
  <c r="R56" i="12"/>
  <c r="Q56" i="12"/>
  <c r="D56" i="12"/>
  <c r="AT55" i="12"/>
  <c r="R55" i="12"/>
  <c r="Q55" i="12"/>
  <c r="D55" i="12"/>
  <c r="AT54" i="12"/>
  <c r="AM54" i="12"/>
  <c r="R54" i="12"/>
  <c r="Q54" i="12"/>
  <c r="D54" i="12"/>
  <c r="AM52" i="12"/>
  <c r="AF52" i="12"/>
  <c r="Y52" i="12"/>
  <c r="X52" i="12"/>
  <c r="R52" i="12"/>
  <c r="Q52" i="12"/>
  <c r="BB52" i="12" s="1"/>
  <c r="D52" i="12"/>
  <c r="AM51" i="12"/>
  <c r="AF51" i="12"/>
  <c r="Y51" i="12"/>
  <c r="X51" i="12"/>
  <c r="R51" i="12"/>
  <c r="Q51" i="12"/>
  <c r="BB51" i="12" s="1"/>
  <c r="D51" i="12"/>
  <c r="AM50" i="12"/>
  <c r="AF50" i="12"/>
  <c r="Y50" i="12"/>
  <c r="X50" i="12"/>
  <c r="R50" i="12"/>
  <c r="S50" i="12" s="1"/>
  <c r="Q50" i="12"/>
  <c r="D50" i="12"/>
  <c r="AM49" i="12"/>
  <c r="AF49" i="12"/>
  <c r="Y49" i="12"/>
  <c r="X49" i="12"/>
  <c r="R49" i="12"/>
  <c r="Q49" i="12"/>
  <c r="AV49" i="12" s="1"/>
  <c r="D49" i="12"/>
  <c r="AM48" i="12"/>
  <c r="AF48" i="12"/>
  <c r="Y48" i="12"/>
  <c r="X48" i="12"/>
  <c r="R48" i="12"/>
  <c r="Q48" i="12"/>
  <c r="BB48" i="12" s="1"/>
  <c r="D48" i="12"/>
  <c r="AM47" i="12"/>
  <c r="AF47" i="12"/>
  <c r="Y47" i="12"/>
  <c r="X47" i="12"/>
  <c r="R47" i="12"/>
  <c r="Q47" i="12"/>
  <c r="BB47" i="12" s="1"/>
  <c r="D47" i="12"/>
  <c r="AM46" i="12"/>
  <c r="AF46" i="12"/>
  <c r="Y46" i="12"/>
  <c r="X46" i="12"/>
  <c r="R46" i="12"/>
  <c r="Q46" i="12"/>
  <c r="BB46" i="12" s="1"/>
  <c r="D46" i="12"/>
  <c r="AM45" i="12"/>
  <c r="AF45" i="12"/>
  <c r="Y45" i="12"/>
  <c r="X45" i="12"/>
  <c r="R45" i="12"/>
  <c r="U45" i="12" s="1"/>
  <c r="Q45" i="12"/>
  <c r="BB45" i="12" s="1"/>
  <c r="D45" i="12"/>
  <c r="I24" i="18"/>
  <c r="AV42" i="11"/>
  <c r="I25" i="18" s="1"/>
  <c r="I17" i="18"/>
  <c r="BH44" i="15"/>
  <c r="AX23" i="15"/>
  <c r="AM23" i="15"/>
  <c r="R23" i="15"/>
  <c r="Q23" i="15"/>
  <c r="BB23" i="15" s="1"/>
  <c r="BC23" i="15" s="1"/>
  <c r="BE23" i="15" s="1"/>
  <c r="D23" i="15"/>
  <c r="AX22" i="15"/>
  <c r="AM22" i="15"/>
  <c r="R22" i="15"/>
  <c r="Q22" i="15"/>
  <c r="BB22" i="15" s="1"/>
  <c r="BC22" i="15" s="1"/>
  <c r="BE22" i="15" s="1"/>
  <c r="D22" i="15"/>
  <c r="AX21" i="15"/>
  <c r="AM21" i="15"/>
  <c r="R21" i="15"/>
  <c r="Q21" i="15"/>
  <c r="BB21" i="15" s="1"/>
  <c r="BC21" i="15" s="1"/>
  <c r="BE21" i="15" s="1"/>
  <c r="D21" i="15"/>
  <c r="AX20" i="15"/>
  <c r="AM20" i="15"/>
  <c r="R20" i="15"/>
  <c r="Q20" i="15"/>
  <c r="BB20" i="15" s="1"/>
  <c r="BC20" i="15" s="1"/>
  <c r="BE20" i="15" s="1"/>
  <c r="D20" i="15"/>
  <c r="AX19" i="15"/>
  <c r="AM19" i="15"/>
  <c r="R19" i="15"/>
  <c r="Q19" i="15"/>
  <c r="BB19" i="15" s="1"/>
  <c r="BC19" i="15" s="1"/>
  <c r="BE19" i="15" s="1"/>
  <c r="D19" i="15"/>
  <c r="AX17" i="15"/>
  <c r="AM17" i="15"/>
  <c r="R17" i="15"/>
  <c r="U17" i="15" s="1"/>
  <c r="Q17" i="15"/>
  <c r="D17" i="15"/>
  <c r="AG85" i="15"/>
  <c r="AX28" i="15" l="1"/>
  <c r="AX43" i="15" s="1"/>
  <c r="AV56" i="12"/>
  <c r="U65" i="14"/>
  <c r="AL65" i="14"/>
  <c r="AO65" i="14" s="1"/>
  <c r="AP65" i="14" s="1"/>
  <c r="AV76" i="14"/>
  <c r="I49" i="18"/>
  <c r="S59" i="12"/>
  <c r="AV48" i="12"/>
  <c r="AW48" i="12" s="1"/>
  <c r="AX48" i="12" s="1"/>
  <c r="AV46" i="12"/>
  <c r="AW46" i="12" s="1"/>
  <c r="AX46" i="12" s="1"/>
  <c r="S52" i="12"/>
  <c r="S55" i="12"/>
  <c r="S58" i="12"/>
  <c r="S17" i="15"/>
  <c r="I59" i="18"/>
  <c r="AH19" i="15"/>
  <c r="AI19" i="15" s="1"/>
  <c r="AA47" i="12"/>
  <c r="AB47" i="12" s="1"/>
  <c r="AG47" i="12"/>
  <c r="AA49" i="12"/>
  <c r="AG49" i="12"/>
  <c r="U51" i="12"/>
  <c r="U54" i="12"/>
  <c r="U55" i="12"/>
  <c r="S56" i="12"/>
  <c r="U59" i="12"/>
  <c r="AA45" i="12"/>
  <c r="AB45" i="12" s="1"/>
  <c r="AG45" i="12"/>
  <c r="AV45" i="12"/>
  <c r="AW45" i="12" s="1"/>
  <c r="AA46" i="12"/>
  <c r="AB46" i="12" s="1"/>
  <c r="AG46" i="12"/>
  <c r="AV47" i="12"/>
  <c r="AW47" i="12" s="1"/>
  <c r="AX47" i="12" s="1"/>
  <c r="AA48" i="12"/>
  <c r="AG48" i="12"/>
  <c r="S51" i="12"/>
  <c r="U52" i="12"/>
  <c r="S54" i="12"/>
  <c r="U56" i="12"/>
  <c r="AV57" i="12"/>
  <c r="U58" i="12"/>
  <c r="AQ72" i="14"/>
  <c r="AP72" i="14"/>
  <c r="S72" i="14"/>
  <c r="U72" i="14"/>
  <c r="Z72" i="14"/>
  <c r="BB72" i="14"/>
  <c r="BC72" i="14" s="1"/>
  <c r="BE72" i="14" s="1"/>
  <c r="T72" i="14"/>
  <c r="AH72" i="14"/>
  <c r="AQ73" i="14"/>
  <c r="AP73" i="14"/>
  <c r="S73" i="14"/>
  <c r="U73" i="14"/>
  <c r="Z73" i="14"/>
  <c r="BB73" i="14"/>
  <c r="BC73" i="14" s="1"/>
  <c r="BE73" i="14" s="1"/>
  <c r="T73" i="14"/>
  <c r="AA73" i="14"/>
  <c r="AH73" i="14"/>
  <c r="T65" i="14"/>
  <c r="AN65" i="14"/>
  <c r="BB65" i="14"/>
  <c r="BC65" i="14" s="1"/>
  <c r="BE65" i="14" s="1"/>
  <c r="S65" i="14"/>
  <c r="AA65" i="14"/>
  <c r="AG65" i="14"/>
  <c r="BC46" i="12"/>
  <c r="BD46" i="12"/>
  <c r="BC48" i="12"/>
  <c r="BD48" i="12"/>
  <c r="BC45" i="12"/>
  <c r="BD45" i="12"/>
  <c r="BC47" i="12"/>
  <c r="BD47" i="12"/>
  <c r="AW49" i="12"/>
  <c r="AX49" i="12" s="1"/>
  <c r="T45" i="12"/>
  <c r="T46" i="12"/>
  <c r="S45" i="12"/>
  <c r="Z45" i="12"/>
  <c r="AN45" i="12"/>
  <c r="S46" i="12"/>
  <c r="U46" i="12"/>
  <c r="Z46" i="12"/>
  <c r="AN46" i="12"/>
  <c r="S47" i="12"/>
  <c r="U47" i="12"/>
  <c r="Z47" i="12"/>
  <c r="AN47" i="12"/>
  <c r="S48" i="12"/>
  <c r="U48" i="12"/>
  <c r="Z48" i="12"/>
  <c r="AB48" i="12"/>
  <c r="AN48" i="12"/>
  <c r="S49" i="12"/>
  <c r="U49" i="12"/>
  <c r="Z49" i="12"/>
  <c r="AN49" i="12"/>
  <c r="BB49" i="12"/>
  <c r="BB50" i="12"/>
  <c r="AN50" i="12"/>
  <c r="AV50" i="12"/>
  <c r="AG50" i="12"/>
  <c r="AA50" i="12"/>
  <c r="Z50" i="12"/>
  <c r="BD52" i="12"/>
  <c r="BC52" i="12"/>
  <c r="T47" i="12"/>
  <c r="T48" i="12"/>
  <c r="T49" i="12"/>
  <c r="T50" i="12"/>
  <c r="U50" i="12"/>
  <c r="BD51" i="12"/>
  <c r="BC51" i="12"/>
  <c r="T51" i="12"/>
  <c r="AA51" i="12"/>
  <c r="AG51" i="12"/>
  <c r="AV51" i="12"/>
  <c r="T52" i="12"/>
  <c r="AA52" i="12"/>
  <c r="AG52" i="12"/>
  <c r="AV52" i="12"/>
  <c r="T54" i="12"/>
  <c r="AU54" i="12"/>
  <c r="BB54" i="12"/>
  <c r="BC54" i="12" s="1"/>
  <c r="T55" i="12"/>
  <c r="AA56" i="12"/>
  <c r="AH56" i="12"/>
  <c r="AU56" i="12"/>
  <c r="BB56" i="12"/>
  <c r="BC56" i="12" s="1"/>
  <c r="BE56" i="12" s="1"/>
  <c r="AW58" i="12"/>
  <c r="AX58" i="12" s="1"/>
  <c r="Z51" i="12"/>
  <c r="AN51" i="12"/>
  <c r="Z52" i="12"/>
  <c r="AN52" i="12"/>
  <c r="AA54" i="12"/>
  <c r="AH54" i="12"/>
  <c r="BB55" i="12"/>
  <c r="BC55" i="12" s="1"/>
  <c r="BE55" i="12" s="1"/>
  <c r="AU55" i="12"/>
  <c r="AA55" i="12"/>
  <c r="AH55" i="12"/>
  <c r="U57" i="12"/>
  <c r="S57" i="12"/>
  <c r="AW59" i="12"/>
  <c r="AX59" i="12" s="1"/>
  <c r="Z58" i="12"/>
  <c r="BB58" i="12"/>
  <c r="Z59" i="12"/>
  <c r="BB59" i="12"/>
  <c r="T56" i="12"/>
  <c r="AA57" i="12"/>
  <c r="AH57" i="12"/>
  <c r="AU57" i="12"/>
  <c r="T58" i="12"/>
  <c r="AA58" i="12"/>
  <c r="AH58" i="12"/>
  <c r="AO58" i="12"/>
  <c r="T59" i="12"/>
  <c r="AA59" i="12"/>
  <c r="AH59" i="12"/>
  <c r="AO59" i="12"/>
  <c r="AA17" i="15"/>
  <c r="AN17" i="15"/>
  <c r="BB17" i="15"/>
  <c r="BC17" i="15" s="1"/>
  <c r="BC28" i="15" s="1"/>
  <c r="T17" i="15"/>
  <c r="S19" i="15"/>
  <c r="U19" i="15"/>
  <c r="AA19" i="15"/>
  <c r="S20" i="15"/>
  <c r="U20" i="15"/>
  <c r="AA20" i="15"/>
  <c r="AG20" i="15"/>
  <c r="S21" i="15"/>
  <c r="U21" i="15"/>
  <c r="AA21" i="15"/>
  <c r="AG21" i="15"/>
  <c r="S22" i="15"/>
  <c r="U22" i="15"/>
  <c r="AA22" i="15"/>
  <c r="AG22" i="15"/>
  <c r="S23" i="15"/>
  <c r="U23" i="15"/>
  <c r="AA23" i="15"/>
  <c r="AG23" i="15"/>
  <c r="T19" i="15"/>
  <c r="AN19" i="15"/>
  <c r="T20" i="15"/>
  <c r="AN20" i="15"/>
  <c r="T21" i="15"/>
  <c r="AN21" i="15"/>
  <c r="T22" i="15"/>
  <c r="AN22" i="15"/>
  <c r="T23" i="15"/>
  <c r="AN23" i="15"/>
  <c r="Y38" i="14"/>
  <c r="X38" i="14"/>
  <c r="R38" i="14"/>
  <c r="U38" i="14" s="1"/>
  <c r="Q38" i="14"/>
  <c r="BB38" i="14" s="1"/>
  <c r="D38" i="14"/>
  <c r="Y37" i="14"/>
  <c r="X37" i="14"/>
  <c r="R37" i="14"/>
  <c r="T37" i="14" s="1"/>
  <c r="Q37" i="14"/>
  <c r="BB37" i="14" s="1"/>
  <c r="D37" i="14"/>
  <c r="AT36" i="14"/>
  <c r="AS36" i="14"/>
  <c r="R36" i="14"/>
  <c r="Q36" i="14"/>
  <c r="D36" i="14"/>
  <c r="Y35" i="14"/>
  <c r="X35" i="14"/>
  <c r="R35" i="14"/>
  <c r="Q35" i="14"/>
  <c r="BB35" i="14" s="1"/>
  <c r="D35" i="14"/>
  <c r="AT34" i="14"/>
  <c r="AS34" i="14"/>
  <c r="R34" i="14"/>
  <c r="Q34" i="14"/>
  <c r="BB34" i="14" s="1"/>
  <c r="BC34" i="14" s="1"/>
  <c r="BE34" i="14" s="1"/>
  <c r="D34" i="14"/>
  <c r="AT33" i="14"/>
  <c r="AS33" i="14"/>
  <c r="R33" i="14"/>
  <c r="Q33" i="14"/>
  <c r="BB33" i="14" s="1"/>
  <c r="BC33" i="14" s="1"/>
  <c r="BE33" i="14" s="1"/>
  <c r="D33" i="14"/>
  <c r="AT32" i="14"/>
  <c r="AS32" i="14"/>
  <c r="R32" i="14"/>
  <c r="Q32" i="14"/>
  <c r="D32" i="14"/>
  <c r="AT31" i="14"/>
  <c r="AS31" i="14"/>
  <c r="R31" i="14"/>
  <c r="T31" i="14" s="1"/>
  <c r="Q31" i="14"/>
  <c r="BB31" i="14" s="1"/>
  <c r="BC31" i="14" s="1"/>
  <c r="BE31" i="14" s="1"/>
  <c r="D31" i="14"/>
  <c r="AT30" i="14"/>
  <c r="AS30" i="14"/>
  <c r="R30" i="14"/>
  <c r="Q30" i="14"/>
  <c r="D30" i="14"/>
  <c r="AT29" i="14"/>
  <c r="AS29" i="14"/>
  <c r="AM29" i="14"/>
  <c r="R29" i="14"/>
  <c r="Q29" i="14"/>
  <c r="BB29" i="14" s="1"/>
  <c r="BC29" i="14" s="1"/>
  <c r="D29" i="14"/>
  <c r="AM27" i="14"/>
  <c r="AL27" i="14"/>
  <c r="AF27" i="14"/>
  <c r="AE27" i="14"/>
  <c r="Y27" i="14"/>
  <c r="X27" i="14"/>
  <c r="R27" i="14"/>
  <c r="U27" i="14" s="1"/>
  <c r="Q27" i="14"/>
  <c r="BB27" i="14" s="1"/>
  <c r="D27" i="14"/>
  <c r="AM26" i="14"/>
  <c r="AL26" i="14"/>
  <c r="AF26" i="14"/>
  <c r="AE26" i="14"/>
  <c r="Y26" i="14"/>
  <c r="X26" i="14"/>
  <c r="R26" i="14"/>
  <c r="U26" i="14" s="1"/>
  <c r="Q26" i="14"/>
  <c r="BB26" i="14" s="1"/>
  <c r="D26" i="14"/>
  <c r="AM25" i="14"/>
  <c r="AF25" i="14"/>
  <c r="Y25" i="14"/>
  <c r="X25" i="14"/>
  <c r="R25" i="14"/>
  <c r="U25" i="14" s="1"/>
  <c r="Q25" i="14"/>
  <c r="BB25" i="14" s="1"/>
  <c r="D25" i="14"/>
  <c r="AM24" i="14"/>
  <c r="AL24" i="14"/>
  <c r="AF24" i="14"/>
  <c r="AE24" i="14"/>
  <c r="Y24" i="14"/>
  <c r="X24" i="14"/>
  <c r="R24" i="14"/>
  <c r="U24" i="14" s="1"/>
  <c r="Q24" i="14"/>
  <c r="BB24" i="14" s="1"/>
  <c r="D24" i="14"/>
  <c r="AM23" i="14"/>
  <c r="AL23" i="14"/>
  <c r="AF23" i="14"/>
  <c r="AE23" i="14"/>
  <c r="Y23" i="14"/>
  <c r="X23" i="14"/>
  <c r="R23" i="14"/>
  <c r="U23" i="14" s="1"/>
  <c r="Q23" i="14"/>
  <c r="BB23" i="14" s="1"/>
  <c r="D23" i="14"/>
  <c r="AM22" i="14"/>
  <c r="AL22" i="14"/>
  <c r="AF22" i="14"/>
  <c r="AE22" i="14"/>
  <c r="Y22" i="14"/>
  <c r="X22" i="14"/>
  <c r="R22" i="14"/>
  <c r="U22" i="14" s="1"/>
  <c r="Q22" i="14"/>
  <c r="BB22" i="14" s="1"/>
  <c r="D22" i="14"/>
  <c r="AM21" i="14"/>
  <c r="AF21" i="14"/>
  <c r="Y21" i="14"/>
  <c r="X21" i="14"/>
  <c r="R21" i="14"/>
  <c r="U21" i="14" s="1"/>
  <c r="Q21" i="14"/>
  <c r="BB21" i="14" s="1"/>
  <c r="D21" i="14"/>
  <c r="AM20" i="14"/>
  <c r="AL20" i="14"/>
  <c r="AF20" i="14"/>
  <c r="AE20" i="14"/>
  <c r="Y20" i="14"/>
  <c r="X20" i="14"/>
  <c r="R20" i="14"/>
  <c r="T20" i="14" s="1"/>
  <c r="Q20" i="14"/>
  <c r="BB20" i="14" s="1"/>
  <c r="D20" i="14"/>
  <c r="AM19" i="14"/>
  <c r="AL19" i="14"/>
  <c r="AF19" i="14"/>
  <c r="AE19" i="14"/>
  <c r="Y19" i="14"/>
  <c r="X19" i="14"/>
  <c r="R19" i="14"/>
  <c r="S19" i="14" s="1"/>
  <c r="Q19" i="14"/>
  <c r="D19" i="14"/>
  <c r="AM18" i="14"/>
  <c r="AF18" i="14"/>
  <c r="Y18" i="14"/>
  <c r="X18" i="14"/>
  <c r="R18" i="14"/>
  <c r="Q18" i="14"/>
  <c r="AV18" i="14" s="1"/>
  <c r="D18" i="14"/>
  <c r="AM17" i="14"/>
  <c r="AF17" i="14"/>
  <c r="Y17" i="14"/>
  <c r="X17" i="14"/>
  <c r="R17" i="14"/>
  <c r="Q17" i="14"/>
  <c r="AV17" i="14" s="1"/>
  <c r="D17" i="14"/>
  <c r="X10" i="16"/>
  <c r="C10" i="11"/>
  <c r="C10" i="12" s="1"/>
  <c r="C10" i="13" s="1"/>
  <c r="C10" i="14" s="1"/>
  <c r="C10" i="18" s="1"/>
  <c r="C9" i="11"/>
  <c r="C9" i="12" s="1"/>
  <c r="C9" i="13" s="1"/>
  <c r="C9" i="14" s="1"/>
  <c r="C8" i="11"/>
  <c r="C8" i="12" s="1"/>
  <c r="C8" i="13" s="1"/>
  <c r="C8" i="14" s="1"/>
  <c r="C8" i="18" s="1"/>
  <c r="C7" i="11"/>
  <c r="C7" i="12" s="1"/>
  <c r="C7" i="13" s="1"/>
  <c r="C7" i="14" s="1"/>
  <c r="C7" i="18" s="1"/>
  <c r="C6" i="12"/>
  <c r="C6" i="13" s="1"/>
  <c r="C6" i="14" s="1"/>
  <c r="C6" i="18" s="1"/>
  <c r="AG63" i="11"/>
  <c r="AG53" i="11"/>
  <c r="AG52" i="11"/>
  <c r="AG51" i="11"/>
  <c r="AG64" i="4"/>
  <c r="AG54" i="4"/>
  <c r="AG53" i="4"/>
  <c r="AG52" i="4"/>
  <c r="AV36" i="14" l="1"/>
  <c r="K57" i="18"/>
  <c r="J57" i="18"/>
  <c r="AX45" i="12"/>
  <c r="BE17" i="15"/>
  <c r="BE28" i="15" s="1"/>
  <c r="BE43" i="15" s="1"/>
  <c r="BC43" i="15"/>
  <c r="BC78" i="15" s="1"/>
  <c r="AN28" i="15"/>
  <c r="AN43" i="15" s="1"/>
  <c r="H6" i="18"/>
  <c r="X6" i="16"/>
  <c r="H7" i="18"/>
  <c r="X7" i="16"/>
  <c r="H9" i="18"/>
  <c r="X9" i="16"/>
  <c r="H8" i="18"/>
  <c r="X8" i="16"/>
  <c r="AV30" i="14"/>
  <c r="AB49" i="12"/>
  <c r="BE47" i="12"/>
  <c r="C9" i="18"/>
  <c r="C9" i="17"/>
  <c r="BE51" i="12"/>
  <c r="AC47" i="12"/>
  <c r="AD47" i="12" s="1"/>
  <c r="BE46" i="12"/>
  <c r="AR72" i="14"/>
  <c r="AJ72" i="14"/>
  <c r="AI72" i="14"/>
  <c r="AB73" i="14"/>
  <c r="AR73" i="14"/>
  <c r="AJ73" i="14"/>
  <c r="AI73" i="14"/>
  <c r="AC65" i="14"/>
  <c r="AB65" i="14"/>
  <c r="AJ59" i="12"/>
  <c r="AI59" i="12"/>
  <c r="AJ58" i="12"/>
  <c r="AI58" i="12"/>
  <c r="AJ57" i="12"/>
  <c r="AI57" i="12"/>
  <c r="AC55" i="12"/>
  <c r="AB55" i="12"/>
  <c r="AC54" i="12"/>
  <c r="AB54" i="12"/>
  <c r="AB56" i="12"/>
  <c r="AC56" i="12"/>
  <c r="AW52" i="12"/>
  <c r="AX52" i="12" s="1"/>
  <c r="AB51" i="12"/>
  <c r="BE52" i="12"/>
  <c r="AW50" i="12"/>
  <c r="AX50" i="12" s="1"/>
  <c r="BD50" i="12"/>
  <c r="BC50" i="12"/>
  <c r="BE45" i="12"/>
  <c r="BE48" i="12"/>
  <c r="AQ59" i="12"/>
  <c r="AP59" i="12"/>
  <c r="AC59" i="12"/>
  <c r="AB59" i="12"/>
  <c r="AQ58" i="12"/>
  <c r="AP58" i="12"/>
  <c r="AC58" i="12"/>
  <c r="AB58" i="12"/>
  <c r="AC57" i="12"/>
  <c r="AB57" i="12"/>
  <c r="BC59" i="12"/>
  <c r="BD59" i="12"/>
  <c r="BC58" i="12"/>
  <c r="BD58" i="12"/>
  <c r="AJ55" i="12"/>
  <c r="AI55" i="12"/>
  <c r="AJ54" i="12"/>
  <c r="AI54" i="12"/>
  <c r="AI56" i="12"/>
  <c r="AJ56" i="12"/>
  <c r="BE54" i="12"/>
  <c r="AB52" i="12"/>
  <c r="AC52" i="12"/>
  <c r="AW51" i="12"/>
  <c r="AX51" i="12" s="1"/>
  <c r="AV53" i="12"/>
  <c r="I33" i="18" s="1"/>
  <c r="AB50" i="12"/>
  <c r="BC49" i="12"/>
  <c r="BD49" i="12"/>
  <c r="C7" i="15"/>
  <c r="C7" i="17"/>
  <c r="C9" i="15"/>
  <c r="C6" i="17"/>
  <c r="C6" i="15"/>
  <c r="C8" i="17"/>
  <c r="C8" i="15"/>
  <c r="C10" i="17"/>
  <c r="C10" i="15"/>
  <c r="AB23" i="15"/>
  <c r="AC23" i="15"/>
  <c r="AB22" i="15"/>
  <c r="AC22" i="15"/>
  <c r="AB21" i="15"/>
  <c r="AC21" i="15"/>
  <c r="AB20" i="15"/>
  <c r="AC20" i="15"/>
  <c r="AB19" i="15"/>
  <c r="AC19" i="15"/>
  <c r="AB17" i="15"/>
  <c r="AC17" i="15"/>
  <c r="AA20" i="14"/>
  <c r="AB20" i="14" s="1"/>
  <c r="AO20" i="14"/>
  <c r="AP20" i="14" s="1"/>
  <c r="AV21" i="14"/>
  <c r="AW21" i="14" s="1"/>
  <c r="AG21" i="14"/>
  <c r="U18" i="14"/>
  <c r="AA22" i="14"/>
  <c r="AB22" i="14" s="1"/>
  <c r="U29" i="14"/>
  <c r="U30" i="14"/>
  <c r="U32" i="14"/>
  <c r="U34" i="14"/>
  <c r="AA35" i="14"/>
  <c r="AB35" i="14" s="1"/>
  <c r="AO35" i="14"/>
  <c r="AQ35" i="14" s="1"/>
  <c r="AH37" i="14"/>
  <c r="AI37" i="14" s="1"/>
  <c r="AV37" i="14"/>
  <c r="AW37" i="14" s="1"/>
  <c r="S18" i="14"/>
  <c r="U19" i="14"/>
  <c r="AG20" i="14"/>
  <c r="AV20" i="14"/>
  <c r="AW20" i="14" s="1"/>
  <c r="AX20" i="14" s="1"/>
  <c r="AA21" i="14"/>
  <c r="AB21" i="14" s="1"/>
  <c r="AG22" i="14"/>
  <c r="AA23" i="14"/>
  <c r="AB23" i="14" s="1"/>
  <c r="S29" i="14"/>
  <c r="S30" i="14"/>
  <c r="AV31" i="14"/>
  <c r="S32" i="14"/>
  <c r="AV33" i="14"/>
  <c r="S34" i="14"/>
  <c r="AH35" i="14"/>
  <c r="AJ35" i="14" s="1"/>
  <c r="AV35" i="14"/>
  <c r="AW35" i="14" s="1"/>
  <c r="AX35" i="14" s="1"/>
  <c r="AA37" i="14"/>
  <c r="AB37" i="14" s="1"/>
  <c r="AO37" i="14"/>
  <c r="AP37" i="14" s="1"/>
  <c r="AW17" i="14"/>
  <c r="AX17" i="14" s="1"/>
  <c r="AW18" i="14"/>
  <c r="AX18" i="14" s="1"/>
  <c r="S17" i="14"/>
  <c r="U17" i="14"/>
  <c r="Z17" i="14"/>
  <c r="AN17" i="14"/>
  <c r="BB17" i="14"/>
  <c r="Z18" i="14"/>
  <c r="AN18" i="14"/>
  <c r="BB18" i="14"/>
  <c r="BB19" i="14"/>
  <c r="AN19" i="14"/>
  <c r="AH19" i="14"/>
  <c r="Z19" i="14"/>
  <c r="AG19" i="14"/>
  <c r="U20" i="14"/>
  <c r="S20" i="14"/>
  <c r="BD22" i="14"/>
  <c r="BC22" i="14"/>
  <c r="BD25" i="14"/>
  <c r="BC25" i="14"/>
  <c r="BD27" i="14"/>
  <c r="BC27" i="14"/>
  <c r="T17" i="14"/>
  <c r="AA17" i="14"/>
  <c r="AG17" i="14"/>
  <c r="T18" i="14"/>
  <c r="AA18" i="14"/>
  <c r="AG18" i="14"/>
  <c r="T19" i="14"/>
  <c r="AA19" i="14"/>
  <c r="AO19" i="14"/>
  <c r="AV19" i="14"/>
  <c r="BD20" i="14"/>
  <c r="BC20" i="14"/>
  <c r="BD21" i="14"/>
  <c r="BC21" i="14"/>
  <c r="BD23" i="14"/>
  <c r="BC23" i="14"/>
  <c r="BD24" i="14"/>
  <c r="BC24" i="14"/>
  <c r="BD26" i="14"/>
  <c r="BC26" i="14"/>
  <c r="BE29" i="14"/>
  <c r="T21" i="14"/>
  <c r="T22" i="14"/>
  <c r="AO22" i="14"/>
  <c r="AV22" i="14"/>
  <c r="T23" i="14"/>
  <c r="AG23" i="14"/>
  <c r="AO23" i="14"/>
  <c r="AV23" i="14"/>
  <c r="T24" i="14"/>
  <c r="AA24" i="14"/>
  <c r="AG24" i="14"/>
  <c r="AO24" i="14"/>
  <c r="AV24" i="14"/>
  <c r="T25" i="14"/>
  <c r="AA25" i="14"/>
  <c r="AG25" i="14"/>
  <c r="AV25" i="14"/>
  <c r="T26" i="14"/>
  <c r="AA26" i="14"/>
  <c r="AG26" i="14"/>
  <c r="AO26" i="14"/>
  <c r="AV26" i="14"/>
  <c r="T27" i="14"/>
  <c r="AA27" i="14"/>
  <c r="AG27" i="14"/>
  <c r="AO27" i="14"/>
  <c r="AV27" i="14"/>
  <c r="AA29" i="14"/>
  <c r="AH29" i="14"/>
  <c r="AV29" i="14"/>
  <c r="AA30" i="14"/>
  <c r="AH30" i="14"/>
  <c r="AU30" i="14"/>
  <c r="BB30" i="14"/>
  <c r="BC30" i="14" s="1"/>
  <c r="BE30" i="14" s="1"/>
  <c r="BB32" i="14"/>
  <c r="BC32" i="14" s="1"/>
  <c r="BE32" i="14" s="1"/>
  <c r="AU32" i="14"/>
  <c r="AV32" i="14"/>
  <c r="AA32" i="14"/>
  <c r="AH32" i="14"/>
  <c r="BC35" i="14"/>
  <c r="BD35" i="14"/>
  <c r="Z20" i="14"/>
  <c r="AH20" i="14"/>
  <c r="AN20" i="14"/>
  <c r="S21" i="14"/>
  <c r="Z21" i="14"/>
  <c r="AN21" i="14"/>
  <c r="S22" i="14"/>
  <c r="Z22" i="14"/>
  <c r="AH22" i="14"/>
  <c r="AN22" i="14"/>
  <c r="S23" i="14"/>
  <c r="Z23" i="14"/>
  <c r="AH23" i="14"/>
  <c r="AN23" i="14"/>
  <c r="S24" i="14"/>
  <c r="Z24" i="14"/>
  <c r="AH24" i="14"/>
  <c r="AN24" i="14"/>
  <c r="S25" i="14"/>
  <c r="Z25" i="14"/>
  <c r="AN25" i="14"/>
  <c r="S26" i="14"/>
  <c r="Z26" i="14"/>
  <c r="AH26" i="14"/>
  <c r="AN26" i="14"/>
  <c r="S27" i="14"/>
  <c r="Z27" i="14"/>
  <c r="AH27" i="14"/>
  <c r="AN27" i="14"/>
  <c r="T29" i="14"/>
  <c r="AU29" i="14"/>
  <c r="T30" i="14"/>
  <c r="U31" i="14"/>
  <c r="S31" i="14"/>
  <c r="AA31" i="14"/>
  <c r="AH31" i="14"/>
  <c r="AU31" i="14"/>
  <c r="T32" i="14"/>
  <c r="S33" i="14"/>
  <c r="U33" i="14"/>
  <c r="AA33" i="14"/>
  <c r="AH33" i="14"/>
  <c r="AU33" i="14"/>
  <c r="T34" i="14"/>
  <c r="AV34" i="14"/>
  <c r="S35" i="14"/>
  <c r="U35" i="14"/>
  <c r="Z35" i="14"/>
  <c r="AI35" i="14"/>
  <c r="AP35" i="14"/>
  <c r="S36" i="14"/>
  <c r="U36" i="14"/>
  <c r="AA36" i="14"/>
  <c r="AH36" i="14"/>
  <c r="AU36" i="14"/>
  <c r="BB36" i="14"/>
  <c r="BC36" i="14" s="1"/>
  <c r="BE36" i="14" s="1"/>
  <c r="BD37" i="14"/>
  <c r="BC37" i="14"/>
  <c r="BD38" i="14"/>
  <c r="BC38" i="14"/>
  <c r="T33" i="14"/>
  <c r="AA34" i="14"/>
  <c r="AH34" i="14"/>
  <c r="AU34" i="14"/>
  <c r="T35" i="14"/>
  <c r="T36" i="14"/>
  <c r="U37" i="14"/>
  <c r="S37" i="14"/>
  <c r="T38" i="14"/>
  <c r="AA38" i="14"/>
  <c r="AH38" i="14"/>
  <c r="AO38" i="14"/>
  <c r="AV38" i="14"/>
  <c r="Z37" i="14"/>
  <c r="S38" i="14"/>
  <c r="Z38" i="14"/>
  <c r="BC60" i="12" l="1"/>
  <c r="J34" i="18" s="1"/>
  <c r="AR35" i="14"/>
  <c r="AQ37" i="14"/>
  <c r="AR37" i="14" s="1"/>
  <c r="AB28" i="15"/>
  <c r="AC28" i="15"/>
  <c r="AC43" i="15" s="1"/>
  <c r="AX37" i="14"/>
  <c r="BF37" i="14"/>
  <c r="AJ37" i="14"/>
  <c r="AK37" i="14" s="1"/>
  <c r="AX21" i="14"/>
  <c r="AK73" i="14"/>
  <c r="AK35" i="14"/>
  <c r="BE49" i="12"/>
  <c r="AK55" i="12"/>
  <c r="AR58" i="12"/>
  <c r="AR59" i="12"/>
  <c r="AB53" i="12"/>
  <c r="F33" i="18" s="1"/>
  <c r="AK72" i="14"/>
  <c r="BF73" i="14"/>
  <c r="BE20" i="14"/>
  <c r="BE27" i="14"/>
  <c r="AC20" i="14"/>
  <c r="AD20" i="14" s="1"/>
  <c r="AD65" i="14"/>
  <c r="BE37" i="14"/>
  <c r="AW53" i="12"/>
  <c r="AX53" i="12" s="1"/>
  <c r="AD52" i="12"/>
  <c r="BD60" i="12"/>
  <c r="BE60" i="12" s="1"/>
  <c r="AK56" i="12"/>
  <c r="BE58" i="12"/>
  <c r="BE59" i="12"/>
  <c r="BE50" i="12"/>
  <c r="AB60" i="12"/>
  <c r="F34" i="18" s="1"/>
  <c r="AD54" i="12"/>
  <c r="AD55" i="12"/>
  <c r="AK57" i="12"/>
  <c r="AK58" i="12"/>
  <c r="AK59" i="12"/>
  <c r="AI60" i="12"/>
  <c r="G34" i="18" s="1"/>
  <c r="AK54" i="12"/>
  <c r="AD57" i="12"/>
  <c r="BF58" i="12"/>
  <c r="AD58" i="12"/>
  <c r="BF59" i="12"/>
  <c r="AD59" i="12"/>
  <c r="BC53" i="12"/>
  <c r="J33" i="18" s="1"/>
  <c r="AD56" i="12"/>
  <c r="AD22" i="15"/>
  <c r="AD17" i="15"/>
  <c r="AD19" i="15"/>
  <c r="AD20" i="15"/>
  <c r="AD21" i="15"/>
  <c r="AD23" i="15"/>
  <c r="BE25" i="14"/>
  <c r="BE35" i="14"/>
  <c r="BE21" i="14"/>
  <c r="BE22" i="14"/>
  <c r="AP38" i="14"/>
  <c r="AQ38" i="14"/>
  <c r="AB38" i="14"/>
  <c r="AJ34" i="14"/>
  <c r="AI34" i="14"/>
  <c r="AI36" i="14"/>
  <c r="AJ36" i="14"/>
  <c r="BF35" i="14"/>
  <c r="AI33" i="14"/>
  <c r="AJ33" i="14"/>
  <c r="AJ31" i="14"/>
  <c r="AI31" i="14"/>
  <c r="AI27" i="14"/>
  <c r="AI26" i="14"/>
  <c r="AI24" i="14"/>
  <c r="AI23" i="14"/>
  <c r="AI22" i="14"/>
  <c r="AI20" i="14"/>
  <c r="AB32" i="14"/>
  <c r="AC32" i="14"/>
  <c r="AI30" i="14"/>
  <c r="AJ30" i="14"/>
  <c r="AI29" i="14"/>
  <c r="AJ29" i="14"/>
  <c r="AW27" i="14"/>
  <c r="AX27" i="14" s="1"/>
  <c r="AW26" i="14"/>
  <c r="AX26" i="14" s="1"/>
  <c r="AW25" i="14"/>
  <c r="AX25" i="14" s="1"/>
  <c r="AW24" i="14"/>
  <c r="AX24" i="14" s="1"/>
  <c r="AW23" i="14"/>
  <c r="AX23" i="14" s="1"/>
  <c r="AW22" i="14"/>
  <c r="AX22" i="14" s="1"/>
  <c r="BE26" i="14"/>
  <c r="BE24" i="14"/>
  <c r="BE23" i="14"/>
  <c r="AP19" i="14"/>
  <c r="AI19" i="14"/>
  <c r="BD19" i="14"/>
  <c r="BC19" i="14"/>
  <c r="AW38" i="14"/>
  <c r="AX38" i="14" s="1"/>
  <c r="AI38" i="14"/>
  <c r="AJ38" i="14"/>
  <c r="AC34" i="14"/>
  <c r="AB34" i="14"/>
  <c r="BE38" i="14"/>
  <c r="AB36" i="14"/>
  <c r="AC36" i="14"/>
  <c r="AB33" i="14"/>
  <c r="AC33" i="14"/>
  <c r="AC31" i="14"/>
  <c r="AB31" i="14"/>
  <c r="AI32" i="14"/>
  <c r="AJ32" i="14"/>
  <c r="AB30" i="14"/>
  <c r="AC30" i="14"/>
  <c r="AV39" i="14"/>
  <c r="I47" i="18" s="1"/>
  <c r="AB29" i="14"/>
  <c r="AC29" i="14"/>
  <c r="AP27" i="14"/>
  <c r="AB27" i="14"/>
  <c r="AP26" i="14"/>
  <c r="AB26" i="14"/>
  <c r="AB25" i="14"/>
  <c r="AP24" i="14"/>
  <c r="AB24" i="14"/>
  <c r="AC24" i="14"/>
  <c r="AP23" i="14"/>
  <c r="AP22" i="14"/>
  <c r="BC39" i="14"/>
  <c r="J47" i="18" s="1"/>
  <c r="AW19" i="14"/>
  <c r="AX19" i="14" s="1"/>
  <c r="AC19" i="14"/>
  <c r="AB19" i="14"/>
  <c r="AB18" i="14"/>
  <c r="AB17" i="14"/>
  <c r="BC18" i="14"/>
  <c r="BD18" i="14"/>
  <c r="BC17" i="14"/>
  <c r="BD17" i="14"/>
  <c r="AV28" i="14"/>
  <c r="I46" i="18" s="1"/>
  <c r="AB43" i="15" l="1"/>
  <c r="F57" i="18"/>
  <c r="AD28" i="15"/>
  <c r="AD43" i="15" s="1"/>
  <c r="J59" i="18"/>
  <c r="AK32" i="14"/>
  <c r="BE18" i="14"/>
  <c r="BE19" i="14"/>
  <c r="AK33" i="14"/>
  <c r="BC61" i="12"/>
  <c r="BD53" i="12"/>
  <c r="BE53" i="12" s="1"/>
  <c r="BG59" i="12"/>
  <c r="BH59" i="12" s="1"/>
  <c r="BG58" i="12"/>
  <c r="BH58" i="12" s="1"/>
  <c r="AJ60" i="12"/>
  <c r="AK60" i="12" s="1"/>
  <c r="AC60" i="12"/>
  <c r="AD60" i="12" s="1"/>
  <c r="AB61" i="12"/>
  <c r="AK36" i="14"/>
  <c r="AR38" i="14"/>
  <c r="BC28" i="14"/>
  <c r="J46" i="18" s="1"/>
  <c r="BE17" i="14"/>
  <c r="AD30" i="14"/>
  <c r="AD36" i="14"/>
  <c r="AB28" i="14"/>
  <c r="F46" i="18" s="1"/>
  <c r="BF19" i="14"/>
  <c r="AD19" i="14"/>
  <c r="BD39" i="14"/>
  <c r="BE39" i="14" s="1"/>
  <c r="BF24" i="14"/>
  <c r="AD24" i="14"/>
  <c r="BF26" i="14"/>
  <c r="BF27" i="14"/>
  <c r="AB39" i="14"/>
  <c r="F47" i="18" s="1"/>
  <c r="AD29" i="14"/>
  <c r="AD31" i="14"/>
  <c r="AD34" i="14"/>
  <c r="AK38" i="14"/>
  <c r="AI39" i="14"/>
  <c r="G47" i="18" s="1"/>
  <c r="AK29" i="14"/>
  <c r="AK30" i="14"/>
  <c r="AD32" i="14"/>
  <c r="BF20" i="14"/>
  <c r="BF22" i="14"/>
  <c r="BF23" i="14"/>
  <c r="AK31" i="14"/>
  <c r="AK34" i="14"/>
  <c r="AV40" i="14"/>
  <c r="AV78" i="14" s="1"/>
  <c r="AW28" i="14"/>
  <c r="AD33" i="14"/>
  <c r="BF38" i="14"/>
  <c r="L71" i="16"/>
  <c r="L70" i="16"/>
  <c r="L69" i="16"/>
  <c r="L68" i="16"/>
  <c r="L67" i="16"/>
  <c r="L61" i="16"/>
  <c r="L60" i="16"/>
  <c r="L59" i="16"/>
  <c r="L58" i="16"/>
  <c r="L57" i="16"/>
  <c r="G52" i="16"/>
  <c r="L51" i="16"/>
  <c r="L50" i="16"/>
  <c r="L49" i="16"/>
  <c r="L48" i="16"/>
  <c r="L47" i="16"/>
  <c r="G42" i="16"/>
  <c r="L41" i="16"/>
  <c r="L40" i="16"/>
  <c r="L39" i="16"/>
  <c r="L38" i="16"/>
  <c r="L37" i="16"/>
  <c r="L31" i="16"/>
  <c r="L30" i="16"/>
  <c r="L29" i="16"/>
  <c r="L28" i="16"/>
  <c r="L27" i="16"/>
  <c r="AX123" i="17"/>
  <c r="I56" i="17" s="1"/>
  <c r="AX122" i="17"/>
  <c r="AX121" i="17"/>
  <c r="AX120" i="17"/>
  <c r="AX119" i="17"/>
  <c r="AX118" i="17"/>
  <c r="I57" i="17" s="1"/>
  <c r="AX117" i="17"/>
  <c r="AX116" i="17"/>
  <c r="G62" i="16"/>
  <c r="G72" i="16"/>
  <c r="G32" i="16"/>
  <c r="G22" i="16"/>
  <c r="L21" i="16"/>
  <c r="L20" i="16"/>
  <c r="L19" i="16"/>
  <c r="L18" i="16"/>
  <c r="BE110" i="17"/>
  <c r="BE109" i="17"/>
  <c r="BE108" i="17"/>
  <c r="BE107" i="17"/>
  <c r="BE106" i="17"/>
  <c r="BE105" i="17"/>
  <c r="BE104" i="17"/>
  <c r="BE103" i="17"/>
  <c r="I48" i="17"/>
  <c r="I47" i="17"/>
  <c r="I46" i="17"/>
  <c r="I45" i="17"/>
  <c r="I44" i="17"/>
  <c r="I43" i="17"/>
  <c r="I40" i="17"/>
  <c r="I39" i="17"/>
  <c r="I38" i="17"/>
  <c r="J38" i="17" s="1"/>
  <c r="I37" i="17"/>
  <c r="I36" i="17"/>
  <c r="I35" i="17"/>
  <c r="I23" i="17"/>
  <c r="I22" i="17"/>
  <c r="I21" i="17"/>
  <c r="I20" i="17"/>
  <c r="I19" i="17"/>
  <c r="I18" i="17"/>
  <c r="I17" i="17"/>
  <c r="BD111" i="17"/>
  <c r="BD110" i="17"/>
  <c r="BD107" i="17"/>
  <c r="BD106" i="17"/>
  <c r="BD103" i="17"/>
  <c r="BC111" i="17"/>
  <c r="BC110" i="17"/>
  <c r="BC107" i="17"/>
  <c r="BC106" i="17"/>
  <c r="BC103" i="17"/>
  <c r="BB109" i="17"/>
  <c r="BC109" i="17" s="1"/>
  <c r="BB108" i="17"/>
  <c r="BD108" i="17" s="1"/>
  <c r="BB105" i="17"/>
  <c r="BC105" i="17" s="1"/>
  <c r="BB104" i="17"/>
  <c r="BD104" i="17" s="1"/>
  <c r="E24" i="17"/>
  <c r="E83" i="17" s="1"/>
  <c r="G77" i="16" s="1"/>
  <c r="G76" i="16" l="1"/>
  <c r="G79" i="16" s="1"/>
  <c r="J47" i="17"/>
  <c r="J37" i="17"/>
  <c r="K22" i="16"/>
  <c r="J45" i="17"/>
  <c r="J39" i="17"/>
  <c r="M58" i="16"/>
  <c r="J18" i="17"/>
  <c r="J22" i="17"/>
  <c r="J43" i="17"/>
  <c r="J44" i="17"/>
  <c r="J46" i="17"/>
  <c r="J21" i="17"/>
  <c r="J23" i="17"/>
  <c r="J57" i="17"/>
  <c r="J19" i="17"/>
  <c r="J40" i="17"/>
  <c r="M48" i="16"/>
  <c r="M61" i="16"/>
  <c r="M70" i="16"/>
  <c r="M39" i="16"/>
  <c r="M51" i="16"/>
  <c r="M38" i="16"/>
  <c r="M49" i="16"/>
  <c r="M50" i="16"/>
  <c r="M71" i="16"/>
  <c r="M41" i="16"/>
  <c r="I54" i="18"/>
  <c r="AV80" i="14"/>
  <c r="I55" i="18" s="1"/>
  <c r="F59" i="18"/>
  <c r="AB63" i="12"/>
  <c r="F35" i="18" s="1"/>
  <c r="BC63" i="12"/>
  <c r="J35" i="18" s="1"/>
  <c r="BD61" i="12"/>
  <c r="BE61" i="12" s="1"/>
  <c r="BC104" i="17"/>
  <c r="BC108" i="17"/>
  <c r="J48" i="17" s="1"/>
  <c r="BD105" i="17"/>
  <c r="J36" i="17" s="1"/>
  <c r="BD109" i="17"/>
  <c r="J20" i="17" s="1"/>
  <c r="M29" i="16"/>
  <c r="M30" i="16"/>
  <c r="M31" i="16"/>
  <c r="AJ39" i="14"/>
  <c r="AK39" i="14" s="1"/>
  <c r="AB40" i="14"/>
  <c r="BC40" i="14"/>
  <c r="BD28" i="14"/>
  <c r="M28" i="16"/>
  <c r="M40" i="16"/>
  <c r="M69" i="16"/>
  <c r="M60" i="16"/>
  <c r="M68" i="16"/>
  <c r="M21" i="16"/>
  <c r="M19" i="16"/>
  <c r="M20" i="16"/>
  <c r="M17" i="16"/>
  <c r="CQ459" i="15"/>
  <c r="CO459" i="15"/>
  <c r="CQ458" i="15"/>
  <c r="CO458" i="15"/>
  <c r="CQ457" i="15"/>
  <c r="CO457" i="15"/>
  <c r="CQ456" i="15"/>
  <c r="CO456" i="15"/>
  <c r="CQ455" i="15"/>
  <c r="CO455" i="15"/>
  <c r="CQ454" i="15"/>
  <c r="CO454" i="15"/>
  <c r="CQ453" i="15"/>
  <c r="CO453" i="15"/>
  <c r="CQ452" i="15"/>
  <c r="CO452" i="15"/>
  <c r="CQ451" i="15"/>
  <c r="CO451" i="15"/>
  <c r="CQ450" i="15"/>
  <c r="CO450" i="15"/>
  <c r="CQ449" i="15"/>
  <c r="CO449" i="15"/>
  <c r="CQ448" i="15"/>
  <c r="CO448" i="15"/>
  <c r="CQ447" i="15"/>
  <c r="CO447" i="15"/>
  <c r="CQ446" i="15"/>
  <c r="CO446" i="15"/>
  <c r="CQ445" i="15"/>
  <c r="CO445" i="15"/>
  <c r="CQ444" i="15"/>
  <c r="CO444" i="15"/>
  <c r="CQ443" i="15"/>
  <c r="CO443" i="15"/>
  <c r="CQ442" i="15"/>
  <c r="CO442" i="15"/>
  <c r="CQ441" i="15"/>
  <c r="CO441" i="15"/>
  <c r="CQ440" i="15"/>
  <c r="CO440" i="15"/>
  <c r="CQ439" i="15"/>
  <c r="CO439" i="15"/>
  <c r="CQ438" i="15"/>
  <c r="CO438" i="15"/>
  <c r="CQ437" i="15"/>
  <c r="CO437" i="15"/>
  <c r="CQ436" i="15"/>
  <c r="CO436" i="15"/>
  <c r="CQ435" i="15"/>
  <c r="CO435" i="15"/>
  <c r="CQ434" i="15"/>
  <c r="CO434" i="15"/>
  <c r="CQ433" i="15"/>
  <c r="CO433" i="15"/>
  <c r="CQ432" i="15"/>
  <c r="CO432" i="15"/>
  <c r="CQ431" i="15"/>
  <c r="CO431" i="15"/>
  <c r="CQ430" i="15"/>
  <c r="CO430" i="15"/>
  <c r="CQ429" i="15"/>
  <c r="CO429" i="15"/>
  <c r="CQ428" i="15"/>
  <c r="CO428" i="15"/>
  <c r="CQ427" i="15"/>
  <c r="CO427" i="15"/>
  <c r="CQ426" i="15"/>
  <c r="CO426" i="15"/>
  <c r="CQ425" i="15"/>
  <c r="CO425" i="15"/>
  <c r="CQ424" i="15"/>
  <c r="CO424" i="15"/>
  <c r="CQ423" i="15"/>
  <c r="CO423" i="15"/>
  <c r="CQ422" i="15"/>
  <c r="CO422" i="15"/>
  <c r="CQ421" i="15"/>
  <c r="CO421" i="15"/>
  <c r="CQ420" i="15"/>
  <c r="CO420" i="15"/>
  <c r="CQ419" i="15"/>
  <c r="CO419" i="15"/>
  <c r="CQ418" i="15"/>
  <c r="CO418" i="15"/>
  <c r="CQ417" i="15"/>
  <c r="CO417" i="15"/>
  <c r="CQ416" i="15"/>
  <c r="CO416" i="15"/>
  <c r="CQ415" i="15"/>
  <c r="CO415" i="15"/>
  <c r="CQ414" i="15"/>
  <c r="CO414" i="15"/>
  <c r="CQ413" i="15"/>
  <c r="CO413" i="15"/>
  <c r="CQ412" i="15"/>
  <c r="CO412" i="15"/>
  <c r="CQ411" i="15"/>
  <c r="CO411" i="15"/>
  <c r="CQ410" i="15"/>
  <c r="CO410" i="15"/>
  <c r="CQ409" i="15"/>
  <c r="CO409" i="15"/>
  <c r="CQ408" i="15"/>
  <c r="CO408" i="15"/>
  <c r="CQ407" i="15"/>
  <c r="CO407" i="15"/>
  <c r="CQ406" i="15"/>
  <c r="CO406" i="15"/>
  <c r="CQ405" i="15"/>
  <c r="CO405" i="15"/>
  <c r="CQ404" i="15"/>
  <c r="CO404" i="15"/>
  <c r="CQ403" i="15"/>
  <c r="CO403" i="15"/>
  <c r="CQ402" i="15"/>
  <c r="CO402" i="15"/>
  <c r="CQ401" i="15"/>
  <c r="CO401" i="15"/>
  <c r="CQ400" i="15"/>
  <c r="CO400" i="15"/>
  <c r="CQ399" i="15"/>
  <c r="CO399" i="15"/>
  <c r="CQ398" i="15"/>
  <c r="CO398" i="15"/>
  <c r="CQ397" i="15"/>
  <c r="CO397" i="15"/>
  <c r="CQ396" i="15"/>
  <c r="CO396" i="15"/>
  <c r="CQ395" i="15"/>
  <c r="CO395" i="15"/>
  <c r="CQ394" i="15"/>
  <c r="CO394" i="15"/>
  <c r="CQ393" i="15"/>
  <c r="CO393" i="15"/>
  <c r="CQ392" i="15"/>
  <c r="CO392" i="15"/>
  <c r="CQ391" i="15"/>
  <c r="CO391" i="15"/>
  <c r="CQ390" i="15"/>
  <c r="CO390" i="15"/>
  <c r="CQ389" i="15"/>
  <c r="CO389" i="15"/>
  <c r="CQ388" i="15"/>
  <c r="CO388" i="15"/>
  <c r="CQ387" i="15"/>
  <c r="CO387" i="15"/>
  <c r="CQ386" i="15"/>
  <c r="CO386" i="15"/>
  <c r="CQ385" i="15"/>
  <c r="CO385" i="15"/>
  <c r="CQ384" i="15"/>
  <c r="CO384" i="15"/>
  <c r="CQ383" i="15"/>
  <c r="CO383" i="15"/>
  <c r="CQ382" i="15"/>
  <c r="CO382" i="15"/>
  <c r="CQ381" i="15"/>
  <c r="CO381" i="15"/>
  <c r="CQ380" i="15"/>
  <c r="CO380" i="15"/>
  <c r="CQ379" i="15"/>
  <c r="CO379" i="15"/>
  <c r="CQ378" i="15"/>
  <c r="CO378" i="15"/>
  <c r="CQ377" i="15"/>
  <c r="CO377" i="15"/>
  <c r="CQ376" i="15"/>
  <c r="CO376" i="15"/>
  <c r="CQ375" i="15"/>
  <c r="CO375" i="15"/>
  <c r="CQ374" i="15"/>
  <c r="CO374" i="15"/>
  <c r="CQ373" i="15"/>
  <c r="CO373" i="15"/>
  <c r="CQ372" i="15"/>
  <c r="CO372" i="15"/>
  <c r="CQ371" i="15"/>
  <c r="CO371" i="15"/>
  <c r="CQ370" i="15"/>
  <c r="CO370" i="15"/>
  <c r="CQ369" i="15"/>
  <c r="CO369" i="15"/>
  <c r="CQ368" i="15"/>
  <c r="CO368" i="15"/>
  <c r="CQ367" i="15"/>
  <c r="CO367" i="15"/>
  <c r="CQ366" i="15"/>
  <c r="CO366" i="15"/>
  <c r="CQ365" i="15"/>
  <c r="CO365" i="15"/>
  <c r="CQ364" i="15"/>
  <c r="CO364" i="15"/>
  <c r="CQ363" i="15"/>
  <c r="CO363" i="15"/>
  <c r="CQ362" i="15"/>
  <c r="CO362" i="15"/>
  <c r="CQ361" i="15"/>
  <c r="CO361" i="15"/>
  <c r="CQ360" i="15"/>
  <c r="CO360" i="15"/>
  <c r="CQ359" i="15"/>
  <c r="CO359" i="15"/>
  <c r="CQ358" i="15"/>
  <c r="CO358" i="15"/>
  <c r="CQ357" i="15"/>
  <c r="CO357" i="15"/>
  <c r="CQ356" i="15"/>
  <c r="CO356" i="15"/>
  <c r="CQ348" i="15"/>
  <c r="CO348" i="15"/>
  <c r="CQ347" i="15"/>
  <c r="CO347" i="15"/>
  <c r="CQ346" i="15"/>
  <c r="CO346" i="15"/>
  <c r="CQ345" i="15"/>
  <c r="CO345" i="15"/>
  <c r="CQ344" i="15"/>
  <c r="CO344" i="15"/>
  <c r="CQ343" i="15"/>
  <c r="CO343" i="15"/>
  <c r="CQ342" i="15"/>
  <c r="CO342" i="15"/>
  <c r="CQ341" i="15"/>
  <c r="CO341" i="15"/>
  <c r="CQ340" i="15"/>
  <c r="CO340" i="15"/>
  <c r="CQ339" i="15"/>
  <c r="CO339" i="15"/>
  <c r="CQ338" i="15"/>
  <c r="CO338" i="15"/>
  <c r="CQ337" i="15"/>
  <c r="CO337" i="15"/>
  <c r="CQ336" i="15"/>
  <c r="CO336" i="15"/>
  <c r="CQ335" i="15"/>
  <c r="CO335" i="15"/>
  <c r="CQ334" i="15"/>
  <c r="CO334" i="15"/>
  <c r="CQ333" i="15"/>
  <c r="CO333" i="15"/>
  <c r="CQ332" i="15"/>
  <c r="CO332" i="15"/>
  <c r="CQ331" i="15"/>
  <c r="CO331" i="15"/>
  <c r="CQ330" i="15"/>
  <c r="CO330" i="15"/>
  <c r="CQ329" i="15"/>
  <c r="CO329" i="15"/>
  <c r="CQ328" i="15"/>
  <c r="CO328" i="15"/>
  <c r="CQ327" i="15"/>
  <c r="CO327" i="15"/>
  <c r="CQ326" i="15"/>
  <c r="CO326" i="15"/>
  <c r="CQ325" i="15"/>
  <c r="CO325" i="15"/>
  <c r="CQ324" i="15"/>
  <c r="CO324" i="15"/>
  <c r="CQ323" i="15"/>
  <c r="CO323" i="15"/>
  <c r="CQ322" i="15"/>
  <c r="CO322" i="15"/>
  <c r="CQ321" i="15"/>
  <c r="CO321" i="15"/>
  <c r="CQ320" i="15"/>
  <c r="CO320" i="15"/>
  <c r="CQ319" i="15"/>
  <c r="CO319" i="15"/>
  <c r="CQ318" i="15"/>
  <c r="CO318" i="15"/>
  <c r="CQ317" i="15"/>
  <c r="CO317" i="15"/>
  <c r="CQ316" i="15"/>
  <c r="CO316" i="15"/>
  <c r="CQ315" i="15"/>
  <c r="CO315" i="15"/>
  <c r="CQ314" i="15"/>
  <c r="CO314" i="15"/>
  <c r="CQ313" i="15"/>
  <c r="CO313" i="15"/>
  <c r="CQ312" i="15"/>
  <c r="CO312" i="15"/>
  <c r="CQ311" i="15"/>
  <c r="CO311" i="15"/>
  <c r="CQ310" i="15"/>
  <c r="CO310" i="15"/>
  <c r="CQ309" i="15"/>
  <c r="CO309" i="15"/>
  <c r="CQ308" i="15"/>
  <c r="CO308" i="15"/>
  <c r="CQ307" i="15"/>
  <c r="CO307" i="15"/>
  <c r="CQ306" i="15"/>
  <c r="CO306" i="15"/>
  <c r="CQ305" i="15"/>
  <c r="CO305" i="15"/>
  <c r="CQ304" i="15"/>
  <c r="CO304" i="15"/>
  <c r="CQ303" i="15"/>
  <c r="CO303" i="15"/>
  <c r="CQ302" i="15"/>
  <c r="CO302" i="15"/>
  <c r="CQ301" i="15"/>
  <c r="CO301" i="15"/>
  <c r="CQ300" i="15"/>
  <c r="CO300" i="15"/>
  <c r="CQ299" i="15"/>
  <c r="CO299" i="15"/>
  <c r="CQ298" i="15"/>
  <c r="CO298" i="15"/>
  <c r="CQ297" i="15"/>
  <c r="CO297" i="15"/>
  <c r="CQ296" i="15"/>
  <c r="CO296" i="15"/>
  <c r="CQ295" i="15"/>
  <c r="CO295" i="15"/>
  <c r="CQ294" i="15"/>
  <c r="CO294" i="15"/>
  <c r="CQ293" i="15"/>
  <c r="CO293" i="15"/>
  <c r="CQ292" i="15"/>
  <c r="CO292" i="15"/>
  <c r="CQ291" i="15"/>
  <c r="CO291" i="15"/>
  <c r="CQ290" i="15"/>
  <c r="CO290" i="15"/>
  <c r="CQ289" i="15"/>
  <c r="CO289" i="15"/>
  <c r="CQ288" i="15"/>
  <c r="CO288" i="15"/>
  <c r="CQ287" i="15"/>
  <c r="CO287" i="15"/>
  <c r="CQ286" i="15"/>
  <c r="CO286" i="15"/>
  <c r="CQ285" i="15"/>
  <c r="CO285" i="15"/>
  <c r="CQ284" i="15"/>
  <c r="CO284" i="15"/>
  <c r="CQ283" i="15"/>
  <c r="CO283" i="15"/>
  <c r="CQ282" i="15"/>
  <c r="CO282" i="15"/>
  <c r="CQ281" i="15"/>
  <c r="CO281" i="15"/>
  <c r="CQ280" i="15"/>
  <c r="CO280" i="15"/>
  <c r="CQ279" i="15"/>
  <c r="CO279" i="15"/>
  <c r="CQ278" i="15"/>
  <c r="CO278" i="15"/>
  <c r="CQ277" i="15"/>
  <c r="CO277" i="15"/>
  <c r="CQ276" i="15"/>
  <c r="CO276" i="15"/>
  <c r="CQ275" i="15"/>
  <c r="CO275" i="15"/>
  <c r="CQ274" i="15"/>
  <c r="CO274" i="15"/>
  <c r="CQ273" i="15"/>
  <c r="CO273" i="15"/>
  <c r="CQ272" i="15"/>
  <c r="CO272" i="15"/>
  <c r="CQ271" i="15"/>
  <c r="CO271" i="15"/>
  <c r="CQ270" i="15"/>
  <c r="CO270" i="15"/>
  <c r="CQ269" i="15"/>
  <c r="CO269" i="15"/>
  <c r="CQ268" i="15"/>
  <c r="CO268" i="15"/>
  <c r="CQ267" i="15"/>
  <c r="CO267" i="15"/>
  <c r="CQ266" i="15"/>
  <c r="CO266" i="15"/>
  <c r="CQ265" i="15"/>
  <c r="CO265" i="15"/>
  <c r="CO264" i="15"/>
  <c r="CO263" i="15"/>
  <c r="CO262" i="15"/>
  <c r="CO261" i="15"/>
  <c r="CO260" i="15"/>
  <c r="CO259" i="15"/>
  <c r="CO256" i="15"/>
  <c r="CQ255" i="15"/>
  <c r="CO255" i="15"/>
  <c r="CQ249" i="15"/>
  <c r="CO249" i="15"/>
  <c r="CQ248" i="15"/>
  <c r="CO248" i="15"/>
  <c r="CQ247" i="15"/>
  <c r="CO247" i="15"/>
  <c r="CQ246" i="15"/>
  <c r="CO246" i="15"/>
  <c r="CQ245" i="15"/>
  <c r="CO245" i="15"/>
  <c r="CQ244" i="15"/>
  <c r="CO244" i="15"/>
  <c r="CQ243" i="15"/>
  <c r="CO243" i="15"/>
  <c r="CQ242" i="15"/>
  <c r="CO242" i="15"/>
  <c r="CQ241" i="15"/>
  <c r="CO241" i="15"/>
  <c r="CQ240" i="15"/>
  <c r="CO240" i="15"/>
  <c r="CQ239" i="15"/>
  <c r="CO239" i="15"/>
  <c r="CQ238" i="15"/>
  <c r="CO238" i="15"/>
  <c r="CQ237" i="15"/>
  <c r="CO237" i="15"/>
  <c r="CQ236" i="15"/>
  <c r="CO236" i="15"/>
  <c r="CQ235" i="15"/>
  <c r="CO235" i="15"/>
  <c r="CQ234" i="15"/>
  <c r="CO234" i="15"/>
  <c r="CQ233" i="15"/>
  <c r="CO233" i="15"/>
  <c r="CQ232" i="15"/>
  <c r="CO232" i="15"/>
  <c r="CQ231" i="15"/>
  <c r="CO231" i="15"/>
  <c r="CQ230" i="15"/>
  <c r="CO230" i="15"/>
  <c r="CQ229" i="15"/>
  <c r="CO229" i="15"/>
  <c r="CQ228" i="15"/>
  <c r="CO228" i="15"/>
  <c r="CQ227" i="15"/>
  <c r="CO227" i="15"/>
  <c r="CQ226" i="15"/>
  <c r="CO226" i="15"/>
  <c r="CQ225" i="15"/>
  <c r="CO225" i="15"/>
  <c r="CQ224" i="15"/>
  <c r="CO224" i="15"/>
  <c r="CQ223" i="15"/>
  <c r="CO223" i="15"/>
  <c r="CQ222" i="15"/>
  <c r="CO222" i="15"/>
  <c r="CQ221" i="15"/>
  <c r="CO221" i="15"/>
  <c r="CQ220" i="15"/>
  <c r="CO220" i="15"/>
  <c r="CQ219" i="15"/>
  <c r="CO219" i="15"/>
  <c r="CQ218" i="15"/>
  <c r="CO218" i="15"/>
  <c r="CQ217" i="15"/>
  <c r="CO217" i="15"/>
  <c r="CQ216" i="15"/>
  <c r="CO216" i="15"/>
  <c r="CQ215" i="15"/>
  <c r="CO215" i="15"/>
  <c r="CQ214" i="15"/>
  <c r="CO214" i="15"/>
  <c r="CQ213" i="15"/>
  <c r="CO213" i="15"/>
  <c r="CQ212" i="15"/>
  <c r="CO212" i="15"/>
  <c r="CQ211" i="15"/>
  <c r="CO211" i="15"/>
  <c r="CQ210" i="15"/>
  <c r="CO210" i="15"/>
  <c r="CQ209" i="15"/>
  <c r="CO209" i="15"/>
  <c r="CQ208" i="15"/>
  <c r="CO208" i="15"/>
  <c r="CQ207" i="15"/>
  <c r="CO207" i="15"/>
  <c r="CQ206" i="15"/>
  <c r="CO206" i="15"/>
  <c r="CP199" i="15"/>
  <c r="CP194" i="15"/>
  <c r="CP189" i="15"/>
  <c r="CP188" i="15"/>
  <c r="CP183" i="15"/>
  <c r="CP182" i="15"/>
  <c r="CP177" i="15"/>
  <c r="CP176" i="15"/>
  <c r="CP175" i="15"/>
  <c r="CP174" i="15"/>
  <c r="CP173" i="15"/>
  <c r="CP172" i="15"/>
  <c r="CP171" i="15"/>
  <c r="CP170" i="15"/>
  <c r="CP169" i="15"/>
  <c r="CP168" i="15"/>
  <c r="CP167" i="15"/>
  <c r="CP166" i="15"/>
  <c r="CP165" i="15"/>
  <c r="CP164" i="15"/>
  <c r="CP163" i="15"/>
  <c r="CP162" i="15"/>
  <c r="CP161" i="15"/>
  <c r="CP160" i="15"/>
  <c r="CP159" i="15"/>
  <c r="CP158" i="15"/>
  <c r="CP157" i="15"/>
  <c r="CP156" i="15"/>
  <c r="CP152" i="15"/>
  <c r="CP151" i="15"/>
  <c r="CP150" i="15"/>
  <c r="CP149" i="15"/>
  <c r="CP148" i="15"/>
  <c r="CP147" i="15"/>
  <c r="CP146" i="15"/>
  <c r="CP145" i="15"/>
  <c r="CP144" i="15"/>
  <c r="CP143" i="15"/>
  <c r="CP142" i="15"/>
  <c r="CP141" i="15"/>
  <c r="CP140" i="15"/>
  <c r="CP139" i="15"/>
  <c r="CP138" i="15"/>
  <c r="CP137" i="15"/>
  <c r="CP136" i="15"/>
  <c r="CP135" i="15"/>
  <c r="CP130" i="15"/>
  <c r="CP129" i="15"/>
  <c r="CP128" i="15"/>
  <c r="CP127" i="15"/>
  <c r="CP126" i="15"/>
  <c r="CP125" i="15"/>
  <c r="CP124" i="15"/>
  <c r="CP123" i="15"/>
  <c r="CP122" i="15"/>
  <c r="CP121" i="15"/>
  <c r="CP120" i="15"/>
  <c r="CP119" i="15"/>
  <c r="CP118" i="15"/>
  <c r="CP113" i="15"/>
  <c r="CP112" i="15"/>
  <c r="CP111" i="15"/>
  <c r="CP110" i="15"/>
  <c r="CP109" i="15"/>
  <c r="CP108" i="15"/>
  <c r="CP107" i="15"/>
  <c r="CP106" i="15"/>
  <c r="CP105" i="15"/>
  <c r="CP104" i="15"/>
  <c r="CP103" i="15"/>
  <c r="CP102" i="15"/>
  <c r="CP101" i="15"/>
  <c r="CP100" i="15"/>
  <c r="CP99" i="15"/>
  <c r="CP98" i="15"/>
  <c r="CP97" i="15"/>
  <c r="CP96" i="15"/>
  <c r="CP95" i="15"/>
  <c r="CP94" i="15"/>
  <c r="CP93" i="15"/>
  <c r="CP92" i="15"/>
  <c r="CP91" i="15"/>
  <c r="CP90" i="15"/>
  <c r="CQ485" i="14"/>
  <c r="CO485" i="14"/>
  <c r="CQ484" i="14"/>
  <c r="CO484" i="14"/>
  <c r="CQ483" i="14"/>
  <c r="CO483" i="14"/>
  <c r="CQ482" i="14"/>
  <c r="CO482" i="14"/>
  <c r="CQ481" i="14"/>
  <c r="CO481" i="14"/>
  <c r="CQ480" i="14"/>
  <c r="CO480" i="14"/>
  <c r="CQ479" i="14"/>
  <c r="CO479" i="14"/>
  <c r="CQ478" i="14"/>
  <c r="CO478" i="14"/>
  <c r="CQ477" i="14"/>
  <c r="CO477" i="14"/>
  <c r="CQ476" i="14"/>
  <c r="CO476" i="14"/>
  <c r="CQ475" i="14"/>
  <c r="CO475" i="14"/>
  <c r="CQ474" i="14"/>
  <c r="CO474" i="14"/>
  <c r="CQ473" i="14"/>
  <c r="CO473" i="14"/>
  <c r="CQ472" i="14"/>
  <c r="CO472" i="14"/>
  <c r="CQ471" i="14"/>
  <c r="CO471" i="14"/>
  <c r="CQ470" i="14"/>
  <c r="CO470" i="14"/>
  <c r="CQ469" i="14"/>
  <c r="CO469" i="14"/>
  <c r="CQ468" i="14"/>
  <c r="CO468" i="14"/>
  <c r="CQ467" i="14"/>
  <c r="CO467" i="14"/>
  <c r="CQ466" i="14"/>
  <c r="CO466" i="14"/>
  <c r="CQ465" i="14"/>
  <c r="CO465" i="14"/>
  <c r="CQ464" i="14"/>
  <c r="CO464" i="14"/>
  <c r="CQ463" i="14"/>
  <c r="CO463" i="14"/>
  <c r="CQ462" i="14"/>
  <c r="CO462" i="14"/>
  <c r="CQ461" i="14"/>
  <c r="CO461" i="14"/>
  <c r="CQ460" i="14"/>
  <c r="CO460" i="14"/>
  <c r="CQ459" i="14"/>
  <c r="CO459" i="14"/>
  <c r="CQ458" i="14"/>
  <c r="CO458" i="14"/>
  <c r="CQ457" i="14"/>
  <c r="CO457" i="14"/>
  <c r="CQ456" i="14"/>
  <c r="CO456" i="14"/>
  <c r="CQ455" i="14"/>
  <c r="CO455" i="14"/>
  <c r="CQ454" i="14"/>
  <c r="CO454" i="14"/>
  <c r="CQ453" i="14"/>
  <c r="CO453" i="14"/>
  <c r="CQ452" i="14"/>
  <c r="CO452" i="14"/>
  <c r="CQ451" i="14"/>
  <c r="CO451" i="14"/>
  <c r="CQ450" i="14"/>
  <c r="CO450" i="14"/>
  <c r="CQ449" i="14"/>
  <c r="CO449" i="14"/>
  <c r="CQ448" i="14"/>
  <c r="CO448" i="14"/>
  <c r="CQ447" i="14"/>
  <c r="CO447" i="14"/>
  <c r="CQ446" i="14"/>
  <c r="CO446" i="14"/>
  <c r="CQ445" i="14"/>
  <c r="CO445" i="14"/>
  <c r="CQ444" i="14"/>
  <c r="CO444" i="14"/>
  <c r="CQ443" i="14"/>
  <c r="CO443" i="14"/>
  <c r="CQ442" i="14"/>
  <c r="CO442" i="14"/>
  <c r="CQ441" i="14"/>
  <c r="CO441" i="14"/>
  <c r="CQ440" i="14"/>
  <c r="CO440" i="14"/>
  <c r="CQ439" i="14"/>
  <c r="CO439" i="14"/>
  <c r="CQ438" i="14"/>
  <c r="CO438" i="14"/>
  <c r="CQ437" i="14"/>
  <c r="CO437" i="14"/>
  <c r="CQ436" i="14"/>
  <c r="CO436" i="14"/>
  <c r="CQ435" i="14"/>
  <c r="CO435" i="14"/>
  <c r="CQ434" i="14"/>
  <c r="CO434" i="14"/>
  <c r="CQ433" i="14"/>
  <c r="CO433" i="14"/>
  <c r="CQ432" i="14"/>
  <c r="CO432" i="14"/>
  <c r="CQ431" i="14"/>
  <c r="CO431" i="14"/>
  <c r="CQ430" i="14"/>
  <c r="CO430" i="14"/>
  <c r="CQ429" i="14"/>
  <c r="CO429" i="14"/>
  <c r="CQ428" i="14"/>
  <c r="CO428" i="14"/>
  <c r="CQ427" i="14"/>
  <c r="CO427" i="14"/>
  <c r="CQ426" i="14"/>
  <c r="CO426" i="14"/>
  <c r="CQ425" i="14"/>
  <c r="CO425" i="14"/>
  <c r="CQ424" i="14"/>
  <c r="CO424" i="14"/>
  <c r="CQ423" i="14"/>
  <c r="CO423" i="14"/>
  <c r="CQ422" i="14"/>
  <c r="CO422" i="14"/>
  <c r="CQ421" i="14"/>
  <c r="CO421" i="14"/>
  <c r="CQ420" i="14"/>
  <c r="CO420" i="14"/>
  <c r="CQ419" i="14"/>
  <c r="CO419" i="14"/>
  <c r="CQ418" i="14"/>
  <c r="CO418" i="14"/>
  <c r="CQ417" i="14"/>
  <c r="CO417" i="14"/>
  <c r="CQ416" i="14"/>
  <c r="CO416" i="14"/>
  <c r="CQ415" i="14"/>
  <c r="CO415" i="14"/>
  <c r="CQ414" i="14"/>
  <c r="CO414" i="14"/>
  <c r="CQ413" i="14"/>
  <c r="CO413" i="14"/>
  <c r="CQ412" i="14"/>
  <c r="CO412" i="14"/>
  <c r="CQ411" i="14"/>
  <c r="CO411" i="14"/>
  <c r="CQ410" i="14"/>
  <c r="CO410" i="14"/>
  <c r="CQ409" i="14"/>
  <c r="CO409" i="14"/>
  <c r="CQ408" i="14"/>
  <c r="CO408" i="14"/>
  <c r="CQ407" i="14"/>
  <c r="CO407" i="14"/>
  <c r="CQ406" i="14"/>
  <c r="CO406" i="14"/>
  <c r="CQ405" i="14"/>
  <c r="CO405" i="14"/>
  <c r="CQ404" i="14"/>
  <c r="CO404" i="14"/>
  <c r="CQ403" i="14"/>
  <c r="CO403" i="14"/>
  <c r="CQ402" i="14"/>
  <c r="CO402" i="14"/>
  <c r="CQ401" i="14"/>
  <c r="CO401" i="14"/>
  <c r="CQ400" i="14"/>
  <c r="CO400" i="14"/>
  <c r="CQ399" i="14"/>
  <c r="CO399" i="14"/>
  <c r="CQ398" i="14"/>
  <c r="CO398" i="14"/>
  <c r="CQ397" i="14"/>
  <c r="CO397" i="14"/>
  <c r="CQ396" i="14"/>
  <c r="CO396" i="14"/>
  <c r="CQ395" i="14"/>
  <c r="CO395" i="14"/>
  <c r="CQ394" i="14"/>
  <c r="CO394" i="14"/>
  <c r="CQ393" i="14"/>
  <c r="CO393" i="14"/>
  <c r="CQ392" i="14"/>
  <c r="CO392" i="14"/>
  <c r="CQ391" i="14"/>
  <c r="CO391" i="14"/>
  <c r="CQ390" i="14"/>
  <c r="CO390" i="14"/>
  <c r="CQ389" i="14"/>
  <c r="CO389" i="14"/>
  <c r="CQ388" i="14"/>
  <c r="CO388" i="14"/>
  <c r="CQ387" i="14"/>
  <c r="CO387" i="14"/>
  <c r="CQ386" i="14"/>
  <c r="CO386" i="14"/>
  <c r="CQ385" i="14"/>
  <c r="CO385" i="14"/>
  <c r="CQ384" i="14"/>
  <c r="CO384" i="14"/>
  <c r="CQ383" i="14"/>
  <c r="CO383" i="14"/>
  <c r="CQ382" i="14"/>
  <c r="CO382" i="14"/>
  <c r="CQ381" i="14"/>
  <c r="CO381" i="14"/>
  <c r="CQ380" i="14"/>
  <c r="CO380" i="14"/>
  <c r="CQ379" i="14"/>
  <c r="CO379" i="14"/>
  <c r="CQ378" i="14"/>
  <c r="CO378" i="14"/>
  <c r="CQ377" i="14"/>
  <c r="CO377" i="14"/>
  <c r="CQ376" i="14"/>
  <c r="CO376" i="14"/>
  <c r="CQ375" i="14"/>
  <c r="CO375" i="14"/>
  <c r="CQ374" i="14"/>
  <c r="CO374" i="14"/>
  <c r="CQ366" i="14"/>
  <c r="CO366" i="14"/>
  <c r="CQ365" i="14"/>
  <c r="CO365" i="14"/>
  <c r="CQ364" i="14"/>
  <c r="CO364" i="14"/>
  <c r="CQ363" i="14"/>
  <c r="CO363" i="14"/>
  <c r="CQ362" i="14"/>
  <c r="CO362" i="14"/>
  <c r="CQ361" i="14"/>
  <c r="CO361" i="14"/>
  <c r="CQ360" i="14"/>
  <c r="CO360" i="14"/>
  <c r="CQ359" i="14"/>
  <c r="CO359" i="14"/>
  <c r="CQ358" i="14"/>
  <c r="CO358" i="14"/>
  <c r="CQ357" i="14"/>
  <c r="CO357" i="14"/>
  <c r="CQ356" i="14"/>
  <c r="CO356" i="14"/>
  <c r="CQ352" i="14"/>
  <c r="CO352" i="14"/>
  <c r="CQ351" i="14"/>
  <c r="CO351" i="14"/>
  <c r="CQ350" i="14"/>
  <c r="CO350" i="14"/>
  <c r="CQ349" i="14"/>
  <c r="CO349" i="14"/>
  <c r="CQ348" i="14"/>
  <c r="CO348" i="14"/>
  <c r="CQ347" i="14"/>
  <c r="CO347" i="14"/>
  <c r="CQ346" i="14"/>
  <c r="CO346" i="14"/>
  <c r="CQ345" i="14"/>
  <c r="CO345" i="14"/>
  <c r="CQ344" i="14"/>
  <c r="CO344" i="14"/>
  <c r="CQ343" i="14"/>
  <c r="CO343" i="14"/>
  <c r="CQ342" i="14"/>
  <c r="CO342" i="14"/>
  <c r="CQ341" i="14"/>
  <c r="CO341" i="14"/>
  <c r="CQ340" i="14"/>
  <c r="CO340" i="14"/>
  <c r="CQ339" i="14"/>
  <c r="CO339" i="14"/>
  <c r="CQ338" i="14"/>
  <c r="CO338" i="14"/>
  <c r="CQ337" i="14"/>
  <c r="CO337" i="14"/>
  <c r="CQ336" i="14"/>
  <c r="CO336" i="14"/>
  <c r="CQ335" i="14"/>
  <c r="CO335" i="14"/>
  <c r="CQ334" i="14"/>
  <c r="CO334" i="14"/>
  <c r="CQ333" i="14"/>
  <c r="CO333" i="14"/>
  <c r="CQ332" i="14"/>
  <c r="CO332" i="14"/>
  <c r="CQ331" i="14"/>
  <c r="CO331" i="14"/>
  <c r="CQ330" i="14"/>
  <c r="CO330" i="14"/>
  <c r="CQ329" i="14"/>
  <c r="CO329" i="14"/>
  <c r="CQ328" i="14"/>
  <c r="CO328" i="14"/>
  <c r="CQ327" i="14"/>
  <c r="CO327" i="14"/>
  <c r="CQ326" i="14"/>
  <c r="CO326" i="14"/>
  <c r="CQ325" i="14"/>
  <c r="CO325" i="14"/>
  <c r="CQ324" i="14"/>
  <c r="CO324" i="14"/>
  <c r="CQ323" i="14"/>
  <c r="CO323" i="14"/>
  <c r="CQ322" i="14"/>
  <c r="CO322" i="14"/>
  <c r="CQ321" i="14"/>
  <c r="CO321" i="14"/>
  <c r="CQ320" i="14"/>
  <c r="CO320" i="14"/>
  <c r="CQ319" i="14"/>
  <c r="CO319" i="14"/>
  <c r="CQ318" i="14"/>
  <c r="CO318" i="14"/>
  <c r="CQ317" i="14"/>
  <c r="CO317" i="14"/>
  <c r="CQ316" i="14"/>
  <c r="CO316" i="14"/>
  <c r="CQ313" i="14"/>
  <c r="CO313" i="14"/>
  <c r="CQ312" i="14"/>
  <c r="CO312" i="14"/>
  <c r="CQ311" i="14"/>
  <c r="CO311" i="14"/>
  <c r="CQ310" i="14"/>
  <c r="CO310" i="14"/>
  <c r="CQ309" i="14"/>
  <c r="CO309" i="14"/>
  <c r="CQ308" i="14"/>
  <c r="CO308" i="14"/>
  <c r="CQ307" i="14"/>
  <c r="CO307" i="14"/>
  <c r="CQ306" i="14"/>
  <c r="CO306" i="14"/>
  <c r="CQ305" i="14"/>
  <c r="CO305" i="14"/>
  <c r="CQ304" i="14"/>
  <c r="CO304" i="14"/>
  <c r="CQ303" i="14"/>
  <c r="CO303" i="14"/>
  <c r="CQ302" i="14"/>
  <c r="CO302" i="14"/>
  <c r="CQ301" i="14"/>
  <c r="CO301" i="14"/>
  <c r="CQ300" i="14"/>
  <c r="CO300" i="14"/>
  <c r="CQ299" i="14"/>
  <c r="CO299" i="14"/>
  <c r="CQ298" i="14"/>
  <c r="CO298" i="14"/>
  <c r="CQ297" i="14"/>
  <c r="CO297" i="14"/>
  <c r="CQ296" i="14"/>
  <c r="CO296" i="14"/>
  <c r="CQ295" i="14"/>
  <c r="CO295" i="14"/>
  <c r="CQ294" i="14"/>
  <c r="CO294" i="14"/>
  <c r="CQ293" i="14"/>
  <c r="CO293" i="14"/>
  <c r="CQ292" i="14"/>
  <c r="CO292" i="14"/>
  <c r="CQ291" i="14"/>
  <c r="CO291" i="14"/>
  <c r="CQ290" i="14"/>
  <c r="CO290" i="14"/>
  <c r="CQ289" i="14"/>
  <c r="CO289" i="14"/>
  <c r="CQ288" i="14"/>
  <c r="CO288" i="14"/>
  <c r="CQ287" i="14"/>
  <c r="CO287" i="14"/>
  <c r="CQ286" i="14"/>
  <c r="CO286" i="14"/>
  <c r="CQ285" i="14"/>
  <c r="CO285" i="14"/>
  <c r="CQ284" i="14"/>
  <c r="CO284" i="14"/>
  <c r="CQ283" i="14"/>
  <c r="CO283" i="14"/>
  <c r="CQ282" i="14"/>
  <c r="CO282" i="14"/>
  <c r="CQ281" i="14"/>
  <c r="CO281" i="14"/>
  <c r="CQ280" i="14"/>
  <c r="CO280" i="14"/>
  <c r="CO279" i="14"/>
  <c r="CO278" i="14"/>
  <c r="CO277" i="14"/>
  <c r="CO276" i="14"/>
  <c r="CO275" i="14"/>
  <c r="CO274" i="14"/>
  <c r="CO271" i="14"/>
  <c r="CQ270" i="14"/>
  <c r="CO270" i="14"/>
  <c r="CQ264" i="14"/>
  <c r="CO264" i="14"/>
  <c r="CQ263" i="14"/>
  <c r="CO263" i="14"/>
  <c r="CQ262" i="14"/>
  <c r="CO262" i="14"/>
  <c r="CQ261" i="14"/>
  <c r="CO261" i="14"/>
  <c r="CQ260" i="14"/>
  <c r="CO260" i="14"/>
  <c r="CQ259" i="14"/>
  <c r="CO259" i="14"/>
  <c r="CQ258" i="14"/>
  <c r="CO258" i="14"/>
  <c r="CQ257" i="14"/>
  <c r="CO257" i="14"/>
  <c r="CQ256" i="14"/>
  <c r="CO256" i="14"/>
  <c r="CQ255" i="14"/>
  <c r="CO255" i="14"/>
  <c r="CQ254" i="14"/>
  <c r="CO254" i="14"/>
  <c r="CQ253" i="14"/>
  <c r="CO253" i="14"/>
  <c r="CQ252" i="14"/>
  <c r="CO252" i="14"/>
  <c r="CQ251" i="14"/>
  <c r="CO251" i="14"/>
  <c r="CQ250" i="14"/>
  <c r="CO250" i="14"/>
  <c r="CQ249" i="14"/>
  <c r="CO249" i="14"/>
  <c r="CQ248" i="14"/>
  <c r="CO248" i="14"/>
  <c r="CQ247" i="14"/>
  <c r="CO247" i="14"/>
  <c r="CQ246" i="14"/>
  <c r="CO246" i="14"/>
  <c r="CQ245" i="14"/>
  <c r="CO245" i="14"/>
  <c r="CQ244" i="14"/>
  <c r="CO244" i="14"/>
  <c r="CQ243" i="14"/>
  <c r="CO243" i="14"/>
  <c r="CQ242" i="14"/>
  <c r="CO242" i="14"/>
  <c r="CQ241" i="14"/>
  <c r="CO241" i="14"/>
  <c r="CQ240" i="14"/>
  <c r="CO240" i="14"/>
  <c r="CQ239" i="14"/>
  <c r="CO239" i="14"/>
  <c r="CQ238" i="14"/>
  <c r="CO238" i="14"/>
  <c r="CQ237" i="14"/>
  <c r="CO237" i="14"/>
  <c r="CQ236" i="14"/>
  <c r="CO236" i="14"/>
  <c r="CQ235" i="14"/>
  <c r="CO235" i="14"/>
  <c r="CQ234" i="14"/>
  <c r="CO234" i="14"/>
  <c r="CQ233" i="14"/>
  <c r="CO233" i="14"/>
  <c r="CQ232" i="14"/>
  <c r="CO232" i="14"/>
  <c r="CQ231" i="14"/>
  <c r="CO231" i="14"/>
  <c r="CQ230" i="14"/>
  <c r="CO230" i="14"/>
  <c r="CQ229" i="14"/>
  <c r="CO229" i="14"/>
  <c r="CP222" i="14"/>
  <c r="CP217" i="14"/>
  <c r="CP212" i="14"/>
  <c r="CP211" i="14"/>
  <c r="CP206" i="14"/>
  <c r="CP205" i="14"/>
  <c r="CP200" i="14"/>
  <c r="CP199" i="14"/>
  <c r="CP198" i="14"/>
  <c r="CP197" i="14"/>
  <c r="CP196" i="14"/>
  <c r="CP195" i="14"/>
  <c r="CP194" i="14"/>
  <c r="CP193" i="14"/>
  <c r="CP192" i="14"/>
  <c r="CP191" i="14"/>
  <c r="CP190" i="14"/>
  <c r="CP189" i="14"/>
  <c r="CP188" i="14"/>
  <c r="CP187" i="14"/>
  <c r="CP186" i="14"/>
  <c r="CP185" i="14"/>
  <c r="CP184" i="14"/>
  <c r="CP183" i="14"/>
  <c r="CP182" i="14"/>
  <c r="CP181" i="14"/>
  <c r="CP180" i="14"/>
  <c r="CP179" i="14"/>
  <c r="CP175" i="14"/>
  <c r="CP174" i="14"/>
  <c r="CP173" i="14"/>
  <c r="CP172" i="14"/>
  <c r="CP171" i="14"/>
  <c r="CP170" i="14"/>
  <c r="CP169" i="14"/>
  <c r="CP168" i="14"/>
  <c r="CP167" i="14"/>
  <c r="CP166" i="14"/>
  <c r="CP165" i="14"/>
  <c r="CP164" i="14"/>
  <c r="CP163" i="14"/>
  <c r="CP162" i="14"/>
  <c r="CP161" i="14"/>
  <c r="CP160" i="14"/>
  <c r="CP159" i="14"/>
  <c r="CP158" i="14"/>
  <c r="CP153" i="14"/>
  <c r="CP152" i="14"/>
  <c r="CP151" i="14"/>
  <c r="CP150" i="14"/>
  <c r="CP149" i="14"/>
  <c r="CP148" i="14"/>
  <c r="CP147" i="14"/>
  <c r="CP146" i="14"/>
  <c r="CP145" i="14"/>
  <c r="CP144" i="14"/>
  <c r="CP143" i="14"/>
  <c r="CP142" i="14"/>
  <c r="CP141" i="14"/>
  <c r="CP136" i="14"/>
  <c r="CP135" i="14"/>
  <c r="CP134" i="14"/>
  <c r="CP133" i="14"/>
  <c r="CP132" i="14"/>
  <c r="CP131" i="14"/>
  <c r="CP130" i="14"/>
  <c r="CP129" i="14"/>
  <c r="CP128" i="14"/>
  <c r="CP127" i="14"/>
  <c r="CP126" i="14"/>
  <c r="CP125" i="14"/>
  <c r="CP124" i="14"/>
  <c r="CP123" i="14"/>
  <c r="CP122" i="14"/>
  <c r="CP121" i="14"/>
  <c r="CP120" i="14"/>
  <c r="CP119" i="14"/>
  <c r="CP118" i="14"/>
  <c r="CP117" i="14"/>
  <c r="CP116" i="14"/>
  <c r="CP115" i="14"/>
  <c r="CP114" i="14"/>
  <c r="CP113" i="14"/>
  <c r="CP112" i="14"/>
  <c r="CQ449" i="13"/>
  <c r="CO449" i="13"/>
  <c r="CQ448" i="13"/>
  <c r="CO448" i="13"/>
  <c r="CQ447" i="13"/>
  <c r="CO447" i="13"/>
  <c r="CQ446" i="13"/>
  <c r="CO446" i="13"/>
  <c r="CQ445" i="13"/>
  <c r="CO445" i="13"/>
  <c r="CQ444" i="13"/>
  <c r="CO444" i="13"/>
  <c r="CQ443" i="13"/>
  <c r="CO443" i="13"/>
  <c r="CQ442" i="13"/>
  <c r="CO442" i="13"/>
  <c r="CQ441" i="13"/>
  <c r="CO441" i="13"/>
  <c r="CQ440" i="13"/>
  <c r="CO440" i="13"/>
  <c r="CQ439" i="13"/>
  <c r="CO439" i="13"/>
  <c r="CQ438" i="13"/>
  <c r="CO438" i="13"/>
  <c r="CQ437" i="13"/>
  <c r="CO437" i="13"/>
  <c r="CQ436" i="13"/>
  <c r="CO436" i="13"/>
  <c r="CQ435" i="13"/>
  <c r="CO435" i="13"/>
  <c r="CQ434" i="13"/>
  <c r="CO434" i="13"/>
  <c r="CQ433" i="13"/>
  <c r="CO433" i="13"/>
  <c r="CQ432" i="13"/>
  <c r="CO432" i="13"/>
  <c r="CQ431" i="13"/>
  <c r="CO431" i="13"/>
  <c r="CQ430" i="13"/>
  <c r="CO430" i="13"/>
  <c r="CQ429" i="13"/>
  <c r="CO429" i="13"/>
  <c r="CQ428" i="13"/>
  <c r="CO428" i="13"/>
  <c r="CQ427" i="13"/>
  <c r="CO427" i="13"/>
  <c r="CQ426" i="13"/>
  <c r="CO426" i="13"/>
  <c r="CQ425" i="13"/>
  <c r="CO425" i="13"/>
  <c r="CQ424" i="13"/>
  <c r="CO424" i="13"/>
  <c r="CQ423" i="13"/>
  <c r="CO423" i="13"/>
  <c r="CQ422" i="13"/>
  <c r="CO422" i="13"/>
  <c r="CQ421" i="13"/>
  <c r="CO421" i="13"/>
  <c r="CQ420" i="13"/>
  <c r="CO420" i="13"/>
  <c r="CQ419" i="13"/>
  <c r="CO419" i="13"/>
  <c r="CQ418" i="13"/>
  <c r="CO418" i="13"/>
  <c r="CQ417" i="13"/>
  <c r="CO417" i="13"/>
  <c r="CQ416" i="13"/>
  <c r="CO416" i="13"/>
  <c r="CQ415" i="13"/>
  <c r="CO415" i="13"/>
  <c r="CQ414" i="13"/>
  <c r="CO414" i="13"/>
  <c r="CQ413" i="13"/>
  <c r="CO413" i="13"/>
  <c r="CQ412" i="13"/>
  <c r="CO412" i="13"/>
  <c r="CQ411" i="13"/>
  <c r="CO411" i="13"/>
  <c r="CQ410" i="13"/>
  <c r="CO410" i="13"/>
  <c r="CQ409" i="13"/>
  <c r="CO409" i="13"/>
  <c r="CQ408" i="13"/>
  <c r="CO408" i="13"/>
  <c r="CQ407" i="13"/>
  <c r="CO407" i="13"/>
  <c r="CQ406" i="13"/>
  <c r="CO406" i="13"/>
  <c r="CQ405" i="13"/>
  <c r="CO405" i="13"/>
  <c r="CQ404" i="13"/>
  <c r="CO404" i="13"/>
  <c r="CQ403" i="13"/>
  <c r="CO403" i="13"/>
  <c r="CQ402" i="13"/>
  <c r="CO402" i="13"/>
  <c r="CQ401" i="13"/>
  <c r="CO401" i="13"/>
  <c r="CQ400" i="13"/>
  <c r="CO400" i="13"/>
  <c r="CQ399" i="13"/>
  <c r="CO399" i="13"/>
  <c r="CQ398" i="13"/>
  <c r="CO398" i="13"/>
  <c r="CQ397" i="13"/>
  <c r="CO397" i="13"/>
  <c r="CQ396" i="13"/>
  <c r="CO396" i="13"/>
  <c r="CQ395" i="13"/>
  <c r="CO395" i="13"/>
  <c r="CQ394" i="13"/>
  <c r="CO394" i="13"/>
  <c r="CQ393" i="13"/>
  <c r="CO393" i="13"/>
  <c r="CQ392" i="13"/>
  <c r="CO392" i="13"/>
  <c r="CQ391" i="13"/>
  <c r="CO391" i="13"/>
  <c r="CQ390" i="13"/>
  <c r="CO390" i="13"/>
  <c r="CQ389" i="13"/>
  <c r="CO389" i="13"/>
  <c r="CQ388" i="13"/>
  <c r="CO388" i="13"/>
  <c r="CQ387" i="13"/>
  <c r="CO387" i="13"/>
  <c r="CQ386" i="13"/>
  <c r="CO386" i="13"/>
  <c r="CQ385" i="13"/>
  <c r="CO385" i="13"/>
  <c r="CQ384" i="13"/>
  <c r="CO384" i="13"/>
  <c r="CQ383" i="13"/>
  <c r="CO383" i="13"/>
  <c r="CQ382" i="13"/>
  <c r="CO382" i="13"/>
  <c r="CQ381" i="13"/>
  <c r="CO381" i="13"/>
  <c r="CQ380" i="13"/>
  <c r="CO380" i="13"/>
  <c r="CQ379" i="13"/>
  <c r="CO379" i="13"/>
  <c r="CQ378" i="13"/>
  <c r="CO378" i="13"/>
  <c r="CQ377" i="13"/>
  <c r="CO377" i="13"/>
  <c r="CQ376" i="13"/>
  <c r="CO376" i="13"/>
  <c r="CQ375" i="13"/>
  <c r="CO375" i="13"/>
  <c r="CQ374" i="13"/>
  <c r="CO374" i="13"/>
  <c r="CQ373" i="13"/>
  <c r="CO373" i="13"/>
  <c r="CQ372" i="13"/>
  <c r="CO372" i="13"/>
  <c r="CQ371" i="13"/>
  <c r="CO371" i="13"/>
  <c r="CQ370" i="13"/>
  <c r="CO370" i="13"/>
  <c r="CQ369" i="13"/>
  <c r="CO369" i="13"/>
  <c r="CQ368" i="13"/>
  <c r="CO368" i="13"/>
  <c r="CQ367" i="13"/>
  <c r="CO367" i="13"/>
  <c r="CQ366" i="13"/>
  <c r="CO366" i="13"/>
  <c r="CQ365" i="13"/>
  <c r="CO365" i="13"/>
  <c r="CQ364" i="13"/>
  <c r="CO364" i="13"/>
  <c r="CQ363" i="13"/>
  <c r="CO363" i="13"/>
  <c r="CQ362" i="13"/>
  <c r="CO362" i="13"/>
  <c r="CQ361" i="13"/>
  <c r="CO361" i="13"/>
  <c r="CQ360" i="13"/>
  <c r="CO360" i="13"/>
  <c r="CQ359" i="13"/>
  <c r="CO359" i="13"/>
  <c r="CQ358" i="13"/>
  <c r="CO358" i="13"/>
  <c r="CQ357" i="13"/>
  <c r="CO357" i="13"/>
  <c r="CQ356" i="13"/>
  <c r="CO356" i="13"/>
  <c r="CQ355" i="13"/>
  <c r="CO355" i="13"/>
  <c r="CQ354" i="13"/>
  <c r="CO354" i="13"/>
  <c r="CQ353" i="13"/>
  <c r="CO353" i="13"/>
  <c r="CQ352" i="13"/>
  <c r="CO352" i="13"/>
  <c r="CQ351" i="13"/>
  <c r="CO351" i="13"/>
  <c r="CQ350" i="13"/>
  <c r="CO350" i="13"/>
  <c r="CQ349" i="13"/>
  <c r="CO349" i="13"/>
  <c r="CQ348" i="13"/>
  <c r="CO348" i="13"/>
  <c r="CQ347" i="13"/>
  <c r="CO347" i="13"/>
  <c r="CQ346" i="13"/>
  <c r="CO346" i="13"/>
  <c r="CQ345" i="13"/>
  <c r="CO345" i="13"/>
  <c r="CQ337" i="13"/>
  <c r="CO337" i="13"/>
  <c r="CQ336" i="13"/>
  <c r="CO336" i="13"/>
  <c r="CQ335" i="13"/>
  <c r="CO335" i="13"/>
  <c r="CQ334" i="13"/>
  <c r="CO334" i="13"/>
  <c r="CQ333" i="13"/>
  <c r="CO333" i="13"/>
  <c r="CQ332" i="13"/>
  <c r="CO332" i="13"/>
  <c r="CQ331" i="13"/>
  <c r="CO331" i="13"/>
  <c r="CQ330" i="13"/>
  <c r="CO330" i="13"/>
  <c r="CQ329" i="13"/>
  <c r="CO329" i="13"/>
  <c r="CQ328" i="13"/>
  <c r="CO328" i="13"/>
  <c r="CQ327" i="13"/>
  <c r="CO327" i="13"/>
  <c r="CQ326" i="13"/>
  <c r="CO326" i="13"/>
  <c r="CQ325" i="13"/>
  <c r="CO325" i="13"/>
  <c r="CQ324" i="13"/>
  <c r="CO324" i="13"/>
  <c r="CQ323" i="13"/>
  <c r="CO323" i="13"/>
  <c r="CQ322" i="13"/>
  <c r="CO322" i="13"/>
  <c r="CQ321" i="13"/>
  <c r="CO321" i="13"/>
  <c r="CQ320" i="13"/>
  <c r="CO320" i="13"/>
  <c r="CQ319" i="13"/>
  <c r="CO319" i="13"/>
  <c r="CQ318" i="13"/>
  <c r="CO318" i="13"/>
  <c r="CQ317" i="13"/>
  <c r="CO317" i="13"/>
  <c r="CQ316" i="13"/>
  <c r="CO316" i="13"/>
  <c r="CQ315" i="13"/>
  <c r="CO315" i="13"/>
  <c r="CQ314" i="13"/>
  <c r="CO314" i="13"/>
  <c r="CQ313" i="13"/>
  <c r="CO313" i="13"/>
  <c r="CQ312" i="13"/>
  <c r="CO312" i="13"/>
  <c r="CQ311" i="13"/>
  <c r="CO311" i="13"/>
  <c r="CQ310" i="13"/>
  <c r="CO310" i="13"/>
  <c r="CQ309" i="13"/>
  <c r="CO309" i="13"/>
  <c r="CQ308" i="13"/>
  <c r="CO308" i="13"/>
  <c r="CQ307" i="13"/>
  <c r="CO307" i="13"/>
  <c r="CQ306" i="13"/>
  <c r="CO306" i="13"/>
  <c r="CQ305" i="13"/>
  <c r="CO305" i="13"/>
  <c r="CQ304" i="13"/>
  <c r="CO304" i="13"/>
  <c r="CQ303" i="13"/>
  <c r="CO303" i="13"/>
  <c r="CQ302" i="13"/>
  <c r="CO302" i="13"/>
  <c r="CQ301" i="13"/>
  <c r="CO301" i="13"/>
  <c r="CQ300" i="13"/>
  <c r="CO300" i="13"/>
  <c r="CQ299" i="13"/>
  <c r="CO299" i="13"/>
  <c r="CQ298" i="13"/>
  <c r="CO298" i="13"/>
  <c r="CQ297" i="13"/>
  <c r="CO297" i="13"/>
  <c r="CQ296" i="13"/>
  <c r="CO296" i="13"/>
  <c r="CQ295" i="13"/>
  <c r="CO295" i="13"/>
  <c r="CQ294" i="13"/>
  <c r="CO294" i="13"/>
  <c r="CQ293" i="13"/>
  <c r="CO293" i="13"/>
  <c r="CQ292" i="13"/>
  <c r="CO292" i="13"/>
  <c r="CQ291" i="13"/>
  <c r="CO291" i="13"/>
  <c r="CQ290" i="13"/>
  <c r="CO290" i="13"/>
  <c r="CQ289" i="13"/>
  <c r="CO289" i="13"/>
  <c r="CQ288" i="13"/>
  <c r="CO288" i="13"/>
  <c r="CQ287" i="13"/>
  <c r="CO287" i="13"/>
  <c r="CQ286" i="13"/>
  <c r="CO286" i="13"/>
  <c r="CQ285" i="13"/>
  <c r="CO285" i="13"/>
  <c r="CQ284" i="13"/>
  <c r="CO284" i="13"/>
  <c r="CQ283" i="13"/>
  <c r="CO283" i="13"/>
  <c r="CQ282" i="13"/>
  <c r="CO282" i="13"/>
  <c r="CQ281" i="13"/>
  <c r="CO281" i="13"/>
  <c r="CQ280" i="13"/>
  <c r="CO280" i="13"/>
  <c r="CQ279" i="13"/>
  <c r="CO279" i="13"/>
  <c r="CQ278" i="13"/>
  <c r="CO278" i="13"/>
  <c r="CQ277" i="13"/>
  <c r="CO277" i="13"/>
  <c r="CQ276" i="13"/>
  <c r="CO276" i="13"/>
  <c r="CQ275" i="13"/>
  <c r="CO275" i="13"/>
  <c r="CQ274" i="13"/>
  <c r="CO274" i="13"/>
  <c r="CQ273" i="13"/>
  <c r="CO273" i="13"/>
  <c r="CQ272" i="13"/>
  <c r="CO272" i="13"/>
  <c r="CQ271" i="13"/>
  <c r="CO271" i="13"/>
  <c r="CQ270" i="13"/>
  <c r="CO270" i="13"/>
  <c r="CQ269" i="13"/>
  <c r="CO269" i="13"/>
  <c r="CQ268" i="13"/>
  <c r="CO268" i="13"/>
  <c r="CQ267" i="13"/>
  <c r="CO267" i="13"/>
  <c r="CQ266" i="13"/>
  <c r="CO266" i="13"/>
  <c r="CQ265" i="13"/>
  <c r="CO265" i="13"/>
  <c r="CQ264" i="13"/>
  <c r="CO264" i="13"/>
  <c r="CQ263" i="13"/>
  <c r="CO263" i="13"/>
  <c r="CQ262" i="13"/>
  <c r="CO262" i="13"/>
  <c r="CQ261" i="13"/>
  <c r="CO261" i="13"/>
  <c r="CQ260" i="13"/>
  <c r="CO260" i="13"/>
  <c r="CQ259" i="13"/>
  <c r="CO259" i="13"/>
  <c r="CQ258" i="13"/>
  <c r="CO258" i="13"/>
  <c r="CQ257" i="13"/>
  <c r="CO257" i="13"/>
  <c r="CQ256" i="13"/>
  <c r="CO256" i="13"/>
  <c r="CQ255" i="13"/>
  <c r="CO255" i="13"/>
  <c r="CQ254" i="13"/>
  <c r="CO254" i="13"/>
  <c r="CO253" i="13"/>
  <c r="CO252" i="13"/>
  <c r="CO251" i="13"/>
  <c r="CO250" i="13"/>
  <c r="CO249" i="13"/>
  <c r="CO248" i="13"/>
  <c r="CO245" i="13"/>
  <c r="CQ244" i="13"/>
  <c r="CO244" i="13"/>
  <c r="CQ238" i="13"/>
  <c r="CO238" i="13"/>
  <c r="CQ237" i="13"/>
  <c r="CO237" i="13"/>
  <c r="CQ236" i="13"/>
  <c r="CO236" i="13"/>
  <c r="CQ235" i="13"/>
  <c r="CO235" i="13"/>
  <c r="CQ234" i="13"/>
  <c r="CO234" i="13"/>
  <c r="CQ233" i="13"/>
  <c r="CO233" i="13"/>
  <c r="CQ232" i="13"/>
  <c r="CO232" i="13"/>
  <c r="CQ231" i="13"/>
  <c r="CO231" i="13"/>
  <c r="CQ230" i="13"/>
  <c r="CO230" i="13"/>
  <c r="CQ229" i="13"/>
  <c r="CO229" i="13"/>
  <c r="CQ228" i="13"/>
  <c r="CO228" i="13"/>
  <c r="CQ227" i="13"/>
  <c r="CO227" i="13"/>
  <c r="CQ226" i="13"/>
  <c r="CO226" i="13"/>
  <c r="CQ225" i="13"/>
  <c r="CO225" i="13"/>
  <c r="CQ224" i="13"/>
  <c r="CO224" i="13"/>
  <c r="CQ223" i="13"/>
  <c r="CO223" i="13"/>
  <c r="CQ222" i="13"/>
  <c r="CO222" i="13"/>
  <c r="CQ221" i="13"/>
  <c r="CO221" i="13"/>
  <c r="CQ220" i="13"/>
  <c r="CO220" i="13"/>
  <c r="CQ219" i="13"/>
  <c r="CO219" i="13"/>
  <c r="CQ218" i="13"/>
  <c r="CO218" i="13"/>
  <c r="CQ217" i="13"/>
  <c r="CO217" i="13"/>
  <c r="CQ216" i="13"/>
  <c r="CO216" i="13"/>
  <c r="CQ215" i="13"/>
  <c r="CO215" i="13"/>
  <c r="CQ214" i="13"/>
  <c r="CO214" i="13"/>
  <c r="CQ213" i="13"/>
  <c r="CO213" i="13"/>
  <c r="CQ212" i="13"/>
  <c r="CO212" i="13"/>
  <c r="CQ211" i="13"/>
  <c r="CO211" i="13"/>
  <c r="CQ210" i="13"/>
  <c r="CO210" i="13"/>
  <c r="CQ209" i="13"/>
  <c r="CO209" i="13"/>
  <c r="CQ208" i="13"/>
  <c r="CO208" i="13"/>
  <c r="CQ207" i="13"/>
  <c r="CO207" i="13"/>
  <c r="CQ206" i="13"/>
  <c r="CO206" i="13"/>
  <c r="CQ205" i="13"/>
  <c r="CO205" i="13"/>
  <c r="CQ204" i="13"/>
  <c r="CO204" i="13"/>
  <c r="CP204" i="13" s="1"/>
  <c r="CQ203" i="13"/>
  <c r="CO203" i="13"/>
  <c r="CQ202" i="13"/>
  <c r="CO202" i="13"/>
  <c r="CQ201" i="13"/>
  <c r="CO201" i="13"/>
  <c r="CQ200" i="13"/>
  <c r="CO200" i="13"/>
  <c r="CQ199" i="13"/>
  <c r="CO199" i="13"/>
  <c r="CQ198" i="13"/>
  <c r="CO198" i="13"/>
  <c r="CQ197" i="13"/>
  <c r="CO197" i="13"/>
  <c r="CQ196" i="13"/>
  <c r="CO196" i="13"/>
  <c r="CP189" i="13"/>
  <c r="CP184" i="13"/>
  <c r="CP179" i="13"/>
  <c r="CP178" i="13"/>
  <c r="CP173" i="13"/>
  <c r="CP172" i="13"/>
  <c r="CP167" i="13"/>
  <c r="CP166" i="13"/>
  <c r="CP165" i="13"/>
  <c r="CP164" i="13"/>
  <c r="CP163" i="13"/>
  <c r="CP162" i="13"/>
  <c r="CP161" i="13"/>
  <c r="CP160" i="13"/>
  <c r="CP159" i="13"/>
  <c r="CP158" i="13"/>
  <c r="CP157" i="13"/>
  <c r="CP156" i="13"/>
  <c r="CP155" i="13"/>
  <c r="CP154" i="13"/>
  <c r="CP153" i="13"/>
  <c r="CP152" i="13"/>
  <c r="CP151" i="13"/>
  <c r="CP150" i="13"/>
  <c r="CP149" i="13"/>
  <c r="CP148" i="13"/>
  <c r="CP147" i="13"/>
  <c r="CP146" i="13"/>
  <c r="CP142" i="13"/>
  <c r="CP141" i="13"/>
  <c r="CP140" i="13"/>
  <c r="CP139" i="13"/>
  <c r="CP138" i="13"/>
  <c r="CP137" i="13"/>
  <c r="CP136" i="13"/>
  <c r="CP135" i="13"/>
  <c r="CP134" i="13"/>
  <c r="CP133" i="13"/>
  <c r="CP132" i="13"/>
  <c r="CP131" i="13"/>
  <c r="CP130" i="13"/>
  <c r="CP129" i="13"/>
  <c r="CP128" i="13"/>
  <c r="CP127" i="13"/>
  <c r="CP126" i="13"/>
  <c r="CP125" i="13"/>
  <c r="CP120" i="13"/>
  <c r="CP119" i="13"/>
  <c r="CP118" i="13"/>
  <c r="CP117" i="13"/>
  <c r="CP116" i="13"/>
  <c r="CP115" i="13"/>
  <c r="CP114" i="13"/>
  <c r="CP113" i="13"/>
  <c r="CP112" i="13"/>
  <c r="CP111" i="13"/>
  <c r="CP110" i="13"/>
  <c r="CP109" i="13"/>
  <c r="CP108" i="13"/>
  <c r="CP103" i="13"/>
  <c r="CP102" i="13"/>
  <c r="CP101" i="13"/>
  <c r="CP100" i="13"/>
  <c r="CP99" i="13"/>
  <c r="CP98" i="13"/>
  <c r="CP97" i="13"/>
  <c r="CP96" i="13"/>
  <c r="CP95" i="13"/>
  <c r="CP94" i="13"/>
  <c r="CP93" i="13"/>
  <c r="CP92" i="13"/>
  <c r="CP91" i="13"/>
  <c r="CP90" i="13"/>
  <c r="CP89" i="13"/>
  <c r="CP88" i="13"/>
  <c r="CP87" i="13"/>
  <c r="CP86" i="13"/>
  <c r="CP85" i="13"/>
  <c r="CP84" i="13"/>
  <c r="CP83" i="13"/>
  <c r="CP82" i="13"/>
  <c r="CP81" i="13"/>
  <c r="CQ471" i="12"/>
  <c r="CO471" i="12"/>
  <c r="CQ470" i="12"/>
  <c r="CO470" i="12"/>
  <c r="CQ469" i="12"/>
  <c r="CO469" i="12"/>
  <c r="CQ468" i="12"/>
  <c r="CO468" i="12"/>
  <c r="CQ467" i="12"/>
  <c r="CO467" i="12"/>
  <c r="CQ466" i="12"/>
  <c r="CO466" i="12"/>
  <c r="CQ465" i="12"/>
  <c r="CO465" i="12"/>
  <c r="CQ464" i="12"/>
  <c r="CO464" i="12"/>
  <c r="CQ463" i="12"/>
  <c r="CO463" i="12"/>
  <c r="CQ462" i="12"/>
  <c r="CO462" i="12"/>
  <c r="CQ461" i="12"/>
  <c r="CO461" i="12"/>
  <c r="CQ460" i="12"/>
  <c r="CO460" i="12"/>
  <c r="CQ459" i="12"/>
  <c r="CO459" i="12"/>
  <c r="CP459" i="12" s="1"/>
  <c r="CQ458" i="12"/>
  <c r="CO458" i="12"/>
  <c r="CQ457" i="12"/>
  <c r="CO457" i="12"/>
  <c r="CQ456" i="12"/>
  <c r="CO456" i="12"/>
  <c r="CQ455" i="12"/>
  <c r="CO455" i="12"/>
  <c r="CQ454" i="12"/>
  <c r="CO454" i="12"/>
  <c r="CQ453" i="12"/>
  <c r="CO453" i="12"/>
  <c r="CQ452" i="12"/>
  <c r="CO452" i="12"/>
  <c r="CQ451" i="12"/>
  <c r="CO451" i="12"/>
  <c r="CQ450" i="12"/>
  <c r="CO450" i="12"/>
  <c r="CQ449" i="12"/>
  <c r="CO449" i="12"/>
  <c r="CQ448" i="12"/>
  <c r="CO448" i="12"/>
  <c r="CQ447" i="12"/>
  <c r="CO447" i="12"/>
  <c r="CQ446" i="12"/>
  <c r="CO446" i="12"/>
  <c r="CQ445" i="12"/>
  <c r="CO445" i="12"/>
  <c r="CQ444" i="12"/>
  <c r="CO444" i="12"/>
  <c r="CQ443" i="12"/>
  <c r="CO443" i="12"/>
  <c r="CQ442" i="12"/>
  <c r="CO442" i="12"/>
  <c r="CQ441" i="12"/>
  <c r="CO441" i="12"/>
  <c r="CQ440" i="12"/>
  <c r="CO440" i="12"/>
  <c r="CQ439" i="12"/>
  <c r="CO439" i="12"/>
  <c r="CQ438" i="12"/>
  <c r="CO438" i="12"/>
  <c r="CQ437" i="12"/>
  <c r="CO437" i="12"/>
  <c r="CQ436" i="12"/>
  <c r="CO436" i="12"/>
  <c r="CQ435" i="12"/>
  <c r="CO435" i="12"/>
  <c r="CQ434" i="12"/>
  <c r="CO434" i="12"/>
  <c r="CQ433" i="12"/>
  <c r="CO433" i="12"/>
  <c r="CQ432" i="12"/>
  <c r="CO432" i="12"/>
  <c r="CQ431" i="12"/>
  <c r="CO431" i="12"/>
  <c r="CQ430" i="12"/>
  <c r="CO430" i="12"/>
  <c r="CQ429" i="12"/>
  <c r="CO429" i="12"/>
  <c r="CQ428" i="12"/>
  <c r="CO428" i="12"/>
  <c r="CQ427" i="12"/>
  <c r="CO427" i="12"/>
  <c r="CQ426" i="12"/>
  <c r="CO426" i="12"/>
  <c r="CQ425" i="12"/>
  <c r="CO425" i="12"/>
  <c r="CQ424" i="12"/>
  <c r="CO424" i="12"/>
  <c r="CQ423" i="12"/>
  <c r="CO423" i="12"/>
  <c r="CQ422" i="12"/>
  <c r="CO422" i="12"/>
  <c r="CQ421" i="12"/>
  <c r="CO421" i="12"/>
  <c r="CQ420" i="12"/>
  <c r="CO420" i="12"/>
  <c r="CQ419" i="12"/>
  <c r="CO419" i="12"/>
  <c r="CQ418" i="12"/>
  <c r="CO418" i="12"/>
  <c r="CQ417" i="12"/>
  <c r="CO417" i="12"/>
  <c r="CQ416" i="12"/>
  <c r="CO416" i="12"/>
  <c r="CQ415" i="12"/>
  <c r="CO415" i="12"/>
  <c r="CQ414" i="12"/>
  <c r="CO414" i="12"/>
  <c r="CQ413" i="12"/>
  <c r="CO413" i="12"/>
  <c r="CQ412" i="12"/>
  <c r="CO412" i="12"/>
  <c r="CQ411" i="12"/>
  <c r="CO411" i="12"/>
  <c r="CQ410" i="12"/>
  <c r="CO410" i="12"/>
  <c r="CQ409" i="12"/>
  <c r="CO409" i="12"/>
  <c r="CQ408" i="12"/>
  <c r="CO408" i="12"/>
  <c r="CQ407" i="12"/>
  <c r="CO407" i="12"/>
  <c r="CQ406" i="12"/>
  <c r="CO406" i="12"/>
  <c r="CQ405" i="12"/>
  <c r="CO405" i="12"/>
  <c r="CQ404" i="12"/>
  <c r="CO404" i="12"/>
  <c r="CQ403" i="12"/>
  <c r="CO403" i="12"/>
  <c r="CQ402" i="12"/>
  <c r="CO402" i="12"/>
  <c r="CQ401" i="12"/>
  <c r="CO401" i="12"/>
  <c r="CQ400" i="12"/>
  <c r="CO400" i="12"/>
  <c r="CQ399" i="12"/>
  <c r="CO399" i="12"/>
  <c r="CQ398" i="12"/>
  <c r="CO398" i="12"/>
  <c r="CQ397" i="12"/>
  <c r="CO397" i="12"/>
  <c r="CQ396" i="12"/>
  <c r="CO396" i="12"/>
  <c r="CQ395" i="12"/>
  <c r="CO395" i="12"/>
  <c r="CQ394" i="12"/>
  <c r="CO394" i="12"/>
  <c r="CQ393" i="12"/>
  <c r="CO393" i="12"/>
  <c r="CQ392" i="12"/>
  <c r="CO392" i="12"/>
  <c r="CQ391" i="12"/>
  <c r="CO391" i="12"/>
  <c r="CQ390" i="12"/>
  <c r="CO390" i="12"/>
  <c r="CQ389" i="12"/>
  <c r="CO389" i="12"/>
  <c r="CQ388" i="12"/>
  <c r="CO388" i="12"/>
  <c r="CQ387" i="12"/>
  <c r="CO387" i="12"/>
  <c r="CQ386" i="12"/>
  <c r="CO386" i="12"/>
  <c r="CQ385" i="12"/>
  <c r="CO385" i="12"/>
  <c r="CQ384" i="12"/>
  <c r="CO384" i="12"/>
  <c r="CQ383" i="12"/>
  <c r="CO383" i="12"/>
  <c r="CQ382" i="12"/>
  <c r="CO382" i="12"/>
  <c r="CQ381" i="12"/>
  <c r="CO381" i="12"/>
  <c r="CQ380" i="12"/>
  <c r="CO380" i="12"/>
  <c r="CQ379" i="12"/>
  <c r="CO379" i="12"/>
  <c r="CQ378" i="12"/>
  <c r="CO378" i="12"/>
  <c r="CQ377" i="12"/>
  <c r="CO377" i="12"/>
  <c r="CQ376" i="12"/>
  <c r="CO376" i="12"/>
  <c r="CQ375" i="12"/>
  <c r="CO375" i="12"/>
  <c r="CQ374" i="12"/>
  <c r="CO374" i="12"/>
  <c r="CQ373" i="12"/>
  <c r="CO373" i="12"/>
  <c r="CQ372" i="12"/>
  <c r="CO372" i="12"/>
  <c r="CQ371" i="12"/>
  <c r="CO371" i="12"/>
  <c r="CQ370" i="12"/>
  <c r="CO370" i="12"/>
  <c r="CQ369" i="12"/>
  <c r="CO369" i="12"/>
  <c r="CQ368" i="12"/>
  <c r="CO368" i="12"/>
  <c r="CQ367" i="12"/>
  <c r="CO367" i="12"/>
  <c r="CQ366" i="12"/>
  <c r="CO366" i="12"/>
  <c r="CQ365" i="12"/>
  <c r="CO365" i="12"/>
  <c r="CQ364" i="12"/>
  <c r="CO364" i="12"/>
  <c r="CQ363" i="12"/>
  <c r="CO363" i="12"/>
  <c r="CQ362" i="12"/>
  <c r="CO362" i="12"/>
  <c r="CQ361" i="12"/>
  <c r="CO361" i="12"/>
  <c r="CQ360" i="12"/>
  <c r="CO360" i="12"/>
  <c r="CQ359" i="12"/>
  <c r="CO359" i="12"/>
  <c r="CQ358" i="12"/>
  <c r="CO358" i="12"/>
  <c r="CQ357" i="12"/>
  <c r="CO357" i="12"/>
  <c r="CQ356" i="12"/>
  <c r="CO356" i="12"/>
  <c r="CQ355" i="12"/>
  <c r="CO355" i="12"/>
  <c r="CQ354" i="12"/>
  <c r="CO354" i="12"/>
  <c r="CQ353" i="12"/>
  <c r="CO353" i="12"/>
  <c r="CQ352" i="12"/>
  <c r="CO352" i="12"/>
  <c r="CQ351" i="12"/>
  <c r="CO351" i="12"/>
  <c r="CQ350" i="12"/>
  <c r="CO350" i="12"/>
  <c r="CQ349" i="12"/>
  <c r="CO349" i="12"/>
  <c r="CQ348" i="12"/>
  <c r="CO348" i="12"/>
  <c r="CQ347" i="12"/>
  <c r="CO347" i="12"/>
  <c r="CQ346" i="12"/>
  <c r="CO346" i="12"/>
  <c r="CQ345" i="12"/>
  <c r="CO345" i="12"/>
  <c r="CQ344" i="12"/>
  <c r="CO344" i="12"/>
  <c r="CQ343" i="12"/>
  <c r="CO343" i="12"/>
  <c r="CQ342" i="12"/>
  <c r="CO342" i="12"/>
  <c r="CQ341" i="12"/>
  <c r="CO341" i="12"/>
  <c r="CQ333" i="12"/>
  <c r="CO333" i="12"/>
  <c r="CQ332" i="12"/>
  <c r="CO332" i="12"/>
  <c r="CQ331" i="12"/>
  <c r="CO331" i="12"/>
  <c r="CQ330" i="12"/>
  <c r="CO330" i="12"/>
  <c r="CQ329" i="12"/>
  <c r="CO329" i="12"/>
  <c r="CQ328" i="12"/>
  <c r="CO328" i="12"/>
  <c r="CQ327" i="12"/>
  <c r="CO327" i="12"/>
  <c r="CQ326" i="12"/>
  <c r="CO326" i="12"/>
  <c r="CQ325" i="12"/>
  <c r="CO325" i="12"/>
  <c r="CQ324" i="12"/>
  <c r="CO324" i="12"/>
  <c r="CQ323" i="12"/>
  <c r="CO323" i="12"/>
  <c r="CQ322" i="12"/>
  <c r="CO322" i="12"/>
  <c r="CQ321" i="12"/>
  <c r="CO321" i="12"/>
  <c r="CQ320" i="12"/>
  <c r="CO320" i="12"/>
  <c r="CQ319" i="12"/>
  <c r="CO319" i="12"/>
  <c r="CQ318" i="12"/>
  <c r="CO318" i="12"/>
  <c r="CQ317" i="12"/>
  <c r="CO317" i="12"/>
  <c r="CQ316" i="12"/>
  <c r="CO316" i="12"/>
  <c r="CQ315" i="12"/>
  <c r="CO315" i="12"/>
  <c r="CQ314" i="12"/>
  <c r="CO314" i="12"/>
  <c r="CQ313" i="12"/>
  <c r="CO313" i="12"/>
  <c r="CQ312" i="12"/>
  <c r="CO312" i="12"/>
  <c r="CQ311" i="12"/>
  <c r="CO311" i="12"/>
  <c r="CQ310" i="12"/>
  <c r="CO310" i="12"/>
  <c r="CQ309" i="12"/>
  <c r="CO309" i="12"/>
  <c r="CQ308" i="12"/>
  <c r="CO308" i="12"/>
  <c r="CQ307" i="12"/>
  <c r="CO307" i="12"/>
  <c r="CQ306" i="12"/>
  <c r="CO306" i="12"/>
  <c r="CQ305" i="12"/>
  <c r="CO305" i="12"/>
  <c r="CQ304" i="12"/>
  <c r="CO304" i="12"/>
  <c r="CQ303" i="12"/>
  <c r="CO303" i="12"/>
  <c r="CQ302" i="12"/>
  <c r="CO302" i="12"/>
  <c r="CQ301" i="12"/>
  <c r="CO301" i="12"/>
  <c r="CQ300" i="12"/>
  <c r="CO300" i="12"/>
  <c r="CQ299" i="12"/>
  <c r="CO299" i="12"/>
  <c r="CQ298" i="12"/>
  <c r="CO298" i="12"/>
  <c r="CQ297" i="12"/>
  <c r="CO297" i="12"/>
  <c r="CQ296" i="12"/>
  <c r="CO296" i="12"/>
  <c r="CQ295" i="12"/>
  <c r="CO295" i="12"/>
  <c r="CQ294" i="12"/>
  <c r="CO294" i="12"/>
  <c r="CQ293" i="12"/>
  <c r="CO293" i="12"/>
  <c r="CQ292" i="12"/>
  <c r="CO292" i="12"/>
  <c r="CQ291" i="12"/>
  <c r="CO291" i="12"/>
  <c r="CQ290" i="12"/>
  <c r="CO290" i="12"/>
  <c r="CQ289" i="12"/>
  <c r="CO289" i="12"/>
  <c r="CQ288" i="12"/>
  <c r="CO288" i="12"/>
  <c r="CQ287" i="12"/>
  <c r="CO287" i="12"/>
  <c r="CQ286" i="12"/>
  <c r="CO286" i="12"/>
  <c r="CQ285" i="12"/>
  <c r="CO285" i="12"/>
  <c r="CQ284" i="12"/>
  <c r="CO284" i="12"/>
  <c r="CQ283" i="12"/>
  <c r="CO283" i="12"/>
  <c r="CQ282" i="12"/>
  <c r="CO282" i="12"/>
  <c r="CQ281" i="12"/>
  <c r="CO281" i="12"/>
  <c r="CQ280" i="12"/>
  <c r="CO280" i="12"/>
  <c r="CQ279" i="12"/>
  <c r="CO279" i="12"/>
  <c r="CQ278" i="12"/>
  <c r="CO278" i="12"/>
  <c r="CQ277" i="12"/>
  <c r="CO277" i="12"/>
  <c r="CQ276" i="12"/>
  <c r="CO276" i="12"/>
  <c r="CQ275" i="12"/>
  <c r="CO275" i="12"/>
  <c r="CQ274" i="12"/>
  <c r="CO274" i="12"/>
  <c r="CQ273" i="12"/>
  <c r="CO273" i="12"/>
  <c r="CQ272" i="12"/>
  <c r="CO272" i="12"/>
  <c r="CQ271" i="12"/>
  <c r="CO271" i="12"/>
  <c r="CQ270" i="12"/>
  <c r="CO270" i="12"/>
  <c r="CQ269" i="12"/>
  <c r="CO269" i="12"/>
  <c r="CQ268" i="12"/>
  <c r="CO268" i="12"/>
  <c r="CQ267" i="12"/>
  <c r="CO267" i="12"/>
  <c r="CQ266" i="12"/>
  <c r="CO266" i="12"/>
  <c r="CQ265" i="12"/>
  <c r="CO265" i="12"/>
  <c r="CQ264" i="12"/>
  <c r="CO264" i="12"/>
  <c r="CQ263" i="12"/>
  <c r="CO263" i="12"/>
  <c r="CQ262" i="12"/>
  <c r="CO262" i="12"/>
  <c r="CQ261" i="12"/>
  <c r="CO261" i="12"/>
  <c r="CQ260" i="12"/>
  <c r="CO260" i="12"/>
  <c r="CQ259" i="12"/>
  <c r="CO259" i="12"/>
  <c r="CQ258" i="12"/>
  <c r="CO258" i="12"/>
  <c r="CQ257" i="12"/>
  <c r="CO257" i="12"/>
  <c r="CQ256" i="12"/>
  <c r="CO256" i="12"/>
  <c r="CQ255" i="12"/>
  <c r="CO255" i="12"/>
  <c r="CQ254" i="12"/>
  <c r="CO254" i="12"/>
  <c r="CQ253" i="12"/>
  <c r="CO253" i="12"/>
  <c r="CQ252" i="12"/>
  <c r="CO252" i="12"/>
  <c r="CQ251" i="12"/>
  <c r="CO251" i="12"/>
  <c r="CQ250" i="12"/>
  <c r="CO250" i="12"/>
  <c r="CO249" i="12"/>
  <c r="CO248" i="12"/>
  <c r="CO247" i="12"/>
  <c r="CO246" i="12"/>
  <c r="CO245" i="12"/>
  <c r="CO244" i="12"/>
  <c r="CO241" i="12"/>
  <c r="CQ240" i="12"/>
  <c r="CO240" i="12"/>
  <c r="CQ234" i="12"/>
  <c r="CO234" i="12"/>
  <c r="CQ233" i="12"/>
  <c r="CO233" i="12"/>
  <c r="CQ232" i="12"/>
  <c r="CO232" i="12"/>
  <c r="CQ231" i="12"/>
  <c r="CO231" i="12"/>
  <c r="CQ230" i="12"/>
  <c r="CO230" i="12"/>
  <c r="CQ229" i="12"/>
  <c r="CO229" i="12"/>
  <c r="CQ228" i="12"/>
  <c r="CO228" i="12"/>
  <c r="CQ227" i="12"/>
  <c r="CO227" i="12"/>
  <c r="CQ226" i="12"/>
  <c r="CO226" i="12"/>
  <c r="CQ225" i="12"/>
  <c r="CO225" i="12"/>
  <c r="CQ224" i="12"/>
  <c r="CO224" i="12"/>
  <c r="CQ223" i="12"/>
  <c r="CO223" i="12"/>
  <c r="CQ222" i="12"/>
  <c r="CO222" i="12"/>
  <c r="CQ221" i="12"/>
  <c r="CO221" i="12"/>
  <c r="CQ220" i="12"/>
  <c r="CO220" i="12"/>
  <c r="CQ219" i="12"/>
  <c r="CO219" i="12"/>
  <c r="CQ218" i="12"/>
  <c r="CO218" i="12"/>
  <c r="CP211" i="12"/>
  <c r="CP206" i="12"/>
  <c r="CP201" i="12"/>
  <c r="CP200" i="12"/>
  <c r="CP195" i="12"/>
  <c r="CP194" i="12"/>
  <c r="CP189" i="12"/>
  <c r="CP188" i="12"/>
  <c r="CP187" i="12"/>
  <c r="CP186" i="12"/>
  <c r="CP185" i="12"/>
  <c r="CP184" i="12"/>
  <c r="CP183" i="12"/>
  <c r="CP182" i="12"/>
  <c r="CP181" i="12"/>
  <c r="CP180" i="12"/>
  <c r="CP179" i="12"/>
  <c r="CP178" i="12"/>
  <c r="CP177" i="12"/>
  <c r="CP176" i="12"/>
  <c r="CP175" i="12"/>
  <c r="CP174" i="12"/>
  <c r="CP173" i="12"/>
  <c r="CP172" i="12"/>
  <c r="CP171" i="12"/>
  <c r="CP170" i="12"/>
  <c r="CP169" i="12"/>
  <c r="CP168" i="12"/>
  <c r="CP164" i="12"/>
  <c r="CP163" i="12"/>
  <c r="CP162" i="12"/>
  <c r="CP161" i="12"/>
  <c r="CP160" i="12"/>
  <c r="CP159" i="12"/>
  <c r="CP158" i="12"/>
  <c r="CP157" i="12"/>
  <c r="CP156" i="12"/>
  <c r="CP155" i="12"/>
  <c r="CP154" i="12"/>
  <c r="CP153" i="12"/>
  <c r="CP152" i="12"/>
  <c r="CP151" i="12"/>
  <c r="CP150" i="12"/>
  <c r="CP149" i="12"/>
  <c r="CP148" i="12"/>
  <c r="CP147" i="12"/>
  <c r="CP142" i="12"/>
  <c r="CP141" i="12"/>
  <c r="CP140" i="12"/>
  <c r="CP139" i="12"/>
  <c r="CP138" i="12"/>
  <c r="CP137" i="12"/>
  <c r="CP136" i="12"/>
  <c r="CP135" i="12"/>
  <c r="CP134" i="12"/>
  <c r="CP133" i="12"/>
  <c r="CP132" i="12"/>
  <c r="CP131" i="12"/>
  <c r="CP130" i="12"/>
  <c r="CP125" i="12"/>
  <c r="CP124" i="12"/>
  <c r="CP123" i="12"/>
  <c r="CP122" i="12"/>
  <c r="CP121" i="12"/>
  <c r="CP120" i="12"/>
  <c r="CP119" i="12"/>
  <c r="CP118" i="12"/>
  <c r="CP117" i="12"/>
  <c r="CP116" i="12"/>
  <c r="CP115" i="12"/>
  <c r="CP114" i="12"/>
  <c r="CP113" i="12"/>
  <c r="CP112" i="12"/>
  <c r="CP111" i="12"/>
  <c r="CP110" i="12"/>
  <c r="CP109" i="12"/>
  <c r="CP108" i="12"/>
  <c r="CP107" i="12"/>
  <c r="CP106" i="12"/>
  <c r="CP105" i="12"/>
  <c r="CP104" i="12"/>
  <c r="CP103" i="12"/>
  <c r="CP102" i="12"/>
  <c r="CP101" i="12"/>
  <c r="CQ450" i="11"/>
  <c r="CO450" i="11"/>
  <c r="CQ449" i="11"/>
  <c r="CO449" i="11"/>
  <c r="CQ448" i="11"/>
  <c r="CO448" i="11"/>
  <c r="CQ447" i="11"/>
  <c r="CO447" i="11"/>
  <c r="CQ446" i="11"/>
  <c r="CO446" i="11"/>
  <c r="CQ445" i="11"/>
  <c r="CO445" i="11"/>
  <c r="CQ444" i="11"/>
  <c r="CO444" i="11"/>
  <c r="CQ443" i="11"/>
  <c r="CO443" i="11"/>
  <c r="CQ442" i="11"/>
  <c r="CO442" i="11"/>
  <c r="CQ441" i="11"/>
  <c r="CO441" i="11"/>
  <c r="CQ440" i="11"/>
  <c r="CO440" i="11"/>
  <c r="CQ439" i="11"/>
  <c r="CO439" i="11"/>
  <c r="CQ438" i="11"/>
  <c r="CO438" i="11"/>
  <c r="CQ437" i="11"/>
  <c r="CO437" i="11"/>
  <c r="CQ436" i="11"/>
  <c r="CO436" i="11"/>
  <c r="CQ435" i="11"/>
  <c r="CO435" i="11"/>
  <c r="CQ434" i="11"/>
  <c r="CO434" i="11"/>
  <c r="CQ433" i="11"/>
  <c r="CO433" i="11"/>
  <c r="CQ432" i="11"/>
  <c r="CO432" i="11"/>
  <c r="CQ431" i="11"/>
  <c r="CO431" i="11"/>
  <c r="CQ430" i="11"/>
  <c r="CO430" i="11"/>
  <c r="CQ429" i="11"/>
  <c r="CO429" i="11"/>
  <c r="CQ428" i="11"/>
  <c r="CO428" i="11"/>
  <c r="CQ427" i="11"/>
  <c r="CO427" i="11"/>
  <c r="CQ426" i="11"/>
  <c r="CO426" i="11"/>
  <c r="CQ425" i="11"/>
  <c r="CO425" i="11"/>
  <c r="CQ424" i="11"/>
  <c r="CO424" i="11"/>
  <c r="CQ423" i="11"/>
  <c r="CO423" i="11"/>
  <c r="CQ422" i="11"/>
  <c r="CO422" i="11"/>
  <c r="CQ421" i="11"/>
  <c r="CO421" i="11"/>
  <c r="CQ420" i="11"/>
  <c r="CO420" i="11"/>
  <c r="CQ419" i="11"/>
  <c r="CO419" i="11"/>
  <c r="CQ418" i="11"/>
  <c r="CO418" i="11"/>
  <c r="CQ417" i="11"/>
  <c r="CO417" i="11"/>
  <c r="CQ416" i="11"/>
  <c r="CO416" i="11"/>
  <c r="CQ415" i="11"/>
  <c r="CO415" i="11"/>
  <c r="CQ414" i="11"/>
  <c r="CO414" i="11"/>
  <c r="CQ413" i="11"/>
  <c r="CO413" i="11"/>
  <c r="CQ412" i="11"/>
  <c r="CO412" i="11"/>
  <c r="CQ411" i="11"/>
  <c r="CO411" i="11"/>
  <c r="CQ410" i="11"/>
  <c r="CO410" i="11"/>
  <c r="CQ409" i="11"/>
  <c r="CO409" i="11"/>
  <c r="CQ408" i="11"/>
  <c r="CO408" i="11"/>
  <c r="CQ407" i="11"/>
  <c r="CO407" i="11"/>
  <c r="CQ406" i="11"/>
  <c r="CO406" i="11"/>
  <c r="CQ405" i="11"/>
  <c r="CO405" i="11"/>
  <c r="CQ404" i="11"/>
  <c r="CO404" i="11"/>
  <c r="CQ403" i="11"/>
  <c r="CO403" i="11"/>
  <c r="CQ402" i="11"/>
  <c r="CO402" i="11"/>
  <c r="CQ401" i="11"/>
  <c r="CO401" i="11"/>
  <c r="CQ400" i="11"/>
  <c r="CO400" i="11"/>
  <c r="CQ399" i="11"/>
  <c r="CO399" i="11"/>
  <c r="CQ398" i="11"/>
  <c r="CO398" i="11"/>
  <c r="CQ397" i="11"/>
  <c r="CO397" i="11"/>
  <c r="CQ396" i="11"/>
  <c r="CO396" i="11"/>
  <c r="CQ395" i="11"/>
  <c r="CO395" i="11"/>
  <c r="CQ394" i="11"/>
  <c r="CO394" i="11"/>
  <c r="CQ393" i="11"/>
  <c r="CO393" i="11"/>
  <c r="CQ392" i="11"/>
  <c r="CO392" i="11"/>
  <c r="CQ391" i="11"/>
  <c r="CO391" i="11"/>
  <c r="CQ390" i="11"/>
  <c r="CO390" i="11"/>
  <c r="CQ389" i="11"/>
  <c r="CO389" i="11"/>
  <c r="CQ388" i="11"/>
  <c r="CO388" i="11"/>
  <c r="CQ387" i="11"/>
  <c r="CO387" i="11"/>
  <c r="CQ386" i="11"/>
  <c r="CO386" i="11"/>
  <c r="CQ385" i="11"/>
  <c r="CO385" i="11"/>
  <c r="CQ384" i="11"/>
  <c r="CO384" i="11"/>
  <c r="CQ383" i="11"/>
  <c r="CO383" i="11"/>
  <c r="CQ382" i="11"/>
  <c r="CO382" i="11"/>
  <c r="CQ381" i="11"/>
  <c r="CO381" i="11"/>
  <c r="CQ380" i="11"/>
  <c r="CO380" i="11"/>
  <c r="CQ379" i="11"/>
  <c r="CO379" i="11"/>
  <c r="CQ378" i="11"/>
  <c r="CO378" i="11"/>
  <c r="CQ377" i="11"/>
  <c r="CO377" i="11"/>
  <c r="CQ376" i="11"/>
  <c r="CO376" i="11"/>
  <c r="CQ375" i="11"/>
  <c r="CO375" i="11"/>
  <c r="CQ374" i="11"/>
  <c r="CO374" i="11"/>
  <c r="CQ373" i="11"/>
  <c r="CO373" i="11"/>
  <c r="CQ372" i="11"/>
  <c r="CO372" i="11"/>
  <c r="CQ371" i="11"/>
  <c r="CO371" i="11"/>
  <c r="CQ370" i="11"/>
  <c r="CO370" i="11"/>
  <c r="CQ369" i="11"/>
  <c r="CO369" i="11"/>
  <c r="CQ368" i="11"/>
  <c r="CO368" i="11"/>
  <c r="CQ367" i="11"/>
  <c r="CO367" i="11"/>
  <c r="CQ366" i="11"/>
  <c r="CO366" i="11"/>
  <c r="CQ365" i="11"/>
  <c r="CO365" i="11"/>
  <c r="CQ364" i="11"/>
  <c r="CO364" i="11"/>
  <c r="CQ363" i="11"/>
  <c r="CO363" i="11"/>
  <c r="CQ362" i="11"/>
  <c r="CO362" i="11"/>
  <c r="CQ361" i="11"/>
  <c r="CO361" i="11"/>
  <c r="CQ360" i="11"/>
  <c r="CO360" i="11"/>
  <c r="CQ359" i="11"/>
  <c r="CO359" i="11"/>
  <c r="CQ358" i="11"/>
  <c r="CO358" i="11"/>
  <c r="CQ357" i="11"/>
  <c r="CO357" i="11"/>
  <c r="CQ356" i="11"/>
  <c r="CO356" i="11"/>
  <c r="CQ355" i="11"/>
  <c r="CO355" i="11"/>
  <c r="CQ354" i="11"/>
  <c r="CO354" i="11"/>
  <c r="CQ353" i="11"/>
  <c r="CO353" i="11"/>
  <c r="CQ352" i="11"/>
  <c r="CO352" i="11"/>
  <c r="CQ351" i="11"/>
  <c r="CO351" i="11"/>
  <c r="CQ350" i="11"/>
  <c r="CO350" i="11"/>
  <c r="CQ349" i="11"/>
  <c r="CO349" i="11"/>
  <c r="CQ348" i="11"/>
  <c r="CO348" i="11"/>
  <c r="CQ347" i="11"/>
  <c r="CO347" i="11"/>
  <c r="CQ346" i="11"/>
  <c r="CO346" i="11"/>
  <c r="CQ345" i="11"/>
  <c r="CO345" i="11"/>
  <c r="CQ344" i="11"/>
  <c r="CO344" i="11"/>
  <c r="CQ343" i="11"/>
  <c r="CO343" i="11"/>
  <c r="CQ342" i="11"/>
  <c r="CO342" i="11"/>
  <c r="CQ341" i="11"/>
  <c r="CO341" i="11"/>
  <c r="CQ340" i="11"/>
  <c r="CO340" i="11"/>
  <c r="CQ339" i="11"/>
  <c r="CO339" i="11"/>
  <c r="CQ338" i="11"/>
  <c r="CO338" i="11"/>
  <c r="CQ337" i="11"/>
  <c r="CO337" i="11"/>
  <c r="CQ336" i="11"/>
  <c r="CO336" i="11"/>
  <c r="CQ335" i="11"/>
  <c r="CO335" i="11"/>
  <c r="CQ334" i="11"/>
  <c r="CO334" i="11"/>
  <c r="CQ333" i="11"/>
  <c r="CO333" i="11"/>
  <c r="CQ332" i="11"/>
  <c r="CO332" i="11"/>
  <c r="CQ331" i="11"/>
  <c r="CO331" i="11"/>
  <c r="CQ330" i="11"/>
  <c r="CO330" i="11"/>
  <c r="CQ329" i="11"/>
  <c r="CO329" i="11"/>
  <c r="CQ328" i="11"/>
  <c r="CO328" i="11"/>
  <c r="CQ320" i="11"/>
  <c r="CO320" i="11"/>
  <c r="CQ319" i="11"/>
  <c r="CO319" i="11"/>
  <c r="CQ318" i="11"/>
  <c r="CO318" i="11"/>
  <c r="CQ317" i="11"/>
  <c r="CO317" i="11"/>
  <c r="CQ316" i="11"/>
  <c r="CO316" i="11"/>
  <c r="CQ315" i="11"/>
  <c r="CO315" i="11"/>
  <c r="CQ314" i="11"/>
  <c r="CO314" i="11"/>
  <c r="CQ313" i="11"/>
  <c r="CO313" i="11"/>
  <c r="CQ312" i="11"/>
  <c r="CO312" i="11"/>
  <c r="CQ311" i="11"/>
  <c r="CO311" i="11"/>
  <c r="CQ310" i="11"/>
  <c r="CO310" i="11"/>
  <c r="CQ309" i="11"/>
  <c r="CO309" i="11"/>
  <c r="CQ308" i="11"/>
  <c r="CO308" i="11"/>
  <c r="CQ307" i="11"/>
  <c r="CO307" i="11"/>
  <c r="CQ306" i="11"/>
  <c r="CO306" i="11"/>
  <c r="CQ305" i="11"/>
  <c r="CO305" i="11"/>
  <c r="CQ304" i="11"/>
  <c r="CO304" i="11"/>
  <c r="CQ303" i="11"/>
  <c r="CO303" i="11"/>
  <c r="CQ302" i="11"/>
  <c r="CO302" i="11"/>
  <c r="CQ301" i="11"/>
  <c r="CO301" i="11"/>
  <c r="CQ300" i="11"/>
  <c r="CO300" i="11"/>
  <c r="CQ299" i="11"/>
  <c r="CO299" i="11"/>
  <c r="CQ298" i="11"/>
  <c r="CO298" i="11"/>
  <c r="CQ297" i="11"/>
  <c r="CO297" i="11"/>
  <c r="CQ296" i="11"/>
  <c r="CO296" i="11"/>
  <c r="CQ295" i="11"/>
  <c r="CO295" i="11"/>
  <c r="CQ294" i="11"/>
  <c r="CO294" i="11"/>
  <c r="CQ293" i="11"/>
  <c r="CO293" i="11"/>
  <c r="CQ292" i="11"/>
  <c r="CO292" i="11"/>
  <c r="CQ291" i="11"/>
  <c r="CO291" i="11"/>
  <c r="CQ290" i="11"/>
  <c r="CO290" i="11"/>
  <c r="CQ289" i="11"/>
  <c r="CO289" i="11"/>
  <c r="CQ288" i="11"/>
  <c r="CO288" i="11"/>
  <c r="CQ287" i="11"/>
  <c r="CO287" i="11"/>
  <c r="CQ286" i="11"/>
  <c r="CO286" i="11"/>
  <c r="CQ285" i="11"/>
  <c r="CO285" i="11"/>
  <c r="CQ284" i="11"/>
  <c r="CO284" i="11"/>
  <c r="CQ283" i="11"/>
  <c r="CO283" i="11"/>
  <c r="CQ282" i="11"/>
  <c r="CO282" i="11"/>
  <c r="CQ281" i="11"/>
  <c r="CO281" i="11"/>
  <c r="CQ280" i="11"/>
  <c r="CO280" i="11"/>
  <c r="CQ279" i="11"/>
  <c r="CO279" i="11"/>
  <c r="CQ278" i="11"/>
  <c r="CO278" i="11"/>
  <c r="CQ277" i="11"/>
  <c r="CO277" i="11"/>
  <c r="CQ276" i="11"/>
  <c r="CO276" i="11"/>
  <c r="CQ275" i="11"/>
  <c r="CO275" i="11"/>
  <c r="CQ274" i="11"/>
  <c r="CO274" i="11"/>
  <c r="CQ273" i="11"/>
  <c r="CO273" i="11"/>
  <c r="CQ272" i="11"/>
  <c r="CO272" i="11"/>
  <c r="CQ271" i="11"/>
  <c r="CO271" i="11"/>
  <c r="CQ270" i="11"/>
  <c r="CO270" i="11"/>
  <c r="CQ269" i="11"/>
  <c r="CO269" i="11"/>
  <c r="CQ268" i="11"/>
  <c r="CO268" i="11"/>
  <c r="CQ267" i="11"/>
  <c r="CO267" i="11"/>
  <c r="CQ266" i="11"/>
  <c r="CO266" i="11"/>
  <c r="CQ265" i="11"/>
  <c r="CO265" i="11"/>
  <c r="CQ264" i="11"/>
  <c r="CO264" i="11"/>
  <c r="CQ263" i="11"/>
  <c r="CO263" i="11"/>
  <c r="CQ262" i="11"/>
  <c r="CO262" i="11"/>
  <c r="CQ261" i="11"/>
  <c r="CO261" i="11"/>
  <c r="CQ260" i="11"/>
  <c r="CO260" i="11"/>
  <c r="CQ259" i="11"/>
  <c r="CO259" i="11"/>
  <c r="CQ258" i="11"/>
  <c r="CO258" i="11"/>
  <c r="CQ257" i="11"/>
  <c r="CO257" i="11"/>
  <c r="CQ256" i="11"/>
  <c r="CO256" i="11"/>
  <c r="CQ255" i="11"/>
  <c r="CO255" i="11"/>
  <c r="CQ254" i="11"/>
  <c r="CO254" i="11"/>
  <c r="CQ253" i="11"/>
  <c r="CO253" i="11"/>
  <c r="CQ252" i="11"/>
  <c r="CO252" i="11"/>
  <c r="CQ251" i="11"/>
  <c r="CO251" i="11"/>
  <c r="CQ250" i="11"/>
  <c r="CO250" i="11"/>
  <c r="CQ249" i="11"/>
  <c r="CO249" i="11"/>
  <c r="CQ248" i="11"/>
  <c r="CO248" i="11"/>
  <c r="CQ247" i="11"/>
  <c r="CO247" i="11"/>
  <c r="CQ246" i="11"/>
  <c r="CO246" i="11"/>
  <c r="CQ245" i="11"/>
  <c r="CO245" i="11"/>
  <c r="CQ244" i="11"/>
  <c r="CO244" i="11"/>
  <c r="CQ243" i="11"/>
  <c r="CO243" i="11"/>
  <c r="CQ242" i="11"/>
  <c r="CO242" i="11"/>
  <c r="CQ241" i="11"/>
  <c r="CO241" i="11"/>
  <c r="CQ240" i="11"/>
  <c r="CO240" i="11"/>
  <c r="CQ239" i="11"/>
  <c r="CO239" i="11"/>
  <c r="CQ238" i="11"/>
  <c r="CO238" i="11"/>
  <c r="CQ237" i="11"/>
  <c r="CO237" i="11"/>
  <c r="CO236" i="11"/>
  <c r="CO235" i="11"/>
  <c r="CO234" i="11"/>
  <c r="CO233" i="11"/>
  <c r="CO232" i="11"/>
  <c r="CO231" i="11"/>
  <c r="CO228" i="11"/>
  <c r="CQ227" i="11"/>
  <c r="CO227" i="11"/>
  <c r="CQ221" i="11"/>
  <c r="CO221" i="11"/>
  <c r="CQ220" i="11"/>
  <c r="CO220" i="11"/>
  <c r="CQ219" i="11"/>
  <c r="CO219" i="11"/>
  <c r="CQ218" i="11"/>
  <c r="CO218" i="11"/>
  <c r="CQ217" i="11"/>
  <c r="CO217" i="11"/>
  <c r="CQ216" i="11"/>
  <c r="CO216" i="11"/>
  <c r="CQ215" i="11"/>
  <c r="CO215" i="11"/>
  <c r="CQ214" i="11"/>
  <c r="CO214" i="11"/>
  <c r="CQ213" i="11"/>
  <c r="CO213" i="11"/>
  <c r="CQ212" i="11"/>
  <c r="CO212" i="11"/>
  <c r="CQ211" i="11"/>
  <c r="CO211" i="11"/>
  <c r="CQ210" i="11"/>
  <c r="CO210" i="11"/>
  <c r="CQ209" i="11"/>
  <c r="CO209" i="11"/>
  <c r="CQ208" i="11"/>
  <c r="CO208" i="11"/>
  <c r="CQ207" i="11"/>
  <c r="CO207" i="11"/>
  <c r="CQ206" i="11"/>
  <c r="CO206" i="11"/>
  <c r="CQ205" i="11"/>
  <c r="CO205" i="11"/>
  <c r="CQ204" i="11"/>
  <c r="CO204" i="11"/>
  <c r="CQ203" i="11"/>
  <c r="CO203" i="11"/>
  <c r="CQ202" i="11"/>
  <c r="CO202" i="11"/>
  <c r="CQ201" i="11"/>
  <c r="CO201" i="11"/>
  <c r="CQ200" i="11"/>
  <c r="CO200" i="11"/>
  <c r="CQ199" i="11"/>
  <c r="CO199" i="11"/>
  <c r="CQ198" i="11"/>
  <c r="CO198" i="11"/>
  <c r="CQ197" i="11"/>
  <c r="CO197" i="11"/>
  <c r="CP190" i="11"/>
  <c r="CP185" i="11"/>
  <c r="CP180" i="11"/>
  <c r="CP179" i="11"/>
  <c r="CP174" i="11"/>
  <c r="CP173" i="11"/>
  <c r="CP168" i="11"/>
  <c r="CP167" i="11"/>
  <c r="CP166" i="11"/>
  <c r="CP165" i="11"/>
  <c r="CP164" i="11"/>
  <c r="CP163" i="11"/>
  <c r="CP162" i="11"/>
  <c r="CP161" i="11"/>
  <c r="CP160" i="11"/>
  <c r="CP159" i="11"/>
  <c r="CP158" i="11"/>
  <c r="CP157" i="11"/>
  <c r="CP156" i="11"/>
  <c r="CP155" i="11"/>
  <c r="CP154" i="11"/>
  <c r="CP153" i="11"/>
  <c r="CP152" i="11"/>
  <c r="CP151" i="11"/>
  <c r="CP150" i="11"/>
  <c r="CP149" i="11"/>
  <c r="CP148" i="11"/>
  <c r="CP147" i="11"/>
  <c r="CP143" i="11"/>
  <c r="CP142" i="11"/>
  <c r="CP141" i="11"/>
  <c r="CP140" i="11"/>
  <c r="CP139" i="11"/>
  <c r="CP138" i="11"/>
  <c r="CP137" i="11"/>
  <c r="CP136" i="11"/>
  <c r="CP135" i="11"/>
  <c r="CP134" i="11"/>
  <c r="CP133" i="11"/>
  <c r="CP132" i="11"/>
  <c r="CP131" i="11"/>
  <c r="CP130" i="11"/>
  <c r="CP129" i="11"/>
  <c r="CP128" i="11"/>
  <c r="CP127" i="11"/>
  <c r="CP126" i="11"/>
  <c r="CP121" i="11"/>
  <c r="CP120" i="11"/>
  <c r="CP119" i="11"/>
  <c r="CP118" i="11"/>
  <c r="CP117" i="11"/>
  <c r="CP116" i="11"/>
  <c r="CP115" i="11"/>
  <c r="CP114" i="11"/>
  <c r="CP113" i="11"/>
  <c r="CP112" i="11"/>
  <c r="CP111" i="11"/>
  <c r="CP110" i="11"/>
  <c r="CP109" i="11"/>
  <c r="CP104" i="11"/>
  <c r="CP103" i="11"/>
  <c r="CP102" i="11"/>
  <c r="CP101" i="11"/>
  <c r="CP100" i="11"/>
  <c r="CP99" i="11"/>
  <c r="CP98" i="11"/>
  <c r="CP97" i="11"/>
  <c r="CP96" i="11"/>
  <c r="CP95" i="11"/>
  <c r="CP94" i="11"/>
  <c r="CP93" i="11"/>
  <c r="CP92" i="11"/>
  <c r="CP91" i="11"/>
  <c r="CP90" i="11"/>
  <c r="CP89" i="11"/>
  <c r="CP88" i="11"/>
  <c r="CP87" i="11"/>
  <c r="CP86" i="11"/>
  <c r="CP85" i="11"/>
  <c r="CP84" i="11"/>
  <c r="CP83" i="11"/>
  <c r="CP82" i="11"/>
  <c r="CP81" i="11"/>
  <c r="CP80" i="11"/>
  <c r="CQ451" i="4"/>
  <c r="CO451" i="4"/>
  <c r="CQ450" i="4"/>
  <c r="CO450" i="4"/>
  <c r="CQ449" i="4"/>
  <c r="CO449" i="4"/>
  <c r="CQ448" i="4"/>
  <c r="CO448" i="4"/>
  <c r="CQ447" i="4"/>
  <c r="CO447" i="4"/>
  <c r="CQ446" i="4"/>
  <c r="CO446" i="4"/>
  <c r="CQ445" i="4"/>
  <c r="CO445" i="4"/>
  <c r="CQ444" i="4"/>
  <c r="CO444" i="4"/>
  <c r="CQ443" i="4"/>
  <c r="CO443" i="4"/>
  <c r="CQ442" i="4"/>
  <c r="CO442" i="4"/>
  <c r="CQ441" i="4"/>
  <c r="CO441" i="4"/>
  <c r="CQ440" i="4"/>
  <c r="CO440" i="4"/>
  <c r="CQ439" i="4"/>
  <c r="CO439" i="4"/>
  <c r="CQ438" i="4"/>
  <c r="CO438" i="4"/>
  <c r="CQ437" i="4"/>
  <c r="CO437" i="4"/>
  <c r="CQ436" i="4"/>
  <c r="CO436" i="4"/>
  <c r="CQ435" i="4"/>
  <c r="CO435" i="4"/>
  <c r="CQ434" i="4"/>
  <c r="CO434" i="4"/>
  <c r="CQ433" i="4"/>
  <c r="CO433" i="4"/>
  <c r="CQ432" i="4"/>
  <c r="CO432" i="4"/>
  <c r="CQ431" i="4"/>
  <c r="CO431" i="4"/>
  <c r="CQ430" i="4"/>
  <c r="CO430" i="4"/>
  <c r="CQ429" i="4"/>
  <c r="CO429" i="4"/>
  <c r="CQ428" i="4"/>
  <c r="CO428" i="4"/>
  <c r="CQ427" i="4"/>
  <c r="CO427" i="4"/>
  <c r="CQ426" i="4"/>
  <c r="CO426" i="4"/>
  <c r="CQ425" i="4"/>
  <c r="CO425" i="4"/>
  <c r="CQ424" i="4"/>
  <c r="CO424" i="4"/>
  <c r="CQ423" i="4"/>
  <c r="CO423" i="4"/>
  <c r="CQ422" i="4"/>
  <c r="CO422" i="4"/>
  <c r="CQ421" i="4"/>
  <c r="CO421" i="4"/>
  <c r="CQ420" i="4"/>
  <c r="CO420" i="4"/>
  <c r="CQ419" i="4"/>
  <c r="CO419" i="4"/>
  <c r="CQ418" i="4"/>
  <c r="CO418" i="4"/>
  <c r="CQ417" i="4"/>
  <c r="CO417" i="4"/>
  <c r="CQ416" i="4"/>
  <c r="CO416" i="4"/>
  <c r="CQ415" i="4"/>
  <c r="CO415" i="4"/>
  <c r="CQ414" i="4"/>
  <c r="CO414" i="4"/>
  <c r="CQ413" i="4"/>
  <c r="CO413" i="4"/>
  <c r="CQ412" i="4"/>
  <c r="CO412" i="4"/>
  <c r="CQ411" i="4"/>
  <c r="CO411" i="4"/>
  <c r="CQ410" i="4"/>
  <c r="CO410" i="4"/>
  <c r="CQ409" i="4"/>
  <c r="CO409" i="4"/>
  <c r="CQ408" i="4"/>
  <c r="CO408" i="4"/>
  <c r="CQ407" i="4"/>
  <c r="CO407" i="4"/>
  <c r="CQ406" i="4"/>
  <c r="CO406" i="4"/>
  <c r="CQ405" i="4"/>
  <c r="CO405" i="4"/>
  <c r="CQ404" i="4"/>
  <c r="CO404" i="4"/>
  <c r="CQ403" i="4"/>
  <c r="CO403" i="4"/>
  <c r="CQ402" i="4"/>
  <c r="CO402" i="4"/>
  <c r="CQ401" i="4"/>
  <c r="CO401" i="4"/>
  <c r="CQ400" i="4"/>
  <c r="CO400" i="4"/>
  <c r="CQ399" i="4"/>
  <c r="CO399" i="4"/>
  <c r="CQ398" i="4"/>
  <c r="CO398" i="4"/>
  <c r="CQ397" i="4"/>
  <c r="CO397" i="4"/>
  <c r="CQ396" i="4"/>
  <c r="CO396" i="4"/>
  <c r="CQ395" i="4"/>
  <c r="CO395" i="4"/>
  <c r="CQ394" i="4"/>
  <c r="CO394" i="4"/>
  <c r="CQ393" i="4"/>
  <c r="CO393" i="4"/>
  <c r="CQ392" i="4"/>
  <c r="CO392" i="4"/>
  <c r="CQ391" i="4"/>
  <c r="CO391" i="4"/>
  <c r="CQ390" i="4"/>
  <c r="CO390" i="4"/>
  <c r="CQ389" i="4"/>
  <c r="CO389" i="4"/>
  <c r="CQ388" i="4"/>
  <c r="CO388" i="4"/>
  <c r="CQ387" i="4"/>
  <c r="CO387" i="4"/>
  <c r="CQ386" i="4"/>
  <c r="CO386" i="4"/>
  <c r="CQ385" i="4"/>
  <c r="CO385" i="4"/>
  <c r="CQ384" i="4"/>
  <c r="CO384" i="4"/>
  <c r="CQ383" i="4"/>
  <c r="CO383" i="4"/>
  <c r="CQ382" i="4"/>
  <c r="CO382" i="4"/>
  <c r="CQ381" i="4"/>
  <c r="CO381" i="4"/>
  <c r="CQ380" i="4"/>
  <c r="CO380" i="4"/>
  <c r="CQ379" i="4"/>
  <c r="CO379" i="4"/>
  <c r="CQ378" i="4"/>
  <c r="CO378" i="4"/>
  <c r="CQ377" i="4"/>
  <c r="CO377" i="4"/>
  <c r="CQ376" i="4"/>
  <c r="CO376" i="4"/>
  <c r="CQ375" i="4"/>
  <c r="CO375" i="4"/>
  <c r="CQ374" i="4"/>
  <c r="CO374" i="4"/>
  <c r="CQ373" i="4"/>
  <c r="CO373" i="4"/>
  <c r="CQ372" i="4"/>
  <c r="CO372" i="4"/>
  <c r="CQ371" i="4"/>
  <c r="CO371" i="4"/>
  <c r="CQ370" i="4"/>
  <c r="CO370" i="4"/>
  <c r="CQ369" i="4"/>
  <c r="CO369" i="4"/>
  <c r="CQ368" i="4"/>
  <c r="CO368" i="4"/>
  <c r="CQ367" i="4"/>
  <c r="CO367" i="4"/>
  <c r="CQ366" i="4"/>
  <c r="CO366" i="4"/>
  <c r="CQ365" i="4"/>
  <c r="CO365" i="4"/>
  <c r="CQ364" i="4"/>
  <c r="CO364" i="4"/>
  <c r="CQ363" i="4"/>
  <c r="CO363" i="4"/>
  <c r="CQ362" i="4"/>
  <c r="CO362" i="4"/>
  <c r="CQ361" i="4"/>
  <c r="CO361" i="4"/>
  <c r="CQ360" i="4"/>
  <c r="CO360" i="4"/>
  <c r="CQ359" i="4"/>
  <c r="CO359" i="4"/>
  <c r="CQ358" i="4"/>
  <c r="CO358" i="4"/>
  <c r="CQ357" i="4"/>
  <c r="CO357" i="4"/>
  <c r="CQ356" i="4"/>
  <c r="CO356" i="4"/>
  <c r="CQ355" i="4"/>
  <c r="CO355" i="4"/>
  <c r="CQ354" i="4"/>
  <c r="CO354" i="4"/>
  <c r="CQ353" i="4"/>
  <c r="CO353" i="4"/>
  <c r="CQ352" i="4"/>
  <c r="CO352" i="4"/>
  <c r="CQ351" i="4"/>
  <c r="CO351" i="4"/>
  <c r="CQ350" i="4"/>
  <c r="CO350" i="4"/>
  <c r="CQ349" i="4"/>
  <c r="CO349" i="4"/>
  <c r="CQ348" i="4"/>
  <c r="CO348" i="4"/>
  <c r="CQ347" i="4"/>
  <c r="CO347" i="4"/>
  <c r="CQ346" i="4"/>
  <c r="CO346" i="4"/>
  <c r="CQ345" i="4"/>
  <c r="CO345" i="4"/>
  <c r="CQ344" i="4"/>
  <c r="CO344" i="4"/>
  <c r="CQ343" i="4"/>
  <c r="CO343" i="4"/>
  <c r="CQ342" i="4"/>
  <c r="CO342" i="4"/>
  <c r="CQ341" i="4"/>
  <c r="CO341" i="4"/>
  <c r="CQ340" i="4"/>
  <c r="CO340" i="4"/>
  <c r="CQ339" i="4"/>
  <c r="CO339" i="4"/>
  <c r="CQ338" i="4"/>
  <c r="CO338" i="4"/>
  <c r="CQ337" i="4"/>
  <c r="CO337" i="4"/>
  <c r="CQ336" i="4"/>
  <c r="CO336" i="4"/>
  <c r="CQ335" i="4"/>
  <c r="CO335" i="4"/>
  <c r="CQ334" i="4"/>
  <c r="CO334" i="4"/>
  <c r="CQ333" i="4"/>
  <c r="CO333" i="4"/>
  <c r="CQ332" i="4"/>
  <c r="CO332" i="4"/>
  <c r="CQ331" i="4"/>
  <c r="CO331" i="4"/>
  <c r="CQ330" i="4"/>
  <c r="CO330" i="4"/>
  <c r="CQ329" i="4"/>
  <c r="CO329" i="4"/>
  <c r="CQ321" i="4"/>
  <c r="CO321" i="4"/>
  <c r="CQ320" i="4"/>
  <c r="CO320" i="4"/>
  <c r="CQ319" i="4"/>
  <c r="CO319" i="4"/>
  <c r="CQ318" i="4"/>
  <c r="CO318" i="4"/>
  <c r="CQ317" i="4"/>
  <c r="CO317" i="4"/>
  <c r="CQ316" i="4"/>
  <c r="CO316" i="4"/>
  <c r="CQ315" i="4"/>
  <c r="CO315" i="4"/>
  <c r="CQ314" i="4"/>
  <c r="CO314" i="4"/>
  <c r="CQ313" i="4"/>
  <c r="CO313" i="4"/>
  <c r="CQ312" i="4"/>
  <c r="CO312" i="4"/>
  <c r="CQ311" i="4"/>
  <c r="CO311" i="4"/>
  <c r="CQ310" i="4"/>
  <c r="CO310" i="4"/>
  <c r="CQ309" i="4"/>
  <c r="CO309" i="4"/>
  <c r="CQ308" i="4"/>
  <c r="CO308" i="4"/>
  <c r="CQ307" i="4"/>
  <c r="CO307" i="4"/>
  <c r="CQ306" i="4"/>
  <c r="CO306" i="4"/>
  <c r="CQ305" i="4"/>
  <c r="CO305" i="4"/>
  <c r="CQ304" i="4"/>
  <c r="CO304" i="4"/>
  <c r="CQ303" i="4"/>
  <c r="CO303" i="4"/>
  <c r="CQ302" i="4"/>
  <c r="CO302" i="4"/>
  <c r="CQ301" i="4"/>
  <c r="CO301" i="4"/>
  <c r="CQ300" i="4"/>
  <c r="CO300" i="4"/>
  <c r="CQ299" i="4"/>
  <c r="CO299" i="4"/>
  <c r="CQ298" i="4"/>
  <c r="CO298" i="4"/>
  <c r="CQ297" i="4"/>
  <c r="CO297" i="4"/>
  <c r="CQ296" i="4"/>
  <c r="CO296" i="4"/>
  <c r="CQ295" i="4"/>
  <c r="CO295" i="4"/>
  <c r="CQ294" i="4"/>
  <c r="CO294" i="4"/>
  <c r="CQ293" i="4"/>
  <c r="CO293" i="4"/>
  <c r="CQ292" i="4"/>
  <c r="CO292" i="4"/>
  <c r="CQ291" i="4"/>
  <c r="CO291" i="4"/>
  <c r="CQ290" i="4"/>
  <c r="CO290" i="4"/>
  <c r="CQ289" i="4"/>
  <c r="CO289" i="4"/>
  <c r="CQ288" i="4"/>
  <c r="CO288" i="4"/>
  <c r="CQ287" i="4"/>
  <c r="CO287" i="4"/>
  <c r="CQ286" i="4"/>
  <c r="CO286" i="4"/>
  <c r="CQ285" i="4"/>
  <c r="CO285" i="4"/>
  <c r="CQ284" i="4"/>
  <c r="CO284" i="4"/>
  <c r="CQ283" i="4"/>
  <c r="CO283" i="4"/>
  <c r="CQ282" i="4"/>
  <c r="CO282" i="4"/>
  <c r="CQ281" i="4"/>
  <c r="CO281" i="4"/>
  <c r="CQ280" i="4"/>
  <c r="CO280" i="4"/>
  <c r="CQ279" i="4"/>
  <c r="CO279" i="4"/>
  <c r="CQ278" i="4"/>
  <c r="CO278" i="4"/>
  <c r="CQ277" i="4"/>
  <c r="CO277" i="4"/>
  <c r="CQ276" i="4"/>
  <c r="CO276" i="4"/>
  <c r="CQ275" i="4"/>
  <c r="CO275" i="4"/>
  <c r="CQ274" i="4"/>
  <c r="CO274" i="4"/>
  <c r="CQ273" i="4"/>
  <c r="CO273" i="4"/>
  <c r="CQ272" i="4"/>
  <c r="CO272" i="4"/>
  <c r="CQ271" i="4"/>
  <c r="CO271" i="4"/>
  <c r="CQ270" i="4"/>
  <c r="CO270" i="4"/>
  <c r="CQ269" i="4"/>
  <c r="CO269" i="4"/>
  <c r="CQ268" i="4"/>
  <c r="CO268" i="4"/>
  <c r="CQ267" i="4"/>
  <c r="CO267" i="4"/>
  <c r="CQ266" i="4"/>
  <c r="CO266" i="4"/>
  <c r="CQ265" i="4"/>
  <c r="CO265" i="4"/>
  <c r="CQ264" i="4"/>
  <c r="CO264" i="4"/>
  <c r="CQ263" i="4"/>
  <c r="CO263" i="4"/>
  <c r="CQ262" i="4"/>
  <c r="CO262" i="4"/>
  <c r="CQ261" i="4"/>
  <c r="CO261" i="4"/>
  <c r="CQ260" i="4"/>
  <c r="CO260" i="4"/>
  <c r="CQ259" i="4"/>
  <c r="CO259" i="4"/>
  <c r="CQ258" i="4"/>
  <c r="CO258" i="4"/>
  <c r="CQ257" i="4"/>
  <c r="CO257" i="4"/>
  <c r="CQ256" i="4"/>
  <c r="CO256" i="4"/>
  <c r="CQ255" i="4"/>
  <c r="CO255" i="4"/>
  <c r="CQ254" i="4"/>
  <c r="CO254" i="4"/>
  <c r="CQ253" i="4"/>
  <c r="CO253" i="4"/>
  <c r="CQ252" i="4"/>
  <c r="CO252" i="4"/>
  <c r="CQ251" i="4"/>
  <c r="CO251" i="4"/>
  <c r="CQ250" i="4"/>
  <c r="CO250" i="4"/>
  <c r="CQ249" i="4"/>
  <c r="CO249" i="4"/>
  <c r="CQ248" i="4"/>
  <c r="CO248" i="4"/>
  <c r="CQ247" i="4"/>
  <c r="CO247" i="4"/>
  <c r="CQ246" i="4"/>
  <c r="CO246" i="4"/>
  <c r="CQ245" i="4"/>
  <c r="CO245" i="4"/>
  <c r="CQ244" i="4"/>
  <c r="CO244" i="4"/>
  <c r="CQ243" i="4"/>
  <c r="CO243" i="4"/>
  <c r="CQ242" i="4"/>
  <c r="CO242" i="4"/>
  <c r="CQ241" i="4"/>
  <c r="CO241" i="4"/>
  <c r="CQ240" i="4"/>
  <c r="CO240" i="4"/>
  <c r="CQ239" i="4"/>
  <c r="CO239" i="4"/>
  <c r="CQ238" i="4"/>
  <c r="CO238" i="4"/>
  <c r="CO237" i="4"/>
  <c r="CO236" i="4"/>
  <c r="CO235" i="4"/>
  <c r="CO234" i="4"/>
  <c r="CO233" i="4"/>
  <c r="CO232" i="4"/>
  <c r="CO229" i="4"/>
  <c r="CQ228" i="4"/>
  <c r="CO228" i="4"/>
  <c r="CQ222" i="4"/>
  <c r="CO222" i="4"/>
  <c r="CQ221" i="4"/>
  <c r="CO221" i="4"/>
  <c r="CQ220" i="4"/>
  <c r="CO220" i="4"/>
  <c r="CQ219" i="4"/>
  <c r="CO219" i="4"/>
  <c r="CQ218" i="4"/>
  <c r="CO218" i="4"/>
  <c r="CQ217" i="4"/>
  <c r="CO217" i="4"/>
  <c r="CQ216" i="4"/>
  <c r="CO216" i="4"/>
  <c r="CQ215" i="4"/>
  <c r="CO215" i="4"/>
  <c r="CQ214" i="4"/>
  <c r="CO214" i="4"/>
  <c r="CQ213" i="4"/>
  <c r="CO213" i="4"/>
  <c r="CQ212" i="4"/>
  <c r="CO212" i="4"/>
  <c r="CQ211" i="4"/>
  <c r="CO211" i="4"/>
  <c r="CQ210" i="4"/>
  <c r="CO210" i="4"/>
  <c r="CQ209" i="4"/>
  <c r="CO209" i="4"/>
  <c r="CQ208" i="4"/>
  <c r="CO208" i="4"/>
  <c r="CQ207" i="4"/>
  <c r="CO207" i="4"/>
  <c r="CQ206" i="4"/>
  <c r="CO206" i="4"/>
  <c r="CQ205" i="4"/>
  <c r="CO205" i="4"/>
  <c r="CQ204" i="4"/>
  <c r="CO204" i="4"/>
  <c r="CQ203" i="4"/>
  <c r="CO203" i="4"/>
  <c r="CQ202" i="4"/>
  <c r="CO202" i="4"/>
  <c r="CQ201" i="4"/>
  <c r="CO201" i="4"/>
  <c r="CQ200" i="4"/>
  <c r="CO200" i="4"/>
  <c r="CQ199" i="4"/>
  <c r="CO199" i="4"/>
  <c r="CQ198" i="4"/>
  <c r="CO198" i="4"/>
  <c r="CP191" i="4"/>
  <c r="CP186" i="4"/>
  <c r="CP181" i="4"/>
  <c r="CP180" i="4"/>
  <c r="CP175" i="4"/>
  <c r="CP174" i="4"/>
  <c r="CP169" i="4"/>
  <c r="CP168" i="4"/>
  <c r="CP167" i="4"/>
  <c r="CP166" i="4"/>
  <c r="CP165" i="4"/>
  <c r="CP164" i="4"/>
  <c r="CP163" i="4"/>
  <c r="CP162" i="4"/>
  <c r="CP161" i="4"/>
  <c r="CP160" i="4"/>
  <c r="CP159" i="4"/>
  <c r="CP158" i="4"/>
  <c r="CP157" i="4"/>
  <c r="CP156" i="4"/>
  <c r="CP155" i="4"/>
  <c r="CP154" i="4"/>
  <c r="CP153" i="4"/>
  <c r="CP152" i="4"/>
  <c r="CP151" i="4"/>
  <c r="CP150" i="4"/>
  <c r="CP149" i="4"/>
  <c r="CP148" i="4"/>
  <c r="CP144" i="4"/>
  <c r="CP143" i="4"/>
  <c r="CP142" i="4"/>
  <c r="CP141" i="4"/>
  <c r="CP140" i="4"/>
  <c r="CP139" i="4"/>
  <c r="CP138" i="4"/>
  <c r="CP137" i="4"/>
  <c r="CP136" i="4"/>
  <c r="CP135" i="4"/>
  <c r="CP134" i="4"/>
  <c r="CP133" i="4"/>
  <c r="CP132" i="4"/>
  <c r="CP131" i="4"/>
  <c r="CP130" i="4"/>
  <c r="CP129" i="4"/>
  <c r="CP128" i="4"/>
  <c r="CP127" i="4"/>
  <c r="CP122" i="4"/>
  <c r="CP121" i="4"/>
  <c r="CP120" i="4"/>
  <c r="CP119" i="4"/>
  <c r="CP118" i="4"/>
  <c r="CP117" i="4"/>
  <c r="CP116" i="4"/>
  <c r="CP115" i="4"/>
  <c r="CP114" i="4"/>
  <c r="CP113" i="4"/>
  <c r="CP112" i="4"/>
  <c r="CP111" i="4"/>
  <c r="CP110" i="4"/>
  <c r="CP105" i="4"/>
  <c r="CP104" i="4"/>
  <c r="CP103" i="4"/>
  <c r="CP102" i="4"/>
  <c r="CP101" i="4"/>
  <c r="CP100" i="4"/>
  <c r="CP99" i="4"/>
  <c r="CP98" i="4"/>
  <c r="CP97" i="4"/>
  <c r="CP96" i="4"/>
  <c r="CP95" i="4"/>
  <c r="CP94" i="4"/>
  <c r="CP93" i="4"/>
  <c r="CP92" i="4"/>
  <c r="CP91" i="4"/>
  <c r="CP90" i="4"/>
  <c r="CP89" i="4"/>
  <c r="CP88" i="4"/>
  <c r="CP87" i="4"/>
  <c r="CP86" i="4"/>
  <c r="CP85" i="4"/>
  <c r="CP84" i="4"/>
  <c r="CP83" i="4"/>
  <c r="CP82" i="4"/>
  <c r="CP81" i="4"/>
  <c r="CP458" i="12" l="1"/>
  <c r="CP460" i="12"/>
  <c r="CP462" i="12"/>
  <c r="CP407" i="13"/>
  <c r="CP441" i="11"/>
  <c r="CP406" i="13"/>
  <c r="CP408" i="13"/>
  <c r="CP414" i="13"/>
  <c r="CP446" i="13"/>
  <c r="CP332" i="4"/>
  <c r="CP352" i="4"/>
  <c r="CP376" i="4"/>
  <c r="CP321" i="4"/>
  <c r="CP330" i="4"/>
  <c r="CP218" i="4"/>
  <c r="CP369" i="15"/>
  <c r="CP370" i="15"/>
  <c r="CP217" i="15"/>
  <c r="CP371" i="15"/>
  <c r="CP448" i="15"/>
  <c r="CP242" i="11"/>
  <c r="CP217" i="4"/>
  <c r="CP320" i="4"/>
  <c r="CP440" i="4"/>
  <c r="CP410" i="13"/>
  <c r="CP329" i="4"/>
  <c r="CP219" i="4"/>
  <c r="CP336" i="4"/>
  <c r="CP344" i="4"/>
  <c r="CP345" i="4"/>
  <c r="CP402" i="12"/>
  <c r="F66" i="18"/>
  <c r="K66" i="18" s="1"/>
  <c r="E82" i="17"/>
  <c r="E85" i="17" s="1"/>
  <c r="H49" i="17"/>
  <c r="M18" i="16"/>
  <c r="CP442" i="4"/>
  <c r="CP444" i="4"/>
  <c r="CP446" i="4"/>
  <c r="CP448" i="4"/>
  <c r="CP450" i="4"/>
  <c r="CP442" i="11"/>
  <c r="CP444" i="11"/>
  <c r="CP219" i="12"/>
  <c r="CP223" i="12"/>
  <c r="CP404" i="12"/>
  <c r="CP406" i="12"/>
  <c r="CP426" i="12"/>
  <c r="W46" i="12" s="1"/>
  <c r="AC46" i="12" s="1"/>
  <c r="AD46" i="12" s="1"/>
  <c r="H62" i="17"/>
  <c r="CP441" i="4"/>
  <c r="CP445" i="4"/>
  <c r="CP218" i="11"/>
  <c r="CP443" i="11"/>
  <c r="CP445" i="11"/>
  <c r="CP447" i="11"/>
  <c r="CP403" i="12"/>
  <c r="CP260" i="13"/>
  <c r="CP292" i="13"/>
  <c r="CP201" i="4"/>
  <c r="CP377" i="4"/>
  <c r="CP378" i="4"/>
  <c r="CP380" i="4"/>
  <c r="CP384" i="4"/>
  <c r="CP400" i="4"/>
  <c r="CP219" i="11"/>
  <c r="CP220" i="11"/>
  <c r="CP227" i="11"/>
  <c r="CP243" i="11"/>
  <c r="CP244" i="11"/>
  <c r="CP250" i="11"/>
  <c r="CP267" i="12"/>
  <c r="CP427" i="12"/>
  <c r="CP428" i="12"/>
  <c r="CP205" i="13"/>
  <c r="CP206" i="13"/>
  <c r="CP208" i="13"/>
  <c r="CP212" i="13"/>
  <c r="CP220" i="13"/>
  <c r="CP236" i="13"/>
  <c r="CP294" i="13"/>
  <c r="CP298" i="13"/>
  <c r="CP306" i="13"/>
  <c r="CP322" i="13"/>
  <c r="CP354" i="13"/>
  <c r="CP299" i="14"/>
  <c r="CP356" i="14"/>
  <c r="CP472" i="14"/>
  <c r="CP449" i="15"/>
  <c r="CP450" i="15"/>
  <c r="CP452" i="15"/>
  <c r="CP231" i="12"/>
  <c r="CP410" i="12"/>
  <c r="CP411" i="12"/>
  <c r="CP466" i="12"/>
  <c r="CP470" i="12"/>
  <c r="CP305" i="11"/>
  <c r="CP447" i="13"/>
  <c r="CP448" i="13"/>
  <c r="CP401" i="15"/>
  <c r="CP268" i="12"/>
  <c r="CP269" i="12"/>
  <c r="CP271" i="12"/>
  <c r="CP442" i="12"/>
  <c r="CP275" i="12"/>
  <c r="CP283" i="12"/>
  <c r="CP299" i="12"/>
  <c r="CP330" i="12"/>
  <c r="AW56" i="12"/>
  <c r="AX56" i="12" s="1"/>
  <c r="CP443" i="12"/>
  <c r="CP444" i="12"/>
  <c r="CP450" i="12"/>
  <c r="CP342" i="12"/>
  <c r="CP346" i="12"/>
  <c r="CP354" i="12"/>
  <c r="CP370" i="12"/>
  <c r="J60" i="17"/>
  <c r="J58" i="17"/>
  <c r="J56" i="17"/>
  <c r="J61" i="17"/>
  <c r="J59" i="17"/>
  <c r="J35" i="17"/>
  <c r="CP402" i="15"/>
  <c r="CP403" i="15"/>
  <c r="CP405" i="15"/>
  <c r="CP409" i="15"/>
  <c r="CP417" i="15"/>
  <c r="CP422" i="13"/>
  <c r="CP355" i="13"/>
  <c r="CP358" i="13"/>
  <c r="CP362" i="13"/>
  <c r="CP370" i="13"/>
  <c r="CP473" i="14"/>
  <c r="CP474" i="14"/>
  <c r="CP476" i="14"/>
  <c r="CP480" i="14"/>
  <c r="CP433" i="15"/>
  <c r="CP373" i="15"/>
  <c r="CP247" i="14"/>
  <c r="CP357" i="14"/>
  <c r="CP358" i="14"/>
  <c r="CP360" i="14"/>
  <c r="CP392" i="14"/>
  <c r="CP416" i="14"/>
  <c r="CP265" i="15"/>
  <c r="CP297" i="15"/>
  <c r="CP456" i="15"/>
  <c r="CP434" i="15"/>
  <c r="CP436" i="15"/>
  <c r="CP248" i="14"/>
  <c r="CP249" i="14"/>
  <c r="CP251" i="14"/>
  <c r="CP255" i="14"/>
  <c r="CP263" i="14"/>
  <c r="CP301" i="14"/>
  <c r="CP305" i="14"/>
  <c r="CP321" i="14"/>
  <c r="CP417" i="14"/>
  <c r="CP418" i="14"/>
  <c r="CP420" i="14"/>
  <c r="CP424" i="14"/>
  <c r="CP432" i="14"/>
  <c r="CP440" i="14"/>
  <c r="CP322" i="14"/>
  <c r="CP323" i="14"/>
  <c r="CP325" i="14"/>
  <c r="CP393" i="14"/>
  <c r="CP394" i="14"/>
  <c r="CP396" i="14"/>
  <c r="CP441" i="14"/>
  <c r="CP442" i="14"/>
  <c r="CP456" i="14"/>
  <c r="BD63" i="12"/>
  <c r="BE63" i="12" s="1"/>
  <c r="CP202" i="4"/>
  <c r="CP203" i="4"/>
  <c r="CP205" i="4"/>
  <c r="M57" i="16"/>
  <c r="CP218" i="15"/>
  <c r="CP219" i="15"/>
  <c r="CP221" i="15"/>
  <c r="CP225" i="15"/>
  <c r="CP233" i="15"/>
  <c r="CP249" i="15"/>
  <c r="CP298" i="15"/>
  <c r="CP301" i="15"/>
  <c r="CP305" i="15"/>
  <c r="CP313" i="15"/>
  <c r="CP329" i="15"/>
  <c r="CP231" i="14"/>
  <c r="CP283" i="14"/>
  <c r="CP337" i="14"/>
  <c r="CP408" i="14"/>
  <c r="CP306" i="14"/>
  <c r="CP307" i="14"/>
  <c r="CP313" i="14"/>
  <c r="CP380" i="14"/>
  <c r="CP377" i="15"/>
  <c r="CP385" i="15"/>
  <c r="CP440" i="15"/>
  <c r="CP266" i="15"/>
  <c r="CP269" i="15"/>
  <c r="CP273" i="15"/>
  <c r="CP281" i="15"/>
  <c r="CP330" i="15"/>
  <c r="CP333" i="15"/>
  <c r="CP337" i="15"/>
  <c r="CP345" i="15"/>
  <c r="CP209" i="15"/>
  <c r="CP234" i="15"/>
  <c r="CP235" i="15"/>
  <c r="CP237" i="15"/>
  <c r="CP241" i="15"/>
  <c r="CP282" i="15"/>
  <c r="CP285" i="15"/>
  <c r="CP289" i="15"/>
  <c r="CP314" i="15"/>
  <c r="CP317" i="15"/>
  <c r="CP321" i="15"/>
  <c r="CP346" i="15"/>
  <c r="CP347" i="15"/>
  <c r="CP357" i="15"/>
  <c r="CP361" i="15"/>
  <c r="CP386" i="15"/>
  <c r="CP387" i="15"/>
  <c r="CP389" i="15"/>
  <c r="CP393" i="15"/>
  <c r="CP418" i="15"/>
  <c r="CP419" i="15"/>
  <c r="CP421" i="15"/>
  <c r="CP423" i="15"/>
  <c r="CP425" i="15"/>
  <c r="CP429" i="15"/>
  <c r="CP441" i="15"/>
  <c r="CP444" i="15"/>
  <c r="CP210" i="15"/>
  <c r="CP211" i="15"/>
  <c r="CP213" i="15"/>
  <c r="CP226" i="15"/>
  <c r="CP227" i="15"/>
  <c r="CP229" i="15"/>
  <c r="CP242" i="15"/>
  <c r="CP243" i="15"/>
  <c r="CP245" i="15"/>
  <c r="CP274" i="15"/>
  <c r="CP277" i="15"/>
  <c r="CP290" i="15"/>
  <c r="CP293" i="15"/>
  <c r="CP306" i="15"/>
  <c r="CP309" i="15"/>
  <c r="CP322" i="15"/>
  <c r="CP325" i="15"/>
  <c r="CP338" i="15"/>
  <c r="CP339" i="15"/>
  <c r="CP341" i="15"/>
  <c r="CP362" i="15"/>
  <c r="CP363" i="15"/>
  <c r="CP365" i="15"/>
  <c r="CP378" i="15"/>
  <c r="CP379" i="15"/>
  <c r="CP381" i="15"/>
  <c r="CP394" i="15"/>
  <c r="CP395" i="15"/>
  <c r="CP397" i="15"/>
  <c r="CP410" i="15"/>
  <c r="CP411" i="15"/>
  <c r="CP413" i="15"/>
  <c r="CP430" i="15"/>
  <c r="CP431" i="15"/>
  <c r="CP437" i="15"/>
  <c r="CP438" i="15"/>
  <c r="CP445" i="15"/>
  <c r="CP457" i="15"/>
  <c r="CP458" i="15"/>
  <c r="CP206" i="15"/>
  <c r="CP207" i="15"/>
  <c r="CP214" i="15"/>
  <c r="CP215" i="15"/>
  <c r="CP222" i="15"/>
  <c r="CP223" i="15"/>
  <c r="CP230" i="15"/>
  <c r="CP231" i="15"/>
  <c r="CP238" i="15"/>
  <c r="CP239" i="15"/>
  <c r="CP246" i="15"/>
  <c r="CP247" i="15"/>
  <c r="CP270" i="15"/>
  <c r="CP271" i="15"/>
  <c r="CP278" i="15"/>
  <c r="CP279" i="15"/>
  <c r="CP286" i="15"/>
  <c r="CP287" i="15"/>
  <c r="CP294" i="15"/>
  <c r="CP295" i="15"/>
  <c r="CP302" i="15"/>
  <c r="CP303" i="15"/>
  <c r="CP310" i="15"/>
  <c r="CP311" i="15"/>
  <c r="CP318" i="15"/>
  <c r="CP319" i="15"/>
  <c r="CP326" i="15"/>
  <c r="CP327" i="15"/>
  <c r="CP334" i="15"/>
  <c r="CP335" i="15"/>
  <c r="CP342" i="15"/>
  <c r="CP343" i="15"/>
  <c r="CP358" i="15"/>
  <c r="CP359" i="15"/>
  <c r="CP366" i="15"/>
  <c r="CP367" i="15"/>
  <c r="CP374" i="15"/>
  <c r="CP375" i="15"/>
  <c r="CP382" i="15"/>
  <c r="CP383" i="15"/>
  <c r="CP390" i="15"/>
  <c r="CP391" i="15"/>
  <c r="CP398" i="15"/>
  <c r="CP399" i="15"/>
  <c r="CP406" i="15"/>
  <c r="CP407" i="15"/>
  <c r="CP414" i="15"/>
  <c r="CP415" i="15"/>
  <c r="CP446" i="15"/>
  <c r="CP453" i="15"/>
  <c r="CP454" i="15"/>
  <c r="CP426" i="15"/>
  <c r="CP427" i="15"/>
  <c r="CP435" i="15"/>
  <c r="CP442" i="15"/>
  <c r="CP232" i="14"/>
  <c r="CP233" i="14"/>
  <c r="CP235" i="14"/>
  <c r="CP239" i="14"/>
  <c r="CP264" i="14"/>
  <c r="CP284" i="14"/>
  <c r="CP291" i="14"/>
  <c r="CP338" i="14"/>
  <c r="CP339" i="14"/>
  <c r="CP341" i="14"/>
  <c r="CP345" i="14"/>
  <c r="CP381" i="14"/>
  <c r="CP382" i="14"/>
  <c r="CP384" i="14"/>
  <c r="CP409" i="14"/>
  <c r="CP433" i="14"/>
  <c r="CP436" i="14"/>
  <c r="CP457" i="14"/>
  <c r="CP458" i="14"/>
  <c r="CP460" i="14"/>
  <c r="BD40" i="14"/>
  <c r="BE40" i="14" s="1"/>
  <c r="CP329" i="14"/>
  <c r="CP364" i="14"/>
  <c r="CP400" i="14"/>
  <c r="CP444" i="14"/>
  <c r="CP448" i="14"/>
  <c r="CP240" i="14"/>
  <c r="CP256" i="14"/>
  <c r="CP257" i="14"/>
  <c r="CP259" i="14"/>
  <c r="CP292" i="14"/>
  <c r="CP293" i="14"/>
  <c r="CP295" i="14"/>
  <c r="CP388" i="14"/>
  <c r="CP412" i="14"/>
  <c r="CP464" i="14"/>
  <c r="CP285" i="14"/>
  <c r="CP287" i="14"/>
  <c r="CP317" i="14"/>
  <c r="CP330" i="14"/>
  <c r="CP331" i="14"/>
  <c r="CP333" i="14"/>
  <c r="CP346" i="14"/>
  <c r="CP347" i="14"/>
  <c r="CP349" i="14"/>
  <c r="CP365" i="14"/>
  <c r="CP366" i="14"/>
  <c r="CP374" i="14"/>
  <c r="CP376" i="14"/>
  <c r="CP389" i="14"/>
  <c r="CP401" i="14"/>
  <c r="CP402" i="14"/>
  <c r="CP404" i="14"/>
  <c r="CP405" i="14"/>
  <c r="CP413" i="14"/>
  <c r="CP425" i="14"/>
  <c r="CP426" i="14"/>
  <c r="CP428" i="14"/>
  <c r="CP437" i="14"/>
  <c r="CP438" i="14"/>
  <c r="CP449" i="14"/>
  <c r="CP450" i="14"/>
  <c r="CP452" i="14"/>
  <c r="CP465" i="14"/>
  <c r="CP466" i="14"/>
  <c r="CP468" i="14"/>
  <c r="CP481" i="14"/>
  <c r="CP482" i="14"/>
  <c r="CP484" i="14"/>
  <c r="CP241" i="14"/>
  <c r="CP243" i="14"/>
  <c r="CP309" i="14"/>
  <c r="CP390" i="14"/>
  <c r="CP397" i="14"/>
  <c r="CP398" i="14"/>
  <c r="CP406" i="14"/>
  <c r="CP414" i="14"/>
  <c r="CP421" i="14"/>
  <c r="CP422" i="14"/>
  <c r="CP429" i="14"/>
  <c r="CP430" i="14"/>
  <c r="CP445" i="14"/>
  <c r="CP446" i="14"/>
  <c r="CP453" i="14"/>
  <c r="CP454" i="14"/>
  <c r="CP461" i="14"/>
  <c r="CP462" i="14"/>
  <c r="CP469" i="14"/>
  <c r="CP470" i="14"/>
  <c r="CP477" i="14"/>
  <c r="CP478" i="14"/>
  <c r="CP485" i="14"/>
  <c r="CP229" i="14"/>
  <c r="CP236" i="14"/>
  <c r="CP237" i="14"/>
  <c r="CP244" i="14"/>
  <c r="CP245" i="14"/>
  <c r="CP252" i="14"/>
  <c r="CP253" i="14"/>
  <c r="CP260" i="14"/>
  <c r="CP261" i="14"/>
  <c r="CP280" i="14"/>
  <c r="CP281" i="14"/>
  <c r="CP288" i="14"/>
  <c r="CP289" i="14"/>
  <c r="CP296" i="14"/>
  <c r="CP297" i="14"/>
  <c r="CP302" i="14"/>
  <c r="CP310" i="14"/>
  <c r="CP318" i="14"/>
  <c r="CP326" i="14"/>
  <c r="CP334" i="14"/>
  <c r="CP342" i="14"/>
  <c r="CP350" i="14"/>
  <c r="CP361" i="14"/>
  <c r="CP377" i="14"/>
  <c r="CP378" i="14"/>
  <c r="CP385" i="14"/>
  <c r="CP386" i="14"/>
  <c r="CP410" i="14"/>
  <c r="CP434" i="14"/>
  <c r="CP237" i="13"/>
  <c r="CP238" i="13"/>
  <c r="CP244" i="13"/>
  <c r="CP261" i="13"/>
  <c r="CP262" i="13"/>
  <c r="CP264" i="13"/>
  <c r="CP268" i="13"/>
  <c r="CP276" i="13"/>
  <c r="CP324" i="13"/>
  <c r="CP326" i="13"/>
  <c r="CP330" i="13"/>
  <c r="CP346" i="13"/>
  <c r="CP371" i="13"/>
  <c r="CP372" i="13"/>
  <c r="CP374" i="13"/>
  <c r="CP376" i="13"/>
  <c r="CP378" i="13"/>
  <c r="CP382" i="13"/>
  <c r="CP390" i="13"/>
  <c r="CP423" i="13"/>
  <c r="CP426" i="13"/>
  <c r="CP430" i="13"/>
  <c r="CP431" i="13"/>
  <c r="CP438" i="13"/>
  <c r="CP196" i="13"/>
  <c r="CP221" i="13"/>
  <c r="CP222" i="13"/>
  <c r="CP224" i="13"/>
  <c r="CP228" i="13"/>
  <c r="CP277" i="13"/>
  <c r="CP278" i="13"/>
  <c r="CP280" i="13"/>
  <c r="CP284" i="13"/>
  <c r="CP308" i="13"/>
  <c r="CP310" i="13"/>
  <c r="CP314" i="13"/>
  <c r="CP347" i="13"/>
  <c r="CP348" i="13"/>
  <c r="CP350" i="13"/>
  <c r="CP363" i="13"/>
  <c r="CP366" i="13"/>
  <c r="CP391" i="13"/>
  <c r="CP392" i="13"/>
  <c r="CP394" i="13"/>
  <c r="CP398" i="13"/>
  <c r="CP415" i="13"/>
  <c r="CP416" i="13"/>
  <c r="CP418" i="13"/>
  <c r="CP439" i="13"/>
  <c r="CP440" i="13"/>
  <c r="CP197" i="13"/>
  <c r="CP198" i="13"/>
  <c r="CP200" i="13"/>
  <c r="CP213" i="13"/>
  <c r="CP214" i="13"/>
  <c r="CP216" i="13"/>
  <c r="CP229" i="13"/>
  <c r="CP230" i="13"/>
  <c r="CP232" i="13"/>
  <c r="CP254" i="13"/>
  <c r="CP256" i="13"/>
  <c r="CP269" i="13"/>
  <c r="CP270" i="13"/>
  <c r="CP272" i="13"/>
  <c r="CP285" i="13"/>
  <c r="CP286" i="13"/>
  <c r="CP288" i="13"/>
  <c r="CP300" i="13"/>
  <c r="CP302" i="13"/>
  <c r="CP316" i="13"/>
  <c r="CP318" i="13"/>
  <c r="CP332" i="13"/>
  <c r="CP334" i="13"/>
  <c r="CP351" i="13"/>
  <c r="CP359" i="13"/>
  <c r="CP367" i="13"/>
  <c r="CP383" i="13"/>
  <c r="CP384" i="13"/>
  <c r="CP386" i="13"/>
  <c r="CP399" i="13"/>
  <c r="CP400" i="13"/>
  <c r="CP402" i="13"/>
  <c r="CP442" i="13"/>
  <c r="CP432" i="13"/>
  <c r="CP434" i="13"/>
  <c r="CP356" i="13"/>
  <c r="CP364" i="13"/>
  <c r="CP379" i="13"/>
  <c r="CP380" i="13"/>
  <c r="CP387" i="13"/>
  <c r="CP388" i="13"/>
  <c r="CP395" i="13"/>
  <c r="CP396" i="13"/>
  <c r="CP403" i="13"/>
  <c r="CP404" i="13"/>
  <c r="CP411" i="13"/>
  <c r="CP412" i="13"/>
  <c r="CP419" i="13"/>
  <c r="CP420" i="13"/>
  <c r="CP427" i="13"/>
  <c r="CP428" i="13"/>
  <c r="CP435" i="13"/>
  <c r="CP436" i="13"/>
  <c r="CP443" i="13"/>
  <c r="CP444" i="13"/>
  <c r="CP201" i="13"/>
  <c r="CP202" i="13"/>
  <c r="CP209" i="13"/>
  <c r="CP210" i="13"/>
  <c r="CP217" i="13"/>
  <c r="CP218" i="13"/>
  <c r="CP225" i="13"/>
  <c r="CP226" i="13"/>
  <c r="CP233" i="13"/>
  <c r="CP234" i="13"/>
  <c r="CP257" i="13"/>
  <c r="CP258" i="13"/>
  <c r="CP265" i="13"/>
  <c r="CP266" i="13"/>
  <c r="CP273" i="13"/>
  <c r="CP274" i="13"/>
  <c r="CP281" i="13"/>
  <c r="CP282" i="13"/>
  <c r="CP289" i="13"/>
  <c r="CP290" i="13"/>
  <c r="CP336" i="13"/>
  <c r="CP352" i="13"/>
  <c r="CP360" i="13"/>
  <c r="CP368" i="13"/>
  <c r="CP375" i="13"/>
  <c r="CP424" i="13"/>
  <c r="CP251" i="12"/>
  <c r="CP300" i="12"/>
  <c r="CP301" i="12"/>
  <c r="CP304" i="12"/>
  <c r="CP308" i="12"/>
  <c r="CP314" i="12"/>
  <c r="CP372" i="12"/>
  <c r="CP374" i="12"/>
  <c r="CP378" i="12"/>
  <c r="CP386" i="12"/>
  <c r="CP434" i="12"/>
  <c r="CP418" i="12"/>
  <c r="CP232" i="12"/>
  <c r="CP233" i="12"/>
  <c r="CP240" i="12"/>
  <c r="CP252" i="12"/>
  <c r="CP253" i="12"/>
  <c r="CP255" i="12"/>
  <c r="CP259" i="12"/>
  <c r="CP284" i="12"/>
  <c r="CP285" i="12"/>
  <c r="CP287" i="12"/>
  <c r="CP291" i="12"/>
  <c r="CP318" i="12"/>
  <c r="CP322" i="12"/>
  <c r="CP356" i="12"/>
  <c r="CP358" i="12"/>
  <c r="CP362" i="12"/>
  <c r="CP388" i="12"/>
  <c r="CP390" i="12"/>
  <c r="CP394" i="12"/>
  <c r="CP419" i="12"/>
  <c r="CP420" i="12"/>
  <c r="CP422" i="12"/>
  <c r="CP435" i="12"/>
  <c r="CP436" i="12"/>
  <c r="CP451" i="12"/>
  <c r="CP452" i="12"/>
  <c r="CP454" i="12"/>
  <c r="CP471" i="12"/>
  <c r="CP224" i="12"/>
  <c r="CP225" i="12"/>
  <c r="CP227" i="12"/>
  <c r="CP260" i="12"/>
  <c r="CP261" i="12"/>
  <c r="CP263" i="12"/>
  <c r="CP276" i="12"/>
  <c r="CP277" i="12"/>
  <c r="CP279" i="12"/>
  <c r="CP292" i="12"/>
  <c r="CP293" i="12"/>
  <c r="CP295" i="12"/>
  <c r="CP309" i="12"/>
  <c r="CP310" i="12"/>
  <c r="CP312" i="12"/>
  <c r="CP326" i="12"/>
  <c r="CP348" i="12"/>
  <c r="CP350" i="12"/>
  <c r="CP364" i="12"/>
  <c r="CP366" i="12"/>
  <c r="CP380" i="12"/>
  <c r="CP382" i="12"/>
  <c r="CP395" i="12"/>
  <c r="CP396" i="12"/>
  <c r="CP398" i="12"/>
  <c r="CP412" i="12"/>
  <c r="CP414" i="12"/>
  <c r="CP430" i="12"/>
  <c r="CP446" i="12"/>
  <c r="CP438" i="12"/>
  <c r="CP467" i="12"/>
  <c r="CP220" i="12"/>
  <c r="CP221" i="12"/>
  <c r="CP228" i="12"/>
  <c r="CP229" i="12"/>
  <c r="CP256" i="12"/>
  <c r="CP257" i="12"/>
  <c r="CP264" i="12"/>
  <c r="CP265" i="12"/>
  <c r="CP272" i="12"/>
  <c r="CP273" i="12"/>
  <c r="CP280" i="12"/>
  <c r="CP281" i="12"/>
  <c r="CP288" i="12"/>
  <c r="CP289" i="12"/>
  <c r="CP296" i="12"/>
  <c r="CP297" i="12"/>
  <c r="CP305" i="12"/>
  <c r="CP306" i="12"/>
  <c r="CP320" i="12"/>
  <c r="CP328" i="12"/>
  <c r="CP344" i="12"/>
  <c r="CP352" i="12"/>
  <c r="CP360" i="12"/>
  <c r="CP368" i="12"/>
  <c r="CP376" i="12"/>
  <c r="CP384" i="12"/>
  <c r="CP391" i="12"/>
  <c r="CP392" i="12"/>
  <c r="CP399" i="12"/>
  <c r="CP400" i="12"/>
  <c r="CP407" i="12"/>
  <c r="CP408" i="12"/>
  <c r="CP415" i="12"/>
  <c r="CP416" i="12"/>
  <c r="CP423" i="12"/>
  <c r="CP424" i="12"/>
  <c r="CP431" i="12"/>
  <c r="CP432" i="12"/>
  <c r="CP439" i="12"/>
  <c r="CP440" i="12"/>
  <c r="CP447" i="12"/>
  <c r="CP448" i="12"/>
  <c r="CP455" i="12"/>
  <c r="CP456" i="12"/>
  <c r="CP463" i="12"/>
  <c r="CP464" i="12"/>
  <c r="CP468" i="12"/>
  <c r="CP239" i="4"/>
  <c r="CP255" i="4"/>
  <c r="CP353" i="4"/>
  <c r="CP360" i="4"/>
  <c r="CP401" i="4"/>
  <c r="CP408" i="4"/>
  <c r="CP416" i="4"/>
  <c r="CP392" i="4"/>
  <c r="CP417" i="4"/>
  <c r="CP424" i="4"/>
  <c r="CP221" i="4"/>
  <c r="CP256" i="4"/>
  <c r="CP259" i="4"/>
  <c r="CP263" i="4"/>
  <c r="CP271" i="4"/>
  <c r="CP288" i="4"/>
  <c r="CP346" i="4"/>
  <c r="CP361" i="4"/>
  <c r="CP362" i="4"/>
  <c r="CP364" i="4"/>
  <c r="CP393" i="4"/>
  <c r="CP396" i="4"/>
  <c r="CP409" i="4"/>
  <c r="CP410" i="4"/>
  <c r="CP425" i="4"/>
  <c r="CP426" i="4"/>
  <c r="CP428" i="4"/>
  <c r="CP432" i="4"/>
  <c r="CP240" i="4"/>
  <c r="CP243" i="4"/>
  <c r="CP289" i="4"/>
  <c r="CP290" i="4"/>
  <c r="CP292" i="4"/>
  <c r="CP296" i="4"/>
  <c r="CP304" i="4"/>
  <c r="CP209" i="4"/>
  <c r="CP404" i="4"/>
  <c r="CP420" i="4"/>
  <c r="CP433" i="4"/>
  <c r="CP436" i="4"/>
  <c r="CP247" i="4"/>
  <c r="CP272" i="4"/>
  <c r="CP275" i="4"/>
  <c r="CP279" i="4"/>
  <c r="CP305" i="4"/>
  <c r="CP306" i="4"/>
  <c r="CP308" i="4"/>
  <c r="CP312" i="4"/>
  <c r="CP368" i="4"/>
  <c r="CP412" i="4"/>
  <c r="CP307" i="11"/>
  <c r="CP309" i="11"/>
  <c r="CP313" i="11"/>
  <c r="CP345" i="11"/>
  <c r="CP329" i="11"/>
  <c r="CP377" i="11"/>
  <c r="CP258" i="11"/>
  <c r="CP272" i="11"/>
  <c r="CP378" i="11"/>
  <c r="CP379" i="11"/>
  <c r="CP381" i="11"/>
  <c r="CP385" i="11"/>
  <c r="CP393" i="11"/>
  <c r="CP409" i="11"/>
  <c r="CP202" i="11"/>
  <c r="CP273" i="11"/>
  <c r="CP274" i="11"/>
  <c r="CP280" i="11"/>
  <c r="CP289" i="11"/>
  <c r="CP346" i="11"/>
  <c r="CP347" i="11"/>
  <c r="CP349" i="11"/>
  <c r="CP353" i="11"/>
  <c r="CP361" i="11"/>
  <c r="CP410" i="11"/>
  <c r="CP411" i="11"/>
  <c r="CP413" i="11"/>
  <c r="CP417" i="11"/>
  <c r="CP425" i="11"/>
  <c r="CP210" i="4"/>
  <c r="CP211" i="4"/>
  <c r="CP213" i="4"/>
  <c r="CP248" i="4"/>
  <c r="CP251" i="4"/>
  <c r="CP264" i="4"/>
  <c r="CP267" i="4"/>
  <c r="CP280" i="4"/>
  <c r="CP281" i="4"/>
  <c r="CP284" i="4"/>
  <c r="CP297" i="4"/>
  <c r="CP298" i="4"/>
  <c r="CP300" i="4"/>
  <c r="CP313" i="4"/>
  <c r="CP314" i="4"/>
  <c r="CP316" i="4"/>
  <c r="CP337" i="4"/>
  <c r="CP338" i="4"/>
  <c r="CP340" i="4"/>
  <c r="CP354" i="4"/>
  <c r="CP356" i="4"/>
  <c r="CP369" i="4"/>
  <c r="CP370" i="4"/>
  <c r="CP372" i="4"/>
  <c r="CP385" i="4"/>
  <c r="CP386" i="4"/>
  <c r="CP388" i="4"/>
  <c r="CP397" i="4"/>
  <c r="CP405" i="4"/>
  <c r="CP413" i="4"/>
  <c r="CP421" i="4"/>
  <c r="CP429" i="4"/>
  <c r="CP437" i="4"/>
  <c r="CP451" i="4"/>
  <c r="CP348" i="4"/>
  <c r="CP394" i="4"/>
  <c r="K72" i="16"/>
  <c r="F71" i="18" s="1"/>
  <c r="K71" i="18" s="1"/>
  <c r="M47" i="16"/>
  <c r="F69" i="18"/>
  <c r="K69" i="18" s="1"/>
  <c r="L22" i="16"/>
  <c r="M59" i="16"/>
  <c r="M37" i="16"/>
  <c r="K42" i="16"/>
  <c r="F68" i="18" s="1"/>
  <c r="K68" i="18" s="1"/>
  <c r="M67" i="16"/>
  <c r="CP208" i="15"/>
  <c r="CP212" i="15"/>
  <c r="CP216" i="15"/>
  <c r="CP220" i="15"/>
  <c r="CP224" i="15"/>
  <c r="CP228" i="15"/>
  <c r="CP232" i="15"/>
  <c r="CP236" i="15"/>
  <c r="CP240" i="15"/>
  <c r="CP255" i="15"/>
  <c r="CP267" i="15"/>
  <c r="CP275" i="15"/>
  <c r="CP283" i="15"/>
  <c r="CP291" i="15"/>
  <c r="CP299" i="15"/>
  <c r="CP307" i="15"/>
  <c r="CP315" i="15"/>
  <c r="CP323" i="15"/>
  <c r="CP331" i="15"/>
  <c r="CP244" i="15"/>
  <c r="CP248" i="15"/>
  <c r="CP424" i="15"/>
  <c r="CP428" i="15"/>
  <c r="CP432" i="15"/>
  <c r="CP439" i="15"/>
  <c r="CP443" i="15"/>
  <c r="CP447" i="15"/>
  <c r="CP451" i="15"/>
  <c r="CP455" i="15"/>
  <c r="CP459" i="15"/>
  <c r="CP230" i="14"/>
  <c r="CP234" i="14"/>
  <c r="CP238" i="14"/>
  <c r="CP242" i="14"/>
  <c r="CP246" i="14"/>
  <c r="CP250" i="14"/>
  <c r="CP254" i="14"/>
  <c r="CP258" i="14"/>
  <c r="CP262" i="14"/>
  <c r="CP270" i="14"/>
  <c r="CP282" i="14"/>
  <c r="CP286" i="14"/>
  <c r="CP290" i="14"/>
  <c r="CP294" i="14"/>
  <c r="CP298" i="14"/>
  <c r="CP303" i="14"/>
  <c r="CP311" i="14"/>
  <c r="CP319" i="14"/>
  <c r="CP327" i="14"/>
  <c r="CP335" i="14"/>
  <c r="CP343" i="14"/>
  <c r="CP351" i="14"/>
  <c r="CP362" i="14"/>
  <c r="CP300" i="14"/>
  <c r="CP304" i="14"/>
  <c r="CP308" i="14"/>
  <c r="CP312" i="14"/>
  <c r="CP375" i="14"/>
  <c r="CP379" i="14"/>
  <c r="CP383" i="14"/>
  <c r="CP387" i="14"/>
  <c r="CP391" i="14"/>
  <c r="CP395" i="14"/>
  <c r="CP399" i="14"/>
  <c r="CP403" i="14"/>
  <c r="CP407" i="14"/>
  <c r="CP411" i="14"/>
  <c r="CP415" i="14"/>
  <c r="CP419" i="14"/>
  <c r="CP423" i="14"/>
  <c r="CP427" i="14"/>
  <c r="CP431" i="14"/>
  <c r="CP435" i="14"/>
  <c r="CP439" i="14"/>
  <c r="CP443" i="14"/>
  <c r="CP447" i="14"/>
  <c r="CP451" i="14"/>
  <c r="CP455" i="14"/>
  <c r="CP459" i="14"/>
  <c r="CP463" i="14"/>
  <c r="CP467" i="14"/>
  <c r="CP471" i="14"/>
  <c r="CP475" i="14"/>
  <c r="CP479" i="14"/>
  <c r="CP483" i="14"/>
  <c r="CP199" i="13"/>
  <c r="CP203" i="13"/>
  <c r="CP207" i="13"/>
  <c r="CP211" i="13"/>
  <c r="CP215" i="13"/>
  <c r="CP219" i="13"/>
  <c r="CP223" i="13"/>
  <c r="CP227" i="13"/>
  <c r="CP231" i="13"/>
  <c r="CP235" i="13"/>
  <c r="CP255" i="13"/>
  <c r="CP259" i="13"/>
  <c r="CP263" i="13"/>
  <c r="CP267" i="13"/>
  <c r="CP271" i="13"/>
  <c r="CP275" i="13"/>
  <c r="CP279" i="13"/>
  <c r="CP296" i="13"/>
  <c r="CP304" i="13"/>
  <c r="CP312" i="13"/>
  <c r="CP320" i="13"/>
  <c r="CP328" i="13"/>
  <c r="CP293" i="13"/>
  <c r="CP297" i="13"/>
  <c r="CP301" i="13"/>
  <c r="CP305" i="13"/>
  <c r="CP309" i="13"/>
  <c r="CP313" i="13"/>
  <c r="CP317" i="13"/>
  <c r="CP321" i="13"/>
  <c r="CP325" i="13"/>
  <c r="CP329" i="13"/>
  <c r="CP333" i="13"/>
  <c r="CP337" i="13"/>
  <c r="CP345" i="13"/>
  <c r="CP349" i="13"/>
  <c r="CP353" i="13"/>
  <c r="CP357" i="13"/>
  <c r="CP361" i="13"/>
  <c r="CP365" i="13"/>
  <c r="CP369" i="13"/>
  <c r="CP373" i="13"/>
  <c r="CP377" i="13"/>
  <c r="CP381" i="13"/>
  <c r="CP385" i="13"/>
  <c r="CP389" i="13"/>
  <c r="CP393" i="13"/>
  <c r="CP397" i="13"/>
  <c r="CP401" i="13"/>
  <c r="CP405" i="13"/>
  <c r="CP409" i="13"/>
  <c r="CP413" i="13"/>
  <c r="CP417" i="13"/>
  <c r="CP421" i="13"/>
  <c r="CP425" i="13"/>
  <c r="CP429" i="13"/>
  <c r="CP433" i="13"/>
  <c r="CP437" i="13"/>
  <c r="CP441" i="13"/>
  <c r="CP445" i="13"/>
  <c r="CP449" i="13"/>
  <c r="CP218" i="12"/>
  <c r="CP222" i="12"/>
  <c r="CP226" i="12"/>
  <c r="CP230" i="12"/>
  <c r="CP234" i="12"/>
  <c r="CP250" i="12"/>
  <c r="CP254" i="12"/>
  <c r="CP258" i="12"/>
  <c r="CP262" i="12"/>
  <c r="CP266" i="12"/>
  <c r="CP270" i="12"/>
  <c r="CP274" i="12"/>
  <c r="CP278" i="12"/>
  <c r="CP282" i="12"/>
  <c r="CP286" i="12"/>
  <c r="CP290" i="12"/>
  <c r="CP294" i="12"/>
  <c r="CP298" i="12"/>
  <c r="CP302" i="12"/>
  <c r="CP316" i="12"/>
  <c r="CP324" i="12"/>
  <c r="CP332" i="12"/>
  <c r="CP313" i="12"/>
  <c r="CP317" i="12"/>
  <c r="CP321" i="12"/>
  <c r="CP325" i="12"/>
  <c r="CP329" i="12"/>
  <c r="CP333" i="12"/>
  <c r="CP341" i="12"/>
  <c r="CP345" i="12"/>
  <c r="CP349" i="12"/>
  <c r="CP353" i="12"/>
  <c r="CP357" i="12"/>
  <c r="CP361" i="12"/>
  <c r="CP365" i="12"/>
  <c r="CP369" i="12"/>
  <c r="CP373" i="12"/>
  <c r="CP377" i="12"/>
  <c r="CP381" i="12"/>
  <c r="CP385" i="12"/>
  <c r="CP389" i="12"/>
  <c r="CP393" i="12"/>
  <c r="CP397" i="12"/>
  <c r="CP401" i="12"/>
  <c r="CP405" i="12"/>
  <c r="CP409" i="12"/>
  <c r="CP413" i="12"/>
  <c r="CP417" i="12"/>
  <c r="CP421" i="12"/>
  <c r="CP425" i="12"/>
  <c r="CP429" i="12"/>
  <c r="CP433" i="12"/>
  <c r="CP437" i="12"/>
  <c r="CP441" i="12"/>
  <c r="CP445" i="12"/>
  <c r="CP449" i="12"/>
  <c r="CP453" i="12"/>
  <c r="CP457" i="12"/>
  <c r="CP461" i="12"/>
  <c r="CP465" i="12"/>
  <c r="CP469" i="12"/>
  <c r="CP203" i="11"/>
  <c r="CP204" i="11"/>
  <c r="CP206" i="11"/>
  <c r="CP210" i="11"/>
  <c r="CP259" i="11"/>
  <c r="CP260" i="11"/>
  <c r="CP266" i="11"/>
  <c r="CP291" i="11"/>
  <c r="CP297" i="11"/>
  <c r="CP330" i="11"/>
  <c r="CP331" i="11"/>
  <c r="CP333" i="11"/>
  <c r="CP337" i="11"/>
  <c r="CP362" i="11"/>
  <c r="CP363" i="11"/>
  <c r="CP365" i="11"/>
  <c r="CP369" i="11"/>
  <c r="CP394" i="11"/>
  <c r="CP395" i="11"/>
  <c r="CP397" i="11"/>
  <c r="CP401" i="11"/>
  <c r="CP426" i="11"/>
  <c r="CP427" i="11"/>
  <c r="CP429" i="11"/>
  <c r="CP433" i="11"/>
  <c r="CP199" i="4"/>
  <c r="CP206" i="4"/>
  <c r="CP207" i="4"/>
  <c r="CP214" i="4"/>
  <c r="CP215" i="4"/>
  <c r="CP222" i="4"/>
  <c r="CP228" i="4"/>
  <c r="CP244" i="4"/>
  <c r="CP245" i="4"/>
  <c r="CP252" i="4"/>
  <c r="CP253" i="4"/>
  <c r="CP260" i="4"/>
  <c r="CP261" i="4"/>
  <c r="CP268" i="4"/>
  <c r="CP269" i="4"/>
  <c r="CP276" i="4"/>
  <c r="CP277" i="4"/>
  <c r="CP285" i="4"/>
  <c r="CP286" i="4"/>
  <c r="CP293" i="4"/>
  <c r="CP294" i="4"/>
  <c r="CP301" i="4"/>
  <c r="CP302" i="4"/>
  <c r="CP309" i="4"/>
  <c r="CP310" i="4"/>
  <c r="CP317" i="4"/>
  <c r="CP318" i="4"/>
  <c r="CP333" i="4"/>
  <c r="CP334" i="4"/>
  <c r="CP341" i="4"/>
  <c r="CP342" i="4"/>
  <c r="CP349" i="4"/>
  <c r="CP350" i="4"/>
  <c r="CP357" i="4"/>
  <c r="CP358" i="4"/>
  <c r="CP365" i="4"/>
  <c r="CP366" i="4"/>
  <c r="CP373" i="4"/>
  <c r="CP374" i="4"/>
  <c r="CP381" i="4"/>
  <c r="CP382" i="4"/>
  <c r="CP389" i="4"/>
  <c r="CP390" i="4"/>
  <c r="CP398" i="4"/>
  <c r="CP406" i="4"/>
  <c r="CP414" i="4"/>
  <c r="CP422" i="4"/>
  <c r="CP430" i="4"/>
  <c r="CP438" i="4"/>
  <c r="CP402" i="4"/>
  <c r="CP418" i="4"/>
  <c r="CP434" i="4"/>
  <c r="CP198" i="11"/>
  <c r="CP211" i="11"/>
  <c r="CP212" i="11"/>
  <c r="CP214" i="11"/>
  <c r="CP238" i="11"/>
  <c r="CP251" i="11"/>
  <c r="CP252" i="11"/>
  <c r="CP254" i="11"/>
  <c r="CP268" i="11"/>
  <c r="CP281" i="11"/>
  <c r="CP283" i="11"/>
  <c r="CP285" i="11"/>
  <c r="CP299" i="11"/>
  <c r="CP301" i="11"/>
  <c r="CP315" i="11"/>
  <c r="CP317" i="11"/>
  <c r="CP338" i="11"/>
  <c r="CP339" i="11"/>
  <c r="CP341" i="11"/>
  <c r="CP354" i="11"/>
  <c r="CP355" i="11"/>
  <c r="CP357" i="11"/>
  <c r="CP370" i="11"/>
  <c r="CP371" i="11"/>
  <c r="CP373" i="11"/>
  <c r="CP386" i="11"/>
  <c r="CP387" i="11"/>
  <c r="CP389" i="11"/>
  <c r="CP402" i="11"/>
  <c r="CP403" i="11"/>
  <c r="CP405" i="11"/>
  <c r="CP418" i="11"/>
  <c r="CP419" i="11"/>
  <c r="CP421" i="11"/>
  <c r="CP434" i="11"/>
  <c r="CP435" i="11"/>
  <c r="CP437" i="11"/>
  <c r="CP200" i="4"/>
  <c r="CP204" i="4"/>
  <c r="CP208" i="4"/>
  <c r="CP212" i="4"/>
  <c r="CP216" i="4"/>
  <c r="CP220" i="4"/>
  <c r="CP241" i="4"/>
  <c r="CP249" i="4"/>
  <c r="CP257" i="4"/>
  <c r="CP265" i="4"/>
  <c r="CP273" i="4"/>
  <c r="CP238" i="4"/>
  <c r="CP242" i="4"/>
  <c r="CP246" i="4"/>
  <c r="CP250" i="4"/>
  <c r="CP254" i="4"/>
  <c r="CP258" i="4"/>
  <c r="CP262" i="4"/>
  <c r="CP266" i="4"/>
  <c r="CP270" i="4"/>
  <c r="CP274" i="4"/>
  <c r="CP278" i="4"/>
  <c r="CP282" i="4"/>
  <c r="CP395" i="4"/>
  <c r="CP399" i="4"/>
  <c r="CP403" i="4"/>
  <c r="CP407" i="4"/>
  <c r="CP411" i="4"/>
  <c r="CP415" i="4"/>
  <c r="CP419" i="4"/>
  <c r="CP423" i="4"/>
  <c r="CP427" i="4"/>
  <c r="CP431" i="4"/>
  <c r="CP435" i="4"/>
  <c r="CP439" i="4"/>
  <c r="CP443" i="4"/>
  <c r="CP447" i="4"/>
  <c r="CP449" i="4"/>
  <c r="CP268" i="15"/>
  <c r="CP272" i="15"/>
  <c r="CP276" i="15"/>
  <c r="CP280" i="15"/>
  <c r="CP284" i="15"/>
  <c r="CP288" i="15"/>
  <c r="CP292" i="15"/>
  <c r="CP296" i="15"/>
  <c r="CP300" i="15"/>
  <c r="CP304" i="15"/>
  <c r="CP308" i="15"/>
  <c r="CP312" i="15"/>
  <c r="CP316" i="15"/>
  <c r="CP320" i="15"/>
  <c r="CP324" i="15"/>
  <c r="CP328" i="15"/>
  <c r="CP332" i="15"/>
  <c r="CP336" i="15"/>
  <c r="CP340" i="15"/>
  <c r="CP344" i="15"/>
  <c r="CP348" i="15"/>
  <c r="CP356" i="15"/>
  <c r="CP360" i="15"/>
  <c r="CP364" i="15"/>
  <c r="CP368" i="15"/>
  <c r="CP372" i="15"/>
  <c r="CP376" i="15"/>
  <c r="CP380" i="15"/>
  <c r="CP384" i="15"/>
  <c r="CP388" i="15"/>
  <c r="CP392" i="15"/>
  <c r="CP396" i="15"/>
  <c r="CP400" i="15"/>
  <c r="CP404" i="15"/>
  <c r="CP408" i="15"/>
  <c r="CP412" i="15"/>
  <c r="CP416" i="15"/>
  <c r="CP420" i="15"/>
  <c r="CP422" i="15"/>
  <c r="CP316" i="14"/>
  <c r="CP320" i="14"/>
  <c r="CP324" i="14"/>
  <c r="CP328" i="14"/>
  <c r="CP332" i="14"/>
  <c r="CP336" i="14"/>
  <c r="CP340" i="14"/>
  <c r="CP344" i="14"/>
  <c r="CP348" i="14"/>
  <c r="CP352" i="14"/>
  <c r="CP359" i="14"/>
  <c r="CP363" i="14"/>
  <c r="CP283" i="13"/>
  <c r="CP287" i="13"/>
  <c r="CP291" i="13"/>
  <c r="CP295" i="13"/>
  <c r="CP299" i="13"/>
  <c r="CP303" i="13"/>
  <c r="CP307" i="13"/>
  <c r="CP311" i="13"/>
  <c r="CP315" i="13"/>
  <c r="CP319" i="13"/>
  <c r="CP323" i="13"/>
  <c r="CP327" i="13"/>
  <c r="CP331" i="13"/>
  <c r="CP335" i="13"/>
  <c r="CP303" i="12"/>
  <c r="CP307" i="12"/>
  <c r="CP311" i="12"/>
  <c r="CP315" i="12"/>
  <c r="CP319" i="12"/>
  <c r="CP323" i="12"/>
  <c r="CP327" i="12"/>
  <c r="CP331" i="12"/>
  <c r="CP343" i="12"/>
  <c r="CP347" i="12"/>
  <c r="CP351" i="12"/>
  <c r="CP355" i="12"/>
  <c r="CP359" i="12"/>
  <c r="CP363" i="12"/>
  <c r="CP367" i="12"/>
  <c r="CP371" i="12"/>
  <c r="CP375" i="12"/>
  <c r="CP379" i="12"/>
  <c r="CP383" i="12"/>
  <c r="CP387" i="12"/>
  <c r="CP199" i="11"/>
  <c r="CP200" i="11"/>
  <c r="CP207" i="11"/>
  <c r="CP208" i="11"/>
  <c r="CP215" i="11"/>
  <c r="CP216" i="11"/>
  <c r="CP246" i="11"/>
  <c r="CP262" i="11"/>
  <c r="CP276" i="11"/>
  <c r="CP293" i="11"/>
  <c r="CP239" i="11"/>
  <c r="CP240" i="11"/>
  <c r="CP247" i="11"/>
  <c r="CP248" i="11"/>
  <c r="CP255" i="11"/>
  <c r="CP256" i="11"/>
  <c r="CP263" i="11"/>
  <c r="CP264" i="11"/>
  <c r="CP269" i="11"/>
  <c r="CP277" i="11"/>
  <c r="CP334" i="11"/>
  <c r="CP342" i="11"/>
  <c r="CP350" i="11"/>
  <c r="CP358" i="11"/>
  <c r="CP359" i="11"/>
  <c r="CP366" i="11"/>
  <c r="CP367" i="11"/>
  <c r="CP374" i="11"/>
  <c r="CP375" i="11"/>
  <c r="CP382" i="11"/>
  <c r="CP383" i="11"/>
  <c r="CP390" i="11"/>
  <c r="CP391" i="11"/>
  <c r="CP398" i="11"/>
  <c r="CP399" i="11"/>
  <c r="CP406" i="11"/>
  <c r="CP407" i="11"/>
  <c r="CP414" i="11"/>
  <c r="CP415" i="11"/>
  <c r="CP422" i="11"/>
  <c r="CP423" i="11"/>
  <c r="CP430" i="11"/>
  <c r="CP431" i="11"/>
  <c r="CP438" i="11"/>
  <c r="CP439" i="11"/>
  <c r="CP448" i="11"/>
  <c r="CP449" i="11"/>
  <c r="CP197" i="11"/>
  <c r="CP201" i="11"/>
  <c r="CP205" i="11"/>
  <c r="CP209" i="11"/>
  <c r="CP213" i="11"/>
  <c r="CP217" i="11"/>
  <c r="CP221" i="11"/>
  <c r="CP237" i="11"/>
  <c r="CP241" i="11"/>
  <c r="CP245" i="11"/>
  <c r="CP249" i="11"/>
  <c r="CP253" i="11"/>
  <c r="CP257" i="11"/>
  <c r="CP261" i="11"/>
  <c r="CP265" i="11"/>
  <c r="CP270" i="11"/>
  <c r="CP278" i="11"/>
  <c r="CP287" i="11"/>
  <c r="CP295" i="11"/>
  <c r="CP303" i="11"/>
  <c r="CP311" i="11"/>
  <c r="CP319" i="11"/>
  <c r="CP335" i="11"/>
  <c r="CP343" i="11"/>
  <c r="CP351" i="11"/>
  <c r="CP267" i="11"/>
  <c r="CP271" i="11"/>
  <c r="CP275" i="11"/>
  <c r="CP279" i="11"/>
  <c r="CP284" i="11"/>
  <c r="CP288" i="11"/>
  <c r="CP292" i="11"/>
  <c r="CP296" i="11"/>
  <c r="CP300" i="11"/>
  <c r="CP304" i="11"/>
  <c r="CP308" i="11"/>
  <c r="CP312" i="11"/>
  <c r="CP316" i="11"/>
  <c r="CP344" i="11"/>
  <c r="CP348" i="11"/>
  <c r="CP352" i="11"/>
  <c r="CP356" i="11"/>
  <c r="CP360" i="11"/>
  <c r="CP364" i="11"/>
  <c r="CP368" i="11"/>
  <c r="CP372" i="11"/>
  <c r="CP376" i="11"/>
  <c r="CP380" i="11"/>
  <c r="CP384" i="11"/>
  <c r="CP388" i="11"/>
  <c r="CP392" i="11"/>
  <c r="CP396" i="11"/>
  <c r="CP400" i="11"/>
  <c r="CP404" i="11"/>
  <c r="CP408" i="11"/>
  <c r="CP412" i="11"/>
  <c r="CP416" i="11"/>
  <c r="CP420" i="11"/>
  <c r="CP424" i="11"/>
  <c r="CP428" i="11"/>
  <c r="CP432" i="11"/>
  <c r="CP436" i="11"/>
  <c r="CP440" i="11"/>
  <c r="CP446" i="11"/>
  <c r="CP450" i="11"/>
  <c r="CP320" i="11"/>
  <c r="CP328" i="11"/>
  <c r="CP332" i="11"/>
  <c r="CP336" i="11"/>
  <c r="CP340" i="11"/>
  <c r="CP282" i="11"/>
  <c r="CP286" i="11"/>
  <c r="CP290" i="11"/>
  <c r="CP294" i="11"/>
  <c r="CP298" i="11"/>
  <c r="CP302" i="11"/>
  <c r="CP306" i="11"/>
  <c r="CP310" i="11"/>
  <c r="CP314" i="11"/>
  <c r="CP318" i="11"/>
  <c r="CP283" i="4"/>
  <c r="CP287" i="4"/>
  <c r="CP291" i="4"/>
  <c r="CP295" i="4"/>
  <c r="CP299" i="4"/>
  <c r="CP303" i="4"/>
  <c r="CP307" i="4"/>
  <c r="CP311" i="4"/>
  <c r="CP315" i="4"/>
  <c r="CP319" i="4"/>
  <c r="CP331" i="4"/>
  <c r="CP335" i="4"/>
  <c r="CP339" i="4"/>
  <c r="CP343" i="4"/>
  <c r="CP347" i="4"/>
  <c r="CP351" i="4"/>
  <c r="CP355" i="4"/>
  <c r="CP359" i="4"/>
  <c r="CP363" i="4"/>
  <c r="CP367" i="4"/>
  <c r="CP371" i="4"/>
  <c r="CP375" i="4"/>
  <c r="CP379" i="4"/>
  <c r="CP383" i="4"/>
  <c r="CP387" i="4"/>
  <c r="CP391" i="4"/>
  <c r="CP198" i="4"/>
  <c r="W38" i="12" l="1"/>
  <c r="AO38" i="12" s="1"/>
  <c r="AQ38" i="12" s="1"/>
  <c r="W58" i="12"/>
  <c r="W48" i="12"/>
  <c r="AC48" i="12" s="1"/>
  <c r="AD48" i="12" s="1"/>
  <c r="W59" i="12"/>
  <c r="W56" i="12"/>
  <c r="AO56" i="12" s="1"/>
  <c r="AP56" i="12" s="1"/>
  <c r="W45" i="12"/>
  <c r="AC45" i="12" s="1"/>
  <c r="AD45" i="12" s="1"/>
  <c r="W57" i="12"/>
  <c r="AO57" i="12" s="1"/>
  <c r="W47" i="12"/>
  <c r="W55" i="12"/>
  <c r="AO55" i="12" s="1"/>
  <c r="AQ55" i="12" s="1"/>
  <c r="W50" i="12"/>
  <c r="AC50" i="12" s="1"/>
  <c r="AD50" i="12" s="1"/>
  <c r="W54" i="12"/>
  <c r="AO54" i="12" s="1"/>
  <c r="W52" i="12"/>
  <c r="W51" i="12"/>
  <c r="AC51" i="12" s="1"/>
  <c r="AD51" i="12" s="1"/>
  <c r="W49" i="12"/>
  <c r="AC49" i="12" s="1"/>
  <c r="AD49" i="12" s="1"/>
  <c r="W59" i="15"/>
  <c r="AO59" i="15" s="1"/>
  <c r="W58" i="15"/>
  <c r="AO58" i="15" s="1"/>
  <c r="W54" i="15"/>
  <c r="W67" i="15"/>
  <c r="AO67" i="15" s="1"/>
  <c r="W71" i="15"/>
  <c r="AO71" i="15" s="1"/>
  <c r="W53" i="15"/>
  <c r="AO53" i="15" s="1"/>
  <c r="W70" i="15"/>
  <c r="W51" i="15"/>
  <c r="AO51" i="15" s="1"/>
  <c r="W55" i="15"/>
  <c r="AO55" i="15" s="1"/>
  <c r="W68" i="15"/>
  <c r="AO68" i="15" s="1"/>
  <c r="W72" i="15"/>
  <c r="AO72" i="15" s="1"/>
  <c r="W57" i="15"/>
  <c r="W50" i="15"/>
  <c r="W52" i="15"/>
  <c r="AO52" i="15" s="1"/>
  <c r="W56" i="15"/>
  <c r="AO56" i="15" s="1"/>
  <c r="W65" i="15"/>
  <c r="AO65" i="15" s="1"/>
  <c r="W69" i="15"/>
  <c r="AO69" i="15" s="1"/>
  <c r="W73" i="15"/>
  <c r="AO73" i="15" s="1"/>
  <c r="W60" i="15"/>
  <c r="AO60" i="15" s="1"/>
  <c r="W66" i="15"/>
  <c r="AO66" i="15" s="1"/>
  <c r="W24" i="15"/>
  <c r="W26" i="15"/>
  <c r="AO26" i="15" s="1"/>
  <c r="W25" i="15"/>
  <c r="AO25" i="15" s="1"/>
  <c r="W27" i="15"/>
  <c r="AO27" i="15" s="1"/>
  <c r="W18" i="15"/>
  <c r="AO18" i="15" s="1"/>
  <c r="AP18" i="15" s="1"/>
  <c r="W36" i="15"/>
  <c r="AO36" i="15" s="1"/>
  <c r="W35" i="15"/>
  <c r="AO35" i="15" s="1"/>
  <c r="W34" i="15"/>
  <c r="AO34" i="15" s="1"/>
  <c r="W39" i="15"/>
  <c r="AO39" i="15" s="1"/>
  <c r="W37" i="15"/>
  <c r="AO37" i="15" s="1"/>
  <c r="W38" i="15"/>
  <c r="AO38" i="15" s="1"/>
  <c r="W40" i="15"/>
  <c r="AO40" i="15" s="1"/>
  <c r="AC38" i="12"/>
  <c r="AD38" i="12" s="1"/>
  <c r="F78" i="18"/>
  <c r="K78" i="18" s="1"/>
  <c r="H69" i="17"/>
  <c r="I49" i="17"/>
  <c r="J49" i="17" s="1"/>
  <c r="F79" i="18"/>
  <c r="K79" i="18" s="1"/>
  <c r="I62" i="17"/>
  <c r="L72" i="16"/>
  <c r="H41" i="17"/>
  <c r="F77" i="18" s="1"/>
  <c r="K77" i="18" s="1"/>
  <c r="K62" i="16"/>
  <c r="F70" i="18" s="1"/>
  <c r="K70" i="18" s="1"/>
  <c r="W50" i="14"/>
  <c r="W47" i="14"/>
  <c r="W58" i="14"/>
  <c r="W59" i="14"/>
  <c r="W51" i="14"/>
  <c r="W48" i="14"/>
  <c r="W49" i="14"/>
  <c r="W56" i="14"/>
  <c r="W57" i="14"/>
  <c r="W60" i="14"/>
  <c r="AW57" i="12"/>
  <c r="AX57" i="12" s="1"/>
  <c r="AQ56" i="12"/>
  <c r="J17" i="17"/>
  <c r="H24" i="17"/>
  <c r="W23" i="15"/>
  <c r="W20" i="15"/>
  <c r="W21" i="15"/>
  <c r="W22" i="15"/>
  <c r="M22" i="16"/>
  <c r="W73" i="14"/>
  <c r="AC73" i="14" s="1"/>
  <c r="AD73" i="14" s="1"/>
  <c r="BG73" i="14" s="1"/>
  <c r="BH73" i="14" s="1"/>
  <c r="W72" i="14"/>
  <c r="W18" i="14"/>
  <c r="AC18" i="14" s="1"/>
  <c r="AD18" i="14" s="1"/>
  <c r="W34" i="14"/>
  <c r="W36" i="14"/>
  <c r="W22" i="14"/>
  <c r="W37" i="14"/>
  <c r="AC37" i="14" s="1"/>
  <c r="AD37" i="14" s="1"/>
  <c r="BG37" i="14" s="1"/>
  <c r="BH37" i="14" s="1"/>
  <c r="W38" i="14"/>
  <c r="AC38" i="14" s="1"/>
  <c r="AD38" i="14" s="1"/>
  <c r="BG38" i="14" s="1"/>
  <c r="BH38" i="14" s="1"/>
  <c r="W29" i="14"/>
  <c r="W30" i="14"/>
  <c r="W32" i="14"/>
  <c r="W33" i="14"/>
  <c r="W17" i="14"/>
  <c r="AC17" i="14" s="1"/>
  <c r="AD17" i="14" s="1"/>
  <c r="W19" i="14"/>
  <c r="W35" i="14"/>
  <c r="AC35" i="14" s="1"/>
  <c r="AD35" i="14" s="1"/>
  <c r="W20" i="14"/>
  <c r="W21" i="14"/>
  <c r="W23" i="14"/>
  <c r="W24" i="14"/>
  <c r="W25" i="14"/>
  <c r="W26" i="14"/>
  <c r="W27" i="14"/>
  <c r="W31" i="14"/>
  <c r="L52" i="16"/>
  <c r="L42" i="16"/>
  <c r="AP55" i="12" l="1"/>
  <c r="AR55" i="12" s="1"/>
  <c r="AO70" i="15"/>
  <c r="AQ70" i="15" s="1"/>
  <c r="AJ70" i="15"/>
  <c r="AO57" i="15"/>
  <c r="AQ57" i="15" s="1"/>
  <c r="AJ57" i="15"/>
  <c r="AK57" i="15" s="1"/>
  <c r="AO54" i="15"/>
  <c r="AQ54" i="15" s="1"/>
  <c r="AJ54" i="15"/>
  <c r="AK54" i="15" s="1"/>
  <c r="AO50" i="15"/>
  <c r="AQ50" i="15" s="1"/>
  <c r="AJ50" i="15"/>
  <c r="AO24" i="15"/>
  <c r="AP24" i="15" s="1"/>
  <c r="AJ24" i="15"/>
  <c r="AK24" i="15" s="1"/>
  <c r="AC53" i="12"/>
  <c r="AD53" i="12" s="1"/>
  <c r="AC61" i="12" s="1"/>
  <c r="AD61" i="12" s="1"/>
  <c r="AC63" i="12" s="1"/>
  <c r="AD63" i="12" s="1"/>
  <c r="AQ66" i="15"/>
  <c r="AP66" i="15"/>
  <c r="AQ65" i="15"/>
  <c r="AP65" i="15"/>
  <c r="AQ51" i="15"/>
  <c r="AP51" i="15"/>
  <c r="AQ67" i="15"/>
  <c r="AP67" i="15"/>
  <c r="AQ60" i="15"/>
  <c r="AP60" i="15"/>
  <c r="AQ56" i="15"/>
  <c r="AP56" i="15"/>
  <c r="AQ72" i="15"/>
  <c r="AP72" i="15"/>
  <c r="AQ73" i="15"/>
  <c r="AP73" i="15"/>
  <c r="AQ52" i="15"/>
  <c r="AP52" i="15"/>
  <c r="AQ68" i="15"/>
  <c r="AP68" i="15"/>
  <c r="AQ53" i="15"/>
  <c r="AP53" i="15"/>
  <c r="AQ58" i="15"/>
  <c r="AP58" i="15"/>
  <c r="AQ69" i="15"/>
  <c r="AP69" i="15"/>
  <c r="AQ55" i="15"/>
  <c r="AP55" i="15"/>
  <c r="AQ71" i="15"/>
  <c r="AP71" i="15"/>
  <c r="AQ59" i="15"/>
  <c r="AP59" i="15"/>
  <c r="AQ18" i="15"/>
  <c r="AR18" i="15" s="1"/>
  <c r="AQ26" i="15"/>
  <c r="AP26" i="15"/>
  <c r="AQ27" i="15"/>
  <c r="AP27" i="15"/>
  <c r="BF27" i="15" s="1"/>
  <c r="AQ25" i="15"/>
  <c r="AP25" i="15"/>
  <c r="AQ40" i="15"/>
  <c r="AP40" i="15"/>
  <c r="BF40" i="15" s="1"/>
  <c r="AQ34" i="15"/>
  <c r="AP34" i="15"/>
  <c r="AQ38" i="15"/>
  <c r="AP38" i="15"/>
  <c r="AP35" i="15"/>
  <c r="AQ35" i="15"/>
  <c r="AQ37" i="15"/>
  <c r="AP37" i="15"/>
  <c r="AP36" i="15"/>
  <c r="AQ36" i="15"/>
  <c r="AQ39" i="15"/>
  <c r="AP39" i="15"/>
  <c r="AP38" i="12"/>
  <c r="H31" i="18" s="1"/>
  <c r="H70" i="17"/>
  <c r="F80" i="18"/>
  <c r="K80" i="18" s="1"/>
  <c r="H50" i="17"/>
  <c r="I41" i="17"/>
  <c r="J41" i="17" s="1"/>
  <c r="J62" i="17"/>
  <c r="I69" i="17" s="1"/>
  <c r="I78" i="17" s="1"/>
  <c r="K76" i="18"/>
  <c r="M72" i="16"/>
  <c r="I70" i="17"/>
  <c r="L62" i="16"/>
  <c r="BF18" i="15"/>
  <c r="AO51" i="14"/>
  <c r="AQ51" i="14" s="1"/>
  <c r="AJ51" i="14"/>
  <c r="AK51" i="14" s="1"/>
  <c r="AO50" i="14"/>
  <c r="AQ50" i="14" s="1"/>
  <c r="AJ50" i="14"/>
  <c r="AK50" i="14" s="1"/>
  <c r="AO48" i="14"/>
  <c r="AP48" i="14" s="1"/>
  <c r="AJ48" i="14"/>
  <c r="AK48" i="14" s="1"/>
  <c r="AO47" i="14"/>
  <c r="AQ47" i="14" s="1"/>
  <c r="AO49" i="14"/>
  <c r="AQ49" i="14" s="1"/>
  <c r="AJ49" i="14"/>
  <c r="AK49" i="14" s="1"/>
  <c r="AR56" i="12"/>
  <c r="BF56" i="12"/>
  <c r="AP54" i="12"/>
  <c r="AQ54" i="12"/>
  <c r="AP57" i="12"/>
  <c r="AQ57" i="12"/>
  <c r="F75" i="18"/>
  <c r="K75" i="18" s="1"/>
  <c r="I24" i="17"/>
  <c r="AO22" i="15"/>
  <c r="AQ22" i="15" s="1"/>
  <c r="AO21" i="15"/>
  <c r="AQ21" i="15" s="1"/>
  <c r="AO23" i="15"/>
  <c r="AQ23" i="15" s="1"/>
  <c r="AO20" i="15"/>
  <c r="AQ20" i="15" s="1"/>
  <c r="AO36" i="14"/>
  <c r="AQ36" i="14" s="1"/>
  <c r="AW36" i="14"/>
  <c r="AX36" i="14" s="1"/>
  <c r="BG35" i="14"/>
  <c r="BH35" i="14" s="1"/>
  <c r="AC39" i="14"/>
  <c r="AD39" i="14" s="1"/>
  <c r="AC40" i="14" s="1"/>
  <c r="AD40" i="14" s="1"/>
  <c r="AO34" i="14"/>
  <c r="AP34" i="14" s="1"/>
  <c r="AW34" i="14"/>
  <c r="AX34" i="14" s="1"/>
  <c r="AO33" i="14"/>
  <c r="AQ33" i="14" s="1"/>
  <c r="AW33" i="14"/>
  <c r="AX33" i="14" s="1"/>
  <c r="AO32" i="14"/>
  <c r="AQ32" i="14" s="1"/>
  <c r="AW32" i="14"/>
  <c r="AX32" i="14" s="1"/>
  <c r="AO31" i="14"/>
  <c r="AQ31" i="14" s="1"/>
  <c r="AW31" i="14"/>
  <c r="AX31" i="14" s="1"/>
  <c r="AO30" i="14"/>
  <c r="AQ30" i="14" s="1"/>
  <c r="AW30" i="14"/>
  <c r="AX30" i="14" s="1"/>
  <c r="AO29" i="14"/>
  <c r="AP29" i="14" s="1"/>
  <c r="AW29" i="14"/>
  <c r="AX29" i="14" s="1"/>
  <c r="AW39" i="14" s="1"/>
  <c r="AX39" i="14" s="1"/>
  <c r="AW40" i="14" s="1"/>
  <c r="AX40" i="14" s="1"/>
  <c r="AQ27" i="14"/>
  <c r="AR27" i="14" s="1"/>
  <c r="AC27" i="14"/>
  <c r="AD27" i="14" s="1"/>
  <c r="AJ27" i="14"/>
  <c r="AK27" i="14" s="1"/>
  <c r="AJ26" i="14"/>
  <c r="AK26" i="14" s="1"/>
  <c r="AQ26" i="14"/>
  <c r="AR26" i="14" s="1"/>
  <c r="AC26" i="14"/>
  <c r="AD26" i="14" s="1"/>
  <c r="BG26" i="14" s="1"/>
  <c r="BH26" i="14" s="1"/>
  <c r="AC25" i="14"/>
  <c r="AD25" i="14" s="1"/>
  <c r="AJ24" i="14"/>
  <c r="AK24" i="14" s="1"/>
  <c r="AQ24" i="14"/>
  <c r="AR24" i="14" s="1"/>
  <c r="AC23" i="14"/>
  <c r="AD23" i="14" s="1"/>
  <c r="AJ23" i="14"/>
  <c r="AK23" i="14" s="1"/>
  <c r="AQ23" i="14"/>
  <c r="AR23" i="14" s="1"/>
  <c r="AC22" i="14"/>
  <c r="AD22" i="14" s="1"/>
  <c r="BG22" i="14" s="1"/>
  <c r="BH22" i="14" s="1"/>
  <c r="AJ22" i="14"/>
  <c r="AK22" i="14" s="1"/>
  <c r="AQ22" i="14"/>
  <c r="AR22" i="14" s="1"/>
  <c r="AC21" i="14"/>
  <c r="AD21" i="14" s="1"/>
  <c r="AQ20" i="14"/>
  <c r="AR20" i="14" s="1"/>
  <c r="AJ20" i="14"/>
  <c r="AK20" i="14" s="1"/>
  <c r="AJ19" i="14"/>
  <c r="AK19" i="14" s="1"/>
  <c r="BG19" i="14" s="1"/>
  <c r="BH19" i="14" s="1"/>
  <c r="AQ19" i="14"/>
  <c r="AR19" i="14" s="1"/>
  <c r="M52" i="16"/>
  <c r="M42" i="16"/>
  <c r="AP70" i="15" l="1"/>
  <c r="AP57" i="15"/>
  <c r="AP54" i="15"/>
  <c r="AP50" i="15"/>
  <c r="BF50" i="15" s="1"/>
  <c r="AQ24" i="15"/>
  <c r="AR24" i="15" s="1"/>
  <c r="AJ74" i="15"/>
  <c r="AK70" i="15"/>
  <c r="AK74" i="15" s="1"/>
  <c r="AJ61" i="15"/>
  <c r="AJ76" i="15" s="1"/>
  <c r="AK50" i="15"/>
  <c r="AK61" i="15" s="1"/>
  <c r="AC28" i="14"/>
  <c r="AQ34" i="14"/>
  <c r="AR34" i="14" s="1"/>
  <c r="H80" i="17"/>
  <c r="F82" i="18" s="1"/>
  <c r="K82" i="18" s="1"/>
  <c r="BF38" i="12"/>
  <c r="K31" i="18" s="1"/>
  <c r="AR38" i="12"/>
  <c r="AP39" i="12"/>
  <c r="H32" i="18" s="1"/>
  <c r="AQ74" i="15"/>
  <c r="AP74" i="15"/>
  <c r="H61" i="18" s="1"/>
  <c r="AP61" i="15"/>
  <c r="H60" i="18" s="1"/>
  <c r="AQ61" i="15"/>
  <c r="AR59" i="15"/>
  <c r="BF59" i="15"/>
  <c r="AR55" i="15"/>
  <c r="BF55" i="15"/>
  <c r="AR69" i="15"/>
  <c r="BF69" i="15"/>
  <c r="AR53" i="15"/>
  <c r="BF53" i="15"/>
  <c r="AR52" i="15"/>
  <c r="BF52" i="15"/>
  <c r="AR54" i="15"/>
  <c r="BF54" i="15"/>
  <c r="AR72" i="15"/>
  <c r="BF72" i="15"/>
  <c r="AR60" i="15"/>
  <c r="BF60" i="15"/>
  <c r="AR51" i="15"/>
  <c r="BF51" i="15"/>
  <c r="AR65" i="15"/>
  <c r="BF65" i="15"/>
  <c r="AR71" i="15"/>
  <c r="BF71" i="15"/>
  <c r="AR58" i="15"/>
  <c r="BF58" i="15"/>
  <c r="AR68" i="15"/>
  <c r="BF68" i="15"/>
  <c r="AR73" i="15"/>
  <c r="BF73" i="15"/>
  <c r="AR70" i="15"/>
  <c r="BF70" i="15"/>
  <c r="AR56" i="15"/>
  <c r="BF56" i="15"/>
  <c r="AR67" i="15"/>
  <c r="BF67" i="15"/>
  <c r="AR57" i="15"/>
  <c r="BF57" i="15"/>
  <c r="AR66" i="15"/>
  <c r="BF66" i="15"/>
  <c r="AR25" i="15"/>
  <c r="BF25" i="15"/>
  <c r="AR27" i="15"/>
  <c r="BF24" i="15"/>
  <c r="AR26" i="15"/>
  <c r="BF26" i="15"/>
  <c r="AR34" i="15"/>
  <c r="BF34" i="15"/>
  <c r="AR36" i="15"/>
  <c r="BF36" i="15"/>
  <c r="AR35" i="15"/>
  <c r="BF35" i="15"/>
  <c r="AR39" i="15"/>
  <c r="BF39" i="15"/>
  <c r="AR37" i="15"/>
  <c r="BF37" i="15"/>
  <c r="AR38" i="15"/>
  <c r="BF38" i="15"/>
  <c r="AR40" i="15"/>
  <c r="AP36" i="14"/>
  <c r="BF36" i="14" s="1"/>
  <c r="AP32" i="14"/>
  <c r="BF32" i="14" s="1"/>
  <c r="BG32" i="14" s="1"/>
  <c r="BH32" i="14" s="1"/>
  <c r="AP33" i="14"/>
  <c r="AR33" i="14" s="1"/>
  <c r="AP49" i="14"/>
  <c r="BF49" i="14" s="1"/>
  <c r="BF39" i="12"/>
  <c r="K32" i="18" s="1"/>
  <c r="J70" i="17"/>
  <c r="I77" i="17" s="1"/>
  <c r="AP47" i="14"/>
  <c r="AR47" i="14" s="1"/>
  <c r="M62" i="16"/>
  <c r="AP20" i="15"/>
  <c r="AR20" i="15" s="1"/>
  <c r="AQ48" i="14"/>
  <c r="AR48" i="14" s="1"/>
  <c r="AQ29" i="14"/>
  <c r="AR29" i="14" s="1"/>
  <c r="AP31" i="14"/>
  <c r="BF31" i="14" s="1"/>
  <c r="AP30" i="14"/>
  <c r="BF30" i="14" s="1"/>
  <c r="AP23" i="15"/>
  <c r="AR23" i="15" s="1"/>
  <c r="AP50" i="14"/>
  <c r="AR50" i="14" s="1"/>
  <c r="BG18" i="15"/>
  <c r="BH18" i="15" s="1"/>
  <c r="AP51" i="14"/>
  <c r="AR51" i="14" s="1"/>
  <c r="BF48" i="14"/>
  <c r="BG56" i="12"/>
  <c r="BH56" i="12" s="1"/>
  <c r="AR57" i="12"/>
  <c r="BF57" i="12"/>
  <c r="AR54" i="12"/>
  <c r="AP60" i="12"/>
  <c r="J24" i="17"/>
  <c r="I50" i="17" s="1"/>
  <c r="AP22" i="15"/>
  <c r="AR22" i="15" s="1"/>
  <c r="AP21" i="15"/>
  <c r="AR21" i="15" s="1"/>
  <c r="BG27" i="14"/>
  <c r="BH27" i="14" s="1"/>
  <c r="BG24" i="14"/>
  <c r="BH24" i="14" s="1"/>
  <c r="BG23" i="14"/>
  <c r="BH23" i="14" s="1"/>
  <c r="BG20" i="14"/>
  <c r="BH20" i="14" s="1"/>
  <c r="BF29" i="14"/>
  <c r="BF34" i="14"/>
  <c r="AR36" i="14"/>
  <c r="AR50" i="15" l="1"/>
  <c r="AK76" i="15"/>
  <c r="BG38" i="12"/>
  <c r="BG39" i="12" s="1"/>
  <c r="BH39" i="12" s="1"/>
  <c r="AR32" i="14"/>
  <c r="BF74" i="15"/>
  <c r="K61" i="18" s="1"/>
  <c r="BF61" i="15"/>
  <c r="K60" i="18" s="1"/>
  <c r="AP76" i="15"/>
  <c r="AR74" i="15"/>
  <c r="AR61" i="15"/>
  <c r="AQ76" i="15"/>
  <c r="BG60" i="15"/>
  <c r="BH60" i="15" s="1"/>
  <c r="BG54" i="15"/>
  <c r="BH54" i="15" s="1"/>
  <c r="BG53" i="15"/>
  <c r="BH53" i="15" s="1"/>
  <c r="BG55" i="15"/>
  <c r="BH55" i="15" s="1"/>
  <c r="BG57" i="15"/>
  <c r="BH57" i="15" s="1"/>
  <c r="BG56" i="15"/>
  <c r="BH56" i="15" s="1"/>
  <c r="BG73" i="15"/>
  <c r="BH73" i="15" s="1"/>
  <c r="BG58" i="15"/>
  <c r="BH58" i="15" s="1"/>
  <c r="BG71" i="15"/>
  <c r="BH71" i="15" s="1"/>
  <c r="BG51" i="15"/>
  <c r="BH51" i="15" s="1"/>
  <c r="BG72" i="15"/>
  <c r="BH72" i="15" s="1"/>
  <c r="BG52" i="15"/>
  <c r="BH52" i="15" s="1"/>
  <c r="BG69" i="15"/>
  <c r="BH69" i="15" s="1"/>
  <c r="BG59" i="15"/>
  <c r="BH59" i="15" s="1"/>
  <c r="BG66" i="15"/>
  <c r="BH66" i="15" s="1"/>
  <c r="BG67" i="15"/>
  <c r="BH67" i="15" s="1"/>
  <c r="BG70" i="15"/>
  <c r="BH70" i="15" s="1"/>
  <c r="BG68" i="15"/>
  <c r="BH68" i="15" s="1"/>
  <c r="BG50" i="15"/>
  <c r="BH50" i="15" s="1"/>
  <c r="BG65" i="15"/>
  <c r="BH65" i="15" s="1"/>
  <c r="BG26" i="15"/>
  <c r="BH26" i="15" s="1"/>
  <c r="BG24" i="15"/>
  <c r="BH24" i="15" s="1"/>
  <c r="BG27" i="15"/>
  <c r="BH27" i="15" s="1"/>
  <c r="BG25" i="15"/>
  <c r="BH25" i="15" s="1"/>
  <c r="BG38" i="15"/>
  <c r="BH38" i="15" s="1"/>
  <c r="BG39" i="15"/>
  <c r="BH39" i="15" s="1"/>
  <c r="BG36" i="15"/>
  <c r="BH36" i="15" s="1"/>
  <c r="BG40" i="15"/>
  <c r="BH40" i="15" s="1"/>
  <c r="BG37" i="15"/>
  <c r="BH37" i="15" s="1"/>
  <c r="BG35" i="15"/>
  <c r="BH35" i="15" s="1"/>
  <c r="BG34" i="15"/>
  <c r="BH34" i="15" s="1"/>
  <c r="BF33" i="14"/>
  <c r="BF39" i="14" s="1"/>
  <c r="K47" i="18" s="1"/>
  <c r="AR49" i="14"/>
  <c r="BG49" i="14" s="1"/>
  <c r="BH49" i="14" s="1"/>
  <c r="AR31" i="14"/>
  <c r="AP39" i="14"/>
  <c r="H47" i="18" s="1"/>
  <c r="J50" i="17"/>
  <c r="I80" i="17" s="1"/>
  <c r="J80" i="17" s="1"/>
  <c r="AR30" i="14"/>
  <c r="BF50" i="14"/>
  <c r="BG50" i="14" s="1"/>
  <c r="BH50" i="14" s="1"/>
  <c r="BF51" i="14"/>
  <c r="BG51" i="14" s="1"/>
  <c r="BH51" i="14" s="1"/>
  <c r="BG48" i="14"/>
  <c r="BH48" i="14" s="1"/>
  <c r="H34" i="18"/>
  <c r="AQ60" i="12"/>
  <c r="AR60" i="12" s="1"/>
  <c r="BG57" i="12"/>
  <c r="BH57" i="12" s="1"/>
  <c r="BG34" i="14"/>
  <c r="BH34" i="14" s="1"/>
  <c r="BG31" i="14"/>
  <c r="BH31" i="14" s="1"/>
  <c r="F83" i="18"/>
  <c r="K83" i="18" s="1"/>
  <c r="BG30" i="14"/>
  <c r="BH30" i="14" s="1"/>
  <c r="BG36" i="14"/>
  <c r="BH36" i="14" s="1"/>
  <c r="BG29" i="14"/>
  <c r="BH29" i="14" s="1"/>
  <c r="BH38" i="12" l="1"/>
  <c r="BG33" i="14"/>
  <c r="BH33" i="14" s="1"/>
  <c r="BG39" i="14" s="1"/>
  <c r="L83" i="18"/>
  <c r="L79" i="18"/>
  <c r="L78" i="18"/>
  <c r="L81" i="18"/>
  <c r="L77" i="18"/>
  <c r="L80" i="18"/>
  <c r="L76" i="18"/>
  <c r="L75" i="18"/>
  <c r="L82" i="18"/>
  <c r="AR76" i="15"/>
  <c r="BF76" i="15"/>
  <c r="C86" i="20" s="1"/>
  <c r="BG74" i="15"/>
  <c r="BH74" i="15" s="1"/>
  <c r="AQ39" i="14"/>
  <c r="AR39" i="14" s="1"/>
  <c r="K84" i="18"/>
  <c r="B27" i="20" s="1"/>
  <c r="B15" i="20"/>
  <c r="B16" i="20" s="1"/>
  <c r="C89" i="20" s="1"/>
  <c r="B28" i="20" l="1"/>
  <c r="B45" i="20"/>
  <c r="B46" i="20" s="1"/>
  <c r="L84" i="18"/>
  <c r="BH39" i="14"/>
  <c r="DM369" i="15" l="1"/>
  <c r="DM368" i="15"/>
  <c r="DC368" i="15" s="1"/>
  <c r="BK366" i="15"/>
  <c r="BK365" i="15"/>
  <c r="BK364" i="15"/>
  <c r="DM359" i="15"/>
  <c r="DM357" i="15"/>
  <c r="BY355" i="15"/>
  <c r="BX355" i="15"/>
  <c r="BS355" i="15"/>
  <c r="BR355" i="15"/>
  <c r="BP355" i="15"/>
  <c r="BN355" i="15"/>
  <c r="CQ355" i="15" s="1"/>
  <c r="BM355" i="15"/>
  <c r="CO355" i="15" s="1"/>
  <c r="BK355" i="15"/>
  <c r="BY354" i="15"/>
  <c r="BX354" i="15"/>
  <c r="BS354" i="15"/>
  <c r="BR354" i="15"/>
  <c r="BP354" i="15"/>
  <c r="BN354" i="15"/>
  <c r="CQ354" i="15" s="1"/>
  <c r="BM354" i="15"/>
  <c r="CO354" i="15" s="1"/>
  <c r="BK354" i="15"/>
  <c r="BN353" i="15"/>
  <c r="CQ353" i="15" s="1"/>
  <c r="BM353" i="15"/>
  <c r="CO353" i="15" s="1"/>
  <c r="BD353" i="15"/>
  <c r="BK353" i="15" s="1"/>
  <c r="BN352" i="15"/>
  <c r="CQ352" i="15" s="1"/>
  <c r="BM352" i="15"/>
  <c r="CO352" i="15" s="1"/>
  <c r="BK352" i="15"/>
  <c r="BN351" i="15"/>
  <c r="CQ351" i="15" s="1"/>
  <c r="BM351" i="15"/>
  <c r="CO351" i="15" s="1"/>
  <c r="BK351" i="15"/>
  <c r="BS350" i="15"/>
  <c r="BR350" i="15"/>
  <c r="BP350" i="15"/>
  <c r="BN350" i="15"/>
  <c r="CQ350" i="15" s="1"/>
  <c r="BM350" i="15"/>
  <c r="CO350" i="15" s="1"/>
  <c r="BK350" i="15"/>
  <c r="BS349" i="15"/>
  <c r="BR349" i="15"/>
  <c r="BP349" i="15"/>
  <c r="BN349" i="15"/>
  <c r="CQ349" i="15" s="1"/>
  <c r="BM349" i="15"/>
  <c r="CO349" i="15" s="1"/>
  <c r="BK349" i="15"/>
  <c r="BC349" i="15"/>
  <c r="BB349" i="15"/>
  <c r="BA349" i="15"/>
  <c r="AZ349" i="15"/>
  <c r="AY349" i="15"/>
  <c r="AW349" i="15"/>
  <c r="AV349" i="15"/>
  <c r="AU349" i="15"/>
  <c r="AT349" i="15"/>
  <c r="AS349" i="15"/>
  <c r="AQ349" i="15"/>
  <c r="AP349" i="15"/>
  <c r="DL348" i="15"/>
  <c r="BC348" i="15"/>
  <c r="BB348" i="15"/>
  <c r="BA348" i="15"/>
  <c r="AZ348" i="15"/>
  <c r="AY348" i="15"/>
  <c r="AW348" i="15"/>
  <c r="AV348" i="15"/>
  <c r="AU348" i="15"/>
  <c r="AT348" i="15"/>
  <c r="AS348" i="15"/>
  <c r="AQ348" i="15"/>
  <c r="AP348" i="15"/>
  <c r="BC347" i="15"/>
  <c r="BB347" i="15"/>
  <c r="BA347" i="15"/>
  <c r="AZ347" i="15"/>
  <c r="AY347" i="15"/>
  <c r="AW347" i="15"/>
  <c r="AV347" i="15"/>
  <c r="AU347" i="15"/>
  <c r="AT347" i="15"/>
  <c r="AS347" i="15"/>
  <c r="AQ347" i="15"/>
  <c r="AP347" i="15"/>
  <c r="DL346" i="15"/>
  <c r="BC346" i="15"/>
  <c r="BB346" i="15"/>
  <c r="BA346" i="15"/>
  <c r="AZ346" i="15"/>
  <c r="AY346" i="15"/>
  <c r="AW346" i="15"/>
  <c r="AV346" i="15"/>
  <c r="AU346" i="15"/>
  <c r="AT346" i="15"/>
  <c r="AS346" i="15"/>
  <c r="AQ346" i="15"/>
  <c r="AP346" i="15"/>
  <c r="AG346" i="15"/>
  <c r="AE346" i="15"/>
  <c r="AD346" i="15"/>
  <c r="AC346" i="15"/>
  <c r="AB346" i="15"/>
  <c r="AA346" i="15"/>
  <c r="Z346" i="15"/>
  <c r="Y346" i="15"/>
  <c r="X346" i="15"/>
  <c r="W346" i="15"/>
  <c r="V346" i="15"/>
  <c r="U346" i="15"/>
  <c r="T346" i="15"/>
  <c r="S346" i="15"/>
  <c r="BC345" i="15"/>
  <c r="BB345" i="15"/>
  <c r="BA345" i="15"/>
  <c r="AZ345" i="15"/>
  <c r="AY345" i="15"/>
  <c r="AW345" i="15"/>
  <c r="AV345" i="15"/>
  <c r="AU345" i="15"/>
  <c r="AT345" i="15"/>
  <c r="AS345" i="15"/>
  <c r="AQ345" i="15"/>
  <c r="AP345" i="15"/>
  <c r="AG345" i="15"/>
  <c r="AE345" i="15"/>
  <c r="AD345" i="15"/>
  <c r="AC345" i="15"/>
  <c r="AB345" i="15"/>
  <c r="AA345" i="15"/>
  <c r="Z345" i="15"/>
  <c r="Y345" i="15"/>
  <c r="X345" i="15"/>
  <c r="W345" i="15"/>
  <c r="V345" i="15"/>
  <c r="U345" i="15"/>
  <c r="T345" i="15"/>
  <c r="S345" i="15"/>
  <c r="BC344" i="15"/>
  <c r="BB344" i="15"/>
  <c r="BA344" i="15"/>
  <c r="AZ344" i="15"/>
  <c r="AY344" i="15"/>
  <c r="AW344" i="15"/>
  <c r="AV344" i="15"/>
  <c r="AU344" i="15"/>
  <c r="AT344" i="15"/>
  <c r="AS344" i="15"/>
  <c r="AQ344" i="15"/>
  <c r="AP344" i="15"/>
  <c r="AG344" i="15"/>
  <c r="AE344" i="15"/>
  <c r="AD344" i="15"/>
  <c r="AC344" i="15"/>
  <c r="AB344" i="15"/>
  <c r="AA344" i="15"/>
  <c r="Z344" i="15"/>
  <c r="Y344" i="15"/>
  <c r="X344" i="15"/>
  <c r="W344" i="15"/>
  <c r="V344" i="15"/>
  <c r="U344" i="15"/>
  <c r="T344" i="15"/>
  <c r="S344" i="15"/>
  <c r="DG343" i="15"/>
  <c r="DI343" i="15" s="1"/>
  <c r="DJ343" i="15" s="1"/>
  <c r="DD343" i="15"/>
  <c r="DC343" i="15"/>
  <c r="BP343" i="15"/>
  <c r="BK343" i="15"/>
  <c r="BC343" i="15"/>
  <c r="BB343" i="15"/>
  <c r="BA343" i="15"/>
  <c r="AZ343" i="15"/>
  <c r="AY343" i="15"/>
  <c r="AW343" i="15"/>
  <c r="AV343" i="15"/>
  <c r="AU343" i="15"/>
  <c r="AT343" i="15"/>
  <c r="AS343" i="15"/>
  <c r="AQ343" i="15"/>
  <c r="AP343" i="15"/>
  <c r="AG343" i="15"/>
  <c r="AE343" i="15"/>
  <c r="AD343" i="15"/>
  <c r="AC343" i="15"/>
  <c r="AB343" i="15"/>
  <c r="AA343" i="15"/>
  <c r="Z343" i="15"/>
  <c r="Y343" i="15"/>
  <c r="X343" i="15"/>
  <c r="W343" i="15"/>
  <c r="V343" i="15"/>
  <c r="U343" i="15"/>
  <c r="T343" i="15"/>
  <c r="S343" i="15"/>
  <c r="DG342" i="15"/>
  <c r="DI342" i="15" s="1"/>
  <c r="DJ342" i="15" s="1"/>
  <c r="DD342" i="15"/>
  <c r="DC342" i="15"/>
  <c r="BP342" i="15"/>
  <c r="BK342" i="15"/>
  <c r="BC342" i="15"/>
  <c r="BB342" i="15"/>
  <c r="BA342" i="15"/>
  <c r="AZ342" i="15"/>
  <c r="AY342" i="15"/>
  <c r="AW342" i="15"/>
  <c r="AV342" i="15"/>
  <c r="AU342" i="15"/>
  <c r="AT342" i="15"/>
  <c r="AS342" i="15"/>
  <c r="AQ342" i="15"/>
  <c r="AP342" i="15"/>
  <c r="AG342" i="15"/>
  <c r="AE342" i="15"/>
  <c r="AD342" i="15"/>
  <c r="AC342" i="15"/>
  <c r="AB342" i="15"/>
  <c r="AA342" i="15"/>
  <c r="Z342" i="15"/>
  <c r="Y342" i="15"/>
  <c r="X342" i="15"/>
  <c r="W342" i="15"/>
  <c r="V342" i="15"/>
  <c r="U342" i="15"/>
  <c r="T342" i="15"/>
  <c r="S342" i="15"/>
  <c r="DG341" i="15"/>
  <c r="DI341" i="15" s="1"/>
  <c r="DJ341" i="15" s="1"/>
  <c r="DD341" i="15"/>
  <c r="DC341" i="15"/>
  <c r="BP341" i="15"/>
  <c r="BK341" i="15"/>
  <c r="BC341" i="15"/>
  <c r="BB341" i="15"/>
  <c r="BA341" i="15"/>
  <c r="AZ341" i="15"/>
  <c r="AY341" i="15"/>
  <c r="AW341" i="15"/>
  <c r="AV341" i="15"/>
  <c r="AU341" i="15"/>
  <c r="AT341" i="15"/>
  <c r="AS341" i="15"/>
  <c r="AQ341" i="15"/>
  <c r="AP341" i="15"/>
  <c r="AG341" i="15"/>
  <c r="AE341" i="15"/>
  <c r="AD341" i="15"/>
  <c r="AC341" i="15"/>
  <c r="AB341" i="15"/>
  <c r="AA341" i="15"/>
  <c r="Z341" i="15"/>
  <c r="Y341" i="15"/>
  <c r="X341" i="15"/>
  <c r="W341" i="15"/>
  <c r="V341" i="15"/>
  <c r="U341" i="15"/>
  <c r="T341" i="15"/>
  <c r="S341" i="15"/>
  <c r="DG340" i="15"/>
  <c r="DI340" i="15" s="1"/>
  <c r="DD340" i="15"/>
  <c r="DC340" i="15"/>
  <c r="BP340" i="15"/>
  <c r="BK340" i="15"/>
  <c r="BC340" i="15"/>
  <c r="BB340" i="15"/>
  <c r="BA340" i="15"/>
  <c r="AZ340" i="15"/>
  <c r="AY340" i="15"/>
  <c r="AW340" i="15"/>
  <c r="AV340" i="15"/>
  <c r="AU340" i="15"/>
  <c r="AT340" i="15"/>
  <c r="AS340" i="15"/>
  <c r="AQ340" i="15"/>
  <c r="AP340" i="15"/>
  <c r="AG340" i="15"/>
  <c r="AE340" i="15"/>
  <c r="AD340" i="15"/>
  <c r="AC340" i="15"/>
  <c r="AB340" i="15"/>
  <c r="AA340" i="15"/>
  <c r="Z340" i="15"/>
  <c r="Y340" i="15"/>
  <c r="X340" i="15"/>
  <c r="W340" i="15"/>
  <c r="V340" i="15"/>
  <c r="U340" i="15"/>
  <c r="T340" i="15"/>
  <c r="S340" i="15"/>
  <c r="DG339" i="15"/>
  <c r="DI339" i="15" s="1"/>
  <c r="DD339" i="15"/>
  <c r="DC339" i="15"/>
  <c r="BP339" i="15"/>
  <c r="BK339" i="15"/>
  <c r="BC339" i="15"/>
  <c r="BB339" i="15"/>
  <c r="BA339" i="15"/>
  <c r="AZ339" i="15"/>
  <c r="AY339" i="15"/>
  <c r="AW339" i="15"/>
  <c r="AV339" i="15"/>
  <c r="AU339" i="15"/>
  <c r="AT339" i="15"/>
  <c r="AS339" i="15"/>
  <c r="AQ339" i="15"/>
  <c r="AP339" i="15"/>
  <c r="AG339" i="15"/>
  <c r="AE339" i="15"/>
  <c r="AD339" i="15"/>
  <c r="AC339" i="15"/>
  <c r="AB339" i="15"/>
  <c r="AA339" i="15"/>
  <c r="Z339" i="15"/>
  <c r="Y339" i="15"/>
  <c r="X339" i="15"/>
  <c r="W339" i="15"/>
  <c r="V339" i="15"/>
  <c r="U339" i="15"/>
  <c r="T339" i="15"/>
  <c r="S339" i="15"/>
  <c r="DG338" i="15"/>
  <c r="DI338" i="15" s="1"/>
  <c r="DD338" i="15"/>
  <c r="DC338" i="15"/>
  <c r="BP338" i="15"/>
  <c r="BK338" i="15"/>
  <c r="BC338" i="15"/>
  <c r="BB338" i="15"/>
  <c r="BA338" i="15"/>
  <c r="AZ338" i="15"/>
  <c r="AY338" i="15"/>
  <c r="AW338" i="15"/>
  <c r="AV338" i="15"/>
  <c r="AU338" i="15"/>
  <c r="AT338" i="15"/>
  <c r="AS338" i="15"/>
  <c r="AQ338" i="15"/>
  <c r="AP338" i="15"/>
  <c r="AG338" i="15"/>
  <c r="AE338" i="15"/>
  <c r="AD338" i="15"/>
  <c r="AC338" i="15"/>
  <c r="AB338" i="15"/>
  <c r="AA338" i="15"/>
  <c r="Z338" i="15"/>
  <c r="Y338" i="15"/>
  <c r="X338" i="15"/>
  <c r="W338" i="15"/>
  <c r="V338" i="15"/>
  <c r="U338" i="15"/>
  <c r="T338" i="15"/>
  <c r="S338" i="15"/>
  <c r="DG337" i="15"/>
  <c r="DI337" i="15" s="1"/>
  <c r="DD337" i="15"/>
  <c r="DC337" i="15"/>
  <c r="BP337" i="15"/>
  <c r="BK337" i="15"/>
  <c r="BC337" i="15"/>
  <c r="BB337" i="15"/>
  <c r="BA337" i="15"/>
  <c r="AZ337" i="15"/>
  <c r="AY337" i="15"/>
  <c r="AW337" i="15"/>
  <c r="AV337" i="15"/>
  <c r="AU337" i="15"/>
  <c r="AT337" i="15"/>
  <c r="AS337" i="15"/>
  <c r="AQ337" i="15"/>
  <c r="AP337" i="15"/>
  <c r="AG337" i="15"/>
  <c r="AE337" i="15"/>
  <c r="AD337" i="15"/>
  <c r="AC337" i="15"/>
  <c r="AB337" i="15"/>
  <c r="AA337" i="15"/>
  <c r="Z337" i="15"/>
  <c r="Y337" i="15"/>
  <c r="X337" i="15"/>
  <c r="W337" i="15"/>
  <c r="V337" i="15"/>
  <c r="U337" i="15"/>
  <c r="T337" i="15"/>
  <c r="S337" i="15"/>
  <c r="DG336" i="15"/>
  <c r="DI336" i="15" s="1"/>
  <c r="DD336" i="15"/>
  <c r="DC336" i="15"/>
  <c r="BP336" i="15"/>
  <c r="BK336" i="15"/>
  <c r="BC336" i="15"/>
  <c r="BB336" i="15"/>
  <c r="BA336" i="15"/>
  <c r="AZ336" i="15"/>
  <c r="AY336" i="15"/>
  <c r="AW336" i="15"/>
  <c r="AV336" i="15"/>
  <c r="AU336" i="15"/>
  <c r="AT336" i="15"/>
  <c r="AS336" i="15"/>
  <c r="AQ336" i="15"/>
  <c r="AP336" i="15"/>
  <c r="AG336" i="15"/>
  <c r="AE336" i="15"/>
  <c r="AD336" i="15"/>
  <c r="AC336" i="15"/>
  <c r="AB336" i="15"/>
  <c r="AA336" i="15"/>
  <c r="Z336" i="15"/>
  <c r="Y336" i="15"/>
  <c r="X336" i="15"/>
  <c r="W336" i="15"/>
  <c r="V336" i="15"/>
  <c r="U336" i="15"/>
  <c r="T336" i="15"/>
  <c r="S336" i="15"/>
  <c r="DG335" i="15"/>
  <c r="DI335" i="15" s="1"/>
  <c r="DD335" i="15"/>
  <c r="DC335" i="15"/>
  <c r="BP335" i="15"/>
  <c r="BK335" i="15"/>
  <c r="BC335" i="15"/>
  <c r="BB335" i="15"/>
  <c r="BA335" i="15"/>
  <c r="AZ335" i="15"/>
  <c r="AY335" i="15"/>
  <c r="AW335" i="15"/>
  <c r="AV335" i="15"/>
  <c r="AU335" i="15"/>
  <c r="AT335" i="15"/>
  <c r="AS335" i="15"/>
  <c r="AQ335" i="15"/>
  <c r="AP335" i="15"/>
  <c r="AG335" i="15"/>
  <c r="AE335" i="15"/>
  <c r="AD335" i="15"/>
  <c r="AC335" i="15"/>
  <c r="AB335" i="15"/>
  <c r="AA335" i="15"/>
  <c r="Z335" i="15"/>
  <c r="Y335" i="15"/>
  <c r="X335" i="15"/>
  <c r="W335" i="15"/>
  <c r="V335" i="15"/>
  <c r="U335" i="15"/>
  <c r="T335" i="15"/>
  <c r="S335" i="15"/>
  <c r="DG334" i="15"/>
  <c r="DI334" i="15" s="1"/>
  <c r="DD334" i="15"/>
  <c r="DC334" i="15"/>
  <c r="BP334" i="15"/>
  <c r="BK334" i="15"/>
  <c r="BC334" i="15"/>
  <c r="BB334" i="15"/>
  <c r="BA334" i="15"/>
  <c r="AZ334" i="15"/>
  <c r="AY334" i="15"/>
  <c r="AW334" i="15"/>
  <c r="AV334" i="15"/>
  <c r="AU334" i="15"/>
  <c r="AT334" i="15"/>
  <c r="AS334" i="15"/>
  <c r="AQ334" i="15"/>
  <c r="AP334" i="15"/>
  <c r="AG334" i="15"/>
  <c r="AE334" i="15"/>
  <c r="AD334" i="15"/>
  <c r="AC334" i="15"/>
  <c r="AB334" i="15"/>
  <c r="AA334" i="15"/>
  <c r="Z334" i="15"/>
  <c r="Y334" i="15"/>
  <c r="X334" i="15"/>
  <c r="W334" i="15"/>
  <c r="V334" i="15"/>
  <c r="U334" i="15"/>
  <c r="T334" i="15"/>
  <c r="S334" i="15"/>
  <c r="DG333" i="15"/>
  <c r="DI333" i="15" s="1"/>
  <c r="DD333" i="15"/>
  <c r="DC333" i="15"/>
  <c r="BP333" i="15"/>
  <c r="BK333" i="15"/>
  <c r="BC333" i="15"/>
  <c r="BB333" i="15"/>
  <c r="BA333" i="15"/>
  <c r="AZ333" i="15"/>
  <c r="AY333" i="15"/>
  <c r="AW333" i="15"/>
  <c r="AV333" i="15"/>
  <c r="AU333" i="15"/>
  <c r="AT333" i="15"/>
  <c r="AS333" i="15"/>
  <c r="AQ333" i="15"/>
  <c r="AP333" i="15"/>
  <c r="AG333" i="15"/>
  <c r="AE333" i="15"/>
  <c r="AD333" i="15"/>
  <c r="AC333" i="15"/>
  <c r="AB333" i="15"/>
  <c r="AA333" i="15"/>
  <c r="Z333" i="15"/>
  <c r="Y333" i="15"/>
  <c r="X333" i="15"/>
  <c r="W333" i="15"/>
  <c r="V333" i="15"/>
  <c r="U333" i="15"/>
  <c r="T333" i="15"/>
  <c r="S333" i="15"/>
  <c r="DG332" i="15"/>
  <c r="DI332" i="15" s="1"/>
  <c r="DJ332" i="15" s="1"/>
  <c r="DD332" i="15"/>
  <c r="DC332" i="15"/>
  <c r="BP332" i="15"/>
  <c r="BK332" i="15"/>
  <c r="BC332" i="15"/>
  <c r="BB332" i="15"/>
  <c r="BA332" i="15"/>
  <c r="AZ332" i="15"/>
  <c r="AY332" i="15"/>
  <c r="AW332" i="15"/>
  <c r="AV332" i="15"/>
  <c r="AU332" i="15"/>
  <c r="AT332" i="15"/>
  <c r="AS332" i="15"/>
  <c r="AQ332" i="15"/>
  <c r="AP332" i="15"/>
  <c r="AG332" i="15"/>
  <c r="AE332" i="15"/>
  <c r="AD332" i="15"/>
  <c r="AC332" i="15"/>
  <c r="AB332" i="15"/>
  <c r="AA332" i="15"/>
  <c r="Z332" i="15"/>
  <c r="Y332" i="15"/>
  <c r="X332" i="15"/>
  <c r="W332" i="15"/>
  <c r="V332" i="15"/>
  <c r="U332" i="15"/>
  <c r="T332" i="15"/>
  <c r="S332" i="15"/>
  <c r="DG331" i="15"/>
  <c r="DI331" i="15" s="1"/>
  <c r="DJ331" i="15" s="1"/>
  <c r="DD331" i="15"/>
  <c r="DC331" i="15"/>
  <c r="BP331" i="15"/>
  <c r="BK331" i="15"/>
  <c r="BC331" i="15"/>
  <c r="BB331" i="15"/>
  <c r="BA331" i="15"/>
  <c r="AZ331" i="15"/>
  <c r="AY331" i="15"/>
  <c r="AW331" i="15"/>
  <c r="AV331" i="15"/>
  <c r="AU331" i="15"/>
  <c r="AT331" i="15"/>
  <c r="AS331" i="15"/>
  <c r="AQ331" i="15"/>
  <c r="AP331" i="15"/>
  <c r="AG331" i="15"/>
  <c r="AE331" i="15"/>
  <c r="AD331" i="15"/>
  <c r="AC331" i="15"/>
  <c r="AB331" i="15"/>
  <c r="AA331" i="15"/>
  <c r="Z331" i="15"/>
  <c r="Y331" i="15"/>
  <c r="X331" i="15"/>
  <c r="W331" i="15"/>
  <c r="V331" i="15"/>
  <c r="U331" i="15"/>
  <c r="T331" i="15"/>
  <c r="S331" i="15"/>
  <c r="DG330" i="15"/>
  <c r="DI330" i="15" s="1"/>
  <c r="DJ330" i="15" s="1"/>
  <c r="DD330" i="15"/>
  <c r="DC330" i="15"/>
  <c r="BP330" i="15"/>
  <c r="BK330" i="15"/>
  <c r="BC330" i="15"/>
  <c r="BB330" i="15"/>
  <c r="BA330" i="15"/>
  <c r="AZ330" i="15"/>
  <c r="AY330" i="15"/>
  <c r="AW330" i="15"/>
  <c r="AV330" i="15"/>
  <c r="AU330" i="15"/>
  <c r="AT330" i="15"/>
  <c r="AS330" i="15"/>
  <c r="AQ330" i="15"/>
  <c r="AP330" i="15"/>
  <c r="AG330" i="15"/>
  <c r="AE330" i="15"/>
  <c r="AD330" i="15"/>
  <c r="AC330" i="15"/>
  <c r="AB330" i="15"/>
  <c r="AA330" i="15"/>
  <c r="Z330" i="15"/>
  <c r="Y330" i="15"/>
  <c r="X330" i="15"/>
  <c r="W330" i="15"/>
  <c r="V330" i="15"/>
  <c r="U330" i="15"/>
  <c r="T330" i="15"/>
  <c r="S330" i="15"/>
  <c r="DG329" i="15"/>
  <c r="DI329" i="15" s="1"/>
  <c r="DD329" i="15"/>
  <c r="DC329" i="15"/>
  <c r="BP329" i="15"/>
  <c r="BK329" i="15"/>
  <c r="BC329" i="15"/>
  <c r="BB329" i="15"/>
  <c r="BA329" i="15"/>
  <c r="AZ329" i="15"/>
  <c r="AY329" i="15"/>
  <c r="AW329" i="15"/>
  <c r="AV329" i="15"/>
  <c r="AU329" i="15"/>
  <c r="AT329" i="15"/>
  <c r="AS329" i="15"/>
  <c r="AQ329" i="15"/>
  <c r="AP329" i="15"/>
  <c r="AG329" i="15"/>
  <c r="AE329" i="15"/>
  <c r="AD329" i="15"/>
  <c r="AC329" i="15"/>
  <c r="AB329" i="15"/>
  <c r="AA329" i="15"/>
  <c r="Z329" i="15"/>
  <c r="Y329" i="15"/>
  <c r="X329" i="15"/>
  <c r="W329" i="15"/>
  <c r="V329" i="15"/>
  <c r="U329" i="15"/>
  <c r="T329" i="15"/>
  <c r="S329" i="15"/>
  <c r="DG328" i="15"/>
  <c r="DI328" i="15" s="1"/>
  <c r="DD328" i="15"/>
  <c r="DC328" i="15"/>
  <c r="BP328" i="15"/>
  <c r="BK328" i="15"/>
  <c r="BC328" i="15"/>
  <c r="BB328" i="15"/>
  <c r="BA328" i="15"/>
  <c r="AZ328" i="15"/>
  <c r="AY328" i="15"/>
  <c r="AW328" i="15"/>
  <c r="AV328" i="15"/>
  <c r="AU328" i="15"/>
  <c r="AT328" i="15"/>
  <c r="AS328" i="15"/>
  <c r="AQ328" i="15"/>
  <c r="AP328" i="15"/>
  <c r="AG328" i="15"/>
  <c r="AE328" i="15"/>
  <c r="AD328" i="15"/>
  <c r="AC328" i="15"/>
  <c r="AB328" i="15"/>
  <c r="AA328" i="15"/>
  <c r="Z328" i="15"/>
  <c r="Y328" i="15"/>
  <c r="X328" i="15"/>
  <c r="W328" i="15"/>
  <c r="V328" i="15"/>
  <c r="U328" i="15"/>
  <c r="T328" i="15"/>
  <c r="S328" i="15"/>
  <c r="DG327" i="15"/>
  <c r="DI327" i="15" s="1"/>
  <c r="DD327" i="15"/>
  <c r="DC327" i="15"/>
  <c r="BP327" i="15"/>
  <c r="BK327" i="15"/>
  <c r="BC327" i="15"/>
  <c r="BB327" i="15"/>
  <c r="BA327" i="15"/>
  <c r="AZ327" i="15"/>
  <c r="AY327" i="15"/>
  <c r="AW327" i="15"/>
  <c r="AV327" i="15"/>
  <c r="AU327" i="15"/>
  <c r="AT327" i="15"/>
  <c r="AS327" i="15"/>
  <c r="AQ327" i="15"/>
  <c r="AP327" i="15"/>
  <c r="AG327" i="15"/>
  <c r="AE327" i="15"/>
  <c r="AD327" i="15"/>
  <c r="AC327" i="15"/>
  <c r="AB327" i="15"/>
  <c r="AA327" i="15"/>
  <c r="Z327" i="15"/>
  <c r="Y327" i="15"/>
  <c r="X327" i="15"/>
  <c r="W327" i="15"/>
  <c r="V327" i="15"/>
  <c r="U327" i="15"/>
  <c r="T327" i="15"/>
  <c r="S327" i="15"/>
  <c r="DG326" i="15"/>
  <c r="DI326" i="15" s="1"/>
  <c r="DD326" i="15"/>
  <c r="DC326" i="15"/>
  <c r="BP326" i="15"/>
  <c r="BK326" i="15"/>
  <c r="BC326" i="15"/>
  <c r="BB326" i="15"/>
  <c r="BA326" i="15"/>
  <c r="AZ326" i="15"/>
  <c r="AY326" i="15"/>
  <c r="AW326" i="15"/>
  <c r="AV326" i="15"/>
  <c r="AU326" i="15"/>
  <c r="AT326" i="15"/>
  <c r="AS326" i="15"/>
  <c r="AQ326" i="15"/>
  <c r="AP326" i="15"/>
  <c r="AG326" i="15"/>
  <c r="AE326" i="15"/>
  <c r="AD326" i="15"/>
  <c r="AC326" i="15"/>
  <c r="AB326" i="15"/>
  <c r="AA326" i="15"/>
  <c r="Z326" i="15"/>
  <c r="Y326" i="15"/>
  <c r="X326" i="15"/>
  <c r="W326" i="15"/>
  <c r="V326" i="15"/>
  <c r="U326" i="15"/>
  <c r="T326" i="15"/>
  <c r="S326" i="15"/>
  <c r="DG325" i="15"/>
  <c r="DI325" i="15" s="1"/>
  <c r="DD325" i="15"/>
  <c r="DC325" i="15"/>
  <c r="BP325" i="15"/>
  <c r="BK325" i="15"/>
  <c r="BC325" i="15"/>
  <c r="BB325" i="15"/>
  <c r="BA325" i="15"/>
  <c r="AZ325" i="15"/>
  <c r="AY325" i="15"/>
  <c r="AW325" i="15"/>
  <c r="AV325" i="15"/>
  <c r="AU325" i="15"/>
  <c r="AT325" i="15"/>
  <c r="AS325" i="15"/>
  <c r="AQ325" i="15"/>
  <c r="AP325" i="15"/>
  <c r="AG325" i="15"/>
  <c r="AE325" i="15"/>
  <c r="AD325" i="15"/>
  <c r="AC325" i="15"/>
  <c r="AB325" i="15"/>
  <c r="AA325" i="15"/>
  <c r="Z325" i="15"/>
  <c r="Y325" i="15"/>
  <c r="X325" i="15"/>
  <c r="W325" i="15"/>
  <c r="V325" i="15"/>
  <c r="U325" i="15"/>
  <c r="T325" i="15"/>
  <c r="S325" i="15"/>
  <c r="DG324" i="15"/>
  <c r="DI324" i="15" s="1"/>
  <c r="DD324" i="15"/>
  <c r="DC324" i="15"/>
  <c r="BP324" i="15"/>
  <c r="BK324" i="15"/>
  <c r="BC324" i="15"/>
  <c r="BB324" i="15"/>
  <c r="BA324" i="15"/>
  <c r="AZ324" i="15"/>
  <c r="AY324" i="15"/>
  <c r="AW324" i="15"/>
  <c r="AV324" i="15"/>
  <c r="AU324" i="15"/>
  <c r="AT324" i="15"/>
  <c r="AS324" i="15"/>
  <c r="AQ324" i="15"/>
  <c r="AP324" i="15"/>
  <c r="AG324" i="15"/>
  <c r="AE324" i="15"/>
  <c r="AD324" i="15"/>
  <c r="AC324" i="15"/>
  <c r="AB324" i="15"/>
  <c r="AA324" i="15"/>
  <c r="Z324" i="15"/>
  <c r="Y324" i="15"/>
  <c r="X324" i="15"/>
  <c r="W324" i="15"/>
  <c r="V324" i="15"/>
  <c r="U324" i="15"/>
  <c r="T324" i="15"/>
  <c r="S324" i="15"/>
  <c r="DG323" i="15"/>
  <c r="DI323" i="15" s="1"/>
  <c r="DD323" i="15"/>
  <c r="DC323" i="15"/>
  <c r="BP323" i="15"/>
  <c r="BK323" i="15"/>
  <c r="BC323" i="15"/>
  <c r="BB323" i="15"/>
  <c r="BA323" i="15"/>
  <c r="AZ323" i="15"/>
  <c r="AY323" i="15"/>
  <c r="AW323" i="15"/>
  <c r="AV323" i="15"/>
  <c r="AU323" i="15"/>
  <c r="AT323" i="15"/>
  <c r="AS323" i="15"/>
  <c r="AQ323" i="15"/>
  <c r="AP323" i="15"/>
  <c r="AG323" i="15"/>
  <c r="AE323" i="15"/>
  <c r="AD323" i="15"/>
  <c r="AC323" i="15"/>
  <c r="AB323" i="15"/>
  <c r="AA323" i="15"/>
  <c r="Z323" i="15"/>
  <c r="Y323" i="15"/>
  <c r="X323" i="15"/>
  <c r="W323" i="15"/>
  <c r="V323" i="15"/>
  <c r="U323" i="15"/>
  <c r="T323" i="15"/>
  <c r="S323" i="15"/>
  <c r="DG322" i="15"/>
  <c r="DI322" i="15" s="1"/>
  <c r="DD322" i="15"/>
  <c r="DC322" i="15"/>
  <c r="BP322" i="15"/>
  <c r="BK322" i="15"/>
  <c r="BD322" i="15"/>
  <c r="BC322" i="15"/>
  <c r="BB322" i="15"/>
  <c r="BA322" i="15"/>
  <c r="AZ322" i="15"/>
  <c r="AV322" i="15"/>
  <c r="AU322" i="15"/>
  <c r="AT322" i="15"/>
  <c r="AS322" i="15"/>
  <c r="AQ322" i="15"/>
  <c r="AP322" i="15"/>
  <c r="AG322" i="15"/>
  <c r="AE322" i="15"/>
  <c r="AD322" i="15"/>
  <c r="AC322" i="15"/>
  <c r="AB322" i="15"/>
  <c r="AA322" i="15"/>
  <c r="X322" i="15"/>
  <c r="W322" i="15"/>
  <c r="V322" i="15"/>
  <c r="U322" i="15"/>
  <c r="T322" i="15"/>
  <c r="S322" i="15"/>
  <c r="DG321" i="15"/>
  <c r="DI321" i="15" s="1"/>
  <c r="DJ321" i="15" s="1"/>
  <c r="DD321" i="15"/>
  <c r="DC321" i="15"/>
  <c r="BP321" i="15"/>
  <c r="BK321" i="15"/>
  <c r="BD321" i="15"/>
  <c r="BC321" i="15"/>
  <c r="BB321" i="15"/>
  <c r="BA321" i="15"/>
  <c r="AZ321" i="15"/>
  <c r="AV321" i="15"/>
  <c r="AU321" i="15"/>
  <c r="AT321" i="15"/>
  <c r="AS321" i="15"/>
  <c r="AQ321" i="15"/>
  <c r="AP321" i="15"/>
  <c r="AG321" i="15"/>
  <c r="AE321" i="15"/>
  <c r="AD321" i="15"/>
  <c r="AC321" i="15"/>
  <c r="AB321" i="15"/>
  <c r="AA321" i="15"/>
  <c r="X321" i="15"/>
  <c r="W321" i="15"/>
  <c r="V321" i="15"/>
  <c r="U321" i="15"/>
  <c r="T321" i="15"/>
  <c r="S321" i="15"/>
  <c r="DG320" i="15"/>
  <c r="DI320" i="15" s="1"/>
  <c r="DD320" i="15"/>
  <c r="DC320" i="15"/>
  <c r="BP320" i="15"/>
  <c r="BK320" i="15"/>
  <c r="BD320" i="15"/>
  <c r="BC320" i="15"/>
  <c r="BB320" i="15"/>
  <c r="BA320" i="15"/>
  <c r="AZ320" i="15"/>
  <c r="AV320" i="15"/>
  <c r="AU320" i="15"/>
  <c r="AT320" i="15"/>
  <c r="AS320" i="15"/>
  <c r="AQ320" i="15"/>
  <c r="AP320" i="15"/>
  <c r="AG320" i="15"/>
  <c r="AE320" i="15"/>
  <c r="AD320" i="15"/>
  <c r="AC320" i="15"/>
  <c r="AB320" i="15"/>
  <c r="AA320" i="15"/>
  <c r="X320" i="15"/>
  <c r="W320" i="15"/>
  <c r="V320" i="15"/>
  <c r="U320" i="15"/>
  <c r="T320" i="15"/>
  <c r="S320" i="15"/>
  <c r="DG319" i="15"/>
  <c r="DI319" i="15" s="1"/>
  <c r="DD319" i="15"/>
  <c r="DC319" i="15"/>
  <c r="BP319" i="15"/>
  <c r="BK319" i="15"/>
  <c r="BC319" i="15"/>
  <c r="BB319" i="15"/>
  <c r="BA319" i="15"/>
  <c r="AZ319" i="15"/>
  <c r="AY319" i="15"/>
  <c r="AW319" i="15"/>
  <c r="AV319" i="15"/>
  <c r="AU319" i="15"/>
  <c r="AT319" i="15"/>
  <c r="AS319" i="15"/>
  <c r="AQ319" i="15"/>
  <c r="AP319" i="15"/>
  <c r="AG319" i="15"/>
  <c r="AE319" i="15"/>
  <c r="AD319" i="15"/>
  <c r="AC319" i="15"/>
  <c r="AB319" i="15"/>
  <c r="AA319" i="15"/>
  <c r="Z319" i="15"/>
  <c r="Y319" i="15"/>
  <c r="X319" i="15"/>
  <c r="W319" i="15"/>
  <c r="V319" i="15"/>
  <c r="U319" i="15"/>
  <c r="T319" i="15"/>
  <c r="S319" i="15"/>
  <c r="DG318" i="15"/>
  <c r="DI318" i="15" s="1"/>
  <c r="DD318" i="15"/>
  <c r="DC318" i="15"/>
  <c r="BP318" i="15"/>
  <c r="BK318" i="15"/>
  <c r="BC318" i="15"/>
  <c r="BB318" i="15"/>
  <c r="BA318" i="15"/>
  <c r="AZ318" i="15"/>
  <c r="AY318" i="15"/>
  <c r="AW318" i="15"/>
  <c r="AV318" i="15"/>
  <c r="AU318" i="15"/>
  <c r="AT318" i="15"/>
  <c r="AS318" i="15"/>
  <c r="AQ318" i="15"/>
  <c r="AP318" i="15"/>
  <c r="AG318" i="15"/>
  <c r="AE318" i="15"/>
  <c r="AD318" i="15"/>
  <c r="AC318" i="15"/>
  <c r="AB318" i="15"/>
  <c r="AA318" i="15"/>
  <c r="Z318" i="15"/>
  <c r="Y318" i="15"/>
  <c r="X318" i="15"/>
  <c r="W318" i="15"/>
  <c r="V318" i="15"/>
  <c r="U318" i="15"/>
  <c r="T318" i="15"/>
  <c r="S318" i="15"/>
  <c r="DG317" i="15"/>
  <c r="DI317" i="15" s="1"/>
  <c r="DD317" i="15"/>
  <c r="DC317" i="15"/>
  <c r="BP317" i="15"/>
  <c r="BK317" i="15"/>
  <c r="BC317" i="15"/>
  <c r="BB317" i="15"/>
  <c r="BA317" i="15"/>
  <c r="AZ317" i="15"/>
  <c r="AY317" i="15"/>
  <c r="AW317" i="15"/>
  <c r="AV317" i="15"/>
  <c r="AU317" i="15"/>
  <c r="AT317" i="15"/>
  <c r="AS317" i="15"/>
  <c r="AQ317" i="15"/>
  <c r="AP317" i="15"/>
  <c r="AG317" i="15"/>
  <c r="AE317" i="15"/>
  <c r="AD317" i="15"/>
  <c r="AC317" i="15"/>
  <c r="AB317" i="15"/>
  <c r="AA317" i="15"/>
  <c r="Z317" i="15"/>
  <c r="Y317" i="15"/>
  <c r="X317" i="15"/>
  <c r="W317" i="15"/>
  <c r="V317" i="15"/>
  <c r="U317" i="15"/>
  <c r="T317" i="15"/>
  <c r="S317" i="15"/>
  <c r="DG316" i="15"/>
  <c r="DI316" i="15" s="1"/>
  <c r="DJ316" i="15" s="1"/>
  <c r="DD316" i="15"/>
  <c r="DC316" i="15"/>
  <c r="BP316" i="15"/>
  <c r="BK316" i="15"/>
  <c r="BC316" i="15"/>
  <c r="BB316" i="15"/>
  <c r="BA316" i="15"/>
  <c r="AZ316" i="15"/>
  <c r="AY316" i="15"/>
  <c r="AW316" i="15"/>
  <c r="AV316" i="15"/>
  <c r="AU316" i="15"/>
  <c r="AT316" i="15"/>
  <c r="AS316" i="15"/>
  <c r="AQ316" i="15"/>
  <c r="AP316" i="15"/>
  <c r="AG316" i="15"/>
  <c r="AE316" i="15"/>
  <c r="AD316" i="15"/>
  <c r="AC316" i="15"/>
  <c r="AB316" i="15"/>
  <c r="AA316" i="15"/>
  <c r="Z316" i="15"/>
  <c r="Y316" i="15"/>
  <c r="X316" i="15"/>
  <c r="W316" i="15"/>
  <c r="V316" i="15"/>
  <c r="U316" i="15"/>
  <c r="T316" i="15"/>
  <c r="S316" i="15"/>
  <c r="DG315" i="15"/>
  <c r="DI315" i="15" s="1"/>
  <c r="DJ315" i="15" s="1"/>
  <c r="DD315" i="15"/>
  <c r="DC315" i="15"/>
  <c r="BP315" i="15"/>
  <c r="BK315" i="15"/>
  <c r="BC315" i="15"/>
  <c r="BB315" i="15"/>
  <c r="BA315" i="15"/>
  <c r="AZ315" i="15"/>
  <c r="AY315" i="15"/>
  <c r="AW315" i="15"/>
  <c r="AV315" i="15"/>
  <c r="AU315" i="15"/>
  <c r="AT315" i="15"/>
  <c r="AS315" i="15"/>
  <c r="AQ315" i="15"/>
  <c r="AP315" i="15"/>
  <c r="AG315" i="15"/>
  <c r="AE315" i="15"/>
  <c r="AD315" i="15"/>
  <c r="AC315" i="15"/>
  <c r="AB315" i="15"/>
  <c r="AA315" i="15"/>
  <c r="Z315" i="15"/>
  <c r="Y315" i="15"/>
  <c r="X315" i="15"/>
  <c r="W315" i="15"/>
  <c r="V315" i="15"/>
  <c r="U315" i="15"/>
  <c r="T315" i="15"/>
  <c r="S315" i="15"/>
  <c r="DG314" i="15"/>
  <c r="DI314" i="15" s="1"/>
  <c r="DJ314" i="15" s="1"/>
  <c r="DD314" i="15"/>
  <c r="DC314" i="15"/>
  <c r="BP314" i="15"/>
  <c r="BK314" i="15"/>
  <c r="BC314" i="15"/>
  <c r="BB314" i="15"/>
  <c r="BA314" i="15"/>
  <c r="AZ314" i="15"/>
  <c r="AY314" i="15"/>
  <c r="AW314" i="15"/>
  <c r="AV314" i="15"/>
  <c r="AU314" i="15"/>
  <c r="AT314" i="15"/>
  <c r="AS314" i="15"/>
  <c r="AQ314" i="15"/>
  <c r="AP314" i="15"/>
  <c r="AG314" i="15"/>
  <c r="AE314" i="15"/>
  <c r="AD314" i="15"/>
  <c r="AC314" i="15"/>
  <c r="AB314" i="15"/>
  <c r="AA314" i="15"/>
  <c r="Z314" i="15"/>
  <c r="Y314" i="15"/>
  <c r="X314" i="15"/>
  <c r="W314" i="15"/>
  <c r="V314" i="15"/>
  <c r="U314" i="15"/>
  <c r="T314" i="15"/>
  <c r="S314" i="15"/>
  <c r="DF309" i="15"/>
  <c r="DF308" i="15"/>
  <c r="DD308" i="15"/>
  <c r="BQ308" i="15"/>
  <c r="BQ307" i="15"/>
  <c r="BK306" i="15"/>
  <c r="DF305" i="15"/>
  <c r="DD305" i="15"/>
  <c r="BK305" i="15"/>
  <c r="DF304" i="15"/>
  <c r="DD304" i="15"/>
  <c r="DF303" i="15"/>
  <c r="DD303" i="15"/>
  <c r="DF302" i="15"/>
  <c r="DD302" i="15"/>
  <c r="DF301" i="15"/>
  <c r="DD301" i="15"/>
  <c r="DF300" i="15"/>
  <c r="DD300" i="15"/>
  <c r="AV294" i="15"/>
  <c r="AW294" i="15" s="1"/>
  <c r="AX294" i="15" s="1"/>
  <c r="AY294" i="15" s="1"/>
  <c r="AZ294" i="15" s="1"/>
  <c r="DF292" i="15"/>
  <c r="DD292" i="15"/>
  <c r="AZ291" i="15"/>
  <c r="AY291" i="15"/>
  <c r="AX291" i="15"/>
  <c r="AW291" i="15"/>
  <c r="AV291" i="15"/>
  <c r="BK280" i="15" s="1"/>
  <c r="AZ290" i="15"/>
  <c r="AY290" i="15"/>
  <c r="AX290" i="15"/>
  <c r="AW290" i="15"/>
  <c r="AV290" i="15"/>
  <c r="BK279" i="15" s="1"/>
  <c r="AE23" i="15" s="1"/>
  <c r="AH23" i="15" s="1"/>
  <c r="AZ289" i="15"/>
  <c r="AY289" i="15"/>
  <c r="AX289" i="15"/>
  <c r="AW289" i="15"/>
  <c r="AV289" i="15"/>
  <c r="BK278" i="15" s="1"/>
  <c r="AE22" i="15" s="1"/>
  <c r="AH22" i="15" s="1"/>
  <c r="AZ288" i="15"/>
  <c r="AY288" i="15"/>
  <c r="AX288" i="15"/>
  <c r="AW288" i="15"/>
  <c r="AV288" i="15"/>
  <c r="BK277" i="15" s="1"/>
  <c r="AZ287" i="15"/>
  <c r="AY287" i="15"/>
  <c r="AX287" i="15"/>
  <c r="AW287" i="15"/>
  <c r="AV287" i="15"/>
  <c r="BK276" i="15" s="1"/>
  <c r="AZ286" i="15"/>
  <c r="AY286" i="15"/>
  <c r="AX286" i="15"/>
  <c r="AW286" i="15"/>
  <c r="AV286" i="15"/>
  <c r="BK275" i="15" s="1"/>
  <c r="AZ285" i="15"/>
  <c r="AY285" i="15"/>
  <c r="AX285" i="15"/>
  <c r="AW285" i="15"/>
  <c r="AV285" i="15"/>
  <c r="AZ284" i="15"/>
  <c r="AY284" i="15"/>
  <c r="AX284" i="15"/>
  <c r="AW284" i="15"/>
  <c r="AV284" i="15"/>
  <c r="BK273" i="15" s="1"/>
  <c r="AZ283" i="15"/>
  <c r="AY283" i="15"/>
  <c r="AX283" i="15"/>
  <c r="AW283" i="15"/>
  <c r="AV283" i="15"/>
  <c r="BK272" i="15" s="1"/>
  <c r="AZ282" i="15"/>
  <c r="BK271" i="15" s="1"/>
  <c r="AY282" i="15"/>
  <c r="BK270" i="15" s="1"/>
  <c r="AX282" i="15"/>
  <c r="BK269" i="15" s="1"/>
  <c r="AW282" i="15"/>
  <c r="AV282" i="15"/>
  <c r="BK267" i="15" s="1"/>
  <c r="AV274" i="15"/>
  <c r="BX266" i="15"/>
  <c r="BX265" i="15"/>
  <c r="CQ264" i="15"/>
  <c r="CP264" i="15" s="1"/>
  <c r="W32" i="15" s="1"/>
  <c r="CQ263" i="15"/>
  <c r="CP263" i="15" s="1"/>
  <c r="CQ262" i="15"/>
  <c r="CP262" i="15" s="1"/>
  <c r="W33" i="15" s="1"/>
  <c r="CQ260" i="15"/>
  <c r="CP260" i="15" s="1"/>
  <c r="CQ259" i="15"/>
  <c r="CP259" i="15" s="1"/>
  <c r="CQ258" i="15"/>
  <c r="CO258" i="15"/>
  <c r="CQ257" i="15"/>
  <c r="CO257" i="15"/>
  <c r="CQ256" i="15"/>
  <c r="CP256" i="15" s="1"/>
  <c r="BN254" i="15"/>
  <c r="CQ254" i="15" s="1"/>
  <c r="BM254" i="15"/>
  <c r="CO254" i="15" s="1"/>
  <c r="BK254" i="15"/>
  <c r="BN253" i="15"/>
  <c r="CQ253" i="15" s="1"/>
  <c r="BM253" i="15"/>
  <c r="CO253" i="15" s="1"/>
  <c r="BK253" i="15"/>
  <c r="BN252" i="15"/>
  <c r="BM252" i="15"/>
  <c r="CO252" i="15" s="1"/>
  <c r="BK252" i="15"/>
  <c r="BN251" i="15"/>
  <c r="CQ251" i="15" s="1"/>
  <c r="BM251" i="15"/>
  <c r="CO251" i="15" s="1"/>
  <c r="BK251" i="15"/>
  <c r="BN250" i="15"/>
  <c r="CQ250" i="15" s="1"/>
  <c r="BM250" i="15"/>
  <c r="CO250" i="15" s="1"/>
  <c r="BK250" i="15"/>
  <c r="BK249" i="15"/>
  <c r="BX248" i="15"/>
  <c r="BK248" i="15"/>
  <c r="BK246" i="15"/>
  <c r="BK226" i="15"/>
  <c r="BE226" i="15"/>
  <c r="BD226" i="15"/>
  <c r="BK225" i="15"/>
  <c r="BE225" i="15"/>
  <c r="BD225" i="15"/>
  <c r="BK218" i="15"/>
  <c r="BK190" i="15"/>
  <c r="BK189" i="15"/>
  <c r="BK188" i="15"/>
  <c r="BK187" i="15"/>
  <c r="CI171" i="15"/>
  <c r="CC171" i="15"/>
  <c r="BW171" i="15"/>
  <c r="BQ171" i="15"/>
  <c r="CI170" i="15"/>
  <c r="CC170" i="15"/>
  <c r="BW170" i="15"/>
  <c r="BQ170" i="15"/>
  <c r="BK170" i="15"/>
  <c r="CI169" i="15"/>
  <c r="CC169" i="15"/>
  <c r="BW169" i="15"/>
  <c r="BQ169" i="15"/>
  <c r="CI168" i="15"/>
  <c r="CC168" i="15"/>
  <c r="BW168" i="15"/>
  <c r="BQ168" i="15"/>
  <c r="CI167" i="15"/>
  <c r="CC167" i="15"/>
  <c r="BW167" i="15"/>
  <c r="BQ167" i="15"/>
  <c r="CI166" i="15"/>
  <c r="CC166" i="15"/>
  <c r="BW166" i="15"/>
  <c r="BQ166" i="15"/>
  <c r="CI165" i="15"/>
  <c r="CC165" i="15"/>
  <c r="BW165" i="15"/>
  <c r="BQ165" i="15"/>
  <c r="CI164" i="15"/>
  <c r="CC164" i="15"/>
  <c r="BW164" i="15"/>
  <c r="BQ164" i="15"/>
  <c r="CI163" i="15"/>
  <c r="CC163" i="15"/>
  <c r="BW163" i="15"/>
  <c r="BQ163" i="15"/>
  <c r="CI162" i="15"/>
  <c r="CC162" i="15"/>
  <c r="BW162" i="15"/>
  <c r="BQ162" i="15"/>
  <c r="CI161" i="15"/>
  <c r="CC161" i="15"/>
  <c r="BW161" i="15"/>
  <c r="BQ161" i="15"/>
  <c r="CI160" i="15"/>
  <c r="CC160" i="15"/>
  <c r="BW160" i="15"/>
  <c r="BQ160" i="15"/>
  <c r="CI159" i="15"/>
  <c r="CC159" i="15"/>
  <c r="BW159" i="15"/>
  <c r="BQ159" i="15"/>
  <c r="CI158" i="15"/>
  <c r="CC158" i="15"/>
  <c r="BW158" i="15"/>
  <c r="BQ158" i="15"/>
  <c r="CI157" i="15"/>
  <c r="CC157" i="15"/>
  <c r="BW157" i="15"/>
  <c r="BQ157" i="15"/>
  <c r="CI156" i="15"/>
  <c r="CC156" i="15"/>
  <c r="BW156" i="15"/>
  <c r="BQ156" i="15"/>
  <c r="CI155" i="15"/>
  <c r="CC155" i="15"/>
  <c r="BW155" i="15"/>
  <c r="BQ155" i="15"/>
  <c r="CI154" i="15"/>
  <c r="CC154" i="15"/>
  <c r="BW154" i="15"/>
  <c r="BQ154" i="15"/>
  <c r="CI149" i="15"/>
  <c r="CC149" i="15"/>
  <c r="BW149" i="15"/>
  <c r="BQ149" i="15"/>
  <c r="CI148" i="15"/>
  <c r="CC148" i="15"/>
  <c r="BW148" i="15"/>
  <c r="BQ148" i="15"/>
  <c r="CI147" i="15"/>
  <c r="CC147" i="15"/>
  <c r="BW147" i="15"/>
  <c r="BQ147" i="15"/>
  <c r="CI146" i="15"/>
  <c r="CC146" i="15"/>
  <c r="BW146" i="15"/>
  <c r="BQ146" i="15"/>
  <c r="CI145" i="15"/>
  <c r="CC145" i="15"/>
  <c r="BW145" i="15"/>
  <c r="BQ145" i="15"/>
  <c r="CI144" i="15"/>
  <c r="CC144" i="15"/>
  <c r="BW144" i="15"/>
  <c r="BQ144" i="15"/>
  <c r="CI143" i="15"/>
  <c r="CC143" i="15"/>
  <c r="BW143" i="15"/>
  <c r="BQ143" i="15"/>
  <c r="CI142" i="15"/>
  <c r="CC142" i="15"/>
  <c r="BW142" i="15"/>
  <c r="BQ142" i="15"/>
  <c r="CI141" i="15"/>
  <c r="CC141" i="15"/>
  <c r="BW141" i="15"/>
  <c r="BQ141" i="15"/>
  <c r="CI140" i="15"/>
  <c r="CC140" i="15"/>
  <c r="BW140" i="15"/>
  <c r="BQ140" i="15"/>
  <c r="CI139" i="15"/>
  <c r="CC139" i="15"/>
  <c r="BW139" i="15"/>
  <c r="BQ139" i="15"/>
  <c r="CI138" i="15"/>
  <c r="CC138" i="15"/>
  <c r="BW138" i="15"/>
  <c r="BQ138" i="15"/>
  <c r="CI137" i="15"/>
  <c r="CC137" i="15"/>
  <c r="BW137" i="15"/>
  <c r="BQ137" i="15"/>
  <c r="CI132" i="15"/>
  <c r="CC132" i="15"/>
  <c r="BW132" i="15"/>
  <c r="BQ132" i="15"/>
  <c r="CI131" i="15"/>
  <c r="CC131" i="15"/>
  <c r="BW131" i="15"/>
  <c r="BQ131" i="15"/>
  <c r="CI130" i="15"/>
  <c r="CC130" i="15"/>
  <c r="BW130" i="15"/>
  <c r="BQ130" i="15"/>
  <c r="CI129" i="15"/>
  <c r="CC129" i="15"/>
  <c r="BW129" i="15"/>
  <c r="BQ129" i="15"/>
  <c r="CI128" i="15"/>
  <c r="CC128" i="15"/>
  <c r="BW128" i="15"/>
  <c r="BQ128" i="15"/>
  <c r="CI127" i="15"/>
  <c r="CC127" i="15"/>
  <c r="BW127" i="15"/>
  <c r="BQ127" i="15"/>
  <c r="CI126" i="15"/>
  <c r="CC126" i="15"/>
  <c r="BW126" i="15"/>
  <c r="BQ126" i="15"/>
  <c r="CI125" i="15"/>
  <c r="CC125" i="15"/>
  <c r="BW125" i="15"/>
  <c r="BQ125" i="15"/>
  <c r="CI124" i="15"/>
  <c r="CC124" i="15"/>
  <c r="BW124" i="15"/>
  <c r="BQ124" i="15"/>
  <c r="CI123" i="15"/>
  <c r="CC123" i="15"/>
  <c r="BW123" i="15"/>
  <c r="BQ123" i="15"/>
  <c r="CI122" i="15"/>
  <c r="CC122" i="15"/>
  <c r="BW122" i="15"/>
  <c r="BQ122" i="15"/>
  <c r="CI121" i="15"/>
  <c r="CC121" i="15"/>
  <c r="BW121" i="15"/>
  <c r="BQ121" i="15"/>
  <c r="CI120" i="15"/>
  <c r="CC120" i="15"/>
  <c r="BW120" i="15"/>
  <c r="BQ120" i="15"/>
  <c r="CI119" i="15"/>
  <c r="CC119" i="15"/>
  <c r="BW119" i="15"/>
  <c r="BQ119" i="15"/>
  <c r="CI118" i="15"/>
  <c r="CC118" i="15"/>
  <c r="BW118" i="15"/>
  <c r="BQ118" i="15"/>
  <c r="CI117" i="15"/>
  <c r="CC117" i="15"/>
  <c r="BW117" i="15"/>
  <c r="BQ117" i="15"/>
  <c r="CI116" i="15"/>
  <c r="CC116" i="15"/>
  <c r="BW116" i="15"/>
  <c r="BQ116" i="15"/>
  <c r="CI115" i="15"/>
  <c r="CC115" i="15"/>
  <c r="BW115" i="15"/>
  <c r="BQ115" i="15"/>
  <c r="CI114" i="15"/>
  <c r="CC114" i="15"/>
  <c r="BW114" i="15"/>
  <c r="BQ114" i="15"/>
  <c r="CI113" i="15"/>
  <c r="CC113" i="15"/>
  <c r="BW113" i="15"/>
  <c r="BQ113" i="15"/>
  <c r="CI112" i="15"/>
  <c r="CC112" i="15"/>
  <c r="BW112" i="15"/>
  <c r="BQ112" i="15"/>
  <c r="CI111" i="15"/>
  <c r="CC111" i="15"/>
  <c r="BW111" i="15"/>
  <c r="BQ111" i="15"/>
  <c r="CI110" i="15"/>
  <c r="CC110" i="15"/>
  <c r="BW110" i="15"/>
  <c r="BQ110" i="15"/>
  <c r="CI109" i="15"/>
  <c r="CC109" i="15"/>
  <c r="BW109" i="15"/>
  <c r="BQ109" i="15"/>
  <c r="CI108" i="15"/>
  <c r="CC108" i="15"/>
  <c r="BW108" i="15"/>
  <c r="BQ108" i="15"/>
  <c r="AG93" i="15"/>
  <c r="Y89" i="15"/>
  <c r="X89" i="15"/>
  <c r="R89" i="15"/>
  <c r="W89" i="15" s="1"/>
  <c r="Q89" i="15"/>
  <c r="D89" i="15"/>
  <c r="BH77" i="15"/>
  <c r="DJ387" i="14"/>
  <c r="DJ386" i="14"/>
  <c r="CZ386" i="14" s="1"/>
  <c r="BK384" i="14"/>
  <c r="X72" i="14" s="1"/>
  <c r="AA72" i="14" s="1"/>
  <c r="BK383" i="14"/>
  <c r="BK382" i="14"/>
  <c r="DJ377" i="14"/>
  <c r="DJ375" i="14"/>
  <c r="BY373" i="14"/>
  <c r="BX373" i="14"/>
  <c r="BS373" i="14"/>
  <c r="BR373" i="14"/>
  <c r="BP373" i="14"/>
  <c r="BN373" i="14"/>
  <c r="CQ373" i="14" s="1"/>
  <c r="BM373" i="14"/>
  <c r="CO373" i="14" s="1"/>
  <c r="BK373" i="14"/>
  <c r="AE65" i="14" s="1"/>
  <c r="AH65" i="14" s="1"/>
  <c r="AI65" i="14" s="1"/>
  <c r="BF65" i="14" s="1"/>
  <c r="BY372" i="14"/>
  <c r="BX372" i="14"/>
  <c r="BS372" i="14"/>
  <c r="BR372" i="14"/>
  <c r="BP372" i="14"/>
  <c r="BN372" i="14"/>
  <c r="CQ372" i="14" s="1"/>
  <c r="BM372" i="14"/>
  <c r="CO372" i="14" s="1"/>
  <c r="BK372" i="14"/>
  <c r="BN371" i="14"/>
  <c r="CQ371" i="14" s="1"/>
  <c r="BM371" i="14"/>
  <c r="CO371" i="14" s="1"/>
  <c r="BD371" i="14"/>
  <c r="BK371" i="14" s="1"/>
  <c r="BN370" i="14"/>
  <c r="CQ370" i="14" s="1"/>
  <c r="BM370" i="14"/>
  <c r="CO370" i="14" s="1"/>
  <c r="BK370" i="14"/>
  <c r="BN369" i="14"/>
  <c r="CQ369" i="14" s="1"/>
  <c r="BM369" i="14"/>
  <c r="CO369" i="14" s="1"/>
  <c r="BK369" i="14"/>
  <c r="BS368" i="14"/>
  <c r="BR368" i="14"/>
  <c r="BP368" i="14"/>
  <c r="BN368" i="14"/>
  <c r="CQ368" i="14" s="1"/>
  <c r="BM368" i="14"/>
  <c r="CO368" i="14" s="1"/>
  <c r="BK368" i="14"/>
  <c r="BS367" i="14"/>
  <c r="BR367" i="14"/>
  <c r="BP367" i="14"/>
  <c r="BN367" i="14"/>
  <c r="CQ367" i="14" s="1"/>
  <c r="BM367" i="14"/>
  <c r="CO367" i="14" s="1"/>
  <c r="BK367" i="14"/>
  <c r="BC364" i="14"/>
  <c r="BB364" i="14"/>
  <c r="BA364" i="14"/>
  <c r="AZ364" i="14"/>
  <c r="AY364" i="14"/>
  <c r="AW364" i="14"/>
  <c r="AV364" i="14"/>
  <c r="AU364" i="14"/>
  <c r="AT364" i="14"/>
  <c r="AS364" i="14"/>
  <c r="AQ364" i="14"/>
  <c r="AP364" i="14"/>
  <c r="DI366" i="14"/>
  <c r="BC363" i="14"/>
  <c r="BB363" i="14"/>
  <c r="BA363" i="14"/>
  <c r="AZ363" i="14"/>
  <c r="AY363" i="14"/>
  <c r="AW363" i="14"/>
  <c r="AV363" i="14"/>
  <c r="AU363" i="14"/>
  <c r="AT363" i="14"/>
  <c r="AS363" i="14"/>
  <c r="AQ363" i="14"/>
  <c r="AP363" i="14"/>
  <c r="BC362" i="14"/>
  <c r="BB362" i="14"/>
  <c r="BA362" i="14"/>
  <c r="AZ362" i="14"/>
  <c r="AY362" i="14"/>
  <c r="AW362" i="14"/>
  <c r="AV362" i="14"/>
  <c r="AU362" i="14"/>
  <c r="AT362" i="14"/>
  <c r="AS362" i="14"/>
  <c r="AQ362" i="14"/>
  <c r="AP362" i="14"/>
  <c r="DI364" i="14"/>
  <c r="BC361" i="14"/>
  <c r="BB361" i="14"/>
  <c r="BA361" i="14"/>
  <c r="AZ361" i="14"/>
  <c r="AY361" i="14"/>
  <c r="AW361" i="14"/>
  <c r="AV361" i="14"/>
  <c r="AU361" i="14"/>
  <c r="AT361" i="14"/>
  <c r="AS361" i="14"/>
  <c r="AQ361" i="14"/>
  <c r="AP361" i="14"/>
  <c r="AG361" i="14"/>
  <c r="AE361" i="14"/>
  <c r="AD361" i="14"/>
  <c r="AC361" i="14"/>
  <c r="AB361" i="14"/>
  <c r="AA361" i="14"/>
  <c r="Z361" i="14"/>
  <c r="Y361" i="14"/>
  <c r="X361" i="14"/>
  <c r="W361" i="14"/>
  <c r="V361" i="14"/>
  <c r="U361" i="14"/>
  <c r="T361" i="14"/>
  <c r="S361" i="14"/>
  <c r="BC360" i="14"/>
  <c r="BB360" i="14"/>
  <c r="BA360" i="14"/>
  <c r="AZ360" i="14"/>
  <c r="AY360" i="14"/>
  <c r="AW360" i="14"/>
  <c r="AV360" i="14"/>
  <c r="AU360" i="14"/>
  <c r="AT360" i="14"/>
  <c r="AS360" i="14"/>
  <c r="AQ360" i="14"/>
  <c r="AP360" i="14"/>
  <c r="AG360" i="14"/>
  <c r="AE360" i="14"/>
  <c r="AD360" i="14"/>
  <c r="AC360" i="14"/>
  <c r="AB360" i="14"/>
  <c r="AA360" i="14"/>
  <c r="Z360" i="14"/>
  <c r="Y360" i="14"/>
  <c r="X360" i="14"/>
  <c r="W360" i="14"/>
  <c r="V360" i="14"/>
  <c r="U360" i="14"/>
  <c r="T360" i="14"/>
  <c r="S360" i="14"/>
  <c r="BC359" i="14"/>
  <c r="BB359" i="14"/>
  <c r="BA359" i="14"/>
  <c r="AZ359" i="14"/>
  <c r="AY359" i="14"/>
  <c r="AW359" i="14"/>
  <c r="AV359" i="14"/>
  <c r="AU359" i="14"/>
  <c r="AT359" i="14"/>
  <c r="AS359" i="14"/>
  <c r="AQ359" i="14"/>
  <c r="AP359" i="14"/>
  <c r="AG359" i="14"/>
  <c r="AE359" i="14"/>
  <c r="AD359" i="14"/>
  <c r="AC359" i="14"/>
  <c r="AB359" i="14"/>
  <c r="AA359" i="14"/>
  <c r="Z359" i="14"/>
  <c r="Y359" i="14"/>
  <c r="X359" i="14"/>
  <c r="W359" i="14"/>
  <c r="V359" i="14"/>
  <c r="U359" i="14"/>
  <c r="T359" i="14"/>
  <c r="S359" i="14"/>
  <c r="DD361" i="14"/>
  <c r="DF361" i="14" s="1"/>
  <c r="DA361" i="14"/>
  <c r="CZ361" i="14"/>
  <c r="BC358" i="14"/>
  <c r="BB358" i="14"/>
  <c r="BA358" i="14"/>
  <c r="AZ358" i="14"/>
  <c r="AY358" i="14"/>
  <c r="AW358" i="14"/>
  <c r="AV358" i="14"/>
  <c r="AU358" i="14"/>
  <c r="AT358" i="14"/>
  <c r="AS358" i="14"/>
  <c r="AQ358" i="14"/>
  <c r="AP358" i="14"/>
  <c r="AG358" i="14"/>
  <c r="AE358" i="14"/>
  <c r="AD358" i="14"/>
  <c r="AC358" i="14"/>
  <c r="AB358" i="14"/>
  <c r="AA358" i="14"/>
  <c r="Z358" i="14"/>
  <c r="Y358" i="14"/>
  <c r="X358" i="14"/>
  <c r="W358" i="14"/>
  <c r="V358" i="14"/>
  <c r="U358" i="14"/>
  <c r="T358" i="14"/>
  <c r="S358" i="14"/>
  <c r="DD360" i="14"/>
  <c r="DF360" i="14" s="1"/>
  <c r="DA360" i="14"/>
  <c r="CZ360" i="14"/>
  <c r="BC357" i="14"/>
  <c r="BB357" i="14"/>
  <c r="BA357" i="14"/>
  <c r="AZ357" i="14"/>
  <c r="AY357" i="14"/>
  <c r="AW357" i="14"/>
  <c r="AV357" i="14"/>
  <c r="AU357" i="14"/>
  <c r="AT357" i="14"/>
  <c r="AS357" i="14"/>
  <c r="AQ357" i="14"/>
  <c r="AP357" i="14"/>
  <c r="AG357" i="14"/>
  <c r="AE357" i="14"/>
  <c r="AD357" i="14"/>
  <c r="AC357" i="14"/>
  <c r="AB357" i="14"/>
  <c r="AA357" i="14"/>
  <c r="Z357" i="14"/>
  <c r="Y357" i="14"/>
  <c r="X357" i="14"/>
  <c r="W357" i="14"/>
  <c r="V357" i="14"/>
  <c r="U357" i="14"/>
  <c r="T357" i="14"/>
  <c r="S357" i="14"/>
  <c r="DD359" i="14"/>
  <c r="DF359" i="14" s="1"/>
  <c r="DA359" i="14"/>
  <c r="CZ359" i="14"/>
  <c r="BC356" i="14"/>
  <c r="BB356" i="14"/>
  <c r="BA356" i="14"/>
  <c r="AZ356" i="14"/>
  <c r="AY356" i="14"/>
  <c r="AW356" i="14"/>
  <c r="AV356" i="14"/>
  <c r="AU356" i="14"/>
  <c r="AT356" i="14"/>
  <c r="AS356" i="14"/>
  <c r="AQ356" i="14"/>
  <c r="AP356" i="14"/>
  <c r="AG356" i="14"/>
  <c r="AE356" i="14"/>
  <c r="AD356" i="14"/>
  <c r="AC356" i="14"/>
  <c r="AB356" i="14"/>
  <c r="AA356" i="14"/>
  <c r="Z356" i="14"/>
  <c r="Y356" i="14"/>
  <c r="X356" i="14"/>
  <c r="W356" i="14"/>
  <c r="V356" i="14"/>
  <c r="U356" i="14"/>
  <c r="T356" i="14"/>
  <c r="S356" i="14"/>
  <c r="DD358" i="14"/>
  <c r="DF358" i="14" s="1"/>
  <c r="DG358" i="14" s="1"/>
  <c r="DA358" i="14"/>
  <c r="CZ358" i="14"/>
  <c r="BC355" i="14"/>
  <c r="BB355" i="14"/>
  <c r="BA355" i="14"/>
  <c r="AZ355" i="14"/>
  <c r="AY355" i="14"/>
  <c r="AW355" i="14"/>
  <c r="AV355" i="14"/>
  <c r="AU355" i="14"/>
  <c r="AT355" i="14"/>
  <c r="AS355" i="14"/>
  <c r="AQ355" i="14"/>
  <c r="AP355" i="14"/>
  <c r="AG355" i="14"/>
  <c r="AE355" i="14"/>
  <c r="AD355" i="14"/>
  <c r="AC355" i="14"/>
  <c r="AB355" i="14"/>
  <c r="AA355" i="14"/>
  <c r="Z355" i="14"/>
  <c r="Y355" i="14"/>
  <c r="X355" i="14"/>
  <c r="W355" i="14"/>
  <c r="V355" i="14"/>
  <c r="U355" i="14"/>
  <c r="T355" i="14"/>
  <c r="S355" i="14"/>
  <c r="DD357" i="14"/>
  <c r="DF357" i="14" s="1"/>
  <c r="DG357" i="14" s="1"/>
  <c r="DA357" i="14"/>
  <c r="CZ357" i="14"/>
  <c r="BC354" i="14"/>
  <c r="BB354" i="14"/>
  <c r="BA354" i="14"/>
  <c r="AZ354" i="14"/>
  <c r="AY354" i="14"/>
  <c r="AW354" i="14"/>
  <c r="AV354" i="14"/>
  <c r="AU354" i="14"/>
  <c r="AT354" i="14"/>
  <c r="AS354" i="14"/>
  <c r="AQ354" i="14"/>
  <c r="AP354" i="14"/>
  <c r="AG354" i="14"/>
  <c r="AE354" i="14"/>
  <c r="AD354" i="14"/>
  <c r="AC354" i="14"/>
  <c r="AB354" i="14"/>
  <c r="AA354" i="14"/>
  <c r="Z354" i="14"/>
  <c r="Y354" i="14"/>
  <c r="X354" i="14"/>
  <c r="W354" i="14"/>
  <c r="V354" i="14"/>
  <c r="U354" i="14"/>
  <c r="T354" i="14"/>
  <c r="S354" i="14"/>
  <c r="DD356" i="14"/>
  <c r="DF356" i="14" s="1"/>
  <c r="DG356" i="14" s="1"/>
  <c r="DA356" i="14"/>
  <c r="CZ356" i="14"/>
  <c r="BC353" i="14"/>
  <c r="BB353" i="14"/>
  <c r="BA353" i="14"/>
  <c r="AZ353" i="14"/>
  <c r="AY353" i="14"/>
  <c r="AW353" i="14"/>
  <c r="AV353" i="14"/>
  <c r="AU353" i="14"/>
  <c r="AT353" i="14"/>
  <c r="AS353" i="14"/>
  <c r="AQ353" i="14"/>
  <c r="AP353" i="14"/>
  <c r="AG353" i="14"/>
  <c r="AE353" i="14"/>
  <c r="AD353" i="14"/>
  <c r="AC353" i="14"/>
  <c r="AB353" i="14"/>
  <c r="AA353" i="14"/>
  <c r="Z353" i="14"/>
  <c r="Y353" i="14"/>
  <c r="X353" i="14"/>
  <c r="W353" i="14"/>
  <c r="V353" i="14"/>
  <c r="U353" i="14"/>
  <c r="T353" i="14"/>
  <c r="S353" i="14"/>
  <c r="DD352" i="14"/>
  <c r="DF352" i="14" s="1"/>
  <c r="DG352" i="14" s="1"/>
  <c r="DA352" i="14"/>
  <c r="CZ352" i="14"/>
  <c r="BC352" i="14"/>
  <c r="BB352" i="14"/>
  <c r="BA352" i="14"/>
  <c r="AZ352" i="14"/>
  <c r="AY352" i="14"/>
  <c r="AW352" i="14"/>
  <c r="AV352" i="14"/>
  <c r="AU352" i="14"/>
  <c r="AT352" i="14"/>
  <c r="AS352" i="14"/>
  <c r="AQ352" i="14"/>
  <c r="AP352" i="14"/>
  <c r="AG352" i="14"/>
  <c r="AE352" i="14"/>
  <c r="AD352" i="14"/>
  <c r="AC352" i="14"/>
  <c r="AB352" i="14"/>
  <c r="AA352" i="14"/>
  <c r="Z352" i="14"/>
  <c r="Y352" i="14"/>
  <c r="X352" i="14"/>
  <c r="W352" i="14"/>
  <c r="V352" i="14"/>
  <c r="U352" i="14"/>
  <c r="T352" i="14"/>
  <c r="S352" i="14"/>
  <c r="DD351" i="14"/>
  <c r="DF351" i="14" s="1"/>
  <c r="DG351" i="14" s="1"/>
  <c r="DA351" i="14"/>
  <c r="CZ351" i="14"/>
  <c r="BC351" i="14"/>
  <c r="BB351" i="14"/>
  <c r="BA351" i="14"/>
  <c r="AZ351" i="14"/>
  <c r="AY351" i="14"/>
  <c r="AW351" i="14"/>
  <c r="AV351" i="14"/>
  <c r="AU351" i="14"/>
  <c r="AT351" i="14"/>
  <c r="AS351" i="14"/>
  <c r="AQ351" i="14"/>
  <c r="AP351" i="14"/>
  <c r="AG351" i="14"/>
  <c r="AE351" i="14"/>
  <c r="AD351" i="14"/>
  <c r="AC351" i="14"/>
  <c r="AB351" i="14"/>
  <c r="AA351" i="14"/>
  <c r="Z351" i="14"/>
  <c r="Y351" i="14"/>
  <c r="X351" i="14"/>
  <c r="W351" i="14"/>
  <c r="V351" i="14"/>
  <c r="U351" i="14"/>
  <c r="T351" i="14"/>
  <c r="S351" i="14"/>
  <c r="DD350" i="14"/>
  <c r="DF350" i="14" s="1"/>
  <c r="DG350" i="14" s="1"/>
  <c r="DA350" i="14"/>
  <c r="CZ350" i="14"/>
  <c r="BC350" i="14"/>
  <c r="BB350" i="14"/>
  <c r="BA350" i="14"/>
  <c r="AZ350" i="14"/>
  <c r="AY350" i="14"/>
  <c r="AW350" i="14"/>
  <c r="AV350" i="14"/>
  <c r="AU350" i="14"/>
  <c r="AT350" i="14"/>
  <c r="AS350" i="14"/>
  <c r="AQ350" i="14"/>
  <c r="AP350" i="14"/>
  <c r="AG350" i="14"/>
  <c r="AE350" i="14"/>
  <c r="AD350" i="14"/>
  <c r="AC350" i="14"/>
  <c r="AB350" i="14"/>
  <c r="AA350" i="14"/>
  <c r="Z350" i="14"/>
  <c r="Y350" i="14"/>
  <c r="X350" i="14"/>
  <c r="W350" i="14"/>
  <c r="V350" i="14"/>
  <c r="U350" i="14"/>
  <c r="T350" i="14"/>
  <c r="S350" i="14"/>
  <c r="DD349" i="14"/>
  <c r="DF349" i="14" s="1"/>
  <c r="DA349" i="14"/>
  <c r="CZ349" i="14"/>
  <c r="DC324" i="14" s="1"/>
  <c r="BC349" i="14"/>
  <c r="BB349" i="14"/>
  <c r="BA349" i="14"/>
  <c r="AZ349" i="14"/>
  <c r="AY349" i="14"/>
  <c r="AW349" i="14"/>
  <c r="AV349" i="14"/>
  <c r="AU349" i="14"/>
  <c r="AT349" i="14"/>
  <c r="AS349" i="14"/>
  <c r="AQ349" i="14"/>
  <c r="AP349" i="14"/>
  <c r="AG349" i="14"/>
  <c r="AE349" i="14"/>
  <c r="AD349" i="14"/>
  <c r="AC349" i="14"/>
  <c r="AB349" i="14"/>
  <c r="AA349" i="14"/>
  <c r="Z349" i="14"/>
  <c r="Y349" i="14"/>
  <c r="X349" i="14"/>
  <c r="W349" i="14"/>
  <c r="V349" i="14"/>
  <c r="U349" i="14"/>
  <c r="T349" i="14"/>
  <c r="S349" i="14"/>
  <c r="DD348" i="14"/>
  <c r="DF348" i="14" s="1"/>
  <c r="DA348" i="14"/>
  <c r="CZ348" i="14"/>
  <c r="BC348" i="14"/>
  <c r="BB348" i="14"/>
  <c r="BA348" i="14"/>
  <c r="AZ348" i="14"/>
  <c r="AY348" i="14"/>
  <c r="AW348" i="14"/>
  <c r="AV348" i="14"/>
  <c r="AU348" i="14"/>
  <c r="AT348" i="14"/>
  <c r="AS348" i="14"/>
  <c r="AQ348" i="14"/>
  <c r="AP348" i="14"/>
  <c r="AG348" i="14"/>
  <c r="AE348" i="14"/>
  <c r="AD348" i="14"/>
  <c r="AC348" i="14"/>
  <c r="AB348" i="14"/>
  <c r="AA348" i="14"/>
  <c r="Z348" i="14"/>
  <c r="Y348" i="14"/>
  <c r="X348" i="14"/>
  <c r="W348" i="14"/>
  <c r="V348" i="14"/>
  <c r="U348" i="14"/>
  <c r="T348" i="14"/>
  <c r="S348" i="14"/>
  <c r="DD347" i="14"/>
  <c r="DF347" i="14" s="1"/>
  <c r="DA347" i="14"/>
  <c r="CZ347" i="14"/>
  <c r="BC347" i="14"/>
  <c r="BB347" i="14"/>
  <c r="BA347" i="14"/>
  <c r="AZ347" i="14"/>
  <c r="AY347" i="14"/>
  <c r="AW347" i="14"/>
  <c r="AV347" i="14"/>
  <c r="AU347" i="14"/>
  <c r="AT347" i="14"/>
  <c r="AS347" i="14"/>
  <c r="AQ347" i="14"/>
  <c r="AP347" i="14"/>
  <c r="AG347" i="14"/>
  <c r="AE347" i="14"/>
  <c r="AD347" i="14"/>
  <c r="AC347" i="14"/>
  <c r="AB347" i="14"/>
  <c r="AA347" i="14"/>
  <c r="Z347" i="14"/>
  <c r="Y347" i="14"/>
  <c r="X347" i="14"/>
  <c r="W347" i="14"/>
  <c r="V347" i="14"/>
  <c r="U347" i="14"/>
  <c r="T347" i="14"/>
  <c r="S347" i="14"/>
  <c r="DD346" i="14"/>
  <c r="DF346" i="14" s="1"/>
  <c r="DA346" i="14"/>
  <c r="CZ346" i="14"/>
  <c r="BC346" i="14"/>
  <c r="BB346" i="14"/>
  <c r="BA346" i="14"/>
  <c r="AZ346" i="14"/>
  <c r="AY346" i="14"/>
  <c r="AW346" i="14"/>
  <c r="AV346" i="14"/>
  <c r="AU346" i="14"/>
  <c r="AT346" i="14"/>
  <c r="AS346" i="14"/>
  <c r="AQ346" i="14"/>
  <c r="AP346" i="14"/>
  <c r="AG346" i="14"/>
  <c r="AE346" i="14"/>
  <c r="AD346" i="14"/>
  <c r="AC346" i="14"/>
  <c r="AB346" i="14"/>
  <c r="AA346" i="14"/>
  <c r="Z346" i="14"/>
  <c r="Y346" i="14"/>
  <c r="X346" i="14"/>
  <c r="W346" i="14"/>
  <c r="V346" i="14"/>
  <c r="U346" i="14"/>
  <c r="T346" i="14"/>
  <c r="S346" i="14"/>
  <c r="DD345" i="14"/>
  <c r="DF345" i="14" s="1"/>
  <c r="DA345" i="14"/>
  <c r="CZ345" i="14"/>
  <c r="BC345" i="14"/>
  <c r="BB345" i="14"/>
  <c r="BA345" i="14"/>
  <c r="AZ345" i="14"/>
  <c r="AY345" i="14"/>
  <c r="AW345" i="14"/>
  <c r="AV345" i="14"/>
  <c r="AU345" i="14"/>
  <c r="AT345" i="14"/>
  <c r="AS345" i="14"/>
  <c r="AQ345" i="14"/>
  <c r="AP345" i="14"/>
  <c r="AG345" i="14"/>
  <c r="AE345" i="14"/>
  <c r="AD345" i="14"/>
  <c r="AC345" i="14"/>
  <c r="AB345" i="14"/>
  <c r="AA345" i="14"/>
  <c r="Z345" i="14"/>
  <c r="Y345" i="14"/>
  <c r="X345" i="14"/>
  <c r="W345" i="14"/>
  <c r="V345" i="14"/>
  <c r="U345" i="14"/>
  <c r="T345" i="14"/>
  <c r="S345" i="14"/>
  <c r="DD344" i="14"/>
  <c r="DF344" i="14" s="1"/>
  <c r="DA344" i="14"/>
  <c r="CZ344" i="14"/>
  <c r="BC344" i="14"/>
  <c r="BB344" i="14"/>
  <c r="BA344" i="14"/>
  <c r="AZ344" i="14"/>
  <c r="AY344" i="14"/>
  <c r="AW344" i="14"/>
  <c r="AV344" i="14"/>
  <c r="AU344" i="14"/>
  <c r="AT344" i="14"/>
  <c r="AS344" i="14"/>
  <c r="AQ344" i="14"/>
  <c r="AP344" i="14"/>
  <c r="AG344" i="14"/>
  <c r="AE344" i="14"/>
  <c r="AD344" i="14"/>
  <c r="AC344" i="14"/>
  <c r="AB344" i="14"/>
  <c r="AA344" i="14"/>
  <c r="Z344" i="14"/>
  <c r="Y344" i="14"/>
  <c r="X344" i="14"/>
  <c r="W344" i="14"/>
  <c r="V344" i="14"/>
  <c r="U344" i="14"/>
  <c r="T344" i="14"/>
  <c r="S344" i="14"/>
  <c r="DD343" i="14"/>
  <c r="DF343" i="14" s="1"/>
  <c r="DA343" i="14"/>
  <c r="CZ343" i="14"/>
  <c r="BC343" i="14"/>
  <c r="BB343" i="14"/>
  <c r="BA343" i="14"/>
  <c r="AZ343" i="14"/>
  <c r="AY343" i="14"/>
  <c r="AW343" i="14"/>
  <c r="AV343" i="14"/>
  <c r="AU343" i="14"/>
  <c r="AT343" i="14"/>
  <c r="AS343" i="14"/>
  <c r="AQ343" i="14"/>
  <c r="AP343" i="14"/>
  <c r="AG343" i="14"/>
  <c r="AE343" i="14"/>
  <c r="AD343" i="14"/>
  <c r="AC343" i="14"/>
  <c r="AB343" i="14"/>
  <c r="AA343" i="14"/>
  <c r="Z343" i="14"/>
  <c r="Y343" i="14"/>
  <c r="X343" i="14"/>
  <c r="W343" i="14"/>
  <c r="V343" i="14"/>
  <c r="U343" i="14"/>
  <c r="T343" i="14"/>
  <c r="S343" i="14"/>
  <c r="DD342" i="14"/>
  <c r="DF342" i="14" s="1"/>
  <c r="DA342" i="14"/>
  <c r="CZ342" i="14"/>
  <c r="BC342" i="14"/>
  <c r="BB342" i="14"/>
  <c r="BA342" i="14"/>
  <c r="AZ342" i="14"/>
  <c r="AY342" i="14"/>
  <c r="AW342" i="14"/>
  <c r="AV342" i="14"/>
  <c r="AU342" i="14"/>
  <c r="AT342" i="14"/>
  <c r="AS342" i="14"/>
  <c r="AQ342" i="14"/>
  <c r="AP342" i="14"/>
  <c r="AG342" i="14"/>
  <c r="AE342" i="14"/>
  <c r="AD342" i="14"/>
  <c r="AC342" i="14"/>
  <c r="AB342" i="14"/>
  <c r="AA342" i="14"/>
  <c r="Z342" i="14"/>
  <c r="Y342" i="14"/>
  <c r="X342" i="14"/>
  <c r="W342" i="14"/>
  <c r="V342" i="14"/>
  <c r="U342" i="14"/>
  <c r="T342" i="14"/>
  <c r="S342" i="14"/>
  <c r="DD341" i="14"/>
  <c r="DF341" i="14" s="1"/>
  <c r="DG341" i="14" s="1"/>
  <c r="DA341" i="14"/>
  <c r="CZ341" i="14"/>
  <c r="BC341" i="14"/>
  <c r="BB341" i="14"/>
  <c r="BA341" i="14"/>
  <c r="AZ341" i="14"/>
  <c r="AY341" i="14"/>
  <c r="AW341" i="14"/>
  <c r="AV341" i="14"/>
  <c r="AU341" i="14"/>
  <c r="AT341" i="14"/>
  <c r="AS341" i="14"/>
  <c r="AQ341" i="14"/>
  <c r="AP341" i="14"/>
  <c r="AG341" i="14"/>
  <c r="AE341" i="14"/>
  <c r="AD341" i="14"/>
  <c r="AC341" i="14"/>
  <c r="AB341" i="14"/>
  <c r="AA341" i="14"/>
  <c r="Z341" i="14"/>
  <c r="Y341" i="14"/>
  <c r="X341" i="14"/>
  <c r="W341" i="14"/>
  <c r="V341" i="14"/>
  <c r="U341" i="14"/>
  <c r="T341" i="14"/>
  <c r="S341" i="14"/>
  <c r="DD340" i="14"/>
  <c r="DF340" i="14" s="1"/>
  <c r="DG340" i="14" s="1"/>
  <c r="DA340" i="14"/>
  <c r="CZ340" i="14"/>
  <c r="BC340" i="14"/>
  <c r="BB340" i="14"/>
  <c r="BA340" i="14"/>
  <c r="AZ340" i="14"/>
  <c r="AY340" i="14"/>
  <c r="AW340" i="14"/>
  <c r="AV340" i="14"/>
  <c r="AU340" i="14"/>
  <c r="AT340" i="14"/>
  <c r="AS340" i="14"/>
  <c r="AQ340" i="14"/>
  <c r="AP340" i="14"/>
  <c r="AG340" i="14"/>
  <c r="AE340" i="14"/>
  <c r="AD340" i="14"/>
  <c r="AC340" i="14"/>
  <c r="AB340" i="14"/>
  <c r="AA340" i="14"/>
  <c r="Z340" i="14"/>
  <c r="Y340" i="14"/>
  <c r="X340" i="14"/>
  <c r="W340" i="14"/>
  <c r="V340" i="14"/>
  <c r="U340" i="14"/>
  <c r="T340" i="14"/>
  <c r="S340" i="14"/>
  <c r="DD339" i="14"/>
  <c r="DF339" i="14" s="1"/>
  <c r="DG339" i="14" s="1"/>
  <c r="DA339" i="14"/>
  <c r="CZ339" i="14"/>
  <c r="BC339" i="14"/>
  <c r="BB339" i="14"/>
  <c r="BA339" i="14"/>
  <c r="AZ339" i="14"/>
  <c r="AY339" i="14"/>
  <c r="AW339" i="14"/>
  <c r="AV339" i="14"/>
  <c r="AU339" i="14"/>
  <c r="AT339" i="14"/>
  <c r="AS339" i="14"/>
  <c r="AQ339" i="14"/>
  <c r="AP339" i="14"/>
  <c r="AG339" i="14"/>
  <c r="AE339" i="14"/>
  <c r="AD339" i="14"/>
  <c r="AC339" i="14"/>
  <c r="AB339" i="14"/>
  <c r="AA339" i="14"/>
  <c r="Z339" i="14"/>
  <c r="Y339" i="14"/>
  <c r="X339" i="14"/>
  <c r="W339" i="14"/>
  <c r="V339" i="14"/>
  <c r="U339" i="14"/>
  <c r="T339" i="14"/>
  <c r="S339" i="14"/>
  <c r="DD338" i="14"/>
  <c r="DF338" i="14" s="1"/>
  <c r="DA338" i="14"/>
  <c r="CZ338" i="14"/>
  <c r="BC338" i="14"/>
  <c r="BB338" i="14"/>
  <c r="BA338" i="14"/>
  <c r="AZ338" i="14"/>
  <c r="AY338" i="14"/>
  <c r="AW338" i="14"/>
  <c r="AV338" i="14"/>
  <c r="AU338" i="14"/>
  <c r="AT338" i="14"/>
  <c r="AS338" i="14"/>
  <c r="AQ338" i="14"/>
  <c r="AP338" i="14"/>
  <c r="AG338" i="14"/>
  <c r="AE338" i="14"/>
  <c r="AD338" i="14"/>
  <c r="AC338" i="14"/>
  <c r="AB338" i="14"/>
  <c r="AA338" i="14"/>
  <c r="Z338" i="14"/>
  <c r="Y338" i="14"/>
  <c r="X338" i="14"/>
  <c r="W338" i="14"/>
  <c r="V338" i="14"/>
  <c r="U338" i="14"/>
  <c r="T338" i="14"/>
  <c r="S338" i="14"/>
  <c r="DD337" i="14"/>
  <c r="DF337" i="14" s="1"/>
  <c r="DG337" i="14" s="1"/>
  <c r="DA337" i="14"/>
  <c r="CZ337" i="14"/>
  <c r="BD337" i="14"/>
  <c r="BC337" i="14"/>
  <c r="BB337" i="14"/>
  <c r="BA337" i="14"/>
  <c r="AZ337" i="14"/>
  <c r="AV337" i="14"/>
  <c r="AU337" i="14"/>
  <c r="AT337" i="14"/>
  <c r="AS337" i="14"/>
  <c r="AQ337" i="14"/>
  <c r="AP337" i="14"/>
  <c r="AG337" i="14"/>
  <c r="AF337" i="14"/>
  <c r="AE337" i="14"/>
  <c r="AD337" i="14"/>
  <c r="AC337" i="14"/>
  <c r="AB337" i="14"/>
  <c r="AA337" i="14"/>
  <c r="X337" i="14"/>
  <c r="W337" i="14"/>
  <c r="V337" i="14"/>
  <c r="U337" i="14"/>
  <c r="T337" i="14"/>
  <c r="S337" i="14"/>
  <c r="DD336" i="14"/>
  <c r="DF336" i="14" s="1"/>
  <c r="DA336" i="14"/>
  <c r="CZ336" i="14"/>
  <c r="BD336" i="14"/>
  <c r="BC336" i="14"/>
  <c r="BB336" i="14"/>
  <c r="BA336" i="14"/>
  <c r="AZ336" i="14"/>
  <c r="AV336" i="14"/>
  <c r="AU336" i="14"/>
  <c r="AT336" i="14"/>
  <c r="AS336" i="14"/>
  <c r="AQ336" i="14"/>
  <c r="AP336" i="14"/>
  <c r="AG336" i="14"/>
  <c r="AF336" i="14"/>
  <c r="AE336" i="14"/>
  <c r="AD336" i="14"/>
  <c r="AC336" i="14"/>
  <c r="AB336" i="14"/>
  <c r="AA336" i="14"/>
  <c r="X336" i="14"/>
  <c r="W336" i="14"/>
  <c r="V336" i="14"/>
  <c r="U336" i="14"/>
  <c r="T336" i="14"/>
  <c r="S336" i="14"/>
  <c r="DD335" i="14"/>
  <c r="DF335" i="14" s="1"/>
  <c r="DA335" i="14"/>
  <c r="CZ335" i="14"/>
  <c r="BD335" i="14"/>
  <c r="BC335" i="14"/>
  <c r="BB335" i="14"/>
  <c r="BA335" i="14"/>
  <c r="AZ335" i="14"/>
  <c r="AV335" i="14"/>
  <c r="AU335" i="14"/>
  <c r="AT335" i="14"/>
  <c r="AS335" i="14"/>
  <c r="AQ335" i="14"/>
  <c r="AP335" i="14"/>
  <c r="AG335" i="14"/>
  <c r="AF335" i="14"/>
  <c r="AE335" i="14"/>
  <c r="AD335" i="14"/>
  <c r="AC335" i="14"/>
  <c r="AB335" i="14"/>
  <c r="AA335" i="14"/>
  <c r="X335" i="14"/>
  <c r="W335" i="14"/>
  <c r="V335" i="14"/>
  <c r="U335" i="14"/>
  <c r="T335" i="14"/>
  <c r="S335" i="14"/>
  <c r="DD334" i="14"/>
  <c r="DF334" i="14" s="1"/>
  <c r="DA334" i="14"/>
  <c r="CZ334" i="14"/>
  <c r="BC334" i="14"/>
  <c r="BB334" i="14"/>
  <c r="BA334" i="14"/>
  <c r="AZ334" i="14"/>
  <c r="AY334" i="14"/>
  <c r="AW334" i="14"/>
  <c r="AV334" i="14"/>
  <c r="AU334" i="14"/>
  <c r="AT334" i="14"/>
  <c r="AS334" i="14"/>
  <c r="AQ334" i="14"/>
  <c r="AP334" i="14"/>
  <c r="AG334" i="14"/>
  <c r="AE334" i="14"/>
  <c r="AD334" i="14"/>
  <c r="AC334" i="14"/>
  <c r="AB334" i="14"/>
  <c r="AA334" i="14"/>
  <c r="Z334" i="14"/>
  <c r="Y334" i="14"/>
  <c r="X334" i="14"/>
  <c r="W334" i="14"/>
  <c r="V334" i="14"/>
  <c r="U334" i="14"/>
  <c r="T334" i="14"/>
  <c r="S334" i="14"/>
  <c r="DD333" i="14"/>
  <c r="DF333" i="14" s="1"/>
  <c r="DA333" i="14"/>
  <c r="CZ333" i="14"/>
  <c r="BC333" i="14"/>
  <c r="BB333" i="14"/>
  <c r="BA333" i="14"/>
  <c r="AZ333" i="14"/>
  <c r="AY333" i="14"/>
  <c r="AW333" i="14"/>
  <c r="AV333" i="14"/>
  <c r="AU333" i="14"/>
  <c r="AT333" i="14"/>
  <c r="AS333" i="14"/>
  <c r="AQ333" i="14"/>
  <c r="AP333" i="14"/>
  <c r="AG333" i="14"/>
  <c r="AE333" i="14"/>
  <c r="AD333" i="14"/>
  <c r="AC333" i="14"/>
  <c r="AB333" i="14"/>
  <c r="AA333" i="14"/>
  <c r="Z333" i="14"/>
  <c r="Y333" i="14"/>
  <c r="X333" i="14"/>
  <c r="W333" i="14"/>
  <c r="V333" i="14"/>
  <c r="U333" i="14"/>
  <c r="T333" i="14"/>
  <c r="S333" i="14"/>
  <c r="DD332" i="14"/>
  <c r="DF332" i="14" s="1"/>
  <c r="DA332" i="14"/>
  <c r="CZ332" i="14"/>
  <c r="BC332" i="14"/>
  <c r="BB332" i="14"/>
  <c r="BA332" i="14"/>
  <c r="AZ332" i="14"/>
  <c r="AY332" i="14"/>
  <c r="AW332" i="14"/>
  <c r="AV332" i="14"/>
  <c r="AU332" i="14"/>
  <c r="AT332" i="14"/>
  <c r="AS332" i="14"/>
  <c r="AQ332" i="14"/>
  <c r="AP332" i="14"/>
  <c r="AG332" i="14"/>
  <c r="AE332" i="14"/>
  <c r="AD332" i="14"/>
  <c r="AC332" i="14"/>
  <c r="AB332" i="14"/>
  <c r="AA332" i="14"/>
  <c r="Z332" i="14"/>
  <c r="Y332" i="14"/>
  <c r="X332" i="14"/>
  <c r="W332" i="14"/>
  <c r="V332" i="14"/>
  <c r="U332" i="14"/>
  <c r="T332" i="14"/>
  <c r="S332" i="14"/>
  <c r="DD331" i="14"/>
  <c r="DF331" i="14" s="1"/>
  <c r="DA331" i="14"/>
  <c r="CZ331" i="14"/>
  <c r="BC331" i="14"/>
  <c r="BB331" i="14"/>
  <c r="BA331" i="14"/>
  <c r="AZ331" i="14"/>
  <c r="AY331" i="14"/>
  <c r="AW331" i="14"/>
  <c r="AV331" i="14"/>
  <c r="AU331" i="14"/>
  <c r="AT331" i="14"/>
  <c r="AS331" i="14"/>
  <c r="AQ331" i="14"/>
  <c r="AP331" i="14"/>
  <c r="AG331" i="14"/>
  <c r="AE331" i="14"/>
  <c r="AD331" i="14"/>
  <c r="AC331" i="14"/>
  <c r="AB331" i="14"/>
  <c r="AA331" i="14"/>
  <c r="Z331" i="14"/>
  <c r="Y331" i="14"/>
  <c r="X331" i="14"/>
  <c r="W331" i="14"/>
  <c r="V331" i="14"/>
  <c r="U331" i="14"/>
  <c r="T331" i="14"/>
  <c r="S331" i="14"/>
  <c r="DD330" i="14"/>
  <c r="DF330" i="14" s="1"/>
  <c r="DA330" i="14"/>
  <c r="CZ330" i="14"/>
  <c r="BC330" i="14"/>
  <c r="BB330" i="14"/>
  <c r="BA330" i="14"/>
  <c r="AZ330" i="14"/>
  <c r="AY330" i="14"/>
  <c r="AW330" i="14"/>
  <c r="AV330" i="14"/>
  <c r="AU330" i="14"/>
  <c r="AT330" i="14"/>
  <c r="AS330" i="14"/>
  <c r="AQ330" i="14"/>
  <c r="AP330" i="14"/>
  <c r="AG330" i="14"/>
  <c r="AE330" i="14"/>
  <c r="AD330" i="14"/>
  <c r="AC330" i="14"/>
  <c r="AB330" i="14"/>
  <c r="AA330" i="14"/>
  <c r="Z330" i="14"/>
  <c r="Y330" i="14"/>
  <c r="X330" i="14"/>
  <c r="W330" i="14"/>
  <c r="V330" i="14"/>
  <c r="U330" i="14"/>
  <c r="T330" i="14"/>
  <c r="S330" i="14"/>
  <c r="DD329" i="14"/>
  <c r="DF329" i="14" s="1"/>
  <c r="DA329" i="14"/>
  <c r="CZ329" i="14"/>
  <c r="BC329" i="14"/>
  <c r="BB329" i="14"/>
  <c r="BA329" i="14"/>
  <c r="AZ329" i="14"/>
  <c r="AY329" i="14"/>
  <c r="AW329" i="14"/>
  <c r="AV329" i="14"/>
  <c r="AU329" i="14"/>
  <c r="AT329" i="14"/>
  <c r="AS329" i="14"/>
  <c r="AQ329" i="14"/>
  <c r="AP329" i="14"/>
  <c r="AG329" i="14"/>
  <c r="AE329" i="14"/>
  <c r="AD329" i="14"/>
  <c r="AC329" i="14"/>
  <c r="AB329" i="14"/>
  <c r="AA329" i="14"/>
  <c r="Z329" i="14"/>
  <c r="Y329" i="14"/>
  <c r="X329" i="14"/>
  <c r="W329" i="14"/>
  <c r="V329" i="14"/>
  <c r="U329" i="14"/>
  <c r="T329" i="14"/>
  <c r="S329" i="14"/>
  <c r="DC323" i="14"/>
  <c r="DA323" i="14"/>
  <c r="BQ323" i="14"/>
  <c r="BQ322" i="14"/>
  <c r="BK319" i="14"/>
  <c r="AE47" i="14" s="1"/>
  <c r="AH47" i="14" s="1"/>
  <c r="DC320" i="14"/>
  <c r="DA320" i="14"/>
  <c r="BK318" i="14"/>
  <c r="DC319" i="14"/>
  <c r="DA319" i="14"/>
  <c r="DC318" i="14"/>
  <c r="DA318" i="14"/>
  <c r="DC317" i="14"/>
  <c r="DA317" i="14"/>
  <c r="DC316" i="14"/>
  <c r="DA316" i="14"/>
  <c r="DC315" i="14"/>
  <c r="DA315" i="14"/>
  <c r="AV309" i="14"/>
  <c r="AW309" i="14" s="1"/>
  <c r="AX309" i="14" s="1"/>
  <c r="AY309" i="14" s="1"/>
  <c r="AZ309" i="14" s="1"/>
  <c r="DC307" i="14"/>
  <c r="DA307" i="14"/>
  <c r="AZ306" i="14"/>
  <c r="AY306" i="14"/>
  <c r="AX306" i="14"/>
  <c r="AW306" i="14"/>
  <c r="AV306" i="14"/>
  <c r="AZ305" i="14"/>
  <c r="AY305" i="14"/>
  <c r="AX305" i="14"/>
  <c r="AW305" i="14"/>
  <c r="AV305" i="14"/>
  <c r="BK294" i="14" s="1"/>
  <c r="AZ304" i="14"/>
  <c r="AY304" i="14"/>
  <c r="AX304" i="14"/>
  <c r="AW304" i="14"/>
  <c r="AV304" i="14"/>
  <c r="AZ303" i="14"/>
  <c r="AY303" i="14"/>
  <c r="AX303" i="14"/>
  <c r="AW303" i="14"/>
  <c r="AV303" i="14"/>
  <c r="BK292" i="14" s="1"/>
  <c r="AZ302" i="14"/>
  <c r="AY302" i="14"/>
  <c r="AX302" i="14"/>
  <c r="AW302" i="14"/>
  <c r="AV302" i="14"/>
  <c r="BK291" i="14" s="1"/>
  <c r="AZ301" i="14"/>
  <c r="AY301" i="14"/>
  <c r="AX301" i="14"/>
  <c r="AW301" i="14"/>
  <c r="AV301" i="14"/>
  <c r="BK290" i="14" s="1"/>
  <c r="AZ300" i="14"/>
  <c r="AY300" i="14"/>
  <c r="AX300" i="14"/>
  <c r="AW300" i="14"/>
  <c r="AV300" i="14"/>
  <c r="AZ299" i="14"/>
  <c r="AY299" i="14"/>
  <c r="AX299" i="14"/>
  <c r="AW299" i="14"/>
  <c r="AV299" i="14"/>
  <c r="BK289" i="14" s="1"/>
  <c r="AZ298" i="14"/>
  <c r="AY298" i="14"/>
  <c r="AX298" i="14"/>
  <c r="AW298" i="14"/>
  <c r="AV298" i="14"/>
  <c r="BK287" i="14" s="1"/>
  <c r="AZ297" i="14"/>
  <c r="BK286" i="14" s="1"/>
  <c r="AY297" i="14"/>
  <c r="AX297" i="14"/>
  <c r="BG296" i="14" s="1"/>
  <c r="AW297" i="14"/>
  <c r="AV297" i="14"/>
  <c r="BG282" i="14" s="1"/>
  <c r="BK293" i="14"/>
  <c r="AV289" i="14"/>
  <c r="BX281" i="14"/>
  <c r="BX280" i="14"/>
  <c r="BN279" i="14"/>
  <c r="CQ279" i="14" s="1"/>
  <c r="CP279" i="14" s="1"/>
  <c r="BF279" i="14"/>
  <c r="BN278" i="14"/>
  <c r="CQ278" i="14" s="1"/>
  <c r="CP278" i="14" s="1"/>
  <c r="BF278" i="14"/>
  <c r="BN277" i="14"/>
  <c r="CQ277" i="14" s="1"/>
  <c r="CP277" i="14" s="1"/>
  <c r="BF277" i="14"/>
  <c r="BN276" i="14"/>
  <c r="CQ276" i="14" s="1"/>
  <c r="CP276" i="14" s="1"/>
  <c r="BG276" i="14"/>
  <c r="BF276" i="14"/>
  <c r="BN275" i="14"/>
  <c r="CQ275" i="14" s="1"/>
  <c r="CP275" i="14" s="1"/>
  <c r="BF275" i="14"/>
  <c r="BN274" i="14"/>
  <c r="CQ274" i="14" s="1"/>
  <c r="CP274" i="14" s="1"/>
  <c r="BF274" i="14"/>
  <c r="BN273" i="14"/>
  <c r="CQ273" i="14" s="1"/>
  <c r="BM273" i="14"/>
  <c r="CO273" i="14" s="1"/>
  <c r="BF273" i="14"/>
  <c r="BN272" i="14"/>
  <c r="CQ272" i="14" s="1"/>
  <c r="BM272" i="14"/>
  <c r="CO272" i="14" s="1"/>
  <c r="BG272" i="14"/>
  <c r="BF272" i="14"/>
  <c r="BN271" i="14"/>
  <c r="CQ271" i="14" s="1"/>
  <c r="CP271" i="14" s="1"/>
  <c r="BF271" i="14"/>
  <c r="BF270" i="14"/>
  <c r="BN269" i="14"/>
  <c r="CQ269" i="14" s="1"/>
  <c r="BM269" i="14"/>
  <c r="CO269" i="14" s="1"/>
  <c r="BK269" i="14"/>
  <c r="BF269" i="14" s="1"/>
  <c r="BN268" i="14"/>
  <c r="CQ268" i="14" s="1"/>
  <c r="BM268" i="14"/>
  <c r="CO268" i="14" s="1"/>
  <c r="BK268" i="14"/>
  <c r="BF268" i="14" s="1"/>
  <c r="BN267" i="14"/>
  <c r="CQ267" i="14" s="1"/>
  <c r="BM267" i="14"/>
  <c r="CO267" i="14" s="1"/>
  <c r="BK267" i="14"/>
  <c r="BF267" i="14" s="1"/>
  <c r="BN266" i="14"/>
  <c r="CQ266" i="14" s="1"/>
  <c r="BM266" i="14"/>
  <c r="CO266" i="14" s="1"/>
  <c r="BK266" i="14"/>
  <c r="BF266" i="14" s="1"/>
  <c r="BG266" i="14"/>
  <c r="BN265" i="14"/>
  <c r="CQ265" i="14" s="1"/>
  <c r="BM265" i="14"/>
  <c r="CO265" i="14" s="1"/>
  <c r="BK265" i="14"/>
  <c r="BF265" i="14" s="1"/>
  <c r="BK264" i="14"/>
  <c r="BF264" i="14" s="1"/>
  <c r="BX263" i="14"/>
  <c r="BK263" i="14"/>
  <c r="BK261" i="14"/>
  <c r="BG241" i="14"/>
  <c r="BK241" i="14" s="1"/>
  <c r="BF241" i="14"/>
  <c r="BE241" i="14"/>
  <c r="BD241" i="14"/>
  <c r="BG240" i="14"/>
  <c r="BK240" i="14" s="1"/>
  <c r="BF240" i="14"/>
  <c r="BE240" i="14"/>
  <c r="BD240" i="14"/>
  <c r="BK233" i="14"/>
  <c r="BK205" i="14"/>
  <c r="BK204" i="14"/>
  <c r="BK203" i="14"/>
  <c r="BK202" i="14"/>
  <c r="CI186" i="14"/>
  <c r="CC186" i="14"/>
  <c r="BW186" i="14"/>
  <c r="BQ186" i="14"/>
  <c r="CI185" i="14"/>
  <c r="CC185" i="14"/>
  <c r="BW185" i="14"/>
  <c r="BQ185" i="14"/>
  <c r="BK185" i="14"/>
  <c r="CI184" i="14"/>
  <c r="CC184" i="14"/>
  <c r="BW184" i="14"/>
  <c r="BQ184" i="14"/>
  <c r="CI183" i="14"/>
  <c r="CC183" i="14"/>
  <c r="BW183" i="14"/>
  <c r="BQ183" i="14"/>
  <c r="CI182" i="14"/>
  <c r="CC182" i="14"/>
  <c r="BW182" i="14"/>
  <c r="BQ182" i="14"/>
  <c r="CI181" i="14"/>
  <c r="CC181" i="14"/>
  <c r="BW181" i="14"/>
  <c r="BQ181" i="14"/>
  <c r="CI180" i="14"/>
  <c r="CC180" i="14"/>
  <c r="BW180" i="14"/>
  <c r="BQ180" i="14"/>
  <c r="CI179" i="14"/>
  <c r="CC179" i="14"/>
  <c r="BW179" i="14"/>
  <c r="BQ179" i="14"/>
  <c r="CI178" i="14"/>
  <c r="CC178" i="14"/>
  <c r="BW178" i="14"/>
  <c r="BQ178" i="14"/>
  <c r="CI177" i="14"/>
  <c r="CC177" i="14"/>
  <c r="BW177" i="14"/>
  <c r="BQ177" i="14"/>
  <c r="CI176" i="14"/>
  <c r="CC176" i="14"/>
  <c r="BW176" i="14"/>
  <c r="BQ176" i="14"/>
  <c r="CI175" i="14"/>
  <c r="CC175" i="14"/>
  <c r="BW175" i="14"/>
  <c r="BQ175" i="14"/>
  <c r="CI174" i="14"/>
  <c r="CC174" i="14"/>
  <c r="BW174" i="14"/>
  <c r="BQ174" i="14"/>
  <c r="CI173" i="14"/>
  <c r="CC173" i="14"/>
  <c r="BW173" i="14"/>
  <c r="BQ173" i="14"/>
  <c r="CI172" i="14"/>
  <c r="CC172" i="14"/>
  <c r="BW172" i="14"/>
  <c r="BQ172" i="14"/>
  <c r="CI171" i="14"/>
  <c r="CC171" i="14"/>
  <c r="BW171" i="14"/>
  <c r="BQ171" i="14"/>
  <c r="CI170" i="14"/>
  <c r="CC170" i="14"/>
  <c r="BW170" i="14"/>
  <c r="BQ170" i="14"/>
  <c r="CI169" i="14"/>
  <c r="CC169" i="14"/>
  <c r="BW169" i="14"/>
  <c r="BQ169" i="14"/>
  <c r="CI164" i="14"/>
  <c r="CC164" i="14"/>
  <c r="BW164" i="14"/>
  <c r="BQ164" i="14"/>
  <c r="CI163" i="14"/>
  <c r="CC163" i="14"/>
  <c r="BW163" i="14"/>
  <c r="BQ163" i="14"/>
  <c r="CI162" i="14"/>
  <c r="CC162" i="14"/>
  <c r="BW162" i="14"/>
  <c r="BQ162" i="14"/>
  <c r="CI161" i="14"/>
  <c r="CC161" i="14"/>
  <c r="BW161" i="14"/>
  <c r="BQ161" i="14"/>
  <c r="CI160" i="14"/>
  <c r="CC160" i="14"/>
  <c r="BW160" i="14"/>
  <c r="BQ160" i="14"/>
  <c r="CI159" i="14"/>
  <c r="CC159" i="14"/>
  <c r="BW159" i="14"/>
  <c r="BQ159" i="14"/>
  <c r="CI158" i="14"/>
  <c r="CC158" i="14"/>
  <c r="BW158" i="14"/>
  <c r="BQ158" i="14"/>
  <c r="CI157" i="14"/>
  <c r="CC157" i="14"/>
  <c r="BW157" i="14"/>
  <c r="BQ157" i="14"/>
  <c r="CI156" i="14"/>
  <c r="CC156" i="14"/>
  <c r="BW156" i="14"/>
  <c r="BQ156" i="14"/>
  <c r="CI155" i="14"/>
  <c r="CC155" i="14"/>
  <c r="BW155" i="14"/>
  <c r="BQ155" i="14"/>
  <c r="CI154" i="14"/>
  <c r="CC154" i="14"/>
  <c r="BW154" i="14"/>
  <c r="BQ154" i="14"/>
  <c r="CI153" i="14"/>
  <c r="CC153" i="14"/>
  <c r="BW153" i="14"/>
  <c r="BQ153" i="14"/>
  <c r="CI152" i="14"/>
  <c r="CC152" i="14"/>
  <c r="BW152" i="14"/>
  <c r="AL21" i="14" s="1"/>
  <c r="AO21" i="14" s="1"/>
  <c r="BQ152" i="14"/>
  <c r="AE21" i="14" s="1"/>
  <c r="AH21" i="14" s="1"/>
  <c r="CI147" i="14"/>
  <c r="CC147" i="14"/>
  <c r="BW147" i="14"/>
  <c r="BQ147" i="14"/>
  <c r="CI146" i="14"/>
  <c r="CC146" i="14"/>
  <c r="BW146" i="14"/>
  <c r="BQ146" i="14"/>
  <c r="CI145" i="14"/>
  <c r="CC145" i="14"/>
  <c r="BW145" i="14"/>
  <c r="BQ145" i="14"/>
  <c r="CI144" i="14"/>
  <c r="CC144" i="14"/>
  <c r="BW144" i="14"/>
  <c r="BQ144" i="14"/>
  <c r="CI143" i="14"/>
  <c r="CC143" i="14"/>
  <c r="BW143" i="14"/>
  <c r="BQ143" i="14"/>
  <c r="CI142" i="14"/>
  <c r="CC142" i="14"/>
  <c r="BW142" i="14"/>
  <c r="BQ142" i="14"/>
  <c r="CI141" i="14"/>
  <c r="CC141" i="14"/>
  <c r="BW141" i="14"/>
  <c r="BQ141" i="14"/>
  <c r="CI140" i="14"/>
  <c r="CC140" i="14"/>
  <c r="BW140" i="14"/>
  <c r="BQ140" i="14"/>
  <c r="CI139" i="14"/>
  <c r="CC139" i="14"/>
  <c r="BW139" i="14"/>
  <c r="BQ139" i="14"/>
  <c r="CI138" i="14"/>
  <c r="CC138" i="14"/>
  <c r="BW138" i="14"/>
  <c r="BQ138" i="14"/>
  <c r="CI137" i="14"/>
  <c r="CC137" i="14"/>
  <c r="BW137" i="14"/>
  <c r="BQ137" i="14"/>
  <c r="CI136" i="14"/>
  <c r="CC136" i="14"/>
  <c r="BW136" i="14"/>
  <c r="BQ136" i="14"/>
  <c r="CI135" i="14"/>
  <c r="CC135" i="14"/>
  <c r="BW135" i="14"/>
  <c r="BQ135" i="14"/>
  <c r="CI134" i="14"/>
  <c r="CC134" i="14"/>
  <c r="BW134" i="14"/>
  <c r="BQ134" i="14"/>
  <c r="CI133" i="14"/>
  <c r="CC133" i="14"/>
  <c r="BW133" i="14"/>
  <c r="BQ133" i="14"/>
  <c r="CI132" i="14"/>
  <c r="CC132" i="14"/>
  <c r="BW132" i="14"/>
  <c r="BQ132" i="14"/>
  <c r="CI131" i="14"/>
  <c r="CC131" i="14"/>
  <c r="BW131" i="14"/>
  <c r="BQ131" i="14"/>
  <c r="CI130" i="14"/>
  <c r="CC130" i="14"/>
  <c r="BW130" i="14"/>
  <c r="BQ130" i="14"/>
  <c r="CI129" i="14"/>
  <c r="CC129" i="14"/>
  <c r="BW129" i="14"/>
  <c r="BQ129" i="14"/>
  <c r="CI128" i="14"/>
  <c r="CC128" i="14"/>
  <c r="BW128" i="14"/>
  <c r="BQ128" i="14"/>
  <c r="CI127" i="14"/>
  <c r="CC127" i="14"/>
  <c r="BW127" i="14"/>
  <c r="BQ127" i="14"/>
  <c r="CI126" i="14"/>
  <c r="CC126" i="14"/>
  <c r="BW126" i="14"/>
  <c r="BQ126" i="14"/>
  <c r="CI125" i="14"/>
  <c r="CC125" i="14"/>
  <c r="BW125" i="14"/>
  <c r="BQ125" i="14"/>
  <c r="CI124" i="14"/>
  <c r="CC124" i="14"/>
  <c r="BW124" i="14"/>
  <c r="BQ124" i="14"/>
  <c r="CI123" i="14"/>
  <c r="CC123" i="14"/>
  <c r="BW123" i="14"/>
  <c r="BQ123" i="14"/>
  <c r="AG108" i="14"/>
  <c r="Y104" i="14"/>
  <c r="X104" i="14"/>
  <c r="R104" i="14"/>
  <c r="W104" i="14" s="1"/>
  <c r="Q104" i="14"/>
  <c r="D104" i="14"/>
  <c r="Y98" i="14"/>
  <c r="X98" i="14"/>
  <c r="R98" i="14"/>
  <c r="W98" i="14" s="1"/>
  <c r="Q98" i="14"/>
  <c r="Z98" i="14" s="1"/>
  <c r="D98" i="14"/>
  <c r="Y97" i="14"/>
  <c r="X97" i="14"/>
  <c r="R97" i="14"/>
  <c r="W97" i="14" s="1"/>
  <c r="Q97" i="14"/>
  <c r="Z97" i="14" s="1"/>
  <c r="D97" i="14"/>
  <c r="Y96" i="14"/>
  <c r="X96" i="14"/>
  <c r="R96" i="14"/>
  <c r="W96" i="14" s="1"/>
  <c r="Q96" i="14"/>
  <c r="Z96" i="14" s="1"/>
  <c r="D96" i="14"/>
  <c r="Y95" i="14"/>
  <c r="X95" i="14"/>
  <c r="R95" i="14"/>
  <c r="W95" i="14" s="1"/>
  <c r="Q95" i="14"/>
  <c r="Z95" i="14" s="1"/>
  <c r="D95" i="14"/>
  <c r="Y94" i="14"/>
  <c r="X94" i="14"/>
  <c r="R94" i="14"/>
  <c r="T94" i="14" s="1"/>
  <c r="Q94" i="14"/>
  <c r="Z94" i="14" s="1"/>
  <c r="D94" i="14"/>
  <c r="Y93" i="14"/>
  <c r="X93" i="14"/>
  <c r="R93" i="14"/>
  <c r="W93" i="14" s="1"/>
  <c r="Q93" i="14"/>
  <c r="D93" i="14"/>
  <c r="Y92" i="14"/>
  <c r="X92" i="14"/>
  <c r="R92" i="14"/>
  <c r="T92" i="14" s="1"/>
  <c r="Q92" i="14"/>
  <c r="Z92" i="14" s="1"/>
  <c r="D92" i="14"/>
  <c r="Y91" i="14"/>
  <c r="X91" i="14"/>
  <c r="R91" i="14"/>
  <c r="W91" i="14" s="1"/>
  <c r="Q91" i="14"/>
  <c r="D91" i="14"/>
  <c r="AG87" i="14"/>
  <c r="BH79" i="14"/>
  <c r="AX74" i="14"/>
  <c r="Y74" i="14"/>
  <c r="X74" i="14"/>
  <c r="R74" i="14"/>
  <c r="W74" i="14" s="1"/>
  <c r="Q74" i="14"/>
  <c r="BB74" i="14" s="1"/>
  <c r="BC74" i="14" s="1"/>
  <c r="D74" i="14"/>
  <c r="AX70" i="14"/>
  <c r="AM70" i="14"/>
  <c r="AL70" i="14"/>
  <c r="R70" i="14"/>
  <c r="W70" i="14" s="1"/>
  <c r="Q70" i="14"/>
  <c r="BB70" i="14" s="1"/>
  <c r="BC70" i="14" s="1"/>
  <c r="BE70" i="14" s="1"/>
  <c r="D70" i="14"/>
  <c r="AX69" i="14"/>
  <c r="AM69" i="14"/>
  <c r="AL69" i="14"/>
  <c r="R69" i="14"/>
  <c r="W69" i="14" s="1"/>
  <c r="Q69" i="14"/>
  <c r="BB69" i="14" s="1"/>
  <c r="BC69" i="14" s="1"/>
  <c r="BE69" i="14" s="1"/>
  <c r="D69" i="14"/>
  <c r="AX68" i="14"/>
  <c r="AM68" i="14"/>
  <c r="AL68" i="14"/>
  <c r="R68" i="14"/>
  <c r="W68" i="14" s="1"/>
  <c r="Q68" i="14"/>
  <c r="BB68" i="14" s="1"/>
  <c r="BC68" i="14" s="1"/>
  <c r="D68" i="14"/>
  <c r="AX66" i="14"/>
  <c r="AF66" i="14"/>
  <c r="AE66" i="14"/>
  <c r="R66" i="14"/>
  <c r="AL66" i="14" s="1"/>
  <c r="Q66" i="14"/>
  <c r="BB66" i="14" s="1"/>
  <c r="BC66" i="14" s="1"/>
  <c r="BE66" i="14" s="1"/>
  <c r="D66" i="14"/>
  <c r="AX64" i="14"/>
  <c r="AF64" i="14"/>
  <c r="AE64" i="14"/>
  <c r="R64" i="14"/>
  <c r="AL64" i="14" s="1"/>
  <c r="Q64" i="14"/>
  <c r="D64" i="14"/>
  <c r="AX62" i="14"/>
  <c r="AF62" i="14"/>
  <c r="R62" i="14"/>
  <c r="Q62" i="14"/>
  <c r="D62" i="14"/>
  <c r="AX61" i="14"/>
  <c r="AF61" i="14"/>
  <c r="R61" i="14"/>
  <c r="AL61" i="14" s="1"/>
  <c r="Q61" i="14"/>
  <c r="BB61" i="14" s="1"/>
  <c r="BC61" i="14" s="1"/>
  <c r="D61" i="14"/>
  <c r="AX55" i="14"/>
  <c r="AF55" i="14"/>
  <c r="R55" i="14"/>
  <c r="AL55" i="14" s="1"/>
  <c r="Q55" i="14"/>
  <c r="D55" i="14"/>
  <c r="AX53" i="14"/>
  <c r="AF53" i="14"/>
  <c r="R53" i="14"/>
  <c r="W53" i="14" s="1"/>
  <c r="AO53" i="14" s="1"/>
  <c r="Q53" i="14"/>
  <c r="D53" i="14"/>
  <c r="AX52" i="14"/>
  <c r="AF52" i="14"/>
  <c r="R52" i="14"/>
  <c r="AE52" i="14" s="1"/>
  <c r="Q52" i="14"/>
  <c r="BB52" i="14" s="1"/>
  <c r="BC52" i="14" s="1"/>
  <c r="BE52" i="14" s="1"/>
  <c r="D52" i="14"/>
  <c r="AX46" i="14"/>
  <c r="AF46" i="14"/>
  <c r="R46" i="14"/>
  <c r="W46" i="14" s="1"/>
  <c r="AO46" i="14" s="1"/>
  <c r="Q46" i="14"/>
  <c r="D46" i="14"/>
  <c r="AX45" i="14"/>
  <c r="AF45" i="14"/>
  <c r="AE45" i="14"/>
  <c r="R45" i="14"/>
  <c r="W45" i="14" s="1"/>
  <c r="AO45" i="14" s="1"/>
  <c r="Q45" i="14"/>
  <c r="BB45" i="14" s="1"/>
  <c r="BC45" i="14" s="1"/>
  <c r="D45" i="14"/>
  <c r="DM358" i="13"/>
  <c r="DM357" i="13"/>
  <c r="DC357" i="13" s="1"/>
  <c r="BK355" i="13"/>
  <c r="BK354" i="13"/>
  <c r="BK353" i="13"/>
  <c r="DM348" i="13"/>
  <c r="DM346" i="13"/>
  <c r="BY344" i="13"/>
  <c r="BX344" i="13"/>
  <c r="BS344" i="13"/>
  <c r="BR344" i="13"/>
  <c r="BP344" i="13"/>
  <c r="BN344" i="13"/>
  <c r="CQ344" i="13" s="1"/>
  <c r="BM344" i="13"/>
  <c r="CO344" i="13" s="1"/>
  <c r="BK344" i="13"/>
  <c r="BY343" i="13"/>
  <c r="BX343" i="13"/>
  <c r="BS343" i="13"/>
  <c r="BR343" i="13"/>
  <c r="BP343" i="13"/>
  <c r="BN343" i="13"/>
  <c r="CQ343" i="13" s="1"/>
  <c r="BM343" i="13"/>
  <c r="CO343" i="13" s="1"/>
  <c r="BK343" i="13"/>
  <c r="BN342" i="13"/>
  <c r="CQ342" i="13" s="1"/>
  <c r="BM342" i="13"/>
  <c r="CO342" i="13" s="1"/>
  <c r="BD342" i="13"/>
  <c r="BK342" i="13" s="1"/>
  <c r="BN341" i="13"/>
  <c r="CQ341" i="13" s="1"/>
  <c r="BM341" i="13"/>
  <c r="CO341" i="13" s="1"/>
  <c r="BK341" i="13"/>
  <c r="BN340" i="13"/>
  <c r="CQ340" i="13" s="1"/>
  <c r="BM340" i="13"/>
  <c r="CO340" i="13" s="1"/>
  <c r="BK340" i="13"/>
  <c r="BS339" i="13"/>
  <c r="BR339" i="13"/>
  <c r="BP339" i="13"/>
  <c r="BN339" i="13"/>
  <c r="CQ339" i="13" s="1"/>
  <c r="BM339" i="13"/>
  <c r="CO339" i="13" s="1"/>
  <c r="BK339" i="13"/>
  <c r="BS338" i="13"/>
  <c r="BR338" i="13"/>
  <c r="BP338" i="13"/>
  <c r="BN338" i="13"/>
  <c r="CQ338" i="13" s="1"/>
  <c r="BM338" i="13"/>
  <c r="CO338" i="13" s="1"/>
  <c r="BK338" i="13"/>
  <c r="BC338" i="13"/>
  <c r="BB338" i="13"/>
  <c r="BA338" i="13"/>
  <c r="AZ338" i="13"/>
  <c r="AY338" i="13"/>
  <c r="AW338" i="13"/>
  <c r="AV338" i="13"/>
  <c r="AU338" i="13"/>
  <c r="AT338" i="13"/>
  <c r="AS338" i="13"/>
  <c r="AQ338" i="13"/>
  <c r="AP338" i="13"/>
  <c r="DL337" i="13"/>
  <c r="BC337" i="13"/>
  <c r="BB337" i="13"/>
  <c r="BA337" i="13"/>
  <c r="AZ337" i="13"/>
  <c r="AY337" i="13"/>
  <c r="AW337" i="13"/>
  <c r="AV337" i="13"/>
  <c r="AU337" i="13"/>
  <c r="AT337" i="13"/>
  <c r="AS337" i="13"/>
  <c r="AQ337" i="13"/>
  <c r="AP337" i="13"/>
  <c r="BC336" i="13"/>
  <c r="BB336" i="13"/>
  <c r="BA336" i="13"/>
  <c r="AZ336" i="13"/>
  <c r="AY336" i="13"/>
  <c r="AW336" i="13"/>
  <c r="AV336" i="13"/>
  <c r="AU336" i="13"/>
  <c r="AT336" i="13"/>
  <c r="AS336" i="13"/>
  <c r="AQ336" i="13"/>
  <c r="AP336" i="13"/>
  <c r="DL335" i="13"/>
  <c r="BC335" i="13"/>
  <c r="BB335" i="13"/>
  <c r="BA335" i="13"/>
  <c r="AZ335" i="13"/>
  <c r="AY335" i="13"/>
  <c r="AW335" i="13"/>
  <c r="AV335" i="13"/>
  <c r="AU335" i="13"/>
  <c r="AT335" i="13"/>
  <c r="AS335" i="13"/>
  <c r="AQ335" i="13"/>
  <c r="AP335" i="13"/>
  <c r="AG335" i="13"/>
  <c r="AE335" i="13"/>
  <c r="AD335" i="13"/>
  <c r="AC335" i="13"/>
  <c r="AB335" i="13"/>
  <c r="AA335" i="13"/>
  <c r="Z335" i="13"/>
  <c r="Y335" i="13"/>
  <c r="X335" i="13"/>
  <c r="W335" i="13"/>
  <c r="V335" i="13"/>
  <c r="U335" i="13"/>
  <c r="T335" i="13"/>
  <c r="S335" i="13"/>
  <c r="BC334" i="13"/>
  <c r="BB334" i="13"/>
  <c r="BA334" i="13"/>
  <c r="AZ334" i="13"/>
  <c r="AY334" i="13"/>
  <c r="AW334" i="13"/>
  <c r="AV334" i="13"/>
  <c r="AU334" i="13"/>
  <c r="AT334" i="13"/>
  <c r="AS334" i="13"/>
  <c r="AQ334" i="13"/>
  <c r="AP334" i="13"/>
  <c r="AG334" i="13"/>
  <c r="AE334" i="13"/>
  <c r="AD334" i="13"/>
  <c r="AC334" i="13"/>
  <c r="AB334" i="13"/>
  <c r="AA334" i="13"/>
  <c r="Z334" i="13"/>
  <c r="Y334" i="13"/>
  <c r="X334" i="13"/>
  <c r="W334" i="13"/>
  <c r="V334" i="13"/>
  <c r="U334" i="13"/>
  <c r="T334" i="13"/>
  <c r="S334" i="13"/>
  <c r="BC333" i="13"/>
  <c r="BB333" i="13"/>
  <c r="BA333" i="13"/>
  <c r="AZ333" i="13"/>
  <c r="AY333" i="13"/>
  <c r="AW333" i="13"/>
  <c r="AV333" i="13"/>
  <c r="AU333" i="13"/>
  <c r="AT333" i="13"/>
  <c r="AS333" i="13"/>
  <c r="AQ333" i="13"/>
  <c r="AP333" i="13"/>
  <c r="AG333" i="13"/>
  <c r="AE333" i="13"/>
  <c r="AD333" i="13"/>
  <c r="AC333" i="13"/>
  <c r="AB333" i="13"/>
  <c r="AA333" i="13"/>
  <c r="Z333" i="13"/>
  <c r="Y333" i="13"/>
  <c r="X333" i="13"/>
  <c r="W333" i="13"/>
  <c r="V333" i="13"/>
  <c r="U333" i="13"/>
  <c r="T333" i="13"/>
  <c r="S333" i="13"/>
  <c r="DG332" i="13"/>
  <c r="DI332" i="13" s="1"/>
  <c r="DD332" i="13"/>
  <c r="DC332" i="13"/>
  <c r="BP332" i="13"/>
  <c r="BK332" i="13"/>
  <c r="BC332" i="13"/>
  <c r="BB332" i="13"/>
  <c r="BA332" i="13"/>
  <c r="AZ332" i="13"/>
  <c r="AY332" i="13"/>
  <c r="AW332" i="13"/>
  <c r="AV332" i="13"/>
  <c r="AU332" i="13"/>
  <c r="AT332" i="13"/>
  <c r="AS332" i="13"/>
  <c r="AQ332" i="13"/>
  <c r="AP332" i="13"/>
  <c r="AG332" i="13"/>
  <c r="AE332" i="13"/>
  <c r="AD332" i="13"/>
  <c r="AC332" i="13"/>
  <c r="AB332" i="13"/>
  <c r="AA332" i="13"/>
  <c r="Z332" i="13"/>
  <c r="Y332" i="13"/>
  <c r="X332" i="13"/>
  <c r="W332" i="13"/>
  <c r="V332" i="13"/>
  <c r="U332" i="13"/>
  <c r="T332" i="13"/>
  <c r="S332" i="13"/>
  <c r="DG331" i="13"/>
  <c r="DI331" i="13" s="1"/>
  <c r="DD331" i="13"/>
  <c r="DC331" i="13"/>
  <c r="BP331" i="13"/>
  <c r="BK331" i="13"/>
  <c r="BC331" i="13"/>
  <c r="BB331" i="13"/>
  <c r="BA331" i="13"/>
  <c r="AZ331" i="13"/>
  <c r="AY331" i="13"/>
  <c r="AW331" i="13"/>
  <c r="AV331" i="13"/>
  <c r="AU331" i="13"/>
  <c r="AT331" i="13"/>
  <c r="AS331" i="13"/>
  <c r="AQ331" i="13"/>
  <c r="AP331" i="13"/>
  <c r="AG331" i="13"/>
  <c r="AE331" i="13"/>
  <c r="AD331" i="13"/>
  <c r="AC331" i="13"/>
  <c r="AB331" i="13"/>
  <c r="AA331" i="13"/>
  <c r="Z331" i="13"/>
  <c r="Y331" i="13"/>
  <c r="X331" i="13"/>
  <c r="W331" i="13"/>
  <c r="V331" i="13"/>
  <c r="U331" i="13"/>
  <c r="T331" i="13"/>
  <c r="S331" i="13"/>
  <c r="DG330" i="13"/>
  <c r="DI330" i="13" s="1"/>
  <c r="DD330" i="13"/>
  <c r="DC330" i="13"/>
  <c r="BP330" i="13"/>
  <c r="BK330" i="13"/>
  <c r="BC330" i="13"/>
  <c r="BB330" i="13"/>
  <c r="BA330" i="13"/>
  <c r="AZ330" i="13"/>
  <c r="AY330" i="13"/>
  <c r="AW330" i="13"/>
  <c r="AV330" i="13"/>
  <c r="AU330" i="13"/>
  <c r="AT330" i="13"/>
  <c r="AS330" i="13"/>
  <c r="AQ330" i="13"/>
  <c r="AP330" i="13"/>
  <c r="AG330" i="13"/>
  <c r="AE330" i="13"/>
  <c r="AD330" i="13"/>
  <c r="AC330" i="13"/>
  <c r="AB330" i="13"/>
  <c r="AA330" i="13"/>
  <c r="Z330" i="13"/>
  <c r="Y330" i="13"/>
  <c r="X330" i="13"/>
  <c r="W330" i="13"/>
  <c r="V330" i="13"/>
  <c r="U330" i="13"/>
  <c r="T330" i="13"/>
  <c r="S330" i="13"/>
  <c r="DG329" i="13"/>
  <c r="DI329" i="13" s="1"/>
  <c r="DD329" i="13"/>
  <c r="DC329" i="13"/>
  <c r="BP329" i="13"/>
  <c r="BK329" i="13"/>
  <c r="BC329" i="13"/>
  <c r="BB329" i="13"/>
  <c r="BA329" i="13"/>
  <c r="AZ329" i="13"/>
  <c r="AY329" i="13"/>
  <c r="AW329" i="13"/>
  <c r="AV329" i="13"/>
  <c r="AU329" i="13"/>
  <c r="AT329" i="13"/>
  <c r="AS329" i="13"/>
  <c r="AQ329" i="13"/>
  <c r="AP329" i="13"/>
  <c r="AG329" i="13"/>
  <c r="AE329" i="13"/>
  <c r="AD329" i="13"/>
  <c r="AC329" i="13"/>
  <c r="AB329" i="13"/>
  <c r="AA329" i="13"/>
  <c r="Z329" i="13"/>
  <c r="Y329" i="13"/>
  <c r="X329" i="13"/>
  <c r="W329" i="13"/>
  <c r="V329" i="13"/>
  <c r="U329" i="13"/>
  <c r="T329" i="13"/>
  <c r="S329" i="13"/>
  <c r="DG328" i="13"/>
  <c r="DI328" i="13" s="1"/>
  <c r="DD328" i="13"/>
  <c r="DC328" i="13"/>
  <c r="BP328" i="13"/>
  <c r="BK328" i="13"/>
  <c r="BC328" i="13"/>
  <c r="BB328" i="13"/>
  <c r="BA328" i="13"/>
  <c r="AZ328" i="13"/>
  <c r="AY328" i="13"/>
  <c r="AW328" i="13"/>
  <c r="AV328" i="13"/>
  <c r="AU328" i="13"/>
  <c r="AT328" i="13"/>
  <c r="AS328" i="13"/>
  <c r="AQ328" i="13"/>
  <c r="AP328" i="13"/>
  <c r="AG328" i="13"/>
  <c r="AE328" i="13"/>
  <c r="AD328" i="13"/>
  <c r="AC328" i="13"/>
  <c r="AB328" i="13"/>
  <c r="AA328" i="13"/>
  <c r="Z328" i="13"/>
  <c r="Y328" i="13"/>
  <c r="X328" i="13"/>
  <c r="W328" i="13"/>
  <c r="V328" i="13"/>
  <c r="U328" i="13"/>
  <c r="T328" i="13"/>
  <c r="S328" i="13"/>
  <c r="DG327" i="13"/>
  <c r="DI327" i="13" s="1"/>
  <c r="DD327" i="13"/>
  <c r="DC327" i="13"/>
  <c r="BP327" i="13"/>
  <c r="BK327" i="13"/>
  <c r="BC327" i="13"/>
  <c r="BB327" i="13"/>
  <c r="BA327" i="13"/>
  <c r="AZ327" i="13"/>
  <c r="AY327" i="13"/>
  <c r="AW327" i="13"/>
  <c r="AV327" i="13"/>
  <c r="AU327" i="13"/>
  <c r="AT327" i="13"/>
  <c r="AS327" i="13"/>
  <c r="AQ327" i="13"/>
  <c r="AP327" i="13"/>
  <c r="AG327" i="13"/>
  <c r="AE327" i="13"/>
  <c r="AD327" i="13"/>
  <c r="AC327" i="13"/>
  <c r="AB327" i="13"/>
  <c r="AA327" i="13"/>
  <c r="Z327" i="13"/>
  <c r="Y327" i="13"/>
  <c r="X327" i="13"/>
  <c r="W327" i="13"/>
  <c r="V327" i="13"/>
  <c r="U327" i="13"/>
  <c r="T327" i="13"/>
  <c r="S327" i="13"/>
  <c r="DG326" i="13"/>
  <c r="DI326" i="13" s="1"/>
  <c r="DD326" i="13"/>
  <c r="DC326" i="13"/>
  <c r="BP326" i="13"/>
  <c r="BK326" i="13"/>
  <c r="BC326" i="13"/>
  <c r="BB326" i="13"/>
  <c r="BA326" i="13"/>
  <c r="AZ326" i="13"/>
  <c r="AY326" i="13"/>
  <c r="AW326" i="13"/>
  <c r="AV326" i="13"/>
  <c r="AU326" i="13"/>
  <c r="AT326" i="13"/>
  <c r="AS326" i="13"/>
  <c r="AQ326" i="13"/>
  <c r="AP326" i="13"/>
  <c r="AG326" i="13"/>
  <c r="AE326" i="13"/>
  <c r="AD326" i="13"/>
  <c r="AC326" i="13"/>
  <c r="AB326" i="13"/>
  <c r="AA326" i="13"/>
  <c r="Z326" i="13"/>
  <c r="Y326" i="13"/>
  <c r="X326" i="13"/>
  <c r="W326" i="13"/>
  <c r="V326" i="13"/>
  <c r="U326" i="13"/>
  <c r="T326" i="13"/>
  <c r="S326" i="13"/>
  <c r="DG325" i="13"/>
  <c r="DI325" i="13" s="1"/>
  <c r="DD325" i="13"/>
  <c r="DC325" i="13"/>
  <c r="BP325" i="13"/>
  <c r="BK325" i="13"/>
  <c r="BC325" i="13"/>
  <c r="BB325" i="13"/>
  <c r="BA325" i="13"/>
  <c r="AZ325" i="13"/>
  <c r="AY325" i="13"/>
  <c r="AW325" i="13"/>
  <c r="AV325" i="13"/>
  <c r="AU325" i="13"/>
  <c r="AT325" i="13"/>
  <c r="AS325" i="13"/>
  <c r="AQ325" i="13"/>
  <c r="AP325" i="13"/>
  <c r="AG325" i="13"/>
  <c r="AE325" i="13"/>
  <c r="AD325" i="13"/>
  <c r="AC325" i="13"/>
  <c r="AB325" i="13"/>
  <c r="AA325" i="13"/>
  <c r="Z325" i="13"/>
  <c r="Y325" i="13"/>
  <c r="X325" i="13"/>
  <c r="W325" i="13"/>
  <c r="V325" i="13"/>
  <c r="U325" i="13"/>
  <c r="T325" i="13"/>
  <c r="S325" i="13"/>
  <c r="DG324" i="13"/>
  <c r="DI324" i="13" s="1"/>
  <c r="DD324" i="13"/>
  <c r="DC324" i="13"/>
  <c r="BP324" i="13"/>
  <c r="BK324" i="13"/>
  <c r="BC324" i="13"/>
  <c r="BB324" i="13"/>
  <c r="BA324" i="13"/>
  <c r="AZ324" i="13"/>
  <c r="AY324" i="13"/>
  <c r="AW324" i="13"/>
  <c r="AV324" i="13"/>
  <c r="AU324" i="13"/>
  <c r="AT324" i="13"/>
  <c r="AS324" i="13"/>
  <c r="AQ324" i="13"/>
  <c r="AP324" i="13"/>
  <c r="AG324" i="13"/>
  <c r="AE324" i="13"/>
  <c r="AD324" i="13"/>
  <c r="AC324" i="13"/>
  <c r="AB324" i="13"/>
  <c r="AA324" i="13"/>
  <c r="Z324" i="13"/>
  <c r="Y324" i="13"/>
  <c r="X324" i="13"/>
  <c r="W324" i="13"/>
  <c r="V324" i="13"/>
  <c r="U324" i="13"/>
  <c r="T324" i="13"/>
  <c r="S324" i="13"/>
  <c r="DG323" i="13"/>
  <c r="DI323" i="13" s="1"/>
  <c r="DD323" i="13"/>
  <c r="DC323" i="13"/>
  <c r="DF298" i="13" s="1"/>
  <c r="BP323" i="13"/>
  <c r="BK323" i="13"/>
  <c r="BC323" i="13"/>
  <c r="BB323" i="13"/>
  <c r="BA323" i="13"/>
  <c r="AZ323" i="13"/>
  <c r="AY323" i="13"/>
  <c r="AW323" i="13"/>
  <c r="AV323" i="13"/>
  <c r="AU323" i="13"/>
  <c r="AT323" i="13"/>
  <c r="AS323" i="13"/>
  <c r="AQ323" i="13"/>
  <c r="AP323" i="13"/>
  <c r="AG323" i="13"/>
  <c r="AE323" i="13"/>
  <c r="AD323" i="13"/>
  <c r="AC323" i="13"/>
  <c r="AB323" i="13"/>
  <c r="AA323" i="13"/>
  <c r="Z323" i="13"/>
  <c r="Y323" i="13"/>
  <c r="X323" i="13"/>
  <c r="W323" i="13"/>
  <c r="V323" i="13"/>
  <c r="U323" i="13"/>
  <c r="T323" i="13"/>
  <c r="S323" i="13"/>
  <c r="DG322" i="13"/>
  <c r="DI322" i="13" s="1"/>
  <c r="DD322" i="13"/>
  <c r="DC322" i="13"/>
  <c r="BP322" i="13"/>
  <c r="BK322" i="13"/>
  <c r="BC322" i="13"/>
  <c r="BB322" i="13"/>
  <c r="BA322" i="13"/>
  <c r="AZ322" i="13"/>
  <c r="AY322" i="13"/>
  <c r="AW322" i="13"/>
  <c r="AV322" i="13"/>
  <c r="AU322" i="13"/>
  <c r="AT322" i="13"/>
  <c r="AS322" i="13"/>
  <c r="AQ322" i="13"/>
  <c r="AP322" i="13"/>
  <c r="AG322" i="13"/>
  <c r="AE322" i="13"/>
  <c r="AD322" i="13"/>
  <c r="AC322" i="13"/>
  <c r="AB322" i="13"/>
  <c r="AA322" i="13"/>
  <c r="Z322" i="13"/>
  <c r="Y322" i="13"/>
  <c r="X322" i="13"/>
  <c r="W322" i="13"/>
  <c r="V322" i="13"/>
  <c r="U322" i="13"/>
  <c r="T322" i="13"/>
  <c r="S322" i="13"/>
  <c r="DG321" i="13"/>
  <c r="DI321" i="13" s="1"/>
  <c r="DD321" i="13"/>
  <c r="DC321" i="13"/>
  <c r="BP321" i="13"/>
  <c r="BK321" i="13"/>
  <c r="BC321" i="13"/>
  <c r="BB321" i="13"/>
  <c r="BA321" i="13"/>
  <c r="AZ321" i="13"/>
  <c r="AY321" i="13"/>
  <c r="AW321" i="13"/>
  <c r="AV321" i="13"/>
  <c r="AU321" i="13"/>
  <c r="AT321" i="13"/>
  <c r="AS321" i="13"/>
  <c r="AQ321" i="13"/>
  <c r="AP321" i="13"/>
  <c r="AG321" i="13"/>
  <c r="AE321" i="13"/>
  <c r="AD321" i="13"/>
  <c r="AC321" i="13"/>
  <c r="AB321" i="13"/>
  <c r="AA321" i="13"/>
  <c r="Z321" i="13"/>
  <c r="Y321" i="13"/>
  <c r="X321" i="13"/>
  <c r="W321" i="13"/>
  <c r="V321" i="13"/>
  <c r="U321" i="13"/>
  <c r="T321" i="13"/>
  <c r="S321" i="13"/>
  <c r="DG320" i="13"/>
  <c r="DI320" i="13" s="1"/>
  <c r="DD320" i="13"/>
  <c r="DC320" i="13"/>
  <c r="BP320" i="13"/>
  <c r="BK320" i="13"/>
  <c r="BC320" i="13"/>
  <c r="BB320" i="13"/>
  <c r="BA320" i="13"/>
  <c r="AZ320" i="13"/>
  <c r="AY320" i="13"/>
  <c r="AW320" i="13"/>
  <c r="AV320" i="13"/>
  <c r="AU320" i="13"/>
  <c r="AT320" i="13"/>
  <c r="AS320" i="13"/>
  <c r="AQ320" i="13"/>
  <c r="AP320" i="13"/>
  <c r="AG320" i="13"/>
  <c r="AE320" i="13"/>
  <c r="AD320" i="13"/>
  <c r="AC320" i="13"/>
  <c r="AB320" i="13"/>
  <c r="AA320" i="13"/>
  <c r="Z320" i="13"/>
  <c r="Y320" i="13"/>
  <c r="X320" i="13"/>
  <c r="W320" i="13"/>
  <c r="V320" i="13"/>
  <c r="U320" i="13"/>
  <c r="T320" i="13"/>
  <c r="S320" i="13"/>
  <c r="DG319" i="13"/>
  <c r="DI319" i="13" s="1"/>
  <c r="DD319" i="13"/>
  <c r="DC319" i="13"/>
  <c r="BP319" i="13"/>
  <c r="BK319" i="13"/>
  <c r="BC319" i="13"/>
  <c r="BB319" i="13"/>
  <c r="BA319" i="13"/>
  <c r="AZ319" i="13"/>
  <c r="AY319" i="13"/>
  <c r="AW319" i="13"/>
  <c r="AV319" i="13"/>
  <c r="AU319" i="13"/>
  <c r="AT319" i="13"/>
  <c r="AS319" i="13"/>
  <c r="AQ319" i="13"/>
  <c r="AP319" i="13"/>
  <c r="AG319" i="13"/>
  <c r="AE319" i="13"/>
  <c r="AD319" i="13"/>
  <c r="AC319" i="13"/>
  <c r="AB319" i="13"/>
  <c r="AA319" i="13"/>
  <c r="Z319" i="13"/>
  <c r="Y319" i="13"/>
  <c r="X319" i="13"/>
  <c r="W319" i="13"/>
  <c r="V319" i="13"/>
  <c r="U319" i="13"/>
  <c r="T319" i="13"/>
  <c r="S319" i="13"/>
  <c r="DG318" i="13"/>
  <c r="DI318" i="13" s="1"/>
  <c r="DD318" i="13"/>
  <c r="DC318" i="13"/>
  <c r="BP318" i="13"/>
  <c r="BK318" i="13"/>
  <c r="BC318" i="13"/>
  <c r="BB318" i="13"/>
  <c r="BA318" i="13"/>
  <c r="AZ318" i="13"/>
  <c r="AY318" i="13"/>
  <c r="AW318" i="13"/>
  <c r="AV318" i="13"/>
  <c r="AU318" i="13"/>
  <c r="AT318" i="13"/>
  <c r="AS318" i="13"/>
  <c r="AQ318" i="13"/>
  <c r="AP318" i="13"/>
  <c r="AG318" i="13"/>
  <c r="AE318" i="13"/>
  <c r="AD318" i="13"/>
  <c r="AC318" i="13"/>
  <c r="AB318" i="13"/>
  <c r="AA318" i="13"/>
  <c r="Z318" i="13"/>
  <c r="Y318" i="13"/>
  <c r="X318" i="13"/>
  <c r="W318" i="13"/>
  <c r="V318" i="13"/>
  <c r="U318" i="13"/>
  <c r="T318" i="13"/>
  <c r="S318" i="13"/>
  <c r="DG317" i="13"/>
  <c r="DI317" i="13" s="1"/>
  <c r="DD317" i="13"/>
  <c r="DC317" i="13"/>
  <c r="BP317" i="13"/>
  <c r="BK317" i="13"/>
  <c r="BC317" i="13"/>
  <c r="BB317" i="13"/>
  <c r="BA317" i="13"/>
  <c r="AZ317" i="13"/>
  <c r="AY317" i="13"/>
  <c r="AW317" i="13"/>
  <c r="AV317" i="13"/>
  <c r="AU317" i="13"/>
  <c r="AT317" i="13"/>
  <c r="AS317" i="13"/>
  <c r="AQ317" i="13"/>
  <c r="AP317" i="13"/>
  <c r="AG317" i="13"/>
  <c r="AE317" i="13"/>
  <c r="AD317" i="13"/>
  <c r="AC317" i="13"/>
  <c r="AB317" i="13"/>
  <c r="AA317" i="13"/>
  <c r="Z317" i="13"/>
  <c r="Y317" i="13"/>
  <c r="X317" i="13"/>
  <c r="W317" i="13"/>
  <c r="V317" i="13"/>
  <c r="U317" i="13"/>
  <c r="T317" i="13"/>
  <c r="S317" i="13"/>
  <c r="DG316" i="13"/>
  <c r="DI316" i="13" s="1"/>
  <c r="DJ316" i="13" s="1"/>
  <c r="DD316" i="13"/>
  <c r="DC316" i="13"/>
  <c r="BP316" i="13"/>
  <c r="BK316" i="13"/>
  <c r="BC316" i="13"/>
  <c r="BB316" i="13"/>
  <c r="BA316" i="13"/>
  <c r="AZ316" i="13"/>
  <c r="AY316" i="13"/>
  <c r="AW316" i="13"/>
  <c r="AV316" i="13"/>
  <c r="AU316" i="13"/>
  <c r="AT316" i="13"/>
  <c r="AS316" i="13"/>
  <c r="AQ316" i="13"/>
  <c r="AP316" i="13"/>
  <c r="AG316" i="13"/>
  <c r="AE316" i="13"/>
  <c r="AD316" i="13"/>
  <c r="AC316" i="13"/>
  <c r="AB316" i="13"/>
  <c r="AA316" i="13"/>
  <c r="Z316" i="13"/>
  <c r="Y316" i="13"/>
  <c r="X316" i="13"/>
  <c r="W316" i="13"/>
  <c r="V316" i="13"/>
  <c r="U316" i="13"/>
  <c r="T316" i="13"/>
  <c r="S316" i="13"/>
  <c r="DG315" i="13"/>
  <c r="DI315" i="13" s="1"/>
  <c r="DJ315" i="13" s="1"/>
  <c r="DD315" i="13"/>
  <c r="DC315" i="13"/>
  <c r="BP315" i="13"/>
  <c r="BK315" i="13"/>
  <c r="BC315" i="13"/>
  <c r="BB315" i="13"/>
  <c r="BA315" i="13"/>
  <c r="AZ315" i="13"/>
  <c r="AY315" i="13"/>
  <c r="AW315" i="13"/>
  <c r="AV315" i="13"/>
  <c r="AU315" i="13"/>
  <c r="AT315" i="13"/>
  <c r="AS315" i="13"/>
  <c r="AQ315" i="13"/>
  <c r="AP315" i="13"/>
  <c r="AG315" i="13"/>
  <c r="AE315" i="13"/>
  <c r="AD315" i="13"/>
  <c r="AC315" i="13"/>
  <c r="AB315" i="13"/>
  <c r="AA315" i="13"/>
  <c r="Z315" i="13"/>
  <c r="Y315" i="13"/>
  <c r="X315" i="13"/>
  <c r="W315" i="13"/>
  <c r="V315" i="13"/>
  <c r="U315" i="13"/>
  <c r="T315" i="13"/>
  <c r="S315" i="13"/>
  <c r="DG314" i="13"/>
  <c r="DI314" i="13" s="1"/>
  <c r="DJ314" i="13" s="1"/>
  <c r="DD314" i="13"/>
  <c r="DC314" i="13"/>
  <c r="BP314" i="13"/>
  <c r="BK314" i="13"/>
  <c r="BC314" i="13"/>
  <c r="BB314" i="13"/>
  <c r="BA314" i="13"/>
  <c r="AZ314" i="13"/>
  <c r="AY314" i="13"/>
  <c r="AW314" i="13"/>
  <c r="AV314" i="13"/>
  <c r="AU314" i="13"/>
  <c r="AT314" i="13"/>
  <c r="AS314" i="13"/>
  <c r="AQ314" i="13"/>
  <c r="AP314" i="13"/>
  <c r="AG314" i="13"/>
  <c r="AE314" i="13"/>
  <c r="AD314" i="13"/>
  <c r="AC314" i="13"/>
  <c r="AB314" i="13"/>
  <c r="AA314" i="13"/>
  <c r="Z314" i="13"/>
  <c r="Y314" i="13"/>
  <c r="X314" i="13"/>
  <c r="W314" i="13"/>
  <c r="V314" i="13"/>
  <c r="U314" i="13"/>
  <c r="T314" i="13"/>
  <c r="S314" i="13"/>
  <c r="DG313" i="13"/>
  <c r="DI313" i="13" s="1"/>
  <c r="DD313" i="13"/>
  <c r="DC313" i="13"/>
  <c r="BP313" i="13"/>
  <c r="BK313" i="13"/>
  <c r="BC313" i="13"/>
  <c r="BB313" i="13"/>
  <c r="BA313" i="13"/>
  <c r="AZ313" i="13"/>
  <c r="AY313" i="13"/>
  <c r="AW313" i="13"/>
  <c r="AV313" i="13"/>
  <c r="AU313" i="13"/>
  <c r="AT313" i="13"/>
  <c r="AS313" i="13"/>
  <c r="AQ313" i="13"/>
  <c r="AP313" i="13"/>
  <c r="AG313" i="13"/>
  <c r="AE313" i="13"/>
  <c r="AD313" i="13"/>
  <c r="AC313" i="13"/>
  <c r="AB313" i="13"/>
  <c r="AA313" i="13"/>
  <c r="Z313" i="13"/>
  <c r="Y313" i="13"/>
  <c r="X313" i="13"/>
  <c r="W313" i="13"/>
  <c r="V313" i="13"/>
  <c r="U313" i="13"/>
  <c r="T313" i="13"/>
  <c r="S313" i="13"/>
  <c r="DG312" i="13"/>
  <c r="DI312" i="13" s="1"/>
  <c r="DJ312" i="13" s="1"/>
  <c r="DD312" i="13"/>
  <c r="DC312" i="13"/>
  <c r="BP312" i="13"/>
  <c r="BK312" i="13"/>
  <c r="BC312" i="13"/>
  <c r="BB312" i="13"/>
  <c r="BA312" i="13"/>
  <c r="AZ312" i="13"/>
  <c r="AY312" i="13"/>
  <c r="AW312" i="13"/>
  <c r="AV312" i="13"/>
  <c r="AU312" i="13"/>
  <c r="AT312" i="13"/>
  <c r="AS312" i="13"/>
  <c r="AQ312" i="13"/>
  <c r="AP312" i="13"/>
  <c r="AG312" i="13"/>
  <c r="AE312" i="13"/>
  <c r="AD312" i="13"/>
  <c r="AC312" i="13"/>
  <c r="AB312" i="13"/>
  <c r="AA312" i="13"/>
  <c r="Z312" i="13"/>
  <c r="Y312" i="13"/>
  <c r="X312" i="13"/>
  <c r="W312" i="13"/>
  <c r="V312" i="13"/>
  <c r="U312" i="13"/>
  <c r="T312" i="13"/>
  <c r="S312" i="13"/>
  <c r="DG311" i="13"/>
  <c r="DI311" i="13" s="1"/>
  <c r="DD311" i="13"/>
  <c r="DC311" i="13"/>
  <c r="BP311" i="13"/>
  <c r="BK311" i="13"/>
  <c r="BD311" i="13"/>
  <c r="BC311" i="13"/>
  <c r="BB311" i="13"/>
  <c r="BA311" i="13"/>
  <c r="AZ311" i="13"/>
  <c r="AV311" i="13"/>
  <c r="AU311" i="13"/>
  <c r="AT311" i="13"/>
  <c r="AS311" i="13"/>
  <c r="AQ311" i="13"/>
  <c r="AP311" i="13"/>
  <c r="AG311" i="13"/>
  <c r="AF311" i="13"/>
  <c r="AE311" i="13"/>
  <c r="AD311" i="13"/>
  <c r="AC311" i="13"/>
  <c r="AB311" i="13"/>
  <c r="AA311" i="13"/>
  <c r="X311" i="13"/>
  <c r="W311" i="13"/>
  <c r="V311" i="13"/>
  <c r="U311" i="13"/>
  <c r="T311" i="13"/>
  <c r="S311" i="13"/>
  <c r="DG310" i="13"/>
  <c r="DI310" i="13" s="1"/>
  <c r="DD310" i="13"/>
  <c r="DC310" i="13"/>
  <c r="BP310" i="13"/>
  <c r="BK310" i="13"/>
  <c r="BD310" i="13"/>
  <c r="BC310" i="13"/>
  <c r="BB310" i="13"/>
  <c r="BA310" i="13"/>
  <c r="AZ310" i="13"/>
  <c r="AV310" i="13"/>
  <c r="AU310" i="13"/>
  <c r="AT310" i="13"/>
  <c r="AS310" i="13"/>
  <c r="AQ310" i="13"/>
  <c r="AP310" i="13"/>
  <c r="AG310" i="13"/>
  <c r="AF310" i="13"/>
  <c r="AE310" i="13"/>
  <c r="AD310" i="13"/>
  <c r="AC310" i="13"/>
  <c r="AB310" i="13"/>
  <c r="AA310" i="13"/>
  <c r="X310" i="13"/>
  <c r="W310" i="13"/>
  <c r="V310" i="13"/>
  <c r="U310" i="13"/>
  <c r="T310" i="13"/>
  <c r="S310" i="13"/>
  <c r="DG309" i="13"/>
  <c r="DI309" i="13" s="1"/>
  <c r="DD309" i="13"/>
  <c r="DC309" i="13"/>
  <c r="BP309" i="13"/>
  <c r="BK309" i="13"/>
  <c r="BD309" i="13"/>
  <c r="BC309" i="13"/>
  <c r="BB309" i="13"/>
  <c r="BA309" i="13"/>
  <c r="AZ309" i="13"/>
  <c r="AV309" i="13"/>
  <c r="AU309" i="13"/>
  <c r="AT309" i="13"/>
  <c r="AS309" i="13"/>
  <c r="AQ309" i="13"/>
  <c r="AP309" i="13"/>
  <c r="AG309" i="13"/>
  <c r="AF309" i="13"/>
  <c r="AE309" i="13"/>
  <c r="AD309" i="13"/>
  <c r="AC309" i="13"/>
  <c r="AB309" i="13"/>
  <c r="AA309" i="13"/>
  <c r="X309" i="13"/>
  <c r="W309" i="13"/>
  <c r="V309" i="13"/>
  <c r="U309" i="13"/>
  <c r="T309" i="13"/>
  <c r="S309" i="13"/>
  <c r="DG308" i="13"/>
  <c r="DI308" i="13" s="1"/>
  <c r="DD308" i="13"/>
  <c r="DC308" i="13"/>
  <c r="BP308" i="13"/>
  <c r="BK308" i="13"/>
  <c r="BC308" i="13"/>
  <c r="BB308" i="13"/>
  <c r="BA308" i="13"/>
  <c r="AZ308" i="13"/>
  <c r="AY308" i="13"/>
  <c r="AW308" i="13"/>
  <c r="AV308" i="13"/>
  <c r="AU308" i="13"/>
  <c r="AT308" i="13"/>
  <c r="AS308" i="13"/>
  <c r="AQ308" i="13"/>
  <c r="AP308" i="13"/>
  <c r="AG308" i="13"/>
  <c r="AE308" i="13"/>
  <c r="AD308" i="13"/>
  <c r="AC308" i="13"/>
  <c r="AB308" i="13"/>
  <c r="AA308" i="13"/>
  <c r="Z308" i="13"/>
  <c r="Y308" i="13"/>
  <c r="X308" i="13"/>
  <c r="W308" i="13"/>
  <c r="V308" i="13"/>
  <c r="U308" i="13"/>
  <c r="T308" i="13"/>
  <c r="S308" i="13"/>
  <c r="DG307" i="13"/>
  <c r="DI307" i="13" s="1"/>
  <c r="DD307" i="13"/>
  <c r="DC307" i="13"/>
  <c r="BP307" i="13"/>
  <c r="BK307" i="13"/>
  <c r="BC307" i="13"/>
  <c r="BB307" i="13"/>
  <c r="BA307" i="13"/>
  <c r="AZ307" i="13"/>
  <c r="AY307" i="13"/>
  <c r="AW307" i="13"/>
  <c r="AV307" i="13"/>
  <c r="AU307" i="13"/>
  <c r="AT307" i="13"/>
  <c r="AS307" i="13"/>
  <c r="AQ307" i="13"/>
  <c r="AP307" i="13"/>
  <c r="AG307" i="13"/>
  <c r="AE307" i="13"/>
  <c r="AD307" i="13"/>
  <c r="AC307" i="13"/>
  <c r="AB307" i="13"/>
  <c r="AA307" i="13"/>
  <c r="Z307" i="13"/>
  <c r="Y307" i="13"/>
  <c r="X307" i="13"/>
  <c r="W307" i="13"/>
  <c r="V307" i="13"/>
  <c r="U307" i="13"/>
  <c r="T307" i="13"/>
  <c r="S307" i="13"/>
  <c r="DG306" i="13"/>
  <c r="DI306" i="13" s="1"/>
  <c r="DD306" i="13"/>
  <c r="DC306" i="13"/>
  <c r="BP306" i="13"/>
  <c r="BK306" i="13"/>
  <c r="BC306" i="13"/>
  <c r="BB306" i="13"/>
  <c r="BA306" i="13"/>
  <c r="AZ306" i="13"/>
  <c r="AY306" i="13"/>
  <c r="AW306" i="13"/>
  <c r="AV306" i="13"/>
  <c r="AU306" i="13"/>
  <c r="AT306" i="13"/>
  <c r="AS306" i="13"/>
  <c r="AQ306" i="13"/>
  <c r="AP306" i="13"/>
  <c r="AG306" i="13"/>
  <c r="AE306" i="13"/>
  <c r="AD306" i="13"/>
  <c r="AC306" i="13"/>
  <c r="AB306" i="13"/>
  <c r="AA306" i="13"/>
  <c r="Z306" i="13"/>
  <c r="Y306" i="13"/>
  <c r="X306" i="13"/>
  <c r="W306" i="13"/>
  <c r="V306" i="13"/>
  <c r="U306" i="13"/>
  <c r="T306" i="13"/>
  <c r="S306" i="13"/>
  <c r="DG305" i="13"/>
  <c r="DI305" i="13" s="1"/>
  <c r="DD305" i="13"/>
  <c r="DC305" i="13"/>
  <c r="BP305" i="13"/>
  <c r="BK305" i="13"/>
  <c r="BC305" i="13"/>
  <c r="BB305" i="13"/>
  <c r="BA305" i="13"/>
  <c r="AZ305" i="13"/>
  <c r="AY305" i="13"/>
  <c r="AW305" i="13"/>
  <c r="AV305" i="13"/>
  <c r="AU305" i="13"/>
  <c r="AT305" i="13"/>
  <c r="AS305" i="13"/>
  <c r="AQ305" i="13"/>
  <c r="AP305" i="13"/>
  <c r="AG305" i="13"/>
  <c r="AE305" i="13"/>
  <c r="AD305" i="13"/>
  <c r="AC305" i="13"/>
  <c r="AB305" i="13"/>
  <c r="AA305" i="13"/>
  <c r="Z305" i="13"/>
  <c r="Y305" i="13"/>
  <c r="X305" i="13"/>
  <c r="W305" i="13"/>
  <c r="V305" i="13"/>
  <c r="U305" i="13"/>
  <c r="T305" i="13"/>
  <c r="S305" i="13"/>
  <c r="DG304" i="13"/>
  <c r="DI304" i="13" s="1"/>
  <c r="DD304" i="13"/>
  <c r="DC304" i="13"/>
  <c r="BP304" i="13"/>
  <c r="BK304" i="13"/>
  <c r="BC304" i="13"/>
  <c r="BB304" i="13"/>
  <c r="BA304" i="13"/>
  <c r="AZ304" i="13"/>
  <c r="AY304" i="13"/>
  <c r="AW304" i="13"/>
  <c r="AV304" i="13"/>
  <c r="AU304" i="13"/>
  <c r="AT304" i="13"/>
  <c r="AS304" i="13"/>
  <c r="AQ304" i="13"/>
  <c r="AP304" i="13"/>
  <c r="AG304" i="13"/>
  <c r="AE304" i="13"/>
  <c r="AD304" i="13"/>
  <c r="AC304" i="13"/>
  <c r="AB304" i="13"/>
  <c r="AA304" i="13"/>
  <c r="Z304" i="13"/>
  <c r="Y304" i="13"/>
  <c r="X304" i="13"/>
  <c r="W304" i="13"/>
  <c r="V304" i="13"/>
  <c r="U304" i="13"/>
  <c r="T304" i="13"/>
  <c r="S304" i="13"/>
  <c r="DG303" i="13"/>
  <c r="DI303" i="13" s="1"/>
  <c r="DD303" i="13"/>
  <c r="DC303" i="13"/>
  <c r="BP303" i="13"/>
  <c r="BK303" i="13"/>
  <c r="BC303" i="13"/>
  <c r="BB303" i="13"/>
  <c r="BA303" i="13"/>
  <c r="AZ303" i="13"/>
  <c r="AY303" i="13"/>
  <c r="AW303" i="13"/>
  <c r="AV303" i="13"/>
  <c r="AU303" i="13"/>
  <c r="AT303" i="13"/>
  <c r="AS303" i="13"/>
  <c r="AQ303" i="13"/>
  <c r="AP303" i="13"/>
  <c r="AG303" i="13"/>
  <c r="AE303" i="13"/>
  <c r="AD303" i="13"/>
  <c r="AC303" i="13"/>
  <c r="AB303" i="13"/>
  <c r="AA303" i="13"/>
  <c r="Z303" i="13"/>
  <c r="Y303" i="13"/>
  <c r="X303" i="13"/>
  <c r="W303" i="13"/>
  <c r="V303" i="13"/>
  <c r="U303" i="13"/>
  <c r="T303" i="13"/>
  <c r="S303" i="13"/>
  <c r="DF297" i="13"/>
  <c r="DD297" i="13"/>
  <c r="BQ297" i="13"/>
  <c r="BQ296" i="13"/>
  <c r="BK295" i="13"/>
  <c r="DF294" i="13"/>
  <c r="DD294" i="13"/>
  <c r="BK294" i="13"/>
  <c r="DF293" i="13"/>
  <c r="DD293" i="13"/>
  <c r="DF292" i="13"/>
  <c r="DD292" i="13"/>
  <c r="DF291" i="13"/>
  <c r="DD291" i="13"/>
  <c r="DF290" i="13"/>
  <c r="DD290" i="13"/>
  <c r="DF289" i="13"/>
  <c r="DD289" i="13"/>
  <c r="AV283" i="13"/>
  <c r="AW283" i="13" s="1"/>
  <c r="AX283" i="13" s="1"/>
  <c r="AY283" i="13" s="1"/>
  <c r="AZ283" i="13" s="1"/>
  <c r="DF281" i="13"/>
  <c r="DD281" i="13"/>
  <c r="AZ280" i="13"/>
  <c r="AY280" i="13"/>
  <c r="AX280" i="13"/>
  <c r="AW280" i="13"/>
  <c r="AV280" i="13"/>
  <c r="BK269" i="13" s="1"/>
  <c r="AZ279" i="13"/>
  <c r="AY279" i="13"/>
  <c r="AX279" i="13"/>
  <c r="AW279" i="13"/>
  <c r="AV279" i="13"/>
  <c r="BK268" i="13" s="1"/>
  <c r="AZ278" i="13"/>
  <c r="AY278" i="13"/>
  <c r="AX278" i="13"/>
  <c r="AW278" i="13"/>
  <c r="AV278" i="13"/>
  <c r="AZ277" i="13"/>
  <c r="AY277" i="13"/>
  <c r="AX277" i="13"/>
  <c r="AW277" i="13"/>
  <c r="AV277" i="13"/>
  <c r="BK266" i="13" s="1"/>
  <c r="AZ276" i="13"/>
  <c r="AY276" i="13"/>
  <c r="AX276" i="13"/>
  <c r="AW276" i="13"/>
  <c r="AV276" i="13"/>
  <c r="AZ275" i="13"/>
  <c r="AY275" i="13"/>
  <c r="AX275" i="13"/>
  <c r="AW275" i="13"/>
  <c r="AV275" i="13"/>
  <c r="BK264" i="13" s="1"/>
  <c r="AZ274" i="13"/>
  <c r="AY274" i="13"/>
  <c r="AX274" i="13"/>
  <c r="AW274" i="13"/>
  <c r="AV274" i="13"/>
  <c r="AZ273" i="13"/>
  <c r="AY273" i="13"/>
  <c r="AX273" i="13"/>
  <c r="AW273" i="13"/>
  <c r="AV273" i="13"/>
  <c r="AZ272" i="13"/>
  <c r="AY272" i="13"/>
  <c r="AX272" i="13"/>
  <c r="AW272" i="13"/>
  <c r="AV272" i="13"/>
  <c r="BK261" i="13" s="1"/>
  <c r="AZ271" i="13"/>
  <c r="AY271" i="13"/>
  <c r="AX271" i="13"/>
  <c r="AW271" i="13"/>
  <c r="AV271" i="13"/>
  <c r="BG256" i="13" s="1"/>
  <c r="BK267" i="13"/>
  <c r="AV263" i="13"/>
  <c r="BX255" i="13"/>
  <c r="BX254" i="13"/>
  <c r="BN253" i="13"/>
  <c r="CQ253" i="13" s="1"/>
  <c r="CP253" i="13" s="1"/>
  <c r="BF253" i="13"/>
  <c r="BN252" i="13"/>
  <c r="CQ252" i="13" s="1"/>
  <c r="CP252" i="13" s="1"/>
  <c r="BF252" i="13"/>
  <c r="BN251" i="13"/>
  <c r="CQ251" i="13" s="1"/>
  <c r="CP251" i="13" s="1"/>
  <c r="BF251" i="13"/>
  <c r="BN250" i="13"/>
  <c r="CQ250" i="13" s="1"/>
  <c r="CP250" i="13" s="1"/>
  <c r="BG250" i="13"/>
  <c r="BF250" i="13"/>
  <c r="BN249" i="13"/>
  <c r="CQ249" i="13" s="1"/>
  <c r="CP249" i="13" s="1"/>
  <c r="BF249" i="13"/>
  <c r="BN248" i="13"/>
  <c r="CQ248" i="13" s="1"/>
  <c r="CP248" i="13" s="1"/>
  <c r="BF248" i="13"/>
  <c r="BN247" i="13"/>
  <c r="CQ247" i="13" s="1"/>
  <c r="BM247" i="13"/>
  <c r="CO247" i="13" s="1"/>
  <c r="BF247" i="13"/>
  <c r="BN246" i="13"/>
  <c r="CQ246" i="13" s="1"/>
  <c r="BM246" i="13"/>
  <c r="CO246" i="13" s="1"/>
  <c r="BG246" i="13"/>
  <c r="BF246" i="13"/>
  <c r="BN245" i="13"/>
  <c r="CQ245" i="13" s="1"/>
  <c r="CP245" i="13" s="1"/>
  <c r="BF245" i="13"/>
  <c r="BF244" i="13"/>
  <c r="BN243" i="13"/>
  <c r="CQ243" i="13" s="1"/>
  <c r="BM243" i="13"/>
  <c r="CO243" i="13" s="1"/>
  <c r="BK243" i="13"/>
  <c r="BF243" i="13" s="1"/>
  <c r="BN242" i="13"/>
  <c r="CQ242" i="13" s="1"/>
  <c r="BM242" i="13"/>
  <c r="CO242" i="13" s="1"/>
  <c r="BK242" i="13"/>
  <c r="BF242" i="13" s="1"/>
  <c r="BN241" i="13"/>
  <c r="CQ241" i="13" s="1"/>
  <c r="BM241" i="13"/>
  <c r="CO241" i="13" s="1"/>
  <c r="BK241" i="13"/>
  <c r="BF241" i="13" s="1"/>
  <c r="BN240" i="13"/>
  <c r="CQ240" i="13" s="1"/>
  <c r="BM240" i="13"/>
  <c r="CO240" i="13" s="1"/>
  <c r="BK240" i="13"/>
  <c r="BF240" i="13" s="1"/>
  <c r="BG240" i="13"/>
  <c r="BN239" i="13"/>
  <c r="CQ239" i="13" s="1"/>
  <c r="BM239" i="13"/>
  <c r="CO239" i="13" s="1"/>
  <c r="BK239" i="13"/>
  <c r="BF239" i="13" s="1"/>
  <c r="BK238" i="13"/>
  <c r="BF238" i="13" s="1"/>
  <c r="BX237" i="13"/>
  <c r="BK237" i="13"/>
  <c r="BK235" i="13"/>
  <c r="BG215" i="13"/>
  <c r="BF215" i="13"/>
  <c r="BE215" i="13"/>
  <c r="BD215" i="13"/>
  <c r="BG214" i="13"/>
  <c r="BF214" i="13"/>
  <c r="BE214" i="13"/>
  <c r="BD214" i="13"/>
  <c r="BK207" i="13"/>
  <c r="BK179" i="13"/>
  <c r="BK178" i="13"/>
  <c r="BK177" i="13"/>
  <c r="BK176" i="13"/>
  <c r="CI160" i="13"/>
  <c r="CC160" i="13"/>
  <c r="BW160" i="13"/>
  <c r="BQ160" i="13"/>
  <c r="CI159" i="13"/>
  <c r="CC159" i="13"/>
  <c r="BW159" i="13"/>
  <c r="BQ159" i="13"/>
  <c r="BK159" i="13"/>
  <c r="CI158" i="13"/>
  <c r="CC158" i="13"/>
  <c r="BW158" i="13"/>
  <c r="BQ158" i="13"/>
  <c r="CI157" i="13"/>
  <c r="CC157" i="13"/>
  <c r="BW157" i="13"/>
  <c r="BQ157" i="13"/>
  <c r="CI156" i="13"/>
  <c r="CC156" i="13"/>
  <c r="BW156" i="13"/>
  <c r="BQ156" i="13"/>
  <c r="CI155" i="13"/>
  <c r="CC155" i="13"/>
  <c r="BW155" i="13"/>
  <c r="BQ155" i="13"/>
  <c r="CI154" i="13"/>
  <c r="CC154" i="13"/>
  <c r="BW154" i="13"/>
  <c r="BQ154" i="13"/>
  <c r="CI153" i="13"/>
  <c r="CC153" i="13"/>
  <c r="BW153" i="13"/>
  <c r="BQ153" i="13"/>
  <c r="CI152" i="13"/>
  <c r="CC152" i="13"/>
  <c r="BW152" i="13"/>
  <c r="BQ152" i="13"/>
  <c r="CI151" i="13"/>
  <c r="CC151" i="13"/>
  <c r="BW151" i="13"/>
  <c r="BQ151" i="13"/>
  <c r="CI150" i="13"/>
  <c r="CC150" i="13"/>
  <c r="BW150" i="13"/>
  <c r="BQ150" i="13"/>
  <c r="CI149" i="13"/>
  <c r="CC149" i="13"/>
  <c r="BW149" i="13"/>
  <c r="BQ149" i="13"/>
  <c r="CI148" i="13"/>
  <c r="CC148" i="13"/>
  <c r="BW148" i="13"/>
  <c r="BQ148" i="13"/>
  <c r="CI147" i="13"/>
  <c r="CC147" i="13"/>
  <c r="BW147" i="13"/>
  <c r="BQ147" i="13"/>
  <c r="CI146" i="13"/>
  <c r="CC146" i="13"/>
  <c r="BW146" i="13"/>
  <c r="BQ146" i="13"/>
  <c r="CI145" i="13"/>
  <c r="CC145" i="13"/>
  <c r="BW145" i="13"/>
  <c r="BQ145" i="13"/>
  <c r="CI144" i="13"/>
  <c r="CC144" i="13"/>
  <c r="BW144" i="13"/>
  <c r="BQ144" i="13"/>
  <c r="CI143" i="13"/>
  <c r="CC143" i="13"/>
  <c r="BW143" i="13"/>
  <c r="BQ143" i="13"/>
  <c r="CI138" i="13"/>
  <c r="CC138" i="13"/>
  <c r="BW138" i="13"/>
  <c r="BQ138" i="13"/>
  <c r="CI137" i="13"/>
  <c r="CC137" i="13"/>
  <c r="BW137" i="13"/>
  <c r="BQ137" i="13"/>
  <c r="CI136" i="13"/>
  <c r="CC136" i="13"/>
  <c r="BW136" i="13"/>
  <c r="BQ136" i="13"/>
  <c r="CI135" i="13"/>
  <c r="CC135" i="13"/>
  <c r="BW135" i="13"/>
  <c r="BQ135" i="13"/>
  <c r="CI134" i="13"/>
  <c r="CC134" i="13"/>
  <c r="BW134" i="13"/>
  <c r="BQ134" i="13"/>
  <c r="CI133" i="13"/>
  <c r="CC133" i="13"/>
  <c r="BW133" i="13"/>
  <c r="BQ133" i="13"/>
  <c r="CI132" i="13"/>
  <c r="CC132" i="13"/>
  <c r="BW132" i="13"/>
  <c r="BQ132" i="13"/>
  <c r="CI131" i="13"/>
  <c r="CC131" i="13"/>
  <c r="BW131" i="13"/>
  <c r="BQ131" i="13"/>
  <c r="CI130" i="13"/>
  <c r="CC130" i="13"/>
  <c r="BW130" i="13"/>
  <c r="BQ130" i="13"/>
  <c r="CI129" i="13"/>
  <c r="CC129" i="13"/>
  <c r="BW129" i="13"/>
  <c r="BQ129" i="13"/>
  <c r="CI128" i="13"/>
  <c r="CC128" i="13"/>
  <c r="BW128" i="13"/>
  <c r="BQ128" i="13"/>
  <c r="CI127" i="13"/>
  <c r="CC127" i="13"/>
  <c r="BW127" i="13"/>
  <c r="BQ127" i="13"/>
  <c r="CI126" i="13"/>
  <c r="CC126" i="13"/>
  <c r="BW126" i="13"/>
  <c r="BQ126" i="13"/>
  <c r="CI121" i="13"/>
  <c r="CC121" i="13"/>
  <c r="BW121" i="13"/>
  <c r="BQ121" i="13"/>
  <c r="CI120" i="13"/>
  <c r="CC120" i="13"/>
  <c r="BW120" i="13"/>
  <c r="BQ120" i="13"/>
  <c r="CI119" i="13"/>
  <c r="CC119" i="13"/>
  <c r="BW119" i="13"/>
  <c r="BQ119" i="13"/>
  <c r="CI118" i="13"/>
  <c r="CC118" i="13"/>
  <c r="BW118" i="13"/>
  <c r="BQ118" i="13"/>
  <c r="CI117" i="13"/>
  <c r="CC117" i="13"/>
  <c r="BW117" i="13"/>
  <c r="BQ117" i="13"/>
  <c r="CI116" i="13"/>
  <c r="CC116" i="13"/>
  <c r="BW116" i="13"/>
  <c r="BQ116" i="13"/>
  <c r="CI115" i="13"/>
  <c r="CC115" i="13"/>
  <c r="BW115" i="13"/>
  <c r="BQ115" i="13"/>
  <c r="CI114" i="13"/>
  <c r="CC114" i="13"/>
  <c r="BW114" i="13"/>
  <c r="BQ114" i="13"/>
  <c r="CI113" i="13"/>
  <c r="CC113" i="13"/>
  <c r="BW113" i="13"/>
  <c r="BQ113" i="13"/>
  <c r="CI112" i="13"/>
  <c r="CC112" i="13"/>
  <c r="BW112" i="13"/>
  <c r="BQ112" i="13"/>
  <c r="CI111" i="13"/>
  <c r="CC111" i="13"/>
  <c r="BW111" i="13"/>
  <c r="BQ111" i="13"/>
  <c r="CI110" i="13"/>
  <c r="CC110" i="13"/>
  <c r="BW110" i="13"/>
  <c r="BQ110" i="13"/>
  <c r="CI109" i="13"/>
  <c r="CC109" i="13"/>
  <c r="BW109" i="13"/>
  <c r="BQ109" i="13"/>
  <c r="CI108" i="13"/>
  <c r="CC108" i="13"/>
  <c r="BW108" i="13"/>
  <c r="BQ108" i="13"/>
  <c r="CI107" i="13"/>
  <c r="CC107" i="13"/>
  <c r="BW107" i="13"/>
  <c r="BQ107" i="13"/>
  <c r="CI106" i="13"/>
  <c r="CC106" i="13"/>
  <c r="BW106" i="13"/>
  <c r="BQ106" i="13"/>
  <c r="CI105" i="13"/>
  <c r="CC105" i="13"/>
  <c r="BW105" i="13"/>
  <c r="BQ105" i="13"/>
  <c r="CI104" i="13"/>
  <c r="CC104" i="13"/>
  <c r="BW104" i="13"/>
  <c r="BQ104" i="13"/>
  <c r="CI103" i="13"/>
  <c r="CC103" i="13"/>
  <c r="BW103" i="13"/>
  <c r="BQ103" i="13"/>
  <c r="CI102" i="13"/>
  <c r="CC102" i="13"/>
  <c r="BW102" i="13"/>
  <c r="BQ102" i="13"/>
  <c r="CI101" i="13"/>
  <c r="CC101" i="13"/>
  <c r="BW101" i="13"/>
  <c r="BQ101" i="13"/>
  <c r="CI100" i="13"/>
  <c r="CC100" i="13"/>
  <c r="BW100" i="13"/>
  <c r="BQ100" i="13"/>
  <c r="CI99" i="13"/>
  <c r="CC99" i="13"/>
  <c r="BW99" i="13"/>
  <c r="BQ99" i="13"/>
  <c r="CI98" i="13"/>
  <c r="CC98" i="13"/>
  <c r="BW98" i="13"/>
  <c r="BQ98" i="13"/>
  <c r="CI97" i="13"/>
  <c r="CC97" i="13"/>
  <c r="BW97" i="13"/>
  <c r="BQ97" i="13"/>
  <c r="AE17" i="13" s="1"/>
  <c r="AG82" i="13"/>
  <c r="Y78" i="13"/>
  <c r="X78" i="13"/>
  <c r="R78" i="13"/>
  <c r="W78" i="13" s="1"/>
  <c r="Q78" i="13"/>
  <c r="Z78" i="13" s="1"/>
  <c r="D78" i="13"/>
  <c r="Y77" i="13"/>
  <c r="X77" i="13"/>
  <c r="R77" i="13"/>
  <c r="W77" i="13" s="1"/>
  <c r="Q77" i="13"/>
  <c r="Z77" i="13" s="1"/>
  <c r="D77" i="13"/>
  <c r="Y76" i="13"/>
  <c r="X76" i="13"/>
  <c r="R76" i="13"/>
  <c r="W76" i="13" s="1"/>
  <c r="Q76" i="13"/>
  <c r="Z76" i="13" s="1"/>
  <c r="D76" i="13"/>
  <c r="Y75" i="13"/>
  <c r="X75" i="13"/>
  <c r="R75" i="13"/>
  <c r="W75" i="13" s="1"/>
  <c r="Q75" i="13"/>
  <c r="Z75" i="13" s="1"/>
  <c r="D75" i="13"/>
  <c r="Y74" i="13"/>
  <c r="X74" i="13"/>
  <c r="R74" i="13"/>
  <c r="T74" i="13" s="1"/>
  <c r="Q74" i="13"/>
  <c r="Z74" i="13" s="1"/>
  <c r="D74" i="13"/>
  <c r="Y73" i="13"/>
  <c r="X73" i="13"/>
  <c r="R73" i="13"/>
  <c r="W73" i="13" s="1"/>
  <c r="Q73" i="13"/>
  <c r="D73" i="13"/>
  <c r="Y71" i="13"/>
  <c r="X71" i="13"/>
  <c r="R71" i="13"/>
  <c r="S71" i="13" s="1"/>
  <c r="Q71" i="13"/>
  <c r="D71" i="13"/>
  <c r="AG67" i="13"/>
  <c r="BH59" i="13"/>
  <c r="BD58" i="13"/>
  <c r="AW58" i="13"/>
  <c r="AV58" i="13"/>
  <c r="I43" i="18" s="1"/>
  <c r="AX57" i="13"/>
  <c r="AX58" i="13" s="1"/>
  <c r="Y57" i="13"/>
  <c r="X57" i="13"/>
  <c r="R57" i="13"/>
  <c r="W57" i="13" s="1"/>
  <c r="AO57" i="13" s="1"/>
  <c r="Q57" i="13"/>
  <c r="AH57" i="13" s="1"/>
  <c r="D57" i="13"/>
  <c r="BH56" i="13"/>
  <c r="BH55" i="13"/>
  <c r="AV52" i="13"/>
  <c r="AX51" i="13"/>
  <c r="Y51" i="13"/>
  <c r="X51" i="13"/>
  <c r="R51" i="13"/>
  <c r="U51" i="13" s="1"/>
  <c r="Q51" i="13"/>
  <c r="BB51" i="13" s="1"/>
  <c r="BC51" i="13" s="1"/>
  <c r="BE51" i="13" s="1"/>
  <c r="D51" i="13"/>
  <c r="AX50" i="13"/>
  <c r="AM50" i="13"/>
  <c r="AL50" i="13"/>
  <c r="R50" i="13"/>
  <c r="W50" i="13" s="1"/>
  <c r="Q50" i="13"/>
  <c r="D50" i="13"/>
  <c r="AX49" i="13"/>
  <c r="AF49" i="13"/>
  <c r="AE49" i="13"/>
  <c r="Y49" i="13"/>
  <c r="X49" i="13"/>
  <c r="R49" i="13"/>
  <c r="W49" i="13" s="1"/>
  <c r="AO49" i="13" s="1"/>
  <c r="Q49" i="13"/>
  <c r="D49" i="13"/>
  <c r="AX48" i="13"/>
  <c r="AF48" i="13"/>
  <c r="AE48" i="13"/>
  <c r="R48" i="13"/>
  <c r="U48" i="13" s="1"/>
  <c r="Q48" i="13"/>
  <c r="BB48" i="13" s="1"/>
  <c r="BC48" i="13" s="1"/>
  <c r="BE48" i="13" s="1"/>
  <c r="D48" i="13"/>
  <c r="AX47" i="13"/>
  <c r="AF47" i="13"/>
  <c r="AE47" i="13"/>
  <c r="R47" i="13"/>
  <c r="W47" i="13" s="1"/>
  <c r="AO47" i="13" s="1"/>
  <c r="Q47" i="13"/>
  <c r="D47" i="13"/>
  <c r="AZ40" i="13"/>
  <c r="AY40" i="13"/>
  <c r="R40" i="13"/>
  <c r="U40" i="13" s="1"/>
  <c r="Q40" i="13"/>
  <c r="D40" i="13"/>
  <c r="Y39" i="13"/>
  <c r="X39" i="13"/>
  <c r="R39" i="13"/>
  <c r="U39" i="13" s="1"/>
  <c r="Q39" i="13"/>
  <c r="BB39" i="13" s="1"/>
  <c r="D39" i="13"/>
  <c r="Y38" i="13"/>
  <c r="X38" i="13"/>
  <c r="R38" i="13"/>
  <c r="U38" i="13" s="1"/>
  <c r="Q38" i="13"/>
  <c r="BB38" i="13" s="1"/>
  <c r="D38" i="13"/>
  <c r="Y37" i="13"/>
  <c r="X37" i="13"/>
  <c r="R37" i="13"/>
  <c r="U37" i="13" s="1"/>
  <c r="Q37" i="13"/>
  <c r="BB37" i="13" s="1"/>
  <c r="D37" i="13"/>
  <c r="AT36" i="13"/>
  <c r="AS36" i="13"/>
  <c r="R36" i="13"/>
  <c r="W36" i="13" s="1"/>
  <c r="AO36" i="13" s="1"/>
  <c r="Q36" i="13"/>
  <c r="D36" i="13"/>
  <c r="Y35" i="13"/>
  <c r="X35" i="13"/>
  <c r="R35" i="13"/>
  <c r="W35" i="13" s="1"/>
  <c r="Q35" i="13"/>
  <c r="AV35" i="13" s="1"/>
  <c r="D35" i="13"/>
  <c r="AT34" i="13"/>
  <c r="AS34" i="13"/>
  <c r="R34" i="13"/>
  <c r="U34" i="13" s="1"/>
  <c r="Q34" i="13"/>
  <c r="BB34" i="13" s="1"/>
  <c r="BC34" i="13" s="1"/>
  <c r="BE34" i="13" s="1"/>
  <c r="D34" i="13"/>
  <c r="AT33" i="13"/>
  <c r="AS33" i="13"/>
  <c r="R33" i="13"/>
  <c r="W33" i="13" s="1"/>
  <c r="AO33" i="13" s="1"/>
  <c r="Q33" i="13"/>
  <c r="D33" i="13"/>
  <c r="AT32" i="13"/>
  <c r="AS32" i="13"/>
  <c r="R32" i="13"/>
  <c r="U32" i="13" s="1"/>
  <c r="Q32" i="13"/>
  <c r="BB32" i="13" s="1"/>
  <c r="BC32" i="13" s="1"/>
  <c r="BE32" i="13" s="1"/>
  <c r="D32" i="13"/>
  <c r="AT31" i="13"/>
  <c r="AS31" i="13"/>
  <c r="R31" i="13"/>
  <c r="W31" i="13" s="1"/>
  <c r="AO31" i="13" s="1"/>
  <c r="Q31" i="13"/>
  <c r="D31" i="13"/>
  <c r="AT30" i="13"/>
  <c r="AS30" i="13"/>
  <c r="R30" i="13"/>
  <c r="U30" i="13" s="1"/>
  <c r="Q30" i="13"/>
  <c r="BB30" i="13" s="1"/>
  <c r="BC30" i="13" s="1"/>
  <c r="BE30" i="13" s="1"/>
  <c r="D30" i="13"/>
  <c r="AT29" i="13"/>
  <c r="AS29" i="13"/>
  <c r="AM29" i="13"/>
  <c r="R29" i="13"/>
  <c r="U29" i="13" s="1"/>
  <c r="Q29" i="13"/>
  <c r="D29" i="13"/>
  <c r="AM27" i="13"/>
  <c r="AL27" i="13"/>
  <c r="AF27" i="13"/>
  <c r="AE27" i="13"/>
  <c r="Y27" i="13"/>
  <c r="X27" i="13"/>
  <c r="R27" i="13"/>
  <c r="W27" i="13" s="1"/>
  <c r="Q27" i="13"/>
  <c r="AV27" i="13" s="1"/>
  <c r="D27" i="13"/>
  <c r="AM26" i="13"/>
  <c r="AL26" i="13"/>
  <c r="AF26" i="13"/>
  <c r="AE26" i="13"/>
  <c r="Y26" i="13"/>
  <c r="X26" i="13"/>
  <c r="R26" i="13"/>
  <c r="W26" i="13" s="1"/>
  <c r="Q26" i="13"/>
  <c r="AV26" i="13" s="1"/>
  <c r="D26" i="13"/>
  <c r="AM25" i="13"/>
  <c r="AL25" i="13"/>
  <c r="AF25" i="13"/>
  <c r="AE25" i="13"/>
  <c r="Y25" i="13"/>
  <c r="X25" i="13"/>
  <c r="R25" i="13"/>
  <c r="W25" i="13" s="1"/>
  <c r="Q25" i="13"/>
  <c r="AV25" i="13" s="1"/>
  <c r="D25" i="13"/>
  <c r="AM24" i="13"/>
  <c r="AL24" i="13"/>
  <c r="AF24" i="13"/>
  <c r="AE24" i="13"/>
  <c r="Y24" i="13"/>
  <c r="X24" i="13"/>
  <c r="R24" i="13"/>
  <c r="W24" i="13" s="1"/>
  <c r="Q24" i="13"/>
  <c r="AV24" i="13" s="1"/>
  <c r="D24" i="13"/>
  <c r="AM23" i="13"/>
  <c r="AL23" i="13"/>
  <c r="AF23" i="13"/>
  <c r="AE23" i="13"/>
  <c r="Y23" i="13"/>
  <c r="X23" i="13"/>
  <c r="R23" i="13"/>
  <c r="W23" i="13" s="1"/>
  <c r="Q23" i="13"/>
  <c r="AV23" i="13" s="1"/>
  <c r="D23" i="13"/>
  <c r="AM22" i="13"/>
  <c r="AL22" i="13"/>
  <c r="AF22" i="13"/>
  <c r="AE22" i="13"/>
  <c r="Y22" i="13"/>
  <c r="X22" i="13"/>
  <c r="R22" i="13"/>
  <c r="W22" i="13" s="1"/>
  <c r="Q22" i="13"/>
  <c r="AV22" i="13" s="1"/>
  <c r="D22" i="13"/>
  <c r="AM21" i="13"/>
  <c r="AL21" i="13"/>
  <c r="AF21" i="13"/>
  <c r="AE21" i="13"/>
  <c r="Y21" i="13"/>
  <c r="X21" i="13"/>
  <c r="R21" i="13"/>
  <c r="W21" i="13" s="1"/>
  <c r="Q21" i="13"/>
  <c r="AV21" i="13" s="1"/>
  <c r="D21" i="13"/>
  <c r="AM20" i="13"/>
  <c r="AL20" i="13"/>
  <c r="AF20" i="13"/>
  <c r="AE20" i="13"/>
  <c r="Y20" i="13"/>
  <c r="X20" i="13"/>
  <c r="R20" i="13"/>
  <c r="W20" i="13" s="1"/>
  <c r="Q20" i="13"/>
  <c r="AV20" i="13" s="1"/>
  <c r="D20" i="13"/>
  <c r="AM19" i="13"/>
  <c r="AL19" i="13"/>
  <c r="AF19" i="13"/>
  <c r="AE19" i="13"/>
  <c r="Y19" i="13"/>
  <c r="X19" i="13"/>
  <c r="R19" i="13"/>
  <c r="W19" i="13" s="1"/>
  <c r="Q19" i="13"/>
  <c r="AV19" i="13" s="1"/>
  <c r="D19" i="13"/>
  <c r="AM18" i="13"/>
  <c r="AL18" i="13"/>
  <c r="AF18" i="13"/>
  <c r="AE18" i="13"/>
  <c r="Y18" i="13"/>
  <c r="X18" i="13"/>
  <c r="R18" i="13"/>
  <c r="W18" i="13" s="1"/>
  <c r="Q18" i="13"/>
  <c r="AV18" i="13" s="1"/>
  <c r="D18" i="13"/>
  <c r="AM17" i="13"/>
  <c r="AL17" i="13"/>
  <c r="AF17" i="13"/>
  <c r="Y17" i="13"/>
  <c r="X17" i="13"/>
  <c r="R17" i="13"/>
  <c r="W17" i="13" s="1"/>
  <c r="Q17" i="13"/>
  <c r="BB17" i="13" s="1"/>
  <c r="DM354" i="12"/>
  <c r="DM353" i="12"/>
  <c r="DC353" i="12" s="1"/>
  <c r="BK351" i="12"/>
  <c r="BK350" i="12"/>
  <c r="BK349" i="12"/>
  <c r="DM344" i="12"/>
  <c r="DM342" i="12"/>
  <c r="BY340" i="12"/>
  <c r="BX340" i="12"/>
  <c r="BS340" i="12"/>
  <c r="BR340" i="12"/>
  <c r="BP340" i="12"/>
  <c r="BN340" i="12"/>
  <c r="CQ340" i="12" s="1"/>
  <c r="BM340" i="12"/>
  <c r="CO340" i="12" s="1"/>
  <c r="BK340" i="12"/>
  <c r="BY339" i="12"/>
  <c r="BX339" i="12"/>
  <c r="BS339" i="12"/>
  <c r="BR339" i="12"/>
  <c r="BP339" i="12"/>
  <c r="BN339" i="12"/>
  <c r="CQ339" i="12" s="1"/>
  <c r="BM339" i="12"/>
  <c r="CO339" i="12" s="1"/>
  <c r="BK339" i="12"/>
  <c r="BN338" i="12"/>
  <c r="CQ338" i="12" s="1"/>
  <c r="BM338" i="12"/>
  <c r="CO338" i="12" s="1"/>
  <c r="BD338" i="12"/>
  <c r="BK338" i="12" s="1"/>
  <c r="BN337" i="12"/>
  <c r="CQ337" i="12" s="1"/>
  <c r="BM337" i="12"/>
  <c r="CO337" i="12" s="1"/>
  <c r="BK337" i="12"/>
  <c r="BN336" i="12"/>
  <c r="CQ336" i="12" s="1"/>
  <c r="BM336" i="12"/>
  <c r="CO336" i="12" s="1"/>
  <c r="BK336" i="12"/>
  <c r="BS335" i="12"/>
  <c r="BR335" i="12"/>
  <c r="BP335" i="12"/>
  <c r="BN335" i="12"/>
  <c r="CQ335" i="12" s="1"/>
  <c r="BM335" i="12"/>
  <c r="CO335" i="12" s="1"/>
  <c r="BK335" i="12"/>
  <c r="BS334" i="12"/>
  <c r="BR334" i="12"/>
  <c r="BP334" i="12"/>
  <c r="BN334" i="12"/>
  <c r="CQ334" i="12" s="1"/>
  <c r="BM334" i="12"/>
  <c r="CO334" i="12" s="1"/>
  <c r="BK334" i="12"/>
  <c r="BC334" i="12"/>
  <c r="BB334" i="12"/>
  <c r="BA334" i="12"/>
  <c r="AZ334" i="12"/>
  <c r="AY334" i="12"/>
  <c r="AW334" i="12"/>
  <c r="AV334" i="12"/>
  <c r="AU334" i="12"/>
  <c r="AT334" i="12"/>
  <c r="AS334" i="12"/>
  <c r="AQ334" i="12"/>
  <c r="AP334" i="12"/>
  <c r="DL333" i="12"/>
  <c r="BC333" i="12"/>
  <c r="BB333" i="12"/>
  <c r="BA333" i="12"/>
  <c r="AZ333" i="12"/>
  <c r="AY333" i="12"/>
  <c r="AW333" i="12"/>
  <c r="AV333" i="12"/>
  <c r="AU333" i="12"/>
  <c r="AT333" i="12"/>
  <c r="AS333" i="12"/>
  <c r="AQ333" i="12"/>
  <c r="AP333" i="12"/>
  <c r="BC332" i="12"/>
  <c r="BB332" i="12"/>
  <c r="BA332" i="12"/>
  <c r="AZ332" i="12"/>
  <c r="AY332" i="12"/>
  <c r="AW332" i="12"/>
  <c r="AV332" i="12"/>
  <c r="AU332" i="12"/>
  <c r="AT332" i="12"/>
  <c r="AS332" i="12"/>
  <c r="AQ332" i="12"/>
  <c r="AP332" i="12"/>
  <c r="DL331" i="12"/>
  <c r="BC331" i="12"/>
  <c r="BB331" i="12"/>
  <c r="BA331" i="12"/>
  <c r="AZ331" i="12"/>
  <c r="AY331" i="12"/>
  <c r="AW331" i="12"/>
  <c r="AV331" i="12"/>
  <c r="AU331" i="12"/>
  <c r="AT331" i="12"/>
  <c r="AS331" i="12"/>
  <c r="AQ331" i="12"/>
  <c r="AP331" i="12"/>
  <c r="AG331" i="12"/>
  <c r="AE331" i="12"/>
  <c r="AD331" i="12"/>
  <c r="AC331" i="12"/>
  <c r="AB331" i="12"/>
  <c r="AA331" i="12"/>
  <c r="Z331" i="12"/>
  <c r="Y331" i="12"/>
  <c r="X331" i="12"/>
  <c r="W331" i="12"/>
  <c r="V331" i="12"/>
  <c r="U331" i="12"/>
  <c r="T331" i="12"/>
  <c r="S331" i="12"/>
  <c r="BC330" i="12"/>
  <c r="BB330" i="12"/>
  <c r="BA330" i="12"/>
  <c r="AZ330" i="12"/>
  <c r="AY330" i="12"/>
  <c r="AW330" i="12"/>
  <c r="AV330" i="12"/>
  <c r="AU330" i="12"/>
  <c r="AT330" i="12"/>
  <c r="AS330" i="12"/>
  <c r="AQ330" i="12"/>
  <c r="AP330" i="12"/>
  <c r="AG330" i="12"/>
  <c r="AE330" i="12"/>
  <c r="AD330" i="12"/>
  <c r="AC330" i="12"/>
  <c r="AB330" i="12"/>
  <c r="AA330" i="12"/>
  <c r="Z330" i="12"/>
  <c r="Y330" i="12"/>
  <c r="X330" i="12"/>
  <c r="W330" i="12"/>
  <c r="V330" i="12"/>
  <c r="U330" i="12"/>
  <c r="T330" i="12"/>
  <c r="S330" i="12"/>
  <c r="BC329" i="12"/>
  <c r="BB329" i="12"/>
  <c r="BA329" i="12"/>
  <c r="AZ329" i="12"/>
  <c r="AY329" i="12"/>
  <c r="AW329" i="12"/>
  <c r="AV329" i="12"/>
  <c r="AU329" i="12"/>
  <c r="AT329" i="12"/>
  <c r="AS329" i="12"/>
  <c r="AQ329" i="12"/>
  <c r="AP329" i="12"/>
  <c r="AG329" i="12"/>
  <c r="AE329" i="12"/>
  <c r="AD329" i="12"/>
  <c r="AC329" i="12"/>
  <c r="AB329" i="12"/>
  <c r="AA329" i="12"/>
  <c r="Z329" i="12"/>
  <c r="Y329" i="12"/>
  <c r="X329" i="12"/>
  <c r="W329" i="12"/>
  <c r="V329" i="12"/>
  <c r="U329" i="12"/>
  <c r="T329" i="12"/>
  <c r="S329" i="12"/>
  <c r="DG328" i="12"/>
  <c r="DI328" i="12" s="1"/>
  <c r="DD328" i="12"/>
  <c r="DC328" i="12"/>
  <c r="BP328" i="12"/>
  <c r="BK328" i="12"/>
  <c r="BC328" i="12"/>
  <c r="BB328" i="12"/>
  <c r="BA328" i="12"/>
  <c r="AZ328" i="12"/>
  <c r="AY328" i="12"/>
  <c r="AW328" i="12"/>
  <c r="AV328" i="12"/>
  <c r="AU328" i="12"/>
  <c r="AT328" i="12"/>
  <c r="AS328" i="12"/>
  <c r="AQ328" i="12"/>
  <c r="AP328" i="12"/>
  <c r="AG328" i="12"/>
  <c r="AE328" i="12"/>
  <c r="AD328" i="12"/>
  <c r="AC328" i="12"/>
  <c r="AB328" i="12"/>
  <c r="AA328" i="12"/>
  <c r="Z328" i="12"/>
  <c r="Y328" i="12"/>
  <c r="X328" i="12"/>
  <c r="W328" i="12"/>
  <c r="V328" i="12"/>
  <c r="U328" i="12"/>
  <c r="T328" i="12"/>
  <c r="S328" i="12"/>
  <c r="DG327" i="12"/>
  <c r="DI327" i="12" s="1"/>
  <c r="DD327" i="12"/>
  <c r="DC327" i="12"/>
  <c r="BP327" i="12"/>
  <c r="BK327" i="12"/>
  <c r="BC327" i="12"/>
  <c r="BB327" i="12"/>
  <c r="BA327" i="12"/>
  <c r="AZ327" i="12"/>
  <c r="AY327" i="12"/>
  <c r="AW327" i="12"/>
  <c r="AV327" i="12"/>
  <c r="AU327" i="12"/>
  <c r="AT327" i="12"/>
  <c r="AS327" i="12"/>
  <c r="AQ327" i="12"/>
  <c r="AP327" i="12"/>
  <c r="AG327" i="12"/>
  <c r="AE327" i="12"/>
  <c r="AD327" i="12"/>
  <c r="AC327" i="12"/>
  <c r="AB327" i="12"/>
  <c r="AA327" i="12"/>
  <c r="Z327" i="12"/>
  <c r="Y327" i="12"/>
  <c r="X327" i="12"/>
  <c r="W327" i="12"/>
  <c r="V327" i="12"/>
  <c r="U327" i="12"/>
  <c r="T327" i="12"/>
  <c r="S327" i="12"/>
  <c r="DG326" i="12"/>
  <c r="DI326" i="12" s="1"/>
  <c r="DD326" i="12"/>
  <c r="DC326" i="12"/>
  <c r="BP326" i="12"/>
  <c r="BK326" i="12"/>
  <c r="BC326" i="12"/>
  <c r="BB326" i="12"/>
  <c r="BA326" i="12"/>
  <c r="AZ326" i="12"/>
  <c r="AY326" i="12"/>
  <c r="AW326" i="12"/>
  <c r="AV326" i="12"/>
  <c r="AU326" i="12"/>
  <c r="AT326" i="12"/>
  <c r="AS326" i="12"/>
  <c r="AQ326" i="12"/>
  <c r="AP326" i="12"/>
  <c r="AG326" i="12"/>
  <c r="AE326" i="12"/>
  <c r="AD326" i="12"/>
  <c r="AC326" i="12"/>
  <c r="AB326" i="12"/>
  <c r="AA326" i="12"/>
  <c r="Z326" i="12"/>
  <c r="Y326" i="12"/>
  <c r="X326" i="12"/>
  <c r="W326" i="12"/>
  <c r="V326" i="12"/>
  <c r="U326" i="12"/>
  <c r="T326" i="12"/>
  <c r="S326" i="12"/>
  <c r="DG325" i="12"/>
  <c r="DI325" i="12" s="1"/>
  <c r="DD325" i="12"/>
  <c r="DC325" i="12"/>
  <c r="BP325" i="12"/>
  <c r="BK325" i="12"/>
  <c r="BC325" i="12"/>
  <c r="BB325" i="12"/>
  <c r="BA325" i="12"/>
  <c r="AZ325" i="12"/>
  <c r="AY325" i="12"/>
  <c r="AW325" i="12"/>
  <c r="AV325" i="12"/>
  <c r="AU325" i="12"/>
  <c r="AT325" i="12"/>
  <c r="AS325" i="12"/>
  <c r="AQ325" i="12"/>
  <c r="AP325" i="12"/>
  <c r="AG325" i="12"/>
  <c r="AE325" i="12"/>
  <c r="AD325" i="12"/>
  <c r="AC325" i="12"/>
  <c r="AB325" i="12"/>
  <c r="AA325" i="12"/>
  <c r="Z325" i="12"/>
  <c r="Y325" i="12"/>
  <c r="X325" i="12"/>
  <c r="W325" i="12"/>
  <c r="V325" i="12"/>
  <c r="U325" i="12"/>
  <c r="T325" i="12"/>
  <c r="S325" i="12"/>
  <c r="DG324" i="12"/>
  <c r="DI324" i="12" s="1"/>
  <c r="DD324" i="12"/>
  <c r="DC324" i="12"/>
  <c r="BP324" i="12"/>
  <c r="BK324" i="12"/>
  <c r="BC324" i="12"/>
  <c r="BB324" i="12"/>
  <c r="BA324" i="12"/>
  <c r="AZ324" i="12"/>
  <c r="AY324" i="12"/>
  <c r="AW324" i="12"/>
  <c r="AV324" i="12"/>
  <c r="AU324" i="12"/>
  <c r="AT324" i="12"/>
  <c r="AS324" i="12"/>
  <c r="AQ324" i="12"/>
  <c r="AP324" i="12"/>
  <c r="AG324" i="12"/>
  <c r="AE324" i="12"/>
  <c r="AD324" i="12"/>
  <c r="AC324" i="12"/>
  <c r="AB324" i="12"/>
  <c r="AA324" i="12"/>
  <c r="Z324" i="12"/>
  <c r="Y324" i="12"/>
  <c r="X324" i="12"/>
  <c r="W324" i="12"/>
  <c r="V324" i="12"/>
  <c r="U324" i="12"/>
  <c r="T324" i="12"/>
  <c r="S324" i="12"/>
  <c r="DG323" i="12"/>
  <c r="DI323" i="12" s="1"/>
  <c r="DD323" i="12"/>
  <c r="DC323" i="12"/>
  <c r="BP323" i="12"/>
  <c r="BK323" i="12"/>
  <c r="BC323" i="12"/>
  <c r="BB323" i="12"/>
  <c r="BA323" i="12"/>
  <c r="AZ323" i="12"/>
  <c r="AY323" i="12"/>
  <c r="AW323" i="12"/>
  <c r="AV323" i="12"/>
  <c r="AU323" i="12"/>
  <c r="AT323" i="12"/>
  <c r="AS323" i="12"/>
  <c r="AQ323" i="12"/>
  <c r="AP323" i="12"/>
  <c r="AG323" i="12"/>
  <c r="AE323" i="12"/>
  <c r="AD323" i="12"/>
  <c r="AC323" i="12"/>
  <c r="AB323" i="12"/>
  <c r="AA323" i="12"/>
  <c r="Z323" i="12"/>
  <c r="Y323" i="12"/>
  <c r="X323" i="12"/>
  <c r="W323" i="12"/>
  <c r="V323" i="12"/>
  <c r="U323" i="12"/>
  <c r="T323" i="12"/>
  <c r="S323" i="12"/>
  <c r="DG322" i="12"/>
  <c r="DI322" i="12" s="1"/>
  <c r="DD322" i="12"/>
  <c r="DC322" i="12"/>
  <c r="BP322" i="12"/>
  <c r="BK322" i="12"/>
  <c r="BC322" i="12"/>
  <c r="BB322" i="12"/>
  <c r="BA322" i="12"/>
  <c r="AZ322" i="12"/>
  <c r="AY322" i="12"/>
  <c r="AW322" i="12"/>
  <c r="AV322" i="12"/>
  <c r="AU322" i="12"/>
  <c r="AT322" i="12"/>
  <c r="AS322" i="12"/>
  <c r="AQ322" i="12"/>
  <c r="AP322" i="12"/>
  <c r="AG322" i="12"/>
  <c r="AE322" i="12"/>
  <c r="AD322" i="12"/>
  <c r="AC322" i="12"/>
  <c r="AB322" i="12"/>
  <c r="AA322" i="12"/>
  <c r="Z322" i="12"/>
  <c r="Y322" i="12"/>
  <c r="X322" i="12"/>
  <c r="W322" i="12"/>
  <c r="V322" i="12"/>
  <c r="U322" i="12"/>
  <c r="T322" i="12"/>
  <c r="S322" i="12"/>
  <c r="DG321" i="12"/>
  <c r="DI321" i="12" s="1"/>
  <c r="DD321" i="12"/>
  <c r="DC321" i="12"/>
  <c r="BP321" i="12"/>
  <c r="BK321" i="12"/>
  <c r="BC321" i="12"/>
  <c r="BB321" i="12"/>
  <c r="BA321" i="12"/>
  <c r="AZ321" i="12"/>
  <c r="AY321" i="12"/>
  <c r="AW321" i="12"/>
  <c r="AV321" i="12"/>
  <c r="AU321" i="12"/>
  <c r="AT321" i="12"/>
  <c r="AS321" i="12"/>
  <c r="AQ321" i="12"/>
  <c r="AP321" i="12"/>
  <c r="AG321" i="12"/>
  <c r="AE321" i="12"/>
  <c r="AD321" i="12"/>
  <c r="AC321" i="12"/>
  <c r="AB321" i="12"/>
  <c r="AA321" i="12"/>
  <c r="Z321" i="12"/>
  <c r="Y321" i="12"/>
  <c r="X321" i="12"/>
  <c r="W321" i="12"/>
  <c r="V321" i="12"/>
  <c r="U321" i="12"/>
  <c r="T321" i="12"/>
  <c r="S321" i="12"/>
  <c r="DG320" i="12"/>
  <c r="DI320" i="12" s="1"/>
  <c r="DD320" i="12"/>
  <c r="DC320" i="12"/>
  <c r="BP320" i="12"/>
  <c r="BK320" i="12"/>
  <c r="BC320" i="12"/>
  <c r="BB320" i="12"/>
  <c r="BA320" i="12"/>
  <c r="AZ320" i="12"/>
  <c r="AY320" i="12"/>
  <c r="AW320" i="12"/>
  <c r="AV320" i="12"/>
  <c r="AU320" i="12"/>
  <c r="AT320" i="12"/>
  <c r="AS320" i="12"/>
  <c r="AQ320" i="12"/>
  <c r="AP320" i="12"/>
  <c r="AG320" i="12"/>
  <c r="AE320" i="12"/>
  <c r="AD320" i="12"/>
  <c r="AC320" i="12"/>
  <c r="AB320" i="12"/>
  <c r="AA320" i="12"/>
  <c r="Z320" i="12"/>
  <c r="Y320" i="12"/>
  <c r="X320" i="12"/>
  <c r="W320" i="12"/>
  <c r="V320" i="12"/>
  <c r="U320" i="12"/>
  <c r="T320" i="12"/>
  <c r="S320" i="12"/>
  <c r="DG319" i="12"/>
  <c r="DI319" i="12" s="1"/>
  <c r="DD319" i="12"/>
  <c r="DC319" i="12"/>
  <c r="DF294" i="12" s="1"/>
  <c r="BP319" i="12"/>
  <c r="BK319" i="12"/>
  <c r="BC319" i="12"/>
  <c r="BB319" i="12"/>
  <c r="BA319" i="12"/>
  <c r="AZ319" i="12"/>
  <c r="AY319" i="12"/>
  <c r="AW319" i="12"/>
  <c r="AV319" i="12"/>
  <c r="AU319" i="12"/>
  <c r="AT319" i="12"/>
  <c r="AS319" i="12"/>
  <c r="AQ319" i="12"/>
  <c r="AP319" i="12"/>
  <c r="AG319" i="12"/>
  <c r="AE319" i="12"/>
  <c r="AD319" i="12"/>
  <c r="AC319" i="12"/>
  <c r="AB319" i="12"/>
  <c r="AA319" i="12"/>
  <c r="Z319" i="12"/>
  <c r="Y319" i="12"/>
  <c r="X319" i="12"/>
  <c r="W319" i="12"/>
  <c r="V319" i="12"/>
  <c r="U319" i="12"/>
  <c r="T319" i="12"/>
  <c r="S319" i="12"/>
  <c r="DG318" i="12"/>
  <c r="DI318" i="12" s="1"/>
  <c r="DD318" i="12"/>
  <c r="DC318" i="12"/>
  <c r="BP318" i="12"/>
  <c r="BK318" i="12"/>
  <c r="BC318" i="12"/>
  <c r="BB318" i="12"/>
  <c r="BA318" i="12"/>
  <c r="AZ318" i="12"/>
  <c r="AY318" i="12"/>
  <c r="AW318" i="12"/>
  <c r="AV318" i="12"/>
  <c r="AU318" i="12"/>
  <c r="AT318" i="12"/>
  <c r="AS318" i="12"/>
  <c r="AQ318" i="12"/>
  <c r="AP318" i="12"/>
  <c r="AG318" i="12"/>
  <c r="AE318" i="12"/>
  <c r="AD318" i="12"/>
  <c r="AC318" i="12"/>
  <c r="AB318" i="12"/>
  <c r="AA318" i="12"/>
  <c r="Z318" i="12"/>
  <c r="Y318" i="12"/>
  <c r="X318" i="12"/>
  <c r="W318" i="12"/>
  <c r="V318" i="12"/>
  <c r="U318" i="12"/>
  <c r="T318" i="12"/>
  <c r="S318" i="12"/>
  <c r="DG317" i="12"/>
  <c r="DI317" i="12" s="1"/>
  <c r="DD317" i="12"/>
  <c r="DC317" i="12"/>
  <c r="BP317" i="12"/>
  <c r="BK317" i="12"/>
  <c r="BC317" i="12"/>
  <c r="BB317" i="12"/>
  <c r="BA317" i="12"/>
  <c r="AZ317" i="12"/>
  <c r="AY317" i="12"/>
  <c r="AW317" i="12"/>
  <c r="AV317" i="12"/>
  <c r="AU317" i="12"/>
  <c r="AT317" i="12"/>
  <c r="AS317" i="12"/>
  <c r="AQ317" i="12"/>
  <c r="AP317" i="12"/>
  <c r="AG317" i="12"/>
  <c r="AE317" i="12"/>
  <c r="AD317" i="12"/>
  <c r="AC317" i="12"/>
  <c r="AB317" i="12"/>
  <c r="AA317" i="12"/>
  <c r="Z317" i="12"/>
  <c r="Y317" i="12"/>
  <c r="X317" i="12"/>
  <c r="W317" i="12"/>
  <c r="V317" i="12"/>
  <c r="U317" i="12"/>
  <c r="T317" i="12"/>
  <c r="S317" i="12"/>
  <c r="DG316" i="12"/>
  <c r="DI316" i="12" s="1"/>
  <c r="DD316" i="12"/>
  <c r="DC316" i="12"/>
  <c r="BP316" i="12"/>
  <c r="BK316" i="12"/>
  <c r="BC316" i="12"/>
  <c r="BB316" i="12"/>
  <c r="BA316" i="12"/>
  <c r="AZ316" i="12"/>
  <c r="AY316" i="12"/>
  <c r="AW316" i="12"/>
  <c r="AV316" i="12"/>
  <c r="AU316" i="12"/>
  <c r="AT316" i="12"/>
  <c r="AS316" i="12"/>
  <c r="AQ316" i="12"/>
  <c r="AP316" i="12"/>
  <c r="AG316" i="12"/>
  <c r="AE316" i="12"/>
  <c r="AD316" i="12"/>
  <c r="AC316" i="12"/>
  <c r="AB316" i="12"/>
  <c r="AA316" i="12"/>
  <c r="Z316" i="12"/>
  <c r="Y316" i="12"/>
  <c r="X316" i="12"/>
  <c r="W316" i="12"/>
  <c r="V316" i="12"/>
  <c r="U316" i="12"/>
  <c r="T316" i="12"/>
  <c r="S316" i="12"/>
  <c r="DG315" i="12"/>
  <c r="DI315" i="12" s="1"/>
  <c r="DD315" i="12"/>
  <c r="DC315" i="12"/>
  <c r="BP315" i="12"/>
  <c r="BK315" i="12"/>
  <c r="BC315" i="12"/>
  <c r="BB315" i="12"/>
  <c r="BA315" i="12"/>
  <c r="AZ315" i="12"/>
  <c r="AY315" i="12"/>
  <c r="AW315" i="12"/>
  <c r="AV315" i="12"/>
  <c r="AU315" i="12"/>
  <c r="AT315" i="12"/>
  <c r="AS315" i="12"/>
  <c r="AQ315" i="12"/>
  <c r="AP315" i="12"/>
  <c r="AG315" i="12"/>
  <c r="AE315" i="12"/>
  <c r="AD315" i="12"/>
  <c r="AC315" i="12"/>
  <c r="AB315" i="12"/>
  <c r="AA315" i="12"/>
  <c r="Z315" i="12"/>
  <c r="Y315" i="12"/>
  <c r="X315" i="12"/>
  <c r="W315" i="12"/>
  <c r="V315" i="12"/>
  <c r="U315" i="12"/>
  <c r="T315" i="12"/>
  <c r="S315" i="12"/>
  <c r="DG314" i="12"/>
  <c r="DI314" i="12" s="1"/>
  <c r="DD314" i="12"/>
  <c r="DC314" i="12"/>
  <c r="BP314" i="12"/>
  <c r="BK314" i="12"/>
  <c r="BC314" i="12"/>
  <c r="BB314" i="12"/>
  <c r="BA314" i="12"/>
  <c r="AZ314" i="12"/>
  <c r="AY314" i="12"/>
  <c r="AW314" i="12"/>
  <c r="AV314" i="12"/>
  <c r="AU314" i="12"/>
  <c r="AT314" i="12"/>
  <c r="AS314" i="12"/>
  <c r="AQ314" i="12"/>
  <c r="AP314" i="12"/>
  <c r="AG314" i="12"/>
  <c r="AE314" i="12"/>
  <c r="AD314" i="12"/>
  <c r="AC314" i="12"/>
  <c r="AB314" i="12"/>
  <c r="AA314" i="12"/>
  <c r="Z314" i="12"/>
  <c r="Y314" i="12"/>
  <c r="X314" i="12"/>
  <c r="W314" i="12"/>
  <c r="V314" i="12"/>
  <c r="U314" i="12"/>
  <c r="T314" i="12"/>
  <c r="S314" i="12"/>
  <c r="DG313" i="12"/>
  <c r="DI313" i="12" s="1"/>
  <c r="DD313" i="12"/>
  <c r="DC313" i="12"/>
  <c r="BP313" i="12"/>
  <c r="BK313" i="12"/>
  <c r="BC313" i="12"/>
  <c r="BB313" i="12"/>
  <c r="BA313" i="12"/>
  <c r="AZ313" i="12"/>
  <c r="AY313" i="12"/>
  <c r="AW313" i="12"/>
  <c r="AV313" i="12"/>
  <c r="AU313" i="12"/>
  <c r="AT313" i="12"/>
  <c r="AS313" i="12"/>
  <c r="AQ313" i="12"/>
  <c r="AP313" i="12"/>
  <c r="AG313" i="12"/>
  <c r="AE313" i="12"/>
  <c r="AD313" i="12"/>
  <c r="AC313" i="12"/>
  <c r="AB313" i="12"/>
  <c r="AA313" i="12"/>
  <c r="Z313" i="12"/>
  <c r="Y313" i="12"/>
  <c r="X313" i="12"/>
  <c r="W313" i="12"/>
  <c r="V313" i="12"/>
  <c r="U313" i="12"/>
  <c r="T313" i="12"/>
  <c r="S313" i="12"/>
  <c r="DG312" i="12"/>
  <c r="DI312" i="12" s="1"/>
  <c r="DD312" i="12"/>
  <c r="DC312" i="12"/>
  <c r="BP312" i="12"/>
  <c r="BK312" i="12"/>
  <c r="BC312" i="12"/>
  <c r="BB312" i="12"/>
  <c r="BA312" i="12"/>
  <c r="AZ312" i="12"/>
  <c r="AY312" i="12"/>
  <c r="AW312" i="12"/>
  <c r="AV312" i="12"/>
  <c r="AU312" i="12"/>
  <c r="AT312" i="12"/>
  <c r="AS312" i="12"/>
  <c r="AQ312" i="12"/>
  <c r="AP312" i="12"/>
  <c r="AG312" i="12"/>
  <c r="AE312" i="12"/>
  <c r="AD312" i="12"/>
  <c r="AC312" i="12"/>
  <c r="AB312" i="12"/>
  <c r="AA312" i="12"/>
  <c r="Z312" i="12"/>
  <c r="Y312" i="12"/>
  <c r="X312" i="12"/>
  <c r="W312" i="12"/>
  <c r="V312" i="12"/>
  <c r="U312" i="12"/>
  <c r="T312" i="12"/>
  <c r="S312" i="12"/>
  <c r="DG311" i="12"/>
  <c r="DI311" i="12" s="1"/>
  <c r="DD311" i="12"/>
  <c r="DC311" i="12"/>
  <c r="BP311" i="12"/>
  <c r="BK311" i="12"/>
  <c r="BC311" i="12"/>
  <c r="BB311" i="12"/>
  <c r="BA311" i="12"/>
  <c r="AZ311" i="12"/>
  <c r="AY311" i="12"/>
  <c r="AW311" i="12"/>
  <c r="AV311" i="12"/>
  <c r="AU311" i="12"/>
  <c r="AT311" i="12"/>
  <c r="AS311" i="12"/>
  <c r="AQ311" i="12"/>
  <c r="AP311" i="12"/>
  <c r="AG311" i="12"/>
  <c r="AE311" i="12"/>
  <c r="AD311" i="12"/>
  <c r="AC311" i="12"/>
  <c r="AB311" i="12"/>
  <c r="AA311" i="12"/>
  <c r="Z311" i="12"/>
  <c r="Y311" i="12"/>
  <c r="X311" i="12"/>
  <c r="W311" i="12"/>
  <c r="V311" i="12"/>
  <c r="U311" i="12"/>
  <c r="T311" i="12"/>
  <c r="S311" i="12"/>
  <c r="DG310" i="12"/>
  <c r="DI310" i="12" s="1"/>
  <c r="DD310" i="12"/>
  <c r="DC310" i="12"/>
  <c r="BP310" i="12"/>
  <c r="BK310" i="12"/>
  <c r="BC310" i="12"/>
  <c r="BB310" i="12"/>
  <c r="BA310" i="12"/>
  <c r="AZ310" i="12"/>
  <c r="AY310" i="12"/>
  <c r="AW310" i="12"/>
  <c r="AV310" i="12"/>
  <c r="AU310" i="12"/>
  <c r="AT310" i="12"/>
  <c r="AS310" i="12"/>
  <c r="AQ310" i="12"/>
  <c r="AP310" i="12"/>
  <c r="AG310" i="12"/>
  <c r="AE310" i="12"/>
  <c r="AD310" i="12"/>
  <c r="AC310" i="12"/>
  <c r="AB310" i="12"/>
  <c r="AA310" i="12"/>
  <c r="Z310" i="12"/>
  <c r="Y310" i="12"/>
  <c r="X310" i="12"/>
  <c r="W310" i="12"/>
  <c r="V310" i="12"/>
  <c r="U310" i="12"/>
  <c r="T310" i="12"/>
  <c r="S310" i="12"/>
  <c r="DG309" i="12"/>
  <c r="DI309" i="12" s="1"/>
  <c r="DD309" i="12"/>
  <c r="DC309" i="12"/>
  <c r="BP309" i="12"/>
  <c r="BK309" i="12"/>
  <c r="BC309" i="12"/>
  <c r="BB309" i="12"/>
  <c r="BA309" i="12"/>
  <c r="AZ309" i="12"/>
  <c r="AY309" i="12"/>
  <c r="AW309" i="12"/>
  <c r="AV309" i="12"/>
  <c r="AU309" i="12"/>
  <c r="AT309" i="12"/>
  <c r="AS309" i="12"/>
  <c r="AQ309" i="12"/>
  <c r="AP309" i="12"/>
  <c r="AG309" i="12"/>
  <c r="AE309" i="12"/>
  <c r="AD309" i="12"/>
  <c r="AC309" i="12"/>
  <c r="AB309" i="12"/>
  <c r="AA309" i="12"/>
  <c r="Z309" i="12"/>
  <c r="Y309" i="12"/>
  <c r="X309" i="12"/>
  <c r="W309" i="12"/>
  <c r="V309" i="12"/>
  <c r="U309" i="12"/>
  <c r="T309" i="12"/>
  <c r="S309" i="12"/>
  <c r="DG308" i="12"/>
  <c r="DI308" i="12" s="1"/>
  <c r="DD308" i="12"/>
  <c r="DC308" i="12"/>
  <c r="BP308" i="12"/>
  <c r="BK308" i="12"/>
  <c r="BC308" i="12"/>
  <c r="BB308" i="12"/>
  <c r="BA308" i="12"/>
  <c r="AZ308" i="12"/>
  <c r="AY308" i="12"/>
  <c r="AW308" i="12"/>
  <c r="AV308" i="12"/>
  <c r="AU308" i="12"/>
  <c r="AT308" i="12"/>
  <c r="AS308" i="12"/>
  <c r="AQ308" i="12"/>
  <c r="AP308" i="12"/>
  <c r="AG308" i="12"/>
  <c r="AE308" i="12"/>
  <c r="AD308" i="12"/>
  <c r="AC308" i="12"/>
  <c r="AB308" i="12"/>
  <c r="AA308" i="12"/>
  <c r="Z308" i="12"/>
  <c r="Y308" i="12"/>
  <c r="X308" i="12"/>
  <c r="W308" i="12"/>
  <c r="V308" i="12"/>
  <c r="U308" i="12"/>
  <c r="T308" i="12"/>
  <c r="S308" i="12"/>
  <c r="DG307" i="12"/>
  <c r="DI307" i="12" s="1"/>
  <c r="DD307" i="12"/>
  <c r="DC307" i="12"/>
  <c r="BP307" i="12"/>
  <c r="BK307" i="12"/>
  <c r="BD307" i="12"/>
  <c r="BC307" i="12"/>
  <c r="BB307" i="12"/>
  <c r="BA307" i="12"/>
  <c r="AZ307" i="12"/>
  <c r="AV307" i="12"/>
  <c r="AU307" i="12"/>
  <c r="AT307" i="12"/>
  <c r="AS307" i="12"/>
  <c r="AQ307" i="12"/>
  <c r="AP307" i="12"/>
  <c r="AG307" i="12"/>
  <c r="AF307" i="12"/>
  <c r="AE307" i="12"/>
  <c r="AD307" i="12"/>
  <c r="AC307" i="12"/>
  <c r="AB307" i="12"/>
  <c r="AA307" i="12"/>
  <c r="X307" i="12"/>
  <c r="W307" i="12"/>
  <c r="V307" i="12"/>
  <c r="U307" i="12"/>
  <c r="T307" i="12"/>
  <c r="S307" i="12"/>
  <c r="DG306" i="12"/>
  <c r="DI306" i="12" s="1"/>
  <c r="DD306" i="12"/>
  <c r="DC306" i="12"/>
  <c r="BP306" i="12"/>
  <c r="BK306" i="12"/>
  <c r="BD306" i="12"/>
  <c r="BC306" i="12"/>
  <c r="BB306" i="12"/>
  <c r="BA306" i="12"/>
  <c r="AZ306" i="12"/>
  <c r="AV306" i="12"/>
  <c r="AU306" i="12"/>
  <c r="AT306" i="12"/>
  <c r="AS306" i="12"/>
  <c r="AQ306" i="12"/>
  <c r="AP306" i="12"/>
  <c r="AG306" i="12"/>
  <c r="AF306" i="12"/>
  <c r="AE306" i="12"/>
  <c r="AD306" i="12"/>
  <c r="AC306" i="12"/>
  <c r="AB306" i="12"/>
  <c r="AA306" i="12"/>
  <c r="X306" i="12"/>
  <c r="W306" i="12"/>
  <c r="V306" i="12"/>
  <c r="U306" i="12"/>
  <c r="T306" i="12"/>
  <c r="S306" i="12"/>
  <c r="DG305" i="12"/>
  <c r="DI305" i="12" s="1"/>
  <c r="DD305" i="12"/>
  <c r="DC305" i="12"/>
  <c r="BP305" i="12"/>
  <c r="BK305" i="12"/>
  <c r="BD305" i="12"/>
  <c r="BC305" i="12"/>
  <c r="BB305" i="12"/>
  <c r="BA305" i="12"/>
  <c r="AZ305" i="12"/>
  <c r="AV305" i="12"/>
  <c r="AU305" i="12"/>
  <c r="AT305" i="12"/>
  <c r="AS305" i="12"/>
  <c r="AQ305" i="12"/>
  <c r="AP305" i="12"/>
  <c r="AG305" i="12"/>
  <c r="AF305" i="12"/>
  <c r="AE305" i="12"/>
  <c r="AD305" i="12"/>
  <c r="AC305" i="12"/>
  <c r="AB305" i="12"/>
  <c r="AA305" i="12"/>
  <c r="X305" i="12"/>
  <c r="W305" i="12"/>
  <c r="V305" i="12"/>
  <c r="U305" i="12"/>
  <c r="T305" i="12"/>
  <c r="S305" i="12"/>
  <c r="DG304" i="12"/>
  <c r="DI304" i="12" s="1"/>
  <c r="DD304" i="12"/>
  <c r="DC304" i="12"/>
  <c r="BP304" i="12"/>
  <c r="BK304" i="12"/>
  <c r="BC304" i="12"/>
  <c r="BB304" i="12"/>
  <c r="BA304" i="12"/>
  <c r="AZ304" i="12"/>
  <c r="AY304" i="12"/>
  <c r="AW304" i="12"/>
  <c r="AV304" i="12"/>
  <c r="AU304" i="12"/>
  <c r="AT304" i="12"/>
  <c r="AS304" i="12"/>
  <c r="AQ304" i="12"/>
  <c r="AP304" i="12"/>
  <c r="AG304" i="12"/>
  <c r="AE304" i="12"/>
  <c r="AD304" i="12"/>
  <c r="AC304" i="12"/>
  <c r="AB304" i="12"/>
  <c r="AA304" i="12"/>
  <c r="Z304" i="12"/>
  <c r="Y304" i="12"/>
  <c r="X304" i="12"/>
  <c r="W304" i="12"/>
  <c r="V304" i="12"/>
  <c r="U304" i="12"/>
  <c r="T304" i="12"/>
  <c r="S304" i="12"/>
  <c r="DG303" i="12"/>
  <c r="DI303" i="12" s="1"/>
  <c r="DD303" i="12"/>
  <c r="DC303" i="12"/>
  <c r="BP303" i="12"/>
  <c r="BK303" i="12"/>
  <c r="BC303" i="12"/>
  <c r="BB303" i="12"/>
  <c r="BA303" i="12"/>
  <c r="AZ303" i="12"/>
  <c r="AY303" i="12"/>
  <c r="AW303" i="12"/>
  <c r="AV303" i="12"/>
  <c r="AU303" i="12"/>
  <c r="AT303" i="12"/>
  <c r="AS303" i="12"/>
  <c r="AQ303" i="12"/>
  <c r="AP303" i="12"/>
  <c r="AG303" i="12"/>
  <c r="AE303" i="12"/>
  <c r="AD303" i="12"/>
  <c r="AC303" i="12"/>
  <c r="AB303" i="12"/>
  <c r="AA303" i="12"/>
  <c r="Z303" i="12"/>
  <c r="Y303" i="12"/>
  <c r="X303" i="12"/>
  <c r="W303" i="12"/>
  <c r="V303" i="12"/>
  <c r="U303" i="12"/>
  <c r="T303" i="12"/>
  <c r="S303" i="12"/>
  <c r="DG302" i="12"/>
  <c r="DI302" i="12" s="1"/>
  <c r="DD302" i="12"/>
  <c r="DC302" i="12"/>
  <c r="BP302" i="12"/>
  <c r="BK302" i="12"/>
  <c r="BC302" i="12"/>
  <c r="BB302" i="12"/>
  <c r="BA302" i="12"/>
  <c r="AZ302" i="12"/>
  <c r="AY302" i="12"/>
  <c r="AW302" i="12"/>
  <c r="AV302" i="12"/>
  <c r="AU302" i="12"/>
  <c r="AT302" i="12"/>
  <c r="AS302" i="12"/>
  <c r="AQ302" i="12"/>
  <c r="AP302" i="12"/>
  <c r="AG302" i="12"/>
  <c r="AE302" i="12"/>
  <c r="AD302" i="12"/>
  <c r="AC302" i="12"/>
  <c r="AB302" i="12"/>
  <c r="AA302" i="12"/>
  <c r="Z302" i="12"/>
  <c r="Y302" i="12"/>
  <c r="X302" i="12"/>
  <c r="W302" i="12"/>
  <c r="V302" i="12"/>
  <c r="U302" i="12"/>
  <c r="T302" i="12"/>
  <c r="S302" i="12"/>
  <c r="DG301" i="12"/>
  <c r="DI301" i="12" s="1"/>
  <c r="DD301" i="12"/>
  <c r="DC301" i="12"/>
  <c r="BP301" i="12"/>
  <c r="BK301" i="12"/>
  <c r="BC301" i="12"/>
  <c r="BB301" i="12"/>
  <c r="BA301" i="12"/>
  <c r="AZ301" i="12"/>
  <c r="AY301" i="12"/>
  <c r="AW301" i="12"/>
  <c r="AV301" i="12"/>
  <c r="AU301" i="12"/>
  <c r="AT301" i="12"/>
  <c r="AS301" i="12"/>
  <c r="AQ301" i="12"/>
  <c r="AP301" i="12"/>
  <c r="AG301" i="12"/>
  <c r="AE301" i="12"/>
  <c r="AD301" i="12"/>
  <c r="AC301" i="12"/>
  <c r="AB301" i="12"/>
  <c r="AA301" i="12"/>
  <c r="Z301" i="12"/>
  <c r="Y301" i="12"/>
  <c r="X301" i="12"/>
  <c r="W301" i="12"/>
  <c r="V301" i="12"/>
  <c r="U301" i="12"/>
  <c r="T301" i="12"/>
  <c r="S301" i="12"/>
  <c r="DG300" i="12"/>
  <c r="DI300" i="12" s="1"/>
  <c r="DK300" i="12" s="1"/>
  <c r="DD300" i="12"/>
  <c r="DC300" i="12"/>
  <c r="BP300" i="12"/>
  <c r="BK300" i="12"/>
  <c r="BC300" i="12"/>
  <c r="BB300" i="12"/>
  <c r="BA300" i="12"/>
  <c r="AZ300" i="12"/>
  <c r="AY300" i="12"/>
  <c r="AW300" i="12"/>
  <c r="AV300" i="12"/>
  <c r="AU300" i="12"/>
  <c r="AT300" i="12"/>
  <c r="AS300" i="12"/>
  <c r="AQ300" i="12"/>
  <c r="AP300" i="12"/>
  <c r="AG300" i="12"/>
  <c r="AE300" i="12"/>
  <c r="AD300" i="12"/>
  <c r="AC300" i="12"/>
  <c r="AB300" i="12"/>
  <c r="AA300" i="12"/>
  <c r="Z300" i="12"/>
  <c r="Y300" i="12"/>
  <c r="X300" i="12"/>
  <c r="W300" i="12"/>
  <c r="V300" i="12"/>
  <c r="U300" i="12"/>
  <c r="T300" i="12"/>
  <c r="S300" i="12"/>
  <c r="DG299" i="12"/>
  <c r="DI299" i="12" s="1"/>
  <c r="DK299" i="12" s="1"/>
  <c r="DD299" i="12"/>
  <c r="DC299" i="12"/>
  <c r="BP299" i="12"/>
  <c r="BK299" i="12"/>
  <c r="BC299" i="12"/>
  <c r="BB299" i="12"/>
  <c r="BA299" i="12"/>
  <c r="AZ299" i="12"/>
  <c r="AY299" i="12"/>
  <c r="AW299" i="12"/>
  <c r="AV299" i="12"/>
  <c r="AU299" i="12"/>
  <c r="AT299" i="12"/>
  <c r="AS299" i="12"/>
  <c r="AQ299" i="12"/>
  <c r="AP299" i="12"/>
  <c r="AG299" i="12"/>
  <c r="AE299" i="12"/>
  <c r="AD299" i="12"/>
  <c r="AC299" i="12"/>
  <c r="AB299" i="12"/>
  <c r="AA299" i="12"/>
  <c r="Z299" i="12"/>
  <c r="Y299" i="12"/>
  <c r="X299" i="12"/>
  <c r="W299" i="12"/>
  <c r="V299" i="12"/>
  <c r="U299" i="12"/>
  <c r="T299" i="12"/>
  <c r="S299" i="12"/>
  <c r="DF293" i="12"/>
  <c r="DD293" i="12"/>
  <c r="BQ293" i="12"/>
  <c r="BQ292" i="12"/>
  <c r="BK291" i="12"/>
  <c r="DF290" i="12"/>
  <c r="DD290" i="12"/>
  <c r="BK290" i="12"/>
  <c r="DF289" i="12"/>
  <c r="DD289" i="12"/>
  <c r="DF288" i="12"/>
  <c r="DD288" i="12"/>
  <c r="DF287" i="12"/>
  <c r="DD287" i="12"/>
  <c r="DF286" i="12"/>
  <c r="DD286" i="12"/>
  <c r="DF285" i="12"/>
  <c r="DD285" i="12"/>
  <c r="AV279" i="12"/>
  <c r="AW279" i="12" s="1"/>
  <c r="AX279" i="12" s="1"/>
  <c r="AY279" i="12" s="1"/>
  <c r="AZ279" i="12" s="1"/>
  <c r="DF277" i="12"/>
  <c r="DD277" i="12"/>
  <c r="AZ276" i="12"/>
  <c r="AY276" i="12"/>
  <c r="AX276" i="12"/>
  <c r="AW276" i="12"/>
  <c r="AV276" i="12"/>
  <c r="BK265" i="12" s="1"/>
  <c r="AZ275" i="12"/>
  <c r="AY275" i="12"/>
  <c r="AX275" i="12"/>
  <c r="AW275" i="12"/>
  <c r="AV275" i="12"/>
  <c r="BK264" i="12" s="1"/>
  <c r="AZ274" i="12"/>
  <c r="AY274" i="12"/>
  <c r="AX274" i="12"/>
  <c r="AW274" i="12"/>
  <c r="AV274" i="12"/>
  <c r="AZ273" i="12"/>
  <c r="AY273" i="12"/>
  <c r="AX273" i="12"/>
  <c r="AW273" i="12"/>
  <c r="AV273" i="12"/>
  <c r="BK262" i="12" s="1"/>
  <c r="AZ272" i="12"/>
  <c r="AY272" i="12"/>
  <c r="AX272" i="12"/>
  <c r="AW272" i="12"/>
  <c r="AV272" i="12"/>
  <c r="AZ271" i="12"/>
  <c r="AY271" i="12"/>
  <c r="AX271" i="12"/>
  <c r="AW271" i="12"/>
  <c r="AV271" i="12"/>
  <c r="BK260" i="12" s="1"/>
  <c r="AZ270" i="12"/>
  <c r="AY270" i="12"/>
  <c r="AX270" i="12"/>
  <c r="AW270" i="12"/>
  <c r="AV270" i="12"/>
  <c r="AZ269" i="12"/>
  <c r="AY269" i="12"/>
  <c r="AX269" i="12"/>
  <c r="AW269" i="12"/>
  <c r="AV269" i="12"/>
  <c r="AZ268" i="12"/>
  <c r="AY268" i="12"/>
  <c r="AX268" i="12"/>
  <c r="AW268" i="12"/>
  <c r="AV268" i="12"/>
  <c r="AZ267" i="12"/>
  <c r="AY267" i="12"/>
  <c r="AX267" i="12"/>
  <c r="AW267" i="12"/>
  <c r="AV267" i="12"/>
  <c r="BG252" i="12" s="1"/>
  <c r="AV259" i="12"/>
  <c r="BX251" i="12"/>
  <c r="BX250" i="12"/>
  <c r="BN249" i="12"/>
  <c r="CQ249" i="12" s="1"/>
  <c r="CP249" i="12" s="1"/>
  <c r="BF249" i="12"/>
  <c r="BN248" i="12"/>
  <c r="CQ248" i="12" s="1"/>
  <c r="CP248" i="12" s="1"/>
  <c r="BF248" i="12"/>
  <c r="BN247" i="12"/>
  <c r="CQ247" i="12" s="1"/>
  <c r="CP247" i="12" s="1"/>
  <c r="BF247" i="12"/>
  <c r="BN246" i="12"/>
  <c r="CQ246" i="12" s="1"/>
  <c r="CP246" i="12" s="1"/>
  <c r="BG246" i="12"/>
  <c r="BF246" i="12"/>
  <c r="BN245" i="12"/>
  <c r="CQ245" i="12" s="1"/>
  <c r="CP245" i="12" s="1"/>
  <c r="BF245" i="12"/>
  <c r="BN244" i="12"/>
  <c r="CQ244" i="12" s="1"/>
  <c r="CP244" i="12" s="1"/>
  <c r="BF244" i="12"/>
  <c r="BN243" i="12"/>
  <c r="CQ243" i="12" s="1"/>
  <c r="BM243" i="12"/>
  <c r="CO243" i="12" s="1"/>
  <c r="BF243" i="12"/>
  <c r="BN242" i="12"/>
  <c r="CQ242" i="12" s="1"/>
  <c r="BM242" i="12"/>
  <c r="CO242" i="12" s="1"/>
  <c r="BG242" i="12"/>
  <c r="BF242" i="12"/>
  <c r="BN241" i="12"/>
  <c r="CQ241" i="12" s="1"/>
  <c r="CP241" i="12" s="1"/>
  <c r="BF241" i="12"/>
  <c r="BF240" i="12"/>
  <c r="BN239" i="12"/>
  <c r="CQ239" i="12" s="1"/>
  <c r="BM239" i="12"/>
  <c r="CO239" i="12" s="1"/>
  <c r="BK239" i="12"/>
  <c r="BF239" i="12" s="1"/>
  <c r="BN238" i="12"/>
  <c r="CQ238" i="12" s="1"/>
  <c r="BM238" i="12"/>
  <c r="CO238" i="12" s="1"/>
  <c r="BK238" i="12"/>
  <c r="BF238" i="12" s="1"/>
  <c r="BN237" i="12"/>
  <c r="CQ237" i="12" s="1"/>
  <c r="BM237" i="12"/>
  <c r="CO237" i="12" s="1"/>
  <c r="BK237" i="12"/>
  <c r="BF237" i="12" s="1"/>
  <c r="BN236" i="12"/>
  <c r="CQ236" i="12" s="1"/>
  <c r="BM236" i="12"/>
  <c r="CO236" i="12" s="1"/>
  <c r="BK236" i="12"/>
  <c r="BF236" i="12" s="1"/>
  <c r="BG236" i="12"/>
  <c r="BN235" i="12"/>
  <c r="CQ235" i="12" s="1"/>
  <c r="BM235" i="12"/>
  <c r="CO235" i="12" s="1"/>
  <c r="BK235" i="12"/>
  <c r="BF235" i="12" s="1"/>
  <c r="BK234" i="12"/>
  <c r="BF234" i="12" s="1"/>
  <c r="BX233" i="12"/>
  <c r="BK233" i="12"/>
  <c r="BK231" i="12"/>
  <c r="BG211" i="12"/>
  <c r="BK211" i="12" s="1"/>
  <c r="BF211" i="12"/>
  <c r="BE211" i="12"/>
  <c r="BD211" i="12"/>
  <c r="BG210" i="12"/>
  <c r="BK210" i="12" s="1"/>
  <c r="BF210" i="12"/>
  <c r="BE210" i="12"/>
  <c r="BD210" i="12"/>
  <c r="BK203" i="12"/>
  <c r="BK175" i="12"/>
  <c r="BK174" i="12"/>
  <c r="BK173" i="12"/>
  <c r="BK172" i="12"/>
  <c r="CI156" i="12"/>
  <c r="AL20" i="12" s="1"/>
  <c r="CC156" i="12"/>
  <c r="BW156" i="12"/>
  <c r="BQ156" i="12"/>
  <c r="CI155" i="12"/>
  <c r="CC155" i="12"/>
  <c r="BW155" i="12"/>
  <c r="BQ155" i="12"/>
  <c r="BK155" i="12"/>
  <c r="CI154" i="12"/>
  <c r="CC154" i="12"/>
  <c r="BW154" i="12"/>
  <c r="BQ154" i="12"/>
  <c r="CI153" i="12"/>
  <c r="CC153" i="12"/>
  <c r="BW153" i="12"/>
  <c r="BQ153" i="12"/>
  <c r="CI152" i="12"/>
  <c r="AL51" i="12" s="1"/>
  <c r="AO51" i="12" s="1"/>
  <c r="CC152" i="12"/>
  <c r="AE51" i="12" s="1"/>
  <c r="AH51" i="12" s="1"/>
  <c r="BW152" i="12"/>
  <c r="BQ152" i="12"/>
  <c r="CI151" i="12"/>
  <c r="CC151" i="12"/>
  <c r="BW151" i="12"/>
  <c r="BQ151" i="12"/>
  <c r="CI150" i="12"/>
  <c r="CC150" i="12"/>
  <c r="BW150" i="12"/>
  <c r="BQ150" i="12"/>
  <c r="CI149" i="12"/>
  <c r="CC149" i="12"/>
  <c r="BW149" i="12"/>
  <c r="BQ149" i="12"/>
  <c r="CI148" i="12"/>
  <c r="CC148" i="12"/>
  <c r="BW148" i="12"/>
  <c r="BQ148" i="12"/>
  <c r="CI147" i="12"/>
  <c r="CC147" i="12"/>
  <c r="BW147" i="12"/>
  <c r="BQ147" i="12"/>
  <c r="CI146" i="12"/>
  <c r="CC146" i="12"/>
  <c r="BW146" i="12"/>
  <c r="BQ146" i="12"/>
  <c r="CI145" i="12"/>
  <c r="CC145" i="12"/>
  <c r="BW145" i="12"/>
  <c r="BQ145" i="12"/>
  <c r="CI144" i="12"/>
  <c r="CC144" i="12"/>
  <c r="BW144" i="12"/>
  <c r="BQ144" i="12"/>
  <c r="CI143" i="12"/>
  <c r="AL52" i="12" s="1"/>
  <c r="AO52" i="12" s="1"/>
  <c r="CC143" i="12"/>
  <c r="AE52" i="12" s="1"/>
  <c r="AH52" i="12" s="1"/>
  <c r="BW143" i="12"/>
  <c r="BQ143" i="12"/>
  <c r="CI142" i="12"/>
  <c r="CC142" i="12"/>
  <c r="BW142" i="12"/>
  <c r="BQ142" i="12"/>
  <c r="CI141" i="12"/>
  <c r="AL50" i="12" s="1"/>
  <c r="AO50" i="12" s="1"/>
  <c r="CC141" i="12"/>
  <c r="AE50" i="12" s="1"/>
  <c r="AH50" i="12" s="1"/>
  <c r="BW141" i="12"/>
  <c r="BQ141" i="12"/>
  <c r="CI140" i="12"/>
  <c r="CC140" i="12"/>
  <c r="BW140" i="12"/>
  <c r="BQ140" i="12"/>
  <c r="CI139" i="12"/>
  <c r="AL49" i="12" s="1"/>
  <c r="AO49" i="12" s="1"/>
  <c r="CC139" i="12"/>
  <c r="AE49" i="12" s="1"/>
  <c r="AH49" i="12" s="1"/>
  <c r="BW139" i="12"/>
  <c r="BQ139" i="12"/>
  <c r="CI134" i="12"/>
  <c r="CC134" i="12"/>
  <c r="BW134" i="12"/>
  <c r="BQ134" i="12"/>
  <c r="CI133" i="12"/>
  <c r="CC133" i="12"/>
  <c r="BW133" i="12"/>
  <c r="BQ133" i="12"/>
  <c r="CI132" i="12"/>
  <c r="CC132" i="12"/>
  <c r="BW132" i="12"/>
  <c r="BQ132" i="12"/>
  <c r="CI131" i="12"/>
  <c r="CC131" i="12"/>
  <c r="BW131" i="12"/>
  <c r="BQ131" i="12"/>
  <c r="CI130" i="12"/>
  <c r="CC130" i="12"/>
  <c r="BW130" i="12"/>
  <c r="BQ130" i="12"/>
  <c r="CI129" i="12"/>
  <c r="CC129" i="12"/>
  <c r="BW129" i="12"/>
  <c r="BQ129" i="12"/>
  <c r="CI128" i="12"/>
  <c r="CC128" i="12"/>
  <c r="BW128" i="12"/>
  <c r="BQ128" i="12"/>
  <c r="CI127" i="12"/>
  <c r="CC127" i="12"/>
  <c r="BW127" i="12"/>
  <c r="BQ127" i="12"/>
  <c r="CI126" i="12"/>
  <c r="AL47" i="12" s="1"/>
  <c r="AO47" i="12" s="1"/>
  <c r="CC126" i="12"/>
  <c r="AE47" i="12" s="1"/>
  <c r="AH47" i="12" s="1"/>
  <c r="BW126" i="12"/>
  <c r="BQ126" i="12"/>
  <c r="CI125" i="12"/>
  <c r="AL48" i="12" s="1"/>
  <c r="AO48" i="12" s="1"/>
  <c r="CC125" i="12"/>
  <c r="AE48" i="12" s="1"/>
  <c r="AH48" i="12" s="1"/>
  <c r="BW125" i="12"/>
  <c r="BQ125" i="12"/>
  <c r="CI124" i="12"/>
  <c r="CC124" i="12"/>
  <c r="BW124" i="12"/>
  <c r="BQ124" i="12"/>
  <c r="CI123" i="12"/>
  <c r="AL45" i="12" s="1"/>
  <c r="AO45" i="12" s="1"/>
  <c r="CC123" i="12"/>
  <c r="AE45" i="12" s="1"/>
  <c r="AH45" i="12" s="1"/>
  <c r="BW123" i="12"/>
  <c r="BQ123" i="12"/>
  <c r="CI122" i="12"/>
  <c r="AL46" i="12" s="1"/>
  <c r="AO46" i="12" s="1"/>
  <c r="CC122" i="12"/>
  <c r="AE46" i="12" s="1"/>
  <c r="AH46" i="12" s="1"/>
  <c r="BW122" i="12"/>
  <c r="BQ122" i="12"/>
  <c r="CI117" i="12"/>
  <c r="CC117" i="12"/>
  <c r="BW117" i="12"/>
  <c r="BQ117" i="12"/>
  <c r="CI116" i="12"/>
  <c r="CC116" i="12"/>
  <c r="BW116" i="12"/>
  <c r="BQ116" i="12"/>
  <c r="CI115" i="12"/>
  <c r="CC115" i="12"/>
  <c r="BW115" i="12"/>
  <c r="BQ115" i="12"/>
  <c r="CI114" i="12"/>
  <c r="CC114" i="12"/>
  <c r="BW114" i="12"/>
  <c r="BQ114" i="12"/>
  <c r="CI113" i="12"/>
  <c r="CC113" i="12"/>
  <c r="BW113" i="12"/>
  <c r="BQ113" i="12"/>
  <c r="CI112" i="12"/>
  <c r="CC112" i="12"/>
  <c r="BW112" i="12"/>
  <c r="BQ112" i="12"/>
  <c r="CI111" i="12"/>
  <c r="CC111" i="12"/>
  <c r="BW111" i="12"/>
  <c r="BQ111" i="12"/>
  <c r="CI110" i="12"/>
  <c r="CC110" i="12"/>
  <c r="BW110" i="12"/>
  <c r="BQ110" i="12"/>
  <c r="CI109" i="12"/>
  <c r="CC109" i="12"/>
  <c r="BW109" i="12"/>
  <c r="BQ109" i="12"/>
  <c r="CI108" i="12"/>
  <c r="CC108" i="12"/>
  <c r="BW108" i="12"/>
  <c r="BQ108" i="12"/>
  <c r="CI107" i="12"/>
  <c r="CC107" i="12"/>
  <c r="BW107" i="12"/>
  <c r="BQ107" i="12"/>
  <c r="CI106" i="12"/>
  <c r="CC106" i="12"/>
  <c r="BW106" i="12"/>
  <c r="BQ106" i="12"/>
  <c r="CI105" i="12"/>
  <c r="CC105" i="12"/>
  <c r="BW105" i="12"/>
  <c r="BQ105" i="12"/>
  <c r="CI104" i="12"/>
  <c r="CC104" i="12"/>
  <c r="BW104" i="12"/>
  <c r="BQ104" i="12"/>
  <c r="CI103" i="12"/>
  <c r="CC103" i="12"/>
  <c r="BW103" i="12"/>
  <c r="BQ103" i="12"/>
  <c r="CI102" i="12"/>
  <c r="CC102" i="12"/>
  <c r="BW102" i="12"/>
  <c r="BQ102" i="12"/>
  <c r="CI101" i="12"/>
  <c r="CC101" i="12"/>
  <c r="BW101" i="12"/>
  <c r="BQ101" i="12"/>
  <c r="CI100" i="12"/>
  <c r="CC100" i="12"/>
  <c r="BW100" i="12"/>
  <c r="BQ100" i="12"/>
  <c r="CI99" i="12"/>
  <c r="CC99" i="12"/>
  <c r="BW99" i="12"/>
  <c r="BQ99" i="12"/>
  <c r="CI98" i="12"/>
  <c r="CC98" i="12"/>
  <c r="BW98" i="12"/>
  <c r="BQ98" i="12"/>
  <c r="CI97" i="12"/>
  <c r="CC97" i="12"/>
  <c r="BW97" i="12"/>
  <c r="BQ97" i="12"/>
  <c r="CI96" i="12"/>
  <c r="CC96" i="12"/>
  <c r="BW96" i="12"/>
  <c r="BQ96" i="12"/>
  <c r="CI95" i="12"/>
  <c r="CC95" i="12"/>
  <c r="BW95" i="12"/>
  <c r="BQ95" i="12"/>
  <c r="CI94" i="12"/>
  <c r="CC94" i="12"/>
  <c r="BW94" i="12"/>
  <c r="BQ94" i="12"/>
  <c r="CI93" i="12"/>
  <c r="CC93" i="12"/>
  <c r="BW93" i="12"/>
  <c r="BQ93" i="12"/>
  <c r="Y74" i="12"/>
  <c r="X74" i="12"/>
  <c r="R74" i="12"/>
  <c r="W74" i="12" s="1"/>
  <c r="Q74" i="12"/>
  <c r="Z74" i="12" s="1"/>
  <c r="D74" i="12"/>
  <c r="Y73" i="12"/>
  <c r="X73" i="12"/>
  <c r="R73" i="12"/>
  <c r="W73" i="12" s="1"/>
  <c r="Q73" i="12"/>
  <c r="Z73" i="12" s="1"/>
  <c r="D73" i="12"/>
  <c r="Y72" i="12"/>
  <c r="X72" i="12"/>
  <c r="R72" i="12"/>
  <c r="W72" i="12" s="1"/>
  <c r="Q72" i="12"/>
  <c r="Z72" i="12" s="1"/>
  <c r="D72" i="12"/>
  <c r="Y71" i="12"/>
  <c r="X71" i="12"/>
  <c r="R71" i="12"/>
  <c r="W71" i="12" s="1"/>
  <c r="Q71" i="12"/>
  <c r="Z71" i="12" s="1"/>
  <c r="D71" i="12"/>
  <c r="BH35" i="12"/>
  <c r="Y30" i="12"/>
  <c r="X30" i="12"/>
  <c r="R30" i="12"/>
  <c r="U30" i="12" s="1"/>
  <c r="Q30" i="12"/>
  <c r="BB30" i="12" s="1"/>
  <c r="D30" i="12"/>
  <c r="Y29" i="12"/>
  <c r="X29" i="12"/>
  <c r="R29" i="12"/>
  <c r="U29" i="12" s="1"/>
  <c r="Q29" i="12"/>
  <c r="BB29" i="12" s="1"/>
  <c r="D29" i="12"/>
  <c r="AT28" i="12"/>
  <c r="AS28" i="12"/>
  <c r="R28" i="12"/>
  <c r="U28" i="12" s="1"/>
  <c r="Q28" i="12"/>
  <c r="BB28" i="12" s="1"/>
  <c r="BC28" i="12" s="1"/>
  <c r="BE28" i="12" s="1"/>
  <c r="D28" i="12"/>
  <c r="AT27" i="12"/>
  <c r="AS27" i="12"/>
  <c r="R27" i="12"/>
  <c r="W27" i="12" s="1"/>
  <c r="AO27" i="12" s="1"/>
  <c r="Q27" i="12"/>
  <c r="D27" i="12"/>
  <c r="AT26" i="12"/>
  <c r="AS26" i="12"/>
  <c r="R26" i="12"/>
  <c r="U26" i="12" s="1"/>
  <c r="Q26" i="12"/>
  <c r="BB26" i="12" s="1"/>
  <c r="BC26" i="12" s="1"/>
  <c r="BE26" i="12" s="1"/>
  <c r="D26" i="12"/>
  <c r="AT25" i="12"/>
  <c r="AS25" i="12"/>
  <c r="AM25" i="12"/>
  <c r="R25" i="12"/>
  <c r="U25" i="12" s="1"/>
  <c r="Q25" i="12"/>
  <c r="D25" i="12"/>
  <c r="AM23" i="12"/>
  <c r="AL23" i="12"/>
  <c r="AF23" i="12"/>
  <c r="AE23" i="12"/>
  <c r="Y23" i="12"/>
  <c r="X23" i="12"/>
  <c r="R23" i="12"/>
  <c r="U23" i="12" s="1"/>
  <c r="Q23" i="12"/>
  <c r="BB23" i="12" s="1"/>
  <c r="D23" i="12"/>
  <c r="AM22" i="12"/>
  <c r="AL22" i="12"/>
  <c r="AF22" i="12"/>
  <c r="AE22" i="12"/>
  <c r="Y22" i="12"/>
  <c r="X22" i="12"/>
  <c r="R22" i="12"/>
  <c r="U22" i="12" s="1"/>
  <c r="Q22" i="12"/>
  <c r="BB22" i="12" s="1"/>
  <c r="D22" i="12"/>
  <c r="AM21" i="12"/>
  <c r="AL21" i="12"/>
  <c r="AF21" i="12"/>
  <c r="AE21" i="12"/>
  <c r="Y21" i="12"/>
  <c r="X21" i="12"/>
  <c r="R21" i="12"/>
  <c r="U21" i="12" s="1"/>
  <c r="Q21" i="12"/>
  <c r="BB21" i="12" s="1"/>
  <c r="D21" i="12"/>
  <c r="AM20" i="12"/>
  <c r="AF20" i="12"/>
  <c r="AE20" i="12"/>
  <c r="Y20" i="12"/>
  <c r="X20" i="12"/>
  <c r="R20" i="12"/>
  <c r="U20" i="12" s="1"/>
  <c r="Q20" i="12"/>
  <c r="BB20" i="12" s="1"/>
  <c r="D20" i="12"/>
  <c r="AM19" i="12"/>
  <c r="AL19" i="12"/>
  <c r="AF19" i="12"/>
  <c r="AE19" i="12"/>
  <c r="Y19" i="12"/>
  <c r="X19" i="12"/>
  <c r="R19" i="12"/>
  <c r="U19" i="12" s="1"/>
  <c r="Q19" i="12"/>
  <c r="BB19" i="12" s="1"/>
  <c r="D19" i="12"/>
  <c r="AM18" i="12"/>
  <c r="AL18" i="12"/>
  <c r="AF18" i="12"/>
  <c r="AE18" i="12"/>
  <c r="Y18" i="12"/>
  <c r="X18" i="12"/>
  <c r="R18" i="12"/>
  <c r="U18" i="12" s="1"/>
  <c r="Q18" i="12"/>
  <c r="BB18" i="12" s="1"/>
  <c r="D18" i="12"/>
  <c r="AM17" i="12"/>
  <c r="AL17" i="12"/>
  <c r="AF17" i="12"/>
  <c r="AE17" i="12"/>
  <c r="Y17" i="12"/>
  <c r="X17" i="12"/>
  <c r="R17" i="12"/>
  <c r="U17" i="12" s="1"/>
  <c r="Q17" i="12"/>
  <c r="BB17" i="12" s="1"/>
  <c r="D17" i="12"/>
  <c r="AM16" i="12"/>
  <c r="AL16" i="12"/>
  <c r="AF16" i="12"/>
  <c r="AE16" i="12"/>
  <c r="Y16" i="12"/>
  <c r="X16" i="12"/>
  <c r="R16" i="12"/>
  <c r="U16" i="12" s="1"/>
  <c r="Q16" i="12"/>
  <c r="BB16" i="12" s="1"/>
  <c r="D16" i="12"/>
  <c r="DM341" i="11"/>
  <c r="DM340" i="11"/>
  <c r="DC340" i="11" s="1"/>
  <c r="BK338" i="11"/>
  <c r="BK337" i="11"/>
  <c r="BK336" i="11"/>
  <c r="DM331" i="11"/>
  <c r="DM329" i="11"/>
  <c r="BY327" i="11"/>
  <c r="BX327" i="11"/>
  <c r="BS327" i="11"/>
  <c r="BR327" i="11"/>
  <c r="BP327" i="11"/>
  <c r="BN327" i="11"/>
  <c r="CQ327" i="11" s="1"/>
  <c r="BM327" i="11"/>
  <c r="CO327" i="11" s="1"/>
  <c r="BK327" i="11"/>
  <c r="BY326" i="11"/>
  <c r="BX326" i="11"/>
  <c r="BS326" i="11"/>
  <c r="BR326" i="11"/>
  <c r="BP326" i="11"/>
  <c r="BN326" i="11"/>
  <c r="CQ326" i="11" s="1"/>
  <c r="BM326" i="11"/>
  <c r="CO326" i="11" s="1"/>
  <c r="BK326" i="11"/>
  <c r="BN325" i="11"/>
  <c r="CQ325" i="11" s="1"/>
  <c r="BM325" i="11"/>
  <c r="CO325" i="11" s="1"/>
  <c r="BD325" i="11"/>
  <c r="BK325" i="11" s="1"/>
  <c r="BN324" i="11"/>
  <c r="CQ324" i="11" s="1"/>
  <c r="BM324" i="11"/>
  <c r="CO324" i="11" s="1"/>
  <c r="BK324" i="11"/>
  <c r="BN323" i="11"/>
  <c r="CQ323" i="11" s="1"/>
  <c r="BM323" i="11"/>
  <c r="CO323" i="11" s="1"/>
  <c r="BK323" i="11"/>
  <c r="BS322" i="11"/>
  <c r="BR322" i="11"/>
  <c r="BP322" i="11"/>
  <c r="BN322" i="11"/>
  <c r="CQ322" i="11" s="1"/>
  <c r="BM322" i="11"/>
  <c r="CO322" i="11" s="1"/>
  <c r="BK322" i="11"/>
  <c r="BS321" i="11"/>
  <c r="BR321" i="11"/>
  <c r="BP321" i="11"/>
  <c r="BN321" i="11"/>
  <c r="CQ321" i="11" s="1"/>
  <c r="BM321" i="11"/>
  <c r="CO321" i="11" s="1"/>
  <c r="BK321" i="11"/>
  <c r="BC321" i="11"/>
  <c r="BB321" i="11"/>
  <c r="BA321" i="11"/>
  <c r="AZ321" i="11"/>
  <c r="AY321" i="11"/>
  <c r="AW321" i="11"/>
  <c r="AV321" i="11"/>
  <c r="AU321" i="11"/>
  <c r="AT321" i="11"/>
  <c r="AS321" i="11"/>
  <c r="AQ321" i="11"/>
  <c r="AP321" i="11"/>
  <c r="DL320" i="11"/>
  <c r="BC320" i="11"/>
  <c r="BB320" i="11"/>
  <c r="BA320" i="11"/>
  <c r="AZ320" i="11"/>
  <c r="AY320" i="11"/>
  <c r="AW320" i="11"/>
  <c r="AV320" i="11"/>
  <c r="AU320" i="11"/>
  <c r="AT320" i="11"/>
  <c r="AS320" i="11"/>
  <c r="AQ320" i="11"/>
  <c r="AP320" i="11"/>
  <c r="BC319" i="11"/>
  <c r="BB319" i="11"/>
  <c r="BA319" i="11"/>
  <c r="AZ319" i="11"/>
  <c r="AY319" i="11"/>
  <c r="AW319" i="11"/>
  <c r="AV319" i="11"/>
  <c r="AU319" i="11"/>
  <c r="AT319" i="11"/>
  <c r="AS319" i="11"/>
  <c r="AQ319" i="11"/>
  <c r="AP319" i="11"/>
  <c r="DL318" i="11"/>
  <c r="BC318" i="11"/>
  <c r="BB318" i="11"/>
  <c r="BA318" i="11"/>
  <c r="AZ318" i="11"/>
  <c r="AY318" i="11"/>
  <c r="AW318" i="11"/>
  <c r="AV318" i="11"/>
  <c r="AU318" i="11"/>
  <c r="AT318" i="11"/>
  <c r="AS318" i="11"/>
  <c r="AQ318" i="11"/>
  <c r="AP318" i="11"/>
  <c r="AG318" i="11"/>
  <c r="AE318" i="11"/>
  <c r="AD318" i="11"/>
  <c r="AC318" i="11"/>
  <c r="AB318" i="11"/>
  <c r="AA318" i="11"/>
  <c r="Z318" i="11"/>
  <c r="Y318" i="11"/>
  <c r="X318" i="11"/>
  <c r="W318" i="11"/>
  <c r="V318" i="11"/>
  <c r="U318" i="11"/>
  <c r="T318" i="11"/>
  <c r="S318" i="11"/>
  <c r="BC317" i="11"/>
  <c r="BB317" i="11"/>
  <c r="BA317" i="11"/>
  <c r="AZ317" i="11"/>
  <c r="AY317" i="11"/>
  <c r="AW317" i="11"/>
  <c r="AV317" i="11"/>
  <c r="AU317" i="11"/>
  <c r="AT317" i="11"/>
  <c r="AS317" i="11"/>
  <c r="AQ317" i="11"/>
  <c r="AP317" i="11"/>
  <c r="AG317" i="11"/>
  <c r="AE317" i="11"/>
  <c r="AD317" i="11"/>
  <c r="AC317" i="11"/>
  <c r="AB317" i="11"/>
  <c r="AA317" i="11"/>
  <c r="Z317" i="11"/>
  <c r="Y317" i="11"/>
  <c r="X317" i="11"/>
  <c r="W317" i="11"/>
  <c r="V317" i="11"/>
  <c r="U317" i="11"/>
  <c r="T317" i="11"/>
  <c r="S317" i="11"/>
  <c r="BC316" i="11"/>
  <c r="BB316" i="11"/>
  <c r="BA316" i="11"/>
  <c r="AZ316" i="11"/>
  <c r="AY316" i="11"/>
  <c r="AW316" i="11"/>
  <c r="AV316" i="11"/>
  <c r="AU316" i="11"/>
  <c r="AT316" i="11"/>
  <c r="AS316" i="11"/>
  <c r="AQ316" i="11"/>
  <c r="AP316" i="11"/>
  <c r="AG316" i="11"/>
  <c r="AE316" i="11"/>
  <c r="AD316" i="11"/>
  <c r="AC316" i="11"/>
  <c r="AB316" i="11"/>
  <c r="AA316" i="11"/>
  <c r="Z316" i="11"/>
  <c r="Y316" i="11"/>
  <c r="X316" i="11"/>
  <c r="W316" i="11"/>
  <c r="V316" i="11"/>
  <c r="U316" i="11"/>
  <c r="T316" i="11"/>
  <c r="S316" i="11"/>
  <c r="DG315" i="11"/>
  <c r="DI315" i="11" s="1"/>
  <c r="DJ315" i="11" s="1"/>
  <c r="DD315" i="11"/>
  <c r="DC315" i="11"/>
  <c r="BP315" i="11"/>
  <c r="BK315" i="11"/>
  <c r="BC315" i="11"/>
  <c r="BB315" i="11"/>
  <c r="BA315" i="11"/>
  <c r="AZ315" i="11"/>
  <c r="AY315" i="11"/>
  <c r="AW315" i="11"/>
  <c r="AV315" i="11"/>
  <c r="AU315" i="11"/>
  <c r="AT315" i="11"/>
  <c r="AS315" i="11"/>
  <c r="AQ315" i="11"/>
  <c r="AP315" i="11"/>
  <c r="AG315" i="11"/>
  <c r="AE315" i="11"/>
  <c r="AD315" i="11"/>
  <c r="AC315" i="11"/>
  <c r="AB315" i="11"/>
  <c r="AA315" i="11"/>
  <c r="Z315" i="11"/>
  <c r="Y315" i="11"/>
  <c r="X315" i="11"/>
  <c r="W315" i="11"/>
  <c r="V315" i="11"/>
  <c r="U315" i="11"/>
  <c r="T315" i="11"/>
  <c r="S315" i="11"/>
  <c r="DG314" i="11"/>
  <c r="DI314" i="11" s="1"/>
  <c r="DD314" i="11"/>
  <c r="DC314" i="11"/>
  <c r="BP314" i="11"/>
  <c r="BK314" i="11"/>
  <c r="BC314" i="11"/>
  <c r="BB314" i="11"/>
  <c r="BA314" i="11"/>
  <c r="AZ314" i="11"/>
  <c r="AY314" i="11"/>
  <c r="AW314" i="11"/>
  <c r="AV314" i="11"/>
  <c r="AU314" i="11"/>
  <c r="AT314" i="11"/>
  <c r="AS314" i="11"/>
  <c r="AQ314" i="11"/>
  <c r="AP314" i="11"/>
  <c r="AG314" i="11"/>
  <c r="AE314" i="11"/>
  <c r="AD314" i="11"/>
  <c r="AC314" i="11"/>
  <c r="AB314" i="11"/>
  <c r="AA314" i="11"/>
  <c r="Z314" i="11"/>
  <c r="Y314" i="11"/>
  <c r="X314" i="11"/>
  <c r="W314" i="11"/>
  <c r="V314" i="11"/>
  <c r="U314" i="11"/>
  <c r="T314" i="11"/>
  <c r="S314" i="11"/>
  <c r="DG313" i="11"/>
  <c r="DI313" i="11" s="1"/>
  <c r="DD313" i="11"/>
  <c r="DC313" i="11"/>
  <c r="BP313" i="11"/>
  <c r="BK313" i="11"/>
  <c r="BC313" i="11"/>
  <c r="BB313" i="11"/>
  <c r="BA313" i="11"/>
  <c r="AZ313" i="11"/>
  <c r="AY313" i="11"/>
  <c r="AW313" i="11"/>
  <c r="AV313" i="11"/>
  <c r="AU313" i="11"/>
  <c r="AT313" i="11"/>
  <c r="AS313" i="11"/>
  <c r="AQ313" i="11"/>
  <c r="AP313" i="11"/>
  <c r="AG313" i="11"/>
  <c r="AE313" i="11"/>
  <c r="AD313" i="11"/>
  <c r="AC313" i="11"/>
  <c r="AB313" i="11"/>
  <c r="AA313" i="11"/>
  <c r="Z313" i="11"/>
  <c r="Y313" i="11"/>
  <c r="X313" i="11"/>
  <c r="W313" i="11"/>
  <c r="V313" i="11"/>
  <c r="U313" i="11"/>
  <c r="T313" i="11"/>
  <c r="S313" i="11"/>
  <c r="DG312" i="11"/>
  <c r="DI312" i="11" s="1"/>
  <c r="DD312" i="11"/>
  <c r="DC312" i="11"/>
  <c r="BP312" i="11"/>
  <c r="BK312" i="11"/>
  <c r="BC312" i="11"/>
  <c r="BB312" i="11"/>
  <c r="BA312" i="11"/>
  <c r="AZ312" i="11"/>
  <c r="AY312" i="11"/>
  <c r="AW312" i="11"/>
  <c r="AV312" i="11"/>
  <c r="AU312" i="11"/>
  <c r="AT312" i="11"/>
  <c r="AS312" i="11"/>
  <c r="AQ312" i="11"/>
  <c r="AP312" i="11"/>
  <c r="AG312" i="11"/>
  <c r="AE312" i="11"/>
  <c r="AD312" i="11"/>
  <c r="AC312" i="11"/>
  <c r="AB312" i="11"/>
  <c r="AA312" i="11"/>
  <c r="Z312" i="11"/>
  <c r="Y312" i="11"/>
  <c r="X312" i="11"/>
  <c r="W312" i="11"/>
  <c r="V312" i="11"/>
  <c r="U312" i="11"/>
  <c r="T312" i="11"/>
  <c r="S312" i="11"/>
  <c r="DG311" i="11"/>
  <c r="DI311" i="11" s="1"/>
  <c r="DD311" i="11"/>
  <c r="DC311" i="11"/>
  <c r="BP311" i="11"/>
  <c r="BK311" i="11"/>
  <c r="BC311" i="11"/>
  <c r="BB311" i="11"/>
  <c r="BA311" i="11"/>
  <c r="AZ311" i="11"/>
  <c r="AY311" i="11"/>
  <c r="AW311" i="11"/>
  <c r="AV311" i="11"/>
  <c r="AU311" i="11"/>
  <c r="AT311" i="11"/>
  <c r="AS311" i="11"/>
  <c r="AQ311" i="11"/>
  <c r="AP311" i="11"/>
  <c r="AG311" i="11"/>
  <c r="AE311" i="11"/>
  <c r="AD311" i="11"/>
  <c r="AC311" i="11"/>
  <c r="AB311" i="11"/>
  <c r="AA311" i="11"/>
  <c r="Z311" i="11"/>
  <c r="Y311" i="11"/>
  <c r="X311" i="11"/>
  <c r="W311" i="11"/>
  <c r="V311" i="11"/>
  <c r="U311" i="11"/>
  <c r="T311" i="11"/>
  <c r="S311" i="11"/>
  <c r="DG310" i="11"/>
  <c r="DI310" i="11" s="1"/>
  <c r="DJ310" i="11" s="1"/>
  <c r="DD310" i="11"/>
  <c r="DC310" i="11"/>
  <c r="BP310" i="11"/>
  <c r="BK310" i="11"/>
  <c r="BC310" i="11"/>
  <c r="BB310" i="11"/>
  <c r="BA310" i="11"/>
  <c r="AZ310" i="11"/>
  <c r="AY310" i="11"/>
  <c r="AW310" i="11"/>
  <c r="AV310" i="11"/>
  <c r="AU310" i="11"/>
  <c r="AT310" i="11"/>
  <c r="AS310" i="11"/>
  <c r="AQ310" i="11"/>
  <c r="AP310" i="11"/>
  <c r="AG310" i="11"/>
  <c r="AE310" i="11"/>
  <c r="AD310" i="11"/>
  <c r="AC310" i="11"/>
  <c r="AB310" i="11"/>
  <c r="AA310" i="11"/>
  <c r="Z310" i="11"/>
  <c r="Y310" i="11"/>
  <c r="X310" i="11"/>
  <c r="W310" i="11"/>
  <c r="V310" i="11"/>
  <c r="U310" i="11"/>
  <c r="T310" i="11"/>
  <c r="S310" i="11"/>
  <c r="DG309" i="11"/>
  <c r="DI309" i="11" s="1"/>
  <c r="DJ309" i="11" s="1"/>
  <c r="DD309" i="11"/>
  <c r="DC309" i="11"/>
  <c r="BP309" i="11"/>
  <c r="BK309" i="11"/>
  <c r="BC309" i="11"/>
  <c r="BB309" i="11"/>
  <c r="BA309" i="11"/>
  <c r="AZ309" i="11"/>
  <c r="AY309" i="11"/>
  <c r="AW309" i="11"/>
  <c r="AV309" i="11"/>
  <c r="AU309" i="11"/>
  <c r="AT309" i="11"/>
  <c r="AS309" i="11"/>
  <c r="AQ309" i="11"/>
  <c r="AP309" i="11"/>
  <c r="AG309" i="11"/>
  <c r="AE309" i="11"/>
  <c r="AD309" i="11"/>
  <c r="AC309" i="11"/>
  <c r="AB309" i="11"/>
  <c r="AA309" i="11"/>
  <c r="Z309" i="11"/>
  <c r="Y309" i="11"/>
  <c r="X309" i="11"/>
  <c r="W309" i="11"/>
  <c r="V309" i="11"/>
  <c r="U309" i="11"/>
  <c r="T309" i="11"/>
  <c r="S309" i="11"/>
  <c r="DG308" i="11"/>
  <c r="DI308" i="11" s="1"/>
  <c r="DJ308" i="11" s="1"/>
  <c r="DD308" i="11"/>
  <c r="DC308" i="11"/>
  <c r="BP308" i="11"/>
  <c r="BK308" i="11"/>
  <c r="BC308" i="11"/>
  <c r="BB308" i="11"/>
  <c r="BA308" i="11"/>
  <c r="AZ308" i="11"/>
  <c r="AY308" i="11"/>
  <c r="AW308" i="11"/>
  <c r="AV308" i="11"/>
  <c r="AU308" i="11"/>
  <c r="AT308" i="11"/>
  <c r="AS308" i="11"/>
  <c r="AQ308" i="11"/>
  <c r="AP308" i="11"/>
  <c r="AG308" i="11"/>
  <c r="AE308" i="11"/>
  <c r="AD308" i="11"/>
  <c r="AC308" i="11"/>
  <c r="AB308" i="11"/>
  <c r="AA308" i="11"/>
  <c r="Z308" i="11"/>
  <c r="Y308" i="11"/>
  <c r="X308" i="11"/>
  <c r="W308" i="11"/>
  <c r="V308" i="11"/>
  <c r="U308" i="11"/>
  <c r="T308" i="11"/>
  <c r="S308" i="11"/>
  <c r="DG307" i="11"/>
  <c r="DI307" i="11" s="1"/>
  <c r="DJ307" i="11" s="1"/>
  <c r="DD307" i="11"/>
  <c r="DC307" i="11"/>
  <c r="BP307" i="11"/>
  <c r="BK307" i="11"/>
  <c r="BC307" i="11"/>
  <c r="BB307" i="11"/>
  <c r="BA307" i="11"/>
  <c r="AZ307" i="11"/>
  <c r="AY307" i="11"/>
  <c r="AW307" i="11"/>
  <c r="AV307" i="11"/>
  <c r="AU307" i="11"/>
  <c r="AT307" i="11"/>
  <c r="AS307" i="11"/>
  <c r="AQ307" i="11"/>
  <c r="AP307" i="11"/>
  <c r="AG307" i="11"/>
  <c r="AE307" i="11"/>
  <c r="AD307" i="11"/>
  <c r="AC307" i="11"/>
  <c r="AB307" i="11"/>
  <c r="AA307" i="11"/>
  <c r="Z307" i="11"/>
  <c r="Y307" i="11"/>
  <c r="X307" i="11"/>
  <c r="W307" i="11"/>
  <c r="V307" i="11"/>
  <c r="U307" i="11"/>
  <c r="T307" i="11"/>
  <c r="S307" i="11"/>
  <c r="DG306" i="11"/>
  <c r="DI306" i="11" s="1"/>
  <c r="DD306" i="11"/>
  <c r="DC306" i="11"/>
  <c r="DF281" i="11" s="1"/>
  <c r="BP306" i="11"/>
  <c r="BK306" i="11"/>
  <c r="BC306" i="11"/>
  <c r="BB306" i="11"/>
  <c r="BA306" i="11"/>
  <c r="AZ306" i="11"/>
  <c r="AY306" i="11"/>
  <c r="AW306" i="11"/>
  <c r="AV306" i="11"/>
  <c r="AU306" i="11"/>
  <c r="AT306" i="11"/>
  <c r="AS306" i="11"/>
  <c r="AQ306" i="11"/>
  <c r="AP306" i="11"/>
  <c r="AG306" i="11"/>
  <c r="AE306" i="11"/>
  <c r="AD306" i="11"/>
  <c r="AC306" i="11"/>
  <c r="AB306" i="11"/>
  <c r="AA306" i="11"/>
  <c r="Z306" i="11"/>
  <c r="Y306" i="11"/>
  <c r="X306" i="11"/>
  <c r="W306" i="11"/>
  <c r="V306" i="11"/>
  <c r="U306" i="11"/>
  <c r="T306" i="11"/>
  <c r="S306" i="11"/>
  <c r="DG305" i="11"/>
  <c r="DI305" i="11" s="1"/>
  <c r="DD305" i="11"/>
  <c r="DC305" i="11"/>
  <c r="BP305" i="11"/>
  <c r="BK305" i="11"/>
  <c r="BC305" i="11"/>
  <c r="BB305" i="11"/>
  <c r="BA305" i="11"/>
  <c r="AZ305" i="11"/>
  <c r="AY305" i="11"/>
  <c r="AW305" i="11"/>
  <c r="AV305" i="11"/>
  <c r="AU305" i="11"/>
  <c r="AT305" i="11"/>
  <c r="AS305" i="11"/>
  <c r="AQ305" i="11"/>
  <c r="AP305" i="11"/>
  <c r="AG305" i="11"/>
  <c r="AE305" i="11"/>
  <c r="AD305" i="11"/>
  <c r="AC305" i="11"/>
  <c r="AB305" i="11"/>
  <c r="AA305" i="11"/>
  <c r="Z305" i="11"/>
  <c r="Y305" i="11"/>
  <c r="X305" i="11"/>
  <c r="W305" i="11"/>
  <c r="V305" i="11"/>
  <c r="U305" i="11"/>
  <c r="T305" i="11"/>
  <c r="S305" i="11"/>
  <c r="DG304" i="11"/>
  <c r="DI304" i="11" s="1"/>
  <c r="DD304" i="11"/>
  <c r="DC304" i="11"/>
  <c r="BP304" i="11"/>
  <c r="BK304" i="11"/>
  <c r="BC304" i="11"/>
  <c r="BB304" i="11"/>
  <c r="BA304" i="11"/>
  <c r="AZ304" i="11"/>
  <c r="AY304" i="11"/>
  <c r="AW304" i="11"/>
  <c r="AV304" i="11"/>
  <c r="AU304" i="11"/>
  <c r="AT304" i="11"/>
  <c r="AS304" i="11"/>
  <c r="AQ304" i="11"/>
  <c r="AP304" i="11"/>
  <c r="AG304" i="11"/>
  <c r="AE304" i="11"/>
  <c r="AD304" i="11"/>
  <c r="AC304" i="11"/>
  <c r="AB304" i="11"/>
  <c r="AA304" i="11"/>
  <c r="Z304" i="11"/>
  <c r="Y304" i="11"/>
  <c r="X304" i="11"/>
  <c r="W304" i="11"/>
  <c r="V304" i="11"/>
  <c r="U304" i="11"/>
  <c r="T304" i="11"/>
  <c r="S304" i="11"/>
  <c r="DG303" i="11"/>
  <c r="DI303" i="11" s="1"/>
  <c r="DJ303" i="11" s="1"/>
  <c r="DD303" i="11"/>
  <c r="DC303" i="11"/>
  <c r="BP303" i="11"/>
  <c r="BK303" i="11"/>
  <c r="BC303" i="11"/>
  <c r="BB303" i="11"/>
  <c r="BA303" i="11"/>
  <c r="AZ303" i="11"/>
  <c r="AY303" i="11"/>
  <c r="AW303" i="11"/>
  <c r="AV303" i="11"/>
  <c r="AU303" i="11"/>
  <c r="AT303" i="11"/>
  <c r="AS303" i="11"/>
  <c r="AQ303" i="11"/>
  <c r="AP303" i="11"/>
  <c r="AG303" i="11"/>
  <c r="AE303" i="11"/>
  <c r="AD303" i="11"/>
  <c r="AC303" i="11"/>
  <c r="AB303" i="11"/>
  <c r="AA303" i="11"/>
  <c r="Z303" i="11"/>
  <c r="Y303" i="11"/>
  <c r="X303" i="11"/>
  <c r="W303" i="11"/>
  <c r="V303" i="11"/>
  <c r="U303" i="11"/>
  <c r="T303" i="11"/>
  <c r="S303" i="11"/>
  <c r="DG302" i="11"/>
  <c r="DI302" i="11" s="1"/>
  <c r="DD302" i="11"/>
  <c r="DC302" i="11"/>
  <c r="BP302" i="11"/>
  <c r="BK302" i="11"/>
  <c r="BC302" i="11"/>
  <c r="BB302" i="11"/>
  <c r="BA302" i="11"/>
  <c r="AZ302" i="11"/>
  <c r="AY302" i="11"/>
  <c r="AW302" i="11"/>
  <c r="AV302" i="11"/>
  <c r="AU302" i="11"/>
  <c r="AT302" i="11"/>
  <c r="AS302" i="11"/>
  <c r="AQ302" i="11"/>
  <c r="AP302" i="11"/>
  <c r="AG302" i="11"/>
  <c r="AE302" i="11"/>
  <c r="AD302" i="11"/>
  <c r="AC302" i="11"/>
  <c r="AB302" i="11"/>
  <c r="AA302" i="11"/>
  <c r="Z302" i="11"/>
  <c r="Y302" i="11"/>
  <c r="X302" i="11"/>
  <c r="W302" i="11"/>
  <c r="V302" i="11"/>
  <c r="U302" i="11"/>
  <c r="T302" i="11"/>
  <c r="S302" i="11"/>
  <c r="DG301" i="11"/>
  <c r="DI301" i="11" s="1"/>
  <c r="DD301" i="11"/>
  <c r="DC301" i="11"/>
  <c r="BP301" i="11"/>
  <c r="BK301" i="11"/>
  <c r="BC301" i="11"/>
  <c r="BB301" i="11"/>
  <c r="BA301" i="11"/>
  <c r="AZ301" i="11"/>
  <c r="AY301" i="11"/>
  <c r="AW301" i="11"/>
  <c r="AV301" i="11"/>
  <c r="AU301" i="11"/>
  <c r="AT301" i="11"/>
  <c r="AS301" i="11"/>
  <c r="AQ301" i="11"/>
  <c r="AP301" i="11"/>
  <c r="AG301" i="11"/>
  <c r="AE301" i="11"/>
  <c r="AD301" i="11"/>
  <c r="AC301" i="11"/>
  <c r="AB301" i="11"/>
  <c r="AA301" i="11"/>
  <c r="Z301" i="11"/>
  <c r="Y301" i="11"/>
  <c r="X301" i="11"/>
  <c r="W301" i="11"/>
  <c r="V301" i="11"/>
  <c r="U301" i="11"/>
  <c r="T301" i="11"/>
  <c r="S301" i="11"/>
  <c r="DG300" i="11"/>
  <c r="DI300" i="11" s="1"/>
  <c r="DD300" i="11"/>
  <c r="DC300" i="11"/>
  <c r="BP300" i="11"/>
  <c r="BK300" i="11"/>
  <c r="BC300" i="11"/>
  <c r="BB300" i="11"/>
  <c r="BA300" i="11"/>
  <c r="AZ300" i="11"/>
  <c r="AY300" i="11"/>
  <c r="AW300" i="11"/>
  <c r="AV300" i="11"/>
  <c r="AU300" i="11"/>
  <c r="AT300" i="11"/>
  <c r="AS300" i="11"/>
  <c r="AQ300" i="11"/>
  <c r="AP300" i="11"/>
  <c r="AG300" i="11"/>
  <c r="AE300" i="11"/>
  <c r="AD300" i="11"/>
  <c r="AC300" i="11"/>
  <c r="AB300" i="11"/>
  <c r="AA300" i="11"/>
  <c r="Z300" i="11"/>
  <c r="Y300" i="11"/>
  <c r="X300" i="11"/>
  <c r="W300" i="11"/>
  <c r="V300" i="11"/>
  <c r="U300" i="11"/>
  <c r="T300" i="11"/>
  <c r="S300" i="11"/>
  <c r="DG299" i="11"/>
  <c r="DI299" i="11" s="1"/>
  <c r="DD299" i="11"/>
  <c r="DC299" i="11"/>
  <c r="BP299" i="11"/>
  <c r="BK299" i="11"/>
  <c r="BC299" i="11"/>
  <c r="BB299" i="11"/>
  <c r="BA299" i="11"/>
  <c r="AZ299" i="11"/>
  <c r="AY299" i="11"/>
  <c r="AW299" i="11"/>
  <c r="AV299" i="11"/>
  <c r="AU299" i="11"/>
  <c r="AT299" i="11"/>
  <c r="AS299" i="11"/>
  <c r="AQ299" i="11"/>
  <c r="AP299" i="11"/>
  <c r="AG299" i="11"/>
  <c r="AE299" i="11"/>
  <c r="AD299" i="11"/>
  <c r="AC299" i="11"/>
  <c r="AB299" i="11"/>
  <c r="AA299" i="11"/>
  <c r="Z299" i="11"/>
  <c r="Y299" i="11"/>
  <c r="X299" i="11"/>
  <c r="W299" i="11"/>
  <c r="V299" i="11"/>
  <c r="U299" i="11"/>
  <c r="T299" i="11"/>
  <c r="S299" i="11"/>
  <c r="DG298" i="11"/>
  <c r="DI298" i="11" s="1"/>
  <c r="DD298" i="11"/>
  <c r="DC298" i="11"/>
  <c r="BP298" i="11"/>
  <c r="BK298" i="11"/>
  <c r="BC298" i="11"/>
  <c r="BB298" i="11"/>
  <c r="BA298" i="11"/>
  <c r="AZ298" i="11"/>
  <c r="AY298" i="11"/>
  <c r="AW298" i="11"/>
  <c r="AV298" i="11"/>
  <c r="AU298" i="11"/>
  <c r="AT298" i="11"/>
  <c r="AS298" i="11"/>
  <c r="AQ298" i="11"/>
  <c r="AP298" i="11"/>
  <c r="AG298" i="11"/>
  <c r="AE298" i="11"/>
  <c r="AD298" i="11"/>
  <c r="AC298" i="11"/>
  <c r="AB298" i="11"/>
  <c r="AA298" i="11"/>
  <c r="Z298" i="11"/>
  <c r="Y298" i="11"/>
  <c r="X298" i="11"/>
  <c r="W298" i="11"/>
  <c r="V298" i="11"/>
  <c r="U298" i="11"/>
  <c r="T298" i="11"/>
  <c r="S298" i="11"/>
  <c r="DG297" i="11"/>
  <c r="DI297" i="11" s="1"/>
  <c r="DD297" i="11"/>
  <c r="DC297" i="11"/>
  <c r="BP297" i="11"/>
  <c r="BK297" i="11"/>
  <c r="BC297" i="11"/>
  <c r="BB297" i="11"/>
  <c r="BA297" i="11"/>
  <c r="AZ297" i="11"/>
  <c r="AY297" i="11"/>
  <c r="AW297" i="11"/>
  <c r="AV297" i="11"/>
  <c r="AU297" i="11"/>
  <c r="AT297" i="11"/>
  <c r="AS297" i="11"/>
  <c r="AQ297" i="11"/>
  <c r="AP297" i="11"/>
  <c r="AG297" i="11"/>
  <c r="AE297" i="11"/>
  <c r="AD297" i="11"/>
  <c r="AC297" i="11"/>
  <c r="AB297" i="11"/>
  <c r="AA297" i="11"/>
  <c r="Z297" i="11"/>
  <c r="Y297" i="11"/>
  <c r="X297" i="11"/>
  <c r="W297" i="11"/>
  <c r="V297" i="11"/>
  <c r="U297" i="11"/>
  <c r="T297" i="11"/>
  <c r="S297" i="11"/>
  <c r="DG296" i="11"/>
  <c r="DI296" i="11" s="1"/>
  <c r="DD296" i="11"/>
  <c r="DC296" i="11"/>
  <c r="BP296" i="11"/>
  <c r="BK296" i="11"/>
  <c r="BC296" i="11"/>
  <c r="BB296" i="11"/>
  <c r="BA296" i="11"/>
  <c r="AZ296" i="11"/>
  <c r="AY296" i="11"/>
  <c r="AW296" i="11"/>
  <c r="AV296" i="11"/>
  <c r="AU296" i="11"/>
  <c r="AT296" i="11"/>
  <c r="AS296" i="11"/>
  <c r="AQ296" i="11"/>
  <c r="AP296" i="11"/>
  <c r="AG296" i="11"/>
  <c r="AE296" i="11"/>
  <c r="AD296" i="11"/>
  <c r="AC296" i="11"/>
  <c r="AB296" i="11"/>
  <c r="AA296" i="11"/>
  <c r="Z296" i="11"/>
  <c r="Y296" i="11"/>
  <c r="X296" i="11"/>
  <c r="W296" i="11"/>
  <c r="V296" i="11"/>
  <c r="U296" i="11"/>
  <c r="T296" i="11"/>
  <c r="S296" i="11"/>
  <c r="DG295" i="11"/>
  <c r="DI295" i="11" s="1"/>
  <c r="DD295" i="11"/>
  <c r="DC295" i="11"/>
  <c r="BP295" i="11"/>
  <c r="BK295" i="11"/>
  <c r="BC295" i="11"/>
  <c r="BB295" i="11"/>
  <c r="BA295" i="11"/>
  <c r="AZ295" i="11"/>
  <c r="AY295" i="11"/>
  <c r="AW295" i="11"/>
  <c r="AV295" i="11"/>
  <c r="AU295" i="11"/>
  <c r="AT295" i="11"/>
  <c r="AS295" i="11"/>
  <c r="AQ295" i="11"/>
  <c r="AP295" i="11"/>
  <c r="AG295" i="11"/>
  <c r="AE295" i="11"/>
  <c r="AD295" i="11"/>
  <c r="AC295" i="11"/>
  <c r="AB295" i="11"/>
  <c r="AA295" i="11"/>
  <c r="Z295" i="11"/>
  <c r="Y295" i="11"/>
  <c r="X295" i="11"/>
  <c r="W295" i="11"/>
  <c r="V295" i="11"/>
  <c r="U295" i="11"/>
  <c r="T295" i="11"/>
  <c r="S295" i="11"/>
  <c r="DG294" i="11"/>
  <c r="DI294" i="11" s="1"/>
  <c r="DJ294" i="11" s="1"/>
  <c r="DD294" i="11"/>
  <c r="DC294" i="11"/>
  <c r="BP294" i="11"/>
  <c r="BK294" i="11"/>
  <c r="BD294" i="11"/>
  <c r="BC294" i="11"/>
  <c r="BB294" i="11"/>
  <c r="BA294" i="11"/>
  <c r="AZ294" i="11"/>
  <c r="AV294" i="11"/>
  <c r="AU294" i="11"/>
  <c r="AT294" i="11"/>
  <c r="AS294" i="11"/>
  <c r="AQ294" i="11"/>
  <c r="AP294" i="11"/>
  <c r="AG294" i="11"/>
  <c r="AF294" i="11"/>
  <c r="AE294" i="11"/>
  <c r="AD294" i="11"/>
  <c r="AC294" i="11"/>
  <c r="AB294" i="11"/>
  <c r="AA294" i="11"/>
  <c r="X294" i="11"/>
  <c r="W294" i="11"/>
  <c r="V294" i="11"/>
  <c r="U294" i="11"/>
  <c r="T294" i="11"/>
  <c r="S294" i="11"/>
  <c r="DG293" i="11"/>
  <c r="DI293" i="11" s="1"/>
  <c r="DJ293" i="11" s="1"/>
  <c r="DD293" i="11"/>
  <c r="DC293" i="11"/>
  <c r="BP293" i="11"/>
  <c r="BK293" i="11"/>
  <c r="BD293" i="11"/>
  <c r="BC293" i="11"/>
  <c r="BB293" i="11"/>
  <c r="BA293" i="11"/>
  <c r="AZ293" i="11"/>
  <c r="AV293" i="11"/>
  <c r="AU293" i="11"/>
  <c r="AT293" i="11"/>
  <c r="AS293" i="11"/>
  <c r="AQ293" i="11"/>
  <c r="AP293" i="11"/>
  <c r="AG293" i="11"/>
  <c r="AF293" i="11"/>
  <c r="AE293" i="11"/>
  <c r="AD293" i="11"/>
  <c r="AC293" i="11"/>
  <c r="AB293" i="11"/>
  <c r="AA293" i="11"/>
  <c r="X293" i="11"/>
  <c r="W293" i="11"/>
  <c r="V293" i="11"/>
  <c r="U293" i="11"/>
  <c r="T293" i="11"/>
  <c r="S293" i="11"/>
  <c r="DG292" i="11"/>
  <c r="DI292" i="11" s="1"/>
  <c r="DJ292" i="11" s="1"/>
  <c r="DD292" i="11"/>
  <c r="DC292" i="11"/>
  <c r="BP292" i="11"/>
  <c r="BK292" i="11"/>
  <c r="BD292" i="11"/>
  <c r="BC292" i="11"/>
  <c r="BB292" i="11"/>
  <c r="BA292" i="11"/>
  <c r="AZ292" i="11"/>
  <c r="AV292" i="11"/>
  <c r="AU292" i="11"/>
  <c r="AT292" i="11"/>
  <c r="AS292" i="11"/>
  <c r="AQ292" i="11"/>
  <c r="AP292" i="11"/>
  <c r="AG292" i="11"/>
  <c r="AF292" i="11"/>
  <c r="AE292" i="11"/>
  <c r="AD292" i="11"/>
  <c r="AC292" i="11"/>
  <c r="AB292" i="11"/>
  <c r="AA292" i="11"/>
  <c r="X292" i="11"/>
  <c r="W292" i="11"/>
  <c r="V292" i="11"/>
  <c r="U292" i="11"/>
  <c r="T292" i="11"/>
  <c r="S292" i="11"/>
  <c r="DG291" i="11"/>
  <c r="DI291" i="11" s="1"/>
  <c r="DJ291" i="11" s="1"/>
  <c r="DD291" i="11"/>
  <c r="DC291" i="11"/>
  <c r="BP291" i="11"/>
  <c r="BK291" i="11"/>
  <c r="BC291" i="11"/>
  <c r="BB291" i="11"/>
  <c r="BA291" i="11"/>
  <c r="AZ291" i="11"/>
  <c r="AY291" i="11"/>
  <c r="AW291" i="11"/>
  <c r="AV291" i="11"/>
  <c r="AU291" i="11"/>
  <c r="AT291" i="11"/>
  <c r="AS291" i="11"/>
  <c r="AQ291" i="11"/>
  <c r="AP291" i="11"/>
  <c r="AG291" i="11"/>
  <c r="AE291" i="11"/>
  <c r="AD291" i="11"/>
  <c r="AC291" i="11"/>
  <c r="AB291" i="11"/>
  <c r="AA291" i="11"/>
  <c r="Z291" i="11"/>
  <c r="Y291" i="11"/>
  <c r="X291" i="11"/>
  <c r="W291" i="11"/>
  <c r="V291" i="11"/>
  <c r="U291" i="11"/>
  <c r="T291" i="11"/>
  <c r="S291" i="11"/>
  <c r="DG290" i="11"/>
  <c r="DI290" i="11" s="1"/>
  <c r="DJ290" i="11" s="1"/>
  <c r="DD290" i="11"/>
  <c r="DC290" i="11"/>
  <c r="BP290" i="11"/>
  <c r="BK290" i="11"/>
  <c r="BC290" i="11"/>
  <c r="BB290" i="11"/>
  <c r="BA290" i="11"/>
  <c r="AZ290" i="11"/>
  <c r="AY290" i="11"/>
  <c r="AW290" i="11"/>
  <c r="AV290" i="11"/>
  <c r="AU290" i="11"/>
  <c r="AT290" i="11"/>
  <c r="AS290" i="11"/>
  <c r="AQ290" i="11"/>
  <c r="AP290" i="11"/>
  <c r="AG290" i="11"/>
  <c r="AE290" i="11"/>
  <c r="AD290" i="11"/>
  <c r="AC290" i="11"/>
  <c r="AB290" i="11"/>
  <c r="AA290" i="11"/>
  <c r="Z290" i="11"/>
  <c r="Y290" i="11"/>
  <c r="X290" i="11"/>
  <c r="W290" i="11"/>
  <c r="V290" i="11"/>
  <c r="U290" i="11"/>
  <c r="T290" i="11"/>
  <c r="S290" i="11"/>
  <c r="DG289" i="11"/>
  <c r="DI289" i="11" s="1"/>
  <c r="DJ289" i="11" s="1"/>
  <c r="DD289" i="11"/>
  <c r="DC289" i="11"/>
  <c r="BP289" i="11"/>
  <c r="BK289" i="11"/>
  <c r="BC289" i="11"/>
  <c r="BB289" i="11"/>
  <c r="BA289" i="11"/>
  <c r="AZ289" i="11"/>
  <c r="AY289" i="11"/>
  <c r="AW289" i="11"/>
  <c r="AV289" i="11"/>
  <c r="AU289" i="11"/>
  <c r="AT289" i="11"/>
  <c r="AS289" i="11"/>
  <c r="AQ289" i="11"/>
  <c r="AP289" i="11"/>
  <c r="AG289" i="11"/>
  <c r="AE289" i="11"/>
  <c r="AD289" i="11"/>
  <c r="AC289" i="11"/>
  <c r="AB289" i="11"/>
  <c r="AA289" i="11"/>
  <c r="Z289" i="11"/>
  <c r="Y289" i="11"/>
  <c r="X289" i="11"/>
  <c r="W289" i="11"/>
  <c r="V289" i="11"/>
  <c r="U289" i="11"/>
  <c r="T289" i="11"/>
  <c r="S289" i="11"/>
  <c r="DG288" i="11"/>
  <c r="DI288" i="11" s="1"/>
  <c r="DJ288" i="11" s="1"/>
  <c r="DD288" i="11"/>
  <c r="DC288" i="11"/>
  <c r="BP288" i="11"/>
  <c r="BK288" i="11"/>
  <c r="BC288" i="11"/>
  <c r="BB288" i="11"/>
  <c r="BA288" i="11"/>
  <c r="AZ288" i="11"/>
  <c r="AY288" i="11"/>
  <c r="AW288" i="11"/>
  <c r="AV288" i="11"/>
  <c r="AU288" i="11"/>
  <c r="AT288" i="11"/>
  <c r="AS288" i="11"/>
  <c r="AQ288" i="11"/>
  <c r="AP288" i="11"/>
  <c r="AG288" i="11"/>
  <c r="AE288" i="11"/>
  <c r="AD288" i="11"/>
  <c r="AC288" i="11"/>
  <c r="AB288" i="11"/>
  <c r="AA288" i="11"/>
  <c r="Z288" i="11"/>
  <c r="Y288" i="11"/>
  <c r="X288" i="11"/>
  <c r="W288" i="11"/>
  <c r="V288" i="11"/>
  <c r="U288" i="11"/>
  <c r="T288" i="11"/>
  <c r="S288" i="11"/>
  <c r="DG287" i="11"/>
  <c r="DI287" i="11" s="1"/>
  <c r="DJ287" i="11" s="1"/>
  <c r="DD287" i="11"/>
  <c r="DC287" i="11"/>
  <c r="BP287" i="11"/>
  <c r="BK287" i="11"/>
  <c r="BC287" i="11"/>
  <c r="BB287" i="11"/>
  <c r="BA287" i="11"/>
  <c r="AZ287" i="11"/>
  <c r="AY287" i="11"/>
  <c r="AW287" i="11"/>
  <c r="AV287" i="11"/>
  <c r="AU287" i="11"/>
  <c r="AT287" i="11"/>
  <c r="AS287" i="11"/>
  <c r="AQ287" i="11"/>
  <c r="AP287" i="11"/>
  <c r="AG287" i="11"/>
  <c r="AE287" i="11"/>
  <c r="AD287" i="11"/>
  <c r="AC287" i="11"/>
  <c r="AB287" i="11"/>
  <c r="AA287" i="11"/>
  <c r="Z287" i="11"/>
  <c r="Y287" i="11"/>
  <c r="X287" i="11"/>
  <c r="W287" i="11"/>
  <c r="V287" i="11"/>
  <c r="U287" i="11"/>
  <c r="T287" i="11"/>
  <c r="S287" i="11"/>
  <c r="DG286" i="11"/>
  <c r="DI286" i="11" s="1"/>
  <c r="DJ286" i="11" s="1"/>
  <c r="DD286" i="11"/>
  <c r="DC286" i="11"/>
  <c r="BP286" i="11"/>
  <c r="BK286" i="11"/>
  <c r="BC286" i="11"/>
  <c r="BB286" i="11"/>
  <c r="BA286" i="11"/>
  <c r="AZ286" i="11"/>
  <c r="AY286" i="11"/>
  <c r="AW286" i="11"/>
  <c r="AV286" i="11"/>
  <c r="AU286" i="11"/>
  <c r="AT286" i="11"/>
  <c r="AS286" i="11"/>
  <c r="AQ286" i="11"/>
  <c r="AP286" i="11"/>
  <c r="AG286" i="11"/>
  <c r="AE286" i="11"/>
  <c r="AD286" i="11"/>
  <c r="AC286" i="11"/>
  <c r="AB286" i="11"/>
  <c r="AA286" i="11"/>
  <c r="Z286" i="11"/>
  <c r="Y286" i="11"/>
  <c r="X286" i="11"/>
  <c r="W286" i="11"/>
  <c r="V286" i="11"/>
  <c r="U286" i="11"/>
  <c r="T286" i="11"/>
  <c r="S286" i="11"/>
  <c r="DF280" i="11"/>
  <c r="DD280" i="11"/>
  <c r="BQ280" i="11"/>
  <c r="BQ279" i="11"/>
  <c r="BK278" i="11"/>
  <c r="DF277" i="11"/>
  <c r="DD277" i="11"/>
  <c r="BK277" i="11"/>
  <c r="DF276" i="11"/>
  <c r="DD276" i="11"/>
  <c r="DF275" i="11"/>
  <c r="DD275" i="11"/>
  <c r="DF274" i="11"/>
  <c r="DD274" i="11"/>
  <c r="DF273" i="11"/>
  <c r="DD273" i="11"/>
  <c r="DF272" i="11"/>
  <c r="DD272" i="11"/>
  <c r="AV266" i="11"/>
  <c r="AW266" i="11" s="1"/>
  <c r="AX266" i="11" s="1"/>
  <c r="AY266" i="11" s="1"/>
  <c r="AZ266" i="11" s="1"/>
  <c r="DF264" i="11"/>
  <c r="DD264" i="11"/>
  <c r="AZ263" i="11"/>
  <c r="AY263" i="11"/>
  <c r="AX263" i="11"/>
  <c r="AW263" i="11"/>
  <c r="AV263" i="11"/>
  <c r="BK252" i="11" s="1"/>
  <c r="AZ262" i="11"/>
  <c r="AY262" i="11"/>
  <c r="AX262" i="11"/>
  <c r="AW262" i="11"/>
  <c r="AV262" i="11"/>
  <c r="BK251" i="11" s="1"/>
  <c r="AZ261" i="11"/>
  <c r="AY261" i="11"/>
  <c r="AX261" i="11"/>
  <c r="AW261" i="11"/>
  <c r="AV261" i="11"/>
  <c r="AZ260" i="11"/>
  <c r="AY260" i="11"/>
  <c r="AX260" i="11"/>
  <c r="AW260" i="11"/>
  <c r="AV260" i="11"/>
  <c r="AZ259" i="11"/>
  <c r="AY259" i="11"/>
  <c r="AX259" i="11"/>
  <c r="AW259" i="11"/>
  <c r="AV259" i="11"/>
  <c r="AZ258" i="11"/>
  <c r="AY258" i="11"/>
  <c r="AX258" i="11"/>
  <c r="AW258" i="11"/>
  <c r="AV258" i="11"/>
  <c r="AZ257" i="11"/>
  <c r="AY257" i="11"/>
  <c r="AX257" i="11"/>
  <c r="AW257" i="11"/>
  <c r="AV257" i="11"/>
  <c r="AZ256" i="11"/>
  <c r="AY256" i="11"/>
  <c r="AX256" i="11"/>
  <c r="AW256" i="11"/>
  <c r="AV256" i="11"/>
  <c r="AZ255" i="11"/>
  <c r="AY255" i="11"/>
  <c r="AX255" i="11"/>
  <c r="AW255" i="11"/>
  <c r="AV255" i="11"/>
  <c r="BK244" i="11" s="1"/>
  <c r="AZ254" i="11"/>
  <c r="BG255" i="11" s="1"/>
  <c r="AY254" i="11"/>
  <c r="BK242" i="11" s="1"/>
  <c r="AX254" i="11"/>
  <c r="BG253" i="11" s="1"/>
  <c r="AW254" i="11"/>
  <c r="BG252" i="11" s="1"/>
  <c r="AV254" i="11"/>
  <c r="BG239" i="11" s="1"/>
  <c r="AV246" i="11"/>
  <c r="BX238" i="11"/>
  <c r="BX237" i="11"/>
  <c r="BN236" i="11"/>
  <c r="CQ236" i="11" s="1"/>
  <c r="CP236" i="11" s="1"/>
  <c r="BF236" i="11"/>
  <c r="BN235" i="11"/>
  <c r="CQ235" i="11" s="1"/>
  <c r="CP235" i="11" s="1"/>
  <c r="BF235" i="11"/>
  <c r="BN234" i="11"/>
  <c r="CQ234" i="11" s="1"/>
  <c r="CP234" i="11" s="1"/>
  <c r="BF234" i="11"/>
  <c r="BN233" i="11"/>
  <c r="CQ233" i="11" s="1"/>
  <c r="CP233" i="11" s="1"/>
  <c r="BG233" i="11"/>
  <c r="BF233" i="11"/>
  <c r="BN232" i="11"/>
  <c r="CQ232" i="11" s="1"/>
  <c r="CP232" i="11" s="1"/>
  <c r="BF232" i="11"/>
  <c r="BN231" i="11"/>
  <c r="CQ231" i="11" s="1"/>
  <c r="CP231" i="11" s="1"/>
  <c r="BF231" i="11"/>
  <c r="BN230" i="11"/>
  <c r="CQ230" i="11" s="1"/>
  <c r="BM230" i="11"/>
  <c r="CO230" i="11" s="1"/>
  <c r="BF230" i="11"/>
  <c r="BN229" i="11"/>
  <c r="CQ229" i="11" s="1"/>
  <c r="BM229" i="11"/>
  <c r="CO229" i="11" s="1"/>
  <c r="BG229" i="11"/>
  <c r="BF229" i="11"/>
  <c r="BN228" i="11"/>
  <c r="CQ228" i="11" s="1"/>
  <c r="CP228" i="11" s="1"/>
  <c r="BF228" i="11"/>
  <c r="BF227" i="11"/>
  <c r="BN226" i="11"/>
  <c r="CQ226" i="11" s="1"/>
  <c r="BM226" i="11"/>
  <c r="CO226" i="11" s="1"/>
  <c r="BK226" i="11"/>
  <c r="BF226" i="11" s="1"/>
  <c r="BN225" i="11"/>
  <c r="CQ225" i="11" s="1"/>
  <c r="BM225" i="11"/>
  <c r="CO225" i="11" s="1"/>
  <c r="BK225" i="11"/>
  <c r="BF225" i="11" s="1"/>
  <c r="BN224" i="11"/>
  <c r="CQ224" i="11" s="1"/>
  <c r="BM224" i="11"/>
  <c r="CO224" i="11" s="1"/>
  <c r="BK224" i="11"/>
  <c r="BF224" i="11" s="1"/>
  <c r="BN223" i="11"/>
  <c r="CQ223" i="11" s="1"/>
  <c r="BM223" i="11"/>
  <c r="CO223" i="11" s="1"/>
  <c r="BK223" i="11"/>
  <c r="BF223" i="11" s="1"/>
  <c r="BG223" i="11"/>
  <c r="BN222" i="11"/>
  <c r="CQ222" i="11" s="1"/>
  <c r="BM222" i="11"/>
  <c r="CO222" i="11" s="1"/>
  <c r="BK222" i="11"/>
  <c r="BF222" i="11" s="1"/>
  <c r="BK221" i="11"/>
  <c r="BF221" i="11" s="1"/>
  <c r="BX220" i="11"/>
  <c r="BK220" i="11"/>
  <c r="BK218" i="11"/>
  <c r="BG198" i="11"/>
  <c r="BK198" i="11" s="1"/>
  <c r="BF198" i="11"/>
  <c r="BE198" i="11"/>
  <c r="BD198" i="11"/>
  <c r="BG197" i="11"/>
  <c r="BK197" i="11" s="1"/>
  <c r="BF197" i="11"/>
  <c r="BE197" i="11"/>
  <c r="BD197" i="11"/>
  <c r="BK190" i="11"/>
  <c r="BK162" i="11"/>
  <c r="BK161" i="11"/>
  <c r="BK160" i="11"/>
  <c r="BK159" i="11"/>
  <c r="CI143" i="11"/>
  <c r="CC143" i="11"/>
  <c r="BW143" i="11"/>
  <c r="BQ143" i="11"/>
  <c r="CI142" i="11"/>
  <c r="CC142" i="11"/>
  <c r="BW142" i="11"/>
  <c r="BQ142" i="11"/>
  <c r="BK142" i="11"/>
  <c r="CI141" i="11"/>
  <c r="CC141" i="11"/>
  <c r="BW141" i="11"/>
  <c r="BQ141" i="11"/>
  <c r="CI140" i="11"/>
  <c r="CC140" i="11"/>
  <c r="BW140" i="11"/>
  <c r="BQ140" i="11"/>
  <c r="CI139" i="11"/>
  <c r="CC139" i="11"/>
  <c r="BW139" i="11"/>
  <c r="BQ139" i="11"/>
  <c r="CI138" i="11"/>
  <c r="CC138" i="11"/>
  <c r="BW138" i="11"/>
  <c r="BQ138" i="11"/>
  <c r="CI137" i="11"/>
  <c r="CC137" i="11"/>
  <c r="BW137" i="11"/>
  <c r="BQ137" i="11"/>
  <c r="CI136" i="11"/>
  <c r="CC136" i="11"/>
  <c r="BW136" i="11"/>
  <c r="BQ136" i="11"/>
  <c r="AE26" i="11" s="1"/>
  <c r="CI135" i="11"/>
  <c r="CC135" i="11"/>
  <c r="BW135" i="11"/>
  <c r="BQ135" i="11"/>
  <c r="CI134" i="11"/>
  <c r="CC134" i="11"/>
  <c r="BW134" i="11"/>
  <c r="BQ134" i="11"/>
  <c r="CI133" i="11"/>
  <c r="CC133" i="11"/>
  <c r="BW133" i="11"/>
  <c r="BQ133" i="11"/>
  <c r="CI132" i="11"/>
  <c r="CC132" i="11"/>
  <c r="BW132" i="11"/>
  <c r="BQ132" i="11"/>
  <c r="CI131" i="11"/>
  <c r="CC131" i="11"/>
  <c r="BW131" i="11"/>
  <c r="BQ131" i="11"/>
  <c r="CI130" i="11"/>
  <c r="CC130" i="11"/>
  <c r="BW130" i="11"/>
  <c r="BQ130" i="11"/>
  <c r="CI129" i="11"/>
  <c r="CC129" i="11"/>
  <c r="BW129" i="11"/>
  <c r="BQ129" i="11"/>
  <c r="CI128" i="11"/>
  <c r="CC128" i="11"/>
  <c r="BW128" i="11"/>
  <c r="BQ128" i="11"/>
  <c r="CI127" i="11"/>
  <c r="CC127" i="11"/>
  <c r="BW127" i="11"/>
  <c r="BQ127" i="11"/>
  <c r="CI126" i="11"/>
  <c r="CC126" i="11"/>
  <c r="BW126" i="11"/>
  <c r="BQ126" i="11"/>
  <c r="CI121" i="11"/>
  <c r="CC121" i="11"/>
  <c r="BW121" i="11"/>
  <c r="BQ121" i="11"/>
  <c r="CI120" i="11"/>
  <c r="CC120" i="11"/>
  <c r="BW120" i="11"/>
  <c r="BQ120" i="11"/>
  <c r="CI119" i="11"/>
  <c r="CC119" i="11"/>
  <c r="BW119" i="11"/>
  <c r="BQ119" i="11"/>
  <c r="CI118" i="11"/>
  <c r="CC118" i="11"/>
  <c r="BW118" i="11"/>
  <c r="BQ118" i="11"/>
  <c r="CI117" i="11"/>
  <c r="CC117" i="11"/>
  <c r="BW117" i="11"/>
  <c r="BQ117" i="11"/>
  <c r="CI116" i="11"/>
  <c r="CC116" i="11"/>
  <c r="BW116" i="11"/>
  <c r="BQ116" i="11"/>
  <c r="CI115" i="11"/>
  <c r="CC115" i="11"/>
  <c r="BW115" i="11"/>
  <c r="BQ115" i="11"/>
  <c r="CI114" i="11"/>
  <c r="CC114" i="11"/>
  <c r="BW114" i="11"/>
  <c r="BQ114" i="11"/>
  <c r="CI113" i="11"/>
  <c r="CC113" i="11"/>
  <c r="BW113" i="11"/>
  <c r="BQ113" i="11"/>
  <c r="CI112" i="11"/>
  <c r="CC112" i="11"/>
  <c r="BW112" i="11"/>
  <c r="BQ112" i="11"/>
  <c r="CI111" i="11"/>
  <c r="CC111" i="11"/>
  <c r="BW111" i="11"/>
  <c r="BQ111" i="11"/>
  <c r="CI110" i="11"/>
  <c r="CC110" i="11"/>
  <c r="BW110" i="11"/>
  <c r="BQ110" i="11"/>
  <c r="CI109" i="11"/>
  <c r="CC109" i="11"/>
  <c r="BW109" i="11"/>
  <c r="BQ109" i="11"/>
  <c r="CI104" i="11"/>
  <c r="CC104" i="11"/>
  <c r="BW104" i="11"/>
  <c r="BQ104" i="11"/>
  <c r="CI103" i="11"/>
  <c r="CC103" i="11"/>
  <c r="BW103" i="11"/>
  <c r="BQ103" i="11"/>
  <c r="CI102" i="11"/>
  <c r="CC102" i="11"/>
  <c r="BW102" i="11"/>
  <c r="BQ102" i="11"/>
  <c r="CI101" i="11"/>
  <c r="CC101" i="11"/>
  <c r="BW101" i="11"/>
  <c r="BQ101" i="11"/>
  <c r="CI100" i="11"/>
  <c r="CC100" i="11"/>
  <c r="BW100" i="11"/>
  <c r="BQ100" i="11"/>
  <c r="CI99" i="11"/>
  <c r="CC99" i="11"/>
  <c r="BW99" i="11"/>
  <c r="BQ99" i="11"/>
  <c r="CI98" i="11"/>
  <c r="CC98" i="11"/>
  <c r="BW98" i="11"/>
  <c r="BQ98" i="11"/>
  <c r="CI97" i="11"/>
  <c r="CC97" i="11"/>
  <c r="BW97" i="11"/>
  <c r="BQ97" i="11"/>
  <c r="CI96" i="11"/>
  <c r="CC96" i="11"/>
  <c r="BW96" i="11"/>
  <c r="BQ96" i="11"/>
  <c r="CI95" i="11"/>
  <c r="CC95" i="11"/>
  <c r="BW95" i="11"/>
  <c r="BQ95" i="11"/>
  <c r="CI94" i="11"/>
  <c r="CC94" i="11"/>
  <c r="BW94" i="11"/>
  <c r="BQ94" i="11"/>
  <c r="CI93" i="11"/>
  <c r="CC93" i="11"/>
  <c r="BW93" i="11"/>
  <c r="BQ93" i="11"/>
  <c r="CI92" i="11"/>
  <c r="CC92" i="11"/>
  <c r="BW92" i="11"/>
  <c r="BQ92" i="11"/>
  <c r="CI91" i="11"/>
  <c r="CC91" i="11"/>
  <c r="BW91" i="11"/>
  <c r="BQ91" i="11"/>
  <c r="CI90" i="11"/>
  <c r="CC90" i="11"/>
  <c r="BW90" i="11"/>
  <c r="BQ90" i="11"/>
  <c r="CI89" i="11"/>
  <c r="CC89" i="11"/>
  <c r="BW89" i="11"/>
  <c r="BQ89" i="11"/>
  <c r="CI88" i="11"/>
  <c r="CC88" i="11"/>
  <c r="BW88" i="11"/>
  <c r="BQ88" i="11"/>
  <c r="CI87" i="11"/>
  <c r="CC87" i="11"/>
  <c r="BW87" i="11"/>
  <c r="BQ87" i="11"/>
  <c r="CI86" i="11"/>
  <c r="CC86" i="11"/>
  <c r="BW86" i="11"/>
  <c r="BQ86" i="11"/>
  <c r="CI85" i="11"/>
  <c r="CC85" i="11"/>
  <c r="BW85" i="11"/>
  <c r="BQ85" i="11"/>
  <c r="CI84" i="11"/>
  <c r="CC84" i="11"/>
  <c r="BW84" i="11"/>
  <c r="BQ84" i="11"/>
  <c r="CI83" i="11"/>
  <c r="CC83" i="11"/>
  <c r="BW83" i="11"/>
  <c r="BQ83" i="11"/>
  <c r="CI82" i="11"/>
  <c r="CC82" i="11"/>
  <c r="BW82" i="11"/>
  <c r="BQ82" i="11"/>
  <c r="CI81" i="11"/>
  <c r="CC81" i="11"/>
  <c r="BW81" i="11"/>
  <c r="BQ81" i="11"/>
  <c r="CI80" i="11"/>
  <c r="CC80" i="11"/>
  <c r="BW80" i="11"/>
  <c r="BQ80" i="11"/>
  <c r="AG65" i="11"/>
  <c r="Y61" i="11"/>
  <c r="X61" i="11"/>
  <c r="R61" i="11"/>
  <c r="W61" i="11" s="1"/>
  <c r="Q61" i="11"/>
  <c r="Z61" i="11" s="1"/>
  <c r="D61" i="11"/>
  <c r="Y60" i="11"/>
  <c r="X60" i="11"/>
  <c r="R60" i="11"/>
  <c r="W60" i="11" s="1"/>
  <c r="Q60" i="11"/>
  <c r="Z60" i="11" s="1"/>
  <c r="D60" i="11"/>
  <c r="Y59" i="11"/>
  <c r="X59" i="11"/>
  <c r="R59" i="11"/>
  <c r="W59" i="11" s="1"/>
  <c r="Q59" i="11"/>
  <c r="Z59" i="11" s="1"/>
  <c r="D59" i="11"/>
  <c r="Y58" i="11"/>
  <c r="X58" i="11"/>
  <c r="R58" i="11"/>
  <c r="W58" i="11" s="1"/>
  <c r="Q58" i="11"/>
  <c r="Z58" i="11" s="1"/>
  <c r="D58" i="11"/>
  <c r="Y57" i="11"/>
  <c r="X57" i="11"/>
  <c r="R57" i="11"/>
  <c r="W57" i="11" s="1"/>
  <c r="Q57" i="11"/>
  <c r="Z57" i="11" s="1"/>
  <c r="D57" i="11"/>
  <c r="Y56" i="11"/>
  <c r="X56" i="11"/>
  <c r="R56" i="11"/>
  <c r="W56" i="11" s="1"/>
  <c r="Q56" i="11"/>
  <c r="Z56" i="11" s="1"/>
  <c r="D56" i="11"/>
  <c r="Y54" i="11"/>
  <c r="X54" i="11"/>
  <c r="R54" i="11"/>
  <c r="W54" i="11" s="1"/>
  <c r="Q54" i="11"/>
  <c r="D54" i="11"/>
  <c r="BH43" i="11"/>
  <c r="AX41" i="11"/>
  <c r="Y41" i="11"/>
  <c r="X41" i="11"/>
  <c r="R41" i="11"/>
  <c r="W41" i="11" s="1"/>
  <c r="AO41" i="11" s="1"/>
  <c r="Q41" i="11"/>
  <c r="BB41" i="11" s="1"/>
  <c r="BC41" i="11" s="1"/>
  <c r="D41" i="11"/>
  <c r="BH40" i="11"/>
  <c r="BH39" i="11"/>
  <c r="AT34" i="11"/>
  <c r="AS34" i="11"/>
  <c r="R34" i="11"/>
  <c r="W34" i="11" s="1"/>
  <c r="AO34" i="11" s="1"/>
  <c r="Q34" i="11"/>
  <c r="BB34" i="11" s="1"/>
  <c r="BC34" i="11" s="1"/>
  <c r="BE34" i="11" s="1"/>
  <c r="D34" i="11"/>
  <c r="AT33" i="11"/>
  <c r="AS33" i="11"/>
  <c r="R33" i="11"/>
  <c r="W33" i="11" s="1"/>
  <c r="AO33" i="11" s="1"/>
  <c r="Q33" i="11"/>
  <c r="D33" i="11"/>
  <c r="AT32" i="11"/>
  <c r="AS32" i="11"/>
  <c r="R32" i="11"/>
  <c r="W32" i="11" s="1"/>
  <c r="AO32" i="11" s="1"/>
  <c r="Q32" i="11"/>
  <c r="BB32" i="11" s="1"/>
  <c r="BC32" i="11" s="1"/>
  <c r="BE32" i="11" s="1"/>
  <c r="D32" i="11"/>
  <c r="AT31" i="11"/>
  <c r="AS31" i="11"/>
  <c r="R31" i="11"/>
  <c r="W31" i="11" s="1"/>
  <c r="AO31" i="11" s="1"/>
  <c r="Q31" i="11"/>
  <c r="D31" i="11"/>
  <c r="AT30" i="11"/>
  <c r="AS30" i="11"/>
  <c r="R30" i="11"/>
  <c r="W30" i="11" s="1"/>
  <c r="AO30" i="11" s="1"/>
  <c r="Q30" i="11"/>
  <c r="BB30" i="11" s="1"/>
  <c r="BC30" i="11" s="1"/>
  <c r="BE30" i="11" s="1"/>
  <c r="D30" i="11"/>
  <c r="AT29" i="11"/>
  <c r="AS29" i="11"/>
  <c r="AM29" i="11"/>
  <c r="R29" i="11"/>
  <c r="W29" i="11" s="1"/>
  <c r="AO29" i="11" s="1"/>
  <c r="Q29" i="11"/>
  <c r="D29" i="11"/>
  <c r="AM27" i="11"/>
  <c r="AL27" i="11"/>
  <c r="AF27" i="11"/>
  <c r="AE27" i="11"/>
  <c r="Y27" i="11"/>
  <c r="X27" i="11"/>
  <c r="R27" i="11"/>
  <c r="W27" i="11" s="1"/>
  <c r="Q27" i="11"/>
  <c r="AV27" i="11" s="1"/>
  <c r="D27" i="11"/>
  <c r="AM26" i="11"/>
  <c r="AL26" i="11"/>
  <c r="AF26" i="11"/>
  <c r="Y26" i="11"/>
  <c r="X26" i="11"/>
  <c r="R26" i="11"/>
  <c r="W26" i="11" s="1"/>
  <c r="Q26" i="11"/>
  <c r="AV26" i="11" s="1"/>
  <c r="D26" i="11"/>
  <c r="AM25" i="11"/>
  <c r="AL25" i="11"/>
  <c r="AF25" i="11"/>
  <c r="AE25" i="11"/>
  <c r="Y25" i="11"/>
  <c r="X25" i="11"/>
  <c r="R25" i="11"/>
  <c r="W25" i="11" s="1"/>
  <c r="Q25" i="11"/>
  <c r="AV25" i="11" s="1"/>
  <c r="D25" i="11"/>
  <c r="AM24" i="11"/>
  <c r="AL24" i="11"/>
  <c r="AF24" i="11"/>
  <c r="AE24" i="11"/>
  <c r="Y24" i="11"/>
  <c r="X24" i="11"/>
  <c r="R24" i="11"/>
  <c r="W24" i="11" s="1"/>
  <c r="Q24" i="11"/>
  <c r="AV24" i="11" s="1"/>
  <c r="D24" i="11"/>
  <c r="AM23" i="11"/>
  <c r="AL23" i="11"/>
  <c r="AF23" i="11"/>
  <c r="AE23" i="11"/>
  <c r="Y23" i="11"/>
  <c r="X23" i="11"/>
  <c r="R23" i="11"/>
  <c r="W23" i="11" s="1"/>
  <c r="Q23" i="11"/>
  <c r="BB23" i="11" s="1"/>
  <c r="D23" i="11"/>
  <c r="AM22" i="11"/>
  <c r="AL22" i="11"/>
  <c r="AF22" i="11"/>
  <c r="AE22" i="11"/>
  <c r="Y22" i="11"/>
  <c r="X22" i="11"/>
  <c r="R22" i="11"/>
  <c r="W22" i="11" s="1"/>
  <c r="Q22" i="11"/>
  <c r="AV22" i="11" s="1"/>
  <c r="D22" i="11"/>
  <c r="AM21" i="11"/>
  <c r="AL21" i="11"/>
  <c r="AF21" i="11"/>
  <c r="AE21" i="11"/>
  <c r="Y21" i="11"/>
  <c r="X21" i="11"/>
  <c r="R21" i="11"/>
  <c r="W21" i="11" s="1"/>
  <c r="Q21" i="11"/>
  <c r="AV21" i="11" s="1"/>
  <c r="D21" i="11"/>
  <c r="AM20" i="11"/>
  <c r="AL20" i="11"/>
  <c r="AF20" i="11"/>
  <c r="AE20" i="11"/>
  <c r="Y20" i="11"/>
  <c r="X20" i="11"/>
  <c r="R20" i="11"/>
  <c r="W20" i="11" s="1"/>
  <c r="Q20" i="11"/>
  <c r="AV20" i="11" s="1"/>
  <c r="D20" i="11"/>
  <c r="AM19" i="11"/>
  <c r="AL19" i="11"/>
  <c r="AF19" i="11"/>
  <c r="AE19" i="11"/>
  <c r="Y19" i="11"/>
  <c r="X19" i="11"/>
  <c r="R19" i="11"/>
  <c r="W19" i="11" s="1"/>
  <c r="Q19" i="11"/>
  <c r="BB19" i="11" s="1"/>
  <c r="D19" i="11"/>
  <c r="AM18" i="11"/>
  <c r="AL18" i="11"/>
  <c r="AF18" i="11"/>
  <c r="AE18" i="11"/>
  <c r="Y18" i="11"/>
  <c r="X18" i="11"/>
  <c r="R18" i="11"/>
  <c r="W18" i="11" s="1"/>
  <c r="Q18" i="11"/>
  <c r="BB18" i="11" s="1"/>
  <c r="D18" i="11"/>
  <c r="AM17" i="11"/>
  <c r="AL17" i="11"/>
  <c r="AF17" i="11"/>
  <c r="AE17" i="11"/>
  <c r="Y17" i="11"/>
  <c r="X17" i="11"/>
  <c r="R17" i="11"/>
  <c r="W17" i="11" s="1"/>
  <c r="Q17" i="11"/>
  <c r="BB17" i="11" s="1"/>
  <c r="D17" i="11"/>
  <c r="AA91" i="14" l="1"/>
  <c r="AO33" i="15"/>
  <c r="AJ33" i="15"/>
  <c r="AK33" i="15" s="1"/>
  <c r="AJ32" i="15"/>
  <c r="AO32" i="15"/>
  <c r="AE25" i="14"/>
  <c r="AH25" i="14" s="1"/>
  <c r="AI25" i="14" s="1"/>
  <c r="AL25" i="14"/>
  <c r="AO25" i="14" s="1"/>
  <c r="AP25" i="14" s="1"/>
  <c r="AS55" i="12"/>
  <c r="AV55" i="12" s="1"/>
  <c r="AW55" i="12" s="1"/>
  <c r="AX55" i="12" s="1"/>
  <c r="AS54" i="12"/>
  <c r="AV54" i="12" s="1"/>
  <c r="AV60" i="12" s="1"/>
  <c r="Z91" i="14"/>
  <c r="AI21" i="14"/>
  <c r="AJ21" i="14"/>
  <c r="AP21" i="14"/>
  <c r="AQ21" i="14"/>
  <c r="BK240" i="11"/>
  <c r="BK282" i="14"/>
  <c r="AE20" i="15"/>
  <c r="AH20" i="15" s="1"/>
  <c r="AI20" i="15" s="1"/>
  <c r="BF20" i="15" s="1"/>
  <c r="BK268" i="15"/>
  <c r="BK274" i="15"/>
  <c r="BA290" i="15"/>
  <c r="BB291" i="15"/>
  <c r="AH348" i="14"/>
  <c r="AH352" i="14"/>
  <c r="BF354" i="14"/>
  <c r="AA93" i="14"/>
  <c r="AV36" i="13"/>
  <c r="BB40" i="13"/>
  <c r="AH338" i="14"/>
  <c r="AL60" i="14" s="1"/>
  <c r="AO60" i="14" s="1"/>
  <c r="AP60" i="14" s="1"/>
  <c r="AH342" i="14"/>
  <c r="AH346" i="14"/>
  <c r="AH350" i="14"/>
  <c r="AH354" i="14"/>
  <c r="AO50" i="13"/>
  <c r="AP50" i="13" s="1"/>
  <c r="AA104" i="14"/>
  <c r="AB104" i="14" s="1"/>
  <c r="AE104" i="14" s="1"/>
  <c r="AE105" i="14" s="1"/>
  <c r="AA89" i="15"/>
  <c r="AH334" i="14"/>
  <c r="AH344" i="14"/>
  <c r="CP324" i="11"/>
  <c r="CP327" i="11"/>
  <c r="CP236" i="12"/>
  <c r="DN331" i="12"/>
  <c r="DC331" i="12" s="1"/>
  <c r="CP337" i="12"/>
  <c r="CP339" i="12"/>
  <c r="CP340" i="12"/>
  <c r="AV33" i="11"/>
  <c r="BA255" i="11"/>
  <c r="BB256" i="11"/>
  <c r="BB258" i="11"/>
  <c r="BB260" i="11"/>
  <c r="BB262" i="11"/>
  <c r="DN320" i="11"/>
  <c r="DN333" i="12"/>
  <c r="AI47" i="14"/>
  <c r="BF47" i="14" s="1"/>
  <c r="AJ47" i="14"/>
  <c r="AB72" i="14"/>
  <c r="BF72" i="14" s="1"/>
  <c r="AC72" i="14"/>
  <c r="DN335" i="13"/>
  <c r="DC335" i="13" s="1"/>
  <c r="CP341" i="13"/>
  <c r="CP343" i="13"/>
  <c r="CP344" i="13"/>
  <c r="AH329" i="14"/>
  <c r="AH331" i="14"/>
  <c r="AH333" i="14"/>
  <c r="AH335" i="14"/>
  <c r="AH357" i="14"/>
  <c r="AH359" i="14"/>
  <c r="AL59" i="14" s="1"/>
  <c r="AO59" i="14" s="1"/>
  <c r="AH360" i="14"/>
  <c r="AH361" i="14"/>
  <c r="BF364" i="14"/>
  <c r="T62" i="14"/>
  <c r="AH356" i="14"/>
  <c r="AL62" i="14" s="1"/>
  <c r="AO62" i="14" s="1"/>
  <c r="AP62" i="14" s="1"/>
  <c r="BF356" i="14"/>
  <c r="AH358" i="14"/>
  <c r="BF362" i="14"/>
  <c r="AH337" i="14"/>
  <c r="AH339" i="14"/>
  <c r="AH341" i="14"/>
  <c r="AL56" i="14" s="1"/>
  <c r="AO56" i="14" s="1"/>
  <c r="AH330" i="14"/>
  <c r="BF330" i="14"/>
  <c r="AH332" i="14"/>
  <c r="AO55" i="14" s="1"/>
  <c r="BF332" i="14"/>
  <c r="AE55" i="14" s="1"/>
  <c r="AH55" i="14" s="1"/>
  <c r="BF334" i="14"/>
  <c r="BF335" i="14"/>
  <c r="AH336" i="14"/>
  <c r="BF337" i="14"/>
  <c r="BF338" i="14"/>
  <c r="AE60" i="14" s="1"/>
  <c r="AH60" i="14" s="1"/>
  <c r="AH340" i="14"/>
  <c r="BF340" i="14"/>
  <c r="BF342" i="14"/>
  <c r="BF344" i="14"/>
  <c r="BF346" i="14"/>
  <c r="BF348" i="14"/>
  <c r="BF350" i="14"/>
  <c r="BF352" i="14"/>
  <c r="BF358" i="14"/>
  <c r="BF363" i="14"/>
  <c r="AH343" i="14"/>
  <c r="AH345" i="14"/>
  <c r="AH347" i="14"/>
  <c r="AL58" i="14" s="1"/>
  <c r="AO58" i="14" s="1"/>
  <c r="AH349" i="14"/>
  <c r="AH351" i="14"/>
  <c r="AH353" i="14"/>
  <c r="AL57" i="14" s="1"/>
  <c r="AO57" i="14" s="1"/>
  <c r="AH355" i="14"/>
  <c r="BF329" i="14"/>
  <c r="BF331" i="14"/>
  <c r="BF333" i="14"/>
  <c r="BF336" i="14"/>
  <c r="BF339" i="14"/>
  <c r="BF341" i="14"/>
  <c r="AE56" i="14" s="1"/>
  <c r="AH56" i="14" s="1"/>
  <c r="BF343" i="14"/>
  <c r="BF345" i="14"/>
  <c r="BF347" i="14"/>
  <c r="AE58" i="14" s="1"/>
  <c r="AH58" i="14" s="1"/>
  <c r="BF349" i="14"/>
  <c r="BF351" i="14"/>
  <c r="BF353" i="14"/>
  <c r="AE57" i="14" s="1"/>
  <c r="AH57" i="14" s="1"/>
  <c r="BF355" i="14"/>
  <c r="BF357" i="14"/>
  <c r="BF359" i="14"/>
  <c r="AE59" i="14" s="1"/>
  <c r="AH59" i="14" s="1"/>
  <c r="BF360" i="14"/>
  <c r="BF361" i="14"/>
  <c r="CP326" i="11"/>
  <c r="AJ46" i="12"/>
  <c r="AI46" i="12"/>
  <c r="AI45" i="12"/>
  <c r="AJ45" i="12"/>
  <c r="AJ48" i="12"/>
  <c r="AI48" i="12"/>
  <c r="AJ47" i="12"/>
  <c r="AI47" i="12"/>
  <c r="AJ49" i="12"/>
  <c r="AI49" i="12"/>
  <c r="AJ50" i="12"/>
  <c r="AI50" i="12"/>
  <c r="AI52" i="12"/>
  <c r="AJ52" i="12"/>
  <c r="AI51" i="12"/>
  <c r="AJ51" i="12"/>
  <c r="BF55" i="12"/>
  <c r="AP46" i="12"/>
  <c r="AQ46" i="12"/>
  <c r="AP45" i="12"/>
  <c r="AQ45" i="12"/>
  <c r="AQ48" i="12"/>
  <c r="AP48" i="12"/>
  <c r="AQ47" i="12"/>
  <c r="AP47" i="12"/>
  <c r="AQ49" i="12"/>
  <c r="AP49" i="12"/>
  <c r="AQ50" i="12"/>
  <c r="AP50" i="12"/>
  <c r="AQ52" i="12"/>
  <c r="AP52" i="12"/>
  <c r="AP51" i="12"/>
  <c r="AQ51" i="12"/>
  <c r="BB49" i="13"/>
  <c r="BC49" i="13" s="1"/>
  <c r="BE49" i="13" s="1"/>
  <c r="Z49" i="13"/>
  <c r="AI22" i="15"/>
  <c r="BF22" i="15" s="1"/>
  <c r="AJ22" i="15"/>
  <c r="CQ252" i="15"/>
  <c r="CP252" i="15" s="1"/>
  <c r="W17" i="15" s="1"/>
  <c r="AO17" i="15" s="1"/>
  <c r="AG17" i="15"/>
  <c r="CQ261" i="15"/>
  <c r="CP261" i="15" s="1"/>
  <c r="W19" i="15" s="1"/>
  <c r="AG19" i="15"/>
  <c r="AI23" i="15"/>
  <c r="BF23" i="15" s="1"/>
  <c r="AJ23" i="15"/>
  <c r="DN346" i="15"/>
  <c r="DC346" i="15" s="1"/>
  <c r="AE18" i="14"/>
  <c r="AH18" i="14" s="1"/>
  <c r="AE17" i="14"/>
  <c r="AH17" i="14" s="1"/>
  <c r="AL18" i="14"/>
  <c r="AO18" i="14" s="1"/>
  <c r="AL17" i="14"/>
  <c r="AO17" i="14" s="1"/>
  <c r="AW52" i="13"/>
  <c r="I40" i="18"/>
  <c r="J24" i="18"/>
  <c r="BC42" i="11"/>
  <c r="J25" i="18" s="1"/>
  <c r="CP352" i="15"/>
  <c r="CP354" i="15"/>
  <c r="CP355" i="15"/>
  <c r="BE74" i="14"/>
  <c r="BC75" i="14"/>
  <c r="J53" i="18" s="1"/>
  <c r="J48" i="18"/>
  <c r="BE68" i="14"/>
  <c r="BC71" i="14"/>
  <c r="J52" i="18" s="1"/>
  <c r="BE61" i="14"/>
  <c r="CP251" i="15"/>
  <c r="CP253" i="15"/>
  <c r="CP257" i="15"/>
  <c r="AV292" i="15"/>
  <c r="AX292" i="15"/>
  <c r="AZ293" i="15"/>
  <c r="BA291" i="15"/>
  <c r="BB284" i="15"/>
  <c r="CP266" i="14"/>
  <c r="CP268" i="14"/>
  <c r="CP272" i="14"/>
  <c r="BK284" i="14"/>
  <c r="BK288" i="14"/>
  <c r="AW308" i="14"/>
  <c r="AY308" i="14"/>
  <c r="BB302" i="14"/>
  <c r="BB304" i="14"/>
  <c r="BA305" i="14"/>
  <c r="BB306" i="14"/>
  <c r="DK366" i="14"/>
  <c r="CP371" i="14"/>
  <c r="W66" i="14" s="1"/>
  <c r="CP370" i="14"/>
  <c r="CP372" i="14"/>
  <c r="W65" i="14" s="1"/>
  <c r="CP373" i="14"/>
  <c r="CP367" i="14"/>
  <c r="AV29" i="13"/>
  <c r="AV33" i="13"/>
  <c r="AA73" i="13"/>
  <c r="AB73" i="13" s="1"/>
  <c r="AE73" i="13" s="1"/>
  <c r="CP239" i="13"/>
  <c r="CP241" i="13"/>
  <c r="CP243" i="13"/>
  <c r="CP247" i="13"/>
  <c r="AW282" i="13"/>
  <c r="AY282" i="13"/>
  <c r="BB272" i="13"/>
  <c r="BB274" i="13"/>
  <c r="BB276" i="13"/>
  <c r="BB278" i="13"/>
  <c r="BB280" i="13"/>
  <c r="DN337" i="13"/>
  <c r="CP342" i="13"/>
  <c r="CP238" i="12"/>
  <c r="CP242" i="12"/>
  <c r="AV25" i="12"/>
  <c r="S74" i="12"/>
  <c r="AW278" i="12"/>
  <c r="AY278" i="12"/>
  <c r="BB268" i="12"/>
  <c r="BB270" i="12"/>
  <c r="BB272" i="12"/>
  <c r="BB274" i="12"/>
  <c r="BB276" i="12"/>
  <c r="BA285" i="15"/>
  <c r="CP250" i="15"/>
  <c r="CP254" i="15"/>
  <c r="CP258" i="15"/>
  <c r="CP349" i="15"/>
  <c r="CP350" i="15"/>
  <c r="CP351" i="15"/>
  <c r="CP353" i="15"/>
  <c r="CP265" i="14"/>
  <c r="CP267" i="14"/>
  <c r="CP269" i="14"/>
  <c r="CP273" i="14"/>
  <c r="CP368" i="14"/>
  <c r="CP369" i="14"/>
  <c r="CP338" i="13"/>
  <c r="CP339" i="13"/>
  <c r="CP340" i="13"/>
  <c r="CP240" i="13"/>
  <c r="CP242" i="13"/>
  <c r="CP246" i="13"/>
  <c r="CP235" i="12"/>
  <c r="CP237" i="12"/>
  <c r="CP239" i="12"/>
  <c r="CP243" i="12"/>
  <c r="BK253" i="12"/>
  <c r="CP334" i="12"/>
  <c r="CP335" i="12"/>
  <c r="CP336" i="12"/>
  <c r="CP338" i="12"/>
  <c r="DM299" i="12"/>
  <c r="CP321" i="11"/>
  <c r="CP222" i="11"/>
  <c r="CP224" i="11"/>
  <c r="CP226" i="11"/>
  <c r="CP230" i="11"/>
  <c r="BK247" i="11"/>
  <c r="CP322" i="11"/>
  <c r="CP223" i="11"/>
  <c r="CP225" i="11"/>
  <c r="CP229" i="11"/>
  <c r="CP323" i="11"/>
  <c r="CP325" i="11"/>
  <c r="BK249" i="11"/>
  <c r="DN318" i="11"/>
  <c r="DC318" i="11" s="1"/>
  <c r="BB286" i="15"/>
  <c r="BA287" i="15"/>
  <c r="BB288" i="15"/>
  <c r="BA289" i="15"/>
  <c r="AE17" i="15"/>
  <c r="AH17" i="15" s="1"/>
  <c r="AI17" i="15" s="1"/>
  <c r="AE21" i="15"/>
  <c r="AH21" i="15" s="1"/>
  <c r="AW293" i="15"/>
  <c r="AY293" i="15"/>
  <c r="BB290" i="15"/>
  <c r="BA283" i="15"/>
  <c r="BA284" i="15"/>
  <c r="BB285" i="15"/>
  <c r="BA286" i="15"/>
  <c r="BB287" i="15"/>
  <c r="BA288" i="15"/>
  <c r="BB289" i="15"/>
  <c r="DN348" i="15"/>
  <c r="DK364" i="14"/>
  <c r="CZ364" i="14" s="1"/>
  <c r="S74" i="14"/>
  <c r="S95" i="14"/>
  <c r="BG295" i="14"/>
  <c r="AE46" i="14"/>
  <c r="AH46" i="14" s="1"/>
  <c r="BK283" i="14"/>
  <c r="BK285" i="14"/>
  <c r="BK295" i="14"/>
  <c r="AV307" i="14"/>
  <c r="AX307" i="14"/>
  <c r="AZ308" i="14"/>
  <c r="BB299" i="14"/>
  <c r="BA300" i="14"/>
  <c r="BB301" i="14"/>
  <c r="BA302" i="14"/>
  <c r="BB303" i="14"/>
  <c r="BA304" i="14"/>
  <c r="BB305" i="14"/>
  <c r="BC305" i="14" s="1"/>
  <c r="BA306" i="14"/>
  <c r="S46" i="14"/>
  <c r="S45" i="14"/>
  <c r="U53" i="14"/>
  <c r="AO64" i="14"/>
  <c r="AQ64" i="14" s="1"/>
  <c r="BB64" i="14"/>
  <c r="BC64" i="14" s="1"/>
  <c r="AN64" i="14"/>
  <c r="AH64" i="14"/>
  <c r="AI64" i="14" s="1"/>
  <c r="U45" i="14"/>
  <c r="U46" i="14"/>
  <c r="AH52" i="14"/>
  <c r="AI52" i="14" s="1"/>
  <c r="S53" i="14"/>
  <c r="AE53" i="14"/>
  <c r="AH53" i="14" s="1"/>
  <c r="AN61" i="14"/>
  <c r="AN62" i="14"/>
  <c r="BB62" i="14"/>
  <c r="BC62" i="14" s="1"/>
  <c r="BE62" i="14" s="1"/>
  <c r="AN66" i="14"/>
  <c r="AO68" i="14"/>
  <c r="AP68" i="14" s="1"/>
  <c r="U69" i="14"/>
  <c r="S91" i="14"/>
  <c r="S93" i="14"/>
  <c r="U95" i="14"/>
  <c r="AA96" i="14"/>
  <c r="AC96" i="14" s="1"/>
  <c r="S97" i="14"/>
  <c r="AO66" i="14"/>
  <c r="AP66" i="14" s="1"/>
  <c r="AH66" i="14"/>
  <c r="AJ66" i="14" s="1"/>
  <c r="S69" i="14"/>
  <c r="AO70" i="14"/>
  <c r="AP70" i="14" s="1"/>
  <c r="U74" i="14"/>
  <c r="U91" i="14"/>
  <c r="U93" i="14"/>
  <c r="AA94" i="14"/>
  <c r="AB94" i="14" s="1"/>
  <c r="AE94" i="14" s="1"/>
  <c r="U97" i="14"/>
  <c r="AA98" i="14"/>
  <c r="AC98" i="14" s="1"/>
  <c r="BA298" i="14"/>
  <c r="BA299" i="14"/>
  <c r="BB300" i="14"/>
  <c r="BA301" i="14"/>
  <c r="BA303" i="14"/>
  <c r="DI339" i="14"/>
  <c r="DI340" i="14"/>
  <c r="DI341" i="14"/>
  <c r="DI350" i="14"/>
  <c r="DI351" i="14"/>
  <c r="DI352" i="14"/>
  <c r="DI356" i="14"/>
  <c r="DI357" i="14"/>
  <c r="DI358" i="14"/>
  <c r="AA71" i="13"/>
  <c r="AB71" i="13" s="1"/>
  <c r="AE71" i="13" s="1"/>
  <c r="S24" i="13"/>
  <c r="S35" i="13"/>
  <c r="BK259" i="13"/>
  <c r="AV281" i="13"/>
  <c r="AG17" i="13"/>
  <c r="AH38" i="13"/>
  <c r="AI38" i="13" s="1"/>
  <c r="AH51" i="13"/>
  <c r="AI51" i="13" s="1"/>
  <c r="S75" i="13"/>
  <c r="BK257" i="13"/>
  <c r="BG269" i="13"/>
  <c r="AX281" i="13"/>
  <c r="AZ281" i="13"/>
  <c r="S21" i="13"/>
  <c r="S22" i="13"/>
  <c r="S26" i="13"/>
  <c r="AV31" i="13"/>
  <c r="S31" i="13"/>
  <c r="AV38" i="13"/>
  <c r="AW38" i="13" s="1"/>
  <c r="AH47" i="13"/>
  <c r="AI47" i="13" s="1"/>
  <c r="S47" i="13"/>
  <c r="S57" i="13"/>
  <c r="AV17" i="13"/>
  <c r="AV28" i="13" s="1"/>
  <c r="I38" i="18" s="1"/>
  <c r="AA18" i="13"/>
  <c r="AC18" i="13" s="1"/>
  <c r="U23" i="13"/>
  <c r="U25" i="13"/>
  <c r="U27" i="13"/>
  <c r="BB29" i="13"/>
  <c r="BC29" i="13" s="1"/>
  <c r="BE29" i="13" s="1"/>
  <c r="AV30" i="13"/>
  <c r="U33" i="13"/>
  <c r="AV34" i="13"/>
  <c r="U36" i="13"/>
  <c r="AA37" i="13"/>
  <c r="AB37" i="13" s="1"/>
  <c r="AO37" i="13"/>
  <c r="AP37" i="13" s="1"/>
  <c r="AA39" i="13"/>
  <c r="AB39" i="13" s="1"/>
  <c r="AO39" i="13"/>
  <c r="AP39" i="13" s="1"/>
  <c r="AH48" i="13"/>
  <c r="AI48" i="13" s="1"/>
  <c r="U49" i="13"/>
  <c r="U50" i="13"/>
  <c r="AA17" i="13"/>
  <c r="AO17" i="13"/>
  <c r="AP17" i="13" s="1"/>
  <c r="AG18" i="13"/>
  <c r="AA19" i="13"/>
  <c r="AC19" i="13" s="1"/>
  <c r="U22" i="13"/>
  <c r="S23" i="13"/>
  <c r="U24" i="13"/>
  <c r="S25" i="13"/>
  <c r="U26" i="13"/>
  <c r="S27" i="13"/>
  <c r="AU29" i="13"/>
  <c r="U31" i="13"/>
  <c r="AV32" i="13"/>
  <c r="S33" i="13"/>
  <c r="U35" i="13"/>
  <c r="S36" i="13"/>
  <c r="AH37" i="13"/>
  <c r="AI37" i="13" s="1"/>
  <c r="AV37" i="13"/>
  <c r="AW37" i="13" s="1"/>
  <c r="AX37" i="13" s="1"/>
  <c r="AA38" i="13"/>
  <c r="AB38" i="13" s="1"/>
  <c r="AO38" i="13"/>
  <c r="AP38" i="13" s="1"/>
  <c r="AH39" i="13"/>
  <c r="AI39" i="13" s="1"/>
  <c r="AV39" i="13"/>
  <c r="AW39" i="13" s="1"/>
  <c r="AX39" i="13" s="1"/>
  <c r="BA40" i="13"/>
  <c r="U47" i="13"/>
  <c r="S49" i="13"/>
  <c r="S50" i="13"/>
  <c r="AA51" i="13"/>
  <c r="AB51" i="13" s="1"/>
  <c r="U57" i="13"/>
  <c r="U73" i="13"/>
  <c r="AA74" i="13"/>
  <c r="AB74" i="13" s="1"/>
  <c r="AE74" i="13" s="1"/>
  <c r="U77" i="13"/>
  <c r="AA78" i="13"/>
  <c r="AC78" i="13" s="1"/>
  <c r="BG271" i="13"/>
  <c r="BA272" i="13"/>
  <c r="BB273" i="13"/>
  <c r="BB275" i="13"/>
  <c r="BB277" i="13"/>
  <c r="BB279" i="13"/>
  <c r="S73" i="13"/>
  <c r="U75" i="13"/>
  <c r="AA76" i="13"/>
  <c r="AC76" i="13" s="1"/>
  <c r="S77" i="13"/>
  <c r="DL314" i="13"/>
  <c r="DL315" i="13"/>
  <c r="DL316" i="13"/>
  <c r="BK257" i="12"/>
  <c r="AG19" i="12"/>
  <c r="AG23" i="12"/>
  <c r="AH29" i="12"/>
  <c r="AI29" i="12" s="1"/>
  <c r="BK255" i="12"/>
  <c r="BG265" i="12"/>
  <c r="AV277" i="12"/>
  <c r="AX277" i="12"/>
  <c r="AZ277" i="12"/>
  <c r="AG17" i="12"/>
  <c r="AG21" i="12"/>
  <c r="AV27" i="12"/>
  <c r="S27" i="12"/>
  <c r="AV29" i="12"/>
  <c r="AW29" i="12" s="1"/>
  <c r="AG16" i="12"/>
  <c r="AV16" i="12"/>
  <c r="AW16" i="12" s="1"/>
  <c r="AX16" i="12" s="1"/>
  <c r="AA17" i="12"/>
  <c r="AB17" i="12" s="1"/>
  <c r="AO17" i="12"/>
  <c r="AP17" i="12" s="1"/>
  <c r="AG18" i="12"/>
  <c r="AV18" i="12"/>
  <c r="AW18" i="12" s="1"/>
  <c r="AA19" i="12"/>
  <c r="AB19" i="12" s="1"/>
  <c r="AO19" i="12"/>
  <c r="AP19" i="12" s="1"/>
  <c r="AG20" i="12"/>
  <c r="AV20" i="12"/>
  <c r="AW20" i="12" s="1"/>
  <c r="AA21" i="12"/>
  <c r="AB21" i="12" s="1"/>
  <c r="AO21" i="12"/>
  <c r="AP21" i="12" s="1"/>
  <c r="AG22" i="12"/>
  <c r="AV22" i="12"/>
  <c r="AW22" i="12" s="1"/>
  <c r="AA23" i="12"/>
  <c r="AB23" i="12" s="1"/>
  <c r="AO23" i="12"/>
  <c r="AP23" i="12" s="1"/>
  <c r="AU25" i="12"/>
  <c r="U27" i="12"/>
  <c r="AV28" i="12"/>
  <c r="AA29" i="12"/>
  <c r="AB29" i="12" s="1"/>
  <c r="AO29" i="12"/>
  <c r="AP29" i="12" s="1"/>
  <c r="AH30" i="12"/>
  <c r="AI30" i="12" s="1"/>
  <c r="AV30" i="12"/>
  <c r="AW30" i="12" s="1"/>
  <c r="AA16" i="12"/>
  <c r="AB16" i="12" s="1"/>
  <c r="AO16" i="12"/>
  <c r="AP16" i="12" s="1"/>
  <c r="AV17" i="12"/>
  <c r="AW17" i="12" s="1"/>
  <c r="AA18" i="12"/>
  <c r="AB18" i="12" s="1"/>
  <c r="AO18" i="12"/>
  <c r="AP18" i="12" s="1"/>
  <c r="AV19" i="12"/>
  <c r="AW19" i="12" s="1"/>
  <c r="AA20" i="12"/>
  <c r="AB20" i="12" s="1"/>
  <c r="AO20" i="12"/>
  <c r="AP20" i="12" s="1"/>
  <c r="AV21" i="12"/>
  <c r="AW21" i="12" s="1"/>
  <c r="AA22" i="12"/>
  <c r="AB22" i="12" s="1"/>
  <c r="AO22" i="12"/>
  <c r="AP22" i="12" s="1"/>
  <c r="AV23" i="12"/>
  <c r="AW23" i="12" s="1"/>
  <c r="BB25" i="12"/>
  <c r="BC25" i="12" s="1"/>
  <c r="BE25" i="12" s="1"/>
  <c r="AV26" i="12"/>
  <c r="AA30" i="12"/>
  <c r="AB30" i="12" s="1"/>
  <c r="AO30" i="12"/>
  <c r="AP30" i="12" s="1"/>
  <c r="U72" i="12"/>
  <c r="AA73" i="12"/>
  <c r="AC73" i="12" s="1"/>
  <c r="AA71" i="12"/>
  <c r="AB71" i="12" s="1"/>
  <c r="AE71" i="12" s="1"/>
  <c r="S72" i="12"/>
  <c r="U74" i="12"/>
  <c r="BG267" i="12"/>
  <c r="BA268" i="12"/>
  <c r="BB269" i="12"/>
  <c r="BB271" i="12"/>
  <c r="BB273" i="12"/>
  <c r="BB275" i="12"/>
  <c r="AV31" i="11"/>
  <c r="S31" i="11"/>
  <c r="S32" i="11"/>
  <c r="S41" i="11"/>
  <c r="AA54" i="11"/>
  <c r="AB54" i="11" s="1"/>
  <c r="AE54" i="11" s="1"/>
  <c r="S54" i="11"/>
  <c r="AG17" i="11"/>
  <c r="AG19" i="11"/>
  <c r="AV17" i="11"/>
  <c r="AW17" i="11" s="1"/>
  <c r="AX17" i="11" s="1"/>
  <c r="AV19" i="11"/>
  <c r="AW19" i="11" s="1"/>
  <c r="AX19" i="11" s="1"/>
  <c r="S34" i="11"/>
  <c r="S58" i="11"/>
  <c r="AA18" i="11"/>
  <c r="AC18" i="11" s="1"/>
  <c r="AO18" i="11"/>
  <c r="AP18" i="11" s="1"/>
  <c r="AA20" i="11"/>
  <c r="AG23" i="11"/>
  <c r="AV23" i="11"/>
  <c r="AA24" i="11"/>
  <c r="AC24" i="11" s="1"/>
  <c r="AV29" i="11"/>
  <c r="S29" i="11"/>
  <c r="S30" i="11"/>
  <c r="U32" i="11"/>
  <c r="U34" i="11"/>
  <c r="U41" i="11"/>
  <c r="AA17" i="11"/>
  <c r="AB17" i="11" s="1"/>
  <c r="AO17" i="11"/>
  <c r="AP17" i="11" s="1"/>
  <c r="AG18" i="11"/>
  <c r="AV18" i="11"/>
  <c r="AW18" i="11" s="1"/>
  <c r="AX18" i="11" s="1"/>
  <c r="AA19" i="11"/>
  <c r="AC19" i="11" s="1"/>
  <c r="AO19" i="11"/>
  <c r="AP19" i="11" s="1"/>
  <c r="AG20" i="11"/>
  <c r="AA21" i="11"/>
  <c r="AB21" i="11" s="1"/>
  <c r="AA22" i="11"/>
  <c r="AB22" i="11" s="1"/>
  <c r="AA23" i="11"/>
  <c r="AB23" i="11" s="1"/>
  <c r="AO23" i="11"/>
  <c r="AG24" i="11"/>
  <c r="AA25" i="11"/>
  <c r="AB25" i="11" s="1"/>
  <c r="AA26" i="11"/>
  <c r="AB26" i="11" s="1"/>
  <c r="U29" i="11"/>
  <c r="U30" i="11"/>
  <c r="U56" i="11"/>
  <c r="AA57" i="11"/>
  <c r="AC57" i="11" s="1"/>
  <c r="U60" i="11"/>
  <c r="AA61" i="11"/>
  <c r="AC61" i="11" s="1"/>
  <c r="BG254" i="11"/>
  <c r="U54" i="11"/>
  <c r="S56" i="11"/>
  <c r="U58" i="11"/>
  <c r="AA59" i="11"/>
  <c r="AC59" i="11" s="1"/>
  <c r="S60" i="11"/>
  <c r="BA254" i="11"/>
  <c r="BB255" i="11"/>
  <c r="BB257" i="11"/>
  <c r="BB259" i="11"/>
  <c r="BB261" i="11"/>
  <c r="DL307" i="11"/>
  <c r="DL308" i="11"/>
  <c r="DL309" i="11"/>
  <c r="DL310" i="11"/>
  <c r="DL315" i="11"/>
  <c r="AB89" i="15"/>
  <c r="AE89" i="15" s="1"/>
  <c r="AE90" i="15" s="1"/>
  <c r="AE92" i="15" s="1"/>
  <c r="S89" i="15"/>
  <c r="U89" i="15"/>
  <c r="Z89" i="15"/>
  <c r="AC89" i="15" s="1"/>
  <c r="BA282" i="15"/>
  <c r="BB283" i="15"/>
  <c r="AW292" i="15"/>
  <c r="AY292" i="15"/>
  <c r="AV293" i="15"/>
  <c r="AX293" i="15"/>
  <c r="DJ318" i="15"/>
  <c r="DL318" i="15" s="1"/>
  <c r="DK318" i="15"/>
  <c r="DM318" i="15" s="1"/>
  <c r="DJ320" i="15"/>
  <c r="DL320" i="15" s="1"/>
  <c r="DK320" i="15"/>
  <c r="DM320" i="15" s="1"/>
  <c r="DJ323" i="15"/>
  <c r="DL323" i="15" s="1"/>
  <c r="DK323" i="15"/>
  <c r="DM323" i="15" s="1"/>
  <c r="DJ325" i="15"/>
  <c r="DL325" i="15" s="1"/>
  <c r="DK325" i="15"/>
  <c r="DM325" i="15" s="1"/>
  <c r="DJ327" i="15"/>
  <c r="DL327" i="15" s="1"/>
  <c r="DK327" i="15"/>
  <c r="DM327" i="15" s="1"/>
  <c r="DJ329" i="15"/>
  <c r="DL329" i="15" s="1"/>
  <c r="DK329" i="15"/>
  <c r="DM329" i="15" s="1"/>
  <c r="DJ334" i="15"/>
  <c r="DL334" i="15" s="1"/>
  <c r="DK334" i="15"/>
  <c r="DM334" i="15" s="1"/>
  <c r="DJ336" i="15"/>
  <c r="DL336" i="15" s="1"/>
  <c r="DK336" i="15"/>
  <c r="DM336" i="15" s="1"/>
  <c r="DJ338" i="15"/>
  <c r="DL338" i="15" s="1"/>
  <c r="DK338" i="15"/>
  <c r="DM338" i="15" s="1"/>
  <c r="DJ340" i="15"/>
  <c r="DL340" i="15" s="1"/>
  <c r="DK340" i="15"/>
  <c r="DM340" i="15" s="1"/>
  <c r="T89" i="15"/>
  <c r="BB282" i="15"/>
  <c r="AZ292" i="15"/>
  <c r="DL314" i="15"/>
  <c r="DL315" i="15"/>
  <c r="DL316" i="15"/>
  <c r="DJ317" i="15"/>
  <c r="DL317" i="15" s="1"/>
  <c r="DK317" i="15"/>
  <c r="DM317" i="15" s="1"/>
  <c r="DJ319" i="15"/>
  <c r="DL319" i="15" s="1"/>
  <c r="DK319" i="15"/>
  <c r="DM319" i="15" s="1"/>
  <c r="DL321" i="15"/>
  <c r="DJ322" i="15"/>
  <c r="DL322" i="15" s="1"/>
  <c r="DK322" i="15"/>
  <c r="DM322" i="15" s="1"/>
  <c r="DJ324" i="15"/>
  <c r="DL324" i="15" s="1"/>
  <c r="DK324" i="15"/>
  <c r="DM324" i="15" s="1"/>
  <c r="DJ326" i="15"/>
  <c r="DL326" i="15" s="1"/>
  <c r="DK326" i="15"/>
  <c r="DM326" i="15" s="1"/>
  <c r="DJ328" i="15"/>
  <c r="DL328" i="15" s="1"/>
  <c r="DK328" i="15"/>
  <c r="DM328" i="15" s="1"/>
  <c r="DL330" i="15"/>
  <c r="DL331" i="15"/>
  <c r="DL332" i="15"/>
  <c r="DJ333" i="15"/>
  <c r="DL333" i="15" s="1"/>
  <c r="DK333" i="15"/>
  <c r="DM333" i="15" s="1"/>
  <c r="DJ335" i="15"/>
  <c r="DL335" i="15" s="1"/>
  <c r="DK335" i="15"/>
  <c r="DM335" i="15" s="1"/>
  <c r="DJ337" i="15"/>
  <c r="DL337" i="15" s="1"/>
  <c r="DK337" i="15"/>
  <c r="DM337" i="15" s="1"/>
  <c r="DJ339" i="15"/>
  <c r="DL339" i="15" s="1"/>
  <c r="DK339" i="15"/>
  <c r="DM339" i="15" s="1"/>
  <c r="DL341" i="15"/>
  <c r="DL342" i="15"/>
  <c r="DL343" i="15"/>
  <c r="DK314" i="15"/>
  <c r="DM314" i="15" s="1"/>
  <c r="DK315" i="15"/>
  <c r="DM315" i="15" s="1"/>
  <c r="DK316" i="15"/>
  <c r="DM316" i="15" s="1"/>
  <c r="DK321" i="15"/>
  <c r="DM321" i="15" s="1"/>
  <c r="DK330" i="15"/>
  <c r="DM330" i="15" s="1"/>
  <c r="DK331" i="15"/>
  <c r="DM331" i="15" s="1"/>
  <c r="DK332" i="15"/>
  <c r="DM332" i="15" s="1"/>
  <c r="DK341" i="15"/>
  <c r="DM341" i="15" s="1"/>
  <c r="DK342" i="15"/>
  <c r="DM342" i="15" s="1"/>
  <c r="DK343" i="15"/>
  <c r="DM343" i="15" s="1"/>
  <c r="AP45" i="14"/>
  <c r="AQ45" i="14"/>
  <c r="AQ46" i="14"/>
  <c r="AP46" i="14"/>
  <c r="BE45" i="14"/>
  <c r="AQ53" i="14"/>
  <c r="AP53" i="14"/>
  <c r="T45" i="14"/>
  <c r="AH45" i="14"/>
  <c r="AA46" i="14"/>
  <c r="AG46" i="14"/>
  <c r="BB46" i="14"/>
  <c r="BC46" i="14" s="1"/>
  <c r="T52" i="14"/>
  <c r="W52" i="14"/>
  <c r="AO52" i="14" s="1"/>
  <c r="AA53" i="14"/>
  <c r="AG53" i="14"/>
  <c r="BB53" i="14"/>
  <c r="BC53" i="14" s="1"/>
  <c r="BE53" i="14" s="1"/>
  <c r="T55" i="14"/>
  <c r="W55" i="14"/>
  <c r="AE61" i="14"/>
  <c r="AH61" i="14" s="1"/>
  <c r="U61" i="14"/>
  <c r="S61" i="14"/>
  <c r="W61" i="14"/>
  <c r="AA45" i="14"/>
  <c r="AG45" i="14"/>
  <c r="T46" i="14"/>
  <c r="S52" i="14"/>
  <c r="U52" i="14"/>
  <c r="AA52" i="14"/>
  <c r="AG52" i="14"/>
  <c r="T53" i="14"/>
  <c r="AG55" i="14"/>
  <c r="S55" i="14"/>
  <c r="U55" i="14"/>
  <c r="AA55" i="14"/>
  <c r="AN55" i="14"/>
  <c r="BB55" i="14"/>
  <c r="BC55" i="14" s="1"/>
  <c r="BE55" i="14" s="1"/>
  <c r="AO61" i="14"/>
  <c r="T61" i="14"/>
  <c r="AE62" i="14"/>
  <c r="AH62" i="14" s="1"/>
  <c r="U62" i="14"/>
  <c r="S62" i="14"/>
  <c r="W62" i="14"/>
  <c r="AA61" i="14"/>
  <c r="AG61" i="14"/>
  <c r="AA62" i="14"/>
  <c r="AG62" i="14"/>
  <c r="S64" i="14"/>
  <c r="U64" i="14"/>
  <c r="AA64" i="14"/>
  <c r="AG64" i="14"/>
  <c r="S66" i="14"/>
  <c r="U66" i="14"/>
  <c r="AA66" i="14"/>
  <c r="AG66" i="14"/>
  <c r="S68" i="14"/>
  <c r="U68" i="14"/>
  <c r="AA68" i="14"/>
  <c r="AH68" i="14"/>
  <c r="AN68" i="14"/>
  <c r="T69" i="14"/>
  <c r="AO69" i="14"/>
  <c r="S70" i="14"/>
  <c r="U70" i="14"/>
  <c r="AA70" i="14"/>
  <c r="AH70" i="14"/>
  <c r="AN70" i="14"/>
  <c r="T74" i="14"/>
  <c r="AA74" i="14"/>
  <c r="AH74" i="14"/>
  <c r="AO74" i="14"/>
  <c r="AW76" i="14"/>
  <c r="AX76" i="14" s="1"/>
  <c r="T64" i="14"/>
  <c r="T66" i="14"/>
  <c r="T68" i="14"/>
  <c r="AA69" i="14"/>
  <c r="AH69" i="14"/>
  <c r="AN69" i="14"/>
  <c r="T70" i="14"/>
  <c r="Z74" i="14"/>
  <c r="T91" i="14"/>
  <c r="AA92" i="14"/>
  <c r="AB93" i="14"/>
  <c r="AE93" i="14" s="1"/>
  <c r="U92" i="14"/>
  <c r="S92" i="14"/>
  <c r="W92" i="14"/>
  <c r="Z93" i="14"/>
  <c r="AC93" i="14" s="1"/>
  <c r="U94" i="14"/>
  <c r="S94" i="14"/>
  <c r="W94" i="14"/>
  <c r="T93" i="14"/>
  <c r="T95" i="14"/>
  <c r="AA95" i="14"/>
  <c r="S96" i="14"/>
  <c r="U96" i="14"/>
  <c r="AB96" i="14"/>
  <c r="AE96" i="14" s="1"/>
  <c r="T97" i="14"/>
  <c r="AA97" i="14"/>
  <c r="S98" i="14"/>
  <c r="U98" i="14"/>
  <c r="S104" i="14"/>
  <c r="U104" i="14"/>
  <c r="Z104" i="14"/>
  <c r="AC104" i="14" s="1"/>
  <c r="BA297" i="14"/>
  <c r="BB298" i="14"/>
  <c r="BG298" i="14"/>
  <c r="AW307" i="14"/>
  <c r="AW310" i="14" s="1"/>
  <c r="AY307" i="14"/>
  <c r="AV308" i="14"/>
  <c r="AX308" i="14"/>
  <c r="DG330" i="14"/>
  <c r="DI330" i="14" s="1"/>
  <c r="DH330" i="14"/>
  <c r="DJ330" i="14" s="1"/>
  <c r="DG332" i="14"/>
  <c r="DI332" i="14" s="1"/>
  <c r="DH332" i="14"/>
  <c r="DJ332" i="14" s="1"/>
  <c r="DG334" i="14"/>
  <c r="DI334" i="14" s="1"/>
  <c r="DH334" i="14"/>
  <c r="DJ334" i="14" s="1"/>
  <c r="DG336" i="14"/>
  <c r="DI336" i="14" s="1"/>
  <c r="DH336" i="14"/>
  <c r="DJ336" i="14" s="1"/>
  <c r="DG342" i="14"/>
  <c r="DI342" i="14" s="1"/>
  <c r="DH342" i="14"/>
  <c r="DJ342" i="14" s="1"/>
  <c r="DG344" i="14"/>
  <c r="DI344" i="14" s="1"/>
  <c r="DH344" i="14"/>
  <c r="DJ344" i="14" s="1"/>
  <c r="DG346" i="14"/>
  <c r="DI346" i="14" s="1"/>
  <c r="DH346" i="14"/>
  <c r="DG348" i="14"/>
  <c r="DI348" i="14" s="1"/>
  <c r="DH348" i="14"/>
  <c r="DJ348" i="14" s="1"/>
  <c r="DG359" i="14"/>
  <c r="DI359" i="14" s="1"/>
  <c r="DH359" i="14"/>
  <c r="DJ359" i="14" s="1"/>
  <c r="DG361" i="14"/>
  <c r="DI361" i="14" s="1"/>
  <c r="DH361" i="14"/>
  <c r="DJ361" i="14" s="1"/>
  <c r="T96" i="14"/>
  <c r="T98" i="14"/>
  <c r="T104" i="14"/>
  <c r="BB297" i="14"/>
  <c r="BG297" i="14"/>
  <c r="AZ307" i="14"/>
  <c r="DG329" i="14"/>
  <c r="DI329" i="14" s="1"/>
  <c r="DH329" i="14"/>
  <c r="DJ329" i="14" s="1"/>
  <c r="DG331" i="14"/>
  <c r="DI331" i="14" s="1"/>
  <c r="DH331" i="14"/>
  <c r="DJ331" i="14" s="1"/>
  <c r="DG333" i="14"/>
  <c r="DI333" i="14" s="1"/>
  <c r="DH333" i="14"/>
  <c r="DJ333" i="14" s="1"/>
  <c r="DG335" i="14"/>
  <c r="DI335" i="14" s="1"/>
  <c r="DH335" i="14"/>
  <c r="DJ335" i="14" s="1"/>
  <c r="DI337" i="14"/>
  <c r="DG338" i="14"/>
  <c r="DI338" i="14" s="1"/>
  <c r="DH338" i="14"/>
  <c r="DJ338" i="14" s="1"/>
  <c r="DG343" i="14"/>
  <c r="DI343" i="14" s="1"/>
  <c r="DH343" i="14"/>
  <c r="DJ343" i="14" s="1"/>
  <c r="DG345" i="14"/>
  <c r="DI345" i="14" s="1"/>
  <c r="DH345" i="14"/>
  <c r="DJ345" i="14" s="1"/>
  <c r="DJ346" i="14"/>
  <c r="DG347" i="14"/>
  <c r="DI347" i="14" s="1"/>
  <c r="DH347" i="14"/>
  <c r="DJ347" i="14" s="1"/>
  <c r="DG349" i="14"/>
  <c r="DI349" i="14" s="1"/>
  <c r="DH349" i="14"/>
  <c r="DJ349" i="14" s="1"/>
  <c r="DG360" i="14"/>
  <c r="DI360" i="14" s="1"/>
  <c r="DH360" i="14"/>
  <c r="DJ360" i="14" s="1"/>
  <c r="DH337" i="14"/>
  <c r="DJ337" i="14" s="1"/>
  <c r="DH339" i="14"/>
  <c r="DJ339" i="14" s="1"/>
  <c r="DH340" i="14"/>
  <c r="DJ340" i="14" s="1"/>
  <c r="DH341" i="14"/>
  <c r="DJ341" i="14" s="1"/>
  <c r="DH350" i="14"/>
  <c r="DJ350" i="14" s="1"/>
  <c r="DH351" i="14"/>
  <c r="DJ351" i="14" s="1"/>
  <c r="DH352" i="14"/>
  <c r="DJ352" i="14" s="1"/>
  <c r="DH356" i="14"/>
  <c r="DJ356" i="14" s="1"/>
  <c r="DH357" i="14"/>
  <c r="DJ357" i="14" s="1"/>
  <c r="DH358" i="14"/>
  <c r="DJ358" i="14" s="1"/>
  <c r="AW18" i="13"/>
  <c r="AX18" i="13" s="1"/>
  <c r="AW21" i="13"/>
  <c r="AX21" i="13" s="1"/>
  <c r="AW22" i="13"/>
  <c r="AX22" i="13" s="1"/>
  <c r="AW24" i="13"/>
  <c r="AX24" i="13" s="1"/>
  <c r="AW26" i="13"/>
  <c r="AX26" i="13" s="1"/>
  <c r="AP33" i="13"/>
  <c r="AQ33" i="13"/>
  <c r="AW35" i="13"/>
  <c r="AX35" i="13" s="1"/>
  <c r="AP36" i="13"/>
  <c r="AQ36" i="13"/>
  <c r="BD37" i="13"/>
  <c r="BC37" i="13"/>
  <c r="BD39" i="13"/>
  <c r="BC39" i="13"/>
  <c r="AP49" i="13"/>
  <c r="AQ49" i="13"/>
  <c r="BC17" i="13"/>
  <c r="BD17" i="13"/>
  <c r="AW19" i="13"/>
  <c r="AX19" i="13" s="1"/>
  <c r="AW20" i="13"/>
  <c r="AX20" i="13" s="1"/>
  <c r="AW23" i="13"/>
  <c r="AX23" i="13" s="1"/>
  <c r="AW25" i="13"/>
  <c r="AX25" i="13" s="1"/>
  <c r="AW27" i="13"/>
  <c r="AX27" i="13" s="1"/>
  <c r="AP31" i="13"/>
  <c r="AQ31" i="13"/>
  <c r="BD38" i="13"/>
  <c r="BC38" i="13"/>
  <c r="BC40" i="13"/>
  <c r="AQ47" i="13"/>
  <c r="AP47" i="13"/>
  <c r="S17" i="13"/>
  <c r="U17" i="13"/>
  <c r="Z17" i="13"/>
  <c r="AB17" i="13"/>
  <c r="AH17" i="13"/>
  <c r="AN17" i="13"/>
  <c r="S18" i="13"/>
  <c r="U18" i="13"/>
  <c r="Z18" i="13"/>
  <c r="AH18" i="13"/>
  <c r="AN18" i="13"/>
  <c r="BB18" i="13"/>
  <c r="S19" i="13"/>
  <c r="U19" i="13"/>
  <c r="Z19" i="13"/>
  <c r="AB19" i="13"/>
  <c r="AH19" i="13"/>
  <c r="AN19" i="13"/>
  <c r="BB19" i="13"/>
  <c r="S20" i="13"/>
  <c r="U20" i="13"/>
  <c r="Z20" i="13"/>
  <c r="AH20" i="13"/>
  <c r="AN20" i="13"/>
  <c r="BB20" i="13"/>
  <c r="U21" i="13"/>
  <c r="Z21" i="13"/>
  <c r="AH21" i="13"/>
  <c r="AN21" i="13"/>
  <c r="BB21" i="13"/>
  <c r="Z22" i="13"/>
  <c r="AH22" i="13"/>
  <c r="AN22" i="13"/>
  <c r="BB22" i="13"/>
  <c r="Z23" i="13"/>
  <c r="AH23" i="13"/>
  <c r="AN23" i="13"/>
  <c r="BB23" i="13"/>
  <c r="Z24" i="13"/>
  <c r="AH24" i="13"/>
  <c r="AN24" i="13"/>
  <c r="BB24" i="13"/>
  <c r="Z25" i="13"/>
  <c r="AH25" i="13"/>
  <c r="AN25" i="13"/>
  <c r="BB25" i="13"/>
  <c r="Z26" i="13"/>
  <c r="AH26" i="13"/>
  <c r="AN26" i="13"/>
  <c r="BB26" i="13"/>
  <c r="Z27" i="13"/>
  <c r="AH27" i="13"/>
  <c r="AN27" i="13"/>
  <c r="BB27" i="13"/>
  <c r="T29" i="13"/>
  <c r="W29" i="13"/>
  <c r="AO29" i="13" s="1"/>
  <c r="T30" i="13"/>
  <c r="W30" i="13"/>
  <c r="AO30" i="13" s="1"/>
  <c r="AA31" i="13"/>
  <c r="AH31" i="13"/>
  <c r="AU31" i="13"/>
  <c r="BB31" i="13"/>
  <c r="BC31" i="13" s="1"/>
  <c r="BE31" i="13" s="1"/>
  <c r="T32" i="13"/>
  <c r="W32" i="13"/>
  <c r="AO32" i="13" s="1"/>
  <c r="AA33" i="13"/>
  <c r="AH33" i="13"/>
  <c r="AU33" i="13"/>
  <c r="BB33" i="13"/>
  <c r="BC33" i="13" s="1"/>
  <c r="BE33" i="13" s="1"/>
  <c r="T34" i="13"/>
  <c r="W34" i="13"/>
  <c r="AO34" i="13" s="1"/>
  <c r="Z35" i="13"/>
  <c r="BB35" i="13"/>
  <c r="AA36" i="13"/>
  <c r="AH36" i="13"/>
  <c r="AU36" i="13"/>
  <c r="BB36" i="13"/>
  <c r="BC36" i="13" s="1"/>
  <c r="BE36" i="13" s="1"/>
  <c r="T37" i="13"/>
  <c r="W37" i="13"/>
  <c r="T38" i="13"/>
  <c r="W38" i="13"/>
  <c r="AQ38" i="13"/>
  <c r="AR38" i="13" s="1"/>
  <c r="T39" i="13"/>
  <c r="W39" i="13"/>
  <c r="AJ39" i="13"/>
  <c r="AK39" i="13" s="1"/>
  <c r="T40" i="13"/>
  <c r="W40" i="13"/>
  <c r="BD40" i="13" s="1"/>
  <c r="AA47" i="13"/>
  <c r="AG47" i="13"/>
  <c r="BB47" i="13"/>
  <c r="BC47" i="13" s="1"/>
  <c r="BE47" i="13" s="1"/>
  <c r="T48" i="13"/>
  <c r="W48" i="13"/>
  <c r="AO48" i="13" s="1"/>
  <c r="AH49" i="13"/>
  <c r="AA50" i="13"/>
  <c r="AH50" i="13"/>
  <c r="AN50" i="13"/>
  <c r="BB50" i="13"/>
  <c r="BC50" i="13" s="1"/>
  <c r="BE50" i="13" s="1"/>
  <c r="T51" i="13"/>
  <c r="W51" i="13"/>
  <c r="AO51" i="13" s="1"/>
  <c r="AJ57" i="13"/>
  <c r="AJ58" i="13" s="1"/>
  <c r="AI57" i="13"/>
  <c r="G42" i="18" s="1"/>
  <c r="T17" i="13"/>
  <c r="T18" i="13"/>
  <c r="AO18" i="13"/>
  <c r="T19" i="13"/>
  <c r="AG19" i="13"/>
  <c r="AO19" i="13"/>
  <c r="T20" i="13"/>
  <c r="AA20" i="13"/>
  <c r="AG20" i="13"/>
  <c r="AO20" i="13"/>
  <c r="T21" i="13"/>
  <c r="AA21" i="13"/>
  <c r="AG21" i="13"/>
  <c r="AO21" i="13"/>
  <c r="T22" i="13"/>
  <c r="AA22" i="13"/>
  <c r="AG22" i="13"/>
  <c r="AO22" i="13"/>
  <c r="T23" i="13"/>
  <c r="AA23" i="13"/>
  <c r="AG23" i="13"/>
  <c r="AO23" i="13"/>
  <c r="T24" i="13"/>
  <c r="AA24" i="13"/>
  <c r="AG24" i="13"/>
  <c r="AO24" i="13"/>
  <c r="T25" i="13"/>
  <c r="AA25" i="13"/>
  <c r="AG25" i="13"/>
  <c r="AO25" i="13"/>
  <c r="T26" i="13"/>
  <c r="AA26" i="13"/>
  <c r="AG26" i="13"/>
  <c r="AO26" i="13"/>
  <c r="T27" i="13"/>
  <c r="AA27" i="13"/>
  <c r="AG27" i="13"/>
  <c r="AO27" i="13"/>
  <c r="S29" i="13"/>
  <c r="AA29" i="13"/>
  <c r="AH29" i="13"/>
  <c r="S30" i="13"/>
  <c r="AA30" i="13"/>
  <c r="AH30" i="13"/>
  <c r="AU30" i="13"/>
  <c r="T31" i="13"/>
  <c r="S32" i="13"/>
  <c r="AA32" i="13"/>
  <c r="AH32" i="13"/>
  <c r="AU32" i="13"/>
  <c r="T33" i="13"/>
  <c r="S34" i="13"/>
  <c r="AA34" i="13"/>
  <c r="AH34" i="13"/>
  <c r="AU34" i="13"/>
  <c r="T35" i="13"/>
  <c r="AA35" i="13"/>
  <c r="AH35" i="13"/>
  <c r="AO35" i="13"/>
  <c r="T36" i="13"/>
  <c r="S37" i="13"/>
  <c r="Z37" i="13"/>
  <c r="S38" i="13"/>
  <c r="Z38" i="13"/>
  <c r="S39" i="13"/>
  <c r="Z39" i="13"/>
  <c r="S40" i="13"/>
  <c r="AA40" i="13"/>
  <c r="AH40" i="13"/>
  <c r="AO40" i="13"/>
  <c r="AV40" i="13"/>
  <c r="T47" i="13"/>
  <c r="S48" i="13"/>
  <c r="AA48" i="13"/>
  <c r="AG48" i="13"/>
  <c r="T49" i="13"/>
  <c r="AA49" i="13"/>
  <c r="AG49" i="13"/>
  <c r="T50" i="13"/>
  <c r="S51" i="13"/>
  <c r="Z51" i="13"/>
  <c r="AQ57" i="13"/>
  <c r="AQ58" i="13" s="1"/>
  <c r="AP57" i="13"/>
  <c r="H42" i="18" s="1"/>
  <c r="AX52" i="13"/>
  <c r="Z57" i="13"/>
  <c r="BB57" i="13"/>
  <c r="BC57" i="13" s="1"/>
  <c r="J42" i="18" s="1"/>
  <c r="T57" i="13"/>
  <c r="AA57" i="13"/>
  <c r="W71" i="13"/>
  <c r="T71" i="13"/>
  <c r="U71" i="13"/>
  <c r="Z71" i="13"/>
  <c r="Z73" i="13"/>
  <c r="U74" i="13"/>
  <c r="S74" i="13"/>
  <c r="W74" i="13"/>
  <c r="T73" i="13"/>
  <c r="T75" i="13"/>
  <c r="AA75" i="13"/>
  <c r="S76" i="13"/>
  <c r="U76" i="13"/>
  <c r="T77" i="13"/>
  <c r="AA77" i="13"/>
  <c r="S78" i="13"/>
  <c r="U78" i="13"/>
  <c r="BK256" i="13"/>
  <c r="BK258" i="13"/>
  <c r="BK260" i="13"/>
  <c r="BK262" i="13"/>
  <c r="BK263" i="13"/>
  <c r="BK265" i="13"/>
  <c r="BG270" i="13"/>
  <c r="BA271" i="13"/>
  <c r="BG272" i="13"/>
  <c r="BA273" i="13"/>
  <c r="BA274" i="13"/>
  <c r="BA275" i="13"/>
  <c r="BC275" i="13" s="1"/>
  <c r="BA276" i="13"/>
  <c r="BA277" i="13"/>
  <c r="BC277" i="13" s="1"/>
  <c r="BA278" i="13"/>
  <c r="BC278" i="13" s="1"/>
  <c r="BA279" i="13"/>
  <c r="BA280" i="13"/>
  <c r="AW281" i="13"/>
  <c r="AY281" i="13"/>
  <c r="AY284" i="13" s="1"/>
  <c r="AV282" i="13"/>
  <c r="AX282" i="13"/>
  <c r="AZ282" i="13"/>
  <c r="AZ284" i="13" s="1"/>
  <c r="DJ304" i="13"/>
  <c r="DL304" i="13" s="1"/>
  <c r="DK304" i="13"/>
  <c r="DM304" i="13" s="1"/>
  <c r="DJ306" i="13"/>
  <c r="DL306" i="13" s="1"/>
  <c r="DK306" i="13"/>
  <c r="DM306" i="13" s="1"/>
  <c r="DJ308" i="13"/>
  <c r="DL308" i="13" s="1"/>
  <c r="DK308" i="13"/>
  <c r="DM308" i="13" s="1"/>
  <c r="DJ310" i="13"/>
  <c r="DL310" i="13" s="1"/>
  <c r="DK310" i="13"/>
  <c r="DM310" i="13" s="1"/>
  <c r="DL312" i="13"/>
  <c r="DJ313" i="13"/>
  <c r="DL313" i="13" s="1"/>
  <c r="DK313" i="13"/>
  <c r="DM313" i="13" s="1"/>
  <c r="DJ318" i="13"/>
  <c r="DL318" i="13" s="1"/>
  <c r="DK318" i="13"/>
  <c r="DM318" i="13" s="1"/>
  <c r="DJ320" i="13"/>
  <c r="DL320" i="13" s="1"/>
  <c r="DK320" i="13"/>
  <c r="DM320" i="13" s="1"/>
  <c r="DJ322" i="13"/>
  <c r="DL322" i="13" s="1"/>
  <c r="DK322" i="13"/>
  <c r="DM322" i="13" s="1"/>
  <c r="DJ324" i="13"/>
  <c r="DL324" i="13" s="1"/>
  <c r="DK324" i="13"/>
  <c r="DM324" i="13" s="1"/>
  <c r="DJ326" i="13"/>
  <c r="DL326" i="13" s="1"/>
  <c r="DK326" i="13"/>
  <c r="DM326" i="13" s="1"/>
  <c r="DJ328" i="13"/>
  <c r="DL328" i="13" s="1"/>
  <c r="DK328" i="13"/>
  <c r="DM328" i="13" s="1"/>
  <c r="DJ330" i="13"/>
  <c r="DL330" i="13" s="1"/>
  <c r="DK330" i="13"/>
  <c r="DM330" i="13" s="1"/>
  <c r="DJ332" i="13"/>
  <c r="DL332" i="13" s="1"/>
  <c r="DK332" i="13"/>
  <c r="DM332" i="13" s="1"/>
  <c r="T76" i="13"/>
  <c r="T78" i="13"/>
  <c r="BB271" i="13"/>
  <c r="DJ303" i="13"/>
  <c r="DL303" i="13" s="1"/>
  <c r="DK303" i="13"/>
  <c r="DM303" i="13" s="1"/>
  <c r="DJ305" i="13"/>
  <c r="DL305" i="13" s="1"/>
  <c r="DK305" i="13"/>
  <c r="DM305" i="13" s="1"/>
  <c r="DJ307" i="13"/>
  <c r="DL307" i="13" s="1"/>
  <c r="DK307" i="13"/>
  <c r="DM307" i="13" s="1"/>
  <c r="DJ309" i="13"/>
  <c r="DL309" i="13" s="1"/>
  <c r="DK309" i="13"/>
  <c r="DM309" i="13" s="1"/>
  <c r="DJ311" i="13"/>
  <c r="DL311" i="13" s="1"/>
  <c r="DK311" i="13"/>
  <c r="DM311" i="13" s="1"/>
  <c r="DJ317" i="13"/>
  <c r="DL317" i="13" s="1"/>
  <c r="DK317" i="13"/>
  <c r="DM317" i="13" s="1"/>
  <c r="DJ319" i="13"/>
  <c r="DL319" i="13" s="1"/>
  <c r="DK319" i="13"/>
  <c r="DM319" i="13" s="1"/>
  <c r="DJ321" i="13"/>
  <c r="DL321" i="13" s="1"/>
  <c r="DK321" i="13"/>
  <c r="DM321" i="13" s="1"/>
  <c r="DJ323" i="13"/>
  <c r="DL323" i="13" s="1"/>
  <c r="DK323" i="13"/>
  <c r="DM323" i="13" s="1"/>
  <c r="DJ325" i="13"/>
  <c r="DL325" i="13" s="1"/>
  <c r="DK325" i="13"/>
  <c r="DM325" i="13" s="1"/>
  <c r="DJ327" i="13"/>
  <c r="DL327" i="13" s="1"/>
  <c r="DK327" i="13"/>
  <c r="DM327" i="13" s="1"/>
  <c r="DJ329" i="13"/>
  <c r="DL329" i="13" s="1"/>
  <c r="DK329" i="13"/>
  <c r="DM329" i="13" s="1"/>
  <c r="DJ331" i="13"/>
  <c r="DL331" i="13" s="1"/>
  <c r="DK331" i="13"/>
  <c r="DM331" i="13" s="1"/>
  <c r="DK312" i="13"/>
  <c r="DM312" i="13" s="1"/>
  <c r="DK314" i="13"/>
  <c r="DM314" i="13" s="1"/>
  <c r="DK315" i="13"/>
  <c r="DM315" i="13" s="1"/>
  <c r="DK316" i="13"/>
  <c r="DM316" i="13" s="1"/>
  <c r="BD17" i="12"/>
  <c r="BC17" i="12"/>
  <c r="BD19" i="12"/>
  <c r="BC19" i="12"/>
  <c r="BD21" i="12"/>
  <c r="BC21" i="12"/>
  <c r="BD23" i="12"/>
  <c r="BC23" i="12"/>
  <c r="AP27" i="12"/>
  <c r="AQ27" i="12"/>
  <c r="BD29" i="12"/>
  <c r="BC29" i="12"/>
  <c r="BD16" i="12"/>
  <c r="BC16" i="12"/>
  <c r="BD18" i="12"/>
  <c r="BC18" i="12"/>
  <c r="BD20" i="12"/>
  <c r="BC20" i="12"/>
  <c r="BD22" i="12"/>
  <c r="BC22" i="12"/>
  <c r="BD30" i="12"/>
  <c r="BC30" i="12"/>
  <c r="T16" i="12"/>
  <c r="W16" i="12"/>
  <c r="T17" i="12"/>
  <c r="W17" i="12"/>
  <c r="T18" i="12"/>
  <c r="W18" i="12"/>
  <c r="T19" i="12"/>
  <c r="W19" i="12"/>
  <c r="T20" i="12"/>
  <c r="W20" i="12"/>
  <c r="T21" i="12"/>
  <c r="W21" i="12"/>
  <c r="T22" i="12"/>
  <c r="W22" i="12"/>
  <c r="T23" i="12"/>
  <c r="W23" i="12"/>
  <c r="T25" i="12"/>
  <c r="W25" i="12"/>
  <c r="AO25" i="12" s="1"/>
  <c r="T26" i="12"/>
  <c r="W26" i="12"/>
  <c r="AO26" i="12" s="1"/>
  <c r="AA27" i="12"/>
  <c r="AH27" i="12"/>
  <c r="AU27" i="12"/>
  <c r="BB27" i="12"/>
  <c r="BC27" i="12" s="1"/>
  <c r="BE27" i="12" s="1"/>
  <c r="T28" i="12"/>
  <c r="W28" i="12"/>
  <c r="AO28" i="12" s="1"/>
  <c r="T29" i="12"/>
  <c r="W29" i="12"/>
  <c r="T30" i="12"/>
  <c r="W30" i="12"/>
  <c r="S16" i="12"/>
  <c r="Z16" i="12"/>
  <c r="AH16" i="12"/>
  <c r="AN16" i="12"/>
  <c r="S17" i="12"/>
  <c r="Z17" i="12"/>
  <c r="AH17" i="12"/>
  <c r="AN17" i="12"/>
  <c r="S18" i="12"/>
  <c r="Z18" i="12"/>
  <c r="AH18" i="12"/>
  <c r="AN18" i="12"/>
  <c r="S19" i="12"/>
  <c r="Z19" i="12"/>
  <c r="AH19" i="12"/>
  <c r="AN19" i="12"/>
  <c r="S20" i="12"/>
  <c r="Z20" i="12"/>
  <c r="AH20" i="12"/>
  <c r="AN20" i="12"/>
  <c r="S21" i="12"/>
  <c r="Z21" i="12"/>
  <c r="AH21" i="12"/>
  <c r="AN21" i="12"/>
  <c r="S22" i="12"/>
  <c r="Z22" i="12"/>
  <c r="AH22" i="12"/>
  <c r="AN22" i="12"/>
  <c r="S23" i="12"/>
  <c r="Z23" i="12"/>
  <c r="AH23" i="12"/>
  <c r="AN23" i="12"/>
  <c r="S25" i="12"/>
  <c r="AA25" i="12"/>
  <c r="AH25" i="12"/>
  <c r="S26" i="12"/>
  <c r="AA26" i="12"/>
  <c r="AH26" i="12"/>
  <c r="AU26" i="12"/>
  <c r="T27" i="12"/>
  <c r="S28" i="12"/>
  <c r="AA28" i="12"/>
  <c r="AH28" i="12"/>
  <c r="AU28" i="12"/>
  <c r="S29" i="12"/>
  <c r="Z29" i="12"/>
  <c r="S30" i="12"/>
  <c r="Z30" i="12"/>
  <c r="S71" i="12"/>
  <c r="U71" i="12"/>
  <c r="T72" i="12"/>
  <c r="AA72" i="12"/>
  <c r="S73" i="12"/>
  <c r="U73" i="12"/>
  <c r="AB73" i="12"/>
  <c r="AE73" i="12" s="1"/>
  <c r="T74" i="12"/>
  <c r="AA74" i="12"/>
  <c r="T71" i="12"/>
  <c r="T73" i="12"/>
  <c r="BK252" i="12"/>
  <c r="BK254" i="12"/>
  <c r="BK256" i="12"/>
  <c r="BK258" i="12"/>
  <c r="BK259" i="12"/>
  <c r="BK261" i="12"/>
  <c r="BK263" i="12"/>
  <c r="BG266" i="12"/>
  <c r="BA267" i="12"/>
  <c r="BG268" i="12"/>
  <c r="BA269" i="12"/>
  <c r="BA270" i="12"/>
  <c r="BA271" i="12"/>
  <c r="BA272" i="12"/>
  <c r="BA273" i="12"/>
  <c r="BC273" i="12" s="1"/>
  <c r="BA274" i="12"/>
  <c r="BA275" i="12"/>
  <c r="BA276" i="12"/>
  <c r="AW277" i="12"/>
  <c r="AW280" i="12" s="1"/>
  <c r="AY277" i="12"/>
  <c r="AV278" i="12"/>
  <c r="AX278" i="12"/>
  <c r="AZ278" i="12"/>
  <c r="DJ299" i="12"/>
  <c r="DL299" i="12" s="1"/>
  <c r="DJ300" i="12"/>
  <c r="DL300" i="12" s="1"/>
  <c r="DJ302" i="12"/>
  <c r="DL302" i="12" s="1"/>
  <c r="DK302" i="12"/>
  <c r="DM302" i="12" s="1"/>
  <c r="DJ304" i="12"/>
  <c r="DL304" i="12" s="1"/>
  <c r="DK304" i="12"/>
  <c r="DM304" i="12" s="1"/>
  <c r="DJ306" i="12"/>
  <c r="DL306" i="12" s="1"/>
  <c r="DK306" i="12"/>
  <c r="DM306" i="12" s="1"/>
  <c r="DJ308" i="12"/>
  <c r="DL308" i="12" s="1"/>
  <c r="DK308" i="12"/>
  <c r="DM308" i="12" s="1"/>
  <c r="DJ310" i="12"/>
  <c r="DL310" i="12" s="1"/>
  <c r="DK310" i="12"/>
  <c r="DM310" i="12" s="1"/>
  <c r="DJ312" i="12"/>
  <c r="DL312" i="12" s="1"/>
  <c r="DK312" i="12"/>
  <c r="DM312" i="12" s="1"/>
  <c r="DJ314" i="12"/>
  <c r="DL314" i="12" s="1"/>
  <c r="DK314" i="12"/>
  <c r="DM314" i="12" s="1"/>
  <c r="DJ316" i="12"/>
  <c r="DL316" i="12" s="1"/>
  <c r="DK316" i="12"/>
  <c r="DM316" i="12" s="1"/>
  <c r="DJ318" i="12"/>
  <c r="DL318" i="12" s="1"/>
  <c r="DK318" i="12"/>
  <c r="DM318" i="12" s="1"/>
  <c r="DJ320" i="12"/>
  <c r="DL320" i="12" s="1"/>
  <c r="DK320" i="12"/>
  <c r="DM320" i="12" s="1"/>
  <c r="DJ322" i="12"/>
  <c r="DL322" i="12" s="1"/>
  <c r="DK322" i="12"/>
  <c r="DM322" i="12" s="1"/>
  <c r="DJ324" i="12"/>
  <c r="DL324" i="12" s="1"/>
  <c r="DK324" i="12"/>
  <c r="DM324" i="12" s="1"/>
  <c r="DJ326" i="12"/>
  <c r="DL326" i="12" s="1"/>
  <c r="DK326" i="12"/>
  <c r="DM326" i="12" s="1"/>
  <c r="DJ328" i="12"/>
  <c r="DL328" i="12" s="1"/>
  <c r="DK328" i="12"/>
  <c r="DM328" i="12" s="1"/>
  <c r="BB267" i="12"/>
  <c r="DM300" i="12"/>
  <c r="DJ301" i="12"/>
  <c r="DL301" i="12" s="1"/>
  <c r="DK301" i="12"/>
  <c r="DM301" i="12" s="1"/>
  <c r="DJ303" i="12"/>
  <c r="DL303" i="12" s="1"/>
  <c r="DK303" i="12"/>
  <c r="DM303" i="12" s="1"/>
  <c r="DJ305" i="12"/>
  <c r="DL305" i="12" s="1"/>
  <c r="DK305" i="12"/>
  <c r="DM305" i="12" s="1"/>
  <c r="DJ307" i="12"/>
  <c r="DL307" i="12" s="1"/>
  <c r="DK307" i="12"/>
  <c r="DM307" i="12" s="1"/>
  <c r="DJ309" i="12"/>
  <c r="DL309" i="12" s="1"/>
  <c r="DK309" i="12"/>
  <c r="DM309" i="12" s="1"/>
  <c r="DJ311" i="12"/>
  <c r="DL311" i="12" s="1"/>
  <c r="DK311" i="12"/>
  <c r="DM311" i="12" s="1"/>
  <c r="DJ313" i="12"/>
  <c r="DL313" i="12" s="1"/>
  <c r="DK313" i="12"/>
  <c r="DM313" i="12" s="1"/>
  <c r="DJ315" i="12"/>
  <c r="DL315" i="12" s="1"/>
  <c r="DK315" i="12"/>
  <c r="DM315" i="12" s="1"/>
  <c r="DJ317" i="12"/>
  <c r="DL317" i="12" s="1"/>
  <c r="DK317" i="12"/>
  <c r="DM317" i="12" s="1"/>
  <c r="DJ319" i="12"/>
  <c r="DL319" i="12" s="1"/>
  <c r="DK319" i="12"/>
  <c r="DM319" i="12" s="1"/>
  <c r="DJ321" i="12"/>
  <c r="DL321" i="12" s="1"/>
  <c r="DK321" i="12"/>
  <c r="DM321" i="12" s="1"/>
  <c r="DJ323" i="12"/>
  <c r="DL323" i="12" s="1"/>
  <c r="DK323" i="12"/>
  <c r="DM323" i="12" s="1"/>
  <c r="DJ325" i="12"/>
  <c r="DL325" i="12" s="1"/>
  <c r="DK325" i="12"/>
  <c r="DM325" i="12" s="1"/>
  <c r="DJ327" i="12"/>
  <c r="DL327" i="12" s="1"/>
  <c r="DK327" i="12"/>
  <c r="DM327" i="12" s="1"/>
  <c r="BC18" i="11"/>
  <c r="BD18" i="11"/>
  <c r="AW20" i="11"/>
  <c r="AX20" i="11" s="1"/>
  <c r="AW24" i="11"/>
  <c r="AX24" i="11" s="1"/>
  <c r="AP31" i="11"/>
  <c r="AQ31" i="11"/>
  <c r="AQ32" i="11"/>
  <c r="AP32" i="11"/>
  <c r="AQ34" i="11"/>
  <c r="AP34" i="11"/>
  <c r="BC17" i="11"/>
  <c r="BD17" i="11"/>
  <c r="BC19" i="11"/>
  <c r="BD19" i="11"/>
  <c r="AW21" i="11"/>
  <c r="AX21" i="11" s="1"/>
  <c r="AW22" i="11"/>
  <c r="AX22" i="11" s="1"/>
  <c r="BC23" i="11"/>
  <c r="BD23" i="11"/>
  <c r="AW25" i="11"/>
  <c r="AX25" i="11" s="1"/>
  <c r="AW26" i="11"/>
  <c r="AX26" i="11" s="1"/>
  <c r="AW27" i="11"/>
  <c r="AX27" i="11" s="1"/>
  <c r="AP29" i="11"/>
  <c r="AQ29" i="11"/>
  <c r="AQ30" i="11"/>
  <c r="AP30" i="11"/>
  <c r="AP33" i="11"/>
  <c r="AQ33" i="11"/>
  <c r="S17" i="11"/>
  <c r="U17" i="11"/>
  <c r="Z17" i="11"/>
  <c r="AH17" i="11"/>
  <c r="AN17" i="11"/>
  <c r="S18" i="11"/>
  <c r="U18" i="11"/>
  <c r="Z18" i="11"/>
  <c r="AH18" i="11"/>
  <c r="AN18" i="11"/>
  <c r="S19" i="11"/>
  <c r="U19" i="11"/>
  <c r="Z19" i="11"/>
  <c r="AH19" i="11"/>
  <c r="AN19" i="11"/>
  <c r="S20" i="11"/>
  <c r="U20" i="11"/>
  <c r="Z20" i="11"/>
  <c r="AB20" i="11"/>
  <c r="AH20" i="11"/>
  <c r="AN20" i="11"/>
  <c r="BB20" i="11"/>
  <c r="S21" i="11"/>
  <c r="U21" i="11"/>
  <c r="Z21" i="11"/>
  <c r="AH21" i="11"/>
  <c r="AN21" i="11"/>
  <c r="BB21" i="11"/>
  <c r="S22" i="11"/>
  <c r="U22" i="11"/>
  <c r="Z22" i="11"/>
  <c r="AH22" i="11"/>
  <c r="AN22" i="11"/>
  <c r="BB22" i="11"/>
  <c r="S23" i="11"/>
  <c r="U23" i="11"/>
  <c r="Z23" i="11"/>
  <c r="AH23" i="11"/>
  <c r="AN23" i="11"/>
  <c r="AP23" i="11"/>
  <c r="AW23" i="11"/>
  <c r="AX23" i="11" s="1"/>
  <c r="S24" i="11"/>
  <c r="U24" i="11"/>
  <c r="Z24" i="11"/>
  <c r="AH24" i="11"/>
  <c r="AN24" i="11"/>
  <c r="BB24" i="11"/>
  <c r="S25" i="11"/>
  <c r="U25" i="11"/>
  <c r="Z25" i="11"/>
  <c r="AH25" i="11"/>
  <c r="AN25" i="11"/>
  <c r="BB25" i="11"/>
  <c r="S26" i="11"/>
  <c r="U26" i="11"/>
  <c r="Z26" i="11"/>
  <c r="AH26" i="11"/>
  <c r="AN26" i="11"/>
  <c r="BB26" i="11"/>
  <c r="S27" i="11"/>
  <c r="U27" i="11"/>
  <c r="Z27" i="11"/>
  <c r="AH27" i="11"/>
  <c r="AN27" i="11"/>
  <c r="BB27" i="11"/>
  <c r="T29" i="11"/>
  <c r="AU29" i="11"/>
  <c r="AW29" i="11" s="1"/>
  <c r="AX29" i="11" s="1"/>
  <c r="BB29" i="11"/>
  <c r="BC29" i="11" s="1"/>
  <c r="T30" i="11"/>
  <c r="AV30" i="11"/>
  <c r="U31" i="11"/>
  <c r="AA31" i="11"/>
  <c r="AH31" i="11"/>
  <c r="AU31" i="11"/>
  <c r="BB31" i="11"/>
  <c r="BC31" i="11" s="1"/>
  <c r="BE31" i="11" s="1"/>
  <c r="T32" i="11"/>
  <c r="AV32" i="11"/>
  <c r="S33" i="11"/>
  <c r="U33" i="11"/>
  <c r="AA33" i="11"/>
  <c r="AH33" i="11"/>
  <c r="AU33" i="11"/>
  <c r="BB33" i="11"/>
  <c r="BC33" i="11" s="1"/>
  <c r="BE33" i="11" s="1"/>
  <c r="T34" i="11"/>
  <c r="AV34" i="11"/>
  <c r="AP41" i="11"/>
  <c r="AQ41" i="11"/>
  <c r="T17" i="11"/>
  <c r="T18" i="11"/>
  <c r="T19" i="11"/>
  <c r="T20" i="11"/>
  <c r="AO20" i="11"/>
  <c r="T21" i="11"/>
  <c r="AG21" i="11"/>
  <c r="AO21" i="11"/>
  <c r="T22" i="11"/>
  <c r="AG22" i="11"/>
  <c r="AO22" i="11"/>
  <c r="T23" i="11"/>
  <c r="T24" i="11"/>
  <c r="AO24" i="11"/>
  <c r="T25" i="11"/>
  <c r="AG25" i="11"/>
  <c r="AO25" i="11"/>
  <c r="T26" i="11"/>
  <c r="AG26" i="11"/>
  <c r="AO26" i="11"/>
  <c r="T27" i="11"/>
  <c r="AA27" i="11"/>
  <c r="AG27" i="11"/>
  <c r="AO27" i="11"/>
  <c r="AA29" i="11"/>
  <c r="AH29" i="11"/>
  <c r="AA30" i="11"/>
  <c r="AH30" i="11"/>
  <c r="AU30" i="11"/>
  <c r="T31" i="11"/>
  <c r="AA32" i="11"/>
  <c r="AH32" i="11"/>
  <c r="AU32" i="11"/>
  <c r="T33" i="11"/>
  <c r="AA34" i="11"/>
  <c r="AH34" i="11"/>
  <c r="AU34" i="11"/>
  <c r="BE41" i="11"/>
  <c r="T41" i="11"/>
  <c r="AA41" i="11"/>
  <c r="AH41" i="11"/>
  <c r="Z41" i="11"/>
  <c r="Z54" i="11"/>
  <c r="T54" i="11"/>
  <c r="T56" i="11"/>
  <c r="AA56" i="11"/>
  <c r="S57" i="11"/>
  <c r="U57" i="11"/>
  <c r="T58" i="11"/>
  <c r="AA58" i="11"/>
  <c r="S59" i="11"/>
  <c r="U59" i="11"/>
  <c r="T60" i="11"/>
  <c r="AA60" i="11"/>
  <c r="S61" i="11"/>
  <c r="U61" i="11"/>
  <c r="AB61" i="11"/>
  <c r="AE61" i="11" s="1"/>
  <c r="BK239" i="11"/>
  <c r="BK241" i="11"/>
  <c r="BK243" i="11"/>
  <c r="BK245" i="11"/>
  <c r="BK246" i="11"/>
  <c r="BK248" i="11"/>
  <c r="BK250" i="11"/>
  <c r="AW264" i="11"/>
  <c r="AW265" i="11"/>
  <c r="AY264" i="11"/>
  <c r="AY265" i="11"/>
  <c r="BA256" i="11"/>
  <c r="BC256" i="11" s="1"/>
  <c r="BA257" i="11"/>
  <c r="BA258" i="11"/>
  <c r="BC258" i="11" s="1"/>
  <c r="BA259" i="11"/>
  <c r="BA260" i="11"/>
  <c r="BC260" i="11" s="1"/>
  <c r="BA261" i="11"/>
  <c r="BC261" i="11" s="1"/>
  <c r="BA262" i="11"/>
  <c r="BC262" i="11" s="1"/>
  <c r="DL286" i="11"/>
  <c r="DL287" i="11"/>
  <c r="DL288" i="11"/>
  <c r="DL289" i="11"/>
  <c r="DL290" i="11"/>
  <c r="DL291" i="11"/>
  <c r="DL292" i="11"/>
  <c r="DL293" i="11"/>
  <c r="DL294" i="11"/>
  <c r="DJ295" i="11"/>
  <c r="DL295" i="11" s="1"/>
  <c r="DK295" i="11"/>
  <c r="DM295" i="11" s="1"/>
  <c r="DJ297" i="11"/>
  <c r="DL297" i="11" s="1"/>
  <c r="DK297" i="11"/>
  <c r="DJ299" i="11"/>
  <c r="DL299" i="11" s="1"/>
  <c r="DK299" i="11"/>
  <c r="DM299" i="11" s="1"/>
  <c r="DJ301" i="11"/>
  <c r="DL301" i="11" s="1"/>
  <c r="DK301" i="11"/>
  <c r="DM301" i="11" s="1"/>
  <c r="DL303" i="11"/>
  <c r="DJ304" i="11"/>
  <c r="DL304" i="11" s="1"/>
  <c r="DK304" i="11"/>
  <c r="DM304" i="11" s="1"/>
  <c r="DJ306" i="11"/>
  <c r="DL306" i="11" s="1"/>
  <c r="DK306" i="11"/>
  <c r="DM306" i="11" s="1"/>
  <c r="DJ312" i="11"/>
  <c r="DL312" i="11" s="1"/>
  <c r="DK312" i="11"/>
  <c r="DM312" i="11" s="1"/>
  <c r="DJ314" i="11"/>
  <c r="DL314" i="11" s="1"/>
  <c r="DK314" i="11"/>
  <c r="DM314" i="11" s="1"/>
  <c r="T57" i="11"/>
  <c r="T59" i="11"/>
  <c r="T61" i="11"/>
  <c r="AV265" i="11"/>
  <c r="AV264" i="11"/>
  <c r="AX265" i="11"/>
  <c r="AX264" i="11"/>
  <c r="AZ265" i="11"/>
  <c r="AZ264" i="11"/>
  <c r="BB254" i="11"/>
  <c r="BC254" i="11" s="1"/>
  <c r="BA263" i="11"/>
  <c r="BB263" i="11"/>
  <c r="DJ296" i="11"/>
  <c r="DL296" i="11" s="1"/>
  <c r="DK296" i="11"/>
  <c r="DM296" i="11" s="1"/>
  <c r="DM297" i="11"/>
  <c r="DJ298" i="11"/>
  <c r="DL298" i="11" s="1"/>
  <c r="DK298" i="11"/>
  <c r="DM298" i="11" s="1"/>
  <c r="DJ300" i="11"/>
  <c r="DL300" i="11" s="1"/>
  <c r="DK300" i="11"/>
  <c r="DM300" i="11" s="1"/>
  <c r="DJ302" i="11"/>
  <c r="DL302" i="11" s="1"/>
  <c r="DK302" i="11"/>
  <c r="DM302" i="11" s="1"/>
  <c r="DJ305" i="11"/>
  <c r="DL305" i="11" s="1"/>
  <c r="DK305" i="11"/>
  <c r="DM305" i="11" s="1"/>
  <c r="DJ311" i="11"/>
  <c r="DL311" i="11" s="1"/>
  <c r="DK311" i="11"/>
  <c r="DM311" i="11" s="1"/>
  <c r="DJ313" i="11"/>
  <c r="DL313" i="11" s="1"/>
  <c r="DK313" i="11"/>
  <c r="DM313" i="11" s="1"/>
  <c r="DK286" i="11"/>
  <c r="DM286" i="11" s="1"/>
  <c r="DK287" i="11"/>
  <c r="DM287" i="11" s="1"/>
  <c r="DK288" i="11"/>
  <c r="DM288" i="11" s="1"/>
  <c r="DK289" i="11"/>
  <c r="DM289" i="11" s="1"/>
  <c r="DK290" i="11"/>
  <c r="DM290" i="11" s="1"/>
  <c r="DK291" i="11"/>
  <c r="DM291" i="11" s="1"/>
  <c r="DK292" i="11"/>
  <c r="DM292" i="11" s="1"/>
  <c r="DK293" i="11"/>
  <c r="DM293" i="11" s="1"/>
  <c r="DK294" i="11"/>
  <c r="DM294" i="11" s="1"/>
  <c r="DK303" i="11"/>
  <c r="DM303" i="11" s="1"/>
  <c r="DK307" i="11"/>
  <c r="DM307" i="11" s="1"/>
  <c r="DK308" i="11"/>
  <c r="DM308" i="11" s="1"/>
  <c r="DK309" i="11"/>
  <c r="DM309" i="11" s="1"/>
  <c r="DK310" i="11"/>
  <c r="DM310" i="11" s="1"/>
  <c r="DK315" i="11"/>
  <c r="DM315" i="11" s="1"/>
  <c r="AQ50" i="13" l="1"/>
  <c r="AC94" i="14"/>
  <c r="AB76" i="13"/>
  <c r="AE76" i="13" s="1"/>
  <c r="BC302" i="14"/>
  <c r="AP32" i="15"/>
  <c r="AQ32" i="15"/>
  <c r="AW33" i="11"/>
  <c r="AX33" i="11" s="1"/>
  <c r="AJ41" i="15"/>
  <c r="AK32" i="15"/>
  <c r="AK41" i="15" s="1"/>
  <c r="AV295" i="15"/>
  <c r="AQ33" i="15"/>
  <c r="AP33" i="15"/>
  <c r="AQ25" i="14"/>
  <c r="AJ25" i="14"/>
  <c r="BC299" i="14"/>
  <c r="AY310" i="14"/>
  <c r="BC301" i="14"/>
  <c r="AX310" i="14"/>
  <c r="AX280" i="12"/>
  <c r="BC272" i="12"/>
  <c r="AJ29" i="12"/>
  <c r="AK29" i="12" s="1"/>
  <c r="AW54" i="12"/>
  <c r="AX54" i="12" s="1"/>
  <c r="AW60" i="12" s="1"/>
  <c r="AX60" i="12" s="1"/>
  <c r="BF54" i="12"/>
  <c r="BF60" i="12" s="1"/>
  <c r="AX18" i="12"/>
  <c r="AV280" i="12"/>
  <c r="AJ30" i="12"/>
  <c r="AK30" i="12" s="1"/>
  <c r="AR21" i="14"/>
  <c r="AR25" i="14"/>
  <c r="AK21" i="14"/>
  <c r="AC71" i="12"/>
  <c r="AD71" i="12" s="1"/>
  <c r="BC270" i="12"/>
  <c r="AW284" i="13"/>
  <c r="BC273" i="13"/>
  <c r="BC304" i="14"/>
  <c r="AK25" i="14"/>
  <c r="AB57" i="11"/>
  <c r="AE57" i="11" s="1"/>
  <c r="BC306" i="14"/>
  <c r="BF25" i="14"/>
  <c r="BF21" i="14"/>
  <c r="AW36" i="13"/>
  <c r="AX36" i="13" s="1"/>
  <c r="BC255" i="11"/>
  <c r="BC284" i="15"/>
  <c r="BC257" i="11"/>
  <c r="AV284" i="13"/>
  <c r="BC279" i="13"/>
  <c r="BC303" i="14"/>
  <c r="AJ20" i="15"/>
  <c r="AK20" i="15" s="1"/>
  <c r="BG20" i="15" s="1"/>
  <c r="BH20" i="15" s="1"/>
  <c r="AB59" i="11"/>
  <c r="AE59" i="11" s="1"/>
  <c r="BC274" i="13"/>
  <c r="AZ310" i="14"/>
  <c r="AG28" i="15"/>
  <c r="AG43" i="15" s="1"/>
  <c r="AW295" i="15"/>
  <c r="BC290" i="15"/>
  <c r="AX295" i="15"/>
  <c r="BC286" i="15"/>
  <c r="BC291" i="15"/>
  <c r="AJ47" i="13"/>
  <c r="AK47" i="13" s="1"/>
  <c r="AZ295" i="15"/>
  <c r="BC298" i="14"/>
  <c r="BC276" i="12"/>
  <c r="BC268" i="12"/>
  <c r="AQ23" i="12"/>
  <c r="AR23" i="12" s="1"/>
  <c r="AB24" i="11"/>
  <c r="AQ66" i="14"/>
  <c r="AQ60" i="14"/>
  <c r="AR60" i="14" s="1"/>
  <c r="AB18" i="11"/>
  <c r="AD18" i="11" s="1"/>
  <c r="AB19" i="11"/>
  <c r="AW31" i="11"/>
  <c r="AX31" i="11" s="1"/>
  <c r="AY280" i="12"/>
  <c r="AZ280" i="12"/>
  <c r="BC269" i="12"/>
  <c r="AW27" i="12"/>
  <c r="AX27" i="12" s="1"/>
  <c r="BC274" i="12"/>
  <c r="AX23" i="12"/>
  <c r="AC23" i="12"/>
  <c r="AD23" i="12" s="1"/>
  <c r="AC21" i="12"/>
  <c r="AD21" i="12" s="1"/>
  <c r="AB24" i="12"/>
  <c r="F28" i="18" s="1"/>
  <c r="BC289" i="15"/>
  <c r="BC285" i="15"/>
  <c r="BC283" i="15"/>
  <c r="BC288" i="15"/>
  <c r="AX21" i="12"/>
  <c r="AQ37" i="13"/>
  <c r="AR37" i="13" s="1"/>
  <c r="AY295" i="15"/>
  <c r="BC287" i="15"/>
  <c r="BC272" i="13"/>
  <c r="AG93" i="14"/>
  <c r="BC259" i="11"/>
  <c r="BC275" i="12"/>
  <c r="BC271" i="12"/>
  <c r="AQ22" i="12"/>
  <c r="AR22" i="12" s="1"/>
  <c r="AQ21" i="12"/>
  <c r="AR21" i="12" s="1"/>
  <c r="AQ19" i="12"/>
  <c r="AR19" i="12" s="1"/>
  <c r="AX29" i="12"/>
  <c r="AX22" i="12"/>
  <c r="AX20" i="12"/>
  <c r="AX17" i="12"/>
  <c r="AX284" i="13"/>
  <c r="BC280" i="13"/>
  <c r="BC276" i="13"/>
  <c r="AC38" i="13"/>
  <c r="AD38" i="13" s="1"/>
  <c r="AJ51" i="13"/>
  <c r="AK51" i="13" s="1"/>
  <c r="AQ39" i="13"/>
  <c r="AR39" i="13" s="1"/>
  <c r="AJ37" i="13"/>
  <c r="AK37" i="13" s="1"/>
  <c r="AW33" i="13"/>
  <c r="AX33" i="13" s="1"/>
  <c r="AB18" i="13"/>
  <c r="AD18" i="13" s="1"/>
  <c r="AV310" i="14"/>
  <c r="AK47" i="14"/>
  <c r="BG47" i="14" s="1"/>
  <c r="BH47" i="14" s="1"/>
  <c r="AP64" i="14"/>
  <c r="AP67" i="14" s="1"/>
  <c r="H51" i="18" s="1"/>
  <c r="AC74" i="13"/>
  <c r="AD74" i="13" s="1"/>
  <c r="AC37" i="13"/>
  <c r="AD37" i="13" s="1"/>
  <c r="AW31" i="13"/>
  <c r="AX31" i="13" s="1"/>
  <c r="AW17" i="13"/>
  <c r="AX17" i="13" s="1"/>
  <c r="AX30" i="12"/>
  <c r="AQ30" i="12"/>
  <c r="AR30" i="12" s="1"/>
  <c r="AQ29" i="12"/>
  <c r="AR29" i="12" s="1"/>
  <c r="AC17" i="12"/>
  <c r="AD17" i="12" s="1"/>
  <c r="AX19" i="12"/>
  <c r="AQ20" i="12"/>
  <c r="AR20" i="12" s="1"/>
  <c r="AC19" i="12"/>
  <c r="AD19" i="12" s="1"/>
  <c r="AQ16" i="12"/>
  <c r="AR16" i="12" s="1"/>
  <c r="AD72" i="14"/>
  <c r="BG72" i="14" s="1"/>
  <c r="BH72" i="14" s="1"/>
  <c r="AQ18" i="12"/>
  <c r="AR18" i="12" s="1"/>
  <c r="AQ17" i="12"/>
  <c r="AR17" i="12" s="1"/>
  <c r="AC16" i="12"/>
  <c r="AD16" i="12" s="1"/>
  <c r="AI57" i="14"/>
  <c r="AJ57" i="14"/>
  <c r="AI56" i="14"/>
  <c r="AJ56" i="14"/>
  <c r="AP58" i="14"/>
  <c r="AQ58" i="14"/>
  <c r="AP56" i="14"/>
  <c r="AQ56" i="14"/>
  <c r="AP59" i="14"/>
  <c r="AQ59" i="14"/>
  <c r="W64" i="14"/>
  <c r="AJ64" i="14" s="1"/>
  <c r="AK64" i="14" s="1"/>
  <c r="AR52" i="12"/>
  <c r="AR50" i="12"/>
  <c r="AR49" i="12"/>
  <c r="AR47" i="12"/>
  <c r="AR48" i="12"/>
  <c r="AI59" i="14"/>
  <c r="AJ59" i="14"/>
  <c r="AI58" i="14"/>
  <c r="AJ58" i="14"/>
  <c r="AP57" i="14"/>
  <c r="AQ57" i="14"/>
  <c r="AI60" i="14"/>
  <c r="BF60" i="14" s="1"/>
  <c r="AJ60" i="14"/>
  <c r="AV31" i="12"/>
  <c r="I29" i="18" s="1"/>
  <c r="AQ62" i="14"/>
  <c r="AR62" i="14" s="1"/>
  <c r="AC29" i="12"/>
  <c r="AD29" i="12" s="1"/>
  <c r="AR51" i="12"/>
  <c r="AR45" i="12"/>
  <c r="AP53" i="12"/>
  <c r="AR46" i="12"/>
  <c r="AK50" i="12"/>
  <c r="BF50" i="12"/>
  <c r="BG50" i="12" s="1"/>
  <c r="BH50" i="12" s="1"/>
  <c r="BF49" i="12"/>
  <c r="AK49" i="12"/>
  <c r="BF47" i="12"/>
  <c r="AK47" i="12"/>
  <c r="AK48" i="12"/>
  <c r="BF48" i="12"/>
  <c r="BG48" i="12" s="1"/>
  <c r="BH48" i="12" s="1"/>
  <c r="AK46" i="12"/>
  <c r="BF46" i="12"/>
  <c r="BG46" i="12" s="1"/>
  <c r="BH46" i="12" s="1"/>
  <c r="AC30" i="12"/>
  <c r="AD30" i="12" s="1"/>
  <c r="BG55" i="12"/>
  <c r="BH55" i="12" s="1"/>
  <c r="I34" i="18"/>
  <c r="AV61" i="12"/>
  <c r="AK51" i="12"/>
  <c r="BF51" i="12"/>
  <c r="BG51" i="12" s="1"/>
  <c r="BH51" i="12" s="1"/>
  <c r="AK52" i="12"/>
  <c r="BF52" i="12"/>
  <c r="BG52" i="12" s="1"/>
  <c r="BH52" i="12" s="1"/>
  <c r="BF45" i="12"/>
  <c r="AI53" i="12"/>
  <c r="AK45" i="12"/>
  <c r="AV41" i="13"/>
  <c r="I39" i="18" s="1"/>
  <c r="AX38" i="13"/>
  <c r="AJ38" i="13"/>
  <c r="AK38" i="13" s="1"/>
  <c r="AI66" i="14"/>
  <c r="AK66" i="14" s="1"/>
  <c r="E97" i="18"/>
  <c r="B58" i="20"/>
  <c r="AI21" i="15"/>
  <c r="BF21" i="15" s="1"/>
  <c r="AJ21" i="15"/>
  <c r="AK23" i="15"/>
  <c r="AJ17" i="15"/>
  <c r="AK22" i="15"/>
  <c r="BG22" i="15" s="1"/>
  <c r="BH22" i="15" s="1"/>
  <c r="I62" i="18"/>
  <c r="AV78" i="15"/>
  <c r="I63" i="18" s="1"/>
  <c r="AP17" i="15"/>
  <c r="AQ17" i="15"/>
  <c r="BG23" i="15"/>
  <c r="BH23" i="15" s="1"/>
  <c r="AJ19" i="15"/>
  <c r="AK19" i="15" s="1"/>
  <c r="AO19" i="15"/>
  <c r="AQ70" i="14"/>
  <c r="AR70" i="14" s="1"/>
  <c r="AQ68" i="14"/>
  <c r="AR68" i="14" s="1"/>
  <c r="AQ65" i="14"/>
  <c r="AR65" i="14" s="1"/>
  <c r="AJ65" i="14"/>
  <c r="AK65" i="14" s="1"/>
  <c r="BG65" i="14" s="1"/>
  <c r="BH65" i="14" s="1"/>
  <c r="AJ52" i="14"/>
  <c r="AK52" i="14" s="1"/>
  <c r="AQ17" i="14"/>
  <c r="AP17" i="14"/>
  <c r="AJ17" i="14"/>
  <c r="AI17" i="14"/>
  <c r="AQ18" i="14"/>
  <c r="AP18" i="14"/>
  <c r="AI18" i="14"/>
  <c r="AJ18" i="14"/>
  <c r="AB98" i="14"/>
  <c r="AE98" i="14" s="1"/>
  <c r="AC39" i="13"/>
  <c r="AD39" i="13" s="1"/>
  <c r="AC73" i="13"/>
  <c r="AG73" i="13" s="1"/>
  <c r="AC71" i="13"/>
  <c r="AG71" i="13" s="1"/>
  <c r="AB78" i="13"/>
  <c r="AE78" i="13" s="1"/>
  <c r="AC51" i="13"/>
  <c r="AD51" i="13" s="1"/>
  <c r="AJ48" i="13"/>
  <c r="AK48" i="13" s="1"/>
  <c r="AW34" i="13"/>
  <c r="AX34" i="13" s="1"/>
  <c r="AW32" i="13"/>
  <c r="AX32" i="13" s="1"/>
  <c r="AW30" i="13"/>
  <c r="AX30" i="13" s="1"/>
  <c r="AW29" i="13"/>
  <c r="AX29" i="13" s="1"/>
  <c r="AQ17" i="13"/>
  <c r="AR17" i="13" s="1"/>
  <c r="AC17" i="13"/>
  <c r="AD17" i="13" s="1"/>
  <c r="AW28" i="12"/>
  <c r="AX28" i="12" s="1"/>
  <c r="AW26" i="12"/>
  <c r="AX26" i="12" s="1"/>
  <c r="AW25" i="12"/>
  <c r="AX25" i="12" s="1"/>
  <c r="AC22" i="12"/>
  <c r="AD22" i="12" s="1"/>
  <c r="AC20" i="12"/>
  <c r="AD20" i="12" s="1"/>
  <c r="AC18" i="12"/>
  <c r="AD18" i="12" s="1"/>
  <c r="AP24" i="12"/>
  <c r="H28" i="18" s="1"/>
  <c r="BE30" i="12"/>
  <c r="AC54" i="11"/>
  <c r="AG54" i="11" s="1"/>
  <c r="H24" i="18"/>
  <c r="AP42" i="11"/>
  <c r="H25" i="18" s="1"/>
  <c r="AC25" i="11"/>
  <c r="AD25" i="11" s="1"/>
  <c r="AQ23" i="11"/>
  <c r="AR23" i="11" s="1"/>
  <c r="AC26" i="11"/>
  <c r="AD26" i="11" s="1"/>
  <c r="AC23" i="11"/>
  <c r="AD23" i="11" s="1"/>
  <c r="AC22" i="11"/>
  <c r="AC21" i="11"/>
  <c r="AD21" i="11" s="1"/>
  <c r="AC20" i="11"/>
  <c r="AD20" i="11" s="1"/>
  <c r="AQ19" i="11"/>
  <c r="AR19" i="11" s="1"/>
  <c r="AQ18" i="11"/>
  <c r="AR18" i="11" s="1"/>
  <c r="BC300" i="14"/>
  <c r="H48" i="18"/>
  <c r="BE64" i="14"/>
  <c r="BC67" i="14"/>
  <c r="J51" i="18" s="1"/>
  <c r="BC63" i="14"/>
  <c r="J50" i="18" s="1"/>
  <c r="BE46" i="14"/>
  <c r="BC54" i="14"/>
  <c r="AI46" i="14"/>
  <c r="AJ46" i="14"/>
  <c r="AG94" i="14"/>
  <c r="AG96" i="14"/>
  <c r="AG76" i="13"/>
  <c r="AG74" i="13"/>
  <c r="BE21" i="12"/>
  <c r="BE17" i="12"/>
  <c r="AG71" i="12"/>
  <c r="AG73" i="12"/>
  <c r="AG59" i="11"/>
  <c r="AG61" i="11"/>
  <c r="AG57" i="11"/>
  <c r="BE20" i="12"/>
  <c r="BE29" i="12"/>
  <c r="AR32" i="11"/>
  <c r="AV28" i="11"/>
  <c r="AC17" i="11"/>
  <c r="AD17" i="11" s="1"/>
  <c r="AQ17" i="11"/>
  <c r="AR17" i="11" s="1"/>
  <c r="BE23" i="11"/>
  <c r="AR66" i="14"/>
  <c r="AJ53" i="14"/>
  <c r="AI53" i="14"/>
  <c r="AR46" i="14"/>
  <c r="AR50" i="13"/>
  <c r="AR47" i="13"/>
  <c r="BE40" i="13"/>
  <c r="BE38" i="13"/>
  <c r="AR31" i="13"/>
  <c r="BE39" i="13"/>
  <c r="BE37" i="13"/>
  <c r="AV24" i="12"/>
  <c r="AP35" i="11"/>
  <c r="H22" i="18" s="1"/>
  <c r="BC35" i="11"/>
  <c r="J22" i="18" s="1"/>
  <c r="AR33" i="11"/>
  <c r="AV35" i="11"/>
  <c r="I22" i="18" s="1"/>
  <c r="BE19" i="11"/>
  <c r="AR34" i="11"/>
  <c r="BE18" i="11"/>
  <c r="BC282" i="15"/>
  <c r="AB90" i="15"/>
  <c r="AD89" i="15"/>
  <c r="BC297" i="14"/>
  <c r="AB95" i="14"/>
  <c r="AE95" i="14" s="1"/>
  <c r="AC95" i="14"/>
  <c r="AB105" i="14"/>
  <c r="AD104" i="14"/>
  <c r="AB92" i="14"/>
  <c r="AE92" i="14" s="1"/>
  <c r="AC92" i="14"/>
  <c r="AJ69" i="14"/>
  <c r="AI69" i="14"/>
  <c r="AI74" i="14"/>
  <c r="AI75" i="14" s="1"/>
  <c r="G53" i="18" s="1"/>
  <c r="AJ74" i="14"/>
  <c r="AB70" i="14"/>
  <c r="AC70" i="14"/>
  <c r="AB68" i="14"/>
  <c r="AC68" i="14"/>
  <c r="AB64" i="14"/>
  <c r="AC64" i="14"/>
  <c r="AC62" i="14"/>
  <c r="AB62" i="14"/>
  <c r="AC61" i="14"/>
  <c r="AB61" i="14"/>
  <c r="AI62" i="14"/>
  <c r="AJ62" i="14"/>
  <c r="AQ61" i="14"/>
  <c r="AP61" i="14"/>
  <c r="AC55" i="14"/>
  <c r="AB55" i="14"/>
  <c r="AQ55" i="14"/>
  <c r="AP55" i="14"/>
  <c r="AB53" i="14"/>
  <c r="AC53" i="14"/>
  <c r="AR53" i="14"/>
  <c r="AR45" i="14"/>
  <c r="AB97" i="14"/>
  <c r="AE97" i="14" s="1"/>
  <c r="AC97" i="14"/>
  <c r="AD96" i="14"/>
  <c r="AD94" i="14"/>
  <c r="AD93" i="14"/>
  <c r="AB91" i="14"/>
  <c r="AE91" i="14" s="1"/>
  <c r="AC91" i="14"/>
  <c r="AC69" i="14"/>
  <c r="AB69" i="14"/>
  <c r="AP74" i="14"/>
  <c r="AP75" i="14" s="1"/>
  <c r="H53" i="18" s="1"/>
  <c r="AQ74" i="14"/>
  <c r="AB74" i="14"/>
  <c r="AB75" i="14" s="1"/>
  <c r="F53" i="18" s="1"/>
  <c r="AC74" i="14"/>
  <c r="AI70" i="14"/>
  <c r="AJ70" i="14"/>
  <c r="AP69" i="14"/>
  <c r="AP71" i="14" s="1"/>
  <c r="H52" i="18" s="1"/>
  <c r="AQ69" i="14"/>
  <c r="AI68" i="14"/>
  <c r="AJ68" i="14"/>
  <c r="AB66" i="14"/>
  <c r="AC66" i="14"/>
  <c r="AI55" i="14"/>
  <c r="AJ55" i="14"/>
  <c r="AC52" i="14"/>
  <c r="AB52" i="14"/>
  <c r="AC45" i="14"/>
  <c r="AB45" i="14"/>
  <c r="AI61" i="14"/>
  <c r="AJ61" i="14"/>
  <c r="AP52" i="14"/>
  <c r="AP54" i="14" s="1"/>
  <c r="H49" i="18" s="1"/>
  <c r="AQ52" i="14"/>
  <c r="AB46" i="14"/>
  <c r="AC46" i="14"/>
  <c r="AI45" i="14"/>
  <c r="AJ45" i="14"/>
  <c r="BC271" i="13"/>
  <c r="AB77" i="13"/>
  <c r="AE77" i="13" s="1"/>
  <c r="AC77" i="13"/>
  <c r="AD76" i="13"/>
  <c r="AC49" i="13"/>
  <c r="AB49" i="13"/>
  <c r="AQ40" i="13"/>
  <c r="AP40" i="13"/>
  <c r="AC40" i="13"/>
  <c r="AB40" i="13"/>
  <c r="AJ35" i="13"/>
  <c r="AI35" i="13"/>
  <c r="AJ34" i="13"/>
  <c r="AI34" i="13"/>
  <c r="AC32" i="13"/>
  <c r="AB32" i="13"/>
  <c r="AJ30" i="13"/>
  <c r="AI30" i="13"/>
  <c r="AC29" i="13"/>
  <c r="AB29" i="13"/>
  <c r="AQ27" i="13"/>
  <c r="AP27" i="13"/>
  <c r="AC27" i="13"/>
  <c r="AB27" i="13"/>
  <c r="AQ26" i="13"/>
  <c r="AP26" i="13"/>
  <c r="AC26" i="13"/>
  <c r="AB26" i="13"/>
  <c r="AQ25" i="13"/>
  <c r="AP25" i="13"/>
  <c r="AC25" i="13"/>
  <c r="AB25" i="13"/>
  <c r="AQ24" i="13"/>
  <c r="AP24" i="13"/>
  <c r="AC24" i="13"/>
  <c r="AB24" i="13"/>
  <c r="AQ23" i="13"/>
  <c r="AP23" i="13"/>
  <c r="AC23" i="13"/>
  <c r="AB23" i="13"/>
  <c r="AQ22" i="13"/>
  <c r="AP22" i="13"/>
  <c r="AC22" i="13"/>
  <c r="AB22" i="13"/>
  <c r="AQ21" i="13"/>
  <c r="AP21" i="13"/>
  <c r="AC21" i="13"/>
  <c r="AB21" i="13"/>
  <c r="AQ20" i="13"/>
  <c r="AP20" i="13"/>
  <c r="AC20" i="13"/>
  <c r="AB20" i="13"/>
  <c r="AQ19" i="13"/>
  <c r="AP19" i="13"/>
  <c r="AB50" i="13"/>
  <c r="AC50" i="13"/>
  <c r="AP48" i="13"/>
  <c r="AQ48" i="13"/>
  <c r="AB47" i="13"/>
  <c r="AC47" i="13"/>
  <c r="AI36" i="13"/>
  <c r="AJ36" i="13"/>
  <c r="BC35" i="13"/>
  <c r="BC41" i="13" s="1"/>
  <c r="J39" i="18" s="1"/>
  <c r="BD35" i="13"/>
  <c r="AB33" i="13"/>
  <c r="AC33" i="13"/>
  <c r="AQ32" i="13"/>
  <c r="AP32" i="13"/>
  <c r="AI31" i="13"/>
  <c r="AJ31" i="13"/>
  <c r="BC20" i="13"/>
  <c r="BD20" i="13"/>
  <c r="AI20" i="13"/>
  <c r="AJ20" i="13"/>
  <c r="BC19" i="13"/>
  <c r="BD19" i="13"/>
  <c r="AI19" i="13"/>
  <c r="AJ19" i="13"/>
  <c r="BC52" i="13"/>
  <c r="J40" i="18" s="1"/>
  <c r="BF38" i="13"/>
  <c r="AB75" i="13"/>
  <c r="AE75" i="13" s="1"/>
  <c r="AC75" i="13"/>
  <c r="AC57" i="13"/>
  <c r="AC58" i="13" s="1"/>
  <c r="AB57" i="13"/>
  <c r="F42" i="18" s="1"/>
  <c r="BC58" i="13"/>
  <c r="J43" i="18" s="1"/>
  <c r="BE57" i="13"/>
  <c r="BE58" i="13" s="1"/>
  <c r="AP58" i="13"/>
  <c r="H43" i="18" s="1"/>
  <c r="AR57" i="13"/>
  <c r="AR58" i="13" s="1"/>
  <c r="AC48" i="13"/>
  <c r="AB48" i="13"/>
  <c r="AW40" i="13"/>
  <c r="AX40" i="13" s="1"/>
  <c r="AJ40" i="13"/>
  <c r="AI40" i="13"/>
  <c r="AQ35" i="13"/>
  <c r="AP35" i="13"/>
  <c r="AC35" i="13"/>
  <c r="AB35" i="13"/>
  <c r="AC34" i="13"/>
  <c r="AB34" i="13"/>
  <c r="AJ32" i="13"/>
  <c r="AI32" i="13"/>
  <c r="AC30" i="13"/>
  <c r="AB30" i="13"/>
  <c r="AJ29" i="13"/>
  <c r="AI29" i="13"/>
  <c r="AQ18" i="13"/>
  <c r="AP18" i="13"/>
  <c r="AI58" i="13"/>
  <c r="G43" i="18" s="1"/>
  <c r="AK57" i="13"/>
  <c r="AK58" i="13" s="1"/>
  <c r="AP51" i="13"/>
  <c r="AQ51" i="13"/>
  <c r="AI50" i="13"/>
  <c r="AJ50" i="13"/>
  <c r="AI49" i="13"/>
  <c r="AJ49" i="13"/>
  <c r="AB36" i="13"/>
  <c r="AC36" i="13"/>
  <c r="AQ34" i="13"/>
  <c r="AP34" i="13"/>
  <c r="AI33" i="13"/>
  <c r="AJ33" i="13"/>
  <c r="AB31" i="13"/>
  <c r="AC31" i="13"/>
  <c r="AQ30" i="13"/>
  <c r="AP30" i="13"/>
  <c r="AP29" i="13"/>
  <c r="AQ29" i="13"/>
  <c r="BC27" i="13"/>
  <c r="BD27" i="13"/>
  <c r="AI27" i="13"/>
  <c r="AJ27" i="13"/>
  <c r="BC26" i="13"/>
  <c r="BD26" i="13"/>
  <c r="AI26" i="13"/>
  <c r="AJ26" i="13"/>
  <c r="BC25" i="13"/>
  <c r="BD25" i="13"/>
  <c r="AI25" i="13"/>
  <c r="AJ25" i="13"/>
  <c r="BC24" i="13"/>
  <c r="BD24" i="13"/>
  <c r="AI24" i="13"/>
  <c r="AJ24" i="13"/>
  <c r="BC23" i="13"/>
  <c r="BD23" i="13"/>
  <c r="AI23" i="13"/>
  <c r="AJ23" i="13"/>
  <c r="BC22" i="13"/>
  <c r="BD22" i="13"/>
  <c r="AI22" i="13"/>
  <c r="AJ22" i="13"/>
  <c r="BC21" i="13"/>
  <c r="BD21" i="13"/>
  <c r="AI21" i="13"/>
  <c r="AJ21" i="13"/>
  <c r="AD19" i="13"/>
  <c r="BC18" i="13"/>
  <c r="BD18" i="13"/>
  <c r="AI18" i="13"/>
  <c r="AJ18" i="13"/>
  <c r="AI17" i="13"/>
  <c r="AJ17" i="13"/>
  <c r="BE17" i="13"/>
  <c r="AR49" i="13"/>
  <c r="BF39" i="13"/>
  <c r="BF37" i="13"/>
  <c r="AR36" i="13"/>
  <c r="AR33" i="13"/>
  <c r="AW28" i="13"/>
  <c r="BC267" i="12"/>
  <c r="AB74" i="12"/>
  <c r="AE74" i="12" s="1"/>
  <c r="AC74" i="12"/>
  <c r="AD73" i="12"/>
  <c r="AJ28" i="12"/>
  <c r="AI28" i="12"/>
  <c r="AC26" i="12"/>
  <c r="AB26" i="12"/>
  <c r="AJ25" i="12"/>
  <c r="AI25" i="12"/>
  <c r="AJ23" i="12"/>
  <c r="AI23" i="12"/>
  <c r="AJ22" i="12"/>
  <c r="AI22" i="12"/>
  <c r="AJ21" i="12"/>
  <c r="AI21" i="12"/>
  <c r="AJ20" i="12"/>
  <c r="AI20" i="12"/>
  <c r="AJ19" i="12"/>
  <c r="AI19" i="12"/>
  <c r="AJ18" i="12"/>
  <c r="AI18" i="12"/>
  <c r="AJ17" i="12"/>
  <c r="AI17" i="12"/>
  <c r="AB27" i="12"/>
  <c r="AC27" i="12"/>
  <c r="AQ26" i="12"/>
  <c r="AP26" i="12"/>
  <c r="AP25" i="12"/>
  <c r="AQ25" i="12"/>
  <c r="BF30" i="12"/>
  <c r="BE22" i="12"/>
  <c r="BE18" i="12"/>
  <c r="BF29" i="12"/>
  <c r="AR27" i="12"/>
  <c r="BE23" i="12"/>
  <c r="BE19" i="12"/>
  <c r="AB72" i="12"/>
  <c r="AE72" i="12" s="1"/>
  <c r="AC72" i="12"/>
  <c r="AC28" i="12"/>
  <c r="AB28" i="12"/>
  <c r="AJ26" i="12"/>
  <c r="AI26" i="12"/>
  <c r="AC25" i="12"/>
  <c r="AB25" i="12"/>
  <c r="AJ16" i="12"/>
  <c r="AI16" i="12"/>
  <c r="AQ28" i="12"/>
  <c r="AP28" i="12"/>
  <c r="AI27" i="12"/>
  <c r="AJ27" i="12"/>
  <c r="BC31" i="12"/>
  <c r="J29" i="18" s="1"/>
  <c r="BC24" i="12"/>
  <c r="J28" i="18" s="1"/>
  <c r="BE16" i="12"/>
  <c r="BC263" i="11"/>
  <c r="AZ267" i="11"/>
  <c r="AX267" i="11"/>
  <c r="AV267" i="11"/>
  <c r="AY267" i="11"/>
  <c r="AW267" i="11"/>
  <c r="AB60" i="11"/>
  <c r="AE60" i="11" s="1"/>
  <c r="AC60" i="11"/>
  <c r="AD59" i="11"/>
  <c r="AB56" i="11"/>
  <c r="AE56" i="11" s="1"/>
  <c r="AC56" i="11"/>
  <c r="AB41" i="11"/>
  <c r="AC41" i="11"/>
  <c r="AC34" i="11"/>
  <c r="AB34" i="11"/>
  <c r="AC32" i="11"/>
  <c r="AB32" i="11"/>
  <c r="AC30" i="11"/>
  <c r="AB30" i="11"/>
  <c r="AC29" i="11"/>
  <c r="AB29" i="11"/>
  <c r="AQ25" i="11"/>
  <c r="AP25" i="11"/>
  <c r="AQ22" i="11"/>
  <c r="AP22" i="11"/>
  <c r="AQ20" i="11"/>
  <c r="AP20" i="11"/>
  <c r="AR41" i="11"/>
  <c r="AB33" i="11"/>
  <c r="AC33" i="11"/>
  <c r="AB31" i="11"/>
  <c r="AC31" i="11"/>
  <c r="AW30" i="11"/>
  <c r="AX30" i="11" s="1"/>
  <c r="BE29" i="11"/>
  <c r="BC25" i="11"/>
  <c r="BD25" i="11"/>
  <c r="AI25" i="11"/>
  <c r="AJ25" i="11"/>
  <c r="AD24" i="11"/>
  <c r="BC22" i="11"/>
  <c r="BD22" i="11"/>
  <c r="AI22" i="11"/>
  <c r="AJ22" i="11"/>
  <c r="BC20" i="11"/>
  <c r="BD20" i="11"/>
  <c r="AI20" i="11"/>
  <c r="AJ20" i="11"/>
  <c r="AI19" i="11"/>
  <c r="BF19" i="11" s="1"/>
  <c r="AJ19" i="11"/>
  <c r="AI18" i="11"/>
  <c r="AJ18" i="11"/>
  <c r="AI17" i="11"/>
  <c r="BF17" i="11" s="1"/>
  <c r="AJ17" i="11"/>
  <c r="AR29" i="11"/>
  <c r="AD61" i="11"/>
  <c r="AB58" i="11"/>
  <c r="AE58" i="11" s="1"/>
  <c r="AC58" i="11"/>
  <c r="AD57" i="11"/>
  <c r="AI41" i="11"/>
  <c r="AJ41" i="11"/>
  <c r="AJ34" i="11"/>
  <c r="AI34" i="11"/>
  <c r="AJ32" i="11"/>
  <c r="AI32" i="11"/>
  <c r="AJ30" i="11"/>
  <c r="AI30" i="11"/>
  <c r="AJ29" i="11"/>
  <c r="AI29" i="11"/>
  <c r="AQ27" i="11"/>
  <c r="AP27" i="11"/>
  <c r="AC27" i="11"/>
  <c r="AB27" i="11"/>
  <c r="AQ26" i="11"/>
  <c r="AP26" i="11"/>
  <c r="AQ24" i="11"/>
  <c r="AP24" i="11"/>
  <c r="AQ21" i="11"/>
  <c r="AP21" i="11"/>
  <c r="AW34" i="11"/>
  <c r="AX34" i="11" s="1"/>
  <c r="AI33" i="11"/>
  <c r="AJ33" i="11"/>
  <c r="AW32" i="11"/>
  <c r="AX32" i="11" s="1"/>
  <c r="AI31" i="11"/>
  <c r="AJ31" i="11"/>
  <c r="BC27" i="11"/>
  <c r="BD27" i="11"/>
  <c r="AI27" i="11"/>
  <c r="AJ27" i="11"/>
  <c r="BC26" i="11"/>
  <c r="BD26" i="11"/>
  <c r="AI26" i="11"/>
  <c r="AJ26" i="11"/>
  <c r="BC24" i="11"/>
  <c r="BD24" i="11"/>
  <c r="AI24" i="11"/>
  <c r="AJ24" i="11"/>
  <c r="AI23" i="11"/>
  <c r="AJ23" i="11"/>
  <c r="AD22" i="11"/>
  <c r="BC21" i="11"/>
  <c r="BD21" i="11"/>
  <c r="AI21" i="11"/>
  <c r="AJ21" i="11"/>
  <c r="AD19" i="11"/>
  <c r="AR30" i="11"/>
  <c r="BE17" i="11"/>
  <c r="AR31" i="11"/>
  <c r="AR33" i="15" l="1"/>
  <c r="BF33" i="15"/>
  <c r="BG33" i="15" s="1"/>
  <c r="BH33" i="15" s="1"/>
  <c r="AQ41" i="15"/>
  <c r="BF32" i="15"/>
  <c r="AP41" i="15"/>
  <c r="H58" i="18" s="1"/>
  <c r="AR32" i="15"/>
  <c r="AR41" i="15" s="1"/>
  <c r="AC24" i="12"/>
  <c r="AD24" i="12" s="1"/>
  <c r="BG49" i="12"/>
  <c r="BH49" i="12" s="1"/>
  <c r="BG54" i="12"/>
  <c r="BH54" i="12" s="1"/>
  <c r="BG60" i="12" s="1"/>
  <c r="BG25" i="14"/>
  <c r="BH25" i="14" s="1"/>
  <c r="BG21" i="14"/>
  <c r="BH21" i="14" s="1"/>
  <c r="AB28" i="13"/>
  <c r="F38" i="18" s="1"/>
  <c r="BF17" i="15"/>
  <c r="AK17" i="15"/>
  <c r="AJ28" i="15"/>
  <c r="AJ43" i="15" s="1"/>
  <c r="AI28" i="15"/>
  <c r="BF59" i="14"/>
  <c r="AV32" i="12"/>
  <c r="AV34" i="12" s="1"/>
  <c r="I30" i="18" s="1"/>
  <c r="BF18" i="11"/>
  <c r="BG18" i="11" s="1"/>
  <c r="BH18" i="11" s="1"/>
  <c r="AB28" i="11"/>
  <c r="F21" i="18" s="1"/>
  <c r="AR56" i="14"/>
  <c r="AK56" i="14"/>
  <c r="AR59" i="14"/>
  <c r="AR58" i="14"/>
  <c r="AK57" i="14"/>
  <c r="BF20" i="11"/>
  <c r="AG78" i="13"/>
  <c r="AG98" i="14"/>
  <c r="AE75" i="12"/>
  <c r="AE77" i="12" s="1"/>
  <c r="AR64" i="14"/>
  <c r="BF58" i="14"/>
  <c r="AQ24" i="12"/>
  <c r="AR24" i="12" s="1"/>
  <c r="AD54" i="11"/>
  <c r="AK60" i="14"/>
  <c r="BG60" i="14" s="1"/>
  <c r="BH60" i="14" s="1"/>
  <c r="AR57" i="14"/>
  <c r="AK58" i="14"/>
  <c r="AK59" i="14"/>
  <c r="BF56" i="14"/>
  <c r="BF57" i="14"/>
  <c r="AP28" i="13"/>
  <c r="H38" i="18" s="1"/>
  <c r="AI63" i="14"/>
  <c r="G50" i="18" s="1"/>
  <c r="BG45" i="12"/>
  <c r="BH45" i="12" s="1"/>
  <c r="BF53" i="12"/>
  <c r="AW61" i="12"/>
  <c r="AX61" i="12" s="1"/>
  <c r="AV63" i="12"/>
  <c r="K34" i="18"/>
  <c r="BG47" i="12"/>
  <c r="BH47" i="12" s="1"/>
  <c r="H33" i="18"/>
  <c r="AQ53" i="12"/>
  <c r="AR53" i="12" s="1"/>
  <c r="AP61" i="12"/>
  <c r="G33" i="18"/>
  <c r="AJ53" i="12"/>
  <c r="AK53" i="12" s="1"/>
  <c r="AI61" i="12"/>
  <c r="AV42" i="13"/>
  <c r="AV54" i="13" s="1"/>
  <c r="AV60" i="13" s="1"/>
  <c r="I44" i="18" s="1"/>
  <c r="AD71" i="13"/>
  <c r="AI67" i="14"/>
  <c r="G51" i="18" s="1"/>
  <c r="AG105" i="14"/>
  <c r="AG104" i="14"/>
  <c r="AG89" i="15"/>
  <c r="AD73" i="13"/>
  <c r="AK21" i="15"/>
  <c r="AQ19" i="15"/>
  <c r="AQ28" i="15" s="1"/>
  <c r="AQ43" i="15" s="1"/>
  <c r="AP19" i="15"/>
  <c r="AP28" i="15" s="1"/>
  <c r="AR17" i="15"/>
  <c r="BG21" i="15"/>
  <c r="BH21" i="15" s="1"/>
  <c r="AI71" i="14"/>
  <c r="G52" i="18" s="1"/>
  <c r="BC76" i="14"/>
  <c r="BC78" i="14" s="1"/>
  <c r="BC80" i="14" s="1"/>
  <c r="J55" i="18" s="1"/>
  <c r="AR18" i="14"/>
  <c r="AK17" i="14"/>
  <c r="BF17" i="14"/>
  <c r="AI28" i="14"/>
  <c r="AP28" i="14"/>
  <c r="AR17" i="14"/>
  <c r="AK18" i="14"/>
  <c r="BF18" i="14"/>
  <c r="BG18" i="14" s="1"/>
  <c r="BH18" i="14" s="1"/>
  <c r="AD98" i="14"/>
  <c r="BF19" i="13"/>
  <c r="AD78" i="13"/>
  <c r="AW41" i="13"/>
  <c r="AX41" i="13" s="1"/>
  <c r="AW31" i="12"/>
  <c r="AX31" i="12" s="1"/>
  <c r="AW24" i="12"/>
  <c r="AX24" i="12" s="1"/>
  <c r="I28" i="18"/>
  <c r="BF22" i="11"/>
  <c r="G24" i="18"/>
  <c r="AI42" i="11"/>
  <c r="G25" i="18" s="1"/>
  <c r="F24" i="18"/>
  <c r="AB42" i="11"/>
  <c r="F25" i="18" s="1"/>
  <c r="BF25" i="11"/>
  <c r="AW28" i="11"/>
  <c r="I21" i="18"/>
  <c r="F48" i="18"/>
  <c r="AB67" i="14"/>
  <c r="F51" i="18" s="1"/>
  <c r="G48" i="18"/>
  <c r="AB54" i="14"/>
  <c r="F49" i="18" s="1"/>
  <c r="J49" i="18"/>
  <c r="AB71" i="14"/>
  <c r="F52" i="18" s="1"/>
  <c r="AP63" i="14"/>
  <c r="H50" i="18" s="1"/>
  <c r="AB63" i="14"/>
  <c r="F50" i="18" s="1"/>
  <c r="AI54" i="14"/>
  <c r="G49" i="18" s="1"/>
  <c r="AE99" i="14"/>
  <c r="AE107" i="14" s="1"/>
  <c r="E96" i="18" s="1"/>
  <c r="AK46" i="14"/>
  <c r="AG91" i="14"/>
  <c r="AG97" i="14"/>
  <c r="AG95" i="14"/>
  <c r="AG92" i="14"/>
  <c r="BC28" i="13"/>
  <c r="BD28" i="13" s="1"/>
  <c r="AE79" i="13"/>
  <c r="AE81" i="13" s="1"/>
  <c r="AG75" i="13"/>
  <c r="AG77" i="13"/>
  <c r="AB75" i="12"/>
  <c r="AG72" i="12"/>
  <c r="AG74" i="12"/>
  <c r="AG58" i="11"/>
  <c r="AG56" i="11"/>
  <c r="AG60" i="11"/>
  <c r="AE62" i="11"/>
  <c r="AE64" i="11" s="1"/>
  <c r="BC28" i="11"/>
  <c r="AR32" i="13"/>
  <c r="AR19" i="13"/>
  <c r="AR20" i="13"/>
  <c r="AR21" i="13"/>
  <c r="AR22" i="13"/>
  <c r="AR23" i="13"/>
  <c r="AR24" i="13"/>
  <c r="AR25" i="13"/>
  <c r="AR26" i="13"/>
  <c r="AR27" i="13"/>
  <c r="AK30" i="13"/>
  <c r="AK69" i="14"/>
  <c r="AK53" i="14"/>
  <c r="AK68" i="14"/>
  <c r="AR69" i="14"/>
  <c r="AK70" i="14"/>
  <c r="AR55" i="14"/>
  <c r="AR61" i="14"/>
  <c r="AK34" i="13"/>
  <c r="AK35" i="13"/>
  <c r="AR40" i="13"/>
  <c r="AR30" i="13"/>
  <c r="AR34" i="13"/>
  <c r="AR18" i="13"/>
  <c r="AK32" i="13"/>
  <c r="AR35" i="13"/>
  <c r="AK40" i="13"/>
  <c r="AR28" i="12"/>
  <c r="AR21" i="11"/>
  <c r="AR24" i="11"/>
  <c r="AR26" i="11"/>
  <c r="AR27" i="11"/>
  <c r="AK18" i="11"/>
  <c r="AI35" i="11"/>
  <c r="G22" i="18" s="1"/>
  <c r="AB35" i="11"/>
  <c r="F22" i="18" s="1"/>
  <c r="AW35" i="11"/>
  <c r="AX35" i="11" s="1"/>
  <c r="BD35" i="11"/>
  <c r="BE35" i="11" s="1"/>
  <c r="AQ35" i="11"/>
  <c r="AR35" i="11" s="1"/>
  <c r="AK30" i="11"/>
  <c r="AK32" i="11"/>
  <c r="AK34" i="11"/>
  <c r="AK22" i="11"/>
  <c r="BE22" i="11"/>
  <c r="AK19" i="11"/>
  <c r="BG19" i="11" s="1"/>
  <c r="BH19" i="11" s="1"/>
  <c r="AK20" i="11"/>
  <c r="BE20" i="11"/>
  <c r="AK25" i="11"/>
  <c r="BE25" i="11"/>
  <c r="AC90" i="15"/>
  <c r="AD90" i="15" s="1"/>
  <c r="BF45" i="14"/>
  <c r="AD45" i="14"/>
  <c r="BF52" i="14"/>
  <c r="AD52" i="14"/>
  <c r="AD66" i="14"/>
  <c r="BF66" i="14"/>
  <c r="AD74" i="14"/>
  <c r="BF74" i="14"/>
  <c r="BF75" i="14" s="1"/>
  <c r="AR74" i="14"/>
  <c r="BF53" i="14"/>
  <c r="AD53" i="14"/>
  <c r="AK62" i="14"/>
  <c r="AD64" i="14"/>
  <c r="BF64" i="14"/>
  <c r="BF68" i="14"/>
  <c r="AD68" i="14"/>
  <c r="BF70" i="14"/>
  <c r="AD70" i="14"/>
  <c r="AK74" i="14"/>
  <c r="AC105" i="14"/>
  <c r="AD105" i="14" s="1"/>
  <c r="AD95" i="14"/>
  <c r="AK45" i="14"/>
  <c r="BF46" i="14"/>
  <c r="AD46" i="14"/>
  <c r="AR52" i="14"/>
  <c r="AK61" i="14"/>
  <c r="AK55" i="14"/>
  <c r="BF69" i="14"/>
  <c r="AD69" i="14"/>
  <c r="AB99" i="14"/>
  <c r="AD91" i="14"/>
  <c r="AD97" i="14"/>
  <c r="BF55" i="14"/>
  <c r="AD55" i="14"/>
  <c r="BF61" i="14"/>
  <c r="AD61" i="14"/>
  <c r="BF62" i="14"/>
  <c r="AD62" i="14"/>
  <c r="AD92" i="14"/>
  <c r="BG37" i="13"/>
  <c r="BH37" i="13" s="1"/>
  <c r="AI28" i="13"/>
  <c r="G38" i="18" s="1"/>
  <c r="AK17" i="13"/>
  <c r="AK18" i="13"/>
  <c r="BE18" i="13"/>
  <c r="AK21" i="13"/>
  <c r="BE21" i="13"/>
  <c r="AK22" i="13"/>
  <c r="BE22" i="13"/>
  <c r="AK23" i="13"/>
  <c r="BE23" i="13"/>
  <c r="AK24" i="13"/>
  <c r="BE24" i="13"/>
  <c r="AK25" i="13"/>
  <c r="BE25" i="13"/>
  <c r="AK26" i="13"/>
  <c r="BE26" i="13"/>
  <c r="AK27" i="13"/>
  <c r="BE27" i="13"/>
  <c r="AR29" i="13"/>
  <c r="AP41" i="13"/>
  <c r="BF31" i="13"/>
  <c r="AD31" i="13"/>
  <c r="AK33" i="13"/>
  <c r="BF36" i="13"/>
  <c r="AD36" i="13"/>
  <c r="AK49" i="13"/>
  <c r="AI52" i="13"/>
  <c r="G40" i="18" s="1"/>
  <c r="AK50" i="13"/>
  <c r="AR51" i="13"/>
  <c r="BF51" i="13"/>
  <c r="BF57" i="13"/>
  <c r="K42" i="18" s="1"/>
  <c r="AB58" i="13"/>
  <c r="F43" i="18" s="1"/>
  <c r="AD57" i="13"/>
  <c r="AD58" i="13" s="1"/>
  <c r="AD75" i="13"/>
  <c r="BG38" i="13"/>
  <c r="BH38" i="13" s="1"/>
  <c r="BF18" i="13"/>
  <c r="AK19" i="13"/>
  <c r="BE19" i="13"/>
  <c r="AK20" i="13"/>
  <c r="BE20" i="13"/>
  <c r="AK31" i="13"/>
  <c r="BF33" i="13"/>
  <c r="AD33" i="13"/>
  <c r="BE35" i="13"/>
  <c r="AK36" i="13"/>
  <c r="AP52" i="13"/>
  <c r="H40" i="18" s="1"/>
  <c r="BF47" i="13"/>
  <c r="AD47" i="13"/>
  <c r="AR48" i="13"/>
  <c r="BF50" i="13"/>
  <c r="AD50" i="13"/>
  <c r="AB79" i="13"/>
  <c r="BD41" i="13"/>
  <c r="BE41" i="13" s="1"/>
  <c r="BG39" i="13"/>
  <c r="BH39" i="13" s="1"/>
  <c r="AI41" i="13"/>
  <c r="G39" i="18" s="1"/>
  <c r="AK29" i="13"/>
  <c r="BF30" i="13"/>
  <c r="AD30" i="13"/>
  <c r="BF34" i="13"/>
  <c r="AD34" i="13"/>
  <c r="BF35" i="13"/>
  <c r="AD35" i="13"/>
  <c r="AB52" i="13"/>
  <c r="F40" i="18" s="1"/>
  <c r="BF48" i="13"/>
  <c r="AD48" i="13"/>
  <c r="BD52" i="13"/>
  <c r="BE52" i="13" s="1"/>
  <c r="BF17" i="13"/>
  <c r="BF20" i="13"/>
  <c r="AD20" i="13"/>
  <c r="BF21" i="13"/>
  <c r="AD21" i="13"/>
  <c r="BF22" i="13"/>
  <c r="AD22" i="13"/>
  <c r="BF23" i="13"/>
  <c r="AD23" i="13"/>
  <c r="BF24" i="13"/>
  <c r="AD24" i="13"/>
  <c r="BF25" i="13"/>
  <c r="AD25" i="13"/>
  <c r="BF26" i="13"/>
  <c r="AD26" i="13"/>
  <c r="BF27" i="13"/>
  <c r="AD27" i="13"/>
  <c r="BF29" i="13"/>
  <c r="AB41" i="13"/>
  <c r="AD29" i="13"/>
  <c r="BF32" i="13"/>
  <c r="AD32" i="13"/>
  <c r="BF40" i="13"/>
  <c r="AD40" i="13"/>
  <c r="BF49" i="13"/>
  <c r="AD49" i="13"/>
  <c r="AD77" i="13"/>
  <c r="BD31" i="12"/>
  <c r="BE31" i="12" s="1"/>
  <c r="AK27" i="12"/>
  <c r="AI24" i="12"/>
  <c r="G28" i="18" s="1"/>
  <c r="AK16" i="12"/>
  <c r="BF16" i="12"/>
  <c r="BF25" i="12"/>
  <c r="AB31" i="12"/>
  <c r="F29" i="18" s="1"/>
  <c r="AD25" i="12"/>
  <c r="AK26" i="12"/>
  <c r="BF28" i="12"/>
  <c r="AD28" i="12"/>
  <c r="BG29" i="12"/>
  <c r="BH29" i="12" s="1"/>
  <c r="BG30" i="12"/>
  <c r="BH30" i="12" s="1"/>
  <c r="AR26" i="12"/>
  <c r="AK17" i="12"/>
  <c r="BF17" i="12"/>
  <c r="AK18" i="12"/>
  <c r="BF18" i="12"/>
  <c r="AK19" i="12"/>
  <c r="BF19" i="12"/>
  <c r="AK20" i="12"/>
  <c r="BF20" i="12"/>
  <c r="AK21" i="12"/>
  <c r="BF21" i="12"/>
  <c r="AK22" i="12"/>
  <c r="BF22" i="12"/>
  <c r="AK23" i="12"/>
  <c r="BF23" i="12"/>
  <c r="AI31" i="12"/>
  <c r="G29" i="18" s="1"/>
  <c r="AK25" i="12"/>
  <c r="BF26" i="12"/>
  <c r="AD26" i="12"/>
  <c r="AK28" i="12"/>
  <c r="BD24" i="12"/>
  <c r="BE24" i="12" s="1"/>
  <c r="BC32" i="12"/>
  <c r="BC34" i="12" s="1"/>
  <c r="AD72" i="12"/>
  <c r="AR25" i="12"/>
  <c r="AP31" i="12"/>
  <c r="H29" i="18" s="1"/>
  <c r="BF27" i="12"/>
  <c r="AD27" i="12"/>
  <c r="AD74" i="12"/>
  <c r="AK41" i="11"/>
  <c r="AK21" i="11"/>
  <c r="BE21" i="11"/>
  <c r="AK23" i="11"/>
  <c r="AK24" i="11"/>
  <c r="BE24" i="11"/>
  <c r="AK26" i="11"/>
  <c r="BE26" i="11"/>
  <c r="AK27" i="11"/>
  <c r="BE27" i="11"/>
  <c r="AK31" i="11"/>
  <c r="AK33" i="11"/>
  <c r="AD58" i="11"/>
  <c r="AV36" i="11"/>
  <c r="AR20" i="11"/>
  <c r="AR22" i="11"/>
  <c r="AR25" i="11"/>
  <c r="BF29" i="11"/>
  <c r="AD29" i="11"/>
  <c r="BF30" i="11"/>
  <c r="AD30" i="11"/>
  <c r="BF32" i="11"/>
  <c r="AD32" i="11"/>
  <c r="BF34" i="11"/>
  <c r="AD34" i="11"/>
  <c r="BF27" i="11"/>
  <c r="AD27" i="11"/>
  <c r="AK29" i="11"/>
  <c r="AI28" i="11"/>
  <c r="G21" i="18" s="1"/>
  <c r="AK17" i="11"/>
  <c r="BG17" i="11" s="1"/>
  <c r="BH17" i="11" s="1"/>
  <c r="AP28" i="11"/>
  <c r="H21" i="18" s="1"/>
  <c r="BF21" i="11"/>
  <c r="BF23" i="11"/>
  <c r="BF24" i="11"/>
  <c r="BF26" i="11"/>
  <c r="BF31" i="11"/>
  <c r="AD31" i="11"/>
  <c r="BF33" i="11"/>
  <c r="AD33" i="11"/>
  <c r="AD41" i="11"/>
  <c r="BF41" i="11"/>
  <c r="AB62" i="11"/>
  <c r="AD56" i="11"/>
  <c r="AD60" i="11"/>
  <c r="BG32" i="15" l="1"/>
  <c r="BH32" i="15" s="1"/>
  <c r="BF41" i="15"/>
  <c r="K58" i="18" s="1"/>
  <c r="BG56" i="14"/>
  <c r="BH56" i="14" s="1"/>
  <c r="AI43" i="15"/>
  <c r="G59" i="18" s="1"/>
  <c r="G57" i="18"/>
  <c r="AC28" i="11"/>
  <c r="AP43" i="15"/>
  <c r="H57" i="18"/>
  <c r="AK28" i="15"/>
  <c r="AK43" i="15" s="1"/>
  <c r="BG17" i="15"/>
  <c r="BH17" i="15" s="1"/>
  <c r="BG59" i="14"/>
  <c r="BH59" i="14" s="1"/>
  <c r="BG58" i="14"/>
  <c r="BH58" i="14" s="1"/>
  <c r="BG57" i="14"/>
  <c r="BH57" i="14" s="1"/>
  <c r="AW42" i="13"/>
  <c r="AX42" i="13" s="1"/>
  <c r="AV65" i="12"/>
  <c r="I36" i="18" s="1"/>
  <c r="I41" i="18"/>
  <c r="J54" i="18"/>
  <c r="BG22" i="11"/>
  <c r="BH22" i="11" s="1"/>
  <c r="E93" i="18"/>
  <c r="B54" i="20"/>
  <c r="E94" i="18"/>
  <c r="B55" i="20"/>
  <c r="AW32" i="12"/>
  <c r="AX32" i="12" s="1"/>
  <c r="AP63" i="12"/>
  <c r="AQ61" i="12"/>
  <c r="AR61" i="12" s="1"/>
  <c r="BH60" i="12"/>
  <c r="K33" i="18"/>
  <c r="C85" i="20"/>
  <c r="BF61" i="12"/>
  <c r="BG53" i="12"/>
  <c r="AJ61" i="12"/>
  <c r="AK61" i="12" s="1"/>
  <c r="AI63" i="12"/>
  <c r="I35" i="18"/>
  <c r="AW63" i="12"/>
  <c r="AX63" i="12" s="1"/>
  <c r="AG75" i="12"/>
  <c r="AG99" i="14"/>
  <c r="AG90" i="15"/>
  <c r="B57" i="20"/>
  <c r="E95" i="18"/>
  <c r="B56" i="20"/>
  <c r="BF19" i="15"/>
  <c r="BF28" i="15" s="1"/>
  <c r="BF43" i="15" s="1"/>
  <c r="AR19" i="15"/>
  <c r="AR28" i="15" s="1"/>
  <c r="AR43" i="15" s="1"/>
  <c r="BD76" i="14"/>
  <c r="BE76" i="14" s="1"/>
  <c r="G46" i="18"/>
  <c r="AI40" i="14"/>
  <c r="AJ40" i="14" s="1"/>
  <c r="AK40" i="14" s="1"/>
  <c r="AJ28" i="14"/>
  <c r="H46" i="18"/>
  <c r="AQ28" i="14"/>
  <c r="AP40" i="14"/>
  <c r="AQ40" i="14" s="1"/>
  <c r="AR40" i="14" s="1"/>
  <c r="BF28" i="14"/>
  <c r="BG17" i="14"/>
  <c r="BH17" i="14" s="1"/>
  <c r="BG19" i="13"/>
  <c r="BH19" i="13" s="1"/>
  <c r="AQ28" i="13"/>
  <c r="AC28" i="13"/>
  <c r="BC42" i="13"/>
  <c r="BC54" i="13" s="1"/>
  <c r="J41" i="18" s="1"/>
  <c r="J38" i="18"/>
  <c r="AB42" i="13"/>
  <c r="AB54" i="13" s="1"/>
  <c r="F39" i="18"/>
  <c r="AP42" i="13"/>
  <c r="AP54" i="13" s="1"/>
  <c r="H39" i="18"/>
  <c r="BC65" i="12"/>
  <c r="J36" i="18" s="1"/>
  <c r="J30" i="18"/>
  <c r="BG20" i="11"/>
  <c r="BH20" i="11" s="1"/>
  <c r="BG25" i="11"/>
  <c r="BH25" i="11" s="1"/>
  <c r="BF42" i="11"/>
  <c r="K24" i="18"/>
  <c r="AV38" i="11"/>
  <c r="AV44" i="11" s="1"/>
  <c r="I26" i="18" s="1"/>
  <c r="I23" i="18"/>
  <c r="BD28" i="11"/>
  <c r="J21" i="18"/>
  <c r="J62" i="18"/>
  <c r="J63" i="18"/>
  <c r="K53" i="18"/>
  <c r="AP76" i="14"/>
  <c r="AB76" i="14"/>
  <c r="AB78" i="14" s="1"/>
  <c r="K48" i="18"/>
  <c r="AI76" i="14"/>
  <c r="BF54" i="14"/>
  <c r="BF71" i="14"/>
  <c r="BF67" i="14"/>
  <c r="BF63" i="14"/>
  <c r="AC75" i="12"/>
  <c r="AD75" i="12" s="1"/>
  <c r="BF35" i="11"/>
  <c r="K22" i="18" s="1"/>
  <c r="AC35" i="11"/>
  <c r="AD35" i="11" s="1"/>
  <c r="AJ35" i="11"/>
  <c r="AK35" i="11" s="1"/>
  <c r="C104" i="20"/>
  <c r="AC99" i="14"/>
  <c r="AD99" i="14" s="1"/>
  <c r="BG70" i="14"/>
  <c r="BH70" i="14" s="1"/>
  <c r="BG68" i="14"/>
  <c r="BH68" i="14" s="1"/>
  <c r="BG53" i="14"/>
  <c r="BH53" i="14" s="1"/>
  <c r="BG74" i="14"/>
  <c r="BH74" i="14" s="1"/>
  <c r="BG75" i="14" s="1"/>
  <c r="BG66" i="14"/>
  <c r="BH66" i="14" s="1"/>
  <c r="BG62" i="14"/>
  <c r="BH62" i="14" s="1"/>
  <c r="BG61" i="14"/>
  <c r="BH61" i="14" s="1"/>
  <c r="BG55" i="14"/>
  <c r="BH55" i="14" s="1"/>
  <c r="BG69" i="14"/>
  <c r="BH69" i="14" s="1"/>
  <c r="BG46" i="14"/>
  <c r="BH46" i="14" s="1"/>
  <c r="BG64" i="14"/>
  <c r="BH64" i="14" s="1"/>
  <c r="BG52" i="14"/>
  <c r="BH52" i="14" s="1"/>
  <c r="BG45" i="14"/>
  <c r="BF41" i="13"/>
  <c r="K39" i="18" s="1"/>
  <c r="BG29" i="13"/>
  <c r="BH29" i="13" s="1"/>
  <c r="BG27" i="13"/>
  <c r="BH27" i="13" s="1"/>
  <c r="BG26" i="13"/>
  <c r="BH26" i="13" s="1"/>
  <c r="BG25" i="13"/>
  <c r="BH25" i="13" s="1"/>
  <c r="BG24" i="13"/>
  <c r="BH24" i="13" s="1"/>
  <c r="BG23" i="13"/>
  <c r="BH23" i="13" s="1"/>
  <c r="BG22" i="13"/>
  <c r="BH22" i="13" s="1"/>
  <c r="BG21" i="13"/>
  <c r="BH21" i="13" s="1"/>
  <c r="BG20" i="13"/>
  <c r="BH20" i="13" s="1"/>
  <c r="AC52" i="13"/>
  <c r="AD52" i="13" s="1"/>
  <c r="BG35" i="13"/>
  <c r="BH35" i="13" s="1"/>
  <c r="BG34" i="13"/>
  <c r="BH34" i="13" s="1"/>
  <c r="BG30" i="13"/>
  <c r="BH30" i="13" s="1"/>
  <c r="AJ41" i="13"/>
  <c r="AK41" i="13" s="1"/>
  <c r="AC79" i="13"/>
  <c r="AD79" i="13" s="1"/>
  <c r="AC81" i="13" s="1"/>
  <c r="AD81" i="13" s="1"/>
  <c r="BG47" i="13"/>
  <c r="BH47" i="13" s="1"/>
  <c r="AQ52" i="13"/>
  <c r="AR52" i="13" s="1"/>
  <c r="BG33" i="13"/>
  <c r="BH33" i="13" s="1"/>
  <c r="BG18" i="13"/>
  <c r="BH18" i="13" s="1"/>
  <c r="AJ52" i="13"/>
  <c r="AK52" i="13" s="1"/>
  <c r="BG31" i="13"/>
  <c r="BH31" i="13" s="1"/>
  <c r="AI42" i="13"/>
  <c r="AI54" i="13" s="1"/>
  <c r="AJ28" i="13"/>
  <c r="BG49" i="13"/>
  <c r="BH49" i="13" s="1"/>
  <c r="BG40" i="13"/>
  <c r="BH40" i="13" s="1"/>
  <c r="BG32" i="13"/>
  <c r="BH32" i="13" s="1"/>
  <c r="AC41" i="13"/>
  <c r="AD41" i="13" s="1"/>
  <c r="BF28" i="13"/>
  <c r="K38" i="18" s="1"/>
  <c r="BG17" i="13"/>
  <c r="BH17" i="13" s="1"/>
  <c r="BG48" i="13"/>
  <c r="BH48" i="13" s="1"/>
  <c r="BF52" i="13"/>
  <c r="K40" i="18" s="1"/>
  <c r="BG50" i="13"/>
  <c r="BH50" i="13" s="1"/>
  <c r="BF58" i="13"/>
  <c r="BG57" i="13"/>
  <c r="BG51" i="13"/>
  <c r="BH51" i="13" s="1"/>
  <c r="BG36" i="13"/>
  <c r="BH36" i="13" s="1"/>
  <c r="AQ41" i="13"/>
  <c r="AR41" i="13" s="1"/>
  <c r="AQ31" i="12"/>
  <c r="AR31" i="12" s="1"/>
  <c r="AP32" i="12"/>
  <c r="AP34" i="12" s="1"/>
  <c r="BG26" i="12"/>
  <c r="BH26" i="12" s="1"/>
  <c r="AJ31" i="12"/>
  <c r="AK31" i="12" s="1"/>
  <c r="AC31" i="12"/>
  <c r="AD31" i="12" s="1"/>
  <c r="AB32" i="12"/>
  <c r="AB34" i="12" s="1"/>
  <c r="AB65" i="12" s="1"/>
  <c r="BF24" i="12"/>
  <c r="BG16" i="12"/>
  <c r="BH16" i="12" s="1"/>
  <c r="AI32" i="12"/>
  <c r="AI34" i="12" s="1"/>
  <c r="AJ24" i="12"/>
  <c r="AK24" i="12" s="1"/>
  <c r="BG27" i="12"/>
  <c r="BH27" i="12" s="1"/>
  <c r="BD32" i="12"/>
  <c r="BE32" i="12" s="1"/>
  <c r="BG23" i="12"/>
  <c r="BH23" i="12" s="1"/>
  <c r="BG22" i="12"/>
  <c r="BH22" i="12" s="1"/>
  <c r="BG21" i="12"/>
  <c r="BH21" i="12" s="1"/>
  <c r="BG20" i="12"/>
  <c r="BH20" i="12" s="1"/>
  <c r="BG19" i="12"/>
  <c r="BH19" i="12" s="1"/>
  <c r="BG18" i="12"/>
  <c r="BH18" i="12" s="1"/>
  <c r="BG17" i="12"/>
  <c r="BH17" i="12" s="1"/>
  <c r="BG28" i="12"/>
  <c r="BH28" i="12" s="1"/>
  <c r="BF31" i="12"/>
  <c r="K29" i="18" s="1"/>
  <c r="BG25" i="12"/>
  <c r="BH25" i="12" s="1"/>
  <c r="BG24" i="11"/>
  <c r="BH24" i="11" s="1"/>
  <c r="BG21" i="11"/>
  <c r="BH21" i="11" s="1"/>
  <c r="BG27" i="11"/>
  <c r="BH27" i="11" s="1"/>
  <c r="BG34" i="11"/>
  <c r="BH34" i="11" s="1"/>
  <c r="BG32" i="11"/>
  <c r="BH32" i="11" s="1"/>
  <c r="BG30" i="11"/>
  <c r="BH30" i="11" s="1"/>
  <c r="BC36" i="11"/>
  <c r="AC62" i="11"/>
  <c r="AD62" i="11" s="1"/>
  <c r="AC64" i="11" s="1"/>
  <c r="AD64" i="11" s="1"/>
  <c r="BG41" i="11"/>
  <c r="BG33" i="11"/>
  <c r="BH33" i="11" s="1"/>
  <c r="BG31" i="11"/>
  <c r="BH31" i="11" s="1"/>
  <c r="BG26" i="11"/>
  <c r="BH26" i="11" s="1"/>
  <c r="BG23" i="11"/>
  <c r="BH23" i="11" s="1"/>
  <c r="AP36" i="11"/>
  <c r="AQ28" i="11"/>
  <c r="AI36" i="11"/>
  <c r="AJ28" i="11"/>
  <c r="BF28" i="11"/>
  <c r="K21" i="18" s="1"/>
  <c r="BG29" i="11"/>
  <c r="BH29" i="11" s="1"/>
  <c r="AW36" i="11"/>
  <c r="AX36" i="11" s="1"/>
  <c r="AB36" i="11"/>
  <c r="BF78" i="15" l="1"/>
  <c r="C83" i="20"/>
  <c r="K25" i="18"/>
  <c r="BG28" i="15"/>
  <c r="BH28" i="15" s="1"/>
  <c r="AP65" i="12"/>
  <c r="H36" i="18" s="1"/>
  <c r="AC42" i="13"/>
  <c r="AD42" i="13" s="1"/>
  <c r="AI65" i="12"/>
  <c r="G36" i="18" s="1"/>
  <c r="BC60" i="13"/>
  <c r="J44" i="18" s="1"/>
  <c r="BH53" i="12"/>
  <c r="G35" i="18"/>
  <c r="AJ63" i="12"/>
  <c r="AK63" i="12" s="1"/>
  <c r="BG61" i="12"/>
  <c r="H35" i="18"/>
  <c r="AQ63" i="12"/>
  <c r="AR63" i="12" s="1"/>
  <c r="C103" i="20"/>
  <c r="BF63" i="12"/>
  <c r="AG77" i="12"/>
  <c r="K28" i="18"/>
  <c r="C82" i="20"/>
  <c r="K43" i="18"/>
  <c r="AI78" i="14"/>
  <c r="G54" i="18" s="1"/>
  <c r="AG107" i="14"/>
  <c r="H96" i="18"/>
  <c r="H97" i="18"/>
  <c r="AG92" i="15"/>
  <c r="AG79" i="13"/>
  <c r="BG19" i="15"/>
  <c r="BH19" i="15" s="1"/>
  <c r="BH75" i="14"/>
  <c r="AJ76" i="14"/>
  <c r="AK76" i="14" s="1"/>
  <c r="AP78" i="14"/>
  <c r="AP80" i="14" s="1"/>
  <c r="H55" i="18" s="1"/>
  <c r="K46" i="18"/>
  <c r="BG28" i="14"/>
  <c r="BF40" i="14"/>
  <c r="AC76" i="14"/>
  <c r="AD76" i="14" s="1"/>
  <c r="BF76" i="14"/>
  <c r="BH57" i="13"/>
  <c r="BG58" i="13" s="1"/>
  <c r="BD42" i="13"/>
  <c r="BE42" i="13" s="1"/>
  <c r="BD54" i="13" s="1"/>
  <c r="BE54" i="13" s="1"/>
  <c r="AQ42" i="13"/>
  <c r="AR42" i="13" s="1"/>
  <c r="AI60" i="13"/>
  <c r="G44" i="18" s="1"/>
  <c r="G41" i="18"/>
  <c r="AP60" i="13"/>
  <c r="H44" i="18" s="1"/>
  <c r="H41" i="18"/>
  <c r="AB60" i="13"/>
  <c r="F44" i="18" s="1"/>
  <c r="F41" i="18"/>
  <c r="F36" i="18"/>
  <c r="F30" i="18"/>
  <c r="H30" i="18"/>
  <c r="G30" i="18"/>
  <c r="BH41" i="11"/>
  <c r="BG42" i="11"/>
  <c r="BC38" i="11"/>
  <c r="BC44" i="11" s="1"/>
  <c r="J26" i="18" s="1"/>
  <c r="J23" i="18"/>
  <c r="AI38" i="11"/>
  <c r="AI44" i="11" s="1"/>
  <c r="G26" i="18" s="1"/>
  <c r="G23" i="18"/>
  <c r="H23" i="18"/>
  <c r="AP38" i="11"/>
  <c r="AP44" i="11" s="1"/>
  <c r="H26" i="18" s="1"/>
  <c r="F23" i="18"/>
  <c r="AB38" i="11"/>
  <c r="AB44" i="11" s="1"/>
  <c r="F26" i="18" s="1"/>
  <c r="H62" i="18"/>
  <c r="G62" i="18"/>
  <c r="AI78" i="15"/>
  <c r="G63" i="18" s="1"/>
  <c r="AB78" i="15"/>
  <c r="F63" i="18" s="1"/>
  <c r="F62" i="18"/>
  <c r="BG71" i="14"/>
  <c r="K52" i="18"/>
  <c r="F54" i="18"/>
  <c r="AB80" i="14"/>
  <c r="F55" i="18" s="1"/>
  <c r="K50" i="18"/>
  <c r="BG63" i="14"/>
  <c r="K51" i="18"/>
  <c r="BG67" i="14"/>
  <c r="K49" i="18"/>
  <c r="BG54" i="14"/>
  <c r="AQ76" i="14"/>
  <c r="AR76" i="14" s="1"/>
  <c r="BH45" i="14"/>
  <c r="AG62" i="11"/>
  <c r="H93" i="18"/>
  <c r="BG35" i="11"/>
  <c r="AC92" i="15"/>
  <c r="AD92" i="15" s="1"/>
  <c r="AW78" i="14"/>
  <c r="AX78" i="14" s="1"/>
  <c r="AC107" i="14"/>
  <c r="AD107" i="14" s="1"/>
  <c r="BG52" i="13"/>
  <c r="AJ42" i="13"/>
  <c r="AK42" i="13" s="1"/>
  <c r="AW54" i="13"/>
  <c r="AX54" i="13" s="1"/>
  <c r="BF42" i="13"/>
  <c r="BF54" i="13" s="1"/>
  <c r="BG28" i="13"/>
  <c r="BG41" i="13"/>
  <c r="AW34" i="12"/>
  <c r="AX34" i="12" s="1"/>
  <c r="BG31" i="12"/>
  <c r="AC77" i="12"/>
  <c r="AD77" i="12" s="1"/>
  <c r="AJ32" i="12"/>
  <c r="AK32" i="12" s="1"/>
  <c r="AC32" i="12"/>
  <c r="AD32" i="12" s="1"/>
  <c r="BD34" i="12"/>
  <c r="BE34" i="12" s="1"/>
  <c r="BF32" i="12"/>
  <c r="BG24" i="12"/>
  <c r="AQ32" i="12"/>
  <c r="AR32" i="12" s="1"/>
  <c r="AC36" i="11"/>
  <c r="AD36" i="11" s="1"/>
  <c r="BF36" i="11"/>
  <c r="K23" i="18" s="1"/>
  <c r="BG28" i="11"/>
  <c r="BD36" i="11"/>
  <c r="BE36" i="11" s="1"/>
  <c r="AJ36" i="11"/>
  <c r="AK36" i="11" s="1"/>
  <c r="AQ36" i="11"/>
  <c r="AR36" i="11" s="1"/>
  <c r="AI80" i="14" l="1"/>
  <c r="G55" i="18" s="1"/>
  <c r="BH42" i="11"/>
  <c r="H94" i="18"/>
  <c r="K35" i="18"/>
  <c r="BH61" i="12"/>
  <c r="BG63" i="12"/>
  <c r="H54" i="18"/>
  <c r="H95" i="18"/>
  <c r="AG81" i="13"/>
  <c r="BG41" i="15"/>
  <c r="B69" i="20"/>
  <c r="H59" i="18"/>
  <c r="AP78" i="15"/>
  <c r="H63" i="18" s="1"/>
  <c r="BH54" i="14"/>
  <c r="BF78" i="14"/>
  <c r="K54" i="18" s="1"/>
  <c r="BH28" i="14"/>
  <c r="BG40" i="14" s="1"/>
  <c r="BH40" i="14" s="1"/>
  <c r="BH58" i="13"/>
  <c r="BH52" i="13"/>
  <c r="BH41" i="13"/>
  <c r="BH28" i="13"/>
  <c r="BF60" i="13"/>
  <c r="K41" i="18"/>
  <c r="BH31" i="12"/>
  <c r="BH24" i="12"/>
  <c r="BF34" i="12"/>
  <c r="BF65" i="12" s="1"/>
  <c r="C98" i="20"/>
  <c r="BH35" i="11"/>
  <c r="AG64" i="11"/>
  <c r="BH28" i="11"/>
  <c r="BH71" i="14"/>
  <c r="BG76" i="15"/>
  <c r="K62" i="18"/>
  <c r="BH67" i="14"/>
  <c r="BH63" i="14"/>
  <c r="BF38" i="11"/>
  <c r="BF44" i="11" s="1"/>
  <c r="BD78" i="15"/>
  <c r="BE78" i="15" s="1"/>
  <c r="AW78" i="15"/>
  <c r="AX78" i="15" s="1"/>
  <c r="AC78" i="14"/>
  <c r="AD78" i="14" s="1"/>
  <c r="AQ78" i="14"/>
  <c r="AR78" i="14" s="1"/>
  <c r="AW80" i="14"/>
  <c r="AX80" i="14" s="1"/>
  <c r="AJ78" i="14"/>
  <c r="AK78" i="14" s="1"/>
  <c r="BD78" i="14"/>
  <c r="BE78" i="14" s="1"/>
  <c r="AJ54" i="13"/>
  <c r="AK54" i="13" s="1"/>
  <c r="AC54" i="13"/>
  <c r="AD54" i="13" s="1"/>
  <c r="BD60" i="13"/>
  <c r="BE60" i="13" s="1"/>
  <c r="AW60" i="13"/>
  <c r="AX60" i="13" s="1"/>
  <c r="AQ54" i="13"/>
  <c r="AR54" i="13" s="1"/>
  <c r="AQ34" i="12"/>
  <c r="AR34" i="12" s="1"/>
  <c r="BD65" i="12"/>
  <c r="BE65" i="12" s="1"/>
  <c r="AJ34" i="12"/>
  <c r="AK34" i="12" s="1"/>
  <c r="AC34" i="12"/>
  <c r="AD34" i="12" s="1"/>
  <c r="AW65" i="12"/>
  <c r="AX65" i="12" s="1"/>
  <c r="AC38" i="11"/>
  <c r="AD38" i="11" s="1"/>
  <c r="BG42" i="13" l="1"/>
  <c r="BH42" i="13" s="1"/>
  <c r="BG54" i="13" s="1"/>
  <c r="BG32" i="12"/>
  <c r="BH32" i="12" s="1"/>
  <c r="BH76" i="15"/>
  <c r="BG36" i="11"/>
  <c r="B25" i="20"/>
  <c r="BH63" i="12"/>
  <c r="C99" i="20"/>
  <c r="BH41" i="15"/>
  <c r="BG43" i="15"/>
  <c r="K59" i="18"/>
  <c r="BG76" i="14"/>
  <c r="BH76" i="14" s="1"/>
  <c r="BG78" i="14" s="1"/>
  <c r="BG80" i="14" s="1"/>
  <c r="BF80" i="14"/>
  <c r="K55" i="18" s="1"/>
  <c r="B11" i="20" s="1"/>
  <c r="K44" i="18"/>
  <c r="K30" i="18"/>
  <c r="K26" i="18"/>
  <c r="K63" i="18"/>
  <c r="B12" i="20" s="1"/>
  <c r="AQ78" i="15"/>
  <c r="AR78" i="15" s="1"/>
  <c r="AC78" i="15"/>
  <c r="AD78" i="15" s="1"/>
  <c r="AJ78" i="15"/>
  <c r="AK78" i="15" s="1"/>
  <c r="BD80" i="14"/>
  <c r="BE80" i="14" s="1"/>
  <c r="AJ80" i="14"/>
  <c r="AK80" i="14" s="1"/>
  <c r="AQ80" i="14"/>
  <c r="AR80" i="14" s="1"/>
  <c r="AC80" i="14"/>
  <c r="AD80" i="14" s="1"/>
  <c r="AJ60" i="13"/>
  <c r="AK60" i="13" s="1"/>
  <c r="AQ60" i="13"/>
  <c r="AR60" i="13" s="1"/>
  <c r="AC60" i="13"/>
  <c r="AD60" i="13" s="1"/>
  <c r="AC65" i="12"/>
  <c r="AD65" i="12" s="1"/>
  <c r="AJ65" i="12"/>
  <c r="AK65" i="12" s="1"/>
  <c r="AQ65" i="12"/>
  <c r="AR65" i="12" s="1"/>
  <c r="AC44" i="11"/>
  <c r="AD44" i="11" s="1"/>
  <c r="BG34" i="12" l="1"/>
  <c r="BH34" i="12" s="1"/>
  <c r="BG65" i="12" s="1"/>
  <c r="BH36" i="11"/>
  <c r="BH43" i="15"/>
  <c r="BG78" i="15" s="1"/>
  <c r="BG38" i="11"/>
  <c r="BH38" i="11" s="1"/>
  <c r="BG44" i="11" s="1"/>
  <c r="BH78" i="14"/>
  <c r="BH54" i="13"/>
  <c r="BG60" i="13" s="1"/>
  <c r="B10" i="20"/>
  <c r="K36" i="18"/>
  <c r="B8" i="20"/>
  <c r="BH80" i="14"/>
  <c r="BG61" i="15" l="1"/>
  <c r="BH61" i="15" s="1"/>
  <c r="BH78" i="15"/>
  <c r="BH60" i="13"/>
  <c r="BH65" i="12"/>
  <c r="B9" i="20"/>
  <c r="BH44" i="11"/>
  <c r="Y62" i="4"/>
  <c r="Y61" i="4"/>
  <c r="Y60" i="4"/>
  <c r="Y59" i="4"/>
  <c r="Y58" i="4"/>
  <c r="Y57" i="4"/>
  <c r="Y55" i="4"/>
  <c r="X62" i="4"/>
  <c r="X61" i="4"/>
  <c r="X60" i="4"/>
  <c r="X59" i="4"/>
  <c r="X58" i="4"/>
  <c r="X57" i="4"/>
  <c r="X55" i="4"/>
  <c r="AA55" i="4" s="1"/>
  <c r="D62" i="4"/>
  <c r="D61" i="4"/>
  <c r="D60" i="4"/>
  <c r="D59" i="4"/>
  <c r="D58" i="4"/>
  <c r="D57" i="4"/>
  <c r="D55" i="4"/>
  <c r="AG66" i="4"/>
  <c r="R62" i="4"/>
  <c r="W62" i="4" s="1"/>
  <c r="Q62" i="4"/>
  <c r="Z62" i="4" s="1"/>
  <c r="R61" i="4"/>
  <c r="U61" i="4" s="1"/>
  <c r="Q61" i="4"/>
  <c r="Z61" i="4" s="1"/>
  <c r="R60" i="4"/>
  <c r="S60" i="4" s="1"/>
  <c r="Q60" i="4"/>
  <c r="Z60" i="4" s="1"/>
  <c r="R59" i="4"/>
  <c r="U59" i="4" s="1"/>
  <c r="Q59" i="4"/>
  <c r="Z59" i="4" s="1"/>
  <c r="R58" i="4"/>
  <c r="S58" i="4" s="1"/>
  <c r="Q58" i="4"/>
  <c r="Z58" i="4" s="1"/>
  <c r="R57" i="4"/>
  <c r="U57" i="4" s="1"/>
  <c r="Q57" i="4"/>
  <c r="Z57" i="4" s="1"/>
  <c r="R55" i="4"/>
  <c r="T55" i="4" s="1"/>
  <c r="Q55" i="4"/>
  <c r="Z55" i="4" s="1"/>
  <c r="S57" i="4" l="1"/>
  <c r="W57" i="4"/>
  <c r="W58" i="4"/>
  <c r="W60" i="4"/>
  <c r="W55" i="4"/>
  <c r="W59" i="4"/>
  <c r="W61" i="4"/>
  <c r="U58" i="4"/>
  <c r="U60" i="4"/>
  <c r="U55" i="4"/>
  <c r="S55" i="4"/>
  <c r="T59" i="4"/>
  <c r="T61" i="4"/>
  <c r="S62" i="4"/>
  <c r="U62" i="4"/>
  <c r="T57" i="4"/>
  <c r="T58" i="4"/>
  <c r="S59" i="4"/>
  <c r="T60" i="4"/>
  <c r="S61" i="4"/>
  <c r="T62" i="4"/>
  <c r="AX255" i="4"/>
  <c r="AV247" i="4"/>
  <c r="AZ255" i="4"/>
  <c r="AY255" i="4"/>
  <c r="AW255" i="4"/>
  <c r="AV255" i="4"/>
  <c r="BX238" i="4" l="1"/>
  <c r="BN232" i="4"/>
  <c r="CQ232" i="4" s="1"/>
  <c r="CP232" i="4" s="1"/>
  <c r="BF232" i="4"/>
  <c r="BN231" i="4"/>
  <c r="CQ231" i="4" s="1"/>
  <c r="BM231" i="4"/>
  <c r="CO231" i="4" s="1"/>
  <c r="BF231" i="4"/>
  <c r="BN230" i="4"/>
  <c r="CQ230" i="4" s="1"/>
  <c r="BM230" i="4"/>
  <c r="CO230" i="4" s="1"/>
  <c r="BG230" i="4"/>
  <c r="BF230" i="4"/>
  <c r="BN229" i="4"/>
  <c r="CQ229" i="4" s="1"/>
  <c r="CP229" i="4" s="1"/>
  <c r="BF229" i="4"/>
  <c r="BK227" i="4"/>
  <c r="BF227" i="4" s="1"/>
  <c r="BM227" i="4"/>
  <c r="CO227" i="4" s="1"/>
  <c r="BN227" i="4"/>
  <c r="CQ227" i="4" s="1"/>
  <c r="BN226" i="4"/>
  <c r="CQ226" i="4" s="1"/>
  <c r="BM226" i="4"/>
  <c r="CO226" i="4" s="1"/>
  <c r="BK226" i="4"/>
  <c r="BF226" i="4" s="1"/>
  <c r="BN225" i="4"/>
  <c r="CQ225" i="4" s="1"/>
  <c r="BM225" i="4"/>
  <c r="CO225" i="4" s="1"/>
  <c r="BK225" i="4"/>
  <c r="BF225" i="4" s="1"/>
  <c r="BN224" i="4"/>
  <c r="CQ224" i="4" s="1"/>
  <c r="BM224" i="4"/>
  <c r="CO224" i="4" s="1"/>
  <c r="BK224" i="4"/>
  <c r="BF224" i="4" s="1"/>
  <c r="BG224" i="4"/>
  <c r="BN223" i="4"/>
  <c r="CQ223" i="4" s="1"/>
  <c r="BM223" i="4"/>
  <c r="CO223" i="4" s="1"/>
  <c r="BK223" i="4"/>
  <c r="BF223" i="4" s="1"/>
  <c r="BK222" i="4"/>
  <c r="BF222" i="4" s="1"/>
  <c r="CP224" i="4" l="1"/>
  <c r="CP226" i="4"/>
  <c r="CP231" i="4"/>
  <c r="CP223" i="4"/>
  <c r="CP225" i="4"/>
  <c r="CP227" i="4"/>
  <c r="CP230" i="4"/>
  <c r="AZ256" i="4"/>
  <c r="AY256" i="4"/>
  <c r="AX256" i="4"/>
  <c r="AW256" i="4"/>
  <c r="AV256" i="4"/>
  <c r="BK245" i="4" s="1"/>
  <c r="BB256" i="4" l="1"/>
  <c r="BA256" i="4"/>
  <c r="BA295" i="4"/>
  <c r="BA294" i="4"/>
  <c r="BA293" i="4"/>
  <c r="S310" i="4"/>
  <c r="T310" i="4"/>
  <c r="U310" i="4"/>
  <c r="V310" i="4"/>
  <c r="W310" i="4"/>
  <c r="X310" i="4"/>
  <c r="Y310" i="4"/>
  <c r="Z310" i="4"/>
  <c r="AA310" i="4"/>
  <c r="AB310" i="4"/>
  <c r="AC310" i="4"/>
  <c r="AD310" i="4"/>
  <c r="AE310" i="4"/>
  <c r="AG310" i="4"/>
  <c r="S311" i="4"/>
  <c r="T311" i="4"/>
  <c r="U311" i="4"/>
  <c r="V311" i="4"/>
  <c r="W311" i="4"/>
  <c r="X311" i="4"/>
  <c r="Y311" i="4"/>
  <c r="Z311" i="4"/>
  <c r="AA311" i="4"/>
  <c r="AB311" i="4"/>
  <c r="AC311" i="4"/>
  <c r="AD311" i="4"/>
  <c r="AE311" i="4"/>
  <c r="AG311" i="4"/>
  <c r="S312" i="4"/>
  <c r="T312" i="4"/>
  <c r="U312" i="4"/>
  <c r="V312" i="4"/>
  <c r="W312" i="4"/>
  <c r="X312" i="4"/>
  <c r="Y312" i="4"/>
  <c r="Z312" i="4"/>
  <c r="AA312" i="4"/>
  <c r="AB312" i="4"/>
  <c r="AC312" i="4"/>
  <c r="AD312" i="4"/>
  <c r="AE312" i="4"/>
  <c r="AG312" i="4"/>
  <c r="S313" i="4"/>
  <c r="T313" i="4"/>
  <c r="U313" i="4"/>
  <c r="V313" i="4"/>
  <c r="W313" i="4"/>
  <c r="X313" i="4"/>
  <c r="Y313" i="4"/>
  <c r="Z313" i="4"/>
  <c r="AA313" i="4"/>
  <c r="AB313" i="4"/>
  <c r="AC313" i="4"/>
  <c r="AD313" i="4"/>
  <c r="AE313" i="4"/>
  <c r="AG313" i="4"/>
  <c r="S314" i="4"/>
  <c r="T314" i="4"/>
  <c r="U314" i="4"/>
  <c r="V314" i="4"/>
  <c r="W314" i="4"/>
  <c r="X314" i="4"/>
  <c r="Y314" i="4"/>
  <c r="Z314" i="4"/>
  <c r="AA314" i="4"/>
  <c r="AB314" i="4"/>
  <c r="AC314" i="4"/>
  <c r="AD314" i="4"/>
  <c r="AE314" i="4"/>
  <c r="AG314" i="4"/>
  <c r="S315" i="4"/>
  <c r="T315" i="4"/>
  <c r="U315" i="4"/>
  <c r="V315" i="4"/>
  <c r="W315" i="4"/>
  <c r="X315" i="4"/>
  <c r="Y315" i="4"/>
  <c r="Z315" i="4"/>
  <c r="AA315" i="4"/>
  <c r="AB315" i="4"/>
  <c r="AC315" i="4"/>
  <c r="AD315" i="4"/>
  <c r="AE315" i="4"/>
  <c r="AG315" i="4"/>
  <c r="S316" i="4"/>
  <c r="T316" i="4"/>
  <c r="U316" i="4"/>
  <c r="V316" i="4"/>
  <c r="W316" i="4"/>
  <c r="X316" i="4"/>
  <c r="Y316" i="4"/>
  <c r="Z316" i="4"/>
  <c r="AA316" i="4"/>
  <c r="AB316" i="4"/>
  <c r="AC316" i="4"/>
  <c r="AD316" i="4"/>
  <c r="AE316" i="4"/>
  <c r="AG316" i="4"/>
  <c r="S317" i="4"/>
  <c r="T317" i="4"/>
  <c r="U317" i="4"/>
  <c r="V317" i="4"/>
  <c r="W317" i="4"/>
  <c r="X317" i="4"/>
  <c r="Y317" i="4"/>
  <c r="Z317" i="4"/>
  <c r="AA317" i="4"/>
  <c r="AB317" i="4"/>
  <c r="AC317" i="4"/>
  <c r="AD317" i="4"/>
  <c r="AE317" i="4"/>
  <c r="AG317" i="4"/>
  <c r="S318" i="4"/>
  <c r="T318" i="4"/>
  <c r="U318" i="4"/>
  <c r="V318" i="4"/>
  <c r="W318" i="4"/>
  <c r="X318" i="4"/>
  <c r="Y318" i="4"/>
  <c r="Z318" i="4"/>
  <c r="AA318" i="4"/>
  <c r="AB318" i="4"/>
  <c r="AC318" i="4"/>
  <c r="AD318" i="4"/>
  <c r="AE318" i="4"/>
  <c r="AG318" i="4"/>
  <c r="S319" i="4"/>
  <c r="T319" i="4"/>
  <c r="U319" i="4"/>
  <c r="V319" i="4"/>
  <c r="W319" i="4"/>
  <c r="X319" i="4"/>
  <c r="Y319" i="4"/>
  <c r="Z319" i="4"/>
  <c r="AA319" i="4"/>
  <c r="AB319" i="4"/>
  <c r="AC319" i="4"/>
  <c r="AD319" i="4"/>
  <c r="AE319" i="4"/>
  <c r="AG319" i="4"/>
  <c r="S288" i="4"/>
  <c r="T288" i="4"/>
  <c r="U288" i="4"/>
  <c r="V288" i="4"/>
  <c r="W288" i="4"/>
  <c r="X288" i="4"/>
  <c r="Y288" i="4"/>
  <c r="Z288" i="4"/>
  <c r="AA288" i="4"/>
  <c r="AB288" i="4"/>
  <c r="AC288" i="4"/>
  <c r="AD288" i="4"/>
  <c r="AE288" i="4"/>
  <c r="AG288" i="4"/>
  <c r="S289" i="4"/>
  <c r="T289" i="4"/>
  <c r="U289" i="4"/>
  <c r="V289" i="4"/>
  <c r="W289" i="4"/>
  <c r="X289" i="4"/>
  <c r="Y289" i="4"/>
  <c r="Z289" i="4"/>
  <c r="AA289" i="4"/>
  <c r="AB289" i="4"/>
  <c r="AC289" i="4"/>
  <c r="AD289" i="4"/>
  <c r="AE289" i="4"/>
  <c r="AG289" i="4"/>
  <c r="S290" i="4"/>
  <c r="T290" i="4"/>
  <c r="U290" i="4"/>
  <c r="V290" i="4"/>
  <c r="W290" i="4"/>
  <c r="X290" i="4"/>
  <c r="Y290" i="4"/>
  <c r="Z290" i="4"/>
  <c r="AA290" i="4"/>
  <c r="AB290" i="4"/>
  <c r="AC290" i="4"/>
  <c r="AD290" i="4"/>
  <c r="AE290" i="4"/>
  <c r="AG290" i="4"/>
  <c r="S291" i="4"/>
  <c r="T291" i="4"/>
  <c r="U291" i="4"/>
  <c r="V291" i="4"/>
  <c r="W291" i="4"/>
  <c r="X291" i="4"/>
  <c r="Y291" i="4"/>
  <c r="Z291" i="4"/>
  <c r="AA291" i="4"/>
  <c r="AB291" i="4"/>
  <c r="AC291" i="4"/>
  <c r="AD291" i="4"/>
  <c r="AE291" i="4"/>
  <c r="AG291" i="4"/>
  <c r="S292" i="4"/>
  <c r="T292" i="4"/>
  <c r="U292" i="4"/>
  <c r="V292" i="4"/>
  <c r="W292" i="4"/>
  <c r="X292" i="4"/>
  <c r="Y292" i="4"/>
  <c r="Z292" i="4"/>
  <c r="AA292" i="4"/>
  <c r="AB292" i="4"/>
  <c r="AC292" i="4"/>
  <c r="AD292" i="4"/>
  <c r="AE292" i="4"/>
  <c r="AG292" i="4"/>
  <c r="S293" i="4"/>
  <c r="T293" i="4"/>
  <c r="U293" i="4"/>
  <c r="V293" i="4"/>
  <c r="W293" i="4"/>
  <c r="X293" i="4"/>
  <c r="AA293" i="4"/>
  <c r="AB293" i="4"/>
  <c r="AC293" i="4"/>
  <c r="AD293" i="4"/>
  <c r="AE293" i="4"/>
  <c r="AF293" i="4"/>
  <c r="AG293" i="4"/>
  <c r="S294" i="4"/>
  <c r="T294" i="4"/>
  <c r="U294" i="4"/>
  <c r="V294" i="4"/>
  <c r="W294" i="4"/>
  <c r="X294" i="4"/>
  <c r="AA294" i="4"/>
  <c r="AB294" i="4"/>
  <c r="AC294" i="4"/>
  <c r="AD294" i="4"/>
  <c r="AE294" i="4"/>
  <c r="AF294" i="4"/>
  <c r="AG294" i="4"/>
  <c r="S295" i="4"/>
  <c r="T295" i="4"/>
  <c r="U295" i="4"/>
  <c r="V295" i="4"/>
  <c r="W295" i="4"/>
  <c r="X295" i="4"/>
  <c r="AA295" i="4"/>
  <c r="AB295" i="4"/>
  <c r="AC295" i="4"/>
  <c r="AD295" i="4"/>
  <c r="AE295" i="4"/>
  <c r="AF295" i="4"/>
  <c r="AG295" i="4"/>
  <c r="S296" i="4"/>
  <c r="T296" i="4"/>
  <c r="U296" i="4"/>
  <c r="V296" i="4"/>
  <c r="W296" i="4"/>
  <c r="X296" i="4"/>
  <c r="Y296" i="4"/>
  <c r="Z296" i="4"/>
  <c r="AA296" i="4"/>
  <c r="AB296" i="4"/>
  <c r="AC296" i="4"/>
  <c r="AD296" i="4"/>
  <c r="AE296" i="4"/>
  <c r="AG296" i="4"/>
  <c r="S297" i="4"/>
  <c r="T297" i="4"/>
  <c r="U297" i="4"/>
  <c r="V297" i="4"/>
  <c r="W297" i="4"/>
  <c r="X297" i="4"/>
  <c r="Y297" i="4"/>
  <c r="Z297" i="4"/>
  <c r="AA297" i="4"/>
  <c r="AB297" i="4"/>
  <c r="AC297" i="4"/>
  <c r="AD297" i="4"/>
  <c r="AE297" i="4"/>
  <c r="AG297" i="4"/>
  <c r="S298" i="4"/>
  <c r="T298" i="4"/>
  <c r="U298" i="4"/>
  <c r="V298" i="4"/>
  <c r="W298" i="4"/>
  <c r="X298" i="4"/>
  <c r="Y298" i="4"/>
  <c r="Z298" i="4"/>
  <c r="AA298" i="4"/>
  <c r="AB298" i="4"/>
  <c r="AC298" i="4"/>
  <c r="AD298" i="4"/>
  <c r="AE298" i="4"/>
  <c r="AG298" i="4"/>
  <c r="S299" i="4"/>
  <c r="T299" i="4"/>
  <c r="U299" i="4"/>
  <c r="V299" i="4"/>
  <c r="W299" i="4"/>
  <c r="X299" i="4"/>
  <c r="Y299" i="4"/>
  <c r="Z299" i="4"/>
  <c r="AA299" i="4"/>
  <c r="AB299" i="4"/>
  <c r="AC299" i="4"/>
  <c r="AD299" i="4"/>
  <c r="AE299" i="4"/>
  <c r="AG299" i="4"/>
  <c r="S300" i="4"/>
  <c r="T300" i="4"/>
  <c r="U300" i="4"/>
  <c r="V300" i="4"/>
  <c r="W300" i="4"/>
  <c r="X300" i="4"/>
  <c r="Y300" i="4"/>
  <c r="Z300" i="4"/>
  <c r="AA300" i="4"/>
  <c r="AB300" i="4"/>
  <c r="AC300" i="4"/>
  <c r="AD300" i="4"/>
  <c r="AE300" i="4"/>
  <c r="AG300" i="4"/>
  <c r="S301" i="4"/>
  <c r="T301" i="4"/>
  <c r="U301" i="4"/>
  <c r="V301" i="4"/>
  <c r="W301" i="4"/>
  <c r="X301" i="4"/>
  <c r="Y301" i="4"/>
  <c r="Z301" i="4"/>
  <c r="AA301" i="4"/>
  <c r="AB301" i="4"/>
  <c r="AC301" i="4"/>
  <c r="AD301" i="4"/>
  <c r="AE301" i="4"/>
  <c r="AG301" i="4"/>
  <c r="S302" i="4"/>
  <c r="T302" i="4"/>
  <c r="U302" i="4"/>
  <c r="V302" i="4"/>
  <c r="W302" i="4"/>
  <c r="X302" i="4"/>
  <c r="Y302" i="4"/>
  <c r="Z302" i="4"/>
  <c r="AA302" i="4"/>
  <c r="AB302" i="4"/>
  <c r="AC302" i="4"/>
  <c r="AD302" i="4"/>
  <c r="AE302" i="4"/>
  <c r="AG302" i="4"/>
  <c r="S303" i="4"/>
  <c r="T303" i="4"/>
  <c r="U303" i="4"/>
  <c r="V303" i="4"/>
  <c r="W303" i="4"/>
  <c r="X303" i="4"/>
  <c r="Y303" i="4"/>
  <c r="Z303" i="4"/>
  <c r="AA303" i="4"/>
  <c r="AB303" i="4"/>
  <c r="AC303" i="4"/>
  <c r="AD303" i="4"/>
  <c r="AE303" i="4"/>
  <c r="AG303" i="4"/>
  <c r="S304" i="4"/>
  <c r="T304" i="4"/>
  <c r="U304" i="4"/>
  <c r="V304" i="4"/>
  <c r="W304" i="4"/>
  <c r="X304" i="4"/>
  <c r="Y304" i="4"/>
  <c r="Z304" i="4"/>
  <c r="AA304" i="4"/>
  <c r="AB304" i="4"/>
  <c r="AC304" i="4"/>
  <c r="AD304" i="4"/>
  <c r="AE304" i="4"/>
  <c r="AG304" i="4"/>
  <c r="S305" i="4"/>
  <c r="T305" i="4"/>
  <c r="U305" i="4"/>
  <c r="V305" i="4"/>
  <c r="W305" i="4"/>
  <c r="X305" i="4"/>
  <c r="Y305" i="4"/>
  <c r="Z305" i="4"/>
  <c r="AA305" i="4"/>
  <c r="AB305" i="4"/>
  <c r="AC305" i="4"/>
  <c r="AD305" i="4"/>
  <c r="AE305" i="4"/>
  <c r="AG305" i="4"/>
  <c r="S306" i="4"/>
  <c r="T306" i="4"/>
  <c r="U306" i="4"/>
  <c r="V306" i="4"/>
  <c r="W306" i="4"/>
  <c r="X306" i="4"/>
  <c r="Y306" i="4"/>
  <c r="Z306" i="4"/>
  <c r="AA306" i="4"/>
  <c r="AB306" i="4"/>
  <c r="AC306" i="4"/>
  <c r="AD306" i="4"/>
  <c r="AE306" i="4"/>
  <c r="AG306" i="4"/>
  <c r="S307" i="4"/>
  <c r="T307" i="4"/>
  <c r="U307" i="4"/>
  <c r="V307" i="4"/>
  <c r="W307" i="4"/>
  <c r="X307" i="4"/>
  <c r="Y307" i="4"/>
  <c r="Z307" i="4"/>
  <c r="AA307" i="4"/>
  <c r="AB307" i="4"/>
  <c r="AC307" i="4"/>
  <c r="AD307" i="4"/>
  <c r="AE307" i="4"/>
  <c r="AG307" i="4"/>
  <c r="S308" i="4"/>
  <c r="T308" i="4"/>
  <c r="U308" i="4"/>
  <c r="V308" i="4"/>
  <c r="W308" i="4"/>
  <c r="X308" i="4"/>
  <c r="Y308" i="4"/>
  <c r="Z308" i="4"/>
  <c r="AA308" i="4"/>
  <c r="AB308" i="4"/>
  <c r="AC308" i="4"/>
  <c r="AD308" i="4"/>
  <c r="AE308" i="4"/>
  <c r="AG308" i="4"/>
  <c r="S309" i="4"/>
  <c r="T309" i="4"/>
  <c r="U309" i="4"/>
  <c r="V309" i="4"/>
  <c r="W309" i="4"/>
  <c r="X309" i="4"/>
  <c r="Y309" i="4"/>
  <c r="Z309" i="4"/>
  <c r="AA309" i="4"/>
  <c r="AB309" i="4"/>
  <c r="AC309" i="4"/>
  <c r="AD309" i="4"/>
  <c r="AE309" i="4"/>
  <c r="AG309" i="4"/>
  <c r="T287" i="4"/>
  <c r="U287" i="4"/>
  <c r="V287" i="4"/>
  <c r="W287" i="4"/>
  <c r="X287" i="4"/>
  <c r="Y287" i="4"/>
  <c r="Z287" i="4"/>
  <c r="AA287" i="4"/>
  <c r="AB287" i="4"/>
  <c r="AC287" i="4"/>
  <c r="AD287" i="4"/>
  <c r="AE287" i="4"/>
  <c r="AG287" i="4"/>
  <c r="S287" i="4"/>
  <c r="BC322" i="4"/>
  <c r="BB322" i="4"/>
  <c r="BA322" i="4"/>
  <c r="AZ322" i="4"/>
  <c r="AY322" i="4"/>
  <c r="AW322" i="4"/>
  <c r="AV322" i="4"/>
  <c r="AU322" i="4"/>
  <c r="AT322" i="4"/>
  <c r="AS322" i="4"/>
  <c r="AQ322" i="4"/>
  <c r="AP322" i="4"/>
  <c r="BC321" i="4"/>
  <c r="BB321" i="4"/>
  <c r="BA321" i="4"/>
  <c r="AZ321" i="4"/>
  <c r="AY321" i="4"/>
  <c r="AW321" i="4"/>
  <c r="AV321" i="4"/>
  <c r="AU321" i="4"/>
  <c r="AT321" i="4"/>
  <c r="AS321" i="4"/>
  <c r="AQ321" i="4"/>
  <c r="AP321" i="4"/>
  <c r="BC320" i="4"/>
  <c r="BB320" i="4"/>
  <c r="BA320" i="4"/>
  <c r="AZ320" i="4"/>
  <c r="AY320" i="4"/>
  <c r="AW320" i="4"/>
  <c r="AV320" i="4"/>
  <c r="AU320" i="4"/>
  <c r="AT320" i="4"/>
  <c r="AS320" i="4"/>
  <c r="AQ320" i="4"/>
  <c r="AP320" i="4"/>
  <c r="BC319" i="4"/>
  <c r="BB319" i="4"/>
  <c r="BA319" i="4"/>
  <c r="AZ319" i="4"/>
  <c r="AY319" i="4"/>
  <c r="AW319" i="4"/>
  <c r="AV319" i="4"/>
  <c r="AU319" i="4"/>
  <c r="AT319" i="4"/>
  <c r="AS319" i="4"/>
  <c r="AQ319" i="4"/>
  <c r="AP319" i="4"/>
  <c r="BC318" i="4"/>
  <c r="BB318" i="4"/>
  <c r="BA318" i="4"/>
  <c r="AZ318" i="4"/>
  <c r="AY318" i="4"/>
  <c r="AW318" i="4"/>
  <c r="AV318" i="4"/>
  <c r="AU318" i="4"/>
  <c r="AT318" i="4"/>
  <c r="AS318" i="4"/>
  <c r="AQ318" i="4"/>
  <c r="AP318" i="4"/>
  <c r="BC317" i="4"/>
  <c r="BB317" i="4"/>
  <c r="BA317" i="4"/>
  <c r="AZ317" i="4"/>
  <c r="AY317" i="4"/>
  <c r="AW317" i="4"/>
  <c r="AV317" i="4"/>
  <c r="AU317" i="4"/>
  <c r="AT317" i="4"/>
  <c r="AS317" i="4"/>
  <c r="AQ317" i="4"/>
  <c r="AP317" i="4"/>
  <c r="BD295" i="4"/>
  <c r="BD294" i="4"/>
  <c r="BD293" i="4"/>
  <c r="BC293" i="4"/>
  <c r="BC316" i="4"/>
  <c r="BB316" i="4"/>
  <c r="BA316" i="4"/>
  <c r="AZ316" i="4"/>
  <c r="AY316" i="4"/>
  <c r="AW316" i="4"/>
  <c r="AV316" i="4"/>
  <c r="AU316" i="4"/>
  <c r="AT316" i="4"/>
  <c r="AS316" i="4"/>
  <c r="AQ316" i="4"/>
  <c r="AP316" i="4"/>
  <c r="BC315" i="4"/>
  <c r="BB315" i="4"/>
  <c r="BA315" i="4"/>
  <c r="AZ315" i="4"/>
  <c r="AY315" i="4"/>
  <c r="AW315" i="4"/>
  <c r="AV315" i="4"/>
  <c r="AU315" i="4"/>
  <c r="AT315" i="4"/>
  <c r="AS315" i="4"/>
  <c r="AQ315" i="4"/>
  <c r="AP315" i="4"/>
  <c r="BC314" i="4"/>
  <c r="BB314" i="4"/>
  <c r="BA314" i="4"/>
  <c r="AZ314" i="4"/>
  <c r="AY314" i="4"/>
  <c r="AW314" i="4"/>
  <c r="AV314" i="4"/>
  <c r="AU314" i="4"/>
  <c r="AT314" i="4"/>
  <c r="AS314" i="4"/>
  <c r="AQ314" i="4"/>
  <c r="AP314" i="4"/>
  <c r="BC313" i="4"/>
  <c r="BB313" i="4"/>
  <c r="BA313" i="4"/>
  <c r="AZ313" i="4"/>
  <c r="AY313" i="4"/>
  <c r="AW313" i="4"/>
  <c r="AV313" i="4"/>
  <c r="AU313" i="4"/>
  <c r="AT313" i="4"/>
  <c r="AS313" i="4"/>
  <c r="AQ313" i="4"/>
  <c r="AP313" i="4"/>
  <c r="BC312" i="4"/>
  <c r="BB312" i="4"/>
  <c r="BA312" i="4"/>
  <c r="AZ312" i="4"/>
  <c r="AY312" i="4"/>
  <c r="AW312" i="4"/>
  <c r="AV312" i="4"/>
  <c r="AU312" i="4"/>
  <c r="AT312" i="4"/>
  <c r="AS312" i="4"/>
  <c r="AQ312" i="4"/>
  <c r="AP312" i="4"/>
  <c r="BC311" i="4"/>
  <c r="BB311" i="4"/>
  <c r="BA311" i="4"/>
  <c r="AZ311" i="4"/>
  <c r="AY311" i="4"/>
  <c r="AW311" i="4"/>
  <c r="AV311" i="4"/>
  <c r="AU311" i="4"/>
  <c r="AT311" i="4"/>
  <c r="AS311" i="4"/>
  <c r="AQ311" i="4"/>
  <c r="AP311" i="4"/>
  <c r="BC310" i="4"/>
  <c r="BB310" i="4"/>
  <c r="BA310" i="4"/>
  <c r="AZ310" i="4"/>
  <c r="AY310" i="4"/>
  <c r="AW310" i="4"/>
  <c r="AV310" i="4"/>
  <c r="AU310" i="4"/>
  <c r="AT310" i="4"/>
  <c r="AS310" i="4"/>
  <c r="AQ310" i="4"/>
  <c r="AP310" i="4"/>
  <c r="BC309" i="4"/>
  <c r="BB309" i="4"/>
  <c r="BA309" i="4"/>
  <c r="AZ309" i="4"/>
  <c r="AY309" i="4"/>
  <c r="AW309" i="4"/>
  <c r="AV309" i="4"/>
  <c r="AU309" i="4"/>
  <c r="AT309" i="4"/>
  <c r="AS309" i="4"/>
  <c r="AQ309" i="4"/>
  <c r="AP309" i="4"/>
  <c r="BC308" i="4"/>
  <c r="BB308" i="4"/>
  <c r="BA308" i="4"/>
  <c r="AZ308" i="4"/>
  <c r="AY308" i="4"/>
  <c r="AW308" i="4"/>
  <c r="AV308" i="4"/>
  <c r="AU308" i="4"/>
  <c r="AT308" i="4"/>
  <c r="AS308" i="4"/>
  <c r="AQ308" i="4"/>
  <c r="AP308" i="4"/>
  <c r="BC307" i="4"/>
  <c r="BB307" i="4"/>
  <c r="BA307" i="4"/>
  <c r="AZ307" i="4"/>
  <c r="AY307" i="4"/>
  <c r="AW307" i="4"/>
  <c r="AV307" i="4"/>
  <c r="AU307" i="4"/>
  <c r="AT307" i="4"/>
  <c r="AS307" i="4"/>
  <c r="AQ307" i="4"/>
  <c r="AP307" i="4"/>
  <c r="BC306" i="4"/>
  <c r="BB306" i="4"/>
  <c r="BA306" i="4"/>
  <c r="AZ306" i="4"/>
  <c r="AY306" i="4"/>
  <c r="AW306" i="4"/>
  <c r="AV306" i="4"/>
  <c r="AU306" i="4"/>
  <c r="AT306" i="4"/>
  <c r="AS306" i="4"/>
  <c r="AQ306" i="4"/>
  <c r="AP306" i="4"/>
  <c r="BC305" i="4"/>
  <c r="BB305" i="4"/>
  <c r="BA305" i="4"/>
  <c r="AZ305" i="4"/>
  <c r="AY305" i="4"/>
  <c r="AW305" i="4"/>
  <c r="AV305" i="4"/>
  <c r="AU305" i="4"/>
  <c r="AT305" i="4"/>
  <c r="AS305" i="4"/>
  <c r="AQ305" i="4"/>
  <c r="AP305" i="4"/>
  <c r="BC304" i="4"/>
  <c r="BB304" i="4"/>
  <c r="BA304" i="4"/>
  <c r="AZ304" i="4"/>
  <c r="AY304" i="4"/>
  <c r="AW304" i="4"/>
  <c r="AV304" i="4"/>
  <c r="AU304" i="4"/>
  <c r="AT304" i="4"/>
  <c r="AS304" i="4"/>
  <c r="AQ304" i="4"/>
  <c r="AP304" i="4"/>
  <c r="BC303" i="4"/>
  <c r="BB303" i="4"/>
  <c r="BA303" i="4"/>
  <c r="AZ303" i="4"/>
  <c r="AY303" i="4"/>
  <c r="AW303" i="4"/>
  <c r="AV303" i="4"/>
  <c r="AU303" i="4"/>
  <c r="AT303" i="4"/>
  <c r="AS303" i="4"/>
  <c r="AQ303" i="4"/>
  <c r="AP303" i="4"/>
  <c r="BC302" i="4"/>
  <c r="BB302" i="4"/>
  <c r="BA302" i="4"/>
  <c r="AZ302" i="4"/>
  <c r="AY302" i="4"/>
  <c r="AW302" i="4"/>
  <c r="AV302" i="4"/>
  <c r="AU302" i="4"/>
  <c r="AT302" i="4"/>
  <c r="AS302" i="4"/>
  <c r="AQ302" i="4"/>
  <c r="AP302" i="4"/>
  <c r="BC301" i="4"/>
  <c r="BB301" i="4"/>
  <c r="BA301" i="4"/>
  <c r="AZ301" i="4"/>
  <c r="AY301" i="4"/>
  <c r="AW301" i="4"/>
  <c r="AV301" i="4"/>
  <c r="AU301" i="4"/>
  <c r="AT301" i="4"/>
  <c r="AS301" i="4"/>
  <c r="AQ301" i="4"/>
  <c r="AP301" i="4"/>
  <c r="BC300" i="4"/>
  <c r="BB300" i="4"/>
  <c r="BA300" i="4"/>
  <c r="AZ300" i="4"/>
  <c r="AY300" i="4"/>
  <c r="AW300" i="4"/>
  <c r="AV300" i="4"/>
  <c r="AU300" i="4"/>
  <c r="AT300" i="4"/>
  <c r="AS300" i="4"/>
  <c r="AQ300" i="4"/>
  <c r="AP300" i="4"/>
  <c r="BC299" i="4"/>
  <c r="BB299" i="4"/>
  <c r="BA299" i="4"/>
  <c r="AZ299" i="4"/>
  <c r="AY299" i="4"/>
  <c r="AW299" i="4"/>
  <c r="AV299" i="4"/>
  <c r="AU299" i="4"/>
  <c r="AT299" i="4"/>
  <c r="AS299" i="4"/>
  <c r="AQ299" i="4"/>
  <c r="AP299" i="4"/>
  <c r="BC298" i="4"/>
  <c r="BB298" i="4"/>
  <c r="BA298" i="4"/>
  <c r="AZ298" i="4"/>
  <c r="AY298" i="4"/>
  <c r="AW298" i="4"/>
  <c r="AV298" i="4"/>
  <c r="AU298" i="4"/>
  <c r="AT298" i="4"/>
  <c r="AS298" i="4"/>
  <c r="AQ298" i="4"/>
  <c r="AP298" i="4"/>
  <c r="BC297" i="4"/>
  <c r="BB297" i="4"/>
  <c r="BA297" i="4"/>
  <c r="AZ297" i="4"/>
  <c r="AY297" i="4"/>
  <c r="AW297" i="4"/>
  <c r="AV297" i="4"/>
  <c r="AU297" i="4"/>
  <c r="AT297" i="4"/>
  <c r="AS297" i="4"/>
  <c r="AQ297" i="4"/>
  <c r="AP297" i="4"/>
  <c r="BC296" i="4"/>
  <c r="BB296" i="4"/>
  <c r="BA296" i="4"/>
  <c r="AZ296" i="4"/>
  <c r="AY296" i="4"/>
  <c r="AW296" i="4"/>
  <c r="AV296" i="4"/>
  <c r="AU296" i="4"/>
  <c r="AT296" i="4"/>
  <c r="AS296" i="4"/>
  <c r="AQ296" i="4"/>
  <c r="AP296" i="4"/>
  <c r="BC295" i="4"/>
  <c r="BB295" i="4"/>
  <c r="AZ295" i="4"/>
  <c r="AV295" i="4"/>
  <c r="AU295" i="4"/>
  <c r="AT295" i="4"/>
  <c r="AS295" i="4"/>
  <c r="AQ295" i="4"/>
  <c r="AP295" i="4"/>
  <c r="BC294" i="4"/>
  <c r="BB294" i="4"/>
  <c r="AZ294" i="4"/>
  <c r="AV294" i="4"/>
  <c r="AU294" i="4"/>
  <c r="AT294" i="4"/>
  <c r="AS294" i="4"/>
  <c r="AQ294" i="4"/>
  <c r="AP294" i="4"/>
  <c r="BB293" i="4"/>
  <c r="AZ293" i="4"/>
  <c r="AV293" i="4"/>
  <c r="AU293" i="4"/>
  <c r="AT293" i="4"/>
  <c r="AS293" i="4"/>
  <c r="AQ293" i="4"/>
  <c r="AP293" i="4"/>
  <c r="BC292" i="4"/>
  <c r="BB292" i="4"/>
  <c r="BA292" i="4"/>
  <c r="AZ292" i="4"/>
  <c r="AY292" i="4"/>
  <c r="AW292" i="4"/>
  <c r="AV292" i="4"/>
  <c r="AU292" i="4"/>
  <c r="AT292" i="4"/>
  <c r="AS292" i="4"/>
  <c r="AQ292" i="4"/>
  <c r="AP292" i="4"/>
  <c r="BC291" i="4"/>
  <c r="BB291" i="4"/>
  <c r="BA291" i="4"/>
  <c r="AZ291" i="4"/>
  <c r="AY291" i="4"/>
  <c r="AW291" i="4"/>
  <c r="AV291" i="4"/>
  <c r="AU291" i="4"/>
  <c r="AT291" i="4"/>
  <c r="AS291" i="4"/>
  <c r="AQ291" i="4"/>
  <c r="AP291" i="4"/>
  <c r="BC290" i="4"/>
  <c r="BB290" i="4"/>
  <c r="BA290" i="4"/>
  <c r="AZ290" i="4"/>
  <c r="AY290" i="4"/>
  <c r="AW290" i="4"/>
  <c r="AV290" i="4"/>
  <c r="AU290" i="4"/>
  <c r="AT290" i="4"/>
  <c r="AS290" i="4"/>
  <c r="AQ290" i="4"/>
  <c r="AP290" i="4"/>
  <c r="BC289" i="4"/>
  <c r="BB289" i="4"/>
  <c r="BA289" i="4"/>
  <c r="AZ289" i="4"/>
  <c r="AY289" i="4"/>
  <c r="AW289" i="4"/>
  <c r="AV289" i="4"/>
  <c r="AU289" i="4"/>
  <c r="AT289" i="4"/>
  <c r="AS289" i="4"/>
  <c r="AQ289" i="4"/>
  <c r="AP289" i="4"/>
  <c r="BC288" i="4"/>
  <c r="BB288" i="4"/>
  <c r="BA288" i="4"/>
  <c r="AZ288" i="4"/>
  <c r="AY288" i="4"/>
  <c r="AW288" i="4"/>
  <c r="AV288" i="4"/>
  <c r="AU288" i="4"/>
  <c r="AT288" i="4"/>
  <c r="AS288" i="4"/>
  <c r="AQ288" i="4"/>
  <c r="AP288" i="4"/>
  <c r="BC287" i="4"/>
  <c r="BB287" i="4"/>
  <c r="BA287" i="4"/>
  <c r="AZ287" i="4"/>
  <c r="AY287" i="4"/>
  <c r="AW287" i="4"/>
  <c r="AV287" i="4"/>
  <c r="AU287" i="4"/>
  <c r="AT287" i="4"/>
  <c r="AS287" i="4"/>
  <c r="AQ287" i="4"/>
  <c r="AP287" i="4"/>
  <c r="BC256" i="4" l="1"/>
  <c r="BD326" i="4"/>
  <c r="BK326" i="4" s="1"/>
  <c r="BN326" i="4" l="1"/>
  <c r="CQ326" i="4" s="1"/>
  <c r="BM326" i="4"/>
  <c r="CO326" i="4" s="1"/>
  <c r="AV267" i="4"/>
  <c r="AW267" i="4" s="1"/>
  <c r="AX267" i="4" s="1"/>
  <c r="AY267" i="4" s="1"/>
  <c r="AZ267" i="4" s="1"/>
  <c r="AZ258" i="4"/>
  <c r="AZ259" i="4"/>
  <c r="AZ260" i="4"/>
  <c r="AZ261" i="4"/>
  <c r="AZ262" i="4"/>
  <c r="AZ263" i="4"/>
  <c r="AZ264" i="4"/>
  <c r="AY258" i="4"/>
  <c r="AY259" i="4"/>
  <c r="AY260" i="4"/>
  <c r="AY261" i="4"/>
  <c r="AY262" i="4"/>
  <c r="AY263" i="4"/>
  <c r="AY264" i="4"/>
  <c r="AX258" i="4"/>
  <c r="AX259" i="4"/>
  <c r="AX260" i="4"/>
  <c r="AX261" i="4"/>
  <c r="AX262" i="4"/>
  <c r="AX263" i="4"/>
  <c r="AX264" i="4"/>
  <c r="AW258" i="4"/>
  <c r="AW259" i="4"/>
  <c r="AW260" i="4"/>
  <c r="AW261" i="4"/>
  <c r="AW262" i="4"/>
  <c r="AW263" i="4"/>
  <c r="AW264" i="4"/>
  <c r="AV258" i="4"/>
  <c r="AV259" i="4"/>
  <c r="BK248" i="4" s="1"/>
  <c r="AV260" i="4"/>
  <c r="BK249" i="4" s="1"/>
  <c r="AV261" i="4"/>
  <c r="BK250" i="4" s="1"/>
  <c r="AV262" i="4"/>
  <c r="BK251" i="4" s="1"/>
  <c r="AV263" i="4"/>
  <c r="BK252" i="4" s="1"/>
  <c r="AV264" i="4"/>
  <c r="BK253" i="4" s="1"/>
  <c r="AZ257" i="4"/>
  <c r="AY257" i="4"/>
  <c r="AX257" i="4"/>
  <c r="AW257" i="4"/>
  <c r="AV257" i="4"/>
  <c r="CP326" i="4" l="1"/>
  <c r="BK246" i="4"/>
  <c r="BK247" i="4"/>
  <c r="BA264" i="4"/>
  <c r="BA262" i="4"/>
  <c r="BA260" i="4"/>
  <c r="BA258" i="4"/>
  <c r="BG255" i="4"/>
  <c r="BK243" i="4"/>
  <c r="BG254" i="4"/>
  <c r="BK242" i="4"/>
  <c r="BG256" i="4"/>
  <c r="BK244" i="4"/>
  <c r="AZ266" i="4"/>
  <c r="BB263" i="4"/>
  <c r="BB261" i="4"/>
  <c r="BB259" i="4"/>
  <c r="AY266" i="4"/>
  <c r="BB257" i="4"/>
  <c r="AX266" i="4"/>
  <c r="AX265" i="4"/>
  <c r="AY265" i="4"/>
  <c r="BA257" i="4"/>
  <c r="BA259" i="4"/>
  <c r="BA261" i="4"/>
  <c r="BA263" i="4"/>
  <c r="BB258" i="4"/>
  <c r="BB260" i="4"/>
  <c r="BB262" i="4"/>
  <c r="BB264" i="4"/>
  <c r="AZ265" i="4"/>
  <c r="BG234" i="4"/>
  <c r="BC257" i="4" l="1"/>
  <c r="BC262" i="4"/>
  <c r="BC264" i="4"/>
  <c r="BC260" i="4"/>
  <c r="BC263" i="4"/>
  <c r="BC259" i="4"/>
  <c r="BG253" i="4"/>
  <c r="BK241" i="4"/>
  <c r="AV265" i="4"/>
  <c r="BK240" i="4"/>
  <c r="BC258" i="4"/>
  <c r="AZ268" i="4"/>
  <c r="BC261" i="4"/>
  <c r="AY268" i="4"/>
  <c r="AX268" i="4"/>
  <c r="AW265" i="4"/>
  <c r="BB255" i="4"/>
  <c r="BA255" i="4"/>
  <c r="BG240" i="4"/>
  <c r="AV266" i="4"/>
  <c r="AW266" i="4"/>
  <c r="AV268" i="4" l="1"/>
  <c r="BC255" i="4"/>
  <c r="AW268" i="4"/>
  <c r="BN325" i="4"/>
  <c r="CQ325" i="4" s="1"/>
  <c r="BN324" i="4"/>
  <c r="CQ324" i="4" s="1"/>
  <c r="BM325" i="4"/>
  <c r="CO325" i="4" s="1"/>
  <c r="BM324" i="4"/>
  <c r="CO324" i="4" s="1"/>
  <c r="BK325" i="4"/>
  <c r="BK324" i="4"/>
  <c r="BS323" i="4"/>
  <c r="BR323" i="4"/>
  <c r="BP323" i="4"/>
  <c r="BS322" i="4"/>
  <c r="BR322" i="4"/>
  <c r="BP322" i="4"/>
  <c r="BK323" i="4"/>
  <c r="BK322" i="4"/>
  <c r="BN323" i="4"/>
  <c r="CQ323" i="4" s="1"/>
  <c r="BM323" i="4"/>
  <c r="CO323" i="4" s="1"/>
  <c r="BN322" i="4"/>
  <c r="CQ322" i="4" s="1"/>
  <c r="BM322" i="4"/>
  <c r="CO322" i="4" s="1"/>
  <c r="CP325" i="4" l="1"/>
  <c r="CP323" i="4"/>
  <c r="CP324" i="4"/>
  <c r="CP322" i="4"/>
  <c r="BQ280" i="4"/>
  <c r="BQ281" i="4"/>
  <c r="BK279" i="4"/>
  <c r="BK221" i="4" l="1"/>
  <c r="BF228" i="4"/>
  <c r="BN236" i="4" l="1"/>
  <c r="CQ236" i="4" s="1"/>
  <c r="CP236" i="4" s="1"/>
  <c r="BF236" i="4"/>
  <c r="BN237" i="4"/>
  <c r="CQ237" i="4" s="1"/>
  <c r="CP237" i="4" s="1"/>
  <c r="BF237" i="4"/>
  <c r="BN235" i="4"/>
  <c r="CQ235" i="4" s="1"/>
  <c r="CP235" i="4" s="1"/>
  <c r="BN234" i="4"/>
  <c r="CQ234" i="4" s="1"/>
  <c r="CP234" i="4" s="1"/>
  <c r="BF235" i="4"/>
  <c r="BF234" i="4"/>
  <c r="BF233" i="4"/>
  <c r="BN233" i="4"/>
  <c r="CQ233" i="4" s="1"/>
  <c r="CP233" i="4" s="1"/>
  <c r="BP328" i="4" l="1"/>
  <c r="BP327" i="4"/>
  <c r="BY328" i="4"/>
  <c r="BX328" i="4"/>
  <c r="BS328" i="4"/>
  <c r="BR328" i="4"/>
  <c r="BN328" i="4"/>
  <c r="CQ328" i="4" s="1"/>
  <c r="BM328" i="4"/>
  <c r="CO328" i="4" s="1"/>
  <c r="BK328" i="4"/>
  <c r="BY327" i="4"/>
  <c r="BX327" i="4"/>
  <c r="BS327" i="4"/>
  <c r="BR327" i="4"/>
  <c r="BN327" i="4"/>
  <c r="CQ327" i="4" s="1"/>
  <c r="BM327" i="4"/>
  <c r="CO327" i="4" s="1"/>
  <c r="BK327" i="4"/>
  <c r="CP327" i="4" l="1"/>
  <c r="CP328" i="4"/>
  <c r="BK339" i="4"/>
  <c r="BK338" i="4"/>
  <c r="BK337" i="4"/>
  <c r="BG199" i="4" l="1"/>
  <c r="BK199" i="4" s="1"/>
  <c r="BF199" i="4"/>
  <c r="BD199" i="4"/>
  <c r="BE199" i="4"/>
  <c r="BD198" i="4" l="1"/>
  <c r="BF198" i="4"/>
  <c r="BG198" i="4"/>
  <c r="BK198" i="4" s="1"/>
  <c r="BE198" i="4"/>
  <c r="BQ115" i="4" l="1"/>
  <c r="AM22" i="4" l="1"/>
  <c r="AF22" i="4"/>
  <c r="Y22" i="4"/>
  <c r="X22" i="4"/>
  <c r="R22" i="4"/>
  <c r="U22" i="4" s="1"/>
  <c r="Q22" i="4"/>
  <c r="BB22" i="4" s="1"/>
  <c r="D22" i="4"/>
  <c r="AA22" i="4" l="1"/>
  <c r="AB22" i="4" s="1"/>
  <c r="AG22" i="4"/>
  <c r="AV22" i="4"/>
  <c r="AW22" i="4" s="1"/>
  <c r="AX22" i="4" s="1"/>
  <c r="BD22" i="4"/>
  <c r="BC22" i="4"/>
  <c r="T22" i="4"/>
  <c r="W22" i="4"/>
  <c r="S22" i="4"/>
  <c r="Z22" i="4"/>
  <c r="AN22" i="4"/>
  <c r="AT31" i="4"/>
  <c r="AS31" i="4"/>
  <c r="R31" i="4"/>
  <c r="W31" i="4" s="1"/>
  <c r="AO31" i="4" s="1"/>
  <c r="Q31" i="4"/>
  <c r="D31" i="4"/>
  <c r="AT30" i="4"/>
  <c r="R30" i="4"/>
  <c r="U30" i="4" s="1"/>
  <c r="Q30" i="4"/>
  <c r="BB30" i="4" s="1"/>
  <c r="BC30" i="4" s="1"/>
  <c r="BE30" i="4" s="1"/>
  <c r="D30" i="4"/>
  <c r="AC22" i="4" l="1"/>
  <c r="AD22" i="4" s="1"/>
  <c r="AV31" i="4"/>
  <c r="BE22" i="4"/>
  <c r="S31" i="4"/>
  <c r="U31" i="4"/>
  <c r="AP31" i="4"/>
  <c r="AQ31" i="4"/>
  <c r="T30" i="4"/>
  <c r="W30" i="4"/>
  <c r="AO30" i="4" s="1"/>
  <c r="AA31" i="4"/>
  <c r="AH31" i="4"/>
  <c r="AU31" i="4"/>
  <c r="BB31" i="4"/>
  <c r="BC31" i="4" s="1"/>
  <c r="BE31" i="4" s="1"/>
  <c r="S30" i="4"/>
  <c r="AA30" i="4"/>
  <c r="AH30" i="4"/>
  <c r="AU30" i="4"/>
  <c r="T31" i="4"/>
  <c r="AW31" i="4" l="1"/>
  <c r="AX31" i="4" s="1"/>
  <c r="AR31" i="4"/>
  <c r="AQ30" i="4"/>
  <c r="AP30" i="4"/>
  <c r="AJ30" i="4"/>
  <c r="AI30" i="4"/>
  <c r="AB31" i="4"/>
  <c r="AC31" i="4"/>
  <c r="AC30" i="4"/>
  <c r="AB30" i="4"/>
  <c r="AI31" i="4"/>
  <c r="AJ31" i="4"/>
  <c r="BK191" i="4"/>
  <c r="AT34" i="4"/>
  <c r="AT33" i="4"/>
  <c r="AT32" i="4"/>
  <c r="Y41" i="4"/>
  <c r="X41" i="4"/>
  <c r="AK31" i="4" l="1"/>
  <c r="AD30" i="4"/>
  <c r="AK30" i="4"/>
  <c r="AR30" i="4"/>
  <c r="BF31" i="4"/>
  <c r="AD31" i="4"/>
  <c r="BK143" i="4"/>
  <c r="BK163" i="4"/>
  <c r="BK162" i="4"/>
  <c r="BK161" i="4"/>
  <c r="BK160" i="4"/>
  <c r="AS30" i="4" s="1"/>
  <c r="AV30" i="4" s="1"/>
  <c r="AW30" i="4" s="1"/>
  <c r="AX30" i="4" s="1"/>
  <c r="CI143" i="4"/>
  <c r="CC143" i="4"/>
  <c r="BW143" i="4"/>
  <c r="BQ143" i="4"/>
  <c r="CI142" i="4"/>
  <c r="CC142" i="4"/>
  <c r="BW142" i="4"/>
  <c r="BQ142" i="4"/>
  <c r="BF30" i="4" l="1"/>
  <c r="BG30" i="4" s="1"/>
  <c r="BH30" i="4" s="1"/>
  <c r="BG31" i="4"/>
  <c r="BH31" i="4" s="1"/>
  <c r="BK219" i="4"/>
  <c r="BX239" i="4" l="1"/>
  <c r="D34" i="4" l="1"/>
  <c r="D33" i="4"/>
  <c r="D32" i="4"/>
  <c r="D29" i="4"/>
  <c r="D27" i="4"/>
  <c r="D26" i="4"/>
  <c r="D25" i="4"/>
  <c r="D24" i="4"/>
  <c r="D23" i="4"/>
  <c r="D21" i="4"/>
  <c r="D20" i="4"/>
  <c r="D19" i="4"/>
  <c r="D18" i="4"/>
  <c r="AF27" i="4"/>
  <c r="AF26" i="4"/>
  <c r="AF25" i="4"/>
  <c r="AF24" i="4"/>
  <c r="AF23" i="4"/>
  <c r="AF21" i="4"/>
  <c r="AF20" i="4"/>
  <c r="AF19" i="4"/>
  <c r="AF18" i="4"/>
  <c r="AF17" i="4"/>
  <c r="AM25" i="4"/>
  <c r="AM24" i="4"/>
  <c r="AM23" i="4"/>
  <c r="AM21" i="4"/>
  <c r="AM20" i="4"/>
  <c r="AM19" i="4"/>
  <c r="AM18" i="4"/>
  <c r="AM17" i="4"/>
  <c r="AM27" i="4"/>
  <c r="AM26" i="4"/>
  <c r="AS34" i="4"/>
  <c r="AS33" i="4"/>
  <c r="AS32" i="4"/>
  <c r="AT29" i="4"/>
  <c r="AS29" i="4"/>
  <c r="AM29" i="4"/>
  <c r="Y27" i="4"/>
  <c r="X27" i="4"/>
  <c r="Y26" i="4"/>
  <c r="X26" i="4"/>
  <c r="Y25" i="4"/>
  <c r="X25" i="4"/>
  <c r="Y24" i="4"/>
  <c r="X24" i="4"/>
  <c r="Y23" i="4"/>
  <c r="X23" i="4"/>
  <c r="Y21" i="4"/>
  <c r="X21" i="4"/>
  <c r="Y20" i="4"/>
  <c r="X20" i="4"/>
  <c r="Y19" i="4"/>
  <c r="X19" i="4"/>
  <c r="Y18" i="4"/>
  <c r="X18" i="4"/>
  <c r="Y17" i="4"/>
  <c r="X17" i="4"/>
  <c r="AW42" i="4" l="1"/>
  <c r="AV42" i="4"/>
  <c r="I18" i="18" s="1"/>
  <c r="BD42" i="4"/>
  <c r="AX41" i="4"/>
  <c r="AX42" i="4" s="1"/>
  <c r="R41" i="4"/>
  <c r="Q41" i="4"/>
  <c r="BP316" i="4"/>
  <c r="BP315" i="4"/>
  <c r="BP314" i="4"/>
  <c r="BP313" i="4"/>
  <c r="BP312" i="4"/>
  <c r="BP311" i="4"/>
  <c r="BP310" i="4"/>
  <c r="BP309" i="4"/>
  <c r="BP308" i="4"/>
  <c r="BP307" i="4"/>
  <c r="BP306" i="4"/>
  <c r="BP305" i="4"/>
  <c r="BP304" i="4"/>
  <c r="BP303" i="4"/>
  <c r="BP302" i="4"/>
  <c r="BP301" i="4"/>
  <c r="BP300" i="4"/>
  <c r="BP299" i="4"/>
  <c r="BP298" i="4"/>
  <c r="BP297" i="4"/>
  <c r="BP296" i="4"/>
  <c r="BP295" i="4"/>
  <c r="BP294" i="4"/>
  <c r="BP293" i="4"/>
  <c r="BP292" i="4"/>
  <c r="BP291" i="4"/>
  <c r="BP290" i="4"/>
  <c r="BP289" i="4"/>
  <c r="BP288" i="4"/>
  <c r="BP287" i="4"/>
  <c r="BK316" i="4"/>
  <c r="BK315" i="4"/>
  <c r="BK314" i="4"/>
  <c r="BK313" i="4"/>
  <c r="BK312" i="4"/>
  <c r="BK311" i="4"/>
  <c r="BK310" i="4"/>
  <c r="BK309" i="4"/>
  <c r="BK308" i="4"/>
  <c r="BK307" i="4"/>
  <c r="BK306" i="4"/>
  <c r="BK305" i="4"/>
  <c r="BK304" i="4"/>
  <c r="BK303" i="4"/>
  <c r="BK302" i="4"/>
  <c r="BK301" i="4"/>
  <c r="BK300" i="4"/>
  <c r="BK299" i="4"/>
  <c r="BK298" i="4"/>
  <c r="BK297" i="4"/>
  <c r="BK296" i="4"/>
  <c r="BK295" i="4"/>
  <c r="BK294" i="4"/>
  <c r="BK293" i="4"/>
  <c r="BK292" i="4"/>
  <c r="BK291" i="4"/>
  <c r="BK290" i="4"/>
  <c r="BK289" i="4"/>
  <c r="BK288" i="4"/>
  <c r="BK287" i="4"/>
  <c r="BK278" i="4"/>
  <c r="BX221" i="4"/>
  <c r="R34" i="4"/>
  <c r="Q34" i="4"/>
  <c r="AU34" i="4" s="1"/>
  <c r="R33" i="4"/>
  <c r="Q33" i="4"/>
  <c r="AU33" i="4" s="1"/>
  <c r="R32" i="4"/>
  <c r="Q32" i="4"/>
  <c r="AU32" i="4" s="1"/>
  <c r="R29" i="4"/>
  <c r="Q29" i="4"/>
  <c r="AU29" i="4" s="1"/>
  <c r="R27" i="4"/>
  <c r="Q27" i="4"/>
  <c r="R26" i="4"/>
  <c r="Q26" i="4"/>
  <c r="R25" i="4"/>
  <c r="Q25" i="4"/>
  <c r="R24" i="4"/>
  <c r="Q24" i="4"/>
  <c r="R23" i="4"/>
  <c r="Q23" i="4"/>
  <c r="R21" i="4"/>
  <c r="Q21" i="4"/>
  <c r="R20" i="4"/>
  <c r="Q20" i="4"/>
  <c r="R19" i="4"/>
  <c r="Q19" i="4"/>
  <c r="R18" i="4"/>
  <c r="Q18" i="4"/>
  <c r="R17" i="4"/>
  <c r="Q17" i="4"/>
  <c r="AA17" i="4" s="1"/>
  <c r="AB17" i="4" s="1"/>
  <c r="BH43" i="4"/>
  <c r="BH40" i="4"/>
  <c r="BH39" i="4"/>
  <c r="DJ342" i="4"/>
  <c r="DJ341" i="4"/>
  <c r="CZ341" i="4" s="1"/>
  <c r="DJ332" i="4"/>
  <c r="DJ330" i="4"/>
  <c r="DI321" i="4"/>
  <c r="DI319" i="4"/>
  <c r="DD316" i="4"/>
  <c r="DF316" i="4" s="1"/>
  <c r="DH316" i="4" s="1"/>
  <c r="DA316" i="4"/>
  <c r="CZ316" i="4"/>
  <c r="DD315" i="4"/>
  <c r="DF315" i="4" s="1"/>
  <c r="DH315" i="4" s="1"/>
  <c r="DA315" i="4"/>
  <c r="CZ315" i="4"/>
  <c r="DD314" i="4"/>
  <c r="DF314" i="4" s="1"/>
  <c r="DH314" i="4" s="1"/>
  <c r="DA314" i="4"/>
  <c r="CZ314" i="4"/>
  <c r="DD313" i="4"/>
  <c r="DF313" i="4" s="1"/>
  <c r="DH313" i="4" s="1"/>
  <c r="DA313" i="4"/>
  <c r="CZ313" i="4"/>
  <c r="DD312" i="4"/>
  <c r="DF312" i="4" s="1"/>
  <c r="DH312" i="4" s="1"/>
  <c r="DA312" i="4"/>
  <c r="CZ312" i="4"/>
  <c r="DD311" i="4"/>
  <c r="DF311" i="4" s="1"/>
  <c r="DH311" i="4" s="1"/>
  <c r="DA311" i="4"/>
  <c r="CZ311" i="4"/>
  <c r="DD310" i="4"/>
  <c r="DF310" i="4" s="1"/>
  <c r="DH310" i="4" s="1"/>
  <c r="DA310" i="4"/>
  <c r="CZ310" i="4"/>
  <c r="DD309" i="4"/>
  <c r="DF309" i="4" s="1"/>
  <c r="DH309" i="4" s="1"/>
  <c r="DA309" i="4"/>
  <c r="CZ309" i="4"/>
  <c r="DD308" i="4"/>
  <c r="DF308" i="4" s="1"/>
  <c r="DH308" i="4" s="1"/>
  <c r="DA308" i="4"/>
  <c r="CZ308" i="4"/>
  <c r="DD307" i="4"/>
  <c r="DF307" i="4" s="1"/>
  <c r="DH307" i="4" s="1"/>
  <c r="DA307" i="4"/>
  <c r="CZ307" i="4"/>
  <c r="DC282" i="4" s="1"/>
  <c r="DD306" i="4"/>
  <c r="DF306" i="4" s="1"/>
  <c r="DH306" i="4" s="1"/>
  <c r="DA306" i="4"/>
  <c r="CZ306" i="4"/>
  <c r="DD305" i="4"/>
  <c r="DF305" i="4" s="1"/>
  <c r="DH305" i="4" s="1"/>
  <c r="DA305" i="4"/>
  <c r="CZ305" i="4"/>
  <c r="DD304" i="4"/>
  <c r="DF304" i="4" s="1"/>
  <c r="DH304" i="4" s="1"/>
  <c r="DA304" i="4"/>
  <c r="CZ304" i="4"/>
  <c r="DD303" i="4"/>
  <c r="DF303" i="4" s="1"/>
  <c r="DH303" i="4" s="1"/>
  <c r="DA303" i="4"/>
  <c r="CZ303" i="4"/>
  <c r="DD302" i="4"/>
  <c r="DF302" i="4" s="1"/>
  <c r="DH302" i="4" s="1"/>
  <c r="DA302" i="4"/>
  <c r="CZ302" i="4"/>
  <c r="DD301" i="4"/>
  <c r="DF301" i="4" s="1"/>
  <c r="DH301" i="4" s="1"/>
  <c r="DA301" i="4"/>
  <c r="CZ301" i="4"/>
  <c r="DD300" i="4"/>
  <c r="DF300" i="4" s="1"/>
  <c r="DH300" i="4" s="1"/>
  <c r="DA300" i="4"/>
  <c r="CZ300" i="4"/>
  <c r="DD299" i="4"/>
  <c r="DF299" i="4" s="1"/>
  <c r="DH299" i="4" s="1"/>
  <c r="DA299" i="4"/>
  <c r="CZ299" i="4"/>
  <c r="DD298" i="4"/>
  <c r="DF298" i="4" s="1"/>
  <c r="DH298" i="4" s="1"/>
  <c r="DA298" i="4"/>
  <c r="CZ298" i="4"/>
  <c r="DD297" i="4"/>
  <c r="DF297" i="4" s="1"/>
  <c r="DH297" i="4" s="1"/>
  <c r="DA297" i="4"/>
  <c r="CZ297" i="4"/>
  <c r="DD296" i="4"/>
  <c r="DF296" i="4" s="1"/>
  <c r="DH296" i="4" s="1"/>
  <c r="DA296" i="4"/>
  <c r="CZ296" i="4"/>
  <c r="DD295" i="4"/>
  <c r="DF295" i="4" s="1"/>
  <c r="DH295" i="4" s="1"/>
  <c r="DA295" i="4"/>
  <c r="CZ295" i="4"/>
  <c r="DD294" i="4"/>
  <c r="DF294" i="4" s="1"/>
  <c r="DH294" i="4" s="1"/>
  <c r="DA294" i="4"/>
  <c r="CZ294" i="4"/>
  <c r="DD293" i="4"/>
  <c r="DF293" i="4" s="1"/>
  <c r="DH293" i="4" s="1"/>
  <c r="DA293" i="4"/>
  <c r="CZ293" i="4"/>
  <c r="DD292" i="4"/>
  <c r="DF292" i="4" s="1"/>
  <c r="DH292" i="4" s="1"/>
  <c r="DA292" i="4"/>
  <c r="CZ292" i="4"/>
  <c r="DD291" i="4"/>
  <c r="DF291" i="4" s="1"/>
  <c r="DH291" i="4" s="1"/>
  <c r="DA291" i="4"/>
  <c r="CZ291" i="4"/>
  <c r="DD290" i="4"/>
  <c r="DF290" i="4" s="1"/>
  <c r="DH290" i="4" s="1"/>
  <c r="DA290" i="4"/>
  <c r="CZ290" i="4"/>
  <c r="DD289" i="4"/>
  <c r="DF289" i="4" s="1"/>
  <c r="DH289" i="4" s="1"/>
  <c r="DA289" i="4"/>
  <c r="CZ289" i="4"/>
  <c r="DD288" i="4"/>
  <c r="DF288" i="4" s="1"/>
  <c r="DH288" i="4" s="1"/>
  <c r="DA288" i="4"/>
  <c r="CZ288" i="4"/>
  <c r="DD287" i="4"/>
  <c r="DF287" i="4" s="1"/>
  <c r="DH287" i="4" s="1"/>
  <c r="DA287" i="4"/>
  <c r="CZ287" i="4"/>
  <c r="DC281" i="4"/>
  <c r="DA281" i="4"/>
  <c r="DC278" i="4"/>
  <c r="DA278" i="4"/>
  <c r="DC277" i="4"/>
  <c r="DA277" i="4"/>
  <c r="DC276" i="4"/>
  <c r="DA276" i="4"/>
  <c r="DC275" i="4"/>
  <c r="DA275" i="4"/>
  <c r="DC274" i="4"/>
  <c r="DA274" i="4"/>
  <c r="DC273" i="4"/>
  <c r="DA273" i="4"/>
  <c r="DC265" i="4"/>
  <c r="DA265" i="4"/>
  <c r="DK319" i="4" l="1"/>
  <c r="CZ319" i="4" s="1"/>
  <c r="DK321" i="4"/>
  <c r="BB41" i="4"/>
  <c r="BC41" i="4" s="1"/>
  <c r="J17" i="18" s="1"/>
  <c r="Z41" i="4"/>
  <c r="AH33" i="4"/>
  <c r="AI33" i="4" s="1"/>
  <c r="BB33" i="4"/>
  <c r="AA33" i="4"/>
  <c r="AB33" i="4" s="1"/>
  <c r="AV33" i="4"/>
  <c r="AN17" i="4"/>
  <c r="BB17" i="4"/>
  <c r="BC17" i="4" s="1"/>
  <c r="AV17" i="4"/>
  <c r="AG17" i="4"/>
  <c r="Z17" i="4"/>
  <c r="BB18" i="4"/>
  <c r="BC18" i="4" s="1"/>
  <c r="AV18" i="4"/>
  <c r="Z18" i="4"/>
  <c r="AN18" i="4"/>
  <c r="AG18" i="4"/>
  <c r="AA18" i="4"/>
  <c r="AB18" i="4" s="1"/>
  <c r="BB19" i="4"/>
  <c r="BC19" i="4" s="1"/>
  <c r="AV19" i="4"/>
  <c r="AG19" i="4"/>
  <c r="AN19" i="4"/>
  <c r="Z19" i="4"/>
  <c r="AA19" i="4"/>
  <c r="AB19" i="4" s="1"/>
  <c r="BB20" i="4"/>
  <c r="BC20" i="4" s="1"/>
  <c r="AV20" i="4"/>
  <c r="AG20" i="4"/>
  <c r="AN20" i="4"/>
  <c r="Z20" i="4"/>
  <c r="AA20" i="4"/>
  <c r="AB20" i="4" s="1"/>
  <c r="BB21" i="4"/>
  <c r="BC21" i="4" s="1"/>
  <c r="AV21" i="4"/>
  <c r="AG21" i="4"/>
  <c r="AN21" i="4"/>
  <c r="Z21" i="4"/>
  <c r="AA21" i="4"/>
  <c r="AB21" i="4" s="1"/>
  <c r="BB23" i="4"/>
  <c r="BC23" i="4" s="1"/>
  <c r="AV23" i="4"/>
  <c r="AG23" i="4"/>
  <c r="AN23" i="4"/>
  <c r="Z23" i="4"/>
  <c r="AA23" i="4"/>
  <c r="AB23" i="4" s="1"/>
  <c r="BB24" i="4"/>
  <c r="BC24" i="4" s="1"/>
  <c r="AV24" i="4"/>
  <c r="AG24" i="4"/>
  <c r="AN24" i="4"/>
  <c r="Z24" i="4"/>
  <c r="AA24" i="4"/>
  <c r="AB24" i="4" s="1"/>
  <c r="BB25" i="4"/>
  <c r="BC25" i="4" s="1"/>
  <c r="AV25" i="4"/>
  <c r="AG25" i="4"/>
  <c r="AN25" i="4"/>
  <c r="Z25" i="4"/>
  <c r="AA25" i="4"/>
  <c r="AB25" i="4" s="1"/>
  <c r="BB26" i="4"/>
  <c r="BC26" i="4" s="1"/>
  <c r="AV26" i="4"/>
  <c r="AN26" i="4"/>
  <c r="AG26" i="4"/>
  <c r="Z26" i="4"/>
  <c r="AA26" i="4"/>
  <c r="AB26" i="4" s="1"/>
  <c r="AV27" i="4"/>
  <c r="AW27" i="4" s="1"/>
  <c r="AX27" i="4" s="1"/>
  <c r="BB27" i="4"/>
  <c r="BC27" i="4" s="1"/>
  <c r="AN27" i="4"/>
  <c r="AG27" i="4"/>
  <c r="Z27" i="4"/>
  <c r="AA27" i="4"/>
  <c r="AB27" i="4" s="1"/>
  <c r="BB29" i="4"/>
  <c r="AH29" i="4"/>
  <c r="AI29" i="4" s="1"/>
  <c r="AA29" i="4"/>
  <c r="AB29" i="4" s="1"/>
  <c r="AV29" i="4"/>
  <c r="BB32" i="4"/>
  <c r="AH32" i="4"/>
  <c r="AI32" i="4" s="1"/>
  <c r="AA32" i="4"/>
  <c r="AB32" i="4" s="1"/>
  <c r="AV32" i="4"/>
  <c r="BB34" i="4"/>
  <c r="AH34" i="4"/>
  <c r="AI34" i="4" s="1"/>
  <c r="AA34" i="4"/>
  <c r="AB34" i="4" s="1"/>
  <c r="AV34" i="4"/>
  <c r="U41" i="4"/>
  <c r="DJ293" i="4"/>
  <c r="DJ294" i="4"/>
  <c r="DJ300" i="4"/>
  <c r="S17" i="4"/>
  <c r="S18" i="4"/>
  <c r="S19" i="4"/>
  <c r="S20" i="4"/>
  <c r="S21" i="4"/>
  <c r="T23" i="4"/>
  <c r="T25" i="4"/>
  <c r="U33" i="4"/>
  <c r="T34" i="4"/>
  <c r="DJ298" i="4"/>
  <c r="U17" i="4"/>
  <c r="U18" i="4"/>
  <c r="U19" i="4"/>
  <c r="U20" i="4"/>
  <c r="U21" i="4"/>
  <c r="T24" i="4"/>
  <c r="DJ296" i="4"/>
  <c r="S41" i="4"/>
  <c r="T41" i="4"/>
  <c r="AA41" i="4"/>
  <c r="AB41" i="4" s="1"/>
  <c r="F17" i="18" s="1"/>
  <c r="AH41" i="4"/>
  <c r="AI41" i="4" s="1"/>
  <c r="G17" i="18" s="1"/>
  <c r="S33" i="4"/>
  <c r="S29" i="4"/>
  <c r="U29" i="4"/>
  <c r="S32" i="4"/>
  <c r="U32" i="4"/>
  <c r="T29" i="4"/>
  <c r="T32" i="4"/>
  <c r="U34" i="4"/>
  <c r="S34" i="4"/>
  <c r="T33" i="4"/>
  <c r="T17" i="4"/>
  <c r="T18" i="4"/>
  <c r="T19" i="4"/>
  <c r="T20" i="4"/>
  <c r="T21" i="4"/>
  <c r="U23" i="4"/>
  <c r="S23" i="4"/>
  <c r="U25" i="4"/>
  <c r="S25" i="4"/>
  <c r="U24" i="4"/>
  <c r="S24" i="4"/>
  <c r="S26" i="4"/>
  <c r="U26" i="4"/>
  <c r="S27" i="4"/>
  <c r="U27" i="4"/>
  <c r="T26" i="4"/>
  <c r="T27" i="4"/>
  <c r="DJ301" i="4"/>
  <c r="DJ302" i="4"/>
  <c r="DJ303" i="4"/>
  <c r="DJ304" i="4"/>
  <c r="DJ305" i="4"/>
  <c r="DJ306" i="4"/>
  <c r="DJ308" i="4"/>
  <c r="DJ309" i="4"/>
  <c r="DJ310" i="4"/>
  <c r="DJ311" i="4"/>
  <c r="DJ312" i="4"/>
  <c r="DJ307" i="4"/>
  <c r="DJ291" i="4"/>
  <c r="DJ295" i="4"/>
  <c r="DJ297" i="4"/>
  <c r="DJ292" i="4"/>
  <c r="DJ287" i="4"/>
  <c r="DJ288" i="4"/>
  <c r="DJ313" i="4"/>
  <c r="DJ314" i="4"/>
  <c r="DJ315" i="4"/>
  <c r="DJ289" i="4"/>
  <c r="DJ316" i="4"/>
  <c r="DJ299" i="4"/>
  <c r="DJ290" i="4"/>
  <c r="DG287" i="4"/>
  <c r="DI287" i="4" s="1"/>
  <c r="DG288" i="4"/>
  <c r="DI288" i="4" s="1"/>
  <c r="DG289" i="4"/>
  <c r="DI289" i="4" s="1"/>
  <c r="DG290" i="4"/>
  <c r="DI290" i="4" s="1"/>
  <c r="DG291" i="4"/>
  <c r="DI291" i="4" s="1"/>
  <c r="DG292" i="4"/>
  <c r="DI292" i="4" s="1"/>
  <c r="DG293" i="4"/>
  <c r="DI293" i="4" s="1"/>
  <c r="DG294" i="4"/>
  <c r="DI294" i="4" s="1"/>
  <c r="DG295" i="4"/>
  <c r="DI295" i="4" s="1"/>
  <c r="DG296" i="4"/>
  <c r="DI296" i="4" s="1"/>
  <c r="DG297" i="4"/>
  <c r="DI297" i="4" s="1"/>
  <c r="DG298" i="4"/>
  <c r="DI298" i="4" s="1"/>
  <c r="DG299" i="4"/>
  <c r="DI299" i="4" s="1"/>
  <c r="DG300" i="4"/>
  <c r="DI300" i="4" s="1"/>
  <c r="DG301" i="4"/>
  <c r="DI301" i="4" s="1"/>
  <c r="DG302" i="4"/>
  <c r="DI302" i="4" s="1"/>
  <c r="DG303" i="4"/>
  <c r="DI303" i="4" s="1"/>
  <c r="DG304" i="4"/>
  <c r="DI304" i="4" s="1"/>
  <c r="DG305" i="4"/>
  <c r="DI305" i="4" s="1"/>
  <c r="DG306" i="4"/>
  <c r="DI306" i="4" s="1"/>
  <c r="DG307" i="4"/>
  <c r="DI307" i="4" s="1"/>
  <c r="DG308" i="4"/>
  <c r="DI308" i="4" s="1"/>
  <c r="DG309" i="4"/>
  <c r="DI309" i="4" s="1"/>
  <c r="DG310" i="4"/>
  <c r="DI310" i="4" s="1"/>
  <c r="DG311" i="4"/>
  <c r="DI311" i="4" s="1"/>
  <c r="DG312" i="4"/>
  <c r="DI312" i="4" s="1"/>
  <c r="DG313" i="4"/>
  <c r="DI313" i="4" s="1"/>
  <c r="DG314" i="4"/>
  <c r="DI314" i="4" s="1"/>
  <c r="DG315" i="4"/>
  <c r="DI315" i="4" s="1"/>
  <c r="DG316" i="4"/>
  <c r="DI316" i="4" s="1"/>
  <c r="BE41" i="4" l="1"/>
  <c r="BE42" i="4" s="1"/>
  <c r="BC42" i="4"/>
  <c r="J18" i="18" s="1"/>
  <c r="W27" i="4"/>
  <c r="AC27" i="4" s="1"/>
  <c r="W34" i="4"/>
  <c r="AO34" i="4" s="1"/>
  <c r="AP34" i="4" s="1"/>
  <c r="BC34" i="4"/>
  <c r="BE34" i="4" s="1"/>
  <c r="BC32" i="4"/>
  <c r="BE32" i="4" s="1"/>
  <c r="BC29" i="4"/>
  <c r="BE29" i="4" s="1"/>
  <c r="BC33" i="4"/>
  <c r="BE33" i="4" s="1"/>
  <c r="W26" i="4"/>
  <c r="AC26" i="4" s="1"/>
  <c r="W20" i="4"/>
  <c r="AC20" i="4" s="1"/>
  <c r="W18" i="4"/>
  <c r="W24" i="4"/>
  <c r="W25" i="4"/>
  <c r="AC25" i="4" s="1"/>
  <c r="W23" i="4"/>
  <c r="AC23" i="4" s="1"/>
  <c r="W32" i="4"/>
  <c r="AO32" i="4" s="1"/>
  <c r="AP32" i="4" s="1"/>
  <c r="W29" i="4"/>
  <c r="AO29" i="4" s="1"/>
  <c r="AP29" i="4" s="1"/>
  <c r="W33" i="4"/>
  <c r="AO33" i="4" s="1"/>
  <c r="AP33" i="4" s="1"/>
  <c r="W21" i="4"/>
  <c r="AC21" i="4" s="1"/>
  <c r="W19" i="4"/>
  <c r="AC19" i="4" s="1"/>
  <c r="W17" i="4"/>
  <c r="AC17" i="4" s="1"/>
  <c r="W41" i="4"/>
  <c r="AC41" i="4" s="1"/>
  <c r="AC42" i="4" s="1"/>
  <c r="AC34" i="4"/>
  <c r="AC32" i="4"/>
  <c r="AV35" i="4"/>
  <c r="I15" i="18" s="1"/>
  <c r="AJ29" i="4"/>
  <c r="BD26" i="4"/>
  <c r="BD25" i="4"/>
  <c r="BD24" i="4"/>
  <c r="BD23" i="4"/>
  <c r="BD21" i="4"/>
  <c r="BD20" i="4"/>
  <c r="BD19" i="4"/>
  <c r="AW18" i="4"/>
  <c r="AX18" i="4" s="1"/>
  <c r="AW17" i="4"/>
  <c r="AX17" i="4" s="1"/>
  <c r="AC33" i="4"/>
  <c r="AJ33" i="4"/>
  <c r="AA59" i="4"/>
  <c r="AJ34" i="4"/>
  <c r="AJ32" i="4"/>
  <c r="AC29" i="4"/>
  <c r="BD27" i="4"/>
  <c r="AW26" i="4"/>
  <c r="AX26" i="4" s="1"/>
  <c r="AW25" i="4"/>
  <c r="AX25" i="4" s="1"/>
  <c r="AC24" i="4"/>
  <c r="AW24" i="4"/>
  <c r="AX24" i="4" s="1"/>
  <c r="AW23" i="4"/>
  <c r="AX23" i="4" s="1"/>
  <c r="AW21" i="4"/>
  <c r="AX21" i="4" s="1"/>
  <c r="AW20" i="4"/>
  <c r="AX20" i="4" s="1"/>
  <c r="AW19" i="4"/>
  <c r="AX19" i="4" s="1"/>
  <c r="AC18" i="4"/>
  <c r="BD18" i="4"/>
  <c r="BD17" i="4"/>
  <c r="AW33" i="4"/>
  <c r="AX33" i="4" s="1"/>
  <c r="AV28" i="4"/>
  <c r="I14" i="18" s="1"/>
  <c r="AJ41" i="4"/>
  <c r="AJ42" i="4" s="1"/>
  <c r="AB28" i="4"/>
  <c r="F14" i="18" s="1"/>
  <c r="AB59" i="4" l="1"/>
  <c r="AC59" i="4"/>
  <c r="AA57" i="4"/>
  <c r="AA58" i="4"/>
  <c r="AA62" i="4"/>
  <c r="AA61" i="4"/>
  <c r="AA60" i="4"/>
  <c r="AQ33" i="4"/>
  <c r="AR33" i="4" s="1"/>
  <c r="BC35" i="4"/>
  <c r="J15" i="18" s="1"/>
  <c r="AW34" i="4"/>
  <c r="AX34" i="4" s="1"/>
  <c r="AQ34" i="4"/>
  <c r="AR34" i="4" s="1"/>
  <c r="AQ32" i="4"/>
  <c r="AR32" i="4" s="1"/>
  <c r="AQ29" i="4"/>
  <c r="AR29" i="4" s="1"/>
  <c r="AW29" i="4"/>
  <c r="AX29" i="4" s="1"/>
  <c r="AW32" i="4"/>
  <c r="AX32" i="4" s="1"/>
  <c r="AO41" i="4"/>
  <c r="BE19" i="4"/>
  <c r="BE20" i="4"/>
  <c r="BE21" i="4"/>
  <c r="BE23" i="4"/>
  <c r="BE24" i="4"/>
  <c r="BE25" i="4"/>
  <c r="BE26" i="4"/>
  <c r="AD32" i="4"/>
  <c r="AD34" i="4"/>
  <c r="AD20" i="4"/>
  <c r="AD23" i="4"/>
  <c r="AD25" i="4"/>
  <c r="AD17" i="4"/>
  <c r="AI42" i="4"/>
  <c r="G18" i="18" s="1"/>
  <c r="AB42" i="4"/>
  <c r="F18" i="18" s="1"/>
  <c r="AW28" i="4"/>
  <c r="AV36" i="4"/>
  <c r="BE17" i="4"/>
  <c r="BE18" i="4"/>
  <c r="AD18" i="4"/>
  <c r="AD19" i="4"/>
  <c r="AD21" i="4"/>
  <c r="AD24" i="4"/>
  <c r="AD26" i="4"/>
  <c r="BE27" i="4"/>
  <c r="AD27" i="4"/>
  <c r="AB35" i="4"/>
  <c r="F15" i="18" s="1"/>
  <c r="AD29" i="4"/>
  <c r="AK32" i="4"/>
  <c r="AK34" i="4"/>
  <c r="AK33" i="4"/>
  <c r="AD33" i="4"/>
  <c r="AP35" i="4"/>
  <c r="H15" i="18" s="1"/>
  <c r="AI35" i="4"/>
  <c r="G15" i="18" s="1"/>
  <c r="AK29" i="4"/>
  <c r="BC28" i="4"/>
  <c r="J14" i="18" s="1"/>
  <c r="AD41" i="4"/>
  <c r="AD42" i="4" s="1"/>
  <c r="AK41" i="4"/>
  <c r="AK42" i="4" s="1"/>
  <c r="BF33" i="4"/>
  <c r="BF29" i="4"/>
  <c r="BF32" i="4"/>
  <c r="BF34" i="4"/>
  <c r="BF35" i="4" l="1"/>
  <c r="AV38" i="4"/>
  <c r="I16" i="18" s="1"/>
  <c r="AB55" i="4"/>
  <c r="AC55" i="4"/>
  <c r="AC60" i="4"/>
  <c r="AB60" i="4"/>
  <c r="AC62" i="4"/>
  <c r="AB62" i="4"/>
  <c r="AC57" i="4"/>
  <c r="AB57" i="4"/>
  <c r="AB61" i="4"/>
  <c r="AC61" i="4"/>
  <c r="AC58" i="4"/>
  <c r="AB58" i="4"/>
  <c r="AD59" i="4"/>
  <c r="AE59" i="4"/>
  <c r="AG59" i="4" s="1"/>
  <c r="AW35" i="4"/>
  <c r="AX35" i="4" s="1"/>
  <c r="AW36" i="4" s="1"/>
  <c r="AX36" i="4" s="1"/>
  <c r="AQ41" i="4"/>
  <c r="AQ42" i="4" s="1"/>
  <c r="AP41" i="4"/>
  <c r="H17" i="18" s="1"/>
  <c r="AC35" i="4"/>
  <c r="AD35" i="4" s="1"/>
  <c r="AB36" i="4"/>
  <c r="AB38" i="4" s="1"/>
  <c r="BD28" i="4"/>
  <c r="BC36" i="4"/>
  <c r="AJ35" i="4"/>
  <c r="AK35" i="4" s="1"/>
  <c r="AQ35" i="4"/>
  <c r="AR35" i="4" s="1"/>
  <c r="AC28" i="4"/>
  <c r="BD35" i="4"/>
  <c r="BE35" i="4" s="1"/>
  <c r="BG32" i="4"/>
  <c r="BG29" i="4"/>
  <c r="BG34" i="4"/>
  <c r="BH34" i="4" s="1"/>
  <c r="BG33" i="4"/>
  <c r="BH33" i="4" s="1"/>
  <c r="BC38" i="4" l="1"/>
  <c r="J16" i="18" s="1"/>
  <c r="F16" i="18"/>
  <c r="AV44" i="4"/>
  <c r="I19" i="18" s="1"/>
  <c r="I64" i="18" s="1"/>
  <c r="AD61" i="4"/>
  <c r="AE61" i="4"/>
  <c r="AG61" i="4" s="1"/>
  <c r="AE57" i="4"/>
  <c r="AG57" i="4" s="1"/>
  <c r="AD57" i="4"/>
  <c r="AE62" i="4"/>
  <c r="AG62" i="4" s="1"/>
  <c r="AD62" i="4"/>
  <c r="AE60" i="4"/>
  <c r="AG60" i="4" s="1"/>
  <c r="AD60" i="4"/>
  <c r="AE58" i="4"/>
  <c r="AG58" i="4" s="1"/>
  <c r="AD58" i="4"/>
  <c r="AD55" i="4"/>
  <c r="AB63" i="4"/>
  <c r="AE55" i="4"/>
  <c r="AG55" i="4" s="1"/>
  <c r="BF41" i="4"/>
  <c r="K17" i="18" s="1"/>
  <c r="AP42" i="4"/>
  <c r="H18" i="18" s="1"/>
  <c r="AR41" i="4"/>
  <c r="AR42" i="4" s="1"/>
  <c r="AC36" i="4"/>
  <c r="AD36" i="4" s="1"/>
  <c r="BD36" i="4"/>
  <c r="BE36" i="4" s="1"/>
  <c r="BC44" i="4" l="1"/>
  <c r="J19" i="18" s="1"/>
  <c r="J64" i="18" s="1"/>
  <c r="J85" i="18" s="1"/>
  <c r="I85" i="18"/>
  <c r="B41" i="20"/>
  <c r="AB44" i="4"/>
  <c r="F19" i="18" s="1"/>
  <c r="F64" i="18" s="1"/>
  <c r="AC63" i="4"/>
  <c r="AD63" i="4" s="1"/>
  <c r="AE63" i="4"/>
  <c r="BG41" i="4"/>
  <c r="B42" i="20" l="1"/>
  <c r="AE65" i="4"/>
  <c r="AC65" i="4"/>
  <c r="AD65" i="4" s="1"/>
  <c r="E92" i="18" l="1"/>
  <c r="E98" i="18" s="1"/>
  <c r="B53" i="20"/>
  <c r="AG63" i="4"/>
  <c r="CI144" i="4"/>
  <c r="CI141" i="4"/>
  <c r="CI140" i="4"/>
  <c r="CI139" i="4"/>
  <c r="CI138" i="4"/>
  <c r="CI137" i="4"/>
  <c r="CI129" i="4"/>
  <c r="CI136" i="4"/>
  <c r="CI135" i="4"/>
  <c r="CI134" i="4"/>
  <c r="CI133" i="4"/>
  <c r="CI132" i="4"/>
  <c r="CI131" i="4"/>
  <c r="CI130" i="4"/>
  <c r="CI128" i="4"/>
  <c r="CI127" i="4"/>
  <c r="CC144" i="4"/>
  <c r="CC141" i="4"/>
  <c r="CC140" i="4"/>
  <c r="CC139" i="4"/>
  <c r="CC138" i="4"/>
  <c r="CC137" i="4"/>
  <c r="CC129" i="4"/>
  <c r="CC136" i="4"/>
  <c r="CC135" i="4"/>
  <c r="CC134" i="4"/>
  <c r="CC133" i="4"/>
  <c r="CC132" i="4"/>
  <c r="CC131" i="4"/>
  <c r="CC130" i="4"/>
  <c r="CC128" i="4"/>
  <c r="CC127" i="4"/>
  <c r="BW144" i="4"/>
  <c r="BW141" i="4"/>
  <c r="BW140" i="4"/>
  <c r="BW139" i="4"/>
  <c r="BW138" i="4"/>
  <c r="BW137" i="4"/>
  <c r="BW129" i="4"/>
  <c r="BW136" i="4"/>
  <c r="BW135" i="4"/>
  <c r="BW134" i="4"/>
  <c r="BW133" i="4"/>
  <c r="BW132" i="4"/>
  <c r="BW131" i="4"/>
  <c r="BW130" i="4"/>
  <c r="BW128" i="4"/>
  <c r="BW127" i="4"/>
  <c r="BQ144" i="4"/>
  <c r="BQ141" i="4"/>
  <c r="BQ140" i="4"/>
  <c r="BQ139" i="4"/>
  <c r="BQ138" i="4"/>
  <c r="BQ137" i="4"/>
  <c r="BQ129" i="4"/>
  <c r="BQ136" i="4"/>
  <c r="BQ135" i="4"/>
  <c r="BQ134" i="4"/>
  <c r="BQ133" i="4"/>
  <c r="BQ132" i="4"/>
  <c r="BQ131" i="4"/>
  <c r="BQ130" i="4"/>
  <c r="BQ128" i="4"/>
  <c r="BQ127" i="4"/>
  <c r="CI122" i="4"/>
  <c r="CI110" i="4"/>
  <c r="CI120" i="4"/>
  <c r="CI111" i="4"/>
  <c r="CI119" i="4"/>
  <c r="CI118" i="4"/>
  <c r="CI117" i="4"/>
  <c r="CI121" i="4"/>
  <c r="CI116" i="4"/>
  <c r="CI115" i="4"/>
  <c r="CI114" i="4"/>
  <c r="CI113" i="4"/>
  <c r="CI112" i="4"/>
  <c r="CC122" i="4"/>
  <c r="CC110" i="4"/>
  <c r="CC120" i="4"/>
  <c r="CC111" i="4"/>
  <c r="CC119" i="4"/>
  <c r="CC118" i="4"/>
  <c r="CC117" i="4"/>
  <c r="CC121" i="4"/>
  <c r="CC116" i="4"/>
  <c r="CC115" i="4"/>
  <c r="CC114" i="4"/>
  <c r="CC113" i="4"/>
  <c r="CC112" i="4"/>
  <c r="BW122" i="4"/>
  <c r="BW110" i="4"/>
  <c r="BW120" i="4"/>
  <c r="BW111" i="4"/>
  <c r="AL22" i="4" s="1"/>
  <c r="AO22" i="4" s="1"/>
  <c r="BW119" i="4"/>
  <c r="BW118" i="4"/>
  <c r="BW117" i="4"/>
  <c r="BW121" i="4"/>
  <c r="BW116" i="4"/>
  <c r="BW115" i="4"/>
  <c r="BW114" i="4"/>
  <c r="BW113" i="4"/>
  <c r="BW112" i="4"/>
  <c r="BQ122" i="4"/>
  <c r="BQ110" i="4"/>
  <c r="BQ120" i="4"/>
  <c r="BQ111" i="4"/>
  <c r="AE22" i="4" s="1"/>
  <c r="AH22" i="4" s="1"/>
  <c r="BQ119" i="4"/>
  <c r="BQ118" i="4"/>
  <c r="BQ117" i="4"/>
  <c r="BQ121" i="4"/>
  <c r="BQ116" i="4"/>
  <c r="BQ114" i="4"/>
  <c r="BQ113" i="4"/>
  <c r="BQ112" i="4"/>
  <c r="CI105" i="4"/>
  <c r="CI104" i="4"/>
  <c r="CI103" i="4"/>
  <c r="CI102" i="4"/>
  <c r="CI101" i="4"/>
  <c r="CI100" i="4"/>
  <c r="CI99" i="4"/>
  <c r="CI98" i="4"/>
  <c r="CI97" i="4"/>
  <c r="CI96" i="4"/>
  <c r="CI95" i="4"/>
  <c r="CI94" i="4"/>
  <c r="CI93" i="4"/>
  <c r="CI92" i="4"/>
  <c r="CI91" i="4"/>
  <c r="CI90" i="4"/>
  <c r="CI89" i="4"/>
  <c r="CI88" i="4"/>
  <c r="CI87" i="4"/>
  <c r="CI86" i="4"/>
  <c r="CI85" i="4"/>
  <c r="CI84" i="4"/>
  <c r="CI83" i="4"/>
  <c r="CI82" i="4"/>
  <c r="CI81" i="4"/>
  <c r="CC105" i="4"/>
  <c r="CC104" i="4"/>
  <c r="CC103" i="4"/>
  <c r="CC102" i="4"/>
  <c r="CC101" i="4"/>
  <c r="CC100" i="4"/>
  <c r="CC99" i="4"/>
  <c r="CC98" i="4"/>
  <c r="CC97" i="4"/>
  <c r="CC96" i="4"/>
  <c r="CC95" i="4"/>
  <c r="CC94" i="4"/>
  <c r="CC93" i="4"/>
  <c r="CC92" i="4"/>
  <c r="CC91" i="4"/>
  <c r="CC90" i="4"/>
  <c r="CC89" i="4"/>
  <c r="CC88" i="4"/>
  <c r="CC87" i="4"/>
  <c r="CC86" i="4"/>
  <c r="CC85" i="4"/>
  <c r="CC84" i="4"/>
  <c r="CC83" i="4"/>
  <c r="CC82" i="4"/>
  <c r="CC81" i="4"/>
  <c r="BW105" i="4"/>
  <c r="BW104" i="4"/>
  <c r="BW103" i="4"/>
  <c r="BW102" i="4"/>
  <c r="BW101" i="4"/>
  <c r="BW100" i="4"/>
  <c r="BW99" i="4"/>
  <c r="BW98" i="4"/>
  <c r="BW97" i="4"/>
  <c r="BW96" i="4"/>
  <c r="BW95" i="4"/>
  <c r="BW94" i="4"/>
  <c r="BW93" i="4"/>
  <c r="BW92" i="4"/>
  <c r="BW91" i="4"/>
  <c r="BW90" i="4"/>
  <c r="BW89" i="4"/>
  <c r="BW88" i="4"/>
  <c r="BW87" i="4"/>
  <c r="BW86" i="4"/>
  <c r="BW85" i="4"/>
  <c r="BW84" i="4"/>
  <c r="BW83" i="4"/>
  <c r="BW82" i="4"/>
  <c r="BW81" i="4"/>
  <c r="BQ105" i="4"/>
  <c r="BQ104" i="4"/>
  <c r="BQ103" i="4"/>
  <c r="BQ102" i="4"/>
  <c r="BQ101" i="4"/>
  <c r="BQ100" i="4"/>
  <c r="BQ99" i="4"/>
  <c r="BQ98" i="4"/>
  <c r="BQ97" i="4"/>
  <c r="BQ96" i="4"/>
  <c r="BQ95" i="4"/>
  <c r="BQ94" i="4"/>
  <c r="BQ93" i="4"/>
  <c r="BQ92" i="4"/>
  <c r="BQ91" i="4"/>
  <c r="BQ90" i="4"/>
  <c r="BQ89" i="4"/>
  <c r="BQ88" i="4"/>
  <c r="BQ87" i="4"/>
  <c r="BQ86" i="4"/>
  <c r="BQ85" i="4"/>
  <c r="BQ84" i="4"/>
  <c r="BQ83" i="4"/>
  <c r="BQ82" i="4"/>
  <c r="BQ81" i="4"/>
  <c r="H92" i="18" l="1"/>
  <c r="AG65" i="4"/>
  <c r="AI22" i="4"/>
  <c r="AJ22" i="4"/>
  <c r="AP22" i="4"/>
  <c r="AQ22" i="4"/>
  <c r="AE17" i="4"/>
  <c r="AH17" i="4" s="1"/>
  <c r="AI17" i="4" s="1"/>
  <c r="AE19" i="4"/>
  <c r="AH19" i="4" s="1"/>
  <c r="AI19" i="4" s="1"/>
  <c r="AL20" i="4"/>
  <c r="AO20" i="4" s="1"/>
  <c r="AP20" i="4" s="1"/>
  <c r="AL18" i="4"/>
  <c r="AO18" i="4" s="1"/>
  <c r="AP18" i="4" s="1"/>
  <c r="AE21" i="4"/>
  <c r="AH21" i="4" s="1"/>
  <c r="AI21" i="4" s="1"/>
  <c r="AE24" i="4"/>
  <c r="AH24" i="4" s="1"/>
  <c r="AI24" i="4" s="1"/>
  <c r="AL23" i="4"/>
  <c r="AO23" i="4" s="1"/>
  <c r="AP23" i="4" s="1"/>
  <c r="AE26" i="4"/>
  <c r="AH26" i="4" s="1"/>
  <c r="AI26" i="4" s="1"/>
  <c r="AE27" i="4"/>
  <c r="AH27" i="4" s="1"/>
  <c r="AI27" i="4" s="1"/>
  <c r="AL26" i="4"/>
  <c r="AO26" i="4" s="1"/>
  <c r="AP26" i="4" s="1"/>
  <c r="AL27" i="4"/>
  <c r="AO27" i="4" s="1"/>
  <c r="AP27" i="4" s="1"/>
  <c r="AE20" i="4"/>
  <c r="AH20" i="4" s="1"/>
  <c r="AI20" i="4" s="1"/>
  <c r="AE18" i="4"/>
  <c r="AH18" i="4" s="1"/>
  <c r="AI18" i="4" s="1"/>
  <c r="AL17" i="4"/>
  <c r="AO17" i="4" s="1"/>
  <c r="AP17" i="4" s="1"/>
  <c r="AL19" i="4"/>
  <c r="AO19" i="4" s="1"/>
  <c r="AP19" i="4" s="1"/>
  <c r="AE23" i="4"/>
  <c r="AH23" i="4" s="1"/>
  <c r="AI23" i="4" s="1"/>
  <c r="AL21" i="4"/>
  <c r="AO21" i="4" s="1"/>
  <c r="AP21" i="4" s="1"/>
  <c r="AL24" i="4"/>
  <c r="AO24" i="4" s="1"/>
  <c r="AP24" i="4" s="1"/>
  <c r="AE25" i="4"/>
  <c r="AH25" i="4" s="1"/>
  <c r="AI25" i="4" s="1"/>
  <c r="AL25" i="4"/>
  <c r="AO25" i="4" s="1"/>
  <c r="AP25" i="4" s="1"/>
  <c r="BF17" i="4" l="1"/>
  <c r="AR22" i="4"/>
  <c r="BF22" i="4"/>
  <c r="AK22" i="4"/>
  <c r="AQ25" i="4"/>
  <c r="AJ25" i="4"/>
  <c r="AQ24" i="4"/>
  <c r="AQ21" i="4"/>
  <c r="AJ23" i="4"/>
  <c r="AQ19" i="4"/>
  <c r="AQ17" i="4"/>
  <c r="AJ18" i="4"/>
  <c r="AJ20" i="4"/>
  <c r="AQ27" i="4"/>
  <c r="AQ26" i="4"/>
  <c r="AJ27" i="4"/>
  <c r="AJ26" i="4"/>
  <c r="BF26" i="4"/>
  <c r="AQ23" i="4"/>
  <c r="AJ24" i="4"/>
  <c r="AJ21" i="4"/>
  <c r="AQ18" i="4"/>
  <c r="AQ20" i="4"/>
  <c r="AJ19" i="4"/>
  <c r="AJ17" i="4"/>
  <c r="BF21" i="4"/>
  <c r="BF24" i="4"/>
  <c r="BF18" i="4"/>
  <c r="BF27" i="4"/>
  <c r="AP28" i="4"/>
  <c r="BF19" i="4"/>
  <c r="AP36" i="4" l="1"/>
  <c r="AQ36" i="4" s="1"/>
  <c r="AR36" i="4" s="1"/>
  <c r="H14" i="18"/>
  <c r="BG22" i="4"/>
  <c r="BH22" i="4" s="1"/>
  <c r="BF20" i="4"/>
  <c r="BF25" i="4"/>
  <c r="AK17" i="4"/>
  <c r="AR21" i="4"/>
  <c r="AR24" i="4"/>
  <c r="AR17" i="4"/>
  <c r="AR19" i="4"/>
  <c r="AK19" i="4"/>
  <c r="AR20" i="4"/>
  <c r="AR18" i="4"/>
  <c r="AK21" i="4"/>
  <c r="AK24" i="4"/>
  <c r="BG24" i="4" s="1"/>
  <c r="AR23" i="4"/>
  <c r="AK26" i="4"/>
  <c r="AK27" i="4"/>
  <c r="AR26" i="4"/>
  <c r="AR27" i="4"/>
  <c r="AK20" i="4"/>
  <c r="AK18" i="4"/>
  <c r="AK23" i="4"/>
  <c r="AK25" i="4"/>
  <c r="AR25" i="4"/>
  <c r="AI28" i="4"/>
  <c r="BF23" i="4"/>
  <c r="BF28" i="4" l="1"/>
  <c r="BF36" i="4" s="1"/>
  <c r="BF38" i="4" s="1"/>
  <c r="BG21" i="4"/>
  <c r="AI36" i="4"/>
  <c r="G14" i="18"/>
  <c r="AP38" i="4"/>
  <c r="H16" i="18" s="1"/>
  <c r="AQ28" i="4"/>
  <c r="BG25" i="4"/>
  <c r="BG26" i="4"/>
  <c r="BH26" i="4" s="1"/>
  <c r="BG19" i="4"/>
  <c r="BG17" i="4"/>
  <c r="BG18" i="4"/>
  <c r="BH18" i="4" s="1"/>
  <c r="BG27" i="4"/>
  <c r="BG23" i="4"/>
  <c r="BH23" i="4" s="1"/>
  <c r="BG20" i="4"/>
  <c r="AJ28" i="4"/>
  <c r="AP44" i="4" l="1"/>
  <c r="H19" i="18" s="1"/>
  <c r="H64" i="18" s="1"/>
  <c r="H85" i="18" s="1"/>
  <c r="AI38" i="4"/>
  <c r="G16" i="18" s="1"/>
  <c r="AJ36" i="4"/>
  <c r="AK36" i="4" s="1"/>
  <c r="BH32" i="4"/>
  <c r="B40" i="20" l="1"/>
  <c r="AI44" i="4"/>
  <c r="G19" i="18" s="1"/>
  <c r="G64" i="18" s="1"/>
  <c r="G85" i="18" s="1"/>
  <c r="G7" i="6"/>
  <c r="I7" i="6" s="1"/>
  <c r="J7" i="6" s="1"/>
  <c r="G8" i="6"/>
  <c r="I8" i="6" s="1"/>
  <c r="K8" i="6" s="1"/>
  <c r="G9" i="6"/>
  <c r="I9" i="6" s="1"/>
  <c r="J9" i="6" s="1"/>
  <c r="G10" i="6"/>
  <c r="I10" i="6" s="1"/>
  <c r="K10" i="6" s="1"/>
  <c r="G11" i="6"/>
  <c r="I11" i="6" s="1"/>
  <c r="G12" i="6"/>
  <c r="I12" i="6" s="1"/>
  <c r="G13" i="6"/>
  <c r="I13" i="6" s="1"/>
  <c r="G14" i="6"/>
  <c r="I14" i="6" s="1"/>
  <c r="G15" i="6"/>
  <c r="I15" i="6" s="1"/>
  <c r="J15" i="6" s="1"/>
  <c r="G16" i="6"/>
  <c r="I16" i="6" s="1"/>
  <c r="K16" i="6" s="1"/>
  <c r="G17" i="6"/>
  <c r="I17" i="6" s="1"/>
  <c r="K17" i="6" s="1"/>
  <c r="G18" i="6"/>
  <c r="I18" i="6" s="1"/>
  <c r="K18" i="6" s="1"/>
  <c r="G19" i="6"/>
  <c r="I19" i="6" s="1"/>
  <c r="G20" i="6"/>
  <c r="I20" i="6" s="1"/>
  <c r="G21" i="6"/>
  <c r="I21" i="6" s="1"/>
  <c r="G22" i="6"/>
  <c r="I22" i="6" s="1"/>
  <c r="K22" i="6" s="1"/>
  <c r="G23" i="6"/>
  <c r="I23" i="6" s="1"/>
  <c r="J23" i="6" s="1"/>
  <c r="G24" i="6"/>
  <c r="I24" i="6" s="1"/>
  <c r="K24" i="6" s="1"/>
  <c r="G25" i="6"/>
  <c r="I25" i="6" s="1"/>
  <c r="J25" i="6" s="1"/>
  <c r="G26" i="6"/>
  <c r="I26" i="6" s="1"/>
  <c r="J26" i="6" s="1"/>
  <c r="G27" i="6"/>
  <c r="I27" i="6" s="1"/>
  <c r="G28" i="6"/>
  <c r="I28" i="6" s="1"/>
  <c r="G29" i="6"/>
  <c r="I29" i="6" s="1"/>
  <c r="G30" i="6"/>
  <c r="I30" i="6" s="1"/>
  <c r="G31" i="6"/>
  <c r="I31" i="6" s="1"/>
  <c r="J31" i="6" s="1"/>
  <c r="G32" i="6"/>
  <c r="I32" i="6" s="1"/>
  <c r="J32" i="6" s="1"/>
  <c r="G33" i="6"/>
  <c r="I33" i="6" s="1"/>
  <c r="K33" i="6" s="1"/>
  <c r="G34" i="6"/>
  <c r="I34" i="6" s="1"/>
  <c r="J34" i="6" s="1"/>
  <c r="G35" i="6"/>
  <c r="I35" i="6" s="1"/>
  <c r="G6" i="6"/>
  <c r="I6" i="6" s="1"/>
  <c r="C7" i="6"/>
  <c r="D7" i="6"/>
  <c r="C8" i="6"/>
  <c r="D8" i="6"/>
  <c r="C9" i="6"/>
  <c r="D9" i="6"/>
  <c r="C10" i="6"/>
  <c r="D10" i="6"/>
  <c r="C11" i="6"/>
  <c r="D11" i="6"/>
  <c r="C12" i="6"/>
  <c r="D12" i="6"/>
  <c r="C13" i="6"/>
  <c r="D13" i="6"/>
  <c r="C14" i="6"/>
  <c r="D14" i="6"/>
  <c r="C15" i="6"/>
  <c r="D15" i="6"/>
  <c r="C16" i="6"/>
  <c r="D16" i="6"/>
  <c r="C17" i="6"/>
  <c r="D17" i="6"/>
  <c r="C18" i="6"/>
  <c r="D18" i="6"/>
  <c r="C19" i="6"/>
  <c r="D19" i="6"/>
  <c r="C20" i="6"/>
  <c r="D20" i="6"/>
  <c r="C21" i="6"/>
  <c r="D21" i="6"/>
  <c r="C22" i="6"/>
  <c r="D22" i="6"/>
  <c r="C23" i="6"/>
  <c r="D23" i="6"/>
  <c r="C24" i="6"/>
  <c r="D24" i="6"/>
  <c r="C25" i="6"/>
  <c r="D25" i="6"/>
  <c r="C26" i="6"/>
  <c r="D26" i="6"/>
  <c r="C27" i="6"/>
  <c r="D27" i="6"/>
  <c r="C28" i="6"/>
  <c r="D28" i="6"/>
  <c r="C29" i="6"/>
  <c r="D29" i="6"/>
  <c r="C30" i="6"/>
  <c r="D30" i="6"/>
  <c r="C31" i="6"/>
  <c r="D31" i="6"/>
  <c r="C32" i="6"/>
  <c r="D32" i="6"/>
  <c r="C33" i="6"/>
  <c r="D33" i="6"/>
  <c r="C34" i="6"/>
  <c r="D34" i="6"/>
  <c r="C35" i="6"/>
  <c r="D35" i="6"/>
  <c r="D6" i="6"/>
  <c r="C6" i="6"/>
  <c r="M24" i="6" l="1"/>
  <c r="M8" i="6"/>
  <c r="L26" i="6"/>
  <c r="L31" i="6"/>
  <c r="L23" i="6"/>
  <c r="L15" i="6"/>
  <c r="L7" i="6"/>
  <c r="L32" i="6"/>
  <c r="M16" i="6"/>
  <c r="B39" i="20"/>
  <c r="K30" i="6"/>
  <c r="M30" i="6" s="1"/>
  <c r="J30" i="6"/>
  <c r="L30" i="6" s="1"/>
  <c r="K14" i="6"/>
  <c r="J14" i="6"/>
  <c r="L14" i="6" s="1"/>
  <c r="L25" i="6"/>
  <c r="L9" i="6"/>
  <c r="M22" i="6"/>
  <c r="M18" i="6"/>
  <c r="M14" i="6"/>
  <c r="M10" i="6"/>
  <c r="J22" i="6"/>
  <c r="L22" i="6" s="1"/>
  <c r="L34" i="6"/>
  <c r="K29" i="6"/>
  <c r="M29" i="6" s="1"/>
  <c r="J29" i="6"/>
  <c r="L29" i="6" s="1"/>
  <c r="J13" i="6"/>
  <c r="L13" i="6" s="1"/>
  <c r="K13" i="6"/>
  <c r="M13" i="6" s="1"/>
  <c r="J6" i="6"/>
  <c r="L6" i="6" s="1"/>
  <c r="K6" i="6"/>
  <c r="M6" i="6" s="1"/>
  <c r="J20" i="6"/>
  <c r="L20" i="6" s="1"/>
  <c r="K20" i="6"/>
  <c r="M20" i="6" s="1"/>
  <c r="K12" i="6"/>
  <c r="M12" i="6" s="1"/>
  <c r="J12" i="6"/>
  <c r="L12" i="6" s="1"/>
  <c r="J35" i="6"/>
  <c r="L35" i="6" s="1"/>
  <c r="K35" i="6"/>
  <c r="M35" i="6" s="1"/>
  <c r="J27" i="6"/>
  <c r="L27" i="6" s="1"/>
  <c r="K27" i="6"/>
  <c r="M27" i="6" s="1"/>
  <c r="J19" i="6"/>
  <c r="L19" i="6" s="1"/>
  <c r="K19" i="6"/>
  <c r="M19" i="6" s="1"/>
  <c r="M33" i="6"/>
  <c r="M17" i="6"/>
  <c r="J21" i="6"/>
  <c r="L21" i="6" s="1"/>
  <c r="K21" i="6"/>
  <c r="M21" i="6" s="1"/>
  <c r="K28" i="6"/>
  <c r="M28" i="6" s="1"/>
  <c r="J28" i="6"/>
  <c r="L28" i="6" s="1"/>
  <c r="J11" i="6"/>
  <c r="L11" i="6" s="1"/>
  <c r="K11" i="6"/>
  <c r="M11" i="6" s="1"/>
  <c r="K26" i="6"/>
  <c r="M26" i="6" s="1"/>
  <c r="J18" i="6"/>
  <c r="L18" i="6" s="1"/>
  <c r="K25" i="6"/>
  <c r="M25" i="6" s="1"/>
  <c r="J17" i="6"/>
  <c r="L17" i="6" s="1"/>
  <c r="K32" i="6"/>
  <c r="M32" i="6" s="1"/>
  <c r="J24" i="6"/>
  <c r="L24" i="6" s="1"/>
  <c r="J16" i="6"/>
  <c r="L16" i="6" s="1"/>
  <c r="J8" i="6"/>
  <c r="L8" i="6" s="1"/>
  <c r="K34" i="6"/>
  <c r="M34" i="6" s="1"/>
  <c r="J10" i="6"/>
  <c r="L10" i="6" s="1"/>
  <c r="K9" i="6"/>
  <c r="M9" i="6" s="1"/>
  <c r="J33" i="6"/>
  <c r="L33" i="6" s="1"/>
  <c r="K31" i="6"/>
  <c r="M31" i="6" s="1"/>
  <c r="K23" i="6"/>
  <c r="M23" i="6" s="1"/>
  <c r="K15" i="6"/>
  <c r="M15" i="6" s="1"/>
  <c r="K7" i="6"/>
  <c r="M7" i="6" s="1"/>
  <c r="BH29" i="4" l="1"/>
  <c r="BH20" i="4" l="1"/>
  <c r="BH24" i="4"/>
  <c r="BF42" i="4"/>
  <c r="C84" i="20" l="1"/>
  <c r="C102" i="20" s="1"/>
  <c r="B66" i="20"/>
  <c r="K18" i="18"/>
  <c r="B24" i="20" s="1"/>
  <c r="K15" i="18"/>
  <c r="B67" i="20"/>
  <c r="C100" i="20" s="1"/>
  <c r="K14" i="18"/>
  <c r="C81" i="20"/>
  <c r="BH41" i="4"/>
  <c r="BG42" i="4" s="1"/>
  <c r="BH27" i="4"/>
  <c r="BH25" i="4"/>
  <c r="BH17" i="4"/>
  <c r="BH21" i="4"/>
  <c r="BH19" i="4"/>
  <c r="BG35" i="4"/>
  <c r="C97" i="20" l="1"/>
  <c r="C87" i="20"/>
  <c r="K16" i="18"/>
  <c r="BH35" i="4"/>
  <c r="BH42" i="4"/>
  <c r="BG28" i="4"/>
  <c r="AW38" i="4"/>
  <c r="AX38" i="4" s="1"/>
  <c r="AJ38" i="4"/>
  <c r="AK38" i="4" s="1"/>
  <c r="D87" i="20" l="1"/>
  <c r="D83" i="20"/>
  <c r="D86" i="20"/>
  <c r="D82" i="20"/>
  <c r="D89" i="20"/>
  <c r="D85" i="20"/>
  <c r="D84" i="20"/>
  <c r="D81" i="20"/>
  <c r="BF44" i="4"/>
  <c r="BH28" i="4"/>
  <c r="BG36" i="4" s="1"/>
  <c r="AJ44" i="4"/>
  <c r="AK44" i="4" s="1"/>
  <c r="AW44" i="4"/>
  <c r="AX44" i="4" s="1"/>
  <c r="AQ38" i="4"/>
  <c r="AR38" i="4" s="1"/>
  <c r="AC38" i="4"/>
  <c r="AD38" i="4" s="1"/>
  <c r="BD38" i="4"/>
  <c r="BE38" i="4" s="1"/>
  <c r="K19" i="18" l="1"/>
  <c r="BH36" i="4"/>
  <c r="BG38" i="4"/>
  <c r="BD44" i="4"/>
  <c r="BE44" i="4" s="1"/>
  <c r="AC44" i="4"/>
  <c r="AD44" i="4" s="1"/>
  <c r="AQ44" i="4"/>
  <c r="AR44" i="4" s="1"/>
  <c r="B7" i="20" l="1"/>
  <c r="BH38" i="4"/>
  <c r="BG44" i="4" l="1"/>
  <c r="BH44" i="4" l="1"/>
  <c r="M27" i="16"/>
  <c r="K32" i="16"/>
  <c r="K74" i="16" s="1"/>
  <c r="F67" i="18" l="1"/>
  <c r="K67" i="18" s="1"/>
  <c r="B68" i="20"/>
  <c r="L32" i="16"/>
  <c r="F72" i="18" l="1"/>
  <c r="K72" i="18" s="1"/>
  <c r="B23" i="20" s="1"/>
  <c r="M32" i="16"/>
  <c r="L74" i="16" s="1"/>
  <c r="B26" i="20" l="1"/>
  <c r="C23" i="20" s="1"/>
  <c r="F73" i="18"/>
  <c r="F84" i="18" s="1"/>
  <c r="F85" i="18" s="1"/>
  <c r="C101" i="20"/>
  <c r="B70" i="20"/>
  <c r="K73" i="18"/>
  <c r="B13" i="20" s="1"/>
  <c r="B14" i="20" s="1"/>
  <c r="M74" i="16"/>
  <c r="C16" i="20" l="1"/>
  <c r="C12" i="20"/>
  <c r="C8" i="20"/>
  <c r="C15" i="20"/>
  <c r="C11" i="20"/>
  <c r="C14" i="20"/>
  <c r="C10" i="20"/>
  <c r="C13" i="20"/>
  <c r="C9" i="20"/>
  <c r="C7" i="20"/>
  <c r="C69" i="20"/>
  <c r="C68" i="20"/>
  <c r="C67" i="20"/>
  <c r="C70" i="20"/>
  <c r="C66" i="20"/>
  <c r="C25" i="20"/>
  <c r="C28" i="20"/>
  <c r="C24" i="20"/>
  <c r="C27" i="20"/>
  <c r="C26" i="20"/>
  <c r="C88" i="20"/>
  <c r="B17" i="20"/>
  <c r="C17" i="20" s="1"/>
  <c r="B38" i="20"/>
  <c r="C105" i="20"/>
  <c r="B29" i="20"/>
  <c r="C29" i="20" s="1"/>
  <c r="K64" i="18"/>
  <c r="L72" i="18" l="1"/>
  <c r="L68" i="18"/>
  <c r="L63" i="18"/>
  <c r="L54" i="18"/>
  <c r="L50" i="18"/>
  <c r="L44" i="18"/>
  <c r="L40" i="18"/>
  <c r="L35" i="18"/>
  <c r="L17" i="18"/>
  <c r="L71" i="18"/>
  <c r="L67" i="18"/>
  <c r="L62" i="18"/>
  <c r="L53" i="18"/>
  <c r="L49" i="18"/>
  <c r="L43" i="18"/>
  <c r="L39" i="18"/>
  <c r="L34" i="18"/>
  <c r="L30" i="18"/>
  <c r="L25" i="18"/>
  <c r="L21" i="18"/>
  <c r="L70" i="18"/>
  <c r="L66" i="18"/>
  <c r="L59" i="18"/>
  <c r="L52" i="18"/>
  <c r="L47" i="18"/>
  <c r="L42" i="18"/>
  <c r="L38" i="18"/>
  <c r="L33" i="18"/>
  <c r="L29" i="18"/>
  <c r="L24" i="18"/>
  <c r="L15" i="18"/>
  <c r="L73" i="18"/>
  <c r="L69" i="18"/>
  <c r="L55" i="18"/>
  <c r="L51" i="18"/>
  <c r="L46" i="18"/>
  <c r="L41" i="18"/>
  <c r="L36" i="18"/>
  <c r="L32" i="18"/>
  <c r="L28" i="18"/>
  <c r="L23" i="18"/>
  <c r="L18" i="18"/>
  <c r="L31" i="18"/>
  <c r="L26" i="18"/>
  <c r="L22" i="18"/>
  <c r="L14" i="18"/>
  <c r="L16" i="18"/>
  <c r="L19" i="18"/>
  <c r="D105" i="20"/>
  <c r="D101" i="20"/>
  <c r="D104" i="20"/>
  <c r="D100" i="20"/>
  <c r="D103" i="20"/>
  <c r="D99" i="20"/>
  <c r="D102" i="20"/>
  <c r="D98" i="20"/>
  <c r="D97" i="20"/>
  <c r="B44" i="20"/>
  <c r="C43" i="20" s="1"/>
  <c r="C90" i="20"/>
  <c r="D90" i="20" s="1"/>
  <c r="D88" i="20"/>
  <c r="K85" i="18"/>
  <c r="B59" i="20"/>
  <c r="L48" i="18"/>
  <c r="C59" i="20" l="1"/>
  <c r="C54" i="20"/>
  <c r="C57" i="20"/>
  <c r="C53" i="20"/>
  <c r="C56" i="20"/>
  <c r="C58" i="20"/>
  <c r="C55" i="20"/>
  <c r="B47" i="20"/>
  <c r="C47" i="20" s="1"/>
  <c r="C38" i="20"/>
  <c r="L64" i="18"/>
  <c r="L61" i="18" s="1"/>
  <c r="C46" i="20"/>
  <c r="C41" i="20"/>
  <c r="C45" i="20"/>
  <c r="C44" i="20"/>
  <c r="C42" i="20"/>
  <c r="C40" i="20"/>
  <c r="C39" i="20"/>
  <c r="L58" i="18" l="1"/>
  <c r="L57" i="18"/>
  <c r="L60"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Anita</author>
  </authors>
  <commentList>
    <comment ref="M7" authorId="0" shapeId="0" xr:uid="{00000000-0006-0000-0300-000001000000}">
      <text>
        <r>
          <rPr>
            <b/>
            <sz val="10"/>
            <color indexed="81"/>
            <rFont val="Tahoma"/>
            <family val="2"/>
          </rPr>
          <t>Introducir el dato del BECO</t>
        </r>
      </text>
    </comment>
    <comment ref="O7" authorId="0" shapeId="0" xr:uid="{00000000-0006-0000-0300-000002000000}">
      <text>
        <r>
          <rPr>
            <b/>
            <sz val="10"/>
            <color indexed="81"/>
            <rFont val="Tahoma"/>
            <family val="2"/>
          </rPr>
          <t>Introducir dato de estadísticas municipales o del DANE</t>
        </r>
      </text>
    </comment>
    <comment ref="Q7" authorId="0" shapeId="0" xr:uid="{00000000-0006-0000-0300-000003000000}">
      <text>
        <r>
          <rPr>
            <b/>
            <sz val="10"/>
            <color indexed="81"/>
            <rFont val="Tahoma"/>
            <family val="2"/>
          </rPr>
          <t>Introducir dato  del DANE</t>
        </r>
      </text>
    </comment>
    <comment ref="S7" authorId="0" shapeId="0" xr:uid="{00000000-0006-0000-0300-000004000000}">
      <text>
        <r>
          <rPr>
            <b/>
            <sz val="10"/>
            <color indexed="81"/>
            <rFont val="Tahoma"/>
            <family val="2"/>
          </rPr>
          <t>Introduzca esta cifra en la celda que corresponda en la herramienta</t>
        </r>
      </text>
    </comment>
    <comment ref="M8" authorId="0" shapeId="0" xr:uid="{00000000-0006-0000-0300-000005000000}">
      <text>
        <r>
          <rPr>
            <b/>
            <sz val="10"/>
            <color indexed="81"/>
            <rFont val="Tahoma"/>
            <family val="2"/>
          </rPr>
          <t>Introducir el dato del BECO</t>
        </r>
      </text>
    </comment>
    <comment ref="O8" authorId="0" shapeId="0" xr:uid="{00000000-0006-0000-0300-000006000000}">
      <text>
        <r>
          <rPr>
            <b/>
            <sz val="10"/>
            <color indexed="81"/>
            <rFont val="Tahoma"/>
            <family val="2"/>
          </rPr>
          <t>Introducir dato de estadísticas municipales o del DANE</t>
        </r>
      </text>
    </comment>
    <comment ref="Q8" authorId="0" shapeId="0" xr:uid="{00000000-0006-0000-0300-000007000000}">
      <text>
        <r>
          <rPr>
            <b/>
            <sz val="10"/>
            <color indexed="81"/>
            <rFont val="Tahoma"/>
            <family val="2"/>
          </rPr>
          <t>Introducir dato  del DANE</t>
        </r>
      </text>
    </comment>
    <comment ref="S8" authorId="0" shapeId="0" xr:uid="{00000000-0006-0000-0300-000008000000}">
      <text>
        <r>
          <rPr>
            <b/>
            <sz val="9"/>
            <color indexed="81"/>
            <rFont val="Tahoma"/>
            <family val="2"/>
          </rPr>
          <t>Introduzca esta cifra en la celda que corresponda en la herramienta</t>
        </r>
      </text>
    </comment>
    <comment ref="M11" authorId="0" shapeId="0" xr:uid="{00000000-0006-0000-0300-000009000000}">
      <text>
        <r>
          <rPr>
            <b/>
            <sz val="9"/>
            <color indexed="81"/>
            <rFont val="Tahoma"/>
            <family val="2"/>
          </rPr>
          <t>Introducir dato de estadísticas municipales o del DANE</t>
        </r>
      </text>
    </comment>
    <comment ref="O11" authorId="0" shapeId="0" xr:uid="{00000000-0006-0000-0300-00000A000000}">
      <text>
        <r>
          <rPr>
            <b/>
            <sz val="9"/>
            <color indexed="81"/>
            <rFont val="Tahoma"/>
            <family val="2"/>
          </rPr>
          <t>Introducir dato de estadísticas municipales o del DANE</t>
        </r>
      </text>
    </comment>
    <comment ref="U11" authorId="0" shapeId="0" xr:uid="{00000000-0006-0000-0300-00000B000000}">
      <text>
        <r>
          <rPr>
            <b/>
            <sz val="9"/>
            <color indexed="81"/>
            <rFont val="Tahoma"/>
            <family val="2"/>
          </rPr>
          <t>Introduzca esta cifra en la celda que corresponda en la herramienta</t>
        </r>
      </text>
    </comment>
    <comment ref="M12" authorId="0" shapeId="0" xr:uid="{00000000-0006-0000-0300-00000C000000}">
      <text>
        <r>
          <rPr>
            <b/>
            <sz val="9"/>
            <color indexed="81"/>
            <rFont val="Tahoma"/>
            <family val="2"/>
          </rPr>
          <t>Introducir dato de estadísticas municipales o del DANE</t>
        </r>
      </text>
    </comment>
    <comment ref="O12" authorId="0" shapeId="0" xr:uid="{00000000-0006-0000-0300-00000D000000}">
      <text>
        <r>
          <rPr>
            <b/>
            <sz val="9"/>
            <color indexed="81"/>
            <rFont val="Tahoma"/>
            <family val="2"/>
          </rPr>
          <t>Introducir dato de estadísticas municipales o del DANE</t>
        </r>
      </text>
    </comment>
    <comment ref="U12" authorId="0" shapeId="0" xr:uid="{00000000-0006-0000-0300-00000E000000}">
      <text>
        <r>
          <rPr>
            <b/>
            <sz val="9"/>
            <color indexed="81"/>
            <rFont val="Tahoma"/>
            <family val="2"/>
          </rPr>
          <t>Introduzca esta cifra en la celda que corresponda en la herramienta</t>
        </r>
        <r>
          <rPr>
            <sz val="9"/>
            <color indexed="81"/>
            <rFont val="Tahoma"/>
            <family val="2"/>
          </rPr>
          <t xml:space="preserve">
</t>
        </r>
      </text>
    </comment>
    <comment ref="M15" authorId="0" shapeId="0" xr:uid="{00000000-0006-0000-0300-00000F000000}">
      <text>
        <r>
          <rPr>
            <b/>
            <sz val="9"/>
            <color indexed="81"/>
            <rFont val="Tahoma"/>
            <family val="2"/>
          </rPr>
          <t>Introducir el dato del BECO</t>
        </r>
      </text>
    </comment>
    <comment ref="O15" authorId="0" shapeId="0" xr:uid="{00000000-0006-0000-0300-000010000000}">
      <text>
        <r>
          <rPr>
            <b/>
            <sz val="9"/>
            <color indexed="81"/>
            <rFont val="Tahoma"/>
            <family val="2"/>
          </rPr>
          <t>Introducir dato de estadísticas municipales o del DANE</t>
        </r>
      </text>
    </comment>
    <comment ref="Q15" authorId="0" shapeId="0" xr:uid="{00000000-0006-0000-0300-000011000000}">
      <text>
        <r>
          <rPr>
            <b/>
            <sz val="9"/>
            <color indexed="81"/>
            <rFont val="Tahoma"/>
            <family val="2"/>
          </rPr>
          <t>Introducir dato de estadísticas 
del DANE</t>
        </r>
      </text>
    </comment>
    <comment ref="S15" authorId="0" shapeId="0" xr:uid="{00000000-0006-0000-0300-000012000000}">
      <text>
        <r>
          <rPr>
            <b/>
            <sz val="9"/>
            <color indexed="81"/>
            <rFont val="Tahoma"/>
            <family val="2"/>
          </rPr>
          <t>Introduzca esta cifra en la celda que corresponda en la herramienta</t>
        </r>
      </text>
    </comment>
    <comment ref="M16" authorId="0" shapeId="0" xr:uid="{00000000-0006-0000-0300-000013000000}">
      <text>
        <r>
          <rPr>
            <b/>
            <sz val="9"/>
            <color indexed="81"/>
            <rFont val="Tahoma"/>
            <family val="2"/>
          </rPr>
          <t>Introducir el dato del BECO</t>
        </r>
      </text>
    </comment>
    <comment ref="O16" authorId="0" shapeId="0" xr:uid="{00000000-0006-0000-0300-000014000000}">
      <text>
        <r>
          <rPr>
            <b/>
            <sz val="9"/>
            <color indexed="81"/>
            <rFont val="Tahoma"/>
            <family val="2"/>
          </rPr>
          <t>Introducir dato de estadísticas municipales o del DANE</t>
        </r>
      </text>
    </comment>
    <comment ref="Q16" authorId="0" shapeId="0" xr:uid="{00000000-0006-0000-0300-000015000000}">
      <text>
        <r>
          <rPr>
            <b/>
            <sz val="9"/>
            <color indexed="81"/>
            <rFont val="Tahoma"/>
            <family val="2"/>
          </rPr>
          <t>Introducir dato de estadísticas 
del DANE</t>
        </r>
      </text>
    </comment>
    <comment ref="S16" authorId="0" shapeId="0" xr:uid="{00000000-0006-0000-0300-000016000000}">
      <text>
        <r>
          <rPr>
            <b/>
            <sz val="9"/>
            <color indexed="81"/>
            <rFont val="Tahoma"/>
            <family val="2"/>
          </rPr>
          <t>Introduzca esta cifra en la celda que corresponda en la herramienta</t>
        </r>
      </text>
    </comment>
    <comment ref="M17" authorId="0" shapeId="0" xr:uid="{00000000-0006-0000-0300-000017000000}">
      <text>
        <r>
          <rPr>
            <b/>
            <sz val="9"/>
            <color indexed="81"/>
            <rFont val="Tahoma"/>
            <family val="2"/>
          </rPr>
          <t>Introducir el dato del BECO</t>
        </r>
      </text>
    </comment>
    <comment ref="O17" authorId="0" shapeId="0" xr:uid="{00000000-0006-0000-0300-000018000000}">
      <text>
        <r>
          <rPr>
            <b/>
            <sz val="9"/>
            <color indexed="81"/>
            <rFont val="Tahoma"/>
            <family val="2"/>
          </rPr>
          <t>Introducir dato de estadísticas municipales o del DANE</t>
        </r>
      </text>
    </comment>
    <comment ref="Q17" authorId="0" shapeId="0" xr:uid="{00000000-0006-0000-0300-000019000000}">
      <text>
        <r>
          <rPr>
            <b/>
            <sz val="9"/>
            <color indexed="81"/>
            <rFont val="Tahoma"/>
            <family val="2"/>
          </rPr>
          <t>Introducir dato de estadísticas 
del DANE</t>
        </r>
      </text>
    </comment>
    <comment ref="S17" authorId="0" shapeId="0" xr:uid="{00000000-0006-0000-0300-00001A000000}">
      <text>
        <r>
          <rPr>
            <b/>
            <sz val="9"/>
            <color indexed="81"/>
            <rFont val="Tahoma"/>
            <family val="2"/>
          </rPr>
          <t>Introduzca esta cifra en la celda que corresponda en la herramienta</t>
        </r>
        <r>
          <rPr>
            <sz val="9"/>
            <color indexed="81"/>
            <rFont val="Tahoma"/>
            <family val="2"/>
          </rPr>
          <t xml:space="preserve">
</t>
        </r>
      </text>
    </comment>
    <comment ref="M20" authorId="0" shapeId="0" xr:uid="{00000000-0006-0000-0300-00001B000000}">
      <text>
        <r>
          <rPr>
            <b/>
            <sz val="9"/>
            <color indexed="81"/>
            <rFont val="Tahoma"/>
            <family val="2"/>
          </rPr>
          <t>Introducir dato de estadísticas municipales o del DANE</t>
        </r>
      </text>
    </comment>
    <comment ref="O20" authorId="0" shapeId="0" xr:uid="{00000000-0006-0000-0300-00001C000000}">
      <text>
        <r>
          <rPr>
            <b/>
            <sz val="9"/>
            <color indexed="81"/>
            <rFont val="Tahoma"/>
            <family val="2"/>
          </rPr>
          <t>Introducir dato de estadísticas municipales o del DANE</t>
        </r>
      </text>
    </comment>
    <comment ref="U20" authorId="0" shapeId="0" xr:uid="{00000000-0006-0000-0300-00001D000000}">
      <text>
        <r>
          <rPr>
            <b/>
            <sz val="9"/>
            <color indexed="81"/>
            <rFont val="Tahoma"/>
            <family val="2"/>
          </rPr>
          <t>Introduzca esta cifra en la celda que corresponda en la herramienta</t>
        </r>
      </text>
    </comment>
    <comment ref="M21" authorId="0" shapeId="0" xr:uid="{00000000-0006-0000-0300-00001E000000}">
      <text>
        <r>
          <rPr>
            <b/>
            <sz val="9"/>
            <color indexed="81"/>
            <rFont val="Tahoma"/>
            <family val="2"/>
          </rPr>
          <t>Introducir dato de estadísticas municipales o del DANE</t>
        </r>
      </text>
    </comment>
    <comment ref="O21" authorId="0" shapeId="0" xr:uid="{00000000-0006-0000-0300-00001F000000}">
      <text>
        <r>
          <rPr>
            <b/>
            <sz val="9"/>
            <color indexed="81"/>
            <rFont val="Tahoma"/>
            <family val="2"/>
          </rPr>
          <t>Introducir dato de estadísticas municipales o del DANE</t>
        </r>
      </text>
    </comment>
    <comment ref="U21" authorId="0" shapeId="0" xr:uid="{00000000-0006-0000-0300-000020000000}">
      <text>
        <r>
          <rPr>
            <b/>
            <sz val="9"/>
            <color indexed="81"/>
            <rFont val="Tahoma"/>
            <family val="2"/>
          </rPr>
          <t>Introduzca esta cifra en la celda que corresponda en la herramienta</t>
        </r>
      </text>
    </comment>
    <comment ref="M28" authorId="0" shapeId="0" xr:uid="{00000000-0006-0000-0300-000021000000}">
      <text>
        <r>
          <rPr>
            <b/>
            <sz val="9"/>
            <color indexed="81"/>
            <rFont val="Tahoma"/>
            <family val="2"/>
          </rPr>
          <t xml:space="preserve">Introducir el dato de estadísticas nacionales
</t>
        </r>
      </text>
    </comment>
    <comment ref="O28" authorId="0" shapeId="0" xr:uid="{00000000-0006-0000-0300-000022000000}">
      <text>
        <r>
          <rPr>
            <b/>
            <sz val="9"/>
            <color indexed="81"/>
            <rFont val="Tahoma"/>
            <family val="2"/>
          </rPr>
          <t>Introducir dato de estadísticas municipales o del DANE</t>
        </r>
      </text>
    </comment>
    <comment ref="Q28" authorId="0" shapeId="0" xr:uid="{00000000-0006-0000-0300-000023000000}">
      <text>
        <r>
          <rPr>
            <b/>
            <sz val="9"/>
            <color indexed="81"/>
            <rFont val="Tahoma"/>
            <family val="2"/>
          </rPr>
          <t>Introducir el dato promedio estimado. Se sugiere consulta experto</t>
        </r>
      </text>
    </comment>
    <comment ref="U28" authorId="0" shapeId="0" xr:uid="{00000000-0006-0000-0300-000024000000}">
      <text>
        <r>
          <rPr>
            <b/>
            <sz val="9"/>
            <color indexed="81"/>
            <rFont val="Tahoma"/>
            <family val="2"/>
          </rPr>
          <t>Introduzca esta cifra en la celda que corresponda en la herramienta</t>
        </r>
      </text>
    </comment>
    <comment ref="M29" authorId="0" shapeId="0" xr:uid="{00000000-0006-0000-0300-000025000000}">
      <text>
        <r>
          <rPr>
            <b/>
            <sz val="9"/>
            <color indexed="81"/>
            <rFont val="Tahoma"/>
            <family val="2"/>
          </rPr>
          <t xml:space="preserve">Introducir el dato de estadísticas nacionales
</t>
        </r>
      </text>
    </comment>
    <comment ref="O29" authorId="0" shapeId="0" xr:uid="{00000000-0006-0000-0300-000026000000}">
      <text>
        <r>
          <rPr>
            <b/>
            <sz val="9"/>
            <color indexed="81"/>
            <rFont val="Tahoma"/>
            <family val="2"/>
          </rPr>
          <t>Introducir dato de estadísticas municipales o del DANE</t>
        </r>
      </text>
    </comment>
    <comment ref="Q29" authorId="0" shapeId="0" xr:uid="{00000000-0006-0000-0300-000027000000}">
      <text>
        <r>
          <rPr>
            <b/>
            <sz val="9"/>
            <color indexed="81"/>
            <rFont val="Tahoma"/>
            <family val="2"/>
          </rPr>
          <t>Introducir el dato promedio estimado. Se sugiere consulta experto</t>
        </r>
      </text>
    </comment>
    <comment ref="S29" authorId="0" shapeId="0" xr:uid="{00000000-0006-0000-0300-000028000000}">
      <text>
        <r>
          <rPr>
            <b/>
            <sz val="9"/>
            <color indexed="81"/>
            <rFont val="Tahoma"/>
            <family val="2"/>
          </rPr>
          <t>Introduzca esta cifra en la celda que corresponda en la herramienta</t>
        </r>
      </text>
    </comment>
    <comment ref="M30" authorId="0" shapeId="0" xr:uid="{00000000-0006-0000-0300-000029000000}">
      <text>
        <r>
          <rPr>
            <b/>
            <sz val="9"/>
            <color indexed="81"/>
            <rFont val="Tahoma"/>
            <family val="2"/>
          </rPr>
          <t xml:space="preserve">Introducir el dato de estadísticas nacionales
</t>
        </r>
      </text>
    </comment>
    <comment ref="O30" authorId="0" shapeId="0" xr:uid="{00000000-0006-0000-0300-00002A000000}">
      <text>
        <r>
          <rPr>
            <b/>
            <sz val="9"/>
            <color indexed="81"/>
            <rFont val="Tahoma"/>
            <family val="2"/>
          </rPr>
          <t>Introducir dato de estadísticas municipales o del DANE</t>
        </r>
      </text>
    </comment>
    <comment ref="Q30" authorId="0" shapeId="0" xr:uid="{00000000-0006-0000-0300-00002B000000}">
      <text>
        <r>
          <rPr>
            <b/>
            <sz val="9"/>
            <color indexed="81"/>
            <rFont val="Tahoma"/>
            <family val="2"/>
          </rPr>
          <t>Introducir el dato promedio estimado. Se sugiere consulta experto</t>
        </r>
      </text>
    </comment>
    <comment ref="S30" authorId="0" shapeId="0" xr:uid="{00000000-0006-0000-0300-00002C000000}">
      <text>
        <r>
          <rPr>
            <b/>
            <sz val="9"/>
            <color indexed="81"/>
            <rFont val="Tahoma"/>
            <family val="2"/>
          </rPr>
          <t>Introduzca esta cifra en la celda que corresponda en la herramienta</t>
        </r>
      </text>
    </comment>
    <comment ref="M33" authorId="0" shapeId="0" xr:uid="{00000000-0006-0000-0300-00002D000000}">
      <text>
        <r>
          <rPr>
            <b/>
            <sz val="9"/>
            <color indexed="81"/>
            <rFont val="Tahoma"/>
            <family val="2"/>
          </rPr>
          <t>Introducir el dato del BECO</t>
        </r>
      </text>
    </comment>
    <comment ref="O33" authorId="0" shapeId="0" xr:uid="{00000000-0006-0000-0300-00002E000000}">
      <text>
        <r>
          <rPr>
            <b/>
            <sz val="9"/>
            <color indexed="81"/>
            <rFont val="Tahoma"/>
            <family val="2"/>
          </rPr>
          <t>Introducir dato de estadísticas municipales o del DANE</t>
        </r>
      </text>
    </comment>
    <comment ref="Q33" authorId="0" shapeId="0" xr:uid="{00000000-0006-0000-0300-00002F000000}">
      <text>
        <r>
          <rPr>
            <b/>
            <sz val="9"/>
            <color indexed="81"/>
            <rFont val="Tahoma"/>
            <family val="2"/>
          </rPr>
          <t>Introducir dato de estadísticas del DANE</t>
        </r>
      </text>
    </comment>
    <comment ref="S33" authorId="0" shapeId="0" xr:uid="{00000000-0006-0000-0300-000030000000}">
      <text>
        <r>
          <rPr>
            <b/>
            <sz val="9"/>
            <color indexed="81"/>
            <rFont val="Tahoma"/>
            <family val="2"/>
          </rPr>
          <t>Introduzca esta cifra en la celda que corresponda en la herramienta</t>
        </r>
      </text>
    </comment>
    <comment ref="M34" authorId="0" shapeId="0" xr:uid="{00000000-0006-0000-0300-000031000000}">
      <text>
        <r>
          <rPr>
            <b/>
            <sz val="9"/>
            <color indexed="81"/>
            <rFont val="Tahoma"/>
            <family val="2"/>
          </rPr>
          <t>Introducir el dato del BECO</t>
        </r>
      </text>
    </comment>
    <comment ref="O34" authorId="0" shapeId="0" xr:uid="{00000000-0006-0000-0300-000032000000}">
      <text>
        <r>
          <rPr>
            <b/>
            <sz val="9"/>
            <color indexed="81"/>
            <rFont val="Tahoma"/>
            <family val="2"/>
          </rPr>
          <t>Introducir dato de estadísticas municipales o del DANE</t>
        </r>
      </text>
    </comment>
    <comment ref="Q34" authorId="0" shapeId="0" xr:uid="{00000000-0006-0000-0300-000033000000}">
      <text>
        <r>
          <rPr>
            <b/>
            <sz val="9"/>
            <color indexed="81"/>
            <rFont val="Tahoma"/>
            <family val="2"/>
          </rPr>
          <t>Introducir dato de estadísticas del DANE</t>
        </r>
      </text>
    </comment>
    <comment ref="S34" authorId="0" shapeId="0" xr:uid="{00000000-0006-0000-0300-000034000000}">
      <text>
        <r>
          <rPr>
            <b/>
            <sz val="9"/>
            <color indexed="81"/>
            <rFont val="Tahoma"/>
            <family val="2"/>
          </rPr>
          <t>Introduzca esta cifra en la celda que corresponda en la herramienta</t>
        </r>
      </text>
    </comment>
    <comment ref="M35" authorId="0" shapeId="0" xr:uid="{00000000-0006-0000-0300-000035000000}">
      <text>
        <r>
          <rPr>
            <b/>
            <sz val="9"/>
            <color indexed="81"/>
            <rFont val="Tahoma"/>
            <family val="2"/>
          </rPr>
          <t>Introducir el dato del BECO</t>
        </r>
      </text>
    </comment>
    <comment ref="O35" authorId="0" shapeId="0" xr:uid="{00000000-0006-0000-0300-000036000000}">
      <text>
        <r>
          <rPr>
            <b/>
            <sz val="9"/>
            <color indexed="81"/>
            <rFont val="Tahoma"/>
            <family val="2"/>
          </rPr>
          <t>Introducir dato de estadísticas municipales o del DANE</t>
        </r>
      </text>
    </comment>
    <comment ref="Q35" authorId="0" shapeId="0" xr:uid="{00000000-0006-0000-0300-000037000000}">
      <text>
        <r>
          <rPr>
            <b/>
            <sz val="9"/>
            <color indexed="81"/>
            <rFont val="Tahoma"/>
            <family val="2"/>
          </rPr>
          <t>Introducir dato de estadísticas del DANE</t>
        </r>
      </text>
    </comment>
    <comment ref="S35" authorId="0" shapeId="0" xr:uid="{00000000-0006-0000-0300-000038000000}">
      <text>
        <r>
          <rPr>
            <b/>
            <sz val="9"/>
            <color indexed="81"/>
            <rFont val="Tahoma"/>
            <family val="2"/>
          </rPr>
          <t>Introduzca esta cifra en la celda que corresponda en la herramienta</t>
        </r>
      </text>
    </comment>
    <comment ref="M36" authorId="0" shapeId="0" xr:uid="{00000000-0006-0000-0300-000039000000}">
      <text>
        <r>
          <rPr>
            <b/>
            <sz val="9"/>
            <color indexed="81"/>
            <rFont val="Tahoma"/>
            <family val="2"/>
          </rPr>
          <t>Introducir el dato del BECO</t>
        </r>
      </text>
    </comment>
    <comment ref="O36" authorId="0" shapeId="0" xr:uid="{00000000-0006-0000-0300-00003A000000}">
      <text>
        <r>
          <rPr>
            <b/>
            <sz val="9"/>
            <color indexed="81"/>
            <rFont val="Tahoma"/>
            <family val="2"/>
          </rPr>
          <t>Introducir dato de estadísticas municipales o del DANE</t>
        </r>
      </text>
    </comment>
    <comment ref="Q36" authorId="0" shapeId="0" xr:uid="{00000000-0006-0000-0300-00003B000000}">
      <text>
        <r>
          <rPr>
            <b/>
            <sz val="9"/>
            <color indexed="81"/>
            <rFont val="Tahoma"/>
            <family val="2"/>
          </rPr>
          <t>Introducir dato de estadísticas del DANE</t>
        </r>
      </text>
    </comment>
    <comment ref="S36" authorId="0" shapeId="0" xr:uid="{00000000-0006-0000-0300-00003C000000}">
      <text>
        <r>
          <rPr>
            <b/>
            <sz val="9"/>
            <color indexed="81"/>
            <rFont val="Tahoma"/>
            <family val="2"/>
          </rPr>
          <t>Introduzca esta cifra en la celda que corresponda en la herramienta</t>
        </r>
      </text>
    </comment>
    <comment ref="U38" authorId="0" shapeId="0" xr:uid="{00000000-0006-0000-0300-00003D000000}">
      <text>
        <r>
          <rPr>
            <b/>
            <sz val="9"/>
            <color indexed="81"/>
            <rFont val="Tahoma"/>
            <family val="2"/>
          </rPr>
          <t>Introduzca esta cifra en la celda que corresponda en la herramienta</t>
        </r>
      </text>
    </comment>
    <comment ref="M45" authorId="0" shapeId="0" xr:uid="{00000000-0006-0000-0300-00003E000000}">
      <text>
        <r>
          <rPr>
            <b/>
            <sz val="9"/>
            <color indexed="81"/>
            <rFont val="Tahoma"/>
            <family val="2"/>
          </rPr>
          <t>Introducir el dato del BECO</t>
        </r>
      </text>
    </comment>
    <comment ref="O45" authorId="0" shapeId="0" xr:uid="{00000000-0006-0000-0300-00003F000000}">
      <text>
        <r>
          <rPr>
            <b/>
            <sz val="9"/>
            <color indexed="81"/>
            <rFont val="Tahoma"/>
            <family val="2"/>
          </rPr>
          <t>Introducir dato de estadísticas municipales o del DANE</t>
        </r>
      </text>
    </comment>
    <comment ref="Q45" authorId="0" shapeId="0" xr:uid="{00000000-0006-0000-0300-000040000000}">
      <text>
        <r>
          <rPr>
            <b/>
            <sz val="9"/>
            <color indexed="81"/>
            <rFont val="Tahoma"/>
            <family val="2"/>
          </rPr>
          <t>Introducir dato de estadísticas del DANE</t>
        </r>
      </text>
    </comment>
    <comment ref="S45" authorId="0" shapeId="0" xr:uid="{00000000-0006-0000-0300-000041000000}">
      <text>
        <r>
          <rPr>
            <b/>
            <sz val="9"/>
            <color indexed="81"/>
            <rFont val="Tahoma"/>
            <family val="2"/>
          </rPr>
          <t>Introduzca esta cifra en la celda que corresponda en la herramienta</t>
        </r>
      </text>
    </comment>
    <comment ref="M46" authorId="0" shapeId="0" xr:uid="{00000000-0006-0000-0300-000042000000}">
      <text>
        <r>
          <rPr>
            <b/>
            <sz val="9"/>
            <color indexed="81"/>
            <rFont val="Tahoma"/>
            <family val="2"/>
          </rPr>
          <t>Introducir el dato del BECO</t>
        </r>
      </text>
    </comment>
    <comment ref="O46" authorId="0" shapeId="0" xr:uid="{00000000-0006-0000-0300-000043000000}">
      <text>
        <r>
          <rPr>
            <b/>
            <sz val="9"/>
            <color indexed="81"/>
            <rFont val="Tahoma"/>
            <family val="2"/>
          </rPr>
          <t>Introducir dato de estadísticas municipales o del DANE</t>
        </r>
      </text>
    </comment>
    <comment ref="Q46" authorId="0" shapeId="0" xr:uid="{00000000-0006-0000-0300-000044000000}">
      <text>
        <r>
          <rPr>
            <b/>
            <sz val="9"/>
            <color indexed="81"/>
            <rFont val="Tahoma"/>
            <family val="2"/>
          </rPr>
          <t>Introducir dato de estadísticas del DANE</t>
        </r>
      </text>
    </comment>
    <comment ref="S46" authorId="0" shapeId="0" xr:uid="{00000000-0006-0000-0300-000045000000}">
      <text>
        <r>
          <rPr>
            <b/>
            <sz val="9"/>
            <color indexed="81"/>
            <rFont val="Tahoma"/>
            <family val="2"/>
          </rPr>
          <t>Introduzca esta cifra en la celda que corresponda en la herramienta</t>
        </r>
      </text>
    </comment>
    <comment ref="M47" authorId="0" shapeId="0" xr:uid="{00000000-0006-0000-0300-000046000000}">
      <text>
        <r>
          <rPr>
            <b/>
            <sz val="9"/>
            <color indexed="81"/>
            <rFont val="Tahoma"/>
            <family val="2"/>
          </rPr>
          <t>Introducir el dato del BECO</t>
        </r>
      </text>
    </comment>
    <comment ref="O47" authorId="0" shapeId="0" xr:uid="{00000000-0006-0000-0300-000047000000}">
      <text>
        <r>
          <rPr>
            <b/>
            <sz val="9"/>
            <color indexed="81"/>
            <rFont val="Tahoma"/>
            <family val="2"/>
          </rPr>
          <t>Introducir dato de estadísticas municipales o del DANE</t>
        </r>
      </text>
    </comment>
    <comment ref="Q47" authorId="0" shapeId="0" xr:uid="{00000000-0006-0000-0300-000048000000}">
      <text>
        <r>
          <rPr>
            <b/>
            <sz val="9"/>
            <color indexed="81"/>
            <rFont val="Tahoma"/>
            <family val="2"/>
          </rPr>
          <t>Introducir dato de estadísticas del DANE</t>
        </r>
      </text>
    </comment>
    <comment ref="S47" authorId="0" shapeId="0" xr:uid="{00000000-0006-0000-0300-000049000000}">
      <text>
        <r>
          <rPr>
            <b/>
            <sz val="9"/>
            <color indexed="81"/>
            <rFont val="Tahoma"/>
            <family val="2"/>
          </rPr>
          <t>Introduzca esta cifra en la celda que corresponda en la herramienta</t>
        </r>
      </text>
    </comment>
    <comment ref="M48" authorId="0" shapeId="0" xr:uid="{00000000-0006-0000-0300-00004A000000}">
      <text>
        <r>
          <rPr>
            <b/>
            <sz val="9"/>
            <color indexed="81"/>
            <rFont val="Tahoma"/>
            <family val="2"/>
          </rPr>
          <t>Introducir el dato del BECO</t>
        </r>
      </text>
    </comment>
    <comment ref="O48" authorId="0" shapeId="0" xr:uid="{00000000-0006-0000-0300-00004B000000}">
      <text>
        <r>
          <rPr>
            <b/>
            <sz val="9"/>
            <color indexed="81"/>
            <rFont val="Tahoma"/>
            <family val="2"/>
          </rPr>
          <t>Introducir dato de estadísticas municipales o del DANE</t>
        </r>
      </text>
    </comment>
    <comment ref="Q48" authorId="0" shapeId="0" xr:uid="{00000000-0006-0000-0300-00004C000000}">
      <text>
        <r>
          <rPr>
            <b/>
            <sz val="9"/>
            <color indexed="81"/>
            <rFont val="Tahoma"/>
            <family val="2"/>
          </rPr>
          <t>Introducir dato de estadísticas del DANE</t>
        </r>
      </text>
    </comment>
    <comment ref="S48" authorId="0" shapeId="0" xr:uid="{00000000-0006-0000-0300-00004D000000}">
      <text>
        <r>
          <rPr>
            <b/>
            <sz val="9"/>
            <color indexed="81"/>
            <rFont val="Tahoma"/>
            <family val="2"/>
          </rPr>
          <t>Introduzca esta cifra en la celda que corresponda en la herramienta</t>
        </r>
      </text>
    </comment>
    <comment ref="Q59" authorId="0" shapeId="0" xr:uid="{00000000-0006-0000-0300-00004E000000}">
      <text>
        <r>
          <rPr>
            <b/>
            <sz val="9"/>
            <color indexed="81"/>
            <rFont val="Tahoma"/>
            <family val="2"/>
          </rPr>
          <t>Introduzca esta cifra en la celda que corresponda en la herramienta</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WERD</author>
  </authors>
  <commentList>
    <comment ref="A63" authorId="0" shapeId="0" xr:uid="{00000000-0006-0000-0F00-000001000000}">
      <text>
        <r>
          <rPr>
            <sz val="9"/>
            <color indexed="81"/>
            <rFont val="Tahoma"/>
            <family val="2"/>
          </rPr>
          <t xml:space="preserve">Panel Intergubernamental para el Cambio Climático IPCC, Directrices del IPCC de 2006 para los inventarios nacionales de gases de efecto invernadero – Combustión Estacionaria. Disponible en: http://www.ipcc-nggip.iges.or.jp/public/2006gl/spanish/pdf/2_Volume2/V2_2_Ch2_Stationary_Combustion.pdf </t>
        </r>
      </text>
    </comment>
    <comment ref="A78" authorId="0" shapeId="0" xr:uid="{00000000-0006-0000-0F00-000002000000}">
      <text>
        <r>
          <rPr>
            <sz val="9"/>
            <color indexed="81"/>
            <rFont val="Tahoma"/>
            <family val="2"/>
          </rPr>
          <t xml:space="preserve">Global Protocol for Community-Scale Greenhouse Gas Emission Inventories.  An accounting and reporting standar for cities. World Resources Institute WRI - Climate Leadership Group C40 Cities - ICLEI.  Disponible en:  http://www.ghgprotocol.org/city-accounting </t>
        </r>
      </text>
    </comment>
    <comment ref="A94" authorId="0" shapeId="0" xr:uid="{00000000-0006-0000-0F00-000003000000}">
      <text>
        <r>
          <rPr>
            <sz val="9"/>
            <color indexed="81"/>
            <rFont val="Tahoma"/>
            <family val="2"/>
          </rPr>
          <t xml:space="preserve">Global Protocol for Community-Scale Greenhouse Gas Emission Inventories.  An accounting and reporting standar for cities. World Resources Institute WRI - Climate Leadership Group C40 Cities - ICLEI.  Disponible en:  http://www.ghgprotocol.org/city-accounting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80123558</author>
    <author>Ana</author>
    <author>WERD</author>
    <author>oficina</author>
  </authors>
  <commentList>
    <comment ref="C15" authorId="0" shapeId="0" xr:uid="{00000000-0006-0000-0400-000001000000}">
      <text>
        <r>
          <rPr>
            <sz val="10"/>
            <color indexed="81"/>
            <rFont val="Tahoma"/>
            <family val="2"/>
          </rPr>
          <t xml:space="preserve">Despliegue la lista y seleccione el combustible o refrigerante utilizado en el sector residencial del municipio. Emplee tantas filas como combustibles o refrigerantes se usen.   
</t>
        </r>
        <r>
          <rPr>
            <sz val="10"/>
            <color indexed="12"/>
            <rFont val="Tahoma"/>
            <family val="2"/>
          </rPr>
          <t>Recomendación especial:</t>
        </r>
        <r>
          <rPr>
            <sz val="10"/>
            <color indexed="81"/>
            <rFont val="Tahoma"/>
            <family val="2"/>
          </rPr>
          <t xml:space="preserve"> Si desconoce el origen/procedencia de algún combustible, selección la opción “genérico” de cada combustible. </t>
        </r>
      </text>
    </comment>
    <comment ref="BF15" authorId="0" shapeId="0" xr:uid="{00000000-0006-0000-0400-000002000000}">
      <text>
        <r>
          <rPr>
            <sz val="10"/>
            <color indexed="81"/>
            <rFont val="Tahoma"/>
            <family val="2"/>
          </rPr>
          <t>Consulte el valor total de las emisiones de GEI asociadas al dato de actividad elegido.</t>
        </r>
      </text>
    </comment>
    <comment ref="BG15" authorId="0" shapeId="0" xr:uid="{00000000-0006-0000-0400-00000300000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16" authorId="0" shapeId="0" xr:uid="{00000000-0006-0000-0400-000004000000}">
      <text>
        <r>
          <rPr>
            <sz val="10"/>
            <color indexed="81"/>
            <rFont val="Tahoma"/>
            <family val="2"/>
          </rPr>
          <t>Indica la unidad en la que deben ser consignados los datos de consumo asociados a la variable elegida en la columna "DATOS DE ACTIVIDAD"</t>
        </r>
      </text>
    </comment>
    <comment ref="E16" authorId="1" shapeId="0" xr:uid="{00000000-0006-0000-0400-000005000000}">
      <text>
        <r>
          <rPr>
            <sz val="10"/>
            <color indexed="81"/>
            <rFont val="Tahoma"/>
            <family val="2"/>
          </rPr>
          <t xml:space="preserve">Ingrese el valor de cada dato de actividad, en las unidades descritas en la columna “UNIDAD”. 
</t>
        </r>
        <r>
          <rPr>
            <sz val="10"/>
            <color indexed="12"/>
            <rFont val="Tahoma"/>
            <family val="2"/>
          </rPr>
          <t xml:space="preserve">Importante: </t>
        </r>
        <r>
          <rPr>
            <sz val="10"/>
            <color indexed="81"/>
            <rFont val="Tahoma"/>
            <family val="2"/>
          </rPr>
          <t xml:space="preserve">En la guía metodológica de la herramienta, en el cuadro 2, encontrará sugerencias sobre las posibles fuentes de información de los datos del sector residencial. Adicionalmente, en la hoja de esta herramienta llamada “Fuentes de información” encontrará orientaciones para estimar los datos para los cuales no fue posible recopilar información en el municipio. </t>
        </r>
        <r>
          <rPr>
            <sz val="9"/>
            <color indexed="81"/>
            <rFont val="Tahoma"/>
            <family val="2"/>
          </rPr>
          <t xml:space="preserve">
</t>
        </r>
      </text>
    </comment>
    <comment ref="F16" authorId="0" shapeId="0" xr:uid="{00000000-0006-0000-0400-000006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16" authorId="0" shapeId="0" xr:uid="{00000000-0006-0000-0400-000007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16" authorId="0" shapeId="0" xr:uid="{00000000-0006-0000-0400-000008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16" authorId="0" shapeId="0" xr:uid="{00000000-0006-0000-0400-000009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16" authorId="0" shapeId="0" xr:uid="{00000000-0006-0000-0400-00000A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16" authorId="0" shapeId="0" xr:uid="{00000000-0006-0000-0400-00000B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16" authorId="0" shapeId="0" xr:uid="{00000000-0006-0000-0400-00000C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16" authorId="0" shapeId="0" xr:uid="{00000000-0006-0000-0400-00000D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16" authorId="0" shapeId="0" xr:uid="{00000000-0006-0000-0400-00000E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16" authorId="0" shapeId="0" xr:uid="{00000000-0006-0000-0400-00000F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16" authorId="0" shapeId="0" xr:uid="{00000000-0006-0000-0400-000010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16" authorId="0" shapeId="0" xr:uid="{00000000-0006-0000-0400-000011000000}">
      <text>
        <r>
          <rPr>
            <b/>
            <sz val="9"/>
            <color indexed="81"/>
            <rFont val="Tahoma"/>
            <family val="2"/>
          </rPr>
          <t>80123558:</t>
        </r>
        <r>
          <rPr>
            <sz val="9"/>
            <color indexed="81"/>
            <rFont val="Tahoma"/>
            <family val="2"/>
          </rPr>
          <t xml:space="preserve">
Devuelve el valor total del consumo asociado a cada variable.</t>
        </r>
      </text>
    </comment>
    <comment ref="R16" authorId="0" shapeId="0" xr:uid="{00000000-0006-0000-0400-000012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16" authorId="0" shapeId="0" xr:uid="{00000000-0006-0000-0400-000013000000}">
      <text>
        <r>
          <rPr>
            <b/>
            <sz val="9"/>
            <color indexed="81"/>
            <rFont val="Tahoma"/>
            <family val="2"/>
          </rPr>
          <t>80123558:</t>
        </r>
        <r>
          <rPr>
            <sz val="9"/>
            <color indexed="81"/>
            <rFont val="Tahoma"/>
            <family val="2"/>
          </rPr>
          <t xml:space="preserve">
Devuelve el promedio de los valores consignados en las casillas de "DATOS 1 al 12".</t>
        </r>
      </text>
    </comment>
    <comment ref="T16" authorId="0" shapeId="0" xr:uid="{00000000-0006-0000-0400-000014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16" authorId="0" shapeId="0" xr:uid="{00000000-0006-0000-0400-000015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16" authorId="0" shapeId="0" xr:uid="{00000000-0006-0000-0400-000016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38" authorId="0" shapeId="0" xr:uid="{00000000-0006-0000-0400-000017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38" authorId="0" shapeId="0" xr:uid="{00000000-0006-0000-0400-000018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38" authorId="0" shapeId="0" xr:uid="{00000000-0006-0000-0400-000019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38" authorId="0" shapeId="0" xr:uid="{00000000-0006-0000-0400-00001A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38" authorId="0" shapeId="0" xr:uid="{00000000-0006-0000-0400-00001B000000}">
      <text>
        <r>
          <rPr>
            <b/>
            <sz val="9"/>
            <color indexed="81"/>
            <rFont val="Tahoma"/>
            <family val="2"/>
          </rPr>
          <t>80123558:</t>
        </r>
        <r>
          <rPr>
            <sz val="9"/>
            <color indexed="81"/>
            <rFont val="Tahoma"/>
            <family val="2"/>
          </rPr>
          <t xml:space="preserve">
Devuelve el valor agregado de las incertidumbre para la categoría en referencia.</t>
        </r>
      </text>
    </comment>
    <comment ref="BF38" authorId="1" shapeId="0" xr:uid="{00000000-0006-0000-0400-00001C000000}">
      <text>
        <r>
          <rPr>
            <sz val="10"/>
            <color indexed="81"/>
            <rFont val="Tahoma"/>
            <family val="2"/>
          </rPr>
          <t>Consulte el valor total de las emisiones GEI, Alcance 1</t>
        </r>
      </text>
    </comment>
    <comment ref="BG38" authorId="0" shapeId="0" xr:uid="{00000000-0006-0000-0400-00001D000000}">
      <text>
        <r>
          <rPr>
            <b/>
            <sz val="9"/>
            <color indexed="81"/>
            <rFont val="Tahoma"/>
            <family val="2"/>
          </rPr>
          <t>80123558:</t>
        </r>
        <r>
          <rPr>
            <sz val="9"/>
            <color indexed="81"/>
            <rFont val="Tahoma"/>
            <family val="2"/>
          </rPr>
          <t xml:space="preserve">
Devuelve el valor agregado de las incertidumbre para la categoría en referencia.</t>
        </r>
      </text>
    </comment>
    <comment ref="C41" authorId="1" shapeId="0" xr:uid="{00000000-0006-0000-0400-00001E000000}">
      <text>
        <r>
          <rPr>
            <sz val="10"/>
            <color indexed="81"/>
            <rFont val="Tahoma"/>
            <family val="2"/>
          </rPr>
          <t>Selecciones de la lista desplegable el consumo de energía eléctrica para el año que está realizando el inventario. Si el año no está disponible, selecciones la opción “promedio”.</t>
        </r>
      </text>
    </comment>
    <comment ref="E41" authorId="1" shapeId="0" xr:uid="{00000000-0006-0000-0400-00001F000000}">
      <text>
        <r>
          <rPr>
            <sz val="10"/>
            <color indexed="81"/>
            <rFont val="Tahoma"/>
            <family val="2"/>
          </rPr>
          <t xml:space="preserve">Ingrese el valor de cada dato de actividad, en las unidades descritas en la columna anterior “UNIDAD”. 
Importante: En la guía metodológica de la herramienta, en el cuadro 2, encontrará sugerencias sobre las posibles fuentes de información de los datos del sector residencial. </t>
        </r>
      </text>
    </comment>
    <comment ref="BF42" authorId="1" shapeId="0" xr:uid="{00000000-0006-0000-0400-000020000000}">
      <text>
        <r>
          <rPr>
            <sz val="10"/>
            <color indexed="81"/>
            <rFont val="Tahoma"/>
            <family val="2"/>
          </rPr>
          <t>Consulte el valor total de las emisiones GEI, Alcance 2</t>
        </r>
      </text>
    </comment>
    <comment ref="AC44" authorId="0" shapeId="0" xr:uid="{00000000-0006-0000-0400-000021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44" authorId="0" shapeId="0" xr:uid="{00000000-0006-0000-0400-000022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44" authorId="0" shapeId="0" xr:uid="{00000000-0006-0000-0400-000023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44" authorId="0" shapeId="0" xr:uid="{00000000-0006-0000-0400-000024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44" authorId="0" shapeId="0" xr:uid="{00000000-0006-0000-0400-000025000000}">
      <text>
        <r>
          <rPr>
            <b/>
            <sz val="9"/>
            <color indexed="81"/>
            <rFont val="Tahoma"/>
            <family val="2"/>
          </rPr>
          <t>80123558:</t>
        </r>
        <r>
          <rPr>
            <sz val="9"/>
            <color indexed="81"/>
            <rFont val="Tahoma"/>
            <family val="2"/>
          </rPr>
          <t xml:space="preserve">
Devuelve el valor agregado de las incertidumbre para la categoría en referencia.</t>
        </r>
      </text>
    </comment>
    <comment ref="BF44" authorId="1" shapeId="0" xr:uid="{00000000-0006-0000-0400-000026000000}">
      <text>
        <r>
          <rPr>
            <sz val="10"/>
            <color indexed="81"/>
            <rFont val="Tahoma"/>
            <family val="2"/>
          </rPr>
          <t>Consulte el valor total de las emisiones GEI, para todo el sector residencial</t>
        </r>
      </text>
    </comment>
    <comment ref="BG44" authorId="0" shapeId="0" xr:uid="{00000000-0006-0000-0400-000027000000}">
      <text>
        <r>
          <rPr>
            <b/>
            <sz val="9"/>
            <color indexed="81"/>
            <rFont val="Tahoma"/>
            <family val="2"/>
          </rPr>
          <t>80123558:</t>
        </r>
        <r>
          <rPr>
            <sz val="9"/>
            <color indexed="81"/>
            <rFont val="Tahoma"/>
            <family val="2"/>
          </rPr>
          <t xml:space="preserve">
Devuelve el valor agregado de las incertidumbre para la categoría en referencia.</t>
        </r>
      </text>
    </comment>
    <comment ref="C53" authorId="0" shapeId="0" xr:uid="{00000000-0006-0000-0400-000028000000}">
      <text>
        <r>
          <rPr>
            <sz val="10"/>
            <color indexed="81"/>
            <rFont val="Tahoma"/>
            <family val="2"/>
          </rPr>
          <t xml:space="preserve">Despliegue la lista y seleccione el tipo de biomasa utilizado en el sector residencial del municipio. Emplee tantas filas como tipos de biomasa se usen.   </t>
        </r>
      </text>
    </comment>
    <comment ref="D54" authorId="0" shapeId="0" xr:uid="{00000000-0006-0000-0400-000029000000}">
      <text>
        <r>
          <rPr>
            <sz val="9"/>
            <color indexed="81"/>
            <rFont val="Tahoma"/>
            <family val="2"/>
          </rPr>
          <t>Indica la unidad en la que deben ser consignados los datos de consumo asociados a la variable elegida en la columna "DATOS DE ACTIVIDAD"</t>
        </r>
      </text>
    </comment>
    <comment ref="E54" authorId="1" shapeId="0" xr:uid="{00000000-0006-0000-0400-00002A000000}">
      <text>
        <r>
          <rPr>
            <sz val="10"/>
            <color indexed="81"/>
            <rFont val="Tahoma"/>
            <family val="2"/>
          </rPr>
          <t xml:space="preserve">Ingrese el valor de cada dato de actividad, en las unidades descritas en la columna “UNIDAD”. 
Importante: En la guía metodológica de la herramienta, en el cuadro 2, encontrará sugerencias sobre las posibles fuentes de información de los datos. Adicionalmente, en la hoja de esta herramienta llamada “Fuentes de información” encontrará orientaciones para estimar los datos para los cuales no fue posible recopilar información en el municipio. </t>
        </r>
      </text>
    </comment>
    <comment ref="F54" authorId="0" shapeId="0" xr:uid="{00000000-0006-0000-0400-00002B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54" authorId="0" shapeId="0" xr:uid="{00000000-0006-0000-0400-00002C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54" authorId="0" shapeId="0" xr:uid="{00000000-0006-0000-0400-00002D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54" authorId="0" shapeId="0" xr:uid="{00000000-0006-0000-0400-00002E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54" authorId="0" shapeId="0" xr:uid="{00000000-0006-0000-0400-00002F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54" authorId="0" shapeId="0" xr:uid="{00000000-0006-0000-0400-000030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54" authorId="0" shapeId="0" xr:uid="{00000000-0006-0000-0400-000031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54" authorId="0" shapeId="0" xr:uid="{00000000-0006-0000-0400-000032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54" authorId="0" shapeId="0" xr:uid="{00000000-0006-0000-0400-000033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54" authorId="0" shapeId="0" xr:uid="{00000000-0006-0000-0400-000034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54" authorId="0" shapeId="0" xr:uid="{00000000-0006-0000-0400-000035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54" authorId="0" shapeId="0" xr:uid="{00000000-0006-0000-0400-000036000000}">
      <text>
        <r>
          <rPr>
            <b/>
            <sz val="9"/>
            <color indexed="81"/>
            <rFont val="Tahoma"/>
            <family val="2"/>
          </rPr>
          <t>80123558:</t>
        </r>
        <r>
          <rPr>
            <sz val="9"/>
            <color indexed="81"/>
            <rFont val="Tahoma"/>
            <family val="2"/>
          </rPr>
          <t xml:space="preserve">
Devuelve el valor total del consumo asociado a cada variable.</t>
        </r>
      </text>
    </comment>
    <comment ref="R54" authorId="0" shapeId="0" xr:uid="{00000000-0006-0000-0400-000037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54" authorId="0" shapeId="0" xr:uid="{00000000-0006-0000-0400-000038000000}">
      <text>
        <r>
          <rPr>
            <b/>
            <sz val="9"/>
            <color indexed="81"/>
            <rFont val="Tahoma"/>
            <family val="2"/>
          </rPr>
          <t>80123558:</t>
        </r>
        <r>
          <rPr>
            <sz val="9"/>
            <color indexed="81"/>
            <rFont val="Tahoma"/>
            <family val="2"/>
          </rPr>
          <t xml:space="preserve">
Devuelve el promedio de los valores consignados en las casillas de "DATOS 1 al 12".</t>
        </r>
      </text>
    </comment>
    <comment ref="T54" authorId="0" shapeId="0" xr:uid="{00000000-0006-0000-0400-000039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54" authorId="0" shapeId="0" xr:uid="{00000000-0006-0000-0400-00003A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54" authorId="0" shapeId="0" xr:uid="{00000000-0006-0000-0400-00003B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65" authorId="0" shapeId="0" xr:uid="{00000000-0006-0000-0400-00003C000000}">
      <text>
        <r>
          <rPr>
            <b/>
            <sz val="9"/>
            <color indexed="81"/>
            <rFont val="Tahoma"/>
            <family val="2"/>
          </rPr>
          <t>80123558:</t>
        </r>
        <r>
          <rPr>
            <sz val="9"/>
            <color indexed="81"/>
            <rFont val="Tahoma"/>
            <family val="2"/>
          </rPr>
          <t xml:space="preserve">
Devuelve el valor agregado de las incertidumbre para la categoría en referencia.</t>
        </r>
      </text>
    </comment>
    <comment ref="BK92" authorId="2" shapeId="0" xr:uid="{00000000-0006-0000-0400-00003D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17" authorId="2" shapeId="0" xr:uid="{00000000-0006-0000-0400-00003E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27" authorId="2" shapeId="0" xr:uid="{00000000-0006-0000-0400-00003F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I153" authorId="3" shapeId="0" xr:uid="{00000000-0006-0000-0400-000040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66" authorId="3" shapeId="0" xr:uid="{00000000-0006-0000-0400-000041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67" authorId="3" shapeId="0" xr:uid="{00000000-0006-0000-0400-000042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AU254" authorId="2" shapeId="0" xr:uid="{00000000-0006-0000-0400-000043000000}">
      <text>
        <r>
          <rPr>
            <b/>
            <sz val="9"/>
            <color indexed="81"/>
            <rFont val="Tahoma"/>
            <family val="2"/>
          </rPr>
          <t>WERD:</t>
        </r>
        <r>
          <rPr>
            <sz val="9"/>
            <color indexed="81"/>
            <rFont val="Tahoma"/>
            <family val="2"/>
          </rPr>
          <t xml:space="preserve">
Tomados de la metodología 2006 del IPCC</t>
        </r>
      </text>
    </comment>
    <comment ref="BM265" authorId="2" shapeId="0" xr:uid="{00000000-0006-0000-0400-000044000000}">
      <text>
        <r>
          <rPr>
            <b/>
            <sz val="9"/>
            <color indexed="81"/>
            <rFont val="Tahoma"/>
            <family val="2"/>
          </rPr>
          <t>WERD:</t>
        </r>
        <r>
          <rPr>
            <sz val="9"/>
            <color indexed="81"/>
            <rFont val="Tahoma"/>
            <family val="2"/>
          </rPr>
          <t xml:space="preserve">
Se toma valor de incertidumbre recomendado por IPCC 2006 para factores de Nivel 2</t>
        </r>
      </text>
    </comment>
    <comment ref="BM266" authorId="2" shapeId="0" xr:uid="{00000000-0006-0000-0400-000045000000}">
      <text>
        <r>
          <rPr>
            <b/>
            <sz val="9"/>
            <color indexed="81"/>
            <rFont val="Tahoma"/>
            <family val="2"/>
          </rPr>
          <t>WERD:</t>
        </r>
        <r>
          <rPr>
            <sz val="9"/>
            <color indexed="81"/>
            <rFont val="Tahoma"/>
            <family val="2"/>
          </rPr>
          <t xml:space="preserve">
Se toma valor de incertidumbre recomendado por IPCC 2006 para factores de Nivel 2</t>
        </r>
      </text>
    </comment>
    <comment ref="BM267" authorId="2" shapeId="0" xr:uid="{00000000-0006-0000-0400-000046000000}">
      <text>
        <r>
          <rPr>
            <b/>
            <sz val="9"/>
            <color indexed="81"/>
            <rFont val="Tahoma"/>
            <family val="2"/>
          </rPr>
          <t>WERD:</t>
        </r>
        <r>
          <rPr>
            <sz val="9"/>
            <color indexed="81"/>
            <rFont val="Tahoma"/>
            <family val="2"/>
          </rPr>
          <t xml:space="preserve">
Se toma valor de incertidumbre recomendado por IPCC 2006 para factores de Nivel 2</t>
        </r>
      </text>
    </comment>
    <comment ref="BM268" authorId="2" shapeId="0" xr:uid="{00000000-0006-0000-0400-000047000000}">
      <text>
        <r>
          <rPr>
            <b/>
            <sz val="9"/>
            <color indexed="81"/>
            <rFont val="Tahoma"/>
            <family val="2"/>
          </rPr>
          <t>WERD:</t>
        </r>
        <r>
          <rPr>
            <sz val="9"/>
            <color indexed="81"/>
            <rFont val="Tahoma"/>
            <family val="2"/>
          </rPr>
          <t xml:space="preserve">
Se toma valor de incertidumbre recomendado por IPCC 2006 para factores de Nivel 2</t>
        </r>
      </text>
    </comment>
    <comment ref="BM269" authorId="2" shapeId="0" xr:uid="{00000000-0006-0000-0400-000048000000}">
      <text>
        <r>
          <rPr>
            <b/>
            <sz val="9"/>
            <color indexed="81"/>
            <rFont val="Tahoma"/>
            <family val="2"/>
          </rPr>
          <t>WERD:</t>
        </r>
        <r>
          <rPr>
            <sz val="9"/>
            <color indexed="81"/>
            <rFont val="Tahoma"/>
            <family val="2"/>
          </rPr>
          <t xml:space="preserve">
Se toma valor de incertidumbre recomendado por IPCC 2006 para factores de Nivel 2</t>
        </r>
      </text>
    </comment>
    <comment ref="BM270" authorId="2" shapeId="0" xr:uid="{00000000-0006-0000-0400-000049000000}">
      <text>
        <r>
          <rPr>
            <b/>
            <sz val="9"/>
            <color indexed="81"/>
            <rFont val="Tahoma"/>
            <family val="2"/>
          </rPr>
          <t>WERD:</t>
        </r>
        <r>
          <rPr>
            <sz val="9"/>
            <color indexed="81"/>
            <rFont val="Tahoma"/>
            <family val="2"/>
          </rPr>
          <t xml:space="preserve">
Se toma valor de incertidumbre recomendado por IPCC 2006 para factores de Nivel 2</t>
        </r>
      </text>
    </comment>
    <comment ref="BM271" authorId="2" shapeId="0" xr:uid="{00000000-0006-0000-0400-00004A000000}">
      <text>
        <r>
          <rPr>
            <b/>
            <sz val="9"/>
            <color indexed="81"/>
            <rFont val="Tahoma"/>
            <family val="2"/>
          </rPr>
          <t>WERD:</t>
        </r>
        <r>
          <rPr>
            <sz val="9"/>
            <color indexed="81"/>
            <rFont val="Tahoma"/>
            <family val="2"/>
          </rPr>
          <t xml:space="preserve">
Se toma valor de incertidumbre recomendado por IPCC 2006 para factores de Nivel 2</t>
        </r>
      </text>
    </comment>
    <comment ref="BO280" authorId="2" shapeId="0" xr:uid="{00000000-0006-0000-0400-00004B000000}">
      <text>
        <r>
          <rPr>
            <b/>
            <sz val="9"/>
            <color indexed="81"/>
            <rFont val="Tahoma"/>
            <family val="2"/>
          </rPr>
          <t>WERD:</t>
        </r>
        <r>
          <rPr>
            <sz val="9"/>
            <color indexed="81"/>
            <rFont val="Tahoma"/>
            <family val="2"/>
          </rPr>
          <t xml:space="preserve">
http://www.lrrd.org/lrrd27/10/moul27194.html</t>
        </r>
      </text>
    </comment>
    <comment ref="BO281" authorId="2" shapeId="0" xr:uid="{00000000-0006-0000-0400-00004C000000}">
      <text>
        <r>
          <rPr>
            <b/>
            <sz val="9"/>
            <color indexed="81"/>
            <rFont val="Tahoma"/>
            <family val="2"/>
          </rPr>
          <t>WERD:</t>
        </r>
        <r>
          <rPr>
            <sz val="9"/>
            <color indexed="81"/>
            <rFont val="Tahoma"/>
            <family val="2"/>
          </rPr>
          <t xml:space="preserve">
http://ajas.info/upload/pdf/18_137.pdf 
Wang SY, Huang DJ; Department of Animal Science, Chinese Culture University, 55 Hwa Kang Rd, Taipei, Taiwan, ROC; Assessment of Greenhouse Gas Emissions from Poultry Enteric Fermentation; 2004; Disponible en: http://ajas.info/upload/pdf/18_137.pdf</t>
        </r>
      </text>
    </comment>
    <comment ref="S284" authorId="2" shapeId="0" xr:uid="{00000000-0006-0000-0400-00004D000000}">
      <text>
        <r>
          <rPr>
            <b/>
            <sz val="9"/>
            <color indexed="81"/>
            <rFont val="Tahoma"/>
            <family val="2"/>
          </rPr>
          <t>WERD:</t>
        </r>
        <r>
          <rPr>
            <sz val="9"/>
            <color indexed="81"/>
            <rFont val="Tahoma"/>
            <family val="2"/>
          </rPr>
          <t xml:space="preserve">
FE=((Nindice * TAM * 365)*MS*FE)*(44/28)
Se toman Nindice  de la tabla 10,19
Se toman TAM de tablas de anexo 10A.2 
FE correspondiente a los sistemas de tratamiento según cuandro 10.21 
MS se toma como igual a 1 para cada sistema
IPCC 2006. Guidelines for National Greenhouse Gas Inventories. Vol 4. Cap 10</t>
        </r>
      </text>
    </comment>
    <comment ref="S285" authorId="2" shapeId="0" xr:uid="{00000000-0006-0000-0400-00004E000000}">
      <text>
        <r>
          <rPr>
            <b/>
            <sz val="9"/>
            <color indexed="81"/>
            <rFont val="Tahoma"/>
            <family val="2"/>
          </rPr>
          <t>WERD:</t>
        </r>
        <r>
          <rPr>
            <sz val="9"/>
            <color indexed="81"/>
            <rFont val="Tahoma"/>
            <family val="2"/>
          </rPr>
          <t xml:space="preserve">
Se manejan valores en la categoría de N2O de suelos</t>
        </r>
      </text>
    </comment>
    <comment ref="AN285" authorId="2" shapeId="0" xr:uid="{00000000-0006-0000-0400-00004F000000}">
      <text>
        <r>
          <rPr>
            <b/>
            <sz val="9"/>
            <color indexed="81"/>
            <rFont val="Tahoma"/>
            <family val="2"/>
          </rPr>
          <t>WERD:</t>
        </r>
        <r>
          <rPr>
            <sz val="9"/>
            <color indexed="81"/>
            <rFont val="Tahoma"/>
            <family val="2"/>
          </rPr>
          <t xml:space="preserve">
FE=((Vs*365)*(Bo*0,67*∑(MCF/100)*Ms))
Se toman Vs y Bo de tablas de anexo 10A.2 
MCF correspondiente a los sistemas de tratamiento según cuandro 10.17 tomando rangos mayores para cada nivel de temperatura promedio
Ms se toma como igual a 1 para cada sistema
IPCC 2006. Guidelines for National Greenhouse Gas Inventories. Vol 4. Cap 10</t>
        </r>
      </text>
    </comment>
    <comment ref="S286" authorId="2" shapeId="0" xr:uid="{00000000-0006-0000-0400-00005000000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T286" authorId="2" shapeId="0" xr:uid="{00000000-0006-0000-0400-00005100000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U286" authorId="2" shapeId="0" xr:uid="{00000000-0006-0000-0400-00005200000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V286" authorId="2" shapeId="0" xr:uid="{00000000-0006-0000-0400-00005300000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W286" authorId="2" shapeId="0" xr:uid="{00000000-0006-0000-0400-00005400000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X286" authorId="2" shapeId="0" xr:uid="{00000000-0006-0000-0400-00005500000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Y286" authorId="2" shapeId="0" xr:uid="{00000000-0006-0000-0400-000056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Z286" authorId="2" shapeId="0" xr:uid="{00000000-0006-0000-0400-000057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A286" authorId="2" shapeId="0" xr:uid="{00000000-0006-0000-0400-00005800000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AB286" authorId="2" shapeId="0" xr:uid="{00000000-0006-0000-0400-00005900000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AC286" authorId="2" shapeId="0" xr:uid="{00000000-0006-0000-0400-00005A00000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AE286" authorId="2" shapeId="0" xr:uid="{00000000-0006-0000-0400-00005B00000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AF286" authorId="2" shapeId="0" xr:uid="{00000000-0006-0000-0400-00005C00000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AG286" authorId="2" shapeId="0" xr:uid="{00000000-0006-0000-0400-00005D00000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 ref="AP286" authorId="2" shapeId="0" xr:uid="{00000000-0006-0000-0400-00005E00000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AQ286" authorId="2" shapeId="0" xr:uid="{00000000-0006-0000-0400-00005F00000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AS286" authorId="2" shapeId="0" xr:uid="{00000000-0006-0000-0400-00006000000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AT286" authorId="2" shapeId="0" xr:uid="{00000000-0006-0000-0400-00006100000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AU286" authorId="2" shapeId="0" xr:uid="{00000000-0006-0000-0400-00006200000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AV286" authorId="2" shapeId="0" xr:uid="{00000000-0006-0000-0400-00006300000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AW286" authorId="2" shapeId="0" xr:uid="{00000000-0006-0000-0400-000064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Y286" authorId="2" shapeId="0" xr:uid="{00000000-0006-0000-0400-000065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Z286" authorId="2" shapeId="0" xr:uid="{00000000-0006-0000-0400-00006600000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BA286" authorId="2" shapeId="0" xr:uid="{00000000-0006-0000-0400-00006700000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BB286" authorId="2" shapeId="0" xr:uid="{00000000-0006-0000-0400-00006800000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BC286" authorId="2" shapeId="0" xr:uid="{00000000-0006-0000-0400-00006900000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BD286" authorId="2" shapeId="0" xr:uid="{00000000-0006-0000-0400-00006A00000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BE286" authorId="2" shapeId="0" xr:uid="{00000000-0006-0000-0400-00006B00000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80123558</author>
    <author>Ana</author>
    <author>WERD</author>
    <author>oficina</author>
  </authors>
  <commentList>
    <comment ref="C15" authorId="0" shapeId="0" xr:uid="{00000000-0006-0000-0500-000001000000}">
      <text>
        <r>
          <rPr>
            <sz val="10"/>
            <color indexed="81"/>
            <rFont val="Tahoma"/>
            <family val="2"/>
          </rPr>
          <t xml:space="preserve">Despliegue la lista y seleccione el combustible o refrigerante utilizado en el sector comercial - institucional del municipio. Emplee tantas filas como combustibles o refrigerantes se usen.  
</t>
        </r>
        <r>
          <rPr>
            <sz val="10"/>
            <color indexed="60"/>
            <rFont val="Tahoma"/>
            <family val="2"/>
          </rPr>
          <t>Recomendación especial:</t>
        </r>
        <r>
          <rPr>
            <sz val="10"/>
            <color indexed="81"/>
            <rFont val="Tahoma"/>
            <family val="2"/>
          </rPr>
          <t xml:space="preserve"> Si desconoce el origen/procedencia de algún combustible, selección la opción “genérico” de cada combustible. </t>
        </r>
        <r>
          <rPr>
            <b/>
            <sz val="9"/>
            <color indexed="81"/>
            <rFont val="Tahoma"/>
            <family val="2"/>
          </rPr>
          <t xml:space="preserve">
</t>
        </r>
      </text>
    </comment>
    <comment ref="BF15" authorId="0" shapeId="0" xr:uid="{00000000-0006-0000-0500-000002000000}">
      <text>
        <r>
          <rPr>
            <sz val="10"/>
            <color indexed="81"/>
            <rFont val="Tahoma"/>
            <family val="2"/>
          </rPr>
          <t>Consulte el valor total de las emisiones de GEI asociadas al dato de actividad elegido.</t>
        </r>
      </text>
    </comment>
    <comment ref="BG15" authorId="0" shapeId="0" xr:uid="{00000000-0006-0000-0500-00000300000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16" authorId="0" shapeId="0" xr:uid="{00000000-0006-0000-0500-000004000000}">
      <text>
        <r>
          <rPr>
            <sz val="10"/>
            <color indexed="81"/>
            <rFont val="Tahoma"/>
            <family val="2"/>
          </rPr>
          <t>Indica la unidad en la que deben ser consignados los datos de consumo asociados a la variable elegida en la columna "DATOS DE ACTIVIDAD"</t>
        </r>
      </text>
    </comment>
    <comment ref="E16" authorId="0" shapeId="0" xr:uid="{00000000-0006-0000-0500-000005000000}">
      <text>
        <r>
          <rPr>
            <sz val="10"/>
            <color indexed="81"/>
            <rFont val="Tahoma"/>
            <family val="2"/>
          </rPr>
          <t xml:space="preserve">Ingrese el valor de cada dato de actividad, en las unidades descritas en la columna “UNIDAD”. 
</t>
        </r>
        <r>
          <rPr>
            <sz val="10"/>
            <color indexed="60"/>
            <rFont val="Tahoma"/>
            <family val="2"/>
          </rPr>
          <t xml:space="preserve">Importante: </t>
        </r>
        <r>
          <rPr>
            <sz val="10"/>
            <color indexed="81"/>
            <rFont val="Tahoma"/>
            <family val="2"/>
          </rPr>
          <t xml:space="preserve">En la guía metodológica de la herramienta, en el cuadro 4, encontrará sugerencias sobre las posibles fuentes de información de los datos para el sector comercial - institucional. Adicionalmente, en la hoja de esta herramienta llamada “Fuentes de información” encontrará orientaciones para estimar los datos para los cuales no fue posible recopilar información en el municipio. </t>
        </r>
      </text>
    </comment>
    <comment ref="F16" authorId="0" shapeId="0" xr:uid="{00000000-0006-0000-0500-000006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16" authorId="0" shapeId="0" xr:uid="{00000000-0006-0000-0500-000007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16" authorId="0" shapeId="0" xr:uid="{00000000-0006-0000-0500-000008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16" authorId="0" shapeId="0" xr:uid="{00000000-0006-0000-0500-000009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16" authorId="0" shapeId="0" xr:uid="{00000000-0006-0000-0500-00000A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16" authorId="0" shapeId="0" xr:uid="{00000000-0006-0000-0500-00000B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16" authorId="0" shapeId="0" xr:uid="{00000000-0006-0000-0500-00000C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16" authorId="0" shapeId="0" xr:uid="{00000000-0006-0000-0500-00000D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16" authorId="0" shapeId="0" xr:uid="{00000000-0006-0000-0500-00000E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16" authorId="0" shapeId="0" xr:uid="{00000000-0006-0000-0500-00000F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16" authorId="0" shapeId="0" xr:uid="{00000000-0006-0000-0500-000010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16" authorId="0" shapeId="0" xr:uid="{00000000-0006-0000-0500-000011000000}">
      <text>
        <r>
          <rPr>
            <b/>
            <sz val="9"/>
            <color indexed="81"/>
            <rFont val="Tahoma"/>
            <family val="2"/>
          </rPr>
          <t>80123558:</t>
        </r>
        <r>
          <rPr>
            <sz val="9"/>
            <color indexed="81"/>
            <rFont val="Tahoma"/>
            <family val="2"/>
          </rPr>
          <t xml:space="preserve">
Devuelve el valor total del consumo asociado a cada variable.</t>
        </r>
      </text>
    </comment>
    <comment ref="R16" authorId="0" shapeId="0" xr:uid="{00000000-0006-0000-0500-000012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16" authorId="0" shapeId="0" xr:uid="{00000000-0006-0000-0500-000013000000}">
      <text>
        <r>
          <rPr>
            <b/>
            <sz val="9"/>
            <color indexed="81"/>
            <rFont val="Tahoma"/>
            <family val="2"/>
          </rPr>
          <t>80123558:</t>
        </r>
        <r>
          <rPr>
            <sz val="9"/>
            <color indexed="81"/>
            <rFont val="Tahoma"/>
            <family val="2"/>
          </rPr>
          <t xml:space="preserve">
Devuelve el promedio de los valores consignados en las casillas de "DATOS 1 al 12".</t>
        </r>
      </text>
    </comment>
    <comment ref="T16" authorId="0" shapeId="0" xr:uid="{00000000-0006-0000-0500-000014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16" authorId="0" shapeId="0" xr:uid="{00000000-0006-0000-0500-000015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16" authorId="0" shapeId="0" xr:uid="{00000000-0006-0000-0500-000016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38" authorId="0" shapeId="0" xr:uid="{00000000-0006-0000-0500-000017000000}">
      <text>
        <r>
          <rPr>
            <b/>
            <sz val="9"/>
            <color indexed="81"/>
            <rFont val="Tahoma"/>
            <family val="2"/>
          </rPr>
          <t>80123558:</t>
        </r>
        <r>
          <rPr>
            <sz val="9"/>
            <color indexed="81"/>
            <rFont val="Tahoma"/>
            <family val="2"/>
          </rPr>
          <t xml:space="preserve">
Devuelve el valor agregado de las incertidumbre para la categoría en referencia.</t>
        </r>
      </text>
    </comment>
    <comment ref="BF38" authorId="1" shapeId="0" xr:uid="{00000000-0006-0000-0500-000018000000}">
      <text>
        <r>
          <rPr>
            <sz val="10"/>
            <color indexed="81"/>
            <rFont val="Tahoma"/>
            <family val="2"/>
          </rPr>
          <t>Consulte el valor total de las emisiones GEI, Alcance 1</t>
        </r>
      </text>
    </comment>
    <comment ref="C41" authorId="1" shapeId="0" xr:uid="{00000000-0006-0000-0500-000019000000}">
      <text>
        <r>
          <rPr>
            <sz val="10"/>
            <color indexed="81"/>
            <rFont val="Tahoma"/>
            <family val="2"/>
          </rPr>
          <t>Selecciones de la lista desplegable el consumo de energía eléctrica para el año que está realizando el inventario. Si el año no está disponible, selecciones la opción “promedio”.</t>
        </r>
      </text>
    </comment>
    <comment ref="E41" authorId="1" shapeId="0" xr:uid="{00000000-0006-0000-0500-00001A000000}">
      <text>
        <r>
          <rPr>
            <sz val="10"/>
            <color indexed="81"/>
            <rFont val="Tahoma"/>
            <family val="2"/>
          </rPr>
          <t>Ingrese el valor de cada dato de actividad, en las unidades descritas en la columna anterior “UNIDAD”. 
Importante: En la guía metodológica de la herramienta, en el cuadro 4, encontrará sugerencias sobre las posibles fuentes de información de los datos del sector institucional - comercial</t>
        </r>
      </text>
    </comment>
    <comment ref="BF42" authorId="1" shapeId="0" xr:uid="{00000000-0006-0000-0500-00001B000000}">
      <text>
        <r>
          <rPr>
            <sz val="10"/>
            <color indexed="81"/>
            <rFont val="Tahoma"/>
            <family val="2"/>
          </rPr>
          <t>Consulte el valor total de las emisiones GEI, Alcance 2</t>
        </r>
      </text>
    </comment>
    <comment ref="AC44" authorId="0" shapeId="0" xr:uid="{00000000-0006-0000-0500-00001C000000}">
      <text>
        <r>
          <rPr>
            <b/>
            <sz val="9"/>
            <color indexed="81"/>
            <rFont val="Tahoma"/>
            <family val="2"/>
          </rPr>
          <t>80123558:</t>
        </r>
        <r>
          <rPr>
            <sz val="9"/>
            <color indexed="81"/>
            <rFont val="Tahoma"/>
            <family val="2"/>
          </rPr>
          <t xml:space="preserve">
Devuelve el valor agregado de las incertidumbre para la categoría en referencia.</t>
        </r>
      </text>
    </comment>
    <comment ref="BF44" authorId="1" shapeId="0" xr:uid="{00000000-0006-0000-0500-00001D000000}">
      <text>
        <r>
          <rPr>
            <sz val="10"/>
            <color indexed="81"/>
            <rFont val="Tahoma"/>
            <family val="2"/>
          </rPr>
          <t>Consulte el valor total de las emisiones GEI, para todo el sector comercial - institucional</t>
        </r>
      </text>
    </comment>
    <comment ref="C52" authorId="0" shapeId="0" xr:uid="{00000000-0006-0000-0500-00001E000000}">
      <text>
        <r>
          <rPr>
            <sz val="10"/>
            <color indexed="81"/>
            <rFont val="Tahoma"/>
            <family val="2"/>
          </rPr>
          <t xml:space="preserve">Despliegue la lista y seleccione el tipo de biomasa utilizado en el sector comercial - institucional del municipio. Emplee tantas filas como tipos de biomasa se usen.  </t>
        </r>
        <r>
          <rPr>
            <sz val="9"/>
            <color indexed="81"/>
            <rFont val="Tahoma"/>
            <family val="2"/>
          </rPr>
          <t xml:space="preserve"> </t>
        </r>
      </text>
    </comment>
    <comment ref="D53" authorId="1" shapeId="0" xr:uid="{00000000-0006-0000-0500-00001F000000}">
      <text>
        <r>
          <rPr>
            <sz val="10"/>
            <color indexed="81"/>
            <rFont val="Tahoma"/>
            <family val="2"/>
          </rPr>
          <t>Indica la unidad en la que deben ser consignados los datos de consumo asociados a la variable elegida en la columna "DATOS DE ACTIVIDAD"</t>
        </r>
      </text>
    </comment>
    <comment ref="E53" authorId="1" shapeId="0" xr:uid="{00000000-0006-0000-0500-000020000000}">
      <text>
        <r>
          <rPr>
            <sz val="10"/>
            <color indexed="81"/>
            <rFont val="Tahoma"/>
            <family val="2"/>
          </rPr>
          <t xml:space="preserve">Ingrese el valor de cada dato de actividad, en las unidades descritas en la columna “UNIDAD”. 
</t>
        </r>
        <r>
          <rPr>
            <sz val="10"/>
            <color indexed="60"/>
            <rFont val="Tahoma"/>
            <family val="2"/>
          </rPr>
          <t>Importante:</t>
        </r>
        <r>
          <rPr>
            <sz val="10"/>
            <color indexed="81"/>
            <rFont val="Tahoma"/>
            <family val="2"/>
          </rPr>
          <t xml:space="preserve"> En la guía metodológica de la herramienta, en el cuadro 4, encontrará sugerencias sobre las posibles fuentes de información de los datos para el sector comercial - institucional. Adicionalmente, en la hoja de esta herramienta llamada “Fuentes de información” encontrará orientaciones para estimar los datos para los cuales no fue posible recopilar información en el municipio. </t>
        </r>
      </text>
    </comment>
    <comment ref="F53" authorId="0" shapeId="0" xr:uid="{00000000-0006-0000-0500-000021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53" authorId="0" shapeId="0" xr:uid="{00000000-0006-0000-0500-000022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53" authorId="0" shapeId="0" xr:uid="{00000000-0006-0000-0500-000023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53" authorId="0" shapeId="0" xr:uid="{00000000-0006-0000-0500-000024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53" authorId="0" shapeId="0" xr:uid="{00000000-0006-0000-0500-000025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53" authorId="0" shapeId="0" xr:uid="{00000000-0006-0000-0500-000026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53" authorId="0" shapeId="0" xr:uid="{00000000-0006-0000-0500-000027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53" authorId="0" shapeId="0" xr:uid="{00000000-0006-0000-0500-000028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53" authorId="0" shapeId="0" xr:uid="{00000000-0006-0000-0500-000029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53" authorId="0" shapeId="0" xr:uid="{00000000-0006-0000-0500-00002A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53" authorId="0" shapeId="0" xr:uid="{00000000-0006-0000-0500-00002B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53" authorId="0" shapeId="0" xr:uid="{00000000-0006-0000-0500-00002C000000}">
      <text>
        <r>
          <rPr>
            <b/>
            <sz val="9"/>
            <color indexed="81"/>
            <rFont val="Tahoma"/>
            <family val="2"/>
          </rPr>
          <t>80123558:</t>
        </r>
        <r>
          <rPr>
            <sz val="9"/>
            <color indexed="81"/>
            <rFont val="Tahoma"/>
            <family val="2"/>
          </rPr>
          <t xml:space="preserve">
Devuelve el valor total del consumo asociado a cada variable.</t>
        </r>
      </text>
    </comment>
    <comment ref="R53" authorId="0" shapeId="0" xr:uid="{00000000-0006-0000-0500-00002D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53" authorId="0" shapeId="0" xr:uid="{00000000-0006-0000-0500-00002E000000}">
      <text>
        <r>
          <rPr>
            <b/>
            <sz val="9"/>
            <color indexed="81"/>
            <rFont val="Tahoma"/>
            <family val="2"/>
          </rPr>
          <t>80123558:</t>
        </r>
        <r>
          <rPr>
            <sz val="9"/>
            <color indexed="81"/>
            <rFont val="Tahoma"/>
            <family val="2"/>
          </rPr>
          <t xml:space="preserve">
Devuelve el promedio de los valores consignados en las casillas de "DATOS 1 al 12".</t>
        </r>
      </text>
    </comment>
    <comment ref="T53" authorId="0" shapeId="0" xr:uid="{00000000-0006-0000-0500-00002F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53" authorId="0" shapeId="0" xr:uid="{00000000-0006-0000-0500-000030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53" authorId="0" shapeId="0" xr:uid="{00000000-0006-0000-0500-000031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64" authorId="0" shapeId="0" xr:uid="{00000000-0006-0000-0500-000032000000}">
      <text>
        <r>
          <rPr>
            <b/>
            <sz val="9"/>
            <color indexed="81"/>
            <rFont val="Tahoma"/>
            <family val="2"/>
          </rPr>
          <t>80123558:</t>
        </r>
        <r>
          <rPr>
            <sz val="9"/>
            <color indexed="81"/>
            <rFont val="Tahoma"/>
            <family val="2"/>
          </rPr>
          <t xml:space="preserve">
Devuelve el valor agregado de las incertidumbre para la categoría en referencia.</t>
        </r>
      </text>
    </comment>
    <comment ref="BK91" authorId="2" shapeId="0" xr:uid="{00000000-0006-0000-0500-000033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16" authorId="2" shapeId="0" xr:uid="{00000000-0006-0000-0500-000034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26" authorId="2" shapeId="0" xr:uid="{00000000-0006-0000-0500-000035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I152" authorId="3" shapeId="0" xr:uid="{00000000-0006-0000-0500-000036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65" authorId="3" shapeId="0" xr:uid="{00000000-0006-0000-0500-000037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66" authorId="3" shapeId="0" xr:uid="{00000000-0006-0000-0500-000038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M264" authorId="2" shapeId="0" xr:uid="{00000000-0006-0000-0500-000039000000}">
      <text>
        <r>
          <rPr>
            <b/>
            <sz val="9"/>
            <color indexed="81"/>
            <rFont val="Tahoma"/>
            <family val="2"/>
          </rPr>
          <t>WERD:</t>
        </r>
        <r>
          <rPr>
            <sz val="9"/>
            <color indexed="81"/>
            <rFont val="Tahoma"/>
            <family val="2"/>
          </rPr>
          <t xml:space="preserve">
Se toma valor de incertidumbre recomendado por IPCC 2006 para factores de Nivel 2</t>
        </r>
      </text>
    </comment>
    <comment ref="BM265" authorId="2" shapeId="0" xr:uid="{00000000-0006-0000-0500-00003A000000}">
      <text>
        <r>
          <rPr>
            <b/>
            <sz val="9"/>
            <color indexed="81"/>
            <rFont val="Tahoma"/>
            <family val="2"/>
          </rPr>
          <t>WERD:</t>
        </r>
        <r>
          <rPr>
            <sz val="9"/>
            <color indexed="81"/>
            <rFont val="Tahoma"/>
            <family val="2"/>
          </rPr>
          <t xml:space="preserve">
Se toma valor de incertidumbre recomendado por IPCC 2006 para factores de Nivel 2</t>
        </r>
      </text>
    </comment>
    <comment ref="BM266" authorId="2" shapeId="0" xr:uid="{00000000-0006-0000-0500-00003B000000}">
      <text>
        <r>
          <rPr>
            <b/>
            <sz val="9"/>
            <color indexed="81"/>
            <rFont val="Tahoma"/>
            <family val="2"/>
          </rPr>
          <t>WERD:</t>
        </r>
        <r>
          <rPr>
            <sz val="9"/>
            <color indexed="81"/>
            <rFont val="Tahoma"/>
            <family val="2"/>
          </rPr>
          <t xml:space="preserve">
Se toma valor de incertidumbre recomendado por IPCC 2006 para factores de Nivel 2</t>
        </r>
      </text>
    </comment>
    <comment ref="BM267" authorId="2" shapeId="0" xr:uid="{00000000-0006-0000-0500-00003C000000}">
      <text>
        <r>
          <rPr>
            <b/>
            <sz val="9"/>
            <color indexed="81"/>
            <rFont val="Tahoma"/>
            <family val="2"/>
          </rPr>
          <t>WERD:</t>
        </r>
        <r>
          <rPr>
            <sz val="9"/>
            <color indexed="81"/>
            <rFont val="Tahoma"/>
            <family val="2"/>
          </rPr>
          <t xml:space="preserve">
Se toma valor de incertidumbre recomendado por IPCC 2006 para factores de Nivel 2</t>
        </r>
      </text>
    </comment>
    <comment ref="BM268" authorId="2" shapeId="0" xr:uid="{00000000-0006-0000-0500-00003D000000}">
      <text>
        <r>
          <rPr>
            <b/>
            <sz val="9"/>
            <color indexed="81"/>
            <rFont val="Tahoma"/>
            <family val="2"/>
          </rPr>
          <t>WERD:</t>
        </r>
        <r>
          <rPr>
            <sz val="9"/>
            <color indexed="81"/>
            <rFont val="Tahoma"/>
            <family val="2"/>
          </rPr>
          <t xml:space="preserve">
Se toma valor de incertidumbre recomendado por IPCC 2006 para factores de Nivel 2</t>
        </r>
      </text>
    </comment>
    <comment ref="BM269" authorId="2" shapeId="0" xr:uid="{00000000-0006-0000-0500-00003E000000}">
      <text>
        <r>
          <rPr>
            <b/>
            <sz val="9"/>
            <color indexed="81"/>
            <rFont val="Tahoma"/>
            <family val="2"/>
          </rPr>
          <t>WERD:</t>
        </r>
        <r>
          <rPr>
            <sz val="9"/>
            <color indexed="81"/>
            <rFont val="Tahoma"/>
            <family val="2"/>
          </rPr>
          <t xml:space="preserve">
Se toma valor de incertidumbre recomendado por IPCC 2006 para factores de Nivel 2</t>
        </r>
      </text>
    </comment>
    <comment ref="BM270" authorId="2" shapeId="0" xr:uid="{00000000-0006-0000-0500-00003F000000}">
      <text>
        <r>
          <rPr>
            <b/>
            <sz val="9"/>
            <color indexed="81"/>
            <rFont val="Tahoma"/>
            <family val="2"/>
          </rPr>
          <t>WERD:</t>
        </r>
        <r>
          <rPr>
            <sz val="9"/>
            <color indexed="81"/>
            <rFont val="Tahoma"/>
            <family val="2"/>
          </rPr>
          <t xml:space="preserve">
Se toma valor de incertidumbre recomendado por IPCC 2006 para factores de Nivel 2</t>
        </r>
      </text>
    </comment>
    <comment ref="BO279" authorId="2" shapeId="0" xr:uid="{00000000-0006-0000-0500-000040000000}">
      <text>
        <r>
          <rPr>
            <b/>
            <sz val="9"/>
            <color indexed="81"/>
            <rFont val="Tahoma"/>
            <family val="2"/>
          </rPr>
          <t>WERD:</t>
        </r>
        <r>
          <rPr>
            <sz val="9"/>
            <color indexed="81"/>
            <rFont val="Tahoma"/>
            <family val="2"/>
          </rPr>
          <t xml:space="preserve">
http://www.lrrd.org/lrrd27/10/moul27194.html</t>
        </r>
      </text>
    </comment>
    <comment ref="BO280" authorId="2" shapeId="0" xr:uid="{00000000-0006-0000-0500-000041000000}">
      <text>
        <r>
          <rPr>
            <b/>
            <sz val="9"/>
            <color indexed="81"/>
            <rFont val="Tahoma"/>
            <family val="2"/>
          </rPr>
          <t>WERD:</t>
        </r>
        <r>
          <rPr>
            <sz val="9"/>
            <color indexed="81"/>
            <rFont val="Tahoma"/>
            <family val="2"/>
          </rPr>
          <t xml:space="preserve">
http://ajas.info/upload/pdf/18_137.pdf 
Wang SY, Huang DJ; Department of Animal Science, Chinese Culture University, 55 Hwa Kang Rd, Taipei, Taiwan, ROC; Assessment of Greenhouse Gas Emissions from Poultry Enteric Fermentation; 2004; Disponible en: http://ajas.info/upload/pdf/18_137.pdf</t>
        </r>
      </text>
    </comment>
    <comment ref="S283" authorId="2" shapeId="0" xr:uid="{00000000-0006-0000-0500-000042000000}">
      <text>
        <r>
          <rPr>
            <b/>
            <sz val="9"/>
            <color indexed="81"/>
            <rFont val="Tahoma"/>
            <family val="2"/>
          </rPr>
          <t>WERD:</t>
        </r>
        <r>
          <rPr>
            <sz val="9"/>
            <color indexed="81"/>
            <rFont val="Tahoma"/>
            <family val="2"/>
          </rPr>
          <t xml:space="preserve">
FE=((Nindice * TAM * 365)*MS*FE)*(44/28)
Se toman Nindice  de la tabla 10,19
Se toman TAM de tablas de anexo 10A.2 
FE correspondiente a los sistemas de tratamiento según cuandro 10.21 
MS se toma como igual a 1 para cada sistema
IPCC 2006. Guidelines for National Greenhouse Gas Inventories. Vol 4. Cap 10</t>
        </r>
      </text>
    </comment>
    <comment ref="S284" authorId="2" shapeId="0" xr:uid="{00000000-0006-0000-0500-000043000000}">
      <text>
        <r>
          <rPr>
            <b/>
            <sz val="9"/>
            <color indexed="81"/>
            <rFont val="Tahoma"/>
            <family val="2"/>
          </rPr>
          <t>WERD:</t>
        </r>
        <r>
          <rPr>
            <sz val="9"/>
            <color indexed="81"/>
            <rFont val="Tahoma"/>
            <family val="2"/>
          </rPr>
          <t xml:space="preserve">
Se manejan valores en la categoria de N2O de suelos</t>
        </r>
      </text>
    </comment>
    <comment ref="S285" authorId="2" shapeId="0" xr:uid="{00000000-0006-0000-0500-00004400000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T285" authorId="2" shapeId="0" xr:uid="{00000000-0006-0000-0500-00004500000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U285" authorId="2" shapeId="0" xr:uid="{00000000-0006-0000-0500-00004600000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V285" authorId="2" shapeId="0" xr:uid="{00000000-0006-0000-0500-00004700000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W285" authorId="2" shapeId="0" xr:uid="{00000000-0006-0000-0500-00004800000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X285" authorId="2" shapeId="0" xr:uid="{00000000-0006-0000-0500-00004900000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Y285" authorId="2" shapeId="0" xr:uid="{00000000-0006-0000-0500-00004A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Z285" authorId="2" shapeId="0" xr:uid="{00000000-0006-0000-0500-00004B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A285" authorId="2" shapeId="0" xr:uid="{00000000-0006-0000-0500-00004C00000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AB285" authorId="2" shapeId="0" xr:uid="{00000000-0006-0000-0500-00004D00000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AC285" authorId="2" shapeId="0" xr:uid="{00000000-0006-0000-0500-00004E00000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AE285" authorId="2" shapeId="0" xr:uid="{00000000-0006-0000-0500-00004F00000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AF285" authorId="2" shapeId="0" xr:uid="{00000000-0006-0000-0500-00005000000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AG285" authorId="2" shapeId="0" xr:uid="{00000000-0006-0000-0500-00005100000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80123558</author>
    <author>Ana</author>
    <author>WERD</author>
    <author>oficina</author>
  </authors>
  <commentList>
    <comment ref="C14" authorId="0" shapeId="0" xr:uid="{00000000-0006-0000-0600-000001000000}">
      <text>
        <r>
          <rPr>
            <sz val="10"/>
            <color indexed="81"/>
            <rFont val="Tahoma"/>
            <family val="2"/>
          </rPr>
          <t xml:space="preserve">Despliegue la lista y seleccione el combustible o refrigerante utilizado en el sector transporte. Emplee tantas filas como combustibles o refrigerantes se usen.  </t>
        </r>
      </text>
    </comment>
    <comment ref="BF14" authorId="0" shapeId="0" xr:uid="{00000000-0006-0000-0600-000002000000}">
      <text>
        <r>
          <rPr>
            <sz val="10"/>
            <color indexed="81"/>
            <rFont val="Tahoma"/>
            <family val="2"/>
          </rPr>
          <t>Consulte el valor total de las emisiones de GEI asociadas al dato de actividad elegido.</t>
        </r>
      </text>
    </comment>
    <comment ref="BG14" authorId="0" shapeId="0" xr:uid="{00000000-0006-0000-0600-00000300000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15" authorId="0" shapeId="0" xr:uid="{00000000-0006-0000-0600-000004000000}">
      <text>
        <r>
          <rPr>
            <sz val="10"/>
            <color indexed="81"/>
            <rFont val="Tahoma"/>
            <family val="2"/>
          </rPr>
          <t>Indica la unidad en la que deben ser consignados los datos de consumo asociados a la variable elegida en la columna "DATOS DE ACTIVIDAD"</t>
        </r>
      </text>
    </comment>
    <comment ref="E15" authorId="0" shapeId="0" xr:uid="{00000000-0006-0000-0600-000005000000}">
      <text>
        <r>
          <rPr>
            <sz val="10"/>
            <color indexed="81"/>
            <rFont val="Tahoma"/>
            <family val="2"/>
          </rPr>
          <t xml:space="preserve">Ingrese el valor de cada dato de actividad, en las unidades descritas en la columna “UNIDAD”. 
Importante: En la guía metodológica de la herramienta, en el cuadro 6, encontrará sugerencias sobre las posibles fuentes de información de los datos para el sector transporte.  
</t>
        </r>
        <r>
          <rPr>
            <b/>
            <sz val="10"/>
            <color indexed="57"/>
            <rFont val="Tahoma"/>
            <family val="2"/>
          </rPr>
          <t xml:space="preserve">Si la información sobre consumo de combustible fue obtenida a través de SICOM o directamente de las ventas realizadas en las estaciones de servicio de la ciudad, los datos deberán ingresarse en su totalidad en el alcance 1. Si quiere realizar un refinamiento del cálculo para tener una aproximación del alcance 3 restando la porción de combustible empleada en viajes intermunicipales, consulte la descripción del alcance 3. </t>
        </r>
      </text>
    </comment>
    <comment ref="F15" authorId="0" shapeId="0" xr:uid="{00000000-0006-0000-0600-000006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15" authorId="0" shapeId="0" xr:uid="{00000000-0006-0000-0600-000007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15" authorId="0" shapeId="0" xr:uid="{00000000-0006-0000-0600-000008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15" authorId="0" shapeId="0" xr:uid="{00000000-0006-0000-0600-000009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15" authorId="0" shapeId="0" xr:uid="{00000000-0006-0000-0600-00000A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15" authorId="0" shapeId="0" xr:uid="{00000000-0006-0000-0600-00000B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15" authorId="0" shapeId="0" xr:uid="{00000000-0006-0000-0600-00000C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15" authorId="0" shapeId="0" xr:uid="{00000000-0006-0000-0600-00000D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15" authorId="0" shapeId="0" xr:uid="{00000000-0006-0000-0600-00000E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15" authorId="0" shapeId="0" xr:uid="{00000000-0006-0000-0600-00000F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15" authorId="0" shapeId="0" xr:uid="{00000000-0006-0000-0600-000010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15" authorId="0" shapeId="0" xr:uid="{00000000-0006-0000-0600-000011000000}">
      <text>
        <r>
          <rPr>
            <b/>
            <sz val="9"/>
            <color indexed="81"/>
            <rFont val="Tahoma"/>
            <family val="2"/>
          </rPr>
          <t>80123558:</t>
        </r>
        <r>
          <rPr>
            <sz val="9"/>
            <color indexed="81"/>
            <rFont val="Tahoma"/>
            <family val="2"/>
          </rPr>
          <t xml:space="preserve">
Devuelve el valor total del consumo asociado a cada variable.</t>
        </r>
      </text>
    </comment>
    <comment ref="R15" authorId="0" shapeId="0" xr:uid="{00000000-0006-0000-0600-000012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15" authorId="0" shapeId="0" xr:uid="{00000000-0006-0000-0600-000013000000}">
      <text>
        <r>
          <rPr>
            <b/>
            <sz val="9"/>
            <color indexed="81"/>
            <rFont val="Tahoma"/>
            <family val="2"/>
          </rPr>
          <t>80123558:</t>
        </r>
        <r>
          <rPr>
            <sz val="9"/>
            <color indexed="81"/>
            <rFont val="Tahoma"/>
            <family val="2"/>
          </rPr>
          <t xml:space="preserve">
Devuelve el promedio de los valores consignados en las casillas de "DATOS 1 al 12".</t>
        </r>
      </text>
    </comment>
    <comment ref="T15" authorId="0" shapeId="0" xr:uid="{00000000-0006-0000-0600-000014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15" authorId="0" shapeId="0" xr:uid="{00000000-0006-0000-0600-000015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15" authorId="0" shapeId="0" xr:uid="{00000000-0006-0000-0600-000016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24" authorId="0" shapeId="0" xr:uid="{00000000-0006-0000-0600-000017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24" authorId="0" shapeId="0" xr:uid="{00000000-0006-0000-0600-000018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24" authorId="0" shapeId="0" xr:uid="{00000000-0006-0000-0600-000019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24" authorId="0" shapeId="0" xr:uid="{00000000-0006-0000-0600-00001A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24" authorId="0" shapeId="0" xr:uid="{00000000-0006-0000-0600-00001B000000}">
      <text>
        <r>
          <rPr>
            <b/>
            <sz val="9"/>
            <color indexed="81"/>
            <rFont val="Tahoma"/>
            <family val="2"/>
          </rPr>
          <t>80123558:</t>
        </r>
        <r>
          <rPr>
            <sz val="9"/>
            <color indexed="81"/>
            <rFont val="Tahoma"/>
            <family val="2"/>
          </rPr>
          <t xml:space="preserve">
Devuelve el valor agregado de las incertidumbre para la categoría en referencia.</t>
        </r>
      </text>
    </comment>
    <comment ref="BG24" authorId="0" shapeId="0" xr:uid="{00000000-0006-0000-0600-00001C000000}">
      <text>
        <r>
          <rPr>
            <b/>
            <sz val="9"/>
            <color indexed="81"/>
            <rFont val="Tahoma"/>
            <family val="2"/>
          </rPr>
          <t>80123558:</t>
        </r>
        <r>
          <rPr>
            <sz val="9"/>
            <color indexed="81"/>
            <rFont val="Tahoma"/>
            <family val="2"/>
          </rPr>
          <t xml:space="preserve">
Devuelve el valor agregado de las incertidumbre para la categoría en referencia.</t>
        </r>
      </text>
    </comment>
    <comment ref="AC31" authorId="0" shapeId="0" xr:uid="{00000000-0006-0000-0600-00001D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31" authorId="0" shapeId="0" xr:uid="{00000000-0006-0000-0600-00001E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31" authorId="0" shapeId="0" xr:uid="{00000000-0006-0000-0600-00001F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31" authorId="0" shapeId="0" xr:uid="{00000000-0006-0000-0600-000020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31" authorId="0" shapeId="0" xr:uid="{00000000-0006-0000-0600-000021000000}">
      <text>
        <r>
          <rPr>
            <b/>
            <sz val="9"/>
            <color indexed="81"/>
            <rFont val="Tahoma"/>
            <family val="2"/>
          </rPr>
          <t>80123558:</t>
        </r>
        <r>
          <rPr>
            <sz val="9"/>
            <color indexed="81"/>
            <rFont val="Tahoma"/>
            <family val="2"/>
          </rPr>
          <t xml:space="preserve">
Devuelve el valor agregado de las incertidumbre para la categoría en referencia.</t>
        </r>
      </text>
    </comment>
    <comment ref="BG31" authorId="0" shapeId="0" xr:uid="{00000000-0006-0000-0600-000022000000}">
      <text>
        <r>
          <rPr>
            <b/>
            <sz val="9"/>
            <color indexed="81"/>
            <rFont val="Tahoma"/>
            <family val="2"/>
          </rPr>
          <t>80123558:</t>
        </r>
        <r>
          <rPr>
            <sz val="9"/>
            <color indexed="81"/>
            <rFont val="Tahoma"/>
            <family val="2"/>
          </rPr>
          <t xml:space="preserve">
Devuelve el valor agregado de las incertidumbre para la categoría en referencia.</t>
        </r>
      </text>
    </comment>
    <comment ref="AC32" authorId="0" shapeId="0" xr:uid="{00000000-0006-0000-0600-000023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32" authorId="0" shapeId="0" xr:uid="{00000000-0006-0000-0600-000024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32" authorId="0" shapeId="0" xr:uid="{00000000-0006-0000-0600-000025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32" authorId="0" shapeId="0" xr:uid="{00000000-0006-0000-0600-000026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32" authorId="0" shapeId="0" xr:uid="{00000000-0006-0000-0600-000027000000}">
      <text>
        <r>
          <rPr>
            <b/>
            <sz val="9"/>
            <color indexed="81"/>
            <rFont val="Tahoma"/>
            <family val="2"/>
          </rPr>
          <t>80123558:</t>
        </r>
        <r>
          <rPr>
            <sz val="9"/>
            <color indexed="81"/>
            <rFont val="Tahoma"/>
            <family val="2"/>
          </rPr>
          <t xml:space="preserve">
Devuelve el valor agregado de las incertidumbre para la categoría en referencia.</t>
        </r>
      </text>
    </comment>
    <comment ref="BG32" authorId="0" shapeId="0" xr:uid="{00000000-0006-0000-0600-000028000000}">
      <text>
        <r>
          <rPr>
            <b/>
            <sz val="9"/>
            <color indexed="81"/>
            <rFont val="Tahoma"/>
            <family val="2"/>
          </rPr>
          <t>80123558:</t>
        </r>
        <r>
          <rPr>
            <sz val="9"/>
            <color indexed="81"/>
            <rFont val="Tahoma"/>
            <family val="2"/>
          </rPr>
          <t xml:space="preserve">
Devuelve el valor agregado de las incertidumbre para la categoría en referencia.</t>
        </r>
      </text>
    </comment>
    <comment ref="AC34" authorId="0" shapeId="0" xr:uid="{00000000-0006-0000-0600-000029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34" authorId="0" shapeId="0" xr:uid="{00000000-0006-0000-0600-00002A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34" authorId="0" shapeId="0" xr:uid="{00000000-0006-0000-0600-00002B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34" authorId="0" shapeId="0" xr:uid="{00000000-0006-0000-0600-00002C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34" authorId="0" shapeId="0" xr:uid="{00000000-0006-0000-0600-00002D000000}">
      <text>
        <r>
          <rPr>
            <b/>
            <sz val="9"/>
            <color indexed="81"/>
            <rFont val="Tahoma"/>
            <family val="2"/>
          </rPr>
          <t>80123558:</t>
        </r>
        <r>
          <rPr>
            <sz val="9"/>
            <color indexed="81"/>
            <rFont val="Tahoma"/>
            <family val="2"/>
          </rPr>
          <t xml:space="preserve">
Devuelve el valor agregado de las incertidumbre para la categoría en referencia.</t>
        </r>
      </text>
    </comment>
    <comment ref="BG34" authorId="0" shapeId="0" xr:uid="{00000000-0006-0000-0600-00002E000000}">
      <text>
        <r>
          <rPr>
            <b/>
            <sz val="9"/>
            <color indexed="81"/>
            <rFont val="Tahoma"/>
            <family val="2"/>
          </rPr>
          <t>80123558:</t>
        </r>
        <r>
          <rPr>
            <sz val="9"/>
            <color indexed="81"/>
            <rFont val="Tahoma"/>
            <family val="2"/>
          </rPr>
          <t xml:space="preserve">
Devuelve el valor agregado de las incertidumbre para la categoría en referencia.</t>
        </r>
      </text>
    </comment>
    <comment ref="C38" authorId="1" shapeId="0" xr:uid="{00000000-0006-0000-0600-00002F000000}">
      <text>
        <r>
          <rPr>
            <sz val="10"/>
            <color indexed="81"/>
            <rFont val="Tahoma"/>
            <family val="2"/>
          </rPr>
          <t>Selecciones de la lista desplegable el consumo de energía eléctrica para el año que está realizando el inventario. Si el año no está disponible, selecciones la opción “promedio”.</t>
        </r>
      </text>
    </comment>
    <comment ref="E38" authorId="1" shapeId="0" xr:uid="{00000000-0006-0000-0600-000030000000}">
      <text>
        <r>
          <rPr>
            <sz val="10"/>
            <color indexed="81"/>
            <rFont val="Tahoma"/>
            <family val="2"/>
          </rPr>
          <t xml:space="preserve">Ingrese el valor de cada dato de actividad, en las unidades descritas en la columna anterior “UNIDAD”. 
Importante: En la guía metodológica de la herramienta, en el cuadro 6, encontrará sugerencias sobre las posibles fuentes de información de los datos del sector transporte. </t>
        </r>
      </text>
    </comment>
    <comment ref="C43" authorId="0" shapeId="0" xr:uid="{00000000-0006-0000-0600-000031000000}">
      <text>
        <r>
          <rPr>
            <sz val="10"/>
            <color indexed="81"/>
            <rFont val="Tahoma"/>
            <family val="2"/>
          </rPr>
          <t xml:space="preserve">Despliegue la lista y seleccione el combustible, refrigerante y lubricante utilizado en el sector transporte. Emplee tantas filas como combustibles,  refrigerantes y lubricantes se usen.  </t>
        </r>
      </text>
    </comment>
    <comment ref="BG43" authorId="0" shapeId="0" xr:uid="{00000000-0006-0000-0600-00003200000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44" authorId="0" shapeId="0" xr:uid="{00000000-0006-0000-0600-000033000000}">
      <text>
        <r>
          <rPr>
            <sz val="10"/>
            <color indexed="81"/>
            <rFont val="Tahoma"/>
            <family val="2"/>
          </rPr>
          <t>Indica la unidad en la que deben ser consignados los datos de consumo asociados a la variable elegida en la columna "DATOS DE ACTIVIDAD"</t>
        </r>
      </text>
    </comment>
    <comment ref="E44" authorId="0" shapeId="0" xr:uid="{00000000-0006-0000-0600-000034000000}">
      <text>
        <r>
          <rPr>
            <sz val="10"/>
            <color indexed="81"/>
            <rFont val="Tahoma"/>
            <family val="2"/>
          </rPr>
          <t xml:space="preserve">Ingrese el valor de cada dato de actividad, en las unidades descritas en la columna “UNIDAD”. 
Importante: En la guía metodológica de la herramienta, en el cuadro 6, encontrará sugerencias sobre las posibles fuentes de información de los datos para el sector transporte.  
</t>
        </r>
        <r>
          <rPr>
            <sz val="10"/>
            <color indexed="57"/>
            <rFont val="Tahoma"/>
            <family val="2"/>
          </rPr>
          <t>Si la información sobre consumo de combustible fue obtenida a través de SICOM o directamente de las ventas realizadas en las estaciones de servicio de la ciudad, los datos deberán ingresarse en su totalidad en el alcance 1. Si quiere realizar un refinamiento del cálculo para tener una aproximación del alcance 3 restando la porción de combustible empleada en viajes intermunicipales, consulte la descripción del alcance 3.</t>
        </r>
        <r>
          <rPr>
            <sz val="10"/>
            <color indexed="81"/>
            <rFont val="Tahoma"/>
            <family val="2"/>
          </rPr>
          <t xml:space="preserve"> </t>
        </r>
      </text>
    </comment>
    <comment ref="F44" authorId="0" shapeId="0" xr:uid="{00000000-0006-0000-0600-000035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44" authorId="0" shapeId="0" xr:uid="{00000000-0006-0000-0600-000036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44" authorId="0" shapeId="0" xr:uid="{00000000-0006-0000-0600-000037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44" authorId="0" shapeId="0" xr:uid="{00000000-0006-0000-0600-000038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44" authorId="0" shapeId="0" xr:uid="{00000000-0006-0000-0600-000039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44" authorId="0" shapeId="0" xr:uid="{00000000-0006-0000-0600-00003A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44" authorId="0" shapeId="0" xr:uid="{00000000-0006-0000-0600-00003B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44" authorId="0" shapeId="0" xr:uid="{00000000-0006-0000-0600-00003C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44" authorId="0" shapeId="0" xr:uid="{00000000-0006-0000-0600-00003D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44" authorId="0" shapeId="0" xr:uid="{00000000-0006-0000-0600-00003E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44" authorId="0" shapeId="0" xr:uid="{00000000-0006-0000-0600-00003F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44" authorId="0" shapeId="0" xr:uid="{00000000-0006-0000-0600-000040000000}">
      <text>
        <r>
          <rPr>
            <b/>
            <sz val="9"/>
            <color indexed="81"/>
            <rFont val="Tahoma"/>
            <family val="2"/>
          </rPr>
          <t>80123558:</t>
        </r>
        <r>
          <rPr>
            <sz val="9"/>
            <color indexed="81"/>
            <rFont val="Tahoma"/>
            <family val="2"/>
          </rPr>
          <t xml:space="preserve">
Devuelve el valor total del consumo asociado a cada variable.</t>
        </r>
      </text>
    </comment>
    <comment ref="R44" authorId="0" shapeId="0" xr:uid="{00000000-0006-0000-0600-000041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44" authorId="0" shapeId="0" xr:uid="{00000000-0006-0000-0600-000042000000}">
      <text>
        <r>
          <rPr>
            <b/>
            <sz val="9"/>
            <color indexed="81"/>
            <rFont val="Tahoma"/>
            <family val="2"/>
          </rPr>
          <t>80123558:</t>
        </r>
        <r>
          <rPr>
            <sz val="9"/>
            <color indexed="81"/>
            <rFont val="Tahoma"/>
            <family val="2"/>
          </rPr>
          <t xml:space="preserve">
Devuelve el promedio de los valores consignados en las casillas de "DATOS 1 al 12".</t>
        </r>
      </text>
    </comment>
    <comment ref="T44" authorId="0" shapeId="0" xr:uid="{00000000-0006-0000-0600-000043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44" authorId="0" shapeId="0" xr:uid="{00000000-0006-0000-0600-000044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44" authorId="0" shapeId="0" xr:uid="{00000000-0006-0000-0600-000045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53" authorId="0" shapeId="0" xr:uid="{00000000-0006-0000-0600-000046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53" authorId="0" shapeId="0" xr:uid="{00000000-0006-0000-0600-000047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53" authorId="0" shapeId="0" xr:uid="{00000000-0006-0000-0600-000048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53" authorId="0" shapeId="0" xr:uid="{00000000-0006-0000-0600-000049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53" authorId="0" shapeId="0" xr:uid="{00000000-0006-0000-0600-00004A000000}">
      <text>
        <r>
          <rPr>
            <b/>
            <sz val="9"/>
            <color indexed="81"/>
            <rFont val="Tahoma"/>
            <family val="2"/>
          </rPr>
          <t>80123558:</t>
        </r>
        <r>
          <rPr>
            <sz val="9"/>
            <color indexed="81"/>
            <rFont val="Tahoma"/>
            <family val="2"/>
          </rPr>
          <t xml:space="preserve">
Devuelve el valor agregado de las incertidumbre para la categoría en referencia.</t>
        </r>
      </text>
    </comment>
    <comment ref="BG53" authorId="0" shapeId="0" xr:uid="{00000000-0006-0000-0600-00004B000000}">
      <text>
        <r>
          <rPr>
            <b/>
            <sz val="9"/>
            <color indexed="81"/>
            <rFont val="Tahoma"/>
            <family val="2"/>
          </rPr>
          <t>80123558:</t>
        </r>
        <r>
          <rPr>
            <sz val="9"/>
            <color indexed="81"/>
            <rFont val="Tahoma"/>
            <family val="2"/>
          </rPr>
          <t xml:space="preserve">
Devuelve el valor agregado de las incertidumbre para la categoría en referencia.</t>
        </r>
      </text>
    </comment>
    <comment ref="AC60" authorId="0" shapeId="0" xr:uid="{00000000-0006-0000-0600-00004C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60" authorId="0" shapeId="0" xr:uid="{00000000-0006-0000-0600-00004D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60" authorId="0" shapeId="0" xr:uid="{00000000-0006-0000-0600-00004E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60" authorId="0" shapeId="0" xr:uid="{00000000-0006-0000-0600-00004F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60" authorId="0" shapeId="0" xr:uid="{00000000-0006-0000-0600-000050000000}">
      <text>
        <r>
          <rPr>
            <b/>
            <sz val="9"/>
            <color indexed="81"/>
            <rFont val="Tahoma"/>
            <family val="2"/>
          </rPr>
          <t>80123558:</t>
        </r>
        <r>
          <rPr>
            <sz val="9"/>
            <color indexed="81"/>
            <rFont val="Tahoma"/>
            <family val="2"/>
          </rPr>
          <t xml:space="preserve">
Devuelve el valor agregado de las incertidumbre para la categoría en referencia.</t>
        </r>
      </text>
    </comment>
    <comment ref="BG60" authorId="0" shapeId="0" xr:uid="{00000000-0006-0000-0600-000051000000}">
      <text>
        <r>
          <rPr>
            <b/>
            <sz val="9"/>
            <color indexed="81"/>
            <rFont val="Tahoma"/>
            <family val="2"/>
          </rPr>
          <t>80123558:</t>
        </r>
        <r>
          <rPr>
            <sz val="9"/>
            <color indexed="81"/>
            <rFont val="Tahoma"/>
            <family val="2"/>
          </rPr>
          <t xml:space="preserve">
Devuelve el valor agregado de las incertidumbre para la categoría en referencia.</t>
        </r>
      </text>
    </comment>
    <comment ref="AC61" authorId="0" shapeId="0" xr:uid="{00000000-0006-0000-0600-000052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61" authorId="0" shapeId="0" xr:uid="{00000000-0006-0000-0600-000053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61" authorId="0" shapeId="0" xr:uid="{00000000-0006-0000-0600-000054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61" authorId="0" shapeId="0" xr:uid="{00000000-0006-0000-0600-000055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61" authorId="0" shapeId="0" xr:uid="{00000000-0006-0000-0600-000056000000}">
      <text>
        <r>
          <rPr>
            <b/>
            <sz val="9"/>
            <color indexed="81"/>
            <rFont val="Tahoma"/>
            <family val="2"/>
          </rPr>
          <t>80123558:</t>
        </r>
        <r>
          <rPr>
            <sz val="9"/>
            <color indexed="81"/>
            <rFont val="Tahoma"/>
            <family val="2"/>
          </rPr>
          <t xml:space="preserve">
Devuelve el valor agregado de las incertidumbre para la categoría en referencia.</t>
        </r>
      </text>
    </comment>
    <comment ref="BG61" authorId="0" shapeId="0" xr:uid="{00000000-0006-0000-0600-000057000000}">
      <text>
        <r>
          <rPr>
            <b/>
            <sz val="9"/>
            <color indexed="81"/>
            <rFont val="Tahoma"/>
            <family val="2"/>
          </rPr>
          <t>80123558:</t>
        </r>
        <r>
          <rPr>
            <sz val="9"/>
            <color indexed="81"/>
            <rFont val="Tahoma"/>
            <family val="2"/>
          </rPr>
          <t xml:space="preserve">
Devuelve el valor agregado de las incertidumbre para la categoría en referencia.</t>
        </r>
      </text>
    </comment>
    <comment ref="AC63" authorId="0" shapeId="0" xr:uid="{00000000-0006-0000-0600-000058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63" authorId="0" shapeId="0" xr:uid="{00000000-0006-0000-0600-000059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63" authorId="0" shapeId="0" xr:uid="{00000000-0006-0000-0600-00005A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63" authorId="0" shapeId="0" xr:uid="{00000000-0006-0000-0600-00005B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63" authorId="0" shapeId="0" xr:uid="{00000000-0006-0000-0600-00005C000000}">
      <text>
        <r>
          <rPr>
            <b/>
            <sz val="9"/>
            <color indexed="81"/>
            <rFont val="Tahoma"/>
            <family val="2"/>
          </rPr>
          <t>80123558:</t>
        </r>
        <r>
          <rPr>
            <sz val="9"/>
            <color indexed="81"/>
            <rFont val="Tahoma"/>
            <family val="2"/>
          </rPr>
          <t xml:space="preserve">
Devuelve el valor agregado de las incertidumbre para la categoría en referencia.</t>
        </r>
      </text>
    </comment>
    <comment ref="BG63" authorId="0" shapeId="0" xr:uid="{00000000-0006-0000-0600-00005D000000}">
      <text>
        <r>
          <rPr>
            <b/>
            <sz val="9"/>
            <color indexed="81"/>
            <rFont val="Tahoma"/>
            <family val="2"/>
          </rPr>
          <t>80123558:</t>
        </r>
        <r>
          <rPr>
            <sz val="9"/>
            <color indexed="81"/>
            <rFont val="Tahoma"/>
            <family val="2"/>
          </rPr>
          <t xml:space="preserve">
Devuelve el valor agregado de las incertidumbre para la categoría en referencia.</t>
        </r>
      </text>
    </comment>
    <comment ref="AC65" authorId="0" shapeId="0" xr:uid="{00000000-0006-0000-0600-00005E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65" authorId="0" shapeId="0" xr:uid="{00000000-0006-0000-0600-00005F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65" authorId="0" shapeId="0" xr:uid="{00000000-0006-0000-0600-000060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65" authorId="0" shapeId="0" xr:uid="{00000000-0006-0000-0600-000061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65" authorId="0" shapeId="0" xr:uid="{00000000-0006-0000-0600-000062000000}">
      <text>
        <r>
          <rPr>
            <b/>
            <sz val="9"/>
            <color indexed="81"/>
            <rFont val="Tahoma"/>
            <family val="2"/>
          </rPr>
          <t>80123558:</t>
        </r>
        <r>
          <rPr>
            <sz val="9"/>
            <color indexed="81"/>
            <rFont val="Tahoma"/>
            <family val="2"/>
          </rPr>
          <t xml:space="preserve">
Devuelve el valor agregado de las incertidumbre para la categoría en referencia.</t>
        </r>
      </text>
    </comment>
    <comment ref="BG65" authorId="0" shapeId="0" xr:uid="{00000000-0006-0000-0600-000063000000}">
      <text>
        <r>
          <rPr>
            <b/>
            <sz val="9"/>
            <color indexed="81"/>
            <rFont val="Tahoma"/>
            <family val="2"/>
          </rPr>
          <t>80123558:</t>
        </r>
        <r>
          <rPr>
            <sz val="9"/>
            <color indexed="81"/>
            <rFont val="Tahoma"/>
            <family val="2"/>
          </rPr>
          <t xml:space="preserve">
Devuelve el valor agregado de las incertidumbre para la categoría en referencia.</t>
        </r>
      </text>
    </comment>
    <comment ref="C69" authorId="0" shapeId="0" xr:uid="{00000000-0006-0000-0600-000064000000}">
      <text>
        <r>
          <rPr>
            <sz val="10"/>
            <color indexed="81"/>
            <rFont val="Tahoma"/>
            <family val="2"/>
          </rPr>
          <t xml:space="preserve">Despliegue la lista y seleccione el tipo de biomasa utilizado en el sector transporte del municipio. Emplee tantas filas como tipos de biomasa se usen. </t>
        </r>
        <r>
          <rPr>
            <b/>
            <sz val="9"/>
            <color indexed="81"/>
            <rFont val="Tahoma"/>
            <family val="2"/>
          </rPr>
          <t xml:space="preserve"> </t>
        </r>
      </text>
    </comment>
    <comment ref="D70" authorId="0" shapeId="0" xr:uid="{00000000-0006-0000-0600-000065000000}">
      <text>
        <r>
          <rPr>
            <sz val="10"/>
            <color indexed="81"/>
            <rFont val="Tahoma"/>
            <family val="2"/>
          </rPr>
          <t>Indica la unidad en la que deben ser consignados los datos de consumo asociados a la variable elegida en la columna "DATOS DE ACTIVIDAD"</t>
        </r>
      </text>
    </comment>
    <comment ref="E70" authorId="0" shapeId="0" xr:uid="{00000000-0006-0000-0600-000066000000}">
      <text>
        <r>
          <rPr>
            <sz val="10"/>
            <color indexed="81"/>
            <rFont val="Tahoma"/>
            <family val="2"/>
          </rPr>
          <t xml:space="preserve">Ingrese el valor de cada dato de actividad, en las unidades descritas en la columna “UNIDAD”. 
Importante: En la guía metodológica de la herramienta, en el cuadro 6, encontrará sugerencias sobre las posibles fuentes de información de los datos para el sector transporte. </t>
        </r>
      </text>
    </comment>
    <comment ref="F70" authorId="0" shapeId="0" xr:uid="{00000000-0006-0000-0600-000067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70" authorId="0" shapeId="0" xr:uid="{00000000-0006-0000-0600-000068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70" authorId="0" shapeId="0" xr:uid="{00000000-0006-0000-0600-000069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70" authorId="0" shapeId="0" xr:uid="{00000000-0006-0000-0600-00006A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70" authorId="0" shapeId="0" xr:uid="{00000000-0006-0000-0600-00006B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70" authorId="0" shapeId="0" xr:uid="{00000000-0006-0000-0600-00006C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70" authorId="0" shapeId="0" xr:uid="{00000000-0006-0000-0600-00006D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70" authorId="0" shapeId="0" xr:uid="{00000000-0006-0000-0600-00006E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70" authorId="0" shapeId="0" xr:uid="{00000000-0006-0000-0600-00006F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70" authorId="0" shapeId="0" xr:uid="{00000000-0006-0000-0600-000070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70" authorId="0" shapeId="0" xr:uid="{00000000-0006-0000-0600-000071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70" authorId="0" shapeId="0" xr:uid="{00000000-0006-0000-0600-000072000000}">
      <text>
        <r>
          <rPr>
            <b/>
            <sz val="9"/>
            <color indexed="81"/>
            <rFont val="Tahoma"/>
            <family val="2"/>
          </rPr>
          <t>80123558:</t>
        </r>
        <r>
          <rPr>
            <sz val="9"/>
            <color indexed="81"/>
            <rFont val="Tahoma"/>
            <family val="2"/>
          </rPr>
          <t xml:space="preserve">
Devuelve el valor total del consumo asociado a cada variable.</t>
        </r>
      </text>
    </comment>
    <comment ref="R70" authorId="0" shapeId="0" xr:uid="{00000000-0006-0000-0600-000073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70" authorId="0" shapeId="0" xr:uid="{00000000-0006-0000-0600-000074000000}">
      <text>
        <r>
          <rPr>
            <b/>
            <sz val="9"/>
            <color indexed="81"/>
            <rFont val="Tahoma"/>
            <family val="2"/>
          </rPr>
          <t>80123558:</t>
        </r>
        <r>
          <rPr>
            <sz val="9"/>
            <color indexed="81"/>
            <rFont val="Tahoma"/>
            <family val="2"/>
          </rPr>
          <t xml:space="preserve">
Devuelve el promedio de los valores consignados en las casillas de "DATOS 1 al 12".</t>
        </r>
      </text>
    </comment>
    <comment ref="T70" authorId="0" shapeId="0" xr:uid="{00000000-0006-0000-0600-000075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70" authorId="0" shapeId="0" xr:uid="{00000000-0006-0000-0600-000076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70" authorId="0" shapeId="0" xr:uid="{00000000-0006-0000-0600-000077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75" authorId="0" shapeId="0" xr:uid="{00000000-0006-0000-0600-000078000000}">
      <text>
        <r>
          <rPr>
            <b/>
            <sz val="9"/>
            <color indexed="81"/>
            <rFont val="Tahoma"/>
            <family val="2"/>
          </rPr>
          <t>80123558:</t>
        </r>
        <r>
          <rPr>
            <sz val="9"/>
            <color indexed="81"/>
            <rFont val="Tahoma"/>
            <family val="2"/>
          </rPr>
          <t xml:space="preserve">
Devuelve el valor agregado de las incertidumbre para la categoría en referencia.</t>
        </r>
      </text>
    </comment>
    <comment ref="AC77" authorId="0" shapeId="0" xr:uid="{00000000-0006-0000-0600-000079000000}">
      <text>
        <r>
          <rPr>
            <b/>
            <sz val="9"/>
            <color indexed="81"/>
            <rFont val="Tahoma"/>
            <family val="2"/>
          </rPr>
          <t>80123558:</t>
        </r>
        <r>
          <rPr>
            <sz val="9"/>
            <color indexed="81"/>
            <rFont val="Tahoma"/>
            <family val="2"/>
          </rPr>
          <t xml:space="preserve">
Devuelve el valor agregado de las incertidumbre para la categoría en referencia.</t>
        </r>
      </text>
    </comment>
    <comment ref="BK104" authorId="2" shapeId="0" xr:uid="{00000000-0006-0000-0600-00007A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29" authorId="2" shapeId="0" xr:uid="{00000000-0006-0000-0600-00007B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39" authorId="2" shapeId="0" xr:uid="{00000000-0006-0000-0600-00007C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I165" authorId="3" shapeId="0" xr:uid="{00000000-0006-0000-0600-00007D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78" authorId="3" shapeId="0" xr:uid="{00000000-0006-0000-0600-00007E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79" authorId="3" shapeId="0" xr:uid="{00000000-0006-0000-0600-00007F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AU266" authorId="2" shapeId="0" xr:uid="{00000000-0006-0000-0600-000080000000}">
      <text>
        <r>
          <rPr>
            <b/>
            <sz val="9"/>
            <color indexed="81"/>
            <rFont val="Tahoma"/>
            <family val="2"/>
          </rPr>
          <t>WERD:</t>
        </r>
        <r>
          <rPr>
            <sz val="9"/>
            <color indexed="81"/>
            <rFont val="Tahoma"/>
            <family val="2"/>
          </rPr>
          <t xml:space="preserve">
Tomados de la metodología 2006 del IPCC</t>
        </r>
      </text>
    </comment>
    <comment ref="BM277" authorId="2" shapeId="0" xr:uid="{00000000-0006-0000-0600-000081000000}">
      <text>
        <r>
          <rPr>
            <b/>
            <sz val="9"/>
            <color indexed="81"/>
            <rFont val="Tahoma"/>
            <family val="2"/>
          </rPr>
          <t>WERD:</t>
        </r>
        <r>
          <rPr>
            <sz val="9"/>
            <color indexed="81"/>
            <rFont val="Tahoma"/>
            <family val="2"/>
          </rPr>
          <t xml:space="preserve">
Se toma valor de incertidumbre recomendado por IPCC 2006 para factores de Nivel 2</t>
        </r>
      </text>
    </comment>
    <comment ref="BM278" authorId="2" shapeId="0" xr:uid="{00000000-0006-0000-0600-000082000000}">
      <text>
        <r>
          <rPr>
            <b/>
            <sz val="9"/>
            <color indexed="81"/>
            <rFont val="Tahoma"/>
            <family val="2"/>
          </rPr>
          <t>WERD:</t>
        </r>
        <r>
          <rPr>
            <sz val="9"/>
            <color indexed="81"/>
            <rFont val="Tahoma"/>
            <family val="2"/>
          </rPr>
          <t xml:space="preserve">
Se toma valor de incertidumbre recomendado por IPCC 2006 para factores de Nivel 2</t>
        </r>
      </text>
    </comment>
    <comment ref="BM279" authorId="2" shapeId="0" xr:uid="{00000000-0006-0000-0600-000083000000}">
      <text>
        <r>
          <rPr>
            <b/>
            <sz val="9"/>
            <color indexed="81"/>
            <rFont val="Tahoma"/>
            <family val="2"/>
          </rPr>
          <t>WERD:</t>
        </r>
        <r>
          <rPr>
            <sz val="9"/>
            <color indexed="81"/>
            <rFont val="Tahoma"/>
            <family val="2"/>
          </rPr>
          <t xml:space="preserve">
Se toma valor de incertidumbre recomendado por IPCC 2006 para factores de Nivel 2</t>
        </r>
      </text>
    </comment>
    <comment ref="BM280" authorId="2" shapeId="0" xr:uid="{00000000-0006-0000-0600-000084000000}">
      <text>
        <r>
          <rPr>
            <b/>
            <sz val="9"/>
            <color indexed="81"/>
            <rFont val="Tahoma"/>
            <family val="2"/>
          </rPr>
          <t>WERD:</t>
        </r>
        <r>
          <rPr>
            <sz val="9"/>
            <color indexed="81"/>
            <rFont val="Tahoma"/>
            <family val="2"/>
          </rPr>
          <t xml:space="preserve">
Se toma valor de incertidumbre recomendado por IPCC 2006 para factores de Nivel 2</t>
        </r>
      </text>
    </comment>
    <comment ref="BM281" authorId="2" shapeId="0" xr:uid="{00000000-0006-0000-0600-000085000000}">
      <text>
        <r>
          <rPr>
            <b/>
            <sz val="9"/>
            <color indexed="81"/>
            <rFont val="Tahoma"/>
            <family val="2"/>
          </rPr>
          <t>WERD:</t>
        </r>
        <r>
          <rPr>
            <sz val="9"/>
            <color indexed="81"/>
            <rFont val="Tahoma"/>
            <family val="2"/>
          </rPr>
          <t xml:space="preserve">
Se toma valor de incertidumbre recomendado por IPCC 2006 para factores de Nivel 2</t>
        </r>
      </text>
    </comment>
    <comment ref="BM282" authorId="2" shapeId="0" xr:uid="{00000000-0006-0000-0600-000086000000}">
      <text>
        <r>
          <rPr>
            <b/>
            <sz val="9"/>
            <color indexed="81"/>
            <rFont val="Tahoma"/>
            <family val="2"/>
          </rPr>
          <t>WERD:</t>
        </r>
        <r>
          <rPr>
            <sz val="9"/>
            <color indexed="81"/>
            <rFont val="Tahoma"/>
            <family val="2"/>
          </rPr>
          <t xml:space="preserve">
Se toma valor de incertidumbre recomendado por IPCC 2006 para factores de Nivel 2</t>
        </r>
      </text>
    </comment>
    <comment ref="BM283" authorId="2" shapeId="0" xr:uid="{00000000-0006-0000-0600-000087000000}">
      <text>
        <r>
          <rPr>
            <b/>
            <sz val="9"/>
            <color indexed="81"/>
            <rFont val="Tahoma"/>
            <family val="2"/>
          </rPr>
          <t>WERD:</t>
        </r>
        <r>
          <rPr>
            <sz val="9"/>
            <color indexed="81"/>
            <rFont val="Tahoma"/>
            <family val="2"/>
          </rPr>
          <t xml:space="preserve">
Se toma valor de incertidumbre recomendado por IPCC 2006 para factores de Nivel 2</t>
        </r>
      </text>
    </comment>
    <comment ref="BO292" authorId="2" shapeId="0" xr:uid="{00000000-0006-0000-0600-000088000000}">
      <text>
        <r>
          <rPr>
            <b/>
            <sz val="9"/>
            <color indexed="81"/>
            <rFont val="Tahoma"/>
            <family val="2"/>
          </rPr>
          <t>WERD:</t>
        </r>
        <r>
          <rPr>
            <sz val="9"/>
            <color indexed="81"/>
            <rFont val="Tahoma"/>
            <family val="2"/>
          </rPr>
          <t xml:space="preserve">
http://www.lrrd.org/lrrd27/10/moul27194.html</t>
        </r>
      </text>
    </comment>
    <comment ref="BO293" authorId="2" shapeId="0" xr:uid="{00000000-0006-0000-0600-000089000000}">
      <text>
        <r>
          <rPr>
            <b/>
            <sz val="9"/>
            <color indexed="81"/>
            <rFont val="Tahoma"/>
            <family val="2"/>
          </rPr>
          <t>WERD:</t>
        </r>
        <r>
          <rPr>
            <sz val="9"/>
            <color indexed="81"/>
            <rFont val="Tahoma"/>
            <family val="2"/>
          </rPr>
          <t xml:space="preserve">
http://ajas.info/upload/pdf/18_137.pdf 
Wang SY, Huang DJ; Department of Animal Science, Chinese Culture University, 55 Hwa Kang Rd, Taipei, Taiwan, ROC; Assessment of Greenhouse Gas Emissions from Poultry Enteric Fermentation; 2004; Disponible en: http://ajas.info/upload/pdf/18_137.pdf</t>
        </r>
      </text>
    </comment>
    <comment ref="S296" authorId="2" shapeId="0" xr:uid="{00000000-0006-0000-0600-00008A000000}">
      <text>
        <r>
          <rPr>
            <b/>
            <sz val="9"/>
            <color indexed="81"/>
            <rFont val="Tahoma"/>
            <family val="2"/>
          </rPr>
          <t>WERD:</t>
        </r>
        <r>
          <rPr>
            <sz val="9"/>
            <color indexed="81"/>
            <rFont val="Tahoma"/>
            <family val="2"/>
          </rPr>
          <t xml:space="preserve">
FE=((Nindice * TAM * 365)*MS*FE)*(44/28)
Se toman Nindice  de la tabla 10,19
Se toman TAM de tablas de anexo 10A.2 
FE correspondiente a los sistemas de tratamiento según cuandro 10.21 
MS se toma como igual a 1 para cada sistema
IPCC 2006. Guidelines for National Greenhouse Gas Inventories. Vol 4. Cap 10</t>
        </r>
      </text>
    </comment>
    <comment ref="S297" authorId="2" shapeId="0" xr:uid="{00000000-0006-0000-0600-00008B000000}">
      <text>
        <r>
          <rPr>
            <b/>
            <sz val="9"/>
            <color indexed="81"/>
            <rFont val="Tahoma"/>
            <family val="2"/>
          </rPr>
          <t>WERD:</t>
        </r>
        <r>
          <rPr>
            <sz val="9"/>
            <color indexed="81"/>
            <rFont val="Tahoma"/>
            <family val="2"/>
          </rPr>
          <t xml:space="preserve">
Se manejan valores en la categoria de N2O de suelos</t>
        </r>
      </text>
    </comment>
    <comment ref="AN297" authorId="2" shapeId="0" xr:uid="{00000000-0006-0000-0600-00008C000000}">
      <text>
        <r>
          <rPr>
            <b/>
            <sz val="9"/>
            <color indexed="81"/>
            <rFont val="Tahoma"/>
            <family val="2"/>
          </rPr>
          <t>WERD:</t>
        </r>
        <r>
          <rPr>
            <sz val="9"/>
            <color indexed="81"/>
            <rFont val="Tahoma"/>
            <family val="2"/>
          </rPr>
          <t xml:space="preserve">
FE=((Vs*365)*(Bo*0,67*∑(MCF/100)*Ms))
Se toman Vs y Bo de tablas de anexo 10A.2 
MCF crrespondiente a los sistemas de tratamiento según cuandro 10.17 tomando rangos mayores para cada nivel de temperatura promedio
Ms se toma como igual a 1 para cada sistema
IPCC 2006. Guidelines for National Greenhouse Gas Inventories. Vol 4. Cap 10</t>
        </r>
      </text>
    </comment>
    <comment ref="S298" authorId="2" shapeId="0" xr:uid="{00000000-0006-0000-0600-00008D00000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T298" authorId="2" shapeId="0" xr:uid="{00000000-0006-0000-0600-00008E00000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U298" authorId="2" shapeId="0" xr:uid="{00000000-0006-0000-0600-00008F00000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V298" authorId="2" shapeId="0" xr:uid="{00000000-0006-0000-0600-00009000000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W298" authorId="2" shapeId="0" xr:uid="{00000000-0006-0000-0600-00009100000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X298" authorId="2" shapeId="0" xr:uid="{00000000-0006-0000-0600-00009200000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Y298" authorId="2" shapeId="0" xr:uid="{00000000-0006-0000-0600-000093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Z298" authorId="2" shapeId="0" xr:uid="{00000000-0006-0000-0600-000094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A298" authorId="2" shapeId="0" xr:uid="{00000000-0006-0000-0600-00009500000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AB298" authorId="2" shapeId="0" xr:uid="{00000000-0006-0000-0600-00009600000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AC298" authorId="2" shapeId="0" xr:uid="{00000000-0006-0000-0600-00009700000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AE298" authorId="2" shapeId="0" xr:uid="{00000000-0006-0000-0600-00009800000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AF298" authorId="2" shapeId="0" xr:uid="{00000000-0006-0000-0600-00009900000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AG298" authorId="2" shapeId="0" xr:uid="{00000000-0006-0000-0600-00009A00000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 ref="AP298" authorId="2" shapeId="0" xr:uid="{00000000-0006-0000-0600-00009B00000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AQ298" authorId="2" shapeId="0" xr:uid="{00000000-0006-0000-0600-00009C00000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AS298" authorId="2" shapeId="0" xr:uid="{00000000-0006-0000-0600-00009D00000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AT298" authorId="2" shapeId="0" xr:uid="{00000000-0006-0000-0600-00009E00000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AU298" authorId="2" shapeId="0" xr:uid="{00000000-0006-0000-0600-00009F00000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AV298" authorId="2" shapeId="0" xr:uid="{00000000-0006-0000-0600-0000A000000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AW298" authorId="2" shapeId="0" xr:uid="{00000000-0006-0000-0600-0000A1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Y298" authorId="2" shapeId="0" xr:uid="{00000000-0006-0000-0600-0000A2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Z298" authorId="2" shapeId="0" xr:uid="{00000000-0006-0000-0600-0000A300000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BA298" authorId="2" shapeId="0" xr:uid="{00000000-0006-0000-0600-0000A400000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BB298" authorId="2" shapeId="0" xr:uid="{00000000-0006-0000-0600-0000A500000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BC298" authorId="2" shapeId="0" xr:uid="{00000000-0006-0000-0600-0000A600000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BD298" authorId="2" shapeId="0" xr:uid="{00000000-0006-0000-0600-0000A700000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BE298" authorId="2" shapeId="0" xr:uid="{00000000-0006-0000-0600-0000A800000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80123558</author>
    <author>Ana</author>
    <author>WERD</author>
    <author>oficina</author>
  </authors>
  <commentList>
    <comment ref="C15" authorId="0" shapeId="0" xr:uid="{00000000-0006-0000-0700-000001000000}">
      <text>
        <r>
          <rPr>
            <sz val="10"/>
            <color indexed="81"/>
            <rFont val="Tahoma"/>
            <family val="2"/>
          </rPr>
          <t xml:space="preserve">Despliegue la lista y seleccione el combustible, refrigerante y otros productos utilizados en el sector industrial del municipio. Emplee tantas filas como combustibles, refrigerantes o productos se usen.  
</t>
        </r>
        <r>
          <rPr>
            <sz val="10"/>
            <color indexed="12"/>
            <rFont val="Tahoma"/>
            <family val="2"/>
          </rPr>
          <t>Recomendación especial:</t>
        </r>
        <r>
          <rPr>
            <sz val="10"/>
            <color indexed="81"/>
            <rFont val="Tahoma"/>
            <family val="2"/>
          </rPr>
          <t xml:space="preserve"> Si desconoce el origen/procedencia de algún combustible, selección la opción “genérico” de cada combustible. </t>
        </r>
        <r>
          <rPr>
            <b/>
            <sz val="9"/>
            <color indexed="81"/>
            <rFont val="Tahoma"/>
            <family val="2"/>
          </rPr>
          <t xml:space="preserve">
</t>
        </r>
      </text>
    </comment>
    <comment ref="BF15" authorId="0" shapeId="0" xr:uid="{00000000-0006-0000-0700-000002000000}">
      <text>
        <r>
          <rPr>
            <sz val="10"/>
            <color indexed="81"/>
            <rFont val="Tahoma"/>
            <family val="2"/>
          </rPr>
          <t>Consulte el valor total de las emisiones de GEI asociadas al dato de actividad elegido.</t>
        </r>
      </text>
    </comment>
    <comment ref="BG15" authorId="0" shapeId="0" xr:uid="{00000000-0006-0000-0700-00000300000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16" authorId="0" shapeId="0" xr:uid="{00000000-0006-0000-0700-000004000000}">
      <text>
        <r>
          <rPr>
            <sz val="10"/>
            <color indexed="81"/>
            <rFont val="Tahoma"/>
            <family val="2"/>
          </rPr>
          <t>Indica la unidad en la que deben ser consignados los datos de consumo asociados a la variable elegida en la columna "DATOS DE ACTIVIDAD"</t>
        </r>
      </text>
    </comment>
    <comment ref="E16" authorId="0" shapeId="0" xr:uid="{00000000-0006-0000-0700-000005000000}">
      <text>
        <r>
          <rPr>
            <sz val="10"/>
            <color indexed="81"/>
            <rFont val="Tahoma"/>
            <family val="2"/>
          </rPr>
          <t xml:space="preserve">Ingrese el valor de cada dato de actividad, en las unidades descritas en la columna “UNIDAD”. 
</t>
        </r>
        <r>
          <rPr>
            <sz val="10"/>
            <color indexed="12"/>
            <rFont val="Tahoma"/>
            <family val="2"/>
          </rPr>
          <t>Importante:</t>
        </r>
        <r>
          <rPr>
            <sz val="10"/>
            <color indexed="60"/>
            <rFont val="Tahoma"/>
            <family val="2"/>
          </rPr>
          <t xml:space="preserve"> </t>
        </r>
        <r>
          <rPr>
            <sz val="10"/>
            <color indexed="81"/>
            <rFont val="Tahoma"/>
            <family val="2"/>
          </rPr>
          <t xml:space="preserve">En la guía metodológica de la herramienta, en el cuadro 8, encontrará sugerencias sobre las posibles fuentes de información de los datos para el sector industrial. Adicionalmente, en la hoja de esta herramienta llamada “Fuentes de información” encontrará orientaciones para estimar los datos para los cuales no fue posible recopilar información en el municipio. </t>
        </r>
      </text>
    </comment>
    <comment ref="F16" authorId="0" shapeId="0" xr:uid="{00000000-0006-0000-0700-000006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16" authorId="0" shapeId="0" xr:uid="{00000000-0006-0000-0700-000007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16" authorId="0" shapeId="0" xr:uid="{00000000-0006-0000-0700-000008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16" authorId="0" shapeId="0" xr:uid="{00000000-0006-0000-0700-000009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16" authorId="0" shapeId="0" xr:uid="{00000000-0006-0000-0700-00000A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16" authorId="0" shapeId="0" xr:uid="{00000000-0006-0000-0700-00000B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16" authorId="0" shapeId="0" xr:uid="{00000000-0006-0000-0700-00000C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16" authorId="0" shapeId="0" xr:uid="{00000000-0006-0000-0700-00000D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16" authorId="0" shapeId="0" xr:uid="{00000000-0006-0000-0700-00000E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16" authorId="0" shapeId="0" xr:uid="{00000000-0006-0000-0700-00000F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16" authorId="0" shapeId="0" xr:uid="{00000000-0006-0000-0700-000010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16" authorId="0" shapeId="0" xr:uid="{00000000-0006-0000-0700-000011000000}">
      <text>
        <r>
          <rPr>
            <b/>
            <sz val="9"/>
            <color indexed="81"/>
            <rFont val="Tahoma"/>
            <family val="2"/>
          </rPr>
          <t>80123558:</t>
        </r>
        <r>
          <rPr>
            <sz val="9"/>
            <color indexed="81"/>
            <rFont val="Tahoma"/>
            <family val="2"/>
          </rPr>
          <t xml:space="preserve">
Devuelve el valor total del consumo asociado a cada variable.</t>
        </r>
      </text>
    </comment>
    <comment ref="R16" authorId="0" shapeId="0" xr:uid="{00000000-0006-0000-0700-000012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16" authorId="0" shapeId="0" xr:uid="{00000000-0006-0000-0700-000013000000}">
      <text>
        <r>
          <rPr>
            <b/>
            <sz val="9"/>
            <color indexed="81"/>
            <rFont val="Tahoma"/>
            <family val="2"/>
          </rPr>
          <t>80123558:</t>
        </r>
        <r>
          <rPr>
            <sz val="9"/>
            <color indexed="81"/>
            <rFont val="Tahoma"/>
            <family val="2"/>
          </rPr>
          <t xml:space="preserve">
Devuelve el promedio de los valores consignados en las casillas de "DATOS 1 al 12".</t>
        </r>
      </text>
    </comment>
    <comment ref="T16" authorId="0" shapeId="0" xr:uid="{00000000-0006-0000-0700-000014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16" authorId="0" shapeId="0" xr:uid="{00000000-0006-0000-0700-000015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16" authorId="0" shapeId="0" xr:uid="{00000000-0006-0000-0700-000016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C45" authorId="0" shapeId="0" xr:uid="{00000000-0006-0000-0700-000017000000}">
      <text>
        <r>
          <rPr>
            <sz val="10"/>
            <color indexed="81"/>
            <rFont val="Tahoma"/>
            <family val="2"/>
          </rPr>
          <t>Despliegue la lista y seleccione el proceso productivo industrial llevado a cabo en el municipio. Emplee tantas filas como procesos existan.
Para el caso de la minería, tenga en cuenta si la explotación pertenece a la cuenca Boyacá o Cundinamarca y seleccione la adecuada.</t>
        </r>
      </text>
    </comment>
    <comment ref="BF45" authorId="0" shapeId="0" xr:uid="{00000000-0006-0000-0700-000018000000}">
      <text>
        <r>
          <rPr>
            <sz val="10"/>
            <color indexed="81"/>
            <rFont val="Tahoma"/>
            <family val="2"/>
          </rPr>
          <t>Consulte el valor total de las emisiones de GEI asociadas al dato de actividad elegido.</t>
        </r>
      </text>
    </comment>
    <comment ref="BG45" authorId="0" shapeId="0" xr:uid="{00000000-0006-0000-0700-00001900000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46" authorId="0" shapeId="0" xr:uid="{00000000-0006-0000-0700-00001A000000}">
      <text>
        <r>
          <rPr>
            <sz val="10"/>
            <color indexed="81"/>
            <rFont val="Tahoma"/>
            <family val="2"/>
          </rPr>
          <t>Indica la unidad en la que deben ser consignados los datos de consumo asociados a la variable elegida en la columna "DATOS DE ACTIVIDAD"</t>
        </r>
      </text>
    </comment>
    <comment ref="E46" authorId="0" shapeId="0" xr:uid="{00000000-0006-0000-0700-00001B000000}">
      <text>
        <r>
          <rPr>
            <sz val="10"/>
            <color indexed="81"/>
            <rFont val="Tahoma"/>
            <family val="2"/>
          </rPr>
          <t xml:space="preserve">Ingrese el valor de cada dato de actividad, en las unidades descritas en la columna “UNIDAD”. 
</t>
        </r>
        <r>
          <rPr>
            <sz val="10"/>
            <color indexed="12"/>
            <rFont val="Tahoma"/>
            <family val="2"/>
          </rPr>
          <t>Importante:</t>
        </r>
        <r>
          <rPr>
            <sz val="10"/>
            <color indexed="60"/>
            <rFont val="Tahoma"/>
            <family val="2"/>
          </rPr>
          <t xml:space="preserve"> </t>
        </r>
        <r>
          <rPr>
            <sz val="10"/>
            <color indexed="81"/>
            <rFont val="Tahoma"/>
            <family val="2"/>
          </rPr>
          <t xml:space="preserve">En la guía metodológica de la herramienta, en el cuadro 8, encontrará sugerencias sobre las posibles fuentes de información de los datos para el sector industrial. Adicionalmente, en la hoja de esta herramienta llamada “Fuentes de información” encontrará orientaciones para estimar los datos para los cuales no fue posible recopilar información en el municipio. </t>
        </r>
      </text>
    </comment>
    <comment ref="F46" authorId="0" shapeId="0" xr:uid="{00000000-0006-0000-0700-00001C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46" authorId="0" shapeId="0" xr:uid="{00000000-0006-0000-0700-00001D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46" authorId="0" shapeId="0" xr:uid="{00000000-0006-0000-0700-00001E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46" authorId="0" shapeId="0" xr:uid="{00000000-0006-0000-0700-00001F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46" authorId="0" shapeId="0" xr:uid="{00000000-0006-0000-0700-000020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46" authorId="0" shapeId="0" xr:uid="{00000000-0006-0000-0700-000021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46" authorId="0" shapeId="0" xr:uid="{00000000-0006-0000-0700-000022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46" authorId="0" shapeId="0" xr:uid="{00000000-0006-0000-0700-000023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46" authorId="0" shapeId="0" xr:uid="{00000000-0006-0000-0700-000024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46" authorId="0" shapeId="0" xr:uid="{00000000-0006-0000-0700-000025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46" authorId="0" shapeId="0" xr:uid="{00000000-0006-0000-0700-000026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46" authorId="0" shapeId="0" xr:uid="{00000000-0006-0000-0700-000027000000}">
      <text>
        <r>
          <rPr>
            <b/>
            <sz val="9"/>
            <color indexed="81"/>
            <rFont val="Tahoma"/>
            <family val="2"/>
          </rPr>
          <t>80123558:</t>
        </r>
        <r>
          <rPr>
            <sz val="9"/>
            <color indexed="81"/>
            <rFont val="Tahoma"/>
            <family val="2"/>
          </rPr>
          <t xml:space="preserve">
Devuelve el valor total del consumo asociado a cada variable.</t>
        </r>
      </text>
    </comment>
    <comment ref="R46" authorId="0" shapeId="0" xr:uid="{00000000-0006-0000-0700-000028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46" authorId="0" shapeId="0" xr:uid="{00000000-0006-0000-0700-000029000000}">
      <text>
        <r>
          <rPr>
            <b/>
            <sz val="9"/>
            <color indexed="81"/>
            <rFont val="Tahoma"/>
            <family val="2"/>
          </rPr>
          <t>80123558:</t>
        </r>
        <r>
          <rPr>
            <sz val="9"/>
            <color indexed="81"/>
            <rFont val="Tahoma"/>
            <family val="2"/>
          </rPr>
          <t xml:space="preserve">
Devuelve el promedio de los valores consignados en las casillas de "DATOS 1 al 12".</t>
        </r>
      </text>
    </comment>
    <comment ref="T46" authorId="0" shapeId="0" xr:uid="{00000000-0006-0000-0700-00002A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46" authorId="0" shapeId="0" xr:uid="{00000000-0006-0000-0700-00002B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46" authorId="0" shapeId="0" xr:uid="{00000000-0006-0000-0700-00002C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54" authorId="0" shapeId="0" xr:uid="{00000000-0006-0000-0700-00002D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54" authorId="0" shapeId="0" xr:uid="{00000000-0006-0000-0700-00002E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54" authorId="0" shapeId="0" xr:uid="{00000000-0006-0000-0700-00002F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54" authorId="0" shapeId="0" xr:uid="{00000000-0006-0000-0700-000030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54" authorId="0" shapeId="0" xr:uid="{00000000-0006-0000-0700-000031000000}">
      <text>
        <r>
          <rPr>
            <b/>
            <sz val="9"/>
            <color indexed="81"/>
            <rFont val="Tahoma"/>
            <family val="2"/>
          </rPr>
          <t>80123558:</t>
        </r>
        <r>
          <rPr>
            <sz val="9"/>
            <color indexed="81"/>
            <rFont val="Tahoma"/>
            <family val="2"/>
          </rPr>
          <t xml:space="preserve">
Devuelve el valor agregado de las incertidumbre para la categoría en referencia.</t>
        </r>
      </text>
    </comment>
    <comment ref="BG54" authorId="0" shapeId="0" xr:uid="{00000000-0006-0000-0700-000032000000}">
      <text>
        <r>
          <rPr>
            <b/>
            <sz val="9"/>
            <color indexed="81"/>
            <rFont val="Tahoma"/>
            <family val="2"/>
          </rPr>
          <t>80123558:</t>
        </r>
        <r>
          <rPr>
            <sz val="9"/>
            <color indexed="81"/>
            <rFont val="Tahoma"/>
            <family val="2"/>
          </rPr>
          <t xml:space="preserve">
Devuelve el valor agregado de las incertidumbre para la categoría en referencia.</t>
        </r>
      </text>
    </comment>
    <comment ref="C57" authorId="1" shapeId="0" xr:uid="{00000000-0006-0000-0700-000033000000}">
      <text>
        <r>
          <rPr>
            <sz val="10"/>
            <color indexed="81"/>
            <rFont val="Tahoma"/>
            <family val="2"/>
          </rPr>
          <t>Selecciones de la lista desplegable el consumo de energía eléctrica para el año que está realizando el inventario. Si el año no está disponible, selecciones la opción “promedio”.</t>
        </r>
      </text>
    </comment>
    <comment ref="E57" authorId="1" shapeId="0" xr:uid="{00000000-0006-0000-0700-000034000000}">
      <text>
        <r>
          <rPr>
            <sz val="10"/>
            <color indexed="81"/>
            <rFont val="Tahoma"/>
            <family val="2"/>
          </rPr>
          <t>Ingrese el valor de cada dato de actividad, en las unidades descritas en la columna anterior “UNIDAD”. 
Importante: En la guía metodológica de la herramienta, en el cuadro 8, encontrará sugerencias sobre las posibles fuentes de información de los datos del sector industrial.</t>
        </r>
      </text>
    </comment>
    <comment ref="AC60" authorId="0" shapeId="0" xr:uid="{00000000-0006-0000-0700-000035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60" authorId="0" shapeId="0" xr:uid="{00000000-0006-0000-0700-000036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60" authorId="0" shapeId="0" xr:uid="{00000000-0006-0000-0700-000037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60" authorId="0" shapeId="0" xr:uid="{00000000-0006-0000-0700-000038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60" authorId="0" shapeId="0" xr:uid="{00000000-0006-0000-0700-000039000000}">
      <text>
        <r>
          <rPr>
            <b/>
            <sz val="9"/>
            <color indexed="81"/>
            <rFont val="Tahoma"/>
            <family val="2"/>
          </rPr>
          <t>80123558:</t>
        </r>
        <r>
          <rPr>
            <sz val="9"/>
            <color indexed="81"/>
            <rFont val="Tahoma"/>
            <family val="2"/>
          </rPr>
          <t xml:space="preserve">
Devuelve el valor agregado de las incertidumbre para la categoría en referencia.</t>
        </r>
      </text>
    </comment>
    <comment ref="BG60" authorId="0" shapeId="0" xr:uid="{00000000-0006-0000-0700-00003A000000}">
      <text>
        <r>
          <rPr>
            <b/>
            <sz val="9"/>
            <color indexed="81"/>
            <rFont val="Tahoma"/>
            <family val="2"/>
          </rPr>
          <t>80123558:</t>
        </r>
        <r>
          <rPr>
            <sz val="9"/>
            <color indexed="81"/>
            <rFont val="Tahoma"/>
            <family val="2"/>
          </rPr>
          <t xml:space="preserve">
Devuelve el valor agregado de las incertidumbre para la categoría en referencia.</t>
        </r>
      </text>
    </comment>
    <comment ref="C69" authorId="0" shapeId="0" xr:uid="{00000000-0006-0000-0700-00003B000000}">
      <text>
        <r>
          <rPr>
            <sz val="10"/>
            <color indexed="81"/>
            <rFont val="Tahoma"/>
            <family val="2"/>
          </rPr>
          <t xml:space="preserve">Despliegue la lista y seleccione el tipo de biomasa utilizado en el sectorindustrial del municipio. Emplee tantas filas como tipos de biomasa se usen.  </t>
        </r>
        <r>
          <rPr>
            <sz val="9"/>
            <color indexed="81"/>
            <rFont val="Tahoma"/>
            <family val="2"/>
          </rPr>
          <t xml:space="preserve"> </t>
        </r>
      </text>
    </comment>
    <comment ref="D70" authorId="1" shapeId="0" xr:uid="{00000000-0006-0000-0700-00003C000000}">
      <text>
        <r>
          <rPr>
            <sz val="10"/>
            <color indexed="81"/>
            <rFont val="Tahoma"/>
            <family val="2"/>
          </rPr>
          <t>Indica la unidad en la que deben ser consignados los datos de consumo asociados a la variable elegida en la columna "DATOS DE ACTIVIDAD"</t>
        </r>
      </text>
    </comment>
    <comment ref="E70" authorId="1" shapeId="0" xr:uid="{00000000-0006-0000-0700-00003D000000}">
      <text>
        <r>
          <rPr>
            <sz val="10"/>
            <color indexed="81"/>
            <rFont val="Tahoma"/>
            <family val="2"/>
          </rPr>
          <t xml:space="preserve">Ingrese el valor de cada dato de actividad, en las unidades descritas en la columna “UNIDAD”. 
</t>
        </r>
        <r>
          <rPr>
            <sz val="10"/>
            <color indexed="12"/>
            <rFont val="Tahoma"/>
            <family val="2"/>
          </rPr>
          <t>Importante:</t>
        </r>
        <r>
          <rPr>
            <sz val="10"/>
            <color indexed="81"/>
            <rFont val="Tahoma"/>
            <family val="2"/>
          </rPr>
          <t xml:space="preserve"> En la guía metodológica de la herramienta, en el cuadro 8, encontrará sugerencias sobre las posibles fuentes de información de los datos para el sector industrial. Adicionalmente, en la hoja de esta herramienta llamada “Fuentes de información” encontrará orientaciones para estimar los datos para los cuales no fue posible recopilar información en el municipio. </t>
        </r>
      </text>
    </comment>
    <comment ref="F70" authorId="0" shapeId="0" xr:uid="{00000000-0006-0000-0700-00003E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70" authorId="0" shapeId="0" xr:uid="{00000000-0006-0000-0700-00003F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70" authorId="0" shapeId="0" xr:uid="{00000000-0006-0000-0700-000040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70" authorId="0" shapeId="0" xr:uid="{00000000-0006-0000-0700-000041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70" authorId="0" shapeId="0" xr:uid="{00000000-0006-0000-0700-000042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70" authorId="0" shapeId="0" xr:uid="{00000000-0006-0000-0700-000043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70" authorId="0" shapeId="0" xr:uid="{00000000-0006-0000-0700-000044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70" authorId="0" shapeId="0" xr:uid="{00000000-0006-0000-0700-000045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70" authorId="0" shapeId="0" xr:uid="{00000000-0006-0000-0700-000046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70" authorId="0" shapeId="0" xr:uid="{00000000-0006-0000-0700-000047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70" authorId="0" shapeId="0" xr:uid="{00000000-0006-0000-0700-000048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70" authorId="0" shapeId="0" xr:uid="{00000000-0006-0000-0700-000049000000}">
      <text>
        <r>
          <rPr>
            <b/>
            <sz val="9"/>
            <color indexed="81"/>
            <rFont val="Tahoma"/>
            <family val="2"/>
          </rPr>
          <t>80123558:</t>
        </r>
        <r>
          <rPr>
            <sz val="9"/>
            <color indexed="81"/>
            <rFont val="Tahoma"/>
            <family val="2"/>
          </rPr>
          <t xml:space="preserve">
Devuelve el valor total del consumo asociado a cada variable.</t>
        </r>
      </text>
    </comment>
    <comment ref="R70" authorId="0" shapeId="0" xr:uid="{00000000-0006-0000-0700-00004A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70" authorId="0" shapeId="0" xr:uid="{00000000-0006-0000-0700-00004B000000}">
      <text>
        <r>
          <rPr>
            <b/>
            <sz val="9"/>
            <color indexed="81"/>
            <rFont val="Tahoma"/>
            <family val="2"/>
          </rPr>
          <t>80123558:</t>
        </r>
        <r>
          <rPr>
            <sz val="9"/>
            <color indexed="81"/>
            <rFont val="Tahoma"/>
            <family val="2"/>
          </rPr>
          <t xml:space="preserve">
Devuelve el promedio de los valores consignados en las casillas de "DATOS 1 al 12".</t>
        </r>
      </text>
    </comment>
    <comment ref="T70" authorId="0" shapeId="0" xr:uid="{00000000-0006-0000-0700-00004C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70" authorId="0" shapeId="0" xr:uid="{00000000-0006-0000-0700-00004D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70" authorId="0" shapeId="0" xr:uid="{00000000-0006-0000-0700-00004E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81" authorId="0" shapeId="0" xr:uid="{00000000-0006-0000-0700-00004F000000}">
      <text>
        <r>
          <rPr>
            <b/>
            <sz val="9"/>
            <color indexed="81"/>
            <rFont val="Tahoma"/>
            <family val="2"/>
          </rPr>
          <t>80123558:</t>
        </r>
        <r>
          <rPr>
            <sz val="9"/>
            <color indexed="81"/>
            <rFont val="Tahoma"/>
            <family val="2"/>
          </rPr>
          <t xml:space="preserve">
Devuelve el valor agregado de las incertidumbre para la categoría en referencia.</t>
        </r>
      </text>
    </comment>
    <comment ref="BK108" authorId="2" shapeId="0" xr:uid="{00000000-0006-0000-0700-000050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33" authorId="2" shapeId="0" xr:uid="{00000000-0006-0000-0700-000051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43" authorId="2" shapeId="0" xr:uid="{00000000-0006-0000-0700-000052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I169" authorId="3" shapeId="0" xr:uid="{00000000-0006-0000-0700-000053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82" authorId="3" shapeId="0" xr:uid="{00000000-0006-0000-0700-000054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83" authorId="3" shapeId="0" xr:uid="{00000000-0006-0000-0700-000055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AU270" authorId="2" shapeId="0" xr:uid="{00000000-0006-0000-0700-000056000000}">
      <text>
        <r>
          <rPr>
            <b/>
            <sz val="9"/>
            <color indexed="81"/>
            <rFont val="Tahoma"/>
            <family val="2"/>
          </rPr>
          <t>WERD:</t>
        </r>
        <r>
          <rPr>
            <sz val="9"/>
            <color indexed="81"/>
            <rFont val="Tahoma"/>
            <family val="2"/>
          </rPr>
          <t xml:space="preserve">
Tomados de la metodología 2006 del IPCC</t>
        </r>
      </text>
    </comment>
    <comment ref="BM281" authorId="2" shapeId="0" xr:uid="{00000000-0006-0000-0700-000057000000}">
      <text>
        <r>
          <rPr>
            <b/>
            <sz val="9"/>
            <color indexed="81"/>
            <rFont val="Tahoma"/>
            <family val="2"/>
          </rPr>
          <t>WERD:</t>
        </r>
        <r>
          <rPr>
            <sz val="9"/>
            <color indexed="81"/>
            <rFont val="Tahoma"/>
            <family val="2"/>
          </rPr>
          <t xml:space="preserve">
Se toma valor de incertidumbre recomendado por IPCC 2006 para factores de Nivel 2</t>
        </r>
      </text>
    </comment>
    <comment ref="BM282" authorId="2" shapeId="0" xr:uid="{00000000-0006-0000-0700-000058000000}">
      <text>
        <r>
          <rPr>
            <b/>
            <sz val="9"/>
            <color indexed="81"/>
            <rFont val="Tahoma"/>
            <family val="2"/>
          </rPr>
          <t>WERD:</t>
        </r>
        <r>
          <rPr>
            <sz val="9"/>
            <color indexed="81"/>
            <rFont val="Tahoma"/>
            <family val="2"/>
          </rPr>
          <t xml:space="preserve">
Se toma valor de incertidumbre recomendado por IPCC 2006 para factores de Nivel 2</t>
        </r>
      </text>
    </comment>
    <comment ref="BM283" authorId="2" shapeId="0" xr:uid="{00000000-0006-0000-0700-000059000000}">
      <text>
        <r>
          <rPr>
            <b/>
            <sz val="9"/>
            <color indexed="81"/>
            <rFont val="Tahoma"/>
            <family val="2"/>
          </rPr>
          <t>WERD:</t>
        </r>
        <r>
          <rPr>
            <sz val="9"/>
            <color indexed="81"/>
            <rFont val="Tahoma"/>
            <family val="2"/>
          </rPr>
          <t xml:space="preserve">
Se toma valor de incertidumbre recomendado por IPCC 2006 para factores de Nivel 2</t>
        </r>
      </text>
    </comment>
    <comment ref="BM284" authorId="2" shapeId="0" xr:uid="{00000000-0006-0000-0700-00005A000000}">
      <text>
        <r>
          <rPr>
            <b/>
            <sz val="9"/>
            <color indexed="81"/>
            <rFont val="Tahoma"/>
            <family val="2"/>
          </rPr>
          <t>WERD:</t>
        </r>
        <r>
          <rPr>
            <sz val="9"/>
            <color indexed="81"/>
            <rFont val="Tahoma"/>
            <family val="2"/>
          </rPr>
          <t xml:space="preserve">
Se toma valor de incertidumbre recomendado por IPCC 2006 para factores de Nivel 2</t>
        </r>
      </text>
    </comment>
    <comment ref="BM285" authorId="2" shapeId="0" xr:uid="{00000000-0006-0000-0700-00005B000000}">
      <text>
        <r>
          <rPr>
            <b/>
            <sz val="9"/>
            <color indexed="81"/>
            <rFont val="Tahoma"/>
            <family val="2"/>
          </rPr>
          <t>WERD:</t>
        </r>
        <r>
          <rPr>
            <sz val="9"/>
            <color indexed="81"/>
            <rFont val="Tahoma"/>
            <family val="2"/>
          </rPr>
          <t xml:space="preserve">
Se toma valor de incertidumbre recomendado por IPCC 2006 para factores de Nivel 2</t>
        </r>
      </text>
    </comment>
    <comment ref="BM286" authorId="2" shapeId="0" xr:uid="{00000000-0006-0000-0700-00005C000000}">
      <text>
        <r>
          <rPr>
            <b/>
            <sz val="9"/>
            <color indexed="81"/>
            <rFont val="Tahoma"/>
            <family val="2"/>
          </rPr>
          <t>WERD:</t>
        </r>
        <r>
          <rPr>
            <sz val="9"/>
            <color indexed="81"/>
            <rFont val="Tahoma"/>
            <family val="2"/>
          </rPr>
          <t xml:space="preserve">
Se toma valor de incertidumbre recomendado por IPCC 2006 para factores de Nivel 2</t>
        </r>
      </text>
    </comment>
    <comment ref="BM287" authorId="2" shapeId="0" xr:uid="{00000000-0006-0000-0700-00005D000000}">
      <text>
        <r>
          <rPr>
            <b/>
            <sz val="9"/>
            <color indexed="81"/>
            <rFont val="Tahoma"/>
            <family val="2"/>
          </rPr>
          <t>WERD:</t>
        </r>
        <r>
          <rPr>
            <sz val="9"/>
            <color indexed="81"/>
            <rFont val="Tahoma"/>
            <family val="2"/>
          </rPr>
          <t xml:space="preserve">
Se toma valor de incertidumbre recomendado por IPCC 2006 para factores de Nivel 2</t>
        </r>
      </text>
    </comment>
    <comment ref="BO296" authorId="2" shapeId="0" xr:uid="{00000000-0006-0000-0700-00005E000000}">
      <text>
        <r>
          <rPr>
            <b/>
            <sz val="9"/>
            <color indexed="81"/>
            <rFont val="Tahoma"/>
            <family val="2"/>
          </rPr>
          <t>WERD:</t>
        </r>
        <r>
          <rPr>
            <sz val="9"/>
            <color indexed="81"/>
            <rFont val="Tahoma"/>
            <family val="2"/>
          </rPr>
          <t xml:space="preserve">
http://www.lrrd.org/lrrd27/10/moul27194.html</t>
        </r>
      </text>
    </comment>
    <comment ref="BO297" authorId="2" shapeId="0" xr:uid="{00000000-0006-0000-0700-00005F000000}">
      <text>
        <r>
          <rPr>
            <b/>
            <sz val="9"/>
            <color indexed="81"/>
            <rFont val="Tahoma"/>
            <family val="2"/>
          </rPr>
          <t>WERD:</t>
        </r>
        <r>
          <rPr>
            <sz val="9"/>
            <color indexed="81"/>
            <rFont val="Tahoma"/>
            <family val="2"/>
          </rPr>
          <t xml:space="preserve">
http://ajas.info/upload/pdf/18_137.pdf 
Wang SY, Huang DJ; Department of Animal Science, Chinese Culture University, 55 Hwa Kang Rd, Taipei, Taiwan, ROC; Assessment of Greenhouse Gas Emissions from Poultry Enteric Fermentation; 2004; Disponible en: http://ajas.info/upload/pdf/18_137.pdf</t>
        </r>
      </text>
    </comment>
    <comment ref="S300" authorId="2" shapeId="0" xr:uid="{00000000-0006-0000-0700-000060000000}">
      <text>
        <r>
          <rPr>
            <b/>
            <sz val="9"/>
            <color indexed="81"/>
            <rFont val="Tahoma"/>
            <family val="2"/>
          </rPr>
          <t>WERD:</t>
        </r>
        <r>
          <rPr>
            <sz val="9"/>
            <color indexed="81"/>
            <rFont val="Tahoma"/>
            <family val="2"/>
          </rPr>
          <t xml:space="preserve">
FE=((Nindice * TAM * 365)*MS*FE)*(44/28)
Se toman Nindice  de la tabla 10,19
Se toman TAM de tablas de anexo 10A.2 
FE correspondiente a los sistemas de tratamiento según cuandro 10.21 
MS se toma como igual a 1 para cada sistema
IPCC 2006. Guidelines for National Greenhouse Gas Inventories. Vol 4. Cap 10</t>
        </r>
      </text>
    </comment>
    <comment ref="S301" authorId="2" shapeId="0" xr:uid="{00000000-0006-0000-0700-000061000000}">
      <text>
        <r>
          <rPr>
            <b/>
            <sz val="9"/>
            <color indexed="81"/>
            <rFont val="Tahoma"/>
            <family val="2"/>
          </rPr>
          <t>WERD:</t>
        </r>
        <r>
          <rPr>
            <sz val="9"/>
            <color indexed="81"/>
            <rFont val="Tahoma"/>
            <family val="2"/>
          </rPr>
          <t xml:space="preserve">
Se manejan valores en la categoria de N2O de suelos</t>
        </r>
      </text>
    </comment>
    <comment ref="AN301" authorId="2" shapeId="0" xr:uid="{00000000-0006-0000-0700-000062000000}">
      <text>
        <r>
          <rPr>
            <b/>
            <sz val="9"/>
            <color indexed="81"/>
            <rFont val="Tahoma"/>
            <family val="2"/>
          </rPr>
          <t>WERD:</t>
        </r>
        <r>
          <rPr>
            <sz val="9"/>
            <color indexed="81"/>
            <rFont val="Tahoma"/>
            <family val="2"/>
          </rPr>
          <t xml:space="preserve">
FE=((Vs*365)*(Bo*0,67*∑(MCF/100)*Ms))
Se toman Vs y Bo de tablas de anexo 10A.2 
MCF crrespondiente a los sistemas de tratamiento según cuandro 10.17 tomando rangos mayores para cada nivel de temperatura promedio
Ms se toma como igual a 1 para cada sistema
IPCC 2006. Guidelines for National Greenhouse Gas Inventories. Vol 4. Cap 10</t>
        </r>
      </text>
    </comment>
    <comment ref="S302" authorId="2" shapeId="0" xr:uid="{00000000-0006-0000-0700-00006300000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T302" authorId="2" shapeId="0" xr:uid="{00000000-0006-0000-0700-00006400000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U302" authorId="2" shapeId="0" xr:uid="{00000000-0006-0000-0700-00006500000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V302" authorId="2" shapeId="0" xr:uid="{00000000-0006-0000-0700-00006600000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W302" authorId="2" shapeId="0" xr:uid="{00000000-0006-0000-0700-00006700000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X302" authorId="2" shapeId="0" xr:uid="{00000000-0006-0000-0700-00006800000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Y302" authorId="2" shapeId="0" xr:uid="{00000000-0006-0000-0700-000069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Z302" authorId="2" shapeId="0" xr:uid="{00000000-0006-0000-0700-00006A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A302" authorId="2" shapeId="0" xr:uid="{00000000-0006-0000-0700-00006B00000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AB302" authorId="2" shapeId="0" xr:uid="{00000000-0006-0000-0700-00006C00000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AC302" authorId="2" shapeId="0" xr:uid="{00000000-0006-0000-0700-00006D00000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AE302" authorId="2" shapeId="0" xr:uid="{00000000-0006-0000-0700-00006E00000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AF302" authorId="2" shapeId="0" xr:uid="{00000000-0006-0000-0700-00006F00000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AG302" authorId="2" shapeId="0" xr:uid="{00000000-0006-0000-0700-00007000000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 ref="AP302" authorId="2" shapeId="0" xr:uid="{00000000-0006-0000-0700-00007100000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AQ302" authorId="2" shapeId="0" xr:uid="{00000000-0006-0000-0700-00007200000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AS302" authorId="2" shapeId="0" xr:uid="{00000000-0006-0000-0700-00007300000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AT302" authorId="2" shapeId="0" xr:uid="{00000000-0006-0000-0700-00007400000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AU302" authorId="2" shapeId="0" xr:uid="{00000000-0006-0000-0700-00007500000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AV302" authorId="2" shapeId="0" xr:uid="{00000000-0006-0000-0700-00007600000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AW302" authorId="2" shapeId="0" xr:uid="{00000000-0006-0000-0700-000077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Y302" authorId="2" shapeId="0" xr:uid="{00000000-0006-0000-0700-000078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Z302" authorId="2" shapeId="0" xr:uid="{00000000-0006-0000-0700-00007900000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BA302" authorId="2" shapeId="0" xr:uid="{00000000-0006-0000-0700-00007A00000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BB302" authorId="2" shapeId="0" xr:uid="{00000000-0006-0000-0700-00007B00000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BC302" authorId="2" shapeId="0" xr:uid="{00000000-0006-0000-0700-00007C00000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BD302" authorId="2" shapeId="0" xr:uid="{00000000-0006-0000-0700-00007D00000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BE302" authorId="2" shapeId="0" xr:uid="{00000000-0006-0000-0700-00007E00000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80123558</author>
    <author>WERD</author>
    <author>Ana</author>
    <author>oficina</author>
  </authors>
  <commentList>
    <comment ref="C15" authorId="0" shapeId="0" xr:uid="{00000000-0006-0000-0800-000001000000}">
      <text>
        <r>
          <rPr>
            <sz val="10"/>
            <color indexed="81"/>
            <rFont val="Tahoma"/>
            <family val="2"/>
          </rPr>
          <t xml:space="preserve">Despliegue la lista y seleccione el combustible, refrigerante y otros productos utilizados en el sector agropecuario del municipio. Emplee tantas filas como combustibles, refrigerantes o productos se usen.  
</t>
        </r>
        <r>
          <rPr>
            <sz val="10"/>
            <color indexed="20"/>
            <rFont val="Tahoma"/>
            <family val="2"/>
          </rPr>
          <t>Recomendación especial:</t>
        </r>
        <r>
          <rPr>
            <sz val="10"/>
            <color indexed="81"/>
            <rFont val="Tahoma"/>
            <family val="2"/>
          </rPr>
          <t xml:space="preserve"> Si desconoce el origen/procedencia de algún combustible, selección la opción “genérico” de cada combustible. </t>
        </r>
        <r>
          <rPr>
            <b/>
            <sz val="9"/>
            <color indexed="81"/>
            <rFont val="Tahoma"/>
            <family val="2"/>
          </rPr>
          <t xml:space="preserve">
</t>
        </r>
      </text>
    </comment>
    <comment ref="BF15" authorId="0" shapeId="0" xr:uid="{00000000-0006-0000-0800-000002000000}">
      <text>
        <r>
          <rPr>
            <sz val="10"/>
            <color indexed="81"/>
            <rFont val="Tahoma"/>
            <family val="2"/>
          </rPr>
          <t>Consulte el valor total de las emisiones de GEI asociadas al dato de actividad elegido.</t>
        </r>
      </text>
    </comment>
    <comment ref="BG15" authorId="0" shapeId="0" xr:uid="{00000000-0006-0000-0800-00000300000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16" authorId="0" shapeId="0" xr:uid="{00000000-0006-0000-0800-000004000000}">
      <text>
        <r>
          <rPr>
            <sz val="10"/>
            <color indexed="81"/>
            <rFont val="Tahoma"/>
            <family val="2"/>
          </rPr>
          <t>Indica la unidad en la que deben ser consignados los datos de consumo asociados a la variable elegida en la columna "DATOS DE ACTIVIDAD"</t>
        </r>
      </text>
    </comment>
    <comment ref="E16" authorId="0" shapeId="0" xr:uid="{00000000-0006-0000-0800-000005000000}">
      <text>
        <r>
          <rPr>
            <sz val="10"/>
            <color indexed="81"/>
            <rFont val="Tahoma"/>
            <family val="2"/>
          </rPr>
          <t xml:space="preserve">Ingrese el valor de cada dato de actividad, en las unidades descritas en la columna “UNIDAD”. 
</t>
        </r>
        <r>
          <rPr>
            <sz val="10"/>
            <color indexed="20"/>
            <rFont val="Tahoma"/>
            <family val="2"/>
          </rPr>
          <t>Importante:</t>
        </r>
        <r>
          <rPr>
            <sz val="10"/>
            <color indexed="60"/>
            <rFont val="Tahoma"/>
            <family val="2"/>
          </rPr>
          <t xml:space="preserve"> </t>
        </r>
        <r>
          <rPr>
            <sz val="10"/>
            <color indexed="81"/>
            <rFont val="Tahoma"/>
            <family val="2"/>
          </rPr>
          <t xml:space="preserve">En la guía metodológica de la herramienta, en el cuadro 10, encontrará sugerencias sobre las posibles fuentes de información de los datos para el sector agropecuario. Adicionalmente, en la hoja de esta herramienta llamada “Fuentes de información” encontrará orientaciones para estimar los datos para los cuales no fue posible recopilar información en el municipio. </t>
        </r>
      </text>
    </comment>
    <comment ref="F16" authorId="0" shapeId="0" xr:uid="{00000000-0006-0000-0800-000006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16" authorId="0" shapeId="0" xr:uid="{00000000-0006-0000-0800-000007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16" authorId="0" shapeId="0" xr:uid="{00000000-0006-0000-0800-000008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16" authorId="0" shapeId="0" xr:uid="{00000000-0006-0000-0800-000009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16" authorId="0" shapeId="0" xr:uid="{00000000-0006-0000-0800-00000A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16" authorId="0" shapeId="0" xr:uid="{00000000-0006-0000-0800-00000B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16" authorId="0" shapeId="0" xr:uid="{00000000-0006-0000-0800-00000C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16" authorId="0" shapeId="0" xr:uid="{00000000-0006-0000-0800-00000D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16" authorId="0" shapeId="0" xr:uid="{00000000-0006-0000-0800-00000E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16" authorId="0" shapeId="0" xr:uid="{00000000-0006-0000-0800-00000F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16" authorId="0" shapeId="0" xr:uid="{00000000-0006-0000-0800-000010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16" authorId="0" shapeId="0" xr:uid="{00000000-0006-0000-0800-000011000000}">
      <text>
        <r>
          <rPr>
            <b/>
            <sz val="9"/>
            <color indexed="81"/>
            <rFont val="Tahoma"/>
            <family val="2"/>
          </rPr>
          <t>80123558:</t>
        </r>
        <r>
          <rPr>
            <sz val="9"/>
            <color indexed="81"/>
            <rFont val="Tahoma"/>
            <family val="2"/>
          </rPr>
          <t xml:space="preserve">
Devuelve el valor total del consumo asociado a cada variable.</t>
        </r>
      </text>
    </comment>
    <comment ref="R16" authorId="0" shapeId="0" xr:uid="{00000000-0006-0000-0800-000012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16" authorId="0" shapeId="0" xr:uid="{00000000-0006-0000-0800-000013000000}">
      <text>
        <r>
          <rPr>
            <b/>
            <sz val="9"/>
            <color indexed="81"/>
            <rFont val="Tahoma"/>
            <family val="2"/>
          </rPr>
          <t>80123558:</t>
        </r>
        <r>
          <rPr>
            <sz val="9"/>
            <color indexed="81"/>
            <rFont val="Tahoma"/>
            <family val="2"/>
          </rPr>
          <t xml:space="preserve">
Devuelve el promedio de los valores consignados en las casillas de "DATOS 1 al 12".</t>
        </r>
      </text>
    </comment>
    <comment ref="T16" authorId="0" shapeId="0" xr:uid="{00000000-0006-0000-0800-000014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16" authorId="0" shapeId="0" xr:uid="{00000000-0006-0000-0800-000015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16" authorId="0" shapeId="0" xr:uid="{00000000-0006-0000-0800-000016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C43" authorId="0" shapeId="0" xr:uid="{00000000-0006-0000-0800-000017000000}">
      <text>
        <r>
          <rPr>
            <b/>
            <sz val="10"/>
            <color indexed="81"/>
            <rFont val="Tahoma"/>
            <family val="2"/>
          </rPr>
          <t>Para fermentación entérica y gestión del estiércol:</t>
        </r>
        <r>
          <rPr>
            <sz val="10"/>
            <color indexed="81"/>
            <rFont val="Tahoma"/>
            <family val="2"/>
          </rPr>
          <t xml:space="preserve">
Despliegue la lista y seleccione el tipo de ganado existente en el municipio. Emplee tantas filas como tipos de ganado existan
</t>
        </r>
        <r>
          <rPr>
            <sz val="10"/>
            <color indexed="20"/>
            <rFont val="Tahoma"/>
            <family val="2"/>
          </rPr>
          <t>Recomendación especial:</t>
        </r>
        <r>
          <rPr>
            <sz val="10"/>
            <color indexed="81"/>
            <rFont val="Tahoma"/>
            <family val="2"/>
          </rPr>
          <t xml:space="preserve"> Los tipos de ganado seleccionados para fermentación entérica deberán ser seleccionados también en las listas para gestión del estiércol.
</t>
        </r>
        <r>
          <rPr>
            <b/>
            <sz val="10"/>
            <color indexed="81"/>
            <rFont val="Tahoma"/>
            <family val="2"/>
          </rPr>
          <t>Para manejo de residuos agropecuarios:</t>
        </r>
        <r>
          <rPr>
            <sz val="10"/>
            <color indexed="81"/>
            <rFont val="Tahoma"/>
            <family val="2"/>
          </rPr>
          <t xml:space="preserve">
Despliegue la lista y seleccione el tipo de manejo dado a los residuos agrícolas en el municipio. Emplee tantas filas como tipos de manejo se hagan. 
</t>
        </r>
        <r>
          <rPr>
            <b/>
            <sz val="10"/>
            <color indexed="81"/>
            <rFont val="Tahoma"/>
            <family val="2"/>
          </rPr>
          <t>Para uso de fertilizantes, cal y urea:</t>
        </r>
        <r>
          <rPr>
            <sz val="10"/>
            <color indexed="81"/>
            <rFont val="Tahoma"/>
            <family val="2"/>
          </rPr>
          <t xml:space="preserve">
Despliegue la lista y seleccione el tipo de fertilización que se lleva a cabo a las tierras del municipio. Emplee tantas filas como prácticas de fertilización se realicen. 
</t>
        </r>
      </text>
    </comment>
    <comment ref="BF43" authorId="0" shapeId="0" xr:uid="{00000000-0006-0000-0800-000018000000}">
      <text>
        <r>
          <rPr>
            <sz val="10"/>
            <color indexed="81"/>
            <rFont val="Tahoma"/>
            <family val="2"/>
          </rPr>
          <t>Consulte el valor total de las emisiones de GEI asociadas al dato de actividad elegido.</t>
        </r>
      </text>
    </comment>
    <comment ref="BG43" authorId="0" shapeId="0" xr:uid="{00000000-0006-0000-0800-00001900000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44" authorId="0" shapeId="0" xr:uid="{00000000-0006-0000-0800-00001A000000}">
      <text>
        <r>
          <rPr>
            <sz val="10"/>
            <color indexed="81"/>
            <rFont val="Tahoma"/>
            <family val="2"/>
          </rPr>
          <t>Indica la unidad en la que deben ser consignados los datos de consumo asociados a la variable elegida en la columna "DATOS DE ACTIVIDAD"</t>
        </r>
      </text>
    </comment>
    <comment ref="E44" authorId="0" shapeId="0" xr:uid="{00000000-0006-0000-0800-00001B000000}">
      <text>
        <r>
          <rPr>
            <sz val="10"/>
            <color indexed="81"/>
            <rFont val="Tahoma"/>
            <family val="2"/>
          </rPr>
          <t xml:space="preserve">Ingrese el valor de cada dato de actividad, en las unidades descritas en la columna “UNIDAD”. 
</t>
        </r>
        <r>
          <rPr>
            <sz val="10"/>
            <color indexed="20"/>
            <rFont val="Tahoma"/>
            <family val="2"/>
          </rPr>
          <t>Importante:</t>
        </r>
        <r>
          <rPr>
            <sz val="10"/>
            <color indexed="60"/>
            <rFont val="Tahoma"/>
            <family val="2"/>
          </rPr>
          <t xml:space="preserve"> </t>
        </r>
        <r>
          <rPr>
            <sz val="10"/>
            <color indexed="81"/>
            <rFont val="Tahoma"/>
            <family val="2"/>
          </rPr>
          <t xml:space="preserve">En la guía metodológica de la herramienta, en el cuadro 10, encontrará sugerencias sobre las posibles fuentes de información de los datos para el sector agropecuario. Adicionalmente, en la hoja de esta herramienta llamada “Fuentes de información” encontrará orientaciones para estimar los datos para los cuales no fue posible recopilar información en el municipio. </t>
        </r>
      </text>
    </comment>
    <comment ref="F44" authorId="0" shapeId="0" xr:uid="{00000000-0006-0000-0800-00001C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44" authorId="0" shapeId="0" xr:uid="{00000000-0006-0000-0800-00001D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44" authorId="0" shapeId="0" xr:uid="{00000000-0006-0000-0800-00001E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44" authorId="0" shapeId="0" xr:uid="{00000000-0006-0000-0800-00001F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44" authorId="0" shapeId="0" xr:uid="{00000000-0006-0000-0800-000020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44" authorId="0" shapeId="0" xr:uid="{00000000-0006-0000-0800-000021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44" authorId="0" shapeId="0" xr:uid="{00000000-0006-0000-0800-000022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44" authorId="0" shapeId="0" xr:uid="{00000000-0006-0000-0800-000023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44" authorId="0" shapeId="0" xr:uid="{00000000-0006-0000-0800-000024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44" authorId="0" shapeId="0" xr:uid="{00000000-0006-0000-0800-000025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44" authorId="0" shapeId="0" xr:uid="{00000000-0006-0000-0800-000026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44" authorId="0" shapeId="0" xr:uid="{00000000-0006-0000-0800-000027000000}">
      <text>
        <r>
          <rPr>
            <b/>
            <sz val="9"/>
            <color indexed="81"/>
            <rFont val="Tahoma"/>
            <family val="2"/>
          </rPr>
          <t>80123558:</t>
        </r>
        <r>
          <rPr>
            <sz val="9"/>
            <color indexed="81"/>
            <rFont val="Tahoma"/>
            <family val="2"/>
          </rPr>
          <t xml:space="preserve">
Devuelve el valor total del consumo asociado a cada variable.</t>
        </r>
      </text>
    </comment>
    <comment ref="R44" authorId="0" shapeId="0" xr:uid="{00000000-0006-0000-0800-000028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44" authorId="0" shapeId="0" xr:uid="{00000000-0006-0000-0800-000029000000}">
      <text>
        <r>
          <rPr>
            <b/>
            <sz val="9"/>
            <color indexed="81"/>
            <rFont val="Tahoma"/>
            <family val="2"/>
          </rPr>
          <t>80123558:</t>
        </r>
        <r>
          <rPr>
            <sz val="9"/>
            <color indexed="81"/>
            <rFont val="Tahoma"/>
            <family val="2"/>
          </rPr>
          <t xml:space="preserve">
Devuelve el promedio de los valores consignados en las casillas de "DATOS 1 al 12".</t>
        </r>
      </text>
    </comment>
    <comment ref="T44" authorId="0" shapeId="0" xr:uid="{00000000-0006-0000-0800-00002A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44" authorId="0" shapeId="0" xr:uid="{00000000-0006-0000-0800-00002B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44" authorId="0" shapeId="0" xr:uid="{00000000-0006-0000-0800-00002C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E45" authorId="1" shapeId="0" xr:uid="{00000000-0006-0000-0800-00002D000000}">
      <text>
        <r>
          <rPr>
            <b/>
            <sz val="9"/>
            <color indexed="81"/>
            <rFont val="Tahoma"/>
            <family val="2"/>
          </rPr>
          <t xml:space="preserve">WERD:
</t>
        </r>
        <r>
          <rPr>
            <sz val="9"/>
            <color indexed="81"/>
            <rFont val="Tahoma"/>
            <family val="2"/>
          </rPr>
          <t>Dato directo alcaldia</t>
        </r>
      </text>
    </comment>
    <comment ref="AC78" authorId="0" shapeId="0" xr:uid="{00000000-0006-0000-0800-00002E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78" authorId="0" shapeId="0" xr:uid="{00000000-0006-0000-0800-00002F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78" authorId="0" shapeId="0" xr:uid="{00000000-0006-0000-0800-000030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78" authorId="0" shapeId="0" xr:uid="{00000000-0006-0000-0800-000031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78" authorId="0" shapeId="0" xr:uid="{00000000-0006-0000-0800-000032000000}">
      <text>
        <r>
          <rPr>
            <b/>
            <sz val="9"/>
            <color indexed="81"/>
            <rFont val="Tahoma"/>
            <family val="2"/>
          </rPr>
          <t>80123558:</t>
        </r>
        <r>
          <rPr>
            <sz val="9"/>
            <color indexed="81"/>
            <rFont val="Tahoma"/>
            <family val="2"/>
          </rPr>
          <t xml:space="preserve">
Devuelve el valor agregado de las incertidumbre para la categoría en referencia.</t>
        </r>
      </text>
    </comment>
    <comment ref="BG78" authorId="0" shapeId="0" xr:uid="{00000000-0006-0000-0800-000033000000}">
      <text>
        <r>
          <rPr>
            <b/>
            <sz val="9"/>
            <color indexed="81"/>
            <rFont val="Tahoma"/>
            <family val="2"/>
          </rPr>
          <t>80123558:</t>
        </r>
        <r>
          <rPr>
            <sz val="9"/>
            <color indexed="81"/>
            <rFont val="Tahoma"/>
            <family val="2"/>
          </rPr>
          <t xml:space="preserve">
Devuelve el valor agregado de las incertidumbre para la categoría en referencia.</t>
        </r>
      </text>
    </comment>
    <comment ref="AC80" authorId="0" shapeId="0" xr:uid="{00000000-0006-0000-0800-000034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80" authorId="0" shapeId="0" xr:uid="{00000000-0006-0000-0800-000035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80" authorId="0" shapeId="0" xr:uid="{00000000-0006-0000-0800-000036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80" authorId="0" shapeId="0" xr:uid="{00000000-0006-0000-0800-000037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80" authorId="0" shapeId="0" xr:uid="{00000000-0006-0000-0800-000038000000}">
      <text>
        <r>
          <rPr>
            <b/>
            <sz val="9"/>
            <color indexed="81"/>
            <rFont val="Tahoma"/>
            <family val="2"/>
          </rPr>
          <t>80123558:</t>
        </r>
        <r>
          <rPr>
            <sz val="9"/>
            <color indexed="81"/>
            <rFont val="Tahoma"/>
            <family val="2"/>
          </rPr>
          <t xml:space="preserve">
Devuelve el valor agregado de las incertidumbre para la categoría en referencia.</t>
        </r>
      </text>
    </comment>
    <comment ref="BG80" authorId="0" shapeId="0" xr:uid="{00000000-0006-0000-0800-000039000000}">
      <text>
        <r>
          <rPr>
            <b/>
            <sz val="9"/>
            <color indexed="81"/>
            <rFont val="Tahoma"/>
            <family val="2"/>
          </rPr>
          <t>80123558:</t>
        </r>
        <r>
          <rPr>
            <sz val="9"/>
            <color indexed="81"/>
            <rFont val="Tahoma"/>
            <family val="2"/>
          </rPr>
          <t xml:space="preserve">
Devuelve el valor agregado de las incertidumbre para la categoría en referencia.</t>
        </r>
      </text>
    </comment>
    <comment ref="C89" authorId="0" shapeId="0" xr:uid="{00000000-0006-0000-0800-00003A000000}">
      <text>
        <r>
          <rPr>
            <sz val="10"/>
            <color indexed="81"/>
            <rFont val="Tahoma"/>
            <family val="2"/>
          </rPr>
          <t xml:space="preserve">Despliegue la lista y seleccione el tipo de biomasa utilizado en el sector agropecuario del municipio. Emplee tantas filas como tipos de biomasa se usen.  </t>
        </r>
        <r>
          <rPr>
            <sz val="9"/>
            <color indexed="81"/>
            <rFont val="Tahoma"/>
            <family val="2"/>
          </rPr>
          <t xml:space="preserve"> </t>
        </r>
      </text>
    </comment>
    <comment ref="D90" authorId="2" shapeId="0" xr:uid="{00000000-0006-0000-0800-00003B000000}">
      <text>
        <r>
          <rPr>
            <sz val="10"/>
            <color indexed="81"/>
            <rFont val="Tahoma"/>
            <family val="2"/>
          </rPr>
          <t>Indica la unidad en la que deben ser consignados los datos de consumo asociados a la variable elegida en la columna "DATOS DE ACTIVIDAD"</t>
        </r>
      </text>
    </comment>
    <comment ref="E90" authorId="0" shapeId="0" xr:uid="{00000000-0006-0000-0800-00003C000000}">
      <text>
        <r>
          <rPr>
            <sz val="10"/>
            <color indexed="81"/>
            <rFont val="Tahoma"/>
            <family val="2"/>
          </rPr>
          <t xml:space="preserve">Ingrese el valor de cada dato de actividad, en las unidades descritas en la columna “UNIDAD”. 
</t>
        </r>
        <r>
          <rPr>
            <sz val="10"/>
            <color indexed="20"/>
            <rFont val="Tahoma"/>
            <family val="2"/>
          </rPr>
          <t>Importante:</t>
        </r>
        <r>
          <rPr>
            <sz val="10"/>
            <color indexed="60"/>
            <rFont val="Tahoma"/>
            <family val="2"/>
          </rPr>
          <t xml:space="preserve"> </t>
        </r>
        <r>
          <rPr>
            <sz val="10"/>
            <color indexed="81"/>
            <rFont val="Tahoma"/>
            <family val="2"/>
          </rPr>
          <t xml:space="preserve">En la guía metodológica de la herramienta, en el cuadro 10, encontrará sugerencias sobre las posibles fuentes de información de los datos para el sector agropecuario. Adicionalmente, en la hoja de esta herramienta llamada “Fuentes de información” encontrará orientaciones para estimar los datos para los cuales no fue posible recopilar información en el municipio. </t>
        </r>
      </text>
    </comment>
    <comment ref="F90" authorId="0" shapeId="0" xr:uid="{00000000-0006-0000-0800-00003D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90" authorId="0" shapeId="0" xr:uid="{00000000-0006-0000-0800-00003E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90" authorId="0" shapeId="0" xr:uid="{00000000-0006-0000-0800-00003F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90" authorId="0" shapeId="0" xr:uid="{00000000-0006-0000-0800-000040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90" authorId="0" shapeId="0" xr:uid="{00000000-0006-0000-0800-000041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90" authorId="0" shapeId="0" xr:uid="{00000000-0006-0000-0800-000042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90" authorId="0" shapeId="0" xr:uid="{00000000-0006-0000-0800-000043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90" authorId="0" shapeId="0" xr:uid="{00000000-0006-0000-0800-000044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90" authorId="0" shapeId="0" xr:uid="{00000000-0006-0000-0800-000045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90" authorId="0" shapeId="0" xr:uid="{00000000-0006-0000-0800-000046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90" authorId="0" shapeId="0" xr:uid="{00000000-0006-0000-0800-000047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90" authorId="0" shapeId="0" xr:uid="{00000000-0006-0000-0800-000048000000}">
      <text>
        <r>
          <rPr>
            <b/>
            <sz val="9"/>
            <color indexed="81"/>
            <rFont val="Tahoma"/>
            <family val="2"/>
          </rPr>
          <t>80123558:</t>
        </r>
        <r>
          <rPr>
            <sz val="9"/>
            <color indexed="81"/>
            <rFont val="Tahoma"/>
            <family val="2"/>
          </rPr>
          <t xml:space="preserve">
Devuelve el valor total del consumo asociado a cada variable.</t>
        </r>
      </text>
    </comment>
    <comment ref="R90" authorId="0" shapeId="0" xr:uid="{00000000-0006-0000-0800-000049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90" authorId="0" shapeId="0" xr:uid="{00000000-0006-0000-0800-00004A000000}">
      <text>
        <r>
          <rPr>
            <b/>
            <sz val="9"/>
            <color indexed="81"/>
            <rFont val="Tahoma"/>
            <family val="2"/>
          </rPr>
          <t>80123558:</t>
        </r>
        <r>
          <rPr>
            <sz val="9"/>
            <color indexed="81"/>
            <rFont val="Tahoma"/>
            <family val="2"/>
          </rPr>
          <t xml:space="preserve">
Devuelve el promedio de los valores consignados en las casillas de "DATOS 1 al 12".</t>
        </r>
      </text>
    </comment>
    <comment ref="T90" authorId="0" shapeId="0" xr:uid="{00000000-0006-0000-0800-00004B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90" authorId="0" shapeId="0" xr:uid="{00000000-0006-0000-0800-00004C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90" authorId="0" shapeId="0" xr:uid="{00000000-0006-0000-0800-00004D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C102" authorId="0" shapeId="0" xr:uid="{00000000-0006-0000-0800-00004E000000}">
      <text>
        <r>
          <rPr>
            <sz val="10"/>
            <color indexed="81"/>
            <rFont val="Tahoma"/>
            <family val="2"/>
          </rPr>
          <t>Despliegue la lista y seleccione el tipo de residuos que se queman en la ciudad.</t>
        </r>
      </text>
    </comment>
    <comment ref="D103" authorId="2" shapeId="0" xr:uid="{00000000-0006-0000-0800-00004F000000}">
      <text>
        <r>
          <rPr>
            <sz val="10"/>
            <color indexed="81"/>
            <rFont val="Tahoma"/>
            <family val="2"/>
          </rPr>
          <t>Indica la unidad en la que deben ser consignados los datos de consumo asociados a la variable elegida en la columna "DATOS DE ACTIVIDAD"</t>
        </r>
      </text>
    </comment>
    <comment ref="E103" authorId="0" shapeId="0" xr:uid="{00000000-0006-0000-0800-000050000000}">
      <text>
        <r>
          <rPr>
            <sz val="10"/>
            <color indexed="81"/>
            <rFont val="Tahoma"/>
            <family val="2"/>
          </rPr>
          <t xml:space="preserve">Ingrese el valor de cada dato de actividad, en las unidades descritas en la columna “UNIDAD”. 
</t>
        </r>
        <r>
          <rPr>
            <sz val="10"/>
            <color indexed="20"/>
            <rFont val="Tahoma"/>
            <family val="2"/>
          </rPr>
          <t>Importante:</t>
        </r>
        <r>
          <rPr>
            <sz val="10"/>
            <color indexed="60"/>
            <rFont val="Tahoma"/>
            <family val="2"/>
          </rPr>
          <t xml:space="preserve"> </t>
        </r>
        <r>
          <rPr>
            <sz val="10"/>
            <color indexed="81"/>
            <rFont val="Tahoma"/>
            <family val="2"/>
          </rPr>
          <t xml:space="preserve">En la guía metodológica de la herramienta, en el cuadro 10, encontrará sugerencias sobre las posibles fuentes de información de los datos para el sector agropecuario. Adicionalmente, en la hoja de esta herramienta llamada “Fuentes de información” encontrará orientaciones para estimar los datos para los cuales no fue posible recopilar información en el municipio. </t>
        </r>
      </text>
    </comment>
    <comment ref="F103" authorId="0" shapeId="0" xr:uid="{00000000-0006-0000-0800-000051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103" authorId="0" shapeId="0" xr:uid="{00000000-0006-0000-0800-000052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103" authorId="0" shapeId="0" xr:uid="{00000000-0006-0000-0800-000053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103" authorId="0" shapeId="0" xr:uid="{00000000-0006-0000-0800-000054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103" authorId="0" shapeId="0" xr:uid="{00000000-0006-0000-0800-000055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103" authorId="0" shapeId="0" xr:uid="{00000000-0006-0000-0800-000056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103" authorId="0" shapeId="0" xr:uid="{00000000-0006-0000-0800-000057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103" authorId="0" shapeId="0" xr:uid="{00000000-0006-0000-0800-000058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103" authorId="0" shapeId="0" xr:uid="{00000000-0006-0000-0800-000059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103" authorId="0" shapeId="0" xr:uid="{00000000-0006-0000-0800-00005A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103" authorId="0" shapeId="0" xr:uid="{00000000-0006-0000-0800-00005B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103" authorId="0" shapeId="0" xr:uid="{00000000-0006-0000-0800-00005C000000}">
      <text>
        <r>
          <rPr>
            <b/>
            <sz val="9"/>
            <color indexed="81"/>
            <rFont val="Tahoma"/>
            <family val="2"/>
          </rPr>
          <t>80123558:</t>
        </r>
        <r>
          <rPr>
            <sz val="9"/>
            <color indexed="81"/>
            <rFont val="Tahoma"/>
            <family val="2"/>
          </rPr>
          <t xml:space="preserve">
Devuelve el valor total del consumo asociado a cada variable.</t>
        </r>
      </text>
    </comment>
    <comment ref="R103" authorId="0" shapeId="0" xr:uid="{00000000-0006-0000-0800-00005D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103" authorId="0" shapeId="0" xr:uid="{00000000-0006-0000-0800-00005E000000}">
      <text>
        <r>
          <rPr>
            <b/>
            <sz val="9"/>
            <color indexed="81"/>
            <rFont val="Tahoma"/>
            <family val="2"/>
          </rPr>
          <t>80123558:</t>
        </r>
        <r>
          <rPr>
            <sz val="9"/>
            <color indexed="81"/>
            <rFont val="Tahoma"/>
            <family val="2"/>
          </rPr>
          <t xml:space="preserve">
Devuelve el promedio de los valores consignados en las casillas de "DATOS 1 al 12".</t>
        </r>
      </text>
    </comment>
    <comment ref="T103" authorId="0" shapeId="0" xr:uid="{00000000-0006-0000-0800-00005F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103" authorId="0" shapeId="0" xr:uid="{00000000-0006-0000-0800-000060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103" authorId="0" shapeId="0" xr:uid="{00000000-0006-0000-0800-000061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107" authorId="0" shapeId="0" xr:uid="{00000000-0006-0000-0800-000062000000}">
      <text>
        <r>
          <rPr>
            <b/>
            <sz val="9"/>
            <color indexed="81"/>
            <rFont val="Tahoma"/>
            <family val="2"/>
          </rPr>
          <t>80123558:</t>
        </r>
        <r>
          <rPr>
            <sz val="9"/>
            <color indexed="81"/>
            <rFont val="Tahoma"/>
            <family val="2"/>
          </rPr>
          <t xml:space="preserve">
Devuelve el valor agregado de las incertidumbre para la categoría en referencia.</t>
        </r>
      </text>
    </comment>
    <comment ref="BK134" authorId="1" shapeId="0" xr:uid="{00000000-0006-0000-0800-000063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59" authorId="1" shapeId="0" xr:uid="{00000000-0006-0000-0800-000064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69" authorId="1" shapeId="0" xr:uid="{00000000-0006-0000-0800-000065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I195" authorId="3" shapeId="0" xr:uid="{00000000-0006-0000-0800-000066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208" authorId="3" shapeId="0" xr:uid="{00000000-0006-0000-0800-000067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209" authorId="3" shapeId="0" xr:uid="{00000000-0006-0000-0800-000068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AU296" authorId="1" shapeId="0" xr:uid="{00000000-0006-0000-0800-000069000000}">
      <text>
        <r>
          <rPr>
            <b/>
            <sz val="9"/>
            <color indexed="81"/>
            <rFont val="Tahoma"/>
            <family val="2"/>
          </rPr>
          <t>WERD:</t>
        </r>
        <r>
          <rPr>
            <sz val="9"/>
            <color indexed="81"/>
            <rFont val="Tahoma"/>
            <family val="2"/>
          </rPr>
          <t xml:space="preserve">
Tomados de la metodología 2006 del IPCC</t>
        </r>
      </text>
    </comment>
    <comment ref="BM307" authorId="1" shapeId="0" xr:uid="{00000000-0006-0000-0800-00006A000000}">
      <text>
        <r>
          <rPr>
            <b/>
            <sz val="9"/>
            <color indexed="81"/>
            <rFont val="Tahoma"/>
            <family val="2"/>
          </rPr>
          <t>WERD:</t>
        </r>
        <r>
          <rPr>
            <sz val="9"/>
            <color indexed="81"/>
            <rFont val="Tahoma"/>
            <family val="2"/>
          </rPr>
          <t xml:space="preserve">
Se toma valor de incertidumbre recomendado por IPCC 2006 para factores de Nivel 2</t>
        </r>
      </text>
    </comment>
    <comment ref="BM308" authorId="1" shapeId="0" xr:uid="{00000000-0006-0000-0800-00006B000000}">
      <text>
        <r>
          <rPr>
            <b/>
            <sz val="9"/>
            <color indexed="81"/>
            <rFont val="Tahoma"/>
            <family val="2"/>
          </rPr>
          <t>WERD:</t>
        </r>
        <r>
          <rPr>
            <sz val="9"/>
            <color indexed="81"/>
            <rFont val="Tahoma"/>
            <family val="2"/>
          </rPr>
          <t xml:space="preserve">
Se toma valor de incertidumbre recomendado por IPCC 2006 para factores de Nivel 2</t>
        </r>
      </text>
    </comment>
    <comment ref="BM309" authorId="1" shapeId="0" xr:uid="{00000000-0006-0000-0800-00006C000000}">
      <text>
        <r>
          <rPr>
            <b/>
            <sz val="9"/>
            <color indexed="81"/>
            <rFont val="Tahoma"/>
            <family val="2"/>
          </rPr>
          <t>WERD:</t>
        </r>
        <r>
          <rPr>
            <sz val="9"/>
            <color indexed="81"/>
            <rFont val="Tahoma"/>
            <family val="2"/>
          </rPr>
          <t xml:space="preserve">
Se toma valor de incertidumbre recomendado por IPCC 2006 para factores de Nivel 2</t>
        </r>
      </text>
    </comment>
    <comment ref="BM310" authorId="1" shapeId="0" xr:uid="{00000000-0006-0000-0800-00006D000000}">
      <text>
        <r>
          <rPr>
            <b/>
            <sz val="9"/>
            <color indexed="81"/>
            <rFont val="Tahoma"/>
            <family val="2"/>
          </rPr>
          <t>WERD:</t>
        </r>
        <r>
          <rPr>
            <sz val="9"/>
            <color indexed="81"/>
            <rFont val="Tahoma"/>
            <family val="2"/>
          </rPr>
          <t xml:space="preserve">
Se toma valor de incertidumbre recomendado por IPCC 2006 para factores de Nivel 2</t>
        </r>
      </text>
    </comment>
    <comment ref="BM311" authorId="1" shapeId="0" xr:uid="{00000000-0006-0000-0800-00006E000000}">
      <text>
        <r>
          <rPr>
            <b/>
            <sz val="9"/>
            <color indexed="81"/>
            <rFont val="Tahoma"/>
            <family val="2"/>
          </rPr>
          <t>WERD:</t>
        </r>
        <r>
          <rPr>
            <sz val="9"/>
            <color indexed="81"/>
            <rFont val="Tahoma"/>
            <family val="2"/>
          </rPr>
          <t xml:space="preserve">
Se toma valor de incertidumbre recomendado por IPCC 2006 para factores de Nivel 2</t>
        </r>
      </text>
    </comment>
    <comment ref="BM312" authorId="1" shapeId="0" xr:uid="{00000000-0006-0000-0800-00006F000000}">
      <text>
        <r>
          <rPr>
            <b/>
            <sz val="9"/>
            <color indexed="81"/>
            <rFont val="Tahoma"/>
            <family val="2"/>
          </rPr>
          <t>WERD:</t>
        </r>
        <r>
          <rPr>
            <sz val="9"/>
            <color indexed="81"/>
            <rFont val="Tahoma"/>
            <family val="2"/>
          </rPr>
          <t xml:space="preserve">
Se toma valor de incertidumbre recomendado por IPCC 2006 para factores de Nivel 2</t>
        </r>
      </text>
    </comment>
    <comment ref="BM313" authorId="1" shapeId="0" xr:uid="{00000000-0006-0000-0800-000070000000}">
      <text>
        <r>
          <rPr>
            <b/>
            <sz val="9"/>
            <color indexed="81"/>
            <rFont val="Tahoma"/>
            <family val="2"/>
          </rPr>
          <t>WERD:</t>
        </r>
        <r>
          <rPr>
            <sz val="9"/>
            <color indexed="81"/>
            <rFont val="Tahoma"/>
            <family val="2"/>
          </rPr>
          <t xml:space="preserve">
Se toma valor de incertidumbre recomendado por IPCC 2006 para factores de Nivel 2</t>
        </r>
      </text>
    </comment>
    <comment ref="BO320" authorId="1" shapeId="0" xr:uid="{00000000-0006-0000-0800-000071000000}">
      <text>
        <r>
          <rPr>
            <b/>
            <sz val="9"/>
            <color indexed="81"/>
            <rFont val="Tahoma"/>
            <family val="2"/>
          </rPr>
          <t>WERD:</t>
        </r>
        <r>
          <rPr>
            <sz val="9"/>
            <color indexed="81"/>
            <rFont val="Tahoma"/>
            <family val="2"/>
          </rPr>
          <t xml:space="preserve">
http://www.lrrd.org/lrrd27/10/moul27194.html</t>
        </r>
      </text>
    </comment>
    <comment ref="BO321" authorId="1" shapeId="0" xr:uid="{00000000-0006-0000-0800-000072000000}">
      <text>
        <r>
          <rPr>
            <b/>
            <sz val="9"/>
            <color indexed="81"/>
            <rFont val="Tahoma"/>
            <family val="2"/>
          </rPr>
          <t>WERD:</t>
        </r>
        <r>
          <rPr>
            <sz val="9"/>
            <color indexed="81"/>
            <rFont val="Tahoma"/>
            <family val="2"/>
          </rPr>
          <t xml:space="preserve">
http://ajas.info/upload/pdf/18_137.pdf 
Wang SY, Huang DJ; Department of Animal Science, Chinese Culture University, 55 Hwa Kang Rd, Taipei, Taiwan, ROC; Assessment of Greenhouse Gas Emissions from Poultry Enteric Fermentation; 2004; Disponible en: http://ajas.info/upload/pdf/18_137.pdf</t>
        </r>
      </text>
    </comment>
    <comment ref="S326" authorId="1" shapeId="0" xr:uid="{00000000-0006-0000-0800-000073000000}">
      <text>
        <r>
          <rPr>
            <b/>
            <sz val="9"/>
            <color indexed="81"/>
            <rFont val="Tahoma"/>
            <family val="2"/>
          </rPr>
          <t>WERD:</t>
        </r>
        <r>
          <rPr>
            <sz val="9"/>
            <color indexed="81"/>
            <rFont val="Tahoma"/>
            <family val="2"/>
          </rPr>
          <t xml:space="preserve">
FE=((Nindice * TAM * 365)*MS*FE)*(44/28)
Se toman Nindice  de la tabla 10,19
Se toman TAM de tablas de anexo 10A.2 
FE correspondiente a los sistemas de tratamiento según cuandro 10.21 
MS se toma como igual a 1 para cada sistema
IPCC 2006. Guidelines for National Greenhouse Gas Inventories. Vol 4. Cap 10</t>
        </r>
      </text>
    </comment>
    <comment ref="S327" authorId="1" shapeId="0" xr:uid="{00000000-0006-0000-0800-000074000000}">
      <text>
        <r>
          <rPr>
            <b/>
            <sz val="9"/>
            <color indexed="81"/>
            <rFont val="Tahoma"/>
            <family val="2"/>
          </rPr>
          <t>WERD:</t>
        </r>
        <r>
          <rPr>
            <sz val="9"/>
            <color indexed="81"/>
            <rFont val="Tahoma"/>
            <family val="2"/>
          </rPr>
          <t xml:space="preserve">
Se manejan valores en la categoria de N2O de suelos</t>
        </r>
      </text>
    </comment>
    <comment ref="AN327" authorId="1" shapeId="0" xr:uid="{00000000-0006-0000-0800-000075000000}">
      <text>
        <r>
          <rPr>
            <b/>
            <sz val="9"/>
            <color indexed="81"/>
            <rFont val="Tahoma"/>
            <family val="2"/>
          </rPr>
          <t>WERD:</t>
        </r>
        <r>
          <rPr>
            <sz val="9"/>
            <color indexed="81"/>
            <rFont val="Tahoma"/>
            <family val="2"/>
          </rPr>
          <t xml:space="preserve">
FE=((Vs*365)*(Bo*0,67*∑(MCF/100)*Ms))
Se toman Vs y Bo de tablas de anexo 10A.2 
MCF crrespondiente a los sistemas de tratamiento según cuandro 10.17 tomando rangos mayores para cada nivel de temperatura promedio
Ms se toma como igual a 1 para cada sistema
IPCC 2006. Guidelines for National Greenhouse Gas Inventories. Vol 4. Cap 10</t>
        </r>
      </text>
    </comment>
    <comment ref="S328" authorId="1" shapeId="0" xr:uid="{00000000-0006-0000-0800-00007600000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T328" authorId="1" shapeId="0" xr:uid="{00000000-0006-0000-0800-00007700000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U328" authorId="1" shapeId="0" xr:uid="{00000000-0006-0000-0800-00007800000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V328" authorId="1" shapeId="0" xr:uid="{00000000-0006-0000-0800-00007900000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W328" authorId="1" shapeId="0" xr:uid="{00000000-0006-0000-0800-00007A00000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X328" authorId="1" shapeId="0" xr:uid="{00000000-0006-0000-0800-00007B00000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Y328" authorId="1" shapeId="0" xr:uid="{00000000-0006-0000-0800-00007C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Z328" authorId="1" shapeId="0" xr:uid="{00000000-0006-0000-0800-00007D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A328" authorId="1" shapeId="0" xr:uid="{00000000-0006-0000-0800-00007E00000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AB328" authorId="1" shapeId="0" xr:uid="{00000000-0006-0000-0800-00007F00000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AC328" authorId="1" shapeId="0" xr:uid="{00000000-0006-0000-0800-00008000000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AE328" authorId="1" shapeId="0" xr:uid="{00000000-0006-0000-0800-00008100000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AF328" authorId="1" shapeId="0" xr:uid="{00000000-0006-0000-0800-00008200000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AG328" authorId="1" shapeId="0" xr:uid="{00000000-0006-0000-0800-00008300000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 ref="AP328" authorId="1" shapeId="0" xr:uid="{00000000-0006-0000-0800-00008400000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AQ328" authorId="1" shapeId="0" xr:uid="{00000000-0006-0000-0800-00008500000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AS328" authorId="1" shapeId="0" xr:uid="{00000000-0006-0000-0800-00008600000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AT328" authorId="1" shapeId="0" xr:uid="{00000000-0006-0000-0800-00008700000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AU328" authorId="1" shapeId="0" xr:uid="{00000000-0006-0000-0800-00008800000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AV328" authorId="1" shapeId="0" xr:uid="{00000000-0006-0000-0800-00008900000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AW328" authorId="1" shapeId="0" xr:uid="{00000000-0006-0000-0800-00008A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Y328" authorId="1" shapeId="0" xr:uid="{00000000-0006-0000-0800-00008B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Z328" authorId="1" shapeId="0" xr:uid="{00000000-0006-0000-0800-00008C00000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BA328" authorId="1" shapeId="0" xr:uid="{00000000-0006-0000-0800-00008D00000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BB328" authorId="1" shapeId="0" xr:uid="{00000000-0006-0000-0800-00008E00000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BC328" authorId="1" shapeId="0" xr:uid="{00000000-0006-0000-0800-00008F00000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BD328" authorId="1" shapeId="0" xr:uid="{00000000-0006-0000-0800-00009000000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BE328" authorId="1" shapeId="0" xr:uid="{00000000-0006-0000-0800-00009100000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80123558</author>
    <author>WERD</author>
    <author>oficina</author>
  </authors>
  <commentList>
    <comment ref="C15" authorId="0" shapeId="0" xr:uid="{00000000-0006-0000-0900-000001000000}">
      <text>
        <r>
          <rPr>
            <sz val="10"/>
            <color indexed="81"/>
            <rFont val="Tahoma"/>
            <family val="2"/>
          </rPr>
          <t xml:space="preserve">Despliegue la lista y seleccione el tipo de residuo y el tipo de manejo dado a cada uno. Para cada caso, tenga en cuenta las siguientes recomendaciones
</t>
        </r>
        <r>
          <rPr>
            <b/>
            <sz val="10"/>
            <color indexed="81"/>
            <rFont val="Tahoma"/>
            <family val="2"/>
          </rPr>
          <t>Residuos sólidos domiciliarios dispuestos en rellenos sanitarios:</t>
        </r>
        <r>
          <rPr>
            <sz val="10"/>
            <color indexed="81"/>
            <rFont val="Tahoma"/>
            <family val="2"/>
          </rPr>
          <t xml:space="preserve">
• Dependiendo de las características técnicas del relleno, debe seleccionar la que corresponda, entre las disponibles en la lista   desplegable: relleno sanitario anaeróbico, relleno sanitario semi – aeróbico, botadero &gt;5mts profundidad, botadero &lt;5mts profundidad, relleno sanitario no clasificado.
• Si no conoce las características técnicas del relleno, deberá seleccionar la opción: “relleno sanitario no clasificado”. Sin embargo, haga lo posible por clasificar el relleno o botadero en alguna de las opciones anteriores. 
</t>
        </r>
        <r>
          <rPr>
            <b/>
            <sz val="10"/>
            <color indexed="81"/>
            <rFont val="Tahoma"/>
            <family val="2"/>
          </rPr>
          <t>Residuos sólidos industriales y hospitalarios dispuestos en rellenos sanitarios:</t>
        </r>
        <r>
          <rPr>
            <sz val="10"/>
            <color indexed="81"/>
            <rFont val="Tahoma"/>
            <family val="2"/>
          </rPr>
          <t xml:space="preserve">
• Las listas desplegables presentan una combinación de tipos de residuos en relleno sanitario anaeróbico.
• Los tipos de residuos disponibles son: hospitalarios, de industria textil, industria de alimentos, industria de madera, industria de pulpa y papel, industria de caucho, industria de construcción y otras industrias. 
En diferentes filas, debe seleccionar tantas opciones, como tipos de residuos existan en el municipio. 
</t>
        </r>
        <r>
          <rPr>
            <b/>
            <sz val="10"/>
            <color indexed="81"/>
            <rFont val="Tahoma"/>
            <family val="2"/>
          </rPr>
          <t>Quema abierta y quema controlada (incineración) de residuos domiciliarios e industriales:</t>
        </r>
        <r>
          <rPr>
            <sz val="10"/>
            <color indexed="81"/>
            <rFont val="Tahoma"/>
            <family val="2"/>
          </rPr>
          <t xml:space="preserve">
• Las listas desplegables presentan una combinación de tipos de residuos quemados abiertamente o bajo quema controlada (incineración). 
• Los tipos de residuos disponibles son: solidos ordinarios, líquidos ordinarios, industriales líquidos, industriales sólidos, hospitalarios.
En diferentes filas, debe seleccionar tantas opciones, como tipos de residuos y prácticas de quema se realicen en el municipio.  
</t>
        </r>
      </text>
    </comment>
    <comment ref="BF15" authorId="0" shapeId="0" xr:uid="{00000000-0006-0000-0900-000002000000}">
      <text>
        <r>
          <rPr>
            <sz val="10"/>
            <color indexed="81"/>
            <rFont val="Tahoma"/>
            <family val="2"/>
          </rPr>
          <t>Consulte el valor total de las emisiones de GEI asociadas al dato de actividad elegido.</t>
        </r>
      </text>
    </comment>
    <comment ref="BG15" authorId="0" shapeId="0" xr:uid="{00000000-0006-0000-0900-00000300000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16" authorId="0" shapeId="0" xr:uid="{00000000-0006-0000-0900-000004000000}">
      <text>
        <r>
          <rPr>
            <sz val="10"/>
            <color indexed="81"/>
            <rFont val="Tahoma"/>
            <family val="2"/>
          </rPr>
          <t>Indica la unidad en la que deben ser consignados los datos de consumo asociados a la variable elegida en la columna "DATOS DE ACTIVIDAD"</t>
        </r>
      </text>
    </comment>
    <comment ref="E16" authorId="0" shapeId="0" xr:uid="{00000000-0006-0000-0900-000005000000}">
      <text>
        <r>
          <rPr>
            <sz val="10"/>
            <color indexed="81"/>
            <rFont val="Tahoma"/>
            <family val="2"/>
          </rPr>
          <t xml:space="preserve">Ingrese el valor de cada dato de actividad, en las unidades descritas en la columna “UNIDAD”. 
</t>
        </r>
        <r>
          <rPr>
            <sz val="10"/>
            <color indexed="53"/>
            <rFont val="Tahoma"/>
            <family val="2"/>
          </rPr>
          <t>Importante:</t>
        </r>
        <r>
          <rPr>
            <sz val="10"/>
            <color indexed="60"/>
            <rFont val="Tahoma"/>
            <family val="2"/>
          </rPr>
          <t xml:space="preserve"> </t>
        </r>
        <r>
          <rPr>
            <sz val="10"/>
            <color indexed="81"/>
            <rFont val="Tahoma"/>
            <family val="2"/>
          </rPr>
          <t xml:space="preserve">En la guía metodológica de la herramienta, en el cuadro 12, encontrará sugerencias sobre las posibles fuentes de información de los datos para el sector residuos. Adicionalmente, en la hoja de esta herramienta llamada “Fuentes de información” encontrará orientaciones para estimar los datos para los cuales no fue posible recopilar información en el municipio. </t>
        </r>
      </text>
    </comment>
    <comment ref="F16" authorId="0" shapeId="0" xr:uid="{00000000-0006-0000-0900-000006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16" authorId="0" shapeId="0" xr:uid="{00000000-0006-0000-0900-000007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16" authorId="0" shapeId="0" xr:uid="{00000000-0006-0000-0900-000008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16" authorId="0" shapeId="0" xr:uid="{00000000-0006-0000-0900-000009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16" authorId="0" shapeId="0" xr:uid="{00000000-0006-0000-0900-00000A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16" authorId="0" shapeId="0" xr:uid="{00000000-0006-0000-0900-00000B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16" authorId="0" shapeId="0" xr:uid="{00000000-0006-0000-0900-00000C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16" authorId="0" shapeId="0" xr:uid="{00000000-0006-0000-0900-00000D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16" authorId="0" shapeId="0" xr:uid="{00000000-0006-0000-0900-00000E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16" authorId="0" shapeId="0" xr:uid="{00000000-0006-0000-0900-00000F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16" authorId="0" shapeId="0" xr:uid="{00000000-0006-0000-0900-000010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16" authorId="0" shapeId="0" xr:uid="{00000000-0006-0000-0900-000011000000}">
      <text>
        <r>
          <rPr>
            <b/>
            <sz val="9"/>
            <color indexed="81"/>
            <rFont val="Tahoma"/>
            <family val="2"/>
          </rPr>
          <t>80123558:</t>
        </r>
        <r>
          <rPr>
            <sz val="9"/>
            <color indexed="81"/>
            <rFont val="Tahoma"/>
            <family val="2"/>
          </rPr>
          <t xml:space="preserve">
Devuelve el valor total del consumo asociado a cada variable.</t>
        </r>
      </text>
    </comment>
    <comment ref="R16" authorId="0" shapeId="0" xr:uid="{00000000-0006-0000-0900-000012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16" authorId="0" shapeId="0" xr:uid="{00000000-0006-0000-0900-000013000000}">
      <text>
        <r>
          <rPr>
            <b/>
            <sz val="9"/>
            <color indexed="81"/>
            <rFont val="Tahoma"/>
            <family val="2"/>
          </rPr>
          <t>80123558:</t>
        </r>
        <r>
          <rPr>
            <sz val="9"/>
            <color indexed="81"/>
            <rFont val="Tahoma"/>
            <family val="2"/>
          </rPr>
          <t xml:space="preserve">
Devuelve el promedio de los valores consignados en las casillas de "DATOS 1 al 12".</t>
        </r>
      </text>
    </comment>
    <comment ref="T16" authorId="0" shapeId="0" xr:uid="{00000000-0006-0000-0900-000014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16" authorId="0" shapeId="0" xr:uid="{00000000-0006-0000-0900-000015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16" authorId="0" shapeId="0" xr:uid="{00000000-0006-0000-0900-000016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C30" authorId="0" shapeId="0" xr:uid="{00000000-0006-0000-0900-000017000000}">
      <text>
        <r>
          <rPr>
            <sz val="10"/>
            <color indexed="81"/>
            <rFont val="Tahoma"/>
            <family val="2"/>
          </rPr>
          <t xml:space="preserve">Despliegue la lista y seleccione el tipo de vertimiento el tipo de manejo dado. Para cada caso tenga en cuenta: 
</t>
        </r>
        <r>
          <rPr>
            <b/>
            <sz val="10"/>
            <color indexed="81"/>
            <rFont val="Tahoma"/>
            <family val="2"/>
          </rPr>
          <t xml:space="preserve">Para eliminación o tratamiento de aguas residuales domésticas: </t>
        </r>
        <r>
          <rPr>
            <sz val="10"/>
            <color indexed="81"/>
            <rFont val="Tahoma"/>
            <family val="2"/>
          </rPr>
          <t xml:space="preserve">
• Las listas desplegables dan la opción de seleccionar diferentes vías de tratamiento: cloaca o alcantarilla estancada, alcantarilla en movimiento (abierta o cerrada), PTAR aeróbica, PTAR aeróbica sobrecargada, Digestor anaeróbico, Reactor anaeróbico, Laguna anaeróbica &lt; 2 mts, Laguna anaeróbica &gt; 2 mts. 
• Deberá emplear tantas filas como opciones de tratamiento se empleen en el municipio para las aguas residuales domésticas. 
</t>
        </r>
        <r>
          <rPr>
            <b/>
            <sz val="10"/>
            <color indexed="81"/>
            <rFont val="Tahoma"/>
            <family val="2"/>
          </rPr>
          <t>Para eliminación o tratamiento de vertimientos industriales:</t>
        </r>
        <r>
          <rPr>
            <sz val="10"/>
            <color indexed="81"/>
            <rFont val="Tahoma"/>
            <family val="2"/>
          </rPr>
          <t xml:space="preserve">
• Las listas desplegables dan la opción de seleccionar diferentes vías de tratamiento: PTAR aeróbica, PTAR aeróbica sobrecargada, Digestor anaeróbico, Reactor anaeróbico, Laguna anaeróbica &lt; 2 mts, Laguna anaeróbica &gt; 2 mts. Seleccione la(s) tecnología(s) que aplique(n) para el municipio.
• Deberá emplear tantas filas como opciones de tratamiento empleen las industrias de la ciudad para tratar sus vertimientos. 
</t>
        </r>
      </text>
    </comment>
    <comment ref="BF30" authorId="0" shapeId="0" xr:uid="{00000000-0006-0000-0900-000018000000}">
      <text>
        <r>
          <rPr>
            <sz val="10"/>
            <color indexed="81"/>
            <rFont val="Tahoma"/>
            <family val="2"/>
          </rPr>
          <t>Consulte el valor total de las emisiones de GEI asociadas al dato de actividad elegido.</t>
        </r>
      </text>
    </comment>
    <comment ref="BG30" authorId="0" shapeId="0" xr:uid="{00000000-0006-0000-0900-00001900000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31" authorId="0" shapeId="0" xr:uid="{00000000-0006-0000-0900-00001A000000}">
      <text>
        <r>
          <rPr>
            <sz val="10"/>
            <color indexed="81"/>
            <rFont val="Tahoma"/>
            <family val="2"/>
          </rPr>
          <t>Indica la unidad en la que deben ser consignados los datos de consumo asociados a la variable elegida en la columna "DATOS DE ACTIVIDAD"</t>
        </r>
      </text>
    </comment>
    <comment ref="E31" authorId="0" shapeId="0" xr:uid="{00000000-0006-0000-0900-00001B000000}">
      <text>
        <r>
          <rPr>
            <sz val="10"/>
            <color indexed="81"/>
            <rFont val="Tahoma"/>
            <family val="2"/>
          </rPr>
          <t xml:space="preserve">Ingrese el valor de cada dato de actividad, en las unidades descritas en la columna “UNIDAD”. 
</t>
        </r>
        <r>
          <rPr>
            <sz val="10"/>
            <color indexed="53"/>
            <rFont val="Tahoma"/>
            <family val="2"/>
          </rPr>
          <t>Importante:</t>
        </r>
        <r>
          <rPr>
            <sz val="10"/>
            <color indexed="60"/>
            <rFont val="Tahoma"/>
            <family val="2"/>
          </rPr>
          <t xml:space="preserve"> </t>
        </r>
        <r>
          <rPr>
            <sz val="10"/>
            <color indexed="81"/>
            <rFont val="Tahoma"/>
            <family val="2"/>
          </rPr>
          <t xml:space="preserve">En la guía metodológica de la herramienta, en el cuadro 12, encontrará sugerencias sobre las posibles fuentes de información de los datos para el sector residuos. Adicionalmente, en la hoja de esta herramienta llamada “Fuentes de información” encontrará orientaciones para estimar los datos para los cuales no fue posible recopilar información en el municipio. </t>
        </r>
      </text>
    </comment>
    <comment ref="F31" authorId="0" shapeId="0" xr:uid="{00000000-0006-0000-0900-00001C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31" authorId="0" shapeId="0" xr:uid="{00000000-0006-0000-0900-00001D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31" authorId="0" shapeId="0" xr:uid="{00000000-0006-0000-0900-00001E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31" authorId="0" shapeId="0" xr:uid="{00000000-0006-0000-0900-00001F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31" authorId="0" shapeId="0" xr:uid="{00000000-0006-0000-0900-000020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31" authorId="0" shapeId="0" xr:uid="{00000000-0006-0000-0900-000021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31" authorId="0" shapeId="0" xr:uid="{00000000-0006-0000-0900-000022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31" authorId="0" shapeId="0" xr:uid="{00000000-0006-0000-0900-000023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31" authorId="0" shapeId="0" xr:uid="{00000000-0006-0000-0900-000024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31" authorId="0" shapeId="0" xr:uid="{00000000-0006-0000-0900-000025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31" authorId="0" shapeId="0" xr:uid="{00000000-0006-0000-0900-000026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31" authorId="0" shapeId="0" xr:uid="{00000000-0006-0000-0900-000027000000}">
      <text>
        <r>
          <rPr>
            <b/>
            <sz val="9"/>
            <color indexed="81"/>
            <rFont val="Tahoma"/>
            <family val="2"/>
          </rPr>
          <t>80123558:</t>
        </r>
        <r>
          <rPr>
            <sz val="9"/>
            <color indexed="81"/>
            <rFont val="Tahoma"/>
            <family val="2"/>
          </rPr>
          <t xml:space="preserve">
Devuelve el valor total del consumo asociado a cada variable.</t>
        </r>
      </text>
    </comment>
    <comment ref="R31" authorId="0" shapeId="0" xr:uid="{00000000-0006-0000-0900-000028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31" authorId="0" shapeId="0" xr:uid="{00000000-0006-0000-0900-000029000000}">
      <text>
        <r>
          <rPr>
            <b/>
            <sz val="9"/>
            <color indexed="81"/>
            <rFont val="Tahoma"/>
            <family val="2"/>
          </rPr>
          <t>80123558:</t>
        </r>
        <r>
          <rPr>
            <sz val="9"/>
            <color indexed="81"/>
            <rFont val="Tahoma"/>
            <family val="2"/>
          </rPr>
          <t xml:space="preserve">
Devuelve el promedio de los valores consignados en las casillas de "DATOS 1 al 12".</t>
        </r>
      </text>
    </comment>
    <comment ref="T31" authorId="0" shapeId="0" xr:uid="{00000000-0006-0000-0900-00002A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31" authorId="0" shapeId="0" xr:uid="{00000000-0006-0000-0900-00002B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31" authorId="0" shapeId="0" xr:uid="{00000000-0006-0000-0900-00002C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43" authorId="0" shapeId="0" xr:uid="{00000000-0006-0000-0900-00002D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43" authorId="0" shapeId="0" xr:uid="{00000000-0006-0000-0900-00002E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43" authorId="0" shapeId="0" xr:uid="{00000000-0006-0000-0900-00002F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43" authorId="0" shapeId="0" xr:uid="{00000000-0006-0000-0900-000030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43" authorId="0" shapeId="0" xr:uid="{00000000-0006-0000-0900-000031000000}">
      <text>
        <r>
          <rPr>
            <b/>
            <sz val="9"/>
            <color indexed="81"/>
            <rFont val="Tahoma"/>
            <family val="2"/>
          </rPr>
          <t>80123558:</t>
        </r>
        <r>
          <rPr>
            <sz val="9"/>
            <color indexed="81"/>
            <rFont val="Tahoma"/>
            <family val="2"/>
          </rPr>
          <t xml:space="preserve">
Devuelve el valor agregado de las incertidumbre para la categoría en referencia.</t>
        </r>
      </text>
    </comment>
    <comment ref="BG43" authorId="0" shapeId="0" xr:uid="{00000000-0006-0000-0900-000032000000}">
      <text>
        <r>
          <rPr>
            <b/>
            <sz val="9"/>
            <color indexed="81"/>
            <rFont val="Tahoma"/>
            <family val="2"/>
          </rPr>
          <t>80123558:</t>
        </r>
        <r>
          <rPr>
            <sz val="9"/>
            <color indexed="81"/>
            <rFont val="Tahoma"/>
            <family val="2"/>
          </rPr>
          <t xml:space="preserve">
Devuelve el valor agregado de las incertidumbre para la categoría en referencia.</t>
        </r>
      </text>
    </comment>
    <comment ref="C48" authorId="0" shapeId="0" xr:uid="{00000000-0006-0000-0900-000033000000}">
      <text>
        <r>
          <rPr>
            <b/>
            <sz val="10"/>
            <color indexed="10"/>
            <rFont val="Tahoma"/>
            <family val="2"/>
          </rPr>
          <t xml:space="preserve">Recuerde que en esta sección se introducen los datos para el caso de residuos tratados fuera de los límites del municipio; es decir, si el relleno sanitario o el incinerador están ubicados en otro municipio. </t>
        </r>
        <r>
          <rPr>
            <sz val="10"/>
            <color indexed="81"/>
            <rFont val="Tahoma"/>
            <family val="2"/>
          </rPr>
          <t xml:space="preserve">
Despliegue la lista y seleccione el tipo de residuo y el tipo de manejo dado a cada uno. Para cada caso, tenga en cuenta las siguientes recomendaciones
</t>
        </r>
        <r>
          <rPr>
            <b/>
            <sz val="10"/>
            <color indexed="81"/>
            <rFont val="Tahoma"/>
            <family val="2"/>
          </rPr>
          <t>Residuos sólidos domiciliarios dispuestos en rellenos sanitarios:</t>
        </r>
        <r>
          <rPr>
            <sz val="10"/>
            <color indexed="81"/>
            <rFont val="Tahoma"/>
            <family val="2"/>
          </rPr>
          <t xml:space="preserve">
• Dependiendo de las características técnicas del relleno, debe seleccionar la que corresponda, entre las disponibles en la lista   desplegable: relleno sanitario anaeróbico, relleno sanitario semi – aeróbico, botadero &gt;5mts profundidad, botadero &lt;5mts profundidad, relleno sanitario no clasificado.
• Si no conoce las características técnicas del relleno, deberá seleccionar la opción: “relleno sanitario no clasificado”. Sin embargo, haga lo posible por clasificar el relleno o botadero en alguna de las opciones anteriores. 
</t>
        </r>
        <r>
          <rPr>
            <b/>
            <sz val="10"/>
            <color indexed="81"/>
            <rFont val="Tahoma"/>
            <family val="2"/>
          </rPr>
          <t>Residuos sólidos industriales y hospitalarios dispuestos en rellenos sanitarios:</t>
        </r>
        <r>
          <rPr>
            <sz val="10"/>
            <color indexed="81"/>
            <rFont val="Tahoma"/>
            <family val="2"/>
          </rPr>
          <t xml:space="preserve">
• Las listas desplegables presentan una combinación de tipos de residuos en relleno sanitario anaeróbico.
• Los tipos de residuos disponibles son: hospitalarios, de industria textil, industria de alimentos, industria de madera, industria de pulpa y papel, industria de caucho, industria de construcción y otras industrias. 
En diferentes filas, debe seleccionar tantas opciones, como tipos de residuos existan en el municipio. 
</t>
        </r>
        <r>
          <rPr>
            <b/>
            <sz val="10"/>
            <color indexed="81"/>
            <rFont val="Tahoma"/>
            <family val="2"/>
          </rPr>
          <t>Quema abierta y quema controlada (incineración) de residuos domiciliarios e industriales:</t>
        </r>
        <r>
          <rPr>
            <sz val="10"/>
            <color indexed="81"/>
            <rFont val="Tahoma"/>
            <family val="2"/>
          </rPr>
          <t xml:space="preserve">
• Las listas desplegables presentan una combinación de tipos de residuos quemados abiertamente o bajo quema controlada (incineración). 
• Los tipos de residuos disponibles son: solidos ordinarios, líquidos ordinarios, industriales líquidos, industriales sólidos, hospitalarios.
En diferentes filas, debe seleccionar tantas opciones, como tipos de residuos y prácticas de quema se realicen en el municipio.  
</t>
        </r>
      </text>
    </comment>
    <comment ref="BF48" authorId="0" shapeId="0" xr:uid="{00000000-0006-0000-0900-000034000000}">
      <text>
        <r>
          <rPr>
            <sz val="10"/>
            <color indexed="81"/>
            <rFont val="Tahoma"/>
            <family val="2"/>
          </rPr>
          <t>Consulte el valor total de las emisiones de GEI asociadas al dato de actividad elegido.</t>
        </r>
      </text>
    </comment>
    <comment ref="BG48" authorId="0" shapeId="0" xr:uid="{00000000-0006-0000-0900-00003500000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49" authorId="0" shapeId="0" xr:uid="{00000000-0006-0000-0900-000036000000}">
      <text>
        <r>
          <rPr>
            <sz val="10"/>
            <color indexed="81"/>
            <rFont val="Tahoma"/>
            <family val="2"/>
          </rPr>
          <t>Indica la unidad en la que deben ser consignados los datos de consumo asociados a la variable elegida en la columna "DATOS DE ACTIVIDAD"</t>
        </r>
      </text>
    </comment>
    <comment ref="E49" authorId="0" shapeId="0" xr:uid="{00000000-0006-0000-0900-000037000000}">
      <text>
        <r>
          <rPr>
            <sz val="10"/>
            <color indexed="81"/>
            <rFont val="Tahoma"/>
            <family val="2"/>
          </rPr>
          <t xml:space="preserve">Ingrese el valor de cada dato de actividad, en las unidades descritas en la columna “UNIDAD”. 
</t>
        </r>
        <r>
          <rPr>
            <sz val="10"/>
            <color indexed="53"/>
            <rFont val="Tahoma"/>
            <family val="2"/>
          </rPr>
          <t>Importante:</t>
        </r>
        <r>
          <rPr>
            <sz val="10"/>
            <color indexed="60"/>
            <rFont val="Tahoma"/>
            <family val="2"/>
          </rPr>
          <t xml:space="preserve"> </t>
        </r>
        <r>
          <rPr>
            <sz val="10"/>
            <color indexed="81"/>
            <rFont val="Tahoma"/>
            <family val="2"/>
          </rPr>
          <t xml:space="preserve">En la guía metodológica de la herramienta, en el cuadro 12, encontrará sugerencias sobre las posibles fuentes de información de los datos para el sector residuos. Adicionalmente, en la hoja de esta herramienta llamada “Fuentes de información” encontrará orientaciones para estimar los datos para los cuales no fue posible recopilar información en el municipio. </t>
        </r>
      </text>
    </comment>
    <comment ref="F49" authorId="0" shapeId="0" xr:uid="{00000000-0006-0000-0900-000038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49" authorId="0" shapeId="0" xr:uid="{00000000-0006-0000-0900-000039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49" authorId="0" shapeId="0" xr:uid="{00000000-0006-0000-0900-00003A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49" authorId="0" shapeId="0" xr:uid="{00000000-0006-0000-0900-00003B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49" authorId="0" shapeId="0" xr:uid="{00000000-0006-0000-0900-00003C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49" authorId="0" shapeId="0" xr:uid="{00000000-0006-0000-0900-00003D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49" authorId="0" shapeId="0" xr:uid="{00000000-0006-0000-0900-00003E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49" authorId="0" shapeId="0" xr:uid="{00000000-0006-0000-0900-00003F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49" authorId="0" shapeId="0" xr:uid="{00000000-0006-0000-0900-000040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49" authorId="0" shapeId="0" xr:uid="{00000000-0006-0000-0900-000041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49" authorId="0" shapeId="0" xr:uid="{00000000-0006-0000-0900-000042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49" authorId="0" shapeId="0" xr:uid="{00000000-0006-0000-0900-000043000000}">
      <text>
        <r>
          <rPr>
            <b/>
            <sz val="9"/>
            <color indexed="81"/>
            <rFont val="Tahoma"/>
            <family val="2"/>
          </rPr>
          <t>80123558:</t>
        </r>
        <r>
          <rPr>
            <sz val="9"/>
            <color indexed="81"/>
            <rFont val="Tahoma"/>
            <family val="2"/>
          </rPr>
          <t xml:space="preserve">
Devuelve el valor total del consumo asociado a cada variable.</t>
        </r>
      </text>
    </comment>
    <comment ref="R49" authorId="0" shapeId="0" xr:uid="{00000000-0006-0000-0900-000044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49" authorId="0" shapeId="0" xr:uid="{00000000-0006-0000-0900-000045000000}">
      <text>
        <r>
          <rPr>
            <b/>
            <sz val="9"/>
            <color indexed="81"/>
            <rFont val="Tahoma"/>
            <family val="2"/>
          </rPr>
          <t>80123558:</t>
        </r>
        <r>
          <rPr>
            <sz val="9"/>
            <color indexed="81"/>
            <rFont val="Tahoma"/>
            <family val="2"/>
          </rPr>
          <t xml:space="preserve">
Devuelve el promedio de los valores consignados en las casillas de "DATOS 1 al 12".</t>
        </r>
      </text>
    </comment>
    <comment ref="T49" authorId="0" shapeId="0" xr:uid="{00000000-0006-0000-0900-000046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49" authorId="0" shapeId="0" xr:uid="{00000000-0006-0000-0900-000047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49" authorId="0" shapeId="0" xr:uid="{00000000-0006-0000-0900-000048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C63" authorId="0" shapeId="0" xr:uid="{00000000-0006-0000-0900-000049000000}">
      <text>
        <r>
          <rPr>
            <sz val="10"/>
            <color indexed="10"/>
            <rFont val="Tahoma"/>
            <family val="2"/>
          </rPr>
          <t>Recuerde que en esta sección se introducen los datos para el caso de aguas tratados fuera de los límites del municipio.</t>
        </r>
        <r>
          <rPr>
            <sz val="10"/>
            <color indexed="81"/>
            <rFont val="Tahoma"/>
            <family val="2"/>
          </rPr>
          <t xml:space="preserve">
Despliegue la lista y seleccione el tipo de vertimiento el tipo de manejo dado. Para cada caso tenga en cuenta: 
</t>
        </r>
        <r>
          <rPr>
            <b/>
            <sz val="10"/>
            <color indexed="81"/>
            <rFont val="Tahoma"/>
            <family val="2"/>
          </rPr>
          <t xml:space="preserve">Para eliminación o tratamiento de aguas residuales domésticas: </t>
        </r>
        <r>
          <rPr>
            <sz val="10"/>
            <color indexed="81"/>
            <rFont val="Tahoma"/>
            <family val="2"/>
          </rPr>
          <t xml:space="preserve">
* Las listas desplegables dan una primera opción para aguas no tratadas. Esta opción solo aplica para alcance 3, porque se asume que las aguas no tratadas van directamente a un cuerpo de agua que atraviesa los limites del municipio. 
* También están disponibles las otras opciones de tratamiento: cloaca o alcantarilla estancada, alcantarilla en movimiento (abierta o cerrada), PTAR aeróbica, PTAR aeróbica sobrecargada, Digestor anaeróbico, Reactor anaeróbico, Laguna anaeróbica &lt; 2 mts, Laguna anaeróbica &gt; 2 mts. 
* Para alcance 3 solo aplican las opciones: no tratada y las de tratamiento en PTAR fuera del municipio. 
</t>
        </r>
        <r>
          <rPr>
            <b/>
            <sz val="10"/>
            <color indexed="81"/>
            <rFont val="Tahoma"/>
            <family val="2"/>
          </rPr>
          <t>Para eliminación o tratamiento de vertimientos industriales:</t>
        </r>
        <r>
          <rPr>
            <sz val="10"/>
            <color indexed="81"/>
            <rFont val="Tahoma"/>
            <family val="2"/>
          </rPr>
          <t xml:space="preserve">
• Las listas desplegables solo da la opción de: No tratadas. Esto, porque para el inventario solo se tendrán en cuenta las industrias ubicadas dentro de la ciudad. </t>
        </r>
      </text>
    </comment>
    <comment ref="BF63" authorId="0" shapeId="0" xr:uid="{00000000-0006-0000-0900-00004A000000}">
      <text>
        <r>
          <rPr>
            <sz val="10"/>
            <color indexed="81"/>
            <rFont val="Tahoma"/>
            <family val="2"/>
          </rPr>
          <t>Consulte el valor total de las emisiones de GEI asociadas al dato de actividad elegido.</t>
        </r>
      </text>
    </comment>
    <comment ref="BG63" authorId="0" shapeId="0" xr:uid="{00000000-0006-0000-0900-00004B00000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64" authorId="0" shapeId="0" xr:uid="{00000000-0006-0000-0900-00004C000000}">
      <text>
        <r>
          <rPr>
            <sz val="10"/>
            <color indexed="81"/>
            <rFont val="Tahoma"/>
            <family val="2"/>
          </rPr>
          <t>Indica la unidad en la que deben ser consignados los datos de consumo asociados a la variable elegida en la columna "DATOS DE ACTIVIDAD"</t>
        </r>
      </text>
    </comment>
    <comment ref="E64" authorId="0" shapeId="0" xr:uid="{00000000-0006-0000-0900-00004D000000}">
      <text>
        <r>
          <rPr>
            <sz val="10"/>
            <color indexed="81"/>
            <rFont val="Tahoma"/>
            <family val="2"/>
          </rPr>
          <t xml:space="preserve">Ingrese el valor de cada dato de actividad, en las unidades descritas en la columna “UNIDAD”. 
</t>
        </r>
        <r>
          <rPr>
            <sz val="10"/>
            <color indexed="53"/>
            <rFont val="Tahoma"/>
            <family val="2"/>
          </rPr>
          <t>Importante:</t>
        </r>
        <r>
          <rPr>
            <sz val="10"/>
            <color indexed="60"/>
            <rFont val="Tahoma"/>
            <family val="2"/>
          </rPr>
          <t xml:space="preserve"> </t>
        </r>
        <r>
          <rPr>
            <sz val="10"/>
            <color indexed="81"/>
            <rFont val="Tahoma"/>
            <family val="2"/>
          </rPr>
          <t xml:space="preserve">En la guía metodológica de la herramienta, en el cuadro 12, encontrará sugerencias sobre las posibles fuentes de información de los datos para el sector residuos. Adicionalmente, en la hoja de esta herramienta llamada “Fuentes de información” encontrará orientaciones para estimar los datos para los cuales no fue posible recopilar información en el municipio. </t>
        </r>
      </text>
    </comment>
    <comment ref="F64" authorId="0" shapeId="0" xr:uid="{00000000-0006-0000-0900-00004E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64" authorId="0" shapeId="0" xr:uid="{00000000-0006-0000-0900-00004F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64" authorId="0" shapeId="0" xr:uid="{00000000-0006-0000-0900-000050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64" authorId="0" shapeId="0" xr:uid="{00000000-0006-0000-0900-000051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64" authorId="0" shapeId="0" xr:uid="{00000000-0006-0000-0900-000052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64" authorId="0" shapeId="0" xr:uid="{00000000-0006-0000-0900-000053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64" authorId="0" shapeId="0" xr:uid="{00000000-0006-0000-0900-000054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64" authorId="0" shapeId="0" xr:uid="{00000000-0006-0000-0900-000055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64" authorId="0" shapeId="0" xr:uid="{00000000-0006-0000-0900-000056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64" authorId="0" shapeId="0" xr:uid="{00000000-0006-0000-0900-000057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64" authorId="0" shapeId="0" xr:uid="{00000000-0006-0000-0900-000058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64" authorId="0" shapeId="0" xr:uid="{00000000-0006-0000-0900-000059000000}">
      <text>
        <r>
          <rPr>
            <b/>
            <sz val="9"/>
            <color indexed="81"/>
            <rFont val="Tahoma"/>
            <family val="2"/>
          </rPr>
          <t>80123558:</t>
        </r>
        <r>
          <rPr>
            <sz val="9"/>
            <color indexed="81"/>
            <rFont val="Tahoma"/>
            <family val="2"/>
          </rPr>
          <t xml:space="preserve">
Devuelve el valor total del consumo asociado a cada variable.</t>
        </r>
      </text>
    </comment>
    <comment ref="R64" authorId="0" shapeId="0" xr:uid="{00000000-0006-0000-0900-00005A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64" authorId="0" shapeId="0" xr:uid="{00000000-0006-0000-0900-00005B000000}">
      <text>
        <r>
          <rPr>
            <b/>
            <sz val="9"/>
            <color indexed="81"/>
            <rFont val="Tahoma"/>
            <family val="2"/>
          </rPr>
          <t>80123558:</t>
        </r>
        <r>
          <rPr>
            <sz val="9"/>
            <color indexed="81"/>
            <rFont val="Tahoma"/>
            <family val="2"/>
          </rPr>
          <t xml:space="preserve">
Devuelve el promedio de los valores consignados en las casillas de "DATOS 1 al 12".</t>
        </r>
      </text>
    </comment>
    <comment ref="T64" authorId="0" shapeId="0" xr:uid="{00000000-0006-0000-0900-00005C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64" authorId="0" shapeId="0" xr:uid="{00000000-0006-0000-0900-00005D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64" authorId="0" shapeId="0" xr:uid="{00000000-0006-0000-0900-00005E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76" authorId="0" shapeId="0" xr:uid="{00000000-0006-0000-0900-00005F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76" authorId="0" shapeId="0" xr:uid="{00000000-0006-0000-0900-000060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76" authorId="0" shapeId="0" xr:uid="{00000000-0006-0000-0900-000061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76" authorId="0" shapeId="0" xr:uid="{00000000-0006-0000-0900-000062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76" authorId="0" shapeId="0" xr:uid="{00000000-0006-0000-0900-000063000000}">
      <text>
        <r>
          <rPr>
            <b/>
            <sz val="9"/>
            <color indexed="81"/>
            <rFont val="Tahoma"/>
            <family val="2"/>
          </rPr>
          <t>80123558:</t>
        </r>
        <r>
          <rPr>
            <sz val="9"/>
            <color indexed="81"/>
            <rFont val="Tahoma"/>
            <family val="2"/>
          </rPr>
          <t xml:space="preserve">
Devuelve el valor agregado de las incertidumbre para la categoría en referencia.</t>
        </r>
      </text>
    </comment>
    <comment ref="BG76" authorId="0" shapeId="0" xr:uid="{00000000-0006-0000-0900-000064000000}">
      <text>
        <r>
          <rPr>
            <b/>
            <sz val="9"/>
            <color indexed="81"/>
            <rFont val="Tahoma"/>
            <family val="2"/>
          </rPr>
          <t>80123558:</t>
        </r>
        <r>
          <rPr>
            <sz val="9"/>
            <color indexed="81"/>
            <rFont val="Tahoma"/>
            <family val="2"/>
          </rPr>
          <t xml:space="preserve">
Devuelve el valor agregado de las incertidumbre para la categoría en referencia.</t>
        </r>
      </text>
    </comment>
    <comment ref="AC78" authorId="0" shapeId="0" xr:uid="{00000000-0006-0000-0900-000065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78" authorId="0" shapeId="0" xr:uid="{00000000-0006-0000-0900-000066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78" authorId="0" shapeId="0" xr:uid="{00000000-0006-0000-0900-000067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78" authorId="0" shapeId="0" xr:uid="{00000000-0006-0000-0900-000068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78" authorId="0" shapeId="0" xr:uid="{00000000-0006-0000-0900-000069000000}">
      <text>
        <r>
          <rPr>
            <b/>
            <sz val="9"/>
            <color indexed="81"/>
            <rFont val="Tahoma"/>
            <family val="2"/>
          </rPr>
          <t>80123558:</t>
        </r>
        <r>
          <rPr>
            <sz val="9"/>
            <color indexed="81"/>
            <rFont val="Tahoma"/>
            <family val="2"/>
          </rPr>
          <t xml:space="preserve">
Devuelve el valor agregado de las incertidumbre para la categoría en referencia.</t>
        </r>
      </text>
    </comment>
    <comment ref="BG78" authorId="0" shapeId="0" xr:uid="{00000000-0006-0000-0900-00006A000000}">
      <text>
        <r>
          <rPr>
            <b/>
            <sz val="9"/>
            <color indexed="81"/>
            <rFont val="Tahoma"/>
            <family val="2"/>
          </rPr>
          <t>80123558:</t>
        </r>
        <r>
          <rPr>
            <sz val="9"/>
            <color indexed="81"/>
            <rFont val="Tahoma"/>
            <family val="2"/>
          </rPr>
          <t xml:space="preserve">
Devuelve el valor agregado de las incertidumbre para la categoría en referencia.</t>
        </r>
      </text>
    </comment>
    <comment ref="C87" authorId="0" shapeId="0" xr:uid="{00000000-0006-0000-0900-00006B000000}">
      <text>
        <r>
          <rPr>
            <sz val="10"/>
            <color indexed="81"/>
            <rFont val="Tahoma"/>
            <family val="2"/>
          </rPr>
          <t>Despliegue la lista y seleccione el tipo de residuos que se queman en la ciudad.</t>
        </r>
      </text>
    </comment>
    <comment ref="D88" authorId="0" shapeId="0" xr:uid="{00000000-0006-0000-0900-00006C000000}">
      <text>
        <r>
          <rPr>
            <sz val="10"/>
            <color indexed="81"/>
            <rFont val="Tahoma"/>
            <family val="2"/>
          </rPr>
          <t>Indica la unidad en la que deben ser consignados los datos de consumo asociados a la variable elegida en la columna "DATOS DE ACTIVIDAD"</t>
        </r>
      </text>
    </comment>
    <comment ref="E88" authorId="0" shapeId="0" xr:uid="{00000000-0006-0000-0900-00006D000000}">
      <text>
        <r>
          <rPr>
            <sz val="10"/>
            <color indexed="81"/>
            <rFont val="Tahoma"/>
            <family val="2"/>
          </rPr>
          <t xml:space="preserve">Ingrese el valor de cada dato de actividad, en las unidades descritas en la columna “UNIDAD”. 
</t>
        </r>
        <r>
          <rPr>
            <sz val="10"/>
            <color indexed="53"/>
            <rFont val="Tahoma"/>
            <family val="2"/>
          </rPr>
          <t>Importante:</t>
        </r>
        <r>
          <rPr>
            <sz val="10"/>
            <color indexed="60"/>
            <rFont val="Tahoma"/>
            <family val="2"/>
          </rPr>
          <t xml:space="preserve"> </t>
        </r>
        <r>
          <rPr>
            <sz val="10"/>
            <color indexed="81"/>
            <rFont val="Tahoma"/>
            <family val="2"/>
          </rPr>
          <t xml:space="preserve">En la guía metodológica de la herramienta, en el cuadro 12, encontrará sugerencias sobre las posibles fuentes de información de los datos para el sector residuos. Adicionalmente, en la hoja de esta herramienta llamada “Fuentes de información” encontrará orientaciones para estimar los datos para los cuales no fue posible recopilar información en el municipio. </t>
        </r>
      </text>
    </comment>
    <comment ref="F88" authorId="0" shapeId="0" xr:uid="{00000000-0006-0000-0900-00006E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88" authorId="0" shapeId="0" xr:uid="{00000000-0006-0000-0900-00006F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88" authorId="0" shapeId="0" xr:uid="{00000000-0006-0000-0900-000070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88" authorId="0" shapeId="0" xr:uid="{00000000-0006-0000-0900-000071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88" authorId="0" shapeId="0" xr:uid="{00000000-0006-0000-0900-000072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88" authorId="0" shapeId="0" xr:uid="{00000000-0006-0000-0900-000073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88" authorId="0" shapeId="0" xr:uid="{00000000-0006-0000-0900-000074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88" authorId="0" shapeId="0" xr:uid="{00000000-0006-0000-0900-000075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88" authorId="0" shapeId="0" xr:uid="{00000000-0006-0000-0900-000076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88" authorId="0" shapeId="0" xr:uid="{00000000-0006-0000-0900-000077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88" authorId="0" shapeId="0" xr:uid="{00000000-0006-0000-0900-000078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88" authorId="0" shapeId="0" xr:uid="{00000000-0006-0000-0900-000079000000}">
      <text>
        <r>
          <rPr>
            <b/>
            <sz val="9"/>
            <color indexed="81"/>
            <rFont val="Tahoma"/>
            <family val="2"/>
          </rPr>
          <t>80123558:</t>
        </r>
        <r>
          <rPr>
            <sz val="9"/>
            <color indexed="81"/>
            <rFont val="Tahoma"/>
            <family val="2"/>
          </rPr>
          <t xml:space="preserve">
Devuelve el valor total del consumo asociado a cada variable.</t>
        </r>
      </text>
    </comment>
    <comment ref="R88" authorId="0" shapeId="0" xr:uid="{00000000-0006-0000-0900-00007A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88" authorId="0" shapeId="0" xr:uid="{00000000-0006-0000-0900-00007B000000}">
      <text>
        <r>
          <rPr>
            <b/>
            <sz val="9"/>
            <color indexed="81"/>
            <rFont val="Tahoma"/>
            <family val="2"/>
          </rPr>
          <t>80123558:</t>
        </r>
        <r>
          <rPr>
            <sz val="9"/>
            <color indexed="81"/>
            <rFont val="Tahoma"/>
            <family val="2"/>
          </rPr>
          <t xml:space="preserve">
Devuelve el promedio de los valores consignados en las casillas de "DATOS 1 al 12".</t>
        </r>
      </text>
    </comment>
    <comment ref="T88" authorId="0" shapeId="0" xr:uid="{00000000-0006-0000-0900-00007C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88" authorId="0" shapeId="0" xr:uid="{00000000-0006-0000-0900-00007D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88" authorId="0" shapeId="0" xr:uid="{00000000-0006-0000-0900-00007E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92" authorId="0" shapeId="0" xr:uid="{00000000-0006-0000-0900-00007F000000}">
      <text>
        <r>
          <rPr>
            <b/>
            <sz val="9"/>
            <color indexed="81"/>
            <rFont val="Tahoma"/>
            <family val="2"/>
          </rPr>
          <t>80123558:</t>
        </r>
        <r>
          <rPr>
            <sz val="9"/>
            <color indexed="81"/>
            <rFont val="Tahoma"/>
            <family val="2"/>
          </rPr>
          <t xml:space="preserve">
Devuelve el valor agregado de las incertidumbre para la categoría en referencia.</t>
        </r>
      </text>
    </comment>
    <comment ref="BK119" authorId="1" shapeId="0" xr:uid="{00000000-0006-0000-0900-000080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44" authorId="1" shapeId="0" xr:uid="{00000000-0006-0000-0900-000081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54" authorId="1" shapeId="0" xr:uid="{00000000-0006-0000-0900-000082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I180" authorId="2" shapeId="0" xr:uid="{00000000-0006-0000-0900-000083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93" authorId="2" shapeId="0" xr:uid="{00000000-0006-0000-0900-000084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94" authorId="2" shapeId="0" xr:uid="{00000000-0006-0000-0900-000085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AU281" authorId="1" shapeId="0" xr:uid="{00000000-0006-0000-0900-000086000000}">
      <text>
        <r>
          <rPr>
            <b/>
            <sz val="9"/>
            <color indexed="81"/>
            <rFont val="Tahoma"/>
            <family val="2"/>
          </rPr>
          <t>WERD:</t>
        </r>
        <r>
          <rPr>
            <sz val="9"/>
            <color indexed="81"/>
            <rFont val="Tahoma"/>
            <family val="2"/>
          </rPr>
          <t xml:space="preserve">
Tomados de la metodología 2006 del IPCC</t>
        </r>
      </text>
    </comment>
    <comment ref="BM292" authorId="1" shapeId="0" xr:uid="{00000000-0006-0000-0900-000087000000}">
      <text>
        <r>
          <rPr>
            <b/>
            <sz val="9"/>
            <color indexed="81"/>
            <rFont val="Tahoma"/>
            <family val="2"/>
          </rPr>
          <t>WERD:</t>
        </r>
        <r>
          <rPr>
            <sz val="9"/>
            <color indexed="81"/>
            <rFont val="Tahoma"/>
            <family val="2"/>
          </rPr>
          <t xml:space="preserve">
Se toma valor de incertidumbre recomendado por IPCC 2006 para factores de Nivel 2</t>
        </r>
      </text>
    </comment>
    <comment ref="BM293" authorId="1" shapeId="0" xr:uid="{00000000-0006-0000-0900-000088000000}">
      <text>
        <r>
          <rPr>
            <b/>
            <sz val="9"/>
            <color indexed="81"/>
            <rFont val="Tahoma"/>
            <family val="2"/>
          </rPr>
          <t>WERD:</t>
        </r>
        <r>
          <rPr>
            <sz val="9"/>
            <color indexed="81"/>
            <rFont val="Tahoma"/>
            <family val="2"/>
          </rPr>
          <t xml:space="preserve">
Se toma valor de incertidumbre recomendado por IPCC 2006 para factores de Nivel 2</t>
        </r>
      </text>
    </comment>
    <comment ref="BM294" authorId="1" shapeId="0" xr:uid="{00000000-0006-0000-0900-000089000000}">
      <text>
        <r>
          <rPr>
            <b/>
            <sz val="9"/>
            <color indexed="81"/>
            <rFont val="Tahoma"/>
            <family val="2"/>
          </rPr>
          <t>WERD:</t>
        </r>
        <r>
          <rPr>
            <sz val="9"/>
            <color indexed="81"/>
            <rFont val="Tahoma"/>
            <family val="2"/>
          </rPr>
          <t xml:space="preserve">
Se toma valor de incertidumbre recomendado por IPCC 2006 para factores de Nivel 2</t>
        </r>
      </text>
    </comment>
    <comment ref="BM295" authorId="1" shapeId="0" xr:uid="{00000000-0006-0000-0900-00008A000000}">
      <text>
        <r>
          <rPr>
            <b/>
            <sz val="9"/>
            <color indexed="81"/>
            <rFont val="Tahoma"/>
            <family val="2"/>
          </rPr>
          <t>WERD:</t>
        </r>
        <r>
          <rPr>
            <sz val="9"/>
            <color indexed="81"/>
            <rFont val="Tahoma"/>
            <family val="2"/>
          </rPr>
          <t xml:space="preserve">
Se toma valor de incertidumbre recomendado por IPCC 2006 para factores de Nivel 2</t>
        </r>
      </text>
    </comment>
    <comment ref="BM296" authorId="1" shapeId="0" xr:uid="{00000000-0006-0000-0900-00008B000000}">
      <text>
        <r>
          <rPr>
            <b/>
            <sz val="9"/>
            <color indexed="81"/>
            <rFont val="Tahoma"/>
            <family val="2"/>
          </rPr>
          <t>WERD:</t>
        </r>
        <r>
          <rPr>
            <sz val="9"/>
            <color indexed="81"/>
            <rFont val="Tahoma"/>
            <family val="2"/>
          </rPr>
          <t xml:space="preserve">
Se toma valor de incertidumbre recomendado por IPCC 2006 para factores de Nivel 2</t>
        </r>
      </text>
    </comment>
    <comment ref="BM297" authorId="1" shapeId="0" xr:uid="{00000000-0006-0000-0900-00008C000000}">
      <text>
        <r>
          <rPr>
            <b/>
            <sz val="9"/>
            <color indexed="81"/>
            <rFont val="Tahoma"/>
            <family val="2"/>
          </rPr>
          <t>WERD:</t>
        </r>
        <r>
          <rPr>
            <sz val="9"/>
            <color indexed="81"/>
            <rFont val="Tahoma"/>
            <family val="2"/>
          </rPr>
          <t xml:space="preserve">
Se toma valor de incertidumbre recomendado por IPCC 2006 para factores de Nivel 2</t>
        </r>
      </text>
    </comment>
    <comment ref="BM298" authorId="1" shapeId="0" xr:uid="{00000000-0006-0000-0900-00008D000000}">
      <text>
        <r>
          <rPr>
            <b/>
            <sz val="9"/>
            <color indexed="81"/>
            <rFont val="Tahoma"/>
            <family val="2"/>
          </rPr>
          <t>WERD:</t>
        </r>
        <r>
          <rPr>
            <sz val="9"/>
            <color indexed="81"/>
            <rFont val="Tahoma"/>
            <family val="2"/>
          </rPr>
          <t xml:space="preserve">
Se toma valor de incertidumbre recomendado por IPCC 2006 para factores de Nivel 2</t>
        </r>
      </text>
    </comment>
    <comment ref="BO307" authorId="1" shapeId="0" xr:uid="{00000000-0006-0000-0900-00008E000000}">
      <text>
        <r>
          <rPr>
            <b/>
            <sz val="9"/>
            <color indexed="81"/>
            <rFont val="Tahoma"/>
            <family val="2"/>
          </rPr>
          <t>WERD:</t>
        </r>
        <r>
          <rPr>
            <sz val="9"/>
            <color indexed="81"/>
            <rFont val="Tahoma"/>
            <family val="2"/>
          </rPr>
          <t xml:space="preserve">
http://www.lrrd.org/lrrd27/10/moul27194.html</t>
        </r>
      </text>
    </comment>
    <comment ref="BO308" authorId="1" shapeId="0" xr:uid="{00000000-0006-0000-0900-00008F000000}">
      <text>
        <r>
          <rPr>
            <b/>
            <sz val="9"/>
            <color indexed="81"/>
            <rFont val="Tahoma"/>
            <family val="2"/>
          </rPr>
          <t>WERD:</t>
        </r>
        <r>
          <rPr>
            <sz val="9"/>
            <color indexed="81"/>
            <rFont val="Tahoma"/>
            <family val="2"/>
          </rPr>
          <t xml:space="preserve">
http://ajas.info/upload/pdf/18_137.pdf 
Wang SY, Huang DJ; Department of Animal Science, Chinese Culture University, 55 Hwa Kang Rd, Taipei, Taiwan, ROC; Assessment of Greenhouse Gas Emissions from Poultry Enteric Fermentation; 2004; Disponible en: http://ajas.info/upload/pdf/18_137.pdf</t>
        </r>
      </text>
    </comment>
    <comment ref="S311" authorId="1" shapeId="0" xr:uid="{00000000-0006-0000-0900-000090000000}">
      <text>
        <r>
          <rPr>
            <b/>
            <sz val="9"/>
            <color indexed="81"/>
            <rFont val="Tahoma"/>
            <family val="2"/>
          </rPr>
          <t>WERD:</t>
        </r>
        <r>
          <rPr>
            <sz val="9"/>
            <color indexed="81"/>
            <rFont val="Tahoma"/>
            <family val="2"/>
          </rPr>
          <t xml:space="preserve">
FE=((Nindice * TAM * 365)*MS*FE)*(44/28)
Se toman Nindice  de la tabla 10,19
Se toman TAM de tablas de anexo 10A.2 
FE correspondiente a los sistemas de tratamiento según cuandro 10.21 
MS se toma como igual a 1 para cada sistema
IPCC 2006. Guidelines for National Greenhouse Gas Inventories. Vol 4. Cap 10</t>
        </r>
      </text>
    </comment>
    <comment ref="S312" authorId="1" shapeId="0" xr:uid="{00000000-0006-0000-0900-000091000000}">
      <text>
        <r>
          <rPr>
            <b/>
            <sz val="9"/>
            <color indexed="81"/>
            <rFont val="Tahoma"/>
            <family val="2"/>
          </rPr>
          <t>WERD:</t>
        </r>
        <r>
          <rPr>
            <sz val="9"/>
            <color indexed="81"/>
            <rFont val="Tahoma"/>
            <family val="2"/>
          </rPr>
          <t xml:space="preserve">
Se manejan valores en la categoria de N2O de suelos</t>
        </r>
      </text>
    </comment>
    <comment ref="AN312" authorId="1" shapeId="0" xr:uid="{00000000-0006-0000-0900-000092000000}">
      <text>
        <r>
          <rPr>
            <b/>
            <sz val="9"/>
            <color indexed="81"/>
            <rFont val="Tahoma"/>
            <family val="2"/>
          </rPr>
          <t>WERD:</t>
        </r>
        <r>
          <rPr>
            <sz val="9"/>
            <color indexed="81"/>
            <rFont val="Tahoma"/>
            <family val="2"/>
          </rPr>
          <t xml:space="preserve">
FE=((Vs*365)*(Bo*0,67*∑(MCF/100)*Ms))
Se toman Vs y Bo de tablas de anexo 10A.2 
MCF crrespondiente a los sistemas de tratamiento según cuandro 10.17 tomando rangos mayores para cada nivel de temperatura promedio
Ms se toma como igual a 1 para cada sistema
IPCC 2006. Guidelines for National Greenhouse Gas Inventories. Vol 4. Cap 10</t>
        </r>
      </text>
    </comment>
    <comment ref="S313" authorId="1" shapeId="0" xr:uid="{00000000-0006-0000-0900-00009300000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T313" authorId="1" shapeId="0" xr:uid="{00000000-0006-0000-0900-00009400000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U313" authorId="1" shapeId="0" xr:uid="{00000000-0006-0000-0900-00009500000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V313" authorId="1" shapeId="0" xr:uid="{00000000-0006-0000-0900-00009600000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W313" authorId="1" shapeId="0" xr:uid="{00000000-0006-0000-0900-00009700000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X313" authorId="1" shapeId="0" xr:uid="{00000000-0006-0000-0900-00009800000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Y313" authorId="1" shapeId="0" xr:uid="{00000000-0006-0000-0900-000099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Z313" authorId="1" shapeId="0" xr:uid="{00000000-0006-0000-0900-00009A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A313" authorId="1" shapeId="0" xr:uid="{00000000-0006-0000-0900-00009B00000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AB313" authorId="1" shapeId="0" xr:uid="{00000000-0006-0000-0900-00009C00000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AC313" authorId="1" shapeId="0" xr:uid="{00000000-0006-0000-0900-00009D00000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AE313" authorId="1" shapeId="0" xr:uid="{00000000-0006-0000-0900-00009E00000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AF313" authorId="1" shapeId="0" xr:uid="{00000000-0006-0000-0900-00009F00000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AG313" authorId="1" shapeId="0" xr:uid="{00000000-0006-0000-0900-0000A000000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 ref="AP313" authorId="1" shapeId="0" xr:uid="{00000000-0006-0000-0900-0000A100000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AQ313" authorId="1" shapeId="0" xr:uid="{00000000-0006-0000-0900-0000A200000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AS313" authorId="1" shapeId="0" xr:uid="{00000000-0006-0000-0900-0000A300000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AT313" authorId="1" shapeId="0" xr:uid="{00000000-0006-0000-0900-0000A400000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AU313" authorId="1" shapeId="0" xr:uid="{00000000-0006-0000-0900-0000A500000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AV313" authorId="1" shapeId="0" xr:uid="{00000000-0006-0000-0900-0000A600000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AW313" authorId="1" shapeId="0" xr:uid="{00000000-0006-0000-0900-0000A7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Y313" authorId="1" shapeId="0" xr:uid="{00000000-0006-0000-0900-0000A8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Z313" authorId="1" shapeId="0" xr:uid="{00000000-0006-0000-0900-0000A900000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BA313" authorId="1" shapeId="0" xr:uid="{00000000-0006-0000-0900-0000AA00000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BB313" authorId="1" shapeId="0" xr:uid="{00000000-0006-0000-0900-0000AB00000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BC313" authorId="1" shapeId="0" xr:uid="{00000000-0006-0000-0900-0000AC00000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BD313" authorId="1" shapeId="0" xr:uid="{00000000-0006-0000-0900-0000AD00000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BE313" authorId="1" shapeId="0" xr:uid="{00000000-0006-0000-0900-0000AE00000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Anita</author>
    <author>Juan Turriago</author>
  </authors>
  <commentList>
    <comment ref="E15" authorId="0" shapeId="0" xr:uid="{00000000-0006-0000-0B00-000001000000}">
      <text>
        <r>
          <rPr>
            <sz val="10"/>
            <color indexed="81"/>
            <rFont val="Tahoma"/>
            <family val="2"/>
          </rPr>
          <t xml:space="preserve">Seleccione de la lista desplegable el tipo de tierra forestal a la que se realiza la conversión. </t>
        </r>
        <r>
          <rPr>
            <b/>
            <sz val="10"/>
            <color indexed="60"/>
            <rFont val="Tahoma"/>
            <family val="2"/>
          </rPr>
          <t>Tenga en cuenta que es posible escoger una clasificación general a nivel de bosques por regiones naturales o una clasificación más detallada a nivel de zonas de vida de Holdridge</t>
        </r>
        <r>
          <rPr>
            <sz val="10"/>
            <color indexed="81"/>
            <rFont val="Tahoma"/>
            <family val="2"/>
          </rPr>
          <t xml:space="preserve"> (para este último caso consultar las tablas de referencia en la parte derecha de esta hoja de cálculo). </t>
        </r>
      </text>
    </comment>
    <comment ref="F15" authorId="0" shapeId="0" xr:uid="{00000000-0006-0000-0B00-000002000000}">
      <text>
        <r>
          <rPr>
            <sz val="10"/>
            <color indexed="81"/>
            <rFont val="Tahoma"/>
            <family val="2"/>
          </rPr>
          <t xml:space="preserve">Seleccione de la lista desplegable el tipo de tierra que existía antes de realizar la conversión. </t>
        </r>
      </text>
    </comment>
    <comment ref="E25" authorId="0" shapeId="0" xr:uid="{00000000-0006-0000-0B00-000003000000}">
      <text>
        <r>
          <rPr>
            <sz val="10"/>
            <color indexed="81"/>
            <rFont val="Tahoma"/>
            <family val="2"/>
          </rPr>
          <t xml:space="preserve">Seleccione de la lista desplegable el tipo de cultivo, de los tres posibles: áreas agrícolas heterogéneas, cultivos permanentes, cultivos transitorios.  </t>
        </r>
      </text>
    </comment>
    <comment ref="F25" authorId="0" shapeId="0" xr:uid="{00000000-0006-0000-0B00-000004000000}">
      <text>
        <r>
          <rPr>
            <sz val="10"/>
            <color indexed="81"/>
            <rFont val="Tahoma"/>
            <family val="2"/>
          </rPr>
          <t xml:space="preserve">Seleccione de la lista desplegable el tipo de tierra que existía antes de realizar la conversión. </t>
        </r>
      </text>
    </comment>
    <comment ref="E35" authorId="0" shapeId="0" xr:uid="{00000000-0006-0000-0B00-000005000000}">
      <text>
        <r>
          <rPr>
            <sz val="10"/>
            <color indexed="81"/>
            <rFont val="Tahoma"/>
            <family val="2"/>
          </rPr>
          <t>Seleccione de la lista desplegable el tipo de pastizal</t>
        </r>
      </text>
    </comment>
    <comment ref="F35" authorId="0" shapeId="0" xr:uid="{00000000-0006-0000-0B00-000006000000}">
      <text>
        <r>
          <rPr>
            <sz val="10"/>
            <color indexed="81"/>
            <rFont val="Tahoma"/>
            <family val="2"/>
          </rPr>
          <t xml:space="preserve">Seleccione de la lista desplegable el tipo de tierra que existía antes de realizar la conversión. </t>
        </r>
      </text>
    </comment>
    <comment ref="E45" authorId="0" shapeId="0" xr:uid="{00000000-0006-0000-0B00-000007000000}">
      <text>
        <r>
          <rPr>
            <sz val="10"/>
            <color indexed="81"/>
            <rFont val="Tahoma"/>
            <family val="2"/>
          </rPr>
          <t>Seleccione de la lista desplegable el tipo de humedal</t>
        </r>
        <r>
          <rPr>
            <b/>
            <sz val="9"/>
            <color indexed="81"/>
            <rFont val="Tahoma"/>
            <family val="2"/>
          </rPr>
          <t xml:space="preserve"> </t>
        </r>
      </text>
    </comment>
    <comment ref="F45" authorId="0" shapeId="0" xr:uid="{00000000-0006-0000-0B00-000008000000}">
      <text>
        <r>
          <rPr>
            <sz val="10"/>
            <color indexed="81"/>
            <rFont val="Tahoma"/>
            <family val="2"/>
          </rPr>
          <t xml:space="preserve">Seleccione de la lista desplegable el tipo de tierra que existía antes de realizar la conversión. </t>
        </r>
      </text>
    </comment>
    <comment ref="E55" authorId="0" shapeId="0" xr:uid="{00000000-0006-0000-0B00-000009000000}">
      <text>
        <r>
          <rPr>
            <sz val="10"/>
            <color indexed="81"/>
            <rFont val="Tahoma"/>
            <family val="2"/>
          </rPr>
          <t>Seleccione de la lista desplegable el tipo de asentamiento</t>
        </r>
      </text>
    </comment>
    <comment ref="F55" authorId="0" shapeId="0" xr:uid="{00000000-0006-0000-0B00-00000A000000}">
      <text>
        <r>
          <rPr>
            <sz val="10"/>
            <color indexed="81"/>
            <rFont val="Tahoma"/>
            <family val="2"/>
          </rPr>
          <t xml:space="preserve">Seleccione de la lista desplegable el tipo de tierra que existía antes de realizar la conversión. </t>
        </r>
      </text>
    </comment>
    <comment ref="E65" authorId="0" shapeId="0" xr:uid="{00000000-0006-0000-0B00-00000B000000}">
      <text>
        <r>
          <rPr>
            <sz val="10"/>
            <color indexed="81"/>
            <rFont val="Tahoma"/>
            <family val="2"/>
          </rPr>
          <t xml:space="preserve">Seleccione de la lista desplegable </t>
        </r>
      </text>
    </comment>
    <comment ref="F65" authorId="0" shapeId="0" xr:uid="{00000000-0006-0000-0B00-00000C000000}">
      <text>
        <r>
          <rPr>
            <sz val="10"/>
            <color indexed="81"/>
            <rFont val="Tahoma"/>
            <family val="2"/>
          </rPr>
          <t xml:space="preserve">Seleccione de la lista desplegable el tipo de tierra que existía antes de realizar la conversión. </t>
        </r>
      </text>
    </comment>
    <comment ref="G78" authorId="0" shapeId="0" xr:uid="{00000000-0006-0000-0B00-00000D000000}">
      <text>
        <r>
          <rPr>
            <sz val="11"/>
            <color indexed="81"/>
            <rFont val="Tahoma"/>
            <family val="2"/>
          </rPr>
          <t>Ingrese el área total de municipio, vereda, ciudad para la cual se está realizando el inventario.</t>
        </r>
      </text>
    </comment>
    <comment ref="G79" authorId="1" shapeId="0" xr:uid="{00000000-0006-0000-0B00-00000E000000}">
      <text>
        <r>
          <rPr>
            <sz val="11"/>
            <color indexed="81"/>
            <rFont val="Tahoma"/>
            <family val="2"/>
          </rPr>
          <t>En esta celda aparecerá en rojo la frase: "VERIFIQUE LOS DATOS DE LAS ÁREAS INGRESADAS) para ayudarlo a realizar un control de calidad de la información que ingresó a la calculadora. Si el total de superficie del área del municipio/vereda/ciudad o unidad de análisis es menor a la sumatoria de las áreas reportadas para las categorías de cambio de uso de la tierra y de tierras permanentes. Si aparece este aviso se debe verificar las superficies reportadas.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Anita</author>
    <author>Juan Turriago</author>
  </authors>
  <commentList>
    <comment ref="C14" authorId="0" shapeId="0" xr:uid="{00000000-0006-0000-0C00-000001000000}">
      <text>
        <r>
          <rPr>
            <sz val="10"/>
            <color indexed="81"/>
            <rFont val="Tahoma"/>
            <family val="2"/>
          </rPr>
          <t>Seleccione la especie de la lista desplegable. Para el caso de los bosque, tenga en cuenta que es posible escoger una clasificación general a nivel de bosques por regiones naturales o una clasificación más detallada a nivel de zonas de vida de Holdridge (para este último caso consultar las tablas de referencia en la parte derecha de esta hoja de cálculo).</t>
        </r>
      </text>
    </comment>
    <comment ref="E14" authorId="0" shapeId="0" xr:uid="{00000000-0006-0000-0C00-000002000000}">
      <text>
        <r>
          <rPr>
            <sz val="10"/>
            <color indexed="81"/>
            <rFont val="Tahoma"/>
            <family val="2"/>
          </rPr>
          <t>Inserte el dato del área sembrada de cada especie, en hectáreas</t>
        </r>
      </text>
    </comment>
    <comment ref="D15" authorId="1" shapeId="0" xr:uid="{00000000-0006-0000-0C00-000003000000}">
      <text>
        <r>
          <rPr>
            <sz val="10"/>
            <color indexed="81"/>
            <rFont val="Tahoma"/>
            <family val="2"/>
          </rPr>
          <t>Esta columna solo aplica para las subcategorías Plantaciones Protectoras y Bosques Naturales y Otras Coberturas. La información que se debe reportar hace referencia a los años que tiene la plantación protectora despues de su siembra inicial. Para Bosques Naturales y Otras Coberturas, corresponde a los años que lleva en crecimiento el proceso de restauración o regeneración natural.</t>
        </r>
      </text>
    </comment>
    <comment ref="C53" authorId="0" shapeId="0" xr:uid="{00000000-0006-0000-0C00-000004000000}">
      <text>
        <r>
          <rPr>
            <sz val="10"/>
            <color indexed="81"/>
            <rFont val="Tahoma"/>
            <family val="2"/>
          </rPr>
          <t>Selecciones de la lista desplegable el cultivo para el cual desea hacer el cálculo</t>
        </r>
      </text>
    </comment>
    <comment ref="E53" authorId="0" shapeId="0" xr:uid="{00000000-0006-0000-0C00-000005000000}">
      <text>
        <r>
          <rPr>
            <sz val="10"/>
            <color indexed="81"/>
            <rFont val="Tahoma"/>
            <family val="2"/>
          </rPr>
          <t>Escriba el área sembrada en el cultivo seleccionado, en hectáreas</t>
        </r>
      </text>
    </comment>
    <comment ref="E85" authorId="1" shapeId="0" xr:uid="{00000000-0006-0000-0C00-000006000000}">
      <text>
        <r>
          <rPr>
            <b/>
            <sz val="9"/>
            <color indexed="81"/>
            <rFont val="Tahoma"/>
            <family val="2"/>
          </rPr>
          <t>Nota:</t>
        </r>
        <r>
          <rPr>
            <sz val="9"/>
            <color indexed="81"/>
            <rFont val="Tahoma"/>
            <family val="2"/>
          </rPr>
          <t xml:space="preserve">
En esta columan aparecerá en rojo la frase "VERIFIQUE LOS DATOS DE LAS ÁREAS INGRESADAS" para ayudarle con el control de calidad de los datos que ingresó en la herramienta. Si el total de superficie del área del municipio/vereda/ciudad o unidad de análisis es menor a la sumatoria de las áreas reportadas para las categorías de cambio de uso de la tierra y de tierras permanentes. Si aparece este aviso se debe verificar las superficies reportadas.</t>
        </r>
      </text>
    </comment>
  </commentList>
</comments>
</file>

<file path=xl/sharedStrings.xml><?xml version="1.0" encoding="utf-8"?>
<sst xmlns="http://schemas.openxmlformats.org/spreadsheetml/2006/main" count="19201" uniqueCount="2151">
  <si>
    <t>Crudo de Castilla</t>
  </si>
  <si>
    <t>Bagazo</t>
  </si>
  <si>
    <t>Carbón Genérico</t>
  </si>
  <si>
    <t>Leña</t>
  </si>
  <si>
    <t>Gas Natural Cusiana</t>
  </si>
  <si>
    <t>Gas Natural Guajira</t>
  </si>
  <si>
    <t>Gas Natural Guepaje</t>
  </si>
  <si>
    <t>LPG Propano</t>
  </si>
  <si>
    <t>SF6</t>
  </si>
  <si>
    <t>Uso de fertilizantes sintéticos</t>
  </si>
  <si>
    <t>Extracción de Carbón - Subterráneo</t>
  </si>
  <si>
    <t>Extracción de Carbón - Cielo Abierto</t>
  </si>
  <si>
    <t>Producción de coque</t>
  </si>
  <si>
    <t>Producción de Cal Viva</t>
  </si>
  <si>
    <t>Producción de Cal Dolomítica</t>
  </si>
  <si>
    <t>Producción de Amoniaco</t>
  </si>
  <si>
    <t>TELEFONO:</t>
  </si>
  <si>
    <t>MUNICIPIO:</t>
  </si>
  <si>
    <t>PERSONA QUE ELABORÓ:</t>
  </si>
  <si>
    <t>CELULAR:</t>
  </si>
  <si>
    <t>CARGO:</t>
  </si>
  <si>
    <t>AÑO BASE:</t>
  </si>
  <si>
    <t>FECHA:</t>
  </si>
  <si>
    <t>ALCANCE 1</t>
  </si>
  <si>
    <t>FUENTES MÓVILES</t>
  </si>
  <si>
    <t>CONSUMO</t>
  </si>
  <si>
    <t>INCERTIDUMBRE DE LA FUENTE</t>
  </si>
  <si>
    <t>UNIDAD</t>
  </si>
  <si>
    <t>DATO 1</t>
  </si>
  <si>
    <t>DATO 2</t>
  </si>
  <si>
    <t>DATO 3</t>
  </si>
  <si>
    <t>DATO 4</t>
  </si>
  <si>
    <t>DATO 5</t>
  </si>
  <si>
    <t>DATO 6</t>
  </si>
  <si>
    <t>DATO 7</t>
  </si>
  <si>
    <t>DATO 8</t>
  </si>
  <si>
    <t>DATO 9</t>
  </si>
  <si>
    <t>DATO 10</t>
  </si>
  <si>
    <t>DATO 11</t>
  </si>
  <si>
    <t>DATO 12</t>
  </si>
  <si>
    <t>TOTAL</t>
  </si>
  <si>
    <t>No. DATOS</t>
  </si>
  <si>
    <t>PROMEDIO</t>
  </si>
  <si>
    <t>DESVIACION ESTÁNDAR</t>
  </si>
  <si>
    <t>FACTOR T</t>
  </si>
  <si>
    <t xml:space="preserve">Variable Auxiliar = (Huella de carbono x Incertidumbre de la fuente)^2 </t>
  </si>
  <si>
    <t>SUBTOTAL COMBUSTIBLES</t>
  </si>
  <si>
    <t>SUBTOTAL FUENTES MÓVILES</t>
  </si>
  <si>
    <t>FUENTES FIJAS</t>
  </si>
  <si>
    <t>kg</t>
  </si>
  <si>
    <t>SUBTOTAL FUENTES FIJAS</t>
  </si>
  <si>
    <t>EMISIONES DE PROCESO</t>
  </si>
  <si>
    <t>Minería</t>
  </si>
  <si>
    <t>Industrial</t>
  </si>
  <si>
    <t>Fermentación Entérica</t>
  </si>
  <si>
    <t>Cabras</t>
  </si>
  <si>
    <t>Búfalos</t>
  </si>
  <si>
    <t>Ganado vacuno lechero</t>
  </si>
  <si>
    <t>Manejo de Estiércol</t>
  </si>
  <si>
    <t>Ganado vacuno no lechero</t>
  </si>
  <si>
    <t>Caballos</t>
  </si>
  <si>
    <t>Mulas y Asnos</t>
  </si>
  <si>
    <t>Residuos Agrícolas</t>
  </si>
  <si>
    <t>SUBTOTAL EMISIONES DE PROCESO</t>
  </si>
  <si>
    <t>TOTAL ALCANCE 1</t>
  </si>
  <si>
    <t>ALCANCE 2</t>
  </si>
  <si>
    <t>Consumo de energía eléctrica</t>
  </si>
  <si>
    <t>kgCO2 e/kg</t>
  </si>
  <si>
    <t>Papel bond blanco</t>
  </si>
  <si>
    <t>Papel reciclado</t>
  </si>
  <si>
    <t>Bogotá - Bucaramanga - Bogotá</t>
  </si>
  <si>
    <t>Bogotá - Cali - Bogotá</t>
  </si>
  <si>
    <t>Bogotá - Cartagena - Bogotá</t>
  </si>
  <si>
    <t>Bogotá - Barrancabermeja - Bogotá</t>
  </si>
  <si>
    <t>Bogotá - Armenia - Bogotá</t>
  </si>
  <si>
    <t>gal</t>
  </si>
  <si>
    <t>KWh</t>
  </si>
  <si>
    <t>ICAO</t>
  </si>
  <si>
    <t>Viaje</t>
  </si>
  <si>
    <t>Bogotá - Barranquilla - Bogotá</t>
  </si>
  <si>
    <t>Bogotá - Buenaventura - Bogotá</t>
  </si>
  <si>
    <t>Bogotá - Cúcuta - Bogotá</t>
  </si>
  <si>
    <t>Bogotá - Florencia - Bogotá</t>
  </si>
  <si>
    <t>Bogotá - Ibagué - Bogotá</t>
  </si>
  <si>
    <t>Bogotá - Leticia - Bogotá</t>
  </si>
  <si>
    <t>Bogotá - Manizales - Bogotá</t>
  </si>
  <si>
    <t>Bogotá - Medellín - Bogotá</t>
  </si>
  <si>
    <t>Bogotá - Mitú - Bogotá</t>
  </si>
  <si>
    <t>Bogotá - Neiva - Bogotá</t>
  </si>
  <si>
    <t>Bogotá - Pasto - Bogotá</t>
  </si>
  <si>
    <t>Bogotá - Pereira - Bogotá</t>
  </si>
  <si>
    <t>Bogotá - Popayán - Bogotá</t>
  </si>
  <si>
    <t>Bogotá - Puerto Carreño - Bogotá</t>
  </si>
  <si>
    <t>Bogotá - Santa Marta - Bogotá</t>
  </si>
  <si>
    <t>Bogotá - Valledupar - Bogotá</t>
  </si>
  <si>
    <t>Bogotá - Villavicencio - Bogotá</t>
  </si>
  <si>
    <t>Bogotá - Yopal - Bogotá</t>
  </si>
  <si>
    <t>Residuos</t>
  </si>
  <si>
    <t>kgCO2 e/cabeza</t>
  </si>
  <si>
    <t>kgCH4/cabeza/año</t>
  </si>
  <si>
    <t>Cabezas</t>
  </si>
  <si>
    <t>Ovejas</t>
  </si>
  <si>
    <t>Cerdos</t>
  </si>
  <si>
    <t>Cant.</t>
  </si>
  <si>
    <t>fracc oxidada</t>
  </si>
  <si>
    <t>C</t>
  </si>
  <si>
    <t>CH4</t>
  </si>
  <si>
    <t>FE</t>
  </si>
  <si>
    <t>FE total</t>
  </si>
  <si>
    <t>N-C</t>
  </si>
  <si>
    <t>N2O</t>
  </si>
  <si>
    <t>kg de N</t>
  </si>
  <si>
    <t>KgCO2 e/kg N</t>
  </si>
  <si>
    <t>fracción volatiza</t>
  </si>
  <si>
    <t>kgN2O/kg N</t>
  </si>
  <si>
    <t>PCG</t>
  </si>
  <si>
    <t>No. Datos</t>
  </si>
  <si>
    <t>Factor T</t>
  </si>
  <si>
    <t>Total</t>
  </si>
  <si>
    <t>Promedio</t>
  </si>
  <si>
    <t>Incertidumbre</t>
  </si>
  <si>
    <t>CORREO ELECTRÓNICO:</t>
  </si>
  <si>
    <t>INSTRUCCIONES</t>
  </si>
  <si>
    <t>Combustóleo</t>
  </si>
  <si>
    <t>CALCULO FACTOR DE EMISIÓN - MANEJO DE ESTIERCOL</t>
  </si>
  <si>
    <t>Ganado No Lechero - Clima Frío</t>
  </si>
  <si>
    <t>Ganado No Lechero - Clima Templado</t>
  </si>
  <si>
    <t>Ganado No Lechero - Clima Cálido</t>
  </si>
  <si>
    <t>Ganado Lechero - Clima Frío</t>
  </si>
  <si>
    <t>Ganado Lechero - Clima Templado</t>
  </si>
  <si>
    <t>Ganado Lechero - Clima Cálido</t>
  </si>
  <si>
    <t>Aves de Corral - Clima Frío</t>
  </si>
  <si>
    <t>Aves de Corral - Clima Templado</t>
  </si>
  <si>
    <t>Aves de Corral - Clima Cálido</t>
  </si>
  <si>
    <t>Ovejas - Clima Frío</t>
  </si>
  <si>
    <t>Ovejas - Clima Tempaldo</t>
  </si>
  <si>
    <t>Ovejas - Clima Cálido</t>
  </si>
  <si>
    <t>Cerdos Almacenamiento Sólido y Parcelas Secas - Clima Frío</t>
  </si>
  <si>
    <t>Cerdos Almacenamiento Sólido y Parcelas Secas - Clima Tempaldo</t>
  </si>
  <si>
    <t>Cerdos Almacenamiento Sólido y Parcelas Secas - Clima Cálido</t>
  </si>
  <si>
    <t>Cerdos Otros Sistemas de Manejo del Estiercol - Clima Frío</t>
  </si>
  <si>
    <t>Cerdos Otros Sistemas de Manejo del Estiercol - Clima Tempaldo</t>
  </si>
  <si>
    <t>Cerdos Otros Sistemas de Manejo del Estiercol - Clima Cálido</t>
  </si>
  <si>
    <t>Búfalos - Clima Frío</t>
  </si>
  <si>
    <t>Búfalos - Clima Templado</t>
  </si>
  <si>
    <t>Búfalos - Clima Cálido</t>
  </si>
  <si>
    <t>Cabras - Clima Frío</t>
  </si>
  <si>
    <t>Cabras - Clima Templado</t>
  </si>
  <si>
    <t>Cabras - Clima Cálido</t>
  </si>
  <si>
    <t>Caballos - Clima Frío</t>
  </si>
  <si>
    <t>Caballos - Clima Templado</t>
  </si>
  <si>
    <t>Caballos - Clima Cálido</t>
  </si>
  <si>
    <t>Mulas y Asnos - Clima Frío</t>
  </si>
  <si>
    <t>Mulas y Asnos - Clima Templado</t>
  </si>
  <si>
    <t>Mulas y Asnos - Clima Cálido</t>
  </si>
  <si>
    <t>TIPO DE ANIMAL</t>
  </si>
  <si>
    <r>
      <t>FACTOR  DE EMISIÓN CH</t>
    </r>
    <r>
      <rPr>
        <vertAlign val="subscript"/>
        <sz val="11"/>
        <color theme="1"/>
        <rFont val="Calibri"/>
        <family val="2"/>
        <scheme val="minor"/>
      </rPr>
      <t>4</t>
    </r>
  </si>
  <si>
    <r>
      <t>FACTOR EMISIÓN CO</t>
    </r>
    <r>
      <rPr>
        <vertAlign val="subscript"/>
        <sz val="11"/>
        <color theme="1"/>
        <rFont val="Calibri"/>
        <family val="2"/>
        <scheme val="minor"/>
      </rPr>
      <t>2</t>
    </r>
    <r>
      <rPr>
        <sz val="11"/>
        <color theme="1"/>
        <rFont val="Calibri"/>
        <family val="2"/>
        <scheme val="minor"/>
      </rPr>
      <t xml:space="preserve"> e</t>
    </r>
  </si>
  <si>
    <r>
      <t>CH</t>
    </r>
    <r>
      <rPr>
        <b/>
        <vertAlign val="subscript"/>
        <sz val="11"/>
        <color theme="1"/>
        <rFont val="Calibri"/>
        <family val="2"/>
        <scheme val="minor"/>
      </rPr>
      <t>4</t>
    </r>
  </si>
  <si>
    <t>N Excretado</t>
  </si>
  <si>
    <t>% N según Sistema de Manejo</t>
  </si>
  <si>
    <r>
      <t>Factor de Emisión N</t>
    </r>
    <r>
      <rPr>
        <vertAlign val="subscript"/>
        <sz val="11"/>
        <color theme="1"/>
        <rFont val="Calibri"/>
        <family val="2"/>
        <scheme val="minor"/>
      </rPr>
      <t>2</t>
    </r>
    <r>
      <rPr>
        <sz val="11"/>
        <color theme="1"/>
        <rFont val="Calibri"/>
        <family val="2"/>
        <scheme val="minor"/>
      </rPr>
      <t>O</t>
    </r>
  </si>
  <si>
    <t>N Excretado por Sistema de Manejo</t>
  </si>
  <si>
    <t>ExF</t>
  </si>
  <si>
    <r>
      <t>Emisiones de N</t>
    </r>
    <r>
      <rPr>
        <vertAlign val="subscript"/>
        <sz val="11"/>
        <color theme="1"/>
        <rFont val="Calibri"/>
        <family val="2"/>
        <scheme val="minor"/>
      </rPr>
      <t>2</t>
    </r>
    <r>
      <rPr>
        <sz val="11"/>
        <color theme="1"/>
        <rFont val="Calibri"/>
        <family val="2"/>
        <scheme val="minor"/>
      </rPr>
      <t>O</t>
    </r>
  </si>
  <si>
    <t>GxHx44/28</t>
  </si>
  <si>
    <r>
      <t>N</t>
    </r>
    <r>
      <rPr>
        <b/>
        <vertAlign val="subscript"/>
        <sz val="11"/>
        <color theme="1"/>
        <rFont val="Calibri"/>
        <family val="2"/>
        <scheme val="minor"/>
      </rPr>
      <t>2</t>
    </r>
    <r>
      <rPr>
        <b/>
        <sz val="11"/>
        <color theme="1"/>
        <rFont val="Calibri"/>
        <family val="2"/>
        <scheme val="minor"/>
      </rPr>
      <t>O</t>
    </r>
  </si>
  <si>
    <r>
      <t>FACTRO DE EMISION CO</t>
    </r>
    <r>
      <rPr>
        <vertAlign val="subscript"/>
        <sz val="11"/>
        <color theme="1"/>
        <rFont val="Calibri"/>
        <family val="2"/>
        <scheme val="minor"/>
      </rPr>
      <t>2</t>
    </r>
    <r>
      <rPr>
        <sz val="11"/>
        <color theme="1"/>
        <rFont val="Calibri"/>
        <family val="2"/>
        <scheme val="minor"/>
      </rPr>
      <t xml:space="preserve"> e TOTAL</t>
    </r>
  </si>
  <si>
    <t>Cabeza</t>
  </si>
  <si>
    <t>Ave</t>
  </si>
  <si>
    <t>CO2</t>
  </si>
  <si>
    <t>Fugas de CO2 en proceso</t>
  </si>
  <si>
    <t>Fuentes Fijas</t>
  </si>
  <si>
    <t>Fuentes Móviles</t>
  </si>
  <si>
    <t>ALCANCE</t>
  </si>
  <si>
    <t>Energía eléctrica adquirida (Factor emisión UPME-MDL 2008)</t>
  </si>
  <si>
    <t>CFC-11 / R-11</t>
  </si>
  <si>
    <t>CFC-12 / R-12</t>
  </si>
  <si>
    <t>HCFC-22 / R-22</t>
  </si>
  <si>
    <t>HFC-23 / R-23</t>
  </si>
  <si>
    <t>HFC-32 / R-32</t>
  </si>
  <si>
    <t>HFC-134 / R-134</t>
  </si>
  <si>
    <t>HFC-134a / R-134a</t>
  </si>
  <si>
    <t xml:space="preserve">PFC-14 / R-14 </t>
  </si>
  <si>
    <t>HFC-410a / R-410A</t>
  </si>
  <si>
    <t>HFC-407C / R-407C</t>
  </si>
  <si>
    <t>HFC-143 / R-143</t>
  </si>
  <si>
    <t>HFC-143a / R-143a</t>
  </si>
  <si>
    <t>HFC-422D / R-422D</t>
  </si>
  <si>
    <t>Energía eléctrica adquirida (Factor emisión Informe EIA 2011)</t>
  </si>
  <si>
    <t>Energía eléctrica adquirida (Factor emisión Informe EIA 2013)</t>
  </si>
  <si>
    <t>Energía eléctrica adquirida (Factor emisión UPME-FECOC 2014)</t>
  </si>
  <si>
    <t>Halon 1301 / CBrF3</t>
  </si>
  <si>
    <t>INCERTIDUMBRE DATOS</t>
  </si>
  <si>
    <t>FACTOR DE EMISIÓN CO2</t>
  </si>
  <si>
    <t>FACTOR DE EMISIÓN CH4</t>
  </si>
  <si>
    <t>FACTOR DE EMISIÓN N2O</t>
  </si>
  <si>
    <t>FACTOR DE EMISIÓN SF6</t>
  </si>
  <si>
    <t>EMISIONES SF6</t>
  </si>
  <si>
    <t>EMISIONES N2O</t>
  </si>
  <si>
    <t>EMISIONES CH4</t>
  </si>
  <si>
    <t>EMISIONES CO2</t>
  </si>
  <si>
    <t>INCERTIDUMBRE FACTOR EMISIÓN CO2</t>
  </si>
  <si>
    <t>INCERTIDUMBRE EMISIONES CO2</t>
  </si>
  <si>
    <t>INCERTIDUMBRE FACTOR EMISIÓN CH4</t>
  </si>
  <si>
    <t>INCERTIDUMBRE EMISIONES CH4</t>
  </si>
  <si>
    <t>INCERTIDUMBRE FACTOR EMISIÓN N2O</t>
  </si>
  <si>
    <t>INCERTIDUMBRE EMISIONES N2O</t>
  </si>
  <si>
    <t>INCERTIDUMBRE FACTOR EMISIÓN SF6</t>
  </si>
  <si>
    <t>INCERTIDUMBRE EMISIONES SF6</t>
  </si>
  <si>
    <t>INCERTIDUMBRE SISTEMATICA ADICIONAL</t>
  </si>
  <si>
    <t>Carbón Guajira - Cesar</t>
  </si>
  <si>
    <t>Carbón Guajira</t>
  </si>
  <si>
    <t>Carbón Cundinamarca</t>
  </si>
  <si>
    <t>Carbón Cauca - Valle del Cauca</t>
  </si>
  <si>
    <t>Carbón Norte de Santander</t>
  </si>
  <si>
    <t>Carbón Córdoba-Norte de Antioquia</t>
  </si>
  <si>
    <t>Carbón Santander</t>
  </si>
  <si>
    <t>Carbón Santander Sogamoso</t>
  </si>
  <si>
    <t>Carbón Boyacá</t>
  </si>
  <si>
    <t>Carbón Antioquia</t>
  </si>
  <si>
    <t>Fibra de palma</t>
  </si>
  <si>
    <t>Cuesco de palma</t>
  </si>
  <si>
    <t>Raquis de palma</t>
  </si>
  <si>
    <t>Cascarilla de Arroz</t>
  </si>
  <si>
    <t>Borra de Café</t>
  </si>
  <si>
    <t>Cisco de Café</t>
  </si>
  <si>
    <t>Madera Genérico</t>
  </si>
  <si>
    <t>Madera Eucalipto</t>
  </si>
  <si>
    <t>Madera Pino</t>
  </si>
  <si>
    <t>Madera Acacia</t>
  </si>
  <si>
    <t>Madera Melina</t>
  </si>
  <si>
    <t>Combustible</t>
  </si>
  <si>
    <t>Incertidumbre (+/- %)</t>
  </si>
  <si>
    <t>Kerosene</t>
  </si>
  <si>
    <t>Avigas</t>
  </si>
  <si>
    <t>Jet A1</t>
  </si>
  <si>
    <t>Biodiesel palma</t>
  </si>
  <si>
    <t>Fuel Oil # 4 - Ecopetrol</t>
  </si>
  <si>
    <t>Gasolina E10 (Mezcla comercial)</t>
  </si>
  <si>
    <t>Fuente Bibliográfica</t>
  </si>
  <si>
    <t>FECOC, 2015</t>
  </si>
  <si>
    <t>IPCC, 2006</t>
  </si>
  <si>
    <t>Coke Gas Genérico</t>
  </si>
  <si>
    <t>Gas Natural Neiva - Huila</t>
  </si>
  <si>
    <t>Gas Opon Payoa</t>
  </si>
  <si>
    <t>Gas Cupiagua</t>
  </si>
  <si>
    <t>Gas La Creciente</t>
  </si>
  <si>
    <t>Gas de Pozo cupiagua</t>
  </si>
  <si>
    <t>Lubricantes</t>
  </si>
  <si>
    <t>Extintores</t>
  </si>
  <si>
    <t>Unidad FE</t>
  </si>
  <si>
    <t>Gal</t>
  </si>
  <si>
    <t>Unidad Consumo</t>
  </si>
  <si>
    <t>GWP-AR4-IPCC</t>
  </si>
  <si>
    <t>Refrigerante</t>
  </si>
  <si>
    <t>Aceites lubricantes</t>
  </si>
  <si>
    <t>Grasa Lubricante</t>
  </si>
  <si>
    <t>IPCC 2006</t>
  </si>
  <si>
    <t>kg CO2/kg</t>
  </si>
  <si>
    <t>Emisiones de procesos</t>
  </si>
  <si>
    <t xml:space="preserve">Uso fertilizantes </t>
  </si>
  <si>
    <t>UPME</t>
  </si>
  <si>
    <t>EIA</t>
  </si>
  <si>
    <t xml:space="preserve">Aislamiento </t>
  </si>
  <si>
    <t>Factor Emisión N2O (g N2O/m3)</t>
  </si>
  <si>
    <t>Factor Emisión CH4 (g CH4/m3)</t>
  </si>
  <si>
    <t>Factor Emisión CO2 (kg CO2/gal)</t>
  </si>
  <si>
    <t>Factor Emisión CH4 (g CH4/gal)</t>
  </si>
  <si>
    <t>Factor Emisión CH4 (kg CH4/gal)</t>
  </si>
  <si>
    <t>Factor Emisión N2O (g N2O/gal)</t>
  </si>
  <si>
    <t>Factor Emisión N2O (kg N2O/gal)</t>
  </si>
  <si>
    <t>Diésel B10 (Mezcla comercial)</t>
  </si>
  <si>
    <t>Diésel Marino</t>
  </si>
  <si>
    <t>Biogás Genérico</t>
  </si>
  <si>
    <t>GLP Genérico</t>
  </si>
  <si>
    <t>Factor Emisión CO2e (kg CO2e/kg)</t>
  </si>
  <si>
    <t>Factor Emisión CO2e (kg CO2e/gal)</t>
  </si>
  <si>
    <t>kg CO2/galón</t>
  </si>
  <si>
    <t>Factor Emisión CH4 (kg CO2e/kg)</t>
  </si>
  <si>
    <t>Factor Emisión CH4 (kg CO2e/unidad)</t>
  </si>
  <si>
    <t>Factor Emisión N2O (kg CO2e/unidad)</t>
  </si>
  <si>
    <t>Factor Emisión N2O (kg CO2e/kg)</t>
  </si>
  <si>
    <t>FUENTE DE EMISIÓN DE GEI
(Seleccione de la lista)</t>
  </si>
  <si>
    <t>Consumo de combustibles líquidos
(Fuentes Moviles)</t>
  </si>
  <si>
    <t>Consumo de combustibles gaseosos
(Fuentes Moviles)</t>
  </si>
  <si>
    <t>SUBTOTAL OTROS</t>
  </si>
  <si>
    <t>DATOS DE ACTIVIDAD
(Seleccione de la lista)</t>
  </si>
  <si>
    <t>Extintores (Fuentes Fijas)</t>
  </si>
  <si>
    <t>Consumo de combustibles gaseosos
 (Fuentes Fijas)</t>
  </si>
  <si>
    <t>Consumo de combustibles líquidos
 (Fuentes Fijas)</t>
  </si>
  <si>
    <t>Consumo de combustibles sólidos
 (Fuentes Fijas)</t>
  </si>
  <si>
    <t xml:space="preserve">Quema Residuos </t>
  </si>
  <si>
    <t>Uso fertilizantes</t>
  </si>
  <si>
    <t xml:space="preserve">Columna Auxiliar </t>
  </si>
  <si>
    <t>Incertidumbre Juicio expertos IPCC</t>
  </si>
  <si>
    <t xml:space="preserve">% Rango menor </t>
  </si>
  <si>
    <t>% Rango mayor</t>
  </si>
  <si>
    <t>kgCH4/kg DQO</t>
  </si>
  <si>
    <t>Electricidad</t>
  </si>
  <si>
    <t xml:space="preserve">Viajes </t>
  </si>
  <si>
    <t>Papel</t>
  </si>
  <si>
    <t>Factor Emisión CO2 (kg CO2e/kg)</t>
  </si>
  <si>
    <t>TOTAL EMISIONES DE BIOMASA</t>
  </si>
  <si>
    <t>Bogotá - Riohacha - Bogotá</t>
  </si>
  <si>
    <t>EMISIONES DE BIOMASA</t>
  </si>
  <si>
    <t>GEI</t>
  </si>
  <si>
    <t>PCG-GWP</t>
  </si>
  <si>
    <t>AR5</t>
  </si>
  <si>
    <t>AR4</t>
  </si>
  <si>
    <t>GWP-AR5-IPCC</t>
  </si>
  <si>
    <t>http://www.lindeus.com/internet.lg.lg.usa/en/images/Linde%20R290%20Refrigerant%20Grade%20Propane138_11493.pdf</t>
  </si>
  <si>
    <t>NF3</t>
  </si>
  <si>
    <t>ND</t>
  </si>
  <si>
    <t xml:space="preserve">Residuos </t>
  </si>
  <si>
    <t>Quema de Residuos Agrícolas</t>
  </si>
  <si>
    <t>Papel mate de revista</t>
  </si>
  <si>
    <t>Papel brillante de revista</t>
  </si>
  <si>
    <t>European reference Lifecycle Database Polyethylene high density granulate (PE-HD);production mix, at plant</t>
  </si>
  <si>
    <t>European reference Lifecycle Database:  Graphic Paper; technology mix; production mix, at plant; 79% primary fibre, 21% recycled fibre</t>
  </si>
  <si>
    <t>European reference Lifecycle Database:  Polypropylene granulate (PP); production mix, at plant</t>
  </si>
  <si>
    <t>European reference Lifecycle Database: Polyethylene low density granulate (PE-LD);production mix, at plant</t>
  </si>
  <si>
    <t xml:space="preserve">Aluminio primario </t>
  </si>
  <si>
    <t>Aluminio reciclado</t>
  </si>
  <si>
    <t>Center for environmental assessment of product and material systems (CPM LCA Database): primary aluminium production</t>
  </si>
  <si>
    <t xml:space="preserve">Polietileno de alta densidad </t>
  </si>
  <si>
    <t xml:space="preserve">Polietileno de baja densidad </t>
  </si>
  <si>
    <t xml:space="preserve">Polipropileno </t>
  </si>
  <si>
    <t>European reference Lifecycle Database: Aluminium extrusión profile; primary production; production mix, at plant; aluminium semi-finished extrusión product, including primary production, transformation and recycling</t>
  </si>
  <si>
    <t>Lubricantes (Fuentes Móviles)</t>
  </si>
  <si>
    <t>Bogotá - Puerto Inírida - Bogotá</t>
  </si>
  <si>
    <t>Bogotá - Puerto Asís - Bogotá</t>
  </si>
  <si>
    <t>kg húmedo</t>
  </si>
  <si>
    <t xml:space="preserve">Fermentación Entérica </t>
  </si>
  <si>
    <t>Ovejas - Clima Templado</t>
  </si>
  <si>
    <t>Cerdos Almacenamiento Sólido y Parcelas Secas - Clima Templado</t>
  </si>
  <si>
    <t>Cerdos Otros Sistemas de Manejo del Estiércol - Clima Frío</t>
  </si>
  <si>
    <t>Cerdos Otros Sistemas de Manejo del Estiércol - Clima Templado</t>
  </si>
  <si>
    <t>Cerdos Otros Sistemas de Manejo del Estiércol - Clima Cálido</t>
  </si>
  <si>
    <t>Bogotá - Montería - Bogotá</t>
  </si>
  <si>
    <t>Silva D., Raymundo A., Oliveira J., Ometto A., 2015. Life cycle assessment of offset paper production in Brazil: hotspots and cleaner production alternatives. Journal of cleaner Production. (93) 222-233</t>
  </si>
  <si>
    <t>Leon J., Aliaga C., Boulougouris G., Hortal M., Marti J., 2015. Quantifying GHG emissions savings potential in magazine paper production: a case study on supercalendered and light-weight coated papers. Journal of Cleaner Production. (103) 301-308</t>
  </si>
  <si>
    <t>Transporte de Gas Natural (Fugas CH4)</t>
  </si>
  <si>
    <t>Producción Polipropileno (Gases quemados TEA)</t>
  </si>
  <si>
    <t>Metano en tierras inundadas</t>
  </si>
  <si>
    <t>Ha</t>
  </si>
  <si>
    <t>Manejo Embalses</t>
  </si>
  <si>
    <t xml:space="preserve">US Environmental Protecction Agency, “Methane and Nitrous Oxide Emissions From Natural Sources”3, de abril de 2010. http://www.epa.gov/outreach/pdfs/Methane-and-Nitrous-Oxide-Emissions-From-Natural-Sources.pdf </t>
  </si>
  <si>
    <t>Acetileno</t>
  </si>
  <si>
    <t>Transporte aéreo de carga</t>
  </si>
  <si>
    <t>USDA-LCI (ICAO 2003)</t>
  </si>
  <si>
    <t>Transporte marítimo de carga</t>
  </si>
  <si>
    <t>USDA-LCI, 2006 (ARGO 2001)</t>
  </si>
  <si>
    <t>Transporte terrestre de carga</t>
  </si>
  <si>
    <t>USDA-LCI- (EPA 2010)</t>
  </si>
  <si>
    <t>Gas MAPP</t>
  </si>
  <si>
    <t>HCFC-141B / R-141B</t>
  </si>
  <si>
    <t>http://www.gas-servei.com/images/Ficha-tecnica-R404A.pdf</t>
  </si>
  <si>
    <t>HFC-404A / R-404A</t>
  </si>
  <si>
    <t>HFC-125 / R-125</t>
  </si>
  <si>
    <t>Propano Alta Calidad / R-290</t>
  </si>
  <si>
    <t xml:space="preserve">Isobutano / R-600A </t>
  </si>
  <si>
    <t>EMISIONES Compuestos Fluorados</t>
  </si>
  <si>
    <t>INCERTIDUMBRE EMISIONES Compuestos Fluorados</t>
  </si>
  <si>
    <t>INCERTIDUMBRE FACTOR EMISIÓN Compuestos Fluorados</t>
  </si>
  <si>
    <t>Combustible_Sólido</t>
  </si>
  <si>
    <t>Gasolina Motor (sin mezcla bioetanol)</t>
  </si>
  <si>
    <t>Bioetanol Anhidro</t>
  </si>
  <si>
    <t>Gas Natural Mezcla Sebastopol</t>
  </si>
  <si>
    <t>Gas Natural Mezcla Usme</t>
  </si>
  <si>
    <t>Gas Natural Mezcla Mariquita</t>
  </si>
  <si>
    <t>Residuos para coprocesamiento</t>
  </si>
  <si>
    <t>Extintores CO2</t>
  </si>
  <si>
    <t>Extintores R-123 / HCFC-123</t>
  </si>
  <si>
    <r>
      <t>kgCO</t>
    </r>
    <r>
      <rPr>
        <vertAlign val="subscript"/>
        <sz val="11"/>
        <color theme="0"/>
        <rFont val="Calibri"/>
        <family val="2"/>
        <scheme val="minor"/>
      </rPr>
      <t>2</t>
    </r>
    <r>
      <rPr>
        <sz val="11"/>
        <color theme="0"/>
        <rFont val="Calibri"/>
        <family val="2"/>
        <scheme val="minor"/>
      </rPr>
      <t xml:space="preserve"> e/cabeza</t>
    </r>
  </si>
  <si>
    <r>
      <t>kgCO</t>
    </r>
    <r>
      <rPr>
        <vertAlign val="subscript"/>
        <sz val="11"/>
        <color theme="0"/>
        <rFont val="Calibri"/>
        <family val="2"/>
        <scheme val="minor"/>
      </rPr>
      <t>2</t>
    </r>
    <r>
      <rPr>
        <sz val="11"/>
        <color theme="0"/>
        <rFont val="Calibri"/>
        <family val="2"/>
        <scheme val="minor"/>
      </rPr>
      <t xml:space="preserve"> e/kg</t>
    </r>
  </si>
  <si>
    <r>
      <t>CH</t>
    </r>
    <r>
      <rPr>
        <vertAlign val="subscript"/>
        <sz val="11"/>
        <color theme="0"/>
        <rFont val="Calibri"/>
        <family val="2"/>
        <scheme val="minor"/>
      </rPr>
      <t>4</t>
    </r>
  </si>
  <si>
    <r>
      <t>CO</t>
    </r>
    <r>
      <rPr>
        <vertAlign val="subscript"/>
        <sz val="11"/>
        <color theme="0"/>
        <rFont val="Calibri"/>
        <family val="2"/>
        <scheme val="minor"/>
      </rPr>
      <t>2</t>
    </r>
    <r>
      <rPr>
        <sz val="11"/>
        <color theme="0"/>
        <rFont val="Calibri"/>
        <family val="2"/>
        <scheme val="minor"/>
      </rPr>
      <t xml:space="preserve"> e (21)</t>
    </r>
  </si>
  <si>
    <r>
      <t>FACTOR  DE EMISIÓN CH</t>
    </r>
    <r>
      <rPr>
        <vertAlign val="subscript"/>
        <sz val="11"/>
        <color theme="0"/>
        <rFont val="Calibri"/>
        <family val="2"/>
        <scheme val="minor"/>
      </rPr>
      <t>4</t>
    </r>
  </si>
  <si>
    <r>
      <t>FACTOR EMISIÓN CO</t>
    </r>
    <r>
      <rPr>
        <vertAlign val="subscript"/>
        <sz val="11"/>
        <color theme="0"/>
        <rFont val="Calibri"/>
        <family val="2"/>
        <scheme val="minor"/>
      </rPr>
      <t>2</t>
    </r>
    <r>
      <rPr>
        <sz val="11"/>
        <color theme="0"/>
        <rFont val="Calibri"/>
        <family val="2"/>
        <scheme val="minor"/>
      </rPr>
      <t xml:space="preserve"> e</t>
    </r>
  </si>
  <si>
    <t xml:space="preserve">Manejo de residuos agropecuarios </t>
  </si>
  <si>
    <t>Cálculos realizados por Propilco</t>
  </si>
  <si>
    <t>Calculado a partir de la composición porcentual con los valores del AR5 - IPCC. R134A=4%; R125=44%; R143A=52%</t>
  </si>
  <si>
    <t>Calculado a partir de la composición porcentual con los valores del AR5 - IPCC. R134A=52%; R125=25%; R32=23%. Datos de porcentajes obtenidos de: IPCC    http://www.ipcc.ch/ipccreports/tar/wg3/index.php?idp=144</t>
  </si>
  <si>
    <t>Calculado a partir de la composición porcentual con los valores del AR5 - IPCC. R125=50%; R32=50%. Datos de porcentajes obtenidos de: IPCC    http://www.ipcc.ch/ipccreports/tar/wg3/index.php?idp=144</t>
  </si>
  <si>
    <t>Calculado a partir de la composición porcentual con los valores del AR5 - IPCC. R125=65,1%; R134A=31,5%; R600A=3,4%. Datos de porcentajes obtenidos de: http://www.gas-servei.com/images/Ficha-tecnica-R422D--I29-.pdf</t>
  </si>
  <si>
    <t>Cálculos realizados por Promigas</t>
  </si>
  <si>
    <r>
      <t>CO</t>
    </r>
    <r>
      <rPr>
        <vertAlign val="subscript"/>
        <sz val="11"/>
        <color theme="0"/>
        <rFont val="Calibri"/>
        <family val="2"/>
        <scheme val="minor"/>
      </rPr>
      <t>2</t>
    </r>
    <r>
      <rPr>
        <sz val="11"/>
        <color theme="0"/>
        <rFont val="Calibri"/>
        <family val="2"/>
        <scheme val="minor"/>
      </rPr>
      <t xml:space="preserve"> e (25)</t>
    </r>
  </si>
  <si>
    <r>
      <t>Factor de Emisión N</t>
    </r>
    <r>
      <rPr>
        <vertAlign val="subscript"/>
        <sz val="11"/>
        <color theme="0"/>
        <rFont val="Calibri"/>
        <family val="2"/>
        <scheme val="minor"/>
      </rPr>
      <t>2</t>
    </r>
    <r>
      <rPr>
        <sz val="11"/>
        <color theme="0"/>
        <rFont val="Calibri"/>
        <family val="2"/>
        <scheme val="minor"/>
      </rPr>
      <t>O</t>
    </r>
  </si>
  <si>
    <r>
      <t>Emisiones de N</t>
    </r>
    <r>
      <rPr>
        <vertAlign val="subscript"/>
        <sz val="11"/>
        <color theme="0"/>
        <rFont val="Calibri"/>
        <family val="2"/>
        <scheme val="minor"/>
      </rPr>
      <t>2</t>
    </r>
    <r>
      <rPr>
        <sz val="11"/>
        <color theme="0"/>
        <rFont val="Calibri"/>
        <family val="2"/>
        <scheme val="minor"/>
      </rPr>
      <t>O</t>
    </r>
  </si>
  <si>
    <r>
      <t>FACTRO DE EMISION CO</t>
    </r>
    <r>
      <rPr>
        <vertAlign val="subscript"/>
        <sz val="11"/>
        <color theme="0"/>
        <rFont val="Calibri"/>
        <family val="2"/>
        <scheme val="minor"/>
      </rPr>
      <t>2</t>
    </r>
    <r>
      <rPr>
        <sz val="11"/>
        <color theme="0"/>
        <rFont val="Calibri"/>
        <family val="2"/>
        <scheme val="minor"/>
      </rPr>
      <t xml:space="preserve"> e TOTAL</t>
    </r>
  </si>
  <si>
    <r>
      <t>kgCO</t>
    </r>
    <r>
      <rPr>
        <vertAlign val="subscript"/>
        <sz val="11"/>
        <color theme="0"/>
        <rFont val="Calibri"/>
        <family val="2"/>
        <scheme val="minor"/>
      </rPr>
      <t>2</t>
    </r>
    <r>
      <rPr>
        <sz val="11"/>
        <color theme="0"/>
        <rFont val="Calibri"/>
        <family val="2"/>
        <scheme val="minor"/>
      </rPr>
      <t xml:space="preserve"> e/Cabeza</t>
    </r>
  </si>
  <si>
    <r>
      <t>kgCO</t>
    </r>
    <r>
      <rPr>
        <vertAlign val="subscript"/>
        <sz val="11"/>
        <color theme="0"/>
        <rFont val="Calibri"/>
        <family val="2"/>
        <scheme val="minor"/>
      </rPr>
      <t>2</t>
    </r>
    <r>
      <rPr>
        <sz val="11"/>
        <color theme="0"/>
        <rFont val="Calibri"/>
        <family val="2"/>
        <scheme val="minor"/>
      </rPr>
      <t xml:space="preserve"> e/Ave</t>
    </r>
  </si>
  <si>
    <t>FE-36 / 1,1,1,3,3,3 - Hexafluoropropano</t>
  </si>
  <si>
    <t>HFC-227ea / FM-200</t>
  </si>
  <si>
    <t xml:space="preserve"> (Fuentes Fijas)</t>
  </si>
  <si>
    <t>Consumo de combustibles sólidos</t>
  </si>
  <si>
    <t>Consumo de combustibles gaseosos</t>
  </si>
  <si>
    <t xml:space="preserve">Consumo de refrigerantes </t>
  </si>
  <si>
    <t>(Fuentes Fijas)</t>
  </si>
  <si>
    <t>(Fuentes Móviles)</t>
  </si>
  <si>
    <t>Consumo de combustibles líquidos</t>
  </si>
  <si>
    <t>1965,839 </t>
  </si>
  <si>
    <r>
      <t>kg CO</t>
    </r>
    <r>
      <rPr>
        <vertAlign val="subscript"/>
        <sz val="10"/>
        <rFont val="Arial Narrow"/>
        <family val="2"/>
      </rPr>
      <t>2</t>
    </r>
    <r>
      <rPr>
        <sz val="10"/>
        <rFont val="Arial Narrow"/>
        <family val="2"/>
      </rPr>
      <t>/kg</t>
    </r>
  </si>
  <si>
    <r>
      <t>kg CO</t>
    </r>
    <r>
      <rPr>
        <vertAlign val="subscript"/>
        <sz val="10"/>
        <rFont val="Arial Narrow"/>
        <family val="2"/>
      </rPr>
      <t>2</t>
    </r>
    <r>
      <rPr>
        <sz val="10"/>
        <rFont val="Arial Narrow"/>
        <family val="2"/>
      </rPr>
      <t>/gal</t>
    </r>
  </si>
  <si>
    <r>
      <t>kg CH</t>
    </r>
    <r>
      <rPr>
        <vertAlign val="subscript"/>
        <sz val="10"/>
        <rFont val="Arial Narrow"/>
        <family val="2"/>
      </rPr>
      <t>4</t>
    </r>
    <r>
      <rPr>
        <sz val="10"/>
        <rFont val="Arial Narrow"/>
        <family val="2"/>
      </rPr>
      <t>/gal</t>
    </r>
  </si>
  <si>
    <r>
      <t>kg N</t>
    </r>
    <r>
      <rPr>
        <vertAlign val="subscript"/>
        <sz val="10"/>
        <rFont val="Arial Narrow"/>
        <family val="2"/>
      </rPr>
      <t>2</t>
    </r>
    <r>
      <rPr>
        <sz val="10"/>
        <rFont val="Arial Narrow"/>
        <family val="2"/>
      </rPr>
      <t>O/gal</t>
    </r>
  </si>
  <si>
    <r>
      <t>m</t>
    </r>
    <r>
      <rPr>
        <vertAlign val="superscript"/>
        <sz val="10"/>
        <rFont val="Arial Narrow"/>
        <family val="2"/>
      </rPr>
      <t>3</t>
    </r>
  </si>
  <si>
    <r>
      <t>kg CO</t>
    </r>
    <r>
      <rPr>
        <vertAlign val="subscript"/>
        <sz val="10"/>
        <rFont val="Arial Narrow"/>
        <family val="2"/>
      </rPr>
      <t>2</t>
    </r>
    <r>
      <rPr>
        <sz val="10"/>
        <rFont val="Arial Narrow"/>
        <family val="2"/>
      </rPr>
      <t>/m</t>
    </r>
    <r>
      <rPr>
        <vertAlign val="superscript"/>
        <sz val="10"/>
        <rFont val="Arial Narrow"/>
        <family val="2"/>
      </rPr>
      <t>3</t>
    </r>
  </si>
  <si>
    <r>
      <t>kg CH</t>
    </r>
    <r>
      <rPr>
        <vertAlign val="subscript"/>
        <sz val="10"/>
        <rFont val="Arial Narrow"/>
        <family val="2"/>
      </rPr>
      <t>4</t>
    </r>
    <r>
      <rPr>
        <sz val="10"/>
        <rFont val="Arial Narrow"/>
        <family val="2"/>
      </rPr>
      <t>/m</t>
    </r>
    <r>
      <rPr>
        <vertAlign val="superscript"/>
        <sz val="10"/>
        <rFont val="Arial Narrow"/>
        <family val="2"/>
      </rPr>
      <t>3</t>
    </r>
  </si>
  <si>
    <r>
      <t>kgCO</t>
    </r>
    <r>
      <rPr>
        <vertAlign val="subscript"/>
        <sz val="11"/>
        <rFont val="Calibri"/>
        <family val="2"/>
        <scheme val="minor"/>
      </rPr>
      <t>2</t>
    </r>
    <r>
      <rPr>
        <sz val="11"/>
        <rFont val="Calibri"/>
        <family val="2"/>
        <scheme val="minor"/>
      </rPr>
      <t>e/kg</t>
    </r>
  </si>
  <si>
    <r>
      <t>kgCH</t>
    </r>
    <r>
      <rPr>
        <vertAlign val="subscript"/>
        <sz val="10"/>
        <rFont val="Arial Narrow"/>
        <family val="2"/>
      </rPr>
      <t>4</t>
    </r>
    <r>
      <rPr>
        <sz val="10"/>
        <rFont val="Arial Narrow"/>
        <family val="2"/>
      </rPr>
      <t>/kg DQO</t>
    </r>
  </si>
  <si>
    <r>
      <t>kgCH</t>
    </r>
    <r>
      <rPr>
        <vertAlign val="subscript"/>
        <sz val="11"/>
        <rFont val="Calibri"/>
        <family val="2"/>
        <scheme val="minor"/>
      </rPr>
      <t>4</t>
    </r>
    <r>
      <rPr>
        <sz val="11"/>
        <rFont val="Calibri"/>
        <family val="2"/>
        <scheme val="minor"/>
      </rPr>
      <t>/cabeza</t>
    </r>
  </si>
  <si>
    <r>
      <t>kgCO</t>
    </r>
    <r>
      <rPr>
        <vertAlign val="subscript"/>
        <sz val="11"/>
        <rFont val="Calibri"/>
        <family val="2"/>
        <scheme val="minor"/>
      </rPr>
      <t>2</t>
    </r>
    <r>
      <rPr>
        <sz val="11"/>
        <rFont val="Calibri"/>
        <family val="2"/>
        <scheme val="minor"/>
      </rPr>
      <t xml:space="preserve"> e/cabeza</t>
    </r>
  </si>
  <si>
    <r>
      <t>kgN</t>
    </r>
    <r>
      <rPr>
        <vertAlign val="subscript"/>
        <sz val="11"/>
        <rFont val="Calibri"/>
        <family val="2"/>
        <scheme val="minor"/>
      </rPr>
      <t>2</t>
    </r>
    <r>
      <rPr>
        <sz val="11"/>
        <rFont val="Calibri"/>
        <family val="2"/>
        <scheme val="minor"/>
      </rPr>
      <t>O/cabeza</t>
    </r>
  </si>
  <si>
    <r>
      <t>kgCH</t>
    </r>
    <r>
      <rPr>
        <vertAlign val="subscript"/>
        <sz val="11"/>
        <rFont val="Calibri"/>
        <family val="2"/>
        <scheme val="minor"/>
      </rPr>
      <t>4</t>
    </r>
    <r>
      <rPr>
        <sz val="11"/>
        <rFont val="Calibri"/>
        <family val="2"/>
        <scheme val="minor"/>
      </rPr>
      <t>/kg</t>
    </r>
  </si>
  <si>
    <r>
      <t>kgN</t>
    </r>
    <r>
      <rPr>
        <vertAlign val="subscript"/>
        <sz val="11"/>
        <rFont val="Calibri"/>
        <family val="2"/>
        <scheme val="minor"/>
      </rPr>
      <t>2</t>
    </r>
    <r>
      <rPr>
        <sz val="11"/>
        <rFont val="Calibri"/>
        <family val="2"/>
        <scheme val="minor"/>
      </rPr>
      <t>O/kg</t>
    </r>
  </si>
  <si>
    <r>
      <t>kgCO</t>
    </r>
    <r>
      <rPr>
        <vertAlign val="subscript"/>
        <sz val="11"/>
        <rFont val="Calibri"/>
        <family val="2"/>
        <scheme val="minor"/>
      </rPr>
      <t>2</t>
    </r>
    <r>
      <rPr>
        <sz val="11"/>
        <rFont val="Calibri"/>
        <family val="2"/>
        <scheme val="minor"/>
      </rPr>
      <t xml:space="preserve"> e/kg</t>
    </r>
  </si>
  <si>
    <r>
      <t>kg N</t>
    </r>
    <r>
      <rPr>
        <vertAlign val="subscript"/>
        <sz val="10"/>
        <rFont val="Arial Narrow"/>
        <family val="2"/>
      </rPr>
      <t>2</t>
    </r>
  </si>
  <si>
    <r>
      <t>kgCO</t>
    </r>
    <r>
      <rPr>
        <vertAlign val="subscript"/>
        <sz val="11"/>
        <rFont val="Calibri"/>
        <family val="2"/>
        <scheme val="minor"/>
      </rPr>
      <t>2</t>
    </r>
    <r>
      <rPr>
        <sz val="11"/>
        <rFont val="Calibri"/>
        <family val="2"/>
        <scheme val="minor"/>
      </rPr>
      <t xml:space="preserve"> e/kgN2</t>
    </r>
  </si>
  <si>
    <r>
      <t>kgCO</t>
    </r>
    <r>
      <rPr>
        <vertAlign val="subscript"/>
        <sz val="11"/>
        <rFont val="Calibri"/>
        <family val="2"/>
        <scheme val="minor"/>
      </rPr>
      <t>2</t>
    </r>
    <r>
      <rPr>
        <sz val="11"/>
        <rFont val="Calibri"/>
        <family val="2"/>
        <scheme val="minor"/>
      </rPr>
      <t xml:space="preserve"> e/KWh</t>
    </r>
  </si>
  <si>
    <r>
      <t>kgCO</t>
    </r>
    <r>
      <rPr>
        <vertAlign val="subscript"/>
        <sz val="11"/>
        <rFont val="Calibri"/>
        <family val="2"/>
        <scheme val="minor"/>
      </rPr>
      <t>2</t>
    </r>
    <r>
      <rPr>
        <sz val="11"/>
        <rFont val="Calibri"/>
        <family val="2"/>
        <scheme val="minor"/>
      </rPr>
      <t xml:space="preserve"> e/Viaje</t>
    </r>
  </si>
  <si>
    <r>
      <t>kgCO</t>
    </r>
    <r>
      <rPr>
        <vertAlign val="subscript"/>
        <sz val="10"/>
        <rFont val="Arial Narrow"/>
        <family val="2"/>
      </rPr>
      <t>2</t>
    </r>
    <r>
      <rPr>
        <sz val="10"/>
        <rFont val="Arial Narrow"/>
        <family val="2"/>
      </rPr>
      <t>/kg</t>
    </r>
  </si>
  <si>
    <r>
      <t>kgCH</t>
    </r>
    <r>
      <rPr>
        <vertAlign val="subscript"/>
        <sz val="11"/>
        <rFont val="Calibri"/>
        <family val="2"/>
        <scheme val="minor"/>
      </rPr>
      <t>4</t>
    </r>
    <r>
      <rPr>
        <sz val="11"/>
        <rFont val="Calibri"/>
        <family val="2"/>
        <scheme val="minor"/>
      </rPr>
      <t>/Ha</t>
    </r>
  </si>
  <si>
    <r>
      <t>kgCH</t>
    </r>
    <r>
      <rPr>
        <vertAlign val="subscript"/>
        <sz val="10"/>
        <rFont val="Arial Narrow"/>
        <family val="2"/>
      </rPr>
      <t>4</t>
    </r>
    <r>
      <rPr>
        <sz val="10"/>
        <rFont val="Arial Narrow"/>
        <family val="2"/>
      </rPr>
      <t>/kg húmedo</t>
    </r>
  </si>
  <si>
    <r>
      <t>kgN</t>
    </r>
    <r>
      <rPr>
        <vertAlign val="subscript"/>
        <sz val="10"/>
        <rFont val="Arial Narrow"/>
        <family val="2"/>
      </rPr>
      <t>2</t>
    </r>
    <r>
      <rPr>
        <sz val="10"/>
        <rFont val="Arial Narrow"/>
        <family val="2"/>
      </rPr>
      <t>O/kg húmedo</t>
    </r>
  </si>
  <si>
    <t>Gas Natural Genérico</t>
  </si>
  <si>
    <t>kg DQO</t>
  </si>
  <si>
    <t xml:space="preserve">IPCC 2006. Corresponde a la sumatoria de las emisiones de minería y postextracción. Paginas 4.11 y 4.12; Se toma el valor mayor para ser conservador. </t>
  </si>
  <si>
    <t xml:space="preserve">IPCC 2006. Corresponde a la sumatoria de las emisiones de minería y postextracción. Paginas 4.18 y 4.19; Se toma el valor mayor para ser conservador. </t>
  </si>
  <si>
    <t>Calcinación de Calcita (CaCO3)</t>
  </si>
  <si>
    <t>Calcinación de Magnesita (MgCO3)</t>
  </si>
  <si>
    <t>Calcinación de Dolomita (CaMg(CO3)2)</t>
  </si>
  <si>
    <t>Calcinación de Siderita (FeCO3)</t>
  </si>
  <si>
    <t>Calcinación de Ankerita (Ca(Fe,Mg,Mn)(CO3)2)</t>
  </si>
  <si>
    <t>Calcinación de Rhodochrosita (MnCO3)</t>
  </si>
  <si>
    <t>Calcinación de Carbonato de sodio (Na2CO3)</t>
  </si>
  <si>
    <t>Producción de cemento (Clinker)</t>
  </si>
  <si>
    <t>Producción de vidrio plano y recipientes</t>
  </si>
  <si>
    <t>Producción de vidrio especial (laboratorio y/o farmacia)</t>
  </si>
  <si>
    <t>Producción de vidrio especial (vajillas)</t>
  </si>
  <si>
    <t>Producción de vidrio especial (iluminación)</t>
  </si>
  <si>
    <t>Energía eléctrica adquirida (Factor emisión UPME-FECOC 2015)</t>
  </si>
  <si>
    <t>Energía eléctrica adquirida (Factor emisión UPME-FECOC 2013)</t>
  </si>
  <si>
    <t>Energía eléctrica adquirida (Factor emisión UPME-FECOC 2012)</t>
  </si>
  <si>
    <t>Energía eléctrica adquirida (Factor emisión UPME-FECOC 2010)</t>
  </si>
  <si>
    <t>Energía eléctrica adquirida (Factor emisión UPME-FECOC 2011)</t>
  </si>
  <si>
    <t>Energía eléctrica adquirida (Factor emisión UPME-FECOC 2009)</t>
  </si>
  <si>
    <t>Uso de fertilizantes aplicados en arrozales inundados</t>
  </si>
  <si>
    <t xml:space="preserve">Uso de fertilizantes minerales, abonos orgánicos y residuos agrícolas </t>
  </si>
  <si>
    <t>Fertilización directa de vacunos, aves de corral y porcinos</t>
  </si>
  <si>
    <t>Fertilización directa de ovinos y otros animales</t>
  </si>
  <si>
    <r>
      <t>kgN</t>
    </r>
    <r>
      <rPr>
        <vertAlign val="subscript"/>
        <sz val="11"/>
        <rFont val="Calibri"/>
        <family val="2"/>
        <scheme val="minor"/>
      </rPr>
      <t>2</t>
    </r>
    <r>
      <rPr>
        <sz val="11"/>
        <rFont val="Calibri"/>
        <family val="2"/>
        <scheme val="minor"/>
      </rPr>
      <t>O/kgN</t>
    </r>
    <r>
      <rPr>
        <vertAlign val="subscript"/>
        <sz val="11"/>
        <rFont val="Calibri"/>
        <family val="2"/>
        <scheme val="minor"/>
      </rPr>
      <t>2</t>
    </r>
  </si>
  <si>
    <r>
      <t>kgCO</t>
    </r>
    <r>
      <rPr>
        <vertAlign val="subscript"/>
        <sz val="11"/>
        <rFont val="Calibri"/>
        <family val="2"/>
        <scheme val="minor"/>
      </rPr>
      <t>2</t>
    </r>
    <r>
      <rPr>
        <sz val="11"/>
        <rFont val="Calibri"/>
        <family val="2"/>
        <scheme val="minor"/>
      </rPr>
      <t>/kg cal</t>
    </r>
  </si>
  <si>
    <t>kg Cal</t>
  </si>
  <si>
    <t>Caliza cálcica aplicada (CaCO3)</t>
  </si>
  <si>
    <t>Cal Dolomita Aplicada (CaMg(CO3)2)</t>
  </si>
  <si>
    <t>kg urea</t>
  </si>
  <si>
    <r>
      <t>kgCO</t>
    </r>
    <r>
      <rPr>
        <vertAlign val="subscript"/>
        <sz val="11"/>
        <rFont val="Calibri"/>
        <family val="2"/>
        <scheme val="minor"/>
      </rPr>
      <t>2</t>
    </r>
    <r>
      <rPr>
        <sz val="11"/>
        <rFont val="Calibri"/>
        <family val="2"/>
        <scheme val="minor"/>
      </rPr>
      <t>/kg urea</t>
    </r>
  </si>
  <si>
    <t>Quema de Residuos Pastizales</t>
  </si>
  <si>
    <r>
      <t>kgCO</t>
    </r>
    <r>
      <rPr>
        <vertAlign val="subscript"/>
        <sz val="11"/>
        <rFont val="Calibri"/>
        <family val="2"/>
        <scheme val="minor"/>
      </rPr>
      <t>2</t>
    </r>
    <r>
      <rPr>
        <sz val="11"/>
        <rFont val="Calibri"/>
        <family val="2"/>
        <scheme val="minor"/>
      </rPr>
      <t>/kg</t>
    </r>
  </si>
  <si>
    <t>BUR Colombia 2015</t>
  </si>
  <si>
    <t>Toros reproductores (tipo Cebuino) - Peso Promedio 530 kg</t>
  </si>
  <si>
    <t>Terneros pre-destetos</t>
  </si>
  <si>
    <t>Terneras de reemplazo</t>
  </si>
  <si>
    <t xml:space="preserve">Ganado de engorde </t>
  </si>
  <si>
    <t>Conejos</t>
  </si>
  <si>
    <t>Pollos de engorde</t>
  </si>
  <si>
    <t>Wang SY; Huang DJ</t>
  </si>
  <si>
    <t>Compostaje de materia orgánica (base seca)</t>
  </si>
  <si>
    <t xml:space="preserve">kg residuo seco </t>
  </si>
  <si>
    <t>Compostaje de materia orgánica (base húmeda)</t>
  </si>
  <si>
    <t>Digestión anaeróbica en instalaciones de biogás (base seca)</t>
  </si>
  <si>
    <t>Digestión anaeróbica en instalaciones de biogás  (base húmeda)</t>
  </si>
  <si>
    <t>kg residuo humedo</t>
  </si>
  <si>
    <t>kg res. húmedo</t>
  </si>
  <si>
    <t xml:space="preserve">Domiciliarios - Rellenos sanitario semi-aerobico </t>
  </si>
  <si>
    <t>Domiciliarios - No clasificado</t>
  </si>
  <si>
    <t>Relleno Sanitario Semi-aerobico</t>
  </si>
  <si>
    <t>Botadero &gt;5mts profundidad</t>
  </si>
  <si>
    <t>Domiciliarios - Botadero &lt; 5mts prof.</t>
  </si>
  <si>
    <t>Domiciliarios - Botadero &gt; 5mts prof.</t>
  </si>
  <si>
    <t>No clasificado</t>
  </si>
  <si>
    <t>COD</t>
  </si>
  <si>
    <t>Hospitalarios</t>
  </si>
  <si>
    <t>Domiciliarios</t>
  </si>
  <si>
    <t>Industrias textiles</t>
  </si>
  <si>
    <t>Industrias alimentos, bebidas y tabaco</t>
  </si>
  <si>
    <t>Industrias de la Madera y Productos de Madera</t>
  </si>
  <si>
    <t xml:space="preserve">Industrias de Pulpa y Papel (o relacionadas) </t>
  </si>
  <si>
    <t xml:space="preserve">Industrias del caucho (o relacionadas) </t>
  </si>
  <si>
    <t>Otras industrias (incluye manufactureras)</t>
  </si>
  <si>
    <t>Fertilización con Urea (CO(NH2)2)</t>
  </si>
  <si>
    <t xml:space="preserve">Calculo estequiométrico </t>
  </si>
  <si>
    <t>Producción de Acido Nítrico</t>
  </si>
  <si>
    <t>Relleno Sanitario Anaeróbico</t>
  </si>
  <si>
    <t xml:space="preserve">Domiciliarios - Rellenos sanitario anaeróbico </t>
  </si>
  <si>
    <t xml:space="preserve">Calculado con las fracciones para Latinoamérica </t>
  </si>
  <si>
    <t xml:space="preserve">Industrias de construcción y demolición </t>
  </si>
  <si>
    <t>Vacas de alta producción lechera (Holstein, Jersey, Ayrshire) - Peso Promedio 520kg - Producción Promedio 11,7 kg leche/día</t>
  </si>
  <si>
    <t>Vacas de baja producción lechera (Doble Propósito) - Peso Promedio 395 kg - Producción Promedio 3,5 kg leche/día</t>
  </si>
  <si>
    <t>Vacas de baja producción lechera (Doble Propósito con corte Cebuino) - Peso Promedio 380 kg - Producción Promedio 1,9 kg leche/día</t>
  </si>
  <si>
    <t>Desviacion estandar</t>
  </si>
  <si>
    <t>Emisiones CH4 (kgCH4/kg res. húmedo)</t>
  </si>
  <si>
    <r>
      <t>m</t>
    </r>
    <r>
      <rPr>
        <vertAlign val="superscript"/>
        <sz val="10"/>
        <rFont val="Arial Narrow"/>
        <family val="2"/>
      </rPr>
      <t>3</t>
    </r>
    <r>
      <rPr>
        <sz val="10"/>
        <rFont val="Arial Narrow"/>
        <family val="2"/>
      </rPr>
      <t xml:space="preserve"> Biogas</t>
    </r>
  </si>
  <si>
    <r>
      <t>kgCH</t>
    </r>
    <r>
      <rPr>
        <vertAlign val="subscript"/>
        <sz val="10"/>
        <rFont val="Arial Narrow"/>
        <family val="2"/>
      </rPr>
      <t>4</t>
    </r>
    <r>
      <rPr>
        <sz val="10"/>
        <rFont val="Arial Narrow"/>
        <family val="2"/>
      </rPr>
      <t>/m</t>
    </r>
    <r>
      <rPr>
        <vertAlign val="superscript"/>
        <sz val="10"/>
        <rFont val="Arial Narrow"/>
        <family val="2"/>
      </rPr>
      <t>3</t>
    </r>
    <r>
      <rPr>
        <sz val="10"/>
        <rFont val="Arial Narrow"/>
        <family val="2"/>
      </rPr>
      <t xml:space="preserve"> Biogas</t>
    </r>
  </si>
  <si>
    <t>Fugas de metano en proceso de captura (solamente cuando hay captura de biogas)</t>
  </si>
  <si>
    <r>
      <t>kgN</t>
    </r>
    <r>
      <rPr>
        <vertAlign val="subscript"/>
        <sz val="10"/>
        <rFont val="Arial Narrow"/>
        <family val="2"/>
      </rPr>
      <t>2</t>
    </r>
    <r>
      <rPr>
        <sz val="10"/>
        <rFont val="Arial Narrow"/>
        <family val="2"/>
      </rPr>
      <t>O/m</t>
    </r>
    <r>
      <rPr>
        <vertAlign val="superscript"/>
        <sz val="10"/>
        <rFont val="Arial Narrow"/>
        <family val="2"/>
      </rPr>
      <t>3</t>
    </r>
    <r>
      <rPr>
        <sz val="10"/>
        <rFont val="Arial Narrow"/>
        <family val="2"/>
      </rPr>
      <t xml:space="preserve"> Biogas</t>
    </r>
  </si>
  <si>
    <t>Poder calorifico biogas (TJ/Gg) IPCC 2006</t>
  </si>
  <si>
    <t>Poder calorifico biogas (MJ/m3) FECOC 2016</t>
  </si>
  <si>
    <t>Fraccion contenido CH4 en biogas  (m3 CH4/m3 biogas - Fuente: medicion contenido CH4 en Aliar)</t>
  </si>
  <si>
    <t>Densidad Calculada del Biogas (kg CH4/m3 CH4)</t>
  </si>
  <si>
    <t>Disposicion como solido en pasturas o prados</t>
  </si>
  <si>
    <t>Disposicion en sistemas liquido/fango</t>
  </si>
  <si>
    <r>
      <t>kg N</t>
    </r>
    <r>
      <rPr>
        <vertAlign val="subscript"/>
        <sz val="10"/>
        <rFont val="Arial Narrow"/>
        <family val="2"/>
      </rPr>
      <t>2</t>
    </r>
    <r>
      <rPr>
        <sz val="10"/>
        <rFont val="Arial Narrow"/>
        <family val="2"/>
      </rPr>
      <t>O/m</t>
    </r>
    <r>
      <rPr>
        <vertAlign val="superscript"/>
        <sz val="10"/>
        <rFont val="Arial Narrow"/>
        <family val="2"/>
      </rPr>
      <t>3</t>
    </r>
  </si>
  <si>
    <t xml:space="preserve">Vertimientos industriales tratados (PTAR aeróbica) </t>
  </si>
  <si>
    <t>Vertimientos industriales no tratados (solo para alcance 3)</t>
  </si>
  <si>
    <t xml:space="preserve">Vertimientos industriales tratados (PTAR aeróbica sobrecargada) </t>
  </si>
  <si>
    <t xml:space="preserve">Vertimientos industriales tratados (Digestor anaeróbico) </t>
  </si>
  <si>
    <t xml:space="preserve">Vertimientos industriales tratados (Reactor anaeróbico) </t>
  </si>
  <si>
    <t xml:space="preserve">Vertimientos industriales tratados (Laguna anaeróbica &lt; 2 mts) </t>
  </si>
  <si>
    <t xml:space="preserve">Vertimientos industriales tratados (Laguna anaeróbica &gt; 2 mts) </t>
  </si>
  <si>
    <t>Porcinos de carne - Clima Frío</t>
  </si>
  <si>
    <t>Porcinos de carne - Clima Templado</t>
  </si>
  <si>
    <t>Porcinos de carne - Clima Cálido</t>
  </si>
  <si>
    <t>Incertidumbre FE (+/- %)</t>
  </si>
  <si>
    <t xml:space="preserve">Disposicion en sistemas de base liquida (inlcuidas lagunas anaerobicas) </t>
  </si>
  <si>
    <t>Lagunas anaerobicas</t>
  </si>
  <si>
    <t>Liquido/fango</t>
  </si>
  <si>
    <t>Almacenamiento solido</t>
  </si>
  <si>
    <t>Corral engorde</t>
  </si>
  <si>
    <t>Pastura/prado</t>
  </si>
  <si>
    <t>Distribucion diaria</t>
  </si>
  <si>
    <t>Quemado para combustible</t>
  </si>
  <si>
    <t>Camas de aves de corral con hojarasca</t>
  </si>
  <si>
    <t>Tratamientos aerobicos</t>
  </si>
  <si>
    <t>Almacenamiento en pozos y camas profundas &lt; 1 mes</t>
  </si>
  <si>
    <t>Almacenamiento en pozos y camas profundas &gt; 1 mes</t>
  </si>
  <si>
    <t>Compostaje en Tambor y pilas estaticas</t>
  </si>
  <si>
    <t>Compostaje pilas con volteo intensivo o regular</t>
  </si>
  <si>
    <t>NA</t>
  </si>
  <si>
    <t>Bo</t>
  </si>
  <si>
    <t>Vs</t>
  </si>
  <si>
    <t>Digestor Anaerobico</t>
  </si>
  <si>
    <t>Porcinos de Cría - Clima Frío</t>
  </si>
  <si>
    <t>Porcinos de Cría - Clima Templado</t>
  </si>
  <si>
    <t>Porcinos de Cría - Clima Cálido</t>
  </si>
  <si>
    <t>Conejos - Clima Frío</t>
  </si>
  <si>
    <t>Conejos - Clima Templado</t>
  </si>
  <si>
    <t>Conejos - Clima Cálido</t>
  </si>
  <si>
    <t>Avestruces - Clima Frío</t>
  </si>
  <si>
    <t>Avestruces - Clima Templado</t>
  </si>
  <si>
    <t>Avestruces - Clima Cálido</t>
  </si>
  <si>
    <t>Datos calculados a partir de IPCC 2006 (Nivel 2 con datos por defecto)  kg CH4/cabeza*año</t>
  </si>
  <si>
    <t>Emisiones de CH4 según tipo de Gestión (kg CH4/cabeza*año)</t>
  </si>
  <si>
    <t>Datos IPCC 2006 (kg CH4/cabeza*año)</t>
  </si>
  <si>
    <t>Nindice</t>
  </si>
  <si>
    <t>Emisiones de N2O según tipo de Gestión (kg N2O/cabeza*año)</t>
  </si>
  <si>
    <t>TAM</t>
  </si>
  <si>
    <t>Incentidumbre (+/- %)</t>
  </si>
  <si>
    <t>Botadero &gt;=5mts profundidad</t>
  </si>
  <si>
    <t>Lodos aguas residuales</t>
  </si>
  <si>
    <t>Diésel o ACPM (sin mezcla biodiesel)</t>
  </si>
  <si>
    <t xml:space="preserve">Residuos solidos domiciliarios a relleno sanitario semiaerobico </t>
  </si>
  <si>
    <t>Residuos solidos domiciliarios a botadero &gt;5mts profundidad</t>
  </si>
  <si>
    <t>Residuos solidos domiciliarios a botadero &lt;5mts profundidad</t>
  </si>
  <si>
    <t>SR</t>
  </si>
  <si>
    <r>
      <t>kgCH</t>
    </r>
    <r>
      <rPr>
        <vertAlign val="subscript"/>
        <sz val="10"/>
        <rFont val="Arial Narrow"/>
        <family val="2"/>
      </rPr>
      <t>4</t>
    </r>
    <r>
      <rPr>
        <sz val="10"/>
        <rFont val="Arial Narrow"/>
        <family val="2"/>
      </rPr>
      <t>/kg DBO</t>
    </r>
  </si>
  <si>
    <t>kg DBO</t>
  </si>
  <si>
    <t>Tratamiento de lodos orgánicos industriales</t>
  </si>
  <si>
    <r>
      <t>kgCO</t>
    </r>
    <r>
      <rPr>
        <vertAlign val="subscript"/>
        <sz val="10"/>
        <rFont val="Arial Narrow"/>
        <family val="2"/>
      </rPr>
      <t>2</t>
    </r>
    <r>
      <rPr>
        <sz val="10"/>
        <rFont val="Arial Narrow"/>
        <family val="2"/>
      </rPr>
      <t>/kg húmedo</t>
    </r>
  </si>
  <si>
    <t xml:space="preserve">Incineración controlada residuos solidos ordinarios </t>
  </si>
  <si>
    <t>Quema a cielo abierto residuos solidos ordinarios</t>
  </si>
  <si>
    <t xml:space="preserve">Incineración controlada residuos solidos industriales </t>
  </si>
  <si>
    <t xml:space="preserve">Incineración controlada residuos solidos hospitalarios  </t>
  </si>
  <si>
    <t>Incineración controlada residuos liquidos fósiles</t>
  </si>
  <si>
    <t>Producción de fibra de vidrio</t>
  </si>
  <si>
    <t>Vertimientos domésticos no tratados (solo para alcance 3)</t>
  </si>
  <si>
    <t>Vertimientos domésticos a cloaca o alcantarilla estancada</t>
  </si>
  <si>
    <t>Vertimientos domésticos a cloaca o alcantarilla en movimiento (abierta o cerrada)</t>
  </si>
  <si>
    <t xml:space="preserve">Vertimientos domésticos tratados (PTAR aeróbica) </t>
  </si>
  <si>
    <t xml:space="preserve">Vertimientos domésticos tratados (PTAR aeróbica sobrecargada) </t>
  </si>
  <si>
    <t xml:space="preserve">Vertimientos domésticos tratados (Digestor anaeróbico) </t>
  </si>
  <si>
    <t xml:space="preserve">Vertimientos domésticos tratados (Reactor anaeróbico) </t>
  </si>
  <si>
    <t xml:space="preserve">Vertimientos domésticos tratados (Laguna anaeróbica &lt; 2 mts) </t>
  </si>
  <si>
    <t xml:space="preserve">Vertimientos domésticos tratados (Laguna anaeróbica &gt; 2 mts) </t>
  </si>
  <si>
    <t xml:space="preserve">Vertimientos domésticos tratados (Sistema séptico) </t>
  </si>
  <si>
    <t>Tratamiento de lodos orgánicos domésticos</t>
  </si>
  <si>
    <t xml:space="preserve">Residuos solidos domiciliarios a relleno sanitario anaeróbico </t>
  </si>
  <si>
    <t xml:space="preserve">Lodos aguas residuales a relleno sanitario anaeróbico </t>
  </si>
  <si>
    <t>Residuos solidos hospitalarios a relleno sanitario anaeróbico</t>
  </si>
  <si>
    <t>Residuos solidos industria alimentos a relleno sanitario anaeróbico</t>
  </si>
  <si>
    <t>Residuos solidos industria textil a relleno sanitario anaeróbico</t>
  </si>
  <si>
    <t>Residuos solidos industria madera a relleno sanitario anaeróbico</t>
  </si>
  <si>
    <t>Residuos solidos industria pulpa y papel a relleno sanitario anaeróbico</t>
  </si>
  <si>
    <t>Residuos solidos industria caucho a relleno sanitario anaeróbico</t>
  </si>
  <si>
    <t>Residuos solidos industria construcción a relleno sanitario anaeróbico</t>
  </si>
  <si>
    <t>Residuos solidos otras industrias a relleno sanitario anaeróbico</t>
  </si>
  <si>
    <t>Incineración controlada residuos líquidos domésticos</t>
  </si>
  <si>
    <t>Incineración controlada residuos líquidos industriales</t>
  </si>
  <si>
    <t xml:space="preserve">Ganado No Lechero - Clima Frío </t>
  </si>
  <si>
    <t>Quema de residuos agricolas</t>
  </si>
  <si>
    <t>Quema de residuos pastizales</t>
  </si>
  <si>
    <t>EMISIONES CO2 (tCO2)</t>
  </si>
  <si>
    <t>HUELLA DE CARBONO
(tCO2e)</t>
  </si>
  <si>
    <t>Factor Emisión CO2 (kg CO2/t)</t>
  </si>
  <si>
    <t>Factor Emisión CH4 (g CH4/t)</t>
  </si>
  <si>
    <t>Factor Emisión CH4 (kg CH4/t)</t>
  </si>
  <si>
    <t>Factor Emisión N2O (kg N2O/t)</t>
  </si>
  <si>
    <t xml:space="preserve">t </t>
  </si>
  <si>
    <r>
      <t>kg CO</t>
    </r>
    <r>
      <rPr>
        <vertAlign val="subscript"/>
        <sz val="10"/>
        <rFont val="Arial Narrow"/>
        <family val="2"/>
      </rPr>
      <t>2</t>
    </r>
    <r>
      <rPr>
        <sz val="10"/>
        <rFont val="Arial Narrow"/>
        <family val="2"/>
      </rPr>
      <t>/t</t>
    </r>
  </si>
  <si>
    <r>
      <t>kg CH</t>
    </r>
    <r>
      <rPr>
        <vertAlign val="subscript"/>
        <sz val="10"/>
        <rFont val="Arial Narrow"/>
        <family val="2"/>
      </rPr>
      <t>4</t>
    </r>
    <r>
      <rPr>
        <sz val="10"/>
        <rFont val="Arial Narrow"/>
        <family val="2"/>
      </rPr>
      <t>/t</t>
    </r>
  </si>
  <si>
    <r>
      <t>kg N</t>
    </r>
    <r>
      <rPr>
        <vertAlign val="subscript"/>
        <sz val="10"/>
        <rFont val="Arial Narrow"/>
        <family val="2"/>
      </rPr>
      <t>2</t>
    </r>
    <r>
      <rPr>
        <sz val="10"/>
        <rFont val="Arial Narrow"/>
        <family val="2"/>
      </rPr>
      <t>O/t</t>
    </r>
  </si>
  <si>
    <t>t</t>
  </si>
  <si>
    <r>
      <t>kg CH</t>
    </r>
    <r>
      <rPr>
        <vertAlign val="subscript"/>
        <sz val="10"/>
        <rFont val="Arial Narrow"/>
        <family val="2"/>
      </rPr>
      <t>4</t>
    </r>
    <r>
      <rPr>
        <sz val="10"/>
        <rFont val="Arial Narrow"/>
        <family val="2"/>
      </rPr>
      <t>/t+</t>
    </r>
  </si>
  <si>
    <t>EMISIONES CO2 (tCO2e)</t>
  </si>
  <si>
    <t>EMISIONES CH4 (tCH4)</t>
  </si>
  <si>
    <t>EMISIONES CH4 (tCO2e)</t>
  </si>
  <si>
    <t>EMISIONES N2O (tN2O)</t>
  </si>
  <si>
    <t>EMISIONES N2O (tCO2e)</t>
  </si>
  <si>
    <t>FACTOR DE EMISIÓN 
Compuestos Fluorados</t>
  </si>
  <si>
    <t>EMISIONES Compuestos Fluorados (tCO2e)</t>
  </si>
  <si>
    <t>EMISIONES SF6 (tSF6)</t>
  </si>
  <si>
    <t>EMISIONES SF6 (tCO2e)</t>
  </si>
  <si>
    <t>t Clinker</t>
  </si>
  <si>
    <t>kgCH4/t</t>
  </si>
  <si>
    <r>
      <t>kgCO</t>
    </r>
    <r>
      <rPr>
        <vertAlign val="subscript"/>
        <sz val="10"/>
        <rFont val="Arial Narrow"/>
        <family val="2"/>
      </rPr>
      <t>2</t>
    </r>
    <r>
      <rPr>
        <sz val="10"/>
        <rFont val="Arial Narrow"/>
        <family val="2"/>
      </rPr>
      <t>/t Clinker</t>
    </r>
  </si>
  <si>
    <r>
      <t>kgCO</t>
    </r>
    <r>
      <rPr>
        <vertAlign val="subscript"/>
        <sz val="10"/>
        <rFont val="Arial Narrow"/>
        <family val="2"/>
      </rPr>
      <t>2</t>
    </r>
    <r>
      <rPr>
        <sz val="10"/>
        <rFont val="Arial Narrow"/>
        <family val="2"/>
      </rPr>
      <t>/t</t>
    </r>
  </si>
  <si>
    <t>kgCO2/ t NH3</t>
  </si>
  <si>
    <r>
      <t>kgN</t>
    </r>
    <r>
      <rPr>
        <vertAlign val="subscript"/>
        <sz val="10"/>
        <rFont val="Arial Narrow"/>
        <family val="2"/>
      </rPr>
      <t>2</t>
    </r>
    <r>
      <rPr>
        <sz val="10"/>
        <rFont val="Arial Narrow"/>
        <family val="2"/>
      </rPr>
      <t>O/t</t>
    </r>
  </si>
  <si>
    <t>t*km</t>
  </si>
  <si>
    <t>kg CO2 e/ t*km</t>
  </si>
  <si>
    <r>
      <t>kgCH</t>
    </r>
    <r>
      <rPr>
        <vertAlign val="subscript"/>
        <sz val="11"/>
        <rFont val="Calibri"/>
        <family val="2"/>
        <scheme val="minor"/>
      </rPr>
      <t>4</t>
    </r>
    <r>
      <rPr>
        <sz val="11"/>
        <rFont val="Calibri"/>
        <family val="2"/>
        <scheme val="minor"/>
      </rPr>
      <t>/t</t>
    </r>
  </si>
  <si>
    <t>kgCO2 e/t</t>
  </si>
  <si>
    <t>t NH3</t>
  </si>
  <si>
    <r>
      <t>kgCO</t>
    </r>
    <r>
      <rPr>
        <vertAlign val="subscript"/>
        <sz val="11"/>
        <rFont val="Calibri"/>
        <family val="2"/>
        <scheme val="minor"/>
      </rPr>
      <t>2</t>
    </r>
    <r>
      <rPr>
        <sz val="11"/>
        <rFont val="Calibri"/>
        <family val="2"/>
        <scheme val="minor"/>
      </rPr>
      <t>/t</t>
    </r>
  </si>
  <si>
    <t>HUELLA DE CARBONO
(t CO2 e)</t>
  </si>
  <si>
    <t>EMISIONES CO2 (t CO2)</t>
  </si>
  <si>
    <t>EMISIONES CO2 (t CO2e)</t>
  </si>
  <si>
    <t>kg CO2/t</t>
  </si>
  <si>
    <t>kg CO2/gal</t>
  </si>
  <si>
    <t>m3</t>
  </si>
  <si>
    <t>kg CO2/m3</t>
  </si>
  <si>
    <t>Incertidumbre datos</t>
  </si>
  <si>
    <t>DATO DE ACTIVIDAD</t>
  </si>
  <si>
    <t>DATOS GENERALES  DEL MUNICIPIO</t>
  </si>
  <si>
    <t>INSTITUCION RESPONSABLE:</t>
  </si>
  <si>
    <t>DIRECCION:</t>
  </si>
  <si>
    <t>HERRAMIENTA PARA EL CALCULO DE LA HUELLA DE CARBONO A NIVEL MUNICIPAL</t>
  </si>
  <si>
    <t>MENÚ</t>
  </si>
  <si>
    <t>SIGUIENTE</t>
  </si>
  <si>
    <t>TOTAL HUELLA DE CARBONO RESIDENCIAL</t>
  </si>
  <si>
    <t>VALOR</t>
  </si>
  <si>
    <t>TOTAL HUELLA DE CARBONO TRANSPORTE</t>
  </si>
  <si>
    <t>TOTAL HUELLA DE CARBONO AGROPECUARIA</t>
  </si>
  <si>
    <t>TOTAL HUELLA DE CARBONO INDUSTRIA</t>
  </si>
  <si>
    <t>TOTAL HUELLA DE CARBONO RESIDUOS</t>
  </si>
  <si>
    <t>Wet</t>
  </si>
  <si>
    <t>Moist with Short Dry Season</t>
  </si>
  <si>
    <t>Dry</t>
  </si>
  <si>
    <t>Montane Moist</t>
  </si>
  <si>
    <t>Montane</t>
  </si>
  <si>
    <t>%</t>
  </si>
  <si>
    <t>Mean</t>
  </si>
  <si>
    <t>Min.</t>
  </si>
  <si>
    <t>America</t>
  </si>
  <si>
    <t>Max.</t>
  </si>
  <si>
    <t>Broadleaf</t>
  </si>
  <si>
    <t>MOSAICO DE PASTOS CON ESPACION NATURALES</t>
  </si>
  <si>
    <t>TABLE 3A.1.3</t>
  </si>
  <si>
    <t>CULTIVOS CONFINADOS</t>
  </si>
  <si>
    <t>ABOVEGROUND BIOMASS STOCK IN PLANTATION FORESTS BY BROAD CATEGORY (tonnes dry matter/ha)</t>
  </si>
  <si>
    <t>Pines</t>
  </si>
  <si>
    <t>10.0</t>
  </si>
  <si>
    <t>Superficie de las existencias por categoria</t>
  </si>
  <si>
    <t>MOSAICO DE PASTOS Y CULTIVOS</t>
  </si>
  <si>
    <t>(To be used for Bw  in Equation 3.2.9, for Lconversion in equation in Equation 3.3.8 in Cropland section and for Lconversion in</t>
  </si>
  <si>
    <t>(ha)</t>
  </si>
  <si>
    <t>TEJIDO URBANO DESCONTINUO</t>
  </si>
  <si>
    <r>
      <t>Equation 3.4.13. in Grassland section, etc. Not to be applied for Ct</t>
    </r>
    <r>
      <rPr>
        <vertAlign val="subscript"/>
        <sz val="9"/>
        <rFont val="Verdana"/>
        <family val="2"/>
      </rPr>
      <t xml:space="preserve">2  </t>
    </r>
    <r>
      <rPr>
        <sz val="9"/>
        <rFont val="Verdana"/>
        <family val="2"/>
      </rPr>
      <t xml:space="preserve">  or Ct</t>
    </r>
    <r>
      <rPr>
        <vertAlign val="subscript"/>
        <sz val="9"/>
        <rFont val="Verdana"/>
        <family val="2"/>
      </rPr>
      <t>1</t>
    </r>
    <r>
      <rPr>
        <sz val="9"/>
        <rFont val="Verdana"/>
        <family val="2"/>
      </rPr>
      <t xml:space="preserve">   in Forest section Equation 3.2.3)</t>
    </r>
  </si>
  <si>
    <t>TIERRAS FORESTALES GESTIONADAS</t>
  </si>
  <si>
    <t>ZONAS INDUSTRIALES O COMERCIALES</t>
  </si>
  <si>
    <t>Tropical and sub-tropical Forests</t>
  </si>
  <si>
    <t>VIVIENDA CAMPESTRE FUERA DEL POT DESARROLLADOS</t>
  </si>
  <si>
    <t>VIVIENDA CAMPESTRE DENTRO DEL POT DESARROLLADOS</t>
  </si>
  <si>
    <t>Pinus</t>
  </si>
  <si>
    <t>All</t>
  </si>
  <si>
    <t>CABALLERIZA</t>
  </si>
  <si>
    <t>Eucalyptus</t>
  </si>
  <si>
    <r>
      <t>Note: BEF</t>
    </r>
    <r>
      <rPr>
        <sz val="5"/>
        <rFont val="Verdana"/>
        <family val="2"/>
      </rPr>
      <t>2</t>
    </r>
    <r>
      <rPr>
        <sz val="8"/>
        <rFont val="Verdana"/>
        <family val="2"/>
      </rPr>
      <t>s given here represent averages for average growing stock or age, the upper limit of the range represents young forests or</t>
    </r>
  </si>
  <si>
    <t>AVICOLA</t>
  </si>
  <si>
    <t>Tectona</t>
  </si>
  <si>
    <t>forests with low growing stock; lower limits of the range approximate mature forests or those with high growing stock. The values apply</t>
  </si>
  <si>
    <t>EQUIPAMIENTOS EDUCATIVOS RURALES</t>
  </si>
  <si>
    <t>other broadleaved</t>
  </si>
  <si>
    <t>to growing stock biomass (dry weight) including bark and for given minimum diameter at breast height; Minimum top diameters and treatment of branches is unspecified. Result is above-ground tree biomass.</t>
  </si>
  <si>
    <t>Tipo de bosque</t>
  </si>
  <si>
    <t>Cod.</t>
  </si>
  <si>
    <t>Ext.</t>
  </si>
  <si>
    <t>BAj</t>
  </si>
  <si>
    <t>I.C.</t>
  </si>
  <si>
    <t>t C ha-1</t>
  </si>
  <si>
    <t>t BA</t>
  </si>
  <si>
    <t>t C</t>
  </si>
  <si>
    <t>t CO2e</t>
  </si>
  <si>
    <t>(tonnes dry matter/ha/year) (To be used for GW in Equation  3.2.5)</t>
  </si>
  <si>
    <t>Bosque seco tropical</t>
  </si>
  <si>
    <t>bs-T</t>
  </si>
  <si>
    <t>Tropical and Sub-Tropical Forests</t>
  </si>
  <si>
    <t>Subtotal</t>
  </si>
  <si>
    <t>Bosque húmedo tropical</t>
  </si>
  <si>
    <t>bh-T</t>
  </si>
  <si>
    <t>Moist with Long Dry Season</t>
  </si>
  <si>
    <t>PLANTACIONES PROTECTORAS</t>
  </si>
  <si>
    <t>Bosque muy húmedo tropical</t>
  </si>
  <si>
    <t>bmh-T</t>
  </si>
  <si>
    <t>Montane Dry</t>
  </si>
  <si>
    <t>Bosque pluvial tropical</t>
  </si>
  <si>
    <t>bp-T</t>
  </si>
  <si>
    <t>Age Class</t>
  </si>
  <si>
    <t>R &gt; 2000</t>
  </si>
  <si>
    <t>2000&gt;R&gt;1000</t>
  </si>
  <si>
    <t>R&lt;1000</t>
  </si>
  <si>
    <t>R&gt;1000</t>
  </si>
  <si>
    <t>Bosque húmedo premontano</t>
  </si>
  <si>
    <t>bh-PM</t>
  </si>
  <si>
    <t>Bosque muy húmedo premontano</t>
  </si>
  <si>
    <t>bmh-PM</t>
  </si>
  <si>
    <t>£20 years</t>
  </si>
  <si>
    <t>Bosque pluvial premontano</t>
  </si>
  <si>
    <t>bp-PM</t>
  </si>
  <si>
    <t>&gt;20 years</t>
  </si>
  <si>
    <t>BOSQUES NATURALES Y OTRAS COBERTURAS</t>
  </si>
  <si>
    <t>Bosque húmedo montano bajo</t>
  </si>
  <si>
    <t>bh-MB</t>
  </si>
  <si>
    <t>Bosque muy húmedo montano bajo</t>
  </si>
  <si>
    <t>bmh-MB</t>
  </si>
  <si>
    <t>Bosque muy húmedo montano</t>
  </si>
  <si>
    <t>bmh-M</t>
  </si>
  <si>
    <t>Note: R= annual rainfall in mm/yr</t>
  </si>
  <si>
    <t>Phillips J.F., Duque A.J., Cabrera K.R., Yepes A.P., Navarrete D.A., García, M.C., Álvarez, E., Cabrera E., Cárdenas, D., Galindo G.,
Ordóñez, M.F., Rodríguez M.L., Vargas D.M. 2011. Estimación de las reservas potenciales de carbono almacenadas en la biomasa
aérea
en
bosques
naturales
de
Colombia.
Instituto
de
Hidrología,
Meteorología,
y
Estudios
Ambientales-IDEAM-.
Bogotá
D.C.,
Colombia. 16 p.</t>
  </si>
  <si>
    <t>Note: Data are given as mean value and as the range of possible values.</t>
  </si>
  <si>
    <t>Table 3A.1.6</t>
  </si>
  <si>
    <t>Estimación de biomasa aérea / reservas de carbono en bosques naturales empleando una leyenda por zonas de vida (IDEAM 2005)</t>
  </si>
  <si>
    <t>ANNUAL AVERAGE ABOVEGROUND BIOMASS INCREMENT IN PLANTATIONS BY BROAD CATEGORY</t>
  </si>
  <si>
    <t>Región</t>
  </si>
  <si>
    <t>Zona de vida</t>
  </si>
  <si>
    <t>Área (ha)</t>
  </si>
  <si>
    <t>Biomasa
Aérea
(t ha-1)</t>
  </si>
  <si>
    <t>Biomasa total
(t)</t>
  </si>
  <si>
    <t>Carbono
(t ha-1)</t>
  </si>
  <si>
    <t>Carbono total
(t)</t>
  </si>
  <si>
    <t>CO e total
2
(t)</t>
  </si>
  <si>
    <t>(tonnes dry matter/ha/year )</t>
  </si>
  <si>
    <t>Amazonía</t>
  </si>
  <si>
    <t>(To be used for GW in Equation 3.2.5.</t>
  </si>
  <si>
    <t>In case of missing values it is preferred to use stemwood volume increment data IV  from Table 3A.1.7)</t>
  </si>
  <si>
    <t>NOMENCLATURA</t>
  </si>
  <si>
    <t>CONCEPTO</t>
  </si>
  <si>
    <t>ha</t>
  </si>
  <si>
    <t>hectáreas</t>
  </si>
  <si>
    <t>t ms/ha</t>
  </si>
  <si>
    <t>toneladas de materia seca por hectárea</t>
  </si>
  <si>
    <t>Moist</t>
  </si>
  <si>
    <t>kt ms</t>
  </si>
  <si>
    <t>toneladas de materia seca</t>
  </si>
  <si>
    <t>R &gt;2000</t>
  </si>
  <si>
    <t>kt C</t>
  </si>
  <si>
    <t>toneladas de carbono</t>
  </si>
  <si>
    <t>Andina</t>
  </si>
  <si>
    <t>*</t>
  </si>
  <si>
    <t>La fracción de Carbono es igual para todas las especies, de acuerdo con el factor del IPCC, por defecto.</t>
  </si>
  <si>
    <t>-</t>
  </si>
  <si>
    <t>Caribe</t>
  </si>
  <si>
    <t>Note 1 : R= annual rainfall in mm/yr</t>
  </si>
  <si>
    <t>Note 2 : Data are given as mean value and as the range of possible values.</t>
  </si>
  <si>
    <r>
      <t xml:space="preserve">Note 3 : Some Boreal data were calculated from original values in Zakharov </t>
    </r>
    <r>
      <rPr>
        <i/>
        <sz val="9"/>
        <rFont val="Verdana"/>
        <family val="2"/>
      </rPr>
      <t xml:space="preserve">et al. </t>
    </r>
    <r>
      <rPr>
        <sz val="9"/>
        <rFont val="Verdana"/>
        <family val="2"/>
      </rPr>
      <t xml:space="preserve">(1962), Zagreev </t>
    </r>
    <r>
      <rPr>
        <i/>
        <sz val="9"/>
        <rFont val="Verdana"/>
        <family val="2"/>
      </rPr>
      <t xml:space="preserve">et al. </t>
    </r>
    <r>
      <rPr>
        <sz val="9"/>
        <rFont val="Verdana"/>
        <family val="2"/>
      </rPr>
      <t xml:space="preserve">(1993), Isaev </t>
    </r>
    <r>
      <rPr>
        <i/>
        <sz val="9"/>
        <rFont val="Verdana"/>
        <family val="2"/>
      </rPr>
      <t xml:space="preserve">et al. </t>
    </r>
    <r>
      <rPr>
        <sz val="9"/>
        <rFont val="Verdana"/>
        <family val="2"/>
      </rPr>
      <t>(1993) using</t>
    </r>
  </si>
  <si>
    <t>0.23 as belowground/aboveground biomass ratio and assuming a linear increase in annual increment from 0 to 20 years.</t>
  </si>
  <si>
    <t>Note 4 : For plantations in temperate and boreal zones, it is good practice to use stemwood volume increment data (Iv  in Equation 3.2.5)</t>
  </si>
  <si>
    <t>Pacífico</t>
  </si>
  <si>
    <t>instead of  above ground biomass increment as given in above table.</t>
  </si>
  <si>
    <r>
      <t>T</t>
    </r>
    <r>
      <rPr>
        <b/>
        <sz val="7"/>
        <rFont val="Verdana"/>
        <family val="2"/>
      </rPr>
      <t xml:space="preserve">ABLE </t>
    </r>
    <r>
      <rPr>
        <b/>
        <sz val="9"/>
        <rFont val="Verdana"/>
        <family val="2"/>
      </rPr>
      <t>3A.1.7</t>
    </r>
  </si>
  <si>
    <r>
      <t>T</t>
    </r>
    <r>
      <rPr>
        <b/>
        <sz val="7"/>
        <rFont val="Verdana"/>
        <family val="2"/>
      </rPr>
      <t xml:space="preserve">ABLE </t>
    </r>
    <r>
      <rPr>
        <b/>
        <sz val="9"/>
        <rFont val="Verdana"/>
        <family val="2"/>
      </rPr>
      <t>3A.1.8</t>
    </r>
  </si>
  <si>
    <r>
      <t>T</t>
    </r>
    <r>
      <rPr>
        <b/>
        <sz val="7"/>
        <rFont val="Verdana"/>
        <family val="2"/>
      </rPr>
      <t xml:space="preserve">ABLE </t>
    </r>
    <r>
      <rPr>
        <b/>
        <sz val="9"/>
        <rFont val="Verdana"/>
        <family val="2"/>
      </rPr>
      <t>3A.1.9-2</t>
    </r>
  </si>
  <si>
    <r>
      <t>A</t>
    </r>
    <r>
      <rPr>
        <b/>
        <sz val="7"/>
        <rFont val="Verdana"/>
        <family val="2"/>
      </rPr>
      <t>VERAGE ANNUAL ABOVE GROUND NET INCREMENT IN VOLUME IN PLANTATIONS BY SPECIES</t>
    </r>
  </si>
  <si>
    <r>
      <t>A</t>
    </r>
    <r>
      <rPr>
        <b/>
        <sz val="7"/>
        <rFont val="Verdana"/>
        <family val="2"/>
      </rPr>
      <t xml:space="preserve">VERAGE BELOWGROUND TO ABOVEGROUND BIOMASS RATIO </t>
    </r>
    <r>
      <rPr>
        <b/>
        <sz val="9"/>
        <rFont val="Verdana"/>
        <family val="2"/>
      </rPr>
      <t>(</t>
    </r>
    <r>
      <rPr>
        <b/>
        <sz val="7"/>
        <rFont val="Verdana"/>
        <family val="2"/>
      </rPr>
      <t>ROOT</t>
    </r>
    <r>
      <rPr>
        <b/>
        <sz val="9"/>
        <rFont val="Verdana"/>
        <family val="2"/>
      </rPr>
      <t>-</t>
    </r>
    <r>
      <rPr>
        <b/>
        <sz val="7"/>
        <rFont val="Verdana"/>
        <family val="2"/>
      </rPr>
      <t>SHOOT RATIO</t>
    </r>
    <r>
      <rPr>
        <b/>
        <sz val="9"/>
        <rFont val="Verdana"/>
        <family val="2"/>
      </rPr>
      <t xml:space="preserve">, R) </t>
    </r>
    <r>
      <rPr>
        <b/>
        <sz val="7"/>
        <rFont val="Verdana"/>
        <family val="2"/>
      </rPr>
      <t xml:space="preserve">IN NATURAL REGENERATION BY BROAD CATEGORY </t>
    </r>
    <r>
      <rPr>
        <b/>
        <sz val="9"/>
        <rFont val="Verdana"/>
        <family val="2"/>
      </rPr>
      <t>(tonnes dry matter/tonne dry matter)</t>
    </r>
  </si>
  <si>
    <r>
      <t>B</t>
    </r>
    <r>
      <rPr>
        <b/>
        <sz val="7"/>
        <rFont val="Verdana"/>
        <family val="2"/>
      </rPr>
      <t xml:space="preserve">ASIC WOOD DENSITIES </t>
    </r>
    <r>
      <rPr>
        <b/>
        <sz val="9"/>
        <rFont val="Verdana"/>
        <family val="2"/>
      </rPr>
      <t xml:space="preserve">(D) </t>
    </r>
    <r>
      <rPr>
        <b/>
        <sz val="7"/>
        <rFont val="Verdana"/>
        <family val="2"/>
      </rPr>
      <t xml:space="preserve">OF STEMWOOD  </t>
    </r>
    <r>
      <rPr>
        <b/>
        <sz val="9"/>
        <rFont val="Verdana"/>
        <family val="2"/>
      </rPr>
      <t>(tonnes dry matter/m</t>
    </r>
    <r>
      <rPr>
        <b/>
        <sz val="6"/>
        <rFont val="Verdana"/>
        <family val="2"/>
      </rPr>
      <t xml:space="preserve">3  </t>
    </r>
    <r>
      <rPr>
        <b/>
        <sz val="9"/>
        <rFont val="Verdana"/>
        <family val="2"/>
      </rPr>
      <t xml:space="preserve">fresh volume) </t>
    </r>
    <r>
      <rPr>
        <b/>
        <sz val="7"/>
        <rFont val="Verdana"/>
        <family val="2"/>
      </rPr>
      <t>FOR TROPICAL  TREE SPECIES</t>
    </r>
  </si>
  <si>
    <r>
      <t>(m</t>
    </r>
    <r>
      <rPr>
        <b/>
        <sz val="6"/>
        <rFont val="Verdana"/>
        <family val="2"/>
      </rPr>
      <t>3</t>
    </r>
    <r>
      <rPr>
        <b/>
        <sz val="9"/>
        <rFont val="Verdana"/>
        <family val="2"/>
      </rPr>
      <t>/ha/yr)</t>
    </r>
  </si>
  <si>
    <t>(To be used for R in Equation 3.2.5)</t>
  </si>
  <si>
    <t>(To be used for D in Equations 3.2.3., 3.2.5, 3.2.7, 3.2.8)</t>
  </si>
  <si>
    <r>
      <t>(To be used for I</t>
    </r>
    <r>
      <rPr>
        <sz val="6"/>
        <rFont val="Verdana"/>
        <family val="2"/>
      </rPr>
      <t xml:space="preserve">v </t>
    </r>
    <r>
      <rPr>
        <sz val="9"/>
        <rFont val="Verdana"/>
        <family val="2"/>
      </rPr>
      <t>in Equation 3.2.5)</t>
    </r>
  </si>
  <si>
    <r>
      <t xml:space="preserve">Aboveground biomass </t>
    </r>
    <r>
      <rPr>
        <sz val="8"/>
        <rFont val="Verdana"/>
        <family val="2"/>
      </rPr>
      <t>(t/ha)</t>
    </r>
  </si>
  <si>
    <t>lower range</t>
  </si>
  <si>
    <t>upper range</t>
  </si>
  <si>
    <t>TROPICAL AMERICA</t>
  </si>
  <si>
    <t>D</t>
  </si>
  <si>
    <r>
      <t>I</t>
    </r>
    <r>
      <rPr>
        <b/>
        <sz val="6"/>
        <rFont val="Verdana"/>
        <family val="2"/>
      </rPr>
      <t>V</t>
    </r>
  </si>
  <si>
    <t>Vegetation type</t>
  </si>
  <si>
    <t>SD</t>
  </si>
  <si>
    <t>References</t>
  </si>
  <si>
    <t>Albizia spp.</t>
  </si>
  <si>
    <t>Species</t>
  </si>
  <si>
    <r>
      <t>(m³ ha</t>
    </r>
    <r>
      <rPr>
        <b/>
        <sz val="6"/>
        <rFont val="Verdana"/>
        <family val="2"/>
      </rPr>
      <t>-</t>
    </r>
    <r>
      <rPr>
        <b/>
        <sz val="9"/>
        <rFont val="Verdana"/>
        <family val="2"/>
      </rPr>
      <t>¹ yr</t>
    </r>
    <r>
      <rPr>
        <b/>
        <sz val="6"/>
        <rFont val="Verdana"/>
        <family val="2"/>
      </rPr>
      <t>-</t>
    </r>
    <r>
      <rPr>
        <b/>
        <sz val="9"/>
        <rFont val="Verdana"/>
        <family val="2"/>
      </rPr>
      <t>¹)</t>
    </r>
  </si>
  <si>
    <t>Tropical   / sup - tropical forest</t>
  </si>
  <si>
    <t>Secondary tropical/sub-tropical forest</t>
  </si>
  <si>
    <t>5, 7, 13, 25, 28, 31, 48,</t>
  </si>
  <si>
    <t>Alcornea spp.</t>
  </si>
  <si>
    <t>Min</t>
  </si>
  <si>
    <t>Mean*</t>
  </si>
  <si>
    <t>Max</t>
  </si>
  <si>
    <t>&lt;125</t>
  </si>
  <si>
    <t>Alexa grandiflora</t>
  </si>
  <si>
    <t>Orinoquía</t>
  </si>
  <si>
    <t>E. deglupta</t>
  </si>
  <si>
    <t>Primary tropical/sub-tropical moist forest</t>
  </si>
  <si>
    <t>Alnus ferruginea</t>
  </si>
  <si>
    <t>E. globulus</t>
  </si>
  <si>
    <t>NS</t>
  </si>
  <si>
    <t>33, 57, 63, 67, 69</t>
  </si>
  <si>
    <t>E. grandis</t>
  </si>
  <si>
    <t>Tropical/sub-tropical dry forest</t>
  </si>
  <si>
    <t>Anacardium excelsum</t>
  </si>
  <si>
    <t>E. saligna</t>
  </si>
  <si>
    <t>Conifer forest / plantation</t>
  </si>
  <si>
    <t>Conifer forest/plantation</t>
  </si>
  <si>
    <t>&lt;50</t>
  </si>
  <si>
    <t>2, 8, 43, 44, 54, 61, 75</t>
  </si>
  <si>
    <t>Anadenanthera macrocarpa</t>
  </si>
  <si>
    <t>E. camaldulensis</t>
  </si>
  <si>
    <t>50-150</t>
  </si>
  <si>
    <t>6, 36, 54, 55, 58, 61</t>
  </si>
  <si>
    <t>Andira retusa</t>
  </si>
  <si>
    <t>E. urophylla</t>
  </si>
  <si>
    <t>1, 6, 20, 40, 53, 61, 67,</t>
  </si>
  <si>
    <t>Aniba riparia lduckei</t>
  </si>
  <si>
    <t>E. robusta</t>
  </si>
  <si>
    <t>&gt;150</t>
  </si>
  <si>
    <t>77, 79</t>
  </si>
  <si>
    <t>Antiaris africana</t>
  </si>
  <si>
    <t>Pinus caribaea var. caribaea</t>
  </si>
  <si>
    <t>Temeperate boradleaf forest / plantation</t>
  </si>
  <si>
    <t>Oak forest</t>
  </si>
  <si>
    <t>&gt;70</t>
  </si>
  <si>
    <t>15, 60, 64, 67</t>
  </si>
  <si>
    <t>Apeiba echinata</t>
  </si>
  <si>
    <t>Pinus caribaea var. hondurensis</t>
  </si>
  <si>
    <t>Eucalypt plantation</t>
  </si>
  <si>
    <t>9, 51, 59</t>
  </si>
  <si>
    <t>Artocarpus comunis</t>
  </si>
  <si>
    <t>Pinus patula</t>
  </si>
  <si>
    <t>4, 9, 59, 66, 76</t>
  </si>
  <si>
    <t>Aspidosperma spp.</t>
  </si>
  <si>
    <t>Pinus radiata</t>
  </si>
  <si>
    <t>Eucalypt forest/plantation</t>
  </si>
  <si>
    <t>4, 9, 16, 66</t>
  </si>
  <si>
    <t>(araracanga group)</t>
  </si>
  <si>
    <t>Pinus oocarpa</t>
  </si>
  <si>
    <t>Other broadleaf forest</t>
  </si>
  <si>
    <t>&lt;75</t>
  </si>
  <si>
    <t>30, 45, 46, 62</t>
  </si>
  <si>
    <t>Astronium lecointei</t>
  </si>
  <si>
    <t>Araucaria angustifolia</t>
  </si>
  <si>
    <t>30, 36, 45, 46, 62, 77,</t>
  </si>
  <si>
    <t>Bagassa guianensis</t>
  </si>
  <si>
    <t>0.68,0.69+</t>
  </si>
  <si>
    <t>A. cunninghamii</t>
  </si>
  <si>
    <t>75-150</t>
  </si>
  <si>
    <t>78, 81</t>
  </si>
  <si>
    <t>Banara guianensis</t>
  </si>
  <si>
    <t>Gmelina arborea</t>
  </si>
  <si>
    <t>3, 26, 30, 37, 67, 78, 81</t>
  </si>
  <si>
    <t>Basiloxylon exelsum</t>
  </si>
  <si>
    <t>Swietenia macrophylla</t>
  </si>
  <si>
    <t>Grassland</t>
  </si>
  <si>
    <t>Steppe/tundra/prairie grassland</t>
  </si>
  <si>
    <t>50, 56, 70, 72</t>
  </si>
  <si>
    <t>Beilschmiedia sp.</t>
  </si>
  <si>
    <t>Tectona grandis</t>
  </si>
  <si>
    <t>Temperate/sub-tropical/ tropical grassland</t>
  </si>
  <si>
    <t>Berthollettia excelsa</t>
  </si>
  <si>
    <t>0.59, 0.63+</t>
  </si>
  <si>
    <t>Casuarina equisetifolia</t>
  </si>
  <si>
    <t>22, 23, 32, 52</t>
  </si>
  <si>
    <t>Bixa arborea</t>
  </si>
  <si>
    <t>C. junghuhniana</t>
  </si>
  <si>
    <t>Semi-arid grassland</t>
  </si>
  <si>
    <t>17-19, 34</t>
  </si>
  <si>
    <t>Bombacopsis sepium</t>
  </si>
  <si>
    <t>Cupressus lusitanica</t>
  </si>
  <si>
    <t>Other</t>
  </si>
  <si>
    <t>10-12, 21, 27, 49, 65,</t>
  </si>
  <si>
    <t>Borojoa patinoi</t>
  </si>
  <si>
    <t>Cordia alliadora</t>
  </si>
  <si>
    <t>Woodland/savanna</t>
  </si>
  <si>
    <t>73, 74</t>
  </si>
  <si>
    <t>Bowdichia spp.</t>
  </si>
  <si>
    <t>Leucaena leucocephala</t>
  </si>
  <si>
    <t>14, 29, 35, 38, 41, 42,</t>
  </si>
  <si>
    <t>Brosimum spp. (alicastrum group)</t>
  </si>
  <si>
    <t>0.64, 0.66+</t>
  </si>
  <si>
    <t>Acacia auriculiformis</t>
  </si>
  <si>
    <t>Shrubland</t>
  </si>
  <si>
    <t>47, 67</t>
  </si>
  <si>
    <t>Acacia mearnsii</t>
  </si>
  <si>
    <t>Tidal marsh</t>
  </si>
  <si>
    <t>24, 39, 68, 80</t>
  </si>
  <si>
    <t>Brosimum utile</t>
  </si>
  <si>
    <t>0.41, 0.46+</t>
  </si>
  <si>
    <t>Terminalia superba</t>
  </si>
  <si>
    <t>NS = Not specified</t>
  </si>
  <si>
    <t>Brysenia adenophylla</t>
  </si>
  <si>
    <t>Terminalia ivorensis</t>
  </si>
  <si>
    <t>Buchenauia capitata</t>
  </si>
  <si>
    <t>0.61, 0.63+</t>
  </si>
  <si>
    <t>Dalbergia sissoo</t>
  </si>
  <si>
    <t>Bucida buceras</t>
  </si>
  <si>
    <t>*  For those parties that have reason to believe that their plantations are located on more than average fertile sites it is suggested to use the mean value + 50%, for those Parties that have reason to believe their plantations are located on poor sites, it is suggested to use the mean value -50%</t>
  </si>
  <si>
    <t>Bulnesia arborea</t>
  </si>
  <si>
    <t>Bursera simaruba</t>
  </si>
  <si>
    <t>0.29, 0.34+</t>
  </si>
  <si>
    <t>Byrsonima coriacea</t>
  </si>
  <si>
    <t>Cabralea cangerana</t>
  </si>
  <si>
    <t>Caesalpinia spp.</t>
  </si>
  <si>
    <t>Calophyllum sp.</t>
  </si>
  <si>
    <t>Campnosperma panamensis</t>
  </si>
  <si>
    <t>0.33,0.50+</t>
  </si>
  <si>
    <t>Carapa sp.</t>
  </si>
  <si>
    <t>Caryocar spp.</t>
  </si>
  <si>
    <t>0.69, 0.72+</t>
  </si>
  <si>
    <t>Casearia sp.</t>
  </si>
  <si>
    <t>Cassia moschata</t>
  </si>
  <si>
    <t>Catostemma spp.</t>
  </si>
  <si>
    <t>Cecropia spp.</t>
  </si>
  <si>
    <t>Cedrela spp.</t>
  </si>
  <si>
    <t>0.40, 0.46+</t>
  </si>
  <si>
    <t>0.41, 0.53+</t>
  </si>
  <si>
    <t>Cedrelinga catenaeformis</t>
  </si>
  <si>
    <t>0.23,0.24,0.25,</t>
  </si>
  <si>
    <t>Ceiba pentandra</t>
  </si>
  <si>
    <t>0.29+</t>
  </si>
  <si>
    <t>Centrolobium spp.</t>
  </si>
  <si>
    <t>0.65</t>
  </si>
  <si>
    <t>Cespedesia macrophylla</t>
  </si>
  <si>
    <t>0.63</t>
  </si>
  <si>
    <t>Chaetocarpus schomburgkianus</t>
  </si>
  <si>
    <t>0.8</t>
  </si>
  <si>
    <t>Chlorophora tinctoria</t>
  </si>
  <si>
    <t>0.71,0.75+</t>
  </si>
  <si>
    <t>Clarisia racemosa</t>
  </si>
  <si>
    <t>0.53,0.57+</t>
  </si>
  <si>
    <t>Clusia rosea</t>
  </si>
  <si>
    <t>0.67</t>
  </si>
  <si>
    <t>Cochlospermum orinocensis</t>
  </si>
  <si>
    <t>0.26</t>
  </si>
  <si>
    <t>Copaifera spp.</t>
  </si>
  <si>
    <t>0.46, 0.55+</t>
  </si>
  <si>
    <t>Cordia spp. (gerascanthus group)</t>
  </si>
  <si>
    <t>0.74</t>
  </si>
  <si>
    <t>Cordia spp. (alliodora group)</t>
  </si>
  <si>
    <t>0.48</t>
  </si>
  <si>
    <t>Couepia sp.</t>
  </si>
  <si>
    <t>0.7</t>
  </si>
  <si>
    <t>Couma macrocarpa</t>
  </si>
  <si>
    <t>0.50,0.53+</t>
  </si>
  <si>
    <t>Couratari spp.</t>
  </si>
  <si>
    <t>0.5</t>
  </si>
  <si>
    <t>Croton xanthochloros</t>
  </si>
  <si>
    <t>0.43, 0.44+</t>
  </si>
  <si>
    <t>Cyrilla racemiflora</t>
  </si>
  <si>
    <t>0.53</t>
  </si>
  <si>
    <t>Dactyodes colombiana</t>
  </si>
  <si>
    <t>0.51</t>
  </si>
  <si>
    <t>Dacryodes excelsa</t>
  </si>
  <si>
    <t>0.52, 0.53+</t>
  </si>
  <si>
    <t>Dalbergia retusa.</t>
  </si>
  <si>
    <t>0.89</t>
  </si>
  <si>
    <t>Dalbergia stevensonii</t>
  </si>
  <si>
    <t>0.82</t>
  </si>
  <si>
    <t>Declinanona calycina</t>
  </si>
  <si>
    <t>0.47</t>
  </si>
  <si>
    <t>Dialium guianensis</t>
  </si>
  <si>
    <t>0.87</t>
  </si>
  <si>
    <t>Dialyanthera spp.</t>
  </si>
  <si>
    <t>0.36, 0.48+</t>
  </si>
  <si>
    <t>Dicorynia paraensis</t>
  </si>
  <si>
    <t>0.6</t>
  </si>
  <si>
    <t>Didymopanax sp.</t>
  </si>
  <si>
    <t>Dimorphandra mora</t>
  </si>
  <si>
    <t>0.99*</t>
  </si>
  <si>
    <t>Diplotropis purpurea</t>
  </si>
  <si>
    <t>0.76, 0.77, 0.78+</t>
  </si>
  <si>
    <t>Dipterix odorata</t>
  </si>
  <si>
    <t>0.81,0.86,0.89+</t>
  </si>
  <si>
    <t>Drypetes variabilis</t>
  </si>
  <si>
    <t>0.69</t>
  </si>
  <si>
    <t>Dussia lehmannii</t>
  </si>
  <si>
    <t>0.59</t>
  </si>
  <si>
    <t>Ecclinusa guianensis</t>
  </si>
  <si>
    <t>Endlicheria cocvirey</t>
  </si>
  <si>
    <t>0.39</t>
  </si>
  <si>
    <t>Enterolobium schomburgkii</t>
  </si>
  <si>
    <t>Eperua spp.</t>
  </si>
  <si>
    <t>0.78</t>
  </si>
  <si>
    <t>Eriotheca sp.</t>
  </si>
  <si>
    <t>0.4</t>
  </si>
  <si>
    <t>Erisma uncinatum</t>
  </si>
  <si>
    <t>0.42, 0.48+</t>
  </si>
  <si>
    <t>Erythrina sp.</t>
  </si>
  <si>
    <t>0.23</t>
  </si>
  <si>
    <t>Eschweilera spp.</t>
  </si>
  <si>
    <t>0.71,0.79,0.95+</t>
  </si>
  <si>
    <t>Eucalyptus robusta</t>
  </si>
  <si>
    <t>Eugenia stahlii</t>
  </si>
  <si>
    <t>0.73</t>
  </si>
  <si>
    <t>Euxylophora paraensis</t>
  </si>
  <si>
    <t>0.68,0.70+</t>
  </si>
  <si>
    <t>Fagara spp.</t>
  </si>
  <si>
    <t>Ficus sp.</t>
  </si>
  <si>
    <t>0.32</t>
  </si>
  <si>
    <t>Genipa spp.</t>
  </si>
  <si>
    <t>0.75</t>
  </si>
  <si>
    <t>Goupia glabra</t>
  </si>
  <si>
    <t>0.67, 0.72+</t>
  </si>
  <si>
    <t>Guarea chalde</t>
  </si>
  <si>
    <t>0.52</t>
  </si>
  <si>
    <t>Guarea spp.</t>
  </si>
  <si>
    <t>Guatteria spp.</t>
  </si>
  <si>
    <t>0.36</t>
  </si>
  <si>
    <t>Guazuma ulmifolia</t>
  </si>
  <si>
    <t>0.52, 0.50+</t>
  </si>
  <si>
    <t>Guettarda scabra</t>
  </si>
  <si>
    <t>Guillielma gasipae</t>
  </si>
  <si>
    <t>0.95, 1.25+</t>
  </si>
  <si>
    <t>Gwtavia sp.</t>
  </si>
  <si>
    <t>0.56</t>
  </si>
  <si>
    <t>Helicostylis tomentosa</t>
  </si>
  <si>
    <t>0.68, 0.72+</t>
  </si>
  <si>
    <t>Hernandia Sonora</t>
  </si>
  <si>
    <t>0.29</t>
  </si>
  <si>
    <t>Hevea brasiliense</t>
  </si>
  <si>
    <t>0.49</t>
  </si>
  <si>
    <t>Himatanthus articulata</t>
  </si>
  <si>
    <t>0.40,0.54+</t>
  </si>
  <si>
    <t>Hirtella davisii</t>
  </si>
  <si>
    <t>Humiria balsamifera</t>
  </si>
  <si>
    <t>0.66,0.67+</t>
  </si>
  <si>
    <t>Humiriastrum procera</t>
  </si>
  <si>
    <t>Hura crepitans</t>
  </si>
  <si>
    <t>0.36, 0.37, 0.38+</t>
  </si>
  <si>
    <t>Hyeronima alchorneoides</t>
  </si>
  <si>
    <t>0.60,0.64+</t>
  </si>
  <si>
    <t>Hyeronima laxiflora</t>
  </si>
  <si>
    <t>Hymenaea davisii</t>
  </si>
  <si>
    <t>Hymenolobium sp.</t>
  </si>
  <si>
    <t>0.64</t>
  </si>
  <si>
    <t>0.49,0.52,0.58,</t>
  </si>
  <si>
    <t>Inga sp.</t>
  </si>
  <si>
    <t>0.64+</t>
  </si>
  <si>
    <t>Iryanthera spp.</t>
  </si>
  <si>
    <t>0.46</t>
  </si>
  <si>
    <t>Jacaranda sp.</t>
  </si>
  <si>
    <t>0.55</t>
  </si>
  <si>
    <t>Joannesia heveoides</t>
  </si>
  <si>
    <t>Lachmellea speciosa</t>
  </si>
  <si>
    <t>Laetia procera</t>
  </si>
  <si>
    <t>0.68</t>
  </si>
  <si>
    <t>Lecythis spp.</t>
  </si>
  <si>
    <t>0.77</t>
  </si>
  <si>
    <t>Licania spp.</t>
  </si>
  <si>
    <t>Licaria spp.</t>
  </si>
  <si>
    <t>Lindackeria sp.</t>
  </si>
  <si>
    <t>0.41</t>
  </si>
  <si>
    <t>Linociera domingensis</t>
  </si>
  <si>
    <t>0.81</t>
  </si>
  <si>
    <t>Lonchocarpus spp.</t>
  </si>
  <si>
    <t>Loxopterygium sagotii</t>
  </si>
  <si>
    <t>Lucuma spp.</t>
  </si>
  <si>
    <t>0.79</t>
  </si>
  <si>
    <t>Luehea spp.</t>
  </si>
  <si>
    <t>Lueheopsis duckeana</t>
  </si>
  <si>
    <t>Mabea piriri</t>
  </si>
  <si>
    <t>Machaerium spp.</t>
  </si>
  <si>
    <t>Macoubea guianensis</t>
  </si>
  <si>
    <t>0.40*</t>
  </si>
  <si>
    <t>Magnolia spp.</t>
  </si>
  <si>
    <t>Maguira sclerophylla</t>
  </si>
  <si>
    <t>0.57</t>
  </si>
  <si>
    <t>Mammea americana</t>
  </si>
  <si>
    <t>0.62</t>
  </si>
  <si>
    <t>Mangifera indica</t>
  </si>
  <si>
    <t>Manilkara sp.</t>
  </si>
  <si>
    <t>Marila sp.</t>
  </si>
  <si>
    <t>Qualea spp.</t>
  </si>
  <si>
    <t>Quararibaea guianensis</t>
  </si>
  <si>
    <t>0.54</t>
  </si>
  <si>
    <t>Quercus alata</t>
  </si>
  <si>
    <t>0.71</t>
  </si>
  <si>
    <t>Quercus costaricensis</t>
  </si>
  <si>
    <t>0.61</t>
  </si>
  <si>
    <t>Quercus eugeniaefolia</t>
  </si>
  <si>
    <t>Quercus spp.</t>
  </si>
  <si>
    <t>Raputia sp.</t>
  </si>
  <si>
    <t>Rheedia spp.</t>
  </si>
  <si>
    <t>0.72</t>
  </si>
  <si>
    <t>Rollinia spp.</t>
  </si>
  <si>
    <t>Saccoglottis cydonioides</t>
  </si>
  <si>
    <t>Sapium ssp.</t>
  </si>
  <si>
    <t>0.47,0.72+</t>
  </si>
  <si>
    <t>Schinopsis spp.</t>
  </si>
  <si>
    <t>1</t>
  </si>
  <si>
    <t>Sclerobium spp.</t>
  </si>
  <si>
    <t>Sickingia spp.</t>
  </si>
  <si>
    <t>Simaba multiflora</t>
  </si>
  <si>
    <t>Simarouba amara</t>
  </si>
  <si>
    <t>0.32, 0.34,0.38+</t>
  </si>
  <si>
    <t>Sloanea guianensis</t>
  </si>
  <si>
    <t>Spondias mombin</t>
  </si>
  <si>
    <t>0.30, 0.40,0.41+</t>
  </si>
  <si>
    <t>Sterculia spp.</t>
  </si>
  <si>
    <t>Stylogyne spp.</t>
  </si>
  <si>
    <t>Swartzia spp.</t>
  </si>
  <si>
    <t>0.95</t>
  </si>
  <si>
    <t>0.42,0.45,0.46,</t>
  </si>
  <si>
    <t>0.54+</t>
  </si>
  <si>
    <t>Symphonia globulifera</t>
  </si>
  <si>
    <t>Tabebuia spp. (lapacho group)</t>
  </si>
  <si>
    <t>0.91</t>
  </si>
  <si>
    <t>Tabebuia spp. (roble)</t>
  </si>
  <si>
    <t>Tabebuia spp. (white cedar)</t>
  </si>
  <si>
    <t>Tabebuia stenocalyx</t>
  </si>
  <si>
    <t>0.55,0.57+</t>
  </si>
  <si>
    <t>Tachigalia myrmecophylla</t>
  </si>
  <si>
    <t>Talisia sp.</t>
  </si>
  <si>
    <t>0.84</t>
  </si>
  <si>
    <t>Tapirira guianensis</t>
  </si>
  <si>
    <t>0.47*</t>
  </si>
  <si>
    <t>0.50, 0.51,</t>
  </si>
  <si>
    <t>Terminalia sp.</t>
  </si>
  <si>
    <t>0.58+</t>
  </si>
  <si>
    <t>Tetragastris altisima</t>
  </si>
  <si>
    <t>Toluifera balsamum</t>
  </si>
  <si>
    <t>Torrubia sp.</t>
  </si>
  <si>
    <t>Toulicia pulvinata</t>
  </si>
  <si>
    <t>Tovomita guianensis</t>
  </si>
  <si>
    <t>Trattinickia sp.</t>
  </si>
  <si>
    <t>0.38</t>
  </si>
  <si>
    <t>Trichilia propingua</t>
  </si>
  <si>
    <t>0.58</t>
  </si>
  <si>
    <t>Trichosperma mexicanum</t>
  </si>
  <si>
    <t>Triplaris spp.</t>
  </si>
  <si>
    <t>Trophis sp.</t>
  </si>
  <si>
    <t>Vatairea spp.</t>
  </si>
  <si>
    <t>Virola spp.</t>
  </si>
  <si>
    <t>0.40, 0.44,</t>
  </si>
  <si>
    <t>0.48+</t>
  </si>
  <si>
    <t>Vismia spp.</t>
  </si>
  <si>
    <t>Vitex spp.</t>
  </si>
  <si>
    <t>0.52,0.56,</t>
  </si>
  <si>
    <t>0.57+</t>
  </si>
  <si>
    <t>Vitex stahelii</t>
  </si>
  <si>
    <t>0.40,0.47,</t>
  </si>
  <si>
    <t>Vochysia spp.</t>
  </si>
  <si>
    <t>0.79+</t>
  </si>
  <si>
    <t>Vouacapoua americana</t>
  </si>
  <si>
    <t>Warszewicsia coccinea</t>
  </si>
  <si>
    <t>Xanthoxylum martinicensis</t>
  </si>
  <si>
    <t>Xanthoxylum spp.</t>
  </si>
  <si>
    <t>0.44</t>
  </si>
  <si>
    <t>Xylopia frutescens</t>
  </si>
  <si>
    <t>0 64”</t>
  </si>
  <si>
    <t>+  The wood densities specified pertain to more than one bibliographic source.</t>
  </si>
  <si>
    <r>
      <t xml:space="preserve">*  Wood density value is derived from the regression equation  in Reyes </t>
    </r>
    <r>
      <rPr>
        <i/>
        <sz val="8"/>
        <rFont val="Verdana"/>
        <family val="2"/>
      </rPr>
      <t xml:space="preserve">et al. </t>
    </r>
    <r>
      <rPr>
        <sz val="8"/>
        <rFont val="Verdana"/>
        <family val="2"/>
      </rPr>
      <t>(1992).</t>
    </r>
  </si>
  <si>
    <t>Source: Reyes, Gisel; Brown, Sandra; Chapman, Jonathan; Lugo, Ariel E. 1992. Wood densities of tropical tree species. Gen. Tech. Rep. SO-88 New Orleans, LA: U.S. Department of Agriculture, Forest Service, Southern Forest Experiment Station. 15pp.</t>
  </si>
  <si>
    <t>SECTOR</t>
  </si>
  <si>
    <t>FUENTES DE EMISIÓN</t>
  </si>
  <si>
    <t>Consumo de Combustibles</t>
  </si>
  <si>
    <t>SUBTOTAL ALCANCE 1</t>
  </si>
  <si>
    <t>Consumo de Energía Eléctrica</t>
  </si>
  <si>
    <t>SUBTOTAL ALCANCE 2</t>
  </si>
  <si>
    <t xml:space="preserve">TRANSPORTE </t>
  </si>
  <si>
    <t>TOTAL SECTOR TRANSPORTE</t>
  </si>
  <si>
    <t>INDUSTRIAL</t>
  </si>
  <si>
    <t>Procesos Industriales</t>
  </si>
  <si>
    <t>TOTAL SECTOR INDUSTRIAL</t>
  </si>
  <si>
    <t>AGROPECUARIO</t>
  </si>
  <si>
    <t>Uso de Fertilizantes Sintéticos</t>
  </si>
  <si>
    <t>TOTAL SECTOR AGROPECUARIO</t>
  </si>
  <si>
    <t>RESIDUOS</t>
  </si>
  <si>
    <t>SUBTOTAL ALCANCE 3</t>
  </si>
  <si>
    <t>UNIDADES</t>
  </si>
  <si>
    <t>Captura de carbono</t>
  </si>
  <si>
    <t>Captura de Carbono</t>
  </si>
  <si>
    <t>(ton CO2/año)</t>
  </si>
  <si>
    <t>Especie Forestal</t>
  </si>
  <si>
    <t>Bosque tropical lluvioso</t>
  </si>
  <si>
    <t>Bosque tropical humedo de hojas caducas</t>
  </si>
  <si>
    <t>Bosque tropical seco</t>
  </si>
  <si>
    <t xml:space="preserve">Arbustos tropicales </t>
  </si>
  <si>
    <t>Sistemas montañosos tropicales</t>
  </si>
  <si>
    <t>Bosque humedo subtropical</t>
  </si>
  <si>
    <t xml:space="preserve">Bosque seco subtropical </t>
  </si>
  <si>
    <t xml:space="preserve">Estepa subtropical </t>
  </si>
  <si>
    <t>Sistemas montañosos subtropicales</t>
  </si>
  <si>
    <t>Biomasa aerea en bosques naturales (ton m.s./ha)</t>
  </si>
  <si>
    <t>Biomasa aerea plantaciones forestales (ton m.s./ha)</t>
  </si>
  <si>
    <t>Crecimiento neto de biomasa aerea en bosques naturales (ton m.s./ha*año)</t>
  </si>
  <si>
    <t>Crecimiento neto de biomasa aerea plantaciones forestales (ton m.s./ha*año)</t>
  </si>
  <si>
    <t>Fraccion de carbono CF (ton C/ton m.s.)</t>
  </si>
  <si>
    <t>Cuadro 4.12; Capitulo 4; Volumen 4; Directices IPCC 2006</t>
  </si>
  <si>
    <t>Crecimiento neto de biomasa</t>
  </si>
  <si>
    <t>Relacion biomasa subterranea/biomasa aerea  R</t>
  </si>
  <si>
    <t>(Ton C/ha*año)</t>
  </si>
  <si>
    <t>Aumento de existencias de carbono por crecimiento de biomasa en bosques naturales (ton C/ha*año)</t>
  </si>
  <si>
    <t>Aumento de existencias de carbono por crecimiento de biomasa en plantaciones forestales (ton C/ha*año)</t>
  </si>
  <si>
    <t>Incertidumbre de la Fuente</t>
  </si>
  <si>
    <t>Cambio de Uso</t>
  </si>
  <si>
    <t>Cultivos leñosos perennes en clima templado</t>
  </si>
  <si>
    <t>Tasa de acumulacion de biomasa ton C/ha*año</t>
  </si>
  <si>
    <t>Cultivos leñosos perennes en clima tropical seco</t>
  </si>
  <si>
    <t>Cultivos leñosos perennes en clima tropical humedo</t>
  </si>
  <si>
    <t>Cultivos leñosos perennes en clima tropical muy humedo</t>
  </si>
  <si>
    <t>Cultivos leñosos perennes en clima templado - fin de ciclo</t>
  </si>
  <si>
    <t>Cultivos leñosos perennes en clima tropical seco - fin de ciclo</t>
  </si>
  <si>
    <t>Cultivos leñosos perennes en clima tropical humedo - fin de ciclo</t>
  </si>
  <si>
    <t>Cultivos leñosos perennes en clima tropical muy humedo - fin de ciclo</t>
  </si>
  <si>
    <t>Emisiones de CO2</t>
  </si>
  <si>
    <t xml:space="preserve">Tipo de cultivo al que se realizo la conversion </t>
  </si>
  <si>
    <t>TIERRAS DE CULTIVOS LEÑOSOS PERENNES</t>
  </si>
  <si>
    <t>TOTAL ABSORCIÓN CULTIVOS LEÑOSOS PERENNES</t>
  </si>
  <si>
    <t>Biomasa aerea  (ton c/ha)</t>
  </si>
  <si>
    <t>Biomasa aerea  (ton m.s./ha)</t>
  </si>
  <si>
    <t>Bosque tropical lluvioso natural</t>
  </si>
  <si>
    <t>Bosque tropical humedo de hojas caducas natural</t>
  </si>
  <si>
    <t>Bosque tropical seco natural</t>
  </si>
  <si>
    <t>Arbustos tropicales  natural</t>
  </si>
  <si>
    <t>Sistemas montañosos tropicales natural</t>
  </si>
  <si>
    <t>Bosque humedo subtropical natural</t>
  </si>
  <si>
    <t>Bosque seco subtropical  natural</t>
  </si>
  <si>
    <t>Estepa subtropical natural</t>
  </si>
  <si>
    <t>Sistemas montañosos subtropicales natural</t>
  </si>
  <si>
    <t>Bosque tropical lluvioso plantacion forestal</t>
  </si>
  <si>
    <t>Bosque tropical humedo de hojas caducas  plantacion forestal</t>
  </si>
  <si>
    <t>Bosque tropical seco plantacion forestal</t>
  </si>
  <si>
    <t>Arbustos tropicales  plantacion forestal</t>
  </si>
  <si>
    <t>Sistemas montañosos tropicales plantacion forestal</t>
  </si>
  <si>
    <t>Bosque humedo subtropical plantacion forestal</t>
  </si>
  <si>
    <t>Bosque seco subtropical plantacion forestal</t>
  </si>
  <si>
    <t>Estepa subtropical plantacion forestal</t>
  </si>
  <si>
    <t>Sistemas montañosos subtropicales plantacion forestal</t>
  </si>
  <si>
    <t xml:space="preserve">Tipo de uso antes de la conversion </t>
  </si>
  <si>
    <t>Existencias carbono cultivo</t>
  </si>
  <si>
    <t xml:space="preserve">Existencias carbono uso anterior </t>
  </si>
  <si>
    <t>(Ton C/ha)</t>
  </si>
  <si>
    <t>Superficie convertida por categoria</t>
  </si>
  <si>
    <t>Tipo de cultivo</t>
  </si>
  <si>
    <t>Existencias de carbono despues de un año (ton C/ha)</t>
  </si>
  <si>
    <t>Tierra de cultivo anual</t>
  </si>
  <si>
    <t>Tierra de cultivo perenne tropical seco</t>
  </si>
  <si>
    <t>Tierra de cultivo perenne tropical humedo</t>
  </si>
  <si>
    <t>Tierra de cultivo perenne tropical muy humedo</t>
  </si>
  <si>
    <t xml:space="preserve">TOTAL EMISIONES USOS DEL SUELO Y CAMBIOS DE USO DEL SUELO </t>
  </si>
  <si>
    <t>Tipo de pastizal</t>
  </si>
  <si>
    <t>Pastizal tropical seco</t>
  </si>
  <si>
    <t>Pastizal tropical humedo/muy humedo</t>
  </si>
  <si>
    <t>Tierras convertidas en humedales</t>
  </si>
  <si>
    <t>Humedal artificial</t>
  </si>
  <si>
    <t>Humedal natural</t>
  </si>
  <si>
    <t>Existencias carbono pastizal</t>
  </si>
  <si>
    <t>Existencias carbono humedal</t>
  </si>
  <si>
    <t>Existencias carbono asentamiento</t>
  </si>
  <si>
    <t>Existencias carbono otras tierras</t>
  </si>
  <si>
    <t>Otras categorias</t>
  </si>
  <si>
    <t>Asentamientos</t>
  </si>
  <si>
    <t xml:space="preserve">Tipo de uso al que se hizo la conversion </t>
  </si>
  <si>
    <t>Suelo desnudo</t>
  </si>
  <si>
    <t xml:space="preserve">Roca </t>
  </si>
  <si>
    <t>Desierto</t>
  </si>
  <si>
    <t xml:space="preserve">Especie </t>
  </si>
  <si>
    <t>(ton C/año)</t>
  </si>
  <si>
    <t>Carbono asociado al proceso</t>
  </si>
  <si>
    <t>RESIDENCIAL</t>
  </si>
  <si>
    <t>TOTAL HUELLA DE CARBONO INSTITUCIONAL-COMERCIAL</t>
  </si>
  <si>
    <t>CALCULO DE LA HUELLA DE CARBONO MUNICIPAL - SECTOR TRANSPORTE</t>
  </si>
  <si>
    <t>CALCULO DE LA HUELLA DE CARBONO MUNICIPAL - SECTOR INSTITUCIONAL - COMERCIAL</t>
  </si>
  <si>
    <t>CALCULO DE LA HUELLA DE CARBONO MUNICIPAL - SECTOR INDUSTRIA</t>
  </si>
  <si>
    <t>TOTAL ALCANCE 3</t>
  </si>
  <si>
    <t>ALCANCE 3</t>
  </si>
  <si>
    <t>CALCULO DE LA HUELLA DE CARBONO MUNICIPAL - SECTOR AGROPECUARIO</t>
  </si>
  <si>
    <t xml:space="preserve">CALCULO DE LA HUELLA DE CARBONO MUNICIPAL - SECTOR RESIDUOS </t>
  </si>
  <si>
    <t>t ms</t>
  </si>
  <si>
    <t>EMISIONES COMPUESTOS FLUORADOS (tCO2e)</t>
  </si>
  <si>
    <t>TOTAL SECTOR INSTITUCIONAL - COMERCIAL</t>
  </si>
  <si>
    <t>TOTAL SECTOR RESIDENCIAL</t>
  </si>
  <si>
    <t>PORCENTAJE DEL TOTAL (%)</t>
  </si>
  <si>
    <t>INSTITUCIONAL-COMERCIAL</t>
  </si>
  <si>
    <t>TRANSPORTE</t>
  </si>
  <si>
    <t>INDUSTRIA</t>
  </si>
  <si>
    <t>AGROPECUARIA</t>
  </si>
  <si>
    <t>BIOMASA</t>
  </si>
  <si>
    <t xml:space="preserve">KG CO2 </t>
  </si>
  <si>
    <t>Otras fuentes fijas</t>
  </si>
  <si>
    <t>TOTAL ALCANCE 2</t>
  </si>
  <si>
    <t xml:space="preserve">Fuentes moviles </t>
  </si>
  <si>
    <t>Consumo combustibles</t>
  </si>
  <si>
    <t xml:space="preserve">Otras emisiones </t>
  </si>
  <si>
    <t>Subtotal emisiones de fermentación entérica</t>
  </si>
  <si>
    <t>Subtotal emisiones de manejo estiercol</t>
  </si>
  <si>
    <t>Subtotal emisiones de manejo de residuos agropecuarios</t>
  </si>
  <si>
    <t>Subtotal emisiones de uso de fertilizantes</t>
  </si>
  <si>
    <t>Manejo de Embalses</t>
  </si>
  <si>
    <t>Manejo de residuos agricolas</t>
  </si>
  <si>
    <t>Uso de cal</t>
  </si>
  <si>
    <t>Cal y urea aplicadas</t>
  </si>
  <si>
    <t>Subtotal emisiones de uso de cal y urea</t>
  </si>
  <si>
    <t>Tierras convertidas en tierras forestales</t>
  </si>
  <si>
    <t>Tierras convertidas en tierras de cultivo</t>
  </si>
  <si>
    <t>Tierras convertidas en pastizales</t>
  </si>
  <si>
    <t>Tierras convertidas en asentamientos</t>
  </si>
  <si>
    <t>Tierras convertidas en otros tipos de tierra</t>
  </si>
  <si>
    <t>Plantaciones Protectoras</t>
  </si>
  <si>
    <t xml:space="preserve">TOTAL EMISIONES DE GEI </t>
  </si>
  <si>
    <t xml:space="preserve">BALANCE TOTAL DE GEI (EMISIONES - ABSORCIONES) </t>
  </si>
  <si>
    <t>N/A</t>
  </si>
  <si>
    <t>INSTITUCIONAL - COMERCIAL</t>
  </si>
  <si>
    <t>RESULTADOS DEL CÁLCULO DE EMISIONES DE GEI</t>
  </si>
  <si>
    <t>EMISIONES CO2 ASOCIADAS A LA COMBUSTION BIOMASA</t>
  </si>
  <si>
    <t>Desviación estándar</t>
  </si>
  <si>
    <t>Incineración controlada residuos líquidos fósiles</t>
  </si>
  <si>
    <t>Distribución diaria</t>
  </si>
  <si>
    <t>Lagunas anaeróbicas</t>
  </si>
  <si>
    <t>Digestor Anaeróbico</t>
  </si>
  <si>
    <t>Compostaje en Tambor y pilas estáticas</t>
  </si>
  <si>
    <t>Tratamientos aeróbicos</t>
  </si>
  <si>
    <t>Disposición como solido en pasturas o prados</t>
  </si>
  <si>
    <t xml:space="preserve">Disposición en sistemas de base liquida (incluidas lagunas anaeróbicas) </t>
  </si>
  <si>
    <t>Disposición en sistemas liquido/fango</t>
  </si>
  <si>
    <t>kg residuo húmedo</t>
  </si>
  <si>
    <t>Poder calorífico biogás (TJ/Gg) IPCC 2006</t>
  </si>
  <si>
    <t>Poder calorífico biogás (MJ/m3) FECOC 2016</t>
  </si>
  <si>
    <t>Densidad Calculada del Biogás (kg CH4/m3 CH4)</t>
  </si>
  <si>
    <t>Fracción contenido CH4 en biogás  (m3 CH4/m3 biogás - Fuente: medición contenido CH4 en Aliar)</t>
  </si>
  <si>
    <t>Fugas de metano en proceso de captura (solamente cuando hay captura de biogás)</t>
  </si>
  <si>
    <r>
      <t>m</t>
    </r>
    <r>
      <rPr>
        <vertAlign val="superscript"/>
        <sz val="10"/>
        <rFont val="Arial Narrow"/>
        <family val="2"/>
      </rPr>
      <t>3</t>
    </r>
    <r>
      <rPr>
        <sz val="10"/>
        <rFont val="Arial Narrow"/>
        <family val="2"/>
      </rPr>
      <t xml:space="preserve"> Biogás</t>
    </r>
  </si>
  <si>
    <r>
      <t>kgCH</t>
    </r>
    <r>
      <rPr>
        <vertAlign val="subscript"/>
        <sz val="10"/>
        <rFont val="Arial Narrow"/>
        <family val="2"/>
      </rPr>
      <t>4</t>
    </r>
    <r>
      <rPr>
        <sz val="10"/>
        <rFont val="Arial Narrow"/>
        <family val="2"/>
      </rPr>
      <t>/m</t>
    </r>
    <r>
      <rPr>
        <vertAlign val="superscript"/>
        <sz val="10"/>
        <rFont val="Arial Narrow"/>
        <family val="2"/>
      </rPr>
      <t>3</t>
    </r>
    <r>
      <rPr>
        <sz val="10"/>
        <rFont val="Arial Narrow"/>
        <family val="2"/>
      </rPr>
      <t xml:space="preserve"> Biogás</t>
    </r>
  </si>
  <si>
    <r>
      <t>kgN</t>
    </r>
    <r>
      <rPr>
        <vertAlign val="subscript"/>
        <sz val="10"/>
        <rFont val="Arial Narrow"/>
        <family val="2"/>
      </rPr>
      <t>2</t>
    </r>
    <r>
      <rPr>
        <sz val="10"/>
        <rFont val="Arial Narrow"/>
        <family val="2"/>
      </rPr>
      <t>O/m</t>
    </r>
    <r>
      <rPr>
        <vertAlign val="superscript"/>
        <sz val="10"/>
        <rFont val="Arial Narrow"/>
        <family val="2"/>
      </rPr>
      <t>3</t>
    </r>
    <r>
      <rPr>
        <sz val="10"/>
        <rFont val="Arial Narrow"/>
        <family val="2"/>
      </rPr>
      <t xml:space="preserve"> Biogás</t>
    </r>
  </si>
  <si>
    <t xml:space="preserve">AGROPECUARIO </t>
  </si>
  <si>
    <t>TOTAL EMISIONES</t>
  </si>
  <si>
    <t>TOTAL ABSORCIONES</t>
  </si>
  <si>
    <t>BALANCE TOTAL GEI</t>
  </si>
  <si>
    <t>EMISIONES POR ALCANCE</t>
  </si>
  <si>
    <t>EMISIONES POR GEI</t>
  </si>
  <si>
    <t>Compuestos Fluorados</t>
  </si>
  <si>
    <r>
      <t>CO</t>
    </r>
    <r>
      <rPr>
        <vertAlign val="subscript"/>
        <sz val="11"/>
        <color theme="1"/>
        <rFont val="Calibri"/>
        <family val="2"/>
        <scheme val="minor"/>
      </rPr>
      <t>2</t>
    </r>
  </si>
  <si>
    <r>
      <t>CH</t>
    </r>
    <r>
      <rPr>
        <vertAlign val="subscript"/>
        <sz val="11"/>
        <color theme="1"/>
        <rFont val="Calibri"/>
        <family val="2"/>
        <scheme val="minor"/>
      </rPr>
      <t>4</t>
    </r>
  </si>
  <si>
    <r>
      <t>SF</t>
    </r>
    <r>
      <rPr>
        <vertAlign val="subscript"/>
        <sz val="11"/>
        <color theme="1"/>
        <rFont val="Calibri"/>
        <family val="2"/>
        <scheme val="minor"/>
      </rPr>
      <t>6</t>
    </r>
  </si>
  <si>
    <r>
      <t>NF</t>
    </r>
    <r>
      <rPr>
        <vertAlign val="subscript"/>
        <sz val="11"/>
        <color theme="1"/>
        <rFont val="Calibri"/>
        <family val="2"/>
        <scheme val="minor"/>
      </rPr>
      <t>3</t>
    </r>
  </si>
  <si>
    <t>TOTAL EMISIONES ORIGEN BIOGENICO</t>
  </si>
  <si>
    <t>EMISIONES ORIGEN BIOGENICO BIOMASA</t>
  </si>
  <si>
    <t>EMISIONES REPORTE BASIC (GHG PROTOCOL - GPC)</t>
  </si>
  <si>
    <t>FUENTE</t>
  </si>
  <si>
    <t>ENERGIA ESTACIONARIA</t>
  </si>
  <si>
    <t>EMISIONES REPORTE BASIC + (GHG PROTOCOL - GPC)</t>
  </si>
  <si>
    <t>IPPU</t>
  </si>
  <si>
    <t>AFOLU</t>
  </si>
  <si>
    <t xml:space="preserve">EMISIONES REPORTE IPCC </t>
  </si>
  <si>
    <t xml:space="preserve">ENERGIA  </t>
  </si>
  <si>
    <t>DESECHOS</t>
  </si>
  <si>
    <t>TOTAL EMISIONES GEI</t>
  </si>
  <si>
    <r>
      <t>TON CO</t>
    </r>
    <r>
      <rPr>
        <b/>
        <vertAlign val="subscript"/>
        <sz val="11"/>
        <color theme="0"/>
        <rFont val="Calibri"/>
        <family val="2"/>
        <scheme val="minor"/>
      </rPr>
      <t>2</t>
    </r>
    <r>
      <rPr>
        <b/>
        <sz val="11"/>
        <color theme="0"/>
        <rFont val="Calibri"/>
        <family val="2"/>
        <scheme val="minor"/>
      </rPr>
      <t>e</t>
    </r>
  </si>
  <si>
    <r>
      <t>TON CO</t>
    </r>
    <r>
      <rPr>
        <b/>
        <vertAlign val="subscript"/>
        <sz val="11"/>
        <color theme="0"/>
        <rFont val="Calibri"/>
        <family val="2"/>
        <scheme val="minor"/>
      </rPr>
      <t>2</t>
    </r>
  </si>
  <si>
    <t>TOTAL EMISIONES GEI REPORTE BASIC</t>
  </si>
  <si>
    <t>TOTAL EMISIONES GEI REPORTE BASIC +</t>
  </si>
  <si>
    <t xml:space="preserve">TOTAL EMISIONES GEI </t>
  </si>
  <si>
    <t>Emisiones Fuera de Reporte</t>
  </si>
  <si>
    <t>Absorciones Fuera de Reporte</t>
  </si>
  <si>
    <t>% Total</t>
  </si>
  <si>
    <t>Lagos, lagunas y otras tierras inindadas</t>
  </si>
  <si>
    <r>
      <t>HUELLA DE CARBONO
(Ton CO</t>
    </r>
    <r>
      <rPr>
        <b/>
        <vertAlign val="subscript"/>
        <sz val="11"/>
        <rFont val="Calibri"/>
        <family val="2"/>
      </rPr>
      <t>2</t>
    </r>
    <r>
      <rPr>
        <b/>
        <sz val="11"/>
        <rFont val="Calibri"/>
        <family val="2"/>
      </rPr>
      <t xml:space="preserve"> e)</t>
    </r>
  </si>
  <si>
    <t>Existencias carbono tierra forestal</t>
  </si>
  <si>
    <t>BA (Ton.m.s/ha)</t>
  </si>
  <si>
    <t>R</t>
  </si>
  <si>
    <t>BT (Ton.m.s/ha)</t>
  </si>
  <si>
    <t>AMAZONAS</t>
  </si>
  <si>
    <t>ANDINA</t>
  </si>
  <si>
    <t>CARIBE</t>
  </si>
  <si>
    <t>ORINOQUIA</t>
  </si>
  <si>
    <t>PACIFICO</t>
  </si>
  <si>
    <t>Arbustales</t>
  </si>
  <si>
    <t>Plantaciones Forestales</t>
  </si>
  <si>
    <t>Vegetacion Secundaria</t>
  </si>
  <si>
    <t>Cultivos Permanentes</t>
  </si>
  <si>
    <t>Cultivos Transitorios</t>
  </si>
  <si>
    <t>Herbazales</t>
  </si>
  <si>
    <t>Pastos</t>
  </si>
  <si>
    <t>Superficies de agua</t>
  </si>
  <si>
    <t>Vegetacion acuática</t>
  </si>
  <si>
    <t>NACIONAL</t>
  </si>
  <si>
    <t>Tierras Forestales</t>
  </si>
  <si>
    <t>Tierras de Cultivo</t>
  </si>
  <si>
    <t>Otras Tierras</t>
  </si>
  <si>
    <t>Categoría de Uso IPCC</t>
  </si>
  <si>
    <t>Clasificación Bosque Natural - No Bosque Natural</t>
  </si>
  <si>
    <t>Bosque Natural</t>
  </si>
  <si>
    <t>Subclasificación</t>
  </si>
  <si>
    <t>REGION NATURAL</t>
  </si>
  <si>
    <t>No Bosque Natural</t>
  </si>
  <si>
    <t>Categoría IPCC de uso anterior a la conversión</t>
  </si>
  <si>
    <t>Pastizales</t>
  </si>
  <si>
    <t>Humedales</t>
  </si>
  <si>
    <t>Año de Cambio</t>
  </si>
  <si>
    <t>BT (Ton.C/ha)</t>
  </si>
  <si>
    <t>F</t>
  </si>
  <si>
    <t>REPRESENTACIÓN COHERENTE DE LAS TIERRAS</t>
  </si>
  <si>
    <t>VALIDACIÓN</t>
  </si>
  <si>
    <t>BT (Ton.C/ha año)</t>
  </si>
  <si>
    <t>Fuente</t>
  </si>
  <si>
    <t>Genero/Grupo</t>
  </si>
  <si>
    <t>Especie</t>
  </si>
  <si>
    <t>Turno</t>
  </si>
  <si>
    <t>MADS-NAMA-NDC</t>
  </si>
  <si>
    <t>Eucalyptus pellita</t>
  </si>
  <si>
    <t>Eucalyptus tereticornis</t>
  </si>
  <si>
    <t>Eucalyptus grandis</t>
  </si>
  <si>
    <t>Eucalyptus globulus</t>
  </si>
  <si>
    <t>Pinus caribaea</t>
  </si>
  <si>
    <t>Latifoliadas Introducidas</t>
  </si>
  <si>
    <t>Acacia mangium</t>
  </si>
  <si>
    <t>Tectona grandis L. Fil</t>
  </si>
  <si>
    <t>Latifoliadas Nativas</t>
  </si>
  <si>
    <t>Bombacopsis quinata (Jaq.) Dugand</t>
  </si>
  <si>
    <t>Cordia alliodora (Ruiz &amp; Pav.) Oken</t>
  </si>
  <si>
    <t>Cedrela odorata L.</t>
  </si>
  <si>
    <t>Cariniana pyriformis</t>
  </si>
  <si>
    <t>Tabebuia rosea (bertold) D.C</t>
  </si>
  <si>
    <t>Caucho</t>
  </si>
  <si>
    <t>Hevea brasiliensis</t>
  </si>
  <si>
    <t>SCNCC</t>
  </si>
  <si>
    <t>Cupressus</t>
  </si>
  <si>
    <t>Cupressus lusitanica Mill.</t>
  </si>
  <si>
    <t>Cupressus lusitanica var. benthami</t>
  </si>
  <si>
    <t>Quercus humboltii</t>
  </si>
  <si>
    <t>Teórico</t>
  </si>
  <si>
    <t>Acacia</t>
  </si>
  <si>
    <t>Acacia decurrens</t>
  </si>
  <si>
    <t>Acacia melanoxylon</t>
  </si>
  <si>
    <t>Acacia sp.</t>
  </si>
  <si>
    <t>Acrocarpus</t>
  </si>
  <si>
    <t>Acrocarpus fraxinifolius Wight</t>
  </si>
  <si>
    <t>Alnus</t>
  </si>
  <si>
    <t>Alnus acuminata</t>
  </si>
  <si>
    <t>Alnus jorullensis HBK.</t>
  </si>
  <si>
    <t>Alnus sp.</t>
  </si>
  <si>
    <t>Anacardium</t>
  </si>
  <si>
    <t>Anacardium occidentale</t>
  </si>
  <si>
    <t>Anadenanthera</t>
  </si>
  <si>
    <t>Anadenanthera peregrina</t>
  </si>
  <si>
    <t>Attalea</t>
  </si>
  <si>
    <t>Attalea spp.</t>
  </si>
  <si>
    <t>Azadirachta</t>
  </si>
  <si>
    <t>Azadirachta indica</t>
  </si>
  <si>
    <t>Bambusa</t>
  </si>
  <si>
    <t>Bambusa multiplex (Lour.) Raeusch. ex Schult. &amp; Sc</t>
  </si>
  <si>
    <t>Bambusa spp.</t>
  </si>
  <si>
    <t>Bambusa vulgaris Schrad. Wendl.</t>
  </si>
  <si>
    <t>Bauhinia</t>
  </si>
  <si>
    <t>Bauhinia megalandra</t>
  </si>
  <si>
    <t>Calliandra</t>
  </si>
  <si>
    <t>Calliandra carbonaria</t>
  </si>
  <si>
    <t>Calliandra pittieri Standl.</t>
  </si>
  <si>
    <t>Calliandra sp</t>
  </si>
  <si>
    <t>Cassia</t>
  </si>
  <si>
    <t>Cassia fistula sensu Brenan</t>
  </si>
  <si>
    <t>Cassia grandis</t>
  </si>
  <si>
    <t>Cassia siamea</t>
  </si>
  <si>
    <t>Cassia sp.</t>
  </si>
  <si>
    <t>Cecropia</t>
  </si>
  <si>
    <t>Cecropia sp.</t>
  </si>
  <si>
    <t>Cedrela</t>
  </si>
  <si>
    <t>Cedrela fissilis Vell.</t>
  </si>
  <si>
    <t>Cedrelinga</t>
  </si>
  <si>
    <t>Ceiba</t>
  </si>
  <si>
    <t>Citrus</t>
  </si>
  <si>
    <t>Citrus reticulata</t>
  </si>
  <si>
    <t>Citrus sinensis</t>
  </si>
  <si>
    <t>Cordia</t>
  </si>
  <si>
    <t>Cordia spp</t>
  </si>
  <si>
    <t>Croton</t>
  </si>
  <si>
    <t>Croton funkianus</t>
  </si>
  <si>
    <t>Cupressus sempervirens</t>
  </si>
  <si>
    <t>Diospyros</t>
  </si>
  <si>
    <t>Diospyros EBENUM</t>
  </si>
  <si>
    <t>Enterolobium</t>
  </si>
  <si>
    <t>Enterolobium cyclocarpum</t>
  </si>
  <si>
    <t>Erythrina</t>
  </si>
  <si>
    <t>Erythrina fusca</t>
  </si>
  <si>
    <t>Eucalyptus botryoides</t>
  </si>
  <si>
    <t>Eucalyptus camaldulensis</t>
  </si>
  <si>
    <t>Eucalyptus citriodora</t>
  </si>
  <si>
    <t>Eucalyptus saligna</t>
  </si>
  <si>
    <t>Eucalyptus spp</t>
  </si>
  <si>
    <t>Eucalyptus urograndis</t>
  </si>
  <si>
    <t>Eucalyptus urophylla</t>
  </si>
  <si>
    <t>Eucalyptus viminalis</t>
  </si>
  <si>
    <t>Ficus</t>
  </si>
  <si>
    <t>Ficus spp.</t>
  </si>
  <si>
    <t>Fraxinus</t>
  </si>
  <si>
    <t>Fraxinus spp.</t>
  </si>
  <si>
    <t>Gliricidia</t>
  </si>
  <si>
    <t>Gliricidia sepium (Jacq.) Walp</t>
  </si>
  <si>
    <t>Guadua</t>
  </si>
  <si>
    <t>Guadua angustifolia Kunth</t>
  </si>
  <si>
    <t>Guarea</t>
  </si>
  <si>
    <t>Guarea sp.</t>
  </si>
  <si>
    <t>Guasuma</t>
  </si>
  <si>
    <t>Guasuma ulmifolia Lam.</t>
  </si>
  <si>
    <t>Inga</t>
  </si>
  <si>
    <t>Inga sp</t>
  </si>
  <si>
    <t>Jacaranda</t>
  </si>
  <si>
    <t>Jacaranda caucana</t>
  </si>
  <si>
    <t>Jacaranda copaia</t>
  </si>
  <si>
    <t>Juglans</t>
  </si>
  <si>
    <t>Juglans neotropica</t>
  </si>
  <si>
    <t>Juglans regia</t>
  </si>
  <si>
    <t>Juglans spp</t>
  </si>
  <si>
    <t>Maclura</t>
  </si>
  <si>
    <t>Maclura (Chlorophora) tintorea (L.) Gaud.</t>
  </si>
  <si>
    <t>Manguifera</t>
  </si>
  <si>
    <t>Manguifera indica</t>
  </si>
  <si>
    <t>Ochroma</t>
  </si>
  <si>
    <t>Ochroma lagopus</t>
  </si>
  <si>
    <t>Ocotea</t>
  </si>
  <si>
    <t>Ocotea spp.</t>
  </si>
  <si>
    <t>Pachira</t>
  </si>
  <si>
    <t>Pachira quinata (Jacq.) W.S. Alverson</t>
  </si>
  <si>
    <t>Pinus elliottii Engelm.</t>
  </si>
  <si>
    <t>Pinus kesiya</t>
  </si>
  <si>
    <t>Pinus maximinoi H.E. Moore</t>
  </si>
  <si>
    <t>Pinus radiata- Pinus insignis</t>
  </si>
  <si>
    <t>Pinus sp</t>
  </si>
  <si>
    <t>Pinus taeda</t>
  </si>
  <si>
    <t>Pinus tecunumanii</t>
  </si>
  <si>
    <t>Piptadenia</t>
  </si>
  <si>
    <t>Piptadenia communis</t>
  </si>
  <si>
    <t>Pithecellobium</t>
  </si>
  <si>
    <t>Pithecellobium sp.</t>
  </si>
  <si>
    <t>Podocarpus</t>
  </si>
  <si>
    <t>Podocarpus oleifolius</t>
  </si>
  <si>
    <t>Prosopis</t>
  </si>
  <si>
    <t>Prosopis juliflora</t>
  </si>
  <si>
    <t>Prunus</t>
  </si>
  <si>
    <t>Prunus serotina</t>
  </si>
  <si>
    <t>Pseudosamanea</t>
  </si>
  <si>
    <t>Pseudosamanea guachapele (H.B.K)</t>
  </si>
  <si>
    <t>Quercus</t>
  </si>
  <si>
    <t>Retrophyllum</t>
  </si>
  <si>
    <t>Retrophyllum rospigliosi</t>
  </si>
  <si>
    <t>Salix</t>
  </si>
  <si>
    <t>Salix spp.</t>
  </si>
  <si>
    <t>Samanea</t>
  </si>
  <si>
    <t>Samanea saman</t>
  </si>
  <si>
    <t>Schefflera</t>
  </si>
  <si>
    <t>Schefflera morototoni (Aubl.) Maguire, Steyerm. &amp;</t>
  </si>
  <si>
    <t>Schizolobium</t>
  </si>
  <si>
    <t>Schizolobium parahyba (Vell.) S. F. Blake</t>
  </si>
  <si>
    <t>Spondias</t>
  </si>
  <si>
    <t>Spondias sp</t>
  </si>
  <si>
    <t>Sterculia</t>
  </si>
  <si>
    <t>Sterculia apetala</t>
  </si>
  <si>
    <t>Swietenia</t>
  </si>
  <si>
    <t>Swietenia macrophylla King</t>
  </si>
  <si>
    <t>Swietenia sp.</t>
  </si>
  <si>
    <t>Tabebuia</t>
  </si>
  <si>
    <t>Tabebuia chrysantha</t>
  </si>
  <si>
    <t>Tabebuia spp.</t>
  </si>
  <si>
    <t>Tecoma</t>
  </si>
  <si>
    <t>Tecoma stands</t>
  </si>
  <si>
    <t>Terminalia</t>
  </si>
  <si>
    <t>Terminalia amazonica</t>
  </si>
  <si>
    <t>Terminalia spp.</t>
  </si>
  <si>
    <t>Tibouchina</t>
  </si>
  <si>
    <t>Tibouchina lepidota</t>
  </si>
  <si>
    <t>Hymenaea</t>
  </si>
  <si>
    <t>Hymenaea courbaril L.</t>
  </si>
  <si>
    <t>Phyllanthus</t>
  </si>
  <si>
    <t>Phyllanthus acuminatus</t>
  </si>
  <si>
    <t>Swartzia</t>
  </si>
  <si>
    <t>Swartzia trianae</t>
  </si>
  <si>
    <t>Heliocarpus</t>
  </si>
  <si>
    <t>Heliocarpus americanus L</t>
  </si>
  <si>
    <t>Chlorophora</t>
  </si>
  <si>
    <t>Chlorophora tinctoria (L.) Gaudich. ex Benth.</t>
  </si>
  <si>
    <t>Dipteryx</t>
  </si>
  <si>
    <t>Dipteryx oleifera</t>
  </si>
  <si>
    <t>Caesalpinia</t>
  </si>
  <si>
    <t>Caesalpinia ebano</t>
  </si>
  <si>
    <t>Lafoensia</t>
  </si>
  <si>
    <t>Lafoensia acuminata (Ruiz &amp; Pav.) DC.</t>
  </si>
  <si>
    <t>Albizia</t>
  </si>
  <si>
    <t>Albizia carbonaria Britton</t>
  </si>
  <si>
    <t>Cariniana</t>
  </si>
  <si>
    <t>Cariniana pyriformis Miers</t>
  </si>
  <si>
    <t>Hura</t>
  </si>
  <si>
    <t>Hura crepitans L</t>
  </si>
  <si>
    <t>Sapindus</t>
  </si>
  <si>
    <t>Sapindus saponaria L</t>
  </si>
  <si>
    <t>Genipa</t>
  </si>
  <si>
    <t>Genipa americana L</t>
  </si>
  <si>
    <t>Copaifera</t>
  </si>
  <si>
    <t>Copaifera pubiflora Benth</t>
  </si>
  <si>
    <t>Astronium</t>
  </si>
  <si>
    <t>Astronium graveolens Jacq.</t>
  </si>
  <si>
    <t>Albizia guachapele</t>
  </si>
  <si>
    <t>Aniba</t>
  </si>
  <si>
    <t>Aniba sp.</t>
  </si>
  <si>
    <t>Leucaena</t>
  </si>
  <si>
    <t>Carapa</t>
  </si>
  <si>
    <t>Carapa guianensis</t>
  </si>
  <si>
    <t>PLANTACIONES COMERCIALES EN CRECIMIENTO</t>
  </si>
  <si>
    <t>PLANTACIONES COMERCIALES EN COSECHA</t>
  </si>
  <si>
    <t>Año posterior a la siembra inicial</t>
  </si>
  <si>
    <t>año</t>
  </si>
  <si>
    <t>TOTAL EMISIONES NETAS CAMBIOS DE BIOMASA DE BOSQUES Y OTROS EN TIPOS DE VEGETACIÓN LEÑOSA</t>
  </si>
  <si>
    <t>AGUACATE</t>
  </si>
  <si>
    <t>CACAO</t>
  </si>
  <si>
    <t>LIMON</t>
  </si>
  <si>
    <t>MANDARINA</t>
  </si>
  <si>
    <t>NARANJA</t>
  </si>
  <si>
    <t>TANGELO</t>
  </si>
  <si>
    <t>MANGO</t>
  </si>
  <si>
    <t>Ton C ha-1</t>
  </si>
  <si>
    <t>Ton C ha-1 ano-1</t>
  </si>
  <si>
    <t>Año de resiembra</t>
  </si>
  <si>
    <t>Tipo de Cultivo</t>
  </si>
  <si>
    <t xml:space="preserve">Café libre exposición </t>
  </si>
  <si>
    <t>Café semi sombrío</t>
  </si>
  <si>
    <t>Palma de Aceite</t>
  </si>
  <si>
    <t>Emisiones por consumo de Leña</t>
  </si>
  <si>
    <t>N° de habitantes de la población rural</t>
  </si>
  <si>
    <t>Porcentaje de habitantes de la población rural que consumen leña al año</t>
  </si>
  <si>
    <t>Nacional</t>
  </si>
  <si>
    <t>REGION</t>
  </si>
  <si>
    <t>Consumo Leña (kgr/hab/dia)</t>
  </si>
  <si>
    <t>% consumen</t>
  </si>
  <si>
    <t>Consumo Leña (kgr/hab/dia)-% Humedad (19%)</t>
  </si>
  <si>
    <t>Consumo Leña (Ton m.s/hab/año)</t>
  </si>
  <si>
    <t>Consumo Leña (Ton C/hab/año)</t>
  </si>
  <si>
    <t xml:space="preserve">Consumo Leña </t>
  </si>
  <si>
    <t>(Ton C/hab*año)</t>
  </si>
  <si>
    <t>(hab)</t>
  </si>
  <si>
    <t>(%)</t>
  </si>
  <si>
    <t xml:space="preserve">N° de habitantes de la población rural </t>
  </si>
  <si>
    <t>TOTAL EMISIONES NETAS</t>
  </si>
  <si>
    <t>TOTAL EMISIONES CONSUMO DE LEÑA</t>
  </si>
  <si>
    <t>SUPERFICIE EN CAMBIO</t>
  </si>
  <si>
    <t>SUPEFICIE EN PERMANENCIA</t>
  </si>
  <si>
    <t>SUPERFICIE TOTAL DEL MUNICIPIO/VEREDA/CIUDAD</t>
  </si>
  <si>
    <t>Bosque humedo Montano (bh-M)</t>
  </si>
  <si>
    <t>Bosque humedo Montano bajo (bh-MB)</t>
  </si>
  <si>
    <t>Bosque humedo Premontano (bh-PM)</t>
  </si>
  <si>
    <t>Bosque humedo Tropical (bh-T)</t>
  </si>
  <si>
    <t>Bosque muy humedo Montano (bmh-M)</t>
  </si>
  <si>
    <t>Bosque muy humedo Montano bajo (bmh-MB)</t>
  </si>
  <si>
    <t>Bosque muy humedo Premontano (bmh-PM)</t>
  </si>
  <si>
    <t>Bosque muy humedo Tropical (bmh-T)</t>
  </si>
  <si>
    <t>Bosque muy seco Tropical (bms-T)</t>
  </si>
  <si>
    <t>Bosque pluvial Montano (bp-M)</t>
  </si>
  <si>
    <t>Bosque pluvial Montano bajo (bp-MB)</t>
  </si>
  <si>
    <t>Bosque pluvial Premontano (bp-PM)</t>
  </si>
  <si>
    <t>Bosque pluvial Tropical  (bp-T)</t>
  </si>
  <si>
    <t>Bosque seco Montano bajo (bs-MB)</t>
  </si>
  <si>
    <t>Bosque seco Premontano (bs-PM)</t>
  </si>
  <si>
    <t>Bosque seco Tropical (bs-T)</t>
  </si>
  <si>
    <t>Bosque Natural Andina</t>
  </si>
  <si>
    <t xml:space="preserve">Bosque Natural Amazonía </t>
  </si>
  <si>
    <t>Bosque Natural Caribe</t>
  </si>
  <si>
    <t>Bosque Natural Orinoquía</t>
  </si>
  <si>
    <t>Bosque Natural Pacífico</t>
  </si>
  <si>
    <t>Otras áreas sin vegetación</t>
  </si>
  <si>
    <t>RESIEMBRA DE CULTIVOS LEÑOSOS PERENNES</t>
  </si>
  <si>
    <t>CAMBIO USO DE LA TIERRA</t>
  </si>
  <si>
    <t>TIERRAS PERMANENTES</t>
  </si>
  <si>
    <t>Plantaciones Comerciales en crecimiento</t>
  </si>
  <si>
    <t>Plantaciones Comerciales en cosecha</t>
  </si>
  <si>
    <t>Bosques Naturales y Otras Coberturas</t>
  </si>
  <si>
    <t>CULTIVOS LEÑOSOS PERENNES EN CRECIMIENTO</t>
  </si>
  <si>
    <t xml:space="preserve">Resiembra de cultivos Leñosos Perennes </t>
  </si>
  <si>
    <t>Cultivos Leñosos Perennes en crecimiento</t>
  </si>
  <si>
    <t>CONSUMO DE LEÑA CONBUSTIBLE</t>
  </si>
  <si>
    <t>Consumo de leña combustible</t>
  </si>
  <si>
    <t>TOTAL USO Y CAMBIO DE USO DE LA TIERRA</t>
  </si>
  <si>
    <t xml:space="preserve">USO Y CAMBIO DE USO DE LA TIERRA </t>
  </si>
  <si>
    <r>
      <t>TON CO</t>
    </r>
    <r>
      <rPr>
        <b/>
        <vertAlign val="subscript"/>
        <sz val="11"/>
        <rFont val="Calibri"/>
        <family val="2"/>
        <scheme val="minor"/>
      </rPr>
      <t>2</t>
    </r>
    <r>
      <rPr>
        <b/>
        <sz val="11"/>
        <rFont val="Calibri"/>
        <family val="2"/>
        <scheme val="minor"/>
      </rPr>
      <t>e</t>
    </r>
  </si>
  <si>
    <t>RESULTADOS HUELLA DE CARBONO MUNICIPAL</t>
  </si>
  <si>
    <t>Urbanizadas</t>
  </si>
  <si>
    <t>Cultivos heterogeneas</t>
  </si>
  <si>
    <t>Áreas agrícolas heterogeneas</t>
  </si>
  <si>
    <t>Áreas urbanizadas</t>
  </si>
  <si>
    <t>Emisiones y Absorciones en tierras forestales gestionadas</t>
  </si>
  <si>
    <t>Altitud (m.s.n.m)</t>
  </si>
  <si>
    <t>Temperatura (°C)</t>
  </si>
  <si>
    <t>Precipitación (mm año-1)</t>
  </si>
  <si>
    <t>2800 - 3700</t>
  </si>
  <si>
    <t>6,0 - 12</t>
  </si>
  <si>
    <t>500 -1000</t>
  </si>
  <si>
    <t>1800-2800</t>
  </si>
  <si>
    <t>12,0 - 18</t>
  </si>
  <si>
    <t xml:space="preserve">1000 - 2000 </t>
  </si>
  <si>
    <t>800 - 1000</t>
  </si>
  <si>
    <t>18 - 24</t>
  </si>
  <si>
    <t>&lt;800</t>
  </si>
  <si>
    <t>&gt; 24</t>
  </si>
  <si>
    <t>2000 - 4000</t>
  </si>
  <si>
    <t>1000 - 2000</t>
  </si>
  <si>
    <t>4000 - 8000</t>
  </si>
  <si>
    <t>500 - 1000</t>
  </si>
  <si>
    <t>&gt;2000</t>
  </si>
  <si>
    <t>&gt; 4000</t>
  </si>
  <si>
    <t>&gt; 8000</t>
  </si>
  <si>
    <t>Criterios de clasificación de las Zonas de Vida de Holdridge (Tomado de Phillips et al. IDEAM 2011) http://documentacion.ideam.gov.co/openbiblio/bvirtual/022100/EstimaciondelasReservas2010.pdf</t>
  </si>
  <si>
    <t>CALCULO DE LA HUELLA DE CARBONO MUNICIPAL - SECTOR RESIDENCIAL</t>
  </si>
  <si>
    <t xml:space="preserve">Emisiones de CO2, CH4 y N2O generadas por el consumo de combustibles fósiles para usos como cocción, calefacción, iluminación y emisiones de compuestos fluorados por el uso en aplicaciones como refrigeración (neveras) y aire acondicionado (AC). </t>
  </si>
  <si>
    <t>ALCANCE 1 :</t>
  </si>
  <si>
    <t>ALCANCE 2 :</t>
  </si>
  <si>
    <t>Emisiones de CO2  generadas por el consumo de energía eléctrica para usos como cocción, calefacción, iluminación.</t>
  </si>
  <si>
    <t>Emisiones de CO2 generadas por la quema de biomasa para usos como cocción, calefacción, iluminación. Estas emisiones de CO2 se reportan aparte por ser emisiones biogénicas. Las emisiones de CH4 y N2O por quema de biomasa se reportan en alcance 1</t>
  </si>
  <si>
    <t xml:space="preserve">FUENTE DE EMISIÓN DE GEI
</t>
  </si>
  <si>
    <t>DATOS DE ACTIVIDAD
(Seleccione de la lista desplegable)</t>
  </si>
  <si>
    <t>Emisiones de CO2, CH4 y N2O generadas por el consumo de combustibles fósiles para usos como cocción, calefacción, iluminación y emisiones de compuestos fluorados por el uso en aplicaciones como refrigeración y aire acondicionado (AC).</t>
  </si>
  <si>
    <t>FUENTE DE EMISIÓN DE GEI</t>
  </si>
  <si>
    <t xml:space="preserve">•	Emisiones de CO2, CH4, N2O generadas por del consumo de combustibles para el transporte dentro de los límites de la ciudad.
•	Emisiones de HFCs generadas por el uso de sustancias para Aire Acondicionado Móvil (ACM).
•	Emisiones de CO2 derivadas del uso de lubricantes. </t>
  </si>
  <si>
    <t xml:space="preserve">Emisiones de CO2 eq generadas por el uso de electricidad para vehículos eléctricos. </t>
  </si>
  <si>
    <t>Emisiones de CO2, generadas por del consumo de biodiesel y bioetanol.</t>
  </si>
  <si>
    <t>ALCANCE 3 :</t>
  </si>
  <si>
    <t xml:space="preserve">Emisiones de CO2, CH4, N2O debidas al consumo de combustibles para el transporte intermunicipal. Para dividir las emisiones entre el alcance 1 y 3 y con esto tener una aproximación que diferencie la cantidad de emisiones generadas por los viajes que ocurren dentro de los límites de la ciudad, de la cantidad generada por los viajes intermunicipales, se sugiere recopilar información en campo sobre la actividad vehicular entre municipios a través de aforos vehiculares – encuestas en la vía. Para esto se ha desarrollado una metodología complementaria en un archivo Excel aparte, denominado: “Herramienta de cálculo auxiliar para el sector transporte”. Emplee dicho archivo para obtener los consumos de combustibles separados en alcance 1 y alcance 3. Consulte la sección 4.3 de la guía metodológica para más información al respecto. </t>
  </si>
  <si>
    <t>CAMBIOS DE BIOMASA DE BOSQUES Y OTROS EN TIPOS DE VEGETACIÓN LEÑOSA</t>
  </si>
  <si>
    <t>CAMBIOS DE BIOMASA CULTIVOS LEÑOSOS PERENES</t>
  </si>
  <si>
    <t>EMISIONES POR CONSUMO DE LEÑA</t>
  </si>
  <si>
    <t>CALCULO DE LA HUELLA DE CARBONO MUNICIPAL - TIERRAS PERMANENTES</t>
  </si>
  <si>
    <t>Emisiones de CO2 generadas por el consumo de energía eléctrica para uso industrial</t>
  </si>
  <si>
    <t>Emisiones de CO2 generadas por el consumo de biomasa para uso industrial</t>
  </si>
  <si>
    <t xml:space="preserve">Emisiones de CO2, generadas por el uso como combustible de biomasa y por las prácticas de quema de residuos agrícolas y en pastizales. </t>
  </si>
  <si>
    <t>Emisiones de CO2, generadas por la quema a cielo abierto de los residuos domésticos de la ciudad</t>
  </si>
  <si>
    <t xml:space="preserve">•	Emisiones de CO2, CH4, N2O generadas por el uso de combustibles fósiles en maquinaria agrícola dentro de las unidades productivas. 
•	Emisiones de HFCs debidas al uso en refrigeradores y aire acondicionado móvil y en los hogares rurales. 
•	Emisiones de CH4 debidas a la fermentación entérica del ganado bovino y no bovino del municipio.
•	Emisiones de CH4 y N2O generadas por la gestión del estiércol y de los residuos agrícolas. 
•	Emisiones de N2O debidas al uso de fertilizantes sintéticos y orgánicos y emisiones de CO2 por el uso de cal y urea. </t>
  </si>
  <si>
    <t xml:space="preserve">•	Emisiones de CO2, CH4 y N2O generadas por el consumo de combustibles fósiles para uso industrial. 
•	Emisiones de HFCs, PFCs y SF6 por el uso de compuestos fluorados para equipos de refrigeración industrial, aire acondicionado, extintores y aislante eléctrico.
•	Emisiones de CO2 por el uso de lubricantes en las industrias. 
•	Emisiones de CO2, CH4 y N2O generadas en la producción de cemento, cal, vidrio, amoniaco, ácido nítrico, entre otros procesos productivos. </t>
  </si>
  <si>
    <t>Energía eléctrica adquirida (Factor emisión UPME-FECOC promedio)</t>
  </si>
  <si>
    <t>Energía eléctrica adquirida (Factor emisión UPME-FECOC 2019)</t>
  </si>
  <si>
    <t>Energía eléctrica adquirida (Factor emisión UPME-FECOC 2018)</t>
  </si>
  <si>
    <t>Energía eléctrica adquirida (Factor emisión UPME-FECOC 2017)</t>
  </si>
  <si>
    <t>Energía eléctrica adquirida (Factor emisión UPME-FECOC 2016)</t>
  </si>
  <si>
    <t>Extracción de Carbón Subterráneo - Cundinamarca</t>
  </si>
  <si>
    <t>Extracción de Carbón Subterráneo - Boyacá</t>
  </si>
  <si>
    <t>Ganado Bovino - Vacas de Alta producción lechera</t>
  </si>
  <si>
    <t>Ganado Bovino - Vacas de Baja producción lechera</t>
  </si>
  <si>
    <t>BUR Colombia 2018</t>
  </si>
  <si>
    <t>Ganado Bovino - Toros utilizados con fines reproductivos</t>
  </si>
  <si>
    <t>Ganado Bovino - Vacas para producción de carne</t>
  </si>
  <si>
    <t>Ganado Bovino  -Terneros pre-destetos</t>
  </si>
  <si>
    <t>Ganado Bovino Terneras de remplazo</t>
  </si>
  <si>
    <t>Ganado Bovino - Ganado de engorde</t>
  </si>
  <si>
    <t xml:space="preserve">Vacas lecheras alta producción </t>
  </si>
  <si>
    <t>Vacas lecheras de baja producción</t>
  </si>
  <si>
    <t xml:space="preserve">Vacas empleadas para producir ganado           </t>
  </si>
  <si>
    <t>Toros empleados con fines reproductivos</t>
  </si>
  <si>
    <t xml:space="preserve">Terneros pre-destetos </t>
  </si>
  <si>
    <t>Bufalino</t>
  </si>
  <si>
    <t>Equinos</t>
  </si>
  <si>
    <t>Mulas</t>
  </si>
  <si>
    <t>Asnos</t>
  </si>
  <si>
    <t xml:space="preserve">Caprinos </t>
  </si>
  <si>
    <t>Ovinos</t>
  </si>
  <si>
    <t>Porcinos &gt; 6</t>
  </si>
  <si>
    <t>Porcinos &lt; 6</t>
  </si>
  <si>
    <t>Aves ponedoras</t>
  </si>
  <si>
    <t>Se ajustaron a nivel 1 de IPCC y teniendo en cuenta los tipos de manejo de estiércol definidos por el IDEAM en el NIR del BUR II</t>
  </si>
  <si>
    <t>Residuos sólidos domiciliarios dispuestos en rellenos sanitarios</t>
  </si>
  <si>
    <t>Quema abierta e incineración de residuos domiciliarios e industriales</t>
  </si>
  <si>
    <t>Residuos sólidos industriales y hospitalarios dispuestos en rellenos sanitarios</t>
  </si>
  <si>
    <t xml:space="preserve">Emisiones por eliminación o tratamiento de aguas residuales domésticas </t>
  </si>
  <si>
    <t>Emisiones por eliminación o tratamiento de vertimientos industriales</t>
  </si>
  <si>
    <t>G/PERSONA/DIA</t>
  </si>
  <si>
    <t>KG/PERSONA/AÑO</t>
  </si>
  <si>
    <r>
      <t>kgCH</t>
    </r>
    <r>
      <rPr>
        <vertAlign val="subscript"/>
        <sz val="10"/>
        <color rgb="FFFF0000"/>
        <rFont val="Arial Narrow"/>
        <family val="2"/>
      </rPr>
      <t>4</t>
    </r>
    <r>
      <rPr>
        <sz val="10"/>
        <color rgb="FFFF0000"/>
        <rFont val="Arial Narrow"/>
        <family val="2"/>
      </rPr>
      <t>/persona</t>
    </r>
  </si>
  <si>
    <t>Número de personas</t>
  </si>
  <si>
    <t>Número de personas con vertimientos domésticos no tratados (solo para alcance 3)</t>
  </si>
  <si>
    <t>Número de personas con vertimientos domésticos a cloaca o alcantarilla estancada</t>
  </si>
  <si>
    <t>Número de personas con vertimientos domésticos a cloaca o alcantarilla en movimiento (abierta o cerrada)</t>
  </si>
  <si>
    <t xml:space="preserve">Número de personas con vertimientos domésticos tratados (PTAR aeróbica) </t>
  </si>
  <si>
    <t xml:space="preserve">Número de personas con vertimientos domésticos tratados (PTAR aeróbica sobrecargada) </t>
  </si>
  <si>
    <t xml:space="preserve">Número de personas con vertimientos domésticos tratados (Digestor anaeróbico) </t>
  </si>
  <si>
    <t xml:space="preserve">Número de personas con vertimientos domésticos tratados (Reactor anaeróbico) </t>
  </si>
  <si>
    <t xml:space="preserve">Número de personas con vertimientos domésticos tratados (Laguna anaeróbica &lt; 2 mts) </t>
  </si>
  <si>
    <t xml:space="preserve">Número de personas con vertimientos domésticos tratados (Laguna anaeróbica &gt; 2 mts) </t>
  </si>
  <si>
    <t xml:space="preserve">Número de personas con vertimientos domésticos tratados (Sistema séptico) </t>
  </si>
  <si>
    <t>kg DQO/año</t>
  </si>
  <si>
    <r>
      <t>kgCH</t>
    </r>
    <r>
      <rPr>
        <vertAlign val="subscript"/>
        <sz val="10"/>
        <rFont val="Arial Narrow"/>
        <family val="2"/>
      </rPr>
      <t>4</t>
    </r>
    <r>
      <rPr>
        <sz val="10"/>
        <rFont val="Arial Narrow"/>
        <family val="2"/>
      </rPr>
      <t>/kg DQO año</t>
    </r>
  </si>
  <si>
    <t xml:space="preserve">SUBTOTAL EMISIONES POR DISPOSICIÓN FINAL O TRATAMIENTO DE RESIDUOS SÓLIDOS </t>
  </si>
  <si>
    <t>SUBTOTAL EMISIONES POR ELIMINACIÓN O TRATAMIENTO DE AGUAS RESIDUALES</t>
  </si>
  <si>
    <t>EMISIONES POR DISPOSICIÓN FINAL O TRATAMIENTO DE RESIDUOS SÓLIDOS - FUERA DE LOS LÍMITES DE LA CIUDAD</t>
  </si>
  <si>
    <t>EMISIONES POR ELIMINACIÓN O TRATAMIENTO DE AGUAS RESIDUALES - FUERA DE LOS LÍMITES DE LA CIUDAD</t>
  </si>
  <si>
    <r>
      <t xml:space="preserve">Emisiones generadas por el tratamiento o disposición final en sitios ubicados </t>
    </r>
    <r>
      <rPr>
        <b/>
        <u/>
        <sz val="16"/>
        <color theme="0"/>
        <rFont val="Calibri"/>
        <family val="2"/>
        <scheme val="minor"/>
      </rPr>
      <t>dentro de los límites del municipio</t>
    </r>
    <r>
      <rPr>
        <u/>
        <sz val="14"/>
        <color theme="0"/>
        <rFont val="Calibri"/>
        <family val="2"/>
        <scheme val="minor"/>
      </rPr>
      <t xml:space="preserve">: </t>
    </r>
    <r>
      <rPr>
        <sz val="14"/>
        <color theme="0"/>
        <rFont val="Calibri"/>
        <family val="2"/>
        <scheme val="minor"/>
      </rPr>
      <t xml:space="preserve">
•	Emisiones de CH4 por el tratamiento de aguas residuales domésticas en Plantas de Tratamiento de Aguas Residuales Municipales (PTAR) y pozos sépticos. 
•	Emisiones de CH4 por la disposición final en rellenos sanitarios de los residuos sólidos municipales o industriales. 
•	Emisiones de CH4 y N2O por la quema a cielo abierto de residuos sólidos domésticos.
•	Emisiones de CO2, CH4 y N2O por la incineración controlada de residuos industriales, peligrosos y hospitalarios y domésticos (se incluye únicamente el CO2 del carbono fósil presente en los residuos industriales). </t>
    </r>
  </si>
  <si>
    <r>
      <t xml:space="preserve">Emisiones generadas por el tratamiento o disposición final en sitios ubicados </t>
    </r>
    <r>
      <rPr>
        <b/>
        <u/>
        <sz val="16"/>
        <color theme="0"/>
        <rFont val="Calibri"/>
        <family val="2"/>
        <scheme val="minor"/>
      </rPr>
      <t>fuera de los límites del municipio:</t>
    </r>
    <r>
      <rPr>
        <sz val="14"/>
        <color theme="0"/>
        <rFont val="Calibri"/>
        <family val="2"/>
        <scheme val="minor"/>
      </rPr>
      <t xml:space="preserve">
•	Emisiones de CH4 generadas por el vertimiento de las aguas residuales domésticas o industriales al alcantarillado o directamente a cuerpos de agua (aguas sin tratar). 
•	Emisiones de CH4, N2O, CO2 por la quema, incineración y disposición final de los residuos domésticos e industriales de la ciudad en sitios ubicados fuera de la ciudad. </t>
    </r>
  </si>
  <si>
    <t>EMISIONES POR DISPOSICIÓN FINAL O TRATAMIENTO DE RESIDUOS SÓLIDOS - DENTRO DE LOS LÍMITES DEL MUNICIPIO</t>
  </si>
  <si>
    <t>EMISIONES POR ELIMINACIÓN O TRATAMIENTO DE AGUAS RESIDUALES - DENTRO DE LOS LÍMITES DEL MUNICIPIO</t>
  </si>
  <si>
    <t>Residuos sólidos domiciliarios dispuestos en rellenos sanitarios o botaderos</t>
  </si>
  <si>
    <t>Quema abiertay quema controlada (incineración) de residuos domiciliarios e industriales</t>
  </si>
  <si>
    <r>
      <t xml:space="preserve">Criterios de clasificación de las Zonas de Vida de Holdridge </t>
    </r>
    <r>
      <rPr>
        <sz val="8"/>
        <color theme="1"/>
        <rFont val="Calibri"/>
        <family val="2"/>
        <scheme val="minor"/>
      </rPr>
      <t>(Tomado de Phillips et al. IDEAM 2011) http://documentacion.ideam.gov.co/openbiblio/bvirtual/022100/EstimaciondelasReservas2010.pdf</t>
    </r>
  </si>
  <si>
    <r>
      <t xml:space="preserve">TIERRAS CONVERTIDAS EN TIERRAS DE CULTIVO: </t>
    </r>
    <r>
      <rPr>
        <sz val="12"/>
        <rFont val="Calibri"/>
        <family val="2"/>
        <scheme val="minor"/>
      </rPr>
      <t>Se estiman los cambios en los contenidos de carbono de la biomasa debido a tierras que se convierten en áreas agrícolas heterogéneas, cultivos permanentes o cultivos transitorios</t>
    </r>
  </si>
  <si>
    <r>
      <t xml:space="preserve">TIERRAS CONVERTIDAS EN PASTIZALES: </t>
    </r>
    <r>
      <rPr>
        <sz val="12"/>
        <rFont val="Calibri"/>
        <family val="2"/>
        <scheme val="minor"/>
      </rPr>
      <t>Se estiman los cambios en los contenidos de carbono de la biomasa debido a tierras que se convierten en pastos o herbazales</t>
    </r>
  </si>
  <si>
    <r>
      <t xml:space="preserve">TIERRAS CONVERTIDAS EN HUMEDALES: </t>
    </r>
    <r>
      <rPr>
        <sz val="12"/>
        <rFont val="Calibri"/>
        <family val="2"/>
        <scheme val="minor"/>
      </rPr>
      <t>Se estiman los cambios en los contenidos de carbono de la biomasa debido a tierras que se convierten en superficies de agua o vegetación acuática</t>
    </r>
  </si>
  <si>
    <r>
      <t xml:space="preserve">TIERRAS CONVERTIDAS EN ASENTAMIENTOS: </t>
    </r>
    <r>
      <rPr>
        <sz val="12"/>
        <rFont val="Calibri"/>
        <family val="2"/>
        <scheme val="minor"/>
      </rPr>
      <t>Se estiman los cambios en los contenidos de carbono de la biomasa debido a tierras que se convierten en áreas urbanizadas</t>
    </r>
  </si>
  <si>
    <r>
      <t xml:space="preserve">TIERRAS CONVERTIDAS EN OTRAS TIERRAS: </t>
    </r>
    <r>
      <rPr>
        <sz val="12"/>
        <rFont val="Calibri"/>
        <family val="2"/>
        <scheme val="minor"/>
      </rPr>
      <t>Se estiman los cambios en los contenidos de carbono de la biomasa debido a tierras que se convierten en otras tierras sin vegetación</t>
    </r>
  </si>
  <si>
    <t xml:space="preserve">Tipo de tierra forestal a la que se realizó la conversión </t>
  </si>
  <si>
    <t xml:space="preserve">Categoría IPCC a la que se realizó la conversión </t>
  </si>
  <si>
    <t xml:space="preserve">Tipo de pastizal al que se realizó la conversion </t>
  </si>
  <si>
    <t>No aplica</t>
  </si>
  <si>
    <t>CREDITOS:										
La Corporación Ambiental Empresarial CAEM, filial de la Cámara de Comercio de Bogotá CCB y la Corporación  Autónoma Regional de Cundinamarca CAR, establecieron el Convenio 1171 de 2016 que tuvo por objeto “Aunar esfuerzos entre la corporación y CAEM, para promover Acciones Nacionalmente Apropiadas de Mitigación de gases de efecto Invernadero, en el sector empresarial ubicado en la jurisdicción CAR, enmarcado en el Cálculo de huella de carbono y eficiencia energética, así como promover estrategias de autogestión ambiental para el manejo integral del recurso hídrico y el seguimiento a la implementación de la huella de carbono municipal”. Bajo este convenio, en el año 2016, fue elaborada la primera versión de la “HERRAMIENTA PARA EL CALCULO DE LA HUELLA DE CARBONO A NIVEL MUNICIPAL”.
Posteriormente, en el año 2021, se realizó una actualización de esta herramienta en el marco del Contrato celebrado entre la Corporación Autónoma Regional de Cundinamarca CAR y Carbono &amp; Bosques, con el objeto de: Realizar seguimiento y actualizar la herramienta de cálculo de huella de carbono municipal para estimar las emisiones de gases de efecto invernadero – GEI, generadas por 8 sectores de los 104 municipios y la zona rural de Bogotá D.C. de la jurisdicción CAR.</t>
  </si>
  <si>
    <t>FUENTES DE INFORMACIÓN PARA EL CÁLCULO DE LA HUELLA DE CARBONO MUNICIPAL Y CÁLCULOS AUXILIARES PARA LA OBTENCIÓN DE ALGUNOS DATOS DE ACTIVIDAD</t>
  </si>
  <si>
    <t>DATOS DE ACTIVIDAD</t>
  </si>
  <si>
    <t>FUENTE DE INFORMACIÓN PRINCIPAL (Recomendada)</t>
  </si>
  <si>
    <t>FUENTE DE INFORMACIÓN SECUNDARIA (En caso de no contar con datos municipales)</t>
  </si>
  <si>
    <t>FORMULA DE OBTENCIÓN  DATO DE ACTIVIDAD</t>
  </si>
  <si>
    <t>CÁLCULOS PARA LA OBTENCIÓN DE DATOS DE ACTIVIDAD PARA LOS CUALES NO SE CUENTA CON INFORMACIÓN A NIVEL LOCAL</t>
  </si>
  <si>
    <t>Table 2. Default Assumptions from IPCC Good Practice Guidelines*</t>
  </si>
  <si>
    <t>Combustibles sólidos</t>
  </si>
  <si>
    <t>Consumo de carbón en los hogares</t>
  </si>
  <si>
    <t>Ton</t>
  </si>
  <si>
    <t>Se recomienda emplear la fuente de información secundaria, teniendo en cuenta que estos datos usualmente no están disponibles a nivel municipal</t>
  </si>
  <si>
    <t>Calcular el dato a partir de información de estadísticas nacionales del Balance Energético Colombiano (BECO) - UPME y de Estimaciones de población (DANE / Municipio)</t>
  </si>
  <si>
    <r>
      <rPr>
        <b/>
        <sz val="10"/>
        <rFont val="Calibri"/>
        <family val="2"/>
        <scheme val="minor"/>
      </rPr>
      <t xml:space="preserve">Formula 1: </t>
    </r>
    <r>
      <rPr>
        <sz val="10"/>
        <rFont val="Calibri"/>
        <family val="2"/>
        <scheme val="minor"/>
      </rPr>
      <t>Consumo de carbón en los hogares = (Consumo nacional de carbón doméstico * Población rural municipal) / Población rural nacional</t>
    </r>
  </si>
  <si>
    <t>Formula 1</t>
  </si>
  <si>
    <t xml:space="preserve">Población rural municipal </t>
  </si>
  <si>
    <t>Población rural nacional</t>
  </si>
  <si>
    <t>Application</t>
  </si>
  <si>
    <t>Charge (kg)</t>
  </si>
  <si>
    <t>Lifetime (years)</t>
  </si>
  <si>
    <t>Emission Factors (% of initial charge/yr)</t>
  </si>
  <si>
    <t>Consumo de leña o madera en los hogares</t>
  </si>
  <si>
    <t>Obtener el dato a partir de información de estadísticas nacionales del Balance Energético Colombiano (BECO) - UPME y de Estimaciones de población (DANE / Municipio)</t>
  </si>
  <si>
    <r>
      <rPr>
        <b/>
        <sz val="10"/>
        <rFont val="Calibri"/>
        <family val="2"/>
        <scheme val="minor"/>
      </rPr>
      <t>Formula 2:</t>
    </r>
    <r>
      <rPr>
        <sz val="10"/>
        <rFont val="Calibri"/>
        <family val="2"/>
        <scheme val="minor"/>
      </rPr>
      <t xml:space="preserve"> Consumo de leña o madera en los hogares = (Consumo nacional de leña madera doméstico * Población rural municipal) / Población rural nacional</t>
    </r>
  </si>
  <si>
    <t>Formula 2</t>
  </si>
  <si>
    <t>Población rural municipal</t>
  </si>
  <si>
    <t>Assembly</t>
  </si>
  <si>
    <t>Annual Leakage Rate</t>
  </si>
  <si>
    <t>Recycling Efficiency</t>
  </si>
  <si>
    <t>Combustibles líquidos</t>
  </si>
  <si>
    <t>Consumo de Kerosene, Diésel o Gasolina  en los hogares</t>
  </si>
  <si>
    <t>Si estos datos no están disponibles en alguna fuente municipal, no es necesario incluirlos en el reporte del inventario. El consumo de estos combustibles no es representativo para el sector residencial</t>
  </si>
  <si>
    <t>NA (La UPME en el BECO no reporta consumos de estos combustibles para el sector residencial)</t>
  </si>
  <si>
    <t>Domestic Refrigeration</t>
  </si>
  <si>
    <t>0.05 - 0.5</t>
  </si>
  <si>
    <t>12 - 15</t>
  </si>
  <si>
    <t>0.2 - 1 %</t>
  </si>
  <si>
    <t>0.1 - 0.5 %</t>
  </si>
  <si>
    <t>70% of remainder</t>
  </si>
  <si>
    <t>Combustibles gaseosos</t>
  </si>
  <si>
    <t>Consumo de Gas natural y GLP o Gas propano en los hogares</t>
  </si>
  <si>
    <r>
      <t>m</t>
    </r>
    <r>
      <rPr>
        <vertAlign val="superscript"/>
        <sz val="10"/>
        <rFont val="Calibri"/>
        <family val="2"/>
        <scheme val="minor"/>
      </rPr>
      <t>3</t>
    </r>
  </si>
  <si>
    <t>Se recomienda consultar las empresas de servicios públicos o las distribuidoras de estos combustibles en el municipio. Estas son las mejores fuentes de información</t>
  </si>
  <si>
    <t>Es posible solicitar la esta información a nivel municipal a la Subdirección de demanda de la UPME. El SUI cuenta con información al respecto, pero se recomienda que si se emplea esta fuente de información, se validen los datos con una segunda fuente de consulta. No se recomienda para estos dos combustibles emplear la misma aproximación que para combustibles sólidos y líquidos.</t>
  </si>
  <si>
    <t>Stand-Alone Commercial Applications</t>
  </si>
  <si>
    <t>0.2 - 6</t>
  </si>
  <si>
    <t>8 - 12</t>
  </si>
  <si>
    <t>0.5 - 3 %</t>
  </si>
  <si>
    <t>1 - 10 %</t>
  </si>
  <si>
    <t>70 - 80% of the remainder</t>
  </si>
  <si>
    <t>Refrigerantes</t>
  </si>
  <si>
    <t>Consumo de refrigerantes para refrigeración y aire acondicionado en los hogares</t>
  </si>
  <si>
    <t>Kg</t>
  </si>
  <si>
    <t xml:space="preserve">Esta información usualmente no está disponible a nivel municipal, por lo tanto se recomienda calcular este dato a partir de información secundaria, teniendo en cuenta las fuentes de información secundaria y la ecuación descritas. </t>
  </si>
  <si>
    <t>Estadísticas del SISBEN o información del DANE con información de número de equipos de refrigeración y aire acondicionado en hogares a nivel municipal y número de hogares a nivel municipal</t>
  </si>
  <si>
    <r>
      <rPr>
        <b/>
        <sz val="10"/>
        <rFont val="Calibri"/>
        <family val="2"/>
        <scheme val="minor"/>
      </rPr>
      <t>Formula 3:</t>
    </r>
    <r>
      <rPr>
        <sz val="10"/>
        <rFont val="Calibri"/>
        <family val="2"/>
        <scheme val="minor"/>
      </rPr>
      <t xml:space="preserve"> Cantidad de refrigerante usado al año en refrigeración = número de neveras por hogar * número de hogares * capacidad de carga de una nevera * tasa de fuga anual (Se asume que la cantidad que el refrigerante usado al año es igual a la cantidad que se fuga anualmente). </t>
    </r>
  </si>
  <si>
    <t>Formula 3</t>
  </si>
  <si>
    <t>Número de neveras por hogar</t>
  </si>
  <si>
    <t>Número de hogares en el municipio</t>
  </si>
  <si>
    <t>Capacidad de carga promedio de una nevera (kg)</t>
  </si>
  <si>
    <t>Tasa promedio de fuga anual de refrigerante (durante la operación)</t>
  </si>
  <si>
    <t>Cantidad de refrigerante usado al año en refrigeración (kg)</t>
  </si>
  <si>
    <t>Medium and Large Commercial refrigeration</t>
  </si>
  <si>
    <t>50 - 2000</t>
  </si>
  <si>
    <t>7 - 10</t>
  </si>
  <si>
    <t>10 - 30 %</t>
  </si>
  <si>
    <t>80 - 90% of remainder</t>
  </si>
  <si>
    <r>
      <rPr>
        <b/>
        <sz val="10"/>
        <rFont val="Calibri"/>
        <family val="2"/>
        <scheme val="minor"/>
      </rPr>
      <t>Formula 4:</t>
    </r>
    <r>
      <rPr>
        <sz val="10"/>
        <rFont val="Calibri"/>
        <family val="2"/>
        <scheme val="minor"/>
      </rPr>
      <t xml:space="preserve"> Cantidad de refrigerante usado al año en aire acondicionado (AC) = número de equipos de AC por hogar * número de hogares * capacidad de carga de un equipo AC * tasa de fuga anual (Se asume que la cantidad que el refrigerante usado al año es igual a la cantidad que se fuga anualmente). </t>
    </r>
  </si>
  <si>
    <t>Formula 4</t>
  </si>
  <si>
    <t>Número de AC por hogar</t>
  </si>
  <si>
    <t>Capacidad de carga promedio de un AC (kg)</t>
  </si>
  <si>
    <t>Cantidad de refrigerante usado al año en AC (kg)</t>
  </si>
  <si>
    <t>Transport Refrigeration</t>
  </si>
  <si>
    <t>3.0 - 8.0</t>
  </si>
  <si>
    <t>6 - 9</t>
  </si>
  <si>
    <t>15 - 50 %</t>
  </si>
  <si>
    <t>70 - 80% of remainder</t>
  </si>
  <si>
    <t>Energía eléctrica</t>
  </si>
  <si>
    <t>Consumo de energía eléctrica adquirida en los hogares</t>
  </si>
  <si>
    <t>kWh</t>
  </si>
  <si>
    <t>Se recomienda consultar las empresas de servicios públicos o las distribuidora de energía eléctrica en el municipio. Estas son las mejores fuentes de información.</t>
  </si>
  <si>
    <t>Es posible solicitar la esta información a la Subdirección de demanda de la UPME. El SUI cuenta con información al respecto, pero se recomienda que si se emplea esta fuente de información, se validen los datos con una segunda fuente de consulta. No se recomienda para estos dos combustibles emplear la misma aproximación que para combustibles sólidos y líquidos.</t>
  </si>
  <si>
    <t>Industrial Refrigeration including Food Processing and Cold Storage</t>
  </si>
  <si>
    <t>10 - 10000</t>
  </si>
  <si>
    <t>10 - 20</t>
  </si>
  <si>
    <t>7 - 25 %</t>
  </si>
  <si>
    <t>COMERCIAL E INSTITUCIONAL</t>
  </si>
  <si>
    <t>Consumo de carbón en los comercios e instituciones</t>
  </si>
  <si>
    <t xml:space="preserve">Calcular el dato a partir de información de estadísticas nacionales del Balance Energético Colombiano (BECO) - UPME y de Información sobre PIB del sector </t>
  </si>
  <si>
    <t>Consumo nacional de carbón en comercio e instituciones (kg)</t>
  </si>
  <si>
    <t>PIB comercial municipal ($)</t>
  </si>
  <si>
    <t xml:space="preserve"> PIB comercial a nivel nacional ($)</t>
  </si>
  <si>
    <t>Consumo de carbón en el comercio e insituciones (kg)</t>
  </si>
  <si>
    <t>Chillers</t>
  </si>
  <si>
    <t>10.0 - 2000</t>
  </si>
  <si>
    <t>10 - 30</t>
  </si>
  <si>
    <t>2 - 15 %</t>
  </si>
  <si>
    <t>80 - 95% of remainder</t>
  </si>
  <si>
    <t>Consumo de leña o madera en los comercios e instituciones</t>
  </si>
  <si>
    <r>
      <rPr>
        <b/>
        <sz val="10"/>
        <rFont val="Calibri"/>
        <family val="2"/>
        <scheme val="minor"/>
      </rPr>
      <t xml:space="preserve">Formula 6: </t>
    </r>
    <r>
      <rPr>
        <sz val="10"/>
        <rFont val="Calibri"/>
        <family val="2"/>
        <scheme val="minor"/>
      </rPr>
      <t>Consumo de leña o madera en los comercios e instituciones = (Consumo nacional de leña o madera en comercios e instituciones * PIB comercial a nivel municipal) / PIB comercial nivel nacional</t>
    </r>
  </si>
  <si>
    <t>Formula 6</t>
  </si>
  <si>
    <t>Consumo nacional de leña en comercio e instituciones (kg)</t>
  </si>
  <si>
    <t>Consumo de leña en comercio e instituciones (kg)</t>
  </si>
  <si>
    <t>Residential and Commercial A/C, including Heat Pumps</t>
  </si>
  <si>
    <t>0.5 - 100</t>
  </si>
  <si>
    <t>10 - 15</t>
  </si>
  <si>
    <t>1 - 5 %</t>
  </si>
  <si>
    <t>Consumo de Kerosene, Diésel o Gasolina en los comercios e instituciones</t>
  </si>
  <si>
    <t>Si estos datos no están disponibles en alguna fuente municipal, no es necesario incluirlos en el reporte del inventario. El consumo de estos combustibles no es representativo para el sector comercial - institucional</t>
  </si>
  <si>
    <t>NA (La UPME en el BECO no reporta consumos de estos combustibles para el sector comercial - institucional)</t>
  </si>
  <si>
    <t>Mobile Air Conditioners</t>
  </si>
  <si>
    <t xml:space="preserve">Not provided </t>
  </si>
  <si>
    <t>10 - 20 %</t>
  </si>
  <si>
    <t>Consumo de Gas natural, GLP o Gas propano en los comercios e instituciones</t>
  </si>
  <si>
    <t>Consumo de refrigerantes para refrigeración y aire acondicionado en el comercio</t>
  </si>
  <si>
    <t>Estadísticas del municipio o información del DANE con información de número de establecimientos de comercio a nivel municipal y número promedio de refrigeradores por establecimiento</t>
  </si>
  <si>
    <r>
      <rPr>
        <b/>
        <sz val="10"/>
        <rFont val="Calibri"/>
        <family val="2"/>
        <scheme val="minor"/>
      </rPr>
      <t>Formula 7:</t>
    </r>
    <r>
      <rPr>
        <sz val="10"/>
        <rFont val="Calibri"/>
        <family val="2"/>
        <scheme val="minor"/>
      </rPr>
      <t xml:space="preserve"> Cantidad de refrigerante usado al año en refrigeración = número de refrigeradores por establecimiento comercial * número de establecimientos comerciales * capacidad de carga de refrigeradores * tasa de fuga anual (Se asume que la cantidad que el refrigerante usado al año es igual a la cantidad que se fuga anualmente). </t>
    </r>
  </si>
  <si>
    <t>Formula 7</t>
  </si>
  <si>
    <t>Número de refrigeradores por establecimiento comercial</t>
  </si>
  <si>
    <t>Número de establecimientos comerciales en el municipio</t>
  </si>
  <si>
    <t>Capacidad de carga promedio de un regrigerador (kg)</t>
  </si>
  <si>
    <r>
      <rPr>
        <b/>
        <sz val="10"/>
        <rFont val="Calibri"/>
        <family val="2"/>
        <scheme val="minor"/>
      </rPr>
      <t>Formula 8:</t>
    </r>
    <r>
      <rPr>
        <sz val="10"/>
        <rFont val="Calibri"/>
        <family val="2"/>
        <scheme val="minor"/>
      </rPr>
      <t xml:space="preserve"> Cantidad de refrigerante usado al año en aire acondicionado (AC) = número de equipos de AC por establecimiento * número de establecimientos * capacidad de carga de un equipo AC * tasa de fuga anual (Se asume que la cantidad que el refrigerante usado al año es igual a la cantidad que se fuga anualmente). </t>
    </r>
  </si>
  <si>
    <t>Formula 8</t>
  </si>
  <si>
    <t>Número de AC por establecimiento comercial</t>
  </si>
  <si>
    <t>Consumo de energía eléctrica adquirida en los comercios e instituciones</t>
  </si>
  <si>
    <t>Consumo de Diésel, Gasolina, Jet A1 o Avigas en el sector transporte</t>
  </si>
  <si>
    <t>Se recomienda consultar directamente a las empresas distribuidoras de combustible para el sector transporte o directamente en las estaciones de servicio en cada municipio.</t>
  </si>
  <si>
    <t>También es posible realizar una solicitud a la Subdirección de Demanda de la UPME para obtener información de SICOM (Sistema de Información de combustibles líquidos), sobre los volúmenes anuales de ventas de combustibles en cada ciudad. No se recomienda usar aproximaciones a partir de información nacional</t>
  </si>
  <si>
    <t>Consumo de Gas natural o GLP en el sector transporte</t>
  </si>
  <si>
    <t>Refrigerantes y Lubricantes</t>
  </si>
  <si>
    <t>Consumo de refrigerantes para aire acondicionado y lubricantes para vehículos</t>
  </si>
  <si>
    <t>Estadísticas del SISBEN o información del DANE con información de número de equipos de número de hogares a nivel municipal y porcentaje de vehículos por hogar a nivel nacional (SISBEN)</t>
  </si>
  <si>
    <r>
      <rPr>
        <b/>
        <sz val="10"/>
        <rFont val="Calibri"/>
        <family val="2"/>
        <scheme val="minor"/>
      </rPr>
      <t>Formula 9:</t>
    </r>
    <r>
      <rPr>
        <sz val="10"/>
        <rFont val="Calibri"/>
        <family val="2"/>
        <scheme val="minor"/>
      </rPr>
      <t xml:space="preserve"> Cantidad de refrigerante para AC en vehículos =  % de vehículos por hogar a nivel nacional * número de hogares * capacidad de carga AC en vehículos * tasa de fuga anual (Se asume que la cantidad que el refrigerante usado al año es igual a la cantidad que se fuga anualmente). </t>
    </r>
  </si>
  <si>
    <t>Formula 9</t>
  </si>
  <si>
    <t xml:space="preserve"> % de vehículos por hogar a nivel nacional</t>
  </si>
  <si>
    <r>
      <rPr>
        <b/>
        <sz val="10"/>
        <rFont val="Calibri"/>
        <family val="2"/>
        <scheme val="minor"/>
      </rPr>
      <t xml:space="preserve">Formula 10: </t>
    </r>
    <r>
      <rPr>
        <sz val="10"/>
        <rFont val="Calibri"/>
        <family val="2"/>
        <scheme val="minor"/>
      </rPr>
      <t>Cantidad de lubricante en vehículos =  % de vehículos por hogar a nivel nacional * número de hogares * cantidad promedio lubricante usada por vehículo</t>
    </r>
  </si>
  <si>
    <t>La recarga de vehículos eléctricos particulares se contabiliza dentro del sector residencial, sin embargo, empresas de servicios públicos que cuenten con flota eléctrica pueden tener información sobre la energía eléctrica consumida anualmente y de esta forma, es posible reportar por separado el consumo de energía eléctrica para ese tipo de transporte</t>
  </si>
  <si>
    <t>Combustibles usados en transporte intermunicipal</t>
  </si>
  <si>
    <t>Consumo de Diésel, Gasolina, Gas natural</t>
  </si>
  <si>
    <t>Gal / m3</t>
  </si>
  <si>
    <t>Recopilar información a través de encuestas en campo</t>
  </si>
  <si>
    <t>Consultar la guía para la elaboración del cálculo de la huella de cálculo y la herramienta auxiliar para transporte</t>
  </si>
  <si>
    <t>Consumo de carbón en las industrias</t>
  </si>
  <si>
    <r>
      <rPr>
        <b/>
        <sz val="10"/>
        <rFont val="Calibri"/>
        <family val="2"/>
        <scheme val="minor"/>
      </rPr>
      <t xml:space="preserve">Formula 11: </t>
    </r>
    <r>
      <rPr>
        <sz val="10"/>
        <rFont val="Calibri"/>
        <family val="2"/>
        <scheme val="minor"/>
      </rPr>
      <t>Consumo de carbón en industria = (Consumo nacional de carbón en industria * PIB industrial municipal) / PIB industrial a nivel nacional</t>
    </r>
  </si>
  <si>
    <t>Formula 11</t>
  </si>
  <si>
    <t>Consumo nacional de carbón en industrias (kg)</t>
  </si>
  <si>
    <t>PIB industrial municipal ($)</t>
  </si>
  <si>
    <t xml:space="preserve"> PIB industrial a nivel nacional ($)</t>
  </si>
  <si>
    <t>Consumo de carbón en industrias (kg)</t>
  </si>
  <si>
    <t>Consumo de leña o madera en las industrias</t>
  </si>
  <si>
    <r>
      <rPr>
        <b/>
        <sz val="10"/>
        <rFont val="Calibri"/>
        <family val="2"/>
        <scheme val="minor"/>
      </rPr>
      <t>Formula 12:</t>
    </r>
    <r>
      <rPr>
        <sz val="10"/>
        <rFont val="Calibri"/>
        <family val="2"/>
        <scheme val="minor"/>
      </rPr>
      <t xml:space="preserve"> Consumo de carbón en industria = (Consumo nacional de carbón en industria * PIB industrial municipal) / PIB industrial a nivel nacional</t>
    </r>
  </si>
  <si>
    <t>Formula 12</t>
  </si>
  <si>
    <t>Consumo nacional de leña en industrias (kg)</t>
  </si>
  <si>
    <t>Consumo de leña en industrias (kg)</t>
  </si>
  <si>
    <t>Consumo de Kerosene, Diésel, Gasolina, combustoleo, crudo de castilla o avigas en las industrias</t>
  </si>
  <si>
    <r>
      <rPr>
        <b/>
        <sz val="10"/>
        <rFont val="Calibri"/>
        <family val="2"/>
        <scheme val="minor"/>
      </rPr>
      <t xml:space="preserve">Formula 13: </t>
    </r>
    <r>
      <rPr>
        <sz val="10"/>
        <rFont val="Calibri"/>
        <family val="2"/>
        <scheme val="minor"/>
      </rPr>
      <t>Consumo de combustibles líquidos en la industria = (Consumo nacional de combustibles líquidos en industria * PIB industrial municipal) / PIB industrial a nivel nacional</t>
    </r>
  </si>
  <si>
    <t>Formula 13</t>
  </si>
  <si>
    <t>Consumo nacional de n combustible líquido en industrias (kg)</t>
  </si>
  <si>
    <t>Consumo de n combustible líquido en industrias (kg)</t>
  </si>
  <si>
    <t>Consumo de Gas natural, GLP, Gas propano, Biogás, Coque de Gas, Acetileno en las industrias</t>
  </si>
  <si>
    <t>Fuentes de información secundarias son las empresas distribuidoras de gas natural, GLP (estas empresas proveen la información de combustibles desagregada por sector consumidor) También, para el uso de estos combustibles en el sector industrial es posible consultar a la UMPE. También es posible usar la misma aproximación que para combustibles sólidos y líquidos</t>
  </si>
  <si>
    <r>
      <rPr>
        <b/>
        <sz val="10"/>
        <rFont val="Calibri"/>
        <family val="2"/>
        <scheme val="minor"/>
      </rPr>
      <t xml:space="preserve">Formula 14: </t>
    </r>
    <r>
      <rPr>
        <sz val="10"/>
        <rFont val="Calibri"/>
        <family val="2"/>
        <scheme val="minor"/>
      </rPr>
      <t>Consumo de combustibles gaseosos en la industria = (Consumo nacional de combustibles gaseosos en industria * PIB industrial municipal) / PIB industrial a nivel nacional</t>
    </r>
  </si>
  <si>
    <t>Formula 14</t>
  </si>
  <si>
    <t>Consumo nacional de n combustible gaseosos en industrias (kg)</t>
  </si>
  <si>
    <t>Consumo de n combustible gaseosos en industrias (kg)</t>
  </si>
  <si>
    <t>Consumo de refrigerantes para refrigeración en el sector industrial</t>
  </si>
  <si>
    <t>Estadísticas del municipio o información del DANE con información de número de número de empresas del sector alimentos e industria farmacéutica en el municipio</t>
  </si>
  <si>
    <r>
      <rPr>
        <b/>
        <sz val="10"/>
        <rFont val="Calibri"/>
        <family val="2"/>
        <scheme val="minor"/>
      </rPr>
      <t xml:space="preserve">Formula 15: </t>
    </r>
    <r>
      <rPr>
        <sz val="10"/>
        <rFont val="Calibri"/>
        <family val="2"/>
        <scheme val="minor"/>
      </rPr>
      <t xml:space="preserve">Cantidad de refrigerante usado al año en refrigeración = número de industrias * capacidad de carga de refrigeradores en industrias  * tasa de fuga anual (Se asume que la cantidad que el refrigerante usado al año es igual a la cantidad que se fuga anualmente). </t>
    </r>
  </si>
  <si>
    <t>Formula 15</t>
  </si>
  <si>
    <t>Número de refrigeradores por establecimiento industrial (promedio para industria de alimentos y farmaceutica)</t>
  </si>
  <si>
    <t>Número de industrias de alimentos y farmaceuticas en el municipio</t>
  </si>
  <si>
    <t>Cantidad de CO2 o HCFC 123 recargado</t>
  </si>
  <si>
    <t>Empresas dedicadas a la recarga de extintores</t>
  </si>
  <si>
    <t>Consumo de lubricantes en industria</t>
  </si>
  <si>
    <t>Consumo de carbón o leña en las actividades agropecuarias</t>
  </si>
  <si>
    <t>Consultar toda la información directamente en las unidades productivas ubicadas dentro del límite del municipio Esta es la principal fuente de información sugerida</t>
  </si>
  <si>
    <r>
      <rPr>
        <b/>
        <sz val="10"/>
        <rFont val="Calibri"/>
        <family val="2"/>
        <scheme val="minor"/>
      </rPr>
      <t>Formula 16:</t>
    </r>
    <r>
      <rPr>
        <sz val="10"/>
        <rFont val="Calibri"/>
        <family val="2"/>
        <scheme val="minor"/>
      </rPr>
      <t xml:space="preserve"> Consumo de carbón o leña en las actividades agropecuarias = (Consumo nacional de carbón o leña en agropecuario * PIB agropecuario municipal) / PIB agropecuario a nivel nacional</t>
    </r>
  </si>
  <si>
    <t>Formula 16</t>
  </si>
  <si>
    <t>Consumo nacional de carbón en sector agropecuario (kg)</t>
  </si>
  <si>
    <t>PIB sector agropecuario municipal ($)</t>
  </si>
  <si>
    <t xml:space="preserve"> PIB sector agropecuario a nivel nacional ($)</t>
  </si>
  <si>
    <t>Consumo de carbón en sector agropecuario (kg)</t>
  </si>
  <si>
    <t>Consumo de Kerosene, Diésel o Gasolina, combustóleo, crudo de castilla o avigas en las actividades agropecuarias</t>
  </si>
  <si>
    <r>
      <rPr>
        <b/>
        <sz val="10"/>
        <rFont val="Calibri"/>
        <family val="2"/>
        <scheme val="minor"/>
      </rPr>
      <t xml:space="preserve">Formula 17: </t>
    </r>
    <r>
      <rPr>
        <sz val="10"/>
        <rFont val="Calibri"/>
        <family val="2"/>
        <scheme val="minor"/>
      </rPr>
      <t>Consumo de carbón o leña en las actividades agropecuarias = (Consumo nacional de cada combustible líquido en el sector agropecuario * PIB agropecuario municipal) / PIB agropecuario a nivel nacional</t>
    </r>
  </si>
  <si>
    <t>Formula 17</t>
  </si>
  <si>
    <t>Consumo nacional de leña en sector agropecuario (kg)</t>
  </si>
  <si>
    <t>Consumo de leña en sector agropecuario (kg)</t>
  </si>
  <si>
    <t>Consumo de Gas natural, GLP, Gas propano o Biogás en las actividades agropecuarias</t>
  </si>
  <si>
    <r>
      <rPr>
        <b/>
        <sz val="10"/>
        <rFont val="Calibri"/>
        <family val="2"/>
        <scheme val="minor"/>
      </rPr>
      <t xml:space="preserve">Formula 18: </t>
    </r>
    <r>
      <rPr>
        <sz val="10"/>
        <rFont val="Calibri"/>
        <family val="2"/>
        <scheme val="minor"/>
      </rPr>
      <t>Consumo de Gas natural, GLP, Gas propano o Biogás en las actividades agropecuarias = (Consumo nacional de cada combustible gaseoso en el sector agropecuario * PIB agropecuario municipal) / PIB agropecuario a nivel nacional</t>
    </r>
  </si>
  <si>
    <t>Formula 18</t>
  </si>
  <si>
    <t>Consumo nacional de n combustible líquido en sector agropecuario (kg)</t>
  </si>
  <si>
    <t>Consumo de n combustible líquido en sector agropecuario (kg)</t>
  </si>
  <si>
    <t>Consumo de refrigerantes para refrigeración en el sector agropecuario</t>
  </si>
  <si>
    <t>Estadísticas del municipio o información del DANE con información de número de unidades productivas  agropecuarias que tienen sistemas de refrigeración en el municipio</t>
  </si>
  <si>
    <r>
      <rPr>
        <b/>
        <sz val="10"/>
        <rFont val="Calibri"/>
        <family val="2"/>
        <scheme val="minor"/>
      </rPr>
      <t xml:space="preserve">Formula 19: </t>
    </r>
    <r>
      <rPr>
        <sz val="10"/>
        <rFont val="Calibri"/>
        <family val="2"/>
        <scheme val="minor"/>
      </rPr>
      <t xml:space="preserve">Cantidad de refrigerante usado al año en refrigeración = número de unidades productivas que usan refrigeración * capacidad de carga de refrigeradores en industrias  * tasa de fuga anual (Se asume que la cantidad que el refrigerante usado al año es igual a la cantidad que se fuga anualmente). </t>
    </r>
  </si>
  <si>
    <t>Formula 19</t>
  </si>
  <si>
    <t>Consumo nacional de n combustible gaseosos en sector agropecuario (kg)</t>
  </si>
  <si>
    <t>Consumo de n combustible gaseosos en sector agropecuario (kg)</t>
  </si>
  <si>
    <t>Fermentación entérica y manejo de estiércol</t>
  </si>
  <si>
    <t>Cantidad de animales por especie</t>
  </si>
  <si>
    <t>Núm..</t>
  </si>
  <si>
    <t>Consultar las estadísticas agropecuarias del municipio administradas por la alcaldía o por las diferentes asociaciones de productores para información sobre el número de cabezas de ganado. FEDEGAN también podría suministrar información</t>
  </si>
  <si>
    <t>Manejo de residuos agropecuarios</t>
  </si>
  <si>
    <t>Cantidad de residuos agropecuarios gestionada a través de compostaje, incineración o digestión anaeróbica</t>
  </si>
  <si>
    <t>Kg.</t>
  </si>
  <si>
    <t>Información sobre las cantidades de residuos tratados por los diferentes métodos deberá ser suministrada por las unidades productivas o estimadas a partir de consulta de expertos en el
municipio.</t>
  </si>
  <si>
    <t>Uso de fertilizantes, cal y urea</t>
  </si>
  <si>
    <t>Cantidad usada de fertilizantes, cal y urea</t>
  </si>
  <si>
    <t xml:space="preserve">Las cantidades de fertilizantes, cal y urea pueden consultarse a los distribuidores de estos insumos  en la ciudad. </t>
  </si>
  <si>
    <t>Es posible estimar los datos a partir de las estadísticas del municipio sobre hectáreas sembradas de cada cultivo  y los consumos teóricos de fertilizante requeridos para diferentes cultivos. Estos consumos teóricos pueden ser consultados con expertos o en las hojas técnicas de los diferentes fertilizantes</t>
  </si>
  <si>
    <t>Kg fertilizante al año = Requerimiento teórico de fertilización para el cultivo n (Kg/ha*año) * área total del cultivo n (ha) (al final, se deberá hacer la sumatoria de los requerimientos para todos los cultivos)</t>
  </si>
  <si>
    <t>Cantidad anual de residuos sólidos domiciliarios dispuestos en rellenos sanitarios, teniendo en cuenta las características técnicas de los rellenos</t>
  </si>
  <si>
    <t>La información sobre residuos sólidos usualmente es suministrada por las empresas operadoras de los rellenos sanitarios e incineradores. También son fuente de información las empresas de servicios públicos
y la alcaldía.</t>
  </si>
  <si>
    <t xml:space="preserve">Se sugiere emplear siempre los datos locales con las fuentes de información recomendadas. El SUI es una posible fuente de información, sin embargo se recomienda validar los datos con otras fuentes de información. </t>
  </si>
  <si>
    <t>Cantidad anual de residuos sólidos hospitalarios o industriales dispuestos en rellenos sanitarios, teniendo en cuenta las características técnicas de los rellenos</t>
  </si>
  <si>
    <t>Quema abierta y quema controlada (incineración) de residuos domiciliarios e industriales</t>
  </si>
  <si>
    <t>Cantidad anual de residuos incinerados o quemados, teniendo en cuenta los tipos de residuos</t>
  </si>
  <si>
    <t xml:space="preserve">Eliminación o tratamiento de aguas residuales domésticas </t>
  </si>
  <si>
    <t>Número de personas del municipio cuyas aguas residuales domésticas son tratadas por las diferentes posibles vías de tratamiento</t>
  </si>
  <si>
    <t>Núm.</t>
  </si>
  <si>
    <t>Para aguas residuales domésticas los datos pueden ser solicitados a las empresas de acueducto y alcantarillado del municipio y las operadoras de las PTAR</t>
  </si>
  <si>
    <t>NA. La mejor fuente de información son las entidades del orden local</t>
  </si>
  <si>
    <t>Eliminación o tratamiento de vertimientos industriales</t>
  </si>
  <si>
    <t>K g de DQO al año en los vertimientos industriales según las diferentes vías de tratamiento</t>
  </si>
  <si>
    <t>kg DQO / año</t>
  </si>
  <si>
    <t>Para vertimientos industriales consultar directamente a las empresas ubicadas dentro del límite del municipio. Es posible que las alcaldías o las autoridades ambientales también tengan alguna información a partir de las actividades de seguimiento y control ambiental a la industria</t>
  </si>
  <si>
    <t xml:space="preserve">Es posible que, las empresas no den directamente el dato de DQO vertida al año, pero es posible calcular este dato a partir de datos típicos medidos de DQO / m3 en el vertimiento de la industria e información de caudal del vertimiento (por ejemplo en litris/segundo. Esta información deberá ser suministrada por la empresa. </t>
  </si>
  <si>
    <r>
      <rPr>
        <b/>
        <sz val="10"/>
        <rFont val="Calibri"/>
        <family val="2"/>
        <scheme val="minor"/>
      </rPr>
      <t xml:space="preserve">Formula 20: </t>
    </r>
    <r>
      <rPr>
        <sz val="10"/>
        <rFont val="Calibri"/>
        <family val="2"/>
        <scheme val="minor"/>
      </rPr>
      <t>DQO (Kg / año) = Caudal del vertimiento (litros / segundo) * (1 m3 / 1000 litros) * (60 seg * 60 minutos * 24 horas 8 365 dias) * Demanda Química de Oxigeno (kg DQO/m3).</t>
    </r>
  </si>
  <si>
    <t>Formula 20</t>
  </si>
  <si>
    <t>Caudal del vertimiento (litros / segundo)</t>
  </si>
  <si>
    <t>Demanda Química de Oxigeno (kg DQO/m3).</t>
  </si>
  <si>
    <t xml:space="preserve"> DQO (Kg / año) </t>
  </si>
  <si>
    <t>CAMBIO DE USO DE LA TIERRA</t>
  </si>
  <si>
    <t>Superficie, en hectáreas, convertida a tierras forestales</t>
  </si>
  <si>
    <t>Para categorías asociadas a bosques naturales que se convierten a otras categorías de uso se sugiere usar la información del Sistema de Monitoreo de Bosques y Carbono SMByC del IDEAM, que publica datos de deforestación a escala regional y, con esa información de base realizar los cortes de galleta que se requieran y realizar un análisis para determinar a qué categorías se hizo la conversión</t>
  </si>
  <si>
    <t>Como última opción, también es posible generar los datos sobre uso y cambio en el uso de la tierra a partir de consulta de expertos o empelando herramientas como Collect Earth diseñada por la FAO, la cual “permite la recopilación de datos a través de Google Earth Junto con Google Earth Bing Maps y Google Earth Engine los usuarios pueden analizar imágenes satelitales de alta y muy alta resolución para una amplia variedad de propósitos, que incluyen, etrne otros evaluaciones de uso de la tierra, cambio de uso de la tierra y silvicultura ( monitoreo de tierras agrícolas y áreas urbanas, validación de mapas existentes, cuantificación de deforestación, reforestación y desertificación” http :://www openforis org/tools/collect earth html</t>
  </si>
  <si>
    <t>Superficie, en hectáreas, convertida a cultivos</t>
  </si>
  <si>
    <t>Para tierras que se convirtieron en cultivos, pastos, humedales, asentamientos y otras tierras, puede consultar las estadísticas locales de la Alcaldía o la CAR, sobre nuevas áreas que se establecieron en el respectivo año del inventario. También es posible emplear la información base de Corine Land Cover del IDEAM (en SIAC) y dependiendo del año del inventario, realizar reinterpretación de dichas coberturas a la escala del municipio</t>
  </si>
  <si>
    <t>Superficie, en hectáreas, convertida a pastizales</t>
  </si>
  <si>
    <t>Superficie, en hectáreas, convertida a humedales</t>
  </si>
  <si>
    <t>Superficie, en hectáreas, convertida a asentamientos</t>
  </si>
  <si>
    <t>Tierras convertidas en otras tierras</t>
  </si>
  <si>
    <t>Superficie, en hectáreas, convertida a otras tierras</t>
  </si>
  <si>
    <t>Tierras forestales gestionadas</t>
  </si>
  <si>
    <t>Superficie de plantaciones comerciales en crecimiento</t>
  </si>
  <si>
    <t>Para plantaciones forestales comerciales es posible consultar los registros del ICA</t>
  </si>
  <si>
    <t>Estadísticas locales - alcaldía</t>
  </si>
  <si>
    <t>Superficie de plantaciones comerciales en cosecha</t>
  </si>
  <si>
    <t>Superficie de plantaciones protectoras</t>
  </si>
  <si>
    <t>Para plantaciones forestales protectoras, la información puede consultarse con la CAR</t>
  </si>
  <si>
    <t>Superficie en bosques naturales y otras coberturas</t>
  </si>
  <si>
    <t>Para áreas asociadas a regeneración o restauración del bosque natural pueden consultar la página de MByC que suministra esta información a nivel de Corporación Autónoma Regional y con esto hacer el análisis a nivel municipal haciendo cortes de galleta para el municipio del inventario. Para arbustales y otras vegetaciones hay información base de Corine Land Cover del IDEAM (en SIAC) y dependiendo del año del inventario realizar reinterpretación de dichas coberturas a la escala del municipio</t>
  </si>
  <si>
    <t>También se podrían usar estadísticas de restauración recopiladas por las autoridades locales</t>
  </si>
  <si>
    <t>Tierras de cultivos leñosos perennes</t>
  </si>
  <si>
    <t>Superficie de cultivos leñosos perennes en crecimiento</t>
  </si>
  <si>
    <t>Para el tema de los cultivos, es posible consultar las Evaluaciones Agropecuarias Municipales (EVAS). Son publicadas por el Ministerio de Agricultura en Agronet</t>
  </si>
  <si>
    <t>Superficie de resiembra de cultivos leñosos perennes</t>
  </si>
  <si>
    <t>N° de habitantes de la población rural y porcentaje de habitantes de la población rural que consumen leña al año</t>
  </si>
  <si>
    <t>Disposición final o tratamiento de residuos sólidos</t>
  </si>
  <si>
    <t>Eliminación o tratamiento de aguas resuduales</t>
  </si>
  <si>
    <t>TOTAL GRUPO RESIDUOS</t>
  </si>
  <si>
    <t>TOTAL GRUPO CAMBIO DE USO DE LA TIERRA</t>
  </si>
  <si>
    <t>SUBTOTAL GRUPO CAMBIO DE USO DE LA TIERRA</t>
  </si>
  <si>
    <t>GRUPO</t>
  </si>
  <si>
    <t>TOTAL GRUPO TIERRAS PERMANENTES</t>
  </si>
  <si>
    <t>SUBTOTAL GRUPO TIERRAS PERMANENTES</t>
  </si>
  <si>
    <t>EMISIONES POR SECTOR O GRUPO</t>
  </si>
  <si>
    <t>SECTOR O GRUPO</t>
  </si>
  <si>
    <t>INFORMES HUELLA DE CARBONO MUNICIPAL</t>
  </si>
  <si>
    <t xml:space="preserve">Cantidad de lodos aguas residuales a relleno sanitario anaeróbico </t>
  </si>
  <si>
    <t>Cantidad de residuos en incineración controlada residuos líquidos domésticos</t>
  </si>
  <si>
    <t>Cantidad de residuos en incineración controlada residuos líquidos industriales</t>
  </si>
  <si>
    <t xml:space="preserve">Cantidad de residuos sólidos domiciliarios a relleno sanitario anaeróbico </t>
  </si>
  <si>
    <t xml:space="preserve">Cantidad de residuos sólidos domiciliarios a relleno sanitario semiaerobico </t>
  </si>
  <si>
    <t>Cantidad de residuos sólidos domiciliarios a botadero &gt;5mts profundidad</t>
  </si>
  <si>
    <t>Cantidad de residuos sólidos domiciliarios a botadero &lt;5mts profundidad</t>
  </si>
  <si>
    <t>Cantidad de residuos sólidos domiciliarios a relleno sanitario no clasificado</t>
  </si>
  <si>
    <t>Cantidad de residuos sólidos hospitalarios a relleno sanitario anaeróbico</t>
  </si>
  <si>
    <t>Cantidad de residuos sólidos industria alimentos a relleno sanitario anaeróbico</t>
  </si>
  <si>
    <t>Cantidad de residuos sólidos industria textil a relleno sanitario anaeróbico</t>
  </si>
  <si>
    <t>Cantidad de residuos sólidos industria madera a relleno sanitario anaeróbico</t>
  </si>
  <si>
    <t>Cantidad de residuos sólidos industria pulpa y papel a relleno sanitario anaeróbico</t>
  </si>
  <si>
    <t>Cantidad de residuos sólidos industria caucho a relleno sanitario anaeróbico</t>
  </si>
  <si>
    <t>Cantidad de residuos sólidos industria construcción a relleno sanitario anaeróbico</t>
  </si>
  <si>
    <t>Cantidad de residuos sólidos otras industrias a relleno sanitario anaeróbico</t>
  </si>
  <si>
    <t>Cantidad de residuos quemados a cielo abierto residuos sólidos ordinarios</t>
  </si>
  <si>
    <t xml:space="preserve">Cantidad de residuos en incineración controlada residuos sólidos ordinarios </t>
  </si>
  <si>
    <t xml:space="preserve">Cantidad de residuos en incineración controlada residuos sólidos industriales </t>
  </si>
  <si>
    <t xml:space="preserve">Cantidad de residuos en incineración controlada residuos sólidos hospitalarios  </t>
  </si>
  <si>
    <r>
      <t xml:space="preserve">
1.	Recopile los datos de actividad de las diferentes fuentes de emisión y alcances considerados en cada uno de los 8 sectores o grupos de emisiones abarcados por la herramienta de cálculo. Tenga en cuenta las orientaciones sobre las fuentes de información dadas en la hoja de la herramienta denominada “FUENTES DE INFORMACIÓN”. Adicionalmente consulte la “GUÍA PARA USAR LA HERRAMIENTA PARA EL CÁLCULO DE LA HUELLA DE CARBONO A NIVEL MUNICIPAL”. Esta es una guía en pdf en donde para cada sector o grupo, explica en detalle la metodología, datos de actividad, fuentes de información y pasos para diligenciar la herramienta. 
Cada uno de los 8 sectores o grupos de emisiones están considerados en una hoja de cálculo independiente. Selecciona la respectiva hoja según el sector para el cual desea ingresar la información y realizar el cálculo. 
2.	En cada hoja de cálculo correspondiente a cada sector, seleccione el dato de actividad de las listas desplegables disponibles para cada alcance y fuente de emisión.
Para la selección de los datos de actividad</t>
    </r>
    <r>
      <rPr>
        <b/>
        <sz val="11"/>
        <color theme="1"/>
        <rFont val="Calibri"/>
        <family val="2"/>
        <scheme val="minor"/>
      </rPr>
      <t xml:space="preserve"> tenga en cuenta las notas </t>
    </r>
    <r>
      <rPr>
        <sz val="11"/>
        <color theme="1"/>
        <rFont val="Calibri"/>
        <family val="2"/>
        <scheme val="minor"/>
      </rPr>
      <t>que se despliegan de la celda con el título: “Datos de actividad”
3. 	Posteriormente diligencie las celdas que están en blanco que corresponden a los campos habilitados para ingresar el valor de los datos de actividad (las demás están protegidas para no ser modificadas). Tenga en cuenta que los datos deberán ingresarse en las unidades del dato de actividad señaladas en la celda “unidad”, también lea las recomendaciones dadas en las notas que se despliegan de la celda con el título: “VALOR”
4. 	Después de diligenciar la información en cada sector, puede consultar los resultados en toneladas de CO</t>
    </r>
    <r>
      <rPr>
        <vertAlign val="subscript"/>
        <sz val="11"/>
        <color theme="1"/>
        <rFont val="Calibri"/>
        <family val="2"/>
        <scheme val="minor"/>
      </rPr>
      <t>2</t>
    </r>
    <r>
      <rPr>
        <sz val="11"/>
        <color theme="1"/>
        <rFont val="Calibri"/>
        <family val="2"/>
        <scheme val="minor"/>
      </rPr>
      <t xml:space="preserve"> equivalente, por cada GEI y para cada alcance.
5. Al finalizar el ingreso de los datos en todos los sectores o grupos, podrá consultar los resultados y graficas para toda la huella de carbono municipal en las hojas “RESULTADOS HCM” e “INFORMES”.
Para más información revise el archivo en pdf con la “GUÍA METODOLÓGICA PARA EL CÁLCULO DE HUELLA DE CARBONO MUNICIPAL”.</t>
    </r>
  </si>
  <si>
    <t>INSTRUCCIONES DE DILIGENCIAMIENTO DE CADA HOJA DE CÁLCULO</t>
  </si>
  <si>
    <t>Los factores de emisión utilizados se obtuvieron de las siguientes fuentes:
•	 Combustibles y Energía Eléctrica: Unidad de Planeación Minero-Energética – UPME.
•	 Procesos industriales, Actividades agropecuarias, Residuos y Usos del suelo: Directrices del IPCC para los Inventarios de GEI. 2006."</t>
  </si>
  <si>
    <t>Los datos de actividad son los que deben ser recopilados para efectuar el cálculo, mientras que los factores de emisión y los potenciales de calentamiento global están predeterminados en la herramienta de cálculo.</t>
  </si>
  <si>
    <r>
      <t>•	 Los datos de actividad son una medida cuantitativa de un nivel de actividad que da lugar a emisiones de GEI que tienen lugar durante un período de tiempo determinado (por ejemplo, el volumen de gas utilizado, los kilómetros recorridos, las toneladas de residuos enviados a los vertederos, etc. (GPC 2014).
•	 Un factor de emisión es una medida de la masa de las emisiones de GEI con respecto a una unidad de actividad. Por ejemplo, la estimación de las emisiones de CO</t>
    </r>
    <r>
      <rPr>
        <vertAlign val="subscript"/>
        <sz val="11"/>
        <color theme="1"/>
        <rFont val="Calibri"/>
        <family val="2"/>
        <scheme val="minor"/>
      </rPr>
      <t>2</t>
    </r>
    <r>
      <rPr>
        <sz val="11"/>
        <color theme="1"/>
        <rFont val="Calibri"/>
        <family val="2"/>
        <scheme val="minor"/>
      </rPr>
      <t xml:space="preserve"> provenientes del uso de la electricidad implica multiplicar los datos en kilovatios hora kWh de electricidad utilizada por el factor de emisión (kgCO</t>
    </r>
    <r>
      <rPr>
        <vertAlign val="subscript"/>
        <sz val="11"/>
        <color theme="1"/>
        <rFont val="Calibri"/>
        <family val="2"/>
        <scheme val="minor"/>
      </rPr>
      <t>2</t>
    </r>
    <r>
      <rPr>
        <sz val="11"/>
        <color theme="1"/>
        <rFont val="Calibri"/>
        <family val="2"/>
        <scheme val="minor"/>
      </rPr>
      <t xml:space="preserve"> kWh para la electricidad, lo cual dependerá de la tecnología y el tipo de combustible utilizado para generar la electricidad) (GPC 2014).
• 	El Potencial de calentamiento global es una medida relativa de cuánto calor puede ser atrapado por un determinado GEI, en comparación con el dióxido de carbono. En palabras sencillas, es un factor de conversión que permite comparar todos los GEI con una misma unidad de medida llamada CO</t>
    </r>
    <r>
      <rPr>
        <vertAlign val="subscript"/>
        <sz val="11"/>
        <color theme="1"/>
        <rFont val="Calibri"/>
        <family val="2"/>
        <scheme val="minor"/>
      </rPr>
      <t>2</t>
    </r>
    <r>
      <rPr>
        <sz val="11"/>
        <color theme="1"/>
        <rFont val="Calibri"/>
        <family val="2"/>
        <scheme val="minor"/>
      </rPr>
      <t xml:space="preserve"> equivalente.</t>
    </r>
  </si>
  <si>
    <r>
      <t xml:space="preserve">Los métodos de cálculo se basan en la siguiente formula general:
</t>
    </r>
    <r>
      <rPr>
        <b/>
        <sz val="11"/>
        <color theme="1"/>
        <rFont val="Calibri"/>
        <family val="2"/>
        <scheme val="minor"/>
      </rPr>
      <t>Emisiones de GEI = Datos de actividad * Factor de emisión * Potencial de calentamiento Global</t>
    </r>
  </si>
  <si>
    <r>
      <t>Esta herramienta permite calcular las emisiones de Gases de Efecto Invernadero (GEI) generadas por los siguientes sectores o grupos: Residencial, Institucional, Transporte, Industrial, Agropecuario, Residuos, Cambio del uso de la tierra y Tierras permanentes. En su conjunto, las emisiones de estos 8 grupos corresponden a la "Huella de Carbono Municipal".					
Para cada uno de los 8 sectores o grupos de emisiones, se estiman hasta 6 GEI: Dióxido de carbono – CO</t>
    </r>
    <r>
      <rPr>
        <vertAlign val="subscript"/>
        <sz val="11"/>
        <color theme="1"/>
        <rFont val="Calibri"/>
        <family val="2"/>
        <scheme val="minor"/>
      </rPr>
      <t>2</t>
    </r>
    <r>
      <rPr>
        <sz val="11"/>
        <color theme="1"/>
        <rFont val="Calibri"/>
        <family val="2"/>
        <scheme val="minor"/>
      </rPr>
      <t>, Metano – CH</t>
    </r>
    <r>
      <rPr>
        <vertAlign val="subscript"/>
        <sz val="11"/>
        <color theme="1"/>
        <rFont val="Calibri"/>
        <family val="2"/>
        <scheme val="minor"/>
      </rPr>
      <t>4</t>
    </r>
    <r>
      <rPr>
        <sz val="11"/>
        <color theme="1"/>
        <rFont val="Calibri"/>
        <family val="2"/>
        <scheme val="minor"/>
      </rPr>
      <t>, Óxido de Nitrógeno – N</t>
    </r>
    <r>
      <rPr>
        <vertAlign val="subscript"/>
        <sz val="11"/>
        <color theme="1"/>
        <rFont val="Calibri"/>
        <family val="2"/>
        <scheme val="minor"/>
      </rPr>
      <t>2</t>
    </r>
    <r>
      <rPr>
        <sz val="11"/>
        <color theme="1"/>
        <rFont val="Calibri"/>
        <family val="2"/>
        <scheme val="minor"/>
      </rPr>
      <t>O, Hexafluoruro de azufre y compuestos fluorados: Hidrofluorocarbonos – HFCs y Perfluorocarbonos PFCs.
Las actividades que ocurren en una ciudad o municipio pueden generar emisiones de GEI que se producen dentro de sus límites geográficos, así como fuera de los límites de esta. Para distinguirlas, las emisiones se agrupan en tres categorías (alcance 1, alcance 2, o alcance 3) en función del lugar donde se producen.  Las emisiones en esta herramienta, para cada grupo o sector, están clasificadas teniendo en cuenta dicha clasificación: 
•	 Alcance 1: Emisiones de GEI provenientes de fuentes situadas dentro de los límites de la ciudad 
• Alcance 2: Emisiones de GEI que se producen como consecuencia de la utilización de energía, calor, 	vapor y/o refrigeración suministrados en red dentro de los límites de la ciudad.
• 	Alcance 3: El resto de las emisiones de GEI que se producen fuera de los límites de la ciudad, como resultado de las actividades que tienen lugar dentro de los límites de la ciudad.
La herramienta se elaboró teniendo en cuenta las propuestas metodológicas de “Las directrices del grupo Intergubernamental de Expertos sobre el Cambio Climático (IPCC por sus siglas en inglés) de 2006 para los inventarios nacionales de GEI (IPCC 2006 y en el “Protocolo Global para Inventarios de Emisión de Gases de Efecto Invernadero a Escala Comunitaria, de WRI, C 40 e ICLEI (GPC 2014).</t>
    </r>
  </si>
  <si>
    <t>CALCULO DE LA HUELLA DE CARBONO MUNICIPAL - CAMBIO USO DE LA TIERRA</t>
  </si>
  <si>
    <t>Consultar toda la información directamente en las industrias ubicadas dentro del límite del municipio o consultar los estudios de Calidad del Aire de la CAR - Inventario de fuentes fijas. Estas son las principales fuente de información sugerida</t>
  </si>
  <si>
    <t xml:space="preserve">m3 </t>
  </si>
  <si>
    <t xml:space="preserve">Kg (para refrigerantes y grasas), gal (para aceites lubricantes) </t>
  </si>
  <si>
    <t>Formula 10a</t>
  </si>
  <si>
    <t>Formula 10b</t>
  </si>
  <si>
    <t>Uso promedio de lubricantes en vehiculos (kg)</t>
  </si>
  <si>
    <t>Uso promedio deaceites en vehiculos (gal)</t>
  </si>
  <si>
    <t>Capacidad de carga promedio de AC en vehículos (kg)</t>
  </si>
  <si>
    <t>Cantidad de lubricantes usados al año en transporte (kg)</t>
  </si>
  <si>
    <t>Cantidad de aceites usados al año en transporte (gal)</t>
  </si>
  <si>
    <t>kg (para grasas), gal (para aceites)</t>
  </si>
  <si>
    <t>Cantidad de lubricante usado en el sector industrial de la ciudad = número de industrias en el municipio * consumo promedio de lubricante (grasas -o aceites) por municipio</t>
  </si>
  <si>
    <t>FEDEGAN también podría suministrar información sobre el ganado bovino en el municipio, por grupos etarios. Para las demás categorías no bovinas (ovejas, caballos, etc.) es posible consultar información del ICA</t>
  </si>
  <si>
    <t>Kg residuo húmedo</t>
  </si>
  <si>
    <t>Calcular el dato a partir de información de estadísticas nacionales del Balance Energético Colombiano (BECO) - UPME y de Información sobre PIB del sector (datos DANE y de la alcaldía)</t>
  </si>
  <si>
    <t>Calcular el dato a partir de información de estadísticas nacionales del Balance Energético Colombiano (BECO) - UPME y de Información sobre número de empresas del sector (datos DANE y de la alcaldía)</t>
  </si>
  <si>
    <t>Formula 5a</t>
  </si>
  <si>
    <t>Formula 5b</t>
  </si>
  <si>
    <r>
      <rPr>
        <b/>
        <sz val="10"/>
        <color theme="1"/>
        <rFont val="Calibri"/>
        <family val="2"/>
        <scheme val="minor"/>
      </rPr>
      <t>Formula 5a:</t>
    </r>
    <r>
      <rPr>
        <sz val="10"/>
        <color theme="1"/>
        <rFont val="Calibri"/>
        <family val="2"/>
        <scheme val="minor"/>
      </rPr>
      <t xml:space="preserve"> Consumo de carbón en los comercios e instituciones = (Consumo nacional de carbón en comercios e instituciones * PIB comercial municipal) / PIB comercial a nivel nacional </t>
    </r>
  </si>
  <si>
    <r>
      <rPr>
        <b/>
        <sz val="10"/>
        <color theme="1"/>
        <rFont val="Calibri"/>
        <family val="2"/>
        <scheme val="minor"/>
      </rPr>
      <t>Formula 5b:</t>
    </r>
    <r>
      <rPr>
        <sz val="10"/>
        <color theme="1"/>
        <rFont val="Calibri"/>
        <family val="2"/>
        <scheme val="minor"/>
      </rPr>
      <t xml:space="preserve"> Consumo de carbón en los comercios e instituciones = (Consumo nacional de carbón en comercios e instituciones * # empresas del sector en el municipio) /  # empresas del sector a nivel nacional</t>
    </r>
  </si>
  <si>
    <t xml:space="preserve"> # empresas del sector en el municipio</t>
  </si>
  <si>
    <t xml:space="preserve"> # empresas del sector a nivel nacional</t>
  </si>
  <si>
    <t>Consumo nacional de carbón doméstico (t)</t>
  </si>
  <si>
    <t>Consumo de carbón en los hogares (t)</t>
  </si>
  <si>
    <t>Consumo nacional de leña doméstico (t)</t>
  </si>
  <si>
    <t xml:space="preserve">Consumo de leña en los hogares (t) </t>
  </si>
  <si>
    <t>USOS DE LA TIERRA Y CAMBIOS DE USO DE LA TIERRA</t>
  </si>
  <si>
    <t>Consumo de aislante eléctrico</t>
  </si>
  <si>
    <t>Fugas de CO2 en proceso.</t>
  </si>
  <si>
    <t>Consumo de aislante eléctrico.</t>
  </si>
  <si>
    <t xml:space="preserve">Fugas de CO2 </t>
  </si>
  <si>
    <t>SF6 consuido</t>
  </si>
  <si>
    <t>Consultar toda la información directamente en las industrias ubicadas dentro del límite del municipio</t>
  </si>
  <si>
    <t xml:space="preserve">Lubricantes </t>
  </si>
  <si>
    <t xml:space="preserve">Extintores (Fuentes Fijas) </t>
  </si>
  <si>
    <t xml:space="preserve">Lubricantes (Fuentes Móviles) </t>
  </si>
  <si>
    <t>Solicitar información en las unidades productivas agropecuarias</t>
  </si>
  <si>
    <r>
      <t>TIERRAS CONVERTIDAS EN TIERRAS FORESTALES :</t>
    </r>
    <r>
      <rPr>
        <sz val="12"/>
        <rFont val="Calibri"/>
        <family val="2"/>
        <scheme val="minor"/>
      </rPr>
      <t xml:space="preserve"> Se estiman los cambios en los contenidos de carbono de la biomasa debido a tierras que se convierten en bosque natural, arbustales, plantaciones forestales o vegetación secundaria. Tenga en cuenta:</t>
    </r>
    <r>
      <rPr>
        <sz val="12"/>
        <color rgb="FFC00000"/>
        <rFont val="Calibri"/>
        <family val="2"/>
        <scheme val="minor"/>
      </rPr>
      <t xml:space="preserve"> </t>
    </r>
    <r>
      <rPr>
        <b/>
        <sz val="12"/>
        <rFont val="Calibri"/>
        <family val="2"/>
        <scheme val="minor"/>
      </rPr>
      <t>En esta hoja de cálculo solo se cuantifica el año inicial de cambio, por ejemplo, cuando se implementa por primera vez una restauración, reforestación, o se incorporan nuevas plantaciones forestales. El incremento de la biomasa asociado al crecimiento del año 2 en adelante se cuantifica en la hoja de cálculo de la herramienta llamada “Tierras permanentes”</t>
    </r>
  </si>
  <si>
    <t>CAJICÁ</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</si>
</sst>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1" formatCode="_-* #,##0_-;\-* #,##0_-;_-* &quot;-&quot;_-;_-@_-"/>
    <numFmt numFmtId="43" formatCode="_-* #,##0.00_-;\-* #,##0.00_-;_-* &quot;-&quot;??_-;_-@_-"/>
    <numFmt numFmtId="164" formatCode="_(* #,##0.00_);_(* \(#,##0.00\);_(* &quot;-&quot;??_);_(@_)"/>
    <numFmt numFmtId="165" formatCode="_ [$€-2]\ * #,##0.00_ ;_ [$€-2]\ * \-#,##0.00_ ;_ [$€-2]\ * &quot;-&quot;??_ "/>
    <numFmt numFmtId="166" formatCode="&quot;+/- &quot;0.0%"/>
    <numFmt numFmtId="167" formatCode="_(* #,##0.0_);_(* \(#,##0.0\);_(* &quot;-&quot;??_);_(@_)"/>
    <numFmt numFmtId="168" formatCode="0.000000"/>
    <numFmt numFmtId="169" formatCode="0.00000"/>
    <numFmt numFmtId="170" formatCode="0.000"/>
    <numFmt numFmtId="171" formatCode="&quot;+/- &quot;0.00%"/>
    <numFmt numFmtId="172" formatCode="0.0000"/>
    <numFmt numFmtId="173" formatCode="0.0000000"/>
    <numFmt numFmtId="174" formatCode="0.00000000"/>
    <numFmt numFmtId="175" formatCode="#,##0.00000"/>
    <numFmt numFmtId="176" formatCode="_-* #,##0.0000_-;\-* #,##0.0000_-;_-* &quot;-&quot;_-;_-@_-"/>
    <numFmt numFmtId="177" formatCode="_-* #,##0.0_-;\-* #,##0.0_-;_-* &quot;-&quot;_-;_-@_-"/>
    <numFmt numFmtId="178" formatCode="_-* #,##0.00_-;\-* #,##0.00_-;_-* &quot;-&quot;_-;_-@_-"/>
    <numFmt numFmtId="179" formatCode="0.0%"/>
  </numFmts>
  <fonts count="125"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b/>
      <sz val="24"/>
      <color theme="0"/>
      <name val="Calibri"/>
      <family val="2"/>
      <scheme val="minor"/>
    </font>
    <font>
      <sz val="10"/>
      <color theme="1"/>
      <name val="Calibri"/>
      <family val="2"/>
      <scheme val="minor"/>
    </font>
    <font>
      <b/>
      <sz val="14"/>
      <color theme="0"/>
      <name val="Calibri"/>
      <family val="2"/>
      <scheme val="minor"/>
    </font>
    <font>
      <b/>
      <sz val="12"/>
      <color theme="0"/>
      <name val="Calibri"/>
      <family val="2"/>
      <scheme val="minor"/>
    </font>
    <font>
      <b/>
      <sz val="12"/>
      <name val="Calibri"/>
      <family val="2"/>
      <scheme val="minor"/>
    </font>
    <font>
      <u/>
      <sz val="11"/>
      <color theme="10"/>
      <name val="Calibri"/>
      <family val="2"/>
    </font>
    <font>
      <b/>
      <sz val="10"/>
      <color theme="1"/>
      <name val="Calibri"/>
      <family val="2"/>
      <scheme val="minor"/>
    </font>
    <font>
      <b/>
      <sz val="14"/>
      <color theme="1"/>
      <name val="Calibri"/>
      <family val="2"/>
      <scheme val="minor"/>
    </font>
    <font>
      <b/>
      <sz val="10"/>
      <name val="Calibri"/>
      <family val="2"/>
      <scheme val="minor"/>
    </font>
    <font>
      <b/>
      <sz val="12"/>
      <color theme="1"/>
      <name val="Calibri"/>
      <family val="2"/>
      <scheme val="minor"/>
    </font>
    <font>
      <sz val="11"/>
      <color indexed="8"/>
      <name val="Calibri"/>
      <family val="2"/>
    </font>
    <font>
      <sz val="10"/>
      <name val="Arial"/>
      <family val="2"/>
    </font>
    <font>
      <u/>
      <sz val="10"/>
      <color indexed="12"/>
      <name val="MS Sans Serif"/>
      <family val="2"/>
    </font>
    <font>
      <sz val="10"/>
      <name val="MS Sans Serif"/>
      <family val="2"/>
    </font>
    <font>
      <sz val="11"/>
      <name val="Calibri"/>
      <family val="2"/>
      <scheme val="minor"/>
    </font>
    <font>
      <sz val="9"/>
      <color indexed="81"/>
      <name val="Tahoma"/>
      <family val="2"/>
    </font>
    <font>
      <b/>
      <sz val="9"/>
      <color indexed="81"/>
      <name val="Tahoma"/>
      <family val="2"/>
    </font>
    <font>
      <sz val="11"/>
      <color theme="0"/>
      <name val="Calibri"/>
      <family val="2"/>
      <scheme val="minor"/>
    </font>
    <font>
      <b/>
      <sz val="11"/>
      <name val="Calibri"/>
      <family val="2"/>
      <scheme val="minor"/>
    </font>
    <font>
      <sz val="11"/>
      <name val="Calibri"/>
      <family val="2"/>
    </font>
    <font>
      <b/>
      <sz val="16"/>
      <color theme="0"/>
      <name val="Calibri"/>
      <family val="2"/>
      <scheme val="minor"/>
    </font>
    <font>
      <b/>
      <sz val="18"/>
      <color theme="2"/>
      <name val="Calibri"/>
      <family val="2"/>
      <scheme val="minor"/>
    </font>
    <font>
      <b/>
      <sz val="16"/>
      <name val="Calibri"/>
      <family val="2"/>
      <scheme val="minor"/>
    </font>
    <font>
      <b/>
      <sz val="18"/>
      <color theme="0"/>
      <name val="Calibri"/>
      <family val="2"/>
      <scheme val="minor"/>
    </font>
    <font>
      <u/>
      <sz val="18"/>
      <color theme="10"/>
      <name val="Calibri"/>
      <family val="2"/>
    </font>
    <font>
      <vertAlign val="subscript"/>
      <sz val="11"/>
      <color theme="1"/>
      <name val="Calibri"/>
      <family val="2"/>
      <scheme val="minor"/>
    </font>
    <font>
      <b/>
      <vertAlign val="subscript"/>
      <sz val="11"/>
      <color theme="1"/>
      <name val="Calibri"/>
      <family val="2"/>
      <scheme val="minor"/>
    </font>
    <font>
      <b/>
      <sz val="11"/>
      <color theme="0"/>
      <name val="Calibri"/>
      <family val="2"/>
      <scheme val="minor"/>
    </font>
    <font>
      <b/>
      <sz val="12"/>
      <color theme="2"/>
      <name val="Calibri"/>
      <family val="2"/>
      <scheme val="minor"/>
    </font>
    <font>
      <b/>
      <sz val="9"/>
      <color theme="1"/>
      <name val="Calibri"/>
      <family val="2"/>
      <scheme val="minor"/>
    </font>
    <font>
      <sz val="10"/>
      <color theme="0"/>
      <name val="Arial Narrow"/>
      <family val="2"/>
    </font>
    <font>
      <vertAlign val="subscript"/>
      <sz val="11"/>
      <color theme="0"/>
      <name val="Calibri"/>
      <family val="2"/>
      <scheme val="minor"/>
    </font>
    <font>
      <sz val="11"/>
      <name val="Arial"/>
      <family val="2"/>
    </font>
    <font>
      <b/>
      <sz val="10"/>
      <name val="Arial Narrow"/>
      <family val="2"/>
    </font>
    <font>
      <sz val="10"/>
      <name val="Arial Narrow"/>
      <family val="2"/>
    </font>
    <font>
      <vertAlign val="subscript"/>
      <sz val="10"/>
      <name val="Arial Narrow"/>
      <family val="2"/>
    </font>
    <font>
      <vertAlign val="superscript"/>
      <sz val="10"/>
      <name val="Arial Narrow"/>
      <family val="2"/>
    </font>
    <font>
      <vertAlign val="subscript"/>
      <sz val="11"/>
      <name val="Calibri"/>
      <family val="2"/>
      <scheme val="minor"/>
    </font>
    <font>
      <sz val="12"/>
      <name val="Calibri"/>
      <family val="2"/>
      <scheme val="minor"/>
    </font>
    <font>
      <u/>
      <sz val="11"/>
      <name val="Calibri"/>
      <family val="2"/>
    </font>
    <font>
      <sz val="10"/>
      <color rgb="FFFF0000"/>
      <name val="Arial Narrow"/>
      <family val="2"/>
    </font>
    <font>
      <b/>
      <sz val="11"/>
      <color theme="3"/>
      <name val="Calibri"/>
      <family val="2"/>
      <scheme val="minor"/>
    </font>
    <font>
      <b/>
      <sz val="11"/>
      <color rgb="FFFF0000"/>
      <name val="Calibri"/>
      <family val="2"/>
      <scheme val="minor"/>
    </font>
    <font>
      <sz val="11"/>
      <color theme="3"/>
      <name val="Calibri"/>
      <family val="2"/>
      <scheme val="minor"/>
    </font>
    <font>
      <b/>
      <sz val="11"/>
      <color rgb="FF0070C0"/>
      <name val="Calibri"/>
      <family val="2"/>
      <scheme val="minor"/>
    </font>
    <font>
      <sz val="11"/>
      <color rgb="FF0070C0"/>
      <name val="Calibri"/>
      <family val="2"/>
      <scheme val="minor"/>
    </font>
    <font>
      <b/>
      <sz val="11"/>
      <color rgb="FF00B050"/>
      <name val="Calibri"/>
      <family val="2"/>
      <scheme val="minor"/>
    </font>
    <font>
      <sz val="11"/>
      <color rgb="FF00B050"/>
      <name val="Calibri"/>
      <family val="2"/>
      <scheme val="minor"/>
    </font>
    <font>
      <b/>
      <u/>
      <sz val="11"/>
      <color theme="10"/>
      <name val="Calibri"/>
      <family val="2"/>
    </font>
    <font>
      <b/>
      <sz val="8"/>
      <color theme="1"/>
      <name val="Calibri"/>
      <family val="2"/>
      <scheme val="minor"/>
    </font>
    <font>
      <sz val="9"/>
      <color theme="1"/>
      <name val="Calibri"/>
      <family val="2"/>
      <scheme val="minor"/>
    </font>
    <font>
      <sz val="8"/>
      <name val="Times New Roman"/>
      <family val="1"/>
    </font>
    <font>
      <b/>
      <sz val="14"/>
      <name val="Verdana"/>
      <family val="2"/>
    </font>
    <font>
      <b/>
      <sz val="9"/>
      <name val="Verdana"/>
      <family val="2"/>
    </font>
    <font>
      <b/>
      <sz val="7"/>
      <name val="Verdana"/>
      <family val="2"/>
    </font>
    <font>
      <sz val="11"/>
      <color rgb="FF000000"/>
      <name val="Calibri"/>
      <family val="2"/>
      <scheme val="minor"/>
    </font>
    <font>
      <sz val="8"/>
      <name val="Verdana"/>
      <family val="2"/>
    </font>
    <font>
      <sz val="5"/>
      <name val="Verdana"/>
      <family val="2"/>
    </font>
    <font>
      <sz val="9"/>
      <name val="Verdana"/>
      <family val="2"/>
    </font>
    <font>
      <sz val="6"/>
      <name val="Verdana"/>
      <family val="2"/>
    </font>
    <font>
      <b/>
      <sz val="6"/>
      <name val="Verdana"/>
      <family val="2"/>
    </font>
    <font>
      <i/>
      <sz val="9"/>
      <name val="Verdana"/>
      <family val="2"/>
    </font>
    <font>
      <sz val="10"/>
      <name val="Verdana"/>
      <family val="2"/>
    </font>
    <font>
      <vertAlign val="subscript"/>
      <sz val="9"/>
      <name val="Verdana"/>
      <family val="2"/>
    </font>
    <font>
      <i/>
      <sz val="8"/>
      <name val="Verdana"/>
      <family val="2"/>
    </font>
    <font>
      <sz val="13"/>
      <name val="Verdana"/>
      <family val="2"/>
    </font>
    <font>
      <u/>
      <sz val="11"/>
      <color theme="10"/>
      <name val="Calibri"/>
      <family val="2"/>
      <scheme val="minor"/>
    </font>
    <font>
      <sz val="12"/>
      <name val="Verdana"/>
      <family val="2"/>
    </font>
    <font>
      <b/>
      <sz val="8"/>
      <name val="Verdana"/>
      <family val="2"/>
    </font>
    <font>
      <b/>
      <sz val="10"/>
      <name val="Verdana"/>
      <family val="2"/>
    </font>
    <font>
      <sz val="7"/>
      <name val="Calibri"/>
      <family val="2"/>
      <scheme val="minor"/>
    </font>
    <font>
      <sz val="7"/>
      <color rgb="FF000000"/>
      <name val="Calibri"/>
      <family val="2"/>
      <scheme val="minor"/>
    </font>
    <font>
      <b/>
      <sz val="11"/>
      <color rgb="FF000000"/>
      <name val="Calibri"/>
      <family val="2"/>
      <scheme val="minor"/>
    </font>
    <font>
      <b/>
      <sz val="20"/>
      <color theme="0"/>
      <name val="Calibri"/>
      <family val="2"/>
      <scheme val="minor"/>
    </font>
    <font>
      <b/>
      <sz val="22"/>
      <color theme="0"/>
      <name val="Calibri"/>
      <family val="2"/>
      <scheme val="minor"/>
    </font>
    <font>
      <b/>
      <sz val="9"/>
      <name val="Calibri"/>
      <family val="2"/>
      <scheme val="minor"/>
    </font>
    <font>
      <b/>
      <sz val="9"/>
      <color theme="0"/>
      <name val="Calibri"/>
      <family val="2"/>
      <scheme val="minor"/>
    </font>
    <font>
      <b/>
      <sz val="20"/>
      <name val="Calibri"/>
      <family val="2"/>
      <scheme val="minor"/>
    </font>
    <font>
      <b/>
      <sz val="22"/>
      <name val="Calibri"/>
      <family val="2"/>
      <scheme val="minor"/>
    </font>
    <font>
      <b/>
      <sz val="12"/>
      <color rgb="FF000000"/>
      <name val="Calibri"/>
      <family val="2"/>
      <scheme val="minor"/>
    </font>
    <font>
      <sz val="20"/>
      <color theme="1"/>
      <name val="Calibri"/>
      <family val="2"/>
      <scheme val="minor"/>
    </font>
    <font>
      <b/>
      <vertAlign val="subscript"/>
      <sz val="11"/>
      <color theme="0"/>
      <name val="Calibri"/>
      <family val="2"/>
      <scheme val="minor"/>
    </font>
    <font>
      <b/>
      <vertAlign val="subscript"/>
      <sz val="11"/>
      <name val="Calibri"/>
      <family val="2"/>
    </font>
    <font>
      <b/>
      <sz val="11"/>
      <name val="Calibri"/>
      <family val="2"/>
    </font>
    <font>
      <i/>
      <sz val="8"/>
      <color rgb="FF000000"/>
      <name val="Times New Roman"/>
      <family val="1"/>
    </font>
    <font>
      <sz val="8"/>
      <color theme="1"/>
      <name val="Calibri"/>
      <family val="2"/>
      <scheme val="minor"/>
    </font>
    <font>
      <b/>
      <sz val="24"/>
      <name val="Calibri"/>
      <family val="2"/>
      <scheme val="minor"/>
    </font>
    <font>
      <b/>
      <vertAlign val="subscript"/>
      <sz val="11"/>
      <name val="Calibri"/>
      <family val="2"/>
      <scheme val="minor"/>
    </font>
    <font>
      <sz val="14"/>
      <color theme="0"/>
      <name val="Calibri"/>
      <family val="2"/>
      <scheme val="minor"/>
    </font>
    <font>
      <sz val="10"/>
      <color indexed="81"/>
      <name val="Tahoma"/>
      <family val="2"/>
    </font>
    <font>
      <sz val="10"/>
      <color indexed="12"/>
      <name val="Tahoma"/>
      <family val="2"/>
    </font>
    <font>
      <sz val="10"/>
      <color indexed="60"/>
      <name val="Tahoma"/>
      <family val="2"/>
    </font>
    <font>
      <sz val="24"/>
      <color theme="0"/>
      <name val="Calibri"/>
      <family val="2"/>
      <scheme val="minor"/>
    </font>
    <font>
      <b/>
      <sz val="10"/>
      <color indexed="81"/>
      <name val="Tahoma"/>
      <family val="2"/>
    </font>
    <font>
      <b/>
      <sz val="10"/>
      <color indexed="57"/>
      <name val="Tahoma"/>
      <family val="2"/>
    </font>
    <font>
      <sz val="10"/>
      <color indexed="57"/>
      <name val="Tahoma"/>
      <family val="2"/>
    </font>
    <font>
      <sz val="10"/>
      <color indexed="20"/>
      <name val="Tahoma"/>
      <family val="2"/>
    </font>
    <font>
      <sz val="10"/>
      <color indexed="53"/>
      <name val="Tahoma"/>
      <family val="2"/>
    </font>
    <font>
      <vertAlign val="subscript"/>
      <sz val="10"/>
      <color rgb="FFFF0000"/>
      <name val="Arial Narrow"/>
      <family val="2"/>
    </font>
    <font>
      <b/>
      <u/>
      <sz val="16"/>
      <color theme="0"/>
      <name val="Calibri"/>
      <family val="2"/>
      <scheme val="minor"/>
    </font>
    <font>
      <u/>
      <sz val="14"/>
      <color theme="0"/>
      <name val="Calibri"/>
      <family val="2"/>
      <scheme val="minor"/>
    </font>
    <font>
      <b/>
      <sz val="10"/>
      <color indexed="10"/>
      <name val="Tahoma"/>
      <family val="2"/>
    </font>
    <font>
      <sz val="10"/>
      <color indexed="10"/>
      <name val="Tahoma"/>
      <family val="2"/>
    </font>
    <font>
      <sz val="10"/>
      <name val="Calibri"/>
      <family val="2"/>
      <scheme val="minor"/>
    </font>
    <font>
      <b/>
      <sz val="10"/>
      <color indexed="60"/>
      <name val="Tahoma"/>
      <family val="2"/>
    </font>
    <font>
      <sz val="12"/>
      <color rgb="FFC00000"/>
      <name val="Calibri"/>
      <family val="2"/>
      <scheme val="minor"/>
    </font>
    <font>
      <sz val="11"/>
      <color indexed="81"/>
      <name val="Tahoma"/>
      <family val="2"/>
    </font>
    <font>
      <sz val="16"/>
      <color indexed="9"/>
      <name val="Calibri"/>
      <family val="2"/>
    </font>
    <font>
      <b/>
      <sz val="14"/>
      <name val="Calibri"/>
      <family val="2"/>
      <scheme val="minor"/>
    </font>
    <font>
      <b/>
      <sz val="10"/>
      <name val="Arial"/>
      <family val="2"/>
    </font>
    <font>
      <sz val="9"/>
      <name val="Calibri"/>
      <family val="2"/>
      <scheme val="minor"/>
    </font>
    <font>
      <sz val="10"/>
      <color indexed="8"/>
      <name val="Arial"/>
      <family val="2"/>
    </font>
    <font>
      <vertAlign val="superscript"/>
      <sz val="10"/>
      <name val="Calibri"/>
      <family val="2"/>
      <scheme val="minor"/>
    </font>
    <font>
      <sz val="8"/>
      <name val="Cambria"/>
      <family val="2"/>
      <scheme val="major"/>
    </font>
    <font>
      <u/>
      <sz val="9"/>
      <name val="Calibri"/>
      <family val="2"/>
      <scheme val="minor"/>
    </font>
    <font>
      <u/>
      <sz val="10"/>
      <name val="Calibri"/>
      <family val="2"/>
      <scheme val="minor"/>
    </font>
    <font>
      <b/>
      <sz val="13"/>
      <color theme="1"/>
      <name val="Calibri"/>
      <family val="2"/>
      <scheme val="minor"/>
    </font>
    <font>
      <b/>
      <sz val="13"/>
      <color theme="0"/>
      <name val="Calibri"/>
      <family val="2"/>
      <scheme val="minor"/>
    </font>
    <font>
      <b/>
      <sz val="16"/>
      <color rgb="FFFF0000"/>
      <name val="Calibri"/>
      <family val="2"/>
      <scheme val="minor"/>
    </font>
    <font>
      <b/>
      <sz val="12"/>
      <color rgb="FFFF0000"/>
      <name val="Calibri"/>
      <family val="2"/>
      <scheme val="minor"/>
    </font>
    <font>
      <sz val="11"/>
      <color theme="1"/>
      <name val="Arial"/>
      <family val="2"/>
    </font>
  </fonts>
  <fills count="68">
    <fill>
      <patternFill patternType="none"/>
    </fill>
    <fill>
      <patternFill patternType="gray125"/>
    </fill>
    <fill>
      <patternFill patternType="solid">
        <fgColor theme="5" tint="0.79998168889431442"/>
        <bgColor indexed="64"/>
      </patternFill>
    </fill>
    <fill>
      <patternFill patternType="solid">
        <fgColor theme="0"/>
        <bgColor indexed="64"/>
      </patternFill>
    </fill>
    <fill>
      <patternFill patternType="solid">
        <fgColor theme="2" tint="-0.499984740745262"/>
        <bgColor indexed="64"/>
      </patternFill>
    </fill>
    <fill>
      <patternFill patternType="solid">
        <fgColor theme="1" tint="0.499984740745262"/>
        <bgColor indexed="64"/>
      </patternFill>
    </fill>
    <fill>
      <patternFill patternType="solid">
        <fgColor theme="6" tint="-0.249977111117893"/>
        <bgColor indexed="64"/>
      </patternFill>
    </fill>
    <fill>
      <patternFill patternType="solid">
        <fgColor rgb="FFFFFF00"/>
        <bgColor indexed="64"/>
      </patternFill>
    </fill>
    <fill>
      <patternFill patternType="solid">
        <fgColor theme="3" tint="0.39994506668294322"/>
        <bgColor indexed="64"/>
      </patternFill>
    </fill>
    <fill>
      <patternFill patternType="solid">
        <fgColor theme="3" tint="0.59996337778862885"/>
        <bgColor indexed="64"/>
      </patternFill>
    </fill>
    <fill>
      <patternFill patternType="solid">
        <fgColor theme="4" tint="0.79998168889431442"/>
        <bgColor indexed="64"/>
      </patternFill>
    </fill>
    <fill>
      <patternFill patternType="solid">
        <fgColor theme="4" tint="-0.499984740745262"/>
        <bgColor indexed="64"/>
      </patternFill>
    </fill>
    <fill>
      <patternFill patternType="solid">
        <fgColor theme="3" tint="0.79998168889431442"/>
        <bgColor indexed="64"/>
      </patternFill>
    </fill>
    <fill>
      <patternFill patternType="solid">
        <fgColor theme="9" tint="-0.249977111117893"/>
        <bgColor indexed="64"/>
      </patternFill>
    </fill>
    <fill>
      <patternFill patternType="solid">
        <fgColor theme="9" tint="0.59999389629810485"/>
        <bgColor indexed="64"/>
      </patternFill>
    </fill>
    <fill>
      <patternFill patternType="solid">
        <fgColor theme="9" tint="-0.499984740745262"/>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rgb="FFFFC000"/>
        <bgColor indexed="64"/>
      </patternFill>
    </fill>
    <fill>
      <patternFill patternType="solid">
        <fgColor rgb="FFFFFF66"/>
        <bgColor indexed="64"/>
      </patternFill>
    </fill>
    <fill>
      <patternFill patternType="solid">
        <fgColor rgb="FFD3DFEE"/>
        <bgColor indexed="64"/>
      </patternFill>
    </fill>
    <fill>
      <patternFill patternType="solid">
        <fgColor rgb="FF05C1F2"/>
      </patternFill>
    </fill>
    <fill>
      <patternFill patternType="solid">
        <fgColor rgb="FFFFCC66"/>
        <bgColor indexed="64"/>
      </patternFill>
    </fill>
    <fill>
      <patternFill patternType="solid">
        <fgColor rgb="FFE0F2FC"/>
      </patternFill>
    </fill>
    <fill>
      <patternFill patternType="solid">
        <fgColor rgb="FF00BAF1"/>
      </patternFill>
    </fill>
    <fill>
      <patternFill patternType="solid">
        <fgColor rgb="FFC7E9FA"/>
      </patternFill>
    </fill>
    <fill>
      <patternFill patternType="solid">
        <fgColor rgb="FFFDFDFD"/>
      </patternFill>
    </fill>
    <fill>
      <patternFill patternType="solid">
        <fgColor theme="4" tint="0.39997558519241921"/>
        <bgColor indexed="64"/>
      </patternFill>
    </fill>
    <fill>
      <patternFill patternType="solid">
        <fgColor theme="5" tint="-0.249977111117893"/>
        <bgColor indexed="64"/>
      </patternFill>
    </fill>
    <fill>
      <patternFill patternType="solid">
        <fgColor theme="2" tint="-0.249977111117893"/>
        <bgColor indexed="64"/>
      </patternFill>
    </fill>
    <fill>
      <patternFill patternType="solid">
        <fgColor theme="5" tint="0.39997558519241921"/>
        <bgColor indexed="64"/>
      </patternFill>
    </fill>
    <fill>
      <patternFill patternType="solid">
        <fgColor theme="7" tint="-0.249977111117893"/>
        <bgColor indexed="64"/>
      </patternFill>
    </fill>
    <fill>
      <patternFill patternType="solid">
        <fgColor theme="7" tint="0.39997558519241921"/>
        <bgColor indexed="64"/>
      </patternFill>
    </fill>
    <fill>
      <patternFill patternType="solid">
        <fgColor theme="5" tint="-0.24994659260841701"/>
        <bgColor indexed="64"/>
      </patternFill>
    </fill>
    <fill>
      <patternFill patternType="solid">
        <fgColor theme="5" tint="0.39994506668294322"/>
        <bgColor indexed="64"/>
      </patternFill>
    </fill>
    <fill>
      <patternFill patternType="solid">
        <fgColor rgb="FFFFFF99"/>
        <bgColor indexed="64"/>
      </patternFill>
    </fill>
    <fill>
      <patternFill patternType="solid">
        <fgColor rgb="FFFFFFCC"/>
        <bgColor indexed="64"/>
      </patternFill>
    </fill>
    <fill>
      <patternFill patternType="solid">
        <fgColor theme="5" tint="0.59999389629810485"/>
        <bgColor indexed="64"/>
      </patternFill>
    </fill>
    <fill>
      <patternFill patternType="solid">
        <fgColor theme="5" tint="-0.499984740745262"/>
        <bgColor indexed="64"/>
      </patternFill>
    </fill>
    <fill>
      <patternFill patternType="solid">
        <fgColor theme="2"/>
        <bgColor indexed="64"/>
      </patternFill>
    </fill>
    <fill>
      <patternFill patternType="solid">
        <fgColor theme="6" tint="0.59999389629810485"/>
        <bgColor indexed="64"/>
      </patternFill>
    </fill>
    <fill>
      <patternFill patternType="solid">
        <fgColor theme="6" tint="-0.499984740745262"/>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theme="7" tint="-0.499984740745262"/>
        <bgColor indexed="64"/>
      </patternFill>
    </fill>
    <fill>
      <patternFill patternType="solid">
        <fgColor theme="8" tint="-0.499984740745262"/>
        <bgColor indexed="64"/>
      </patternFill>
    </fill>
    <fill>
      <patternFill patternType="solid">
        <fgColor theme="8" tint="-0.249977111117893"/>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2" tint="-9.9978637043366805E-2"/>
        <bgColor indexed="64"/>
      </patternFill>
    </fill>
    <fill>
      <patternFill patternType="solid">
        <fgColor theme="1"/>
        <bgColor indexed="64"/>
      </patternFill>
    </fill>
    <fill>
      <patternFill patternType="solid">
        <fgColor theme="4" tint="0.59999389629810485"/>
        <bgColor indexed="64"/>
      </patternFill>
    </fill>
    <fill>
      <patternFill patternType="solid">
        <fgColor theme="0" tint="-0.34998626667073579"/>
        <bgColor indexed="64"/>
      </patternFill>
    </fill>
    <fill>
      <patternFill patternType="solid">
        <fgColor rgb="FF009999"/>
        <bgColor indexed="64"/>
      </patternFill>
    </fill>
    <fill>
      <patternFill patternType="solid">
        <fgColor rgb="FFFF0000"/>
        <bgColor indexed="64"/>
      </patternFill>
    </fill>
    <fill>
      <patternFill patternType="solid">
        <fgColor indexed="22"/>
        <bgColor indexed="64"/>
      </patternFill>
    </fill>
    <fill>
      <patternFill patternType="solid">
        <fgColor theme="8" tint="0.59999389629810485"/>
        <bgColor indexed="64"/>
      </patternFill>
    </fill>
    <fill>
      <patternFill patternType="solid">
        <fgColor rgb="FFCCCCFF"/>
        <bgColor indexed="64"/>
      </patternFill>
    </fill>
    <fill>
      <patternFill patternType="solid">
        <fgColor rgb="FFDBD1E9"/>
        <bgColor indexed="64"/>
      </patternFill>
    </fill>
    <fill>
      <patternFill patternType="solid">
        <fgColor rgb="FFFFF2CD"/>
        <bgColor indexed="64"/>
      </patternFill>
    </fill>
    <fill>
      <patternFill patternType="solid">
        <fgColor rgb="FFFFEAAF"/>
        <bgColor indexed="64"/>
      </patternFill>
    </fill>
    <fill>
      <patternFill patternType="solid">
        <fgColor rgb="FF4B9D9C"/>
        <bgColor indexed="64"/>
      </patternFill>
    </fill>
    <fill>
      <patternFill patternType="solid">
        <fgColor rgb="FFFFCD2F"/>
        <bgColor indexed="64"/>
      </patternFill>
    </fill>
    <fill>
      <patternFill patternType="solid">
        <fgColor rgb="FF00698C"/>
        <bgColor indexed="64"/>
      </patternFill>
    </fill>
    <fill>
      <patternFill patternType="solid">
        <fgColor rgb="FFBACB4E"/>
        <bgColor indexed="64"/>
      </patternFill>
    </fill>
    <fill>
      <patternFill patternType="solid">
        <fgColor rgb="FF75666A"/>
        <bgColor indexed="64"/>
      </patternFill>
    </fill>
  </fills>
  <borders count="243">
    <border>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style="thin">
        <color theme="2" tint="-0.89996032593768116"/>
      </left>
      <right/>
      <top style="thin">
        <color theme="2" tint="-0.89996032593768116"/>
      </top>
      <bottom style="thin">
        <color theme="2" tint="-0.89996032593768116"/>
      </bottom>
      <diagonal/>
    </border>
    <border>
      <left style="thin">
        <color theme="2" tint="-0.89996032593768116"/>
      </left>
      <right style="thin">
        <color theme="2" tint="-0.89996032593768116"/>
      </right>
      <top style="thin">
        <color theme="2" tint="-0.89996032593768116"/>
      </top>
      <bottom style="thin">
        <color theme="2" tint="-0.89996032593768116"/>
      </bottom>
      <diagonal/>
    </border>
    <border>
      <left style="medium">
        <color indexed="64"/>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indexed="59"/>
      </left>
      <right style="thin">
        <color indexed="59"/>
      </right>
      <top style="thin">
        <color indexed="59"/>
      </top>
      <bottom style="thin">
        <color indexed="59"/>
      </bottom>
      <diagonal/>
    </border>
    <border>
      <left style="thin">
        <color indexed="64"/>
      </left>
      <right style="thin">
        <color indexed="64"/>
      </right>
      <top style="thin">
        <color indexed="64"/>
      </top>
      <bottom/>
      <diagonal/>
    </border>
    <border>
      <left style="medium">
        <color indexed="64"/>
      </left>
      <right/>
      <top/>
      <bottom/>
      <diagonal/>
    </border>
    <border>
      <left style="thin">
        <color indexed="8"/>
      </left>
      <right/>
      <top style="thin">
        <color indexed="8"/>
      </top>
      <bottom style="thin">
        <color indexed="8"/>
      </bottom>
      <diagonal/>
    </border>
    <border>
      <left style="thin">
        <color indexed="8"/>
      </left>
      <right/>
      <top style="thin">
        <color indexed="8"/>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right/>
      <top style="thin">
        <color indexed="64"/>
      </top>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style="thin">
        <color indexed="64"/>
      </right>
      <top style="thin">
        <color indexed="64"/>
      </top>
      <bottom/>
      <diagonal/>
    </border>
    <border>
      <left/>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diagonal/>
    </border>
    <border>
      <left style="thin">
        <color auto="1"/>
      </left>
      <right/>
      <top style="thin">
        <color auto="1"/>
      </top>
      <bottom style="thin">
        <color auto="1"/>
      </bottom>
      <diagonal/>
    </border>
    <border>
      <left style="thin">
        <color indexed="64"/>
      </left>
      <right/>
      <top/>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rgb="FF000000"/>
      </right>
      <top style="thin">
        <color rgb="FF000000"/>
      </top>
      <bottom style="thin">
        <color rgb="FF000000"/>
      </bottom>
      <diagonal/>
    </border>
    <border>
      <left style="medium">
        <color indexed="64"/>
      </left>
      <right/>
      <top/>
      <bottom style="thin">
        <color indexed="64"/>
      </bottom>
      <diagonal/>
    </border>
    <border>
      <left/>
      <right style="medium">
        <color indexed="64"/>
      </right>
      <top/>
      <bottom style="thin">
        <color indexed="64"/>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auto="1"/>
      </left>
      <right/>
      <top style="thin">
        <color auto="1"/>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ck">
        <color theme="1" tint="0.499984740745262"/>
      </left>
      <right/>
      <top style="thick">
        <color theme="1" tint="0.499984740745262"/>
      </top>
      <bottom style="thick">
        <color theme="1" tint="0.499984740745262"/>
      </bottom>
      <diagonal/>
    </border>
    <border>
      <left style="thick">
        <color theme="1" tint="0.499984740745262"/>
      </left>
      <right style="thin">
        <color indexed="64"/>
      </right>
      <top style="thick">
        <color theme="1" tint="0.499984740745262"/>
      </top>
      <bottom style="thick">
        <color theme="1" tint="0.499984740745262"/>
      </bottom>
      <diagonal/>
    </border>
    <border>
      <left style="thin">
        <color indexed="64"/>
      </left>
      <right style="thin">
        <color indexed="64"/>
      </right>
      <top style="thick">
        <color theme="1" tint="0.499984740745262"/>
      </top>
      <bottom style="thick">
        <color theme="1" tint="0.499984740745262"/>
      </bottom>
      <diagonal/>
    </border>
    <border>
      <left style="thin">
        <color indexed="64"/>
      </left>
      <right style="thick">
        <color theme="1" tint="0.499984740745262"/>
      </right>
      <top style="thick">
        <color theme="1" tint="0.499984740745262"/>
      </top>
      <bottom style="thick">
        <color theme="1" tint="0.499984740745262"/>
      </bottom>
      <diagonal/>
    </border>
    <border>
      <left/>
      <right/>
      <top style="thick">
        <color theme="1" tint="0.499984740745262"/>
      </top>
      <bottom style="thick">
        <color theme="1" tint="0.499984740745262"/>
      </bottom>
      <diagonal/>
    </border>
    <border>
      <left/>
      <right style="thick">
        <color theme="1" tint="0.499984740745262"/>
      </right>
      <top style="thick">
        <color theme="1" tint="0.499984740745262"/>
      </top>
      <bottom style="thick">
        <color theme="1" tint="0.499984740745262"/>
      </bottom>
      <diagonal/>
    </border>
    <border>
      <left style="thick">
        <color theme="4"/>
      </left>
      <right style="thin">
        <color theme="4"/>
      </right>
      <top style="thick">
        <color theme="4"/>
      </top>
      <bottom style="thin">
        <color theme="4"/>
      </bottom>
      <diagonal/>
    </border>
    <border>
      <left style="thin">
        <color theme="4"/>
      </left>
      <right style="thin">
        <color theme="4"/>
      </right>
      <top style="thick">
        <color theme="4"/>
      </top>
      <bottom style="thin">
        <color theme="4"/>
      </bottom>
      <diagonal/>
    </border>
    <border>
      <left style="thin">
        <color theme="4"/>
      </left>
      <right style="thick">
        <color theme="4"/>
      </right>
      <top style="thick">
        <color theme="4"/>
      </top>
      <bottom style="thin">
        <color theme="4"/>
      </bottom>
      <diagonal/>
    </border>
    <border>
      <left style="medium">
        <color theme="4"/>
      </left>
      <right style="thin">
        <color theme="4"/>
      </right>
      <top style="medium">
        <color theme="4"/>
      </top>
      <bottom style="medium">
        <color theme="4"/>
      </bottom>
      <diagonal/>
    </border>
    <border>
      <left style="thin">
        <color theme="4"/>
      </left>
      <right style="thin">
        <color theme="4"/>
      </right>
      <top style="medium">
        <color theme="4"/>
      </top>
      <bottom style="medium">
        <color theme="4"/>
      </bottom>
      <diagonal/>
    </border>
    <border>
      <left style="thin">
        <color theme="4"/>
      </left>
      <right style="medium">
        <color theme="4"/>
      </right>
      <top style="medium">
        <color theme="4"/>
      </top>
      <bottom style="medium">
        <color theme="4"/>
      </bottom>
      <diagonal/>
    </border>
    <border>
      <left style="thick">
        <color theme="4"/>
      </left>
      <right style="thin">
        <color theme="4"/>
      </right>
      <top style="thin">
        <color theme="4"/>
      </top>
      <bottom style="thin">
        <color theme="4"/>
      </bottom>
      <diagonal/>
    </border>
    <border>
      <left style="thin">
        <color theme="4"/>
      </left>
      <right style="thin">
        <color theme="4"/>
      </right>
      <top style="thin">
        <color theme="4"/>
      </top>
      <bottom style="thin">
        <color theme="4"/>
      </bottom>
      <diagonal/>
    </border>
    <border>
      <left style="thin">
        <color theme="4"/>
      </left>
      <right style="thick">
        <color theme="4"/>
      </right>
      <top style="thin">
        <color theme="4"/>
      </top>
      <bottom style="thin">
        <color theme="4"/>
      </bottom>
      <diagonal/>
    </border>
    <border>
      <left style="thin">
        <color theme="4"/>
      </left>
      <right style="thin">
        <color theme="4"/>
      </right>
      <top style="thin">
        <color theme="4"/>
      </top>
      <bottom/>
      <diagonal/>
    </border>
    <border>
      <left style="thin">
        <color theme="4"/>
      </left>
      <right style="thick">
        <color theme="4"/>
      </right>
      <top/>
      <bottom style="thin">
        <color theme="4"/>
      </bottom>
      <diagonal/>
    </border>
    <border>
      <left style="thin">
        <color theme="4"/>
      </left>
      <right style="thin">
        <color theme="4"/>
      </right>
      <top/>
      <bottom style="thin">
        <color theme="4"/>
      </bottom>
      <diagonal/>
    </border>
    <border>
      <left style="thick">
        <color theme="4"/>
      </left>
      <right style="thin">
        <color theme="4"/>
      </right>
      <top style="thin">
        <color theme="4"/>
      </top>
      <bottom style="thick">
        <color theme="4"/>
      </bottom>
      <diagonal/>
    </border>
    <border>
      <left style="thin">
        <color theme="4"/>
      </left>
      <right style="thin">
        <color theme="4"/>
      </right>
      <top style="thin">
        <color theme="4"/>
      </top>
      <bottom style="thick">
        <color theme="4"/>
      </bottom>
      <diagonal/>
    </border>
    <border>
      <left style="thin">
        <color theme="4"/>
      </left>
      <right style="thick">
        <color theme="4"/>
      </right>
      <top style="thin">
        <color theme="4"/>
      </top>
      <bottom style="thick">
        <color theme="4"/>
      </bottom>
      <diagonal/>
    </border>
    <border>
      <left style="thick">
        <color theme="5"/>
      </left>
      <right style="thin">
        <color theme="5"/>
      </right>
      <top style="thick">
        <color theme="5"/>
      </top>
      <bottom style="thin">
        <color theme="5"/>
      </bottom>
      <diagonal/>
    </border>
    <border>
      <left style="thin">
        <color theme="5"/>
      </left>
      <right style="thin">
        <color theme="5"/>
      </right>
      <top style="thick">
        <color theme="5"/>
      </top>
      <bottom style="thin">
        <color theme="5"/>
      </bottom>
      <diagonal/>
    </border>
    <border>
      <left style="thin">
        <color theme="5"/>
      </left>
      <right style="thick">
        <color theme="5"/>
      </right>
      <top style="thick">
        <color theme="5"/>
      </top>
      <bottom style="thin">
        <color theme="5"/>
      </bottom>
      <diagonal/>
    </border>
    <border>
      <left style="medium">
        <color theme="5"/>
      </left>
      <right style="thin">
        <color theme="5"/>
      </right>
      <top style="medium">
        <color theme="5"/>
      </top>
      <bottom style="medium">
        <color theme="5"/>
      </bottom>
      <diagonal/>
    </border>
    <border>
      <left style="thin">
        <color theme="5"/>
      </left>
      <right style="thin">
        <color theme="5"/>
      </right>
      <top style="medium">
        <color theme="5"/>
      </top>
      <bottom style="medium">
        <color theme="5"/>
      </bottom>
      <diagonal/>
    </border>
    <border>
      <left style="thin">
        <color theme="5"/>
      </left>
      <right style="medium">
        <color theme="5"/>
      </right>
      <top style="medium">
        <color theme="5"/>
      </top>
      <bottom style="medium">
        <color theme="5"/>
      </bottom>
      <diagonal/>
    </border>
    <border>
      <left style="thick">
        <color theme="5"/>
      </left>
      <right style="thin">
        <color theme="5"/>
      </right>
      <top style="thin">
        <color theme="5"/>
      </top>
      <bottom style="thin">
        <color theme="5"/>
      </bottom>
      <diagonal/>
    </border>
    <border>
      <left style="thin">
        <color theme="5"/>
      </left>
      <right style="thin">
        <color theme="5"/>
      </right>
      <top style="thin">
        <color theme="5"/>
      </top>
      <bottom style="thin">
        <color theme="5"/>
      </bottom>
      <diagonal/>
    </border>
    <border>
      <left style="thin">
        <color theme="5"/>
      </left>
      <right style="thick">
        <color theme="5"/>
      </right>
      <top style="thin">
        <color theme="5"/>
      </top>
      <bottom style="thin">
        <color theme="5"/>
      </bottom>
      <diagonal/>
    </border>
    <border>
      <left style="thin">
        <color theme="5"/>
      </left>
      <right style="thin">
        <color theme="5"/>
      </right>
      <top style="thin">
        <color theme="5"/>
      </top>
      <bottom/>
      <diagonal/>
    </border>
    <border>
      <left style="thin">
        <color theme="5"/>
      </left>
      <right style="thin">
        <color theme="5"/>
      </right>
      <top/>
      <bottom style="thin">
        <color theme="5"/>
      </bottom>
      <diagonal/>
    </border>
    <border>
      <left style="thick">
        <color theme="5"/>
      </left>
      <right style="thin">
        <color theme="5"/>
      </right>
      <top style="thin">
        <color theme="5"/>
      </top>
      <bottom style="thick">
        <color theme="5"/>
      </bottom>
      <diagonal/>
    </border>
    <border>
      <left style="thin">
        <color theme="5"/>
      </left>
      <right style="thin">
        <color theme="5"/>
      </right>
      <top style="thin">
        <color theme="5"/>
      </top>
      <bottom style="thick">
        <color theme="5"/>
      </bottom>
      <diagonal/>
    </border>
    <border>
      <left style="thin">
        <color theme="5"/>
      </left>
      <right style="thick">
        <color theme="5"/>
      </right>
      <top style="thin">
        <color theme="5"/>
      </top>
      <bottom style="thick">
        <color theme="5"/>
      </bottom>
      <diagonal/>
    </border>
    <border>
      <left style="thick">
        <color theme="9"/>
      </left>
      <right style="thin">
        <color theme="9"/>
      </right>
      <top style="thick">
        <color theme="9"/>
      </top>
      <bottom style="thin">
        <color theme="9"/>
      </bottom>
      <diagonal/>
    </border>
    <border>
      <left style="thin">
        <color theme="9"/>
      </left>
      <right style="thin">
        <color theme="9"/>
      </right>
      <top style="thick">
        <color theme="9"/>
      </top>
      <bottom style="thin">
        <color theme="9"/>
      </bottom>
      <diagonal/>
    </border>
    <border>
      <left style="thin">
        <color theme="9"/>
      </left>
      <right style="thick">
        <color theme="9"/>
      </right>
      <top style="thick">
        <color theme="9"/>
      </top>
      <bottom style="thin">
        <color theme="9"/>
      </bottom>
      <diagonal/>
    </border>
    <border>
      <left style="thick">
        <color theme="9"/>
      </left>
      <right style="thin">
        <color theme="9"/>
      </right>
      <top style="thin">
        <color theme="9"/>
      </top>
      <bottom style="thin">
        <color theme="9"/>
      </bottom>
      <diagonal/>
    </border>
    <border>
      <left style="thin">
        <color theme="9"/>
      </left>
      <right style="thin">
        <color theme="9"/>
      </right>
      <top style="thin">
        <color theme="9"/>
      </top>
      <bottom style="thin">
        <color theme="9"/>
      </bottom>
      <diagonal/>
    </border>
    <border>
      <left style="thin">
        <color theme="9"/>
      </left>
      <right style="thick">
        <color theme="9"/>
      </right>
      <top style="thin">
        <color theme="9"/>
      </top>
      <bottom style="thin">
        <color theme="9"/>
      </bottom>
      <diagonal/>
    </border>
    <border>
      <left style="medium">
        <color theme="9"/>
      </left>
      <right style="thin">
        <color theme="9"/>
      </right>
      <top style="medium">
        <color theme="9"/>
      </top>
      <bottom style="medium">
        <color theme="9"/>
      </bottom>
      <diagonal/>
    </border>
    <border>
      <left style="thin">
        <color theme="9"/>
      </left>
      <right style="thin">
        <color theme="9"/>
      </right>
      <top style="medium">
        <color theme="9"/>
      </top>
      <bottom style="medium">
        <color theme="9"/>
      </bottom>
      <diagonal/>
    </border>
    <border>
      <left style="thin">
        <color theme="9"/>
      </left>
      <right/>
      <top style="medium">
        <color theme="9"/>
      </top>
      <bottom style="medium">
        <color theme="9"/>
      </bottom>
      <diagonal/>
    </border>
    <border>
      <left style="thin">
        <color theme="9"/>
      </left>
      <right style="medium">
        <color theme="9"/>
      </right>
      <top style="medium">
        <color theme="9"/>
      </top>
      <bottom style="medium">
        <color theme="9"/>
      </bottom>
      <diagonal/>
    </border>
    <border>
      <left style="medium">
        <color theme="9"/>
      </left>
      <right style="thin">
        <color theme="9"/>
      </right>
      <top/>
      <bottom style="medium">
        <color theme="9"/>
      </bottom>
      <diagonal/>
    </border>
    <border>
      <left style="thin">
        <color theme="9"/>
      </left>
      <right style="thin">
        <color theme="9"/>
      </right>
      <top/>
      <bottom style="thin">
        <color theme="9"/>
      </bottom>
      <diagonal/>
    </border>
    <border>
      <left style="thin">
        <color theme="9"/>
      </left>
      <right style="thin">
        <color theme="9"/>
      </right>
      <top/>
      <bottom style="medium">
        <color theme="9"/>
      </bottom>
      <diagonal/>
    </border>
    <border>
      <left style="thin">
        <color theme="9"/>
      </left>
      <right/>
      <top/>
      <bottom style="medium">
        <color theme="9"/>
      </bottom>
      <diagonal/>
    </border>
    <border>
      <left/>
      <right style="medium">
        <color theme="9"/>
      </right>
      <top/>
      <bottom style="medium">
        <color theme="9"/>
      </bottom>
      <diagonal/>
    </border>
    <border>
      <left style="thick">
        <color theme="9"/>
      </left>
      <right style="thin">
        <color theme="9"/>
      </right>
      <top style="thin">
        <color theme="9"/>
      </top>
      <bottom style="thick">
        <color theme="9"/>
      </bottom>
      <diagonal/>
    </border>
    <border>
      <left style="thin">
        <color theme="9"/>
      </left>
      <right style="thin">
        <color theme="9"/>
      </right>
      <top style="thin">
        <color theme="9"/>
      </top>
      <bottom style="thick">
        <color theme="9"/>
      </bottom>
      <diagonal/>
    </border>
    <border>
      <left style="thin">
        <color theme="9"/>
      </left>
      <right style="thick">
        <color theme="9"/>
      </right>
      <top style="thin">
        <color theme="9"/>
      </top>
      <bottom style="thick">
        <color theme="9"/>
      </bottom>
      <diagonal/>
    </border>
    <border>
      <left style="thick">
        <color theme="8"/>
      </left>
      <right style="thin">
        <color theme="8"/>
      </right>
      <top style="thick">
        <color theme="8"/>
      </top>
      <bottom style="thin">
        <color theme="8"/>
      </bottom>
      <diagonal/>
    </border>
    <border>
      <left style="thin">
        <color theme="8"/>
      </left>
      <right style="thin">
        <color theme="8"/>
      </right>
      <top style="thick">
        <color theme="8"/>
      </top>
      <bottom style="thin">
        <color theme="8"/>
      </bottom>
      <diagonal/>
    </border>
    <border>
      <left style="thin">
        <color theme="8"/>
      </left>
      <right style="thick">
        <color theme="8"/>
      </right>
      <top style="thick">
        <color theme="8"/>
      </top>
      <bottom style="thin">
        <color theme="8"/>
      </bottom>
      <diagonal/>
    </border>
    <border>
      <left style="medium">
        <color theme="8"/>
      </left>
      <right style="thin">
        <color theme="8"/>
      </right>
      <top style="medium">
        <color theme="8"/>
      </top>
      <bottom style="medium">
        <color theme="8"/>
      </bottom>
      <diagonal/>
    </border>
    <border>
      <left style="thin">
        <color theme="8"/>
      </left>
      <right style="thin">
        <color theme="8"/>
      </right>
      <top style="medium">
        <color theme="8"/>
      </top>
      <bottom style="medium">
        <color theme="8"/>
      </bottom>
      <diagonal/>
    </border>
    <border>
      <left style="thin">
        <color theme="8"/>
      </left>
      <right style="medium">
        <color theme="8"/>
      </right>
      <top style="medium">
        <color theme="8"/>
      </top>
      <bottom style="medium">
        <color theme="8"/>
      </bottom>
      <diagonal/>
    </border>
    <border>
      <left style="thick">
        <color theme="8"/>
      </left>
      <right style="thin">
        <color theme="8"/>
      </right>
      <top style="thin">
        <color theme="8"/>
      </top>
      <bottom style="thin">
        <color theme="8"/>
      </bottom>
      <diagonal/>
    </border>
    <border>
      <left style="thin">
        <color theme="8"/>
      </left>
      <right style="thin">
        <color theme="8"/>
      </right>
      <top style="thin">
        <color theme="8"/>
      </top>
      <bottom style="thin">
        <color theme="8"/>
      </bottom>
      <diagonal/>
    </border>
    <border>
      <left style="thin">
        <color theme="8"/>
      </left>
      <right style="thick">
        <color theme="8"/>
      </right>
      <top style="thin">
        <color theme="8"/>
      </top>
      <bottom style="thin">
        <color theme="8"/>
      </bottom>
      <diagonal/>
    </border>
    <border>
      <left style="thin">
        <color theme="8"/>
      </left>
      <right style="thin">
        <color theme="8"/>
      </right>
      <top style="thin">
        <color theme="8"/>
      </top>
      <bottom/>
      <diagonal/>
    </border>
    <border>
      <left style="thin">
        <color theme="8"/>
      </left>
      <right style="thick">
        <color theme="8"/>
      </right>
      <top style="thin">
        <color theme="8"/>
      </top>
      <bottom/>
      <diagonal/>
    </border>
    <border>
      <left style="thin">
        <color theme="8"/>
      </left>
      <right style="thin">
        <color theme="8"/>
      </right>
      <top/>
      <bottom style="thin">
        <color theme="8"/>
      </bottom>
      <diagonal/>
    </border>
    <border>
      <left style="thin">
        <color theme="8"/>
      </left>
      <right style="thick">
        <color theme="8"/>
      </right>
      <top/>
      <bottom style="thin">
        <color theme="8"/>
      </bottom>
      <diagonal/>
    </border>
    <border>
      <left style="thick">
        <color theme="8"/>
      </left>
      <right style="thin">
        <color theme="8"/>
      </right>
      <top style="thin">
        <color theme="8"/>
      </top>
      <bottom style="thick">
        <color theme="8"/>
      </bottom>
      <diagonal/>
    </border>
    <border>
      <left style="thin">
        <color theme="8"/>
      </left>
      <right style="thin">
        <color theme="8"/>
      </right>
      <top style="thin">
        <color theme="8"/>
      </top>
      <bottom style="thick">
        <color theme="8"/>
      </bottom>
      <diagonal/>
    </border>
    <border>
      <left style="thin">
        <color theme="8"/>
      </left>
      <right style="thick">
        <color theme="8"/>
      </right>
      <top style="thin">
        <color theme="8"/>
      </top>
      <bottom style="thick">
        <color theme="8"/>
      </bottom>
      <diagonal/>
    </border>
    <border>
      <left style="thick">
        <color rgb="FF9999FF"/>
      </left>
      <right style="thin">
        <color rgb="FF9999FF"/>
      </right>
      <top style="thick">
        <color rgb="FF9999FF"/>
      </top>
      <bottom style="thin">
        <color rgb="FF9999FF"/>
      </bottom>
      <diagonal/>
    </border>
    <border>
      <left style="thin">
        <color rgb="FF9999FF"/>
      </left>
      <right style="thin">
        <color rgb="FF9999FF"/>
      </right>
      <top style="thick">
        <color rgb="FF9999FF"/>
      </top>
      <bottom style="thin">
        <color rgb="FF9999FF"/>
      </bottom>
      <diagonal/>
    </border>
    <border>
      <left style="thin">
        <color rgb="FF9999FF"/>
      </left>
      <right style="thick">
        <color rgb="FF9999FF"/>
      </right>
      <top style="thick">
        <color rgb="FF9999FF"/>
      </top>
      <bottom style="thin">
        <color rgb="FF9999FF"/>
      </bottom>
      <diagonal/>
    </border>
    <border>
      <left style="medium">
        <color rgb="FF9999FF"/>
      </left>
      <right style="thin">
        <color rgb="FF9999FF"/>
      </right>
      <top style="medium">
        <color rgb="FF9999FF"/>
      </top>
      <bottom style="medium">
        <color rgb="FF9999FF"/>
      </bottom>
      <diagonal/>
    </border>
    <border>
      <left style="thin">
        <color rgb="FF9999FF"/>
      </left>
      <right style="thin">
        <color rgb="FF9999FF"/>
      </right>
      <top style="medium">
        <color rgb="FF9999FF"/>
      </top>
      <bottom style="medium">
        <color rgb="FF9999FF"/>
      </bottom>
      <diagonal/>
    </border>
    <border>
      <left style="thin">
        <color rgb="FF9999FF"/>
      </left>
      <right style="medium">
        <color rgb="FF9999FF"/>
      </right>
      <top style="medium">
        <color rgb="FF9999FF"/>
      </top>
      <bottom style="medium">
        <color rgb="FF9999FF"/>
      </bottom>
      <diagonal/>
    </border>
    <border>
      <left style="thick">
        <color rgb="FF9999FF"/>
      </left>
      <right style="thin">
        <color rgb="FF9999FF"/>
      </right>
      <top style="thin">
        <color rgb="FF9999FF"/>
      </top>
      <bottom style="thin">
        <color rgb="FF9999FF"/>
      </bottom>
      <diagonal/>
    </border>
    <border>
      <left style="thin">
        <color rgb="FF9999FF"/>
      </left>
      <right style="thin">
        <color rgb="FF9999FF"/>
      </right>
      <top style="thin">
        <color rgb="FF9999FF"/>
      </top>
      <bottom style="thin">
        <color rgb="FF9999FF"/>
      </bottom>
      <diagonal/>
    </border>
    <border>
      <left style="thin">
        <color rgb="FF9999FF"/>
      </left>
      <right style="thick">
        <color rgb="FF9999FF"/>
      </right>
      <top style="thin">
        <color rgb="FF9999FF"/>
      </top>
      <bottom style="thin">
        <color rgb="FF9999FF"/>
      </bottom>
      <diagonal/>
    </border>
    <border>
      <left style="thick">
        <color rgb="FF9999FF"/>
      </left>
      <right style="thin">
        <color rgb="FF9999FF"/>
      </right>
      <top style="thin">
        <color rgb="FF9999FF"/>
      </top>
      <bottom style="thick">
        <color rgb="FF9999FF"/>
      </bottom>
      <diagonal/>
    </border>
    <border>
      <left style="thin">
        <color rgb="FF9999FF"/>
      </left>
      <right style="thin">
        <color rgb="FF9999FF"/>
      </right>
      <top style="thin">
        <color rgb="FF9999FF"/>
      </top>
      <bottom style="thick">
        <color rgb="FF9999FF"/>
      </bottom>
      <diagonal/>
    </border>
    <border>
      <left style="thin">
        <color rgb="FF9999FF"/>
      </left>
      <right style="thick">
        <color rgb="FF9999FF"/>
      </right>
      <top style="thin">
        <color rgb="FF9999FF"/>
      </top>
      <bottom style="thick">
        <color rgb="FF9999FF"/>
      </bottom>
      <diagonal/>
    </border>
    <border>
      <left style="thick">
        <color theme="5" tint="0.39994506668294322"/>
      </left>
      <right style="thin">
        <color theme="5" tint="0.39994506668294322"/>
      </right>
      <top style="thick">
        <color theme="5" tint="0.39994506668294322"/>
      </top>
      <bottom style="thin">
        <color theme="5" tint="0.39994506668294322"/>
      </bottom>
      <diagonal/>
    </border>
    <border>
      <left style="thin">
        <color theme="5" tint="0.39994506668294322"/>
      </left>
      <right style="thin">
        <color theme="5" tint="0.39994506668294322"/>
      </right>
      <top style="thick">
        <color theme="5" tint="0.39994506668294322"/>
      </top>
      <bottom style="thin">
        <color theme="5" tint="0.39994506668294322"/>
      </bottom>
      <diagonal/>
    </border>
    <border>
      <left style="thin">
        <color theme="5" tint="0.39994506668294322"/>
      </left>
      <right style="thin">
        <color theme="5" tint="0.39994506668294322"/>
      </right>
      <top style="thick">
        <color theme="5" tint="0.39994506668294322"/>
      </top>
      <bottom/>
      <diagonal/>
    </border>
    <border>
      <left style="thin">
        <color theme="5" tint="0.39994506668294322"/>
      </left>
      <right style="thick">
        <color theme="5" tint="0.39994506668294322"/>
      </right>
      <top style="thick">
        <color theme="5" tint="0.39994506668294322"/>
      </top>
      <bottom style="thin">
        <color theme="5" tint="0.39994506668294322"/>
      </bottom>
      <diagonal/>
    </border>
    <border>
      <left style="thick">
        <color theme="5" tint="0.39994506668294322"/>
      </left>
      <right style="thin">
        <color theme="5" tint="0.39994506668294322"/>
      </right>
      <top/>
      <bottom style="thin">
        <color theme="5" tint="0.39994506668294322"/>
      </bottom>
      <diagonal/>
    </border>
    <border>
      <left style="thin">
        <color theme="5" tint="0.39994506668294322"/>
      </left>
      <right style="thin">
        <color theme="5" tint="0.39994506668294322"/>
      </right>
      <top/>
      <bottom style="thin">
        <color theme="5" tint="0.39994506668294322"/>
      </bottom>
      <diagonal/>
    </border>
    <border>
      <left style="thin">
        <color theme="5" tint="0.39994506668294322"/>
      </left>
      <right style="thin">
        <color theme="5" tint="0.39994506668294322"/>
      </right>
      <top/>
      <bottom/>
      <diagonal/>
    </border>
    <border>
      <left style="thin">
        <color theme="5" tint="0.39994506668294322"/>
      </left>
      <right style="thick">
        <color theme="5" tint="0.39994506668294322"/>
      </right>
      <top/>
      <bottom style="thin">
        <color theme="5" tint="0.39994506668294322"/>
      </bottom>
      <diagonal/>
    </border>
    <border>
      <left style="thick">
        <color theme="5" tint="0.39994506668294322"/>
      </left>
      <right style="thin">
        <color theme="5" tint="0.39994506668294322"/>
      </right>
      <top style="thin">
        <color theme="5" tint="0.39994506668294322"/>
      </top>
      <bottom style="thin">
        <color theme="5" tint="0.39994506668294322"/>
      </bottom>
      <diagonal/>
    </border>
    <border>
      <left style="thin">
        <color theme="5" tint="0.39994506668294322"/>
      </left>
      <right style="thin">
        <color theme="5" tint="0.39994506668294322"/>
      </right>
      <top style="thin">
        <color theme="5" tint="0.39994506668294322"/>
      </top>
      <bottom style="thin">
        <color theme="5" tint="0.39994506668294322"/>
      </bottom>
      <diagonal/>
    </border>
    <border>
      <left style="thin">
        <color theme="5" tint="0.39994506668294322"/>
      </left>
      <right style="thick">
        <color theme="5" tint="0.39994506668294322"/>
      </right>
      <top style="thin">
        <color theme="5" tint="0.39994506668294322"/>
      </top>
      <bottom style="thin">
        <color theme="5" tint="0.39994506668294322"/>
      </bottom>
      <diagonal/>
    </border>
    <border>
      <left style="thick">
        <color theme="5" tint="0.39994506668294322"/>
      </left>
      <right style="thin">
        <color theme="5" tint="0.39994506668294322"/>
      </right>
      <top style="thin">
        <color theme="5" tint="0.39994506668294322"/>
      </top>
      <bottom style="thick">
        <color theme="5" tint="0.39994506668294322"/>
      </bottom>
      <diagonal/>
    </border>
    <border>
      <left style="thin">
        <color theme="5" tint="0.39994506668294322"/>
      </left>
      <right style="thin">
        <color theme="5" tint="0.39994506668294322"/>
      </right>
      <top style="thin">
        <color theme="5" tint="0.39994506668294322"/>
      </top>
      <bottom style="thick">
        <color theme="5" tint="0.39994506668294322"/>
      </bottom>
      <diagonal/>
    </border>
    <border>
      <left style="thin">
        <color theme="5" tint="0.39994506668294322"/>
      </left>
      <right style="thick">
        <color theme="5" tint="0.39994506668294322"/>
      </right>
      <top style="thin">
        <color theme="5" tint="0.39994506668294322"/>
      </top>
      <bottom style="thick">
        <color theme="5" tint="0.39994506668294322"/>
      </bottom>
      <diagonal/>
    </border>
    <border>
      <left style="medium">
        <color theme="5" tint="0.39991454817346722"/>
      </left>
      <right style="thin">
        <color theme="5" tint="0.39994506668294322"/>
      </right>
      <top style="medium">
        <color theme="5" tint="0.39991454817346722"/>
      </top>
      <bottom style="medium">
        <color theme="5" tint="0.39991454817346722"/>
      </bottom>
      <diagonal/>
    </border>
    <border>
      <left style="thin">
        <color theme="5" tint="0.39994506668294322"/>
      </left>
      <right style="thin">
        <color theme="5" tint="0.39994506668294322"/>
      </right>
      <top style="medium">
        <color theme="5" tint="0.39991454817346722"/>
      </top>
      <bottom style="medium">
        <color theme="5" tint="0.39991454817346722"/>
      </bottom>
      <diagonal/>
    </border>
    <border>
      <left style="thin">
        <color theme="5" tint="0.39994506668294322"/>
      </left>
      <right style="medium">
        <color theme="5" tint="0.39991454817346722"/>
      </right>
      <top style="medium">
        <color theme="5" tint="0.39991454817346722"/>
      </top>
      <bottom style="medium">
        <color theme="5" tint="0.39991454817346722"/>
      </bottom>
      <diagonal/>
    </border>
    <border>
      <left style="thick">
        <color theme="7" tint="0.59996337778862885"/>
      </left>
      <right style="thin">
        <color theme="7" tint="0.59996337778862885"/>
      </right>
      <top style="thick">
        <color theme="7" tint="0.59996337778862885"/>
      </top>
      <bottom style="thin">
        <color theme="7" tint="0.59996337778862885"/>
      </bottom>
      <diagonal/>
    </border>
    <border>
      <left style="thin">
        <color theme="7" tint="0.59996337778862885"/>
      </left>
      <right style="thin">
        <color theme="7" tint="0.59996337778862885"/>
      </right>
      <top style="thick">
        <color theme="7" tint="0.59996337778862885"/>
      </top>
      <bottom style="thin">
        <color theme="7" tint="0.59996337778862885"/>
      </bottom>
      <diagonal/>
    </border>
    <border>
      <left style="thin">
        <color theme="7" tint="0.59996337778862885"/>
      </left>
      <right style="thin">
        <color theme="7" tint="0.59996337778862885"/>
      </right>
      <top style="thick">
        <color theme="7" tint="0.59996337778862885"/>
      </top>
      <bottom/>
      <diagonal/>
    </border>
    <border>
      <left style="thin">
        <color theme="7" tint="0.59996337778862885"/>
      </left>
      <right style="thick">
        <color theme="7" tint="0.59996337778862885"/>
      </right>
      <top style="thick">
        <color theme="7" tint="0.59996337778862885"/>
      </top>
      <bottom style="thin">
        <color theme="7" tint="0.59996337778862885"/>
      </bottom>
      <diagonal/>
    </border>
    <border>
      <left style="thick">
        <color theme="7" tint="0.59996337778862885"/>
      </left>
      <right style="thin">
        <color theme="7" tint="0.59996337778862885"/>
      </right>
      <top style="thin">
        <color theme="7" tint="0.59996337778862885"/>
      </top>
      <bottom style="thin">
        <color theme="7" tint="0.59996337778862885"/>
      </bottom>
      <diagonal/>
    </border>
    <border>
      <left style="thin">
        <color theme="7" tint="0.59996337778862885"/>
      </left>
      <right style="thin">
        <color theme="7" tint="0.59996337778862885"/>
      </right>
      <top style="thin">
        <color theme="7" tint="0.59996337778862885"/>
      </top>
      <bottom style="thin">
        <color theme="7" tint="0.59996337778862885"/>
      </bottom>
      <diagonal/>
    </border>
    <border>
      <left style="thin">
        <color theme="7" tint="0.59996337778862885"/>
      </left>
      <right style="thin">
        <color theme="7" tint="0.59996337778862885"/>
      </right>
      <top/>
      <bottom/>
      <diagonal/>
    </border>
    <border>
      <left style="thin">
        <color theme="7" tint="0.59996337778862885"/>
      </left>
      <right style="thick">
        <color theme="7" tint="0.59996337778862885"/>
      </right>
      <top style="thin">
        <color theme="7" tint="0.59996337778862885"/>
      </top>
      <bottom style="thin">
        <color theme="7" tint="0.59996337778862885"/>
      </bottom>
      <diagonal/>
    </border>
    <border>
      <left style="thick">
        <color theme="7" tint="0.59996337778862885"/>
      </left>
      <right style="thin">
        <color theme="7" tint="0.59996337778862885"/>
      </right>
      <top style="thin">
        <color theme="7" tint="0.59996337778862885"/>
      </top>
      <bottom/>
      <diagonal/>
    </border>
    <border>
      <left style="thin">
        <color theme="7" tint="0.59996337778862885"/>
      </left>
      <right style="thin">
        <color theme="7" tint="0.59996337778862885"/>
      </right>
      <top style="thin">
        <color theme="7" tint="0.59996337778862885"/>
      </top>
      <bottom/>
      <diagonal/>
    </border>
    <border>
      <left style="thin">
        <color theme="7" tint="0.59996337778862885"/>
      </left>
      <right style="thick">
        <color theme="7" tint="0.59996337778862885"/>
      </right>
      <top style="thin">
        <color theme="7" tint="0.59996337778862885"/>
      </top>
      <bottom/>
      <diagonal/>
    </border>
    <border>
      <left style="thick">
        <color theme="7" tint="0.59996337778862885"/>
      </left>
      <right style="thin">
        <color theme="7" tint="0.59996337778862885"/>
      </right>
      <top style="thin">
        <color theme="7" tint="0.59996337778862885"/>
      </top>
      <bottom style="thick">
        <color theme="7" tint="0.59996337778862885"/>
      </bottom>
      <diagonal/>
    </border>
    <border>
      <left style="thin">
        <color theme="7" tint="0.59996337778862885"/>
      </left>
      <right style="thin">
        <color theme="7" tint="0.59996337778862885"/>
      </right>
      <top style="thin">
        <color theme="7" tint="0.59996337778862885"/>
      </top>
      <bottom style="thick">
        <color theme="7" tint="0.59996337778862885"/>
      </bottom>
      <diagonal/>
    </border>
    <border>
      <left style="thin">
        <color theme="7" tint="0.59996337778862885"/>
      </left>
      <right style="thin">
        <color theme="7" tint="0.59996337778862885"/>
      </right>
      <top/>
      <bottom style="thick">
        <color theme="7" tint="0.59996337778862885"/>
      </bottom>
      <diagonal/>
    </border>
    <border>
      <left style="thin">
        <color theme="7" tint="0.59996337778862885"/>
      </left>
      <right style="thick">
        <color theme="7" tint="0.59996337778862885"/>
      </right>
      <top style="thin">
        <color theme="7" tint="0.59996337778862885"/>
      </top>
      <bottom style="thick">
        <color theme="7" tint="0.59996337778862885"/>
      </bottom>
      <diagonal/>
    </border>
    <border>
      <left style="thick">
        <color theme="7" tint="-0.24994659260841701"/>
      </left>
      <right style="thin">
        <color theme="7" tint="-0.24994659260841701"/>
      </right>
      <top style="thick">
        <color theme="7" tint="-0.24994659260841701"/>
      </top>
      <bottom style="thin">
        <color theme="7" tint="-0.24994659260841701"/>
      </bottom>
      <diagonal/>
    </border>
    <border>
      <left style="thin">
        <color theme="7" tint="-0.24994659260841701"/>
      </left>
      <right style="thin">
        <color theme="7" tint="-0.24994659260841701"/>
      </right>
      <top style="thick">
        <color theme="7" tint="-0.24994659260841701"/>
      </top>
      <bottom style="thin">
        <color theme="7" tint="-0.24994659260841701"/>
      </bottom>
      <diagonal/>
    </border>
    <border>
      <left style="thin">
        <color theme="7" tint="-0.24994659260841701"/>
      </left>
      <right style="thin">
        <color theme="7" tint="-0.24994659260841701"/>
      </right>
      <top style="thick">
        <color theme="7" tint="-0.24994659260841701"/>
      </top>
      <bottom/>
      <diagonal/>
    </border>
    <border>
      <left style="thin">
        <color theme="7" tint="-0.24994659260841701"/>
      </left>
      <right style="thick">
        <color theme="7" tint="-0.24994659260841701"/>
      </right>
      <top style="thick">
        <color theme="7" tint="-0.24994659260841701"/>
      </top>
      <bottom style="thin">
        <color theme="7" tint="-0.24994659260841701"/>
      </bottom>
      <diagonal/>
    </border>
    <border>
      <left style="thick">
        <color theme="7" tint="-0.24994659260841701"/>
      </left>
      <right style="thin">
        <color theme="7" tint="-0.24994659260841701"/>
      </right>
      <top style="thin">
        <color theme="7" tint="-0.24994659260841701"/>
      </top>
      <bottom style="thin">
        <color theme="7" tint="-0.24994659260841701"/>
      </bottom>
      <diagonal/>
    </border>
    <border>
      <left style="thin">
        <color theme="7" tint="-0.24994659260841701"/>
      </left>
      <right style="thin">
        <color theme="7" tint="-0.24994659260841701"/>
      </right>
      <top style="thin">
        <color theme="7" tint="-0.24994659260841701"/>
      </top>
      <bottom style="thin">
        <color theme="7" tint="-0.24994659260841701"/>
      </bottom>
      <diagonal/>
    </border>
    <border>
      <left style="thin">
        <color theme="7" tint="-0.24994659260841701"/>
      </left>
      <right style="thin">
        <color theme="7" tint="-0.24994659260841701"/>
      </right>
      <top/>
      <bottom/>
      <diagonal/>
    </border>
    <border>
      <left style="thin">
        <color theme="7" tint="-0.24994659260841701"/>
      </left>
      <right style="thin">
        <color theme="7" tint="-0.24994659260841701"/>
      </right>
      <top/>
      <bottom style="thin">
        <color theme="7" tint="-0.24994659260841701"/>
      </bottom>
      <diagonal/>
    </border>
    <border>
      <left style="thin">
        <color theme="7" tint="-0.24994659260841701"/>
      </left>
      <right style="thick">
        <color theme="7" tint="-0.24994659260841701"/>
      </right>
      <top style="thin">
        <color theme="7" tint="-0.24994659260841701"/>
      </top>
      <bottom style="thin">
        <color theme="7" tint="-0.24994659260841701"/>
      </bottom>
      <diagonal/>
    </border>
    <border>
      <left style="thin">
        <color theme="7" tint="-0.24994659260841701"/>
      </left>
      <right style="thin">
        <color theme="7" tint="-0.24994659260841701"/>
      </right>
      <top style="thin">
        <color theme="7" tint="-0.24994659260841701"/>
      </top>
      <bottom/>
      <diagonal/>
    </border>
    <border>
      <left style="thick">
        <color theme="7" tint="-0.24994659260841701"/>
      </left>
      <right style="thin">
        <color theme="7" tint="-0.24994659260841701"/>
      </right>
      <top style="thin">
        <color theme="7" tint="-0.24994659260841701"/>
      </top>
      <bottom style="thick">
        <color theme="7" tint="-0.24994659260841701"/>
      </bottom>
      <diagonal/>
    </border>
    <border>
      <left style="thin">
        <color theme="7" tint="-0.24994659260841701"/>
      </left>
      <right style="thin">
        <color theme="7" tint="-0.24994659260841701"/>
      </right>
      <top style="thin">
        <color theme="7" tint="-0.24994659260841701"/>
      </top>
      <bottom style="thick">
        <color theme="7" tint="-0.24994659260841701"/>
      </bottom>
      <diagonal/>
    </border>
    <border>
      <left style="thin">
        <color theme="7" tint="-0.24994659260841701"/>
      </left>
      <right style="thick">
        <color theme="7" tint="-0.24994659260841701"/>
      </right>
      <top style="thin">
        <color theme="7" tint="-0.24994659260841701"/>
      </top>
      <bottom style="thick">
        <color theme="7" tint="-0.24994659260841701"/>
      </bottom>
      <diagonal/>
    </border>
    <border>
      <left style="thin">
        <color auto="1"/>
      </left>
      <right/>
      <top style="thin">
        <color auto="1"/>
      </top>
      <bottom/>
      <diagonal/>
    </border>
    <border>
      <left/>
      <right/>
      <top style="thin">
        <color indexed="64"/>
      </top>
      <bottom/>
      <diagonal/>
    </border>
    <border>
      <left/>
      <right style="thin">
        <color indexed="64"/>
      </right>
      <top style="thin">
        <color indexed="64"/>
      </top>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double">
        <color rgb="FF009999"/>
      </right>
      <top/>
      <bottom style="double">
        <color rgb="FF009999"/>
      </bottom>
      <diagonal/>
    </border>
    <border>
      <left/>
      <right/>
      <top/>
      <bottom style="double">
        <color rgb="FF009999"/>
      </bottom>
      <diagonal/>
    </border>
    <border>
      <left style="double">
        <color rgb="FF009999"/>
      </left>
      <right/>
      <top/>
      <bottom style="double">
        <color rgb="FF009999"/>
      </bottom>
      <diagonal/>
    </border>
    <border>
      <left/>
      <right style="double">
        <color rgb="FF009999"/>
      </right>
      <top/>
      <bottom/>
      <diagonal/>
    </border>
    <border>
      <left style="double">
        <color rgb="FF009999"/>
      </left>
      <right/>
      <top/>
      <bottom/>
      <diagonal/>
    </border>
    <border>
      <left/>
      <right style="double">
        <color rgb="FF009999"/>
      </right>
      <top style="double">
        <color rgb="FF009999"/>
      </top>
      <bottom/>
      <diagonal/>
    </border>
    <border>
      <left/>
      <right/>
      <top style="double">
        <color rgb="FF009999"/>
      </top>
      <bottom/>
      <diagonal/>
    </border>
    <border>
      <left style="double">
        <color rgb="FF009999"/>
      </left>
      <right/>
      <top style="double">
        <color rgb="FF009999"/>
      </top>
      <bottom/>
      <diagonal/>
    </border>
    <border>
      <left style="thick">
        <color theme="5"/>
      </left>
      <right style="thin">
        <color theme="5"/>
      </right>
      <top/>
      <bottom style="thin">
        <color theme="5"/>
      </bottom>
      <diagonal/>
    </border>
    <border>
      <left style="thin">
        <color theme="5"/>
      </left>
      <right style="thin">
        <color theme="5"/>
      </right>
      <top style="thick">
        <color theme="5"/>
      </top>
      <bottom/>
      <diagonal/>
    </border>
    <border>
      <left style="thick">
        <color theme="8"/>
      </left>
      <right style="thin">
        <color theme="8"/>
      </right>
      <top style="thin">
        <color theme="8"/>
      </top>
      <bottom/>
      <diagonal/>
    </border>
    <border>
      <left style="thin">
        <color theme="8"/>
      </left>
      <right style="thick">
        <color theme="8"/>
      </right>
      <top/>
      <bottom/>
      <diagonal/>
    </border>
    <border>
      <left style="thin">
        <color theme="8"/>
      </left>
      <right style="thin">
        <color theme="8"/>
      </right>
      <top style="thick">
        <color theme="8"/>
      </top>
      <bottom/>
      <diagonal/>
    </border>
    <border>
      <left style="thin">
        <color theme="8"/>
      </left>
      <right style="thin">
        <color theme="8"/>
      </right>
      <top/>
      <bottom/>
      <diagonal/>
    </border>
    <border>
      <left style="thick">
        <color rgb="FF9999FF"/>
      </left>
      <right style="thin">
        <color rgb="FF9999FF"/>
      </right>
      <top style="thin">
        <color rgb="FF9999FF"/>
      </top>
      <bottom/>
      <diagonal/>
    </border>
    <border>
      <left style="thin">
        <color rgb="FF9999FF"/>
      </left>
      <right style="thin">
        <color rgb="FF9999FF"/>
      </right>
      <top style="thin">
        <color rgb="FF9999FF"/>
      </top>
      <bottom/>
      <diagonal/>
    </border>
    <border>
      <left style="thin">
        <color rgb="FF9999FF"/>
      </left>
      <right style="thick">
        <color rgb="FF9999FF"/>
      </right>
      <top style="thin">
        <color rgb="FF9999FF"/>
      </top>
      <bottom/>
      <diagonal/>
    </border>
  </borders>
  <cellStyleXfs count="20">
    <xf numFmtId="0" fontId="0" fillId="0" borderId="0"/>
    <xf numFmtId="0" fontId="9" fillId="0" borderId="0" applyNumberFormat="0" applyFill="0" applyBorder="0" applyAlignment="0" applyProtection="0">
      <alignment vertical="top"/>
      <protection locked="0"/>
    </xf>
    <xf numFmtId="165" fontId="15" fillId="0" borderId="0" applyFont="0" applyFill="0" applyBorder="0" applyAlignment="0" applyProtection="0"/>
    <xf numFmtId="0" fontId="16" fillId="0" borderId="0" applyNumberFormat="0" applyFill="0" applyBorder="0" applyAlignment="0" applyProtection="0"/>
    <xf numFmtId="164" fontId="15" fillId="0" borderId="0" applyFont="0" applyFill="0" applyBorder="0" applyAlignment="0" applyProtection="0"/>
    <xf numFmtId="0" fontId="17" fillId="0" borderId="0"/>
    <xf numFmtId="0" fontId="15" fillId="0" borderId="0"/>
    <xf numFmtId="0" fontId="1" fillId="0" borderId="0"/>
    <xf numFmtId="0" fontId="15" fillId="0" borderId="0"/>
    <xf numFmtId="0" fontId="15" fillId="0" borderId="0"/>
    <xf numFmtId="0" fontId="15" fillId="0" borderId="0"/>
    <xf numFmtId="0" fontId="15" fillId="0" borderId="0"/>
    <xf numFmtId="9" fontId="14" fillId="0" borderId="0" applyFont="0" applyFill="0" applyBorder="0" applyAlignment="0" applyProtection="0"/>
    <xf numFmtId="164" fontId="1" fillId="0" borderId="0" applyFont="0" applyFill="0" applyBorder="0" applyAlignment="0" applyProtection="0"/>
    <xf numFmtId="0" fontId="14" fillId="0" borderId="0"/>
    <xf numFmtId="164" fontId="14" fillId="0" borderId="0" applyFont="0" applyFill="0" applyBorder="0" applyAlignment="0" applyProtection="0"/>
    <xf numFmtId="0" fontId="55" fillId="0" borderId="0"/>
    <xf numFmtId="9" fontId="1" fillId="0" borderId="0" applyFont="0" applyFill="0" applyBorder="0" applyAlignment="0" applyProtection="0"/>
    <xf numFmtId="41" fontId="1" fillId="0" borderId="0" applyFont="0" applyFill="0" applyBorder="0" applyAlignment="0" applyProtection="0"/>
    <xf numFmtId="0" fontId="1" fillId="0" borderId="0"/>
  </cellStyleXfs>
  <cellXfs count="2597">
    <xf numFmtId="0" fontId="0" fillId="0" borderId="0" xfId="0"/>
    <xf numFmtId="0" fontId="0" fillId="0" borderId="0" xfId="0"/>
    <xf numFmtId="0" fontId="0" fillId="0" borderId="0" xfId="0" applyAlignment="1">
      <alignment horizontal="center" vertical="center"/>
    </xf>
    <xf numFmtId="0" fontId="3" fillId="0" borderId="0" xfId="0" applyFont="1" applyAlignment="1">
      <alignment horizontal="center" vertical="center"/>
    </xf>
    <xf numFmtId="0" fontId="0" fillId="0" borderId="0" xfId="0" applyAlignment="1">
      <alignment horizontal="center" vertical="center" wrapText="1"/>
    </xf>
    <xf numFmtId="0" fontId="0" fillId="0" borderId="0" xfId="0" applyAlignment="1">
      <alignment vertical="center" wrapText="1"/>
    </xf>
    <xf numFmtId="2" fontId="0" fillId="0" borderId="0" xfId="0" applyNumberFormat="1"/>
    <xf numFmtId="164" fontId="0" fillId="0" borderId="0" xfId="13" applyFont="1"/>
    <xf numFmtId="167" fontId="0" fillId="0" borderId="0" xfId="0" applyNumberFormat="1"/>
    <xf numFmtId="0" fontId="18" fillId="0" borderId="1" xfId="0" applyFont="1" applyFill="1" applyBorder="1" applyAlignment="1" applyProtection="1">
      <alignment horizontal="center" vertical="center" wrapText="1"/>
      <protection locked="0"/>
    </xf>
    <xf numFmtId="4" fontId="0" fillId="10" borderId="1" xfId="0" applyNumberFormat="1" applyFill="1" applyBorder="1" applyAlignment="1" applyProtection="1">
      <alignment horizontal="center" vertical="center" wrapText="1"/>
    </xf>
    <xf numFmtId="2" fontId="31" fillId="11" borderId="30" xfId="0" applyNumberFormat="1" applyFont="1" applyFill="1" applyBorder="1" applyAlignment="1" applyProtection="1">
      <alignment horizontal="center" vertical="center"/>
    </xf>
    <xf numFmtId="171" fontId="31" fillId="11" borderId="30" xfId="0" applyNumberFormat="1" applyFont="1" applyFill="1" applyBorder="1" applyAlignment="1" applyProtection="1">
      <alignment horizontal="center" vertical="center"/>
    </xf>
    <xf numFmtId="0" fontId="0" fillId="3" borderId="0" xfId="0" applyFill="1" applyBorder="1" applyProtection="1"/>
    <xf numFmtId="0" fontId="0" fillId="0" borderId="0" xfId="0" applyBorder="1" applyProtection="1"/>
    <xf numFmtId="0" fontId="21" fillId="3" borderId="0" xfId="0" applyFont="1" applyFill="1" applyBorder="1" applyProtection="1"/>
    <xf numFmtId="0" fontId="2" fillId="3" borderId="0" xfId="0" applyFont="1" applyFill="1" applyBorder="1" applyProtection="1"/>
    <xf numFmtId="0" fontId="6" fillId="3" borderId="0" xfId="0" applyFont="1" applyFill="1" applyBorder="1" applyAlignment="1" applyProtection="1">
      <alignment horizontal="center" vertical="center" wrapText="1"/>
    </xf>
    <xf numFmtId="0" fontId="11" fillId="3" borderId="0" xfId="0" applyFont="1" applyFill="1" applyBorder="1" applyAlignment="1" applyProtection="1">
      <alignment horizontal="center" vertical="center" wrapText="1"/>
    </xf>
    <xf numFmtId="10" fontId="11" fillId="3" borderId="0" xfId="0" applyNumberFormat="1" applyFont="1" applyFill="1" applyBorder="1" applyAlignment="1" applyProtection="1">
      <alignment horizontal="center" vertical="center" wrapText="1"/>
    </xf>
    <xf numFmtId="2" fontId="11" fillId="3" borderId="0" xfId="0" applyNumberFormat="1" applyFont="1" applyFill="1" applyBorder="1" applyAlignment="1" applyProtection="1">
      <alignment horizontal="center" vertical="center" wrapText="1"/>
    </xf>
    <xf numFmtId="4" fontId="13" fillId="3" borderId="0" xfId="0" applyNumberFormat="1" applyFont="1" applyFill="1" applyBorder="1" applyAlignment="1" applyProtection="1">
      <alignment vertical="center" wrapText="1"/>
    </xf>
    <xf numFmtId="10" fontId="13" fillId="3" borderId="0" xfId="0" applyNumberFormat="1" applyFont="1" applyFill="1" applyBorder="1" applyAlignment="1" applyProtection="1">
      <alignment vertical="center" wrapText="1"/>
    </xf>
    <xf numFmtId="0" fontId="2" fillId="0" borderId="0" xfId="0" applyFont="1" applyBorder="1" applyProtection="1"/>
    <xf numFmtId="0" fontId="21" fillId="0" borderId="0" xfId="0" applyFont="1" applyBorder="1" applyProtection="1"/>
    <xf numFmtId="0" fontId="7" fillId="3" borderId="0" xfId="0" applyFont="1" applyFill="1" applyBorder="1" applyAlignment="1" applyProtection="1">
      <alignment horizontal="center" vertical="center" wrapText="1"/>
    </xf>
    <xf numFmtId="0" fontId="13" fillId="3" borderId="0" xfId="0" applyFont="1" applyFill="1" applyBorder="1" applyAlignment="1" applyProtection="1">
      <alignment horizontal="center" vertical="center" wrapText="1"/>
    </xf>
    <xf numFmtId="10" fontId="13" fillId="3" borderId="0" xfId="0" applyNumberFormat="1" applyFont="1" applyFill="1" applyBorder="1" applyAlignment="1" applyProtection="1">
      <alignment horizontal="center" vertical="center" wrapText="1"/>
    </xf>
    <xf numFmtId="2" fontId="13" fillId="3" borderId="0" xfId="0" applyNumberFormat="1" applyFont="1" applyFill="1" applyBorder="1" applyAlignment="1" applyProtection="1">
      <alignment horizontal="center" vertical="center" wrapText="1"/>
    </xf>
    <xf numFmtId="4" fontId="11" fillId="3" borderId="0" xfId="0" applyNumberFormat="1" applyFont="1" applyFill="1" applyBorder="1" applyAlignment="1" applyProtection="1">
      <alignment horizontal="center" vertical="center" wrapText="1"/>
    </xf>
    <xf numFmtId="0" fontId="0" fillId="3" borderId="0" xfId="0" applyFont="1" applyFill="1" applyBorder="1" applyProtection="1"/>
    <xf numFmtId="4" fontId="0" fillId="3" borderId="0" xfId="0" applyNumberFormat="1" applyFont="1" applyFill="1" applyBorder="1" applyProtection="1"/>
    <xf numFmtId="1" fontId="0" fillId="3" borderId="0" xfId="0" applyNumberFormat="1" applyFont="1" applyFill="1" applyBorder="1" applyProtection="1"/>
    <xf numFmtId="10" fontId="0" fillId="3" borderId="0" xfId="0" applyNumberFormat="1" applyFont="1" applyFill="1" applyBorder="1" applyProtection="1"/>
    <xf numFmtId="2" fontId="0" fillId="3" borderId="0" xfId="0" applyNumberFormat="1" applyFont="1" applyFill="1" applyBorder="1" applyProtection="1"/>
    <xf numFmtId="169" fontId="0" fillId="3" borderId="0" xfId="0" applyNumberFormat="1" applyFont="1" applyFill="1" applyBorder="1" applyProtection="1"/>
    <xf numFmtId="168" fontId="0" fillId="3" borderId="0" xfId="0" applyNumberFormat="1" applyFont="1" applyFill="1" applyBorder="1" applyProtection="1"/>
    <xf numFmtId="4" fontId="3" fillId="3" borderId="0" xfId="0" applyNumberFormat="1" applyFont="1" applyFill="1" applyBorder="1" applyAlignment="1" applyProtection="1">
      <alignment horizontal="center" vertical="center" wrapText="1"/>
    </xf>
    <xf numFmtId="10" fontId="3" fillId="3" borderId="0" xfId="0" applyNumberFormat="1" applyFont="1" applyFill="1" applyBorder="1" applyAlignment="1" applyProtection="1">
      <alignment horizontal="center" vertical="center" wrapText="1"/>
    </xf>
    <xf numFmtId="0" fontId="3" fillId="3" borderId="0" xfId="0" applyFont="1" applyFill="1" applyBorder="1" applyAlignment="1" applyProtection="1">
      <alignment vertical="center"/>
    </xf>
    <xf numFmtId="0" fontId="0" fillId="3" borderId="0" xfId="0" applyFont="1" applyFill="1" applyBorder="1" applyAlignment="1" applyProtection="1">
      <alignment horizontal="justify" vertical="center"/>
    </xf>
    <xf numFmtId="4" fontId="0" fillId="3" borderId="0" xfId="0" applyNumberFormat="1" applyFont="1" applyFill="1" applyBorder="1" applyAlignment="1" applyProtection="1">
      <alignment horizontal="justify" vertical="center"/>
    </xf>
    <xf numFmtId="1" fontId="0" fillId="3" borderId="0" xfId="0" applyNumberFormat="1" applyFont="1" applyFill="1" applyBorder="1" applyAlignment="1" applyProtection="1">
      <alignment horizontal="justify" vertical="center"/>
    </xf>
    <xf numFmtId="10" fontId="0" fillId="3" borderId="0" xfId="0" applyNumberFormat="1" applyFont="1" applyFill="1" applyBorder="1" applyAlignment="1" applyProtection="1">
      <alignment horizontal="justify" vertical="center"/>
    </xf>
    <xf numFmtId="14" fontId="22" fillId="3" borderId="0" xfId="0" applyNumberFormat="1" applyFont="1" applyFill="1" applyBorder="1" applyAlignment="1" applyProtection="1">
      <alignment horizontal="left" vertical="center"/>
    </xf>
    <xf numFmtId="10" fontId="22" fillId="3" borderId="0" xfId="0" applyNumberFormat="1" applyFont="1" applyFill="1" applyBorder="1" applyAlignment="1" applyProtection="1">
      <alignment horizontal="left" vertical="center"/>
    </xf>
    <xf numFmtId="2" fontId="22" fillId="3" borderId="0" xfId="0" applyNumberFormat="1" applyFont="1" applyFill="1" applyBorder="1" applyAlignment="1" applyProtection="1">
      <alignment horizontal="left" vertical="center"/>
    </xf>
    <xf numFmtId="169" fontId="0" fillId="3" borderId="0" xfId="0" applyNumberFormat="1" applyFont="1" applyFill="1" applyBorder="1" applyAlignment="1" applyProtection="1">
      <alignment horizontal="justify" vertical="center"/>
    </xf>
    <xf numFmtId="168" fontId="22" fillId="3" borderId="0" xfId="0" applyNumberFormat="1" applyFont="1" applyFill="1" applyBorder="1" applyAlignment="1" applyProtection="1">
      <alignment horizontal="left" vertical="center"/>
    </xf>
    <xf numFmtId="4" fontId="18" fillId="3" borderId="0" xfId="0" applyNumberFormat="1" applyFont="1" applyFill="1" applyBorder="1" applyAlignment="1" applyProtection="1">
      <alignment horizontal="center" vertical="center"/>
    </xf>
    <xf numFmtId="10" fontId="18" fillId="3" borderId="0" xfId="0" applyNumberFormat="1" applyFont="1" applyFill="1" applyBorder="1" applyAlignment="1" applyProtection="1">
      <alignment horizontal="center" vertical="center"/>
    </xf>
    <xf numFmtId="0" fontId="18" fillId="0" borderId="0" xfId="0" applyFont="1" applyBorder="1" applyProtection="1"/>
    <xf numFmtId="4" fontId="18" fillId="12" borderId="1" xfId="0" applyNumberFormat="1" applyFont="1" applyFill="1" applyBorder="1" applyAlignment="1" applyProtection="1">
      <alignment horizontal="center" vertical="center" wrapText="1"/>
    </xf>
    <xf numFmtId="166" fontId="0" fillId="12" borderId="1" xfId="0" applyNumberFormat="1" applyFont="1" applyFill="1" applyBorder="1" applyAlignment="1" applyProtection="1">
      <alignment horizontal="center" vertical="center" wrapText="1"/>
    </xf>
    <xf numFmtId="0" fontId="22" fillId="9" borderId="21" xfId="0" applyFont="1" applyFill="1" applyBorder="1" applyAlignment="1" applyProtection="1">
      <alignment vertical="center"/>
    </xf>
    <xf numFmtId="0" fontId="2" fillId="0" borderId="0" xfId="0" applyFont="1" applyFill="1" applyBorder="1" applyProtection="1"/>
    <xf numFmtId="0" fontId="21" fillId="0" borderId="0" xfId="0" applyFont="1" applyFill="1" applyBorder="1" applyProtection="1"/>
    <xf numFmtId="0" fontId="0" fillId="0" borderId="0" xfId="0" applyFill="1" applyBorder="1" applyProtection="1"/>
    <xf numFmtId="0" fontId="18" fillId="12" borderId="21" xfId="0" applyFont="1" applyFill="1" applyBorder="1" applyAlignment="1" applyProtection="1">
      <alignment vertical="center" wrapText="1"/>
    </xf>
    <xf numFmtId="4" fontId="0" fillId="0" borderId="0" xfId="0" applyNumberFormat="1" applyBorder="1" applyProtection="1"/>
    <xf numFmtId="1" fontId="0" fillId="0" borderId="0" xfId="0" applyNumberFormat="1" applyBorder="1" applyProtection="1"/>
    <xf numFmtId="10" fontId="0" fillId="0" borderId="0" xfId="0" applyNumberFormat="1" applyBorder="1" applyProtection="1"/>
    <xf numFmtId="2" fontId="0" fillId="0" borderId="0" xfId="0" applyNumberFormat="1" applyBorder="1" applyProtection="1"/>
    <xf numFmtId="169" fontId="0" fillId="0" borderId="0" xfId="0" applyNumberFormat="1" applyBorder="1" applyProtection="1"/>
    <xf numFmtId="168" fontId="0" fillId="0" borderId="0" xfId="0" applyNumberFormat="1" applyBorder="1" applyProtection="1"/>
    <xf numFmtId="0" fontId="0" fillId="3" borderId="0" xfId="0" applyNumberFormat="1" applyFill="1" applyBorder="1" applyProtection="1"/>
    <xf numFmtId="0" fontId="0" fillId="0" borderId="0" xfId="0" applyNumberFormat="1" applyBorder="1" applyProtection="1"/>
    <xf numFmtId="0" fontId="21" fillId="3" borderId="0" xfId="0" applyNumberFormat="1" applyFont="1" applyFill="1" applyBorder="1" applyProtection="1"/>
    <xf numFmtId="0" fontId="2" fillId="0" borderId="0" xfId="0" applyNumberFormat="1" applyFont="1" applyBorder="1" applyProtection="1"/>
    <xf numFmtId="0" fontId="21" fillId="0" borderId="0" xfId="0" applyNumberFormat="1" applyFont="1" applyBorder="1" applyProtection="1"/>
    <xf numFmtId="0" fontId="18" fillId="0" borderId="0" xfId="0" applyNumberFormat="1" applyFont="1" applyBorder="1" applyProtection="1"/>
    <xf numFmtId="0" fontId="21" fillId="3" borderId="0" xfId="0" applyFont="1" applyFill="1" applyBorder="1" applyAlignment="1" applyProtection="1">
      <alignment horizontal="center" vertical="center"/>
    </xf>
    <xf numFmtId="0" fontId="21" fillId="0" borderId="0" xfId="0" applyFont="1" applyBorder="1" applyAlignment="1" applyProtection="1">
      <alignment horizontal="center" vertical="center"/>
    </xf>
    <xf numFmtId="0" fontId="21" fillId="0" borderId="0" xfId="0" applyFont="1" applyFill="1" applyBorder="1" applyAlignment="1" applyProtection="1">
      <alignment horizontal="center" vertical="center"/>
    </xf>
    <xf numFmtId="0" fontId="21" fillId="0" borderId="0" xfId="0" applyNumberFormat="1" applyFont="1" applyBorder="1" applyAlignment="1" applyProtection="1">
      <alignment horizontal="center" vertical="center"/>
    </xf>
    <xf numFmtId="0" fontId="0" fillId="3" borderId="0" xfId="0" applyNumberFormat="1" applyFill="1" applyBorder="1" applyAlignment="1" applyProtection="1">
      <alignment wrapText="1"/>
    </xf>
    <xf numFmtId="0" fontId="21" fillId="3" borderId="0" xfId="0" applyNumberFormat="1" applyFont="1" applyFill="1" applyBorder="1" applyAlignment="1" applyProtection="1">
      <alignment wrapText="1"/>
    </xf>
    <xf numFmtId="0" fontId="21" fillId="0" borderId="0" xfId="0" applyNumberFormat="1" applyFont="1" applyBorder="1" applyAlignment="1" applyProtection="1">
      <alignment wrapText="1"/>
    </xf>
    <xf numFmtId="0" fontId="18" fillId="0" borderId="0" xfId="0" applyNumberFormat="1" applyFont="1" applyBorder="1" applyAlignment="1" applyProtection="1">
      <alignment wrapText="1"/>
    </xf>
    <xf numFmtId="166" fontId="0" fillId="10" borderId="1" xfId="0" applyNumberFormat="1" applyFont="1" applyFill="1" applyBorder="1" applyAlignment="1" applyProtection="1">
      <alignment horizontal="center" vertical="center" wrapText="1"/>
    </xf>
    <xf numFmtId="0" fontId="26" fillId="3" borderId="0" xfId="0" applyFont="1" applyFill="1" applyBorder="1" applyAlignment="1" applyProtection="1">
      <alignment horizontal="center" vertical="center"/>
    </xf>
    <xf numFmtId="4" fontId="26" fillId="3" borderId="0" xfId="0" applyNumberFormat="1" applyFont="1" applyFill="1" applyBorder="1" applyAlignment="1" applyProtection="1">
      <alignment horizontal="center" vertical="center"/>
    </xf>
    <xf numFmtId="1" fontId="26" fillId="3" borderId="0" xfId="0" applyNumberFormat="1" applyFont="1" applyFill="1" applyBorder="1" applyAlignment="1" applyProtection="1">
      <alignment horizontal="center" vertical="center"/>
    </xf>
    <xf numFmtId="10" fontId="26" fillId="3" borderId="0" xfId="0" applyNumberFormat="1" applyFont="1" applyFill="1" applyBorder="1" applyAlignment="1" applyProtection="1">
      <alignment horizontal="center" vertical="center"/>
    </xf>
    <xf numFmtId="2" fontId="26" fillId="3" borderId="0" xfId="0" applyNumberFormat="1" applyFont="1" applyFill="1" applyBorder="1" applyAlignment="1" applyProtection="1">
      <alignment horizontal="center" vertical="center"/>
    </xf>
    <xf numFmtId="4" fontId="18" fillId="0" borderId="39" xfId="0" applyNumberFormat="1" applyFont="1" applyFill="1" applyBorder="1" applyAlignment="1" applyProtection="1">
      <alignment horizontal="center" vertical="center" wrapText="1"/>
      <protection locked="0"/>
    </xf>
    <xf numFmtId="4" fontId="18" fillId="0" borderId="40" xfId="0" applyNumberFormat="1" applyFont="1" applyFill="1" applyBorder="1" applyAlignment="1" applyProtection="1">
      <alignment horizontal="center" vertical="center" wrapText="1"/>
      <protection locked="0"/>
    </xf>
    <xf numFmtId="4" fontId="18" fillId="3" borderId="40" xfId="0" applyNumberFormat="1" applyFont="1" applyFill="1" applyBorder="1" applyAlignment="1" applyProtection="1">
      <alignment horizontal="center" vertical="center" wrapText="1"/>
      <protection locked="0"/>
    </xf>
    <xf numFmtId="0" fontId="2" fillId="3" borderId="0" xfId="0" applyNumberFormat="1" applyFont="1" applyFill="1" applyBorder="1" applyProtection="1"/>
    <xf numFmtId="0" fontId="0" fillId="0" borderId="0" xfId="0" applyProtection="1"/>
    <xf numFmtId="4" fontId="23" fillId="0" borderId="43" xfId="0" applyNumberFormat="1" applyFont="1" applyFill="1" applyBorder="1" applyAlignment="1" applyProtection="1">
      <alignment horizontal="center" vertical="center" wrapText="1"/>
      <protection locked="0"/>
    </xf>
    <xf numFmtId="3" fontId="14" fillId="0" borderId="46" xfId="14" applyNumberFormat="1" applyFont="1" applyBorder="1" applyAlignment="1" applyProtection="1">
      <alignment horizontal="center" readingOrder="1"/>
      <protection locked="0"/>
    </xf>
    <xf numFmtId="3" fontId="14" fillId="0" borderId="46" xfId="14" applyNumberFormat="1" applyBorder="1" applyAlignment="1" applyProtection="1">
      <alignment horizontal="center" vertical="center"/>
      <protection locked="0"/>
    </xf>
    <xf numFmtId="3" fontId="14" fillId="0" borderId="47" xfId="14" applyNumberFormat="1" applyFont="1" applyBorder="1" applyAlignment="1" applyProtection="1">
      <alignment horizontal="center" readingOrder="1"/>
      <protection locked="0"/>
    </xf>
    <xf numFmtId="3" fontId="36" fillId="0" borderId="46" xfId="0" applyNumberFormat="1" applyFont="1" applyBorder="1" applyAlignment="1" applyProtection="1">
      <alignment horizontal="center"/>
      <protection locked="0"/>
    </xf>
    <xf numFmtId="3" fontId="14" fillId="0" borderId="48" xfId="14" applyNumberFormat="1" applyBorder="1" applyAlignment="1" applyProtection="1">
      <alignment horizontal="center" vertical="center"/>
      <protection locked="0"/>
    </xf>
    <xf numFmtId="0" fontId="18" fillId="12" borderId="1" xfId="0" applyFont="1" applyFill="1" applyBorder="1" applyAlignment="1" applyProtection="1">
      <alignment horizontal="center" vertical="center" wrapText="1"/>
    </xf>
    <xf numFmtId="0" fontId="18" fillId="12" borderId="50" xfId="0" applyFont="1" applyFill="1" applyBorder="1" applyAlignment="1" applyProtection="1">
      <alignment vertical="center" wrapText="1"/>
    </xf>
    <xf numFmtId="0" fontId="18" fillId="12" borderId="29" xfId="0" applyFont="1" applyFill="1" applyBorder="1" applyAlignment="1" applyProtection="1">
      <alignment vertical="center" wrapText="1"/>
    </xf>
    <xf numFmtId="0" fontId="18" fillId="12" borderId="27" xfId="0" applyFont="1" applyFill="1" applyBorder="1" applyAlignment="1" applyProtection="1">
      <alignment vertical="center" wrapText="1"/>
    </xf>
    <xf numFmtId="0" fontId="18" fillId="3" borderId="0" xfId="0" applyFont="1" applyFill="1" applyBorder="1" applyProtection="1"/>
    <xf numFmtId="0" fontId="18" fillId="3" borderId="0" xfId="0" applyFont="1" applyFill="1" applyBorder="1" applyAlignment="1" applyProtection="1">
      <alignment horizontal="center"/>
    </xf>
    <xf numFmtId="10" fontId="18" fillId="3" borderId="0" xfId="0" applyNumberFormat="1" applyFont="1" applyFill="1" applyBorder="1" applyAlignment="1" applyProtection="1">
      <alignment horizontal="center"/>
    </xf>
    <xf numFmtId="0" fontId="18" fillId="3" borderId="0" xfId="0" applyFont="1" applyFill="1" applyBorder="1" applyAlignment="1" applyProtection="1">
      <alignment horizontal="center" vertical="center"/>
    </xf>
    <xf numFmtId="0" fontId="18" fillId="0" borderId="0" xfId="0" applyFont="1" applyBorder="1" applyAlignment="1" applyProtection="1">
      <alignment horizontal="center"/>
    </xf>
    <xf numFmtId="10" fontId="18" fillId="0" borderId="0" xfId="0" applyNumberFormat="1" applyFont="1" applyBorder="1" applyAlignment="1" applyProtection="1">
      <alignment horizontal="center"/>
    </xf>
    <xf numFmtId="0" fontId="18" fillId="0" borderId="0" xfId="0" applyFont="1" applyBorder="1" applyAlignment="1" applyProtection="1">
      <alignment horizontal="center" vertical="center"/>
    </xf>
    <xf numFmtId="0" fontId="18" fillId="0" borderId="0" xfId="0" applyFont="1" applyFill="1" applyBorder="1" applyProtection="1"/>
    <xf numFmtId="0" fontId="18" fillId="0" borderId="0" xfId="0" applyFont="1" applyFill="1" applyBorder="1" applyAlignment="1" applyProtection="1">
      <alignment horizontal="center"/>
    </xf>
    <xf numFmtId="10" fontId="18" fillId="0" borderId="0" xfId="0" applyNumberFormat="1" applyFont="1" applyFill="1" applyBorder="1" applyAlignment="1" applyProtection="1">
      <alignment horizontal="center"/>
    </xf>
    <xf numFmtId="0" fontId="18" fillId="0" borderId="0" xfId="0" applyFont="1" applyFill="1" applyBorder="1" applyAlignment="1" applyProtection="1">
      <alignment horizontal="center" vertical="center"/>
    </xf>
    <xf numFmtId="0" fontId="18" fillId="0" borderId="0" xfId="0" applyNumberFormat="1" applyFont="1" applyBorder="1" applyAlignment="1" applyProtection="1">
      <alignment horizontal="center"/>
    </xf>
    <xf numFmtId="0" fontId="18" fillId="0" borderId="0" xfId="0" applyNumberFormat="1" applyFont="1" applyBorder="1" applyAlignment="1" applyProtection="1">
      <alignment horizontal="center" vertical="center"/>
    </xf>
    <xf numFmtId="0" fontId="31" fillId="8" borderId="16" xfId="0" applyNumberFormat="1" applyFont="1" applyFill="1" applyBorder="1" applyAlignment="1" applyProtection="1">
      <alignment vertical="center" wrapText="1"/>
    </xf>
    <xf numFmtId="0" fontId="31" fillId="8" borderId="17" xfId="0" applyNumberFormat="1" applyFont="1" applyFill="1" applyBorder="1" applyAlignment="1" applyProtection="1">
      <alignment vertical="center" wrapText="1"/>
    </xf>
    <xf numFmtId="0" fontId="31" fillId="8" borderId="18" xfId="0" applyNumberFormat="1" applyFont="1" applyFill="1" applyBorder="1" applyAlignment="1" applyProtection="1">
      <alignment vertical="center" wrapText="1"/>
    </xf>
    <xf numFmtId="0" fontId="33" fillId="9" borderId="49" xfId="0" applyNumberFormat="1" applyFont="1" applyFill="1" applyBorder="1" applyAlignment="1" applyProtection="1">
      <alignment horizontal="left" vertical="center" wrapText="1"/>
    </xf>
    <xf numFmtId="0" fontId="0" fillId="0" borderId="0" xfId="0" applyFont="1" applyAlignment="1" applyProtection="1">
      <alignment vertical="center"/>
    </xf>
    <xf numFmtId="0" fontId="0" fillId="0" borderId="49" xfId="0" applyFont="1" applyBorder="1" applyAlignment="1" applyProtection="1">
      <alignment vertical="center"/>
    </xf>
    <xf numFmtId="0" fontId="18" fillId="0" borderId="0" xfId="0" applyFont="1" applyAlignment="1" applyProtection="1">
      <alignment vertical="center"/>
    </xf>
    <xf numFmtId="0" fontId="18" fillId="0" borderId="0" xfId="0" applyFont="1" applyBorder="1" applyAlignment="1" applyProtection="1">
      <alignment vertical="center"/>
    </xf>
    <xf numFmtId="0" fontId="18" fillId="0" borderId="0" xfId="0" applyFont="1" applyProtection="1"/>
    <xf numFmtId="0" fontId="70" fillId="2" borderId="0" xfId="1" applyFont="1" applyFill="1" applyAlignment="1" applyProtection="1">
      <alignment horizontal="center" vertical="center"/>
    </xf>
    <xf numFmtId="0" fontId="18" fillId="0" borderId="49" xfId="0" applyFont="1" applyBorder="1" applyAlignment="1" applyProtection="1">
      <alignment vertical="center"/>
    </xf>
    <xf numFmtId="0" fontId="22" fillId="0" borderId="0" xfId="0" applyFont="1" applyFill="1" applyBorder="1" applyAlignment="1" applyProtection="1">
      <alignment horizontal="center" vertical="center"/>
    </xf>
    <xf numFmtId="0" fontId="33" fillId="34" borderId="49" xfId="0" applyNumberFormat="1" applyFont="1" applyFill="1" applyBorder="1" applyAlignment="1" applyProtection="1">
      <alignment horizontal="left" vertical="center" wrapText="1"/>
    </xf>
    <xf numFmtId="0" fontId="18" fillId="2" borderId="50" xfId="0" applyFont="1" applyFill="1" applyBorder="1" applyAlignment="1" applyProtection="1">
      <alignment vertical="center" wrapText="1"/>
    </xf>
    <xf numFmtId="0" fontId="18" fillId="2" borderId="29" xfId="0" applyFont="1" applyFill="1" applyBorder="1" applyAlignment="1" applyProtection="1">
      <alignment vertical="center" wrapText="1"/>
    </xf>
    <xf numFmtId="0" fontId="18" fillId="2" borderId="27" xfId="0" applyFont="1" applyFill="1" applyBorder="1" applyAlignment="1" applyProtection="1">
      <alignment vertical="center" wrapText="1"/>
    </xf>
    <xf numFmtId="0" fontId="18" fillId="0" borderId="54" xfId="0" applyFont="1" applyFill="1" applyBorder="1" applyAlignment="1" applyProtection="1">
      <alignment horizontal="center" vertical="center" wrapText="1"/>
      <protection locked="0"/>
    </xf>
    <xf numFmtId="0" fontId="18" fillId="2" borderId="49" xfId="0" applyFont="1" applyFill="1" applyBorder="1" applyAlignment="1" applyProtection="1">
      <alignment horizontal="center" vertical="center" wrapText="1"/>
    </xf>
    <xf numFmtId="4" fontId="23" fillId="3" borderId="49" xfId="0" applyNumberFormat="1" applyFont="1" applyFill="1" applyBorder="1" applyAlignment="1" applyProtection="1">
      <alignment horizontal="center" vertical="center" wrapText="1"/>
      <protection locked="0"/>
    </xf>
    <xf numFmtId="4" fontId="18" fillId="12" borderId="49" xfId="0" applyNumberFormat="1" applyFont="1" applyFill="1" applyBorder="1" applyAlignment="1" applyProtection="1">
      <alignment horizontal="center" vertical="center" wrapText="1"/>
    </xf>
    <xf numFmtId="0" fontId="18" fillId="12" borderId="49" xfId="0" applyFont="1" applyFill="1" applyBorder="1" applyAlignment="1" applyProtection="1">
      <alignment horizontal="center" vertical="center" wrapText="1"/>
    </xf>
    <xf numFmtId="10" fontId="23" fillId="3" borderId="49" xfId="0" applyNumberFormat="1" applyFont="1" applyFill="1" applyBorder="1" applyAlignment="1" applyProtection="1">
      <alignment horizontal="center" vertical="center" wrapText="1"/>
      <protection locked="0"/>
    </xf>
    <xf numFmtId="166" fontId="0" fillId="12" borderId="49" xfId="0" applyNumberFormat="1" applyFont="1" applyFill="1" applyBorder="1" applyAlignment="1" applyProtection="1">
      <alignment horizontal="center" vertical="center" wrapText="1"/>
    </xf>
    <xf numFmtId="4" fontId="18" fillId="0" borderId="49" xfId="0" applyNumberFormat="1" applyFont="1" applyFill="1" applyBorder="1" applyAlignment="1" applyProtection="1">
      <alignment horizontal="center" vertical="center" wrapText="1"/>
      <protection locked="0"/>
    </xf>
    <xf numFmtId="166" fontId="0" fillId="2" borderId="19" xfId="0" applyNumberFormat="1" applyFont="1" applyFill="1" applyBorder="1" applyAlignment="1" applyProtection="1">
      <alignment horizontal="center" vertical="center" wrapText="1"/>
    </xf>
    <xf numFmtId="0" fontId="3" fillId="0" borderId="0" xfId="0" applyFont="1" applyBorder="1" applyAlignment="1" applyProtection="1">
      <alignment horizontal="center" vertical="center"/>
    </xf>
    <xf numFmtId="0" fontId="0" fillId="0" borderId="0" xfId="0" applyFont="1" applyBorder="1" applyAlignment="1" applyProtection="1">
      <alignment horizontal="left" vertical="center"/>
    </xf>
    <xf numFmtId="0" fontId="0" fillId="0" borderId="0" xfId="0" applyFont="1" applyBorder="1" applyAlignment="1" applyProtection="1">
      <alignment horizontal="center" vertical="center" wrapText="1"/>
    </xf>
    <xf numFmtId="166" fontId="0" fillId="3" borderId="0" xfId="0" applyNumberFormat="1" applyFont="1" applyFill="1" applyBorder="1" applyAlignment="1" applyProtection="1">
      <alignment horizontal="center" vertical="center" wrapText="1"/>
    </xf>
    <xf numFmtId="166" fontId="3" fillId="3" borderId="0" xfId="0" applyNumberFormat="1" applyFont="1" applyFill="1" applyBorder="1" applyAlignment="1" applyProtection="1">
      <alignment horizontal="center" vertical="center" wrapText="1"/>
    </xf>
    <xf numFmtId="170" fontId="18" fillId="2" borderId="1" xfId="0" applyNumberFormat="1" applyFont="1" applyFill="1" applyBorder="1" applyAlignment="1" applyProtection="1">
      <alignment horizontal="center" vertical="center" wrapText="1"/>
    </xf>
    <xf numFmtId="1" fontId="18" fillId="2" borderId="1" xfId="0" applyNumberFormat="1" applyFont="1" applyFill="1" applyBorder="1" applyAlignment="1" applyProtection="1">
      <alignment horizontal="center" vertical="center" wrapText="1"/>
    </xf>
    <xf numFmtId="166" fontId="0" fillId="2" borderId="1" xfId="0" applyNumberFormat="1" applyFont="1" applyFill="1" applyBorder="1" applyAlignment="1" applyProtection="1">
      <alignment horizontal="center" vertical="center" wrapText="1"/>
    </xf>
    <xf numFmtId="2" fontId="0" fillId="2" borderId="1" xfId="0" applyNumberFormat="1" applyFont="1" applyFill="1" applyBorder="1" applyAlignment="1" applyProtection="1">
      <alignment horizontal="center" vertical="center" wrapText="1"/>
    </xf>
    <xf numFmtId="169" fontId="18" fillId="2" borderId="1" xfId="0" applyNumberFormat="1" applyFont="1" applyFill="1" applyBorder="1" applyAlignment="1" applyProtection="1">
      <alignment horizontal="center" vertical="center" wrapText="1"/>
    </xf>
    <xf numFmtId="168" fontId="0" fillId="2" borderId="1" xfId="0" applyNumberFormat="1" applyFont="1" applyFill="1" applyBorder="1" applyAlignment="1" applyProtection="1">
      <alignment horizontal="center" vertical="center" wrapText="1"/>
    </xf>
    <xf numFmtId="2" fontId="18" fillId="2" borderId="1" xfId="0" applyNumberFormat="1" applyFont="1" applyFill="1" applyBorder="1" applyAlignment="1" applyProtection="1">
      <alignment horizontal="center" vertical="center" wrapText="1"/>
    </xf>
    <xf numFmtId="4" fontId="18" fillId="2" borderId="1" xfId="0" applyNumberFormat="1" applyFont="1" applyFill="1" applyBorder="1" applyAlignment="1" applyProtection="1">
      <alignment horizontal="center" vertical="center" wrapText="1"/>
    </xf>
    <xf numFmtId="0" fontId="4" fillId="33" borderId="0" xfId="0" applyFont="1" applyFill="1" applyBorder="1" applyAlignment="1" applyProtection="1">
      <alignment vertical="center" wrapText="1"/>
    </xf>
    <xf numFmtId="0" fontId="6" fillId="33" borderId="0" xfId="0" applyFont="1" applyFill="1" applyBorder="1" applyAlignment="1" applyProtection="1">
      <alignment vertical="center" wrapText="1"/>
    </xf>
    <xf numFmtId="0" fontId="22" fillId="34" borderId="21" xfId="0" applyFont="1" applyFill="1" applyBorder="1" applyAlignment="1" applyProtection="1">
      <alignment vertical="center"/>
    </xf>
    <xf numFmtId="0" fontId="22" fillId="34" borderId="1" xfId="0" applyFont="1" applyFill="1" applyBorder="1" applyAlignment="1" applyProtection="1">
      <alignment vertical="center"/>
    </xf>
    <xf numFmtId="2" fontId="22" fillId="34" borderId="1" xfId="0" applyNumberFormat="1" applyFont="1" applyFill="1" applyBorder="1" applyAlignment="1" applyProtection="1">
      <alignment vertical="center"/>
    </xf>
    <xf numFmtId="4" fontId="22" fillId="34" borderId="1" xfId="0" applyNumberFormat="1" applyFont="1" applyFill="1" applyBorder="1" applyAlignment="1" applyProtection="1">
      <alignment horizontal="center" vertical="center"/>
    </xf>
    <xf numFmtId="166" fontId="3" fillId="34" borderId="1" xfId="0" applyNumberFormat="1" applyFont="1" applyFill="1" applyBorder="1" applyAlignment="1" applyProtection="1">
      <alignment horizontal="center" vertical="center" wrapText="1"/>
    </xf>
    <xf numFmtId="2" fontId="22" fillId="34" borderId="1" xfId="0" applyNumberFormat="1" applyFont="1" applyFill="1" applyBorder="1" applyAlignment="1" applyProtection="1">
      <alignment horizontal="center" vertical="center"/>
    </xf>
    <xf numFmtId="169" fontId="22" fillId="34" borderId="1" xfId="0" applyNumberFormat="1" applyFont="1" applyFill="1" applyBorder="1" applyAlignment="1" applyProtection="1">
      <alignment vertical="center"/>
    </xf>
    <xf numFmtId="168" fontId="22" fillId="34" borderId="1" xfId="0" applyNumberFormat="1" applyFont="1" applyFill="1" applyBorder="1" applyAlignment="1" applyProtection="1">
      <alignment vertical="center"/>
    </xf>
    <xf numFmtId="10" fontId="22" fillId="34" borderId="1" xfId="0" applyNumberFormat="1" applyFont="1" applyFill="1" applyBorder="1" applyAlignment="1" applyProtection="1">
      <alignment horizontal="center" vertical="center"/>
    </xf>
    <xf numFmtId="166" fontId="3" fillId="34" borderId="19" xfId="0" applyNumberFormat="1" applyFont="1" applyFill="1" applyBorder="1" applyAlignment="1" applyProtection="1">
      <alignment horizontal="center" vertical="center" wrapText="1"/>
    </xf>
    <xf numFmtId="0" fontId="8" fillId="30" borderId="21" xfId="0" applyFont="1" applyFill="1" applyBorder="1" applyAlignment="1" applyProtection="1">
      <alignment vertical="center" wrapText="1"/>
    </xf>
    <xf numFmtId="0" fontId="22" fillId="30" borderId="1" xfId="0" applyFont="1" applyFill="1" applyBorder="1" applyAlignment="1" applyProtection="1">
      <alignment vertical="center"/>
    </xf>
    <xf numFmtId="2" fontId="22" fillId="30" borderId="1" xfId="0" applyNumberFormat="1" applyFont="1" applyFill="1" applyBorder="1" applyAlignment="1" applyProtection="1">
      <alignment vertical="center"/>
    </xf>
    <xf numFmtId="4" fontId="22" fillId="30" borderId="1" xfId="0" applyNumberFormat="1" applyFont="1" applyFill="1" applyBorder="1" applyAlignment="1" applyProtection="1">
      <alignment horizontal="center" vertical="center"/>
    </xf>
    <xf numFmtId="166" fontId="3" fillId="30" borderId="1" xfId="0" applyNumberFormat="1" applyFont="1" applyFill="1" applyBorder="1" applyAlignment="1" applyProtection="1">
      <alignment horizontal="center" vertical="center" wrapText="1"/>
    </xf>
    <xf numFmtId="169" fontId="22" fillId="30" borderId="1" xfId="0" applyNumberFormat="1" applyFont="1" applyFill="1" applyBorder="1" applyAlignment="1" applyProtection="1">
      <alignment vertical="center"/>
    </xf>
    <xf numFmtId="168" fontId="22" fillId="30" borderId="1" xfId="0" applyNumberFormat="1" applyFont="1" applyFill="1" applyBorder="1" applyAlignment="1" applyProtection="1">
      <alignment vertical="center"/>
    </xf>
    <xf numFmtId="10" fontId="22" fillId="30" borderId="1" xfId="0" applyNumberFormat="1" applyFont="1" applyFill="1" applyBorder="1" applyAlignment="1" applyProtection="1">
      <alignment horizontal="center" vertical="center"/>
    </xf>
    <xf numFmtId="2" fontId="22" fillId="30" borderId="1" xfId="0" applyNumberFormat="1" applyFont="1" applyFill="1" applyBorder="1" applyAlignment="1" applyProtection="1">
      <alignment horizontal="center" vertical="center"/>
    </xf>
    <xf numFmtId="166" fontId="3" fillId="30" borderId="19" xfId="0" applyNumberFormat="1" applyFont="1" applyFill="1" applyBorder="1" applyAlignment="1" applyProtection="1">
      <alignment horizontal="center" vertical="center" wrapText="1"/>
    </xf>
    <xf numFmtId="0" fontId="8" fillId="28" borderId="1" xfId="0" applyFont="1" applyFill="1" applyBorder="1" applyAlignment="1" applyProtection="1">
      <alignment vertical="center" wrapText="1"/>
    </xf>
    <xf numFmtId="2" fontId="8" fillId="28" borderId="1" xfId="0" applyNumberFormat="1" applyFont="1" applyFill="1" applyBorder="1" applyAlignment="1" applyProtection="1">
      <alignment vertical="center" wrapText="1"/>
    </xf>
    <xf numFmtId="4" fontId="8" fillId="28" borderId="1" xfId="0" applyNumberFormat="1" applyFont="1" applyFill="1" applyBorder="1" applyAlignment="1" applyProtection="1">
      <alignment horizontal="center" vertical="center" wrapText="1"/>
    </xf>
    <xf numFmtId="166" fontId="13" fillId="28" borderId="1" xfId="0" applyNumberFormat="1" applyFont="1" applyFill="1" applyBorder="1" applyAlignment="1" applyProtection="1">
      <alignment horizontal="center" vertical="center" wrapText="1"/>
    </xf>
    <xf numFmtId="169" fontId="8" fillId="28" borderId="1" xfId="0" applyNumberFormat="1" applyFont="1" applyFill="1" applyBorder="1" applyAlignment="1" applyProtection="1">
      <alignment vertical="center" wrapText="1"/>
    </xf>
    <xf numFmtId="168" fontId="8" fillId="28" borderId="1" xfId="0" applyNumberFormat="1" applyFont="1" applyFill="1" applyBorder="1" applyAlignment="1" applyProtection="1">
      <alignment vertical="center" wrapText="1"/>
    </xf>
    <xf numFmtId="10" fontId="8" fillId="28" borderId="1" xfId="0" applyNumberFormat="1" applyFont="1" applyFill="1" applyBorder="1" applyAlignment="1" applyProtection="1">
      <alignment horizontal="center" vertical="center" wrapText="1"/>
    </xf>
    <xf numFmtId="2" fontId="8" fillId="28" borderId="1" xfId="0" applyNumberFormat="1" applyFont="1" applyFill="1" applyBorder="1" applyAlignment="1" applyProtection="1">
      <alignment horizontal="center" vertical="center" wrapText="1"/>
    </xf>
    <xf numFmtId="166" fontId="13" fillId="28" borderId="19" xfId="0" applyNumberFormat="1" applyFont="1" applyFill="1" applyBorder="1" applyAlignment="1" applyProtection="1">
      <alignment horizontal="center" vertical="center" wrapText="1"/>
    </xf>
    <xf numFmtId="0" fontId="8" fillId="2" borderId="36" xfId="0" applyFont="1" applyFill="1" applyBorder="1" applyAlignment="1" applyProtection="1">
      <alignment vertical="center"/>
    </xf>
    <xf numFmtId="0" fontId="8" fillId="2" borderId="5" xfId="0" applyFont="1" applyFill="1" applyBorder="1" applyAlignment="1" applyProtection="1">
      <alignment vertical="center" wrapText="1"/>
    </xf>
    <xf numFmtId="2" fontId="8" fillId="2" borderId="5" xfId="0" applyNumberFormat="1" applyFont="1" applyFill="1" applyBorder="1" applyAlignment="1" applyProtection="1">
      <alignment vertical="center" wrapText="1"/>
    </xf>
    <xf numFmtId="4" fontId="8" fillId="2" borderId="5" xfId="0" applyNumberFormat="1" applyFont="1" applyFill="1" applyBorder="1" applyAlignment="1" applyProtection="1">
      <alignment horizontal="center" vertical="center" wrapText="1"/>
    </xf>
    <xf numFmtId="166" fontId="13" fillId="2" borderId="5" xfId="0" applyNumberFormat="1" applyFont="1" applyFill="1" applyBorder="1" applyAlignment="1" applyProtection="1">
      <alignment horizontal="center" vertical="center" wrapText="1"/>
    </xf>
    <xf numFmtId="169" fontId="8" fillId="2" borderId="5" xfId="0" applyNumberFormat="1" applyFont="1" applyFill="1" applyBorder="1" applyAlignment="1" applyProtection="1">
      <alignment vertical="center" wrapText="1"/>
    </xf>
    <xf numFmtId="168" fontId="8" fillId="2" borderId="5" xfId="0" applyNumberFormat="1" applyFont="1" applyFill="1" applyBorder="1" applyAlignment="1" applyProtection="1">
      <alignment vertical="center" wrapText="1"/>
    </xf>
    <xf numFmtId="10" fontId="8" fillId="2" borderId="5" xfId="0" applyNumberFormat="1" applyFont="1" applyFill="1" applyBorder="1" applyAlignment="1" applyProtection="1">
      <alignment horizontal="center" vertical="center" wrapText="1"/>
    </xf>
    <xf numFmtId="2" fontId="8" fillId="2" borderId="5" xfId="0" applyNumberFormat="1" applyFont="1" applyFill="1" applyBorder="1" applyAlignment="1" applyProtection="1">
      <alignment horizontal="center" vertical="center" wrapText="1"/>
    </xf>
    <xf numFmtId="166" fontId="13" fillId="2" borderId="24" xfId="0" applyNumberFormat="1" applyFont="1" applyFill="1" applyBorder="1" applyAlignment="1" applyProtection="1">
      <alignment horizontal="center" vertical="center" wrapText="1"/>
    </xf>
    <xf numFmtId="0" fontId="8" fillId="2" borderId="26" xfId="0" applyFont="1" applyFill="1" applyBorder="1" applyAlignment="1" applyProtection="1">
      <alignment vertical="center" wrapText="1"/>
    </xf>
    <xf numFmtId="0" fontId="8" fillId="2" borderId="7" xfId="0" applyFont="1" applyFill="1" applyBorder="1" applyAlignment="1" applyProtection="1">
      <alignment vertical="center" wrapText="1"/>
    </xf>
    <xf numFmtId="2" fontId="8" fillId="2" borderId="7" xfId="0" applyNumberFormat="1" applyFont="1" applyFill="1" applyBorder="1" applyAlignment="1" applyProtection="1">
      <alignment vertical="center" wrapText="1"/>
    </xf>
    <xf numFmtId="4" fontId="8" fillId="2" borderId="7" xfId="0" applyNumberFormat="1" applyFont="1" applyFill="1" applyBorder="1" applyAlignment="1" applyProtection="1">
      <alignment horizontal="center" vertical="center" wrapText="1"/>
    </xf>
    <xf numFmtId="166" fontId="13" fillId="2" borderId="7" xfId="0" applyNumberFormat="1" applyFont="1" applyFill="1" applyBorder="1" applyAlignment="1" applyProtection="1">
      <alignment horizontal="center" vertical="center" wrapText="1"/>
    </xf>
    <xf numFmtId="169" fontId="8" fillId="2" borderId="7" xfId="0" applyNumberFormat="1" applyFont="1" applyFill="1" applyBorder="1" applyAlignment="1" applyProtection="1">
      <alignment vertical="center" wrapText="1"/>
    </xf>
    <xf numFmtId="168" fontId="8" fillId="2" borderId="7" xfId="0" applyNumberFormat="1" applyFont="1" applyFill="1" applyBorder="1" applyAlignment="1" applyProtection="1">
      <alignment vertical="center" wrapText="1"/>
    </xf>
    <xf numFmtId="10" fontId="8" fillId="2" borderId="7" xfId="0" applyNumberFormat="1" applyFont="1" applyFill="1" applyBorder="1" applyAlignment="1" applyProtection="1">
      <alignment horizontal="center" vertical="center" wrapText="1"/>
    </xf>
    <xf numFmtId="2" fontId="8" fillId="2" borderId="7" xfId="0" applyNumberFormat="1" applyFont="1" applyFill="1" applyBorder="1" applyAlignment="1" applyProtection="1">
      <alignment horizontal="center" vertical="center" wrapText="1"/>
    </xf>
    <xf numFmtId="166" fontId="13" fillId="2" borderId="25" xfId="0" applyNumberFormat="1" applyFont="1" applyFill="1" applyBorder="1" applyAlignment="1" applyProtection="1">
      <alignment horizontal="center" vertical="center" wrapText="1"/>
    </xf>
    <xf numFmtId="0" fontId="18" fillId="2" borderId="1" xfId="0" applyFont="1" applyFill="1" applyBorder="1" applyAlignment="1" applyProtection="1">
      <alignment horizontal="center" vertical="center" wrapText="1"/>
    </xf>
    <xf numFmtId="0" fontId="18" fillId="2" borderId="21" xfId="0" applyFont="1" applyFill="1" applyBorder="1" applyAlignment="1" applyProtection="1">
      <alignment vertical="center" wrapText="1"/>
    </xf>
    <xf numFmtId="169" fontId="0" fillId="2" borderId="1" xfId="0" applyNumberFormat="1" applyFont="1" applyFill="1" applyBorder="1" applyAlignment="1" applyProtection="1">
      <alignment horizontal="center" vertical="center" wrapText="1"/>
    </xf>
    <xf numFmtId="10" fontId="22" fillId="9" borderId="49" xfId="0" applyNumberFormat="1" applyFont="1" applyFill="1" applyBorder="1" applyAlignment="1" applyProtection="1">
      <alignment horizontal="center" vertical="center" wrapText="1"/>
    </xf>
    <xf numFmtId="4" fontId="12" fillId="9" borderId="49" xfId="0" applyNumberFormat="1" applyFont="1" applyFill="1" applyBorder="1" applyAlignment="1" applyProtection="1">
      <alignment horizontal="center" vertical="center" wrapText="1"/>
    </xf>
    <xf numFmtId="2" fontId="22" fillId="9" borderId="49" xfId="0" applyNumberFormat="1" applyFont="1" applyFill="1" applyBorder="1" applyAlignment="1" applyProtection="1">
      <alignment horizontal="center" vertical="center" wrapText="1"/>
    </xf>
    <xf numFmtId="168" fontId="22" fillId="9" borderId="49" xfId="0" applyNumberFormat="1" applyFont="1" applyFill="1" applyBorder="1" applyAlignment="1" applyProtection="1">
      <alignment horizontal="center" vertical="center" wrapText="1"/>
    </xf>
    <xf numFmtId="0" fontId="18" fillId="0" borderId="49" xfId="0" applyFont="1" applyFill="1" applyBorder="1" applyAlignment="1" applyProtection="1">
      <alignment horizontal="center" vertical="center" wrapText="1"/>
      <protection locked="0"/>
    </xf>
    <xf numFmtId="170" fontId="18" fillId="12" borderId="49" xfId="0" applyNumberFormat="1" applyFont="1" applyFill="1" applyBorder="1" applyAlignment="1" applyProtection="1">
      <alignment horizontal="center" vertical="center" wrapText="1"/>
    </xf>
    <xf numFmtId="1" fontId="18" fillId="12" borderId="49" xfId="0" applyNumberFormat="1" applyFont="1" applyFill="1" applyBorder="1" applyAlignment="1" applyProtection="1">
      <alignment horizontal="center" vertical="center" wrapText="1"/>
    </xf>
    <xf numFmtId="2" fontId="0" fillId="12" borderId="49" xfId="0" applyNumberFormat="1" applyFont="1" applyFill="1" applyBorder="1" applyAlignment="1" applyProtection="1">
      <alignment horizontal="center" vertical="center" wrapText="1"/>
    </xf>
    <xf numFmtId="169" fontId="18" fillId="12" borderId="49" xfId="0" applyNumberFormat="1" applyFont="1" applyFill="1" applyBorder="1" applyAlignment="1" applyProtection="1">
      <alignment horizontal="center" vertical="center" wrapText="1"/>
    </xf>
    <xf numFmtId="168" fontId="0" fillId="12" borderId="49" xfId="0" applyNumberFormat="1" applyFont="1" applyFill="1" applyBorder="1" applyAlignment="1" applyProtection="1">
      <alignment horizontal="center" vertical="center" wrapText="1"/>
    </xf>
    <xf numFmtId="2" fontId="18" fillId="12" borderId="49" xfId="0" applyNumberFormat="1" applyFont="1" applyFill="1" applyBorder="1" applyAlignment="1" applyProtection="1">
      <alignment horizontal="center" vertical="center" wrapText="1"/>
    </xf>
    <xf numFmtId="0" fontId="18" fillId="3" borderId="49" xfId="0" applyFont="1" applyFill="1" applyBorder="1" applyAlignment="1" applyProtection="1">
      <alignment horizontal="center" vertical="center" wrapText="1"/>
      <protection locked="0"/>
    </xf>
    <xf numFmtId="174" fontId="0" fillId="12" borderId="49" xfId="0" applyNumberFormat="1" applyFont="1" applyFill="1" applyBorder="1" applyAlignment="1" applyProtection="1">
      <alignment horizontal="center" vertical="center" wrapText="1"/>
    </xf>
    <xf numFmtId="173" fontId="18" fillId="12" borderId="49" xfId="0" applyNumberFormat="1" applyFont="1" applyFill="1" applyBorder="1" applyAlignment="1" applyProtection="1">
      <alignment horizontal="center" vertical="center" wrapText="1"/>
    </xf>
    <xf numFmtId="173" fontId="0" fillId="12" borderId="49" xfId="0" applyNumberFormat="1" applyFont="1" applyFill="1" applyBorder="1" applyAlignment="1" applyProtection="1">
      <alignment horizontal="center" vertical="center" wrapText="1"/>
    </xf>
    <xf numFmtId="168" fontId="18" fillId="12" borderId="49" xfId="0" applyNumberFormat="1" applyFont="1" applyFill="1" applyBorder="1" applyAlignment="1" applyProtection="1">
      <alignment horizontal="center" vertical="center" wrapText="1"/>
    </xf>
    <xf numFmtId="0" fontId="22" fillId="9" borderId="49" xfId="0" applyFont="1" applyFill="1" applyBorder="1" applyAlignment="1" applyProtection="1">
      <alignment vertical="center"/>
    </xf>
    <xf numFmtId="2" fontId="22" fillId="9" borderId="49" xfId="0" applyNumberFormat="1" applyFont="1" applyFill="1" applyBorder="1" applyAlignment="1" applyProtection="1">
      <alignment vertical="center"/>
    </xf>
    <xf numFmtId="4" fontId="22" fillId="9" borderId="49" xfId="0" applyNumberFormat="1" applyFont="1" applyFill="1" applyBorder="1" applyAlignment="1" applyProtection="1">
      <alignment horizontal="center" vertical="center"/>
    </xf>
    <xf numFmtId="166" fontId="3" fillId="9" borderId="49" xfId="0" applyNumberFormat="1" applyFont="1" applyFill="1" applyBorder="1" applyAlignment="1" applyProtection="1">
      <alignment horizontal="center" vertical="center" wrapText="1"/>
    </xf>
    <xf numFmtId="2" fontId="22" fillId="9" borderId="49" xfId="0" applyNumberFormat="1" applyFont="1" applyFill="1" applyBorder="1" applyAlignment="1" applyProtection="1">
      <alignment horizontal="center" vertical="center"/>
    </xf>
    <xf numFmtId="169" fontId="22" fillId="9" borderId="49" xfId="0" applyNumberFormat="1" applyFont="1" applyFill="1" applyBorder="1" applyAlignment="1" applyProtection="1">
      <alignment vertical="center"/>
    </xf>
    <xf numFmtId="168" fontId="22" fillId="9" borderId="49" xfId="0" applyNumberFormat="1" applyFont="1" applyFill="1" applyBorder="1" applyAlignment="1" applyProtection="1">
      <alignment vertical="center"/>
    </xf>
    <xf numFmtId="10" fontId="22" fillId="9" borderId="49" xfId="0" applyNumberFormat="1" applyFont="1" applyFill="1" applyBorder="1" applyAlignment="1" applyProtection="1">
      <alignment horizontal="center" vertical="center"/>
    </xf>
    <xf numFmtId="0" fontId="8" fillId="8" borderId="49" xfId="0" applyFont="1" applyFill="1" applyBorder="1" applyAlignment="1" applyProtection="1">
      <alignment vertical="center" wrapText="1"/>
    </xf>
    <xf numFmtId="2" fontId="8" fillId="8" borderId="49" xfId="0" applyNumberFormat="1" applyFont="1" applyFill="1" applyBorder="1" applyAlignment="1" applyProtection="1">
      <alignment vertical="center" wrapText="1"/>
    </xf>
    <xf numFmtId="4" fontId="8" fillId="8" borderId="49" xfId="0" applyNumberFormat="1" applyFont="1" applyFill="1" applyBorder="1" applyAlignment="1" applyProtection="1">
      <alignment horizontal="center" vertical="center" wrapText="1"/>
    </xf>
    <xf numFmtId="166" fontId="13" fillId="8" borderId="49" xfId="0" applyNumberFormat="1" applyFont="1" applyFill="1" applyBorder="1" applyAlignment="1" applyProtection="1">
      <alignment horizontal="center" vertical="center" wrapText="1"/>
    </xf>
    <xf numFmtId="169" fontId="8" fillId="8" borderId="49" xfId="0" applyNumberFormat="1" applyFont="1" applyFill="1" applyBorder="1" applyAlignment="1" applyProtection="1">
      <alignment vertical="center" wrapText="1"/>
    </xf>
    <xf numFmtId="168" fontId="8" fillId="8" borderId="49" xfId="0" applyNumberFormat="1" applyFont="1" applyFill="1" applyBorder="1" applyAlignment="1" applyProtection="1">
      <alignment vertical="center" wrapText="1"/>
    </xf>
    <xf numFmtId="10" fontId="8" fillId="8" borderId="49" xfId="0" applyNumberFormat="1" applyFont="1" applyFill="1" applyBorder="1" applyAlignment="1" applyProtection="1">
      <alignment horizontal="center" vertical="center" wrapText="1"/>
    </xf>
    <xf numFmtId="2" fontId="8" fillId="8" borderId="49" xfId="0" applyNumberFormat="1" applyFont="1" applyFill="1" applyBorder="1" applyAlignment="1" applyProtection="1">
      <alignment horizontal="center" vertical="center" wrapText="1"/>
    </xf>
    <xf numFmtId="0" fontId="8" fillId="10" borderId="50" xfId="0" applyFont="1" applyFill="1" applyBorder="1" applyAlignment="1" applyProtection="1">
      <alignment vertical="center" wrapText="1"/>
    </xf>
    <xf numFmtId="169" fontId="0" fillId="12" borderId="49" xfId="0" applyNumberFormat="1" applyFont="1" applyFill="1" applyBorder="1" applyAlignment="1" applyProtection="1">
      <alignment horizontal="center" vertical="center" wrapText="1"/>
    </xf>
    <xf numFmtId="0" fontId="7" fillId="28" borderId="21" xfId="0" applyFont="1" applyFill="1" applyBorder="1" applyAlignment="1" applyProtection="1">
      <alignment vertical="center"/>
    </xf>
    <xf numFmtId="0" fontId="4" fillId="38" borderId="0" xfId="0" applyFont="1" applyFill="1" applyBorder="1" applyAlignment="1" applyProtection="1">
      <alignment vertical="center" wrapText="1"/>
    </xf>
    <xf numFmtId="0" fontId="6" fillId="38" borderId="0" xfId="0" applyFont="1" applyFill="1" applyBorder="1" applyAlignment="1" applyProtection="1">
      <alignment vertical="center" wrapText="1"/>
    </xf>
    <xf numFmtId="2" fontId="3" fillId="30" borderId="1" xfId="0" applyNumberFormat="1" applyFont="1" applyFill="1" applyBorder="1" applyAlignment="1" applyProtection="1">
      <alignment horizontal="center" vertical="center"/>
    </xf>
    <xf numFmtId="171" fontId="3" fillId="30" borderId="1" xfId="0" applyNumberFormat="1" applyFont="1" applyFill="1" applyBorder="1" applyAlignment="1" applyProtection="1">
      <alignment horizontal="center" vertical="center"/>
    </xf>
    <xf numFmtId="166" fontId="7" fillId="2" borderId="32" xfId="0" applyNumberFormat="1" applyFont="1" applyFill="1" applyBorder="1" applyAlignment="1" applyProtection="1">
      <alignment vertical="center" wrapText="1"/>
    </xf>
    <xf numFmtId="166" fontId="7" fillId="2" borderId="33" xfId="0" applyNumberFormat="1" applyFont="1" applyFill="1" applyBorder="1" applyAlignment="1" applyProtection="1">
      <alignment vertical="center" wrapText="1"/>
    </xf>
    <xf numFmtId="0" fontId="0" fillId="2" borderId="1" xfId="0" applyFill="1" applyBorder="1" applyAlignment="1" applyProtection="1">
      <alignment horizontal="center" vertical="center" wrapText="1"/>
    </xf>
    <xf numFmtId="2" fontId="31" fillId="38" borderId="30" xfId="0" applyNumberFormat="1" applyFont="1" applyFill="1" applyBorder="1" applyAlignment="1" applyProtection="1">
      <alignment horizontal="center" vertical="center"/>
    </xf>
    <xf numFmtId="171" fontId="31" fillId="38" borderId="30" xfId="0" applyNumberFormat="1" applyFont="1" applyFill="1" applyBorder="1" applyAlignment="1" applyProtection="1">
      <alignment horizontal="center" vertical="center"/>
    </xf>
    <xf numFmtId="0" fontId="4" fillId="41" borderId="22" xfId="0" applyFont="1" applyFill="1" applyBorder="1" applyAlignment="1" applyProtection="1">
      <alignment vertical="center"/>
    </xf>
    <xf numFmtId="0" fontId="24" fillId="41" borderId="23" xfId="0" applyFont="1" applyFill="1" applyBorder="1" applyAlignment="1" applyProtection="1">
      <alignment vertical="center"/>
    </xf>
    <xf numFmtId="2" fontId="24" fillId="41" borderId="23" xfId="0" applyNumberFormat="1" applyFont="1" applyFill="1" applyBorder="1" applyAlignment="1" applyProtection="1">
      <alignment vertical="center"/>
    </xf>
    <xf numFmtId="4" fontId="7" fillId="41" borderId="23" xfId="0" applyNumberFormat="1" applyFont="1" applyFill="1" applyBorder="1" applyAlignment="1" applyProtection="1">
      <alignment horizontal="center" vertical="center"/>
    </xf>
    <xf numFmtId="166" fontId="32" fillId="41" borderId="23" xfId="0" applyNumberFormat="1" applyFont="1" applyFill="1" applyBorder="1" applyAlignment="1" applyProtection="1">
      <alignment horizontal="center" vertical="center" wrapText="1"/>
    </xf>
    <xf numFmtId="169" fontId="24" fillId="41" borderId="23" xfId="0" applyNumberFormat="1" applyFont="1" applyFill="1" applyBorder="1" applyAlignment="1" applyProtection="1">
      <alignment vertical="center"/>
    </xf>
    <xf numFmtId="168" fontId="24" fillId="41" borderId="23" xfId="0" applyNumberFormat="1" applyFont="1" applyFill="1" applyBorder="1" applyAlignment="1" applyProtection="1">
      <alignment vertical="center"/>
    </xf>
    <xf numFmtId="10" fontId="24" fillId="41" borderId="23" xfId="0" applyNumberFormat="1" applyFont="1" applyFill="1" applyBorder="1" applyAlignment="1" applyProtection="1">
      <alignment horizontal="center" vertical="center"/>
    </xf>
    <xf numFmtId="2" fontId="24" fillId="41" borderId="23" xfId="0" applyNumberFormat="1" applyFont="1" applyFill="1" applyBorder="1" applyAlignment="1" applyProtection="1">
      <alignment horizontal="center" vertical="center"/>
    </xf>
    <xf numFmtId="166" fontId="25" fillId="41" borderId="20" xfId="0" applyNumberFormat="1" applyFont="1" applyFill="1" applyBorder="1" applyAlignment="1" applyProtection="1">
      <alignment horizontal="center" vertical="center" wrapText="1"/>
    </xf>
    <xf numFmtId="0" fontId="33" fillId="6" borderId="49" xfId="0" applyNumberFormat="1" applyFont="1" applyFill="1" applyBorder="1" applyAlignment="1" applyProtection="1">
      <alignment horizontal="left" vertical="center" wrapText="1"/>
    </xf>
    <xf numFmtId="0" fontId="8" fillId="6" borderId="21" xfId="0" applyFont="1" applyFill="1" applyBorder="1" applyAlignment="1" applyProtection="1">
      <alignment vertical="center"/>
    </xf>
    <xf numFmtId="166" fontId="13" fillId="6" borderId="19" xfId="0" applyNumberFormat="1" applyFont="1" applyFill="1" applyBorder="1" applyAlignment="1" applyProtection="1">
      <alignment horizontal="center" vertical="center" wrapText="1"/>
    </xf>
    <xf numFmtId="0" fontId="22" fillId="42" borderId="21" xfId="0" applyFont="1" applyFill="1" applyBorder="1" applyAlignment="1" applyProtection="1">
      <alignment vertical="center"/>
    </xf>
    <xf numFmtId="166" fontId="3" fillId="42" borderId="19" xfId="0" applyNumberFormat="1" applyFont="1" applyFill="1" applyBorder="1" applyAlignment="1" applyProtection="1">
      <alignment horizontal="center" vertical="center" wrapText="1"/>
    </xf>
    <xf numFmtId="0" fontId="18" fillId="43" borderId="50" xfId="0" applyFont="1" applyFill="1" applyBorder="1" applyAlignment="1" applyProtection="1">
      <alignment vertical="center" wrapText="1"/>
    </xf>
    <xf numFmtId="0" fontId="18" fillId="43" borderId="29" xfId="0" applyFont="1" applyFill="1" applyBorder="1" applyAlignment="1" applyProtection="1">
      <alignment vertical="center" wrapText="1"/>
    </xf>
    <xf numFmtId="0" fontId="18" fillId="43" borderId="27" xfId="0" applyFont="1" applyFill="1" applyBorder="1" applyAlignment="1" applyProtection="1">
      <alignment vertical="center" wrapText="1"/>
    </xf>
    <xf numFmtId="0" fontId="18" fillId="43" borderId="29" xfId="0" applyFont="1" applyFill="1" applyBorder="1" applyAlignment="1" applyProtection="1">
      <alignment vertical="center"/>
    </xf>
    <xf numFmtId="0" fontId="18" fillId="43" borderId="27" xfId="0" applyFont="1" applyFill="1" applyBorder="1" applyAlignment="1" applyProtection="1">
      <alignment vertical="center"/>
    </xf>
    <xf numFmtId="166" fontId="0" fillId="43" borderId="19" xfId="0" applyNumberFormat="1" applyFont="1" applyFill="1" applyBorder="1" applyAlignment="1" applyProtection="1">
      <alignment horizontal="center" vertical="center" wrapText="1"/>
    </xf>
    <xf numFmtId="0" fontId="8" fillId="43" borderId="36" xfId="0" applyFont="1" applyFill="1" applyBorder="1" applyAlignment="1" applyProtection="1">
      <alignment vertical="center"/>
    </xf>
    <xf numFmtId="166" fontId="13" fillId="43" borderId="24" xfId="0" applyNumberFormat="1" applyFont="1" applyFill="1" applyBorder="1" applyAlignment="1" applyProtection="1">
      <alignment horizontal="center" vertical="center" wrapText="1"/>
    </xf>
    <xf numFmtId="0" fontId="21" fillId="0" borderId="0" xfId="0" applyFont="1" applyBorder="1" applyAlignment="1" applyProtection="1">
      <alignment horizontal="center"/>
    </xf>
    <xf numFmtId="10" fontId="21" fillId="0" borderId="0" xfId="0" applyNumberFormat="1" applyFont="1" applyBorder="1" applyAlignment="1" applyProtection="1">
      <alignment horizontal="center"/>
    </xf>
    <xf numFmtId="0" fontId="0" fillId="43" borderId="0" xfId="0" applyFill="1" applyBorder="1" applyProtection="1"/>
    <xf numFmtId="0" fontId="0" fillId="43" borderId="49" xfId="0" applyFill="1" applyBorder="1" applyAlignment="1" applyProtection="1">
      <alignment horizontal="center" vertical="center" wrapText="1"/>
    </xf>
    <xf numFmtId="4" fontId="0" fillId="10" borderId="49" xfId="0" applyNumberFormat="1" applyFill="1" applyBorder="1" applyAlignment="1" applyProtection="1">
      <alignment horizontal="center" vertical="center" wrapText="1"/>
    </xf>
    <xf numFmtId="166" fontId="0" fillId="10" borderId="49" xfId="0" applyNumberFormat="1" applyFont="1" applyFill="1" applyBorder="1" applyAlignment="1" applyProtection="1">
      <alignment horizontal="center" vertical="center" wrapText="1"/>
    </xf>
    <xf numFmtId="2" fontId="18" fillId="43" borderId="49" xfId="0" applyNumberFormat="1" applyFont="1" applyFill="1" applyBorder="1" applyAlignment="1" applyProtection="1">
      <alignment horizontal="center" vertical="center" wrapText="1"/>
    </xf>
    <xf numFmtId="1" fontId="18" fillId="43" borderId="49" xfId="0" applyNumberFormat="1" applyFont="1" applyFill="1" applyBorder="1" applyAlignment="1" applyProtection="1">
      <alignment horizontal="center" vertical="center" wrapText="1"/>
    </xf>
    <xf numFmtId="166" fontId="0" fillId="43" borderId="49" xfId="0" applyNumberFormat="1" applyFont="1" applyFill="1" applyBorder="1" applyAlignment="1" applyProtection="1">
      <alignment horizontal="center" vertical="center" wrapText="1"/>
    </xf>
    <xf numFmtId="2" fontId="0" fillId="43" borderId="49" xfId="0" applyNumberFormat="1" applyFont="1" applyFill="1" applyBorder="1" applyAlignment="1" applyProtection="1">
      <alignment horizontal="center" vertical="center" wrapText="1"/>
    </xf>
    <xf numFmtId="4" fontId="18" fillId="43" borderId="49" xfId="0" applyNumberFormat="1" applyFont="1" applyFill="1" applyBorder="1" applyAlignment="1" applyProtection="1">
      <alignment horizontal="center" vertical="center" wrapText="1"/>
    </xf>
    <xf numFmtId="2" fontId="3" fillId="6" borderId="49" xfId="0" applyNumberFormat="1" applyFont="1" applyFill="1" applyBorder="1" applyAlignment="1" applyProtection="1">
      <alignment horizontal="center" vertical="center"/>
    </xf>
    <xf numFmtId="171" fontId="3" fillId="6" borderId="49" xfId="0" applyNumberFormat="1" applyFont="1" applyFill="1" applyBorder="1" applyAlignment="1" applyProtection="1">
      <alignment horizontal="center" vertical="center"/>
    </xf>
    <xf numFmtId="10" fontId="22" fillId="42" borderId="49" xfId="0" applyNumberFormat="1" applyFont="1" applyFill="1" applyBorder="1" applyAlignment="1" applyProtection="1">
      <alignment horizontal="center" vertical="center" wrapText="1"/>
    </xf>
    <xf numFmtId="4" fontId="12" fillId="42" borderId="49" xfId="0" applyNumberFormat="1" applyFont="1" applyFill="1" applyBorder="1" applyAlignment="1" applyProtection="1">
      <alignment horizontal="center" vertical="center" wrapText="1"/>
    </xf>
    <xf numFmtId="2" fontId="22" fillId="42" borderId="49" xfId="0" applyNumberFormat="1" applyFont="1" applyFill="1" applyBorder="1" applyAlignment="1" applyProtection="1">
      <alignment horizontal="center" vertical="center" wrapText="1"/>
    </xf>
    <xf numFmtId="168" fontId="22" fillId="42" borderId="49" xfId="0" applyNumberFormat="1" applyFont="1" applyFill="1" applyBorder="1" applyAlignment="1" applyProtection="1">
      <alignment horizontal="center" vertical="center" wrapText="1"/>
    </xf>
    <xf numFmtId="0" fontId="18" fillId="43" borderId="49" xfId="0" applyFont="1" applyFill="1" applyBorder="1" applyAlignment="1" applyProtection="1">
      <alignment horizontal="center" vertical="center" wrapText="1"/>
    </xf>
    <xf numFmtId="170" fontId="18" fillId="43" borderId="49" xfId="0" applyNumberFormat="1" applyFont="1" applyFill="1" applyBorder="1" applyAlignment="1" applyProtection="1">
      <alignment horizontal="center" vertical="center" wrapText="1"/>
    </xf>
    <xf numFmtId="169" fontId="18" fillId="43" borderId="49" xfId="0" applyNumberFormat="1" applyFont="1" applyFill="1" applyBorder="1" applyAlignment="1" applyProtection="1">
      <alignment horizontal="center" vertical="center" wrapText="1"/>
    </xf>
    <xf numFmtId="168" fontId="0" fillId="43" borderId="49" xfId="0" applyNumberFormat="1" applyFont="1" applyFill="1" applyBorder="1" applyAlignment="1" applyProtection="1">
      <alignment horizontal="center" vertical="center" wrapText="1"/>
    </xf>
    <xf numFmtId="0" fontId="22" fillId="42" borderId="49" xfId="0" applyFont="1" applyFill="1" applyBorder="1" applyAlignment="1" applyProtection="1">
      <alignment vertical="center"/>
    </xf>
    <xf numFmtId="170" fontId="22" fillId="42" borderId="49" xfId="0" applyNumberFormat="1" applyFont="1" applyFill="1" applyBorder="1" applyAlignment="1" applyProtection="1">
      <alignment vertical="center"/>
    </xf>
    <xf numFmtId="2" fontId="22" fillId="42" borderId="49" xfId="0" applyNumberFormat="1" applyFont="1" applyFill="1" applyBorder="1" applyAlignment="1" applyProtection="1">
      <alignment vertical="center"/>
    </xf>
    <xf numFmtId="4" fontId="22" fillId="42" borderId="49" xfId="0" applyNumberFormat="1" applyFont="1" applyFill="1" applyBorder="1" applyAlignment="1" applyProtection="1">
      <alignment horizontal="center" vertical="center"/>
    </xf>
    <xf numFmtId="166" fontId="3" fillId="42" borderId="49" xfId="0" applyNumberFormat="1" applyFont="1" applyFill="1" applyBorder="1" applyAlignment="1" applyProtection="1">
      <alignment horizontal="center" vertical="center" wrapText="1"/>
    </xf>
    <xf numFmtId="169" fontId="22" fillId="42" borderId="49" xfId="0" applyNumberFormat="1" applyFont="1" applyFill="1" applyBorder="1" applyAlignment="1" applyProtection="1">
      <alignment vertical="center"/>
    </xf>
    <xf numFmtId="168" fontId="22" fillId="42" borderId="49" xfId="0" applyNumberFormat="1" applyFont="1" applyFill="1" applyBorder="1" applyAlignment="1" applyProtection="1">
      <alignment vertical="center"/>
    </xf>
    <xf numFmtId="10" fontId="22" fillId="42" borderId="49" xfId="0" applyNumberFormat="1" applyFont="1" applyFill="1" applyBorder="1" applyAlignment="1" applyProtection="1">
      <alignment horizontal="center" vertical="center"/>
    </xf>
    <xf numFmtId="2" fontId="22" fillId="42" borderId="49" xfId="0" applyNumberFormat="1" applyFont="1" applyFill="1" applyBorder="1" applyAlignment="1" applyProtection="1">
      <alignment horizontal="center" vertical="center"/>
    </xf>
    <xf numFmtId="0" fontId="8" fillId="6" borderId="49" xfId="0" applyFont="1" applyFill="1" applyBorder="1" applyAlignment="1" applyProtection="1">
      <alignment vertical="center" wrapText="1"/>
    </xf>
    <xf numFmtId="2" fontId="8" fillId="6" borderId="49" xfId="0" applyNumberFormat="1" applyFont="1" applyFill="1" applyBorder="1" applyAlignment="1" applyProtection="1">
      <alignment vertical="center" wrapText="1"/>
    </xf>
    <xf numFmtId="4" fontId="8" fillId="6" borderId="49" xfId="0" applyNumberFormat="1" applyFont="1" applyFill="1" applyBorder="1" applyAlignment="1" applyProtection="1">
      <alignment horizontal="center" vertical="center" wrapText="1"/>
    </xf>
    <xf numFmtId="166" fontId="13" fillId="6" borderId="49" xfId="0" applyNumberFormat="1" applyFont="1" applyFill="1" applyBorder="1" applyAlignment="1" applyProtection="1">
      <alignment horizontal="center" vertical="center" wrapText="1"/>
    </xf>
    <xf numFmtId="169" fontId="8" fillId="6" borderId="49" xfId="0" applyNumberFormat="1" applyFont="1" applyFill="1" applyBorder="1" applyAlignment="1" applyProtection="1">
      <alignment vertical="center" wrapText="1"/>
    </xf>
    <xf numFmtId="168" fontId="8" fillId="6" borderId="49" xfId="0" applyNumberFormat="1" applyFont="1" applyFill="1" applyBorder="1" applyAlignment="1" applyProtection="1">
      <alignment vertical="center" wrapText="1"/>
    </xf>
    <xf numFmtId="10" fontId="8" fillId="6" borderId="49" xfId="0" applyNumberFormat="1" applyFont="1" applyFill="1" applyBorder="1" applyAlignment="1" applyProtection="1">
      <alignment horizontal="center" vertical="center" wrapText="1"/>
    </xf>
    <xf numFmtId="2" fontId="8" fillId="6" borderId="49" xfId="0" applyNumberFormat="1" applyFont="1" applyFill="1" applyBorder="1" applyAlignment="1" applyProtection="1">
      <alignment horizontal="center" vertical="center" wrapText="1"/>
    </xf>
    <xf numFmtId="0" fontId="8" fillId="43" borderId="52" xfId="0" applyFont="1" applyFill="1" applyBorder="1" applyAlignment="1" applyProtection="1">
      <alignment vertical="center" wrapText="1"/>
    </xf>
    <xf numFmtId="2" fontId="8" fillId="43" borderId="52" xfId="0" applyNumberFormat="1" applyFont="1" applyFill="1" applyBorder="1" applyAlignment="1" applyProtection="1">
      <alignment vertical="center" wrapText="1"/>
    </xf>
    <xf numFmtId="4" fontId="8" fillId="43" borderId="52" xfId="0" applyNumberFormat="1" applyFont="1" applyFill="1" applyBorder="1" applyAlignment="1" applyProtection="1">
      <alignment horizontal="center" vertical="center" wrapText="1"/>
    </xf>
    <xf numFmtId="166" fontId="13" fillId="43" borderId="52" xfId="0" applyNumberFormat="1" applyFont="1" applyFill="1" applyBorder="1" applyAlignment="1" applyProtection="1">
      <alignment horizontal="center" vertical="center" wrapText="1"/>
    </xf>
    <xf numFmtId="169" fontId="8" fillId="43" borderId="52" xfId="0" applyNumberFormat="1" applyFont="1" applyFill="1" applyBorder="1" applyAlignment="1" applyProtection="1">
      <alignment vertical="center" wrapText="1"/>
    </xf>
    <xf numFmtId="168" fontId="8" fillId="43" borderId="52" xfId="0" applyNumberFormat="1" applyFont="1" applyFill="1" applyBorder="1" applyAlignment="1" applyProtection="1">
      <alignment vertical="center" wrapText="1"/>
    </xf>
    <xf numFmtId="10" fontId="8" fillId="43" borderId="52" xfId="0" applyNumberFormat="1" applyFont="1" applyFill="1" applyBorder="1" applyAlignment="1" applyProtection="1">
      <alignment horizontal="center" vertical="center" wrapText="1"/>
    </xf>
    <xf numFmtId="2" fontId="8" fillId="43" borderId="52" xfId="0" applyNumberFormat="1" applyFont="1" applyFill="1" applyBorder="1" applyAlignment="1" applyProtection="1">
      <alignment horizontal="center" vertical="center" wrapText="1"/>
    </xf>
    <xf numFmtId="0" fontId="24" fillId="43" borderId="21" xfId="0" applyFont="1" applyFill="1" applyBorder="1" applyAlignment="1" applyProtection="1">
      <alignment horizontal="center" vertical="center"/>
    </xf>
    <xf numFmtId="0" fontId="24" fillId="43" borderId="49" xfId="0" applyFont="1" applyFill="1" applyBorder="1" applyAlignment="1" applyProtection="1">
      <alignment horizontal="center" vertical="center"/>
    </xf>
    <xf numFmtId="4" fontId="24" fillId="43" borderId="49" xfId="0" applyNumberFormat="1" applyFont="1" applyFill="1" applyBorder="1" applyAlignment="1" applyProtection="1">
      <alignment horizontal="center" vertical="center"/>
    </xf>
    <xf numFmtId="1" fontId="24" fillId="43" borderId="49" xfId="0" applyNumberFormat="1" applyFont="1" applyFill="1" applyBorder="1" applyAlignment="1" applyProtection="1">
      <alignment horizontal="center" vertical="center"/>
    </xf>
    <xf numFmtId="10" fontId="24" fillId="43" borderId="49" xfId="0" applyNumberFormat="1" applyFont="1" applyFill="1" applyBorder="1" applyAlignment="1" applyProtection="1">
      <alignment horizontal="center" vertical="center"/>
    </xf>
    <xf numFmtId="2" fontId="24" fillId="43" borderId="49" xfId="0" applyNumberFormat="1" applyFont="1" applyFill="1" applyBorder="1" applyAlignment="1" applyProtection="1">
      <alignment horizontal="center" vertical="center"/>
    </xf>
    <xf numFmtId="169" fontId="24" fillId="43" borderId="49" xfId="0" applyNumberFormat="1" applyFont="1" applyFill="1" applyBorder="1" applyAlignment="1" applyProtection="1">
      <alignment horizontal="center" vertical="center"/>
    </xf>
    <xf numFmtId="168" fontId="24" fillId="43" borderId="49" xfId="0" applyNumberFormat="1" applyFont="1" applyFill="1" applyBorder="1" applyAlignment="1" applyProtection="1">
      <alignment horizontal="center" vertical="center"/>
    </xf>
    <xf numFmtId="10" fontId="24" fillId="43" borderId="19" xfId="0" applyNumberFormat="1" applyFont="1" applyFill="1" applyBorder="1" applyAlignment="1" applyProtection="1">
      <alignment horizontal="center" vertical="center"/>
    </xf>
    <xf numFmtId="0" fontId="33" fillId="47" borderId="49" xfId="0" applyNumberFormat="1" applyFont="1" applyFill="1" applyBorder="1" applyAlignment="1" applyProtection="1">
      <alignment horizontal="left" vertical="center" wrapText="1"/>
    </xf>
    <xf numFmtId="0" fontId="7" fillId="46" borderId="21" xfId="0" applyFont="1" applyFill="1" applyBorder="1" applyAlignment="1" applyProtection="1">
      <alignment vertical="center"/>
    </xf>
    <xf numFmtId="166" fontId="7" fillId="46" borderId="19" xfId="0" applyNumberFormat="1" applyFont="1" applyFill="1" applyBorder="1" applyAlignment="1" applyProtection="1">
      <alignment horizontal="center" vertical="center" wrapText="1"/>
    </xf>
    <xf numFmtId="0" fontId="22" fillId="47" borderId="21" xfId="0" applyFont="1" applyFill="1" applyBorder="1" applyAlignment="1" applyProtection="1">
      <alignment vertical="center"/>
    </xf>
    <xf numFmtId="166" fontId="3" fillId="47" borderId="19" xfId="0" applyNumberFormat="1" applyFont="1" applyFill="1" applyBorder="1" applyAlignment="1" applyProtection="1">
      <alignment horizontal="center" vertical="center" wrapText="1"/>
    </xf>
    <xf numFmtId="0" fontId="8" fillId="47" borderId="21" xfId="0" applyFont="1" applyFill="1" applyBorder="1" applyAlignment="1" applyProtection="1">
      <alignment vertical="center" wrapText="1"/>
    </xf>
    <xf numFmtId="0" fontId="18" fillId="49" borderId="50" xfId="0" applyFont="1" applyFill="1" applyBorder="1" applyAlignment="1" applyProtection="1">
      <alignment vertical="center" wrapText="1"/>
    </xf>
    <xf numFmtId="0" fontId="18" fillId="49" borderId="29" xfId="0" applyFont="1" applyFill="1" applyBorder="1" applyAlignment="1" applyProtection="1">
      <alignment vertical="center" wrapText="1"/>
    </xf>
    <xf numFmtId="0" fontId="18" fillId="49" borderId="27" xfId="0" applyFont="1" applyFill="1" applyBorder="1" applyAlignment="1" applyProtection="1">
      <alignment vertical="center" wrapText="1"/>
    </xf>
    <xf numFmtId="0" fontId="18" fillId="48" borderId="50" xfId="0" applyFont="1" applyFill="1" applyBorder="1" applyAlignment="1" applyProtection="1">
      <alignment vertical="center" wrapText="1"/>
    </xf>
    <xf numFmtId="0" fontId="18" fillId="48" borderId="29" xfId="0" applyFont="1" applyFill="1" applyBorder="1" applyAlignment="1" applyProtection="1">
      <alignment vertical="center" wrapText="1"/>
    </xf>
    <xf numFmtId="0" fontId="18" fillId="48" borderId="27" xfId="0" applyFont="1" applyFill="1" applyBorder="1" applyAlignment="1" applyProtection="1">
      <alignment vertical="center" wrapText="1"/>
    </xf>
    <xf numFmtId="166" fontId="0" fillId="48" borderId="19" xfId="0" applyNumberFormat="1" applyFont="1" applyFill="1" applyBorder="1" applyAlignment="1" applyProtection="1">
      <alignment horizontal="center" vertical="center" wrapText="1"/>
    </xf>
    <xf numFmtId="0" fontId="18" fillId="48" borderId="21" xfId="0" applyFont="1" applyFill="1" applyBorder="1" applyAlignment="1" applyProtection="1">
      <alignment horizontal="left" vertical="center"/>
    </xf>
    <xf numFmtId="0" fontId="8" fillId="48" borderId="36" xfId="0" applyFont="1" applyFill="1" applyBorder="1" applyAlignment="1" applyProtection="1">
      <alignment vertical="center"/>
    </xf>
    <xf numFmtId="166" fontId="13" fillId="48" borderId="24" xfId="0" applyNumberFormat="1" applyFont="1" applyFill="1" applyBorder="1" applyAlignment="1" applyProtection="1">
      <alignment horizontal="center" vertical="center" wrapText="1"/>
    </xf>
    <xf numFmtId="0" fontId="18" fillId="48" borderId="21" xfId="0" applyFont="1" applyFill="1" applyBorder="1" applyAlignment="1" applyProtection="1">
      <alignment vertical="center" wrapText="1"/>
    </xf>
    <xf numFmtId="2" fontId="18" fillId="48" borderId="49" xfId="0" applyNumberFormat="1" applyFont="1" applyFill="1" applyBorder="1" applyAlignment="1" applyProtection="1">
      <alignment horizontal="center" vertical="center" wrapText="1"/>
    </xf>
    <xf numFmtId="1" fontId="18" fillId="48" borderId="49" xfId="0" applyNumberFormat="1" applyFont="1" applyFill="1" applyBorder="1" applyAlignment="1" applyProtection="1">
      <alignment horizontal="center" vertical="center" wrapText="1"/>
    </xf>
    <xf numFmtId="166" fontId="0" fillId="48" borderId="49" xfId="0" applyNumberFormat="1" applyFont="1" applyFill="1" applyBorder="1" applyAlignment="1" applyProtection="1">
      <alignment horizontal="center" vertical="center" wrapText="1"/>
    </xf>
    <xf numFmtId="2" fontId="0" fillId="48" borderId="49" xfId="0" applyNumberFormat="1" applyFont="1" applyFill="1" applyBorder="1" applyAlignment="1" applyProtection="1">
      <alignment horizontal="center" vertical="center" wrapText="1"/>
    </xf>
    <xf numFmtId="4" fontId="18" fillId="48" borderId="49" xfId="0" applyNumberFormat="1" applyFont="1" applyFill="1" applyBorder="1" applyAlignment="1" applyProtection="1">
      <alignment horizontal="center" vertical="center" wrapText="1"/>
    </xf>
    <xf numFmtId="2" fontId="31" fillId="46" borderId="49" xfId="0" applyNumberFormat="1" applyFont="1" applyFill="1" applyBorder="1" applyAlignment="1" applyProtection="1">
      <alignment horizontal="center" vertical="center"/>
    </xf>
    <xf numFmtId="171" fontId="31" fillId="46" borderId="49" xfId="0" applyNumberFormat="1" applyFont="1" applyFill="1" applyBorder="1" applyAlignment="1" applyProtection="1">
      <alignment horizontal="center" vertical="center"/>
    </xf>
    <xf numFmtId="10" fontId="22" fillId="47" borderId="49" xfId="0" applyNumberFormat="1" applyFont="1" applyFill="1" applyBorder="1" applyAlignment="1" applyProtection="1">
      <alignment horizontal="center" vertical="center" wrapText="1"/>
    </xf>
    <xf numFmtId="4" fontId="12" fillId="47" borderId="49" xfId="0" applyNumberFormat="1" applyFont="1" applyFill="1" applyBorder="1" applyAlignment="1" applyProtection="1">
      <alignment horizontal="center" vertical="center" wrapText="1"/>
    </xf>
    <xf numFmtId="2" fontId="22" fillId="47" borderId="49" xfId="0" applyNumberFormat="1" applyFont="1" applyFill="1" applyBorder="1" applyAlignment="1" applyProtection="1">
      <alignment horizontal="center" vertical="center" wrapText="1"/>
    </xf>
    <xf numFmtId="168" fontId="22" fillId="47" borderId="49" xfId="0" applyNumberFormat="1" applyFont="1" applyFill="1" applyBorder="1" applyAlignment="1" applyProtection="1">
      <alignment horizontal="center" vertical="center" wrapText="1"/>
    </xf>
    <xf numFmtId="0" fontId="18" fillId="48" borderId="49" xfId="0" applyFont="1" applyFill="1" applyBorder="1" applyAlignment="1" applyProtection="1">
      <alignment horizontal="center" vertical="center" wrapText="1"/>
    </xf>
    <xf numFmtId="170" fontId="18" fillId="48" borderId="49" xfId="0" applyNumberFormat="1" applyFont="1" applyFill="1" applyBorder="1" applyAlignment="1" applyProtection="1">
      <alignment horizontal="center" vertical="center" wrapText="1"/>
    </xf>
    <xf numFmtId="169" fontId="18" fillId="48" borderId="49" xfId="0" applyNumberFormat="1" applyFont="1" applyFill="1" applyBorder="1" applyAlignment="1" applyProtection="1">
      <alignment horizontal="center" vertical="center" wrapText="1"/>
    </xf>
    <xf numFmtId="168" fontId="0" fillId="48" borderId="49" xfId="0" applyNumberFormat="1" applyFont="1" applyFill="1" applyBorder="1" applyAlignment="1" applyProtection="1">
      <alignment horizontal="center" vertical="center" wrapText="1"/>
    </xf>
    <xf numFmtId="169" fontId="0" fillId="48" borderId="49" xfId="0" applyNumberFormat="1" applyFont="1" applyFill="1" applyBorder="1" applyAlignment="1" applyProtection="1">
      <alignment horizontal="center" vertical="center" wrapText="1"/>
    </xf>
    <xf numFmtId="173" fontId="18" fillId="48" borderId="49" xfId="0" applyNumberFormat="1" applyFont="1" applyFill="1" applyBorder="1" applyAlignment="1" applyProtection="1">
      <alignment horizontal="center" vertical="center" wrapText="1"/>
    </xf>
    <xf numFmtId="174" fontId="0" fillId="48" borderId="49" xfId="0" applyNumberFormat="1" applyFont="1" applyFill="1" applyBorder="1" applyAlignment="1" applyProtection="1">
      <alignment horizontal="center" vertical="center" wrapText="1"/>
    </xf>
    <xf numFmtId="168" fontId="18" fillId="48" borderId="49" xfId="0" applyNumberFormat="1" applyFont="1" applyFill="1" applyBorder="1" applyAlignment="1" applyProtection="1">
      <alignment horizontal="center" vertical="center" wrapText="1"/>
    </xf>
    <xf numFmtId="173" fontId="0" fillId="48" borderId="49" xfId="0" applyNumberFormat="1" applyFont="1" applyFill="1" applyBorder="1" applyAlignment="1" applyProtection="1">
      <alignment horizontal="center" vertical="center" wrapText="1"/>
    </xf>
    <xf numFmtId="0" fontId="22" fillId="47" borderId="49" xfId="0" applyFont="1" applyFill="1" applyBorder="1" applyAlignment="1" applyProtection="1">
      <alignment vertical="center"/>
    </xf>
    <xf numFmtId="2" fontId="22" fillId="47" borderId="49" xfId="0" applyNumberFormat="1" applyFont="1" applyFill="1" applyBorder="1" applyAlignment="1" applyProtection="1">
      <alignment vertical="center"/>
    </xf>
    <xf numFmtId="4" fontId="22" fillId="47" borderId="49" xfId="0" applyNumberFormat="1" applyFont="1" applyFill="1" applyBorder="1" applyAlignment="1" applyProtection="1">
      <alignment horizontal="center" vertical="center"/>
    </xf>
    <xf numFmtId="166" fontId="3" fillId="47" borderId="49" xfId="0" applyNumberFormat="1" applyFont="1" applyFill="1" applyBorder="1" applyAlignment="1" applyProtection="1">
      <alignment horizontal="center" vertical="center" wrapText="1"/>
    </xf>
    <xf numFmtId="2" fontId="22" fillId="47" borderId="49" xfId="0" applyNumberFormat="1" applyFont="1" applyFill="1" applyBorder="1" applyAlignment="1" applyProtection="1">
      <alignment horizontal="center" vertical="center"/>
    </xf>
    <xf numFmtId="169" fontId="22" fillId="47" borderId="49" xfId="0" applyNumberFormat="1" applyFont="1" applyFill="1" applyBorder="1" applyAlignment="1" applyProtection="1">
      <alignment vertical="center"/>
    </xf>
    <xf numFmtId="168" fontId="22" fillId="47" borderId="49" xfId="0" applyNumberFormat="1" applyFont="1" applyFill="1" applyBorder="1" applyAlignment="1" applyProtection="1">
      <alignment vertical="center"/>
    </xf>
    <xf numFmtId="10" fontId="22" fillId="47" borderId="49" xfId="0" applyNumberFormat="1" applyFont="1" applyFill="1" applyBorder="1" applyAlignment="1" applyProtection="1">
      <alignment horizontal="center" vertical="center"/>
    </xf>
    <xf numFmtId="0" fontId="7" fillId="46" borderId="49" xfId="0" applyFont="1" applyFill="1" applyBorder="1" applyAlignment="1" applyProtection="1">
      <alignment vertical="center" wrapText="1"/>
    </xf>
    <xf numFmtId="2" fontId="7" fillId="46" borderId="49" xfId="0" applyNumberFormat="1" applyFont="1" applyFill="1" applyBorder="1" applyAlignment="1" applyProtection="1">
      <alignment vertical="center" wrapText="1"/>
    </xf>
    <xf numFmtId="4" fontId="7" fillId="46" borderId="49" xfId="0" applyNumberFormat="1" applyFont="1" applyFill="1" applyBorder="1" applyAlignment="1" applyProtection="1">
      <alignment horizontal="center" vertical="center" wrapText="1"/>
    </xf>
    <xf numFmtId="166" fontId="7" fillId="46" borderId="49" xfId="0" applyNumberFormat="1" applyFont="1" applyFill="1" applyBorder="1" applyAlignment="1" applyProtection="1">
      <alignment horizontal="center" vertical="center" wrapText="1"/>
    </xf>
    <xf numFmtId="169" fontId="7" fillId="46" borderId="49" xfId="0" applyNumberFormat="1" applyFont="1" applyFill="1" applyBorder="1" applyAlignment="1" applyProtection="1">
      <alignment vertical="center" wrapText="1"/>
    </xf>
    <xf numFmtId="168" fontId="7" fillId="46" borderId="49" xfId="0" applyNumberFormat="1" applyFont="1" applyFill="1" applyBorder="1" applyAlignment="1" applyProtection="1">
      <alignment vertical="center" wrapText="1"/>
    </xf>
    <xf numFmtId="10" fontId="7" fillId="46" borderId="49" xfId="0" applyNumberFormat="1" applyFont="1" applyFill="1" applyBorder="1" applyAlignment="1" applyProtection="1">
      <alignment horizontal="center" vertical="center" wrapText="1"/>
    </xf>
    <xf numFmtId="2" fontId="7" fillId="46" borderId="49" xfId="0" applyNumberFormat="1" applyFont="1" applyFill="1" applyBorder="1" applyAlignment="1" applyProtection="1">
      <alignment horizontal="center" vertical="center" wrapText="1"/>
    </xf>
    <xf numFmtId="0" fontId="8" fillId="48" borderId="52" xfId="0" applyFont="1" applyFill="1" applyBorder="1" applyAlignment="1" applyProtection="1">
      <alignment vertical="center" wrapText="1"/>
    </xf>
    <xf numFmtId="2" fontId="8" fillId="48" borderId="52" xfId="0" applyNumberFormat="1" applyFont="1" applyFill="1" applyBorder="1" applyAlignment="1" applyProtection="1">
      <alignment vertical="center" wrapText="1"/>
    </xf>
    <xf numFmtId="4" fontId="8" fillId="48" borderId="52" xfId="0" applyNumberFormat="1" applyFont="1" applyFill="1" applyBorder="1" applyAlignment="1" applyProtection="1">
      <alignment horizontal="center" vertical="center" wrapText="1"/>
    </xf>
    <xf numFmtId="166" fontId="13" fillId="48" borderId="52" xfId="0" applyNumberFormat="1" applyFont="1" applyFill="1" applyBorder="1" applyAlignment="1" applyProtection="1">
      <alignment horizontal="center" vertical="center" wrapText="1"/>
    </xf>
    <xf numFmtId="169" fontId="8" fillId="48" borderId="52" xfId="0" applyNumberFormat="1" applyFont="1" applyFill="1" applyBorder="1" applyAlignment="1" applyProtection="1">
      <alignment vertical="center" wrapText="1"/>
    </xf>
    <xf numFmtId="168" fontId="8" fillId="48" borderId="52" xfId="0" applyNumberFormat="1" applyFont="1" applyFill="1" applyBorder="1" applyAlignment="1" applyProtection="1">
      <alignment vertical="center" wrapText="1"/>
    </xf>
    <xf numFmtId="10" fontId="8" fillId="48" borderId="52" xfId="0" applyNumberFormat="1" applyFont="1" applyFill="1" applyBorder="1" applyAlignment="1" applyProtection="1">
      <alignment horizontal="center" vertical="center" wrapText="1"/>
    </xf>
    <xf numFmtId="2" fontId="8" fillId="48" borderId="52" xfId="0" applyNumberFormat="1" applyFont="1" applyFill="1" applyBorder="1" applyAlignment="1" applyProtection="1">
      <alignment horizontal="center" vertical="center" wrapText="1"/>
    </xf>
    <xf numFmtId="0" fontId="8" fillId="48" borderId="50" xfId="0" applyFont="1" applyFill="1" applyBorder="1" applyAlignment="1" applyProtection="1">
      <alignment vertical="center" wrapText="1"/>
    </xf>
    <xf numFmtId="0" fontId="8" fillId="48" borderId="44" xfId="0" applyFont="1" applyFill="1" applyBorder="1" applyAlignment="1" applyProtection="1">
      <alignment vertical="center" wrapText="1"/>
    </xf>
    <xf numFmtId="2" fontId="8" fillId="48" borderId="44" xfId="0" applyNumberFormat="1" applyFont="1" applyFill="1" applyBorder="1" applyAlignment="1" applyProtection="1">
      <alignment vertical="center" wrapText="1"/>
    </xf>
    <xf numFmtId="4" fontId="8" fillId="48" borderId="44" xfId="0" applyNumberFormat="1" applyFont="1" applyFill="1" applyBorder="1" applyAlignment="1" applyProtection="1">
      <alignment horizontal="center" vertical="center" wrapText="1"/>
    </xf>
    <xf numFmtId="166" fontId="13" fillId="48" borderId="44" xfId="0" applyNumberFormat="1" applyFont="1" applyFill="1" applyBorder="1" applyAlignment="1" applyProtection="1">
      <alignment horizontal="center" vertical="center" wrapText="1"/>
    </xf>
    <xf numFmtId="169" fontId="8" fillId="48" borderId="44" xfId="0" applyNumberFormat="1" applyFont="1" applyFill="1" applyBorder="1" applyAlignment="1" applyProtection="1">
      <alignment vertical="center" wrapText="1"/>
    </xf>
    <xf numFmtId="168" fontId="8" fillId="48" borderId="44" xfId="0" applyNumberFormat="1" applyFont="1" applyFill="1" applyBorder="1" applyAlignment="1" applyProtection="1">
      <alignment vertical="center" wrapText="1"/>
    </xf>
    <xf numFmtId="10" fontId="8" fillId="48" borderId="44" xfId="0" applyNumberFormat="1" applyFont="1" applyFill="1" applyBorder="1" applyAlignment="1" applyProtection="1">
      <alignment horizontal="center" vertical="center" wrapText="1"/>
    </xf>
    <xf numFmtId="2" fontId="8" fillId="48" borderId="44" xfId="0" applyNumberFormat="1" applyFont="1" applyFill="1" applyBorder="1" applyAlignment="1" applyProtection="1">
      <alignment horizontal="center" vertical="center" wrapText="1"/>
    </xf>
    <xf numFmtId="166" fontId="13" fillId="48" borderId="58" xfId="0" applyNumberFormat="1" applyFont="1" applyFill="1" applyBorder="1" applyAlignment="1" applyProtection="1">
      <alignment horizontal="center" vertical="center" wrapText="1"/>
    </xf>
    <xf numFmtId="0" fontId="8" fillId="49" borderId="36" xfId="0" applyFont="1" applyFill="1" applyBorder="1" applyAlignment="1" applyProtection="1">
      <alignment vertical="center"/>
    </xf>
    <xf numFmtId="0" fontId="8" fillId="49" borderId="52" xfId="0" applyFont="1" applyFill="1" applyBorder="1" applyAlignment="1" applyProtection="1">
      <alignment vertical="center" wrapText="1"/>
    </xf>
    <xf numFmtId="2" fontId="8" fillId="49" borderId="52" xfId="0" applyNumberFormat="1" applyFont="1" applyFill="1" applyBorder="1" applyAlignment="1" applyProtection="1">
      <alignment vertical="center" wrapText="1"/>
    </xf>
    <xf numFmtId="4" fontId="8" fillId="49" borderId="52" xfId="0" applyNumberFormat="1" applyFont="1" applyFill="1" applyBorder="1" applyAlignment="1" applyProtection="1">
      <alignment horizontal="center" vertical="center" wrapText="1"/>
    </xf>
    <xf numFmtId="166" fontId="13" fillId="49" borderId="52" xfId="0" applyNumberFormat="1" applyFont="1" applyFill="1" applyBorder="1" applyAlignment="1" applyProtection="1">
      <alignment horizontal="center" vertical="center" wrapText="1"/>
    </xf>
    <xf numFmtId="169" fontId="8" fillId="49" borderId="52" xfId="0" applyNumberFormat="1" applyFont="1" applyFill="1" applyBorder="1" applyAlignment="1" applyProtection="1">
      <alignment vertical="center" wrapText="1"/>
    </xf>
    <xf numFmtId="168" fontId="8" fillId="49" borderId="52" xfId="0" applyNumberFormat="1" applyFont="1" applyFill="1" applyBorder="1" applyAlignment="1" applyProtection="1">
      <alignment vertical="center" wrapText="1"/>
    </xf>
    <xf numFmtId="10" fontId="8" fillId="49" borderId="52" xfId="0" applyNumberFormat="1" applyFont="1" applyFill="1" applyBorder="1" applyAlignment="1" applyProtection="1">
      <alignment horizontal="center" vertical="center" wrapText="1"/>
    </xf>
    <xf numFmtId="2" fontId="8" fillId="49" borderId="52" xfId="0" applyNumberFormat="1" applyFont="1" applyFill="1" applyBorder="1" applyAlignment="1" applyProtection="1">
      <alignment horizontal="center" vertical="center" wrapText="1"/>
    </xf>
    <xf numFmtId="166" fontId="13" fillId="49" borderId="24" xfId="0" applyNumberFormat="1" applyFont="1" applyFill="1" applyBorder="1" applyAlignment="1" applyProtection="1">
      <alignment horizontal="center" vertical="center" wrapText="1"/>
    </xf>
    <xf numFmtId="0" fontId="7" fillId="31" borderId="21" xfId="0" applyFont="1" applyFill="1" applyBorder="1" applyAlignment="1" applyProtection="1">
      <alignment vertical="center"/>
    </xf>
    <xf numFmtId="0" fontId="7" fillId="31" borderId="49" xfId="0" applyFont="1" applyFill="1" applyBorder="1" applyAlignment="1" applyProtection="1">
      <alignment vertical="center" wrapText="1"/>
    </xf>
    <xf numFmtId="2" fontId="7" fillId="31" borderId="49" xfId="0" applyNumberFormat="1" applyFont="1" applyFill="1" applyBorder="1" applyAlignment="1" applyProtection="1">
      <alignment vertical="center" wrapText="1"/>
    </xf>
    <xf numFmtId="4" fontId="7" fillId="31" borderId="49" xfId="0" applyNumberFormat="1" applyFont="1" applyFill="1" applyBorder="1" applyAlignment="1" applyProtection="1">
      <alignment horizontal="center" vertical="center" wrapText="1"/>
    </xf>
    <xf numFmtId="166" fontId="7" fillId="31" borderId="49" xfId="0" applyNumberFormat="1" applyFont="1" applyFill="1" applyBorder="1" applyAlignment="1" applyProtection="1">
      <alignment horizontal="center" vertical="center" wrapText="1"/>
    </xf>
    <xf numFmtId="169" fontId="7" fillId="31" borderId="49" xfId="0" applyNumberFormat="1" applyFont="1" applyFill="1" applyBorder="1" applyAlignment="1" applyProtection="1">
      <alignment vertical="center" wrapText="1"/>
    </xf>
    <xf numFmtId="168" fontId="7" fillId="31" borderId="49" xfId="0" applyNumberFormat="1" applyFont="1" applyFill="1" applyBorder="1" applyAlignment="1" applyProtection="1">
      <alignment vertical="center" wrapText="1"/>
    </xf>
    <xf numFmtId="10" fontId="7" fillId="31" borderId="49" xfId="0" applyNumberFormat="1" applyFont="1" applyFill="1" applyBorder="1" applyAlignment="1" applyProtection="1">
      <alignment horizontal="center" vertical="center" wrapText="1"/>
    </xf>
    <xf numFmtId="2" fontId="7" fillId="31" borderId="49" xfId="0" applyNumberFormat="1" applyFont="1" applyFill="1" applyBorder="1" applyAlignment="1" applyProtection="1">
      <alignment horizontal="center" vertical="center" wrapText="1"/>
    </xf>
    <xf numFmtId="166" fontId="7" fillId="31" borderId="19" xfId="0" applyNumberFormat="1" applyFont="1" applyFill="1" applyBorder="1" applyAlignment="1" applyProtection="1">
      <alignment horizontal="center" vertical="center" wrapText="1"/>
    </xf>
    <xf numFmtId="166" fontId="13" fillId="31" borderId="19" xfId="0" applyNumberFormat="1" applyFont="1" applyFill="1" applyBorder="1" applyAlignment="1" applyProtection="1">
      <alignment horizontal="center" vertical="center" wrapText="1"/>
    </xf>
    <xf numFmtId="4" fontId="22" fillId="40" borderId="49" xfId="0" applyNumberFormat="1" applyFont="1" applyFill="1" applyBorder="1" applyAlignment="1" applyProtection="1">
      <alignment horizontal="center" vertical="center" wrapText="1"/>
    </xf>
    <xf numFmtId="10" fontId="22" fillId="32" borderId="49" xfId="0" applyNumberFormat="1" applyFont="1" applyFill="1" applyBorder="1" applyAlignment="1" applyProtection="1">
      <alignment horizontal="center" vertical="center" wrapText="1"/>
    </xf>
    <xf numFmtId="4" fontId="12" fillId="32" borderId="49" xfId="0" applyNumberFormat="1" applyFont="1" applyFill="1" applyBorder="1" applyAlignment="1" applyProtection="1">
      <alignment horizontal="center" vertical="center" wrapText="1"/>
    </xf>
    <xf numFmtId="2" fontId="22" fillId="32" borderId="49" xfId="0" applyNumberFormat="1" applyFont="1" applyFill="1" applyBorder="1" applyAlignment="1" applyProtection="1">
      <alignment horizontal="center" vertical="center" wrapText="1"/>
    </xf>
    <xf numFmtId="168" fontId="22" fillId="32" borderId="49" xfId="0" applyNumberFormat="1" applyFont="1" applyFill="1" applyBorder="1" applyAlignment="1" applyProtection="1">
      <alignment horizontal="center" vertical="center" wrapText="1"/>
    </xf>
    <xf numFmtId="0" fontId="22" fillId="32" borderId="21" xfId="0" applyFont="1" applyFill="1" applyBorder="1" applyAlignment="1" applyProtection="1">
      <alignment vertical="center"/>
    </xf>
    <xf numFmtId="0" fontId="22" fillId="32" borderId="49" xfId="0" applyFont="1" applyFill="1" applyBorder="1" applyAlignment="1" applyProtection="1">
      <alignment vertical="center"/>
    </xf>
    <xf numFmtId="2" fontId="22" fillId="32" borderId="49" xfId="0" applyNumberFormat="1" applyFont="1" applyFill="1" applyBorder="1" applyAlignment="1" applyProtection="1">
      <alignment vertical="center"/>
    </xf>
    <xf numFmtId="4" fontId="22" fillId="32" borderId="49" xfId="0" applyNumberFormat="1" applyFont="1" applyFill="1" applyBorder="1" applyAlignment="1" applyProtection="1">
      <alignment horizontal="center" vertical="center"/>
    </xf>
    <xf numFmtId="166" fontId="3" fillId="32" borderId="49" xfId="0" applyNumberFormat="1" applyFont="1" applyFill="1" applyBorder="1" applyAlignment="1" applyProtection="1">
      <alignment horizontal="center" vertical="center" wrapText="1"/>
    </xf>
    <xf numFmtId="2" fontId="22" fillId="32" borderId="49" xfId="0" applyNumberFormat="1" applyFont="1" applyFill="1" applyBorder="1" applyAlignment="1" applyProtection="1">
      <alignment horizontal="center" vertical="center"/>
    </xf>
    <xf numFmtId="169" fontId="22" fillId="32" borderId="49" xfId="0" applyNumberFormat="1" applyFont="1" applyFill="1" applyBorder="1" applyAlignment="1" applyProtection="1">
      <alignment vertical="center"/>
    </xf>
    <xf numFmtId="168" fontId="22" fillId="32" borderId="49" xfId="0" applyNumberFormat="1" applyFont="1" applyFill="1" applyBorder="1" applyAlignment="1" applyProtection="1">
      <alignment vertical="center"/>
    </xf>
    <xf numFmtId="10" fontId="22" fillId="32" borderId="49" xfId="0" applyNumberFormat="1" applyFont="1" applyFill="1" applyBorder="1" applyAlignment="1" applyProtection="1">
      <alignment horizontal="center" vertical="center"/>
    </xf>
    <xf numFmtId="166" fontId="3" fillId="32" borderId="19" xfId="0" applyNumberFormat="1" applyFont="1" applyFill="1" applyBorder="1" applyAlignment="1" applyProtection="1">
      <alignment horizontal="center" vertical="center" wrapText="1"/>
    </xf>
    <xf numFmtId="0" fontId="8" fillId="32" borderId="21" xfId="0" applyFont="1" applyFill="1" applyBorder="1" applyAlignment="1" applyProtection="1">
      <alignment vertical="center" wrapText="1"/>
    </xf>
    <xf numFmtId="0" fontId="18" fillId="49" borderId="49" xfId="0" applyFont="1" applyFill="1" applyBorder="1" applyAlignment="1" applyProtection="1">
      <alignment horizontal="center" vertical="center" wrapText="1"/>
    </xf>
    <xf numFmtId="170" fontId="18" fillId="49" borderId="49" xfId="0" applyNumberFormat="1" applyFont="1" applyFill="1" applyBorder="1" applyAlignment="1" applyProtection="1">
      <alignment horizontal="center" vertical="center" wrapText="1"/>
    </xf>
    <xf numFmtId="1" fontId="18" fillId="49" borderId="49" xfId="0" applyNumberFormat="1" applyFont="1" applyFill="1" applyBorder="1" applyAlignment="1" applyProtection="1">
      <alignment horizontal="center" vertical="center" wrapText="1"/>
    </xf>
    <xf numFmtId="166" fontId="0" fillId="49" borderId="49" xfId="0" applyNumberFormat="1" applyFont="1" applyFill="1" applyBorder="1" applyAlignment="1" applyProtection="1">
      <alignment horizontal="center" vertical="center" wrapText="1"/>
    </xf>
    <xf numFmtId="2" fontId="0" fillId="49" borderId="49" xfId="0" applyNumberFormat="1" applyFont="1" applyFill="1" applyBorder="1" applyAlignment="1" applyProtection="1">
      <alignment horizontal="center" vertical="center" wrapText="1"/>
    </xf>
    <xf numFmtId="169" fontId="18" fillId="49" borderId="49" xfId="0" applyNumberFormat="1" applyFont="1" applyFill="1" applyBorder="1" applyAlignment="1" applyProtection="1">
      <alignment horizontal="center" vertical="center" wrapText="1"/>
    </xf>
    <xf numFmtId="168" fontId="0" fillId="49" borderId="49" xfId="0" applyNumberFormat="1" applyFont="1" applyFill="1" applyBorder="1" applyAlignment="1" applyProtection="1">
      <alignment horizontal="center" vertical="center" wrapText="1"/>
    </xf>
    <xf numFmtId="2" fontId="18" fillId="49" borderId="49" xfId="0" applyNumberFormat="1" applyFont="1" applyFill="1" applyBorder="1" applyAlignment="1" applyProtection="1">
      <alignment horizontal="center" vertical="center" wrapText="1"/>
    </xf>
    <xf numFmtId="4" fontId="18" fillId="49" borderId="49" xfId="0" applyNumberFormat="1" applyFont="1" applyFill="1" applyBorder="1" applyAlignment="1" applyProtection="1">
      <alignment horizontal="center" vertical="center" wrapText="1"/>
    </xf>
    <xf numFmtId="166" fontId="0" fillId="49" borderId="19" xfId="0" applyNumberFormat="1" applyFont="1" applyFill="1" applyBorder="1" applyAlignment="1" applyProtection="1">
      <alignment horizontal="center" vertical="center" wrapText="1"/>
    </xf>
    <xf numFmtId="169" fontId="0" fillId="49" borderId="49" xfId="0" applyNumberFormat="1" applyFont="1" applyFill="1" applyBorder="1" applyAlignment="1" applyProtection="1">
      <alignment horizontal="center" vertical="center" wrapText="1"/>
    </xf>
    <xf numFmtId="173" fontId="18" fillId="49" borderId="49" xfId="0" applyNumberFormat="1" applyFont="1" applyFill="1" applyBorder="1" applyAlignment="1" applyProtection="1">
      <alignment horizontal="center" vertical="center" wrapText="1"/>
    </xf>
    <xf numFmtId="174" fontId="0" fillId="49" borderId="49" xfId="0" applyNumberFormat="1" applyFont="1" applyFill="1" applyBorder="1" applyAlignment="1" applyProtection="1">
      <alignment horizontal="center" vertical="center" wrapText="1"/>
    </xf>
    <xf numFmtId="168" fontId="18" fillId="49" borderId="49" xfId="0" applyNumberFormat="1" applyFont="1" applyFill="1" applyBorder="1" applyAlignment="1" applyProtection="1">
      <alignment horizontal="center" vertical="center" wrapText="1"/>
    </xf>
    <xf numFmtId="173" fontId="0" fillId="49" borderId="49" xfId="0" applyNumberFormat="1" applyFont="1" applyFill="1" applyBorder="1" applyAlignment="1" applyProtection="1">
      <alignment horizontal="center" vertical="center" wrapText="1"/>
    </xf>
    <xf numFmtId="0" fontId="7" fillId="49" borderId="36" xfId="0" applyFont="1" applyFill="1" applyBorder="1" applyAlignment="1" applyProtection="1">
      <alignment vertical="center"/>
    </xf>
    <xf numFmtId="0" fontId="7" fillId="49" borderId="52" xfId="0" applyFont="1" applyFill="1" applyBorder="1" applyAlignment="1" applyProtection="1">
      <alignment vertical="center" wrapText="1"/>
    </xf>
    <xf numFmtId="2" fontId="7" fillId="49" borderId="52" xfId="0" applyNumberFormat="1" applyFont="1" applyFill="1" applyBorder="1" applyAlignment="1" applyProtection="1">
      <alignment vertical="center" wrapText="1"/>
    </xf>
    <xf numFmtId="4" fontId="7" fillId="49" borderId="52" xfId="0" applyNumberFormat="1" applyFont="1" applyFill="1" applyBorder="1" applyAlignment="1" applyProtection="1">
      <alignment horizontal="center" vertical="center" wrapText="1"/>
    </xf>
    <xf numFmtId="166" fontId="7" fillId="49" borderId="52" xfId="0" applyNumberFormat="1" applyFont="1" applyFill="1" applyBorder="1" applyAlignment="1" applyProtection="1">
      <alignment horizontal="center" vertical="center" wrapText="1"/>
    </xf>
    <xf numFmtId="169" fontId="7" fillId="49" borderId="52" xfId="0" applyNumberFormat="1" applyFont="1" applyFill="1" applyBorder="1" applyAlignment="1" applyProtection="1">
      <alignment vertical="center" wrapText="1"/>
    </xf>
    <xf numFmtId="168" fontId="7" fillId="49" borderId="52" xfId="0" applyNumberFormat="1" applyFont="1" applyFill="1" applyBorder="1" applyAlignment="1" applyProtection="1">
      <alignment vertical="center" wrapText="1"/>
    </xf>
    <xf numFmtId="10" fontId="7" fillId="49" borderId="52" xfId="0" applyNumberFormat="1" applyFont="1" applyFill="1" applyBorder="1" applyAlignment="1" applyProtection="1">
      <alignment horizontal="center" vertical="center" wrapText="1"/>
    </xf>
    <xf numFmtId="2" fontId="7" fillId="49" borderId="52" xfId="0" applyNumberFormat="1" applyFont="1" applyFill="1" applyBorder="1" applyAlignment="1" applyProtection="1">
      <alignment horizontal="center" vertical="center" wrapText="1"/>
    </xf>
    <xf numFmtId="166" fontId="7" fillId="49" borderId="24" xfId="0" applyNumberFormat="1" applyFont="1" applyFill="1" applyBorder="1" applyAlignment="1" applyProtection="1">
      <alignment horizontal="center" vertical="center" wrapText="1"/>
    </xf>
    <xf numFmtId="2" fontId="18" fillId="10" borderId="49" xfId="0" applyNumberFormat="1" applyFont="1" applyFill="1" applyBorder="1" applyAlignment="1" applyProtection="1">
      <alignment horizontal="center" vertical="center" wrapText="1"/>
    </xf>
    <xf numFmtId="1" fontId="18" fillId="10" borderId="49" xfId="0" applyNumberFormat="1" applyFont="1" applyFill="1" applyBorder="1" applyAlignment="1" applyProtection="1">
      <alignment horizontal="center" vertical="center" wrapText="1"/>
    </xf>
    <xf numFmtId="2" fontId="0" fillId="10" borderId="49" xfId="0" applyNumberFormat="1" applyFont="1" applyFill="1" applyBorder="1" applyAlignment="1" applyProtection="1">
      <alignment horizontal="center" vertical="center" wrapText="1"/>
    </xf>
    <xf numFmtId="0" fontId="8" fillId="31" borderId="49" xfId="0" applyFont="1" applyFill="1" applyBorder="1" applyAlignment="1" applyProtection="1">
      <alignment vertical="center" wrapText="1"/>
    </xf>
    <xf numFmtId="2" fontId="8" fillId="31" borderId="49" xfId="0" applyNumberFormat="1" applyFont="1" applyFill="1" applyBorder="1" applyAlignment="1" applyProtection="1">
      <alignment vertical="center" wrapText="1"/>
    </xf>
    <xf numFmtId="4" fontId="8" fillId="31" borderId="49" xfId="0" applyNumberFormat="1" applyFont="1" applyFill="1" applyBorder="1" applyAlignment="1" applyProtection="1">
      <alignment horizontal="center" vertical="center" wrapText="1"/>
    </xf>
    <xf numFmtId="166" fontId="13" fillId="31" borderId="49" xfId="0" applyNumberFormat="1" applyFont="1" applyFill="1" applyBorder="1" applyAlignment="1" applyProtection="1">
      <alignment horizontal="center" vertical="center" wrapText="1"/>
    </xf>
    <xf numFmtId="169" fontId="8" fillId="31" borderId="49" xfId="0" applyNumberFormat="1" applyFont="1" applyFill="1" applyBorder="1" applyAlignment="1" applyProtection="1">
      <alignment vertical="center" wrapText="1"/>
    </xf>
    <xf numFmtId="168" fontId="8" fillId="31" borderId="49" xfId="0" applyNumberFormat="1" applyFont="1" applyFill="1" applyBorder="1" applyAlignment="1" applyProtection="1">
      <alignment vertical="center" wrapText="1"/>
    </xf>
    <xf numFmtId="10" fontId="8" fillId="31" borderId="49" xfId="0" applyNumberFormat="1" applyFont="1" applyFill="1" applyBorder="1" applyAlignment="1" applyProtection="1">
      <alignment horizontal="center" vertical="center" wrapText="1"/>
    </xf>
    <xf numFmtId="2" fontId="8" fillId="31" borderId="49" xfId="0" applyNumberFormat="1" applyFont="1" applyFill="1" applyBorder="1" applyAlignment="1" applyProtection="1">
      <alignment horizontal="center" vertical="center" wrapText="1"/>
    </xf>
    <xf numFmtId="0" fontId="8" fillId="49" borderId="50" xfId="0" applyFont="1" applyFill="1" applyBorder="1" applyAlignment="1" applyProtection="1">
      <alignment vertical="center" wrapText="1"/>
    </xf>
    <xf numFmtId="0" fontId="8" fillId="49" borderId="44" xfId="0" applyFont="1" applyFill="1" applyBorder="1" applyAlignment="1" applyProtection="1">
      <alignment vertical="center" wrapText="1"/>
    </xf>
    <xf numFmtId="2" fontId="8" fillId="49" borderId="44" xfId="0" applyNumberFormat="1" applyFont="1" applyFill="1" applyBorder="1" applyAlignment="1" applyProtection="1">
      <alignment vertical="center" wrapText="1"/>
    </xf>
    <xf numFmtId="4" fontId="8" fillId="49" borderId="44" xfId="0" applyNumberFormat="1" applyFont="1" applyFill="1" applyBorder="1" applyAlignment="1" applyProtection="1">
      <alignment horizontal="center" vertical="center" wrapText="1"/>
    </xf>
    <xf numFmtId="166" fontId="13" fillId="49" borderId="44" xfId="0" applyNumberFormat="1" applyFont="1" applyFill="1" applyBorder="1" applyAlignment="1" applyProtection="1">
      <alignment horizontal="center" vertical="center" wrapText="1"/>
    </xf>
    <xf numFmtId="169" fontId="8" fillId="49" borderId="44" xfId="0" applyNumberFormat="1" applyFont="1" applyFill="1" applyBorder="1" applyAlignment="1" applyProtection="1">
      <alignment vertical="center" wrapText="1"/>
    </xf>
    <xf numFmtId="168" fontId="8" fillId="49" borderId="44" xfId="0" applyNumberFormat="1" applyFont="1" applyFill="1" applyBorder="1" applyAlignment="1" applyProtection="1">
      <alignment vertical="center" wrapText="1"/>
    </xf>
    <xf numFmtId="10" fontId="8" fillId="49" borderId="44" xfId="0" applyNumberFormat="1" applyFont="1" applyFill="1" applyBorder="1" applyAlignment="1" applyProtection="1">
      <alignment horizontal="center" vertical="center" wrapText="1"/>
    </xf>
    <xf numFmtId="2" fontId="8" fillId="49" borderId="44" xfId="0" applyNumberFormat="1" applyFont="1" applyFill="1" applyBorder="1" applyAlignment="1" applyProtection="1">
      <alignment horizontal="center" vertical="center" wrapText="1"/>
    </xf>
    <xf numFmtId="166" fontId="13" fillId="49" borderId="58" xfId="0" applyNumberFormat="1" applyFont="1" applyFill="1" applyBorder="1" applyAlignment="1" applyProtection="1">
      <alignment horizontal="center" vertical="center" wrapText="1"/>
    </xf>
    <xf numFmtId="0" fontId="33" fillId="13" borderId="49" xfId="0" applyNumberFormat="1" applyFont="1" applyFill="1" applyBorder="1" applyAlignment="1" applyProtection="1">
      <alignment horizontal="left" vertical="center" wrapText="1"/>
    </xf>
    <xf numFmtId="4" fontId="18" fillId="16" borderId="49" xfId="0" applyNumberFormat="1" applyFont="1" applyFill="1" applyBorder="1" applyAlignment="1" applyProtection="1">
      <alignment horizontal="center" vertical="center" wrapText="1"/>
    </xf>
    <xf numFmtId="166" fontId="0" fillId="16" borderId="19" xfId="0" applyNumberFormat="1" applyFont="1" applyFill="1" applyBorder="1" applyAlignment="1" applyProtection="1">
      <alignment horizontal="center" vertical="center" wrapText="1"/>
    </xf>
    <xf numFmtId="0" fontId="8" fillId="16" borderId="36" xfId="0" applyFont="1" applyFill="1" applyBorder="1" applyAlignment="1" applyProtection="1">
      <alignment vertical="center"/>
    </xf>
    <xf numFmtId="166" fontId="13" fillId="16" borderId="24" xfId="0" applyNumberFormat="1" applyFont="1" applyFill="1" applyBorder="1" applyAlignment="1" applyProtection="1">
      <alignment horizontal="center" vertical="center" wrapText="1"/>
    </xf>
    <xf numFmtId="0" fontId="7" fillId="13" borderId="21" xfId="0" applyFont="1" applyFill="1" applyBorder="1" applyAlignment="1" applyProtection="1">
      <alignment vertical="center"/>
    </xf>
    <xf numFmtId="166" fontId="7" fillId="13" borderId="19" xfId="0" applyNumberFormat="1" applyFont="1" applyFill="1" applyBorder="1" applyAlignment="1" applyProtection="1">
      <alignment horizontal="center" vertical="center" wrapText="1"/>
    </xf>
    <xf numFmtId="0" fontId="0" fillId="16" borderId="49" xfId="0" applyFill="1" applyBorder="1" applyAlignment="1" applyProtection="1">
      <alignment horizontal="center" vertical="center" wrapText="1"/>
    </xf>
    <xf numFmtId="2" fontId="18" fillId="16" borderId="49" xfId="0" applyNumberFormat="1" applyFont="1" applyFill="1" applyBorder="1" applyAlignment="1" applyProtection="1">
      <alignment horizontal="center" vertical="center" wrapText="1"/>
    </xf>
    <xf numFmtId="1" fontId="18" fillId="16" borderId="49" xfId="0" applyNumberFormat="1" applyFont="1" applyFill="1" applyBorder="1" applyAlignment="1" applyProtection="1">
      <alignment horizontal="center" vertical="center" wrapText="1"/>
    </xf>
    <xf numFmtId="166" fontId="0" fillId="16" borderId="49" xfId="0" applyNumberFormat="1" applyFont="1" applyFill="1" applyBorder="1" applyAlignment="1" applyProtection="1">
      <alignment horizontal="center" vertical="center" wrapText="1"/>
    </xf>
    <xf numFmtId="2" fontId="0" fillId="16" borderId="49" xfId="0" applyNumberFormat="1" applyFont="1" applyFill="1" applyBorder="1" applyAlignment="1" applyProtection="1">
      <alignment horizontal="center" vertical="center" wrapText="1"/>
    </xf>
    <xf numFmtId="0" fontId="8" fillId="16" borderId="63" xfId="0" applyFont="1" applyFill="1" applyBorder="1" applyAlignment="1" applyProtection="1">
      <alignment vertical="center"/>
    </xf>
    <xf numFmtId="0" fontId="8" fillId="16" borderId="55" xfId="0" applyFont="1" applyFill="1" applyBorder="1" applyAlignment="1" applyProtection="1">
      <alignment vertical="center" wrapText="1"/>
    </xf>
    <xf numFmtId="2" fontId="8" fillId="16" borderId="55" xfId="0" applyNumberFormat="1" applyFont="1" applyFill="1" applyBorder="1" applyAlignment="1" applyProtection="1">
      <alignment vertical="center" wrapText="1"/>
    </xf>
    <xf numFmtId="4" fontId="8" fillId="16" borderId="55" xfId="0" applyNumberFormat="1" applyFont="1" applyFill="1" applyBorder="1" applyAlignment="1" applyProtection="1">
      <alignment horizontal="center" vertical="center" wrapText="1"/>
    </xf>
    <xf numFmtId="166" fontId="13" fillId="16" borderId="55" xfId="0" applyNumberFormat="1" applyFont="1" applyFill="1" applyBorder="1" applyAlignment="1" applyProtection="1">
      <alignment horizontal="center" vertical="center" wrapText="1"/>
    </xf>
    <xf numFmtId="169" fontId="8" fillId="16" borderId="55" xfId="0" applyNumberFormat="1" applyFont="1" applyFill="1" applyBorder="1" applyAlignment="1" applyProtection="1">
      <alignment vertical="center" wrapText="1"/>
    </xf>
    <xf numFmtId="168" fontId="8" fillId="16" borderId="55" xfId="0" applyNumberFormat="1" applyFont="1" applyFill="1" applyBorder="1" applyAlignment="1" applyProtection="1">
      <alignment vertical="center" wrapText="1"/>
    </xf>
    <xf numFmtId="10" fontId="8" fillId="16" borderId="55" xfId="0" applyNumberFormat="1" applyFont="1" applyFill="1" applyBorder="1" applyAlignment="1" applyProtection="1">
      <alignment horizontal="center" vertical="center" wrapText="1"/>
    </xf>
    <xf numFmtId="2" fontId="8" fillId="16" borderId="55" xfId="0" applyNumberFormat="1" applyFont="1" applyFill="1" applyBorder="1" applyAlignment="1" applyProtection="1">
      <alignment horizontal="center" vertical="center" wrapText="1"/>
    </xf>
    <xf numFmtId="166" fontId="13" fillId="16" borderId="64" xfId="0" applyNumberFormat="1" applyFont="1" applyFill="1" applyBorder="1" applyAlignment="1" applyProtection="1">
      <alignment horizontal="center" vertical="center" wrapText="1"/>
    </xf>
    <xf numFmtId="10" fontId="22" fillId="17" borderId="49" xfId="0" applyNumberFormat="1" applyFont="1" applyFill="1" applyBorder="1" applyAlignment="1" applyProtection="1">
      <alignment horizontal="center" vertical="center" wrapText="1"/>
    </xf>
    <xf numFmtId="4" fontId="12" fillId="17" borderId="49" xfId="0" applyNumberFormat="1" applyFont="1" applyFill="1" applyBorder="1" applyAlignment="1" applyProtection="1">
      <alignment horizontal="center" vertical="center" wrapText="1"/>
    </xf>
    <xf numFmtId="2" fontId="22" fillId="17" borderId="49" xfId="0" applyNumberFormat="1" applyFont="1" applyFill="1" applyBorder="1" applyAlignment="1" applyProtection="1">
      <alignment horizontal="center" vertical="center" wrapText="1"/>
    </xf>
    <xf numFmtId="168" fontId="22" fillId="17" borderId="49" xfId="0" applyNumberFormat="1" applyFont="1" applyFill="1" applyBorder="1" applyAlignment="1" applyProtection="1">
      <alignment horizontal="center" vertical="center" wrapText="1"/>
    </xf>
    <xf numFmtId="0" fontId="18" fillId="16" borderId="49" xfId="0" applyFont="1" applyFill="1" applyBorder="1" applyAlignment="1" applyProtection="1">
      <alignment horizontal="center" vertical="center" wrapText="1"/>
    </xf>
    <xf numFmtId="168" fontId="18" fillId="16" borderId="49" xfId="0" applyNumberFormat="1" applyFont="1" applyFill="1" applyBorder="1" applyAlignment="1" applyProtection="1">
      <alignment horizontal="center" vertical="center" wrapText="1"/>
    </xf>
    <xf numFmtId="168" fontId="0" fillId="16" borderId="49" xfId="0" applyNumberFormat="1" applyFont="1" applyFill="1" applyBorder="1" applyAlignment="1" applyProtection="1">
      <alignment horizontal="center" vertical="center" wrapText="1"/>
    </xf>
    <xf numFmtId="169" fontId="18" fillId="16" borderId="49" xfId="0" applyNumberFormat="1" applyFont="1" applyFill="1" applyBorder="1" applyAlignment="1" applyProtection="1">
      <alignment horizontal="center" vertical="center" wrapText="1"/>
    </xf>
    <xf numFmtId="0" fontId="7" fillId="13" borderId="49" xfId="0" applyFont="1" applyFill="1" applyBorder="1" applyAlignment="1" applyProtection="1">
      <alignment vertical="center" wrapText="1"/>
    </xf>
    <xf numFmtId="2" fontId="7" fillId="13" borderId="49" xfId="0" applyNumberFormat="1" applyFont="1" applyFill="1" applyBorder="1" applyAlignment="1" applyProtection="1">
      <alignment vertical="center" wrapText="1"/>
    </xf>
    <xf numFmtId="4" fontId="7" fillId="13" borderId="49" xfId="0" applyNumberFormat="1" applyFont="1" applyFill="1" applyBorder="1" applyAlignment="1" applyProtection="1">
      <alignment horizontal="center" vertical="center" wrapText="1"/>
    </xf>
    <xf numFmtId="0" fontId="8" fillId="16" borderId="50" xfId="0" applyFont="1" applyFill="1" applyBorder="1" applyAlignment="1" applyProtection="1">
      <alignment vertical="center" wrapText="1"/>
    </xf>
    <xf numFmtId="0" fontId="8" fillId="16" borderId="44" xfId="0" applyFont="1" applyFill="1" applyBorder="1" applyAlignment="1" applyProtection="1">
      <alignment vertical="center" wrapText="1"/>
    </xf>
    <xf numFmtId="2" fontId="8" fillId="16" borderId="44" xfId="0" applyNumberFormat="1" applyFont="1" applyFill="1" applyBorder="1" applyAlignment="1" applyProtection="1">
      <alignment vertical="center" wrapText="1"/>
    </xf>
    <xf numFmtId="4" fontId="8" fillId="16" borderId="44" xfId="0" applyNumberFormat="1" applyFont="1" applyFill="1" applyBorder="1" applyAlignment="1" applyProtection="1">
      <alignment horizontal="center" vertical="center" wrapText="1"/>
    </xf>
    <xf numFmtId="166" fontId="13" fillId="16" borderId="44" xfId="0" applyNumberFormat="1" applyFont="1" applyFill="1" applyBorder="1" applyAlignment="1" applyProtection="1">
      <alignment horizontal="center" vertical="center" wrapText="1"/>
    </xf>
    <xf numFmtId="169" fontId="8" fillId="16" borderId="44" xfId="0" applyNumberFormat="1" applyFont="1" applyFill="1" applyBorder="1" applyAlignment="1" applyProtection="1">
      <alignment vertical="center" wrapText="1"/>
    </xf>
    <xf numFmtId="168" fontId="8" fillId="16" borderId="44" xfId="0" applyNumberFormat="1" applyFont="1" applyFill="1" applyBorder="1" applyAlignment="1" applyProtection="1">
      <alignment vertical="center" wrapText="1"/>
    </xf>
    <xf numFmtId="10" fontId="8" fillId="16" borderId="44" xfId="0" applyNumberFormat="1" applyFont="1" applyFill="1" applyBorder="1" applyAlignment="1" applyProtection="1">
      <alignment horizontal="center" vertical="center" wrapText="1"/>
    </xf>
    <xf numFmtId="2" fontId="8" fillId="16" borderId="44" xfId="0" applyNumberFormat="1" applyFont="1" applyFill="1" applyBorder="1" applyAlignment="1" applyProtection="1">
      <alignment horizontal="center" vertical="center" wrapText="1"/>
    </xf>
    <xf numFmtId="166" fontId="13" fillId="16" borderId="58" xfId="0" applyNumberFormat="1" applyFont="1" applyFill="1" applyBorder="1" applyAlignment="1" applyProtection="1">
      <alignment horizontal="center" vertical="center" wrapText="1"/>
    </xf>
    <xf numFmtId="0" fontId="8" fillId="16" borderId="52" xfId="0" applyFont="1" applyFill="1" applyBorder="1" applyAlignment="1" applyProtection="1">
      <alignment vertical="center" wrapText="1"/>
    </xf>
    <xf numFmtId="2" fontId="8" fillId="16" borderId="52" xfId="0" applyNumberFormat="1" applyFont="1" applyFill="1" applyBorder="1" applyAlignment="1" applyProtection="1">
      <alignment vertical="center" wrapText="1"/>
    </xf>
    <xf numFmtId="4" fontId="8" fillId="16" borderId="52" xfId="0" applyNumberFormat="1" applyFont="1" applyFill="1" applyBorder="1" applyAlignment="1" applyProtection="1">
      <alignment horizontal="center" vertical="center" wrapText="1"/>
    </xf>
    <xf numFmtId="166" fontId="13" fillId="16" borderId="52" xfId="0" applyNumberFormat="1" applyFont="1" applyFill="1" applyBorder="1" applyAlignment="1" applyProtection="1">
      <alignment horizontal="center" vertical="center" wrapText="1"/>
    </xf>
    <xf numFmtId="169" fontId="8" fillId="16" borderId="52" xfId="0" applyNumberFormat="1" applyFont="1" applyFill="1" applyBorder="1" applyAlignment="1" applyProtection="1">
      <alignment vertical="center" wrapText="1"/>
    </xf>
    <xf numFmtId="168" fontId="8" fillId="16" borderId="52" xfId="0" applyNumberFormat="1" applyFont="1" applyFill="1" applyBorder="1" applyAlignment="1" applyProtection="1">
      <alignment vertical="center" wrapText="1"/>
    </xf>
    <xf numFmtId="10" fontId="8" fillId="16" borderId="52" xfId="0" applyNumberFormat="1" applyFont="1" applyFill="1" applyBorder="1" applyAlignment="1" applyProtection="1">
      <alignment horizontal="center" vertical="center" wrapText="1"/>
    </xf>
    <xf numFmtId="2" fontId="8" fillId="16" borderId="52" xfId="0" applyNumberFormat="1" applyFont="1" applyFill="1" applyBorder="1" applyAlignment="1" applyProtection="1">
      <alignment horizontal="center" vertical="center" wrapText="1"/>
    </xf>
    <xf numFmtId="0" fontId="0" fillId="3" borderId="0" xfId="0" applyFont="1" applyFill="1" applyAlignment="1" applyProtection="1">
      <alignment vertical="center"/>
    </xf>
    <xf numFmtId="0" fontId="3" fillId="3" borderId="0" xfId="0" applyFont="1" applyFill="1" applyAlignment="1" applyProtection="1">
      <alignment vertical="center" wrapText="1"/>
    </xf>
    <xf numFmtId="0" fontId="3" fillId="3" borderId="0" xfId="0" applyFont="1" applyFill="1" applyAlignment="1" applyProtection="1">
      <alignment horizontal="center" vertical="center" wrapText="1"/>
    </xf>
    <xf numFmtId="0" fontId="0" fillId="3" borderId="0" xfId="0" applyFill="1" applyProtection="1"/>
    <xf numFmtId="0" fontId="33" fillId="13" borderId="23" xfId="0" applyNumberFormat="1" applyFont="1" applyFill="1" applyBorder="1" applyAlignment="1" applyProtection="1">
      <alignment horizontal="left" vertical="center" wrapText="1"/>
    </xf>
    <xf numFmtId="0" fontId="4" fillId="18" borderId="0" xfId="0" applyFont="1" applyFill="1" applyBorder="1" applyAlignment="1" applyProtection="1">
      <alignment vertical="center" wrapText="1"/>
    </xf>
    <xf numFmtId="4" fontId="18" fillId="0" borderId="49" xfId="0" applyNumberFormat="1" applyFont="1" applyFill="1" applyBorder="1" applyAlignment="1" applyProtection="1">
      <alignment horizontal="center" vertical="center" wrapText="1"/>
    </xf>
    <xf numFmtId="0" fontId="21" fillId="3" borderId="0" xfId="0" applyFont="1" applyFill="1" applyBorder="1" applyAlignment="1" applyProtection="1">
      <alignment horizontal="center"/>
    </xf>
    <xf numFmtId="0" fontId="4" fillId="38" borderId="55" xfId="0" applyFont="1" applyFill="1" applyBorder="1" applyAlignment="1" applyProtection="1">
      <alignment vertical="center" wrapText="1"/>
    </xf>
    <xf numFmtId="4" fontId="78" fillId="38" borderId="55" xfId="0" applyNumberFormat="1" applyFont="1" applyFill="1" applyBorder="1" applyAlignment="1" applyProtection="1">
      <alignment vertical="center" wrapText="1"/>
    </xf>
    <xf numFmtId="166" fontId="78" fillId="38" borderId="55" xfId="0" applyNumberFormat="1" applyFont="1" applyFill="1" applyBorder="1" applyAlignment="1" applyProtection="1">
      <alignment vertical="center" wrapText="1"/>
    </xf>
    <xf numFmtId="4" fontId="78" fillId="38" borderId="0" xfId="0" applyNumberFormat="1" applyFont="1" applyFill="1" applyBorder="1" applyAlignment="1" applyProtection="1">
      <alignment vertical="center" wrapText="1"/>
    </xf>
    <xf numFmtId="166" fontId="78" fillId="38" borderId="0" xfId="0" applyNumberFormat="1" applyFont="1" applyFill="1" applyBorder="1" applyAlignment="1" applyProtection="1">
      <alignment vertical="center" wrapText="1"/>
    </xf>
    <xf numFmtId="2" fontId="27" fillId="38" borderId="55" xfId="0" applyNumberFormat="1" applyFont="1" applyFill="1" applyBorder="1" applyAlignment="1" applyProtection="1">
      <alignment horizontal="center" vertical="center" wrapText="1"/>
    </xf>
    <xf numFmtId="4" fontId="8" fillId="42" borderId="49" xfId="0" applyNumberFormat="1" applyFont="1" applyFill="1" applyBorder="1" applyAlignment="1" applyProtection="1">
      <alignment horizontal="center" vertical="center" wrapText="1"/>
    </xf>
    <xf numFmtId="4" fontId="8" fillId="47" borderId="49" xfId="0" applyNumberFormat="1" applyFont="1" applyFill="1" applyBorder="1" applyAlignment="1" applyProtection="1">
      <alignment horizontal="center" vertical="center" wrapText="1"/>
    </xf>
    <xf numFmtId="4" fontId="22" fillId="48" borderId="49" xfId="0" applyNumberFormat="1" applyFont="1" applyFill="1" applyBorder="1" applyAlignment="1" applyProtection="1">
      <alignment horizontal="center" vertical="center" wrapText="1"/>
    </xf>
    <xf numFmtId="0" fontId="22" fillId="31" borderId="49" xfId="0" applyFont="1" applyFill="1" applyBorder="1" applyAlignment="1" applyProtection="1">
      <alignment vertical="center" wrapText="1"/>
    </xf>
    <xf numFmtId="2" fontId="22" fillId="31" borderId="49" xfId="0" applyNumberFormat="1" applyFont="1" applyFill="1" applyBorder="1" applyAlignment="1" applyProtection="1">
      <alignment vertical="center" wrapText="1"/>
    </xf>
    <xf numFmtId="4" fontId="22" fillId="31" borderId="49" xfId="0" applyNumberFormat="1" applyFont="1" applyFill="1" applyBorder="1" applyAlignment="1" applyProtection="1">
      <alignment horizontal="center" vertical="center" wrapText="1"/>
    </xf>
    <xf numFmtId="166" fontId="3" fillId="31" borderId="49" xfId="0" applyNumberFormat="1" applyFont="1" applyFill="1" applyBorder="1" applyAlignment="1" applyProtection="1">
      <alignment horizontal="center" vertical="center" wrapText="1"/>
    </xf>
    <xf numFmtId="169" fontId="22" fillId="31" borderId="49" xfId="0" applyNumberFormat="1" applyFont="1" applyFill="1" applyBorder="1" applyAlignment="1" applyProtection="1">
      <alignment vertical="center" wrapText="1"/>
    </xf>
    <xf numFmtId="168" fontId="22" fillId="31" borderId="49" xfId="0" applyNumberFormat="1" applyFont="1" applyFill="1" applyBorder="1" applyAlignment="1" applyProtection="1">
      <alignment vertical="center" wrapText="1"/>
    </xf>
    <xf numFmtId="10" fontId="22" fillId="31" borderId="49" xfId="0" applyNumberFormat="1" applyFont="1" applyFill="1" applyBorder="1" applyAlignment="1" applyProtection="1">
      <alignment horizontal="center" vertical="center" wrapText="1"/>
    </xf>
    <xf numFmtId="2" fontId="22" fillId="31" borderId="49" xfId="0" applyNumberFormat="1" applyFont="1" applyFill="1" applyBorder="1" applyAlignment="1" applyProtection="1">
      <alignment horizontal="center" vertical="center" wrapText="1"/>
    </xf>
    <xf numFmtId="166" fontId="3" fillId="31" borderId="19" xfId="0" applyNumberFormat="1" applyFont="1" applyFill="1" applyBorder="1" applyAlignment="1" applyProtection="1">
      <alignment horizontal="center" vertical="center" wrapText="1"/>
    </xf>
    <xf numFmtId="175" fontId="22" fillId="31" borderId="49" xfId="0" applyNumberFormat="1" applyFont="1" applyFill="1" applyBorder="1" applyAlignment="1" applyProtection="1">
      <alignment horizontal="center" vertical="center" wrapText="1"/>
    </xf>
    <xf numFmtId="4" fontId="8" fillId="50" borderId="49" xfId="0" applyNumberFormat="1" applyFont="1" applyFill="1" applyBorder="1" applyAlignment="1" applyProtection="1">
      <alignment horizontal="center" vertical="center" wrapText="1"/>
    </xf>
    <xf numFmtId="4" fontId="22" fillId="49" borderId="49" xfId="0" applyNumberFormat="1" applyFont="1" applyFill="1" applyBorder="1" applyAlignment="1" applyProtection="1">
      <alignment horizontal="center" vertical="center" wrapText="1"/>
    </xf>
    <xf numFmtId="4" fontId="8" fillId="14" borderId="49" xfId="0" applyNumberFormat="1" applyFont="1" applyFill="1" applyBorder="1" applyAlignment="1" applyProtection="1">
      <alignment horizontal="center" vertical="center" wrapText="1"/>
    </xf>
    <xf numFmtId="4" fontId="22" fillId="16" borderId="49" xfId="0" applyNumberFormat="1" applyFont="1" applyFill="1" applyBorder="1" applyAlignment="1" applyProtection="1">
      <alignment horizontal="center" vertical="center" wrapText="1"/>
    </xf>
    <xf numFmtId="4" fontId="8" fillId="35" borderId="23" xfId="0" applyNumberFormat="1" applyFont="1" applyFill="1" applyBorder="1" applyAlignment="1" applyProtection="1">
      <alignment horizontal="center" vertical="center" wrapText="1"/>
    </xf>
    <xf numFmtId="4" fontId="22" fillId="36" borderId="49" xfId="0" applyNumberFormat="1" applyFont="1" applyFill="1" applyBorder="1" applyAlignment="1" applyProtection="1">
      <alignment horizontal="center" vertical="center" wrapText="1"/>
    </xf>
    <xf numFmtId="4" fontId="8" fillId="29" borderId="49" xfId="0" applyNumberFormat="1" applyFont="1" applyFill="1" applyBorder="1" applyAlignment="1" applyProtection="1">
      <alignment horizontal="center" vertical="center" wrapText="1"/>
    </xf>
    <xf numFmtId="4" fontId="22" fillId="51" borderId="49" xfId="0" applyNumberFormat="1" applyFont="1" applyFill="1" applyBorder="1" applyAlignment="1" applyProtection="1">
      <alignment horizontal="center" vertical="center" wrapText="1"/>
    </xf>
    <xf numFmtId="166" fontId="3" fillId="51" borderId="19" xfId="0" applyNumberFormat="1" applyFont="1" applyFill="1" applyBorder="1" applyAlignment="1" applyProtection="1">
      <alignment horizontal="center" vertical="center" wrapText="1"/>
    </xf>
    <xf numFmtId="10" fontId="31" fillId="3" borderId="0" xfId="0" applyNumberFormat="1" applyFont="1" applyFill="1" applyAlignment="1" applyProtection="1">
      <alignment horizontal="center" vertical="center" wrapText="1"/>
    </xf>
    <xf numFmtId="10" fontId="0" fillId="0" borderId="0" xfId="0" applyNumberFormat="1" applyProtection="1"/>
    <xf numFmtId="4" fontId="18" fillId="0" borderId="49" xfId="16" applyNumberFormat="1" applyFont="1" applyFill="1" applyBorder="1" applyAlignment="1" applyProtection="1">
      <alignment vertical="center"/>
      <protection locked="0"/>
    </xf>
    <xf numFmtId="4" fontId="18" fillId="0" borderId="49" xfId="0" applyNumberFormat="1" applyFont="1" applyFill="1" applyBorder="1" applyAlignment="1" applyProtection="1">
      <alignment vertical="center" wrapText="1"/>
      <protection locked="0"/>
    </xf>
    <xf numFmtId="0" fontId="18" fillId="3" borderId="76" xfId="0" applyFont="1" applyFill="1" applyBorder="1" applyAlignment="1" applyProtection="1">
      <alignment horizontal="center" vertical="center" wrapText="1"/>
      <protection locked="0"/>
    </xf>
    <xf numFmtId="3" fontId="0" fillId="0" borderId="0" xfId="0" applyNumberFormat="1" applyProtection="1">
      <protection locked="0"/>
    </xf>
    <xf numFmtId="0" fontId="22" fillId="50" borderId="21" xfId="0" applyFont="1" applyFill="1" applyBorder="1" applyAlignment="1" applyProtection="1">
      <alignment horizontal="center" vertical="center" wrapText="1"/>
    </xf>
    <xf numFmtId="0" fontId="0" fillId="3" borderId="0" xfId="0" applyFill="1"/>
    <xf numFmtId="0" fontId="9" fillId="3" borderId="0" xfId="1" applyFill="1" applyAlignment="1" applyProtection="1">
      <alignment horizontal="center" vertical="center"/>
    </xf>
    <xf numFmtId="4" fontId="23" fillId="0" borderId="1" xfId="0" applyNumberFormat="1" applyFont="1" applyFill="1" applyBorder="1" applyAlignment="1" applyProtection="1">
      <alignment horizontal="center" vertical="center" wrapText="1"/>
      <protection locked="0"/>
    </xf>
    <xf numFmtId="4" fontId="23" fillId="0" borderId="49" xfId="0" applyNumberFormat="1" applyFont="1" applyFill="1" applyBorder="1" applyAlignment="1" applyProtection="1">
      <alignment horizontal="center" vertical="center" wrapText="1"/>
      <protection locked="0"/>
    </xf>
    <xf numFmtId="0" fontId="18" fillId="0" borderId="76" xfId="0" applyFont="1" applyFill="1" applyBorder="1" applyAlignment="1" applyProtection="1">
      <alignment horizontal="center" vertical="center" wrapText="1"/>
      <protection locked="0"/>
    </xf>
    <xf numFmtId="3" fontId="14" fillId="0" borderId="46" xfId="14" applyNumberFormat="1" applyFont="1" applyFill="1" applyBorder="1" applyAlignment="1" applyProtection="1">
      <alignment horizontal="center" readingOrder="1"/>
      <protection locked="0"/>
    </xf>
    <xf numFmtId="0" fontId="89" fillId="0" borderId="49" xfId="0" applyFont="1" applyBorder="1"/>
    <xf numFmtId="0" fontId="89" fillId="0" borderId="0" xfId="0" applyFont="1"/>
    <xf numFmtId="41" fontId="89" fillId="0" borderId="49" xfId="18" applyFont="1" applyBorder="1"/>
    <xf numFmtId="0" fontId="89" fillId="0" borderId="49" xfId="0" applyFont="1" applyFill="1" applyBorder="1"/>
    <xf numFmtId="41" fontId="89" fillId="0" borderId="49" xfId="18" applyFont="1" applyFill="1" applyBorder="1"/>
    <xf numFmtId="0" fontId="88" fillId="0" borderId="49" xfId="0" applyFont="1" applyFill="1" applyBorder="1" applyAlignment="1">
      <alignment horizontal="center" vertical="center"/>
    </xf>
    <xf numFmtId="0" fontId="89" fillId="0" borderId="49" xfId="0" applyFont="1" applyFill="1" applyBorder="1" applyAlignment="1">
      <alignment horizontal="center"/>
    </xf>
    <xf numFmtId="4" fontId="89" fillId="0" borderId="49" xfId="0" applyNumberFormat="1" applyFont="1" applyFill="1" applyBorder="1" applyAlignment="1">
      <alignment horizontal="center" vertical="center" wrapText="1"/>
    </xf>
    <xf numFmtId="2" fontId="89" fillId="0" borderId="49" xfId="0" applyNumberFormat="1" applyFont="1" applyFill="1" applyBorder="1" applyAlignment="1">
      <alignment horizontal="center" vertical="center" wrapText="1"/>
    </xf>
    <xf numFmtId="2" fontId="89" fillId="0" borderId="49" xfId="0" applyNumberFormat="1" applyFont="1" applyFill="1" applyBorder="1" applyAlignment="1">
      <alignment horizontal="center" vertical="center"/>
    </xf>
    <xf numFmtId="9" fontId="89" fillId="0" borderId="49" xfId="17" applyFont="1" applyFill="1" applyBorder="1"/>
    <xf numFmtId="0" fontId="89" fillId="0" borderId="0" xfId="0" applyFont="1" applyFill="1"/>
    <xf numFmtId="41" fontId="89" fillId="0" borderId="49" xfId="18" applyFont="1" applyFill="1" applyBorder="1" applyAlignment="1">
      <alignment horizontal="center"/>
    </xf>
    <xf numFmtId="41" fontId="89" fillId="0" borderId="49" xfId="0" applyNumberFormat="1" applyFont="1" applyFill="1" applyBorder="1"/>
    <xf numFmtId="43" fontId="89" fillId="0" borderId="49" xfId="0" applyNumberFormat="1" applyFont="1" applyFill="1" applyBorder="1"/>
    <xf numFmtId="0" fontId="89" fillId="0" borderId="49" xfId="0" applyNumberFormat="1" applyFont="1" applyFill="1" applyBorder="1"/>
    <xf numFmtId="176" fontId="89" fillId="0" borderId="0" xfId="18" applyNumberFormat="1" applyFont="1" applyFill="1"/>
    <xf numFmtId="176" fontId="89" fillId="0" borderId="0" xfId="0" applyNumberFormat="1" applyFont="1" applyFill="1"/>
    <xf numFmtId="176" fontId="89" fillId="0" borderId="49" xfId="0" applyNumberFormat="1" applyFont="1" applyFill="1" applyBorder="1"/>
    <xf numFmtId="0" fontId="89" fillId="0" borderId="0" xfId="0" applyFont="1" applyFill="1" applyBorder="1" applyAlignment="1"/>
    <xf numFmtId="0" fontId="89" fillId="53" borderId="49" xfId="0" applyFont="1" applyFill="1" applyBorder="1" applyAlignment="1">
      <alignment horizontal="center" vertical="center"/>
    </xf>
    <xf numFmtId="0" fontId="89" fillId="53" borderId="49" xfId="0" applyFont="1" applyFill="1" applyBorder="1" applyAlignment="1">
      <alignment horizontal="center" wrapText="1"/>
    </xf>
    <xf numFmtId="0" fontId="88" fillId="53" borderId="49" xfId="0" applyFont="1" applyFill="1" applyBorder="1" applyAlignment="1">
      <alignment horizontal="center" vertical="center"/>
    </xf>
    <xf numFmtId="0" fontId="89" fillId="53" borderId="49" xfId="0" applyFont="1" applyFill="1" applyBorder="1" applyAlignment="1">
      <alignment horizontal="center"/>
    </xf>
    <xf numFmtId="0" fontId="89" fillId="16" borderId="49" xfId="0" applyFont="1" applyFill="1" applyBorder="1"/>
    <xf numFmtId="177" fontId="89" fillId="0" borderId="49" xfId="18" applyNumberFormat="1" applyFont="1" applyBorder="1"/>
    <xf numFmtId="178" fontId="89" fillId="0" borderId="49" xfId="18" applyNumberFormat="1" applyFont="1" applyBorder="1"/>
    <xf numFmtId="41" fontId="18" fillId="0" borderId="49" xfId="18" applyFont="1" applyFill="1" applyBorder="1" applyAlignment="1" applyProtection="1">
      <alignment vertical="center"/>
      <protection locked="0"/>
    </xf>
    <xf numFmtId="9" fontId="18" fillId="0" borderId="49" xfId="17" applyFont="1" applyFill="1" applyBorder="1" applyAlignment="1" applyProtection="1">
      <alignment vertical="center"/>
      <protection locked="0"/>
    </xf>
    <xf numFmtId="0" fontId="18" fillId="0" borderId="2" xfId="0" applyFont="1" applyFill="1" applyBorder="1" applyAlignment="1" applyProtection="1">
      <alignment vertical="center" wrapText="1"/>
    </xf>
    <xf numFmtId="0" fontId="52" fillId="3" borderId="0" xfId="1" applyFont="1" applyFill="1" applyBorder="1" applyAlignment="1" applyProtection="1">
      <alignment vertical="center" wrapText="1"/>
    </xf>
    <xf numFmtId="0" fontId="9" fillId="3" borderId="0" xfId="1" applyFill="1" applyBorder="1" applyAlignment="1" applyProtection="1">
      <alignment vertical="center" wrapText="1"/>
    </xf>
    <xf numFmtId="0" fontId="33" fillId="34" borderId="49" xfId="0" applyNumberFormat="1" applyFont="1" applyFill="1" applyBorder="1" applyAlignment="1" applyProtection="1">
      <alignment horizontal="center" vertical="center" wrapText="1"/>
    </xf>
    <xf numFmtId="0" fontId="33" fillId="30" borderId="49" xfId="0" applyNumberFormat="1" applyFont="1" applyFill="1" applyBorder="1" applyAlignment="1" applyProtection="1">
      <alignment horizontal="left" vertical="center" wrapText="1"/>
    </xf>
    <xf numFmtId="10" fontId="31" fillId="55" borderId="42" xfId="0" applyNumberFormat="1" applyFont="1" applyFill="1" applyBorder="1" applyAlignment="1" applyProtection="1">
      <alignment horizontal="center" vertical="center" wrapText="1"/>
    </xf>
    <xf numFmtId="0" fontId="0" fillId="0" borderId="79" xfId="0" applyFill="1" applyBorder="1" applyAlignment="1" applyProtection="1">
      <alignment vertical="center"/>
      <protection locked="0"/>
    </xf>
    <xf numFmtId="0" fontId="9" fillId="0" borderId="79" xfId="1" applyFill="1" applyBorder="1" applyAlignment="1" applyProtection="1">
      <alignment vertical="center"/>
      <protection locked="0"/>
    </xf>
    <xf numFmtId="0" fontId="0" fillId="0" borderId="49" xfId="0" applyBorder="1" applyProtection="1"/>
    <xf numFmtId="0" fontId="33" fillId="17" borderId="49" xfId="0" applyNumberFormat="1" applyFont="1" applyFill="1" applyBorder="1" applyAlignment="1" applyProtection="1">
      <alignment horizontal="left" vertical="center" wrapText="1"/>
    </xf>
    <xf numFmtId="0" fontId="22" fillId="9" borderId="49" xfId="0" applyFont="1" applyFill="1" applyBorder="1" applyAlignment="1" applyProtection="1">
      <alignment vertical="center" wrapText="1"/>
    </xf>
    <xf numFmtId="0" fontId="80" fillId="32" borderId="49" xfId="0" applyNumberFormat="1" applyFont="1" applyFill="1" applyBorder="1" applyAlignment="1" applyProtection="1">
      <alignment horizontal="left" vertical="center" wrapText="1"/>
    </xf>
    <xf numFmtId="0" fontId="0" fillId="3" borderId="49" xfId="0" applyFont="1" applyFill="1" applyBorder="1" applyAlignment="1" applyProtection="1">
      <alignment vertical="center"/>
    </xf>
    <xf numFmtId="0" fontId="18" fillId="0" borderId="0" xfId="0" applyFont="1" applyFill="1" applyBorder="1" applyAlignment="1" applyProtection="1">
      <alignment vertical="center"/>
    </xf>
    <xf numFmtId="0" fontId="0" fillId="0" borderId="0" xfId="0" applyFont="1" applyFill="1" applyAlignment="1" applyProtection="1">
      <alignment vertical="center"/>
    </xf>
    <xf numFmtId="0" fontId="18" fillId="0" borderId="0" xfId="0" applyFont="1" applyFill="1" applyAlignment="1" applyProtection="1">
      <alignment vertical="center"/>
    </xf>
    <xf numFmtId="0" fontId="18" fillId="56" borderId="0" xfId="0" applyFont="1" applyFill="1" applyAlignment="1" applyProtection="1">
      <alignment vertical="center"/>
    </xf>
    <xf numFmtId="0" fontId="0" fillId="0" borderId="49" xfId="0" applyBorder="1" applyAlignment="1">
      <alignment horizontal="right"/>
    </xf>
    <xf numFmtId="17" fontId="0" fillId="0" borderId="49" xfId="0" applyNumberFormat="1" applyBorder="1" applyAlignment="1">
      <alignment horizontal="right"/>
    </xf>
    <xf numFmtId="0" fontId="53" fillId="7" borderId="49" xfId="0" applyFont="1" applyFill="1" applyBorder="1" applyAlignment="1">
      <alignment horizontal="center" vertical="center"/>
    </xf>
    <xf numFmtId="0" fontId="4" fillId="11" borderId="16" xfId="0" applyFont="1" applyFill="1" applyBorder="1" applyAlignment="1" applyProtection="1">
      <alignment horizontal="left" vertical="center"/>
    </xf>
    <xf numFmtId="10" fontId="0" fillId="3" borderId="0" xfId="0" applyNumberFormat="1" applyFill="1" applyBorder="1" applyProtection="1"/>
    <xf numFmtId="2" fontId="0" fillId="3" borderId="0" xfId="0" applyNumberFormat="1" applyFill="1" applyBorder="1" applyProtection="1"/>
    <xf numFmtId="169" fontId="0" fillId="3" borderId="0" xfId="0" applyNumberFormat="1" applyFill="1" applyBorder="1" applyProtection="1"/>
    <xf numFmtId="168" fontId="0" fillId="3" borderId="0" xfId="0" applyNumberFormat="1" applyFill="1" applyBorder="1" applyProtection="1"/>
    <xf numFmtId="0" fontId="18" fillId="3" borderId="0" xfId="0" applyNumberFormat="1" applyFont="1" applyFill="1" applyBorder="1" applyProtection="1"/>
    <xf numFmtId="0" fontId="18" fillId="3" borderId="0" xfId="0" applyNumberFormat="1" applyFont="1" applyFill="1" applyBorder="1" applyAlignment="1" applyProtection="1">
      <alignment horizontal="center"/>
    </xf>
    <xf numFmtId="0" fontId="18" fillId="3" borderId="0" xfId="0" applyNumberFormat="1" applyFont="1" applyFill="1" applyBorder="1" applyAlignment="1" applyProtection="1">
      <alignment horizontal="center" vertical="center"/>
    </xf>
    <xf numFmtId="0" fontId="2" fillId="3" borderId="0" xfId="0" applyNumberFormat="1" applyFont="1" applyFill="1" applyBorder="1" applyAlignment="1" applyProtection="1">
      <alignment horizontal="center" vertical="center"/>
    </xf>
    <xf numFmtId="0" fontId="4" fillId="11" borderId="50" xfId="0" applyFont="1" applyFill="1" applyBorder="1" applyAlignment="1" applyProtection="1">
      <alignment vertical="center"/>
    </xf>
    <xf numFmtId="0" fontId="24" fillId="11" borderId="78" xfId="0" applyFont="1" applyFill="1" applyBorder="1" applyAlignment="1" applyProtection="1">
      <alignment vertical="center"/>
    </xf>
    <xf numFmtId="2" fontId="24" fillId="11" borderId="78" xfId="0" applyNumberFormat="1" applyFont="1" applyFill="1" applyBorder="1" applyAlignment="1" applyProtection="1">
      <alignment vertical="center"/>
    </xf>
    <xf numFmtId="2" fontId="24" fillId="11" borderId="78" xfId="0" applyNumberFormat="1" applyFont="1" applyFill="1" applyBorder="1" applyAlignment="1" applyProtection="1">
      <alignment horizontal="center" vertical="center"/>
    </xf>
    <xf numFmtId="166" fontId="32" fillId="11" borderId="78" xfId="0" applyNumberFormat="1" applyFont="1" applyFill="1" applyBorder="1" applyAlignment="1" applyProtection="1">
      <alignment horizontal="center" vertical="center" wrapText="1"/>
    </xf>
    <xf numFmtId="4" fontId="7" fillId="11" borderId="78" xfId="0" applyNumberFormat="1" applyFont="1" applyFill="1" applyBorder="1" applyAlignment="1" applyProtection="1">
      <alignment horizontal="center" vertical="center"/>
    </xf>
    <xf numFmtId="2" fontId="27" fillId="11" borderId="78" xfId="0" applyNumberFormat="1" applyFont="1" applyFill="1" applyBorder="1" applyAlignment="1" applyProtection="1">
      <alignment horizontal="center" vertical="center"/>
    </xf>
    <xf numFmtId="169" fontId="26" fillId="3" borderId="0" xfId="0" applyNumberFormat="1" applyFont="1" applyFill="1" applyBorder="1" applyAlignment="1" applyProtection="1">
      <alignment horizontal="center" vertical="center"/>
    </xf>
    <xf numFmtId="168" fontId="26" fillId="3" borderId="0" xfId="0" applyNumberFormat="1" applyFont="1" applyFill="1" applyBorder="1" applyAlignment="1" applyProtection="1">
      <alignment horizontal="center" vertical="center"/>
    </xf>
    <xf numFmtId="0" fontId="24" fillId="11" borderId="78" xfId="0" applyFont="1" applyFill="1" applyBorder="1" applyAlignment="1" applyProtection="1">
      <alignment horizontal="center" vertical="center"/>
    </xf>
    <xf numFmtId="0" fontId="24" fillId="3" borderId="0" xfId="0" applyFont="1" applyFill="1" applyBorder="1" applyAlignment="1" applyProtection="1">
      <alignment horizontal="center" vertical="center"/>
    </xf>
    <xf numFmtId="4" fontId="24" fillId="3" borderId="0" xfId="0" applyNumberFormat="1" applyFont="1" applyFill="1" applyBorder="1" applyAlignment="1" applyProtection="1">
      <alignment horizontal="center" vertical="center"/>
    </xf>
    <xf numFmtId="1" fontId="24" fillId="3" borderId="0" xfId="0" applyNumberFormat="1" applyFont="1" applyFill="1" applyBorder="1" applyAlignment="1" applyProtection="1">
      <alignment horizontal="center" vertical="center"/>
    </xf>
    <xf numFmtId="10" fontId="24" fillId="3" borderId="0" xfId="0" applyNumberFormat="1" applyFont="1" applyFill="1" applyBorder="1" applyAlignment="1" applyProtection="1">
      <alignment horizontal="center" vertical="center"/>
    </xf>
    <xf numFmtId="4" fontId="0" fillId="3" borderId="0" xfId="0" applyNumberFormat="1" applyFill="1" applyBorder="1" applyProtection="1"/>
    <xf numFmtId="1" fontId="0" fillId="3" borderId="0" xfId="0" applyNumberFormat="1" applyFill="1" applyBorder="1" applyProtection="1"/>
    <xf numFmtId="10" fontId="21" fillId="3" borderId="0" xfId="0" applyNumberFormat="1" applyFont="1" applyFill="1" applyBorder="1" applyProtection="1"/>
    <xf numFmtId="2" fontId="21" fillId="3" borderId="0" xfId="0" applyNumberFormat="1" applyFont="1" applyFill="1" applyBorder="1" applyProtection="1"/>
    <xf numFmtId="169" fontId="21" fillId="3" borderId="0" xfId="0" applyNumberFormat="1" applyFont="1" applyFill="1" applyBorder="1" applyProtection="1"/>
    <xf numFmtId="168" fontId="21" fillId="3" borderId="0" xfId="0" applyNumberFormat="1" applyFont="1" applyFill="1" applyBorder="1" applyProtection="1"/>
    <xf numFmtId="0" fontId="21" fillId="3" borderId="0" xfId="0" applyNumberFormat="1" applyFont="1" applyFill="1" applyBorder="1" applyAlignment="1" applyProtection="1">
      <alignment vertical="center"/>
    </xf>
    <xf numFmtId="2" fontId="21" fillId="3" borderId="0" xfId="0" applyNumberFormat="1" applyFont="1" applyFill="1" applyBorder="1" applyAlignment="1" applyProtection="1">
      <alignment vertical="center"/>
    </xf>
    <xf numFmtId="169" fontId="21" fillId="3" borderId="0" xfId="0" applyNumberFormat="1" applyFont="1" applyFill="1" applyBorder="1" applyAlignment="1" applyProtection="1">
      <alignment vertical="center"/>
    </xf>
    <xf numFmtId="168" fontId="21" fillId="3" borderId="0" xfId="0" applyNumberFormat="1" applyFont="1" applyFill="1" applyBorder="1" applyAlignment="1" applyProtection="1">
      <alignment vertical="center"/>
    </xf>
    <xf numFmtId="2" fontId="34" fillId="3" borderId="0" xfId="0" applyNumberFormat="1" applyFont="1" applyFill="1" applyBorder="1" applyAlignment="1" applyProtection="1">
      <alignment horizontal="center" vertical="center" wrapText="1"/>
    </xf>
    <xf numFmtId="0" fontId="34" fillId="3" borderId="0" xfId="0" applyFont="1" applyFill="1" applyBorder="1" applyAlignment="1" applyProtection="1">
      <alignment horizontal="center" vertical="center" wrapText="1"/>
    </xf>
    <xf numFmtId="2" fontId="2" fillId="3" borderId="0" xfId="0" applyNumberFormat="1" applyFont="1" applyFill="1" applyBorder="1" applyProtection="1"/>
    <xf numFmtId="0" fontId="47" fillId="3" borderId="0" xfId="0" applyNumberFormat="1" applyFont="1" applyFill="1" applyBorder="1" applyProtection="1"/>
    <xf numFmtId="10" fontId="2" fillId="3" borderId="0" xfId="0" applyNumberFormat="1" applyFont="1" applyFill="1" applyBorder="1" applyProtection="1"/>
    <xf numFmtId="169" fontId="2" fillId="3" borderId="0" xfId="0" applyNumberFormat="1" applyFont="1" applyFill="1" applyBorder="1" applyProtection="1"/>
    <xf numFmtId="168" fontId="2" fillId="3" borderId="0" xfId="0" applyNumberFormat="1" applyFont="1" applyFill="1" applyBorder="1" applyProtection="1"/>
    <xf numFmtId="0" fontId="2" fillId="3" borderId="0" xfId="0" applyNumberFormat="1" applyFont="1" applyFill="1" applyBorder="1" applyAlignment="1" applyProtection="1"/>
    <xf numFmtId="0" fontId="46" fillId="3" borderId="0" xfId="0" applyNumberFormat="1" applyFont="1" applyFill="1" applyBorder="1" applyProtection="1"/>
    <xf numFmtId="0" fontId="46" fillId="3" borderId="0" xfId="0" applyNumberFormat="1" applyFont="1" applyFill="1" applyBorder="1" applyAlignment="1" applyProtection="1">
      <alignment horizontal="left"/>
    </xf>
    <xf numFmtId="0" fontId="45" fillId="3" borderId="0" xfId="0" applyNumberFormat="1" applyFont="1" applyFill="1" applyBorder="1" applyProtection="1"/>
    <xf numFmtId="2" fontId="45" fillId="3" borderId="0" xfId="0" applyNumberFormat="1" applyFont="1" applyFill="1" applyBorder="1" applyProtection="1"/>
    <xf numFmtId="0" fontId="2" fillId="3" borderId="0" xfId="0" applyNumberFormat="1" applyFont="1" applyFill="1" applyBorder="1" applyAlignment="1" applyProtection="1">
      <alignment horizontal="left"/>
    </xf>
    <xf numFmtId="168" fontId="47" fillId="3" borderId="0" xfId="0" applyNumberFormat="1" applyFont="1" applyFill="1" applyBorder="1" applyProtection="1"/>
    <xf numFmtId="10" fontId="47" fillId="3" borderId="0" xfId="0" applyNumberFormat="1" applyFont="1" applyFill="1" applyBorder="1" applyProtection="1"/>
    <xf numFmtId="169" fontId="47" fillId="3" borderId="0" xfId="0" applyNumberFormat="1" applyFont="1" applyFill="1" applyBorder="1" applyProtection="1"/>
    <xf numFmtId="2" fontId="47" fillId="3" borderId="0" xfId="0" applyNumberFormat="1" applyFont="1" applyFill="1" applyBorder="1" applyProtection="1"/>
    <xf numFmtId="0" fontId="50" fillId="3" borderId="0" xfId="0" applyNumberFormat="1" applyFont="1" applyFill="1" applyBorder="1" applyAlignment="1" applyProtection="1"/>
    <xf numFmtId="0" fontId="46" fillId="3" borderId="0" xfId="0" applyNumberFormat="1" applyFont="1" applyFill="1" applyBorder="1" applyAlignment="1" applyProtection="1"/>
    <xf numFmtId="0" fontId="51" fillId="3" borderId="0" xfId="0" applyNumberFormat="1" applyFont="1" applyFill="1" applyBorder="1" applyProtection="1"/>
    <xf numFmtId="2" fontId="51" fillId="3" borderId="0" xfId="0" applyNumberFormat="1" applyFont="1" applyFill="1" applyBorder="1" applyProtection="1"/>
    <xf numFmtId="0" fontId="50" fillId="3" borderId="0" xfId="0" applyNumberFormat="1" applyFont="1" applyFill="1" applyBorder="1" applyProtection="1"/>
    <xf numFmtId="0" fontId="22" fillId="3" borderId="0" xfId="0" applyNumberFormat="1" applyFont="1" applyFill="1" applyBorder="1" applyProtection="1"/>
    <xf numFmtId="0" fontId="49" fillId="3" borderId="0" xfId="0" applyNumberFormat="1" applyFont="1" applyFill="1" applyBorder="1" applyProtection="1"/>
    <xf numFmtId="0" fontId="48" fillId="3" borderId="0" xfId="0" applyNumberFormat="1" applyFont="1" applyFill="1" applyBorder="1" applyProtection="1"/>
    <xf numFmtId="172" fontId="50" fillId="3" borderId="0" xfId="0" applyNumberFormat="1" applyFont="1" applyFill="1" applyBorder="1" applyProtection="1"/>
    <xf numFmtId="9" fontId="18" fillId="3" borderId="0" xfId="0" applyNumberFormat="1" applyFont="1" applyFill="1" applyBorder="1" applyProtection="1"/>
    <xf numFmtId="172" fontId="48" fillId="3" borderId="0" xfId="0" applyNumberFormat="1" applyFont="1" applyFill="1" applyBorder="1" applyProtection="1"/>
    <xf numFmtId="172" fontId="21" fillId="3" borderId="0" xfId="0" applyNumberFormat="1" applyFont="1" applyFill="1" applyBorder="1" applyProtection="1"/>
    <xf numFmtId="0" fontId="4" fillId="11" borderId="86" xfId="0" applyFont="1" applyFill="1" applyBorder="1" applyAlignment="1" applyProtection="1">
      <alignment vertical="center"/>
    </xf>
    <xf numFmtId="0" fontId="4" fillId="11" borderId="73" xfId="0" applyFont="1" applyFill="1" applyBorder="1" applyAlignment="1" applyProtection="1">
      <alignment vertical="center" wrapText="1"/>
    </xf>
    <xf numFmtId="2" fontId="31" fillId="11" borderId="71" xfId="0" applyNumberFormat="1" applyFont="1" applyFill="1" applyBorder="1" applyAlignment="1" applyProtection="1">
      <alignment horizontal="center" vertical="center"/>
    </xf>
    <xf numFmtId="0" fontId="31" fillId="3" borderId="0" xfId="0" applyFont="1" applyFill="1" applyBorder="1" applyAlignment="1" applyProtection="1">
      <alignment vertical="center"/>
    </xf>
    <xf numFmtId="0" fontId="31" fillId="3" borderId="0" xfId="0" applyNumberFormat="1" applyFont="1" applyFill="1" applyBorder="1" applyAlignment="1" applyProtection="1">
      <alignment vertical="center" wrapText="1"/>
    </xf>
    <xf numFmtId="171" fontId="31" fillId="3" borderId="0" xfId="0" applyNumberFormat="1" applyFont="1" applyFill="1" applyBorder="1" applyAlignment="1" applyProtection="1">
      <alignment horizontal="center" vertical="center"/>
    </xf>
    <xf numFmtId="166" fontId="7" fillId="3" borderId="0" xfId="0" applyNumberFormat="1" applyFont="1" applyFill="1" applyBorder="1" applyAlignment="1" applyProtection="1">
      <alignment vertical="center" wrapText="1"/>
    </xf>
    <xf numFmtId="0" fontId="0" fillId="10" borderId="49" xfId="0" applyFill="1" applyBorder="1" applyAlignment="1" applyProtection="1">
      <alignment horizontal="center" vertical="center" wrapText="1"/>
    </xf>
    <xf numFmtId="1" fontId="0" fillId="10" borderId="49" xfId="0" applyNumberFormat="1" applyFont="1" applyFill="1" applyBorder="1" applyAlignment="1" applyProtection="1">
      <alignment horizontal="center" vertical="center" wrapText="1"/>
    </xf>
    <xf numFmtId="4" fontId="18" fillId="10" borderId="19" xfId="0" applyNumberFormat="1" applyFont="1" applyFill="1" applyBorder="1" applyAlignment="1" applyProtection="1">
      <alignment horizontal="center" vertical="center" wrapText="1"/>
    </xf>
    <xf numFmtId="2" fontId="3" fillId="8" borderId="23" xfId="0" applyNumberFormat="1" applyFont="1" applyFill="1" applyBorder="1" applyAlignment="1" applyProtection="1">
      <alignment horizontal="center" vertical="center"/>
    </xf>
    <xf numFmtId="171" fontId="3" fillId="8" borderId="23" xfId="0" applyNumberFormat="1" applyFont="1" applyFill="1" applyBorder="1" applyAlignment="1" applyProtection="1">
      <alignment horizontal="center" vertical="center"/>
    </xf>
    <xf numFmtId="2" fontId="3" fillId="8" borderId="20" xfId="0" applyNumberFormat="1" applyFont="1" applyFill="1" applyBorder="1" applyAlignment="1" applyProtection="1">
      <alignment horizontal="center" vertical="center"/>
    </xf>
    <xf numFmtId="0" fontId="21" fillId="3" borderId="0" xfId="0" applyNumberFormat="1" applyFont="1" applyFill="1" applyBorder="1" applyAlignment="1" applyProtection="1">
      <alignment horizontal="center" vertical="center"/>
    </xf>
    <xf numFmtId="14" fontId="0" fillId="3" borderId="49" xfId="0" applyNumberFormat="1" applyFont="1" applyFill="1" applyBorder="1" applyAlignment="1" applyProtection="1">
      <alignment vertical="center"/>
    </xf>
    <xf numFmtId="0" fontId="28" fillId="3" borderId="0" xfId="1" applyFont="1" applyFill="1" applyBorder="1" applyAlignment="1" applyProtection="1">
      <alignment vertical="center"/>
    </xf>
    <xf numFmtId="0" fontId="22" fillId="3" borderId="8" xfId="0" applyFont="1" applyFill="1" applyBorder="1" applyAlignment="1" applyProtection="1">
      <alignment horizontal="center" vertical="center"/>
    </xf>
    <xf numFmtId="4" fontId="22" fillId="3" borderId="8" xfId="0" applyNumberFormat="1" applyFont="1" applyFill="1" applyBorder="1" applyAlignment="1" applyProtection="1">
      <alignment horizontal="center" vertical="center"/>
    </xf>
    <xf numFmtId="1" fontId="22" fillId="3" borderId="8" xfId="0" applyNumberFormat="1" applyFont="1" applyFill="1" applyBorder="1" applyAlignment="1" applyProtection="1">
      <alignment horizontal="center" vertical="center"/>
    </xf>
    <xf numFmtId="10" fontId="22" fillId="3" borderId="8" xfId="0" applyNumberFormat="1" applyFont="1" applyFill="1" applyBorder="1" applyAlignment="1" applyProtection="1">
      <alignment horizontal="center" vertical="center"/>
    </xf>
    <xf numFmtId="2" fontId="22" fillId="3" borderId="8" xfId="0" applyNumberFormat="1" applyFont="1" applyFill="1" applyBorder="1" applyAlignment="1" applyProtection="1">
      <alignment horizontal="center" vertical="center"/>
    </xf>
    <xf numFmtId="169" fontId="22" fillId="3" borderId="8" xfId="0" applyNumberFormat="1" applyFont="1" applyFill="1" applyBorder="1" applyAlignment="1" applyProtection="1">
      <alignment horizontal="center" vertical="center"/>
    </xf>
    <xf numFmtId="168" fontId="22" fillId="3" borderId="8" xfId="0" applyNumberFormat="1" applyFont="1" applyFill="1" applyBorder="1" applyAlignment="1" applyProtection="1">
      <alignment horizontal="center" vertical="center"/>
    </xf>
    <xf numFmtId="0" fontId="4" fillId="3" borderId="0" xfId="0" applyFont="1" applyFill="1" applyBorder="1" applyAlignment="1" applyProtection="1">
      <alignment vertical="center" wrapText="1"/>
    </xf>
    <xf numFmtId="4" fontId="18" fillId="2" borderId="79" xfId="0" applyNumberFormat="1" applyFont="1" applyFill="1" applyBorder="1" applyAlignment="1" applyProtection="1">
      <alignment horizontal="center" vertical="center" wrapText="1"/>
    </xf>
    <xf numFmtId="2" fontId="3" fillId="30" borderId="79" xfId="0" applyNumberFormat="1" applyFont="1" applyFill="1" applyBorder="1" applyAlignment="1" applyProtection="1">
      <alignment horizontal="center" vertical="center"/>
    </xf>
    <xf numFmtId="171" fontId="3" fillId="3" borderId="0" xfId="0" applyNumberFormat="1" applyFont="1" applyFill="1" applyBorder="1" applyAlignment="1" applyProtection="1">
      <alignment horizontal="center" vertical="center"/>
    </xf>
    <xf numFmtId="0" fontId="18" fillId="43" borderId="1" xfId="0" applyFont="1" applyFill="1" applyBorder="1" applyAlignment="1" applyProtection="1">
      <alignment horizontal="center" vertical="center" wrapText="1"/>
    </xf>
    <xf numFmtId="4" fontId="18" fillId="43" borderId="1" xfId="0" applyNumberFormat="1" applyFont="1" applyFill="1" applyBorder="1" applyAlignment="1" applyProtection="1">
      <alignment horizontal="center" vertical="center" wrapText="1"/>
    </xf>
    <xf numFmtId="166" fontId="0" fillId="43" borderId="1" xfId="0" applyNumberFormat="1" applyFont="1" applyFill="1" applyBorder="1" applyAlignment="1" applyProtection="1">
      <alignment horizontal="center" vertical="center" wrapText="1"/>
    </xf>
    <xf numFmtId="169" fontId="18" fillId="43" borderId="1" xfId="0" applyNumberFormat="1" applyFont="1" applyFill="1" applyBorder="1" applyAlignment="1" applyProtection="1">
      <alignment horizontal="center" vertical="center" wrapText="1"/>
    </xf>
    <xf numFmtId="1" fontId="18" fillId="43" borderId="1" xfId="0" applyNumberFormat="1" applyFont="1" applyFill="1" applyBorder="1" applyAlignment="1" applyProtection="1">
      <alignment horizontal="center" vertical="center" wrapText="1"/>
    </xf>
    <xf numFmtId="2" fontId="0" fillId="43" borderId="1" xfId="0" applyNumberFormat="1" applyFont="1" applyFill="1" applyBorder="1" applyAlignment="1" applyProtection="1">
      <alignment horizontal="center" vertical="center" wrapText="1"/>
    </xf>
    <xf numFmtId="169" fontId="0" fillId="43" borderId="1" xfId="0" applyNumberFormat="1" applyFont="1" applyFill="1" applyBorder="1" applyAlignment="1" applyProtection="1">
      <alignment horizontal="center" vertical="center" wrapText="1"/>
    </xf>
    <xf numFmtId="168" fontId="0" fillId="43" borderId="1" xfId="0" applyNumberFormat="1" applyFont="1" applyFill="1" applyBorder="1" applyAlignment="1" applyProtection="1">
      <alignment horizontal="center" vertical="center" wrapText="1"/>
    </xf>
    <xf numFmtId="2" fontId="18" fillId="43" borderId="1" xfId="0" applyNumberFormat="1" applyFont="1" applyFill="1" applyBorder="1" applyAlignment="1" applyProtection="1">
      <alignment horizontal="center" vertical="center" wrapText="1"/>
    </xf>
    <xf numFmtId="0" fontId="4" fillId="41" borderId="86" xfId="0" applyFont="1" applyFill="1" applyBorder="1" applyAlignment="1" applyProtection="1">
      <alignment vertical="center"/>
    </xf>
    <xf numFmtId="0" fontId="4" fillId="41" borderId="87" xfId="0" applyFont="1" applyFill="1" applyBorder="1" applyAlignment="1" applyProtection="1">
      <alignment vertical="center"/>
    </xf>
    <xf numFmtId="166" fontId="13" fillId="43" borderId="45" xfId="0" applyNumberFormat="1" applyFont="1" applyFill="1" applyBorder="1" applyAlignment="1" applyProtection="1">
      <alignment vertical="center" wrapText="1"/>
    </xf>
    <xf numFmtId="166" fontId="13" fillId="43" borderId="0" xfId="0" applyNumberFormat="1" applyFont="1" applyFill="1" applyBorder="1" applyAlignment="1" applyProtection="1">
      <alignment vertical="center" wrapText="1"/>
    </xf>
    <xf numFmtId="0" fontId="31" fillId="6" borderId="49" xfId="0" applyNumberFormat="1" applyFont="1" applyFill="1" applyBorder="1" applyAlignment="1" applyProtection="1">
      <alignment vertical="center" wrapText="1"/>
    </xf>
    <xf numFmtId="0" fontId="3" fillId="6" borderId="49" xfId="0" applyFont="1" applyFill="1" applyBorder="1" applyAlignment="1" applyProtection="1">
      <alignment vertical="center"/>
    </xf>
    <xf numFmtId="2" fontId="31" fillId="41" borderId="49" xfId="0" applyNumberFormat="1" applyFont="1" applyFill="1" applyBorder="1" applyAlignment="1" applyProtection="1">
      <alignment horizontal="center" vertical="center"/>
    </xf>
    <xf numFmtId="171" fontId="31" fillId="41" borderId="49" xfId="0" applyNumberFormat="1" applyFont="1" applyFill="1" applyBorder="1" applyAlignment="1" applyProtection="1">
      <alignment horizontal="center" vertical="center"/>
    </xf>
    <xf numFmtId="0" fontId="18" fillId="3" borderId="0" xfId="0" applyNumberFormat="1" applyFont="1" applyFill="1" applyBorder="1" applyAlignment="1" applyProtection="1">
      <alignment wrapText="1"/>
    </xf>
    <xf numFmtId="0" fontId="18" fillId="3" borderId="0" xfId="0" applyNumberFormat="1" applyFont="1" applyFill="1" applyBorder="1" applyAlignment="1" applyProtection="1">
      <alignment horizontal="center" wrapText="1"/>
    </xf>
    <xf numFmtId="0" fontId="4" fillId="41" borderId="50" xfId="0" applyFont="1" applyFill="1" applyBorder="1" applyAlignment="1" applyProtection="1">
      <alignment vertical="center"/>
    </xf>
    <xf numFmtId="0" fontId="24" fillId="41" borderId="78" xfId="0" applyFont="1" applyFill="1" applyBorder="1" applyAlignment="1" applyProtection="1">
      <alignment vertical="center"/>
    </xf>
    <xf numFmtId="2" fontId="24" fillId="41" borderId="78" xfId="0" applyNumberFormat="1" applyFont="1" applyFill="1" applyBorder="1" applyAlignment="1" applyProtection="1">
      <alignment vertical="center"/>
    </xf>
    <xf numFmtId="4" fontId="7" fillId="41" borderId="78" xfId="0" applyNumberFormat="1" applyFont="1" applyFill="1" applyBorder="1" applyAlignment="1" applyProtection="1">
      <alignment horizontal="center" vertical="center"/>
    </xf>
    <xf numFmtId="166" fontId="32" fillId="41" borderId="78" xfId="0" applyNumberFormat="1" applyFont="1" applyFill="1" applyBorder="1" applyAlignment="1" applyProtection="1">
      <alignment horizontal="center" vertical="center" wrapText="1"/>
    </xf>
    <xf numFmtId="169" fontId="24" fillId="41" borderId="78" xfId="0" applyNumberFormat="1" applyFont="1" applyFill="1" applyBorder="1" applyAlignment="1" applyProtection="1">
      <alignment vertical="center"/>
    </xf>
    <xf numFmtId="168" fontId="24" fillId="41" borderId="78" xfId="0" applyNumberFormat="1" applyFont="1" applyFill="1" applyBorder="1" applyAlignment="1" applyProtection="1">
      <alignment vertical="center"/>
    </xf>
    <xf numFmtId="10" fontId="24" fillId="41" borderId="78" xfId="0" applyNumberFormat="1" applyFont="1" applyFill="1" applyBorder="1" applyAlignment="1" applyProtection="1">
      <alignment horizontal="center" vertical="center"/>
    </xf>
    <xf numFmtId="2" fontId="24" fillId="41" borderId="78" xfId="0" applyNumberFormat="1" applyFont="1" applyFill="1" applyBorder="1" applyAlignment="1" applyProtection="1">
      <alignment horizontal="center" vertical="center"/>
    </xf>
    <xf numFmtId="166" fontId="78" fillId="38" borderId="81" xfId="0" applyNumberFormat="1" applyFont="1" applyFill="1" applyBorder="1" applyAlignment="1" applyProtection="1">
      <alignment vertical="center" wrapText="1"/>
    </xf>
    <xf numFmtId="4" fontId="22" fillId="3" borderId="0" xfId="0" applyNumberFormat="1" applyFont="1" applyFill="1" applyBorder="1" applyAlignment="1" applyProtection="1">
      <alignment horizontal="center" vertical="center"/>
    </xf>
    <xf numFmtId="1" fontId="22" fillId="3" borderId="0" xfId="0" applyNumberFormat="1" applyFont="1" applyFill="1" applyBorder="1" applyAlignment="1" applyProtection="1">
      <alignment horizontal="center" vertical="center"/>
    </xf>
    <xf numFmtId="10" fontId="22" fillId="3" borderId="0" xfId="0" applyNumberFormat="1" applyFont="1" applyFill="1" applyBorder="1" applyAlignment="1" applyProtection="1">
      <alignment horizontal="center" vertical="center"/>
    </xf>
    <xf numFmtId="2" fontId="22" fillId="3" borderId="0" xfId="0" applyNumberFormat="1" applyFont="1" applyFill="1" applyBorder="1" applyAlignment="1" applyProtection="1">
      <alignment horizontal="center" vertical="center"/>
    </xf>
    <xf numFmtId="169" fontId="22" fillId="3" borderId="0" xfId="0" applyNumberFormat="1" applyFont="1" applyFill="1" applyBorder="1" applyAlignment="1" applyProtection="1">
      <alignment horizontal="center" vertical="center"/>
    </xf>
    <xf numFmtId="168" fontId="22" fillId="3" borderId="0" xfId="0" applyNumberFormat="1" applyFont="1" applyFill="1" applyBorder="1" applyAlignment="1" applyProtection="1">
      <alignment horizontal="center" vertical="center"/>
    </xf>
    <xf numFmtId="166" fontId="25" fillId="41" borderId="58" xfId="0" applyNumberFormat="1" applyFont="1" applyFill="1" applyBorder="1" applyAlignment="1" applyProtection="1">
      <alignment horizontal="center" vertical="center" wrapText="1"/>
    </xf>
    <xf numFmtId="0" fontId="4" fillId="41" borderId="70" xfId="0" applyFont="1" applyFill="1" applyBorder="1" applyAlignment="1" applyProtection="1">
      <alignment vertical="center"/>
    </xf>
    <xf numFmtId="0" fontId="27" fillId="41" borderId="30" xfId="0" applyFont="1" applyFill="1" applyBorder="1" applyAlignment="1" applyProtection="1">
      <alignment vertical="center"/>
    </xf>
    <xf numFmtId="4" fontId="7" fillId="41" borderId="30" xfId="0" applyNumberFormat="1" applyFont="1" applyFill="1" applyBorder="1" applyAlignment="1" applyProtection="1">
      <alignment horizontal="center" vertical="center"/>
    </xf>
    <xf numFmtId="166" fontId="7" fillId="41" borderId="30" xfId="0" applyNumberFormat="1" applyFont="1" applyFill="1" applyBorder="1" applyAlignment="1" applyProtection="1">
      <alignment horizontal="center" vertical="center" wrapText="1"/>
    </xf>
    <xf numFmtId="2" fontId="27" fillId="41" borderId="30" xfId="0" applyNumberFormat="1" applyFont="1" applyFill="1" applyBorder="1" applyAlignment="1" applyProtection="1">
      <alignment horizontal="center" vertical="center"/>
    </xf>
    <xf numFmtId="4" fontId="4" fillId="41" borderId="30" xfId="0" applyNumberFormat="1" applyFont="1" applyFill="1" applyBorder="1" applyAlignment="1" applyProtection="1">
      <alignment horizontal="center" vertical="center"/>
    </xf>
    <xf numFmtId="166" fontId="78" fillId="41" borderId="31" xfId="0" applyNumberFormat="1" applyFont="1" applyFill="1" applyBorder="1" applyAlignment="1" applyProtection="1">
      <alignment horizontal="center" vertical="center" wrapText="1"/>
    </xf>
    <xf numFmtId="2" fontId="24" fillId="3" borderId="0" xfId="0" applyNumberFormat="1" applyFont="1" applyFill="1" applyBorder="1" applyAlignment="1" applyProtection="1">
      <alignment horizontal="center" vertical="center"/>
    </xf>
    <xf numFmtId="169" fontId="24" fillId="3" borderId="0" xfId="0" applyNumberFormat="1" applyFont="1" applyFill="1" applyBorder="1" applyAlignment="1" applyProtection="1">
      <alignment horizontal="center" vertical="center"/>
    </xf>
    <xf numFmtId="168" fontId="24" fillId="3" borderId="0" xfId="0" applyNumberFormat="1" applyFont="1" applyFill="1" applyBorder="1" applyAlignment="1" applyProtection="1">
      <alignment horizontal="center" vertical="center"/>
    </xf>
    <xf numFmtId="0" fontId="4" fillId="41" borderId="49" xfId="0" applyFont="1" applyFill="1" applyBorder="1" applyAlignment="1" applyProtection="1">
      <alignment vertical="center" wrapText="1"/>
    </xf>
    <xf numFmtId="0" fontId="42" fillId="43" borderId="86" xfId="0" applyFont="1" applyFill="1" applyBorder="1" applyAlignment="1" applyProtection="1">
      <alignment vertical="center"/>
    </xf>
    <xf numFmtId="0" fontId="4" fillId="41" borderId="0" xfId="0" applyFont="1" applyFill="1" applyBorder="1" applyAlignment="1" applyProtection="1">
      <alignment vertical="center"/>
    </xf>
    <xf numFmtId="0" fontId="4" fillId="45" borderId="50" xfId="0" applyFont="1" applyFill="1" applyBorder="1" applyAlignment="1" applyProtection="1">
      <alignment vertical="center"/>
    </xf>
    <xf numFmtId="0" fontId="24" fillId="45" borderId="78" xfId="0" applyFont="1" applyFill="1" applyBorder="1" applyAlignment="1" applyProtection="1">
      <alignment vertical="center"/>
    </xf>
    <xf numFmtId="2" fontId="24" fillId="45" borderId="78" xfId="0" applyNumberFormat="1" applyFont="1" applyFill="1" applyBorder="1" applyAlignment="1" applyProtection="1">
      <alignment vertical="center"/>
    </xf>
    <xf numFmtId="4" fontId="7" fillId="45" borderId="78" xfId="0" applyNumberFormat="1" applyFont="1" applyFill="1" applyBorder="1" applyAlignment="1" applyProtection="1">
      <alignment horizontal="center" vertical="center"/>
    </xf>
    <xf numFmtId="166" fontId="32" fillId="45" borderId="78" xfId="0" applyNumberFormat="1" applyFont="1" applyFill="1" applyBorder="1" applyAlignment="1" applyProtection="1">
      <alignment horizontal="center" vertical="center" wrapText="1"/>
    </xf>
    <xf numFmtId="169" fontId="24" fillId="45" borderId="78" xfId="0" applyNumberFormat="1" applyFont="1" applyFill="1" applyBorder="1" applyAlignment="1" applyProtection="1">
      <alignment vertical="center"/>
    </xf>
    <xf numFmtId="168" fontId="24" fillId="45" borderId="78" xfId="0" applyNumberFormat="1" applyFont="1" applyFill="1" applyBorder="1" applyAlignment="1" applyProtection="1">
      <alignment vertical="center"/>
    </xf>
    <xf numFmtId="10" fontId="24" fillId="45" borderId="78" xfId="0" applyNumberFormat="1" applyFont="1" applyFill="1" applyBorder="1" applyAlignment="1" applyProtection="1">
      <alignment horizontal="center" vertical="center"/>
    </xf>
    <xf numFmtId="2" fontId="24" fillId="45" borderId="78" xfId="0" applyNumberFormat="1" applyFont="1" applyFill="1" applyBorder="1" applyAlignment="1" applyProtection="1">
      <alignment horizontal="center" vertical="center"/>
    </xf>
    <xf numFmtId="166" fontId="25" fillId="45" borderId="58" xfId="0" applyNumberFormat="1" applyFont="1" applyFill="1" applyBorder="1" applyAlignment="1" applyProtection="1">
      <alignment horizontal="center" vertical="center" wrapText="1"/>
    </xf>
    <xf numFmtId="0" fontId="24" fillId="45" borderId="50" xfId="0" applyFont="1" applyFill="1" applyBorder="1" applyAlignment="1" applyProtection="1">
      <alignment vertical="center"/>
    </xf>
    <xf numFmtId="2" fontId="7" fillId="45" borderId="78" xfId="0" applyNumberFormat="1" applyFont="1" applyFill="1" applyBorder="1" applyAlignment="1" applyProtection="1">
      <alignment horizontal="center" vertical="center"/>
    </xf>
    <xf numFmtId="10" fontId="7" fillId="45" borderId="78" xfId="0" applyNumberFormat="1" applyFont="1" applyFill="1" applyBorder="1" applyAlignment="1" applyProtection="1">
      <alignment horizontal="center" vertical="center"/>
    </xf>
    <xf numFmtId="0" fontId="7" fillId="45" borderId="78" xfId="0" applyFont="1" applyFill="1" applyBorder="1" applyAlignment="1" applyProtection="1">
      <alignment vertical="center"/>
    </xf>
    <xf numFmtId="2" fontId="7" fillId="45" borderId="78" xfId="0" applyNumberFormat="1" applyFont="1" applyFill="1" applyBorder="1" applyAlignment="1" applyProtection="1">
      <alignment vertical="center"/>
    </xf>
    <xf numFmtId="4" fontId="24" fillId="45" borderId="78" xfId="0" applyNumberFormat="1" applyFont="1" applyFill="1" applyBorder="1" applyAlignment="1" applyProtection="1">
      <alignment horizontal="center" vertical="center"/>
    </xf>
    <xf numFmtId="0" fontId="4" fillId="45" borderId="70" xfId="0" applyFont="1" applyFill="1" applyBorder="1" applyAlignment="1" applyProtection="1">
      <alignment vertical="center"/>
    </xf>
    <xf numFmtId="0" fontId="27" fillId="45" borderId="30" xfId="0" applyFont="1" applyFill="1" applyBorder="1" applyAlignment="1" applyProtection="1">
      <alignment vertical="center"/>
    </xf>
    <xf numFmtId="4" fontId="7" fillId="45" borderId="30" xfId="0" applyNumberFormat="1" applyFont="1" applyFill="1" applyBorder="1" applyAlignment="1" applyProtection="1">
      <alignment horizontal="center" vertical="center"/>
    </xf>
    <xf numFmtId="166" fontId="7" fillId="45" borderId="30" xfId="0" applyNumberFormat="1" applyFont="1" applyFill="1" applyBorder="1" applyAlignment="1" applyProtection="1">
      <alignment horizontal="center" vertical="center" wrapText="1"/>
    </xf>
    <xf numFmtId="2" fontId="27" fillId="45" borderId="30" xfId="0" applyNumberFormat="1" applyFont="1" applyFill="1" applyBorder="1" applyAlignment="1" applyProtection="1">
      <alignment horizontal="center" vertical="center"/>
    </xf>
    <xf numFmtId="4" fontId="78" fillId="45" borderId="30" xfId="0" applyNumberFormat="1" applyFont="1" applyFill="1" applyBorder="1" applyAlignment="1" applyProtection="1">
      <alignment horizontal="center" vertical="center"/>
    </xf>
    <xf numFmtId="166" fontId="78" fillId="45" borderId="31" xfId="0" applyNumberFormat="1" applyFont="1" applyFill="1" applyBorder="1" applyAlignment="1" applyProtection="1">
      <alignment horizontal="center" vertical="center" wrapText="1"/>
    </xf>
    <xf numFmtId="0" fontId="21" fillId="3" borderId="0" xfId="0" applyNumberFormat="1" applyFont="1" applyFill="1" applyBorder="1" applyAlignment="1" applyProtection="1">
      <alignment vertical="center" wrapText="1"/>
    </xf>
    <xf numFmtId="0" fontId="37" fillId="3" borderId="13" xfId="0" applyFont="1" applyFill="1" applyBorder="1" applyAlignment="1" applyProtection="1">
      <alignment vertical="center" wrapText="1"/>
    </xf>
    <xf numFmtId="0" fontId="38" fillId="3" borderId="9" xfId="0" applyFont="1" applyFill="1" applyBorder="1" applyAlignment="1" applyProtection="1">
      <alignment horizontal="left" vertical="center" wrapText="1"/>
    </xf>
    <xf numFmtId="0" fontId="38" fillId="3" borderId="10" xfId="0" applyFont="1" applyFill="1" applyBorder="1" applyAlignment="1" applyProtection="1">
      <alignment horizontal="center" vertical="center" wrapText="1"/>
    </xf>
    <xf numFmtId="10" fontId="38" fillId="3" borderId="10" xfId="0" applyNumberFormat="1" applyFont="1" applyFill="1" applyBorder="1" applyAlignment="1" applyProtection="1">
      <alignment horizontal="center" vertical="center" wrapText="1"/>
    </xf>
    <xf numFmtId="0" fontId="38" fillId="3" borderId="11" xfId="0" applyFont="1" applyFill="1" applyBorder="1" applyAlignment="1" applyProtection="1">
      <alignment horizontal="left" vertical="center" wrapText="1"/>
    </xf>
    <xf numFmtId="0" fontId="38" fillId="3" borderId="12" xfId="0" applyFont="1" applyFill="1" applyBorder="1" applyAlignment="1" applyProtection="1">
      <alignment horizontal="center" vertical="center" wrapText="1"/>
    </xf>
    <xf numFmtId="10" fontId="38" fillId="3" borderId="12" xfId="0" applyNumberFormat="1" applyFont="1" applyFill="1" applyBorder="1" applyAlignment="1" applyProtection="1">
      <alignment horizontal="center" vertical="center" wrapText="1"/>
    </xf>
    <xf numFmtId="0" fontId="44" fillId="3" borderId="12" xfId="0" applyFont="1" applyFill="1" applyBorder="1" applyAlignment="1" applyProtection="1">
      <alignment horizontal="center" vertical="center" wrapText="1"/>
    </xf>
    <xf numFmtId="0" fontId="44" fillId="3" borderId="9" xfId="0" applyFont="1" applyFill="1" applyBorder="1" applyAlignment="1" applyProtection="1">
      <alignment horizontal="center" vertical="center" wrapText="1"/>
    </xf>
    <xf numFmtId="0" fontId="38" fillId="3" borderId="11" xfId="0" applyFont="1" applyFill="1" applyBorder="1" applyAlignment="1" applyProtection="1">
      <alignment horizontal="center" vertical="center" wrapText="1"/>
    </xf>
    <xf numFmtId="10" fontId="43" fillId="3" borderId="10" xfId="1" applyNumberFormat="1" applyFont="1" applyFill="1" applyBorder="1" applyAlignment="1" applyProtection="1">
      <alignment horizontal="center" vertical="center" wrapText="1"/>
    </xf>
    <xf numFmtId="0" fontId="38" fillId="3" borderId="0" xfId="0" applyFont="1" applyFill="1" applyBorder="1" applyAlignment="1" applyProtection="1">
      <alignment horizontal="left" vertical="center" wrapText="1"/>
    </xf>
    <xf numFmtId="0" fontId="38" fillId="3" borderId="0" xfId="0" applyFont="1" applyFill="1" applyBorder="1" applyAlignment="1" applyProtection="1">
      <alignment horizontal="center" vertical="center" wrapText="1"/>
    </xf>
    <xf numFmtId="10" fontId="38" fillId="3" borderId="0" xfId="0" applyNumberFormat="1" applyFont="1" applyFill="1" applyBorder="1" applyAlignment="1" applyProtection="1">
      <alignment horizontal="center" vertical="center" wrapText="1"/>
    </xf>
    <xf numFmtId="0" fontId="21" fillId="3" borderId="9" xfId="0" applyNumberFormat="1" applyFont="1" applyFill="1" applyBorder="1" applyProtection="1"/>
    <xf numFmtId="0" fontId="38" fillId="3" borderId="12" xfId="0" applyFont="1" applyFill="1" applyBorder="1" applyAlignment="1" applyProtection="1">
      <alignment horizontal="left" vertical="center" wrapText="1"/>
    </xf>
    <xf numFmtId="0" fontId="18" fillId="3" borderId="9" xfId="0" applyNumberFormat="1" applyFont="1" applyFill="1" applyBorder="1" applyProtection="1"/>
    <xf numFmtId="168" fontId="38" fillId="3" borderId="11" xfId="0" applyNumberFormat="1" applyFont="1" applyFill="1" applyBorder="1" applyAlignment="1" applyProtection="1">
      <alignment horizontal="center" vertical="center" wrapText="1"/>
    </xf>
    <xf numFmtId="0" fontId="42" fillId="3" borderId="0" xfId="0" applyFont="1" applyFill="1" applyProtection="1"/>
    <xf numFmtId="0" fontId="42" fillId="3" borderId="9" xfId="0" applyFont="1" applyFill="1" applyBorder="1" applyProtection="1"/>
    <xf numFmtId="0" fontId="37" fillId="3" borderId="9" xfId="0" applyFont="1" applyFill="1" applyBorder="1" applyAlignment="1" applyProtection="1">
      <alignment horizontal="left" vertical="center" wrapText="1"/>
    </xf>
    <xf numFmtId="0" fontId="37" fillId="3" borderId="10" xfId="0" applyFont="1" applyFill="1" applyBorder="1" applyAlignment="1" applyProtection="1">
      <alignment horizontal="left" vertical="center" wrapText="1"/>
    </xf>
    <xf numFmtId="0" fontId="33" fillId="3" borderId="0" xfId="0" applyNumberFormat="1" applyFont="1" applyFill="1" applyBorder="1" applyAlignment="1" applyProtection="1">
      <alignment vertical="center" wrapText="1"/>
    </xf>
    <xf numFmtId="166" fontId="13" fillId="48" borderId="49" xfId="0" applyNumberFormat="1" applyFont="1" applyFill="1" applyBorder="1" applyAlignment="1" applyProtection="1">
      <alignment vertical="center" wrapText="1"/>
    </xf>
    <xf numFmtId="0" fontId="0" fillId="48" borderId="49" xfId="0" applyFill="1" applyBorder="1" applyProtection="1"/>
    <xf numFmtId="0" fontId="31" fillId="46" borderId="49" xfId="0" applyNumberFormat="1" applyFont="1" applyFill="1" applyBorder="1" applyAlignment="1" applyProtection="1">
      <alignment vertical="center" wrapText="1"/>
    </xf>
    <xf numFmtId="0" fontId="33" fillId="46" borderId="49" xfId="0" applyNumberFormat="1" applyFont="1" applyFill="1" applyBorder="1" applyAlignment="1" applyProtection="1">
      <alignment vertical="center" wrapText="1"/>
    </xf>
    <xf numFmtId="166" fontId="7" fillId="48" borderId="49" xfId="0" applyNumberFormat="1" applyFont="1" applyFill="1" applyBorder="1" applyAlignment="1" applyProtection="1">
      <alignment vertical="center" wrapText="1"/>
    </xf>
    <xf numFmtId="2" fontId="31" fillId="45" borderId="49" xfId="0" applyNumberFormat="1" applyFont="1" applyFill="1" applyBorder="1" applyAlignment="1" applyProtection="1">
      <alignment horizontal="center" vertical="center"/>
    </xf>
    <xf numFmtId="171" fontId="31" fillId="45" borderId="49" xfId="0" applyNumberFormat="1" applyFont="1" applyFill="1" applyBorder="1" applyAlignment="1" applyProtection="1">
      <alignment horizontal="center" vertical="center"/>
    </xf>
    <xf numFmtId="0" fontId="4" fillId="45" borderId="86" xfId="0" applyFont="1" applyFill="1" applyBorder="1" applyAlignment="1" applyProtection="1">
      <alignment vertical="center"/>
    </xf>
    <xf numFmtId="0" fontId="4" fillId="45" borderId="87" xfId="0" applyFont="1" applyFill="1" applyBorder="1" applyAlignment="1" applyProtection="1">
      <alignment vertical="center"/>
    </xf>
    <xf numFmtId="0" fontId="4" fillId="45" borderId="49" xfId="0" applyFont="1" applyFill="1" applyBorder="1" applyAlignment="1" applyProtection="1">
      <alignment vertical="center" wrapText="1"/>
    </xf>
    <xf numFmtId="0" fontId="4" fillId="44" borderId="50" xfId="0" applyFont="1" applyFill="1" applyBorder="1" applyAlignment="1" applyProtection="1">
      <alignment vertical="center"/>
    </xf>
    <xf numFmtId="0" fontId="24" fillId="44" borderId="78" xfId="0" applyFont="1" applyFill="1" applyBorder="1" applyAlignment="1" applyProtection="1">
      <alignment vertical="center"/>
    </xf>
    <xf numFmtId="2" fontId="24" fillId="44" borderId="78" xfId="0" applyNumberFormat="1" applyFont="1" applyFill="1" applyBorder="1" applyAlignment="1" applyProtection="1">
      <alignment vertical="center"/>
    </xf>
    <xf numFmtId="4" fontId="7" fillId="44" borderId="78" xfId="0" applyNumberFormat="1" applyFont="1" applyFill="1" applyBorder="1" applyAlignment="1" applyProtection="1">
      <alignment horizontal="center" vertical="center"/>
    </xf>
    <xf numFmtId="166" fontId="32" fillId="44" borderId="78" xfId="0" applyNumberFormat="1" applyFont="1" applyFill="1" applyBorder="1" applyAlignment="1" applyProtection="1">
      <alignment horizontal="center" vertical="center" wrapText="1"/>
    </xf>
    <xf numFmtId="169" fontId="24" fillId="44" borderId="78" xfId="0" applyNumberFormat="1" applyFont="1" applyFill="1" applyBorder="1" applyAlignment="1" applyProtection="1">
      <alignment vertical="center"/>
    </xf>
    <xf numFmtId="168" fontId="24" fillId="44" borderId="78" xfId="0" applyNumberFormat="1" applyFont="1" applyFill="1" applyBorder="1" applyAlignment="1" applyProtection="1">
      <alignment vertical="center"/>
    </xf>
    <xf numFmtId="10" fontId="24" fillId="44" borderId="78" xfId="0" applyNumberFormat="1" applyFont="1" applyFill="1" applyBorder="1" applyAlignment="1" applyProtection="1">
      <alignment horizontal="center" vertical="center"/>
    </xf>
    <xf numFmtId="2" fontId="24" fillId="44" borderId="78" xfId="0" applyNumberFormat="1" applyFont="1" applyFill="1" applyBorder="1" applyAlignment="1" applyProtection="1">
      <alignment horizontal="center" vertical="center"/>
    </xf>
    <xf numFmtId="166" fontId="25" fillId="44" borderId="58" xfId="0" applyNumberFormat="1" applyFont="1" applyFill="1" applyBorder="1" applyAlignment="1" applyProtection="1">
      <alignment horizontal="center" vertical="center" wrapText="1"/>
    </xf>
    <xf numFmtId="0" fontId="4" fillId="44" borderId="70" xfId="0" applyFont="1" applyFill="1" applyBorder="1" applyAlignment="1" applyProtection="1">
      <alignment vertical="center"/>
    </xf>
    <xf numFmtId="0" fontId="27" fillId="44" borderId="30" xfId="0" applyFont="1" applyFill="1" applyBorder="1" applyAlignment="1" applyProtection="1">
      <alignment vertical="center"/>
    </xf>
    <xf numFmtId="4" fontId="7" fillId="44" borderId="30" xfId="0" applyNumberFormat="1" applyFont="1" applyFill="1" applyBorder="1" applyAlignment="1" applyProtection="1">
      <alignment horizontal="center" vertical="center"/>
    </xf>
    <xf numFmtId="166" fontId="7" fillId="44" borderId="30" xfId="0" applyNumberFormat="1" applyFont="1" applyFill="1" applyBorder="1" applyAlignment="1" applyProtection="1">
      <alignment horizontal="center" vertical="center" wrapText="1"/>
    </xf>
    <xf numFmtId="2" fontId="27" fillId="44" borderId="30" xfId="0" applyNumberFormat="1" applyFont="1" applyFill="1" applyBorder="1" applyAlignment="1" applyProtection="1">
      <alignment horizontal="center" vertical="center"/>
    </xf>
    <xf numFmtId="166" fontId="78" fillId="44" borderId="31" xfId="0" applyNumberFormat="1" applyFont="1" applyFill="1" applyBorder="1" applyAlignment="1" applyProtection="1">
      <alignment horizontal="center" vertical="center" wrapText="1"/>
    </xf>
    <xf numFmtId="0" fontId="4" fillId="44" borderId="86" xfId="0" applyFont="1" applyFill="1" applyBorder="1" applyAlignment="1" applyProtection="1">
      <alignment vertical="center"/>
    </xf>
    <xf numFmtId="0" fontId="4" fillId="44" borderId="87" xfId="0" applyFont="1" applyFill="1" applyBorder="1" applyAlignment="1" applyProtection="1">
      <alignment vertical="center"/>
    </xf>
    <xf numFmtId="0" fontId="18" fillId="3" borderId="0" xfId="0" applyFont="1" applyFill="1" applyBorder="1" applyAlignment="1" applyProtection="1">
      <alignment wrapText="1"/>
    </xf>
    <xf numFmtId="171" fontId="22" fillId="3" borderId="0" xfId="0" applyNumberFormat="1" applyFont="1" applyFill="1" applyBorder="1" applyAlignment="1" applyProtection="1">
      <alignment horizontal="center" vertical="center"/>
    </xf>
    <xf numFmtId="0" fontId="4" fillId="44" borderId="49" xfId="0" applyFont="1" applyFill="1" applyBorder="1" applyAlignment="1" applyProtection="1">
      <alignment vertical="center" wrapText="1"/>
    </xf>
    <xf numFmtId="0" fontId="0" fillId="49" borderId="49" xfId="0" applyFill="1" applyBorder="1" applyProtection="1"/>
    <xf numFmtId="0" fontId="31" fillId="31" borderId="49" xfId="0" applyNumberFormat="1" applyFont="1" applyFill="1" applyBorder="1" applyAlignment="1" applyProtection="1">
      <alignment vertical="center" wrapText="1"/>
    </xf>
    <xf numFmtId="0" fontId="21" fillId="31" borderId="49" xfId="0" applyFont="1" applyFill="1" applyBorder="1" applyProtection="1"/>
    <xf numFmtId="2" fontId="3" fillId="31" borderId="49" xfId="0" applyNumberFormat="1" applyFont="1" applyFill="1" applyBorder="1" applyAlignment="1" applyProtection="1">
      <alignment horizontal="center" vertical="center"/>
    </xf>
    <xf numFmtId="171" fontId="3" fillId="31" borderId="49" xfId="0" applyNumberFormat="1" applyFont="1" applyFill="1" applyBorder="1" applyAlignment="1" applyProtection="1">
      <alignment horizontal="center" vertical="center"/>
    </xf>
    <xf numFmtId="2" fontId="22" fillId="31" borderId="49" xfId="0" applyNumberFormat="1" applyFont="1" applyFill="1" applyBorder="1" applyAlignment="1" applyProtection="1">
      <alignment horizontal="center" vertical="center"/>
    </xf>
    <xf numFmtId="166" fontId="7" fillId="49" borderId="49" xfId="0" applyNumberFormat="1" applyFont="1" applyFill="1" applyBorder="1" applyAlignment="1" applyProtection="1">
      <alignment vertical="center" wrapText="1"/>
    </xf>
    <xf numFmtId="0" fontId="0" fillId="31" borderId="49" xfId="0" applyFill="1" applyBorder="1" applyProtection="1"/>
    <xf numFmtId="0" fontId="0" fillId="49" borderId="49" xfId="0" applyFill="1" applyBorder="1" applyAlignment="1" applyProtection="1">
      <alignment vertical="center" wrapText="1"/>
    </xf>
    <xf numFmtId="2" fontId="31" fillId="44" borderId="49" xfId="0" applyNumberFormat="1" applyFont="1" applyFill="1" applyBorder="1" applyAlignment="1" applyProtection="1">
      <alignment horizontal="center" vertical="center"/>
    </xf>
    <xf numFmtId="171" fontId="31" fillId="44" borderId="49" xfId="0" applyNumberFormat="1" applyFont="1" applyFill="1" applyBorder="1" applyAlignment="1" applyProtection="1">
      <alignment horizontal="center" vertical="center"/>
    </xf>
    <xf numFmtId="0" fontId="4" fillId="15" borderId="49" xfId="0" applyFont="1" applyFill="1" applyBorder="1" applyAlignment="1" applyProtection="1">
      <alignment vertical="center" wrapText="1"/>
    </xf>
    <xf numFmtId="0" fontId="31" fillId="13" borderId="49" xfId="0" applyNumberFormat="1" applyFont="1" applyFill="1" applyBorder="1" applyAlignment="1" applyProtection="1">
      <alignment vertical="center" wrapText="1"/>
    </xf>
    <xf numFmtId="0" fontId="0" fillId="13" borderId="49" xfId="0" applyFill="1" applyBorder="1" applyProtection="1"/>
    <xf numFmtId="0" fontId="0" fillId="16" borderId="49" xfId="0" applyFill="1" applyBorder="1" applyAlignment="1" applyProtection="1">
      <alignment vertical="center" wrapText="1"/>
    </xf>
    <xf numFmtId="2" fontId="31" fillId="13" borderId="49" xfId="0" applyNumberFormat="1" applyFont="1" applyFill="1" applyBorder="1" applyAlignment="1" applyProtection="1">
      <alignment horizontal="center" vertical="center"/>
    </xf>
    <xf numFmtId="171" fontId="31" fillId="13" borderId="49" xfId="0" applyNumberFormat="1" applyFont="1" applyFill="1" applyBorder="1" applyAlignment="1" applyProtection="1">
      <alignment horizontal="center" vertical="center"/>
    </xf>
    <xf numFmtId="2" fontId="31" fillId="15" borderId="49" xfId="0" applyNumberFormat="1" applyFont="1" applyFill="1" applyBorder="1" applyAlignment="1" applyProtection="1">
      <alignment horizontal="center" vertical="center"/>
    </xf>
    <xf numFmtId="171" fontId="31" fillId="15" borderId="49" xfId="0" applyNumberFormat="1" applyFont="1" applyFill="1" applyBorder="1" applyAlignment="1" applyProtection="1">
      <alignment horizontal="center" vertical="center"/>
    </xf>
    <xf numFmtId="10" fontId="21" fillId="3" borderId="0" xfId="0" applyNumberFormat="1" applyFont="1" applyFill="1" applyBorder="1" applyAlignment="1" applyProtection="1">
      <alignment horizontal="center"/>
    </xf>
    <xf numFmtId="0" fontId="4" fillId="15" borderId="50" xfId="0" applyFont="1" applyFill="1" applyBorder="1" applyAlignment="1" applyProtection="1">
      <alignment vertical="center"/>
    </xf>
    <xf numFmtId="0" fontId="24" fillId="15" borderId="78" xfId="0" applyFont="1" applyFill="1" applyBorder="1" applyAlignment="1" applyProtection="1">
      <alignment vertical="center"/>
    </xf>
    <xf numFmtId="2" fontId="24" fillId="15" borderId="78" xfId="0" applyNumberFormat="1" applyFont="1" applyFill="1" applyBorder="1" applyAlignment="1" applyProtection="1">
      <alignment vertical="center"/>
    </xf>
    <xf numFmtId="4" fontId="7" fillId="15" borderId="78" xfId="0" applyNumberFormat="1" applyFont="1" applyFill="1" applyBorder="1" applyAlignment="1" applyProtection="1">
      <alignment horizontal="center" vertical="center"/>
    </xf>
    <xf numFmtId="166" fontId="25" fillId="15" borderId="58" xfId="0" applyNumberFormat="1" applyFont="1" applyFill="1" applyBorder="1" applyAlignment="1" applyProtection="1">
      <alignment horizontal="center" vertical="center" wrapText="1"/>
    </xf>
    <xf numFmtId="0" fontId="4" fillId="15" borderId="70" xfId="0" applyFont="1" applyFill="1" applyBorder="1" applyAlignment="1" applyProtection="1">
      <alignment vertical="center"/>
    </xf>
    <xf numFmtId="0" fontId="27" fillId="15" borderId="30" xfId="0" applyFont="1" applyFill="1" applyBorder="1" applyAlignment="1" applyProtection="1">
      <alignment vertical="center"/>
    </xf>
    <xf numFmtId="4" fontId="7" fillId="15" borderId="30" xfId="0" applyNumberFormat="1" applyFont="1" applyFill="1" applyBorder="1" applyAlignment="1" applyProtection="1">
      <alignment horizontal="center" vertical="center"/>
    </xf>
    <xf numFmtId="166" fontId="7" fillId="15" borderId="30" xfId="0" applyNumberFormat="1" applyFont="1" applyFill="1" applyBorder="1" applyAlignment="1" applyProtection="1">
      <alignment horizontal="center" vertical="center" wrapText="1"/>
    </xf>
    <xf numFmtId="2" fontId="27" fillId="15" borderId="30" xfId="0" applyNumberFormat="1" applyFont="1" applyFill="1" applyBorder="1" applyAlignment="1" applyProtection="1">
      <alignment horizontal="center" vertical="center"/>
    </xf>
    <xf numFmtId="4" fontId="78" fillId="15" borderId="30" xfId="0" applyNumberFormat="1" applyFont="1" applyFill="1" applyBorder="1" applyAlignment="1" applyProtection="1">
      <alignment horizontal="center" vertical="center"/>
    </xf>
    <xf numFmtId="166" fontId="78" fillId="15" borderId="31" xfId="0" applyNumberFormat="1" applyFont="1" applyFill="1" applyBorder="1" applyAlignment="1" applyProtection="1">
      <alignment horizontal="center" vertical="center" wrapText="1"/>
    </xf>
    <xf numFmtId="0" fontId="0" fillId="0" borderId="0" xfId="0" applyFont="1" applyBorder="1" applyAlignment="1" applyProtection="1">
      <alignment vertical="center"/>
    </xf>
    <xf numFmtId="0" fontId="0" fillId="3" borderId="0" xfId="0" applyFont="1" applyFill="1" applyBorder="1" applyAlignment="1" applyProtection="1">
      <alignment vertical="center"/>
    </xf>
    <xf numFmtId="0" fontId="31" fillId="18" borderId="4" xfId="0" applyFont="1" applyFill="1" applyBorder="1" applyAlignment="1" applyProtection="1">
      <alignment vertical="center"/>
    </xf>
    <xf numFmtId="0" fontId="31" fillId="18" borderId="87" xfId="0" applyFont="1" applyFill="1" applyBorder="1" applyAlignment="1" applyProtection="1">
      <alignment vertical="center"/>
    </xf>
    <xf numFmtId="0" fontId="33" fillId="19" borderId="49" xfId="0" applyNumberFormat="1" applyFont="1" applyFill="1" applyBorder="1" applyAlignment="1" applyProtection="1">
      <alignment horizontal="left" vertical="center" wrapText="1"/>
    </xf>
    <xf numFmtId="0" fontId="0" fillId="3" borderId="77" xfId="0" applyFill="1" applyBorder="1" applyProtection="1"/>
    <xf numFmtId="0" fontId="0" fillId="0" borderId="78" xfId="0" applyFont="1" applyBorder="1" applyAlignment="1" applyProtection="1">
      <alignment vertical="center"/>
    </xf>
    <xf numFmtId="0" fontId="18" fillId="3" borderId="77" xfId="0" applyFont="1" applyFill="1" applyBorder="1" applyAlignment="1" applyProtection="1">
      <alignment horizontal="center"/>
    </xf>
    <xf numFmtId="0" fontId="22" fillId="3" borderId="77" xfId="0" applyFont="1" applyFill="1" applyBorder="1" applyAlignment="1" applyProtection="1">
      <alignment horizontal="center" vertical="center"/>
    </xf>
    <xf numFmtId="0" fontId="18" fillId="3" borderId="77" xfId="0" applyFont="1" applyFill="1" applyBorder="1" applyProtection="1"/>
    <xf numFmtId="0" fontId="18" fillId="3" borderId="0" xfId="0" applyFont="1" applyFill="1" applyProtection="1"/>
    <xf numFmtId="166" fontId="24" fillId="3" borderId="0" xfId="0" applyNumberFormat="1" applyFont="1" applyFill="1" applyBorder="1" applyAlignment="1" applyProtection="1">
      <alignment horizontal="center" vertical="center" wrapText="1"/>
    </xf>
    <xf numFmtId="10" fontId="18" fillId="3" borderId="77" xfId="0" applyNumberFormat="1" applyFont="1" applyFill="1" applyBorder="1" applyAlignment="1" applyProtection="1">
      <alignment horizontal="center"/>
    </xf>
    <xf numFmtId="0" fontId="3" fillId="0" borderId="84" xfId="0" applyFont="1" applyBorder="1" applyAlignment="1" applyProtection="1">
      <alignment horizontal="center" vertical="center"/>
    </xf>
    <xf numFmtId="166" fontId="31" fillId="3" borderId="0" xfId="0" applyNumberFormat="1" applyFont="1" applyFill="1" applyBorder="1" applyAlignment="1" applyProtection="1">
      <alignment horizontal="center" vertical="center" wrapText="1"/>
    </xf>
    <xf numFmtId="0" fontId="18" fillId="3" borderId="0" xfId="0" applyFont="1" applyFill="1" applyAlignment="1" applyProtection="1">
      <alignment vertical="center"/>
    </xf>
    <xf numFmtId="0" fontId="18" fillId="3" borderId="49" xfId="0" applyFont="1" applyFill="1" applyBorder="1" applyAlignment="1" applyProtection="1">
      <alignment vertical="center"/>
    </xf>
    <xf numFmtId="0" fontId="4" fillId="15" borderId="86" xfId="0" applyFont="1" applyFill="1" applyBorder="1" applyAlignment="1" applyProtection="1">
      <alignment vertical="center"/>
    </xf>
    <xf numFmtId="0" fontId="4" fillId="15" borderId="87" xfId="0" applyFont="1" applyFill="1" applyBorder="1" applyAlignment="1" applyProtection="1">
      <alignment vertical="center"/>
    </xf>
    <xf numFmtId="3" fontId="14" fillId="3" borderId="48" xfId="14" applyNumberFormat="1" applyFill="1" applyBorder="1" applyAlignment="1" applyProtection="1">
      <alignment horizontal="center" vertical="center"/>
      <protection locked="0"/>
    </xf>
    <xf numFmtId="0" fontId="22" fillId="3" borderId="0" xfId="0" applyNumberFormat="1" applyFont="1" applyFill="1" applyBorder="1" applyAlignment="1" applyProtection="1">
      <alignment horizontal="center" vertical="center"/>
    </xf>
    <xf numFmtId="0" fontId="2" fillId="3" borderId="0" xfId="0" applyNumberFormat="1" applyFont="1" applyFill="1" applyBorder="1" applyAlignment="1" applyProtection="1">
      <alignment horizontal="center"/>
    </xf>
    <xf numFmtId="0" fontId="37" fillId="3" borderId="9" xfId="0" applyFont="1" applyFill="1" applyBorder="1" applyAlignment="1" applyProtection="1">
      <alignment horizontal="center" vertical="center" wrapText="1"/>
    </xf>
    <xf numFmtId="0" fontId="38" fillId="3" borderId="12" xfId="0" applyFont="1" applyFill="1" applyBorder="1" applyAlignment="1" applyProtection="1">
      <alignment horizontal="center" vertical="center"/>
    </xf>
    <xf numFmtId="0" fontId="18" fillId="3" borderId="0" xfId="13" applyNumberFormat="1" applyFont="1" applyFill="1" applyBorder="1" applyAlignment="1" applyProtection="1">
      <alignment horizontal="center" vertical="center"/>
      <protection hidden="1"/>
    </xf>
    <xf numFmtId="0" fontId="38" fillId="3" borderId="12" xfId="0" applyFont="1" applyFill="1" applyBorder="1" applyAlignment="1" applyProtection="1">
      <alignment horizontal="right" vertical="center"/>
    </xf>
    <xf numFmtId="0" fontId="38" fillId="3" borderId="51" xfId="0" applyFont="1" applyFill="1" applyBorder="1" applyAlignment="1" applyProtection="1">
      <alignment horizontal="left" vertical="center" wrapText="1"/>
    </xf>
    <xf numFmtId="0" fontId="38" fillId="3" borderId="51" xfId="0" applyFont="1" applyFill="1" applyBorder="1" applyAlignment="1" applyProtection="1">
      <alignment horizontal="center" vertical="center" wrapText="1"/>
    </xf>
    <xf numFmtId="10" fontId="38" fillId="3" borderId="34" xfId="0" applyNumberFormat="1" applyFont="1" applyFill="1" applyBorder="1" applyAlignment="1" applyProtection="1">
      <alignment horizontal="center" vertical="center" wrapText="1"/>
    </xf>
    <xf numFmtId="0" fontId="44" fillId="3" borderId="11" xfId="0" applyFont="1" applyFill="1" applyBorder="1" applyAlignment="1" applyProtection="1">
      <alignment horizontal="center" vertical="center" wrapText="1"/>
    </xf>
    <xf numFmtId="0" fontId="44" fillId="3" borderId="11" xfId="0" applyFont="1" applyFill="1" applyBorder="1" applyAlignment="1" applyProtection="1">
      <alignment horizontal="left" vertical="center" wrapText="1"/>
    </xf>
    <xf numFmtId="0" fontId="21" fillId="3" borderId="0" xfId="13" applyNumberFormat="1" applyFont="1" applyFill="1" applyBorder="1" applyAlignment="1" applyProtection="1">
      <alignment horizontal="center"/>
    </xf>
    <xf numFmtId="0" fontId="21" fillId="3" borderId="0" xfId="0" applyFont="1" applyFill="1" applyProtection="1"/>
    <xf numFmtId="2" fontId="21" fillId="3" borderId="0" xfId="0" applyNumberFormat="1" applyFont="1" applyFill="1" applyProtection="1"/>
    <xf numFmtId="164" fontId="21" fillId="3" borderId="0" xfId="13" applyFont="1" applyFill="1" applyProtection="1"/>
    <xf numFmtId="167" fontId="21" fillId="3" borderId="0" xfId="0" applyNumberFormat="1" applyFont="1" applyFill="1" applyProtection="1"/>
    <xf numFmtId="0" fontId="18" fillId="3" borderId="0" xfId="0" applyFont="1" applyFill="1" applyAlignment="1" applyProtection="1">
      <alignment horizontal="center" vertical="center" wrapText="1"/>
    </xf>
    <xf numFmtId="0" fontId="18" fillId="3" borderId="0" xfId="0" applyFont="1" applyFill="1" applyAlignment="1" applyProtection="1">
      <alignment horizontal="center" vertical="center"/>
    </xf>
    <xf numFmtId="2" fontId="18" fillId="3" borderId="0" xfId="0" applyNumberFormat="1" applyFont="1" applyFill="1" applyAlignment="1" applyProtection="1">
      <alignment horizontal="center"/>
    </xf>
    <xf numFmtId="0" fontId="18" fillId="3" borderId="0" xfId="0" applyFont="1" applyFill="1" applyAlignment="1" applyProtection="1">
      <alignment horizontal="center"/>
    </xf>
    <xf numFmtId="0" fontId="21" fillId="3" borderId="0" xfId="0" applyNumberFormat="1" applyFont="1" applyFill="1" applyBorder="1" applyAlignment="1" applyProtection="1">
      <alignment horizontal="right"/>
    </xf>
    <xf numFmtId="0" fontId="21" fillId="3" borderId="0" xfId="0" applyNumberFormat="1" applyFont="1" applyFill="1" applyBorder="1" applyAlignment="1" applyProtection="1">
      <alignment horizontal="center"/>
    </xf>
    <xf numFmtId="0" fontId="38" fillId="3" borderId="21" xfId="0" applyFont="1" applyFill="1" applyBorder="1" applyAlignment="1" applyProtection="1">
      <alignment horizontal="left" vertical="center" wrapText="1"/>
    </xf>
    <xf numFmtId="0" fontId="38" fillId="3" borderId="49" xfId="0" applyFont="1" applyFill="1" applyBorder="1" applyAlignment="1" applyProtection="1">
      <alignment horizontal="left" vertical="center" wrapText="1"/>
    </xf>
    <xf numFmtId="10" fontId="38" fillId="3" borderId="49" xfId="0" applyNumberFormat="1" applyFont="1" applyFill="1" applyBorder="1" applyAlignment="1" applyProtection="1">
      <alignment horizontal="center" vertical="center" wrapText="1"/>
    </xf>
    <xf numFmtId="10" fontId="38" fillId="3" borderId="19" xfId="0" applyNumberFormat="1" applyFont="1" applyFill="1" applyBorder="1" applyAlignment="1" applyProtection="1">
      <alignment horizontal="center" vertical="center" wrapText="1"/>
    </xf>
    <xf numFmtId="0" fontId="21" fillId="3" borderId="0" xfId="0" applyFont="1" applyFill="1" applyAlignment="1" applyProtection="1">
      <alignment horizontal="center"/>
    </xf>
    <xf numFmtId="2" fontId="21" fillId="3" borderId="0" xfId="0" applyNumberFormat="1" applyFont="1" applyFill="1" applyAlignment="1" applyProtection="1">
      <alignment horizontal="center"/>
    </xf>
    <xf numFmtId="0" fontId="38" fillId="3" borderId="22" xfId="0" applyFont="1" applyFill="1" applyBorder="1" applyAlignment="1" applyProtection="1">
      <alignment horizontal="left" vertical="center" wrapText="1"/>
    </xf>
    <xf numFmtId="0" fontId="38" fillId="3" borderId="23" xfId="0" applyFont="1" applyFill="1" applyBorder="1" applyAlignment="1" applyProtection="1">
      <alignment horizontal="left" vertical="center" wrapText="1"/>
    </xf>
    <xf numFmtId="0" fontId="38" fillId="3" borderId="23" xfId="0" applyFont="1" applyFill="1" applyBorder="1" applyAlignment="1" applyProtection="1">
      <alignment horizontal="center" vertical="center" wrapText="1"/>
    </xf>
    <xf numFmtId="10" fontId="38" fillId="3" borderId="23" xfId="0" applyNumberFormat="1" applyFont="1" applyFill="1" applyBorder="1" applyAlignment="1" applyProtection="1">
      <alignment horizontal="center" vertical="center" wrapText="1"/>
    </xf>
    <xf numFmtId="10" fontId="38" fillId="3" borderId="20" xfId="0" applyNumberFormat="1" applyFont="1" applyFill="1" applyBorder="1" applyAlignment="1" applyProtection="1">
      <alignment horizontal="center" vertical="center" wrapText="1"/>
    </xf>
    <xf numFmtId="9" fontId="18" fillId="3" borderId="0" xfId="0" applyNumberFormat="1" applyFont="1" applyFill="1" applyBorder="1" applyAlignment="1" applyProtection="1">
      <alignment horizontal="center"/>
    </xf>
    <xf numFmtId="0" fontId="31" fillId="3" borderId="0" xfId="0" applyNumberFormat="1" applyFont="1" applyFill="1" applyBorder="1" applyAlignment="1" applyProtection="1">
      <alignment horizontal="center" vertical="center"/>
    </xf>
    <xf numFmtId="0" fontId="2" fillId="3" borderId="0" xfId="0" applyNumberFormat="1" applyFont="1" applyFill="1" applyBorder="1" applyAlignment="1" applyProtection="1">
      <alignment wrapText="1"/>
    </xf>
    <xf numFmtId="172" fontId="51" fillId="3" borderId="0" xfId="0" applyNumberFormat="1" applyFont="1" applyFill="1" applyBorder="1" applyProtection="1"/>
    <xf numFmtId="172" fontId="38" fillId="3" borderId="49" xfId="0" applyNumberFormat="1" applyFont="1" applyFill="1" applyBorder="1" applyAlignment="1" applyProtection="1">
      <alignment horizontal="center" vertical="center" wrapText="1"/>
    </xf>
    <xf numFmtId="172" fontId="38" fillId="3" borderId="0" xfId="0" applyNumberFormat="1" applyFont="1" applyFill="1" applyBorder="1" applyAlignment="1" applyProtection="1">
      <alignment horizontal="center" vertical="center" wrapText="1"/>
    </xf>
    <xf numFmtId="0" fontId="0" fillId="0" borderId="49" xfId="0" applyBorder="1" applyAlignment="1" applyProtection="1">
      <alignment horizontal="center"/>
    </xf>
    <xf numFmtId="0" fontId="33" fillId="9" borderId="49" xfId="0" applyNumberFormat="1" applyFont="1" applyFill="1" applyBorder="1" applyAlignment="1" applyProtection="1">
      <alignment horizontal="center" vertical="center" wrapText="1"/>
    </xf>
    <xf numFmtId="4" fontId="22" fillId="9" borderId="49" xfId="0" applyNumberFormat="1" applyFont="1" applyFill="1" applyBorder="1" applyAlignment="1" applyProtection="1">
      <alignment horizontal="center" vertical="center" wrapText="1"/>
    </xf>
    <xf numFmtId="0" fontId="37" fillId="3" borderId="13" xfId="0" applyFont="1" applyFill="1" applyBorder="1" applyAlignment="1" applyProtection="1">
      <alignment horizontal="center" vertical="center" wrapText="1"/>
    </xf>
    <xf numFmtId="0" fontId="37" fillId="3" borderId="11" xfId="0" applyFont="1" applyFill="1" applyBorder="1" applyAlignment="1" applyProtection="1">
      <alignment horizontal="center" vertical="center" wrapText="1"/>
    </xf>
    <xf numFmtId="0" fontId="21" fillId="3" borderId="0" xfId="0" applyFont="1" applyFill="1" applyAlignment="1" applyProtection="1">
      <alignment horizontal="center" vertical="center" wrapText="1"/>
    </xf>
    <xf numFmtId="0" fontId="37" fillId="3" borderId="65" xfId="0" applyFont="1" applyFill="1" applyBorder="1" applyAlignment="1" applyProtection="1">
      <alignment horizontal="center" vertical="center" wrapText="1"/>
    </xf>
    <xf numFmtId="0" fontId="37" fillId="3" borderId="49" xfId="0" applyFont="1" applyFill="1" applyBorder="1" applyAlignment="1" applyProtection="1">
      <alignment horizontal="center" vertical="center" wrapText="1"/>
    </xf>
    <xf numFmtId="0" fontId="21" fillId="3" borderId="0" xfId="0" applyFont="1" applyFill="1" applyAlignment="1" applyProtection="1">
      <alignment horizontal="center" vertical="center"/>
    </xf>
    <xf numFmtId="0" fontId="33" fillId="30" borderId="1" xfId="0" applyNumberFormat="1" applyFont="1" applyFill="1" applyBorder="1" applyAlignment="1" applyProtection="1">
      <alignment horizontal="center" vertical="center" wrapText="1"/>
    </xf>
    <xf numFmtId="0" fontId="33" fillId="42" borderId="49" xfId="0" applyNumberFormat="1" applyFont="1" applyFill="1" applyBorder="1" applyAlignment="1" applyProtection="1">
      <alignment horizontal="center" vertical="center" wrapText="1"/>
    </xf>
    <xf numFmtId="4" fontId="22" fillId="42" borderId="49" xfId="0" applyNumberFormat="1" applyFont="1" applyFill="1" applyBorder="1" applyAlignment="1" applyProtection="1">
      <alignment horizontal="center" vertical="center" wrapText="1"/>
    </xf>
    <xf numFmtId="0" fontId="22" fillId="42" borderId="21" xfId="0" applyFont="1" applyFill="1" applyBorder="1" applyAlignment="1" applyProtection="1">
      <alignment horizontal="center" vertical="center" wrapText="1"/>
    </xf>
    <xf numFmtId="0" fontId="22" fillId="42" borderId="49" xfId="0" applyFont="1" applyFill="1" applyBorder="1" applyAlignment="1" applyProtection="1">
      <alignment horizontal="center" vertical="center" wrapText="1"/>
    </xf>
    <xf numFmtId="0" fontId="0" fillId="48" borderId="49" xfId="0" applyFill="1" applyBorder="1" applyAlignment="1" applyProtection="1">
      <alignment horizontal="center" vertical="center" wrapText="1"/>
    </xf>
    <xf numFmtId="0" fontId="22" fillId="47" borderId="49" xfId="0" applyFont="1" applyFill="1" applyBorder="1" applyAlignment="1" applyProtection="1">
      <alignment horizontal="center" vertical="center" wrapText="1"/>
    </xf>
    <xf numFmtId="0" fontId="33" fillId="47" borderId="49" xfId="0" applyNumberFormat="1" applyFont="1" applyFill="1" applyBorder="1" applyAlignment="1" applyProtection="1">
      <alignment horizontal="center" vertical="center" wrapText="1"/>
    </xf>
    <xf numFmtId="0" fontId="22" fillId="47" borderId="21" xfId="0" applyFont="1" applyFill="1" applyBorder="1" applyAlignment="1" applyProtection="1">
      <alignment horizontal="center" vertical="center" wrapText="1"/>
    </xf>
    <xf numFmtId="4" fontId="22" fillId="47" borderId="49" xfId="0" applyNumberFormat="1" applyFont="1" applyFill="1" applyBorder="1" applyAlignment="1" applyProtection="1">
      <alignment horizontal="center" vertical="center" wrapText="1"/>
    </xf>
    <xf numFmtId="0" fontId="38" fillId="3" borderId="49" xfId="0" applyFont="1" applyFill="1" applyBorder="1" applyAlignment="1" applyProtection="1">
      <alignment horizontal="center" vertical="center" wrapText="1"/>
    </xf>
    <xf numFmtId="0" fontId="33" fillId="32" borderId="49" xfId="0" applyNumberFormat="1" applyFont="1" applyFill="1" applyBorder="1" applyAlignment="1" applyProtection="1">
      <alignment horizontal="center" vertical="center" wrapText="1"/>
    </xf>
    <xf numFmtId="0" fontId="0" fillId="49" borderId="49" xfId="0" applyFill="1" applyBorder="1" applyAlignment="1" applyProtection="1">
      <alignment horizontal="center" vertical="center" wrapText="1"/>
    </xf>
    <xf numFmtId="4" fontId="22" fillId="32" borderId="49" xfId="0" applyNumberFormat="1" applyFont="1" applyFill="1" applyBorder="1" applyAlignment="1" applyProtection="1">
      <alignment horizontal="center" vertical="center" wrapText="1"/>
    </xf>
    <xf numFmtId="0" fontId="33" fillId="17" borderId="49" xfId="0" applyNumberFormat="1" applyFont="1" applyFill="1" applyBorder="1" applyAlignment="1" applyProtection="1">
      <alignment horizontal="center" vertical="center" wrapText="1"/>
    </xf>
    <xf numFmtId="4" fontId="22" fillId="17" borderId="49" xfId="0" applyNumberFormat="1" applyFont="1" applyFill="1" applyBorder="1" applyAlignment="1" applyProtection="1">
      <alignment horizontal="center" vertical="center" wrapText="1"/>
    </xf>
    <xf numFmtId="0" fontId="31" fillId="3" borderId="0" xfId="0" applyFont="1" applyFill="1" applyAlignment="1" applyProtection="1">
      <alignment horizontal="center" vertical="center" wrapText="1"/>
    </xf>
    <xf numFmtId="0" fontId="3" fillId="0" borderId="49" xfId="0" applyFont="1" applyBorder="1" applyAlignment="1" applyProtection="1">
      <alignment horizontal="center" vertical="center"/>
    </xf>
    <xf numFmtId="0" fontId="22" fillId="29" borderId="21" xfId="0" applyFont="1" applyFill="1" applyBorder="1" applyAlignment="1" applyProtection="1">
      <alignment horizontal="center" vertical="center" wrapText="1"/>
    </xf>
    <xf numFmtId="0" fontId="22" fillId="0" borderId="49" xfId="0" applyFont="1" applyFill="1" applyBorder="1" applyAlignment="1" applyProtection="1">
      <alignment horizontal="center" vertical="center" wrapText="1"/>
    </xf>
    <xf numFmtId="0" fontId="22" fillId="51" borderId="49" xfId="0" applyFont="1" applyFill="1" applyBorder="1" applyAlignment="1" applyProtection="1">
      <alignment horizontal="center" vertical="center" wrapText="1"/>
    </xf>
    <xf numFmtId="0" fontId="22" fillId="35" borderId="21" xfId="0" applyFont="1" applyFill="1" applyBorder="1" applyAlignment="1" applyProtection="1">
      <alignment horizontal="center" vertical="center" wrapText="1"/>
    </xf>
    <xf numFmtId="0" fontId="22" fillId="36" borderId="49" xfId="0" applyFont="1" applyFill="1" applyBorder="1" applyAlignment="1" applyProtection="1">
      <alignment horizontal="center" vertical="center" wrapText="1"/>
    </xf>
    <xf numFmtId="0" fontId="18" fillId="0" borderId="49" xfId="0" applyFont="1" applyFill="1" applyBorder="1" applyAlignment="1" applyProtection="1">
      <alignment horizontal="center" vertical="center" wrapText="1"/>
    </xf>
    <xf numFmtId="0" fontId="22" fillId="35" borderId="49" xfId="0" applyFont="1" applyFill="1" applyBorder="1" applyAlignment="1" applyProtection="1">
      <alignment horizontal="center" vertical="center" wrapText="1"/>
    </xf>
    <xf numFmtId="0" fontId="22" fillId="29" borderId="49" xfId="0" applyFont="1" applyFill="1" applyBorder="1" applyAlignment="1" applyProtection="1">
      <alignment horizontal="center" vertical="center" wrapText="1"/>
    </xf>
    <xf numFmtId="0" fontId="22" fillId="50" borderId="49" xfId="0" applyFont="1" applyFill="1" applyBorder="1" applyAlignment="1" applyProtection="1">
      <alignment horizontal="center" vertical="center" wrapText="1"/>
    </xf>
    <xf numFmtId="0" fontId="22" fillId="37" borderId="21" xfId="0" applyFont="1" applyFill="1" applyBorder="1" applyAlignment="1" applyProtection="1">
      <alignment horizontal="center" vertical="center" wrapText="1"/>
    </xf>
    <xf numFmtId="0" fontId="22" fillId="14" borderId="21" xfId="0" applyFont="1" applyFill="1" applyBorder="1" applyAlignment="1" applyProtection="1">
      <alignment horizontal="center" vertical="center" wrapText="1"/>
    </xf>
    <xf numFmtId="0" fontId="22" fillId="14" borderId="49" xfId="0" applyFont="1" applyFill="1" applyBorder="1" applyAlignment="1" applyProtection="1">
      <alignment horizontal="center" vertical="center" wrapText="1"/>
    </xf>
    <xf numFmtId="0" fontId="22" fillId="37" borderId="49" xfId="0" applyFont="1" applyFill="1" applyBorder="1" applyAlignment="1" applyProtection="1">
      <alignment horizontal="center" vertical="center" wrapText="1"/>
    </xf>
    <xf numFmtId="0" fontId="22" fillId="27" borderId="49" xfId="0" applyFont="1" applyFill="1" applyBorder="1" applyAlignment="1" applyProtection="1">
      <alignment horizontal="center" vertical="center" wrapText="1"/>
    </xf>
    <xf numFmtId="0" fontId="22" fillId="27" borderId="21" xfId="0" applyFont="1" applyFill="1" applyBorder="1" applyAlignment="1" applyProtection="1">
      <alignment horizontal="center" vertical="center" wrapText="1"/>
    </xf>
    <xf numFmtId="0" fontId="4" fillId="15" borderId="22" xfId="0" applyFont="1" applyFill="1" applyBorder="1" applyAlignment="1" applyProtection="1">
      <alignment vertical="center"/>
    </xf>
    <xf numFmtId="0" fontId="24" fillId="15" borderId="23" xfId="0" applyFont="1" applyFill="1" applyBorder="1" applyAlignment="1" applyProtection="1">
      <alignment vertical="center"/>
    </xf>
    <xf numFmtId="2" fontId="24" fillId="15" borderId="23" xfId="0" applyNumberFormat="1" applyFont="1" applyFill="1" applyBorder="1" applyAlignment="1" applyProtection="1">
      <alignment vertical="center"/>
    </xf>
    <xf numFmtId="4" fontId="7" fillId="15" borderId="23" xfId="0" applyNumberFormat="1" applyFont="1" applyFill="1" applyBorder="1" applyAlignment="1" applyProtection="1">
      <alignment horizontal="center" vertical="center"/>
    </xf>
    <xf numFmtId="166" fontId="25" fillId="15" borderId="20" xfId="0" applyNumberFormat="1" applyFont="1" applyFill="1" applyBorder="1" applyAlignment="1" applyProtection="1">
      <alignment horizontal="center" vertical="center" wrapText="1"/>
    </xf>
    <xf numFmtId="0" fontId="7" fillId="13" borderId="22" xfId="0" applyFont="1" applyFill="1" applyBorder="1" applyAlignment="1" applyProtection="1">
      <alignment vertical="center"/>
    </xf>
    <xf numFmtId="0" fontId="7" fillId="13" borderId="23" xfId="0" applyFont="1" applyFill="1" applyBorder="1" applyAlignment="1" applyProtection="1">
      <alignment vertical="center" wrapText="1"/>
    </xf>
    <xf numFmtId="2" fontId="7" fillId="13" borderId="23" xfId="0" applyNumberFormat="1" applyFont="1" applyFill="1" applyBorder="1" applyAlignment="1" applyProtection="1">
      <alignment vertical="center" wrapText="1"/>
    </xf>
    <xf numFmtId="4" fontId="7" fillId="13" borderId="23" xfId="0" applyNumberFormat="1" applyFont="1" applyFill="1" applyBorder="1" applyAlignment="1" applyProtection="1">
      <alignment horizontal="center" vertical="center" wrapText="1"/>
    </xf>
    <xf numFmtId="166" fontId="7" fillId="13" borderId="20" xfId="0" applyNumberFormat="1" applyFont="1" applyFill="1" applyBorder="1" applyAlignment="1" applyProtection="1">
      <alignment horizontal="center" vertical="center" wrapText="1"/>
    </xf>
    <xf numFmtId="0" fontId="7" fillId="13" borderId="19" xfId="0" applyFont="1" applyFill="1" applyBorder="1" applyAlignment="1" applyProtection="1">
      <alignment vertical="center"/>
    </xf>
    <xf numFmtId="0" fontId="8" fillId="3" borderId="8" xfId="0" applyFont="1" applyFill="1" applyBorder="1" applyAlignment="1" applyProtection="1">
      <alignment vertical="center" wrapText="1"/>
    </xf>
    <xf numFmtId="2" fontId="8" fillId="3" borderId="8" xfId="0" applyNumberFormat="1" applyFont="1" applyFill="1" applyBorder="1" applyAlignment="1" applyProtection="1">
      <alignment vertical="center" wrapText="1"/>
    </xf>
    <xf numFmtId="4" fontId="8" fillId="3" borderId="8" xfId="0" applyNumberFormat="1" applyFont="1" applyFill="1" applyBorder="1" applyAlignment="1" applyProtection="1">
      <alignment horizontal="center" vertical="center" wrapText="1"/>
    </xf>
    <xf numFmtId="166" fontId="13" fillId="3" borderId="8" xfId="0" applyNumberFormat="1" applyFont="1" applyFill="1" applyBorder="1" applyAlignment="1" applyProtection="1">
      <alignment horizontal="center" vertical="center" wrapText="1"/>
    </xf>
    <xf numFmtId="169" fontId="8" fillId="3" borderId="8" xfId="0" applyNumberFormat="1" applyFont="1" applyFill="1" applyBorder="1" applyAlignment="1" applyProtection="1">
      <alignment vertical="center" wrapText="1"/>
    </xf>
    <xf numFmtId="168" fontId="8" fillId="3" borderId="8" xfId="0" applyNumberFormat="1" applyFont="1" applyFill="1" applyBorder="1" applyAlignment="1" applyProtection="1">
      <alignment vertical="center" wrapText="1"/>
    </xf>
    <xf numFmtId="10" fontId="8" fillId="3" borderId="8" xfId="0" applyNumberFormat="1" applyFont="1" applyFill="1" applyBorder="1" applyAlignment="1" applyProtection="1">
      <alignment horizontal="center" vertical="center" wrapText="1"/>
    </xf>
    <xf numFmtId="2" fontId="8" fillId="3" borderId="8" xfId="0" applyNumberFormat="1" applyFont="1" applyFill="1" applyBorder="1" applyAlignment="1" applyProtection="1">
      <alignment horizontal="center" vertical="center" wrapText="1"/>
    </xf>
    <xf numFmtId="0" fontId="107" fillId="0" borderId="49" xfId="0" applyFont="1" applyFill="1" applyBorder="1" applyAlignment="1" applyProtection="1">
      <alignment horizontal="left" vertical="center" wrapText="1"/>
      <protection locked="0"/>
    </xf>
    <xf numFmtId="0" fontId="18" fillId="3" borderId="0" xfId="0" applyFont="1" applyFill="1" applyBorder="1" applyAlignment="1" applyProtection="1">
      <alignment vertical="center"/>
    </xf>
    <xf numFmtId="166" fontId="0" fillId="35" borderId="19" xfId="0" applyNumberFormat="1" applyFont="1" applyFill="1" applyBorder="1" applyAlignment="1" applyProtection="1">
      <alignment horizontal="center" vertical="center" wrapText="1"/>
    </xf>
    <xf numFmtId="166" fontId="3" fillId="22" borderId="20" xfId="0" applyNumberFormat="1" applyFont="1" applyFill="1" applyBorder="1" applyAlignment="1" applyProtection="1">
      <alignment horizontal="center" vertical="center" wrapText="1"/>
    </xf>
    <xf numFmtId="166" fontId="0" fillId="39" borderId="19" xfId="0" applyNumberFormat="1" applyFont="1" applyFill="1" applyBorder="1" applyAlignment="1" applyProtection="1">
      <alignment horizontal="center" vertical="center" wrapText="1"/>
    </xf>
    <xf numFmtId="166" fontId="31" fillId="4" borderId="20" xfId="0" applyNumberFormat="1" applyFont="1" applyFill="1" applyBorder="1" applyAlignment="1" applyProtection="1">
      <alignment horizontal="center" vertical="center" wrapText="1"/>
    </xf>
    <xf numFmtId="166" fontId="7" fillId="3" borderId="0" xfId="0" applyNumberFormat="1" applyFont="1" applyFill="1" applyBorder="1" applyAlignment="1" applyProtection="1">
      <alignment horizontal="center" vertical="center" wrapText="1"/>
    </xf>
    <xf numFmtId="166" fontId="7" fillId="4" borderId="92" xfId="0" applyNumberFormat="1" applyFont="1" applyFill="1" applyBorder="1" applyAlignment="1" applyProtection="1">
      <alignment horizontal="center" vertical="center" wrapText="1"/>
    </xf>
    <xf numFmtId="10" fontId="0" fillId="3" borderId="0" xfId="0" applyNumberFormat="1" applyFill="1" applyProtection="1"/>
    <xf numFmtId="2" fontId="18" fillId="3" borderId="0" xfId="0" applyNumberFormat="1" applyFont="1" applyFill="1" applyBorder="1" applyAlignment="1" applyProtection="1">
      <alignment horizontal="center" vertical="center" wrapText="1"/>
    </xf>
    <xf numFmtId="1" fontId="18" fillId="3" borderId="0" xfId="0" applyNumberFormat="1" applyFont="1" applyFill="1" applyBorder="1" applyAlignment="1" applyProtection="1">
      <alignment horizontal="center" vertical="center" wrapText="1"/>
    </xf>
    <xf numFmtId="4" fontId="18" fillId="3" borderId="0" xfId="0" applyNumberFormat="1" applyFont="1" applyFill="1" applyBorder="1" applyAlignment="1" applyProtection="1">
      <alignment horizontal="center" vertical="center" wrapText="1"/>
    </xf>
    <xf numFmtId="2" fontId="18" fillId="3" borderId="0" xfId="0" applyNumberFormat="1" applyFont="1" applyFill="1" applyBorder="1" applyAlignment="1" applyProtection="1">
      <alignment horizontal="center" vertical="center"/>
    </xf>
    <xf numFmtId="1" fontId="18" fillId="3" borderId="0" xfId="0" applyNumberFormat="1" applyFont="1" applyFill="1" applyBorder="1" applyAlignment="1" applyProtection="1">
      <alignment horizontal="center" vertical="center"/>
    </xf>
    <xf numFmtId="0" fontId="22" fillId="3" borderId="0" xfId="0" applyFont="1" applyFill="1" applyBorder="1" applyAlignment="1" applyProtection="1">
      <alignment horizontal="center" vertical="center"/>
    </xf>
    <xf numFmtId="0" fontId="18" fillId="3" borderId="0" xfId="0" applyFont="1" applyFill="1" applyBorder="1" applyAlignment="1" applyProtection="1">
      <alignment horizontal="justify" vertical="center"/>
    </xf>
    <xf numFmtId="0" fontId="22" fillId="3" borderId="0" xfId="0" applyFont="1" applyFill="1" applyBorder="1" applyAlignment="1" applyProtection="1">
      <alignment horizontal="center" vertical="center" wrapText="1"/>
    </xf>
    <xf numFmtId="4" fontId="22" fillId="3" borderId="0" xfId="0" applyNumberFormat="1" applyFont="1" applyFill="1" applyBorder="1" applyAlignment="1" applyProtection="1">
      <alignment horizontal="center" vertical="center" wrapText="1"/>
    </xf>
    <xf numFmtId="0" fontId="18" fillId="3" borderId="0" xfId="0" applyFont="1" applyFill="1" applyBorder="1" applyAlignment="1" applyProtection="1">
      <alignment horizontal="justify" vertical="center" wrapText="1"/>
    </xf>
    <xf numFmtId="4" fontId="18" fillId="3" borderId="0" xfId="0" applyNumberFormat="1" applyFont="1" applyFill="1" applyBorder="1" applyAlignment="1" applyProtection="1">
      <alignment horizontal="center" vertical="center"/>
      <protection locked="0"/>
    </xf>
    <xf numFmtId="4" fontId="31" fillId="3" borderId="0" xfId="0" applyNumberFormat="1" applyFont="1" applyFill="1" applyBorder="1" applyAlignment="1" applyProtection="1">
      <alignment horizontal="center" vertical="center"/>
    </xf>
    <xf numFmtId="0" fontId="18" fillId="3" borderId="0" xfId="0" applyFont="1" applyFill="1" applyBorder="1" applyAlignment="1" applyProtection="1">
      <alignment horizontal="center" vertical="center" wrapText="1"/>
    </xf>
    <xf numFmtId="0" fontId="74" fillId="3" borderId="0" xfId="0" applyFont="1" applyFill="1" applyBorder="1" applyAlignment="1" applyProtection="1">
      <alignment horizontal="center" vertical="center" wrapText="1"/>
    </xf>
    <xf numFmtId="3" fontId="18" fillId="3" borderId="0" xfId="0" applyNumberFormat="1" applyFont="1" applyFill="1" applyBorder="1" applyAlignment="1" applyProtection="1">
      <alignment vertical="center" wrapText="1"/>
    </xf>
    <xf numFmtId="10" fontId="18" fillId="3" borderId="0" xfId="0" applyNumberFormat="1" applyFont="1" applyFill="1" applyBorder="1" applyAlignment="1" applyProtection="1">
      <alignment wrapText="1"/>
    </xf>
    <xf numFmtId="3" fontId="0" fillId="3" borderId="0" xfId="0" applyNumberFormat="1" applyFill="1" applyBorder="1" applyAlignment="1" applyProtection="1">
      <alignment wrapText="1"/>
    </xf>
    <xf numFmtId="14" fontId="0" fillId="3" borderId="0" xfId="0" applyNumberFormat="1" applyFont="1" applyFill="1" applyBorder="1" applyAlignment="1" applyProtection="1">
      <alignment vertical="center"/>
    </xf>
    <xf numFmtId="4" fontId="4" fillId="3" borderId="0" xfId="0" applyNumberFormat="1" applyFont="1" applyFill="1" applyBorder="1" applyAlignment="1" applyProtection="1">
      <alignment vertical="center"/>
    </xf>
    <xf numFmtId="2" fontId="84" fillId="0" borderId="42" xfId="0" applyNumberFormat="1" applyFont="1" applyBorder="1" applyAlignment="1" applyProtection="1">
      <alignment horizontal="center"/>
    </xf>
    <xf numFmtId="2" fontId="84" fillId="0" borderId="19" xfId="0" applyNumberFormat="1" applyFont="1" applyBorder="1" applyAlignment="1" applyProtection="1">
      <alignment horizontal="center"/>
    </xf>
    <xf numFmtId="2" fontId="84" fillId="0" borderId="20" xfId="0" applyNumberFormat="1" applyFont="1" applyBorder="1" applyAlignment="1" applyProtection="1">
      <alignment horizontal="center"/>
    </xf>
    <xf numFmtId="10" fontId="22" fillId="27" borderId="19" xfId="0" applyNumberFormat="1" applyFont="1" applyFill="1" applyBorder="1" applyAlignment="1" applyProtection="1">
      <alignment horizontal="center" vertical="center" wrapText="1"/>
    </xf>
    <xf numFmtId="10" fontId="18" fillId="0" borderId="19" xfId="0" applyNumberFormat="1" applyFont="1" applyFill="1" applyBorder="1" applyAlignment="1" applyProtection="1">
      <alignment horizontal="center" vertical="center" wrapText="1"/>
    </xf>
    <xf numFmtId="4" fontId="22" fillId="10" borderId="79" xfId="0" applyNumberFormat="1" applyFont="1" applyFill="1" applyBorder="1" applyAlignment="1" applyProtection="1">
      <alignment horizontal="center" vertical="center" wrapText="1"/>
    </xf>
    <xf numFmtId="10" fontId="22" fillId="10" borderId="19" xfId="0" applyNumberFormat="1" applyFont="1" applyFill="1" applyBorder="1" applyAlignment="1" applyProtection="1">
      <alignment horizontal="center" vertical="center" wrapText="1"/>
    </xf>
    <xf numFmtId="4" fontId="8" fillId="27" borderId="79" xfId="0" applyNumberFormat="1" applyFont="1" applyFill="1" applyBorder="1" applyAlignment="1" applyProtection="1">
      <alignment horizontal="center" vertical="center" wrapText="1"/>
    </xf>
    <xf numFmtId="10" fontId="8" fillId="27" borderId="19" xfId="0" applyNumberFormat="1" applyFont="1" applyFill="1" applyBorder="1" applyAlignment="1" applyProtection="1">
      <alignment horizontal="center" vertical="center" wrapText="1"/>
    </xf>
    <xf numFmtId="10" fontId="22" fillId="37" borderId="19" xfId="0" applyNumberFormat="1" applyFont="1" applyFill="1" applyBorder="1" applyAlignment="1" applyProtection="1">
      <alignment horizontal="center" vertical="center" wrapText="1"/>
    </xf>
    <xf numFmtId="4" fontId="22" fillId="2" borderId="79" xfId="0" applyNumberFormat="1" applyFont="1" applyFill="1" applyBorder="1" applyAlignment="1" applyProtection="1">
      <alignment horizontal="center" vertical="center" wrapText="1"/>
    </xf>
    <xf numFmtId="10" fontId="22" fillId="2" borderId="19" xfId="0" applyNumberFormat="1" applyFont="1" applyFill="1" applyBorder="1" applyAlignment="1" applyProtection="1">
      <alignment horizontal="center" vertical="center" wrapText="1"/>
    </xf>
    <xf numFmtId="4" fontId="8" fillId="37" borderId="79" xfId="0" applyNumberFormat="1" applyFont="1" applyFill="1" applyBorder="1" applyAlignment="1" applyProtection="1">
      <alignment horizontal="center" vertical="center" wrapText="1"/>
    </xf>
    <xf numFmtId="10" fontId="8" fillId="37" borderId="19" xfId="0" applyNumberFormat="1" applyFont="1" applyFill="1" applyBorder="1" applyAlignment="1" applyProtection="1">
      <alignment horizontal="center" vertical="center" wrapText="1"/>
    </xf>
    <xf numFmtId="10" fontId="22" fillId="42" borderId="19" xfId="0" applyNumberFormat="1" applyFont="1" applyFill="1" applyBorder="1" applyAlignment="1" applyProtection="1">
      <alignment horizontal="center" vertical="center" wrapText="1"/>
    </xf>
    <xf numFmtId="10" fontId="22" fillId="40" borderId="19" xfId="0" applyNumberFormat="1" applyFont="1" applyFill="1" applyBorder="1" applyAlignment="1" applyProtection="1">
      <alignment horizontal="center" vertical="center" wrapText="1"/>
    </xf>
    <xf numFmtId="10" fontId="8" fillId="42" borderId="19" xfId="0" applyNumberFormat="1" applyFont="1" applyFill="1" applyBorder="1" applyAlignment="1" applyProtection="1">
      <alignment horizontal="center" vertical="center" wrapText="1"/>
    </xf>
    <xf numFmtId="10" fontId="22" fillId="47" borderId="19" xfId="0" applyNumberFormat="1" applyFont="1" applyFill="1" applyBorder="1" applyAlignment="1" applyProtection="1">
      <alignment horizontal="center" vertical="center" wrapText="1"/>
    </xf>
    <xf numFmtId="10" fontId="22" fillId="48" borderId="19" xfId="0" applyNumberFormat="1" applyFont="1" applyFill="1" applyBorder="1" applyAlignment="1" applyProtection="1">
      <alignment horizontal="center" vertical="center" wrapText="1"/>
    </xf>
    <xf numFmtId="10" fontId="8" fillId="47" borderId="19" xfId="0" applyNumberFormat="1" applyFont="1" applyFill="1" applyBorder="1" applyAlignment="1" applyProtection="1">
      <alignment horizontal="center" vertical="center" wrapText="1"/>
    </xf>
    <xf numFmtId="10" fontId="22" fillId="50" borderId="19" xfId="0" applyNumberFormat="1" applyFont="1" applyFill="1" applyBorder="1" applyAlignment="1" applyProtection="1">
      <alignment horizontal="center" vertical="center" wrapText="1"/>
    </xf>
    <xf numFmtId="10" fontId="22" fillId="49" borderId="19" xfId="0" applyNumberFormat="1" applyFont="1" applyFill="1" applyBorder="1" applyAlignment="1" applyProtection="1">
      <alignment horizontal="center" vertical="center" wrapText="1"/>
    </xf>
    <xf numFmtId="10" fontId="8" fillId="50" borderId="19" xfId="0" applyNumberFormat="1" applyFont="1" applyFill="1" applyBorder="1" applyAlignment="1" applyProtection="1">
      <alignment horizontal="center" vertical="center" wrapText="1"/>
    </xf>
    <xf numFmtId="10" fontId="22" fillId="14" borderId="19" xfId="0" applyNumberFormat="1" applyFont="1" applyFill="1" applyBorder="1" applyAlignment="1" applyProtection="1">
      <alignment horizontal="center" vertical="center" wrapText="1"/>
    </xf>
    <xf numFmtId="10" fontId="22" fillId="16" borderId="19" xfId="0" applyNumberFormat="1" applyFont="1" applyFill="1" applyBorder="1" applyAlignment="1" applyProtection="1">
      <alignment horizontal="center" vertical="center" wrapText="1"/>
    </xf>
    <xf numFmtId="10" fontId="8" fillId="14" borderId="19" xfId="0" applyNumberFormat="1" applyFont="1" applyFill="1" applyBorder="1" applyAlignment="1" applyProtection="1">
      <alignment horizontal="center" vertical="center" wrapText="1"/>
    </xf>
    <xf numFmtId="10" fontId="22" fillId="35" borderId="19" xfId="0" applyNumberFormat="1" applyFont="1" applyFill="1" applyBorder="1" applyAlignment="1" applyProtection="1">
      <alignment horizontal="center" vertical="center" wrapText="1"/>
    </xf>
    <xf numFmtId="10" fontId="22" fillId="36" borderId="19" xfId="0" applyNumberFormat="1" applyFont="1" applyFill="1" applyBorder="1" applyAlignment="1" applyProtection="1">
      <alignment horizontal="center" vertical="center" wrapText="1"/>
    </xf>
    <xf numFmtId="10" fontId="8" fillId="35" borderId="20" xfId="0" applyNumberFormat="1" applyFont="1" applyFill="1" applyBorder="1" applyAlignment="1" applyProtection="1">
      <alignment horizontal="center" vertical="center" wrapText="1"/>
    </xf>
    <xf numFmtId="10" fontId="22" fillId="29" borderId="19" xfId="0" applyNumberFormat="1" applyFont="1" applyFill="1" applyBorder="1" applyAlignment="1" applyProtection="1">
      <alignment horizontal="center" vertical="center" wrapText="1"/>
    </xf>
    <xf numFmtId="10" fontId="18" fillId="0" borderId="19" xfId="17" applyNumberFormat="1" applyFont="1" applyFill="1" applyBorder="1" applyAlignment="1" applyProtection="1">
      <alignment horizontal="center" vertical="center" wrapText="1"/>
    </xf>
    <xf numFmtId="10" fontId="22" fillId="51" borderId="19" xfId="17" applyNumberFormat="1" applyFont="1" applyFill="1" applyBorder="1" applyAlignment="1" applyProtection="1">
      <alignment horizontal="center" vertical="center" wrapText="1"/>
    </xf>
    <xf numFmtId="10" fontId="8" fillId="29" borderId="19" xfId="17" applyNumberFormat="1" applyFont="1" applyFill="1" applyBorder="1" applyAlignment="1" applyProtection="1">
      <alignment horizontal="center" vertical="center" wrapText="1"/>
    </xf>
    <xf numFmtId="0" fontId="31" fillId="54" borderId="49" xfId="0" applyFont="1" applyFill="1" applyBorder="1" applyAlignment="1" applyProtection="1">
      <alignment horizontal="left" vertical="center" wrapText="1"/>
    </xf>
    <xf numFmtId="4" fontId="31" fillId="54" borderId="49" xfId="0" applyNumberFormat="1" applyFont="1" applyFill="1" applyBorder="1" applyAlignment="1" applyProtection="1">
      <alignment horizontal="right" vertical="center" wrapText="1"/>
    </xf>
    <xf numFmtId="10" fontId="31" fillId="54" borderId="49" xfId="0" applyNumberFormat="1" applyFont="1" applyFill="1" applyBorder="1" applyAlignment="1" applyProtection="1">
      <alignment horizontal="right" vertical="center" wrapText="1"/>
    </xf>
    <xf numFmtId="0" fontId="31" fillId="31" borderId="49" xfId="0" applyFont="1" applyFill="1" applyBorder="1" applyAlignment="1" applyProtection="1">
      <alignment horizontal="center" vertical="center" wrapText="1"/>
    </xf>
    <xf numFmtId="4" fontId="31" fillId="31" borderId="49" xfId="0" applyNumberFormat="1" applyFont="1" applyFill="1" applyBorder="1" applyAlignment="1" applyProtection="1">
      <alignment horizontal="center" vertical="center" wrapText="1"/>
    </xf>
    <xf numFmtId="10" fontId="31" fillId="31" borderId="49" xfId="0" applyNumberFormat="1" applyFont="1" applyFill="1" applyBorder="1" applyAlignment="1" applyProtection="1">
      <alignment horizontal="center" vertical="center" wrapText="1"/>
    </xf>
    <xf numFmtId="0" fontId="77" fillId="31" borderId="49" xfId="0" applyFont="1" applyFill="1" applyBorder="1" applyAlignment="1" applyProtection="1">
      <alignment horizontal="left" vertical="center" wrapText="1"/>
    </xf>
    <xf numFmtId="4" fontId="77" fillId="31" borderId="49" xfId="0" applyNumberFormat="1" applyFont="1" applyFill="1" applyBorder="1" applyAlignment="1" applyProtection="1">
      <alignment horizontal="right" vertical="center" wrapText="1"/>
    </xf>
    <xf numFmtId="10" fontId="77" fillId="31" borderId="49" xfId="0" applyNumberFormat="1" applyFont="1" applyFill="1" applyBorder="1" applyAlignment="1" applyProtection="1">
      <alignment horizontal="right" vertical="center" wrapText="1"/>
    </xf>
    <xf numFmtId="4" fontId="22" fillId="35" borderId="49" xfId="0" applyNumberFormat="1" applyFont="1" applyFill="1" applyBorder="1" applyAlignment="1" applyProtection="1">
      <alignment horizontal="center" vertical="center" wrapText="1"/>
    </xf>
    <xf numFmtId="10" fontId="22" fillId="35" borderId="49" xfId="0" applyNumberFormat="1" applyFont="1" applyFill="1" applyBorder="1" applyAlignment="1" applyProtection="1">
      <alignment horizontal="center" vertical="center" wrapText="1"/>
    </xf>
    <xf numFmtId="0" fontId="81" fillId="35" borderId="49" xfId="0" applyFont="1" applyFill="1" applyBorder="1" applyAlignment="1" applyProtection="1">
      <alignment horizontal="left" vertical="center" wrapText="1"/>
    </xf>
    <xf numFmtId="4" fontId="81" fillId="35" borderId="49" xfId="0" applyNumberFormat="1" applyFont="1" applyFill="1" applyBorder="1" applyAlignment="1" applyProtection="1">
      <alignment horizontal="right" vertical="center" wrapText="1"/>
    </xf>
    <xf numFmtId="10" fontId="81" fillId="35" borderId="49" xfId="0" applyNumberFormat="1" applyFont="1" applyFill="1" applyBorder="1" applyAlignment="1" applyProtection="1">
      <alignment horizontal="right" vertical="center" wrapText="1"/>
    </xf>
    <xf numFmtId="0" fontId="31" fillId="52" borderId="49" xfId="0" applyFont="1" applyFill="1" applyBorder="1" applyAlignment="1" applyProtection="1">
      <alignment horizontal="center" vertical="center" wrapText="1"/>
    </xf>
    <xf numFmtId="4" fontId="31" fillId="52" borderId="49" xfId="0" applyNumberFormat="1" applyFont="1" applyFill="1" applyBorder="1" applyAlignment="1" applyProtection="1">
      <alignment horizontal="center" vertical="center" wrapText="1"/>
    </xf>
    <xf numFmtId="10" fontId="31" fillId="52" borderId="49" xfId="0" applyNumberFormat="1" applyFont="1" applyFill="1" applyBorder="1" applyAlignment="1" applyProtection="1">
      <alignment horizontal="center" vertical="center" wrapText="1"/>
    </xf>
    <xf numFmtId="4" fontId="77" fillId="52" borderId="49" xfId="0" applyNumberFormat="1" applyFont="1" applyFill="1" applyBorder="1" applyAlignment="1" applyProtection="1">
      <alignment horizontal="right" vertical="center" wrapText="1"/>
    </xf>
    <xf numFmtId="4" fontId="4" fillId="63" borderId="23" xfId="0" applyNumberFormat="1" applyFont="1" applyFill="1" applyBorder="1" applyAlignment="1" applyProtection="1">
      <alignment horizontal="center" vertical="center"/>
    </xf>
    <xf numFmtId="10" fontId="4" fillId="63" borderId="20" xfId="0" applyNumberFormat="1" applyFont="1" applyFill="1" applyBorder="1" applyAlignment="1" applyProtection="1">
      <alignment horizontal="center" vertical="center"/>
    </xf>
    <xf numFmtId="4" fontId="4" fillId="63" borderId="69" xfId="0" applyNumberFormat="1" applyFont="1" applyFill="1" applyBorder="1" applyAlignment="1" applyProtection="1">
      <alignment horizontal="center" vertical="center"/>
    </xf>
    <xf numFmtId="4" fontId="4" fillId="63" borderId="31" xfId="0" applyNumberFormat="1" applyFont="1" applyFill="1" applyBorder="1" applyAlignment="1" applyProtection="1">
      <alignment horizontal="center" vertical="center"/>
    </xf>
    <xf numFmtId="0" fontId="77" fillId="63" borderId="49" xfId="0" applyFont="1" applyFill="1" applyBorder="1" applyAlignment="1" applyProtection="1">
      <alignment horizontal="left" vertical="center" wrapText="1"/>
    </xf>
    <xf numFmtId="4" fontId="77" fillId="63" borderId="49" xfId="0" applyNumberFormat="1" applyFont="1" applyFill="1" applyBorder="1" applyAlignment="1" applyProtection="1">
      <alignment horizontal="right" vertical="center" wrapText="1"/>
    </xf>
    <xf numFmtId="10" fontId="77" fillId="63" borderId="49" xfId="0" applyNumberFormat="1" applyFont="1" applyFill="1" applyBorder="1" applyAlignment="1" applyProtection="1">
      <alignment horizontal="right" vertical="center" wrapText="1"/>
    </xf>
    <xf numFmtId="0" fontId="31" fillId="63" borderId="49" xfId="0" applyFont="1" applyFill="1" applyBorder="1" applyAlignment="1" applyProtection="1">
      <alignment horizontal="center" vertical="center" wrapText="1"/>
    </xf>
    <xf numFmtId="4" fontId="31" fillId="63" borderId="49" xfId="0" applyNumberFormat="1" applyFont="1" applyFill="1" applyBorder="1" applyAlignment="1" applyProtection="1">
      <alignment horizontal="center" vertical="center" wrapText="1"/>
    </xf>
    <xf numFmtId="10" fontId="31" fillId="63" borderId="49" xfId="0" applyNumberFormat="1" applyFont="1" applyFill="1" applyBorder="1" applyAlignment="1" applyProtection="1">
      <alignment horizontal="center" vertical="center" wrapText="1"/>
    </xf>
    <xf numFmtId="166" fontId="24" fillId="18" borderId="75" xfId="0" applyNumberFormat="1" applyFont="1" applyFill="1" applyBorder="1" applyAlignment="1" applyProtection="1">
      <alignment horizontal="center" vertical="center" wrapText="1"/>
    </xf>
    <xf numFmtId="4" fontId="4" fillId="4" borderId="23" xfId="0" applyNumberFormat="1" applyFont="1" applyFill="1" applyBorder="1" applyAlignment="1" applyProtection="1">
      <alignment horizontal="center" vertical="center"/>
    </xf>
    <xf numFmtId="10" fontId="4" fillId="4" borderId="20" xfId="0" applyNumberFormat="1" applyFont="1" applyFill="1" applyBorder="1" applyAlignment="1" applyProtection="1">
      <alignment horizontal="center" vertical="center"/>
    </xf>
    <xf numFmtId="0" fontId="31" fillId="65" borderId="49" xfId="0" applyFont="1" applyFill="1" applyBorder="1" applyAlignment="1" applyProtection="1">
      <alignment horizontal="center" vertical="center" wrapText="1"/>
    </xf>
    <xf numFmtId="4" fontId="31" fillId="65" borderId="49" xfId="0" applyNumberFormat="1" applyFont="1" applyFill="1" applyBorder="1" applyAlignment="1" applyProtection="1">
      <alignment horizontal="center" vertical="center" wrapText="1"/>
    </xf>
    <xf numFmtId="10" fontId="31" fillId="65" borderId="49" xfId="0" applyNumberFormat="1" applyFont="1" applyFill="1" applyBorder="1" applyAlignment="1" applyProtection="1">
      <alignment horizontal="center" vertical="center" wrapText="1"/>
    </xf>
    <xf numFmtId="0" fontId="77" fillId="65" borderId="49" xfId="0" applyFont="1" applyFill="1" applyBorder="1" applyAlignment="1" applyProtection="1">
      <alignment horizontal="left" vertical="center" wrapText="1"/>
    </xf>
    <xf numFmtId="4" fontId="77" fillId="65" borderId="49" xfId="0" applyNumberFormat="1" applyFont="1" applyFill="1" applyBorder="1" applyAlignment="1" applyProtection="1">
      <alignment horizontal="right" vertical="center" wrapText="1"/>
    </xf>
    <xf numFmtId="10" fontId="77" fillId="65" borderId="49" xfId="0" applyNumberFormat="1" applyFont="1" applyFill="1" applyBorder="1" applyAlignment="1" applyProtection="1">
      <alignment horizontal="right" vertical="center" wrapText="1"/>
    </xf>
    <xf numFmtId="0" fontId="31" fillId="66" borderId="49" xfId="0" applyFont="1" applyFill="1" applyBorder="1" applyAlignment="1" applyProtection="1">
      <alignment horizontal="center" vertical="center" wrapText="1"/>
    </xf>
    <xf numFmtId="4" fontId="31" fillId="66" borderId="49" xfId="0" applyNumberFormat="1" applyFont="1" applyFill="1" applyBorder="1" applyAlignment="1" applyProtection="1">
      <alignment horizontal="center" vertical="center" wrapText="1"/>
    </xf>
    <xf numFmtId="10" fontId="31" fillId="66" borderId="49" xfId="0" applyNumberFormat="1" applyFont="1" applyFill="1" applyBorder="1" applyAlignment="1" applyProtection="1">
      <alignment horizontal="center" vertical="center" wrapText="1"/>
    </xf>
    <xf numFmtId="0" fontId="77" fillId="66" borderId="49" xfId="0" applyFont="1" applyFill="1" applyBorder="1" applyAlignment="1" applyProtection="1">
      <alignment horizontal="left" vertical="center" wrapText="1"/>
    </xf>
    <xf numFmtId="4" fontId="77" fillId="66" borderId="49" xfId="0" applyNumberFormat="1" applyFont="1" applyFill="1" applyBorder="1" applyAlignment="1" applyProtection="1">
      <alignment horizontal="right" vertical="center" wrapText="1"/>
    </xf>
    <xf numFmtId="10" fontId="77" fillId="66" borderId="49" xfId="0" applyNumberFormat="1" applyFont="1" applyFill="1" applyBorder="1" applyAlignment="1" applyProtection="1">
      <alignment horizontal="right" vertical="center" wrapText="1"/>
    </xf>
    <xf numFmtId="0" fontId="31" fillId="67" borderId="49" xfId="0" applyFont="1" applyFill="1" applyBorder="1" applyAlignment="1" applyProtection="1">
      <alignment horizontal="center" vertical="center" wrapText="1"/>
    </xf>
    <xf numFmtId="4" fontId="31" fillId="67" borderId="49" xfId="0" applyNumberFormat="1" applyFont="1" applyFill="1" applyBorder="1" applyAlignment="1" applyProtection="1">
      <alignment horizontal="center" vertical="center" wrapText="1"/>
    </xf>
    <xf numFmtId="4" fontId="77" fillId="67" borderId="49" xfId="0" applyNumberFormat="1" applyFont="1" applyFill="1" applyBorder="1" applyAlignment="1" applyProtection="1">
      <alignment horizontal="right" vertical="center" wrapText="1"/>
    </xf>
    <xf numFmtId="0" fontId="0" fillId="3" borderId="0" xfId="0" applyNumberFormat="1" applyFill="1" applyBorder="1" applyProtection="1">
      <protection locked="0"/>
    </xf>
    <xf numFmtId="10" fontId="0" fillId="3" borderId="0" xfId="0" applyNumberFormat="1" applyFill="1" applyBorder="1" applyProtection="1">
      <protection locked="0"/>
    </xf>
    <xf numFmtId="2" fontId="0" fillId="3" borderId="0" xfId="0" applyNumberFormat="1" applyFill="1" applyBorder="1" applyProtection="1">
      <protection locked="0"/>
    </xf>
    <xf numFmtId="169" fontId="0" fillId="3" borderId="0" xfId="0" applyNumberFormat="1" applyFill="1" applyBorder="1" applyProtection="1">
      <protection locked="0"/>
    </xf>
    <xf numFmtId="168" fontId="0" fillId="3" borderId="0" xfId="0" applyNumberFormat="1" applyFill="1" applyBorder="1" applyProtection="1">
      <protection locked="0"/>
    </xf>
    <xf numFmtId="0" fontId="21" fillId="3" borderId="0" xfId="0" applyNumberFormat="1" applyFont="1" applyFill="1" applyBorder="1" applyProtection="1">
      <protection locked="0"/>
    </xf>
    <xf numFmtId="0" fontId="18" fillId="3" borderId="0" xfId="0" applyNumberFormat="1" applyFont="1" applyFill="1" applyBorder="1" applyProtection="1">
      <protection locked="0"/>
    </xf>
    <xf numFmtId="0" fontId="18" fillId="3" borderId="0" xfId="0" applyNumberFormat="1" applyFont="1" applyFill="1" applyBorder="1" applyAlignment="1" applyProtection="1">
      <alignment horizontal="center"/>
      <protection locked="0"/>
    </xf>
    <xf numFmtId="10" fontId="18" fillId="3" borderId="0" xfId="0" applyNumberFormat="1" applyFont="1" applyFill="1" applyBorder="1" applyAlignment="1" applyProtection="1">
      <alignment horizontal="center"/>
      <protection locked="0"/>
    </xf>
    <xf numFmtId="0" fontId="18" fillId="3" borderId="0" xfId="0" applyNumberFormat="1" applyFont="1" applyFill="1" applyBorder="1" applyAlignment="1" applyProtection="1">
      <alignment horizontal="center" vertical="center"/>
      <protection locked="0"/>
    </xf>
    <xf numFmtId="0" fontId="2" fillId="3" borderId="0" xfId="0" applyNumberFormat="1" applyFont="1" applyFill="1" applyBorder="1" applyAlignment="1" applyProtection="1">
      <alignment horizontal="center" vertical="center"/>
      <protection locked="0"/>
    </xf>
    <xf numFmtId="0" fontId="2" fillId="3" borderId="0" xfId="0" applyNumberFormat="1" applyFont="1" applyFill="1" applyBorder="1" applyProtection="1">
      <protection locked="0"/>
    </xf>
    <xf numFmtId="0" fontId="0" fillId="3" borderId="0" xfId="0" applyFill="1" applyBorder="1" applyProtection="1">
      <protection locked="0"/>
    </xf>
    <xf numFmtId="10" fontId="13" fillId="3" borderId="0" xfId="0" applyNumberFormat="1" applyFont="1" applyFill="1" applyBorder="1" applyAlignment="1" applyProtection="1">
      <alignment vertical="center" wrapText="1"/>
      <protection locked="0"/>
    </xf>
    <xf numFmtId="0" fontId="21" fillId="3" borderId="0" xfId="0" applyFont="1" applyFill="1" applyBorder="1" applyProtection="1">
      <protection locked="0"/>
    </xf>
    <xf numFmtId="0" fontId="18" fillId="3" borderId="0" xfId="0" applyFont="1" applyFill="1" applyBorder="1" applyProtection="1">
      <protection locked="0"/>
    </xf>
    <xf numFmtId="0" fontId="18" fillId="3" borderId="0" xfId="0" applyFont="1" applyFill="1" applyBorder="1" applyAlignment="1" applyProtection="1">
      <alignment horizontal="center"/>
      <protection locked="0"/>
    </xf>
    <xf numFmtId="0" fontId="18" fillId="3" borderId="0" xfId="0" applyFont="1" applyFill="1" applyBorder="1" applyAlignment="1" applyProtection="1">
      <alignment horizontal="center" vertical="center"/>
      <protection locked="0"/>
    </xf>
    <xf numFmtId="0" fontId="2" fillId="3" borderId="0" xfId="0" applyFont="1" applyFill="1" applyBorder="1" applyAlignment="1" applyProtection="1">
      <alignment horizontal="center" vertical="center"/>
      <protection locked="0"/>
    </xf>
    <xf numFmtId="0" fontId="2" fillId="3" borderId="0" xfId="0" applyFont="1" applyFill="1" applyBorder="1" applyProtection="1">
      <protection locked="0"/>
    </xf>
    <xf numFmtId="0" fontId="0" fillId="0" borderId="0" xfId="0" applyBorder="1" applyProtection="1">
      <protection locked="0"/>
    </xf>
    <xf numFmtId="10" fontId="11" fillId="3" borderId="0" xfId="0" applyNumberFormat="1" applyFont="1" applyFill="1" applyBorder="1" applyAlignment="1" applyProtection="1">
      <alignment horizontal="center" vertical="center" wrapText="1"/>
      <protection locked="0"/>
    </xf>
    <xf numFmtId="0" fontId="0" fillId="3" borderId="0" xfId="0" applyFont="1" applyFill="1" applyBorder="1" applyProtection="1">
      <protection locked="0"/>
    </xf>
    <xf numFmtId="0" fontId="11" fillId="3" borderId="0" xfId="0" applyFont="1" applyFill="1" applyBorder="1" applyAlignment="1" applyProtection="1">
      <alignment horizontal="center" vertical="center" wrapText="1"/>
      <protection locked="0"/>
    </xf>
    <xf numFmtId="0" fontId="28" fillId="3" borderId="4" xfId="1" applyFont="1" applyFill="1" applyBorder="1" applyAlignment="1" applyProtection="1">
      <alignment vertical="center"/>
      <protection locked="0"/>
    </xf>
    <xf numFmtId="4" fontId="0" fillId="3" borderId="0" xfId="0" applyNumberFormat="1" applyFont="1" applyFill="1" applyBorder="1" applyProtection="1">
      <protection locked="0"/>
    </xf>
    <xf numFmtId="1" fontId="0" fillId="3" borderId="0" xfId="0" applyNumberFormat="1" applyFont="1" applyFill="1" applyBorder="1" applyProtection="1">
      <protection locked="0"/>
    </xf>
    <xf numFmtId="10" fontId="0" fillId="3" borderId="0" xfId="0" applyNumberFormat="1" applyFont="1" applyFill="1" applyBorder="1" applyProtection="1">
      <protection locked="0"/>
    </xf>
    <xf numFmtId="2" fontId="0" fillId="3" borderId="0" xfId="0" applyNumberFormat="1" applyFont="1" applyFill="1" applyBorder="1" applyProtection="1">
      <protection locked="0"/>
    </xf>
    <xf numFmtId="169" fontId="0" fillId="3" borderId="0" xfId="0" applyNumberFormat="1" applyFont="1" applyFill="1" applyBorder="1" applyProtection="1">
      <protection locked="0"/>
    </xf>
    <xf numFmtId="168" fontId="0" fillId="3" borderId="0" xfId="0" applyNumberFormat="1" applyFont="1" applyFill="1" applyBorder="1" applyProtection="1">
      <protection locked="0"/>
    </xf>
    <xf numFmtId="4" fontId="3" fillId="3" borderId="0" xfId="0" applyNumberFormat="1" applyFont="1" applyFill="1" applyBorder="1" applyAlignment="1" applyProtection="1">
      <alignment horizontal="center" vertical="center" wrapText="1"/>
      <protection locked="0"/>
    </xf>
    <xf numFmtId="10" fontId="3" fillId="3" borderId="0" xfId="0" applyNumberFormat="1" applyFont="1" applyFill="1" applyBorder="1" applyAlignment="1" applyProtection="1">
      <alignment horizontal="center" vertical="center" wrapText="1"/>
      <protection locked="0"/>
    </xf>
    <xf numFmtId="0" fontId="33" fillId="9" borderId="49" xfId="0" applyNumberFormat="1" applyFont="1" applyFill="1" applyBorder="1" applyAlignment="1" applyProtection="1">
      <alignment horizontal="left" vertical="center" wrapText="1"/>
      <protection locked="0"/>
    </xf>
    <xf numFmtId="0" fontId="22" fillId="3" borderId="0" xfId="0" applyFont="1" applyFill="1" applyBorder="1" applyAlignment="1" applyProtection="1">
      <alignment horizontal="center" vertical="center"/>
      <protection locked="0"/>
    </xf>
    <xf numFmtId="0" fontId="3" fillId="3" borderId="0" xfId="0" applyFont="1" applyFill="1" applyBorder="1" applyAlignment="1" applyProtection="1">
      <alignment vertical="center"/>
      <protection locked="0"/>
    </xf>
    <xf numFmtId="0" fontId="0" fillId="3" borderId="0" xfId="0" applyFont="1" applyFill="1" applyBorder="1" applyAlignment="1" applyProtection="1">
      <alignment horizontal="justify" vertical="center"/>
      <protection locked="0"/>
    </xf>
    <xf numFmtId="4" fontId="0" fillId="3" borderId="0" xfId="0" applyNumberFormat="1" applyFont="1" applyFill="1" applyBorder="1" applyAlignment="1" applyProtection="1">
      <alignment horizontal="justify" vertical="center"/>
      <protection locked="0"/>
    </xf>
    <xf numFmtId="1" fontId="0" fillId="3" borderId="0" xfId="0" applyNumberFormat="1" applyFont="1" applyFill="1" applyBorder="1" applyAlignment="1" applyProtection="1">
      <alignment horizontal="justify" vertical="center"/>
      <protection locked="0"/>
    </xf>
    <xf numFmtId="10" fontId="0" fillId="3" borderId="0" xfId="0" applyNumberFormat="1" applyFont="1" applyFill="1" applyBorder="1" applyAlignment="1" applyProtection="1">
      <alignment horizontal="justify" vertical="center"/>
      <protection locked="0"/>
    </xf>
    <xf numFmtId="14" fontId="22" fillId="3" borderId="0" xfId="0" applyNumberFormat="1" applyFont="1" applyFill="1" applyBorder="1" applyAlignment="1" applyProtection="1">
      <alignment horizontal="left" vertical="center"/>
      <protection locked="0"/>
    </xf>
    <xf numFmtId="10" fontId="22" fillId="3" borderId="0" xfId="0" applyNumberFormat="1" applyFont="1" applyFill="1" applyBorder="1" applyAlignment="1" applyProtection="1">
      <alignment horizontal="left" vertical="center"/>
      <protection locked="0"/>
    </xf>
    <xf numFmtId="2" fontId="22" fillId="3" borderId="0" xfId="0" applyNumberFormat="1" applyFont="1" applyFill="1" applyBorder="1" applyAlignment="1" applyProtection="1">
      <alignment horizontal="left" vertical="center"/>
      <protection locked="0"/>
    </xf>
    <xf numFmtId="169" fontId="0" fillId="3" borderId="0" xfId="0" applyNumberFormat="1" applyFont="1" applyFill="1" applyBorder="1" applyAlignment="1" applyProtection="1">
      <alignment horizontal="justify" vertical="center"/>
      <protection locked="0"/>
    </xf>
    <xf numFmtId="168" fontId="22" fillId="3" borderId="0" xfId="0" applyNumberFormat="1" applyFont="1" applyFill="1" applyBorder="1" applyAlignment="1" applyProtection="1">
      <alignment horizontal="left" vertical="center"/>
      <protection locked="0"/>
    </xf>
    <xf numFmtId="10" fontId="18" fillId="3" borderId="0" xfId="0" applyNumberFormat="1" applyFont="1" applyFill="1" applyBorder="1" applyAlignment="1" applyProtection="1">
      <alignment horizontal="center" vertical="center"/>
      <protection locked="0"/>
    </xf>
    <xf numFmtId="0" fontId="4" fillId="11" borderId="18" xfId="0" applyFont="1" applyFill="1" applyBorder="1" applyAlignment="1" applyProtection="1">
      <alignment vertical="center"/>
      <protection locked="0"/>
    </xf>
    <xf numFmtId="0" fontId="18" fillId="0" borderId="0" xfId="0" applyFont="1" applyBorder="1" applyProtection="1">
      <protection locked="0"/>
    </xf>
    <xf numFmtId="0" fontId="8" fillId="10" borderId="36" xfId="0" applyFont="1" applyFill="1" applyBorder="1" applyAlignment="1" applyProtection="1">
      <alignment vertical="center"/>
      <protection locked="0"/>
    </xf>
    <xf numFmtId="0" fontId="8" fillId="10" borderId="52" xfId="0" applyFont="1" applyFill="1" applyBorder="1" applyAlignment="1" applyProtection="1">
      <alignment vertical="center" wrapText="1"/>
      <protection locked="0"/>
    </xf>
    <xf numFmtId="2" fontId="8" fillId="10" borderId="52" xfId="0" applyNumberFormat="1" applyFont="1" applyFill="1" applyBorder="1" applyAlignment="1" applyProtection="1">
      <alignment vertical="center" wrapText="1"/>
      <protection locked="0"/>
    </xf>
    <xf numFmtId="4" fontId="8" fillId="10" borderId="52" xfId="0" applyNumberFormat="1" applyFont="1" applyFill="1" applyBorder="1" applyAlignment="1" applyProtection="1">
      <alignment horizontal="center" vertical="center" wrapText="1"/>
      <protection locked="0"/>
    </xf>
    <xf numFmtId="166" fontId="13" fillId="10" borderId="52" xfId="0" applyNumberFormat="1" applyFont="1" applyFill="1" applyBorder="1" applyAlignment="1" applyProtection="1">
      <alignment horizontal="center" vertical="center" wrapText="1"/>
      <protection locked="0"/>
    </xf>
    <xf numFmtId="169" fontId="8" fillId="10" borderId="52" xfId="0" applyNumberFormat="1" applyFont="1" applyFill="1" applyBorder="1" applyAlignment="1" applyProtection="1">
      <alignment vertical="center" wrapText="1"/>
      <protection locked="0"/>
    </xf>
    <xf numFmtId="168" fontId="8" fillId="10" borderId="52" xfId="0" applyNumberFormat="1" applyFont="1" applyFill="1" applyBorder="1" applyAlignment="1" applyProtection="1">
      <alignment vertical="center" wrapText="1"/>
      <protection locked="0"/>
    </xf>
    <xf numFmtId="10" fontId="8" fillId="10" borderId="52" xfId="0" applyNumberFormat="1" applyFont="1" applyFill="1" applyBorder="1" applyAlignment="1" applyProtection="1">
      <alignment horizontal="center" vertical="center" wrapText="1"/>
      <protection locked="0"/>
    </xf>
    <xf numFmtId="2" fontId="8" fillId="10" borderId="52" xfId="0" applyNumberFormat="1" applyFont="1" applyFill="1" applyBorder="1" applyAlignment="1" applyProtection="1">
      <alignment horizontal="center" vertical="center" wrapText="1"/>
      <protection locked="0"/>
    </xf>
    <xf numFmtId="166" fontId="13" fillId="10" borderId="24" xfId="0" applyNumberFormat="1" applyFont="1" applyFill="1" applyBorder="1" applyAlignment="1" applyProtection="1">
      <alignment horizontal="center" vertical="center" wrapText="1"/>
      <protection locked="0"/>
    </xf>
    <xf numFmtId="0" fontId="18" fillId="12" borderId="49" xfId="0" applyFont="1" applyFill="1" applyBorder="1" applyAlignment="1" applyProtection="1">
      <alignment horizontal="center" vertical="center" wrapText="1"/>
      <protection locked="0"/>
    </xf>
    <xf numFmtId="4" fontId="18" fillId="12" borderId="49" xfId="0" applyNumberFormat="1" applyFont="1" applyFill="1" applyBorder="1" applyAlignment="1" applyProtection="1">
      <alignment horizontal="center" vertical="center" wrapText="1"/>
      <protection locked="0"/>
    </xf>
    <xf numFmtId="166" fontId="0" fillId="12" borderId="49" xfId="0" applyNumberFormat="1" applyFont="1" applyFill="1" applyBorder="1" applyAlignment="1" applyProtection="1">
      <alignment horizontal="center" vertical="center" wrapText="1"/>
      <protection locked="0"/>
    </xf>
    <xf numFmtId="2" fontId="0" fillId="12" borderId="49" xfId="0" applyNumberFormat="1" applyFont="1" applyFill="1" applyBorder="1" applyAlignment="1" applyProtection="1">
      <alignment horizontal="center" vertical="center" wrapText="1"/>
      <protection locked="0"/>
    </xf>
    <xf numFmtId="166" fontId="0" fillId="12" borderId="19" xfId="0" applyNumberFormat="1" applyFont="1" applyFill="1" applyBorder="1" applyAlignment="1" applyProtection="1">
      <alignment horizontal="center" vertical="center" wrapText="1"/>
      <protection locked="0"/>
    </xf>
    <xf numFmtId="0" fontId="22" fillId="9" borderId="21" xfId="0" applyFont="1" applyFill="1" applyBorder="1" applyAlignment="1" applyProtection="1">
      <alignment vertical="center"/>
      <protection locked="0"/>
    </xf>
    <xf numFmtId="0" fontId="22" fillId="9" borderId="49" xfId="0" applyFont="1" applyFill="1" applyBorder="1" applyAlignment="1" applyProtection="1">
      <alignment vertical="center"/>
      <protection locked="0"/>
    </xf>
    <xf numFmtId="166" fontId="3" fillId="9" borderId="49" xfId="0" applyNumberFormat="1" applyFont="1" applyFill="1" applyBorder="1" applyAlignment="1" applyProtection="1">
      <alignment horizontal="center" vertical="center" wrapText="1"/>
      <protection locked="0"/>
    </xf>
    <xf numFmtId="2" fontId="22" fillId="9" borderId="49" xfId="0" applyNumberFormat="1" applyFont="1" applyFill="1" applyBorder="1" applyAlignment="1" applyProtection="1">
      <alignment horizontal="center" vertical="center"/>
      <protection locked="0"/>
    </xf>
    <xf numFmtId="166" fontId="3" fillId="9" borderId="19" xfId="0" applyNumberFormat="1" applyFont="1" applyFill="1" applyBorder="1" applyAlignment="1" applyProtection="1">
      <alignment horizontal="center" vertical="center" wrapText="1"/>
      <protection locked="0"/>
    </xf>
    <xf numFmtId="166" fontId="13" fillId="8" borderId="19" xfId="0" applyNumberFormat="1" applyFont="1" applyFill="1" applyBorder="1" applyAlignment="1" applyProtection="1">
      <alignment horizontal="center" vertical="center" wrapText="1"/>
      <protection locked="0"/>
    </xf>
    <xf numFmtId="0" fontId="8" fillId="10" borderId="44" xfId="0" applyFont="1" applyFill="1" applyBorder="1" applyAlignment="1" applyProtection="1">
      <alignment vertical="center" wrapText="1"/>
      <protection locked="0"/>
    </xf>
    <xf numFmtId="2" fontId="8" fillId="10" borderId="44" xfId="0" applyNumberFormat="1" applyFont="1" applyFill="1" applyBorder="1" applyAlignment="1" applyProtection="1">
      <alignment vertical="center" wrapText="1"/>
      <protection locked="0"/>
    </xf>
    <xf numFmtId="4" fontId="8" fillId="10" borderId="44" xfId="0" applyNumberFormat="1" applyFont="1" applyFill="1" applyBorder="1" applyAlignment="1" applyProtection="1">
      <alignment horizontal="center" vertical="center" wrapText="1"/>
      <protection locked="0"/>
    </xf>
    <xf numFmtId="166" fontId="13" fillId="10" borderId="44" xfId="0" applyNumberFormat="1" applyFont="1" applyFill="1" applyBorder="1" applyAlignment="1" applyProtection="1">
      <alignment horizontal="center" vertical="center" wrapText="1"/>
      <protection locked="0"/>
    </xf>
    <xf numFmtId="169" fontId="8" fillId="10" borderId="44" xfId="0" applyNumberFormat="1" applyFont="1" applyFill="1" applyBorder="1" applyAlignment="1" applyProtection="1">
      <alignment vertical="center" wrapText="1"/>
      <protection locked="0"/>
    </xf>
    <xf numFmtId="168" fontId="8" fillId="10" borderId="44" xfId="0" applyNumberFormat="1" applyFont="1" applyFill="1" applyBorder="1" applyAlignment="1" applyProtection="1">
      <alignment vertical="center" wrapText="1"/>
      <protection locked="0"/>
    </xf>
    <xf numFmtId="10" fontId="8" fillId="10" borderId="44" xfId="0" applyNumberFormat="1" applyFont="1" applyFill="1" applyBorder="1" applyAlignment="1" applyProtection="1">
      <alignment horizontal="center" vertical="center" wrapText="1"/>
      <protection locked="0"/>
    </xf>
    <xf numFmtId="2" fontId="8" fillId="10" borderId="44" xfId="0" applyNumberFormat="1" applyFont="1" applyFill="1" applyBorder="1" applyAlignment="1" applyProtection="1">
      <alignment horizontal="center" vertical="center" wrapText="1"/>
      <protection locked="0"/>
    </xf>
    <xf numFmtId="166" fontId="13" fillId="10" borderId="58" xfId="0" applyNumberFormat="1" applyFont="1" applyFill="1" applyBorder="1" applyAlignment="1" applyProtection="1">
      <alignment horizontal="center" vertical="center" wrapText="1"/>
      <protection locked="0"/>
    </xf>
    <xf numFmtId="166" fontId="25" fillId="11" borderId="58" xfId="0" applyNumberFormat="1" applyFont="1" applyFill="1" applyBorder="1" applyAlignment="1" applyProtection="1">
      <alignment horizontal="center" vertical="center" wrapText="1"/>
      <protection locked="0"/>
    </xf>
    <xf numFmtId="0" fontId="0" fillId="0" borderId="0" xfId="0" applyFill="1" applyBorder="1" applyProtection="1">
      <protection locked="0"/>
    </xf>
    <xf numFmtId="0" fontId="26" fillId="3" borderId="0" xfId="0" applyFont="1" applyFill="1" applyBorder="1" applyAlignment="1" applyProtection="1">
      <alignment horizontal="center" vertical="center"/>
      <protection locked="0"/>
    </xf>
    <xf numFmtId="4" fontId="26" fillId="3" borderId="0" xfId="0" applyNumberFormat="1" applyFont="1" applyFill="1" applyBorder="1" applyAlignment="1" applyProtection="1">
      <alignment horizontal="center" vertical="center"/>
      <protection locked="0"/>
    </xf>
    <xf numFmtId="1" fontId="26" fillId="3" borderId="0" xfId="0" applyNumberFormat="1" applyFont="1" applyFill="1" applyBorder="1" applyAlignment="1" applyProtection="1">
      <alignment horizontal="center" vertical="center"/>
      <protection locked="0"/>
    </xf>
    <xf numFmtId="10" fontId="26" fillId="3" borderId="0" xfId="0" applyNumberFormat="1" applyFont="1" applyFill="1" applyBorder="1" applyAlignment="1" applyProtection="1">
      <alignment horizontal="center" vertical="center"/>
      <protection locked="0"/>
    </xf>
    <xf numFmtId="2" fontId="26" fillId="3" borderId="0" xfId="0" applyNumberFormat="1" applyFont="1" applyFill="1" applyBorder="1" applyAlignment="1" applyProtection="1">
      <alignment horizontal="center" vertical="center"/>
      <protection locked="0"/>
    </xf>
    <xf numFmtId="169" fontId="26" fillId="3" borderId="0" xfId="0" applyNumberFormat="1" applyFont="1" applyFill="1" applyBorder="1" applyAlignment="1" applyProtection="1">
      <alignment horizontal="center" vertical="center"/>
      <protection locked="0"/>
    </xf>
    <xf numFmtId="168" fontId="26" fillId="3" borderId="0" xfId="0" applyNumberFormat="1" applyFont="1" applyFill="1" applyBorder="1" applyAlignment="1" applyProtection="1">
      <alignment horizontal="center" vertical="center"/>
      <protection locked="0"/>
    </xf>
    <xf numFmtId="0" fontId="4" fillId="11" borderId="87" xfId="0" applyFont="1" applyFill="1" applyBorder="1" applyAlignment="1" applyProtection="1">
      <alignment vertical="center"/>
      <protection locked="0"/>
    </xf>
    <xf numFmtId="0" fontId="0" fillId="3" borderId="0" xfId="0" applyFill="1" applyBorder="1" applyAlignment="1" applyProtection="1">
      <alignment horizontal="center"/>
      <protection locked="0"/>
    </xf>
    <xf numFmtId="0" fontId="21" fillId="3" borderId="0" xfId="0" applyFont="1" applyFill="1" applyBorder="1" applyAlignment="1" applyProtection="1">
      <alignment horizontal="center"/>
      <protection locked="0"/>
    </xf>
    <xf numFmtId="0" fontId="2" fillId="3" borderId="0" xfId="0" applyFont="1" applyFill="1" applyBorder="1" applyAlignment="1" applyProtection="1">
      <alignment horizontal="center"/>
      <protection locked="0"/>
    </xf>
    <xf numFmtId="0" fontId="0" fillId="0" borderId="0" xfId="0" applyBorder="1" applyAlignment="1" applyProtection="1">
      <alignment horizontal="center"/>
      <protection locked="0"/>
    </xf>
    <xf numFmtId="0" fontId="24" fillId="3" borderId="0" xfId="0" applyFont="1" applyFill="1" applyBorder="1" applyAlignment="1" applyProtection="1">
      <alignment horizontal="center" vertical="center"/>
      <protection locked="0"/>
    </xf>
    <xf numFmtId="4" fontId="24" fillId="3" borderId="0" xfId="0" applyNumberFormat="1" applyFont="1" applyFill="1" applyBorder="1" applyAlignment="1" applyProtection="1">
      <alignment horizontal="center" vertical="center"/>
      <protection locked="0"/>
    </xf>
    <xf numFmtId="1" fontId="24" fillId="3" borderId="0" xfId="0" applyNumberFormat="1" applyFont="1" applyFill="1" applyBorder="1" applyAlignment="1" applyProtection="1">
      <alignment horizontal="center" vertical="center"/>
      <protection locked="0"/>
    </xf>
    <xf numFmtId="10" fontId="24" fillId="3" borderId="0" xfId="0" applyNumberFormat="1" applyFont="1" applyFill="1" applyBorder="1" applyAlignment="1" applyProtection="1">
      <alignment horizontal="center" vertical="center"/>
      <protection locked="0"/>
    </xf>
    <xf numFmtId="0" fontId="4" fillId="11" borderId="70" xfId="0" applyFont="1" applyFill="1" applyBorder="1" applyAlignment="1" applyProtection="1">
      <alignment vertical="center"/>
      <protection locked="0"/>
    </xf>
    <xf numFmtId="0" fontId="27" fillId="11" borderId="30" xfId="0" applyFont="1" applyFill="1" applyBorder="1" applyAlignment="1" applyProtection="1">
      <alignment vertical="center"/>
      <protection locked="0"/>
    </xf>
    <xf numFmtId="0" fontId="77" fillId="11" borderId="30" xfId="0" applyFont="1" applyFill="1" applyBorder="1" applyAlignment="1" applyProtection="1">
      <alignment vertical="center"/>
      <protection locked="0"/>
    </xf>
    <xf numFmtId="4" fontId="77" fillId="11" borderId="30" xfId="0" applyNumberFormat="1" applyFont="1" applyFill="1" applyBorder="1" applyAlignment="1" applyProtection="1">
      <alignment horizontal="center" vertical="center"/>
      <protection locked="0"/>
    </xf>
    <xf numFmtId="166" fontId="77" fillId="11" borderId="30" xfId="0" applyNumberFormat="1" applyFont="1" applyFill="1" applyBorder="1" applyAlignment="1" applyProtection="1">
      <alignment horizontal="center" vertical="center" wrapText="1"/>
      <protection locked="0"/>
    </xf>
    <xf numFmtId="2" fontId="77" fillId="11" borderId="30" xfId="0" applyNumberFormat="1" applyFont="1" applyFill="1" applyBorder="1" applyAlignment="1" applyProtection="1">
      <alignment horizontal="center" vertical="center"/>
      <protection locked="0"/>
    </xf>
    <xf numFmtId="166" fontId="7" fillId="11" borderId="30" xfId="0" applyNumberFormat="1" applyFont="1" applyFill="1" applyBorder="1" applyAlignment="1" applyProtection="1">
      <alignment horizontal="center" vertical="center" wrapText="1"/>
      <protection locked="0"/>
    </xf>
    <xf numFmtId="4" fontId="7" fillId="11" borderId="30" xfId="0" applyNumberFormat="1" applyFont="1" applyFill="1" applyBorder="1" applyAlignment="1" applyProtection="1">
      <alignment horizontal="center" vertical="center"/>
      <protection locked="0"/>
    </xf>
    <xf numFmtId="2" fontId="78" fillId="11" borderId="30" xfId="0" applyNumberFormat="1" applyFont="1" applyFill="1" applyBorder="1" applyAlignment="1" applyProtection="1">
      <alignment horizontal="center" vertical="center" wrapText="1"/>
      <protection locked="0"/>
    </xf>
    <xf numFmtId="166" fontId="78" fillId="11" borderId="31" xfId="0" applyNumberFormat="1" applyFont="1" applyFill="1" applyBorder="1" applyAlignment="1" applyProtection="1">
      <alignment horizontal="center" vertical="center" wrapText="1"/>
      <protection locked="0"/>
    </xf>
    <xf numFmtId="10" fontId="21" fillId="3" borderId="0" xfId="0" applyNumberFormat="1" applyFont="1" applyFill="1" applyBorder="1" applyAlignment="1" applyProtection="1">
      <alignment horizontal="center"/>
      <protection locked="0"/>
    </xf>
    <xf numFmtId="0" fontId="21" fillId="3" borderId="0" xfId="0" applyFont="1" applyFill="1" applyBorder="1" applyAlignment="1" applyProtection="1">
      <alignment horizontal="center" vertical="center"/>
      <protection locked="0"/>
    </xf>
    <xf numFmtId="0" fontId="21" fillId="0" borderId="0" xfId="0" applyFont="1" applyBorder="1" applyProtection="1">
      <protection locked="0"/>
    </xf>
    <xf numFmtId="4" fontId="0" fillId="0" borderId="0" xfId="0" applyNumberFormat="1" applyBorder="1" applyProtection="1">
      <protection locked="0"/>
    </xf>
    <xf numFmtId="1" fontId="0" fillId="0" borderId="0" xfId="0" applyNumberFormat="1" applyBorder="1" applyProtection="1">
      <protection locked="0"/>
    </xf>
    <xf numFmtId="10" fontId="0" fillId="0" borderId="0" xfId="0" applyNumberFormat="1" applyBorder="1" applyProtection="1">
      <protection locked="0"/>
    </xf>
    <xf numFmtId="2" fontId="0" fillId="0" borderId="0" xfId="0" applyNumberFormat="1" applyBorder="1" applyProtection="1">
      <protection locked="0"/>
    </xf>
    <xf numFmtId="169" fontId="0" fillId="0" borderId="0" xfId="0" applyNumberFormat="1" applyBorder="1" applyProtection="1">
      <protection locked="0"/>
    </xf>
    <xf numFmtId="168" fontId="0" fillId="0" borderId="0" xfId="0" applyNumberFormat="1" applyBorder="1" applyProtection="1">
      <protection locked="0"/>
    </xf>
    <xf numFmtId="4" fontId="0" fillId="3" borderId="0" xfId="0" applyNumberFormat="1" applyFill="1" applyBorder="1" applyProtection="1">
      <protection locked="0"/>
    </xf>
    <xf numFmtId="1" fontId="0" fillId="3" borderId="0" xfId="0" applyNumberFormat="1" applyFill="1" applyBorder="1" applyProtection="1">
      <protection locked="0"/>
    </xf>
    <xf numFmtId="0" fontId="31" fillId="3" borderId="0" xfId="0" applyFont="1" applyFill="1" applyBorder="1" applyAlignment="1" applyProtection="1">
      <alignment vertical="center"/>
      <protection locked="0"/>
    </xf>
    <xf numFmtId="0" fontId="18" fillId="0" borderId="0" xfId="0" applyFont="1" applyBorder="1" applyAlignment="1" applyProtection="1">
      <alignment horizontal="center"/>
      <protection locked="0"/>
    </xf>
    <xf numFmtId="0" fontId="4" fillId="10" borderId="60" xfId="0" applyFont="1" applyFill="1" applyBorder="1" applyAlignment="1" applyProtection="1">
      <alignment vertical="center"/>
      <protection locked="0"/>
    </xf>
    <xf numFmtId="0" fontId="31" fillId="10" borderId="62" xfId="0" applyFont="1" applyFill="1" applyBorder="1" applyAlignment="1" applyProtection="1">
      <alignment vertical="center"/>
      <protection locked="0"/>
    </xf>
    <xf numFmtId="0" fontId="31" fillId="10" borderId="62" xfId="0" applyFont="1" applyFill="1" applyBorder="1" applyAlignment="1" applyProtection="1">
      <alignment horizontal="center" vertical="center"/>
      <protection locked="0"/>
    </xf>
    <xf numFmtId="0" fontId="31" fillId="3" borderId="0" xfId="0" applyNumberFormat="1" applyFont="1" applyFill="1" applyBorder="1" applyAlignment="1" applyProtection="1">
      <alignment vertical="center" wrapText="1"/>
      <protection locked="0"/>
    </xf>
    <xf numFmtId="4" fontId="0" fillId="10" borderId="49" xfId="0" applyNumberFormat="1" applyFill="1" applyBorder="1" applyAlignment="1" applyProtection="1">
      <alignment horizontal="center" vertical="center" wrapText="1"/>
      <protection locked="0"/>
    </xf>
    <xf numFmtId="166" fontId="0" fillId="10" borderId="49" xfId="0" applyNumberFormat="1" applyFont="1" applyFill="1" applyBorder="1" applyAlignment="1" applyProtection="1">
      <alignment horizontal="center" vertical="center" wrapText="1"/>
      <protection locked="0"/>
    </xf>
    <xf numFmtId="166" fontId="21" fillId="3" borderId="0" xfId="0" applyNumberFormat="1" applyFont="1" applyFill="1" applyBorder="1" applyAlignment="1" applyProtection="1">
      <alignment horizontal="center" vertical="center" wrapText="1"/>
      <protection locked="0"/>
    </xf>
    <xf numFmtId="171" fontId="31" fillId="3" borderId="0" xfId="0" applyNumberFormat="1" applyFont="1" applyFill="1" applyBorder="1" applyAlignment="1" applyProtection="1">
      <alignment horizontal="center" vertical="center"/>
      <protection locked="0"/>
    </xf>
    <xf numFmtId="166" fontId="7" fillId="10" borderId="73" xfId="0" applyNumberFormat="1" applyFont="1" applyFill="1" applyBorder="1" applyAlignment="1" applyProtection="1">
      <alignment vertical="center" wrapText="1"/>
      <protection locked="0"/>
    </xf>
    <xf numFmtId="166" fontId="7" fillId="10" borderId="74" xfId="0" applyNumberFormat="1" applyFont="1" applyFill="1" applyBorder="1" applyAlignment="1" applyProtection="1">
      <alignment vertical="center" wrapText="1"/>
      <protection locked="0"/>
    </xf>
    <xf numFmtId="166" fontId="7" fillId="3" borderId="0" xfId="0" applyNumberFormat="1" applyFont="1" applyFill="1" applyBorder="1" applyAlignment="1" applyProtection="1">
      <alignment vertical="center" wrapText="1"/>
      <protection locked="0"/>
    </xf>
    <xf numFmtId="10" fontId="21" fillId="3" borderId="0" xfId="0" applyNumberFormat="1" applyFont="1" applyFill="1" applyBorder="1" applyProtection="1">
      <protection locked="0"/>
    </xf>
    <xf numFmtId="2" fontId="21" fillId="3" borderId="0" xfId="0" applyNumberFormat="1" applyFont="1" applyFill="1" applyBorder="1" applyProtection="1">
      <protection locked="0"/>
    </xf>
    <xf numFmtId="169" fontId="21" fillId="3" borderId="0" xfId="0" applyNumberFormat="1" applyFont="1" applyFill="1" applyBorder="1" applyProtection="1">
      <protection locked="0"/>
    </xf>
    <xf numFmtId="168" fontId="21" fillId="3" borderId="0" xfId="0" applyNumberFormat="1" applyFont="1" applyFill="1" applyBorder="1" applyProtection="1">
      <protection locked="0"/>
    </xf>
    <xf numFmtId="0" fontId="22" fillId="3" borderId="0" xfId="0" applyNumberFormat="1" applyFont="1" applyFill="1" applyBorder="1" applyAlignment="1" applyProtection="1">
      <alignment horizontal="center" vertical="center"/>
      <protection locked="0"/>
    </xf>
    <xf numFmtId="0" fontId="2" fillId="3" borderId="0" xfId="0" applyNumberFormat="1" applyFont="1" applyFill="1" applyBorder="1" applyAlignment="1" applyProtection="1">
      <alignment horizontal="center"/>
      <protection locked="0"/>
    </xf>
    <xf numFmtId="0" fontId="21" fillId="3" borderId="0" xfId="0" applyNumberFormat="1" applyFont="1" applyFill="1" applyBorder="1" applyAlignment="1" applyProtection="1">
      <alignment vertical="center"/>
      <protection locked="0"/>
    </xf>
    <xf numFmtId="0" fontId="21" fillId="3" borderId="0" xfId="0" applyNumberFormat="1" applyFont="1" applyFill="1" applyBorder="1" applyAlignment="1" applyProtection="1">
      <alignment vertical="center" wrapText="1"/>
      <protection locked="0"/>
    </xf>
    <xf numFmtId="0" fontId="37" fillId="3" borderId="13" xfId="0" applyFont="1" applyFill="1" applyBorder="1" applyAlignment="1" applyProtection="1">
      <alignment vertical="center" wrapText="1"/>
      <protection locked="0"/>
    </xf>
    <xf numFmtId="0" fontId="37" fillId="3" borderId="13" xfId="0" applyFont="1" applyFill="1" applyBorder="1" applyAlignment="1" applyProtection="1">
      <alignment horizontal="center" vertical="center" wrapText="1"/>
      <protection locked="0"/>
    </xf>
    <xf numFmtId="2" fontId="21" fillId="3" borderId="0" xfId="0" applyNumberFormat="1" applyFont="1" applyFill="1" applyBorder="1" applyAlignment="1" applyProtection="1">
      <alignment vertical="center"/>
      <protection locked="0"/>
    </xf>
    <xf numFmtId="169" fontId="21" fillId="3" borderId="0" xfId="0" applyNumberFormat="1" applyFont="1" applyFill="1" applyBorder="1" applyAlignment="1" applyProtection="1">
      <alignment vertical="center"/>
      <protection locked="0"/>
    </xf>
    <xf numFmtId="168" fontId="21" fillId="3" borderId="0" xfId="0" applyNumberFormat="1" applyFont="1" applyFill="1" applyBorder="1" applyAlignment="1" applyProtection="1">
      <alignment vertical="center"/>
      <protection locked="0"/>
    </xf>
    <xf numFmtId="0" fontId="37" fillId="3" borderId="11" xfId="0" applyFont="1" applyFill="1" applyBorder="1" applyAlignment="1" applyProtection="1">
      <alignment horizontal="center" vertical="center" wrapText="1"/>
      <protection locked="0"/>
    </xf>
    <xf numFmtId="0" fontId="37" fillId="3" borderId="9" xfId="0" applyFont="1" applyFill="1" applyBorder="1" applyAlignment="1" applyProtection="1">
      <alignment horizontal="center" vertical="center" wrapText="1"/>
      <protection locked="0"/>
    </xf>
    <xf numFmtId="0" fontId="38" fillId="3" borderId="9" xfId="0" applyFont="1" applyFill="1" applyBorder="1" applyAlignment="1" applyProtection="1">
      <alignment horizontal="left" vertical="center" wrapText="1"/>
      <protection locked="0"/>
    </xf>
    <xf numFmtId="0" fontId="38" fillId="3" borderId="10" xfId="0" applyFont="1" applyFill="1" applyBorder="1" applyAlignment="1" applyProtection="1">
      <alignment horizontal="center" vertical="center" wrapText="1"/>
      <protection locked="0"/>
    </xf>
    <xf numFmtId="10" fontId="38" fillId="3" borderId="10" xfId="0" applyNumberFormat="1" applyFont="1" applyFill="1" applyBorder="1" applyAlignment="1" applyProtection="1">
      <alignment horizontal="center" vertical="center" wrapText="1"/>
      <protection locked="0"/>
    </xf>
    <xf numFmtId="10" fontId="38" fillId="3" borderId="12" xfId="0" applyNumberFormat="1" applyFont="1" applyFill="1" applyBorder="1" applyAlignment="1" applyProtection="1">
      <alignment horizontal="center" vertical="center" wrapText="1"/>
      <protection locked="0"/>
    </xf>
    <xf numFmtId="0" fontId="38" fillId="3" borderId="11" xfId="0" applyFont="1" applyFill="1" applyBorder="1" applyAlignment="1" applyProtection="1">
      <alignment horizontal="left" vertical="center" wrapText="1"/>
      <protection locked="0"/>
    </xf>
    <xf numFmtId="0" fontId="38" fillId="3" borderId="12" xfId="0" applyFont="1" applyFill="1" applyBorder="1" applyAlignment="1" applyProtection="1">
      <alignment horizontal="center" vertical="center" wrapText="1"/>
      <protection locked="0"/>
    </xf>
    <xf numFmtId="0" fontId="38" fillId="3" borderId="12" xfId="0" applyFont="1" applyFill="1" applyBorder="1" applyAlignment="1" applyProtection="1">
      <alignment horizontal="center" vertical="center"/>
      <protection locked="0"/>
    </xf>
    <xf numFmtId="0" fontId="44" fillId="3" borderId="12" xfId="0" applyFont="1" applyFill="1" applyBorder="1" applyAlignment="1" applyProtection="1">
      <alignment horizontal="center" vertical="center" wrapText="1"/>
      <protection locked="0"/>
    </xf>
    <xf numFmtId="0" fontId="18" fillId="3" borderId="0" xfId="13" applyNumberFormat="1" applyFont="1" applyFill="1" applyBorder="1" applyAlignment="1" applyProtection="1">
      <alignment horizontal="center" vertical="center"/>
      <protection locked="0" hidden="1"/>
    </xf>
    <xf numFmtId="2" fontId="34" fillId="3" borderId="0" xfId="0" applyNumberFormat="1" applyFont="1" applyFill="1" applyBorder="1" applyAlignment="1" applyProtection="1">
      <alignment horizontal="center" vertical="center" wrapText="1"/>
      <protection locked="0"/>
    </xf>
    <xf numFmtId="0" fontId="34" fillId="3" borderId="0" xfId="0" applyFont="1" applyFill="1" applyBorder="1" applyAlignment="1" applyProtection="1">
      <alignment horizontal="center" vertical="center" wrapText="1"/>
      <protection locked="0"/>
    </xf>
    <xf numFmtId="0" fontId="44" fillId="3" borderId="9" xfId="0" applyFont="1" applyFill="1" applyBorder="1" applyAlignment="1" applyProtection="1">
      <alignment horizontal="center" vertical="center" wrapText="1"/>
      <protection locked="0"/>
    </xf>
    <xf numFmtId="0" fontId="38" fillId="3" borderId="12" xfId="0" applyFont="1" applyFill="1" applyBorder="1" applyAlignment="1" applyProtection="1">
      <alignment horizontal="right" vertical="center"/>
      <protection locked="0"/>
    </xf>
    <xf numFmtId="0" fontId="38" fillId="3" borderId="11" xfId="0" applyFont="1" applyFill="1" applyBorder="1" applyAlignment="1" applyProtection="1">
      <alignment horizontal="center" vertical="center" wrapText="1"/>
      <protection locked="0"/>
    </xf>
    <xf numFmtId="10" fontId="43" fillId="3" borderId="10" xfId="1" applyNumberFormat="1" applyFont="1" applyFill="1" applyBorder="1" applyAlignment="1" applyProtection="1">
      <alignment horizontal="center" vertical="center" wrapText="1"/>
      <protection locked="0"/>
    </xf>
    <xf numFmtId="0" fontId="46" fillId="3" borderId="0" xfId="0" applyNumberFormat="1" applyFont="1" applyFill="1" applyBorder="1" applyAlignment="1" applyProtection="1">
      <alignment horizontal="center" vertical="center"/>
      <protection locked="0"/>
    </xf>
    <xf numFmtId="0" fontId="38" fillId="3" borderId="0" xfId="0" applyFont="1" applyFill="1" applyBorder="1" applyAlignment="1" applyProtection="1">
      <alignment horizontal="left" vertical="center" wrapText="1"/>
      <protection locked="0"/>
    </xf>
    <xf numFmtId="0" fontId="38" fillId="3" borderId="0" xfId="0" applyFont="1" applyFill="1" applyBorder="1" applyAlignment="1" applyProtection="1">
      <alignment horizontal="center" vertical="center" wrapText="1"/>
      <protection locked="0"/>
    </xf>
    <xf numFmtId="10" fontId="38" fillId="3" borderId="0" xfId="0" applyNumberFormat="1" applyFont="1" applyFill="1" applyBorder="1" applyAlignment="1" applyProtection="1">
      <alignment horizontal="center" vertical="center" wrapText="1"/>
      <protection locked="0"/>
    </xf>
    <xf numFmtId="0" fontId="21" fillId="3" borderId="9" xfId="0" applyNumberFormat="1" applyFont="1" applyFill="1" applyBorder="1" applyProtection="1">
      <protection locked="0"/>
    </xf>
    <xf numFmtId="0" fontId="38" fillId="3" borderId="12" xfId="0" applyFont="1" applyFill="1" applyBorder="1" applyAlignment="1" applyProtection="1">
      <alignment horizontal="left" vertical="center" wrapText="1"/>
      <protection locked="0"/>
    </xf>
    <xf numFmtId="10" fontId="2" fillId="3" borderId="0" xfId="0" applyNumberFormat="1" applyFont="1" applyFill="1" applyBorder="1" applyProtection="1">
      <protection locked="0"/>
    </xf>
    <xf numFmtId="0" fontId="38" fillId="3" borderId="51" xfId="0" applyFont="1" applyFill="1" applyBorder="1" applyAlignment="1" applyProtection="1">
      <alignment horizontal="left" vertical="center" wrapText="1"/>
      <protection locked="0"/>
    </xf>
    <xf numFmtId="0" fontId="38" fillId="3" borderId="51" xfId="0" applyFont="1" applyFill="1" applyBorder="1" applyAlignment="1" applyProtection="1">
      <alignment horizontal="center" vertical="center" wrapText="1"/>
      <protection locked="0"/>
    </xf>
    <xf numFmtId="10" fontId="38" fillId="3" borderId="34" xfId="0" applyNumberFormat="1" applyFont="1" applyFill="1" applyBorder="1" applyAlignment="1" applyProtection="1">
      <alignment horizontal="center" vertical="center" wrapText="1"/>
      <protection locked="0"/>
    </xf>
    <xf numFmtId="2" fontId="2" fillId="3" borderId="0" xfId="0" applyNumberFormat="1" applyFont="1" applyFill="1" applyBorder="1" applyProtection="1">
      <protection locked="0"/>
    </xf>
    <xf numFmtId="0" fontId="47" fillId="3" borderId="0" xfId="0" applyNumberFormat="1" applyFont="1" applyFill="1" applyBorder="1" applyProtection="1">
      <protection locked="0"/>
    </xf>
    <xf numFmtId="169" fontId="2" fillId="3" borderId="0" xfId="0" applyNumberFormat="1" applyFont="1" applyFill="1" applyBorder="1" applyProtection="1">
      <protection locked="0"/>
    </xf>
    <xf numFmtId="168" fontId="2" fillId="3" borderId="0" xfId="0" applyNumberFormat="1" applyFont="1" applyFill="1" applyBorder="1" applyProtection="1">
      <protection locked="0"/>
    </xf>
    <xf numFmtId="0" fontId="18" fillId="3" borderId="9" xfId="0" applyNumberFormat="1" applyFont="1" applyFill="1" applyBorder="1" applyProtection="1">
      <protection locked="0"/>
    </xf>
    <xf numFmtId="0" fontId="44" fillId="3" borderId="11" xfId="0" applyFont="1" applyFill="1" applyBorder="1" applyAlignment="1" applyProtection="1">
      <alignment horizontal="center" vertical="center" wrapText="1"/>
      <protection locked="0"/>
    </xf>
    <xf numFmtId="0" fontId="44" fillId="3" borderId="11" xfId="0" applyFont="1" applyFill="1" applyBorder="1" applyAlignment="1" applyProtection="1">
      <alignment horizontal="left" vertical="center" wrapText="1"/>
      <protection locked="0"/>
    </xf>
    <xf numFmtId="168" fontId="38" fillId="3" borderId="11" xfId="0" applyNumberFormat="1" applyFont="1" applyFill="1" applyBorder="1" applyAlignment="1" applyProtection="1">
      <alignment horizontal="center" vertical="center" wrapText="1"/>
      <protection locked="0"/>
    </xf>
    <xf numFmtId="0" fontId="2" fillId="3" borderId="0" xfId="0" applyNumberFormat="1" applyFont="1" applyFill="1" applyBorder="1" applyAlignment="1" applyProtection="1">
      <protection locked="0"/>
    </xf>
    <xf numFmtId="0" fontId="46" fillId="3" borderId="0" xfId="0" applyNumberFormat="1" applyFont="1" applyFill="1" applyBorder="1" applyProtection="1">
      <protection locked="0"/>
    </xf>
    <xf numFmtId="0" fontId="46" fillId="3" borderId="0" xfId="0" applyNumberFormat="1" applyFont="1" applyFill="1" applyBorder="1" applyAlignment="1" applyProtection="1">
      <alignment horizontal="left"/>
      <protection locked="0"/>
    </xf>
    <xf numFmtId="0" fontId="45" fillId="3" borderId="0" xfId="0" applyNumberFormat="1" applyFont="1" applyFill="1" applyBorder="1" applyProtection="1">
      <protection locked="0"/>
    </xf>
    <xf numFmtId="2" fontId="45" fillId="3" borderId="0" xfId="0" applyNumberFormat="1" applyFont="1" applyFill="1" applyBorder="1" applyProtection="1">
      <protection locked="0"/>
    </xf>
    <xf numFmtId="0" fontId="2" fillId="3" borderId="0" xfId="0" applyNumberFormat="1" applyFont="1" applyFill="1" applyBorder="1" applyAlignment="1" applyProtection="1">
      <alignment horizontal="left"/>
      <protection locked="0"/>
    </xf>
    <xf numFmtId="168" fontId="47" fillId="3" borderId="0" xfId="0" applyNumberFormat="1" applyFont="1" applyFill="1" applyBorder="1" applyProtection="1">
      <protection locked="0"/>
    </xf>
    <xf numFmtId="10" fontId="47" fillId="3" borderId="0" xfId="0" applyNumberFormat="1" applyFont="1" applyFill="1" applyBorder="1" applyProtection="1">
      <protection locked="0"/>
    </xf>
    <xf numFmtId="0" fontId="21" fillId="3" borderId="0" xfId="0" applyNumberFormat="1" applyFont="1" applyFill="1" applyBorder="1" applyAlignment="1" applyProtection="1">
      <alignment horizontal="center" vertical="center"/>
      <protection locked="0"/>
    </xf>
    <xf numFmtId="169" fontId="47" fillId="3" borderId="0" xfId="0" applyNumberFormat="1" applyFont="1" applyFill="1" applyBorder="1" applyProtection="1">
      <protection locked="0"/>
    </xf>
    <xf numFmtId="0" fontId="21" fillId="3" borderId="0" xfId="13" applyNumberFormat="1" applyFont="1" applyFill="1" applyBorder="1" applyAlignment="1" applyProtection="1">
      <alignment horizontal="center"/>
      <protection locked="0"/>
    </xf>
    <xf numFmtId="2" fontId="47" fillId="3" borderId="0" xfId="0" applyNumberFormat="1" applyFont="1" applyFill="1" applyBorder="1" applyProtection="1">
      <protection locked="0"/>
    </xf>
    <xf numFmtId="0" fontId="50" fillId="3" borderId="0" xfId="0" applyNumberFormat="1" applyFont="1" applyFill="1" applyBorder="1" applyAlignment="1" applyProtection="1">
      <protection locked="0"/>
    </xf>
    <xf numFmtId="0" fontId="46" fillId="3" borderId="0" xfId="0" applyNumberFormat="1" applyFont="1" applyFill="1" applyBorder="1" applyAlignment="1" applyProtection="1">
      <protection locked="0"/>
    </xf>
    <xf numFmtId="0" fontId="21" fillId="3" borderId="0" xfId="0" applyFont="1" applyFill="1" applyAlignment="1" applyProtection="1">
      <alignment horizontal="center" vertical="center"/>
      <protection locked="0"/>
    </xf>
    <xf numFmtId="0" fontId="51" fillId="3" borderId="0" xfId="0" applyNumberFormat="1" applyFont="1" applyFill="1" applyBorder="1" applyProtection="1">
      <protection locked="0"/>
    </xf>
    <xf numFmtId="2" fontId="51" fillId="3" borderId="0" xfId="0" applyNumberFormat="1" applyFont="1" applyFill="1" applyBorder="1" applyProtection="1">
      <protection locked="0"/>
    </xf>
    <xf numFmtId="0" fontId="21" fillId="3" borderId="0" xfId="0" applyFont="1" applyFill="1" applyAlignment="1" applyProtection="1">
      <alignment horizontal="center" vertical="center" wrapText="1"/>
      <protection locked="0"/>
    </xf>
    <xf numFmtId="0" fontId="50" fillId="3" borderId="0" xfId="0" applyNumberFormat="1" applyFont="1" applyFill="1" applyBorder="1" applyProtection="1">
      <protection locked="0"/>
    </xf>
    <xf numFmtId="0" fontId="22" fillId="3" borderId="0" xfId="0" applyNumberFormat="1" applyFont="1" applyFill="1" applyBorder="1" applyProtection="1">
      <protection locked="0"/>
    </xf>
    <xf numFmtId="0" fontId="49" fillId="3" borderId="0" xfId="0" applyNumberFormat="1" applyFont="1" applyFill="1" applyBorder="1" applyProtection="1">
      <protection locked="0"/>
    </xf>
    <xf numFmtId="0" fontId="48" fillId="3" borderId="0" xfId="0" applyNumberFormat="1" applyFont="1" applyFill="1" applyBorder="1" applyProtection="1">
      <protection locked="0"/>
    </xf>
    <xf numFmtId="172" fontId="50" fillId="3" borderId="0" xfId="0" applyNumberFormat="1" applyFont="1" applyFill="1" applyBorder="1" applyProtection="1">
      <protection locked="0"/>
    </xf>
    <xf numFmtId="9" fontId="18" fillId="3" borderId="0" xfId="0" applyNumberFormat="1" applyFont="1" applyFill="1" applyBorder="1" applyProtection="1">
      <protection locked="0"/>
    </xf>
    <xf numFmtId="172" fontId="48" fillId="3" borderId="0" xfId="0" applyNumberFormat="1" applyFont="1" applyFill="1" applyBorder="1" applyProtection="1">
      <protection locked="0"/>
    </xf>
    <xf numFmtId="172" fontId="21" fillId="3" borderId="0" xfId="0" applyNumberFormat="1" applyFont="1" applyFill="1" applyBorder="1" applyProtection="1">
      <protection locked="0"/>
    </xf>
    <xf numFmtId="0" fontId="21" fillId="3" borderId="0" xfId="0" applyFont="1" applyFill="1" applyProtection="1">
      <protection locked="0"/>
    </xf>
    <xf numFmtId="2" fontId="21" fillId="3" borderId="0" xfId="0" applyNumberFormat="1" applyFont="1" applyFill="1" applyProtection="1">
      <protection locked="0"/>
    </xf>
    <xf numFmtId="164" fontId="21" fillId="3" borderId="0" xfId="13" applyFont="1" applyFill="1" applyProtection="1">
      <protection locked="0"/>
    </xf>
    <xf numFmtId="167" fontId="21" fillId="3" borderId="0" xfId="0" applyNumberFormat="1" applyFont="1" applyFill="1" applyProtection="1">
      <protection locked="0"/>
    </xf>
    <xf numFmtId="0" fontId="18" fillId="3" borderId="0" xfId="0" applyFont="1" applyFill="1" applyAlignment="1" applyProtection="1">
      <alignment horizontal="center" vertical="center" wrapText="1"/>
      <protection locked="0"/>
    </xf>
    <xf numFmtId="0" fontId="18" fillId="3" borderId="0" xfId="0" applyFont="1" applyFill="1" applyAlignment="1" applyProtection="1">
      <alignment horizontal="center" vertical="center"/>
      <protection locked="0"/>
    </xf>
    <xf numFmtId="2" fontId="18" fillId="3" borderId="0" xfId="0" applyNumberFormat="1" applyFont="1" applyFill="1" applyAlignment="1" applyProtection="1">
      <alignment horizontal="center"/>
      <protection locked="0"/>
    </xf>
    <xf numFmtId="0" fontId="18" fillId="3" borderId="0" xfId="0" applyFont="1" applyFill="1" applyAlignment="1" applyProtection="1">
      <alignment horizontal="center"/>
      <protection locked="0"/>
    </xf>
    <xf numFmtId="0" fontId="21" fillId="3" borderId="0" xfId="0" applyNumberFormat="1" applyFont="1" applyFill="1" applyBorder="1" applyAlignment="1" applyProtection="1">
      <alignment horizontal="right"/>
      <protection locked="0"/>
    </xf>
    <xf numFmtId="0" fontId="21" fillId="3" borderId="0" xfId="0" applyNumberFormat="1" applyFont="1" applyFill="1" applyBorder="1" applyAlignment="1" applyProtection="1">
      <alignment horizontal="center"/>
      <protection locked="0"/>
    </xf>
    <xf numFmtId="0" fontId="37" fillId="3" borderId="65" xfId="0" applyFont="1" applyFill="1" applyBorder="1" applyAlignment="1" applyProtection="1">
      <alignment horizontal="center" vertical="center" wrapText="1"/>
      <protection locked="0"/>
    </xf>
    <xf numFmtId="0" fontId="37" fillId="3" borderId="49" xfId="0" applyFont="1" applyFill="1" applyBorder="1" applyAlignment="1" applyProtection="1">
      <alignment horizontal="center" vertical="center" wrapText="1"/>
      <protection locked="0"/>
    </xf>
    <xf numFmtId="0" fontId="38" fillId="3" borderId="21" xfId="0" applyFont="1" applyFill="1" applyBorder="1" applyAlignment="1" applyProtection="1">
      <alignment horizontal="left" vertical="center" wrapText="1"/>
      <protection locked="0"/>
    </xf>
    <xf numFmtId="0" fontId="38" fillId="3" borderId="49" xfId="0" applyFont="1" applyFill="1" applyBorder="1" applyAlignment="1" applyProtection="1">
      <alignment horizontal="left" vertical="center" wrapText="1"/>
      <protection locked="0"/>
    </xf>
    <xf numFmtId="0" fontId="38" fillId="3" borderId="49" xfId="0" applyFont="1" applyFill="1" applyBorder="1" applyAlignment="1" applyProtection="1">
      <alignment horizontal="center" vertical="center" wrapText="1"/>
      <protection locked="0"/>
    </xf>
    <xf numFmtId="10" fontId="38" fillId="3" borderId="49" xfId="0" applyNumberFormat="1" applyFont="1" applyFill="1" applyBorder="1" applyAlignment="1" applyProtection="1">
      <alignment horizontal="center" vertical="center" wrapText="1"/>
      <protection locked="0"/>
    </xf>
    <xf numFmtId="10" fontId="38" fillId="3" borderId="19" xfId="0" applyNumberFormat="1" applyFont="1" applyFill="1" applyBorder="1" applyAlignment="1" applyProtection="1">
      <alignment horizontal="center" vertical="center" wrapText="1"/>
      <protection locked="0"/>
    </xf>
    <xf numFmtId="0" fontId="21" fillId="3" borderId="0" xfId="0" applyFont="1" applyFill="1" applyAlignment="1" applyProtection="1">
      <alignment horizontal="center"/>
      <protection locked="0"/>
    </xf>
    <xf numFmtId="2" fontId="21" fillId="3" borderId="0" xfId="0" applyNumberFormat="1" applyFont="1" applyFill="1" applyAlignment="1" applyProtection="1">
      <alignment horizontal="center"/>
      <protection locked="0"/>
    </xf>
    <xf numFmtId="0" fontId="38" fillId="3" borderId="22" xfId="0" applyFont="1" applyFill="1" applyBorder="1" applyAlignment="1" applyProtection="1">
      <alignment horizontal="left" vertical="center" wrapText="1"/>
      <protection locked="0"/>
    </xf>
    <xf numFmtId="0" fontId="38" fillId="3" borderId="23" xfId="0" applyFont="1" applyFill="1" applyBorder="1" applyAlignment="1" applyProtection="1">
      <alignment horizontal="left" vertical="center" wrapText="1"/>
      <protection locked="0"/>
    </xf>
    <xf numFmtId="0" fontId="38" fillId="3" borderId="23" xfId="0" applyFont="1" applyFill="1" applyBorder="1" applyAlignment="1" applyProtection="1">
      <alignment horizontal="center" vertical="center" wrapText="1"/>
      <protection locked="0"/>
    </xf>
    <xf numFmtId="10" fontId="38" fillId="3" borderId="23" xfId="0" applyNumberFormat="1" applyFont="1" applyFill="1" applyBorder="1" applyAlignment="1" applyProtection="1">
      <alignment horizontal="center" vertical="center" wrapText="1"/>
      <protection locked="0"/>
    </xf>
    <xf numFmtId="10" fontId="38" fillId="3" borderId="20" xfId="0" applyNumberFormat="1" applyFont="1" applyFill="1" applyBorder="1" applyAlignment="1" applyProtection="1">
      <alignment horizontal="center" vertical="center" wrapText="1"/>
      <protection locked="0"/>
    </xf>
    <xf numFmtId="0" fontId="42" fillId="3" borderId="0" xfId="0" applyFont="1" applyFill="1" applyProtection="1">
      <protection locked="0"/>
    </xf>
    <xf numFmtId="0" fontId="42" fillId="3" borderId="9" xfId="0" applyFont="1" applyFill="1" applyBorder="1" applyProtection="1">
      <protection locked="0"/>
    </xf>
    <xf numFmtId="0" fontId="37" fillId="3" borderId="9" xfId="0" applyFont="1" applyFill="1" applyBorder="1" applyAlignment="1" applyProtection="1">
      <alignment horizontal="left" vertical="center" wrapText="1"/>
      <protection locked="0"/>
    </xf>
    <xf numFmtId="0" fontId="37" fillId="3" borderId="10" xfId="0" applyFont="1" applyFill="1" applyBorder="1" applyAlignment="1" applyProtection="1">
      <alignment horizontal="left" vertical="center" wrapText="1"/>
      <protection locked="0"/>
    </xf>
    <xf numFmtId="9" fontId="18" fillId="3" borderId="0" xfId="0" applyNumberFormat="1" applyFont="1" applyFill="1" applyBorder="1" applyAlignment="1" applyProtection="1">
      <alignment horizontal="center"/>
      <protection locked="0"/>
    </xf>
    <xf numFmtId="0" fontId="0" fillId="0" borderId="0" xfId="0" applyNumberFormat="1" applyBorder="1" applyProtection="1">
      <protection locked="0"/>
    </xf>
    <xf numFmtId="3" fontId="14" fillId="0" borderId="48" xfId="14" applyNumberFormat="1" applyBorder="1" applyAlignment="1" applyProtection="1">
      <alignment horizontal="center" vertical="center"/>
    </xf>
    <xf numFmtId="3" fontId="14" fillId="0" borderId="48" xfId="14" applyNumberFormat="1" applyFont="1" applyBorder="1" applyAlignment="1" applyProtection="1">
      <alignment horizontal="center" vertical="center"/>
    </xf>
    <xf numFmtId="3" fontId="14" fillId="0" borderId="48" xfId="14" applyNumberFormat="1" applyFont="1" applyBorder="1" applyAlignment="1" applyProtection="1">
      <alignment horizontal="center" readingOrder="1"/>
    </xf>
    <xf numFmtId="10" fontId="23" fillId="3" borderId="49" xfId="0" applyNumberFormat="1" applyFont="1" applyFill="1" applyBorder="1" applyAlignment="1" applyProtection="1">
      <alignment horizontal="center" vertical="center" wrapText="1"/>
    </xf>
    <xf numFmtId="10" fontId="18" fillId="3" borderId="0" xfId="0" applyNumberFormat="1" applyFont="1" applyFill="1" applyAlignment="1" applyProtection="1">
      <alignment horizontal="center"/>
    </xf>
    <xf numFmtId="0" fontId="2" fillId="3" borderId="0" xfId="0" applyFont="1" applyFill="1" applyProtection="1"/>
    <xf numFmtId="0" fontId="22" fillId="3" borderId="0" xfId="0" applyFont="1" applyFill="1" applyAlignment="1" applyProtection="1">
      <alignment vertical="center"/>
    </xf>
    <xf numFmtId="0" fontId="22" fillId="3" borderId="0" xfId="0" applyFont="1" applyFill="1" applyBorder="1" applyAlignment="1" applyProtection="1">
      <alignment vertical="center"/>
    </xf>
    <xf numFmtId="0" fontId="12" fillId="51" borderId="94" xfId="0" applyFont="1" applyFill="1" applyBorder="1" applyAlignment="1" applyProtection="1">
      <alignment horizontal="center" vertical="center" wrapText="1"/>
    </xf>
    <xf numFmtId="0" fontId="12" fillId="51" borderId="95" xfId="0" applyFont="1" applyFill="1" applyBorder="1" applyAlignment="1" applyProtection="1">
      <alignment horizontal="center" vertical="center" wrapText="1"/>
    </xf>
    <xf numFmtId="0" fontId="12" fillId="51" borderId="96" xfId="0" applyFont="1" applyFill="1" applyBorder="1" applyAlignment="1" applyProtection="1">
      <alignment horizontal="center" vertical="center" wrapText="1"/>
    </xf>
    <xf numFmtId="0" fontId="22" fillId="51" borderId="97" xfId="0" applyFont="1" applyFill="1" applyBorder="1" applyAlignment="1" applyProtection="1">
      <alignment horizontal="center" vertical="center" wrapText="1"/>
    </xf>
    <xf numFmtId="0" fontId="12" fillId="3" borderId="0" xfId="0" applyFont="1" applyFill="1" applyBorder="1" applyAlignment="1" applyProtection="1">
      <alignment horizontal="center" vertical="center" wrapText="1"/>
    </xf>
    <xf numFmtId="0" fontId="107" fillId="48" borderId="101" xfId="0" applyFont="1" applyFill="1" applyBorder="1" applyAlignment="1" applyProtection="1">
      <alignment horizontal="center" vertical="center"/>
    </xf>
    <xf numFmtId="0" fontId="107" fillId="48" borderId="101" xfId="0" applyFont="1" applyFill="1" applyBorder="1" applyAlignment="1" applyProtection="1">
      <alignment horizontal="left" vertical="center" wrapText="1"/>
    </xf>
    <xf numFmtId="0" fontId="107" fillId="48" borderId="101" xfId="0" applyFont="1" applyFill="1" applyBorder="1" applyAlignment="1" applyProtection="1">
      <alignment horizontal="justify" vertical="center" wrapText="1"/>
    </xf>
    <xf numFmtId="0" fontId="107" fillId="48" borderId="102" xfId="0" applyFont="1" applyFill="1" applyBorder="1" applyAlignment="1" applyProtection="1">
      <alignment horizontal="center" vertical="center" wrapText="1"/>
    </xf>
    <xf numFmtId="0" fontId="114" fillId="3" borderId="0" xfId="0" applyFont="1" applyFill="1" applyBorder="1" applyAlignment="1" applyProtection="1">
      <alignment horizontal="center" vertical="center" wrapText="1"/>
    </xf>
    <xf numFmtId="0" fontId="22" fillId="10" borderId="103" xfId="0" applyFont="1" applyFill="1" applyBorder="1" applyAlignment="1" applyProtection="1">
      <alignment horizontal="center" vertical="center"/>
    </xf>
    <xf numFmtId="0" fontId="18" fillId="48" borderId="104" xfId="0" applyFont="1" applyFill="1" applyBorder="1" applyAlignment="1" applyProtection="1">
      <alignment vertical="center" wrapText="1"/>
    </xf>
    <xf numFmtId="0" fontId="18" fillId="10" borderId="105" xfId="0" applyFont="1" applyFill="1" applyBorder="1" applyAlignment="1" applyProtection="1">
      <alignment horizontal="center" vertical="center"/>
    </xf>
    <xf numFmtId="0" fontId="107" fillId="48" borderId="107" xfId="0" applyFont="1" applyFill="1" applyBorder="1" applyAlignment="1" applyProtection="1">
      <alignment horizontal="center" vertical="center"/>
    </xf>
    <xf numFmtId="0" fontId="107" fillId="48" borderId="107" xfId="0" applyFont="1" applyFill="1" applyBorder="1" applyAlignment="1" applyProtection="1">
      <alignment horizontal="left" vertical="center" wrapText="1"/>
    </xf>
    <xf numFmtId="0" fontId="107" fillId="48" borderId="107" xfId="0" applyFont="1" applyFill="1" applyBorder="1" applyAlignment="1" applyProtection="1">
      <alignment horizontal="justify" vertical="center" wrapText="1"/>
    </xf>
    <xf numFmtId="0" fontId="107" fillId="48" borderId="108" xfId="0" applyFont="1" applyFill="1" applyBorder="1" applyAlignment="1" applyProtection="1">
      <alignment horizontal="center" vertical="center" wrapText="1"/>
    </xf>
    <xf numFmtId="0" fontId="113" fillId="57" borderId="49" xfId="0" applyFont="1" applyFill="1" applyBorder="1" applyAlignment="1" applyProtection="1">
      <alignment horizontal="center" vertical="center" wrapText="1"/>
    </xf>
    <xf numFmtId="0" fontId="107" fillId="10" borderId="107" xfId="0" applyFont="1" applyFill="1" applyBorder="1" applyAlignment="1" applyProtection="1">
      <alignment horizontal="left" vertical="center" wrapText="1"/>
    </xf>
    <xf numFmtId="0" fontId="107" fillId="10" borderId="107" xfId="0" applyFont="1" applyFill="1" applyBorder="1" applyAlignment="1" applyProtection="1">
      <alignment horizontal="justify" vertical="center" wrapText="1"/>
    </xf>
    <xf numFmtId="0" fontId="107" fillId="10" borderId="108" xfId="0" applyFont="1" applyFill="1" applyBorder="1" applyAlignment="1" applyProtection="1">
      <alignment horizontal="center" vertical="center" wrapText="1"/>
    </xf>
    <xf numFmtId="0" fontId="18" fillId="3" borderId="0" xfId="0" applyFont="1" applyFill="1" applyBorder="1" applyAlignment="1" applyProtection="1">
      <alignment vertical="center" wrapText="1"/>
    </xf>
    <xf numFmtId="0" fontId="0" fillId="0" borderId="79" xfId="0" applyBorder="1" applyAlignment="1" applyProtection="1">
      <alignment wrapText="1"/>
    </xf>
    <xf numFmtId="0" fontId="115" fillId="0" borderId="49" xfId="0" applyFont="1" applyBorder="1" applyAlignment="1" applyProtection="1">
      <alignment horizontal="center" vertical="top" wrapText="1"/>
    </xf>
    <xf numFmtId="16" fontId="0" fillId="0" borderId="84" xfId="0" quotePrefix="1" applyNumberFormat="1" applyBorder="1" applyAlignment="1" applyProtection="1">
      <alignment horizontal="center"/>
    </xf>
    <xf numFmtId="0" fontId="0" fillId="0" borderId="49" xfId="0" quotePrefix="1" applyBorder="1" applyAlignment="1" applyProtection="1">
      <alignment horizontal="center"/>
    </xf>
    <xf numFmtId="0" fontId="0" fillId="0" borderId="49" xfId="0" applyBorder="1" applyAlignment="1" applyProtection="1">
      <alignment horizontal="center" wrapText="1"/>
    </xf>
    <xf numFmtId="0" fontId="0" fillId="0" borderId="49" xfId="0" applyBorder="1" applyAlignment="1" applyProtection="1">
      <alignment wrapText="1"/>
    </xf>
    <xf numFmtId="0" fontId="115" fillId="0" borderId="0" xfId="0" applyFont="1" applyAlignment="1" applyProtection="1">
      <alignment horizontal="center" vertical="top" wrapText="1"/>
    </xf>
    <xf numFmtId="16" fontId="0" fillId="0" borderId="49" xfId="0" quotePrefix="1" applyNumberFormat="1" applyBorder="1" applyAlignment="1" applyProtection="1">
      <alignment horizontal="center"/>
    </xf>
    <xf numFmtId="0" fontId="107" fillId="10" borderId="110" xfId="0" applyFont="1" applyFill="1" applyBorder="1" applyAlignment="1" applyProtection="1">
      <alignment vertical="center" wrapText="1"/>
    </xf>
    <xf numFmtId="0" fontId="18" fillId="43" borderId="104" xfId="0" applyFont="1" applyFill="1" applyBorder="1" applyAlignment="1" applyProtection="1">
      <alignment horizontal="center" vertical="center"/>
    </xf>
    <xf numFmtId="179" fontId="18" fillId="43" borderId="104" xfId="0" applyNumberFormat="1" applyFont="1" applyFill="1" applyBorder="1" applyAlignment="1" applyProtection="1">
      <alignment horizontal="center" vertical="center"/>
    </xf>
    <xf numFmtId="0" fontId="0" fillId="0" borderId="84" xfId="0" quotePrefix="1" applyBorder="1" applyAlignment="1" applyProtection="1">
      <alignment horizontal="center"/>
    </xf>
    <xf numFmtId="16" fontId="115" fillId="0" borderId="0" xfId="0" applyNumberFormat="1" applyFont="1" applyAlignment="1" applyProtection="1">
      <alignment horizontal="center" vertical="top" wrapText="1"/>
    </xf>
    <xf numFmtId="0" fontId="107" fillId="10" borderId="113" xfId="0" applyFont="1" applyFill="1" applyBorder="1" applyAlignment="1" applyProtection="1">
      <alignment horizontal="center" vertical="center"/>
    </xf>
    <xf numFmtId="0" fontId="107" fillId="48" borderId="113" xfId="0" applyFont="1" applyFill="1" applyBorder="1" applyAlignment="1" applyProtection="1">
      <alignment horizontal="center" vertical="center" wrapText="1"/>
    </xf>
    <xf numFmtId="0" fontId="107" fillId="48" borderId="113" xfId="0" applyFont="1" applyFill="1" applyBorder="1" applyAlignment="1" applyProtection="1">
      <alignment horizontal="center" vertical="center"/>
    </xf>
    <xf numFmtId="0" fontId="107" fillId="48" borderId="113" xfId="0" applyFont="1" applyFill="1" applyBorder="1" applyAlignment="1" applyProtection="1">
      <alignment horizontal="justify" vertical="center" wrapText="1"/>
    </xf>
    <xf numFmtId="0" fontId="107" fillId="48" borderId="114" xfId="0" applyFont="1" applyFill="1" applyBorder="1" applyAlignment="1" applyProtection="1">
      <alignment horizontal="center" vertical="center" wrapText="1"/>
    </xf>
    <xf numFmtId="0" fontId="12" fillId="3" borderId="0" xfId="0" applyFont="1" applyFill="1" applyBorder="1" applyAlignment="1" applyProtection="1">
      <alignment horizontal="center" vertical="center"/>
    </xf>
    <xf numFmtId="0" fontId="107" fillId="3" borderId="0" xfId="0" applyFont="1" applyFill="1" applyBorder="1" applyAlignment="1" applyProtection="1">
      <alignment horizontal="center" vertical="center"/>
    </xf>
    <xf numFmtId="0" fontId="107" fillId="3" borderId="0" xfId="0" applyFont="1" applyFill="1" applyBorder="1" applyAlignment="1" applyProtection="1">
      <alignment horizontal="center" vertical="center" wrapText="1"/>
    </xf>
    <xf numFmtId="0" fontId="107" fillId="3" borderId="0" xfId="0" applyFont="1" applyFill="1" applyBorder="1" applyAlignment="1" applyProtection="1">
      <alignment horizontal="justify" vertical="center" wrapText="1"/>
    </xf>
    <xf numFmtId="0" fontId="117" fillId="3" borderId="0" xfId="0" applyFont="1" applyFill="1" applyBorder="1" applyAlignment="1" applyProtection="1">
      <alignment horizontal="center" vertical="center" wrapText="1"/>
    </xf>
    <xf numFmtId="0" fontId="107" fillId="37" borderId="116" xfId="0" applyFont="1" applyFill="1" applyBorder="1" applyAlignment="1" applyProtection="1">
      <alignment horizontal="justify" vertical="center"/>
    </xf>
    <xf numFmtId="0" fontId="22" fillId="37" borderId="118" xfId="0" applyFont="1" applyFill="1" applyBorder="1" applyAlignment="1" applyProtection="1">
      <alignment horizontal="center" vertical="center"/>
    </xf>
    <xf numFmtId="0" fontId="18" fillId="2" borderId="119" xfId="0" applyFont="1" applyFill="1" applyBorder="1" applyAlignment="1" applyProtection="1">
      <alignment vertical="center" wrapText="1"/>
    </xf>
    <xf numFmtId="0" fontId="18" fillId="37" borderId="120" xfId="0" applyFont="1" applyFill="1" applyBorder="1" applyAlignment="1" applyProtection="1">
      <alignment horizontal="center" vertical="center"/>
    </xf>
    <xf numFmtId="17" fontId="115" fillId="0" borderId="49" xfId="0" applyNumberFormat="1" applyFont="1" applyBorder="1" applyAlignment="1" applyProtection="1">
      <alignment horizontal="center" vertical="top" wrapText="1"/>
    </xf>
    <xf numFmtId="0" fontId="107" fillId="37" borderId="122" xfId="0" applyFont="1" applyFill="1" applyBorder="1" applyAlignment="1" applyProtection="1">
      <alignment horizontal="justify" vertical="center"/>
    </xf>
    <xf numFmtId="0" fontId="107" fillId="37" borderId="123" xfId="0" applyFont="1" applyFill="1" applyBorder="1" applyAlignment="1" applyProtection="1">
      <alignment horizontal="center" vertical="center" wrapText="1"/>
    </xf>
    <xf numFmtId="0" fontId="107" fillId="2" borderId="122" xfId="0" applyFont="1" applyFill="1" applyBorder="1" applyAlignment="1" applyProtection="1">
      <alignment horizontal="center" vertical="center" wrapText="1"/>
    </xf>
    <xf numFmtId="0" fontId="107" fillId="2" borderId="122" xfId="0" applyFont="1" applyFill="1" applyBorder="1" applyAlignment="1" applyProtection="1">
      <alignment horizontal="center" vertical="center"/>
    </xf>
    <xf numFmtId="0" fontId="107" fillId="2" borderId="122" xfId="0" applyFont="1" applyFill="1" applyBorder="1" applyAlignment="1" applyProtection="1">
      <alignment horizontal="justify" vertical="center" wrapText="1"/>
    </xf>
    <xf numFmtId="0" fontId="107" fillId="2" borderId="123" xfId="0" applyFont="1" applyFill="1" applyBorder="1" applyAlignment="1" applyProtection="1">
      <alignment horizontal="center" vertical="center" wrapText="1"/>
    </xf>
    <xf numFmtId="0" fontId="118" fillId="3" borderId="0" xfId="0" applyFont="1" applyFill="1" applyBorder="1" applyAlignment="1" applyProtection="1">
      <alignment horizontal="center" vertical="center" wrapText="1"/>
    </xf>
    <xf numFmtId="0" fontId="0" fillId="0" borderId="8" xfId="0" applyBorder="1" applyAlignment="1" applyProtection="1">
      <alignment horizontal="center" wrapText="1"/>
    </xf>
    <xf numFmtId="10" fontId="0" fillId="0" borderId="49" xfId="0" applyNumberFormat="1" applyBorder="1" applyAlignment="1" applyProtection="1">
      <alignment horizontal="center"/>
    </xf>
    <xf numFmtId="9" fontId="0" fillId="0" borderId="49" xfId="0" applyNumberFormat="1" applyBorder="1" applyAlignment="1" applyProtection="1">
      <alignment horizontal="center" wrapText="1"/>
    </xf>
    <xf numFmtId="0" fontId="18" fillId="3" borderId="0" xfId="0" applyFont="1" applyFill="1" applyAlignment="1" applyProtection="1">
      <alignment wrapText="1"/>
    </xf>
    <xf numFmtId="0" fontId="18" fillId="43" borderId="119" xfId="0" applyFont="1" applyFill="1" applyBorder="1" applyAlignment="1" applyProtection="1">
      <alignment horizontal="center" vertical="center"/>
    </xf>
    <xf numFmtId="179" fontId="18" fillId="43" borderId="119" xfId="0" applyNumberFormat="1" applyFont="1" applyFill="1" applyBorder="1" applyAlignment="1" applyProtection="1">
      <alignment horizontal="center" vertical="center"/>
    </xf>
    <xf numFmtId="0" fontId="107" fillId="37" borderId="127" xfId="0" applyFont="1" applyFill="1" applyBorder="1" applyAlignment="1" applyProtection="1">
      <alignment horizontal="center" vertical="center"/>
    </xf>
    <xf numFmtId="0" fontId="107" fillId="37" borderId="127" xfId="0" applyFont="1" applyFill="1" applyBorder="1" applyAlignment="1" applyProtection="1">
      <alignment horizontal="center" vertical="center" wrapText="1"/>
    </xf>
    <xf numFmtId="0" fontId="107" fillId="37" borderId="127" xfId="0" applyFont="1" applyFill="1" applyBorder="1" applyAlignment="1" applyProtection="1">
      <alignment horizontal="justify" vertical="center" wrapText="1"/>
    </xf>
    <xf numFmtId="0" fontId="107" fillId="37" borderId="127" xfId="0" applyFont="1" applyFill="1" applyBorder="1" applyAlignment="1" applyProtection="1">
      <alignment horizontal="justify" vertical="center"/>
    </xf>
    <xf numFmtId="0" fontId="107" fillId="37" borderId="128" xfId="0" applyFont="1" applyFill="1" applyBorder="1" applyAlignment="1" applyProtection="1">
      <alignment horizontal="center" vertical="center" wrapText="1"/>
    </xf>
    <xf numFmtId="0" fontId="107" fillId="16" borderId="134" xfId="0" applyFont="1" applyFill="1" applyBorder="1" applyAlignment="1" applyProtection="1">
      <alignment horizontal="center" vertical="center" wrapText="1"/>
    </xf>
    <xf numFmtId="0" fontId="22" fillId="14" borderId="135" xfId="0" applyFont="1" applyFill="1" applyBorder="1" applyAlignment="1" applyProtection="1">
      <alignment horizontal="center" vertical="center"/>
    </xf>
    <xf numFmtId="0" fontId="18" fillId="16" borderId="136" xfId="0" applyFont="1" applyFill="1" applyBorder="1" applyAlignment="1" applyProtection="1">
      <alignment vertical="center" wrapText="1"/>
    </xf>
    <xf numFmtId="179" fontId="18" fillId="43" borderId="136" xfId="0" applyNumberFormat="1" applyFont="1" applyFill="1" applyBorder="1" applyAlignment="1" applyProtection="1">
      <alignment horizontal="center" vertical="center"/>
    </xf>
    <xf numFmtId="0" fontId="18" fillId="14" borderId="138" xfId="0" applyFont="1" applyFill="1" applyBorder="1" applyAlignment="1" applyProtection="1">
      <alignment horizontal="center" vertical="center"/>
    </xf>
    <xf numFmtId="0" fontId="22" fillId="14" borderId="139" xfId="0" applyFont="1" applyFill="1" applyBorder="1" applyAlignment="1" applyProtection="1">
      <alignment horizontal="center" vertical="center"/>
    </xf>
    <xf numFmtId="0" fontId="18" fillId="16" borderId="140" xfId="0" applyFont="1" applyFill="1" applyBorder="1" applyAlignment="1" applyProtection="1">
      <alignment vertical="center" wrapText="1"/>
    </xf>
    <xf numFmtId="0" fontId="18" fillId="16" borderId="141" xfId="0" applyFont="1" applyFill="1" applyBorder="1" applyAlignment="1" applyProtection="1">
      <alignment vertical="center" wrapText="1"/>
    </xf>
    <xf numFmtId="0" fontId="18" fillId="14" borderId="143" xfId="0" applyFont="1" applyFill="1" applyBorder="1" applyAlignment="1" applyProtection="1">
      <alignment horizontal="center" vertical="center"/>
    </xf>
    <xf numFmtId="0" fontId="107" fillId="14" borderId="134" xfId="0" applyFont="1" applyFill="1" applyBorder="1" applyAlignment="1" applyProtection="1">
      <alignment horizontal="center" vertical="center" wrapText="1"/>
    </xf>
    <xf numFmtId="0" fontId="107" fillId="14" borderId="145" xfId="0" applyFont="1" applyFill="1" applyBorder="1" applyAlignment="1" applyProtection="1">
      <alignment horizontal="center" vertical="center"/>
    </xf>
    <xf numFmtId="0" fontId="107" fillId="16" borderId="145" xfId="0" applyFont="1" applyFill="1" applyBorder="1" applyAlignment="1" applyProtection="1">
      <alignment horizontal="center" vertical="center" wrapText="1"/>
    </xf>
    <xf numFmtId="0" fontId="107" fillId="16" borderId="145" xfId="0" applyFont="1" applyFill="1" applyBorder="1" applyAlignment="1" applyProtection="1">
      <alignment horizontal="justify" vertical="center" wrapText="1"/>
    </xf>
    <xf numFmtId="0" fontId="107" fillId="16" borderId="145" xfId="0" applyFont="1" applyFill="1" applyBorder="1" applyAlignment="1" applyProtection="1">
      <alignment horizontal="center" vertical="center"/>
    </xf>
    <xf numFmtId="0" fontId="107" fillId="16" borderId="145" xfId="0" applyFont="1" applyFill="1" applyBorder="1" applyAlignment="1" applyProtection="1">
      <alignment horizontal="justify" vertical="center"/>
    </xf>
    <xf numFmtId="0" fontId="107" fillId="16" borderId="146" xfId="0" applyFont="1" applyFill="1" applyBorder="1" applyAlignment="1" applyProtection="1">
      <alignment horizontal="center" vertical="center" wrapText="1"/>
    </xf>
    <xf numFmtId="0" fontId="107" fillId="3" borderId="75" xfId="0" applyFont="1" applyFill="1" applyBorder="1" applyAlignment="1" applyProtection="1">
      <alignment horizontal="center" vertical="center" wrapText="1"/>
    </xf>
    <xf numFmtId="0" fontId="107" fillId="58" borderId="148" xfId="0" applyFont="1" applyFill="1" applyBorder="1" applyAlignment="1" applyProtection="1">
      <alignment horizontal="justify" vertical="center" wrapText="1"/>
    </xf>
    <xf numFmtId="0" fontId="107" fillId="58" borderId="149" xfId="0" applyFont="1" applyFill="1" applyBorder="1" applyAlignment="1" applyProtection="1">
      <alignment horizontal="center" vertical="center" wrapText="1"/>
    </xf>
    <xf numFmtId="0" fontId="22" fillId="58" borderId="150" xfId="0" applyFont="1" applyFill="1" applyBorder="1" applyAlignment="1" applyProtection="1">
      <alignment horizontal="center" vertical="center"/>
    </xf>
    <xf numFmtId="0" fontId="18" fillId="48" borderId="151" xfId="0" applyFont="1" applyFill="1" applyBorder="1" applyAlignment="1" applyProtection="1">
      <alignment vertical="center" wrapText="1"/>
    </xf>
    <xf numFmtId="0" fontId="18" fillId="58" borderId="152" xfId="0" applyFont="1" applyFill="1" applyBorder="1" applyAlignment="1" applyProtection="1">
      <alignment horizontal="center" vertical="center"/>
    </xf>
    <xf numFmtId="0" fontId="107" fillId="58" borderId="154" xfId="0" applyFont="1" applyFill="1" applyBorder="1" applyAlignment="1" applyProtection="1">
      <alignment horizontal="justify" vertical="center" wrapText="1"/>
    </xf>
    <xf numFmtId="0" fontId="107" fillId="58" borderId="155" xfId="0" applyFont="1" applyFill="1" applyBorder="1" applyAlignment="1" applyProtection="1">
      <alignment horizontal="center" vertical="center" wrapText="1"/>
    </xf>
    <xf numFmtId="0" fontId="107" fillId="48" borderId="154" xfId="0" applyFont="1" applyFill="1" applyBorder="1" applyAlignment="1" applyProtection="1">
      <alignment horizontal="center" vertical="center" wrapText="1"/>
    </xf>
    <xf numFmtId="0" fontId="107" fillId="48" borderId="154" xfId="0" applyFont="1" applyFill="1" applyBorder="1" applyAlignment="1" applyProtection="1">
      <alignment horizontal="center" vertical="center"/>
    </xf>
    <xf numFmtId="0" fontId="107" fillId="48" borderId="156" xfId="0" applyFont="1" applyFill="1" applyBorder="1" applyAlignment="1" applyProtection="1">
      <alignment horizontal="center" vertical="center" wrapText="1"/>
    </xf>
    <xf numFmtId="0" fontId="107" fillId="48" borderId="154" xfId="0" applyFont="1" applyFill="1" applyBorder="1" applyAlignment="1" applyProtection="1">
      <alignment horizontal="justify" vertical="center" wrapText="1"/>
    </xf>
    <xf numFmtId="0" fontId="107" fillId="48" borderId="155" xfId="0" applyFont="1" applyFill="1" applyBorder="1" applyAlignment="1" applyProtection="1">
      <alignment horizontal="center" vertical="center" wrapText="1"/>
    </xf>
    <xf numFmtId="0" fontId="107" fillId="48" borderId="156" xfId="0" applyFont="1" applyFill="1" applyBorder="1" applyAlignment="1" applyProtection="1">
      <alignment horizontal="center" vertical="center"/>
    </xf>
    <xf numFmtId="0" fontId="107" fillId="48" borderId="159" xfId="0" applyFont="1" applyFill="1" applyBorder="1" applyAlignment="1" applyProtection="1">
      <alignment horizontal="center" vertical="center" wrapText="1"/>
    </xf>
    <xf numFmtId="0" fontId="18" fillId="40" borderId="151" xfId="0" applyFont="1" applyFill="1" applyBorder="1" applyAlignment="1" applyProtection="1">
      <alignment vertical="center"/>
    </xf>
    <xf numFmtId="9" fontId="18" fillId="40" borderId="151" xfId="0" applyNumberFormat="1" applyFont="1" applyFill="1" applyBorder="1" applyAlignment="1" applyProtection="1">
      <alignment vertical="center"/>
    </xf>
    <xf numFmtId="0" fontId="107" fillId="58" borderId="154" xfId="0" applyFont="1" applyFill="1" applyBorder="1" applyAlignment="1" applyProtection="1">
      <alignment horizontal="justify" vertical="center"/>
    </xf>
    <xf numFmtId="0" fontId="107" fillId="58" borderId="161" xfId="0" applyFont="1" applyFill="1" applyBorder="1" applyAlignment="1" applyProtection="1">
      <alignment horizontal="center" vertical="center"/>
    </xf>
    <xf numFmtId="0" fontId="107" fillId="58" borderId="161" xfId="0" applyFont="1" applyFill="1" applyBorder="1" applyAlignment="1" applyProtection="1">
      <alignment horizontal="center" vertical="center" wrapText="1"/>
    </xf>
    <xf numFmtId="0" fontId="107" fillId="58" borderId="161" xfId="0" applyFont="1" applyFill="1" applyBorder="1" applyAlignment="1" applyProtection="1">
      <alignment horizontal="justify" vertical="center" wrapText="1"/>
    </xf>
    <xf numFmtId="0" fontId="107" fillId="58" borderId="162" xfId="0" applyFont="1" applyFill="1" applyBorder="1" applyAlignment="1" applyProtection="1">
      <alignment horizontal="center" vertical="center" wrapText="1"/>
    </xf>
    <xf numFmtId="0" fontId="107" fillId="59" borderId="164" xfId="0" applyFont="1" applyFill="1" applyBorder="1" applyAlignment="1" applyProtection="1">
      <alignment horizontal="center" vertical="center" wrapText="1"/>
    </xf>
    <xf numFmtId="0" fontId="107" fillId="59" borderId="164" xfId="0" applyFont="1" applyFill="1" applyBorder="1" applyAlignment="1" applyProtection="1">
      <alignment horizontal="justify" vertical="center" wrapText="1"/>
    </xf>
    <xf numFmtId="0" fontId="107" fillId="59" borderId="165" xfId="0" applyFont="1" applyFill="1" applyBorder="1" applyAlignment="1" applyProtection="1">
      <alignment horizontal="center" vertical="center" wrapText="1"/>
    </xf>
    <xf numFmtId="0" fontId="22" fillId="59" borderId="166" xfId="0" applyFont="1" applyFill="1" applyBorder="1" applyAlignment="1" applyProtection="1">
      <alignment horizontal="center" vertical="center"/>
    </xf>
    <xf numFmtId="0" fontId="107" fillId="60" borderId="167" xfId="0" applyFont="1" applyFill="1" applyBorder="1" applyAlignment="1" applyProtection="1">
      <alignment horizontal="center" vertical="center" wrapText="1"/>
    </xf>
    <xf numFmtId="0" fontId="18" fillId="59" borderId="168" xfId="0" applyFont="1" applyFill="1" applyBorder="1" applyAlignment="1" applyProtection="1">
      <alignment horizontal="center" vertical="center"/>
    </xf>
    <xf numFmtId="0" fontId="107" fillId="60" borderId="170" xfId="0" applyFont="1" applyFill="1" applyBorder="1" applyAlignment="1" applyProtection="1">
      <alignment horizontal="center" vertical="center" wrapText="1"/>
    </xf>
    <xf numFmtId="0" fontId="107" fillId="60" borderId="170" xfId="0" applyFont="1" applyFill="1" applyBorder="1" applyAlignment="1" applyProtection="1">
      <alignment horizontal="center" vertical="center"/>
    </xf>
    <xf numFmtId="0" fontId="107" fillId="60" borderId="170" xfId="0" applyFont="1" applyFill="1" applyBorder="1" applyAlignment="1" applyProtection="1">
      <alignment horizontal="justify" vertical="center" wrapText="1"/>
    </xf>
    <xf numFmtId="0" fontId="107" fillId="60" borderId="171" xfId="0" applyFont="1" applyFill="1" applyBorder="1" applyAlignment="1" applyProtection="1">
      <alignment horizontal="center" vertical="center" wrapText="1"/>
    </xf>
    <xf numFmtId="0" fontId="107" fillId="59" borderId="170" xfId="0" applyFont="1" applyFill="1" applyBorder="1" applyAlignment="1" applyProtection="1">
      <alignment horizontal="center" vertical="center" wrapText="1"/>
    </xf>
    <xf numFmtId="0" fontId="107" fillId="59" borderId="170" xfId="0" applyFont="1" applyFill="1" applyBorder="1" applyAlignment="1" applyProtection="1">
      <alignment horizontal="justify" vertical="center" wrapText="1"/>
    </xf>
    <xf numFmtId="0" fontId="107" fillId="59" borderId="171" xfId="0" applyFont="1" applyFill="1" applyBorder="1" applyAlignment="1" applyProtection="1">
      <alignment horizontal="center" vertical="center" wrapText="1"/>
    </xf>
    <xf numFmtId="0" fontId="107" fillId="59" borderId="170" xfId="0" applyFont="1" applyFill="1" applyBorder="1" applyAlignment="1" applyProtection="1">
      <alignment horizontal="justify" vertical="center"/>
    </xf>
    <xf numFmtId="0" fontId="107" fillId="59" borderId="173" xfId="0" applyFont="1" applyFill="1" applyBorder="1" applyAlignment="1" applyProtection="1">
      <alignment horizontal="center" vertical="center" wrapText="1"/>
    </xf>
    <xf numFmtId="0" fontId="107" fillId="59" borderId="174" xfId="0" applyFont="1" applyFill="1" applyBorder="1" applyAlignment="1" applyProtection="1">
      <alignment horizontal="center" vertical="center" wrapText="1"/>
    </xf>
    <xf numFmtId="0" fontId="107" fillId="3" borderId="0" xfId="0" applyFont="1" applyFill="1" applyBorder="1" applyAlignment="1" applyProtection="1">
      <alignment horizontal="justify" vertical="center"/>
    </xf>
    <xf numFmtId="0" fontId="107" fillId="2" borderId="176" xfId="0" applyFont="1" applyFill="1" applyBorder="1" applyAlignment="1" applyProtection="1">
      <alignment horizontal="center" vertical="center" wrapText="1"/>
    </xf>
    <xf numFmtId="0" fontId="107" fillId="2" borderId="178" xfId="0" applyFont="1" applyFill="1" applyBorder="1" applyAlignment="1" applyProtection="1">
      <alignment horizontal="center" vertical="center" wrapText="1"/>
    </xf>
    <xf numFmtId="0" fontId="107" fillId="2" borderId="182" xfId="0" applyFont="1" applyFill="1" applyBorder="1" applyAlignment="1" applyProtection="1">
      <alignment horizontal="center" vertical="center" wrapText="1"/>
    </xf>
    <xf numFmtId="0" fontId="107" fillId="37" borderId="184" xfId="0" applyFont="1" applyFill="1" applyBorder="1" applyAlignment="1" applyProtection="1">
      <alignment horizontal="center" vertical="center" wrapText="1"/>
    </xf>
    <xf numFmtId="0" fontId="107" fillId="37" borderId="184" xfId="0" applyFont="1" applyFill="1" applyBorder="1" applyAlignment="1" applyProtection="1">
      <alignment horizontal="justify" vertical="center" wrapText="1"/>
    </xf>
    <xf numFmtId="0" fontId="107" fillId="37" borderId="185" xfId="0" applyFont="1" applyFill="1" applyBorder="1" applyAlignment="1" applyProtection="1">
      <alignment horizontal="center" vertical="center" wrapText="1"/>
    </xf>
    <xf numFmtId="0" fontId="107" fillId="2" borderId="187" xfId="0" applyFont="1" applyFill="1" applyBorder="1" applyAlignment="1" applyProtection="1">
      <alignment horizontal="center" vertical="center" wrapText="1"/>
    </xf>
    <xf numFmtId="0" fontId="107" fillId="2" borderId="187" xfId="0" applyFont="1" applyFill="1" applyBorder="1" applyAlignment="1" applyProtection="1">
      <alignment horizontal="justify" vertical="center" wrapText="1"/>
    </xf>
    <xf numFmtId="0" fontId="107" fillId="2" borderId="188" xfId="0" applyFont="1" applyFill="1" applyBorder="1" applyAlignment="1" applyProtection="1">
      <alignment horizontal="center" vertical="center" wrapText="1"/>
    </xf>
    <xf numFmtId="0" fontId="12" fillId="37" borderId="189" xfId="0" applyFont="1" applyFill="1" applyBorder="1" applyAlignment="1" applyProtection="1">
      <alignment horizontal="justify" vertical="center" wrapText="1"/>
    </xf>
    <xf numFmtId="0" fontId="107" fillId="2" borderId="190" xfId="0" applyFont="1" applyFill="1" applyBorder="1" applyAlignment="1" applyProtection="1">
      <alignment horizontal="center" vertical="center" wrapText="1"/>
    </xf>
    <xf numFmtId="0" fontId="107" fillId="37" borderId="191" xfId="0" applyFont="1" applyFill="1" applyBorder="1" applyAlignment="1" applyProtection="1">
      <alignment horizontal="justify" vertical="center" wrapText="1"/>
    </xf>
    <xf numFmtId="0" fontId="107" fillId="49" borderId="193" xfId="0" applyFont="1" applyFill="1" applyBorder="1" applyAlignment="1" applyProtection="1">
      <alignment horizontal="center" vertical="center" wrapText="1"/>
    </xf>
    <xf numFmtId="0" fontId="107" fillId="49" borderId="194" xfId="0" applyFont="1" applyFill="1" applyBorder="1" applyAlignment="1" applyProtection="1">
      <alignment horizontal="left" vertical="center" wrapText="1"/>
    </xf>
    <xf numFmtId="0" fontId="107" fillId="61" borderId="195" xfId="0" applyFont="1" applyFill="1" applyBorder="1" applyAlignment="1" applyProtection="1">
      <alignment horizontal="center" vertical="center" wrapText="1"/>
    </xf>
    <xf numFmtId="0" fontId="107" fillId="62" borderId="193" xfId="0" applyFont="1" applyFill="1" applyBorder="1" applyAlignment="1" applyProtection="1">
      <alignment horizontal="center" vertical="center" wrapText="1"/>
    </xf>
    <xf numFmtId="0" fontId="107" fillId="62" borderId="197" xfId="0" applyFont="1" applyFill="1" applyBorder="1" applyAlignment="1" applyProtection="1">
      <alignment horizontal="center" vertical="center" wrapText="1"/>
    </xf>
    <xf numFmtId="0" fontId="107" fillId="62" borderId="199" xfId="0" applyFont="1" applyFill="1" applyBorder="1" applyAlignment="1" applyProtection="1">
      <alignment horizontal="center" vertical="center" wrapText="1"/>
    </xf>
    <xf numFmtId="0" fontId="107" fillId="61" borderId="193" xfId="0" applyFont="1" applyFill="1" applyBorder="1" applyAlignment="1" applyProtection="1">
      <alignment horizontal="center" vertical="center" wrapText="1"/>
    </xf>
    <xf numFmtId="0" fontId="107" fillId="61" borderId="197" xfId="0" applyFont="1" applyFill="1" applyBorder="1" applyAlignment="1" applyProtection="1">
      <alignment horizontal="center" vertical="center" wrapText="1"/>
    </xf>
    <xf numFmtId="0" fontId="107" fillId="61" borderId="199" xfId="0" applyFont="1" applyFill="1" applyBorder="1" applyAlignment="1" applyProtection="1">
      <alignment horizontal="center" vertical="center" wrapText="1"/>
    </xf>
    <xf numFmtId="0" fontId="107" fillId="61" borderId="201" xfId="0" applyFont="1" applyFill="1" applyBorder="1" applyAlignment="1" applyProtection="1">
      <alignment horizontal="center" vertical="center" wrapText="1"/>
    </xf>
    <xf numFmtId="0" fontId="107" fillId="61" borderId="202" xfId="0" applyFont="1" applyFill="1" applyBorder="1" applyAlignment="1" applyProtection="1">
      <alignment horizontal="center" vertical="center" wrapText="1"/>
    </xf>
    <xf numFmtId="0" fontId="107" fillId="62" borderId="204" xfId="0" applyFont="1" applyFill="1" applyBorder="1" applyAlignment="1" applyProtection="1">
      <alignment horizontal="center" vertical="center" wrapText="1"/>
    </xf>
    <xf numFmtId="0" fontId="107" fillId="62" borderId="206" xfId="0" applyFont="1" applyFill="1" applyBorder="1" applyAlignment="1" applyProtection="1">
      <alignment horizontal="center" vertical="center" wrapText="1"/>
    </xf>
    <xf numFmtId="0" fontId="107" fillId="3" borderId="0" xfId="0" applyFont="1" applyFill="1" applyBorder="1" applyAlignment="1" applyProtection="1">
      <alignment vertical="center"/>
    </xf>
    <xf numFmtId="0" fontId="107" fillId="2" borderId="208" xfId="0" applyFont="1" applyFill="1" applyBorder="1" applyAlignment="1" applyProtection="1">
      <alignment horizontal="center" vertical="center" wrapText="1"/>
    </xf>
    <xf numFmtId="0" fontId="107" fillId="2" borderId="208" xfId="0" applyFont="1" applyFill="1" applyBorder="1" applyAlignment="1" applyProtection="1">
      <alignment vertical="center" wrapText="1"/>
    </xf>
    <xf numFmtId="0" fontId="107" fillId="2" borderId="210" xfId="0" applyFont="1" applyFill="1" applyBorder="1" applyAlignment="1" applyProtection="1">
      <alignment horizontal="center" vertical="center" wrapText="1"/>
    </xf>
    <xf numFmtId="0" fontId="107" fillId="2" borderId="212" xfId="0" applyFont="1" applyFill="1" applyBorder="1" applyAlignment="1" applyProtection="1">
      <alignment horizontal="center" vertical="center" wrapText="1"/>
    </xf>
    <xf numFmtId="0" fontId="107" fillId="2" borderId="212" xfId="0" applyFont="1" applyFill="1" applyBorder="1" applyAlignment="1" applyProtection="1">
      <alignment vertical="center" wrapText="1"/>
    </xf>
    <xf numFmtId="0" fontId="107" fillId="2" borderId="215" xfId="0" applyFont="1" applyFill="1" applyBorder="1" applyAlignment="1" applyProtection="1">
      <alignment horizontal="center" vertical="center" wrapText="1"/>
    </xf>
    <xf numFmtId="0" fontId="107" fillId="61" borderId="212" xfId="0" applyFont="1" applyFill="1" applyBorder="1" applyAlignment="1" applyProtection="1">
      <alignment horizontal="center" vertical="center" wrapText="1"/>
    </xf>
    <xf numFmtId="0" fontId="107" fillId="61" borderId="212" xfId="0" applyFont="1" applyFill="1" applyBorder="1" applyAlignment="1" applyProtection="1">
      <alignment vertical="center" wrapText="1"/>
    </xf>
    <xf numFmtId="0" fontId="107" fillId="61" borderId="215" xfId="0" applyFont="1" applyFill="1" applyBorder="1" applyAlignment="1" applyProtection="1">
      <alignment horizontal="center" vertical="center" wrapText="1"/>
    </xf>
    <xf numFmtId="0" fontId="107" fillId="2" borderId="218" xfId="0" applyFont="1" applyFill="1" applyBorder="1" applyAlignment="1" applyProtection="1">
      <alignment horizontal="center" vertical="center" wrapText="1"/>
    </xf>
    <xf numFmtId="0" fontId="107" fillId="2" borderId="218" xfId="0" applyFont="1" applyFill="1" applyBorder="1" applyAlignment="1" applyProtection="1">
      <alignment vertical="center" wrapText="1"/>
    </xf>
    <xf numFmtId="0" fontId="107" fillId="2" borderId="219" xfId="0" applyFont="1" applyFill="1" applyBorder="1" applyAlignment="1" applyProtection="1">
      <alignment horizontal="center" vertical="center" wrapText="1"/>
    </xf>
    <xf numFmtId="0" fontId="3" fillId="5" borderId="0" xfId="0" applyFont="1" applyFill="1" applyProtection="1"/>
    <xf numFmtId="0" fontId="0" fillId="5" borderId="0" xfId="0" applyFill="1" applyProtection="1"/>
    <xf numFmtId="0" fontId="0" fillId="5" borderId="0" xfId="0" applyFill="1" applyAlignment="1" applyProtection="1">
      <alignment horizontal="right"/>
    </xf>
    <xf numFmtId="0" fontId="0" fillId="3" borderId="0" xfId="0" applyFill="1" applyBorder="1" applyAlignment="1" applyProtection="1">
      <alignment horizontal="right"/>
    </xf>
    <xf numFmtId="49" fontId="0" fillId="3" borderId="0" xfId="0" applyNumberFormat="1" applyFill="1" applyBorder="1" applyAlignment="1" applyProtection="1">
      <alignment vertical="center" wrapText="1"/>
    </xf>
    <xf numFmtId="0" fontId="0" fillId="3" borderId="0" xfId="0" applyFill="1" applyAlignment="1" applyProtection="1">
      <alignment horizontal="right"/>
    </xf>
    <xf numFmtId="0" fontId="11" fillId="3" borderId="0" xfId="0" applyFont="1" applyFill="1" applyAlignment="1" applyProtection="1">
      <alignment vertical="center"/>
    </xf>
    <xf numFmtId="0" fontId="11" fillId="3" borderId="0" xfId="0" applyFont="1" applyFill="1" applyAlignment="1" applyProtection="1">
      <alignment horizontal="center" vertical="center"/>
    </xf>
    <xf numFmtId="49" fontId="0" fillId="3" borderId="0" xfId="0" applyNumberFormat="1" applyFill="1" applyAlignment="1" applyProtection="1">
      <alignment vertical="center" wrapText="1"/>
    </xf>
    <xf numFmtId="49" fontId="0" fillId="3" borderId="0" xfId="0" applyNumberFormat="1" applyFill="1" applyAlignment="1" applyProtection="1">
      <alignment horizontal="right" vertical="center" wrapText="1"/>
    </xf>
    <xf numFmtId="49" fontId="12" fillId="3" borderId="0" xfId="0" applyNumberFormat="1" applyFont="1" applyFill="1" applyAlignment="1" applyProtection="1">
      <alignment horizontal="right" vertical="center" wrapText="1"/>
    </xf>
    <xf numFmtId="0" fontId="5" fillId="3" borderId="0" xfId="0" applyNumberFormat="1" applyFont="1" applyFill="1" applyAlignment="1" applyProtection="1">
      <alignment vertical="top" wrapText="1"/>
    </xf>
    <xf numFmtId="0" fontId="5" fillId="3" borderId="0" xfId="0" applyNumberFormat="1" applyFont="1" applyFill="1" applyBorder="1" applyAlignment="1" applyProtection="1">
      <alignment vertical="top" wrapText="1"/>
    </xf>
    <xf numFmtId="0" fontId="0" fillId="3" borderId="0" xfId="0" applyNumberFormat="1" applyFill="1" applyBorder="1" applyAlignment="1" applyProtection="1">
      <alignment horizontal="justify" vertical="top" wrapText="1"/>
    </xf>
    <xf numFmtId="0" fontId="5" fillId="3" borderId="0" xfId="0" applyNumberFormat="1" applyFont="1" applyFill="1" applyBorder="1" applyAlignment="1" applyProtection="1">
      <alignment horizontal="center" vertical="center" wrapText="1"/>
    </xf>
    <xf numFmtId="0" fontId="0" fillId="3" borderId="0" xfId="0" applyNumberFormat="1" applyFill="1" applyBorder="1" applyAlignment="1" applyProtection="1">
      <alignment horizontal="center" vertical="center" wrapText="1"/>
    </xf>
    <xf numFmtId="0" fontId="0" fillId="3" borderId="0" xfId="0" applyFill="1" applyAlignment="1" applyProtection="1">
      <alignment horizontal="center" vertical="center"/>
    </xf>
    <xf numFmtId="0" fontId="4" fillId="3" borderId="0" xfId="0" applyFont="1" applyFill="1" applyAlignment="1" applyProtection="1">
      <alignment vertical="center" wrapText="1"/>
    </xf>
    <xf numFmtId="0" fontId="7" fillId="3" borderId="0" xfId="0" applyFont="1" applyFill="1" applyAlignment="1" applyProtection="1">
      <alignment vertical="center" wrapText="1"/>
    </xf>
    <xf numFmtId="0" fontId="7" fillId="3" borderId="0" xfId="0" applyFont="1" applyFill="1" applyBorder="1" applyAlignment="1" applyProtection="1">
      <alignment vertical="center" wrapText="1"/>
    </xf>
    <xf numFmtId="0" fontId="5" fillId="3" borderId="0" xfId="0" applyNumberFormat="1" applyFont="1" applyFill="1" applyAlignment="1" applyProtection="1">
      <alignment horizontal="center" vertical="center" wrapText="1"/>
    </xf>
    <xf numFmtId="0" fontId="0" fillId="3" borderId="0" xfId="0" applyNumberFormat="1" applyFill="1" applyAlignment="1" applyProtection="1">
      <alignment horizontal="center" vertical="center" wrapText="1"/>
    </xf>
    <xf numFmtId="0" fontId="10" fillId="3" borderId="0" xfId="0" applyNumberFormat="1" applyFont="1" applyFill="1" applyAlignment="1" applyProtection="1">
      <alignment horizontal="center" vertical="center" wrapText="1"/>
    </xf>
    <xf numFmtId="49" fontId="0" fillId="3" borderId="0" xfId="0" applyNumberFormat="1" applyFill="1" applyAlignment="1" applyProtection="1">
      <alignment horizontal="center" vertical="center" wrapText="1"/>
    </xf>
    <xf numFmtId="0" fontId="0" fillId="0" borderId="0" xfId="0" applyAlignment="1" applyProtection="1">
      <alignment horizontal="right"/>
    </xf>
    <xf numFmtId="0" fontId="0" fillId="0" borderId="49" xfId="0" applyFill="1" applyBorder="1" applyAlignment="1" applyProtection="1">
      <alignment vertical="center"/>
      <protection locked="0"/>
    </xf>
    <xf numFmtId="4" fontId="23" fillId="3" borderId="49" xfId="0" applyNumberFormat="1" applyFont="1" applyFill="1" applyBorder="1" applyAlignment="1" applyProtection="1">
      <alignment horizontal="center" vertical="center" wrapText="1"/>
    </xf>
    <xf numFmtId="3" fontId="14" fillId="0" borderId="49" xfId="14" applyNumberFormat="1" applyFont="1" applyBorder="1" applyAlignment="1" applyProtection="1">
      <alignment horizontal="center" readingOrder="1"/>
    </xf>
    <xf numFmtId="3" fontId="14" fillId="0" borderId="49" xfId="14" applyNumberFormat="1" applyBorder="1" applyAlignment="1" applyProtection="1">
      <alignment horizontal="center" vertical="center"/>
    </xf>
    <xf numFmtId="3" fontId="36" fillId="0" borderId="49" xfId="0" applyNumberFormat="1" applyFont="1" applyBorder="1" applyAlignment="1" applyProtection="1">
      <alignment horizontal="center"/>
    </xf>
    <xf numFmtId="4" fontId="18" fillId="3" borderId="40" xfId="0" applyNumberFormat="1" applyFont="1" applyFill="1" applyBorder="1" applyAlignment="1" applyProtection="1">
      <alignment horizontal="center" vertical="center" wrapText="1"/>
    </xf>
    <xf numFmtId="4" fontId="23" fillId="3" borderId="1" xfId="0" applyNumberFormat="1" applyFont="1" applyFill="1" applyBorder="1" applyAlignment="1" applyProtection="1">
      <alignment horizontal="center" vertical="center" wrapText="1"/>
    </xf>
    <xf numFmtId="10" fontId="23" fillId="3" borderId="1" xfId="0" applyNumberFormat="1" applyFont="1" applyFill="1" applyBorder="1" applyAlignment="1" applyProtection="1">
      <alignment horizontal="center" vertical="center" wrapText="1"/>
    </xf>
    <xf numFmtId="0" fontId="0" fillId="38" borderId="0" xfId="0" applyFill="1" applyAlignment="1" applyProtection="1">
      <alignment vertical="center" wrapText="1"/>
    </xf>
    <xf numFmtId="0" fontId="0" fillId="0" borderId="55" xfId="0" applyBorder="1" applyAlignment="1" applyProtection="1">
      <alignment vertical="center" wrapText="1"/>
    </xf>
    <xf numFmtId="3" fontId="14" fillId="43" borderId="48" xfId="14" applyNumberFormat="1" applyFill="1" applyBorder="1" applyAlignment="1" applyProtection="1">
      <alignment horizontal="center" vertical="center"/>
    </xf>
    <xf numFmtId="3" fontId="14" fillId="43" borderId="48" xfId="14" applyNumberFormat="1" applyFont="1" applyFill="1" applyBorder="1" applyAlignment="1" applyProtection="1">
      <alignment horizontal="center" vertical="center"/>
    </xf>
    <xf numFmtId="3" fontId="14" fillId="43" borderId="48" xfId="14" applyNumberFormat="1" applyFont="1" applyFill="1" applyBorder="1" applyAlignment="1" applyProtection="1">
      <alignment horizontal="center" readingOrder="1"/>
    </xf>
    <xf numFmtId="10" fontId="23" fillId="43" borderId="1" xfId="0" applyNumberFormat="1" applyFont="1" applyFill="1" applyBorder="1" applyAlignment="1" applyProtection="1">
      <alignment horizontal="center" vertical="center" wrapText="1"/>
    </xf>
    <xf numFmtId="4" fontId="18" fillId="0" borderId="40" xfId="0" applyNumberFormat="1" applyFont="1" applyFill="1" applyBorder="1" applyAlignment="1" applyProtection="1">
      <alignment horizontal="center" vertical="center" wrapText="1"/>
    </xf>
    <xf numFmtId="4" fontId="18" fillId="0" borderId="39" xfId="0" applyNumberFormat="1" applyFont="1" applyFill="1" applyBorder="1" applyAlignment="1" applyProtection="1">
      <alignment horizontal="center" vertical="center" wrapText="1"/>
    </xf>
    <xf numFmtId="3" fontId="14" fillId="0" borderId="46" xfId="14" applyNumberFormat="1" applyFont="1" applyBorder="1" applyAlignment="1" applyProtection="1">
      <alignment horizontal="center" readingOrder="1"/>
    </xf>
    <xf numFmtId="3" fontId="14" fillId="0" borderId="46" xfId="14" applyNumberFormat="1" applyBorder="1" applyAlignment="1" applyProtection="1">
      <alignment horizontal="center" vertical="center"/>
    </xf>
    <xf numFmtId="3" fontId="14" fillId="0" borderId="47" xfId="14" applyNumberFormat="1" applyFont="1" applyBorder="1" applyAlignment="1" applyProtection="1">
      <alignment horizontal="center" readingOrder="1"/>
    </xf>
    <xf numFmtId="3" fontId="36" fillId="0" borderId="46" xfId="0" applyNumberFormat="1" applyFont="1" applyBorder="1" applyAlignment="1" applyProtection="1">
      <alignment horizontal="center"/>
    </xf>
    <xf numFmtId="0" fontId="0" fillId="0" borderId="49" xfId="0" applyFill="1" applyBorder="1" applyAlignment="1" applyProtection="1">
      <alignment horizontal="left" vertical="center"/>
      <protection locked="0"/>
    </xf>
    <xf numFmtId="10" fontId="23" fillId="0" borderId="49" xfId="0" applyNumberFormat="1" applyFont="1" applyFill="1" applyBorder="1" applyAlignment="1" applyProtection="1">
      <alignment horizontal="center" vertical="center" wrapText="1"/>
    </xf>
    <xf numFmtId="0" fontId="0" fillId="3" borderId="49" xfId="0" applyFill="1" applyBorder="1" applyAlignment="1" applyProtection="1">
      <alignment horizontal="left"/>
    </xf>
    <xf numFmtId="0" fontId="0" fillId="3" borderId="49" xfId="0" applyFill="1" applyBorder="1" applyAlignment="1" applyProtection="1">
      <alignment horizontal="left" vertical="center" wrapText="1"/>
    </xf>
    <xf numFmtId="4" fontId="79" fillId="19" borderId="49" xfId="0" applyNumberFormat="1" applyFont="1" applyFill="1" applyBorder="1" applyAlignment="1" applyProtection="1">
      <alignment vertical="center" wrapText="1"/>
    </xf>
    <xf numFmtId="0" fontId="0" fillId="3" borderId="23" xfId="0" applyFont="1" applyFill="1" applyBorder="1" applyAlignment="1" applyProtection="1">
      <alignment vertical="center"/>
    </xf>
    <xf numFmtId="0" fontId="59" fillId="0" borderId="89" xfId="0" applyFont="1" applyBorder="1" applyAlignment="1" applyProtection="1">
      <alignment horizontal="center" vertical="top"/>
    </xf>
    <xf numFmtId="0" fontId="59" fillId="0" borderId="89" xfId="0" applyNumberFormat="1" applyFont="1" applyBorder="1" applyAlignment="1" applyProtection="1">
      <alignment horizontal="left" vertical="top"/>
    </xf>
    <xf numFmtId="10" fontId="59" fillId="0" borderId="89" xfId="0" applyNumberFormat="1" applyFont="1" applyBorder="1" applyAlignment="1" applyProtection="1">
      <alignment horizontal="left" vertical="top"/>
    </xf>
    <xf numFmtId="0" fontId="62" fillId="0" borderId="78" xfId="0" applyFont="1" applyBorder="1" applyAlignment="1" applyProtection="1">
      <alignment horizontal="left" vertical="top" wrapText="1" indent="1"/>
    </xf>
    <xf numFmtId="0" fontId="62" fillId="0" borderId="78" xfId="0" applyFont="1" applyBorder="1" applyAlignment="1" applyProtection="1">
      <alignment horizontal="left" vertical="top" wrapText="1" indent="2"/>
    </xf>
    <xf numFmtId="0" fontId="62" fillId="0" borderId="78" xfId="0" applyFont="1" applyBorder="1" applyAlignment="1" applyProtection="1">
      <alignment horizontal="center" vertical="top" wrapText="1"/>
    </xf>
    <xf numFmtId="0" fontId="62" fillId="0" borderId="78" xfId="0" applyFont="1" applyBorder="1" applyAlignment="1" applyProtection="1">
      <alignment horizontal="left" vertical="top" wrapText="1" indent="4"/>
    </xf>
    <xf numFmtId="0" fontId="59" fillId="3" borderId="0" xfId="0" applyFont="1" applyFill="1" applyBorder="1" applyAlignment="1" applyProtection="1">
      <alignment horizontal="center" vertical="top"/>
    </xf>
    <xf numFmtId="0" fontId="59" fillId="3" borderId="0" xfId="0" applyNumberFormat="1" applyFont="1" applyFill="1" applyBorder="1" applyAlignment="1" applyProtection="1">
      <alignment horizontal="left" vertical="top"/>
    </xf>
    <xf numFmtId="10" fontId="59" fillId="3" borderId="0" xfId="0" applyNumberFormat="1" applyFont="1" applyFill="1" applyBorder="1" applyAlignment="1" applyProtection="1">
      <alignment horizontal="left" vertical="top"/>
    </xf>
    <xf numFmtId="0" fontId="57" fillId="3" borderId="0" xfId="0" applyFont="1" applyFill="1" applyBorder="1" applyAlignment="1" applyProtection="1">
      <alignment horizontal="left" vertical="top" wrapText="1"/>
    </xf>
    <xf numFmtId="0" fontId="62" fillId="3" borderId="0" xfId="0" applyFont="1" applyFill="1" applyBorder="1" applyAlignment="1" applyProtection="1">
      <alignment horizontal="left" vertical="top" wrapText="1" indent="1"/>
    </xf>
    <xf numFmtId="0" fontId="62" fillId="3" borderId="0" xfId="0" applyFont="1" applyFill="1" applyBorder="1" applyAlignment="1" applyProtection="1">
      <alignment horizontal="left" vertical="top" wrapText="1" indent="2"/>
    </xf>
    <xf numFmtId="0" fontId="62" fillId="3" borderId="0" xfId="0" applyFont="1" applyFill="1" applyBorder="1" applyAlignment="1" applyProtection="1">
      <alignment horizontal="center" vertical="top" wrapText="1"/>
    </xf>
    <xf numFmtId="0" fontId="62" fillId="3" borderId="0" xfId="0" applyFont="1" applyFill="1" applyBorder="1" applyAlignment="1" applyProtection="1">
      <alignment horizontal="left" vertical="top" wrapText="1" indent="4"/>
    </xf>
    <xf numFmtId="0" fontId="53" fillId="3" borderId="0" xfId="0" applyFont="1" applyFill="1" applyBorder="1" applyAlignment="1" applyProtection="1">
      <alignment horizontal="center" vertical="center" wrapText="1"/>
    </xf>
    <xf numFmtId="0" fontId="38" fillId="20" borderId="0" xfId="0" applyFont="1" applyFill="1" applyBorder="1" applyAlignment="1" applyProtection="1">
      <alignment horizontal="center" vertical="center"/>
    </xf>
    <xf numFmtId="0" fontId="59" fillId="0" borderId="88" xfId="0" applyFont="1" applyBorder="1" applyAlignment="1" applyProtection="1">
      <alignment horizontal="center" vertical="top"/>
    </xf>
    <xf numFmtId="0" fontId="59" fillId="0" borderId="88" xfId="0" applyNumberFormat="1" applyFont="1" applyBorder="1" applyAlignment="1" applyProtection="1">
      <alignment horizontal="left" vertical="top"/>
    </xf>
    <xf numFmtId="10" fontId="59" fillId="0" borderId="88" xfId="0" applyNumberFormat="1" applyFont="1" applyBorder="1" applyAlignment="1" applyProtection="1">
      <alignment horizontal="left" vertical="top"/>
    </xf>
    <xf numFmtId="0" fontId="57" fillId="0" borderId="8" xfId="0" applyFont="1" applyBorder="1" applyAlignment="1" applyProtection="1">
      <alignment horizontal="center" vertical="top" wrapText="1"/>
    </xf>
    <xf numFmtId="0" fontId="57" fillId="0" borderId="8" xfId="0" applyFont="1" applyBorder="1" applyAlignment="1" applyProtection="1">
      <alignment horizontal="left" vertical="top" wrapText="1" indent="4"/>
    </xf>
    <xf numFmtId="0" fontId="10" fillId="3" borderId="8" xfId="0" applyFont="1" applyFill="1" applyBorder="1" applyAlignment="1" applyProtection="1">
      <alignment horizontal="center" vertical="center" wrapText="1"/>
    </xf>
    <xf numFmtId="0" fontId="22" fillId="0" borderId="19" xfId="0" applyFont="1" applyFill="1" applyBorder="1" applyAlignment="1" applyProtection="1">
      <alignment horizontal="center" vertical="center" wrapText="1"/>
    </xf>
    <xf numFmtId="0" fontId="38" fillId="0" borderId="0" xfId="0" applyFont="1" applyBorder="1" applyAlignment="1" applyProtection="1">
      <alignment horizontal="center" vertical="center"/>
    </xf>
    <xf numFmtId="0" fontId="59" fillId="0" borderId="56" xfId="0" applyFont="1" applyBorder="1" applyAlignment="1" applyProtection="1">
      <alignment horizontal="center" vertical="top"/>
    </xf>
    <xf numFmtId="0" fontId="59" fillId="0" borderId="56" xfId="0" applyNumberFormat="1" applyFont="1" applyBorder="1" applyAlignment="1" applyProtection="1">
      <alignment horizontal="left" vertical="top"/>
    </xf>
    <xf numFmtId="10" fontId="59" fillId="0" borderId="56" xfId="0" applyNumberFormat="1" applyFont="1" applyBorder="1" applyAlignment="1" applyProtection="1">
      <alignment horizontal="left" vertical="top"/>
    </xf>
    <xf numFmtId="0" fontId="62" fillId="0" borderId="49" xfId="0" applyFont="1" applyBorder="1" applyAlignment="1" applyProtection="1">
      <alignment horizontal="center" vertical="top" wrapText="1"/>
    </xf>
    <xf numFmtId="0" fontId="62" fillId="0" borderId="49" xfId="0" applyFont="1" applyBorder="1" applyAlignment="1" applyProtection="1">
      <alignment horizontal="left" vertical="top" wrapText="1" indent="4"/>
    </xf>
    <xf numFmtId="0" fontId="5" fillId="0" borderId="49" xfId="0" applyFont="1" applyBorder="1" applyAlignment="1" applyProtection="1">
      <alignment horizontal="right" vertical="center"/>
    </xf>
    <xf numFmtId="17" fontId="5" fillId="0" borderId="49" xfId="0" applyNumberFormat="1" applyFont="1" applyBorder="1" applyAlignment="1" applyProtection="1">
      <alignment horizontal="right" vertical="center"/>
    </xf>
    <xf numFmtId="177" fontId="89" fillId="3" borderId="0" xfId="18" applyNumberFormat="1" applyFont="1" applyFill="1" applyBorder="1" applyProtection="1"/>
    <xf numFmtId="41" fontId="89" fillId="3" borderId="0" xfId="18" applyFont="1" applyFill="1" applyBorder="1" applyProtection="1"/>
    <xf numFmtId="178" fontId="89" fillId="3" borderId="0" xfId="18" applyNumberFormat="1" applyFont="1" applyFill="1" applyBorder="1" applyProtection="1"/>
    <xf numFmtId="0" fontId="18" fillId="36" borderId="49" xfId="0" applyFont="1" applyFill="1" applyBorder="1" applyAlignment="1" applyProtection="1">
      <alignment horizontal="center" vertical="center"/>
    </xf>
    <xf numFmtId="0" fontId="18" fillId="36" borderId="49" xfId="0" applyFont="1" applyFill="1" applyBorder="1" applyAlignment="1" applyProtection="1">
      <alignment vertical="center"/>
    </xf>
    <xf numFmtId="4" fontId="18" fillId="36" borderId="49" xfId="0" applyNumberFormat="1" applyFont="1" applyFill="1" applyBorder="1" applyAlignment="1" applyProtection="1">
      <alignment horizontal="center" vertical="center"/>
    </xf>
    <xf numFmtId="4" fontId="18" fillId="0" borderId="19" xfId="0" applyNumberFormat="1" applyFont="1" applyFill="1" applyBorder="1" applyAlignment="1" applyProtection="1">
      <alignment horizontal="center" vertical="center"/>
    </xf>
    <xf numFmtId="0" fontId="59" fillId="0" borderId="56" xfId="0" applyNumberFormat="1" applyFont="1" applyBorder="1" applyAlignment="1" applyProtection="1">
      <alignment horizontal="center" vertical="top"/>
    </xf>
    <xf numFmtId="4" fontId="22" fillId="19" borderId="21" xfId="0" applyNumberFormat="1" applyFont="1" applyFill="1" applyBorder="1" applyAlignment="1" applyProtection="1">
      <alignment vertical="center" wrapText="1"/>
    </xf>
    <xf numFmtId="4" fontId="22" fillId="19" borderId="49" xfId="0" applyNumberFormat="1" applyFont="1" applyFill="1" applyBorder="1" applyAlignment="1" applyProtection="1">
      <alignment vertical="center" wrapText="1"/>
    </xf>
    <xf numFmtId="4" fontId="18" fillId="35" borderId="49" xfId="16" applyNumberFormat="1" applyFont="1" applyFill="1" applyBorder="1" applyAlignment="1" applyProtection="1">
      <alignment vertical="center"/>
    </xf>
    <xf numFmtId="2" fontId="18" fillId="35" borderId="49" xfId="16" applyNumberFormat="1" applyFont="1" applyFill="1" applyBorder="1" applyAlignment="1" applyProtection="1">
      <alignment horizontal="center" vertical="center"/>
    </xf>
    <xf numFmtId="2" fontId="18" fillId="35" borderId="49" xfId="0" applyNumberFormat="1" applyFont="1" applyFill="1" applyBorder="1" applyAlignment="1" applyProtection="1">
      <alignment horizontal="center" vertical="center"/>
    </xf>
    <xf numFmtId="0" fontId="57" fillId="0" borderId="49" xfId="0" applyFont="1" applyBorder="1" applyAlignment="1" applyProtection="1">
      <alignment vertical="top" wrapText="1"/>
    </xf>
    <xf numFmtId="0" fontId="62" fillId="0" borderId="49" xfId="0" applyFont="1" applyBorder="1" applyAlignment="1" applyProtection="1">
      <alignment vertical="top" wrapText="1"/>
    </xf>
    <xf numFmtId="4" fontId="22" fillId="36" borderId="23" xfId="0" applyNumberFormat="1" applyFont="1" applyFill="1" applyBorder="1" applyAlignment="1" applyProtection="1">
      <alignment horizontal="right" vertical="center"/>
    </xf>
    <xf numFmtId="4" fontId="22" fillId="36" borderId="23" xfId="0" applyNumberFormat="1" applyFont="1" applyFill="1" applyBorder="1" applyAlignment="1" applyProtection="1">
      <alignment horizontal="center" vertical="center"/>
    </xf>
    <xf numFmtId="0" fontId="18" fillId="23" borderId="49" xfId="0" applyFont="1" applyFill="1" applyBorder="1" applyAlignment="1" applyProtection="1">
      <alignment horizontal="left" vertical="top"/>
    </xf>
    <xf numFmtId="3" fontId="18" fillId="23" borderId="49" xfId="0" applyNumberFormat="1" applyFont="1" applyFill="1" applyBorder="1" applyAlignment="1" applyProtection="1">
      <alignment horizontal="left" vertical="top"/>
    </xf>
    <xf numFmtId="0" fontId="18" fillId="23" borderId="49" xfId="0" applyNumberFormat="1" applyFont="1" applyFill="1" applyBorder="1" applyAlignment="1" applyProtection="1">
      <alignment horizontal="left" vertical="top"/>
    </xf>
    <xf numFmtId="0" fontId="66" fillId="0" borderId="49" xfId="0" applyFont="1" applyBorder="1" applyAlignment="1" applyProtection="1">
      <alignment vertical="top" wrapText="1"/>
    </xf>
    <xf numFmtId="0" fontId="69" fillId="0" borderId="49" xfId="0" applyFont="1" applyBorder="1" applyAlignment="1" applyProtection="1">
      <alignment vertical="top" wrapText="1"/>
    </xf>
    <xf numFmtId="4" fontId="22" fillId="3" borderId="0" xfId="0" applyNumberFormat="1" applyFont="1" applyFill="1" applyBorder="1" applyAlignment="1" applyProtection="1">
      <alignment vertical="center" wrapText="1"/>
    </xf>
    <xf numFmtId="4" fontId="22" fillId="3" borderId="0" xfId="0" applyNumberFormat="1" applyFont="1" applyFill="1" applyBorder="1" applyAlignment="1" applyProtection="1">
      <alignment vertical="center"/>
    </xf>
    <xf numFmtId="4" fontId="22" fillId="3" borderId="0" xfId="0" applyNumberFormat="1" applyFont="1" applyFill="1" applyBorder="1" applyAlignment="1" applyProtection="1">
      <alignment horizontal="right" vertical="center"/>
    </xf>
    <xf numFmtId="0" fontId="18" fillId="23" borderId="0" xfId="0" applyFont="1" applyFill="1" applyBorder="1" applyAlignment="1" applyProtection="1">
      <alignment horizontal="left" vertical="top"/>
    </xf>
    <xf numFmtId="3" fontId="18" fillId="23" borderId="0" xfId="0" applyNumberFormat="1" applyFont="1" applyFill="1" applyBorder="1" applyAlignment="1" applyProtection="1">
      <alignment horizontal="left" vertical="top"/>
    </xf>
    <xf numFmtId="0" fontId="18" fillId="23" borderId="0" xfId="0" applyNumberFormat="1" applyFont="1" applyFill="1" applyBorder="1" applyAlignment="1" applyProtection="1">
      <alignment horizontal="left" vertical="top"/>
    </xf>
    <xf numFmtId="0" fontId="57" fillId="0" borderId="49" xfId="0" applyFont="1" applyBorder="1" applyAlignment="1" applyProtection="1">
      <alignment horizontal="center" vertical="top" wrapText="1"/>
    </xf>
    <xf numFmtId="0" fontId="57" fillId="0" borderId="49" xfId="0" applyFont="1" applyBorder="1" applyAlignment="1" applyProtection="1">
      <alignment horizontal="left" vertical="top" wrapText="1" indent="4"/>
    </xf>
    <xf numFmtId="0" fontId="57" fillId="0" borderId="49" xfId="0" applyFont="1" applyBorder="1" applyAlignment="1" applyProtection="1">
      <alignment horizontal="left" vertical="top" wrapText="1" indent="2"/>
    </xf>
    <xf numFmtId="0" fontId="57" fillId="0" borderId="49" xfId="0" applyFont="1" applyBorder="1" applyAlignment="1" applyProtection="1">
      <alignment horizontal="left" vertical="top" wrapText="1" indent="1"/>
    </xf>
    <xf numFmtId="0" fontId="18" fillId="0" borderId="49" xfId="0" applyFont="1" applyBorder="1" applyAlignment="1" applyProtection="1">
      <alignment horizontal="left" vertical="top"/>
    </xf>
    <xf numFmtId="3" fontId="18" fillId="0" borderId="49" xfId="0" applyNumberFormat="1" applyFont="1" applyBorder="1" applyAlignment="1" applyProtection="1">
      <alignment horizontal="left" vertical="top"/>
    </xf>
    <xf numFmtId="0" fontId="18" fillId="0" borderId="49" xfId="0" applyNumberFormat="1" applyFont="1" applyBorder="1" applyAlignment="1" applyProtection="1">
      <alignment horizontal="left" vertical="top"/>
    </xf>
    <xf numFmtId="0" fontId="2" fillId="0" borderId="49" xfId="0" applyNumberFormat="1" applyFont="1" applyBorder="1" applyAlignment="1" applyProtection="1">
      <alignment horizontal="left" vertical="top"/>
    </xf>
    <xf numFmtId="4" fontId="22" fillId="36" borderId="23" xfId="0" applyNumberFormat="1" applyFont="1" applyFill="1" applyBorder="1" applyAlignment="1" applyProtection="1">
      <alignment vertical="center"/>
    </xf>
    <xf numFmtId="0" fontId="18" fillId="0" borderId="78" xfId="0" applyFont="1" applyBorder="1" applyAlignment="1" applyProtection="1">
      <alignment horizontal="left" vertical="top"/>
    </xf>
    <xf numFmtId="0" fontId="18" fillId="0" borderId="78" xfId="0" applyNumberFormat="1" applyFont="1" applyBorder="1" applyAlignment="1" applyProtection="1">
      <alignment horizontal="left" vertical="top"/>
    </xf>
    <xf numFmtId="0" fontId="2" fillId="0" borderId="78" xfId="0" applyNumberFormat="1" applyFont="1" applyBorder="1" applyAlignment="1" applyProtection="1">
      <alignment horizontal="left" vertical="top"/>
    </xf>
    <xf numFmtId="3" fontId="18" fillId="0" borderId="78" xfId="0" applyNumberFormat="1" applyFont="1" applyBorder="1" applyAlignment="1" applyProtection="1">
      <alignment horizontal="left" vertical="top"/>
    </xf>
    <xf numFmtId="0" fontId="57" fillId="0" borderId="78" xfId="0" applyFont="1" applyBorder="1" applyAlignment="1" applyProtection="1">
      <alignment horizontal="right" vertical="top" wrapText="1"/>
    </xf>
    <xf numFmtId="0" fontId="18" fillId="3" borderId="0" xfId="0" applyFont="1" applyFill="1" applyBorder="1" applyAlignment="1" applyProtection="1">
      <alignment horizontal="left" vertical="top"/>
    </xf>
    <xf numFmtId="0" fontId="18" fillId="3" borderId="0" xfId="0" applyNumberFormat="1" applyFont="1" applyFill="1" applyBorder="1" applyAlignment="1" applyProtection="1">
      <alignment horizontal="left" vertical="top"/>
    </xf>
    <xf numFmtId="0" fontId="2" fillId="3" borderId="0" xfId="0" applyNumberFormat="1" applyFont="1" applyFill="1" applyBorder="1" applyAlignment="1" applyProtection="1">
      <alignment horizontal="left" vertical="top"/>
    </xf>
    <xf numFmtId="3" fontId="18" fillId="3" borderId="0" xfId="0" applyNumberFormat="1" applyFont="1" applyFill="1" applyBorder="1" applyAlignment="1" applyProtection="1">
      <alignment horizontal="left" vertical="top"/>
    </xf>
    <xf numFmtId="0" fontId="57" fillId="3" borderId="0" xfId="0" applyFont="1" applyFill="1" applyBorder="1" applyAlignment="1" applyProtection="1">
      <alignment horizontal="right" vertical="top" wrapText="1"/>
    </xf>
    <xf numFmtId="0" fontId="66" fillId="0" borderId="8" xfId="0" applyFont="1" applyBorder="1" applyAlignment="1" applyProtection="1">
      <alignment vertical="top" wrapText="1"/>
    </xf>
    <xf numFmtId="0" fontId="69" fillId="0" borderId="8" xfId="0" applyFont="1" applyBorder="1" applyAlignment="1" applyProtection="1">
      <alignment vertical="top" wrapText="1"/>
    </xf>
    <xf numFmtId="0" fontId="62" fillId="0" borderId="8" xfId="0" applyFont="1" applyBorder="1" applyAlignment="1" applyProtection="1">
      <alignment horizontal="center" vertical="top" wrapText="1"/>
    </xf>
    <xf numFmtId="4" fontId="81" fillId="64" borderId="9" xfId="0" applyNumberFormat="1" applyFont="1" applyFill="1" applyBorder="1" applyAlignment="1" applyProtection="1">
      <alignment horizontal="right" vertical="center"/>
    </xf>
    <xf numFmtId="0" fontId="22" fillId="24" borderId="38" xfId="0" applyFont="1" applyFill="1" applyBorder="1" applyAlignment="1" applyProtection="1">
      <alignment horizontal="left" vertical="top" wrapText="1"/>
    </xf>
    <xf numFmtId="0" fontId="22" fillId="24" borderId="38" xfId="0" applyFont="1" applyFill="1" applyBorder="1" applyAlignment="1" applyProtection="1">
      <alignment horizontal="right" vertical="top" wrapText="1"/>
    </xf>
    <xf numFmtId="0" fontId="22" fillId="24" borderId="77" xfId="0" applyFont="1" applyFill="1" applyBorder="1" applyAlignment="1" applyProtection="1">
      <alignment horizontal="right" vertical="top" wrapText="1"/>
    </xf>
    <xf numFmtId="0" fontId="22" fillId="24" borderId="77" xfId="0" applyFont="1" applyFill="1" applyBorder="1" applyAlignment="1" applyProtection="1">
      <alignment horizontal="right" vertical="top"/>
    </xf>
    <xf numFmtId="0" fontId="22" fillId="24" borderId="38" xfId="0" applyFont="1" applyFill="1" applyBorder="1" applyAlignment="1" applyProtection="1">
      <alignment horizontal="right" vertical="top"/>
    </xf>
    <xf numFmtId="4" fontId="4" fillId="3" borderId="0" xfId="0" applyNumberFormat="1" applyFont="1" applyFill="1" applyBorder="1" applyAlignment="1" applyProtection="1">
      <alignment horizontal="left" vertical="center"/>
    </xf>
    <xf numFmtId="4" fontId="24" fillId="3" borderId="0" xfId="0" applyNumberFormat="1" applyFont="1" applyFill="1" applyBorder="1" applyAlignment="1" applyProtection="1">
      <alignment horizontal="right" vertical="center"/>
    </xf>
    <xf numFmtId="0" fontId="22" fillId="3" borderId="0" xfId="0" applyFont="1" applyFill="1" applyBorder="1" applyAlignment="1" applyProtection="1">
      <alignment horizontal="left" vertical="top" wrapText="1"/>
    </xf>
    <xf numFmtId="0" fontId="22" fillId="3" borderId="0" xfId="0" applyFont="1" applyFill="1" applyBorder="1" applyAlignment="1" applyProtection="1">
      <alignment horizontal="right" vertical="top" wrapText="1"/>
    </xf>
    <xf numFmtId="0" fontId="22" fillId="3" borderId="0" xfId="0" applyFont="1" applyFill="1" applyBorder="1" applyAlignment="1" applyProtection="1">
      <alignment horizontal="right" vertical="top"/>
    </xf>
    <xf numFmtId="0" fontId="22" fillId="24" borderId="8" xfId="0" applyFont="1" applyFill="1" applyBorder="1" applyAlignment="1" applyProtection="1">
      <alignment horizontal="left" vertical="top" wrapText="1"/>
    </xf>
    <xf numFmtId="0" fontId="22" fillId="24" borderId="2" xfId="0" applyFont="1" applyFill="1" applyBorder="1" applyAlignment="1" applyProtection="1">
      <alignment horizontal="left" vertical="top" wrapText="1"/>
    </xf>
    <xf numFmtId="0" fontId="22" fillId="24" borderId="3" xfId="0" applyFont="1" applyFill="1" applyBorder="1" applyAlignment="1" applyProtection="1">
      <alignment horizontal="left" vertical="top" wrapText="1"/>
    </xf>
    <xf numFmtId="0" fontId="22" fillId="24" borderId="8" xfId="0" applyFont="1" applyFill="1" applyBorder="1" applyAlignment="1" applyProtection="1">
      <alignment horizontal="right" vertical="top" wrapText="1"/>
    </xf>
    <xf numFmtId="0" fontId="22" fillId="24" borderId="2" xfId="0" applyFont="1" applyFill="1" applyBorder="1" applyAlignment="1" applyProtection="1">
      <alignment horizontal="right" vertical="top" wrapText="1"/>
    </xf>
    <xf numFmtId="0" fontId="22" fillId="24" borderId="2" xfId="0" applyFont="1" applyFill="1" applyBorder="1" applyAlignment="1" applyProtection="1">
      <alignment horizontal="right" vertical="top"/>
    </xf>
    <xf numFmtId="0" fontId="22" fillId="24" borderId="8" xfId="0" applyFont="1" applyFill="1" applyBorder="1" applyAlignment="1" applyProtection="1">
      <alignment horizontal="right" vertical="top"/>
    </xf>
    <xf numFmtId="0" fontId="57" fillId="0" borderId="2" xfId="0" applyFont="1" applyBorder="1" applyAlignment="1" applyProtection="1">
      <alignment horizontal="left" vertical="top" wrapText="1"/>
    </xf>
    <xf numFmtId="0" fontId="57" fillId="0" borderId="4" xfId="0" applyFont="1" applyBorder="1" applyAlignment="1" applyProtection="1">
      <alignment horizontal="left" vertical="top" wrapText="1"/>
    </xf>
    <xf numFmtId="0" fontId="57" fillId="0" borderId="3" xfId="0" applyFont="1" applyBorder="1" applyAlignment="1" applyProtection="1">
      <alignment horizontal="left" vertical="top" wrapText="1"/>
    </xf>
    <xf numFmtId="0" fontId="22" fillId="24" borderId="49" xfId="0" applyFont="1" applyFill="1" applyBorder="1" applyAlignment="1" applyProtection="1">
      <alignment horizontal="left" vertical="top" wrapText="1"/>
    </xf>
    <xf numFmtId="0" fontId="22" fillId="24" borderId="76" xfId="0" applyFont="1" applyFill="1" applyBorder="1" applyAlignment="1" applyProtection="1">
      <alignment horizontal="left" vertical="top" wrapText="1"/>
    </xf>
    <xf numFmtId="0" fontId="22" fillId="24" borderId="53" xfId="0" applyFont="1" applyFill="1" applyBorder="1" applyAlignment="1" applyProtection="1">
      <alignment horizontal="left" vertical="top" wrapText="1"/>
    </xf>
    <xf numFmtId="0" fontId="22" fillId="24" borderId="49" xfId="0" applyFont="1" applyFill="1" applyBorder="1" applyAlignment="1" applyProtection="1">
      <alignment horizontal="right" vertical="top" wrapText="1"/>
    </xf>
    <xf numFmtId="0" fontId="22" fillId="24" borderId="76" xfId="0" applyFont="1" applyFill="1" applyBorder="1" applyAlignment="1" applyProtection="1">
      <alignment horizontal="right" vertical="top" wrapText="1"/>
    </xf>
    <xf numFmtId="0" fontId="22" fillId="24" borderId="76" xfId="0" applyFont="1" applyFill="1" applyBorder="1" applyAlignment="1" applyProtection="1">
      <alignment horizontal="right" vertical="top"/>
    </xf>
    <xf numFmtId="0" fontId="22" fillId="24" borderId="49" xfId="0" applyFont="1" applyFill="1" applyBorder="1" applyAlignment="1" applyProtection="1">
      <alignment horizontal="right" vertical="top"/>
    </xf>
    <xf numFmtId="0" fontId="57" fillId="0" borderId="76" xfId="0" applyFont="1" applyBorder="1" applyAlignment="1" applyProtection="1">
      <alignment horizontal="left" vertical="top" wrapText="1"/>
    </xf>
    <xf numFmtId="0" fontId="57" fillId="0" borderId="52" xfId="0" applyFont="1" applyBorder="1" applyAlignment="1" applyProtection="1">
      <alignment horizontal="left" vertical="top" wrapText="1"/>
    </xf>
    <xf numFmtId="0" fontId="57" fillId="0" borderId="53" xfId="0" applyFont="1" applyBorder="1" applyAlignment="1" applyProtection="1">
      <alignment horizontal="left" vertical="top" wrapText="1"/>
    </xf>
    <xf numFmtId="0" fontId="18" fillId="25" borderId="49" xfId="0" applyFont="1" applyFill="1" applyBorder="1" applyAlignment="1" applyProtection="1">
      <alignment horizontal="left" vertical="top" wrapText="1"/>
    </xf>
    <xf numFmtId="4" fontId="18" fillId="23" borderId="49" xfId="0" applyNumberFormat="1" applyFont="1" applyFill="1" applyBorder="1" applyAlignment="1" applyProtection="1">
      <alignment horizontal="right" vertical="top"/>
    </xf>
    <xf numFmtId="0" fontId="18" fillId="23" borderId="49" xfId="0" applyNumberFormat="1" applyFont="1" applyFill="1" applyBorder="1" applyAlignment="1" applyProtection="1">
      <alignment horizontal="right" vertical="top"/>
    </xf>
    <xf numFmtId="4" fontId="18" fillId="26" borderId="49" xfId="0" applyNumberFormat="1" applyFont="1" applyFill="1" applyBorder="1" applyAlignment="1" applyProtection="1">
      <alignment horizontal="right" vertical="top"/>
    </xf>
    <xf numFmtId="0" fontId="18" fillId="26" borderId="49" xfId="0" applyNumberFormat="1" applyFont="1" applyFill="1" applyBorder="1" applyAlignment="1" applyProtection="1">
      <alignment horizontal="right" vertical="top"/>
    </xf>
    <xf numFmtId="4" fontId="18" fillId="0" borderId="49" xfId="0" applyNumberFormat="1" applyFont="1" applyFill="1" applyBorder="1" applyAlignment="1" applyProtection="1">
      <alignment vertical="center"/>
    </xf>
    <xf numFmtId="4" fontId="18" fillId="0" borderId="49" xfId="0" applyNumberFormat="1" applyFont="1" applyFill="1" applyBorder="1" applyAlignment="1" applyProtection="1">
      <alignment horizontal="left" vertical="center"/>
    </xf>
    <xf numFmtId="4" fontId="22" fillId="23" borderId="49" xfId="0" applyNumberFormat="1" applyFont="1" applyFill="1" applyBorder="1" applyAlignment="1" applyProtection="1">
      <alignment horizontal="right" vertical="top"/>
    </xf>
    <xf numFmtId="0" fontId="22" fillId="23" borderId="49" xfId="0" applyNumberFormat="1" applyFont="1" applyFill="1" applyBorder="1" applyAlignment="1" applyProtection="1">
      <alignment horizontal="right" vertical="top"/>
    </xf>
    <xf numFmtId="0" fontId="18" fillId="0" borderId="49" xfId="0" applyFont="1" applyBorder="1" applyAlignment="1" applyProtection="1">
      <alignment horizontal="left" vertical="top" wrapText="1"/>
    </xf>
    <xf numFmtId="4" fontId="18" fillId="0" borderId="49" xfId="0" applyNumberFormat="1" applyFont="1" applyBorder="1" applyAlignment="1" applyProtection="1">
      <alignment horizontal="right" vertical="top"/>
    </xf>
    <xf numFmtId="0" fontId="18" fillId="0" borderId="49" xfId="0" applyNumberFormat="1" applyFont="1" applyBorder="1" applyAlignment="1" applyProtection="1">
      <alignment horizontal="right" vertical="top"/>
    </xf>
    <xf numFmtId="4" fontId="18" fillId="0" borderId="49" xfId="0" applyNumberFormat="1" applyFont="1" applyFill="1" applyBorder="1" applyAlignment="1" applyProtection="1">
      <alignment horizontal="left" vertical="center" wrapText="1"/>
    </xf>
    <xf numFmtId="0" fontId="57" fillId="0" borderId="49" xfId="0" applyFont="1" applyBorder="1" applyAlignment="1" applyProtection="1">
      <alignment horizontal="right" vertical="top" wrapText="1"/>
    </xf>
    <xf numFmtId="0" fontId="62" fillId="0" borderId="49" xfId="0" applyFont="1" applyBorder="1" applyAlignment="1" applyProtection="1">
      <alignment horizontal="right" vertical="top" wrapText="1"/>
    </xf>
    <xf numFmtId="4" fontId="22" fillId="0" borderId="49" xfId="0" applyNumberFormat="1" applyFont="1" applyBorder="1" applyAlignment="1" applyProtection="1">
      <alignment horizontal="right" vertical="top"/>
    </xf>
    <xf numFmtId="0" fontId="22" fillId="0" borderId="49" xfId="0" applyNumberFormat="1" applyFont="1" applyBorder="1" applyAlignment="1" applyProtection="1">
      <alignment horizontal="right" vertical="top"/>
    </xf>
    <xf numFmtId="0" fontId="76" fillId="0" borderId="0" xfId="0" applyFont="1" applyBorder="1" applyAlignment="1" applyProtection="1">
      <alignment horizontal="center" vertical="center" wrapText="1"/>
    </xf>
    <xf numFmtId="0" fontId="59" fillId="0" borderId="0" xfId="0" applyFont="1" applyBorder="1" applyAlignment="1" applyProtection="1">
      <alignment vertical="center"/>
    </xf>
    <xf numFmtId="0" fontId="59" fillId="0" borderId="0" xfId="0" applyFont="1" applyBorder="1" applyAlignment="1" applyProtection="1">
      <alignment horizontal="center" vertical="center"/>
    </xf>
    <xf numFmtId="0" fontId="66" fillId="0" borderId="49" xfId="0" applyFont="1" applyFill="1" applyBorder="1" applyAlignment="1" applyProtection="1">
      <alignment horizontal="left"/>
    </xf>
    <xf numFmtId="0" fontId="63" fillId="0" borderId="49" xfId="0" applyFont="1" applyBorder="1" applyAlignment="1" applyProtection="1">
      <alignment vertical="top" wrapText="1"/>
    </xf>
    <xf numFmtId="0" fontId="72" fillId="0" borderId="49" xfId="0" applyFont="1" applyBorder="1" applyAlignment="1" applyProtection="1">
      <alignment vertical="top" wrapText="1"/>
    </xf>
    <xf numFmtId="0" fontId="72" fillId="0" borderId="49" xfId="0" applyFont="1" applyBorder="1" applyAlignment="1" applyProtection="1">
      <alignment horizontal="center" vertical="top" wrapText="1"/>
    </xf>
    <xf numFmtId="0" fontId="69" fillId="0" borderId="49" xfId="0" applyFont="1" applyFill="1" applyBorder="1" applyAlignment="1" applyProtection="1">
      <alignment vertical="top" wrapText="1"/>
    </xf>
    <xf numFmtId="0" fontId="72" fillId="0" borderId="49" xfId="0" applyFont="1" applyBorder="1" applyAlignment="1" applyProtection="1">
      <alignment horizontal="left" vertical="top" wrapText="1" indent="3"/>
    </xf>
    <xf numFmtId="0" fontId="72" fillId="0" borderId="49" xfId="0" applyFont="1" applyBorder="1" applyAlignment="1" applyProtection="1">
      <alignment horizontal="left" vertical="top" wrapText="1" indent="1"/>
    </xf>
    <xf numFmtId="0" fontId="72" fillId="0" borderId="49" xfId="0" applyFont="1" applyBorder="1" applyAlignment="1" applyProtection="1">
      <alignment horizontal="left" vertical="top" wrapText="1" indent="2"/>
    </xf>
    <xf numFmtId="0" fontId="60" fillId="0" borderId="49" xfId="0" applyFont="1" applyBorder="1" applyAlignment="1" applyProtection="1">
      <alignment vertical="top" wrapText="1"/>
    </xf>
    <xf numFmtId="0" fontId="60" fillId="0" borderId="49" xfId="0" applyFont="1" applyBorder="1" applyAlignment="1" applyProtection="1">
      <alignment horizontal="center" vertical="top" wrapText="1"/>
    </xf>
    <xf numFmtId="0" fontId="57" fillId="0" borderId="49" xfId="0" applyFont="1" applyFill="1" applyBorder="1" applyAlignment="1" applyProtection="1">
      <alignment horizontal="center" vertical="top" wrapText="1"/>
    </xf>
    <xf numFmtId="0" fontId="66" fillId="0" borderId="49" xfId="0" applyFont="1" applyFill="1" applyBorder="1" applyAlignment="1" applyProtection="1">
      <alignment vertical="top" wrapText="1"/>
    </xf>
    <xf numFmtId="0" fontId="73" fillId="0" borderId="49" xfId="0" applyFont="1" applyFill="1" applyBorder="1" applyProtection="1"/>
    <xf numFmtId="0" fontId="60" fillId="0" borderId="49" xfId="0" applyFont="1" applyBorder="1" applyAlignment="1" applyProtection="1">
      <alignment horizontal="left" vertical="top" wrapText="1" indent="1"/>
    </xf>
    <xf numFmtId="0" fontId="62" fillId="0" borderId="49" xfId="0" applyFont="1" applyFill="1" applyBorder="1" applyAlignment="1" applyProtection="1">
      <alignment vertical="top" wrapText="1"/>
    </xf>
    <xf numFmtId="1" fontId="62" fillId="0" borderId="49" xfId="0" applyNumberFormat="1" applyFont="1" applyFill="1" applyBorder="1" applyAlignment="1" applyProtection="1">
      <alignment horizontal="center" vertical="top" wrapText="1"/>
    </xf>
    <xf numFmtId="0" fontId="62" fillId="0" borderId="49" xfId="0" applyFont="1" applyFill="1" applyBorder="1" applyAlignment="1" applyProtection="1">
      <alignment horizontal="center" vertical="top" wrapText="1"/>
    </xf>
    <xf numFmtId="0" fontId="66" fillId="0" borderId="49" xfId="0" applyFont="1" applyFill="1" applyBorder="1" applyAlignment="1" applyProtection="1">
      <alignment horizontal="center"/>
    </xf>
    <xf numFmtId="0" fontId="61" fillId="0" borderId="49" xfId="0" applyFont="1" applyBorder="1" applyAlignment="1" applyProtection="1">
      <alignment vertical="top" wrapText="1"/>
    </xf>
    <xf numFmtId="0" fontId="66" fillId="0" borderId="49" xfId="0" applyFont="1" applyFill="1" applyBorder="1" applyAlignment="1" applyProtection="1">
      <alignment horizontal="center" vertical="top"/>
    </xf>
    <xf numFmtId="0" fontId="71" fillId="0" borderId="49" xfId="0" applyFont="1" applyBorder="1" applyAlignment="1" applyProtection="1">
      <alignment horizontal="center" vertical="center" textRotation="90" wrapText="1"/>
    </xf>
    <xf numFmtId="0" fontId="66" fillId="0" borderId="49" xfId="0" applyFont="1" applyFill="1" applyBorder="1" applyProtection="1"/>
    <xf numFmtId="0" fontId="60" fillId="0" borderId="78" xfId="0" applyFont="1" applyBorder="1" applyAlignment="1" applyProtection="1">
      <alignment vertical="top" wrapText="1"/>
    </xf>
    <xf numFmtId="0" fontId="60" fillId="0" borderId="78" xfId="0" applyFont="1" applyBorder="1" applyAlignment="1" applyProtection="1">
      <alignment horizontal="center" vertical="top" wrapText="1"/>
    </xf>
    <xf numFmtId="0" fontId="60" fillId="3" borderId="0" xfId="0" applyFont="1" applyFill="1" applyBorder="1" applyAlignment="1" applyProtection="1">
      <alignment vertical="top" wrapText="1"/>
    </xf>
    <xf numFmtId="0" fontId="60" fillId="3" borderId="0" xfId="0" applyFont="1" applyFill="1" applyBorder="1" applyAlignment="1" applyProtection="1">
      <alignment horizontal="center" vertical="top" wrapText="1"/>
    </xf>
    <xf numFmtId="4" fontId="79" fillId="29" borderId="49" xfId="0" applyNumberFormat="1" applyFont="1" applyFill="1" applyBorder="1" applyAlignment="1" applyProtection="1">
      <alignment vertical="center" wrapText="1"/>
    </xf>
    <xf numFmtId="4" fontId="79" fillId="29" borderId="49" xfId="0" applyNumberFormat="1" applyFont="1" applyFill="1" applyBorder="1" applyAlignment="1" applyProtection="1">
      <alignment horizontal="center" vertical="center" wrapText="1"/>
    </xf>
    <xf numFmtId="0" fontId="59" fillId="0" borderId="85" xfId="0" applyNumberFormat="1" applyFont="1" applyBorder="1" applyAlignment="1" applyProtection="1">
      <alignment horizontal="left" vertical="top"/>
    </xf>
    <xf numFmtId="0" fontId="62" fillId="0" borderId="49" xfId="0" applyFont="1" applyBorder="1" applyAlignment="1" applyProtection="1">
      <alignment horizontal="left" vertical="top" wrapText="1" indent="1"/>
    </xf>
    <xf numFmtId="0" fontId="62" fillId="0" borderId="49" xfId="0" applyFont="1" applyBorder="1" applyAlignment="1" applyProtection="1">
      <alignment horizontal="left" vertical="top" wrapText="1" indent="2"/>
    </xf>
    <xf numFmtId="0" fontId="38" fillId="0" borderId="0" xfId="0" applyFont="1" applyFill="1" applyBorder="1" applyAlignment="1" applyProtection="1">
      <alignment horizontal="center" vertical="center"/>
    </xf>
    <xf numFmtId="0" fontId="18" fillId="51" borderId="49" xfId="0" applyFont="1" applyFill="1" applyBorder="1" applyAlignment="1" applyProtection="1">
      <alignment horizontal="center" vertical="center"/>
    </xf>
    <xf numFmtId="4" fontId="18" fillId="51" borderId="49" xfId="0" applyNumberFormat="1" applyFont="1" applyFill="1" applyBorder="1" applyAlignment="1" applyProtection="1">
      <alignment horizontal="center" vertical="center"/>
    </xf>
    <xf numFmtId="0" fontId="59" fillId="0" borderId="85" xfId="0" applyNumberFormat="1" applyFont="1" applyBorder="1" applyAlignment="1" applyProtection="1">
      <alignment horizontal="center" vertical="top"/>
    </xf>
    <xf numFmtId="0" fontId="10" fillId="43" borderId="8" xfId="0" applyFont="1" applyFill="1" applyBorder="1" applyAlignment="1" applyProtection="1">
      <alignment horizontal="center" vertical="center" wrapText="1"/>
    </xf>
    <xf numFmtId="4" fontId="18" fillId="51" borderId="49" xfId="16" applyNumberFormat="1" applyFont="1" applyFill="1" applyBorder="1" applyAlignment="1" applyProtection="1">
      <alignment horizontal="center" vertical="center"/>
    </xf>
    <xf numFmtId="4" fontId="18" fillId="39" borderId="49" xfId="16" applyNumberFormat="1" applyFont="1" applyFill="1" applyBorder="1" applyAlignment="1" applyProtection="1">
      <alignment vertical="center"/>
    </xf>
    <xf numFmtId="2" fontId="18" fillId="39" borderId="49" xfId="16" applyNumberFormat="1" applyFont="1" applyFill="1" applyBorder="1" applyAlignment="1" applyProtection="1">
      <alignment horizontal="center" vertical="center"/>
    </xf>
    <xf numFmtId="2" fontId="18" fillId="39" borderId="49" xfId="0" applyNumberFormat="1" applyFont="1" applyFill="1" applyBorder="1" applyAlignment="1" applyProtection="1">
      <alignment horizontal="center" vertical="center"/>
    </xf>
    <xf numFmtId="0" fontId="22" fillId="21" borderId="8" xfId="0" applyFont="1" applyFill="1" applyBorder="1" applyAlignment="1" applyProtection="1">
      <alignment horizontal="left" vertical="top"/>
    </xf>
    <xf numFmtId="0" fontId="22" fillId="21" borderId="49" xfId="0" applyFont="1" applyFill="1" applyBorder="1" applyAlignment="1" applyProtection="1">
      <alignment horizontal="left" vertical="top"/>
    </xf>
    <xf numFmtId="0" fontId="22" fillId="21" borderId="49" xfId="0" applyFont="1" applyFill="1" applyBorder="1" applyAlignment="1" applyProtection="1">
      <alignment vertical="top"/>
    </xf>
    <xf numFmtId="4" fontId="22" fillId="51" borderId="49" xfId="0" applyNumberFormat="1" applyFont="1" applyFill="1" applyBorder="1" applyAlignment="1" applyProtection="1">
      <alignment horizontal="right" vertical="center"/>
    </xf>
    <xf numFmtId="4" fontId="22" fillId="51" borderId="49" xfId="0" applyNumberFormat="1" applyFont="1" applyFill="1" applyBorder="1" applyAlignment="1" applyProtection="1">
      <alignment horizontal="center" vertical="center"/>
    </xf>
    <xf numFmtId="0" fontId="2" fillId="23" borderId="49" xfId="0" applyNumberFormat="1" applyFont="1" applyFill="1" applyBorder="1" applyAlignment="1" applyProtection="1">
      <alignment horizontal="left" vertical="top"/>
    </xf>
    <xf numFmtId="4" fontId="31" fillId="4" borderId="23" xfId="0" applyNumberFormat="1" applyFont="1" applyFill="1" applyBorder="1" applyAlignment="1" applyProtection="1">
      <alignment horizontal="right" vertical="center"/>
    </xf>
    <xf numFmtId="0" fontId="22" fillId="24" borderId="78" xfId="0" applyFont="1" applyFill="1" applyBorder="1" applyAlignment="1" applyProtection="1">
      <alignment horizontal="left" vertical="top" wrapText="1"/>
    </xf>
    <xf numFmtId="0" fontId="22" fillId="24" borderId="78" xfId="0" applyFont="1" applyFill="1" applyBorder="1" applyAlignment="1" applyProtection="1">
      <alignment horizontal="right" vertical="top" wrapText="1"/>
    </xf>
    <xf numFmtId="0" fontId="22" fillId="24" borderId="80" xfId="0" applyFont="1" applyFill="1" applyBorder="1" applyAlignment="1" applyProtection="1">
      <alignment horizontal="right" vertical="top" wrapText="1"/>
    </xf>
    <xf numFmtId="0" fontId="22" fillId="24" borderId="80" xfId="0" applyFont="1" applyFill="1" applyBorder="1" applyAlignment="1" applyProtection="1">
      <alignment horizontal="right" vertical="top"/>
    </xf>
    <xf numFmtId="0" fontId="22" fillId="24" borderId="78" xfId="0" applyFont="1" applyFill="1" applyBorder="1" applyAlignment="1" applyProtection="1">
      <alignment horizontal="right" vertical="top"/>
    </xf>
    <xf numFmtId="4" fontId="31" fillId="3" borderId="0" xfId="0" applyNumberFormat="1" applyFont="1" applyFill="1" applyBorder="1" applyAlignment="1" applyProtection="1">
      <alignment horizontal="right" vertical="center"/>
    </xf>
    <xf numFmtId="0" fontId="22" fillId="24" borderId="0" xfId="0" applyFont="1" applyFill="1" applyBorder="1" applyAlignment="1" applyProtection="1">
      <alignment horizontal="left" vertical="top" wrapText="1"/>
    </xf>
    <xf numFmtId="0" fontId="22" fillId="24" borderId="0" xfId="0" applyFont="1" applyFill="1" applyBorder="1" applyAlignment="1" applyProtection="1">
      <alignment horizontal="right" vertical="top" wrapText="1"/>
    </xf>
    <xf numFmtId="0" fontId="22" fillId="24" borderId="0" xfId="0" applyFont="1" applyFill="1" applyBorder="1" applyAlignment="1" applyProtection="1">
      <alignment horizontal="right" vertical="top"/>
    </xf>
    <xf numFmtId="0" fontId="57" fillId="0" borderId="0" xfId="0" applyFont="1" applyBorder="1" applyAlignment="1" applyProtection="1">
      <alignment horizontal="left" vertical="top" wrapText="1"/>
    </xf>
    <xf numFmtId="0" fontId="59" fillId="0" borderId="88" xfId="0" applyFont="1" applyBorder="1" applyAlignment="1" applyProtection="1">
      <alignment horizontal="center" vertical="top" wrapText="1"/>
    </xf>
    <xf numFmtId="0" fontId="62" fillId="0" borderId="8" xfId="0" applyFont="1" applyBorder="1" applyAlignment="1" applyProtection="1">
      <alignment horizontal="left" vertical="top" wrapText="1" indent="4"/>
    </xf>
    <xf numFmtId="0" fontId="59" fillId="0" borderId="56" xfId="0" applyFont="1" applyBorder="1" applyAlignment="1" applyProtection="1">
      <alignment horizontal="center" vertical="top" wrapText="1"/>
    </xf>
    <xf numFmtId="0" fontId="57" fillId="0" borderId="49" xfId="0" applyFont="1" applyBorder="1" applyAlignment="1" applyProtection="1">
      <alignment wrapText="1"/>
    </xf>
    <xf numFmtId="0" fontId="22" fillId="0" borderId="0" xfId="0" applyFont="1" applyFill="1" applyBorder="1" applyAlignment="1" applyProtection="1">
      <alignment horizontal="left" vertical="top" wrapText="1"/>
    </xf>
    <xf numFmtId="0" fontId="22" fillId="0" borderId="0" xfId="0" applyFont="1" applyFill="1" applyBorder="1" applyAlignment="1" applyProtection="1">
      <alignment horizontal="right" vertical="top" wrapText="1"/>
    </xf>
    <xf numFmtId="0" fontId="22" fillId="0" borderId="0" xfId="0" applyFont="1" applyFill="1" applyBorder="1" applyAlignment="1" applyProtection="1">
      <alignment horizontal="right" vertical="top"/>
    </xf>
    <xf numFmtId="0" fontId="57" fillId="0" borderId="8" xfId="0" applyFont="1" applyBorder="1" applyAlignment="1" applyProtection="1">
      <alignment horizontal="left" vertical="top" wrapText="1"/>
    </xf>
    <xf numFmtId="0" fontId="57" fillId="0" borderId="49" xfId="0" applyFont="1" applyBorder="1" applyAlignment="1" applyProtection="1">
      <alignment horizontal="left" vertical="top" wrapText="1"/>
    </xf>
    <xf numFmtId="4" fontId="22" fillId="51" borderId="49" xfId="0" applyNumberFormat="1" applyFont="1" applyFill="1" applyBorder="1" applyAlignment="1" applyProtection="1">
      <alignment vertical="center" wrapText="1"/>
    </xf>
    <xf numFmtId="4" fontId="31" fillId="3" borderId="3" xfId="0" applyNumberFormat="1" applyFont="1" applyFill="1" applyBorder="1" applyAlignment="1" applyProtection="1">
      <alignment horizontal="center" vertical="center"/>
    </xf>
    <xf numFmtId="0" fontId="22" fillId="10" borderId="49" xfId="0" applyFont="1" applyFill="1" applyBorder="1" applyAlignment="1" applyProtection="1">
      <alignment horizontal="left" vertical="top" wrapText="1"/>
    </xf>
    <xf numFmtId="0" fontId="22" fillId="10" borderId="49" xfId="0" applyFont="1" applyFill="1" applyBorder="1" applyAlignment="1" applyProtection="1">
      <alignment horizontal="right" vertical="top" wrapText="1"/>
    </xf>
    <xf numFmtId="0" fontId="22" fillId="10" borderId="54" xfId="0" applyFont="1" applyFill="1" applyBorder="1" applyAlignment="1" applyProtection="1">
      <alignment horizontal="right" vertical="top" wrapText="1"/>
    </xf>
    <xf numFmtId="0" fontId="22" fillId="10" borderId="54" xfId="0" applyFont="1" applyFill="1" applyBorder="1" applyAlignment="1" applyProtection="1">
      <alignment horizontal="right" vertical="top"/>
    </xf>
    <xf numFmtId="0" fontId="22" fillId="10" borderId="49" xfId="0" applyFont="1" applyFill="1" applyBorder="1" applyAlignment="1" applyProtection="1">
      <alignment horizontal="right" vertical="top"/>
    </xf>
    <xf numFmtId="4" fontId="7" fillId="4" borderId="28" xfId="0" applyNumberFormat="1" applyFont="1" applyFill="1" applyBorder="1" applyAlignment="1" applyProtection="1">
      <alignment horizontal="right" vertical="center"/>
    </xf>
    <xf numFmtId="0" fontId="22" fillId="10" borderId="78" xfId="0" applyFont="1" applyFill="1" applyBorder="1" applyAlignment="1" applyProtection="1">
      <alignment horizontal="left" vertical="top" wrapText="1"/>
    </xf>
    <xf numFmtId="0" fontId="22" fillId="10" borderId="78" xfId="0" applyFont="1" applyFill="1" applyBorder="1" applyAlignment="1" applyProtection="1">
      <alignment horizontal="right" vertical="top" wrapText="1"/>
    </xf>
    <xf numFmtId="0" fontId="22" fillId="10" borderId="90" xfId="0" applyFont="1" applyFill="1" applyBorder="1" applyAlignment="1" applyProtection="1">
      <alignment horizontal="right" vertical="top" wrapText="1"/>
    </xf>
    <xf numFmtId="0" fontId="22" fillId="10" borderId="90" xfId="0" applyFont="1" applyFill="1" applyBorder="1" applyAlignment="1" applyProtection="1">
      <alignment horizontal="right" vertical="top"/>
    </xf>
    <xf numFmtId="0" fontId="22" fillId="10" borderId="78" xfId="0" applyFont="1" applyFill="1" applyBorder="1" applyAlignment="1" applyProtection="1">
      <alignment horizontal="right" vertical="top"/>
    </xf>
    <xf numFmtId="4" fontId="7" fillId="3" borderId="0" xfId="0" applyNumberFormat="1" applyFont="1" applyFill="1" applyBorder="1" applyAlignment="1" applyProtection="1">
      <alignment horizontal="center" vertical="center"/>
    </xf>
    <xf numFmtId="4" fontId="7" fillId="3" borderId="0" xfId="0" applyNumberFormat="1" applyFont="1" applyFill="1" applyBorder="1" applyAlignment="1" applyProtection="1">
      <alignment horizontal="right" vertical="center"/>
    </xf>
    <xf numFmtId="4" fontId="7" fillId="4" borderId="49" xfId="0" applyNumberFormat="1" applyFont="1" applyFill="1" applyBorder="1" applyAlignment="1" applyProtection="1">
      <alignment horizontal="left" vertical="center"/>
    </xf>
    <xf numFmtId="0" fontId="22" fillId="10" borderId="8" xfId="0" applyFont="1" applyFill="1" applyBorder="1" applyAlignment="1" applyProtection="1">
      <alignment horizontal="left" vertical="top" wrapText="1"/>
    </xf>
    <xf numFmtId="0" fontId="22" fillId="10" borderId="2" xfId="0" applyFont="1" applyFill="1" applyBorder="1" applyAlignment="1" applyProtection="1">
      <alignment horizontal="left" vertical="top" wrapText="1"/>
    </xf>
    <xf numFmtId="0" fontId="22" fillId="10" borderId="3" xfId="0" applyFont="1" applyFill="1" applyBorder="1" applyAlignment="1" applyProtection="1">
      <alignment horizontal="left" vertical="top" wrapText="1"/>
    </xf>
    <xf numFmtId="0" fontId="22" fillId="10" borderId="8" xfId="0" applyFont="1" applyFill="1" applyBorder="1" applyAlignment="1" applyProtection="1">
      <alignment horizontal="right" vertical="top" wrapText="1"/>
    </xf>
    <xf numFmtId="0" fontId="22" fillId="10" borderId="2" xfId="0" applyFont="1" applyFill="1" applyBorder="1" applyAlignment="1" applyProtection="1">
      <alignment horizontal="right" vertical="top" wrapText="1"/>
    </xf>
    <xf numFmtId="0" fontId="22" fillId="10" borderId="2" xfId="0" applyFont="1" applyFill="1" applyBorder="1" applyAlignment="1" applyProtection="1">
      <alignment horizontal="right" vertical="top"/>
    </xf>
    <xf numFmtId="0" fontId="22" fillId="10" borderId="8" xfId="0" applyFont="1" applyFill="1" applyBorder="1" applyAlignment="1" applyProtection="1">
      <alignment horizontal="right" vertical="top"/>
    </xf>
    <xf numFmtId="0" fontId="22" fillId="10" borderId="76" xfId="0" applyFont="1" applyFill="1" applyBorder="1" applyAlignment="1" applyProtection="1">
      <alignment horizontal="left" vertical="top" wrapText="1"/>
    </xf>
    <xf numFmtId="0" fontId="22" fillId="10" borderId="53" xfId="0" applyFont="1" applyFill="1" applyBorder="1" applyAlignment="1" applyProtection="1">
      <alignment horizontal="left" vertical="top" wrapText="1"/>
    </xf>
    <xf numFmtId="0" fontId="22" fillId="10" borderId="76" xfId="0" applyFont="1" applyFill="1" applyBorder="1" applyAlignment="1" applyProtection="1">
      <alignment horizontal="right" vertical="top" wrapText="1"/>
    </xf>
    <xf numFmtId="0" fontId="22" fillId="10" borderId="76" xfId="0" applyFont="1" applyFill="1" applyBorder="1" applyAlignment="1" applyProtection="1">
      <alignment horizontal="right" vertical="top"/>
    </xf>
    <xf numFmtId="0" fontId="18" fillId="23" borderId="76" xfId="0" applyFont="1" applyFill="1" applyBorder="1" applyAlignment="1" applyProtection="1">
      <alignment horizontal="left" vertical="top"/>
    </xf>
    <xf numFmtId="0" fontId="18" fillId="23" borderId="53" xfId="0" applyFont="1" applyFill="1" applyBorder="1" applyAlignment="1" applyProtection="1">
      <alignment horizontal="left" vertical="top"/>
    </xf>
    <xf numFmtId="0" fontId="62" fillId="0" borderId="49" xfId="0" applyFont="1" applyBorder="1" applyAlignment="1" applyProtection="1">
      <alignment horizontal="left" vertical="top" wrapText="1"/>
    </xf>
    <xf numFmtId="4" fontId="18" fillId="0" borderId="84" xfId="0" applyNumberFormat="1" applyFont="1" applyFill="1" applyBorder="1" applyAlignment="1" applyProtection="1">
      <alignment vertical="center"/>
    </xf>
    <xf numFmtId="4" fontId="18" fillId="0" borderId="84" xfId="0" applyNumberFormat="1" applyFont="1" applyFill="1" applyBorder="1" applyAlignment="1" applyProtection="1">
      <alignment horizontal="left" vertical="center"/>
    </xf>
    <xf numFmtId="0" fontId="18" fillId="3" borderId="49" xfId="0" applyFont="1" applyFill="1" applyBorder="1" applyAlignment="1" applyProtection="1">
      <alignment horizontal="left" vertical="top" wrapText="1"/>
    </xf>
    <xf numFmtId="0" fontId="18" fillId="3" borderId="49" xfId="0" applyNumberFormat="1" applyFont="1" applyFill="1" applyBorder="1" applyAlignment="1" applyProtection="1">
      <alignment horizontal="right" vertical="top"/>
    </xf>
    <xf numFmtId="4" fontId="18" fillId="3" borderId="49" xfId="0" applyNumberFormat="1" applyFont="1" applyFill="1" applyBorder="1" applyAlignment="1" applyProtection="1">
      <alignment horizontal="right" vertical="top"/>
    </xf>
    <xf numFmtId="0" fontId="59" fillId="3" borderId="0" xfId="0" applyFont="1" applyFill="1" applyBorder="1" applyAlignment="1" applyProtection="1">
      <alignment vertical="center"/>
    </xf>
    <xf numFmtId="0" fontId="59" fillId="3" borderId="0" xfId="0" applyFont="1" applyFill="1" applyBorder="1" applyAlignment="1" applyProtection="1">
      <alignment horizontal="center" vertical="center"/>
    </xf>
    <xf numFmtId="4" fontId="22" fillId="3" borderId="49" xfId="0" applyNumberFormat="1" applyFont="1" applyFill="1" applyBorder="1" applyAlignment="1" applyProtection="1">
      <alignment horizontal="right" vertical="top"/>
    </xf>
    <xf numFmtId="0" fontId="22" fillId="3" borderId="49" xfId="0" applyNumberFormat="1" applyFont="1" applyFill="1" applyBorder="1" applyAlignment="1" applyProtection="1">
      <alignment horizontal="right" vertical="top"/>
    </xf>
    <xf numFmtId="0" fontId="66" fillId="3" borderId="49" xfId="0" applyFont="1" applyFill="1" applyBorder="1" applyAlignment="1" applyProtection="1">
      <alignment horizontal="left"/>
    </xf>
    <xf numFmtId="0" fontId="63" fillId="3" borderId="49" xfId="0" applyFont="1" applyFill="1" applyBorder="1" applyAlignment="1" applyProtection="1">
      <alignment vertical="top" wrapText="1"/>
    </xf>
    <xf numFmtId="0" fontId="72" fillId="3" borderId="49" xfId="0" applyFont="1" applyFill="1" applyBorder="1" applyAlignment="1" applyProtection="1">
      <alignment vertical="top" wrapText="1"/>
    </xf>
    <xf numFmtId="0" fontId="72" fillId="3" borderId="49" xfId="0" applyFont="1" applyFill="1" applyBorder="1" applyAlignment="1" applyProtection="1">
      <alignment horizontal="center" vertical="top" wrapText="1"/>
    </xf>
    <xf numFmtId="0" fontId="76" fillId="3" borderId="0" xfId="0" applyFont="1" applyFill="1" applyBorder="1" applyAlignment="1" applyProtection="1">
      <alignment horizontal="center" vertical="center" wrapText="1"/>
    </xf>
    <xf numFmtId="0" fontId="69" fillId="3" borderId="49" xfId="0" applyFont="1" applyFill="1" applyBorder="1" applyAlignment="1" applyProtection="1">
      <alignment vertical="top" wrapText="1"/>
    </xf>
    <xf numFmtId="0" fontId="72" fillId="3" borderId="49" xfId="0" applyFont="1" applyFill="1" applyBorder="1" applyAlignment="1" applyProtection="1">
      <alignment horizontal="left" vertical="top" wrapText="1" indent="3"/>
    </xf>
    <xf numFmtId="0" fontId="72" fillId="3" borderId="49" xfId="0" applyFont="1" applyFill="1" applyBorder="1" applyAlignment="1" applyProtection="1">
      <alignment horizontal="left" vertical="top" wrapText="1" indent="1"/>
    </xf>
    <xf numFmtId="0" fontId="72" fillId="3" borderId="49" xfId="0" applyFont="1" applyFill="1" applyBorder="1" applyAlignment="1" applyProtection="1">
      <alignment horizontal="left" vertical="top" wrapText="1" indent="2"/>
    </xf>
    <xf numFmtId="0" fontId="60" fillId="3" borderId="49" xfId="0" applyFont="1" applyFill="1" applyBorder="1" applyAlignment="1" applyProtection="1">
      <alignment vertical="top" wrapText="1"/>
    </xf>
    <xf numFmtId="0" fontId="60" fillId="3" borderId="49" xfId="0" applyFont="1" applyFill="1" applyBorder="1" applyAlignment="1" applyProtection="1">
      <alignment horizontal="center" vertical="top" wrapText="1"/>
    </xf>
    <xf numFmtId="0" fontId="57" fillId="3" borderId="49" xfId="0" applyFont="1" applyFill="1" applyBorder="1" applyAlignment="1" applyProtection="1">
      <alignment horizontal="center" vertical="top" wrapText="1"/>
    </xf>
    <xf numFmtId="0" fontId="66" fillId="3" borderId="49" xfId="0" applyFont="1" applyFill="1" applyBorder="1" applyAlignment="1" applyProtection="1">
      <alignment vertical="top" wrapText="1"/>
    </xf>
    <xf numFmtId="0" fontId="73" fillId="3" borderId="49" xfId="0" applyFont="1" applyFill="1" applyBorder="1" applyProtection="1"/>
    <xf numFmtId="0" fontId="60" fillId="3" borderId="49" xfId="0" applyFont="1" applyFill="1" applyBorder="1" applyAlignment="1" applyProtection="1">
      <alignment horizontal="left" vertical="top" wrapText="1" indent="1"/>
    </xf>
    <xf numFmtId="0" fontId="62" fillId="3" borderId="49" xfId="0" applyFont="1" applyFill="1" applyBorder="1" applyAlignment="1" applyProtection="1">
      <alignment vertical="top" wrapText="1"/>
    </xf>
    <xf numFmtId="1" fontId="62" fillId="3" borderId="49" xfId="0" applyNumberFormat="1" applyFont="1" applyFill="1" applyBorder="1" applyAlignment="1" applyProtection="1">
      <alignment horizontal="center" vertical="top" wrapText="1"/>
    </xf>
    <xf numFmtId="0" fontId="62" fillId="3" borderId="49" xfId="0" applyFont="1" applyFill="1" applyBorder="1" applyAlignment="1" applyProtection="1">
      <alignment horizontal="center" vertical="top" wrapText="1"/>
    </xf>
    <xf numFmtId="0" fontId="66" fillId="3" borderId="49" xfId="0" applyFont="1" applyFill="1" applyBorder="1" applyAlignment="1" applyProtection="1">
      <alignment horizontal="center"/>
    </xf>
    <xf numFmtId="0" fontId="61" fillId="3" borderId="49" xfId="0" applyFont="1" applyFill="1" applyBorder="1" applyAlignment="1" applyProtection="1">
      <alignment vertical="top" wrapText="1"/>
    </xf>
    <xf numFmtId="0" fontId="66" fillId="3" borderId="49" xfId="0" applyFont="1" applyFill="1" applyBorder="1" applyAlignment="1" applyProtection="1">
      <alignment horizontal="center" vertical="top"/>
    </xf>
    <xf numFmtId="0" fontId="66" fillId="3" borderId="49" xfId="0" applyFont="1" applyFill="1" applyBorder="1" applyProtection="1"/>
    <xf numFmtId="4" fontId="80" fillId="63" borderId="21" xfId="0" applyNumberFormat="1" applyFont="1" applyFill="1" applyBorder="1" applyAlignment="1" applyProtection="1">
      <alignment vertical="center" wrapText="1"/>
    </xf>
    <xf numFmtId="4" fontId="80" fillId="63" borderId="49" xfId="0" applyNumberFormat="1" applyFont="1" applyFill="1" applyBorder="1" applyAlignment="1" applyProtection="1">
      <alignment vertical="center" wrapText="1"/>
    </xf>
    <xf numFmtId="4" fontId="80" fillId="63" borderId="22" xfId="0" applyNumberFormat="1" applyFont="1" applyFill="1" applyBorder="1" applyAlignment="1" applyProtection="1">
      <alignment vertical="center" wrapText="1"/>
    </xf>
    <xf numFmtId="4" fontId="80" fillId="63" borderId="23" xfId="0" applyNumberFormat="1" applyFont="1" applyFill="1" applyBorder="1" applyAlignment="1" applyProtection="1">
      <alignment vertical="center" wrapText="1"/>
    </xf>
    <xf numFmtId="4" fontId="59" fillId="0" borderId="49" xfId="0" applyNumberFormat="1" applyFont="1" applyBorder="1" applyAlignment="1" applyProtection="1">
      <alignment horizontal="center" vertical="center" wrapText="1"/>
    </xf>
    <xf numFmtId="2" fontId="59" fillId="0" borderId="49" xfId="0" applyNumberFormat="1" applyFont="1" applyBorder="1" applyAlignment="1" applyProtection="1">
      <alignment horizontal="center" vertical="center" wrapText="1"/>
    </xf>
    <xf numFmtId="2" fontId="76" fillId="51" borderId="49" xfId="0" applyNumberFormat="1" applyFont="1" applyFill="1" applyBorder="1" applyAlignment="1" applyProtection="1">
      <alignment horizontal="center" vertical="center" wrapText="1"/>
    </xf>
    <xf numFmtId="2" fontId="83" fillId="29" borderId="49" xfId="0" applyNumberFormat="1" applyFont="1" applyFill="1" applyBorder="1" applyAlignment="1" applyProtection="1">
      <alignment horizontal="center" vertical="center" wrapText="1"/>
    </xf>
    <xf numFmtId="0" fontId="75" fillId="3" borderId="0" xfId="0" applyFont="1" applyFill="1" applyBorder="1" applyAlignment="1" applyProtection="1">
      <alignment vertical="center" wrapText="1"/>
    </xf>
    <xf numFmtId="0" fontId="3" fillId="3" borderId="0" xfId="0" applyFont="1" applyFill="1" applyBorder="1" applyProtection="1"/>
    <xf numFmtId="0" fontId="3" fillId="0" borderId="0" xfId="0" applyFont="1" applyProtection="1"/>
    <xf numFmtId="0" fontId="3" fillId="0" borderId="49" xfId="0" applyFont="1" applyBorder="1" applyProtection="1"/>
    <xf numFmtId="4" fontId="0" fillId="0" borderId="49" xfId="0" applyNumberFormat="1" applyBorder="1" applyProtection="1"/>
    <xf numFmtId="10" fontId="0" fillId="0" borderId="49" xfId="0" applyNumberFormat="1" applyBorder="1" applyProtection="1"/>
    <xf numFmtId="4" fontId="0" fillId="0" borderId="49" xfId="0" applyNumberFormat="1" applyFill="1" applyBorder="1" applyProtection="1"/>
    <xf numFmtId="0" fontId="3" fillId="54" borderId="49" xfId="0" applyFont="1" applyFill="1" applyBorder="1" applyProtection="1"/>
    <xf numFmtId="4" fontId="0" fillId="54" borderId="49" xfId="0" applyNumberFormat="1" applyFont="1" applyFill="1" applyBorder="1" applyProtection="1"/>
    <xf numFmtId="10" fontId="0" fillId="54" borderId="49" xfId="0" applyNumberFormat="1" applyFill="1" applyBorder="1" applyAlignment="1" applyProtection="1">
      <alignment horizontal="right"/>
    </xf>
    <xf numFmtId="4" fontId="0" fillId="3" borderId="0" xfId="0" applyNumberFormat="1" applyFill="1" applyProtection="1"/>
    <xf numFmtId="0" fontId="3" fillId="3" borderId="0" xfId="0" applyFont="1" applyFill="1" applyProtection="1"/>
    <xf numFmtId="3" fontId="3" fillId="0" borderId="49" xfId="0" applyNumberFormat="1" applyFont="1" applyBorder="1" applyProtection="1"/>
    <xf numFmtId="10" fontId="0" fillId="3" borderId="49" xfId="0" applyNumberFormat="1" applyFill="1" applyBorder="1" applyProtection="1"/>
    <xf numFmtId="4" fontId="3" fillId="0" borderId="49" xfId="0" applyNumberFormat="1" applyFont="1" applyBorder="1" applyProtection="1"/>
    <xf numFmtId="4" fontId="3" fillId="54" borderId="49" xfId="0" applyNumberFormat="1" applyFont="1" applyFill="1" applyBorder="1" applyProtection="1"/>
    <xf numFmtId="4" fontId="3" fillId="3" borderId="0" xfId="0" applyNumberFormat="1" applyFont="1" applyFill="1" applyBorder="1" applyProtection="1"/>
    <xf numFmtId="4" fontId="0" fillId="0" borderId="0" xfId="0" applyNumberFormat="1" applyProtection="1"/>
    <xf numFmtId="0" fontId="18" fillId="3" borderId="104" xfId="0" applyFont="1" applyFill="1" applyBorder="1" applyAlignment="1" applyProtection="1">
      <alignment vertical="center"/>
      <protection locked="0"/>
    </xf>
    <xf numFmtId="0" fontId="18" fillId="3" borderId="119" xfId="0" applyFont="1" applyFill="1" applyBorder="1" applyAlignment="1" applyProtection="1">
      <alignment vertical="center"/>
      <protection locked="0"/>
    </xf>
    <xf numFmtId="0" fontId="18" fillId="3" borderId="136" xfId="0" applyFont="1" applyFill="1" applyBorder="1" applyAlignment="1" applyProtection="1">
      <alignment vertical="center"/>
      <protection locked="0"/>
    </xf>
    <xf numFmtId="0" fontId="18" fillId="3" borderId="140" xfId="0" applyFont="1" applyFill="1" applyBorder="1" applyAlignment="1" applyProtection="1">
      <alignment vertical="center"/>
      <protection locked="0"/>
    </xf>
    <xf numFmtId="0" fontId="18" fillId="3" borderId="137" xfId="0" applyFont="1" applyFill="1" applyBorder="1" applyAlignment="1" applyProtection="1">
      <alignment horizontal="center" vertical="center"/>
      <protection locked="0"/>
    </xf>
    <xf numFmtId="0" fontId="18" fillId="3" borderId="142" xfId="0" applyFont="1" applyFill="1" applyBorder="1" applyAlignment="1" applyProtection="1">
      <alignment horizontal="center" vertical="center"/>
      <protection locked="0"/>
    </xf>
    <xf numFmtId="0" fontId="18" fillId="3" borderId="151" xfId="0" applyFont="1" applyFill="1" applyBorder="1" applyAlignment="1" applyProtection="1">
      <alignment vertical="center"/>
      <protection locked="0"/>
    </xf>
    <xf numFmtId="0" fontId="18" fillId="3" borderId="167" xfId="0" applyFont="1" applyFill="1" applyBorder="1" applyAlignment="1" applyProtection="1">
      <alignment vertical="center"/>
      <protection locked="0"/>
    </xf>
    <xf numFmtId="0" fontId="18" fillId="3" borderId="190" xfId="0" applyFont="1" applyFill="1" applyBorder="1" applyAlignment="1" applyProtection="1">
      <alignment vertical="center"/>
      <protection locked="0"/>
    </xf>
    <xf numFmtId="0" fontId="112" fillId="3" borderId="0" xfId="0" applyFont="1" applyFill="1" applyAlignment="1" applyProtection="1">
      <alignment horizontal="center" vertical="center"/>
    </xf>
    <xf numFmtId="0" fontId="107" fillId="10" borderId="107" xfId="0" applyFont="1" applyFill="1" applyBorder="1" applyAlignment="1" applyProtection="1">
      <alignment horizontal="center" vertical="center"/>
    </xf>
    <xf numFmtId="0" fontId="107" fillId="48" borderId="101" xfId="0" applyFont="1" applyFill="1" applyBorder="1" applyAlignment="1" applyProtection="1">
      <alignment horizontal="center" vertical="center" wrapText="1"/>
    </xf>
    <xf numFmtId="0" fontId="107" fillId="48" borderId="107" xfId="0" applyFont="1" applyFill="1" applyBorder="1" applyAlignment="1" applyProtection="1">
      <alignment horizontal="center" vertical="center" wrapText="1"/>
    </xf>
    <xf numFmtId="0" fontId="107" fillId="10" borderId="107" xfId="0" applyFont="1" applyFill="1" applyBorder="1" applyAlignment="1" applyProtection="1">
      <alignment horizontal="center" vertical="center" wrapText="1"/>
    </xf>
    <xf numFmtId="0" fontId="107" fillId="14" borderId="130" xfId="0" applyFont="1" applyFill="1" applyBorder="1" applyAlignment="1" applyProtection="1">
      <alignment horizontal="center" vertical="center"/>
    </xf>
    <xf numFmtId="0" fontId="107" fillId="14" borderId="133" xfId="0" applyFont="1" applyFill="1" applyBorder="1" applyAlignment="1" applyProtection="1">
      <alignment horizontal="center" vertical="center"/>
    </xf>
    <xf numFmtId="0" fontId="107" fillId="14" borderId="130" xfId="0" applyFont="1" applyFill="1" applyBorder="1" applyAlignment="1" applyProtection="1">
      <alignment horizontal="center" vertical="center" wrapText="1"/>
    </xf>
    <xf numFmtId="0" fontId="107" fillId="14" borderId="133" xfId="0" applyFont="1" applyFill="1" applyBorder="1" applyAlignment="1" applyProtection="1">
      <alignment horizontal="center" vertical="center" wrapText="1"/>
    </xf>
    <xf numFmtId="0" fontId="107" fillId="37" borderId="122" xfId="0" applyFont="1" applyFill="1" applyBorder="1" applyAlignment="1" applyProtection="1">
      <alignment horizontal="center" vertical="center"/>
    </xf>
    <xf numFmtId="0" fontId="107" fillId="37" borderId="122" xfId="0" applyFont="1" applyFill="1" applyBorder="1" applyAlignment="1" applyProtection="1">
      <alignment horizontal="center" vertical="center" wrapText="1"/>
    </xf>
    <xf numFmtId="0" fontId="107" fillId="58" borderId="154" xfId="0" applyFont="1" applyFill="1" applyBorder="1" applyAlignment="1" applyProtection="1">
      <alignment horizontal="center" vertical="center"/>
    </xf>
    <xf numFmtId="0" fontId="107" fillId="59" borderId="164" xfId="0" applyFont="1" applyFill="1" applyBorder="1" applyAlignment="1" applyProtection="1">
      <alignment horizontal="center" vertical="center"/>
    </xf>
    <xf numFmtId="0" fontId="107" fillId="59" borderId="170" xfId="0" applyFont="1" applyFill="1" applyBorder="1" applyAlignment="1" applyProtection="1">
      <alignment horizontal="center" vertical="center"/>
    </xf>
    <xf numFmtId="0" fontId="107" fillId="2" borderId="180" xfId="0" applyFont="1" applyFill="1" applyBorder="1" applyAlignment="1" applyProtection="1">
      <alignment horizontal="center" vertical="center" wrapText="1"/>
    </xf>
    <xf numFmtId="0" fontId="107" fillId="58" borderId="148" xfId="0" applyFont="1" applyFill="1" applyBorder="1" applyAlignment="1" applyProtection="1">
      <alignment horizontal="center" vertical="center"/>
    </xf>
    <xf numFmtId="0" fontId="107" fillId="58" borderId="148" xfId="0" applyFont="1" applyFill="1" applyBorder="1" applyAlignment="1" applyProtection="1">
      <alignment horizontal="center" vertical="center" wrapText="1"/>
    </xf>
    <xf numFmtId="0" fontId="107" fillId="58" borderId="154" xfId="0" applyFont="1" applyFill="1" applyBorder="1" applyAlignment="1" applyProtection="1">
      <alignment horizontal="center" vertical="center" wrapText="1"/>
    </xf>
    <xf numFmtId="0" fontId="21" fillId="3" borderId="0" xfId="0" applyFont="1" applyFill="1" applyAlignment="1" applyProtection="1">
      <alignment horizontal="center" vertical="center"/>
    </xf>
    <xf numFmtId="0" fontId="18" fillId="3" borderId="0" xfId="0" applyFont="1" applyFill="1" applyBorder="1" applyAlignment="1" applyProtection="1">
      <alignment horizontal="center" vertical="center" wrapText="1"/>
    </xf>
    <xf numFmtId="0" fontId="22" fillId="3" borderId="0" xfId="0" applyFont="1" applyFill="1" applyBorder="1" applyAlignment="1" applyProtection="1">
      <alignment horizontal="center" vertical="center" wrapText="1"/>
    </xf>
    <xf numFmtId="0" fontId="22" fillId="3" borderId="0" xfId="0" applyFont="1" applyFill="1" applyBorder="1" applyAlignment="1" applyProtection="1">
      <alignment horizontal="center" vertical="center"/>
    </xf>
    <xf numFmtId="170" fontId="0" fillId="2" borderId="1" xfId="0" applyNumberFormat="1" applyFont="1" applyFill="1" applyBorder="1" applyAlignment="1" applyProtection="1">
      <alignment horizontal="center" vertical="center" wrapText="1"/>
    </xf>
    <xf numFmtId="0" fontId="107" fillId="2" borderId="180" xfId="0" applyFont="1" applyFill="1" applyBorder="1" applyAlignment="1" applyProtection="1">
      <alignment horizontal="center" vertical="center" wrapText="1"/>
    </xf>
    <xf numFmtId="0" fontId="107" fillId="59" borderId="170" xfId="0" applyFont="1" applyFill="1" applyBorder="1" applyAlignment="1" applyProtection="1">
      <alignment horizontal="center" vertical="center"/>
    </xf>
    <xf numFmtId="0" fontId="21" fillId="3" borderId="0" xfId="0" applyFont="1" applyFill="1" applyAlignment="1" applyProtection="1">
      <alignment horizontal="center" vertical="center" wrapText="1"/>
    </xf>
    <xf numFmtId="0" fontId="21" fillId="3" borderId="0" xfId="0" applyFont="1" applyFill="1" applyAlignment="1" applyProtection="1">
      <alignment horizontal="center" vertical="center"/>
    </xf>
    <xf numFmtId="0" fontId="18" fillId="3" borderId="0" xfId="0" applyFont="1" applyFill="1" applyBorder="1" applyAlignment="1" applyProtection="1">
      <alignment horizontal="center" vertical="center" wrapText="1"/>
    </xf>
    <xf numFmtId="0" fontId="0" fillId="0" borderId="223" xfId="0" applyBorder="1" applyAlignment="1" applyProtection="1">
      <alignment wrapText="1"/>
    </xf>
    <xf numFmtId="0" fontId="5" fillId="37" borderId="117" xfId="0" applyFont="1" applyFill="1" applyBorder="1" applyAlignment="1" applyProtection="1">
      <alignment horizontal="center" vertical="center" wrapText="1"/>
    </xf>
    <xf numFmtId="0" fontId="5" fillId="37" borderId="123" xfId="0" applyFont="1" applyFill="1" applyBorder="1" applyAlignment="1" applyProtection="1">
      <alignment horizontal="center" vertical="center" wrapText="1"/>
    </xf>
    <xf numFmtId="2" fontId="6" fillId="38" borderId="71" xfId="0" applyNumberFormat="1" applyFont="1" applyFill="1" applyBorder="1" applyAlignment="1" applyProtection="1">
      <alignment horizontal="center" vertical="center"/>
    </xf>
    <xf numFmtId="2" fontId="7" fillId="41" borderId="49" xfId="0" applyNumberFormat="1" applyFont="1" applyFill="1" applyBorder="1" applyAlignment="1" applyProtection="1">
      <alignment horizontal="center" vertical="center"/>
    </xf>
    <xf numFmtId="0" fontId="107" fillId="48" borderId="237" xfId="0" applyFont="1" applyFill="1" applyBorder="1" applyAlignment="1" applyProtection="1">
      <alignment horizontal="center" vertical="center" wrapText="1"/>
    </xf>
    <xf numFmtId="0" fontId="107" fillId="60" borderId="241" xfId="0" applyFont="1" applyFill="1" applyBorder="1" applyAlignment="1" applyProtection="1">
      <alignment horizontal="center" vertical="center" wrapText="1"/>
    </xf>
    <xf numFmtId="0" fontId="107" fillId="60" borderId="241" xfId="0" applyFont="1" applyFill="1" applyBorder="1" applyAlignment="1" applyProtection="1">
      <alignment horizontal="center" vertical="center"/>
    </xf>
    <xf numFmtId="0" fontId="107" fillId="60" borderId="241" xfId="0" applyFont="1" applyFill="1" applyBorder="1" applyAlignment="1" applyProtection="1">
      <alignment horizontal="justify" vertical="center" wrapText="1"/>
    </xf>
    <xf numFmtId="0" fontId="107" fillId="60" borderId="242" xfId="0" applyFont="1" applyFill="1" applyBorder="1" applyAlignment="1" applyProtection="1">
      <alignment horizontal="center" vertical="center" wrapText="1"/>
    </xf>
    <xf numFmtId="3" fontId="0" fillId="0" borderId="0" xfId="0" applyNumberFormat="1"/>
    <xf numFmtId="3" fontId="0" fillId="0" borderId="0" xfId="0" applyNumberFormat="1" applyFill="1" applyAlignment="1">
      <alignment horizontal="center" vertical="center"/>
    </xf>
    <xf numFmtId="0" fontId="18" fillId="53" borderId="49" xfId="0" applyFont="1" applyFill="1" applyBorder="1" applyAlignment="1" applyProtection="1">
      <alignment horizontal="center" vertical="center" wrapText="1"/>
    </xf>
    <xf numFmtId="3" fontId="124" fillId="0" borderId="21" xfId="0" applyNumberFormat="1" applyFont="1" applyBorder="1" applyAlignment="1" applyProtection="1">
      <alignment horizontal="center" vertical="center"/>
    </xf>
    <xf numFmtId="3" fontId="0" fillId="0" borderId="0" xfId="0" applyNumberFormat="1" applyAlignment="1">
      <alignment horizontal="center" vertical="center"/>
    </xf>
    <xf numFmtId="49" fontId="12" fillId="3" borderId="0" xfId="0" applyNumberFormat="1" applyFont="1" applyFill="1" applyAlignment="1" applyProtection="1">
      <alignment horizontal="right" vertical="center" wrapText="1"/>
    </xf>
    <xf numFmtId="0" fontId="4" fillId="63" borderId="0" xfId="0" applyFont="1" applyFill="1" applyAlignment="1" applyProtection="1">
      <alignment horizontal="center" vertical="center" wrapText="1"/>
    </xf>
    <xf numFmtId="0" fontId="120" fillId="53" borderId="230" xfId="0" applyFont="1" applyFill="1" applyBorder="1" applyAlignment="1" applyProtection="1">
      <alignment horizontal="center" vertical="center"/>
    </xf>
    <xf numFmtId="0" fontId="120" fillId="53" borderId="0" xfId="0" applyFont="1" applyFill="1" applyBorder="1" applyAlignment="1" applyProtection="1">
      <alignment horizontal="center" vertical="center"/>
    </xf>
    <xf numFmtId="0" fontId="120" fillId="53" borderId="229" xfId="0" applyFont="1" applyFill="1" applyBorder="1" applyAlignment="1" applyProtection="1">
      <alignment horizontal="center" vertical="center"/>
    </xf>
    <xf numFmtId="0" fontId="0" fillId="3" borderId="230" xfId="0" applyFill="1" applyBorder="1" applyAlignment="1" applyProtection="1">
      <alignment horizontal="justify" vertical="top" wrapText="1"/>
    </xf>
    <xf numFmtId="0" fontId="0" fillId="3" borderId="0" xfId="0" applyFill="1" applyBorder="1" applyAlignment="1" applyProtection="1">
      <alignment horizontal="justify" vertical="top"/>
    </xf>
    <xf numFmtId="0" fontId="0" fillId="3" borderId="229" xfId="0" applyFill="1" applyBorder="1" applyAlignment="1" applyProtection="1">
      <alignment horizontal="justify" vertical="top"/>
    </xf>
    <xf numFmtId="0" fontId="0" fillId="3" borderId="230" xfId="0" applyFill="1" applyBorder="1" applyAlignment="1" applyProtection="1">
      <alignment horizontal="justify" vertical="top"/>
    </xf>
    <xf numFmtId="0" fontId="0" fillId="3" borderId="228" xfId="0" applyFill="1" applyBorder="1" applyAlignment="1" applyProtection="1">
      <alignment horizontal="justify" vertical="top"/>
    </xf>
    <xf numFmtId="0" fontId="0" fillId="3" borderId="227" xfId="0" applyFill="1" applyBorder="1" applyAlignment="1" applyProtection="1">
      <alignment horizontal="justify" vertical="top"/>
    </xf>
    <xf numFmtId="0" fontId="0" fillId="3" borderId="226" xfId="0" applyFill="1" applyBorder="1" applyAlignment="1" applyProtection="1">
      <alignment horizontal="justify" vertical="top"/>
    </xf>
    <xf numFmtId="0" fontId="121" fillId="63" borderId="0" xfId="0" applyFont="1" applyFill="1" applyAlignment="1" applyProtection="1">
      <alignment horizontal="center" vertical="center"/>
    </xf>
    <xf numFmtId="0" fontId="0" fillId="3" borderId="233" xfId="0" applyFont="1" applyFill="1" applyBorder="1" applyAlignment="1" applyProtection="1">
      <alignment horizontal="justify" vertical="center" wrapText="1"/>
    </xf>
    <xf numFmtId="0" fontId="0" fillId="3" borderId="232" xfId="0" applyFont="1" applyFill="1" applyBorder="1" applyAlignment="1" applyProtection="1">
      <alignment horizontal="justify" vertical="center" wrapText="1"/>
    </xf>
    <xf numFmtId="0" fontId="0" fillId="3" borderId="231" xfId="0" applyFont="1" applyFill="1" applyBorder="1" applyAlignment="1" applyProtection="1">
      <alignment horizontal="justify" vertical="center" wrapText="1"/>
    </xf>
    <xf numFmtId="0" fontId="0" fillId="3" borderId="230" xfId="0" applyFont="1" applyFill="1" applyBorder="1" applyAlignment="1" applyProtection="1">
      <alignment horizontal="justify" vertical="center" wrapText="1"/>
    </xf>
    <xf numFmtId="0" fontId="0" fillId="3" borderId="0" xfId="0" applyFont="1" applyFill="1" applyBorder="1" applyAlignment="1" applyProtection="1">
      <alignment horizontal="justify" vertical="center" wrapText="1"/>
    </xf>
    <xf numFmtId="0" fontId="0" fillId="3" borderId="229" xfId="0" applyFont="1" applyFill="1" applyBorder="1" applyAlignment="1" applyProtection="1">
      <alignment horizontal="justify" vertical="center" wrapText="1"/>
    </xf>
    <xf numFmtId="0" fontId="0" fillId="48" borderId="230" xfId="0" applyFill="1" applyBorder="1" applyAlignment="1" applyProtection="1">
      <alignment horizontal="center" vertical="center" wrapText="1"/>
    </xf>
    <xf numFmtId="0" fontId="0" fillId="48" borderId="0" xfId="0" applyFill="1" applyBorder="1" applyAlignment="1" applyProtection="1">
      <alignment horizontal="center" vertical="center" wrapText="1"/>
    </xf>
    <xf numFmtId="0" fontId="0" fillId="48" borderId="229" xfId="0" applyFill="1" applyBorder="1" applyAlignment="1" applyProtection="1">
      <alignment horizontal="center" vertical="center" wrapText="1"/>
    </xf>
    <xf numFmtId="0" fontId="0" fillId="3" borderId="230" xfId="0" applyFill="1" applyBorder="1" applyAlignment="1" applyProtection="1">
      <alignment vertical="center" wrapText="1"/>
    </xf>
    <xf numFmtId="0" fontId="0" fillId="3" borderId="0" xfId="0" applyFill="1" applyBorder="1" applyAlignment="1" applyProtection="1">
      <alignment vertical="center" wrapText="1"/>
    </xf>
    <xf numFmtId="0" fontId="0" fillId="3" borderId="229" xfId="0" applyFill="1" applyBorder="1" applyAlignment="1" applyProtection="1">
      <alignment vertical="center" wrapText="1"/>
    </xf>
    <xf numFmtId="0" fontId="3" fillId="48" borderId="230" xfId="0" applyFont="1" applyFill="1" applyBorder="1" applyAlignment="1" applyProtection="1">
      <alignment horizontal="justify" vertical="center" wrapText="1"/>
    </xf>
    <xf numFmtId="0" fontId="3" fillId="48" borderId="0" xfId="0" applyFont="1" applyFill="1" applyBorder="1" applyAlignment="1" applyProtection="1">
      <alignment horizontal="justify" vertical="center" wrapText="1"/>
    </xf>
    <xf numFmtId="0" fontId="3" fillId="48" borderId="229" xfId="0" applyFont="1" applyFill="1" applyBorder="1" applyAlignment="1" applyProtection="1">
      <alignment horizontal="justify" vertical="center" wrapText="1"/>
    </xf>
    <xf numFmtId="0" fontId="0" fillId="0" borderId="0" xfId="0" applyAlignment="1">
      <alignment horizontal="center" vertical="center" wrapText="1"/>
    </xf>
    <xf numFmtId="0" fontId="3" fillId="0" borderId="0" xfId="0" applyFont="1" applyAlignment="1">
      <alignment horizontal="center" vertical="center"/>
    </xf>
    <xf numFmtId="0" fontId="0" fillId="0" borderId="0" xfId="0" applyAlignment="1">
      <alignment horizontal="center" vertical="center"/>
    </xf>
    <xf numFmtId="0" fontId="90" fillId="51" borderId="0" xfId="0" applyFont="1" applyFill="1" applyAlignment="1" applyProtection="1">
      <alignment horizontal="center" vertical="center" wrapText="1"/>
    </xf>
    <xf numFmtId="0" fontId="112" fillId="3" borderId="0" xfId="0" applyFont="1" applyFill="1" applyAlignment="1" applyProtection="1">
      <alignment horizontal="center" vertical="center"/>
    </xf>
    <xf numFmtId="0" fontId="22" fillId="51" borderId="94" xfId="0" applyFont="1" applyFill="1" applyBorder="1" applyAlignment="1" applyProtection="1">
      <alignment horizontal="center" vertical="center"/>
    </xf>
    <xf numFmtId="0" fontId="22" fillId="51" borderId="98" xfId="0" applyFont="1" applyFill="1" applyBorder="1" applyAlignment="1" applyProtection="1">
      <alignment horizontal="center" vertical="center"/>
    </xf>
    <xf numFmtId="0" fontId="22" fillId="51" borderId="99" xfId="0" applyFont="1" applyFill="1" applyBorder="1" applyAlignment="1" applyProtection="1">
      <alignment horizontal="center" vertical="center"/>
    </xf>
    <xf numFmtId="0" fontId="113" fillId="0" borderId="0" xfId="0" applyFont="1" applyBorder="1" applyAlignment="1" applyProtection="1">
      <alignment horizontal="center" vertical="center"/>
    </xf>
    <xf numFmtId="0" fontId="113" fillId="0" borderId="4" xfId="0" applyFont="1" applyBorder="1" applyAlignment="1" applyProtection="1">
      <alignment horizontal="center" vertical="center"/>
    </xf>
    <xf numFmtId="0" fontId="12" fillId="10" borderId="100" xfId="0" applyFont="1" applyFill="1" applyBorder="1" applyAlignment="1" applyProtection="1">
      <alignment horizontal="center" vertical="center"/>
    </xf>
    <xf numFmtId="0" fontId="12" fillId="10" borderId="106" xfId="0" applyFont="1" applyFill="1" applyBorder="1" applyAlignment="1" applyProtection="1">
      <alignment horizontal="center" vertical="center"/>
    </xf>
    <xf numFmtId="0" fontId="12" fillId="10" borderId="112" xfId="0" applyFont="1" applyFill="1" applyBorder="1" applyAlignment="1" applyProtection="1">
      <alignment horizontal="center" vertical="center"/>
    </xf>
    <xf numFmtId="0" fontId="107" fillId="10" borderId="101" xfId="0" applyFont="1" applyFill="1" applyBorder="1" applyAlignment="1" applyProtection="1">
      <alignment horizontal="center" vertical="center"/>
    </xf>
    <xf numFmtId="0" fontId="107" fillId="10" borderId="107" xfId="0" applyFont="1" applyFill="1" applyBorder="1" applyAlignment="1" applyProtection="1">
      <alignment horizontal="center" vertical="center"/>
    </xf>
    <xf numFmtId="0" fontId="107" fillId="48" borderId="101" xfId="0" applyFont="1" applyFill="1" applyBorder="1" applyAlignment="1" applyProtection="1">
      <alignment horizontal="center" vertical="center" wrapText="1"/>
    </xf>
    <xf numFmtId="0" fontId="107" fillId="48" borderId="107" xfId="0" applyFont="1" applyFill="1" applyBorder="1" applyAlignment="1" applyProtection="1">
      <alignment horizontal="center" vertical="center" wrapText="1"/>
    </xf>
    <xf numFmtId="0" fontId="113" fillId="57" borderId="78" xfId="0" applyFont="1" applyFill="1" applyBorder="1" applyAlignment="1" applyProtection="1">
      <alignment horizontal="center" vertical="center" wrapText="1"/>
    </xf>
    <xf numFmtId="0" fontId="113" fillId="57" borderId="8" xfId="0" applyFont="1" applyFill="1" applyBorder="1" applyAlignment="1" applyProtection="1">
      <alignment horizontal="center" vertical="center" wrapText="1"/>
    </xf>
    <xf numFmtId="0" fontId="113" fillId="57" borderId="79" xfId="0" applyFont="1" applyFill="1" applyBorder="1" applyAlignment="1" applyProtection="1">
      <alignment horizontal="center" vertical="center" wrapText="1"/>
    </xf>
    <xf numFmtId="0" fontId="113" fillId="57" borderId="83" xfId="0" applyFont="1" applyFill="1" applyBorder="1" applyAlignment="1" applyProtection="1">
      <alignment horizontal="center" vertical="center" wrapText="1"/>
    </xf>
    <xf numFmtId="0" fontId="113" fillId="57" borderId="84" xfId="0" applyFont="1" applyFill="1" applyBorder="1" applyAlignment="1" applyProtection="1">
      <alignment horizontal="center" vertical="center" wrapText="1"/>
    </xf>
    <xf numFmtId="0" fontId="107" fillId="10" borderId="107" xfId="0" applyFont="1" applyFill="1" applyBorder="1" applyAlignment="1" applyProtection="1">
      <alignment horizontal="center" vertical="center" wrapText="1"/>
    </xf>
    <xf numFmtId="0" fontId="107" fillId="10" borderId="109" xfId="0" applyFont="1" applyFill="1" applyBorder="1" applyAlignment="1" applyProtection="1">
      <alignment horizontal="center" vertical="center" wrapText="1"/>
    </xf>
    <xf numFmtId="0" fontId="107" fillId="10" borderId="111" xfId="0" applyFont="1" applyFill="1" applyBorder="1" applyAlignment="1" applyProtection="1">
      <alignment horizontal="center" vertical="center" wrapText="1"/>
    </xf>
    <xf numFmtId="0" fontId="107" fillId="10" borderId="107" xfId="0" applyFont="1" applyFill="1" applyBorder="1" applyAlignment="1" applyProtection="1">
      <alignment horizontal="justify" vertical="center"/>
    </xf>
    <xf numFmtId="0" fontId="107" fillId="2" borderId="124" xfId="0" applyFont="1" applyFill="1" applyBorder="1" applyAlignment="1" applyProtection="1">
      <alignment horizontal="center" vertical="center" wrapText="1"/>
    </xf>
    <xf numFmtId="0" fontId="107" fillId="2" borderId="125" xfId="0" applyFont="1" applyFill="1" applyBorder="1" applyAlignment="1" applyProtection="1">
      <alignment horizontal="center" vertical="center" wrapText="1"/>
    </xf>
    <xf numFmtId="0" fontId="12" fillId="14" borderId="129" xfId="0" applyFont="1" applyFill="1" applyBorder="1" applyAlignment="1" applyProtection="1">
      <alignment horizontal="center" vertical="center" wrapText="1"/>
    </xf>
    <xf numFmtId="0" fontId="12" fillId="14" borderId="132" xfId="0" applyFont="1" applyFill="1" applyBorder="1" applyAlignment="1" applyProtection="1">
      <alignment horizontal="center" vertical="center" wrapText="1"/>
    </xf>
    <xf numFmtId="0" fontId="12" fillId="14" borderId="144" xfId="0" applyFont="1" applyFill="1" applyBorder="1" applyAlignment="1" applyProtection="1">
      <alignment horizontal="center" vertical="center" wrapText="1"/>
    </xf>
    <xf numFmtId="0" fontId="107" fillId="14" borderId="130" xfId="0" applyFont="1" applyFill="1" applyBorder="1" applyAlignment="1" applyProtection="1">
      <alignment horizontal="center" vertical="center"/>
    </xf>
    <xf numFmtId="0" fontId="107" fillId="14" borderId="133" xfId="0" applyFont="1" applyFill="1" applyBorder="1" applyAlignment="1" applyProtection="1">
      <alignment horizontal="center" vertical="center"/>
    </xf>
    <xf numFmtId="0" fontId="107" fillId="14" borderId="130" xfId="0" applyFont="1" applyFill="1" applyBorder="1" applyAlignment="1" applyProtection="1">
      <alignment horizontal="center" vertical="center" wrapText="1"/>
    </xf>
    <xf numFmtId="0" fontId="107" fillId="14" borderId="133" xfId="0" applyFont="1" applyFill="1" applyBorder="1" applyAlignment="1" applyProtection="1">
      <alignment horizontal="center" vertical="center" wrapText="1"/>
    </xf>
    <xf numFmtId="0" fontId="12" fillId="37" borderId="115" xfId="0" applyFont="1" applyFill="1" applyBorder="1" applyAlignment="1" applyProtection="1">
      <alignment horizontal="center" vertical="center" wrapText="1"/>
    </xf>
    <xf numFmtId="0" fontId="12" fillId="37" borderId="234" xfId="0" applyFont="1" applyFill="1" applyBorder="1" applyAlignment="1" applyProtection="1">
      <alignment horizontal="center" vertical="center" wrapText="1"/>
    </xf>
    <xf numFmtId="0" fontId="12" fillId="37" borderId="121" xfId="0" applyFont="1" applyFill="1" applyBorder="1" applyAlignment="1" applyProtection="1">
      <alignment horizontal="center" vertical="center" wrapText="1"/>
    </xf>
    <xf numFmtId="0" fontId="12" fillId="37" borderId="126" xfId="0" applyFont="1" applyFill="1" applyBorder="1" applyAlignment="1" applyProtection="1">
      <alignment horizontal="center" vertical="center" wrapText="1"/>
    </xf>
    <xf numFmtId="0" fontId="107" fillId="37" borderId="116" xfId="0" applyFont="1" applyFill="1" applyBorder="1" applyAlignment="1" applyProtection="1">
      <alignment horizontal="center" vertical="center"/>
    </xf>
    <xf numFmtId="0" fontId="107" fillId="37" borderId="125" xfId="0" applyFont="1" applyFill="1" applyBorder="1" applyAlignment="1" applyProtection="1">
      <alignment horizontal="center" vertical="center"/>
    </xf>
    <xf numFmtId="0" fontId="107" fillId="37" borderId="122" xfId="0" applyFont="1" applyFill="1" applyBorder="1" applyAlignment="1" applyProtection="1">
      <alignment horizontal="center" vertical="center"/>
    </xf>
    <xf numFmtId="0" fontId="107" fillId="37" borderId="116" xfId="0" applyFont="1" applyFill="1" applyBorder="1" applyAlignment="1" applyProtection="1">
      <alignment horizontal="center" vertical="center" wrapText="1"/>
    </xf>
    <xf numFmtId="0" fontId="107" fillId="37" borderId="125" xfId="0" applyFont="1" applyFill="1" applyBorder="1" applyAlignment="1" applyProtection="1">
      <alignment horizontal="center" vertical="center" wrapText="1"/>
    </xf>
    <xf numFmtId="0" fontId="107" fillId="37" borderId="122" xfId="0" applyFont="1" applyFill="1" applyBorder="1" applyAlignment="1" applyProtection="1">
      <alignment horizontal="center" vertical="center" wrapText="1"/>
    </xf>
    <xf numFmtId="0" fontId="107" fillId="2" borderId="124" xfId="0" applyFont="1" applyFill="1" applyBorder="1" applyAlignment="1" applyProtection="1">
      <alignment horizontal="center" vertical="center"/>
    </xf>
    <xf numFmtId="0" fontId="107" fillId="2" borderId="125" xfId="0" applyFont="1" applyFill="1" applyBorder="1" applyAlignment="1" applyProtection="1">
      <alignment horizontal="center" vertical="center"/>
    </xf>
    <xf numFmtId="0" fontId="107" fillId="37" borderId="235" xfId="0" applyFont="1" applyFill="1" applyBorder="1" applyAlignment="1" applyProtection="1">
      <alignment horizontal="center" vertical="center" wrapText="1"/>
    </xf>
    <xf numFmtId="0" fontId="107" fillId="37" borderId="235" xfId="0" applyFont="1" applyFill="1" applyBorder="1" applyAlignment="1" applyProtection="1">
      <alignment horizontal="center" vertical="center"/>
    </xf>
    <xf numFmtId="0" fontId="107" fillId="58" borderId="154" xfId="0" applyFont="1" applyFill="1" applyBorder="1" applyAlignment="1" applyProtection="1">
      <alignment horizontal="center" vertical="center"/>
    </xf>
    <xf numFmtId="0" fontId="107" fillId="58" borderId="156" xfId="0" applyFont="1" applyFill="1" applyBorder="1" applyAlignment="1" applyProtection="1">
      <alignment horizontal="center" vertical="center" wrapText="1"/>
    </xf>
    <xf numFmtId="0" fontId="107" fillId="58" borderId="158" xfId="0" applyFont="1" applyFill="1" applyBorder="1" applyAlignment="1" applyProtection="1">
      <alignment horizontal="center" vertical="center" wrapText="1"/>
    </xf>
    <xf numFmtId="0" fontId="107" fillId="14" borderId="131" xfId="0" applyFont="1" applyFill="1" applyBorder="1" applyAlignment="1" applyProtection="1">
      <alignment horizontal="center" vertical="center" wrapText="1"/>
    </xf>
    <xf numFmtId="0" fontId="119" fillId="14" borderId="134" xfId="0" applyFont="1" applyFill="1" applyBorder="1" applyAlignment="1" applyProtection="1">
      <alignment horizontal="center" vertical="center" wrapText="1"/>
    </xf>
    <xf numFmtId="0" fontId="107" fillId="16" borderId="133" xfId="0" applyFont="1" applyFill="1" applyBorder="1" applyAlignment="1" applyProtection="1">
      <alignment horizontal="center" vertical="center" wrapText="1"/>
    </xf>
    <xf numFmtId="0" fontId="107" fillId="58" borderId="157" xfId="0" applyFont="1" applyFill="1" applyBorder="1" applyAlignment="1" applyProtection="1">
      <alignment horizontal="center" vertical="center" wrapText="1"/>
    </xf>
    <xf numFmtId="0" fontId="107" fillId="58" borderId="159" xfId="0" applyFont="1" applyFill="1" applyBorder="1" applyAlignment="1" applyProtection="1">
      <alignment horizontal="center" vertical="center" wrapText="1"/>
    </xf>
    <xf numFmtId="0" fontId="12" fillId="59" borderId="163" xfId="0" applyFont="1" applyFill="1" applyBorder="1" applyAlignment="1" applyProtection="1">
      <alignment horizontal="center" vertical="center" wrapText="1"/>
    </xf>
    <xf numFmtId="0" fontId="12" fillId="59" borderId="169" xfId="0" applyFont="1" applyFill="1" applyBorder="1" applyAlignment="1" applyProtection="1">
      <alignment horizontal="center" vertical="center" wrapText="1"/>
    </xf>
    <xf numFmtId="0" fontId="12" fillId="59" borderId="240" xfId="0" applyFont="1" applyFill="1" applyBorder="1" applyAlignment="1" applyProtection="1">
      <alignment horizontal="center" vertical="center" wrapText="1"/>
    </xf>
    <xf numFmtId="0" fontId="12" fillId="59" borderId="172" xfId="0" applyFont="1" applyFill="1" applyBorder="1" applyAlignment="1" applyProtection="1">
      <alignment horizontal="center" vertical="center" wrapText="1"/>
    </xf>
    <xf numFmtId="0" fontId="107" fillId="59" borderId="164" xfId="0" applyFont="1" applyFill="1" applyBorder="1" applyAlignment="1" applyProtection="1">
      <alignment horizontal="center" vertical="center"/>
    </xf>
    <xf numFmtId="0" fontId="107" fillId="59" borderId="170" xfId="0" applyFont="1" applyFill="1" applyBorder="1" applyAlignment="1" applyProtection="1">
      <alignment horizontal="center" vertical="center"/>
    </xf>
    <xf numFmtId="0" fontId="107" fillId="59" borderId="241" xfId="0" applyFont="1" applyFill="1" applyBorder="1" applyAlignment="1" applyProtection="1">
      <alignment horizontal="center" vertical="center"/>
    </xf>
    <xf numFmtId="0" fontId="107" fillId="59" borderId="173" xfId="0" applyFont="1" applyFill="1" applyBorder="1" applyAlignment="1" applyProtection="1">
      <alignment horizontal="center" vertical="center"/>
    </xf>
    <xf numFmtId="0" fontId="12" fillId="61" borderId="192" xfId="0" applyFont="1" applyFill="1" applyBorder="1" applyAlignment="1" applyProtection="1">
      <alignment horizontal="center" vertical="center" wrapText="1"/>
    </xf>
    <xf numFmtId="0" fontId="12" fillId="61" borderId="196" xfId="0" applyFont="1" applyFill="1" applyBorder="1" applyAlignment="1" applyProtection="1">
      <alignment horizontal="center" vertical="center" wrapText="1"/>
    </xf>
    <xf numFmtId="0" fontId="12" fillId="61" borderId="200" xfId="0" applyFont="1" applyFill="1" applyBorder="1" applyAlignment="1" applyProtection="1">
      <alignment horizontal="center" vertical="center" wrapText="1"/>
    </xf>
    <xf numFmtId="0" fontId="12" fillId="61" borderId="203" xfId="0" applyFont="1" applyFill="1" applyBorder="1" applyAlignment="1" applyProtection="1">
      <alignment horizontal="center" vertical="center" wrapText="1"/>
    </xf>
    <xf numFmtId="0" fontId="107" fillId="61" borderId="193" xfId="0" applyFont="1" applyFill="1" applyBorder="1" applyAlignment="1" applyProtection="1">
      <alignment horizontal="center" vertical="center"/>
    </xf>
    <xf numFmtId="0" fontId="107" fillId="61" borderId="197" xfId="0" applyFont="1" applyFill="1" applyBorder="1" applyAlignment="1" applyProtection="1">
      <alignment horizontal="center" vertical="center"/>
    </xf>
    <xf numFmtId="0" fontId="107" fillId="61" borderId="201" xfId="0" applyFont="1" applyFill="1" applyBorder="1" applyAlignment="1" applyProtection="1">
      <alignment horizontal="center" vertical="center"/>
    </xf>
    <xf numFmtId="0" fontId="107" fillId="61" borderId="204" xfId="0" applyFont="1" applyFill="1" applyBorder="1" applyAlignment="1" applyProtection="1">
      <alignment horizontal="center" vertical="center"/>
    </xf>
    <xf numFmtId="0" fontId="107" fillId="61" borderId="194" xfId="0" applyFont="1" applyFill="1" applyBorder="1" applyAlignment="1" applyProtection="1">
      <alignment horizontal="left" vertical="center" wrapText="1"/>
    </xf>
    <xf numFmtId="0" fontId="107" fillId="61" borderId="198" xfId="0" applyFont="1" applyFill="1" applyBorder="1" applyAlignment="1" applyProtection="1">
      <alignment horizontal="left" vertical="center" wrapText="1"/>
    </xf>
    <xf numFmtId="0" fontId="107" fillId="61" borderId="205" xfId="0" applyFont="1" applyFill="1" applyBorder="1" applyAlignment="1" applyProtection="1">
      <alignment horizontal="left" vertical="center" wrapText="1"/>
    </xf>
    <xf numFmtId="0" fontId="107" fillId="62" borderId="198" xfId="0" applyFont="1" applyFill="1" applyBorder="1" applyAlignment="1" applyProtection="1">
      <alignment horizontal="left" vertical="center" wrapText="1"/>
    </xf>
    <xf numFmtId="0" fontId="107" fillId="62" borderId="205" xfId="0" applyFont="1" applyFill="1" applyBorder="1" applyAlignment="1" applyProtection="1">
      <alignment horizontal="left" vertical="center" wrapText="1"/>
    </xf>
    <xf numFmtId="0" fontId="12" fillId="2" borderId="175" xfId="0" applyFont="1" applyFill="1" applyBorder="1" applyAlignment="1" applyProtection="1">
      <alignment horizontal="center" vertical="center"/>
    </xf>
    <xf numFmtId="0" fontId="12" fillId="2" borderId="179" xfId="0" applyFont="1" applyFill="1" applyBorder="1" applyAlignment="1" applyProtection="1">
      <alignment horizontal="center" vertical="center"/>
    </xf>
    <xf numFmtId="0" fontId="12" fillId="2" borderId="183" xfId="0" applyFont="1" applyFill="1" applyBorder="1" applyAlignment="1" applyProtection="1">
      <alignment horizontal="center" vertical="center"/>
    </xf>
    <xf numFmtId="0" fontId="12" fillId="2" borderId="186" xfId="0" applyFont="1" applyFill="1" applyBorder="1" applyAlignment="1" applyProtection="1">
      <alignment horizontal="center" vertical="center"/>
    </xf>
    <xf numFmtId="0" fontId="107" fillId="2" borderId="176" xfId="0" applyFont="1" applyFill="1" applyBorder="1" applyAlignment="1" applyProtection="1">
      <alignment horizontal="center" vertical="center"/>
    </xf>
    <xf numFmtId="0" fontId="107" fillId="2" borderId="180" xfId="0" applyFont="1" applyFill="1" applyBorder="1" applyAlignment="1" applyProtection="1">
      <alignment horizontal="center" vertical="center"/>
    </xf>
    <xf numFmtId="0" fontId="107" fillId="2" borderId="184" xfId="0" applyFont="1" applyFill="1" applyBorder="1" applyAlignment="1" applyProtection="1">
      <alignment horizontal="center" vertical="center"/>
    </xf>
    <xf numFmtId="0" fontId="107" fillId="2" borderId="187" xfId="0" applyFont="1" applyFill="1" applyBorder="1" applyAlignment="1" applyProtection="1">
      <alignment horizontal="center" vertical="center"/>
    </xf>
    <xf numFmtId="0" fontId="107" fillId="2" borderId="177" xfId="0" applyFont="1" applyFill="1" applyBorder="1" applyAlignment="1" applyProtection="1">
      <alignment horizontal="center" vertical="center" wrapText="1"/>
    </xf>
    <xf numFmtId="0" fontId="107" fillId="2" borderId="181" xfId="0" applyFont="1" applyFill="1" applyBorder="1" applyAlignment="1" applyProtection="1">
      <alignment horizontal="center" vertical="center" wrapText="1"/>
    </xf>
    <xf numFmtId="0" fontId="107" fillId="2" borderId="180" xfId="0" applyFont="1" applyFill="1" applyBorder="1" applyAlignment="1" applyProtection="1">
      <alignment horizontal="center" vertical="center" wrapText="1"/>
    </xf>
    <xf numFmtId="0" fontId="12" fillId="58" borderId="147" xfId="0" applyFont="1" applyFill="1" applyBorder="1" applyAlignment="1" applyProtection="1">
      <alignment horizontal="center" vertical="center" wrapText="1"/>
    </xf>
    <xf numFmtId="0" fontId="12" fillId="58" borderId="153" xfId="0" applyFont="1" applyFill="1" applyBorder="1" applyAlignment="1" applyProtection="1">
      <alignment horizontal="center" vertical="center" wrapText="1"/>
    </xf>
    <xf numFmtId="0" fontId="12" fillId="58" borderId="236" xfId="0" applyFont="1" applyFill="1" applyBorder="1" applyAlignment="1" applyProtection="1">
      <alignment horizontal="center" vertical="center" wrapText="1"/>
    </xf>
    <xf numFmtId="0" fontId="12" fillId="58" borderId="160" xfId="0" applyFont="1" applyFill="1" applyBorder="1" applyAlignment="1" applyProtection="1">
      <alignment horizontal="center" vertical="center" wrapText="1"/>
    </xf>
    <xf numFmtId="0" fontId="107" fillId="58" borderId="148" xfId="0" applyFont="1" applyFill="1" applyBorder="1" applyAlignment="1" applyProtection="1">
      <alignment horizontal="center" vertical="center" wrapText="1"/>
    </xf>
    <xf numFmtId="0" fontId="107" fillId="58" borderId="154" xfId="0" applyFont="1" applyFill="1" applyBorder="1" applyAlignment="1" applyProtection="1">
      <alignment horizontal="center" vertical="center" wrapText="1"/>
    </xf>
    <xf numFmtId="0" fontId="107" fillId="58" borderId="238" xfId="0" applyFont="1" applyFill="1" applyBorder="1" applyAlignment="1" applyProtection="1">
      <alignment horizontal="center" vertical="center"/>
    </xf>
    <xf numFmtId="0" fontId="107" fillId="58" borderId="239" xfId="0" applyFont="1" applyFill="1" applyBorder="1" applyAlignment="1" applyProtection="1">
      <alignment horizontal="center" vertical="center"/>
    </xf>
    <xf numFmtId="0" fontId="107" fillId="58" borderId="158" xfId="0" applyFont="1" applyFill="1" applyBorder="1" applyAlignment="1" applyProtection="1">
      <alignment horizontal="center" vertical="center"/>
    </xf>
    <xf numFmtId="0" fontId="12" fillId="2" borderId="207" xfId="0" applyFont="1" applyFill="1" applyBorder="1" applyAlignment="1" applyProtection="1">
      <alignment horizontal="center" vertical="center" wrapText="1"/>
    </xf>
    <xf numFmtId="0" fontId="12" fillId="2" borderId="211" xfId="0" applyFont="1" applyFill="1" applyBorder="1" applyAlignment="1" applyProtection="1">
      <alignment horizontal="center" vertical="center" wrapText="1"/>
    </xf>
    <xf numFmtId="0" fontId="12" fillId="2" borderId="217" xfId="0" applyFont="1" applyFill="1" applyBorder="1" applyAlignment="1" applyProtection="1">
      <alignment horizontal="center" vertical="center" wrapText="1"/>
    </xf>
    <xf numFmtId="0" fontId="107" fillId="2" borderId="208" xfId="0" applyFont="1" applyFill="1" applyBorder="1" applyAlignment="1" applyProtection="1">
      <alignment horizontal="center" vertical="center"/>
    </xf>
    <xf numFmtId="0" fontId="107" fillId="2" borderId="212" xfId="0" applyFont="1" applyFill="1" applyBorder="1" applyAlignment="1" applyProtection="1">
      <alignment horizontal="center" vertical="center"/>
    </xf>
    <xf numFmtId="0" fontId="107" fillId="2" borderId="218" xfId="0" applyFont="1" applyFill="1" applyBorder="1" applyAlignment="1" applyProtection="1">
      <alignment horizontal="center" vertical="center"/>
    </xf>
    <xf numFmtId="0" fontId="107" fillId="2" borderId="209" xfId="0" applyFont="1" applyFill="1" applyBorder="1" applyAlignment="1" applyProtection="1">
      <alignment horizontal="center" vertical="center" wrapText="1"/>
    </xf>
    <xf numFmtId="0" fontId="107" fillId="2" borderId="213" xfId="0" applyFont="1" applyFill="1" applyBorder="1" applyAlignment="1" applyProtection="1">
      <alignment horizontal="center" vertical="center" wrapText="1"/>
    </xf>
    <xf numFmtId="0" fontId="107" fillId="2" borderId="214" xfId="0" applyFont="1" applyFill="1" applyBorder="1" applyAlignment="1" applyProtection="1">
      <alignment horizontal="center" vertical="center" wrapText="1"/>
    </xf>
    <xf numFmtId="0" fontId="107" fillId="2" borderId="216" xfId="0" applyFont="1" applyFill="1" applyBorder="1" applyAlignment="1" applyProtection="1">
      <alignment horizontal="center" vertical="center" wrapText="1"/>
    </xf>
    <xf numFmtId="0" fontId="107" fillId="61" borderId="216" xfId="0" applyFont="1" applyFill="1" applyBorder="1" applyAlignment="1" applyProtection="1">
      <alignment horizontal="center" vertical="center" wrapText="1"/>
    </xf>
    <xf numFmtId="0" fontId="107" fillId="61" borderId="214" xfId="0" applyFont="1" applyFill="1" applyBorder="1" applyAlignment="1" applyProtection="1">
      <alignment horizontal="center" vertical="center" wrapText="1"/>
    </xf>
    <xf numFmtId="0" fontId="37" fillId="3" borderId="13" xfId="0" applyFont="1" applyFill="1" applyBorder="1" applyAlignment="1" applyProtection="1">
      <alignment horizontal="center" vertical="center" wrapText="1"/>
      <protection locked="0"/>
    </xf>
    <xf numFmtId="0" fontId="37" fillId="3" borderId="11" xfId="0" applyFont="1" applyFill="1" applyBorder="1" applyAlignment="1" applyProtection="1">
      <alignment horizontal="center" vertical="center" wrapText="1"/>
      <protection locked="0"/>
    </xf>
    <xf numFmtId="0" fontId="37" fillId="3" borderId="15" xfId="0" applyFont="1" applyFill="1" applyBorder="1" applyAlignment="1" applyProtection="1">
      <alignment horizontal="center" vertical="center" wrapText="1"/>
      <protection locked="0"/>
    </xf>
    <xf numFmtId="0" fontId="37" fillId="3" borderId="14" xfId="0" applyFont="1" applyFill="1" applyBorder="1" applyAlignment="1" applyProtection="1">
      <alignment horizontal="center" vertical="center" wrapText="1"/>
      <protection locked="0"/>
    </xf>
    <xf numFmtId="0" fontId="37" fillId="3" borderId="10" xfId="0" applyFont="1" applyFill="1" applyBorder="1" applyAlignment="1" applyProtection="1">
      <alignment horizontal="center" vertical="center" wrapText="1"/>
      <protection locked="0"/>
    </xf>
    <xf numFmtId="0" fontId="46" fillId="3" borderId="0" xfId="0" applyNumberFormat="1" applyFont="1" applyFill="1" applyBorder="1" applyAlignment="1" applyProtection="1">
      <alignment horizontal="center"/>
      <protection locked="0"/>
    </xf>
    <xf numFmtId="0" fontId="37" fillId="3" borderId="42" xfId="0" applyFont="1" applyFill="1" applyBorder="1" applyAlignment="1" applyProtection="1">
      <alignment horizontal="center" vertical="center" wrapText="1"/>
      <protection locked="0"/>
    </xf>
    <xf numFmtId="0" fontId="37" fillId="3" borderId="19" xfId="0" applyFont="1" applyFill="1" applyBorder="1" applyAlignment="1" applyProtection="1">
      <alignment horizontal="center" vertical="center" wrapText="1"/>
      <protection locked="0"/>
    </xf>
    <xf numFmtId="0" fontId="37" fillId="3" borderId="41" xfId="0" applyFont="1" applyFill="1" applyBorder="1" applyAlignment="1" applyProtection="1">
      <alignment horizontal="center" vertical="center" wrapText="1"/>
      <protection locked="0"/>
    </xf>
    <xf numFmtId="0" fontId="37" fillId="3" borderId="21" xfId="0" applyFont="1" applyFill="1" applyBorder="1" applyAlignment="1" applyProtection="1">
      <alignment horizontal="center" vertical="center" wrapText="1"/>
      <protection locked="0"/>
    </xf>
    <xf numFmtId="0" fontId="37" fillId="3" borderId="65" xfId="0" applyFont="1" applyFill="1" applyBorder="1" applyAlignment="1" applyProtection="1">
      <alignment horizontal="center" vertical="center" wrapText="1"/>
      <protection locked="0"/>
    </xf>
    <xf numFmtId="0" fontId="37" fillId="3" borderId="49" xfId="0" applyFont="1" applyFill="1" applyBorder="1" applyAlignment="1" applyProtection="1">
      <alignment horizontal="center" vertical="center" wrapText="1"/>
      <protection locked="0"/>
    </xf>
    <xf numFmtId="0" fontId="21" fillId="3" borderId="0" xfId="0" applyFont="1" applyFill="1" applyAlignment="1" applyProtection="1">
      <alignment horizontal="center" vertical="center" wrapText="1"/>
      <protection locked="0"/>
    </xf>
    <xf numFmtId="0" fontId="21" fillId="3" borderId="0" xfId="0" applyFont="1" applyFill="1" applyAlignment="1" applyProtection="1">
      <alignment horizontal="center" vertical="center"/>
      <protection locked="0"/>
    </xf>
    <xf numFmtId="4" fontId="22" fillId="9" borderId="19" xfId="0" applyNumberFormat="1" applyFont="1" applyFill="1" applyBorder="1" applyAlignment="1" applyProtection="1">
      <alignment horizontal="center" vertical="center" wrapText="1"/>
      <protection locked="0"/>
    </xf>
    <xf numFmtId="4" fontId="22" fillId="9" borderId="49" xfId="0" applyNumberFormat="1" applyFont="1" applyFill="1" applyBorder="1" applyAlignment="1" applyProtection="1">
      <alignment horizontal="center" vertical="center" wrapText="1"/>
    </xf>
    <xf numFmtId="0" fontId="3" fillId="9" borderId="49" xfId="0" applyNumberFormat="1" applyFont="1" applyFill="1" applyBorder="1" applyAlignment="1" applyProtection="1">
      <alignment horizontal="center" vertical="center" wrapText="1"/>
    </xf>
    <xf numFmtId="0" fontId="80" fillId="3" borderId="0" xfId="0" applyNumberFormat="1" applyFont="1" applyFill="1" applyBorder="1" applyAlignment="1" applyProtection="1">
      <alignment horizontal="center" vertical="center" wrapText="1"/>
      <protection locked="0"/>
    </xf>
    <xf numFmtId="0" fontId="7" fillId="8" borderId="36" xfId="0" applyFont="1" applyFill="1" applyBorder="1" applyAlignment="1" applyProtection="1">
      <alignment horizontal="left" vertical="center"/>
    </xf>
    <xf numFmtId="0" fontId="7" fillId="8" borderId="52" xfId="0" applyFont="1" applyFill="1" applyBorder="1" applyAlignment="1" applyProtection="1">
      <alignment horizontal="left" vertical="center"/>
    </xf>
    <xf numFmtId="0" fontId="7" fillId="8" borderId="24" xfId="0" applyFont="1" applyFill="1" applyBorder="1" applyAlignment="1" applyProtection="1">
      <alignment horizontal="left" vertical="center"/>
    </xf>
    <xf numFmtId="0" fontId="22" fillId="9" borderId="49" xfId="0" applyFont="1" applyFill="1" applyBorder="1" applyAlignment="1" applyProtection="1">
      <alignment horizontal="center" vertical="center"/>
    </xf>
    <xf numFmtId="0" fontId="22" fillId="9" borderId="21" xfId="0" applyFont="1" applyFill="1" applyBorder="1" applyAlignment="1" applyProtection="1">
      <alignment horizontal="center" vertical="center" wrapText="1"/>
    </xf>
    <xf numFmtId="0" fontId="22" fillId="9" borderId="21" xfId="0" applyFont="1" applyFill="1" applyBorder="1" applyAlignment="1" applyProtection="1">
      <alignment horizontal="center" vertical="center"/>
    </xf>
    <xf numFmtId="0" fontId="22" fillId="9" borderId="49" xfId="0" applyFont="1" applyFill="1" applyBorder="1" applyAlignment="1" applyProtection="1">
      <alignment horizontal="center" vertical="center" wrapText="1"/>
    </xf>
    <xf numFmtId="0" fontId="22" fillId="9" borderId="79" xfId="0" applyFont="1" applyFill="1" applyBorder="1" applyAlignment="1" applyProtection="1">
      <alignment horizontal="center" vertical="center" wrapText="1"/>
    </xf>
    <xf numFmtId="0" fontId="22" fillId="9" borderId="83" xfId="0" applyFont="1" applyFill="1" applyBorder="1" applyAlignment="1" applyProtection="1">
      <alignment horizontal="center" vertical="center" wrapText="1"/>
    </xf>
    <xf numFmtId="0" fontId="22" fillId="9" borderId="84" xfId="0" applyFont="1" applyFill="1" applyBorder="1" applyAlignment="1" applyProtection="1">
      <alignment horizontal="center" vertical="center" wrapText="1"/>
    </xf>
    <xf numFmtId="0" fontId="4" fillId="11" borderId="15" xfId="0" applyFont="1" applyFill="1" applyBorder="1" applyAlignment="1" applyProtection="1">
      <alignment horizontal="left" vertical="center"/>
    </xf>
    <xf numFmtId="0" fontId="4" fillId="11" borderId="14" xfId="0" applyFont="1" applyFill="1" applyBorder="1" applyAlignment="1" applyProtection="1">
      <alignment horizontal="left" vertical="center"/>
    </xf>
    <xf numFmtId="0" fontId="4" fillId="11" borderId="35" xfId="0" applyFont="1" applyFill="1" applyBorder="1" applyAlignment="1" applyProtection="1">
      <alignment horizontal="left" vertical="center"/>
    </xf>
    <xf numFmtId="0" fontId="0" fillId="10" borderId="21" xfId="0" applyFill="1" applyBorder="1" applyAlignment="1" applyProtection="1">
      <alignment vertical="center" wrapText="1"/>
    </xf>
    <xf numFmtId="0" fontId="0" fillId="10" borderId="50" xfId="0" applyFill="1" applyBorder="1" applyAlignment="1" applyProtection="1">
      <alignment vertical="center" wrapText="1"/>
    </xf>
    <xf numFmtId="0" fontId="0" fillId="10" borderId="27" xfId="0" applyFill="1" applyBorder="1" applyAlignment="1" applyProtection="1">
      <alignment vertical="center" wrapText="1"/>
    </xf>
    <xf numFmtId="2" fontId="3" fillId="8" borderId="32" xfId="0" applyNumberFormat="1" applyFont="1" applyFill="1" applyBorder="1" applyAlignment="1" applyProtection="1">
      <alignment horizontal="left" vertical="center"/>
    </xf>
    <xf numFmtId="2" fontId="3" fillId="8" borderId="33" xfId="0" applyNumberFormat="1" applyFont="1" applyFill="1" applyBorder="1" applyAlignment="1" applyProtection="1">
      <alignment horizontal="left" vertical="center"/>
    </xf>
    <xf numFmtId="2" fontId="3" fillId="8" borderId="37" xfId="0" applyNumberFormat="1" applyFont="1" applyFill="1" applyBorder="1" applyAlignment="1" applyProtection="1">
      <alignment horizontal="left" vertical="center"/>
    </xf>
    <xf numFmtId="0" fontId="3" fillId="9" borderId="21" xfId="0" applyNumberFormat="1" applyFont="1" applyFill="1" applyBorder="1" applyAlignment="1" applyProtection="1">
      <alignment horizontal="center" vertical="center" wrapText="1"/>
    </xf>
    <xf numFmtId="0" fontId="33" fillId="9" borderId="49" xfId="0" applyNumberFormat="1" applyFont="1" applyFill="1" applyBorder="1" applyAlignment="1" applyProtection="1">
      <alignment horizontal="center" vertical="center" wrapText="1"/>
    </xf>
    <xf numFmtId="0" fontId="92" fillId="11" borderId="17" xfId="0" applyFont="1" applyFill="1" applyBorder="1" applyAlignment="1" applyProtection="1">
      <alignment horizontal="left" vertical="center"/>
    </xf>
    <xf numFmtId="0" fontId="92" fillId="11" borderId="0" xfId="0" applyFont="1" applyFill="1" applyBorder="1" applyAlignment="1" applyProtection="1">
      <alignment horizontal="left" vertical="center"/>
    </xf>
    <xf numFmtId="0" fontId="92" fillId="11" borderId="74" xfId="0" applyFont="1" applyFill="1" applyBorder="1" applyAlignment="1" applyProtection="1">
      <alignment horizontal="left" vertical="center" wrapText="1"/>
    </xf>
    <xf numFmtId="0" fontId="4" fillId="11" borderId="0" xfId="0" applyFont="1" applyFill="1" applyBorder="1" applyAlignment="1" applyProtection="1">
      <alignment horizontal="center" vertical="center" wrapText="1"/>
    </xf>
    <xf numFmtId="0" fontId="6" fillId="11" borderId="77" xfId="0" applyFont="1" applyFill="1" applyBorder="1" applyAlignment="1" applyProtection="1">
      <alignment horizontal="center" vertical="center"/>
    </xf>
    <xf numFmtId="0" fontId="6" fillId="11" borderId="0" xfId="0" applyFont="1" applyFill="1" applyBorder="1" applyAlignment="1" applyProtection="1">
      <alignment horizontal="center" vertical="center"/>
    </xf>
    <xf numFmtId="0" fontId="0" fillId="0" borderId="49" xfId="0" applyBorder="1" applyAlignment="1" applyProtection="1">
      <alignment horizontal="left"/>
      <protection locked="0"/>
    </xf>
    <xf numFmtId="0" fontId="4" fillId="38" borderId="55" xfId="0" applyFont="1" applyFill="1" applyBorder="1" applyAlignment="1" applyProtection="1">
      <alignment horizontal="left" vertical="center" wrapText="1"/>
    </xf>
    <xf numFmtId="0" fontId="6" fillId="33" borderId="0" xfId="0" applyFont="1" applyFill="1" applyBorder="1" applyAlignment="1" applyProtection="1">
      <alignment horizontal="left" vertical="center" wrapText="1"/>
    </xf>
    <xf numFmtId="0" fontId="92" fillId="38" borderId="4" xfId="0" applyFont="1" applyFill="1" applyBorder="1" applyAlignment="1" applyProtection="1">
      <alignment horizontal="left" vertical="center" wrapText="1"/>
    </xf>
    <xf numFmtId="0" fontId="4" fillId="38" borderId="0" xfId="0" applyFont="1" applyFill="1" applyBorder="1" applyAlignment="1" applyProtection="1">
      <alignment horizontal="center" vertical="center" wrapText="1"/>
    </xf>
    <xf numFmtId="0" fontId="6" fillId="38" borderId="49" xfId="0" applyFont="1" applyFill="1" applyBorder="1" applyAlignment="1" applyProtection="1">
      <alignment horizontal="center" vertical="center" wrapText="1"/>
    </xf>
    <xf numFmtId="0" fontId="0" fillId="0" borderId="49" xfId="0" applyFill="1" applyBorder="1" applyAlignment="1" applyProtection="1">
      <alignment horizontal="left" vertical="center"/>
      <protection locked="0"/>
    </xf>
    <xf numFmtId="0" fontId="92" fillId="38" borderId="0" xfId="0" applyFont="1" applyFill="1" applyBorder="1" applyAlignment="1" applyProtection="1">
      <alignment horizontal="left" vertical="center" wrapText="1"/>
    </xf>
    <xf numFmtId="0" fontId="33" fillId="34" borderId="54" xfId="0" applyNumberFormat="1" applyFont="1" applyFill="1" applyBorder="1" applyAlignment="1" applyProtection="1">
      <alignment horizontal="center" vertical="center" wrapText="1"/>
    </xf>
    <xf numFmtId="0" fontId="33" fillId="34" borderId="53" xfId="0" applyNumberFormat="1" applyFont="1" applyFill="1" applyBorder="1" applyAlignment="1" applyProtection="1">
      <alignment horizontal="center" vertical="center" wrapText="1"/>
    </xf>
    <xf numFmtId="0" fontId="33" fillId="34" borderId="52" xfId="0" applyNumberFormat="1" applyFont="1" applyFill="1" applyBorder="1" applyAlignment="1" applyProtection="1">
      <alignment horizontal="center" vertical="center" wrapText="1"/>
    </xf>
    <xf numFmtId="0" fontId="33" fillId="34" borderId="44" xfId="0" applyNumberFormat="1" applyFont="1" applyFill="1" applyBorder="1" applyAlignment="1" applyProtection="1">
      <alignment horizontal="center" vertical="center" wrapText="1"/>
    </xf>
    <xf numFmtId="0" fontId="33" fillId="34" borderId="8" xfId="0" applyNumberFormat="1" applyFont="1" applyFill="1" applyBorder="1" applyAlignment="1" applyProtection="1">
      <alignment horizontal="center" vertical="center" wrapText="1"/>
    </xf>
    <xf numFmtId="0" fontId="37" fillId="3" borderId="15" xfId="0" applyFont="1" applyFill="1" applyBorder="1" applyAlignment="1" applyProtection="1">
      <alignment horizontal="center" vertical="center" wrapText="1"/>
    </xf>
    <xf numFmtId="0" fontId="37" fillId="3" borderId="14" xfId="0" applyFont="1" applyFill="1" applyBorder="1" applyAlignment="1" applyProtection="1">
      <alignment horizontal="center" vertical="center" wrapText="1"/>
    </xf>
    <xf numFmtId="0" fontId="37" fillId="3" borderId="10" xfId="0" applyFont="1" applyFill="1" applyBorder="1" applyAlignment="1" applyProtection="1">
      <alignment horizontal="center" vertical="center" wrapText="1"/>
    </xf>
    <xf numFmtId="0" fontId="37" fillId="3" borderId="13" xfId="0" applyFont="1" applyFill="1" applyBorder="1" applyAlignment="1" applyProtection="1">
      <alignment horizontal="center" vertical="center" wrapText="1"/>
    </xf>
    <xf numFmtId="0" fontId="37" fillId="3" borderId="11" xfId="0" applyFont="1" applyFill="1" applyBorder="1" applyAlignment="1" applyProtection="1">
      <alignment horizontal="center" vertical="center" wrapText="1"/>
    </xf>
    <xf numFmtId="0" fontId="21" fillId="3" borderId="0" xfId="0" applyFont="1" applyFill="1" applyAlignment="1" applyProtection="1">
      <alignment horizontal="center" vertical="center" wrapText="1"/>
    </xf>
    <xf numFmtId="0" fontId="21" fillId="3" borderId="0" xfId="0" applyFont="1" applyFill="1" applyAlignment="1" applyProtection="1">
      <alignment horizontal="center" vertical="center"/>
    </xf>
    <xf numFmtId="0" fontId="37" fillId="3" borderId="41" xfId="0" applyFont="1" applyFill="1" applyBorder="1" applyAlignment="1" applyProtection="1">
      <alignment horizontal="center" vertical="center" wrapText="1"/>
    </xf>
    <xf numFmtId="0" fontId="37" fillId="3" borderId="21" xfId="0" applyFont="1" applyFill="1" applyBorder="1" applyAlignment="1" applyProtection="1">
      <alignment horizontal="center" vertical="center" wrapText="1"/>
    </xf>
    <xf numFmtId="0" fontId="37" fillId="3" borderId="65" xfId="0" applyFont="1" applyFill="1" applyBorder="1" applyAlignment="1" applyProtection="1">
      <alignment horizontal="center" vertical="center" wrapText="1"/>
    </xf>
    <xf numFmtId="0" fontId="37" fillId="3" borderId="49" xfId="0" applyFont="1" applyFill="1" applyBorder="1" applyAlignment="1" applyProtection="1">
      <alignment horizontal="center" vertical="center" wrapText="1"/>
    </xf>
    <xf numFmtId="0" fontId="37" fillId="3" borderId="42" xfId="0" applyFont="1" applyFill="1" applyBorder="1" applyAlignment="1" applyProtection="1">
      <alignment horizontal="center" vertical="center" wrapText="1"/>
    </xf>
    <xf numFmtId="0" fontId="37" fillId="3" borderId="19" xfId="0" applyFont="1" applyFill="1" applyBorder="1" applyAlignment="1" applyProtection="1">
      <alignment horizontal="center" vertical="center" wrapText="1"/>
    </xf>
    <xf numFmtId="0" fontId="4" fillId="38" borderId="15" xfId="0" applyFont="1" applyFill="1" applyBorder="1" applyAlignment="1" applyProtection="1">
      <alignment horizontal="left" vertical="center"/>
    </xf>
    <xf numFmtId="0" fontId="4" fillId="38" borderId="14" xfId="0" applyFont="1" applyFill="1" applyBorder="1" applyAlignment="1" applyProtection="1">
      <alignment horizontal="left" vertical="center"/>
    </xf>
    <xf numFmtId="0" fontId="4" fillId="38" borderId="35" xfId="0" applyFont="1" applyFill="1" applyBorder="1" applyAlignment="1" applyProtection="1">
      <alignment horizontal="left" vertical="center"/>
    </xf>
    <xf numFmtId="0" fontId="3" fillId="30" borderId="1" xfId="0" applyNumberFormat="1" applyFont="1" applyFill="1" applyBorder="1" applyAlignment="1" applyProtection="1">
      <alignment horizontal="center" vertical="center" wrapText="1"/>
    </xf>
    <xf numFmtId="0" fontId="33" fillId="3" borderId="0" xfId="0" applyNumberFormat="1" applyFont="1" applyFill="1" applyBorder="1" applyAlignment="1" applyProtection="1">
      <alignment horizontal="center" vertical="center" wrapText="1"/>
    </xf>
    <xf numFmtId="0" fontId="0" fillId="2" borderId="21" xfId="0" applyFill="1" applyBorder="1" applyAlignment="1" applyProtection="1">
      <alignment horizontal="left" vertical="center" wrapText="1"/>
    </xf>
    <xf numFmtId="0" fontId="0" fillId="2" borderId="26" xfId="0" applyFill="1" applyBorder="1" applyAlignment="1" applyProtection="1">
      <alignment horizontal="center" vertical="center" wrapText="1"/>
    </xf>
    <xf numFmtId="0" fontId="0" fillId="2" borderId="27" xfId="0" applyFill="1" applyBorder="1" applyAlignment="1" applyProtection="1">
      <alignment horizontal="center" vertical="center" wrapText="1"/>
    </xf>
    <xf numFmtId="2" fontId="3" fillId="30" borderId="36" xfId="0" applyNumberFormat="1" applyFont="1" applyFill="1" applyBorder="1" applyAlignment="1" applyProtection="1">
      <alignment horizontal="left" vertical="center"/>
    </xf>
    <xf numFmtId="2" fontId="3" fillId="30" borderId="5" xfId="0" applyNumberFormat="1" applyFont="1" applyFill="1" applyBorder="1" applyAlignment="1" applyProtection="1">
      <alignment horizontal="left" vertical="center"/>
    </xf>
    <xf numFmtId="2" fontId="3" fillId="30" borderId="6" xfId="0" applyNumberFormat="1" applyFont="1" applyFill="1" applyBorder="1" applyAlignment="1" applyProtection="1">
      <alignment horizontal="left" vertical="center"/>
    </xf>
    <xf numFmtId="0" fontId="3" fillId="30" borderId="21" xfId="0" applyNumberFormat="1" applyFont="1" applyFill="1" applyBorder="1" applyAlignment="1" applyProtection="1">
      <alignment horizontal="center" vertical="center" wrapText="1"/>
    </xf>
    <xf numFmtId="0" fontId="33" fillId="30" borderId="1" xfId="0" applyNumberFormat="1" applyFont="1" applyFill="1" applyBorder="1" applyAlignment="1" applyProtection="1">
      <alignment horizontal="center" vertical="center" wrapText="1"/>
    </xf>
    <xf numFmtId="0" fontId="46" fillId="3" borderId="0" xfId="0" applyNumberFormat="1" applyFont="1" applyFill="1" applyBorder="1" applyAlignment="1" applyProtection="1">
      <alignment horizontal="center"/>
    </xf>
    <xf numFmtId="0" fontId="92" fillId="41" borderId="33" xfId="0" applyFont="1" applyFill="1" applyBorder="1" applyAlignment="1" applyProtection="1">
      <alignment horizontal="left" vertical="center"/>
    </xf>
    <xf numFmtId="0" fontId="92" fillId="41" borderId="37" xfId="0" applyFont="1" applyFill="1" applyBorder="1" applyAlignment="1" applyProtection="1">
      <alignment horizontal="left" vertical="center"/>
    </xf>
    <xf numFmtId="4" fontId="22" fillId="42" borderId="19" xfId="0" applyNumberFormat="1" applyFont="1" applyFill="1" applyBorder="1" applyAlignment="1" applyProtection="1">
      <alignment horizontal="center" vertical="center" wrapText="1"/>
    </xf>
    <xf numFmtId="4" fontId="22" fillId="42" borderId="49" xfId="0" applyNumberFormat="1" applyFont="1" applyFill="1" applyBorder="1" applyAlignment="1" applyProtection="1">
      <alignment horizontal="center" vertical="center" wrapText="1"/>
    </xf>
    <xf numFmtId="0" fontId="22" fillId="42" borderId="49" xfId="0" applyFont="1" applyFill="1" applyBorder="1" applyAlignment="1" applyProtection="1">
      <alignment horizontal="center" vertical="center"/>
    </xf>
    <xf numFmtId="0" fontId="7" fillId="6" borderId="36" xfId="0" applyFont="1" applyFill="1" applyBorder="1" applyAlignment="1" applyProtection="1">
      <alignment horizontal="left" vertical="center"/>
    </xf>
    <xf numFmtId="0" fontId="7" fillId="6" borderId="52" xfId="0" applyFont="1" applyFill="1" applyBorder="1" applyAlignment="1" applyProtection="1">
      <alignment horizontal="left" vertical="center"/>
    </xf>
    <xf numFmtId="0" fontId="7" fillId="6" borderId="24" xfId="0" applyFont="1" applyFill="1" applyBorder="1" applyAlignment="1" applyProtection="1">
      <alignment horizontal="left" vertical="center"/>
    </xf>
    <xf numFmtId="0" fontId="22" fillId="42" borderId="21" xfId="0" applyFont="1" applyFill="1" applyBorder="1" applyAlignment="1" applyProtection="1">
      <alignment horizontal="center" vertical="center" wrapText="1"/>
    </xf>
    <xf numFmtId="0" fontId="22" fillId="42" borderId="21" xfId="0" applyFont="1" applyFill="1" applyBorder="1" applyAlignment="1" applyProtection="1">
      <alignment horizontal="center" vertical="center"/>
    </xf>
    <xf numFmtId="0" fontId="22" fillId="42" borderId="49" xfId="0" applyFont="1" applyFill="1" applyBorder="1" applyAlignment="1" applyProtection="1">
      <alignment horizontal="center" vertical="center" wrapText="1"/>
    </xf>
    <xf numFmtId="0" fontId="4" fillId="41" borderId="0" xfId="0" applyFont="1" applyFill="1" applyBorder="1" applyAlignment="1" applyProtection="1">
      <alignment horizontal="center" vertical="center" wrapText="1"/>
    </xf>
    <xf numFmtId="0" fontId="31" fillId="41" borderId="49" xfId="0" applyFont="1" applyFill="1" applyBorder="1" applyAlignment="1" applyProtection="1">
      <alignment horizontal="center" vertical="center"/>
    </xf>
    <xf numFmtId="0" fontId="92" fillId="41" borderId="4" xfId="0" applyFont="1" applyFill="1" applyBorder="1" applyAlignment="1" applyProtection="1">
      <alignment horizontal="left" vertical="center" wrapText="1"/>
    </xf>
    <xf numFmtId="0" fontId="54" fillId="0" borderId="79" xfId="0" applyNumberFormat="1" applyFont="1" applyFill="1" applyBorder="1" applyAlignment="1" applyProtection="1">
      <alignment horizontal="left" vertical="center" wrapText="1"/>
      <protection locked="0"/>
    </xf>
    <xf numFmtId="0" fontId="54" fillId="0" borderId="83" xfId="0" applyNumberFormat="1" applyFont="1" applyFill="1" applyBorder="1" applyAlignment="1" applyProtection="1">
      <alignment horizontal="left" vertical="center" wrapText="1"/>
      <protection locked="0"/>
    </xf>
    <xf numFmtId="0" fontId="54" fillId="0" borderId="84" xfId="0" applyNumberFormat="1" applyFont="1" applyFill="1" applyBorder="1" applyAlignment="1" applyProtection="1">
      <alignment horizontal="left" vertical="center" wrapText="1"/>
      <protection locked="0"/>
    </xf>
    <xf numFmtId="0" fontId="18" fillId="43" borderId="50" xfId="0" applyFont="1" applyFill="1" applyBorder="1" applyAlignment="1" applyProtection="1">
      <alignment horizontal="left" vertical="center"/>
    </xf>
    <xf numFmtId="0" fontId="18" fillId="43" borderId="27" xfId="0" applyFont="1" applyFill="1" applyBorder="1" applyAlignment="1" applyProtection="1">
      <alignment horizontal="left" vertical="center"/>
    </xf>
    <xf numFmtId="0" fontId="33" fillId="42" borderId="49" xfId="0" applyNumberFormat="1" applyFont="1" applyFill="1" applyBorder="1" applyAlignment="1" applyProtection="1">
      <alignment horizontal="center" vertical="center" wrapText="1"/>
    </xf>
    <xf numFmtId="0" fontId="92" fillId="41" borderId="79" xfId="0" applyFont="1" applyFill="1" applyBorder="1" applyAlignment="1" applyProtection="1">
      <alignment horizontal="left" vertical="center"/>
    </xf>
    <xf numFmtId="0" fontId="92" fillId="41" borderId="83" xfId="0" applyFont="1" applyFill="1" applyBorder="1" applyAlignment="1" applyProtection="1">
      <alignment horizontal="left" vertical="center"/>
    </xf>
    <xf numFmtId="0" fontId="92" fillId="41" borderId="84" xfId="0" applyFont="1" applyFill="1" applyBorder="1" applyAlignment="1" applyProtection="1">
      <alignment horizontal="left" vertical="center"/>
    </xf>
    <xf numFmtId="0" fontId="3" fillId="42" borderId="49" xfId="0" applyNumberFormat="1" applyFont="1" applyFill="1" applyBorder="1" applyAlignment="1" applyProtection="1">
      <alignment horizontal="center" vertical="center" wrapText="1"/>
    </xf>
    <xf numFmtId="0" fontId="4" fillId="41" borderId="49" xfId="0" applyFont="1" applyFill="1" applyBorder="1" applyAlignment="1" applyProtection="1">
      <alignment horizontal="left" vertical="center"/>
    </xf>
    <xf numFmtId="0" fontId="0" fillId="43" borderId="49" xfId="0" applyFill="1" applyBorder="1" applyAlignment="1" applyProtection="1">
      <alignment horizontal="left" vertical="center" wrapText="1"/>
    </xf>
    <xf numFmtId="4" fontId="22" fillId="47" borderId="49" xfId="0" applyNumberFormat="1" applyFont="1" applyFill="1" applyBorder="1" applyAlignment="1" applyProtection="1">
      <alignment horizontal="center" vertical="center" wrapText="1"/>
    </xf>
    <xf numFmtId="0" fontId="18" fillId="48" borderId="50" xfId="0" applyFont="1" applyFill="1" applyBorder="1" applyAlignment="1" applyProtection="1">
      <alignment horizontal="left" vertical="center"/>
    </xf>
    <xf numFmtId="0" fontId="18" fillId="48" borderId="27" xfId="0" applyFont="1" applyFill="1" applyBorder="1" applyAlignment="1" applyProtection="1">
      <alignment horizontal="left" vertical="center"/>
    </xf>
    <xf numFmtId="0" fontId="7" fillId="46" borderId="36" xfId="0" applyFont="1" applyFill="1" applyBorder="1" applyAlignment="1" applyProtection="1">
      <alignment horizontal="left" vertical="center"/>
    </xf>
    <xf numFmtId="0" fontId="7" fillId="46" borderId="52" xfId="0" applyFont="1" applyFill="1" applyBorder="1" applyAlignment="1" applyProtection="1">
      <alignment horizontal="left" vertical="center"/>
    </xf>
    <xf numFmtId="0" fontId="7" fillId="46" borderId="24" xfId="0" applyFont="1" applyFill="1" applyBorder="1" applyAlignment="1" applyProtection="1">
      <alignment horizontal="left" vertical="center"/>
    </xf>
    <xf numFmtId="0" fontId="22" fillId="47" borderId="50" xfId="0" applyFont="1" applyFill="1" applyBorder="1" applyAlignment="1" applyProtection="1">
      <alignment horizontal="center" vertical="center" wrapText="1"/>
    </xf>
    <xf numFmtId="0" fontId="22" fillId="47" borderId="27" xfId="0" applyFont="1" applyFill="1" applyBorder="1" applyAlignment="1" applyProtection="1">
      <alignment horizontal="center" vertical="center" wrapText="1"/>
    </xf>
    <xf numFmtId="0" fontId="22" fillId="47" borderId="49" xfId="0" applyFont="1" applyFill="1" applyBorder="1" applyAlignment="1" applyProtection="1">
      <alignment horizontal="center" vertical="center" wrapText="1"/>
    </xf>
    <xf numFmtId="0" fontId="22" fillId="47" borderId="49" xfId="0" applyFont="1" applyFill="1" applyBorder="1" applyAlignment="1" applyProtection="1">
      <alignment horizontal="center" vertical="center"/>
    </xf>
    <xf numFmtId="4" fontId="22" fillId="47" borderId="19" xfId="0" applyNumberFormat="1" applyFont="1" applyFill="1" applyBorder="1" applyAlignment="1" applyProtection="1">
      <alignment horizontal="center" vertical="center" wrapText="1"/>
    </xf>
    <xf numFmtId="0" fontId="0" fillId="48" borderId="49" xfId="0" applyFill="1" applyBorder="1" applyAlignment="1" applyProtection="1">
      <alignment horizontal="left" vertical="center" wrapText="1"/>
    </xf>
    <xf numFmtId="0" fontId="18" fillId="48" borderId="50" xfId="0" applyFont="1" applyFill="1" applyBorder="1" applyAlignment="1" applyProtection="1">
      <alignment horizontal="left" vertical="center" wrapText="1"/>
    </xf>
    <xf numFmtId="0" fontId="18" fillId="48" borderId="27" xfId="0" applyFont="1" applyFill="1" applyBorder="1" applyAlignment="1" applyProtection="1">
      <alignment horizontal="left" vertical="center" wrapText="1"/>
    </xf>
    <xf numFmtId="0" fontId="18" fillId="48" borderId="29" xfId="0" applyFont="1" applyFill="1" applyBorder="1" applyAlignment="1" applyProtection="1">
      <alignment horizontal="left" vertical="center" wrapText="1"/>
    </xf>
    <xf numFmtId="2" fontId="31" fillId="46" borderId="49" xfId="0" applyNumberFormat="1" applyFont="1" applyFill="1" applyBorder="1" applyAlignment="1" applyProtection="1">
      <alignment horizontal="left" vertical="center"/>
    </xf>
    <xf numFmtId="0" fontId="3" fillId="47" borderId="49" xfId="0" applyNumberFormat="1" applyFont="1" applyFill="1" applyBorder="1" applyAlignment="1" applyProtection="1">
      <alignment horizontal="center" vertical="center" wrapText="1"/>
    </xf>
    <xf numFmtId="0" fontId="33" fillId="47" borderId="49" xfId="0" applyNumberFormat="1" applyFont="1" applyFill="1" applyBorder="1" applyAlignment="1" applyProtection="1">
      <alignment horizontal="center" vertical="center" wrapText="1"/>
    </xf>
    <xf numFmtId="0" fontId="92" fillId="45" borderId="79" xfId="0" applyFont="1" applyFill="1" applyBorder="1" applyAlignment="1" applyProtection="1">
      <alignment horizontal="left" vertical="center" wrapText="1"/>
    </xf>
    <xf numFmtId="0" fontId="92" fillId="45" borderId="83" xfId="0" applyFont="1" applyFill="1" applyBorder="1" applyAlignment="1" applyProtection="1">
      <alignment horizontal="left" vertical="center" wrapText="1"/>
    </xf>
    <xf numFmtId="0" fontId="92" fillId="45" borderId="84" xfId="0" applyFont="1" applyFill="1" applyBorder="1" applyAlignment="1" applyProtection="1">
      <alignment horizontal="left" vertical="center" wrapText="1"/>
    </xf>
    <xf numFmtId="0" fontId="4" fillId="45" borderId="49" xfId="0" applyFont="1" applyFill="1" applyBorder="1" applyAlignment="1" applyProtection="1">
      <alignment horizontal="left" vertical="center"/>
    </xf>
    <xf numFmtId="0" fontId="4" fillId="45" borderId="0" xfId="0" applyFont="1" applyFill="1" applyBorder="1" applyAlignment="1" applyProtection="1">
      <alignment horizontal="center" vertical="center" wrapText="1"/>
    </xf>
    <xf numFmtId="0" fontId="31" fillId="45" borderId="49" xfId="0" applyFont="1" applyFill="1" applyBorder="1" applyAlignment="1" applyProtection="1">
      <alignment horizontal="center" vertical="center"/>
    </xf>
    <xf numFmtId="0" fontId="92" fillId="45" borderId="4" xfId="0" applyFont="1" applyFill="1" applyBorder="1" applyAlignment="1" applyProtection="1">
      <alignment horizontal="left" vertical="center" wrapText="1"/>
    </xf>
    <xf numFmtId="0" fontId="96" fillId="45" borderId="4" xfId="0" applyFont="1" applyFill="1" applyBorder="1" applyAlignment="1" applyProtection="1">
      <alignment horizontal="left" vertical="center" wrapText="1"/>
    </xf>
    <xf numFmtId="0" fontId="92" fillId="45" borderId="0" xfId="0" applyFont="1" applyFill="1" applyBorder="1" applyAlignment="1" applyProtection="1">
      <alignment horizontal="left" vertical="center"/>
    </xf>
    <xf numFmtId="0" fontId="22" fillId="47" borderId="21" xfId="0" applyFont="1" applyFill="1" applyBorder="1" applyAlignment="1" applyProtection="1">
      <alignment horizontal="center" vertical="center" wrapText="1"/>
    </xf>
    <xf numFmtId="0" fontId="22" fillId="47" borderId="21" xfId="0" applyFont="1" applyFill="1" applyBorder="1" applyAlignment="1" applyProtection="1">
      <alignment horizontal="center" vertical="center"/>
    </xf>
    <xf numFmtId="0" fontId="7" fillId="31" borderId="36" xfId="0" applyFont="1" applyFill="1" applyBorder="1" applyAlignment="1" applyProtection="1">
      <alignment horizontal="center" vertical="center"/>
    </xf>
    <xf numFmtId="0" fontId="7" fillId="31" borderId="53" xfId="0" applyFont="1" applyFill="1" applyBorder="1" applyAlignment="1" applyProtection="1">
      <alignment horizontal="center" vertical="center"/>
    </xf>
    <xf numFmtId="0" fontId="18" fillId="49" borderId="50" xfId="0" applyFont="1" applyFill="1" applyBorder="1" applyAlignment="1" applyProtection="1">
      <alignment horizontal="left" vertical="center" wrapText="1"/>
    </xf>
    <xf numFmtId="0" fontId="18" fillId="49" borderId="29" xfId="0" applyFont="1" applyFill="1" applyBorder="1" applyAlignment="1" applyProtection="1">
      <alignment horizontal="left" vertical="center" wrapText="1"/>
    </xf>
    <xf numFmtId="0" fontId="18" fillId="49" borderId="27" xfId="0" applyFont="1" applyFill="1" applyBorder="1" applyAlignment="1" applyProtection="1">
      <alignment horizontal="left" vertical="center" wrapText="1"/>
    </xf>
    <xf numFmtId="0" fontId="22" fillId="32" borderId="50" xfId="0" applyFont="1" applyFill="1" applyBorder="1" applyAlignment="1" applyProtection="1">
      <alignment horizontal="center" vertical="center" wrapText="1"/>
    </xf>
    <xf numFmtId="0" fontId="22" fillId="32" borderId="27" xfId="0" applyFont="1" applyFill="1" applyBorder="1" applyAlignment="1" applyProtection="1">
      <alignment horizontal="center" vertical="center" wrapText="1"/>
    </xf>
    <xf numFmtId="0" fontId="22" fillId="32" borderId="49" xfId="0" applyFont="1" applyFill="1" applyBorder="1" applyAlignment="1" applyProtection="1">
      <alignment horizontal="center" vertical="center" wrapText="1"/>
    </xf>
    <xf numFmtId="0" fontId="22" fillId="32" borderId="49" xfId="0" applyFont="1" applyFill="1" applyBorder="1" applyAlignment="1" applyProtection="1">
      <alignment horizontal="center" vertical="center"/>
    </xf>
    <xf numFmtId="0" fontId="7" fillId="31" borderId="36" xfId="0" applyFont="1" applyFill="1" applyBorder="1" applyAlignment="1" applyProtection="1">
      <alignment horizontal="left" vertical="center"/>
    </xf>
    <xf numFmtId="0" fontId="7" fillId="31" borderId="52" xfId="0" applyFont="1" applyFill="1" applyBorder="1" applyAlignment="1" applyProtection="1">
      <alignment horizontal="left" vertical="center"/>
    </xf>
    <xf numFmtId="0" fontId="7" fillId="31" borderId="24" xfId="0" applyFont="1" applyFill="1" applyBorder="1" applyAlignment="1" applyProtection="1">
      <alignment horizontal="left" vertical="center"/>
    </xf>
    <xf numFmtId="0" fontId="22" fillId="32" borderId="21" xfId="0" applyFont="1" applyFill="1" applyBorder="1" applyAlignment="1" applyProtection="1">
      <alignment horizontal="center" vertical="center" wrapText="1"/>
    </xf>
    <xf numFmtId="0" fontId="22" fillId="32" borderId="21" xfId="0" applyFont="1" applyFill="1" applyBorder="1" applyAlignment="1" applyProtection="1">
      <alignment horizontal="center" vertical="center"/>
    </xf>
    <xf numFmtId="4" fontId="22" fillId="32" borderId="19" xfId="0" applyNumberFormat="1" applyFont="1" applyFill="1" applyBorder="1" applyAlignment="1" applyProtection="1">
      <alignment horizontal="center" vertical="center" wrapText="1"/>
    </xf>
    <xf numFmtId="4" fontId="22" fillId="32" borderId="49" xfId="0" applyNumberFormat="1" applyFont="1" applyFill="1" applyBorder="1" applyAlignment="1" applyProtection="1">
      <alignment horizontal="center" vertical="center" wrapText="1"/>
    </xf>
    <xf numFmtId="0" fontId="18" fillId="49" borderId="50" xfId="0" applyFont="1" applyFill="1" applyBorder="1" applyAlignment="1" applyProtection="1">
      <alignment horizontal="left" vertical="center"/>
    </xf>
    <xf numFmtId="0" fontId="18" fillId="49" borderId="27" xfId="0" applyFont="1" applyFill="1" applyBorder="1" applyAlignment="1" applyProtection="1">
      <alignment horizontal="left" vertical="center"/>
    </xf>
    <xf numFmtId="0" fontId="7" fillId="31" borderId="84" xfId="0" applyFont="1" applyFill="1" applyBorder="1" applyAlignment="1" applyProtection="1">
      <alignment horizontal="center" vertical="center"/>
    </xf>
    <xf numFmtId="0" fontId="33" fillId="32" borderId="49" xfId="0" applyNumberFormat="1" applyFont="1" applyFill="1" applyBorder="1" applyAlignment="1" applyProtection="1">
      <alignment horizontal="center" vertical="center" wrapText="1"/>
    </xf>
    <xf numFmtId="0" fontId="31" fillId="31" borderId="49" xfId="0" applyFont="1" applyFill="1" applyBorder="1" applyAlignment="1" applyProtection="1">
      <alignment horizontal="left" vertical="center"/>
    </xf>
    <xf numFmtId="0" fontId="4" fillId="44" borderId="49" xfId="0" applyFont="1" applyFill="1" applyBorder="1" applyAlignment="1" applyProtection="1">
      <alignment horizontal="left" vertical="center"/>
    </xf>
    <xf numFmtId="0" fontId="3" fillId="32" borderId="49" xfId="0" applyNumberFormat="1" applyFont="1" applyFill="1" applyBorder="1" applyAlignment="1" applyProtection="1">
      <alignment horizontal="center" vertical="center" wrapText="1"/>
    </xf>
    <xf numFmtId="0" fontId="0" fillId="49" borderId="49" xfId="0" applyFill="1" applyBorder="1" applyAlignment="1" applyProtection="1">
      <alignment horizontal="left" vertical="center" wrapText="1"/>
    </xf>
    <xf numFmtId="2" fontId="31" fillId="31" borderId="49" xfId="0" applyNumberFormat="1" applyFont="1" applyFill="1" applyBorder="1" applyAlignment="1" applyProtection="1">
      <alignment horizontal="left" vertical="center"/>
    </xf>
    <xf numFmtId="0" fontId="37" fillId="3" borderId="60" xfId="0" applyFont="1" applyFill="1" applyBorder="1" applyAlignment="1" applyProtection="1">
      <alignment horizontal="center" vertical="center" wrapText="1"/>
    </xf>
    <xf numFmtId="0" fontId="37" fillId="3" borderId="62" xfId="0" applyFont="1" applyFill="1" applyBorder="1" applyAlignment="1" applyProtection="1">
      <alignment horizontal="center" vertical="center" wrapText="1"/>
    </xf>
    <xf numFmtId="0" fontId="37" fillId="3" borderId="59" xfId="0" applyFont="1" applyFill="1" applyBorder="1" applyAlignment="1" applyProtection="1">
      <alignment horizontal="center" vertical="center" wrapText="1"/>
    </xf>
    <xf numFmtId="166" fontId="13" fillId="49" borderId="79" xfId="0" applyNumberFormat="1" applyFont="1" applyFill="1" applyBorder="1" applyAlignment="1" applyProtection="1">
      <alignment horizontal="center" vertical="center" wrapText="1"/>
    </xf>
    <xf numFmtId="166" fontId="13" fillId="49" borderId="83" xfId="0" applyNumberFormat="1" applyFont="1" applyFill="1" applyBorder="1" applyAlignment="1" applyProtection="1">
      <alignment horizontal="center" vertical="center" wrapText="1"/>
    </xf>
    <xf numFmtId="166" fontId="13" fillId="49" borderId="84" xfId="0" applyNumberFormat="1" applyFont="1" applyFill="1" applyBorder="1" applyAlignment="1" applyProtection="1">
      <alignment horizontal="center" vertical="center" wrapText="1"/>
    </xf>
    <xf numFmtId="0" fontId="38" fillId="3" borderId="49" xfId="0" applyFont="1" applyFill="1" applyBorder="1" applyAlignment="1" applyProtection="1">
      <alignment horizontal="center" vertical="center" wrapText="1"/>
    </xf>
    <xf numFmtId="0" fontId="4" fillId="44" borderId="0" xfId="0" applyFont="1" applyFill="1" applyBorder="1" applyAlignment="1" applyProtection="1">
      <alignment horizontal="center" vertical="center" wrapText="1"/>
    </xf>
    <xf numFmtId="0" fontId="31" fillId="44" borderId="49" xfId="0" applyFont="1" applyFill="1" applyBorder="1" applyAlignment="1" applyProtection="1">
      <alignment horizontal="center" vertical="center"/>
    </xf>
    <xf numFmtId="0" fontId="92" fillId="44" borderId="4" xfId="0" applyFont="1" applyFill="1" applyBorder="1" applyAlignment="1" applyProtection="1">
      <alignment horizontal="left" vertical="center" wrapText="1"/>
    </xf>
    <xf numFmtId="0" fontId="4" fillId="44" borderId="4" xfId="0" applyFont="1" applyFill="1" applyBorder="1" applyAlignment="1" applyProtection="1">
      <alignment horizontal="left" vertical="center" wrapText="1"/>
    </xf>
    <xf numFmtId="0" fontId="92" fillId="44" borderId="49" xfId="0" applyFont="1" applyFill="1" applyBorder="1" applyAlignment="1" applyProtection="1">
      <alignment horizontal="left" vertical="center" wrapText="1"/>
    </xf>
    <xf numFmtId="0" fontId="22" fillId="17" borderId="49" xfId="0" applyFont="1" applyFill="1" applyBorder="1" applyAlignment="1" applyProtection="1">
      <alignment horizontal="center" vertical="center" wrapText="1"/>
    </xf>
    <xf numFmtId="0" fontId="18" fillId="16" borderId="21" xfId="0" applyFont="1" applyFill="1" applyBorder="1" applyAlignment="1" applyProtection="1">
      <alignment horizontal="center" vertical="center" wrapText="1"/>
    </xf>
    <xf numFmtId="0" fontId="7" fillId="13" borderId="36" xfId="0" applyFont="1" applyFill="1" applyBorder="1" applyAlignment="1" applyProtection="1">
      <alignment horizontal="left" vertical="center"/>
    </xf>
    <xf numFmtId="0" fontId="7" fillId="13" borderId="83" xfId="0" applyFont="1" applyFill="1" applyBorder="1" applyAlignment="1" applyProtection="1">
      <alignment horizontal="left" vertical="center"/>
    </xf>
    <xf numFmtId="0" fontId="7" fillId="13" borderId="84" xfId="0" applyFont="1" applyFill="1" applyBorder="1" applyAlignment="1" applyProtection="1">
      <alignment horizontal="left" vertical="center"/>
    </xf>
    <xf numFmtId="0" fontId="22" fillId="17" borderId="21" xfId="0" applyFont="1" applyFill="1" applyBorder="1" applyAlignment="1" applyProtection="1">
      <alignment horizontal="center" vertical="center" wrapText="1"/>
    </xf>
    <xf numFmtId="0" fontId="22" fillId="17" borderId="49" xfId="0" applyFont="1" applyFill="1" applyBorder="1" applyAlignment="1" applyProtection="1">
      <alignment horizontal="center" vertical="center"/>
    </xf>
    <xf numFmtId="4" fontId="22" fillId="17" borderId="49" xfId="0" applyNumberFormat="1" applyFont="1" applyFill="1" applyBorder="1" applyAlignment="1" applyProtection="1">
      <alignment horizontal="center" vertical="center" wrapText="1"/>
    </xf>
    <xf numFmtId="4" fontId="22" fillId="17" borderId="19" xfId="0" applyNumberFormat="1" applyFont="1" applyFill="1" applyBorder="1" applyAlignment="1" applyProtection="1">
      <alignment horizontal="center" vertical="center" wrapText="1"/>
    </xf>
    <xf numFmtId="0" fontId="31" fillId="13" borderId="49" xfId="0" applyFont="1" applyFill="1" applyBorder="1" applyAlignment="1" applyProtection="1">
      <alignment horizontal="left" vertical="center"/>
    </xf>
    <xf numFmtId="0" fontId="4" fillId="15" borderId="49" xfId="0" applyFont="1" applyFill="1" applyBorder="1" applyAlignment="1" applyProtection="1">
      <alignment horizontal="left" vertical="center"/>
    </xf>
    <xf numFmtId="0" fontId="33" fillId="17" borderId="49" xfId="0" applyNumberFormat="1" applyFont="1" applyFill="1" applyBorder="1" applyAlignment="1" applyProtection="1">
      <alignment horizontal="center" vertical="center" wrapText="1"/>
    </xf>
    <xf numFmtId="0" fontId="7" fillId="13" borderId="41" xfId="0" applyFont="1" applyFill="1" applyBorder="1" applyAlignment="1" applyProtection="1">
      <alignment horizontal="left" vertical="center"/>
    </xf>
    <xf numFmtId="0" fontId="7" fillId="13" borderId="65" xfId="0" applyFont="1" applyFill="1" applyBorder="1" applyAlignment="1" applyProtection="1">
      <alignment horizontal="left" vertical="center"/>
    </xf>
    <xf numFmtId="0" fontId="7" fillId="13" borderId="42" xfId="0" applyFont="1" applyFill="1" applyBorder="1" applyAlignment="1" applyProtection="1">
      <alignment horizontal="left" vertical="center"/>
    </xf>
    <xf numFmtId="0" fontId="3" fillId="17" borderId="49" xfId="0" applyNumberFormat="1" applyFont="1" applyFill="1" applyBorder="1" applyAlignment="1" applyProtection="1">
      <alignment horizontal="center" vertical="center" wrapText="1"/>
    </xf>
    <xf numFmtId="166" fontId="13" fillId="16" borderId="79" xfId="0" applyNumberFormat="1" applyFont="1" applyFill="1" applyBorder="1" applyAlignment="1" applyProtection="1">
      <alignment horizontal="center" vertical="center" wrapText="1"/>
    </xf>
    <xf numFmtId="166" fontId="13" fillId="16" borderId="83" xfId="0" applyNumberFormat="1" applyFont="1" applyFill="1" applyBorder="1" applyAlignment="1" applyProtection="1">
      <alignment horizontal="center" vertical="center" wrapText="1"/>
    </xf>
    <xf numFmtId="166" fontId="13" fillId="16" borderId="84" xfId="0" applyNumberFormat="1" applyFont="1" applyFill="1" applyBorder="1" applyAlignment="1" applyProtection="1">
      <alignment horizontal="center" vertical="center" wrapText="1"/>
    </xf>
    <xf numFmtId="0" fontId="4" fillId="15" borderId="0" xfId="0" applyFont="1" applyFill="1" applyBorder="1" applyAlignment="1" applyProtection="1">
      <alignment horizontal="center" vertical="center" wrapText="1"/>
    </xf>
    <xf numFmtId="0" fontId="31" fillId="15" borderId="49" xfId="0" applyFont="1" applyFill="1" applyBorder="1" applyAlignment="1" applyProtection="1">
      <alignment horizontal="center" vertical="center"/>
    </xf>
    <xf numFmtId="0" fontId="92" fillId="15" borderId="49" xfId="0" applyFont="1" applyFill="1" applyBorder="1" applyAlignment="1" applyProtection="1">
      <alignment horizontal="left" vertical="center"/>
    </xf>
    <xf numFmtId="166" fontId="7" fillId="16" borderId="79" xfId="0" applyNumberFormat="1" applyFont="1" applyFill="1" applyBorder="1" applyAlignment="1" applyProtection="1">
      <alignment horizontal="center" vertical="center" wrapText="1"/>
    </xf>
    <xf numFmtId="166" fontId="7" fillId="16" borderId="83" xfId="0" applyNumberFormat="1" applyFont="1" applyFill="1" applyBorder="1" applyAlignment="1" applyProtection="1">
      <alignment horizontal="center" vertical="center" wrapText="1"/>
    </xf>
    <xf numFmtId="166" fontId="7" fillId="16" borderId="84" xfId="0" applyNumberFormat="1" applyFont="1" applyFill="1" applyBorder="1" applyAlignment="1" applyProtection="1">
      <alignment horizontal="center" vertical="center" wrapText="1"/>
    </xf>
    <xf numFmtId="0" fontId="92" fillId="15" borderId="4" xfId="0" applyFont="1" applyFill="1" applyBorder="1" applyAlignment="1" applyProtection="1">
      <alignment horizontal="left" vertical="center" wrapText="1"/>
    </xf>
    <xf numFmtId="0" fontId="4" fillId="15" borderId="4" xfId="0" applyFont="1" applyFill="1" applyBorder="1" applyAlignment="1" applyProtection="1">
      <alignment horizontal="left" vertical="center"/>
    </xf>
    <xf numFmtId="0" fontId="92" fillId="15" borderId="4" xfId="0" applyFont="1" applyFill="1" applyBorder="1" applyAlignment="1" applyProtection="1">
      <alignment horizontal="left" vertical="center"/>
    </xf>
    <xf numFmtId="0" fontId="7" fillId="13" borderId="52" xfId="0" applyFont="1" applyFill="1" applyBorder="1" applyAlignment="1" applyProtection="1">
      <alignment horizontal="left" vertical="center"/>
    </xf>
    <xf numFmtId="0" fontId="7" fillId="13" borderId="24" xfId="0" applyFont="1" applyFill="1" applyBorder="1" applyAlignment="1" applyProtection="1">
      <alignment horizontal="left" vertical="center"/>
    </xf>
    <xf numFmtId="0" fontId="22" fillId="17" borderId="50" xfId="0" applyFont="1" applyFill="1" applyBorder="1" applyAlignment="1" applyProtection="1">
      <alignment horizontal="center" vertical="center" wrapText="1"/>
    </xf>
    <xf numFmtId="0" fontId="22" fillId="17" borderId="27" xfId="0" applyFont="1" applyFill="1" applyBorder="1" applyAlignment="1" applyProtection="1">
      <alignment horizontal="center" vertical="center" wrapText="1"/>
    </xf>
    <xf numFmtId="0" fontId="89" fillId="10" borderId="0" xfId="0" applyFont="1" applyFill="1" applyBorder="1" applyAlignment="1">
      <alignment horizontal="center" vertical="center"/>
    </xf>
    <xf numFmtId="0" fontId="89" fillId="10" borderId="4" xfId="0" applyFont="1" applyFill="1" applyBorder="1" applyAlignment="1">
      <alignment horizontal="center" vertical="center"/>
    </xf>
    <xf numFmtId="0" fontId="53" fillId="7" borderId="4" xfId="0" applyFont="1" applyFill="1" applyBorder="1" applyAlignment="1">
      <alignment horizontal="center" wrapText="1"/>
    </xf>
    <xf numFmtId="0" fontId="5" fillId="0" borderId="49" xfId="0" applyFont="1" applyBorder="1" applyAlignment="1" applyProtection="1">
      <alignment horizontal="left" vertical="center" wrapText="1"/>
    </xf>
    <xf numFmtId="0" fontId="107" fillId="3" borderId="8" xfId="0" applyFont="1" applyFill="1" applyBorder="1" applyAlignment="1" applyProtection="1">
      <alignment horizontal="left" vertical="center"/>
    </xf>
    <xf numFmtId="0" fontId="53" fillId="7" borderId="78" xfId="0" applyFont="1" applyFill="1" applyBorder="1" applyAlignment="1" applyProtection="1">
      <alignment horizontal="center" vertical="center" wrapText="1"/>
    </xf>
    <xf numFmtId="0" fontId="4" fillId="64" borderId="0" xfId="0" applyFont="1" applyFill="1" applyBorder="1" applyAlignment="1" applyProtection="1">
      <alignment horizontal="center" vertical="center" wrapText="1"/>
    </xf>
    <xf numFmtId="4" fontId="22" fillId="36" borderId="49" xfId="0" applyNumberFormat="1" applyFont="1" applyFill="1" applyBorder="1" applyAlignment="1" applyProtection="1">
      <alignment horizontal="left" vertical="center" wrapText="1"/>
    </xf>
    <xf numFmtId="4" fontId="22" fillId="36" borderId="49" xfId="0" applyNumberFormat="1" applyFont="1" applyFill="1" applyBorder="1" applyAlignment="1" applyProtection="1">
      <alignment horizontal="center" vertical="center" wrapText="1"/>
    </xf>
    <xf numFmtId="4" fontId="22" fillId="36" borderId="22" xfId="0" applyNumberFormat="1" applyFont="1" applyFill="1" applyBorder="1" applyAlignment="1" applyProtection="1">
      <alignment horizontal="center" vertical="center"/>
    </xf>
    <xf numFmtId="4" fontId="22" fillId="36" borderId="23" xfId="0" applyNumberFormat="1" applyFont="1" applyFill="1" applyBorder="1" applyAlignment="1" applyProtection="1">
      <alignment horizontal="center" vertical="center"/>
    </xf>
    <xf numFmtId="4" fontId="8" fillId="64" borderId="41" xfId="0" applyNumberFormat="1" applyFont="1" applyFill="1" applyBorder="1" applyAlignment="1" applyProtection="1">
      <alignment horizontal="center" vertical="center"/>
    </xf>
    <xf numFmtId="4" fontId="8" fillId="64" borderId="65" xfId="0" applyNumberFormat="1" applyFont="1" applyFill="1" applyBorder="1" applyAlignment="1" applyProtection="1">
      <alignment horizontal="center" vertical="center"/>
    </xf>
    <xf numFmtId="4" fontId="8" fillId="64" borderId="42" xfId="0" applyNumberFormat="1" applyFont="1" applyFill="1" applyBorder="1" applyAlignment="1" applyProtection="1">
      <alignment horizontal="center" vertical="center"/>
    </xf>
    <xf numFmtId="0" fontId="22" fillId="64" borderId="49" xfId="0" applyFont="1" applyFill="1" applyBorder="1" applyAlignment="1" applyProtection="1">
      <alignment horizontal="left" vertical="center"/>
    </xf>
    <xf numFmtId="0" fontId="60" fillId="3" borderId="0" xfId="0" applyFont="1" applyFill="1" applyBorder="1" applyAlignment="1" applyProtection="1">
      <alignment vertical="top" wrapText="1"/>
    </xf>
    <xf numFmtId="4" fontId="22" fillId="36" borderId="21" xfId="0" applyNumberFormat="1" applyFont="1" applyFill="1" applyBorder="1" applyAlignment="1" applyProtection="1">
      <alignment horizontal="left" vertical="center" wrapText="1"/>
    </xf>
    <xf numFmtId="0" fontId="62" fillId="0" borderId="76" xfId="0" applyFont="1" applyBorder="1" applyAlignment="1" applyProtection="1">
      <alignment vertical="top" wrapText="1"/>
    </xf>
    <xf numFmtId="0" fontId="62" fillId="0" borderId="52" xfId="0" applyFont="1" applyBorder="1" applyAlignment="1" applyProtection="1">
      <alignment vertical="top" wrapText="1"/>
    </xf>
    <xf numFmtId="0" fontId="62" fillId="0" borderId="53" xfId="0" applyFont="1" applyBorder="1" applyAlignment="1" applyProtection="1">
      <alignment vertical="top" wrapText="1"/>
    </xf>
    <xf numFmtId="0" fontId="60" fillId="0" borderId="44" xfId="0" applyFont="1" applyBorder="1" applyAlignment="1" applyProtection="1">
      <alignment vertical="top" wrapText="1"/>
    </xf>
    <xf numFmtId="0" fontId="60" fillId="0" borderId="8" xfId="0" applyFont="1" applyBorder="1" applyAlignment="1" applyProtection="1">
      <alignment vertical="top" wrapText="1"/>
    </xf>
    <xf numFmtId="0" fontId="62" fillId="3" borderId="0" xfId="0" applyFont="1" applyFill="1" applyBorder="1" applyAlignment="1" applyProtection="1">
      <alignment vertical="top" wrapText="1"/>
    </xf>
    <xf numFmtId="0" fontId="57" fillId="0" borderId="76" xfId="0" applyFont="1" applyBorder="1" applyAlignment="1" applyProtection="1">
      <alignment vertical="top" wrapText="1"/>
    </xf>
    <xf numFmtId="0" fontId="57" fillId="0" borderId="52" xfId="0" applyFont="1" applyBorder="1" applyAlignment="1" applyProtection="1">
      <alignment vertical="top" wrapText="1"/>
    </xf>
    <xf numFmtId="0" fontId="57" fillId="0" borderId="53" xfId="0" applyFont="1" applyBorder="1" applyAlignment="1" applyProtection="1">
      <alignment vertical="top" wrapText="1"/>
    </xf>
    <xf numFmtId="0" fontId="62" fillId="0" borderId="80" xfId="0" applyFont="1" applyBorder="1" applyAlignment="1" applyProtection="1">
      <alignment horizontal="center" vertical="top" wrapText="1"/>
    </xf>
    <xf numFmtId="0" fontId="62" fillId="0" borderId="81" xfId="0" applyFont="1" applyBorder="1" applyAlignment="1" applyProtection="1">
      <alignment horizontal="center" vertical="top" wrapText="1"/>
    </xf>
    <xf numFmtId="0" fontId="62" fillId="0" borderId="82" xfId="0" applyFont="1" applyBorder="1" applyAlignment="1" applyProtection="1">
      <alignment horizontal="center" vertical="top" wrapText="1"/>
    </xf>
    <xf numFmtId="0" fontId="60" fillId="0" borderId="76" xfId="0" applyFont="1" applyBorder="1" applyAlignment="1" applyProtection="1">
      <alignment vertical="top" wrapText="1"/>
    </xf>
    <xf numFmtId="0" fontId="60" fillId="0" borderId="52" xfId="0" applyFont="1" applyBorder="1" applyAlignment="1" applyProtection="1">
      <alignment vertical="top" wrapText="1"/>
    </xf>
    <xf numFmtId="0" fontId="60" fillId="0" borderId="53" xfId="0" applyFont="1" applyBorder="1" applyAlignment="1" applyProtection="1">
      <alignment vertical="top" wrapText="1"/>
    </xf>
    <xf numFmtId="0" fontId="62" fillId="0" borderId="76" xfId="0" applyFont="1" applyFill="1" applyBorder="1" applyAlignment="1" applyProtection="1">
      <alignment horizontal="left" vertical="top" wrapText="1"/>
    </xf>
    <xf numFmtId="0" fontId="62" fillId="0" borderId="52" xfId="0" applyFont="1" applyFill="1" applyBorder="1" applyAlignment="1" applyProtection="1">
      <alignment horizontal="left" vertical="top" wrapText="1"/>
    </xf>
    <xf numFmtId="0" fontId="62" fillId="0" borderId="53" xfId="0" applyFont="1" applyFill="1" applyBorder="1" applyAlignment="1" applyProtection="1">
      <alignment horizontal="left" vertical="top" wrapText="1"/>
    </xf>
    <xf numFmtId="0" fontId="60" fillId="0" borderId="44" xfId="0" applyFont="1" applyBorder="1" applyAlignment="1" applyProtection="1">
      <alignment horizontal="left" vertical="top" wrapText="1" indent="1"/>
    </xf>
    <xf numFmtId="0" fontId="60" fillId="0" borderId="8" xfId="0" applyFont="1" applyBorder="1" applyAlignment="1" applyProtection="1">
      <alignment horizontal="left" vertical="top" wrapText="1" indent="1"/>
    </xf>
    <xf numFmtId="0" fontId="71" fillId="0" borderId="44" xfId="0" applyFont="1" applyBorder="1" applyAlignment="1" applyProtection="1">
      <alignment horizontal="center" vertical="center" textRotation="90" wrapText="1"/>
    </xf>
    <xf numFmtId="0" fontId="71" fillId="0" borderId="38" xfId="0" applyFont="1" applyBorder="1" applyAlignment="1" applyProtection="1">
      <alignment horizontal="center" vertical="center" textRotation="90" wrapText="1"/>
    </xf>
    <xf numFmtId="0" fontId="71" fillId="0" borderId="8" xfId="0" applyFont="1" applyBorder="1" applyAlignment="1" applyProtection="1">
      <alignment horizontal="center" vertical="center" textRotation="90" wrapText="1"/>
    </xf>
    <xf numFmtId="0" fontId="18" fillId="26" borderId="76" xfId="0" applyFont="1" applyFill="1" applyBorder="1" applyAlignment="1" applyProtection="1">
      <alignment horizontal="left" vertical="top"/>
    </xf>
    <xf numFmtId="0" fontId="18" fillId="26" borderId="53" xfId="0" applyFont="1" applyFill="1" applyBorder="1" applyAlignment="1" applyProtection="1">
      <alignment horizontal="left" vertical="top"/>
    </xf>
    <xf numFmtId="0" fontId="22" fillId="23" borderId="76" xfId="0" applyFont="1" applyFill="1" applyBorder="1" applyAlignment="1" applyProtection="1">
      <alignment horizontal="left" vertical="top"/>
    </xf>
    <xf numFmtId="0" fontId="22" fillId="23" borderId="53" xfId="0" applyFont="1" applyFill="1" applyBorder="1" applyAlignment="1" applyProtection="1">
      <alignment horizontal="left" vertical="top"/>
    </xf>
    <xf numFmtId="0" fontId="18" fillId="0" borderId="55" xfId="0" applyFont="1" applyBorder="1" applyAlignment="1" applyProtection="1">
      <alignment horizontal="left" vertical="center"/>
    </xf>
    <xf numFmtId="0" fontId="72" fillId="0" borderId="44" xfId="0" applyFont="1" applyBorder="1" applyAlignment="1" applyProtection="1">
      <alignment horizontal="left" vertical="top" wrapText="1" indent="1"/>
    </xf>
    <xf numFmtId="0" fontId="72" fillId="0" borderId="8" xfId="0" applyFont="1" applyBorder="1" applyAlignment="1" applyProtection="1">
      <alignment horizontal="left" vertical="top" wrapText="1" indent="1"/>
    </xf>
    <xf numFmtId="0" fontId="18" fillId="0" borderId="76" xfId="0" applyFont="1" applyBorder="1" applyAlignment="1" applyProtection="1">
      <alignment horizontal="left" vertical="top"/>
    </xf>
    <xf numFmtId="0" fontId="18" fillId="0" borderId="53" xfId="0" applyFont="1" applyBorder="1" applyAlignment="1" applyProtection="1">
      <alignment horizontal="left" vertical="top"/>
    </xf>
    <xf numFmtId="0" fontId="57" fillId="0" borderId="76" xfId="0" applyFont="1" applyFill="1" applyBorder="1" applyAlignment="1" applyProtection="1">
      <alignment horizontal="center" vertical="top" wrapText="1"/>
    </xf>
    <xf numFmtId="0" fontId="57" fillId="0" borderId="52" xfId="0" applyFont="1" applyFill="1" applyBorder="1" applyAlignment="1" applyProtection="1">
      <alignment horizontal="center" vertical="top" wrapText="1"/>
    </xf>
    <xf numFmtId="0" fontId="57" fillId="0" borderId="53" xfId="0" applyFont="1" applyFill="1" applyBorder="1" applyAlignment="1" applyProtection="1">
      <alignment horizontal="center" vertical="top" wrapText="1"/>
    </xf>
    <xf numFmtId="0" fontId="18" fillId="23" borderId="76" xfId="0" applyFont="1" applyFill="1" applyBorder="1" applyAlignment="1" applyProtection="1">
      <alignment horizontal="left" vertical="top"/>
    </xf>
    <xf numFmtId="0" fontId="18" fillId="23" borderId="53" xfId="0" applyFont="1" applyFill="1" applyBorder="1" applyAlignment="1" applyProtection="1">
      <alignment horizontal="left" vertical="top"/>
    </xf>
    <xf numFmtId="0" fontId="22" fillId="0" borderId="76" xfId="0" applyFont="1" applyBorder="1" applyAlignment="1" applyProtection="1">
      <alignment horizontal="left" vertical="top"/>
    </xf>
    <xf numFmtId="0" fontId="22" fillId="0" borderId="53" xfId="0" applyFont="1" applyBorder="1" applyAlignment="1" applyProtection="1">
      <alignment horizontal="left" vertical="top"/>
    </xf>
    <xf numFmtId="0" fontId="62" fillId="0" borderId="76" xfId="0" applyFont="1" applyFill="1" applyBorder="1" applyAlignment="1" applyProtection="1">
      <alignment horizontal="left" wrapText="1"/>
    </xf>
    <xf numFmtId="0" fontId="62" fillId="0" borderId="52" xfId="0" applyFont="1" applyFill="1" applyBorder="1" applyAlignment="1" applyProtection="1">
      <alignment horizontal="left" wrapText="1"/>
    </xf>
    <xf numFmtId="0" fontId="62" fillId="0" borderId="53" xfId="0" applyFont="1" applyFill="1" applyBorder="1" applyAlignment="1" applyProtection="1">
      <alignment horizontal="left" wrapText="1"/>
    </xf>
    <xf numFmtId="0" fontId="71" fillId="0" borderId="44" xfId="0" applyFont="1" applyBorder="1" applyAlignment="1" applyProtection="1">
      <alignment vertical="top" wrapText="1"/>
    </xf>
    <xf numFmtId="0" fontId="71" fillId="0" borderId="8" xfId="0" applyFont="1" applyBorder="1" applyAlignment="1" applyProtection="1">
      <alignment vertical="top" wrapText="1"/>
    </xf>
    <xf numFmtId="0" fontId="72" fillId="0" borderId="44" xfId="0" applyFont="1" applyBorder="1" applyAlignment="1" applyProtection="1">
      <alignment vertical="top" wrapText="1"/>
    </xf>
    <xf numFmtId="0" fontId="72" fillId="0" borderId="8" xfId="0" applyFont="1" applyBorder="1" applyAlignment="1" applyProtection="1">
      <alignment vertical="top" wrapText="1"/>
    </xf>
    <xf numFmtId="0" fontId="57" fillId="0" borderId="76" xfId="0" applyFont="1" applyFill="1" applyBorder="1" applyAlignment="1" applyProtection="1">
      <alignment horizontal="left" vertical="top" wrapText="1"/>
    </xf>
    <xf numFmtId="0" fontId="57" fillId="0" borderId="52" xfId="0" applyFont="1" applyFill="1" applyBorder="1" applyAlignment="1" applyProtection="1">
      <alignment horizontal="left" vertical="top" wrapText="1"/>
    </xf>
    <xf numFmtId="0" fontId="57" fillId="0" borderId="53" xfId="0" applyFont="1" applyFill="1" applyBorder="1" applyAlignment="1" applyProtection="1">
      <alignment horizontal="left" vertical="top" wrapText="1"/>
    </xf>
    <xf numFmtId="0" fontId="62" fillId="0" borderId="76" xfId="0" applyFont="1" applyBorder="1" applyAlignment="1" applyProtection="1">
      <alignment horizontal="left" vertical="top" wrapText="1"/>
    </xf>
    <xf numFmtId="0" fontId="62" fillId="0" borderId="52" xfId="0" applyFont="1" applyBorder="1" applyAlignment="1" applyProtection="1">
      <alignment horizontal="left" vertical="top" wrapText="1"/>
    </xf>
    <xf numFmtId="0" fontId="62" fillId="0" borderId="53" xfId="0" applyFont="1" applyBorder="1" applyAlignment="1" applyProtection="1">
      <alignment horizontal="left" vertical="top" wrapText="1"/>
    </xf>
    <xf numFmtId="0" fontId="57" fillId="0" borderId="76" xfId="0" applyFont="1" applyBorder="1" applyAlignment="1" applyProtection="1">
      <alignment horizontal="left" vertical="top" wrapText="1"/>
    </xf>
    <xf numFmtId="0" fontId="57" fillId="0" borderId="52" xfId="0" applyFont="1" applyBorder="1" applyAlignment="1" applyProtection="1">
      <alignment horizontal="left" vertical="top" wrapText="1"/>
    </xf>
    <xf numFmtId="0" fontId="57" fillId="0" borderId="53" xfId="0" applyFont="1" applyBorder="1" applyAlignment="1" applyProtection="1">
      <alignment horizontal="left" vertical="top" wrapText="1"/>
    </xf>
    <xf numFmtId="0" fontId="62" fillId="0" borderId="57" xfId="0" applyFont="1" applyBorder="1" applyAlignment="1" applyProtection="1">
      <alignment vertical="top" wrapText="1"/>
    </xf>
    <xf numFmtId="0" fontId="62" fillId="0" borderId="61" xfId="0" applyFont="1" applyBorder="1" applyAlignment="1" applyProtection="1">
      <alignment vertical="top" wrapText="1"/>
    </xf>
    <xf numFmtId="0" fontId="62" fillId="0" borderId="2" xfId="0" applyFont="1" applyBorder="1" applyAlignment="1" applyProtection="1">
      <alignment vertical="top" wrapText="1"/>
    </xf>
    <xf numFmtId="0" fontId="62" fillId="0" borderId="3" xfId="0" applyFont="1" applyBorder="1" applyAlignment="1" applyProtection="1">
      <alignment vertical="top" wrapText="1"/>
    </xf>
    <xf numFmtId="0" fontId="62" fillId="0" borderId="44" xfId="0" applyFont="1" applyBorder="1" applyAlignment="1" applyProtection="1">
      <alignment horizontal="center" vertical="top" wrapText="1"/>
    </xf>
    <xf numFmtId="0" fontId="62" fillId="0" borderId="8" xfId="0" applyFont="1" applyBorder="1" applyAlignment="1" applyProtection="1">
      <alignment horizontal="center" vertical="top" wrapText="1"/>
    </xf>
    <xf numFmtId="0" fontId="62" fillId="0" borderId="77" xfId="0" applyFont="1" applyBorder="1" applyAlignment="1" applyProtection="1">
      <alignment vertical="top" wrapText="1"/>
    </xf>
    <xf numFmtId="0" fontId="62" fillId="0" borderId="75" xfId="0" applyFont="1" applyBorder="1" applyAlignment="1" applyProtection="1">
      <alignment vertical="top" wrapText="1"/>
    </xf>
    <xf numFmtId="0" fontId="62" fillId="0" borderId="38" xfId="0" applyFont="1" applyBorder="1" applyAlignment="1" applyProtection="1">
      <alignment horizontal="center" vertical="top" wrapText="1"/>
    </xf>
    <xf numFmtId="0" fontId="57" fillId="0" borderId="44" xfId="0" applyFont="1" applyBorder="1" applyAlignment="1" applyProtection="1">
      <alignment horizontal="center" vertical="top" wrapText="1"/>
    </xf>
    <xf numFmtId="0" fontId="57" fillId="0" borderId="38" xfId="0" applyFont="1" applyBorder="1" applyAlignment="1" applyProtection="1">
      <alignment horizontal="center" vertical="top" wrapText="1"/>
    </xf>
    <xf numFmtId="0" fontId="57" fillId="0" borderId="8" xfId="0" applyFont="1" applyBorder="1" applyAlignment="1" applyProtection="1">
      <alignment horizontal="center" vertical="top" wrapText="1"/>
    </xf>
    <xf numFmtId="0" fontId="0" fillId="0" borderId="49" xfId="0" applyFont="1" applyBorder="1" applyAlignment="1" applyProtection="1">
      <alignment horizontal="left" vertical="center"/>
    </xf>
    <xf numFmtId="4" fontId="18" fillId="0" borderId="49" xfId="0" applyNumberFormat="1" applyFont="1" applyFill="1" applyBorder="1" applyAlignment="1" applyProtection="1">
      <alignment horizontal="left" vertical="center" wrapText="1"/>
    </xf>
    <xf numFmtId="0" fontId="0" fillId="0" borderId="49" xfId="0" applyFont="1" applyBorder="1" applyAlignment="1" applyProtection="1">
      <alignment horizontal="center" vertical="center" wrapText="1"/>
    </xf>
    <xf numFmtId="0" fontId="57" fillId="0" borderId="76" xfId="0" applyFont="1" applyBorder="1" applyAlignment="1" applyProtection="1">
      <alignment horizontal="center" vertical="top" wrapText="1"/>
    </xf>
    <xf numFmtId="0" fontId="57" fillId="0" borderId="52" xfId="0" applyFont="1" applyBorder="1" applyAlignment="1" applyProtection="1">
      <alignment horizontal="center" vertical="top" wrapText="1"/>
    </xf>
    <xf numFmtId="0" fontId="57" fillId="0" borderId="53" xfId="0" applyFont="1" applyBorder="1" applyAlignment="1" applyProtection="1">
      <alignment horizontal="center" vertical="top" wrapText="1"/>
    </xf>
    <xf numFmtId="0" fontId="3" fillId="0" borderId="49" xfId="0" applyFont="1" applyBorder="1" applyAlignment="1" applyProtection="1">
      <alignment horizontal="center" vertical="center"/>
    </xf>
    <xf numFmtId="0" fontId="62" fillId="0" borderId="44" xfId="0" applyFont="1" applyBorder="1" applyAlignment="1" applyProtection="1">
      <alignment vertical="top" wrapText="1"/>
    </xf>
    <xf numFmtId="0" fontId="62" fillId="0" borderId="38" xfId="0" applyFont="1" applyBorder="1" applyAlignment="1" applyProtection="1">
      <alignment vertical="top" wrapText="1"/>
    </xf>
    <xf numFmtId="0" fontId="62" fillId="0" borderId="8" xfId="0" applyFont="1" applyBorder="1" applyAlignment="1" applyProtection="1">
      <alignment vertical="top" wrapText="1"/>
    </xf>
    <xf numFmtId="0" fontId="57" fillId="0" borderId="44" xfId="0" applyFont="1" applyBorder="1" applyAlignment="1" applyProtection="1">
      <alignment horizontal="justify" vertical="top" wrapText="1"/>
    </xf>
    <xf numFmtId="0" fontId="57" fillId="0" borderId="38" xfId="0" applyFont="1" applyBorder="1" applyAlignment="1" applyProtection="1">
      <alignment horizontal="justify" vertical="top" wrapText="1"/>
    </xf>
    <xf numFmtId="0" fontId="57" fillId="0" borderId="8" xfId="0" applyFont="1" applyBorder="1" applyAlignment="1" applyProtection="1">
      <alignment horizontal="justify" vertical="top" wrapText="1"/>
    </xf>
    <xf numFmtId="0" fontId="57" fillId="0" borderId="76" xfId="0" applyFont="1" applyBorder="1" applyAlignment="1" applyProtection="1">
      <alignment horizontal="left" vertical="top" wrapText="1" indent="3"/>
    </xf>
    <xf numFmtId="0" fontId="57" fillId="0" borderId="53" xfId="0" applyFont="1" applyBorder="1" applyAlignment="1" applyProtection="1">
      <alignment horizontal="left" vertical="top" wrapText="1" indent="3"/>
    </xf>
    <xf numFmtId="0" fontId="62" fillId="0" borderId="76" xfId="0" applyFont="1" applyBorder="1" applyAlignment="1" applyProtection="1">
      <alignment horizontal="center" vertical="top" wrapText="1"/>
    </xf>
    <xf numFmtId="0" fontId="62" fillId="0" borderId="53" xfId="0" applyFont="1" applyBorder="1" applyAlignment="1" applyProtection="1">
      <alignment horizontal="center" vertical="top" wrapText="1"/>
    </xf>
    <xf numFmtId="0" fontId="62" fillId="0" borderId="44" xfId="0" applyFont="1" applyBorder="1" applyAlignment="1" applyProtection="1">
      <alignment horizontal="left" vertical="top" wrapText="1" indent="1"/>
    </xf>
    <xf numFmtId="0" fontId="62" fillId="0" borderId="8" xfId="0" applyFont="1" applyBorder="1" applyAlignment="1" applyProtection="1">
      <alignment horizontal="left" vertical="top" wrapText="1" indent="1"/>
    </xf>
    <xf numFmtId="0" fontId="62" fillId="0" borderId="44" xfId="0" applyFont="1" applyBorder="1" applyAlignment="1" applyProtection="1">
      <alignment horizontal="left" vertical="center" wrapText="1"/>
    </xf>
    <xf numFmtId="0" fontId="62" fillId="0" borderId="38" xfId="0" applyFont="1" applyBorder="1" applyAlignment="1" applyProtection="1">
      <alignment horizontal="left" vertical="center" wrapText="1"/>
    </xf>
    <xf numFmtId="0" fontId="62" fillId="0" borderId="8" xfId="0" applyFont="1" applyBorder="1" applyAlignment="1" applyProtection="1">
      <alignment horizontal="left" vertical="center" wrapText="1"/>
    </xf>
    <xf numFmtId="0" fontId="57" fillId="0" borderId="90" xfId="0" applyFont="1" applyBorder="1" applyAlignment="1" applyProtection="1">
      <alignment horizontal="left" vertical="top" wrapText="1"/>
    </xf>
    <xf numFmtId="0" fontId="57" fillId="0" borderId="91" xfId="0" applyFont="1" applyBorder="1" applyAlignment="1" applyProtection="1">
      <alignment horizontal="left" vertical="top" wrapText="1"/>
    </xf>
    <xf numFmtId="0" fontId="57" fillId="0" borderId="92" xfId="0" applyFont="1" applyBorder="1" applyAlignment="1" applyProtection="1">
      <alignment horizontal="left" vertical="top" wrapText="1"/>
    </xf>
    <xf numFmtId="0" fontId="57" fillId="0" borderId="2" xfId="0" applyFont="1" applyBorder="1" applyAlignment="1" applyProtection="1">
      <alignment vertical="top" wrapText="1"/>
    </xf>
    <xf numFmtId="0" fontId="57" fillId="0" borderId="4" xfId="0" applyFont="1" applyBorder="1" applyAlignment="1" applyProtection="1">
      <alignment vertical="top" wrapText="1"/>
    </xf>
    <xf numFmtId="0" fontId="57" fillId="0" borderId="3" xfId="0" applyFont="1" applyBorder="1" applyAlignment="1" applyProtection="1">
      <alignment vertical="top" wrapText="1"/>
    </xf>
    <xf numFmtId="0" fontId="57" fillId="0" borderId="57" xfId="0" applyFont="1" applyBorder="1" applyAlignment="1" applyProtection="1">
      <alignment horizontal="justify" vertical="top" wrapText="1"/>
    </xf>
    <xf numFmtId="0" fontId="57" fillId="0" borderId="55" xfId="0" applyFont="1" applyBorder="1" applyAlignment="1" applyProtection="1">
      <alignment horizontal="justify" vertical="top" wrapText="1"/>
    </xf>
    <xf numFmtId="0" fontId="57" fillId="0" borderId="61" xfId="0" applyFont="1" applyBorder="1" applyAlignment="1" applyProtection="1">
      <alignment horizontal="justify" vertical="top" wrapText="1"/>
    </xf>
    <xf numFmtId="0" fontId="57" fillId="0" borderId="77" xfId="0" applyFont="1" applyBorder="1" applyAlignment="1" applyProtection="1">
      <alignment horizontal="justify" vertical="top" wrapText="1"/>
    </xf>
    <xf numFmtId="0" fontId="57" fillId="0" borderId="0" xfId="0" applyFont="1" applyBorder="1" applyAlignment="1" applyProtection="1">
      <alignment horizontal="justify" vertical="top" wrapText="1"/>
    </xf>
    <xf numFmtId="0" fontId="57" fillId="0" borderId="75" xfId="0" applyFont="1" applyBorder="1" applyAlignment="1" applyProtection="1">
      <alignment horizontal="justify" vertical="top" wrapText="1"/>
    </xf>
    <xf numFmtId="0" fontId="57" fillId="0" borderId="2" xfId="0" applyFont="1" applyBorder="1" applyAlignment="1" applyProtection="1">
      <alignment horizontal="justify" vertical="top" wrapText="1"/>
    </xf>
    <xf numFmtId="0" fontId="57" fillId="0" borderId="4" xfId="0" applyFont="1" applyBorder="1" applyAlignment="1" applyProtection="1">
      <alignment horizontal="justify" vertical="top" wrapText="1"/>
    </xf>
    <xf numFmtId="0" fontId="57" fillId="0" borderId="3" xfId="0" applyFont="1" applyBorder="1" applyAlignment="1" applyProtection="1">
      <alignment horizontal="justify" vertical="top" wrapText="1"/>
    </xf>
    <xf numFmtId="0" fontId="57" fillId="0" borderId="76" xfId="0" applyFont="1" applyBorder="1" applyAlignment="1" applyProtection="1">
      <alignment horizontal="left" vertical="top" wrapText="1" indent="4"/>
    </xf>
    <xf numFmtId="0" fontId="57" fillId="0" borderId="52" xfId="0" applyFont="1" applyBorder="1" applyAlignment="1" applyProtection="1">
      <alignment horizontal="left" vertical="top" wrapText="1" indent="4"/>
    </xf>
    <xf numFmtId="0" fontId="57" fillId="0" borderId="53" xfId="0" applyFont="1" applyBorder="1" applyAlignment="1" applyProtection="1">
      <alignment horizontal="left" vertical="top" wrapText="1" indent="4"/>
    </xf>
    <xf numFmtId="0" fontId="57" fillId="0" borderId="76" xfId="0" applyFont="1" applyBorder="1" applyAlignment="1" applyProtection="1">
      <alignment horizontal="left" vertical="top" wrapText="1" indent="1"/>
    </xf>
    <xf numFmtId="0" fontId="57" fillId="0" borderId="53" xfId="0" applyFont="1" applyBorder="1" applyAlignment="1" applyProtection="1">
      <alignment horizontal="left" vertical="top" wrapText="1" indent="1"/>
    </xf>
    <xf numFmtId="0" fontId="69" fillId="0" borderId="76" xfId="0" applyFont="1" applyBorder="1" applyAlignment="1" applyProtection="1">
      <alignment vertical="top" wrapText="1"/>
    </xf>
    <xf numFmtId="0" fontId="69" fillId="0" borderId="53" xfId="0" applyFont="1" applyBorder="1" applyAlignment="1" applyProtection="1">
      <alignment vertical="top" wrapText="1"/>
    </xf>
    <xf numFmtId="0" fontId="0" fillId="3" borderId="76" xfId="0" applyFont="1" applyFill="1" applyBorder="1" applyAlignment="1" applyProtection="1">
      <alignment horizontal="left" vertical="center"/>
    </xf>
    <xf numFmtId="0" fontId="0" fillId="3" borderId="52" xfId="0" applyFont="1" applyFill="1" applyBorder="1" applyAlignment="1" applyProtection="1">
      <alignment horizontal="left" vertical="center"/>
    </xf>
    <xf numFmtId="0" fontId="0" fillId="3" borderId="24" xfId="0" applyFont="1" applyFill="1" applyBorder="1" applyAlignment="1" applyProtection="1">
      <alignment horizontal="left" vertical="center"/>
    </xf>
    <xf numFmtId="0" fontId="0" fillId="3" borderId="66" xfId="0" applyFont="1" applyFill="1" applyBorder="1" applyAlignment="1" applyProtection="1">
      <alignment horizontal="left" vertical="center"/>
    </xf>
    <xf numFmtId="0" fontId="0" fillId="3" borderId="33" xfId="0" applyFont="1" applyFill="1" applyBorder="1" applyAlignment="1" applyProtection="1">
      <alignment horizontal="left" vertical="center"/>
    </xf>
    <xf numFmtId="0" fontId="0" fillId="3" borderId="34" xfId="0" applyFont="1" applyFill="1" applyBorder="1" applyAlignment="1" applyProtection="1">
      <alignment horizontal="left" vertical="center"/>
    </xf>
    <xf numFmtId="0" fontId="31" fillId="3" borderId="0" xfId="0" applyFont="1" applyFill="1" applyAlignment="1" applyProtection="1">
      <alignment horizontal="center" vertical="center" wrapText="1"/>
    </xf>
    <xf numFmtId="0" fontId="56" fillId="3" borderId="17" xfId="0" applyFont="1" applyFill="1" applyBorder="1" applyAlignment="1" applyProtection="1">
      <alignment horizontal="left" wrapText="1"/>
    </xf>
    <xf numFmtId="4" fontId="22" fillId="36" borderId="72" xfId="0" applyNumberFormat="1" applyFont="1" applyFill="1" applyBorder="1" applyAlignment="1" applyProtection="1">
      <alignment horizontal="center" vertical="center"/>
    </xf>
    <xf numFmtId="4" fontId="22" fillId="36" borderId="93" xfId="0" applyNumberFormat="1" applyFont="1" applyFill="1" applyBorder="1" applyAlignment="1" applyProtection="1">
      <alignment horizontal="center" vertical="center"/>
    </xf>
    <xf numFmtId="4" fontId="22" fillId="36" borderId="28" xfId="0" applyNumberFormat="1" applyFont="1" applyFill="1" applyBorder="1" applyAlignment="1" applyProtection="1">
      <alignment horizontal="center" vertical="center"/>
    </xf>
    <xf numFmtId="4" fontId="8" fillId="64" borderId="41" xfId="0" applyNumberFormat="1" applyFont="1" applyFill="1" applyBorder="1" applyAlignment="1" applyProtection="1">
      <alignment horizontal="center" vertical="center" wrapText="1"/>
    </xf>
    <xf numFmtId="4" fontId="79" fillId="0" borderId="49" xfId="0" applyNumberFormat="1" applyFont="1" applyFill="1" applyBorder="1" applyAlignment="1" applyProtection="1">
      <alignment horizontal="center" vertical="center" wrapText="1"/>
      <protection locked="0"/>
    </xf>
    <xf numFmtId="0" fontId="0" fillId="3" borderId="49" xfId="0" applyFont="1" applyFill="1" applyBorder="1" applyAlignment="1" applyProtection="1">
      <alignment horizontal="left" vertical="center"/>
      <protection locked="0"/>
    </xf>
    <xf numFmtId="4" fontId="90" fillId="64" borderId="72" xfId="0" applyNumberFormat="1" applyFont="1" applyFill="1" applyBorder="1" applyAlignment="1" applyProtection="1">
      <alignment horizontal="left" vertical="center"/>
    </xf>
    <xf numFmtId="4" fontId="90" fillId="64" borderId="93" xfId="0" applyNumberFormat="1" applyFont="1" applyFill="1" applyBorder="1" applyAlignment="1" applyProtection="1">
      <alignment horizontal="left" vertical="center"/>
    </xf>
    <xf numFmtId="4" fontId="90" fillId="64" borderId="28" xfId="0" applyNumberFormat="1" applyFont="1" applyFill="1" applyBorder="1" applyAlignment="1" applyProtection="1">
      <alignment horizontal="left" vertical="center"/>
    </xf>
    <xf numFmtId="4" fontId="26" fillId="64" borderId="49" xfId="0" applyNumberFormat="1" applyFont="1" applyFill="1" applyBorder="1" applyAlignment="1" applyProtection="1">
      <alignment horizontal="center" vertical="center"/>
    </xf>
    <xf numFmtId="4" fontId="26" fillId="3" borderId="49" xfId="0" applyNumberFormat="1" applyFont="1" applyFill="1" applyBorder="1" applyAlignment="1" applyProtection="1">
      <alignment horizontal="center" vertical="center"/>
      <protection locked="0"/>
    </xf>
    <xf numFmtId="4" fontId="122" fillId="2" borderId="49" xfId="0" applyNumberFormat="1" applyFont="1" applyFill="1" applyBorder="1" applyAlignment="1" applyProtection="1">
      <alignment horizontal="center" vertical="center"/>
    </xf>
    <xf numFmtId="4" fontId="26" fillId="64" borderId="49" xfId="0" applyNumberFormat="1" applyFont="1" applyFill="1" applyBorder="1" applyAlignment="1" applyProtection="1">
      <alignment horizontal="center" vertical="center" wrapText="1"/>
    </xf>
    <xf numFmtId="4" fontId="26" fillId="64" borderId="49" xfId="0" applyNumberFormat="1" applyFont="1" applyFill="1" applyBorder="1" applyAlignment="1" applyProtection="1">
      <alignment horizontal="left" vertical="center"/>
    </xf>
    <xf numFmtId="0" fontId="57" fillId="0" borderId="77" xfId="0" applyFont="1" applyBorder="1" applyAlignment="1" applyProtection="1">
      <alignment horizontal="left" vertical="top" wrapText="1"/>
    </xf>
    <xf numFmtId="0" fontId="57" fillId="0" borderId="0" xfId="0" applyFont="1" applyBorder="1" applyAlignment="1" applyProtection="1">
      <alignment horizontal="left" vertical="top" wrapText="1"/>
    </xf>
    <xf numFmtId="0" fontId="57" fillId="0" borderId="75" xfId="0" applyFont="1" applyBorder="1" applyAlignment="1" applyProtection="1">
      <alignment horizontal="left" vertical="top" wrapText="1"/>
    </xf>
    <xf numFmtId="0" fontId="22" fillId="24" borderId="77" xfId="0" applyFont="1" applyFill="1" applyBorder="1" applyAlignment="1" applyProtection="1">
      <alignment horizontal="left" vertical="top" wrapText="1"/>
    </xf>
    <xf numFmtId="0" fontId="22" fillId="24" borderId="75" xfId="0" applyFont="1" applyFill="1" applyBorder="1" applyAlignment="1" applyProtection="1">
      <alignment horizontal="left" vertical="top" wrapText="1"/>
    </xf>
    <xf numFmtId="0" fontId="62" fillId="0" borderId="49" xfId="0" applyFont="1" applyBorder="1" applyAlignment="1" applyProtection="1">
      <alignment horizontal="center" vertical="top" wrapText="1"/>
    </xf>
    <xf numFmtId="0" fontId="57" fillId="0" borderId="49" xfId="0" applyFont="1" applyBorder="1" applyAlignment="1" applyProtection="1">
      <alignment horizontal="center" vertical="top" wrapText="1"/>
    </xf>
    <xf numFmtId="0" fontId="57" fillId="0" borderId="49" xfId="0" applyFont="1" applyBorder="1" applyAlignment="1" applyProtection="1">
      <alignment horizontal="justify" vertical="top" wrapText="1"/>
    </xf>
    <xf numFmtId="0" fontId="69" fillId="0" borderId="49" xfId="0" applyFont="1" applyBorder="1" applyAlignment="1" applyProtection="1">
      <alignment vertical="top" wrapText="1"/>
    </xf>
    <xf numFmtId="0" fontId="60" fillId="0" borderId="49" xfId="0" applyFont="1" applyBorder="1" applyAlignment="1" applyProtection="1">
      <alignment vertical="top" wrapText="1"/>
    </xf>
    <xf numFmtId="0" fontId="107" fillId="43" borderId="8" xfId="0" applyFont="1" applyFill="1" applyBorder="1" applyAlignment="1" applyProtection="1">
      <alignment horizontal="left" vertical="center"/>
    </xf>
    <xf numFmtId="0" fontId="53" fillId="51" borderId="91" xfId="0" applyFont="1" applyFill="1" applyBorder="1" applyAlignment="1" applyProtection="1">
      <alignment horizontal="center" vertical="center" wrapText="1"/>
    </xf>
    <xf numFmtId="0" fontId="53" fillId="51" borderId="0" xfId="0" applyFont="1" applyFill="1" applyBorder="1" applyAlignment="1" applyProtection="1">
      <alignment horizontal="center" vertical="center" wrapText="1"/>
    </xf>
    <xf numFmtId="4" fontId="123" fillId="2" borderId="49" xfId="0" applyNumberFormat="1" applyFont="1" applyFill="1" applyBorder="1" applyAlignment="1" applyProtection="1">
      <alignment horizontal="center" vertical="center"/>
    </xf>
    <xf numFmtId="4" fontId="7" fillId="4" borderId="49" xfId="0" applyNumberFormat="1" applyFont="1" applyFill="1" applyBorder="1" applyAlignment="1" applyProtection="1">
      <alignment horizontal="left" vertical="center"/>
    </xf>
    <xf numFmtId="0" fontId="4" fillId="4" borderId="0" xfId="0" applyFont="1" applyFill="1" applyBorder="1" applyAlignment="1" applyProtection="1">
      <alignment horizontal="center" vertical="center" wrapText="1"/>
    </xf>
    <xf numFmtId="0" fontId="31" fillId="4" borderId="49" xfId="0" applyFont="1" applyFill="1" applyBorder="1" applyAlignment="1" applyProtection="1">
      <alignment horizontal="center" vertical="center"/>
    </xf>
    <xf numFmtId="4" fontId="22" fillId="29" borderId="49" xfId="0" applyNumberFormat="1" applyFont="1" applyFill="1" applyBorder="1" applyAlignment="1" applyProtection="1">
      <alignment horizontal="center" vertical="center"/>
    </xf>
    <xf numFmtId="4" fontId="22" fillId="29" borderId="19" xfId="0" applyNumberFormat="1" applyFont="1" applyFill="1" applyBorder="1" applyAlignment="1" applyProtection="1">
      <alignment horizontal="center" vertical="center"/>
    </xf>
    <xf numFmtId="4" fontId="22" fillId="51" borderId="79" xfId="0" applyNumberFormat="1" applyFont="1" applyFill="1" applyBorder="1" applyAlignment="1" applyProtection="1">
      <alignment horizontal="center" vertical="center"/>
    </xf>
    <xf numFmtId="4" fontId="22" fillId="51" borderId="84" xfId="0" applyNumberFormat="1" applyFont="1" applyFill="1" applyBorder="1" applyAlignment="1" applyProtection="1">
      <alignment horizontal="center" vertical="center"/>
    </xf>
    <xf numFmtId="4" fontId="22" fillId="29" borderId="50" xfId="0" applyNumberFormat="1" applyFont="1" applyFill="1" applyBorder="1" applyAlignment="1" applyProtection="1">
      <alignment horizontal="center" vertical="center" wrapText="1"/>
    </xf>
    <xf numFmtId="4" fontId="22" fillId="29" borderId="29" xfId="0" applyNumberFormat="1" applyFont="1" applyFill="1" applyBorder="1" applyAlignment="1" applyProtection="1">
      <alignment horizontal="center" vertical="center" wrapText="1"/>
    </xf>
    <xf numFmtId="4" fontId="22" fillId="29" borderId="27" xfId="0" applyNumberFormat="1" applyFont="1" applyFill="1" applyBorder="1" applyAlignment="1" applyProtection="1">
      <alignment horizontal="center" vertical="center" wrapText="1"/>
    </xf>
    <xf numFmtId="0" fontId="56" fillId="3" borderId="0" xfId="0" applyFont="1" applyFill="1" applyAlignment="1" applyProtection="1">
      <alignment horizontal="left" wrapText="1"/>
    </xf>
    <xf numFmtId="4" fontId="31" fillId="4" borderId="22" xfId="0" applyNumberFormat="1" applyFont="1" applyFill="1" applyBorder="1" applyAlignment="1" applyProtection="1">
      <alignment horizontal="center" vertical="center"/>
    </xf>
    <xf numFmtId="4" fontId="31" fillId="4" borderId="23" xfId="0" applyNumberFormat="1" applyFont="1" applyFill="1" applyBorder="1" applyAlignment="1" applyProtection="1">
      <alignment horizontal="center" vertical="center"/>
    </xf>
    <xf numFmtId="0" fontId="57" fillId="0" borderId="49" xfId="0" applyFont="1" applyBorder="1" applyAlignment="1" applyProtection="1">
      <alignment vertical="top" wrapText="1"/>
    </xf>
    <xf numFmtId="0" fontId="66" fillId="0" borderId="49" xfId="0" applyFont="1" applyBorder="1" applyAlignment="1" applyProtection="1">
      <alignment vertical="top" wrapText="1"/>
    </xf>
    <xf numFmtId="0" fontId="18" fillId="0" borderId="0" xfId="0" applyFont="1" applyBorder="1" applyAlignment="1" applyProtection="1">
      <alignment horizontal="left" vertical="center"/>
    </xf>
    <xf numFmtId="0" fontId="62" fillId="0" borderId="49" xfId="0" applyFont="1" applyBorder="1" applyAlignment="1" applyProtection="1">
      <alignment vertical="top" wrapText="1"/>
    </xf>
    <xf numFmtId="0" fontId="57" fillId="0" borderId="49" xfId="0" applyFont="1" applyBorder="1" applyAlignment="1" applyProtection="1">
      <alignment horizontal="left" wrapText="1"/>
    </xf>
    <xf numFmtId="0" fontId="62" fillId="0" borderId="49" xfId="0" applyFont="1" applyBorder="1" applyAlignment="1" applyProtection="1">
      <alignment horizontal="left" vertical="top" wrapText="1" indent="1"/>
    </xf>
    <xf numFmtId="0" fontId="62" fillId="0" borderId="49" xfId="0" applyFont="1" applyBorder="1" applyAlignment="1" applyProtection="1">
      <alignment horizontal="left" vertical="center" wrapText="1"/>
    </xf>
    <xf numFmtId="0" fontId="57" fillId="0" borderId="49" xfId="0" applyFont="1" applyBorder="1" applyAlignment="1" applyProtection="1">
      <alignment horizontal="left" vertical="top" wrapText="1"/>
    </xf>
    <xf numFmtId="0" fontId="57" fillId="0" borderId="49" xfId="0" applyFont="1" applyBorder="1" applyAlignment="1" applyProtection="1">
      <alignment horizontal="left" vertical="top" wrapText="1" indent="4"/>
    </xf>
    <xf numFmtId="0" fontId="57" fillId="0" borderId="49" xfId="0" applyFont="1" applyBorder="1" applyAlignment="1" applyProtection="1">
      <alignment horizontal="left" vertical="top" wrapText="1" indent="1"/>
    </xf>
    <xf numFmtId="0" fontId="62" fillId="0" borderId="49" xfId="0" applyFont="1" applyBorder="1" applyAlignment="1" applyProtection="1">
      <alignment horizontal="left" vertical="top" wrapText="1" indent="2"/>
    </xf>
    <xf numFmtId="0" fontId="18" fillId="23" borderId="54" xfId="0" applyFont="1" applyFill="1" applyBorder="1" applyAlignment="1" applyProtection="1">
      <alignment horizontal="left" vertical="top"/>
    </xf>
    <xf numFmtId="0" fontId="62" fillId="0" borderId="49" xfId="0" applyFont="1" applyBorder="1" applyAlignment="1" applyProtection="1">
      <alignment horizontal="left" vertical="top" wrapText="1"/>
    </xf>
    <xf numFmtId="0" fontId="57" fillId="0" borderId="49" xfId="0" applyFont="1" applyBorder="1" applyAlignment="1" applyProtection="1">
      <alignment wrapText="1"/>
    </xf>
    <xf numFmtId="0" fontId="18" fillId="26" borderId="54" xfId="0" applyFont="1" applyFill="1" applyBorder="1" applyAlignment="1" applyProtection="1">
      <alignment horizontal="left" vertical="top"/>
    </xf>
    <xf numFmtId="0" fontId="22" fillId="10" borderId="54" xfId="0" applyFont="1" applyFill="1" applyBorder="1" applyAlignment="1" applyProtection="1">
      <alignment horizontal="left" vertical="top" wrapText="1"/>
    </xf>
    <xf numFmtId="0" fontId="22" fillId="10" borderId="53" xfId="0" applyFont="1" applyFill="1" applyBorder="1" applyAlignment="1" applyProtection="1">
      <alignment horizontal="left" vertical="top" wrapText="1"/>
    </xf>
    <xf numFmtId="0" fontId="57" fillId="0" borderId="78" xfId="0" applyFont="1" applyBorder="1" applyAlignment="1" applyProtection="1">
      <alignment horizontal="left" vertical="top" wrapText="1"/>
    </xf>
    <xf numFmtId="0" fontId="22" fillId="24" borderId="80" xfId="0" applyFont="1" applyFill="1" applyBorder="1" applyAlignment="1" applyProtection="1">
      <alignment horizontal="left" vertical="top" wrapText="1"/>
    </xf>
    <xf numFmtId="0" fontId="22" fillId="24" borderId="82" xfId="0" applyFont="1" applyFill="1" applyBorder="1" applyAlignment="1" applyProtection="1">
      <alignment horizontal="left" vertical="top" wrapText="1"/>
    </xf>
    <xf numFmtId="4" fontId="7" fillId="4" borderId="72" xfId="0" applyNumberFormat="1" applyFont="1" applyFill="1" applyBorder="1" applyAlignment="1" applyProtection="1">
      <alignment horizontal="center" vertical="center"/>
    </xf>
    <xf numFmtId="4" fontId="7" fillId="4" borderId="93" xfId="0" applyNumberFormat="1" applyFont="1" applyFill="1" applyBorder="1" applyAlignment="1" applyProtection="1">
      <alignment horizontal="center" vertical="center"/>
    </xf>
    <xf numFmtId="0" fontId="22" fillId="10" borderId="90" xfId="0" applyFont="1" applyFill="1" applyBorder="1" applyAlignment="1" applyProtection="1">
      <alignment horizontal="left" vertical="top" wrapText="1"/>
    </xf>
    <xf numFmtId="0" fontId="22" fillId="10" borderId="92" xfId="0" applyFont="1" applyFill="1" applyBorder="1" applyAlignment="1" applyProtection="1">
      <alignment horizontal="left" vertical="top" wrapText="1"/>
    </xf>
    <xf numFmtId="4" fontId="22" fillId="51" borderId="49" xfId="0" applyNumberFormat="1" applyFont="1" applyFill="1" applyBorder="1" applyAlignment="1" applyProtection="1">
      <alignment horizontal="center" vertical="center" wrapText="1"/>
    </xf>
    <xf numFmtId="4" fontId="7" fillId="4" borderId="41" xfId="0" applyNumberFormat="1" applyFont="1" applyFill="1" applyBorder="1" applyAlignment="1" applyProtection="1">
      <alignment horizontal="center" vertical="center"/>
    </xf>
    <xf numFmtId="4" fontId="7" fillId="4" borderId="65" xfId="0" applyNumberFormat="1" applyFont="1" applyFill="1" applyBorder="1" applyAlignment="1" applyProtection="1">
      <alignment horizontal="center" vertical="center"/>
    </xf>
    <xf numFmtId="4" fontId="7" fillId="4" borderId="42" xfId="0" applyNumberFormat="1" applyFont="1" applyFill="1" applyBorder="1" applyAlignment="1" applyProtection="1">
      <alignment horizontal="center" vertical="center"/>
    </xf>
    <xf numFmtId="4" fontId="7" fillId="4" borderId="49" xfId="0" applyNumberFormat="1" applyFont="1" applyFill="1" applyBorder="1" applyAlignment="1" applyProtection="1">
      <alignment horizontal="center" vertical="center"/>
    </xf>
    <xf numFmtId="4" fontId="8" fillId="3" borderId="49" xfId="0" applyNumberFormat="1" applyFont="1" applyFill="1" applyBorder="1" applyAlignment="1" applyProtection="1">
      <alignment horizontal="center" vertical="center"/>
      <protection locked="0"/>
    </xf>
    <xf numFmtId="0" fontId="22" fillId="23" borderId="54" xfId="0" applyFont="1" applyFill="1" applyBorder="1" applyAlignment="1" applyProtection="1">
      <alignment horizontal="left" vertical="top"/>
    </xf>
    <xf numFmtId="0" fontId="57" fillId="0" borderId="49" xfId="0" applyFont="1" applyBorder="1" applyAlignment="1" applyProtection="1">
      <alignment horizontal="left" vertical="top" wrapText="1" indent="3"/>
    </xf>
    <xf numFmtId="0" fontId="18" fillId="0" borderId="54" xfId="0" applyFont="1" applyBorder="1" applyAlignment="1" applyProtection="1">
      <alignment horizontal="left" vertical="top"/>
    </xf>
    <xf numFmtId="4" fontId="18" fillId="0" borderId="84" xfId="0" applyNumberFormat="1" applyFont="1" applyFill="1" applyBorder="1" applyAlignment="1" applyProtection="1">
      <alignment horizontal="left" vertical="center" wrapText="1"/>
    </xf>
    <xf numFmtId="0" fontId="0" fillId="0" borderId="49" xfId="0" applyFont="1" applyBorder="1" applyAlignment="1" applyProtection="1">
      <alignment horizontal="left" vertical="center" wrapText="1"/>
    </xf>
    <xf numFmtId="0" fontId="22" fillId="0" borderId="54" xfId="0" applyFont="1" applyBorder="1" applyAlignment="1" applyProtection="1">
      <alignment horizontal="left" vertical="top"/>
    </xf>
    <xf numFmtId="0" fontId="18" fillId="3" borderId="54" xfId="0" applyFont="1" applyFill="1" applyBorder="1" applyAlignment="1" applyProtection="1">
      <alignment horizontal="left" vertical="top"/>
    </xf>
    <xf numFmtId="0" fontId="18" fillId="3" borderId="53" xfId="0" applyFont="1" applyFill="1" applyBorder="1" applyAlignment="1" applyProtection="1">
      <alignment horizontal="left" vertical="top"/>
    </xf>
    <xf numFmtId="0" fontId="62" fillId="3" borderId="49" xfId="0" applyFont="1" applyFill="1" applyBorder="1" applyAlignment="1" applyProtection="1">
      <alignment vertical="top" wrapText="1"/>
    </xf>
    <xf numFmtId="0" fontId="22" fillId="3" borderId="54" xfId="0" applyFont="1" applyFill="1" applyBorder="1" applyAlignment="1" applyProtection="1">
      <alignment horizontal="left" vertical="top"/>
    </xf>
    <xf numFmtId="0" fontId="22" fillId="3" borderId="53" xfId="0" applyFont="1" applyFill="1" applyBorder="1" applyAlignment="1" applyProtection="1">
      <alignment horizontal="left" vertical="top"/>
    </xf>
    <xf numFmtId="0" fontId="57" fillId="3" borderId="49" xfId="0" applyFont="1" applyFill="1" applyBorder="1" applyAlignment="1" applyProtection="1">
      <alignment horizontal="left" vertical="top" wrapText="1"/>
    </xf>
    <xf numFmtId="0" fontId="57" fillId="3" borderId="49" xfId="0" applyFont="1" applyFill="1" applyBorder="1" applyAlignment="1" applyProtection="1">
      <alignment vertical="top" wrapText="1"/>
    </xf>
    <xf numFmtId="0" fontId="60" fillId="3" borderId="49" xfId="0" applyFont="1" applyFill="1" applyBorder="1" applyAlignment="1" applyProtection="1">
      <alignment horizontal="left" vertical="top" wrapText="1" indent="1"/>
    </xf>
    <xf numFmtId="0" fontId="62" fillId="3" borderId="49" xfId="0" applyFont="1" applyFill="1" applyBorder="1" applyAlignment="1" applyProtection="1">
      <alignment horizontal="left" vertical="top" wrapText="1"/>
    </xf>
    <xf numFmtId="0" fontId="62" fillId="3" borderId="49" xfId="0" applyFont="1" applyFill="1" applyBorder="1" applyAlignment="1" applyProtection="1">
      <alignment horizontal="left" wrapText="1"/>
    </xf>
    <xf numFmtId="0" fontId="71" fillId="3" borderId="49" xfId="0" applyFont="1" applyFill="1" applyBorder="1" applyAlignment="1" applyProtection="1">
      <alignment vertical="top" wrapText="1"/>
    </xf>
    <xf numFmtId="0" fontId="72" fillId="3" borderId="49" xfId="0" applyFont="1" applyFill="1" applyBorder="1" applyAlignment="1" applyProtection="1">
      <alignment vertical="top" wrapText="1"/>
    </xf>
    <xf numFmtId="0" fontId="72" fillId="3" borderId="49" xfId="0" applyFont="1" applyFill="1" applyBorder="1" applyAlignment="1" applyProtection="1">
      <alignment horizontal="left" vertical="top" wrapText="1" indent="1"/>
    </xf>
    <xf numFmtId="0" fontId="71" fillId="3" borderId="49" xfId="0" applyFont="1" applyFill="1" applyBorder="1" applyAlignment="1" applyProtection="1">
      <alignment horizontal="center" vertical="center" textRotation="90" wrapText="1"/>
    </xf>
    <xf numFmtId="0" fontId="18" fillId="3" borderId="0" xfId="0" applyFont="1" applyFill="1" applyBorder="1" applyAlignment="1" applyProtection="1">
      <alignment horizontal="left" vertical="center"/>
    </xf>
    <xf numFmtId="0" fontId="57" fillId="3" borderId="49" xfId="0" applyFont="1" applyFill="1" applyBorder="1" applyAlignment="1" applyProtection="1">
      <alignment horizontal="center" vertical="top" wrapText="1"/>
    </xf>
    <xf numFmtId="0" fontId="60" fillId="3" borderId="49" xfId="0" applyFont="1" applyFill="1" applyBorder="1" applyAlignment="1" applyProtection="1">
      <alignment vertical="top" wrapText="1"/>
    </xf>
    <xf numFmtId="0" fontId="59" fillId="0" borderId="49" xfId="0" applyFont="1" applyBorder="1" applyAlignment="1" applyProtection="1">
      <alignment horizontal="center" vertical="top"/>
    </xf>
    <xf numFmtId="0" fontId="59" fillId="0" borderId="49" xfId="0" applyFont="1" applyBorder="1" applyAlignment="1" applyProtection="1">
      <alignment horizontal="center" vertical="top" wrapText="1"/>
    </xf>
    <xf numFmtId="4" fontId="22" fillId="29" borderId="21" xfId="0" applyNumberFormat="1" applyFont="1" applyFill="1" applyBorder="1" applyAlignment="1" applyProtection="1">
      <alignment horizontal="center" vertical="center"/>
    </xf>
    <xf numFmtId="0" fontId="4" fillId="63" borderId="41" xfId="0" applyFont="1" applyFill="1" applyBorder="1" applyAlignment="1" applyProtection="1">
      <alignment horizontal="center" vertical="center" wrapText="1"/>
    </xf>
    <xf numFmtId="0" fontId="4" fillId="63" borderId="65" xfId="0" applyFont="1" applyFill="1" applyBorder="1" applyAlignment="1" applyProtection="1">
      <alignment horizontal="center" vertical="center" wrapText="1"/>
    </xf>
    <xf numFmtId="0" fontId="22" fillId="37" borderId="49" xfId="0" applyFont="1" applyFill="1" applyBorder="1" applyAlignment="1" applyProtection="1">
      <alignment horizontal="center" vertical="center" wrapText="1"/>
    </xf>
    <xf numFmtId="0" fontId="22" fillId="27" borderId="49" xfId="0" applyFont="1" applyFill="1" applyBorder="1" applyAlignment="1" applyProtection="1">
      <alignment horizontal="center" vertical="center" wrapText="1"/>
    </xf>
    <xf numFmtId="166" fontId="84" fillId="3" borderId="0" xfId="0" applyNumberFormat="1" applyFont="1" applyFill="1" applyBorder="1" applyAlignment="1" applyProtection="1">
      <alignment horizontal="center" vertical="center" wrapText="1"/>
    </xf>
    <xf numFmtId="0" fontId="18" fillId="0" borderId="78" xfId="0" applyFont="1" applyFill="1" applyBorder="1" applyAlignment="1" applyProtection="1">
      <alignment horizontal="left" vertical="center" wrapText="1"/>
    </xf>
    <xf numFmtId="0" fontId="18" fillId="0" borderId="8" xfId="0" applyFont="1" applyFill="1" applyBorder="1" applyAlignment="1" applyProtection="1">
      <alignment horizontal="left" vertical="center" wrapText="1"/>
    </xf>
    <xf numFmtId="0" fontId="18" fillId="0" borderId="78" xfId="0" applyFont="1" applyFill="1" applyBorder="1" applyAlignment="1" applyProtection="1">
      <alignment horizontal="center" vertical="center" wrapText="1"/>
    </xf>
    <xf numFmtId="0" fontId="18" fillId="0" borderId="8" xfId="0" applyFont="1" applyFill="1" applyBorder="1" applyAlignment="1" applyProtection="1">
      <alignment horizontal="center" vertical="center" wrapText="1"/>
    </xf>
    <xf numFmtId="0" fontId="82" fillId="37" borderId="21" xfId="0" applyFont="1" applyFill="1" applyBorder="1" applyAlignment="1" applyProtection="1">
      <alignment horizontal="center" vertical="center" wrapText="1"/>
    </xf>
    <xf numFmtId="0" fontId="82" fillId="37" borderId="49" xfId="0" applyFont="1" applyFill="1" applyBorder="1" applyAlignment="1" applyProtection="1">
      <alignment horizontal="center" vertical="center" wrapText="1"/>
    </xf>
    <xf numFmtId="0" fontId="22" fillId="0" borderId="49" xfId="0" applyFont="1" applyFill="1" applyBorder="1" applyAlignment="1" applyProtection="1">
      <alignment horizontal="center" vertical="center" wrapText="1"/>
    </xf>
    <xf numFmtId="0" fontId="22" fillId="40" borderId="49" xfId="0" applyFont="1" applyFill="1" applyBorder="1" applyAlignment="1" applyProtection="1">
      <alignment horizontal="center" vertical="center" wrapText="1"/>
    </xf>
    <xf numFmtId="0" fontId="22" fillId="27" borderId="21" xfId="0" applyFont="1" applyFill="1" applyBorder="1" applyAlignment="1" applyProtection="1">
      <alignment horizontal="center" vertical="center" wrapText="1"/>
    </xf>
    <xf numFmtId="0" fontId="18" fillId="0" borderId="49" xfId="0" applyFont="1" applyFill="1" applyBorder="1" applyAlignment="1" applyProtection="1">
      <alignment horizontal="center" vertical="center" wrapText="1"/>
    </xf>
    <xf numFmtId="0" fontId="22" fillId="10" borderId="49" xfId="0" applyFont="1" applyFill="1" applyBorder="1" applyAlignment="1" applyProtection="1">
      <alignment horizontal="center" vertical="center" wrapText="1"/>
    </xf>
    <xf numFmtId="0" fontId="82" fillId="50" borderId="21" xfId="0" applyFont="1" applyFill="1" applyBorder="1" applyAlignment="1" applyProtection="1">
      <alignment horizontal="center" vertical="center" wrapText="1"/>
    </xf>
    <xf numFmtId="0" fontId="82" fillId="50" borderId="49" xfId="0" applyFont="1" applyFill="1" applyBorder="1" applyAlignment="1" applyProtection="1">
      <alignment horizontal="center" vertical="center" wrapText="1"/>
    </xf>
    <xf numFmtId="0" fontId="18" fillId="0" borderId="49" xfId="0" applyFont="1" applyFill="1" applyBorder="1" applyAlignment="1" applyProtection="1">
      <alignment horizontal="left" vertical="center" wrapText="1"/>
    </xf>
    <xf numFmtId="0" fontId="31" fillId="3" borderId="0" xfId="0" applyFont="1" applyFill="1" applyBorder="1" applyAlignment="1" applyProtection="1">
      <alignment horizontal="center" vertical="center"/>
    </xf>
    <xf numFmtId="0" fontId="22" fillId="14" borderId="21" xfId="0" applyFont="1" applyFill="1" applyBorder="1" applyAlignment="1" applyProtection="1">
      <alignment horizontal="center" vertical="center" wrapText="1"/>
    </xf>
    <xf numFmtId="0" fontId="22" fillId="14" borderId="49" xfId="0" applyFont="1" applyFill="1" applyBorder="1" applyAlignment="1" applyProtection="1">
      <alignment horizontal="center" vertical="center" wrapText="1"/>
    </xf>
    <xf numFmtId="0" fontId="0" fillId="0" borderId="79" xfId="0" applyBorder="1" applyAlignment="1" applyProtection="1">
      <alignment horizontal="center" vertical="center" wrapText="1"/>
    </xf>
    <xf numFmtId="0" fontId="0" fillId="0" borderId="84" xfId="0" applyBorder="1" applyAlignment="1" applyProtection="1">
      <alignment horizontal="center" vertical="center" wrapText="1"/>
    </xf>
    <xf numFmtId="0" fontId="111" fillId="63" borderId="0" xfId="0" applyFont="1" applyFill="1" applyBorder="1" applyAlignment="1" applyProtection="1">
      <alignment horizontal="left" vertical="center" wrapText="1"/>
    </xf>
    <xf numFmtId="0" fontId="111" fillId="63" borderId="0" xfId="0" applyFont="1" applyFill="1" applyBorder="1" applyAlignment="1" applyProtection="1">
      <alignment horizontal="left" vertical="center"/>
    </xf>
    <xf numFmtId="0" fontId="18" fillId="3" borderId="0" xfId="0" applyFont="1" applyFill="1" applyBorder="1" applyAlignment="1" applyProtection="1">
      <alignment horizontal="center" vertical="center" wrapText="1"/>
    </xf>
    <xf numFmtId="4" fontId="18" fillId="3" borderId="0" xfId="0" applyNumberFormat="1" applyFont="1" applyFill="1" applyBorder="1" applyAlignment="1" applyProtection="1">
      <alignment horizontal="center" vertical="center" wrapText="1"/>
    </xf>
    <xf numFmtId="0" fontId="22" fillId="49" borderId="49" xfId="0" applyFont="1" applyFill="1" applyBorder="1" applyAlignment="1" applyProtection="1">
      <alignment horizontal="center" vertical="center" wrapText="1"/>
    </xf>
    <xf numFmtId="0" fontId="18" fillId="3" borderId="0" xfId="0" applyFont="1" applyFill="1" applyBorder="1" applyAlignment="1" applyProtection="1">
      <alignment horizontal="justify" vertical="center" wrapText="1"/>
    </xf>
    <xf numFmtId="0" fontId="22" fillId="16" borderId="49" xfId="0" applyFont="1" applyFill="1" applyBorder="1" applyAlignment="1" applyProtection="1">
      <alignment horizontal="center" vertical="center" wrapText="1"/>
    </xf>
    <xf numFmtId="0" fontId="22" fillId="29" borderId="49" xfId="0" applyFont="1" applyFill="1" applyBorder="1" applyAlignment="1" applyProtection="1">
      <alignment horizontal="center" vertical="center" wrapText="1"/>
    </xf>
    <xf numFmtId="0" fontId="22" fillId="3" borderId="0" xfId="0" applyFont="1" applyFill="1" applyBorder="1" applyAlignment="1" applyProtection="1">
      <alignment horizontal="center" vertical="center" wrapText="1"/>
    </xf>
    <xf numFmtId="4" fontId="18" fillId="3" borderId="0" xfId="0" applyNumberFormat="1" applyFont="1" applyFill="1" applyBorder="1" applyAlignment="1" applyProtection="1">
      <alignment horizontal="center" vertical="center"/>
    </xf>
    <xf numFmtId="0" fontId="22" fillId="35" borderId="21" xfId="0" applyFont="1" applyFill="1" applyBorder="1" applyAlignment="1" applyProtection="1">
      <alignment horizontal="center" vertical="center" wrapText="1"/>
    </xf>
    <xf numFmtId="0" fontId="22" fillId="50" borderId="50" xfId="0" applyFont="1" applyFill="1" applyBorder="1" applyAlignment="1" applyProtection="1">
      <alignment horizontal="center" vertical="center" wrapText="1"/>
    </xf>
    <xf numFmtId="0" fontId="22" fillId="50" borderId="29" xfId="0" applyFont="1" applyFill="1" applyBorder="1" applyAlignment="1" applyProtection="1">
      <alignment horizontal="center" vertical="center" wrapText="1"/>
    </xf>
    <xf numFmtId="0" fontId="22" fillId="50" borderId="27" xfId="0" applyFont="1" applyFill="1" applyBorder="1" applyAlignment="1" applyProtection="1">
      <alignment horizontal="center" vertical="center" wrapText="1"/>
    </xf>
    <xf numFmtId="0" fontId="22" fillId="0" borderId="78" xfId="0" applyFont="1" applyFill="1" applyBorder="1" applyAlignment="1" applyProtection="1">
      <alignment horizontal="center" vertical="center" wrapText="1"/>
    </xf>
    <xf numFmtId="0" fontId="22" fillId="0" borderId="38" xfId="0" applyFont="1" applyFill="1" applyBorder="1" applyAlignment="1" applyProtection="1">
      <alignment horizontal="center" vertical="center" wrapText="1"/>
    </xf>
    <xf numFmtId="0" fontId="22" fillId="0" borderId="8" xfId="0" applyFont="1" applyFill="1" applyBorder="1" applyAlignment="1" applyProtection="1">
      <alignment horizontal="center" vertical="center" wrapText="1"/>
    </xf>
    <xf numFmtId="0" fontId="22" fillId="3" borderId="0" xfId="0" applyFont="1" applyFill="1" applyBorder="1" applyAlignment="1" applyProtection="1">
      <alignment horizontal="center" vertical="center"/>
    </xf>
    <xf numFmtId="0" fontId="18" fillId="3" borderId="0" xfId="0" applyFont="1" applyFill="1" applyBorder="1" applyAlignment="1" applyProtection="1">
      <alignment horizontal="justify" vertical="center"/>
    </xf>
    <xf numFmtId="0" fontId="4" fillId="63" borderId="0" xfId="0" applyFont="1" applyFill="1" applyBorder="1" applyAlignment="1" applyProtection="1">
      <alignment horizontal="center" vertical="center" wrapText="1"/>
    </xf>
    <xf numFmtId="0" fontId="31" fillId="63" borderId="16" xfId="0" applyFont="1" applyFill="1" applyBorder="1" applyAlignment="1" applyProtection="1">
      <alignment horizontal="center" vertical="center"/>
    </xf>
    <xf numFmtId="0" fontId="31" fillId="63" borderId="17" xfId="0" applyFont="1" applyFill="1" applyBorder="1" applyAlignment="1" applyProtection="1">
      <alignment horizontal="center" vertical="center"/>
    </xf>
    <xf numFmtId="0" fontId="31" fillId="63" borderId="18" xfId="0" applyFont="1" applyFill="1" applyBorder="1" applyAlignment="1" applyProtection="1">
      <alignment horizontal="center" vertical="center"/>
    </xf>
    <xf numFmtId="0" fontId="0" fillId="3" borderId="223" xfId="0" applyFont="1" applyFill="1" applyBorder="1" applyAlignment="1" applyProtection="1">
      <alignment horizontal="left" vertical="center"/>
      <protection locked="0"/>
    </xf>
    <xf numFmtId="0" fontId="0" fillId="3" borderId="224" xfId="0" applyFont="1" applyFill="1" applyBorder="1" applyAlignment="1" applyProtection="1">
      <alignment horizontal="left" vertical="center"/>
      <protection locked="0"/>
    </xf>
    <xf numFmtId="0" fontId="0" fillId="3" borderId="225" xfId="0" applyFont="1" applyFill="1" applyBorder="1" applyAlignment="1" applyProtection="1">
      <alignment horizontal="left" vertical="center"/>
      <protection locked="0"/>
    </xf>
    <xf numFmtId="0" fontId="0" fillId="0" borderId="220" xfId="0" applyFill="1" applyBorder="1" applyAlignment="1" applyProtection="1">
      <alignment horizontal="left" vertical="center"/>
      <protection locked="0"/>
    </xf>
    <xf numFmtId="0" fontId="0" fillId="0" borderId="221" xfId="0" applyFill="1" applyBorder="1" applyAlignment="1" applyProtection="1">
      <alignment horizontal="left" vertical="center"/>
      <protection locked="0"/>
    </xf>
    <xf numFmtId="0" fontId="0" fillId="0" borderId="222" xfId="0" applyFill="1" applyBorder="1" applyAlignment="1" applyProtection="1">
      <alignment horizontal="left" vertical="center"/>
      <protection locked="0"/>
    </xf>
    <xf numFmtId="0" fontId="0" fillId="0" borderId="66" xfId="0" applyFill="1" applyBorder="1" applyAlignment="1" applyProtection="1">
      <alignment horizontal="left" vertical="center"/>
      <protection locked="0"/>
    </xf>
    <xf numFmtId="0" fontId="0" fillId="0" borderId="33" xfId="0" applyFill="1" applyBorder="1" applyAlignment="1" applyProtection="1">
      <alignment horizontal="left" vertical="center"/>
      <protection locked="0"/>
    </xf>
    <xf numFmtId="0" fontId="0" fillId="0" borderId="37" xfId="0" applyFill="1" applyBorder="1" applyAlignment="1" applyProtection="1">
      <alignment horizontal="left" vertical="center"/>
      <protection locked="0"/>
    </xf>
    <xf numFmtId="0" fontId="0" fillId="3" borderId="23" xfId="0" applyFont="1" applyFill="1" applyBorder="1" applyAlignment="1" applyProtection="1">
      <alignment horizontal="left" vertical="center"/>
      <protection locked="0"/>
    </xf>
    <xf numFmtId="0" fontId="0" fillId="3" borderId="20" xfId="0" applyFont="1" applyFill="1" applyBorder="1" applyAlignment="1" applyProtection="1">
      <alignment horizontal="left" vertical="center"/>
      <protection locked="0"/>
    </xf>
    <xf numFmtId="0" fontId="82" fillId="27" borderId="21" xfId="0" applyFont="1" applyFill="1" applyBorder="1" applyAlignment="1" applyProtection="1">
      <alignment horizontal="center" vertical="center" wrapText="1"/>
    </xf>
    <xf numFmtId="0" fontId="82" fillId="27" borderId="49" xfId="0" applyFont="1" applyFill="1" applyBorder="1" applyAlignment="1" applyProtection="1">
      <alignment horizontal="center" vertical="center" wrapText="1"/>
    </xf>
    <xf numFmtId="0" fontId="22" fillId="37" borderId="21" xfId="0" applyFont="1" applyFill="1" applyBorder="1" applyAlignment="1" applyProtection="1">
      <alignment horizontal="center" vertical="center" wrapText="1"/>
    </xf>
    <xf numFmtId="0" fontId="22" fillId="2" borderId="49" xfId="0" applyFont="1" applyFill="1" applyBorder="1" applyAlignment="1" applyProtection="1">
      <alignment horizontal="center" vertical="center" wrapText="1"/>
    </xf>
    <xf numFmtId="0" fontId="22" fillId="35" borderId="49" xfId="0" applyFont="1" applyFill="1" applyBorder="1" applyAlignment="1" applyProtection="1">
      <alignment horizontal="center" vertical="center" wrapText="1"/>
    </xf>
    <xf numFmtId="0" fontId="59" fillId="0" borderId="79" xfId="0" applyFont="1" applyBorder="1" applyAlignment="1" applyProtection="1">
      <alignment horizontal="center" vertical="center" wrapText="1"/>
    </xf>
    <xf numFmtId="0" fontId="59" fillId="0" borderId="84" xfId="0" applyFont="1" applyBorder="1" applyAlignment="1" applyProtection="1">
      <alignment horizontal="center" vertical="center" wrapText="1"/>
    </xf>
    <xf numFmtId="0" fontId="82" fillId="42" borderId="21" xfId="0" applyFont="1" applyFill="1" applyBorder="1" applyAlignment="1" applyProtection="1">
      <alignment horizontal="center" vertical="center" wrapText="1"/>
    </xf>
    <xf numFmtId="0" fontId="82" fillId="42" borderId="49" xfId="0" applyFont="1" applyFill="1" applyBorder="1" applyAlignment="1" applyProtection="1">
      <alignment horizontal="center" vertical="center" wrapText="1"/>
    </xf>
    <xf numFmtId="0" fontId="22" fillId="48" borderId="49" xfId="0" applyFont="1" applyFill="1" applyBorder="1" applyAlignment="1" applyProtection="1">
      <alignment horizontal="center" vertical="center" wrapText="1"/>
    </xf>
    <xf numFmtId="0" fontId="82" fillId="47" borderId="21" xfId="0" applyFont="1" applyFill="1" applyBorder="1" applyAlignment="1" applyProtection="1">
      <alignment horizontal="center" vertical="center" wrapText="1"/>
    </xf>
    <xf numFmtId="0" fontId="82" fillId="47" borderId="49" xfId="0" applyFont="1" applyFill="1" applyBorder="1" applyAlignment="1" applyProtection="1">
      <alignment horizontal="center" vertical="center" wrapText="1"/>
    </xf>
    <xf numFmtId="0" fontId="22" fillId="50" borderId="49" xfId="0" applyFont="1" applyFill="1" applyBorder="1" applyAlignment="1" applyProtection="1">
      <alignment horizontal="center" vertical="center" wrapText="1"/>
    </xf>
    <xf numFmtId="0" fontId="18" fillId="0" borderId="79" xfId="0" applyFont="1" applyFill="1" applyBorder="1" applyAlignment="1" applyProtection="1">
      <alignment horizontal="center" vertical="center" wrapText="1"/>
    </xf>
    <xf numFmtId="0" fontId="18" fillId="0" borderId="84" xfId="0" applyFont="1" applyFill="1" applyBorder="1" applyAlignment="1" applyProtection="1">
      <alignment horizontal="center" vertical="center" wrapText="1"/>
    </xf>
    <xf numFmtId="0" fontId="82" fillId="35" borderId="21" xfId="0" applyFont="1" applyFill="1" applyBorder="1" applyAlignment="1" applyProtection="1">
      <alignment horizontal="left" vertical="center" wrapText="1"/>
    </xf>
    <xf numFmtId="0" fontId="82" fillId="35" borderId="49" xfId="0" applyFont="1" applyFill="1" applyBorder="1" applyAlignment="1" applyProtection="1">
      <alignment horizontal="left" vertical="center" wrapText="1"/>
    </xf>
    <xf numFmtId="0" fontId="22" fillId="29" borderId="21" xfId="0" applyFont="1" applyFill="1" applyBorder="1" applyAlignment="1" applyProtection="1">
      <alignment horizontal="center" vertical="center" wrapText="1"/>
    </xf>
    <xf numFmtId="0" fontId="22" fillId="51" borderId="49" xfId="0" applyFont="1" applyFill="1" applyBorder="1" applyAlignment="1" applyProtection="1">
      <alignment horizontal="center" vertical="center" wrapText="1"/>
    </xf>
    <xf numFmtId="0" fontId="82" fillId="29" borderId="21" xfId="0" applyFont="1" applyFill="1" applyBorder="1" applyAlignment="1" applyProtection="1">
      <alignment horizontal="center" vertical="center" wrapText="1"/>
    </xf>
    <xf numFmtId="0" fontId="82" fillId="29" borderId="49" xfId="0" applyFont="1" applyFill="1" applyBorder="1" applyAlignment="1" applyProtection="1">
      <alignment horizontal="center" vertical="center" wrapText="1"/>
    </xf>
    <xf numFmtId="0" fontId="82" fillId="14" borderId="21" xfId="0" applyFont="1" applyFill="1" applyBorder="1" applyAlignment="1" applyProtection="1">
      <alignment horizontal="center" vertical="center" wrapText="1"/>
    </xf>
    <xf numFmtId="0" fontId="82" fillId="14" borderId="49" xfId="0" applyFont="1" applyFill="1" applyBorder="1" applyAlignment="1" applyProtection="1">
      <alignment horizontal="center" vertical="center" wrapText="1"/>
    </xf>
    <xf numFmtId="0" fontId="4" fillId="63" borderId="22" xfId="0" applyFont="1" applyFill="1" applyBorder="1" applyAlignment="1" applyProtection="1">
      <alignment horizontal="center" vertical="center"/>
    </xf>
    <xf numFmtId="0" fontId="4" fillId="63" borderId="23" xfId="0" applyFont="1" applyFill="1" applyBorder="1" applyAlignment="1" applyProtection="1">
      <alignment horizontal="center" vertical="center"/>
    </xf>
    <xf numFmtId="0" fontId="22" fillId="36" borderId="49" xfId="0" applyFont="1" applyFill="1" applyBorder="1" applyAlignment="1" applyProtection="1">
      <alignment horizontal="center" vertical="center" wrapText="1"/>
    </xf>
    <xf numFmtId="4" fontId="77" fillId="63" borderId="15" xfId="0" applyNumberFormat="1" applyFont="1" applyFill="1" applyBorder="1" applyAlignment="1" applyProtection="1">
      <alignment horizontal="center" vertical="center" wrapText="1"/>
    </xf>
    <xf numFmtId="4" fontId="77" fillId="63" borderId="14" xfId="0" applyNumberFormat="1" applyFont="1" applyFill="1" applyBorder="1" applyAlignment="1" applyProtection="1">
      <alignment horizontal="center" vertical="center" wrapText="1"/>
    </xf>
    <xf numFmtId="4" fontId="77" fillId="63" borderId="10" xfId="0" applyNumberFormat="1" applyFont="1" applyFill="1" applyBorder="1" applyAlignment="1" applyProtection="1">
      <alignment horizontal="center" vertical="center" wrapText="1"/>
    </xf>
    <xf numFmtId="0" fontId="81" fillId="3" borderId="41" xfId="0" applyFont="1" applyFill="1" applyBorder="1" applyAlignment="1" applyProtection="1">
      <alignment horizontal="center" vertical="center" wrapText="1"/>
    </xf>
    <xf numFmtId="0" fontId="81" fillId="3" borderId="65" xfId="0" applyFont="1" applyFill="1" applyBorder="1" applyAlignment="1" applyProtection="1">
      <alignment horizontal="center" vertical="center" wrapText="1"/>
    </xf>
    <xf numFmtId="4" fontId="4" fillId="63" borderId="67" xfId="0" applyNumberFormat="1" applyFont="1" applyFill="1" applyBorder="1" applyAlignment="1" applyProtection="1">
      <alignment horizontal="center" vertical="center"/>
    </xf>
    <xf numFmtId="4" fontId="4" fillId="63" borderId="68" xfId="0" applyNumberFormat="1" applyFont="1" applyFill="1" applyBorder="1" applyAlignment="1" applyProtection="1">
      <alignment horizontal="center" vertical="center"/>
    </xf>
    <xf numFmtId="0" fontId="81" fillId="3" borderId="21" xfId="0" applyFont="1" applyFill="1" applyBorder="1" applyAlignment="1" applyProtection="1">
      <alignment horizontal="center" vertical="center" wrapText="1"/>
    </xf>
    <xf numFmtId="0" fontId="81" fillId="3" borderId="49" xfId="0" applyFont="1" applyFill="1" applyBorder="1" applyAlignment="1" applyProtection="1">
      <alignment horizontal="center" vertical="center" wrapText="1"/>
    </xf>
    <xf numFmtId="0" fontId="81" fillId="3" borderId="22" xfId="0" applyFont="1" applyFill="1" applyBorder="1" applyAlignment="1" applyProtection="1">
      <alignment horizontal="center" vertical="center" wrapText="1"/>
    </xf>
    <xf numFmtId="0" fontId="81" fillId="3" borderId="23" xfId="0" applyFont="1" applyFill="1" applyBorder="1" applyAlignment="1" applyProtection="1">
      <alignment horizontal="center" vertical="center" wrapText="1"/>
    </xf>
    <xf numFmtId="4" fontId="4" fillId="63" borderId="70" xfId="0" applyNumberFormat="1" applyFont="1" applyFill="1" applyBorder="1" applyAlignment="1" applyProtection="1">
      <alignment horizontal="center" vertical="center"/>
    </xf>
    <xf numFmtId="4" fontId="4" fillId="63" borderId="30" xfId="0" applyNumberFormat="1" applyFont="1" applyFill="1" applyBorder="1" applyAlignment="1" applyProtection="1">
      <alignment horizontal="center" vertical="center"/>
    </xf>
    <xf numFmtId="166" fontId="4" fillId="3" borderId="0" xfId="0" applyNumberFormat="1" applyFont="1" applyFill="1" applyBorder="1" applyAlignment="1" applyProtection="1">
      <alignment horizontal="center" vertical="center" wrapText="1"/>
    </xf>
    <xf numFmtId="3" fontId="18" fillId="3" borderId="0" xfId="0" applyNumberFormat="1" applyFont="1" applyFill="1" applyBorder="1" applyAlignment="1" applyProtection="1">
      <alignment horizontal="center" vertical="center" wrapText="1"/>
    </xf>
    <xf numFmtId="0" fontId="0" fillId="0" borderId="90" xfId="0" applyBorder="1" applyAlignment="1" applyProtection="1">
      <alignment horizontal="center" vertical="center" wrapText="1"/>
    </xf>
    <xf numFmtId="0" fontId="0" fillId="0" borderId="92" xfId="0" applyBorder="1" applyAlignment="1" applyProtection="1">
      <alignment horizontal="center" vertical="center" wrapText="1"/>
    </xf>
    <xf numFmtId="0" fontId="4" fillId="4" borderId="22" xfId="0" applyFont="1" applyFill="1" applyBorder="1" applyAlignment="1" applyProtection="1">
      <alignment horizontal="center" vertical="center"/>
    </xf>
    <xf numFmtId="0" fontId="4" fillId="4" borderId="23" xfId="0" applyFont="1" applyFill="1" applyBorder="1" applyAlignment="1" applyProtection="1">
      <alignment horizontal="center" vertical="center"/>
    </xf>
    <xf numFmtId="4" fontId="4" fillId="3" borderId="0" xfId="0" applyNumberFormat="1" applyFont="1" applyFill="1" applyBorder="1" applyAlignment="1" applyProtection="1">
      <alignment horizontal="center" vertical="center"/>
    </xf>
    <xf numFmtId="0" fontId="77" fillId="63" borderId="49" xfId="0" applyFont="1" applyFill="1" applyBorder="1" applyAlignment="1" applyProtection="1">
      <alignment horizontal="center" vertical="center" wrapText="1"/>
    </xf>
    <xf numFmtId="0" fontId="3" fillId="0" borderId="0" xfId="0" applyFont="1" applyBorder="1" applyAlignment="1" applyProtection="1">
      <alignment horizontal="center"/>
    </xf>
    <xf numFmtId="0" fontId="77" fillId="67" borderId="49" xfId="0" applyFont="1" applyFill="1" applyBorder="1" applyAlignment="1" applyProtection="1">
      <alignment horizontal="left" vertical="center" wrapText="1"/>
    </xf>
    <xf numFmtId="0" fontId="77" fillId="52" borderId="49" xfId="0" applyFont="1" applyFill="1" applyBorder="1" applyAlignment="1" applyProtection="1">
      <alignment horizontal="left" vertical="center" wrapText="1"/>
    </xf>
    <xf numFmtId="0" fontId="3" fillId="54" borderId="49" xfId="0" applyFont="1" applyFill="1" applyBorder="1" applyAlignment="1" applyProtection="1">
      <alignment horizontal="left"/>
    </xf>
    <xf numFmtId="0" fontId="3" fillId="0" borderId="49" xfId="0" applyFont="1" applyBorder="1" applyAlignment="1" applyProtection="1">
      <alignment horizontal="left"/>
    </xf>
    <xf numFmtId="0" fontId="77" fillId="65" borderId="49" xfId="0" applyFont="1" applyFill="1" applyBorder="1" applyAlignment="1" applyProtection="1">
      <alignment horizontal="center" vertical="center" wrapText="1"/>
    </xf>
    <xf numFmtId="0" fontId="77" fillId="31" borderId="49" xfId="0" applyFont="1" applyFill="1" applyBorder="1" applyAlignment="1" applyProtection="1">
      <alignment horizontal="center" vertical="center" wrapText="1"/>
    </xf>
    <xf numFmtId="0" fontId="77" fillId="66" borderId="49" xfId="0" applyFont="1" applyFill="1" applyBorder="1" applyAlignment="1" applyProtection="1">
      <alignment horizontal="center" vertical="center" wrapText="1"/>
    </xf>
    <xf numFmtId="0" fontId="0" fillId="0" borderId="0" xfId="0" applyBorder="1" applyAlignment="1" applyProtection="1">
      <alignment horizontal="center"/>
    </xf>
    <xf numFmtId="0" fontId="81" fillId="35" borderId="49" xfId="0" applyFont="1" applyFill="1" applyBorder="1" applyAlignment="1" applyProtection="1">
      <alignment horizontal="center" vertical="center" wrapText="1"/>
    </xf>
    <xf numFmtId="0" fontId="18" fillId="0" borderId="0" xfId="0" applyFont="1" applyBorder="1" applyAlignment="1" applyProtection="1">
      <alignment horizontal="center"/>
    </xf>
    <xf numFmtId="0" fontId="77" fillId="67" borderId="49" xfId="0" applyFont="1" applyFill="1" applyBorder="1" applyAlignment="1" applyProtection="1">
      <alignment horizontal="center" vertical="center" wrapText="1"/>
    </xf>
    <xf numFmtId="0" fontId="77" fillId="52" borderId="60" xfId="0" applyFont="1" applyFill="1" applyBorder="1" applyAlignment="1" applyProtection="1">
      <alignment horizontal="center" vertical="center" wrapText="1"/>
    </xf>
    <xf numFmtId="0" fontId="77" fillId="52" borderId="62" xfId="0" applyFont="1" applyFill="1" applyBorder="1" applyAlignment="1" applyProtection="1">
      <alignment horizontal="center" vertical="center" wrapText="1"/>
    </xf>
    <xf numFmtId="0" fontId="77" fillId="52" borderId="59" xfId="0" applyFont="1" applyFill="1" applyBorder="1" applyAlignment="1" applyProtection="1">
      <alignment horizontal="center" vertical="center" wrapText="1"/>
    </xf>
  </cellXfs>
  <cellStyles count="20">
    <cellStyle name="Euro" xfId="2" xr:uid="{00000000-0005-0000-0000-000000000000}"/>
    <cellStyle name="Excel Built-in Normal" xfId="14" xr:uid="{00000000-0005-0000-0000-000001000000}"/>
    <cellStyle name="Hipervínculo" xfId="1" builtinId="8"/>
    <cellStyle name="Hipervínculo 2" xfId="3" xr:uid="{00000000-0005-0000-0000-000003000000}"/>
    <cellStyle name="Millares" xfId="13" builtinId="3"/>
    <cellStyle name="Millares [0]" xfId="18" builtinId="6"/>
    <cellStyle name="Millares 2" xfId="4" xr:uid="{00000000-0005-0000-0000-000006000000}"/>
    <cellStyle name="Millares 3" xfId="15" xr:uid="{00000000-0005-0000-0000-000007000000}"/>
    <cellStyle name="Normal" xfId="0" builtinId="0"/>
    <cellStyle name="Normal 2" xfId="5" xr:uid="{00000000-0005-0000-0000-000009000000}"/>
    <cellStyle name="Normal 2 2" xfId="19" xr:uid="{00000000-0005-0000-0000-00000A000000}"/>
    <cellStyle name="Normal 3" xfId="6" xr:uid="{00000000-0005-0000-0000-00000B000000}"/>
    <cellStyle name="Normal 4" xfId="7" xr:uid="{00000000-0005-0000-0000-00000C000000}"/>
    <cellStyle name="Normal 5" xfId="8" xr:uid="{00000000-0005-0000-0000-00000D000000}"/>
    <cellStyle name="Normal 6" xfId="9" xr:uid="{00000000-0005-0000-0000-00000E000000}"/>
    <cellStyle name="Normal 7" xfId="10" xr:uid="{00000000-0005-0000-0000-00000F000000}"/>
    <cellStyle name="Normal 8" xfId="11" xr:uid="{00000000-0005-0000-0000-000010000000}"/>
    <cellStyle name="Normal_HOJAS precalculo 2000_Lulucf" xfId="16" xr:uid="{00000000-0005-0000-0000-000011000000}"/>
    <cellStyle name="Porcentaje" xfId="17" builtinId="5"/>
    <cellStyle name="Porcentaje 2" xfId="12" xr:uid="{00000000-0005-0000-0000-000013000000}"/>
  </cellStyles>
  <dxfs count="10">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4B9D9C"/>
      <color rgb="FF75666A"/>
      <color rgb="FFBACB4E"/>
      <color rgb="FF00698C"/>
      <color rgb="FFFFCD2F"/>
      <color rgb="FFFFFFCC"/>
      <color rgb="FFFFFF99"/>
      <color rgb="FF009999"/>
      <color rgb="FF67AFEB"/>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POR SECTOR</a:t>
            </a:r>
            <a:r>
              <a:rPr lang="es-CO" sz="1400" baseline="0"/>
              <a:t> O GRUPO</a:t>
            </a:r>
            <a:endParaRPr lang="es-CO" sz="1400"/>
          </a:p>
        </c:rich>
      </c:tx>
      <c:overlay val="0"/>
    </c:title>
    <c:autoTitleDeleted val="0"/>
    <c:plotArea>
      <c:layout/>
      <c:barChart>
        <c:barDir val="col"/>
        <c:grouping val="clustered"/>
        <c:varyColors val="0"/>
        <c:ser>
          <c:idx val="0"/>
          <c:order val="0"/>
          <c:invertIfNegative val="0"/>
          <c:cat>
            <c:strRef>
              <c:f>(INFORMES!$A$7:$A$13,INFORMES!$A$15)</c:f>
              <c:strCache>
                <c:ptCount val="8"/>
                <c:pt idx="0">
                  <c:v>RESIDENCIAL</c:v>
                </c:pt>
                <c:pt idx="1">
                  <c:v>INSTITUCIONAL - COMERCIAL</c:v>
                </c:pt>
                <c:pt idx="2">
                  <c:v>TRANSPORTE </c:v>
                </c:pt>
                <c:pt idx="3">
                  <c:v>INDUSTRIAL</c:v>
                </c:pt>
                <c:pt idx="4">
                  <c:v>AGROPECUARIO </c:v>
                </c:pt>
                <c:pt idx="5">
                  <c:v>RESIDUOS</c:v>
                </c:pt>
                <c:pt idx="6">
                  <c:v>USO Y CAMBIO DE USO DE LA TIERRA </c:v>
                </c:pt>
                <c:pt idx="7">
                  <c:v>TIERRAS PERMANENTES</c:v>
                </c:pt>
              </c:strCache>
            </c:strRef>
          </c:cat>
          <c:val>
            <c:numRef>
              <c:f>(INFORMES!$B$7:$B$13,INFORMES!$B$15)</c:f>
              <c:numCache>
                <c:formatCode>#,##0.00</c:formatCode>
                <c:ptCount val="8"/>
                <c:pt idx="0">
                  <c:v>16736377.632632826</c:v>
                </c:pt>
                <c:pt idx="1">
                  <c:v>3420782.4883479425</c:v>
                </c:pt>
                <c:pt idx="2">
                  <c:v>4.0494671360000012E-2</c:v>
                </c:pt>
                <c:pt idx="3">
                  <c:v>1447782.4559757761</c:v>
                </c:pt>
                <c:pt idx="4">
                  <c:v>8927.3238089759143</c:v>
                </c:pt>
                <c:pt idx="5">
                  <c:v>48111.906751999995</c:v>
                </c:pt>
                <c:pt idx="6">
                  <c:v>43243.065128872855</c:v>
                </c:pt>
                <c:pt idx="7">
                  <c:v>-3.8805129326753445</c:v>
                </c:pt>
              </c:numCache>
            </c:numRef>
          </c:val>
          <c:extLst>
            <c:ext xmlns:c16="http://schemas.microsoft.com/office/drawing/2014/chart" uri="{C3380CC4-5D6E-409C-BE32-E72D297353CC}">
              <c16:uniqueId val="{00000000-F58C-49BA-AA2E-C1A6BF57E969}"/>
            </c:ext>
          </c:extLst>
        </c:ser>
        <c:dLbls>
          <c:showLegendKey val="0"/>
          <c:showVal val="0"/>
          <c:showCatName val="0"/>
          <c:showSerName val="0"/>
          <c:showPercent val="0"/>
          <c:showBubbleSize val="0"/>
        </c:dLbls>
        <c:gapWidth val="150"/>
        <c:axId val="394550048"/>
        <c:axId val="394552008"/>
      </c:barChart>
      <c:catAx>
        <c:axId val="394550048"/>
        <c:scaling>
          <c:orientation val="minMax"/>
        </c:scaling>
        <c:delete val="0"/>
        <c:axPos val="b"/>
        <c:numFmt formatCode="General" sourceLinked="0"/>
        <c:majorTickMark val="out"/>
        <c:minorTickMark val="none"/>
        <c:tickLblPos val="nextTo"/>
        <c:crossAx val="394552008"/>
        <c:crosses val="autoZero"/>
        <c:auto val="1"/>
        <c:lblAlgn val="ctr"/>
        <c:lblOffset val="100"/>
        <c:noMultiLvlLbl val="0"/>
      </c:catAx>
      <c:valAx>
        <c:axId val="394552008"/>
        <c:scaling>
          <c:orientation val="minMax"/>
        </c:scaling>
        <c:delete val="0"/>
        <c:axPos val="l"/>
        <c:majorGridlines/>
        <c:title>
          <c:tx>
            <c:rich>
              <a:bodyPr rot="-5400000" vert="horz"/>
              <a:lstStyle/>
              <a:p>
                <a:pPr>
                  <a:defRPr/>
                </a:pPr>
                <a:r>
                  <a:rPr lang="es-CO"/>
                  <a:t>Emisiones GEI (Ton</a:t>
                </a:r>
                <a:r>
                  <a:rPr lang="es-CO" baseline="0"/>
                  <a:t> CO2e/año)</a:t>
                </a:r>
                <a:endParaRPr lang="es-CO"/>
              </a:p>
            </c:rich>
          </c:tx>
          <c:overlay val="0"/>
        </c:title>
        <c:numFmt formatCode="#,##0.00" sourceLinked="1"/>
        <c:majorTickMark val="out"/>
        <c:minorTickMark val="none"/>
        <c:tickLblPos val="nextTo"/>
        <c:crossAx val="394550048"/>
        <c:crosses val="autoZero"/>
        <c:crossBetween val="between"/>
      </c:valAx>
    </c:plotArea>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POR GEI</a:t>
            </a:r>
          </a:p>
        </c:rich>
      </c:tx>
      <c:overlay val="0"/>
    </c:title>
    <c:autoTitleDeleted val="0"/>
    <c:plotArea>
      <c:layout/>
      <c:doughnutChart>
        <c:varyColors val="1"/>
        <c:ser>
          <c:idx val="0"/>
          <c:order val="0"/>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INFORMES!$A$38:$A$43</c:f>
              <c:strCache>
                <c:ptCount val="5"/>
                <c:pt idx="0">
                  <c:v>CO2</c:v>
                </c:pt>
                <c:pt idx="1">
                  <c:v>CH4</c:v>
                </c:pt>
                <c:pt idx="2">
                  <c:v>N2O</c:v>
                </c:pt>
                <c:pt idx="3">
                  <c:v>Compuestos Fluorados</c:v>
                </c:pt>
                <c:pt idx="4">
                  <c:v>SF6</c:v>
                </c:pt>
              </c:strCache>
            </c:strRef>
          </c:cat>
          <c:val>
            <c:numRef>
              <c:f>INFORMES!$C$38:$C$43</c:f>
              <c:numCache>
                <c:formatCode>0.00%</c:formatCode>
                <c:ptCount val="5"/>
                <c:pt idx="0">
                  <c:v>0.88991055416841147</c:v>
                </c:pt>
                <c:pt idx="1">
                  <c:v>3.0672749210422625E-3</c:v>
                </c:pt>
                <c:pt idx="2">
                  <c:v>4.5197692749476104E-4</c:v>
                </c:pt>
                <c:pt idx="3">
                  <c:v>0.10657019398305149</c:v>
                </c:pt>
                <c:pt idx="4">
                  <c:v>0</c:v>
                </c:pt>
              </c:numCache>
            </c:numRef>
          </c:val>
          <c:extLst>
            <c:ext xmlns:c16="http://schemas.microsoft.com/office/drawing/2014/chart" uri="{C3380CC4-5D6E-409C-BE32-E72D297353CC}">
              <c16:uniqueId val="{00000000-ADA7-46E6-BAE7-524D4CE4FC43}"/>
            </c:ext>
          </c:extLst>
        </c:ser>
        <c:dLbls>
          <c:showLegendKey val="0"/>
          <c:showVal val="0"/>
          <c:showCatName val="0"/>
          <c:showSerName val="0"/>
          <c:showPercent val="0"/>
          <c:showBubbleSize val="0"/>
          <c:showLeaderLines val="1"/>
        </c:dLbls>
        <c:firstSliceAng val="0"/>
        <c:holeSize val="50"/>
      </c:doughnutChart>
    </c:plotArea>
    <c:legend>
      <c:legendPos val="r"/>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ORIGEN BIOGENICO BIOMASA</a:t>
            </a:r>
          </a:p>
        </c:rich>
      </c:tx>
      <c:overlay val="0"/>
    </c:title>
    <c:autoTitleDeleted val="0"/>
    <c:plotArea>
      <c:layout/>
      <c:doughnutChart>
        <c:varyColors val="1"/>
        <c:ser>
          <c:idx val="0"/>
          <c:order val="0"/>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INFORMES!$A$53:$A$58</c:f>
              <c:strCache>
                <c:ptCount val="6"/>
                <c:pt idx="0">
                  <c:v>RESIDENCIAL</c:v>
                </c:pt>
                <c:pt idx="1">
                  <c:v>INSTITUCIONAL - COMERCIAL</c:v>
                </c:pt>
                <c:pt idx="2">
                  <c:v>TRANSPORTE </c:v>
                </c:pt>
                <c:pt idx="3">
                  <c:v>INDUSTRIAL</c:v>
                </c:pt>
                <c:pt idx="4">
                  <c:v>AGROPECUARIO </c:v>
                </c:pt>
                <c:pt idx="5">
                  <c:v>RESIDUOS</c:v>
                </c:pt>
              </c:strCache>
            </c:strRef>
          </c:cat>
          <c:val>
            <c:numRef>
              <c:f>INFORMES!$C$53:$C$58</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E899-4126-BD8E-B5AD769CFE43}"/>
            </c:ext>
          </c:extLst>
        </c:ser>
        <c:dLbls>
          <c:showLegendKey val="0"/>
          <c:showVal val="0"/>
          <c:showCatName val="0"/>
          <c:showSerName val="0"/>
          <c:showPercent val="0"/>
          <c:showBubbleSize val="0"/>
          <c:showLeaderLines val="1"/>
        </c:dLbls>
        <c:firstSliceAng val="0"/>
        <c:holeSize val="50"/>
      </c:doughnutChart>
    </c:plotArea>
    <c:legend>
      <c:legendPos val="r"/>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b="1" i="0" u="none" strike="noStrike" baseline="0">
                <a:effectLst/>
              </a:rPr>
              <a:t>EMISIONES REPORTE IPCC </a:t>
            </a:r>
            <a:endParaRPr lang="es-CO" sz="1400"/>
          </a:p>
        </c:rich>
      </c:tx>
      <c:overlay val="0"/>
    </c:title>
    <c:autoTitleDeleted val="0"/>
    <c:plotArea>
      <c:layout/>
      <c:doughnutChart>
        <c:varyColors val="1"/>
        <c:ser>
          <c:idx val="0"/>
          <c:order val="0"/>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INFORMES!$A$66:$A$69</c:f>
              <c:strCache>
                <c:ptCount val="4"/>
                <c:pt idx="0">
                  <c:v>ENERGIA  </c:v>
                </c:pt>
                <c:pt idx="1">
                  <c:v>IPPU</c:v>
                </c:pt>
                <c:pt idx="2">
                  <c:v>AFOLU</c:v>
                </c:pt>
                <c:pt idx="3">
                  <c:v>DESECHOS</c:v>
                </c:pt>
              </c:strCache>
            </c:strRef>
          </c:cat>
          <c:val>
            <c:numRef>
              <c:f>INFORMES!$C$66:$C$69</c:f>
              <c:numCache>
                <c:formatCode>0.00%</c:formatCode>
                <c:ptCount val="4"/>
                <c:pt idx="0">
                  <c:v>0.88904070031227878</c:v>
                </c:pt>
                <c:pt idx="1">
                  <c:v>0.10635789631556444</c:v>
                </c:pt>
                <c:pt idx="2">
                  <c:v>2.3847981286681521E-3</c:v>
                </c:pt>
                <c:pt idx="3">
                  <c:v>2.2166052434884819E-3</c:v>
                </c:pt>
              </c:numCache>
            </c:numRef>
          </c:val>
          <c:extLst>
            <c:ext xmlns:c16="http://schemas.microsoft.com/office/drawing/2014/chart" uri="{C3380CC4-5D6E-409C-BE32-E72D297353CC}">
              <c16:uniqueId val="{00000000-120E-48C8-82BD-02BE061E1372}"/>
            </c:ext>
          </c:extLst>
        </c:ser>
        <c:dLbls>
          <c:showLegendKey val="0"/>
          <c:showVal val="0"/>
          <c:showCatName val="0"/>
          <c:showSerName val="0"/>
          <c:showPercent val="0"/>
          <c:showBubbleSize val="0"/>
          <c:showLeaderLines val="1"/>
        </c:dLbls>
        <c:firstSliceAng val="0"/>
        <c:holeSize val="50"/>
      </c:doughnutChart>
    </c:plotArea>
    <c:legend>
      <c:legendPos val="r"/>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b="1" i="0" baseline="0">
                <a:effectLst/>
              </a:rPr>
              <a:t>EMISIONES REPORTE BASIC (GHG PROTOCOL - GPC)</a:t>
            </a:r>
            <a:endParaRPr lang="es-CO" sz="1400">
              <a:effectLst/>
            </a:endParaRPr>
          </a:p>
        </c:rich>
      </c:tx>
      <c:overlay val="0"/>
    </c:title>
    <c:autoTitleDeleted val="0"/>
    <c:plotArea>
      <c:layout/>
      <c:doughnutChart>
        <c:varyColors val="1"/>
        <c:ser>
          <c:idx val="0"/>
          <c:order val="0"/>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INFORMES!$A$81:$A$86</c:f>
              <c:strCache>
                <c:ptCount val="6"/>
                <c:pt idx="0">
                  <c:v>ENERGIA ESTACIONARIA</c:v>
                </c:pt>
                <c:pt idx="1">
                  <c:v>TRANSPORTE</c:v>
                </c:pt>
                <c:pt idx="2">
                  <c:v>RESIDUOS</c:v>
                </c:pt>
                <c:pt idx="3">
                  <c:v>ENERGIA ESTACIONARIA</c:v>
                </c:pt>
                <c:pt idx="4">
                  <c:v>TRANSPORTE</c:v>
                </c:pt>
                <c:pt idx="5">
                  <c:v>RESIDUOS</c:v>
                </c:pt>
              </c:strCache>
            </c:strRef>
          </c:cat>
          <c:val>
            <c:numRef>
              <c:f>INFORMES!$D$81:$D$86</c:f>
              <c:numCache>
                <c:formatCode>0.00%</c:formatCode>
                <c:ptCount val="6"/>
                <c:pt idx="0">
                  <c:v>0.9974628860994057</c:v>
                </c:pt>
                <c:pt idx="1">
                  <c:v>0</c:v>
                </c:pt>
                <c:pt idx="2">
                  <c:v>2.4870542206734091E-3</c:v>
                </c:pt>
                <c:pt idx="3">
                  <c:v>5.0059679920874E-5</c:v>
                </c:pt>
                <c:pt idx="4">
                  <c:v>0</c:v>
                </c:pt>
                <c:pt idx="5">
                  <c:v>0</c:v>
                </c:pt>
              </c:numCache>
            </c:numRef>
          </c:val>
          <c:extLst>
            <c:ext xmlns:c16="http://schemas.microsoft.com/office/drawing/2014/chart" uri="{C3380CC4-5D6E-409C-BE32-E72D297353CC}">
              <c16:uniqueId val="{00000000-6B33-4460-8625-F9054B9A3EDF}"/>
            </c:ext>
          </c:extLst>
        </c:ser>
        <c:dLbls>
          <c:showLegendKey val="0"/>
          <c:showVal val="0"/>
          <c:showCatName val="0"/>
          <c:showSerName val="0"/>
          <c:showPercent val="0"/>
          <c:showBubbleSize val="0"/>
          <c:showLeaderLines val="1"/>
        </c:dLbls>
        <c:firstSliceAng val="0"/>
        <c:holeSize val="50"/>
      </c:doughnutChart>
    </c:plotArea>
    <c:legend>
      <c:legendPos val="r"/>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REPORTE BASIC + (GHG PROTOCOL - GPC)</a:t>
            </a:r>
          </a:p>
        </c:rich>
      </c:tx>
      <c:overlay val="0"/>
    </c:title>
    <c:autoTitleDeleted val="0"/>
    <c:plotArea>
      <c:layout/>
      <c:doughnutChart>
        <c:varyColors val="1"/>
        <c:ser>
          <c:idx val="0"/>
          <c:order val="0"/>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INFORMES!$A$97:$A$104</c:f>
              <c:strCache>
                <c:ptCount val="8"/>
                <c:pt idx="0">
                  <c:v>ENERGIA ESTACIONARIA</c:v>
                </c:pt>
                <c:pt idx="1">
                  <c:v>TRANSPORTE</c:v>
                </c:pt>
                <c:pt idx="2">
                  <c:v>RESIDUOS</c:v>
                </c:pt>
                <c:pt idx="3">
                  <c:v>IPPU</c:v>
                </c:pt>
                <c:pt idx="4">
                  <c:v>AFOLU</c:v>
                </c:pt>
                <c:pt idx="5">
                  <c:v>ENERGIA ESTACIONARIA</c:v>
                </c:pt>
                <c:pt idx="6">
                  <c:v>TRANSPORTE</c:v>
                </c:pt>
                <c:pt idx="7">
                  <c:v>RESIDUOS</c:v>
                </c:pt>
              </c:strCache>
            </c:strRef>
          </c:cat>
          <c:val>
            <c:numRef>
              <c:f>INFORMES!$D$97:$D$104</c:f>
              <c:numCache>
                <c:formatCode>#,##0.00</c:formatCode>
                <c:ptCount val="8"/>
                <c:pt idx="0">
                  <c:v>0.88899608425683552</c:v>
                </c:pt>
                <c:pt idx="1">
                  <c:v>0</c:v>
                </c:pt>
                <c:pt idx="2">
                  <c:v>2.2166052434884815E-3</c:v>
                </c:pt>
                <c:pt idx="3">
                  <c:v>0.10635789631556443</c:v>
                </c:pt>
                <c:pt idx="4">
                  <c:v>2.3847981286681517E-3</c:v>
                </c:pt>
                <c:pt idx="5">
                  <c:v>4.4616055443262307E-5</c:v>
                </c:pt>
                <c:pt idx="6">
                  <c:v>0</c:v>
                </c:pt>
                <c:pt idx="7">
                  <c:v>0</c:v>
                </c:pt>
              </c:numCache>
            </c:numRef>
          </c:val>
          <c:extLst>
            <c:ext xmlns:c16="http://schemas.microsoft.com/office/drawing/2014/chart" uri="{C3380CC4-5D6E-409C-BE32-E72D297353CC}">
              <c16:uniqueId val="{00000000-DAED-4C86-AED0-6D3D48337211}"/>
            </c:ext>
          </c:extLst>
        </c:ser>
        <c:dLbls>
          <c:showLegendKey val="0"/>
          <c:showVal val="0"/>
          <c:showCatName val="0"/>
          <c:showSerName val="0"/>
          <c:showPercent val="0"/>
          <c:showBubbleSize val="0"/>
          <c:showLeaderLines val="1"/>
        </c:dLbls>
        <c:firstSliceAng val="0"/>
        <c:holeSize val="50"/>
      </c:doughnutChart>
    </c:plotArea>
    <c:legend>
      <c:legendPos val="r"/>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POR GEI</a:t>
            </a:r>
          </a:p>
        </c:rich>
      </c:tx>
      <c:overlay val="0"/>
    </c:title>
    <c:autoTitleDeleted val="0"/>
    <c:plotArea>
      <c:layout/>
      <c:barChart>
        <c:barDir val="col"/>
        <c:grouping val="clustered"/>
        <c:varyColors val="0"/>
        <c:ser>
          <c:idx val="0"/>
          <c:order val="0"/>
          <c:invertIfNegative val="0"/>
          <c:cat>
            <c:strRef>
              <c:f>INFORMES!$A$38:$A$43</c:f>
              <c:strCache>
                <c:ptCount val="5"/>
                <c:pt idx="0">
                  <c:v>CO2</c:v>
                </c:pt>
                <c:pt idx="1">
                  <c:v>CH4</c:v>
                </c:pt>
                <c:pt idx="2">
                  <c:v>N2O</c:v>
                </c:pt>
                <c:pt idx="3">
                  <c:v>Compuestos Fluorados</c:v>
                </c:pt>
                <c:pt idx="4">
                  <c:v>SF6</c:v>
                </c:pt>
              </c:strCache>
            </c:strRef>
          </c:cat>
          <c:val>
            <c:numRef>
              <c:f>INFORMES!$B$38:$B$43</c:f>
              <c:numCache>
                <c:formatCode>#,##0.00</c:formatCode>
                <c:ptCount val="5"/>
                <c:pt idx="0">
                  <c:v>19277226.270750601</c:v>
                </c:pt>
                <c:pt idx="1">
                  <c:v>66443.253662480522</c:v>
                </c:pt>
                <c:pt idx="2">
                  <c:v>9790.7159991118369</c:v>
                </c:pt>
                <c:pt idx="3">
                  <c:v>2308521.6075999998</c:v>
                </c:pt>
                <c:pt idx="4">
                  <c:v>0</c:v>
                </c:pt>
              </c:numCache>
            </c:numRef>
          </c:val>
          <c:extLst>
            <c:ext xmlns:c16="http://schemas.microsoft.com/office/drawing/2014/chart" uri="{C3380CC4-5D6E-409C-BE32-E72D297353CC}">
              <c16:uniqueId val="{00000000-4649-4990-A87C-5EB66C618668}"/>
            </c:ext>
          </c:extLst>
        </c:ser>
        <c:dLbls>
          <c:showLegendKey val="0"/>
          <c:showVal val="0"/>
          <c:showCatName val="0"/>
          <c:showSerName val="0"/>
          <c:showPercent val="0"/>
          <c:showBubbleSize val="0"/>
        </c:dLbls>
        <c:gapWidth val="150"/>
        <c:axId val="394545344"/>
        <c:axId val="394545736"/>
      </c:barChart>
      <c:catAx>
        <c:axId val="394545344"/>
        <c:scaling>
          <c:orientation val="minMax"/>
        </c:scaling>
        <c:delete val="0"/>
        <c:axPos val="b"/>
        <c:numFmt formatCode="General" sourceLinked="0"/>
        <c:majorTickMark val="out"/>
        <c:minorTickMark val="none"/>
        <c:tickLblPos val="nextTo"/>
        <c:crossAx val="394545736"/>
        <c:crosses val="autoZero"/>
        <c:auto val="1"/>
        <c:lblAlgn val="ctr"/>
        <c:lblOffset val="100"/>
        <c:noMultiLvlLbl val="0"/>
      </c:catAx>
      <c:valAx>
        <c:axId val="394545736"/>
        <c:scaling>
          <c:orientation val="minMax"/>
        </c:scaling>
        <c:delete val="0"/>
        <c:axPos val="l"/>
        <c:majorGridlines/>
        <c:title>
          <c:tx>
            <c:rich>
              <a:bodyPr rot="-5400000" vert="horz"/>
              <a:lstStyle/>
              <a:p>
                <a:pPr>
                  <a:defRPr/>
                </a:pPr>
                <a:r>
                  <a:rPr lang="es-CO" sz="1000" b="1" i="0" baseline="0">
                    <a:effectLst/>
                  </a:rPr>
                  <a:t>Emisiones GEI (Ton CO2e/año)</a:t>
                </a:r>
                <a:endParaRPr lang="es-CO" sz="1000">
                  <a:effectLst/>
                </a:endParaRPr>
              </a:p>
            </c:rich>
          </c:tx>
          <c:overlay val="0"/>
        </c:title>
        <c:numFmt formatCode="#,##0.00" sourceLinked="1"/>
        <c:majorTickMark val="out"/>
        <c:minorTickMark val="none"/>
        <c:tickLblPos val="nextTo"/>
        <c:crossAx val="394545344"/>
        <c:crosses val="autoZero"/>
        <c:crossBetween val="between"/>
      </c:valAx>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ORIGEN BIOGENICO BIOMASA</a:t>
            </a:r>
          </a:p>
        </c:rich>
      </c:tx>
      <c:overlay val="0"/>
    </c:title>
    <c:autoTitleDeleted val="0"/>
    <c:plotArea>
      <c:layout/>
      <c:barChart>
        <c:barDir val="col"/>
        <c:grouping val="clustered"/>
        <c:varyColors val="0"/>
        <c:ser>
          <c:idx val="0"/>
          <c:order val="0"/>
          <c:invertIfNegative val="0"/>
          <c:cat>
            <c:strRef>
              <c:f>INFORMES!$A$53:$A$58</c:f>
              <c:strCache>
                <c:ptCount val="6"/>
                <c:pt idx="0">
                  <c:v>RESIDENCIAL</c:v>
                </c:pt>
                <c:pt idx="1">
                  <c:v>INSTITUCIONAL - COMERCIAL</c:v>
                </c:pt>
                <c:pt idx="2">
                  <c:v>TRANSPORTE </c:v>
                </c:pt>
                <c:pt idx="3">
                  <c:v>INDUSTRIAL</c:v>
                </c:pt>
                <c:pt idx="4">
                  <c:v>AGROPECUARIO </c:v>
                </c:pt>
                <c:pt idx="5">
                  <c:v>RESIDUOS</c:v>
                </c:pt>
              </c:strCache>
            </c:strRef>
          </c:cat>
          <c:val>
            <c:numRef>
              <c:f>INFORMES!$B$53:$B$58</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94D5-4C60-9185-39909580F1AD}"/>
            </c:ext>
          </c:extLst>
        </c:ser>
        <c:dLbls>
          <c:showLegendKey val="0"/>
          <c:showVal val="0"/>
          <c:showCatName val="0"/>
          <c:showSerName val="0"/>
          <c:showPercent val="0"/>
          <c:showBubbleSize val="0"/>
        </c:dLbls>
        <c:gapWidth val="150"/>
        <c:axId val="394546128"/>
        <c:axId val="394546520"/>
      </c:barChart>
      <c:catAx>
        <c:axId val="394546128"/>
        <c:scaling>
          <c:orientation val="minMax"/>
        </c:scaling>
        <c:delete val="0"/>
        <c:axPos val="b"/>
        <c:numFmt formatCode="General" sourceLinked="0"/>
        <c:majorTickMark val="out"/>
        <c:minorTickMark val="none"/>
        <c:tickLblPos val="nextTo"/>
        <c:crossAx val="394546520"/>
        <c:crosses val="autoZero"/>
        <c:auto val="1"/>
        <c:lblAlgn val="ctr"/>
        <c:lblOffset val="100"/>
        <c:noMultiLvlLbl val="0"/>
      </c:catAx>
      <c:valAx>
        <c:axId val="394546520"/>
        <c:scaling>
          <c:orientation val="minMax"/>
        </c:scaling>
        <c:delete val="0"/>
        <c:axPos val="l"/>
        <c:majorGridlines/>
        <c:title>
          <c:tx>
            <c:rich>
              <a:bodyPr rot="-5400000" vert="horz"/>
              <a:lstStyle/>
              <a:p>
                <a:pPr>
                  <a:defRPr/>
                </a:pPr>
                <a:r>
                  <a:rPr lang="es-CO" sz="1000" b="1" i="0" baseline="0">
                    <a:effectLst/>
                  </a:rPr>
                  <a:t>Emisiones GEI (Ton CO2e/año)</a:t>
                </a:r>
                <a:endParaRPr lang="es-CO" sz="1000">
                  <a:effectLst/>
                </a:endParaRPr>
              </a:p>
            </c:rich>
          </c:tx>
          <c:overlay val="0"/>
        </c:title>
        <c:numFmt formatCode="#,##0.00" sourceLinked="1"/>
        <c:majorTickMark val="out"/>
        <c:minorTickMark val="none"/>
        <c:tickLblPos val="nextTo"/>
        <c:crossAx val="394546128"/>
        <c:crosses val="autoZero"/>
        <c:crossBetween val="between"/>
      </c:valAx>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REPORTE IPCC </a:t>
            </a:r>
          </a:p>
        </c:rich>
      </c:tx>
      <c:overlay val="0"/>
    </c:title>
    <c:autoTitleDeleted val="0"/>
    <c:plotArea>
      <c:layout/>
      <c:barChart>
        <c:barDir val="col"/>
        <c:grouping val="clustered"/>
        <c:varyColors val="0"/>
        <c:ser>
          <c:idx val="0"/>
          <c:order val="0"/>
          <c:invertIfNegative val="0"/>
          <c:cat>
            <c:strRef>
              <c:f>INFORMES!$A$66:$A$69</c:f>
              <c:strCache>
                <c:ptCount val="4"/>
                <c:pt idx="0">
                  <c:v>ENERGIA  </c:v>
                </c:pt>
                <c:pt idx="1">
                  <c:v>IPPU</c:v>
                </c:pt>
                <c:pt idx="2">
                  <c:v>AFOLU</c:v>
                </c:pt>
                <c:pt idx="3">
                  <c:v>DESECHOS</c:v>
                </c:pt>
              </c:strCache>
            </c:strRef>
          </c:cat>
          <c:val>
            <c:numRef>
              <c:f>INFORMES!$B$66:$B$69</c:f>
              <c:numCache>
                <c:formatCode>#,##0.00</c:formatCode>
                <c:ptCount val="4"/>
                <c:pt idx="0">
                  <c:v>19296824.907280516</c:v>
                </c:pt>
                <c:pt idx="1">
                  <c:v>2308521.6480946713</c:v>
                </c:pt>
                <c:pt idx="2">
                  <c:v>51762.570500940179</c:v>
                </c:pt>
                <c:pt idx="3">
                  <c:v>48111.906751999995</c:v>
                </c:pt>
              </c:numCache>
            </c:numRef>
          </c:val>
          <c:extLst>
            <c:ext xmlns:c16="http://schemas.microsoft.com/office/drawing/2014/chart" uri="{C3380CC4-5D6E-409C-BE32-E72D297353CC}">
              <c16:uniqueId val="{00000000-6C15-46C2-B68D-BCE2D98162DC}"/>
            </c:ext>
          </c:extLst>
        </c:ser>
        <c:dLbls>
          <c:showLegendKey val="0"/>
          <c:showVal val="0"/>
          <c:showCatName val="0"/>
          <c:showSerName val="0"/>
          <c:showPercent val="0"/>
          <c:showBubbleSize val="0"/>
        </c:dLbls>
        <c:gapWidth val="150"/>
        <c:axId val="394547696"/>
        <c:axId val="333011832"/>
      </c:barChart>
      <c:catAx>
        <c:axId val="394547696"/>
        <c:scaling>
          <c:orientation val="minMax"/>
        </c:scaling>
        <c:delete val="0"/>
        <c:axPos val="b"/>
        <c:numFmt formatCode="General" sourceLinked="0"/>
        <c:majorTickMark val="out"/>
        <c:minorTickMark val="none"/>
        <c:tickLblPos val="nextTo"/>
        <c:crossAx val="333011832"/>
        <c:crosses val="autoZero"/>
        <c:auto val="1"/>
        <c:lblAlgn val="ctr"/>
        <c:lblOffset val="100"/>
        <c:noMultiLvlLbl val="0"/>
      </c:catAx>
      <c:valAx>
        <c:axId val="333011832"/>
        <c:scaling>
          <c:orientation val="minMax"/>
        </c:scaling>
        <c:delete val="0"/>
        <c:axPos val="l"/>
        <c:majorGridlines/>
        <c:title>
          <c:tx>
            <c:rich>
              <a:bodyPr rot="-5400000" vert="horz"/>
              <a:lstStyle/>
              <a:p>
                <a:pPr>
                  <a:defRPr/>
                </a:pPr>
                <a:r>
                  <a:rPr lang="es-CO" sz="1000" b="1" i="0" baseline="0">
                    <a:effectLst/>
                  </a:rPr>
                  <a:t>Emisiones GEI (Ton CO2e/año)</a:t>
                </a:r>
                <a:endParaRPr lang="es-CO" sz="1000">
                  <a:effectLst/>
                </a:endParaRPr>
              </a:p>
            </c:rich>
          </c:tx>
          <c:overlay val="0"/>
        </c:title>
        <c:numFmt formatCode="#,##0.00" sourceLinked="1"/>
        <c:majorTickMark val="out"/>
        <c:minorTickMark val="none"/>
        <c:tickLblPos val="nextTo"/>
        <c:crossAx val="394547696"/>
        <c:crosses val="autoZero"/>
        <c:crossBetween val="between"/>
      </c:valAx>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200"/>
              <a:t>EMISIONES POR ALCANCE</a:t>
            </a:r>
          </a:p>
        </c:rich>
      </c:tx>
      <c:overlay val="0"/>
    </c:title>
    <c:autoTitleDeleted val="0"/>
    <c:plotArea>
      <c:layout/>
      <c:barChart>
        <c:barDir val="col"/>
        <c:grouping val="clustered"/>
        <c:varyColors val="0"/>
        <c:ser>
          <c:idx val="0"/>
          <c:order val="0"/>
          <c:invertIfNegative val="0"/>
          <c:cat>
            <c:strRef>
              <c:f>INFORMES!$A$23:$A$25</c:f>
              <c:strCache>
                <c:ptCount val="3"/>
                <c:pt idx="0">
                  <c:v>ALCANCE 1</c:v>
                </c:pt>
                <c:pt idx="1">
                  <c:v>ALCANCE 2</c:v>
                </c:pt>
                <c:pt idx="2">
                  <c:v>ALCANCE 3</c:v>
                </c:pt>
              </c:strCache>
            </c:strRef>
          </c:cat>
          <c:val>
            <c:numRef>
              <c:f>INFORMES!$B$23:$B$25</c:f>
              <c:numCache>
                <c:formatCode>#,##0.00</c:formatCode>
                <c:ptCount val="3"/>
                <c:pt idx="0">
                  <c:v>21704256.511796068</c:v>
                </c:pt>
                <c:pt idx="1">
                  <c:v>968.40134499999999</c:v>
                </c:pt>
                <c:pt idx="2">
                  <c:v>0</c:v>
                </c:pt>
              </c:numCache>
            </c:numRef>
          </c:val>
          <c:extLst>
            <c:ext xmlns:c16="http://schemas.microsoft.com/office/drawing/2014/chart" uri="{C3380CC4-5D6E-409C-BE32-E72D297353CC}">
              <c16:uniqueId val="{00000000-F2C3-458C-A1CA-A859FCE87B95}"/>
            </c:ext>
          </c:extLst>
        </c:ser>
        <c:dLbls>
          <c:showLegendKey val="0"/>
          <c:showVal val="0"/>
          <c:showCatName val="0"/>
          <c:showSerName val="0"/>
          <c:showPercent val="0"/>
          <c:showBubbleSize val="0"/>
        </c:dLbls>
        <c:gapWidth val="150"/>
        <c:axId val="426332184"/>
        <c:axId val="426334928"/>
      </c:barChart>
      <c:catAx>
        <c:axId val="426332184"/>
        <c:scaling>
          <c:orientation val="minMax"/>
        </c:scaling>
        <c:delete val="0"/>
        <c:axPos val="b"/>
        <c:numFmt formatCode="General" sourceLinked="0"/>
        <c:majorTickMark val="out"/>
        <c:minorTickMark val="none"/>
        <c:tickLblPos val="nextTo"/>
        <c:crossAx val="426334928"/>
        <c:crosses val="autoZero"/>
        <c:auto val="1"/>
        <c:lblAlgn val="ctr"/>
        <c:lblOffset val="100"/>
        <c:noMultiLvlLbl val="0"/>
      </c:catAx>
      <c:valAx>
        <c:axId val="426334928"/>
        <c:scaling>
          <c:orientation val="minMax"/>
        </c:scaling>
        <c:delete val="0"/>
        <c:axPos val="l"/>
        <c:majorGridlines/>
        <c:title>
          <c:tx>
            <c:rich>
              <a:bodyPr rot="-5400000" vert="horz"/>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baseline="0">
                    <a:solidFill>
                      <a:sysClr val="windowText" lastClr="000000"/>
                    </a:solidFill>
                    <a:latin typeface="+mn-lt"/>
                    <a:ea typeface="+mn-ea"/>
                    <a:cs typeface="+mn-cs"/>
                  </a:defRPr>
                </a:pPr>
                <a:r>
                  <a:rPr lang="es-CO" sz="1000" b="1" i="0" baseline="0">
                    <a:effectLst/>
                  </a:rPr>
                  <a:t>Emisiones GEI (Ton CO2e/año)</a:t>
                </a:r>
                <a:endParaRPr lang="es-CO" sz="1000">
                  <a:effectLst/>
                </a:endParaRPr>
              </a:p>
            </c:rich>
          </c:tx>
          <c:overlay val="0"/>
        </c:title>
        <c:numFmt formatCode="#,##0.00" sourceLinked="1"/>
        <c:majorTickMark val="out"/>
        <c:minorTickMark val="none"/>
        <c:tickLblPos val="nextTo"/>
        <c:crossAx val="426332184"/>
        <c:crosses val="autoZero"/>
        <c:crossBetween val="between"/>
      </c:valAx>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REPORTE BASIC (GHG PROTOCOL - GPC)</a:t>
            </a:r>
          </a:p>
        </c:rich>
      </c:tx>
      <c:overlay val="0"/>
    </c:title>
    <c:autoTitleDeleted val="0"/>
    <c:plotArea>
      <c:layout/>
      <c:barChart>
        <c:barDir val="col"/>
        <c:grouping val="clustered"/>
        <c:varyColors val="0"/>
        <c:ser>
          <c:idx val="1"/>
          <c:order val="0"/>
          <c:spPr>
            <a:solidFill>
              <a:schemeClr val="accent1"/>
            </a:solidFill>
          </c:spPr>
          <c:invertIfNegative val="0"/>
          <c:cat>
            <c:strRef>
              <c:f>INFORMES!$A$81:$A$86</c:f>
              <c:strCache>
                <c:ptCount val="6"/>
                <c:pt idx="0">
                  <c:v>ENERGIA ESTACIONARIA</c:v>
                </c:pt>
                <c:pt idx="1">
                  <c:v>TRANSPORTE</c:v>
                </c:pt>
                <c:pt idx="2">
                  <c:v>RESIDUOS</c:v>
                </c:pt>
                <c:pt idx="3">
                  <c:v>ENERGIA ESTACIONARIA</c:v>
                </c:pt>
                <c:pt idx="4">
                  <c:v>TRANSPORTE</c:v>
                </c:pt>
                <c:pt idx="5">
                  <c:v>RESIDUOS</c:v>
                </c:pt>
              </c:strCache>
            </c:strRef>
          </c:cat>
          <c:val>
            <c:numRef>
              <c:f>INFORMES!$C$81:$C$86</c:f>
              <c:numCache>
                <c:formatCode>#,##0.00</c:formatCode>
                <c:ptCount val="6"/>
                <c:pt idx="0">
                  <c:v>19295856.50593552</c:v>
                </c:pt>
                <c:pt idx="1">
                  <c:v>0</c:v>
                </c:pt>
                <c:pt idx="2">
                  <c:v>48111.906751999995</c:v>
                </c:pt>
                <c:pt idx="3">
                  <c:v>968.40134499999999</c:v>
                </c:pt>
                <c:pt idx="4">
                  <c:v>0</c:v>
                </c:pt>
                <c:pt idx="5">
                  <c:v>0</c:v>
                </c:pt>
              </c:numCache>
            </c:numRef>
          </c:val>
          <c:extLst>
            <c:ext xmlns:c16="http://schemas.microsoft.com/office/drawing/2014/chart" uri="{C3380CC4-5D6E-409C-BE32-E72D297353CC}">
              <c16:uniqueId val="{00000000-3FCD-4D8E-9AB2-3AF25BB24CDF}"/>
            </c:ext>
          </c:extLst>
        </c:ser>
        <c:dLbls>
          <c:showLegendKey val="0"/>
          <c:showVal val="0"/>
          <c:showCatName val="0"/>
          <c:showSerName val="0"/>
          <c:showPercent val="0"/>
          <c:showBubbleSize val="0"/>
        </c:dLbls>
        <c:gapWidth val="150"/>
        <c:axId val="426336888"/>
        <c:axId val="426334144"/>
      </c:barChart>
      <c:catAx>
        <c:axId val="426336888"/>
        <c:scaling>
          <c:orientation val="minMax"/>
        </c:scaling>
        <c:delete val="0"/>
        <c:axPos val="b"/>
        <c:numFmt formatCode="General" sourceLinked="0"/>
        <c:majorTickMark val="out"/>
        <c:minorTickMark val="none"/>
        <c:tickLblPos val="nextTo"/>
        <c:crossAx val="426334144"/>
        <c:crosses val="autoZero"/>
        <c:auto val="1"/>
        <c:lblAlgn val="ctr"/>
        <c:lblOffset val="100"/>
        <c:noMultiLvlLbl val="0"/>
      </c:catAx>
      <c:valAx>
        <c:axId val="426334144"/>
        <c:scaling>
          <c:orientation val="minMax"/>
        </c:scaling>
        <c:delete val="0"/>
        <c:axPos val="l"/>
        <c:majorGridlines/>
        <c:title>
          <c:tx>
            <c:rich>
              <a:bodyPr rot="-5400000" vert="horz"/>
              <a:lstStyle/>
              <a:p>
                <a:pPr>
                  <a:defRPr/>
                </a:pPr>
                <a:r>
                  <a:rPr lang="es-CO" sz="1000" b="1" i="0" baseline="0">
                    <a:effectLst/>
                  </a:rPr>
                  <a:t>Emisiones GEI (Ton CO2e/año)</a:t>
                </a:r>
                <a:endParaRPr lang="es-CO" sz="1000">
                  <a:effectLst/>
                </a:endParaRPr>
              </a:p>
            </c:rich>
          </c:tx>
          <c:overlay val="0"/>
        </c:title>
        <c:numFmt formatCode="#,##0.00" sourceLinked="1"/>
        <c:majorTickMark val="out"/>
        <c:minorTickMark val="none"/>
        <c:tickLblPos val="nextTo"/>
        <c:crossAx val="426336888"/>
        <c:crosses val="autoZero"/>
        <c:crossBetween val="between"/>
      </c:valAx>
    </c:plotArea>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REPORTE BASIC + (GHG PROTOCOL - GPC)</a:t>
            </a:r>
          </a:p>
        </c:rich>
      </c:tx>
      <c:overlay val="0"/>
    </c:title>
    <c:autoTitleDeleted val="0"/>
    <c:plotArea>
      <c:layout/>
      <c:barChart>
        <c:barDir val="col"/>
        <c:grouping val="clustered"/>
        <c:varyColors val="0"/>
        <c:ser>
          <c:idx val="1"/>
          <c:order val="0"/>
          <c:spPr>
            <a:solidFill>
              <a:schemeClr val="accent1"/>
            </a:solidFill>
          </c:spPr>
          <c:invertIfNegative val="0"/>
          <c:cat>
            <c:strRef>
              <c:f>INFORMES!$A$97:$A$104</c:f>
              <c:strCache>
                <c:ptCount val="8"/>
                <c:pt idx="0">
                  <c:v>ENERGIA ESTACIONARIA</c:v>
                </c:pt>
                <c:pt idx="1">
                  <c:v>TRANSPORTE</c:v>
                </c:pt>
                <c:pt idx="2">
                  <c:v>RESIDUOS</c:v>
                </c:pt>
                <c:pt idx="3">
                  <c:v>IPPU</c:v>
                </c:pt>
                <c:pt idx="4">
                  <c:v>AFOLU</c:v>
                </c:pt>
                <c:pt idx="5">
                  <c:v>ENERGIA ESTACIONARIA</c:v>
                </c:pt>
                <c:pt idx="6">
                  <c:v>TRANSPORTE</c:v>
                </c:pt>
                <c:pt idx="7">
                  <c:v>RESIDUOS</c:v>
                </c:pt>
              </c:strCache>
            </c:strRef>
          </c:cat>
          <c:val>
            <c:numRef>
              <c:f>INFORMES!$C$97:$C$104</c:f>
              <c:numCache>
                <c:formatCode>#,##0.00</c:formatCode>
                <c:ptCount val="8"/>
                <c:pt idx="0">
                  <c:v>19295856.50593552</c:v>
                </c:pt>
                <c:pt idx="1">
                  <c:v>0</c:v>
                </c:pt>
                <c:pt idx="2">
                  <c:v>48111.906751999995</c:v>
                </c:pt>
                <c:pt idx="3">
                  <c:v>2308521.6480946713</c:v>
                </c:pt>
                <c:pt idx="4">
                  <c:v>51762.570500940179</c:v>
                </c:pt>
                <c:pt idx="5">
                  <c:v>968.40134499999999</c:v>
                </c:pt>
                <c:pt idx="6">
                  <c:v>0</c:v>
                </c:pt>
                <c:pt idx="7">
                  <c:v>0</c:v>
                </c:pt>
              </c:numCache>
            </c:numRef>
          </c:val>
          <c:extLst>
            <c:ext xmlns:c16="http://schemas.microsoft.com/office/drawing/2014/chart" uri="{C3380CC4-5D6E-409C-BE32-E72D297353CC}">
              <c16:uniqueId val="{00000000-A6F1-42FD-A921-E728572472C2}"/>
            </c:ext>
          </c:extLst>
        </c:ser>
        <c:dLbls>
          <c:showLegendKey val="0"/>
          <c:showVal val="0"/>
          <c:showCatName val="0"/>
          <c:showSerName val="0"/>
          <c:showPercent val="0"/>
          <c:showBubbleSize val="0"/>
        </c:dLbls>
        <c:gapWidth val="150"/>
        <c:axId val="426337280"/>
        <c:axId val="426333360"/>
      </c:barChart>
      <c:catAx>
        <c:axId val="426337280"/>
        <c:scaling>
          <c:orientation val="minMax"/>
        </c:scaling>
        <c:delete val="0"/>
        <c:axPos val="b"/>
        <c:numFmt formatCode="General" sourceLinked="0"/>
        <c:majorTickMark val="out"/>
        <c:minorTickMark val="none"/>
        <c:tickLblPos val="nextTo"/>
        <c:crossAx val="426333360"/>
        <c:crosses val="autoZero"/>
        <c:auto val="1"/>
        <c:lblAlgn val="ctr"/>
        <c:lblOffset val="100"/>
        <c:noMultiLvlLbl val="0"/>
      </c:catAx>
      <c:valAx>
        <c:axId val="426333360"/>
        <c:scaling>
          <c:orientation val="minMax"/>
        </c:scaling>
        <c:delete val="0"/>
        <c:axPos val="l"/>
        <c:majorGridlines/>
        <c:title>
          <c:tx>
            <c:rich>
              <a:bodyPr rot="-5400000" vert="horz"/>
              <a:lstStyle/>
              <a:p>
                <a:pPr>
                  <a:defRPr/>
                </a:pPr>
                <a:r>
                  <a:rPr lang="es-CO" sz="1000" b="1" i="0" baseline="0">
                    <a:effectLst/>
                  </a:rPr>
                  <a:t>Emisiones GEI (Ton CO2e/año)</a:t>
                </a:r>
                <a:endParaRPr lang="es-CO" sz="1000">
                  <a:effectLst/>
                </a:endParaRPr>
              </a:p>
            </c:rich>
          </c:tx>
          <c:overlay val="0"/>
        </c:title>
        <c:numFmt formatCode="#,##0.00" sourceLinked="1"/>
        <c:majorTickMark val="out"/>
        <c:minorTickMark val="none"/>
        <c:tickLblPos val="nextTo"/>
        <c:crossAx val="426337280"/>
        <c:crosses val="autoZero"/>
        <c:crossBetween val="between"/>
      </c:valAx>
    </c:plotArea>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POR SECTOR O GRUPO</a:t>
            </a:r>
          </a:p>
        </c:rich>
      </c:tx>
      <c:overlay val="0"/>
    </c:title>
    <c:autoTitleDeleted val="0"/>
    <c:plotArea>
      <c:layout/>
      <c:doughnutChart>
        <c:varyColors val="1"/>
        <c:ser>
          <c:idx val="0"/>
          <c:order val="0"/>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INFORMES!$A$7:$A$13</c:f>
              <c:strCache>
                <c:ptCount val="7"/>
                <c:pt idx="0">
                  <c:v>RESIDENCIAL</c:v>
                </c:pt>
                <c:pt idx="1">
                  <c:v>INSTITUCIONAL - COMERCIAL</c:v>
                </c:pt>
                <c:pt idx="2">
                  <c:v>TRANSPORTE </c:v>
                </c:pt>
                <c:pt idx="3">
                  <c:v>INDUSTRIAL</c:v>
                </c:pt>
                <c:pt idx="4">
                  <c:v>AGROPECUARIO </c:v>
                </c:pt>
                <c:pt idx="5">
                  <c:v>RESIDUOS</c:v>
                </c:pt>
                <c:pt idx="6">
                  <c:v>USO Y CAMBIO DE USO DE LA TIERRA </c:v>
                </c:pt>
              </c:strCache>
            </c:strRef>
          </c:cat>
          <c:val>
            <c:numRef>
              <c:f>INFORMES!$C$7:$C$13</c:f>
              <c:numCache>
                <c:formatCode>0.00%</c:formatCode>
                <c:ptCount val="7"/>
                <c:pt idx="0">
                  <c:v>0.77107598283858669</c:v>
                </c:pt>
                <c:pt idx="1">
                  <c:v>0.15760179873910851</c:v>
                </c:pt>
                <c:pt idx="2">
                  <c:v>1.865664673922968E-9</c:v>
                </c:pt>
                <c:pt idx="3">
                  <c:v>6.6702025054771033E-2</c:v>
                </c:pt>
                <c:pt idx="4">
                  <c:v>4.1129837837206718E-4</c:v>
                </c:pt>
                <c:pt idx="5">
                  <c:v>2.2166048471984013E-3</c:v>
                </c:pt>
                <c:pt idx="6">
                  <c:v>1.9922882762984898E-3</c:v>
                </c:pt>
              </c:numCache>
            </c:numRef>
          </c:val>
          <c:extLst>
            <c:ext xmlns:c16="http://schemas.microsoft.com/office/drawing/2014/chart" uri="{C3380CC4-5D6E-409C-BE32-E72D297353CC}">
              <c16:uniqueId val="{00000000-6BAA-490D-A272-AF08A530928E}"/>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54986155452394347"/>
          <c:y val="0.19323563731874671"/>
          <c:w val="0.43415670744316942"/>
          <c:h val="0.7910371865282827"/>
        </c:manualLayout>
      </c:layout>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POR ALCANCE</a:t>
            </a:r>
          </a:p>
        </c:rich>
      </c:tx>
      <c:overlay val="0"/>
    </c:title>
    <c:autoTitleDeleted val="0"/>
    <c:plotArea>
      <c:layout/>
      <c:doughnutChart>
        <c:varyColors val="1"/>
        <c:ser>
          <c:idx val="0"/>
          <c:order val="0"/>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INFORMES!$A$23:$A$25</c:f>
              <c:strCache>
                <c:ptCount val="3"/>
                <c:pt idx="0">
                  <c:v>ALCANCE 1</c:v>
                </c:pt>
                <c:pt idx="1">
                  <c:v>ALCANCE 2</c:v>
                </c:pt>
                <c:pt idx="2">
                  <c:v>ALCANCE 3</c:v>
                </c:pt>
              </c:strCache>
            </c:strRef>
          </c:cat>
          <c:val>
            <c:numRef>
              <c:f>INFORMES!$C$23:$C$25</c:f>
              <c:numCache>
                <c:formatCode>0.00%</c:formatCode>
                <c:ptCount val="3"/>
                <c:pt idx="0">
                  <c:v>0.99995538395253336</c:v>
                </c:pt>
                <c:pt idx="1">
                  <c:v>4.4616047466695336E-5</c:v>
                </c:pt>
                <c:pt idx="2">
                  <c:v>0</c:v>
                </c:pt>
              </c:numCache>
            </c:numRef>
          </c:val>
          <c:extLst>
            <c:ext xmlns:c16="http://schemas.microsoft.com/office/drawing/2014/chart" uri="{C3380CC4-5D6E-409C-BE32-E72D297353CC}">
              <c16:uniqueId val="{00000000-03E4-45AB-9E89-F6E747F282CE}"/>
            </c:ext>
          </c:extLst>
        </c:ser>
        <c:dLbls>
          <c:showLegendKey val="0"/>
          <c:showVal val="0"/>
          <c:showCatName val="0"/>
          <c:showSerName val="0"/>
          <c:showPercent val="0"/>
          <c:showBubbleSize val="0"/>
          <c:showLeaderLines val="1"/>
        </c:dLbls>
        <c:firstSliceAng val="0"/>
        <c:holeSize val="50"/>
      </c:doughnutChart>
    </c:plotArea>
    <c:legend>
      <c:legendPos val="r"/>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hyperlink" Target="#AGROPECUARIO!A1"/><Relationship Id="rId3" Type="http://schemas.openxmlformats.org/officeDocument/2006/relationships/image" Target="../media/image2.jpeg"/><Relationship Id="rId7" Type="http://schemas.openxmlformats.org/officeDocument/2006/relationships/hyperlink" Target="#'TIERRAS PERMANENTES'!A1"/><Relationship Id="rId2" Type="http://schemas.openxmlformats.org/officeDocument/2006/relationships/hyperlink" Target="#RESIDENCIAL!A1"/><Relationship Id="rId1" Type="http://schemas.openxmlformats.org/officeDocument/2006/relationships/image" Target="../media/image1.png"/><Relationship Id="rId6" Type="http://schemas.openxmlformats.org/officeDocument/2006/relationships/hyperlink" Target="#TRANSPORTE!A1"/><Relationship Id="rId5" Type="http://schemas.openxmlformats.org/officeDocument/2006/relationships/hyperlink" Target="#INSTITUCIONAL!A1"/><Relationship Id="rId10" Type="http://schemas.openxmlformats.org/officeDocument/2006/relationships/hyperlink" Target="#'CAMBIO DE USO DE LA TIERRA'!A1"/><Relationship Id="rId4" Type="http://schemas.openxmlformats.org/officeDocument/2006/relationships/hyperlink" Target="#INDUSTRIA!A1"/><Relationship Id="rId9" Type="http://schemas.openxmlformats.org/officeDocument/2006/relationships/hyperlink" Target="#RESIDUOS!A1"/></Relationships>
</file>

<file path=xl/drawings/_rels/drawing10.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jpeg"/><Relationship Id="rId1" Type="http://schemas.openxmlformats.org/officeDocument/2006/relationships/image" Target="../media/image13.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4.jpeg"/><Relationship Id="rId1" Type="http://schemas.openxmlformats.org/officeDocument/2006/relationships/image" Target="../media/image1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4.jpeg"/><Relationship Id="rId1" Type="http://schemas.openxmlformats.org/officeDocument/2006/relationships/image" Target="../media/image13.png"/></Relationships>
</file>

<file path=xl/drawings/_rels/drawing13.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image" Target="../media/image16.png"/><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1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1</xdr:col>
      <xdr:colOff>274320</xdr:colOff>
      <xdr:row>1</xdr:row>
      <xdr:rowOff>26671</xdr:rowOff>
    </xdr:from>
    <xdr:to>
      <xdr:col>4</xdr:col>
      <xdr:colOff>257521</xdr:colOff>
      <xdr:row>7</xdr:row>
      <xdr:rowOff>87573</xdr:rowOff>
    </xdr:to>
    <xdr:pic>
      <xdr:nvPicPr>
        <xdr:cNvPr id="101" name="Imagen 100">
          <a:extLst>
            <a:ext uri="{FF2B5EF4-FFF2-40B4-BE49-F238E27FC236}">
              <a16:creationId xmlns:a16="http://schemas.microsoft.com/office/drawing/2014/main" id="{00000000-0008-0000-0000-00006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6270" y="207646"/>
          <a:ext cx="964276" cy="880052"/>
        </a:xfrm>
        <a:prstGeom prst="rect">
          <a:avLst/>
        </a:prstGeom>
        <a:noFill/>
        <a:ln>
          <a:noFill/>
        </a:ln>
      </xdr:spPr>
    </xdr:pic>
    <xdr:clientData/>
  </xdr:twoCellAnchor>
  <xdr:twoCellAnchor editAs="oneCell">
    <xdr:from>
      <xdr:col>2</xdr:col>
      <xdr:colOff>126324</xdr:colOff>
      <xdr:row>15</xdr:row>
      <xdr:rowOff>74163</xdr:rowOff>
    </xdr:from>
    <xdr:to>
      <xdr:col>5</xdr:col>
      <xdr:colOff>196005</xdr:colOff>
      <xdr:row>27</xdr:row>
      <xdr:rowOff>57999</xdr:rowOff>
    </xdr:to>
    <xdr:pic>
      <xdr:nvPicPr>
        <xdr:cNvPr id="71" name="Imagen 70">
          <a:hlinkClick xmlns:r="http://schemas.openxmlformats.org/officeDocument/2006/relationships" r:id="rId2"/>
          <a:extLst>
            <a:ext uri="{FF2B5EF4-FFF2-40B4-BE49-F238E27FC236}">
              <a16:creationId xmlns:a16="http://schemas.microsoft.com/office/drawing/2014/main" id="{00000000-0008-0000-0000-000047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0773" r="70527" b="55200"/>
        <a:stretch/>
      </xdr:blipFill>
      <xdr:spPr>
        <a:xfrm>
          <a:off x="861430" y="2306375"/>
          <a:ext cx="1351634" cy="1956071"/>
        </a:xfrm>
        <a:prstGeom prst="rect">
          <a:avLst/>
        </a:prstGeom>
      </xdr:spPr>
    </xdr:pic>
    <xdr:clientData/>
  </xdr:twoCellAnchor>
  <xdr:twoCellAnchor editAs="oneCell">
    <xdr:from>
      <xdr:col>10</xdr:col>
      <xdr:colOff>43606</xdr:colOff>
      <xdr:row>15</xdr:row>
      <xdr:rowOff>83128</xdr:rowOff>
    </xdr:from>
    <xdr:to>
      <xdr:col>12</xdr:col>
      <xdr:colOff>43606</xdr:colOff>
      <xdr:row>27</xdr:row>
      <xdr:rowOff>66964</xdr:rowOff>
    </xdr:to>
    <xdr:pic>
      <xdr:nvPicPr>
        <xdr:cNvPr id="72" name="Imagen 71">
          <a:hlinkClick xmlns:r="http://schemas.openxmlformats.org/officeDocument/2006/relationships" r:id="rId4"/>
          <a:extLst>
            <a:ext uri="{FF2B5EF4-FFF2-40B4-BE49-F238E27FC236}">
              <a16:creationId xmlns:a16="http://schemas.microsoft.com/office/drawing/2014/main" id="{00000000-0008-0000-0000-000048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9765" r="11728" b="55200"/>
        <a:stretch/>
      </xdr:blipFill>
      <xdr:spPr>
        <a:xfrm>
          <a:off x="5377606" y="2315340"/>
          <a:ext cx="1326776" cy="1956071"/>
        </a:xfrm>
        <a:prstGeom prst="rect">
          <a:avLst/>
        </a:prstGeom>
      </xdr:spPr>
    </xdr:pic>
    <xdr:clientData/>
  </xdr:twoCellAnchor>
  <xdr:twoCellAnchor editAs="oneCell">
    <xdr:from>
      <xdr:col>5</xdr:col>
      <xdr:colOff>398932</xdr:colOff>
      <xdr:row>15</xdr:row>
      <xdr:rowOff>101059</xdr:rowOff>
    </xdr:from>
    <xdr:to>
      <xdr:col>7</xdr:col>
      <xdr:colOff>405860</xdr:colOff>
      <xdr:row>27</xdr:row>
      <xdr:rowOff>84895</xdr:rowOff>
    </xdr:to>
    <xdr:pic>
      <xdr:nvPicPr>
        <xdr:cNvPr id="73" name="Imagen 72">
          <a:hlinkClick xmlns:r="http://schemas.openxmlformats.org/officeDocument/2006/relationships" r:id="rId5"/>
          <a:extLst>
            <a:ext uri="{FF2B5EF4-FFF2-40B4-BE49-F238E27FC236}">
              <a16:creationId xmlns:a16="http://schemas.microsoft.com/office/drawing/2014/main" id="{00000000-0008-0000-0000-000049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30437" r="50959" b="55200"/>
        <a:stretch/>
      </xdr:blipFill>
      <xdr:spPr>
        <a:xfrm>
          <a:off x="2415991" y="2333271"/>
          <a:ext cx="1333704" cy="1956071"/>
        </a:xfrm>
        <a:prstGeom prst="rect">
          <a:avLst/>
        </a:prstGeom>
      </xdr:spPr>
    </xdr:pic>
    <xdr:clientData/>
  </xdr:twoCellAnchor>
  <xdr:twoCellAnchor editAs="oneCell">
    <xdr:from>
      <xdr:col>7</xdr:col>
      <xdr:colOff>566819</xdr:colOff>
      <xdr:row>15</xdr:row>
      <xdr:rowOff>90055</xdr:rowOff>
    </xdr:from>
    <xdr:to>
      <xdr:col>9</xdr:col>
      <xdr:colOff>559891</xdr:colOff>
      <xdr:row>27</xdr:row>
      <xdr:rowOff>73891</xdr:rowOff>
    </xdr:to>
    <xdr:pic>
      <xdr:nvPicPr>
        <xdr:cNvPr id="91" name="Imagen 90">
          <a:hlinkClick xmlns:r="http://schemas.openxmlformats.org/officeDocument/2006/relationships" r:id="rId6"/>
          <a:extLst>
            <a:ext uri="{FF2B5EF4-FFF2-40B4-BE49-F238E27FC236}">
              <a16:creationId xmlns:a16="http://schemas.microsoft.com/office/drawing/2014/main" id="{00000000-0008-0000-0000-00005B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50004" r="31585" b="55200"/>
        <a:stretch/>
      </xdr:blipFill>
      <xdr:spPr>
        <a:xfrm>
          <a:off x="3910654" y="2322267"/>
          <a:ext cx="1319849" cy="1956071"/>
        </a:xfrm>
        <a:prstGeom prst="rect">
          <a:avLst/>
        </a:prstGeom>
      </xdr:spPr>
    </xdr:pic>
    <xdr:clientData/>
  </xdr:twoCellAnchor>
  <xdr:twoCellAnchor editAs="oneCell">
    <xdr:from>
      <xdr:col>18</xdr:col>
      <xdr:colOff>627940</xdr:colOff>
      <xdr:row>15</xdr:row>
      <xdr:rowOff>40918</xdr:rowOff>
    </xdr:from>
    <xdr:to>
      <xdr:col>20</xdr:col>
      <xdr:colOff>477117</xdr:colOff>
      <xdr:row>28</xdr:row>
      <xdr:rowOff>23635</xdr:rowOff>
    </xdr:to>
    <xdr:pic>
      <xdr:nvPicPr>
        <xdr:cNvPr id="93" name="Imagen 92">
          <a:hlinkClick xmlns:r="http://schemas.openxmlformats.org/officeDocument/2006/relationships" r:id="rId7"/>
          <a:extLst>
            <a:ext uri="{FF2B5EF4-FFF2-40B4-BE49-F238E27FC236}">
              <a16:creationId xmlns:a16="http://schemas.microsoft.com/office/drawing/2014/main" id="{00000000-0008-0000-0000-00005D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9857" t="49551" r="11648" b="1646"/>
        <a:stretch/>
      </xdr:blipFill>
      <xdr:spPr>
        <a:xfrm>
          <a:off x="11269046" y="2273130"/>
          <a:ext cx="1328353" cy="2143211"/>
        </a:xfrm>
        <a:prstGeom prst="rect">
          <a:avLst/>
        </a:prstGeom>
      </xdr:spPr>
    </xdr:pic>
    <xdr:clientData/>
  </xdr:twoCellAnchor>
  <xdr:twoCellAnchor editAs="oneCell">
    <xdr:from>
      <xdr:col>12</xdr:col>
      <xdr:colOff>156887</xdr:colOff>
      <xdr:row>15</xdr:row>
      <xdr:rowOff>65606</xdr:rowOff>
    </xdr:from>
    <xdr:to>
      <xdr:col>14</xdr:col>
      <xdr:colOff>156887</xdr:colOff>
      <xdr:row>28</xdr:row>
      <xdr:rowOff>43840</xdr:rowOff>
    </xdr:to>
    <xdr:pic>
      <xdr:nvPicPr>
        <xdr:cNvPr id="94" name="Imagen 93">
          <a:hlinkClick xmlns:r="http://schemas.openxmlformats.org/officeDocument/2006/relationships" r:id="rId8"/>
          <a:extLst>
            <a:ext uri="{FF2B5EF4-FFF2-40B4-BE49-F238E27FC236}">
              <a16:creationId xmlns:a16="http://schemas.microsoft.com/office/drawing/2014/main" id="{00000000-0008-0000-0000-00005E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0781" t="49551" r="70746" b="1646"/>
        <a:stretch/>
      </xdr:blipFill>
      <xdr:spPr>
        <a:xfrm>
          <a:off x="6817663" y="2297818"/>
          <a:ext cx="1326777" cy="2138728"/>
        </a:xfrm>
        <a:prstGeom prst="rect">
          <a:avLst/>
        </a:prstGeom>
      </xdr:spPr>
    </xdr:pic>
    <xdr:clientData/>
  </xdr:twoCellAnchor>
  <xdr:twoCellAnchor editAs="oneCell">
    <xdr:from>
      <xdr:col>14</xdr:col>
      <xdr:colOff>292986</xdr:colOff>
      <xdr:row>15</xdr:row>
      <xdr:rowOff>51749</xdr:rowOff>
    </xdr:from>
    <xdr:to>
      <xdr:col>16</xdr:col>
      <xdr:colOff>299913</xdr:colOff>
      <xdr:row>28</xdr:row>
      <xdr:rowOff>24279</xdr:rowOff>
    </xdr:to>
    <xdr:pic>
      <xdr:nvPicPr>
        <xdr:cNvPr id="102" name="Imagen 101">
          <a:hlinkClick xmlns:r="http://schemas.openxmlformats.org/officeDocument/2006/relationships" r:id="rId9"/>
          <a:extLst>
            <a:ext uri="{FF2B5EF4-FFF2-40B4-BE49-F238E27FC236}">
              <a16:creationId xmlns:a16="http://schemas.microsoft.com/office/drawing/2014/main" id="{00000000-0008-0000-0000-00006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30409" t="49551" r="51022" b="1646"/>
        <a:stretch/>
      </xdr:blipFill>
      <xdr:spPr>
        <a:xfrm>
          <a:off x="8280539" y="2283961"/>
          <a:ext cx="1333703" cy="2133024"/>
        </a:xfrm>
        <a:prstGeom prst="rect">
          <a:avLst/>
        </a:prstGeom>
      </xdr:spPr>
    </xdr:pic>
    <xdr:clientData/>
  </xdr:twoCellAnchor>
  <xdr:twoCellAnchor editAs="oneCell">
    <xdr:from>
      <xdr:col>16</xdr:col>
      <xdr:colOff>447016</xdr:colOff>
      <xdr:row>15</xdr:row>
      <xdr:rowOff>25265</xdr:rowOff>
    </xdr:from>
    <xdr:to>
      <xdr:col>18</xdr:col>
      <xdr:colOff>516289</xdr:colOff>
      <xdr:row>28</xdr:row>
      <xdr:rowOff>1054</xdr:rowOff>
    </xdr:to>
    <xdr:pic>
      <xdr:nvPicPr>
        <xdr:cNvPr id="103" name="Imagen 102">
          <a:hlinkClick xmlns:r="http://schemas.openxmlformats.org/officeDocument/2006/relationships" r:id="rId10"/>
          <a:extLst>
            <a:ext uri="{FF2B5EF4-FFF2-40B4-BE49-F238E27FC236}">
              <a16:creationId xmlns:a16="http://schemas.microsoft.com/office/drawing/2014/main" id="{00000000-0008-0000-0000-000067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9940" t="49551" r="30624" b="1646"/>
        <a:stretch/>
      </xdr:blipFill>
      <xdr:spPr>
        <a:xfrm>
          <a:off x="9761345" y="2257477"/>
          <a:ext cx="1396050" cy="213628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13</xdr:col>
      <xdr:colOff>0</xdr:colOff>
      <xdr:row>1</xdr:row>
      <xdr:rowOff>41275</xdr:rowOff>
    </xdr:from>
    <xdr:to>
      <xdr:col>13</xdr:col>
      <xdr:colOff>0</xdr:colOff>
      <xdr:row>3</xdr:row>
      <xdr:rowOff>7144</xdr:rowOff>
    </xdr:to>
    <xdr:grpSp>
      <xdr:nvGrpSpPr>
        <xdr:cNvPr id="31" name="1 Grupo">
          <a:extLst>
            <a:ext uri="{FF2B5EF4-FFF2-40B4-BE49-F238E27FC236}">
              <a16:creationId xmlns:a16="http://schemas.microsoft.com/office/drawing/2014/main" id="{00000000-0008-0000-0A00-00001F000000}"/>
            </a:ext>
          </a:extLst>
        </xdr:cNvPr>
        <xdr:cNvGrpSpPr>
          <a:grpSpLocks/>
        </xdr:cNvGrpSpPr>
      </xdr:nvGrpSpPr>
      <xdr:grpSpPr bwMode="auto">
        <a:xfrm>
          <a:off x="22658294" y="153334"/>
          <a:ext cx="0" cy="839928"/>
          <a:chOff x="9258300" y="457226"/>
          <a:chExt cx="1908000" cy="494093"/>
        </a:xfrm>
      </xdr:grpSpPr>
      <xdr:grpSp>
        <xdr:nvGrpSpPr>
          <xdr:cNvPr id="32" name="4 Grupo">
            <a:extLst>
              <a:ext uri="{FF2B5EF4-FFF2-40B4-BE49-F238E27FC236}">
                <a16:creationId xmlns:a16="http://schemas.microsoft.com/office/drawing/2014/main" id="{00000000-0008-0000-0A00-000020000000}"/>
              </a:ext>
            </a:extLst>
          </xdr:cNvPr>
          <xdr:cNvGrpSpPr>
            <a:grpSpLocks noChangeAspect="1"/>
          </xdr:cNvGrpSpPr>
        </xdr:nvGrpSpPr>
        <xdr:grpSpPr bwMode="auto">
          <a:xfrm>
            <a:off x="9258300" y="457226"/>
            <a:ext cx="1908000" cy="494093"/>
            <a:chOff x="5076056" y="5954626"/>
            <a:chExt cx="3881939" cy="1002766"/>
          </a:xfrm>
        </xdr:grpSpPr>
        <xdr:pic>
          <xdr:nvPicPr>
            <xdr:cNvPr id="34" name="Picture 2" descr="C:\Users\1020721565\Documents\Esteban - CAEM\CAEM\Procedimientos\01logos CCB_Caem.png">
              <a:extLst>
                <a:ext uri="{FF2B5EF4-FFF2-40B4-BE49-F238E27FC236}">
                  <a16:creationId xmlns:a16="http://schemas.microsoft.com/office/drawing/2014/main" id="{00000000-0008-0000-0A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4053" t="41307" r="17850" b="55241"/>
            <a:stretch>
              <a:fillRect/>
            </a:stretch>
          </xdr:blipFill>
          <xdr:spPr bwMode="auto">
            <a:xfrm>
              <a:off x="6943987" y="5954626"/>
              <a:ext cx="2014008" cy="191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5" name="Picture 2" descr="C:\Users\1020721565\Documents\Esteban - CAEM\CAEM\Procedimientos\01logos CCB_Caem.png">
              <a:extLst>
                <a:ext uri="{FF2B5EF4-FFF2-40B4-BE49-F238E27FC236}">
                  <a16:creationId xmlns:a16="http://schemas.microsoft.com/office/drawing/2014/main" id="{00000000-0008-0000-0A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8129" t="43402" r="50549" b="40530"/>
            <a:stretch>
              <a:fillRect/>
            </a:stretch>
          </xdr:blipFill>
          <xdr:spPr bwMode="auto">
            <a:xfrm>
              <a:off x="5076056" y="6000185"/>
              <a:ext cx="1884945" cy="813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6" name="Picture 2" descr="C:\Users\1020721565\Documents\Esteban - CAEM\CAEM\Procedimientos\01logos CCB_Caem.png">
              <a:extLst>
                <a:ext uri="{FF2B5EF4-FFF2-40B4-BE49-F238E27FC236}">
                  <a16:creationId xmlns:a16="http://schemas.microsoft.com/office/drawing/2014/main" id="{00000000-0008-0000-0A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5089" t="44876" r="43340" b="40463"/>
            <a:stretch>
              <a:fillRect/>
            </a:stretch>
          </xdr:blipFill>
          <xdr:spPr bwMode="auto">
            <a:xfrm>
              <a:off x="6962708" y="6145695"/>
              <a:ext cx="112594" cy="8116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33" name="Picture 2" descr="Cámara de Comercio de Bogotá">
            <a:extLst>
              <a:ext uri="{FF2B5EF4-FFF2-40B4-BE49-F238E27FC236}">
                <a16:creationId xmlns:a16="http://schemas.microsoft.com/office/drawing/2014/main" id="{00000000-0008-0000-0A00-00002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77475" y="552464"/>
            <a:ext cx="792000" cy="25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1</xdr:col>
      <xdr:colOff>3244516</xdr:colOff>
      <xdr:row>0</xdr:row>
      <xdr:rowOff>112295</xdr:rowOff>
    </xdr:from>
    <xdr:to>
      <xdr:col>2</xdr:col>
      <xdr:colOff>384</xdr:colOff>
      <xdr:row>3</xdr:row>
      <xdr:rowOff>8021</xdr:rowOff>
    </xdr:to>
    <xdr:pic>
      <xdr:nvPicPr>
        <xdr:cNvPr id="10" name="Imagen 9">
          <a:extLst>
            <a:ext uri="{FF2B5EF4-FFF2-40B4-BE49-F238E27FC236}">
              <a16:creationId xmlns:a16="http://schemas.microsoft.com/office/drawing/2014/main" id="{00000000-0008-0000-0A00-00000A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04937" y="112295"/>
          <a:ext cx="1099268" cy="890337"/>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1</xdr:row>
      <xdr:rowOff>41275</xdr:rowOff>
    </xdr:from>
    <xdr:to>
      <xdr:col>10</xdr:col>
      <xdr:colOff>0</xdr:colOff>
      <xdr:row>3</xdr:row>
      <xdr:rowOff>7144</xdr:rowOff>
    </xdr:to>
    <xdr:grpSp>
      <xdr:nvGrpSpPr>
        <xdr:cNvPr id="16" name="1 Grupo">
          <a:extLst>
            <a:ext uri="{FF2B5EF4-FFF2-40B4-BE49-F238E27FC236}">
              <a16:creationId xmlns:a16="http://schemas.microsoft.com/office/drawing/2014/main" id="{00000000-0008-0000-0C00-000010000000}"/>
            </a:ext>
          </a:extLst>
        </xdr:cNvPr>
        <xdr:cNvGrpSpPr>
          <a:grpSpLocks/>
        </xdr:cNvGrpSpPr>
      </xdr:nvGrpSpPr>
      <xdr:grpSpPr bwMode="auto">
        <a:xfrm>
          <a:off x="15486529" y="153334"/>
          <a:ext cx="0" cy="559781"/>
          <a:chOff x="9258300" y="457226"/>
          <a:chExt cx="1908000" cy="494093"/>
        </a:xfrm>
      </xdr:grpSpPr>
      <xdr:grpSp>
        <xdr:nvGrpSpPr>
          <xdr:cNvPr id="17" name="4 Grupo">
            <a:extLst>
              <a:ext uri="{FF2B5EF4-FFF2-40B4-BE49-F238E27FC236}">
                <a16:creationId xmlns:a16="http://schemas.microsoft.com/office/drawing/2014/main" id="{00000000-0008-0000-0C00-000011000000}"/>
              </a:ext>
            </a:extLst>
          </xdr:cNvPr>
          <xdr:cNvGrpSpPr>
            <a:grpSpLocks noChangeAspect="1"/>
          </xdr:cNvGrpSpPr>
        </xdr:nvGrpSpPr>
        <xdr:grpSpPr bwMode="auto">
          <a:xfrm>
            <a:off x="9258300" y="457226"/>
            <a:ext cx="1908000" cy="494093"/>
            <a:chOff x="5076056" y="5954626"/>
            <a:chExt cx="3881939" cy="1002766"/>
          </a:xfrm>
        </xdr:grpSpPr>
        <xdr:pic>
          <xdr:nvPicPr>
            <xdr:cNvPr id="19" name="Picture 2" descr="C:\Users\1020721565\Documents\Esteban - CAEM\CAEM\Procedimientos\01logos CCB_Caem.png">
              <a:extLst>
                <a:ext uri="{FF2B5EF4-FFF2-40B4-BE49-F238E27FC236}">
                  <a16:creationId xmlns:a16="http://schemas.microsoft.com/office/drawing/2014/main" id="{00000000-0008-0000-0C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4053" t="41307" r="17850" b="55241"/>
            <a:stretch>
              <a:fillRect/>
            </a:stretch>
          </xdr:blipFill>
          <xdr:spPr bwMode="auto">
            <a:xfrm>
              <a:off x="6943987" y="5954626"/>
              <a:ext cx="2014008" cy="191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0" name="Picture 2" descr="C:\Users\1020721565\Documents\Esteban - CAEM\CAEM\Procedimientos\01logos CCB_Caem.png">
              <a:extLst>
                <a:ext uri="{FF2B5EF4-FFF2-40B4-BE49-F238E27FC236}">
                  <a16:creationId xmlns:a16="http://schemas.microsoft.com/office/drawing/2014/main" id="{00000000-0008-0000-0C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8129" t="43402" r="50549" b="40530"/>
            <a:stretch>
              <a:fillRect/>
            </a:stretch>
          </xdr:blipFill>
          <xdr:spPr bwMode="auto">
            <a:xfrm>
              <a:off x="5076056" y="6000185"/>
              <a:ext cx="1884945" cy="813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1" name="Picture 2" descr="C:\Users\1020721565\Documents\Esteban - CAEM\CAEM\Procedimientos\01logos CCB_Caem.png">
              <a:extLst>
                <a:ext uri="{FF2B5EF4-FFF2-40B4-BE49-F238E27FC236}">
                  <a16:creationId xmlns:a16="http://schemas.microsoft.com/office/drawing/2014/main" id="{00000000-0008-0000-0C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5089" t="44876" r="43340" b="40463"/>
            <a:stretch>
              <a:fillRect/>
            </a:stretch>
          </xdr:blipFill>
          <xdr:spPr bwMode="auto">
            <a:xfrm>
              <a:off x="6962708" y="6145695"/>
              <a:ext cx="112594" cy="8116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18" name="Picture 2" descr="Cámara de Comercio de Bogotá">
            <a:extLst>
              <a:ext uri="{FF2B5EF4-FFF2-40B4-BE49-F238E27FC236}">
                <a16:creationId xmlns:a16="http://schemas.microsoft.com/office/drawing/2014/main" id="{00000000-0008-0000-0C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77475" y="552464"/>
            <a:ext cx="792000" cy="25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1</xdr:col>
      <xdr:colOff>1502979</xdr:colOff>
      <xdr:row>0</xdr:row>
      <xdr:rowOff>110359</xdr:rowOff>
    </xdr:from>
    <xdr:to>
      <xdr:col>2</xdr:col>
      <xdr:colOff>4764</xdr:colOff>
      <xdr:row>3</xdr:row>
      <xdr:rowOff>0</xdr:rowOff>
    </xdr:to>
    <xdr:pic>
      <xdr:nvPicPr>
        <xdr:cNvPr id="10" name="Imagen 9">
          <a:extLst>
            <a:ext uri="{FF2B5EF4-FFF2-40B4-BE49-F238E27FC236}">
              <a16:creationId xmlns:a16="http://schemas.microsoft.com/office/drawing/2014/main" id="{00000000-0008-0000-0C00-00000A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23393" y="110359"/>
          <a:ext cx="793041" cy="599089"/>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0</xdr:colOff>
      <xdr:row>1</xdr:row>
      <xdr:rowOff>41275</xdr:rowOff>
    </xdr:from>
    <xdr:to>
      <xdr:col>13</xdr:col>
      <xdr:colOff>0</xdr:colOff>
      <xdr:row>3</xdr:row>
      <xdr:rowOff>7144</xdr:rowOff>
    </xdr:to>
    <xdr:grpSp>
      <xdr:nvGrpSpPr>
        <xdr:cNvPr id="16" name="1 Grupo">
          <a:extLst>
            <a:ext uri="{FF2B5EF4-FFF2-40B4-BE49-F238E27FC236}">
              <a16:creationId xmlns:a16="http://schemas.microsoft.com/office/drawing/2014/main" id="{00000000-0008-0000-0E00-000010000000}"/>
            </a:ext>
          </a:extLst>
        </xdr:cNvPr>
        <xdr:cNvGrpSpPr>
          <a:grpSpLocks/>
        </xdr:cNvGrpSpPr>
      </xdr:nvGrpSpPr>
      <xdr:grpSpPr bwMode="auto">
        <a:xfrm>
          <a:off x="21417643" y="231775"/>
          <a:ext cx="0" cy="578190"/>
          <a:chOff x="9258300" y="457226"/>
          <a:chExt cx="1908000" cy="494093"/>
        </a:xfrm>
      </xdr:grpSpPr>
      <xdr:grpSp>
        <xdr:nvGrpSpPr>
          <xdr:cNvPr id="17" name="4 Grupo">
            <a:extLst>
              <a:ext uri="{FF2B5EF4-FFF2-40B4-BE49-F238E27FC236}">
                <a16:creationId xmlns:a16="http://schemas.microsoft.com/office/drawing/2014/main" id="{00000000-0008-0000-0E00-000011000000}"/>
              </a:ext>
            </a:extLst>
          </xdr:cNvPr>
          <xdr:cNvGrpSpPr>
            <a:grpSpLocks noChangeAspect="1"/>
          </xdr:cNvGrpSpPr>
        </xdr:nvGrpSpPr>
        <xdr:grpSpPr bwMode="auto">
          <a:xfrm>
            <a:off x="9258300" y="457226"/>
            <a:ext cx="1908000" cy="494093"/>
            <a:chOff x="5076056" y="5954626"/>
            <a:chExt cx="3881939" cy="1002766"/>
          </a:xfrm>
        </xdr:grpSpPr>
        <xdr:pic>
          <xdr:nvPicPr>
            <xdr:cNvPr id="19" name="Picture 2" descr="C:\Users\1020721565\Documents\Esteban - CAEM\CAEM\Procedimientos\01logos CCB_Caem.png">
              <a:extLst>
                <a:ext uri="{FF2B5EF4-FFF2-40B4-BE49-F238E27FC236}">
                  <a16:creationId xmlns:a16="http://schemas.microsoft.com/office/drawing/2014/main" id="{00000000-0008-0000-0E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4053" t="41307" r="17850" b="55241"/>
            <a:stretch>
              <a:fillRect/>
            </a:stretch>
          </xdr:blipFill>
          <xdr:spPr bwMode="auto">
            <a:xfrm>
              <a:off x="6943987" y="5954626"/>
              <a:ext cx="2014008" cy="191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0" name="Picture 2" descr="C:\Users\1020721565\Documents\Esteban - CAEM\CAEM\Procedimientos\01logos CCB_Caem.png">
              <a:extLst>
                <a:ext uri="{FF2B5EF4-FFF2-40B4-BE49-F238E27FC236}">
                  <a16:creationId xmlns:a16="http://schemas.microsoft.com/office/drawing/2014/main" id="{00000000-0008-0000-0E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8129" t="43402" r="50549" b="40530"/>
            <a:stretch>
              <a:fillRect/>
            </a:stretch>
          </xdr:blipFill>
          <xdr:spPr bwMode="auto">
            <a:xfrm>
              <a:off x="5076056" y="6000185"/>
              <a:ext cx="1884945" cy="813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1" name="Picture 2" descr="C:\Users\1020721565\Documents\Esteban - CAEM\CAEM\Procedimientos\01logos CCB_Caem.png">
              <a:extLst>
                <a:ext uri="{FF2B5EF4-FFF2-40B4-BE49-F238E27FC236}">
                  <a16:creationId xmlns:a16="http://schemas.microsoft.com/office/drawing/2014/main" id="{00000000-0008-0000-0E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5089" t="44876" r="43340" b="40463"/>
            <a:stretch>
              <a:fillRect/>
            </a:stretch>
          </xdr:blipFill>
          <xdr:spPr bwMode="auto">
            <a:xfrm>
              <a:off x="6962708" y="6145695"/>
              <a:ext cx="112594" cy="8116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18" name="Picture 2" descr="Cámara de Comercio de Bogotá">
            <a:extLst>
              <a:ext uri="{FF2B5EF4-FFF2-40B4-BE49-F238E27FC236}">
                <a16:creationId xmlns:a16="http://schemas.microsoft.com/office/drawing/2014/main" id="{00000000-0008-0000-0E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77475" y="552464"/>
            <a:ext cx="792000" cy="25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1</xdr:col>
      <xdr:colOff>1251302</xdr:colOff>
      <xdr:row>0</xdr:row>
      <xdr:rowOff>177681</xdr:rowOff>
    </xdr:from>
    <xdr:to>
      <xdr:col>1</xdr:col>
      <xdr:colOff>2023698</xdr:colOff>
      <xdr:row>3</xdr:row>
      <xdr:rowOff>13269</xdr:rowOff>
    </xdr:to>
    <xdr:pic>
      <xdr:nvPicPr>
        <xdr:cNvPr id="9" name="Imagen 8">
          <a:extLst>
            <a:ext uri="{FF2B5EF4-FFF2-40B4-BE49-F238E27FC236}">
              <a16:creationId xmlns:a16="http://schemas.microsoft.com/office/drawing/2014/main" id="{00000000-0008-0000-0E00-000009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50085" y="177681"/>
          <a:ext cx="772396" cy="617466"/>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4</xdr:col>
      <xdr:colOff>738187</xdr:colOff>
      <xdr:row>2</xdr:row>
      <xdr:rowOff>184150</xdr:rowOff>
    </xdr:from>
    <xdr:to>
      <xdr:col>10</xdr:col>
      <xdr:colOff>738187</xdr:colOff>
      <xdr:row>16</xdr:row>
      <xdr:rowOff>22225</xdr:rowOff>
    </xdr:to>
    <xdr:graphicFrame macro="">
      <xdr:nvGraphicFramePr>
        <xdr:cNvPr id="2" name="1 Gráfico">
          <a:extLst>
            <a:ext uri="{FF2B5EF4-FFF2-40B4-BE49-F238E27FC236}">
              <a16:creationId xmlns:a16="http://schemas.microsoft.com/office/drawing/2014/main" id="{00000000-0008-0000-0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754062</xdr:colOff>
      <xdr:row>34</xdr:row>
      <xdr:rowOff>9525</xdr:rowOff>
    </xdr:from>
    <xdr:to>
      <xdr:col>10</xdr:col>
      <xdr:colOff>754062</xdr:colOff>
      <xdr:row>46</xdr:row>
      <xdr:rowOff>53975</xdr:rowOff>
    </xdr:to>
    <xdr:graphicFrame macro="">
      <xdr:nvGraphicFramePr>
        <xdr:cNvPr id="4" name="3 Gráfico">
          <a:extLst>
            <a:ext uri="{FF2B5EF4-FFF2-40B4-BE49-F238E27FC236}">
              <a16:creationId xmlns:a16="http://schemas.microsoft.com/office/drawing/2014/main" id="{00000000-0008-0000-0F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754062</xdr:colOff>
      <xdr:row>48</xdr:row>
      <xdr:rowOff>200025</xdr:rowOff>
    </xdr:from>
    <xdr:to>
      <xdr:col>10</xdr:col>
      <xdr:colOff>754062</xdr:colOff>
      <xdr:row>59</xdr:row>
      <xdr:rowOff>117475</xdr:rowOff>
    </xdr:to>
    <xdr:graphicFrame macro="">
      <xdr:nvGraphicFramePr>
        <xdr:cNvPr id="5" name="4 Gráfico">
          <a:extLst>
            <a:ext uri="{FF2B5EF4-FFF2-40B4-BE49-F238E27FC236}">
              <a16:creationId xmlns:a16="http://schemas.microsoft.com/office/drawing/2014/main" id="{00000000-0008-0000-0F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7937</xdr:colOff>
      <xdr:row>61</xdr:row>
      <xdr:rowOff>184150</xdr:rowOff>
    </xdr:from>
    <xdr:to>
      <xdr:col>11</xdr:col>
      <xdr:colOff>7937</xdr:colOff>
      <xdr:row>74</xdr:row>
      <xdr:rowOff>53975</xdr:rowOff>
    </xdr:to>
    <xdr:graphicFrame macro="">
      <xdr:nvGraphicFramePr>
        <xdr:cNvPr id="7" name="6 Gráfico">
          <a:extLst>
            <a:ext uri="{FF2B5EF4-FFF2-40B4-BE49-F238E27FC236}">
              <a16:creationId xmlns:a16="http://schemas.microsoft.com/office/drawing/2014/main" id="{00000000-0008-0000-0F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7937</xdr:colOff>
      <xdr:row>17</xdr:row>
      <xdr:rowOff>184150</xdr:rowOff>
    </xdr:from>
    <xdr:to>
      <xdr:col>11</xdr:col>
      <xdr:colOff>7937</xdr:colOff>
      <xdr:row>30</xdr:row>
      <xdr:rowOff>53975</xdr:rowOff>
    </xdr:to>
    <xdr:graphicFrame macro="">
      <xdr:nvGraphicFramePr>
        <xdr:cNvPr id="8" name="7 Gráfico">
          <a:extLst>
            <a:ext uri="{FF2B5EF4-FFF2-40B4-BE49-F238E27FC236}">
              <a16:creationId xmlns:a16="http://schemas.microsoft.com/office/drawing/2014/main" id="{00000000-0008-0000-0F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1</xdr:colOff>
      <xdr:row>77</xdr:row>
      <xdr:rowOff>2721</xdr:rowOff>
    </xdr:from>
    <xdr:to>
      <xdr:col>11</xdr:col>
      <xdr:colOff>1</xdr:colOff>
      <xdr:row>89</xdr:row>
      <xdr:rowOff>78921</xdr:rowOff>
    </xdr:to>
    <xdr:graphicFrame macro="">
      <xdr:nvGraphicFramePr>
        <xdr:cNvPr id="9" name="8 Gráfico">
          <a:extLst>
            <a:ext uri="{FF2B5EF4-FFF2-40B4-BE49-F238E27FC236}">
              <a16:creationId xmlns:a16="http://schemas.microsoft.com/office/drawing/2014/main" id="{00000000-0008-0000-0F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1</xdr:colOff>
      <xdr:row>93</xdr:row>
      <xdr:rowOff>29936</xdr:rowOff>
    </xdr:from>
    <xdr:to>
      <xdr:col>11</xdr:col>
      <xdr:colOff>1</xdr:colOff>
      <xdr:row>105</xdr:row>
      <xdr:rowOff>119743</xdr:rowOff>
    </xdr:to>
    <xdr:graphicFrame macro="">
      <xdr:nvGraphicFramePr>
        <xdr:cNvPr id="10" name="9 Gráfico">
          <a:extLst>
            <a:ext uri="{FF2B5EF4-FFF2-40B4-BE49-F238E27FC236}">
              <a16:creationId xmlns:a16="http://schemas.microsoft.com/office/drawing/2014/main" id="{00000000-0008-0000-0F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13607</xdr:colOff>
      <xdr:row>2</xdr:row>
      <xdr:rowOff>193222</xdr:rowOff>
    </xdr:from>
    <xdr:to>
      <xdr:col>18</xdr:col>
      <xdr:colOff>13607</xdr:colOff>
      <xdr:row>16</xdr:row>
      <xdr:rowOff>24493</xdr:rowOff>
    </xdr:to>
    <xdr:graphicFrame macro="">
      <xdr:nvGraphicFramePr>
        <xdr:cNvPr id="11" name="10 Gráfico">
          <a:extLst>
            <a:ext uri="{FF2B5EF4-FFF2-40B4-BE49-F238E27FC236}">
              <a16:creationId xmlns:a16="http://schemas.microsoft.com/office/drawing/2014/main" id="{00000000-0008-0000-0F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13607</xdr:colOff>
      <xdr:row>18</xdr:row>
      <xdr:rowOff>2722</xdr:rowOff>
    </xdr:from>
    <xdr:to>
      <xdr:col>18</xdr:col>
      <xdr:colOff>13607</xdr:colOff>
      <xdr:row>30</xdr:row>
      <xdr:rowOff>65315</xdr:rowOff>
    </xdr:to>
    <xdr:graphicFrame macro="">
      <xdr:nvGraphicFramePr>
        <xdr:cNvPr id="12" name="11 Gráfico">
          <a:extLst>
            <a:ext uri="{FF2B5EF4-FFF2-40B4-BE49-F238E27FC236}">
              <a16:creationId xmlns:a16="http://schemas.microsoft.com/office/drawing/2014/main" id="{00000000-0008-0000-0F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13608</xdr:colOff>
      <xdr:row>34</xdr:row>
      <xdr:rowOff>16329</xdr:rowOff>
    </xdr:from>
    <xdr:to>
      <xdr:col>18</xdr:col>
      <xdr:colOff>13608</xdr:colOff>
      <xdr:row>45</xdr:row>
      <xdr:rowOff>201386</xdr:rowOff>
    </xdr:to>
    <xdr:graphicFrame macro="">
      <xdr:nvGraphicFramePr>
        <xdr:cNvPr id="13" name="12 Gráfico">
          <a:extLst>
            <a:ext uri="{FF2B5EF4-FFF2-40B4-BE49-F238E27FC236}">
              <a16:creationId xmlns:a16="http://schemas.microsoft.com/office/drawing/2014/main" id="{00000000-0008-0000-0F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13607</xdr:colOff>
      <xdr:row>49</xdr:row>
      <xdr:rowOff>2722</xdr:rowOff>
    </xdr:from>
    <xdr:to>
      <xdr:col>18</xdr:col>
      <xdr:colOff>13607</xdr:colOff>
      <xdr:row>59</xdr:row>
      <xdr:rowOff>119743</xdr:rowOff>
    </xdr:to>
    <xdr:graphicFrame macro="">
      <xdr:nvGraphicFramePr>
        <xdr:cNvPr id="14" name="13 Gráfico">
          <a:extLst>
            <a:ext uri="{FF2B5EF4-FFF2-40B4-BE49-F238E27FC236}">
              <a16:creationId xmlns:a16="http://schemas.microsoft.com/office/drawing/2014/main" id="{00000000-0008-0000-0F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13608</xdr:colOff>
      <xdr:row>62</xdr:row>
      <xdr:rowOff>16329</xdr:rowOff>
    </xdr:from>
    <xdr:to>
      <xdr:col>18</xdr:col>
      <xdr:colOff>13608</xdr:colOff>
      <xdr:row>74</xdr:row>
      <xdr:rowOff>92529</xdr:rowOff>
    </xdr:to>
    <xdr:graphicFrame macro="">
      <xdr:nvGraphicFramePr>
        <xdr:cNvPr id="15" name="14 Gráfico">
          <a:extLst>
            <a:ext uri="{FF2B5EF4-FFF2-40B4-BE49-F238E27FC236}">
              <a16:creationId xmlns:a16="http://schemas.microsoft.com/office/drawing/2014/main" id="{00000000-0008-0000-0F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0</xdr:colOff>
      <xdr:row>77</xdr:row>
      <xdr:rowOff>16328</xdr:rowOff>
    </xdr:from>
    <xdr:to>
      <xdr:col>18</xdr:col>
      <xdr:colOff>0</xdr:colOff>
      <xdr:row>89</xdr:row>
      <xdr:rowOff>92528</xdr:rowOff>
    </xdr:to>
    <xdr:graphicFrame macro="">
      <xdr:nvGraphicFramePr>
        <xdr:cNvPr id="16" name="15 Gráfico">
          <a:extLst>
            <a:ext uri="{FF2B5EF4-FFF2-40B4-BE49-F238E27FC236}">
              <a16:creationId xmlns:a16="http://schemas.microsoft.com/office/drawing/2014/main" id="{00000000-0008-0000-0F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0</xdr:colOff>
      <xdr:row>93</xdr:row>
      <xdr:rowOff>16328</xdr:rowOff>
    </xdr:from>
    <xdr:to>
      <xdr:col>18</xdr:col>
      <xdr:colOff>0</xdr:colOff>
      <xdr:row>105</xdr:row>
      <xdr:rowOff>106135</xdr:rowOff>
    </xdr:to>
    <xdr:graphicFrame macro="">
      <xdr:nvGraphicFramePr>
        <xdr:cNvPr id="17" name="16 Gráfico">
          <a:extLst>
            <a:ext uri="{FF2B5EF4-FFF2-40B4-BE49-F238E27FC236}">
              <a16:creationId xmlns:a16="http://schemas.microsoft.com/office/drawing/2014/main" id="{00000000-0008-0000-0F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0</xdr:col>
      <xdr:colOff>5207</xdr:colOff>
      <xdr:row>0</xdr:row>
      <xdr:rowOff>0</xdr:rowOff>
    </xdr:from>
    <xdr:to>
      <xdr:col>0</xdr:col>
      <xdr:colOff>777603</xdr:colOff>
      <xdr:row>2</xdr:row>
      <xdr:rowOff>33708</xdr:rowOff>
    </xdr:to>
    <xdr:pic>
      <xdr:nvPicPr>
        <xdr:cNvPr id="18" name="Imagen 17">
          <a:extLst>
            <a:ext uri="{FF2B5EF4-FFF2-40B4-BE49-F238E27FC236}">
              <a16:creationId xmlns:a16="http://schemas.microsoft.com/office/drawing/2014/main" id="{00000000-0008-0000-0F00-000012000000}"/>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5207" y="0"/>
          <a:ext cx="772396" cy="598484"/>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absoluteAnchor>
    <xdr:pos x="4325982" y="8146869"/>
    <xdr:ext cx="4459605" cy="2613660"/>
    <xdr:pic>
      <xdr:nvPicPr>
        <xdr:cNvPr id="2" name="Imagen 1">
          <a:extLst>
            <a:ext uri="{FF2B5EF4-FFF2-40B4-BE49-F238E27FC236}">
              <a16:creationId xmlns:a16="http://schemas.microsoft.com/office/drawing/2014/main" id="{00000000-0008-0000-0100-000002000000}"/>
            </a:ext>
          </a:extLst>
        </xdr:cNvPr>
        <xdr:cNvPicPr preferRelativeResize="0">
          <a:picLocks noChangeAspect="1"/>
        </xdr:cNvPicPr>
      </xdr:nvPicPr>
      <xdr:blipFill rotWithShape="1">
        <a:blip xmlns:r="http://schemas.openxmlformats.org/officeDocument/2006/relationships" r:embed="rId1"/>
        <a:srcRect l="2735" t="29861" r="38906" b="6250"/>
        <a:stretch/>
      </xdr:blipFill>
      <xdr:spPr>
        <a:xfrm>
          <a:off x="4325982" y="8146869"/>
          <a:ext cx="4459605" cy="2613660"/>
        </a:xfrm>
        <a:prstGeom prst="rect">
          <a:avLst/>
        </a:prstGeom>
      </xdr:spPr>
    </xdr:pic>
    <xdr:clientData fPrintsWithSheet="0"/>
  </xdr:absoluteAnchor>
  <xdr:absoluteAnchor>
    <xdr:pos x="4285977" y="11078664"/>
    <xdr:ext cx="4448175" cy="1287780"/>
    <xdr:pic>
      <xdr:nvPicPr>
        <xdr:cNvPr id="3" name="Imagen 2">
          <a:extLst>
            <a:ext uri="{FF2B5EF4-FFF2-40B4-BE49-F238E27FC236}">
              <a16:creationId xmlns:a16="http://schemas.microsoft.com/office/drawing/2014/main" id="{00000000-0008-0000-0100-000003000000}"/>
            </a:ext>
          </a:extLst>
        </xdr:cNvPr>
        <xdr:cNvPicPr preferRelativeResize="0">
          <a:picLocks noChangeAspect="1"/>
        </xdr:cNvPicPr>
      </xdr:nvPicPr>
      <xdr:blipFill rotWithShape="1">
        <a:blip xmlns:r="http://schemas.openxmlformats.org/officeDocument/2006/relationships" r:embed="rId2"/>
        <a:srcRect l="2444" t="30416" r="20254" b="33052"/>
        <a:stretch/>
      </xdr:blipFill>
      <xdr:spPr bwMode="auto">
        <a:xfrm>
          <a:off x="4285977" y="11078664"/>
          <a:ext cx="4448175" cy="1287780"/>
        </a:xfrm>
        <a:prstGeom prst="rect">
          <a:avLst/>
        </a:prstGeom>
        <a:ln>
          <a:noFill/>
        </a:ln>
        <a:extLst>
          <a:ext uri="{53640926-AAD7-44D8-BBD7-CCE9431645EC}">
            <a14:shadowObscured xmlns:a14="http://schemas.microsoft.com/office/drawing/2010/main"/>
          </a:ext>
        </a:extLst>
      </xdr:spPr>
    </xdr:pic>
    <xdr:clientData fPrintsWithSheet="0"/>
  </xdr:absoluteAnchor>
  <xdr:absoluteAnchor>
    <xdr:pos x="4291692" y="12863649"/>
    <xdr:ext cx="4419600" cy="1478280"/>
    <xdr:pic>
      <xdr:nvPicPr>
        <xdr:cNvPr id="4" name="Imagen 3">
          <a:extLst>
            <a:ext uri="{FF2B5EF4-FFF2-40B4-BE49-F238E27FC236}">
              <a16:creationId xmlns:a16="http://schemas.microsoft.com/office/drawing/2014/main" id="{00000000-0008-0000-0100-000004000000}"/>
            </a:ext>
          </a:extLst>
        </xdr:cNvPr>
        <xdr:cNvPicPr preferRelativeResize="0">
          <a:picLocks noChangeAspect="1"/>
        </xdr:cNvPicPr>
      </xdr:nvPicPr>
      <xdr:blipFill rotWithShape="1">
        <a:blip xmlns:r="http://schemas.openxmlformats.org/officeDocument/2006/relationships" r:embed="rId3"/>
        <a:srcRect l="3258" t="33957" r="35280" b="32891"/>
        <a:stretch/>
      </xdr:blipFill>
      <xdr:spPr bwMode="auto">
        <a:xfrm>
          <a:off x="4291692" y="12863649"/>
          <a:ext cx="4419600" cy="1478280"/>
        </a:xfrm>
        <a:prstGeom prst="rect">
          <a:avLst/>
        </a:prstGeom>
        <a:ln>
          <a:noFill/>
        </a:ln>
        <a:extLst>
          <a:ext uri="{53640926-AAD7-44D8-BBD7-CCE9431645EC}">
            <a14:shadowObscured xmlns:a14="http://schemas.microsoft.com/office/drawing/2010/main"/>
          </a:ext>
        </a:extLst>
      </xdr:spPr>
    </xdr:pic>
    <xdr:clientData fPrintsWithSheet="0"/>
  </xdr:absoluteAnchor>
  <xdr:oneCellAnchor>
    <xdr:from>
      <xdr:col>0</xdr:col>
      <xdr:colOff>131947</xdr:colOff>
      <xdr:row>1</xdr:row>
      <xdr:rowOff>0</xdr:rowOff>
    </xdr:from>
    <xdr:ext cx="718286" cy="553453"/>
    <xdr:pic>
      <xdr:nvPicPr>
        <xdr:cNvPr id="5" name="Imagen 4">
          <a:extLst>
            <a:ext uri="{FF2B5EF4-FFF2-40B4-BE49-F238E27FC236}">
              <a16:creationId xmlns:a16="http://schemas.microsoft.com/office/drawing/2014/main" id="{00000000-0008-0000-0100-000005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1947" y="182880"/>
          <a:ext cx="718286" cy="553453"/>
        </a:xfrm>
        <a:prstGeom prst="rect">
          <a:avLst/>
        </a:prstGeom>
        <a:noFill/>
        <a:ln>
          <a:noFill/>
        </a:ln>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15240</xdr:colOff>
      <xdr:row>0</xdr:row>
      <xdr:rowOff>43544</xdr:rowOff>
    </xdr:from>
    <xdr:to>
      <xdr:col>2</xdr:col>
      <xdr:colOff>97971</xdr:colOff>
      <xdr:row>3</xdr:row>
      <xdr:rowOff>10887</xdr:rowOff>
    </xdr:to>
    <xdr:pic>
      <xdr:nvPicPr>
        <xdr:cNvPr id="2" name="Imagen 1">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4097" y="43544"/>
          <a:ext cx="1008017" cy="881743"/>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1677216</xdr:colOff>
      <xdr:row>0</xdr:row>
      <xdr:rowOff>81915</xdr:rowOff>
    </xdr:from>
    <xdr:to>
      <xdr:col>2</xdr:col>
      <xdr:colOff>4082</xdr:colOff>
      <xdr:row>3</xdr:row>
      <xdr:rowOff>80827</xdr:rowOff>
    </xdr:to>
    <xdr:pic>
      <xdr:nvPicPr>
        <xdr:cNvPr id="4" name="Imagen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29616" y="81915"/>
          <a:ext cx="898616" cy="750026"/>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1654419</xdr:colOff>
      <xdr:row>0</xdr:row>
      <xdr:rowOff>86457</xdr:rowOff>
    </xdr:from>
    <xdr:to>
      <xdr:col>2</xdr:col>
      <xdr:colOff>3664</xdr:colOff>
      <xdr:row>3</xdr:row>
      <xdr:rowOff>2685</xdr:rowOff>
    </xdr:to>
    <xdr:pic>
      <xdr:nvPicPr>
        <xdr:cNvPr id="4" name="Imagen 3">
          <a:extLst>
            <a:ext uri="{FF2B5EF4-FFF2-40B4-BE49-F238E27FC236}">
              <a16:creationId xmlns:a16="http://schemas.microsoft.com/office/drawing/2014/main" id="{00000000-0008-0000-05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35394" y="86457"/>
          <a:ext cx="949570" cy="802053"/>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1685365</xdr:colOff>
      <xdr:row>0</xdr:row>
      <xdr:rowOff>161365</xdr:rowOff>
    </xdr:from>
    <xdr:to>
      <xdr:col>2</xdr:col>
      <xdr:colOff>0</xdr:colOff>
      <xdr:row>3</xdr:row>
      <xdr:rowOff>52467</xdr:rowOff>
    </xdr:to>
    <xdr:pic>
      <xdr:nvPicPr>
        <xdr:cNvPr id="4" name="Imagen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847" y="161365"/>
          <a:ext cx="914400" cy="764713"/>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1516380</xdr:colOff>
      <xdr:row>0</xdr:row>
      <xdr:rowOff>180802</xdr:rowOff>
    </xdr:from>
    <xdr:to>
      <xdr:col>2</xdr:col>
      <xdr:colOff>7461</xdr:colOff>
      <xdr:row>3</xdr:row>
      <xdr:rowOff>17145</xdr:rowOff>
    </xdr:to>
    <xdr:pic>
      <xdr:nvPicPr>
        <xdr:cNvPr id="4" name="Imagen 3">
          <a:extLst>
            <a:ext uri="{FF2B5EF4-FFF2-40B4-BE49-F238E27FC236}">
              <a16:creationId xmlns:a16="http://schemas.microsoft.com/office/drawing/2014/main" id="{00000000-0008-0000-07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7380" y="180802"/>
          <a:ext cx="1081881" cy="878378"/>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1593669</xdr:colOff>
      <xdr:row>1</xdr:row>
      <xdr:rowOff>3265</xdr:rowOff>
    </xdr:from>
    <xdr:to>
      <xdr:col>2</xdr:col>
      <xdr:colOff>3601</xdr:colOff>
      <xdr:row>3</xdr:row>
      <xdr:rowOff>2176</xdr:rowOff>
    </xdr:to>
    <xdr:pic>
      <xdr:nvPicPr>
        <xdr:cNvPr id="4" name="Imagen 3">
          <a:extLst>
            <a:ext uri="{FF2B5EF4-FFF2-40B4-BE49-F238E27FC236}">
              <a16:creationId xmlns:a16="http://schemas.microsoft.com/office/drawing/2014/main" id="{00000000-0008-0000-08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76846" y="186145"/>
          <a:ext cx="1009441" cy="810985"/>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1354016</xdr:colOff>
      <xdr:row>0</xdr:row>
      <xdr:rowOff>180471</xdr:rowOff>
    </xdr:from>
    <xdr:to>
      <xdr:col>2</xdr:col>
      <xdr:colOff>2007</xdr:colOff>
      <xdr:row>3</xdr:row>
      <xdr:rowOff>9181</xdr:rowOff>
    </xdr:to>
    <xdr:pic>
      <xdr:nvPicPr>
        <xdr:cNvPr id="4" name="Imagen 3">
          <a:extLst>
            <a:ext uri="{FF2B5EF4-FFF2-40B4-BE49-F238E27FC236}">
              <a16:creationId xmlns:a16="http://schemas.microsoft.com/office/drawing/2014/main" id="{00000000-0008-0000-09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35016" y="180471"/>
          <a:ext cx="1244653" cy="915635"/>
        </a:xfrm>
        <a:prstGeom prst="rect">
          <a:avLst/>
        </a:prstGeom>
        <a:noFill/>
        <a:ln>
          <a:no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www.lindeus.com/internet.lg.lg.usa/en/images/Linde%20R290%20Refrigerant%20Grade%20Propane138_11493.pdf" TargetMode="External"/><Relationship Id="rId1" Type="http://schemas.openxmlformats.org/officeDocument/2006/relationships/hyperlink" Target="http://www.gas-servei.com/images/Ficha-tecnica-R404A.pdf" TargetMode="External"/><Relationship Id="rId6" Type="http://schemas.openxmlformats.org/officeDocument/2006/relationships/comments" Target="../comments7.xml"/><Relationship Id="rId5" Type="http://schemas.openxmlformats.org/officeDocument/2006/relationships/vmlDrawing" Target="../drawings/vmlDrawing7.vml"/><Relationship Id="rId4"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www.lindeus.com/internet.lg.lg.usa/en/images/Linde%20R290%20Refrigerant%20Grade%20Propane138_11493.pdf" TargetMode="External"/><Relationship Id="rId1" Type="http://schemas.openxmlformats.org/officeDocument/2006/relationships/hyperlink" Target="http://www.gas-servei.com/images/Ficha-tecnica-R404A.pdf"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hyperlink" Target="http://www.lindeus.com/internet.lg.lg.usa/en/images/Linde%20R290%20Refrigerant%20Grade%20Propane138_11493.pdf" TargetMode="External"/><Relationship Id="rId1" Type="http://schemas.openxmlformats.org/officeDocument/2006/relationships/hyperlink" Target="http://www.gas-servei.com/images/Ficha-tecnica-R404A.pdf"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hyperlink" Target="http://www.lindeus.com/internet.lg.lg.usa/en/images/Linde%20R290%20Refrigerant%20Grade%20Propane138_11493.pdf" TargetMode="External"/><Relationship Id="rId1" Type="http://schemas.openxmlformats.org/officeDocument/2006/relationships/hyperlink" Target="http://www.gas-servei.com/images/Ficha-tecnica-R404A.pdf"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hyperlink" Target="http://www.lindeus.com/internet.lg.lg.usa/en/images/Linde%20R290%20Refrigerant%20Grade%20Propane138_11493.pdf" TargetMode="External"/><Relationship Id="rId1" Type="http://schemas.openxmlformats.org/officeDocument/2006/relationships/hyperlink" Target="http://www.gas-servei.com/images/Ficha-tecnica-R404A.pdf"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hyperlink" Target="http://www.lindeus.com/internet.lg.lg.usa/en/images/Linde%20R290%20Refrigerant%20Grade%20Propane138_11493.pdf" TargetMode="External"/><Relationship Id="rId1" Type="http://schemas.openxmlformats.org/officeDocument/2006/relationships/hyperlink" Target="http://www.gas-servei.com/images/Ficha-tecnica-R404A.pdf" TargetMode="External"/><Relationship Id="rId5" Type="http://schemas.openxmlformats.org/officeDocument/2006/relationships/comments" Target="../comments6.xml"/><Relationship Id="rId4"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BACB4E"/>
  </sheetPr>
  <dimension ref="A1:WWF31"/>
  <sheetViews>
    <sheetView topLeftCell="A13" zoomScale="93" zoomScaleNormal="93" workbookViewId="0">
      <selection activeCell="IX11" sqref="IX11"/>
    </sheetView>
  </sheetViews>
  <sheetFormatPr baseColWidth="10" defaultColWidth="0" defaultRowHeight="15" zeroHeight="1" x14ac:dyDescent="0.25"/>
  <cols>
    <col min="1" max="2" width="5.28515625" style="89" customWidth="1"/>
    <col min="3" max="3" width="3.28515625" style="89" customWidth="1"/>
    <col min="4" max="4" width="5.7109375" style="89" customWidth="1"/>
    <col min="5" max="6" width="9.7109375" style="89" customWidth="1"/>
    <col min="7" max="7" width="9.7109375" style="1532" customWidth="1"/>
    <col min="8" max="19" width="9.7109375" style="89" customWidth="1"/>
    <col min="20" max="20" width="11.85546875" style="89" customWidth="1"/>
    <col min="21" max="21" width="9.7109375" style="89" customWidth="1"/>
    <col min="22" max="22" width="2.5703125" style="89" customWidth="1"/>
    <col min="23" max="24" width="5.7109375" style="89" customWidth="1"/>
    <col min="25" max="25" width="11.42578125" style="89" hidden="1" customWidth="1"/>
    <col min="26" max="257" width="11.42578125" style="89" hidden="1"/>
    <col min="258" max="258" width="6.140625" style="89" customWidth="1"/>
    <col min="259" max="259" width="9" style="89" customWidth="1"/>
    <col min="260" max="260" width="5.7109375" style="89" customWidth="1"/>
    <col min="261" max="277" width="9.7109375" style="89" customWidth="1"/>
    <col min="278" max="278" width="2.5703125" style="89" customWidth="1"/>
    <col min="279" max="280" width="5.7109375" style="89" customWidth="1"/>
    <col min="281" max="281" width="11.42578125" style="89" hidden="1" customWidth="1"/>
    <col min="282" max="513" width="11.42578125" style="89" hidden="1"/>
    <col min="514" max="514" width="6.140625" style="89" customWidth="1"/>
    <col min="515" max="515" width="9" style="89" customWidth="1"/>
    <col min="516" max="516" width="5.7109375" style="89" customWidth="1"/>
    <col min="517" max="533" width="9.7109375" style="89" customWidth="1"/>
    <col min="534" max="534" width="2.5703125" style="89" customWidth="1"/>
    <col min="535" max="536" width="5.7109375" style="89" customWidth="1"/>
    <col min="537" max="537" width="11.42578125" style="89" hidden="1" customWidth="1"/>
    <col min="538" max="769" width="11.42578125" style="89" hidden="1"/>
    <col min="770" max="770" width="6.140625" style="89" customWidth="1"/>
    <col min="771" max="771" width="9" style="89" customWidth="1"/>
    <col min="772" max="772" width="5.7109375" style="89" customWidth="1"/>
    <col min="773" max="789" width="9.7109375" style="89" customWidth="1"/>
    <col min="790" max="790" width="2.5703125" style="89" customWidth="1"/>
    <col min="791" max="792" width="5.7109375" style="89" customWidth="1"/>
    <col min="793" max="793" width="11.42578125" style="89" hidden="1" customWidth="1"/>
    <col min="794" max="1025" width="11.42578125" style="89" hidden="1"/>
    <col min="1026" max="1026" width="6.140625" style="89" customWidth="1"/>
    <col min="1027" max="1027" width="9" style="89" customWidth="1"/>
    <col min="1028" max="1028" width="5.7109375" style="89" customWidth="1"/>
    <col min="1029" max="1045" width="9.7109375" style="89" customWidth="1"/>
    <col min="1046" max="1046" width="2.5703125" style="89" customWidth="1"/>
    <col min="1047" max="1048" width="5.7109375" style="89" customWidth="1"/>
    <col min="1049" max="1049" width="11.42578125" style="89" hidden="1" customWidth="1"/>
    <col min="1050" max="1281" width="11.42578125" style="89" hidden="1"/>
    <col min="1282" max="1282" width="6.140625" style="89" customWidth="1"/>
    <col min="1283" max="1283" width="9" style="89" customWidth="1"/>
    <col min="1284" max="1284" width="5.7109375" style="89" customWidth="1"/>
    <col min="1285" max="1301" width="9.7109375" style="89" customWidth="1"/>
    <col min="1302" max="1302" width="2.5703125" style="89" customWidth="1"/>
    <col min="1303" max="1304" width="5.7109375" style="89" customWidth="1"/>
    <col min="1305" max="1305" width="11.42578125" style="89" hidden="1" customWidth="1"/>
    <col min="1306" max="1537" width="11.42578125" style="89" hidden="1"/>
    <col min="1538" max="1538" width="6.140625" style="89" customWidth="1"/>
    <col min="1539" max="1539" width="9" style="89" customWidth="1"/>
    <col min="1540" max="1540" width="5.7109375" style="89" customWidth="1"/>
    <col min="1541" max="1557" width="9.7109375" style="89" customWidth="1"/>
    <col min="1558" max="1558" width="2.5703125" style="89" customWidth="1"/>
    <col min="1559" max="1560" width="5.7109375" style="89" customWidth="1"/>
    <col min="1561" max="1561" width="11.42578125" style="89" hidden="1" customWidth="1"/>
    <col min="1562" max="1793" width="11.42578125" style="89" hidden="1"/>
    <col min="1794" max="1794" width="6.140625" style="89" customWidth="1"/>
    <col min="1795" max="1795" width="9" style="89" customWidth="1"/>
    <col min="1796" max="1796" width="5.7109375" style="89" customWidth="1"/>
    <col min="1797" max="1813" width="9.7109375" style="89" customWidth="1"/>
    <col min="1814" max="1814" width="2.5703125" style="89" customWidth="1"/>
    <col min="1815" max="1816" width="5.7109375" style="89" customWidth="1"/>
    <col min="1817" max="1817" width="11.42578125" style="89" hidden="1" customWidth="1"/>
    <col min="1818" max="2049" width="11.42578125" style="89" hidden="1"/>
    <col min="2050" max="2050" width="6.140625" style="89" customWidth="1"/>
    <col min="2051" max="2051" width="9" style="89" customWidth="1"/>
    <col min="2052" max="2052" width="5.7109375" style="89" customWidth="1"/>
    <col min="2053" max="2069" width="9.7109375" style="89" customWidth="1"/>
    <col min="2070" max="2070" width="2.5703125" style="89" customWidth="1"/>
    <col min="2071" max="2072" width="5.7109375" style="89" customWidth="1"/>
    <col min="2073" max="2073" width="11.42578125" style="89" hidden="1" customWidth="1"/>
    <col min="2074" max="2305" width="11.42578125" style="89" hidden="1"/>
    <col min="2306" max="2306" width="6.140625" style="89" customWidth="1"/>
    <col min="2307" max="2307" width="9" style="89" customWidth="1"/>
    <col min="2308" max="2308" width="5.7109375" style="89" customWidth="1"/>
    <col min="2309" max="2325" width="9.7109375" style="89" customWidth="1"/>
    <col min="2326" max="2326" width="2.5703125" style="89" customWidth="1"/>
    <col min="2327" max="2328" width="5.7109375" style="89" customWidth="1"/>
    <col min="2329" max="2329" width="11.42578125" style="89" hidden="1" customWidth="1"/>
    <col min="2330" max="2561" width="11.42578125" style="89" hidden="1"/>
    <col min="2562" max="2562" width="6.140625" style="89" customWidth="1"/>
    <col min="2563" max="2563" width="9" style="89" customWidth="1"/>
    <col min="2564" max="2564" width="5.7109375" style="89" customWidth="1"/>
    <col min="2565" max="2581" width="9.7109375" style="89" customWidth="1"/>
    <col min="2582" max="2582" width="2.5703125" style="89" customWidth="1"/>
    <col min="2583" max="2584" width="5.7109375" style="89" customWidth="1"/>
    <col min="2585" max="2585" width="11.42578125" style="89" hidden="1" customWidth="1"/>
    <col min="2586" max="2817" width="11.42578125" style="89" hidden="1"/>
    <col min="2818" max="2818" width="6.140625" style="89" customWidth="1"/>
    <col min="2819" max="2819" width="9" style="89" customWidth="1"/>
    <col min="2820" max="2820" width="5.7109375" style="89" customWidth="1"/>
    <col min="2821" max="2837" width="9.7109375" style="89" customWidth="1"/>
    <col min="2838" max="2838" width="2.5703125" style="89" customWidth="1"/>
    <col min="2839" max="2840" width="5.7109375" style="89" customWidth="1"/>
    <col min="2841" max="2841" width="11.42578125" style="89" hidden="1" customWidth="1"/>
    <col min="2842" max="3073" width="11.42578125" style="89" hidden="1"/>
    <col min="3074" max="3074" width="6.140625" style="89" customWidth="1"/>
    <col min="3075" max="3075" width="9" style="89" customWidth="1"/>
    <col min="3076" max="3076" width="5.7109375" style="89" customWidth="1"/>
    <col min="3077" max="3093" width="9.7109375" style="89" customWidth="1"/>
    <col min="3094" max="3094" width="2.5703125" style="89" customWidth="1"/>
    <col min="3095" max="3096" width="5.7109375" style="89" customWidth="1"/>
    <col min="3097" max="3097" width="11.42578125" style="89" hidden="1" customWidth="1"/>
    <col min="3098" max="3329" width="11.42578125" style="89" hidden="1"/>
    <col min="3330" max="3330" width="6.140625" style="89" customWidth="1"/>
    <col min="3331" max="3331" width="9" style="89" customWidth="1"/>
    <col min="3332" max="3332" width="5.7109375" style="89" customWidth="1"/>
    <col min="3333" max="3349" width="9.7109375" style="89" customWidth="1"/>
    <col min="3350" max="3350" width="2.5703125" style="89" customWidth="1"/>
    <col min="3351" max="3352" width="5.7109375" style="89" customWidth="1"/>
    <col min="3353" max="3353" width="11.42578125" style="89" hidden="1" customWidth="1"/>
    <col min="3354" max="3585" width="11.42578125" style="89" hidden="1"/>
    <col min="3586" max="3586" width="6.140625" style="89" customWidth="1"/>
    <col min="3587" max="3587" width="9" style="89" customWidth="1"/>
    <col min="3588" max="3588" width="5.7109375" style="89" customWidth="1"/>
    <col min="3589" max="3605" width="9.7109375" style="89" customWidth="1"/>
    <col min="3606" max="3606" width="2.5703125" style="89" customWidth="1"/>
    <col min="3607" max="3608" width="5.7109375" style="89" customWidth="1"/>
    <col min="3609" max="3609" width="11.42578125" style="89" hidden="1" customWidth="1"/>
    <col min="3610" max="3841" width="11.42578125" style="89" hidden="1"/>
    <col min="3842" max="3842" width="6.140625" style="89" customWidth="1"/>
    <col min="3843" max="3843" width="9" style="89" customWidth="1"/>
    <col min="3844" max="3844" width="5.7109375" style="89" customWidth="1"/>
    <col min="3845" max="3861" width="9.7109375" style="89" customWidth="1"/>
    <col min="3862" max="3862" width="2.5703125" style="89" customWidth="1"/>
    <col min="3863" max="3864" width="5.7109375" style="89" customWidth="1"/>
    <col min="3865" max="3865" width="11.42578125" style="89" hidden="1" customWidth="1"/>
    <col min="3866" max="4097" width="11.42578125" style="89" hidden="1"/>
    <col min="4098" max="4098" width="6.140625" style="89" customWidth="1"/>
    <col min="4099" max="4099" width="9" style="89" customWidth="1"/>
    <col min="4100" max="4100" width="5.7109375" style="89" customWidth="1"/>
    <col min="4101" max="4117" width="9.7109375" style="89" customWidth="1"/>
    <col min="4118" max="4118" width="2.5703125" style="89" customWidth="1"/>
    <col min="4119" max="4120" width="5.7109375" style="89" customWidth="1"/>
    <col min="4121" max="4121" width="11.42578125" style="89" hidden="1" customWidth="1"/>
    <col min="4122" max="4353" width="11.42578125" style="89" hidden="1"/>
    <col min="4354" max="4354" width="6.140625" style="89" customWidth="1"/>
    <col min="4355" max="4355" width="9" style="89" customWidth="1"/>
    <col min="4356" max="4356" width="5.7109375" style="89" customWidth="1"/>
    <col min="4357" max="4373" width="9.7109375" style="89" customWidth="1"/>
    <col min="4374" max="4374" width="2.5703125" style="89" customWidth="1"/>
    <col min="4375" max="4376" width="5.7109375" style="89" customWidth="1"/>
    <col min="4377" max="4377" width="11.42578125" style="89" hidden="1" customWidth="1"/>
    <col min="4378" max="4609" width="11.42578125" style="89" hidden="1"/>
    <col min="4610" max="4610" width="6.140625" style="89" customWidth="1"/>
    <col min="4611" max="4611" width="9" style="89" customWidth="1"/>
    <col min="4612" max="4612" width="5.7109375" style="89" customWidth="1"/>
    <col min="4613" max="4629" width="9.7109375" style="89" customWidth="1"/>
    <col min="4630" max="4630" width="2.5703125" style="89" customWidth="1"/>
    <col min="4631" max="4632" width="5.7109375" style="89" customWidth="1"/>
    <col min="4633" max="4633" width="11.42578125" style="89" hidden="1" customWidth="1"/>
    <col min="4634" max="4865" width="11.42578125" style="89" hidden="1"/>
    <col min="4866" max="4866" width="6.140625" style="89" customWidth="1"/>
    <col min="4867" max="4867" width="9" style="89" customWidth="1"/>
    <col min="4868" max="4868" width="5.7109375" style="89" customWidth="1"/>
    <col min="4869" max="4885" width="9.7109375" style="89" customWidth="1"/>
    <col min="4886" max="4886" width="2.5703125" style="89" customWidth="1"/>
    <col min="4887" max="4888" width="5.7109375" style="89" customWidth="1"/>
    <col min="4889" max="4889" width="11.42578125" style="89" hidden="1" customWidth="1"/>
    <col min="4890" max="5121" width="11.42578125" style="89" hidden="1"/>
    <col min="5122" max="5122" width="6.140625" style="89" customWidth="1"/>
    <col min="5123" max="5123" width="9" style="89" customWidth="1"/>
    <col min="5124" max="5124" width="5.7109375" style="89" customWidth="1"/>
    <col min="5125" max="5141" width="9.7109375" style="89" customWidth="1"/>
    <col min="5142" max="5142" width="2.5703125" style="89" customWidth="1"/>
    <col min="5143" max="5144" width="5.7109375" style="89" customWidth="1"/>
    <col min="5145" max="5145" width="11.42578125" style="89" hidden="1" customWidth="1"/>
    <col min="5146" max="5377" width="11.42578125" style="89" hidden="1"/>
    <col min="5378" max="5378" width="6.140625" style="89" customWidth="1"/>
    <col min="5379" max="5379" width="9" style="89" customWidth="1"/>
    <col min="5380" max="5380" width="5.7109375" style="89" customWidth="1"/>
    <col min="5381" max="5397" width="9.7109375" style="89" customWidth="1"/>
    <col min="5398" max="5398" width="2.5703125" style="89" customWidth="1"/>
    <col min="5399" max="5400" width="5.7109375" style="89" customWidth="1"/>
    <col min="5401" max="5401" width="11.42578125" style="89" hidden="1" customWidth="1"/>
    <col min="5402" max="5633" width="11.42578125" style="89" hidden="1"/>
    <col min="5634" max="5634" width="6.140625" style="89" customWidth="1"/>
    <col min="5635" max="5635" width="9" style="89" customWidth="1"/>
    <col min="5636" max="5636" width="5.7109375" style="89" customWidth="1"/>
    <col min="5637" max="5653" width="9.7109375" style="89" customWidth="1"/>
    <col min="5654" max="5654" width="2.5703125" style="89" customWidth="1"/>
    <col min="5655" max="5656" width="5.7109375" style="89" customWidth="1"/>
    <col min="5657" max="5657" width="11.42578125" style="89" hidden="1" customWidth="1"/>
    <col min="5658" max="5889" width="11.42578125" style="89" hidden="1"/>
    <col min="5890" max="5890" width="6.140625" style="89" customWidth="1"/>
    <col min="5891" max="5891" width="9" style="89" customWidth="1"/>
    <col min="5892" max="5892" width="5.7109375" style="89" customWidth="1"/>
    <col min="5893" max="5909" width="9.7109375" style="89" customWidth="1"/>
    <col min="5910" max="5910" width="2.5703125" style="89" customWidth="1"/>
    <col min="5911" max="5912" width="5.7109375" style="89" customWidth="1"/>
    <col min="5913" max="5913" width="11.42578125" style="89" hidden="1" customWidth="1"/>
    <col min="5914" max="6145" width="11.42578125" style="89" hidden="1"/>
    <col min="6146" max="6146" width="6.140625" style="89" customWidth="1"/>
    <col min="6147" max="6147" width="9" style="89" customWidth="1"/>
    <col min="6148" max="6148" width="5.7109375" style="89" customWidth="1"/>
    <col min="6149" max="6165" width="9.7109375" style="89" customWidth="1"/>
    <col min="6166" max="6166" width="2.5703125" style="89" customWidth="1"/>
    <col min="6167" max="6168" width="5.7109375" style="89" customWidth="1"/>
    <col min="6169" max="6169" width="11.42578125" style="89" hidden="1" customWidth="1"/>
    <col min="6170" max="6401" width="11.42578125" style="89" hidden="1"/>
    <col min="6402" max="6402" width="6.140625" style="89" customWidth="1"/>
    <col min="6403" max="6403" width="9" style="89" customWidth="1"/>
    <col min="6404" max="6404" width="5.7109375" style="89" customWidth="1"/>
    <col min="6405" max="6421" width="9.7109375" style="89" customWidth="1"/>
    <col min="6422" max="6422" width="2.5703125" style="89" customWidth="1"/>
    <col min="6423" max="6424" width="5.7109375" style="89" customWidth="1"/>
    <col min="6425" max="6425" width="11.42578125" style="89" hidden="1" customWidth="1"/>
    <col min="6426" max="6657" width="11.42578125" style="89" hidden="1"/>
    <col min="6658" max="6658" width="6.140625" style="89" customWidth="1"/>
    <col min="6659" max="6659" width="9" style="89" customWidth="1"/>
    <col min="6660" max="6660" width="5.7109375" style="89" customWidth="1"/>
    <col min="6661" max="6677" width="9.7109375" style="89" customWidth="1"/>
    <col min="6678" max="6678" width="2.5703125" style="89" customWidth="1"/>
    <col min="6679" max="6680" width="5.7109375" style="89" customWidth="1"/>
    <col min="6681" max="6681" width="11.42578125" style="89" hidden="1" customWidth="1"/>
    <col min="6682" max="6913" width="11.42578125" style="89" hidden="1"/>
    <col min="6914" max="6914" width="6.140625" style="89" customWidth="1"/>
    <col min="6915" max="6915" width="9" style="89" customWidth="1"/>
    <col min="6916" max="6916" width="5.7109375" style="89" customWidth="1"/>
    <col min="6917" max="6933" width="9.7109375" style="89" customWidth="1"/>
    <col min="6934" max="6934" width="2.5703125" style="89" customWidth="1"/>
    <col min="6935" max="6936" width="5.7109375" style="89" customWidth="1"/>
    <col min="6937" max="6937" width="11.42578125" style="89" hidden="1" customWidth="1"/>
    <col min="6938" max="7169" width="11.42578125" style="89" hidden="1"/>
    <col min="7170" max="7170" width="6.140625" style="89" customWidth="1"/>
    <col min="7171" max="7171" width="9" style="89" customWidth="1"/>
    <col min="7172" max="7172" width="5.7109375" style="89" customWidth="1"/>
    <col min="7173" max="7189" width="9.7109375" style="89" customWidth="1"/>
    <col min="7190" max="7190" width="2.5703125" style="89" customWidth="1"/>
    <col min="7191" max="7192" width="5.7109375" style="89" customWidth="1"/>
    <col min="7193" max="7193" width="11.42578125" style="89" hidden="1" customWidth="1"/>
    <col min="7194" max="7425" width="11.42578125" style="89" hidden="1"/>
    <col min="7426" max="7426" width="6.140625" style="89" customWidth="1"/>
    <col min="7427" max="7427" width="9" style="89" customWidth="1"/>
    <col min="7428" max="7428" width="5.7109375" style="89" customWidth="1"/>
    <col min="7429" max="7445" width="9.7109375" style="89" customWidth="1"/>
    <col min="7446" max="7446" width="2.5703125" style="89" customWidth="1"/>
    <col min="7447" max="7448" width="5.7109375" style="89" customWidth="1"/>
    <col min="7449" max="7449" width="11.42578125" style="89" hidden="1" customWidth="1"/>
    <col min="7450" max="7681" width="11.42578125" style="89" hidden="1"/>
    <col min="7682" max="7682" width="6.140625" style="89" customWidth="1"/>
    <col min="7683" max="7683" width="9" style="89" customWidth="1"/>
    <col min="7684" max="7684" width="5.7109375" style="89" customWidth="1"/>
    <col min="7685" max="7701" width="9.7109375" style="89" customWidth="1"/>
    <col min="7702" max="7702" width="2.5703125" style="89" customWidth="1"/>
    <col min="7703" max="7704" width="5.7109375" style="89" customWidth="1"/>
    <col min="7705" max="7705" width="11.42578125" style="89" hidden="1" customWidth="1"/>
    <col min="7706" max="7937" width="11.42578125" style="89" hidden="1"/>
    <col min="7938" max="7938" width="6.140625" style="89" customWidth="1"/>
    <col min="7939" max="7939" width="9" style="89" customWidth="1"/>
    <col min="7940" max="7940" width="5.7109375" style="89" customWidth="1"/>
    <col min="7941" max="7957" width="9.7109375" style="89" customWidth="1"/>
    <col min="7958" max="7958" width="2.5703125" style="89" customWidth="1"/>
    <col min="7959" max="7960" width="5.7109375" style="89" customWidth="1"/>
    <col min="7961" max="7961" width="11.42578125" style="89" hidden="1" customWidth="1"/>
    <col min="7962" max="8193" width="11.42578125" style="89" hidden="1"/>
    <col min="8194" max="8194" width="6.140625" style="89" customWidth="1"/>
    <col min="8195" max="8195" width="9" style="89" customWidth="1"/>
    <col min="8196" max="8196" width="5.7109375" style="89" customWidth="1"/>
    <col min="8197" max="8213" width="9.7109375" style="89" customWidth="1"/>
    <col min="8214" max="8214" width="2.5703125" style="89" customWidth="1"/>
    <col min="8215" max="8216" width="5.7109375" style="89" customWidth="1"/>
    <col min="8217" max="8217" width="11.42578125" style="89" hidden="1" customWidth="1"/>
    <col min="8218" max="8449" width="11.42578125" style="89" hidden="1"/>
    <col min="8450" max="8450" width="6.140625" style="89" customWidth="1"/>
    <col min="8451" max="8451" width="9" style="89" customWidth="1"/>
    <col min="8452" max="8452" width="5.7109375" style="89" customWidth="1"/>
    <col min="8453" max="8469" width="9.7109375" style="89" customWidth="1"/>
    <col min="8470" max="8470" width="2.5703125" style="89" customWidth="1"/>
    <col min="8471" max="8472" width="5.7109375" style="89" customWidth="1"/>
    <col min="8473" max="8473" width="11.42578125" style="89" hidden="1" customWidth="1"/>
    <col min="8474" max="8705" width="11.42578125" style="89" hidden="1"/>
    <col min="8706" max="8706" width="6.140625" style="89" customWidth="1"/>
    <col min="8707" max="8707" width="9" style="89" customWidth="1"/>
    <col min="8708" max="8708" width="5.7109375" style="89" customWidth="1"/>
    <col min="8709" max="8725" width="9.7109375" style="89" customWidth="1"/>
    <col min="8726" max="8726" width="2.5703125" style="89" customWidth="1"/>
    <col min="8727" max="8728" width="5.7109375" style="89" customWidth="1"/>
    <col min="8729" max="8729" width="11.42578125" style="89" hidden="1" customWidth="1"/>
    <col min="8730" max="8961" width="11.42578125" style="89" hidden="1"/>
    <col min="8962" max="8962" width="6.140625" style="89" customWidth="1"/>
    <col min="8963" max="8963" width="9" style="89" customWidth="1"/>
    <col min="8964" max="8964" width="5.7109375" style="89" customWidth="1"/>
    <col min="8965" max="8981" width="9.7109375" style="89" customWidth="1"/>
    <col min="8982" max="8982" width="2.5703125" style="89" customWidth="1"/>
    <col min="8983" max="8984" width="5.7109375" style="89" customWidth="1"/>
    <col min="8985" max="8985" width="11.42578125" style="89" hidden="1" customWidth="1"/>
    <col min="8986" max="9217" width="11.42578125" style="89" hidden="1"/>
    <col min="9218" max="9218" width="6.140625" style="89" customWidth="1"/>
    <col min="9219" max="9219" width="9" style="89" customWidth="1"/>
    <col min="9220" max="9220" width="5.7109375" style="89" customWidth="1"/>
    <col min="9221" max="9237" width="9.7109375" style="89" customWidth="1"/>
    <col min="9238" max="9238" width="2.5703125" style="89" customWidth="1"/>
    <col min="9239" max="9240" width="5.7109375" style="89" customWidth="1"/>
    <col min="9241" max="9241" width="11.42578125" style="89" hidden="1" customWidth="1"/>
    <col min="9242" max="9473" width="11.42578125" style="89" hidden="1"/>
    <col min="9474" max="9474" width="6.140625" style="89" customWidth="1"/>
    <col min="9475" max="9475" width="9" style="89" customWidth="1"/>
    <col min="9476" max="9476" width="5.7109375" style="89" customWidth="1"/>
    <col min="9477" max="9493" width="9.7109375" style="89" customWidth="1"/>
    <col min="9494" max="9494" width="2.5703125" style="89" customWidth="1"/>
    <col min="9495" max="9496" width="5.7109375" style="89" customWidth="1"/>
    <col min="9497" max="9497" width="11.42578125" style="89" hidden="1" customWidth="1"/>
    <col min="9498" max="9729" width="11.42578125" style="89" hidden="1"/>
    <col min="9730" max="9730" width="6.140625" style="89" customWidth="1"/>
    <col min="9731" max="9731" width="9" style="89" customWidth="1"/>
    <col min="9732" max="9732" width="5.7109375" style="89" customWidth="1"/>
    <col min="9733" max="9749" width="9.7109375" style="89" customWidth="1"/>
    <col min="9750" max="9750" width="2.5703125" style="89" customWidth="1"/>
    <col min="9751" max="9752" width="5.7109375" style="89" customWidth="1"/>
    <col min="9753" max="9753" width="11.42578125" style="89" hidden="1" customWidth="1"/>
    <col min="9754" max="9985" width="11.42578125" style="89" hidden="1"/>
    <col min="9986" max="9986" width="6.140625" style="89" customWidth="1"/>
    <col min="9987" max="9987" width="9" style="89" customWidth="1"/>
    <col min="9988" max="9988" width="5.7109375" style="89" customWidth="1"/>
    <col min="9989" max="10005" width="9.7109375" style="89" customWidth="1"/>
    <col min="10006" max="10006" width="2.5703125" style="89" customWidth="1"/>
    <col min="10007" max="10008" width="5.7109375" style="89" customWidth="1"/>
    <col min="10009" max="10009" width="11.42578125" style="89" hidden="1" customWidth="1"/>
    <col min="10010" max="10241" width="11.42578125" style="89" hidden="1"/>
    <col min="10242" max="10242" width="6.140625" style="89" customWidth="1"/>
    <col min="10243" max="10243" width="9" style="89" customWidth="1"/>
    <col min="10244" max="10244" width="5.7109375" style="89" customWidth="1"/>
    <col min="10245" max="10261" width="9.7109375" style="89" customWidth="1"/>
    <col min="10262" max="10262" width="2.5703125" style="89" customWidth="1"/>
    <col min="10263" max="10264" width="5.7109375" style="89" customWidth="1"/>
    <col min="10265" max="10265" width="11.42578125" style="89" hidden="1" customWidth="1"/>
    <col min="10266" max="10497" width="11.42578125" style="89" hidden="1"/>
    <col min="10498" max="10498" width="6.140625" style="89" customWidth="1"/>
    <col min="10499" max="10499" width="9" style="89" customWidth="1"/>
    <col min="10500" max="10500" width="5.7109375" style="89" customWidth="1"/>
    <col min="10501" max="10517" width="9.7109375" style="89" customWidth="1"/>
    <col min="10518" max="10518" width="2.5703125" style="89" customWidth="1"/>
    <col min="10519" max="10520" width="5.7109375" style="89" customWidth="1"/>
    <col min="10521" max="10521" width="11.42578125" style="89" hidden="1" customWidth="1"/>
    <col min="10522" max="10753" width="11.42578125" style="89" hidden="1"/>
    <col min="10754" max="10754" width="6.140625" style="89" customWidth="1"/>
    <col min="10755" max="10755" width="9" style="89" customWidth="1"/>
    <col min="10756" max="10756" width="5.7109375" style="89" customWidth="1"/>
    <col min="10757" max="10773" width="9.7109375" style="89" customWidth="1"/>
    <col min="10774" max="10774" width="2.5703125" style="89" customWidth="1"/>
    <col min="10775" max="10776" width="5.7109375" style="89" customWidth="1"/>
    <col min="10777" max="10777" width="11.42578125" style="89" hidden="1" customWidth="1"/>
    <col min="10778" max="11009" width="11.42578125" style="89" hidden="1"/>
    <col min="11010" max="11010" width="6.140625" style="89" customWidth="1"/>
    <col min="11011" max="11011" width="9" style="89" customWidth="1"/>
    <col min="11012" max="11012" width="5.7109375" style="89" customWidth="1"/>
    <col min="11013" max="11029" width="9.7109375" style="89" customWidth="1"/>
    <col min="11030" max="11030" width="2.5703125" style="89" customWidth="1"/>
    <col min="11031" max="11032" width="5.7109375" style="89" customWidth="1"/>
    <col min="11033" max="11033" width="11.42578125" style="89" hidden="1" customWidth="1"/>
    <col min="11034" max="11265" width="11.42578125" style="89" hidden="1"/>
    <col min="11266" max="11266" width="6.140625" style="89" customWidth="1"/>
    <col min="11267" max="11267" width="9" style="89" customWidth="1"/>
    <col min="11268" max="11268" width="5.7109375" style="89" customWidth="1"/>
    <col min="11269" max="11285" width="9.7109375" style="89" customWidth="1"/>
    <col min="11286" max="11286" width="2.5703125" style="89" customWidth="1"/>
    <col min="11287" max="11288" width="5.7109375" style="89" customWidth="1"/>
    <col min="11289" max="11289" width="11.42578125" style="89" hidden="1" customWidth="1"/>
    <col min="11290" max="11521" width="11.42578125" style="89" hidden="1"/>
    <col min="11522" max="11522" width="6.140625" style="89" customWidth="1"/>
    <col min="11523" max="11523" width="9" style="89" customWidth="1"/>
    <col min="11524" max="11524" width="5.7109375" style="89" customWidth="1"/>
    <col min="11525" max="11541" width="9.7109375" style="89" customWidth="1"/>
    <col min="11542" max="11542" width="2.5703125" style="89" customWidth="1"/>
    <col min="11543" max="11544" width="5.7109375" style="89" customWidth="1"/>
    <col min="11545" max="11545" width="11.42578125" style="89" hidden="1" customWidth="1"/>
    <col min="11546" max="11777" width="11.42578125" style="89" hidden="1"/>
    <col min="11778" max="11778" width="6.140625" style="89" customWidth="1"/>
    <col min="11779" max="11779" width="9" style="89" customWidth="1"/>
    <col min="11780" max="11780" width="5.7109375" style="89" customWidth="1"/>
    <col min="11781" max="11797" width="9.7109375" style="89" customWidth="1"/>
    <col min="11798" max="11798" width="2.5703125" style="89" customWidth="1"/>
    <col min="11799" max="11800" width="5.7109375" style="89" customWidth="1"/>
    <col min="11801" max="11801" width="11.42578125" style="89" hidden="1" customWidth="1"/>
    <col min="11802" max="12033" width="11.42578125" style="89" hidden="1"/>
    <col min="12034" max="12034" width="6.140625" style="89" customWidth="1"/>
    <col min="12035" max="12035" width="9" style="89" customWidth="1"/>
    <col min="12036" max="12036" width="5.7109375" style="89" customWidth="1"/>
    <col min="12037" max="12053" width="9.7109375" style="89" customWidth="1"/>
    <col min="12054" max="12054" width="2.5703125" style="89" customWidth="1"/>
    <col min="12055" max="12056" width="5.7109375" style="89" customWidth="1"/>
    <col min="12057" max="12057" width="11.42578125" style="89" hidden="1" customWidth="1"/>
    <col min="12058" max="12289" width="11.42578125" style="89" hidden="1"/>
    <col min="12290" max="12290" width="6.140625" style="89" customWidth="1"/>
    <col min="12291" max="12291" width="9" style="89" customWidth="1"/>
    <col min="12292" max="12292" width="5.7109375" style="89" customWidth="1"/>
    <col min="12293" max="12309" width="9.7109375" style="89" customWidth="1"/>
    <col min="12310" max="12310" width="2.5703125" style="89" customWidth="1"/>
    <col min="12311" max="12312" width="5.7109375" style="89" customWidth="1"/>
    <col min="12313" max="12313" width="11.42578125" style="89" hidden="1" customWidth="1"/>
    <col min="12314" max="12545" width="11.42578125" style="89" hidden="1"/>
    <col min="12546" max="12546" width="6.140625" style="89" customWidth="1"/>
    <col min="12547" max="12547" width="9" style="89" customWidth="1"/>
    <col min="12548" max="12548" width="5.7109375" style="89" customWidth="1"/>
    <col min="12549" max="12565" width="9.7109375" style="89" customWidth="1"/>
    <col min="12566" max="12566" width="2.5703125" style="89" customWidth="1"/>
    <col min="12567" max="12568" width="5.7109375" style="89" customWidth="1"/>
    <col min="12569" max="12569" width="11.42578125" style="89" hidden="1" customWidth="1"/>
    <col min="12570" max="12801" width="11.42578125" style="89" hidden="1"/>
    <col min="12802" max="12802" width="6.140625" style="89" customWidth="1"/>
    <col min="12803" max="12803" width="9" style="89" customWidth="1"/>
    <col min="12804" max="12804" width="5.7109375" style="89" customWidth="1"/>
    <col min="12805" max="12821" width="9.7109375" style="89" customWidth="1"/>
    <col min="12822" max="12822" width="2.5703125" style="89" customWidth="1"/>
    <col min="12823" max="12824" width="5.7109375" style="89" customWidth="1"/>
    <col min="12825" max="12825" width="11.42578125" style="89" hidden="1" customWidth="1"/>
    <col min="12826" max="13057" width="11.42578125" style="89" hidden="1"/>
    <col min="13058" max="13058" width="6.140625" style="89" customWidth="1"/>
    <col min="13059" max="13059" width="9" style="89" customWidth="1"/>
    <col min="13060" max="13060" width="5.7109375" style="89" customWidth="1"/>
    <col min="13061" max="13077" width="9.7109375" style="89" customWidth="1"/>
    <col min="13078" max="13078" width="2.5703125" style="89" customWidth="1"/>
    <col min="13079" max="13080" width="5.7109375" style="89" customWidth="1"/>
    <col min="13081" max="13081" width="11.42578125" style="89" hidden="1" customWidth="1"/>
    <col min="13082" max="13313" width="11.42578125" style="89" hidden="1"/>
    <col min="13314" max="13314" width="6.140625" style="89" customWidth="1"/>
    <col min="13315" max="13315" width="9" style="89" customWidth="1"/>
    <col min="13316" max="13316" width="5.7109375" style="89" customWidth="1"/>
    <col min="13317" max="13333" width="9.7109375" style="89" customWidth="1"/>
    <col min="13334" max="13334" width="2.5703125" style="89" customWidth="1"/>
    <col min="13335" max="13336" width="5.7109375" style="89" customWidth="1"/>
    <col min="13337" max="13337" width="11.42578125" style="89" hidden="1" customWidth="1"/>
    <col min="13338" max="13569" width="11.42578125" style="89" hidden="1"/>
    <col min="13570" max="13570" width="6.140625" style="89" customWidth="1"/>
    <col min="13571" max="13571" width="9" style="89" customWidth="1"/>
    <col min="13572" max="13572" width="5.7109375" style="89" customWidth="1"/>
    <col min="13573" max="13589" width="9.7109375" style="89" customWidth="1"/>
    <col min="13590" max="13590" width="2.5703125" style="89" customWidth="1"/>
    <col min="13591" max="13592" width="5.7109375" style="89" customWidth="1"/>
    <col min="13593" max="13593" width="11.42578125" style="89" hidden="1" customWidth="1"/>
    <col min="13594" max="13825" width="11.42578125" style="89" hidden="1"/>
    <col min="13826" max="13826" width="6.140625" style="89" customWidth="1"/>
    <col min="13827" max="13827" width="9" style="89" customWidth="1"/>
    <col min="13828" max="13828" width="5.7109375" style="89" customWidth="1"/>
    <col min="13829" max="13845" width="9.7109375" style="89" customWidth="1"/>
    <col min="13846" max="13846" width="2.5703125" style="89" customWidth="1"/>
    <col min="13847" max="13848" width="5.7109375" style="89" customWidth="1"/>
    <col min="13849" max="13849" width="11.42578125" style="89" hidden="1" customWidth="1"/>
    <col min="13850" max="14081" width="11.42578125" style="89" hidden="1"/>
    <col min="14082" max="14082" width="6.140625" style="89" customWidth="1"/>
    <col min="14083" max="14083" width="9" style="89" customWidth="1"/>
    <col min="14084" max="14084" width="5.7109375" style="89" customWidth="1"/>
    <col min="14085" max="14101" width="9.7109375" style="89" customWidth="1"/>
    <col min="14102" max="14102" width="2.5703125" style="89" customWidth="1"/>
    <col min="14103" max="14104" width="5.7109375" style="89" customWidth="1"/>
    <col min="14105" max="14105" width="11.42578125" style="89" hidden="1" customWidth="1"/>
    <col min="14106" max="14337" width="11.42578125" style="89" hidden="1"/>
    <col min="14338" max="14338" width="6.140625" style="89" customWidth="1"/>
    <col min="14339" max="14339" width="9" style="89" customWidth="1"/>
    <col min="14340" max="14340" width="5.7109375" style="89" customWidth="1"/>
    <col min="14341" max="14357" width="9.7109375" style="89" customWidth="1"/>
    <col min="14358" max="14358" width="2.5703125" style="89" customWidth="1"/>
    <col min="14359" max="14360" width="5.7109375" style="89" customWidth="1"/>
    <col min="14361" max="14361" width="11.42578125" style="89" hidden="1" customWidth="1"/>
    <col min="14362" max="14593" width="11.42578125" style="89" hidden="1"/>
    <col min="14594" max="14594" width="6.140625" style="89" customWidth="1"/>
    <col min="14595" max="14595" width="9" style="89" customWidth="1"/>
    <col min="14596" max="14596" width="5.7109375" style="89" customWidth="1"/>
    <col min="14597" max="14613" width="9.7109375" style="89" customWidth="1"/>
    <col min="14614" max="14614" width="2.5703125" style="89" customWidth="1"/>
    <col min="14615" max="14616" width="5.7109375" style="89" customWidth="1"/>
    <col min="14617" max="14617" width="11.42578125" style="89" hidden="1" customWidth="1"/>
    <col min="14618" max="14849" width="11.42578125" style="89" hidden="1"/>
    <col min="14850" max="14850" width="6.140625" style="89" customWidth="1"/>
    <col min="14851" max="14851" width="9" style="89" customWidth="1"/>
    <col min="14852" max="14852" width="5.7109375" style="89" customWidth="1"/>
    <col min="14853" max="14869" width="9.7109375" style="89" customWidth="1"/>
    <col min="14870" max="14870" width="2.5703125" style="89" customWidth="1"/>
    <col min="14871" max="14872" width="5.7109375" style="89" customWidth="1"/>
    <col min="14873" max="14873" width="11.42578125" style="89" hidden="1" customWidth="1"/>
    <col min="14874" max="15105" width="11.42578125" style="89" hidden="1"/>
    <col min="15106" max="15106" width="6.140625" style="89" customWidth="1"/>
    <col min="15107" max="15107" width="9" style="89" customWidth="1"/>
    <col min="15108" max="15108" width="5.7109375" style="89" customWidth="1"/>
    <col min="15109" max="15125" width="9.7109375" style="89" customWidth="1"/>
    <col min="15126" max="15126" width="2.5703125" style="89" customWidth="1"/>
    <col min="15127" max="15128" width="5.7109375" style="89" customWidth="1"/>
    <col min="15129" max="15129" width="11.42578125" style="89" hidden="1" customWidth="1"/>
    <col min="15130" max="15361" width="11.42578125" style="89" hidden="1"/>
    <col min="15362" max="15362" width="6.140625" style="89" customWidth="1"/>
    <col min="15363" max="15363" width="9" style="89" customWidth="1"/>
    <col min="15364" max="15364" width="5.7109375" style="89" customWidth="1"/>
    <col min="15365" max="15381" width="9.7109375" style="89" customWidth="1"/>
    <col min="15382" max="15382" width="2.5703125" style="89" customWidth="1"/>
    <col min="15383" max="15384" width="5.7109375" style="89" customWidth="1"/>
    <col min="15385" max="15385" width="11.42578125" style="89" hidden="1" customWidth="1"/>
    <col min="15386" max="15617" width="11.42578125" style="89" hidden="1"/>
    <col min="15618" max="15618" width="6.140625" style="89" customWidth="1"/>
    <col min="15619" max="15619" width="9" style="89" customWidth="1"/>
    <col min="15620" max="15620" width="5.7109375" style="89" customWidth="1"/>
    <col min="15621" max="15637" width="9.7109375" style="89" customWidth="1"/>
    <col min="15638" max="15638" width="2.5703125" style="89" customWidth="1"/>
    <col min="15639" max="15640" width="5.7109375" style="89" customWidth="1"/>
    <col min="15641" max="15641" width="11.42578125" style="89" hidden="1" customWidth="1"/>
    <col min="15642" max="15873" width="11.42578125" style="89" hidden="1"/>
    <col min="15874" max="15874" width="6.140625" style="89" customWidth="1"/>
    <col min="15875" max="15875" width="9" style="89" customWidth="1"/>
    <col min="15876" max="15876" width="5.7109375" style="89" customWidth="1"/>
    <col min="15877" max="15893" width="9.7109375" style="89" customWidth="1"/>
    <col min="15894" max="15894" width="2.5703125" style="89" customWidth="1"/>
    <col min="15895" max="15896" width="5.7109375" style="89" customWidth="1"/>
    <col min="15897" max="15897" width="11.42578125" style="89" hidden="1" customWidth="1"/>
    <col min="15898" max="16129" width="11.42578125" style="89" hidden="1"/>
    <col min="16130" max="16130" width="6.140625" style="89" customWidth="1"/>
    <col min="16131" max="16131" width="9" style="89" customWidth="1"/>
    <col min="16132" max="16132" width="5.7109375" style="89" customWidth="1"/>
    <col min="16133" max="16149" width="9.7109375" style="89" customWidth="1"/>
    <col min="16150" max="16150" width="2.5703125" style="89" customWidth="1"/>
    <col min="16151" max="16152" width="5.7109375" style="89" customWidth="1"/>
    <col min="16153" max="16153" width="11.42578125" style="89" hidden="1" customWidth="1"/>
    <col min="16154" max="16384" width="11.42578125" style="89" hidden="1"/>
  </cols>
  <sheetData>
    <row r="1" spans="1:783 12825:16152" x14ac:dyDescent="0.25">
      <c r="A1" s="1508"/>
      <c r="B1" s="1508"/>
      <c r="C1" s="1509"/>
      <c r="D1" s="1509"/>
      <c r="E1" s="1509"/>
      <c r="F1" s="1509"/>
      <c r="G1" s="1510"/>
      <c r="H1" s="1509"/>
      <c r="I1" s="1509"/>
      <c r="J1" s="1509"/>
      <c r="K1" s="1509"/>
      <c r="L1" s="1509"/>
      <c r="M1" s="1509"/>
      <c r="N1" s="1509"/>
      <c r="O1" s="1509"/>
      <c r="P1" s="1509"/>
      <c r="Q1" s="1509"/>
      <c r="R1" s="1509"/>
      <c r="S1" s="1509"/>
      <c r="T1" s="1509"/>
      <c r="U1" s="1509"/>
      <c r="V1" s="1509"/>
      <c r="W1" s="1509"/>
      <c r="X1" s="1509"/>
      <c r="Y1" s="1509"/>
      <c r="IX1" s="535"/>
      <c r="IY1" s="535"/>
      <c r="IZ1" s="535"/>
      <c r="JA1" s="535"/>
      <c r="JB1" s="535"/>
      <c r="JC1" s="535"/>
      <c r="JD1" s="535"/>
      <c r="JE1" s="535"/>
      <c r="JF1" s="535"/>
      <c r="JG1" s="535"/>
      <c r="JH1" s="535"/>
      <c r="JI1" s="535"/>
      <c r="JJ1" s="535"/>
      <c r="JK1" s="535"/>
      <c r="JL1" s="535"/>
      <c r="JM1" s="535"/>
      <c r="JN1" s="535"/>
      <c r="JO1" s="535"/>
      <c r="JP1" s="535"/>
      <c r="JQ1" s="535"/>
      <c r="JR1" s="535"/>
      <c r="JS1" s="535"/>
      <c r="JT1" s="535"/>
      <c r="JU1" s="535"/>
      <c r="JV1" s="535"/>
      <c r="JW1" s="535"/>
      <c r="JX1" s="535"/>
      <c r="JY1" s="535"/>
      <c r="JZ1" s="535"/>
      <c r="KA1" s="535"/>
      <c r="KB1" s="535"/>
      <c r="KC1" s="535"/>
      <c r="KD1" s="535"/>
      <c r="KE1" s="535"/>
      <c r="KF1" s="535"/>
      <c r="KG1" s="535"/>
      <c r="KH1" s="535"/>
      <c r="KI1" s="535"/>
      <c r="KJ1" s="535"/>
      <c r="KK1" s="535"/>
      <c r="KL1" s="535"/>
      <c r="KM1" s="535"/>
      <c r="KN1" s="535"/>
      <c r="KO1" s="535"/>
      <c r="KP1" s="535"/>
      <c r="KQ1" s="535"/>
      <c r="KR1" s="535"/>
      <c r="KS1" s="535"/>
      <c r="KT1" s="535"/>
      <c r="KU1" s="535"/>
      <c r="KV1" s="535"/>
      <c r="KW1" s="535"/>
      <c r="KX1" s="535"/>
      <c r="KY1" s="535"/>
      <c r="KZ1" s="535"/>
      <c r="LA1" s="535"/>
      <c r="LB1" s="535"/>
      <c r="LC1" s="535"/>
      <c r="LD1" s="535"/>
      <c r="LE1" s="535"/>
      <c r="LF1" s="535"/>
      <c r="LG1" s="535"/>
      <c r="LH1" s="535"/>
      <c r="LI1" s="535"/>
      <c r="LJ1" s="535"/>
      <c r="LK1" s="535"/>
      <c r="LL1" s="535"/>
      <c r="LM1" s="535"/>
      <c r="LN1" s="535"/>
      <c r="LO1" s="535"/>
      <c r="LP1" s="535"/>
      <c r="LQ1" s="535"/>
      <c r="LR1" s="535"/>
      <c r="LS1" s="535"/>
      <c r="LT1" s="535"/>
      <c r="LU1" s="535"/>
      <c r="LV1" s="535"/>
      <c r="LW1" s="535"/>
      <c r="LX1" s="535"/>
      <c r="LY1" s="535"/>
      <c r="LZ1" s="535"/>
      <c r="MA1" s="535"/>
      <c r="MB1" s="535"/>
      <c r="MC1" s="535"/>
      <c r="MD1" s="535"/>
      <c r="ME1" s="535"/>
      <c r="MF1" s="535"/>
      <c r="MG1" s="535"/>
      <c r="MH1" s="535"/>
      <c r="MI1" s="535"/>
      <c r="MJ1" s="535"/>
      <c r="MK1" s="535"/>
      <c r="ML1" s="535"/>
      <c r="MM1" s="535"/>
      <c r="MN1" s="535"/>
      <c r="MO1" s="535"/>
      <c r="MP1" s="535"/>
      <c r="MQ1" s="535"/>
      <c r="MR1" s="535"/>
      <c r="MS1" s="535"/>
      <c r="MT1" s="535"/>
      <c r="MU1" s="535"/>
      <c r="MV1" s="535"/>
      <c r="MW1" s="535"/>
      <c r="MX1" s="535"/>
      <c r="MY1" s="535"/>
      <c r="MZ1" s="535"/>
      <c r="NA1" s="535"/>
      <c r="NB1" s="535"/>
      <c r="NC1" s="535"/>
      <c r="ND1" s="535"/>
      <c r="NE1" s="535"/>
      <c r="NF1" s="535"/>
      <c r="NG1" s="535"/>
      <c r="NH1" s="535"/>
      <c r="NI1" s="535"/>
      <c r="NJ1" s="535"/>
      <c r="NK1" s="535"/>
      <c r="NL1" s="535"/>
      <c r="NM1" s="535"/>
      <c r="NN1" s="535"/>
      <c r="NO1" s="535"/>
      <c r="NP1" s="535"/>
      <c r="NQ1" s="535"/>
      <c r="NR1" s="535"/>
      <c r="NS1" s="535"/>
      <c r="NT1" s="535"/>
      <c r="NU1" s="535"/>
      <c r="NV1" s="535"/>
      <c r="NW1" s="535"/>
      <c r="NX1" s="535"/>
      <c r="NY1" s="535"/>
      <c r="NZ1" s="535"/>
      <c r="OA1" s="535"/>
      <c r="OB1" s="535"/>
      <c r="OC1" s="535"/>
      <c r="OD1" s="535"/>
      <c r="OE1" s="535"/>
      <c r="OF1" s="535"/>
      <c r="OG1" s="535"/>
      <c r="OH1" s="535"/>
      <c r="OI1" s="535"/>
      <c r="OJ1" s="535"/>
      <c r="OK1" s="535"/>
      <c r="OL1" s="535"/>
      <c r="OM1" s="535"/>
      <c r="ON1" s="535"/>
      <c r="OO1" s="535"/>
      <c r="OP1" s="535"/>
      <c r="OQ1" s="535"/>
      <c r="OR1" s="535"/>
      <c r="OS1" s="535"/>
      <c r="OT1" s="535"/>
      <c r="OU1" s="535"/>
      <c r="OV1" s="535"/>
      <c r="OW1" s="535"/>
      <c r="OX1" s="535"/>
      <c r="OY1" s="535"/>
      <c r="OZ1" s="535"/>
      <c r="PA1" s="535"/>
      <c r="PB1" s="535"/>
      <c r="PC1" s="535"/>
      <c r="PD1" s="535"/>
      <c r="PE1" s="535"/>
      <c r="PF1" s="535"/>
      <c r="PG1" s="535"/>
      <c r="PH1" s="535"/>
      <c r="PI1" s="535"/>
      <c r="PJ1" s="535"/>
      <c r="PK1" s="535"/>
      <c r="PL1" s="535"/>
      <c r="PM1" s="535"/>
      <c r="PN1" s="535"/>
      <c r="PO1" s="535"/>
      <c r="PP1" s="535"/>
      <c r="PQ1" s="535"/>
      <c r="PR1" s="535"/>
      <c r="PS1" s="535"/>
      <c r="PT1" s="535"/>
      <c r="PU1" s="535"/>
      <c r="PV1" s="535"/>
      <c r="PW1" s="535"/>
      <c r="PX1" s="535"/>
      <c r="PY1" s="535"/>
      <c r="PZ1" s="535"/>
      <c r="QA1" s="535"/>
      <c r="QB1" s="535"/>
      <c r="QC1" s="535"/>
      <c r="QD1" s="535"/>
      <c r="QE1" s="535"/>
      <c r="QF1" s="535"/>
      <c r="QG1" s="535"/>
      <c r="QH1" s="535"/>
      <c r="QI1" s="535"/>
      <c r="QJ1" s="535"/>
      <c r="QK1" s="535"/>
      <c r="QL1" s="535"/>
      <c r="QM1" s="535"/>
      <c r="QN1" s="535"/>
      <c r="QO1" s="535"/>
      <c r="QP1" s="535"/>
      <c r="QQ1" s="535"/>
      <c r="QR1" s="535"/>
      <c r="QS1" s="535"/>
      <c r="QT1" s="535"/>
      <c r="QU1" s="535"/>
      <c r="QV1" s="535"/>
      <c r="QW1" s="535"/>
      <c r="QX1" s="535"/>
      <c r="QY1" s="535"/>
      <c r="QZ1" s="535"/>
      <c r="RA1" s="535"/>
      <c r="RB1" s="535"/>
      <c r="RC1" s="535"/>
      <c r="RD1" s="535"/>
      <c r="RE1" s="535"/>
      <c r="RF1" s="535"/>
      <c r="RG1" s="535"/>
      <c r="RH1" s="535"/>
      <c r="RI1" s="535"/>
      <c r="RJ1" s="535"/>
      <c r="RK1" s="535"/>
      <c r="RL1" s="535"/>
      <c r="RM1" s="535"/>
      <c r="RN1" s="535"/>
      <c r="RO1" s="535"/>
      <c r="RP1" s="535"/>
      <c r="RQ1" s="535"/>
      <c r="RR1" s="535"/>
      <c r="RS1" s="535"/>
      <c r="RT1" s="535"/>
      <c r="RU1" s="535"/>
      <c r="RV1" s="535"/>
      <c r="RW1" s="535"/>
      <c r="RX1" s="535"/>
      <c r="RY1" s="535"/>
      <c r="RZ1" s="535"/>
      <c r="SA1" s="535"/>
      <c r="SB1" s="535"/>
      <c r="SC1" s="535"/>
      <c r="SD1" s="535"/>
      <c r="SE1" s="535"/>
      <c r="SF1" s="535"/>
      <c r="SG1" s="535"/>
      <c r="SH1" s="535"/>
      <c r="SI1" s="535"/>
      <c r="SJ1" s="535"/>
      <c r="SK1" s="535"/>
      <c r="SL1" s="535"/>
      <c r="SM1" s="535"/>
      <c r="SN1" s="535"/>
      <c r="SO1" s="535"/>
      <c r="SP1" s="535"/>
      <c r="SQ1" s="535"/>
      <c r="SR1" s="535"/>
      <c r="SS1" s="535"/>
      <c r="ST1" s="535"/>
      <c r="SU1" s="535"/>
      <c r="SV1" s="535"/>
      <c r="SW1" s="535"/>
      <c r="SX1" s="535"/>
      <c r="SY1" s="535"/>
      <c r="SZ1" s="535"/>
      <c r="TA1" s="535"/>
      <c r="TB1" s="535"/>
      <c r="TC1" s="535"/>
      <c r="TD1" s="535"/>
      <c r="TE1" s="535"/>
      <c r="TF1" s="535"/>
      <c r="TG1" s="535"/>
      <c r="TH1" s="535"/>
      <c r="TI1" s="535"/>
      <c r="TJ1" s="535"/>
      <c r="TK1" s="535"/>
      <c r="TL1" s="535"/>
      <c r="TM1" s="535"/>
      <c r="TN1" s="535"/>
      <c r="TO1" s="535"/>
      <c r="TP1" s="535"/>
      <c r="TQ1" s="535"/>
      <c r="TR1" s="535"/>
      <c r="TS1" s="535"/>
      <c r="TT1" s="535"/>
      <c r="TU1" s="535"/>
      <c r="TV1" s="535"/>
      <c r="TW1" s="535"/>
      <c r="TX1" s="535"/>
      <c r="TY1" s="535"/>
      <c r="TZ1" s="535"/>
      <c r="UA1" s="535"/>
      <c r="UB1" s="535"/>
      <c r="UC1" s="535"/>
      <c r="UD1" s="535"/>
      <c r="UE1" s="535"/>
      <c r="UF1" s="535"/>
      <c r="UG1" s="535"/>
      <c r="UH1" s="535"/>
      <c r="UI1" s="535"/>
      <c r="UJ1" s="535"/>
      <c r="UK1" s="535"/>
      <c r="UL1" s="535"/>
      <c r="UM1" s="535"/>
      <c r="UN1" s="535"/>
      <c r="UO1" s="535"/>
      <c r="UP1" s="535"/>
      <c r="UQ1" s="535"/>
      <c r="UR1" s="535"/>
      <c r="US1" s="535"/>
      <c r="UT1" s="535"/>
      <c r="UU1" s="535"/>
      <c r="UV1" s="535"/>
      <c r="UW1" s="535"/>
      <c r="UX1" s="535"/>
      <c r="UY1" s="535"/>
      <c r="UZ1" s="535"/>
      <c r="VA1" s="535"/>
      <c r="VB1" s="535"/>
      <c r="VC1" s="535"/>
      <c r="VD1" s="535"/>
      <c r="VE1" s="535"/>
      <c r="VF1" s="535"/>
      <c r="VG1" s="535"/>
      <c r="VH1" s="535"/>
      <c r="VI1" s="535"/>
      <c r="VJ1" s="535"/>
      <c r="VK1" s="535"/>
      <c r="VL1" s="535"/>
      <c r="VM1" s="535"/>
      <c r="VN1" s="535"/>
      <c r="VO1" s="535"/>
      <c r="VP1" s="535"/>
      <c r="VQ1" s="535"/>
      <c r="VR1" s="535"/>
      <c r="VS1" s="535"/>
      <c r="VT1" s="535"/>
      <c r="VU1" s="535"/>
      <c r="VV1" s="535"/>
      <c r="VW1" s="535"/>
      <c r="VX1" s="535"/>
      <c r="VY1" s="535"/>
      <c r="VZ1" s="535"/>
      <c r="WA1" s="535"/>
      <c r="WB1" s="535"/>
      <c r="WC1" s="535"/>
      <c r="WD1" s="535"/>
      <c r="WE1" s="535"/>
      <c r="WF1" s="535"/>
      <c r="WG1" s="535"/>
      <c r="WH1" s="535"/>
      <c r="WI1" s="535"/>
      <c r="WJ1" s="535"/>
      <c r="WK1" s="535"/>
      <c r="WL1" s="535"/>
      <c r="WM1" s="535"/>
      <c r="WN1" s="535"/>
      <c r="WO1" s="535"/>
      <c r="WP1" s="535"/>
      <c r="WQ1" s="535"/>
      <c r="WR1" s="535"/>
      <c r="WS1" s="535"/>
      <c r="WT1" s="535"/>
      <c r="WU1" s="535"/>
      <c r="WV1" s="535"/>
      <c r="WW1" s="535"/>
      <c r="WX1" s="535"/>
      <c r="WY1" s="535"/>
      <c r="WZ1" s="535"/>
      <c r="XA1" s="535"/>
      <c r="XB1" s="535"/>
      <c r="XC1" s="535"/>
      <c r="XD1" s="535"/>
      <c r="XE1" s="535"/>
      <c r="XF1" s="535"/>
      <c r="XG1" s="535"/>
      <c r="XH1" s="535"/>
      <c r="XI1" s="535"/>
      <c r="XJ1" s="535"/>
      <c r="XK1" s="535"/>
      <c r="XL1" s="535"/>
      <c r="XM1" s="535"/>
      <c r="XN1" s="535"/>
      <c r="XO1" s="535"/>
      <c r="XP1" s="535"/>
      <c r="XQ1" s="535"/>
      <c r="XR1" s="535"/>
      <c r="XS1" s="535"/>
      <c r="XT1" s="535"/>
      <c r="XU1" s="535"/>
      <c r="XV1" s="535"/>
      <c r="XW1" s="535"/>
      <c r="XX1" s="535"/>
      <c r="XY1" s="535"/>
      <c r="XZ1" s="535"/>
      <c r="YA1" s="535"/>
      <c r="YB1" s="535"/>
      <c r="YC1" s="535"/>
      <c r="YD1" s="535"/>
      <c r="YE1" s="535"/>
      <c r="YF1" s="535"/>
      <c r="YG1" s="535"/>
      <c r="YH1" s="535"/>
      <c r="YI1" s="535"/>
      <c r="YJ1" s="535"/>
      <c r="YK1" s="535"/>
      <c r="YL1" s="535"/>
      <c r="YM1" s="535"/>
      <c r="YN1" s="535"/>
      <c r="YO1" s="535"/>
      <c r="YP1" s="535"/>
      <c r="YQ1" s="535"/>
      <c r="YR1" s="535"/>
      <c r="YS1" s="535"/>
      <c r="YT1" s="535"/>
      <c r="YU1" s="535"/>
      <c r="YV1" s="535"/>
      <c r="YW1" s="535"/>
      <c r="YX1" s="535"/>
      <c r="YY1" s="535"/>
      <c r="YZ1" s="535"/>
      <c r="ZA1" s="535"/>
      <c r="ZB1" s="535"/>
      <c r="ZC1" s="535"/>
      <c r="ZD1" s="535"/>
      <c r="ZE1" s="535"/>
      <c r="ZF1" s="535"/>
      <c r="ZG1" s="535"/>
      <c r="ZH1" s="535"/>
      <c r="ZI1" s="535"/>
      <c r="ZJ1" s="535"/>
      <c r="ZK1" s="535"/>
      <c r="ZL1" s="535"/>
      <c r="ZM1" s="535"/>
      <c r="ZN1" s="535"/>
      <c r="ZO1" s="535"/>
      <c r="ZP1" s="535"/>
      <c r="ZQ1" s="535"/>
      <c r="ZR1" s="535"/>
      <c r="ZS1" s="535"/>
      <c r="ZT1" s="535"/>
      <c r="ZU1" s="535"/>
      <c r="ZV1" s="535"/>
      <c r="ZW1" s="535"/>
      <c r="ZX1" s="535"/>
      <c r="ZY1" s="535"/>
      <c r="ZZ1" s="535"/>
      <c r="AAA1" s="535"/>
      <c r="AAB1" s="535"/>
      <c r="AAC1" s="535"/>
      <c r="AAD1" s="535"/>
      <c r="AAE1" s="535"/>
      <c r="AAF1" s="535"/>
      <c r="AAG1" s="535"/>
      <c r="AAH1" s="535"/>
      <c r="AAI1" s="535"/>
      <c r="AAJ1" s="535"/>
      <c r="AAK1" s="535"/>
      <c r="AAL1" s="535"/>
      <c r="AAM1" s="535"/>
      <c r="AAN1" s="535"/>
      <c r="AAO1" s="535"/>
      <c r="AAP1" s="535"/>
      <c r="AAQ1" s="535"/>
      <c r="AAR1" s="535"/>
      <c r="AAS1" s="535"/>
      <c r="AAT1" s="535"/>
      <c r="AAU1" s="535"/>
      <c r="AAV1" s="535"/>
      <c r="AAW1" s="535"/>
      <c r="AAX1" s="535"/>
      <c r="AAY1" s="535"/>
      <c r="AAZ1" s="535"/>
      <c r="ABA1" s="535"/>
      <c r="ABB1" s="535"/>
      <c r="ABC1" s="535"/>
      <c r="ABD1" s="535"/>
      <c r="ABE1" s="535"/>
      <c r="ABF1" s="535"/>
      <c r="ABG1" s="535"/>
      <c r="ABH1" s="535"/>
      <c r="ABI1" s="535"/>
      <c r="ABJ1" s="535"/>
      <c r="ABK1" s="535"/>
      <c r="ABL1" s="535"/>
      <c r="ABM1" s="535"/>
      <c r="ABN1" s="535"/>
      <c r="ABO1" s="535"/>
      <c r="ABP1" s="535"/>
      <c r="ABQ1" s="535"/>
      <c r="ABR1" s="535"/>
      <c r="ABS1" s="535"/>
      <c r="ABT1" s="535"/>
      <c r="ABU1" s="535"/>
      <c r="ABV1" s="535"/>
      <c r="ABW1" s="535"/>
      <c r="ABX1" s="535"/>
      <c r="ABY1" s="535"/>
      <c r="ABZ1" s="535"/>
      <c r="ACA1" s="535"/>
      <c r="ACB1" s="535"/>
      <c r="ACC1" s="535"/>
      <c r="ACD1" s="535"/>
      <c r="ACE1" s="535"/>
      <c r="ACF1" s="535"/>
      <c r="ACG1" s="535"/>
      <c r="ACH1" s="535"/>
      <c r="ACI1" s="535"/>
      <c r="ACJ1" s="535"/>
      <c r="ACK1" s="535"/>
      <c r="ACL1" s="535"/>
      <c r="ACM1" s="535"/>
      <c r="ACN1" s="535"/>
      <c r="ACO1" s="535"/>
      <c r="ACP1" s="535"/>
      <c r="ACQ1" s="535"/>
      <c r="ACR1" s="535"/>
      <c r="ACS1" s="535"/>
      <c r="ACT1" s="535"/>
      <c r="ACU1" s="535"/>
      <c r="ACV1" s="535"/>
      <c r="ACW1" s="535"/>
      <c r="ACX1" s="535"/>
      <c r="ACY1" s="535"/>
      <c r="ACZ1" s="535"/>
      <c r="ADA1" s="535"/>
      <c r="ADB1" s="535"/>
      <c r="ADC1" s="535"/>
      <c r="RYG1" s="535"/>
      <c r="RYH1" s="535"/>
      <c r="RYI1" s="535"/>
      <c r="RYJ1" s="535"/>
      <c r="RYK1" s="535"/>
      <c r="RYL1" s="535"/>
      <c r="RYM1" s="535"/>
      <c r="RYN1" s="535"/>
      <c r="RYO1" s="535"/>
      <c r="RYP1" s="535"/>
      <c r="RYQ1" s="535"/>
      <c r="RYR1" s="535"/>
      <c r="RYS1" s="535"/>
      <c r="RYT1" s="535"/>
      <c r="RYU1" s="535"/>
      <c r="RYV1" s="535"/>
      <c r="RYW1" s="535"/>
      <c r="RYX1" s="535"/>
      <c r="RYY1" s="535"/>
      <c r="RYZ1" s="535"/>
      <c r="RZA1" s="535"/>
      <c r="RZB1" s="535"/>
      <c r="RZC1" s="535"/>
      <c r="RZD1" s="535"/>
      <c r="RZE1" s="535"/>
      <c r="RZF1" s="535"/>
      <c r="RZG1" s="535"/>
      <c r="RZH1" s="535"/>
      <c r="RZI1" s="535"/>
      <c r="RZJ1" s="535"/>
      <c r="RZK1" s="535"/>
      <c r="RZL1" s="535"/>
      <c r="RZM1" s="535"/>
      <c r="RZN1" s="535"/>
      <c r="RZO1" s="535"/>
      <c r="RZP1" s="535"/>
      <c r="RZQ1" s="535"/>
      <c r="RZR1" s="535"/>
      <c r="RZS1" s="535"/>
      <c r="RZT1" s="535"/>
      <c r="RZU1" s="535"/>
      <c r="RZV1" s="535"/>
      <c r="RZW1" s="535"/>
      <c r="RZX1" s="535"/>
      <c r="RZY1" s="535"/>
      <c r="RZZ1" s="535"/>
      <c r="SAA1" s="535"/>
      <c r="SAB1" s="535"/>
      <c r="SAC1" s="535"/>
      <c r="SAD1" s="535"/>
      <c r="SAE1" s="535"/>
      <c r="SAF1" s="535"/>
      <c r="SAG1" s="535"/>
      <c r="SAH1" s="535"/>
      <c r="SAI1" s="535"/>
      <c r="SAJ1" s="535"/>
      <c r="SAK1" s="535"/>
      <c r="SAL1" s="535"/>
      <c r="SAM1" s="535"/>
      <c r="SAN1" s="535"/>
      <c r="SAO1" s="535"/>
      <c r="SAP1" s="535"/>
      <c r="SAQ1" s="535"/>
      <c r="SAR1" s="535"/>
      <c r="SAS1" s="535"/>
      <c r="SAT1" s="535"/>
      <c r="SAU1" s="535"/>
      <c r="SAV1" s="535"/>
      <c r="SAW1" s="535"/>
      <c r="SAX1" s="535"/>
      <c r="SAY1" s="535"/>
      <c r="SAZ1" s="535"/>
      <c r="SBA1" s="535"/>
      <c r="SBB1" s="535"/>
      <c r="SBC1" s="535"/>
      <c r="SBD1" s="535"/>
      <c r="SBE1" s="535"/>
      <c r="SBF1" s="535"/>
      <c r="SBG1" s="535"/>
      <c r="SBH1" s="535"/>
      <c r="SBI1" s="535"/>
      <c r="SBJ1" s="535"/>
      <c r="SBK1" s="535"/>
      <c r="SBL1" s="535"/>
      <c r="SBM1" s="535"/>
      <c r="SBN1" s="535"/>
      <c r="SBO1" s="535"/>
      <c r="SBP1" s="535"/>
      <c r="SBQ1" s="535"/>
      <c r="SBR1" s="535"/>
      <c r="SBS1" s="535"/>
      <c r="SBT1" s="535"/>
      <c r="SBU1" s="535"/>
      <c r="SBV1" s="535"/>
      <c r="SBW1" s="535"/>
      <c r="SBX1" s="535"/>
      <c r="SBY1" s="535"/>
      <c r="SBZ1" s="535"/>
      <c r="SCA1" s="535"/>
      <c r="SCB1" s="535"/>
      <c r="SCC1" s="535"/>
      <c r="SCD1" s="535"/>
      <c r="SCE1" s="535"/>
      <c r="SCF1" s="535"/>
      <c r="SCG1" s="535"/>
      <c r="SCH1" s="535"/>
      <c r="SCI1" s="535"/>
      <c r="SCJ1" s="535"/>
      <c r="SCK1" s="535"/>
      <c r="SCL1" s="535"/>
      <c r="SCM1" s="535"/>
      <c r="SCN1" s="535"/>
      <c r="SCO1" s="535"/>
      <c r="SCP1" s="535"/>
      <c r="SCQ1" s="535"/>
      <c r="SCR1" s="535"/>
      <c r="SCS1" s="535"/>
      <c r="SCT1" s="535"/>
      <c r="SCU1" s="535"/>
      <c r="SCV1" s="535"/>
      <c r="SCW1" s="535"/>
      <c r="SCX1" s="535"/>
      <c r="SCY1" s="535"/>
      <c r="SCZ1" s="535"/>
      <c r="SDA1" s="535"/>
      <c r="SDB1" s="535"/>
      <c r="SDC1" s="535"/>
      <c r="SDD1" s="535"/>
      <c r="SDE1" s="535"/>
      <c r="SDF1" s="535"/>
      <c r="SDG1" s="535"/>
      <c r="SDH1" s="535"/>
      <c r="SDI1" s="535"/>
      <c r="SDJ1" s="535"/>
      <c r="SDK1" s="535"/>
      <c r="SDL1" s="535"/>
      <c r="SDM1" s="535"/>
      <c r="SDN1" s="535"/>
      <c r="SDO1" s="535"/>
      <c r="SDP1" s="535"/>
      <c r="SDQ1" s="535"/>
      <c r="SDR1" s="535"/>
      <c r="SDS1" s="535"/>
      <c r="SDT1" s="535"/>
      <c r="SDU1" s="535"/>
      <c r="SDV1" s="535"/>
      <c r="SDW1" s="535"/>
      <c r="SDX1" s="535"/>
      <c r="SDY1" s="535"/>
      <c r="SDZ1" s="535"/>
      <c r="SEA1" s="535"/>
      <c r="SEB1" s="535"/>
      <c r="SEC1" s="535"/>
      <c r="SED1" s="535"/>
      <c r="SEE1" s="535"/>
      <c r="SEF1" s="535"/>
      <c r="SEG1" s="535"/>
      <c r="SEH1" s="535"/>
      <c r="SEI1" s="535"/>
      <c r="SEJ1" s="535"/>
      <c r="SEK1" s="535"/>
      <c r="SEL1" s="535"/>
      <c r="SEM1" s="535"/>
      <c r="SEN1" s="535"/>
      <c r="SEO1" s="535"/>
      <c r="SEP1" s="535"/>
      <c r="SEQ1" s="535"/>
      <c r="SER1" s="535"/>
      <c r="SES1" s="535"/>
      <c r="SET1" s="535"/>
      <c r="SEU1" s="535"/>
      <c r="SEV1" s="535"/>
      <c r="SEW1" s="535"/>
      <c r="SEX1" s="535"/>
      <c r="SEY1" s="535"/>
      <c r="SEZ1" s="535"/>
      <c r="SFA1" s="535"/>
      <c r="SFB1" s="535"/>
      <c r="SFC1" s="535"/>
      <c r="SFD1" s="535"/>
      <c r="SFE1" s="535"/>
      <c r="SFF1" s="535"/>
      <c r="SFG1" s="535"/>
      <c r="SFH1" s="535"/>
      <c r="SFI1" s="535"/>
      <c r="SFJ1" s="535"/>
      <c r="SFK1" s="535"/>
      <c r="SFL1" s="535"/>
      <c r="SFM1" s="535"/>
      <c r="SFN1" s="535"/>
      <c r="SFO1" s="535"/>
      <c r="SFP1" s="535"/>
      <c r="SFQ1" s="535"/>
      <c r="SFR1" s="535"/>
      <c r="SFS1" s="535"/>
      <c r="SFT1" s="535"/>
      <c r="SFU1" s="535"/>
      <c r="SFV1" s="535"/>
      <c r="SFW1" s="535"/>
      <c r="SFX1" s="535"/>
      <c r="SFY1" s="535"/>
      <c r="SFZ1" s="535"/>
      <c r="SGA1" s="535"/>
      <c r="SGB1" s="535"/>
      <c r="SGC1" s="535"/>
      <c r="SGD1" s="535"/>
      <c r="SGE1" s="535"/>
      <c r="SGF1" s="535"/>
      <c r="SGG1" s="535"/>
      <c r="SGH1" s="535"/>
      <c r="SGI1" s="535"/>
      <c r="SGJ1" s="535"/>
      <c r="SGK1" s="535"/>
      <c r="SGL1" s="535"/>
      <c r="SGM1" s="535"/>
      <c r="SGN1" s="535"/>
      <c r="SGO1" s="535"/>
      <c r="SGP1" s="535"/>
      <c r="SGQ1" s="535"/>
      <c r="SGR1" s="535"/>
      <c r="SGS1" s="535"/>
      <c r="SGT1" s="535"/>
      <c r="SGU1" s="535"/>
      <c r="SGV1" s="535"/>
      <c r="SGW1" s="535"/>
      <c r="SGX1" s="535"/>
      <c r="SGY1" s="535"/>
      <c r="SGZ1" s="535"/>
      <c r="SHA1" s="535"/>
      <c r="SHB1" s="535"/>
      <c r="SHC1" s="535"/>
      <c r="SHD1" s="535"/>
      <c r="SHE1" s="535"/>
      <c r="SHF1" s="535"/>
      <c r="SHG1" s="535"/>
      <c r="SHH1" s="535"/>
      <c r="SHI1" s="535"/>
      <c r="SHJ1" s="535"/>
      <c r="SHK1" s="535"/>
      <c r="SHL1" s="535"/>
      <c r="SHM1" s="535"/>
      <c r="SHN1" s="535"/>
      <c r="SHO1" s="535"/>
      <c r="SHP1" s="535"/>
      <c r="SHQ1" s="535"/>
      <c r="SHR1" s="535"/>
      <c r="SHS1" s="535"/>
      <c r="SHT1" s="535"/>
      <c r="SHU1" s="535"/>
      <c r="SHV1" s="535"/>
      <c r="SHW1" s="535"/>
      <c r="SHX1" s="535"/>
      <c r="SHY1" s="535"/>
      <c r="SHZ1" s="535"/>
      <c r="SIA1" s="535"/>
      <c r="SIB1" s="535"/>
      <c r="SIC1" s="535"/>
      <c r="SID1" s="535"/>
      <c r="SIE1" s="535"/>
      <c r="SIF1" s="535"/>
      <c r="SIG1" s="535"/>
      <c r="SIH1" s="535"/>
      <c r="SII1" s="535"/>
      <c r="SIJ1" s="535"/>
      <c r="SIK1" s="535"/>
      <c r="SIL1" s="535"/>
      <c r="SIM1" s="535"/>
      <c r="SIN1" s="535"/>
      <c r="SIO1" s="535"/>
      <c r="SIP1" s="535"/>
      <c r="SIQ1" s="535"/>
      <c r="SIR1" s="535"/>
      <c r="SIS1" s="535"/>
      <c r="SIT1" s="535"/>
      <c r="SIU1" s="535"/>
      <c r="SIV1" s="535"/>
      <c r="SIW1" s="535"/>
      <c r="SIX1" s="535"/>
      <c r="SIY1" s="535"/>
      <c r="SIZ1" s="535"/>
      <c r="SJA1" s="535"/>
      <c r="SJB1" s="535"/>
      <c r="SJC1" s="535"/>
      <c r="SJD1" s="535"/>
      <c r="SJE1" s="535"/>
      <c r="SJF1" s="535"/>
      <c r="SJG1" s="535"/>
      <c r="SJH1" s="535"/>
      <c r="SJI1" s="535"/>
      <c r="SJJ1" s="535"/>
      <c r="SJK1" s="535"/>
      <c r="SJL1" s="535"/>
      <c r="SJM1" s="535"/>
      <c r="SJN1" s="535"/>
      <c r="SJO1" s="535"/>
      <c r="SJP1" s="535"/>
      <c r="SJQ1" s="535"/>
      <c r="SJR1" s="535"/>
      <c r="SJS1" s="535"/>
      <c r="SJT1" s="535"/>
      <c r="SJU1" s="535"/>
      <c r="SJV1" s="535"/>
      <c r="SJW1" s="535"/>
      <c r="SJX1" s="535"/>
      <c r="SJY1" s="535"/>
      <c r="SJZ1" s="535"/>
      <c r="SKA1" s="535"/>
      <c r="SKB1" s="535"/>
      <c r="SKC1" s="535"/>
      <c r="SKD1" s="535"/>
      <c r="SKE1" s="535"/>
      <c r="SKF1" s="535"/>
      <c r="SKG1" s="535"/>
      <c r="SKH1" s="535"/>
      <c r="SKI1" s="535"/>
      <c r="SKJ1" s="535"/>
      <c r="SKK1" s="535"/>
      <c r="SKL1" s="535"/>
      <c r="SKM1" s="535"/>
      <c r="SKN1" s="535"/>
      <c r="SKO1" s="535"/>
      <c r="SKP1" s="535"/>
      <c r="SKQ1" s="535"/>
      <c r="SKR1" s="535"/>
      <c r="SKS1" s="535"/>
      <c r="SKT1" s="535"/>
      <c r="SKU1" s="535"/>
      <c r="SKV1" s="535"/>
      <c r="SKW1" s="535"/>
      <c r="SKX1" s="535"/>
      <c r="SKY1" s="535"/>
      <c r="SKZ1" s="535"/>
      <c r="SLA1" s="535"/>
      <c r="SLB1" s="535"/>
      <c r="SLC1" s="535"/>
      <c r="SLD1" s="535"/>
      <c r="SLE1" s="535"/>
      <c r="SLF1" s="535"/>
      <c r="SLG1" s="535"/>
      <c r="SLH1" s="535"/>
      <c r="SLI1" s="535"/>
      <c r="SLJ1" s="535"/>
      <c r="SLK1" s="535"/>
      <c r="SLL1" s="535"/>
      <c r="SLM1" s="535"/>
      <c r="SLN1" s="535"/>
      <c r="SLO1" s="535"/>
      <c r="SLP1" s="535"/>
      <c r="SLQ1" s="535"/>
      <c r="SLR1" s="535"/>
      <c r="SLS1" s="535"/>
      <c r="SLT1" s="535"/>
      <c r="SLU1" s="535"/>
      <c r="SLV1" s="535"/>
      <c r="SLW1" s="535"/>
      <c r="SLX1" s="535"/>
      <c r="SLY1" s="535"/>
      <c r="SLZ1" s="535"/>
      <c r="SMA1" s="535"/>
      <c r="SMB1" s="535"/>
      <c r="SMC1" s="535"/>
      <c r="SMD1" s="535"/>
      <c r="SME1" s="535"/>
      <c r="SMF1" s="535"/>
      <c r="SMG1" s="535"/>
      <c r="SMH1" s="535"/>
      <c r="SMI1" s="535"/>
      <c r="SMJ1" s="535"/>
      <c r="SMK1" s="535"/>
      <c r="SML1" s="535"/>
      <c r="SMM1" s="535"/>
      <c r="SMN1" s="535"/>
      <c r="SMO1" s="535"/>
      <c r="SMP1" s="535"/>
      <c r="SMQ1" s="535"/>
      <c r="SMR1" s="535"/>
      <c r="SMS1" s="535"/>
      <c r="SMT1" s="535"/>
      <c r="SMU1" s="535"/>
      <c r="SMV1" s="535"/>
      <c r="SMW1" s="535"/>
      <c r="SMX1" s="535"/>
      <c r="SMY1" s="535"/>
      <c r="SMZ1" s="535"/>
      <c r="SNA1" s="535"/>
      <c r="SNB1" s="535"/>
      <c r="SNC1" s="535"/>
      <c r="SND1" s="535"/>
      <c r="SNE1" s="535"/>
      <c r="SNF1" s="535"/>
      <c r="SNG1" s="535"/>
      <c r="SNH1" s="535"/>
      <c r="SNI1" s="535"/>
      <c r="SNJ1" s="535"/>
      <c r="SNK1" s="535"/>
      <c r="SNL1" s="535"/>
      <c r="SNM1" s="535"/>
      <c r="SNN1" s="535"/>
      <c r="SNO1" s="535"/>
      <c r="SNP1" s="535"/>
      <c r="SNQ1" s="535"/>
      <c r="SNR1" s="535"/>
      <c r="SNS1" s="535"/>
      <c r="SNT1" s="535"/>
      <c r="SNU1" s="535"/>
      <c r="SNV1" s="535"/>
      <c r="SNW1" s="535"/>
      <c r="SNX1" s="535"/>
      <c r="SNY1" s="535"/>
      <c r="SNZ1" s="535"/>
      <c r="SOA1" s="535"/>
      <c r="SOB1" s="535"/>
      <c r="SOC1" s="535"/>
      <c r="SOD1" s="535"/>
      <c r="SOE1" s="535"/>
      <c r="SOF1" s="535"/>
      <c r="SOG1" s="535"/>
      <c r="SOH1" s="535"/>
      <c r="SOI1" s="535"/>
      <c r="SOJ1" s="535"/>
      <c r="SOK1" s="535"/>
      <c r="SOL1" s="535"/>
      <c r="SOM1" s="535"/>
      <c r="SON1" s="535"/>
      <c r="SOO1" s="535"/>
      <c r="SOP1" s="535"/>
      <c r="SOQ1" s="535"/>
      <c r="SOR1" s="535"/>
      <c r="SOS1" s="535"/>
      <c r="SOT1" s="535"/>
      <c r="SOU1" s="535"/>
      <c r="SOV1" s="535"/>
      <c r="SOW1" s="535"/>
      <c r="SOX1" s="535"/>
      <c r="SOY1" s="535"/>
      <c r="SOZ1" s="535"/>
      <c r="SPA1" s="535"/>
      <c r="SPB1" s="535"/>
      <c r="SPC1" s="535"/>
      <c r="SPD1" s="535"/>
      <c r="SPE1" s="535"/>
      <c r="SPF1" s="535"/>
      <c r="SPG1" s="535"/>
      <c r="SPH1" s="535"/>
      <c r="SPI1" s="535"/>
      <c r="SPJ1" s="535"/>
      <c r="SPK1" s="535"/>
      <c r="SPL1" s="535"/>
      <c r="SPM1" s="535"/>
      <c r="SPN1" s="535"/>
      <c r="SPO1" s="535"/>
      <c r="SPP1" s="535"/>
      <c r="SPQ1" s="535"/>
      <c r="SPR1" s="535"/>
      <c r="SPS1" s="535"/>
      <c r="SPT1" s="535"/>
      <c r="SPU1" s="535"/>
      <c r="SPV1" s="535"/>
      <c r="SPW1" s="535"/>
      <c r="SPX1" s="535"/>
      <c r="SPY1" s="535"/>
      <c r="SPZ1" s="535"/>
      <c r="SQA1" s="535"/>
      <c r="SQB1" s="535"/>
      <c r="SQC1" s="535"/>
      <c r="SQD1" s="535"/>
      <c r="SQE1" s="535"/>
      <c r="SQF1" s="535"/>
      <c r="SQG1" s="535"/>
      <c r="SQH1" s="535"/>
      <c r="SQI1" s="535"/>
      <c r="SQJ1" s="535"/>
      <c r="SQK1" s="535"/>
      <c r="SQL1" s="535"/>
      <c r="SQM1" s="535"/>
      <c r="SQN1" s="535"/>
      <c r="SQO1" s="535"/>
      <c r="SQP1" s="535"/>
      <c r="SQQ1" s="535"/>
      <c r="SQR1" s="535"/>
      <c r="SQS1" s="535"/>
      <c r="SQT1" s="535"/>
      <c r="SQU1" s="535"/>
      <c r="SQV1" s="535"/>
      <c r="SQW1" s="535"/>
      <c r="SQX1" s="535"/>
      <c r="SQY1" s="535"/>
      <c r="SQZ1" s="535"/>
      <c r="SRA1" s="535"/>
      <c r="SRB1" s="535"/>
      <c r="SRC1" s="535"/>
      <c r="SRD1" s="535"/>
      <c r="SRE1" s="535"/>
      <c r="SRF1" s="535"/>
      <c r="SRG1" s="535"/>
      <c r="SRH1" s="535"/>
      <c r="SRI1" s="535"/>
      <c r="SRJ1" s="535"/>
      <c r="SRK1" s="535"/>
      <c r="SRL1" s="535"/>
      <c r="SRM1" s="535"/>
      <c r="SRN1" s="535"/>
      <c r="SRO1" s="535"/>
      <c r="SRP1" s="535"/>
      <c r="SRQ1" s="535"/>
      <c r="SRR1" s="535"/>
      <c r="SRS1" s="535"/>
      <c r="SRT1" s="535"/>
      <c r="SRU1" s="535"/>
      <c r="SRV1" s="535"/>
      <c r="SRW1" s="535"/>
      <c r="SRX1" s="535"/>
      <c r="SRY1" s="535"/>
      <c r="SRZ1" s="535"/>
      <c r="SSA1" s="535"/>
      <c r="SSB1" s="535"/>
      <c r="SSC1" s="535"/>
      <c r="SSD1" s="535"/>
      <c r="SSE1" s="535"/>
      <c r="SSF1" s="535"/>
      <c r="SSG1" s="535"/>
      <c r="SSH1" s="535"/>
      <c r="SSI1" s="535"/>
      <c r="SSJ1" s="535"/>
      <c r="SSK1" s="535"/>
      <c r="SSL1" s="535"/>
      <c r="SSM1" s="535"/>
      <c r="SSN1" s="535"/>
      <c r="SSO1" s="535"/>
      <c r="SSP1" s="535"/>
      <c r="SSQ1" s="535"/>
      <c r="SSR1" s="535"/>
      <c r="SSS1" s="535"/>
      <c r="SST1" s="535"/>
      <c r="SSU1" s="535"/>
      <c r="SSV1" s="535"/>
      <c r="SSW1" s="535"/>
      <c r="SSX1" s="535"/>
      <c r="SSY1" s="535"/>
      <c r="SSZ1" s="535"/>
      <c r="STA1" s="535"/>
      <c r="STB1" s="535"/>
      <c r="STC1" s="535"/>
      <c r="STD1" s="535"/>
      <c r="STE1" s="535"/>
      <c r="STF1" s="535"/>
      <c r="STG1" s="535"/>
      <c r="STH1" s="535"/>
      <c r="STI1" s="535"/>
      <c r="STJ1" s="535"/>
      <c r="STK1" s="535"/>
      <c r="STL1" s="535"/>
      <c r="STM1" s="535"/>
      <c r="STN1" s="535"/>
      <c r="STO1" s="535"/>
      <c r="STP1" s="535"/>
      <c r="STQ1" s="535"/>
      <c r="STR1" s="535"/>
      <c r="STS1" s="535"/>
      <c r="STT1" s="535"/>
      <c r="STU1" s="535"/>
      <c r="STV1" s="535"/>
      <c r="STW1" s="535"/>
      <c r="STX1" s="535"/>
      <c r="STY1" s="535"/>
      <c r="STZ1" s="535"/>
      <c r="SUA1" s="535"/>
      <c r="SUB1" s="535"/>
      <c r="SUC1" s="535"/>
      <c r="SUD1" s="535"/>
      <c r="SUE1" s="535"/>
      <c r="SUF1" s="535"/>
      <c r="SUG1" s="535"/>
      <c r="SUH1" s="535"/>
      <c r="SUI1" s="535"/>
      <c r="SUJ1" s="535"/>
      <c r="SUK1" s="535"/>
      <c r="SUL1" s="535"/>
      <c r="SUM1" s="535"/>
      <c r="SUN1" s="535"/>
      <c r="SUO1" s="535"/>
      <c r="SUP1" s="535"/>
      <c r="SUQ1" s="535"/>
      <c r="SUR1" s="535"/>
      <c r="SUS1" s="535"/>
      <c r="SUT1" s="535"/>
      <c r="SUU1" s="535"/>
      <c r="SUV1" s="535"/>
      <c r="SUW1" s="535"/>
      <c r="SUX1" s="535"/>
      <c r="SUY1" s="535"/>
      <c r="SUZ1" s="535"/>
      <c r="SVA1" s="535"/>
      <c r="SVB1" s="535"/>
      <c r="SVC1" s="535"/>
      <c r="SVD1" s="535"/>
      <c r="SVE1" s="535"/>
      <c r="SVF1" s="535"/>
      <c r="SVG1" s="535"/>
      <c r="SVH1" s="535"/>
      <c r="SVI1" s="535"/>
      <c r="SVJ1" s="535"/>
      <c r="SVK1" s="535"/>
      <c r="SVL1" s="535"/>
      <c r="SVM1" s="535"/>
      <c r="SVN1" s="535"/>
      <c r="SVO1" s="535"/>
      <c r="SVP1" s="535"/>
      <c r="SVQ1" s="535"/>
      <c r="SVR1" s="535"/>
      <c r="SVS1" s="535"/>
      <c r="SVT1" s="535"/>
      <c r="SVU1" s="535"/>
      <c r="SVV1" s="535"/>
      <c r="SVW1" s="535"/>
      <c r="SVX1" s="535"/>
      <c r="SVY1" s="535"/>
      <c r="SVZ1" s="535"/>
      <c r="SWA1" s="535"/>
      <c r="SWB1" s="535"/>
      <c r="SWC1" s="535"/>
      <c r="SWD1" s="535"/>
      <c r="SWE1" s="535"/>
      <c r="SWF1" s="535"/>
      <c r="SWG1" s="535"/>
      <c r="SWH1" s="535"/>
      <c r="SWI1" s="535"/>
      <c r="SWJ1" s="535"/>
      <c r="SWK1" s="535"/>
      <c r="SWL1" s="535"/>
      <c r="SWM1" s="535"/>
      <c r="SWN1" s="535"/>
      <c r="SWO1" s="535"/>
      <c r="SWP1" s="535"/>
      <c r="SWQ1" s="535"/>
      <c r="SWR1" s="535"/>
      <c r="SWS1" s="535"/>
      <c r="SWT1" s="535"/>
      <c r="SWU1" s="535"/>
      <c r="SWV1" s="535"/>
      <c r="SWW1" s="535"/>
      <c r="SWX1" s="535"/>
      <c r="SWY1" s="535"/>
      <c r="SWZ1" s="535"/>
      <c r="SXA1" s="535"/>
      <c r="SXB1" s="535"/>
      <c r="SXC1" s="535"/>
      <c r="SXD1" s="535"/>
      <c r="SXE1" s="535"/>
      <c r="SXF1" s="535"/>
      <c r="SXG1" s="535"/>
      <c r="SXH1" s="535"/>
      <c r="SXI1" s="535"/>
      <c r="SXJ1" s="535"/>
      <c r="SXK1" s="535"/>
      <c r="SXL1" s="535"/>
      <c r="SXM1" s="535"/>
      <c r="SXN1" s="535"/>
      <c r="SXO1" s="535"/>
      <c r="SXP1" s="535"/>
      <c r="SXQ1" s="535"/>
      <c r="SXR1" s="535"/>
      <c r="SXS1" s="535"/>
      <c r="SXT1" s="535"/>
      <c r="SXU1" s="535"/>
      <c r="SXV1" s="535"/>
      <c r="SXW1" s="535"/>
      <c r="SXX1" s="535"/>
      <c r="SXY1" s="535"/>
      <c r="SXZ1" s="535"/>
      <c r="SYA1" s="535"/>
      <c r="SYB1" s="535"/>
      <c r="SYC1" s="535"/>
      <c r="SYD1" s="535"/>
      <c r="SYE1" s="535"/>
      <c r="SYF1" s="535"/>
      <c r="SYG1" s="535"/>
      <c r="SYH1" s="535"/>
      <c r="SYI1" s="535"/>
      <c r="SYJ1" s="535"/>
      <c r="SYK1" s="535"/>
      <c r="SYL1" s="535"/>
      <c r="SYM1" s="535"/>
      <c r="SYN1" s="535"/>
      <c r="SYO1" s="535"/>
      <c r="SYP1" s="535"/>
      <c r="SYQ1" s="535"/>
      <c r="SYR1" s="535"/>
      <c r="SYS1" s="535"/>
      <c r="SYT1" s="535"/>
      <c r="SYU1" s="535"/>
      <c r="SYV1" s="535"/>
      <c r="SYW1" s="535"/>
      <c r="SYX1" s="535"/>
      <c r="SYY1" s="535"/>
      <c r="SYZ1" s="535"/>
      <c r="SZA1" s="535"/>
      <c r="SZB1" s="535"/>
      <c r="SZC1" s="535"/>
      <c r="SZD1" s="535"/>
      <c r="SZE1" s="535"/>
      <c r="SZF1" s="535"/>
      <c r="SZG1" s="535"/>
      <c r="SZH1" s="535"/>
      <c r="SZI1" s="535"/>
      <c r="SZJ1" s="535"/>
      <c r="SZK1" s="535"/>
      <c r="SZL1" s="535"/>
      <c r="SZM1" s="535"/>
      <c r="SZN1" s="535"/>
      <c r="SZO1" s="535"/>
      <c r="SZP1" s="535"/>
      <c r="SZQ1" s="535"/>
      <c r="SZR1" s="535"/>
      <c r="SZS1" s="535"/>
      <c r="SZT1" s="535"/>
      <c r="SZU1" s="535"/>
      <c r="SZV1" s="535"/>
      <c r="SZW1" s="535"/>
      <c r="SZX1" s="535"/>
      <c r="SZY1" s="535"/>
      <c r="SZZ1" s="535"/>
      <c r="TAA1" s="535"/>
      <c r="TAB1" s="535"/>
      <c r="TAC1" s="535"/>
      <c r="TAD1" s="535"/>
      <c r="TAE1" s="535"/>
      <c r="TAF1" s="535"/>
      <c r="TAG1" s="535"/>
      <c r="TAH1" s="535"/>
      <c r="TAI1" s="535"/>
      <c r="TAJ1" s="535"/>
      <c r="TAK1" s="535"/>
      <c r="TAL1" s="535"/>
      <c r="TAM1" s="535"/>
      <c r="TAN1" s="535"/>
      <c r="TAO1" s="535"/>
      <c r="TAP1" s="535"/>
      <c r="TAQ1" s="535"/>
      <c r="TAR1" s="535"/>
      <c r="TAS1" s="535"/>
      <c r="TAT1" s="535"/>
      <c r="TAU1" s="535"/>
      <c r="TAV1" s="535"/>
      <c r="TAW1" s="535"/>
      <c r="TAX1" s="535"/>
      <c r="TAY1" s="535"/>
      <c r="TAZ1" s="535"/>
      <c r="TBA1" s="535"/>
      <c r="TBB1" s="535"/>
      <c r="TBC1" s="535"/>
      <c r="TBD1" s="535"/>
      <c r="TBE1" s="535"/>
      <c r="TBF1" s="535"/>
      <c r="TBG1" s="535"/>
      <c r="TBH1" s="535"/>
      <c r="TBI1" s="535"/>
      <c r="TBJ1" s="535"/>
      <c r="TBK1" s="535"/>
      <c r="TBL1" s="535"/>
      <c r="TBM1" s="535"/>
      <c r="TBN1" s="535"/>
      <c r="TBO1" s="535"/>
      <c r="TBP1" s="535"/>
      <c r="TBQ1" s="535"/>
      <c r="TBR1" s="535"/>
      <c r="TBS1" s="535"/>
      <c r="TBT1" s="535"/>
      <c r="TBU1" s="535"/>
      <c r="TBV1" s="535"/>
      <c r="TBW1" s="535"/>
      <c r="TBX1" s="535"/>
      <c r="TBY1" s="535"/>
      <c r="TBZ1" s="535"/>
      <c r="TCA1" s="535"/>
      <c r="TCB1" s="535"/>
      <c r="TCC1" s="535"/>
      <c r="TCD1" s="535"/>
      <c r="TCE1" s="535"/>
      <c r="TCF1" s="535"/>
      <c r="TCG1" s="535"/>
      <c r="TCH1" s="535"/>
      <c r="TCI1" s="535"/>
      <c r="TCJ1" s="535"/>
      <c r="TCK1" s="535"/>
      <c r="TCL1" s="535"/>
      <c r="TCM1" s="535"/>
      <c r="TCN1" s="535"/>
      <c r="TCO1" s="535"/>
      <c r="TCP1" s="535"/>
      <c r="TCQ1" s="535"/>
      <c r="TCR1" s="535"/>
      <c r="TCS1" s="535"/>
      <c r="TCT1" s="535"/>
      <c r="TCU1" s="535"/>
      <c r="TCV1" s="535"/>
      <c r="TCW1" s="535"/>
      <c r="TCX1" s="535"/>
      <c r="TCY1" s="535"/>
      <c r="TCZ1" s="535"/>
      <c r="TDA1" s="535"/>
      <c r="TDB1" s="535"/>
      <c r="TDC1" s="535"/>
      <c r="TDD1" s="535"/>
      <c r="TDE1" s="535"/>
      <c r="TDF1" s="535"/>
      <c r="TDG1" s="535"/>
      <c r="TDH1" s="535"/>
      <c r="TDI1" s="535"/>
      <c r="TDJ1" s="535"/>
      <c r="TDK1" s="535"/>
      <c r="TDL1" s="535"/>
      <c r="TDM1" s="535"/>
      <c r="TDN1" s="535"/>
      <c r="TDO1" s="535"/>
      <c r="TDP1" s="535"/>
      <c r="TDQ1" s="535"/>
      <c r="TDR1" s="535"/>
      <c r="TDS1" s="535"/>
      <c r="TDT1" s="535"/>
      <c r="TDU1" s="535"/>
      <c r="TDV1" s="535"/>
      <c r="TDW1" s="535"/>
      <c r="TDX1" s="535"/>
      <c r="TDY1" s="535"/>
      <c r="TDZ1" s="535"/>
      <c r="TEA1" s="535"/>
      <c r="TEB1" s="535"/>
      <c r="TEC1" s="535"/>
      <c r="TED1" s="535"/>
      <c r="TEE1" s="535"/>
      <c r="TEF1" s="535"/>
      <c r="TEG1" s="535"/>
      <c r="TEH1" s="535"/>
      <c r="TEI1" s="535"/>
      <c r="TEJ1" s="535"/>
      <c r="TEK1" s="535"/>
      <c r="TEL1" s="535"/>
      <c r="TEM1" s="535"/>
      <c r="TEN1" s="535"/>
      <c r="TEO1" s="535"/>
      <c r="TEP1" s="535"/>
      <c r="TEQ1" s="535"/>
      <c r="TER1" s="535"/>
      <c r="TES1" s="535"/>
      <c r="TET1" s="535"/>
      <c r="TEU1" s="535"/>
      <c r="TEV1" s="535"/>
      <c r="TEW1" s="535"/>
      <c r="TEX1" s="535"/>
      <c r="TEY1" s="535"/>
      <c r="TEZ1" s="535"/>
      <c r="TFA1" s="535"/>
      <c r="TFB1" s="535"/>
      <c r="TFC1" s="535"/>
      <c r="TFD1" s="535"/>
      <c r="TFE1" s="535"/>
      <c r="TFF1" s="535"/>
      <c r="TFG1" s="535"/>
      <c r="TFH1" s="535"/>
      <c r="TFI1" s="535"/>
      <c r="TFJ1" s="535"/>
      <c r="TFK1" s="535"/>
      <c r="TFL1" s="535"/>
      <c r="TFM1" s="535"/>
      <c r="TFN1" s="535"/>
      <c r="TFO1" s="535"/>
      <c r="TFP1" s="535"/>
      <c r="TFQ1" s="535"/>
      <c r="TFR1" s="535"/>
      <c r="TFS1" s="535"/>
      <c r="TFT1" s="535"/>
      <c r="TFU1" s="535"/>
      <c r="TFV1" s="535"/>
      <c r="TFW1" s="535"/>
      <c r="TFX1" s="535"/>
      <c r="TFY1" s="535"/>
      <c r="TFZ1" s="535"/>
      <c r="TGA1" s="535"/>
      <c r="TGB1" s="535"/>
      <c r="TGC1" s="535"/>
      <c r="TGD1" s="535"/>
      <c r="TGE1" s="535"/>
      <c r="TGF1" s="535"/>
      <c r="TGG1" s="535"/>
      <c r="TGH1" s="535"/>
      <c r="TGI1" s="535"/>
      <c r="TGJ1" s="535"/>
      <c r="TGK1" s="535"/>
      <c r="TGL1" s="535"/>
      <c r="TGM1" s="535"/>
      <c r="TGN1" s="535"/>
      <c r="TGO1" s="535"/>
      <c r="TGP1" s="535"/>
      <c r="TGQ1" s="535"/>
      <c r="TGR1" s="535"/>
      <c r="TGS1" s="535"/>
      <c r="TGT1" s="535"/>
      <c r="TGU1" s="535"/>
      <c r="TGV1" s="535"/>
      <c r="TGW1" s="535"/>
      <c r="TGX1" s="535"/>
      <c r="TGY1" s="535"/>
      <c r="TGZ1" s="535"/>
      <c r="THA1" s="535"/>
      <c r="THB1" s="535"/>
      <c r="THC1" s="535"/>
      <c r="THD1" s="535"/>
      <c r="THE1" s="535"/>
      <c r="THF1" s="535"/>
      <c r="THG1" s="535"/>
      <c r="THH1" s="535"/>
      <c r="THI1" s="535"/>
      <c r="THJ1" s="535"/>
      <c r="THK1" s="535"/>
      <c r="THL1" s="535"/>
      <c r="THM1" s="535"/>
      <c r="THN1" s="535"/>
      <c r="THO1" s="535"/>
      <c r="THP1" s="535"/>
      <c r="THQ1" s="535"/>
      <c r="THR1" s="535"/>
      <c r="THS1" s="535"/>
      <c r="THT1" s="535"/>
      <c r="THU1" s="535"/>
      <c r="THV1" s="535"/>
      <c r="THW1" s="535"/>
      <c r="THX1" s="535"/>
      <c r="THY1" s="535"/>
      <c r="THZ1" s="535"/>
      <c r="TIA1" s="535"/>
      <c r="TIB1" s="535"/>
      <c r="TIC1" s="535"/>
      <c r="TID1" s="535"/>
      <c r="TIE1" s="535"/>
      <c r="TIF1" s="535"/>
      <c r="TIG1" s="535"/>
      <c r="TIH1" s="535"/>
      <c r="TII1" s="535"/>
      <c r="TIJ1" s="535"/>
      <c r="TIK1" s="535"/>
      <c r="TIL1" s="535"/>
      <c r="TIM1" s="535"/>
      <c r="TIN1" s="535"/>
      <c r="TIO1" s="535"/>
      <c r="TIP1" s="535"/>
      <c r="TIQ1" s="535"/>
      <c r="TIR1" s="535"/>
      <c r="TIS1" s="535"/>
      <c r="TIT1" s="535"/>
      <c r="TIU1" s="535"/>
      <c r="TIV1" s="535"/>
      <c r="TIW1" s="535"/>
      <c r="TIX1" s="535"/>
      <c r="TIY1" s="535"/>
      <c r="TIZ1" s="535"/>
      <c r="TJA1" s="535"/>
      <c r="TJB1" s="535"/>
      <c r="TJC1" s="535"/>
      <c r="TJD1" s="535"/>
      <c r="TJE1" s="535"/>
      <c r="TJF1" s="535"/>
      <c r="TJG1" s="535"/>
      <c r="TJH1" s="535"/>
      <c r="TJI1" s="535"/>
      <c r="TJJ1" s="535"/>
      <c r="TJK1" s="535"/>
      <c r="TJL1" s="535"/>
      <c r="TJM1" s="535"/>
      <c r="TJN1" s="535"/>
      <c r="TJO1" s="535"/>
      <c r="TJP1" s="535"/>
      <c r="TJQ1" s="535"/>
      <c r="TJR1" s="535"/>
      <c r="TJS1" s="535"/>
      <c r="TJT1" s="535"/>
      <c r="TJU1" s="535"/>
      <c r="TJV1" s="535"/>
      <c r="TJW1" s="535"/>
      <c r="TJX1" s="535"/>
      <c r="TJY1" s="535"/>
      <c r="TJZ1" s="535"/>
      <c r="TKA1" s="535"/>
      <c r="TKB1" s="535"/>
      <c r="TKC1" s="535"/>
      <c r="TKD1" s="535"/>
      <c r="TKE1" s="535"/>
      <c r="TKF1" s="535"/>
      <c r="TKG1" s="535"/>
      <c r="TKH1" s="535"/>
      <c r="TKI1" s="535"/>
      <c r="TKJ1" s="535"/>
      <c r="TKK1" s="535"/>
      <c r="TKL1" s="535"/>
      <c r="TKM1" s="535"/>
      <c r="TKN1" s="535"/>
      <c r="TKO1" s="535"/>
      <c r="TKP1" s="535"/>
      <c r="TKQ1" s="535"/>
      <c r="TKR1" s="535"/>
      <c r="TKS1" s="535"/>
      <c r="TKT1" s="535"/>
      <c r="TKU1" s="535"/>
      <c r="TKV1" s="535"/>
      <c r="TKW1" s="535"/>
      <c r="TKX1" s="535"/>
      <c r="TKY1" s="535"/>
      <c r="TKZ1" s="535"/>
      <c r="TLA1" s="535"/>
      <c r="TLB1" s="535"/>
      <c r="TLC1" s="535"/>
      <c r="TLD1" s="535"/>
      <c r="TLE1" s="535"/>
      <c r="TLF1" s="535"/>
      <c r="TLG1" s="535"/>
      <c r="TLH1" s="535"/>
      <c r="TLI1" s="535"/>
      <c r="TLJ1" s="535"/>
      <c r="TLK1" s="535"/>
      <c r="TLL1" s="535"/>
      <c r="TLM1" s="535"/>
      <c r="TLN1" s="535"/>
      <c r="TLO1" s="535"/>
      <c r="TLP1" s="535"/>
      <c r="TLQ1" s="535"/>
      <c r="TLR1" s="535"/>
      <c r="TLS1" s="535"/>
      <c r="TLT1" s="535"/>
      <c r="TLU1" s="535"/>
      <c r="TLV1" s="535"/>
      <c r="TLW1" s="535"/>
      <c r="TLX1" s="535"/>
      <c r="TLY1" s="535"/>
      <c r="TLZ1" s="535"/>
      <c r="TMA1" s="535"/>
      <c r="TMB1" s="535"/>
      <c r="TMC1" s="535"/>
      <c r="TMD1" s="535"/>
      <c r="TME1" s="535"/>
      <c r="TMF1" s="535"/>
      <c r="TMG1" s="535"/>
      <c r="TMH1" s="535"/>
      <c r="TMI1" s="535"/>
      <c r="TMJ1" s="535"/>
      <c r="TMK1" s="535"/>
      <c r="TML1" s="535"/>
      <c r="TMM1" s="535"/>
      <c r="TMN1" s="535"/>
      <c r="TMO1" s="535"/>
      <c r="TMP1" s="535"/>
      <c r="TMQ1" s="535"/>
      <c r="TMR1" s="535"/>
      <c r="TMS1" s="535"/>
      <c r="TMT1" s="535"/>
      <c r="TMU1" s="535"/>
      <c r="TMV1" s="535"/>
      <c r="TMW1" s="535"/>
      <c r="TMX1" s="535"/>
      <c r="TMY1" s="535"/>
      <c r="TMZ1" s="535"/>
      <c r="TNA1" s="535"/>
      <c r="TNB1" s="535"/>
      <c r="TNC1" s="535"/>
      <c r="TND1" s="535"/>
      <c r="TNE1" s="535"/>
      <c r="TNF1" s="535"/>
      <c r="TNG1" s="535"/>
      <c r="TNH1" s="535"/>
      <c r="TNI1" s="535"/>
      <c r="TNJ1" s="535"/>
      <c r="TNK1" s="535"/>
      <c r="TNL1" s="535"/>
      <c r="TNM1" s="535"/>
      <c r="TNN1" s="535"/>
      <c r="TNO1" s="535"/>
      <c r="TNP1" s="535"/>
      <c r="TNQ1" s="535"/>
      <c r="TNR1" s="535"/>
      <c r="TNS1" s="535"/>
      <c r="TNT1" s="535"/>
      <c r="TNU1" s="535"/>
      <c r="TNV1" s="535"/>
      <c r="TNW1" s="535"/>
      <c r="TNX1" s="535"/>
      <c r="TNY1" s="535"/>
      <c r="TNZ1" s="535"/>
      <c r="TOA1" s="535"/>
      <c r="TOB1" s="535"/>
      <c r="TOC1" s="535"/>
      <c r="TOD1" s="535"/>
      <c r="TOE1" s="535"/>
      <c r="TOF1" s="535"/>
      <c r="TOG1" s="535"/>
      <c r="TOH1" s="535"/>
      <c r="TOI1" s="535"/>
      <c r="TOJ1" s="535"/>
      <c r="TOK1" s="535"/>
      <c r="TOL1" s="535"/>
      <c r="TOM1" s="535"/>
      <c r="TON1" s="535"/>
      <c r="TOO1" s="535"/>
      <c r="TOP1" s="535"/>
      <c r="TOQ1" s="535"/>
      <c r="TOR1" s="535"/>
      <c r="TOS1" s="535"/>
      <c r="TOT1" s="535"/>
      <c r="TOU1" s="535"/>
      <c r="TOV1" s="535"/>
      <c r="TOW1" s="535"/>
      <c r="TOX1" s="535"/>
      <c r="TOY1" s="535"/>
      <c r="TOZ1" s="535"/>
      <c r="TPA1" s="535"/>
      <c r="TPB1" s="535"/>
      <c r="TPC1" s="535"/>
      <c r="TPD1" s="535"/>
      <c r="TPE1" s="535"/>
      <c r="TPF1" s="535"/>
      <c r="TPG1" s="535"/>
      <c r="TPH1" s="535"/>
      <c r="TPI1" s="535"/>
      <c r="TPJ1" s="535"/>
      <c r="TPK1" s="535"/>
      <c r="TPL1" s="535"/>
      <c r="TPM1" s="535"/>
      <c r="TPN1" s="535"/>
      <c r="TPO1" s="535"/>
      <c r="TPP1" s="535"/>
      <c r="TPQ1" s="535"/>
      <c r="TPR1" s="535"/>
      <c r="TPS1" s="535"/>
      <c r="TPT1" s="535"/>
      <c r="TPU1" s="535"/>
      <c r="TPV1" s="535"/>
      <c r="TPW1" s="535"/>
      <c r="TPX1" s="535"/>
      <c r="TPY1" s="535"/>
      <c r="TPZ1" s="535"/>
      <c r="TQA1" s="535"/>
      <c r="TQB1" s="535"/>
      <c r="TQC1" s="535"/>
      <c r="TQD1" s="535"/>
      <c r="TQE1" s="535"/>
      <c r="TQF1" s="535"/>
      <c r="TQG1" s="535"/>
      <c r="TQH1" s="535"/>
      <c r="TQI1" s="535"/>
      <c r="TQJ1" s="535"/>
      <c r="TQK1" s="535"/>
      <c r="TQL1" s="535"/>
      <c r="TQM1" s="535"/>
      <c r="TQN1" s="535"/>
      <c r="TQO1" s="535"/>
      <c r="TQP1" s="535"/>
      <c r="TQQ1" s="535"/>
      <c r="TQR1" s="535"/>
      <c r="TQS1" s="535"/>
      <c r="TQT1" s="535"/>
      <c r="TQU1" s="535"/>
      <c r="TQV1" s="535"/>
      <c r="TQW1" s="535"/>
      <c r="TQX1" s="535"/>
      <c r="TQY1" s="535"/>
      <c r="TQZ1" s="535"/>
      <c r="TRA1" s="535"/>
      <c r="TRB1" s="535"/>
      <c r="TRC1" s="535"/>
      <c r="TRD1" s="535"/>
      <c r="TRE1" s="535"/>
      <c r="TRF1" s="535"/>
      <c r="TRG1" s="535"/>
      <c r="TRH1" s="535"/>
      <c r="TRI1" s="535"/>
      <c r="TRJ1" s="535"/>
      <c r="TRK1" s="535"/>
      <c r="TRL1" s="535"/>
      <c r="TRM1" s="535"/>
      <c r="TRN1" s="535"/>
      <c r="TRO1" s="535"/>
      <c r="TRP1" s="535"/>
      <c r="TRQ1" s="535"/>
      <c r="TRR1" s="535"/>
      <c r="TRS1" s="535"/>
      <c r="TRT1" s="535"/>
      <c r="TRU1" s="535"/>
      <c r="TRV1" s="535"/>
      <c r="TRW1" s="535"/>
      <c r="TRX1" s="535"/>
      <c r="TRY1" s="535"/>
      <c r="TRZ1" s="535"/>
      <c r="TSA1" s="535"/>
      <c r="TSB1" s="535"/>
      <c r="TSC1" s="535"/>
      <c r="TSD1" s="535"/>
      <c r="TSE1" s="535"/>
      <c r="TSF1" s="535"/>
      <c r="TSG1" s="535"/>
      <c r="TSH1" s="535"/>
      <c r="TSI1" s="535"/>
      <c r="TSJ1" s="535"/>
      <c r="TSK1" s="535"/>
      <c r="TSL1" s="535"/>
      <c r="TSM1" s="535"/>
      <c r="TSN1" s="535"/>
      <c r="TSO1" s="535"/>
      <c r="TSP1" s="535"/>
      <c r="TSQ1" s="535"/>
      <c r="TSR1" s="535"/>
      <c r="TSS1" s="535"/>
      <c r="TST1" s="535"/>
      <c r="TSU1" s="535"/>
      <c r="TSV1" s="535"/>
      <c r="TSW1" s="535"/>
      <c r="TSX1" s="535"/>
      <c r="TSY1" s="535"/>
      <c r="TSZ1" s="535"/>
      <c r="TTA1" s="535"/>
      <c r="TTB1" s="535"/>
      <c r="TTC1" s="535"/>
      <c r="TTD1" s="535"/>
      <c r="TTE1" s="535"/>
      <c r="TTF1" s="535"/>
      <c r="TTG1" s="535"/>
      <c r="TTH1" s="535"/>
      <c r="TTI1" s="535"/>
      <c r="TTJ1" s="535"/>
      <c r="TTK1" s="535"/>
      <c r="TTL1" s="535"/>
      <c r="TTM1" s="535"/>
      <c r="TTN1" s="535"/>
      <c r="TTO1" s="535"/>
      <c r="TTP1" s="535"/>
      <c r="TTQ1" s="535"/>
      <c r="TTR1" s="535"/>
      <c r="TTS1" s="535"/>
      <c r="TTT1" s="535"/>
      <c r="TTU1" s="535"/>
      <c r="TTV1" s="535"/>
      <c r="TTW1" s="535"/>
      <c r="TTX1" s="535"/>
      <c r="TTY1" s="535"/>
      <c r="TTZ1" s="535"/>
      <c r="TUA1" s="535"/>
      <c r="TUB1" s="535"/>
      <c r="TUC1" s="535"/>
      <c r="TUD1" s="535"/>
      <c r="TUE1" s="535"/>
      <c r="TUF1" s="535"/>
      <c r="TUG1" s="535"/>
      <c r="TUH1" s="535"/>
      <c r="TUI1" s="535"/>
      <c r="TUJ1" s="535"/>
      <c r="TUK1" s="535"/>
      <c r="TUL1" s="535"/>
      <c r="TUM1" s="535"/>
      <c r="TUN1" s="535"/>
      <c r="TUO1" s="535"/>
      <c r="TUP1" s="535"/>
      <c r="TUQ1" s="535"/>
      <c r="TUR1" s="535"/>
      <c r="TUS1" s="535"/>
      <c r="TUT1" s="535"/>
      <c r="TUU1" s="535"/>
      <c r="TUV1" s="535"/>
      <c r="TUW1" s="535"/>
      <c r="TUX1" s="535"/>
      <c r="TUY1" s="535"/>
      <c r="TUZ1" s="535"/>
      <c r="TVA1" s="535"/>
      <c r="TVB1" s="535"/>
      <c r="TVC1" s="535"/>
      <c r="TVD1" s="535"/>
      <c r="TVE1" s="535"/>
      <c r="TVF1" s="535"/>
      <c r="TVG1" s="535"/>
      <c r="TVH1" s="535"/>
      <c r="TVI1" s="535"/>
      <c r="TVJ1" s="535"/>
      <c r="TVK1" s="535"/>
      <c r="TVL1" s="535"/>
      <c r="TVM1" s="535"/>
      <c r="TVN1" s="535"/>
      <c r="TVO1" s="535"/>
      <c r="TVP1" s="535"/>
      <c r="TVQ1" s="535"/>
      <c r="TVR1" s="535"/>
      <c r="TVS1" s="535"/>
      <c r="TVT1" s="535"/>
      <c r="TVU1" s="535"/>
      <c r="TVV1" s="535"/>
      <c r="TVW1" s="535"/>
      <c r="TVX1" s="535"/>
      <c r="TVY1" s="535"/>
      <c r="TVZ1" s="535"/>
      <c r="TWA1" s="535"/>
      <c r="TWB1" s="535"/>
      <c r="TWC1" s="535"/>
      <c r="TWD1" s="535"/>
      <c r="TWE1" s="535"/>
      <c r="TWF1" s="535"/>
      <c r="TWG1" s="535"/>
      <c r="TWH1" s="535"/>
      <c r="TWI1" s="535"/>
      <c r="TWJ1" s="535"/>
      <c r="TWK1" s="535"/>
      <c r="TWL1" s="535"/>
      <c r="TWM1" s="535"/>
      <c r="TWN1" s="535"/>
      <c r="TWO1" s="535"/>
      <c r="TWP1" s="535"/>
      <c r="TWQ1" s="535"/>
      <c r="TWR1" s="535"/>
      <c r="TWS1" s="535"/>
      <c r="TWT1" s="535"/>
      <c r="TWU1" s="535"/>
      <c r="TWV1" s="535"/>
      <c r="TWW1" s="535"/>
      <c r="TWX1" s="535"/>
      <c r="TWY1" s="535"/>
      <c r="TWZ1" s="535"/>
      <c r="TXA1" s="535"/>
      <c r="TXB1" s="535"/>
      <c r="TXC1" s="535"/>
      <c r="TXD1" s="535"/>
      <c r="TXE1" s="535"/>
      <c r="TXF1" s="535"/>
      <c r="TXG1" s="535"/>
      <c r="TXH1" s="535"/>
      <c r="TXI1" s="535"/>
      <c r="TXJ1" s="535"/>
      <c r="TXK1" s="535"/>
      <c r="TXL1" s="535"/>
      <c r="TXM1" s="535"/>
      <c r="TXN1" s="535"/>
      <c r="TXO1" s="535"/>
      <c r="TXP1" s="535"/>
      <c r="TXQ1" s="535"/>
      <c r="TXR1" s="535"/>
      <c r="TXS1" s="535"/>
      <c r="TXT1" s="535"/>
      <c r="TXU1" s="535"/>
      <c r="TXV1" s="535"/>
      <c r="TXW1" s="535"/>
      <c r="TXX1" s="535"/>
      <c r="TXY1" s="535"/>
      <c r="TXZ1" s="535"/>
      <c r="TYA1" s="535"/>
      <c r="TYB1" s="535"/>
      <c r="TYC1" s="535"/>
      <c r="TYD1" s="535"/>
      <c r="TYE1" s="535"/>
      <c r="TYF1" s="535"/>
      <c r="TYG1" s="535"/>
      <c r="TYH1" s="535"/>
      <c r="TYI1" s="535"/>
      <c r="TYJ1" s="535"/>
      <c r="TYK1" s="535"/>
      <c r="TYL1" s="535"/>
      <c r="TYM1" s="535"/>
      <c r="TYN1" s="535"/>
      <c r="TYO1" s="535"/>
      <c r="TYP1" s="535"/>
      <c r="TYQ1" s="535"/>
      <c r="TYR1" s="535"/>
      <c r="TYS1" s="535"/>
      <c r="TYT1" s="535"/>
      <c r="TYU1" s="535"/>
      <c r="TYV1" s="535"/>
      <c r="TYW1" s="535"/>
      <c r="TYX1" s="535"/>
      <c r="TYY1" s="535"/>
      <c r="TYZ1" s="535"/>
      <c r="TZA1" s="535"/>
      <c r="TZB1" s="535"/>
      <c r="TZC1" s="535"/>
      <c r="TZD1" s="535"/>
      <c r="TZE1" s="535"/>
      <c r="TZF1" s="535"/>
      <c r="TZG1" s="535"/>
      <c r="TZH1" s="535"/>
      <c r="TZI1" s="535"/>
      <c r="TZJ1" s="535"/>
      <c r="TZK1" s="535"/>
      <c r="TZL1" s="535"/>
      <c r="TZM1" s="535"/>
      <c r="TZN1" s="535"/>
      <c r="TZO1" s="535"/>
      <c r="TZP1" s="535"/>
      <c r="TZQ1" s="535"/>
      <c r="TZR1" s="535"/>
      <c r="TZS1" s="535"/>
      <c r="TZT1" s="535"/>
      <c r="TZU1" s="535"/>
      <c r="TZV1" s="535"/>
      <c r="TZW1" s="535"/>
      <c r="TZX1" s="535"/>
      <c r="TZY1" s="535"/>
      <c r="TZZ1" s="535"/>
      <c r="UAA1" s="535"/>
      <c r="UAB1" s="535"/>
      <c r="UAC1" s="535"/>
      <c r="UAD1" s="535"/>
      <c r="UAE1" s="535"/>
      <c r="UAF1" s="535"/>
      <c r="UAG1" s="535"/>
      <c r="UAH1" s="535"/>
      <c r="UAI1" s="535"/>
      <c r="UAJ1" s="535"/>
      <c r="UAK1" s="535"/>
      <c r="UAL1" s="535"/>
      <c r="UAM1" s="535"/>
      <c r="UAN1" s="535"/>
      <c r="UAO1" s="535"/>
      <c r="UAP1" s="535"/>
      <c r="UAQ1" s="535"/>
      <c r="UAR1" s="535"/>
      <c r="UAS1" s="535"/>
      <c r="UAT1" s="535"/>
      <c r="UAU1" s="535"/>
      <c r="UAV1" s="535"/>
      <c r="UAW1" s="535"/>
      <c r="UAX1" s="535"/>
      <c r="UAY1" s="535"/>
      <c r="UAZ1" s="535"/>
      <c r="UBA1" s="535"/>
      <c r="UBB1" s="535"/>
      <c r="UBC1" s="535"/>
      <c r="UBD1" s="535"/>
      <c r="UBE1" s="535"/>
      <c r="UBF1" s="535"/>
      <c r="UBG1" s="535"/>
      <c r="UBH1" s="535"/>
      <c r="UBI1" s="535"/>
      <c r="UBJ1" s="535"/>
      <c r="UBK1" s="535"/>
      <c r="UBL1" s="535"/>
      <c r="UBM1" s="535"/>
      <c r="UBN1" s="535"/>
      <c r="UBO1" s="535"/>
      <c r="UBP1" s="535"/>
      <c r="UBQ1" s="535"/>
      <c r="UBR1" s="535"/>
      <c r="UBS1" s="535"/>
      <c r="UBT1" s="535"/>
      <c r="UBU1" s="535"/>
      <c r="UBV1" s="535"/>
      <c r="UBW1" s="535"/>
      <c r="UBX1" s="535"/>
      <c r="UBY1" s="535"/>
      <c r="UBZ1" s="535"/>
      <c r="UCA1" s="535"/>
      <c r="UCB1" s="535"/>
      <c r="UCC1" s="535"/>
      <c r="UCD1" s="535"/>
      <c r="UCE1" s="535"/>
      <c r="UCF1" s="535"/>
      <c r="UCG1" s="535"/>
      <c r="UCH1" s="535"/>
      <c r="UCI1" s="535"/>
      <c r="UCJ1" s="535"/>
      <c r="UCK1" s="535"/>
      <c r="UCL1" s="535"/>
      <c r="UCM1" s="535"/>
      <c r="UCN1" s="535"/>
      <c r="UCO1" s="535"/>
      <c r="UCP1" s="535"/>
      <c r="UCQ1" s="535"/>
      <c r="UCR1" s="535"/>
      <c r="UCS1" s="535"/>
      <c r="UCT1" s="535"/>
      <c r="UCU1" s="535"/>
      <c r="UCV1" s="535"/>
      <c r="UCW1" s="535"/>
      <c r="UCX1" s="535"/>
      <c r="UCY1" s="535"/>
      <c r="UCZ1" s="535"/>
      <c r="UDA1" s="535"/>
      <c r="UDB1" s="535"/>
      <c r="UDC1" s="535"/>
      <c r="UDD1" s="535"/>
      <c r="UDE1" s="535"/>
      <c r="UDF1" s="535"/>
      <c r="UDG1" s="535"/>
      <c r="UDH1" s="535"/>
      <c r="UDI1" s="535"/>
      <c r="UDJ1" s="535"/>
      <c r="UDK1" s="535"/>
      <c r="UDL1" s="535"/>
      <c r="UDM1" s="535"/>
      <c r="UDN1" s="535"/>
      <c r="UDO1" s="535"/>
      <c r="UDP1" s="535"/>
      <c r="UDQ1" s="535"/>
      <c r="UDR1" s="535"/>
      <c r="UDS1" s="535"/>
      <c r="UDT1" s="535"/>
      <c r="UDU1" s="535"/>
      <c r="UDV1" s="535"/>
      <c r="UDW1" s="535"/>
      <c r="UDX1" s="535"/>
      <c r="UDY1" s="535"/>
      <c r="UDZ1" s="535"/>
      <c r="UEA1" s="535"/>
      <c r="UEB1" s="535"/>
      <c r="UEC1" s="535"/>
      <c r="UED1" s="535"/>
      <c r="UEE1" s="535"/>
      <c r="UEF1" s="535"/>
      <c r="UEG1" s="535"/>
      <c r="UEH1" s="535"/>
      <c r="UEI1" s="535"/>
      <c r="UEJ1" s="535"/>
      <c r="UEK1" s="535"/>
      <c r="UEL1" s="535"/>
      <c r="UEM1" s="535"/>
      <c r="UEN1" s="535"/>
      <c r="UEO1" s="535"/>
      <c r="UEP1" s="535"/>
      <c r="UEQ1" s="535"/>
      <c r="UER1" s="535"/>
      <c r="UES1" s="535"/>
      <c r="UET1" s="535"/>
      <c r="UEU1" s="535"/>
      <c r="UEV1" s="535"/>
      <c r="UEW1" s="535"/>
      <c r="UEX1" s="535"/>
      <c r="UEY1" s="535"/>
      <c r="UEZ1" s="535"/>
      <c r="UFA1" s="535"/>
      <c r="UFB1" s="535"/>
      <c r="UFC1" s="535"/>
      <c r="UFD1" s="535"/>
      <c r="UFE1" s="535"/>
      <c r="UFF1" s="535"/>
      <c r="UFG1" s="535"/>
      <c r="UFH1" s="535"/>
      <c r="UFI1" s="535"/>
      <c r="UFJ1" s="535"/>
      <c r="UFK1" s="535"/>
      <c r="UFL1" s="535"/>
      <c r="UFM1" s="535"/>
      <c r="UFN1" s="535"/>
      <c r="UFO1" s="535"/>
      <c r="UFP1" s="535"/>
      <c r="UFQ1" s="535"/>
      <c r="UFR1" s="535"/>
      <c r="UFS1" s="535"/>
      <c r="UFT1" s="535"/>
      <c r="UFU1" s="535"/>
      <c r="UFV1" s="535"/>
      <c r="UFW1" s="535"/>
      <c r="UFX1" s="535"/>
      <c r="UFY1" s="535"/>
      <c r="UFZ1" s="535"/>
      <c r="UGA1" s="535"/>
      <c r="UGB1" s="535"/>
      <c r="UGC1" s="535"/>
      <c r="UGD1" s="535"/>
      <c r="UGE1" s="535"/>
      <c r="UGF1" s="535"/>
      <c r="UGG1" s="535"/>
      <c r="UGH1" s="535"/>
      <c r="UGI1" s="535"/>
      <c r="UGJ1" s="535"/>
      <c r="UGK1" s="535"/>
      <c r="UGL1" s="535"/>
      <c r="UGM1" s="535"/>
      <c r="UGN1" s="535"/>
      <c r="UGO1" s="535"/>
      <c r="UGP1" s="535"/>
      <c r="UGQ1" s="535"/>
      <c r="UGR1" s="535"/>
      <c r="UGS1" s="535"/>
      <c r="UGT1" s="535"/>
      <c r="UGU1" s="535"/>
      <c r="UGV1" s="535"/>
      <c r="UGW1" s="535"/>
      <c r="UGX1" s="535"/>
      <c r="UGY1" s="535"/>
      <c r="UGZ1" s="535"/>
      <c r="UHA1" s="535"/>
      <c r="UHB1" s="535"/>
      <c r="UHC1" s="535"/>
      <c r="UHD1" s="535"/>
      <c r="UHE1" s="535"/>
      <c r="UHF1" s="535"/>
      <c r="UHG1" s="535"/>
      <c r="UHH1" s="535"/>
      <c r="UHI1" s="535"/>
      <c r="UHJ1" s="535"/>
      <c r="UHK1" s="535"/>
      <c r="UHL1" s="535"/>
      <c r="UHM1" s="535"/>
      <c r="UHN1" s="535"/>
      <c r="UHO1" s="535"/>
      <c r="UHP1" s="535"/>
      <c r="UHQ1" s="535"/>
      <c r="UHR1" s="535"/>
      <c r="UHS1" s="535"/>
      <c r="UHT1" s="535"/>
      <c r="UHU1" s="535"/>
      <c r="UHV1" s="535"/>
      <c r="UHW1" s="535"/>
      <c r="UHX1" s="535"/>
      <c r="UHY1" s="535"/>
      <c r="UHZ1" s="535"/>
      <c r="UIA1" s="535"/>
      <c r="UIB1" s="535"/>
      <c r="UIC1" s="535"/>
      <c r="UID1" s="535"/>
      <c r="UIE1" s="535"/>
      <c r="UIF1" s="535"/>
      <c r="UIG1" s="535"/>
      <c r="UIH1" s="535"/>
      <c r="UII1" s="535"/>
      <c r="UIJ1" s="535"/>
      <c r="UIK1" s="535"/>
      <c r="UIL1" s="535"/>
      <c r="UIM1" s="535"/>
      <c r="UIN1" s="535"/>
      <c r="UIO1" s="535"/>
      <c r="UIP1" s="535"/>
      <c r="UIQ1" s="535"/>
      <c r="UIR1" s="535"/>
      <c r="UIS1" s="535"/>
      <c r="UIT1" s="535"/>
      <c r="UIU1" s="535"/>
      <c r="UIV1" s="535"/>
      <c r="UIW1" s="535"/>
      <c r="UIX1" s="535"/>
      <c r="UIY1" s="535"/>
      <c r="UIZ1" s="535"/>
      <c r="UJA1" s="535"/>
      <c r="UJB1" s="535"/>
      <c r="UJC1" s="535"/>
      <c r="UJD1" s="535"/>
      <c r="UJE1" s="535"/>
      <c r="UJF1" s="535"/>
      <c r="UJG1" s="535"/>
      <c r="UJH1" s="535"/>
      <c r="UJI1" s="535"/>
      <c r="UJJ1" s="535"/>
      <c r="UJK1" s="535"/>
      <c r="UJL1" s="535"/>
      <c r="UJM1" s="535"/>
      <c r="UJN1" s="535"/>
      <c r="UJO1" s="535"/>
      <c r="UJP1" s="535"/>
      <c r="UJQ1" s="535"/>
      <c r="UJR1" s="535"/>
      <c r="UJS1" s="535"/>
      <c r="UJT1" s="535"/>
      <c r="UJU1" s="535"/>
      <c r="UJV1" s="535"/>
      <c r="UJW1" s="535"/>
      <c r="UJX1" s="535"/>
      <c r="UJY1" s="535"/>
      <c r="UJZ1" s="535"/>
      <c r="UKA1" s="535"/>
      <c r="UKB1" s="535"/>
      <c r="UKC1" s="535"/>
      <c r="UKD1" s="535"/>
      <c r="UKE1" s="535"/>
      <c r="UKF1" s="535"/>
      <c r="UKG1" s="535"/>
      <c r="UKH1" s="535"/>
      <c r="UKI1" s="535"/>
      <c r="UKJ1" s="535"/>
      <c r="UKK1" s="535"/>
      <c r="UKL1" s="535"/>
      <c r="UKM1" s="535"/>
      <c r="UKN1" s="535"/>
      <c r="UKO1" s="535"/>
      <c r="UKP1" s="535"/>
      <c r="UKQ1" s="535"/>
      <c r="UKR1" s="535"/>
      <c r="UKS1" s="535"/>
      <c r="UKT1" s="535"/>
      <c r="UKU1" s="535"/>
      <c r="UKV1" s="535"/>
      <c r="UKW1" s="535"/>
      <c r="UKX1" s="535"/>
      <c r="UKY1" s="535"/>
      <c r="UKZ1" s="535"/>
      <c r="ULA1" s="535"/>
      <c r="ULB1" s="535"/>
      <c r="ULC1" s="535"/>
      <c r="ULD1" s="535"/>
      <c r="ULE1" s="535"/>
      <c r="ULF1" s="535"/>
      <c r="ULG1" s="535"/>
      <c r="ULH1" s="535"/>
      <c r="ULI1" s="535"/>
      <c r="ULJ1" s="535"/>
      <c r="ULK1" s="535"/>
      <c r="ULL1" s="535"/>
      <c r="ULM1" s="535"/>
      <c r="ULN1" s="535"/>
      <c r="ULO1" s="535"/>
      <c r="ULP1" s="535"/>
      <c r="ULQ1" s="535"/>
      <c r="ULR1" s="535"/>
      <c r="ULS1" s="535"/>
      <c r="ULT1" s="535"/>
      <c r="ULU1" s="535"/>
      <c r="ULV1" s="535"/>
      <c r="ULW1" s="535"/>
      <c r="ULX1" s="535"/>
      <c r="ULY1" s="535"/>
      <c r="ULZ1" s="535"/>
      <c r="UMA1" s="535"/>
      <c r="UMB1" s="535"/>
      <c r="UMC1" s="535"/>
      <c r="UMD1" s="535"/>
      <c r="UME1" s="535"/>
      <c r="UMF1" s="535"/>
      <c r="UMG1" s="535"/>
      <c r="UMH1" s="535"/>
      <c r="UMI1" s="535"/>
      <c r="UMJ1" s="535"/>
      <c r="UMK1" s="535"/>
      <c r="UML1" s="535"/>
      <c r="UMM1" s="535"/>
      <c r="UMN1" s="535"/>
      <c r="UMO1" s="535"/>
      <c r="UMP1" s="535"/>
      <c r="UMQ1" s="535"/>
      <c r="UMR1" s="535"/>
      <c r="UMS1" s="535"/>
      <c r="UMT1" s="535"/>
      <c r="UMU1" s="535"/>
      <c r="UMV1" s="535"/>
      <c r="UMW1" s="535"/>
      <c r="UMX1" s="535"/>
      <c r="UMY1" s="535"/>
      <c r="UMZ1" s="535"/>
      <c r="UNA1" s="535"/>
      <c r="UNB1" s="535"/>
      <c r="UNC1" s="535"/>
      <c r="UND1" s="535"/>
      <c r="UNE1" s="535"/>
      <c r="UNF1" s="535"/>
      <c r="UNG1" s="535"/>
      <c r="UNH1" s="535"/>
      <c r="UNI1" s="535"/>
      <c r="UNJ1" s="535"/>
      <c r="UNK1" s="535"/>
      <c r="UNL1" s="535"/>
      <c r="UNM1" s="535"/>
      <c r="UNN1" s="535"/>
      <c r="UNO1" s="535"/>
      <c r="UNP1" s="535"/>
      <c r="UNQ1" s="535"/>
      <c r="UNR1" s="535"/>
      <c r="UNS1" s="535"/>
      <c r="UNT1" s="535"/>
      <c r="UNU1" s="535"/>
      <c r="UNV1" s="535"/>
      <c r="UNW1" s="535"/>
      <c r="UNX1" s="535"/>
      <c r="UNY1" s="535"/>
      <c r="UNZ1" s="535"/>
      <c r="UOA1" s="535"/>
      <c r="UOB1" s="535"/>
      <c r="UOC1" s="535"/>
      <c r="UOD1" s="535"/>
      <c r="UOE1" s="535"/>
      <c r="UOF1" s="535"/>
      <c r="UOG1" s="535"/>
      <c r="UOH1" s="535"/>
      <c r="UOI1" s="535"/>
      <c r="UOJ1" s="535"/>
      <c r="UOK1" s="535"/>
      <c r="UOL1" s="535"/>
      <c r="UOM1" s="535"/>
      <c r="UON1" s="535"/>
      <c r="UOO1" s="535"/>
      <c r="UOP1" s="535"/>
      <c r="UOQ1" s="535"/>
      <c r="UOR1" s="535"/>
      <c r="UOS1" s="535"/>
      <c r="UOT1" s="535"/>
      <c r="UOU1" s="535"/>
      <c r="UOV1" s="535"/>
      <c r="UOW1" s="535"/>
      <c r="UOX1" s="535"/>
      <c r="UOY1" s="535"/>
      <c r="UOZ1" s="535"/>
      <c r="UPA1" s="535"/>
      <c r="UPB1" s="535"/>
      <c r="UPC1" s="535"/>
      <c r="UPD1" s="535"/>
      <c r="UPE1" s="535"/>
      <c r="UPF1" s="535"/>
      <c r="UPG1" s="535"/>
      <c r="UPH1" s="535"/>
      <c r="UPI1" s="535"/>
      <c r="UPJ1" s="535"/>
      <c r="UPK1" s="535"/>
      <c r="UPL1" s="535"/>
      <c r="UPM1" s="535"/>
      <c r="UPN1" s="535"/>
      <c r="UPO1" s="535"/>
      <c r="UPP1" s="535"/>
      <c r="UPQ1" s="535"/>
      <c r="UPR1" s="535"/>
      <c r="UPS1" s="535"/>
      <c r="UPT1" s="535"/>
      <c r="UPU1" s="535"/>
      <c r="UPV1" s="535"/>
      <c r="UPW1" s="535"/>
      <c r="UPX1" s="535"/>
      <c r="UPY1" s="535"/>
      <c r="UPZ1" s="535"/>
      <c r="UQA1" s="535"/>
      <c r="UQB1" s="535"/>
      <c r="UQC1" s="535"/>
      <c r="UQD1" s="535"/>
      <c r="UQE1" s="535"/>
      <c r="UQF1" s="535"/>
      <c r="UQG1" s="535"/>
      <c r="UQH1" s="535"/>
      <c r="UQI1" s="535"/>
      <c r="UQJ1" s="535"/>
      <c r="UQK1" s="535"/>
      <c r="UQL1" s="535"/>
      <c r="UQM1" s="535"/>
      <c r="UQN1" s="535"/>
      <c r="UQO1" s="535"/>
      <c r="UQP1" s="535"/>
      <c r="UQQ1" s="535"/>
      <c r="UQR1" s="535"/>
      <c r="UQS1" s="535"/>
      <c r="UQT1" s="535"/>
      <c r="UQU1" s="535"/>
      <c r="UQV1" s="535"/>
      <c r="UQW1" s="535"/>
      <c r="UQX1" s="535"/>
      <c r="UQY1" s="535"/>
      <c r="UQZ1" s="535"/>
      <c r="URA1" s="535"/>
      <c r="URB1" s="535"/>
      <c r="URC1" s="535"/>
      <c r="URD1" s="535"/>
      <c r="URE1" s="535"/>
      <c r="URF1" s="535"/>
      <c r="URG1" s="535"/>
      <c r="URH1" s="535"/>
      <c r="URI1" s="535"/>
      <c r="URJ1" s="535"/>
      <c r="URK1" s="535"/>
      <c r="URL1" s="535"/>
      <c r="URM1" s="535"/>
      <c r="URN1" s="535"/>
      <c r="URO1" s="535"/>
      <c r="URP1" s="535"/>
      <c r="URQ1" s="535"/>
      <c r="URR1" s="535"/>
      <c r="URS1" s="535"/>
      <c r="URT1" s="535"/>
      <c r="URU1" s="535"/>
      <c r="URV1" s="535"/>
      <c r="URW1" s="535"/>
      <c r="URX1" s="535"/>
      <c r="URY1" s="535"/>
      <c r="URZ1" s="535"/>
      <c r="USA1" s="535"/>
      <c r="USB1" s="535"/>
      <c r="USC1" s="535"/>
      <c r="USD1" s="535"/>
      <c r="USE1" s="535"/>
      <c r="USF1" s="535"/>
      <c r="USG1" s="535"/>
      <c r="USH1" s="535"/>
      <c r="USI1" s="535"/>
      <c r="USJ1" s="535"/>
      <c r="USK1" s="535"/>
      <c r="USL1" s="535"/>
      <c r="USM1" s="535"/>
      <c r="USN1" s="535"/>
      <c r="USO1" s="535"/>
      <c r="USP1" s="535"/>
      <c r="USQ1" s="535"/>
      <c r="USR1" s="535"/>
      <c r="USS1" s="535"/>
      <c r="UST1" s="535"/>
      <c r="USU1" s="535"/>
      <c r="USV1" s="535"/>
      <c r="USW1" s="535"/>
      <c r="USX1" s="535"/>
      <c r="USY1" s="535"/>
      <c r="USZ1" s="535"/>
      <c r="UTA1" s="535"/>
      <c r="UTB1" s="535"/>
      <c r="UTC1" s="535"/>
      <c r="UTD1" s="535"/>
      <c r="UTE1" s="535"/>
      <c r="UTF1" s="535"/>
      <c r="UTG1" s="535"/>
      <c r="UTH1" s="535"/>
      <c r="UTI1" s="535"/>
      <c r="UTJ1" s="535"/>
      <c r="UTK1" s="535"/>
      <c r="UTL1" s="535"/>
      <c r="UTM1" s="535"/>
      <c r="UTN1" s="535"/>
      <c r="UTO1" s="535"/>
      <c r="UTP1" s="535"/>
      <c r="UTQ1" s="535"/>
      <c r="UTR1" s="535"/>
      <c r="UTS1" s="535"/>
      <c r="UTT1" s="535"/>
      <c r="UTU1" s="535"/>
      <c r="UTV1" s="535"/>
      <c r="UTW1" s="535"/>
      <c r="UTX1" s="535"/>
      <c r="UTY1" s="535"/>
      <c r="UTZ1" s="535"/>
      <c r="UUA1" s="535"/>
      <c r="UUB1" s="535"/>
      <c r="UUC1" s="535"/>
      <c r="UUD1" s="535"/>
      <c r="UUE1" s="535"/>
      <c r="UUF1" s="535"/>
      <c r="UUG1" s="535"/>
      <c r="UUH1" s="535"/>
      <c r="UUI1" s="535"/>
      <c r="UUJ1" s="535"/>
      <c r="UUK1" s="535"/>
      <c r="UUL1" s="535"/>
      <c r="UUM1" s="535"/>
      <c r="UUN1" s="535"/>
      <c r="UUO1" s="535"/>
      <c r="UUP1" s="535"/>
      <c r="UUQ1" s="535"/>
      <c r="UUR1" s="535"/>
      <c r="UUS1" s="535"/>
      <c r="UUT1" s="535"/>
      <c r="UUU1" s="535"/>
      <c r="UUV1" s="535"/>
      <c r="UUW1" s="535"/>
      <c r="UUX1" s="535"/>
      <c r="UUY1" s="535"/>
      <c r="UUZ1" s="535"/>
      <c r="UVA1" s="535"/>
      <c r="UVB1" s="535"/>
      <c r="UVC1" s="535"/>
      <c r="UVD1" s="535"/>
      <c r="UVE1" s="535"/>
      <c r="UVF1" s="535"/>
      <c r="UVG1" s="535"/>
      <c r="UVH1" s="535"/>
      <c r="UVI1" s="535"/>
      <c r="UVJ1" s="535"/>
      <c r="UVK1" s="535"/>
      <c r="UVL1" s="535"/>
      <c r="UVM1" s="535"/>
      <c r="UVN1" s="535"/>
      <c r="UVO1" s="535"/>
      <c r="UVP1" s="535"/>
      <c r="UVQ1" s="535"/>
      <c r="UVR1" s="535"/>
      <c r="UVS1" s="535"/>
      <c r="UVT1" s="535"/>
      <c r="UVU1" s="535"/>
      <c r="UVV1" s="535"/>
      <c r="UVW1" s="535"/>
      <c r="UVX1" s="535"/>
      <c r="UVY1" s="535"/>
      <c r="UVZ1" s="535"/>
      <c r="UWA1" s="535"/>
      <c r="UWB1" s="535"/>
      <c r="UWC1" s="535"/>
      <c r="UWD1" s="535"/>
      <c r="UWE1" s="535"/>
      <c r="UWF1" s="535"/>
      <c r="UWG1" s="535"/>
      <c r="UWH1" s="535"/>
      <c r="UWI1" s="535"/>
      <c r="UWJ1" s="535"/>
      <c r="UWK1" s="535"/>
      <c r="UWL1" s="535"/>
      <c r="UWM1" s="535"/>
      <c r="UWN1" s="535"/>
      <c r="UWO1" s="535"/>
      <c r="UWP1" s="535"/>
      <c r="UWQ1" s="535"/>
      <c r="UWR1" s="535"/>
      <c r="UWS1" s="535"/>
      <c r="UWT1" s="535"/>
      <c r="UWU1" s="535"/>
      <c r="UWV1" s="535"/>
      <c r="UWW1" s="535"/>
      <c r="UWX1" s="535"/>
      <c r="UWY1" s="535"/>
      <c r="UWZ1" s="535"/>
      <c r="UXA1" s="535"/>
      <c r="UXB1" s="535"/>
      <c r="UXC1" s="535"/>
      <c r="UXD1" s="535"/>
      <c r="UXE1" s="535"/>
      <c r="UXF1" s="535"/>
      <c r="UXG1" s="535"/>
      <c r="UXH1" s="535"/>
      <c r="UXI1" s="535"/>
      <c r="UXJ1" s="535"/>
      <c r="UXK1" s="535"/>
      <c r="UXL1" s="535"/>
      <c r="UXM1" s="535"/>
      <c r="UXN1" s="535"/>
      <c r="UXO1" s="535"/>
      <c r="UXP1" s="535"/>
      <c r="UXQ1" s="535"/>
      <c r="UXR1" s="535"/>
      <c r="UXS1" s="535"/>
      <c r="UXT1" s="535"/>
      <c r="UXU1" s="535"/>
      <c r="UXV1" s="535"/>
      <c r="UXW1" s="535"/>
      <c r="UXX1" s="535"/>
      <c r="UXY1" s="535"/>
      <c r="UXZ1" s="535"/>
      <c r="UYA1" s="535"/>
      <c r="UYB1" s="535"/>
      <c r="UYC1" s="535"/>
      <c r="UYD1" s="535"/>
      <c r="UYE1" s="535"/>
      <c r="UYF1" s="535"/>
      <c r="UYG1" s="535"/>
      <c r="UYH1" s="535"/>
      <c r="UYI1" s="535"/>
      <c r="UYJ1" s="535"/>
      <c r="UYK1" s="535"/>
      <c r="UYL1" s="535"/>
      <c r="UYM1" s="535"/>
      <c r="UYN1" s="535"/>
      <c r="UYO1" s="535"/>
      <c r="UYP1" s="535"/>
      <c r="UYQ1" s="535"/>
      <c r="UYR1" s="535"/>
      <c r="UYS1" s="535"/>
      <c r="UYT1" s="535"/>
      <c r="UYU1" s="535"/>
      <c r="UYV1" s="535"/>
      <c r="UYW1" s="535"/>
      <c r="UYX1" s="535"/>
      <c r="UYY1" s="535"/>
      <c r="UYZ1" s="535"/>
      <c r="UZA1" s="535"/>
      <c r="UZB1" s="535"/>
      <c r="UZC1" s="535"/>
      <c r="UZD1" s="535"/>
      <c r="UZE1" s="535"/>
      <c r="UZF1" s="535"/>
      <c r="UZG1" s="535"/>
      <c r="UZH1" s="535"/>
      <c r="UZI1" s="535"/>
      <c r="UZJ1" s="535"/>
      <c r="UZK1" s="535"/>
      <c r="UZL1" s="535"/>
      <c r="UZM1" s="535"/>
      <c r="UZN1" s="535"/>
      <c r="UZO1" s="535"/>
      <c r="UZP1" s="535"/>
      <c r="UZQ1" s="535"/>
      <c r="UZR1" s="535"/>
      <c r="UZS1" s="535"/>
      <c r="UZT1" s="535"/>
      <c r="UZU1" s="535"/>
      <c r="UZV1" s="535"/>
      <c r="UZW1" s="535"/>
      <c r="UZX1" s="535"/>
      <c r="UZY1" s="535"/>
      <c r="UZZ1" s="535"/>
      <c r="VAA1" s="535"/>
      <c r="VAB1" s="535"/>
      <c r="VAC1" s="535"/>
      <c r="VAD1" s="535"/>
      <c r="VAE1" s="535"/>
      <c r="VAF1" s="535"/>
      <c r="VAG1" s="535"/>
      <c r="VAH1" s="535"/>
      <c r="VAI1" s="535"/>
      <c r="VAJ1" s="535"/>
      <c r="VAK1" s="535"/>
      <c r="VAL1" s="535"/>
      <c r="VAM1" s="535"/>
      <c r="VAN1" s="535"/>
      <c r="VAO1" s="535"/>
      <c r="VAP1" s="535"/>
      <c r="VAQ1" s="535"/>
      <c r="VAR1" s="535"/>
      <c r="VAS1" s="535"/>
      <c r="VAT1" s="535"/>
      <c r="VAU1" s="535"/>
      <c r="VAV1" s="535"/>
      <c r="VAW1" s="535"/>
      <c r="VAX1" s="535"/>
      <c r="VAY1" s="535"/>
      <c r="VAZ1" s="535"/>
      <c r="VBA1" s="535"/>
      <c r="VBB1" s="535"/>
      <c r="VBC1" s="535"/>
      <c r="VBD1" s="535"/>
      <c r="VBE1" s="535"/>
      <c r="VBF1" s="535"/>
      <c r="VBG1" s="535"/>
      <c r="VBH1" s="535"/>
      <c r="VBI1" s="535"/>
      <c r="VBJ1" s="535"/>
      <c r="VBK1" s="535"/>
      <c r="VBL1" s="535"/>
      <c r="VBM1" s="535"/>
      <c r="VBN1" s="535"/>
      <c r="VBO1" s="535"/>
      <c r="VBP1" s="535"/>
      <c r="VBQ1" s="535"/>
      <c r="VBR1" s="535"/>
      <c r="VBS1" s="535"/>
      <c r="VBT1" s="535"/>
      <c r="VBU1" s="535"/>
      <c r="VBV1" s="535"/>
      <c r="VBW1" s="535"/>
      <c r="VBX1" s="535"/>
      <c r="VBY1" s="535"/>
      <c r="VBZ1" s="535"/>
      <c r="VCA1" s="535"/>
      <c r="VCB1" s="535"/>
      <c r="VCC1" s="535"/>
      <c r="VCD1" s="535"/>
      <c r="VCE1" s="535"/>
      <c r="VCF1" s="535"/>
      <c r="VCG1" s="535"/>
      <c r="VCH1" s="535"/>
      <c r="VCI1" s="535"/>
      <c r="VCJ1" s="535"/>
      <c r="VCK1" s="535"/>
      <c r="VCL1" s="535"/>
      <c r="VCM1" s="535"/>
      <c r="VCN1" s="535"/>
      <c r="VCO1" s="535"/>
      <c r="VCP1" s="535"/>
      <c r="VCQ1" s="535"/>
      <c r="VCR1" s="535"/>
      <c r="VCS1" s="535"/>
      <c r="VCT1" s="535"/>
      <c r="VCU1" s="535"/>
      <c r="VCV1" s="535"/>
      <c r="VCW1" s="535"/>
      <c r="VCX1" s="535"/>
      <c r="VCY1" s="535"/>
      <c r="VCZ1" s="535"/>
      <c r="VDA1" s="535"/>
      <c r="VDB1" s="535"/>
      <c r="VDC1" s="535"/>
      <c r="VDD1" s="535"/>
      <c r="VDE1" s="535"/>
      <c r="VDF1" s="535"/>
      <c r="VDG1" s="535"/>
      <c r="VDH1" s="535"/>
      <c r="VDI1" s="535"/>
      <c r="VDJ1" s="535"/>
      <c r="VDK1" s="535"/>
      <c r="VDL1" s="535"/>
      <c r="VDM1" s="535"/>
      <c r="VDN1" s="535"/>
      <c r="VDO1" s="535"/>
      <c r="VDP1" s="535"/>
      <c r="VDQ1" s="535"/>
      <c r="VDR1" s="535"/>
      <c r="VDS1" s="535"/>
      <c r="VDT1" s="535"/>
      <c r="VDU1" s="535"/>
      <c r="VDV1" s="535"/>
      <c r="VDW1" s="535"/>
      <c r="VDX1" s="535"/>
      <c r="VDY1" s="535"/>
      <c r="VDZ1" s="535"/>
      <c r="VEA1" s="535"/>
      <c r="VEB1" s="535"/>
      <c r="VEC1" s="535"/>
      <c r="VED1" s="535"/>
      <c r="VEE1" s="535"/>
      <c r="VEF1" s="535"/>
      <c r="VEG1" s="535"/>
      <c r="VEH1" s="535"/>
      <c r="VEI1" s="535"/>
      <c r="VEJ1" s="535"/>
      <c r="VEK1" s="535"/>
      <c r="VEL1" s="535"/>
      <c r="VEM1" s="535"/>
      <c r="VEN1" s="535"/>
      <c r="VEO1" s="535"/>
      <c r="VEP1" s="535"/>
      <c r="VEQ1" s="535"/>
      <c r="VER1" s="535"/>
      <c r="VES1" s="535"/>
      <c r="VET1" s="535"/>
      <c r="VEU1" s="535"/>
      <c r="VEV1" s="535"/>
      <c r="VEW1" s="535"/>
      <c r="VEX1" s="535"/>
      <c r="VEY1" s="535"/>
      <c r="VEZ1" s="535"/>
      <c r="VFA1" s="535"/>
      <c r="VFB1" s="535"/>
      <c r="VFC1" s="535"/>
      <c r="VFD1" s="535"/>
      <c r="VFE1" s="535"/>
      <c r="VFF1" s="535"/>
      <c r="VFG1" s="535"/>
      <c r="VFH1" s="535"/>
      <c r="VFI1" s="535"/>
      <c r="VFJ1" s="535"/>
      <c r="VFK1" s="535"/>
      <c r="VFL1" s="535"/>
      <c r="VFM1" s="535"/>
      <c r="VFN1" s="535"/>
      <c r="VFO1" s="535"/>
      <c r="VFP1" s="535"/>
      <c r="VFQ1" s="535"/>
      <c r="VFR1" s="535"/>
      <c r="VFS1" s="535"/>
      <c r="VFT1" s="535"/>
      <c r="VFU1" s="535"/>
      <c r="VFV1" s="535"/>
      <c r="VFW1" s="535"/>
      <c r="VFX1" s="535"/>
      <c r="VFY1" s="535"/>
      <c r="VFZ1" s="535"/>
      <c r="VGA1" s="535"/>
      <c r="VGB1" s="535"/>
      <c r="VGC1" s="535"/>
      <c r="VGD1" s="535"/>
      <c r="VGE1" s="535"/>
      <c r="VGF1" s="535"/>
      <c r="VGG1" s="535"/>
      <c r="VGH1" s="535"/>
      <c r="VGI1" s="535"/>
      <c r="VGJ1" s="535"/>
      <c r="VGK1" s="535"/>
      <c r="VGL1" s="535"/>
      <c r="VGM1" s="535"/>
      <c r="VGN1" s="535"/>
      <c r="VGO1" s="535"/>
      <c r="VGP1" s="535"/>
      <c r="VGQ1" s="535"/>
      <c r="VGR1" s="535"/>
      <c r="VGS1" s="535"/>
      <c r="VGT1" s="535"/>
      <c r="VGU1" s="535"/>
      <c r="VGV1" s="535"/>
      <c r="VGW1" s="535"/>
      <c r="VGX1" s="535"/>
      <c r="VGY1" s="535"/>
      <c r="VGZ1" s="535"/>
      <c r="VHA1" s="535"/>
      <c r="VHB1" s="535"/>
      <c r="VHC1" s="535"/>
      <c r="VHD1" s="535"/>
      <c r="VHE1" s="535"/>
      <c r="VHF1" s="535"/>
      <c r="VHG1" s="535"/>
      <c r="VHH1" s="535"/>
      <c r="VHI1" s="535"/>
      <c r="VHJ1" s="535"/>
      <c r="VHK1" s="535"/>
      <c r="VHL1" s="535"/>
      <c r="VHM1" s="535"/>
      <c r="VHN1" s="535"/>
      <c r="VHO1" s="535"/>
      <c r="VHP1" s="535"/>
      <c r="VHQ1" s="535"/>
      <c r="VHR1" s="535"/>
      <c r="VHS1" s="535"/>
      <c r="VHT1" s="535"/>
      <c r="VHU1" s="535"/>
      <c r="VHV1" s="535"/>
      <c r="VHW1" s="535"/>
      <c r="VHX1" s="535"/>
      <c r="VHY1" s="535"/>
      <c r="VHZ1" s="535"/>
      <c r="VIA1" s="535"/>
      <c r="VIB1" s="535"/>
      <c r="VIC1" s="535"/>
      <c r="VID1" s="535"/>
      <c r="VIE1" s="535"/>
      <c r="VIF1" s="535"/>
      <c r="VIG1" s="535"/>
      <c r="VIH1" s="535"/>
      <c r="VII1" s="535"/>
      <c r="VIJ1" s="535"/>
      <c r="VIK1" s="535"/>
      <c r="VIL1" s="535"/>
      <c r="VIM1" s="535"/>
      <c r="VIN1" s="535"/>
      <c r="VIO1" s="535"/>
      <c r="VIP1" s="535"/>
      <c r="VIQ1" s="535"/>
      <c r="VIR1" s="535"/>
      <c r="VIS1" s="535"/>
      <c r="VIT1" s="535"/>
      <c r="VIU1" s="535"/>
      <c r="VIV1" s="535"/>
      <c r="VIW1" s="535"/>
      <c r="VIX1" s="535"/>
      <c r="VIY1" s="535"/>
      <c r="VIZ1" s="535"/>
      <c r="VJA1" s="535"/>
      <c r="VJB1" s="535"/>
      <c r="VJC1" s="535"/>
      <c r="VJD1" s="535"/>
      <c r="VJE1" s="535"/>
      <c r="VJF1" s="535"/>
      <c r="VJG1" s="535"/>
      <c r="VJH1" s="535"/>
      <c r="VJI1" s="535"/>
      <c r="VJJ1" s="535"/>
      <c r="VJK1" s="535"/>
      <c r="VJL1" s="535"/>
      <c r="VJM1" s="535"/>
      <c r="VJN1" s="535"/>
      <c r="VJO1" s="535"/>
      <c r="VJP1" s="535"/>
      <c r="VJQ1" s="535"/>
      <c r="VJR1" s="535"/>
      <c r="VJS1" s="535"/>
      <c r="VJT1" s="535"/>
      <c r="VJU1" s="535"/>
      <c r="VJV1" s="535"/>
      <c r="VJW1" s="535"/>
      <c r="VJX1" s="535"/>
      <c r="VJY1" s="535"/>
      <c r="VJZ1" s="535"/>
      <c r="VKA1" s="535"/>
      <c r="VKB1" s="535"/>
      <c r="VKC1" s="535"/>
      <c r="VKD1" s="535"/>
      <c r="VKE1" s="535"/>
      <c r="VKF1" s="535"/>
      <c r="VKG1" s="535"/>
      <c r="VKH1" s="535"/>
      <c r="VKI1" s="535"/>
      <c r="VKJ1" s="535"/>
      <c r="VKK1" s="535"/>
      <c r="VKL1" s="535"/>
      <c r="VKM1" s="535"/>
      <c r="VKN1" s="535"/>
      <c r="VKO1" s="535"/>
      <c r="VKP1" s="535"/>
      <c r="VKQ1" s="535"/>
      <c r="VKR1" s="535"/>
      <c r="VKS1" s="535"/>
      <c r="VKT1" s="535"/>
      <c r="VKU1" s="535"/>
      <c r="VKV1" s="535"/>
      <c r="VKW1" s="535"/>
      <c r="VKX1" s="535"/>
      <c r="VKY1" s="535"/>
      <c r="VKZ1" s="535"/>
      <c r="VLA1" s="535"/>
      <c r="VLB1" s="535"/>
      <c r="VLC1" s="535"/>
      <c r="VLD1" s="535"/>
      <c r="VLE1" s="535"/>
      <c r="VLF1" s="535"/>
      <c r="VLG1" s="535"/>
      <c r="VLH1" s="535"/>
      <c r="VLI1" s="535"/>
      <c r="VLJ1" s="535"/>
      <c r="VLK1" s="535"/>
      <c r="VLL1" s="535"/>
      <c r="VLM1" s="535"/>
      <c r="VLN1" s="535"/>
      <c r="VLO1" s="535"/>
      <c r="VLP1" s="535"/>
      <c r="VLQ1" s="535"/>
      <c r="VLR1" s="535"/>
      <c r="VLS1" s="535"/>
      <c r="VLT1" s="535"/>
      <c r="VLU1" s="535"/>
      <c r="VLV1" s="535"/>
      <c r="VLW1" s="535"/>
      <c r="VLX1" s="535"/>
      <c r="VLY1" s="535"/>
      <c r="VLZ1" s="535"/>
      <c r="VMA1" s="535"/>
      <c r="VMB1" s="535"/>
      <c r="VMC1" s="535"/>
      <c r="VMD1" s="535"/>
      <c r="VME1" s="535"/>
      <c r="VMF1" s="535"/>
      <c r="VMG1" s="535"/>
      <c r="VMH1" s="535"/>
      <c r="VMI1" s="535"/>
      <c r="VMJ1" s="535"/>
      <c r="VMK1" s="535"/>
      <c r="VML1" s="535"/>
      <c r="VMM1" s="535"/>
      <c r="VMN1" s="535"/>
      <c r="VMO1" s="535"/>
      <c r="VMP1" s="535"/>
      <c r="VMQ1" s="535"/>
      <c r="VMR1" s="535"/>
      <c r="VMS1" s="535"/>
      <c r="VMT1" s="535"/>
      <c r="VMU1" s="535"/>
      <c r="VMV1" s="535"/>
      <c r="VMW1" s="535"/>
      <c r="VMX1" s="535"/>
      <c r="VMY1" s="535"/>
      <c r="VMZ1" s="535"/>
      <c r="VNA1" s="535"/>
      <c r="VNB1" s="535"/>
      <c r="VNC1" s="535"/>
      <c r="VND1" s="535"/>
      <c r="VNE1" s="535"/>
      <c r="VNF1" s="535"/>
      <c r="VNG1" s="535"/>
      <c r="VNH1" s="535"/>
      <c r="VNI1" s="535"/>
      <c r="VNJ1" s="535"/>
      <c r="VNK1" s="535"/>
      <c r="VNL1" s="535"/>
      <c r="VNM1" s="535"/>
      <c r="VNN1" s="535"/>
      <c r="VNO1" s="535"/>
      <c r="VNP1" s="535"/>
      <c r="VNQ1" s="535"/>
      <c r="VNR1" s="535"/>
      <c r="VNS1" s="535"/>
      <c r="VNT1" s="535"/>
      <c r="VNU1" s="535"/>
      <c r="VNV1" s="535"/>
      <c r="VNW1" s="535"/>
      <c r="VNX1" s="535"/>
      <c r="VNY1" s="535"/>
      <c r="VNZ1" s="535"/>
      <c r="VOA1" s="535"/>
      <c r="VOB1" s="535"/>
      <c r="VOC1" s="535"/>
      <c r="VOD1" s="535"/>
      <c r="VOE1" s="535"/>
      <c r="VOF1" s="535"/>
      <c r="VOG1" s="535"/>
      <c r="VOH1" s="535"/>
      <c r="VOI1" s="535"/>
      <c r="VOJ1" s="535"/>
      <c r="VOK1" s="535"/>
      <c r="VOL1" s="535"/>
      <c r="VOM1" s="535"/>
      <c r="VON1" s="535"/>
      <c r="VOO1" s="535"/>
      <c r="VOP1" s="535"/>
      <c r="VOQ1" s="535"/>
      <c r="VOR1" s="535"/>
      <c r="VOS1" s="535"/>
      <c r="VOT1" s="535"/>
      <c r="VOU1" s="535"/>
      <c r="VOV1" s="535"/>
      <c r="VOW1" s="535"/>
      <c r="VOX1" s="535"/>
      <c r="VOY1" s="535"/>
      <c r="VOZ1" s="535"/>
      <c r="VPA1" s="535"/>
      <c r="VPB1" s="535"/>
      <c r="VPC1" s="535"/>
      <c r="VPD1" s="535"/>
      <c r="VPE1" s="535"/>
      <c r="VPF1" s="535"/>
      <c r="VPG1" s="535"/>
      <c r="VPH1" s="535"/>
      <c r="VPI1" s="535"/>
      <c r="VPJ1" s="535"/>
      <c r="VPK1" s="535"/>
      <c r="VPL1" s="535"/>
      <c r="VPM1" s="535"/>
      <c r="VPN1" s="535"/>
      <c r="VPO1" s="535"/>
      <c r="VPP1" s="535"/>
      <c r="VPQ1" s="535"/>
      <c r="VPR1" s="535"/>
      <c r="VPS1" s="535"/>
      <c r="VPT1" s="535"/>
      <c r="VPU1" s="535"/>
      <c r="VPV1" s="535"/>
      <c r="VPW1" s="535"/>
      <c r="VPX1" s="535"/>
      <c r="VPY1" s="535"/>
      <c r="VPZ1" s="535"/>
      <c r="VQA1" s="535"/>
      <c r="VQB1" s="535"/>
      <c r="VQC1" s="535"/>
      <c r="VQD1" s="535"/>
      <c r="VQE1" s="535"/>
      <c r="VQF1" s="535"/>
      <c r="VQG1" s="535"/>
      <c r="VQH1" s="535"/>
      <c r="VQI1" s="535"/>
      <c r="VQJ1" s="535"/>
      <c r="VQK1" s="535"/>
      <c r="VQL1" s="535"/>
      <c r="VQM1" s="535"/>
      <c r="VQN1" s="535"/>
      <c r="VQO1" s="535"/>
      <c r="VQP1" s="535"/>
      <c r="VQQ1" s="535"/>
      <c r="VQR1" s="535"/>
      <c r="VQS1" s="535"/>
      <c r="VQT1" s="535"/>
      <c r="VQU1" s="535"/>
      <c r="VQV1" s="535"/>
      <c r="VQW1" s="535"/>
      <c r="VQX1" s="535"/>
      <c r="VQY1" s="535"/>
      <c r="VQZ1" s="535"/>
      <c r="VRA1" s="535"/>
      <c r="VRB1" s="535"/>
      <c r="VRC1" s="535"/>
      <c r="VRD1" s="535"/>
      <c r="VRE1" s="535"/>
      <c r="VRF1" s="535"/>
      <c r="VRG1" s="535"/>
      <c r="VRH1" s="535"/>
      <c r="VRI1" s="535"/>
      <c r="VRJ1" s="535"/>
      <c r="VRK1" s="535"/>
      <c r="VRL1" s="535"/>
      <c r="VRM1" s="535"/>
      <c r="VRN1" s="535"/>
      <c r="VRO1" s="535"/>
      <c r="VRP1" s="535"/>
      <c r="VRQ1" s="535"/>
      <c r="VRR1" s="535"/>
      <c r="VRS1" s="535"/>
      <c r="VRT1" s="535"/>
      <c r="VRU1" s="535"/>
      <c r="VRV1" s="535"/>
      <c r="VRW1" s="535"/>
      <c r="VRX1" s="535"/>
      <c r="VRY1" s="535"/>
      <c r="VRZ1" s="535"/>
      <c r="VSA1" s="535"/>
      <c r="VSB1" s="535"/>
      <c r="VSC1" s="535"/>
      <c r="VSD1" s="535"/>
      <c r="VSE1" s="535"/>
      <c r="VSF1" s="535"/>
      <c r="VSG1" s="535"/>
      <c r="VSH1" s="535"/>
      <c r="VSI1" s="535"/>
      <c r="VSJ1" s="535"/>
      <c r="VSK1" s="535"/>
      <c r="VSL1" s="535"/>
      <c r="VSM1" s="535"/>
      <c r="VSN1" s="535"/>
      <c r="VSO1" s="535"/>
      <c r="VSP1" s="535"/>
      <c r="VSQ1" s="535"/>
      <c r="VSR1" s="535"/>
      <c r="VSS1" s="535"/>
      <c r="VST1" s="535"/>
      <c r="VSU1" s="535"/>
      <c r="VSV1" s="535"/>
      <c r="VSW1" s="535"/>
      <c r="VSX1" s="535"/>
      <c r="VSY1" s="535"/>
      <c r="VSZ1" s="535"/>
      <c r="VTA1" s="535"/>
      <c r="VTB1" s="535"/>
      <c r="VTC1" s="535"/>
      <c r="VTD1" s="535"/>
      <c r="VTE1" s="535"/>
      <c r="VTF1" s="535"/>
      <c r="VTG1" s="535"/>
      <c r="VTH1" s="535"/>
      <c r="VTI1" s="535"/>
      <c r="VTJ1" s="535"/>
      <c r="VTK1" s="535"/>
      <c r="VTL1" s="535"/>
      <c r="VTM1" s="535"/>
      <c r="VTN1" s="535"/>
      <c r="VTO1" s="535"/>
      <c r="VTP1" s="535"/>
      <c r="VTQ1" s="535"/>
      <c r="VTR1" s="535"/>
      <c r="VTS1" s="535"/>
      <c r="VTT1" s="535"/>
      <c r="VTU1" s="535"/>
      <c r="VTV1" s="535"/>
      <c r="VTW1" s="535"/>
      <c r="VTX1" s="535"/>
      <c r="VTY1" s="535"/>
      <c r="VTZ1" s="535"/>
      <c r="VUA1" s="535"/>
      <c r="VUB1" s="535"/>
      <c r="VUC1" s="535"/>
      <c r="VUD1" s="535"/>
      <c r="VUE1" s="535"/>
      <c r="VUF1" s="535"/>
      <c r="VUG1" s="535"/>
      <c r="VUH1" s="535"/>
      <c r="VUI1" s="535"/>
      <c r="VUJ1" s="535"/>
      <c r="VUK1" s="535"/>
      <c r="VUL1" s="535"/>
      <c r="VUM1" s="535"/>
      <c r="VUN1" s="535"/>
      <c r="VUO1" s="535"/>
      <c r="VUP1" s="535"/>
      <c r="VUQ1" s="535"/>
      <c r="VUR1" s="535"/>
      <c r="VUS1" s="535"/>
      <c r="VUT1" s="535"/>
      <c r="VUU1" s="535"/>
      <c r="VUV1" s="535"/>
      <c r="VUW1" s="535"/>
      <c r="VUX1" s="535"/>
      <c r="VUY1" s="535"/>
      <c r="VUZ1" s="535"/>
      <c r="VVA1" s="535"/>
      <c r="VVB1" s="535"/>
      <c r="VVC1" s="535"/>
      <c r="VVD1" s="535"/>
      <c r="VVE1" s="535"/>
      <c r="VVF1" s="535"/>
      <c r="VVG1" s="535"/>
      <c r="VVH1" s="535"/>
      <c r="VVI1" s="535"/>
      <c r="VVJ1" s="535"/>
      <c r="VVK1" s="535"/>
      <c r="VVL1" s="535"/>
      <c r="VVM1" s="535"/>
      <c r="VVN1" s="535"/>
      <c r="VVO1" s="535"/>
      <c r="VVP1" s="535"/>
      <c r="VVQ1" s="535"/>
      <c r="VVR1" s="535"/>
      <c r="VVS1" s="535"/>
      <c r="VVT1" s="535"/>
      <c r="VVU1" s="535"/>
      <c r="VVV1" s="535"/>
      <c r="VVW1" s="535"/>
      <c r="VVX1" s="535"/>
      <c r="VVY1" s="535"/>
      <c r="VVZ1" s="535"/>
      <c r="VWA1" s="535"/>
      <c r="VWB1" s="535"/>
      <c r="VWC1" s="535"/>
      <c r="VWD1" s="535"/>
      <c r="VWE1" s="535"/>
      <c r="VWF1" s="535"/>
      <c r="VWG1" s="535"/>
      <c r="VWH1" s="535"/>
      <c r="VWI1" s="535"/>
      <c r="VWJ1" s="535"/>
      <c r="VWK1" s="535"/>
      <c r="VWL1" s="535"/>
      <c r="VWM1" s="535"/>
      <c r="VWN1" s="535"/>
      <c r="VWO1" s="535"/>
      <c r="VWP1" s="535"/>
      <c r="VWQ1" s="535"/>
      <c r="VWR1" s="535"/>
      <c r="VWS1" s="535"/>
      <c r="VWT1" s="535"/>
      <c r="VWU1" s="535"/>
      <c r="VWV1" s="535"/>
      <c r="VWW1" s="535"/>
      <c r="VWX1" s="535"/>
      <c r="VWY1" s="535"/>
      <c r="VWZ1" s="535"/>
      <c r="VXA1" s="535"/>
      <c r="VXB1" s="535"/>
      <c r="VXC1" s="535"/>
      <c r="VXD1" s="535"/>
      <c r="VXE1" s="535"/>
      <c r="VXF1" s="535"/>
      <c r="VXG1" s="535"/>
      <c r="VXH1" s="535"/>
      <c r="VXI1" s="535"/>
      <c r="VXJ1" s="535"/>
      <c r="VXK1" s="535"/>
      <c r="VXL1" s="535"/>
      <c r="VXM1" s="535"/>
      <c r="VXN1" s="535"/>
      <c r="VXO1" s="535"/>
      <c r="VXP1" s="535"/>
      <c r="VXQ1" s="535"/>
      <c r="VXR1" s="535"/>
      <c r="VXS1" s="535"/>
      <c r="VXT1" s="535"/>
      <c r="VXU1" s="535"/>
      <c r="VXV1" s="535"/>
      <c r="VXW1" s="535"/>
      <c r="VXX1" s="535"/>
      <c r="VXY1" s="535"/>
      <c r="VXZ1" s="535"/>
      <c r="VYA1" s="535"/>
      <c r="VYB1" s="535"/>
      <c r="VYC1" s="535"/>
      <c r="VYD1" s="535"/>
      <c r="VYE1" s="535"/>
      <c r="VYF1" s="535"/>
      <c r="VYG1" s="535"/>
      <c r="VYH1" s="535"/>
      <c r="VYI1" s="535"/>
      <c r="VYJ1" s="535"/>
      <c r="VYK1" s="535"/>
      <c r="VYL1" s="535"/>
      <c r="VYM1" s="535"/>
      <c r="VYN1" s="535"/>
      <c r="VYO1" s="535"/>
      <c r="VYP1" s="535"/>
      <c r="VYQ1" s="535"/>
      <c r="VYR1" s="535"/>
      <c r="VYS1" s="535"/>
      <c r="VYT1" s="535"/>
      <c r="VYU1" s="535"/>
      <c r="VYV1" s="535"/>
      <c r="VYW1" s="535"/>
      <c r="VYX1" s="535"/>
      <c r="VYY1" s="535"/>
      <c r="VYZ1" s="535"/>
      <c r="VZA1" s="535"/>
      <c r="VZB1" s="535"/>
      <c r="VZC1" s="535"/>
      <c r="VZD1" s="535"/>
      <c r="VZE1" s="535"/>
      <c r="VZF1" s="535"/>
      <c r="VZG1" s="535"/>
      <c r="VZH1" s="535"/>
      <c r="VZI1" s="535"/>
      <c r="VZJ1" s="535"/>
      <c r="VZK1" s="535"/>
      <c r="VZL1" s="535"/>
      <c r="VZM1" s="535"/>
      <c r="VZN1" s="535"/>
      <c r="VZO1" s="535"/>
      <c r="VZP1" s="535"/>
      <c r="VZQ1" s="535"/>
      <c r="VZR1" s="535"/>
      <c r="VZS1" s="535"/>
      <c r="VZT1" s="535"/>
      <c r="VZU1" s="535"/>
      <c r="VZV1" s="535"/>
      <c r="VZW1" s="535"/>
      <c r="VZX1" s="535"/>
      <c r="VZY1" s="535"/>
      <c r="VZZ1" s="535"/>
      <c r="WAA1" s="535"/>
      <c r="WAB1" s="535"/>
      <c r="WAC1" s="535"/>
      <c r="WAD1" s="535"/>
      <c r="WAE1" s="535"/>
      <c r="WAF1" s="535"/>
      <c r="WAG1" s="535"/>
      <c r="WAH1" s="535"/>
      <c r="WAI1" s="535"/>
      <c r="WAJ1" s="535"/>
      <c r="WAK1" s="535"/>
      <c r="WAL1" s="535"/>
      <c r="WAM1" s="535"/>
      <c r="WAN1" s="535"/>
      <c r="WAO1" s="535"/>
      <c r="WAP1" s="535"/>
      <c r="WAQ1" s="535"/>
      <c r="WAR1" s="535"/>
      <c r="WAS1" s="535"/>
      <c r="WAT1" s="535"/>
      <c r="WAU1" s="535"/>
      <c r="WAV1" s="535"/>
      <c r="WAW1" s="535"/>
      <c r="WAX1" s="535"/>
      <c r="WAY1" s="535"/>
      <c r="WAZ1" s="535"/>
      <c r="WBA1" s="535"/>
      <c r="WBB1" s="535"/>
      <c r="WBC1" s="535"/>
      <c r="WBD1" s="535"/>
      <c r="WBE1" s="535"/>
      <c r="WBF1" s="535"/>
      <c r="WBG1" s="535"/>
      <c r="WBH1" s="535"/>
      <c r="WBI1" s="535"/>
      <c r="WBJ1" s="535"/>
      <c r="WBK1" s="535"/>
      <c r="WBL1" s="535"/>
      <c r="WBM1" s="535"/>
      <c r="WBN1" s="535"/>
      <c r="WBO1" s="535"/>
      <c r="WBP1" s="535"/>
      <c r="WBQ1" s="535"/>
      <c r="WBR1" s="535"/>
      <c r="WBS1" s="535"/>
      <c r="WBT1" s="535"/>
      <c r="WBU1" s="535"/>
      <c r="WBV1" s="535"/>
      <c r="WBW1" s="535"/>
      <c r="WBX1" s="535"/>
      <c r="WBY1" s="535"/>
      <c r="WBZ1" s="535"/>
      <c r="WCA1" s="535"/>
      <c r="WCB1" s="535"/>
      <c r="WCC1" s="535"/>
      <c r="WCD1" s="535"/>
      <c r="WCE1" s="535"/>
      <c r="WCF1" s="535"/>
      <c r="WCG1" s="535"/>
      <c r="WCH1" s="535"/>
      <c r="WCI1" s="535"/>
      <c r="WCJ1" s="535"/>
      <c r="WCK1" s="535"/>
      <c r="WCL1" s="535"/>
      <c r="WCM1" s="535"/>
      <c r="WCN1" s="535"/>
      <c r="WCO1" s="535"/>
      <c r="WCP1" s="535"/>
      <c r="WCQ1" s="535"/>
      <c r="WCR1" s="535"/>
      <c r="WCS1" s="535"/>
      <c r="WCT1" s="535"/>
      <c r="WCU1" s="535"/>
      <c r="WCV1" s="535"/>
      <c r="WCW1" s="535"/>
      <c r="WCX1" s="535"/>
      <c r="WCY1" s="535"/>
      <c r="WCZ1" s="535"/>
      <c r="WDA1" s="535"/>
      <c r="WDB1" s="535"/>
      <c r="WDC1" s="535"/>
      <c r="WDD1" s="535"/>
      <c r="WDE1" s="535"/>
      <c r="WDF1" s="535"/>
      <c r="WDG1" s="535"/>
      <c r="WDH1" s="535"/>
      <c r="WDI1" s="535"/>
      <c r="WDJ1" s="535"/>
      <c r="WDK1" s="535"/>
      <c r="WDL1" s="535"/>
      <c r="WDM1" s="535"/>
      <c r="WDN1" s="535"/>
      <c r="WDO1" s="535"/>
      <c r="WDP1" s="535"/>
      <c r="WDQ1" s="535"/>
      <c r="WDR1" s="535"/>
      <c r="WDS1" s="535"/>
      <c r="WDT1" s="535"/>
      <c r="WDU1" s="535"/>
      <c r="WDV1" s="535"/>
      <c r="WDW1" s="535"/>
      <c r="WDX1" s="535"/>
      <c r="WDY1" s="535"/>
      <c r="WDZ1" s="535"/>
      <c r="WEA1" s="535"/>
      <c r="WEB1" s="535"/>
      <c r="WEC1" s="535"/>
      <c r="WED1" s="535"/>
      <c r="WEE1" s="535"/>
      <c r="WEF1" s="535"/>
      <c r="WEG1" s="535"/>
      <c r="WEH1" s="535"/>
      <c r="WEI1" s="535"/>
      <c r="WEJ1" s="535"/>
      <c r="WEK1" s="535"/>
      <c r="WEL1" s="535"/>
      <c r="WEM1" s="535"/>
      <c r="WEN1" s="535"/>
      <c r="WEO1" s="535"/>
      <c r="WEP1" s="535"/>
      <c r="WEQ1" s="535"/>
      <c r="WER1" s="535"/>
      <c r="WES1" s="535"/>
      <c r="WET1" s="535"/>
      <c r="WEU1" s="535"/>
      <c r="WEV1" s="535"/>
      <c r="WEW1" s="535"/>
      <c r="WEX1" s="535"/>
      <c r="WEY1" s="535"/>
      <c r="WEZ1" s="535"/>
      <c r="WFA1" s="535"/>
      <c r="WFB1" s="535"/>
      <c r="WFC1" s="535"/>
      <c r="WFD1" s="535"/>
      <c r="WFE1" s="535"/>
      <c r="WFF1" s="535"/>
      <c r="WFG1" s="535"/>
      <c r="WFH1" s="535"/>
      <c r="WFI1" s="535"/>
      <c r="WFJ1" s="535"/>
      <c r="WFK1" s="535"/>
      <c r="WFL1" s="535"/>
      <c r="WFM1" s="535"/>
      <c r="WFN1" s="535"/>
      <c r="WFO1" s="535"/>
      <c r="WFP1" s="535"/>
      <c r="WFQ1" s="535"/>
      <c r="WFR1" s="535"/>
      <c r="WFS1" s="535"/>
      <c r="WFT1" s="535"/>
      <c r="WFU1" s="535"/>
      <c r="WFV1" s="535"/>
      <c r="WFW1" s="535"/>
      <c r="WFX1" s="535"/>
      <c r="WFY1" s="535"/>
      <c r="WFZ1" s="535"/>
      <c r="WGA1" s="535"/>
      <c r="WGB1" s="535"/>
      <c r="WGC1" s="535"/>
      <c r="WGD1" s="535"/>
      <c r="WGE1" s="535"/>
      <c r="WGF1" s="535"/>
      <c r="WGG1" s="535"/>
      <c r="WGH1" s="535"/>
      <c r="WGI1" s="535"/>
      <c r="WGJ1" s="535"/>
      <c r="WGK1" s="535"/>
      <c r="WGL1" s="535"/>
      <c r="WGM1" s="535"/>
      <c r="WGN1" s="535"/>
      <c r="WGO1" s="535"/>
      <c r="WGP1" s="535"/>
      <c r="WGQ1" s="535"/>
      <c r="WGR1" s="535"/>
      <c r="WGS1" s="535"/>
      <c r="WGT1" s="535"/>
      <c r="WGU1" s="535"/>
      <c r="WGV1" s="535"/>
      <c r="WGW1" s="535"/>
      <c r="WGX1" s="535"/>
      <c r="WGY1" s="535"/>
      <c r="WGZ1" s="535"/>
      <c r="WHA1" s="535"/>
      <c r="WHB1" s="535"/>
      <c r="WHC1" s="535"/>
      <c r="WHD1" s="535"/>
      <c r="WHE1" s="535"/>
      <c r="WHF1" s="535"/>
      <c r="WHG1" s="535"/>
      <c r="WHH1" s="535"/>
      <c r="WHI1" s="535"/>
      <c r="WHJ1" s="535"/>
      <c r="WHK1" s="535"/>
      <c r="WHL1" s="535"/>
      <c r="WHM1" s="535"/>
      <c r="WHN1" s="535"/>
      <c r="WHO1" s="535"/>
      <c r="WHP1" s="535"/>
      <c r="WHQ1" s="535"/>
      <c r="WHR1" s="535"/>
      <c r="WHS1" s="535"/>
      <c r="WHT1" s="535"/>
      <c r="WHU1" s="535"/>
      <c r="WHV1" s="535"/>
      <c r="WHW1" s="535"/>
      <c r="WHX1" s="535"/>
      <c r="WHY1" s="535"/>
      <c r="WHZ1" s="535"/>
      <c r="WIA1" s="535"/>
      <c r="WIB1" s="535"/>
      <c r="WIC1" s="535"/>
      <c r="WID1" s="535"/>
      <c r="WIE1" s="535"/>
      <c r="WIF1" s="535"/>
      <c r="WIG1" s="535"/>
      <c r="WIH1" s="535"/>
      <c r="WII1" s="535"/>
      <c r="WIJ1" s="535"/>
      <c r="WIK1" s="535"/>
      <c r="WIL1" s="535"/>
      <c r="WIM1" s="535"/>
      <c r="WIN1" s="535"/>
      <c r="WIO1" s="535"/>
      <c r="WIP1" s="535"/>
      <c r="WIQ1" s="535"/>
      <c r="WIR1" s="535"/>
      <c r="WIS1" s="535"/>
      <c r="WIT1" s="535"/>
      <c r="WIU1" s="535"/>
      <c r="WIV1" s="535"/>
      <c r="WIW1" s="535"/>
      <c r="WIX1" s="535"/>
      <c r="WIY1" s="535"/>
      <c r="WIZ1" s="535"/>
      <c r="WJA1" s="535"/>
      <c r="WJB1" s="535"/>
      <c r="WJC1" s="535"/>
      <c r="WJD1" s="535"/>
      <c r="WJE1" s="535"/>
      <c r="WJF1" s="535"/>
      <c r="WJG1" s="535"/>
      <c r="WJH1" s="535"/>
      <c r="WJI1" s="535"/>
      <c r="WJJ1" s="535"/>
      <c r="WJK1" s="535"/>
      <c r="WJL1" s="535"/>
      <c r="WJM1" s="535"/>
      <c r="WJN1" s="535"/>
      <c r="WJO1" s="535"/>
      <c r="WJP1" s="535"/>
      <c r="WJQ1" s="535"/>
      <c r="WJR1" s="535"/>
      <c r="WJS1" s="535"/>
      <c r="WJT1" s="535"/>
      <c r="WJU1" s="535"/>
      <c r="WJV1" s="535"/>
      <c r="WJW1" s="535"/>
      <c r="WJX1" s="535"/>
      <c r="WJY1" s="535"/>
      <c r="WJZ1" s="535"/>
      <c r="WKA1" s="535"/>
      <c r="WKB1" s="535"/>
      <c r="WKC1" s="535"/>
      <c r="WKD1" s="535"/>
      <c r="WKE1" s="535"/>
      <c r="WKF1" s="535"/>
      <c r="WKG1" s="535"/>
      <c r="WKH1" s="535"/>
      <c r="WKI1" s="535"/>
      <c r="WKJ1" s="535"/>
      <c r="WKK1" s="535"/>
      <c r="WKL1" s="535"/>
      <c r="WKM1" s="535"/>
      <c r="WKN1" s="535"/>
      <c r="WKO1" s="535"/>
      <c r="WKP1" s="535"/>
      <c r="WKQ1" s="535"/>
      <c r="WKR1" s="535"/>
      <c r="WKS1" s="535"/>
      <c r="WKT1" s="535"/>
      <c r="WKU1" s="535"/>
      <c r="WKV1" s="535"/>
      <c r="WKW1" s="535"/>
      <c r="WKX1" s="535"/>
      <c r="WKY1" s="535"/>
      <c r="WKZ1" s="535"/>
      <c r="WLA1" s="535"/>
      <c r="WLB1" s="535"/>
      <c r="WLC1" s="535"/>
      <c r="WLD1" s="535"/>
      <c r="WLE1" s="535"/>
      <c r="WLF1" s="535"/>
      <c r="WLG1" s="535"/>
      <c r="WLH1" s="535"/>
      <c r="WLI1" s="535"/>
      <c r="WLJ1" s="535"/>
      <c r="WLK1" s="535"/>
      <c r="WLL1" s="535"/>
      <c r="WLM1" s="535"/>
      <c r="WLN1" s="535"/>
      <c r="WLO1" s="535"/>
      <c r="WLP1" s="535"/>
      <c r="WLQ1" s="535"/>
      <c r="WLR1" s="535"/>
      <c r="WLS1" s="535"/>
      <c r="WLT1" s="535"/>
      <c r="WLU1" s="535"/>
      <c r="WLV1" s="535"/>
      <c r="WLW1" s="535"/>
      <c r="WLX1" s="535"/>
      <c r="WLY1" s="535"/>
      <c r="WLZ1" s="535"/>
      <c r="WMA1" s="535"/>
      <c r="WMB1" s="535"/>
      <c r="WMC1" s="535"/>
      <c r="WMD1" s="535"/>
      <c r="WME1" s="535"/>
      <c r="WMF1" s="535"/>
      <c r="WMG1" s="535"/>
      <c r="WMH1" s="535"/>
      <c r="WMI1" s="535"/>
      <c r="WMJ1" s="535"/>
      <c r="WMK1" s="535"/>
      <c r="WML1" s="535"/>
      <c r="WMM1" s="535"/>
      <c r="WMN1" s="535"/>
      <c r="WMO1" s="535"/>
      <c r="WMP1" s="535"/>
      <c r="WMQ1" s="535"/>
      <c r="WMR1" s="535"/>
      <c r="WMS1" s="535"/>
      <c r="WMT1" s="535"/>
      <c r="WMU1" s="535"/>
      <c r="WMV1" s="535"/>
      <c r="WMW1" s="535"/>
      <c r="WMX1" s="535"/>
      <c r="WMY1" s="535"/>
      <c r="WMZ1" s="535"/>
      <c r="WNA1" s="535"/>
      <c r="WNB1" s="535"/>
      <c r="WNC1" s="535"/>
      <c r="WND1" s="535"/>
      <c r="WNE1" s="535"/>
      <c r="WNF1" s="535"/>
      <c r="WNG1" s="535"/>
      <c r="WNH1" s="535"/>
      <c r="WNI1" s="535"/>
      <c r="WNJ1" s="535"/>
      <c r="WNK1" s="535"/>
      <c r="WNL1" s="535"/>
      <c r="WNM1" s="535"/>
      <c r="WNN1" s="535"/>
      <c r="WNO1" s="535"/>
      <c r="WNP1" s="535"/>
      <c r="WNQ1" s="535"/>
      <c r="WNR1" s="535"/>
      <c r="WNS1" s="535"/>
      <c r="WNT1" s="535"/>
      <c r="WNU1" s="535"/>
      <c r="WNV1" s="535"/>
      <c r="WNW1" s="535"/>
      <c r="WNX1" s="535"/>
      <c r="WNY1" s="535"/>
      <c r="WNZ1" s="535"/>
      <c r="WOA1" s="535"/>
      <c r="WOB1" s="535"/>
      <c r="WOC1" s="535"/>
      <c r="WOD1" s="535"/>
      <c r="WOE1" s="535"/>
      <c r="WOF1" s="535"/>
      <c r="WOG1" s="535"/>
      <c r="WOH1" s="535"/>
      <c r="WOI1" s="535"/>
      <c r="WOJ1" s="535"/>
      <c r="WOK1" s="535"/>
      <c r="WOL1" s="535"/>
      <c r="WOM1" s="535"/>
      <c r="WON1" s="535"/>
      <c r="WOO1" s="535"/>
      <c r="WOP1" s="535"/>
      <c r="WOQ1" s="535"/>
      <c r="WOR1" s="535"/>
      <c r="WOS1" s="535"/>
      <c r="WOT1" s="535"/>
      <c r="WOU1" s="535"/>
      <c r="WOV1" s="535"/>
      <c r="WOW1" s="535"/>
      <c r="WOX1" s="535"/>
      <c r="WOY1" s="535"/>
      <c r="WOZ1" s="535"/>
      <c r="WPA1" s="535"/>
      <c r="WPB1" s="535"/>
      <c r="WPC1" s="535"/>
      <c r="WPD1" s="535"/>
      <c r="WPE1" s="535"/>
      <c r="WPF1" s="535"/>
      <c r="WPG1" s="535"/>
      <c r="WPH1" s="535"/>
      <c r="WPI1" s="535"/>
      <c r="WPJ1" s="535"/>
      <c r="WPK1" s="535"/>
      <c r="WPL1" s="535"/>
      <c r="WPM1" s="535"/>
      <c r="WPN1" s="535"/>
      <c r="WPO1" s="535"/>
      <c r="WPP1" s="535"/>
      <c r="WPQ1" s="535"/>
      <c r="WPR1" s="535"/>
      <c r="WPS1" s="535"/>
      <c r="WPT1" s="535"/>
      <c r="WPU1" s="535"/>
      <c r="WPV1" s="535"/>
      <c r="WPW1" s="535"/>
      <c r="WPX1" s="535"/>
      <c r="WPY1" s="535"/>
      <c r="WPZ1" s="535"/>
      <c r="WQA1" s="535"/>
      <c r="WQB1" s="535"/>
      <c r="WQC1" s="535"/>
      <c r="WQD1" s="535"/>
      <c r="WQE1" s="535"/>
      <c r="WQF1" s="535"/>
      <c r="WQG1" s="535"/>
      <c r="WQH1" s="535"/>
      <c r="WQI1" s="535"/>
      <c r="WQJ1" s="535"/>
      <c r="WQK1" s="535"/>
      <c r="WQL1" s="535"/>
      <c r="WQM1" s="535"/>
      <c r="WQN1" s="535"/>
      <c r="WQO1" s="535"/>
      <c r="WQP1" s="535"/>
      <c r="WQQ1" s="535"/>
      <c r="WQR1" s="535"/>
      <c r="WQS1" s="535"/>
      <c r="WQT1" s="535"/>
      <c r="WQU1" s="535"/>
      <c r="WQV1" s="535"/>
      <c r="WQW1" s="535"/>
      <c r="WQX1" s="535"/>
      <c r="WQY1" s="535"/>
      <c r="WQZ1" s="535"/>
      <c r="WRA1" s="535"/>
      <c r="WRB1" s="535"/>
      <c r="WRC1" s="535"/>
      <c r="WRD1" s="535"/>
      <c r="WRE1" s="535"/>
      <c r="WRF1" s="535"/>
      <c r="WRG1" s="535"/>
      <c r="WRH1" s="535"/>
      <c r="WRI1" s="535"/>
      <c r="WRJ1" s="535"/>
      <c r="WRK1" s="535"/>
      <c r="WRL1" s="535"/>
      <c r="WRM1" s="535"/>
      <c r="WRN1" s="535"/>
      <c r="WRO1" s="535"/>
      <c r="WRP1" s="535"/>
      <c r="WRQ1" s="535"/>
      <c r="WRR1" s="535"/>
      <c r="WRS1" s="535"/>
      <c r="WRT1" s="535"/>
      <c r="WRU1" s="535"/>
      <c r="WRV1" s="535"/>
      <c r="WRW1" s="535"/>
      <c r="WRX1" s="535"/>
      <c r="WRY1" s="535"/>
      <c r="WRZ1" s="535"/>
      <c r="WSA1" s="535"/>
      <c r="WSB1" s="535"/>
      <c r="WSC1" s="535"/>
      <c r="WSD1" s="535"/>
      <c r="WSE1" s="535"/>
      <c r="WSF1" s="535"/>
      <c r="WSG1" s="535"/>
      <c r="WSH1" s="535"/>
      <c r="WSI1" s="535"/>
      <c r="WSJ1" s="535"/>
      <c r="WSK1" s="535"/>
      <c r="WSL1" s="535"/>
      <c r="WSM1" s="535"/>
      <c r="WSN1" s="535"/>
      <c r="WSO1" s="535"/>
      <c r="WSP1" s="535"/>
      <c r="WSQ1" s="535"/>
      <c r="WSR1" s="535"/>
      <c r="WSS1" s="535"/>
      <c r="WST1" s="535"/>
      <c r="WSU1" s="535"/>
      <c r="WSV1" s="535"/>
      <c r="WSW1" s="535"/>
      <c r="WSX1" s="535"/>
      <c r="WSY1" s="535"/>
      <c r="WSZ1" s="535"/>
      <c r="WTA1" s="535"/>
      <c r="WTB1" s="535"/>
      <c r="WTC1" s="535"/>
      <c r="WTD1" s="535"/>
      <c r="WTE1" s="535"/>
      <c r="WTF1" s="535"/>
      <c r="WTG1" s="535"/>
      <c r="WTH1" s="535"/>
      <c r="WTI1" s="535"/>
      <c r="WTJ1" s="535"/>
      <c r="WTK1" s="535"/>
      <c r="WTL1" s="535"/>
      <c r="WTM1" s="535"/>
      <c r="WTN1" s="535"/>
      <c r="WTO1" s="535"/>
      <c r="WTP1" s="535"/>
      <c r="WTQ1" s="535"/>
      <c r="WTR1" s="535"/>
      <c r="WTS1" s="535"/>
      <c r="WTT1" s="535"/>
      <c r="WTU1" s="535"/>
      <c r="WTV1" s="535"/>
      <c r="WTW1" s="535"/>
      <c r="WTX1" s="535"/>
      <c r="WTY1" s="535"/>
      <c r="WTZ1" s="535"/>
      <c r="WUA1" s="535"/>
      <c r="WUB1" s="535"/>
      <c r="WUC1" s="535"/>
      <c r="WUD1" s="535"/>
      <c r="WUE1" s="535"/>
      <c r="WUF1" s="535"/>
      <c r="WUG1" s="535"/>
      <c r="WUH1" s="535"/>
      <c r="WUI1" s="535"/>
      <c r="WUJ1" s="535"/>
      <c r="WUK1" s="535"/>
      <c r="WUL1" s="535"/>
      <c r="WUM1" s="535"/>
      <c r="WUN1" s="535"/>
      <c r="WUO1" s="535"/>
      <c r="WUP1" s="535"/>
      <c r="WUQ1" s="535"/>
      <c r="WUR1" s="535"/>
      <c r="WUS1" s="535"/>
      <c r="WUT1" s="535"/>
      <c r="WUU1" s="535"/>
      <c r="WUV1" s="535"/>
      <c r="WUW1" s="535"/>
      <c r="WUX1" s="535"/>
      <c r="WUY1" s="535"/>
      <c r="WUZ1" s="535"/>
      <c r="WVA1" s="535"/>
      <c r="WVB1" s="535"/>
      <c r="WVC1" s="535"/>
      <c r="WVD1" s="535"/>
      <c r="WVE1" s="535"/>
      <c r="WVF1" s="535"/>
      <c r="WVG1" s="535"/>
      <c r="WVH1" s="535"/>
      <c r="WVI1" s="535"/>
      <c r="WVJ1" s="535"/>
      <c r="WVK1" s="535"/>
      <c r="WVL1" s="535"/>
      <c r="WVM1" s="535"/>
      <c r="WVN1" s="535"/>
      <c r="WVO1" s="535"/>
      <c r="WVP1" s="535"/>
      <c r="WVQ1" s="535"/>
      <c r="WVR1" s="535"/>
      <c r="WVS1" s="535"/>
      <c r="WVT1" s="535"/>
      <c r="WVU1" s="535"/>
      <c r="WVV1" s="535"/>
      <c r="WVW1" s="535"/>
      <c r="WVX1" s="535"/>
      <c r="WVY1" s="535"/>
      <c r="WVZ1" s="535"/>
      <c r="WWA1" s="535"/>
      <c r="WWB1" s="535"/>
      <c r="WWC1" s="535"/>
      <c r="WWD1" s="535"/>
      <c r="WWE1" s="535"/>
      <c r="WWF1" s="535"/>
    </row>
    <row r="2" spans="1:783 12825:16152" ht="8.25" customHeight="1" x14ac:dyDescent="0.25">
      <c r="A2" s="1509"/>
      <c r="B2" s="535"/>
      <c r="C2" s="13"/>
      <c r="D2" s="13"/>
      <c r="E2" s="13"/>
      <c r="F2" s="13"/>
      <c r="G2" s="1511"/>
      <c r="H2" s="13"/>
      <c r="I2" s="13"/>
      <c r="J2" s="13"/>
      <c r="K2" s="13"/>
      <c r="L2" s="13"/>
      <c r="M2" s="13"/>
      <c r="N2" s="13"/>
      <c r="O2" s="13"/>
      <c r="P2" s="13"/>
      <c r="Q2" s="13"/>
      <c r="R2" s="13"/>
      <c r="S2" s="13"/>
      <c r="T2" s="13"/>
      <c r="U2" s="13"/>
      <c r="V2" s="13"/>
      <c r="W2" s="13"/>
      <c r="X2" s="1509"/>
      <c r="Y2" s="1509"/>
      <c r="IX2" s="535"/>
      <c r="IY2" s="535"/>
      <c r="IZ2" s="535"/>
      <c r="JA2" s="535"/>
      <c r="JB2" s="535"/>
      <c r="JC2" s="535"/>
      <c r="JD2" s="535"/>
      <c r="JE2" s="535"/>
      <c r="JF2" s="535"/>
      <c r="JG2" s="535"/>
      <c r="JH2" s="535"/>
      <c r="JI2" s="535"/>
      <c r="JJ2" s="535"/>
      <c r="JK2" s="535"/>
      <c r="JL2" s="535"/>
      <c r="JM2" s="535"/>
      <c r="JN2" s="535"/>
      <c r="JO2" s="535"/>
      <c r="JP2" s="535"/>
      <c r="JQ2" s="535"/>
      <c r="JR2" s="535"/>
      <c r="JS2" s="535"/>
      <c r="JT2" s="535"/>
      <c r="JU2" s="535"/>
      <c r="JV2" s="535"/>
      <c r="JW2" s="535"/>
      <c r="JX2" s="535"/>
      <c r="JY2" s="535"/>
      <c r="JZ2" s="535"/>
      <c r="KA2" s="535"/>
      <c r="KB2" s="535"/>
      <c r="KC2" s="535"/>
      <c r="KD2" s="535"/>
      <c r="KE2" s="535"/>
      <c r="KF2" s="535"/>
      <c r="KG2" s="535"/>
      <c r="KH2" s="535"/>
      <c r="KI2" s="535"/>
      <c r="KJ2" s="535"/>
      <c r="KK2" s="535"/>
      <c r="KL2" s="535"/>
      <c r="KM2" s="535"/>
      <c r="KN2" s="535"/>
      <c r="KO2" s="535"/>
      <c r="KP2" s="535"/>
      <c r="KQ2" s="535"/>
      <c r="KR2" s="535"/>
      <c r="KS2" s="535"/>
      <c r="KT2" s="535"/>
      <c r="KU2" s="535"/>
      <c r="KV2" s="535"/>
      <c r="KW2" s="535"/>
      <c r="KX2" s="535"/>
      <c r="KY2" s="535"/>
      <c r="KZ2" s="535"/>
      <c r="LA2" s="535"/>
      <c r="LB2" s="535"/>
      <c r="LC2" s="535"/>
      <c r="LD2" s="535"/>
      <c r="LE2" s="535"/>
      <c r="LF2" s="535"/>
      <c r="LG2" s="535"/>
      <c r="LH2" s="535"/>
      <c r="LI2" s="535"/>
      <c r="LJ2" s="535"/>
      <c r="LK2" s="535"/>
      <c r="LL2" s="535"/>
      <c r="LM2" s="535"/>
      <c r="LN2" s="535"/>
      <c r="LO2" s="535"/>
      <c r="LP2" s="535"/>
      <c r="LQ2" s="535"/>
      <c r="LR2" s="535"/>
      <c r="LS2" s="535"/>
      <c r="LT2" s="535"/>
      <c r="LU2" s="535"/>
      <c r="LV2" s="535"/>
      <c r="LW2" s="535"/>
      <c r="LX2" s="535"/>
      <c r="LY2" s="535"/>
      <c r="LZ2" s="535"/>
      <c r="MA2" s="535"/>
      <c r="MB2" s="535"/>
      <c r="MC2" s="535"/>
      <c r="MD2" s="535"/>
      <c r="ME2" s="535"/>
      <c r="MF2" s="535"/>
      <c r="MG2" s="535"/>
      <c r="MH2" s="535"/>
      <c r="MI2" s="535"/>
      <c r="MJ2" s="535"/>
      <c r="MK2" s="535"/>
      <c r="ML2" s="535"/>
      <c r="MM2" s="535"/>
      <c r="MN2" s="535"/>
      <c r="MO2" s="535"/>
      <c r="MP2" s="535"/>
      <c r="MQ2" s="535"/>
      <c r="MR2" s="535"/>
      <c r="MS2" s="535"/>
      <c r="MT2" s="535"/>
      <c r="MU2" s="535"/>
      <c r="MV2" s="535"/>
      <c r="MW2" s="535"/>
      <c r="MX2" s="535"/>
      <c r="MY2" s="535"/>
      <c r="MZ2" s="535"/>
      <c r="NA2" s="535"/>
      <c r="NB2" s="535"/>
      <c r="NC2" s="535"/>
      <c r="ND2" s="535"/>
      <c r="NE2" s="535"/>
      <c r="NF2" s="535"/>
      <c r="NG2" s="535"/>
      <c r="NH2" s="535"/>
      <c r="NI2" s="535"/>
      <c r="NJ2" s="535"/>
      <c r="NK2" s="535"/>
      <c r="NL2" s="535"/>
      <c r="NM2" s="535"/>
      <c r="NN2" s="535"/>
      <c r="NO2" s="535"/>
      <c r="NP2" s="535"/>
      <c r="NQ2" s="535"/>
      <c r="NR2" s="535"/>
      <c r="NS2" s="535"/>
      <c r="NT2" s="535"/>
      <c r="NU2" s="535"/>
      <c r="NV2" s="535"/>
      <c r="NW2" s="535"/>
      <c r="NX2" s="535"/>
      <c r="NY2" s="535"/>
      <c r="NZ2" s="535"/>
      <c r="OA2" s="535"/>
      <c r="OB2" s="535"/>
      <c r="OC2" s="535"/>
      <c r="OD2" s="535"/>
      <c r="OE2" s="535"/>
      <c r="OF2" s="535"/>
      <c r="OG2" s="535"/>
      <c r="OH2" s="535"/>
      <c r="OI2" s="535"/>
      <c r="OJ2" s="535"/>
      <c r="OK2" s="535"/>
      <c r="OL2" s="535"/>
      <c r="OM2" s="535"/>
      <c r="ON2" s="535"/>
      <c r="OO2" s="535"/>
      <c r="OP2" s="535"/>
      <c r="OQ2" s="535"/>
      <c r="OR2" s="535"/>
      <c r="OS2" s="535"/>
      <c r="OT2" s="535"/>
      <c r="OU2" s="535"/>
      <c r="OV2" s="535"/>
      <c r="OW2" s="535"/>
      <c r="OX2" s="535"/>
      <c r="OY2" s="535"/>
      <c r="OZ2" s="535"/>
      <c r="PA2" s="535"/>
      <c r="PB2" s="535"/>
      <c r="PC2" s="535"/>
      <c r="PD2" s="535"/>
      <c r="PE2" s="535"/>
      <c r="PF2" s="535"/>
      <c r="PG2" s="535"/>
      <c r="PH2" s="535"/>
      <c r="PI2" s="535"/>
      <c r="PJ2" s="535"/>
      <c r="PK2" s="535"/>
      <c r="PL2" s="535"/>
      <c r="PM2" s="535"/>
      <c r="PN2" s="535"/>
      <c r="PO2" s="535"/>
      <c r="PP2" s="535"/>
      <c r="PQ2" s="535"/>
      <c r="PR2" s="535"/>
      <c r="PS2" s="535"/>
      <c r="PT2" s="535"/>
      <c r="PU2" s="535"/>
      <c r="PV2" s="535"/>
      <c r="PW2" s="535"/>
      <c r="PX2" s="535"/>
      <c r="PY2" s="535"/>
      <c r="PZ2" s="535"/>
      <c r="QA2" s="535"/>
      <c r="QB2" s="535"/>
      <c r="QC2" s="535"/>
      <c r="QD2" s="535"/>
      <c r="QE2" s="535"/>
      <c r="QF2" s="535"/>
      <c r="QG2" s="535"/>
      <c r="QH2" s="535"/>
      <c r="QI2" s="535"/>
      <c r="QJ2" s="535"/>
      <c r="QK2" s="535"/>
      <c r="QL2" s="535"/>
      <c r="QM2" s="535"/>
      <c r="QN2" s="535"/>
      <c r="QO2" s="535"/>
      <c r="QP2" s="535"/>
      <c r="QQ2" s="535"/>
      <c r="QR2" s="535"/>
      <c r="QS2" s="535"/>
      <c r="QT2" s="535"/>
      <c r="QU2" s="535"/>
      <c r="QV2" s="535"/>
      <c r="QW2" s="535"/>
      <c r="QX2" s="535"/>
      <c r="QY2" s="535"/>
      <c r="QZ2" s="535"/>
      <c r="RA2" s="535"/>
      <c r="RB2" s="535"/>
      <c r="RC2" s="535"/>
      <c r="RD2" s="535"/>
      <c r="RE2" s="535"/>
      <c r="RF2" s="535"/>
      <c r="RG2" s="535"/>
      <c r="RH2" s="535"/>
      <c r="RI2" s="535"/>
      <c r="RJ2" s="535"/>
      <c r="RK2" s="535"/>
      <c r="RL2" s="535"/>
      <c r="RM2" s="535"/>
      <c r="RN2" s="535"/>
      <c r="RO2" s="535"/>
      <c r="RP2" s="535"/>
      <c r="RQ2" s="535"/>
      <c r="RR2" s="535"/>
      <c r="RS2" s="535"/>
      <c r="RT2" s="535"/>
      <c r="RU2" s="535"/>
      <c r="RV2" s="535"/>
      <c r="RW2" s="535"/>
      <c r="RX2" s="535"/>
      <c r="RY2" s="535"/>
      <c r="RZ2" s="535"/>
      <c r="SA2" s="535"/>
      <c r="SB2" s="535"/>
      <c r="SC2" s="535"/>
      <c r="SD2" s="535"/>
      <c r="SE2" s="535"/>
      <c r="SF2" s="535"/>
      <c r="SG2" s="535"/>
      <c r="SH2" s="535"/>
      <c r="SI2" s="535"/>
      <c r="SJ2" s="535"/>
      <c r="SK2" s="535"/>
      <c r="SL2" s="535"/>
      <c r="SM2" s="535"/>
      <c r="SN2" s="535"/>
      <c r="SO2" s="535"/>
      <c r="SP2" s="535"/>
      <c r="SQ2" s="535"/>
      <c r="SR2" s="535"/>
      <c r="SS2" s="535"/>
      <c r="ST2" s="535"/>
      <c r="SU2" s="535"/>
      <c r="SV2" s="535"/>
      <c r="SW2" s="535"/>
      <c r="SX2" s="535"/>
      <c r="SY2" s="535"/>
      <c r="SZ2" s="535"/>
      <c r="TA2" s="535"/>
      <c r="TB2" s="535"/>
      <c r="TC2" s="535"/>
      <c r="TD2" s="535"/>
      <c r="TE2" s="535"/>
      <c r="TF2" s="535"/>
      <c r="TG2" s="535"/>
      <c r="TH2" s="535"/>
      <c r="TI2" s="535"/>
      <c r="TJ2" s="535"/>
      <c r="TK2" s="535"/>
      <c r="TL2" s="535"/>
      <c r="TM2" s="535"/>
      <c r="TN2" s="535"/>
      <c r="TO2" s="535"/>
      <c r="TP2" s="535"/>
      <c r="TQ2" s="535"/>
      <c r="TR2" s="535"/>
      <c r="TS2" s="535"/>
      <c r="TT2" s="535"/>
      <c r="TU2" s="535"/>
      <c r="TV2" s="535"/>
      <c r="TW2" s="535"/>
      <c r="TX2" s="535"/>
      <c r="TY2" s="535"/>
      <c r="TZ2" s="535"/>
      <c r="UA2" s="535"/>
      <c r="UB2" s="535"/>
      <c r="UC2" s="535"/>
      <c r="UD2" s="535"/>
      <c r="UE2" s="535"/>
      <c r="UF2" s="535"/>
      <c r="UG2" s="535"/>
      <c r="UH2" s="535"/>
      <c r="UI2" s="535"/>
      <c r="UJ2" s="535"/>
      <c r="UK2" s="535"/>
      <c r="UL2" s="535"/>
      <c r="UM2" s="535"/>
      <c r="UN2" s="535"/>
      <c r="UO2" s="535"/>
      <c r="UP2" s="535"/>
      <c r="UQ2" s="535"/>
      <c r="UR2" s="535"/>
      <c r="US2" s="535"/>
      <c r="UT2" s="535"/>
      <c r="UU2" s="535"/>
      <c r="UV2" s="535"/>
      <c r="UW2" s="535"/>
      <c r="UX2" s="535"/>
      <c r="UY2" s="535"/>
      <c r="UZ2" s="535"/>
      <c r="VA2" s="535"/>
      <c r="VB2" s="535"/>
      <c r="VC2" s="535"/>
      <c r="VD2" s="535"/>
      <c r="VE2" s="535"/>
      <c r="VF2" s="535"/>
      <c r="VG2" s="535"/>
      <c r="VH2" s="535"/>
      <c r="VI2" s="535"/>
      <c r="VJ2" s="535"/>
      <c r="VK2" s="535"/>
      <c r="VL2" s="535"/>
      <c r="VM2" s="535"/>
      <c r="VN2" s="535"/>
      <c r="VO2" s="535"/>
      <c r="VP2" s="535"/>
      <c r="VQ2" s="535"/>
      <c r="VR2" s="535"/>
      <c r="VS2" s="535"/>
      <c r="VT2" s="535"/>
      <c r="VU2" s="535"/>
      <c r="VV2" s="535"/>
      <c r="VW2" s="535"/>
      <c r="VX2" s="535"/>
      <c r="VY2" s="535"/>
      <c r="VZ2" s="535"/>
      <c r="WA2" s="535"/>
      <c r="WB2" s="535"/>
      <c r="WC2" s="535"/>
      <c r="WD2" s="535"/>
      <c r="WE2" s="535"/>
      <c r="WF2" s="535"/>
      <c r="WG2" s="535"/>
      <c r="WH2" s="535"/>
      <c r="WI2" s="535"/>
      <c r="WJ2" s="535"/>
      <c r="WK2" s="535"/>
      <c r="WL2" s="535"/>
      <c r="WM2" s="535"/>
      <c r="WN2" s="535"/>
      <c r="WO2" s="535"/>
      <c r="WP2" s="535"/>
      <c r="WQ2" s="535"/>
      <c r="WR2" s="535"/>
      <c r="WS2" s="535"/>
      <c r="WT2" s="535"/>
      <c r="WU2" s="535"/>
      <c r="WV2" s="535"/>
      <c r="WW2" s="535"/>
      <c r="WX2" s="535"/>
      <c r="WY2" s="535"/>
      <c r="WZ2" s="535"/>
      <c r="XA2" s="535"/>
      <c r="XB2" s="535"/>
      <c r="XC2" s="535"/>
      <c r="XD2" s="535"/>
      <c r="XE2" s="535"/>
      <c r="XF2" s="535"/>
      <c r="XG2" s="535"/>
      <c r="XH2" s="535"/>
      <c r="XI2" s="535"/>
      <c r="XJ2" s="535"/>
      <c r="XK2" s="535"/>
      <c r="XL2" s="535"/>
      <c r="XM2" s="535"/>
      <c r="XN2" s="535"/>
      <c r="XO2" s="535"/>
      <c r="XP2" s="535"/>
      <c r="XQ2" s="535"/>
      <c r="XR2" s="535"/>
      <c r="XS2" s="535"/>
      <c r="XT2" s="535"/>
      <c r="XU2" s="535"/>
      <c r="XV2" s="535"/>
      <c r="XW2" s="535"/>
      <c r="XX2" s="535"/>
      <c r="XY2" s="535"/>
      <c r="XZ2" s="535"/>
      <c r="YA2" s="535"/>
      <c r="YB2" s="535"/>
      <c r="YC2" s="535"/>
      <c r="YD2" s="535"/>
      <c r="YE2" s="535"/>
      <c r="YF2" s="535"/>
      <c r="YG2" s="535"/>
      <c r="YH2" s="535"/>
      <c r="YI2" s="535"/>
      <c r="YJ2" s="535"/>
      <c r="YK2" s="535"/>
      <c r="YL2" s="535"/>
      <c r="YM2" s="535"/>
      <c r="YN2" s="535"/>
      <c r="YO2" s="535"/>
      <c r="YP2" s="535"/>
      <c r="YQ2" s="535"/>
      <c r="YR2" s="535"/>
      <c r="YS2" s="535"/>
      <c r="YT2" s="535"/>
      <c r="YU2" s="535"/>
      <c r="YV2" s="535"/>
      <c r="YW2" s="535"/>
      <c r="YX2" s="535"/>
      <c r="YY2" s="535"/>
      <c r="YZ2" s="535"/>
      <c r="ZA2" s="535"/>
      <c r="ZB2" s="535"/>
      <c r="ZC2" s="535"/>
      <c r="ZD2" s="535"/>
      <c r="ZE2" s="535"/>
      <c r="ZF2" s="535"/>
      <c r="ZG2" s="535"/>
      <c r="ZH2" s="535"/>
      <c r="ZI2" s="535"/>
      <c r="ZJ2" s="535"/>
      <c r="ZK2" s="535"/>
      <c r="ZL2" s="535"/>
      <c r="ZM2" s="535"/>
      <c r="ZN2" s="535"/>
      <c r="ZO2" s="535"/>
      <c r="ZP2" s="535"/>
      <c r="ZQ2" s="535"/>
      <c r="ZR2" s="535"/>
      <c r="ZS2" s="535"/>
      <c r="ZT2" s="535"/>
      <c r="ZU2" s="535"/>
      <c r="ZV2" s="535"/>
      <c r="ZW2" s="535"/>
      <c r="ZX2" s="535"/>
      <c r="ZY2" s="535"/>
      <c r="ZZ2" s="535"/>
      <c r="AAA2" s="535"/>
      <c r="AAB2" s="535"/>
      <c r="AAC2" s="535"/>
      <c r="AAD2" s="535"/>
      <c r="AAE2" s="535"/>
      <c r="AAF2" s="535"/>
      <c r="AAG2" s="535"/>
      <c r="AAH2" s="535"/>
      <c r="AAI2" s="535"/>
      <c r="AAJ2" s="535"/>
      <c r="AAK2" s="535"/>
      <c r="AAL2" s="535"/>
      <c r="AAM2" s="535"/>
      <c r="AAN2" s="535"/>
      <c r="AAO2" s="535"/>
      <c r="AAP2" s="535"/>
      <c r="AAQ2" s="535"/>
      <c r="AAR2" s="535"/>
      <c r="AAS2" s="535"/>
      <c r="AAT2" s="535"/>
      <c r="AAU2" s="535"/>
      <c r="AAV2" s="535"/>
      <c r="AAW2" s="535"/>
      <c r="AAX2" s="535"/>
      <c r="AAY2" s="535"/>
      <c r="AAZ2" s="535"/>
      <c r="ABA2" s="535"/>
      <c r="ABB2" s="535"/>
      <c r="ABC2" s="535"/>
      <c r="ABD2" s="535"/>
      <c r="ABE2" s="535"/>
      <c r="ABF2" s="535"/>
      <c r="ABG2" s="535"/>
      <c r="ABH2" s="535"/>
      <c r="ABI2" s="535"/>
      <c r="ABJ2" s="535"/>
      <c r="ABK2" s="535"/>
      <c r="ABL2" s="535"/>
      <c r="ABM2" s="535"/>
      <c r="ABN2" s="535"/>
      <c r="ABO2" s="535"/>
      <c r="ABP2" s="535"/>
      <c r="ABQ2" s="535"/>
      <c r="ABR2" s="535"/>
      <c r="ABS2" s="535"/>
      <c r="ABT2" s="535"/>
      <c r="ABU2" s="535"/>
      <c r="ABV2" s="535"/>
      <c r="ABW2" s="535"/>
      <c r="ABX2" s="535"/>
      <c r="ABY2" s="535"/>
      <c r="ABZ2" s="535"/>
      <c r="ACA2" s="535"/>
      <c r="ACB2" s="535"/>
      <c r="ACC2" s="535"/>
      <c r="ACD2" s="535"/>
      <c r="ACE2" s="535"/>
      <c r="ACF2" s="535"/>
      <c r="ACG2" s="535"/>
      <c r="ACH2" s="535"/>
      <c r="ACI2" s="535"/>
      <c r="ACJ2" s="535"/>
      <c r="ACK2" s="535"/>
      <c r="ACL2" s="535"/>
      <c r="ACM2" s="535"/>
      <c r="ACN2" s="535"/>
      <c r="ACO2" s="535"/>
      <c r="ACP2" s="535"/>
      <c r="ACQ2" s="535"/>
      <c r="ACR2" s="535"/>
      <c r="ACS2" s="535"/>
      <c r="ACT2" s="535"/>
      <c r="ACU2" s="535"/>
      <c r="ACV2" s="535"/>
      <c r="ACW2" s="535"/>
      <c r="ACX2" s="535"/>
      <c r="ACY2" s="535"/>
      <c r="ACZ2" s="535"/>
      <c r="ADA2" s="535"/>
      <c r="ADB2" s="535"/>
      <c r="ADC2" s="535"/>
      <c r="RYG2" s="535"/>
      <c r="RYH2" s="535"/>
      <c r="RYI2" s="535"/>
      <c r="RYJ2" s="535"/>
      <c r="RYK2" s="535"/>
      <c r="RYL2" s="535"/>
      <c r="RYM2" s="535"/>
      <c r="RYN2" s="535"/>
      <c r="RYO2" s="535"/>
      <c r="RYP2" s="535"/>
      <c r="RYQ2" s="535"/>
      <c r="RYR2" s="535"/>
      <c r="RYS2" s="535"/>
      <c r="RYT2" s="535"/>
      <c r="RYU2" s="535"/>
      <c r="RYV2" s="535"/>
      <c r="RYW2" s="535"/>
      <c r="RYX2" s="535"/>
      <c r="RYY2" s="535"/>
      <c r="RYZ2" s="535"/>
      <c r="RZA2" s="535"/>
      <c r="RZB2" s="535"/>
      <c r="RZC2" s="535"/>
      <c r="RZD2" s="535"/>
      <c r="RZE2" s="535"/>
      <c r="RZF2" s="535"/>
      <c r="RZG2" s="535"/>
      <c r="RZH2" s="535"/>
      <c r="RZI2" s="535"/>
      <c r="RZJ2" s="535"/>
      <c r="RZK2" s="535"/>
      <c r="RZL2" s="535"/>
      <c r="RZM2" s="535"/>
      <c r="RZN2" s="535"/>
      <c r="RZO2" s="535"/>
      <c r="RZP2" s="535"/>
      <c r="RZQ2" s="535"/>
      <c r="RZR2" s="535"/>
      <c r="RZS2" s="535"/>
      <c r="RZT2" s="535"/>
      <c r="RZU2" s="535"/>
      <c r="RZV2" s="535"/>
      <c r="RZW2" s="535"/>
      <c r="RZX2" s="535"/>
      <c r="RZY2" s="535"/>
      <c r="RZZ2" s="535"/>
      <c r="SAA2" s="535"/>
      <c r="SAB2" s="535"/>
      <c r="SAC2" s="535"/>
      <c r="SAD2" s="535"/>
      <c r="SAE2" s="535"/>
      <c r="SAF2" s="535"/>
      <c r="SAG2" s="535"/>
      <c r="SAH2" s="535"/>
      <c r="SAI2" s="535"/>
      <c r="SAJ2" s="535"/>
      <c r="SAK2" s="535"/>
      <c r="SAL2" s="535"/>
      <c r="SAM2" s="535"/>
      <c r="SAN2" s="535"/>
      <c r="SAO2" s="535"/>
      <c r="SAP2" s="535"/>
      <c r="SAQ2" s="535"/>
      <c r="SAR2" s="535"/>
      <c r="SAS2" s="535"/>
      <c r="SAT2" s="535"/>
      <c r="SAU2" s="535"/>
      <c r="SAV2" s="535"/>
      <c r="SAW2" s="535"/>
      <c r="SAX2" s="535"/>
      <c r="SAY2" s="535"/>
      <c r="SAZ2" s="535"/>
      <c r="SBA2" s="535"/>
      <c r="SBB2" s="535"/>
      <c r="SBC2" s="535"/>
      <c r="SBD2" s="535"/>
      <c r="SBE2" s="535"/>
      <c r="SBF2" s="535"/>
      <c r="SBG2" s="535"/>
      <c r="SBH2" s="535"/>
      <c r="SBI2" s="535"/>
      <c r="SBJ2" s="535"/>
      <c r="SBK2" s="535"/>
      <c r="SBL2" s="535"/>
      <c r="SBM2" s="535"/>
      <c r="SBN2" s="535"/>
      <c r="SBO2" s="535"/>
      <c r="SBP2" s="535"/>
      <c r="SBQ2" s="535"/>
      <c r="SBR2" s="535"/>
      <c r="SBS2" s="535"/>
      <c r="SBT2" s="535"/>
      <c r="SBU2" s="535"/>
      <c r="SBV2" s="535"/>
      <c r="SBW2" s="535"/>
      <c r="SBX2" s="535"/>
      <c r="SBY2" s="535"/>
      <c r="SBZ2" s="535"/>
      <c r="SCA2" s="535"/>
      <c r="SCB2" s="535"/>
      <c r="SCC2" s="535"/>
      <c r="SCD2" s="535"/>
      <c r="SCE2" s="535"/>
      <c r="SCF2" s="535"/>
      <c r="SCG2" s="535"/>
      <c r="SCH2" s="535"/>
      <c r="SCI2" s="535"/>
      <c r="SCJ2" s="535"/>
      <c r="SCK2" s="535"/>
      <c r="SCL2" s="535"/>
      <c r="SCM2" s="535"/>
      <c r="SCN2" s="535"/>
      <c r="SCO2" s="535"/>
      <c r="SCP2" s="535"/>
      <c r="SCQ2" s="535"/>
      <c r="SCR2" s="535"/>
      <c r="SCS2" s="535"/>
      <c r="SCT2" s="535"/>
      <c r="SCU2" s="535"/>
      <c r="SCV2" s="535"/>
      <c r="SCW2" s="535"/>
      <c r="SCX2" s="535"/>
      <c r="SCY2" s="535"/>
      <c r="SCZ2" s="535"/>
      <c r="SDA2" s="535"/>
      <c r="SDB2" s="535"/>
      <c r="SDC2" s="535"/>
      <c r="SDD2" s="535"/>
      <c r="SDE2" s="535"/>
      <c r="SDF2" s="535"/>
      <c r="SDG2" s="535"/>
      <c r="SDH2" s="535"/>
      <c r="SDI2" s="535"/>
      <c r="SDJ2" s="535"/>
      <c r="SDK2" s="535"/>
      <c r="SDL2" s="535"/>
      <c r="SDM2" s="535"/>
      <c r="SDN2" s="535"/>
      <c r="SDO2" s="535"/>
      <c r="SDP2" s="535"/>
      <c r="SDQ2" s="535"/>
      <c r="SDR2" s="535"/>
      <c r="SDS2" s="535"/>
      <c r="SDT2" s="535"/>
      <c r="SDU2" s="535"/>
      <c r="SDV2" s="535"/>
      <c r="SDW2" s="535"/>
      <c r="SDX2" s="535"/>
      <c r="SDY2" s="535"/>
      <c r="SDZ2" s="535"/>
      <c r="SEA2" s="535"/>
      <c r="SEB2" s="535"/>
      <c r="SEC2" s="535"/>
      <c r="SED2" s="535"/>
      <c r="SEE2" s="535"/>
      <c r="SEF2" s="535"/>
      <c r="SEG2" s="535"/>
      <c r="SEH2" s="535"/>
      <c r="SEI2" s="535"/>
      <c r="SEJ2" s="535"/>
      <c r="SEK2" s="535"/>
      <c r="SEL2" s="535"/>
      <c r="SEM2" s="535"/>
      <c r="SEN2" s="535"/>
      <c r="SEO2" s="535"/>
      <c r="SEP2" s="535"/>
      <c r="SEQ2" s="535"/>
      <c r="SER2" s="535"/>
      <c r="SES2" s="535"/>
      <c r="SET2" s="535"/>
      <c r="SEU2" s="535"/>
      <c r="SEV2" s="535"/>
      <c r="SEW2" s="535"/>
      <c r="SEX2" s="535"/>
      <c r="SEY2" s="535"/>
      <c r="SEZ2" s="535"/>
      <c r="SFA2" s="535"/>
      <c r="SFB2" s="535"/>
      <c r="SFC2" s="535"/>
      <c r="SFD2" s="535"/>
      <c r="SFE2" s="535"/>
      <c r="SFF2" s="535"/>
      <c r="SFG2" s="535"/>
      <c r="SFH2" s="535"/>
      <c r="SFI2" s="535"/>
      <c r="SFJ2" s="535"/>
      <c r="SFK2" s="535"/>
      <c r="SFL2" s="535"/>
      <c r="SFM2" s="535"/>
      <c r="SFN2" s="535"/>
      <c r="SFO2" s="535"/>
      <c r="SFP2" s="535"/>
      <c r="SFQ2" s="535"/>
      <c r="SFR2" s="535"/>
      <c r="SFS2" s="535"/>
      <c r="SFT2" s="535"/>
      <c r="SFU2" s="535"/>
      <c r="SFV2" s="535"/>
      <c r="SFW2" s="535"/>
      <c r="SFX2" s="535"/>
      <c r="SFY2" s="535"/>
      <c r="SFZ2" s="535"/>
      <c r="SGA2" s="535"/>
      <c r="SGB2" s="535"/>
      <c r="SGC2" s="535"/>
      <c r="SGD2" s="535"/>
      <c r="SGE2" s="535"/>
      <c r="SGF2" s="535"/>
      <c r="SGG2" s="535"/>
      <c r="SGH2" s="535"/>
      <c r="SGI2" s="535"/>
      <c r="SGJ2" s="535"/>
      <c r="SGK2" s="535"/>
      <c r="SGL2" s="535"/>
      <c r="SGM2" s="535"/>
      <c r="SGN2" s="535"/>
      <c r="SGO2" s="535"/>
      <c r="SGP2" s="535"/>
      <c r="SGQ2" s="535"/>
      <c r="SGR2" s="535"/>
      <c r="SGS2" s="535"/>
      <c r="SGT2" s="535"/>
      <c r="SGU2" s="535"/>
      <c r="SGV2" s="535"/>
      <c r="SGW2" s="535"/>
      <c r="SGX2" s="535"/>
      <c r="SGY2" s="535"/>
      <c r="SGZ2" s="535"/>
      <c r="SHA2" s="535"/>
      <c r="SHB2" s="535"/>
      <c r="SHC2" s="535"/>
      <c r="SHD2" s="535"/>
      <c r="SHE2" s="535"/>
      <c r="SHF2" s="535"/>
      <c r="SHG2" s="535"/>
      <c r="SHH2" s="535"/>
      <c r="SHI2" s="535"/>
      <c r="SHJ2" s="535"/>
      <c r="SHK2" s="535"/>
      <c r="SHL2" s="535"/>
      <c r="SHM2" s="535"/>
      <c r="SHN2" s="535"/>
      <c r="SHO2" s="535"/>
      <c r="SHP2" s="535"/>
      <c r="SHQ2" s="535"/>
      <c r="SHR2" s="535"/>
      <c r="SHS2" s="535"/>
      <c r="SHT2" s="535"/>
      <c r="SHU2" s="535"/>
      <c r="SHV2" s="535"/>
      <c r="SHW2" s="535"/>
      <c r="SHX2" s="535"/>
      <c r="SHY2" s="535"/>
      <c r="SHZ2" s="535"/>
      <c r="SIA2" s="535"/>
      <c r="SIB2" s="535"/>
      <c r="SIC2" s="535"/>
      <c r="SID2" s="535"/>
      <c r="SIE2" s="535"/>
      <c r="SIF2" s="535"/>
      <c r="SIG2" s="535"/>
      <c r="SIH2" s="535"/>
      <c r="SII2" s="535"/>
      <c r="SIJ2" s="535"/>
      <c r="SIK2" s="535"/>
      <c r="SIL2" s="535"/>
      <c r="SIM2" s="535"/>
      <c r="SIN2" s="535"/>
      <c r="SIO2" s="535"/>
      <c r="SIP2" s="535"/>
      <c r="SIQ2" s="535"/>
      <c r="SIR2" s="535"/>
      <c r="SIS2" s="535"/>
      <c r="SIT2" s="535"/>
      <c r="SIU2" s="535"/>
      <c r="SIV2" s="535"/>
      <c r="SIW2" s="535"/>
      <c r="SIX2" s="535"/>
      <c r="SIY2" s="535"/>
      <c r="SIZ2" s="535"/>
      <c r="SJA2" s="535"/>
      <c r="SJB2" s="535"/>
      <c r="SJC2" s="535"/>
      <c r="SJD2" s="535"/>
      <c r="SJE2" s="535"/>
      <c r="SJF2" s="535"/>
      <c r="SJG2" s="535"/>
      <c r="SJH2" s="535"/>
      <c r="SJI2" s="535"/>
      <c r="SJJ2" s="535"/>
      <c r="SJK2" s="535"/>
      <c r="SJL2" s="535"/>
      <c r="SJM2" s="535"/>
      <c r="SJN2" s="535"/>
      <c r="SJO2" s="535"/>
      <c r="SJP2" s="535"/>
      <c r="SJQ2" s="535"/>
      <c r="SJR2" s="535"/>
      <c r="SJS2" s="535"/>
      <c r="SJT2" s="535"/>
      <c r="SJU2" s="535"/>
      <c r="SJV2" s="535"/>
      <c r="SJW2" s="535"/>
      <c r="SJX2" s="535"/>
      <c r="SJY2" s="535"/>
      <c r="SJZ2" s="535"/>
      <c r="SKA2" s="535"/>
      <c r="SKB2" s="535"/>
      <c r="SKC2" s="535"/>
      <c r="SKD2" s="535"/>
      <c r="SKE2" s="535"/>
      <c r="SKF2" s="535"/>
      <c r="SKG2" s="535"/>
      <c r="SKH2" s="535"/>
      <c r="SKI2" s="535"/>
      <c r="SKJ2" s="535"/>
      <c r="SKK2" s="535"/>
      <c r="SKL2" s="535"/>
      <c r="SKM2" s="535"/>
      <c r="SKN2" s="535"/>
      <c r="SKO2" s="535"/>
      <c r="SKP2" s="535"/>
      <c r="SKQ2" s="535"/>
      <c r="SKR2" s="535"/>
      <c r="SKS2" s="535"/>
      <c r="SKT2" s="535"/>
      <c r="SKU2" s="535"/>
      <c r="SKV2" s="535"/>
      <c r="SKW2" s="535"/>
      <c r="SKX2" s="535"/>
      <c r="SKY2" s="535"/>
      <c r="SKZ2" s="535"/>
      <c r="SLA2" s="535"/>
      <c r="SLB2" s="535"/>
      <c r="SLC2" s="535"/>
      <c r="SLD2" s="535"/>
      <c r="SLE2" s="535"/>
      <c r="SLF2" s="535"/>
      <c r="SLG2" s="535"/>
      <c r="SLH2" s="535"/>
      <c r="SLI2" s="535"/>
      <c r="SLJ2" s="535"/>
      <c r="SLK2" s="535"/>
      <c r="SLL2" s="535"/>
      <c r="SLM2" s="535"/>
      <c r="SLN2" s="535"/>
      <c r="SLO2" s="535"/>
      <c r="SLP2" s="535"/>
      <c r="SLQ2" s="535"/>
      <c r="SLR2" s="535"/>
      <c r="SLS2" s="535"/>
      <c r="SLT2" s="535"/>
      <c r="SLU2" s="535"/>
      <c r="SLV2" s="535"/>
      <c r="SLW2" s="535"/>
      <c r="SLX2" s="535"/>
      <c r="SLY2" s="535"/>
      <c r="SLZ2" s="535"/>
      <c r="SMA2" s="535"/>
      <c r="SMB2" s="535"/>
      <c r="SMC2" s="535"/>
      <c r="SMD2" s="535"/>
      <c r="SME2" s="535"/>
      <c r="SMF2" s="535"/>
      <c r="SMG2" s="535"/>
      <c r="SMH2" s="535"/>
      <c r="SMI2" s="535"/>
      <c r="SMJ2" s="535"/>
      <c r="SMK2" s="535"/>
      <c r="SML2" s="535"/>
      <c r="SMM2" s="535"/>
      <c r="SMN2" s="535"/>
      <c r="SMO2" s="535"/>
      <c r="SMP2" s="535"/>
      <c r="SMQ2" s="535"/>
      <c r="SMR2" s="535"/>
      <c r="SMS2" s="535"/>
      <c r="SMT2" s="535"/>
      <c r="SMU2" s="535"/>
      <c r="SMV2" s="535"/>
      <c r="SMW2" s="535"/>
      <c r="SMX2" s="535"/>
      <c r="SMY2" s="535"/>
      <c r="SMZ2" s="535"/>
      <c r="SNA2" s="535"/>
      <c r="SNB2" s="535"/>
      <c r="SNC2" s="535"/>
      <c r="SND2" s="535"/>
      <c r="SNE2" s="535"/>
      <c r="SNF2" s="535"/>
      <c r="SNG2" s="535"/>
      <c r="SNH2" s="535"/>
      <c r="SNI2" s="535"/>
      <c r="SNJ2" s="535"/>
      <c r="SNK2" s="535"/>
      <c r="SNL2" s="535"/>
      <c r="SNM2" s="535"/>
      <c r="SNN2" s="535"/>
      <c r="SNO2" s="535"/>
      <c r="SNP2" s="535"/>
      <c r="SNQ2" s="535"/>
      <c r="SNR2" s="535"/>
      <c r="SNS2" s="535"/>
      <c r="SNT2" s="535"/>
      <c r="SNU2" s="535"/>
      <c r="SNV2" s="535"/>
      <c r="SNW2" s="535"/>
      <c r="SNX2" s="535"/>
      <c r="SNY2" s="535"/>
      <c r="SNZ2" s="535"/>
      <c r="SOA2" s="535"/>
      <c r="SOB2" s="535"/>
      <c r="SOC2" s="535"/>
      <c r="SOD2" s="535"/>
      <c r="SOE2" s="535"/>
      <c r="SOF2" s="535"/>
      <c r="SOG2" s="535"/>
      <c r="SOH2" s="535"/>
      <c r="SOI2" s="535"/>
      <c r="SOJ2" s="535"/>
      <c r="SOK2" s="535"/>
      <c r="SOL2" s="535"/>
      <c r="SOM2" s="535"/>
      <c r="SON2" s="535"/>
      <c r="SOO2" s="535"/>
      <c r="SOP2" s="535"/>
      <c r="SOQ2" s="535"/>
      <c r="SOR2" s="535"/>
      <c r="SOS2" s="535"/>
      <c r="SOT2" s="535"/>
      <c r="SOU2" s="535"/>
      <c r="SOV2" s="535"/>
      <c r="SOW2" s="535"/>
      <c r="SOX2" s="535"/>
      <c r="SOY2" s="535"/>
      <c r="SOZ2" s="535"/>
      <c r="SPA2" s="535"/>
      <c r="SPB2" s="535"/>
      <c r="SPC2" s="535"/>
      <c r="SPD2" s="535"/>
      <c r="SPE2" s="535"/>
      <c r="SPF2" s="535"/>
      <c r="SPG2" s="535"/>
      <c r="SPH2" s="535"/>
      <c r="SPI2" s="535"/>
      <c r="SPJ2" s="535"/>
      <c r="SPK2" s="535"/>
      <c r="SPL2" s="535"/>
      <c r="SPM2" s="535"/>
      <c r="SPN2" s="535"/>
      <c r="SPO2" s="535"/>
      <c r="SPP2" s="535"/>
      <c r="SPQ2" s="535"/>
      <c r="SPR2" s="535"/>
      <c r="SPS2" s="535"/>
      <c r="SPT2" s="535"/>
      <c r="SPU2" s="535"/>
      <c r="SPV2" s="535"/>
      <c r="SPW2" s="535"/>
      <c r="SPX2" s="535"/>
      <c r="SPY2" s="535"/>
      <c r="SPZ2" s="535"/>
      <c r="SQA2" s="535"/>
      <c r="SQB2" s="535"/>
      <c r="SQC2" s="535"/>
      <c r="SQD2" s="535"/>
      <c r="SQE2" s="535"/>
      <c r="SQF2" s="535"/>
      <c r="SQG2" s="535"/>
      <c r="SQH2" s="535"/>
      <c r="SQI2" s="535"/>
      <c r="SQJ2" s="535"/>
      <c r="SQK2" s="535"/>
      <c r="SQL2" s="535"/>
      <c r="SQM2" s="535"/>
      <c r="SQN2" s="535"/>
      <c r="SQO2" s="535"/>
      <c r="SQP2" s="535"/>
      <c r="SQQ2" s="535"/>
      <c r="SQR2" s="535"/>
      <c r="SQS2" s="535"/>
      <c r="SQT2" s="535"/>
      <c r="SQU2" s="535"/>
      <c r="SQV2" s="535"/>
      <c r="SQW2" s="535"/>
      <c r="SQX2" s="535"/>
      <c r="SQY2" s="535"/>
      <c r="SQZ2" s="535"/>
      <c r="SRA2" s="535"/>
      <c r="SRB2" s="535"/>
      <c r="SRC2" s="535"/>
      <c r="SRD2" s="535"/>
      <c r="SRE2" s="535"/>
      <c r="SRF2" s="535"/>
      <c r="SRG2" s="535"/>
      <c r="SRH2" s="535"/>
      <c r="SRI2" s="535"/>
      <c r="SRJ2" s="535"/>
      <c r="SRK2" s="535"/>
      <c r="SRL2" s="535"/>
      <c r="SRM2" s="535"/>
      <c r="SRN2" s="535"/>
      <c r="SRO2" s="535"/>
      <c r="SRP2" s="535"/>
      <c r="SRQ2" s="535"/>
      <c r="SRR2" s="535"/>
      <c r="SRS2" s="535"/>
      <c r="SRT2" s="535"/>
      <c r="SRU2" s="535"/>
      <c r="SRV2" s="535"/>
      <c r="SRW2" s="535"/>
      <c r="SRX2" s="535"/>
      <c r="SRY2" s="535"/>
      <c r="SRZ2" s="535"/>
      <c r="SSA2" s="535"/>
      <c r="SSB2" s="535"/>
      <c r="SSC2" s="535"/>
      <c r="SSD2" s="535"/>
      <c r="SSE2" s="535"/>
      <c r="SSF2" s="535"/>
      <c r="SSG2" s="535"/>
      <c r="SSH2" s="535"/>
      <c r="SSI2" s="535"/>
      <c r="SSJ2" s="535"/>
      <c r="SSK2" s="535"/>
      <c r="SSL2" s="535"/>
      <c r="SSM2" s="535"/>
      <c r="SSN2" s="535"/>
      <c r="SSO2" s="535"/>
      <c r="SSP2" s="535"/>
      <c r="SSQ2" s="535"/>
      <c r="SSR2" s="535"/>
      <c r="SSS2" s="535"/>
      <c r="SST2" s="535"/>
      <c r="SSU2" s="535"/>
      <c r="SSV2" s="535"/>
      <c r="SSW2" s="535"/>
      <c r="SSX2" s="535"/>
      <c r="SSY2" s="535"/>
      <c r="SSZ2" s="535"/>
      <c r="STA2" s="535"/>
      <c r="STB2" s="535"/>
      <c r="STC2" s="535"/>
      <c r="STD2" s="535"/>
      <c r="STE2" s="535"/>
      <c r="STF2" s="535"/>
      <c r="STG2" s="535"/>
      <c r="STH2" s="535"/>
      <c r="STI2" s="535"/>
      <c r="STJ2" s="535"/>
      <c r="STK2" s="535"/>
      <c r="STL2" s="535"/>
      <c r="STM2" s="535"/>
      <c r="STN2" s="535"/>
      <c r="STO2" s="535"/>
      <c r="STP2" s="535"/>
      <c r="STQ2" s="535"/>
      <c r="STR2" s="535"/>
      <c r="STS2" s="535"/>
      <c r="STT2" s="535"/>
      <c r="STU2" s="535"/>
      <c r="STV2" s="535"/>
      <c r="STW2" s="535"/>
      <c r="STX2" s="535"/>
      <c r="STY2" s="535"/>
      <c r="STZ2" s="535"/>
      <c r="SUA2" s="535"/>
      <c r="SUB2" s="535"/>
      <c r="SUC2" s="535"/>
      <c r="SUD2" s="535"/>
      <c r="SUE2" s="535"/>
      <c r="SUF2" s="535"/>
      <c r="SUG2" s="535"/>
      <c r="SUH2" s="535"/>
      <c r="SUI2" s="535"/>
      <c r="SUJ2" s="535"/>
      <c r="SUK2" s="535"/>
      <c r="SUL2" s="535"/>
      <c r="SUM2" s="535"/>
      <c r="SUN2" s="535"/>
      <c r="SUO2" s="535"/>
      <c r="SUP2" s="535"/>
      <c r="SUQ2" s="535"/>
      <c r="SUR2" s="535"/>
      <c r="SUS2" s="535"/>
      <c r="SUT2" s="535"/>
      <c r="SUU2" s="535"/>
      <c r="SUV2" s="535"/>
      <c r="SUW2" s="535"/>
      <c r="SUX2" s="535"/>
      <c r="SUY2" s="535"/>
      <c r="SUZ2" s="535"/>
      <c r="SVA2" s="535"/>
      <c r="SVB2" s="535"/>
      <c r="SVC2" s="535"/>
      <c r="SVD2" s="535"/>
      <c r="SVE2" s="535"/>
      <c r="SVF2" s="535"/>
      <c r="SVG2" s="535"/>
      <c r="SVH2" s="535"/>
      <c r="SVI2" s="535"/>
      <c r="SVJ2" s="535"/>
      <c r="SVK2" s="535"/>
      <c r="SVL2" s="535"/>
      <c r="SVM2" s="535"/>
      <c r="SVN2" s="535"/>
      <c r="SVO2" s="535"/>
      <c r="SVP2" s="535"/>
      <c r="SVQ2" s="535"/>
      <c r="SVR2" s="535"/>
      <c r="SVS2" s="535"/>
      <c r="SVT2" s="535"/>
      <c r="SVU2" s="535"/>
      <c r="SVV2" s="535"/>
      <c r="SVW2" s="535"/>
      <c r="SVX2" s="535"/>
      <c r="SVY2" s="535"/>
      <c r="SVZ2" s="535"/>
      <c r="SWA2" s="535"/>
      <c r="SWB2" s="535"/>
      <c r="SWC2" s="535"/>
      <c r="SWD2" s="535"/>
      <c r="SWE2" s="535"/>
      <c r="SWF2" s="535"/>
      <c r="SWG2" s="535"/>
      <c r="SWH2" s="535"/>
      <c r="SWI2" s="535"/>
      <c r="SWJ2" s="535"/>
      <c r="SWK2" s="535"/>
      <c r="SWL2" s="535"/>
      <c r="SWM2" s="535"/>
      <c r="SWN2" s="535"/>
      <c r="SWO2" s="535"/>
      <c r="SWP2" s="535"/>
      <c r="SWQ2" s="535"/>
      <c r="SWR2" s="535"/>
      <c r="SWS2" s="535"/>
      <c r="SWT2" s="535"/>
      <c r="SWU2" s="535"/>
      <c r="SWV2" s="535"/>
      <c r="SWW2" s="535"/>
      <c r="SWX2" s="535"/>
      <c r="SWY2" s="535"/>
      <c r="SWZ2" s="535"/>
      <c r="SXA2" s="535"/>
      <c r="SXB2" s="535"/>
      <c r="SXC2" s="535"/>
      <c r="SXD2" s="535"/>
      <c r="SXE2" s="535"/>
      <c r="SXF2" s="535"/>
      <c r="SXG2" s="535"/>
      <c r="SXH2" s="535"/>
      <c r="SXI2" s="535"/>
      <c r="SXJ2" s="535"/>
      <c r="SXK2" s="535"/>
      <c r="SXL2" s="535"/>
      <c r="SXM2" s="535"/>
      <c r="SXN2" s="535"/>
      <c r="SXO2" s="535"/>
      <c r="SXP2" s="535"/>
      <c r="SXQ2" s="535"/>
      <c r="SXR2" s="535"/>
      <c r="SXS2" s="535"/>
      <c r="SXT2" s="535"/>
      <c r="SXU2" s="535"/>
      <c r="SXV2" s="535"/>
      <c r="SXW2" s="535"/>
      <c r="SXX2" s="535"/>
      <c r="SXY2" s="535"/>
      <c r="SXZ2" s="535"/>
      <c r="SYA2" s="535"/>
      <c r="SYB2" s="535"/>
      <c r="SYC2" s="535"/>
      <c r="SYD2" s="535"/>
      <c r="SYE2" s="535"/>
      <c r="SYF2" s="535"/>
      <c r="SYG2" s="535"/>
      <c r="SYH2" s="535"/>
      <c r="SYI2" s="535"/>
      <c r="SYJ2" s="535"/>
      <c r="SYK2" s="535"/>
      <c r="SYL2" s="535"/>
      <c r="SYM2" s="535"/>
      <c r="SYN2" s="535"/>
      <c r="SYO2" s="535"/>
      <c r="SYP2" s="535"/>
      <c r="SYQ2" s="535"/>
      <c r="SYR2" s="535"/>
      <c r="SYS2" s="535"/>
      <c r="SYT2" s="535"/>
      <c r="SYU2" s="535"/>
      <c r="SYV2" s="535"/>
      <c r="SYW2" s="535"/>
      <c r="SYX2" s="535"/>
      <c r="SYY2" s="535"/>
      <c r="SYZ2" s="535"/>
      <c r="SZA2" s="535"/>
      <c r="SZB2" s="535"/>
      <c r="SZC2" s="535"/>
      <c r="SZD2" s="535"/>
      <c r="SZE2" s="535"/>
      <c r="SZF2" s="535"/>
      <c r="SZG2" s="535"/>
      <c r="SZH2" s="535"/>
      <c r="SZI2" s="535"/>
      <c r="SZJ2" s="535"/>
      <c r="SZK2" s="535"/>
      <c r="SZL2" s="535"/>
      <c r="SZM2" s="535"/>
      <c r="SZN2" s="535"/>
      <c r="SZO2" s="535"/>
      <c r="SZP2" s="535"/>
      <c r="SZQ2" s="535"/>
      <c r="SZR2" s="535"/>
      <c r="SZS2" s="535"/>
      <c r="SZT2" s="535"/>
      <c r="SZU2" s="535"/>
      <c r="SZV2" s="535"/>
      <c r="SZW2" s="535"/>
      <c r="SZX2" s="535"/>
      <c r="SZY2" s="535"/>
      <c r="SZZ2" s="535"/>
      <c r="TAA2" s="535"/>
      <c r="TAB2" s="535"/>
      <c r="TAC2" s="535"/>
      <c r="TAD2" s="535"/>
      <c r="TAE2" s="535"/>
      <c r="TAF2" s="535"/>
      <c r="TAG2" s="535"/>
      <c r="TAH2" s="535"/>
      <c r="TAI2" s="535"/>
      <c r="TAJ2" s="535"/>
      <c r="TAK2" s="535"/>
      <c r="TAL2" s="535"/>
      <c r="TAM2" s="535"/>
      <c r="TAN2" s="535"/>
      <c r="TAO2" s="535"/>
      <c r="TAP2" s="535"/>
      <c r="TAQ2" s="535"/>
      <c r="TAR2" s="535"/>
      <c r="TAS2" s="535"/>
      <c r="TAT2" s="535"/>
      <c r="TAU2" s="535"/>
      <c r="TAV2" s="535"/>
      <c r="TAW2" s="535"/>
      <c r="TAX2" s="535"/>
      <c r="TAY2" s="535"/>
      <c r="TAZ2" s="535"/>
      <c r="TBA2" s="535"/>
      <c r="TBB2" s="535"/>
      <c r="TBC2" s="535"/>
      <c r="TBD2" s="535"/>
      <c r="TBE2" s="535"/>
      <c r="TBF2" s="535"/>
      <c r="TBG2" s="535"/>
      <c r="TBH2" s="535"/>
      <c r="TBI2" s="535"/>
      <c r="TBJ2" s="535"/>
      <c r="TBK2" s="535"/>
      <c r="TBL2" s="535"/>
      <c r="TBM2" s="535"/>
      <c r="TBN2" s="535"/>
      <c r="TBO2" s="535"/>
      <c r="TBP2" s="535"/>
      <c r="TBQ2" s="535"/>
      <c r="TBR2" s="535"/>
      <c r="TBS2" s="535"/>
      <c r="TBT2" s="535"/>
      <c r="TBU2" s="535"/>
      <c r="TBV2" s="535"/>
      <c r="TBW2" s="535"/>
      <c r="TBX2" s="535"/>
      <c r="TBY2" s="535"/>
      <c r="TBZ2" s="535"/>
      <c r="TCA2" s="535"/>
      <c r="TCB2" s="535"/>
      <c r="TCC2" s="535"/>
      <c r="TCD2" s="535"/>
      <c r="TCE2" s="535"/>
      <c r="TCF2" s="535"/>
      <c r="TCG2" s="535"/>
      <c r="TCH2" s="535"/>
      <c r="TCI2" s="535"/>
      <c r="TCJ2" s="535"/>
      <c r="TCK2" s="535"/>
      <c r="TCL2" s="535"/>
      <c r="TCM2" s="535"/>
      <c r="TCN2" s="535"/>
      <c r="TCO2" s="535"/>
      <c r="TCP2" s="535"/>
      <c r="TCQ2" s="535"/>
      <c r="TCR2" s="535"/>
      <c r="TCS2" s="535"/>
      <c r="TCT2" s="535"/>
      <c r="TCU2" s="535"/>
      <c r="TCV2" s="535"/>
      <c r="TCW2" s="535"/>
      <c r="TCX2" s="535"/>
      <c r="TCY2" s="535"/>
      <c r="TCZ2" s="535"/>
      <c r="TDA2" s="535"/>
      <c r="TDB2" s="535"/>
      <c r="TDC2" s="535"/>
      <c r="TDD2" s="535"/>
      <c r="TDE2" s="535"/>
      <c r="TDF2" s="535"/>
      <c r="TDG2" s="535"/>
      <c r="TDH2" s="535"/>
      <c r="TDI2" s="535"/>
      <c r="TDJ2" s="535"/>
      <c r="TDK2" s="535"/>
      <c r="TDL2" s="535"/>
      <c r="TDM2" s="535"/>
      <c r="TDN2" s="535"/>
      <c r="TDO2" s="535"/>
      <c r="TDP2" s="535"/>
      <c r="TDQ2" s="535"/>
      <c r="TDR2" s="535"/>
      <c r="TDS2" s="535"/>
      <c r="TDT2" s="535"/>
      <c r="TDU2" s="535"/>
      <c r="TDV2" s="535"/>
      <c r="TDW2" s="535"/>
      <c r="TDX2" s="535"/>
      <c r="TDY2" s="535"/>
      <c r="TDZ2" s="535"/>
      <c r="TEA2" s="535"/>
      <c r="TEB2" s="535"/>
      <c r="TEC2" s="535"/>
      <c r="TED2" s="535"/>
      <c r="TEE2" s="535"/>
      <c r="TEF2" s="535"/>
      <c r="TEG2" s="535"/>
      <c r="TEH2" s="535"/>
      <c r="TEI2" s="535"/>
      <c r="TEJ2" s="535"/>
      <c r="TEK2" s="535"/>
      <c r="TEL2" s="535"/>
      <c r="TEM2" s="535"/>
      <c r="TEN2" s="535"/>
      <c r="TEO2" s="535"/>
      <c r="TEP2" s="535"/>
      <c r="TEQ2" s="535"/>
      <c r="TER2" s="535"/>
      <c r="TES2" s="535"/>
      <c r="TET2" s="535"/>
      <c r="TEU2" s="535"/>
      <c r="TEV2" s="535"/>
      <c r="TEW2" s="535"/>
      <c r="TEX2" s="535"/>
      <c r="TEY2" s="535"/>
      <c r="TEZ2" s="535"/>
      <c r="TFA2" s="535"/>
      <c r="TFB2" s="535"/>
      <c r="TFC2" s="535"/>
      <c r="TFD2" s="535"/>
      <c r="TFE2" s="535"/>
      <c r="TFF2" s="535"/>
      <c r="TFG2" s="535"/>
      <c r="TFH2" s="535"/>
      <c r="TFI2" s="535"/>
      <c r="TFJ2" s="535"/>
      <c r="TFK2" s="535"/>
      <c r="TFL2" s="535"/>
      <c r="TFM2" s="535"/>
      <c r="TFN2" s="535"/>
      <c r="TFO2" s="535"/>
      <c r="TFP2" s="535"/>
      <c r="TFQ2" s="535"/>
      <c r="TFR2" s="535"/>
      <c r="TFS2" s="535"/>
      <c r="TFT2" s="535"/>
      <c r="TFU2" s="535"/>
      <c r="TFV2" s="535"/>
      <c r="TFW2" s="535"/>
      <c r="TFX2" s="535"/>
      <c r="TFY2" s="535"/>
      <c r="TFZ2" s="535"/>
      <c r="TGA2" s="535"/>
      <c r="TGB2" s="535"/>
      <c r="TGC2" s="535"/>
      <c r="TGD2" s="535"/>
      <c r="TGE2" s="535"/>
      <c r="TGF2" s="535"/>
      <c r="TGG2" s="535"/>
      <c r="TGH2" s="535"/>
      <c r="TGI2" s="535"/>
      <c r="TGJ2" s="535"/>
      <c r="TGK2" s="535"/>
      <c r="TGL2" s="535"/>
      <c r="TGM2" s="535"/>
      <c r="TGN2" s="535"/>
      <c r="TGO2" s="535"/>
      <c r="TGP2" s="535"/>
      <c r="TGQ2" s="535"/>
      <c r="TGR2" s="535"/>
      <c r="TGS2" s="535"/>
      <c r="TGT2" s="535"/>
      <c r="TGU2" s="535"/>
      <c r="TGV2" s="535"/>
      <c r="TGW2" s="535"/>
      <c r="TGX2" s="535"/>
      <c r="TGY2" s="535"/>
      <c r="TGZ2" s="535"/>
      <c r="THA2" s="535"/>
      <c r="THB2" s="535"/>
      <c r="THC2" s="535"/>
      <c r="THD2" s="535"/>
      <c r="THE2" s="535"/>
      <c r="THF2" s="535"/>
      <c r="THG2" s="535"/>
      <c r="THH2" s="535"/>
      <c r="THI2" s="535"/>
      <c r="THJ2" s="535"/>
      <c r="THK2" s="535"/>
      <c r="THL2" s="535"/>
      <c r="THM2" s="535"/>
      <c r="THN2" s="535"/>
      <c r="THO2" s="535"/>
      <c r="THP2" s="535"/>
      <c r="THQ2" s="535"/>
      <c r="THR2" s="535"/>
      <c r="THS2" s="535"/>
      <c r="THT2" s="535"/>
      <c r="THU2" s="535"/>
      <c r="THV2" s="535"/>
      <c r="THW2" s="535"/>
      <c r="THX2" s="535"/>
      <c r="THY2" s="535"/>
      <c r="THZ2" s="535"/>
      <c r="TIA2" s="535"/>
      <c r="TIB2" s="535"/>
      <c r="TIC2" s="535"/>
      <c r="TID2" s="535"/>
      <c r="TIE2" s="535"/>
      <c r="TIF2" s="535"/>
      <c r="TIG2" s="535"/>
      <c r="TIH2" s="535"/>
      <c r="TII2" s="535"/>
      <c r="TIJ2" s="535"/>
      <c r="TIK2" s="535"/>
      <c r="TIL2" s="535"/>
      <c r="TIM2" s="535"/>
      <c r="TIN2" s="535"/>
      <c r="TIO2" s="535"/>
      <c r="TIP2" s="535"/>
      <c r="TIQ2" s="535"/>
      <c r="TIR2" s="535"/>
      <c r="TIS2" s="535"/>
      <c r="TIT2" s="535"/>
      <c r="TIU2" s="535"/>
      <c r="TIV2" s="535"/>
      <c r="TIW2" s="535"/>
      <c r="TIX2" s="535"/>
      <c r="TIY2" s="535"/>
      <c r="TIZ2" s="535"/>
      <c r="TJA2" s="535"/>
      <c r="TJB2" s="535"/>
      <c r="TJC2" s="535"/>
      <c r="TJD2" s="535"/>
      <c r="TJE2" s="535"/>
      <c r="TJF2" s="535"/>
      <c r="TJG2" s="535"/>
      <c r="TJH2" s="535"/>
      <c r="TJI2" s="535"/>
      <c r="TJJ2" s="535"/>
      <c r="TJK2" s="535"/>
      <c r="TJL2" s="535"/>
      <c r="TJM2" s="535"/>
      <c r="TJN2" s="535"/>
      <c r="TJO2" s="535"/>
      <c r="TJP2" s="535"/>
      <c r="TJQ2" s="535"/>
      <c r="TJR2" s="535"/>
      <c r="TJS2" s="535"/>
      <c r="TJT2" s="535"/>
      <c r="TJU2" s="535"/>
      <c r="TJV2" s="535"/>
      <c r="TJW2" s="535"/>
      <c r="TJX2" s="535"/>
      <c r="TJY2" s="535"/>
      <c r="TJZ2" s="535"/>
      <c r="TKA2" s="535"/>
      <c r="TKB2" s="535"/>
      <c r="TKC2" s="535"/>
      <c r="TKD2" s="535"/>
      <c r="TKE2" s="535"/>
      <c r="TKF2" s="535"/>
      <c r="TKG2" s="535"/>
      <c r="TKH2" s="535"/>
      <c r="TKI2" s="535"/>
      <c r="TKJ2" s="535"/>
      <c r="TKK2" s="535"/>
      <c r="TKL2" s="535"/>
      <c r="TKM2" s="535"/>
      <c r="TKN2" s="535"/>
      <c r="TKO2" s="535"/>
      <c r="TKP2" s="535"/>
      <c r="TKQ2" s="535"/>
      <c r="TKR2" s="535"/>
      <c r="TKS2" s="535"/>
      <c r="TKT2" s="535"/>
      <c r="TKU2" s="535"/>
      <c r="TKV2" s="535"/>
      <c r="TKW2" s="535"/>
      <c r="TKX2" s="535"/>
      <c r="TKY2" s="535"/>
      <c r="TKZ2" s="535"/>
      <c r="TLA2" s="535"/>
      <c r="TLB2" s="535"/>
      <c r="TLC2" s="535"/>
      <c r="TLD2" s="535"/>
      <c r="TLE2" s="535"/>
      <c r="TLF2" s="535"/>
      <c r="TLG2" s="535"/>
      <c r="TLH2" s="535"/>
      <c r="TLI2" s="535"/>
      <c r="TLJ2" s="535"/>
      <c r="TLK2" s="535"/>
      <c r="TLL2" s="535"/>
      <c r="TLM2" s="535"/>
      <c r="TLN2" s="535"/>
      <c r="TLO2" s="535"/>
      <c r="TLP2" s="535"/>
      <c r="TLQ2" s="535"/>
      <c r="TLR2" s="535"/>
      <c r="TLS2" s="535"/>
      <c r="TLT2" s="535"/>
      <c r="TLU2" s="535"/>
      <c r="TLV2" s="535"/>
      <c r="TLW2" s="535"/>
      <c r="TLX2" s="535"/>
      <c r="TLY2" s="535"/>
      <c r="TLZ2" s="535"/>
      <c r="TMA2" s="535"/>
      <c r="TMB2" s="535"/>
      <c r="TMC2" s="535"/>
      <c r="TMD2" s="535"/>
      <c r="TME2" s="535"/>
      <c r="TMF2" s="535"/>
      <c r="TMG2" s="535"/>
      <c r="TMH2" s="535"/>
      <c r="TMI2" s="535"/>
      <c r="TMJ2" s="535"/>
      <c r="TMK2" s="535"/>
      <c r="TML2" s="535"/>
      <c r="TMM2" s="535"/>
      <c r="TMN2" s="535"/>
      <c r="TMO2" s="535"/>
      <c r="TMP2" s="535"/>
      <c r="TMQ2" s="535"/>
      <c r="TMR2" s="535"/>
      <c r="TMS2" s="535"/>
      <c r="TMT2" s="535"/>
      <c r="TMU2" s="535"/>
      <c r="TMV2" s="535"/>
      <c r="TMW2" s="535"/>
      <c r="TMX2" s="535"/>
      <c r="TMY2" s="535"/>
      <c r="TMZ2" s="535"/>
      <c r="TNA2" s="535"/>
      <c r="TNB2" s="535"/>
      <c r="TNC2" s="535"/>
      <c r="TND2" s="535"/>
      <c r="TNE2" s="535"/>
      <c r="TNF2" s="535"/>
      <c r="TNG2" s="535"/>
      <c r="TNH2" s="535"/>
      <c r="TNI2" s="535"/>
      <c r="TNJ2" s="535"/>
      <c r="TNK2" s="535"/>
      <c r="TNL2" s="535"/>
      <c r="TNM2" s="535"/>
      <c r="TNN2" s="535"/>
      <c r="TNO2" s="535"/>
      <c r="TNP2" s="535"/>
      <c r="TNQ2" s="535"/>
      <c r="TNR2" s="535"/>
      <c r="TNS2" s="535"/>
      <c r="TNT2" s="535"/>
      <c r="TNU2" s="535"/>
      <c r="TNV2" s="535"/>
      <c r="TNW2" s="535"/>
      <c r="TNX2" s="535"/>
      <c r="TNY2" s="535"/>
      <c r="TNZ2" s="535"/>
      <c r="TOA2" s="535"/>
      <c r="TOB2" s="535"/>
      <c r="TOC2" s="535"/>
      <c r="TOD2" s="535"/>
      <c r="TOE2" s="535"/>
      <c r="TOF2" s="535"/>
      <c r="TOG2" s="535"/>
      <c r="TOH2" s="535"/>
      <c r="TOI2" s="535"/>
      <c r="TOJ2" s="535"/>
      <c r="TOK2" s="535"/>
      <c r="TOL2" s="535"/>
      <c r="TOM2" s="535"/>
      <c r="TON2" s="535"/>
      <c r="TOO2" s="535"/>
      <c r="TOP2" s="535"/>
      <c r="TOQ2" s="535"/>
      <c r="TOR2" s="535"/>
      <c r="TOS2" s="535"/>
      <c r="TOT2" s="535"/>
      <c r="TOU2" s="535"/>
      <c r="TOV2" s="535"/>
      <c r="TOW2" s="535"/>
      <c r="TOX2" s="535"/>
      <c r="TOY2" s="535"/>
      <c r="TOZ2" s="535"/>
      <c r="TPA2" s="535"/>
      <c r="TPB2" s="535"/>
      <c r="TPC2" s="535"/>
      <c r="TPD2" s="535"/>
      <c r="TPE2" s="535"/>
      <c r="TPF2" s="535"/>
      <c r="TPG2" s="535"/>
      <c r="TPH2" s="535"/>
      <c r="TPI2" s="535"/>
      <c r="TPJ2" s="535"/>
      <c r="TPK2" s="535"/>
      <c r="TPL2" s="535"/>
      <c r="TPM2" s="535"/>
      <c r="TPN2" s="535"/>
      <c r="TPO2" s="535"/>
      <c r="TPP2" s="535"/>
      <c r="TPQ2" s="535"/>
      <c r="TPR2" s="535"/>
      <c r="TPS2" s="535"/>
      <c r="TPT2" s="535"/>
      <c r="TPU2" s="535"/>
      <c r="TPV2" s="535"/>
      <c r="TPW2" s="535"/>
      <c r="TPX2" s="535"/>
      <c r="TPY2" s="535"/>
      <c r="TPZ2" s="535"/>
      <c r="TQA2" s="535"/>
      <c r="TQB2" s="535"/>
      <c r="TQC2" s="535"/>
      <c r="TQD2" s="535"/>
      <c r="TQE2" s="535"/>
      <c r="TQF2" s="535"/>
      <c r="TQG2" s="535"/>
      <c r="TQH2" s="535"/>
      <c r="TQI2" s="535"/>
      <c r="TQJ2" s="535"/>
      <c r="TQK2" s="535"/>
      <c r="TQL2" s="535"/>
      <c r="TQM2" s="535"/>
      <c r="TQN2" s="535"/>
      <c r="TQO2" s="535"/>
      <c r="TQP2" s="535"/>
      <c r="TQQ2" s="535"/>
      <c r="TQR2" s="535"/>
      <c r="TQS2" s="535"/>
      <c r="TQT2" s="535"/>
      <c r="TQU2" s="535"/>
      <c r="TQV2" s="535"/>
      <c r="TQW2" s="535"/>
      <c r="TQX2" s="535"/>
      <c r="TQY2" s="535"/>
      <c r="TQZ2" s="535"/>
      <c r="TRA2" s="535"/>
      <c r="TRB2" s="535"/>
      <c r="TRC2" s="535"/>
      <c r="TRD2" s="535"/>
      <c r="TRE2" s="535"/>
      <c r="TRF2" s="535"/>
      <c r="TRG2" s="535"/>
      <c r="TRH2" s="535"/>
      <c r="TRI2" s="535"/>
      <c r="TRJ2" s="535"/>
      <c r="TRK2" s="535"/>
      <c r="TRL2" s="535"/>
      <c r="TRM2" s="535"/>
      <c r="TRN2" s="535"/>
      <c r="TRO2" s="535"/>
      <c r="TRP2" s="535"/>
      <c r="TRQ2" s="535"/>
      <c r="TRR2" s="535"/>
      <c r="TRS2" s="535"/>
      <c r="TRT2" s="535"/>
      <c r="TRU2" s="535"/>
      <c r="TRV2" s="535"/>
      <c r="TRW2" s="535"/>
      <c r="TRX2" s="535"/>
      <c r="TRY2" s="535"/>
      <c r="TRZ2" s="535"/>
      <c r="TSA2" s="535"/>
      <c r="TSB2" s="535"/>
      <c r="TSC2" s="535"/>
      <c r="TSD2" s="535"/>
      <c r="TSE2" s="535"/>
      <c r="TSF2" s="535"/>
      <c r="TSG2" s="535"/>
      <c r="TSH2" s="535"/>
      <c r="TSI2" s="535"/>
      <c r="TSJ2" s="535"/>
      <c r="TSK2" s="535"/>
      <c r="TSL2" s="535"/>
      <c r="TSM2" s="535"/>
      <c r="TSN2" s="535"/>
      <c r="TSO2" s="535"/>
      <c r="TSP2" s="535"/>
      <c r="TSQ2" s="535"/>
      <c r="TSR2" s="535"/>
      <c r="TSS2" s="535"/>
      <c r="TST2" s="535"/>
      <c r="TSU2" s="535"/>
      <c r="TSV2" s="535"/>
      <c r="TSW2" s="535"/>
      <c r="TSX2" s="535"/>
      <c r="TSY2" s="535"/>
      <c r="TSZ2" s="535"/>
      <c r="TTA2" s="535"/>
      <c r="TTB2" s="535"/>
      <c r="TTC2" s="535"/>
      <c r="TTD2" s="535"/>
      <c r="TTE2" s="535"/>
      <c r="TTF2" s="535"/>
      <c r="TTG2" s="535"/>
      <c r="TTH2" s="535"/>
      <c r="TTI2" s="535"/>
      <c r="TTJ2" s="535"/>
      <c r="TTK2" s="535"/>
      <c r="TTL2" s="535"/>
      <c r="TTM2" s="535"/>
      <c r="TTN2" s="535"/>
      <c r="TTO2" s="535"/>
      <c r="TTP2" s="535"/>
      <c r="TTQ2" s="535"/>
      <c r="TTR2" s="535"/>
      <c r="TTS2" s="535"/>
      <c r="TTT2" s="535"/>
      <c r="TTU2" s="535"/>
      <c r="TTV2" s="535"/>
      <c r="TTW2" s="535"/>
      <c r="TTX2" s="535"/>
      <c r="TTY2" s="535"/>
      <c r="TTZ2" s="535"/>
      <c r="TUA2" s="535"/>
      <c r="TUB2" s="535"/>
      <c r="TUC2" s="535"/>
      <c r="TUD2" s="535"/>
      <c r="TUE2" s="535"/>
      <c r="TUF2" s="535"/>
      <c r="TUG2" s="535"/>
      <c r="TUH2" s="535"/>
      <c r="TUI2" s="535"/>
      <c r="TUJ2" s="535"/>
      <c r="TUK2" s="535"/>
      <c r="TUL2" s="535"/>
      <c r="TUM2" s="535"/>
      <c r="TUN2" s="535"/>
      <c r="TUO2" s="535"/>
      <c r="TUP2" s="535"/>
      <c r="TUQ2" s="535"/>
      <c r="TUR2" s="535"/>
      <c r="TUS2" s="535"/>
      <c r="TUT2" s="535"/>
      <c r="TUU2" s="535"/>
      <c r="TUV2" s="535"/>
      <c r="TUW2" s="535"/>
      <c r="TUX2" s="535"/>
      <c r="TUY2" s="535"/>
      <c r="TUZ2" s="535"/>
      <c r="TVA2" s="535"/>
      <c r="TVB2" s="535"/>
      <c r="TVC2" s="535"/>
      <c r="TVD2" s="535"/>
      <c r="TVE2" s="535"/>
      <c r="TVF2" s="535"/>
      <c r="TVG2" s="535"/>
      <c r="TVH2" s="535"/>
      <c r="TVI2" s="535"/>
      <c r="TVJ2" s="535"/>
      <c r="TVK2" s="535"/>
      <c r="TVL2" s="535"/>
      <c r="TVM2" s="535"/>
      <c r="TVN2" s="535"/>
      <c r="TVO2" s="535"/>
      <c r="TVP2" s="535"/>
      <c r="TVQ2" s="535"/>
      <c r="TVR2" s="535"/>
      <c r="TVS2" s="535"/>
      <c r="TVT2" s="535"/>
      <c r="TVU2" s="535"/>
      <c r="TVV2" s="535"/>
      <c r="TVW2" s="535"/>
      <c r="TVX2" s="535"/>
      <c r="TVY2" s="535"/>
      <c r="TVZ2" s="535"/>
      <c r="TWA2" s="535"/>
      <c r="TWB2" s="535"/>
      <c r="TWC2" s="535"/>
      <c r="TWD2" s="535"/>
      <c r="TWE2" s="535"/>
      <c r="TWF2" s="535"/>
      <c r="TWG2" s="535"/>
      <c r="TWH2" s="535"/>
      <c r="TWI2" s="535"/>
      <c r="TWJ2" s="535"/>
      <c r="TWK2" s="535"/>
      <c r="TWL2" s="535"/>
      <c r="TWM2" s="535"/>
      <c r="TWN2" s="535"/>
      <c r="TWO2" s="535"/>
      <c r="TWP2" s="535"/>
      <c r="TWQ2" s="535"/>
      <c r="TWR2" s="535"/>
      <c r="TWS2" s="535"/>
      <c r="TWT2" s="535"/>
      <c r="TWU2" s="535"/>
      <c r="TWV2" s="535"/>
      <c r="TWW2" s="535"/>
      <c r="TWX2" s="535"/>
      <c r="TWY2" s="535"/>
      <c r="TWZ2" s="535"/>
      <c r="TXA2" s="535"/>
      <c r="TXB2" s="535"/>
      <c r="TXC2" s="535"/>
      <c r="TXD2" s="535"/>
      <c r="TXE2" s="535"/>
      <c r="TXF2" s="535"/>
      <c r="TXG2" s="535"/>
      <c r="TXH2" s="535"/>
      <c r="TXI2" s="535"/>
      <c r="TXJ2" s="535"/>
      <c r="TXK2" s="535"/>
      <c r="TXL2" s="535"/>
      <c r="TXM2" s="535"/>
      <c r="TXN2" s="535"/>
      <c r="TXO2" s="535"/>
      <c r="TXP2" s="535"/>
      <c r="TXQ2" s="535"/>
      <c r="TXR2" s="535"/>
      <c r="TXS2" s="535"/>
      <c r="TXT2" s="535"/>
      <c r="TXU2" s="535"/>
      <c r="TXV2" s="535"/>
      <c r="TXW2" s="535"/>
      <c r="TXX2" s="535"/>
      <c r="TXY2" s="535"/>
      <c r="TXZ2" s="535"/>
      <c r="TYA2" s="535"/>
      <c r="TYB2" s="535"/>
      <c r="TYC2" s="535"/>
      <c r="TYD2" s="535"/>
      <c r="TYE2" s="535"/>
      <c r="TYF2" s="535"/>
      <c r="TYG2" s="535"/>
      <c r="TYH2" s="535"/>
      <c r="TYI2" s="535"/>
      <c r="TYJ2" s="535"/>
      <c r="TYK2" s="535"/>
      <c r="TYL2" s="535"/>
      <c r="TYM2" s="535"/>
      <c r="TYN2" s="535"/>
      <c r="TYO2" s="535"/>
      <c r="TYP2" s="535"/>
      <c r="TYQ2" s="535"/>
      <c r="TYR2" s="535"/>
      <c r="TYS2" s="535"/>
      <c r="TYT2" s="535"/>
      <c r="TYU2" s="535"/>
      <c r="TYV2" s="535"/>
      <c r="TYW2" s="535"/>
      <c r="TYX2" s="535"/>
      <c r="TYY2" s="535"/>
      <c r="TYZ2" s="535"/>
      <c r="TZA2" s="535"/>
      <c r="TZB2" s="535"/>
      <c r="TZC2" s="535"/>
      <c r="TZD2" s="535"/>
      <c r="TZE2" s="535"/>
      <c r="TZF2" s="535"/>
      <c r="TZG2" s="535"/>
      <c r="TZH2" s="535"/>
      <c r="TZI2" s="535"/>
      <c r="TZJ2" s="535"/>
      <c r="TZK2" s="535"/>
      <c r="TZL2" s="535"/>
      <c r="TZM2" s="535"/>
      <c r="TZN2" s="535"/>
      <c r="TZO2" s="535"/>
      <c r="TZP2" s="535"/>
      <c r="TZQ2" s="535"/>
      <c r="TZR2" s="535"/>
      <c r="TZS2" s="535"/>
      <c r="TZT2" s="535"/>
      <c r="TZU2" s="535"/>
      <c r="TZV2" s="535"/>
      <c r="TZW2" s="535"/>
      <c r="TZX2" s="535"/>
      <c r="TZY2" s="535"/>
      <c r="TZZ2" s="535"/>
      <c r="UAA2" s="535"/>
      <c r="UAB2" s="535"/>
      <c r="UAC2" s="535"/>
      <c r="UAD2" s="535"/>
      <c r="UAE2" s="535"/>
      <c r="UAF2" s="535"/>
      <c r="UAG2" s="535"/>
      <c r="UAH2" s="535"/>
      <c r="UAI2" s="535"/>
      <c r="UAJ2" s="535"/>
      <c r="UAK2" s="535"/>
      <c r="UAL2" s="535"/>
      <c r="UAM2" s="535"/>
      <c r="UAN2" s="535"/>
      <c r="UAO2" s="535"/>
      <c r="UAP2" s="535"/>
      <c r="UAQ2" s="535"/>
      <c r="UAR2" s="535"/>
      <c r="UAS2" s="535"/>
      <c r="UAT2" s="535"/>
      <c r="UAU2" s="535"/>
      <c r="UAV2" s="535"/>
      <c r="UAW2" s="535"/>
      <c r="UAX2" s="535"/>
      <c r="UAY2" s="535"/>
      <c r="UAZ2" s="535"/>
      <c r="UBA2" s="535"/>
      <c r="UBB2" s="535"/>
      <c r="UBC2" s="535"/>
      <c r="UBD2" s="535"/>
      <c r="UBE2" s="535"/>
      <c r="UBF2" s="535"/>
      <c r="UBG2" s="535"/>
      <c r="UBH2" s="535"/>
      <c r="UBI2" s="535"/>
      <c r="UBJ2" s="535"/>
      <c r="UBK2" s="535"/>
      <c r="UBL2" s="535"/>
      <c r="UBM2" s="535"/>
      <c r="UBN2" s="535"/>
      <c r="UBO2" s="535"/>
      <c r="UBP2" s="535"/>
      <c r="UBQ2" s="535"/>
      <c r="UBR2" s="535"/>
      <c r="UBS2" s="535"/>
      <c r="UBT2" s="535"/>
      <c r="UBU2" s="535"/>
      <c r="UBV2" s="535"/>
      <c r="UBW2" s="535"/>
      <c r="UBX2" s="535"/>
      <c r="UBY2" s="535"/>
      <c r="UBZ2" s="535"/>
      <c r="UCA2" s="535"/>
      <c r="UCB2" s="535"/>
      <c r="UCC2" s="535"/>
      <c r="UCD2" s="535"/>
      <c r="UCE2" s="535"/>
      <c r="UCF2" s="535"/>
      <c r="UCG2" s="535"/>
      <c r="UCH2" s="535"/>
      <c r="UCI2" s="535"/>
      <c r="UCJ2" s="535"/>
      <c r="UCK2" s="535"/>
      <c r="UCL2" s="535"/>
      <c r="UCM2" s="535"/>
      <c r="UCN2" s="535"/>
      <c r="UCO2" s="535"/>
      <c r="UCP2" s="535"/>
      <c r="UCQ2" s="535"/>
      <c r="UCR2" s="535"/>
      <c r="UCS2" s="535"/>
      <c r="UCT2" s="535"/>
      <c r="UCU2" s="535"/>
      <c r="UCV2" s="535"/>
      <c r="UCW2" s="535"/>
      <c r="UCX2" s="535"/>
      <c r="UCY2" s="535"/>
      <c r="UCZ2" s="535"/>
      <c r="UDA2" s="535"/>
      <c r="UDB2" s="535"/>
      <c r="UDC2" s="535"/>
      <c r="UDD2" s="535"/>
      <c r="UDE2" s="535"/>
      <c r="UDF2" s="535"/>
      <c r="UDG2" s="535"/>
      <c r="UDH2" s="535"/>
      <c r="UDI2" s="535"/>
      <c r="UDJ2" s="535"/>
      <c r="UDK2" s="535"/>
      <c r="UDL2" s="535"/>
      <c r="UDM2" s="535"/>
      <c r="UDN2" s="535"/>
      <c r="UDO2" s="535"/>
      <c r="UDP2" s="535"/>
      <c r="UDQ2" s="535"/>
      <c r="UDR2" s="535"/>
      <c r="UDS2" s="535"/>
      <c r="UDT2" s="535"/>
      <c r="UDU2" s="535"/>
      <c r="UDV2" s="535"/>
      <c r="UDW2" s="535"/>
      <c r="UDX2" s="535"/>
      <c r="UDY2" s="535"/>
      <c r="UDZ2" s="535"/>
      <c r="UEA2" s="535"/>
      <c r="UEB2" s="535"/>
      <c r="UEC2" s="535"/>
      <c r="UED2" s="535"/>
      <c r="UEE2" s="535"/>
      <c r="UEF2" s="535"/>
      <c r="UEG2" s="535"/>
      <c r="UEH2" s="535"/>
      <c r="UEI2" s="535"/>
      <c r="UEJ2" s="535"/>
      <c r="UEK2" s="535"/>
      <c r="UEL2" s="535"/>
      <c r="UEM2" s="535"/>
      <c r="UEN2" s="535"/>
      <c r="UEO2" s="535"/>
      <c r="UEP2" s="535"/>
      <c r="UEQ2" s="535"/>
      <c r="UER2" s="535"/>
      <c r="UES2" s="535"/>
      <c r="UET2" s="535"/>
      <c r="UEU2" s="535"/>
      <c r="UEV2" s="535"/>
      <c r="UEW2" s="535"/>
      <c r="UEX2" s="535"/>
      <c r="UEY2" s="535"/>
      <c r="UEZ2" s="535"/>
      <c r="UFA2" s="535"/>
      <c r="UFB2" s="535"/>
      <c r="UFC2" s="535"/>
      <c r="UFD2" s="535"/>
      <c r="UFE2" s="535"/>
      <c r="UFF2" s="535"/>
      <c r="UFG2" s="535"/>
      <c r="UFH2" s="535"/>
      <c r="UFI2" s="535"/>
      <c r="UFJ2" s="535"/>
      <c r="UFK2" s="535"/>
      <c r="UFL2" s="535"/>
      <c r="UFM2" s="535"/>
      <c r="UFN2" s="535"/>
      <c r="UFO2" s="535"/>
      <c r="UFP2" s="535"/>
      <c r="UFQ2" s="535"/>
      <c r="UFR2" s="535"/>
      <c r="UFS2" s="535"/>
      <c r="UFT2" s="535"/>
      <c r="UFU2" s="535"/>
      <c r="UFV2" s="535"/>
      <c r="UFW2" s="535"/>
      <c r="UFX2" s="535"/>
      <c r="UFY2" s="535"/>
      <c r="UFZ2" s="535"/>
      <c r="UGA2" s="535"/>
      <c r="UGB2" s="535"/>
      <c r="UGC2" s="535"/>
      <c r="UGD2" s="535"/>
      <c r="UGE2" s="535"/>
      <c r="UGF2" s="535"/>
      <c r="UGG2" s="535"/>
      <c r="UGH2" s="535"/>
      <c r="UGI2" s="535"/>
      <c r="UGJ2" s="535"/>
      <c r="UGK2" s="535"/>
      <c r="UGL2" s="535"/>
      <c r="UGM2" s="535"/>
      <c r="UGN2" s="535"/>
      <c r="UGO2" s="535"/>
      <c r="UGP2" s="535"/>
      <c r="UGQ2" s="535"/>
      <c r="UGR2" s="535"/>
      <c r="UGS2" s="535"/>
      <c r="UGT2" s="535"/>
      <c r="UGU2" s="535"/>
      <c r="UGV2" s="535"/>
      <c r="UGW2" s="535"/>
      <c r="UGX2" s="535"/>
      <c r="UGY2" s="535"/>
      <c r="UGZ2" s="535"/>
      <c r="UHA2" s="535"/>
      <c r="UHB2" s="535"/>
      <c r="UHC2" s="535"/>
      <c r="UHD2" s="535"/>
      <c r="UHE2" s="535"/>
      <c r="UHF2" s="535"/>
      <c r="UHG2" s="535"/>
      <c r="UHH2" s="535"/>
      <c r="UHI2" s="535"/>
      <c r="UHJ2" s="535"/>
      <c r="UHK2" s="535"/>
      <c r="UHL2" s="535"/>
      <c r="UHM2" s="535"/>
      <c r="UHN2" s="535"/>
      <c r="UHO2" s="535"/>
      <c r="UHP2" s="535"/>
      <c r="UHQ2" s="535"/>
      <c r="UHR2" s="535"/>
      <c r="UHS2" s="535"/>
      <c r="UHT2" s="535"/>
      <c r="UHU2" s="535"/>
      <c r="UHV2" s="535"/>
      <c r="UHW2" s="535"/>
      <c r="UHX2" s="535"/>
      <c r="UHY2" s="535"/>
      <c r="UHZ2" s="535"/>
      <c r="UIA2" s="535"/>
      <c r="UIB2" s="535"/>
      <c r="UIC2" s="535"/>
      <c r="UID2" s="535"/>
      <c r="UIE2" s="535"/>
      <c r="UIF2" s="535"/>
      <c r="UIG2" s="535"/>
      <c r="UIH2" s="535"/>
      <c r="UII2" s="535"/>
      <c r="UIJ2" s="535"/>
      <c r="UIK2" s="535"/>
      <c r="UIL2" s="535"/>
      <c r="UIM2" s="535"/>
      <c r="UIN2" s="535"/>
      <c r="UIO2" s="535"/>
      <c r="UIP2" s="535"/>
      <c r="UIQ2" s="535"/>
      <c r="UIR2" s="535"/>
      <c r="UIS2" s="535"/>
      <c r="UIT2" s="535"/>
      <c r="UIU2" s="535"/>
      <c r="UIV2" s="535"/>
      <c r="UIW2" s="535"/>
      <c r="UIX2" s="535"/>
      <c r="UIY2" s="535"/>
      <c r="UIZ2" s="535"/>
      <c r="UJA2" s="535"/>
      <c r="UJB2" s="535"/>
      <c r="UJC2" s="535"/>
      <c r="UJD2" s="535"/>
      <c r="UJE2" s="535"/>
      <c r="UJF2" s="535"/>
      <c r="UJG2" s="535"/>
      <c r="UJH2" s="535"/>
      <c r="UJI2" s="535"/>
      <c r="UJJ2" s="535"/>
      <c r="UJK2" s="535"/>
      <c r="UJL2" s="535"/>
      <c r="UJM2" s="535"/>
      <c r="UJN2" s="535"/>
      <c r="UJO2" s="535"/>
      <c r="UJP2" s="535"/>
      <c r="UJQ2" s="535"/>
      <c r="UJR2" s="535"/>
      <c r="UJS2" s="535"/>
      <c r="UJT2" s="535"/>
      <c r="UJU2" s="535"/>
      <c r="UJV2" s="535"/>
      <c r="UJW2" s="535"/>
      <c r="UJX2" s="535"/>
      <c r="UJY2" s="535"/>
      <c r="UJZ2" s="535"/>
      <c r="UKA2" s="535"/>
      <c r="UKB2" s="535"/>
      <c r="UKC2" s="535"/>
      <c r="UKD2" s="535"/>
      <c r="UKE2" s="535"/>
      <c r="UKF2" s="535"/>
      <c r="UKG2" s="535"/>
      <c r="UKH2" s="535"/>
      <c r="UKI2" s="535"/>
      <c r="UKJ2" s="535"/>
      <c r="UKK2" s="535"/>
      <c r="UKL2" s="535"/>
      <c r="UKM2" s="535"/>
      <c r="UKN2" s="535"/>
      <c r="UKO2" s="535"/>
      <c r="UKP2" s="535"/>
      <c r="UKQ2" s="535"/>
      <c r="UKR2" s="535"/>
      <c r="UKS2" s="535"/>
      <c r="UKT2" s="535"/>
      <c r="UKU2" s="535"/>
      <c r="UKV2" s="535"/>
      <c r="UKW2" s="535"/>
      <c r="UKX2" s="535"/>
      <c r="UKY2" s="535"/>
      <c r="UKZ2" s="535"/>
      <c r="ULA2" s="535"/>
      <c r="ULB2" s="535"/>
      <c r="ULC2" s="535"/>
      <c r="ULD2" s="535"/>
      <c r="ULE2" s="535"/>
      <c r="ULF2" s="535"/>
      <c r="ULG2" s="535"/>
      <c r="ULH2" s="535"/>
      <c r="ULI2" s="535"/>
      <c r="ULJ2" s="535"/>
      <c r="ULK2" s="535"/>
      <c r="ULL2" s="535"/>
      <c r="ULM2" s="535"/>
      <c r="ULN2" s="535"/>
      <c r="ULO2" s="535"/>
      <c r="ULP2" s="535"/>
      <c r="ULQ2" s="535"/>
      <c r="ULR2" s="535"/>
      <c r="ULS2" s="535"/>
      <c r="ULT2" s="535"/>
      <c r="ULU2" s="535"/>
      <c r="ULV2" s="535"/>
      <c r="ULW2" s="535"/>
      <c r="ULX2" s="535"/>
      <c r="ULY2" s="535"/>
      <c r="ULZ2" s="535"/>
      <c r="UMA2" s="535"/>
      <c r="UMB2" s="535"/>
      <c r="UMC2" s="535"/>
      <c r="UMD2" s="535"/>
      <c r="UME2" s="535"/>
      <c r="UMF2" s="535"/>
      <c r="UMG2" s="535"/>
      <c r="UMH2" s="535"/>
      <c r="UMI2" s="535"/>
      <c r="UMJ2" s="535"/>
      <c r="UMK2" s="535"/>
      <c r="UML2" s="535"/>
      <c r="UMM2" s="535"/>
      <c r="UMN2" s="535"/>
      <c r="UMO2" s="535"/>
      <c r="UMP2" s="535"/>
      <c r="UMQ2" s="535"/>
      <c r="UMR2" s="535"/>
      <c r="UMS2" s="535"/>
      <c r="UMT2" s="535"/>
      <c r="UMU2" s="535"/>
      <c r="UMV2" s="535"/>
      <c r="UMW2" s="535"/>
      <c r="UMX2" s="535"/>
      <c r="UMY2" s="535"/>
      <c r="UMZ2" s="535"/>
      <c r="UNA2" s="535"/>
      <c r="UNB2" s="535"/>
      <c r="UNC2" s="535"/>
      <c r="UND2" s="535"/>
      <c r="UNE2" s="535"/>
      <c r="UNF2" s="535"/>
      <c r="UNG2" s="535"/>
      <c r="UNH2" s="535"/>
      <c r="UNI2" s="535"/>
      <c r="UNJ2" s="535"/>
      <c r="UNK2" s="535"/>
      <c r="UNL2" s="535"/>
      <c r="UNM2" s="535"/>
      <c r="UNN2" s="535"/>
      <c r="UNO2" s="535"/>
      <c r="UNP2" s="535"/>
      <c r="UNQ2" s="535"/>
      <c r="UNR2" s="535"/>
      <c r="UNS2" s="535"/>
      <c r="UNT2" s="535"/>
      <c r="UNU2" s="535"/>
      <c r="UNV2" s="535"/>
      <c r="UNW2" s="535"/>
      <c r="UNX2" s="535"/>
      <c r="UNY2" s="535"/>
      <c r="UNZ2" s="535"/>
      <c r="UOA2" s="535"/>
      <c r="UOB2" s="535"/>
      <c r="UOC2" s="535"/>
      <c r="UOD2" s="535"/>
      <c r="UOE2" s="535"/>
      <c r="UOF2" s="535"/>
      <c r="UOG2" s="535"/>
      <c r="UOH2" s="535"/>
      <c r="UOI2" s="535"/>
      <c r="UOJ2" s="535"/>
      <c r="UOK2" s="535"/>
      <c r="UOL2" s="535"/>
      <c r="UOM2" s="535"/>
      <c r="UON2" s="535"/>
      <c r="UOO2" s="535"/>
      <c r="UOP2" s="535"/>
      <c r="UOQ2" s="535"/>
      <c r="UOR2" s="535"/>
      <c r="UOS2" s="535"/>
      <c r="UOT2" s="535"/>
      <c r="UOU2" s="535"/>
      <c r="UOV2" s="535"/>
      <c r="UOW2" s="535"/>
      <c r="UOX2" s="535"/>
      <c r="UOY2" s="535"/>
      <c r="UOZ2" s="535"/>
      <c r="UPA2" s="535"/>
      <c r="UPB2" s="535"/>
      <c r="UPC2" s="535"/>
      <c r="UPD2" s="535"/>
      <c r="UPE2" s="535"/>
      <c r="UPF2" s="535"/>
      <c r="UPG2" s="535"/>
      <c r="UPH2" s="535"/>
      <c r="UPI2" s="535"/>
      <c r="UPJ2" s="535"/>
      <c r="UPK2" s="535"/>
      <c r="UPL2" s="535"/>
      <c r="UPM2" s="535"/>
      <c r="UPN2" s="535"/>
      <c r="UPO2" s="535"/>
      <c r="UPP2" s="535"/>
      <c r="UPQ2" s="535"/>
      <c r="UPR2" s="535"/>
      <c r="UPS2" s="535"/>
      <c r="UPT2" s="535"/>
      <c r="UPU2" s="535"/>
      <c r="UPV2" s="535"/>
      <c r="UPW2" s="535"/>
      <c r="UPX2" s="535"/>
      <c r="UPY2" s="535"/>
      <c r="UPZ2" s="535"/>
      <c r="UQA2" s="535"/>
      <c r="UQB2" s="535"/>
      <c r="UQC2" s="535"/>
      <c r="UQD2" s="535"/>
      <c r="UQE2" s="535"/>
      <c r="UQF2" s="535"/>
      <c r="UQG2" s="535"/>
      <c r="UQH2" s="535"/>
      <c r="UQI2" s="535"/>
      <c r="UQJ2" s="535"/>
      <c r="UQK2" s="535"/>
      <c r="UQL2" s="535"/>
      <c r="UQM2" s="535"/>
      <c r="UQN2" s="535"/>
      <c r="UQO2" s="535"/>
      <c r="UQP2" s="535"/>
      <c r="UQQ2" s="535"/>
      <c r="UQR2" s="535"/>
      <c r="UQS2" s="535"/>
      <c r="UQT2" s="535"/>
      <c r="UQU2" s="535"/>
      <c r="UQV2" s="535"/>
      <c r="UQW2" s="535"/>
      <c r="UQX2" s="535"/>
      <c r="UQY2" s="535"/>
      <c r="UQZ2" s="535"/>
      <c r="URA2" s="535"/>
      <c r="URB2" s="535"/>
      <c r="URC2" s="535"/>
      <c r="URD2" s="535"/>
      <c r="URE2" s="535"/>
      <c r="URF2" s="535"/>
      <c r="URG2" s="535"/>
      <c r="URH2" s="535"/>
      <c r="URI2" s="535"/>
      <c r="URJ2" s="535"/>
      <c r="URK2" s="535"/>
      <c r="URL2" s="535"/>
      <c r="URM2" s="535"/>
      <c r="URN2" s="535"/>
      <c r="URO2" s="535"/>
      <c r="URP2" s="535"/>
      <c r="URQ2" s="535"/>
      <c r="URR2" s="535"/>
      <c r="URS2" s="535"/>
      <c r="URT2" s="535"/>
      <c r="URU2" s="535"/>
      <c r="URV2" s="535"/>
      <c r="URW2" s="535"/>
      <c r="URX2" s="535"/>
      <c r="URY2" s="535"/>
      <c r="URZ2" s="535"/>
      <c r="USA2" s="535"/>
      <c r="USB2" s="535"/>
      <c r="USC2" s="535"/>
      <c r="USD2" s="535"/>
      <c r="USE2" s="535"/>
      <c r="USF2" s="535"/>
      <c r="USG2" s="535"/>
      <c r="USH2" s="535"/>
      <c r="USI2" s="535"/>
      <c r="USJ2" s="535"/>
      <c r="USK2" s="535"/>
      <c r="USL2" s="535"/>
      <c r="USM2" s="535"/>
      <c r="USN2" s="535"/>
      <c r="USO2" s="535"/>
      <c r="USP2" s="535"/>
      <c r="USQ2" s="535"/>
      <c r="USR2" s="535"/>
      <c r="USS2" s="535"/>
      <c r="UST2" s="535"/>
      <c r="USU2" s="535"/>
      <c r="USV2" s="535"/>
      <c r="USW2" s="535"/>
      <c r="USX2" s="535"/>
      <c r="USY2" s="535"/>
      <c r="USZ2" s="535"/>
      <c r="UTA2" s="535"/>
      <c r="UTB2" s="535"/>
      <c r="UTC2" s="535"/>
      <c r="UTD2" s="535"/>
      <c r="UTE2" s="535"/>
      <c r="UTF2" s="535"/>
      <c r="UTG2" s="535"/>
      <c r="UTH2" s="535"/>
      <c r="UTI2" s="535"/>
      <c r="UTJ2" s="535"/>
      <c r="UTK2" s="535"/>
      <c r="UTL2" s="535"/>
      <c r="UTM2" s="535"/>
      <c r="UTN2" s="535"/>
      <c r="UTO2" s="535"/>
      <c r="UTP2" s="535"/>
      <c r="UTQ2" s="535"/>
      <c r="UTR2" s="535"/>
      <c r="UTS2" s="535"/>
      <c r="UTT2" s="535"/>
      <c r="UTU2" s="535"/>
      <c r="UTV2" s="535"/>
      <c r="UTW2" s="535"/>
      <c r="UTX2" s="535"/>
      <c r="UTY2" s="535"/>
      <c r="UTZ2" s="535"/>
      <c r="UUA2" s="535"/>
      <c r="UUB2" s="535"/>
      <c r="UUC2" s="535"/>
      <c r="UUD2" s="535"/>
      <c r="UUE2" s="535"/>
      <c r="UUF2" s="535"/>
      <c r="UUG2" s="535"/>
      <c r="UUH2" s="535"/>
      <c r="UUI2" s="535"/>
      <c r="UUJ2" s="535"/>
      <c r="UUK2" s="535"/>
      <c r="UUL2" s="535"/>
      <c r="UUM2" s="535"/>
      <c r="UUN2" s="535"/>
      <c r="UUO2" s="535"/>
      <c r="UUP2" s="535"/>
      <c r="UUQ2" s="535"/>
      <c r="UUR2" s="535"/>
      <c r="UUS2" s="535"/>
      <c r="UUT2" s="535"/>
      <c r="UUU2" s="535"/>
      <c r="UUV2" s="535"/>
      <c r="UUW2" s="535"/>
      <c r="UUX2" s="535"/>
      <c r="UUY2" s="535"/>
      <c r="UUZ2" s="535"/>
      <c r="UVA2" s="535"/>
      <c r="UVB2" s="535"/>
      <c r="UVC2" s="535"/>
      <c r="UVD2" s="535"/>
      <c r="UVE2" s="535"/>
      <c r="UVF2" s="535"/>
      <c r="UVG2" s="535"/>
      <c r="UVH2" s="535"/>
      <c r="UVI2" s="535"/>
      <c r="UVJ2" s="535"/>
      <c r="UVK2" s="535"/>
      <c r="UVL2" s="535"/>
      <c r="UVM2" s="535"/>
      <c r="UVN2" s="535"/>
      <c r="UVO2" s="535"/>
      <c r="UVP2" s="535"/>
      <c r="UVQ2" s="535"/>
      <c r="UVR2" s="535"/>
      <c r="UVS2" s="535"/>
      <c r="UVT2" s="535"/>
      <c r="UVU2" s="535"/>
      <c r="UVV2" s="535"/>
      <c r="UVW2" s="535"/>
      <c r="UVX2" s="535"/>
      <c r="UVY2" s="535"/>
      <c r="UVZ2" s="535"/>
      <c r="UWA2" s="535"/>
      <c r="UWB2" s="535"/>
      <c r="UWC2" s="535"/>
      <c r="UWD2" s="535"/>
      <c r="UWE2" s="535"/>
      <c r="UWF2" s="535"/>
      <c r="UWG2" s="535"/>
      <c r="UWH2" s="535"/>
      <c r="UWI2" s="535"/>
      <c r="UWJ2" s="535"/>
      <c r="UWK2" s="535"/>
      <c r="UWL2" s="535"/>
      <c r="UWM2" s="535"/>
      <c r="UWN2" s="535"/>
      <c r="UWO2" s="535"/>
      <c r="UWP2" s="535"/>
      <c r="UWQ2" s="535"/>
      <c r="UWR2" s="535"/>
      <c r="UWS2" s="535"/>
      <c r="UWT2" s="535"/>
      <c r="UWU2" s="535"/>
      <c r="UWV2" s="535"/>
      <c r="UWW2" s="535"/>
      <c r="UWX2" s="535"/>
      <c r="UWY2" s="535"/>
      <c r="UWZ2" s="535"/>
      <c r="UXA2" s="535"/>
      <c r="UXB2" s="535"/>
      <c r="UXC2" s="535"/>
      <c r="UXD2" s="535"/>
      <c r="UXE2" s="535"/>
      <c r="UXF2" s="535"/>
      <c r="UXG2" s="535"/>
      <c r="UXH2" s="535"/>
      <c r="UXI2" s="535"/>
      <c r="UXJ2" s="535"/>
      <c r="UXK2" s="535"/>
      <c r="UXL2" s="535"/>
      <c r="UXM2" s="535"/>
      <c r="UXN2" s="535"/>
      <c r="UXO2" s="535"/>
      <c r="UXP2" s="535"/>
      <c r="UXQ2" s="535"/>
      <c r="UXR2" s="535"/>
      <c r="UXS2" s="535"/>
      <c r="UXT2" s="535"/>
      <c r="UXU2" s="535"/>
      <c r="UXV2" s="535"/>
      <c r="UXW2" s="535"/>
      <c r="UXX2" s="535"/>
      <c r="UXY2" s="535"/>
      <c r="UXZ2" s="535"/>
      <c r="UYA2" s="535"/>
      <c r="UYB2" s="535"/>
      <c r="UYC2" s="535"/>
      <c r="UYD2" s="535"/>
      <c r="UYE2" s="535"/>
      <c r="UYF2" s="535"/>
      <c r="UYG2" s="535"/>
      <c r="UYH2" s="535"/>
      <c r="UYI2" s="535"/>
      <c r="UYJ2" s="535"/>
      <c r="UYK2" s="535"/>
      <c r="UYL2" s="535"/>
      <c r="UYM2" s="535"/>
      <c r="UYN2" s="535"/>
      <c r="UYO2" s="535"/>
      <c r="UYP2" s="535"/>
      <c r="UYQ2" s="535"/>
      <c r="UYR2" s="535"/>
      <c r="UYS2" s="535"/>
      <c r="UYT2" s="535"/>
      <c r="UYU2" s="535"/>
      <c r="UYV2" s="535"/>
      <c r="UYW2" s="535"/>
      <c r="UYX2" s="535"/>
      <c r="UYY2" s="535"/>
      <c r="UYZ2" s="535"/>
      <c r="UZA2" s="535"/>
      <c r="UZB2" s="535"/>
      <c r="UZC2" s="535"/>
      <c r="UZD2" s="535"/>
      <c r="UZE2" s="535"/>
      <c r="UZF2" s="535"/>
      <c r="UZG2" s="535"/>
      <c r="UZH2" s="535"/>
      <c r="UZI2" s="535"/>
      <c r="UZJ2" s="535"/>
      <c r="UZK2" s="535"/>
      <c r="UZL2" s="535"/>
      <c r="UZM2" s="535"/>
      <c r="UZN2" s="535"/>
      <c r="UZO2" s="535"/>
      <c r="UZP2" s="535"/>
      <c r="UZQ2" s="535"/>
      <c r="UZR2" s="535"/>
      <c r="UZS2" s="535"/>
      <c r="UZT2" s="535"/>
      <c r="UZU2" s="535"/>
      <c r="UZV2" s="535"/>
      <c r="UZW2" s="535"/>
      <c r="UZX2" s="535"/>
      <c r="UZY2" s="535"/>
      <c r="UZZ2" s="535"/>
      <c r="VAA2" s="535"/>
      <c r="VAB2" s="535"/>
      <c r="VAC2" s="535"/>
      <c r="VAD2" s="535"/>
      <c r="VAE2" s="535"/>
      <c r="VAF2" s="535"/>
      <c r="VAG2" s="535"/>
      <c r="VAH2" s="535"/>
      <c r="VAI2" s="535"/>
      <c r="VAJ2" s="535"/>
      <c r="VAK2" s="535"/>
      <c r="VAL2" s="535"/>
      <c r="VAM2" s="535"/>
      <c r="VAN2" s="535"/>
      <c r="VAO2" s="535"/>
      <c r="VAP2" s="535"/>
      <c r="VAQ2" s="535"/>
      <c r="VAR2" s="535"/>
      <c r="VAS2" s="535"/>
      <c r="VAT2" s="535"/>
      <c r="VAU2" s="535"/>
      <c r="VAV2" s="535"/>
      <c r="VAW2" s="535"/>
      <c r="VAX2" s="535"/>
      <c r="VAY2" s="535"/>
      <c r="VAZ2" s="535"/>
      <c r="VBA2" s="535"/>
      <c r="VBB2" s="535"/>
      <c r="VBC2" s="535"/>
      <c r="VBD2" s="535"/>
      <c r="VBE2" s="535"/>
      <c r="VBF2" s="535"/>
      <c r="VBG2" s="535"/>
      <c r="VBH2" s="535"/>
      <c r="VBI2" s="535"/>
      <c r="VBJ2" s="535"/>
      <c r="VBK2" s="535"/>
      <c r="VBL2" s="535"/>
      <c r="VBM2" s="535"/>
      <c r="VBN2" s="535"/>
      <c r="VBO2" s="535"/>
      <c r="VBP2" s="535"/>
      <c r="VBQ2" s="535"/>
      <c r="VBR2" s="535"/>
      <c r="VBS2" s="535"/>
      <c r="VBT2" s="535"/>
      <c r="VBU2" s="535"/>
      <c r="VBV2" s="535"/>
      <c r="VBW2" s="535"/>
      <c r="VBX2" s="535"/>
      <c r="VBY2" s="535"/>
      <c r="VBZ2" s="535"/>
      <c r="VCA2" s="535"/>
      <c r="VCB2" s="535"/>
      <c r="VCC2" s="535"/>
      <c r="VCD2" s="535"/>
      <c r="VCE2" s="535"/>
      <c r="VCF2" s="535"/>
      <c r="VCG2" s="535"/>
      <c r="VCH2" s="535"/>
      <c r="VCI2" s="535"/>
      <c r="VCJ2" s="535"/>
      <c r="VCK2" s="535"/>
      <c r="VCL2" s="535"/>
      <c r="VCM2" s="535"/>
      <c r="VCN2" s="535"/>
      <c r="VCO2" s="535"/>
      <c r="VCP2" s="535"/>
      <c r="VCQ2" s="535"/>
      <c r="VCR2" s="535"/>
      <c r="VCS2" s="535"/>
      <c r="VCT2" s="535"/>
      <c r="VCU2" s="535"/>
      <c r="VCV2" s="535"/>
      <c r="VCW2" s="535"/>
      <c r="VCX2" s="535"/>
      <c r="VCY2" s="535"/>
      <c r="VCZ2" s="535"/>
      <c r="VDA2" s="535"/>
      <c r="VDB2" s="535"/>
      <c r="VDC2" s="535"/>
      <c r="VDD2" s="535"/>
      <c r="VDE2" s="535"/>
      <c r="VDF2" s="535"/>
      <c r="VDG2" s="535"/>
      <c r="VDH2" s="535"/>
      <c r="VDI2" s="535"/>
      <c r="VDJ2" s="535"/>
      <c r="VDK2" s="535"/>
      <c r="VDL2" s="535"/>
      <c r="VDM2" s="535"/>
      <c r="VDN2" s="535"/>
      <c r="VDO2" s="535"/>
      <c r="VDP2" s="535"/>
      <c r="VDQ2" s="535"/>
      <c r="VDR2" s="535"/>
      <c r="VDS2" s="535"/>
      <c r="VDT2" s="535"/>
      <c r="VDU2" s="535"/>
      <c r="VDV2" s="535"/>
      <c r="VDW2" s="535"/>
      <c r="VDX2" s="535"/>
      <c r="VDY2" s="535"/>
      <c r="VDZ2" s="535"/>
      <c r="VEA2" s="535"/>
      <c r="VEB2" s="535"/>
      <c r="VEC2" s="535"/>
      <c r="VED2" s="535"/>
      <c r="VEE2" s="535"/>
      <c r="VEF2" s="535"/>
      <c r="VEG2" s="535"/>
      <c r="VEH2" s="535"/>
      <c r="VEI2" s="535"/>
      <c r="VEJ2" s="535"/>
      <c r="VEK2" s="535"/>
      <c r="VEL2" s="535"/>
      <c r="VEM2" s="535"/>
      <c r="VEN2" s="535"/>
      <c r="VEO2" s="535"/>
      <c r="VEP2" s="535"/>
      <c r="VEQ2" s="535"/>
      <c r="VER2" s="535"/>
      <c r="VES2" s="535"/>
      <c r="VET2" s="535"/>
      <c r="VEU2" s="535"/>
      <c r="VEV2" s="535"/>
      <c r="VEW2" s="535"/>
      <c r="VEX2" s="535"/>
      <c r="VEY2" s="535"/>
      <c r="VEZ2" s="535"/>
      <c r="VFA2" s="535"/>
      <c r="VFB2" s="535"/>
      <c r="VFC2" s="535"/>
      <c r="VFD2" s="535"/>
      <c r="VFE2" s="535"/>
      <c r="VFF2" s="535"/>
      <c r="VFG2" s="535"/>
      <c r="VFH2" s="535"/>
      <c r="VFI2" s="535"/>
      <c r="VFJ2" s="535"/>
      <c r="VFK2" s="535"/>
      <c r="VFL2" s="535"/>
      <c r="VFM2" s="535"/>
      <c r="VFN2" s="535"/>
      <c r="VFO2" s="535"/>
      <c r="VFP2" s="535"/>
      <c r="VFQ2" s="535"/>
      <c r="VFR2" s="535"/>
      <c r="VFS2" s="535"/>
      <c r="VFT2" s="535"/>
      <c r="VFU2" s="535"/>
      <c r="VFV2" s="535"/>
      <c r="VFW2" s="535"/>
      <c r="VFX2" s="535"/>
      <c r="VFY2" s="535"/>
      <c r="VFZ2" s="535"/>
      <c r="VGA2" s="535"/>
      <c r="VGB2" s="535"/>
      <c r="VGC2" s="535"/>
      <c r="VGD2" s="535"/>
      <c r="VGE2" s="535"/>
      <c r="VGF2" s="535"/>
      <c r="VGG2" s="535"/>
      <c r="VGH2" s="535"/>
      <c r="VGI2" s="535"/>
      <c r="VGJ2" s="535"/>
      <c r="VGK2" s="535"/>
      <c r="VGL2" s="535"/>
      <c r="VGM2" s="535"/>
      <c r="VGN2" s="535"/>
      <c r="VGO2" s="535"/>
      <c r="VGP2" s="535"/>
      <c r="VGQ2" s="535"/>
      <c r="VGR2" s="535"/>
      <c r="VGS2" s="535"/>
      <c r="VGT2" s="535"/>
      <c r="VGU2" s="535"/>
      <c r="VGV2" s="535"/>
      <c r="VGW2" s="535"/>
      <c r="VGX2" s="535"/>
      <c r="VGY2" s="535"/>
      <c r="VGZ2" s="535"/>
      <c r="VHA2" s="535"/>
      <c r="VHB2" s="535"/>
      <c r="VHC2" s="535"/>
      <c r="VHD2" s="535"/>
      <c r="VHE2" s="535"/>
      <c r="VHF2" s="535"/>
      <c r="VHG2" s="535"/>
      <c r="VHH2" s="535"/>
      <c r="VHI2" s="535"/>
      <c r="VHJ2" s="535"/>
      <c r="VHK2" s="535"/>
      <c r="VHL2" s="535"/>
      <c r="VHM2" s="535"/>
      <c r="VHN2" s="535"/>
      <c r="VHO2" s="535"/>
      <c r="VHP2" s="535"/>
      <c r="VHQ2" s="535"/>
      <c r="VHR2" s="535"/>
      <c r="VHS2" s="535"/>
      <c r="VHT2" s="535"/>
      <c r="VHU2" s="535"/>
      <c r="VHV2" s="535"/>
      <c r="VHW2" s="535"/>
      <c r="VHX2" s="535"/>
      <c r="VHY2" s="535"/>
      <c r="VHZ2" s="535"/>
      <c r="VIA2" s="535"/>
      <c r="VIB2" s="535"/>
      <c r="VIC2" s="535"/>
      <c r="VID2" s="535"/>
      <c r="VIE2" s="535"/>
      <c r="VIF2" s="535"/>
      <c r="VIG2" s="535"/>
      <c r="VIH2" s="535"/>
      <c r="VII2" s="535"/>
      <c r="VIJ2" s="535"/>
      <c r="VIK2" s="535"/>
      <c r="VIL2" s="535"/>
      <c r="VIM2" s="535"/>
      <c r="VIN2" s="535"/>
      <c r="VIO2" s="535"/>
      <c r="VIP2" s="535"/>
      <c r="VIQ2" s="535"/>
      <c r="VIR2" s="535"/>
      <c r="VIS2" s="535"/>
      <c r="VIT2" s="535"/>
      <c r="VIU2" s="535"/>
      <c r="VIV2" s="535"/>
      <c r="VIW2" s="535"/>
      <c r="VIX2" s="535"/>
      <c r="VIY2" s="535"/>
      <c r="VIZ2" s="535"/>
      <c r="VJA2" s="535"/>
      <c r="VJB2" s="535"/>
      <c r="VJC2" s="535"/>
      <c r="VJD2" s="535"/>
      <c r="VJE2" s="535"/>
      <c r="VJF2" s="535"/>
      <c r="VJG2" s="535"/>
      <c r="VJH2" s="535"/>
      <c r="VJI2" s="535"/>
      <c r="VJJ2" s="535"/>
      <c r="VJK2" s="535"/>
      <c r="VJL2" s="535"/>
      <c r="VJM2" s="535"/>
      <c r="VJN2" s="535"/>
      <c r="VJO2" s="535"/>
      <c r="VJP2" s="535"/>
      <c r="VJQ2" s="535"/>
      <c r="VJR2" s="535"/>
      <c r="VJS2" s="535"/>
      <c r="VJT2" s="535"/>
      <c r="VJU2" s="535"/>
      <c r="VJV2" s="535"/>
      <c r="VJW2" s="535"/>
      <c r="VJX2" s="535"/>
      <c r="VJY2" s="535"/>
      <c r="VJZ2" s="535"/>
      <c r="VKA2" s="535"/>
      <c r="VKB2" s="535"/>
      <c r="VKC2" s="535"/>
      <c r="VKD2" s="535"/>
      <c r="VKE2" s="535"/>
      <c r="VKF2" s="535"/>
      <c r="VKG2" s="535"/>
      <c r="VKH2" s="535"/>
      <c r="VKI2" s="535"/>
      <c r="VKJ2" s="535"/>
      <c r="VKK2" s="535"/>
      <c r="VKL2" s="535"/>
      <c r="VKM2" s="535"/>
      <c r="VKN2" s="535"/>
      <c r="VKO2" s="535"/>
      <c r="VKP2" s="535"/>
      <c r="VKQ2" s="535"/>
      <c r="VKR2" s="535"/>
      <c r="VKS2" s="535"/>
      <c r="VKT2" s="535"/>
      <c r="VKU2" s="535"/>
      <c r="VKV2" s="535"/>
      <c r="VKW2" s="535"/>
      <c r="VKX2" s="535"/>
      <c r="VKY2" s="535"/>
      <c r="VKZ2" s="535"/>
      <c r="VLA2" s="535"/>
      <c r="VLB2" s="535"/>
      <c r="VLC2" s="535"/>
      <c r="VLD2" s="535"/>
      <c r="VLE2" s="535"/>
      <c r="VLF2" s="535"/>
      <c r="VLG2" s="535"/>
      <c r="VLH2" s="535"/>
      <c r="VLI2" s="535"/>
      <c r="VLJ2" s="535"/>
      <c r="VLK2" s="535"/>
      <c r="VLL2" s="535"/>
      <c r="VLM2" s="535"/>
      <c r="VLN2" s="535"/>
      <c r="VLO2" s="535"/>
      <c r="VLP2" s="535"/>
      <c r="VLQ2" s="535"/>
      <c r="VLR2" s="535"/>
      <c r="VLS2" s="535"/>
      <c r="VLT2" s="535"/>
      <c r="VLU2" s="535"/>
      <c r="VLV2" s="535"/>
      <c r="VLW2" s="535"/>
      <c r="VLX2" s="535"/>
      <c r="VLY2" s="535"/>
      <c r="VLZ2" s="535"/>
      <c r="VMA2" s="535"/>
      <c r="VMB2" s="535"/>
      <c r="VMC2" s="535"/>
      <c r="VMD2" s="535"/>
      <c r="VME2" s="535"/>
      <c r="VMF2" s="535"/>
      <c r="VMG2" s="535"/>
      <c r="VMH2" s="535"/>
      <c r="VMI2" s="535"/>
      <c r="VMJ2" s="535"/>
      <c r="VMK2" s="535"/>
      <c r="VML2" s="535"/>
      <c r="VMM2" s="535"/>
      <c r="VMN2" s="535"/>
      <c r="VMO2" s="535"/>
      <c r="VMP2" s="535"/>
      <c r="VMQ2" s="535"/>
      <c r="VMR2" s="535"/>
      <c r="VMS2" s="535"/>
      <c r="VMT2" s="535"/>
      <c r="VMU2" s="535"/>
      <c r="VMV2" s="535"/>
      <c r="VMW2" s="535"/>
      <c r="VMX2" s="535"/>
      <c r="VMY2" s="535"/>
      <c r="VMZ2" s="535"/>
      <c r="VNA2" s="535"/>
      <c r="VNB2" s="535"/>
      <c r="VNC2" s="535"/>
      <c r="VND2" s="535"/>
      <c r="VNE2" s="535"/>
      <c r="VNF2" s="535"/>
      <c r="VNG2" s="535"/>
      <c r="VNH2" s="535"/>
      <c r="VNI2" s="535"/>
      <c r="VNJ2" s="535"/>
      <c r="VNK2" s="535"/>
      <c r="VNL2" s="535"/>
      <c r="VNM2" s="535"/>
      <c r="VNN2" s="535"/>
      <c r="VNO2" s="535"/>
      <c r="VNP2" s="535"/>
      <c r="VNQ2" s="535"/>
      <c r="VNR2" s="535"/>
      <c r="VNS2" s="535"/>
      <c r="VNT2" s="535"/>
      <c r="VNU2" s="535"/>
      <c r="VNV2" s="535"/>
      <c r="VNW2" s="535"/>
      <c r="VNX2" s="535"/>
      <c r="VNY2" s="535"/>
      <c r="VNZ2" s="535"/>
      <c r="VOA2" s="535"/>
      <c r="VOB2" s="535"/>
      <c r="VOC2" s="535"/>
      <c r="VOD2" s="535"/>
      <c r="VOE2" s="535"/>
      <c r="VOF2" s="535"/>
      <c r="VOG2" s="535"/>
      <c r="VOH2" s="535"/>
      <c r="VOI2" s="535"/>
      <c r="VOJ2" s="535"/>
      <c r="VOK2" s="535"/>
      <c r="VOL2" s="535"/>
      <c r="VOM2" s="535"/>
      <c r="VON2" s="535"/>
      <c r="VOO2" s="535"/>
      <c r="VOP2" s="535"/>
      <c r="VOQ2" s="535"/>
      <c r="VOR2" s="535"/>
      <c r="VOS2" s="535"/>
      <c r="VOT2" s="535"/>
      <c r="VOU2" s="535"/>
      <c r="VOV2" s="535"/>
      <c r="VOW2" s="535"/>
      <c r="VOX2" s="535"/>
      <c r="VOY2" s="535"/>
      <c r="VOZ2" s="535"/>
      <c r="VPA2" s="535"/>
      <c r="VPB2" s="535"/>
      <c r="VPC2" s="535"/>
      <c r="VPD2" s="535"/>
      <c r="VPE2" s="535"/>
      <c r="VPF2" s="535"/>
      <c r="VPG2" s="535"/>
      <c r="VPH2" s="535"/>
      <c r="VPI2" s="535"/>
      <c r="VPJ2" s="535"/>
      <c r="VPK2" s="535"/>
      <c r="VPL2" s="535"/>
      <c r="VPM2" s="535"/>
      <c r="VPN2" s="535"/>
      <c r="VPO2" s="535"/>
      <c r="VPP2" s="535"/>
      <c r="VPQ2" s="535"/>
      <c r="VPR2" s="535"/>
      <c r="VPS2" s="535"/>
      <c r="VPT2" s="535"/>
      <c r="VPU2" s="535"/>
      <c r="VPV2" s="535"/>
      <c r="VPW2" s="535"/>
      <c r="VPX2" s="535"/>
      <c r="VPY2" s="535"/>
      <c r="VPZ2" s="535"/>
      <c r="VQA2" s="535"/>
      <c r="VQB2" s="535"/>
      <c r="VQC2" s="535"/>
      <c r="VQD2" s="535"/>
      <c r="VQE2" s="535"/>
      <c r="VQF2" s="535"/>
      <c r="VQG2" s="535"/>
      <c r="VQH2" s="535"/>
      <c r="VQI2" s="535"/>
      <c r="VQJ2" s="535"/>
      <c r="VQK2" s="535"/>
      <c r="VQL2" s="535"/>
      <c r="VQM2" s="535"/>
      <c r="VQN2" s="535"/>
      <c r="VQO2" s="535"/>
      <c r="VQP2" s="535"/>
      <c r="VQQ2" s="535"/>
      <c r="VQR2" s="535"/>
      <c r="VQS2" s="535"/>
      <c r="VQT2" s="535"/>
      <c r="VQU2" s="535"/>
      <c r="VQV2" s="535"/>
      <c r="VQW2" s="535"/>
      <c r="VQX2" s="535"/>
      <c r="VQY2" s="535"/>
      <c r="VQZ2" s="535"/>
      <c r="VRA2" s="535"/>
      <c r="VRB2" s="535"/>
      <c r="VRC2" s="535"/>
      <c r="VRD2" s="535"/>
      <c r="VRE2" s="535"/>
      <c r="VRF2" s="535"/>
      <c r="VRG2" s="535"/>
      <c r="VRH2" s="535"/>
      <c r="VRI2" s="535"/>
      <c r="VRJ2" s="535"/>
      <c r="VRK2" s="535"/>
      <c r="VRL2" s="535"/>
      <c r="VRM2" s="535"/>
      <c r="VRN2" s="535"/>
      <c r="VRO2" s="535"/>
      <c r="VRP2" s="535"/>
      <c r="VRQ2" s="535"/>
      <c r="VRR2" s="535"/>
      <c r="VRS2" s="535"/>
      <c r="VRT2" s="535"/>
      <c r="VRU2" s="535"/>
      <c r="VRV2" s="535"/>
      <c r="VRW2" s="535"/>
      <c r="VRX2" s="535"/>
      <c r="VRY2" s="535"/>
      <c r="VRZ2" s="535"/>
      <c r="VSA2" s="535"/>
      <c r="VSB2" s="535"/>
      <c r="VSC2" s="535"/>
      <c r="VSD2" s="535"/>
      <c r="VSE2" s="535"/>
      <c r="VSF2" s="535"/>
      <c r="VSG2" s="535"/>
      <c r="VSH2" s="535"/>
      <c r="VSI2" s="535"/>
      <c r="VSJ2" s="535"/>
      <c r="VSK2" s="535"/>
      <c r="VSL2" s="535"/>
      <c r="VSM2" s="535"/>
      <c r="VSN2" s="535"/>
      <c r="VSO2" s="535"/>
      <c r="VSP2" s="535"/>
      <c r="VSQ2" s="535"/>
      <c r="VSR2" s="535"/>
      <c r="VSS2" s="535"/>
      <c r="VST2" s="535"/>
      <c r="VSU2" s="535"/>
      <c r="VSV2" s="535"/>
      <c r="VSW2" s="535"/>
      <c r="VSX2" s="535"/>
      <c r="VSY2" s="535"/>
      <c r="VSZ2" s="535"/>
      <c r="VTA2" s="535"/>
      <c r="VTB2" s="535"/>
      <c r="VTC2" s="535"/>
      <c r="VTD2" s="535"/>
      <c r="VTE2" s="535"/>
      <c r="VTF2" s="535"/>
      <c r="VTG2" s="535"/>
      <c r="VTH2" s="535"/>
      <c r="VTI2" s="535"/>
      <c r="VTJ2" s="535"/>
      <c r="VTK2" s="535"/>
      <c r="VTL2" s="535"/>
      <c r="VTM2" s="535"/>
      <c r="VTN2" s="535"/>
      <c r="VTO2" s="535"/>
      <c r="VTP2" s="535"/>
      <c r="VTQ2" s="535"/>
      <c r="VTR2" s="535"/>
      <c r="VTS2" s="535"/>
      <c r="VTT2" s="535"/>
      <c r="VTU2" s="535"/>
      <c r="VTV2" s="535"/>
      <c r="VTW2" s="535"/>
      <c r="VTX2" s="535"/>
      <c r="VTY2" s="535"/>
      <c r="VTZ2" s="535"/>
      <c r="VUA2" s="535"/>
      <c r="VUB2" s="535"/>
      <c r="VUC2" s="535"/>
      <c r="VUD2" s="535"/>
      <c r="VUE2" s="535"/>
      <c r="VUF2" s="535"/>
      <c r="VUG2" s="535"/>
      <c r="VUH2" s="535"/>
      <c r="VUI2" s="535"/>
      <c r="VUJ2" s="535"/>
      <c r="VUK2" s="535"/>
      <c r="VUL2" s="535"/>
      <c r="VUM2" s="535"/>
      <c r="VUN2" s="535"/>
      <c r="VUO2" s="535"/>
      <c r="VUP2" s="535"/>
      <c r="VUQ2" s="535"/>
      <c r="VUR2" s="535"/>
      <c r="VUS2" s="535"/>
      <c r="VUT2" s="535"/>
      <c r="VUU2" s="535"/>
      <c r="VUV2" s="535"/>
      <c r="VUW2" s="535"/>
      <c r="VUX2" s="535"/>
      <c r="VUY2" s="535"/>
      <c r="VUZ2" s="535"/>
      <c r="VVA2" s="535"/>
      <c r="VVB2" s="535"/>
      <c r="VVC2" s="535"/>
      <c r="VVD2" s="535"/>
      <c r="VVE2" s="535"/>
      <c r="VVF2" s="535"/>
      <c r="VVG2" s="535"/>
      <c r="VVH2" s="535"/>
      <c r="VVI2" s="535"/>
      <c r="VVJ2" s="535"/>
      <c r="VVK2" s="535"/>
      <c r="VVL2" s="535"/>
      <c r="VVM2" s="535"/>
      <c r="VVN2" s="535"/>
      <c r="VVO2" s="535"/>
      <c r="VVP2" s="535"/>
      <c r="VVQ2" s="535"/>
      <c r="VVR2" s="535"/>
      <c r="VVS2" s="535"/>
      <c r="VVT2" s="535"/>
      <c r="VVU2" s="535"/>
      <c r="VVV2" s="535"/>
      <c r="VVW2" s="535"/>
      <c r="VVX2" s="535"/>
      <c r="VVY2" s="535"/>
      <c r="VVZ2" s="535"/>
      <c r="VWA2" s="535"/>
      <c r="VWB2" s="535"/>
      <c r="VWC2" s="535"/>
      <c r="VWD2" s="535"/>
      <c r="VWE2" s="535"/>
      <c r="VWF2" s="535"/>
      <c r="VWG2" s="535"/>
      <c r="VWH2" s="535"/>
      <c r="VWI2" s="535"/>
      <c r="VWJ2" s="535"/>
      <c r="VWK2" s="535"/>
      <c r="VWL2" s="535"/>
      <c r="VWM2" s="535"/>
      <c r="VWN2" s="535"/>
      <c r="VWO2" s="535"/>
      <c r="VWP2" s="535"/>
      <c r="VWQ2" s="535"/>
      <c r="VWR2" s="535"/>
      <c r="VWS2" s="535"/>
      <c r="VWT2" s="535"/>
      <c r="VWU2" s="535"/>
      <c r="VWV2" s="535"/>
      <c r="VWW2" s="535"/>
      <c r="VWX2" s="535"/>
      <c r="VWY2" s="535"/>
      <c r="VWZ2" s="535"/>
      <c r="VXA2" s="535"/>
      <c r="VXB2" s="535"/>
      <c r="VXC2" s="535"/>
      <c r="VXD2" s="535"/>
      <c r="VXE2" s="535"/>
      <c r="VXF2" s="535"/>
      <c r="VXG2" s="535"/>
      <c r="VXH2" s="535"/>
      <c r="VXI2" s="535"/>
      <c r="VXJ2" s="535"/>
      <c r="VXK2" s="535"/>
      <c r="VXL2" s="535"/>
      <c r="VXM2" s="535"/>
      <c r="VXN2" s="535"/>
      <c r="VXO2" s="535"/>
      <c r="VXP2" s="535"/>
      <c r="VXQ2" s="535"/>
      <c r="VXR2" s="535"/>
      <c r="VXS2" s="535"/>
      <c r="VXT2" s="535"/>
      <c r="VXU2" s="535"/>
      <c r="VXV2" s="535"/>
      <c r="VXW2" s="535"/>
      <c r="VXX2" s="535"/>
      <c r="VXY2" s="535"/>
      <c r="VXZ2" s="535"/>
      <c r="VYA2" s="535"/>
      <c r="VYB2" s="535"/>
      <c r="VYC2" s="535"/>
      <c r="VYD2" s="535"/>
      <c r="VYE2" s="535"/>
      <c r="VYF2" s="535"/>
      <c r="VYG2" s="535"/>
      <c r="VYH2" s="535"/>
      <c r="VYI2" s="535"/>
      <c r="VYJ2" s="535"/>
      <c r="VYK2" s="535"/>
      <c r="VYL2" s="535"/>
      <c r="VYM2" s="535"/>
      <c r="VYN2" s="535"/>
      <c r="VYO2" s="535"/>
      <c r="VYP2" s="535"/>
      <c r="VYQ2" s="535"/>
      <c r="VYR2" s="535"/>
      <c r="VYS2" s="535"/>
      <c r="VYT2" s="535"/>
      <c r="VYU2" s="535"/>
      <c r="VYV2" s="535"/>
      <c r="VYW2" s="535"/>
      <c r="VYX2" s="535"/>
      <c r="VYY2" s="535"/>
      <c r="VYZ2" s="535"/>
      <c r="VZA2" s="535"/>
      <c r="VZB2" s="535"/>
      <c r="VZC2" s="535"/>
      <c r="VZD2" s="535"/>
      <c r="VZE2" s="535"/>
      <c r="VZF2" s="535"/>
      <c r="VZG2" s="535"/>
      <c r="VZH2" s="535"/>
      <c r="VZI2" s="535"/>
      <c r="VZJ2" s="535"/>
      <c r="VZK2" s="535"/>
      <c r="VZL2" s="535"/>
      <c r="VZM2" s="535"/>
      <c r="VZN2" s="535"/>
      <c r="VZO2" s="535"/>
      <c r="VZP2" s="535"/>
      <c r="VZQ2" s="535"/>
      <c r="VZR2" s="535"/>
      <c r="VZS2" s="535"/>
      <c r="VZT2" s="535"/>
      <c r="VZU2" s="535"/>
      <c r="VZV2" s="535"/>
      <c r="VZW2" s="535"/>
      <c r="VZX2" s="535"/>
      <c r="VZY2" s="535"/>
      <c r="VZZ2" s="535"/>
      <c r="WAA2" s="535"/>
      <c r="WAB2" s="535"/>
      <c r="WAC2" s="535"/>
      <c r="WAD2" s="535"/>
      <c r="WAE2" s="535"/>
      <c r="WAF2" s="535"/>
      <c r="WAG2" s="535"/>
      <c r="WAH2" s="535"/>
      <c r="WAI2" s="535"/>
      <c r="WAJ2" s="535"/>
      <c r="WAK2" s="535"/>
      <c r="WAL2" s="535"/>
      <c r="WAM2" s="535"/>
      <c r="WAN2" s="535"/>
      <c r="WAO2" s="535"/>
      <c r="WAP2" s="535"/>
      <c r="WAQ2" s="535"/>
      <c r="WAR2" s="535"/>
      <c r="WAS2" s="535"/>
      <c r="WAT2" s="535"/>
      <c r="WAU2" s="535"/>
      <c r="WAV2" s="535"/>
      <c r="WAW2" s="535"/>
      <c r="WAX2" s="535"/>
      <c r="WAY2" s="535"/>
      <c r="WAZ2" s="535"/>
      <c r="WBA2" s="535"/>
      <c r="WBB2" s="535"/>
      <c r="WBC2" s="535"/>
      <c r="WBD2" s="535"/>
      <c r="WBE2" s="535"/>
      <c r="WBF2" s="535"/>
      <c r="WBG2" s="535"/>
      <c r="WBH2" s="535"/>
      <c r="WBI2" s="535"/>
      <c r="WBJ2" s="535"/>
      <c r="WBK2" s="535"/>
      <c r="WBL2" s="535"/>
      <c r="WBM2" s="535"/>
      <c r="WBN2" s="535"/>
      <c r="WBO2" s="535"/>
      <c r="WBP2" s="535"/>
      <c r="WBQ2" s="535"/>
      <c r="WBR2" s="535"/>
      <c r="WBS2" s="535"/>
      <c r="WBT2" s="535"/>
      <c r="WBU2" s="535"/>
      <c r="WBV2" s="535"/>
      <c r="WBW2" s="535"/>
      <c r="WBX2" s="535"/>
      <c r="WBY2" s="535"/>
      <c r="WBZ2" s="535"/>
      <c r="WCA2" s="535"/>
      <c r="WCB2" s="535"/>
      <c r="WCC2" s="535"/>
      <c r="WCD2" s="535"/>
      <c r="WCE2" s="535"/>
      <c r="WCF2" s="535"/>
      <c r="WCG2" s="535"/>
      <c r="WCH2" s="535"/>
      <c r="WCI2" s="535"/>
      <c r="WCJ2" s="535"/>
      <c r="WCK2" s="535"/>
      <c r="WCL2" s="535"/>
      <c r="WCM2" s="535"/>
      <c r="WCN2" s="535"/>
      <c r="WCO2" s="535"/>
      <c r="WCP2" s="535"/>
      <c r="WCQ2" s="535"/>
      <c r="WCR2" s="535"/>
      <c r="WCS2" s="535"/>
      <c r="WCT2" s="535"/>
      <c r="WCU2" s="535"/>
      <c r="WCV2" s="535"/>
      <c r="WCW2" s="535"/>
      <c r="WCX2" s="535"/>
      <c r="WCY2" s="535"/>
      <c r="WCZ2" s="535"/>
      <c r="WDA2" s="535"/>
      <c r="WDB2" s="535"/>
      <c r="WDC2" s="535"/>
      <c r="WDD2" s="535"/>
      <c r="WDE2" s="535"/>
      <c r="WDF2" s="535"/>
      <c r="WDG2" s="535"/>
      <c r="WDH2" s="535"/>
      <c r="WDI2" s="535"/>
      <c r="WDJ2" s="535"/>
      <c r="WDK2" s="535"/>
      <c r="WDL2" s="535"/>
      <c r="WDM2" s="535"/>
      <c r="WDN2" s="535"/>
      <c r="WDO2" s="535"/>
      <c r="WDP2" s="535"/>
      <c r="WDQ2" s="535"/>
      <c r="WDR2" s="535"/>
      <c r="WDS2" s="535"/>
      <c r="WDT2" s="535"/>
      <c r="WDU2" s="535"/>
      <c r="WDV2" s="535"/>
      <c r="WDW2" s="535"/>
      <c r="WDX2" s="535"/>
      <c r="WDY2" s="535"/>
      <c r="WDZ2" s="535"/>
      <c r="WEA2" s="535"/>
      <c r="WEB2" s="535"/>
      <c r="WEC2" s="535"/>
      <c r="WED2" s="535"/>
      <c r="WEE2" s="535"/>
      <c r="WEF2" s="535"/>
      <c r="WEG2" s="535"/>
      <c r="WEH2" s="535"/>
      <c r="WEI2" s="535"/>
      <c r="WEJ2" s="535"/>
      <c r="WEK2" s="535"/>
      <c r="WEL2" s="535"/>
      <c r="WEM2" s="535"/>
      <c r="WEN2" s="535"/>
      <c r="WEO2" s="535"/>
      <c r="WEP2" s="535"/>
      <c r="WEQ2" s="535"/>
      <c r="WER2" s="535"/>
      <c r="WES2" s="535"/>
      <c r="WET2" s="535"/>
      <c r="WEU2" s="535"/>
      <c r="WEV2" s="535"/>
      <c r="WEW2" s="535"/>
      <c r="WEX2" s="535"/>
      <c r="WEY2" s="535"/>
      <c r="WEZ2" s="535"/>
      <c r="WFA2" s="535"/>
      <c r="WFB2" s="535"/>
      <c r="WFC2" s="535"/>
      <c r="WFD2" s="535"/>
      <c r="WFE2" s="535"/>
      <c r="WFF2" s="535"/>
      <c r="WFG2" s="535"/>
      <c r="WFH2" s="535"/>
      <c r="WFI2" s="535"/>
      <c r="WFJ2" s="535"/>
      <c r="WFK2" s="535"/>
      <c r="WFL2" s="535"/>
      <c r="WFM2" s="535"/>
      <c r="WFN2" s="535"/>
      <c r="WFO2" s="535"/>
      <c r="WFP2" s="535"/>
      <c r="WFQ2" s="535"/>
      <c r="WFR2" s="535"/>
      <c r="WFS2" s="535"/>
      <c r="WFT2" s="535"/>
      <c r="WFU2" s="535"/>
      <c r="WFV2" s="535"/>
      <c r="WFW2" s="535"/>
      <c r="WFX2" s="535"/>
      <c r="WFY2" s="535"/>
      <c r="WFZ2" s="535"/>
      <c r="WGA2" s="535"/>
      <c r="WGB2" s="535"/>
      <c r="WGC2" s="535"/>
      <c r="WGD2" s="535"/>
      <c r="WGE2" s="535"/>
      <c r="WGF2" s="535"/>
      <c r="WGG2" s="535"/>
      <c r="WGH2" s="535"/>
      <c r="WGI2" s="535"/>
      <c r="WGJ2" s="535"/>
      <c r="WGK2" s="535"/>
      <c r="WGL2" s="535"/>
      <c r="WGM2" s="535"/>
      <c r="WGN2" s="535"/>
      <c r="WGO2" s="535"/>
      <c r="WGP2" s="535"/>
      <c r="WGQ2" s="535"/>
      <c r="WGR2" s="535"/>
      <c r="WGS2" s="535"/>
      <c r="WGT2" s="535"/>
      <c r="WGU2" s="535"/>
      <c r="WGV2" s="535"/>
      <c r="WGW2" s="535"/>
      <c r="WGX2" s="535"/>
      <c r="WGY2" s="535"/>
      <c r="WGZ2" s="535"/>
      <c r="WHA2" s="535"/>
      <c r="WHB2" s="535"/>
      <c r="WHC2" s="535"/>
      <c r="WHD2" s="535"/>
      <c r="WHE2" s="535"/>
      <c r="WHF2" s="535"/>
      <c r="WHG2" s="535"/>
      <c r="WHH2" s="535"/>
      <c r="WHI2" s="535"/>
      <c r="WHJ2" s="535"/>
      <c r="WHK2" s="535"/>
      <c r="WHL2" s="535"/>
      <c r="WHM2" s="535"/>
      <c r="WHN2" s="535"/>
      <c r="WHO2" s="535"/>
      <c r="WHP2" s="535"/>
      <c r="WHQ2" s="535"/>
      <c r="WHR2" s="535"/>
      <c r="WHS2" s="535"/>
      <c r="WHT2" s="535"/>
      <c r="WHU2" s="535"/>
      <c r="WHV2" s="535"/>
      <c r="WHW2" s="535"/>
      <c r="WHX2" s="535"/>
      <c r="WHY2" s="535"/>
      <c r="WHZ2" s="535"/>
      <c r="WIA2" s="535"/>
      <c r="WIB2" s="535"/>
      <c r="WIC2" s="535"/>
      <c r="WID2" s="535"/>
      <c r="WIE2" s="535"/>
      <c r="WIF2" s="535"/>
      <c r="WIG2" s="535"/>
      <c r="WIH2" s="535"/>
      <c r="WII2" s="535"/>
      <c r="WIJ2" s="535"/>
      <c r="WIK2" s="535"/>
      <c r="WIL2" s="535"/>
      <c r="WIM2" s="535"/>
      <c r="WIN2" s="535"/>
      <c r="WIO2" s="535"/>
      <c r="WIP2" s="535"/>
      <c r="WIQ2" s="535"/>
      <c r="WIR2" s="535"/>
      <c r="WIS2" s="535"/>
      <c r="WIT2" s="535"/>
      <c r="WIU2" s="535"/>
      <c r="WIV2" s="535"/>
      <c r="WIW2" s="535"/>
      <c r="WIX2" s="535"/>
      <c r="WIY2" s="535"/>
      <c r="WIZ2" s="535"/>
      <c r="WJA2" s="535"/>
      <c r="WJB2" s="535"/>
      <c r="WJC2" s="535"/>
      <c r="WJD2" s="535"/>
      <c r="WJE2" s="535"/>
      <c r="WJF2" s="535"/>
      <c r="WJG2" s="535"/>
      <c r="WJH2" s="535"/>
      <c r="WJI2" s="535"/>
      <c r="WJJ2" s="535"/>
      <c r="WJK2" s="535"/>
      <c r="WJL2" s="535"/>
      <c r="WJM2" s="535"/>
      <c r="WJN2" s="535"/>
      <c r="WJO2" s="535"/>
      <c r="WJP2" s="535"/>
      <c r="WJQ2" s="535"/>
      <c r="WJR2" s="535"/>
      <c r="WJS2" s="535"/>
      <c r="WJT2" s="535"/>
      <c r="WJU2" s="535"/>
      <c r="WJV2" s="535"/>
      <c r="WJW2" s="535"/>
      <c r="WJX2" s="535"/>
      <c r="WJY2" s="535"/>
      <c r="WJZ2" s="535"/>
      <c r="WKA2" s="535"/>
      <c r="WKB2" s="535"/>
      <c r="WKC2" s="535"/>
      <c r="WKD2" s="535"/>
      <c r="WKE2" s="535"/>
      <c r="WKF2" s="535"/>
      <c r="WKG2" s="535"/>
      <c r="WKH2" s="535"/>
      <c r="WKI2" s="535"/>
      <c r="WKJ2" s="535"/>
      <c r="WKK2" s="535"/>
      <c r="WKL2" s="535"/>
      <c r="WKM2" s="535"/>
      <c r="WKN2" s="535"/>
      <c r="WKO2" s="535"/>
      <c r="WKP2" s="535"/>
      <c r="WKQ2" s="535"/>
      <c r="WKR2" s="535"/>
      <c r="WKS2" s="535"/>
      <c r="WKT2" s="535"/>
      <c r="WKU2" s="535"/>
      <c r="WKV2" s="535"/>
      <c r="WKW2" s="535"/>
      <c r="WKX2" s="535"/>
      <c r="WKY2" s="535"/>
      <c r="WKZ2" s="535"/>
      <c r="WLA2" s="535"/>
      <c r="WLB2" s="535"/>
      <c r="WLC2" s="535"/>
      <c r="WLD2" s="535"/>
      <c r="WLE2" s="535"/>
      <c r="WLF2" s="535"/>
      <c r="WLG2" s="535"/>
      <c r="WLH2" s="535"/>
      <c r="WLI2" s="535"/>
      <c r="WLJ2" s="535"/>
      <c r="WLK2" s="535"/>
      <c r="WLL2" s="535"/>
      <c r="WLM2" s="535"/>
      <c r="WLN2" s="535"/>
      <c r="WLO2" s="535"/>
      <c r="WLP2" s="535"/>
      <c r="WLQ2" s="535"/>
      <c r="WLR2" s="535"/>
      <c r="WLS2" s="535"/>
      <c r="WLT2" s="535"/>
      <c r="WLU2" s="535"/>
      <c r="WLV2" s="535"/>
      <c r="WLW2" s="535"/>
      <c r="WLX2" s="535"/>
      <c r="WLY2" s="535"/>
      <c r="WLZ2" s="535"/>
      <c r="WMA2" s="535"/>
      <c r="WMB2" s="535"/>
      <c r="WMC2" s="535"/>
      <c r="WMD2" s="535"/>
      <c r="WME2" s="535"/>
      <c r="WMF2" s="535"/>
      <c r="WMG2" s="535"/>
      <c r="WMH2" s="535"/>
      <c r="WMI2" s="535"/>
      <c r="WMJ2" s="535"/>
      <c r="WMK2" s="535"/>
      <c r="WML2" s="535"/>
      <c r="WMM2" s="535"/>
      <c r="WMN2" s="535"/>
      <c r="WMO2" s="535"/>
      <c r="WMP2" s="535"/>
      <c r="WMQ2" s="535"/>
      <c r="WMR2" s="535"/>
      <c r="WMS2" s="535"/>
      <c r="WMT2" s="535"/>
      <c r="WMU2" s="535"/>
      <c r="WMV2" s="535"/>
      <c r="WMW2" s="535"/>
      <c r="WMX2" s="535"/>
      <c r="WMY2" s="535"/>
      <c r="WMZ2" s="535"/>
      <c r="WNA2" s="535"/>
      <c r="WNB2" s="535"/>
      <c r="WNC2" s="535"/>
      <c r="WND2" s="535"/>
      <c r="WNE2" s="535"/>
      <c r="WNF2" s="535"/>
      <c r="WNG2" s="535"/>
      <c r="WNH2" s="535"/>
      <c r="WNI2" s="535"/>
      <c r="WNJ2" s="535"/>
      <c r="WNK2" s="535"/>
      <c r="WNL2" s="535"/>
      <c r="WNM2" s="535"/>
      <c r="WNN2" s="535"/>
      <c r="WNO2" s="535"/>
      <c r="WNP2" s="535"/>
      <c r="WNQ2" s="535"/>
      <c r="WNR2" s="535"/>
      <c r="WNS2" s="535"/>
      <c r="WNT2" s="535"/>
      <c r="WNU2" s="535"/>
      <c r="WNV2" s="535"/>
      <c r="WNW2" s="535"/>
      <c r="WNX2" s="535"/>
      <c r="WNY2" s="535"/>
      <c r="WNZ2" s="535"/>
      <c r="WOA2" s="535"/>
      <c r="WOB2" s="535"/>
      <c r="WOC2" s="535"/>
      <c r="WOD2" s="535"/>
      <c r="WOE2" s="535"/>
      <c r="WOF2" s="535"/>
      <c r="WOG2" s="535"/>
      <c r="WOH2" s="535"/>
      <c r="WOI2" s="535"/>
      <c r="WOJ2" s="535"/>
      <c r="WOK2" s="535"/>
      <c r="WOL2" s="535"/>
      <c r="WOM2" s="535"/>
      <c r="WON2" s="535"/>
      <c r="WOO2" s="535"/>
      <c r="WOP2" s="535"/>
      <c r="WOQ2" s="535"/>
      <c r="WOR2" s="535"/>
      <c r="WOS2" s="535"/>
      <c r="WOT2" s="535"/>
      <c r="WOU2" s="535"/>
      <c r="WOV2" s="535"/>
      <c r="WOW2" s="535"/>
      <c r="WOX2" s="535"/>
      <c r="WOY2" s="535"/>
      <c r="WOZ2" s="535"/>
      <c r="WPA2" s="535"/>
      <c r="WPB2" s="535"/>
      <c r="WPC2" s="535"/>
      <c r="WPD2" s="535"/>
      <c r="WPE2" s="535"/>
      <c r="WPF2" s="535"/>
      <c r="WPG2" s="535"/>
      <c r="WPH2" s="535"/>
      <c r="WPI2" s="535"/>
      <c r="WPJ2" s="535"/>
      <c r="WPK2" s="535"/>
      <c r="WPL2" s="535"/>
      <c r="WPM2" s="535"/>
      <c r="WPN2" s="535"/>
      <c r="WPO2" s="535"/>
      <c r="WPP2" s="535"/>
      <c r="WPQ2" s="535"/>
      <c r="WPR2" s="535"/>
      <c r="WPS2" s="535"/>
      <c r="WPT2" s="535"/>
      <c r="WPU2" s="535"/>
      <c r="WPV2" s="535"/>
      <c r="WPW2" s="535"/>
      <c r="WPX2" s="535"/>
      <c r="WPY2" s="535"/>
      <c r="WPZ2" s="535"/>
      <c r="WQA2" s="535"/>
      <c r="WQB2" s="535"/>
      <c r="WQC2" s="535"/>
      <c r="WQD2" s="535"/>
      <c r="WQE2" s="535"/>
      <c r="WQF2" s="535"/>
      <c r="WQG2" s="535"/>
      <c r="WQH2" s="535"/>
      <c r="WQI2" s="535"/>
      <c r="WQJ2" s="535"/>
      <c r="WQK2" s="535"/>
      <c r="WQL2" s="535"/>
      <c r="WQM2" s="535"/>
      <c r="WQN2" s="535"/>
      <c r="WQO2" s="535"/>
      <c r="WQP2" s="535"/>
      <c r="WQQ2" s="535"/>
      <c r="WQR2" s="535"/>
      <c r="WQS2" s="535"/>
      <c r="WQT2" s="535"/>
      <c r="WQU2" s="535"/>
      <c r="WQV2" s="535"/>
      <c r="WQW2" s="535"/>
      <c r="WQX2" s="535"/>
      <c r="WQY2" s="535"/>
      <c r="WQZ2" s="535"/>
      <c r="WRA2" s="535"/>
      <c r="WRB2" s="535"/>
      <c r="WRC2" s="535"/>
      <c r="WRD2" s="535"/>
      <c r="WRE2" s="535"/>
      <c r="WRF2" s="535"/>
      <c r="WRG2" s="535"/>
      <c r="WRH2" s="535"/>
      <c r="WRI2" s="535"/>
      <c r="WRJ2" s="535"/>
      <c r="WRK2" s="535"/>
      <c r="WRL2" s="535"/>
      <c r="WRM2" s="535"/>
      <c r="WRN2" s="535"/>
      <c r="WRO2" s="535"/>
      <c r="WRP2" s="535"/>
      <c r="WRQ2" s="535"/>
      <c r="WRR2" s="535"/>
      <c r="WRS2" s="535"/>
      <c r="WRT2" s="535"/>
      <c r="WRU2" s="535"/>
      <c r="WRV2" s="535"/>
      <c r="WRW2" s="535"/>
      <c r="WRX2" s="535"/>
      <c r="WRY2" s="535"/>
      <c r="WRZ2" s="535"/>
      <c r="WSA2" s="535"/>
      <c r="WSB2" s="535"/>
      <c r="WSC2" s="535"/>
      <c r="WSD2" s="535"/>
      <c r="WSE2" s="535"/>
      <c r="WSF2" s="535"/>
      <c r="WSG2" s="535"/>
      <c r="WSH2" s="535"/>
      <c r="WSI2" s="535"/>
      <c r="WSJ2" s="535"/>
      <c r="WSK2" s="535"/>
      <c r="WSL2" s="535"/>
      <c r="WSM2" s="535"/>
      <c r="WSN2" s="535"/>
      <c r="WSO2" s="535"/>
      <c r="WSP2" s="535"/>
      <c r="WSQ2" s="535"/>
      <c r="WSR2" s="535"/>
      <c r="WSS2" s="535"/>
      <c r="WST2" s="535"/>
      <c r="WSU2" s="535"/>
      <c r="WSV2" s="535"/>
      <c r="WSW2" s="535"/>
      <c r="WSX2" s="535"/>
      <c r="WSY2" s="535"/>
      <c r="WSZ2" s="535"/>
      <c r="WTA2" s="535"/>
      <c r="WTB2" s="535"/>
      <c r="WTC2" s="535"/>
      <c r="WTD2" s="535"/>
      <c r="WTE2" s="535"/>
      <c r="WTF2" s="535"/>
      <c r="WTG2" s="535"/>
      <c r="WTH2" s="535"/>
      <c r="WTI2" s="535"/>
      <c r="WTJ2" s="535"/>
      <c r="WTK2" s="535"/>
      <c r="WTL2" s="535"/>
      <c r="WTM2" s="535"/>
      <c r="WTN2" s="535"/>
      <c r="WTO2" s="535"/>
      <c r="WTP2" s="535"/>
      <c r="WTQ2" s="535"/>
      <c r="WTR2" s="535"/>
      <c r="WTS2" s="535"/>
      <c r="WTT2" s="535"/>
      <c r="WTU2" s="535"/>
      <c r="WTV2" s="535"/>
      <c r="WTW2" s="535"/>
      <c r="WTX2" s="535"/>
      <c r="WTY2" s="535"/>
      <c r="WTZ2" s="535"/>
      <c r="WUA2" s="535"/>
      <c r="WUB2" s="535"/>
      <c r="WUC2" s="535"/>
      <c r="WUD2" s="535"/>
      <c r="WUE2" s="535"/>
      <c r="WUF2" s="535"/>
      <c r="WUG2" s="535"/>
      <c r="WUH2" s="535"/>
      <c r="WUI2" s="535"/>
      <c r="WUJ2" s="535"/>
      <c r="WUK2" s="535"/>
      <c r="WUL2" s="535"/>
      <c r="WUM2" s="535"/>
      <c r="WUN2" s="535"/>
      <c r="WUO2" s="535"/>
      <c r="WUP2" s="535"/>
      <c r="WUQ2" s="535"/>
      <c r="WUR2" s="535"/>
      <c r="WUS2" s="535"/>
      <c r="WUT2" s="535"/>
      <c r="WUU2" s="535"/>
      <c r="WUV2" s="535"/>
      <c r="WUW2" s="535"/>
      <c r="WUX2" s="535"/>
      <c r="WUY2" s="535"/>
      <c r="WUZ2" s="535"/>
      <c r="WVA2" s="535"/>
      <c r="WVB2" s="535"/>
      <c r="WVC2" s="535"/>
      <c r="WVD2" s="535"/>
      <c r="WVE2" s="535"/>
      <c r="WVF2" s="535"/>
      <c r="WVG2" s="535"/>
      <c r="WVH2" s="535"/>
      <c r="WVI2" s="535"/>
      <c r="WVJ2" s="535"/>
      <c r="WVK2" s="535"/>
      <c r="WVL2" s="535"/>
      <c r="WVM2" s="535"/>
      <c r="WVN2" s="535"/>
      <c r="WVO2" s="535"/>
      <c r="WVP2" s="535"/>
      <c r="WVQ2" s="535"/>
      <c r="WVR2" s="535"/>
      <c r="WVS2" s="535"/>
      <c r="WVT2" s="535"/>
      <c r="WVU2" s="535"/>
      <c r="WVV2" s="535"/>
      <c r="WVW2" s="535"/>
      <c r="WVX2" s="535"/>
      <c r="WVY2" s="535"/>
      <c r="WVZ2" s="535"/>
      <c r="WWA2" s="535"/>
      <c r="WWB2" s="535"/>
      <c r="WWC2" s="535"/>
      <c r="WWD2" s="535"/>
      <c r="WWE2" s="535"/>
      <c r="WWF2" s="535"/>
    </row>
    <row r="3" spans="1:783 12825:16152" ht="15" customHeight="1" x14ac:dyDescent="0.25">
      <c r="A3" s="1509"/>
      <c r="B3" s="535"/>
      <c r="C3" s="13"/>
      <c r="D3" s="13"/>
      <c r="E3" s="13"/>
      <c r="F3" s="13"/>
      <c r="G3" s="1511"/>
      <c r="H3" s="1511"/>
      <c r="I3" s="1511"/>
      <c r="J3" s="1511"/>
      <c r="K3" s="1511"/>
      <c r="L3" s="1511"/>
      <c r="M3" s="1511"/>
      <c r="N3" s="1511"/>
      <c r="O3" s="1511"/>
      <c r="P3" s="1511"/>
      <c r="Q3" s="1512"/>
      <c r="R3" s="1512"/>
      <c r="S3" s="1512"/>
      <c r="T3" s="13"/>
      <c r="U3" s="13"/>
      <c r="V3" s="13"/>
      <c r="W3" s="13"/>
      <c r="X3" s="1509"/>
      <c r="Y3" s="1509"/>
      <c r="IX3" s="535"/>
      <c r="IY3" s="535"/>
      <c r="IZ3" s="535"/>
      <c r="JA3" s="535"/>
      <c r="JB3" s="535"/>
      <c r="JC3" s="535"/>
      <c r="JD3" s="535"/>
      <c r="JE3" s="535"/>
      <c r="JF3" s="535"/>
      <c r="JG3" s="535"/>
      <c r="JH3" s="535"/>
      <c r="JI3" s="535"/>
      <c r="JJ3" s="535"/>
      <c r="JK3" s="535"/>
      <c r="JL3" s="535"/>
      <c r="JM3" s="535"/>
      <c r="JN3" s="535"/>
      <c r="JO3" s="535"/>
      <c r="JP3" s="535"/>
      <c r="JQ3" s="535"/>
      <c r="JR3" s="535"/>
      <c r="JS3" s="535"/>
      <c r="JT3" s="535"/>
      <c r="JU3" s="535"/>
      <c r="JV3" s="535"/>
      <c r="JW3" s="535"/>
      <c r="JX3" s="535"/>
      <c r="JY3" s="535"/>
      <c r="JZ3" s="535"/>
      <c r="KA3" s="535"/>
      <c r="KB3" s="535"/>
      <c r="KC3" s="535"/>
      <c r="KD3" s="535"/>
      <c r="KE3" s="535"/>
      <c r="KF3" s="535"/>
      <c r="KG3" s="535"/>
      <c r="KH3" s="535"/>
      <c r="KI3" s="535"/>
      <c r="KJ3" s="535"/>
      <c r="KK3" s="535"/>
      <c r="KL3" s="535"/>
      <c r="KM3" s="535"/>
      <c r="KN3" s="535"/>
      <c r="KO3" s="535"/>
      <c r="KP3" s="535"/>
      <c r="KQ3" s="535"/>
      <c r="KR3" s="535"/>
      <c r="KS3" s="535"/>
      <c r="KT3" s="535"/>
      <c r="KU3" s="535"/>
      <c r="KV3" s="535"/>
      <c r="KW3" s="535"/>
      <c r="KX3" s="535"/>
      <c r="KY3" s="535"/>
      <c r="KZ3" s="535"/>
      <c r="LA3" s="535"/>
      <c r="LB3" s="535"/>
      <c r="LC3" s="535"/>
      <c r="LD3" s="535"/>
      <c r="LE3" s="535"/>
      <c r="LF3" s="535"/>
      <c r="LG3" s="535"/>
      <c r="LH3" s="535"/>
      <c r="LI3" s="535"/>
      <c r="LJ3" s="535"/>
      <c r="LK3" s="535"/>
      <c r="LL3" s="535"/>
      <c r="LM3" s="535"/>
      <c r="LN3" s="535"/>
      <c r="LO3" s="535"/>
      <c r="LP3" s="535"/>
      <c r="LQ3" s="535"/>
      <c r="LR3" s="535"/>
      <c r="LS3" s="535"/>
      <c r="LT3" s="535"/>
      <c r="LU3" s="535"/>
      <c r="LV3" s="535"/>
      <c r="LW3" s="535"/>
      <c r="LX3" s="535"/>
      <c r="LY3" s="535"/>
      <c r="LZ3" s="535"/>
      <c r="MA3" s="535"/>
      <c r="MB3" s="535"/>
      <c r="MC3" s="535"/>
      <c r="MD3" s="535"/>
      <c r="ME3" s="535"/>
      <c r="MF3" s="535"/>
      <c r="MG3" s="535"/>
      <c r="MH3" s="535"/>
      <c r="MI3" s="535"/>
      <c r="MJ3" s="535"/>
      <c r="MK3" s="535"/>
      <c r="ML3" s="535"/>
      <c r="MM3" s="535"/>
      <c r="MN3" s="535"/>
      <c r="MO3" s="535"/>
      <c r="MP3" s="535"/>
      <c r="MQ3" s="535"/>
      <c r="MR3" s="535"/>
      <c r="MS3" s="535"/>
      <c r="MT3" s="535"/>
      <c r="MU3" s="535"/>
      <c r="MV3" s="535"/>
      <c r="MW3" s="535"/>
      <c r="MX3" s="535"/>
      <c r="MY3" s="535"/>
      <c r="MZ3" s="535"/>
      <c r="NA3" s="535"/>
      <c r="NB3" s="535"/>
      <c r="NC3" s="535"/>
      <c r="ND3" s="535"/>
      <c r="NE3" s="535"/>
      <c r="NF3" s="535"/>
      <c r="NG3" s="535"/>
      <c r="NH3" s="535"/>
      <c r="NI3" s="535"/>
      <c r="NJ3" s="535"/>
      <c r="NK3" s="535"/>
      <c r="NL3" s="535"/>
      <c r="NM3" s="535"/>
      <c r="NN3" s="535"/>
      <c r="NO3" s="535"/>
      <c r="NP3" s="535"/>
      <c r="NQ3" s="535"/>
      <c r="NR3" s="535"/>
      <c r="NS3" s="535"/>
      <c r="NT3" s="535"/>
      <c r="NU3" s="535"/>
      <c r="NV3" s="535"/>
      <c r="NW3" s="535"/>
      <c r="NX3" s="535"/>
      <c r="NY3" s="535"/>
      <c r="NZ3" s="535"/>
      <c r="OA3" s="535"/>
      <c r="OB3" s="535"/>
      <c r="OC3" s="535"/>
      <c r="OD3" s="535"/>
      <c r="OE3" s="535"/>
      <c r="OF3" s="535"/>
      <c r="OG3" s="535"/>
      <c r="OH3" s="535"/>
      <c r="OI3" s="535"/>
      <c r="OJ3" s="535"/>
      <c r="OK3" s="535"/>
      <c r="OL3" s="535"/>
      <c r="OM3" s="535"/>
      <c r="ON3" s="535"/>
      <c r="OO3" s="535"/>
      <c r="OP3" s="535"/>
      <c r="OQ3" s="535"/>
      <c r="OR3" s="535"/>
      <c r="OS3" s="535"/>
      <c r="OT3" s="535"/>
      <c r="OU3" s="535"/>
      <c r="OV3" s="535"/>
      <c r="OW3" s="535"/>
      <c r="OX3" s="535"/>
      <c r="OY3" s="535"/>
      <c r="OZ3" s="535"/>
      <c r="PA3" s="535"/>
      <c r="PB3" s="535"/>
      <c r="PC3" s="535"/>
      <c r="PD3" s="535"/>
      <c r="PE3" s="535"/>
      <c r="PF3" s="535"/>
      <c r="PG3" s="535"/>
      <c r="PH3" s="535"/>
      <c r="PI3" s="535"/>
      <c r="PJ3" s="535"/>
      <c r="PK3" s="535"/>
      <c r="PL3" s="535"/>
      <c r="PM3" s="535"/>
      <c r="PN3" s="535"/>
      <c r="PO3" s="535"/>
      <c r="PP3" s="535"/>
      <c r="PQ3" s="535"/>
      <c r="PR3" s="535"/>
      <c r="PS3" s="535"/>
      <c r="PT3" s="535"/>
      <c r="PU3" s="535"/>
      <c r="PV3" s="535"/>
      <c r="PW3" s="535"/>
      <c r="PX3" s="535"/>
      <c r="PY3" s="535"/>
      <c r="PZ3" s="535"/>
      <c r="QA3" s="535"/>
      <c r="QB3" s="535"/>
      <c r="QC3" s="535"/>
      <c r="QD3" s="535"/>
      <c r="QE3" s="535"/>
      <c r="QF3" s="535"/>
      <c r="QG3" s="535"/>
      <c r="QH3" s="535"/>
      <c r="QI3" s="535"/>
      <c r="QJ3" s="535"/>
      <c r="QK3" s="535"/>
      <c r="QL3" s="535"/>
      <c r="QM3" s="535"/>
      <c r="QN3" s="535"/>
      <c r="QO3" s="535"/>
      <c r="QP3" s="535"/>
      <c r="QQ3" s="535"/>
      <c r="QR3" s="535"/>
      <c r="QS3" s="535"/>
      <c r="QT3" s="535"/>
      <c r="QU3" s="535"/>
      <c r="QV3" s="535"/>
      <c r="QW3" s="535"/>
      <c r="QX3" s="535"/>
      <c r="QY3" s="535"/>
      <c r="QZ3" s="535"/>
      <c r="RA3" s="535"/>
      <c r="RB3" s="535"/>
      <c r="RC3" s="535"/>
      <c r="RD3" s="535"/>
      <c r="RE3" s="535"/>
      <c r="RF3" s="535"/>
      <c r="RG3" s="535"/>
      <c r="RH3" s="535"/>
      <c r="RI3" s="535"/>
      <c r="RJ3" s="535"/>
      <c r="RK3" s="535"/>
      <c r="RL3" s="535"/>
      <c r="RM3" s="535"/>
      <c r="RN3" s="535"/>
      <c r="RO3" s="535"/>
      <c r="RP3" s="535"/>
      <c r="RQ3" s="535"/>
      <c r="RR3" s="535"/>
      <c r="RS3" s="535"/>
      <c r="RT3" s="535"/>
      <c r="RU3" s="535"/>
      <c r="RV3" s="535"/>
      <c r="RW3" s="535"/>
      <c r="RX3" s="535"/>
      <c r="RY3" s="535"/>
      <c r="RZ3" s="535"/>
      <c r="SA3" s="535"/>
      <c r="SB3" s="535"/>
      <c r="SC3" s="535"/>
      <c r="SD3" s="535"/>
      <c r="SE3" s="535"/>
      <c r="SF3" s="535"/>
      <c r="SG3" s="535"/>
      <c r="SH3" s="535"/>
      <c r="SI3" s="535"/>
      <c r="SJ3" s="535"/>
      <c r="SK3" s="535"/>
      <c r="SL3" s="535"/>
      <c r="SM3" s="535"/>
      <c r="SN3" s="535"/>
      <c r="SO3" s="535"/>
      <c r="SP3" s="535"/>
      <c r="SQ3" s="535"/>
      <c r="SR3" s="535"/>
      <c r="SS3" s="535"/>
      <c r="ST3" s="535"/>
      <c r="SU3" s="535"/>
      <c r="SV3" s="535"/>
      <c r="SW3" s="535"/>
      <c r="SX3" s="535"/>
      <c r="SY3" s="535"/>
      <c r="SZ3" s="535"/>
      <c r="TA3" s="535"/>
      <c r="TB3" s="535"/>
      <c r="TC3" s="535"/>
      <c r="TD3" s="535"/>
      <c r="TE3" s="535"/>
      <c r="TF3" s="535"/>
      <c r="TG3" s="535"/>
      <c r="TH3" s="535"/>
      <c r="TI3" s="535"/>
      <c r="TJ3" s="535"/>
      <c r="TK3" s="535"/>
      <c r="TL3" s="535"/>
      <c r="TM3" s="535"/>
      <c r="TN3" s="535"/>
      <c r="TO3" s="535"/>
      <c r="TP3" s="535"/>
      <c r="TQ3" s="535"/>
      <c r="TR3" s="535"/>
      <c r="TS3" s="535"/>
      <c r="TT3" s="535"/>
      <c r="TU3" s="535"/>
      <c r="TV3" s="535"/>
      <c r="TW3" s="535"/>
      <c r="TX3" s="535"/>
      <c r="TY3" s="535"/>
      <c r="TZ3" s="535"/>
      <c r="UA3" s="535"/>
      <c r="UB3" s="535"/>
      <c r="UC3" s="535"/>
      <c r="UD3" s="535"/>
      <c r="UE3" s="535"/>
      <c r="UF3" s="535"/>
      <c r="UG3" s="535"/>
      <c r="UH3" s="535"/>
      <c r="UI3" s="535"/>
      <c r="UJ3" s="535"/>
      <c r="UK3" s="535"/>
      <c r="UL3" s="535"/>
      <c r="UM3" s="535"/>
      <c r="UN3" s="535"/>
      <c r="UO3" s="535"/>
      <c r="UP3" s="535"/>
      <c r="UQ3" s="535"/>
      <c r="UR3" s="535"/>
      <c r="US3" s="535"/>
      <c r="UT3" s="535"/>
      <c r="UU3" s="535"/>
      <c r="UV3" s="535"/>
      <c r="UW3" s="535"/>
      <c r="UX3" s="535"/>
      <c r="UY3" s="535"/>
      <c r="UZ3" s="535"/>
      <c r="VA3" s="535"/>
      <c r="VB3" s="535"/>
      <c r="VC3" s="535"/>
      <c r="VD3" s="535"/>
      <c r="VE3" s="535"/>
      <c r="VF3" s="535"/>
      <c r="VG3" s="535"/>
      <c r="VH3" s="535"/>
      <c r="VI3" s="535"/>
      <c r="VJ3" s="535"/>
      <c r="VK3" s="535"/>
      <c r="VL3" s="535"/>
      <c r="VM3" s="535"/>
      <c r="VN3" s="535"/>
      <c r="VO3" s="535"/>
      <c r="VP3" s="535"/>
      <c r="VQ3" s="535"/>
      <c r="VR3" s="535"/>
      <c r="VS3" s="535"/>
      <c r="VT3" s="535"/>
      <c r="VU3" s="535"/>
      <c r="VV3" s="535"/>
      <c r="VW3" s="535"/>
      <c r="VX3" s="535"/>
      <c r="VY3" s="535"/>
      <c r="VZ3" s="535"/>
      <c r="WA3" s="535"/>
      <c r="WB3" s="535"/>
      <c r="WC3" s="535"/>
      <c r="WD3" s="535"/>
      <c r="WE3" s="535"/>
      <c r="WF3" s="535"/>
      <c r="WG3" s="535"/>
      <c r="WH3" s="535"/>
      <c r="WI3" s="535"/>
      <c r="WJ3" s="535"/>
      <c r="WK3" s="535"/>
      <c r="WL3" s="535"/>
      <c r="WM3" s="535"/>
      <c r="WN3" s="535"/>
      <c r="WO3" s="535"/>
      <c r="WP3" s="535"/>
      <c r="WQ3" s="535"/>
      <c r="WR3" s="535"/>
      <c r="WS3" s="535"/>
      <c r="WT3" s="535"/>
      <c r="WU3" s="535"/>
      <c r="WV3" s="535"/>
      <c r="WW3" s="535"/>
      <c r="WX3" s="535"/>
      <c r="WY3" s="535"/>
      <c r="WZ3" s="535"/>
      <c r="XA3" s="535"/>
      <c r="XB3" s="535"/>
      <c r="XC3" s="535"/>
      <c r="XD3" s="535"/>
      <c r="XE3" s="535"/>
      <c r="XF3" s="535"/>
      <c r="XG3" s="535"/>
      <c r="XH3" s="535"/>
      <c r="XI3" s="535"/>
      <c r="XJ3" s="535"/>
      <c r="XK3" s="535"/>
      <c r="XL3" s="535"/>
      <c r="XM3" s="535"/>
      <c r="XN3" s="535"/>
      <c r="XO3" s="535"/>
      <c r="XP3" s="535"/>
      <c r="XQ3" s="535"/>
      <c r="XR3" s="535"/>
      <c r="XS3" s="535"/>
      <c r="XT3" s="535"/>
      <c r="XU3" s="535"/>
      <c r="XV3" s="535"/>
      <c r="XW3" s="535"/>
      <c r="XX3" s="535"/>
      <c r="XY3" s="535"/>
      <c r="XZ3" s="535"/>
      <c r="YA3" s="535"/>
      <c r="YB3" s="535"/>
      <c r="YC3" s="535"/>
      <c r="YD3" s="535"/>
      <c r="YE3" s="535"/>
      <c r="YF3" s="535"/>
      <c r="YG3" s="535"/>
      <c r="YH3" s="535"/>
      <c r="YI3" s="535"/>
      <c r="YJ3" s="535"/>
      <c r="YK3" s="535"/>
      <c r="YL3" s="535"/>
      <c r="YM3" s="535"/>
      <c r="YN3" s="535"/>
      <c r="YO3" s="535"/>
      <c r="YP3" s="535"/>
      <c r="YQ3" s="535"/>
      <c r="YR3" s="535"/>
      <c r="YS3" s="535"/>
      <c r="YT3" s="535"/>
      <c r="YU3" s="535"/>
      <c r="YV3" s="535"/>
      <c r="YW3" s="535"/>
      <c r="YX3" s="535"/>
      <c r="YY3" s="535"/>
      <c r="YZ3" s="535"/>
      <c r="ZA3" s="535"/>
      <c r="ZB3" s="535"/>
      <c r="ZC3" s="535"/>
      <c r="ZD3" s="535"/>
      <c r="ZE3" s="535"/>
      <c r="ZF3" s="535"/>
      <c r="ZG3" s="535"/>
      <c r="ZH3" s="535"/>
      <c r="ZI3" s="535"/>
      <c r="ZJ3" s="535"/>
      <c r="ZK3" s="535"/>
      <c r="ZL3" s="535"/>
      <c r="ZM3" s="535"/>
      <c r="ZN3" s="535"/>
      <c r="ZO3" s="535"/>
      <c r="ZP3" s="535"/>
      <c r="ZQ3" s="535"/>
      <c r="ZR3" s="535"/>
      <c r="ZS3" s="535"/>
      <c r="ZT3" s="535"/>
      <c r="ZU3" s="535"/>
      <c r="ZV3" s="535"/>
      <c r="ZW3" s="535"/>
      <c r="ZX3" s="535"/>
      <c r="ZY3" s="535"/>
      <c r="ZZ3" s="535"/>
      <c r="AAA3" s="535"/>
      <c r="AAB3" s="535"/>
      <c r="AAC3" s="535"/>
      <c r="AAD3" s="535"/>
      <c r="AAE3" s="535"/>
      <c r="AAF3" s="535"/>
      <c r="AAG3" s="535"/>
      <c r="AAH3" s="535"/>
      <c r="AAI3" s="535"/>
      <c r="AAJ3" s="535"/>
      <c r="AAK3" s="535"/>
      <c r="AAL3" s="535"/>
      <c r="AAM3" s="535"/>
      <c r="AAN3" s="535"/>
      <c r="AAO3" s="535"/>
      <c r="AAP3" s="535"/>
      <c r="AAQ3" s="535"/>
      <c r="AAR3" s="535"/>
      <c r="AAS3" s="535"/>
      <c r="AAT3" s="535"/>
      <c r="AAU3" s="535"/>
      <c r="AAV3" s="535"/>
      <c r="AAW3" s="535"/>
      <c r="AAX3" s="535"/>
      <c r="AAY3" s="535"/>
      <c r="AAZ3" s="535"/>
      <c r="ABA3" s="535"/>
      <c r="ABB3" s="535"/>
      <c r="ABC3" s="535"/>
      <c r="ABD3" s="535"/>
      <c r="ABE3" s="535"/>
      <c r="ABF3" s="535"/>
      <c r="ABG3" s="535"/>
      <c r="ABH3" s="535"/>
      <c r="ABI3" s="535"/>
      <c r="ABJ3" s="535"/>
      <c r="ABK3" s="535"/>
      <c r="ABL3" s="535"/>
      <c r="ABM3" s="535"/>
      <c r="ABN3" s="535"/>
      <c r="ABO3" s="535"/>
      <c r="ABP3" s="535"/>
      <c r="ABQ3" s="535"/>
      <c r="ABR3" s="535"/>
      <c r="ABS3" s="535"/>
      <c r="ABT3" s="535"/>
      <c r="ABU3" s="535"/>
      <c r="ABV3" s="535"/>
      <c r="ABW3" s="535"/>
      <c r="ABX3" s="535"/>
      <c r="ABY3" s="535"/>
      <c r="ABZ3" s="535"/>
      <c r="ACA3" s="535"/>
      <c r="ACB3" s="535"/>
      <c r="ACC3" s="535"/>
      <c r="ACD3" s="535"/>
      <c r="ACE3" s="535"/>
      <c r="ACF3" s="535"/>
      <c r="ACG3" s="535"/>
      <c r="ACH3" s="535"/>
      <c r="ACI3" s="535"/>
      <c r="ACJ3" s="535"/>
      <c r="ACK3" s="535"/>
      <c r="ACL3" s="535"/>
      <c r="ACM3" s="535"/>
      <c r="ACN3" s="535"/>
      <c r="ACO3" s="535"/>
      <c r="ACP3" s="535"/>
      <c r="ACQ3" s="535"/>
      <c r="ACR3" s="535"/>
      <c r="ACS3" s="535"/>
      <c r="ACT3" s="535"/>
      <c r="ACU3" s="535"/>
      <c r="ACV3" s="535"/>
      <c r="ACW3" s="535"/>
      <c r="ACX3" s="535"/>
      <c r="ACY3" s="535"/>
      <c r="ACZ3" s="535"/>
      <c r="ADA3" s="535"/>
      <c r="ADB3" s="535"/>
      <c r="ADC3" s="535"/>
      <c r="RYG3" s="535"/>
      <c r="RYH3" s="535"/>
      <c r="RYI3" s="535"/>
      <c r="RYJ3" s="535"/>
      <c r="RYK3" s="535"/>
      <c r="RYL3" s="535"/>
      <c r="RYM3" s="535"/>
      <c r="RYN3" s="535"/>
      <c r="RYO3" s="535"/>
      <c r="RYP3" s="535"/>
      <c r="RYQ3" s="535"/>
      <c r="RYR3" s="535"/>
      <c r="RYS3" s="535"/>
      <c r="RYT3" s="535"/>
      <c r="RYU3" s="535"/>
      <c r="RYV3" s="535"/>
      <c r="RYW3" s="535"/>
      <c r="RYX3" s="535"/>
      <c r="RYY3" s="535"/>
      <c r="RYZ3" s="535"/>
      <c r="RZA3" s="535"/>
      <c r="RZB3" s="535"/>
      <c r="RZC3" s="535"/>
      <c r="RZD3" s="535"/>
      <c r="RZE3" s="535"/>
      <c r="RZF3" s="535"/>
      <c r="RZG3" s="535"/>
      <c r="RZH3" s="535"/>
      <c r="RZI3" s="535"/>
      <c r="RZJ3" s="535"/>
      <c r="RZK3" s="535"/>
      <c r="RZL3" s="535"/>
      <c r="RZM3" s="535"/>
      <c r="RZN3" s="535"/>
      <c r="RZO3" s="535"/>
      <c r="RZP3" s="535"/>
      <c r="RZQ3" s="535"/>
      <c r="RZR3" s="535"/>
      <c r="RZS3" s="535"/>
      <c r="RZT3" s="535"/>
      <c r="RZU3" s="535"/>
      <c r="RZV3" s="535"/>
      <c r="RZW3" s="535"/>
      <c r="RZX3" s="535"/>
      <c r="RZY3" s="535"/>
      <c r="RZZ3" s="535"/>
      <c r="SAA3" s="535"/>
      <c r="SAB3" s="535"/>
      <c r="SAC3" s="535"/>
      <c r="SAD3" s="535"/>
      <c r="SAE3" s="535"/>
      <c r="SAF3" s="535"/>
      <c r="SAG3" s="535"/>
      <c r="SAH3" s="535"/>
      <c r="SAI3" s="535"/>
      <c r="SAJ3" s="535"/>
      <c r="SAK3" s="535"/>
      <c r="SAL3" s="535"/>
      <c r="SAM3" s="535"/>
      <c r="SAN3" s="535"/>
      <c r="SAO3" s="535"/>
      <c r="SAP3" s="535"/>
      <c r="SAQ3" s="535"/>
      <c r="SAR3" s="535"/>
      <c r="SAS3" s="535"/>
      <c r="SAT3" s="535"/>
      <c r="SAU3" s="535"/>
      <c r="SAV3" s="535"/>
      <c r="SAW3" s="535"/>
      <c r="SAX3" s="535"/>
      <c r="SAY3" s="535"/>
      <c r="SAZ3" s="535"/>
      <c r="SBA3" s="535"/>
      <c r="SBB3" s="535"/>
      <c r="SBC3" s="535"/>
      <c r="SBD3" s="535"/>
      <c r="SBE3" s="535"/>
      <c r="SBF3" s="535"/>
      <c r="SBG3" s="535"/>
      <c r="SBH3" s="535"/>
      <c r="SBI3" s="535"/>
      <c r="SBJ3" s="535"/>
      <c r="SBK3" s="535"/>
      <c r="SBL3" s="535"/>
      <c r="SBM3" s="535"/>
      <c r="SBN3" s="535"/>
      <c r="SBO3" s="535"/>
      <c r="SBP3" s="535"/>
      <c r="SBQ3" s="535"/>
      <c r="SBR3" s="535"/>
      <c r="SBS3" s="535"/>
      <c r="SBT3" s="535"/>
      <c r="SBU3" s="535"/>
      <c r="SBV3" s="535"/>
      <c r="SBW3" s="535"/>
      <c r="SBX3" s="535"/>
      <c r="SBY3" s="535"/>
      <c r="SBZ3" s="535"/>
      <c r="SCA3" s="535"/>
      <c r="SCB3" s="535"/>
      <c r="SCC3" s="535"/>
      <c r="SCD3" s="535"/>
      <c r="SCE3" s="535"/>
      <c r="SCF3" s="535"/>
      <c r="SCG3" s="535"/>
      <c r="SCH3" s="535"/>
      <c r="SCI3" s="535"/>
      <c r="SCJ3" s="535"/>
      <c r="SCK3" s="535"/>
      <c r="SCL3" s="535"/>
      <c r="SCM3" s="535"/>
      <c r="SCN3" s="535"/>
      <c r="SCO3" s="535"/>
      <c r="SCP3" s="535"/>
      <c r="SCQ3" s="535"/>
      <c r="SCR3" s="535"/>
      <c r="SCS3" s="535"/>
      <c r="SCT3" s="535"/>
      <c r="SCU3" s="535"/>
      <c r="SCV3" s="535"/>
      <c r="SCW3" s="535"/>
      <c r="SCX3" s="535"/>
      <c r="SCY3" s="535"/>
      <c r="SCZ3" s="535"/>
      <c r="SDA3" s="535"/>
      <c r="SDB3" s="535"/>
      <c r="SDC3" s="535"/>
      <c r="SDD3" s="535"/>
      <c r="SDE3" s="535"/>
      <c r="SDF3" s="535"/>
      <c r="SDG3" s="535"/>
      <c r="SDH3" s="535"/>
      <c r="SDI3" s="535"/>
      <c r="SDJ3" s="535"/>
      <c r="SDK3" s="535"/>
      <c r="SDL3" s="535"/>
      <c r="SDM3" s="535"/>
      <c r="SDN3" s="535"/>
      <c r="SDO3" s="535"/>
      <c r="SDP3" s="535"/>
      <c r="SDQ3" s="535"/>
      <c r="SDR3" s="535"/>
      <c r="SDS3" s="535"/>
      <c r="SDT3" s="535"/>
      <c r="SDU3" s="535"/>
      <c r="SDV3" s="535"/>
      <c r="SDW3" s="535"/>
      <c r="SDX3" s="535"/>
      <c r="SDY3" s="535"/>
      <c r="SDZ3" s="535"/>
      <c r="SEA3" s="535"/>
      <c r="SEB3" s="535"/>
      <c r="SEC3" s="535"/>
      <c r="SED3" s="535"/>
      <c r="SEE3" s="535"/>
      <c r="SEF3" s="535"/>
      <c r="SEG3" s="535"/>
      <c r="SEH3" s="535"/>
      <c r="SEI3" s="535"/>
      <c r="SEJ3" s="535"/>
      <c r="SEK3" s="535"/>
      <c r="SEL3" s="535"/>
      <c r="SEM3" s="535"/>
      <c r="SEN3" s="535"/>
      <c r="SEO3" s="535"/>
      <c r="SEP3" s="535"/>
      <c r="SEQ3" s="535"/>
      <c r="SER3" s="535"/>
      <c r="SES3" s="535"/>
      <c r="SET3" s="535"/>
      <c r="SEU3" s="535"/>
      <c r="SEV3" s="535"/>
      <c r="SEW3" s="535"/>
      <c r="SEX3" s="535"/>
      <c r="SEY3" s="535"/>
      <c r="SEZ3" s="535"/>
      <c r="SFA3" s="535"/>
      <c r="SFB3" s="535"/>
      <c r="SFC3" s="535"/>
      <c r="SFD3" s="535"/>
      <c r="SFE3" s="535"/>
      <c r="SFF3" s="535"/>
      <c r="SFG3" s="535"/>
      <c r="SFH3" s="535"/>
      <c r="SFI3" s="535"/>
      <c r="SFJ3" s="535"/>
      <c r="SFK3" s="535"/>
      <c r="SFL3" s="535"/>
      <c r="SFM3" s="535"/>
      <c r="SFN3" s="535"/>
      <c r="SFO3" s="535"/>
      <c r="SFP3" s="535"/>
      <c r="SFQ3" s="535"/>
      <c r="SFR3" s="535"/>
      <c r="SFS3" s="535"/>
      <c r="SFT3" s="535"/>
      <c r="SFU3" s="535"/>
      <c r="SFV3" s="535"/>
      <c r="SFW3" s="535"/>
      <c r="SFX3" s="535"/>
      <c r="SFY3" s="535"/>
      <c r="SFZ3" s="535"/>
      <c r="SGA3" s="535"/>
      <c r="SGB3" s="535"/>
      <c r="SGC3" s="535"/>
      <c r="SGD3" s="535"/>
      <c r="SGE3" s="535"/>
      <c r="SGF3" s="535"/>
      <c r="SGG3" s="535"/>
      <c r="SGH3" s="535"/>
      <c r="SGI3" s="535"/>
      <c r="SGJ3" s="535"/>
      <c r="SGK3" s="535"/>
      <c r="SGL3" s="535"/>
      <c r="SGM3" s="535"/>
      <c r="SGN3" s="535"/>
      <c r="SGO3" s="535"/>
      <c r="SGP3" s="535"/>
      <c r="SGQ3" s="535"/>
      <c r="SGR3" s="535"/>
      <c r="SGS3" s="535"/>
      <c r="SGT3" s="535"/>
      <c r="SGU3" s="535"/>
      <c r="SGV3" s="535"/>
      <c r="SGW3" s="535"/>
      <c r="SGX3" s="535"/>
      <c r="SGY3" s="535"/>
      <c r="SGZ3" s="535"/>
      <c r="SHA3" s="535"/>
      <c r="SHB3" s="535"/>
      <c r="SHC3" s="535"/>
      <c r="SHD3" s="535"/>
      <c r="SHE3" s="535"/>
      <c r="SHF3" s="535"/>
      <c r="SHG3" s="535"/>
      <c r="SHH3" s="535"/>
      <c r="SHI3" s="535"/>
      <c r="SHJ3" s="535"/>
      <c r="SHK3" s="535"/>
      <c r="SHL3" s="535"/>
      <c r="SHM3" s="535"/>
      <c r="SHN3" s="535"/>
      <c r="SHO3" s="535"/>
      <c r="SHP3" s="535"/>
      <c r="SHQ3" s="535"/>
      <c r="SHR3" s="535"/>
      <c r="SHS3" s="535"/>
      <c r="SHT3" s="535"/>
      <c r="SHU3" s="535"/>
      <c r="SHV3" s="535"/>
      <c r="SHW3" s="535"/>
      <c r="SHX3" s="535"/>
      <c r="SHY3" s="535"/>
      <c r="SHZ3" s="535"/>
      <c r="SIA3" s="535"/>
      <c r="SIB3" s="535"/>
      <c r="SIC3" s="535"/>
      <c r="SID3" s="535"/>
      <c r="SIE3" s="535"/>
      <c r="SIF3" s="535"/>
      <c r="SIG3" s="535"/>
      <c r="SIH3" s="535"/>
      <c r="SII3" s="535"/>
      <c r="SIJ3" s="535"/>
      <c r="SIK3" s="535"/>
      <c r="SIL3" s="535"/>
      <c r="SIM3" s="535"/>
      <c r="SIN3" s="535"/>
      <c r="SIO3" s="535"/>
      <c r="SIP3" s="535"/>
      <c r="SIQ3" s="535"/>
      <c r="SIR3" s="535"/>
      <c r="SIS3" s="535"/>
      <c r="SIT3" s="535"/>
      <c r="SIU3" s="535"/>
      <c r="SIV3" s="535"/>
      <c r="SIW3" s="535"/>
      <c r="SIX3" s="535"/>
      <c r="SIY3" s="535"/>
      <c r="SIZ3" s="535"/>
      <c r="SJA3" s="535"/>
      <c r="SJB3" s="535"/>
      <c r="SJC3" s="535"/>
      <c r="SJD3" s="535"/>
      <c r="SJE3" s="535"/>
      <c r="SJF3" s="535"/>
      <c r="SJG3" s="535"/>
      <c r="SJH3" s="535"/>
      <c r="SJI3" s="535"/>
      <c r="SJJ3" s="535"/>
      <c r="SJK3" s="535"/>
      <c r="SJL3" s="535"/>
      <c r="SJM3" s="535"/>
      <c r="SJN3" s="535"/>
      <c r="SJO3" s="535"/>
      <c r="SJP3" s="535"/>
      <c r="SJQ3" s="535"/>
      <c r="SJR3" s="535"/>
      <c r="SJS3" s="535"/>
      <c r="SJT3" s="535"/>
      <c r="SJU3" s="535"/>
      <c r="SJV3" s="535"/>
      <c r="SJW3" s="535"/>
      <c r="SJX3" s="535"/>
      <c r="SJY3" s="535"/>
      <c r="SJZ3" s="535"/>
      <c r="SKA3" s="535"/>
      <c r="SKB3" s="535"/>
      <c r="SKC3" s="535"/>
      <c r="SKD3" s="535"/>
      <c r="SKE3" s="535"/>
      <c r="SKF3" s="535"/>
      <c r="SKG3" s="535"/>
      <c r="SKH3" s="535"/>
      <c r="SKI3" s="535"/>
      <c r="SKJ3" s="535"/>
      <c r="SKK3" s="535"/>
      <c r="SKL3" s="535"/>
      <c r="SKM3" s="535"/>
      <c r="SKN3" s="535"/>
      <c r="SKO3" s="535"/>
      <c r="SKP3" s="535"/>
      <c r="SKQ3" s="535"/>
      <c r="SKR3" s="535"/>
      <c r="SKS3" s="535"/>
      <c r="SKT3" s="535"/>
      <c r="SKU3" s="535"/>
      <c r="SKV3" s="535"/>
      <c r="SKW3" s="535"/>
      <c r="SKX3" s="535"/>
      <c r="SKY3" s="535"/>
      <c r="SKZ3" s="535"/>
      <c r="SLA3" s="535"/>
      <c r="SLB3" s="535"/>
      <c r="SLC3" s="535"/>
      <c r="SLD3" s="535"/>
      <c r="SLE3" s="535"/>
      <c r="SLF3" s="535"/>
      <c r="SLG3" s="535"/>
      <c r="SLH3" s="535"/>
      <c r="SLI3" s="535"/>
      <c r="SLJ3" s="535"/>
      <c r="SLK3" s="535"/>
      <c r="SLL3" s="535"/>
      <c r="SLM3" s="535"/>
      <c r="SLN3" s="535"/>
      <c r="SLO3" s="535"/>
      <c r="SLP3" s="535"/>
      <c r="SLQ3" s="535"/>
      <c r="SLR3" s="535"/>
      <c r="SLS3" s="535"/>
      <c r="SLT3" s="535"/>
      <c r="SLU3" s="535"/>
      <c r="SLV3" s="535"/>
      <c r="SLW3" s="535"/>
      <c r="SLX3" s="535"/>
      <c r="SLY3" s="535"/>
      <c r="SLZ3" s="535"/>
      <c r="SMA3" s="535"/>
      <c r="SMB3" s="535"/>
      <c r="SMC3" s="535"/>
      <c r="SMD3" s="535"/>
      <c r="SME3" s="535"/>
      <c r="SMF3" s="535"/>
      <c r="SMG3" s="535"/>
      <c r="SMH3" s="535"/>
      <c r="SMI3" s="535"/>
      <c r="SMJ3" s="535"/>
      <c r="SMK3" s="535"/>
      <c r="SML3" s="535"/>
      <c r="SMM3" s="535"/>
      <c r="SMN3" s="535"/>
      <c r="SMO3" s="535"/>
      <c r="SMP3" s="535"/>
      <c r="SMQ3" s="535"/>
      <c r="SMR3" s="535"/>
      <c r="SMS3" s="535"/>
      <c r="SMT3" s="535"/>
      <c r="SMU3" s="535"/>
      <c r="SMV3" s="535"/>
      <c r="SMW3" s="535"/>
      <c r="SMX3" s="535"/>
      <c r="SMY3" s="535"/>
      <c r="SMZ3" s="535"/>
      <c r="SNA3" s="535"/>
      <c r="SNB3" s="535"/>
      <c r="SNC3" s="535"/>
      <c r="SND3" s="535"/>
      <c r="SNE3" s="535"/>
      <c r="SNF3" s="535"/>
      <c r="SNG3" s="535"/>
      <c r="SNH3" s="535"/>
      <c r="SNI3" s="535"/>
      <c r="SNJ3" s="535"/>
      <c r="SNK3" s="535"/>
      <c r="SNL3" s="535"/>
      <c r="SNM3" s="535"/>
      <c r="SNN3" s="535"/>
      <c r="SNO3" s="535"/>
      <c r="SNP3" s="535"/>
      <c r="SNQ3" s="535"/>
      <c r="SNR3" s="535"/>
      <c r="SNS3" s="535"/>
      <c r="SNT3" s="535"/>
      <c r="SNU3" s="535"/>
      <c r="SNV3" s="535"/>
      <c r="SNW3" s="535"/>
      <c r="SNX3" s="535"/>
      <c r="SNY3" s="535"/>
      <c r="SNZ3" s="535"/>
      <c r="SOA3" s="535"/>
      <c r="SOB3" s="535"/>
      <c r="SOC3" s="535"/>
      <c r="SOD3" s="535"/>
      <c r="SOE3" s="535"/>
      <c r="SOF3" s="535"/>
      <c r="SOG3" s="535"/>
      <c r="SOH3" s="535"/>
      <c r="SOI3" s="535"/>
      <c r="SOJ3" s="535"/>
      <c r="SOK3" s="535"/>
      <c r="SOL3" s="535"/>
      <c r="SOM3" s="535"/>
      <c r="SON3" s="535"/>
      <c r="SOO3" s="535"/>
      <c r="SOP3" s="535"/>
      <c r="SOQ3" s="535"/>
      <c r="SOR3" s="535"/>
      <c r="SOS3" s="535"/>
      <c r="SOT3" s="535"/>
      <c r="SOU3" s="535"/>
      <c r="SOV3" s="535"/>
      <c r="SOW3" s="535"/>
      <c r="SOX3" s="535"/>
      <c r="SOY3" s="535"/>
      <c r="SOZ3" s="535"/>
      <c r="SPA3" s="535"/>
      <c r="SPB3" s="535"/>
      <c r="SPC3" s="535"/>
      <c r="SPD3" s="535"/>
      <c r="SPE3" s="535"/>
      <c r="SPF3" s="535"/>
      <c r="SPG3" s="535"/>
      <c r="SPH3" s="535"/>
      <c r="SPI3" s="535"/>
      <c r="SPJ3" s="535"/>
      <c r="SPK3" s="535"/>
      <c r="SPL3" s="535"/>
      <c r="SPM3" s="535"/>
      <c r="SPN3" s="535"/>
      <c r="SPO3" s="535"/>
      <c r="SPP3" s="535"/>
      <c r="SPQ3" s="535"/>
      <c r="SPR3" s="535"/>
      <c r="SPS3" s="535"/>
      <c r="SPT3" s="535"/>
      <c r="SPU3" s="535"/>
      <c r="SPV3" s="535"/>
      <c r="SPW3" s="535"/>
      <c r="SPX3" s="535"/>
      <c r="SPY3" s="535"/>
      <c r="SPZ3" s="535"/>
      <c r="SQA3" s="535"/>
      <c r="SQB3" s="535"/>
      <c r="SQC3" s="535"/>
      <c r="SQD3" s="535"/>
      <c r="SQE3" s="535"/>
      <c r="SQF3" s="535"/>
      <c r="SQG3" s="535"/>
      <c r="SQH3" s="535"/>
      <c r="SQI3" s="535"/>
      <c r="SQJ3" s="535"/>
      <c r="SQK3" s="535"/>
      <c r="SQL3" s="535"/>
      <c r="SQM3" s="535"/>
      <c r="SQN3" s="535"/>
      <c r="SQO3" s="535"/>
      <c r="SQP3" s="535"/>
      <c r="SQQ3" s="535"/>
      <c r="SQR3" s="535"/>
      <c r="SQS3" s="535"/>
      <c r="SQT3" s="535"/>
      <c r="SQU3" s="535"/>
      <c r="SQV3" s="535"/>
      <c r="SQW3" s="535"/>
      <c r="SQX3" s="535"/>
      <c r="SQY3" s="535"/>
      <c r="SQZ3" s="535"/>
      <c r="SRA3" s="535"/>
      <c r="SRB3" s="535"/>
      <c r="SRC3" s="535"/>
      <c r="SRD3" s="535"/>
      <c r="SRE3" s="535"/>
      <c r="SRF3" s="535"/>
      <c r="SRG3" s="535"/>
      <c r="SRH3" s="535"/>
      <c r="SRI3" s="535"/>
      <c r="SRJ3" s="535"/>
      <c r="SRK3" s="535"/>
      <c r="SRL3" s="535"/>
      <c r="SRM3" s="535"/>
      <c r="SRN3" s="535"/>
      <c r="SRO3" s="535"/>
      <c r="SRP3" s="535"/>
      <c r="SRQ3" s="535"/>
      <c r="SRR3" s="535"/>
      <c r="SRS3" s="535"/>
      <c r="SRT3" s="535"/>
      <c r="SRU3" s="535"/>
      <c r="SRV3" s="535"/>
      <c r="SRW3" s="535"/>
      <c r="SRX3" s="535"/>
      <c r="SRY3" s="535"/>
      <c r="SRZ3" s="535"/>
      <c r="SSA3" s="535"/>
      <c r="SSB3" s="535"/>
      <c r="SSC3" s="535"/>
      <c r="SSD3" s="535"/>
      <c r="SSE3" s="535"/>
      <c r="SSF3" s="535"/>
      <c r="SSG3" s="535"/>
      <c r="SSH3" s="535"/>
      <c r="SSI3" s="535"/>
      <c r="SSJ3" s="535"/>
      <c r="SSK3" s="535"/>
      <c r="SSL3" s="535"/>
      <c r="SSM3" s="535"/>
      <c r="SSN3" s="535"/>
      <c r="SSO3" s="535"/>
      <c r="SSP3" s="535"/>
      <c r="SSQ3" s="535"/>
      <c r="SSR3" s="535"/>
      <c r="SSS3" s="535"/>
      <c r="SST3" s="535"/>
      <c r="SSU3" s="535"/>
      <c r="SSV3" s="535"/>
      <c r="SSW3" s="535"/>
      <c r="SSX3" s="535"/>
      <c r="SSY3" s="535"/>
      <c r="SSZ3" s="535"/>
      <c r="STA3" s="535"/>
      <c r="STB3" s="535"/>
      <c r="STC3" s="535"/>
      <c r="STD3" s="535"/>
      <c r="STE3" s="535"/>
      <c r="STF3" s="535"/>
      <c r="STG3" s="535"/>
      <c r="STH3" s="535"/>
      <c r="STI3" s="535"/>
      <c r="STJ3" s="535"/>
      <c r="STK3" s="535"/>
      <c r="STL3" s="535"/>
      <c r="STM3" s="535"/>
      <c r="STN3" s="535"/>
      <c r="STO3" s="535"/>
      <c r="STP3" s="535"/>
      <c r="STQ3" s="535"/>
      <c r="STR3" s="535"/>
      <c r="STS3" s="535"/>
      <c r="STT3" s="535"/>
      <c r="STU3" s="535"/>
      <c r="STV3" s="535"/>
      <c r="STW3" s="535"/>
      <c r="STX3" s="535"/>
      <c r="STY3" s="535"/>
      <c r="STZ3" s="535"/>
      <c r="SUA3" s="535"/>
      <c r="SUB3" s="535"/>
      <c r="SUC3" s="535"/>
      <c r="SUD3" s="535"/>
      <c r="SUE3" s="535"/>
      <c r="SUF3" s="535"/>
      <c r="SUG3" s="535"/>
      <c r="SUH3" s="535"/>
      <c r="SUI3" s="535"/>
      <c r="SUJ3" s="535"/>
      <c r="SUK3" s="535"/>
      <c r="SUL3" s="535"/>
      <c r="SUM3" s="535"/>
      <c r="SUN3" s="535"/>
      <c r="SUO3" s="535"/>
      <c r="SUP3" s="535"/>
      <c r="SUQ3" s="535"/>
      <c r="SUR3" s="535"/>
      <c r="SUS3" s="535"/>
      <c r="SUT3" s="535"/>
      <c r="SUU3" s="535"/>
      <c r="SUV3" s="535"/>
      <c r="SUW3" s="535"/>
      <c r="SUX3" s="535"/>
      <c r="SUY3" s="535"/>
      <c r="SUZ3" s="535"/>
      <c r="SVA3" s="535"/>
      <c r="SVB3" s="535"/>
      <c r="SVC3" s="535"/>
      <c r="SVD3" s="535"/>
      <c r="SVE3" s="535"/>
      <c r="SVF3" s="535"/>
      <c r="SVG3" s="535"/>
      <c r="SVH3" s="535"/>
      <c r="SVI3" s="535"/>
      <c r="SVJ3" s="535"/>
      <c r="SVK3" s="535"/>
      <c r="SVL3" s="535"/>
      <c r="SVM3" s="535"/>
      <c r="SVN3" s="535"/>
      <c r="SVO3" s="535"/>
      <c r="SVP3" s="535"/>
      <c r="SVQ3" s="535"/>
      <c r="SVR3" s="535"/>
      <c r="SVS3" s="535"/>
      <c r="SVT3" s="535"/>
      <c r="SVU3" s="535"/>
      <c r="SVV3" s="535"/>
      <c r="SVW3" s="535"/>
      <c r="SVX3" s="535"/>
      <c r="SVY3" s="535"/>
      <c r="SVZ3" s="535"/>
      <c r="SWA3" s="535"/>
      <c r="SWB3" s="535"/>
      <c r="SWC3" s="535"/>
      <c r="SWD3" s="535"/>
      <c r="SWE3" s="535"/>
      <c r="SWF3" s="535"/>
      <c r="SWG3" s="535"/>
      <c r="SWH3" s="535"/>
      <c r="SWI3" s="535"/>
      <c r="SWJ3" s="535"/>
      <c r="SWK3" s="535"/>
      <c r="SWL3" s="535"/>
      <c r="SWM3" s="535"/>
      <c r="SWN3" s="535"/>
      <c r="SWO3" s="535"/>
      <c r="SWP3" s="535"/>
      <c r="SWQ3" s="535"/>
      <c r="SWR3" s="535"/>
      <c r="SWS3" s="535"/>
      <c r="SWT3" s="535"/>
      <c r="SWU3" s="535"/>
      <c r="SWV3" s="535"/>
      <c r="SWW3" s="535"/>
      <c r="SWX3" s="535"/>
      <c r="SWY3" s="535"/>
      <c r="SWZ3" s="535"/>
      <c r="SXA3" s="535"/>
      <c r="SXB3" s="535"/>
      <c r="SXC3" s="535"/>
      <c r="SXD3" s="535"/>
      <c r="SXE3" s="535"/>
      <c r="SXF3" s="535"/>
      <c r="SXG3" s="535"/>
      <c r="SXH3" s="535"/>
      <c r="SXI3" s="535"/>
      <c r="SXJ3" s="535"/>
      <c r="SXK3" s="535"/>
      <c r="SXL3" s="535"/>
      <c r="SXM3" s="535"/>
      <c r="SXN3" s="535"/>
      <c r="SXO3" s="535"/>
      <c r="SXP3" s="535"/>
      <c r="SXQ3" s="535"/>
      <c r="SXR3" s="535"/>
      <c r="SXS3" s="535"/>
      <c r="SXT3" s="535"/>
      <c r="SXU3" s="535"/>
      <c r="SXV3" s="535"/>
      <c r="SXW3" s="535"/>
      <c r="SXX3" s="535"/>
      <c r="SXY3" s="535"/>
      <c r="SXZ3" s="535"/>
      <c r="SYA3" s="535"/>
      <c r="SYB3" s="535"/>
      <c r="SYC3" s="535"/>
      <c r="SYD3" s="535"/>
      <c r="SYE3" s="535"/>
      <c r="SYF3" s="535"/>
      <c r="SYG3" s="535"/>
      <c r="SYH3" s="535"/>
      <c r="SYI3" s="535"/>
      <c r="SYJ3" s="535"/>
      <c r="SYK3" s="535"/>
      <c r="SYL3" s="535"/>
      <c r="SYM3" s="535"/>
      <c r="SYN3" s="535"/>
      <c r="SYO3" s="535"/>
      <c r="SYP3" s="535"/>
      <c r="SYQ3" s="535"/>
      <c r="SYR3" s="535"/>
      <c r="SYS3" s="535"/>
      <c r="SYT3" s="535"/>
      <c r="SYU3" s="535"/>
      <c r="SYV3" s="535"/>
      <c r="SYW3" s="535"/>
      <c r="SYX3" s="535"/>
      <c r="SYY3" s="535"/>
      <c r="SYZ3" s="535"/>
      <c r="SZA3" s="535"/>
      <c r="SZB3" s="535"/>
      <c r="SZC3" s="535"/>
      <c r="SZD3" s="535"/>
      <c r="SZE3" s="535"/>
      <c r="SZF3" s="535"/>
      <c r="SZG3" s="535"/>
      <c r="SZH3" s="535"/>
      <c r="SZI3" s="535"/>
      <c r="SZJ3" s="535"/>
      <c r="SZK3" s="535"/>
      <c r="SZL3" s="535"/>
      <c r="SZM3" s="535"/>
      <c r="SZN3" s="535"/>
      <c r="SZO3" s="535"/>
      <c r="SZP3" s="535"/>
      <c r="SZQ3" s="535"/>
      <c r="SZR3" s="535"/>
      <c r="SZS3" s="535"/>
      <c r="SZT3" s="535"/>
      <c r="SZU3" s="535"/>
      <c r="SZV3" s="535"/>
      <c r="SZW3" s="535"/>
      <c r="SZX3" s="535"/>
      <c r="SZY3" s="535"/>
      <c r="SZZ3" s="535"/>
      <c r="TAA3" s="535"/>
      <c r="TAB3" s="535"/>
      <c r="TAC3" s="535"/>
      <c r="TAD3" s="535"/>
      <c r="TAE3" s="535"/>
      <c r="TAF3" s="535"/>
      <c r="TAG3" s="535"/>
      <c r="TAH3" s="535"/>
      <c r="TAI3" s="535"/>
      <c r="TAJ3" s="535"/>
      <c r="TAK3" s="535"/>
      <c r="TAL3" s="535"/>
      <c r="TAM3" s="535"/>
      <c r="TAN3" s="535"/>
      <c r="TAO3" s="535"/>
      <c r="TAP3" s="535"/>
      <c r="TAQ3" s="535"/>
      <c r="TAR3" s="535"/>
      <c r="TAS3" s="535"/>
      <c r="TAT3" s="535"/>
      <c r="TAU3" s="535"/>
      <c r="TAV3" s="535"/>
      <c r="TAW3" s="535"/>
      <c r="TAX3" s="535"/>
      <c r="TAY3" s="535"/>
      <c r="TAZ3" s="535"/>
      <c r="TBA3" s="535"/>
      <c r="TBB3" s="535"/>
      <c r="TBC3" s="535"/>
      <c r="TBD3" s="535"/>
      <c r="TBE3" s="535"/>
      <c r="TBF3" s="535"/>
      <c r="TBG3" s="535"/>
      <c r="TBH3" s="535"/>
      <c r="TBI3" s="535"/>
      <c r="TBJ3" s="535"/>
      <c r="TBK3" s="535"/>
      <c r="TBL3" s="535"/>
      <c r="TBM3" s="535"/>
      <c r="TBN3" s="535"/>
      <c r="TBO3" s="535"/>
      <c r="TBP3" s="535"/>
      <c r="TBQ3" s="535"/>
      <c r="TBR3" s="535"/>
      <c r="TBS3" s="535"/>
      <c r="TBT3" s="535"/>
      <c r="TBU3" s="535"/>
      <c r="TBV3" s="535"/>
      <c r="TBW3" s="535"/>
      <c r="TBX3" s="535"/>
      <c r="TBY3" s="535"/>
      <c r="TBZ3" s="535"/>
      <c r="TCA3" s="535"/>
      <c r="TCB3" s="535"/>
      <c r="TCC3" s="535"/>
      <c r="TCD3" s="535"/>
      <c r="TCE3" s="535"/>
      <c r="TCF3" s="535"/>
      <c r="TCG3" s="535"/>
      <c r="TCH3" s="535"/>
      <c r="TCI3" s="535"/>
      <c r="TCJ3" s="535"/>
      <c r="TCK3" s="535"/>
      <c r="TCL3" s="535"/>
      <c r="TCM3" s="535"/>
      <c r="TCN3" s="535"/>
      <c r="TCO3" s="535"/>
      <c r="TCP3" s="535"/>
      <c r="TCQ3" s="535"/>
      <c r="TCR3" s="535"/>
      <c r="TCS3" s="535"/>
      <c r="TCT3" s="535"/>
      <c r="TCU3" s="535"/>
      <c r="TCV3" s="535"/>
      <c r="TCW3" s="535"/>
      <c r="TCX3" s="535"/>
      <c r="TCY3" s="535"/>
      <c r="TCZ3" s="535"/>
      <c r="TDA3" s="535"/>
      <c r="TDB3" s="535"/>
      <c r="TDC3" s="535"/>
      <c r="TDD3" s="535"/>
      <c r="TDE3" s="535"/>
      <c r="TDF3" s="535"/>
      <c r="TDG3" s="535"/>
      <c r="TDH3" s="535"/>
      <c r="TDI3" s="535"/>
      <c r="TDJ3" s="535"/>
      <c r="TDK3" s="535"/>
      <c r="TDL3" s="535"/>
      <c r="TDM3" s="535"/>
      <c r="TDN3" s="535"/>
      <c r="TDO3" s="535"/>
      <c r="TDP3" s="535"/>
      <c r="TDQ3" s="535"/>
      <c r="TDR3" s="535"/>
      <c r="TDS3" s="535"/>
      <c r="TDT3" s="535"/>
      <c r="TDU3" s="535"/>
      <c r="TDV3" s="535"/>
      <c r="TDW3" s="535"/>
      <c r="TDX3" s="535"/>
      <c r="TDY3" s="535"/>
      <c r="TDZ3" s="535"/>
      <c r="TEA3" s="535"/>
      <c r="TEB3" s="535"/>
      <c r="TEC3" s="535"/>
      <c r="TED3" s="535"/>
      <c r="TEE3" s="535"/>
      <c r="TEF3" s="535"/>
      <c r="TEG3" s="535"/>
      <c r="TEH3" s="535"/>
      <c r="TEI3" s="535"/>
      <c r="TEJ3" s="535"/>
      <c r="TEK3" s="535"/>
      <c r="TEL3" s="535"/>
      <c r="TEM3" s="535"/>
      <c r="TEN3" s="535"/>
      <c r="TEO3" s="535"/>
      <c r="TEP3" s="535"/>
      <c r="TEQ3" s="535"/>
      <c r="TER3" s="535"/>
      <c r="TES3" s="535"/>
      <c r="TET3" s="535"/>
      <c r="TEU3" s="535"/>
      <c r="TEV3" s="535"/>
      <c r="TEW3" s="535"/>
      <c r="TEX3" s="535"/>
      <c r="TEY3" s="535"/>
      <c r="TEZ3" s="535"/>
      <c r="TFA3" s="535"/>
      <c r="TFB3" s="535"/>
      <c r="TFC3" s="535"/>
      <c r="TFD3" s="535"/>
      <c r="TFE3" s="535"/>
      <c r="TFF3" s="535"/>
      <c r="TFG3" s="535"/>
      <c r="TFH3" s="535"/>
      <c r="TFI3" s="535"/>
      <c r="TFJ3" s="535"/>
      <c r="TFK3" s="535"/>
      <c r="TFL3" s="535"/>
      <c r="TFM3" s="535"/>
      <c r="TFN3" s="535"/>
      <c r="TFO3" s="535"/>
      <c r="TFP3" s="535"/>
      <c r="TFQ3" s="535"/>
      <c r="TFR3" s="535"/>
      <c r="TFS3" s="535"/>
      <c r="TFT3" s="535"/>
      <c r="TFU3" s="535"/>
      <c r="TFV3" s="535"/>
      <c r="TFW3" s="535"/>
      <c r="TFX3" s="535"/>
      <c r="TFY3" s="535"/>
      <c r="TFZ3" s="535"/>
      <c r="TGA3" s="535"/>
      <c r="TGB3" s="535"/>
      <c r="TGC3" s="535"/>
      <c r="TGD3" s="535"/>
      <c r="TGE3" s="535"/>
      <c r="TGF3" s="535"/>
      <c r="TGG3" s="535"/>
      <c r="TGH3" s="535"/>
      <c r="TGI3" s="535"/>
      <c r="TGJ3" s="535"/>
      <c r="TGK3" s="535"/>
      <c r="TGL3" s="535"/>
      <c r="TGM3" s="535"/>
      <c r="TGN3" s="535"/>
      <c r="TGO3" s="535"/>
      <c r="TGP3" s="535"/>
      <c r="TGQ3" s="535"/>
      <c r="TGR3" s="535"/>
      <c r="TGS3" s="535"/>
      <c r="TGT3" s="535"/>
      <c r="TGU3" s="535"/>
      <c r="TGV3" s="535"/>
      <c r="TGW3" s="535"/>
      <c r="TGX3" s="535"/>
      <c r="TGY3" s="535"/>
      <c r="TGZ3" s="535"/>
      <c r="THA3" s="535"/>
      <c r="THB3" s="535"/>
      <c r="THC3" s="535"/>
      <c r="THD3" s="535"/>
      <c r="THE3" s="535"/>
      <c r="THF3" s="535"/>
      <c r="THG3" s="535"/>
      <c r="THH3" s="535"/>
      <c r="THI3" s="535"/>
      <c r="THJ3" s="535"/>
      <c r="THK3" s="535"/>
      <c r="THL3" s="535"/>
      <c r="THM3" s="535"/>
      <c r="THN3" s="535"/>
      <c r="THO3" s="535"/>
      <c r="THP3" s="535"/>
      <c r="THQ3" s="535"/>
      <c r="THR3" s="535"/>
      <c r="THS3" s="535"/>
      <c r="THT3" s="535"/>
      <c r="THU3" s="535"/>
      <c r="THV3" s="535"/>
      <c r="THW3" s="535"/>
      <c r="THX3" s="535"/>
      <c r="THY3" s="535"/>
      <c r="THZ3" s="535"/>
      <c r="TIA3" s="535"/>
      <c r="TIB3" s="535"/>
      <c r="TIC3" s="535"/>
      <c r="TID3" s="535"/>
      <c r="TIE3" s="535"/>
      <c r="TIF3" s="535"/>
      <c r="TIG3" s="535"/>
      <c r="TIH3" s="535"/>
      <c r="TII3" s="535"/>
      <c r="TIJ3" s="535"/>
      <c r="TIK3" s="535"/>
      <c r="TIL3" s="535"/>
      <c r="TIM3" s="535"/>
      <c r="TIN3" s="535"/>
      <c r="TIO3" s="535"/>
      <c r="TIP3" s="535"/>
      <c r="TIQ3" s="535"/>
      <c r="TIR3" s="535"/>
      <c r="TIS3" s="535"/>
      <c r="TIT3" s="535"/>
      <c r="TIU3" s="535"/>
      <c r="TIV3" s="535"/>
      <c r="TIW3" s="535"/>
      <c r="TIX3" s="535"/>
      <c r="TIY3" s="535"/>
      <c r="TIZ3" s="535"/>
      <c r="TJA3" s="535"/>
      <c r="TJB3" s="535"/>
      <c r="TJC3" s="535"/>
      <c r="TJD3" s="535"/>
      <c r="TJE3" s="535"/>
      <c r="TJF3" s="535"/>
      <c r="TJG3" s="535"/>
      <c r="TJH3" s="535"/>
      <c r="TJI3" s="535"/>
      <c r="TJJ3" s="535"/>
      <c r="TJK3" s="535"/>
      <c r="TJL3" s="535"/>
      <c r="TJM3" s="535"/>
      <c r="TJN3" s="535"/>
      <c r="TJO3" s="535"/>
      <c r="TJP3" s="535"/>
      <c r="TJQ3" s="535"/>
      <c r="TJR3" s="535"/>
      <c r="TJS3" s="535"/>
      <c r="TJT3" s="535"/>
      <c r="TJU3" s="535"/>
      <c r="TJV3" s="535"/>
      <c r="TJW3" s="535"/>
      <c r="TJX3" s="535"/>
      <c r="TJY3" s="535"/>
      <c r="TJZ3" s="535"/>
      <c r="TKA3" s="535"/>
      <c r="TKB3" s="535"/>
      <c r="TKC3" s="535"/>
      <c r="TKD3" s="535"/>
      <c r="TKE3" s="535"/>
      <c r="TKF3" s="535"/>
      <c r="TKG3" s="535"/>
      <c r="TKH3" s="535"/>
      <c r="TKI3" s="535"/>
      <c r="TKJ3" s="535"/>
      <c r="TKK3" s="535"/>
      <c r="TKL3" s="535"/>
      <c r="TKM3" s="535"/>
      <c r="TKN3" s="535"/>
      <c r="TKO3" s="535"/>
      <c r="TKP3" s="535"/>
      <c r="TKQ3" s="535"/>
      <c r="TKR3" s="535"/>
      <c r="TKS3" s="535"/>
      <c r="TKT3" s="535"/>
      <c r="TKU3" s="535"/>
      <c r="TKV3" s="535"/>
      <c r="TKW3" s="535"/>
      <c r="TKX3" s="535"/>
      <c r="TKY3" s="535"/>
      <c r="TKZ3" s="535"/>
      <c r="TLA3" s="535"/>
      <c r="TLB3" s="535"/>
      <c r="TLC3" s="535"/>
      <c r="TLD3" s="535"/>
      <c r="TLE3" s="535"/>
      <c r="TLF3" s="535"/>
      <c r="TLG3" s="535"/>
      <c r="TLH3" s="535"/>
      <c r="TLI3" s="535"/>
      <c r="TLJ3" s="535"/>
      <c r="TLK3" s="535"/>
      <c r="TLL3" s="535"/>
      <c r="TLM3" s="535"/>
      <c r="TLN3" s="535"/>
      <c r="TLO3" s="535"/>
      <c r="TLP3" s="535"/>
      <c r="TLQ3" s="535"/>
      <c r="TLR3" s="535"/>
      <c r="TLS3" s="535"/>
      <c r="TLT3" s="535"/>
      <c r="TLU3" s="535"/>
      <c r="TLV3" s="535"/>
      <c r="TLW3" s="535"/>
      <c r="TLX3" s="535"/>
      <c r="TLY3" s="535"/>
      <c r="TLZ3" s="535"/>
      <c r="TMA3" s="535"/>
      <c r="TMB3" s="535"/>
      <c r="TMC3" s="535"/>
      <c r="TMD3" s="535"/>
      <c r="TME3" s="535"/>
      <c r="TMF3" s="535"/>
      <c r="TMG3" s="535"/>
      <c r="TMH3" s="535"/>
      <c r="TMI3" s="535"/>
      <c r="TMJ3" s="535"/>
      <c r="TMK3" s="535"/>
      <c r="TML3" s="535"/>
      <c r="TMM3" s="535"/>
      <c r="TMN3" s="535"/>
      <c r="TMO3" s="535"/>
      <c r="TMP3" s="535"/>
      <c r="TMQ3" s="535"/>
      <c r="TMR3" s="535"/>
      <c r="TMS3" s="535"/>
      <c r="TMT3" s="535"/>
      <c r="TMU3" s="535"/>
      <c r="TMV3" s="535"/>
      <c r="TMW3" s="535"/>
      <c r="TMX3" s="535"/>
      <c r="TMY3" s="535"/>
      <c r="TMZ3" s="535"/>
      <c r="TNA3" s="535"/>
      <c r="TNB3" s="535"/>
      <c r="TNC3" s="535"/>
      <c r="TND3" s="535"/>
      <c r="TNE3" s="535"/>
      <c r="TNF3" s="535"/>
      <c r="TNG3" s="535"/>
      <c r="TNH3" s="535"/>
      <c r="TNI3" s="535"/>
      <c r="TNJ3" s="535"/>
      <c r="TNK3" s="535"/>
      <c r="TNL3" s="535"/>
      <c r="TNM3" s="535"/>
      <c r="TNN3" s="535"/>
      <c r="TNO3" s="535"/>
      <c r="TNP3" s="535"/>
      <c r="TNQ3" s="535"/>
      <c r="TNR3" s="535"/>
      <c r="TNS3" s="535"/>
      <c r="TNT3" s="535"/>
      <c r="TNU3" s="535"/>
      <c r="TNV3" s="535"/>
      <c r="TNW3" s="535"/>
      <c r="TNX3" s="535"/>
      <c r="TNY3" s="535"/>
      <c r="TNZ3" s="535"/>
      <c r="TOA3" s="535"/>
      <c r="TOB3" s="535"/>
      <c r="TOC3" s="535"/>
      <c r="TOD3" s="535"/>
      <c r="TOE3" s="535"/>
      <c r="TOF3" s="535"/>
      <c r="TOG3" s="535"/>
      <c r="TOH3" s="535"/>
      <c r="TOI3" s="535"/>
      <c r="TOJ3" s="535"/>
      <c r="TOK3" s="535"/>
      <c r="TOL3" s="535"/>
      <c r="TOM3" s="535"/>
      <c r="TON3" s="535"/>
      <c r="TOO3" s="535"/>
      <c r="TOP3" s="535"/>
      <c r="TOQ3" s="535"/>
      <c r="TOR3" s="535"/>
      <c r="TOS3" s="535"/>
      <c r="TOT3" s="535"/>
      <c r="TOU3" s="535"/>
      <c r="TOV3" s="535"/>
      <c r="TOW3" s="535"/>
      <c r="TOX3" s="535"/>
      <c r="TOY3" s="535"/>
      <c r="TOZ3" s="535"/>
      <c r="TPA3" s="535"/>
      <c r="TPB3" s="535"/>
      <c r="TPC3" s="535"/>
      <c r="TPD3" s="535"/>
      <c r="TPE3" s="535"/>
      <c r="TPF3" s="535"/>
      <c r="TPG3" s="535"/>
      <c r="TPH3" s="535"/>
      <c r="TPI3" s="535"/>
      <c r="TPJ3" s="535"/>
      <c r="TPK3" s="535"/>
      <c r="TPL3" s="535"/>
      <c r="TPM3" s="535"/>
      <c r="TPN3" s="535"/>
      <c r="TPO3" s="535"/>
      <c r="TPP3" s="535"/>
      <c r="TPQ3" s="535"/>
      <c r="TPR3" s="535"/>
      <c r="TPS3" s="535"/>
      <c r="TPT3" s="535"/>
      <c r="TPU3" s="535"/>
      <c r="TPV3" s="535"/>
      <c r="TPW3" s="535"/>
      <c r="TPX3" s="535"/>
      <c r="TPY3" s="535"/>
      <c r="TPZ3" s="535"/>
      <c r="TQA3" s="535"/>
      <c r="TQB3" s="535"/>
      <c r="TQC3" s="535"/>
      <c r="TQD3" s="535"/>
      <c r="TQE3" s="535"/>
      <c r="TQF3" s="535"/>
      <c r="TQG3" s="535"/>
      <c r="TQH3" s="535"/>
      <c r="TQI3" s="535"/>
      <c r="TQJ3" s="535"/>
      <c r="TQK3" s="535"/>
      <c r="TQL3" s="535"/>
      <c r="TQM3" s="535"/>
      <c r="TQN3" s="535"/>
      <c r="TQO3" s="535"/>
      <c r="TQP3" s="535"/>
      <c r="TQQ3" s="535"/>
      <c r="TQR3" s="535"/>
      <c r="TQS3" s="535"/>
      <c r="TQT3" s="535"/>
      <c r="TQU3" s="535"/>
      <c r="TQV3" s="535"/>
      <c r="TQW3" s="535"/>
      <c r="TQX3" s="535"/>
      <c r="TQY3" s="535"/>
      <c r="TQZ3" s="535"/>
      <c r="TRA3" s="535"/>
      <c r="TRB3" s="535"/>
      <c r="TRC3" s="535"/>
      <c r="TRD3" s="535"/>
      <c r="TRE3" s="535"/>
      <c r="TRF3" s="535"/>
      <c r="TRG3" s="535"/>
      <c r="TRH3" s="535"/>
      <c r="TRI3" s="535"/>
      <c r="TRJ3" s="535"/>
      <c r="TRK3" s="535"/>
      <c r="TRL3" s="535"/>
      <c r="TRM3" s="535"/>
      <c r="TRN3" s="535"/>
      <c r="TRO3" s="535"/>
      <c r="TRP3" s="535"/>
      <c r="TRQ3" s="535"/>
      <c r="TRR3" s="535"/>
      <c r="TRS3" s="535"/>
      <c r="TRT3" s="535"/>
      <c r="TRU3" s="535"/>
      <c r="TRV3" s="535"/>
      <c r="TRW3" s="535"/>
      <c r="TRX3" s="535"/>
      <c r="TRY3" s="535"/>
      <c r="TRZ3" s="535"/>
      <c r="TSA3" s="535"/>
      <c r="TSB3" s="535"/>
      <c r="TSC3" s="535"/>
      <c r="TSD3" s="535"/>
      <c r="TSE3" s="535"/>
      <c r="TSF3" s="535"/>
      <c r="TSG3" s="535"/>
      <c r="TSH3" s="535"/>
      <c r="TSI3" s="535"/>
      <c r="TSJ3" s="535"/>
      <c r="TSK3" s="535"/>
      <c r="TSL3" s="535"/>
      <c r="TSM3" s="535"/>
      <c r="TSN3" s="535"/>
      <c r="TSO3" s="535"/>
      <c r="TSP3" s="535"/>
      <c r="TSQ3" s="535"/>
      <c r="TSR3" s="535"/>
      <c r="TSS3" s="535"/>
      <c r="TST3" s="535"/>
      <c r="TSU3" s="535"/>
      <c r="TSV3" s="535"/>
      <c r="TSW3" s="535"/>
      <c r="TSX3" s="535"/>
      <c r="TSY3" s="535"/>
      <c r="TSZ3" s="535"/>
      <c r="TTA3" s="535"/>
      <c r="TTB3" s="535"/>
      <c r="TTC3" s="535"/>
      <c r="TTD3" s="535"/>
      <c r="TTE3" s="535"/>
      <c r="TTF3" s="535"/>
      <c r="TTG3" s="535"/>
      <c r="TTH3" s="535"/>
      <c r="TTI3" s="535"/>
      <c r="TTJ3" s="535"/>
      <c r="TTK3" s="535"/>
      <c r="TTL3" s="535"/>
      <c r="TTM3" s="535"/>
      <c r="TTN3" s="535"/>
      <c r="TTO3" s="535"/>
      <c r="TTP3" s="535"/>
      <c r="TTQ3" s="535"/>
      <c r="TTR3" s="535"/>
      <c r="TTS3" s="535"/>
      <c r="TTT3" s="535"/>
      <c r="TTU3" s="535"/>
      <c r="TTV3" s="535"/>
      <c r="TTW3" s="535"/>
      <c r="TTX3" s="535"/>
      <c r="TTY3" s="535"/>
      <c r="TTZ3" s="535"/>
      <c r="TUA3" s="535"/>
      <c r="TUB3" s="535"/>
      <c r="TUC3" s="535"/>
      <c r="TUD3" s="535"/>
      <c r="TUE3" s="535"/>
      <c r="TUF3" s="535"/>
      <c r="TUG3" s="535"/>
      <c r="TUH3" s="535"/>
      <c r="TUI3" s="535"/>
      <c r="TUJ3" s="535"/>
      <c r="TUK3" s="535"/>
      <c r="TUL3" s="535"/>
      <c r="TUM3" s="535"/>
      <c r="TUN3" s="535"/>
      <c r="TUO3" s="535"/>
      <c r="TUP3" s="535"/>
      <c r="TUQ3" s="535"/>
      <c r="TUR3" s="535"/>
      <c r="TUS3" s="535"/>
      <c r="TUT3" s="535"/>
      <c r="TUU3" s="535"/>
      <c r="TUV3" s="535"/>
      <c r="TUW3" s="535"/>
      <c r="TUX3" s="535"/>
      <c r="TUY3" s="535"/>
      <c r="TUZ3" s="535"/>
      <c r="TVA3" s="535"/>
      <c r="TVB3" s="535"/>
      <c r="TVC3" s="535"/>
      <c r="TVD3" s="535"/>
      <c r="TVE3" s="535"/>
      <c r="TVF3" s="535"/>
      <c r="TVG3" s="535"/>
      <c r="TVH3" s="535"/>
      <c r="TVI3" s="535"/>
      <c r="TVJ3" s="535"/>
      <c r="TVK3" s="535"/>
      <c r="TVL3" s="535"/>
      <c r="TVM3" s="535"/>
      <c r="TVN3" s="535"/>
      <c r="TVO3" s="535"/>
      <c r="TVP3" s="535"/>
      <c r="TVQ3" s="535"/>
      <c r="TVR3" s="535"/>
      <c r="TVS3" s="535"/>
      <c r="TVT3" s="535"/>
      <c r="TVU3" s="535"/>
      <c r="TVV3" s="535"/>
      <c r="TVW3" s="535"/>
      <c r="TVX3" s="535"/>
      <c r="TVY3" s="535"/>
      <c r="TVZ3" s="535"/>
      <c r="TWA3" s="535"/>
      <c r="TWB3" s="535"/>
      <c r="TWC3" s="535"/>
      <c r="TWD3" s="535"/>
      <c r="TWE3" s="535"/>
      <c r="TWF3" s="535"/>
      <c r="TWG3" s="535"/>
      <c r="TWH3" s="535"/>
      <c r="TWI3" s="535"/>
      <c r="TWJ3" s="535"/>
      <c r="TWK3" s="535"/>
      <c r="TWL3" s="535"/>
      <c r="TWM3" s="535"/>
      <c r="TWN3" s="535"/>
      <c r="TWO3" s="535"/>
      <c r="TWP3" s="535"/>
      <c r="TWQ3" s="535"/>
      <c r="TWR3" s="535"/>
      <c r="TWS3" s="535"/>
      <c r="TWT3" s="535"/>
      <c r="TWU3" s="535"/>
      <c r="TWV3" s="535"/>
      <c r="TWW3" s="535"/>
      <c r="TWX3" s="535"/>
      <c r="TWY3" s="535"/>
      <c r="TWZ3" s="535"/>
      <c r="TXA3" s="535"/>
      <c r="TXB3" s="535"/>
      <c r="TXC3" s="535"/>
      <c r="TXD3" s="535"/>
      <c r="TXE3" s="535"/>
      <c r="TXF3" s="535"/>
      <c r="TXG3" s="535"/>
      <c r="TXH3" s="535"/>
      <c r="TXI3" s="535"/>
      <c r="TXJ3" s="535"/>
      <c r="TXK3" s="535"/>
      <c r="TXL3" s="535"/>
      <c r="TXM3" s="535"/>
      <c r="TXN3" s="535"/>
      <c r="TXO3" s="535"/>
      <c r="TXP3" s="535"/>
      <c r="TXQ3" s="535"/>
      <c r="TXR3" s="535"/>
      <c r="TXS3" s="535"/>
      <c r="TXT3" s="535"/>
      <c r="TXU3" s="535"/>
      <c r="TXV3" s="535"/>
      <c r="TXW3" s="535"/>
      <c r="TXX3" s="535"/>
      <c r="TXY3" s="535"/>
      <c r="TXZ3" s="535"/>
      <c r="TYA3" s="535"/>
      <c r="TYB3" s="535"/>
      <c r="TYC3" s="535"/>
      <c r="TYD3" s="535"/>
      <c r="TYE3" s="535"/>
      <c r="TYF3" s="535"/>
      <c r="TYG3" s="535"/>
      <c r="TYH3" s="535"/>
      <c r="TYI3" s="535"/>
      <c r="TYJ3" s="535"/>
      <c r="TYK3" s="535"/>
      <c r="TYL3" s="535"/>
      <c r="TYM3" s="535"/>
      <c r="TYN3" s="535"/>
      <c r="TYO3" s="535"/>
      <c r="TYP3" s="535"/>
      <c r="TYQ3" s="535"/>
      <c r="TYR3" s="535"/>
      <c r="TYS3" s="535"/>
      <c r="TYT3" s="535"/>
      <c r="TYU3" s="535"/>
      <c r="TYV3" s="535"/>
      <c r="TYW3" s="535"/>
      <c r="TYX3" s="535"/>
      <c r="TYY3" s="535"/>
      <c r="TYZ3" s="535"/>
      <c r="TZA3" s="535"/>
      <c r="TZB3" s="535"/>
      <c r="TZC3" s="535"/>
      <c r="TZD3" s="535"/>
      <c r="TZE3" s="535"/>
      <c r="TZF3" s="535"/>
      <c r="TZG3" s="535"/>
      <c r="TZH3" s="535"/>
      <c r="TZI3" s="535"/>
      <c r="TZJ3" s="535"/>
      <c r="TZK3" s="535"/>
      <c r="TZL3" s="535"/>
      <c r="TZM3" s="535"/>
      <c r="TZN3" s="535"/>
      <c r="TZO3" s="535"/>
      <c r="TZP3" s="535"/>
      <c r="TZQ3" s="535"/>
      <c r="TZR3" s="535"/>
      <c r="TZS3" s="535"/>
      <c r="TZT3" s="535"/>
      <c r="TZU3" s="535"/>
      <c r="TZV3" s="535"/>
      <c r="TZW3" s="535"/>
      <c r="TZX3" s="535"/>
      <c r="TZY3" s="535"/>
      <c r="TZZ3" s="535"/>
      <c r="UAA3" s="535"/>
      <c r="UAB3" s="535"/>
      <c r="UAC3" s="535"/>
      <c r="UAD3" s="535"/>
      <c r="UAE3" s="535"/>
      <c r="UAF3" s="535"/>
      <c r="UAG3" s="535"/>
      <c r="UAH3" s="535"/>
      <c r="UAI3" s="535"/>
      <c r="UAJ3" s="535"/>
      <c r="UAK3" s="535"/>
      <c r="UAL3" s="535"/>
      <c r="UAM3" s="535"/>
      <c r="UAN3" s="535"/>
      <c r="UAO3" s="535"/>
      <c r="UAP3" s="535"/>
      <c r="UAQ3" s="535"/>
      <c r="UAR3" s="535"/>
      <c r="UAS3" s="535"/>
      <c r="UAT3" s="535"/>
      <c r="UAU3" s="535"/>
      <c r="UAV3" s="535"/>
      <c r="UAW3" s="535"/>
      <c r="UAX3" s="535"/>
      <c r="UAY3" s="535"/>
      <c r="UAZ3" s="535"/>
      <c r="UBA3" s="535"/>
      <c r="UBB3" s="535"/>
      <c r="UBC3" s="535"/>
      <c r="UBD3" s="535"/>
      <c r="UBE3" s="535"/>
      <c r="UBF3" s="535"/>
      <c r="UBG3" s="535"/>
      <c r="UBH3" s="535"/>
      <c r="UBI3" s="535"/>
      <c r="UBJ3" s="535"/>
      <c r="UBK3" s="535"/>
      <c r="UBL3" s="535"/>
      <c r="UBM3" s="535"/>
      <c r="UBN3" s="535"/>
      <c r="UBO3" s="535"/>
      <c r="UBP3" s="535"/>
      <c r="UBQ3" s="535"/>
      <c r="UBR3" s="535"/>
      <c r="UBS3" s="535"/>
      <c r="UBT3" s="535"/>
      <c r="UBU3" s="535"/>
      <c r="UBV3" s="535"/>
      <c r="UBW3" s="535"/>
      <c r="UBX3" s="535"/>
      <c r="UBY3" s="535"/>
      <c r="UBZ3" s="535"/>
      <c r="UCA3" s="535"/>
      <c r="UCB3" s="535"/>
      <c r="UCC3" s="535"/>
      <c r="UCD3" s="535"/>
      <c r="UCE3" s="535"/>
      <c r="UCF3" s="535"/>
      <c r="UCG3" s="535"/>
      <c r="UCH3" s="535"/>
      <c r="UCI3" s="535"/>
      <c r="UCJ3" s="535"/>
      <c r="UCK3" s="535"/>
      <c r="UCL3" s="535"/>
      <c r="UCM3" s="535"/>
      <c r="UCN3" s="535"/>
      <c r="UCO3" s="535"/>
      <c r="UCP3" s="535"/>
      <c r="UCQ3" s="535"/>
      <c r="UCR3" s="535"/>
      <c r="UCS3" s="535"/>
      <c r="UCT3" s="535"/>
      <c r="UCU3" s="535"/>
      <c r="UCV3" s="535"/>
      <c r="UCW3" s="535"/>
      <c r="UCX3" s="535"/>
      <c r="UCY3" s="535"/>
      <c r="UCZ3" s="535"/>
      <c r="UDA3" s="535"/>
      <c r="UDB3" s="535"/>
      <c r="UDC3" s="535"/>
      <c r="UDD3" s="535"/>
      <c r="UDE3" s="535"/>
      <c r="UDF3" s="535"/>
      <c r="UDG3" s="535"/>
      <c r="UDH3" s="535"/>
      <c r="UDI3" s="535"/>
      <c r="UDJ3" s="535"/>
      <c r="UDK3" s="535"/>
      <c r="UDL3" s="535"/>
      <c r="UDM3" s="535"/>
      <c r="UDN3" s="535"/>
      <c r="UDO3" s="535"/>
      <c r="UDP3" s="535"/>
      <c r="UDQ3" s="535"/>
      <c r="UDR3" s="535"/>
      <c r="UDS3" s="535"/>
      <c r="UDT3" s="535"/>
      <c r="UDU3" s="535"/>
      <c r="UDV3" s="535"/>
      <c r="UDW3" s="535"/>
      <c r="UDX3" s="535"/>
      <c r="UDY3" s="535"/>
      <c r="UDZ3" s="535"/>
      <c r="UEA3" s="535"/>
      <c r="UEB3" s="535"/>
      <c r="UEC3" s="535"/>
      <c r="UED3" s="535"/>
      <c r="UEE3" s="535"/>
      <c r="UEF3" s="535"/>
      <c r="UEG3" s="535"/>
      <c r="UEH3" s="535"/>
      <c r="UEI3" s="535"/>
      <c r="UEJ3" s="535"/>
      <c r="UEK3" s="535"/>
      <c r="UEL3" s="535"/>
      <c r="UEM3" s="535"/>
      <c r="UEN3" s="535"/>
      <c r="UEO3" s="535"/>
      <c r="UEP3" s="535"/>
      <c r="UEQ3" s="535"/>
      <c r="UER3" s="535"/>
      <c r="UES3" s="535"/>
      <c r="UET3" s="535"/>
      <c r="UEU3" s="535"/>
      <c r="UEV3" s="535"/>
      <c r="UEW3" s="535"/>
      <c r="UEX3" s="535"/>
      <c r="UEY3" s="535"/>
      <c r="UEZ3" s="535"/>
      <c r="UFA3" s="535"/>
      <c r="UFB3" s="535"/>
      <c r="UFC3" s="535"/>
      <c r="UFD3" s="535"/>
      <c r="UFE3" s="535"/>
      <c r="UFF3" s="535"/>
      <c r="UFG3" s="535"/>
      <c r="UFH3" s="535"/>
      <c r="UFI3" s="535"/>
      <c r="UFJ3" s="535"/>
      <c r="UFK3" s="535"/>
      <c r="UFL3" s="535"/>
      <c r="UFM3" s="535"/>
      <c r="UFN3" s="535"/>
      <c r="UFO3" s="535"/>
      <c r="UFP3" s="535"/>
      <c r="UFQ3" s="535"/>
      <c r="UFR3" s="535"/>
      <c r="UFS3" s="535"/>
      <c r="UFT3" s="535"/>
      <c r="UFU3" s="535"/>
      <c r="UFV3" s="535"/>
      <c r="UFW3" s="535"/>
      <c r="UFX3" s="535"/>
      <c r="UFY3" s="535"/>
      <c r="UFZ3" s="535"/>
      <c r="UGA3" s="535"/>
      <c r="UGB3" s="535"/>
      <c r="UGC3" s="535"/>
      <c r="UGD3" s="535"/>
      <c r="UGE3" s="535"/>
      <c r="UGF3" s="535"/>
      <c r="UGG3" s="535"/>
      <c r="UGH3" s="535"/>
      <c r="UGI3" s="535"/>
      <c r="UGJ3" s="535"/>
      <c r="UGK3" s="535"/>
      <c r="UGL3" s="535"/>
      <c r="UGM3" s="535"/>
      <c r="UGN3" s="535"/>
      <c r="UGO3" s="535"/>
      <c r="UGP3" s="535"/>
      <c r="UGQ3" s="535"/>
      <c r="UGR3" s="535"/>
      <c r="UGS3" s="535"/>
      <c r="UGT3" s="535"/>
      <c r="UGU3" s="535"/>
      <c r="UGV3" s="535"/>
      <c r="UGW3" s="535"/>
      <c r="UGX3" s="535"/>
      <c r="UGY3" s="535"/>
      <c r="UGZ3" s="535"/>
      <c r="UHA3" s="535"/>
      <c r="UHB3" s="535"/>
      <c r="UHC3" s="535"/>
      <c r="UHD3" s="535"/>
      <c r="UHE3" s="535"/>
      <c r="UHF3" s="535"/>
      <c r="UHG3" s="535"/>
      <c r="UHH3" s="535"/>
      <c r="UHI3" s="535"/>
      <c r="UHJ3" s="535"/>
      <c r="UHK3" s="535"/>
      <c r="UHL3" s="535"/>
      <c r="UHM3" s="535"/>
      <c r="UHN3" s="535"/>
      <c r="UHO3" s="535"/>
      <c r="UHP3" s="535"/>
      <c r="UHQ3" s="535"/>
      <c r="UHR3" s="535"/>
      <c r="UHS3" s="535"/>
      <c r="UHT3" s="535"/>
      <c r="UHU3" s="535"/>
      <c r="UHV3" s="535"/>
      <c r="UHW3" s="535"/>
      <c r="UHX3" s="535"/>
      <c r="UHY3" s="535"/>
      <c r="UHZ3" s="535"/>
      <c r="UIA3" s="535"/>
      <c r="UIB3" s="535"/>
      <c r="UIC3" s="535"/>
      <c r="UID3" s="535"/>
      <c r="UIE3" s="535"/>
      <c r="UIF3" s="535"/>
      <c r="UIG3" s="535"/>
      <c r="UIH3" s="535"/>
      <c r="UII3" s="535"/>
      <c r="UIJ3" s="535"/>
      <c r="UIK3" s="535"/>
      <c r="UIL3" s="535"/>
      <c r="UIM3" s="535"/>
      <c r="UIN3" s="535"/>
      <c r="UIO3" s="535"/>
      <c r="UIP3" s="535"/>
      <c r="UIQ3" s="535"/>
      <c r="UIR3" s="535"/>
      <c r="UIS3" s="535"/>
      <c r="UIT3" s="535"/>
      <c r="UIU3" s="535"/>
      <c r="UIV3" s="535"/>
      <c r="UIW3" s="535"/>
      <c r="UIX3" s="535"/>
      <c r="UIY3" s="535"/>
      <c r="UIZ3" s="535"/>
      <c r="UJA3" s="535"/>
      <c r="UJB3" s="535"/>
      <c r="UJC3" s="535"/>
      <c r="UJD3" s="535"/>
      <c r="UJE3" s="535"/>
      <c r="UJF3" s="535"/>
      <c r="UJG3" s="535"/>
      <c r="UJH3" s="535"/>
      <c r="UJI3" s="535"/>
      <c r="UJJ3" s="535"/>
      <c r="UJK3" s="535"/>
      <c r="UJL3" s="535"/>
      <c r="UJM3" s="535"/>
      <c r="UJN3" s="535"/>
      <c r="UJO3" s="535"/>
      <c r="UJP3" s="535"/>
      <c r="UJQ3" s="535"/>
      <c r="UJR3" s="535"/>
      <c r="UJS3" s="535"/>
      <c r="UJT3" s="535"/>
      <c r="UJU3" s="535"/>
      <c r="UJV3" s="535"/>
      <c r="UJW3" s="535"/>
      <c r="UJX3" s="535"/>
      <c r="UJY3" s="535"/>
      <c r="UJZ3" s="535"/>
      <c r="UKA3" s="535"/>
      <c r="UKB3" s="535"/>
      <c r="UKC3" s="535"/>
      <c r="UKD3" s="535"/>
      <c r="UKE3" s="535"/>
      <c r="UKF3" s="535"/>
      <c r="UKG3" s="535"/>
      <c r="UKH3" s="535"/>
      <c r="UKI3" s="535"/>
      <c r="UKJ3" s="535"/>
      <c r="UKK3" s="535"/>
      <c r="UKL3" s="535"/>
      <c r="UKM3" s="535"/>
      <c r="UKN3" s="535"/>
      <c r="UKO3" s="535"/>
      <c r="UKP3" s="535"/>
      <c r="UKQ3" s="535"/>
      <c r="UKR3" s="535"/>
      <c r="UKS3" s="535"/>
      <c r="UKT3" s="535"/>
      <c r="UKU3" s="535"/>
      <c r="UKV3" s="535"/>
      <c r="UKW3" s="535"/>
      <c r="UKX3" s="535"/>
      <c r="UKY3" s="535"/>
      <c r="UKZ3" s="535"/>
      <c r="ULA3" s="535"/>
      <c r="ULB3" s="535"/>
      <c r="ULC3" s="535"/>
      <c r="ULD3" s="535"/>
      <c r="ULE3" s="535"/>
      <c r="ULF3" s="535"/>
      <c r="ULG3" s="535"/>
      <c r="ULH3" s="535"/>
      <c r="ULI3" s="535"/>
      <c r="ULJ3" s="535"/>
      <c r="ULK3" s="535"/>
      <c r="ULL3" s="535"/>
      <c r="ULM3" s="535"/>
      <c r="ULN3" s="535"/>
      <c r="ULO3" s="535"/>
      <c r="ULP3" s="535"/>
      <c r="ULQ3" s="535"/>
      <c r="ULR3" s="535"/>
      <c r="ULS3" s="535"/>
      <c r="ULT3" s="535"/>
      <c r="ULU3" s="535"/>
      <c r="ULV3" s="535"/>
      <c r="ULW3" s="535"/>
      <c r="ULX3" s="535"/>
      <c r="ULY3" s="535"/>
      <c r="ULZ3" s="535"/>
      <c r="UMA3" s="535"/>
      <c r="UMB3" s="535"/>
      <c r="UMC3" s="535"/>
      <c r="UMD3" s="535"/>
      <c r="UME3" s="535"/>
      <c r="UMF3" s="535"/>
      <c r="UMG3" s="535"/>
      <c r="UMH3" s="535"/>
      <c r="UMI3" s="535"/>
      <c r="UMJ3" s="535"/>
      <c r="UMK3" s="535"/>
      <c r="UML3" s="535"/>
      <c r="UMM3" s="535"/>
      <c r="UMN3" s="535"/>
      <c r="UMO3" s="535"/>
      <c r="UMP3" s="535"/>
      <c r="UMQ3" s="535"/>
      <c r="UMR3" s="535"/>
      <c r="UMS3" s="535"/>
      <c r="UMT3" s="535"/>
      <c r="UMU3" s="535"/>
      <c r="UMV3" s="535"/>
      <c r="UMW3" s="535"/>
      <c r="UMX3" s="535"/>
      <c r="UMY3" s="535"/>
      <c r="UMZ3" s="535"/>
      <c r="UNA3" s="535"/>
      <c r="UNB3" s="535"/>
      <c r="UNC3" s="535"/>
      <c r="UND3" s="535"/>
      <c r="UNE3" s="535"/>
      <c r="UNF3" s="535"/>
      <c r="UNG3" s="535"/>
      <c r="UNH3" s="535"/>
      <c r="UNI3" s="535"/>
      <c r="UNJ3" s="535"/>
      <c r="UNK3" s="535"/>
      <c r="UNL3" s="535"/>
      <c r="UNM3" s="535"/>
      <c r="UNN3" s="535"/>
      <c r="UNO3" s="535"/>
      <c r="UNP3" s="535"/>
      <c r="UNQ3" s="535"/>
      <c r="UNR3" s="535"/>
      <c r="UNS3" s="535"/>
      <c r="UNT3" s="535"/>
      <c r="UNU3" s="535"/>
      <c r="UNV3" s="535"/>
      <c r="UNW3" s="535"/>
      <c r="UNX3" s="535"/>
      <c r="UNY3" s="535"/>
      <c r="UNZ3" s="535"/>
      <c r="UOA3" s="535"/>
      <c r="UOB3" s="535"/>
      <c r="UOC3" s="535"/>
      <c r="UOD3" s="535"/>
      <c r="UOE3" s="535"/>
      <c r="UOF3" s="535"/>
      <c r="UOG3" s="535"/>
      <c r="UOH3" s="535"/>
      <c r="UOI3" s="535"/>
      <c r="UOJ3" s="535"/>
      <c r="UOK3" s="535"/>
      <c r="UOL3" s="535"/>
      <c r="UOM3" s="535"/>
      <c r="UON3" s="535"/>
      <c r="UOO3" s="535"/>
      <c r="UOP3" s="535"/>
      <c r="UOQ3" s="535"/>
      <c r="UOR3" s="535"/>
      <c r="UOS3" s="535"/>
      <c r="UOT3" s="535"/>
      <c r="UOU3" s="535"/>
      <c r="UOV3" s="535"/>
      <c r="UOW3" s="535"/>
      <c r="UOX3" s="535"/>
      <c r="UOY3" s="535"/>
      <c r="UOZ3" s="535"/>
      <c r="UPA3" s="535"/>
      <c r="UPB3" s="535"/>
      <c r="UPC3" s="535"/>
      <c r="UPD3" s="535"/>
      <c r="UPE3" s="535"/>
      <c r="UPF3" s="535"/>
      <c r="UPG3" s="535"/>
      <c r="UPH3" s="535"/>
      <c r="UPI3" s="535"/>
      <c r="UPJ3" s="535"/>
      <c r="UPK3" s="535"/>
      <c r="UPL3" s="535"/>
      <c r="UPM3" s="535"/>
      <c r="UPN3" s="535"/>
      <c r="UPO3" s="535"/>
      <c r="UPP3" s="535"/>
      <c r="UPQ3" s="535"/>
      <c r="UPR3" s="535"/>
      <c r="UPS3" s="535"/>
      <c r="UPT3" s="535"/>
      <c r="UPU3" s="535"/>
      <c r="UPV3" s="535"/>
      <c r="UPW3" s="535"/>
      <c r="UPX3" s="535"/>
      <c r="UPY3" s="535"/>
      <c r="UPZ3" s="535"/>
      <c r="UQA3" s="535"/>
      <c r="UQB3" s="535"/>
      <c r="UQC3" s="535"/>
      <c r="UQD3" s="535"/>
      <c r="UQE3" s="535"/>
      <c r="UQF3" s="535"/>
      <c r="UQG3" s="535"/>
      <c r="UQH3" s="535"/>
      <c r="UQI3" s="535"/>
      <c r="UQJ3" s="535"/>
      <c r="UQK3" s="535"/>
      <c r="UQL3" s="535"/>
      <c r="UQM3" s="535"/>
      <c r="UQN3" s="535"/>
      <c r="UQO3" s="535"/>
      <c r="UQP3" s="535"/>
      <c r="UQQ3" s="535"/>
      <c r="UQR3" s="535"/>
      <c r="UQS3" s="535"/>
      <c r="UQT3" s="535"/>
      <c r="UQU3" s="535"/>
      <c r="UQV3" s="535"/>
      <c r="UQW3" s="535"/>
      <c r="UQX3" s="535"/>
      <c r="UQY3" s="535"/>
      <c r="UQZ3" s="535"/>
      <c r="URA3" s="535"/>
      <c r="URB3" s="535"/>
      <c r="URC3" s="535"/>
      <c r="URD3" s="535"/>
      <c r="URE3" s="535"/>
      <c r="URF3" s="535"/>
      <c r="URG3" s="535"/>
      <c r="URH3" s="535"/>
      <c r="URI3" s="535"/>
      <c r="URJ3" s="535"/>
      <c r="URK3" s="535"/>
      <c r="URL3" s="535"/>
      <c r="URM3" s="535"/>
      <c r="URN3" s="535"/>
      <c r="URO3" s="535"/>
      <c r="URP3" s="535"/>
      <c r="URQ3" s="535"/>
      <c r="URR3" s="535"/>
      <c r="URS3" s="535"/>
      <c r="URT3" s="535"/>
      <c r="URU3" s="535"/>
      <c r="URV3" s="535"/>
      <c r="URW3" s="535"/>
      <c r="URX3" s="535"/>
      <c r="URY3" s="535"/>
      <c r="URZ3" s="535"/>
      <c r="USA3" s="535"/>
      <c r="USB3" s="535"/>
      <c r="USC3" s="535"/>
      <c r="USD3" s="535"/>
      <c r="USE3" s="535"/>
      <c r="USF3" s="535"/>
      <c r="USG3" s="535"/>
      <c r="USH3" s="535"/>
      <c r="USI3" s="535"/>
      <c r="USJ3" s="535"/>
      <c r="USK3" s="535"/>
      <c r="USL3" s="535"/>
      <c r="USM3" s="535"/>
      <c r="USN3" s="535"/>
      <c r="USO3" s="535"/>
      <c r="USP3" s="535"/>
      <c r="USQ3" s="535"/>
      <c r="USR3" s="535"/>
      <c r="USS3" s="535"/>
      <c r="UST3" s="535"/>
      <c r="USU3" s="535"/>
      <c r="USV3" s="535"/>
      <c r="USW3" s="535"/>
      <c r="USX3" s="535"/>
      <c r="USY3" s="535"/>
      <c r="USZ3" s="535"/>
      <c r="UTA3" s="535"/>
      <c r="UTB3" s="535"/>
      <c r="UTC3" s="535"/>
      <c r="UTD3" s="535"/>
      <c r="UTE3" s="535"/>
      <c r="UTF3" s="535"/>
      <c r="UTG3" s="535"/>
      <c r="UTH3" s="535"/>
      <c r="UTI3" s="535"/>
      <c r="UTJ3" s="535"/>
      <c r="UTK3" s="535"/>
      <c r="UTL3" s="535"/>
      <c r="UTM3" s="535"/>
      <c r="UTN3" s="535"/>
      <c r="UTO3" s="535"/>
      <c r="UTP3" s="535"/>
      <c r="UTQ3" s="535"/>
      <c r="UTR3" s="535"/>
      <c r="UTS3" s="535"/>
      <c r="UTT3" s="535"/>
      <c r="UTU3" s="535"/>
      <c r="UTV3" s="535"/>
      <c r="UTW3" s="535"/>
      <c r="UTX3" s="535"/>
      <c r="UTY3" s="535"/>
      <c r="UTZ3" s="535"/>
      <c r="UUA3" s="535"/>
      <c r="UUB3" s="535"/>
      <c r="UUC3" s="535"/>
      <c r="UUD3" s="535"/>
      <c r="UUE3" s="535"/>
      <c r="UUF3" s="535"/>
      <c r="UUG3" s="535"/>
      <c r="UUH3" s="535"/>
      <c r="UUI3" s="535"/>
      <c r="UUJ3" s="535"/>
      <c r="UUK3" s="535"/>
      <c r="UUL3" s="535"/>
      <c r="UUM3" s="535"/>
      <c r="UUN3" s="535"/>
      <c r="UUO3" s="535"/>
      <c r="UUP3" s="535"/>
      <c r="UUQ3" s="535"/>
      <c r="UUR3" s="535"/>
      <c r="UUS3" s="535"/>
      <c r="UUT3" s="535"/>
      <c r="UUU3" s="535"/>
      <c r="UUV3" s="535"/>
      <c r="UUW3" s="535"/>
      <c r="UUX3" s="535"/>
      <c r="UUY3" s="535"/>
      <c r="UUZ3" s="535"/>
      <c r="UVA3" s="535"/>
      <c r="UVB3" s="535"/>
      <c r="UVC3" s="535"/>
      <c r="UVD3" s="535"/>
      <c r="UVE3" s="535"/>
      <c r="UVF3" s="535"/>
      <c r="UVG3" s="535"/>
      <c r="UVH3" s="535"/>
      <c r="UVI3" s="535"/>
      <c r="UVJ3" s="535"/>
      <c r="UVK3" s="535"/>
      <c r="UVL3" s="535"/>
      <c r="UVM3" s="535"/>
      <c r="UVN3" s="535"/>
      <c r="UVO3" s="535"/>
      <c r="UVP3" s="535"/>
      <c r="UVQ3" s="535"/>
      <c r="UVR3" s="535"/>
      <c r="UVS3" s="535"/>
      <c r="UVT3" s="535"/>
      <c r="UVU3" s="535"/>
      <c r="UVV3" s="535"/>
      <c r="UVW3" s="535"/>
      <c r="UVX3" s="535"/>
      <c r="UVY3" s="535"/>
      <c r="UVZ3" s="535"/>
      <c r="UWA3" s="535"/>
      <c r="UWB3" s="535"/>
      <c r="UWC3" s="535"/>
      <c r="UWD3" s="535"/>
      <c r="UWE3" s="535"/>
      <c r="UWF3" s="535"/>
      <c r="UWG3" s="535"/>
      <c r="UWH3" s="535"/>
      <c r="UWI3" s="535"/>
      <c r="UWJ3" s="535"/>
      <c r="UWK3" s="535"/>
      <c r="UWL3" s="535"/>
      <c r="UWM3" s="535"/>
      <c r="UWN3" s="535"/>
      <c r="UWO3" s="535"/>
      <c r="UWP3" s="535"/>
      <c r="UWQ3" s="535"/>
      <c r="UWR3" s="535"/>
      <c r="UWS3" s="535"/>
      <c r="UWT3" s="535"/>
      <c r="UWU3" s="535"/>
      <c r="UWV3" s="535"/>
      <c r="UWW3" s="535"/>
      <c r="UWX3" s="535"/>
      <c r="UWY3" s="535"/>
      <c r="UWZ3" s="535"/>
      <c r="UXA3" s="535"/>
      <c r="UXB3" s="535"/>
      <c r="UXC3" s="535"/>
      <c r="UXD3" s="535"/>
      <c r="UXE3" s="535"/>
      <c r="UXF3" s="535"/>
      <c r="UXG3" s="535"/>
      <c r="UXH3" s="535"/>
      <c r="UXI3" s="535"/>
      <c r="UXJ3" s="535"/>
      <c r="UXK3" s="535"/>
      <c r="UXL3" s="535"/>
      <c r="UXM3" s="535"/>
      <c r="UXN3" s="535"/>
      <c r="UXO3" s="535"/>
      <c r="UXP3" s="535"/>
      <c r="UXQ3" s="535"/>
      <c r="UXR3" s="535"/>
      <c r="UXS3" s="535"/>
      <c r="UXT3" s="535"/>
      <c r="UXU3" s="535"/>
      <c r="UXV3" s="535"/>
      <c r="UXW3" s="535"/>
      <c r="UXX3" s="535"/>
      <c r="UXY3" s="535"/>
      <c r="UXZ3" s="535"/>
      <c r="UYA3" s="535"/>
      <c r="UYB3" s="535"/>
      <c r="UYC3" s="535"/>
      <c r="UYD3" s="535"/>
      <c r="UYE3" s="535"/>
      <c r="UYF3" s="535"/>
      <c r="UYG3" s="535"/>
      <c r="UYH3" s="535"/>
      <c r="UYI3" s="535"/>
      <c r="UYJ3" s="535"/>
      <c r="UYK3" s="535"/>
      <c r="UYL3" s="535"/>
      <c r="UYM3" s="535"/>
      <c r="UYN3" s="535"/>
      <c r="UYO3" s="535"/>
      <c r="UYP3" s="535"/>
      <c r="UYQ3" s="535"/>
      <c r="UYR3" s="535"/>
      <c r="UYS3" s="535"/>
      <c r="UYT3" s="535"/>
      <c r="UYU3" s="535"/>
      <c r="UYV3" s="535"/>
      <c r="UYW3" s="535"/>
      <c r="UYX3" s="535"/>
      <c r="UYY3" s="535"/>
      <c r="UYZ3" s="535"/>
      <c r="UZA3" s="535"/>
      <c r="UZB3" s="535"/>
      <c r="UZC3" s="535"/>
      <c r="UZD3" s="535"/>
      <c r="UZE3" s="535"/>
      <c r="UZF3" s="535"/>
      <c r="UZG3" s="535"/>
      <c r="UZH3" s="535"/>
      <c r="UZI3" s="535"/>
      <c r="UZJ3" s="535"/>
      <c r="UZK3" s="535"/>
      <c r="UZL3" s="535"/>
      <c r="UZM3" s="535"/>
      <c r="UZN3" s="535"/>
      <c r="UZO3" s="535"/>
      <c r="UZP3" s="535"/>
      <c r="UZQ3" s="535"/>
      <c r="UZR3" s="535"/>
      <c r="UZS3" s="535"/>
      <c r="UZT3" s="535"/>
      <c r="UZU3" s="535"/>
      <c r="UZV3" s="535"/>
      <c r="UZW3" s="535"/>
      <c r="UZX3" s="535"/>
      <c r="UZY3" s="535"/>
      <c r="UZZ3" s="535"/>
      <c r="VAA3" s="535"/>
      <c r="VAB3" s="535"/>
      <c r="VAC3" s="535"/>
      <c r="VAD3" s="535"/>
      <c r="VAE3" s="535"/>
      <c r="VAF3" s="535"/>
      <c r="VAG3" s="535"/>
      <c r="VAH3" s="535"/>
      <c r="VAI3" s="535"/>
      <c r="VAJ3" s="535"/>
      <c r="VAK3" s="535"/>
      <c r="VAL3" s="535"/>
      <c r="VAM3" s="535"/>
      <c r="VAN3" s="535"/>
      <c r="VAO3" s="535"/>
      <c r="VAP3" s="535"/>
      <c r="VAQ3" s="535"/>
      <c r="VAR3" s="535"/>
      <c r="VAS3" s="535"/>
      <c r="VAT3" s="535"/>
      <c r="VAU3" s="535"/>
      <c r="VAV3" s="535"/>
      <c r="VAW3" s="535"/>
      <c r="VAX3" s="535"/>
      <c r="VAY3" s="535"/>
      <c r="VAZ3" s="535"/>
      <c r="VBA3" s="535"/>
      <c r="VBB3" s="535"/>
      <c r="VBC3" s="535"/>
      <c r="VBD3" s="535"/>
      <c r="VBE3" s="535"/>
      <c r="VBF3" s="535"/>
      <c r="VBG3" s="535"/>
      <c r="VBH3" s="535"/>
      <c r="VBI3" s="535"/>
      <c r="VBJ3" s="535"/>
      <c r="VBK3" s="535"/>
      <c r="VBL3" s="535"/>
      <c r="VBM3" s="535"/>
      <c r="VBN3" s="535"/>
      <c r="VBO3" s="535"/>
      <c r="VBP3" s="535"/>
      <c r="VBQ3" s="535"/>
      <c r="VBR3" s="535"/>
      <c r="VBS3" s="535"/>
      <c r="VBT3" s="535"/>
      <c r="VBU3" s="535"/>
      <c r="VBV3" s="535"/>
      <c r="VBW3" s="535"/>
      <c r="VBX3" s="535"/>
      <c r="VBY3" s="535"/>
      <c r="VBZ3" s="535"/>
      <c r="VCA3" s="535"/>
      <c r="VCB3" s="535"/>
      <c r="VCC3" s="535"/>
      <c r="VCD3" s="535"/>
      <c r="VCE3" s="535"/>
      <c r="VCF3" s="535"/>
      <c r="VCG3" s="535"/>
      <c r="VCH3" s="535"/>
      <c r="VCI3" s="535"/>
      <c r="VCJ3" s="535"/>
      <c r="VCK3" s="535"/>
      <c r="VCL3" s="535"/>
      <c r="VCM3" s="535"/>
      <c r="VCN3" s="535"/>
      <c r="VCO3" s="535"/>
      <c r="VCP3" s="535"/>
      <c r="VCQ3" s="535"/>
      <c r="VCR3" s="535"/>
      <c r="VCS3" s="535"/>
      <c r="VCT3" s="535"/>
      <c r="VCU3" s="535"/>
      <c r="VCV3" s="535"/>
      <c r="VCW3" s="535"/>
      <c r="VCX3" s="535"/>
      <c r="VCY3" s="535"/>
      <c r="VCZ3" s="535"/>
      <c r="VDA3" s="535"/>
      <c r="VDB3" s="535"/>
      <c r="VDC3" s="535"/>
      <c r="VDD3" s="535"/>
      <c r="VDE3" s="535"/>
      <c r="VDF3" s="535"/>
      <c r="VDG3" s="535"/>
      <c r="VDH3" s="535"/>
      <c r="VDI3" s="535"/>
      <c r="VDJ3" s="535"/>
      <c r="VDK3" s="535"/>
      <c r="VDL3" s="535"/>
      <c r="VDM3" s="535"/>
      <c r="VDN3" s="535"/>
      <c r="VDO3" s="535"/>
      <c r="VDP3" s="535"/>
      <c r="VDQ3" s="535"/>
      <c r="VDR3" s="535"/>
      <c r="VDS3" s="535"/>
      <c r="VDT3" s="535"/>
      <c r="VDU3" s="535"/>
      <c r="VDV3" s="535"/>
      <c r="VDW3" s="535"/>
      <c r="VDX3" s="535"/>
      <c r="VDY3" s="535"/>
      <c r="VDZ3" s="535"/>
      <c r="VEA3" s="535"/>
      <c r="VEB3" s="535"/>
      <c r="VEC3" s="535"/>
      <c r="VED3" s="535"/>
      <c r="VEE3" s="535"/>
      <c r="VEF3" s="535"/>
      <c r="VEG3" s="535"/>
      <c r="VEH3" s="535"/>
      <c r="VEI3" s="535"/>
      <c r="VEJ3" s="535"/>
      <c r="VEK3" s="535"/>
      <c r="VEL3" s="535"/>
      <c r="VEM3" s="535"/>
      <c r="VEN3" s="535"/>
      <c r="VEO3" s="535"/>
      <c r="VEP3" s="535"/>
      <c r="VEQ3" s="535"/>
      <c r="VER3" s="535"/>
      <c r="VES3" s="535"/>
      <c r="VET3" s="535"/>
      <c r="VEU3" s="535"/>
      <c r="VEV3" s="535"/>
      <c r="VEW3" s="535"/>
      <c r="VEX3" s="535"/>
      <c r="VEY3" s="535"/>
      <c r="VEZ3" s="535"/>
      <c r="VFA3" s="535"/>
      <c r="VFB3" s="535"/>
      <c r="VFC3" s="535"/>
      <c r="VFD3" s="535"/>
      <c r="VFE3" s="535"/>
      <c r="VFF3" s="535"/>
      <c r="VFG3" s="535"/>
      <c r="VFH3" s="535"/>
      <c r="VFI3" s="535"/>
      <c r="VFJ3" s="535"/>
      <c r="VFK3" s="535"/>
      <c r="VFL3" s="535"/>
      <c r="VFM3" s="535"/>
      <c r="VFN3" s="535"/>
      <c r="VFO3" s="535"/>
      <c r="VFP3" s="535"/>
      <c r="VFQ3" s="535"/>
      <c r="VFR3" s="535"/>
      <c r="VFS3" s="535"/>
      <c r="VFT3" s="535"/>
      <c r="VFU3" s="535"/>
      <c r="VFV3" s="535"/>
      <c r="VFW3" s="535"/>
      <c r="VFX3" s="535"/>
      <c r="VFY3" s="535"/>
      <c r="VFZ3" s="535"/>
      <c r="VGA3" s="535"/>
      <c r="VGB3" s="535"/>
      <c r="VGC3" s="535"/>
      <c r="VGD3" s="535"/>
      <c r="VGE3" s="535"/>
      <c r="VGF3" s="535"/>
      <c r="VGG3" s="535"/>
      <c r="VGH3" s="535"/>
      <c r="VGI3" s="535"/>
      <c r="VGJ3" s="535"/>
      <c r="VGK3" s="535"/>
      <c r="VGL3" s="535"/>
      <c r="VGM3" s="535"/>
      <c r="VGN3" s="535"/>
      <c r="VGO3" s="535"/>
      <c r="VGP3" s="535"/>
      <c r="VGQ3" s="535"/>
      <c r="VGR3" s="535"/>
      <c r="VGS3" s="535"/>
      <c r="VGT3" s="535"/>
      <c r="VGU3" s="535"/>
      <c r="VGV3" s="535"/>
      <c r="VGW3" s="535"/>
      <c r="VGX3" s="535"/>
      <c r="VGY3" s="535"/>
      <c r="VGZ3" s="535"/>
      <c r="VHA3" s="535"/>
      <c r="VHB3" s="535"/>
      <c r="VHC3" s="535"/>
      <c r="VHD3" s="535"/>
      <c r="VHE3" s="535"/>
      <c r="VHF3" s="535"/>
      <c r="VHG3" s="535"/>
      <c r="VHH3" s="535"/>
      <c r="VHI3" s="535"/>
      <c r="VHJ3" s="535"/>
      <c r="VHK3" s="535"/>
      <c r="VHL3" s="535"/>
      <c r="VHM3" s="535"/>
      <c r="VHN3" s="535"/>
      <c r="VHO3" s="535"/>
      <c r="VHP3" s="535"/>
      <c r="VHQ3" s="535"/>
      <c r="VHR3" s="535"/>
      <c r="VHS3" s="535"/>
      <c r="VHT3" s="535"/>
      <c r="VHU3" s="535"/>
      <c r="VHV3" s="535"/>
      <c r="VHW3" s="535"/>
      <c r="VHX3" s="535"/>
      <c r="VHY3" s="535"/>
      <c r="VHZ3" s="535"/>
      <c r="VIA3" s="535"/>
      <c r="VIB3" s="535"/>
      <c r="VIC3" s="535"/>
      <c r="VID3" s="535"/>
      <c r="VIE3" s="535"/>
      <c r="VIF3" s="535"/>
      <c r="VIG3" s="535"/>
      <c r="VIH3" s="535"/>
      <c r="VII3" s="535"/>
      <c r="VIJ3" s="535"/>
      <c r="VIK3" s="535"/>
      <c r="VIL3" s="535"/>
      <c r="VIM3" s="535"/>
      <c r="VIN3" s="535"/>
      <c r="VIO3" s="535"/>
      <c r="VIP3" s="535"/>
      <c r="VIQ3" s="535"/>
      <c r="VIR3" s="535"/>
      <c r="VIS3" s="535"/>
      <c r="VIT3" s="535"/>
      <c r="VIU3" s="535"/>
      <c r="VIV3" s="535"/>
      <c r="VIW3" s="535"/>
      <c r="VIX3" s="535"/>
      <c r="VIY3" s="535"/>
      <c r="VIZ3" s="535"/>
      <c r="VJA3" s="535"/>
      <c r="VJB3" s="535"/>
      <c r="VJC3" s="535"/>
      <c r="VJD3" s="535"/>
      <c r="VJE3" s="535"/>
      <c r="VJF3" s="535"/>
      <c r="VJG3" s="535"/>
      <c r="VJH3" s="535"/>
      <c r="VJI3" s="535"/>
      <c r="VJJ3" s="535"/>
      <c r="VJK3" s="535"/>
      <c r="VJL3" s="535"/>
      <c r="VJM3" s="535"/>
      <c r="VJN3" s="535"/>
      <c r="VJO3" s="535"/>
      <c r="VJP3" s="535"/>
      <c r="VJQ3" s="535"/>
      <c r="VJR3" s="535"/>
      <c r="VJS3" s="535"/>
      <c r="VJT3" s="535"/>
      <c r="VJU3" s="535"/>
      <c r="VJV3" s="535"/>
      <c r="VJW3" s="535"/>
      <c r="VJX3" s="535"/>
      <c r="VJY3" s="535"/>
      <c r="VJZ3" s="535"/>
      <c r="VKA3" s="535"/>
      <c r="VKB3" s="535"/>
      <c r="VKC3" s="535"/>
      <c r="VKD3" s="535"/>
      <c r="VKE3" s="535"/>
      <c r="VKF3" s="535"/>
      <c r="VKG3" s="535"/>
      <c r="VKH3" s="535"/>
      <c r="VKI3" s="535"/>
      <c r="VKJ3" s="535"/>
      <c r="VKK3" s="535"/>
      <c r="VKL3" s="535"/>
      <c r="VKM3" s="535"/>
      <c r="VKN3" s="535"/>
      <c r="VKO3" s="535"/>
      <c r="VKP3" s="535"/>
      <c r="VKQ3" s="535"/>
      <c r="VKR3" s="535"/>
      <c r="VKS3" s="535"/>
      <c r="VKT3" s="535"/>
      <c r="VKU3" s="535"/>
      <c r="VKV3" s="535"/>
      <c r="VKW3" s="535"/>
      <c r="VKX3" s="535"/>
      <c r="VKY3" s="535"/>
      <c r="VKZ3" s="535"/>
      <c r="VLA3" s="535"/>
      <c r="VLB3" s="535"/>
      <c r="VLC3" s="535"/>
      <c r="VLD3" s="535"/>
      <c r="VLE3" s="535"/>
      <c r="VLF3" s="535"/>
      <c r="VLG3" s="535"/>
      <c r="VLH3" s="535"/>
      <c r="VLI3" s="535"/>
      <c r="VLJ3" s="535"/>
      <c r="VLK3" s="535"/>
      <c r="VLL3" s="535"/>
      <c r="VLM3" s="535"/>
      <c r="VLN3" s="535"/>
      <c r="VLO3" s="535"/>
      <c r="VLP3" s="535"/>
      <c r="VLQ3" s="535"/>
      <c r="VLR3" s="535"/>
      <c r="VLS3" s="535"/>
      <c r="VLT3" s="535"/>
      <c r="VLU3" s="535"/>
      <c r="VLV3" s="535"/>
      <c r="VLW3" s="535"/>
      <c r="VLX3" s="535"/>
      <c r="VLY3" s="535"/>
      <c r="VLZ3" s="535"/>
      <c r="VMA3" s="535"/>
      <c r="VMB3" s="535"/>
      <c r="VMC3" s="535"/>
      <c r="VMD3" s="535"/>
      <c r="VME3" s="535"/>
      <c r="VMF3" s="535"/>
      <c r="VMG3" s="535"/>
      <c r="VMH3" s="535"/>
      <c r="VMI3" s="535"/>
      <c r="VMJ3" s="535"/>
      <c r="VMK3" s="535"/>
      <c r="VML3" s="535"/>
      <c r="VMM3" s="535"/>
      <c r="VMN3" s="535"/>
      <c r="VMO3" s="535"/>
      <c r="VMP3" s="535"/>
      <c r="VMQ3" s="535"/>
      <c r="VMR3" s="535"/>
      <c r="VMS3" s="535"/>
      <c r="VMT3" s="535"/>
      <c r="VMU3" s="535"/>
      <c r="VMV3" s="535"/>
      <c r="VMW3" s="535"/>
      <c r="VMX3" s="535"/>
      <c r="VMY3" s="535"/>
      <c r="VMZ3" s="535"/>
      <c r="VNA3" s="535"/>
      <c r="VNB3" s="535"/>
      <c r="VNC3" s="535"/>
      <c r="VND3" s="535"/>
      <c r="VNE3" s="535"/>
      <c r="VNF3" s="535"/>
      <c r="VNG3" s="535"/>
      <c r="VNH3" s="535"/>
      <c r="VNI3" s="535"/>
      <c r="VNJ3" s="535"/>
      <c r="VNK3" s="535"/>
      <c r="VNL3" s="535"/>
      <c r="VNM3" s="535"/>
      <c r="VNN3" s="535"/>
      <c r="VNO3" s="535"/>
      <c r="VNP3" s="535"/>
      <c r="VNQ3" s="535"/>
      <c r="VNR3" s="535"/>
      <c r="VNS3" s="535"/>
      <c r="VNT3" s="535"/>
      <c r="VNU3" s="535"/>
      <c r="VNV3" s="535"/>
      <c r="VNW3" s="535"/>
      <c r="VNX3" s="535"/>
      <c r="VNY3" s="535"/>
      <c r="VNZ3" s="535"/>
      <c r="VOA3" s="535"/>
      <c r="VOB3" s="535"/>
      <c r="VOC3" s="535"/>
      <c r="VOD3" s="535"/>
      <c r="VOE3" s="535"/>
      <c r="VOF3" s="535"/>
      <c r="VOG3" s="535"/>
      <c r="VOH3" s="535"/>
      <c r="VOI3" s="535"/>
      <c r="VOJ3" s="535"/>
      <c r="VOK3" s="535"/>
      <c r="VOL3" s="535"/>
      <c r="VOM3" s="535"/>
      <c r="VON3" s="535"/>
      <c r="VOO3" s="535"/>
      <c r="VOP3" s="535"/>
      <c r="VOQ3" s="535"/>
      <c r="VOR3" s="535"/>
      <c r="VOS3" s="535"/>
      <c r="VOT3" s="535"/>
      <c r="VOU3" s="535"/>
      <c r="VOV3" s="535"/>
      <c r="VOW3" s="535"/>
      <c r="VOX3" s="535"/>
      <c r="VOY3" s="535"/>
      <c r="VOZ3" s="535"/>
      <c r="VPA3" s="535"/>
      <c r="VPB3" s="535"/>
      <c r="VPC3" s="535"/>
      <c r="VPD3" s="535"/>
      <c r="VPE3" s="535"/>
      <c r="VPF3" s="535"/>
      <c r="VPG3" s="535"/>
      <c r="VPH3" s="535"/>
      <c r="VPI3" s="535"/>
      <c r="VPJ3" s="535"/>
      <c r="VPK3" s="535"/>
      <c r="VPL3" s="535"/>
      <c r="VPM3" s="535"/>
      <c r="VPN3" s="535"/>
      <c r="VPO3" s="535"/>
      <c r="VPP3" s="535"/>
      <c r="VPQ3" s="535"/>
      <c r="VPR3" s="535"/>
      <c r="VPS3" s="535"/>
      <c r="VPT3" s="535"/>
      <c r="VPU3" s="535"/>
      <c r="VPV3" s="535"/>
      <c r="VPW3" s="535"/>
      <c r="VPX3" s="535"/>
      <c r="VPY3" s="535"/>
      <c r="VPZ3" s="535"/>
      <c r="VQA3" s="535"/>
      <c r="VQB3" s="535"/>
      <c r="VQC3" s="535"/>
      <c r="VQD3" s="535"/>
      <c r="VQE3" s="535"/>
      <c r="VQF3" s="535"/>
      <c r="VQG3" s="535"/>
      <c r="VQH3" s="535"/>
      <c r="VQI3" s="535"/>
      <c r="VQJ3" s="535"/>
      <c r="VQK3" s="535"/>
      <c r="VQL3" s="535"/>
      <c r="VQM3" s="535"/>
      <c r="VQN3" s="535"/>
      <c r="VQO3" s="535"/>
      <c r="VQP3" s="535"/>
      <c r="VQQ3" s="535"/>
      <c r="VQR3" s="535"/>
      <c r="VQS3" s="535"/>
      <c r="VQT3" s="535"/>
      <c r="VQU3" s="535"/>
      <c r="VQV3" s="535"/>
      <c r="VQW3" s="535"/>
      <c r="VQX3" s="535"/>
      <c r="VQY3" s="535"/>
      <c r="VQZ3" s="535"/>
      <c r="VRA3" s="535"/>
      <c r="VRB3" s="535"/>
      <c r="VRC3" s="535"/>
      <c r="VRD3" s="535"/>
      <c r="VRE3" s="535"/>
      <c r="VRF3" s="535"/>
      <c r="VRG3" s="535"/>
      <c r="VRH3" s="535"/>
      <c r="VRI3" s="535"/>
      <c r="VRJ3" s="535"/>
      <c r="VRK3" s="535"/>
      <c r="VRL3" s="535"/>
      <c r="VRM3" s="535"/>
      <c r="VRN3" s="535"/>
      <c r="VRO3" s="535"/>
      <c r="VRP3" s="535"/>
      <c r="VRQ3" s="535"/>
      <c r="VRR3" s="535"/>
      <c r="VRS3" s="535"/>
      <c r="VRT3" s="535"/>
      <c r="VRU3" s="535"/>
      <c r="VRV3" s="535"/>
      <c r="VRW3" s="535"/>
      <c r="VRX3" s="535"/>
      <c r="VRY3" s="535"/>
      <c r="VRZ3" s="535"/>
      <c r="VSA3" s="535"/>
      <c r="VSB3" s="535"/>
      <c r="VSC3" s="535"/>
      <c r="VSD3" s="535"/>
      <c r="VSE3" s="535"/>
      <c r="VSF3" s="535"/>
      <c r="VSG3" s="535"/>
      <c r="VSH3" s="535"/>
      <c r="VSI3" s="535"/>
      <c r="VSJ3" s="535"/>
      <c r="VSK3" s="535"/>
      <c r="VSL3" s="535"/>
      <c r="VSM3" s="535"/>
      <c r="VSN3" s="535"/>
      <c r="VSO3" s="535"/>
      <c r="VSP3" s="535"/>
      <c r="VSQ3" s="535"/>
      <c r="VSR3" s="535"/>
      <c r="VSS3" s="535"/>
      <c r="VST3" s="535"/>
      <c r="VSU3" s="535"/>
      <c r="VSV3" s="535"/>
      <c r="VSW3" s="535"/>
      <c r="VSX3" s="535"/>
      <c r="VSY3" s="535"/>
      <c r="VSZ3" s="535"/>
      <c r="VTA3" s="535"/>
      <c r="VTB3" s="535"/>
      <c r="VTC3" s="535"/>
      <c r="VTD3" s="535"/>
      <c r="VTE3" s="535"/>
      <c r="VTF3" s="535"/>
      <c r="VTG3" s="535"/>
      <c r="VTH3" s="535"/>
      <c r="VTI3" s="535"/>
      <c r="VTJ3" s="535"/>
      <c r="VTK3" s="535"/>
      <c r="VTL3" s="535"/>
      <c r="VTM3" s="535"/>
      <c r="VTN3" s="535"/>
      <c r="VTO3" s="535"/>
      <c r="VTP3" s="535"/>
      <c r="VTQ3" s="535"/>
      <c r="VTR3" s="535"/>
      <c r="VTS3" s="535"/>
      <c r="VTT3" s="535"/>
      <c r="VTU3" s="535"/>
      <c r="VTV3" s="535"/>
      <c r="VTW3" s="535"/>
      <c r="VTX3" s="535"/>
      <c r="VTY3" s="535"/>
      <c r="VTZ3" s="535"/>
      <c r="VUA3" s="535"/>
      <c r="VUB3" s="535"/>
      <c r="VUC3" s="535"/>
      <c r="VUD3" s="535"/>
      <c r="VUE3" s="535"/>
      <c r="VUF3" s="535"/>
      <c r="VUG3" s="535"/>
      <c r="VUH3" s="535"/>
      <c r="VUI3" s="535"/>
      <c r="VUJ3" s="535"/>
      <c r="VUK3" s="535"/>
      <c r="VUL3" s="535"/>
      <c r="VUM3" s="535"/>
      <c r="VUN3" s="535"/>
      <c r="VUO3" s="535"/>
      <c r="VUP3" s="535"/>
      <c r="VUQ3" s="535"/>
      <c r="VUR3" s="535"/>
      <c r="VUS3" s="535"/>
      <c r="VUT3" s="535"/>
      <c r="VUU3" s="535"/>
      <c r="VUV3" s="535"/>
      <c r="VUW3" s="535"/>
      <c r="VUX3" s="535"/>
      <c r="VUY3" s="535"/>
      <c r="VUZ3" s="535"/>
      <c r="VVA3" s="535"/>
      <c r="VVB3" s="535"/>
      <c r="VVC3" s="535"/>
      <c r="VVD3" s="535"/>
      <c r="VVE3" s="535"/>
      <c r="VVF3" s="535"/>
      <c r="VVG3" s="535"/>
      <c r="VVH3" s="535"/>
      <c r="VVI3" s="535"/>
      <c r="VVJ3" s="535"/>
      <c r="VVK3" s="535"/>
      <c r="VVL3" s="535"/>
      <c r="VVM3" s="535"/>
      <c r="VVN3" s="535"/>
      <c r="VVO3" s="535"/>
      <c r="VVP3" s="535"/>
      <c r="VVQ3" s="535"/>
      <c r="VVR3" s="535"/>
      <c r="VVS3" s="535"/>
      <c r="VVT3" s="535"/>
      <c r="VVU3" s="535"/>
      <c r="VVV3" s="535"/>
      <c r="VVW3" s="535"/>
      <c r="VVX3" s="535"/>
      <c r="VVY3" s="535"/>
      <c r="VVZ3" s="535"/>
      <c r="VWA3" s="535"/>
      <c r="VWB3" s="535"/>
      <c r="VWC3" s="535"/>
      <c r="VWD3" s="535"/>
      <c r="VWE3" s="535"/>
      <c r="VWF3" s="535"/>
      <c r="VWG3" s="535"/>
      <c r="VWH3" s="535"/>
      <c r="VWI3" s="535"/>
      <c r="VWJ3" s="535"/>
      <c r="VWK3" s="535"/>
      <c r="VWL3" s="535"/>
      <c r="VWM3" s="535"/>
      <c r="VWN3" s="535"/>
      <c r="VWO3" s="535"/>
      <c r="VWP3" s="535"/>
      <c r="VWQ3" s="535"/>
      <c r="VWR3" s="535"/>
      <c r="VWS3" s="535"/>
      <c r="VWT3" s="535"/>
      <c r="VWU3" s="535"/>
      <c r="VWV3" s="535"/>
      <c r="VWW3" s="535"/>
      <c r="VWX3" s="535"/>
      <c r="VWY3" s="535"/>
      <c r="VWZ3" s="535"/>
      <c r="VXA3" s="535"/>
      <c r="VXB3" s="535"/>
      <c r="VXC3" s="535"/>
      <c r="VXD3" s="535"/>
      <c r="VXE3" s="535"/>
      <c r="VXF3" s="535"/>
      <c r="VXG3" s="535"/>
      <c r="VXH3" s="535"/>
      <c r="VXI3" s="535"/>
      <c r="VXJ3" s="535"/>
      <c r="VXK3" s="535"/>
      <c r="VXL3" s="535"/>
      <c r="VXM3" s="535"/>
      <c r="VXN3" s="535"/>
      <c r="VXO3" s="535"/>
      <c r="VXP3" s="535"/>
      <c r="VXQ3" s="535"/>
      <c r="VXR3" s="535"/>
      <c r="VXS3" s="535"/>
      <c r="VXT3" s="535"/>
      <c r="VXU3" s="535"/>
      <c r="VXV3" s="535"/>
      <c r="VXW3" s="535"/>
      <c r="VXX3" s="535"/>
      <c r="VXY3" s="535"/>
      <c r="VXZ3" s="535"/>
      <c r="VYA3" s="535"/>
      <c r="VYB3" s="535"/>
      <c r="VYC3" s="535"/>
      <c r="VYD3" s="535"/>
      <c r="VYE3" s="535"/>
      <c r="VYF3" s="535"/>
      <c r="VYG3" s="535"/>
      <c r="VYH3" s="535"/>
      <c r="VYI3" s="535"/>
      <c r="VYJ3" s="535"/>
      <c r="VYK3" s="535"/>
      <c r="VYL3" s="535"/>
      <c r="VYM3" s="535"/>
      <c r="VYN3" s="535"/>
      <c r="VYO3" s="535"/>
      <c r="VYP3" s="535"/>
      <c r="VYQ3" s="535"/>
      <c r="VYR3" s="535"/>
      <c r="VYS3" s="535"/>
      <c r="VYT3" s="535"/>
      <c r="VYU3" s="535"/>
      <c r="VYV3" s="535"/>
      <c r="VYW3" s="535"/>
      <c r="VYX3" s="535"/>
      <c r="VYY3" s="535"/>
      <c r="VYZ3" s="535"/>
      <c r="VZA3" s="535"/>
      <c r="VZB3" s="535"/>
      <c r="VZC3" s="535"/>
      <c r="VZD3" s="535"/>
      <c r="VZE3" s="535"/>
      <c r="VZF3" s="535"/>
      <c r="VZG3" s="535"/>
      <c r="VZH3" s="535"/>
      <c r="VZI3" s="535"/>
      <c r="VZJ3" s="535"/>
      <c r="VZK3" s="535"/>
      <c r="VZL3" s="535"/>
      <c r="VZM3" s="535"/>
      <c r="VZN3" s="535"/>
      <c r="VZO3" s="535"/>
      <c r="VZP3" s="535"/>
      <c r="VZQ3" s="535"/>
      <c r="VZR3" s="535"/>
      <c r="VZS3" s="535"/>
      <c r="VZT3" s="535"/>
      <c r="VZU3" s="535"/>
      <c r="VZV3" s="535"/>
      <c r="VZW3" s="535"/>
      <c r="VZX3" s="535"/>
      <c r="VZY3" s="535"/>
      <c r="VZZ3" s="535"/>
      <c r="WAA3" s="535"/>
      <c r="WAB3" s="535"/>
      <c r="WAC3" s="535"/>
      <c r="WAD3" s="535"/>
      <c r="WAE3" s="535"/>
      <c r="WAF3" s="535"/>
      <c r="WAG3" s="535"/>
      <c r="WAH3" s="535"/>
      <c r="WAI3" s="535"/>
      <c r="WAJ3" s="535"/>
      <c r="WAK3" s="535"/>
      <c r="WAL3" s="535"/>
      <c r="WAM3" s="535"/>
      <c r="WAN3" s="535"/>
      <c r="WAO3" s="535"/>
      <c r="WAP3" s="535"/>
      <c r="WAQ3" s="535"/>
      <c r="WAR3" s="535"/>
      <c r="WAS3" s="535"/>
      <c r="WAT3" s="535"/>
      <c r="WAU3" s="535"/>
      <c r="WAV3" s="535"/>
      <c r="WAW3" s="535"/>
      <c r="WAX3" s="535"/>
      <c r="WAY3" s="535"/>
      <c r="WAZ3" s="535"/>
      <c r="WBA3" s="535"/>
      <c r="WBB3" s="535"/>
      <c r="WBC3" s="535"/>
      <c r="WBD3" s="535"/>
      <c r="WBE3" s="535"/>
      <c r="WBF3" s="535"/>
      <c r="WBG3" s="535"/>
      <c r="WBH3" s="535"/>
      <c r="WBI3" s="535"/>
      <c r="WBJ3" s="535"/>
      <c r="WBK3" s="535"/>
      <c r="WBL3" s="535"/>
      <c r="WBM3" s="535"/>
      <c r="WBN3" s="535"/>
      <c r="WBO3" s="535"/>
      <c r="WBP3" s="535"/>
      <c r="WBQ3" s="535"/>
      <c r="WBR3" s="535"/>
      <c r="WBS3" s="535"/>
      <c r="WBT3" s="535"/>
      <c r="WBU3" s="535"/>
      <c r="WBV3" s="535"/>
      <c r="WBW3" s="535"/>
      <c r="WBX3" s="535"/>
      <c r="WBY3" s="535"/>
      <c r="WBZ3" s="535"/>
      <c r="WCA3" s="535"/>
      <c r="WCB3" s="535"/>
      <c r="WCC3" s="535"/>
      <c r="WCD3" s="535"/>
      <c r="WCE3" s="535"/>
      <c r="WCF3" s="535"/>
      <c r="WCG3" s="535"/>
      <c r="WCH3" s="535"/>
      <c r="WCI3" s="535"/>
      <c r="WCJ3" s="535"/>
      <c r="WCK3" s="535"/>
      <c r="WCL3" s="535"/>
      <c r="WCM3" s="535"/>
      <c r="WCN3" s="535"/>
      <c r="WCO3" s="535"/>
      <c r="WCP3" s="535"/>
      <c r="WCQ3" s="535"/>
      <c r="WCR3" s="535"/>
      <c r="WCS3" s="535"/>
      <c r="WCT3" s="535"/>
      <c r="WCU3" s="535"/>
      <c r="WCV3" s="535"/>
      <c r="WCW3" s="535"/>
      <c r="WCX3" s="535"/>
      <c r="WCY3" s="535"/>
      <c r="WCZ3" s="535"/>
      <c r="WDA3" s="535"/>
      <c r="WDB3" s="535"/>
      <c r="WDC3" s="535"/>
      <c r="WDD3" s="535"/>
      <c r="WDE3" s="535"/>
      <c r="WDF3" s="535"/>
      <c r="WDG3" s="535"/>
      <c r="WDH3" s="535"/>
      <c r="WDI3" s="535"/>
      <c r="WDJ3" s="535"/>
      <c r="WDK3" s="535"/>
      <c r="WDL3" s="535"/>
      <c r="WDM3" s="535"/>
      <c r="WDN3" s="535"/>
      <c r="WDO3" s="535"/>
      <c r="WDP3" s="535"/>
      <c r="WDQ3" s="535"/>
      <c r="WDR3" s="535"/>
      <c r="WDS3" s="535"/>
      <c r="WDT3" s="535"/>
      <c r="WDU3" s="535"/>
      <c r="WDV3" s="535"/>
      <c r="WDW3" s="535"/>
      <c r="WDX3" s="535"/>
      <c r="WDY3" s="535"/>
      <c r="WDZ3" s="535"/>
      <c r="WEA3" s="535"/>
      <c r="WEB3" s="535"/>
      <c r="WEC3" s="535"/>
      <c r="WED3" s="535"/>
      <c r="WEE3" s="535"/>
      <c r="WEF3" s="535"/>
      <c r="WEG3" s="535"/>
      <c r="WEH3" s="535"/>
      <c r="WEI3" s="535"/>
      <c r="WEJ3" s="535"/>
      <c r="WEK3" s="535"/>
      <c r="WEL3" s="535"/>
      <c r="WEM3" s="535"/>
      <c r="WEN3" s="535"/>
      <c r="WEO3" s="535"/>
      <c r="WEP3" s="535"/>
      <c r="WEQ3" s="535"/>
      <c r="WER3" s="535"/>
      <c r="WES3" s="535"/>
      <c r="WET3" s="535"/>
      <c r="WEU3" s="535"/>
      <c r="WEV3" s="535"/>
      <c r="WEW3" s="535"/>
      <c r="WEX3" s="535"/>
      <c r="WEY3" s="535"/>
      <c r="WEZ3" s="535"/>
      <c r="WFA3" s="535"/>
      <c r="WFB3" s="535"/>
      <c r="WFC3" s="535"/>
      <c r="WFD3" s="535"/>
      <c r="WFE3" s="535"/>
      <c r="WFF3" s="535"/>
      <c r="WFG3" s="535"/>
      <c r="WFH3" s="535"/>
      <c r="WFI3" s="535"/>
      <c r="WFJ3" s="535"/>
      <c r="WFK3" s="535"/>
      <c r="WFL3" s="535"/>
      <c r="WFM3" s="535"/>
      <c r="WFN3" s="535"/>
      <c r="WFO3" s="535"/>
      <c r="WFP3" s="535"/>
      <c r="WFQ3" s="535"/>
      <c r="WFR3" s="535"/>
      <c r="WFS3" s="535"/>
      <c r="WFT3" s="535"/>
      <c r="WFU3" s="535"/>
      <c r="WFV3" s="535"/>
      <c r="WFW3" s="535"/>
      <c r="WFX3" s="535"/>
      <c r="WFY3" s="535"/>
      <c r="WFZ3" s="535"/>
      <c r="WGA3" s="535"/>
      <c r="WGB3" s="535"/>
      <c r="WGC3" s="535"/>
      <c r="WGD3" s="535"/>
      <c r="WGE3" s="535"/>
      <c r="WGF3" s="535"/>
      <c r="WGG3" s="535"/>
      <c r="WGH3" s="535"/>
      <c r="WGI3" s="535"/>
      <c r="WGJ3" s="535"/>
      <c r="WGK3" s="535"/>
      <c r="WGL3" s="535"/>
      <c r="WGM3" s="535"/>
      <c r="WGN3" s="535"/>
      <c r="WGO3" s="535"/>
      <c r="WGP3" s="535"/>
      <c r="WGQ3" s="535"/>
      <c r="WGR3" s="535"/>
      <c r="WGS3" s="535"/>
      <c r="WGT3" s="535"/>
      <c r="WGU3" s="535"/>
      <c r="WGV3" s="535"/>
      <c r="WGW3" s="535"/>
      <c r="WGX3" s="535"/>
      <c r="WGY3" s="535"/>
      <c r="WGZ3" s="535"/>
      <c r="WHA3" s="535"/>
      <c r="WHB3" s="535"/>
      <c r="WHC3" s="535"/>
      <c r="WHD3" s="535"/>
      <c r="WHE3" s="535"/>
      <c r="WHF3" s="535"/>
      <c r="WHG3" s="535"/>
      <c r="WHH3" s="535"/>
      <c r="WHI3" s="535"/>
      <c r="WHJ3" s="535"/>
      <c r="WHK3" s="535"/>
      <c r="WHL3" s="535"/>
      <c r="WHM3" s="535"/>
      <c r="WHN3" s="535"/>
      <c r="WHO3" s="535"/>
      <c r="WHP3" s="535"/>
      <c r="WHQ3" s="535"/>
      <c r="WHR3" s="535"/>
      <c r="WHS3" s="535"/>
      <c r="WHT3" s="535"/>
      <c r="WHU3" s="535"/>
      <c r="WHV3" s="535"/>
      <c r="WHW3" s="535"/>
      <c r="WHX3" s="535"/>
      <c r="WHY3" s="535"/>
      <c r="WHZ3" s="535"/>
      <c r="WIA3" s="535"/>
      <c r="WIB3" s="535"/>
      <c r="WIC3" s="535"/>
      <c r="WID3" s="535"/>
      <c r="WIE3" s="535"/>
      <c r="WIF3" s="535"/>
      <c r="WIG3" s="535"/>
      <c r="WIH3" s="535"/>
      <c r="WII3" s="535"/>
      <c r="WIJ3" s="535"/>
      <c r="WIK3" s="535"/>
      <c r="WIL3" s="535"/>
      <c r="WIM3" s="535"/>
      <c r="WIN3" s="535"/>
      <c r="WIO3" s="535"/>
      <c r="WIP3" s="535"/>
      <c r="WIQ3" s="535"/>
      <c r="WIR3" s="535"/>
      <c r="WIS3" s="535"/>
      <c r="WIT3" s="535"/>
      <c r="WIU3" s="535"/>
      <c r="WIV3" s="535"/>
      <c r="WIW3" s="535"/>
      <c r="WIX3" s="535"/>
      <c r="WIY3" s="535"/>
      <c r="WIZ3" s="535"/>
      <c r="WJA3" s="535"/>
      <c r="WJB3" s="535"/>
      <c r="WJC3" s="535"/>
      <c r="WJD3" s="535"/>
      <c r="WJE3" s="535"/>
      <c r="WJF3" s="535"/>
      <c r="WJG3" s="535"/>
      <c r="WJH3" s="535"/>
      <c r="WJI3" s="535"/>
      <c r="WJJ3" s="535"/>
      <c r="WJK3" s="535"/>
      <c r="WJL3" s="535"/>
      <c r="WJM3" s="535"/>
      <c r="WJN3" s="535"/>
      <c r="WJO3" s="535"/>
      <c r="WJP3" s="535"/>
      <c r="WJQ3" s="535"/>
      <c r="WJR3" s="535"/>
      <c r="WJS3" s="535"/>
      <c r="WJT3" s="535"/>
      <c r="WJU3" s="535"/>
      <c r="WJV3" s="535"/>
      <c r="WJW3" s="535"/>
      <c r="WJX3" s="535"/>
      <c r="WJY3" s="535"/>
      <c r="WJZ3" s="535"/>
      <c r="WKA3" s="535"/>
      <c r="WKB3" s="535"/>
      <c r="WKC3" s="535"/>
      <c r="WKD3" s="535"/>
      <c r="WKE3" s="535"/>
      <c r="WKF3" s="535"/>
      <c r="WKG3" s="535"/>
      <c r="WKH3" s="535"/>
      <c r="WKI3" s="535"/>
      <c r="WKJ3" s="535"/>
      <c r="WKK3" s="535"/>
      <c r="WKL3" s="535"/>
      <c r="WKM3" s="535"/>
      <c r="WKN3" s="535"/>
      <c r="WKO3" s="535"/>
      <c r="WKP3" s="535"/>
      <c r="WKQ3" s="535"/>
      <c r="WKR3" s="535"/>
      <c r="WKS3" s="535"/>
      <c r="WKT3" s="535"/>
      <c r="WKU3" s="535"/>
      <c r="WKV3" s="535"/>
      <c r="WKW3" s="535"/>
      <c r="WKX3" s="535"/>
      <c r="WKY3" s="535"/>
      <c r="WKZ3" s="535"/>
      <c r="WLA3" s="535"/>
      <c r="WLB3" s="535"/>
      <c r="WLC3" s="535"/>
      <c r="WLD3" s="535"/>
      <c r="WLE3" s="535"/>
      <c r="WLF3" s="535"/>
      <c r="WLG3" s="535"/>
      <c r="WLH3" s="535"/>
      <c r="WLI3" s="535"/>
      <c r="WLJ3" s="535"/>
      <c r="WLK3" s="535"/>
      <c r="WLL3" s="535"/>
      <c r="WLM3" s="535"/>
      <c r="WLN3" s="535"/>
      <c r="WLO3" s="535"/>
      <c r="WLP3" s="535"/>
      <c r="WLQ3" s="535"/>
      <c r="WLR3" s="535"/>
      <c r="WLS3" s="535"/>
      <c r="WLT3" s="535"/>
      <c r="WLU3" s="535"/>
      <c r="WLV3" s="535"/>
      <c r="WLW3" s="535"/>
      <c r="WLX3" s="535"/>
      <c r="WLY3" s="535"/>
      <c r="WLZ3" s="535"/>
      <c r="WMA3" s="535"/>
      <c r="WMB3" s="535"/>
      <c r="WMC3" s="535"/>
      <c r="WMD3" s="535"/>
      <c r="WME3" s="535"/>
      <c r="WMF3" s="535"/>
      <c r="WMG3" s="535"/>
      <c r="WMH3" s="535"/>
      <c r="WMI3" s="535"/>
      <c r="WMJ3" s="535"/>
      <c r="WMK3" s="535"/>
      <c r="WML3" s="535"/>
      <c r="WMM3" s="535"/>
      <c r="WMN3" s="535"/>
      <c r="WMO3" s="535"/>
      <c r="WMP3" s="535"/>
      <c r="WMQ3" s="535"/>
      <c r="WMR3" s="535"/>
      <c r="WMS3" s="535"/>
      <c r="WMT3" s="535"/>
      <c r="WMU3" s="535"/>
      <c r="WMV3" s="535"/>
      <c r="WMW3" s="535"/>
      <c r="WMX3" s="535"/>
      <c r="WMY3" s="535"/>
      <c r="WMZ3" s="535"/>
      <c r="WNA3" s="535"/>
      <c r="WNB3" s="535"/>
      <c r="WNC3" s="535"/>
      <c r="WND3" s="535"/>
      <c r="WNE3" s="535"/>
      <c r="WNF3" s="535"/>
      <c r="WNG3" s="535"/>
      <c r="WNH3" s="535"/>
      <c r="WNI3" s="535"/>
      <c r="WNJ3" s="535"/>
      <c r="WNK3" s="535"/>
      <c r="WNL3" s="535"/>
      <c r="WNM3" s="535"/>
      <c r="WNN3" s="535"/>
      <c r="WNO3" s="535"/>
      <c r="WNP3" s="535"/>
      <c r="WNQ3" s="535"/>
      <c r="WNR3" s="535"/>
      <c r="WNS3" s="535"/>
      <c r="WNT3" s="535"/>
      <c r="WNU3" s="535"/>
      <c r="WNV3" s="535"/>
      <c r="WNW3" s="535"/>
      <c r="WNX3" s="535"/>
      <c r="WNY3" s="535"/>
      <c r="WNZ3" s="535"/>
      <c r="WOA3" s="535"/>
      <c r="WOB3" s="535"/>
      <c r="WOC3" s="535"/>
      <c r="WOD3" s="535"/>
      <c r="WOE3" s="535"/>
      <c r="WOF3" s="535"/>
      <c r="WOG3" s="535"/>
      <c r="WOH3" s="535"/>
      <c r="WOI3" s="535"/>
      <c r="WOJ3" s="535"/>
      <c r="WOK3" s="535"/>
      <c r="WOL3" s="535"/>
      <c r="WOM3" s="535"/>
      <c r="WON3" s="535"/>
      <c r="WOO3" s="535"/>
      <c r="WOP3" s="535"/>
      <c r="WOQ3" s="535"/>
      <c r="WOR3" s="535"/>
      <c r="WOS3" s="535"/>
      <c r="WOT3" s="535"/>
      <c r="WOU3" s="535"/>
      <c r="WOV3" s="535"/>
      <c r="WOW3" s="535"/>
      <c r="WOX3" s="535"/>
      <c r="WOY3" s="535"/>
      <c r="WOZ3" s="535"/>
      <c r="WPA3" s="535"/>
      <c r="WPB3" s="535"/>
      <c r="WPC3" s="535"/>
      <c r="WPD3" s="535"/>
      <c r="WPE3" s="535"/>
      <c r="WPF3" s="535"/>
      <c r="WPG3" s="535"/>
      <c r="WPH3" s="535"/>
      <c r="WPI3" s="535"/>
      <c r="WPJ3" s="535"/>
      <c r="WPK3" s="535"/>
      <c r="WPL3" s="535"/>
      <c r="WPM3" s="535"/>
      <c r="WPN3" s="535"/>
      <c r="WPO3" s="535"/>
      <c r="WPP3" s="535"/>
      <c r="WPQ3" s="535"/>
      <c r="WPR3" s="535"/>
      <c r="WPS3" s="535"/>
      <c r="WPT3" s="535"/>
      <c r="WPU3" s="535"/>
      <c r="WPV3" s="535"/>
      <c r="WPW3" s="535"/>
      <c r="WPX3" s="535"/>
      <c r="WPY3" s="535"/>
      <c r="WPZ3" s="535"/>
      <c r="WQA3" s="535"/>
      <c r="WQB3" s="535"/>
      <c r="WQC3" s="535"/>
      <c r="WQD3" s="535"/>
      <c r="WQE3" s="535"/>
      <c r="WQF3" s="535"/>
      <c r="WQG3" s="535"/>
      <c r="WQH3" s="535"/>
      <c r="WQI3" s="535"/>
      <c r="WQJ3" s="535"/>
      <c r="WQK3" s="535"/>
      <c r="WQL3" s="535"/>
      <c r="WQM3" s="535"/>
      <c r="WQN3" s="535"/>
      <c r="WQO3" s="535"/>
      <c r="WQP3" s="535"/>
      <c r="WQQ3" s="535"/>
      <c r="WQR3" s="535"/>
      <c r="WQS3" s="535"/>
      <c r="WQT3" s="535"/>
      <c r="WQU3" s="535"/>
      <c r="WQV3" s="535"/>
      <c r="WQW3" s="535"/>
      <c r="WQX3" s="535"/>
      <c r="WQY3" s="535"/>
      <c r="WQZ3" s="535"/>
      <c r="WRA3" s="535"/>
      <c r="WRB3" s="535"/>
      <c r="WRC3" s="535"/>
      <c r="WRD3" s="535"/>
      <c r="WRE3" s="535"/>
      <c r="WRF3" s="535"/>
      <c r="WRG3" s="535"/>
      <c r="WRH3" s="535"/>
      <c r="WRI3" s="535"/>
      <c r="WRJ3" s="535"/>
      <c r="WRK3" s="535"/>
      <c r="WRL3" s="535"/>
      <c r="WRM3" s="535"/>
      <c r="WRN3" s="535"/>
      <c r="WRO3" s="535"/>
      <c r="WRP3" s="535"/>
      <c r="WRQ3" s="535"/>
      <c r="WRR3" s="535"/>
      <c r="WRS3" s="535"/>
      <c r="WRT3" s="535"/>
      <c r="WRU3" s="535"/>
      <c r="WRV3" s="535"/>
      <c r="WRW3" s="535"/>
      <c r="WRX3" s="535"/>
      <c r="WRY3" s="535"/>
      <c r="WRZ3" s="535"/>
      <c r="WSA3" s="535"/>
      <c r="WSB3" s="535"/>
      <c r="WSC3" s="535"/>
      <c r="WSD3" s="535"/>
      <c r="WSE3" s="535"/>
      <c r="WSF3" s="535"/>
      <c r="WSG3" s="535"/>
      <c r="WSH3" s="535"/>
      <c r="WSI3" s="535"/>
      <c r="WSJ3" s="535"/>
      <c r="WSK3" s="535"/>
      <c r="WSL3" s="535"/>
      <c r="WSM3" s="535"/>
      <c r="WSN3" s="535"/>
      <c r="WSO3" s="535"/>
      <c r="WSP3" s="535"/>
      <c r="WSQ3" s="535"/>
      <c r="WSR3" s="535"/>
      <c r="WSS3" s="535"/>
      <c r="WST3" s="535"/>
      <c r="WSU3" s="535"/>
      <c r="WSV3" s="535"/>
      <c r="WSW3" s="535"/>
      <c r="WSX3" s="535"/>
      <c r="WSY3" s="535"/>
      <c r="WSZ3" s="535"/>
      <c r="WTA3" s="535"/>
      <c r="WTB3" s="535"/>
      <c r="WTC3" s="535"/>
      <c r="WTD3" s="535"/>
      <c r="WTE3" s="535"/>
      <c r="WTF3" s="535"/>
      <c r="WTG3" s="535"/>
      <c r="WTH3" s="535"/>
      <c r="WTI3" s="535"/>
      <c r="WTJ3" s="535"/>
      <c r="WTK3" s="535"/>
      <c r="WTL3" s="535"/>
      <c r="WTM3" s="535"/>
      <c r="WTN3" s="535"/>
      <c r="WTO3" s="535"/>
      <c r="WTP3" s="535"/>
      <c r="WTQ3" s="535"/>
      <c r="WTR3" s="535"/>
      <c r="WTS3" s="535"/>
      <c r="WTT3" s="535"/>
      <c r="WTU3" s="535"/>
      <c r="WTV3" s="535"/>
      <c r="WTW3" s="535"/>
      <c r="WTX3" s="535"/>
      <c r="WTY3" s="535"/>
      <c r="WTZ3" s="535"/>
      <c r="WUA3" s="535"/>
      <c r="WUB3" s="535"/>
      <c r="WUC3" s="535"/>
      <c r="WUD3" s="535"/>
      <c r="WUE3" s="535"/>
      <c r="WUF3" s="535"/>
      <c r="WUG3" s="535"/>
      <c r="WUH3" s="535"/>
      <c r="WUI3" s="535"/>
      <c r="WUJ3" s="535"/>
      <c r="WUK3" s="535"/>
      <c r="WUL3" s="535"/>
      <c r="WUM3" s="535"/>
      <c r="WUN3" s="535"/>
      <c r="WUO3" s="535"/>
      <c r="WUP3" s="535"/>
      <c r="WUQ3" s="535"/>
      <c r="WUR3" s="535"/>
      <c r="WUS3" s="535"/>
      <c r="WUT3" s="535"/>
      <c r="WUU3" s="535"/>
      <c r="WUV3" s="535"/>
      <c r="WUW3" s="535"/>
      <c r="WUX3" s="535"/>
      <c r="WUY3" s="535"/>
      <c r="WUZ3" s="535"/>
      <c r="WVA3" s="535"/>
      <c r="WVB3" s="535"/>
      <c r="WVC3" s="535"/>
      <c r="WVD3" s="535"/>
      <c r="WVE3" s="535"/>
      <c r="WVF3" s="535"/>
      <c r="WVG3" s="535"/>
      <c r="WVH3" s="535"/>
      <c r="WVI3" s="535"/>
      <c r="WVJ3" s="535"/>
      <c r="WVK3" s="535"/>
      <c r="WVL3" s="535"/>
      <c r="WVM3" s="535"/>
      <c r="WVN3" s="535"/>
      <c r="WVO3" s="535"/>
      <c r="WVP3" s="535"/>
      <c r="WVQ3" s="535"/>
      <c r="WVR3" s="535"/>
      <c r="WVS3" s="535"/>
      <c r="WVT3" s="535"/>
      <c r="WVU3" s="535"/>
      <c r="WVV3" s="535"/>
      <c r="WVW3" s="535"/>
      <c r="WVX3" s="535"/>
      <c r="WVY3" s="535"/>
      <c r="WVZ3" s="535"/>
      <c r="WWA3" s="535"/>
      <c r="WWB3" s="535"/>
      <c r="WWC3" s="535"/>
      <c r="WWD3" s="535"/>
      <c r="WWE3" s="535"/>
      <c r="WWF3" s="535"/>
    </row>
    <row r="4" spans="1:783 12825:16152" ht="5.0999999999999996" customHeight="1" x14ac:dyDescent="0.25">
      <c r="A4" s="1509"/>
      <c r="B4" s="535"/>
      <c r="C4" s="13"/>
      <c r="D4" s="13"/>
      <c r="E4" s="13"/>
      <c r="F4" s="13"/>
      <c r="G4" s="1511"/>
      <c r="H4" s="1511"/>
      <c r="I4" s="1511"/>
      <c r="J4" s="1511"/>
      <c r="K4" s="1511"/>
      <c r="L4" s="1511"/>
      <c r="M4" s="1511"/>
      <c r="N4" s="1511"/>
      <c r="O4" s="1511"/>
      <c r="P4" s="1511"/>
      <c r="Q4" s="1512"/>
      <c r="R4" s="1512"/>
      <c r="S4" s="1512"/>
      <c r="T4" s="13"/>
      <c r="U4" s="13"/>
      <c r="V4" s="13"/>
      <c r="W4" s="13"/>
      <c r="X4" s="1509"/>
      <c r="Y4" s="1509"/>
      <c r="IX4" s="535"/>
      <c r="IY4" s="535"/>
      <c r="IZ4" s="535"/>
      <c r="JA4" s="535"/>
      <c r="JB4" s="535"/>
      <c r="JC4" s="535"/>
      <c r="JD4" s="535"/>
      <c r="JE4" s="535"/>
      <c r="JF4" s="535"/>
      <c r="JG4" s="535"/>
      <c r="JH4" s="535"/>
      <c r="JI4" s="535"/>
      <c r="JJ4" s="535"/>
      <c r="JK4" s="535"/>
      <c r="JL4" s="535"/>
      <c r="JM4" s="535"/>
      <c r="JN4" s="535"/>
      <c r="JO4" s="535"/>
      <c r="JP4" s="535"/>
      <c r="JQ4" s="535"/>
      <c r="JR4" s="535"/>
      <c r="JS4" s="535"/>
      <c r="JT4" s="535"/>
      <c r="JU4" s="535"/>
      <c r="JV4" s="535"/>
      <c r="JW4" s="535"/>
      <c r="JX4" s="535"/>
      <c r="JY4" s="535"/>
      <c r="JZ4" s="535"/>
      <c r="KA4" s="535"/>
      <c r="KB4" s="535"/>
      <c r="KC4" s="535"/>
      <c r="KD4" s="535"/>
      <c r="KE4" s="535"/>
      <c r="KF4" s="535"/>
      <c r="KG4" s="535"/>
      <c r="KH4" s="535"/>
      <c r="KI4" s="535"/>
      <c r="KJ4" s="535"/>
      <c r="KK4" s="535"/>
      <c r="KL4" s="535"/>
      <c r="KM4" s="535"/>
      <c r="KN4" s="535"/>
      <c r="KO4" s="535"/>
      <c r="KP4" s="535"/>
      <c r="KQ4" s="535"/>
      <c r="KR4" s="535"/>
      <c r="KS4" s="535"/>
      <c r="KT4" s="535"/>
      <c r="KU4" s="535"/>
      <c r="KV4" s="535"/>
      <c r="KW4" s="535"/>
      <c r="KX4" s="535"/>
      <c r="KY4" s="535"/>
      <c r="KZ4" s="535"/>
      <c r="LA4" s="535"/>
      <c r="LB4" s="535"/>
      <c r="LC4" s="535"/>
      <c r="LD4" s="535"/>
      <c r="LE4" s="535"/>
      <c r="LF4" s="535"/>
      <c r="LG4" s="535"/>
      <c r="LH4" s="535"/>
      <c r="LI4" s="535"/>
      <c r="LJ4" s="535"/>
      <c r="LK4" s="535"/>
      <c r="LL4" s="535"/>
      <c r="LM4" s="535"/>
      <c r="LN4" s="535"/>
      <c r="LO4" s="535"/>
      <c r="LP4" s="535"/>
      <c r="LQ4" s="535"/>
      <c r="LR4" s="535"/>
      <c r="LS4" s="535"/>
      <c r="LT4" s="535"/>
      <c r="LU4" s="535"/>
      <c r="LV4" s="535"/>
      <c r="LW4" s="535"/>
      <c r="LX4" s="535"/>
      <c r="LY4" s="535"/>
      <c r="LZ4" s="535"/>
      <c r="MA4" s="535"/>
      <c r="MB4" s="535"/>
      <c r="MC4" s="535"/>
      <c r="MD4" s="535"/>
      <c r="ME4" s="535"/>
      <c r="MF4" s="535"/>
      <c r="MG4" s="535"/>
      <c r="MH4" s="535"/>
      <c r="MI4" s="535"/>
      <c r="MJ4" s="535"/>
      <c r="MK4" s="535"/>
      <c r="ML4" s="535"/>
      <c r="MM4" s="535"/>
      <c r="MN4" s="535"/>
      <c r="MO4" s="535"/>
      <c r="MP4" s="535"/>
      <c r="MQ4" s="535"/>
      <c r="MR4" s="535"/>
      <c r="MS4" s="535"/>
      <c r="MT4" s="535"/>
      <c r="MU4" s="535"/>
      <c r="MV4" s="535"/>
      <c r="MW4" s="535"/>
      <c r="MX4" s="535"/>
      <c r="MY4" s="535"/>
      <c r="MZ4" s="535"/>
      <c r="NA4" s="535"/>
      <c r="NB4" s="535"/>
      <c r="NC4" s="535"/>
      <c r="ND4" s="535"/>
      <c r="NE4" s="535"/>
      <c r="NF4" s="535"/>
      <c r="NG4" s="535"/>
      <c r="NH4" s="535"/>
      <c r="NI4" s="535"/>
      <c r="NJ4" s="535"/>
      <c r="NK4" s="535"/>
      <c r="NL4" s="535"/>
      <c r="NM4" s="535"/>
      <c r="NN4" s="535"/>
      <c r="NO4" s="535"/>
      <c r="NP4" s="535"/>
      <c r="NQ4" s="535"/>
      <c r="NR4" s="535"/>
      <c r="NS4" s="535"/>
      <c r="NT4" s="535"/>
      <c r="NU4" s="535"/>
      <c r="NV4" s="535"/>
      <c r="NW4" s="535"/>
      <c r="NX4" s="535"/>
      <c r="NY4" s="535"/>
      <c r="NZ4" s="535"/>
      <c r="OA4" s="535"/>
      <c r="OB4" s="535"/>
      <c r="OC4" s="535"/>
      <c r="OD4" s="535"/>
      <c r="OE4" s="535"/>
      <c r="OF4" s="535"/>
      <c r="OG4" s="535"/>
      <c r="OH4" s="535"/>
      <c r="OI4" s="535"/>
      <c r="OJ4" s="535"/>
      <c r="OK4" s="535"/>
      <c r="OL4" s="535"/>
      <c r="OM4" s="535"/>
      <c r="ON4" s="535"/>
      <c r="OO4" s="535"/>
      <c r="OP4" s="535"/>
      <c r="OQ4" s="535"/>
      <c r="OR4" s="535"/>
      <c r="OS4" s="535"/>
      <c r="OT4" s="535"/>
      <c r="OU4" s="535"/>
      <c r="OV4" s="535"/>
      <c r="OW4" s="535"/>
      <c r="OX4" s="535"/>
      <c r="OY4" s="535"/>
      <c r="OZ4" s="535"/>
      <c r="PA4" s="535"/>
      <c r="PB4" s="535"/>
      <c r="PC4" s="535"/>
      <c r="PD4" s="535"/>
      <c r="PE4" s="535"/>
      <c r="PF4" s="535"/>
      <c r="PG4" s="535"/>
      <c r="PH4" s="535"/>
      <c r="PI4" s="535"/>
      <c r="PJ4" s="535"/>
      <c r="PK4" s="535"/>
      <c r="PL4" s="535"/>
      <c r="PM4" s="535"/>
      <c r="PN4" s="535"/>
      <c r="PO4" s="535"/>
      <c r="PP4" s="535"/>
      <c r="PQ4" s="535"/>
      <c r="PR4" s="535"/>
      <c r="PS4" s="535"/>
      <c r="PT4" s="535"/>
      <c r="PU4" s="535"/>
      <c r="PV4" s="535"/>
      <c r="PW4" s="535"/>
      <c r="PX4" s="535"/>
      <c r="PY4" s="535"/>
      <c r="PZ4" s="535"/>
      <c r="QA4" s="535"/>
      <c r="QB4" s="535"/>
      <c r="QC4" s="535"/>
      <c r="QD4" s="535"/>
      <c r="QE4" s="535"/>
      <c r="QF4" s="535"/>
      <c r="QG4" s="535"/>
      <c r="QH4" s="535"/>
      <c r="QI4" s="535"/>
      <c r="QJ4" s="535"/>
      <c r="QK4" s="535"/>
      <c r="QL4" s="535"/>
      <c r="QM4" s="535"/>
      <c r="QN4" s="535"/>
      <c r="QO4" s="535"/>
      <c r="QP4" s="535"/>
      <c r="QQ4" s="535"/>
      <c r="QR4" s="535"/>
      <c r="QS4" s="535"/>
      <c r="QT4" s="535"/>
      <c r="QU4" s="535"/>
      <c r="QV4" s="535"/>
      <c r="QW4" s="535"/>
      <c r="QX4" s="535"/>
      <c r="QY4" s="535"/>
      <c r="QZ4" s="535"/>
      <c r="RA4" s="535"/>
      <c r="RB4" s="535"/>
      <c r="RC4" s="535"/>
      <c r="RD4" s="535"/>
      <c r="RE4" s="535"/>
      <c r="RF4" s="535"/>
      <c r="RG4" s="535"/>
      <c r="RH4" s="535"/>
      <c r="RI4" s="535"/>
      <c r="RJ4" s="535"/>
      <c r="RK4" s="535"/>
      <c r="RL4" s="535"/>
      <c r="RM4" s="535"/>
      <c r="RN4" s="535"/>
      <c r="RO4" s="535"/>
      <c r="RP4" s="535"/>
      <c r="RQ4" s="535"/>
      <c r="RR4" s="535"/>
      <c r="RS4" s="535"/>
      <c r="RT4" s="535"/>
      <c r="RU4" s="535"/>
      <c r="RV4" s="535"/>
      <c r="RW4" s="535"/>
      <c r="RX4" s="535"/>
      <c r="RY4" s="535"/>
      <c r="RZ4" s="535"/>
      <c r="SA4" s="535"/>
      <c r="SB4" s="535"/>
      <c r="SC4" s="535"/>
      <c r="SD4" s="535"/>
      <c r="SE4" s="535"/>
      <c r="SF4" s="535"/>
      <c r="SG4" s="535"/>
      <c r="SH4" s="535"/>
      <c r="SI4" s="535"/>
      <c r="SJ4" s="535"/>
      <c r="SK4" s="535"/>
      <c r="SL4" s="535"/>
      <c r="SM4" s="535"/>
      <c r="SN4" s="535"/>
      <c r="SO4" s="535"/>
      <c r="SP4" s="535"/>
      <c r="SQ4" s="535"/>
      <c r="SR4" s="535"/>
      <c r="SS4" s="535"/>
      <c r="ST4" s="535"/>
      <c r="SU4" s="535"/>
      <c r="SV4" s="535"/>
      <c r="SW4" s="535"/>
      <c r="SX4" s="535"/>
      <c r="SY4" s="535"/>
      <c r="SZ4" s="535"/>
      <c r="TA4" s="535"/>
      <c r="TB4" s="535"/>
      <c r="TC4" s="535"/>
      <c r="TD4" s="535"/>
      <c r="TE4" s="535"/>
      <c r="TF4" s="535"/>
      <c r="TG4" s="535"/>
      <c r="TH4" s="535"/>
      <c r="TI4" s="535"/>
      <c r="TJ4" s="535"/>
      <c r="TK4" s="535"/>
      <c r="TL4" s="535"/>
      <c r="TM4" s="535"/>
      <c r="TN4" s="535"/>
      <c r="TO4" s="535"/>
      <c r="TP4" s="535"/>
      <c r="TQ4" s="535"/>
      <c r="TR4" s="535"/>
      <c r="TS4" s="535"/>
      <c r="TT4" s="535"/>
      <c r="TU4" s="535"/>
      <c r="TV4" s="535"/>
      <c r="TW4" s="535"/>
      <c r="TX4" s="535"/>
      <c r="TY4" s="535"/>
      <c r="TZ4" s="535"/>
      <c r="UA4" s="535"/>
      <c r="UB4" s="535"/>
      <c r="UC4" s="535"/>
      <c r="UD4" s="535"/>
      <c r="UE4" s="535"/>
      <c r="UF4" s="535"/>
      <c r="UG4" s="535"/>
      <c r="UH4" s="535"/>
      <c r="UI4" s="535"/>
      <c r="UJ4" s="535"/>
      <c r="UK4" s="535"/>
      <c r="UL4" s="535"/>
      <c r="UM4" s="535"/>
      <c r="UN4" s="535"/>
      <c r="UO4" s="535"/>
      <c r="UP4" s="535"/>
      <c r="UQ4" s="535"/>
      <c r="UR4" s="535"/>
      <c r="US4" s="535"/>
      <c r="UT4" s="535"/>
      <c r="UU4" s="535"/>
      <c r="UV4" s="535"/>
      <c r="UW4" s="535"/>
      <c r="UX4" s="535"/>
      <c r="UY4" s="535"/>
      <c r="UZ4" s="535"/>
      <c r="VA4" s="535"/>
      <c r="VB4" s="535"/>
      <c r="VC4" s="535"/>
      <c r="VD4" s="535"/>
      <c r="VE4" s="535"/>
      <c r="VF4" s="535"/>
      <c r="VG4" s="535"/>
      <c r="VH4" s="535"/>
      <c r="VI4" s="535"/>
      <c r="VJ4" s="535"/>
      <c r="VK4" s="535"/>
      <c r="VL4" s="535"/>
      <c r="VM4" s="535"/>
      <c r="VN4" s="535"/>
      <c r="VO4" s="535"/>
      <c r="VP4" s="535"/>
      <c r="VQ4" s="535"/>
      <c r="VR4" s="535"/>
      <c r="VS4" s="535"/>
      <c r="VT4" s="535"/>
      <c r="VU4" s="535"/>
      <c r="VV4" s="535"/>
      <c r="VW4" s="535"/>
      <c r="VX4" s="535"/>
      <c r="VY4" s="535"/>
      <c r="VZ4" s="535"/>
      <c r="WA4" s="535"/>
      <c r="WB4" s="535"/>
      <c r="WC4" s="535"/>
      <c r="WD4" s="535"/>
      <c r="WE4" s="535"/>
      <c r="WF4" s="535"/>
      <c r="WG4" s="535"/>
      <c r="WH4" s="535"/>
      <c r="WI4" s="535"/>
      <c r="WJ4" s="535"/>
      <c r="WK4" s="535"/>
      <c r="WL4" s="535"/>
      <c r="WM4" s="535"/>
      <c r="WN4" s="535"/>
      <c r="WO4" s="535"/>
      <c r="WP4" s="535"/>
      <c r="WQ4" s="535"/>
      <c r="WR4" s="535"/>
      <c r="WS4" s="535"/>
      <c r="WT4" s="535"/>
      <c r="WU4" s="535"/>
      <c r="WV4" s="535"/>
      <c r="WW4" s="535"/>
      <c r="WX4" s="535"/>
      <c r="WY4" s="535"/>
      <c r="WZ4" s="535"/>
      <c r="XA4" s="535"/>
      <c r="XB4" s="535"/>
      <c r="XC4" s="535"/>
      <c r="XD4" s="535"/>
      <c r="XE4" s="535"/>
      <c r="XF4" s="535"/>
      <c r="XG4" s="535"/>
      <c r="XH4" s="535"/>
      <c r="XI4" s="535"/>
      <c r="XJ4" s="535"/>
      <c r="XK4" s="535"/>
      <c r="XL4" s="535"/>
      <c r="XM4" s="535"/>
      <c r="XN4" s="535"/>
      <c r="XO4" s="535"/>
      <c r="XP4" s="535"/>
      <c r="XQ4" s="535"/>
      <c r="XR4" s="535"/>
      <c r="XS4" s="535"/>
      <c r="XT4" s="535"/>
      <c r="XU4" s="535"/>
      <c r="XV4" s="535"/>
      <c r="XW4" s="535"/>
      <c r="XX4" s="535"/>
      <c r="XY4" s="535"/>
      <c r="XZ4" s="535"/>
      <c r="YA4" s="535"/>
      <c r="YB4" s="535"/>
      <c r="YC4" s="535"/>
      <c r="YD4" s="535"/>
      <c r="YE4" s="535"/>
      <c r="YF4" s="535"/>
      <c r="YG4" s="535"/>
      <c r="YH4" s="535"/>
      <c r="YI4" s="535"/>
      <c r="YJ4" s="535"/>
      <c r="YK4" s="535"/>
      <c r="YL4" s="535"/>
      <c r="YM4" s="535"/>
      <c r="YN4" s="535"/>
      <c r="YO4" s="535"/>
      <c r="YP4" s="535"/>
      <c r="YQ4" s="535"/>
      <c r="YR4" s="535"/>
      <c r="YS4" s="535"/>
      <c r="YT4" s="535"/>
      <c r="YU4" s="535"/>
      <c r="YV4" s="535"/>
      <c r="YW4" s="535"/>
      <c r="YX4" s="535"/>
      <c r="YY4" s="535"/>
      <c r="YZ4" s="535"/>
      <c r="ZA4" s="535"/>
      <c r="ZB4" s="535"/>
      <c r="ZC4" s="535"/>
      <c r="ZD4" s="535"/>
      <c r="ZE4" s="535"/>
      <c r="ZF4" s="535"/>
      <c r="ZG4" s="535"/>
      <c r="ZH4" s="535"/>
      <c r="ZI4" s="535"/>
      <c r="ZJ4" s="535"/>
      <c r="ZK4" s="535"/>
      <c r="ZL4" s="535"/>
      <c r="ZM4" s="535"/>
      <c r="ZN4" s="535"/>
      <c r="ZO4" s="535"/>
      <c r="ZP4" s="535"/>
      <c r="ZQ4" s="535"/>
      <c r="ZR4" s="535"/>
      <c r="ZS4" s="535"/>
      <c r="ZT4" s="535"/>
      <c r="ZU4" s="535"/>
      <c r="ZV4" s="535"/>
      <c r="ZW4" s="535"/>
      <c r="ZX4" s="535"/>
      <c r="ZY4" s="535"/>
      <c r="ZZ4" s="535"/>
      <c r="AAA4" s="535"/>
      <c r="AAB4" s="535"/>
      <c r="AAC4" s="535"/>
      <c r="AAD4" s="535"/>
      <c r="AAE4" s="535"/>
      <c r="AAF4" s="535"/>
      <c r="AAG4" s="535"/>
      <c r="AAH4" s="535"/>
      <c r="AAI4" s="535"/>
      <c r="AAJ4" s="535"/>
      <c r="AAK4" s="535"/>
      <c r="AAL4" s="535"/>
      <c r="AAM4" s="535"/>
      <c r="AAN4" s="535"/>
      <c r="AAO4" s="535"/>
      <c r="AAP4" s="535"/>
      <c r="AAQ4" s="535"/>
      <c r="AAR4" s="535"/>
      <c r="AAS4" s="535"/>
      <c r="AAT4" s="535"/>
      <c r="AAU4" s="535"/>
      <c r="AAV4" s="535"/>
      <c r="AAW4" s="535"/>
      <c r="AAX4" s="535"/>
      <c r="AAY4" s="535"/>
      <c r="AAZ4" s="535"/>
      <c r="ABA4" s="535"/>
      <c r="ABB4" s="535"/>
      <c r="ABC4" s="535"/>
      <c r="ABD4" s="535"/>
      <c r="ABE4" s="535"/>
      <c r="ABF4" s="535"/>
      <c r="ABG4" s="535"/>
      <c r="ABH4" s="535"/>
      <c r="ABI4" s="535"/>
      <c r="ABJ4" s="535"/>
      <c r="ABK4" s="535"/>
      <c r="ABL4" s="535"/>
      <c r="ABM4" s="535"/>
      <c r="ABN4" s="535"/>
      <c r="ABO4" s="535"/>
      <c r="ABP4" s="535"/>
      <c r="ABQ4" s="535"/>
      <c r="ABR4" s="535"/>
      <c r="ABS4" s="535"/>
      <c r="ABT4" s="535"/>
      <c r="ABU4" s="535"/>
      <c r="ABV4" s="535"/>
      <c r="ABW4" s="535"/>
      <c r="ABX4" s="535"/>
      <c r="ABY4" s="535"/>
      <c r="ABZ4" s="535"/>
      <c r="ACA4" s="535"/>
      <c r="ACB4" s="535"/>
      <c r="ACC4" s="535"/>
      <c r="ACD4" s="535"/>
      <c r="ACE4" s="535"/>
      <c r="ACF4" s="535"/>
      <c r="ACG4" s="535"/>
      <c r="ACH4" s="535"/>
      <c r="ACI4" s="535"/>
      <c r="ACJ4" s="535"/>
      <c r="ACK4" s="535"/>
      <c r="ACL4" s="535"/>
      <c r="ACM4" s="535"/>
      <c r="ACN4" s="535"/>
      <c r="ACO4" s="535"/>
      <c r="ACP4" s="535"/>
      <c r="ACQ4" s="535"/>
      <c r="ACR4" s="535"/>
      <c r="ACS4" s="535"/>
      <c r="ACT4" s="535"/>
      <c r="ACU4" s="535"/>
      <c r="ACV4" s="535"/>
      <c r="ACW4" s="535"/>
      <c r="ACX4" s="535"/>
      <c r="ACY4" s="535"/>
      <c r="ACZ4" s="535"/>
      <c r="ADA4" s="535"/>
      <c r="ADB4" s="535"/>
      <c r="ADC4" s="535"/>
      <c r="RYG4" s="535"/>
      <c r="RYH4" s="535"/>
      <c r="RYI4" s="535"/>
      <c r="RYJ4" s="535"/>
      <c r="RYK4" s="535"/>
      <c r="RYL4" s="535"/>
      <c r="RYM4" s="535"/>
      <c r="RYN4" s="535"/>
      <c r="RYO4" s="535"/>
      <c r="RYP4" s="535"/>
      <c r="RYQ4" s="535"/>
      <c r="RYR4" s="535"/>
      <c r="RYS4" s="535"/>
      <c r="RYT4" s="535"/>
      <c r="RYU4" s="535"/>
      <c r="RYV4" s="535"/>
      <c r="RYW4" s="535"/>
      <c r="RYX4" s="535"/>
      <c r="RYY4" s="535"/>
      <c r="RYZ4" s="535"/>
      <c r="RZA4" s="535"/>
      <c r="RZB4" s="535"/>
      <c r="RZC4" s="535"/>
      <c r="RZD4" s="535"/>
      <c r="RZE4" s="535"/>
      <c r="RZF4" s="535"/>
      <c r="RZG4" s="535"/>
      <c r="RZH4" s="535"/>
      <c r="RZI4" s="535"/>
      <c r="RZJ4" s="535"/>
      <c r="RZK4" s="535"/>
      <c r="RZL4" s="535"/>
      <c r="RZM4" s="535"/>
      <c r="RZN4" s="535"/>
      <c r="RZO4" s="535"/>
      <c r="RZP4" s="535"/>
      <c r="RZQ4" s="535"/>
      <c r="RZR4" s="535"/>
      <c r="RZS4" s="535"/>
      <c r="RZT4" s="535"/>
      <c r="RZU4" s="535"/>
      <c r="RZV4" s="535"/>
      <c r="RZW4" s="535"/>
      <c r="RZX4" s="535"/>
      <c r="RZY4" s="535"/>
      <c r="RZZ4" s="535"/>
      <c r="SAA4" s="535"/>
      <c r="SAB4" s="535"/>
      <c r="SAC4" s="535"/>
      <c r="SAD4" s="535"/>
      <c r="SAE4" s="535"/>
      <c r="SAF4" s="535"/>
      <c r="SAG4" s="535"/>
      <c r="SAH4" s="535"/>
      <c r="SAI4" s="535"/>
      <c r="SAJ4" s="535"/>
      <c r="SAK4" s="535"/>
      <c r="SAL4" s="535"/>
      <c r="SAM4" s="535"/>
      <c r="SAN4" s="535"/>
      <c r="SAO4" s="535"/>
      <c r="SAP4" s="535"/>
      <c r="SAQ4" s="535"/>
      <c r="SAR4" s="535"/>
      <c r="SAS4" s="535"/>
      <c r="SAT4" s="535"/>
      <c r="SAU4" s="535"/>
      <c r="SAV4" s="535"/>
      <c r="SAW4" s="535"/>
      <c r="SAX4" s="535"/>
      <c r="SAY4" s="535"/>
      <c r="SAZ4" s="535"/>
      <c r="SBA4" s="535"/>
      <c r="SBB4" s="535"/>
      <c r="SBC4" s="535"/>
      <c r="SBD4" s="535"/>
      <c r="SBE4" s="535"/>
      <c r="SBF4" s="535"/>
      <c r="SBG4" s="535"/>
      <c r="SBH4" s="535"/>
      <c r="SBI4" s="535"/>
      <c r="SBJ4" s="535"/>
      <c r="SBK4" s="535"/>
      <c r="SBL4" s="535"/>
      <c r="SBM4" s="535"/>
      <c r="SBN4" s="535"/>
      <c r="SBO4" s="535"/>
      <c r="SBP4" s="535"/>
      <c r="SBQ4" s="535"/>
      <c r="SBR4" s="535"/>
      <c r="SBS4" s="535"/>
      <c r="SBT4" s="535"/>
      <c r="SBU4" s="535"/>
      <c r="SBV4" s="535"/>
      <c r="SBW4" s="535"/>
      <c r="SBX4" s="535"/>
      <c r="SBY4" s="535"/>
      <c r="SBZ4" s="535"/>
      <c r="SCA4" s="535"/>
      <c r="SCB4" s="535"/>
      <c r="SCC4" s="535"/>
      <c r="SCD4" s="535"/>
      <c r="SCE4" s="535"/>
      <c r="SCF4" s="535"/>
      <c r="SCG4" s="535"/>
      <c r="SCH4" s="535"/>
      <c r="SCI4" s="535"/>
      <c r="SCJ4" s="535"/>
      <c r="SCK4" s="535"/>
      <c r="SCL4" s="535"/>
      <c r="SCM4" s="535"/>
      <c r="SCN4" s="535"/>
      <c r="SCO4" s="535"/>
      <c r="SCP4" s="535"/>
      <c r="SCQ4" s="535"/>
      <c r="SCR4" s="535"/>
      <c r="SCS4" s="535"/>
      <c r="SCT4" s="535"/>
      <c r="SCU4" s="535"/>
      <c r="SCV4" s="535"/>
      <c r="SCW4" s="535"/>
      <c r="SCX4" s="535"/>
      <c r="SCY4" s="535"/>
      <c r="SCZ4" s="535"/>
      <c r="SDA4" s="535"/>
      <c r="SDB4" s="535"/>
      <c r="SDC4" s="535"/>
      <c r="SDD4" s="535"/>
      <c r="SDE4" s="535"/>
      <c r="SDF4" s="535"/>
      <c r="SDG4" s="535"/>
      <c r="SDH4" s="535"/>
      <c r="SDI4" s="535"/>
      <c r="SDJ4" s="535"/>
      <c r="SDK4" s="535"/>
      <c r="SDL4" s="535"/>
      <c r="SDM4" s="535"/>
      <c r="SDN4" s="535"/>
      <c r="SDO4" s="535"/>
      <c r="SDP4" s="535"/>
      <c r="SDQ4" s="535"/>
      <c r="SDR4" s="535"/>
      <c r="SDS4" s="535"/>
      <c r="SDT4" s="535"/>
      <c r="SDU4" s="535"/>
      <c r="SDV4" s="535"/>
      <c r="SDW4" s="535"/>
      <c r="SDX4" s="535"/>
      <c r="SDY4" s="535"/>
      <c r="SDZ4" s="535"/>
      <c r="SEA4" s="535"/>
      <c r="SEB4" s="535"/>
      <c r="SEC4" s="535"/>
      <c r="SED4" s="535"/>
      <c r="SEE4" s="535"/>
      <c r="SEF4" s="535"/>
      <c r="SEG4" s="535"/>
      <c r="SEH4" s="535"/>
      <c r="SEI4" s="535"/>
      <c r="SEJ4" s="535"/>
      <c r="SEK4" s="535"/>
      <c r="SEL4" s="535"/>
      <c r="SEM4" s="535"/>
      <c r="SEN4" s="535"/>
      <c r="SEO4" s="535"/>
      <c r="SEP4" s="535"/>
      <c r="SEQ4" s="535"/>
      <c r="SER4" s="535"/>
      <c r="SES4" s="535"/>
      <c r="SET4" s="535"/>
      <c r="SEU4" s="535"/>
      <c r="SEV4" s="535"/>
      <c r="SEW4" s="535"/>
      <c r="SEX4" s="535"/>
      <c r="SEY4" s="535"/>
      <c r="SEZ4" s="535"/>
      <c r="SFA4" s="535"/>
      <c r="SFB4" s="535"/>
      <c r="SFC4" s="535"/>
      <c r="SFD4" s="535"/>
      <c r="SFE4" s="535"/>
      <c r="SFF4" s="535"/>
      <c r="SFG4" s="535"/>
      <c r="SFH4" s="535"/>
      <c r="SFI4" s="535"/>
      <c r="SFJ4" s="535"/>
      <c r="SFK4" s="535"/>
      <c r="SFL4" s="535"/>
      <c r="SFM4" s="535"/>
      <c r="SFN4" s="535"/>
      <c r="SFO4" s="535"/>
      <c r="SFP4" s="535"/>
      <c r="SFQ4" s="535"/>
      <c r="SFR4" s="535"/>
      <c r="SFS4" s="535"/>
      <c r="SFT4" s="535"/>
      <c r="SFU4" s="535"/>
      <c r="SFV4" s="535"/>
      <c r="SFW4" s="535"/>
      <c r="SFX4" s="535"/>
      <c r="SFY4" s="535"/>
      <c r="SFZ4" s="535"/>
      <c r="SGA4" s="535"/>
      <c r="SGB4" s="535"/>
      <c r="SGC4" s="535"/>
      <c r="SGD4" s="535"/>
      <c r="SGE4" s="535"/>
      <c r="SGF4" s="535"/>
      <c r="SGG4" s="535"/>
      <c r="SGH4" s="535"/>
      <c r="SGI4" s="535"/>
      <c r="SGJ4" s="535"/>
      <c r="SGK4" s="535"/>
      <c r="SGL4" s="535"/>
      <c r="SGM4" s="535"/>
      <c r="SGN4" s="535"/>
      <c r="SGO4" s="535"/>
      <c r="SGP4" s="535"/>
      <c r="SGQ4" s="535"/>
      <c r="SGR4" s="535"/>
      <c r="SGS4" s="535"/>
      <c r="SGT4" s="535"/>
      <c r="SGU4" s="535"/>
      <c r="SGV4" s="535"/>
      <c r="SGW4" s="535"/>
      <c r="SGX4" s="535"/>
      <c r="SGY4" s="535"/>
      <c r="SGZ4" s="535"/>
      <c r="SHA4" s="535"/>
      <c r="SHB4" s="535"/>
      <c r="SHC4" s="535"/>
      <c r="SHD4" s="535"/>
      <c r="SHE4" s="535"/>
      <c r="SHF4" s="535"/>
      <c r="SHG4" s="535"/>
      <c r="SHH4" s="535"/>
      <c r="SHI4" s="535"/>
      <c r="SHJ4" s="535"/>
      <c r="SHK4" s="535"/>
      <c r="SHL4" s="535"/>
      <c r="SHM4" s="535"/>
      <c r="SHN4" s="535"/>
      <c r="SHO4" s="535"/>
      <c r="SHP4" s="535"/>
      <c r="SHQ4" s="535"/>
      <c r="SHR4" s="535"/>
      <c r="SHS4" s="535"/>
      <c r="SHT4" s="535"/>
      <c r="SHU4" s="535"/>
      <c r="SHV4" s="535"/>
      <c r="SHW4" s="535"/>
      <c r="SHX4" s="535"/>
      <c r="SHY4" s="535"/>
      <c r="SHZ4" s="535"/>
      <c r="SIA4" s="535"/>
      <c r="SIB4" s="535"/>
      <c r="SIC4" s="535"/>
      <c r="SID4" s="535"/>
      <c r="SIE4" s="535"/>
      <c r="SIF4" s="535"/>
      <c r="SIG4" s="535"/>
      <c r="SIH4" s="535"/>
      <c r="SII4" s="535"/>
      <c r="SIJ4" s="535"/>
      <c r="SIK4" s="535"/>
      <c r="SIL4" s="535"/>
      <c r="SIM4" s="535"/>
      <c r="SIN4" s="535"/>
      <c r="SIO4" s="535"/>
      <c r="SIP4" s="535"/>
      <c r="SIQ4" s="535"/>
      <c r="SIR4" s="535"/>
      <c r="SIS4" s="535"/>
      <c r="SIT4" s="535"/>
      <c r="SIU4" s="535"/>
      <c r="SIV4" s="535"/>
      <c r="SIW4" s="535"/>
      <c r="SIX4" s="535"/>
      <c r="SIY4" s="535"/>
      <c r="SIZ4" s="535"/>
      <c r="SJA4" s="535"/>
      <c r="SJB4" s="535"/>
      <c r="SJC4" s="535"/>
      <c r="SJD4" s="535"/>
      <c r="SJE4" s="535"/>
      <c r="SJF4" s="535"/>
      <c r="SJG4" s="535"/>
      <c r="SJH4" s="535"/>
      <c r="SJI4" s="535"/>
      <c r="SJJ4" s="535"/>
      <c r="SJK4" s="535"/>
      <c r="SJL4" s="535"/>
      <c r="SJM4" s="535"/>
      <c r="SJN4" s="535"/>
      <c r="SJO4" s="535"/>
      <c r="SJP4" s="535"/>
      <c r="SJQ4" s="535"/>
      <c r="SJR4" s="535"/>
      <c r="SJS4" s="535"/>
      <c r="SJT4" s="535"/>
      <c r="SJU4" s="535"/>
      <c r="SJV4" s="535"/>
      <c r="SJW4" s="535"/>
      <c r="SJX4" s="535"/>
      <c r="SJY4" s="535"/>
      <c r="SJZ4" s="535"/>
      <c r="SKA4" s="535"/>
      <c r="SKB4" s="535"/>
      <c r="SKC4" s="535"/>
      <c r="SKD4" s="535"/>
      <c r="SKE4" s="535"/>
      <c r="SKF4" s="535"/>
      <c r="SKG4" s="535"/>
      <c r="SKH4" s="535"/>
      <c r="SKI4" s="535"/>
      <c r="SKJ4" s="535"/>
      <c r="SKK4" s="535"/>
      <c r="SKL4" s="535"/>
      <c r="SKM4" s="535"/>
      <c r="SKN4" s="535"/>
      <c r="SKO4" s="535"/>
      <c r="SKP4" s="535"/>
      <c r="SKQ4" s="535"/>
      <c r="SKR4" s="535"/>
      <c r="SKS4" s="535"/>
      <c r="SKT4" s="535"/>
      <c r="SKU4" s="535"/>
      <c r="SKV4" s="535"/>
      <c r="SKW4" s="535"/>
      <c r="SKX4" s="535"/>
      <c r="SKY4" s="535"/>
      <c r="SKZ4" s="535"/>
      <c r="SLA4" s="535"/>
      <c r="SLB4" s="535"/>
      <c r="SLC4" s="535"/>
      <c r="SLD4" s="535"/>
      <c r="SLE4" s="535"/>
      <c r="SLF4" s="535"/>
      <c r="SLG4" s="535"/>
      <c r="SLH4" s="535"/>
      <c r="SLI4" s="535"/>
      <c r="SLJ4" s="535"/>
      <c r="SLK4" s="535"/>
      <c r="SLL4" s="535"/>
      <c r="SLM4" s="535"/>
      <c r="SLN4" s="535"/>
      <c r="SLO4" s="535"/>
      <c r="SLP4" s="535"/>
      <c r="SLQ4" s="535"/>
      <c r="SLR4" s="535"/>
      <c r="SLS4" s="535"/>
      <c r="SLT4" s="535"/>
      <c r="SLU4" s="535"/>
      <c r="SLV4" s="535"/>
      <c r="SLW4" s="535"/>
      <c r="SLX4" s="535"/>
      <c r="SLY4" s="535"/>
      <c r="SLZ4" s="535"/>
      <c r="SMA4" s="535"/>
      <c r="SMB4" s="535"/>
      <c r="SMC4" s="535"/>
      <c r="SMD4" s="535"/>
      <c r="SME4" s="535"/>
      <c r="SMF4" s="535"/>
      <c r="SMG4" s="535"/>
      <c r="SMH4" s="535"/>
      <c r="SMI4" s="535"/>
      <c r="SMJ4" s="535"/>
      <c r="SMK4" s="535"/>
      <c r="SML4" s="535"/>
      <c r="SMM4" s="535"/>
      <c r="SMN4" s="535"/>
      <c r="SMO4" s="535"/>
      <c r="SMP4" s="535"/>
      <c r="SMQ4" s="535"/>
      <c r="SMR4" s="535"/>
      <c r="SMS4" s="535"/>
      <c r="SMT4" s="535"/>
      <c r="SMU4" s="535"/>
      <c r="SMV4" s="535"/>
      <c r="SMW4" s="535"/>
      <c r="SMX4" s="535"/>
      <c r="SMY4" s="535"/>
      <c r="SMZ4" s="535"/>
      <c r="SNA4" s="535"/>
      <c r="SNB4" s="535"/>
      <c r="SNC4" s="535"/>
      <c r="SND4" s="535"/>
      <c r="SNE4" s="535"/>
      <c r="SNF4" s="535"/>
      <c r="SNG4" s="535"/>
      <c r="SNH4" s="535"/>
      <c r="SNI4" s="535"/>
      <c r="SNJ4" s="535"/>
      <c r="SNK4" s="535"/>
      <c r="SNL4" s="535"/>
      <c r="SNM4" s="535"/>
      <c r="SNN4" s="535"/>
      <c r="SNO4" s="535"/>
      <c r="SNP4" s="535"/>
      <c r="SNQ4" s="535"/>
      <c r="SNR4" s="535"/>
      <c r="SNS4" s="535"/>
      <c r="SNT4" s="535"/>
      <c r="SNU4" s="535"/>
      <c r="SNV4" s="535"/>
      <c r="SNW4" s="535"/>
      <c r="SNX4" s="535"/>
      <c r="SNY4" s="535"/>
      <c r="SNZ4" s="535"/>
      <c r="SOA4" s="535"/>
      <c r="SOB4" s="535"/>
      <c r="SOC4" s="535"/>
      <c r="SOD4" s="535"/>
      <c r="SOE4" s="535"/>
      <c r="SOF4" s="535"/>
      <c r="SOG4" s="535"/>
      <c r="SOH4" s="535"/>
      <c r="SOI4" s="535"/>
      <c r="SOJ4" s="535"/>
      <c r="SOK4" s="535"/>
      <c r="SOL4" s="535"/>
      <c r="SOM4" s="535"/>
      <c r="SON4" s="535"/>
      <c r="SOO4" s="535"/>
      <c r="SOP4" s="535"/>
      <c r="SOQ4" s="535"/>
      <c r="SOR4" s="535"/>
      <c r="SOS4" s="535"/>
      <c r="SOT4" s="535"/>
      <c r="SOU4" s="535"/>
      <c r="SOV4" s="535"/>
      <c r="SOW4" s="535"/>
      <c r="SOX4" s="535"/>
      <c r="SOY4" s="535"/>
      <c r="SOZ4" s="535"/>
      <c r="SPA4" s="535"/>
      <c r="SPB4" s="535"/>
      <c r="SPC4" s="535"/>
      <c r="SPD4" s="535"/>
      <c r="SPE4" s="535"/>
      <c r="SPF4" s="535"/>
      <c r="SPG4" s="535"/>
      <c r="SPH4" s="535"/>
      <c r="SPI4" s="535"/>
      <c r="SPJ4" s="535"/>
      <c r="SPK4" s="535"/>
      <c r="SPL4" s="535"/>
      <c r="SPM4" s="535"/>
      <c r="SPN4" s="535"/>
      <c r="SPO4" s="535"/>
      <c r="SPP4" s="535"/>
      <c r="SPQ4" s="535"/>
      <c r="SPR4" s="535"/>
      <c r="SPS4" s="535"/>
      <c r="SPT4" s="535"/>
      <c r="SPU4" s="535"/>
      <c r="SPV4" s="535"/>
      <c r="SPW4" s="535"/>
      <c r="SPX4" s="535"/>
      <c r="SPY4" s="535"/>
      <c r="SPZ4" s="535"/>
      <c r="SQA4" s="535"/>
      <c r="SQB4" s="535"/>
      <c r="SQC4" s="535"/>
      <c r="SQD4" s="535"/>
      <c r="SQE4" s="535"/>
      <c r="SQF4" s="535"/>
      <c r="SQG4" s="535"/>
      <c r="SQH4" s="535"/>
      <c r="SQI4" s="535"/>
      <c r="SQJ4" s="535"/>
      <c r="SQK4" s="535"/>
      <c r="SQL4" s="535"/>
      <c r="SQM4" s="535"/>
      <c r="SQN4" s="535"/>
      <c r="SQO4" s="535"/>
      <c r="SQP4" s="535"/>
      <c r="SQQ4" s="535"/>
      <c r="SQR4" s="535"/>
      <c r="SQS4" s="535"/>
      <c r="SQT4" s="535"/>
      <c r="SQU4" s="535"/>
      <c r="SQV4" s="535"/>
      <c r="SQW4" s="535"/>
      <c r="SQX4" s="535"/>
      <c r="SQY4" s="535"/>
      <c r="SQZ4" s="535"/>
      <c r="SRA4" s="535"/>
      <c r="SRB4" s="535"/>
      <c r="SRC4" s="535"/>
      <c r="SRD4" s="535"/>
      <c r="SRE4" s="535"/>
      <c r="SRF4" s="535"/>
      <c r="SRG4" s="535"/>
      <c r="SRH4" s="535"/>
      <c r="SRI4" s="535"/>
      <c r="SRJ4" s="535"/>
      <c r="SRK4" s="535"/>
      <c r="SRL4" s="535"/>
      <c r="SRM4" s="535"/>
      <c r="SRN4" s="535"/>
      <c r="SRO4" s="535"/>
      <c r="SRP4" s="535"/>
      <c r="SRQ4" s="535"/>
      <c r="SRR4" s="535"/>
      <c r="SRS4" s="535"/>
      <c r="SRT4" s="535"/>
      <c r="SRU4" s="535"/>
      <c r="SRV4" s="535"/>
      <c r="SRW4" s="535"/>
      <c r="SRX4" s="535"/>
      <c r="SRY4" s="535"/>
      <c r="SRZ4" s="535"/>
      <c r="SSA4" s="535"/>
      <c r="SSB4" s="535"/>
      <c r="SSC4" s="535"/>
      <c r="SSD4" s="535"/>
      <c r="SSE4" s="535"/>
      <c r="SSF4" s="535"/>
      <c r="SSG4" s="535"/>
      <c r="SSH4" s="535"/>
      <c r="SSI4" s="535"/>
      <c r="SSJ4" s="535"/>
      <c r="SSK4" s="535"/>
      <c r="SSL4" s="535"/>
      <c r="SSM4" s="535"/>
      <c r="SSN4" s="535"/>
      <c r="SSO4" s="535"/>
      <c r="SSP4" s="535"/>
      <c r="SSQ4" s="535"/>
      <c r="SSR4" s="535"/>
      <c r="SSS4" s="535"/>
      <c r="SST4" s="535"/>
      <c r="SSU4" s="535"/>
      <c r="SSV4" s="535"/>
      <c r="SSW4" s="535"/>
      <c r="SSX4" s="535"/>
      <c r="SSY4" s="535"/>
      <c r="SSZ4" s="535"/>
      <c r="STA4" s="535"/>
      <c r="STB4" s="535"/>
      <c r="STC4" s="535"/>
      <c r="STD4" s="535"/>
      <c r="STE4" s="535"/>
      <c r="STF4" s="535"/>
      <c r="STG4" s="535"/>
      <c r="STH4" s="535"/>
      <c r="STI4" s="535"/>
      <c r="STJ4" s="535"/>
      <c r="STK4" s="535"/>
      <c r="STL4" s="535"/>
      <c r="STM4" s="535"/>
      <c r="STN4" s="535"/>
      <c r="STO4" s="535"/>
      <c r="STP4" s="535"/>
      <c r="STQ4" s="535"/>
      <c r="STR4" s="535"/>
      <c r="STS4" s="535"/>
      <c r="STT4" s="535"/>
      <c r="STU4" s="535"/>
      <c r="STV4" s="535"/>
      <c r="STW4" s="535"/>
      <c r="STX4" s="535"/>
      <c r="STY4" s="535"/>
      <c r="STZ4" s="535"/>
      <c r="SUA4" s="535"/>
      <c r="SUB4" s="535"/>
      <c r="SUC4" s="535"/>
      <c r="SUD4" s="535"/>
      <c r="SUE4" s="535"/>
      <c r="SUF4" s="535"/>
      <c r="SUG4" s="535"/>
      <c r="SUH4" s="535"/>
      <c r="SUI4" s="535"/>
      <c r="SUJ4" s="535"/>
      <c r="SUK4" s="535"/>
      <c r="SUL4" s="535"/>
      <c r="SUM4" s="535"/>
      <c r="SUN4" s="535"/>
      <c r="SUO4" s="535"/>
      <c r="SUP4" s="535"/>
      <c r="SUQ4" s="535"/>
      <c r="SUR4" s="535"/>
      <c r="SUS4" s="535"/>
      <c r="SUT4" s="535"/>
      <c r="SUU4" s="535"/>
      <c r="SUV4" s="535"/>
      <c r="SUW4" s="535"/>
      <c r="SUX4" s="535"/>
      <c r="SUY4" s="535"/>
      <c r="SUZ4" s="535"/>
      <c r="SVA4" s="535"/>
      <c r="SVB4" s="535"/>
      <c r="SVC4" s="535"/>
      <c r="SVD4" s="535"/>
      <c r="SVE4" s="535"/>
      <c r="SVF4" s="535"/>
      <c r="SVG4" s="535"/>
      <c r="SVH4" s="535"/>
      <c r="SVI4" s="535"/>
      <c r="SVJ4" s="535"/>
      <c r="SVK4" s="535"/>
      <c r="SVL4" s="535"/>
      <c r="SVM4" s="535"/>
      <c r="SVN4" s="535"/>
      <c r="SVO4" s="535"/>
      <c r="SVP4" s="535"/>
      <c r="SVQ4" s="535"/>
      <c r="SVR4" s="535"/>
      <c r="SVS4" s="535"/>
      <c r="SVT4" s="535"/>
      <c r="SVU4" s="535"/>
      <c r="SVV4" s="535"/>
      <c r="SVW4" s="535"/>
      <c r="SVX4" s="535"/>
      <c r="SVY4" s="535"/>
      <c r="SVZ4" s="535"/>
      <c r="SWA4" s="535"/>
      <c r="SWB4" s="535"/>
      <c r="SWC4" s="535"/>
      <c r="SWD4" s="535"/>
      <c r="SWE4" s="535"/>
      <c r="SWF4" s="535"/>
      <c r="SWG4" s="535"/>
      <c r="SWH4" s="535"/>
      <c r="SWI4" s="535"/>
      <c r="SWJ4" s="535"/>
      <c r="SWK4" s="535"/>
      <c r="SWL4" s="535"/>
      <c r="SWM4" s="535"/>
      <c r="SWN4" s="535"/>
      <c r="SWO4" s="535"/>
      <c r="SWP4" s="535"/>
      <c r="SWQ4" s="535"/>
      <c r="SWR4" s="535"/>
      <c r="SWS4" s="535"/>
      <c r="SWT4" s="535"/>
      <c r="SWU4" s="535"/>
      <c r="SWV4" s="535"/>
      <c r="SWW4" s="535"/>
      <c r="SWX4" s="535"/>
      <c r="SWY4" s="535"/>
      <c r="SWZ4" s="535"/>
      <c r="SXA4" s="535"/>
      <c r="SXB4" s="535"/>
      <c r="SXC4" s="535"/>
      <c r="SXD4" s="535"/>
      <c r="SXE4" s="535"/>
      <c r="SXF4" s="535"/>
      <c r="SXG4" s="535"/>
      <c r="SXH4" s="535"/>
      <c r="SXI4" s="535"/>
      <c r="SXJ4" s="535"/>
      <c r="SXK4" s="535"/>
      <c r="SXL4" s="535"/>
      <c r="SXM4" s="535"/>
      <c r="SXN4" s="535"/>
      <c r="SXO4" s="535"/>
      <c r="SXP4" s="535"/>
      <c r="SXQ4" s="535"/>
      <c r="SXR4" s="535"/>
      <c r="SXS4" s="535"/>
      <c r="SXT4" s="535"/>
      <c r="SXU4" s="535"/>
      <c r="SXV4" s="535"/>
      <c r="SXW4" s="535"/>
      <c r="SXX4" s="535"/>
      <c r="SXY4" s="535"/>
      <c r="SXZ4" s="535"/>
      <c r="SYA4" s="535"/>
      <c r="SYB4" s="535"/>
      <c r="SYC4" s="535"/>
      <c r="SYD4" s="535"/>
      <c r="SYE4" s="535"/>
      <c r="SYF4" s="535"/>
      <c r="SYG4" s="535"/>
      <c r="SYH4" s="535"/>
      <c r="SYI4" s="535"/>
      <c r="SYJ4" s="535"/>
      <c r="SYK4" s="535"/>
      <c r="SYL4" s="535"/>
      <c r="SYM4" s="535"/>
      <c r="SYN4" s="535"/>
      <c r="SYO4" s="535"/>
      <c r="SYP4" s="535"/>
      <c r="SYQ4" s="535"/>
      <c r="SYR4" s="535"/>
      <c r="SYS4" s="535"/>
      <c r="SYT4" s="535"/>
      <c r="SYU4" s="535"/>
      <c r="SYV4" s="535"/>
      <c r="SYW4" s="535"/>
      <c r="SYX4" s="535"/>
      <c r="SYY4" s="535"/>
      <c r="SYZ4" s="535"/>
      <c r="SZA4" s="535"/>
      <c r="SZB4" s="535"/>
      <c r="SZC4" s="535"/>
      <c r="SZD4" s="535"/>
      <c r="SZE4" s="535"/>
      <c r="SZF4" s="535"/>
      <c r="SZG4" s="535"/>
      <c r="SZH4" s="535"/>
      <c r="SZI4" s="535"/>
      <c r="SZJ4" s="535"/>
      <c r="SZK4" s="535"/>
      <c r="SZL4" s="535"/>
      <c r="SZM4" s="535"/>
      <c r="SZN4" s="535"/>
      <c r="SZO4" s="535"/>
      <c r="SZP4" s="535"/>
      <c r="SZQ4" s="535"/>
      <c r="SZR4" s="535"/>
      <c r="SZS4" s="535"/>
      <c r="SZT4" s="535"/>
      <c r="SZU4" s="535"/>
      <c r="SZV4" s="535"/>
      <c r="SZW4" s="535"/>
      <c r="SZX4" s="535"/>
      <c r="SZY4" s="535"/>
      <c r="SZZ4" s="535"/>
      <c r="TAA4" s="535"/>
      <c r="TAB4" s="535"/>
      <c r="TAC4" s="535"/>
      <c r="TAD4" s="535"/>
      <c r="TAE4" s="535"/>
      <c r="TAF4" s="535"/>
      <c r="TAG4" s="535"/>
      <c r="TAH4" s="535"/>
      <c r="TAI4" s="535"/>
      <c r="TAJ4" s="535"/>
      <c r="TAK4" s="535"/>
      <c r="TAL4" s="535"/>
      <c r="TAM4" s="535"/>
      <c r="TAN4" s="535"/>
      <c r="TAO4" s="535"/>
      <c r="TAP4" s="535"/>
      <c r="TAQ4" s="535"/>
      <c r="TAR4" s="535"/>
      <c r="TAS4" s="535"/>
      <c r="TAT4" s="535"/>
      <c r="TAU4" s="535"/>
      <c r="TAV4" s="535"/>
      <c r="TAW4" s="535"/>
      <c r="TAX4" s="535"/>
      <c r="TAY4" s="535"/>
      <c r="TAZ4" s="535"/>
      <c r="TBA4" s="535"/>
      <c r="TBB4" s="535"/>
      <c r="TBC4" s="535"/>
      <c r="TBD4" s="535"/>
      <c r="TBE4" s="535"/>
      <c r="TBF4" s="535"/>
      <c r="TBG4" s="535"/>
      <c r="TBH4" s="535"/>
      <c r="TBI4" s="535"/>
      <c r="TBJ4" s="535"/>
      <c r="TBK4" s="535"/>
      <c r="TBL4" s="535"/>
      <c r="TBM4" s="535"/>
      <c r="TBN4" s="535"/>
      <c r="TBO4" s="535"/>
      <c r="TBP4" s="535"/>
      <c r="TBQ4" s="535"/>
      <c r="TBR4" s="535"/>
      <c r="TBS4" s="535"/>
      <c r="TBT4" s="535"/>
      <c r="TBU4" s="535"/>
      <c r="TBV4" s="535"/>
      <c r="TBW4" s="535"/>
      <c r="TBX4" s="535"/>
      <c r="TBY4" s="535"/>
      <c r="TBZ4" s="535"/>
      <c r="TCA4" s="535"/>
      <c r="TCB4" s="535"/>
      <c r="TCC4" s="535"/>
      <c r="TCD4" s="535"/>
      <c r="TCE4" s="535"/>
      <c r="TCF4" s="535"/>
      <c r="TCG4" s="535"/>
      <c r="TCH4" s="535"/>
      <c r="TCI4" s="535"/>
      <c r="TCJ4" s="535"/>
      <c r="TCK4" s="535"/>
      <c r="TCL4" s="535"/>
      <c r="TCM4" s="535"/>
      <c r="TCN4" s="535"/>
      <c r="TCO4" s="535"/>
      <c r="TCP4" s="535"/>
      <c r="TCQ4" s="535"/>
      <c r="TCR4" s="535"/>
      <c r="TCS4" s="535"/>
      <c r="TCT4" s="535"/>
      <c r="TCU4" s="535"/>
      <c r="TCV4" s="535"/>
      <c r="TCW4" s="535"/>
      <c r="TCX4" s="535"/>
      <c r="TCY4" s="535"/>
      <c r="TCZ4" s="535"/>
      <c r="TDA4" s="535"/>
      <c r="TDB4" s="535"/>
      <c r="TDC4" s="535"/>
      <c r="TDD4" s="535"/>
      <c r="TDE4" s="535"/>
      <c r="TDF4" s="535"/>
      <c r="TDG4" s="535"/>
      <c r="TDH4" s="535"/>
      <c r="TDI4" s="535"/>
      <c r="TDJ4" s="535"/>
      <c r="TDK4" s="535"/>
      <c r="TDL4" s="535"/>
      <c r="TDM4" s="535"/>
      <c r="TDN4" s="535"/>
      <c r="TDO4" s="535"/>
      <c r="TDP4" s="535"/>
      <c r="TDQ4" s="535"/>
      <c r="TDR4" s="535"/>
      <c r="TDS4" s="535"/>
      <c r="TDT4" s="535"/>
      <c r="TDU4" s="535"/>
      <c r="TDV4" s="535"/>
      <c r="TDW4" s="535"/>
      <c r="TDX4" s="535"/>
      <c r="TDY4" s="535"/>
      <c r="TDZ4" s="535"/>
      <c r="TEA4" s="535"/>
      <c r="TEB4" s="535"/>
      <c r="TEC4" s="535"/>
      <c r="TED4" s="535"/>
      <c r="TEE4" s="535"/>
      <c r="TEF4" s="535"/>
      <c r="TEG4" s="535"/>
      <c r="TEH4" s="535"/>
      <c r="TEI4" s="535"/>
      <c r="TEJ4" s="535"/>
      <c r="TEK4" s="535"/>
      <c r="TEL4" s="535"/>
      <c r="TEM4" s="535"/>
      <c r="TEN4" s="535"/>
      <c r="TEO4" s="535"/>
      <c r="TEP4" s="535"/>
      <c r="TEQ4" s="535"/>
      <c r="TER4" s="535"/>
      <c r="TES4" s="535"/>
      <c r="TET4" s="535"/>
      <c r="TEU4" s="535"/>
      <c r="TEV4" s="535"/>
      <c r="TEW4" s="535"/>
      <c r="TEX4" s="535"/>
      <c r="TEY4" s="535"/>
      <c r="TEZ4" s="535"/>
      <c r="TFA4" s="535"/>
      <c r="TFB4" s="535"/>
      <c r="TFC4" s="535"/>
      <c r="TFD4" s="535"/>
      <c r="TFE4" s="535"/>
      <c r="TFF4" s="535"/>
      <c r="TFG4" s="535"/>
      <c r="TFH4" s="535"/>
      <c r="TFI4" s="535"/>
      <c r="TFJ4" s="535"/>
      <c r="TFK4" s="535"/>
      <c r="TFL4" s="535"/>
      <c r="TFM4" s="535"/>
      <c r="TFN4" s="535"/>
      <c r="TFO4" s="535"/>
      <c r="TFP4" s="535"/>
      <c r="TFQ4" s="535"/>
      <c r="TFR4" s="535"/>
      <c r="TFS4" s="535"/>
      <c r="TFT4" s="535"/>
      <c r="TFU4" s="535"/>
      <c r="TFV4" s="535"/>
      <c r="TFW4" s="535"/>
      <c r="TFX4" s="535"/>
      <c r="TFY4" s="535"/>
      <c r="TFZ4" s="535"/>
      <c r="TGA4" s="535"/>
      <c r="TGB4" s="535"/>
      <c r="TGC4" s="535"/>
      <c r="TGD4" s="535"/>
      <c r="TGE4" s="535"/>
      <c r="TGF4" s="535"/>
      <c r="TGG4" s="535"/>
      <c r="TGH4" s="535"/>
      <c r="TGI4" s="535"/>
      <c r="TGJ4" s="535"/>
      <c r="TGK4" s="535"/>
      <c r="TGL4" s="535"/>
      <c r="TGM4" s="535"/>
      <c r="TGN4" s="535"/>
      <c r="TGO4" s="535"/>
      <c r="TGP4" s="535"/>
      <c r="TGQ4" s="535"/>
      <c r="TGR4" s="535"/>
      <c r="TGS4" s="535"/>
      <c r="TGT4" s="535"/>
      <c r="TGU4" s="535"/>
      <c r="TGV4" s="535"/>
      <c r="TGW4" s="535"/>
      <c r="TGX4" s="535"/>
      <c r="TGY4" s="535"/>
      <c r="TGZ4" s="535"/>
      <c r="THA4" s="535"/>
      <c r="THB4" s="535"/>
      <c r="THC4" s="535"/>
      <c r="THD4" s="535"/>
      <c r="THE4" s="535"/>
      <c r="THF4" s="535"/>
      <c r="THG4" s="535"/>
      <c r="THH4" s="535"/>
      <c r="THI4" s="535"/>
      <c r="THJ4" s="535"/>
      <c r="THK4" s="535"/>
      <c r="THL4" s="535"/>
      <c r="THM4" s="535"/>
      <c r="THN4" s="535"/>
      <c r="THO4" s="535"/>
      <c r="THP4" s="535"/>
      <c r="THQ4" s="535"/>
      <c r="THR4" s="535"/>
      <c r="THS4" s="535"/>
      <c r="THT4" s="535"/>
      <c r="THU4" s="535"/>
      <c r="THV4" s="535"/>
      <c r="THW4" s="535"/>
      <c r="THX4" s="535"/>
      <c r="THY4" s="535"/>
      <c r="THZ4" s="535"/>
      <c r="TIA4" s="535"/>
      <c r="TIB4" s="535"/>
      <c r="TIC4" s="535"/>
      <c r="TID4" s="535"/>
      <c r="TIE4" s="535"/>
      <c r="TIF4" s="535"/>
      <c r="TIG4" s="535"/>
      <c r="TIH4" s="535"/>
      <c r="TII4" s="535"/>
      <c r="TIJ4" s="535"/>
      <c r="TIK4" s="535"/>
      <c r="TIL4" s="535"/>
      <c r="TIM4" s="535"/>
      <c r="TIN4" s="535"/>
      <c r="TIO4" s="535"/>
      <c r="TIP4" s="535"/>
      <c r="TIQ4" s="535"/>
      <c r="TIR4" s="535"/>
      <c r="TIS4" s="535"/>
      <c r="TIT4" s="535"/>
      <c r="TIU4" s="535"/>
      <c r="TIV4" s="535"/>
      <c r="TIW4" s="535"/>
      <c r="TIX4" s="535"/>
      <c r="TIY4" s="535"/>
      <c r="TIZ4" s="535"/>
      <c r="TJA4" s="535"/>
      <c r="TJB4" s="535"/>
      <c r="TJC4" s="535"/>
      <c r="TJD4" s="535"/>
      <c r="TJE4" s="535"/>
      <c r="TJF4" s="535"/>
      <c r="TJG4" s="535"/>
      <c r="TJH4" s="535"/>
      <c r="TJI4" s="535"/>
      <c r="TJJ4" s="535"/>
      <c r="TJK4" s="535"/>
      <c r="TJL4" s="535"/>
      <c r="TJM4" s="535"/>
      <c r="TJN4" s="535"/>
      <c r="TJO4" s="535"/>
      <c r="TJP4" s="535"/>
      <c r="TJQ4" s="535"/>
      <c r="TJR4" s="535"/>
      <c r="TJS4" s="535"/>
      <c r="TJT4" s="535"/>
      <c r="TJU4" s="535"/>
      <c r="TJV4" s="535"/>
      <c r="TJW4" s="535"/>
      <c r="TJX4" s="535"/>
      <c r="TJY4" s="535"/>
      <c r="TJZ4" s="535"/>
      <c r="TKA4" s="535"/>
      <c r="TKB4" s="535"/>
      <c r="TKC4" s="535"/>
      <c r="TKD4" s="535"/>
      <c r="TKE4" s="535"/>
      <c r="TKF4" s="535"/>
      <c r="TKG4" s="535"/>
      <c r="TKH4" s="535"/>
      <c r="TKI4" s="535"/>
      <c r="TKJ4" s="535"/>
      <c r="TKK4" s="535"/>
      <c r="TKL4" s="535"/>
      <c r="TKM4" s="535"/>
      <c r="TKN4" s="535"/>
      <c r="TKO4" s="535"/>
      <c r="TKP4" s="535"/>
      <c r="TKQ4" s="535"/>
      <c r="TKR4" s="535"/>
      <c r="TKS4" s="535"/>
      <c r="TKT4" s="535"/>
      <c r="TKU4" s="535"/>
      <c r="TKV4" s="535"/>
      <c r="TKW4" s="535"/>
      <c r="TKX4" s="535"/>
      <c r="TKY4" s="535"/>
      <c r="TKZ4" s="535"/>
      <c r="TLA4" s="535"/>
      <c r="TLB4" s="535"/>
      <c r="TLC4" s="535"/>
      <c r="TLD4" s="535"/>
      <c r="TLE4" s="535"/>
      <c r="TLF4" s="535"/>
      <c r="TLG4" s="535"/>
      <c r="TLH4" s="535"/>
      <c r="TLI4" s="535"/>
      <c r="TLJ4" s="535"/>
      <c r="TLK4" s="535"/>
      <c r="TLL4" s="535"/>
      <c r="TLM4" s="535"/>
      <c r="TLN4" s="535"/>
      <c r="TLO4" s="535"/>
      <c r="TLP4" s="535"/>
      <c r="TLQ4" s="535"/>
      <c r="TLR4" s="535"/>
      <c r="TLS4" s="535"/>
      <c r="TLT4" s="535"/>
      <c r="TLU4" s="535"/>
      <c r="TLV4" s="535"/>
      <c r="TLW4" s="535"/>
      <c r="TLX4" s="535"/>
      <c r="TLY4" s="535"/>
      <c r="TLZ4" s="535"/>
      <c r="TMA4" s="535"/>
      <c r="TMB4" s="535"/>
      <c r="TMC4" s="535"/>
      <c r="TMD4" s="535"/>
      <c r="TME4" s="535"/>
      <c r="TMF4" s="535"/>
      <c r="TMG4" s="535"/>
      <c r="TMH4" s="535"/>
      <c r="TMI4" s="535"/>
      <c r="TMJ4" s="535"/>
      <c r="TMK4" s="535"/>
      <c r="TML4" s="535"/>
      <c r="TMM4" s="535"/>
      <c r="TMN4" s="535"/>
      <c r="TMO4" s="535"/>
      <c r="TMP4" s="535"/>
      <c r="TMQ4" s="535"/>
      <c r="TMR4" s="535"/>
      <c r="TMS4" s="535"/>
      <c r="TMT4" s="535"/>
      <c r="TMU4" s="535"/>
      <c r="TMV4" s="535"/>
      <c r="TMW4" s="535"/>
      <c r="TMX4" s="535"/>
      <c r="TMY4" s="535"/>
      <c r="TMZ4" s="535"/>
      <c r="TNA4" s="535"/>
      <c r="TNB4" s="535"/>
      <c r="TNC4" s="535"/>
      <c r="TND4" s="535"/>
      <c r="TNE4" s="535"/>
      <c r="TNF4" s="535"/>
      <c r="TNG4" s="535"/>
      <c r="TNH4" s="535"/>
      <c r="TNI4" s="535"/>
      <c r="TNJ4" s="535"/>
      <c r="TNK4" s="535"/>
      <c r="TNL4" s="535"/>
      <c r="TNM4" s="535"/>
      <c r="TNN4" s="535"/>
      <c r="TNO4" s="535"/>
      <c r="TNP4" s="535"/>
      <c r="TNQ4" s="535"/>
      <c r="TNR4" s="535"/>
      <c r="TNS4" s="535"/>
      <c r="TNT4" s="535"/>
      <c r="TNU4" s="535"/>
      <c r="TNV4" s="535"/>
      <c r="TNW4" s="535"/>
      <c r="TNX4" s="535"/>
      <c r="TNY4" s="535"/>
      <c r="TNZ4" s="535"/>
      <c r="TOA4" s="535"/>
      <c r="TOB4" s="535"/>
      <c r="TOC4" s="535"/>
      <c r="TOD4" s="535"/>
      <c r="TOE4" s="535"/>
      <c r="TOF4" s="535"/>
      <c r="TOG4" s="535"/>
      <c r="TOH4" s="535"/>
      <c r="TOI4" s="535"/>
      <c r="TOJ4" s="535"/>
      <c r="TOK4" s="535"/>
      <c r="TOL4" s="535"/>
      <c r="TOM4" s="535"/>
      <c r="TON4" s="535"/>
      <c r="TOO4" s="535"/>
      <c r="TOP4" s="535"/>
      <c r="TOQ4" s="535"/>
      <c r="TOR4" s="535"/>
      <c r="TOS4" s="535"/>
      <c r="TOT4" s="535"/>
      <c r="TOU4" s="535"/>
      <c r="TOV4" s="535"/>
      <c r="TOW4" s="535"/>
      <c r="TOX4" s="535"/>
      <c r="TOY4" s="535"/>
      <c r="TOZ4" s="535"/>
      <c r="TPA4" s="535"/>
      <c r="TPB4" s="535"/>
      <c r="TPC4" s="535"/>
      <c r="TPD4" s="535"/>
      <c r="TPE4" s="535"/>
      <c r="TPF4" s="535"/>
      <c r="TPG4" s="535"/>
      <c r="TPH4" s="535"/>
      <c r="TPI4" s="535"/>
      <c r="TPJ4" s="535"/>
      <c r="TPK4" s="535"/>
      <c r="TPL4" s="535"/>
      <c r="TPM4" s="535"/>
      <c r="TPN4" s="535"/>
      <c r="TPO4" s="535"/>
      <c r="TPP4" s="535"/>
      <c r="TPQ4" s="535"/>
      <c r="TPR4" s="535"/>
      <c r="TPS4" s="535"/>
      <c r="TPT4" s="535"/>
      <c r="TPU4" s="535"/>
      <c r="TPV4" s="535"/>
      <c r="TPW4" s="535"/>
      <c r="TPX4" s="535"/>
      <c r="TPY4" s="535"/>
      <c r="TPZ4" s="535"/>
      <c r="TQA4" s="535"/>
      <c r="TQB4" s="535"/>
      <c r="TQC4" s="535"/>
      <c r="TQD4" s="535"/>
      <c r="TQE4" s="535"/>
      <c r="TQF4" s="535"/>
      <c r="TQG4" s="535"/>
      <c r="TQH4" s="535"/>
      <c r="TQI4" s="535"/>
      <c r="TQJ4" s="535"/>
      <c r="TQK4" s="535"/>
      <c r="TQL4" s="535"/>
      <c r="TQM4" s="535"/>
      <c r="TQN4" s="535"/>
      <c r="TQO4" s="535"/>
      <c r="TQP4" s="535"/>
      <c r="TQQ4" s="535"/>
      <c r="TQR4" s="535"/>
      <c r="TQS4" s="535"/>
      <c r="TQT4" s="535"/>
      <c r="TQU4" s="535"/>
      <c r="TQV4" s="535"/>
      <c r="TQW4" s="535"/>
      <c r="TQX4" s="535"/>
      <c r="TQY4" s="535"/>
      <c r="TQZ4" s="535"/>
      <c r="TRA4" s="535"/>
      <c r="TRB4" s="535"/>
      <c r="TRC4" s="535"/>
      <c r="TRD4" s="535"/>
      <c r="TRE4" s="535"/>
      <c r="TRF4" s="535"/>
      <c r="TRG4" s="535"/>
      <c r="TRH4" s="535"/>
      <c r="TRI4" s="535"/>
      <c r="TRJ4" s="535"/>
      <c r="TRK4" s="535"/>
      <c r="TRL4" s="535"/>
      <c r="TRM4" s="535"/>
      <c r="TRN4" s="535"/>
      <c r="TRO4" s="535"/>
      <c r="TRP4" s="535"/>
      <c r="TRQ4" s="535"/>
      <c r="TRR4" s="535"/>
      <c r="TRS4" s="535"/>
      <c r="TRT4" s="535"/>
      <c r="TRU4" s="535"/>
      <c r="TRV4" s="535"/>
      <c r="TRW4" s="535"/>
      <c r="TRX4" s="535"/>
      <c r="TRY4" s="535"/>
      <c r="TRZ4" s="535"/>
      <c r="TSA4" s="535"/>
      <c r="TSB4" s="535"/>
      <c r="TSC4" s="535"/>
      <c r="TSD4" s="535"/>
      <c r="TSE4" s="535"/>
      <c r="TSF4" s="535"/>
      <c r="TSG4" s="535"/>
      <c r="TSH4" s="535"/>
      <c r="TSI4" s="535"/>
      <c r="TSJ4" s="535"/>
      <c r="TSK4" s="535"/>
      <c r="TSL4" s="535"/>
      <c r="TSM4" s="535"/>
      <c r="TSN4" s="535"/>
      <c r="TSO4" s="535"/>
      <c r="TSP4" s="535"/>
      <c r="TSQ4" s="535"/>
      <c r="TSR4" s="535"/>
      <c r="TSS4" s="535"/>
      <c r="TST4" s="535"/>
      <c r="TSU4" s="535"/>
      <c r="TSV4" s="535"/>
      <c r="TSW4" s="535"/>
      <c r="TSX4" s="535"/>
      <c r="TSY4" s="535"/>
      <c r="TSZ4" s="535"/>
      <c r="TTA4" s="535"/>
      <c r="TTB4" s="535"/>
      <c r="TTC4" s="535"/>
      <c r="TTD4" s="535"/>
      <c r="TTE4" s="535"/>
      <c r="TTF4" s="535"/>
      <c r="TTG4" s="535"/>
      <c r="TTH4" s="535"/>
      <c r="TTI4" s="535"/>
      <c r="TTJ4" s="535"/>
      <c r="TTK4" s="535"/>
      <c r="TTL4" s="535"/>
      <c r="TTM4" s="535"/>
      <c r="TTN4" s="535"/>
      <c r="TTO4" s="535"/>
      <c r="TTP4" s="535"/>
      <c r="TTQ4" s="535"/>
      <c r="TTR4" s="535"/>
      <c r="TTS4" s="535"/>
      <c r="TTT4" s="535"/>
      <c r="TTU4" s="535"/>
      <c r="TTV4" s="535"/>
      <c r="TTW4" s="535"/>
      <c r="TTX4" s="535"/>
      <c r="TTY4" s="535"/>
      <c r="TTZ4" s="535"/>
      <c r="TUA4" s="535"/>
      <c r="TUB4" s="535"/>
      <c r="TUC4" s="535"/>
      <c r="TUD4" s="535"/>
      <c r="TUE4" s="535"/>
      <c r="TUF4" s="535"/>
      <c r="TUG4" s="535"/>
      <c r="TUH4" s="535"/>
      <c r="TUI4" s="535"/>
      <c r="TUJ4" s="535"/>
      <c r="TUK4" s="535"/>
      <c r="TUL4" s="535"/>
      <c r="TUM4" s="535"/>
      <c r="TUN4" s="535"/>
      <c r="TUO4" s="535"/>
      <c r="TUP4" s="535"/>
      <c r="TUQ4" s="535"/>
      <c r="TUR4" s="535"/>
      <c r="TUS4" s="535"/>
      <c r="TUT4" s="535"/>
      <c r="TUU4" s="535"/>
      <c r="TUV4" s="535"/>
      <c r="TUW4" s="535"/>
      <c r="TUX4" s="535"/>
      <c r="TUY4" s="535"/>
      <c r="TUZ4" s="535"/>
      <c r="TVA4" s="535"/>
      <c r="TVB4" s="535"/>
      <c r="TVC4" s="535"/>
      <c r="TVD4" s="535"/>
      <c r="TVE4" s="535"/>
      <c r="TVF4" s="535"/>
      <c r="TVG4" s="535"/>
      <c r="TVH4" s="535"/>
      <c r="TVI4" s="535"/>
      <c r="TVJ4" s="535"/>
      <c r="TVK4" s="535"/>
      <c r="TVL4" s="535"/>
      <c r="TVM4" s="535"/>
      <c r="TVN4" s="535"/>
      <c r="TVO4" s="535"/>
      <c r="TVP4" s="535"/>
      <c r="TVQ4" s="535"/>
      <c r="TVR4" s="535"/>
      <c r="TVS4" s="535"/>
      <c r="TVT4" s="535"/>
      <c r="TVU4" s="535"/>
      <c r="TVV4" s="535"/>
      <c r="TVW4" s="535"/>
      <c r="TVX4" s="535"/>
      <c r="TVY4" s="535"/>
      <c r="TVZ4" s="535"/>
      <c r="TWA4" s="535"/>
      <c r="TWB4" s="535"/>
      <c r="TWC4" s="535"/>
      <c r="TWD4" s="535"/>
      <c r="TWE4" s="535"/>
      <c r="TWF4" s="535"/>
      <c r="TWG4" s="535"/>
      <c r="TWH4" s="535"/>
      <c r="TWI4" s="535"/>
      <c r="TWJ4" s="535"/>
      <c r="TWK4" s="535"/>
      <c r="TWL4" s="535"/>
      <c r="TWM4" s="535"/>
      <c r="TWN4" s="535"/>
      <c r="TWO4" s="535"/>
      <c r="TWP4" s="535"/>
      <c r="TWQ4" s="535"/>
      <c r="TWR4" s="535"/>
      <c r="TWS4" s="535"/>
      <c r="TWT4" s="535"/>
      <c r="TWU4" s="535"/>
      <c r="TWV4" s="535"/>
      <c r="TWW4" s="535"/>
      <c r="TWX4" s="535"/>
      <c r="TWY4" s="535"/>
      <c r="TWZ4" s="535"/>
      <c r="TXA4" s="535"/>
      <c r="TXB4" s="535"/>
      <c r="TXC4" s="535"/>
      <c r="TXD4" s="535"/>
      <c r="TXE4" s="535"/>
      <c r="TXF4" s="535"/>
      <c r="TXG4" s="535"/>
      <c r="TXH4" s="535"/>
      <c r="TXI4" s="535"/>
      <c r="TXJ4" s="535"/>
      <c r="TXK4" s="535"/>
      <c r="TXL4" s="535"/>
      <c r="TXM4" s="535"/>
      <c r="TXN4" s="535"/>
      <c r="TXO4" s="535"/>
      <c r="TXP4" s="535"/>
      <c r="TXQ4" s="535"/>
      <c r="TXR4" s="535"/>
      <c r="TXS4" s="535"/>
      <c r="TXT4" s="535"/>
      <c r="TXU4" s="535"/>
      <c r="TXV4" s="535"/>
      <c r="TXW4" s="535"/>
      <c r="TXX4" s="535"/>
      <c r="TXY4" s="535"/>
      <c r="TXZ4" s="535"/>
      <c r="TYA4" s="535"/>
      <c r="TYB4" s="535"/>
      <c r="TYC4" s="535"/>
      <c r="TYD4" s="535"/>
      <c r="TYE4" s="535"/>
      <c r="TYF4" s="535"/>
      <c r="TYG4" s="535"/>
      <c r="TYH4" s="535"/>
      <c r="TYI4" s="535"/>
      <c r="TYJ4" s="535"/>
      <c r="TYK4" s="535"/>
      <c r="TYL4" s="535"/>
      <c r="TYM4" s="535"/>
      <c r="TYN4" s="535"/>
      <c r="TYO4" s="535"/>
      <c r="TYP4" s="535"/>
      <c r="TYQ4" s="535"/>
      <c r="TYR4" s="535"/>
      <c r="TYS4" s="535"/>
      <c r="TYT4" s="535"/>
      <c r="TYU4" s="535"/>
      <c r="TYV4" s="535"/>
      <c r="TYW4" s="535"/>
      <c r="TYX4" s="535"/>
      <c r="TYY4" s="535"/>
      <c r="TYZ4" s="535"/>
      <c r="TZA4" s="535"/>
      <c r="TZB4" s="535"/>
      <c r="TZC4" s="535"/>
      <c r="TZD4" s="535"/>
      <c r="TZE4" s="535"/>
      <c r="TZF4" s="535"/>
      <c r="TZG4" s="535"/>
      <c r="TZH4" s="535"/>
      <c r="TZI4" s="535"/>
      <c r="TZJ4" s="535"/>
      <c r="TZK4" s="535"/>
      <c r="TZL4" s="535"/>
      <c r="TZM4" s="535"/>
      <c r="TZN4" s="535"/>
      <c r="TZO4" s="535"/>
      <c r="TZP4" s="535"/>
      <c r="TZQ4" s="535"/>
      <c r="TZR4" s="535"/>
      <c r="TZS4" s="535"/>
      <c r="TZT4" s="535"/>
      <c r="TZU4" s="535"/>
      <c r="TZV4" s="535"/>
      <c r="TZW4" s="535"/>
      <c r="TZX4" s="535"/>
      <c r="TZY4" s="535"/>
      <c r="TZZ4" s="535"/>
      <c r="UAA4" s="535"/>
      <c r="UAB4" s="535"/>
      <c r="UAC4" s="535"/>
      <c r="UAD4" s="535"/>
      <c r="UAE4" s="535"/>
      <c r="UAF4" s="535"/>
      <c r="UAG4" s="535"/>
      <c r="UAH4" s="535"/>
      <c r="UAI4" s="535"/>
      <c r="UAJ4" s="535"/>
      <c r="UAK4" s="535"/>
      <c r="UAL4" s="535"/>
      <c r="UAM4" s="535"/>
      <c r="UAN4" s="535"/>
      <c r="UAO4" s="535"/>
      <c r="UAP4" s="535"/>
      <c r="UAQ4" s="535"/>
      <c r="UAR4" s="535"/>
      <c r="UAS4" s="535"/>
      <c r="UAT4" s="535"/>
      <c r="UAU4" s="535"/>
      <c r="UAV4" s="535"/>
      <c r="UAW4" s="535"/>
      <c r="UAX4" s="535"/>
      <c r="UAY4" s="535"/>
      <c r="UAZ4" s="535"/>
      <c r="UBA4" s="535"/>
      <c r="UBB4" s="535"/>
      <c r="UBC4" s="535"/>
      <c r="UBD4" s="535"/>
      <c r="UBE4" s="535"/>
      <c r="UBF4" s="535"/>
      <c r="UBG4" s="535"/>
      <c r="UBH4" s="535"/>
      <c r="UBI4" s="535"/>
      <c r="UBJ4" s="535"/>
      <c r="UBK4" s="535"/>
      <c r="UBL4" s="535"/>
      <c r="UBM4" s="535"/>
      <c r="UBN4" s="535"/>
      <c r="UBO4" s="535"/>
      <c r="UBP4" s="535"/>
      <c r="UBQ4" s="535"/>
      <c r="UBR4" s="535"/>
      <c r="UBS4" s="535"/>
      <c r="UBT4" s="535"/>
      <c r="UBU4" s="535"/>
      <c r="UBV4" s="535"/>
      <c r="UBW4" s="535"/>
      <c r="UBX4" s="535"/>
      <c r="UBY4" s="535"/>
      <c r="UBZ4" s="535"/>
      <c r="UCA4" s="535"/>
      <c r="UCB4" s="535"/>
      <c r="UCC4" s="535"/>
      <c r="UCD4" s="535"/>
      <c r="UCE4" s="535"/>
      <c r="UCF4" s="535"/>
      <c r="UCG4" s="535"/>
      <c r="UCH4" s="535"/>
      <c r="UCI4" s="535"/>
      <c r="UCJ4" s="535"/>
      <c r="UCK4" s="535"/>
      <c r="UCL4" s="535"/>
      <c r="UCM4" s="535"/>
      <c r="UCN4" s="535"/>
      <c r="UCO4" s="535"/>
      <c r="UCP4" s="535"/>
      <c r="UCQ4" s="535"/>
      <c r="UCR4" s="535"/>
      <c r="UCS4" s="535"/>
      <c r="UCT4" s="535"/>
      <c r="UCU4" s="535"/>
      <c r="UCV4" s="535"/>
      <c r="UCW4" s="535"/>
      <c r="UCX4" s="535"/>
      <c r="UCY4" s="535"/>
      <c r="UCZ4" s="535"/>
      <c r="UDA4" s="535"/>
      <c r="UDB4" s="535"/>
      <c r="UDC4" s="535"/>
      <c r="UDD4" s="535"/>
      <c r="UDE4" s="535"/>
      <c r="UDF4" s="535"/>
      <c r="UDG4" s="535"/>
      <c r="UDH4" s="535"/>
      <c r="UDI4" s="535"/>
      <c r="UDJ4" s="535"/>
      <c r="UDK4" s="535"/>
      <c r="UDL4" s="535"/>
      <c r="UDM4" s="535"/>
      <c r="UDN4" s="535"/>
      <c r="UDO4" s="535"/>
      <c r="UDP4" s="535"/>
      <c r="UDQ4" s="535"/>
      <c r="UDR4" s="535"/>
      <c r="UDS4" s="535"/>
      <c r="UDT4" s="535"/>
      <c r="UDU4" s="535"/>
      <c r="UDV4" s="535"/>
      <c r="UDW4" s="535"/>
      <c r="UDX4" s="535"/>
      <c r="UDY4" s="535"/>
      <c r="UDZ4" s="535"/>
      <c r="UEA4" s="535"/>
      <c r="UEB4" s="535"/>
      <c r="UEC4" s="535"/>
      <c r="UED4" s="535"/>
      <c r="UEE4" s="535"/>
      <c r="UEF4" s="535"/>
      <c r="UEG4" s="535"/>
      <c r="UEH4" s="535"/>
      <c r="UEI4" s="535"/>
      <c r="UEJ4" s="535"/>
      <c r="UEK4" s="535"/>
      <c r="UEL4" s="535"/>
      <c r="UEM4" s="535"/>
      <c r="UEN4" s="535"/>
      <c r="UEO4" s="535"/>
      <c r="UEP4" s="535"/>
      <c r="UEQ4" s="535"/>
      <c r="UER4" s="535"/>
      <c r="UES4" s="535"/>
      <c r="UET4" s="535"/>
      <c r="UEU4" s="535"/>
      <c r="UEV4" s="535"/>
      <c r="UEW4" s="535"/>
      <c r="UEX4" s="535"/>
      <c r="UEY4" s="535"/>
      <c r="UEZ4" s="535"/>
      <c r="UFA4" s="535"/>
      <c r="UFB4" s="535"/>
      <c r="UFC4" s="535"/>
      <c r="UFD4" s="535"/>
      <c r="UFE4" s="535"/>
      <c r="UFF4" s="535"/>
      <c r="UFG4" s="535"/>
      <c r="UFH4" s="535"/>
      <c r="UFI4" s="535"/>
      <c r="UFJ4" s="535"/>
      <c r="UFK4" s="535"/>
      <c r="UFL4" s="535"/>
      <c r="UFM4" s="535"/>
      <c r="UFN4" s="535"/>
      <c r="UFO4" s="535"/>
      <c r="UFP4" s="535"/>
      <c r="UFQ4" s="535"/>
      <c r="UFR4" s="535"/>
      <c r="UFS4" s="535"/>
      <c r="UFT4" s="535"/>
      <c r="UFU4" s="535"/>
      <c r="UFV4" s="535"/>
      <c r="UFW4" s="535"/>
      <c r="UFX4" s="535"/>
      <c r="UFY4" s="535"/>
      <c r="UFZ4" s="535"/>
      <c r="UGA4" s="535"/>
      <c r="UGB4" s="535"/>
      <c r="UGC4" s="535"/>
      <c r="UGD4" s="535"/>
      <c r="UGE4" s="535"/>
      <c r="UGF4" s="535"/>
      <c r="UGG4" s="535"/>
      <c r="UGH4" s="535"/>
      <c r="UGI4" s="535"/>
      <c r="UGJ4" s="535"/>
      <c r="UGK4" s="535"/>
      <c r="UGL4" s="535"/>
      <c r="UGM4" s="535"/>
      <c r="UGN4" s="535"/>
      <c r="UGO4" s="535"/>
      <c r="UGP4" s="535"/>
      <c r="UGQ4" s="535"/>
      <c r="UGR4" s="535"/>
      <c r="UGS4" s="535"/>
      <c r="UGT4" s="535"/>
      <c r="UGU4" s="535"/>
      <c r="UGV4" s="535"/>
      <c r="UGW4" s="535"/>
      <c r="UGX4" s="535"/>
      <c r="UGY4" s="535"/>
      <c r="UGZ4" s="535"/>
      <c r="UHA4" s="535"/>
      <c r="UHB4" s="535"/>
      <c r="UHC4" s="535"/>
      <c r="UHD4" s="535"/>
      <c r="UHE4" s="535"/>
      <c r="UHF4" s="535"/>
      <c r="UHG4" s="535"/>
      <c r="UHH4" s="535"/>
      <c r="UHI4" s="535"/>
      <c r="UHJ4" s="535"/>
      <c r="UHK4" s="535"/>
      <c r="UHL4" s="535"/>
      <c r="UHM4" s="535"/>
      <c r="UHN4" s="535"/>
      <c r="UHO4" s="535"/>
      <c r="UHP4" s="535"/>
      <c r="UHQ4" s="535"/>
      <c r="UHR4" s="535"/>
      <c r="UHS4" s="535"/>
      <c r="UHT4" s="535"/>
      <c r="UHU4" s="535"/>
      <c r="UHV4" s="535"/>
      <c r="UHW4" s="535"/>
      <c r="UHX4" s="535"/>
      <c r="UHY4" s="535"/>
      <c r="UHZ4" s="535"/>
      <c r="UIA4" s="535"/>
      <c r="UIB4" s="535"/>
      <c r="UIC4" s="535"/>
      <c r="UID4" s="535"/>
      <c r="UIE4" s="535"/>
      <c r="UIF4" s="535"/>
      <c r="UIG4" s="535"/>
      <c r="UIH4" s="535"/>
      <c r="UII4" s="535"/>
      <c r="UIJ4" s="535"/>
      <c r="UIK4" s="535"/>
      <c r="UIL4" s="535"/>
      <c r="UIM4" s="535"/>
      <c r="UIN4" s="535"/>
      <c r="UIO4" s="535"/>
      <c r="UIP4" s="535"/>
      <c r="UIQ4" s="535"/>
      <c r="UIR4" s="535"/>
      <c r="UIS4" s="535"/>
      <c r="UIT4" s="535"/>
      <c r="UIU4" s="535"/>
      <c r="UIV4" s="535"/>
      <c r="UIW4" s="535"/>
      <c r="UIX4" s="535"/>
      <c r="UIY4" s="535"/>
      <c r="UIZ4" s="535"/>
      <c r="UJA4" s="535"/>
      <c r="UJB4" s="535"/>
      <c r="UJC4" s="535"/>
      <c r="UJD4" s="535"/>
      <c r="UJE4" s="535"/>
      <c r="UJF4" s="535"/>
      <c r="UJG4" s="535"/>
      <c r="UJH4" s="535"/>
      <c r="UJI4" s="535"/>
      <c r="UJJ4" s="535"/>
      <c r="UJK4" s="535"/>
      <c r="UJL4" s="535"/>
      <c r="UJM4" s="535"/>
      <c r="UJN4" s="535"/>
      <c r="UJO4" s="535"/>
      <c r="UJP4" s="535"/>
      <c r="UJQ4" s="535"/>
      <c r="UJR4" s="535"/>
      <c r="UJS4" s="535"/>
      <c r="UJT4" s="535"/>
      <c r="UJU4" s="535"/>
      <c r="UJV4" s="535"/>
      <c r="UJW4" s="535"/>
      <c r="UJX4" s="535"/>
      <c r="UJY4" s="535"/>
      <c r="UJZ4" s="535"/>
      <c r="UKA4" s="535"/>
      <c r="UKB4" s="535"/>
      <c r="UKC4" s="535"/>
      <c r="UKD4" s="535"/>
      <c r="UKE4" s="535"/>
      <c r="UKF4" s="535"/>
      <c r="UKG4" s="535"/>
      <c r="UKH4" s="535"/>
      <c r="UKI4" s="535"/>
      <c r="UKJ4" s="535"/>
      <c r="UKK4" s="535"/>
      <c r="UKL4" s="535"/>
      <c r="UKM4" s="535"/>
      <c r="UKN4" s="535"/>
      <c r="UKO4" s="535"/>
      <c r="UKP4" s="535"/>
      <c r="UKQ4" s="535"/>
      <c r="UKR4" s="535"/>
      <c r="UKS4" s="535"/>
      <c r="UKT4" s="535"/>
      <c r="UKU4" s="535"/>
      <c r="UKV4" s="535"/>
      <c r="UKW4" s="535"/>
      <c r="UKX4" s="535"/>
      <c r="UKY4" s="535"/>
      <c r="UKZ4" s="535"/>
      <c r="ULA4" s="535"/>
      <c r="ULB4" s="535"/>
      <c r="ULC4" s="535"/>
      <c r="ULD4" s="535"/>
      <c r="ULE4" s="535"/>
      <c r="ULF4" s="535"/>
      <c r="ULG4" s="535"/>
      <c r="ULH4" s="535"/>
      <c r="ULI4" s="535"/>
      <c r="ULJ4" s="535"/>
      <c r="ULK4" s="535"/>
      <c r="ULL4" s="535"/>
      <c r="ULM4" s="535"/>
      <c r="ULN4" s="535"/>
      <c r="ULO4" s="535"/>
      <c r="ULP4" s="535"/>
      <c r="ULQ4" s="535"/>
      <c r="ULR4" s="535"/>
      <c r="ULS4" s="535"/>
      <c r="ULT4" s="535"/>
      <c r="ULU4" s="535"/>
      <c r="ULV4" s="535"/>
      <c r="ULW4" s="535"/>
      <c r="ULX4" s="535"/>
      <c r="ULY4" s="535"/>
      <c r="ULZ4" s="535"/>
      <c r="UMA4" s="535"/>
      <c r="UMB4" s="535"/>
      <c r="UMC4" s="535"/>
      <c r="UMD4" s="535"/>
      <c r="UME4" s="535"/>
      <c r="UMF4" s="535"/>
      <c r="UMG4" s="535"/>
      <c r="UMH4" s="535"/>
      <c r="UMI4" s="535"/>
      <c r="UMJ4" s="535"/>
      <c r="UMK4" s="535"/>
      <c r="UML4" s="535"/>
      <c r="UMM4" s="535"/>
      <c r="UMN4" s="535"/>
      <c r="UMO4" s="535"/>
      <c r="UMP4" s="535"/>
      <c r="UMQ4" s="535"/>
      <c r="UMR4" s="535"/>
      <c r="UMS4" s="535"/>
      <c r="UMT4" s="535"/>
      <c r="UMU4" s="535"/>
      <c r="UMV4" s="535"/>
      <c r="UMW4" s="535"/>
      <c r="UMX4" s="535"/>
      <c r="UMY4" s="535"/>
      <c r="UMZ4" s="535"/>
      <c r="UNA4" s="535"/>
      <c r="UNB4" s="535"/>
      <c r="UNC4" s="535"/>
      <c r="UND4" s="535"/>
      <c r="UNE4" s="535"/>
      <c r="UNF4" s="535"/>
      <c r="UNG4" s="535"/>
      <c r="UNH4" s="535"/>
      <c r="UNI4" s="535"/>
      <c r="UNJ4" s="535"/>
      <c r="UNK4" s="535"/>
      <c r="UNL4" s="535"/>
      <c r="UNM4" s="535"/>
      <c r="UNN4" s="535"/>
      <c r="UNO4" s="535"/>
      <c r="UNP4" s="535"/>
      <c r="UNQ4" s="535"/>
      <c r="UNR4" s="535"/>
      <c r="UNS4" s="535"/>
      <c r="UNT4" s="535"/>
      <c r="UNU4" s="535"/>
      <c r="UNV4" s="535"/>
      <c r="UNW4" s="535"/>
      <c r="UNX4" s="535"/>
      <c r="UNY4" s="535"/>
      <c r="UNZ4" s="535"/>
      <c r="UOA4" s="535"/>
      <c r="UOB4" s="535"/>
      <c r="UOC4" s="535"/>
      <c r="UOD4" s="535"/>
      <c r="UOE4" s="535"/>
      <c r="UOF4" s="535"/>
      <c r="UOG4" s="535"/>
      <c r="UOH4" s="535"/>
      <c r="UOI4" s="535"/>
      <c r="UOJ4" s="535"/>
      <c r="UOK4" s="535"/>
      <c r="UOL4" s="535"/>
      <c r="UOM4" s="535"/>
      <c r="UON4" s="535"/>
      <c r="UOO4" s="535"/>
      <c r="UOP4" s="535"/>
      <c r="UOQ4" s="535"/>
      <c r="UOR4" s="535"/>
      <c r="UOS4" s="535"/>
      <c r="UOT4" s="535"/>
      <c r="UOU4" s="535"/>
      <c r="UOV4" s="535"/>
      <c r="UOW4" s="535"/>
      <c r="UOX4" s="535"/>
      <c r="UOY4" s="535"/>
      <c r="UOZ4" s="535"/>
      <c r="UPA4" s="535"/>
      <c r="UPB4" s="535"/>
      <c r="UPC4" s="535"/>
      <c r="UPD4" s="535"/>
      <c r="UPE4" s="535"/>
      <c r="UPF4" s="535"/>
      <c r="UPG4" s="535"/>
      <c r="UPH4" s="535"/>
      <c r="UPI4" s="535"/>
      <c r="UPJ4" s="535"/>
      <c r="UPK4" s="535"/>
      <c r="UPL4" s="535"/>
      <c r="UPM4" s="535"/>
      <c r="UPN4" s="535"/>
      <c r="UPO4" s="535"/>
      <c r="UPP4" s="535"/>
      <c r="UPQ4" s="535"/>
      <c r="UPR4" s="535"/>
      <c r="UPS4" s="535"/>
      <c r="UPT4" s="535"/>
      <c r="UPU4" s="535"/>
      <c r="UPV4" s="535"/>
      <c r="UPW4" s="535"/>
      <c r="UPX4" s="535"/>
      <c r="UPY4" s="535"/>
      <c r="UPZ4" s="535"/>
      <c r="UQA4" s="535"/>
      <c r="UQB4" s="535"/>
      <c r="UQC4" s="535"/>
      <c r="UQD4" s="535"/>
      <c r="UQE4" s="535"/>
      <c r="UQF4" s="535"/>
      <c r="UQG4" s="535"/>
      <c r="UQH4" s="535"/>
      <c r="UQI4" s="535"/>
      <c r="UQJ4" s="535"/>
      <c r="UQK4" s="535"/>
      <c r="UQL4" s="535"/>
      <c r="UQM4" s="535"/>
      <c r="UQN4" s="535"/>
      <c r="UQO4" s="535"/>
      <c r="UQP4" s="535"/>
      <c r="UQQ4" s="535"/>
      <c r="UQR4" s="535"/>
      <c r="UQS4" s="535"/>
      <c r="UQT4" s="535"/>
      <c r="UQU4" s="535"/>
      <c r="UQV4" s="535"/>
      <c r="UQW4" s="535"/>
      <c r="UQX4" s="535"/>
      <c r="UQY4" s="535"/>
      <c r="UQZ4" s="535"/>
      <c r="URA4" s="535"/>
      <c r="URB4" s="535"/>
      <c r="URC4" s="535"/>
      <c r="URD4" s="535"/>
      <c r="URE4" s="535"/>
      <c r="URF4" s="535"/>
      <c r="URG4" s="535"/>
      <c r="URH4" s="535"/>
      <c r="URI4" s="535"/>
      <c r="URJ4" s="535"/>
      <c r="URK4" s="535"/>
      <c r="URL4" s="535"/>
      <c r="URM4" s="535"/>
      <c r="URN4" s="535"/>
      <c r="URO4" s="535"/>
      <c r="URP4" s="535"/>
      <c r="URQ4" s="535"/>
      <c r="URR4" s="535"/>
      <c r="URS4" s="535"/>
      <c r="URT4" s="535"/>
      <c r="URU4" s="535"/>
      <c r="URV4" s="535"/>
      <c r="URW4" s="535"/>
      <c r="URX4" s="535"/>
      <c r="URY4" s="535"/>
      <c r="URZ4" s="535"/>
      <c r="USA4" s="535"/>
      <c r="USB4" s="535"/>
      <c r="USC4" s="535"/>
      <c r="USD4" s="535"/>
      <c r="USE4" s="535"/>
      <c r="USF4" s="535"/>
      <c r="USG4" s="535"/>
      <c r="USH4" s="535"/>
      <c r="USI4" s="535"/>
      <c r="USJ4" s="535"/>
      <c r="USK4" s="535"/>
      <c r="USL4" s="535"/>
      <c r="USM4" s="535"/>
      <c r="USN4" s="535"/>
      <c r="USO4" s="535"/>
      <c r="USP4" s="535"/>
      <c r="USQ4" s="535"/>
      <c r="USR4" s="535"/>
      <c r="USS4" s="535"/>
      <c r="UST4" s="535"/>
      <c r="USU4" s="535"/>
      <c r="USV4" s="535"/>
      <c r="USW4" s="535"/>
      <c r="USX4" s="535"/>
      <c r="USY4" s="535"/>
      <c r="USZ4" s="535"/>
      <c r="UTA4" s="535"/>
      <c r="UTB4" s="535"/>
      <c r="UTC4" s="535"/>
      <c r="UTD4" s="535"/>
      <c r="UTE4" s="535"/>
      <c r="UTF4" s="535"/>
      <c r="UTG4" s="535"/>
      <c r="UTH4" s="535"/>
      <c r="UTI4" s="535"/>
      <c r="UTJ4" s="535"/>
      <c r="UTK4" s="535"/>
      <c r="UTL4" s="535"/>
      <c r="UTM4" s="535"/>
      <c r="UTN4" s="535"/>
      <c r="UTO4" s="535"/>
      <c r="UTP4" s="535"/>
      <c r="UTQ4" s="535"/>
      <c r="UTR4" s="535"/>
      <c r="UTS4" s="535"/>
      <c r="UTT4" s="535"/>
      <c r="UTU4" s="535"/>
      <c r="UTV4" s="535"/>
      <c r="UTW4" s="535"/>
      <c r="UTX4" s="535"/>
      <c r="UTY4" s="535"/>
      <c r="UTZ4" s="535"/>
      <c r="UUA4" s="535"/>
      <c r="UUB4" s="535"/>
      <c r="UUC4" s="535"/>
      <c r="UUD4" s="535"/>
      <c r="UUE4" s="535"/>
      <c r="UUF4" s="535"/>
      <c r="UUG4" s="535"/>
      <c r="UUH4" s="535"/>
      <c r="UUI4" s="535"/>
      <c r="UUJ4" s="535"/>
      <c r="UUK4" s="535"/>
      <c r="UUL4" s="535"/>
      <c r="UUM4" s="535"/>
      <c r="UUN4" s="535"/>
      <c r="UUO4" s="535"/>
      <c r="UUP4" s="535"/>
      <c r="UUQ4" s="535"/>
      <c r="UUR4" s="535"/>
      <c r="UUS4" s="535"/>
      <c r="UUT4" s="535"/>
      <c r="UUU4" s="535"/>
      <c r="UUV4" s="535"/>
      <c r="UUW4" s="535"/>
      <c r="UUX4" s="535"/>
      <c r="UUY4" s="535"/>
      <c r="UUZ4" s="535"/>
      <c r="UVA4" s="535"/>
      <c r="UVB4" s="535"/>
      <c r="UVC4" s="535"/>
      <c r="UVD4" s="535"/>
      <c r="UVE4" s="535"/>
      <c r="UVF4" s="535"/>
      <c r="UVG4" s="535"/>
      <c r="UVH4" s="535"/>
      <c r="UVI4" s="535"/>
      <c r="UVJ4" s="535"/>
      <c r="UVK4" s="535"/>
      <c r="UVL4" s="535"/>
      <c r="UVM4" s="535"/>
      <c r="UVN4" s="535"/>
      <c r="UVO4" s="535"/>
      <c r="UVP4" s="535"/>
      <c r="UVQ4" s="535"/>
      <c r="UVR4" s="535"/>
      <c r="UVS4" s="535"/>
      <c r="UVT4" s="535"/>
      <c r="UVU4" s="535"/>
      <c r="UVV4" s="535"/>
      <c r="UVW4" s="535"/>
      <c r="UVX4" s="535"/>
      <c r="UVY4" s="535"/>
      <c r="UVZ4" s="535"/>
      <c r="UWA4" s="535"/>
      <c r="UWB4" s="535"/>
      <c r="UWC4" s="535"/>
      <c r="UWD4" s="535"/>
      <c r="UWE4" s="535"/>
      <c r="UWF4" s="535"/>
      <c r="UWG4" s="535"/>
      <c r="UWH4" s="535"/>
      <c r="UWI4" s="535"/>
      <c r="UWJ4" s="535"/>
      <c r="UWK4" s="535"/>
      <c r="UWL4" s="535"/>
      <c r="UWM4" s="535"/>
      <c r="UWN4" s="535"/>
      <c r="UWO4" s="535"/>
      <c r="UWP4" s="535"/>
      <c r="UWQ4" s="535"/>
      <c r="UWR4" s="535"/>
      <c r="UWS4" s="535"/>
      <c r="UWT4" s="535"/>
      <c r="UWU4" s="535"/>
      <c r="UWV4" s="535"/>
      <c r="UWW4" s="535"/>
      <c r="UWX4" s="535"/>
      <c r="UWY4" s="535"/>
      <c r="UWZ4" s="535"/>
      <c r="UXA4" s="535"/>
      <c r="UXB4" s="535"/>
      <c r="UXC4" s="535"/>
      <c r="UXD4" s="535"/>
      <c r="UXE4" s="535"/>
      <c r="UXF4" s="535"/>
      <c r="UXG4" s="535"/>
      <c r="UXH4" s="535"/>
      <c r="UXI4" s="535"/>
      <c r="UXJ4" s="535"/>
      <c r="UXK4" s="535"/>
      <c r="UXL4" s="535"/>
      <c r="UXM4" s="535"/>
      <c r="UXN4" s="535"/>
      <c r="UXO4" s="535"/>
      <c r="UXP4" s="535"/>
      <c r="UXQ4" s="535"/>
      <c r="UXR4" s="535"/>
      <c r="UXS4" s="535"/>
      <c r="UXT4" s="535"/>
      <c r="UXU4" s="535"/>
      <c r="UXV4" s="535"/>
      <c r="UXW4" s="535"/>
      <c r="UXX4" s="535"/>
      <c r="UXY4" s="535"/>
      <c r="UXZ4" s="535"/>
      <c r="UYA4" s="535"/>
      <c r="UYB4" s="535"/>
      <c r="UYC4" s="535"/>
      <c r="UYD4" s="535"/>
      <c r="UYE4" s="535"/>
      <c r="UYF4" s="535"/>
      <c r="UYG4" s="535"/>
      <c r="UYH4" s="535"/>
      <c r="UYI4" s="535"/>
      <c r="UYJ4" s="535"/>
      <c r="UYK4" s="535"/>
      <c r="UYL4" s="535"/>
      <c r="UYM4" s="535"/>
      <c r="UYN4" s="535"/>
      <c r="UYO4" s="535"/>
      <c r="UYP4" s="535"/>
      <c r="UYQ4" s="535"/>
      <c r="UYR4" s="535"/>
      <c r="UYS4" s="535"/>
      <c r="UYT4" s="535"/>
      <c r="UYU4" s="535"/>
      <c r="UYV4" s="535"/>
      <c r="UYW4" s="535"/>
      <c r="UYX4" s="535"/>
      <c r="UYY4" s="535"/>
      <c r="UYZ4" s="535"/>
      <c r="UZA4" s="535"/>
      <c r="UZB4" s="535"/>
      <c r="UZC4" s="535"/>
      <c r="UZD4" s="535"/>
      <c r="UZE4" s="535"/>
      <c r="UZF4" s="535"/>
      <c r="UZG4" s="535"/>
      <c r="UZH4" s="535"/>
      <c r="UZI4" s="535"/>
      <c r="UZJ4" s="535"/>
      <c r="UZK4" s="535"/>
      <c r="UZL4" s="535"/>
      <c r="UZM4" s="535"/>
      <c r="UZN4" s="535"/>
      <c r="UZO4" s="535"/>
      <c r="UZP4" s="535"/>
      <c r="UZQ4" s="535"/>
      <c r="UZR4" s="535"/>
      <c r="UZS4" s="535"/>
      <c r="UZT4" s="535"/>
      <c r="UZU4" s="535"/>
      <c r="UZV4" s="535"/>
      <c r="UZW4" s="535"/>
      <c r="UZX4" s="535"/>
      <c r="UZY4" s="535"/>
      <c r="UZZ4" s="535"/>
      <c r="VAA4" s="535"/>
      <c r="VAB4" s="535"/>
      <c r="VAC4" s="535"/>
      <c r="VAD4" s="535"/>
      <c r="VAE4" s="535"/>
      <c r="VAF4" s="535"/>
      <c r="VAG4" s="535"/>
      <c r="VAH4" s="535"/>
      <c r="VAI4" s="535"/>
      <c r="VAJ4" s="535"/>
      <c r="VAK4" s="535"/>
      <c r="VAL4" s="535"/>
      <c r="VAM4" s="535"/>
      <c r="VAN4" s="535"/>
      <c r="VAO4" s="535"/>
      <c r="VAP4" s="535"/>
      <c r="VAQ4" s="535"/>
      <c r="VAR4" s="535"/>
      <c r="VAS4" s="535"/>
      <c r="VAT4" s="535"/>
      <c r="VAU4" s="535"/>
      <c r="VAV4" s="535"/>
      <c r="VAW4" s="535"/>
      <c r="VAX4" s="535"/>
      <c r="VAY4" s="535"/>
      <c r="VAZ4" s="535"/>
      <c r="VBA4" s="535"/>
      <c r="VBB4" s="535"/>
      <c r="VBC4" s="535"/>
      <c r="VBD4" s="535"/>
      <c r="VBE4" s="535"/>
      <c r="VBF4" s="535"/>
      <c r="VBG4" s="535"/>
      <c r="VBH4" s="535"/>
      <c r="VBI4" s="535"/>
      <c r="VBJ4" s="535"/>
      <c r="VBK4" s="535"/>
      <c r="VBL4" s="535"/>
      <c r="VBM4" s="535"/>
      <c r="VBN4" s="535"/>
      <c r="VBO4" s="535"/>
      <c r="VBP4" s="535"/>
      <c r="VBQ4" s="535"/>
      <c r="VBR4" s="535"/>
      <c r="VBS4" s="535"/>
      <c r="VBT4" s="535"/>
      <c r="VBU4" s="535"/>
      <c r="VBV4" s="535"/>
      <c r="VBW4" s="535"/>
      <c r="VBX4" s="535"/>
      <c r="VBY4" s="535"/>
      <c r="VBZ4" s="535"/>
      <c r="VCA4" s="535"/>
      <c r="VCB4" s="535"/>
      <c r="VCC4" s="535"/>
      <c r="VCD4" s="535"/>
      <c r="VCE4" s="535"/>
      <c r="VCF4" s="535"/>
      <c r="VCG4" s="535"/>
      <c r="VCH4" s="535"/>
      <c r="VCI4" s="535"/>
      <c r="VCJ4" s="535"/>
      <c r="VCK4" s="535"/>
      <c r="VCL4" s="535"/>
      <c r="VCM4" s="535"/>
      <c r="VCN4" s="535"/>
      <c r="VCO4" s="535"/>
      <c r="VCP4" s="535"/>
      <c r="VCQ4" s="535"/>
      <c r="VCR4" s="535"/>
      <c r="VCS4" s="535"/>
      <c r="VCT4" s="535"/>
      <c r="VCU4" s="535"/>
      <c r="VCV4" s="535"/>
      <c r="VCW4" s="535"/>
      <c r="VCX4" s="535"/>
      <c r="VCY4" s="535"/>
      <c r="VCZ4" s="535"/>
      <c r="VDA4" s="535"/>
      <c r="VDB4" s="535"/>
      <c r="VDC4" s="535"/>
      <c r="VDD4" s="535"/>
      <c r="VDE4" s="535"/>
      <c r="VDF4" s="535"/>
      <c r="VDG4" s="535"/>
      <c r="VDH4" s="535"/>
      <c r="VDI4" s="535"/>
      <c r="VDJ4" s="535"/>
      <c r="VDK4" s="535"/>
      <c r="VDL4" s="535"/>
      <c r="VDM4" s="535"/>
      <c r="VDN4" s="535"/>
      <c r="VDO4" s="535"/>
      <c r="VDP4" s="535"/>
      <c r="VDQ4" s="535"/>
      <c r="VDR4" s="535"/>
      <c r="VDS4" s="535"/>
      <c r="VDT4" s="535"/>
      <c r="VDU4" s="535"/>
      <c r="VDV4" s="535"/>
      <c r="VDW4" s="535"/>
      <c r="VDX4" s="535"/>
      <c r="VDY4" s="535"/>
      <c r="VDZ4" s="535"/>
      <c r="VEA4" s="535"/>
      <c r="VEB4" s="535"/>
      <c r="VEC4" s="535"/>
      <c r="VED4" s="535"/>
      <c r="VEE4" s="535"/>
      <c r="VEF4" s="535"/>
      <c r="VEG4" s="535"/>
      <c r="VEH4" s="535"/>
      <c r="VEI4" s="535"/>
      <c r="VEJ4" s="535"/>
      <c r="VEK4" s="535"/>
      <c r="VEL4" s="535"/>
      <c r="VEM4" s="535"/>
      <c r="VEN4" s="535"/>
      <c r="VEO4" s="535"/>
      <c r="VEP4" s="535"/>
      <c r="VEQ4" s="535"/>
      <c r="VER4" s="535"/>
      <c r="VES4" s="535"/>
      <c r="VET4" s="535"/>
      <c r="VEU4" s="535"/>
      <c r="VEV4" s="535"/>
      <c r="VEW4" s="535"/>
      <c r="VEX4" s="535"/>
      <c r="VEY4" s="535"/>
      <c r="VEZ4" s="535"/>
      <c r="VFA4" s="535"/>
      <c r="VFB4" s="535"/>
      <c r="VFC4" s="535"/>
      <c r="VFD4" s="535"/>
      <c r="VFE4" s="535"/>
      <c r="VFF4" s="535"/>
      <c r="VFG4" s="535"/>
      <c r="VFH4" s="535"/>
      <c r="VFI4" s="535"/>
      <c r="VFJ4" s="535"/>
      <c r="VFK4" s="535"/>
      <c r="VFL4" s="535"/>
      <c r="VFM4" s="535"/>
      <c r="VFN4" s="535"/>
      <c r="VFO4" s="535"/>
      <c r="VFP4" s="535"/>
      <c r="VFQ4" s="535"/>
      <c r="VFR4" s="535"/>
      <c r="VFS4" s="535"/>
      <c r="VFT4" s="535"/>
      <c r="VFU4" s="535"/>
      <c r="VFV4" s="535"/>
      <c r="VFW4" s="535"/>
      <c r="VFX4" s="535"/>
      <c r="VFY4" s="535"/>
      <c r="VFZ4" s="535"/>
      <c r="VGA4" s="535"/>
      <c r="VGB4" s="535"/>
      <c r="VGC4" s="535"/>
      <c r="VGD4" s="535"/>
      <c r="VGE4" s="535"/>
      <c r="VGF4" s="535"/>
      <c r="VGG4" s="535"/>
      <c r="VGH4" s="535"/>
      <c r="VGI4" s="535"/>
      <c r="VGJ4" s="535"/>
      <c r="VGK4" s="535"/>
      <c r="VGL4" s="535"/>
      <c r="VGM4" s="535"/>
      <c r="VGN4" s="535"/>
      <c r="VGO4" s="535"/>
      <c r="VGP4" s="535"/>
      <c r="VGQ4" s="535"/>
      <c r="VGR4" s="535"/>
      <c r="VGS4" s="535"/>
      <c r="VGT4" s="535"/>
      <c r="VGU4" s="535"/>
      <c r="VGV4" s="535"/>
      <c r="VGW4" s="535"/>
      <c r="VGX4" s="535"/>
      <c r="VGY4" s="535"/>
      <c r="VGZ4" s="535"/>
      <c r="VHA4" s="535"/>
      <c r="VHB4" s="535"/>
      <c r="VHC4" s="535"/>
      <c r="VHD4" s="535"/>
      <c r="VHE4" s="535"/>
      <c r="VHF4" s="535"/>
      <c r="VHG4" s="535"/>
      <c r="VHH4" s="535"/>
      <c r="VHI4" s="535"/>
      <c r="VHJ4" s="535"/>
      <c r="VHK4" s="535"/>
      <c r="VHL4" s="535"/>
      <c r="VHM4" s="535"/>
      <c r="VHN4" s="535"/>
      <c r="VHO4" s="535"/>
      <c r="VHP4" s="535"/>
      <c r="VHQ4" s="535"/>
      <c r="VHR4" s="535"/>
      <c r="VHS4" s="535"/>
      <c r="VHT4" s="535"/>
      <c r="VHU4" s="535"/>
      <c r="VHV4" s="535"/>
      <c r="VHW4" s="535"/>
      <c r="VHX4" s="535"/>
      <c r="VHY4" s="535"/>
      <c r="VHZ4" s="535"/>
      <c r="VIA4" s="535"/>
      <c r="VIB4" s="535"/>
      <c r="VIC4" s="535"/>
      <c r="VID4" s="535"/>
      <c r="VIE4" s="535"/>
      <c r="VIF4" s="535"/>
      <c r="VIG4" s="535"/>
      <c r="VIH4" s="535"/>
      <c r="VII4" s="535"/>
      <c r="VIJ4" s="535"/>
      <c r="VIK4" s="535"/>
      <c r="VIL4" s="535"/>
      <c r="VIM4" s="535"/>
      <c r="VIN4" s="535"/>
      <c r="VIO4" s="535"/>
      <c r="VIP4" s="535"/>
      <c r="VIQ4" s="535"/>
      <c r="VIR4" s="535"/>
      <c r="VIS4" s="535"/>
      <c r="VIT4" s="535"/>
      <c r="VIU4" s="535"/>
      <c r="VIV4" s="535"/>
      <c r="VIW4" s="535"/>
      <c r="VIX4" s="535"/>
      <c r="VIY4" s="535"/>
      <c r="VIZ4" s="535"/>
      <c r="VJA4" s="535"/>
      <c r="VJB4" s="535"/>
      <c r="VJC4" s="535"/>
      <c r="VJD4" s="535"/>
      <c r="VJE4" s="535"/>
      <c r="VJF4" s="535"/>
      <c r="VJG4" s="535"/>
      <c r="VJH4" s="535"/>
      <c r="VJI4" s="535"/>
      <c r="VJJ4" s="535"/>
      <c r="VJK4" s="535"/>
      <c r="VJL4" s="535"/>
      <c r="VJM4" s="535"/>
      <c r="VJN4" s="535"/>
      <c r="VJO4" s="535"/>
      <c r="VJP4" s="535"/>
      <c r="VJQ4" s="535"/>
      <c r="VJR4" s="535"/>
      <c r="VJS4" s="535"/>
      <c r="VJT4" s="535"/>
      <c r="VJU4" s="535"/>
      <c r="VJV4" s="535"/>
      <c r="VJW4" s="535"/>
      <c r="VJX4" s="535"/>
      <c r="VJY4" s="535"/>
      <c r="VJZ4" s="535"/>
      <c r="VKA4" s="535"/>
      <c r="VKB4" s="535"/>
      <c r="VKC4" s="535"/>
      <c r="VKD4" s="535"/>
      <c r="VKE4" s="535"/>
      <c r="VKF4" s="535"/>
      <c r="VKG4" s="535"/>
      <c r="VKH4" s="535"/>
      <c r="VKI4" s="535"/>
      <c r="VKJ4" s="535"/>
      <c r="VKK4" s="535"/>
      <c r="VKL4" s="535"/>
      <c r="VKM4" s="535"/>
      <c r="VKN4" s="535"/>
      <c r="VKO4" s="535"/>
      <c r="VKP4" s="535"/>
      <c r="VKQ4" s="535"/>
      <c r="VKR4" s="535"/>
      <c r="VKS4" s="535"/>
      <c r="VKT4" s="535"/>
      <c r="VKU4" s="535"/>
      <c r="VKV4" s="535"/>
      <c r="VKW4" s="535"/>
      <c r="VKX4" s="535"/>
      <c r="VKY4" s="535"/>
      <c r="VKZ4" s="535"/>
      <c r="VLA4" s="535"/>
      <c r="VLB4" s="535"/>
      <c r="VLC4" s="535"/>
      <c r="VLD4" s="535"/>
      <c r="VLE4" s="535"/>
      <c r="VLF4" s="535"/>
      <c r="VLG4" s="535"/>
      <c r="VLH4" s="535"/>
      <c r="VLI4" s="535"/>
      <c r="VLJ4" s="535"/>
      <c r="VLK4" s="535"/>
      <c r="VLL4" s="535"/>
      <c r="VLM4" s="535"/>
      <c r="VLN4" s="535"/>
      <c r="VLO4" s="535"/>
      <c r="VLP4" s="535"/>
      <c r="VLQ4" s="535"/>
      <c r="VLR4" s="535"/>
      <c r="VLS4" s="535"/>
      <c r="VLT4" s="535"/>
      <c r="VLU4" s="535"/>
      <c r="VLV4" s="535"/>
      <c r="VLW4" s="535"/>
      <c r="VLX4" s="535"/>
      <c r="VLY4" s="535"/>
      <c r="VLZ4" s="535"/>
      <c r="VMA4" s="535"/>
      <c r="VMB4" s="535"/>
      <c r="VMC4" s="535"/>
      <c r="VMD4" s="535"/>
      <c r="VME4" s="535"/>
      <c r="VMF4" s="535"/>
      <c r="VMG4" s="535"/>
      <c r="VMH4" s="535"/>
      <c r="VMI4" s="535"/>
      <c r="VMJ4" s="535"/>
      <c r="VMK4" s="535"/>
      <c r="VML4" s="535"/>
      <c r="VMM4" s="535"/>
      <c r="VMN4" s="535"/>
      <c r="VMO4" s="535"/>
      <c r="VMP4" s="535"/>
      <c r="VMQ4" s="535"/>
      <c r="VMR4" s="535"/>
      <c r="VMS4" s="535"/>
      <c r="VMT4" s="535"/>
      <c r="VMU4" s="535"/>
      <c r="VMV4" s="535"/>
      <c r="VMW4" s="535"/>
      <c r="VMX4" s="535"/>
      <c r="VMY4" s="535"/>
      <c r="VMZ4" s="535"/>
      <c r="VNA4" s="535"/>
      <c r="VNB4" s="535"/>
      <c r="VNC4" s="535"/>
      <c r="VND4" s="535"/>
      <c r="VNE4" s="535"/>
      <c r="VNF4" s="535"/>
      <c r="VNG4" s="535"/>
      <c r="VNH4" s="535"/>
      <c r="VNI4" s="535"/>
      <c r="VNJ4" s="535"/>
      <c r="VNK4" s="535"/>
      <c r="VNL4" s="535"/>
      <c r="VNM4" s="535"/>
      <c r="VNN4" s="535"/>
      <c r="VNO4" s="535"/>
      <c r="VNP4" s="535"/>
      <c r="VNQ4" s="535"/>
      <c r="VNR4" s="535"/>
      <c r="VNS4" s="535"/>
      <c r="VNT4" s="535"/>
      <c r="VNU4" s="535"/>
      <c r="VNV4" s="535"/>
      <c r="VNW4" s="535"/>
      <c r="VNX4" s="535"/>
      <c r="VNY4" s="535"/>
      <c r="VNZ4" s="535"/>
      <c r="VOA4" s="535"/>
      <c r="VOB4" s="535"/>
      <c r="VOC4" s="535"/>
      <c r="VOD4" s="535"/>
      <c r="VOE4" s="535"/>
      <c r="VOF4" s="535"/>
      <c r="VOG4" s="535"/>
      <c r="VOH4" s="535"/>
      <c r="VOI4" s="535"/>
      <c r="VOJ4" s="535"/>
      <c r="VOK4" s="535"/>
      <c r="VOL4" s="535"/>
      <c r="VOM4" s="535"/>
      <c r="VON4" s="535"/>
      <c r="VOO4" s="535"/>
      <c r="VOP4" s="535"/>
      <c r="VOQ4" s="535"/>
      <c r="VOR4" s="535"/>
      <c r="VOS4" s="535"/>
      <c r="VOT4" s="535"/>
      <c r="VOU4" s="535"/>
      <c r="VOV4" s="535"/>
      <c r="VOW4" s="535"/>
      <c r="VOX4" s="535"/>
      <c r="VOY4" s="535"/>
      <c r="VOZ4" s="535"/>
      <c r="VPA4" s="535"/>
      <c r="VPB4" s="535"/>
      <c r="VPC4" s="535"/>
      <c r="VPD4" s="535"/>
      <c r="VPE4" s="535"/>
      <c r="VPF4" s="535"/>
      <c r="VPG4" s="535"/>
      <c r="VPH4" s="535"/>
      <c r="VPI4" s="535"/>
      <c r="VPJ4" s="535"/>
      <c r="VPK4" s="535"/>
      <c r="VPL4" s="535"/>
      <c r="VPM4" s="535"/>
      <c r="VPN4" s="535"/>
      <c r="VPO4" s="535"/>
      <c r="VPP4" s="535"/>
      <c r="VPQ4" s="535"/>
      <c r="VPR4" s="535"/>
      <c r="VPS4" s="535"/>
      <c r="VPT4" s="535"/>
      <c r="VPU4" s="535"/>
      <c r="VPV4" s="535"/>
      <c r="VPW4" s="535"/>
      <c r="VPX4" s="535"/>
      <c r="VPY4" s="535"/>
      <c r="VPZ4" s="535"/>
      <c r="VQA4" s="535"/>
      <c r="VQB4" s="535"/>
      <c r="VQC4" s="535"/>
      <c r="VQD4" s="535"/>
      <c r="VQE4" s="535"/>
      <c r="VQF4" s="535"/>
      <c r="VQG4" s="535"/>
      <c r="VQH4" s="535"/>
      <c r="VQI4" s="535"/>
      <c r="VQJ4" s="535"/>
      <c r="VQK4" s="535"/>
      <c r="VQL4" s="535"/>
      <c r="VQM4" s="535"/>
      <c r="VQN4" s="535"/>
      <c r="VQO4" s="535"/>
      <c r="VQP4" s="535"/>
      <c r="VQQ4" s="535"/>
      <c r="VQR4" s="535"/>
      <c r="VQS4" s="535"/>
      <c r="VQT4" s="535"/>
      <c r="VQU4" s="535"/>
      <c r="VQV4" s="535"/>
      <c r="VQW4" s="535"/>
      <c r="VQX4" s="535"/>
      <c r="VQY4" s="535"/>
      <c r="VQZ4" s="535"/>
      <c r="VRA4" s="535"/>
      <c r="VRB4" s="535"/>
      <c r="VRC4" s="535"/>
      <c r="VRD4" s="535"/>
      <c r="VRE4" s="535"/>
      <c r="VRF4" s="535"/>
      <c r="VRG4" s="535"/>
      <c r="VRH4" s="535"/>
      <c r="VRI4" s="535"/>
      <c r="VRJ4" s="535"/>
      <c r="VRK4" s="535"/>
      <c r="VRL4" s="535"/>
      <c r="VRM4" s="535"/>
      <c r="VRN4" s="535"/>
      <c r="VRO4" s="535"/>
      <c r="VRP4" s="535"/>
      <c r="VRQ4" s="535"/>
      <c r="VRR4" s="535"/>
      <c r="VRS4" s="535"/>
      <c r="VRT4" s="535"/>
      <c r="VRU4" s="535"/>
      <c r="VRV4" s="535"/>
      <c r="VRW4" s="535"/>
      <c r="VRX4" s="535"/>
      <c r="VRY4" s="535"/>
      <c r="VRZ4" s="535"/>
      <c r="VSA4" s="535"/>
      <c r="VSB4" s="535"/>
      <c r="VSC4" s="535"/>
      <c r="VSD4" s="535"/>
      <c r="VSE4" s="535"/>
      <c r="VSF4" s="535"/>
      <c r="VSG4" s="535"/>
      <c r="VSH4" s="535"/>
      <c r="VSI4" s="535"/>
      <c r="VSJ4" s="535"/>
      <c r="VSK4" s="535"/>
      <c r="VSL4" s="535"/>
      <c r="VSM4" s="535"/>
      <c r="VSN4" s="535"/>
      <c r="VSO4" s="535"/>
      <c r="VSP4" s="535"/>
      <c r="VSQ4" s="535"/>
      <c r="VSR4" s="535"/>
      <c r="VSS4" s="535"/>
      <c r="VST4" s="535"/>
      <c r="VSU4" s="535"/>
      <c r="VSV4" s="535"/>
      <c r="VSW4" s="535"/>
      <c r="VSX4" s="535"/>
      <c r="VSY4" s="535"/>
      <c r="VSZ4" s="535"/>
      <c r="VTA4" s="535"/>
      <c r="VTB4" s="535"/>
      <c r="VTC4" s="535"/>
      <c r="VTD4" s="535"/>
      <c r="VTE4" s="535"/>
      <c r="VTF4" s="535"/>
      <c r="VTG4" s="535"/>
      <c r="VTH4" s="535"/>
      <c r="VTI4" s="535"/>
      <c r="VTJ4" s="535"/>
      <c r="VTK4" s="535"/>
      <c r="VTL4" s="535"/>
      <c r="VTM4" s="535"/>
      <c r="VTN4" s="535"/>
      <c r="VTO4" s="535"/>
      <c r="VTP4" s="535"/>
      <c r="VTQ4" s="535"/>
      <c r="VTR4" s="535"/>
      <c r="VTS4" s="535"/>
      <c r="VTT4" s="535"/>
      <c r="VTU4" s="535"/>
      <c r="VTV4" s="535"/>
      <c r="VTW4" s="535"/>
      <c r="VTX4" s="535"/>
      <c r="VTY4" s="535"/>
      <c r="VTZ4" s="535"/>
      <c r="VUA4" s="535"/>
      <c r="VUB4" s="535"/>
      <c r="VUC4" s="535"/>
      <c r="VUD4" s="535"/>
      <c r="VUE4" s="535"/>
      <c r="VUF4" s="535"/>
      <c r="VUG4" s="535"/>
      <c r="VUH4" s="535"/>
      <c r="VUI4" s="535"/>
      <c r="VUJ4" s="535"/>
      <c r="VUK4" s="535"/>
      <c r="VUL4" s="535"/>
      <c r="VUM4" s="535"/>
      <c r="VUN4" s="535"/>
      <c r="VUO4" s="535"/>
      <c r="VUP4" s="535"/>
      <c r="VUQ4" s="535"/>
      <c r="VUR4" s="535"/>
      <c r="VUS4" s="535"/>
      <c r="VUT4" s="535"/>
      <c r="VUU4" s="535"/>
      <c r="VUV4" s="535"/>
      <c r="VUW4" s="535"/>
      <c r="VUX4" s="535"/>
      <c r="VUY4" s="535"/>
      <c r="VUZ4" s="535"/>
      <c r="VVA4" s="535"/>
      <c r="VVB4" s="535"/>
      <c r="VVC4" s="535"/>
      <c r="VVD4" s="535"/>
      <c r="VVE4" s="535"/>
      <c r="VVF4" s="535"/>
      <c r="VVG4" s="535"/>
      <c r="VVH4" s="535"/>
      <c r="VVI4" s="535"/>
      <c r="VVJ4" s="535"/>
      <c r="VVK4" s="535"/>
      <c r="VVL4" s="535"/>
      <c r="VVM4" s="535"/>
      <c r="VVN4" s="535"/>
      <c r="VVO4" s="535"/>
      <c r="VVP4" s="535"/>
      <c r="VVQ4" s="535"/>
      <c r="VVR4" s="535"/>
      <c r="VVS4" s="535"/>
      <c r="VVT4" s="535"/>
      <c r="VVU4" s="535"/>
      <c r="VVV4" s="535"/>
      <c r="VVW4" s="535"/>
      <c r="VVX4" s="535"/>
      <c r="VVY4" s="535"/>
      <c r="VVZ4" s="535"/>
      <c r="VWA4" s="535"/>
      <c r="VWB4" s="535"/>
      <c r="VWC4" s="535"/>
      <c r="VWD4" s="535"/>
      <c r="VWE4" s="535"/>
      <c r="VWF4" s="535"/>
      <c r="VWG4" s="535"/>
      <c r="VWH4" s="535"/>
      <c r="VWI4" s="535"/>
      <c r="VWJ4" s="535"/>
      <c r="VWK4" s="535"/>
      <c r="VWL4" s="535"/>
      <c r="VWM4" s="535"/>
      <c r="VWN4" s="535"/>
      <c r="VWO4" s="535"/>
      <c r="VWP4" s="535"/>
      <c r="VWQ4" s="535"/>
      <c r="VWR4" s="535"/>
      <c r="VWS4" s="535"/>
      <c r="VWT4" s="535"/>
      <c r="VWU4" s="535"/>
      <c r="VWV4" s="535"/>
      <c r="VWW4" s="535"/>
      <c r="VWX4" s="535"/>
      <c r="VWY4" s="535"/>
      <c r="VWZ4" s="535"/>
      <c r="VXA4" s="535"/>
      <c r="VXB4" s="535"/>
      <c r="VXC4" s="535"/>
      <c r="VXD4" s="535"/>
      <c r="VXE4" s="535"/>
      <c r="VXF4" s="535"/>
      <c r="VXG4" s="535"/>
      <c r="VXH4" s="535"/>
      <c r="VXI4" s="535"/>
      <c r="VXJ4" s="535"/>
      <c r="VXK4" s="535"/>
      <c r="VXL4" s="535"/>
      <c r="VXM4" s="535"/>
      <c r="VXN4" s="535"/>
      <c r="VXO4" s="535"/>
      <c r="VXP4" s="535"/>
      <c r="VXQ4" s="535"/>
      <c r="VXR4" s="535"/>
      <c r="VXS4" s="535"/>
      <c r="VXT4" s="535"/>
      <c r="VXU4" s="535"/>
      <c r="VXV4" s="535"/>
      <c r="VXW4" s="535"/>
      <c r="VXX4" s="535"/>
      <c r="VXY4" s="535"/>
      <c r="VXZ4" s="535"/>
      <c r="VYA4" s="535"/>
      <c r="VYB4" s="535"/>
      <c r="VYC4" s="535"/>
      <c r="VYD4" s="535"/>
      <c r="VYE4" s="535"/>
      <c r="VYF4" s="535"/>
      <c r="VYG4" s="535"/>
      <c r="VYH4" s="535"/>
      <c r="VYI4" s="535"/>
      <c r="VYJ4" s="535"/>
      <c r="VYK4" s="535"/>
      <c r="VYL4" s="535"/>
      <c r="VYM4" s="535"/>
      <c r="VYN4" s="535"/>
      <c r="VYO4" s="535"/>
      <c r="VYP4" s="535"/>
      <c r="VYQ4" s="535"/>
      <c r="VYR4" s="535"/>
      <c r="VYS4" s="535"/>
      <c r="VYT4" s="535"/>
      <c r="VYU4" s="535"/>
      <c r="VYV4" s="535"/>
      <c r="VYW4" s="535"/>
      <c r="VYX4" s="535"/>
      <c r="VYY4" s="535"/>
      <c r="VYZ4" s="535"/>
      <c r="VZA4" s="535"/>
      <c r="VZB4" s="535"/>
      <c r="VZC4" s="535"/>
      <c r="VZD4" s="535"/>
      <c r="VZE4" s="535"/>
      <c r="VZF4" s="535"/>
      <c r="VZG4" s="535"/>
      <c r="VZH4" s="535"/>
      <c r="VZI4" s="535"/>
      <c r="VZJ4" s="535"/>
      <c r="VZK4" s="535"/>
      <c r="VZL4" s="535"/>
      <c r="VZM4" s="535"/>
      <c r="VZN4" s="535"/>
      <c r="VZO4" s="535"/>
      <c r="VZP4" s="535"/>
      <c r="VZQ4" s="535"/>
      <c r="VZR4" s="535"/>
      <c r="VZS4" s="535"/>
      <c r="VZT4" s="535"/>
      <c r="VZU4" s="535"/>
      <c r="VZV4" s="535"/>
      <c r="VZW4" s="535"/>
      <c r="VZX4" s="535"/>
      <c r="VZY4" s="535"/>
      <c r="VZZ4" s="535"/>
      <c r="WAA4" s="535"/>
      <c r="WAB4" s="535"/>
      <c r="WAC4" s="535"/>
      <c r="WAD4" s="535"/>
      <c r="WAE4" s="535"/>
      <c r="WAF4" s="535"/>
      <c r="WAG4" s="535"/>
      <c r="WAH4" s="535"/>
      <c r="WAI4" s="535"/>
      <c r="WAJ4" s="535"/>
      <c r="WAK4" s="535"/>
      <c r="WAL4" s="535"/>
      <c r="WAM4" s="535"/>
      <c r="WAN4" s="535"/>
      <c r="WAO4" s="535"/>
      <c r="WAP4" s="535"/>
      <c r="WAQ4" s="535"/>
      <c r="WAR4" s="535"/>
      <c r="WAS4" s="535"/>
      <c r="WAT4" s="535"/>
      <c r="WAU4" s="535"/>
      <c r="WAV4" s="535"/>
      <c r="WAW4" s="535"/>
      <c r="WAX4" s="535"/>
      <c r="WAY4" s="535"/>
      <c r="WAZ4" s="535"/>
      <c r="WBA4" s="535"/>
      <c r="WBB4" s="535"/>
      <c r="WBC4" s="535"/>
      <c r="WBD4" s="535"/>
      <c r="WBE4" s="535"/>
      <c r="WBF4" s="535"/>
      <c r="WBG4" s="535"/>
      <c r="WBH4" s="535"/>
      <c r="WBI4" s="535"/>
      <c r="WBJ4" s="535"/>
      <c r="WBK4" s="535"/>
      <c r="WBL4" s="535"/>
      <c r="WBM4" s="535"/>
      <c r="WBN4" s="535"/>
      <c r="WBO4" s="535"/>
      <c r="WBP4" s="535"/>
      <c r="WBQ4" s="535"/>
      <c r="WBR4" s="535"/>
      <c r="WBS4" s="535"/>
      <c r="WBT4" s="535"/>
      <c r="WBU4" s="535"/>
      <c r="WBV4" s="535"/>
      <c r="WBW4" s="535"/>
      <c r="WBX4" s="535"/>
      <c r="WBY4" s="535"/>
      <c r="WBZ4" s="535"/>
      <c r="WCA4" s="535"/>
      <c r="WCB4" s="535"/>
      <c r="WCC4" s="535"/>
      <c r="WCD4" s="535"/>
      <c r="WCE4" s="535"/>
      <c r="WCF4" s="535"/>
      <c r="WCG4" s="535"/>
      <c r="WCH4" s="535"/>
      <c r="WCI4" s="535"/>
      <c r="WCJ4" s="535"/>
      <c r="WCK4" s="535"/>
      <c r="WCL4" s="535"/>
      <c r="WCM4" s="535"/>
      <c r="WCN4" s="535"/>
      <c r="WCO4" s="535"/>
      <c r="WCP4" s="535"/>
      <c r="WCQ4" s="535"/>
      <c r="WCR4" s="535"/>
      <c r="WCS4" s="535"/>
      <c r="WCT4" s="535"/>
      <c r="WCU4" s="535"/>
      <c r="WCV4" s="535"/>
      <c r="WCW4" s="535"/>
      <c r="WCX4" s="535"/>
      <c r="WCY4" s="535"/>
      <c r="WCZ4" s="535"/>
      <c r="WDA4" s="535"/>
      <c r="WDB4" s="535"/>
      <c r="WDC4" s="535"/>
      <c r="WDD4" s="535"/>
      <c r="WDE4" s="535"/>
      <c r="WDF4" s="535"/>
      <c r="WDG4" s="535"/>
      <c r="WDH4" s="535"/>
      <c r="WDI4" s="535"/>
      <c r="WDJ4" s="535"/>
      <c r="WDK4" s="535"/>
      <c r="WDL4" s="535"/>
      <c r="WDM4" s="535"/>
      <c r="WDN4" s="535"/>
      <c r="WDO4" s="535"/>
      <c r="WDP4" s="535"/>
      <c r="WDQ4" s="535"/>
      <c r="WDR4" s="535"/>
      <c r="WDS4" s="535"/>
      <c r="WDT4" s="535"/>
      <c r="WDU4" s="535"/>
      <c r="WDV4" s="535"/>
      <c r="WDW4" s="535"/>
      <c r="WDX4" s="535"/>
      <c r="WDY4" s="535"/>
      <c r="WDZ4" s="535"/>
      <c r="WEA4" s="535"/>
      <c r="WEB4" s="535"/>
      <c r="WEC4" s="535"/>
      <c r="WED4" s="535"/>
      <c r="WEE4" s="535"/>
      <c r="WEF4" s="535"/>
      <c r="WEG4" s="535"/>
      <c r="WEH4" s="535"/>
      <c r="WEI4" s="535"/>
      <c r="WEJ4" s="535"/>
      <c r="WEK4" s="535"/>
      <c r="WEL4" s="535"/>
      <c r="WEM4" s="535"/>
      <c r="WEN4" s="535"/>
      <c r="WEO4" s="535"/>
      <c r="WEP4" s="535"/>
      <c r="WEQ4" s="535"/>
      <c r="WER4" s="535"/>
      <c r="WES4" s="535"/>
      <c r="WET4" s="535"/>
      <c r="WEU4" s="535"/>
      <c r="WEV4" s="535"/>
      <c r="WEW4" s="535"/>
      <c r="WEX4" s="535"/>
      <c r="WEY4" s="535"/>
      <c r="WEZ4" s="535"/>
      <c r="WFA4" s="535"/>
      <c r="WFB4" s="535"/>
      <c r="WFC4" s="535"/>
      <c r="WFD4" s="535"/>
      <c r="WFE4" s="535"/>
      <c r="WFF4" s="535"/>
      <c r="WFG4" s="535"/>
      <c r="WFH4" s="535"/>
      <c r="WFI4" s="535"/>
      <c r="WFJ4" s="535"/>
      <c r="WFK4" s="535"/>
      <c r="WFL4" s="535"/>
      <c r="WFM4" s="535"/>
      <c r="WFN4" s="535"/>
      <c r="WFO4" s="535"/>
      <c r="WFP4" s="535"/>
      <c r="WFQ4" s="535"/>
      <c r="WFR4" s="535"/>
      <c r="WFS4" s="535"/>
      <c r="WFT4" s="535"/>
      <c r="WFU4" s="535"/>
      <c r="WFV4" s="535"/>
      <c r="WFW4" s="535"/>
      <c r="WFX4" s="535"/>
      <c r="WFY4" s="535"/>
      <c r="WFZ4" s="535"/>
      <c r="WGA4" s="535"/>
      <c r="WGB4" s="535"/>
      <c r="WGC4" s="535"/>
      <c r="WGD4" s="535"/>
      <c r="WGE4" s="535"/>
      <c r="WGF4" s="535"/>
      <c r="WGG4" s="535"/>
      <c r="WGH4" s="535"/>
      <c r="WGI4" s="535"/>
      <c r="WGJ4" s="535"/>
      <c r="WGK4" s="535"/>
      <c r="WGL4" s="535"/>
      <c r="WGM4" s="535"/>
      <c r="WGN4" s="535"/>
      <c r="WGO4" s="535"/>
      <c r="WGP4" s="535"/>
      <c r="WGQ4" s="535"/>
      <c r="WGR4" s="535"/>
      <c r="WGS4" s="535"/>
      <c r="WGT4" s="535"/>
      <c r="WGU4" s="535"/>
      <c r="WGV4" s="535"/>
      <c r="WGW4" s="535"/>
      <c r="WGX4" s="535"/>
      <c r="WGY4" s="535"/>
      <c r="WGZ4" s="535"/>
      <c r="WHA4" s="535"/>
      <c r="WHB4" s="535"/>
      <c r="WHC4" s="535"/>
      <c r="WHD4" s="535"/>
      <c r="WHE4" s="535"/>
      <c r="WHF4" s="535"/>
      <c r="WHG4" s="535"/>
      <c r="WHH4" s="535"/>
      <c r="WHI4" s="535"/>
      <c r="WHJ4" s="535"/>
      <c r="WHK4" s="535"/>
      <c r="WHL4" s="535"/>
      <c r="WHM4" s="535"/>
      <c r="WHN4" s="535"/>
      <c r="WHO4" s="535"/>
      <c r="WHP4" s="535"/>
      <c r="WHQ4" s="535"/>
      <c r="WHR4" s="535"/>
      <c r="WHS4" s="535"/>
      <c r="WHT4" s="535"/>
      <c r="WHU4" s="535"/>
      <c r="WHV4" s="535"/>
      <c r="WHW4" s="535"/>
      <c r="WHX4" s="535"/>
      <c r="WHY4" s="535"/>
      <c r="WHZ4" s="535"/>
      <c r="WIA4" s="535"/>
      <c r="WIB4" s="535"/>
      <c r="WIC4" s="535"/>
      <c r="WID4" s="535"/>
      <c r="WIE4" s="535"/>
      <c r="WIF4" s="535"/>
      <c r="WIG4" s="535"/>
      <c r="WIH4" s="535"/>
      <c r="WII4" s="535"/>
      <c r="WIJ4" s="535"/>
      <c r="WIK4" s="535"/>
      <c r="WIL4" s="535"/>
      <c r="WIM4" s="535"/>
      <c r="WIN4" s="535"/>
      <c r="WIO4" s="535"/>
      <c r="WIP4" s="535"/>
      <c r="WIQ4" s="535"/>
      <c r="WIR4" s="535"/>
      <c r="WIS4" s="535"/>
      <c r="WIT4" s="535"/>
      <c r="WIU4" s="535"/>
      <c r="WIV4" s="535"/>
      <c r="WIW4" s="535"/>
      <c r="WIX4" s="535"/>
      <c r="WIY4" s="535"/>
      <c r="WIZ4" s="535"/>
      <c r="WJA4" s="535"/>
      <c r="WJB4" s="535"/>
      <c r="WJC4" s="535"/>
      <c r="WJD4" s="535"/>
      <c r="WJE4" s="535"/>
      <c r="WJF4" s="535"/>
      <c r="WJG4" s="535"/>
      <c r="WJH4" s="535"/>
      <c r="WJI4" s="535"/>
      <c r="WJJ4" s="535"/>
      <c r="WJK4" s="535"/>
      <c r="WJL4" s="535"/>
      <c r="WJM4" s="535"/>
      <c r="WJN4" s="535"/>
      <c r="WJO4" s="535"/>
      <c r="WJP4" s="535"/>
      <c r="WJQ4" s="535"/>
      <c r="WJR4" s="535"/>
      <c r="WJS4" s="535"/>
      <c r="WJT4" s="535"/>
      <c r="WJU4" s="535"/>
      <c r="WJV4" s="535"/>
      <c r="WJW4" s="535"/>
      <c r="WJX4" s="535"/>
      <c r="WJY4" s="535"/>
      <c r="WJZ4" s="535"/>
      <c r="WKA4" s="535"/>
      <c r="WKB4" s="535"/>
      <c r="WKC4" s="535"/>
      <c r="WKD4" s="535"/>
      <c r="WKE4" s="535"/>
      <c r="WKF4" s="535"/>
      <c r="WKG4" s="535"/>
      <c r="WKH4" s="535"/>
      <c r="WKI4" s="535"/>
      <c r="WKJ4" s="535"/>
      <c r="WKK4" s="535"/>
      <c r="WKL4" s="535"/>
      <c r="WKM4" s="535"/>
      <c r="WKN4" s="535"/>
      <c r="WKO4" s="535"/>
      <c r="WKP4" s="535"/>
      <c r="WKQ4" s="535"/>
      <c r="WKR4" s="535"/>
      <c r="WKS4" s="535"/>
      <c r="WKT4" s="535"/>
      <c r="WKU4" s="535"/>
      <c r="WKV4" s="535"/>
      <c r="WKW4" s="535"/>
      <c r="WKX4" s="535"/>
      <c r="WKY4" s="535"/>
      <c r="WKZ4" s="535"/>
      <c r="WLA4" s="535"/>
      <c r="WLB4" s="535"/>
      <c r="WLC4" s="535"/>
      <c r="WLD4" s="535"/>
      <c r="WLE4" s="535"/>
      <c r="WLF4" s="535"/>
      <c r="WLG4" s="535"/>
      <c r="WLH4" s="535"/>
      <c r="WLI4" s="535"/>
      <c r="WLJ4" s="535"/>
      <c r="WLK4" s="535"/>
      <c r="WLL4" s="535"/>
      <c r="WLM4" s="535"/>
      <c r="WLN4" s="535"/>
      <c r="WLO4" s="535"/>
      <c r="WLP4" s="535"/>
      <c r="WLQ4" s="535"/>
      <c r="WLR4" s="535"/>
      <c r="WLS4" s="535"/>
      <c r="WLT4" s="535"/>
      <c r="WLU4" s="535"/>
      <c r="WLV4" s="535"/>
      <c r="WLW4" s="535"/>
      <c r="WLX4" s="535"/>
      <c r="WLY4" s="535"/>
      <c r="WLZ4" s="535"/>
      <c r="WMA4" s="535"/>
      <c r="WMB4" s="535"/>
      <c r="WMC4" s="535"/>
      <c r="WMD4" s="535"/>
      <c r="WME4" s="535"/>
      <c r="WMF4" s="535"/>
      <c r="WMG4" s="535"/>
      <c r="WMH4" s="535"/>
      <c r="WMI4" s="535"/>
      <c r="WMJ4" s="535"/>
      <c r="WMK4" s="535"/>
      <c r="WML4" s="535"/>
      <c r="WMM4" s="535"/>
      <c r="WMN4" s="535"/>
      <c r="WMO4" s="535"/>
      <c r="WMP4" s="535"/>
      <c r="WMQ4" s="535"/>
      <c r="WMR4" s="535"/>
      <c r="WMS4" s="535"/>
      <c r="WMT4" s="535"/>
      <c r="WMU4" s="535"/>
      <c r="WMV4" s="535"/>
      <c r="WMW4" s="535"/>
      <c r="WMX4" s="535"/>
      <c r="WMY4" s="535"/>
      <c r="WMZ4" s="535"/>
      <c r="WNA4" s="535"/>
      <c r="WNB4" s="535"/>
      <c r="WNC4" s="535"/>
      <c r="WND4" s="535"/>
      <c r="WNE4" s="535"/>
      <c r="WNF4" s="535"/>
      <c r="WNG4" s="535"/>
      <c r="WNH4" s="535"/>
      <c r="WNI4" s="535"/>
      <c r="WNJ4" s="535"/>
      <c r="WNK4" s="535"/>
      <c r="WNL4" s="535"/>
      <c r="WNM4" s="535"/>
      <c r="WNN4" s="535"/>
      <c r="WNO4" s="535"/>
      <c r="WNP4" s="535"/>
      <c r="WNQ4" s="535"/>
      <c r="WNR4" s="535"/>
      <c r="WNS4" s="535"/>
      <c r="WNT4" s="535"/>
      <c r="WNU4" s="535"/>
      <c r="WNV4" s="535"/>
      <c r="WNW4" s="535"/>
      <c r="WNX4" s="535"/>
      <c r="WNY4" s="535"/>
      <c r="WNZ4" s="535"/>
      <c r="WOA4" s="535"/>
      <c r="WOB4" s="535"/>
      <c r="WOC4" s="535"/>
      <c r="WOD4" s="535"/>
      <c r="WOE4" s="535"/>
      <c r="WOF4" s="535"/>
      <c r="WOG4" s="535"/>
      <c r="WOH4" s="535"/>
      <c r="WOI4" s="535"/>
      <c r="WOJ4" s="535"/>
      <c r="WOK4" s="535"/>
      <c r="WOL4" s="535"/>
      <c r="WOM4" s="535"/>
      <c r="WON4" s="535"/>
      <c r="WOO4" s="535"/>
      <c r="WOP4" s="535"/>
      <c r="WOQ4" s="535"/>
      <c r="WOR4" s="535"/>
      <c r="WOS4" s="535"/>
      <c r="WOT4" s="535"/>
      <c r="WOU4" s="535"/>
      <c r="WOV4" s="535"/>
      <c r="WOW4" s="535"/>
      <c r="WOX4" s="535"/>
      <c r="WOY4" s="535"/>
      <c r="WOZ4" s="535"/>
      <c r="WPA4" s="535"/>
      <c r="WPB4" s="535"/>
      <c r="WPC4" s="535"/>
      <c r="WPD4" s="535"/>
      <c r="WPE4" s="535"/>
      <c r="WPF4" s="535"/>
      <c r="WPG4" s="535"/>
      <c r="WPH4" s="535"/>
      <c r="WPI4" s="535"/>
      <c r="WPJ4" s="535"/>
      <c r="WPK4" s="535"/>
      <c r="WPL4" s="535"/>
      <c r="WPM4" s="535"/>
      <c r="WPN4" s="535"/>
      <c r="WPO4" s="535"/>
      <c r="WPP4" s="535"/>
      <c r="WPQ4" s="535"/>
      <c r="WPR4" s="535"/>
      <c r="WPS4" s="535"/>
      <c r="WPT4" s="535"/>
      <c r="WPU4" s="535"/>
      <c r="WPV4" s="535"/>
      <c r="WPW4" s="535"/>
      <c r="WPX4" s="535"/>
      <c r="WPY4" s="535"/>
      <c r="WPZ4" s="535"/>
      <c r="WQA4" s="535"/>
      <c r="WQB4" s="535"/>
      <c r="WQC4" s="535"/>
      <c r="WQD4" s="535"/>
      <c r="WQE4" s="535"/>
      <c r="WQF4" s="535"/>
      <c r="WQG4" s="535"/>
      <c r="WQH4" s="535"/>
      <c r="WQI4" s="535"/>
      <c r="WQJ4" s="535"/>
      <c r="WQK4" s="535"/>
      <c r="WQL4" s="535"/>
      <c r="WQM4" s="535"/>
      <c r="WQN4" s="535"/>
      <c r="WQO4" s="535"/>
      <c r="WQP4" s="535"/>
      <c r="WQQ4" s="535"/>
      <c r="WQR4" s="535"/>
      <c r="WQS4" s="535"/>
      <c r="WQT4" s="535"/>
      <c r="WQU4" s="535"/>
      <c r="WQV4" s="535"/>
      <c r="WQW4" s="535"/>
      <c r="WQX4" s="535"/>
      <c r="WQY4" s="535"/>
      <c r="WQZ4" s="535"/>
      <c r="WRA4" s="535"/>
      <c r="WRB4" s="535"/>
      <c r="WRC4" s="535"/>
      <c r="WRD4" s="535"/>
      <c r="WRE4" s="535"/>
      <c r="WRF4" s="535"/>
      <c r="WRG4" s="535"/>
      <c r="WRH4" s="535"/>
      <c r="WRI4" s="535"/>
      <c r="WRJ4" s="535"/>
      <c r="WRK4" s="535"/>
      <c r="WRL4" s="535"/>
      <c r="WRM4" s="535"/>
      <c r="WRN4" s="535"/>
      <c r="WRO4" s="535"/>
      <c r="WRP4" s="535"/>
      <c r="WRQ4" s="535"/>
      <c r="WRR4" s="535"/>
      <c r="WRS4" s="535"/>
      <c r="WRT4" s="535"/>
      <c r="WRU4" s="535"/>
      <c r="WRV4" s="535"/>
      <c r="WRW4" s="535"/>
      <c r="WRX4" s="535"/>
      <c r="WRY4" s="535"/>
      <c r="WRZ4" s="535"/>
      <c r="WSA4" s="535"/>
      <c r="WSB4" s="535"/>
      <c r="WSC4" s="535"/>
      <c r="WSD4" s="535"/>
      <c r="WSE4" s="535"/>
      <c r="WSF4" s="535"/>
      <c r="WSG4" s="535"/>
      <c r="WSH4" s="535"/>
      <c r="WSI4" s="535"/>
      <c r="WSJ4" s="535"/>
      <c r="WSK4" s="535"/>
      <c r="WSL4" s="535"/>
      <c r="WSM4" s="535"/>
      <c r="WSN4" s="535"/>
      <c r="WSO4" s="535"/>
      <c r="WSP4" s="535"/>
      <c r="WSQ4" s="535"/>
      <c r="WSR4" s="535"/>
      <c r="WSS4" s="535"/>
      <c r="WST4" s="535"/>
      <c r="WSU4" s="535"/>
      <c r="WSV4" s="535"/>
      <c r="WSW4" s="535"/>
      <c r="WSX4" s="535"/>
      <c r="WSY4" s="535"/>
      <c r="WSZ4" s="535"/>
      <c r="WTA4" s="535"/>
      <c r="WTB4" s="535"/>
      <c r="WTC4" s="535"/>
      <c r="WTD4" s="535"/>
      <c r="WTE4" s="535"/>
      <c r="WTF4" s="535"/>
      <c r="WTG4" s="535"/>
      <c r="WTH4" s="535"/>
      <c r="WTI4" s="535"/>
      <c r="WTJ4" s="535"/>
      <c r="WTK4" s="535"/>
      <c r="WTL4" s="535"/>
      <c r="WTM4" s="535"/>
      <c r="WTN4" s="535"/>
      <c r="WTO4" s="535"/>
      <c r="WTP4" s="535"/>
      <c r="WTQ4" s="535"/>
      <c r="WTR4" s="535"/>
      <c r="WTS4" s="535"/>
      <c r="WTT4" s="535"/>
      <c r="WTU4" s="535"/>
      <c r="WTV4" s="535"/>
      <c r="WTW4" s="535"/>
      <c r="WTX4" s="535"/>
      <c r="WTY4" s="535"/>
      <c r="WTZ4" s="535"/>
      <c r="WUA4" s="535"/>
      <c r="WUB4" s="535"/>
      <c r="WUC4" s="535"/>
      <c r="WUD4" s="535"/>
      <c r="WUE4" s="535"/>
      <c r="WUF4" s="535"/>
      <c r="WUG4" s="535"/>
      <c r="WUH4" s="535"/>
      <c r="WUI4" s="535"/>
      <c r="WUJ4" s="535"/>
      <c r="WUK4" s="535"/>
      <c r="WUL4" s="535"/>
      <c r="WUM4" s="535"/>
      <c r="WUN4" s="535"/>
      <c r="WUO4" s="535"/>
      <c r="WUP4" s="535"/>
      <c r="WUQ4" s="535"/>
      <c r="WUR4" s="535"/>
      <c r="WUS4" s="535"/>
      <c r="WUT4" s="535"/>
      <c r="WUU4" s="535"/>
      <c r="WUV4" s="535"/>
      <c r="WUW4" s="535"/>
      <c r="WUX4" s="535"/>
      <c r="WUY4" s="535"/>
      <c r="WUZ4" s="535"/>
      <c r="WVA4" s="535"/>
      <c r="WVB4" s="535"/>
      <c r="WVC4" s="535"/>
      <c r="WVD4" s="535"/>
      <c r="WVE4" s="535"/>
      <c r="WVF4" s="535"/>
      <c r="WVG4" s="535"/>
      <c r="WVH4" s="535"/>
      <c r="WVI4" s="535"/>
      <c r="WVJ4" s="535"/>
      <c r="WVK4" s="535"/>
      <c r="WVL4" s="535"/>
      <c r="WVM4" s="535"/>
      <c r="WVN4" s="535"/>
      <c r="WVO4" s="535"/>
      <c r="WVP4" s="535"/>
      <c r="WVQ4" s="535"/>
      <c r="WVR4" s="535"/>
      <c r="WVS4" s="535"/>
      <c r="WVT4" s="535"/>
      <c r="WVU4" s="535"/>
      <c r="WVV4" s="535"/>
      <c r="WVW4" s="535"/>
      <c r="WVX4" s="535"/>
      <c r="WVY4" s="535"/>
      <c r="WVZ4" s="535"/>
      <c r="WWA4" s="535"/>
      <c r="WWB4" s="535"/>
      <c r="WWC4" s="535"/>
      <c r="WWD4" s="535"/>
      <c r="WWE4" s="535"/>
      <c r="WWF4" s="535"/>
    </row>
    <row r="5" spans="1:783 12825:16152" ht="18.75" x14ac:dyDescent="0.25">
      <c r="A5" s="1509"/>
      <c r="B5" s="535"/>
      <c r="C5" s="535"/>
      <c r="D5" s="535"/>
      <c r="E5" s="535"/>
      <c r="F5" s="535"/>
      <c r="G5" s="535"/>
      <c r="H5" s="1513"/>
      <c r="I5" s="1513"/>
      <c r="J5" s="1513"/>
      <c r="K5" s="1513"/>
      <c r="L5" s="1513"/>
      <c r="M5" s="1513"/>
      <c r="N5" s="1513"/>
      <c r="O5" s="1513"/>
      <c r="P5" s="1513"/>
      <c r="Q5" s="1514"/>
      <c r="R5" s="535"/>
      <c r="S5" s="535"/>
      <c r="T5" s="535"/>
      <c r="U5" s="535"/>
      <c r="V5" s="535"/>
      <c r="W5" s="535"/>
      <c r="X5" s="1509"/>
      <c r="Y5" s="1509"/>
      <c r="IX5" s="535"/>
      <c r="IY5" s="535"/>
      <c r="IZ5" s="535"/>
      <c r="JA5" s="535"/>
      <c r="JB5" s="535"/>
      <c r="JC5" s="535"/>
      <c r="JD5" s="535"/>
      <c r="JE5" s="535"/>
      <c r="JF5" s="535"/>
      <c r="JG5" s="535"/>
      <c r="JH5" s="535"/>
      <c r="JI5" s="535"/>
      <c r="JJ5" s="535"/>
      <c r="JK5" s="535"/>
      <c r="JL5" s="535"/>
      <c r="JM5" s="535"/>
      <c r="JN5" s="535"/>
      <c r="JO5" s="535"/>
      <c r="JP5" s="535"/>
      <c r="JQ5" s="535"/>
      <c r="JR5" s="535"/>
      <c r="JS5" s="535"/>
      <c r="JT5" s="535"/>
      <c r="JU5" s="535"/>
      <c r="JV5" s="535"/>
      <c r="JW5" s="535"/>
      <c r="JX5" s="535"/>
      <c r="JY5" s="535"/>
      <c r="JZ5" s="535"/>
      <c r="KA5" s="535"/>
      <c r="KB5" s="535"/>
      <c r="KC5" s="535"/>
      <c r="KD5" s="535"/>
      <c r="KE5" s="535"/>
      <c r="KF5" s="535"/>
      <c r="KG5" s="535"/>
      <c r="KH5" s="535"/>
      <c r="KI5" s="535"/>
      <c r="KJ5" s="535"/>
      <c r="KK5" s="535"/>
      <c r="KL5" s="535"/>
      <c r="KM5" s="535"/>
      <c r="KN5" s="535"/>
      <c r="KO5" s="535"/>
      <c r="KP5" s="535"/>
      <c r="KQ5" s="535"/>
      <c r="KR5" s="535"/>
      <c r="KS5" s="535"/>
      <c r="KT5" s="535"/>
      <c r="KU5" s="535"/>
      <c r="KV5" s="535"/>
      <c r="KW5" s="535"/>
      <c r="KX5" s="535"/>
      <c r="KY5" s="535"/>
      <c r="KZ5" s="535"/>
      <c r="LA5" s="535"/>
      <c r="LB5" s="535"/>
      <c r="LC5" s="535"/>
      <c r="LD5" s="535"/>
      <c r="LE5" s="535"/>
      <c r="LF5" s="535"/>
      <c r="LG5" s="535"/>
      <c r="LH5" s="535"/>
      <c r="LI5" s="535"/>
      <c r="LJ5" s="535"/>
      <c r="LK5" s="535"/>
      <c r="LL5" s="535"/>
      <c r="LM5" s="535"/>
      <c r="LN5" s="535"/>
      <c r="LO5" s="535"/>
      <c r="LP5" s="535"/>
      <c r="LQ5" s="535"/>
      <c r="LR5" s="535"/>
      <c r="LS5" s="535"/>
      <c r="LT5" s="535"/>
      <c r="LU5" s="535"/>
      <c r="LV5" s="535"/>
      <c r="LW5" s="535"/>
      <c r="LX5" s="535"/>
      <c r="LY5" s="535"/>
      <c r="LZ5" s="535"/>
      <c r="MA5" s="535"/>
      <c r="MB5" s="535"/>
      <c r="MC5" s="535"/>
      <c r="MD5" s="535"/>
      <c r="ME5" s="535"/>
      <c r="MF5" s="535"/>
      <c r="MG5" s="535"/>
      <c r="MH5" s="535"/>
      <c r="MI5" s="535"/>
      <c r="MJ5" s="535"/>
      <c r="MK5" s="535"/>
      <c r="ML5" s="535"/>
      <c r="MM5" s="535"/>
      <c r="MN5" s="535"/>
      <c r="MO5" s="535"/>
      <c r="MP5" s="535"/>
      <c r="MQ5" s="535"/>
      <c r="MR5" s="535"/>
      <c r="MS5" s="535"/>
      <c r="MT5" s="535"/>
      <c r="MU5" s="535"/>
      <c r="MV5" s="535"/>
      <c r="MW5" s="535"/>
      <c r="MX5" s="535"/>
      <c r="MY5" s="535"/>
      <c r="MZ5" s="535"/>
      <c r="NA5" s="535"/>
      <c r="NB5" s="535"/>
      <c r="NC5" s="535"/>
      <c r="ND5" s="535"/>
      <c r="NE5" s="535"/>
      <c r="NF5" s="535"/>
      <c r="NG5" s="535"/>
      <c r="NH5" s="535"/>
      <c r="NI5" s="535"/>
      <c r="NJ5" s="535"/>
      <c r="NK5" s="535"/>
      <c r="NL5" s="535"/>
      <c r="NM5" s="535"/>
      <c r="NN5" s="535"/>
      <c r="NO5" s="535"/>
      <c r="NP5" s="535"/>
      <c r="NQ5" s="535"/>
      <c r="NR5" s="535"/>
      <c r="NS5" s="535"/>
      <c r="NT5" s="535"/>
      <c r="NU5" s="535"/>
      <c r="NV5" s="535"/>
      <c r="NW5" s="535"/>
      <c r="NX5" s="535"/>
      <c r="NY5" s="535"/>
      <c r="NZ5" s="535"/>
      <c r="OA5" s="535"/>
      <c r="OB5" s="535"/>
      <c r="OC5" s="535"/>
      <c r="OD5" s="535"/>
      <c r="OE5" s="535"/>
      <c r="OF5" s="535"/>
      <c r="OG5" s="535"/>
      <c r="OH5" s="535"/>
      <c r="OI5" s="535"/>
      <c r="OJ5" s="535"/>
      <c r="OK5" s="535"/>
      <c r="OL5" s="535"/>
      <c r="OM5" s="535"/>
      <c r="ON5" s="535"/>
      <c r="OO5" s="535"/>
      <c r="OP5" s="535"/>
      <c r="OQ5" s="535"/>
      <c r="OR5" s="535"/>
      <c r="OS5" s="535"/>
      <c r="OT5" s="535"/>
      <c r="OU5" s="535"/>
      <c r="OV5" s="535"/>
      <c r="OW5" s="535"/>
      <c r="OX5" s="535"/>
      <c r="OY5" s="535"/>
      <c r="OZ5" s="535"/>
      <c r="PA5" s="535"/>
      <c r="PB5" s="535"/>
      <c r="PC5" s="535"/>
      <c r="PD5" s="535"/>
      <c r="PE5" s="535"/>
      <c r="PF5" s="535"/>
      <c r="PG5" s="535"/>
      <c r="PH5" s="535"/>
      <c r="PI5" s="535"/>
      <c r="PJ5" s="535"/>
      <c r="PK5" s="535"/>
      <c r="PL5" s="535"/>
      <c r="PM5" s="535"/>
      <c r="PN5" s="535"/>
      <c r="PO5" s="535"/>
      <c r="PP5" s="535"/>
      <c r="PQ5" s="535"/>
      <c r="PR5" s="535"/>
      <c r="PS5" s="535"/>
      <c r="PT5" s="535"/>
      <c r="PU5" s="535"/>
      <c r="PV5" s="535"/>
      <c r="PW5" s="535"/>
      <c r="PX5" s="535"/>
      <c r="PY5" s="535"/>
      <c r="PZ5" s="535"/>
      <c r="QA5" s="535"/>
      <c r="QB5" s="535"/>
      <c r="QC5" s="535"/>
      <c r="QD5" s="535"/>
      <c r="QE5" s="535"/>
      <c r="QF5" s="535"/>
      <c r="QG5" s="535"/>
      <c r="QH5" s="535"/>
      <c r="QI5" s="535"/>
      <c r="QJ5" s="535"/>
      <c r="QK5" s="535"/>
      <c r="QL5" s="535"/>
      <c r="QM5" s="535"/>
      <c r="QN5" s="535"/>
      <c r="QO5" s="535"/>
      <c r="QP5" s="535"/>
      <c r="QQ5" s="535"/>
      <c r="QR5" s="535"/>
      <c r="QS5" s="535"/>
      <c r="QT5" s="535"/>
      <c r="QU5" s="535"/>
      <c r="QV5" s="535"/>
      <c r="QW5" s="535"/>
      <c r="QX5" s="535"/>
      <c r="QY5" s="535"/>
      <c r="QZ5" s="535"/>
      <c r="RA5" s="535"/>
      <c r="RB5" s="535"/>
      <c r="RC5" s="535"/>
      <c r="RD5" s="535"/>
      <c r="RE5" s="535"/>
      <c r="RF5" s="535"/>
      <c r="RG5" s="535"/>
      <c r="RH5" s="535"/>
      <c r="RI5" s="535"/>
      <c r="RJ5" s="535"/>
      <c r="RK5" s="535"/>
      <c r="RL5" s="535"/>
      <c r="RM5" s="535"/>
      <c r="RN5" s="535"/>
      <c r="RO5" s="535"/>
      <c r="RP5" s="535"/>
      <c r="RQ5" s="535"/>
      <c r="RR5" s="535"/>
      <c r="RS5" s="535"/>
      <c r="RT5" s="535"/>
      <c r="RU5" s="535"/>
      <c r="RV5" s="535"/>
      <c r="RW5" s="535"/>
      <c r="RX5" s="535"/>
      <c r="RY5" s="535"/>
      <c r="RZ5" s="535"/>
      <c r="SA5" s="535"/>
      <c r="SB5" s="535"/>
      <c r="SC5" s="535"/>
      <c r="SD5" s="535"/>
      <c r="SE5" s="535"/>
      <c r="SF5" s="535"/>
      <c r="SG5" s="535"/>
      <c r="SH5" s="535"/>
      <c r="SI5" s="535"/>
      <c r="SJ5" s="535"/>
      <c r="SK5" s="535"/>
      <c r="SL5" s="535"/>
      <c r="SM5" s="535"/>
      <c r="SN5" s="535"/>
      <c r="SO5" s="535"/>
      <c r="SP5" s="535"/>
      <c r="SQ5" s="535"/>
      <c r="SR5" s="535"/>
      <c r="SS5" s="535"/>
      <c r="ST5" s="535"/>
      <c r="SU5" s="535"/>
      <c r="SV5" s="535"/>
      <c r="SW5" s="535"/>
      <c r="SX5" s="535"/>
      <c r="SY5" s="535"/>
      <c r="SZ5" s="535"/>
      <c r="TA5" s="535"/>
      <c r="TB5" s="535"/>
      <c r="TC5" s="535"/>
      <c r="TD5" s="535"/>
      <c r="TE5" s="535"/>
      <c r="TF5" s="535"/>
      <c r="TG5" s="535"/>
      <c r="TH5" s="535"/>
      <c r="TI5" s="535"/>
      <c r="TJ5" s="535"/>
      <c r="TK5" s="535"/>
      <c r="TL5" s="535"/>
      <c r="TM5" s="535"/>
      <c r="TN5" s="535"/>
      <c r="TO5" s="535"/>
      <c r="TP5" s="535"/>
      <c r="TQ5" s="535"/>
      <c r="TR5" s="535"/>
      <c r="TS5" s="535"/>
      <c r="TT5" s="535"/>
      <c r="TU5" s="535"/>
      <c r="TV5" s="535"/>
      <c r="TW5" s="535"/>
      <c r="TX5" s="535"/>
      <c r="TY5" s="535"/>
      <c r="TZ5" s="535"/>
      <c r="UA5" s="535"/>
      <c r="UB5" s="535"/>
      <c r="UC5" s="535"/>
      <c r="UD5" s="535"/>
      <c r="UE5" s="535"/>
      <c r="UF5" s="535"/>
      <c r="UG5" s="535"/>
      <c r="UH5" s="535"/>
      <c r="UI5" s="535"/>
      <c r="UJ5" s="535"/>
      <c r="UK5" s="535"/>
      <c r="UL5" s="535"/>
      <c r="UM5" s="535"/>
      <c r="UN5" s="535"/>
      <c r="UO5" s="535"/>
      <c r="UP5" s="535"/>
      <c r="UQ5" s="535"/>
      <c r="UR5" s="535"/>
      <c r="US5" s="535"/>
      <c r="UT5" s="535"/>
      <c r="UU5" s="535"/>
      <c r="UV5" s="535"/>
      <c r="UW5" s="535"/>
      <c r="UX5" s="535"/>
      <c r="UY5" s="535"/>
      <c r="UZ5" s="535"/>
      <c r="VA5" s="535"/>
      <c r="VB5" s="535"/>
      <c r="VC5" s="535"/>
      <c r="VD5" s="535"/>
      <c r="VE5" s="535"/>
      <c r="VF5" s="535"/>
      <c r="VG5" s="535"/>
      <c r="VH5" s="535"/>
      <c r="VI5" s="535"/>
      <c r="VJ5" s="535"/>
      <c r="VK5" s="535"/>
      <c r="VL5" s="535"/>
      <c r="VM5" s="535"/>
      <c r="VN5" s="535"/>
      <c r="VO5" s="535"/>
      <c r="VP5" s="535"/>
      <c r="VQ5" s="535"/>
      <c r="VR5" s="535"/>
      <c r="VS5" s="535"/>
      <c r="VT5" s="535"/>
      <c r="VU5" s="535"/>
      <c r="VV5" s="535"/>
      <c r="VW5" s="535"/>
      <c r="VX5" s="535"/>
      <c r="VY5" s="535"/>
      <c r="VZ5" s="535"/>
      <c r="WA5" s="535"/>
      <c r="WB5" s="535"/>
      <c r="WC5" s="535"/>
      <c r="WD5" s="535"/>
      <c r="WE5" s="535"/>
      <c r="WF5" s="535"/>
      <c r="WG5" s="535"/>
      <c r="WH5" s="535"/>
      <c r="WI5" s="535"/>
      <c r="WJ5" s="535"/>
      <c r="WK5" s="535"/>
      <c r="WL5" s="535"/>
      <c r="WM5" s="535"/>
      <c r="WN5" s="535"/>
      <c r="WO5" s="535"/>
      <c r="WP5" s="535"/>
      <c r="WQ5" s="535"/>
      <c r="WR5" s="535"/>
      <c r="WS5" s="535"/>
      <c r="WT5" s="535"/>
      <c r="WU5" s="535"/>
      <c r="WV5" s="535"/>
      <c r="WW5" s="535"/>
      <c r="WX5" s="535"/>
      <c r="WY5" s="535"/>
      <c r="WZ5" s="535"/>
      <c r="XA5" s="535"/>
      <c r="XB5" s="535"/>
      <c r="XC5" s="535"/>
      <c r="XD5" s="535"/>
      <c r="XE5" s="535"/>
      <c r="XF5" s="535"/>
      <c r="XG5" s="535"/>
      <c r="XH5" s="535"/>
      <c r="XI5" s="535"/>
      <c r="XJ5" s="535"/>
      <c r="XK5" s="535"/>
      <c r="XL5" s="535"/>
      <c r="XM5" s="535"/>
      <c r="XN5" s="535"/>
      <c r="XO5" s="535"/>
      <c r="XP5" s="535"/>
      <c r="XQ5" s="535"/>
      <c r="XR5" s="535"/>
      <c r="XS5" s="535"/>
      <c r="XT5" s="535"/>
      <c r="XU5" s="535"/>
      <c r="XV5" s="535"/>
      <c r="XW5" s="535"/>
      <c r="XX5" s="535"/>
      <c r="XY5" s="535"/>
      <c r="XZ5" s="535"/>
      <c r="YA5" s="535"/>
      <c r="YB5" s="535"/>
      <c r="YC5" s="535"/>
      <c r="YD5" s="535"/>
      <c r="YE5" s="535"/>
      <c r="YF5" s="535"/>
      <c r="YG5" s="535"/>
      <c r="YH5" s="535"/>
      <c r="YI5" s="535"/>
      <c r="YJ5" s="535"/>
      <c r="YK5" s="535"/>
      <c r="YL5" s="535"/>
      <c r="YM5" s="535"/>
      <c r="YN5" s="535"/>
      <c r="YO5" s="535"/>
      <c r="YP5" s="535"/>
      <c r="YQ5" s="535"/>
      <c r="YR5" s="535"/>
      <c r="YS5" s="535"/>
      <c r="YT5" s="535"/>
      <c r="YU5" s="535"/>
      <c r="YV5" s="535"/>
      <c r="YW5" s="535"/>
      <c r="YX5" s="535"/>
      <c r="YY5" s="535"/>
      <c r="YZ5" s="535"/>
      <c r="ZA5" s="535"/>
      <c r="ZB5" s="535"/>
      <c r="ZC5" s="535"/>
      <c r="ZD5" s="535"/>
      <c r="ZE5" s="535"/>
      <c r="ZF5" s="535"/>
      <c r="ZG5" s="535"/>
      <c r="ZH5" s="535"/>
      <c r="ZI5" s="535"/>
      <c r="ZJ5" s="535"/>
      <c r="ZK5" s="535"/>
      <c r="ZL5" s="535"/>
      <c r="ZM5" s="535"/>
      <c r="ZN5" s="535"/>
      <c r="ZO5" s="535"/>
      <c r="ZP5" s="535"/>
      <c r="ZQ5" s="535"/>
      <c r="ZR5" s="535"/>
      <c r="ZS5" s="535"/>
      <c r="ZT5" s="535"/>
      <c r="ZU5" s="535"/>
      <c r="ZV5" s="535"/>
      <c r="ZW5" s="535"/>
      <c r="ZX5" s="535"/>
      <c r="ZY5" s="535"/>
      <c r="ZZ5" s="535"/>
      <c r="AAA5" s="535"/>
      <c r="AAB5" s="535"/>
      <c r="AAC5" s="535"/>
      <c r="AAD5" s="535"/>
      <c r="AAE5" s="535"/>
      <c r="AAF5" s="535"/>
      <c r="AAG5" s="535"/>
      <c r="AAH5" s="535"/>
      <c r="AAI5" s="535"/>
      <c r="AAJ5" s="535"/>
      <c r="AAK5" s="535"/>
      <c r="AAL5" s="535"/>
      <c r="AAM5" s="535"/>
      <c r="AAN5" s="535"/>
      <c r="AAO5" s="535"/>
      <c r="AAP5" s="535"/>
      <c r="AAQ5" s="535"/>
      <c r="AAR5" s="535"/>
      <c r="AAS5" s="535"/>
      <c r="AAT5" s="535"/>
      <c r="AAU5" s="535"/>
      <c r="AAV5" s="535"/>
      <c r="AAW5" s="535"/>
      <c r="AAX5" s="535"/>
      <c r="AAY5" s="535"/>
      <c r="AAZ5" s="535"/>
      <c r="ABA5" s="535"/>
      <c r="ABB5" s="535"/>
      <c r="ABC5" s="535"/>
      <c r="ABD5" s="535"/>
      <c r="ABE5" s="535"/>
      <c r="ABF5" s="535"/>
      <c r="ABG5" s="535"/>
      <c r="ABH5" s="535"/>
      <c r="ABI5" s="535"/>
      <c r="ABJ5" s="535"/>
      <c r="ABK5" s="535"/>
      <c r="ABL5" s="535"/>
      <c r="ABM5" s="535"/>
      <c r="ABN5" s="535"/>
      <c r="ABO5" s="535"/>
      <c r="ABP5" s="535"/>
      <c r="ABQ5" s="535"/>
      <c r="ABR5" s="535"/>
      <c r="ABS5" s="535"/>
      <c r="ABT5" s="535"/>
      <c r="ABU5" s="535"/>
      <c r="ABV5" s="535"/>
      <c r="ABW5" s="535"/>
      <c r="ABX5" s="535"/>
      <c r="ABY5" s="535"/>
      <c r="ABZ5" s="535"/>
      <c r="ACA5" s="535"/>
      <c r="ACB5" s="535"/>
      <c r="ACC5" s="535"/>
      <c r="ACD5" s="535"/>
      <c r="ACE5" s="535"/>
      <c r="ACF5" s="535"/>
      <c r="ACG5" s="535"/>
      <c r="ACH5" s="535"/>
      <c r="ACI5" s="535"/>
      <c r="ACJ5" s="535"/>
      <c r="ACK5" s="535"/>
      <c r="ACL5" s="535"/>
      <c r="ACM5" s="535"/>
      <c r="ACN5" s="535"/>
      <c r="ACO5" s="535"/>
      <c r="ACP5" s="535"/>
      <c r="ACQ5" s="535"/>
      <c r="ACR5" s="535"/>
      <c r="ACS5" s="535"/>
      <c r="ACT5" s="535"/>
      <c r="ACU5" s="535"/>
      <c r="ACV5" s="535"/>
      <c r="ACW5" s="535"/>
      <c r="ACX5" s="535"/>
      <c r="ACY5" s="535"/>
      <c r="ACZ5" s="535"/>
      <c r="ADA5" s="535"/>
      <c r="ADB5" s="535"/>
      <c r="ADC5" s="535"/>
      <c r="RYG5" s="535"/>
      <c r="RYH5" s="535"/>
      <c r="RYI5" s="535"/>
      <c r="RYJ5" s="535"/>
      <c r="RYK5" s="535"/>
      <c r="RYL5" s="535"/>
      <c r="RYM5" s="535"/>
      <c r="RYN5" s="535"/>
      <c r="RYO5" s="535"/>
      <c r="RYP5" s="535"/>
      <c r="RYQ5" s="535"/>
      <c r="RYR5" s="535"/>
      <c r="RYS5" s="535"/>
      <c r="RYT5" s="535"/>
      <c r="RYU5" s="535"/>
      <c r="RYV5" s="535"/>
      <c r="RYW5" s="535"/>
      <c r="RYX5" s="535"/>
      <c r="RYY5" s="535"/>
      <c r="RYZ5" s="535"/>
      <c r="RZA5" s="535"/>
      <c r="RZB5" s="535"/>
      <c r="RZC5" s="535"/>
      <c r="RZD5" s="535"/>
      <c r="RZE5" s="535"/>
      <c r="RZF5" s="535"/>
      <c r="RZG5" s="535"/>
      <c r="RZH5" s="535"/>
      <c r="RZI5" s="535"/>
      <c r="RZJ5" s="535"/>
      <c r="RZK5" s="535"/>
      <c r="RZL5" s="535"/>
      <c r="RZM5" s="535"/>
      <c r="RZN5" s="535"/>
      <c r="RZO5" s="535"/>
      <c r="RZP5" s="535"/>
      <c r="RZQ5" s="535"/>
      <c r="RZR5" s="535"/>
      <c r="RZS5" s="535"/>
      <c r="RZT5" s="535"/>
      <c r="RZU5" s="535"/>
      <c r="RZV5" s="535"/>
      <c r="RZW5" s="535"/>
      <c r="RZX5" s="535"/>
      <c r="RZY5" s="535"/>
      <c r="RZZ5" s="535"/>
      <c r="SAA5" s="535"/>
      <c r="SAB5" s="535"/>
      <c r="SAC5" s="535"/>
      <c r="SAD5" s="535"/>
      <c r="SAE5" s="535"/>
      <c r="SAF5" s="535"/>
      <c r="SAG5" s="535"/>
      <c r="SAH5" s="535"/>
      <c r="SAI5" s="535"/>
      <c r="SAJ5" s="535"/>
      <c r="SAK5" s="535"/>
      <c r="SAL5" s="535"/>
      <c r="SAM5" s="535"/>
      <c r="SAN5" s="535"/>
      <c r="SAO5" s="535"/>
      <c r="SAP5" s="535"/>
      <c r="SAQ5" s="535"/>
      <c r="SAR5" s="535"/>
      <c r="SAS5" s="535"/>
      <c r="SAT5" s="535"/>
      <c r="SAU5" s="535"/>
      <c r="SAV5" s="535"/>
      <c r="SAW5" s="535"/>
      <c r="SAX5" s="535"/>
      <c r="SAY5" s="535"/>
      <c r="SAZ5" s="535"/>
      <c r="SBA5" s="535"/>
      <c r="SBB5" s="535"/>
      <c r="SBC5" s="535"/>
      <c r="SBD5" s="535"/>
      <c r="SBE5" s="535"/>
      <c r="SBF5" s="535"/>
      <c r="SBG5" s="535"/>
      <c r="SBH5" s="535"/>
      <c r="SBI5" s="535"/>
      <c r="SBJ5" s="535"/>
      <c r="SBK5" s="535"/>
      <c r="SBL5" s="535"/>
      <c r="SBM5" s="535"/>
      <c r="SBN5" s="535"/>
      <c r="SBO5" s="535"/>
      <c r="SBP5" s="535"/>
      <c r="SBQ5" s="535"/>
      <c r="SBR5" s="535"/>
      <c r="SBS5" s="535"/>
      <c r="SBT5" s="535"/>
      <c r="SBU5" s="535"/>
      <c r="SBV5" s="535"/>
      <c r="SBW5" s="535"/>
      <c r="SBX5" s="535"/>
      <c r="SBY5" s="535"/>
      <c r="SBZ5" s="535"/>
      <c r="SCA5" s="535"/>
      <c r="SCB5" s="535"/>
      <c r="SCC5" s="535"/>
      <c r="SCD5" s="535"/>
      <c r="SCE5" s="535"/>
      <c r="SCF5" s="535"/>
      <c r="SCG5" s="535"/>
      <c r="SCH5" s="535"/>
      <c r="SCI5" s="535"/>
      <c r="SCJ5" s="535"/>
      <c r="SCK5" s="535"/>
      <c r="SCL5" s="535"/>
      <c r="SCM5" s="535"/>
      <c r="SCN5" s="535"/>
      <c r="SCO5" s="535"/>
      <c r="SCP5" s="535"/>
      <c r="SCQ5" s="535"/>
      <c r="SCR5" s="535"/>
      <c r="SCS5" s="535"/>
      <c r="SCT5" s="535"/>
      <c r="SCU5" s="535"/>
      <c r="SCV5" s="535"/>
      <c r="SCW5" s="535"/>
      <c r="SCX5" s="535"/>
      <c r="SCY5" s="535"/>
      <c r="SCZ5" s="535"/>
      <c r="SDA5" s="535"/>
      <c r="SDB5" s="535"/>
      <c r="SDC5" s="535"/>
      <c r="SDD5" s="535"/>
      <c r="SDE5" s="535"/>
      <c r="SDF5" s="535"/>
      <c r="SDG5" s="535"/>
      <c r="SDH5" s="535"/>
      <c r="SDI5" s="535"/>
      <c r="SDJ5" s="535"/>
      <c r="SDK5" s="535"/>
      <c r="SDL5" s="535"/>
      <c r="SDM5" s="535"/>
      <c r="SDN5" s="535"/>
      <c r="SDO5" s="535"/>
      <c r="SDP5" s="535"/>
      <c r="SDQ5" s="535"/>
      <c r="SDR5" s="535"/>
      <c r="SDS5" s="535"/>
      <c r="SDT5" s="535"/>
      <c r="SDU5" s="535"/>
      <c r="SDV5" s="535"/>
      <c r="SDW5" s="535"/>
      <c r="SDX5" s="535"/>
      <c r="SDY5" s="535"/>
      <c r="SDZ5" s="535"/>
      <c r="SEA5" s="535"/>
      <c r="SEB5" s="535"/>
      <c r="SEC5" s="535"/>
      <c r="SED5" s="535"/>
      <c r="SEE5" s="535"/>
      <c r="SEF5" s="535"/>
      <c r="SEG5" s="535"/>
      <c r="SEH5" s="535"/>
      <c r="SEI5" s="535"/>
      <c r="SEJ5" s="535"/>
      <c r="SEK5" s="535"/>
      <c r="SEL5" s="535"/>
      <c r="SEM5" s="535"/>
      <c r="SEN5" s="535"/>
      <c r="SEO5" s="535"/>
      <c r="SEP5" s="535"/>
      <c r="SEQ5" s="535"/>
      <c r="SER5" s="535"/>
      <c r="SES5" s="535"/>
      <c r="SET5" s="535"/>
      <c r="SEU5" s="535"/>
      <c r="SEV5" s="535"/>
      <c r="SEW5" s="535"/>
      <c r="SEX5" s="535"/>
      <c r="SEY5" s="535"/>
      <c r="SEZ5" s="535"/>
      <c r="SFA5" s="535"/>
      <c r="SFB5" s="535"/>
      <c r="SFC5" s="535"/>
      <c r="SFD5" s="535"/>
      <c r="SFE5" s="535"/>
      <c r="SFF5" s="535"/>
      <c r="SFG5" s="535"/>
      <c r="SFH5" s="535"/>
      <c r="SFI5" s="535"/>
      <c r="SFJ5" s="535"/>
      <c r="SFK5" s="535"/>
      <c r="SFL5" s="535"/>
      <c r="SFM5" s="535"/>
      <c r="SFN5" s="535"/>
      <c r="SFO5" s="535"/>
      <c r="SFP5" s="535"/>
      <c r="SFQ5" s="535"/>
      <c r="SFR5" s="535"/>
      <c r="SFS5" s="535"/>
      <c r="SFT5" s="535"/>
      <c r="SFU5" s="535"/>
      <c r="SFV5" s="535"/>
      <c r="SFW5" s="535"/>
      <c r="SFX5" s="535"/>
      <c r="SFY5" s="535"/>
      <c r="SFZ5" s="535"/>
      <c r="SGA5" s="535"/>
      <c r="SGB5" s="535"/>
      <c r="SGC5" s="535"/>
      <c r="SGD5" s="535"/>
      <c r="SGE5" s="535"/>
      <c r="SGF5" s="535"/>
      <c r="SGG5" s="535"/>
      <c r="SGH5" s="535"/>
      <c r="SGI5" s="535"/>
      <c r="SGJ5" s="535"/>
      <c r="SGK5" s="535"/>
      <c r="SGL5" s="535"/>
      <c r="SGM5" s="535"/>
      <c r="SGN5" s="535"/>
      <c r="SGO5" s="535"/>
      <c r="SGP5" s="535"/>
      <c r="SGQ5" s="535"/>
      <c r="SGR5" s="535"/>
      <c r="SGS5" s="535"/>
      <c r="SGT5" s="535"/>
      <c r="SGU5" s="535"/>
      <c r="SGV5" s="535"/>
      <c r="SGW5" s="535"/>
      <c r="SGX5" s="535"/>
      <c r="SGY5" s="535"/>
      <c r="SGZ5" s="535"/>
      <c r="SHA5" s="535"/>
      <c r="SHB5" s="535"/>
      <c r="SHC5" s="535"/>
      <c r="SHD5" s="535"/>
      <c r="SHE5" s="535"/>
      <c r="SHF5" s="535"/>
      <c r="SHG5" s="535"/>
      <c r="SHH5" s="535"/>
      <c r="SHI5" s="535"/>
      <c r="SHJ5" s="535"/>
      <c r="SHK5" s="535"/>
      <c r="SHL5" s="535"/>
      <c r="SHM5" s="535"/>
      <c r="SHN5" s="535"/>
      <c r="SHO5" s="535"/>
      <c r="SHP5" s="535"/>
      <c r="SHQ5" s="535"/>
      <c r="SHR5" s="535"/>
      <c r="SHS5" s="535"/>
      <c r="SHT5" s="535"/>
      <c r="SHU5" s="535"/>
      <c r="SHV5" s="535"/>
      <c r="SHW5" s="535"/>
      <c r="SHX5" s="535"/>
      <c r="SHY5" s="535"/>
      <c r="SHZ5" s="535"/>
      <c r="SIA5" s="535"/>
      <c r="SIB5" s="535"/>
      <c r="SIC5" s="535"/>
      <c r="SID5" s="535"/>
      <c r="SIE5" s="535"/>
      <c r="SIF5" s="535"/>
      <c r="SIG5" s="535"/>
      <c r="SIH5" s="535"/>
      <c r="SII5" s="535"/>
      <c r="SIJ5" s="535"/>
      <c r="SIK5" s="535"/>
      <c r="SIL5" s="535"/>
      <c r="SIM5" s="535"/>
      <c r="SIN5" s="535"/>
      <c r="SIO5" s="535"/>
      <c r="SIP5" s="535"/>
      <c r="SIQ5" s="535"/>
      <c r="SIR5" s="535"/>
      <c r="SIS5" s="535"/>
      <c r="SIT5" s="535"/>
      <c r="SIU5" s="535"/>
      <c r="SIV5" s="535"/>
      <c r="SIW5" s="535"/>
      <c r="SIX5" s="535"/>
      <c r="SIY5" s="535"/>
      <c r="SIZ5" s="535"/>
      <c r="SJA5" s="535"/>
      <c r="SJB5" s="535"/>
      <c r="SJC5" s="535"/>
      <c r="SJD5" s="535"/>
      <c r="SJE5" s="535"/>
      <c r="SJF5" s="535"/>
      <c r="SJG5" s="535"/>
      <c r="SJH5" s="535"/>
      <c r="SJI5" s="535"/>
      <c r="SJJ5" s="535"/>
      <c r="SJK5" s="535"/>
      <c r="SJL5" s="535"/>
      <c r="SJM5" s="535"/>
      <c r="SJN5" s="535"/>
      <c r="SJO5" s="535"/>
      <c r="SJP5" s="535"/>
      <c r="SJQ5" s="535"/>
      <c r="SJR5" s="535"/>
      <c r="SJS5" s="535"/>
      <c r="SJT5" s="535"/>
      <c r="SJU5" s="535"/>
      <c r="SJV5" s="535"/>
      <c r="SJW5" s="535"/>
      <c r="SJX5" s="535"/>
      <c r="SJY5" s="535"/>
      <c r="SJZ5" s="535"/>
      <c r="SKA5" s="535"/>
      <c r="SKB5" s="535"/>
      <c r="SKC5" s="535"/>
      <c r="SKD5" s="535"/>
      <c r="SKE5" s="535"/>
      <c r="SKF5" s="535"/>
      <c r="SKG5" s="535"/>
      <c r="SKH5" s="535"/>
      <c r="SKI5" s="535"/>
      <c r="SKJ5" s="535"/>
      <c r="SKK5" s="535"/>
      <c r="SKL5" s="535"/>
      <c r="SKM5" s="535"/>
      <c r="SKN5" s="535"/>
      <c r="SKO5" s="535"/>
      <c r="SKP5" s="535"/>
      <c r="SKQ5" s="535"/>
      <c r="SKR5" s="535"/>
      <c r="SKS5" s="535"/>
      <c r="SKT5" s="535"/>
      <c r="SKU5" s="535"/>
      <c r="SKV5" s="535"/>
      <c r="SKW5" s="535"/>
      <c r="SKX5" s="535"/>
      <c r="SKY5" s="535"/>
      <c r="SKZ5" s="535"/>
      <c r="SLA5" s="535"/>
      <c r="SLB5" s="535"/>
      <c r="SLC5" s="535"/>
      <c r="SLD5" s="535"/>
      <c r="SLE5" s="535"/>
      <c r="SLF5" s="535"/>
      <c r="SLG5" s="535"/>
      <c r="SLH5" s="535"/>
      <c r="SLI5" s="535"/>
      <c r="SLJ5" s="535"/>
      <c r="SLK5" s="535"/>
      <c r="SLL5" s="535"/>
      <c r="SLM5" s="535"/>
      <c r="SLN5" s="535"/>
      <c r="SLO5" s="535"/>
      <c r="SLP5" s="535"/>
      <c r="SLQ5" s="535"/>
      <c r="SLR5" s="535"/>
      <c r="SLS5" s="535"/>
      <c r="SLT5" s="535"/>
      <c r="SLU5" s="535"/>
      <c r="SLV5" s="535"/>
      <c r="SLW5" s="535"/>
      <c r="SLX5" s="535"/>
      <c r="SLY5" s="535"/>
      <c r="SLZ5" s="535"/>
      <c r="SMA5" s="535"/>
      <c r="SMB5" s="535"/>
      <c r="SMC5" s="535"/>
      <c r="SMD5" s="535"/>
      <c r="SME5" s="535"/>
      <c r="SMF5" s="535"/>
      <c r="SMG5" s="535"/>
      <c r="SMH5" s="535"/>
      <c r="SMI5" s="535"/>
      <c r="SMJ5" s="535"/>
      <c r="SMK5" s="535"/>
      <c r="SML5" s="535"/>
      <c r="SMM5" s="535"/>
      <c r="SMN5" s="535"/>
      <c r="SMO5" s="535"/>
      <c r="SMP5" s="535"/>
      <c r="SMQ5" s="535"/>
      <c r="SMR5" s="535"/>
      <c r="SMS5" s="535"/>
      <c r="SMT5" s="535"/>
      <c r="SMU5" s="535"/>
      <c r="SMV5" s="535"/>
      <c r="SMW5" s="535"/>
      <c r="SMX5" s="535"/>
      <c r="SMY5" s="535"/>
      <c r="SMZ5" s="535"/>
      <c r="SNA5" s="535"/>
      <c r="SNB5" s="535"/>
      <c r="SNC5" s="535"/>
      <c r="SND5" s="535"/>
      <c r="SNE5" s="535"/>
      <c r="SNF5" s="535"/>
      <c r="SNG5" s="535"/>
      <c r="SNH5" s="535"/>
      <c r="SNI5" s="535"/>
      <c r="SNJ5" s="535"/>
      <c r="SNK5" s="535"/>
      <c r="SNL5" s="535"/>
      <c r="SNM5" s="535"/>
      <c r="SNN5" s="535"/>
      <c r="SNO5" s="535"/>
      <c r="SNP5" s="535"/>
      <c r="SNQ5" s="535"/>
      <c r="SNR5" s="535"/>
      <c r="SNS5" s="535"/>
      <c r="SNT5" s="535"/>
      <c r="SNU5" s="535"/>
      <c r="SNV5" s="535"/>
      <c r="SNW5" s="535"/>
      <c r="SNX5" s="535"/>
      <c r="SNY5" s="535"/>
      <c r="SNZ5" s="535"/>
      <c r="SOA5" s="535"/>
      <c r="SOB5" s="535"/>
      <c r="SOC5" s="535"/>
      <c r="SOD5" s="535"/>
      <c r="SOE5" s="535"/>
      <c r="SOF5" s="535"/>
      <c r="SOG5" s="535"/>
      <c r="SOH5" s="535"/>
      <c r="SOI5" s="535"/>
      <c r="SOJ5" s="535"/>
      <c r="SOK5" s="535"/>
      <c r="SOL5" s="535"/>
      <c r="SOM5" s="535"/>
      <c r="SON5" s="535"/>
      <c r="SOO5" s="535"/>
      <c r="SOP5" s="535"/>
      <c r="SOQ5" s="535"/>
      <c r="SOR5" s="535"/>
      <c r="SOS5" s="535"/>
      <c r="SOT5" s="535"/>
      <c r="SOU5" s="535"/>
      <c r="SOV5" s="535"/>
      <c r="SOW5" s="535"/>
      <c r="SOX5" s="535"/>
      <c r="SOY5" s="535"/>
      <c r="SOZ5" s="535"/>
      <c r="SPA5" s="535"/>
      <c r="SPB5" s="535"/>
      <c r="SPC5" s="535"/>
      <c r="SPD5" s="535"/>
      <c r="SPE5" s="535"/>
      <c r="SPF5" s="535"/>
      <c r="SPG5" s="535"/>
      <c r="SPH5" s="535"/>
      <c r="SPI5" s="535"/>
      <c r="SPJ5" s="535"/>
      <c r="SPK5" s="535"/>
      <c r="SPL5" s="535"/>
      <c r="SPM5" s="535"/>
      <c r="SPN5" s="535"/>
      <c r="SPO5" s="535"/>
      <c r="SPP5" s="535"/>
      <c r="SPQ5" s="535"/>
      <c r="SPR5" s="535"/>
      <c r="SPS5" s="535"/>
      <c r="SPT5" s="535"/>
      <c r="SPU5" s="535"/>
      <c r="SPV5" s="535"/>
      <c r="SPW5" s="535"/>
      <c r="SPX5" s="535"/>
      <c r="SPY5" s="535"/>
      <c r="SPZ5" s="535"/>
      <c r="SQA5" s="535"/>
      <c r="SQB5" s="535"/>
      <c r="SQC5" s="535"/>
      <c r="SQD5" s="535"/>
      <c r="SQE5" s="535"/>
      <c r="SQF5" s="535"/>
      <c r="SQG5" s="535"/>
      <c r="SQH5" s="535"/>
      <c r="SQI5" s="535"/>
      <c r="SQJ5" s="535"/>
      <c r="SQK5" s="535"/>
      <c r="SQL5" s="535"/>
      <c r="SQM5" s="535"/>
      <c r="SQN5" s="535"/>
      <c r="SQO5" s="535"/>
      <c r="SQP5" s="535"/>
      <c r="SQQ5" s="535"/>
      <c r="SQR5" s="535"/>
      <c r="SQS5" s="535"/>
      <c r="SQT5" s="535"/>
      <c r="SQU5" s="535"/>
      <c r="SQV5" s="535"/>
      <c r="SQW5" s="535"/>
      <c r="SQX5" s="535"/>
      <c r="SQY5" s="535"/>
      <c r="SQZ5" s="535"/>
      <c r="SRA5" s="535"/>
      <c r="SRB5" s="535"/>
      <c r="SRC5" s="535"/>
      <c r="SRD5" s="535"/>
      <c r="SRE5" s="535"/>
      <c r="SRF5" s="535"/>
      <c r="SRG5" s="535"/>
      <c r="SRH5" s="535"/>
      <c r="SRI5" s="535"/>
      <c r="SRJ5" s="535"/>
      <c r="SRK5" s="535"/>
      <c r="SRL5" s="535"/>
      <c r="SRM5" s="535"/>
      <c r="SRN5" s="535"/>
      <c r="SRO5" s="535"/>
      <c r="SRP5" s="535"/>
      <c r="SRQ5" s="535"/>
      <c r="SRR5" s="535"/>
      <c r="SRS5" s="535"/>
      <c r="SRT5" s="535"/>
      <c r="SRU5" s="535"/>
      <c r="SRV5" s="535"/>
      <c r="SRW5" s="535"/>
      <c r="SRX5" s="535"/>
      <c r="SRY5" s="535"/>
      <c r="SRZ5" s="535"/>
      <c r="SSA5" s="535"/>
      <c r="SSB5" s="535"/>
      <c r="SSC5" s="535"/>
      <c r="SSD5" s="535"/>
      <c r="SSE5" s="535"/>
      <c r="SSF5" s="535"/>
      <c r="SSG5" s="535"/>
      <c r="SSH5" s="535"/>
      <c r="SSI5" s="535"/>
      <c r="SSJ5" s="535"/>
      <c r="SSK5" s="535"/>
      <c r="SSL5" s="535"/>
      <c r="SSM5" s="535"/>
      <c r="SSN5" s="535"/>
      <c r="SSO5" s="535"/>
      <c r="SSP5" s="535"/>
      <c r="SSQ5" s="535"/>
      <c r="SSR5" s="535"/>
      <c r="SSS5" s="535"/>
      <c r="SST5" s="535"/>
      <c r="SSU5" s="535"/>
      <c r="SSV5" s="535"/>
      <c r="SSW5" s="535"/>
      <c r="SSX5" s="535"/>
      <c r="SSY5" s="535"/>
      <c r="SSZ5" s="535"/>
      <c r="STA5" s="535"/>
      <c r="STB5" s="535"/>
      <c r="STC5" s="535"/>
      <c r="STD5" s="535"/>
      <c r="STE5" s="535"/>
      <c r="STF5" s="535"/>
      <c r="STG5" s="535"/>
      <c r="STH5" s="535"/>
      <c r="STI5" s="535"/>
      <c r="STJ5" s="535"/>
      <c r="STK5" s="535"/>
      <c r="STL5" s="535"/>
      <c r="STM5" s="535"/>
      <c r="STN5" s="535"/>
      <c r="STO5" s="535"/>
      <c r="STP5" s="535"/>
      <c r="STQ5" s="535"/>
      <c r="STR5" s="535"/>
      <c r="STS5" s="535"/>
      <c r="STT5" s="535"/>
      <c r="STU5" s="535"/>
      <c r="STV5" s="535"/>
      <c r="STW5" s="535"/>
      <c r="STX5" s="535"/>
      <c r="STY5" s="535"/>
      <c r="STZ5" s="535"/>
      <c r="SUA5" s="535"/>
      <c r="SUB5" s="535"/>
      <c r="SUC5" s="535"/>
      <c r="SUD5" s="535"/>
      <c r="SUE5" s="535"/>
      <c r="SUF5" s="535"/>
      <c r="SUG5" s="535"/>
      <c r="SUH5" s="535"/>
      <c r="SUI5" s="535"/>
      <c r="SUJ5" s="535"/>
      <c r="SUK5" s="535"/>
      <c r="SUL5" s="535"/>
      <c r="SUM5" s="535"/>
      <c r="SUN5" s="535"/>
      <c r="SUO5" s="535"/>
      <c r="SUP5" s="535"/>
      <c r="SUQ5" s="535"/>
      <c r="SUR5" s="535"/>
      <c r="SUS5" s="535"/>
      <c r="SUT5" s="535"/>
      <c r="SUU5" s="535"/>
      <c r="SUV5" s="535"/>
      <c r="SUW5" s="535"/>
      <c r="SUX5" s="535"/>
      <c r="SUY5" s="535"/>
      <c r="SUZ5" s="535"/>
      <c r="SVA5" s="535"/>
      <c r="SVB5" s="535"/>
      <c r="SVC5" s="535"/>
      <c r="SVD5" s="535"/>
      <c r="SVE5" s="535"/>
      <c r="SVF5" s="535"/>
      <c r="SVG5" s="535"/>
      <c r="SVH5" s="535"/>
      <c r="SVI5" s="535"/>
      <c r="SVJ5" s="535"/>
      <c r="SVK5" s="535"/>
      <c r="SVL5" s="535"/>
      <c r="SVM5" s="535"/>
      <c r="SVN5" s="535"/>
      <c r="SVO5" s="535"/>
      <c r="SVP5" s="535"/>
      <c r="SVQ5" s="535"/>
      <c r="SVR5" s="535"/>
      <c r="SVS5" s="535"/>
      <c r="SVT5" s="535"/>
      <c r="SVU5" s="535"/>
      <c r="SVV5" s="535"/>
      <c r="SVW5" s="535"/>
      <c r="SVX5" s="535"/>
      <c r="SVY5" s="535"/>
      <c r="SVZ5" s="535"/>
      <c r="SWA5" s="535"/>
      <c r="SWB5" s="535"/>
      <c r="SWC5" s="535"/>
      <c r="SWD5" s="535"/>
      <c r="SWE5" s="535"/>
      <c r="SWF5" s="535"/>
      <c r="SWG5" s="535"/>
      <c r="SWH5" s="535"/>
      <c r="SWI5" s="535"/>
      <c r="SWJ5" s="535"/>
      <c r="SWK5" s="535"/>
      <c r="SWL5" s="535"/>
      <c r="SWM5" s="535"/>
      <c r="SWN5" s="535"/>
      <c r="SWO5" s="535"/>
      <c r="SWP5" s="535"/>
      <c r="SWQ5" s="535"/>
      <c r="SWR5" s="535"/>
      <c r="SWS5" s="535"/>
      <c r="SWT5" s="535"/>
      <c r="SWU5" s="535"/>
      <c r="SWV5" s="535"/>
      <c r="SWW5" s="535"/>
      <c r="SWX5" s="535"/>
      <c r="SWY5" s="535"/>
      <c r="SWZ5" s="535"/>
      <c r="SXA5" s="535"/>
      <c r="SXB5" s="535"/>
      <c r="SXC5" s="535"/>
      <c r="SXD5" s="535"/>
      <c r="SXE5" s="535"/>
      <c r="SXF5" s="535"/>
      <c r="SXG5" s="535"/>
      <c r="SXH5" s="535"/>
      <c r="SXI5" s="535"/>
      <c r="SXJ5" s="535"/>
      <c r="SXK5" s="535"/>
      <c r="SXL5" s="535"/>
      <c r="SXM5" s="535"/>
      <c r="SXN5" s="535"/>
      <c r="SXO5" s="535"/>
      <c r="SXP5" s="535"/>
      <c r="SXQ5" s="535"/>
      <c r="SXR5" s="535"/>
      <c r="SXS5" s="535"/>
      <c r="SXT5" s="535"/>
      <c r="SXU5" s="535"/>
      <c r="SXV5" s="535"/>
      <c r="SXW5" s="535"/>
      <c r="SXX5" s="535"/>
      <c r="SXY5" s="535"/>
      <c r="SXZ5" s="535"/>
      <c r="SYA5" s="535"/>
      <c r="SYB5" s="535"/>
      <c r="SYC5" s="535"/>
      <c r="SYD5" s="535"/>
      <c r="SYE5" s="535"/>
      <c r="SYF5" s="535"/>
      <c r="SYG5" s="535"/>
      <c r="SYH5" s="535"/>
      <c r="SYI5" s="535"/>
      <c r="SYJ5" s="535"/>
      <c r="SYK5" s="535"/>
      <c r="SYL5" s="535"/>
      <c r="SYM5" s="535"/>
      <c r="SYN5" s="535"/>
      <c r="SYO5" s="535"/>
      <c r="SYP5" s="535"/>
      <c r="SYQ5" s="535"/>
      <c r="SYR5" s="535"/>
      <c r="SYS5" s="535"/>
      <c r="SYT5" s="535"/>
      <c r="SYU5" s="535"/>
      <c r="SYV5" s="535"/>
      <c r="SYW5" s="535"/>
      <c r="SYX5" s="535"/>
      <c r="SYY5" s="535"/>
      <c r="SYZ5" s="535"/>
      <c r="SZA5" s="535"/>
      <c r="SZB5" s="535"/>
      <c r="SZC5" s="535"/>
      <c r="SZD5" s="535"/>
      <c r="SZE5" s="535"/>
      <c r="SZF5" s="535"/>
      <c r="SZG5" s="535"/>
      <c r="SZH5" s="535"/>
      <c r="SZI5" s="535"/>
      <c r="SZJ5" s="535"/>
      <c r="SZK5" s="535"/>
      <c r="SZL5" s="535"/>
      <c r="SZM5" s="535"/>
      <c r="SZN5" s="535"/>
      <c r="SZO5" s="535"/>
      <c r="SZP5" s="535"/>
      <c r="SZQ5" s="535"/>
      <c r="SZR5" s="535"/>
      <c r="SZS5" s="535"/>
      <c r="SZT5" s="535"/>
      <c r="SZU5" s="535"/>
      <c r="SZV5" s="535"/>
      <c r="SZW5" s="535"/>
      <c r="SZX5" s="535"/>
      <c r="SZY5" s="535"/>
      <c r="SZZ5" s="535"/>
      <c r="TAA5" s="535"/>
      <c r="TAB5" s="535"/>
      <c r="TAC5" s="535"/>
      <c r="TAD5" s="535"/>
      <c r="TAE5" s="535"/>
      <c r="TAF5" s="535"/>
      <c r="TAG5" s="535"/>
      <c r="TAH5" s="535"/>
      <c r="TAI5" s="535"/>
      <c r="TAJ5" s="535"/>
      <c r="TAK5" s="535"/>
      <c r="TAL5" s="535"/>
      <c r="TAM5" s="535"/>
      <c r="TAN5" s="535"/>
      <c r="TAO5" s="535"/>
      <c r="TAP5" s="535"/>
      <c r="TAQ5" s="535"/>
      <c r="TAR5" s="535"/>
      <c r="TAS5" s="535"/>
      <c r="TAT5" s="535"/>
      <c r="TAU5" s="535"/>
      <c r="TAV5" s="535"/>
      <c r="TAW5" s="535"/>
      <c r="TAX5" s="535"/>
      <c r="TAY5" s="535"/>
      <c r="TAZ5" s="535"/>
      <c r="TBA5" s="535"/>
      <c r="TBB5" s="535"/>
      <c r="TBC5" s="535"/>
      <c r="TBD5" s="535"/>
      <c r="TBE5" s="535"/>
      <c r="TBF5" s="535"/>
      <c r="TBG5" s="535"/>
      <c r="TBH5" s="535"/>
      <c r="TBI5" s="535"/>
      <c r="TBJ5" s="535"/>
      <c r="TBK5" s="535"/>
      <c r="TBL5" s="535"/>
      <c r="TBM5" s="535"/>
      <c r="TBN5" s="535"/>
      <c r="TBO5" s="535"/>
      <c r="TBP5" s="535"/>
      <c r="TBQ5" s="535"/>
      <c r="TBR5" s="535"/>
      <c r="TBS5" s="535"/>
      <c r="TBT5" s="535"/>
      <c r="TBU5" s="535"/>
      <c r="TBV5" s="535"/>
      <c r="TBW5" s="535"/>
      <c r="TBX5" s="535"/>
      <c r="TBY5" s="535"/>
      <c r="TBZ5" s="535"/>
      <c r="TCA5" s="535"/>
      <c r="TCB5" s="535"/>
      <c r="TCC5" s="535"/>
      <c r="TCD5" s="535"/>
      <c r="TCE5" s="535"/>
      <c r="TCF5" s="535"/>
      <c r="TCG5" s="535"/>
      <c r="TCH5" s="535"/>
      <c r="TCI5" s="535"/>
      <c r="TCJ5" s="535"/>
      <c r="TCK5" s="535"/>
      <c r="TCL5" s="535"/>
      <c r="TCM5" s="535"/>
      <c r="TCN5" s="535"/>
      <c r="TCO5" s="535"/>
      <c r="TCP5" s="535"/>
      <c r="TCQ5" s="535"/>
      <c r="TCR5" s="535"/>
      <c r="TCS5" s="535"/>
      <c r="TCT5" s="535"/>
      <c r="TCU5" s="535"/>
      <c r="TCV5" s="535"/>
      <c r="TCW5" s="535"/>
      <c r="TCX5" s="535"/>
      <c r="TCY5" s="535"/>
      <c r="TCZ5" s="535"/>
      <c r="TDA5" s="535"/>
      <c r="TDB5" s="535"/>
      <c r="TDC5" s="535"/>
      <c r="TDD5" s="535"/>
      <c r="TDE5" s="535"/>
      <c r="TDF5" s="535"/>
      <c r="TDG5" s="535"/>
      <c r="TDH5" s="535"/>
      <c r="TDI5" s="535"/>
      <c r="TDJ5" s="535"/>
      <c r="TDK5" s="535"/>
      <c r="TDL5" s="535"/>
      <c r="TDM5" s="535"/>
      <c r="TDN5" s="535"/>
      <c r="TDO5" s="535"/>
      <c r="TDP5" s="535"/>
      <c r="TDQ5" s="535"/>
      <c r="TDR5" s="535"/>
      <c r="TDS5" s="535"/>
      <c r="TDT5" s="535"/>
      <c r="TDU5" s="535"/>
      <c r="TDV5" s="535"/>
      <c r="TDW5" s="535"/>
      <c r="TDX5" s="535"/>
      <c r="TDY5" s="535"/>
      <c r="TDZ5" s="535"/>
      <c r="TEA5" s="535"/>
      <c r="TEB5" s="535"/>
      <c r="TEC5" s="535"/>
      <c r="TED5" s="535"/>
      <c r="TEE5" s="535"/>
      <c r="TEF5" s="535"/>
      <c r="TEG5" s="535"/>
      <c r="TEH5" s="535"/>
      <c r="TEI5" s="535"/>
      <c r="TEJ5" s="535"/>
      <c r="TEK5" s="535"/>
      <c r="TEL5" s="535"/>
      <c r="TEM5" s="535"/>
      <c r="TEN5" s="535"/>
      <c r="TEO5" s="535"/>
      <c r="TEP5" s="535"/>
      <c r="TEQ5" s="535"/>
      <c r="TER5" s="535"/>
      <c r="TES5" s="535"/>
      <c r="TET5" s="535"/>
      <c r="TEU5" s="535"/>
      <c r="TEV5" s="535"/>
      <c r="TEW5" s="535"/>
      <c r="TEX5" s="535"/>
      <c r="TEY5" s="535"/>
      <c r="TEZ5" s="535"/>
      <c r="TFA5" s="535"/>
      <c r="TFB5" s="535"/>
      <c r="TFC5" s="535"/>
      <c r="TFD5" s="535"/>
      <c r="TFE5" s="535"/>
      <c r="TFF5" s="535"/>
      <c r="TFG5" s="535"/>
      <c r="TFH5" s="535"/>
      <c r="TFI5" s="535"/>
      <c r="TFJ5" s="535"/>
      <c r="TFK5" s="535"/>
      <c r="TFL5" s="535"/>
      <c r="TFM5" s="535"/>
      <c r="TFN5" s="535"/>
      <c r="TFO5" s="535"/>
      <c r="TFP5" s="535"/>
      <c r="TFQ5" s="535"/>
      <c r="TFR5" s="535"/>
      <c r="TFS5" s="535"/>
      <c r="TFT5" s="535"/>
      <c r="TFU5" s="535"/>
      <c r="TFV5" s="535"/>
      <c r="TFW5" s="535"/>
      <c r="TFX5" s="535"/>
      <c r="TFY5" s="535"/>
      <c r="TFZ5" s="535"/>
      <c r="TGA5" s="535"/>
      <c r="TGB5" s="535"/>
      <c r="TGC5" s="535"/>
      <c r="TGD5" s="535"/>
      <c r="TGE5" s="535"/>
      <c r="TGF5" s="535"/>
      <c r="TGG5" s="535"/>
      <c r="TGH5" s="535"/>
      <c r="TGI5" s="535"/>
      <c r="TGJ5" s="535"/>
      <c r="TGK5" s="535"/>
      <c r="TGL5" s="535"/>
      <c r="TGM5" s="535"/>
      <c r="TGN5" s="535"/>
      <c r="TGO5" s="535"/>
      <c r="TGP5" s="535"/>
      <c r="TGQ5" s="535"/>
      <c r="TGR5" s="535"/>
      <c r="TGS5" s="535"/>
      <c r="TGT5" s="535"/>
      <c r="TGU5" s="535"/>
      <c r="TGV5" s="535"/>
      <c r="TGW5" s="535"/>
      <c r="TGX5" s="535"/>
      <c r="TGY5" s="535"/>
      <c r="TGZ5" s="535"/>
      <c r="THA5" s="535"/>
      <c r="THB5" s="535"/>
      <c r="THC5" s="535"/>
      <c r="THD5" s="535"/>
      <c r="THE5" s="535"/>
      <c r="THF5" s="535"/>
      <c r="THG5" s="535"/>
      <c r="THH5" s="535"/>
      <c r="THI5" s="535"/>
      <c r="THJ5" s="535"/>
      <c r="THK5" s="535"/>
      <c r="THL5" s="535"/>
      <c r="THM5" s="535"/>
      <c r="THN5" s="535"/>
      <c r="THO5" s="535"/>
      <c r="THP5" s="535"/>
      <c r="THQ5" s="535"/>
      <c r="THR5" s="535"/>
      <c r="THS5" s="535"/>
      <c r="THT5" s="535"/>
      <c r="THU5" s="535"/>
      <c r="THV5" s="535"/>
      <c r="THW5" s="535"/>
      <c r="THX5" s="535"/>
      <c r="THY5" s="535"/>
      <c r="THZ5" s="535"/>
      <c r="TIA5" s="535"/>
      <c r="TIB5" s="535"/>
      <c r="TIC5" s="535"/>
      <c r="TID5" s="535"/>
      <c r="TIE5" s="535"/>
      <c r="TIF5" s="535"/>
      <c r="TIG5" s="535"/>
      <c r="TIH5" s="535"/>
      <c r="TII5" s="535"/>
      <c r="TIJ5" s="535"/>
      <c r="TIK5" s="535"/>
      <c r="TIL5" s="535"/>
      <c r="TIM5" s="535"/>
      <c r="TIN5" s="535"/>
      <c r="TIO5" s="535"/>
      <c r="TIP5" s="535"/>
      <c r="TIQ5" s="535"/>
      <c r="TIR5" s="535"/>
      <c r="TIS5" s="535"/>
      <c r="TIT5" s="535"/>
      <c r="TIU5" s="535"/>
      <c r="TIV5" s="535"/>
      <c r="TIW5" s="535"/>
      <c r="TIX5" s="535"/>
      <c r="TIY5" s="535"/>
      <c r="TIZ5" s="535"/>
      <c r="TJA5" s="535"/>
      <c r="TJB5" s="535"/>
      <c r="TJC5" s="535"/>
      <c r="TJD5" s="535"/>
      <c r="TJE5" s="535"/>
      <c r="TJF5" s="535"/>
      <c r="TJG5" s="535"/>
      <c r="TJH5" s="535"/>
      <c r="TJI5" s="535"/>
      <c r="TJJ5" s="535"/>
      <c r="TJK5" s="535"/>
      <c r="TJL5" s="535"/>
      <c r="TJM5" s="535"/>
      <c r="TJN5" s="535"/>
      <c r="TJO5" s="535"/>
      <c r="TJP5" s="535"/>
      <c r="TJQ5" s="535"/>
      <c r="TJR5" s="535"/>
      <c r="TJS5" s="535"/>
      <c r="TJT5" s="535"/>
      <c r="TJU5" s="535"/>
      <c r="TJV5" s="535"/>
      <c r="TJW5" s="535"/>
      <c r="TJX5" s="535"/>
      <c r="TJY5" s="535"/>
      <c r="TJZ5" s="535"/>
      <c r="TKA5" s="535"/>
      <c r="TKB5" s="535"/>
      <c r="TKC5" s="535"/>
      <c r="TKD5" s="535"/>
      <c r="TKE5" s="535"/>
      <c r="TKF5" s="535"/>
      <c r="TKG5" s="535"/>
      <c r="TKH5" s="535"/>
      <c r="TKI5" s="535"/>
      <c r="TKJ5" s="535"/>
      <c r="TKK5" s="535"/>
      <c r="TKL5" s="535"/>
      <c r="TKM5" s="535"/>
      <c r="TKN5" s="535"/>
      <c r="TKO5" s="535"/>
      <c r="TKP5" s="535"/>
      <c r="TKQ5" s="535"/>
      <c r="TKR5" s="535"/>
      <c r="TKS5" s="535"/>
      <c r="TKT5" s="535"/>
      <c r="TKU5" s="535"/>
      <c r="TKV5" s="535"/>
      <c r="TKW5" s="535"/>
      <c r="TKX5" s="535"/>
      <c r="TKY5" s="535"/>
      <c r="TKZ5" s="535"/>
      <c r="TLA5" s="535"/>
      <c r="TLB5" s="535"/>
      <c r="TLC5" s="535"/>
      <c r="TLD5" s="535"/>
      <c r="TLE5" s="535"/>
      <c r="TLF5" s="535"/>
      <c r="TLG5" s="535"/>
      <c r="TLH5" s="535"/>
      <c r="TLI5" s="535"/>
      <c r="TLJ5" s="535"/>
      <c r="TLK5" s="535"/>
      <c r="TLL5" s="535"/>
      <c r="TLM5" s="535"/>
      <c r="TLN5" s="535"/>
      <c r="TLO5" s="535"/>
      <c r="TLP5" s="535"/>
      <c r="TLQ5" s="535"/>
      <c r="TLR5" s="535"/>
      <c r="TLS5" s="535"/>
      <c r="TLT5" s="535"/>
      <c r="TLU5" s="535"/>
      <c r="TLV5" s="535"/>
      <c r="TLW5" s="535"/>
      <c r="TLX5" s="535"/>
      <c r="TLY5" s="535"/>
      <c r="TLZ5" s="535"/>
      <c r="TMA5" s="535"/>
      <c r="TMB5" s="535"/>
      <c r="TMC5" s="535"/>
      <c r="TMD5" s="535"/>
      <c r="TME5" s="535"/>
      <c r="TMF5" s="535"/>
      <c r="TMG5" s="535"/>
      <c r="TMH5" s="535"/>
      <c r="TMI5" s="535"/>
      <c r="TMJ5" s="535"/>
      <c r="TMK5" s="535"/>
      <c r="TML5" s="535"/>
      <c r="TMM5" s="535"/>
      <c r="TMN5" s="535"/>
      <c r="TMO5" s="535"/>
      <c r="TMP5" s="535"/>
      <c r="TMQ5" s="535"/>
      <c r="TMR5" s="535"/>
      <c r="TMS5" s="535"/>
      <c r="TMT5" s="535"/>
      <c r="TMU5" s="535"/>
      <c r="TMV5" s="535"/>
      <c r="TMW5" s="535"/>
      <c r="TMX5" s="535"/>
      <c r="TMY5" s="535"/>
      <c r="TMZ5" s="535"/>
      <c r="TNA5" s="535"/>
      <c r="TNB5" s="535"/>
      <c r="TNC5" s="535"/>
      <c r="TND5" s="535"/>
      <c r="TNE5" s="535"/>
      <c r="TNF5" s="535"/>
      <c r="TNG5" s="535"/>
      <c r="TNH5" s="535"/>
      <c r="TNI5" s="535"/>
      <c r="TNJ5" s="535"/>
      <c r="TNK5" s="535"/>
      <c r="TNL5" s="535"/>
      <c r="TNM5" s="535"/>
      <c r="TNN5" s="535"/>
      <c r="TNO5" s="535"/>
      <c r="TNP5" s="535"/>
      <c r="TNQ5" s="535"/>
      <c r="TNR5" s="535"/>
      <c r="TNS5" s="535"/>
      <c r="TNT5" s="535"/>
      <c r="TNU5" s="535"/>
      <c r="TNV5" s="535"/>
      <c r="TNW5" s="535"/>
      <c r="TNX5" s="535"/>
      <c r="TNY5" s="535"/>
      <c r="TNZ5" s="535"/>
      <c r="TOA5" s="535"/>
      <c r="TOB5" s="535"/>
      <c r="TOC5" s="535"/>
      <c r="TOD5" s="535"/>
      <c r="TOE5" s="535"/>
      <c r="TOF5" s="535"/>
      <c r="TOG5" s="535"/>
      <c r="TOH5" s="535"/>
      <c r="TOI5" s="535"/>
      <c r="TOJ5" s="535"/>
      <c r="TOK5" s="535"/>
      <c r="TOL5" s="535"/>
      <c r="TOM5" s="535"/>
      <c r="TON5" s="535"/>
      <c r="TOO5" s="535"/>
      <c r="TOP5" s="535"/>
      <c r="TOQ5" s="535"/>
      <c r="TOR5" s="535"/>
      <c r="TOS5" s="535"/>
      <c r="TOT5" s="535"/>
      <c r="TOU5" s="535"/>
      <c r="TOV5" s="535"/>
      <c r="TOW5" s="535"/>
      <c r="TOX5" s="535"/>
      <c r="TOY5" s="535"/>
      <c r="TOZ5" s="535"/>
      <c r="TPA5" s="535"/>
      <c r="TPB5" s="535"/>
      <c r="TPC5" s="535"/>
      <c r="TPD5" s="535"/>
      <c r="TPE5" s="535"/>
      <c r="TPF5" s="535"/>
      <c r="TPG5" s="535"/>
      <c r="TPH5" s="535"/>
      <c r="TPI5" s="535"/>
      <c r="TPJ5" s="535"/>
      <c r="TPK5" s="535"/>
      <c r="TPL5" s="535"/>
      <c r="TPM5" s="535"/>
      <c r="TPN5" s="535"/>
      <c r="TPO5" s="535"/>
      <c r="TPP5" s="535"/>
      <c r="TPQ5" s="535"/>
      <c r="TPR5" s="535"/>
      <c r="TPS5" s="535"/>
      <c r="TPT5" s="535"/>
      <c r="TPU5" s="535"/>
      <c r="TPV5" s="535"/>
      <c r="TPW5" s="535"/>
      <c r="TPX5" s="535"/>
      <c r="TPY5" s="535"/>
      <c r="TPZ5" s="535"/>
      <c r="TQA5" s="535"/>
      <c r="TQB5" s="535"/>
      <c r="TQC5" s="535"/>
      <c r="TQD5" s="535"/>
      <c r="TQE5" s="535"/>
      <c r="TQF5" s="535"/>
      <c r="TQG5" s="535"/>
      <c r="TQH5" s="535"/>
      <c r="TQI5" s="535"/>
      <c r="TQJ5" s="535"/>
      <c r="TQK5" s="535"/>
      <c r="TQL5" s="535"/>
      <c r="TQM5" s="535"/>
      <c r="TQN5" s="535"/>
      <c r="TQO5" s="535"/>
      <c r="TQP5" s="535"/>
      <c r="TQQ5" s="535"/>
      <c r="TQR5" s="535"/>
      <c r="TQS5" s="535"/>
      <c r="TQT5" s="535"/>
      <c r="TQU5" s="535"/>
      <c r="TQV5" s="535"/>
      <c r="TQW5" s="535"/>
      <c r="TQX5" s="535"/>
      <c r="TQY5" s="535"/>
      <c r="TQZ5" s="535"/>
      <c r="TRA5" s="535"/>
      <c r="TRB5" s="535"/>
      <c r="TRC5" s="535"/>
      <c r="TRD5" s="535"/>
      <c r="TRE5" s="535"/>
      <c r="TRF5" s="535"/>
      <c r="TRG5" s="535"/>
      <c r="TRH5" s="535"/>
      <c r="TRI5" s="535"/>
      <c r="TRJ5" s="535"/>
      <c r="TRK5" s="535"/>
      <c r="TRL5" s="535"/>
      <c r="TRM5" s="535"/>
      <c r="TRN5" s="535"/>
      <c r="TRO5" s="535"/>
      <c r="TRP5" s="535"/>
      <c r="TRQ5" s="535"/>
      <c r="TRR5" s="535"/>
      <c r="TRS5" s="535"/>
      <c r="TRT5" s="535"/>
      <c r="TRU5" s="535"/>
      <c r="TRV5" s="535"/>
      <c r="TRW5" s="535"/>
      <c r="TRX5" s="535"/>
      <c r="TRY5" s="535"/>
      <c r="TRZ5" s="535"/>
      <c r="TSA5" s="535"/>
      <c r="TSB5" s="535"/>
      <c r="TSC5" s="535"/>
      <c r="TSD5" s="535"/>
      <c r="TSE5" s="535"/>
      <c r="TSF5" s="535"/>
      <c r="TSG5" s="535"/>
      <c r="TSH5" s="535"/>
      <c r="TSI5" s="535"/>
      <c r="TSJ5" s="535"/>
      <c r="TSK5" s="535"/>
      <c r="TSL5" s="535"/>
      <c r="TSM5" s="535"/>
      <c r="TSN5" s="535"/>
      <c r="TSO5" s="535"/>
      <c r="TSP5" s="535"/>
      <c r="TSQ5" s="535"/>
      <c r="TSR5" s="535"/>
      <c r="TSS5" s="535"/>
      <c r="TST5" s="535"/>
      <c r="TSU5" s="535"/>
      <c r="TSV5" s="535"/>
      <c r="TSW5" s="535"/>
      <c r="TSX5" s="535"/>
      <c r="TSY5" s="535"/>
      <c r="TSZ5" s="535"/>
      <c r="TTA5" s="535"/>
      <c r="TTB5" s="535"/>
      <c r="TTC5" s="535"/>
      <c r="TTD5" s="535"/>
      <c r="TTE5" s="535"/>
      <c r="TTF5" s="535"/>
      <c r="TTG5" s="535"/>
      <c r="TTH5" s="535"/>
      <c r="TTI5" s="535"/>
      <c r="TTJ5" s="535"/>
      <c r="TTK5" s="535"/>
      <c r="TTL5" s="535"/>
      <c r="TTM5" s="535"/>
      <c r="TTN5" s="535"/>
      <c r="TTO5" s="535"/>
      <c r="TTP5" s="535"/>
      <c r="TTQ5" s="535"/>
      <c r="TTR5" s="535"/>
      <c r="TTS5" s="535"/>
      <c r="TTT5" s="535"/>
      <c r="TTU5" s="535"/>
      <c r="TTV5" s="535"/>
      <c r="TTW5" s="535"/>
      <c r="TTX5" s="535"/>
      <c r="TTY5" s="535"/>
      <c r="TTZ5" s="535"/>
      <c r="TUA5" s="535"/>
      <c r="TUB5" s="535"/>
      <c r="TUC5" s="535"/>
      <c r="TUD5" s="535"/>
      <c r="TUE5" s="535"/>
      <c r="TUF5" s="535"/>
      <c r="TUG5" s="535"/>
      <c r="TUH5" s="535"/>
      <c r="TUI5" s="535"/>
      <c r="TUJ5" s="535"/>
      <c r="TUK5" s="535"/>
      <c r="TUL5" s="535"/>
      <c r="TUM5" s="535"/>
      <c r="TUN5" s="535"/>
      <c r="TUO5" s="535"/>
      <c r="TUP5" s="535"/>
      <c r="TUQ5" s="535"/>
      <c r="TUR5" s="535"/>
      <c r="TUS5" s="535"/>
      <c r="TUT5" s="535"/>
      <c r="TUU5" s="535"/>
      <c r="TUV5" s="535"/>
      <c r="TUW5" s="535"/>
      <c r="TUX5" s="535"/>
      <c r="TUY5" s="535"/>
      <c r="TUZ5" s="535"/>
      <c r="TVA5" s="535"/>
      <c r="TVB5" s="535"/>
      <c r="TVC5" s="535"/>
      <c r="TVD5" s="535"/>
      <c r="TVE5" s="535"/>
      <c r="TVF5" s="535"/>
      <c r="TVG5" s="535"/>
      <c r="TVH5" s="535"/>
      <c r="TVI5" s="535"/>
      <c r="TVJ5" s="535"/>
      <c r="TVK5" s="535"/>
      <c r="TVL5" s="535"/>
      <c r="TVM5" s="535"/>
      <c r="TVN5" s="535"/>
      <c r="TVO5" s="535"/>
      <c r="TVP5" s="535"/>
      <c r="TVQ5" s="535"/>
      <c r="TVR5" s="535"/>
      <c r="TVS5" s="535"/>
      <c r="TVT5" s="535"/>
      <c r="TVU5" s="535"/>
      <c r="TVV5" s="535"/>
      <c r="TVW5" s="535"/>
      <c r="TVX5" s="535"/>
      <c r="TVY5" s="535"/>
      <c r="TVZ5" s="535"/>
      <c r="TWA5" s="535"/>
      <c r="TWB5" s="535"/>
      <c r="TWC5" s="535"/>
      <c r="TWD5" s="535"/>
      <c r="TWE5" s="535"/>
      <c r="TWF5" s="535"/>
      <c r="TWG5" s="535"/>
      <c r="TWH5" s="535"/>
      <c r="TWI5" s="535"/>
      <c r="TWJ5" s="535"/>
      <c r="TWK5" s="535"/>
      <c r="TWL5" s="535"/>
      <c r="TWM5" s="535"/>
      <c r="TWN5" s="535"/>
      <c r="TWO5" s="535"/>
      <c r="TWP5" s="535"/>
      <c r="TWQ5" s="535"/>
      <c r="TWR5" s="535"/>
      <c r="TWS5" s="535"/>
      <c r="TWT5" s="535"/>
      <c r="TWU5" s="535"/>
      <c r="TWV5" s="535"/>
      <c r="TWW5" s="535"/>
      <c r="TWX5" s="535"/>
      <c r="TWY5" s="535"/>
      <c r="TWZ5" s="535"/>
      <c r="TXA5" s="535"/>
      <c r="TXB5" s="535"/>
      <c r="TXC5" s="535"/>
      <c r="TXD5" s="535"/>
      <c r="TXE5" s="535"/>
      <c r="TXF5" s="535"/>
      <c r="TXG5" s="535"/>
      <c r="TXH5" s="535"/>
      <c r="TXI5" s="535"/>
      <c r="TXJ5" s="535"/>
      <c r="TXK5" s="535"/>
      <c r="TXL5" s="535"/>
      <c r="TXM5" s="535"/>
      <c r="TXN5" s="535"/>
      <c r="TXO5" s="535"/>
      <c r="TXP5" s="535"/>
      <c r="TXQ5" s="535"/>
      <c r="TXR5" s="535"/>
      <c r="TXS5" s="535"/>
      <c r="TXT5" s="535"/>
      <c r="TXU5" s="535"/>
      <c r="TXV5" s="535"/>
      <c r="TXW5" s="535"/>
      <c r="TXX5" s="535"/>
      <c r="TXY5" s="535"/>
      <c r="TXZ5" s="535"/>
      <c r="TYA5" s="535"/>
      <c r="TYB5" s="535"/>
      <c r="TYC5" s="535"/>
      <c r="TYD5" s="535"/>
      <c r="TYE5" s="535"/>
      <c r="TYF5" s="535"/>
      <c r="TYG5" s="535"/>
      <c r="TYH5" s="535"/>
      <c r="TYI5" s="535"/>
      <c r="TYJ5" s="535"/>
      <c r="TYK5" s="535"/>
      <c r="TYL5" s="535"/>
      <c r="TYM5" s="535"/>
      <c r="TYN5" s="535"/>
      <c r="TYO5" s="535"/>
      <c r="TYP5" s="535"/>
      <c r="TYQ5" s="535"/>
      <c r="TYR5" s="535"/>
      <c r="TYS5" s="535"/>
      <c r="TYT5" s="535"/>
      <c r="TYU5" s="535"/>
      <c r="TYV5" s="535"/>
      <c r="TYW5" s="535"/>
      <c r="TYX5" s="535"/>
      <c r="TYY5" s="535"/>
      <c r="TYZ5" s="535"/>
      <c r="TZA5" s="535"/>
      <c r="TZB5" s="535"/>
      <c r="TZC5" s="535"/>
      <c r="TZD5" s="535"/>
      <c r="TZE5" s="535"/>
      <c r="TZF5" s="535"/>
      <c r="TZG5" s="535"/>
      <c r="TZH5" s="535"/>
      <c r="TZI5" s="535"/>
      <c r="TZJ5" s="535"/>
      <c r="TZK5" s="535"/>
      <c r="TZL5" s="535"/>
      <c r="TZM5" s="535"/>
      <c r="TZN5" s="535"/>
      <c r="TZO5" s="535"/>
      <c r="TZP5" s="535"/>
      <c r="TZQ5" s="535"/>
      <c r="TZR5" s="535"/>
      <c r="TZS5" s="535"/>
      <c r="TZT5" s="535"/>
      <c r="TZU5" s="535"/>
      <c r="TZV5" s="535"/>
      <c r="TZW5" s="535"/>
      <c r="TZX5" s="535"/>
      <c r="TZY5" s="535"/>
      <c r="TZZ5" s="535"/>
      <c r="UAA5" s="535"/>
      <c r="UAB5" s="535"/>
      <c r="UAC5" s="535"/>
      <c r="UAD5" s="535"/>
      <c r="UAE5" s="535"/>
      <c r="UAF5" s="535"/>
      <c r="UAG5" s="535"/>
      <c r="UAH5" s="535"/>
      <c r="UAI5" s="535"/>
      <c r="UAJ5" s="535"/>
      <c r="UAK5" s="535"/>
      <c r="UAL5" s="535"/>
      <c r="UAM5" s="535"/>
      <c r="UAN5" s="535"/>
      <c r="UAO5" s="535"/>
      <c r="UAP5" s="535"/>
      <c r="UAQ5" s="535"/>
      <c r="UAR5" s="535"/>
      <c r="UAS5" s="535"/>
      <c r="UAT5" s="535"/>
      <c r="UAU5" s="535"/>
      <c r="UAV5" s="535"/>
      <c r="UAW5" s="535"/>
      <c r="UAX5" s="535"/>
      <c r="UAY5" s="535"/>
      <c r="UAZ5" s="535"/>
      <c r="UBA5" s="535"/>
      <c r="UBB5" s="535"/>
      <c r="UBC5" s="535"/>
      <c r="UBD5" s="535"/>
      <c r="UBE5" s="535"/>
      <c r="UBF5" s="535"/>
      <c r="UBG5" s="535"/>
      <c r="UBH5" s="535"/>
      <c r="UBI5" s="535"/>
      <c r="UBJ5" s="535"/>
      <c r="UBK5" s="535"/>
      <c r="UBL5" s="535"/>
      <c r="UBM5" s="535"/>
      <c r="UBN5" s="535"/>
      <c r="UBO5" s="535"/>
      <c r="UBP5" s="535"/>
      <c r="UBQ5" s="535"/>
      <c r="UBR5" s="535"/>
      <c r="UBS5" s="535"/>
      <c r="UBT5" s="535"/>
      <c r="UBU5" s="535"/>
      <c r="UBV5" s="535"/>
      <c r="UBW5" s="535"/>
      <c r="UBX5" s="535"/>
      <c r="UBY5" s="535"/>
      <c r="UBZ5" s="535"/>
      <c r="UCA5" s="535"/>
      <c r="UCB5" s="535"/>
      <c r="UCC5" s="535"/>
      <c r="UCD5" s="535"/>
      <c r="UCE5" s="535"/>
      <c r="UCF5" s="535"/>
      <c r="UCG5" s="535"/>
      <c r="UCH5" s="535"/>
      <c r="UCI5" s="535"/>
      <c r="UCJ5" s="535"/>
      <c r="UCK5" s="535"/>
      <c r="UCL5" s="535"/>
      <c r="UCM5" s="535"/>
      <c r="UCN5" s="535"/>
      <c r="UCO5" s="535"/>
      <c r="UCP5" s="535"/>
      <c r="UCQ5" s="535"/>
      <c r="UCR5" s="535"/>
      <c r="UCS5" s="535"/>
      <c r="UCT5" s="535"/>
      <c r="UCU5" s="535"/>
      <c r="UCV5" s="535"/>
      <c r="UCW5" s="535"/>
      <c r="UCX5" s="535"/>
      <c r="UCY5" s="535"/>
      <c r="UCZ5" s="535"/>
      <c r="UDA5" s="535"/>
      <c r="UDB5" s="535"/>
      <c r="UDC5" s="535"/>
      <c r="UDD5" s="535"/>
      <c r="UDE5" s="535"/>
      <c r="UDF5" s="535"/>
      <c r="UDG5" s="535"/>
      <c r="UDH5" s="535"/>
      <c r="UDI5" s="535"/>
      <c r="UDJ5" s="535"/>
      <c r="UDK5" s="535"/>
      <c r="UDL5" s="535"/>
      <c r="UDM5" s="535"/>
      <c r="UDN5" s="535"/>
      <c r="UDO5" s="535"/>
      <c r="UDP5" s="535"/>
      <c r="UDQ5" s="535"/>
      <c r="UDR5" s="535"/>
      <c r="UDS5" s="535"/>
      <c r="UDT5" s="535"/>
      <c r="UDU5" s="535"/>
      <c r="UDV5" s="535"/>
      <c r="UDW5" s="535"/>
      <c r="UDX5" s="535"/>
      <c r="UDY5" s="535"/>
      <c r="UDZ5" s="535"/>
      <c r="UEA5" s="535"/>
      <c r="UEB5" s="535"/>
      <c r="UEC5" s="535"/>
      <c r="UED5" s="535"/>
      <c r="UEE5" s="535"/>
      <c r="UEF5" s="535"/>
      <c r="UEG5" s="535"/>
      <c r="UEH5" s="535"/>
      <c r="UEI5" s="535"/>
      <c r="UEJ5" s="535"/>
      <c r="UEK5" s="535"/>
      <c r="UEL5" s="535"/>
      <c r="UEM5" s="535"/>
      <c r="UEN5" s="535"/>
      <c r="UEO5" s="535"/>
      <c r="UEP5" s="535"/>
      <c r="UEQ5" s="535"/>
      <c r="UER5" s="535"/>
      <c r="UES5" s="535"/>
      <c r="UET5" s="535"/>
      <c r="UEU5" s="535"/>
      <c r="UEV5" s="535"/>
      <c r="UEW5" s="535"/>
      <c r="UEX5" s="535"/>
      <c r="UEY5" s="535"/>
      <c r="UEZ5" s="535"/>
      <c r="UFA5" s="535"/>
      <c r="UFB5" s="535"/>
      <c r="UFC5" s="535"/>
      <c r="UFD5" s="535"/>
      <c r="UFE5" s="535"/>
      <c r="UFF5" s="535"/>
      <c r="UFG5" s="535"/>
      <c r="UFH5" s="535"/>
      <c r="UFI5" s="535"/>
      <c r="UFJ5" s="535"/>
      <c r="UFK5" s="535"/>
      <c r="UFL5" s="535"/>
      <c r="UFM5" s="535"/>
      <c r="UFN5" s="535"/>
      <c r="UFO5" s="535"/>
      <c r="UFP5" s="535"/>
      <c r="UFQ5" s="535"/>
      <c r="UFR5" s="535"/>
      <c r="UFS5" s="535"/>
      <c r="UFT5" s="535"/>
      <c r="UFU5" s="535"/>
      <c r="UFV5" s="535"/>
      <c r="UFW5" s="535"/>
      <c r="UFX5" s="535"/>
      <c r="UFY5" s="535"/>
      <c r="UFZ5" s="535"/>
      <c r="UGA5" s="535"/>
      <c r="UGB5" s="535"/>
      <c r="UGC5" s="535"/>
      <c r="UGD5" s="535"/>
      <c r="UGE5" s="535"/>
      <c r="UGF5" s="535"/>
      <c r="UGG5" s="535"/>
      <c r="UGH5" s="535"/>
      <c r="UGI5" s="535"/>
      <c r="UGJ5" s="535"/>
      <c r="UGK5" s="535"/>
      <c r="UGL5" s="535"/>
      <c r="UGM5" s="535"/>
      <c r="UGN5" s="535"/>
      <c r="UGO5" s="535"/>
      <c r="UGP5" s="535"/>
      <c r="UGQ5" s="535"/>
      <c r="UGR5" s="535"/>
      <c r="UGS5" s="535"/>
      <c r="UGT5" s="535"/>
      <c r="UGU5" s="535"/>
      <c r="UGV5" s="535"/>
      <c r="UGW5" s="535"/>
      <c r="UGX5" s="535"/>
      <c r="UGY5" s="535"/>
      <c r="UGZ5" s="535"/>
      <c r="UHA5" s="535"/>
      <c r="UHB5" s="535"/>
      <c r="UHC5" s="535"/>
      <c r="UHD5" s="535"/>
      <c r="UHE5" s="535"/>
      <c r="UHF5" s="535"/>
      <c r="UHG5" s="535"/>
      <c r="UHH5" s="535"/>
      <c r="UHI5" s="535"/>
      <c r="UHJ5" s="535"/>
      <c r="UHK5" s="535"/>
      <c r="UHL5" s="535"/>
      <c r="UHM5" s="535"/>
      <c r="UHN5" s="535"/>
      <c r="UHO5" s="535"/>
      <c r="UHP5" s="535"/>
      <c r="UHQ5" s="535"/>
      <c r="UHR5" s="535"/>
      <c r="UHS5" s="535"/>
      <c r="UHT5" s="535"/>
      <c r="UHU5" s="535"/>
      <c r="UHV5" s="535"/>
      <c r="UHW5" s="535"/>
      <c r="UHX5" s="535"/>
      <c r="UHY5" s="535"/>
      <c r="UHZ5" s="535"/>
      <c r="UIA5" s="535"/>
      <c r="UIB5" s="535"/>
      <c r="UIC5" s="535"/>
      <c r="UID5" s="535"/>
      <c r="UIE5" s="535"/>
      <c r="UIF5" s="535"/>
      <c r="UIG5" s="535"/>
      <c r="UIH5" s="535"/>
      <c r="UII5" s="535"/>
      <c r="UIJ5" s="535"/>
      <c r="UIK5" s="535"/>
      <c r="UIL5" s="535"/>
      <c r="UIM5" s="535"/>
      <c r="UIN5" s="535"/>
      <c r="UIO5" s="535"/>
      <c r="UIP5" s="535"/>
      <c r="UIQ5" s="535"/>
      <c r="UIR5" s="535"/>
      <c r="UIS5" s="535"/>
      <c r="UIT5" s="535"/>
      <c r="UIU5" s="535"/>
      <c r="UIV5" s="535"/>
      <c r="UIW5" s="535"/>
      <c r="UIX5" s="535"/>
      <c r="UIY5" s="535"/>
      <c r="UIZ5" s="535"/>
      <c r="UJA5" s="535"/>
      <c r="UJB5" s="535"/>
      <c r="UJC5" s="535"/>
      <c r="UJD5" s="535"/>
      <c r="UJE5" s="535"/>
      <c r="UJF5" s="535"/>
      <c r="UJG5" s="535"/>
      <c r="UJH5" s="535"/>
      <c r="UJI5" s="535"/>
      <c r="UJJ5" s="535"/>
      <c r="UJK5" s="535"/>
      <c r="UJL5" s="535"/>
      <c r="UJM5" s="535"/>
      <c r="UJN5" s="535"/>
      <c r="UJO5" s="535"/>
      <c r="UJP5" s="535"/>
      <c r="UJQ5" s="535"/>
      <c r="UJR5" s="535"/>
      <c r="UJS5" s="535"/>
      <c r="UJT5" s="535"/>
      <c r="UJU5" s="535"/>
      <c r="UJV5" s="535"/>
      <c r="UJW5" s="535"/>
      <c r="UJX5" s="535"/>
      <c r="UJY5" s="535"/>
      <c r="UJZ5" s="535"/>
      <c r="UKA5" s="535"/>
      <c r="UKB5" s="535"/>
      <c r="UKC5" s="535"/>
      <c r="UKD5" s="535"/>
      <c r="UKE5" s="535"/>
      <c r="UKF5" s="535"/>
      <c r="UKG5" s="535"/>
      <c r="UKH5" s="535"/>
      <c r="UKI5" s="535"/>
      <c r="UKJ5" s="535"/>
      <c r="UKK5" s="535"/>
      <c r="UKL5" s="535"/>
      <c r="UKM5" s="535"/>
      <c r="UKN5" s="535"/>
      <c r="UKO5" s="535"/>
      <c r="UKP5" s="535"/>
      <c r="UKQ5" s="535"/>
      <c r="UKR5" s="535"/>
      <c r="UKS5" s="535"/>
      <c r="UKT5" s="535"/>
      <c r="UKU5" s="535"/>
      <c r="UKV5" s="535"/>
      <c r="UKW5" s="535"/>
      <c r="UKX5" s="535"/>
      <c r="UKY5" s="535"/>
      <c r="UKZ5" s="535"/>
      <c r="ULA5" s="535"/>
      <c r="ULB5" s="535"/>
      <c r="ULC5" s="535"/>
      <c r="ULD5" s="535"/>
      <c r="ULE5" s="535"/>
      <c r="ULF5" s="535"/>
      <c r="ULG5" s="535"/>
      <c r="ULH5" s="535"/>
      <c r="ULI5" s="535"/>
      <c r="ULJ5" s="535"/>
      <c r="ULK5" s="535"/>
      <c r="ULL5" s="535"/>
      <c r="ULM5" s="535"/>
      <c r="ULN5" s="535"/>
      <c r="ULO5" s="535"/>
      <c r="ULP5" s="535"/>
      <c r="ULQ5" s="535"/>
      <c r="ULR5" s="535"/>
      <c r="ULS5" s="535"/>
      <c r="ULT5" s="535"/>
      <c r="ULU5" s="535"/>
      <c r="ULV5" s="535"/>
      <c r="ULW5" s="535"/>
      <c r="ULX5" s="535"/>
      <c r="ULY5" s="535"/>
      <c r="ULZ5" s="535"/>
      <c r="UMA5" s="535"/>
      <c r="UMB5" s="535"/>
      <c r="UMC5" s="535"/>
      <c r="UMD5" s="535"/>
      <c r="UME5" s="535"/>
      <c r="UMF5" s="535"/>
      <c r="UMG5" s="535"/>
      <c r="UMH5" s="535"/>
      <c r="UMI5" s="535"/>
      <c r="UMJ5" s="535"/>
      <c r="UMK5" s="535"/>
      <c r="UML5" s="535"/>
      <c r="UMM5" s="535"/>
      <c r="UMN5" s="535"/>
      <c r="UMO5" s="535"/>
      <c r="UMP5" s="535"/>
      <c r="UMQ5" s="535"/>
      <c r="UMR5" s="535"/>
      <c r="UMS5" s="535"/>
      <c r="UMT5" s="535"/>
      <c r="UMU5" s="535"/>
      <c r="UMV5" s="535"/>
      <c r="UMW5" s="535"/>
      <c r="UMX5" s="535"/>
      <c r="UMY5" s="535"/>
      <c r="UMZ5" s="535"/>
      <c r="UNA5" s="535"/>
      <c r="UNB5" s="535"/>
      <c r="UNC5" s="535"/>
      <c r="UND5" s="535"/>
      <c r="UNE5" s="535"/>
      <c r="UNF5" s="535"/>
      <c r="UNG5" s="535"/>
      <c r="UNH5" s="535"/>
      <c r="UNI5" s="535"/>
      <c r="UNJ5" s="535"/>
      <c r="UNK5" s="535"/>
      <c r="UNL5" s="535"/>
      <c r="UNM5" s="535"/>
      <c r="UNN5" s="535"/>
      <c r="UNO5" s="535"/>
      <c r="UNP5" s="535"/>
      <c r="UNQ5" s="535"/>
      <c r="UNR5" s="535"/>
      <c r="UNS5" s="535"/>
      <c r="UNT5" s="535"/>
      <c r="UNU5" s="535"/>
      <c r="UNV5" s="535"/>
      <c r="UNW5" s="535"/>
      <c r="UNX5" s="535"/>
      <c r="UNY5" s="535"/>
      <c r="UNZ5" s="535"/>
      <c r="UOA5" s="535"/>
      <c r="UOB5" s="535"/>
      <c r="UOC5" s="535"/>
      <c r="UOD5" s="535"/>
      <c r="UOE5" s="535"/>
      <c r="UOF5" s="535"/>
      <c r="UOG5" s="535"/>
      <c r="UOH5" s="535"/>
      <c r="UOI5" s="535"/>
      <c r="UOJ5" s="535"/>
      <c r="UOK5" s="535"/>
      <c r="UOL5" s="535"/>
      <c r="UOM5" s="535"/>
      <c r="UON5" s="535"/>
      <c r="UOO5" s="535"/>
      <c r="UOP5" s="535"/>
      <c r="UOQ5" s="535"/>
      <c r="UOR5" s="535"/>
      <c r="UOS5" s="535"/>
      <c r="UOT5" s="535"/>
      <c r="UOU5" s="535"/>
      <c r="UOV5" s="535"/>
      <c r="UOW5" s="535"/>
      <c r="UOX5" s="535"/>
      <c r="UOY5" s="535"/>
      <c r="UOZ5" s="535"/>
      <c r="UPA5" s="535"/>
      <c r="UPB5" s="535"/>
      <c r="UPC5" s="535"/>
      <c r="UPD5" s="535"/>
      <c r="UPE5" s="535"/>
      <c r="UPF5" s="535"/>
      <c r="UPG5" s="535"/>
      <c r="UPH5" s="535"/>
      <c r="UPI5" s="535"/>
      <c r="UPJ5" s="535"/>
      <c r="UPK5" s="535"/>
      <c r="UPL5" s="535"/>
      <c r="UPM5" s="535"/>
      <c r="UPN5" s="535"/>
      <c r="UPO5" s="535"/>
      <c r="UPP5" s="535"/>
      <c r="UPQ5" s="535"/>
      <c r="UPR5" s="535"/>
      <c r="UPS5" s="535"/>
      <c r="UPT5" s="535"/>
      <c r="UPU5" s="535"/>
      <c r="UPV5" s="535"/>
      <c r="UPW5" s="535"/>
      <c r="UPX5" s="535"/>
      <c r="UPY5" s="535"/>
      <c r="UPZ5" s="535"/>
      <c r="UQA5" s="535"/>
      <c r="UQB5" s="535"/>
      <c r="UQC5" s="535"/>
      <c r="UQD5" s="535"/>
      <c r="UQE5" s="535"/>
      <c r="UQF5" s="535"/>
      <c r="UQG5" s="535"/>
      <c r="UQH5" s="535"/>
      <c r="UQI5" s="535"/>
      <c r="UQJ5" s="535"/>
      <c r="UQK5" s="535"/>
      <c r="UQL5" s="535"/>
      <c r="UQM5" s="535"/>
      <c r="UQN5" s="535"/>
      <c r="UQO5" s="535"/>
      <c r="UQP5" s="535"/>
      <c r="UQQ5" s="535"/>
      <c r="UQR5" s="535"/>
      <c r="UQS5" s="535"/>
      <c r="UQT5" s="535"/>
      <c r="UQU5" s="535"/>
      <c r="UQV5" s="535"/>
      <c r="UQW5" s="535"/>
      <c r="UQX5" s="535"/>
      <c r="UQY5" s="535"/>
      <c r="UQZ5" s="535"/>
      <c r="URA5" s="535"/>
      <c r="URB5" s="535"/>
      <c r="URC5" s="535"/>
      <c r="URD5" s="535"/>
      <c r="URE5" s="535"/>
      <c r="URF5" s="535"/>
      <c r="URG5" s="535"/>
      <c r="URH5" s="535"/>
      <c r="URI5" s="535"/>
      <c r="URJ5" s="535"/>
      <c r="URK5" s="535"/>
      <c r="URL5" s="535"/>
      <c r="URM5" s="535"/>
      <c r="URN5" s="535"/>
      <c r="URO5" s="535"/>
      <c r="URP5" s="535"/>
      <c r="URQ5" s="535"/>
      <c r="URR5" s="535"/>
      <c r="URS5" s="535"/>
      <c r="URT5" s="535"/>
      <c r="URU5" s="535"/>
      <c r="URV5" s="535"/>
      <c r="URW5" s="535"/>
      <c r="URX5" s="535"/>
      <c r="URY5" s="535"/>
      <c r="URZ5" s="535"/>
      <c r="USA5" s="535"/>
      <c r="USB5" s="535"/>
      <c r="USC5" s="535"/>
      <c r="USD5" s="535"/>
      <c r="USE5" s="535"/>
      <c r="USF5" s="535"/>
      <c r="USG5" s="535"/>
      <c r="USH5" s="535"/>
      <c r="USI5" s="535"/>
      <c r="USJ5" s="535"/>
      <c r="USK5" s="535"/>
      <c r="USL5" s="535"/>
      <c r="USM5" s="535"/>
      <c r="USN5" s="535"/>
      <c r="USO5" s="535"/>
      <c r="USP5" s="535"/>
      <c r="USQ5" s="535"/>
      <c r="USR5" s="535"/>
      <c r="USS5" s="535"/>
      <c r="UST5" s="535"/>
      <c r="USU5" s="535"/>
      <c r="USV5" s="535"/>
      <c r="USW5" s="535"/>
      <c r="USX5" s="535"/>
      <c r="USY5" s="535"/>
      <c r="USZ5" s="535"/>
      <c r="UTA5" s="535"/>
      <c r="UTB5" s="535"/>
      <c r="UTC5" s="535"/>
      <c r="UTD5" s="535"/>
      <c r="UTE5" s="535"/>
      <c r="UTF5" s="535"/>
      <c r="UTG5" s="535"/>
      <c r="UTH5" s="535"/>
      <c r="UTI5" s="535"/>
      <c r="UTJ5" s="535"/>
      <c r="UTK5" s="535"/>
      <c r="UTL5" s="535"/>
      <c r="UTM5" s="535"/>
      <c r="UTN5" s="535"/>
      <c r="UTO5" s="535"/>
      <c r="UTP5" s="535"/>
      <c r="UTQ5" s="535"/>
      <c r="UTR5" s="535"/>
      <c r="UTS5" s="535"/>
      <c r="UTT5" s="535"/>
      <c r="UTU5" s="535"/>
      <c r="UTV5" s="535"/>
      <c r="UTW5" s="535"/>
      <c r="UTX5" s="535"/>
      <c r="UTY5" s="535"/>
      <c r="UTZ5" s="535"/>
      <c r="UUA5" s="535"/>
      <c r="UUB5" s="535"/>
      <c r="UUC5" s="535"/>
      <c r="UUD5" s="535"/>
      <c r="UUE5" s="535"/>
      <c r="UUF5" s="535"/>
      <c r="UUG5" s="535"/>
      <c r="UUH5" s="535"/>
      <c r="UUI5" s="535"/>
      <c r="UUJ5" s="535"/>
      <c r="UUK5" s="535"/>
      <c r="UUL5" s="535"/>
      <c r="UUM5" s="535"/>
      <c r="UUN5" s="535"/>
      <c r="UUO5" s="535"/>
      <c r="UUP5" s="535"/>
      <c r="UUQ5" s="535"/>
      <c r="UUR5" s="535"/>
      <c r="UUS5" s="535"/>
      <c r="UUT5" s="535"/>
      <c r="UUU5" s="535"/>
      <c r="UUV5" s="535"/>
      <c r="UUW5" s="535"/>
      <c r="UUX5" s="535"/>
      <c r="UUY5" s="535"/>
      <c r="UUZ5" s="535"/>
      <c r="UVA5" s="535"/>
      <c r="UVB5" s="535"/>
      <c r="UVC5" s="535"/>
      <c r="UVD5" s="535"/>
      <c r="UVE5" s="535"/>
      <c r="UVF5" s="535"/>
      <c r="UVG5" s="535"/>
      <c r="UVH5" s="535"/>
      <c r="UVI5" s="535"/>
      <c r="UVJ5" s="535"/>
      <c r="UVK5" s="535"/>
      <c r="UVL5" s="535"/>
      <c r="UVM5" s="535"/>
      <c r="UVN5" s="535"/>
      <c r="UVO5" s="535"/>
      <c r="UVP5" s="535"/>
      <c r="UVQ5" s="535"/>
      <c r="UVR5" s="535"/>
      <c r="UVS5" s="535"/>
      <c r="UVT5" s="535"/>
      <c r="UVU5" s="535"/>
      <c r="UVV5" s="535"/>
      <c r="UVW5" s="535"/>
      <c r="UVX5" s="535"/>
      <c r="UVY5" s="535"/>
      <c r="UVZ5" s="535"/>
      <c r="UWA5" s="535"/>
      <c r="UWB5" s="535"/>
      <c r="UWC5" s="535"/>
      <c r="UWD5" s="535"/>
      <c r="UWE5" s="535"/>
      <c r="UWF5" s="535"/>
      <c r="UWG5" s="535"/>
      <c r="UWH5" s="535"/>
      <c r="UWI5" s="535"/>
      <c r="UWJ5" s="535"/>
      <c r="UWK5" s="535"/>
      <c r="UWL5" s="535"/>
      <c r="UWM5" s="535"/>
      <c r="UWN5" s="535"/>
      <c r="UWO5" s="535"/>
      <c r="UWP5" s="535"/>
      <c r="UWQ5" s="535"/>
      <c r="UWR5" s="535"/>
      <c r="UWS5" s="535"/>
      <c r="UWT5" s="535"/>
      <c r="UWU5" s="535"/>
      <c r="UWV5" s="535"/>
      <c r="UWW5" s="535"/>
      <c r="UWX5" s="535"/>
      <c r="UWY5" s="535"/>
      <c r="UWZ5" s="535"/>
      <c r="UXA5" s="535"/>
      <c r="UXB5" s="535"/>
      <c r="UXC5" s="535"/>
      <c r="UXD5" s="535"/>
      <c r="UXE5" s="535"/>
      <c r="UXF5" s="535"/>
      <c r="UXG5" s="535"/>
      <c r="UXH5" s="535"/>
      <c r="UXI5" s="535"/>
      <c r="UXJ5" s="535"/>
      <c r="UXK5" s="535"/>
      <c r="UXL5" s="535"/>
      <c r="UXM5" s="535"/>
      <c r="UXN5" s="535"/>
      <c r="UXO5" s="535"/>
      <c r="UXP5" s="535"/>
      <c r="UXQ5" s="535"/>
      <c r="UXR5" s="535"/>
      <c r="UXS5" s="535"/>
      <c r="UXT5" s="535"/>
      <c r="UXU5" s="535"/>
      <c r="UXV5" s="535"/>
      <c r="UXW5" s="535"/>
      <c r="UXX5" s="535"/>
      <c r="UXY5" s="535"/>
      <c r="UXZ5" s="535"/>
      <c r="UYA5" s="535"/>
      <c r="UYB5" s="535"/>
      <c r="UYC5" s="535"/>
      <c r="UYD5" s="535"/>
      <c r="UYE5" s="535"/>
      <c r="UYF5" s="535"/>
      <c r="UYG5" s="535"/>
      <c r="UYH5" s="535"/>
      <c r="UYI5" s="535"/>
      <c r="UYJ5" s="535"/>
      <c r="UYK5" s="535"/>
      <c r="UYL5" s="535"/>
      <c r="UYM5" s="535"/>
      <c r="UYN5" s="535"/>
      <c r="UYO5" s="535"/>
      <c r="UYP5" s="535"/>
      <c r="UYQ5" s="535"/>
      <c r="UYR5" s="535"/>
      <c r="UYS5" s="535"/>
      <c r="UYT5" s="535"/>
      <c r="UYU5" s="535"/>
      <c r="UYV5" s="535"/>
      <c r="UYW5" s="535"/>
      <c r="UYX5" s="535"/>
      <c r="UYY5" s="535"/>
      <c r="UYZ5" s="535"/>
      <c r="UZA5" s="535"/>
      <c r="UZB5" s="535"/>
      <c r="UZC5" s="535"/>
      <c r="UZD5" s="535"/>
      <c r="UZE5" s="535"/>
      <c r="UZF5" s="535"/>
      <c r="UZG5" s="535"/>
      <c r="UZH5" s="535"/>
      <c r="UZI5" s="535"/>
      <c r="UZJ5" s="535"/>
      <c r="UZK5" s="535"/>
      <c r="UZL5" s="535"/>
      <c r="UZM5" s="535"/>
      <c r="UZN5" s="535"/>
      <c r="UZO5" s="535"/>
      <c r="UZP5" s="535"/>
      <c r="UZQ5" s="535"/>
      <c r="UZR5" s="535"/>
      <c r="UZS5" s="535"/>
      <c r="UZT5" s="535"/>
      <c r="UZU5" s="535"/>
      <c r="UZV5" s="535"/>
      <c r="UZW5" s="535"/>
      <c r="UZX5" s="535"/>
      <c r="UZY5" s="535"/>
      <c r="UZZ5" s="535"/>
      <c r="VAA5" s="535"/>
      <c r="VAB5" s="535"/>
      <c r="VAC5" s="535"/>
      <c r="VAD5" s="535"/>
      <c r="VAE5" s="535"/>
      <c r="VAF5" s="535"/>
      <c r="VAG5" s="535"/>
      <c r="VAH5" s="535"/>
      <c r="VAI5" s="535"/>
      <c r="VAJ5" s="535"/>
      <c r="VAK5" s="535"/>
      <c r="VAL5" s="535"/>
      <c r="VAM5" s="535"/>
      <c r="VAN5" s="535"/>
      <c r="VAO5" s="535"/>
      <c r="VAP5" s="535"/>
      <c r="VAQ5" s="535"/>
      <c r="VAR5" s="535"/>
      <c r="VAS5" s="535"/>
      <c r="VAT5" s="535"/>
      <c r="VAU5" s="535"/>
      <c r="VAV5" s="535"/>
      <c r="VAW5" s="535"/>
      <c r="VAX5" s="535"/>
      <c r="VAY5" s="535"/>
      <c r="VAZ5" s="535"/>
      <c r="VBA5" s="535"/>
      <c r="VBB5" s="535"/>
      <c r="VBC5" s="535"/>
      <c r="VBD5" s="535"/>
      <c r="VBE5" s="535"/>
      <c r="VBF5" s="535"/>
      <c r="VBG5" s="535"/>
      <c r="VBH5" s="535"/>
      <c r="VBI5" s="535"/>
      <c r="VBJ5" s="535"/>
      <c r="VBK5" s="535"/>
      <c r="VBL5" s="535"/>
      <c r="VBM5" s="535"/>
      <c r="VBN5" s="535"/>
      <c r="VBO5" s="535"/>
      <c r="VBP5" s="535"/>
      <c r="VBQ5" s="535"/>
      <c r="VBR5" s="535"/>
      <c r="VBS5" s="535"/>
      <c r="VBT5" s="535"/>
      <c r="VBU5" s="535"/>
      <c r="VBV5" s="535"/>
      <c r="VBW5" s="535"/>
      <c r="VBX5" s="535"/>
      <c r="VBY5" s="535"/>
      <c r="VBZ5" s="535"/>
      <c r="VCA5" s="535"/>
      <c r="VCB5" s="535"/>
      <c r="VCC5" s="535"/>
      <c r="VCD5" s="535"/>
      <c r="VCE5" s="535"/>
      <c r="VCF5" s="535"/>
      <c r="VCG5" s="535"/>
      <c r="VCH5" s="535"/>
      <c r="VCI5" s="535"/>
      <c r="VCJ5" s="535"/>
      <c r="VCK5" s="535"/>
      <c r="VCL5" s="535"/>
      <c r="VCM5" s="535"/>
      <c r="VCN5" s="535"/>
      <c r="VCO5" s="535"/>
      <c r="VCP5" s="535"/>
      <c r="VCQ5" s="535"/>
      <c r="VCR5" s="535"/>
      <c r="VCS5" s="535"/>
      <c r="VCT5" s="535"/>
      <c r="VCU5" s="535"/>
      <c r="VCV5" s="535"/>
      <c r="VCW5" s="535"/>
      <c r="VCX5" s="535"/>
      <c r="VCY5" s="535"/>
      <c r="VCZ5" s="535"/>
      <c r="VDA5" s="535"/>
      <c r="VDB5" s="535"/>
      <c r="VDC5" s="535"/>
      <c r="VDD5" s="535"/>
      <c r="VDE5" s="535"/>
      <c r="VDF5" s="535"/>
      <c r="VDG5" s="535"/>
      <c r="VDH5" s="535"/>
      <c r="VDI5" s="535"/>
      <c r="VDJ5" s="535"/>
      <c r="VDK5" s="535"/>
      <c r="VDL5" s="535"/>
      <c r="VDM5" s="535"/>
      <c r="VDN5" s="535"/>
      <c r="VDO5" s="535"/>
      <c r="VDP5" s="535"/>
      <c r="VDQ5" s="535"/>
      <c r="VDR5" s="535"/>
      <c r="VDS5" s="535"/>
      <c r="VDT5" s="535"/>
      <c r="VDU5" s="535"/>
      <c r="VDV5" s="535"/>
      <c r="VDW5" s="535"/>
      <c r="VDX5" s="535"/>
      <c r="VDY5" s="535"/>
      <c r="VDZ5" s="535"/>
      <c r="VEA5" s="535"/>
      <c r="VEB5" s="535"/>
      <c r="VEC5" s="535"/>
      <c r="VED5" s="535"/>
      <c r="VEE5" s="535"/>
      <c r="VEF5" s="535"/>
      <c r="VEG5" s="535"/>
      <c r="VEH5" s="535"/>
      <c r="VEI5" s="535"/>
      <c r="VEJ5" s="535"/>
      <c r="VEK5" s="535"/>
      <c r="VEL5" s="535"/>
      <c r="VEM5" s="535"/>
      <c r="VEN5" s="535"/>
      <c r="VEO5" s="535"/>
      <c r="VEP5" s="535"/>
      <c r="VEQ5" s="535"/>
      <c r="VER5" s="535"/>
      <c r="VES5" s="535"/>
      <c r="VET5" s="535"/>
      <c r="VEU5" s="535"/>
      <c r="VEV5" s="535"/>
      <c r="VEW5" s="535"/>
      <c r="VEX5" s="535"/>
      <c r="VEY5" s="535"/>
      <c r="VEZ5" s="535"/>
      <c r="VFA5" s="535"/>
      <c r="VFB5" s="535"/>
      <c r="VFC5" s="535"/>
      <c r="VFD5" s="535"/>
      <c r="VFE5" s="535"/>
      <c r="VFF5" s="535"/>
      <c r="VFG5" s="535"/>
      <c r="VFH5" s="535"/>
      <c r="VFI5" s="535"/>
      <c r="VFJ5" s="535"/>
      <c r="VFK5" s="535"/>
      <c r="VFL5" s="535"/>
      <c r="VFM5" s="535"/>
      <c r="VFN5" s="535"/>
      <c r="VFO5" s="535"/>
      <c r="VFP5" s="535"/>
      <c r="VFQ5" s="535"/>
      <c r="VFR5" s="535"/>
      <c r="VFS5" s="535"/>
      <c r="VFT5" s="535"/>
      <c r="VFU5" s="535"/>
      <c r="VFV5" s="535"/>
      <c r="VFW5" s="535"/>
      <c r="VFX5" s="535"/>
      <c r="VFY5" s="535"/>
      <c r="VFZ5" s="535"/>
      <c r="VGA5" s="535"/>
      <c r="VGB5" s="535"/>
      <c r="VGC5" s="535"/>
      <c r="VGD5" s="535"/>
      <c r="VGE5" s="535"/>
      <c r="VGF5" s="535"/>
      <c r="VGG5" s="535"/>
      <c r="VGH5" s="535"/>
      <c r="VGI5" s="535"/>
      <c r="VGJ5" s="535"/>
      <c r="VGK5" s="535"/>
      <c r="VGL5" s="535"/>
      <c r="VGM5" s="535"/>
      <c r="VGN5" s="535"/>
      <c r="VGO5" s="535"/>
      <c r="VGP5" s="535"/>
      <c r="VGQ5" s="535"/>
      <c r="VGR5" s="535"/>
      <c r="VGS5" s="535"/>
      <c r="VGT5" s="535"/>
      <c r="VGU5" s="535"/>
      <c r="VGV5" s="535"/>
      <c r="VGW5" s="535"/>
      <c r="VGX5" s="535"/>
      <c r="VGY5" s="535"/>
      <c r="VGZ5" s="535"/>
      <c r="VHA5" s="535"/>
      <c r="VHB5" s="535"/>
      <c r="VHC5" s="535"/>
      <c r="VHD5" s="535"/>
      <c r="VHE5" s="535"/>
      <c r="VHF5" s="535"/>
      <c r="VHG5" s="535"/>
      <c r="VHH5" s="535"/>
      <c r="VHI5" s="535"/>
      <c r="VHJ5" s="535"/>
      <c r="VHK5" s="535"/>
      <c r="VHL5" s="535"/>
      <c r="VHM5" s="535"/>
      <c r="VHN5" s="535"/>
      <c r="VHO5" s="535"/>
      <c r="VHP5" s="535"/>
      <c r="VHQ5" s="535"/>
      <c r="VHR5" s="535"/>
      <c r="VHS5" s="535"/>
      <c r="VHT5" s="535"/>
      <c r="VHU5" s="535"/>
      <c r="VHV5" s="535"/>
      <c r="VHW5" s="535"/>
      <c r="VHX5" s="535"/>
      <c r="VHY5" s="535"/>
      <c r="VHZ5" s="535"/>
      <c r="VIA5" s="535"/>
      <c r="VIB5" s="535"/>
      <c r="VIC5" s="535"/>
      <c r="VID5" s="535"/>
      <c r="VIE5" s="535"/>
      <c r="VIF5" s="535"/>
      <c r="VIG5" s="535"/>
      <c r="VIH5" s="535"/>
      <c r="VII5" s="535"/>
      <c r="VIJ5" s="535"/>
      <c r="VIK5" s="535"/>
      <c r="VIL5" s="535"/>
      <c r="VIM5" s="535"/>
      <c r="VIN5" s="535"/>
      <c r="VIO5" s="535"/>
      <c r="VIP5" s="535"/>
      <c r="VIQ5" s="535"/>
      <c r="VIR5" s="535"/>
      <c r="VIS5" s="535"/>
      <c r="VIT5" s="535"/>
      <c r="VIU5" s="535"/>
      <c r="VIV5" s="535"/>
      <c r="VIW5" s="535"/>
      <c r="VIX5" s="535"/>
      <c r="VIY5" s="535"/>
      <c r="VIZ5" s="535"/>
      <c r="VJA5" s="535"/>
      <c r="VJB5" s="535"/>
      <c r="VJC5" s="535"/>
      <c r="VJD5" s="535"/>
      <c r="VJE5" s="535"/>
      <c r="VJF5" s="535"/>
      <c r="VJG5" s="535"/>
      <c r="VJH5" s="535"/>
      <c r="VJI5" s="535"/>
      <c r="VJJ5" s="535"/>
      <c r="VJK5" s="535"/>
      <c r="VJL5" s="535"/>
      <c r="VJM5" s="535"/>
      <c r="VJN5" s="535"/>
      <c r="VJO5" s="535"/>
      <c r="VJP5" s="535"/>
      <c r="VJQ5" s="535"/>
      <c r="VJR5" s="535"/>
      <c r="VJS5" s="535"/>
      <c r="VJT5" s="535"/>
      <c r="VJU5" s="535"/>
      <c r="VJV5" s="535"/>
      <c r="VJW5" s="535"/>
      <c r="VJX5" s="535"/>
      <c r="VJY5" s="535"/>
      <c r="VJZ5" s="535"/>
      <c r="VKA5" s="535"/>
      <c r="VKB5" s="535"/>
      <c r="VKC5" s="535"/>
      <c r="VKD5" s="535"/>
      <c r="VKE5" s="535"/>
      <c r="VKF5" s="535"/>
      <c r="VKG5" s="535"/>
      <c r="VKH5" s="535"/>
      <c r="VKI5" s="535"/>
      <c r="VKJ5" s="535"/>
      <c r="VKK5" s="535"/>
      <c r="VKL5" s="535"/>
      <c r="VKM5" s="535"/>
      <c r="VKN5" s="535"/>
      <c r="VKO5" s="535"/>
      <c r="VKP5" s="535"/>
      <c r="VKQ5" s="535"/>
      <c r="VKR5" s="535"/>
      <c r="VKS5" s="535"/>
      <c r="VKT5" s="535"/>
      <c r="VKU5" s="535"/>
      <c r="VKV5" s="535"/>
      <c r="VKW5" s="535"/>
      <c r="VKX5" s="535"/>
      <c r="VKY5" s="535"/>
      <c r="VKZ5" s="535"/>
      <c r="VLA5" s="535"/>
      <c r="VLB5" s="535"/>
      <c r="VLC5" s="535"/>
      <c r="VLD5" s="535"/>
      <c r="VLE5" s="535"/>
      <c r="VLF5" s="535"/>
      <c r="VLG5" s="535"/>
      <c r="VLH5" s="535"/>
      <c r="VLI5" s="535"/>
      <c r="VLJ5" s="535"/>
      <c r="VLK5" s="535"/>
      <c r="VLL5" s="535"/>
      <c r="VLM5" s="535"/>
      <c r="VLN5" s="535"/>
      <c r="VLO5" s="535"/>
      <c r="VLP5" s="535"/>
      <c r="VLQ5" s="535"/>
      <c r="VLR5" s="535"/>
      <c r="VLS5" s="535"/>
      <c r="VLT5" s="535"/>
      <c r="VLU5" s="535"/>
      <c r="VLV5" s="535"/>
      <c r="VLW5" s="535"/>
      <c r="VLX5" s="535"/>
      <c r="VLY5" s="535"/>
      <c r="VLZ5" s="535"/>
      <c r="VMA5" s="535"/>
      <c r="VMB5" s="535"/>
      <c r="VMC5" s="535"/>
      <c r="VMD5" s="535"/>
      <c r="VME5" s="535"/>
      <c r="VMF5" s="535"/>
      <c r="VMG5" s="535"/>
      <c r="VMH5" s="535"/>
      <c r="VMI5" s="535"/>
      <c r="VMJ5" s="535"/>
      <c r="VMK5" s="535"/>
      <c r="VML5" s="535"/>
      <c r="VMM5" s="535"/>
      <c r="VMN5" s="535"/>
      <c r="VMO5" s="535"/>
      <c r="VMP5" s="535"/>
      <c r="VMQ5" s="535"/>
      <c r="VMR5" s="535"/>
      <c r="VMS5" s="535"/>
      <c r="VMT5" s="535"/>
      <c r="VMU5" s="535"/>
      <c r="VMV5" s="535"/>
      <c r="VMW5" s="535"/>
      <c r="VMX5" s="535"/>
      <c r="VMY5" s="535"/>
      <c r="VMZ5" s="535"/>
      <c r="VNA5" s="535"/>
      <c r="VNB5" s="535"/>
      <c r="VNC5" s="535"/>
      <c r="VND5" s="535"/>
      <c r="VNE5" s="535"/>
      <c r="VNF5" s="535"/>
      <c r="VNG5" s="535"/>
      <c r="VNH5" s="535"/>
      <c r="VNI5" s="535"/>
      <c r="VNJ5" s="535"/>
      <c r="VNK5" s="535"/>
      <c r="VNL5" s="535"/>
      <c r="VNM5" s="535"/>
      <c r="VNN5" s="535"/>
      <c r="VNO5" s="535"/>
      <c r="VNP5" s="535"/>
      <c r="VNQ5" s="535"/>
      <c r="VNR5" s="535"/>
      <c r="VNS5" s="535"/>
      <c r="VNT5" s="535"/>
      <c r="VNU5" s="535"/>
      <c r="VNV5" s="535"/>
      <c r="VNW5" s="535"/>
      <c r="VNX5" s="535"/>
      <c r="VNY5" s="535"/>
      <c r="VNZ5" s="535"/>
      <c r="VOA5" s="535"/>
      <c r="VOB5" s="535"/>
      <c r="VOC5" s="535"/>
      <c r="VOD5" s="535"/>
      <c r="VOE5" s="535"/>
      <c r="VOF5" s="535"/>
      <c r="VOG5" s="535"/>
      <c r="VOH5" s="535"/>
      <c r="VOI5" s="535"/>
      <c r="VOJ5" s="535"/>
      <c r="VOK5" s="535"/>
      <c r="VOL5" s="535"/>
      <c r="VOM5" s="535"/>
      <c r="VON5" s="535"/>
      <c r="VOO5" s="535"/>
      <c r="VOP5" s="535"/>
      <c r="VOQ5" s="535"/>
      <c r="VOR5" s="535"/>
      <c r="VOS5" s="535"/>
      <c r="VOT5" s="535"/>
      <c r="VOU5" s="535"/>
      <c r="VOV5" s="535"/>
      <c r="VOW5" s="535"/>
      <c r="VOX5" s="535"/>
      <c r="VOY5" s="535"/>
      <c r="VOZ5" s="535"/>
      <c r="VPA5" s="535"/>
      <c r="VPB5" s="535"/>
      <c r="VPC5" s="535"/>
      <c r="VPD5" s="535"/>
      <c r="VPE5" s="535"/>
      <c r="VPF5" s="535"/>
      <c r="VPG5" s="535"/>
      <c r="VPH5" s="535"/>
      <c r="VPI5" s="535"/>
      <c r="VPJ5" s="535"/>
      <c r="VPK5" s="535"/>
      <c r="VPL5" s="535"/>
      <c r="VPM5" s="535"/>
      <c r="VPN5" s="535"/>
      <c r="VPO5" s="535"/>
      <c r="VPP5" s="535"/>
      <c r="VPQ5" s="535"/>
      <c r="VPR5" s="535"/>
      <c r="VPS5" s="535"/>
      <c r="VPT5" s="535"/>
      <c r="VPU5" s="535"/>
      <c r="VPV5" s="535"/>
      <c r="VPW5" s="535"/>
      <c r="VPX5" s="535"/>
      <c r="VPY5" s="535"/>
      <c r="VPZ5" s="535"/>
      <c r="VQA5" s="535"/>
      <c r="VQB5" s="535"/>
      <c r="VQC5" s="535"/>
      <c r="VQD5" s="535"/>
      <c r="VQE5" s="535"/>
      <c r="VQF5" s="535"/>
      <c r="VQG5" s="535"/>
      <c r="VQH5" s="535"/>
      <c r="VQI5" s="535"/>
      <c r="VQJ5" s="535"/>
      <c r="VQK5" s="535"/>
      <c r="VQL5" s="535"/>
      <c r="VQM5" s="535"/>
      <c r="VQN5" s="535"/>
      <c r="VQO5" s="535"/>
      <c r="VQP5" s="535"/>
      <c r="VQQ5" s="535"/>
      <c r="VQR5" s="535"/>
      <c r="VQS5" s="535"/>
      <c r="VQT5" s="535"/>
      <c r="VQU5" s="535"/>
      <c r="VQV5" s="535"/>
      <c r="VQW5" s="535"/>
      <c r="VQX5" s="535"/>
      <c r="VQY5" s="535"/>
      <c r="VQZ5" s="535"/>
      <c r="VRA5" s="535"/>
      <c r="VRB5" s="535"/>
      <c r="VRC5" s="535"/>
      <c r="VRD5" s="535"/>
      <c r="VRE5" s="535"/>
      <c r="VRF5" s="535"/>
      <c r="VRG5" s="535"/>
      <c r="VRH5" s="535"/>
      <c r="VRI5" s="535"/>
      <c r="VRJ5" s="535"/>
      <c r="VRK5" s="535"/>
      <c r="VRL5" s="535"/>
      <c r="VRM5" s="535"/>
      <c r="VRN5" s="535"/>
      <c r="VRO5" s="535"/>
      <c r="VRP5" s="535"/>
      <c r="VRQ5" s="535"/>
      <c r="VRR5" s="535"/>
      <c r="VRS5" s="535"/>
      <c r="VRT5" s="535"/>
      <c r="VRU5" s="535"/>
      <c r="VRV5" s="535"/>
      <c r="VRW5" s="535"/>
      <c r="VRX5" s="535"/>
      <c r="VRY5" s="535"/>
      <c r="VRZ5" s="535"/>
      <c r="VSA5" s="535"/>
      <c r="VSB5" s="535"/>
      <c r="VSC5" s="535"/>
      <c r="VSD5" s="535"/>
      <c r="VSE5" s="535"/>
      <c r="VSF5" s="535"/>
      <c r="VSG5" s="535"/>
      <c r="VSH5" s="535"/>
      <c r="VSI5" s="535"/>
      <c r="VSJ5" s="535"/>
      <c r="VSK5" s="535"/>
      <c r="VSL5" s="535"/>
      <c r="VSM5" s="535"/>
      <c r="VSN5" s="535"/>
      <c r="VSO5" s="535"/>
      <c r="VSP5" s="535"/>
      <c r="VSQ5" s="535"/>
      <c r="VSR5" s="535"/>
      <c r="VSS5" s="535"/>
      <c r="VST5" s="535"/>
      <c r="VSU5" s="535"/>
      <c r="VSV5" s="535"/>
      <c r="VSW5" s="535"/>
      <c r="VSX5" s="535"/>
      <c r="VSY5" s="535"/>
      <c r="VSZ5" s="535"/>
      <c r="VTA5" s="535"/>
      <c r="VTB5" s="535"/>
      <c r="VTC5" s="535"/>
      <c r="VTD5" s="535"/>
      <c r="VTE5" s="535"/>
      <c r="VTF5" s="535"/>
      <c r="VTG5" s="535"/>
      <c r="VTH5" s="535"/>
      <c r="VTI5" s="535"/>
      <c r="VTJ5" s="535"/>
      <c r="VTK5" s="535"/>
      <c r="VTL5" s="535"/>
      <c r="VTM5" s="535"/>
      <c r="VTN5" s="535"/>
      <c r="VTO5" s="535"/>
      <c r="VTP5" s="535"/>
      <c r="VTQ5" s="535"/>
      <c r="VTR5" s="535"/>
      <c r="VTS5" s="535"/>
      <c r="VTT5" s="535"/>
      <c r="VTU5" s="535"/>
      <c r="VTV5" s="535"/>
      <c r="VTW5" s="535"/>
      <c r="VTX5" s="535"/>
      <c r="VTY5" s="535"/>
      <c r="VTZ5" s="535"/>
      <c r="VUA5" s="535"/>
      <c r="VUB5" s="535"/>
      <c r="VUC5" s="535"/>
      <c r="VUD5" s="535"/>
      <c r="VUE5" s="535"/>
      <c r="VUF5" s="535"/>
      <c r="VUG5" s="535"/>
      <c r="VUH5" s="535"/>
      <c r="VUI5" s="535"/>
      <c r="VUJ5" s="535"/>
      <c r="VUK5" s="535"/>
      <c r="VUL5" s="535"/>
      <c r="VUM5" s="535"/>
      <c r="VUN5" s="535"/>
      <c r="VUO5" s="535"/>
      <c r="VUP5" s="535"/>
      <c r="VUQ5" s="535"/>
      <c r="VUR5" s="535"/>
      <c r="VUS5" s="535"/>
      <c r="VUT5" s="535"/>
      <c r="VUU5" s="535"/>
      <c r="VUV5" s="535"/>
      <c r="VUW5" s="535"/>
      <c r="VUX5" s="535"/>
      <c r="VUY5" s="535"/>
      <c r="VUZ5" s="535"/>
      <c r="VVA5" s="535"/>
      <c r="VVB5" s="535"/>
      <c r="VVC5" s="535"/>
      <c r="VVD5" s="535"/>
      <c r="VVE5" s="535"/>
      <c r="VVF5" s="535"/>
      <c r="VVG5" s="535"/>
      <c r="VVH5" s="535"/>
      <c r="VVI5" s="535"/>
      <c r="VVJ5" s="535"/>
      <c r="VVK5" s="535"/>
      <c r="VVL5" s="535"/>
      <c r="VVM5" s="535"/>
      <c r="VVN5" s="535"/>
      <c r="VVO5" s="535"/>
      <c r="VVP5" s="535"/>
      <c r="VVQ5" s="535"/>
      <c r="VVR5" s="535"/>
      <c r="VVS5" s="535"/>
      <c r="VVT5" s="535"/>
      <c r="VVU5" s="535"/>
      <c r="VVV5" s="535"/>
      <c r="VVW5" s="535"/>
      <c r="VVX5" s="535"/>
      <c r="VVY5" s="535"/>
      <c r="VVZ5" s="535"/>
      <c r="VWA5" s="535"/>
      <c r="VWB5" s="535"/>
      <c r="VWC5" s="535"/>
      <c r="VWD5" s="535"/>
      <c r="VWE5" s="535"/>
      <c r="VWF5" s="535"/>
      <c r="VWG5" s="535"/>
      <c r="VWH5" s="535"/>
      <c r="VWI5" s="535"/>
      <c r="VWJ5" s="535"/>
      <c r="VWK5" s="535"/>
      <c r="VWL5" s="535"/>
      <c r="VWM5" s="535"/>
      <c r="VWN5" s="535"/>
      <c r="VWO5" s="535"/>
      <c r="VWP5" s="535"/>
      <c r="VWQ5" s="535"/>
      <c r="VWR5" s="535"/>
      <c r="VWS5" s="535"/>
      <c r="VWT5" s="535"/>
      <c r="VWU5" s="535"/>
      <c r="VWV5" s="535"/>
      <c r="VWW5" s="535"/>
      <c r="VWX5" s="535"/>
      <c r="VWY5" s="535"/>
      <c r="VWZ5" s="535"/>
      <c r="VXA5" s="535"/>
      <c r="VXB5" s="535"/>
      <c r="VXC5" s="535"/>
      <c r="VXD5" s="535"/>
      <c r="VXE5" s="535"/>
      <c r="VXF5" s="535"/>
      <c r="VXG5" s="535"/>
      <c r="VXH5" s="535"/>
      <c r="VXI5" s="535"/>
      <c r="VXJ5" s="535"/>
      <c r="VXK5" s="535"/>
      <c r="VXL5" s="535"/>
      <c r="VXM5" s="535"/>
      <c r="VXN5" s="535"/>
      <c r="VXO5" s="535"/>
      <c r="VXP5" s="535"/>
      <c r="VXQ5" s="535"/>
      <c r="VXR5" s="535"/>
      <c r="VXS5" s="535"/>
      <c r="VXT5" s="535"/>
      <c r="VXU5" s="535"/>
      <c r="VXV5" s="535"/>
      <c r="VXW5" s="535"/>
      <c r="VXX5" s="535"/>
      <c r="VXY5" s="535"/>
      <c r="VXZ5" s="535"/>
      <c r="VYA5" s="535"/>
      <c r="VYB5" s="535"/>
      <c r="VYC5" s="535"/>
      <c r="VYD5" s="535"/>
      <c r="VYE5" s="535"/>
      <c r="VYF5" s="535"/>
      <c r="VYG5" s="535"/>
      <c r="VYH5" s="535"/>
      <c r="VYI5" s="535"/>
      <c r="VYJ5" s="535"/>
      <c r="VYK5" s="535"/>
      <c r="VYL5" s="535"/>
      <c r="VYM5" s="535"/>
      <c r="VYN5" s="535"/>
      <c r="VYO5" s="535"/>
      <c r="VYP5" s="535"/>
      <c r="VYQ5" s="535"/>
      <c r="VYR5" s="535"/>
      <c r="VYS5" s="535"/>
      <c r="VYT5" s="535"/>
      <c r="VYU5" s="535"/>
      <c r="VYV5" s="535"/>
      <c r="VYW5" s="535"/>
      <c r="VYX5" s="535"/>
      <c r="VYY5" s="535"/>
      <c r="VYZ5" s="535"/>
      <c r="VZA5" s="535"/>
      <c r="VZB5" s="535"/>
      <c r="VZC5" s="535"/>
      <c r="VZD5" s="535"/>
      <c r="VZE5" s="535"/>
      <c r="VZF5" s="535"/>
      <c r="VZG5" s="535"/>
      <c r="VZH5" s="535"/>
      <c r="VZI5" s="535"/>
      <c r="VZJ5" s="535"/>
      <c r="VZK5" s="535"/>
      <c r="VZL5" s="535"/>
      <c r="VZM5" s="535"/>
      <c r="VZN5" s="535"/>
      <c r="VZO5" s="535"/>
      <c r="VZP5" s="535"/>
      <c r="VZQ5" s="535"/>
      <c r="VZR5" s="535"/>
      <c r="VZS5" s="535"/>
      <c r="VZT5" s="535"/>
      <c r="VZU5" s="535"/>
      <c r="VZV5" s="535"/>
      <c r="VZW5" s="535"/>
      <c r="VZX5" s="535"/>
      <c r="VZY5" s="535"/>
      <c r="VZZ5" s="535"/>
      <c r="WAA5" s="535"/>
      <c r="WAB5" s="535"/>
      <c r="WAC5" s="535"/>
      <c r="WAD5" s="535"/>
      <c r="WAE5" s="535"/>
      <c r="WAF5" s="535"/>
      <c r="WAG5" s="535"/>
      <c r="WAH5" s="535"/>
      <c r="WAI5" s="535"/>
      <c r="WAJ5" s="535"/>
      <c r="WAK5" s="535"/>
      <c r="WAL5" s="535"/>
      <c r="WAM5" s="535"/>
      <c r="WAN5" s="535"/>
      <c r="WAO5" s="535"/>
      <c r="WAP5" s="535"/>
      <c r="WAQ5" s="535"/>
      <c r="WAR5" s="535"/>
      <c r="WAS5" s="535"/>
      <c r="WAT5" s="535"/>
      <c r="WAU5" s="535"/>
      <c r="WAV5" s="535"/>
      <c r="WAW5" s="535"/>
      <c r="WAX5" s="535"/>
      <c r="WAY5" s="535"/>
      <c r="WAZ5" s="535"/>
      <c r="WBA5" s="535"/>
      <c r="WBB5" s="535"/>
      <c r="WBC5" s="535"/>
      <c r="WBD5" s="535"/>
      <c r="WBE5" s="535"/>
      <c r="WBF5" s="535"/>
      <c r="WBG5" s="535"/>
      <c r="WBH5" s="535"/>
      <c r="WBI5" s="535"/>
      <c r="WBJ5" s="535"/>
      <c r="WBK5" s="535"/>
      <c r="WBL5" s="535"/>
      <c r="WBM5" s="535"/>
      <c r="WBN5" s="535"/>
      <c r="WBO5" s="535"/>
      <c r="WBP5" s="535"/>
      <c r="WBQ5" s="535"/>
      <c r="WBR5" s="535"/>
      <c r="WBS5" s="535"/>
      <c r="WBT5" s="535"/>
      <c r="WBU5" s="535"/>
      <c r="WBV5" s="535"/>
      <c r="WBW5" s="535"/>
      <c r="WBX5" s="535"/>
      <c r="WBY5" s="535"/>
      <c r="WBZ5" s="535"/>
      <c r="WCA5" s="535"/>
      <c r="WCB5" s="535"/>
      <c r="WCC5" s="535"/>
      <c r="WCD5" s="535"/>
      <c r="WCE5" s="535"/>
      <c r="WCF5" s="535"/>
      <c r="WCG5" s="535"/>
      <c r="WCH5" s="535"/>
      <c r="WCI5" s="535"/>
      <c r="WCJ5" s="535"/>
      <c r="WCK5" s="535"/>
      <c r="WCL5" s="535"/>
      <c r="WCM5" s="535"/>
      <c r="WCN5" s="535"/>
      <c r="WCO5" s="535"/>
      <c r="WCP5" s="535"/>
      <c r="WCQ5" s="535"/>
      <c r="WCR5" s="535"/>
      <c r="WCS5" s="535"/>
      <c r="WCT5" s="535"/>
      <c r="WCU5" s="535"/>
      <c r="WCV5" s="535"/>
      <c r="WCW5" s="535"/>
      <c r="WCX5" s="535"/>
      <c r="WCY5" s="535"/>
      <c r="WCZ5" s="535"/>
      <c r="WDA5" s="535"/>
      <c r="WDB5" s="535"/>
      <c r="WDC5" s="535"/>
      <c r="WDD5" s="535"/>
      <c r="WDE5" s="535"/>
      <c r="WDF5" s="535"/>
      <c r="WDG5" s="535"/>
      <c r="WDH5" s="535"/>
      <c r="WDI5" s="535"/>
      <c r="WDJ5" s="535"/>
      <c r="WDK5" s="535"/>
      <c r="WDL5" s="535"/>
      <c r="WDM5" s="535"/>
      <c r="WDN5" s="535"/>
      <c r="WDO5" s="535"/>
      <c r="WDP5" s="535"/>
      <c r="WDQ5" s="535"/>
      <c r="WDR5" s="535"/>
      <c r="WDS5" s="535"/>
      <c r="WDT5" s="535"/>
      <c r="WDU5" s="535"/>
      <c r="WDV5" s="535"/>
      <c r="WDW5" s="535"/>
      <c r="WDX5" s="535"/>
      <c r="WDY5" s="535"/>
      <c r="WDZ5" s="535"/>
      <c r="WEA5" s="535"/>
      <c r="WEB5" s="535"/>
      <c r="WEC5" s="535"/>
      <c r="WED5" s="535"/>
      <c r="WEE5" s="535"/>
      <c r="WEF5" s="535"/>
      <c r="WEG5" s="535"/>
      <c r="WEH5" s="535"/>
      <c r="WEI5" s="535"/>
      <c r="WEJ5" s="535"/>
      <c r="WEK5" s="535"/>
      <c r="WEL5" s="535"/>
      <c r="WEM5" s="535"/>
      <c r="WEN5" s="535"/>
      <c r="WEO5" s="535"/>
      <c r="WEP5" s="535"/>
      <c r="WEQ5" s="535"/>
      <c r="WER5" s="535"/>
      <c r="WES5" s="535"/>
      <c r="WET5" s="535"/>
      <c r="WEU5" s="535"/>
      <c r="WEV5" s="535"/>
      <c r="WEW5" s="535"/>
      <c r="WEX5" s="535"/>
      <c r="WEY5" s="535"/>
      <c r="WEZ5" s="535"/>
      <c r="WFA5" s="535"/>
      <c r="WFB5" s="535"/>
      <c r="WFC5" s="535"/>
      <c r="WFD5" s="535"/>
      <c r="WFE5" s="535"/>
      <c r="WFF5" s="535"/>
      <c r="WFG5" s="535"/>
      <c r="WFH5" s="535"/>
      <c r="WFI5" s="535"/>
      <c r="WFJ5" s="535"/>
      <c r="WFK5" s="535"/>
      <c r="WFL5" s="535"/>
      <c r="WFM5" s="535"/>
      <c r="WFN5" s="535"/>
      <c r="WFO5" s="535"/>
      <c r="WFP5" s="535"/>
      <c r="WFQ5" s="535"/>
      <c r="WFR5" s="535"/>
      <c r="WFS5" s="535"/>
      <c r="WFT5" s="535"/>
      <c r="WFU5" s="535"/>
      <c r="WFV5" s="535"/>
      <c r="WFW5" s="535"/>
      <c r="WFX5" s="535"/>
      <c r="WFY5" s="535"/>
      <c r="WFZ5" s="535"/>
      <c r="WGA5" s="535"/>
      <c r="WGB5" s="535"/>
      <c r="WGC5" s="535"/>
      <c r="WGD5" s="535"/>
      <c r="WGE5" s="535"/>
      <c r="WGF5" s="535"/>
      <c r="WGG5" s="535"/>
      <c r="WGH5" s="535"/>
      <c r="WGI5" s="535"/>
      <c r="WGJ5" s="535"/>
      <c r="WGK5" s="535"/>
      <c r="WGL5" s="535"/>
      <c r="WGM5" s="535"/>
      <c r="WGN5" s="535"/>
      <c r="WGO5" s="535"/>
      <c r="WGP5" s="535"/>
      <c r="WGQ5" s="535"/>
      <c r="WGR5" s="535"/>
      <c r="WGS5" s="535"/>
      <c r="WGT5" s="535"/>
      <c r="WGU5" s="535"/>
      <c r="WGV5" s="535"/>
      <c r="WGW5" s="535"/>
      <c r="WGX5" s="535"/>
      <c r="WGY5" s="535"/>
      <c r="WGZ5" s="535"/>
      <c r="WHA5" s="535"/>
      <c r="WHB5" s="535"/>
      <c r="WHC5" s="535"/>
      <c r="WHD5" s="535"/>
      <c r="WHE5" s="535"/>
      <c r="WHF5" s="535"/>
      <c r="WHG5" s="535"/>
      <c r="WHH5" s="535"/>
      <c r="WHI5" s="535"/>
      <c r="WHJ5" s="535"/>
      <c r="WHK5" s="535"/>
      <c r="WHL5" s="535"/>
      <c r="WHM5" s="535"/>
      <c r="WHN5" s="535"/>
      <c r="WHO5" s="535"/>
      <c r="WHP5" s="535"/>
      <c r="WHQ5" s="535"/>
      <c r="WHR5" s="535"/>
      <c r="WHS5" s="535"/>
      <c r="WHT5" s="535"/>
      <c r="WHU5" s="535"/>
      <c r="WHV5" s="535"/>
      <c r="WHW5" s="535"/>
      <c r="WHX5" s="535"/>
      <c r="WHY5" s="535"/>
      <c r="WHZ5" s="535"/>
      <c r="WIA5" s="535"/>
      <c r="WIB5" s="535"/>
      <c r="WIC5" s="535"/>
      <c r="WID5" s="535"/>
      <c r="WIE5" s="535"/>
      <c r="WIF5" s="535"/>
      <c r="WIG5" s="535"/>
      <c r="WIH5" s="535"/>
      <c r="WII5" s="535"/>
      <c r="WIJ5" s="535"/>
      <c r="WIK5" s="535"/>
      <c r="WIL5" s="535"/>
      <c r="WIM5" s="535"/>
      <c r="WIN5" s="535"/>
      <c r="WIO5" s="535"/>
      <c r="WIP5" s="535"/>
      <c r="WIQ5" s="535"/>
      <c r="WIR5" s="535"/>
      <c r="WIS5" s="535"/>
      <c r="WIT5" s="535"/>
      <c r="WIU5" s="535"/>
      <c r="WIV5" s="535"/>
      <c r="WIW5" s="535"/>
      <c r="WIX5" s="535"/>
      <c r="WIY5" s="535"/>
      <c r="WIZ5" s="535"/>
      <c r="WJA5" s="535"/>
      <c r="WJB5" s="535"/>
      <c r="WJC5" s="535"/>
      <c r="WJD5" s="535"/>
      <c r="WJE5" s="535"/>
      <c r="WJF5" s="535"/>
      <c r="WJG5" s="535"/>
      <c r="WJH5" s="535"/>
      <c r="WJI5" s="535"/>
      <c r="WJJ5" s="535"/>
      <c r="WJK5" s="535"/>
      <c r="WJL5" s="535"/>
      <c r="WJM5" s="535"/>
      <c r="WJN5" s="535"/>
      <c r="WJO5" s="535"/>
      <c r="WJP5" s="535"/>
      <c r="WJQ5" s="535"/>
      <c r="WJR5" s="535"/>
      <c r="WJS5" s="535"/>
      <c r="WJT5" s="535"/>
      <c r="WJU5" s="535"/>
      <c r="WJV5" s="535"/>
      <c r="WJW5" s="535"/>
      <c r="WJX5" s="535"/>
      <c r="WJY5" s="535"/>
      <c r="WJZ5" s="535"/>
      <c r="WKA5" s="535"/>
      <c r="WKB5" s="535"/>
      <c r="WKC5" s="535"/>
      <c r="WKD5" s="535"/>
      <c r="WKE5" s="535"/>
      <c r="WKF5" s="535"/>
      <c r="WKG5" s="535"/>
      <c r="WKH5" s="535"/>
      <c r="WKI5" s="535"/>
      <c r="WKJ5" s="535"/>
      <c r="WKK5" s="535"/>
      <c r="WKL5" s="535"/>
      <c r="WKM5" s="535"/>
      <c r="WKN5" s="535"/>
      <c r="WKO5" s="535"/>
      <c r="WKP5" s="535"/>
      <c r="WKQ5" s="535"/>
      <c r="WKR5" s="535"/>
      <c r="WKS5" s="535"/>
      <c r="WKT5" s="535"/>
      <c r="WKU5" s="535"/>
      <c r="WKV5" s="535"/>
      <c r="WKW5" s="535"/>
      <c r="WKX5" s="535"/>
      <c r="WKY5" s="535"/>
      <c r="WKZ5" s="535"/>
      <c r="WLA5" s="535"/>
      <c r="WLB5" s="535"/>
      <c r="WLC5" s="535"/>
      <c r="WLD5" s="535"/>
      <c r="WLE5" s="535"/>
      <c r="WLF5" s="535"/>
      <c r="WLG5" s="535"/>
      <c r="WLH5" s="535"/>
      <c r="WLI5" s="535"/>
      <c r="WLJ5" s="535"/>
      <c r="WLK5" s="535"/>
      <c r="WLL5" s="535"/>
      <c r="WLM5" s="535"/>
      <c r="WLN5" s="535"/>
      <c r="WLO5" s="535"/>
      <c r="WLP5" s="535"/>
      <c r="WLQ5" s="535"/>
      <c r="WLR5" s="535"/>
      <c r="WLS5" s="535"/>
      <c r="WLT5" s="535"/>
      <c r="WLU5" s="535"/>
      <c r="WLV5" s="535"/>
      <c r="WLW5" s="535"/>
      <c r="WLX5" s="535"/>
      <c r="WLY5" s="535"/>
      <c r="WLZ5" s="535"/>
      <c r="WMA5" s="535"/>
      <c r="WMB5" s="535"/>
      <c r="WMC5" s="535"/>
      <c r="WMD5" s="535"/>
      <c r="WME5" s="535"/>
      <c r="WMF5" s="535"/>
      <c r="WMG5" s="535"/>
      <c r="WMH5" s="535"/>
      <c r="WMI5" s="535"/>
      <c r="WMJ5" s="535"/>
      <c r="WMK5" s="535"/>
      <c r="WML5" s="535"/>
      <c r="WMM5" s="535"/>
      <c r="WMN5" s="535"/>
      <c r="WMO5" s="535"/>
      <c r="WMP5" s="535"/>
      <c r="WMQ5" s="535"/>
      <c r="WMR5" s="535"/>
      <c r="WMS5" s="535"/>
      <c r="WMT5" s="535"/>
      <c r="WMU5" s="535"/>
      <c r="WMV5" s="535"/>
      <c r="WMW5" s="535"/>
      <c r="WMX5" s="535"/>
      <c r="WMY5" s="535"/>
      <c r="WMZ5" s="535"/>
      <c r="WNA5" s="535"/>
      <c r="WNB5" s="535"/>
      <c r="WNC5" s="535"/>
      <c r="WND5" s="535"/>
      <c r="WNE5" s="535"/>
      <c r="WNF5" s="535"/>
      <c r="WNG5" s="535"/>
      <c r="WNH5" s="535"/>
      <c r="WNI5" s="535"/>
      <c r="WNJ5" s="535"/>
      <c r="WNK5" s="535"/>
      <c r="WNL5" s="535"/>
      <c r="WNM5" s="535"/>
      <c r="WNN5" s="535"/>
      <c r="WNO5" s="535"/>
      <c r="WNP5" s="535"/>
      <c r="WNQ5" s="535"/>
      <c r="WNR5" s="535"/>
      <c r="WNS5" s="535"/>
      <c r="WNT5" s="535"/>
      <c r="WNU5" s="535"/>
      <c r="WNV5" s="535"/>
      <c r="WNW5" s="535"/>
      <c r="WNX5" s="535"/>
      <c r="WNY5" s="535"/>
      <c r="WNZ5" s="535"/>
      <c r="WOA5" s="535"/>
      <c r="WOB5" s="535"/>
      <c r="WOC5" s="535"/>
      <c r="WOD5" s="535"/>
      <c r="WOE5" s="535"/>
      <c r="WOF5" s="535"/>
      <c r="WOG5" s="535"/>
      <c r="WOH5" s="535"/>
      <c r="WOI5" s="535"/>
      <c r="WOJ5" s="535"/>
      <c r="WOK5" s="535"/>
      <c r="WOL5" s="535"/>
      <c r="WOM5" s="535"/>
      <c r="WON5" s="535"/>
      <c r="WOO5" s="535"/>
      <c r="WOP5" s="535"/>
      <c r="WOQ5" s="535"/>
      <c r="WOR5" s="535"/>
      <c r="WOS5" s="535"/>
      <c r="WOT5" s="535"/>
      <c r="WOU5" s="535"/>
      <c r="WOV5" s="535"/>
      <c r="WOW5" s="535"/>
      <c r="WOX5" s="535"/>
      <c r="WOY5" s="535"/>
      <c r="WOZ5" s="535"/>
      <c r="WPA5" s="535"/>
      <c r="WPB5" s="535"/>
      <c r="WPC5" s="535"/>
      <c r="WPD5" s="535"/>
      <c r="WPE5" s="535"/>
      <c r="WPF5" s="535"/>
      <c r="WPG5" s="535"/>
      <c r="WPH5" s="535"/>
      <c r="WPI5" s="535"/>
      <c r="WPJ5" s="535"/>
      <c r="WPK5" s="535"/>
      <c r="WPL5" s="535"/>
      <c r="WPM5" s="535"/>
      <c r="WPN5" s="535"/>
      <c r="WPO5" s="535"/>
      <c r="WPP5" s="535"/>
      <c r="WPQ5" s="535"/>
      <c r="WPR5" s="535"/>
      <c r="WPS5" s="535"/>
      <c r="WPT5" s="535"/>
      <c r="WPU5" s="535"/>
      <c r="WPV5" s="535"/>
      <c r="WPW5" s="535"/>
      <c r="WPX5" s="535"/>
      <c r="WPY5" s="535"/>
      <c r="WPZ5" s="535"/>
      <c r="WQA5" s="535"/>
      <c r="WQB5" s="535"/>
      <c r="WQC5" s="535"/>
      <c r="WQD5" s="535"/>
      <c r="WQE5" s="535"/>
      <c r="WQF5" s="535"/>
      <c r="WQG5" s="535"/>
      <c r="WQH5" s="535"/>
      <c r="WQI5" s="535"/>
      <c r="WQJ5" s="535"/>
      <c r="WQK5" s="535"/>
      <c r="WQL5" s="535"/>
      <c r="WQM5" s="535"/>
      <c r="WQN5" s="535"/>
      <c r="WQO5" s="535"/>
      <c r="WQP5" s="535"/>
      <c r="WQQ5" s="535"/>
      <c r="WQR5" s="535"/>
      <c r="WQS5" s="535"/>
      <c r="WQT5" s="535"/>
      <c r="WQU5" s="535"/>
      <c r="WQV5" s="535"/>
      <c r="WQW5" s="535"/>
      <c r="WQX5" s="535"/>
      <c r="WQY5" s="535"/>
      <c r="WQZ5" s="535"/>
      <c r="WRA5" s="535"/>
      <c r="WRB5" s="535"/>
      <c r="WRC5" s="535"/>
      <c r="WRD5" s="535"/>
      <c r="WRE5" s="535"/>
      <c r="WRF5" s="535"/>
      <c r="WRG5" s="535"/>
      <c r="WRH5" s="535"/>
      <c r="WRI5" s="535"/>
      <c r="WRJ5" s="535"/>
      <c r="WRK5" s="535"/>
      <c r="WRL5" s="535"/>
      <c r="WRM5" s="535"/>
      <c r="WRN5" s="535"/>
      <c r="WRO5" s="535"/>
      <c r="WRP5" s="535"/>
      <c r="WRQ5" s="535"/>
      <c r="WRR5" s="535"/>
      <c r="WRS5" s="535"/>
      <c r="WRT5" s="535"/>
      <c r="WRU5" s="535"/>
      <c r="WRV5" s="535"/>
      <c r="WRW5" s="535"/>
      <c r="WRX5" s="535"/>
      <c r="WRY5" s="535"/>
      <c r="WRZ5" s="535"/>
      <c r="WSA5" s="535"/>
      <c r="WSB5" s="535"/>
      <c r="WSC5" s="535"/>
      <c r="WSD5" s="535"/>
      <c r="WSE5" s="535"/>
      <c r="WSF5" s="535"/>
      <c r="WSG5" s="535"/>
      <c r="WSH5" s="535"/>
      <c r="WSI5" s="535"/>
      <c r="WSJ5" s="535"/>
      <c r="WSK5" s="535"/>
      <c r="WSL5" s="535"/>
      <c r="WSM5" s="535"/>
      <c r="WSN5" s="535"/>
      <c r="WSO5" s="535"/>
      <c r="WSP5" s="535"/>
      <c r="WSQ5" s="535"/>
      <c r="WSR5" s="535"/>
      <c r="WSS5" s="535"/>
      <c r="WST5" s="535"/>
      <c r="WSU5" s="535"/>
      <c r="WSV5" s="535"/>
      <c r="WSW5" s="535"/>
      <c r="WSX5" s="535"/>
      <c r="WSY5" s="535"/>
      <c r="WSZ5" s="535"/>
      <c r="WTA5" s="535"/>
      <c r="WTB5" s="535"/>
      <c r="WTC5" s="535"/>
      <c r="WTD5" s="535"/>
      <c r="WTE5" s="535"/>
      <c r="WTF5" s="535"/>
      <c r="WTG5" s="535"/>
      <c r="WTH5" s="535"/>
      <c r="WTI5" s="535"/>
      <c r="WTJ5" s="535"/>
      <c r="WTK5" s="535"/>
      <c r="WTL5" s="535"/>
      <c r="WTM5" s="535"/>
      <c r="WTN5" s="535"/>
      <c r="WTO5" s="535"/>
      <c r="WTP5" s="535"/>
      <c r="WTQ5" s="535"/>
      <c r="WTR5" s="535"/>
      <c r="WTS5" s="535"/>
      <c r="WTT5" s="535"/>
      <c r="WTU5" s="535"/>
      <c r="WTV5" s="535"/>
      <c r="WTW5" s="535"/>
      <c r="WTX5" s="535"/>
      <c r="WTY5" s="535"/>
      <c r="WTZ5" s="535"/>
      <c r="WUA5" s="535"/>
      <c r="WUB5" s="535"/>
      <c r="WUC5" s="535"/>
      <c r="WUD5" s="535"/>
      <c r="WUE5" s="535"/>
      <c r="WUF5" s="535"/>
      <c r="WUG5" s="535"/>
      <c r="WUH5" s="535"/>
      <c r="WUI5" s="535"/>
      <c r="WUJ5" s="535"/>
      <c r="WUK5" s="535"/>
      <c r="WUL5" s="535"/>
      <c r="WUM5" s="535"/>
      <c r="WUN5" s="535"/>
      <c r="WUO5" s="535"/>
      <c r="WUP5" s="535"/>
      <c r="WUQ5" s="535"/>
      <c r="WUR5" s="535"/>
      <c r="WUS5" s="535"/>
      <c r="WUT5" s="535"/>
      <c r="WUU5" s="535"/>
      <c r="WUV5" s="535"/>
      <c r="WUW5" s="535"/>
      <c r="WUX5" s="535"/>
      <c r="WUY5" s="535"/>
      <c r="WUZ5" s="535"/>
      <c r="WVA5" s="535"/>
      <c r="WVB5" s="535"/>
      <c r="WVC5" s="535"/>
      <c r="WVD5" s="535"/>
      <c r="WVE5" s="535"/>
      <c r="WVF5" s="535"/>
      <c r="WVG5" s="535"/>
      <c r="WVH5" s="535"/>
      <c r="WVI5" s="535"/>
      <c r="WVJ5" s="535"/>
      <c r="WVK5" s="535"/>
      <c r="WVL5" s="535"/>
      <c r="WVM5" s="535"/>
      <c r="WVN5" s="535"/>
      <c r="WVO5" s="535"/>
      <c r="WVP5" s="535"/>
      <c r="WVQ5" s="535"/>
      <c r="WVR5" s="535"/>
      <c r="WVS5" s="535"/>
      <c r="WVT5" s="535"/>
      <c r="WVU5" s="535"/>
      <c r="WVV5" s="535"/>
      <c r="WVW5" s="535"/>
      <c r="WVX5" s="535"/>
      <c r="WVY5" s="535"/>
      <c r="WVZ5" s="535"/>
      <c r="WWA5" s="535"/>
      <c r="WWB5" s="535"/>
      <c r="WWC5" s="535"/>
      <c r="WWD5" s="535"/>
      <c r="WWE5" s="535"/>
      <c r="WWF5" s="535"/>
    </row>
    <row r="6" spans="1:783 12825:16152" ht="5.0999999999999996" customHeight="1" x14ac:dyDescent="0.25">
      <c r="A6" s="1509"/>
      <c r="B6" s="535"/>
      <c r="C6" s="535"/>
      <c r="D6" s="535"/>
      <c r="E6" s="535"/>
      <c r="F6" s="535"/>
      <c r="G6" s="1513"/>
      <c r="H6" s="1513"/>
      <c r="I6" s="1513"/>
      <c r="J6" s="535"/>
      <c r="K6" s="1513"/>
      <c r="L6" s="1513"/>
      <c r="M6" s="1513"/>
      <c r="N6" s="1513"/>
      <c r="O6" s="1513"/>
      <c r="P6" s="1513"/>
      <c r="Q6" s="1514"/>
      <c r="R6" s="1514"/>
      <c r="S6" s="1514"/>
      <c r="T6" s="1514"/>
      <c r="U6" s="1515"/>
      <c r="V6" s="1515"/>
      <c r="W6" s="535"/>
      <c r="X6" s="1509"/>
      <c r="Y6" s="1509"/>
      <c r="IX6" s="535"/>
      <c r="IY6" s="535"/>
      <c r="IZ6" s="535"/>
      <c r="JA6" s="535"/>
      <c r="JB6" s="535"/>
      <c r="JC6" s="535"/>
      <c r="JD6" s="535"/>
      <c r="JE6" s="535"/>
      <c r="JF6" s="535"/>
      <c r="JG6" s="535"/>
      <c r="JH6" s="535"/>
      <c r="JI6" s="535"/>
      <c r="JJ6" s="535"/>
      <c r="JK6" s="535"/>
      <c r="JL6" s="535"/>
      <c r="JM6" s="535"/>
      <c r="JN6" s="535"/>
      <c r="JO6" s="535"/>
      <c r="JP6" s="535"/>
      <c r="JQ6" s="535"/>
      <c r="JR6" s="535"/>
      <c r="JS6" s="535"/>
      <c r="JT6" s="535"/>
      <c r="JU6" s="535"/>
      <c r="JV6" s="535"/>
      <c r="JW6" s="535"/>
      <c r="JX6" s="535"/>
      <c r="JY6" s="535"/>
      <c r="JZ6" s="535"/>
      <c r="KA6" s="535"/>
      <c r="KB6" s="535"/>
      <c r="KC6" s="535"/>
      <c r="KD6" s="535"/>
      <c r="KE6" s="535"/>
      <c r="KF6" s="535"/>
      <c r="KG6" s="535"/>
      <c r="KH6" s="535"/>
      <c r="KI6" s="535"/>
      <c r="KJ6" s="535"/>
      <c r="KK6" s="535"/>
      <c r="KL6" s="535"/>
      <c r="KM6" s="535"/>
      <c r="KN6" s="535"/>
      <c r="KO6" s="535"/>
      <c r="KP6" s="535"/>
      <c r="KQ6" s="535"/>
      <c r="KR6" s="535"/>
      <c r="KS6" s="535"/>
      <c r="KT6" s="535"/>
      <c r="KU6" s="535"/>
      <c r="KV6" s="535"/>
      <c r="KW6" s="535"/>
      <c r="KX6" s="535"/>
      <c r="KY6" s="535"/>
      <c r="KZ6" s="535"/>
      <c r="LA6" s="535"/>
      <c r="LB6" s="535"/>
      <c r="LC6" s="535"/>
      <c r="LD6" s="535"/>
      <c r="LE6" s="535"/>
      <c r="LF6" s="535"/>
      <c r="LG6" s="535"/>
      <c r="LH6" s="535"/>
      <c r="LI6" s="535"/>
      <c r="LJ6" s="535"/>
      <c r="LK6" s="535"/>
      <c r="LL6" s="535"/>
      <c r="LM6" s="535"/>
      <c r="LN6" s="535"/>
      <c r="LO6" s="535"/>
      <c r="LP6" s="535"/>
      <c r="LQ6" s="535"/>
      <c r="LR6" s="535"/>
      <c r="LS6" s="535"/>
      <c r="LT6" s="535"/>
      <c r="LU6" s="535"/>
      <c r="LV6" s="535"/>
      <c r="LW6" s="535"/>
      <c r="LX6" s="535"/>
      <c r="LY6" s="535"/>
      <c r="LZ6" s="535"/>
      <c r="MA6" s="535"/>
      <c r="MB6" s="535"/>
      <c r="MC6" s="535"/>
      <c r="MD6" s="535"/>
      <c r="ME6" s="535"/>
      <c r="MF6" s="535"/>
      <c r="MG6" s="535"/>
      <c r="MH6" s="535"/>
      <c r="MI6" s="535"/>
      <c r="MJ6" s="535"/>
      <c r="MK6" s="535"/>
      <c r="ML6" s="535"/>
      <c r="MM6" s="535"/>
      <c r="MN6" s="535"/>
      <c r="MO6" s="535"/>
      <c r="MP6" s="535"/>
      <c r="MQ6" s="535"/>
      <c r="MR6" s="535"/>
      <c r="MS6" s="535"/>
      <c r="MT6" s="535"/>
      <c r="MU6" s="535"/>
      <c r="MV6" s="535"/>
      <c r="MW6" s="535"/>
      <c r="MX6" s="535"/>
      <c r="MY6" s="535"/>
      <c r="MZ6" s="535"/>
      <c r="NA6" s="535"/>
      <c r="NB6" s="535"/>
      <c r="NC6" s="535"/>
      <c r="ND6" s="535"/>
      <c r="NE6" s="535"/>
      <c r="NF6" s="535"/>
      <c r="NG6" s="535"/>
      <c r="NH6" s="535"/>
      <c r="NI6" s="535"/>
      <c r="NJ6" s="535"/>
      <c r="NK6" s="535"/>
      <c r="NL6" s="535"/>
      <c r="NM6" s="535"/>
      <c r="NN6" s="535"/>
      <c r="NO6" s="535"/>
      <c r="NP6" s="535"/>
      <c r="NQ6" s="535"/>
      <c r="NR6" s="535"/>
      <c r="NS6" s="535"/>
      <c r="NT6" s="535"/>
      <c r="NU6" s="535"/>
      <c r="NV6" s="535"/>
      <c r="NW6" s="535"/>
      <c r="NX6" s="535"/>
      <c r="NY6" s="535"/>
      <c r="NZ6" s="535"/>
      <c r="OA6" s="535"/>
      <c r="OB6" s="535"/>
      <c r="OC6" s="535"/>
      <c r="OD6" s="535"/>
      <c r="OE6" s="535"/>
      <c r="OF6" s="535"/>
      <c r="OG6" s="535"/>
      <c r="OH6" s="535"/>
      <c r="OI6" s="535"/>
      <c r="OJ6" s="535"/>
      <c r="OK6" s="535"/>
      <c r="OL6" s="535"/>
      <c r="OM6" s="535"/>
      <c r="ON6" s="535"/>
      <c r="OO6" s="535"/>
      <c r="OP6" s="535"/>
      <c r="OQ6" s="535"/>
      <c r="OR6" s="535"/>
      <c r="OS6" s="535"/>
      <c r="OT6" s="535"/>
      <c r="OU6" s="535"/>
      <c r="OV6" s="535"/>
      <c r="OW6" s="535"/>
      <c r="OX6" s="535"/>
      <c r="OY6" s="535"/>
      <c r="OZ6" s="535"/>
      <c r="PA6" s="535"/>
      <c r="PB6" s="535"/>
      <c r="PC6" s="535"/>
      <c r="PD6" s="535"/>
      <c r="PE6" s="535"/>
      <c r="PF6" s="535"/>
      <c r="PG6" s="535"/>
      <c r="PH6" s="535"/>
      <c r="PI6" s="535"/>
      <c r="PJ6" s="535"/>
      <c r="PK6" s="535"/>
      <c r="PL6" s="535"/>
      <c r="PM6" s="535"/>
      <c r="PN6" s="535"/>
      <c r="PO6" s="535"/>
      <c r="PP6" s="535"/>
      <c r="PQ6" s="535"/>
      <c r="PR6" s="535"/>
      <c r="PS6" s="535"/>
      <c r="PT6" s="535"/>
      <c r="PU6" s="535"/>
      <c r="PV6" s="535"/>
      <c r="PW6" s="535"/>
      <c r="PX6" s="535"/>
      <c r="PY6" s="535"/>
      <c r="PZ6" s="535"/>
      <c r="QA6" s="535"/>
      <c r="QB6" s="535"/>
      <c r="QC6" s="535"/>
      <c r="QD6" s="535"/>
      <c r="QE6" s="535"/>
      <c r="QF6" s="535"/>
      <c r="QG6" s="535"/>
      <c r="QH6" s="535"/>
      <c r="QI6" s="535"/>
      <c r="QJ6" s="535"/>
      <c r="QK6" s="535"/>
      <c r="QL6" s="535"/>
      <c r="QM6" s="535"/>
      <c r="QN6" s="535"/>
      <c r="QO6" s="535"/>
      <c r="QP6" s="535"/>
      <c r="QQ6" s="535"/>
      <c r="QR6" s="535"/>
      <c r="QS6" s="535"/>
      <c r="QT6" s="535"/>
      <c r="QU6" s="535"/>
      <c r="QV6" s="535"/>
      <c r="QW6" s="535"/>
      <c r="QX6" s="535"/>
      <c r="QY6" s="535"/>
      <c r="QZ6" s="535"/>
      <c r="RA6" s="535"/>
      <c r="RB6" s="535"/>
      <c r="RC6" s="535"/>
      <c r="RD6" s="535"/>
      <c r="RE6" s="535"/>
      <c r="RF6" s="535"/>
      <c r="RG6" s="535"/>
      <c r="RH6" s="535"/>
      <c r="RI6" s="535"/>
      <c r="RJ6" s="535"/>
      <c r="RK6" s="535"/>
      <c r="RL6" s="535"/>
      <c r="RM6" s="535"/>
      <c r="RN6" s="535"/>
      <c r="RO6" s="535"/>
      <c r="RP6" s="535"/>
      <c r="RQ6" s="535"/>
      <c r="RR6" s="535"/>
      <c r="RS6" s="535"/>
      <c r="RT6" s="535"/>
      <c r="RU6" s="535"/>
      <c r="RV6" s="535"/>
      <c r="RW6" s="535"/>
      <c r="RX6" s="535"/>
      <c r="RY6" s="535"/>
      <c r="RZ6" s="535"/>
      <c r="SA6" s="535"/>
      <c r="SB6" s="535"/>
      <c r="SC6" s="535"/>
      <c r="SD6" s="535"/>
      <c r="SE6" s="535"/>
      <c r="SF6" s="535"/>
      <c r="SG6" s="535"/>
      <c r="SH6" s="535"/>
      <c r="SI6" s="535"/>
      <c r="SJ6" s="535"/>
      <c r="SK6" s="535"/>
      <c r="SL6" s="535"/>
      <c r="SM6" s="535"/>
      <c r="SN6" s="535"/>
      <c r="SO6" s="535"/>
      <c r="SP6" s="535"/>
      <c r="SQ6" s="535"/>
      <c r="SR6" s="535"/>
      <c r="SS6" s="535"/>
      <c r="ST6" s="535"/>
      <c r="SU6" s="535"/>
      <c r="SV6" s="535"/>
      <c r="SW6" s="535"/>
      <c r="SX6" s="535"/>
      <c r="SY6" s="535"/>
      <c r="SZ6" s="535"/>
      <c r="TA6" s="535"/>
      <c r="TB6" s="535"/>
      <c r="TC6" s="535"/>
      <c r="TD6" s="535"/>
      <c r="TE6" s="535"/>
      <c r="TF6" s="535"/>
      <c r="TG6" s="535"/>
      <c r="TH6" s="535"/>
      <c r="TI6" s="535"/>
      <c r="TJ6" s="535"/>
      <c r="TK6" s="535"/>
      <c r="TL6" s="535"/>
      <c r="TM6" s="535"/>
      <c r="TN6" s="535"/>
      <c r="TO6" s="535"/>
      <c r="TP6" s="535"/>
      <c r="TQ6" s="535"/>
      <c r="TR6" s="535"/>
      <c r="TS6" s="535"/>
      <c r="TT6" s="535"/>
      <c r="TU6" s="535"/>
      <c r="TV6" s="535"/>
      <c r="TW6" s="535"/>
      <c r="TX6" s="535"/>
      <c r="TY6" s="535"/>
      <c r="TZ6" s="535"/>
      <c r="UA6" s="535"/>
      <c r="UB6" s="535"/>
      <c r="UC6" s="535"/>
      <c r="UD6" s="535"/>
      <c r="UE6" s="535"/>
      <c r="UF6" s="535"/>
      <c r="UG6" s="535"/>
      <c r="UH6" s="535"/>
      <c r="UI6" s="535"/>
      <c r="UJ6" s="535"/>
      <c r="UK6" s="535"/>
      <c r="UL6" s="535"/>
      <c r="UM6" s="535"/>
      <c r="UN6" s="535"/>
      <c r="UO6" s="535"/>
      <c r="UP6" s="535"/>
      <c r="UQ6" s="535"/>
      <c r="UR6" s="535"/>
      <c r="US6" s="535"/>
      <c r="UT6" s="535"/>
      <c r="UU6" s="535"/>
      <c r="UV6" s="535"/>
      <c r="UW6" s="535"/>
      <c r="UX6" s="535"/>
      <c r="UY6" s="535"/>
      <c r="UZ6" s="535"/>
      <c r="VA6" s="535"/>
      <c r="VB6" s="535"/>
      <c r="VC6" s="535"/>
      <c r="VD6" s="535"/>
      <c r="VE6" s="535"/>
      <c r="VF6" s="535"/>
      <c r="VG6" s="535"/>
      <c r="VH6" s="535"/>
      <c r="VI6" s="535"/>
      <c r="VJ6" s="535"/>
      <c r="VK6" s="535"/>
      <c r="VL6" s="535"/>
      <c r="VM6" s="535"/>
      <c r="VN6" s="535"/>
      <c r="VO6" s="535"/>
      <c r="VP6" s="535"/>
      <c r="VQ6" s="535"/>
      <c r="VR6" s="535"/>
      <c r="VS6" s="535"/>
      <c r="VT6" s="535"/>
      <c r="VU6" s="535"/>
      <c r="VV6" s="535"/>
      <c r="VW6" s="535"/>
      <c r="VX6" s="535"/>
      <c r="VY6" s="535"/>
      <c r="VZ6" s="535"/>
      <c r="WA6" s="535"/>
      <c r="WB6" s="535"/>
      <c r="WC6" s="535"/>
      <c r="WD6" s="535"/>
      <c r="WE6" s="535"/>
      <c r="WF6" s="535"/>
      <c r="WG6" s="535"/>
      <c r="WH6" s="535"/>
      <c r="WI6" s="535"/>
      <c r="WJ6" s="535"/>
      <c r="WK6" s="535"/>
      <c r="WL6" s="535"/>
      <c r="WM6" s="535"/>
      <c r="WN6" s="535"/>
      <c r="WO6" s="535"/>
      <c r="WP6" s="535"/>
      <c r="WQ6" s="535"/>
      <c r="WR6" s="535"/>
      <c r="WS6" s="535"/>
      <c r="WT6" s="535"/>
      <c r="WU6" s="535"/>
      <c r="WV6" s="535"/>
      <c r="WW6" s="535"/>
      <c r="WX6" s="535"/>
      <c r="WY6" s="535"/>
      <c r="WZ6" s="535"/>
      <c r="XA6" s="535"/>
      <c r="XB6" s="535"/>
      <c r="XC6" s="535"/>
      <c r="XD6" s="535"/>
      <c r="XE6" s="535"/>
      <c r="XF6" s="535"/>
      <c r="XG6" s="535"/>
      <c r="XH6" s="535"/>
      <c r="XI6" s="535"/>
      <c r="XJ6" s="535"/>
      <c r="XK6" s="535"/>
      <c r="XL6" s="535"/>
      <c r="XM6" s="535"/>
      <c r="XN6" s="535"/>
      <c r="XO6" s="535"/>
      <c r="XP6" s="535"/>
      <c r="XQ6" s="535"/>
      <c r="XR6" s="535"/>
      <c r="XS6" s="535"/>
      <c r="XT6" s="535"/>
      <c r="XU6" s="535"/>
      <c r="XV6" s="535"/>
      <c r="XW6" s="535"/>
      <c r="XX6" s="535"/>
      <c r="XY6" s="535"/>
      <c r="XZ6" s="535"/>
      <c r="YA6" s="535"/>
      <c r="YB6" s="535"/>
      <c r="YC6" s="535"/>
      <c r="YD6" s="535"/>
      <c r="YE6" s="535"/>
      <c r="YF6" s="535"/>
      <c r="YG6" s="535"/>
      <c r="YH6" s="535"/>
      <c r="YI6" s="535"/>
      <c r="YJ6" s="535"/>
      <c r="YK6" s="535"/>
      <c r="YL6" s="535"/>
      <c r="YM6" s="535"/>
      <c r="YN6" s="535"/>
      <c r="YO6" s="535"/>
      <c r="YP6" s="535"/>
      <c r="YQ6" s="535"/>
      <c r="YR6" s="535"/>
      <c r="YS6" s="535"/>
      <c r="YT6" s="535"/>
      <c r="YU6" s="535"/>
      <c r="YV6" s="535"/>
      <c r="YW6" s="535"/>
      <c r="YX6" s="535"/>
      <c r="YY6" s="535"/>
      <c r="YZ6" s="535"/>
      <c r="ZA6" s="535"/>
      <c r="ZB6" s="535"/>
      <c r="ZC6" s="535"/>
      <c r="ZD6" s="535"/>
      <c r="ZE6" s="535"/>
      <c r="ZF6" s="535"/>
      <c r="ZG6" s="535"/>
      <c r="ZH6" s="535"/>
      <c r="ZI6" s="535"/>
      <c r="ZJ6" s="535"/>
      <c r="ZK6" s="535"/>
      <c r="ZL6" s="535"/>
      <c r="ZM6" s="535"/>
      <c r="ZN6" s="535"/>
      <c r="ZO6" s="535"/>
      <c r="ZP6" s="535"/>
      <c r="ZQ6" s="535"/>
      <c r="ZR6" s="535"/>
      <c r="ZS6" s="535"/>
      <c r="ZT6" s="535"/>
      <c r="ZU6" s="535"/>
      <c r="ZV6" s="535"/>
      <c r="ZW6" s="535"/>
      <c r="ZX6" s="535"/>
      <c r="ZY6" s="535"/>
      <c r="ZZ6" s="535"/>
      <c r="AAA6" s="535"/>
      <c r="AAB6" s="535"/>
      <c r="AAC6" s="535"/>
      <c r="AAD6" s="535"/>
      <c r="AAE6" s="535"/>
      <c r="AAF6" s="535"/>
      <c r="AAG6" s="535"/>
      <c r="AAH6" s="535"/>
      <c r="AAI6" s="535"/>
      <c r="AAJ6" s="535"/>
      <c r="AAK6" s="535"/>
      <c r="AAL6" s="535"/>
      <c r="AAM6" s="535"/>
      <c r="AAN6" s="535"/>
      <c r="AAO6" s="535"/>
      <c r="AAP6" s="535"/>
      <c r="AAQ6" s="535"/>
      <c r="AAR6" s="535"/>
      <c r="AAS6" s="535"/>
      <c r="AAT6" s="535"/>
      <c r="AAU6" s="535"/>
      <c r="AAV6" s="535"/>
      <c r="AAW6" s="535"/>
      <c r="AAX6" s="535"/>
      <c r="AAY6" s="535"/>
      <c r="AAZ6" s="535"/>
      <c r="ABA6" s="535"/>
      <c r="ABB6" s="535"/>
      <c r="ABC6" s="535"/>
      <c r="ABD6" s="535"/>
      <c r="ABE6" s="535"/>
      <c r="ABF6" s="535"/>
      <c r="ABG6" s="535"/>
      <c r="ABH6" s="535"/>
      <c r="ABI6" s="535"/>
      <c r="ABJ6" s="535"/>
      <c r="ABK6" s="535"/>
      <c r="ABL6" s="535"/>
      <c r="ABM6" s="535"/>
      <c r="ABN6" s="535"/>
      <c r="ABO6" s="535"/>
      <c r="ABP6" s="535"/>
      <c r="ABQ6" s="535"/>
      <c r="ABR6" s="535"/>
      <c r="ABS6" s="535"/>
      <c r="ABT6" s="535"/>
      <c r="ABU6" s="535"/>
      <c r="ABV6" s="535"/>
      <c r="ABW6" s="535"/>
      <c r="ABX6" s="535"/>
      <c r="ABY6" s="535"/>
      <c r="ABZ6" s="535"/>
      <c r="ACA6" s="535"/>
      <c r="ACB6" s="535"/>
      <c r="ACC6" s="535"/>
      <c r="ACD6" s="535"/>
      <c r="ACE6" s="535"/>
      <c r="ACF6" s="535"/>
      <c r="ACG6" s="535"/>
      <c r="ACH6" s="535"/>
      <c r="ACI6" s="535"/>
      <c r="ACJ6" s="535"/>
      <c r="ACK6" s="535"/>
      <c r="ACL6" s="535"/>
      <c r="ACM6" s="535"/>
      <c r="ACN6" s="535"/>
      <c r="ACO6" s="535"/>
      <c r="ACP6" s="535"/>
      <c r="ACQ6" s="535"/>
      <c r="ACR6" s="535"/>
      <c r="ACS6" s="535"/>
      <c r="ACT6" s="535"/>
      <c r="ACU6" s="535"/>
      <c r="ACV6" s="535"/>
      <c r="ACW6" s="535"/>
      <c r="ACX6" s="535"/>
      <c r="ACY6" s="535"/>
      <c r="ACZ6" s="535"/>
      <c r="ADA6" s="535"/>
      <c r="ADB6" s="535"/>
      <c r="ADC6" s="535"/>
      <c r="RYG6" s="535"/>
      <c r="RYH6" s="535"/>
      <c r="RYI6" s="535"/>
      <c r="RYJ6" s="535"/>
      <c r="RYK6" s="535"/>
      <c r="RYL6" s="535"/>
      <c r="RYM6" s="535"/>
      <c r="RYN6" s="535"/>
      <c r="RYO6" s="535"/>
      <c r="RYP6" s="535"/>
      <c r="RYQ6" s="535"/>
      <c r="RYR6" s="535"/>
      <c r="RYS6" s="535"/>
      <c r="RYT6" s="535"/>
      <c r="RYU6" s="535"/>
      <c r="RYV6" s="535"/>
      <c r="RYW6" s="535"/>
      <c r="RYX6" s="535"/>
      <c r="RYY6" s="535"/>
      <c r="RYZ6" s="535"/>
      <c r="RZA6" s="535"/>
      <c r="RZB6" s="535"/>
      <c r="RZC6" s="535"/>
      <c r="RZD6" s="535"/>
      <c r="RZE6" s="535"/>
      <c r="RZF6" s="535"/>
      <c r="RZG6" s="535"/>
      <c r="RZH6" s="535"/>
      <c r="RZI6" s="535"/>
      <c r="RZJ6" s="535"/>
      <c r="RZK6" s="535"/>
      <c r="RZL6" s="535"/>
      <c r="RZM6" s="535"/>
      <c r="RZN6" s="535"/>
      <c r="RZO6" s="535"/>
      <c r="RZP6" s="535"/>
      <c r="RZQ6" s="535"/>
      <c r="RZR6" s="535"/>
      <c r="RZS6" s="535"/>
      <c r="RZT6" s="535"/>
      <c r="RZU6" s="535"/>
      <c r="RZV6" s="535"/>
      <c r="RZW6" s="535"/>
      <c r="RZX6" s="535"/>
      <c r="RZY6" s="535"/>
      <c r="RZZ6" s="535"/>
      <c r="SAA6" s="535"/>
      <c r="SAB6" s="535"/>
      <c r="SAC6" s="535"/>
      <c r="SAD6" s="535"/>
      <c r="SAE6" s="535"/>
      <c r="SAF6" s="535"/>
      <c r="SAG6" s="535"/>
      <c r="SAH6" s="535"/>
      <c r="SAI6" s="535"/>
      <c r="SAJ6" s="535"/>
      <c r="SAK6" s="535"/>
      <c r="SAL6" s="535"/>
      <c r="SAM6" s="535"/>
      <c r="SAN6" s="535"/>
      <c r="SAO6" s="535"/>
      <c r="SAP6" s="535"/>
      <c r="SAQ6" s="535"/>
      <c r="SAR6" s="535"/>
      <c r="SAS6" s="535"/>
      <c r="SAT6" s="535"/>
      <c r="SAU6" s="535"/>
      <c r="SAV6" s="535"/>
      <c r="SAW6" s="535"/>
      <c r="SAX6" s="535"/>
      <c r="SAY6" s="535"/>
      <c r="SAZ6" s="535"/>
      <c r="SBA6" s="535"/>
      <c r="SBB6" s="535"/>
      <c r="SBC6" s="535"/>
      <c r="SBD6" s="535"/>
      <c r="SBE6" s="535"/>
      <c r="SBF6" s="535"/>
      <c r="SBG6" s="535"/>
      <c r="SBH6" s="535"/>
      <c r="SBI6" s="535"/>
      <c r="SBJ6" s="535"/>
      <c r="SBK6" s="535"/>
      <c r="SBL6" s="535"/>
      <c r="SBM6" s="535"/>
      <c r="SBN6" s="535"/>
      <c r="SBO6" s="535"/>
      <c r="SBP6" s="535"/>
      <c r="SBQ6" s="535"/>
      <c r="SBR6" s="535"/>
      <c r="SBS6" s="535"/>
      <c r="SBT6" s="535"/>
      <c r="SBU6" s="535"/>
      <c r="SBV6" s="535"/>
      <c r="SBW6" s="535"/>
      <c r="SBX6" s="535"/>
      <c r="SBY6" s="535"/>
      <c r="SBZ6" s="535"/>
      <c r="SCA6" s="535"/>
      <c r="SCB6" s="535"/>
      <c r="SCC6" s="535"/>
      <c r="SCD6" s="535"/>
      <c r="SCE6" s="535"/>
      <c r="SCF6" s="535"/>
      <c r="SCG6" s="535"/>
      <c r="SCH6" s="535"/>
      <c r="SCI6" s="535"/>
      <c r="SCJ6" s="535"/>
      <c r="SCK6" s="535"/>
      <c r="SCL6" s="535"/>
      <c r="SCM6" s="535"/>
      <c r="SCN6" s="535"/>
      <c r="SCO6" s="535"/>
      <c r="SCP6" s="535"/>
      <c r="SCQ6" s="535"/>
      <c r="SCR6" s="535"/>
      <c r="SCS6" s="535"/>
      <c r="SCT6" s="535"/>
      <c r="SCU6" s="535"/>
      <c r="SCV6" s="535"/>
      <c r="SCW6" s="535"/>
      <c r="SCX6" s="535"/>
      <c r="SCY6" s="535"/>
      <c r="SCZ6" s="535"/>
      <c r="SDA6" s="535"/>
      <c r="SDB6" s="535"/>
      <c r="SDC6" s="535"/>
      <c r="SDD6" s="535"/>
      <c r="SDE6" s="535"/>
      <c r="SDF6" s="535"/>
      <c r="SDG6" s="535"/>
      <c r="SDH6" s="535"/>
      <c r="SDI6" s="535"/>
      <c r="SDJ6" s="535"/>
      <c r="SDK6" s="535"/>
      <c r="SDL6" s="535"/>
      <c r="SDM6" s="535"/>
      <c r="SDN6" s="535"/>
      <c r="SDO6" s="535"/>
      <c r="SDP6" s="535"/>
      <c r="SDQ6" s="535"/>
      <c r="SDR6" s="535"/>
      <c r="SDS6" s="535"/>
      <c r="SDT6" s="535"/>
      <c r="SDU6" s="535"/>
      <c r="SDV6" s="535"/>
      <c r="SDW6" s="535"/>
      <c r="SDX6" s="535"/>
      <c r="SDY6" s="535"/>
      <c r="SDZ6" s="535"/>
      <c r="SEA6" s="535"/>
      <c r="SEB6" s="535"/>
      <c r="SEC6" s="535"/>
      <c r="SED6" s="535"/>
      <c r="SEE6" s="535"/>
      <c r="SEF6" s="535"/>
      <c r="SEG6" s="535"/>
      <c r="SEH6" s="535"/>
      <c r="SEI6" s="535"/>
      <c r="SEJ6" s="535"/>
      <c r="SEK6" s="535"/>
      <c r="SEL6" s="535"/>
      <c r="SEM6" s="535"/>
      <c r="SEN6" s="535"/>
      <c r="SEO6" s="535"/>
      <c r="SEP6" s="535"/>
      <c r="SEQ6" s="535"/>
      <c r="SER6" s="535"/>
      <c r="SES6" s="535"/>
      <c r="SET6" s="535"/>
      <c r="SEU6" s="535"/>
      <c r="SEV6" s="535"/>
      <c r="SEW6" s="535"/>
      <c r="SEX6" s="535"/>
      <c r="SEY6" s="535"/>
      <c r="SEZ6" s="535"/>
      <c r="SFA6" s="535"/>
      <c r="SFB6" s="535"/>
      <c r="SFC6" s="535"/>
      <c r="SFD6" s="535"/>
      <c r="SFE6" s="535"/>
      <c r="SFF6" s="535"/>
      <c r="SFG6" s="535"/>
      <c r="SFH6" s="535"/>
      <c r="SFI6" s="535"/>
      <c r="SFJ6" s="535"/>
      <c r="SFK6" s="535"/>
      <c r="SFL6" s="535"/>
      <c r="SFM6" s="535"/>
      <c r="SFN6" s="535"/>
      <c r="SFO6" s="535"/>
      <c r="SFP6" s="535"/>
      <c r="SFQ6" s="535"/>
      <c r="SFR6" s="535"/>
      <c r="SFS6" s="535"/>
      <c r="SFT6" s="535"/>
      <c r="SFU6" s="535"/>
      <c r="SFV6" s="535"/>
      <c r="SFW6" s="535"/>
      <c r="SFX6" s="535"/>
      <c r="SFY6" s="535"/>
      <c r="SFZ6" s="535"/>
      <c r="SGA6" s="535"/>
      <c r="SGB6" s="535"/>
      <c r="SGC6" s="535"/>
      <c r="SGD6" s="535"/>
      <c r="SGE6" s="535"/>
      <c r="SGF6" s="535"/>
      <c r="SGG6" s="535"/>
      <c r="SGH6" s="535"/>
      <c r="SGI6" s="535"/>
      <c r="SGJ6" s="535"/>
      <c r="SGK6" s="535"/>
      <c r="SGL6" s="535"/>
      <c r="SGM6" s="535"/>
      <c r="SGN6" s="535"/>
      <c r="SGO6" s="535"/>
      <c r="SGP6" s="535"/>
      <c r="SGQ6" s="535"/>
      <c r="SGR6" s="535"/>
      <c r="SGS6" s="535"/>
      <c r="SGT6" s="535"/>
      <c r="SGU6" s="535"/>
      <c r="SGV6" s="535"/>
      <c r="SGW6" s="535"/>
      <c r="SGX6" s="535"/>
      <c r="SGY6" s="535"/>
      <c r="SGZ6" s="535"/>
      <c r="SHA6" s="535"/>
      <c r="SHB6" s="535"/>
      <c r="SHC6" s="535"/>
      <c r="SHD6" s="535"/>
      <c r="SHE6" s="535"/>
      <c r="SHF6" s="535"/>
      <c r="SHG6" s="535"/>
      <c r="SHH6" s="535"/>
      <c r="SHI6" s="535"/>
      <c r="SHJ6" s="535"/>
      <c r="SHK6" s="535"/>
      <c r="SHL6" s="535"/>
      <c r="SHM6" s="535"/>
      <c r="SHN6" s="535"/>
      <c r="SHO6" s="535"/>
      <c r="SHP6" s="535"/>
      <c r="SHQ6" s="535"/>
      <c r="SHR6" s="535"/>
      <c r="SHS6" s="535"/>
      <c r="SHT6" s="535"/>
      <c r="SHU6" s="535"/>
      <c r="SHV6" s="535"/>
      <c r="SHW6" s="535"/>
      <c r="SHX6" s="535"/>
      <c r="SHY6" s="535"/>
      <c r="SHZ6" s="535"/>
      <c r="SIA6" s="535"/>
      <c r="SIB6" s="535"/>
      <c r="SIC6" s="535"/>
      <c r="SID6" s="535"/>
      <c r="SIE6" s="535"/>
      <c r="SIF6" s="535"/>
      <c r="SIG6" s="535"/>
      <c r="SIH6" s="535"/>
      <c r="SII6" s="535"/>
      <c r="SIJ6" s="535"/>
      <c r="SIK6" s="535"/>
      <c r="SIL6" s="535"/>
      <c r="SIM6" s="535"/>
      <c r="SIN6" s="535"/>
      <c r="SIO6" s="535"/>
      <c r="SIP6" s="535"/>
      <c r="SIQ6" s="535"/>
      <c r="SIR6" s="535"/>
      <c r="SIS6" s="535"/>
      <c r="SIT6" s="535"/>
      <c r="SIU6" s="535"/>
      <c r="SIV6" s="535"/>
      <c r="SIW6" s="535"/>
      <c r="SIX6" s="535"/>
      <c r="SIY6" s="535"/>
      <c r="SIZ6" s="535"/>
      <c r="SJA6" s="535"/>
      <c r="SJB6" s="535"/>
      <c r="SJC6" s="535"/>
      <c r="SJD6" s="535"/>
      <c r="SJE6" s="535"/>
      <c r="SJF6" s="535"/>
      <c r="SJG6" s="535"/>
      <c r="SJH6" s="535"/>
      <c r="SJI6" s="535"/>
      <c r="SJJ6" s="535"/>
      <c r="SJK6" s="535"/>
      <c r="SJL6" s="535"/>
      <c r="SJM6" s="535"/>
      <c r="SJN6" s="535"/>
      <c r="SJO6" s="535"/>
      <c r="SJP6" s="535"/>
      <c r="SJQ6" s="535"/>
      <c r="SJR6" s="535"/>
      <c r="SJS6" s="535"/>
      <c r="SJT6" s="535"/>
      <c r="SJU6" s="535"/>
      <c r="SJV6" s="535"/>
      <c r="SJW6" s="535"/>
      <c r="SJX6" s="535"/>
      <c r="SJY6" s="535"/>
      <c r="SJZ6" s="535"/>
      <c r="SKA6" s="535"/>
      <c r="SKB6" s="535"/>
      <c r="SKC6" s="535"/>
      <c r="SKD6" s="535"/>
      <c r="SKE6" s="535"/>
      <c r="SKF6" s="535"/>
      <c r="SKG6" s="535"/>
      <c r="SKH6" s="535"/>
      <c r="SKI6" s="535"/>
      <c r="SKJ6" s="535"/>
      <c r="SKK6" s="535"/>
      <c r="SKL6" s="535"/>
      <c r="SKM6" s="535"/>
      <c r="SKN6" s="535"/>
      <c r="SKO6" s="535"/>
      <c r="SKP6" s="535"/>
      <c r="SKQ6" s="535"/>
      <c r="SKR6" s="535"/>
      <c r="SKS6" s="535"/>
      <c r="SKT6" s="535"/>
      <c r="SKU6" s="535"/>
      <c r="SKV6" s="535"/>
      <c r="SKW6" s="535"/>
      <c r="SKX6" s="535"/>
      <c r="SKY6" s="535"/>
      <c r="SKZ6" s="535"/>
      <c r="SLA6" s="535"/>
      <c r="SLB6" s="535"/>
      <c r="SLC6" s="535"/>
      <c r="SLD6" s="535"/>
      <c r="SLE6" s="535"/>
      <c r="SLF6" s="535"/>
      <c r="SLG6" s="535"/>
      <c r="SLH6" s="535"/>
      <c r="SLI6" s="535"/>
      <c r="SLJ6" s="535"/>
      <c r="SLK6" s="535"/>
      <c r="SLL6" s="535"/>
      <c r="SLM6" s="535"/>
      <c r="SLN6" s="535"/>
      <c r="SLO6" s="535"/>
      <c r="SLP6" s="535"/>
      <c r="SLQ6" s="535"/>
      <c r="SLR6" s="535"/>
      <c r="SLS6" s="535"/>
      <c r="SLT6" s="535"/>
      <c r="SLU6" s="535"/>
      <c r="SLV6" s="535"/>
      <c r="SLW6" s="535"/>
      <c r="SLX6" s="535"/>
      <c r="SLY6" s="535"/>
      <c r="SLZ6" s="535"/>
      <c r="SMA6" s="535"/>
      <c r="SMB6" s="535"/>
      <c r="SMC6" s="535"/>
      <c r="SMD6" s="535"/>
      <c r="SME6" s="535"/>
      <c r="SMF6" s="535"/>
      <c r="SMG6" s="535"/>
      <c r="SMH6" s="535"/>
      <c r="SMI6" s="535"/>
      <c r="SMJ6" s="535"/>
      <c r="SMK6" s="535"/>
      <c r="SML6" s="535"/>
      <c r="SMM6" s="535"/>
      <c r="SMN6" s="535"/>
      <c r="SMO6" s="535"/>
      <c r="SMP6" s="535"/>
      <c r="SMQ6" s="535"/>
      <c r="SMR6" s="535"/>
      <c r="SMS6" s="535"/>
      <c r="SMT6" s="535"/>
      <c r="SMU6" s="535"/>
      <c r="SMV6" s="535"/>
      <c r="SMW6" s="535"/>
      <c r="SMX6" s="535"/>
      <c r="SMY6" s="535"/>
      <c r="SMZ6" s="535"/>
      <c r="SNA6" s="535"/>
      <c r="SNB6" s="535"/>
      <c r="SNC6" s="535"/>
      <c r="SND6" s="535"/>
      <c r="SNE6" s="535"/>
      <c r="SNF6" s="535"/>
      <c r="SNG6" s="535"/>
      <c r="SNH6" s="535"/>
      <c r="SNI6" s="535"/>
      <c r="SNJ6" s="535"/>
      <c r="SNK6" s="535"/>
      <c r="SNL6" s="535"/>
      <c r="SNM6" s="535"/>
      <c r="SNN6" s="535"/>
      <c r="SNO6" s="535"/>
      <c r="SNP6" s="535"/>
      <c r="SNQ6" s="535"/>
      <c r="SNR6" s="535"/>
      <c r="SNS6" s="535"/>
      <c r="SNT6" s="535"/>
      <c r="SNU6" s="535"/>
      <c r="SNV6" s="535"/>
      <c r="SNW6" s="535"/>
      <c r="SNX6" s="535"/>
      <c r="SNY6" s="535"/>
      <c r="SNZ6" s="535"/>
      <c r="SOA6" s="535"/>
      <c r="SOB6" s="535"/>
      <c r="SOC6" s="535"/>
      <c r="SOD6" s="535"/>
      <c r="SOE6" s="535"/>
      <c r="SOF6" s="535"/>
      <c r="SOG6" s="535"/>
      <c r="SOH6" s="535"/>
      <c r="SOI6" s="535"/>
      <c r="SOJ6" s="535"/>
      <c r="SOK6" s="535"/>
      <c r="SOL6" s="535"/>
      <c r="SOM6" s="535"/>
      <c r="SON6" s="535"/>
      <c r="SOO6" s="535"/>
      <c r="SOP6" s="535"/>
      <c r="SOQ6" s="535"/>
      <c r="SOR6" s="535"/>
      <c r="SOS6" s="535"/>
      <c r="SOT6" s="535"/>
      <c r="SOU6" s="535"/>
      <c r="SOV6" s="535"/>
      <c r="SOW6" s="535"/>
      <c r="SOX6" s="535"/>
      <c r="SOY6" s="535"/>
      <c r="SOZ6" s="535"/>
      <c r="SPA6" s="535"/>
      <c r="SPB6" s="535"/>
      <c r="SPC6" s="535"/>
      <c r="SPD6" s="535"/>
      <c r="SPE6" s="535"/>
      <c r="SPF6" s="535"/>
      <c r="SPG6" s="535"/>
      <c r="SPH6" s="535"/>
      <c r="SPI6" s="535"/>
      <c r="SPJ6" s="535"/>
      <c r="SPK6" s="535"/>
      <c r="SPL6" s="535"/>
      <c r="SPM6" s="535"/>
      <c r="SPN6" s="535"/>
      <c r="SPO6" s="535"/>
      <c r="SPP6" s="535"/>
      <c r="SPQ6" s="535"/>
      <c r="SPR6" s="535"/>
      <c r="SPS6" s="535"/>
      <c r="SPT6" s="535"/>
      <c r="SPU6" s="535"/>
      <c r="SPV6" s="535"/>
      <c r="SPW6" s="535"/>
      <c r="SPX6" s="535"/>
      <c r="SPY6" s="535"/>
      <c r="SPZ6" s="535"/>
      <c r="SQA6" s="535"/>
      <c r="SQB6" s="535"/>
      <c r="SQC6" s="535"/>
      <c r="SQD6" s="535"/>
      <c r="SQE6" s="535"/>
      <c r="SQF6" s="535"/>
      <c r="SQG6" s="535"/>
      <c r="SQH6" s="535"/>
      <c r="SQI6" s="535"/>
      <c r="SQJ6" s="535"/>
      <c r="SQK6" s="535"/>
      <c r="SQL6" s="535"/>
      <c r="SQM6" s="535"/>
      <c r="SQN6" s="535"/>
      <c r="SQO6" s="535"/>
      <c r="SQP6" s="535"/>
      <c r="SQQ6" s="535"/>
      <c r="SQR6" s="535"/>
      <c r="SQS6" s="535"/>
      <c r="SQT6" s="535"/>
      <c r="SQU6" s="535"/>
      <c r="SQV6" s="535"/>
      <c r="SQW6" s="535"/>
      <c r="SQX6" s="535"/>
      <c r="SQY6" s="535"/>
      <c r="SQZ6" s="535"/>
      <c r="SRA6" s="535"/>
      <c r="SRB6" s="535"/>
      <c r="SRC6" s="535"/>
      <c r="SRD6" s="535"/>
      <c r="SRE6" s="535"/>
      <c r="SRF6" s="535"/>
      <c r="SRG6" s="535"/>
      <c r="SRH6" s="535"/>
      <c r="SRI6" s="535"/>
      <c r="SRJ6" s="535"/>
      <c r="SRK6" s="535"/>
      <c r="SRL6" s="535"/>
      <c r="SRM6" s="535"/>
      <c r="SRN6" s="535"/>
      <c r="SRO6" s="535"/>
      <c r="SRP6" s="535"/>
      <c r="SRQ6" s="535"/>
      <c r="SRR6" s="535"/>
      <c r="SRS6" s="535"/>
      <c r="SRT6" s="535"/>
      <c r="SRU6" s="535"/>
      <c r="SRV6" s="535"/>
      <c r="SRW6" s="535"/>
      <c r="SRX6" s="535"/>
      <c r="SRY6" s="535"/>
      <c r="SRZ6" s="535"/>
      <c r="SSA6" s="535"/>
      <c r="SSB6" s="535"/>
      <c r="SSC6" s="535"/>
      <c r="SSD6" s="535"/>
      <c r="SSE6" s="535"/>
      <c r="SSF6" s="535"/>
      <c r="SSG6" s="535"/>
      <c r="SSH6" s="535"/>
      <c r="SSI6" s="535"/>
      <c r="SSJ6" s="535"/>
      <c r="SSK6" s="535"/>
      <c r="SSL6" s="535"/>
      <c r="SSM6" s="535"/>
      <c r="SSN6" s="535"/>
      <c r="SSO6" s="535"/>
      <c r="SSP6" s="535"/>
      <c r="SSQ6" s="535"/>
      <c r="SSR6" s="535"/>
      <c r="SSS6" s="535"/>
      <c r="SST6" s="535"/>
      <c r="SSU6" s="535"/>
      <c r="SSV6" s="535"/>
      <c r="SSW6" s="535"/>
      <c r="SSX6" s="535"/>
      <c r="SSY6" s="535"/>
      <c r="SSZ6" s="535"/>
      <c r="STA6" s="535"/>
      <c r="STB6" s="535"/>
      <c r="STC6" s="535"/>
      <c r="STD6" s="535"/>
      <c r="STE6" s="535"/>
      <c r="STF6" s="535"/>
      <c r="STG6" s="535"/>
      <c r="STH6" s="535"/>
      <c r="STI6" s="535"/>
      <c r="STJ6" s="535"/>
      <c r="STK6" s="535"/>
      <c r="STL6" s="535"/>
      <c r="STM6" s="535"/>
      <c r="STN6" s="535"/>
      <c r="STO6" s="535"/>
      <c r="STP6" s="535"/>
      <c r="STQ6" s="535"/>
      <c r="STR6" s="535"/>
      <c r="STS6" s="535"/>
      <c r="STT6" s="535"/>
      <c r="STU6" s="535"/>
      <c r="STV6" s="535"/>
      <c r="STW6" s="535"/>
      <c r="STX6" s="535"/>
      <c r="STY6" s="535"/>
      <c r="STZ6" s="535"/>
      <c r="SUA6" s="535"/>
      <c r="SUB6" s="535"/>
      <c r="SUC6" s="535"/>
      <c r="SUD6" s="535"/>
      <c r="SUE6" s="535"/>
      <c r="SUF6" s="535"/>
      <c r="SUG6" s="535"/>
      <c r="SUH6" s="535"/>
      <c r="SUI6" s="535"/>
      <c r="SUJ6" s="535"/>
      <c r="SUK6" s="535"/>
      <c r="SUL6" s="535"/>
      <c r="SUM6" s="535"/>
      <c r="SUN6" s="535"/>
      <c r="SUO6" s="535"/>
      <c r="SUP6" s="535"/>
      <c r="SUQ6" s="535"/>
      <c r="SUR6" s="535"/>
      <c r="SUS6" s="535"/>
      <c r="SUT6" s="535"/>
      <c r="SUU6" s="535"/>
      <c r="SUV6" s="535"/>
      <c r="SUW6" s="535"/>
      <c r="SUX6" s="535"/>
      <c r="SUY6" s="535"/>
      <c r="SUZ6" s="535"/>
      <c r="SVA6" s="535"/>
      <c r="SVB6" s="535"/>
      <c r="SVC6" s="535"/>
      <c r="SVD6" s="535"/>
      <c r="SVE6" s="535"/>
      <c r="SVF6" s="535"/>
      <c r="SVG6" s="535"/>
      <c r="SVH6" s="535"/>
      <c r="SVI6" s="535"/>
      <c r="SVJ6" s="535"/>
      <c r="SVK6" s="535"/>
      <c r="SVL6" s="535"/>
      <c r="SVM6" s="535"/>
      <c r="SVN6" s="535"/>
      <c r="SVO6" s="535"/>
      <c r="SVP6" s="535"/>
      <c r="SVQ6" s="535"/>
      <c r="SVR6" s="535"/>
      <c r="SVS6" s="535"/>
      <c r="SVT6" s="535"/>
      <c r="SVU6" s="535"/>
      <c r="SVV6" s="535"/>
      <c r="SVW6" s="535"/>
      <c r="SVX6" s="535"/>
      <c r="SVY6" s="535"/>
      <c r="SVZ6" s="535"/>
      <c r="SWA6" s="535"/>
      <c r="SWB6" s="535"/>
      <c r="SWC6" s="535"/>
      <c r="SWD6" s="535"/>
      <c r="SWE6" s="535"/>
      <c r="SWF6" s="535"/>
      <c r="SWG6" s="535"/>
      <c r="SWH6" s="535"/>
      <c r="SWI6" s="535"/>
      <c r="SWJ6" s="535"/>
      <c r="SWK6" s="535"/>
      <c r="SWL6" s="535"/>
      <c r="SWM6" s="535"/>
      <c r="SWN6" s="535"/>
      <c r="SWO6" s="535"/>
      <c r="SWP6" s="535"/>
      <c r="SWQ6" s="535"/>
      <c r="SWR6" s="535"/>
      <c r="SWS6" s="535"/>
      <c r="SWT6" s="535"/>
      <c r="SWU6" s="535"/>
      <c r="SWV6" s="535"/>
      <c r="SWW6" s="535"/>
      <c r="SWX6" s="535"/>
      <c r="SWY6" s="535"/>
      <c r="SWZ6" s="535"/>
      <c r="SXA6" s="535"/>
      <c r="SXB6" s="535"/>
      <c r="SXC6" s="535"/>
      <c r="SXD6" s="535"/>
      <c r="SXE6" s="535"/>
      <c r="SXF6" s="535"/>
      <c r="SXG6" s="535"/>
      <c r="SXH6" s="535"/>
      <c r="SXI6" s="535"/>
      <c r="SXJ6" s="535"/>
      <c r="SXK6" s="535"/>
      <c r="SXL6" s="535"/>
      <c r="SXM6" s="535"/>
      <c r="SXN6" s="535"/>
      <c r="SXO6" s="535"/>
      <c r="SXP6" s="535"/>
      <c r="SXQ6" s="535"/>
      <c r="SXR6" s="535"/>
      <c r="SXS6" s="535"/>
      <c r="SXT6" s="535"/>
      <c r="SXU6" s="535"/>
      <c r="SXV6" s="535"/>
      <c r="SXW6" s="535"/>
      <c r="SXX6" s="535"/>
      <c r="SXY6" s="535"/>
      <c r="SXZ6" s="535"/>
      <c r="SYA6" s="535"/>
      <c r="SYB6" s="535"/>
      <c r="SYC6" s="535"/>
      <c r="SYD6" s="535"/>
      <c r="SYE6" s="535"/>
      <c r="SYF6" s="535"/>
      <c r="SYG6" s="535"/>
      <c r="SYH6" s="535"/>
      <c r="SYI6" s="535"/>
      <c r="SYJ6" s="535"/>
      <c r="SYK6" s="535"/>
      <c r="SYL6" s="535"/>
      <c r="SYM6" s="535"/>
      <c r="SYN6" s="535"/>
      <c r="SYO6" s="535"/>
      <c r="SYP6" s="535"/>
      <c r="SYQ6" s="535"/>
      <c r="SYR6" s="535"/>
      <c r="SYS6" s="535"/>
      <c r="SYT6" s="535"/>
      <c r="SYU6" s="535"/>
      <c r="SYV6" s="535"/>
      <c r="SYW6" s="535"/>
      <c r="SYX6" s="535"/>
      <c r="SYY6" s="535"/>
      <c r="SYZ6" s="535"/>
      <c r="SZA6" s="535"/>
      <c r="SZB6" s="535"/>
      <c r="SZC6" s="535"/>
      <c r="SZD6" s="535"/>
      <c r="SZE6" s="535"/>
      <c r="SZF6" s="535"/>
      <c r="SZG6" s="535"/>
      <c r="SZH6" s="535"/>
      <c r="SZI6" s="535"/>
      <c r="SZJ6" s="535"/>
      <c r="SZK6" s="535"/>
      <c r="SZL6" s="535"/>
      <c r="SZM6" s="535"/>
      <c r="SZN6" s="535"/>
      <c r="SZO6" s="535"/>
      <c r="SZP6" s="535"/>
      <c r="SZQ6" s="535"/>
      <c r="SZR6" s="535"/>
      <c r="SZS6" s="535"/>
      <c r="SZT6" s="535"/>
      <c r="SZU6" s="535"/>
      <c r="SZV6" s="535"/>
      <c r="SZW6" s="535"/>
      <c r="SZX6" s="535"/>
      <c r="SZY6" s="535"/>
      <c r="SZZ6" s="535"/>
      <c r="TAA6" s="535"/>
      <c r="TAB6" s="535"/>
      <c r="TAC6" s="535"/>
      <c r="TAD6" s="535"/>
      <c r="TAE6" s="535"/>
      <c r="TAF6" s="535"/>
      <c r="TAG6" s="535"/>
      <c r="TAH6" s="535"/>
      <c r="TAI6" s="535"/>
      <c r="TAJ6" s="535"/>
      <c r="TAK6" s="535"/>
      <c r="TAL6" s="535"/>
      <c r="TAM6" s="535"/>
      <c r="TAN6" s="535"/>
      <c r="TAO6" s="535"/>
      <c r="TAP6" s="535"/>
      <c r="TAQ6" s="535"/>
      <c r="TAR6" s="535"/>
      <c r="TAS6" s="535"/>
      <c r="TAT6" s="535"/>
      <c r="TAU6" s="535"/>
      <c r="TAV6" s="535"/>
      <c r="TAW6" s="535"/>
      <c r="TAX6" s="535"/>
      <c r="TAY6" s="535"/>
      <c r="TAZ6" s="535"/>
      <c r="TBA6" s="535"/>
      <c r="TBB6" s="535"/>
      <c r="TBC6" s="535"/>
      <c r="TBD6" s="535"/>
      <c r="TBE6" s="535"/>
      <c r="TBF6" s="535"/>
      <c r="TBG6" s="535"/>
      <c r="TBH6" s="535"/>
      <c r="TBI6" s="535"/>
      <c r="TBJ6" s="535"/>
      <c r="TBK6" s="535"/>
      <c r="TBL6" s="535"/>
      <c r="TBM6" s="535"/>
      <c r="TBN6" s="535"/>
      <c r="TBO6" s="535"/>
      <c r="TBP6" s="535"/>
      <c r="TBQ6" s="535"/>
      <c r="TBR6" s="535"/>
      <c r="TBS6" s="535"/>
      <c r="TBT6" s="535"/>
      <c r="TBU6" s="535"/>
      <c r="TBV6" s="535"/>
      <c r="TBW6" s="535"/>
      <c r="TBX6" s="535"/>
      <c r="TBY6" s="535"/>
      <c r="TBZ6" s="535"/>
      <c r="TCA6" s="535"/>
      <c r="TCB6" s="535"/>
      <c r="TCC6" s="535"/>
      <c r="TCD6" s="535"/>
      <c r="TCE6" s="535"/>
      <c r="TCF6" s="535"/>
      <c r="TCG6" s="535"/>
      <c r="TCH6" s="535"/>
      <c r="TCI6" s="535"/>
      <c r="TCJ6" s="535"/>
      <c r="TCK6" s="535"/>
      <c r="TCL6" s="535"/>
      <c r="TCM6" s="535"/>
      <c r="TCN6" s="535"/>
      <c r="TCO6" s="535"/>
      <c r="TCP6" s="535"/>
      <c r="TCQ6" s="535"/>
      <c r="TCR6" s="535"/>
      <c r="TCS6" s="535"/>
      <c r="TCT6" s="535"/>
      <c r="TCU6" s="535"/>
      <c r="TCV6" s="535"/>
      <c r="TCW6" s="535"/>
      <c r="TCX6" s="535"/>
      <c r="TCY6" s="535"/>
      <c r="TCZ6" s="535"/>
      <c r="TDA6" s="535"/>
      <c r="TDB6" s="535"/>
      <c r="TDC6" s="535"/>
      <c r="TDD6" s="535"/>
      <c r="TDE6" s="535"/>
      <c r="TDF6" s="535"/>
      <c r="TDG6" s="535"/>
      <c r="TDH6" s="535"/>
      <c r="TDI6" s="535"/>
      <c r="TDJ6" s="535"/>
      <c r="TDK6" s="535"/>
      <c r="TDL6" s="535"/>
      <c r="TDM6" s="535"/>
      <c r="TDN6" s="535"/>
      <c r="TDO6" s="535"/>
      <c r="TDP6" s="535"/>
      <c r="TDQ6" s="535"/>
      <c r="TDR6" s="535"/>
      <c r="TDS6" s="535"/>
      <c r="TDT6" s="535"/>
      <c r="TDU6" s="535"/>
      <c r="TDV6" s="535"/>
      <c r="TDW6" s="535"/>
      <c r="TDX6" s="535"/>
      <c r="TDY6" s="535"/>
      <c r="TDZ6" s="535"/>
      <c r="TEA6" s="535"/>
      <c r="TEB6" s="535"/>
      <c r="TEC6" s="535"/>
      <c r="TED6" s="535"/>
      <c r="TEE6" s="535"/>
      <c r="TEF6" s="535"/>
      <c r="TEG6" s="535"/>
      <c r="TEH6" s="535"/>
      <c r="TEI6" s="535"/>
      <c r="TEJ6" s="535"/>
      <c r="TEK6" s="535"/>
      <c r="TEL6" s="535"/>
      <c r="TEM6" s="535"/>
      <c r="TEN6" s="535"/>
      <c r="TEO6" s="535"/>
      <c r="TEP6" s="535"/>
      <c r="TEQ6" s="535"/>
      <c r="TER6" s="535"/>
      <c r="TES6" s="535"/>
      <c r="TET6" s="535"/>
      <c r="TEU6" s="535"/>
      <c r="TEV6" s="535"/>
      <c r="TEW6" s="535"/>
      <c r="TEX6" s="535"/>
      <c r="TEY6" s="535"/>
      <c r="TEZ6" s="535"/>
      <c r="TFA6" s="535"/>
      <c r="TFB6" s="535"/>
      <c r="TFC6" s="535"/>
      <c r="TFD6" s="535"/>
      <c r="TFE6" s="535"/>
      <c r="TFF6" s="535"/>
      <c r="TFG6" s="535"/>
      <c r="TFH6" s="535"/>
      <c r="TFI6" s="535"/>
      <c r="TFJ6" s="535"/>
      <c r="TFK6" s="535"/>
      <c r="TFL6" s="535"/>
      <c r="TFM6" s="535"/>
      <c r="TFN6" s="535"/>
      <c r="TFO6" s="535"/>
      <c r="TFP6" s="535"/>
      <c r="TFQ6" s="535"/>
      <c r="TFR6" s="535"/>
      <c r="TFS6" s="535"/>
      <c r="TFT6" s="535"/>
      <c r="TFU6" s="535"/>
      <c r="TFV6" s="535"/>
      <c r="TFW6" s="535"/>
      <c r="TFX6" s="535"/>
      <c r="TFY6" s="535"/>
      <c r="TFZ6" s="535"/>
      <c r="TGA6" s="535"/>
      <c r="TGB6" s="535"/>
      <c r="TGC6" s="535"/>
      <c r="TGD6" s="535"/>
      <c r="TGE6" s="535"/>
      <c r="TGF6" s="535"/>
      <c r="TGG6" s="535"/>
      <c r="TGH6" s="535"/>
      <c r="TGI6" s="535"/>
      <c r="TGJ6" s="535"/>
      <c r="TGK6" s="535"/>
      <c r="TGL6" s="535"/>
      <c r="TGM6" s="535"/>
      <c r="TGN6" s="535"/>
      <c r="TGO6" s="535"/>
      <c r="TGP6" s="535"/>
      <c r="TGQ6" s="535"/>
      <c r="TGR6" s="535"/>
      <c r="TGS6" s="535"/>
      <c r="TGT6" s="535"/>
      <c r="TGU6" s="535"/>
      <c r="TGV6" s="535"/>
      <c r="TGW6" s="535"/>
      <c r="TGX6" s="535"/>
      <c r="TGY6" s="535"/>
      <c r="TGZ6" s="535"/>
      <c r="THA6" s="535"/>
      <c r="THB6" s="535"/>
      <c r="THC6" s="535"/>
      <c r="THD6" s="535"/>
      <c r="THE6" s="535"/>
      <c r="THF6" s="535"/>
      <c r="THG6" s="535"/>
      <c r="THH6" s="535"/>
      <c r="THI6" s="535"/>
      <c r="THJ6" s="535"/>
      <c r="THK6" s="535"/>
      <c r="THL6" s="535"/>
      <c r="THM6" s="535"/>
      <c r="THN6" s="535"/>
      <c r="THO6" s="535"/>
      <c r="THP6" s="535"/>
      <c r="THQ6" s="535"/>
      <c r="THR6" s="535"/>
      <c r="THS6" s="535"/>
      <c r="THT6" s="535"/>
      <c r="THU6" s="535"/>
      <c r="THV6" s="535"/>
      <c r="THW6" s="535"/>
      <c r="THX6" s="535"/>
      <c r="THY6" s="535"/>
      <c r="THZ6" s="535"/>
      <c r="TIA6" s="535"/>
      <c r="TIB6" s="535"/>
      <c r="TIC6" s="535"/>
      <c r="TID6" s="535"/>
      <c r="TIE6" s="535"/>
      <c r="TIF6" s="535"/>
      <c r="TIG6" s="535"/>
      <c r="TIH6" s="535"/>
      <c r="TII6" s="535"/>
      <c r="TIJ6" s="535"/>
      <c r="TIK6" s="535"/>
      <c r="TIL6" s="535"/>
      <c r="TIM6" s="535"/>
      <c r="TIN6" s="535"/>
      <c r="TIO6" s="535"/>
      <c r="TIP6" s="535"/>
      <c r="TIQ6" s="535"/>
      <c r="TIR6" s="535"/>
      <c r="TIS6" s="535"/>
      <c r="TIT6" s="535"/>
      <c r="TIU6" s="535"/>
      <c r="TIV6" s="535"/>
      <c r="TIW6" s="535"/>
      <c r="TIX6" s="535"/>
      <c r="TIY6" s="535"/>
      <c r="TIZ6" s="535"/>
      <c r="TJA6" s="535"/>
      <c r="TJB6" s="535"/>
      <c r="TJC6" s="535"/>
      <c r="TJD6" s="535"/>
      <c r="TJE6" s="535"/>
      <c r="TJF6" s="535"/>
      <c r="TJG6" s="535"/>
      <c r="TJH6" s="535"/>
      <c r="TJI6" s="535"/>
      <c r="TJJ6" s="535"/>
      <c r="TJK6" s="535"/>
      <c r="TJL6" s="535"/>
      <c r="TJM6" s="535"/>
      <c r="TJN6" s="535"/>
      <c r="TJO6" s="535"/>
      <c r="TJP6" s="535"/>
      <c r="TJQ6" s="535"/>
      <c r="TJR6" s="535"/>
      <c r="TJS6" s="535"/>
      <c r="TJT6" s="535"/>
      <c r="TJU6" s="535"/>
      <c r="TJV6" s="535"/>
      <c r="TJW6" s="535"/>
      <c r="TJX6" s="535"/>
      <c r="TJY6" s="535"/>
      <c r="TJZ6" s="535"/>
      <c r="TKA6" s="535"/>
      <c r="TKB6" s="535"/>
      <c r="TKC6" s="535"/>
      <c r="TKD6" s="535"/>
      <c r="TKE6" s="535"/>
      <c r="TKF6" s="535"/>
      <c r="TKG6" s="535"/>
      <c r="TKH6" s="535"/>
      <c r="TKI6" s="535"/>
      <c r="TKJ6" s="535"/>
      <c r="TKK6" s="535"/>
      <c r="TKL6" s="535"/>
      <c r="TKM6" s="535"/>
      <c r="TKN6" s="535"/>
      <c r="TKO6" s="535"/>
      <c r="TKP6" s="535"/>
      <c r="TKQ6" s="535"/>
      <c r="TKR6" s="535"/>
      <c r="TKS6" s="535"/>
      <c r="TKT6" s="535"/>
      <c r="TKU6" s="535"/>
      <c r="TKV6" s="535"/>
      <c r="TKW6" s="535"/>
      <c r="TKX6" s="535"/>
      <c r="TKY6" s="535"/>
      <c r="TKZ6" s="535"/>
      <c r="TLA6" s="535"/>
      <c r="TLB6" s="535"/>
      <c r="TLC6" s="535"/>
      <c r="TLD6" s="535"/>
      <c r="TLE6" s="535"/>
      <c r="TLF6" s="535"/>
      <c r="TLG6" s="535"/>
      <c r="TLH6" s="535"/>
      <c r="TLI6" s="535"/>
      <c r="TLJ6" s="535"/>
      <c r="TLK6" s="535"/>
      <c r="TLL6" s="535"/>
      <c r="TLM6" s="535"/>
      <c r="TLN6" s="535"/>
      <c r="TLO6" s="535"/>
      <c r="TLP6" s="535"/>
      <c r="TLQ6" s="535"/>
      <c r="TLR6" s="535"/>
      <c r="TLS6" s="535"/>
      <c r="TLT6" s="535"/>
      <c r="TLU6" s="535"/>
      <c r="TLV6" s="535"/>
      <c r="TLW6" s="535"/>
      <c r="TLX6" s="535"/>
      <c r="TLY6" s="535"/>
      <c r="TLZ6" s="535"/>
      <c r="TMA6" s="535"/>
      <c r="TMB6" s="535"/>
      <c r="TMC6" s="535"/>
      <c r="TMD6" s="535"/>
      <c r="TME6" s="535"/>
      <c r="TMF6" s="535"/>
      <c r="TMG6" s="535"/>
      <c r="TMH6" s="535"/>
      <c r="TMI6" s="535"/>
      <c r="TMJ6" s="535"/>
      <c r="TMK6" s="535"/>
      <c r="TML6" s="535"/>
      <c r="TMM6" s="535"/>
      <c r="TMN6" s="535"/>
      <c r="TMO6" s="535"/>
      <c r="TMP6" s="535"/>
      <c r="TMQ6" s="535"/>
      <c r="TMR6" s="535"/>
      <c r="TMS6" s="535"/>
      <c r="TMT6" s="535"/>
      <c r="TMU6" s="535"/>
      <c r="TMV6" s="535"/>
      <c r="TMW6" s="535"/>
      <c r="TMX6" s="535"/>
      <c r="TMY6" s="535"/>
      <c r="TMZ6" s="535"/>
      <c r="TNA6" s="535"/>
      <c r="TNB6" s="535"/>
      <c r="TNC6" s="535"/>
      <c r="TND6" s="535"/>
      <c r="TNE6" s="535"/>
      <c r="TNF6" s="535"/>
      <c r="TNG6" s="535"/>
      <c r="TNH6" s="535"/>
      <c r="TNI6" s="535"/>
      <c r="TNJ6" s="535"/>
      <c r="TNK6" s="535"/>
      <c r="TNL6" s="535"/>
      <c r="TNM6" s="535"/>
      <c r="TNN6" s="535"/>
      <c r="TNO6" s="535"/>
      <c r="TNP6" s="535"/>
      <c r="TNQ6" s="535"/>
      <c r="TNR6" s="535"/>
      <c r="TNS6" s="535"/>
      <c r="TNT6" s="535"/>
      <c r="TNU6" s="535"/>
      <c r="TNV6" s="535"/>
      <c r="TNW6" s="535"/>
      <c r="TNX6" s="535"/>
      <c r="TNY6" s="535"/>
      <c r="TNZ6" s="535"/>
      <c r="TOA6" s="535"/>
      <c r="TOB6" s="535"/>
      <c r="TOC6" s="535"/>
      <c r="TOD6" s="535"/>
      <c r="TOE6" s="535"/>
      <c r="TOF6" s="535"/>
      <c r="TOG6" s="535"/>
      <c r="TOH6" s="535"/>
      <c r="TOI6" s="535"/>
      <c r="TOJ6" s="535"/>
      <c r="TOK6" s="535"/>
      <c r="TOL6" s="535"/>
      <c r="TOM6" s="535"/>
      <c r="TON6" s="535"/>
      <c r="TOO6" s="535"/>
      <c r="TOP6" s="535"/>
      <c r="TOQ6" s="535"/>
      <c r="TOR6" s="535"/>
      <c r="TOS6" s="535"/>
      <c r="TOT6" s="535"/>
      <c r="TOU6" s="535"/>
      <c r="TOV6" s="535"/>
      <c r="TOW6" s="535"/>
      <c r="TOX6" s="535"/>
      <c r="TOY6" s="535"/>
      <c r="TOZ6" s="535"/>
      <c r="TPA6" s="535"/>
      <c r="TPB6" s="535"/>
      <c r="TPC6" s="535"/>
      <c r="TPD6" s="535"/>
      <c r="TPE6" s="535"/>
      <c r="TPF6" s="535"/>
      <c r="TPG6" s="535"/>
      <c r="TPH6" s="535"/>
      <c r="TPI6" s="535"/>
      <c r="TPJ6" s="535"/>
      <c r="TPK6" s="535"/>
      <c r="TPL6" s="535"/>
      <c r="TPM6" s="535"/>
      <c r="TPN6" s="535"/>
      <c r="TPO6" s="535"/>
      <c r="TPP6" s="535"/>
      <c r="TPQ6" s="535"/>
      <c r="TPR6" s="535"/>
      <c r="TPS6" s="535"/>
      <c r="TPT6" s="535"/>
      <c r="TPU6" s="535"/>
      <c r="TPV6" s="535"/>
      <c r="TPW6" s="535"/>
      <c r="TPX6" s="535"/>
      <c r="TPY6" s="535"/>
      <c r="TPZ6" s="535"/>
      <c r="TQA6" s="535"/>
      <c r="TQB6" s="535"/>
      <c r="TQC6" s="535"/>
      <c r="TQD6" s="535"/>
      <c r="TQE6" s="535"/>
      <c r="TQF6" s="535"/>
      <c r="TQG6" s="535"/>
      <c r="TQH6" s="535"/>
      <c r="TQI6" s="535"/>
      <c r="TQJ6" s="535"/>
      <c r="TQK6" s="535"/>
      <c r="TQL6" s="535"/>
      <c r="TQM6" s="535"/>
      <c r="TQN6" s="535"/>
      <c r="TQO6" s="535"/>
      <c r="TQP6" s="535"/>
      <c r="TQQ6" s="535"/>
      <c r="TQR6" s="535"/>
      <c r="TQS6" s="535"/>
      <c r="TQT6" s="535"/>
      <c r="TQU6" s="535"/>
      <c r="TQV6" s="535"/>
      <c r="TQW6" s="535"/>
      <c r="TQX6" s="535"/>
      <c r="TQY6" s="535"/>
      <c r="TQZ6" s="535"/>
      <c r="TRA6" s="535"/>
      <c r="TRB6" s="535"/>
      <c r="TRC6" s="535"/>
      <c r="TRD6" s="535"/>
      <c r="TRE6" s="535"/>
      <c r="TRF6" s="535"/>
      <c r="TRG6" s="535"/>
      <c r="TRH6" s="535"/>
      <c r="TRI6" s="535"/>
      <c r="TRJ6" s="535"/>
      <c r="TRK6" s="535"/>
      <c r="TRL6" s="535"/>
      <c r="TRM6" s="535"/>
      <c r="TRN6" s="535"/>
      <c r="TRO6" s="535"/>
      <c r="TRP6" s="535"/>
      <c r="TRQ6" s="535"/>
      <c r="TRR6" s="535"/>
      <c r="TRS6" s="535"/>
      <c r="TRT6" s="535"/>
      <c r="TRU6" s="535"/>
      <c r="TRV6" s="535"/>
      <c r="TRW6" s="535"/>
      <c r="TRX6" s="535"/>
      <c r="TRY6" s="535"/>
      <c r="TRZ6" s="535"/>
      <c r="TSA6" s="535"/>
      <c r="TSB6" s="535"/>
      <c r="TSC6" s="535"/>
      <c r="TSD6" s="535"/>
      <c r="TSE6" s="535"/>
      <c r="TSF6" s="535"/>
      <c r="TSG6" s="535"/>
      <c r="TSH6" s="535"/>
      <c r="TSI6" s="535"/>
      <c r="TSJ6" s="535"/>
      <c r="TSK6" s="535"/>
      <c r="TSL6" s="535"/>
      <c r="TSM6" s="535"/>
      <c r="TSN6" s="535"/>
      <c r="TSO6" s="535"/>
      <c r="TSP6" s="535"/>
      <c r="TSQ6" s="535"/>
      <c r="TSR6" s="535"/>
      <c r="TSS6" s="535"/>
      <c r="TST6" s="535"/>
      <c r="TSU6" s="535"/>
      <c r="TSV6" s="535"/>
      <c r="TSW6" s="535"/>
      <c r="TSX6" s="535"/>
      <c r="TSY6" s="535"/>
      <c r="TSZ6" s="535"/>
      <c r="TTA6" s="535"/>
      <c r="TTB6" s="535"/>
      <c r="TTC6" s="535"/>
      <c r="TTD6" s="535"/>
      <c r="TTE6" s="535"/>
      <c r="TTF6" s="535"/>
      <c r="TTG6" s="535"/>
      <c r="TTH6" s="535"/>
      <c r="TTI6" s="535"/>
      <c r="TTJ6" s="535"/>
      <c r="TTK6" s="535"/>
      <c r="TTL6" s="535"/>
      <c r="TTM6" s="535"/>
      <c r="TTN6" s="535"/>
      <c r="TTO6" s="535"/>
      <c r="TTP6" s="535"/>
      <c r="TTQ6" s="535"/>
      <c r="TTR6" s="535"/>
      <c r="TTS6" s="535"/>
      <c r="TTT6" s="535"/>
      <c r="TTU6" s="535"/>
      <c r="TTV6" s="535"/>
      <c r="TTW6" s="535"/>
      <c r="TTX6" s="535"/>
      <c r="TTY6" s="535"/>
      <c r="TTZ6" s="535"/>
      <c r="TUA6" s="535"/>
      <c r="TUB6" s="535"/>
      <c r="TUC6" s="535"/>
      <c r="TUD6" s="535"/>
      <c r="TUE6" s="535"/>
      <c r="TUF6" s="535"/>
      <c r="TUG6" s="535"/>
      <c r="TUH6" s="535"/>
      <c r="TUI6" s="535"/>
      <c r="TUJ6" s="535"/>
      <c r="TUK6" s="535"/>
      <c r="TUL6" s="535"/>
      <c r="TUM6" s="535"/>
      <c r="TUN6" s="535"/>
      <c r="TUO6" s="535"/>
      <c r="TUP6" s="535"/>
      <c r="TUQ6" s="535"/>
      <c r="TUR6" s="535"/>
      <c r="TUS6" s="535"/>
      <c r="TUT6" s="535"/>
      <c r="TUU6" s="535"/>
      <c r="TUV6" s="535"/>
      <c r="TUW6" s="535"/>
      <c r="TUX6" s="535"/>
      <c r="TUY6" s="535"/>
      <c r="TUZ6" s="535"/>
      <c r="TVA6" s="535"/>
      <c r="TVB6" s="535"/>
      <c r="TVC6" s="535"/>
      <c r="TVD6" s="535"/>
      <c r="TVE6" s="535"/>
      <c r="TVF6" s="535"/>
      <c r="TVG6" s="535"/>
      <c r="TVH6" s="535"/>
      <c r="TVI6" s="535"/>
      <c r="TVJ6" s="535"/>
      <c r="TVK6" s="535"/>
      <c r="TVL6" s="535"/>
      <c r="TVM6" s="535"/>
      <c r="TVN6" s="535"/>
      <c r="TVO6" s="535"/>
      <c r="TVP6" s="535"/>
      <c r="TVQ6" s="535"/>
      <c r="TVR6" s="535"/>
      <c r="TVS6" s="535"/>
      <c r="TVT6" s="535"/>
      <c r="TVU6" s="535"/>
      <c r="TVV6" s="535"/>
      <c r="TVW6" s="535"/>
      <c r="TVX6" s="535"/>
      <c r="TVY6" s="535"/>
      <c r="TVZ6" s="535"/>
      <c r="TWA6" s="535"/>
      <c r="TWB6" s="535"/>
      <c r="TWC6" s="535"/>
      <c r="TWD6" s="535"/>
      <c r="TWE6" s="535"/>
      <c r="TWF6" s="535"/>
      <c r="TWG6" s="535"/>
      <c r="TWH6" s="535"/>
      <c r="TWI6" s="535"/>
      <c r="TWJ6" s="535"/>
      <c r="TWK6" s="535"/>
      <c r="TWL6" s="535"/>
      <c r="TWM6" s="535"/>
      <c r="TWN6" s="535"/>
      <c r="TWO6" s="535"/>
      <c r="TWP6" s="535"/>
      <c r="TWQ6" s="535"/>
      <c r="TWR6" s="535"/>
      <c r="TWS6" s="535"/>
      <c r="TWT6" s="535"/>
      <c r="TWU6" s="535"/>
      <c r="TWV6" s="535"/>
      <c r="TWW6" s="535"/>
      <c r="TWX6" s="535"/>
      <c r="TWY6" s="535"/>
      <c r="TWZ6" s="535"/>
      <c r="TXA6" s="535"/>
      <c r="TXB6" s="535"/>
      <c r="TXC6" s="535"/>
      <c r="TXD6" s="535"/>
      <c r="TXE6" s="535"/>
      <c r="TXF6" s="535"/>
      <c r="TXG6" s="535"/>
      <c r="TXH6" s="535"/>
      <c r="TXI6" s="535"/>
      <c r="TXJ6" s="535"/>
      <c r="TXK6" s="535"/>
      <c r="TXL6" s="535"/>
      <c r="TXM6" s="535"/>
      <c r="TXN6" s="535"/>
      <c r="TXO6" s="535"/>
      <c r="TXP6" s="535"/>
      <c r="TXQ6" s="535"/>
      <c r="TXR6" s="535"/>
      <c r="TXS6" s="535"/>
      <c r="TXT6" s="535"/>
      <c r="TXU6" s="535"/>
      <c r="TXV6" s="535"/>
      <c r="TXW6" s="535"/>
      <c r="TXX6" s="535"/>
      <c r="TXY6" s="535"/>
      <c r="TXZ6" s="535"/>
      <c r="TYA6" s="535"/>
      <c r="TYB6" s="535"/>
      <c r="TYC6" s="535"/>
      <c r="TYD6" s="535"/>
      <c r="TYE6" s="535"/>
      <c r="TYF6" s="535"/>
      <c r="TYG6" s="535"/>
      <c r="TYH6" s="535"/>
      <c r="TYI6" s="535"/>
      <c r="TYJ6" s="535"/>
      <c r="TYK6" s="535"/>
      <c r="TYL6" s="535"/>
      <c r="TYM6" s="535"/>
      <c r="TYN6" s="535"/>
      <c r="TYO6" s="535"/>
      <c r="TYP6" s="535"/>
      <c r="TYQ6" s="535"/>
      <c r="TYR6" s="535"/>
      <c r="TYS6" s="535"/>
      <c r="TYT6" s="535"/>
      <c r="TYU6" s="535"/>
      <c r="TYV6" s="535"/>
      <c r="TYW6" s="535"/>
      <c r="TYX6" s="535"/>
      <c r="TYY6" s="535"/>
      <c r="TYZ6" s="535"/>
      <c r="TZA6" s="535"/>
      <c r="TZB6" s="535"/>
      <c r="TZC6" s="535"/>
      <c r="TZD6" s="535"/>
      <c r="TZE6" s="535"/>
      <c r="TZF6" s="535"/>
      <c r="TZG6" s="535"/>
      <c r="TZH6" s="535"/>
      <c r="TZI6" s="535"/>
      <c r="TZJ6" s="535"/>
      <c r="TZK6" s="535"/>
      <c r="TZL6" s="535"/>
      <c r="TZM6" s="535"/>
      <c r="TZN6" s="535"/>
      <c r="TZO6" s="535"/>
      <c r="TZP6" s="535"/>
      <c r="TZQ6" s="535"/>
      <c r="TZR6" s="535"/>
      <c r="TZS6" s="535"/>
      <c r="TZT6" s="535"/>
      <c r="TZU6" s="535"/>
      <c r="TZV6" s="535"/>
      <c r="TZW6" s="535"/>
      <c r="TZX6" s="535"/>
      <c r="TZY6" s="535"/>
      <c r="TZZ6" s="535"/>
      <c r="UAA6" s="535"/>
      <c r="UAB6" s="535"/>
      <c r="UAC6" s="535"/>
      <c r="UAD6" s="535"/>
      <c r="UAE6" s="535"/>
      <c r="UAF6" s="535"/>
      <c r="UAG6" s="535"/>
      <c r="UAH6" s="535"/>
      <c r="UAI6" s="535"/>
      <c r="UAJ6" s="535"/>
      <c r="UAK6" s="535"/>
      <c r="UAL6" s="535"/>
      <c r="UAM6" s="535"/>
      <c r="UAN6" s="535"/>
      <c r="UAO6" s="535"/>
      <c r="UAP6" s="535"/>
      <c r="UAQ6" s="535"/>
      <c r="UAR6" s="535"/>
      <c r="UAS6" s="535"/>
      <c r="UAT6" s="535"/>
      <c r="UAU6" s="535"/>
      <c r="UAV6" s="535"/>
      <c r="UAW6" s="535"/>
      <c r="UAX6" s="535"/>
      <c r="UAY6" s="535"/>
      <c r="UAZ6" s="535"/>
      <c r="UBA6" s="535"/>
      <c r="UBB6" s="535"/>
      <c r="UBC6" s="535"/>
      <c r="UBD6" s="535"/>
      <c r="UBE6" s="535"/>
      <c r="UBF6" s="535"/>
      <c r="UBG6" s="535"/>
      <c r="UBH6" s="535"/>
      <c r="UBI6" s="535"/>
      <c r="UBJ6" s="535"/>
      <c r="UBK6" s="535"/>
      <c r="UBL6" s="535"/>
      <c r="UBM6" s="535"/>
      <c r="UBN6" s="535"/>
      <c r="UBO6" s="535"/>
      <c r="UBP6" s="535"/>
      <c r="UBQ6" s="535"/>
      <c r="UBR6" s="535"/>
      <c r="UBS6" s="535"/>
      <c r="UBT6" s="535"/>
      <c r="UBU6" s="535"/>
      <c r="UBV6" s="535"/>
      <c r="UBW6" s="535"/>
      <c r="UBX6" s="535"/>
      <c r="UBY6" s="535"/>
      <c r="UBZ6" s="535"/>
      <c r="UCA6" s="535"/>
      <c r="UCB6" s="535"/>
      <c r="UCC6" s="535"/>
      <c r="UCD6" s="535"/>
      <c r="UCE6" s="535"/>
      <c r="UCF6" s="535"/>
      <c r="UCG6" s="535"/>
      <c r="UCH6" s="535"/>
      <c r="UCI6" s="535"/>
      <c r="UCJ6" s="535"/>
      <c r="UCK6" s="535"/>
      <c r="UCL6" s="535"/>
      <c r="UCM6" s="535"/>
      <c r="UCN6" s="535"/>
      <c r="UCO6" s="535"/>
      <c r="UCP6" s="535"/>
      <c r="UCQ6" s="535"/>
      <c r="UCR6" s="535"/>
      <c r="UCS6" s="535"/>
      <c r="UCT6" s="535"/>
      <c r="UCU6" s="535"/>
      <c r="UCV6" s="535"/>
      <c r="UCW6" s="535"/>
      <c r="UCX6" s="535"/>
      <c r="UCY6" s="535"/>
      <c r="UCZ6" s="535"/>
      <c r="UDA6" s="535"/>
      <c r="UDB6" s="535"/>
      <c r="UDC6" s="535"/>
      <c r="UDD6" s="535"/>
      <c r="UDE6" s="535"/>
      <c r="UDF6" s="535"/>
      <c r="UDG6" s="535"/>
      <c r="UDH6" s="535"/>
      <c r="UDI6" s="535"/>
      <c r="UDJ6" s="535"/>
      <c r="UDK6" s="535"/>
      <c r="UDL6" s="535"/>
      <c r="UDM6" s="535"/>
      <c r="UDN6" s="535"/>
      <c r="UDO6" s="535"/>
      <c r="UDP6" s="535"/>
      <c r="UDQ6" s="535"/>
      <c r="UDR6" s="535"/>
      <c r="UDS6" s="535"/>
      <c r="UDT6" s="535"/>
      <c r="UDU6" s="535"/>
      <c r="UDV6" s="535"/>
      <c r="UDW6" s="535"/>
      <c r="UDX6" s="535"/>
      <c r="UDY6" s="535"/>
      <c r="UDZ6" s="535"/>
      <c r="UEA6" s="535"/>
      <c r="UEB6" s="535"/>
      <c r="UEC6" s="535"/>
      <c r="UED6" s="535"/>
      <c r="UEE6" s="535"/>
      <c r="UEF6" s="535"/>
      <c r="UEG6" s="535"/>
      <c r="UEH6" s="535"/>
      <c r="UEI6" s="535"/>
      <c r="UEJ6" s="535"/>
      <c r="UEK6" s="535"/>
      <c r="UEL6" s="535"/>
      <c r="UEM6" s="535"/>
      <c r="UEN6" s="535"/>
      <c r="UEO6" s="535"/>
      <c r="UEP6" s="535"/>
      <c r="UEQ6" s="535"/>
      <c r="UER6" s="535"/>
      <c r="UES6" s="535"/>
      <c r="UET6" s="535"/>
      <c r="UEU6" s="535"/>
      <c r="UEV6" s="535"/>
      <c r="UEW6" s="535"/>
      <c r="UEX6" s="535"/>
      <c r="UEY6" s="535"/>
      <c r="UEZ6" s="535"/>
      <c r="UFA6" s="535"/>
      <c r="UFB6" s="535"/>
      <c r="UFC6" s="535"/>
      <c r="UFD6" s="535"/>
      <c r="UFE6" s="535"/>
      <c r="UFF6" s="535"/>
      <c r="UFG6" s="535"/>
      <c r="UFH6" s="535"/>
      <c r="UFI6" s="535"/>
      <c r="UFJ6" s="535"/>
      <c r="UFK6" s="535"/>
      <c r="UFL6" s="535"/>
      <c r="UFM6" s="535"/>
      <c r="UFN6" s="535"/>
      <c r="UFO6" s="535"/>
      <c r="UFP6" s="535"/>
      <c r="UFQ6" s="535"/>
      <c r="UFR6" s="535"/>
      <c r="UFS6" s="535"/>
      <c r="UFT6" s="535"/>
      <c r="UFU6" s="535"/>
      <c r="UFV6" s="535"/>
      <c r="UFW6" s="535"/>
      <c r="UFX6" s="535"/>
      <c r="UFY6" s="535"/>
      <c r="UFZ6" s="535"/>
      <c r="UGA6" s="535"/>
      <c r="UGB6" s="535"/>
      <c r="UGC6" s="535"/>
      <c r="UGD6" s="535"/>
      <c r="UGE6" s="535"/>
      <c r="UGF6" s="535"/>
      <c r="UGG6" s="535"/>
      <c r="UGH6" s="535"/>
      <c r="UGI6" s="535"/>
      <c r="UGJ6" s="535"/>
      <c r="UGK6" s="535"/>
      <c r="UGL6" s="535"/>
      <c r="UGM6" s="535"/>
      <c r="UGN6" s="535"/>
      <c r="UGO6" s="535"/>
      <c r="UGP6" s="535"/>
      <c r="UGQ6" s="535"/>
      <c r="UGR6" s="535"/>
      <c r="UGS6" s="535"/>
      <c r="UGT6" s="535"/>
      <c r="UGU6" s="535"/>
      <c r="UGV6" s="535"/>
      <c r="UGW6" s="535"/>
      <c r="UGX6" s="535"/>
      <c r="UGY6" s="535"/>
      <c r="UGZ6" s="535"/>
      <c r="UHA6" s="535"/>
      <c r="UHB6" s="535"/>
      <c r="UHC6" s="535"/>
      <c r="UHD6" s="535"/>
      <c r="UHE6" s="535"/>
      <c r="UHF6" s="535"/>
      <c r="UHG6" s="535"/>
      <c r="UHH6" s="535"/>
      <c r="UHI6" s="535"/>
      <c r="UHJ6" s="535"/>
      <c r="UHK6" s="535"/>
      <c r="UHL6" s="535"/>
      <c r="UHM6" s="535"/>
      <c r="UHN6" s="535"/>
      <c r="UHO6" s="535"/>
      <c r="UHP6" s="535"/>
      <c r="UHQ6" s="535"/>
      <c r="UHR6" s="535"/>
      <c r="UHS6" s="535"/>
      <c r="UHT6" s="535"/>
      <c r="UHU6" s="535"/>
      <c r="UHV6" s="535"/>
      <c r="UHW6" s="535"/>
      <c r="UHX6" s="535"/>
      <c r="UHY6" s="535"/>
      <c r="UHZ6" s="535"/>
      <c r="UIA6" s="535"/>
      <c r="UIB6" s="535"/>
      <c r="UIC6" s="535"/>
      <c r="UID6" s="535"/>
      <c r="UIE6" s="535"/>
      <c r="UIF6" s="535"/>
      <c r="UIG6" s="535"/>
      <c r="UIH6" s="535"/>
      <c r="UII6" s="535"/>
      <c r="UIJ6" s="535"/>
      <c r="UIK6" s="535"/>
      <c r="UIL6" s="535"/>
      <c r="UIM6" s="535"/>
      <c r="UIN6" s="535"/>
      <c r="UIO6" s="535"/>
      <c r="UIP6" s="535"/>
      <c r="UIQ6" s="535"/>
      <c r="UIR6" s="535"/>
      <c r="UIS6" s="535"/>
      <c r="UIT6" s="535"/>
      <c r="UIU6" s="535"/>
      <c r="UIV6" s="535"/>
      <c r="UIW6" s="535"/>
      <c r="UIX6" s="535"/>
      <c r="UIY6" s="535"/>
      <c r="UIZ6" s="535"/>
      <c r="UJA6" s="535"/>
      <c r="UJB6" s="535"/>
      <c r="UJC6" s="535"/>
      <c r="UJD6" s="535"/>
      <c r="UJE6" s="535"/>
      <c r="UJF6" s="535"/>
      <c r="UJG6" s="535"/>
      <c r="UJH6" s="535"/>
      <c r="UJI6" s="535"/>
      <c r="UJJ6" s="535"/>
      <c r="UJK6" s="535"/>
      <c r="UJL6" s="535"/>
      <c r="UJM6" s="535"/>
      <c r="UJN6" s="535"/>
      <c r="UJO6" s="535"/>
      <c r="UJP6" s="535"/>
      <c r="UJQ6" s="535"/>
      <c r="UJR6" s="535"/>
      <c r="UJS6" s="535"/>
      <c r="UJT6" s="535"/>
      <c r="UJU6" s="535"/>
      <c r="UJV6" s="535"/>
      <c r="UJW6" s="535"/>
      <c r="UJX6" s="535"/>
      <c r="UJY6" s="535"/>
      <c r="UJZ6" s="535"/>
      <c r="UKA6" s="535"/>
      <c r="UKB6" s="535"/>
      <c r="UKC6" s="535"/>
      <c r="UKD6" s="535"/>
      <c r="UKE6" s="535"/>
      <c r="UKF6" s="535"/>
      <c r="UKG6" s="535"/>
      <c r="UKH6" s="535"/>
      <c r="UKI6" s="535"/>
      <c r="UKJ6" s="535"/>
      <c r="UKK6" s="535"/>
      <c r="UKL6" s="535"/>
      <c r="UKM6" s="535"/>
      <c r="UKN6" s="535"/>
      <c r="UKO6" s="535"/>
      <c r="UKP6" s="535"/>
      <c r="UKQ6" s="535"/>
      <c r="UKR6" s="535"/>
      <c r="UKS6" s="535"/>
      <c r="UKT6" s="535"/>
      <c r="UKU6" s="535"/>
      <c r="UKV6" s="535"/>
      <c r="UKW6" s="535"/>
      <c r="UKX6" s="535"/>
      <c r="UKY6" s="535"/>
      <c r="UKZ6" s="535"/>
      <c r="ULA6" s="535"/>
      <c r="ULB6" s="535"/>
      <c r="ULC6" s="535"/>
      <c r="ULD6" s="535"/>
      <c r="ULE6" s="535"/>
      <c r="ULF6" s="535"/>
      <c r="ULG6" s="535"/>
      <c r="ULH6" s="535"/>
      <c r="ULI6" s="535"/>
      <c r="ULJ6" s="535"/>
      <c r="ULK6" s="535"/>
      <c r="ULL6" s="535"/>
      <c r="ULM6" s="535"/>
      <c r="ULN6" s="535"/>
      <c r="ULO6" s="535"/>
      <c r="ULP6" s="535"/>
      <c r="ULQ6" s="535"/>
      <c r="ULR6" s="535"/>
      <c r="ULS6" s="535"/>
      <c r="ULT6" s="535"/>
      <c r="ULU6" s="535"/>
      <c r="ULV6" s="535"/>
      <c r="ULW6" s="535"/>
      <c r="ULX6" s="535"/>
      <c r="ULY6" s="535"/>
      <c r="ULZ6" s="535"/>
      <c r="UMA6" s="535"/>
      <c r="UMB6" s="535"/>
      <c r="UMC6" s="535"/>
      <c r="UMD6" s="535"/>
      <c r="UME6" s="535"/>
      <c r="UMF6" s="535"/>
      <c r="UMG6" s="535"/>
      <c r="UMH6" s="535"/>
      <c r="UMI6" s="535"/>
      <c r="UMJ6" s="535"/>
      <c r="UMK6" s="535"/>
      <c r="UML6" s="535"/>
      <c r="UMM6" s="535"/>
      <c r="UMN6" s="535"/>
      <c r="UMO6" s="535"/>
      <c r="UMP6" s="535"/>
      <c r="UMQ6" s="535"/>
      <c r="UMR6" s="535"/>
      <c r="UMS6" s="535"/>
      <c r="UMT6" s="535"/>
      <c r="UMU6" s="535"/>
      <c r="UMV6" s="535"/>
      <c r="UMW6" s="535"/>
      <c r="UMX6" s="535"/>
      <c r="UMY6" s="535"/>
      <c r="UMZ6" s="535"/>
      <c r="UNA6" s="535"/>
      <c r="UNB6" s="535"/>
      <c r="UNC6" s="535"/>
      <c r="UND6" s="535"/>
      <c r="UNE6" s="535"/>
      <c r="UNF6" s="535"/>
      <c r="UNG6" s="535"/>
      <c r="UNH6" s="535"/>
      <c r="UNI6" s="535"/>
      <c r="UNJ6" s="535"/>
      <c r="UNK6" s="535"/>
      <c r="UNL6" s="535"/>
      <c r="UNM6" s="535"/>
      <c r="UNN6" s="535"/>
      <c r="UNO6" s="535"/>
      <c r="UNP6" s="535"/>
      <c r="UNQ6" s="535"/>
      <c r="UNR6" s="535"/>
      <c r="UNS6" s="535"/>
      <c r="UNT6" s="535"/>
      <c r="UNU6" s="535"/>
      <c r="UNV6" s="535"/>
      <c r="UNW6" s="535"/>
      <c r="UNX6" s="535"/>
      <c r="UNY6" s="535"/>
      <c r="UNZ6" s="535"/>
      <c r="UOA6" s="535"/>
      <c r="UOB6" s="535"/>
      <c r="UOC6" s="535"/>
      <c r="UOD6" s="535"/>
      <c r="UOE6" s="535"/>
      <c r="UOF6" s="535"/>
      <c r="UOG6" s="535"/>
      <c r="UOH6" s="535"/>
      <c r="UOI6" s="535"/>
      <c r="UOJ6" s="535"/>
      <c r="UOK6" s="535"/>
      <c r="UOL6" s="535"/>
      <c r="UOM6" s="535"/>
      <c r="UON6" s="535"/>
      <c r="UOO6" s="535"/>
      <c r="UOP6" s="535"/>
      <c r="UOQ6" s="535"/>
      <c r="UOR6" s="535"/>
      <c r="UOS6" s="535"/>
      <c r="UOT6" s="535"/>
      <c r="UOU6" s="535"/>
      <c r="UOV6" s="535"/>
      <c r="UOW6" s="535"/>
      <c r="UOX6" s="535"/>
      <c r="UOY6" s="535"/>
      <c r="UOZ6" s="535"/>
      <c r="UPA6" s="535"/>
      <c r="UPB6" s="535"/>
      <c r="UPC6" s="535"/>
      <c r="UPD6" s="535"/>
      <c r="UPE6" s="535"/>
      <c r="UPF6" s="535"/>
      <c r="UPG6" s="535"/>
      <c r="UPH6" s="535"/>
      <c r="UPI6" s="535"/>
      <c r="UPJ6" s="535"/>
      <c r="UPK6" s="535"/>
      <c r="UPL6" s="535"/>
      <c r="UPM6" s="535"/>
      <c r="UPN6" s="535"/>
      <c r="UPO6" s="535"/>
      <c r="UPP6" s="535"/>
      <c r="UPQ6" s="535"/>
      <c r="UPR6" s="535"/>
      <c r="UPS6" s="535"/>
      <c r="UPT6" s="535"/>
      <c r="UPU6" s="535"/>
      <c r="UPV6" s="535"/>
      <c r="UPW6" s="535"/>
      <c r="UPX6" s="535"/>
      <c r="UPY6" s="535"/>
      <c r="UPZ6" s="535"/>
      <c r="UQA6" s="535"/>
      <c r="UQB6" s="535"/>
      <c r="UQC6" s="535"/>
      <c r="UQD6" s="535"/>
      <c r="UQE6" s="535"/>
      <c r="UQF6" s="535"/>
      <c r="UQG6" s="535"/>
      <c r="UQH6" s="535"/>
      <c r="UQI6" s="535"/>
      <c r="UQJ6" s="535"/>
      <c r="UQK6" s="535"/>
      <c r="UQL6" s="535"/>
      <c r="UQM6" s="535"/>
      <c r="UQN6" s="535"/>
      <c r="UQO6" s="535"/>
      <c r="UQP6" s="535"/>
      <c r="UQQ6" s="535"/>
      <c r="UQR6" s="535"/>
      <c r="UQS6" s="535"/>
      <c r="UQT6" s="535"/>
      <c r="UQU6" s="535"/>
      <c r="UQV6" s="535"/>
      <c r="UQW6" s="535"/>
      <c r="UQX6" s="535"/>
      <c r="UQY6" s="535"/>
      <c r="UQZ6" s="535"/>
      <c r="URA6" s="535"/>
      <c r="URB6" s="535"/>
      <c r="URC6" s="535"/>
      <c r="URD6" s="535"/>
      <c r="URE6" s="535"/>
      <c r="URF6" s="535"/>
      <c r="URG6" s="535"/>
      <c r="URH6" s="535"/>
      <c r="URI6" s="535"/>
      <c r="URJ6" s="535"/>
      <c r="URK6" s="535"/>
      <c r="URL6" s="535"/>
      <c r="URM6" s="535"/>
      <c r="URN6" s="535"/>
      <c r="URO6" s="535"/>
      <c r="URP6" s="535"/>
      <c r="URQ6" s="535"/>
      <c r="URR6" s="535"/>
      <c r="URS6" s="535"/>
      <c r="URT6" s="535"/>
      <c r="URU6" s="535"/>
      <c r="URV6" s="535"/>
      <c r="URW6" s="535"/>
      <c r="URX6" s="535"/>
      <c r="URY6" s="535"/>
      <c r="URZ6" s="535"/>
      <c r="USA6" s="535"/>
      <c r="USB6" s="535"/>
      <c r="USC6" s="535"/>
      <c r="USD6" s="535"/>
      <c r="USE6" s="535"/>
      <c r="USF6" s="535"/>
      <c r="USG6" s="535"/>
      <c r="USH6" s="535"/>
      <c r="USI6" s="535"/>
      <c r="USJ6" s="535"/>
      <c r="USK6" s="535"/>
      <c r="USL6" s="535"/>
      <c r="USM6" s="535"/>
      <c r="USN6" s="535"/>
      <c r="USO6" s="535"/>
      <c r="USP6" s="535"/>
      <c r="USQ6" s="535"/>
      <c r="USR6" s="535"/>
      <c r="USS6" s="535"/>
      <c r="UST6" s="535"/>
      <c r="USU6" s="535"/>
      <c r="USV6" s="535"/>
      <c r="USW6" s="535"/>
      <c r="USX6" s="535"/>
      <c r="USY6" s="535"/>
      <c r="USZ6" s="535"/>
      <c r="UTA6" s="535"/>
      <c r="UTB6" s="535"/>
      <c r="UTC6" s="535"/>
      <c r="UTD6" s="535"/>
      <c r="UTE6" s="535"/>
      <c r="UTF6" s="535"/>
      <c r="UTG6" s="535"/>
      <c r="UTH6" s="535"/>
      <c r="UTI6" s="535"/>
      <c r="UTJ6" s="535"/>
      <c r="UTK6" s="535"/>
      <c r="UTL6" s="535"/>
      <c r="UTM6" s="535"/>
      <c r="UTN6" s="535"/>
      <c r="UTO6" s="535"/>
      <c r="UTP6" s="535"/>
      <c r="UTQ6" s="535"/>
      <c r="UTR6" s="535"/>
      <c r="UTS6" s="535"/>
      <c r="UTT6" s="535"/>
      <c r="UTU6" s="535"/>
      <c r="UTV6" s="535"/>
      <c r="UTW6" s="535"/>
      <c r="UTX6" s="535"/>
      <c r="UTY6" s="535"/>
      <c r="UTZ6" s="535"/>
      <c r="UUA6" s="535"/>
      <c r="UUB6" s="535"/>
      <c r="UUC6" s="535"/>
      <c r="UUD6" s="535"/>
      <c r="UUE6" s="535"/>
      <c r="UUF6" s="535"/>
      <c r="UUG6" s="535"/>
      <c r="UUH6" s="535"/>
      <c r="UUI6" s="535"/>
      <c r="UUJ6" s="535"/>
      <c r="UUK6" s="535"/>
      <c r="UUL6" s="535"/>
      <c r="UUM6" s="535"/>
      <c r="UUN6" s="535"/>
      <c r="UUO6" s="535"/>
      <c r="UUP6" s="535"/>
      <c r="UUQ6" s="535"/>
      <c r="UUR6" s="535"/>
      <c r="UUS6" s="535"/>
      <c r="UUT6" s="535"/>
      <c r="UUU6" s="535"/>
      <c r="UUV6" s="535"/>
      <c r="UUW6" s="535"/>
      <c r="UUX6" s="535"/>
      <c r="UUY6" s="535"/>
      <c r="UUZ6" s="535"/>
      <c r="UVA6" s="535"/>
      <c r="UVB6" s="535"/>
      <c r="UVC6" s="535"/>
      <c r="UVD6" s="535"/>
      <c r="UVE6" s="535"/>
      <c r="UVF6" s="535"/>
      <c r="UVG6" s="535"/>
      <c r="UVH6" s="535"/>
      <c r="UVI6" s="535"/>
      <c r="UVJ6" s="535"/>
      <c r="UVK6" s="535"/>
      <c r="UVL6" s="535"/>
      <c r="UVM6" s="535"/>
      <c r="UVN6" s="535"/>
      <c r="UVO6" s="535"/>
      <c r="UVP6" s="535"/>
      <c r="UVQ6" s="535"/>
      <c r="UVR6" s="535"/>
      <c r="UVS6" s="535"/>
      <c r="UVT6" s="535"/>
      <c r="UVU6" s="535"/>
      <c r="UVV6" s="535"/>
      <c r="UVW6" s="535"/>
      <c r="UVX6" s="535"/>
      <c r="UVY6" s="535"/>
      <c r="UVZ6" s="535"/>
      <c r="UWA6" s="535"/>
      <c r="UWB6" s="535"/>
      <c r="UWC6" s="535"/>
      <c r="UWD6" s="535"/>
      <c r="UWE6" s="535"/>
      <c r="UWF6" s="535"/>
      <c r="UWG6" s="535"/>
      <c r="UWH6" s="535"/>
      <c r="UWI6" s="535"/>
      <c r="UWJ6" s="535"/>
      <c r="UWK6" s="535"/>
      <c r="UWL6" s="535"/>
      <c r="UWM6" s="535"/>
      <c r="UWN6" s="535"/>
      <c r="UWO6" s="535"/>
      <c r="UWP6" s="535"/>
      <c r="UWQ6" s="535"/>
      <c r="UWR6" s="535"/>
      <c r="UWS6" s="535"/>
      <c r="UWT6" s="535"/>
      <c r="UWU6" s="535"/>
      <c r="UWV6" s="535"/>
      <c r="UWW6" s="535"/>
      <c r="UWX6" s="535"/>
      <c r="UWY6" s="535"/>
      <c r="UWZ6" s="535"/>
      <c r="UXA6" s="535"/>
      <c r="UXB6" s="535"/>
      <c r="UXC6" s="535"/>
      <c r="UXD6" s="535"/>
      <c r="UXE6" s="535"/>
      <c r="UXF6" s="535"/>
      <c r="UXG6" s="535"/>
      <c r="UXH6" s="535"/>
      <c r="UXI6" s="535"/>
      <c r="UXJ6" s="535"/>
      <c r="UXK6" s="535"/>
      <c r="UXL6" s="535"/>
      <c r="UXM6" s="535"/>
      <c r="UXN6" s="535"/>
      <c r="UXO6" s="535"/>
      <c r="UXP6" s="535"/>
      <c r="UXQ6" s="535"/>
      <c r="UXR6" s="535"/>
      <c r="UXS6" s="535"/>
      <c r="UXT6" s="535"/>
      <c r="UXU6" s="535"/>
      <c r="UXV6" s="535"/>
      <c r="UXW6" s="535"/>
      <c r="UXX6" s="535"/>
      <c r="UXY6" s="535"/>
      <c r="UXZ6" s="535"/>
      <c r="UYA6" s="535"/>
      <c r="UYB6" s="535"/>
      <c r="UYC6" s="535"/>
      <c r="UYD6" s="535"/>
      <c r="UYE6" s="535"/>
      <c r="UYF6" s="535"/>
      <c r="UYG6" s="535"/>
      <c r="UYH6" s="535"/>
      <c r="UYI6" s="535"/>
      <c r="UYJ6" s="535"/>
      <c r="UYK6" s="535"/>
      <c r="UYL6" s="535"/>
      <c r="UYM6" s="535"/>
      <c r="UYN6" s="535"/>
      <c r="UYO6" s="535"/>
      <c r="UYP6" s="535"/>
      <c r="UYQ6" s="535"/>
      <c r="UYR6" s="535"/>
      <c r="UYS6" s="535"/>
      <c r="UYT6" s="535"/>
      <c r="UYU6" s="535"/>
      <c r="UYV6" s="535"/>
      <c r="UYW6" s="535"/>
      <c r="UYX6" s="535"/>
      <c r="UYY6" s="535"/>
      <c r="UYZ6" s="535"/>
      <c r="UZA6" s="535"/>
      <c r="UZB6" s="535"/>
      <c r="UZC6" s="535"/>
      <c r="UZD6" s="535"/>
      <c r="UZE6" s="535"/>
      <c r="UZF6" s="535"/>
      <c r="UZG6" s="535"/>
      <c r="UZH6" s="535"/>
      <c r="UZI6" s="535"/>
      <c r="UZJ6" s="535"/>
      <c r="UZK6" s="535"/>
      <c r="UZL6" s="535"/>
      <c r="UZM6" s="535"/>
      <c r="UZN6" s="535"/>
      <c r="UZO6" s="535"/>
      <c r="UZP6" s="535"/>
      <c r="UZQ6" s="535"/>
      <c r="UZR6" s="535"/>
      <c r="UZS6" s="535"/>
      <c r="UZT6" s="535"/>
      <c r="UZU6" s="535"/>
      <c r="UZV6" s="535"/>
      <c r="UZW6" s="535"/>
      <c r="UZX6" s="535"/>
      <c r="UZY6" s="535"/>
      <c r="UZZ6" s="535"/>
      <c r="VAA6" s="535"/>
      <c r="VAB6" s="535"/>
      <c r="VAC6" s="535"/>
      <c r="VAD6" s="535"/>
      <c r="VAE6" s="535"/>
      <c r="VAF6" s="535"/>
      <c r="VAG6" s="535"/>
      <c r="VAH6" s="535"/>
      <c r="VAI6" s="535"/>
      <c r="VAJ6" s="535"/>
      <c r="VAK6" s="535"/>
      <c r="VAL6" s="535"/>
      <c r="VAM6" s="535"/>
      <c r="VAN6" s="535"/>
      <c r="VAO6" s="535"/>
      <c r="VAP6" s="535"/>
      <c r="VAQ6" s="535"/>
      <c r="VAR6" s="535"/>
      <c r="VAS6" s="535"/>
      <c r="VAT6" s="535"/>
      <c r="VAU6" s="535"/>
      <c r="VAV6" s="535"/>
      <c r="VAW6" s="535"/>
      <c r="VAX6" s="535"/>
      <c r="VAY6" s="535"/>
      <c r="VAZ6" s="535"/>
      <c r="VBA6" s="535"/>
      <c r="VBB6" s="535"/>
      <c r="VBC6" s="535"/>
      <c r="VBD6" s="535"/>
      <c r="VBE6" s="535"/>
      <c r="VBF6" s="535"/>
      <c r="VBG6" s="535"/>
      <c r="VBH6" s="535"/>
      <c r="VBI6" s="535"/>
      <c r="VBJ6" s="535"/>
      <c r="VBK6" s="535"/>
      <c r="VBL6" s="535"/>
      <c r="VBM6" s="535"/>
      <c r="VBN6" s="535"/>
      <c r="VBO6" s="535"/>
      <c r="VBP6" s="535"/>
      <c r="VBQ6" s="535"/>
      <c r="VBR6" s="535"/>
      <c r="VBS6" s="535"/>
      <c r="VBT6" s="535"/>
      <c r="VBU6" s="535"/>
      <c r="VBV6" s="535"/>
      <c r="VBW6" s="535"/>
      <c r="VBX6" s="535"/>
      <c r="VBY6" s="535"/>
      <c r="VBZ6" s="535"/>
      <c r="VCA6" s="535"/>
      <c r="VCB6" s="535"/>
      <c r="VCC6" s="535"/>
      <c r="VCD6" s="535"/>
      <c r="VCE6" s="535"/>
      <c r="VCF6" s="535"/>
      <c r="VCG6" s="535"/>
      <c r="VCH6" s="535"/>
      <c r="VCI6" s="535"/>
      <c r="VCJ6" s="535"/>
      <c r="VCK6" s="535"/>
      <c r="VCL6" s="535"/>
      <c r="VCM6" s="535"/>
      <c r="VCN6" s="535"/>
      <c r="VCO6" s="535"/>
      <c r="VCP6" s="535"/>
      <c r="VCQ6" s="535"/>
      <c r="VCR6" s="535"/>
      <c r="VCS6" s="535"/>
      <c r="VCT6" s="535"/>
      <c r="VCU6" s="535"/>
      <c r="VCV6" s="535"/>
      <c r="VCW6" s="535"/>
      <c r="VCX6" s="535"/>
      <c r="VCY6" s="535"/>
      <c r="VCZ6" s="535"/>
      <c r="VDA6" s="535"/>
      <c r="VDB6" s="535"/>
      <c r="VDC6" s="535"/>
      <c r="VDD6" s="535"/>
      <c r="VDE6" s="535"/>
      <c r="VDF6" s="535"/>
      <c r="VDG6" s="535"/>
      <c r="VDH6" s="535"/>
      <c r="VDI6" s="535"/>
      <c r="VDJ6" s="535"/>
      <c r="VDK6" s="535"/>
      <c r="VDL6" s="535"/>
      <c r="VDM6" s="535"/>
      <c r="VDN6" s="535"/>
      <c r="VDO6" s="535"/>
      <c r="VDP6" s="535"/>
      <c r="VDQ6" s="535"/>
      <c r="VDR6" s="535"/>
      <c r="VDS6" s="535"/>
      <c r="VDT6" s="535"/>
      <c r="VDU6" s="535"/>
      <c r="VDV6" s="535"/>
      <c r="VDW6" s="535"/>
      <c r="VDX6" s="535"/>
      <c r="VDY6" s="535"/>
      <c r="VDZ6" s="535"/>
      <c r="VEA6" s="535"/>
      <c r="VEB6" s="535"/>
      <c r="VEC6" s="535"/>
      <c r="VED6" s="535"/>
      <c r="VEE6" s="535"/>
      <c r="VEF6" s="535"/>
      <c r="VEG6" s="535"/>
      <c r="VEH6" s="535"/>
      <c r="VEI6" s="535"/>
      <c r="VEJ6" s="535"/>
      <c r="VEK6" s="535"/>
      <c r="VEL6" s="535"/>
      <c r="VEM6" s="535"/>
      <c r="VEN6" s="535"/>
      <c r="VEO6" s="535"/>
      <c r="VEP6" s="535"/>
      <c r="VEQ6" s="535"/>
      <c r="VER6" s="535"/>
      <c r="VES6" s="535"/>
      <c r="VET6" s="535"/>
      <c r="VEU6" s="535"/>
      <c r="VEV6" s="535"/>
      <c r="VEW6" s="535"/>
      <c r="VEX6" s="535"/>
      <c r="VEY6" s="535"/>
      <c r="VEZ6" s="535"/>
      <c r="VFA6" s="535"/>
      <c r="VFB6" s="535"/>
      <c r="VFC6" s="535"/>
      <c r="VFD6" s="535"/>
      <c r="VFE6" s="535"/>
      <c r="VFF6" s="535"/>
      <c r="VFG6" s="535"/>
      <c r="VFH6" s="535"/>
      <c r="VFI6" s="535"/>
      <c r="VFJ6" s="535"/>
      <c r="VFK6" s="535"/>
      <c r="VFL6" s="535"/>
      <c r="VFM6" s="535"/>
      <c r="VFN6" s="535"/>
      <c r="VFO6" s="535"/>
      <c r="VFP6" s="535"/>
      <c r="VFQ6" s="535"/>
      <c r="VFR6" s="535"/>
      <c r="VFS6" s="535"/>
      <c r="VFT6" s="535"/>
      <c r="VFU6" s="535"/>
      <c r="VFV6" s="535"/>
      <c r="VFW6" s="535"/>
      <c r="VFX6" s="535"/>
      <c r="VFY6" s="535"/>
      <c r="VFZ6" s="535"/>
      <c r="VGA6" s="535"/>
      <c r="VGB6" s="535"/>
      <c r="VGC6" s="535"/>
      <c r="VGD6" s="535"/>
      <c r="VGE6" s="535"/>
      <c r="VGF6" s="535"/>
      <c r="VGG6" s="535"/>
      <c r="VGH6" s="535"/>
      <c r="VGI6" s="535"/>
      <c r="VGJ6" s="535"/>
      <c r="VGK6" s="535"/>
      <c r="VGL6" s="535"/>
      <c r="VGM6" s="535"/>
      <c r="VGN6" s="535"/>
      <c r="VGO6" s="535"/>
      <c r="VGP6" s="535"/>
      <c r="VGQ6" s="535"/>
      <c r="VGR6" s="535"/>
      <c r="VGS6" s="535"/>
      <c r="VGT6" s="535"/>
      <c r="VGU6" s="535"/>
      <c r="VGV6" s="535"/>
      <c r="VGW6" s="535"/>
      <c r="VGX6" s="535"/>
      <c r="VGY6" s="535"/>
      <c r="VGZ6" s="535"/>
      <c r="VHA6" s="535"/>
      <c r="VHB6" s="535"/>
      <c r="VHC6" s="535"/>
      <c r="VHD6" s="535"/>
      <c r="VHE6" s="535"/>
      <c r="VHF6" s="535"/>
      <c r="VHG6" s="535"/>
      <c r="VHH6" s="535"/>
      <c r="VHI6" s="535"/>
      <c r="VHJ6" s="535"/>
      <c r="VHK6" s="535"/>
      <c r="VHL6" s="535"/>
      <c r="VHM6" s="535"/>
      <c r="VHN6" s="535"/>
      <c r="VHO6" s="535"/>
      <c r="VHP6" s="535"/>
      <c r="VHQ6" s="535"/>
      <c r="VHR6" s="535"/>
      <c r="VHS6" s="535"/>
      <c r="VHT6" s="535"/>
      <c r="VHU6" s="535"/>
      <c r="VHV6" s="535"/>
      <c r="VHW6" s="535"/>
      <c r="VHX6" s="535"/>
      <c r="VHY6" s="535"/>
      <c r="VHZ6" s="535"/>
      <c r="VIA6" s="535"/>
      <c r="VIB6" s="535"/>
      <c r="VIC6" s="535"/>
      <c r="VID6" s="535"/>
      <c r="VIE6" s="535"/>
      <c r="VIF6" s="535"/>
      <c r="VIG6" s="535"/>
      <c r="VIH6" s="535"/>
      <c r="VII6" s="535"/>
      <c r="VIJ6" s="535"/>
      <c r="VIK6" s="535"/>
      <c r="VIL6" s="535"/>
      <c r="VIM6" s="535"/>
      <c r="VIN6" s="535"/>
      <c r="VIO6" s="535"/>
      <c r="VIP6" s="535"/>
      <c r="VIQ6" s="535"/>
      <c r="VIR6" s="535"/>
      <c r="VIS6" s="535"/>
      <c r="VIT6" s="535"/>
      <c r="VIU6" s="535"/>
      <c r="VIV6" s="535"/>
      <c r="VIW6" s="535"/>
      <c r="VIX6" s="535"/>
      <c r="VIY6" s="535"/>
      <c r="VIZ6" s="535"/>
      <c r="VJA6" s="535"/>
      <c r="VJB6" s="535"/>
      <c r="VJC6" s="535"/>
      <c r="VJD6" s="535"/>
      <c r="VJE6" s="535"/>
      <c r="VJF6" s="535"/>
      <c r="VJG6" s="535"/>
      <c r="VJH6" s="535"/>
      <c r="VJI6" s="535"/>
      <c r="VJJ6" s="535"/>
      <c r="VJK6" s="535"/>
      <c r="VJL6" s="535"/>
      <c r="VJM6" s="535"/>
      <c r="VJN6" s="535"/>
      <c r="VJO6" s="535"/>
      <c r="VJP6" s="535"/>
      <c r="VJQ6" s="535"/>
      <c r="VJR6" s="535"/>
      <c r="VJS6" s="535"/>
      <c r="VJT6" s="535"/>
      <c r="VJU6" s="535"/>
      <c r="VJV6" s="535"/>
      <c r="VJW6" s="535"/>
      <c r="VJX6" s="535"/>
      <c r="VJY6" s="535"/>
      <c r="VJZ6" s="535"/>
      <c r="VKA6" s="535"/>
      <c r="VKB6" s="535"/>
      <c r="VKC6" s="535"/>
      <c r="VKD6" s="535"/>
      <c r="VKE6" s="535"/>
      <c r="VKF6" s="535"/>
      <c r="VKG6" s="535"/>
      <c r="VKH6" s="535"/>
      <c r="VKI6" s="535"/>
      <c r="VKJ6" s="535"/>
      <c r="VKK6" s="535"/>
      <c r="VKL6" s="535"/>
      <c r="VKM6" s="535"/>
      <c r="VKN6" s="535"/>
      <c r="VKO6" s="535"/>
      <c r="VKP6" s="535"/>
      <c r="VKQ6" s="535"/>
      <c r="VKR6" s="535"/>
      <c r="VKS6" s="535"/>
      <c r="VKT6" s="535"/>
      <c r="VKU6" s="535"/>
      <c r="VKV6" s="535"/>
      <c r="VKW6" s="535"/>
      <c r="VKX6" s="535"/>
      <c r="VKY6" s="535"/>
      <c r="VKZ6" s="535"/>
      <c r="VLA6" s="535"/>
      <c r="VLB6" s="535"/>
      <c r="VLC6" s="535"/>
      <c r="VLD6" s="535"/>
      <c r="VLE6" s="535"/>
      <c r="VLF6" s="535"/>
      <c r="VLG6" s="535"/>
      <c r="VLH6" s="535"/>
      <c r="VLI6" s="535"/>
      <c r="VLJ6" s="535"/>
      <c r="VLK6" s="535"/>
      <c r="VLL6" s="535"/>
      <c r="VLM6" s="535"/>
      <c r="VLN6" s="535"/>
      <c r="VLO6" s="535"/>
      <c r="VLP6" s="535"/>
      <c r="VLQ6" s="535"/>
      <c r="VLR6" s="535"/>
      <c r="VLS6" s="535"/>
      <c r="VLT6" s="535"/>
      <c r="VLU6" s="535"/>
      <c r="VLV6" s="535"/>
      <c r="VLW6" s="535"/>
      <c r="VLX6" s="535"/>
      <c r="VLY6" s="535"/>
      <c r="VLZ6" s="535"/>
      <c r="VMA6" s="535"/>
      <c r="VMB6" s="535"/>
      <c r="VMC6" s="535"/>
      <c r="VMD6" s="535"/>
      <c r="VME6" s="535"/>
      <c r="VMF6" s="535"/>
      <c r="VMG6" s="535"/>
      <c r="VMH6" s="535"/>
      <c r="VMI6" s="535"/>
      <c r="VMJ6" s="535"/>
      <c r="VMK6" s="535"/>
      <c r="VML6" s="535"/>
      <c r="VMM6" s="535"/>
      <c r="VMN6" s="535"/>
      <c r="VMO6" s="535"/>
      <c r="VMP6" s="535"/>
      <c r="VMQ6" s="535"/>
      <c r="VMR6" s="535"/>
      <c r="VMS6" s="535"/>
      <c r="VMT6" s="535"/>
      <c r="VMU6" s="535"/>
      <c r="VMV6" s="535"/>
      <c r="VMW6" s="535"/>
      <c r="VMX6" s="535"/>
      <c r="VMY6" s="535"/>
      <c r="VMZ6" s="535"/>
      <c r="VNA6" s="535"/>
      <c r="VNB6" s="535"/>
      <c r="VNC6" s="535"/>
      <c r="VND6" s="535"/>
      <c r="VNE6" s="535"/>
      <c r="VNF6" s="535"/>
      <c r="VNG6" s="535"/>
      <c r="VNH6" s="535"/>
      <c r="VNI6" s="535"/>
      <c r="VNJ6" s="535"/>
      <c r="VNK6" s="535"/>
      <c r="VNL6" s="535"/>
      <c r="VNM6" s="535"/>
      <c r="VNN6" s="535"/>
      <c r="VNO6" s="535"/>
      <c r="VNP6" s="535"/>
      <c r="VNQ6" s="535"/>
      <c r="VNR6" s="535"/>
      <c r="VNS6" s="535"/>
      <c r="VNT6" s="535"/>
      <c r="VNU6" s="535"/>
      <c r="VNV6" s="535"/>
      <c r="VNW6" s="535"/>
      <c r="VNX6" s="535"/>
      <c r="VNY6" s="535"/>
      <c r="VNZ6" s="535"/>
      <c r="VOA6" s="535"/>
      <c r="VOB6" s="535"/>
      <c r="VOC6" s="535"/>
      <c r="VOD6" s="535"/>
      <c r="VOE6" s="535"/>
      <c r="VOF6" s="535"/>
      <c r="VOG6" s="535"/>
      <c r="VOH6" s="535"/>
      <c r="VOI6" s="535"/>
      <c r="VOJ6" s="535"/>
      <c r="VOK6" s="535"/>
      <c r="VOL6" s="535"/>
      <c r="VOM6" s="535"/>
      <c r="VON6" s="535"/>
      <c r="VOO6" s="535"/>
      <c r="VOP6" s="535"/>
      <c r="VOQ6" s="535"/>
      <c r="VOR6" s="535"/>
      <c r="VOS6" s="535"/>
      <c r="VOT6" s="535"/>
      <c r="VOU6" s="535"/>
      <c r="VOV6" s="535"/>
      <c r="VOW6" s="535"/>
      <c r="VOX6" s="535"/>
      <c r="VOY6" s="535"/>
      <c r="VOZ6" s="535"/>
      <c r="VPA6" s="535"/>
      <c r="VPB6" s="535"/>
      <c r="VPC6" s="535"/>
      <c r="VPD6" s="535"/>
      <c r="VPE6" s="535"/>
      <c r="VPF6" s="535"/>
      <c r="VPG6" s="535"/>
      <c r="VPH6" s="535"/>
      <c r="VPI6" s="535"/>
      <c r="VPJ6" s="535"/>
      <c r="VPK6" s="535"/>
      <c r="VPL6" s="535"/>
      <c r="VPM6" s="535"/>
      <c r="VPN6" s="535"/>
      <c r="VPO6" s="535"/>
      <c r="VPP6" s="535"/>
      <c r="VPQ6" s="535"/>
      <c r="VPR6" s="535"/>
      <c r="VPS6" s="535"/>
      <c r="VPT6" s="535"/>
      <c r="VPU6" s="535"/>
      <c r="VPV6" s="535"/>
      <c r="VPW6" s="535"/>
      <c r="VPX6" s="535"/>
      <c r="VPY6" s="535"/>
      <c r="VPZ6" s="535"/>
      <c r="VQA6" s="535"/>
      <c r="VQB6" s="535"/>
      <c r="VQC6" s="535"/>
      <c r="VQD6" s="535"/>
      <c r="VQE6" s="535"/>
      <c r="VQF6" s="535"/>
      <c r="VQG6" s="535"/>
      <c r="VQH6" s="535"/>
      <c r="VQI6" s="535"/>
      <c r="VQJ6" s="535"/>
      <c r="VQK6" s="535"/>
      <c r="VQL6" s="535"/>
      <c r="VQM6" s="535"/>
      <c r="VQN6" s="535"/>
      <c r="VQO6" s="535"/>
      <c r="VQP6" s="535"/>
      <c r="VQQ6" s="535"/>
      <c r="VQR6" s="535"/>
      <c r="VQS6" s="535"/>
      <c r="VQT6" s="535"/>
      <c r="VQU6" s="535"/>
      <c r="VQV6" s="535"/>
      <c r="VQW6" s="535"/>
      <c r="VQX6" s="535"/>
      <c r="VQY6" s="535"/>
      <c r="VQZ6" s="535"/>
      <c r="VRA6" s="535"/>
      <c r="VRB6" s="535"/>
      <c r="VRC6" s="535"/>
      <c r="VRD6" s="535"/>
      <c r="VRE6" s="535"/>
      <c r="VRF6" s="535"/>
      <c r="VRG6" s="535"/>
      <c r="VRH6" s="535"/>
      <c r="VRI6" s="535"/>
      <c r="VRJ6" s="535"/>
      <c r="VRK6" s="535"/>
      <c r="VRL6" s="535"/>
      <c r="VRM6" s="535"/>
      <c r="VRN6" s="535"/>
      <c r="VRO6" s="535"/>
      <c r="VRP6" s="535"/>
      <c r="VRQ6" s="535"/>
      <c r="VRR6" s="535"/>
      <c r="VRS6" s="535"/>
      <c r="VRT6" s="535"/>
      <c r="VRU6" s="535"/>
      <c r="VRV6" s="535"/>
      <c r="VRW6" s="535"/>
      <c r="VRX6" s="535"/>
      <c r="VRY6" s="535"/>
      <c r="VRZ6" s="535"/>
      <c r="VSA6" s="535"/>
      <c r="VSB6" s="535"/>
      <c r="VSC6" s="535"/>
      <c r="VSD6" s="535"/>
      <c r="VSE6" s="535"/>
      <c r="VSF6" s="535"/>
      <c r="VSG6" s="535"/>
      <c r="VSH6" s="535"/>
      <c r="VSI6" s="535"/>
      <c r="VSJ6" s="535"/>
      <c r="VSK6" s="535"/>
      <c r="VSL6" s="535"/>
      <c r="VSM6" s="535"/>
      <c r="VSN6" s="535"/>
      <c r="VSO6" s="535"/>
      <c r="VSP6" s="535"/>
      <c r="VSQ6" s="535"/>
      <c r="VSR6" s="535"/>
      <c r="VSS6" s="535"/>
      <c r="VST6" s="535"/>
      <c r="VSU6" s="535"/>
      <c r="VSV6" s="535"/>
      <c r="VSW6" s="535"/>
      <c r="VSX6" s="535"/>
      <c r="VSY6" s="535"/>
      <c r="VSZ6" s="535"/>
      <c r="VTA6" s="535"/>
      <c r="VTB6" s="535"/>
      <c r="VTC6" s="535"/>
      <c r="VTD6" s="535"/>
      <c r="VTE6" s="535"/>
      <c r="VTF6" s="535"/>
      <c r="VTG6" s="535"/>
      <c r="VTH6" s="535"/>
      <c r="VTI6" s="535"/>
      <c r="VTJ6" s="535"/>
      <c r="VTK6" s="535"/>
      <c r="VTL6" s="535"/>
      <c r="VTM6" s="535"/>
      <c r="VTN6" s="535"/>
      <c r="VTO6" s="535"/>
      <c r="VTP6" s="535"/>
      <c r="VTQ6" s="535"/>
      <c r="VTR6" s="535"/>
      <c r="VTS6" s="535"/>
      <c r="VTT6" s="535"/>
      <c r="VTU6" s="535"/>
      <c r="VTV6" s="535"/>
      <c r="VTW6" s="535"/>
      <c r="VTX6" s="535"/>
      <c r="VTY6" s="535"/>
      <c r="VTZ6" s="535"/>
      <c r="VUA6" s="535"/>
      <c r="VUB6" s="535"/>
      <c r="VUC6" s="535"/>
      <c r="VUD6" s="535"/>
      <c r="VUE6" s="535"/>
      <c r="VUF6" s="535"/>
      <c r="VUG6" s="535"/>
      <c r="VUH6" s="535"/>
      <c r="VUI6" s="535"/>
      <c r="VUJ6" s="535"/>
      <c r="VUK6" s="535"/>
      <c r="VUL6" s="535"/>
      <c r="VUM6" s="535"/>
      <c r="VUN6" s="535"/>
      <c r="VUO6" s="535"/>
      <c r="VUP6" s="535"/>
      <c r="VUQ6" s="535"/>
      <c r="VUR6" s="535"/>
      <c r="VUS6" s="535"/>
      <c r="VUT6" s="535"/>
      <c r="VUU6" s="535"/>
      <c r="VUV6" s="535"/>
      <c r="VUW6" s="535"/>
      <c r="VUX6" s="535"/>
      <c r="VUY6" s="535"/>
      <c r="VUZ6" s="535"/>
      <c r="VVA6" s="535"/>
      <c r="VVB6" s="535"/>
      <c r="VVC6" s="535"/>
      <c r="VVD6" s="535"/>
      <c r="VVE6" s="535"/>
      <c r="VVF6" s="535"/>
      <c r="VVG6" s="535"/>
      <c r="VVH6" s="535"/>
      <c r="VVI6" s="535"/>
      <c r="VVJ6" s="535"/>
      <c r="VVK6" s="535"/>
      <c r="VVL6" s="535"/>
      <c r="VVM6" s="535"/>
      <c r="VVN6" s="535"/>
      <c r="VVO6" s="535"/>
      <c r="VVP6" s="535"/>
      <c r="VVQ6" s="535"/>
      <c r="VVR6" s="535"/>
      <c r="VVS6" s="535"/>
      <c r="VVT6" s="535"/>
      <c r="VVU6" s="535"/>
      <c r="VVV6" s="535"/>
      <c r="VVW6" s="535"/>
      <c r="VVX6" s="535"/>
      <c r="VVY6" s="535"/>
      <c r="VVZ6" s="535"/>
      <c r="VWA6" s="535"/>
      <c r="VWB6" s="535"/>
      <c r="VWC6" s="535"/>
      <c r="VWD6" s="535"/>
      <c r="VWE6" s="535"/>
      <c r="VWF6" s="535"/>
      <c r="VWG6" s="535"/>
      <c r="VWH6" s="535"/>
      <c r="VWI6" s="535"/>
      <c r="VWJ6" s="535"/>
      <c r="VWK6" s="535"/>
      <c r="VWL6" s="535"/>
      <c r="VWM6" s="535"/>
      <c r="VWN6" s="535"/>
      <c r="VWO6" s="535"/>
      <c r="VWP6" s="535"/>
      <c r="VWQ6" s="535"/>
      <c r="VWR6" s="535"/>
      <c r="VWS6" s="535"/>
      <c r="VWT6" s="535"/>
      <c r="VWU6" s="535"/>
      <c r="VWV6" s="535"/>
      <c r="VWW6" s="535"/>
      <c r="VWX6" s="535"/>
      <c r="VWY6" s="535"/>
      <c r="VWZ6" s="535"/>
      <c r="VXA6" s="535"/>
      <c r="VXB6" s="535"/>
      <c r="VXC6" s="535"/>
      <c r="VXD6" s="535"/>
      <c r="VXE6" s="535"/>
      <c r="VXF6" s="535"/>
      <c r="VXG6" s="535"/>
      <c r="VXH6" s="535"/>
      <c r="VXI6" s="535"/>
      <c r="VXJ6" s="535"/>
      <c r="VXK6" s="535"/>
      <c r="VXL6" s="535"/>
      <c r="VXM6" s="535"/>
      <c r="VXN6" s="535"/>
      <c r="VXO6" s="535"/>
      <c r="VXP6" s="535"/>
      <c r="VXQ6" s="535"/>
      <c r="VXR6" s="535"/>
      <c r="VXS6" s="535"/>
      <c r="VXT6" s="535"/>
      <c r="VXU6" s="535"/>
      <c r="VXV6" s="535"/>
      <c r="VXW6" s="535"/>
      <c r="VXX6" s="535"/>
      <c r="VXY6" s="535"/>
      <c r="VXZ6" s="535"/>
      <c r="VYA6" s="535"/>
      <c r="VYB6" s="535"/>
      <c r="VYC6" s="535"/>
      <c r="VYD6" s="535"/>
      <c r="VYE6" s="535"/>
      <c r="VYF6" s="535"/>
      <c r="VYG6" s="535"/>
      <c r="VYH6" s="535"/>
      <c r="VYI6" s="535"/>
      <c r="VYJ6" s="535"/>
      <c r="VYK6" s="535"/>
      <c r="VYL6" s="535"/>
      <c r="VYM6" s="535"/>
      <c r="VYN6" s="535"/>
      <c r="VYO6" s="535"/>
      <c r="VYP6" s="535"/>
      <c r="VYQ6" s="535"/>
      <c r="VYR6" s="535"/>
      <c r="VYS6" s="535"/>
      <c r="VYT6" s="535"/>
      <c r="VYU6" s="535"/>
      <c r="VYV6" s="535"/>
      <c r="VYW6" s="535"/>
      <c r="VYX6" s="535"/>
      <c r="VYY6" s="535"/>
      <c r="VYZ6" s="535"/>
      <c r="VZA6" s="535"/>
      <c r="VZB6" s="535"/>
      <c r="VZC6" s="535"/>
      <c r="VZD6" s="535"/>
      <c r="VZE6" s="535"/>
      <c r="VZF6" s="535"/>
      <c r="VZG6" s="535"/>
      <c r="VZH6" s="535"/>
      <c r="VZI6" s="535"/>
      <c r="VZJ6" s="535"/>
      <c r="VZK6" s="535"/>
      <c r="VZL6" s="535"/>
      <c r="VZM6" s="535"/>
      <c r="VZN6" s="535"/>
      <c r="VZO6" s="535"/>
      <c r="VZP6" s="535"/>
      <c r="VZQ6" s="535"/>
      <c r="VZR6" s="535"/>
      <c r="VZS6" s="535"/>
      <c r="VZT6" s="535"/>
      <c r="VZU6" s="535"/>
      <c r="VZV6" s="535"/>
      <c r="VZW6" s="535"/>
      <c r="VZX6" s="535"/>
      <c r="VZY6" s="535"/>
      <c r="VZZ6" s="535"/>
      <c r="WAA6" s="535"/>
      <c r="WAB6" s="535"/>
      <c r="WAC6" s="535"/>
      <c r="WAD6" s="535"/>
      <c r="WAE6" s="535"/>
      <c r="WAF6" s="535"/>
      <c r="WAG6" s="535"/>
      <c r="WAH6" s="535"/>
      <c r="WAI6" s="535"/>
      <c r="WAJ6" s="535"/>
      <c r="WAK6" s="535"/>
      <c r="WAL6" s="535"/>
      <c r="WAM6" s="535"/>
      <c r="WAN6" s="535"/>
      <c r="WAO6" s="535"/>
      <c r="WAP6" s="535"/>
      <c r="WAQ6" s="535"/>
      <c r="WAR6" s="535"/>
      <c r="WAS6" s="535"/>
      <c r="WAT6" s="535"/>
      <c r="WAU6" s="535"/>
      <c r="WAV6" s="535"/>
      <c r="WAW6" s="535"/>
      <c r="WAX6" s="535"/>
      <c r="WAY6" s="535"/>
      <c r="WAZ6" s="535"/>
      <c r="WBA6" s="535"/>
      <c r="WBB6" s="535"/>
      <c r="WBC6" s="535"/>
      <c r="WBD6" s="535"/>
      <c r="WBE6" s="535"/>
      <c r="WBF6" s="535"/>
      <c r="WBG6" s="535"/>
      <c r="WBH6" s="535"/>
      <c r="WBI6" s="535"/>
      <c r="WBJ6" s="535"/>
      <c r="WBK6" s="535"/>
      <c r="WBL6" s="535"/>
      <c r="WBM6" s="535"/>
      <c r="WBN6" s="535"/>
      <c r="WBO6" s="535"/>
      <c r="WBP6" s="535"/>
      <c r="WBQ6" s="535"/>
      <c r="WBR6" s="535"/>
      <c r="WBS6" s="535"/>
      <c r="WBT6" s="535"/>
      <c r="WBU6" s="535"/>
      <c r="WBV6" s="535"/>
      <c r="WBW6" s="535"/>
      <c r="WBX6" s="535"/>
      <c r="WBY6" s="535"/>
      <c r="WBZ6" s="535"/>
      <c r="WCA6" s="535"/>
      <c r="WCB6" s="535"/>
      <c r="WCC6" s="535"/>
      <c r="WCD6" s="535"/>
      <c r="WCE6" s="535"/>
      <c r="WCF6" s="535"/>
      <c r="WCG6" s="535"/>
      <c r="WCH6" s="535"/>
      <c r="WCI6" s="535"/>
      <c r="WCJ6" s="535"/>
      <c r="WCK6" s="535"/>
      <c r="WCL6" s="535"/>
      <c r="WCM6" s="535"/>
      <c r="WCN6" s="535"/>
      <c r="WCO6" s="535"/>
      <c r="WCP6" s="535"/>
      <c r="WCQ6" s="535"/>
      <c r="WCR6" s="535"/>
      <c r="WCS6" s="535"/>
      <c r="WCT6" s="535"/>
      <c r="WCU6" s="535"/>
      <c r="WCV6" s="535"/>
      <c r="WCW6" s="535"/>
      <c r="WCX6" s="535"/>
      <c r="WCY6" s="535"/>
      <c r="WCZ6" s="535"/>
      <c r="WDA6" s="535"/>
      <c r="WDB6" s="535"/>
      <c r="WDC6" s="535"/>
      <c r="WDD6" s="535"/>
      <c r="WDE6" s="535"/>
      <c r="WDF6" s="535"/>
      <c r="WDG6" s="535"/>
      <c r="WDH6" s="535"/>
      <c r="WDI6" s="535"/>
      <c r="WDJ6" s="535"/>
      <c r="WDK6" s="535"/>
      <c r="WDL6" s="535"/>
      <c r="WDM6" s="535"/>
      <c r="WDN6" s="535"/>
      <c r="WDO6" s="535"/>
      <c r="WDP6" s="535"/>
      <c r="WDQ6" s="535"/>
      <c r="WDR6" s="535"/>
      <c r="WDS6" s="535"/>
      <c r="WDT6" s="535"/>
      <c r="WDU6" s="535"/>
      <c r="WDV6" s="535"/>
      <c r="WDW6" s="535"/>
      <c r="WDX6" s="535"/>
      <c r="WDY6" s="535"/>
      <c r="WDZ6" s="535"/>
      <c r="WEA6" s="535"/>
      <c r="WEB6" s="535"/>
      <c r="WEC6" s="535"/>
      <c r="WED6" s="535"/>
      <c r="WEE6" s="535"/>
      <c r="WEF6" s="535"/>
      <c r="WEG6" s="535"/>
      <c r="WEH6" s="535"/>
      <c r="WEI6" s="535"/>
      <c r="WEJ6" s="535"/>
      <c r="WEK6" s="535"/>
      <c r="WEL6" s="535"/>
      <c r="WEM6" s="535"/>
      <c r="WEN6" s="535"/>
      <c r="WEO6" s="535"/>
      <c r="WEP6" s="535"/>
      <c r="WEQ6" s="535"/>
      <c r="WER6" s="535"/>
      <c r="WES6" s="535"/>
      <c r="WET6" s="535"/>
      <c r="WEU6" s="535"/>
      <c r="WEV6" s="535"/>
      <c r="WEW6" s="535"/>
      <c r="WEX6" s="535"/>
      <c r="WEY6" s="535"/>
      <c r="WEZ6" s="535"/>
      <c r="WFA6" s="535"/>
      <c r="WFB6" s="535"/>
      <c r="WFC6" s="535"/>
      <c r="WFD6" s="535"/>
      <c r="WFE6" s="535"/>
      <c r="WFF6" s="535"/>
      <c r="WFG6" s="535"/>
      <c r="WFH6" s="535"/>
      <c r="WFI6" s="535"/>
      <c r="WFJ6" s="535"/>
      <c r="WFK6" s="535"/>
      <c r="WFL6" s="535"/>
      <c r="WFM6" s="535"/>
      <c r="WFN6" s="535"/>
      <c r="WFO6" s="535"/>
      <c r="WFP6" s="535"/>
      <c r="WFQ6" s="535"/>
      <c r="WFR6" s="535"/>
      <c r="WFS6" s="535"/>
      <c r="WFT6" s="535"/>
      <c r="WFU6" s="535"/>
      <c r="WFV6" s="535"/>
      <c r="WFW6" s="535"/>
      <c r="WFX6" s="535"/>
      <c r="WFY6" s="535"/>
      <c r="WFZ6" s="535"/>
      <c r="WGA6" s="535"/>
      <c r="WGB6" s="535"/>
      <c r="WGC6" s="535"/>
      <c r="WGD6" s="535"/>
      <c r="WGE6" s="535"/>
      <c r="WGF6" s="535"/>
      <c r="WGG6" s="535"/>
      <c r="WGH6" s="535"/>
      <c r="WGI6" s="535"/>
      <c r="WGJ6" s="535"/>
      <c r="WGK6" s="535"/>
      <c r="WGL6" s="535"/>
      <c r="WGM6" s="535"/>
      <c r="WGN6" s="535"/>
      <c r="WGO6" s="535"/>
      <c r="WGP6" s="535"/>
      <c r="WGQ6" s="535"/>
      <c r="WGR6" s="535"/>
      <c r="WGS6" s="535"/>
      <c r="WGT6" s="535"/>
      <c r="WGU6" s="535"/>
      <c r="WGV6" s="535"/>
      <c r="WGW6" s="535"/>
      <c r="WGX6" s="535"/>
      <c r="WGY6" s="535"/>
      <c r="WGZ6" s="535"/>
      <c r="WHA6" s="535"/>
      <c r="WHB6" s="535"/>
      <c r="WHC6" s="535"/>
      <c r="WHD6" s="535"/>
      <c r="WHE6" s="535"/>
      <c r="WHF6" s="535"/>
      <c r="WHG6" s="535"/>
      <c r="WHH6" s="535"/>
      <c r="WHI6" s="535"/>
      <c r="WHJ6" s="535"/>
      <c r="WHK6" s="535"/>
      <c r="WHL6" s="535"/>
      <c r="WHM6" s="535"/>
      <c r="WHN6" s="535"/>
      <c r="WHO6" s="535"/>
      <c r="WHP6" s="535"/>
      <c r="WHQ6" s="535"/>
      <c r="WHR6" s="535"/>
      <c r="WHS6" s="535"/>
      <c r="WHT6" s="535"/>
      <c r="WHU6" s="535"/>
      <c r="WHV6" s="535"/>
      <c r="WHW6" s="535"/>
      <c r="WHX6" s="535"/>
      <c r="WHY6" s="535"/>
      <c r="WHZ6" s="535"/>
      <c r="WIA6" s="535"/>
      <c r="WIB6" s="535"/>
      <c r="WIC6" s="535"/>
      <c r="WID6" s="535"/>
      <c r="WIE6" s="535"/>
      <c r="WIF6" s="535"/>
      <c r="WIG6" s="535"/>
      <c r="WIH6" s="535"/>
      <c r="WII6" s="535"/>
      <c r="WIJ6" s="535"/>
      <c r="WIK6" s="535"/>
      <c r="WIL6" s="535"/>
      <c r="WIM6" s="535"/>
      <c r="WIN6" s="535"/>
      <c r="WIO6" s="535"/>
      <c r="WIP6" s="535"/>
      <c r="WIQ6" s="535"/>
      <c r="WIR6" s="535"/>
      <c r="WIS6" s="535"/>
      <c r="WIT6" s="535"/>
      <c r="WIU6" s="535"/>
      <c r="WIV6" s="535"/>
      <c r="WIW6" s="535"/>
      <c r="WIX6" s="535"/>
      <c r="WIY6" s="535"/>
      <c r="WIZ6" s="535"/>
      <c r="WJA6" s="535"/>
      <c r="WJB6" s="535"/>
      <c r="WJC6" s="535"/>
      <c r="WJD6" s="535"/>
      <c r="WJE6" s="535"/>
      <c r="WJF6" s="535"/>
      <c r="WJG6" s="535"/>
      <c r="WJH6" s="535"/>
      <c r="WJI6" s="535"/>
      <c r="WJJ6" s="535"/>
      <c r="WJK6" s="535"/>
      <c r="WJL6" s="535"/>
      <c r="WJM6" s="535"/>
      <c r="WJN6" s="535"/>
      <c r="WJO6" s="535"/>
      <c r="WJP6" s="535"/>
      <c r="WJQ6" s="535"/>
      <c r="WJR6" s="535"/>
      <c r="WJS6" s="535"/>
      <c r="WJT6" s="535"/>
      <c r="WJU6" s="535"/>
      <c r="WJV6" s="535"/>
      <c r="WJW6" s="535"/>
      <c r="WJX6" s="535"/>
      <c r="WJY6" s="535"/>
      <c r="WJZ6" s="535"/>
      <c r="WKA6" s="535"/>
      <c r="WKB6" s="535"/>
      <c r="WKC6" s="535"/>
      <c r="WKD6" s="535"/>
      <c r="WKE6" s="535"/>
      <c r="WKF6" s="535"/>
      <c r="WKG6" s="535"/>
      <c r="WKH6" s="535"/>
      <c r="WKI6" s="535"/>
      <c r="WKJ6" s="535"/>
      <c r="WKK6" s="535"/>
      <c r="WKL6" s="535"/>
      <c r="WKM6" s="535"/>
      <c r="WKN6" s="535"/>
      <c r="WKO6" s="535"/>
      <c r="WKP6" s="535"/>
      <c r="WKQ6" s="535"/>
      <c r="WKR6" s="535"/>
      <c r="WKS6" s="535"/>
      <c r="WKT6" s="535"/>
      <c r="WKU6" s="535"/>
      <c r="WKV6" s="535"/>
      <c r="WKW6" s="535"/>
      <c r="WKX6" s="535"/>
      <c r="WKY6" s="535"/>
      <c r="WKZ6" s="535"/>
      <c r="WLA6" s="535"/>
      <c r="WLB6" s="535"/>
      <c r="WLC6" s="535"/>
      <c r="WLD6" s="535"/>
      <c r="WLE6" s="535"/>
      <c r="WLF6" s="535"/>
      <c r="WLG6" s="535"/>
      <c r="WLH6" s="535"/>
      <c r="WLI6" s="535"/>
      <c r="WLJ6" s="535"/>
      <c r="WLK6" s="535"/>
      <c r="WLL6" s="535"/>
      <c r="WLM6" s="535"/>
      <c r="WLN6" s="535"/>
      <c r="WLO6" s="535"/>
      <c r="WLP6" s="535"/>
      <c r="WLQ6" s="535"/>
      <c r="WLR6" s="535"/>
      <c r="WLS6" s="535"/>
      <c r="WLT6" s="535"/>
      <c r="WLU6" s="535"/>
      <c r="WLV6" s="535"/>
      <c r="WLW6" s="535"/>
      <c r="WLX6" s="535"/>
      <c r="WLY6" s="535"/>
      <c r="WLZ6" s="535"/>
      <c r="WMA6" s="535"/>
      <c r="WMB6" s="535"/>
      <c r="WMC6" s="535"/>
      <c r="WMD6" s="535"/>
      <c r="WME6" s="535"/>
      <c r="WMF6" s="535"/>
      <c r="WMG6" s="535"/>
      <c r="WMH6" s="535"/>
      <c r="WMI6" s="535"/>
      <c r="WMJ6" s="535"/>
      <c r="WMK6" s="535"/>
      <c r="WML6" s="535"/>
      <c r="WMM6" s="535"/>
      <c r="WMN6" s="535"/>
      <c r="WMO6" s="535"/>
      <c r="WMP6" s="535"/>
      <c r="WMQ6" s="535"/>
      <c r="WMR6" s="535"/>
      <c r="WMS6" s="535"/>
      <c r="WMT6" s="535"/>
      <c r="WMU6" s="535"/>
      <c r="WMV6" s="535"/>
      <c r="WMW6" s="535"/>
      <c r="WMX6" s="535"/>
      <c r="WMY6" s="535"/>
      <c r="WMZ6" s="535"/>
      <c r="WNA6" s="535"/>
      <c r="WNB6" s="535"/>
      <c r="WNC6" s="535"/>
      <c r="WND6" s="535"/>
      <c r="WNE6" s="535"/>
      <c r="WNF6" s="535"/>
      <c r="WNG6" s="535"/>
      <c r="WNH6" s="535"/>
      <c r="WNI6" s="535"/>
      <c r="WNJ6" s="535"/>
      <c r="WNK6" s="535"/>
      <c r="WNL6" s="535"/>
      <c r="WNM6" s="535"/>
      <c r="WNN6" s="535"/>
      <c r="WNO6" s="535"/>
      <c r="WNP6" s="535"/>
      <c r="WNQ6" s="535"/>
      <c r="WNR6" s="535"/>
      <c r="WNS6" s="535"/>
      <c r="WNT6" s="535"/>
      <c r="WNU6" s="535"/>
      <c r="WNV6" s="535"/>
      <c r="WNW6" s="535"/>
      <c r="WNX6" s="535"/>
      <c r="WNY6" s="535"/>
      <c r="WNZ6" s="535"/>
      <c r="WOA6" s="535"/>
      <c r="WOB6" s="535"/>
      <c r="WOC6" s="535"/>
      <c r="WOD6" s="535"/>
      <c r="WOE6" s="535"/>
      <c r="WOF6" s="535"/>
      <c r="WOG6" s="535"/>
      <c r="WOH6" s="535"/>
      <c r="WOI6" s="535"/>
      <c r="WOJ6" s="535"/>
      <c r="WOK6" s="535"/>
      <c r="WOL6" s="535"/>
      <c r="WOM6" s="535"/>
      <c r="WON6" s="535"/>
      <c r="WOO6" s="535"/>
      <c r="WOP6" s="535"/>
      <c r="WOQ6" s="535"/>
      <c r="WOR6" s="535"/>
      <c r="WOS6" s="535"/>
      <c r="WOT6" s="535"/>
      <c r="WOU6" s="535"/>
      <c r="WOV6" s="535"/>
      <c r="WOW6" s="535"/>
      <c r="WOX6" s="535"/>
      <c r="WOY6" s="535"/>
      <c r="WOZ6" s="535"/>
      <c r="WPA6" s="535"/>
      <c r="WPB6" s="535"/>
      <c r="WPC6" s="535"/>
      <c r="WPD6" s="535"/>
      <c r="WPE6" s="535"/>
      <c r="WPF6" s="535"/>
      <c r="WPG6" s="535"/>
      <c r="WPH6" s="535"/>
      <c r="WPI6" s="535"/>
      <c r="WPJ6" s="535"/>
      <c r="WPK6" s="535"/>
      <c r="WPL6" s="535"/>
      <c r="WPM6" s="535"/>
      <c r="WPN6" s="535"/>
      <c r="WPO6" s="535"/>
      <c r="WPP6" s="535"/>
      <c r="WPQ6" s="535"/>
      <c r="WPR6" s="535"/>
      <c r="WPS6" s="535"/>
      <c r="WPT6" s="535"/>
      <c r="WPU6" s="535"/>
      <c r="WPV6" s="535"/>
      <c r="WPW6" s="535"/>
      <c r="WPX6" s="535"/>
      <c r="WPY6" s="535"/>
      <c r="WPZ6" s="535"/>
      <c r="WQA6" s="535"/>
      <c r="WQB6" s="535"/>
      <c r="WQC6" s="535"/>
      <c r="WQD6" s="535"/>
      <c r="WQE6" s="535"/>
      <c r="WQF6" s="535"/>
      <c r="WQG6" s="535"/>
      <c r="WQH6" s="535"/>
      <c r="WQI6" s="535"/>
      <c r="WQJ6" s="535"/>
      <c r="WQK6" s="535"/>
      <c r="WQL6" s="535"/>
      <c r="WQM6" s="535"/>
      <c r="WQN6" s="535"/>
      <c r="WQO6" s="535"/>
      <c r="WQP6" s="535"/>
      <c r="WQQ6" s="535"/>
      <c r="WQR6" s="535"/>
      <c r="WQS6" s="535"/>
      <c r="WQT6" s="535"/>
      <c r="WQU6" s="535"/>
      <c r="WQV6" s="535"/>
      <c r="WQW6" s="535"/>
      <c r="WQX6" s="535"/>
      <c r="WQY6" s="535"/>
      <c r="WQZ6" s="535"/>
      <c r="WRA6" s="535"/>
      <c r="WRB6" s="535"/>
      <c r="WRC6" s="535"/>
      <c r="WRD6" s="535"/>
      <c r="WRE6" s="535"/>
      <c r="WRF6" s="535"/>
      <c r="WRG6" s="535"/>
      <c r="WRH6" s="535"/>
      <c r="WRI6" s="535"/>
      <c r="WRJ6" s="535"/>
      <c r="WRK6" s="535"/>
      <c r="WRL6" s="535"/>
      <c r="WRM6" s="535"/>
      <c r="WRN6" s="535"/>
      <c r="WRO6" s="535"/>
      <c r="WRP6" s="535"/>
      <c r="WRQ6" s="535"/>
      <c r="WRR6" s="535"/>
      <c r="WRS6" s="535"/>
      <c r="WRT6" s="535"/>
      <c r="WRU6" s="535"/>
      <c r="WRV6" s="535"/>
      <c r="WRW6" s="535"/>
      <c r="WRX6" s="535"/>
      <c r="WRY6" s="535"/>
      <c r="WRZ6" s="535"/>
      <c r="WSA6" s="535"/>
      <c r="WSB6" s="535"/>
      <c r="WSC6" s="535"/>
      <c r="WSD6" s="535"/>
      <c r="WSE6" s="535"/>
      <c r="WSF6" s="535"/>
      <c r="WSG6" s="535"/>
      <c r="WSH6" s="535"/>
      <c r="WSI6" s="535"/>
      <c r="WSJ6" s="535"/>
      <c r="WSK6" s="535"/>
      <c r="WSL6" s="535"/>
      <c r="WSM6" s="535"/>
      <c r="WSN6" s="535"/>
      <c r="WSO6" s="535"/>
      <c r="WSP6" s="535"/>
      <c r="WSQ6" s="535"/>
      <c r="WSR6" s="535"/>
      <c r="WSS6" s="535"/>
      <c r="WST6" s="535"/>
      <c r="WSU6" s="535"/>
      <c r="WSV6" s="535"/>
      <c r="WSW6" s="535"/>
      <c r="WSX6" s="535"/>
      <c r="WSY6" s="535"/>
      <c r="WSZ6" s="535"/>
      <c r="WTA6" s="535"/>
      <c r="WTB6" s="535"/>
      <c r="WTC6" s="535"/>
      <c r="WTD6" s="535"/>
      <c r="WTE6" s="535"/>
      <c r="WTF6" s="535"/>
      <c r="WTG6" s="535"/>
      <c r="WTH6" s="535"/>
      <c r="WTI6" s="535"/>
      <c r="WTJ6" s="535"/>
      <c r="WTK6" s="535"/>
      <c r="WTL6" s="535"/>
      <c r="WTM6" s="535"/>
      <c r="WTN6" s="535"/>
      <c r="WTO6" s="535"/>
      <c r="WTP6" s="535"/>
      <c r="WTQ6" s="535"/>
      <c r="WTR6" s="535"/>
      <c r="WTS6" s="535"/>
      <c r="WTT6" s="535"/>
      <c r="WTU6" s="535"/>
      <c r="WTV6" s="535"/>
      <c r="WTW6" s="535"/>
      <c r="WTX6" s="535"/>
      <c r="WTY6" s="535"/>
      <c r="WTZ6" s="535"/>
      <c r="WUA6" s="535"/>
      <c r="WUB6" s="535"/>
      <c r="WUC6" s="535"/>
      <c r="WUD6" s="535"/>
      <c r="WUE6" s="535"/>
      <c r="WUF6" s="535"/>
      <c r="WUG6" s="535"/>
      <c r="WUH6" s="535"/>
      <c r="WUI6" s="535"/>
      <c r="WUJ6" s="535"/>
      <c r="WUK6" s="535"/>
      <c r="WUL6" s="535"/>
      <c r="WUM6" s="535"/>
      <c r="WUN6" s="535"/>
      <c r="WUO6" s="535"/>
      <c r="WUP6" s="535"/>
      <c r="WUQ6" s="535"/>
      <c r="WUR6" s="535"/>
      <c r="WUS6" s="535"/>
      <c r="WUT6" s="535"/>
      <c r="WUU6" s="535"/>
      <c r="WUV6" s="535"/>
      <c r="WUW6" s="535"/>
      <c r="WUX6" s="535"/>
      <c r="WUY6" s="535"/>
      <c r="WUZ6" s="535"/>
      <c r="WVA6" s="535"/>
      <c r="WVB6" s="535"/>
      <c r="WVC6" s="535"/>
      <c r="WVD6" s="535"/>
      <c r="WVE6" s="535"/>
      <c r="WVF6" s="535"/>
      <c r="WVG6" s="535"/>
      <c r="WVH6" s="535"/>
      <c r="WVI6" s="535"/>
      <c r="WVJ6" s="535"/>
      <c r="WVK6" s="535"/>
      <c r="WVL6" s="535"/>
      <c r="WVM6" s="535"/>
      <c r="WVN6" s="535"/>
      <c r="WVO6" s="535"/>
      <c r="WVP6" s="535"/>
      <c r="WVQ6" s="535"/>
      <c r="WVR6" s="535"/>
      <c r="WVS6" s="535"/>
      <c r="WVT6" s="535"/>
      <c r="WVU6" s="535"/>
      <c r="WVV6" s="535"/>
      <c r="WVW6" s="535"/>
      <c r="WVX6" s="535"/>
      <c r="WVY6" s="535"/>
      <c r="WVZ6" s="535"/>
      <c r="WWA6" s="535"/>
      <c r="WWB6" s="535"/>
      <c r="WWC6" s="535"/>
      <c r="WWD6" s="535"/>
      <c r="WWE6" s="535"/>
      <c r="WWF6" s="535"/>
    </row>
    <row r="7" spans="1:783 12825:16152" ht="15" customHeight="1" x14ac:dyDescent="0.25">
      <c r="A7" s="1509"/>
      <c r="B7" s="535"/>
      <c r="C7" s="535"/>
      <c r="D7" s="535"/>
      <c r="E7" s="535"/>
      <c r="F7" s="1516"/>
      <c r="G7" s="1517"/>
      <c r="H7" s="1516"/>
      <c r="I7" s="1516"/>
      <c r="J7" s="1516"/>
      <c r="K7" s="1516"/>
      <c r="L7" s="1516"/>
      <c r="M7" s="1516"/>
      <c r="N7" s="1516"/>
      <c r="O7" s="1516"/>
      <c r="P7" s="1516"/>
      <c r="Q7" s="1516"/>
      <c r="R7" s="1897"/>
      <c r="S7" s="1897"/>
      <c r="T7" s="1897"/>
      <c r="U7" s="1897"/>
      <c r="V7" s="1518"/>
      <c r="W7" s="535"/>
      <c r="X7" s="1509"/>
      <c r="Y7" s="1509"/>
      <c r="IX7" s="535"/>
      <c r="IY7" s="535"/>
      <c r="IZ7" s="535"/>
      <c r="JA7" s="535"/>
      <c r="JB7" s="535"/>
      <c r="JC7" s="535"/>
      <c r="JD7" s="535"/>
      <c r="JE7" s="535"/>
      <c r="JF7" s="535"/>
      <c r="JG7" s="535"/>
      <c r="JH7" s="535"/>
      <c r="JI7" s="535"/>
      <c r="JJ7" s="535"/>
      <c r="JK7" s="535"/>
      <c r="JL7" s="535"/>
      <c r="JM7" s="535"/>
      <c r="JN7" s="535"/>
      <c r="JO7" s="535"/>
      <c r="JP7" s="535"/>
      <c r="JQ7" s="535"/>
      <c r="JR7" s="535"/>
      <c r="JS7" s="535"/>
      <c r="JT7" s="535"/>
      <c r="JU7" s="535"/>
      <c r="JV7" s="535"/>
      <c r="JW7" s="535"/>
      <c r="JX7" s="535"/>
      <c r="JY7" s="535"/>
      <c r="JZ7" s="535"/>
      <c r="KA7" s="535"/>
      <c r="KB7" s="535"/>
      <c r="KC7" s="535"/>
      <c r="KD7" s="535"/>
      <c r="KE7" s="535"/>
      <c r="KF7" s="535"/>
      <c r="KG7" s="535"/>
      <c r="KH7" s="535"/>
      <c r="KI7" s="535"/>
      <c r="KJ7" s="535"/>
      <c r="KK7" s="535"/>
      <c r="KL7" s="535"/>
      <c r="KM7" s="535"/>
      <c r="KN7" s="535"/>
      <c r="KO7" s="535"/>
      <c r="KP7" s="535"/>
      <c r="KQ7" s="535"/>
      <c r="KR7" s="535"/>
      <c r="KS7" s="535"/>
      <c r="KT7" s="535"/>
      <c r="KU7" s="535"/>
      <c r="KV7" s="535"/>
      <c r="KW7" s="535"/>
      <c r="KX7" s="535"/>
      <c r="KY7" s="535"/>
      <c r="KZ7" s="535"/>
      <c r="LA7" s="535"/>
      <c r="LB7" s="535"/>
      <c r="LC7" s="535"/>
      <c r="LD7" s="535"/>
      <c r="LE7" s="535"/>
      <c r="LF7" s="535"/>
      <c r="LG7" s="535"/>
      <c r="LH7" s="535"/>
      <c r="LI7" s="535"/>
      <c r="LJ7" s="535"/>
      <c r="LK7" s="535"/>
      <c r="LL7" s="535"/>
      <c r="LM7" s="535"/>
      <c r="LN7" s="535"/>
      <c r="LO7" s="535"/>
      <c r="LP7" s="535"/>
      <c r="LQ7" s="535"/>
      <c r="LR7" s="535"/>
      <c r="LS7" s="535"/>
      <c r="LT7" s="535"/>
      <c r="LU7" s="535"/>
      <c r="LV7" s="535"/>
      <c r="LW7" s="535"/>
      <c r="LX7" s="535"/>
      <c r="LY7" s="535"/>
      <c r="LZ7" s="535"/>
      <c r="MA7" s="535"/>
      <c r="MB7" s="535"/>
      <c r="MC7" s="535"/>
      <c r="MD7" s="535"/>
      <c r="ME7" s="535"/>
      <c r="MF7" s="535"/>
      <c r="MG7" s="535"/>
      <c r="MH7" s="535"/>
      <c r="MI7" s="535"/>
      <c r="MJ7" s="535"/>
      <c r="MK7" s="535"/>
      <c r="ML7" s="535"/>
      <c r="MM7" s="535"/>
      <c r="MN7" s="535"/>
      <c r="MO7" s="535"/>
      <c r="MP7" s="535"/>
      <c r="MQ7" s="535"/>
      <c r="MR7" s="535"/>
      <c r="MS7" s="535"/>
      <c r="MT7" s="535"/>
      <c r="MU7" s="535"/>
      <c r="MV7" s="535"/>
      <c r="MW7" s="535"/>
      <c r="MX7" s="535"/>
      <c r="MY7" s="535"/>
      <c r="MZ7" s="535"/>
      <c r="NA7" s="535"/>
      <c r="NB7" s="535"/>
      <c r="NC7" s="535"/>
      <c r="ND7" s="535"/>
      <c r="NE7" s="535"/>
      <c r="NF7" s="535"/>
      <c r="NG7" s="535"/>
      <c r="NH7" s="535"/>
      <c r="NI7" s="535"/>
      <c r="NJ7" s="535"/>
      <c r="NK7" s="535"/>
      <c r="NL7" s="535"/>
      <c r="NM7" s="535"/>
      <c r="NN7" s="535"/>
      <c r="NO7" s="535"/>
      <c r="NP7" s="535"/>
      <c r="NQ7" s="535"/>
      <c r="NR7" s="535"/>
      <c r="NS7" s="535"/>
      <c r="NT7" s="535"/>
      <c r="NU7" s="535"/>
      <c r="NV7" s="535"/>
      <c r="NW7" s="535"/>
      <c r="NX7" s="535"/>
      <c r="NY7" s="535"/>
      <c r="NZ7" s="535"/>
      <c r="OA7" s="535"/>
      <c r="OB7" s="535"/>
      <c r="OC7" s="535"/>
      <c r="OD7" s="535"/>
      <c r="OE7" s="535"/>
      <c r="OF7" s="535"/>
      <c r="OG7" s="535"/>
      <c r="OH7" s="535"/>
      <c r="OI7" s="535"/>
      <c r="OJ7" s="535"/>
      <c r="OK7" s="535"/>
      <c r="OL7" s="535"/>
      <c r="OM7" s="535"/>
      <c r="ON7" s="535"/>
      <c r="OO7" s="535"/>
      <c r="OP7" s="535"/>
      <c r="OQ7" s="535"/>
      <c r="OR7" s="535"/>
      <c r="OS7" s="535"/>
      <c r="OT7" s="535"/>
      <c r="OU7" s="535"/>
      <c r="OV7" s="535"/>
      <c r="OW7" s="535"/>
      <c r="OX7" s="535"/>
      <c r="OY7" s="535"/>
      <c r="OZ7" s="535"/>
      <c r="PA7" s="535"/>
      <c r="PB7" s="535"/>
      <c r="PC7" s="535"/>
      <c r="PD7" s="535"/>
      <c r="PE7" s="535"/>
      <c r="PF7" s="535"/>
      <c r="PG7" s="535"/>
      <c r="PH7" s="535"/>
      <c r="PI7" s="535"/>
      <c r="PJ7" s="535"/>
      <c r="PK7" s="535"/>
      <c r="PL7" s="535"/>
      <c r="PM7" s="535"/>
      <c r="PN7" s="535"/>
      <c r="PO7" s="535"/>
      <c r="PP7" s="535"/>
      <c r="PQ7" s="535"/>
      <c r="PR7" s="535"/>
      <c r="PS7" s="535"/>
      <c r="PT7" s="535"/>
      <c r="PU7" s="535"/>
      <c r="PV7" s="535"/>
      <c r="PW7" s="535"/>
      <c r="PX7" s="535"/>
      <c r="PY7" s="535"/>
      <c r="PZ7" s="535"/>
      <c r="QA7" s="535"/>
      <c r="QB7" s="535"/>
      <c r="QC7" s="535"/>
      <c r="QD7" s="535"/>
      <c r="QE7" s="535"/>
      <c r="QF7" s="535"/>
      <c r="QG7" s="535"/>
      <c r="QH7" s="535"/>
      <c r="QI7" s="535"/>
      <c r="QJ7" s="535"/>
      <c r="QK7" s="535"/>
      <c r="QL7" s="535"/>
      <c r="QM7" s="535"/>
      <c r="QN7" s="535"/>
      <c r="QO7" s="535"/>
      <c r="QP7" s="535"/>
      <c r="QQ7" s="535"/>
      <c r="QR7" s="535"/>
      <c r="QS7" s="535"/>
      <c r="QT7" s="535"/>
      <c r="QU7" s="535"/>
      <c r="QV7" s="535"/>
      <c r="QW7" s="535"/>
      <c r="QX7" s="535"/>
      <c r="QY7" s="535"/>
      <c r="QZ7" s="535"/>
      <c r="RA7" s="535"/>
      <c r="RB7" s="535"/>
      <c r="RC7" s="535"/>
      <c r="RD7" s="535"/>
      <c r="RE7" s="535"/>
      <c r="RF7" s="535"/>
      <c r="RG7" s="535"/>
      <c r="RH7" s="535"/>
      <c r="RI7" s="535"/>
      <c r="RJ7" s="535"/>
      <c r="RK7" s="535"/>
      <c r="RL7" s="535"/>
      <c r="RM7" s="535"/>
      <c r="RN7" s="535"/>
      <c r="RO7" s="535"/>
      <c r="RP7" s="535"/>
      <c r="RQ7" s="535"/>
      <c r="RR7" s="535"/>
      <c r="RS7" s="535"/>
      <c r="RT7" s="535"/>
      <c r="RU7" s="535"/>
      <c r="RV7" s="535"/>
      <c r="RW7" s="535"/>
      <c r="RX7" s="535"/>
      <c r="RY7" s="535"/>
      <c r="RZ7" s="535"/>
      <c r="SA7" s="535"/>
      <c r="SB7" s="535"/>
      <c r="SC7" s="535"/>
      <c r="SD7" s="535"/>
      <c r="SE7" s="535"/>
      <c r="SF7" s="535"/>
      <c r="SG7" s="535"/>
      <c r="SH7" s="535"/>
      <c r="SI7" s="535"/>
      <c r="SJ7" s="535"/>
      <c r="SK7" s="535"/>
      <c r="SL7" s="535"/>
      <c r="SM7" s="535"/>
      <c r="SN7" s="535"/>
      <c r="SO7" s="535"/>
      <c r="SP7" s="535"/>
      <c r="SQ7" s="535"/>
      <c r="SR7" s="535"/>
      <c r="SS7" s="535"/>
      <c r="ST7" s="535"/>
      <c r="SU7" s="535"/>
      <c r="SV7" s="535"/>
      <c r="SW7" s="535"/>
      <c r="SX7" s="535"/>
      <c r="SY7" s="535"/>
      <c r="SZ7" s="535"/>
      <c r="TA7" s="535"/>
      <c r="TB7" s="535"/>
      <c r="TC7" s="535"/>
      <c r="TD7" s="535"/>
      <c r="TE7" s="535"/>
      <c r="TF7" s="535"/>
      <c r="TG7" s="535"/>
      <c r="TH7" s="535"/>
      <c r="TI7" s="535"/>
      <c r="TJ7" s="535"/>
      <c r="TK7" s="535"/>
      <c r="TL7" s="535"/>
      <c r="TM7" s="535"/>
      <c r="TN7" s="535"/>
      <c r="TO7" s="535"/>
      <c r="TP7" s="535"/>
      <c r="TQ7" s="535"/>
      <c r="TR7" s="535"/>
      <c r="TS7" s="535"/>
      <c r="TT7" s="535"/>
      <c r="TU7" s="535"/>
      <c r="TV7" s="535"/>
      <c r="TW7" s="535"/>
      <c r="TX7" s="535"/>
      <c r="TY7" s="535"/>
      <c r="TZ7" s="535"/>
      <c r="UA7" s="535"/>
      <c r="UB7" s="535"/>
      <c r="UC7" s="535"/>
      <c r="UD7" s="535"/>
      <c r="UE7" s="535"/>
      <c r="UF7" s="535"/>
      <c r="UG7" s="535"/>
      <c r="UH7" s="535"/>
      <c r="UI7" s="535"/>
      <c r="UJ7" s="535"/>
      <c r="UK7" s="535"/>
      <c r="UL7" s="535"/>
      <c r="UM7" s="535"/>
      <c r="UN7" s="535"/>
      <c r="UO7" s="535"/>
      <c r="UP7" s="535"/>
      <c r="UQ7" s="535"/>
      <c r="UR7" s="535"/>
      <c r="US7" s="535"/>
      <c r="UT7" s="535"/>
      <c r="UU7" s="535"/>
      <c r="UV7" s="535"/>
      <c r="UW7" s="535"/>
      <c r="UX7" s="535"/>
      <c r="UY7" s="535"/>
      <c r="UZ7" s="535"/>
      <c r="VA7" s="535"/>
      <c r="VB7" s="535"/>
      <c r="VC7" s="535"/>
      <c r="VD7" s="535"/>
      <c r="VE7" s="535"/>
      <c r="VF7" s="535"/>
      <c r="VG7" s="535"/>
      <c r="VH7" s="535"/>
      <c r="VI7" s="535"/>
      <c r="VJ7" s="535"/>
      <c r="VK7" s="535"/>
      <c r="VL7" s="535"/>
      <c r="VM7" s="535"/>
      <c r="VN7" s="535"/>
      <c r="VO7" s="535"/>
      <c r="VP7" s="535"/>
      <c r="VQ7" s="535"/>
      <c r="VR7" s="535"/>
      <c r="VS7" s="535"/>
      <c r="VT7" s="535"/>
      <c r="VU7" s="535"/>
      <c r="VV7" s="535"/>
      <c r="VW7" s="535"/>
      <c r="VX7" s="535"/>
      <c r="VY7" s="535"/>
      <c r="VZ7" s="535"/>
      <c r="WA7" s="535"/>
      <c r="WB7" s="535"/>
      <c r="WC7" s="535"/>
      <c r="WD7" s="535"/>
      <c r="WE7" s="535"/>
      <c r="WF7" s="535"/>
      <c r="WG7" s="535"/>
      <c r="WH7" s="535"/>
      <c r="WI7" s="535"/>
      <c r="WJ7" s="535"/>
      <c r="WK7" s="535"/>
      <c r="WL7" s="535"/>
      <c r="WM7" s="535"/>
      <c r="WN7" s="535"/>
      <c r="WO7" s="535"/>
      <c r="WP7" s="535"/>
      <c r="WQ7" s="535"/>
      <c r="WR7" s="535"/>
      <c r="WS7" s="535"/>
      <c r="WT7" s="535"/>
      <c r="WU7" s="535"/>
      <c r="WV7" s="535"/>
      <c r="WW7" s="535"/>
      <c r="WX7" s="535"/>
      <c r="WY7" s="535"/>
      <c r="WZ7" s="535"/>
      <c r="XA7" s="535"/>
      <c r="XB7" s="535"/>
      <c r="XC7" s="535"/>
      <c r="XD7" s="535"/>
      <c r="XE7" s="535"/>
      <c r="XF7" s="535"/>
      <c r="XG7" s="535"/>
      <c r="XH7" s="535"/>
      <c r="XI7" s="535"/>
      <c r="XJ7" s="535"/>
      <c r="XK7" s="535"/>
      <c r="XL7" s="535"/>
      <c r="XM7" s="535"/>
      <c r="XN7" s="535"/>
      <c r="XO7" s="535"/>
      <c r="XP7" s="535"/>
      <c r="XQ7" s="535"/>
      <c r="XR7" s="535"/>
      <c r="XS7" s="535"/>
      <c r="XT7" s="535"/>
      <c r="XU7" s="535"/>
      <c r="XV7" s="535"/>
      <c r="XW7" s="535"/>
      <c r="XX7" s="535"/>
      <c r="XY7" s="535"/>
      <c r="XZ7" s="535"/>
      <c r="YA7" s="535"/>
      <c r="YB7" s="535"/>
      <c r="YC7" s="535"/>
      <c r="YD7" s="535"/>
      <c r="YE7" s="535"/>
      <c r="YF7" s="535"/>
      <c r="YG7" s="535"/>
      <c r="YH7" s="535"/>
      <c r="YI7" s="535"/>
      <c r="YJ7" s="535"/>
      <c r="YK7" s="535"/>
      <c r="YL7" s="535"/>
      <c r="YM7" s="535"/>
      <c r="YN7" s="535"/>
      <c r="YO7" s="535"/>
      <c r="YP7" s="535"/>
      <c r="YQ7" s="535"/>
      <c r="YR7" s="535"/>
      <c r="YS7" s="535"/>
      <c r="YT7" s="535"/>
      <c r="YU7" s="535"/>
      <c r="YV7" s="535"/>
      <c r="YW7" s="535"/>
      <c r="YX7" s="535"/>
      <c r="YY7" s="535"/>
      <c r="YZ7" s="535"/>
      <c r="ZA7" s="535"/>
      <c r="ZB7" s="535"/>
      <c r="ZC7" s="535"/>
      <c r="ZD7" s="535"/>
      <c r="ZE7" s="535"/>
      <c r="ZF7" s="535"/>
      <c r="ZG7" s="535"/>
      <c r="ZH7" s="535"/>
      <c r="ZI7" s="535"/>
      <c r="ZJ7" s="535"/>
      <c r="ZK7" s="535"/>
      <c r="ZL7" s="535"/>
      <c r="ZM7" s="535"/>
      <c r="ZN7" s="535"/>
      <c r="ZO7" s="535"/>
      <c r="ZP7" s="535"/>
      <c r="ZQ7" s="535"/>
      <c r="ZR7" s="535"/>
      <c r="ZS7" s="535"/>
      <c r="ZT7" s="535"/>
      <c r="ZU7" s="535"/>
      <c r="ZV7" s="535"/>
      <c r="ZW7" s="535"/>
      <c r="ZX7" s="535"/>
      <c r="ZY7" s="535"/>
      <c r="ZZ7" s="535"/>
      <c r="AAA7" s="535"/>
      <c r="AAB7" s="535"/>
      <c r="AAC7" s="535"/>
      <c r="AAD7" s="535"/>
      <c r="AAE7" s="535"/>
      <c r="AAF7" s="535"/>
      <c r="AAG7" s="535"/>
      <c r="AAH7" s="535"/>
      <c r="AAI7" s="535"/>
      <c r="AAJ7" s="535"/>
      <c r="AAK7" s="535"/>
      <c r="AAL7" s="535"/>
      <c r="AAM7" s="535"/>
      <c r="AAN7" s="535"/>
      <c r="AAO7" s="535"/>
      <c r="AAP7" s="535"/>
      <c r="AAQ7" s="535"/>
      <c r="AAR7" s="535"/>
      <c r="AAS7" s="535"/>
      <c r="AAT7" s="535"/>
      <c r="AAU7" s="535"/>
      <c r="AAV7" s="535"/>
      <c r="AAW7" s="535"/>
      <c r="AAX7" s="535"/>
      <c r="AAY7" s="535"/>
      <c r="AAZ7" s="535"/>
      <c r="ABA7" s="535"/>
      <c r="ABB7" s="535"/>
      <c r="ABC7" s="535"/>
      <c r="ABD7" s="535"/>
      <c r="ABE7" s="535"/>
      <c r="ABF7" s="535"/>
      <c r="ABG7" s="535"/>
      <c r="ABH7" s="535"/>
      <c r="ABI7" s="535"/>
      <c r="ABJ7" s="535"/>
      <c r="ABK7" s="535"/>
      <c r="ABL7" s="535"/>
      <c r="ABM7" s="535"/>
      <c r="ABN7" s="535"/>
      <c r="ABO7" s="535"/>
      <c r="ABP7" s="535"/>
      <c r="ABQ7" s="535"/>
      <c r="ABR7" s="535"/>
      <c r="ABS7" s="535"/>
      <c r="ABT7" s="535"/>
      <c r="ABU7" s="535"/>
      <c r="ABV7" s="535"/>
      <c r="ABW7" s="535"/>
      <c r="ABX7" s="535"/>
      <c r="ABY7" s="535"/>
      <c r="ABZ7" s="535"/>
      <c r="ACA7" s="535"/>
      <c r="ACB7" s="535"/>
      <c r="ACC7" s="535"/>
      <c r="ACD7" s="535"/>
      <c r="ACE7" s="535"/>
      <c r="ACF7" s="535"/>
      <c r="ACG7" s="535"/>
      <c r="ACH7" s="535"/>
      <c r="ACI7" s="535"/>
      <c r="ACJ7" s="535"/>
      <c r="ACK7" s="535"/>
      <c r="ACL7" s="535"/>
      <c r="ACM7" s="535"/>
      <c r="ACN7" s="535"/>
      <c r="ACO7" s="535"/>
      <c r="ACP7" s="535"/>
      <c r="ACQ7" s="535"/>
      <c r="ACR7" s="535"/>
      <c r="ACS7" s="535"/>
      <c r="ACT7" s="535"/>
      <c r="ACU7" s="535"/>
      <c r="ACV7" s="535"/>
      <c r="ACW7" s="535"/>
      <c r="ACX7" s="535"/>
      <c r="ACY7" s="535"/>
      <c r="ACZ7" s="535"/>
      <c r="ADA7" s="535"/>
      <c r="ADB7" s="535"/>
      <c r="ADC7" s="535"/>
      <c r="RYG7" s="535"/>
      <c r="RYH7" s="535"/>
      <c r="RYI7" s="535"/>
      <c r="RYJ7" s="535"/>
      <c r="RYK7" s="535"/>
      <c r="RYL7" s="535"/>
      <c r="RYM7" s="535"/>
      <c r="RYN7" s="535"/>
      <c r="RYO7" s="535"/>
      <c r="RYP7" s="535"/>
      <c r="RYQ7" s="535"/>
      <c r="RYR7" s="535"/>
      <c r="RYS7" s="535"/>
      <c r="RYT7" s="535"/>
      <c r="RYU7" s="535"/>
      <c r="RYV7" s="535"/>
      <c r="RYW7" s="535"/>
      <c r="RYX7" s="535"/>
      <c r="RYY7" s="535"/>
      <c r="RYZ7" s="535"/>
      <c r="RZA7" s="535"/>
      <c r="RZB7" s="535"/>
      <c r="RZC7" s="535"/>
      <c r="RZD7" s="535"/>
      <c r="RZE7" s="535"/>
      <c r="RZF7" s="535"/>
      <c r="RZG7" s="535"/>
      <c r="RZH7" s="535"/>
      <c r="RZI7" s="535"/>
      <c r="RZJ7" s="535"/>
      <c r="RZK7" s="535"/>
      <c r="RZL7" s="535"/>
      <c r="RZM7" s="535"/>
      <c r="RZN7" s="535"/>
      <c r="RZO7" s="535"/>
      <c r="RZP7" s="535"/>
      <c r="RZQ7" s="535"/>
      <c r="RZR7" s="535"/>
      <c r="RZS7" s="535"/>
      <c r="RZT7" s="535"/>
      <c r="RZU7" s="535"/>
      <c r="RZV7" s="535"/>
      <c r="RZW7" s="535"/>
      <c r="RZX7" s="535"/>
      <c r="RZY7" s="535"/>
      <c r="RZZ7" s="535"/>
      <c r="SAA7" s="535"/>
      <c r="SAB7" s="535"/>
      <c r="SAC7" s="535"/>
      <c r="SAD7" s="535"/>
      <c r="SAE7" s="535"/>
      <c r="SAF7" s="535"/>
      <c r="SAG7" s="535"/>
      <c r="SAH7" s="535"/>
      <c r="SAI7" s="535"/>
      <c r="SAJ7" s="535"/>
      <c r="SAK7" s="535"/>
      <c r="SAL7" s="535"/>
      <c r="SAM7" s="535"/>
      <c r="SAN7" s="535"/>
      <c r="SAO7" s="535"/>
      <c r="SAP7" s="535"/>
      <c r="SAQ7" s="535"/>
      <c r="SAR7" s="535"/>
      <c r="SAS7" s="535"/>
      <c r="SAT7" s="535"/>
      <c r="SAU7" s="535"/>
      <c r="SAV7" s="535"/>
      <c r="SAW7" s="535"/>
      <c r="SAX7" s="535"/>
      <c r="SAY7" s="535"/>
      <c r="SAZ7" s="535"/>
      <c r="SBA7" s="535"/>
      <c r="SBB7" s="535"/>
      <c r="SBC7" s="535"/>
      <c r="SBD7" s="535"/>
      <c r="SBE7" s="535"/>
      <c r="SBF7" s="535"/>
      <c r="SBG7" s="535"/>
      <c r="SBH7" s="535"/>
      <c r="SBI7" s="535"/>
      <c r="SBJ7" s="535"/>
      <c r="SBK7" s="535"/>
      <c r="SBL7" s="535"/>
      <c r="SBM7" s="535"/>
      <c r="SBN7" s="535"/>
      <c r="SBO7" s="535"/>
      <c r="SBP7" s="535"/>
      <c r="SBQ7" s="535"/>
      <c r="SBR7" s="535"/>
      <c r="SBS7" s="535"/>
      <c r="SBT7" s="535"/>
      <c r="SBU7" s="535"/>
      <c r="SBV7" s="535"/>
      <c r="SBW7" s="535"/>
      <c r="SBX7" s="535"/>
      <c r="SBY7" s="535"/>
      <c r="SBZ7" s="535"/>
      <c r="SCA7" s="535"/>
      <c r="SCB7" s="535"/>
      <c r="SCC7" s="535"/>
      <c r="SCD7" s="535"/>
      <c r="SCE7" s="535"/>
      <c r="SCF7" s="535"/>
      <c r="SCG7" s="535"/>
      <c r="SCH7" s="535"/>
      <c r="SCI7" s="535"/>
      <c r="SCJ7" s="535"/>
      <c r="SCK7" s="535"/>
      <c r="SCL7" s="535"/>
      <c r="SCM7" s="535"/>
      <c r="SCN7" s="535"/>
      <c r="SCO7" s="535"/>
      <c r="SCP7" s="535"/>
      <c r="SCQ7" s="535"/>
      <c r="SCR7" s="535"/>
      <c r="SCS7" s="535"/>
      <c r="SCT7" s="535"/>
      <c r="SCU7" s="535"/>
      <c r="SCV7" s="535"/>
      <c r="SCW7" s="535"/>
      <c r="SCX7" s="535"/>
      <c r="SCY7" s="535"/>
      <c r="SCZ7" s="535"/>
      <c r="SDA7" s="535"/>
      <c r="SDB7" s="535"/>
      <c r="SDC7" s="535"/>
      <c r="SDD7" s="535"/>
      <c r="SDE7" s="535"/>
      <c r="SDF7" s="535"/>
      <c r="SDG7" s="535"/>
      <c r="SDH7" s="535"/>
      <c r="SDI7" s="535"/>
      <c r="SDJ7" s="535"/>
      <c r="SDK7" s="535"/>
      <c r="SDL7" s="535"/>
      <c r="SDM7" s="535"/>
      <c r="SDN7" s="535"/>
      <c r="SDO7" s="535"/>
      <c r="SDP7" s="535"/>
      <c r="SDQ7" s="535"/>
      <c r="SDR7" s="535"/>
      <c r="SDS7" s="535"/>
      <c r="SDT7" s="535"/>
      <c r="SDU7" s="535"/>
      <c r="SDV7" s="535"/>
      <c r="SDW7" s="535"/>
      <c r="SDX7" s="535"/>
      <c r="SDY7" s="535"/>
      <c r="SDZ7" s="535"/>
      <c r="SEA7" s="535"/>
      <c r="SEB7" s="535"/>
      <c r="SEC7" s="535"/>
      <c r="SED7" s="535"/>
      <c r="SEE7" s="535"/>
      <c r="SEF7" s="535"/>
      <c r="SEG7" s="535"/>
      <c r="SEH7" s="535"/>
      <c r="SEI7" s="535"/>
      <c r="SEJ7" s="535"/>
      <c r="SEK7" s="535"/>
      <c r="SEL7" s="535"/>
      <c r="SEM7" s="535"/>
      <c r="SEN7" s="535"/>
      <c r="SEO7" s="535"/>
      <c r="SEP7" s="535"/>
      <c r="SEQ7" s="535"/>
      <c r="SER7" s="535"/>
      <c r="SES7" s="535"/>
      <c r="SET7" s="535"/>
      <c r="SEU7" s="535"/>
      <c r="SEV7" s="535"/>
      <c r="SEW7" s="535"/>
      <c r="SEX7" s="535"/>
      <c r="SEY7" s="535"/>
      <c r="SEZ7" s="535"/>
      <c r="SFA7" s="535"/>
      <c r="SFB7" s="535"/>
      <c r="SFC7" s="535"/>
      <c r="SFD7" s="535"/>
      <c r="SFE7" s="535"/>
      <c r="SFF7" s="535"/>
      <c r="SFG7" s="535"/>
      <c r="SFH7" s="535"/>
      <c r="SFI7" s="535"/>
      <c r="SFJ7" s="535"/>
      <c r="SFK7" s="535"/>
      <c r="SFL7" s="535"/>
      <c r="SFM7" s="535"/>
      <c r="SFN7" s="535"/>
      <c r="SFO7" s="535"/>
      <c r="SFP7" s="535"/>
      <c r="SFQ7" s="535"/>
      <c r="SFR7" s="535"/>
      <c r="SFS7" s="535"/>
      <c r="SFT7" s="535"/>
      <c r="SFU7" s="535"/>
      <c r="SFV7" s="535"/>
      <c r="SFW7" s="535"/>
      <c r="SFX7" s="535"/>
      <c r="SFY7" s="535"/>
      <c r="SFZ7" s="535"/>
      <c r="SGA7" s="535"/>
      <c r="SGB7" s="535"/>
      <c r="SGC7" s="535"/>
      <c r="SGD7" s="535"/>
      <c r="SGE7" s="535"/>
      <c r="SGF7" s="535"/>
      <c r="SGG7" s="535"/>
      <c r="SGH7" s="535"/>
      <c r="SGI7" s="535"/>
      <c r="SGJ7" s="535"/>
      <c r="SGK7" s="535"/>
      <c r="SGL7" s="535"/>
      <c r="SGM7" s="535"/>
      <c r="SGN7" s="535"/>
      <c r="SGO7" s="535"/>
      <c r="SGP7" s="535"/>
      <c r="SGQ7" s="535"/>
      <c r="SGR7" s="535"/>
      <c r="SGS7" s="535"/>
      <c r="SGT7" s="535"/>
      <c r="SGU7" s="535"/>
      <c r="SGV7" s="535"/>
      <c r="SGW7" s="535"/>
      <c r="SGX7" s="535"/>
      <c r="SGY7" s="535"/>
      <c r="SGZ7" s="535"/>
      <c r="SHA7" s="535"/>
      <c r="SHB7" s="535"/>
      <c r="SHC7" s="535"/>
      <c r="SHD7" s="535"/>
      <c r="SHE7" s="535"/>
      <c r="SHF7" s="535"/>
      <c r="SHG7" s="535"/>
      <c r="SHH7" s="535"/>
      <c r="SHI7" s="535"/>
      <c r="SHJ7" s="535"/>
      <c r="SHK7" s="535"/>
      <c r="SHL7" s="535"/>
      <c r="SHM7" s="535"/>
      <c r="SHN7" s="535"/>
      <c r="SHO7" s="535"/>
      <c r="SHP7" s="535"/>
      <c r="SHQ7" s="535"/>
      <c r="SHR7" s="535"/>
      <c r="SHS7" s="535"/>
      <c r="SHT7" s="535"/>
      <c r="SHU7" s="535"/>
      <c r="SHV7" s="535"/>
      <c r="SHW7" s="535"/>
      <c r="SHX7" s="535"/>
      <c r="SHY7" s="535"/>
      <c r="SHZ7" s="535"/>
      <c r="SIA7" s="535"/>
      <c r="SIB7" s="535"/>
      <c r="SIC7" s="535"/>
      <c r="SID7" s="535"/>
      <c r="SIE7" s="535"/>
      <c r="SIF7" s="535"/>
      <c r="SIG7" s="535"/>
      <c r="SIH7" s="535"/>
      <c r="SII7" s="535"/>
      <c r="SIJ7" s="535"/>
      <c r="SIK7" s="535"/>
      <c r="SIL7" s="535"/>
      <c r="SIM7" s="535"/>
      <c r="SIN7" s="535"/>
      <c r="SIO7" s="535"/>
      <c r="SIP7" s="535"/>
      <c r="SIQ7" s="535"/>
      <c r="SIR7" s="535"/>
      <c r="SIS7" s="535"/>
      <c r="SIT7" s="535"/>
      <c r="SIU7" s="535"/>
      <c r="SIV7" s="535"/>
      <c r="SIW7" s="535"/>
      <c r="SIX7" s="535"/>
      <c r="SIY7" s="535"/>
      <c r="SIZ7" s="535"/>
      <c r="SJA7" s="535"/>
      <c r="SJB7" s="535"/>
      <c r="SJC7" s="535"/>
      <c r="SJD7" s="535"/>
      <c r="SJE7" s="535"/>
      <c r="SJF7" s="535"/>
      <c r="SJG7" s="535"/>
      <c r="SJH7" s="535"/>
      <c r="SJI7" s="535"/>
      <c r="SJJ7" s="535"/>
      <c r="SJK7" s="535"/>
      <c r="SJL7" s="535"/>
      <c r="SJM7" s="535"/>
      <c r="SJN7" s="535"/>
      <c r="SJO7" s="535"/>
      <c r="SJP7" s="535"/>
      <c r="SJQ7" s="535"/>
      <c r="SJR7" s="535"/>
      <c r="SJS7" s="535"/>
      <c r="SJT7" s="535"/>
      <c r="SJU7" s="535"/>
      <c r="SJV7" s="535"/>
      <c r="SJW7" s="535"/>
      <c r="SJX7" s="535"/>
      <c r="SJY7" s="535"/>
      <c r="SJZ7" s="535"/>
      <c r="SKA7" s="535"/>
      <c r="SKB7" s="535"/>
      <c r="SKC7" s="535"/>
      <c r="SKD7" s="535"/>
      <c r="SKE7" s="535"/>
      <c r="SKF7" s="535"/>
      <c r="SKG7" s="535"/>
      <c r="SKH7" s="535"/>
      <c r="SKI7" s="535"/>
      <c r="SKJ7" s="535"/>
      <c r="SKK7" s="535"/>
      <c r="SKL7" s="535"/>
      <c r="SKM7" s="535"/>
      <c r="SKN7" s="535"/>
      <c r="SKO7" s="535"/>
      <c r="SKP7" s="535"/>
      <c r="SKQ7" s="535"/>
      <c r="SKR7" s="535"/>
      <c r="SKS7" s="535"/>
      <c r="SKT7" s="535"/>
      <c r="SKU7" s="535"/>
      <c r="SKV7" s="535"/>
      <c r="SKW7" s="535"/>
      <c r="SKX7" s="535"/>
      <c r="SKY7" s="535"/>
      <c r="SKZ7" s="535"/>
      <c r="SLA7" s="535"/>
      <c r="SLB7" s="535"/>
      <c r="SLC7" s="535"/>
      <c r="SLD7" s="535"/>
      <c r="SLE7" s="535"/>
      <c r="SLF7" s="535"/>
      <c r="SLG7" s="535"/>
      <c r="SLH7" s="535"/>
      <c r="SLI7" s="535"/>
      <c r="SLJ7" s="535"/>
      <c r="SLK7" s="535"/>
      <c r="SLL7" s="535"/>
      <c r="SLM7" s="535"/>
      <c r="SLN7" s="535"/>
      <c r="SLO7" s="535"/>
      <c r="SLP7" s="535"/>
      <c r="SLQ7" s="535"/>
      <c r="SLR7" s="535"/>
      <c r="SLS7" s="535"/>
      <c r="SLT7" s="535"/>
      <c r="SLU7" s="535"/>
      <c r="SLV7" s="535"/>
      <c r="SLW7" s="535"/>
      <c r="SLX7" s="535"/>
      <c r="SLY7" s="535"/>
      <c r="SLZ7" s="535"/>
      <c r="SMA7" s="535"/>
      <c r="SMB7" s="535"/>
      <c r="SMC7" s="535"/>
      <c r="SMD7" s="535"/>
      <c r="SME7" s="535"/>
      <c r="SMF7" s="535"/>
      <c r="SMG7" s="535"/>
      <c r="SMH7" s="535"/>
      <c r="SMI7" s="535"/>
      <c r="SMJ7" s="535"/>
      <c r="SMK7" s="535"/>
      <c r="SML7" s="535"/>
      <c r="SMM7" s="535"/>
      <c r="SMN7" s="535"/>
      <c r="SMO7" s="535"/>
      <c r="SMP7" s="535"/>
      <c r="SMQ7" s="535"/>
      <c r="SMR7" s="535"/>
      <c r="SMS7" s="535"/>
      <c r="SMT7" s="535"/>
      <c r="SMU7" s="535"/>
      <c r="SMV7" s="535"/>
      <c r="SMW7" s="535"/>
      <c r="SMX7" s="535"/>
      <c r="SMY7" s="535"/>
      <c r="SMZ7" s="535"/>
      <c r="SNA7" s="535"/>
      <c r="SNB7" s="535"/>
      <c r="SNC7" s="535"/>
      <c r="SND7" s="535"/>
      <c r="SNE7" s="535"/>
      <c r="SNF7" s="535"/>
      <c r="SNG7" s="535"/>
      <c r="SNH7" s="535"/>
      <c r="SNI7" s="535"/>
      <c r="SNJ7" s="535"/>
      <c r="SNK7" s="535"/>
      <c r="SNL7" s="535"/>
      <c r="SNM7" s="535"/>
      <c r="SNN7" s="535"/>
      <c r="SNO7" s="535"/>
      <c r="SNP7" s="535"/>
      <c r="SNQ7" s="535"/>
      <c r="SNR7" s="535"/>
      <c r="SNS7" s="535"/>
      <c r="SNT7" s="535"/>
      <c r="SNU7" s="535"/>
      <c r="SNV7" s="535"/>
      <c r="SNW7" s="535"/>
      <c r="SNX7" s="535"/>
      <c r="SNY7" s="535"/>
      <c r="SNZ7" s="535"/>
      <c r="SOA7" s="535"/>
      <c r="SOB7" s="535"/>
      <c r="SOC7" s="535"/>
      <c r="SOD7" s="535"/>
      <c r="SOE7" s="535"/>
      <c r="SOF7" s="535"/>
      <c r="SOG7" s="535"/>
      <c r="SOH7" s="535"/>
      <c r="SOI7" s="535"/>
      <c r="SOJ7" s="535"/>
      <c r="SOK7" s="535"/>
      <c r="SOL7" s="535"/>
      <c r="SOM7" s="535"/>
      <c r="SON7" s="535"/>
      <c r="SOO7" s="535"/>
      <c r="SOP7" s="535"/>
      <c r="SOQ7" s="535"/>
      <c r="SOR7" s="535"/>
      <c r="SOS7" s="535"/>
      <c r="SOT7" s="535"/>
      <c r="SOU7" s="535"/>
      <c r="SOV7" s="535"/>
      <c r="SOW7" s="535"/>
      <c r="SOX7" s="535"/>
      <c r="SOY7" s="535"/>
      <c r="SOZ7" s="535"/>
      <c r="SPA7" s="535"/>
      <c r="SPB7" s="535"/>
      <c r="SPC7" s="535"/>
      <c r="SPD7" s="535"/>
      <c r="SPE7" s="535"/>
      <c r="SPF7" s="535"/>
      <c r="SPG7" s="535"/>
      <c r="SPH7" s="535"/>
      <c r="SPI7" s="535"/>
      <c r="SPJ7" s="535"/>
      <c r="SPK7" s="535"/>
      <c r="SPL7" s="535"/>
      <c r="SPM7" s="535"/>
      <c r="SPN7" s="535"/>
      <c r="SPO7" s="535"/>
      <c r="SPP7" s="535"/>
      <c r="SPQ7" s="535"/>
      <c r="SPR7" s="535"/>
      <c r="SPS7" s="535"/>
      <c r="SPT7" s="535"/>
      <c r="SPU7" s="535"/>
      <c r="SPV7" s="535"/>
      <c r="SPW7" s="535"/>
      <c r="SPX7" s="535"/>
      <c r="SPY7" s="535"/>
      <c r="SPZ7" s="535"/>
      <c r="SQA7" s="535"/>
      <c r="SQB7" s="535"/>
      <c r="SQC7" s="535"/>
      <c r="SQD7" s="535"/>
      <c r="SQE7" s="535"/>
      <c r="SQF7" s="535"/>
      <c r="SQG7" s="535"/>
      <c r="SQH7" s="535"/>
      <c r="SQI7" s="535"/>
      <c r="SQJ7" s="535"/>
      <c r="SQK7" s="535"/>
      <c r="SQL7" s="535"/>
      <c r="SQM7" s="535"/>
      <c r="SQN7" s="535"/>
      <c r="SQO7" s="535"/>
      <c r="SQP7" s="535"/>
      <c r="SQQ7" s="535"/>
      <c r="SQR7" s="535"/>
      <c r="SQS7" s="535"/>
      <c r="SQT7" s="535"/>
      <c r="SQU7" s="535"/>
      <c r="SQV7" s="535"/>
      <c r="SQW7" s="535"/>
      <c r="SQX7" s="535"/>
      <c r="SQY7" s="535"/>
      <c r="SQZ7" s="535"/>
      <c r="SRA7" s="535"/>
      <c r="SRB7" s="535"/>
      <c r="SRC7" s="535"/>
      <c r="SRD7" s="535"/>
      <c r="SRE7" s="535"/>
      <c r="SRF7" s="535"/>
      <c r="SRG7" s="535"/>
      <c r="SRH7" s="535"/>
      <c r="SRI7" s="535"/>
      <c r="SRJ7" s="535"/>
      <c r="SRK7" s="535"/>
      <c r="SRL7" s="535"/>
      <c r="SRM7" s="535"/>
      <c r="SRN7" s="535"/>
      <c r="SRO7" s="535"/>
      <c r="SRP7" s="535"/>
      <c r="SRQ7" s="535"/>
      <c r="SRR7" s="535"/>
      <c r="SRS7" s="535"/>
      <c r="SRT7" s="535"/>
      <c r="SRU7" s="535"/>
      <c r="SRV7" s="535"/>
      <c r="SRW7" s="535"/>
      <c r="SRX7" s="535"/>
      <c r="SRY7" s="535"/>
      <c r="SRZ7" s="535"/>
      <c r="SSA7" s="535"/>
      <c r="SSB7" s="535"/>
      <c r="SSC7" s="535"/>
      <c r="SSD7" s="535"/>
      <c r="SSE7" s="535"/>
      <c r="SSF7" s="535"/>
      <c r="SSG7" s="535"/>
      <c r="SSH7" s="535"/>
      <c r="SSI7" s="535"/>
      <c r="SSJ7" s="535"/>
      <c r="SSK7" s="535"/>
      <c r="SSL7" s="535"/>
      <c r="SSM7" s="535"/>
      <c r="SSN7" s="535"/>
      <c r="SSO7" s="535"/>
      <c r="SSP7" s="535"/>
      <c r="SSQ7" s="535"/>
      <c r="SSR7" s="535"/>
      <c r="SSS7" s="535"/>
      <c r="SST7" s="535"/>
      <c r="SSU7" s="535"/>
      <c r="SSV7" s="535"/>
      <c r="SSW7" s="535"/>
      <c r="SSX7" s="535"/>
      <c r="SSY7" s="535"/>
      <c r="SSZ7" s="535"/>
      <c r="STA7" s="535"/>
      <c r="STB7" s="535"/>
      <c r="STC7" s="535"/>
      <c r="STD7" s="535"/>
      <c r="STE7" s="535"/>
      <c r="STF7" s="535"/>
      <c r="STG7" s="535"/>
      <c r="STH7" s="535"/>
      <c r="STI7" s="535"/>
      <c r="STJ7" s="535"/>
      <c r="STK7" s="535"/>
      <c r="STL7" s="535"/>
      <c r="STM7" s="535"/>
      <c r="STN7" s="535"/>
      <c r="STO7" s="535"/>
      <c r="STP7" s="535"/>
      <c r="STQ7" s="535"/>
      <c r="STR7" s="535"/>
      <c r="STS7" s="535"/>
      <c r="STT7" s="535"/>
      <c r="STU7" s="535"/>
      <c r="STV7" s="535"/>
      <c r="STW7" s="535"/>
      <c r="STX7" s="535"/>
      <c r="STY7" s="535"/>
      <c r="STZ7" s="535"/>
      <c r="SUA7" s="535"/>
      <c r="SUB7" s="535"/>
      <c r="SUC7" s="535"/>
      <c r="SUD7" s="535"/>
      <c r="SUE7" s="535"/>
      <c r="SUF7" s="535"/>
      <c r="SUG7" s="535"/>
      <c r="SUH7" s="535"/>
      <c r="SUI7" s="535"/>
      <c r="SUJ7" s="535"/>
      <c r="SUK7" s="535"/>
      <c r="SUL7" s="535"/>
      <c r="SUM7" s="535"/>
      <c r="SUN7" s="535"/>
      <c r="SUO7" s="535"/>
      <c r="SUP7" s="535"/>
      <c r="SUQ7" s="535"/>
      <c r="SUR7" s="535"/>
      <c r="SUS7" s="535"/>
      <c r="SUT7" s="535"/>
      <c r="SUU7" s="535"/>
      <c r="SUV7" s="535"/>
      <c r="SUW7" s="535"/>
      <c r="SUX7" s="535"/>
      <c r="SUY7" s="535"/>
      <c r="SUZ7" s="535"/>
      <c r="SVA7" s="535"/>
      <c r="SVB7" s="535"/>
      <c r="SVC7" s="535"/>
      <c r="SVD7" s="535"/>
      <c r="SVE7" s="535"/>
      <c r="SVF7" s="535"/>
      <c r="SVG7" s="535"/>
      <c r="SVH7" s="535"/>
      <c r="SVI7" s="535"/>
      <c r="SVJ7" s="535"/>
      <c r="SVK7" s="535"/>
      <c r="SVL7" s="535"/>
      <c r="SVM7" s="535"/>
      <c r="SVN7" s="535"/>
      <c r="SVO7" s="535"/>
      <c r="SVP7" s="535"/>
      <c r="SVQ7" s="535"/>
      <c r="SVR7" s="535"/>
      <c r="SVS7" s="535"/>
      <c r="SVT7" s="535"/>
      <c r="SVU7" s="535"/>
      <c r="SVV7" s="535"/>
      <c r="SVW7" s="535"/>
      <c r="SVX7" s="535"/>
      <c r="SVY7" s="535"/>
      <c r="SVZ7" s="535"/>
      <c r="SWA7" s="535"/>
      <c r="SWB7" s="535"/>
      <c r="SWC7" s="535"/>
      <c r="SWD7" s="535"/>
      <c r="SWE7" s="535"/>
      <c r="SWF7" s="535"/>
      <c r="SWG7" s="535"/>
      <c r="SWH7" s="535"/>
      <c r="SWI7" s="535"/>
      <c r="SWJ7" s="535"/>
      <c r="SWK7" s="535"/>
      <c r="SWL7" s="535"/>
      <c r="SWM7" s="535"/>
      <c r="SWN7" s="535"/>
      <c r="SWO7" s="535"/>
      <c r="SWP7" s="535"/>
      <c r="SWQ7" s="535"/>
      <c r="SWR7" s="535"/>
      <c r="SWS7" s="535"/>
      <c r="SWT7" s="535"/>
      <c r="SWU7" s="535"/>
      <c r="SWV7" s="535"/>
      <c r="SWW7" s="535"/>
      <c r="SWX7" s="535"/>
      <c r="SWY7" s="535"/>
      <c r="SWZ7" s="535"/>
      <c r="SXA7" s="535"/>
      <c r="SXB7" s="535"/>
      <c r="SXC7" s="535"/>
      <c r="SXD7" s="535"/>
      <c r="SXE7" s="535"/>
      <c r="SXF7" s="535"/>
      <c r="SXG7" s="535"/>
      <c r="SXH7" s="535"/>
      <c r="SXI7" s="535"/>
      <c r="SXJ7" s="535"/>
      <c r="SXK7" s="535"/>
      <c r="SXL7" s="535"/>
      <c r="SXM7" s="535"/>
      <c r="SXN7" s="535"/>
      <c r="SXO7" s="535"/>
      <c r="SXP7" s="535"/>
      <c r="SXQ7" s="535"/>
      <c r="SXR7" s="535"/>
      <c r="SXS7" s="535"/>
      <c r="SXT7" s="535"/>
      <c r="SXU7" s="535"/>
      <c r="SXV7" s="535"/>
      <c r="SXW7" s="535"/>
      <c r="SXX7" s="535"/>
      <c r="SXY7" s="535"/>
      <c r="SXZ7" s="535"/>
      <c r="SYA7" s="535"/>
      <c r="SYB7" s="535"/>
      <c r="SYC7" s="535"/>
      <c r="SYD7" s="535"/>
      <c r="SYE7" s="535"/>
      <c r="SYF7" s="535"/>
      <c r="SYG7" s="535"/>
      <c r="SYH7" s="535"/>
      <c r="SYI7" s="535"/>
      <c r="SYJ7" s="535"/>
      <c r="SYK7" s="535"/>
      <c r="SYL7" s="535"/>
      <c r="SYM7" s="535"/>
      <c r="SYN7" s="535"/>
      <c r="SYO7" s="535"/>
      <c r="SYP7" s="535"/>
      <c r="SYQ7" s="535"/>
      <c r="SYR7" s="535"/>
      <c r="SYS7" s="535"/>
      <c r="SYT7" s="535"/>
      <c r="SYU7" s="535"/>
      <c r="SYV7" s="535"/>
      <c r="SYW7" s="535"/>
      <c r="SYX7" s="535"/>
      <c r="SYY7" s="535"/>
      <c r="SYZ7" s="535"/>
      <c r="SZA7" s="535"/>
      <c r="SZB7" s="535"/>
      <c r="SZC7" s="535"/>
      <c r="SZD7" s="535"/>
      <c r="SZE7" s="535"/>
      <c r="SZF7" s="535"/>
      <c r="SZG7" s="535"/>
      <c r="SZH7" s="535"/>
      <c r="SZI7" s="535"/>
      <c r="SZJ7" s="535"/>
      <c r="SZK7" s="535"/>
      <c r="SZL7" s="535"/>
      <c r="SZM7" s="535"/>
      <c r="SZN7" s="535"/>
      <c r="SZO7" s="535"/>
      <c r="SZP7" s="535"/>
      <c r="SZQ7" s="535"/>
      <c r="SZR7" s="535"/>
      <c r="SZS7" s="535"/>
      <c r="SZT7" s="535"/>
      <c r="SZU7" s="535"/>
      <c r="SZV7" s="535"/>
      <c r="SZW7" s="535"/>
      <c r="SZX7" s="535"/>
      <c r="SZY7" s="535"/>
      <c r="SZZ7" s="535"/>
      <c r="TAA7" s="535"/>
      <c r="TAB7" s="535"/>
      <c r="TAC7" s="535"/>
      <c r="TAD7" s="535"/>
      <c r="TAE7" s="535"/>
      <c r="TAF7" s="535"/>
      <c r="TAG7" s="535"/>
      <c r="TAH7" s="535"/>
      <c r="TAI7" s="535"/>
      <c r="TAJ7" s="535"/>
      <c r="TAK7" s="535"/>
      <c r="TAL7" s="535"/>
      <c r="TAM7" s="535"/>
      <c r="TAN7" s="535"/>
      <c r="TAO7" s="535"/>
      <c r="TAP7" s="535"/>
      <c r="TAQ7" s="535"/>
      <c r="TAR7" s="535"/>
      <c r="TAS7" s="535"/>
      <c r="TAT7" s="535"/>
      <c r="TAU7" s="535"/>
      <c r="TAV7" s="535"/>
      <c r="TAW7" s="535"/>
      <c r="TAX7" s="535"/>
      <c r="TAY7" s="535"/>
      <c r="TAZ7" s="535"/>
      <c r="TBA7" s="535"/>
      <c r="TBB7" s="535"/>
      <c r="TBC7" s="535"/>
      <c r="TBD7" s="535"/>
      <c r="TBE7" s="535"/>
      <c r="TBF7" s="535"/>
      <c r="TBG7" s="535"/>
      <c r="TBH7" s="535"/>
      <c r="TBI7" s="535"/>
      <c r="TBJ7" s="535"/>
      <c r="TBK7" s="535"/>
      <c r="TBL7" s="535"/>
      <c r="TBM7" s="535"/>
      <c r="TBN7" s="535"/>
      <c r="TBO7" s="535"/>
      <c r="TBP7" s="535"/>
      <c r="TBQ7" s="535"/>
      <c r="TBR7" s="535"/>
      <c r="TBS7" s="535"/>
      <c r="TBT7" s="535"/>
      <c r="TBU7" s="535"/>
      <c r="TBV7" s="535"/>
      <c r="TBW7" s="535"/>
      <c r="TBX7" s="535"/>
      <c r="TBY7" s="535"/>
      <c r="TBZ7" s="535"/>
      <c r="TCA7" s="535"/>
      <c r="TCB7" s="535"/>
      <c r="TCC7" s="535"/>
      <c r="TCD7" s="535"/>
      <c r="TCE7" s="535"/>
      <c r="TCF7" s="535"/>
      <c r="TCG7" s="535"/>
      <c r="TCH7" s="535"/>
      <c r="TCI7" s="535"/>
      <c r="TCJ7" s="535"/>
      <c r="TCK7" s="535"/>
      <c r="TCL7" s="535"/>
      <c r="TCM7" s="535"/>
      <c r="TCN7" s="535"/>
      <c r="TCO7" s="535"/>
      <c r="TCP7" s="535"/>
      <c r="TCQ7" s="535"/>
      <c r="TCR7" s="535"/>
      <c r="TCS7" s="535"/>
      <c r="TCT7" s="535"/>
      <c r="TCU7" s="535"/>
      <c r="TCV7" s="535"/>
      <c r="TCW7" s="535"/>
      <c r="TCX7" s="535"/>
      <c r="TCY7" s="535"/>
      <c r="TCZ7" s="535"/>
      <c r="TDA7" s="535"/>
      <c r="TDB7" s="535"/>
      <c r="TDC7" s="535"/>
      <c r="TDD7" s="535"/>
      <c r="TDE7" s="535"/>
      <c r="TDF7" s="535"/>
      <c r="TDG7" s="535"/>
      <c r="TDH7" s="535"/>
      <c r="TDI7" s="535"/>
      <c r="TDJ7" s="535"/>
      <c r="TDK7" s="535"/>
      <c r="TDL7" s="535"/>
      <c r="TDM7" s="535"/>
      <c r="TDN7" s="535"/>
      <c r="TDO7" s="535"/>
      <c r="TDP7" s="535"/>
      <c r="TDQ7" s="535"/>
      <c r="TDR7" s="535"/>
      <c r="TDS7" s="535"/>
      <c r="TDT7" s="535"/>
      <c r="TDU7" s="535"/>
      <c r="TDV7" s="535"/>
      <c r="TDW7" s="535"/>
      <c r="TDX7" s="535"/>
      <c r="TDY7" s="535"/>
      <c r="TDZ7" s="535"/>
      <c r="TEA7" s="535"/>
      <c r="TEB7" s="535"/>
      <c r="TEC7" s="535"/>
      <c r="TED7" s="535"/>
      <c r="TEE7" s="535"/>
      <c r="TEF7" s="535"/>
      <c r="TEG7" s="535"/>
      <c r="TEH7" s="535"/>
      <c r="TEI7" s="535"/>
      <c r="TEJ7" s="535"/>
      <c r="TEK7" s="535"/>
      <c r="TEL7" s="535"/>
      <c r="TEM7" s="535"/>
      <c r="TEN7" s="535"/>
      <c r="TEO7" s="535"/>
      <c r="TEP7" s="535"/>
      <c r="TEQ7" s="535"/>
      <c r="TER7" s="535"/>
      <c r="TES7" s="535"/>
      <c r="TET7" s="535"/>
      <c r="TEU7" s="535"/>
      <c r="TEV7" s="535"/>
      <c r="TEW7" s="535"/>
      <c r="TEX7" s="535"/>
      <c r="TEY7" s="535"/>
      <c r="TEZ7" s="535"/>
      <c r="TFA7" s="535"/>
      <c r="TFB7" s="535"/>
      <c r="TFC7" s="535"/>
      <c r="TFD7" s="535"/>
      <c r="TFE7" s="535"/>
      <c r="TFF7" s="535"/>
      <c r="TFG7" s="535"/>
      <c r="TFH7" s="535"/>
      <c r="TFI7" s="535"/>
      <c r="TFJ7" s="535"/>
      <c r="TFK7" s="535"/>
      <c r="TFL7" s="535"/>
      <c r="TFM7" s="535"/>
      <c r="TFN7" s="535"/>
      <c r="TFO7" s="535"/>
      <c r="TFP7" s="535"/>
      <c r="TFQ7" s="535"/>
      <c r="TFR7" s="535"/>
      <c r="TFS7" s="535"/>
      <c r="TFT7" s="535"/>
      <c r="TFU7" s="535"/>
      <c r="TFV7" s="535"/>
      <c r="TFW7" s="535"/>
      <c r="TFX7" s="535"/>
      <c r="TFY7" s="535"/>
      <c r="TFZ7" s="535"/>
      <c r="TGA7" s="535"/>
      <c r="TGB7" s="535"/>
      <c r="TGC7" s="535"/>
      <c r="TGD7" s="535"/>
      <c r="TGE7" s="535"/>
      <c r="TGF7" s="535"/>
      <c r="TGG7" s="535"/>
      <c r="TGH7" s="535"/>
      <c r="TGI7" s="535"/>
      <c r="TGJ7" s="535"/>
      <c r="TGK7" s="535"/>
      <c r="TGL7" s="535"/>
      <c r="TGM7" s="535"/>
      <c r="TGN7" s="535"/>
      <c r="TGO7" s="535"/>
      <c r="TGP7" s="535"/>
      <c r="TGQ7" s="535"/>
      <c r="TGR7" s="535"/>
      <c r="TGS7" s="535"/>
      <c r="TGT7" s="535"/>
      <c r="TGU7" s="535"/>
      <c r="TGV7" s="535"/>
      <c r="TGW7" s="535"/>
      <c r="TGX7" s="535"/>
      <c r="TGY7" s="535"/>
      <c r="TGZ7" s="535"/>
      <c r="THA7" s="535"/>
      <c r="THB7" s="535"/>
      <c r="THC7" s="535"/>
      <c r="THD7" s="535"/>
      <c r="THE7" s="535"/>
      <c r="THF7" s="535"/>
      <c r="THG7" s="535"/>
      <c r="THH7" s="535"/>
      <c r="THI7" s="535"/>
      <c r="THJ7" s="535"/>
      <c r="THK7" s="535"/>
      <c r="THL7" s="535"/>
      <c r="THM7" s="535"/>
      <c r="THN7" s="535"/>
      <c r="THO7" s="535"/>
      <c r="THP7" s="535"/>
      <c r="THQ7" s="535"/>
      <c r="THR7" s="535"/>
      <c r="THS7" s="535"/>
      <c r="THT7" s="535"/>
      <c r="THU7" s="535"/>
      <c r="THV7" s="535"/>
      <c r="THW7" s="535"/>
      <c r="THX7" s="535"/>
      <c r="THY7" s="535"/>
      <c r="THZ7" s="535"/>
      <c r="TIA7" s="535"/>
      <c r="TIB7" s="535"/>
      <c r="TIC7" s="535"/>
      <c r="TID7" s="535"/>
      <c r="TIE7" s="535"/>
      <c r="TIF7" s="535"/>
      <c r="TIG7" s="535"/>
      <c r="TIH7" s="535"/>
      <c r="TII7" s="535"/>
      <c r="TIJ7" s="535"/>
      <c r="TIK7" s="535"/>
      <c r="TIL7" s="535"/>
      <c r="TIM7" s="535"/>
      <c r="TIN7" s="535"/>
      <c r="TIO7" s="535"/>
      <c r="TIP7" s="535"/>
      <c r="TIQ7" s="535"/>
      <c r="TIR7" s="535"/>
      <c r="TIS7" s="535"/>
      <c r="TIT7" s="535"/>
      <c r="TIU7" s="535"/>
      <c r="TIV7" s="535"/>
      <c r="TIW7" s="535"/>
      <c r="TIX7" s="535"/>
      <c r="TIY7" s="535"/>
      <c r="TIZ7" s="535"/>
      <c r="TJA7" s="535"/>
      <c r="TJB7" s="535"/>
      <c r="TJC7" s="535"/>
      <c r="TJD7" s="535"/>
      <c r="TJE7" s="535"/>
      <c r="TJF7" s="535"/>
      <c r="TJG7" s="535"/>
      <c r="TJH7" s="535"/>
      <c r="TJI7" s="535"/>
      <c r="TJJ7" s="535"/>
      <c r="TJK7" s="535"/>
      <c r="TJL7" s="535"/>
      <c r="TJM7" s="535"/>
      <c r="TJN7" s="535"/>
      <c r="TJO7" s="535"/>
      <c r="TJP7" s="535"/>
      <c r="TJQ7" s="535"/>
      <c r="TJR7" s="535"/>
      <c r="TJS7" s="535"/>
      <c r="TJT7" s="535"/>
      <c r="TJU7" s="535"/>
      <c r="TJV7" s="535"/>
      <c r="TJW7" s="535"/>
      <c r="TJX7" s="535"/>
      <c r="TJY7" s="535"/>
      <c r="TJZ7" s="535"/>
      <c r="TKA7" s="535"/>
      <c r="TKB7" s="535"/>
      <c r="TKC7" s="535"/>
      <c r="TKD7" s="535"/>
      <c r="TKE7" s="535"/>
      <c r="TKF7" s="535"/>
      <c r="TKG7" s="535"/>
      <c r="TKH7" s="535"/>
      <c r="TKI7" s="535"/>
      <c r="TKJ7" s="535"/>
      <c r="TKK7" s="535"/>
      <c r="TKL7" s="535"/>
      <c r="TKM7" s="535"/>
      <c r="TKN7" s="535"/>
      <c r="TKO7" s="535"/>
      <c r="TKP7" s="535"/>
      <c r="TKQ7" s="535"/>
      <c r="TKR7" s="535"/>
      <c r="TKS7" s="535"/>
      <c r="TKT7" s="535"/>
      <c r="TKU7" s="535"/>
      <c r="TKV7" s="535"/>
      <c r="TKW7" s="535"/>
      <c r="TKX7" s="535"/>
      <c r="TKY7" s="535"/>
      <c r="TKZ7" s="535"/>
      <c r="TLA7" s="535"/>
      <c r="TLB7" s="535"/>
      <c r="TLC7" s="535"/>
      <c r="TLD7" s="535"/>
      <c r="TLE7" s="535"/>
      <c r="TLF7" s="535"/>
      <c r="TLG7" s="535"/>
      <c r="TLH7" s="535"/>
      <c r="TLI7" s="535"/>
      <c r="TLJ7" s="535"/>
      <c r="TLK7" s="535"/>
      <c r="TLL7" s="535"/>
      <c r="TLM7" s="535"/>
      <c r="TLN7" s="535"/>
      <c r="TLO7" s="535"/>
      <c r="TLP7" s="535"/>
      <c r="TLQ7" s="535"/>
      <c r="TLR7" s="535"/>
      <c r="TLS7" s="535"/>
      <c r="TLT7" s="535"/>
      <c r="TLU7" s="535"/>
      <c r="TLV7" s="535"/>
      <c r="TLW7" s="535"/>
      <c r="TLX7" s="535"/>
      <c r="TLY7" s="535"/>
      <c r="TLZ7" s="535"/>
      <c r="TMA7" s="535"/>
      <c r="TMB7" s="535"/>
      <c r="TMC7" s="535"/>
      <c r="TMD7" s="535"/>
      <c r="TME7" s="535"/>
      <c r="TMF7" s="535"/>
      <c r="TMG7" s="535"/>
      <c r="TMH7" s="535"/>
      <c r="TMI7" s="535"/>
      <c r="TMJ7" s="535"/>
      <c r="TMK7" s="535"/>
      <c r="TML7" s="535"/>
      <c r="TMM7" s="535"/>
      <c r="TMN7" s="535"/>
      <c r="TMO7" s="535"/>
      <c r="TMP7" s="535"/>
      <c r="TMQ7" s="535"/>
      <c r="TMR7" s="535"/>
      <c r="TMS7" s="535"/>
      <c r="TMT7" s="535"/>
      <c r="TMU7" s="535"/>
      <c r="TMV7" s="535"/>
      <c r="TMW7" s="535"/>
      <c r="TMX7" s="535"/>
      <c r="TMY7" s="535"/>
      <c r="TMZ7" s="535"/>
      <c r="TNA7" s="535"/>
      <c r="TNB7" s="535"/>
      <c r="TNC7" s="535"/>
      <c r="TND7" s="535"/>
      <c r="TNE7" s="535"/>
      <c r="TNF7" s="535"/>
      <c r="TNG7" s="535"/>
      <c r="TNH7" s="535"/>
      <c r="TNI7" s="535"/>
      <c r="TNJ7" s="535"/>
      <c r="TNK7" s="535"/>
      <c r="TNL7" s="535"/>
      <c r="TNM7" s="535"/>
      <c r="TNN7" s="535"/>
      <c r="TNO7" s="535"/>
      <c r="TNP7" s="535"/>
      <c r="TNQ7" s="535"/>
      <c r="TNR7" s="535"/>
      <c r="TNS7" s="535"/>
      <c r="TNT7" s="535"/>
      <c r="TNU7" s="535"/>
      <c r="TNV7" s="535"/>
      <c r="TNW7" s="535"/>
      <c r="TNX7" s="535"/>
      <c r="TNY7" s="535"/>
      <c r="TNZ7" s="535"/>
      <c r="TOA7" s="535"/>
      <c r="TOB7" s="535"/>
      <c r="TOC7" s="535"/>
      <c r="TOD7" s="535"/>
      <c r="TOE7" s="535"/>
      <c r="TOF7" s="535"/>
      <c r="TOG7" s="535"/>
      <c r="TOH7" s="535"/>
      <c r="TOI7" s="535"/>
      <c r="TOJ7" s="535"/>
      <c r="TOK7" s="535"/>
      <c r="TOL7" s="535"/>
      <c r="TOM7" s="535"/>
      <c r="TON7" s="535"/>
      <c r="TOO7" s="535"/>
      <c r="TOP7" s="535"/>
      <c r="TOQ7" s="535"/>
      <c r="TOR7" s="535"/>
      <c r="TOS7" s="535"/>
      <c r="TOT7" s="535"/>
      <c r="TOU7" s="535"/>
      <c r="TOV7" s="535"/>
      <c r="TOW7" s="535"/>
      <c r="TOX7" s="535"/>
      <c r="TOY7" s="535"/>
      <c r="TOZ7" s="535"/>
      <c r="TPA7" s="535"/>
      <c r="TPB7" s="535"/>
      <c r="TPC7" s="535"/>
      <c r="TPD7" s="535"/>
      <c r="TPE7" s="535"/>
      <c r="TPF7" s="535"/>
      <c r="TPG7" s="535"/>
      <c r="TPH7" s="535"/>
      <c r="TPI7" s="535"/>
      <c r="TPJ7" s="535"/>
      <c r="TPK7" s="535"/>
      <c r="TPL7" s="535"/>
      <c r="TPM7" s="535"/>
      <c r="TPN7" s="535"/>
      <c r="TPO7" s="535"/>
      <c r="TPP7" s="535"/>
      <c r="TPQ7" s="535"/>
      <c r="TPR7" s="535"/>
      <c r="TPS7" s="535"/>
      <c r="TPT7" s="535"/>
      <c r="TPU7" s="535"/>
      <c r="TPV7" s="535"/>
      <c r="TPW7" s="535"/>
      <c r="TPX7" s="535"/>
      <c r="TPY7" s="535"/>
      <c r="TPZ7" s="535"/>
      <c r="TQA7" s="535"/>
      <c r="TQB7" s="535"/>
      <c r="TQC7" s="535"/>
      <c r="TQD7" s="535"/>
      <c r="TQE7" s="535"/>
      <c r="TQF7" s="535"/>
      <c r="TQG7" s="535"/>
      <c r="TQH7" s="535"/>
      <c r="TQI7" s="535"/>
      <c r="TQJ7" s="535"/>
      <c r="TQK7" s="535"/>
      <c r="TQL7" s="535"/>
      <c r="TQM7" s="535"/>
      <c r="TQN7" s="535"/>
      <c r="TQO7" s="535"/>
      <c r="TQP7" s="535"/>
      <c r="TQQ7" s="535"/>
      <c r="TQR7" s="535"/>
      <c r="TQS7" s="535"/>
      <c r="TQT7" s="535"/>
      <c r="TQU7" s="535"/>
      <c r="TQV7" s="535"/>
      <c r="TQW7" s="535"/>
      <c r="TQX7" s="535"/>
      <c r="TQY7" s="535"/>
      <c r="TQZ7" s="535"/>
      <c r="TRA7" s="535"/>
      <c r="TRB7" s="535"/>
      <c r="TRC7" s="535"/>
      <c r="TRD7" s="535"/>
      <c r="TRE7" s="535"/>
      <c r="TRF7" s="535"/>
      <c r="TRG7" s="535"/>
      <c r="TRH7" s="535"/>
      <c r="TRI7" s="535"/>
      <c r="TRJ7" s="535"/>
      <c r="TRK7" s="535"/>
      <c r="TRL7" s="535"/>
      <c r="TRM7" s="535"/>
      <c r="TRN7" s="535"/>
      <c r="TRO7" s="535"/>
      <c r="TRP7" s="535"/>
      <c r="TRQ7" s="535"/>
      <c r="TRR7" s="535"/>
      <c r="TRS7" s="535"/>
      <c r="TRT7" s="535"/>
      <c r="TRU7" s="535"/>
      <c r="TRV7" s="535"/>
      <c r="TRW7" s="535"/>
      <c r="TRX7" s="535"/>
      <c r="TRY7" s="535"/>
      <c r="TRZ7" s="535"/>
      <c r="TSA7" s="535"/>
      <c r="TSB7" s="535"/>
      <c r="TSC7" s="535"/>
      <c r="TSD7" s="535"/>
      <c r="TSE7" s="535"/>
      <c r="TSF7" s="535"/>
      <c r="TSG7" s="535"/>
      <c r="TSH7" s="535"/>
      <c r="TSI7" s="535"/>
      <c r="TSJ7" s="535"/>
      <c r="TSK7" s="535"/>
      <c r="TSL7" s="535"/>
      <c r="TSM7" s="535"/>
      <c r="TSN7" s="535"/>
      <c r="TSO7" s="535"/>
      <c r="TSP7" s="535"/>
      <c r="TSQ7" s="535"/>
      <c r="TSR7" s="535"/>
      <c r="TSS7" s="535"/>
      <c r="TST7" s="535"/>
      <c r="TSU7" s="535"/>
      <c r="TSV7" s="535"/>
      <c r="TSW7" s="535"/>
      <c r="TSX7" s="535"/>
      <c r="TSY7" s="535"/>
      <c r="TSZ7" s="535"/>
      <c r="TTA7" s="535"/>
      <c r="TTB7" s="535"/>
      <c r="TTC7" s="535"/>
      <c r="TTD7" s="535"/>
      <c r="TTE7" s="535"/>
      <c r="TTF7" s="535"/>
      <c r="TTG7" s="535"/>
      <c r="TTH7" s="535"/>
      <c r="TTI7" s="535"/>
      <c r="TTJ7" s="535"/>
      <c r="TTK7" s="535"/>
      <c r="TTL7" s="535"/>
      <c r="TTM7" s="535"/>
      <c r="TTN7" s="535"/>
      <c r="TTO7" s="535"/>
      <c r="TTP7" s="535"/>
      <c r="TTQ7" s="535"/>
      <c r="TTR7" s="535"/>
      <c r="TTS7" s="535"/>
      <c r="TTT7" s="535"/>
      <c r="TTU7" s="535"/>
      <c r="TTV7" s="535"/>
      <c r="TTW7" s="535"/>
      <c r="TTX7" s="535"/>
      <c r="TTY7" s="535"/>
      <c r="TTZ7" s="535"/>
      <c r="TUA7" s="535"/>
      <c r="TUB7" s="535"/>
      <c r="TUC7" s="535"/>
      <c r="TUD7" s="535"/>
      <c r="TUE7" s="535"/>
      <c r="TUF7" s="535"/>
      <c r="TUG7" s="535"/>
      <c r="TUH7" s="535"/>
      <c r="TUI7" s="535"/>
      <c r="TUJ7" s="535"/>
      <c r="TUK7" s="535"/>
      <c r="TUL7" s="535"/>
      <c r="TUM7" s="535"/>
      <c r="TUN7" s="535"/>
      <c r="TUO7" s="535"/>
      <c r="TUP7" s="535"/>
      <c r="TUQ7" s="535"/>
      <c r="TUR7" s="535"/>
      <c r="TUS7" s="535"/>
      <c r="TUT7" s="535"/>
      <c r="TUU7" s="535"/>
      <c r="TUV7" s="535"/>
      <c r="TUW7" s="535"/>
      <c r="TUX7" s="535"/>
      <c r="TUY7" s="535"/>
      <c r="TUZ7" s="535"/>
      <c r="TVA7" s="535"/>
      <c r="TVB7" s="535"/>
      <c r="TVC7" s="535"/>
      <c r="TVD7" s="535"/>
      <c r="TVE7" s="535"/>
      <c r="TVF7" s="535"/>
      <c r="TVG7" s="535"/>
      <c r="TVH7" s="535"/>
      <c r="TVI7" s="535"/>
      <c r="TVJ7" s="535"/>
      <c r="TVK7" s="535"/>
      <c r="TVL7" s="535"/>
      <c r="TVM7" s="535"/>
      <c r="TVN7" s="535"/>
      <c r="TVO7" s="535"/>
      <c r="TVP7" s="535"/>
      <c r="TVQ7" s="535"/>
      <c r="TVR7" s="535"/>
      <c r="TVS7" s="535"/>
      <c r="TVT7" s="535"/>
      <c r="TVU7" s="535"/>
      <c r="TVV7" s="535"/>
      <c r="TVW7" s="535"/>
      <c r="TVX7" s="535"/>
      <c r="TVY7" s="535"/>
      <c r="TVZ7" s="535"/>
      <c r="TWA7" s="535"/>
      <c r="TWB7" s="535"/>
      <c r="TWC7" s="535"/>
      <c r="TWD7" s="535"/>
      <c r="TWE7" s="535"/>
      <c r="TWF7" s="535"/>
      <c r="TWG7" s="535"/>
      <c r="TWH7" s="535"/>
      <c r="TWI7" s="535"/>
      <c r="TWJ7" s="535"/>
      <c r="TWK7" s="535"/>
      <c r="TWL7" s="535"/>
      <c r="TWM7" s="535"/>
      <c r="TWN7" s="535"/>
      <c r="TWO7" s="535"/>
      <c r="TWP7" s="535"/>
      <c r="TWQ7" s="535"/>
      <c r="TWR7" s="535"/>
      <c r="TWS7" s="535"/>
      <c r="TWT7" s="535"/>
      <c r="TWU7" s="535"/>
      <c r="TWV7" s="535"/>
      <c r="TWW7" s="535"/>
      <c r="TWX7" s="535"/>
      <c r="TWY7" s="535"/>
      <c r="TWZ7" s="535"/>
      <c r="TXA7" s="535"/>
      <c r="TXB7" s="535"/>
      <c r="TXC7" s="535"/>
      <c r="TXD7" s="535"/>
      <c r="TXE7" s="535"/>
      <c r="TXF7" s="535"/>
      <c r="TXG7" s="535"/>
      <c r="TXH7" s="535"/>
      <c r="TXI7" s="535"/>
      <c r="TXJ7" s="535"/>
      <c r="TXK7" s="535"/>
      <c r="TXL7" s="535"/>
      <c r="TXM7" s="535"/>
      <c r="TXN7" s="535"/>
      <c r="TXO7" s="535"/>
      <c r="TXP7" s="535"/>
      <c r="TXQ7" s="535"/>
      <c r="TXR7" s="535"/>
      <c r="TXS7" s="535"/>
      <c r="TXT7" s="535"/>
      <c r="TXU7" s="535"/>
      <c r="TXV7" s="535"/>
      <c r="TXW7" s="535"/>
      <c r="TXX7" s="535"/>
      <c r="TXY7" s="535"/>
      <c r="TXZ7" s="535"/>
      <c r="TYA7" s="535"/>
      <c r="TYB7" s="535"/>
      <c r="TYC7" s="535"/>
      <c r="TYD7" s="535"/>
      <c r="TYE7" s="535"/>
      <c r="TYF7" s="535"/>
      <c r="TYG7" s="535"/>
      <c r="TYH7" s="535"/>
      <c r="TYI7" s="535"/>
      <c r="TYJ7" s="535"/>
      <c r="TYK7" s="535"/>
      <c r="TYL7" s="535"/>
      <c r="TYM7" s="535"/>
      <c r="TYN7" s="535"/>
      <c r="TYO7" s="535"/>
      <c r="TYP7" s="535"/>
      <c r="TYQ7" s="535"/>
      <c r="TYR7" s="535"/>
      <c r="TYS7" s="535"/>
      <c r="TYT7" s="535"/>
      <c r="TYU7" s="535"/>
      <c r="TYV7" s="535"/>
      <c r="TYW7" s="535"/>
      <c r="TYX7" s="535"/>
      <c r="TYY7" s="535"/>
      <c r="TYZ7" s="535"/>
      <c r="TZA7" s="535"/>
      <c r="TZB7" s="535"/>
      <c r="TZC7" s="535"/>
      <c r="TZD7" s="535"/>
      <c r="TZE7" s="535"/>
      <c r="TZF7" s="535"/>
      <c r="TZG7" s="535"/>
      <c r="TZH7" s="535"/>
      <c r="TZI7" s="535"/>
      <c r="TZJ7" s="535"/>
      <c r="TZK7" s="535"/>
      <c r="TZL7" s="535"/>
      <c r="TZM7" s="535"/>
      <c r="TZN7" s="535"/>
      <c r="TZO7" s="535"/>
      <c r="TZP7" s="535"/>
      <c r="TZQ7" s="535"/>
      <c r="TZR7" s="535"/>
      <c r="TZS7" s="535"/>
      <c r="TZT7" s="535"/>
      <c r="TZU7" s="535"/>
      <c r="TZV7" s="535"/>
      <c r="TZW7" s="535"/>
      <c r="TZX7" s="535"/>
      <c r="TZY7" s="535"/>
      <c r="TZZ7" s="535"/>
      <c r="UAA7" s="535"/>
      <c r="UAB7" s="535"/>
      <c r="UAC7" s="535"/>
      <c r="UAD7" s="535"/>
      <c r="UAE7" s="535"/>
      <c r="UAF7" s="535"/>
      <c r="UAG7" s="535"/>
      <c r="UAH7" s="535"/>
      <c r="UAI7" s="535"/>
      <c r="UAJ7" s="535"/>
      <c r="UAK7" s="535"/>
      <c r="UAL7" s="535"/>
      <c r="UAM7" s="535"/>
      <c r="UAN7" s="535"/>
      <c r="UAO7" s="535"/>
      <c r="UAP7" s="535"/>
      <c r="UAQ7" s="535"/>
      <c r="UAR7" s="535"/>
      <c r="UAS7" s="535"/>
      <c r="UAT7" s="535"/>
      <c r="UAU7" s="535"/>
      <c r="UAV7" s="535"/>
      <c r="UAW7" s="535"/>
      <c r="UAX7" s="535"/>
      <c r="UAY7" s="535"/>
      <c r="UAZ7" s="535"/>
      <c r="UBA7" s="535"/>
      <c r="UBB7" s="535"/>
      <c r="UBC7" s="535"/>
      <c r="UBD7" s="535"/>
      <c r="UBE7" s="535"/>
      <c r="UBF7" s="535"/>
      <c r="UBG7" s="535"/>
      <c r="UBH7" s="535"/>
      <c r="UBI7" s="535"/>
      <c r="UBJ7" s="535"/>
      <c r="UBK7" s="535"/>
      <c r="UBL7" s="535"/>
      <c r="UBM7" s="535"/>
      <c r="UBN7" s="535"/>
      <c r="UBO7" s="535"/>
      <c r="UBP7" s="535"/>
      <c r="UBQ7" s="535"/>
      <c r="UBR7" s="535"/>
      <c r="UBS7" s="535"/>
      <c r="UBT7" s="535"/>
      <c r="UBU7" s="535"/>
      <c r="UBV7" s="535"/>
      <c r="UBW7" s="535"/>
      <c r="UBX7" s="535"/>
      <c r="UBY7" s="535"/>
      <c r="UBZ7" s="535"/>
      <c r="UCA7" s="535"/>
      <c r="UCB7" s="535"/>
      <c r="UCC7" s="535"/>
      <c r="UCD7" s="535"/>
      <c r="UCE7" s="535"/>
      <c r="UCF7" s="535"/>
      <c r="UCG7" s="535"/>
      <c r="UCH7" s="535"/>
      <c r="UCI7" s="535"/>
      <c r="UCJ7" s="535"/>
      <c r="UCK7" s="535"/>
      <c r="UCL7" s="535"/>
      <c r="UCM7" s="535"/>
      <c r="UCN7" s="535"/>
      <c r="UCO7" s="535"/>
      <c r="UCP7" s="535"/>
      <c r="UCQ7" s="535"/>
      <c r="UCR7" s="535"/>
      <c r="UCS7" s="535"/>
      <c r="UCT7" s="535"/>
      <c r="UCU7" s="535"/>
      <c r="UCV7" s="535"/>
      <c r="UCW7" s="535"/>
      <c r="UCX7" s="535"/>
      <c r="UCY7" s="535"/>
      <c r="UCZ7" s="535"/>
      <c r="UDA7" s="535"/>
      <c r="UDB7" s="535"/>
      <c r="UDC7" s="535"/>
      <c r="UDD7" s="535"/>
      <c r="UDE7" s="535"/>
      <c r="UDF7" s="535"/>
      <c r="UDG7" s="535"/>
      <c r="UDH7" s="535"/>
      <c r="UDI7" s="535"/>
      <c r="UDJ7" s="535"/>
      <c r="UDK7" s="535"/>
      <c r="UDL7" s="535"/>
      <c r="UDM7" s="535"/>
      <c r="UDN7" s="535"/>
      <c r="UDO7" s="535"/>
      <c r="UDP7" s="535"/>
      <c r="UDQ7" s="535"/>
      <c r="UDR7" s="535"/>
      <c r="UDS7" s="535"/>
      <c r="UDT7" s="535"/>
      <c r="UDU7" s="535"/>
      <c r="UDV7" s="535"/>
      <c r="UDW7" s="535"/>
      <c r="UDX7" s="535"/>
      <c r="UDY7" s="535"/>
      <c r="UDZ7" s="535"/>
      <c r="UEA7" s="535"/>
      <c r="UEB7" s="535"/>
      <c r="UEC7" s="535"/>
      <c r="UED7" s="535"/>
      <c r="UEE7" s="535"/>
      <c r="UEF7" s="535"/>
      <c r="UEG7" s="535"/>
      <c r="UEH7" s="535"/>
      <c r="UEI7" s="535"/>
      <c r="UEJ7" s="535"/>
      <c r="UEK7" s="535"/>
      <c r="UEL7" s="535"/>
      <c r="UEM7" s="535"/>
      <c r="UEN7" s="535"/>
      <c r="UEO7" s="535"/>
      <c r="UEP7" s="535"/>
      <c r="UEQ7" s="535"/>
      <c r="UER7" s="535"/>
      <c r="UES7" s="535"/>
      <c r="UET7" s="535"/>
      <c r="UEU7" s="535"/>
      <c r="UEV7" s="535"/>
      <c r="UEW7" s="535"/>
      <c r="UEX7" s="535"/>
      <c r="UEY7" s="535"/>
      <c r="UEZ7" s="535"/>
      <c r="UFA7" s="535"/>
      <c r="UFB7" s="535"/>
      <c r="UFC7" s="535"/>
      <c r="UFD7" s="535"/>
      <c r="UFE7" s="535"/>
      <c r="UFF7" s="535"/>
      <c r="UFG7" s="535"/>
      <c r="UFH7" s="535"/>
      <c r="UFI7" s="535"/>
      <c r="UFJ7" s="535"/>
      <c r="UFK7" s="535"/>
      <c r="UFL7" s="535"/>
      <c r="UFM7" s="535"/>
      <c r="UFN7" s="535"/>
      <c r="UFO7" s="535"/>
      <c r="UFP7" s="535"/>
      <c r="UFQ7" s="535"/>
      <c r="UFR7" s="535"/>
      <c r="UFS7" s="535"/>
      <c r="UFT7" s="535"/>
      <c r="UFU7" s="535"/>
      <c r="UFV7" s="535"/>
      <c r="UFW7" s="535"/>
      <c r="UFX7" s="535"/>
      <c r="UFY7" s="535"/>
      <c r="UFZ7" s="535"/>
      <c r="UGA7" s="535"/>
      <c r="UGB7" s="535"/>
      <c r="UGC7" s="535"/>
      <c r="UGD7" s="535"/>
      <c r="UGE7" s="535"/>
      <c r="UGF7" s="535"/>
      <c r="UGG7" s="535"/>
      <c r="UGH7" s="535"/>
      <c r="UGI7" s="535"/>
      <c r="UGJ7" s="535"/>
      <c r="UGK7" s="535"/>
      <c r="UGL7" s="535"/>
      <c r="UGM7" s="535"/>
      <c r="UGN7" s="535"/>
      <c r="UGO7" s="535"/>
      <c r="UGP7" s="535"/>
      <c r="UGQ7" s="535"/>
      <c r="UGR7" s="535"/>
      <c r="UGS7" s="535"/>
      <c r="UGT7" s="535"/>
      <c r="UGU7" s="535"/>
      <c r="UGV7" s="535"/>
      <c r="UGW7" s="535"/>
      <c r="UGX7" s="535"/>
      <c r="UGY7" s="535"/>
      <c r="UGZ7" s="535"/>
      <c r="UHA7" s="535"/>
      <c r="UHB7" s="535"/>
      <c r="UHC7" s="535"/>
      <c r="UHD7" s="535"/>
      <c r="UHE7" s="535"/>
      <c r="UHF7" s="535"/>
      <c r="UHG7" s="535"/>
      <c r="UHH7" s="535"/>
      <c r="UHI7" s="535"/>
      <c r="UHJ7" s="535"/>
      <c r="UHK7" s="535"/>
      <c r="UHL7" s="535"/>
      <c r="UHM7" s="535"/>
      <c r="UHN7" s="535"/>
      <c r="UHO7" s="535"/>
      <c r="UHP7" s="535"/>
      <c r="UHQ7" s="535"/>
      <c r="UHR7" s="535"/>
      <c r="UHS7" s="535"/>
      <c r="UHT7" s="535"/>
      <c r="UHU7" s="535"/>
      <c r="UHV7" s="535"/>
      <c r="UHW7" s="535"/>
      <c r="UHX7" s="535"/>
      <c r="UHY7" s="535"/>
      <c r="UHZ7" s="535"/>
      <c r="UIA7" s="535"/>
      <c r="UIB7" s="535"/>
      <c r="UIC7" s="535"/>
      <c r="UID7" s="535"/>
      <c r="UIE7" s="535"/>
      <c r="UIF7" s="535"/>
      <c r="UIG7" s="535"/>
      <c r="UIH7" s="535"/>
      <c r="UII7" s="535"/>
      <c r="UIJ7" s="535"/>
      <c r="UIK7" s="535"/>
      <c r="UIL7" s="535"/>
      <c r="UIM7" s="535"/>
      <c r="UIN7" s="535"/>
      <c r="UIO7" s="535"/>
      <c r="UIP7" s="535"/>
      <c r="UIQ7" s="535"/>
      <c r="UIR7" s="535"/>
      <c r="UIS7" s="535"/>
      <c r="UIT7" s="535"/>
      <c r="UIU7" s="535"/>
      <c r="UIV7" s="535"/>
      <c r="UIW7" s="535"/>
      <c r="UIX7" s="535"/>
      <c r="UIY7" s="535"/>
      <c r="UIZ7" s="535"/>
      <c r="UJA7" s="535"/>
      <c r="UJB7" s="535"/>
      <c r="UJC7" s="535"/>
      <c r="UJD7" s="535"/>
      <c r="UJE7" s="535"/>
      <c r="UJF7" s="535"/>
      <c r="UJG7" s="535"/>
      <c r="UJH7" s="535"/>
      <c r="UJI7" s="535"/>
      <c r="UJJ7" s="535"/>
      <c r="UJK7" s="535"/>
      <c r="UJL7" s="535"/>
      <c r="UJM7" s="535"/>
      <c r="UJN7" s="535"/>
      <c r="UJO7" s="535"/>
      <c r="UJP7" s="535"/>
      <c r="UJQ7" s="535"/>
      <c r="UJR7" s="535"/>
      <c r="UJS7" s="535"/>
      <c r="UJT7" s="535"/>
      <c r="UJU7" s="535"/>
      <c r="UJV7" s="535"/>
      <c r="UJW7" s="535"/>
      <c r="UJX7" s="535"/>
      <c r="UJY7" s="535"/>
      <c r="UJZ7" s="535"/>
      <c r="UKA7" s="535"/>
      <c r="UKB7" s="535"/>
      <c r="UKC7" s="535"/>
      <c r="UKD7" s="535"/>
      <c r="UKE7" s="535"/>
      <c r="UKF7" s="535"/>
      <c r="UKG7" s="535"/>
      <c r="UKH7" s="535"/>
      <c r="UKI7" s="535"/>
      <c r="UKJ7" s="535"/>
      <c r="UKK7" s="535"/>
      <c r="UKL7" s="535"/>
      <c r="UKM7" s="535"/>
      <c r="UKN7" s="535"/>
      <c r="UKO7" s="535"/>
      <c r="UKP7" s="535"/>
      <c r="UKQ7" s="535"/>
      <c r="UKR7" s="535"/>
      <c r="UKS7" s="535"/>
      <c r="UKT7" s="535"/>
      <c r="UKU7" s="535"/>
      <c r="UKV7" s="535"/>
      <c r="UKW7" s="535"/>
      <c r="UKX7" s="535"/>
      <c r="UKY7" s="535"/>
      <c r="UKZ7" s="535"/>
      <c r="ULA7" s="535"/>
      <c r="ULB7" s="535"/>
      <c r="ULC7" s="535"/>
      <c r="ULD7" s="535"/>
      <c r="ULE7" s="535"/>
      <c r="ULF7" s="535"/>
      <c r="ULG7" s="535"/>
      <c r="ULH7" s="535"/>
      <c r="ULI7" s="535"/>
      <c r="ULJ7" s="535"/>
      <c r="ULK7" s="535"/>
      <c r="ULL7" s="535"/>
      <c r="ULM7" s="535"/>
      <c r="ULN7" s="535"/>
      <c r="ULO7" s="535"/>
      <c r="ULP7" s="535"/>
      <c r="ULQ7" s="535"/>
      <c r="ULR7" s="535"/>
      <c r="ULS7" s="535"/>
      <c r="ULT7" s="535"/>
      <c r="ULU7" s="535"/>
      <c r="ULV7" s="535"/>
      <c r="ULW7" s="535"/>
      <c r="ULX7" s="535"/>
      <c r="ULY7" s="535"/>
      <c r="ULZ7" s="535"/>
      <c r="UMA7" s="535"/>
      <c r="UMB7" s="535"/>
      <c r="UMC7" s="535"/>
      <c r="UMD7" s="535"/>
      <c r="UME7" s="535"/>
      <c r="UMF7" s="535"/>
      <c r="UMG7" s="535"/>
      <c r="UMH7" s="535"/>
      <c r="UMI7" s="535"/>
      <c r="UMJ7" s="535"/>
      <c r="UMK7" s="535"/>
      <c r="UML7" s="535"/>
      <c r="UMM7" s="535"/>
      <c r="UMN7" s="535"/>
      <c r="UMO7" s="535"/>
      <c r="UMP7" s="535"/>
      <c r="UMQ7" s="535"/>
      <c r="UMR7" s="535"/>
      <c r="UMS7" s="535"/>
      <c r="UMT7" s="535"/>
      <c r="UMU7" s="535"/>
      <c r="UMV7" s="535"/>
      <c r="UMW7" s="535"/>
      <c r="UMX7" s="535"/>
      <c r="UMY7" s="535"/>
      <c r="UMZ7" s="535"/>
      <c r="UNA7" s="535"/>
      <c r="UNB7" s="535"/>
      <c r="UNC7" s="535"/>
      <c r="UND7" s="535"/>
      <c r="UNE7" s="535"/>
      <c r="UNF7" s="535"/>
      <c r="UNG7" s="535"/>
      <c r="UNH7" s="535"/>
      <c r="UNI7" s="535"/>
      <c r="UNJ7" s="535"/>
      <c r="UNK7" s="535"/>
      <c r="UNL7" s="535"/>
      <c r="UNM7" s="535"/>
      <c r="UNN7" s="535"/>
      <c r="UNO7" s="535"/>
      <c r="UNP7" s="535"/>
      <c r="UNQ7" s="535"/>
      <c r="UNR7" s="535"/>
      <c r="UNS7" s="535"/>
      <c r="UNT7" s="535"/>
      <c r="UNU7" s="535"/>
      <c r="UNV7" s="535"/>
      <c r="UNW7" s="535"/>
      <c r="UNX7" s="535"/>
      <c r="UNY7" s="535"/>
      <c r="UNZ7" s="535"/>
      <c r="UOA7" s="535"/>
      <c r="UOB7" s="535"/>
      <c r="UOC7" s="535"/>
      <c r="UOD7" s="535"/>
      <c r="UOE7" s="535"/>
      <c r="UOF7" s="535"/>
      <c r="UOG7" s="535"/>
      <c r="UOH7" s="535"/>
      <c r="UOI7" s="535"/>
      <c r="UOJ7" s="535"/>
      <c r="UOK7" s="535"/>
      <c r="UOL7" s="535"/>
      <c r="UOM7" s="535"/>
      <c r="UON7" s="535"/>
      <c r="UOO7" s="535"/>
      <c r="UOP7" s="535"/>
      <c r="UOQ7" s="535"/>
      <c r="UOR7" s="535"/>
      <c r="UOS7" s="535"/>
      <c r="UOT7" s="535"/>
      <c r="UOU7" s="535"/>
      <c r="UOV7" s="535"/>
      <c r="UOW7" s="535"/>
      <c r="UOX7" s="535"/>
      <c r="UOY7" s="535"/>
      <c r="UOZ7" s="535"/>
      <c r="UPA7" s="535"/>
      <c r="UPB7" s="535"/>
      <c r="UPC7" s="535"/>
      <c r="UPD7" s="535"/>
      <c r="UPE7" s="535"/>
      <c r="UPF7" s="535"/>
      <c r="UPG7" s="535"/>
      <c r="UPH7" s="535"/>
      <c r="UPI7" s="535"/>
      <c r="UPJ7" s="535"/>
      <c r="UPK7" s="535"/>
      <c r="UPL7" s="535"/>
      <c r="UPM7" s="535"/>
      <c r="UPN7" s="535"/>
      <c r="UPO7" s="535"/>
      <c r="UPP7" s="535"/>
      <c r="UPQ7" s="535"/>
      <c r="UPR7" s="535"/>
      <c r="UPS7" s="535"/>
      <c r="UPT7" s="535"/>
      <c r="UPU7" s="535"/>
      <c r="UPV7" s="535"/>
      <c r="UPW7" s="535"/>
      <c r="UPX7" s="535"/>
      <c r="UPY7" s="535"/>
      <c r="UPZ7" s="535"/>
      <c r="UQA7" s="535"/>
      <c r="UQB7" s="535"/>
      <c r="UQC7" s="535"/>
      <c r="UQD7" s="535"/>
      <c r="UQE7" s="535"/>
      <c r="UQF7" s="535"/>
      <c r="UQG7" s="535"/>
      <c r="UQH7" s="535"/>
      <c r="UQI7" s="535"/>
      <c r="UQJ7" s="535"/>
      <c r="UQK7" s="535"/>
      <c r="UQL7" s="535"/>
      <c r="UQM7" s="535"/>
      <c r="UQN7" s="535"/>
      <c r="UQO7" s="535"/>
      <c r="UQP7" s="535"/>
      <c r="UQQ7" s="535"/>
      <c r="UQR7" s="535"/>
      <c r="UQS7" s="535"/>
      <c r="UQT7" s="535"/>
      <c r="UQU7" s="535"/>
      <c r="UQV7" s="535"/>
      <c r="UQW7" s="535"/>
      <c r="UQX7" s="535"/>
      <c r="UQY7" s="535"/>
      <c r="UQZ7" s="535"/>
      <c r="URA7" s="535"/>
      <c r="URB7" s="535"/>
      <c r="URC7" s="535"/>
      <c r="URD7" s="535"/>
      <c r="URE7" s="535"/>
      <c r="URF7" s="535"/>
      <c r="URG7" s="535"/>
      <c r="URH7" s="535"/>
      <c r="URI7" s="535"/>
      <c r="URJ7" s="535"/>
      <c r="URK7" s="535"/>
      <c r="URL7" s="535"/>
      <c r="URM7" s="535"/>
      <c r="URN7" s="535"/>
      <c r="URO7" s="535"/>
      <c r="URP7" s="535"/>
      <c r="URQ7" s="535"/>
      <c r="URR7" s="535"/>
      <c r="URS7" s="535"/>
      <c r="URT7" s="535"/>
      <c r="URU7" s="535"/>
      <c r="URV7" s="535"/>
      <c r="URW7" s="535"/>
      <c r="URX7" s="535"/>
      <c r="URY7" s="535"/>
      <c r="URZ7" s="535"/>
      <c r="USA7" s="535"/>
      <c r="USB7" s="535"/>
      <c r="USC7" s="535"/>
      <c r="USD7" s="535"/>
      <c r="USE7" s="535"/>
      <c r="USF7" s="535"/>
      <c r="USG7" s="535"/>
      <c r="USH7" s="535"/>
      <c r="USI7" s="535"/>
      <c r="USJ7" s="535"/>
      <c r="USK7" s="535"/>
      <c r="USL7" s="535"/>
      <c r="USM7" s="535"/>
      <c r="USN7" s="535"/>
      <c r="USO7" s="535"/>
      <c r="USP7" s="535"/>
      <c r="USQ7" s="535"/>
      <c r="USR7" s="535"/>
      <c r="USS7" s="535"/>
      <c r="UST7" s="535"/>
      <c r="USU7" s="535"/>
      <c r="USV7" s="535"/>
      <c r="USW7" s="535"/>
      <c r="USX7" s="535"/>
      <c r="USY7" s="535"/>
      <c r="USZ7" s="535"/>
      <c r="UTA7" s="535"/>
      <c r="UTB7" s="535"/>
      <c r="UTC7" s="535"/>
      <c r="UTD7" s="535"/>
      <c r="UTE7" s="535"/>
      <c r="UTF7" s="535"/>
      <c r="UTG7" s="535"/>
      <c r="UTH7" s="535"/>
      <c r="UTI7" s="535"/>
      <c r="UTJ7" s="535"/>
      <c r="UTK7" s="535"/>
      <c r="UTL7" s="535"/>
      <c r="UTM7" s="535"/>
      <c r="UTN7" s="535"/>
      <c r="UTO7" s="535"/>
      <c r="UTP7" s="535"/>
      <c r="UTQ7" s="535"/>
      <c r="UTR7" s="535"/>
      <c r="UTS7" s="535"/>
      <c r="UTT7" s="535"/>
      <c r="UTU7" s="535"/>
      <c r="UTV7" s="535"/>
      <c r="UTW7" s="535"/>
      <c r="UTX7" s="535"/>
      <c r="UTY7" s="535"/>
      <c r="UTZ7" s="535"/>
      <c r="UUA7" s="535"/>
      <c r="UUB7" s="535"/>
      <c r="UUC7" s="535"/>
      <c r="UUD7" s="535"/>
      <c r="UUE7" s="535"/>
      <c r="UUF7" s="535"/>
      <c r="UUG7" s="535"/>
      <c r="UUH7" s="535"/>
      <c r="UUI7" s="535"/>
      <c r="UUJ7" s="535"/>
      <c r="UUK7" s="535"/>
      <c r="UUL7" s="535"/>
      <c r="UUM7" s="535"/>
      <c r="UUN7" s="535"/>
      <c r="UUO7" s="535"/>
      <c r="UUP7" s="535"/>
      <c r="UUQ7" s="535"/>
      <c r="UUR7" s="535"/>
      <c r="UUS7" s="535"/>
      <c r="UUT7" s="535"/>
      <c r="UUU7" s="535"/>
      <c r="UUV7" s="535"/>
      <c r="UUW7" s="535"/>
      <c r="UUX7" s="535"/>
      <c r="UUY7" s="535"/>
      <c r="UUZ7" s="535"/>
      <c r="UVA7" s="535"/>
      <c r="UVB7" s="535"/>
      <c r="UVC7" s="535"/>
      <c r="UVD7" s="535"/>
      <c r="UVE7" s="535"/>
      <c r="UVF7" s="535"/>
      <c r="UVG7" s="535"/>
      <c r="UVH7" s="535"/>
      <c r="UVI7" s="535"/>
      <c r="UVJ7" s="535"/>
      <c r="UVK7" s="535"/>
      <c r="UVL7" s="535"/>
      <c r="UVM7" s="535"/>
      <c r="UVN7" s="535"/>
      <c r="UVO7" s="535"/>
      <c r="UVP7" s="535"/>
      <c r="UVQ7" s="535"/>
      <c r="UVR7" s="535"/>
      <c r="UVS7" s="535"/>
      <c r="UVT7" s="535"/>
      <c r="UVU7" s="535"/>
      <c r="UVV7" s="535"/>
      <c r="UVW7" s="535"/>
      <c r="UVX7" s="535"/>
      <c r="UVY7" s="535"/>
      <c r="UVZ7" s="535"/>
      <c r="UWA7" s="535"/>
      <c r="UWB7" s="535"/>
      <c r="UWC7" s="535"/>
      <c r="UWD7" s="535"/>
      <c r="UWE7" s="535"/>
      <c r="UWF7" s="535"/>
      <c r="UWG7" s="535"/>
      <c r="UWH7" s="535"/>
      <c r="UWI7" s="535"/>
      <c r="UWJ7" s="535"/>
      <c r="UWK7" s="535"/>
      <c r="UWL7" s="535"/>
      <c r="UWM7" s="535"/>
      <c r="UWN7" s="535"/>
      <c r="UWO7" s="535"/>
      <c r="UWP7" s="535"/>
      <c r="UWQ7" s="535"/>
      <c r="UWR7" s="535"/>
      <c r="UWS7" s="535"/>
      <c r="UWT7" s="535"/>
      <c r="UWU7" s="535"/>
      <c r="UWV7" s="535"/>
      <c r="UWW7" s="535"/>
      <c r="UWX7" s="535"/>
      <c r="UWY7" s="535"/>
      <c r="UWZ7" s="535"/>
      <c r="UXA7" s="535"/>
      <c r="UXB7" s="535"/>
      <c r="UXC7" s="535"/>
      <c r="UXD7" s="535"/>
      <c r="UXE7" s="535"/>
      <c r="UXF7" s="535"/>
      <c r="UXG7" s="535"/>
      <c r="UXH7" s="535"/>
      <c r="UXI7" s="535"/>
      <c r="UXJ7" s="535"/>
      <c r="UXK7" s="535"/>
      <c r="UXL7" s="535"/>
      <c r="UXM7" s="535"/>
      <c r="UXN7" s="535"/>
      <c r="UXO7" s="535"/>
      <c r="UXP7" s="535"/>
      <c r="UXQ7" s="535"/>
      <c r="UXR7" s="535"/>
      <c r="UXS7" s="535"/>
      <c r="UXT7" s="535"/>
      <c r="UXU7" s="535"/>
      <c r="UXV7" s="535"/>
      <c r="UXW7" s="535"/>
      <c r="UXX7" s="535"/>
      <c r="UXY7" s="535"/>
      <c r="UXZ7" s="535"/>
      <c r="UYA7" s="535"/>
      <c r="UYB7" s="535"/>
      <c r="UYC7" s="535"/>
      <c r="UYD7" s="535"/>
      <c r="UYE7" s="535"/>
      <c r="UYF7" s="535"/>
      <c r="UYG7" s="535"/>
      <c r="UYH7" s="535"/>
      <c r="UYI7" s="535"/>
      <c r="UYJ7" s="535"/>
      <c r="UYK7" s="535"/>
      <c r="UYL7" s="535"/>
      <c r="UYM7" s="535"/>
      <c r="UYN7" s="535"/>
      <c r="UYO7" s="535"/>
      <c r="UYP7" s="535"/>
      <c r="UYQ7" s="535"/>
      <c r="UYR7" s="535"/>
      <c r="UYS7" s="535"/>
      <c r="UYT7" s="535"/>
      <c r="UYU7" s="535"/>
      <c r="UYV7" s="535"/>
      <c r="UYW7" s="535"/>
      <c r="UYX7" s="535"/>
      <c r="UYY7" s="535"/>
      <c r="UYZ7" s="535"/>
      <c r="UZA7" s="535"/>
      <c r="UZB7" s="535"/>
      <c r="UZC7" s="535"/>
      <c r="UZD7" s="535"/>
      <c r="UZE7" s="535"/>
      <c r="UZF7" s="535"/>
      <c r="UZG7" s="535"/>
      <c r="UZH7" s="535"/>
      <c r="UZI7" s="535"/>
      <c r="UZJ7" s="535"/>
      <c r="UZK7" s="535"/>
      <c r="UZL7" s="535"/>
      <c r="UZM7" s="535"/>
      <c r="UZN7" s="535"/>
      <c r="UZO7" s="535"/>
      <c r="UZP7" s="535"/>
      <c r="UZQ7" s="535"/>
      <c r="UZR7" s="535"/>
      <c r="UZS7" s="535"/>
      <c r="UZT7" s="535"/>
      <c r="UZU7" s="535"/>
      <c r="UZV7" s="535"/>
      <c r="UZW7" s="535"/>
      <c r="UZX7" s="535"/>
      <c r="UZY7" s="535"/>
      <c r="UZZ7" s="535"/>
      <c r="VAA7" s="535"/>
      <c r="VAB7" s="535"/>
      <c r="VAC7" s="535"/>
      <c r="VAD7" s="535"/>
      <c r="VAE7" s="535"/>
      <c r="VAF7" s="535"/>
      <c r="VAG7" s="535"/>
      <c r="VAH7" s="535"/>
      <c r="VAI7" s="535"/>
      <c r="VAJ7" s="535"/>
      <c r="VAK7" s="535"/>
      <c r="VAL7" s="535"/>
      <c r="VAM7" s="535"/>
      <c r="VAN7" s="535"/>
      <c r="VAO7" s="535"/>
      <c r="VAP7" s="535"/>
      <c r="VAQ7" s="535"/>
      <c r="VAR7" s="535"/>
      <c r="VAS7" s="535"/>
      <c r="VAT7" s="535"/>
      <c r="VAU7" s="535"/>
      <c r="VAV7" s="535"/>
      <c r="VAW7" s="535"/>
      <c r="VAX7" s="535"/>
      <c r="VAY7" s="535"/>
      <c r="VAZ7" s="535"/>
      <c r="VBA7" s="535"/>
      <c r="VBB7" s="535"/>
      <c r="VBC7" s="535"/>
      <c r="VBD7" s="535"/>
      <c r="VBE7" s="535"/>
      <c r="VBF7" s="535"/>
      <c r="VBG7" s="535"/>
      <c r="VBH7" s="535"/>
      <c r="VBI7" s="535"/>
      <c r="VBJ7" s="535"/>
      <c r="VBK7" s="535"/>
      <c r="VBL7" s="535"/>
      <c r="VBM7" s="535"/>
      <c r="VBN7" s="535"/>
      <c r="VBO7" s="535"/>
      <c r="VBP7" s="535"/>
      <c r="VBQ7" s="535"/>
      <c r="VBR7" s="535"/>
      <c r="VBS7" s="535"/>
      <c r="VBT7" s="535"/>
      <c r="VBU7" s="535"/>
      <c r="VBV7" s="535"/>
      <c r="VBW7" s="535"/>
      <c r="VBX7" s="535"/>
      <c r="VBY7" s="535"/>
      <c r="VBZ7" s="535"/>
      <c r="VCA7" s="535"/>
      <c r="VCB7" s="535"/>
      <c r="VCC7" s="535"/>
      <c r="VCD7" s="535"/>
      <c r="VCE7" s="535"/>
      <c r="VCF7" s="535"/>
      <c r="VCG7" s="535"/>
      <c r="VCH7" s="535"/>
      <c r="VCI7" s="535"/>
      <c r="VCJ7" s="535"/>
      <c r="VCK7" s="535"/>
      <c r="VCL7" s="535"/>
      <c r="VCM7" s="535"/>
      <c r="VCN7" s="535"/>
      <c r="VCO7" s="535"/>
      <c r="VCP7" s="535"/>
      <c r="VCQ7" s="535"/>
      <c r="VCR7" s="535"/>
      <c r="VCS7" s="535"/>
      <c r="VCT7" s="535"/>
      <c r="VCU7" s="535"/>
      <c r="VCV7" s="535"/>
      <c r="VCW7" s="535"/>
      <c r="VCX7" s="535"/>
      <c r="VCY7" s="535"/>
      <c r="VCZ7" s="535"/>
      <c r="VDA7" s="535"/>
      <c r="VDB7" s="535"/>
      <c r="VDC7" s="535"/>
      <c r="VDD7" s="535"/>
      <c r="VDE7" s="535"/>
      <c r="VDF7" s="535"/>
      <c r="VDG7" s="535"/>
      <c r="VDH7" s="535"/>
      <c r="VDI7" s="535"/>
      <c r="VDJ7" s="535"/>
      <c r="VDK7" s="535"/>
      <c r="VDL7" s="535"/>
      <c r="VDM7" s="535"/>
      <c r="VDN7" s="535"/>
      <c r="VDO7" s="535"/>
      <c r="VDP7" s="535"/>
      <c r="VDQ7" s="535"/>
      <c r="VDR7" s="535"/>
      <c r="VDS7" s="535"/>
      <c r="VDT7" s="535"/>
      <c r="VDU7" s="535"/>
      <c r="VDV7" s="535"/>
      <c r="VDW7" s="535"/>
      <c r="VDX7" s="535"/>
      <c r="VDY7" s="535"/>
      <c r="VDZ7" s="535"/>
      <c r="VEA7" s="535"/>
      <c r="VEB7" s="535"/>
      <c r="VEC7" s="535"/>
      <c r="VED7" s="535"/>
      <c r="VEE7" s="535"/>
      <c r="VEF7" s="535"/>
      <c r="VEG7" s="535"/>
      <c r="VEH7" s="535"/>
      <c r="VEI7" s="535"/>
      <c r="VEJ7" s="535"/>
      <c r="VEK7" s="535"/>
      <c r="VEL7" s="535"/>
      <c r="VEM7" s="535"/>
      <c r="VEN7" s="535"/>
      <c r="VEO7" s="535"/>
      <c r="VEP7" s="535"/>
      <c r="VEQ7" s="535"/>
      <c r="VER7" s="535"/>
      <c r="VES7" s="535"/>
      <c r="VET7" s="535"/>
      <c r="VEU7" s="535"/>
      <c r="VEV7" s="535"/>
      <c r="VEW7" s="535"/>
      <c r="VEX7" s="535"/>
      <c r="VEY7" s="535"/>
      <c r="VEZ7" s="535"/>
      <c r="VFA7" s="535"/>
      <c r="VFB7" s="535"/>
      <c r="VFC7" s="535"/>
      <c r="VFD7" s="535"/>
      <c r="VFE7" s="535"/>
      <c r="VFF7" s="535"/>
      <c r="VFG7" s="535"/>
      <c r="VFH7" s="535"/>
      <c r="VFI7" s="535"/>
      <c r="VFJ7" s="535"/>
      <c r="VFK7" s="535"/>
      <c r="VFL7" s="535"/>
      <c r="VFM7" s="535"/>
      <c r="VFN7" s="535"/>
      <c r="VFO7" s="535"/>
      <c r="VFP7" s="535"/>
      <c r="VFQ7" s="535"/>
      <c r="VFR7" s="535"/>
      <c r="VFS7" s="535"/>
      <c r="VFT7" s="535"/>
      <c r="VFU7" s="535"/>
      <c r="VFV7" s="535"/>
      <c r="VFW7" s="535"/>
      <c r="VFX7" s="535"/>
      <c r="VFY7" s="535"/>
      <c r="VFZ7" s="535"/>
      <c r="VGA7" s="535"/>
      <c r="VGB7" s="535"/>
      <c r="VGC7" s="535"/>
      <c r="VGD7" s="535"/>
      <c r="VGE7" s="535"/>
      <c r="VGF7" s="535"/>
      <c r="VGG7" s="535"/>
      <c r="VGH7" s="535"/>
      <c r="VGI7" s="535"/>
      <c r="VGJ7" s="535"/>
      <c r="VGK7" s="535"/>
      <c r="VGL7" s="535"/>
      <c r="VGM7" s="535"/>
      <c r="VGN7" s="535"/>
      <c r="VGO7" s="535"/>
      <c r="VGP7" s="535"/>
      <c r="VGQ7" s="535"/>
      <c r="VGR7" s="535"/>
      <c r="VGS7" s="535"/>
      <c r="VGT7" s="535"/>
      <c r="VGU7" s="535"/>
      <c r="VGV7" s="535"/>
      <c r="VGW7" s="535"/>
      <c r="VGX7" s="535"/>
      <c r="VGY7" s="535"/>
      <c r="VGZ7" s="535"/>
      <c r="VHA7" s="535"/>
      <c r="VHB7" s="535"/>
      <c r="VHC7" s="535"/>
      <c r="VHD7" s="535"/>
      <c r="VHE7" s="535"/>
      <c r="VHF7" s="535"/>
      <c r="VHG7" s="535"/>
      <c r="VHH7" s="535"/>
      <c r="VHI7" s="535"/>
      <c r="VHJ7" s="535"/>
      <c r="VHK7" s="535"/>
      <c r="VHL7" s="535"/>
      <c r="VHM7" s="535"/>
      <c r="VHN7" s="535"/>
      <c r="VHO7" s="535"/>
      <c r="VHP7" s="535"/>
      <c r="VHQ7" s="535"/>
      <c r="VHR7" s="535"/>
      <c r="VHS7" s="535"/>
      <c r="VHT7" s="535"/>
      <c r="VHU7" s="535"/>
      <c r="VHV7" s="535"/>
      <c r="VHW7" s="535"/>
      <c r="VHX7" s="535"/>
      <c r="VHY7" s="535"/>
      <c r="VHZ7" s="535"/>
      <c r="VIA7" s="535"/>
      <c r="VIB7" s="535"/>
      <c r="VIC7" s="535"/>
      <c r="VID7" s="535"/>
      <c r="VIE7" s="535"/>
      <c r="VIF7" s="535"/>
      <c r="VIG7" s="535"/>
      <c r="VIH7" s="535"/>
      <c r="VII7" s="535"/>
      <c r="VIJ7" s="535"/>
      <c r="VIK7" s="535"/>
      <c r="VIL7" s="535"/>
      <c r="VIM7" s="535"/>
      <c r="VIN7" s="535"/>
      <c r="VIO7" s="535"/>
      <c r="VIP7" s="535"/>
      <c r="VIQ7" s="535"/>
      <c r="VIR7" s="535"/>
      <c r="VIS7" s="535"/>
      <c r="VIT7" s="535"/>
      <c r="VIU7" s="535"/>
      <c r="VIV7" s="535"/>
      <c r="VIW7" s="535"/>
      <c r="VIX7" s="535"/>
      <c r="VIY7" s="535"/>
      <c r="VIZ7" s="535"/>
      <c r="VJA7" s="535"/>
      <c r="VJB7" s="535"/>
      <c r="VJC7" s="535"/>
      <c r="VJD7" s="535"/>
      <c r="VJE7" s="535"/>
      <c r="VJF7" s="535"/>
      <c r="VJG7" s="535"/>
      <c r="VJH7" s="535"/>
      <c r="VJI7" s="535"/>
      <c r="VJJ7" s="535"/>
      <c r="VJK7" s="535"/>
      <c r="VJL7" s="535"/>
      <c r="VJM7" s="535"/>
      <c r="VJN7" s="535"/>
      <c r="VJO7" s="535"/>
      <c r="VJP7" s="535"/>
      <c r="VJQ7" s="535"/>
      <c r="VJR7" s="535"/>
      <c r="VJS7" s="535"/>
      <c r="VJT7" s="535"/>
      <c r="VJU7" s="535"/>
      <c r="VJV7" s="535"/>
      <c r="VJW7" s="535"/>
      <c r="VJX7" s="535"/>
      <c r="VJY7" s="535"/>
      <c r="VJZ7" s="535"/>
      <c r="VKA7" s="535"/>
      <c r="VKB7" s="535"/>
      <c r="VKC7" s="535"/>
      <c r="VKD7" s="535"/>
      <c r="VKE7" s="535"/>
      <c r="VKF7" s="535"/>
      <c r="VKG7" s="535"/>
      <c r="VKH7" s="535"/>
      <c r="VKI7" s="535"/>
      <c r="VKJ7" s="535"/>
      <c r="VKK7" s="535"/>
      <c r="VKL7" s="535"/>
      <c r="VKM7" s="535"/>
      <c r="VKN7" s="535"/>
      <c r="VKO7" s="535"/>
      <c r="VKP7" s="535"/>
      <c r="VKQ7" s="535"/>
      <c r="VKR7" s="535"/>
      <c r="VKS7" s="535"/>
      <c r="VKT7" s="535"/>
      <c r="VKU7" s="535"/>
      <c r="VKV7" s="535"/>
      <c r="VKW7" s="535"/>
      <c r="VKX7" s="535"/>
      <c r="VKY7" s="535"/>
      <c r="VKZ7" s="535"/>
      <c r="VLA7" s="535"/>
      <c r="VLB7" s="535"/>
      <c r="VLC7" s="535"/>
      <c r="VLD7" s="535"/>
      <c r="VLE7" s="535"/>
      <c r="VLF7" s="535"/>
      <c r="VLG7" s="535"/>
      <c r="VLH7" s="535"/>
      <c r="VLI7" s="535"/>
      <c r="VLJ7" s="535"/>
      <c r="VLK7" s="535"/>
      <c r="VLL7" s="535"/>
      <c r="VLM7" s="535"/>
      <c r="VLN7" s="535"/>
      <c r="VLO7" s="535"/>
      <c r="VLP7" s="535"/>
      <c r="VLQ7" s="535"/>
      <c r="VLR7" s="535"/>
      <c r="VLS7" s="535"/>
      <c r="VLT7" s="535"/>
      <c r="VLU7" s="535"/>
      <c r="VLV7" s="535"/>
      <c r="VLW7" s="535"/>
      <c r="VLX7" s="535"/>
      <c r="VLY7" s="535"/>
      <c r="VLZ7" s="535"/>
      <c r="VMA7" s="535"/>
      <c r="VMB7" s="535"/>
      <c r="VMC7" s="535"/>
      <c r="VMD7" s="535"/>
      <c r="VME7" s="535"/>
      <c r="VMF7" s="535"/>
      <c r="VMG7" s="535"/>
      <c r="VMH7" s="535"/>
      <c r="VMI7" s="535"/>
      <c r="VMJ7" s="535"/>
      <c r="VMK7" s="535"/>
      <c r="VML7" s="535"/>
      <c r="VMM7" s="535"/>
      <c r="VMN7" s="535"/>
      <c r="VMO7" s="535"/>
      <c r="VMP7" s="535"/>
      <c r="VMQ7" s="535"/>
      <c r="VMR7" s="535"/>
      <c r="VMS7" s="535"/>
      <c r="VMT7" s="535"/>
      <c r="VMU7" s="535"/>
      <c r="VMV7" s="535"/>
      <c r="VMW7" s="535"/>
      <c r="VMX7" s="535"/>
      <c r="VMY7" s="535"/>
      <c r="VMZ7" s="535"/>
      <c r="VNA7" s="535"/>
      <c r="VNB7" s="535"/>
      <c r="VNC7" s="535"/>
      <c r="VND7" s="535"/>
      <c r="VNE7" s="535"/>
      <c r="VNF7" s="535"/>
      <c r="VNG7" s="535"/>
      <c r="VNH7" s="535"/>
      <c r="VNI7" s="535"/>
      <c r="VNJ7" s="535"/>
      <c r="VNK7" s="535"/>
      <c r="VNL7" s="535"/>
      <c r="VNM7" s="535"/>
      <c r="VNN7" s="535"/>
      <c r="VNO7" s="535"/>
      <c r="VNP7" s="535"/>
      <c r="VNQ7" s="535"/>
      <c r="VNR7" s="535"/>
      <c r="VNS7" s="535"/>
      <c r="VNT7" s="535"/>
      <c r="VNU7" s="535"/>
      <c r="VNV7" s="535"/>
      <c r="VNW7" s="535"/>
      <c r="VNX7" s="535"/>
      <c r="VNY7" s="535"/>
      <c r="VNZ7" s="535"/>
      <c r="VOA7" s="535"/>
      <c r="VOB7" s="535"/>
      <c r="VOC7" s="535"/>
      <c r="VOD7" s="535"/>
      <c r="VOE7" s="535"/>
      <c r="VOF7" s="535"/>
      <c r="VOG7" s="535"/>
      <c r="VOH7" s="535"/>
      <c r="VOI7" s="535"/>
      <c r="VOJ7" s="535"/>
      <c r="VOK7" s="535"/>
      <c r="VOL7" s="535"/>
      <c r="VOM7" s="535"/>
      <c r="VON7" s="535"/>
      <c r="VOO7" s="535"/>
      <c r="VOP7" s="535"/>
      <c r="VOQ7" s="535"/>
      <c r="VOR7" s="535"/>
      <c r="VOS7" s="535"/>
      <c r="VOT7" s="535"/>
      <c r="VOU7" s="535"/>
      <c r="VOV7" s="535"/>
      <c r="VOW7" s="535"/>
      <c r="VOX7" s="535"/>
      <c r="VOY7" s="535"/>
      <c r="VOZ7" s="535"/>
      <c r="VPA7" s="535"/>
      <c r="VPB7" s="535"/>
      <c r="VPC7" s="535"/>
      <c r="VPD7" s="535"/>
      <c r="VPE7" s="535"/>
      <c r="VPF7" s="535"/>
      <c r="VPG7" s="535"/>
      <c r="VPH7" s="535"/>
      <c r="VPI7" s="535"/>
      <c r="VPJ7" s="535"/>
      <c r="VPK7" s="535"/>
      <c r="VPL7" s="535"/>
      <c r="VPM7" s="535"/>
      <c r="VPN7" s="535"/>
      <c r="VPO7" s="535"/>
      <c r="VPP7" s="535"/>
      <c r="VPQ7" s="535"/>
      <c r="VPR7" s="535"/>
      <c r="VPS7" s="535"/>
      <c r="VPT7" s="535"/>
      <c r="VPU7" s="535"/>
      <c r="VPV7" s="535"/>
      <c r="VPW7" s="535"/>
      <c r="VPX7" s="535"/>
      <c r="VPY7" s="535"/>
      <c r="VPZ7" s="535"/>
      <c r="VQA7" s="535"/>
      <c r="VQB7" s="535"/>
      <c r="VQC7" s="535"/>
      <c r="VQD7" s="535"/>
      <c r="VQE7" s="535"/>
      <c r="VQF7" s="535"/>
      <c r="VQG7" s="535"/>
      <c r="VQH7" s="535"/>
      <c r="VQI7" s="535"/>
      <c r="VQJ7" s="535"/>
      <c r="VQK7" s="535"/>
      <c r="VQL7" s="535"/>
      <c r="VQM7" s="535"/>
      <c r="VQN7" s="535"/>
      <c r="VQO7" s="535"/>
      <c r="VQP7" s="535"/>
      <c r="VQQ7" s="535"/>
      <c r="VQR7" s="535"/>
      <c r="VQS7" s="535"/>
      <c r="VQT7" s="535"/>
      <c r="VQU7" s="535"/>
      <c r="VQV7" s="535"/>
      <c r="VQW7" s="535"/>
      <c r="VQX7" s="535"/>
      <c r="VQY7" s="535"/>
      <c r="VQZ7" s="535"/>
      <c r="VRA7" s="535"/>
      <c r="VRB7" s="535"/>
      <c r="VRC7" s="535"/>
      <c r="VRD7" s="535"/>
      <c r="VRE7" s="535"/>
      <c r="VRF7" s="535"/>
      <c r="VRG7" s="535"/>
      <c r="VRH7" s="535"/>
      <c r="VRI7" s="535"/>
      <c r="VRJ7" s="535"/>
      <c r="VRK7" s="535"/>
      <c r="VRL7" s="535"/>
      <c r="VRM7" s="535"/>
      <c r="VRN7" s="535"/>
      <c r="VRO7" s="535"/>
      <c r="VRP7" s="535"/>
      <c r="VRQ7" s="535"/>
      <c r="VRR7" s="535"/>
      <c r="VRS7" s="535"/>
      <c r="VRT7" s="535"/>
      <c r="VRU7" s="535"/>
      <c r="VRV7" s="535"/>
      <c r="VRW7" s="535"/>
      <c r="VRX7" s="535"/>
      <c r="VRY7" s="535"/>
      <c r="VRZ7" s="535"/>
      <c r="VSA7" s="535"/>
      <c r="VSB7" s="535"/>
      <c r="VSC7" s="535"/>
      <c r="VSD7" s="535"/>
      <c r="VSE7" s="535"/>
      <c r="VSF7" s="535"/>
      <c r="VSG7" s="535"/>
      <c r="VSH7" s="535"/>
      <c r="VSI7" s="535"/>
      <c r="VSJ7" s="535"/>
      <c r="VSK7" s="535"/>
      <c r="VSL7" s="535"/>
      <c r="VSM7" s="535"/>
      <c r="VSN7" s="535"/>
      <c r="VSO7" s="535"/>
      <c r="VSP7" s="535"/>
      <c r="VSQ7" s="535"/>
      <c r="VSR7" s="535"/>
      <c r="VSS7" s="535"/>
      <c r="VST7" s="535"/>
      <c r="VSU7" s="535"/>
      <c r="VSV7" s="535"/>
      <c r="VSW7" s="535"/>
      <c r="VSX7" s="535"/>
      <c r="VSY7" s="535"/>
      <c r="VSZ7" s="535"/>
      <c r="VTA7" s="535"/>
      <c r="VTB7" s="535"/>
      <c r="VTC7" s="535"/>
      <c r="VTD7" s="535"/>
      <c r="VTE7" s="535"/>
      <c r="VTF7" s="535"/>
      <c r="VTG7" s="535"/>
      <c r="VTH7" s="535"/>
      <c r="VTI7" s="535"/>
      <c r="VTJ7" s="535"/>
      <c r="VTK7" s="535"/>
      <c r="VTL7" s="535"/>
      <c r="VTM7" s="535"/>
      <c r="VTN7" s="535"/>
      <c r="VTO7" s="535"/>
      <c r="VTP7" s="535"/>
      <c r="VTQ7" s="535"/>
      <c r="VTR7" s="535"/>
      <c r="VTS7" s="535"/>
      <c r="VTT7" s="535"/>
      <c r="VTU7" s="535"/>
      <c r="VTV7" s="535"/>
      <c r="VTW7" s="535"/>
      <c r="VTX7" s="535"/>
      <c r="VTY7" s="535"/>
      <c r="VTZ7" s="535"/>
      <c r="VUA7" s="535"/>
      <c r="VUB7" s="535"/>
      <c r="VUC7" s="535"/>
      <c r="VUD7" s="535"/>
      <c r="VUE7" s="535"/>
      <c r="VUF7" s="535"/>
      <c r="VUG7" s="535"/>
      <c r="VUH7" s="535"/>
      <c r="VUI7" s="535"/>
      <c r="VUJ7" s="535"/>
      <c r="VUK7" s="535"/>
      <c r="VUL7" s="535"/>
      <c r="VUM7" s="535"/>
      <c r="VUN7" s="535"/>
      <c r="VUO7" s="535"/>
      <c r="VUP7" s="535"/>
      <c r="VUQ7" s="535"/>
      <c r="VUR7" s="535"/>
      <c r="VUS7" s="535"/>
      <c r="VUT7" s="535"/>
      <c r="VUU7" s="535"/>
      <c r="VUV7" s="535"/>
      <c r="VUW7" s="535"/>
      <c r="VUX7" s="535"/>
      <c r="VUY7" s="535"/>
      <c r="VUZ7" s="535"/>
      <c r="VVA7" s="535"/>
      <c r="VVB7" s="535"/>
      <c r="VVC7" s="535"/>
      <c r="VVD7" s="535"/>
      <c r="VVE7" s="535"/>
      <c r="VVF7" s="535"/>
      <c r="VVG7" s="535"/>
      <c r="VVH7" s="535"/>
      <c r="VVI7" s="535"/>
      <c r="VVJ7" s="535"/>
      <c r="VVK7" s="535"/>
      <c r="VVL7" s="535"/>
      <c r="VVM7" s="535"/>
      <c r="VVN7" s="535"/>
      <c r="VVO7" s="535"/>
      <c r="VVP7" s="535"/>
      <c r="VVQ7" s="535"/>
      <c r="VVR7" s="535"/>
      <c r="VVS7" s="535"/>
      <c r="VVT7" s="535"/>
      <c r="VVU7" s="535"/>
      <c r="VVV7" s="535"/>
      <c r="VVW7" s="535"/>
      <c r="VVX7" s="535"/>
      <c r="VVY7" s="535"/>
      <c r="VVZ7" s="535"/>
      <c r="VWA7" s="535"/>
      <c r="VWB7" s="535"/>
      <c r="VWC7" s="535"/>
      <c r="VWD7" s="535"/>
      <c r="VWE7" s="535"/>
      <c r="VWF7" s="535"/>
      <c r="VWG7" s="535"/>
      <c r="VWH7" s="535"/>
      <c r="VWI7" s="535"/>
      <c r="VWJ7" s="535"/>
      <c r="VWK7" s="535"/>
      <c r="VWL7" s="535"/>
      <c r="VWM7" s="535"/>
      <c r="VWN7" s="535"/>
      <c r="VWO7" s="535"/>
      <c r="VWP7" s="535"/>
      <c r="VWQ7" s="535"/>
      <c r="VWR7" s="535"/>
      <c r="VWS7" s="535"/>
      <c r="VWT7" s="535"/>
      <c r="VWU7" s="535"/>
      <c r="VWV7" s="535"/>
      <c r="VWW7" s="535"/>
      <c r="VWX7" s="535"/>
      <c r="VWY7" s="535"/>
      <c r="VWZ7" s="535"/>
      <c r="VXA7" s="535"/>
      <c r="VXB7" s="535"/>
      <c r="VXC7" s="535"/>
      <c r="VXD7" s="535"/>
      <c r="VXE7" s="535"/>
      <c r="VXF7" s="535"/>
      <c r="VXG7" s="535"/>
      <c r="VXH7" s="535"/>
      <c r="VXI7" s="535"/>
      <c r="VXJ7" s="535"/>
      <c r="VXK7" s="535"/>
      <c r="VXL7" s="535"/>
      <c r="VXM7" s="535"/>
      <c r="VXN7" s="535"/>
      <c r="VXO7" s="535"/>
      <c r="VXP7" s="535"/>
      <c r="VXQ7" s="535"/>
      <c r="VXR7" s="535"/>
      <c r="VXS7" s="535"/>
      <c r="VXT7" s="535"/>
      <c r="VXU7" s="535"/>
      <c r="VXV7" s="535"/>
      <c r="VXW7" s="535"/>
      <c r="VXX7" s="535"/>
      <c r="VXY7" s="535"/>
      <c r="VXZ7" s="535"/>
      <c r="VYA7" s="535"/>
      <c r="VYB7" s="535"/>
      <c r="VYC7" s="535"/>
      <c r="VYD7" s="535"/>
      <c r="VYE7" s="535"/>
      <c r="VYF7" s="535"/>
      <c r="VYG7" s="535"/>
      <c r="VYH7" s="535"/>
      <c r="VYI7" s="535"/>
      <c r="VYJ7" s="535"/>
      <c r="VYK7" s="535"/>
      <c r="VYL7" s="535"/>
      <c r="VYM7" s="535"/>
      <c r="VYN7" s="535"/>
      <c r="VYO7" s="535"/>
      <c r="VYP7" s="535"/>
      <c r="VYQ7" s="535"/>
      <c r="VYR7" s="535"/>
      <c r="VYS7" s="535"/>
      <c r="VYT7" s="535"/>
      <c r="VYU7" s="535"/>
      <c r="VYV7" s="535"/>
      <c r="VYW7" s="535"/>
      <c r="VYX7" s="535"/>
      <c r="VYY7" s="535"/>
      <c r="VYZ7" s="535"/>
      <c r="VZA7" s="535"/>
      <c r="VZB7" s="535"/>
      <c r="VZC7" s="535"/>
      <c r="VZD7" s="535"/>
      <c r="VZE7" s="535"/>
      <c r="VZF7" s="535"/>
      <c r="VZG7" s="535"/>
      <c r="VZH7" s="535"/>
      <c r="VZI7" s="535"/>
      <c r="VZJ7" s="535"/>
      <c r="VZK7" s="535"/>
      <c r="VZL7" s="535"/>
      <c r="VZM7" s="535"/>
      <c r="VZN7" s="535"/>
      <c r="VZO7" s="535"/>
      <c r="VZP7" s="535"/>
      <c r="VZQ7" s="535"/>
      <c r="VZR7" s="535"/>
      <c r="VZS7" s="535"/>
      <c r="VZT7" s="535"/>
      <c r="VZU7" s="535"/>
      <c r="VZV7" s="535"/>
      <c r="VZW7" s="535"/>
      <c r="VZX7" s="535"/>
      <c r="VZY7" s="535"/>
      <c r="VZZ7" s="535"/>
      <c r="WAA7" s="535"/>
      <c r="WAB7" s="535"/>
      <c r="WAC7" s="535"/>
      <c r="WAD7" s="535"/>
      <c r="WAE7" s="535"/>
      <c r="WAF7" s="535"/>
      <c r="WAG7" s="535"/>
      <c r="WAH7" s="535"/>
      <c r="WAI7" s="535"/>
      <c r="WAJ7" s="535"/>
      <c r="WAK7" s="535"/>
      <c r="WAL7" s="535"/>
      <c r="WAM7" s="535"/>
      <c r="WAN7" s="535"/>
      <c r="WAO7" s="535"/>
      <c r="WAP7" s="535"/>
      <c r="WAQ7" s="535"/>
      <c r="WAR7" s="535"/>
      <c r="WAS7" s="535"/>
      <c r="WAT7" s="535"/>
      <c r="WAU7" s="535"/>
      <c r="WAV7" s="535"/>
      <c r="WAW7" s="535"/>
      <c r="WAX7" s="535"/>
      <c r="WAY7" s="535"/>
      <c r="WAZ7" s="535"/>
      <c r="WBA7" s="535"/>
      <c r="WBB7" s="535"/>
      <c r="WBC7" s="535"/>
      <c r="WBD7" s="535"/>
      <c r="WBE7" s="535"/>
      <c r="WBF7" s="535"/>
      <c r="WBG7" s="535"/>
      <c r="WBH7" s="535"/>
      <c r="WBI7" s="535"/>
      <c r="WBJ7" s="535"/>
      <c r="WBK7" s="535"/>
      <c r="WBL7" s="535"/>
      <c r="WBM7" s="535"/>
      <c r="WBN7" s="535"/>
      <c r="WBO7" s="535"/>
      <c r="WBP7" s="535"/>
      <c r="WBQ7" s="535"/>
      <c r="WBR7" s="535"/>
      <c r="WBS7" s="535"/>
      <c r="WBT7" s="535"/>
      <c r="WBU7" s="535"/>
      <c r="WBV7" s="535"/>
      <c r="WBW7" s="535"/>
      <c r="WBX7" s="535"/>
      <c r="WBY7" s="535"/>
      <c r="WBZ7" s="535"/>
      <c r="WCA7" s="535"/>
      <c r="WCB7" s="535"/>
      <c r="WCC7" s="535"/>
      <c r="WCD7" s="535"/>
      <c r="WCE7" s="535"/>
      <c r="WCF7" s="535"/>
      <c r="WCG7" s="535"/>
      <c r="WCH7" s="535"/>
      <c r="WCI7" s="535"/>
      <c r="WCJ7" s="535"/>
      <c r="WCK7" s="535"/>
      <c r="WCL7" s="535"/>
      <c r="WCM7" s="535"/>
      <c r="WCN7" s="535"/>
      <c r="WCO7" s="535"/>
      <c r="WCP7" s="535"/>
      <c r="WCQ7" s="535"/>
      <c r="WCR7" s="535"/>
      <c r="WCS7" s="535"/>
      <c r="WCT7" s="535"/>
      <c r="WCU7" s="535"/>
      <c r="WCV7" s="535"/>
      <c r="WCW7" s="535"/>
      <c r="WCX7" s="535"/>
      <c r="WCY7" s="535"/>
      <c r="WCZ7" s="535"/>
      <c r="WDA7" s="535"/>
      <c r="WDB7" s="535"/>
      <c r="WDC7" s="535"/>
      <c r="WDD7" s="535"/>
      <c r="WDE7" s="535"/>
      <c r="WDF7" s="535"/>
      <c r="WDG7" s="535"/>
      <c r="WDH7" s="535"/>
      <c r="WDI7" s="535"/>
      <c r="WDJ7" s="535"/>
      <c r="WDK7" s="535"/>
      <c r="WDL7" s="535"/>
      <c r="WDM7" s="535"/>
      <c r="WDN7" s="535"/>
      <c r="WDO7" s="535"/>
      <c r="WDP7" s="535"/>
      <c r="WDQ7" s="535"/>
      <c r="WDR7" s="535"/>
      <c r="WDS7" s="535"/>
      <c r="WDT7" s="535"/>
      <c r="WDU7" s="535"/>
      <c r="WDV7" s="535"/>
      <c r="WDW7" s="535"/>
      <c r="WDX7" s="535"/>
      <c r="WDY7" s="535"/>
      <c r="WDZ7" s="535"/>
      <c r="WEA7" s="535"/>
      <c r="WEB7" s="535"/>
      <c r="WEC7" s="535"/>
      <c r="WED7" s="535"/>
      <c r="WEE7" s="535"/>
      <c r="WEF7" s="535"/>
      <c r="WEG7" s="535"/>
      <c r="WEH7" s="535"/>
      <c r="WEI7" s="535"/>
      <c r="WEJ7" s="535"/>
      <c r="WEK7" s="535"/>
      <c r="WEL7" s="535"/>
      <c r="WEM7" s="535"/>
      <c r="WEN7" s="535"/>
      <c r="WEO7" s="535"/>
      <c r="WEP7" s="535"/>
      <c r="WEQ7" s="535"/>
      <c r="WER7" s="535"/>
      <c r="WES7" s="535"/>
      <c r="WET7" s="535"/>
      <c r="WEU7" s="535"/>
      <c r="WEV7" s="535"/>
      <c r="WEW7" s="535"/>
      <c r="WEX7" s="535"/>
      <c r="WEY7" s="535"/>
      <c r="WEZ7" s="535"/>
      <c r="WFA7" s="535"/>
      <c r="WFB7" s="535"/>
      <c r="WFC7" s="535"/>
      <c r="WFD7" s="535"/>
      <c r="WFE7" s="535"/>
      <c r="WFF7" s="535"/>
      <c r="WFG7" s="535"/>
      <c r="WFH7" s="535"/>
      <c r="WFI7" s="535"/>
      <c r="WFJ7" s="535"/>
      <c r="WFK7" s="535"/>
      <c r="WFL7" s="535"/>
      <c r="WFM7" s="535"/>
      <c r="WFN7" s="535"/>
      <c r="WFO7" s="535"/>
      <c r="WFP7" s="535"/>
      <c r="WFQ7" s="535"/>
      <c r="WFR7" s="535"/>
      <c r="WFS7" s="535"/>
      <c r="WFT7" s="535"/>
      <c r="WFU7" s="535"/>
      <c r="WFV7" s="535"/>
      <c r="WFW7" s="535"/>
      <c r="WFX7" s="535"/>
      <c r="WFY7" s="535"/>
      <c r="WFZ7" s="535"/>
      <c r="WGA7" s="535"/>
      <c r="WGB7" s="535"/>
      <c r="WGC7" s="535"/>
      <c r="WGD7" s="535"/>
      <c r="WGE7" s="535"/>
      <c r="WGF7" s="535"/>
      <c r="WGG7" s="535"/>
      <c r="WGH7" s="535"/>
      <c r="WGI7" s="535"/>
      <c r="WGJ7" s="535"/>
      <c r="WGK7" s="535"/>
      <c r="WGL7" s="535"/>
      <c r="WGM7" s="535"/>
      <c r="WGN7" s="535"/>
      <c r="WGO7" s="535"/>
      <c r="WGP7" s="535"/>
      <c r="WGQ7" s="535"/>
      <c r="WGR7" s="535"/>
      <c r="WGS7" s="535"/>
      <c r="WGT7" s="535"/>
      <c r="WGU7" s="535"/>
      <c r="WGV7" s="535"/>
      <c r="WGW7" s="535"/>
      <c r="WGX7" s="535"/>
      <c r="WGY7" s="535"/>
      <c r="WGZ7" s="535"/>
      <c r="WHA7" s="535"/>
      <c r="WHB7" s="535"/>
      <c r="WHC7" s="535"/>
      <c r="WHD7" s="535"/>
      <c r="WHE7" s="535"/>
      <c r="WHF7" s="535"/>
      <c r="WHG7" s="535"/>
      <c r="WHH7" s="535"/>
      <c r="WHI7" s="535"/>
      <c r="WHJ7" s="535"/>
      <c r="WHK7" s="535"/>
      <c r="WHL7" s="535"/>
      <c r="WHM7" s="535"/>
      <c r="WHN7" s="535"/>
      <c r="WHO7" s="535"/>
      <c r="WHP7" s="535"/>
      <c r="WHQ7" s="535"/>
      <c r="WHR7" s="535"/>
      <c r="WHS7" s="535"/>
      <c r="WHT7" s="535"/>
      <c r="WHU7" s="535"/>
      <c r="WHV7" s="535"/>
      <c r="WHW7" s="535"/>
      <c r="WHX7" s="535"/>
      <c r="WHY7" s="535"/>
      <c r="WHZ7" s="535"/>
      <c r="WIA7" s="535"/>
      <c r="WIB7" s="535"/>
      <c r="WIC7" s="535"/>
      <c r="WID7" s="535"/>
      <c r="WIE7" s="535"/>
      <c r="WIF7" s="535"/>
      <c r="WIG7" s="535"/>
      <c r="WIH7" s="535"/>
      <c r="WII7" s="535"/>
      <c r="WIJ7" s="535"/>
      <c r="WIK7" s="535"/>
      <c r="WIL7" s="535"/>
      <c r="WIM7" s="535"/>
      <c r="WIN7" s="535"/>
      <c r="WIO7" s="535"/>
      <c r="WIP7" s="535"/>
      <c r="WIQ7" s="535"/>
      <c r="WIR7" s="535"/>
      <c r="WIS7" s="535"/>
      <c r="WIT7" s="535"/>
      <c r="WIU7" s="535"/>
      <c r="WIV7" s="535"/>
      <c r="WIW7" s="535"/>
      <c r="WIX7" s="535"/>
      <c r="WIY7" s="535"/>
      <c r="WIZ7" s="535"/>
      <c r="WJA7" s="535"/>
      <c r="WJB7" s="535"/>
      <c r="WJC7" s="535"/>
      <c r="WJD7" s="535"/>
      <c r="WJE7" s="535"/>
      <c r="WJF7" s="535"/>
      <c r="WJG7" s="535"/>
      <c r="WJH7" s="535"/>
      <c r="WJI7" s="535"/>
      <c r="WJJ7" s="535"/>
      <c r="WJK7" s="535"/>
      <c r="WJL7" s="535"/>
      <c r="WJM7" s="535"/>
      <c r="WJN7" s="535"/>
      <c r="WJO7" s="535"/>
      <c r="WJP7" s="535"/>
      <c r="WJQ7" s="535"/>
      <c r="WJR7" s="535"/>
      <c r="WJS7" s="535"/>
      <c r="WJT7" s="535"/>
      <c r="WJU7" s="535"/>
      <c r="WJV7" s="535"/>
      <c r="WJW7" s="535"/>
      <c r="WJX7" s="535"/>
      <c r="WJY7" s="535"/>
      <c r="WJZ7" s="535"/>
      <c r="WKA7" s="535"/>
      <c r="WKB7" s="535"/>
      <c r="WKC7" s="535"/>
      <c r="WKD7" s="535"/>
      <c r="WKE7" s="535"/>
      <c r="WKF7" s="535"/>
      <c r="WKG7" s="535"/>
      <c r="WKH7" s="535"/>
      <c r="WKI7" s="535"/>
      <c r="WKJ7" s="535"/>
      <c r="WKK7" s="535"/>
      <c r="WKL7" s="535"/>
      <c r="WKM7" s="535"/>
      <c r="WKN7" s="535"/>
      <c r="WKO7" s="535"/>
      <c r="WKP7" s="535"/>
      <c r="WKQ7" s="535"/>
      <c r="WKR7" s="535"/>
      <c r="WKS7" s="535"/>
      <c r="WKT7" s="535"/>
      <c r="WKU7" s="535"/>
      <c r="WKV7" s="535"/>
      <c r="WKW7" s="535"/>
      <c r="WKX7" s="535"/>
      <c r="WKY7" s="535"/>
      <c r="WKZ7" s="535"/>
      <c r="WLA7" s="535"/>
      <c r="WLB7" s="535"/>
      <c r="WLC7" s="535"/>
      <c r="WLD7" s="535"/>
      <c r="WLE7" s="535"/>
      <c r="WLF7" s="535"/>
      <c r="WLG7" s="535"/>
      <c r="WLH7" s="535"/>
      <c r="WLI7" s="535"/>
      <c r="WLJ7" s="535"/>
      <c r="WLK7" s="535"/>
      <c r="WLL7" s="535"/>
      <c r="WLM7" s="535"/>
      <c r="WLN7" s="535"/>
      <c r="WLO7" s="535"/>
      <c r="WLP7" s="535"/>
      <c r="WLQ7" s="535"/>
      <c r="WLR7" s="535"/>
      <c r="WLS7" s="535"/>
      <c r="WLT7" s="535"/>
      <c r="WLU7" s="535"/>
      <c r="WLV7" s="535"/>
      <c r="WLW7" s="535"/>
      <c r="WLX7" s="535"/>
      <c r="WLY7" s="535"/>
      <c r="WLZ7" s="535"/>
      <c r="WMA7" s="535"/>
      <c r="WMB7" s="535"/>
      <c r="WMC7" s="535"/>
      <c r="WMD7" s="535"/>
      <c r="WME7" s="535"/>
      <c r="WMF7" s="535"/>
      <c r="WMG7" s="535"/>
      <c r="WMH7" s="535"/>
      <c r="WMI7" s="535"/>
      <c r="WMJ7" s="535"/>
      <c r="WMK7" s="535"/>
      <c r="WML7" s="535"/>
      <c r="WMM7" s="535"/>
      <c r="WMN7" s="535"/>
      <c r="WMO7" s="535"/>
      <c r="WMP7" s="535"/>
      <c r="WMQ7" s="535"/>
      <c r="WMR7" s="535"/>
      <c r="WMS7" s="535"/>
      <c r="WMT7" s="535"/>
      <c r="WMU7" s="535"/>
      <c r="WMV7" s="535"/>
      <c r="WMW7" s="535"/>
      <c r="WMX7" s="535"/>
      <c r="WMY7" s="535"/>
      <c r="WMZ7" s="535"/>
      <c r="WNA7" s="535"/>
      <c r="WNB7" s="535"/>
      <c r="WNC7" s="535"/>
      <c r="WND7" s="535"/>
      <c r="WNE7" s="535"/>
      <c r="WNF7" s="535"/>
      <c r="WNG7" s="535"/>
      <c r="WNH7" s="535"/>
      <c r="WNI7" s="535"/>
      <c r="WNJ7" s="535"/>
      <c r="WNK7" s="535"/>
      <c r="WNL7" s="535"/>
      <c r="WNM7" s="535"/>
      <c r="WNN7" s="535"/>
      <c r="WNO7" s="535"/>
      <c r="WNP7" s="535"/>
      <c r="WNQ7" s="535"/>
      <c r="WNR7" s="535"/>
      <c r="WNS7" s="535"/>
      <c r="WNT7" s="535"/>
      <c r="WNU7" s="535"/>
      <c r="WNV7" s="535"/>
      <c r="WNW7" s="535"/>
      <c r="WNX7" s="535"/>
      <c r="WNY7" s="535"/>
      <c r="WNZ7" s="535"/>
      <c r="WOA7" s="535"/>
      <c r="WOB7" s="535"/>
      <c r="WOC7" s="535"/>
      <c r="WOD7" s="535"/>
      <c r="WOE7" s="535"/>
      <c r="WOF7" s="535"/>
      <c r="WOG7" s="535"/>
      <c r="WOH7" s="535"/>
      <c r="WOI7" s="535"/>
      <c r="WOJ7" s="535"/>
      <c r="WOK7" s="535"/>
      <c r="WOL7" s="535"/>
      <c r="WOM7" s="535"/>
      <c r="WON7" s="535"/>
      <c r="WOO7" s="535"/>
      <c r="WOP7" s="535"/>
      <c r="WOQ7" s="535"/>
      <c r="WOR7" s="535"/>
      <c r="WOS7" s="535"/>
      <c r="WOT7" s="535"/>
      <c r="WOU7" s="535"/>
      <c r="WOV7" s="535"/>
      <c r="WOW7" s="535"/>
      <c r="WOX7" s="535"/>
      <c r="WOY7" s="535"/>
      <c r="WOZ7" s="535"/>
      <c r="WPA7" s="535"/>
      <c r="WPB7" s="535"/>
      <c r="WPC7" s="535"/>
      <c r="WPD7" s="535"/>
      <c r="WPE7" s="535"/>
      <c r="WPF7" s="535"/>
      <c r="WPG7" s="535"/>
      <c r="WPH7" s="535"/>
      <c r="WPI7" s="535"/>
      <c r="WPJ7" s="535"/>
      <c r="WPK7" s="535"/>
      <c r="WPL7" s="535"/>
      <c r="WPM7" s="535"/>
      <c r="WPN7" s="535"/>
      <c r="WPO7" s="535"/>
      <c r="WPP7" s="535"/>
      <c r="WPQ7" s="535"/>
      <c r="WPR7" s="535"/>
      <c r="WPS7" s="535"/>
      <c r="WPT7" s="535"/>
      <c r="WPU7" s="535"/>
      <c r="WPV7" s="535"/>
      <c r="WPW7" s="535"/>
      <c r="WPX7" s="535"/>
      <c r="WPY7" s="535"/>
      <c r="WPZ7" s="535"/>
      <c r="WQA7" s="535"/>
      <c r="WQB7" s="535"/>
      <c r="WQC7" s="535"/>
      <c r="WQD7" s="535"/>
      <c r="WQE7" s="535"/>
      <c r="WQF7" s="535"/>
      <c r="WQG7" s="535"/>
      <c r="WQH7" s="535"/>
      <c r="WQI7" s="535"/>
      <c r="WQJ7" s="535"/>
      <c r="WQK7" s="535"/>
      <c r="WQL7" s="535"/>
      <c r="WQM7" s="535"/>
      <c r="WQN7" s="535"/>
      <c r="WQO7" s="535"/>
      <c r="WQP7" s="535"/>
      <c r="WQQ7" s="535"/>
      <c r="WQR7" s="535"/>
      <c r="WQS7" s="535"/>
      <c r="WQT7" s="535"/>
      <c r="WQU7" s="535"/>
      <c r="WQV7" s="535"/>
      <c r="WQW7" s="535"/>
      <c r="WQX7" s="535"/>
      <c r="WQY7" s="535"/>
      <c r="WQZ7" s="535"/>
      <c r="WRA7" s="535"/>
      <c r="WRB7" s="535"/>
      <c r="WRC7" s="535"/>
      <c r="WRD7" s="535"/>
      <c r="WRE7" s="535"/>
      <c r="WRF7" s="535"/>
      <c r="WRG7" s="535"/>
      <c r="WRH7" s="535"/>
      <c r="WRI7" s="535"/>
      <c r="WRJ7" s="535"/>
      <c r="WRK7" s="535"/>
      <c r="WRL7" s="535"/>
      <c r="WRM7" s="535"/>
      <c r="WRN7" s="535"/>
      <c r="WRO7" s="535"/>
      <c r="WRP7" s="535"/>
      <c r="WRQ7" s="535"/>
      <c r="WRR7" s="535"/>
      <c r="WRS7" s="535"/>
      <c r="WRT7" s="535"/>
      <c r="WRU7" s="535"/>
      <c r="WRV7" s="535"/>
      <c r="WRW7" s="535"/>
      <c r="WRX7" s="535"/>
      <c r="WRY7" s="535"/>
      <c r="WRZ7" s="535"/>
      <c r="WSA7" s="535"/>
      <c r="WSB7" s="535"/>
      <c r="WSC7" s="535"/>
      <c r="WSD7" s="535"/>
      <c r="WSE7" s="535"/>
      <c r="WSF7" s="535"/>
      <c r="WSG7" s="535"/>
      <c r="WSH7" s="535"/>
      <c r="WSI7" s="535"/>
      <c r="WSJ7" s="535"/>
      <c r="WSK7" s="535"/>
      <c r="WSL7" s="535"/>
      <c r="WSM7" s="535"/>
      <c r="WSN7" s="535"/>
      <c r="WSO7" s="535"/>
      <c r="WSP7" s="535"/>
      <c r="WSQ7" s="535"/>
      <c r="WSR7" s="535"/>
      <c r="WSS7" s="535"/>
      <c r="WST7" s="535"/>
      <c r="WSU7" s="535"/>
      <c r="WSV7" s="535"/>
      <c r="WSW7" s="535"/>
      <c r="WSX7" s="535"/>
      <c r="WSY7" s="535"/>
      <c r="WSZ7" s="535"/>
      <c r="WTA7" s="535"/>
      <c r="WTB7" s="535"/>
      <c r="WTC7" s="535"/>
      <c r="WTD7" s="535"/>
      <c r="WTE7" s="535"/>
      <c r="WTF7" s="535"/>
      <c r="WTG7" s="535"/>
      <c r="WTH7" s="535"/>
      <c r="WTI7" s="535"/>
      <c r="WTJ7" s="535"/>
      <c r="WTK7" s="535"/>
      <c r="WTL7" s="535"/>
      <c r="WTM7" s="535"/>
      <c r="WTN7" s="535"/>
      <c r="WTO7" s="535"/>
      <c r="WTP7" s="535"/>
      <c r="WTQ7" s="535"/>
      <c r="WTR7" s="535"/>
      <c r="WTS7" s="535"/>
      <c r="WTT7" s="535"/>
      <c r="WTU7" s="535"/>
      <c r="WTV7" s="535"/>
      <c r="WTW7" s="535"/>
      <c r="WTX7" s="535"/>
      <c r="WTY7" s="535"/>
      <c r="WTZ7" s="535"/>
      <c r="WUA7" s="535"/>
      <c r="WUB7" s="535"/>
      <c r="WUC7" s="535"/>
      <c r="WUD7" s="535"/>
      <c r="WUE7" s="535"/>
      <c r="WUF7" s="535"/>
      <c r="WUG7" s="535"/>
      <c r="WUH7" s="535"/>
      <c r="WUI7" s="535"/>
      <c r="WUJ7" s="535"/>
      <c r="WUK7" s="535"/>
      <c r="WUL7" s="535"/>
      <c r="WUM7" s="535"/>
      <c r="WUN7" s="535"/>
      <c r="WUO7" s="535"/>
      <c r="WUP7" s="535"/>
      <c r="WUQ7" s="535"/>
      <c r="WUR7" s="535"/>
      <c r="WUS7" s="535"/>
      <c r="WUT7" s="535"/>
      <c r="WUU7" s="535"/>
      <c r="WUV7" s="535"/>
      <c r="WUW7" s="535"/>
      <c r="WUX7" s="535"/>
      <c r="WUY7" s="535"/>
      <c r="WUZ7" s="535"/>
      <c r="WVA7" s="535"/>
      <c r="WVB7" s="535"/>
      <c r="WVC7" s="535"/>
      <c r="WVD7" s="535"/>
      <c r="WVE7" s="535"/>
      <c r="WVF7" s="535"/>
      <c r="WVG7" s="535"/>
      <c r="WVH7" s="535"/>
      <c r="WVI7" s="535"/>
      <c r="WVJ7" s="535"/>
      <c r="WVK7" s="535"/>
      <c r="WVL7" s="535"/>
      <c r="WVM7" s="535"/>
      <c r="WVN7" s="535"/>
      <c r="WVO7" s="535"/>
      <c r="WVP7" s="535"/>
      <c r="WVQ7" s="535"/>
      <c r="WVR7" s="535"/>
      <c r="WVS7" s="535"/>
      <c r="WVT7" s="535"/>
      <c r="WVU7" s="535"/>
      <c r="WVV7" s="535"/>
      <c r="WVW7" s="535"/>
      <c r="WVX7" s="535"/>
      <c r="WVY7" s="535"/>
      <c r="WVZ7" s="535"/>
      <c r="WWA7" s="535"/>
      <c r="WWB7" s="535"/>
      <c r="WWC7" s="535"/>
      <c r="WWD7" s="535"/>
      <c r="WWE7" s="535"/>
      <c r="WWF7" s="535"/>
    </row>
    <row r="8" spans="1:783 12825:16152" ht="8.25" customHeight="1" x14ac:dyDescent="0.25">
      <c r="A8" s="1509"/>
      <c r="B8" s="535"/>
      <c r="C8" s="535"/>
      <c r="D8" s="535"/>
      <c r="E8" s="535"/>
      <c r="F8" s="1516"/>
      <c r="G8" s="1517"/>
      <c r="H8" s="1516"/>
      <c r="I8" s="1516"/>
      <c r="J8" s="1516"/>
      <c r="K8" s="1516"/>
      <c r="L8" s="1516"/>
      <c r="M8" s="1516"/>
      <c r="N8" s="1516"/>
      <c r="O8" s="1516"/>
      <c r="P8" s="1516"/>
      <c r="Q8" s="1516"/>
      <c r="R8" s="1516"/>
      <c r="S8" s="1516"/>
      <c r="T8" s="535"/>
      <c r="U8" s="535"/>
      <c r="V8" s="535"/>
      <c r="W8" s="535"/>
      <c r="X8" s="1509"/>
      <c r="Y8" s="1509"/>
      <c r="IX8" s="535"/>
      <c r="IY8" s="535"/>
      <c r="IZ8" s="535"/>
      <c r="JA8" s="535"/>
      <c r="JB8" s="535"/>
      <c r="JC8" s="535"/>
      <c r="JD8" s="535"/>
      <c r="JE8" s="535"/>
      <c r="JF8" s="535"/>
      <c r="JG8" s="535"/>
      <c r="JH8" s="535"/>
      <c r="JI8" s="535"/>
      <c r="JJ8" s="535"/>
      <c r="JK8" s="535"/>
      <c r="JL8" s="535"/>
      <c r="JM8" s="535"/>
      <c r="JN8" s="535"/>
      <c r="JO8" s="535"/>
      <c r="JP8" s="535"/>
      <c r="JQ8" s="535"/>
      <c r="JR8" s="535"/>
      <c r="JS8" s="535"/>
      <c r="JT8" s="535"/>
      <c r="JU8" s="535"/>
      <c r="JV8" s="535"/>
      <c r="JW8" s="535"/>
      <c r="JX8" s="535"/>
      <c r="JY8" s="535"/>
      <c r="JZ8" s="535"/>
      <c r="KA8" s="535"/>
      <c r="KB8" s="535"/>
      <c r="KC8" s="535"/>
      <c r="KD8" s="535"/>
      <c r="KE8" s="535"/>
      <c r="KF8" s="535"/>
      <c r="KG8" s="535"/>
      <c r="KH8" s="535"/>
      <c r="KI8" s="535"/>
      <c r="KJ8" s="535"/>
      <c r="KK8" s="535"/>
      <c r="KL8" s="535"/>
      <c r="KM8" s="535"/>
      <c r="KN8" s="535"/>
      <c r="KO8" s="535"/>
      <c r="KP8" s="535"/>
      <c r="KQ8" s="535"/>
      <c r="KR8" s="535"/>
      <c r="KS8" s="535"/>
      <c r="KT8" s="535"/>
      <c r="KU8" s="535"/>
      <c r="KV8" s="535"/>
      <c r="KW8" s="535"/>
      <c r="KX8" s="535"/>
      <c r="KY8" s="535"/>
      <c r="KZ8" s="535"/>
      <c r="LA8" s="535"/>
      <c r="LB8" s="535"/>
      <c r="LC8" s="535"/>
      <c r="LD8" s="535"/>
      <c r="LE8" s="535"/>
      <c r="LF8" s="535"/>
      <c r="LG8" s="535"/>
      <c r="LH8" s="535"/>
      <c r="LI8" s="535"/>
      <c r="LJ8" s="535"/>
      <c r="LK8" s="535"/>
      <c r="LL8" s="535"/>
      <c r="LM8" s="535"/>
      <c r="LN8" s="535"/>
      <c r="LO8" s="535"/>
      <c r="LP8" s="535"/>
      <c r="LQ8" s="535"/>
      <c r="LR8" s="535"/>
      <c r="LS8" s="535"/>
      <c r="LT8" s="535"/>
      <c r="LU8" s="535"/>
      <c r="LV8" s="535"/>
      <c r="LW8" s="535"/>
      <c r="LX8" s="535"/>
      <c r="LY8" s="535"/>
      <c r="LZ8" s="535"/>
      <c r="MA8" s="535"/>
      <c r="MB8" s="535"/>
      <c r="MC8" s="535"/>
      <c r="MD8" s="535"/>
      <c r="ME8" s="535"/>
      <c r="MF8" s="535"/>
      <c r="MG8" s="535"/>
      <c r="MH8" s="535"/>
      <c r="MI8" s="535"/>
      <c r="MJ8" s="535"/>
      <c r="MK8" s="535"/>
      <c r="ML8" s="535"/>
      <c r="MM8" s="535"/>
      <c r="MN8" s="535"/>
      <c r="MO8" s="535"/>
      <c r="MP8" s="535"/>
      <c r="MQ8" s="535"/>
      <c r="MR8" s="535"/>
      <c r="MS8" s="535"/>
      <c r="MT8" s="535"/>
      <c r="MU8" s="535"/>
      <c r="MV8" s="535"/>
      <c r="MW8" s="535"/>
      <c r="MX8" s="535"/>
      <c r="MY8" s="535"/>
      <c r="MZ8" s="535"/>
      <c r="NA8" s="535"/>
      <c r="NB8" s="535"/>
      <c r="NC8" s="535"/>
      <c r="ND8" s="535"/>
      <c r="NE8" s="535"/>
      <c r="NF8" s="535"/>
      <c r="NG8" s="535"/>
      <c r="NH8" s="535"/>
      <c r="NI8" s="535"/>
      <c r="NJ8" s="535"/>
      <c r="NK8" s="535"/>
      <c r="NL8" s="535"/>
      <c r="NM8" s="535"/>
      <c r="NN8" s="535"/>
      <c r="NO8" s="535"/>
      <c r="NP8" s="535"/>
      <c r="NQ8" s="535"/>
      <c r="NR8" s="535"/>
      <c r="NS8" s="535"/>
      <c r="NT8" s="535"/>
      <c r="NU8" s="535"/>
      <c r="NV8" s="535"/>
      <c r="NW8" s="535"/>
      <c r="NX8" s="535"/>
      <c r="NY8" s="535"/>
      <c r="NZ8" s="535"/>
      <c r="OA8" s="535"/>
      <c r="OB8" s="535"/>
      <c r="OC8" s="535"/>
      <c r="OD8" s="535"/>
      <c r="OE8" s="535"/>
      <c r="OF8" s="535"/>
      <c r="OG8" s="535"/>
      <c r="OH8" s="535"/>
      <c r="OI8" s="535"/>
      <c r="OJ8" s="535"/>
      <c r="OK8" s="535"/>
      <c r="OL8" s="535"/>
      <c r="OM8" s="535"/>
      <c r="ON8" s="535"/>
      <c r="OO8" s="535"/>
      <c r="OP8" s="535"/>
      <c r="OQ8" s="535"/>
      <c r="OR8" s="535"/>
      <c r="OS8" s="535"/>
      <c r="OT8" s="535"/>
      <c r="OU8" s="535"/>
      <c r="OV8" s="535"/>
      <c r="OW8" s="535"/>
      <c r="OX8" s="535"/>
      <c r="OY8" s="535"/>
      <c r="OZ8" s="535"/>
      <c r="PA8" s="535"/>
      <c r="PB8" s="535"/>
      <c r="PC8" s="535"/>
      <c r="PD8" s="535"/>
      <c r="PE8" s="535"/>
      <c r="PF8" s="535"/>
      <c r="PG8" s="535"/>
      <c r="PH8" s="535"/>
      <c r="PI8" s="535"/>
      <c r="PJ8" s="535"/>
      <c r="PK8" s="535"/>
      <c r="PL8" s="535"/>
      <c r="PM8" s="535"/>
      <c r="PN8" s="535"/>
      <c r="PO8" s="535"/>
      <c r="PP8" s="535"/>
      <c r="PQ8" s="535"/>
      <c r="PR8" s="535"/>
      <c r="PS8" s="535"/>
      <c r="PT8" s="535"/>
      <c r="PU8" s="535"/>
      <c r="PV8" s="535"/>
      <c r="PW8" s="535"/>
      <c r="PX8" s="535"/>
      <c r="PY8" s="535"/>
      <c r="PZ8" s="535"/>
      <c r="QA8" s="535"/>
      <c r="QB8" s="535"/>
      <c r="QC8" s="535"/>
      <c r="QD8" s="535"/>
      <c r="QE8" s="535"/>
      <c r="QF8" s="535"/>
      <c r="QG8" s="535"/>
      <c r="QH8" s="535"/>
      <c r="QI8" s="535"/>
      <c r="QJ8" s="535"/>
      <c r="QK8" s="535"/>
      <c r="QL8" s="535"/>
      <c r="QM8" s="535"/>
      <c r="QN8" s="535"/>
      <c r="QO8" s="535"/>
      <c r="QP8" s="535"/>
      <c r="QQ8" s="535"/>
      <c r="QR8" s="535"/>
      <c r="QS8" s="535"/>
      <c r="QT8" s="535"/>
      <c r="QU8" s="535"/>
      <c r="QV8" s="535"/>
      <c r="QW8" s="535"/>
      <c r="QX8" s="535"/>
      <c r="QY8" s="535"/>
      <c r="QZ8" s="535"/>
      <c r="RA8" s="535"/>
      <c r="RB8" s="535"/>
      <c r="RC8" s="535"/>
      <c r="RD8" s="535"/>
      <c r="RE8" s="535"/>
      <c r="RF8" s="535"/>
      <c r="RG8" s="535"/>
      <c r="RH8" s="535"/>
      <c r="RI8" s="535"/>
      <c r="RJ8" s="535"/>
      <c r="RK8" s="535"/>
      <c r="RL8" s="535"/>
      <c r="RM8" s="535"/>
      <c r="RN8" s="535"/>
      <c r="RO8" s="535"/>
      <c r="RP8" s="535"/>
      <c r="RQ8" s="535"/>
      <c r="RR8" s="535"/>
      <c r="RS8" s="535"/>
      <c r="RT8" s="535"/>
      <c r="RU8" s="535"/>
      <c r="RV8" s="535"/>
      <c r="RW8" s="535"/>
      <c r="RX8" s="535"/>
      <c r="RY8" s="535"/>
      <c r="RZ8" s="535"/>
      <c r="SA8" s="535"/>
      <c r="SB8" s="535"/>
      <c r="SC8" s="535"/>
      <c r="SD8" s="535"/>
      <c r="SE8" s="535"/>
      <c r="SF8" s="535"/>
      <c r="SG8" s="535"/>
      <c r="SH8" s="535"/>
      <c r="SI8" s="535"/>
      <c r="SJ8" s="535"/>
      <c r="SK8" s="535"/>
      <c r="SL8" s="535"/>
      <c r="SM8" s="535"/>
      <c r="SN8" s="535"/>
      <c r="SO8" s="535"/>
      <c r="SP8" s="535"/>
      <c r="SQ8" s="535"/>
      <c r="SR8" s="535"/>
      <c r="SS8" s="535"/>
      <c r="ST8" s="535"/>
      <c r="SU8" s="535"/>
      <c r="SV8" s="535"/>
      <c r="SW8" s="535"/>
      <c r="SX8" s="535"/>
      <c r="SY8" s="535"/>
      <c r="SZ8" s="535"/>
      <c r="TA8" s="535"/>
      <c r="TB8" s="535"/>
      <c r="TC8" s="535"/>
      <c r="TD8" s="535"/>
      <c r="TE8" s="535"/>
      <c r="TF8" s="535"/>
      <c r="TG8" s="535"/>
      <c r="TH8" s="535"/>
      <c r="TI8" s="535"/>
      <c r="TJ8" s="535"/>
      <c r="TK8" s="535"/>
      <c r="TL8" s="535"/>
      <c r="TM8" s="535"/>
      <c r="TN8" s="535"/>
      <c r="TO8" s="535"/>
      <c r="TP8" s="535"/>
      <c r="TQ8" s="535"/>
      <c r="TR8" s="535"/>
      <c r="TS8" s="535"/>
      <c r="TT8" s="535"/>
      <c r="TU8" s="535"/>
      <c r="TV8" s="535"/>
      <c r="TW8" s="535"/>
      <c r="TX8" s="535"/>
      <c r="TY8" s="535"/>
      <c r="TZ8" s="535"/>
      <c r="UA8" s="535"/>
      <c r="UB8" s="535"/>
      <c r="UC8" s="535"/>
      <c r="UD8" s="535"/>
      <c r="UE8" s="535"/>
      <c r="UF8" s="535"/>
      <c r="UG8" s="535"/>
      <c r="UH8" s="535"/>
      <c r="UI8" s="535"/>
      <c r="UJ8" s="535"/>
      <c r="UK8" s="535"/>
      <c r="UL8" s="535"/>
      <c r="UM8" s="535"/>
      <c r="UN8" s="535"/>
      <c r="UO8" s="535"/>
      <c r="UP8" s="535"/>
      <c r="UQ8" s="535"/>
      <c r="UR8" s="535"/>
      <c r="US8" s="535"/>
      <c r="UT8" s="535"/>
      <c r="UU8" s="535"/>
      <c r="UV8" s="535"/>
      <c r="UW8" s="535"/>
      <c r="UX8" s="535"/>
      <c r="UY8" s="535"/>
      <c r="UZ8" s="535"/>
      <c r="VA8" s="535"/>
      <c r="VB8" s="535"/>
      <c r="VC8" s="535"/>
      <c r="VD8" s="535"/>
      <c r="VE8" s="535"/>
      <c r="VF8" s="535"/>
      <c r="VG8" s="535"/>
      <c r="VH8" s="535"/>
      <c r="VI8" s="535"/>
      <c r="VJ8" s="535"/>
      <c r="VK8" s="535"/>
      <c r="VL8" s="535"/>
      <c r="VM8" s="535"/>
      <c r="VN8" s="535"/>
      <c r="VO8" s="535"/>
      <c r="VP8" s="535"/>
      <c r="VQ8" s="535"/>
      <c r="VR8" s="535"/>
      <c r="VS8" s="535"/>
      <c r="VT8" s="535"/>
      <c r="VU8" s="535"/>
      <c r="VV8" s="535"/>
      <c r="VW8" s="535"/>
      <c r="VX8" s="535"/>
      <c r="VY8" s="535"/>
      <c r="VZ8" s="535"/>
      <c r="WA8" s="535"/>
      <c r="WB8" s="535"/>
      <c r="WC8" s="535"/>
      <c r="WD8" s="535"/>
      <c r="WE8" s="535"/>
      <c r="WF8" s="535"/>
      <c r="WG8" s="535"/>
      <c r="WH8" s="535"/>
      <c r="WI8" s="535"/>
      <c r="WJ8" s="535"/>
      <c r="WK8" s="535"/>
      <c r="WL8" s="535"/>
      <c r="WM8" s="535"/>
      <c r="WN8" s="535"/>
      <c r="WO8" s="535"/>
      <c r="WP8" s="535"/>
      <c r="WQ8" s="535"/>
      <c r="WR8" s="535"/>
      <c r="WS8" s="535"/>
      <c r="WT8" s="535"/>
      <c r="WU8" s="535"/>
      <c r="WV8" s="535"/>
      <c r="WW8" s="535"/>
      <c r="WX8" s="535"/>
      <c r="WY8" s="535"/>
      <c r="WZ8" s="535"/>
      <c r="XA8" s="535"/>
      <c r="XB8" s="535"/>
      <c r="XC8" s="535"/>
      <c r="XD8" s="535"/>
      <c r="XE8" s="535"/>
      <c r="XF8" s="535"/>
      <c r="XG8" s="535"/>
      <c r="XH8" s="535"/>
      <c r="XI8" s="535"/>
      <c r="XJ8" s="535"/>
      <c r="XK8" s="535"/>
      <c r="XL8" s="535"/>
      <c r="XM8" s="535"/>
      <c r="XN8" s="535"/>
      <c r="XO8" s="535"/>
      <c r="XP8" s="535"/>
      <c r="XQ8" s="535"/>
      <c r="XR8" s="535"/>
      <c r="XS8" s="535"/>
      <c r="XT8" s="535"/>
      <c r="XU8" s="535"/>
      <c r="XV8" s="535"/>
      <c r="XW8" s="535"/>
      <c r="XX8" s="535"/>
      <c r="XY8" s="535"/>
      <c r="XZ8" s="535"/>
      <c r="YA8" s="535"/>
      <c r="YB8" s="535"/>
      <c r="YC8" s="535"/>
      <c r="YD8" s="535"/>
      <c r="YE8" s="535"/>
      <c r="YF8" s="535"/>
      <c r="YG8" s="535"/>
      <c r="YH8" s="535"/>
      <c r="YI8" s="535"/>
      <c r="YJ8" s="535"/>
      <c r="YK8" s="535"/>
      <c r="YL8" s="535"/>
      <c r="YM8" s="535"/>
      <c r="YN8" s="535"/>
      <c r="YO8" s="535"/>
      <c r="YP8" s="535"/>
      <c r="YQ8" s="535"/>
      <c r="YR8" s="535"/>
      <c r="YS8" s="535"/>
      <c r="YT8" s="535"/>
      <c r="YU8" s="535"/>
      <c r="YV8" s="535"/>
      <c r="YW8" s="535"/>
      <c r="YX8" s="535"/>
      <c r="YY8" s="535"/>
      <c r="YZ8" s="535"/>
      <c r="ZA8" s="535"/>
      <c r="ZB8" s="535"/>
      <c r="ZC8" s="535"/>
      <c r="ZD8" s="535"/>
      <c r="ZE8" s="535"/>
      <c r="ZF8" s="535"/>
      <c r="ZG8" s="535"/>
      <c r="ZH8" s="535"/>
      <c r="ZI8" s="535"/>
      <c r="ZJ8" s="535"/>
      <c r="ZK8" s="535"/>
      <c r="ZL8" s="535"/>
      <c r="ZM8" s="535"/>
      <c r="ZN8" s="535"/>
      <c r="ZO8" s="535"/>
      <c r="ZP8" s="535"/>
      <c r="ZQ8" s="535"/>
      <c r="ZR8" s="535"/>
      <c r="ZS8" s="535"/>
      <c r="ZT8" s="535"/>
      <c r="ZU8" s="535"/>
      <c r="ZV8" s="535"/>
      <c r="ZW8" s="535"/>
      <c r="ZX8" s="535"/>
      <c r="ZY8" s="535"/>
      <c r="ZZ8" s="535"/>
      <c r="AAA8" s="535"/>
      <c r="AAB8" s="535"/>
      <c r="AAC8" s="535"/>
      <c r="AAD8" s="535"/>
      <c r="AAE8" s="535"/>
      <c r="AAF8" s="535"/>
      <c r="AAG8" s="535"/>
      <c r="AAH8" s="535"/>
      <c r="AAI8" s="535"/>
      <c r="AAJ8" s="535"/>
      <c r="AAK8" s="535"/>
      <c r="AAL8" s="535"/>
      <c r="AAM8" s="535"/>
      <c r="AAN8" s="535"/>
      <c r="AAO8" s="535"/>
      <c r="AAP8" s="535"/>
      <c r="AAQ8" s="535"/>
      <c r="AAR8" s="535"/>
      <c r="AAS8" s="535"/>
      <c r="AAT8" s="535"/>
      <c r="AAU8" s="535"/>
      <c r="AAV8" s="535"/>
      <c r="AAW8" s="535"/>
      <c r="AAX8" s="535"/>
      <c r="AAY8" s="535"/>
      <c r="AAZ8" s="535"/>
      <c r="ABA8" s="535"/>
      <c r="ABB8" s="535"/>
      <c r="ABC8" s="535"/>
      <c r="ABD8" s="535"/>
      <c r="ABE8" s="535"/>
      <c r="ABF8" s="535"/>
      <c r="ABG8" s="535"/>
      <c r="ABH8" s="535"/>
      <c r="ABI8" s="535"/>
      <c r="ABJ8" s="535"/>
      <c r="ABK8" s="535"/>
      <c r="ABL8" s="535"/>
      <c r="ABM8" s="535"/>
      <c r="ABN8" s="535"/>
      <c r="ABO8" s="535"/>
      <c r="ABP8" s="535"/>
      <c r="ABQ8" s="535"/>
      <c r="ABR8" s="535"/>
      <c r="ABS8" s="535"/>
      <c r="ABT8" s="535"/>
      <c r="ABU8" s="535"/>
      <c r="ABV8" s="535"/>
      <c r="ABW8" s="535"/>
      <c r="ABX8" s="535"/>
      <c r="ABY8" s="535"/>
      <c r="ABZ8" s="535"/>
      <c r="ACA8" s="535"/>
      <c r="ACB8" s="535"/>
      <c r="ACC8" s="535"/>
      <c r="ACD8" s="535"/>
      <c r="ACE8" s="535"/>
      <c r="ACF8" s="535"/>
      <c r="ACG8" s="535"/>
      <c r="ACH8" s="535"/>
      <c r="ACI8" s="535"/>
      <c r="ACJ8" s="535"/>
      <c r="ACK8" s="535"/>
      <c r="ACL8" s="535"/>
      <c r="ACM8" s="535"/>
      <c r="ACN8" s="535"/>
      <c r="ACO8" s="535"/>
      <c r="ACP8" s="535"/>
      <c r="ACQ8" s="535"/>
      <c r="ACR8" s="535"/>
      <c r="ACS8" s="535"/>
      <c r="ACT8" s="535"/>
      <c r="ACU8" s="535"/>
      <c r="ACV8" s="535"/>
      <c r="ACW8" s="535"/>
      <c r="ACX8" s="535"/>
      <c r="ACY8" s="535"/>
      <c r="ACZ8" s="535"/>
      <c r="ADA8" s="535"/>
      <c r="ADB8" s="535"/>
      <c r="ADC8" s="535"/>
      <c r="RYG8" s="535"/>
      <c r="RYH8" s="535"/>
      <c r="RYI8" s="535"/>
      <c r="RYJ8" s="535"/>
      <c r="RYK8" s="535"/>
      <c r="RYL8" s="535"/>
      <c r="RYM8" s="535"/>
      <c r="RYN8" s="535"/>
      <c r="RYO8" s="535"/>
      <c r="RYP8" s="535"/>
      <c r="RYQ8" s="535"/>
      <c r="RYR8" s="535"/>
      <c r="RYS8" s="535"/>
      <c r="RYT8" s="535"/>
      <c r="RYU8" s="535"/>
      <c r="RYV8" s="535"/>
      <c r="RYW8" s="535"/>
      <c r="RYX8" s="535"/>
      <c r="RYY8" s="535"/>
      <c r="RYZ8" s="535"/>
      <c r="RZA8" s="535"/>
      <c r="RZB8" s="535"/>
      <c r="RZC8" s="535"/>
      <c r="RZD8" s="535"/>
      <c r="RZE8" s="535"/>
      <c r="RZF8" s="535"/>
      <c r="RZG8" s="535"/>
      <c r="RZH8" s="535"/>
      <c r="RZI8" s="535"/>
      <c r="RZJ8" s="535"/>
      <c r="RZK8" s="535"/>
      <c r="RZL8" s="535"/>
      <c r="RZM8" s="535"/>
      <c r="RZN8" s="535"/>
      <c r="RZO8" s="535"/>
      <c r="RZP8" s="535"/>
      <c r="RZQ8" s="535"/>
      <c r="RZR8" s="535"/>
      <c r="RZS8" s="535"/>
      <c r="RZT8" s="535"/>
      <c r="RZU8" s="535"/>
      <c r="RZV8" s="535"/>
      <c r="RZW8" s="535"/>
      <c r="RZX8" s="535"/>
      <c r="RZY8" s="535"/>
      <c r="RZZ8" s="535"/>
      <c r="SAA8" s="535"/>
      <c r="SAB8" s="535"/>
      <c r="SAC8" s="535"/>
      <c r="SAD8" s="535"/>
      <c r="SAE8" s="535"/>
      <c r="SAF8" s="535"/>
      <c r="SAG8" s="535"/>
      <c r="SAH8" s="535"/>
      <c r="SAI8" s="535"/>
      <c r="SAJ8" s="535"/>
      <c r="SAK8" s="535"/>
      <c r="SAL8" s="535"/>
      <c r="SAM8" s="535"/>
      <c r="SAN8" s="535"/>
      <c r="SAO8" s="535"/>
      <c r="SAP8" s="535"/>
      <c r="SAQ8" s="535"/>
      <c r="SAR8" s="535"/>
      <c r="SAS8" s="535"/>
      <c r="SAT8" s="535"/>
      <c r="SAU8" s="535"/>
      <c r="SAV8" s="535"/>
      <c r="SAW8" s="535"/>
      <c r="SAX8" s="535"/>
      <c r="SAY8" s="535"/>
      <c r="SAZ8" s="535"/>
      <c r="SBA8" s="535"/>
      <c r="SBB8" s="535"/>
      <c r="SBC8" s="535"/>
      <c r="SBD8" s="535"/>
      <c r="SBE8" s="535"/>
      <c r="SBF8" s="535"/>
      <c r="SBG8" s="535"/>
      <c r="SBH8" s="535"/>
      <c r="SBI8" s="535"/>
      <c r="SBJ8" s="535"/>
      <c r="SBK8" s="535"/>
      <c r="SBL8" s="535"/>
      <c r="SBM8" s="535"/>
      <c r="SBN8" s="535"/>
      <c r="SBO8" s="535"/>
      <c r="SBP8" s="535"/>
      <c r="SBQ8" s="535"/>
      <c r="SBR8" s="535"/>
      <c r="SBS8" s="535"/>
      <c r="SBT8" s="535"/>
      <c r="SBU8" s="535"/>
      <c r="SBV8" s="535"/>
      <c r="SBW8" s="535"/>
      <c r="SBX8" s="535"/>
      <c r="SBY8" s="535"/>
      <c r="SBZ8" s="535"/>
      <c r="SCA8" s="535"/>
      <c r="SCB8" s="535"/>
      <c r="SCC8" s="535"/>
      <c r="SCD8" s="535"/>
      <c r="SCE8" s="535"/>
      <c r="SCF8" s="535"/>
      <c r="SCG8" s="535"/>
      <c r="SCH8" s="535"/>
      <c r="SCI8" s="535"/>
      <c r="SCJ8" s="535"/>
      <c r="SCK8" s="535"/>
      <c r="SCL8" s="535"/>
      <c r="SCM8" s="535"/>
      <c r="SCN8" s="535"/>
      <c r="SCO8" s="535"/>
      <c r="SCP8" s="535"/>
      <c r="SCQ8" s="535"/>
      <c r="SCR8" s="535"/>
      <c r="SCS8" s="535"/>
      <c r="SCT8" s="535"/>
      <c r="SCU8" s="535"/>
      <c r="SCV8" s="535"/>
      <c r="SCW8" s="535"/>
      <c r="SCX8" s="535"/>
      <c r="SCY8" s="535"/>
      <c r="SCZ8" s="535"/>
      <c r="SDA8" s="535"/>
      <c r="SDB8" s="535"/>
      <c r="SDC8" s="535"/>
      <c r="SDD8" s="535"/>
      <c r="SDE8" s="535"/>
      <c r="SDF8" s="535"/>
      <c r="SDG8" s="535"/>
      <c r="SDH8" s="535"/>
      <c r="SDI8" s="535"/>
      <c r="SDJ8" s="535"/>
      <c r="SDK8" s="535"/>
      <c r="SDL8" s="535"/>
      <c r="SDM8" s="535"/>
      <c r="SDN8" s="535"/>
      <c r="SDO8" s="535"/>
      <c r="SDP8" s="535"/>
      <c r="SDQ8" s="535"/>
      <c r="SDR8" s="535"/>
      <c r="SDS8" s="535"/>
      <c r="SDT8" s="535"/>
      <c r="SDU8" s="535"/>
      <c r="SDV8" s="535"/>
      <c r="SDW8" s="535"/>
      <c r="SDX8" s="535"/>
      <c r="SDY8" s="535"/>
      <c r="SDZ8" s="535"/>
      <c r="SEA8" s="535"/>
      <c r="SEB8" s="535"/>
      <c r="SEC8" s="535"/>
      <c r="SED8" s="535"/>
      <c r="SEE8" s="535"/>
      <c r="SEF8" s="535"/>
      <c r="SEG8" s="535"/>
      <c r="SEH8" s="535"/>
      <c r="SEI8" s="535"/>
      <c r="SEJ8" s="535"/>
      <c r="SEK8" s="535"/>
      <c r="SEL8" s="535"/>
      <c r="SEM8" s="535"/>
      <c r="SEN8" s="535"/>
      <c r="SEO8" s="535"/>
      <c r="SEP8" s="535"/>
      <c r="SEQ8" s="535"/>
      <c r="SER8" s="535"/>
      <c r="SES8" s="535"/>
      <c r="SET8" s="535"/>
      <c r="SEU8" s="535"/>
      <c r="SEV8" s="535"/>
      <c r="SEW8" s="535"/>
      <c r="SEX8" s="535"/>
      <c r="SEY8" s="535"/>
      <c r="SEZ8" s="535"/>
      <c r="SFA8" s="535"/>
      <c r="SFB8" s="535"/>
      <c r="SFC8" s="535"/>
      <c r="SFD8" s="535"/>
      <c r="SFE8" s="535"/>
      <c r="SFF8" s="535"/>
      <c r="SFG8" s="535"/>
      <c r="SFH8" s="535"/>
      <c r="SFI8" s="535"/>
      <c r="SFJ8" s="535"/>
      <c r="SFK8" s="535"/>
      <c r="SFL8" s="535"/>
      <c r="SFM8" s="535"/>
      <c r="SFN8" s="535"/>
      <c r="SFO8" s="535"/>
      <c r="SFP8" s="535"/>
      <c r="SFQ8" s="535"/>
      <c r="SFR8" s="535"/>
      <c r="SFS8" s="535"/>
      <c r="SFT8" s="535"/>
      <c r="SFU8" s="535"/>
      <c r="SFV8" s="535"/>
      <c r="SFW8" s="535"/>
      <c r="SFX8" s="535"/>
      <c r="SFY8" s="535"/>
      <c r="SFZ8" s="535"/>
      <c r="SGA8" s="535"/>
      <c r="SGB8" s="535"/>
      <c r="SGC8" s="535"/>
      <c r="SGD8" s="535"/>
      <c r="SGE8" s="535"/>
      <c r="SGF8" s="535"/>
      <c r="SGG8" s="535"/>
      <c r="SGH8" s="535"/>
      <c r="SGI8" s="535"/>
      <c r="SGJ8" s="535"/>
      <c r="SGK8" s="535"/>
      <c r="SGL8" s="535"/>
      <c r="SGM8" s="535"/>
      <c r="SGN8" s="535"/>
      <c r="SGO8" s="535"/>
      <c r="SGP8" s="535"/>
      <c r="SGQ8" s="535"/>
      <c r="SGR8" s="535"/>
      <c r="SGS8" s="535"/>
      <c r="SGT8" s="535"/>
      <c r="SGU8" s="535"/>
      <c r="SGV8" s="535"/>
      <c r="SGW8" s="535"/>
      <c r="SGX8" s="535"/>
      <c r="SGY8" s="535"/>
      <c r="SGZ8" s="535"/>
      <c r="SHA8" s="535"/>
      <c r="SHB8" s="535"/>
      <c r="SHC8" s="535"/>
      <c r="SHD8" s="535"/>
      <c r="SHE8" s="535"/>
      <c r="SHF8" s="535"/>
      <c r="SHG8" s="535"/>
      <c r="SHH8" s="535"/>
      <c r="SHI8" s="535"/>
      <c r="SHJ8" s="535"/>
      <c r="SHK8" s="535"/>
      <c r="SHL8" s="535"/>
      <c r="SHM8" s="535"/>
      <c r="SHN8" s="535"/>
      <c r="SHO8" s="535"/>
      <c r="SHP8" s="535"/>
      <c r="SHQ8" s="535"/>
      <c r="SHR8" s="535"/>
      <c r="SHS8" s="535"/>
      <c r="SHT8" s="535"/>
      <c r="SHU8" s="535"/>
      <c r="SHV8" s="535"/>
      <c r="SHW8" s="535"/>
      <c r="SHX8" s="535"/>
      <c r="SHY8" s="535"/>
      <c r="SHZ8" s="535"/>
      <c r="SIA8" s="535"/>
      <c r="SIB8" s="535"/>
      <c r="SIC8" s="535"/>
      <c r="SID8" s="535"/>
      <c r="SIE8" s="535"/>
      <c r="SIF8" s="535"/>
      <c r="SIG8" s="535"/>
      <c r="SIH8" s="535"/>
      <c r="SII8" s="535"/>
      <c r="SIJ8" s="535"/>
      <c r="SIK8" s="535"/>
      <c r="SIL8" s="535"/>
      <c r="SIM8" s="535"/>
      <c r="SIN8" s="535"/>
      <c r="SIO8" s="535"/>
      <c r="SIP8" s="535"/>
      <c r="SIQ8" s="535"/>
      <c r="SIR8" s="535"/>
      <c r="SIS8" s="535"/>
      <c r="SIT8" s="535"/>
      <c r="SIU8" s="535"/>
      <c r="SIV8" s="535"/>
      <c r="SIW8" s="535"/>
      <c r="SIX8" s="535"/>
      <c r="SIY8" s="535"/>
      <c r="SIZ8" s="535"/>
      <c r="SJA8" s="535"/>
      <c r="SJB8" s="535"/>
      <c r="SJC8" s="535"/>
      <c r="SJD8" s="535"/>
      <c r="SJE8" s="535"/>
      <c r="SJF8" s="535"/>
      <c r="SJG8" s="535"/>
      <c r="SJH8" s="535"/>
      <c r="SJI8" s="535"/>
      <c r="SJJ8" s="535"/>
      <c r="SJK8" s="535"/>
      <c r="SJL8" s="535"/>
      <c r="SJM8" s="535"/>
      <c r="SJN8" s="535"/>
      <c r="SJO8" s="535"/>
      <c r="SJP8" s="535"/>
      <c r="SJQ8" s="535"/>
      <c r="SJR8" s="535"/>
      <c r="SJS8" s="535"/>
      <c r="SJT8" s="535"/>
      <c r="SJU8" s="535"/>
      <c r="SJV8" s="535"/>
      <c r="SJW8" s="535"/>
      <c r="SJX8" s="535"/>
      <c r="SJY8" s="535"/>
      <c r="SJZ8" s="535"/>
      <c r="SKA8" s="535"/>
      <c r="SKB8" s="535"/>
      <c r="SKC8" s="535"/>
      <c r="SKD8" s="535"/>
      <c r="SKE8" s="535"/>
      <c r="SKF8" s="535"/>
      <c r="SKG8" s="535"/>
      <c r="SKH8" s="535"/>
      <c r="SKI8" s="535"/>
      <c r="SKJ8" s="535"/>
      <c r="SKK8" s="535"/>
      <c r="SKL8" s="535"/>
      <c r="SKM8" s="535"/>
      <c r="SKN8" s="535"/>
      <c r="SKO8" s="535"/>
      <c r="SKP8" s="535"/>
      <c r="SKQ8" s="535"/>
      <c r="SKR8" s="535"/>
      <c r="SKS8" s="535"/>
      <c r="SKT8" s="535"/>
      <c r="SKU8" s="535"/>
      <c r="SKV8" s="535"/>
      <c r="SKW8" s="535"/>
      <c r="SKX8" s="535"/>
      <c r="SKY8" s="535"/>
      <c r="SKZ8" s="535"/>
      <c r="SLA8" s="535"/>
      <c r="SLB8" s="535"/>
      <c r="SLC8" s="535"/>
      <c r="SLD8" s="535"/>
      <c r="SLE8" s="535"/>
      <c r="SLF8" s="535"/>
      <c r="SLG8" s="535"/>
      <c r="SLH8" s="535"/>
      <c r="SLI8" s="535"/>
      <c r="SLJ8" s="535"/>
      <c r="SLK8" s="535"/>
      <c r="SLL8" s="535"/>
      <c r="SLM8" s="535"/>
      <c r="SLN8" s="535"/>
      <c r="SLO8" s="535"/>
      <c r="SLP8" s="535"/>
      <c r="SLQ8" s="535"/>
      <c r="SLR8" s="535"/>
      <c r="SLS8" s="535"/>
      <c r="SLT8" s="535"/>
      <c r="SLU8" s="535"/>
      <c r="SLV8" s="535"/>
      <c r="SLW8" s="535"/>
      <c r="SLX8" s="535"/>
      <c r="SLY8" s="535"/>
      <c r="SLZ8" s="535"/>
      <c r="SMA8" s="535"/>
      <c r="SMB8" s="535"/>
      <c r="SMC8" s="535"/>
      <c r="SMD8" s="535"/>
      <c r="SME8" s="535"/>
      <c r="SMF8" s="535"/>
      <c r="SMG8" s="535"/>
      <c r="SMH8" s="535"/>
      <c r="SMI8" s="535"/>
      <c r="SMJ8" s="535"/>
      <c r="SMK8" s="535"/>
      <c r="SML8" s="535"/>
      <c r="SMM8" s="535"/>
      <c r="SMN8" s="535"/>
      <c r="SMO8" s="535"/>
      <c r="SMP8" s="535"/>
      <c r="SMQ8" s="535"/>
      <c r="SMR8" s="535"/>
      <c r="SMS8" s="535"/>
      <c r="SMT8" s="535"/>
      <c r="SMU8" s="535"/>
      <c r="SMV8" s="535"/>
      <c r="SMW8" s="535"/>
      <c r="SMX8" s="535"/>
      <c r="SMY8" s="535"/>
      <c r="SMZ8" s="535"/>
      <c r="SNA8" s="535"/>
      <c r="SNB8" s="535"/>
      <c r="SNC8" s="535"/>
      <c r="SND8" s="535"/>
      <c r="SNE8" s="535"/>
      <c r="SNF8" s="535"/>
      <c r="SNG8" s="535"/>
      <c r="SNH8" s="535"/>
      <c r="SNI8" s="535"/>
      <c r="SNJ8" s="535"/>
      <c r="SNK8" s="535"/>
      <c r="SNL8" s="535"/>
      <c r="SNM8" s="535"/>
      <c r="SNN8" s="535"/>
      <c r="SNO8" s="535"/>
      <c r="SNP8" s="535"/>
      <c r="SNQ8" s="535"/>
      <c r="SNR8" s="535"/>
      <c r="SNS8" s="535"/>
      <c r="SNT8" s="535"/>
      <c r="SNU8" s="535"/>
      <c r="SNV8" s="535"/>
      <c r="SNW8" s="535"/>
      <c r="SNX8" s="535"/>
      <c r="SNY8" s="535"/>
      <c r="SNZ8" s="535"/>
      <c r="SOA8" s="535"/>
      <c r="SOB8" s="535"/>
      <c r="SOC8" s="535"/>
      <c r="SOD8" s="535"/>
      <c r="SOE8" s="535"/>
      <c r="SOF8" s="535"/>
      <c r="SOG8" s="535"/>
      <c r="SOH8" s="535"/>
      <c r="SOI8" s="535"/>
      <c r="SOJ8" s="535"/>
      <c r="SOK8" s="535"/>
      <c r="SOL8" s="535"/>
      <c r="SOM8" s="535"/>
      <c r="SON8" s="535"/>
      <c r="SOO8" s="535"/>
      <c r="SOP8" s="535"/>
      <c r="SOQ8" s="535"/>
      <c r="SOR8" s="535"/>
      <c r="SOS8" s="535"/>
      <c r="SOT8" s="535"/>
      <c r="SOU8" s="535"/>
      <c r="SOV8" s="535"/>
      <c r="SOW8" s="535"/>
      <c r="SOX8" s="535"/>
      <c r="SOY8" s="535"/>
      <c r="SOZ8" s="535"/>
      <c r="SPA8" s="535"/>
      <c r="SPB8" s="535"/>
      <c r="SPC8" s="535"/>
      <c r="SPD8" s="535"/>
      <c r="SPE8" s="535"/>
      <c r="SPF8" s="535"/>
      <c r="SPG8" s="535"/>
      <c r="SPH8" s="535"/>
      <c r="SPI8" s="535"/>
      <c r="SPJ8" s="535"/>
      <c r="SPK8" s="535"/>
      <c r="SPL8" s="535"/>
      <c r="SPM8" s="535"/>
      <c r="SPN8" s="535"/>
      <c r="SPO8" s="535"/>
      <c r="SPP8" s="535"/>
      <c r="SPQ8" s="535"/>
      <c r="SPR8" s="535"/>
      <c r="SPS8" s="535"/>
      <c r="SPT8" s="535"/>
      <c r="SPU8" s="535"/>
      <c r="SPV8" s="535"/>
      <c r="SPW8" s="535"/>
      <c r="SPX8" s="535"/>
      <c r="SPY8" s="535"/>
      <c r="SPZ8" s="535"/>
      <c r="SQA8" s="535"/>
      <c r="SQB8" s="535"/>
      <c r="SQC8" s="535"/>
      <c r="SQD8" s="535"/>
      <c r="SQE8" s="535"/>
      <c r="SQF8" s="535"/>
      <c r="SQG8" s="535"/>
      <c r="SQH8" s="535"/>
      <c r="SQI8" s="535"/>
      <c r="SQJ8" s="535"/>
      <c r="SQK8" s="535"/>
      <c r="SQL8" s="535"/>
      <c r="SQM8" s="535"/>
      <c r="SQN8" s="535"/>
      <c r="SQO8" s="535"/>
      <c r="SQP8" s="535"/>
      <c r="SQQ8" s="535"/>
      <c r="SQR8" s="535"/>
      <c r="SQS8" s="535"/>
      <c r="SQT8" s="535"/>
      <c r="SQU8" s="535"/>
      <c r="SQV8" s="535"/>
      <c r="SQW8" s="535"/>
      <c r="SQX8" s="535"/>
      <c r="SQY8" s="535"/>
      <c r="SQZ8" s="535"/>
      <c r="SRA8" s="535"/>
      <c r="SRB8" s="535"/>
      <c r="SRC8" s="535"/>
      <c r="SRD8" s="535"/>
      <c r="SRE8" s="535"/>
      <c r="SRF8" s="535"/>
      <c r="SRG8" s="535"/>
      <c r="SRH8" s="535"/>
      <c r="SRI8" s="535"/>
      <c r="SRJ8" s="535"/>
      <c r="SRK8" s="535"/>
      <c r="SRL8" s="535"/>
      <c r="SRM8" s="535"/>
      <c r="SRN8" s="535"/>
      <c r="SRO8" s="535"/>
      <c r="SRP8" s="535"/>
      <c r="SRQ8" s="535"/>
      <c r="SRR8" s="535"/>
      <c r="SRS8" s="535"/>
      <c r="SRT8" s="535"/>
      <c r="SRU8" s="535"/>
      <c r="SRV8" s="535"/>
      <c r="SRW8" s="535"/>
      <c r="SRX8" s="535"/>
      <c r="SRY8" s="535"/>
      <c r="SRZ8" s="535"/>
      <c r="SSA8" s="535"/>
      <c r="SSB8" s="535"/>
      <c r="SSC8" s="535"/>
      <c r="SSD8" s="535"/>
      <c r="SSE8" s="535"/>
      <c r="SSF8" s="535"/>
      <c r="SSG8" s="535"/>
      <c r="SSH8" s="535"/>
      <c r="SSI8" s="535"/>
      <c r="SSJ8" s="535"/>
      <c r="SSK8" s="535"/>
      <c r="SSL8" s="535"/>
      <c r="SSM8" s="535"/>
      <c r="SSN8" s="535"/>
      <c r="SSO8" s="535"/>
      <c r="SSP8" s="535"/>
      <c r="SSQ8" s="535"/>
      <c r="SSR8" s="535"/>
      <c r="SSS8" s="535"/>
      <c r="SST8" s="535"/>
      <c r="SSU8" s="535"/>
      <c r="SSV8" s="535"/>
      <c r="SSW8" s="535"/>
      <c r="SSX8" s="535"/>
      <c r="SSY8" s="535"/>
      <c r="SSZ8" s="535"/>
      <c r="STA8" s="535"/>
      <c r="STB8" s="535"/>
      <c r="STC8" s="535"/>
      <c r="STD8" s="535"/>
      <c r="STE8" s="535"/>
      <c r="STF8" s="535"/>
      <c r="STG8" s="535"/>
      <c r="STH8" s="535"/>
      <c r="STI8" s="535"/>
      <c r="STJ8" s="535"/>
      <c r="STK8" s="535"/>
      <c r="STL8" s="535"/>
      <c r="STM8" s="535"/>
      <c r="STN8" s="535"/>
      <c r="STO8" s="535"/>
      <c r="STP8" s="535"/>
      <c r="STQ8" s="535"/>
      <c r="STR8" s="535"/>
      <c r="STS8" s="535"/>
      <c r="STT8" s="535"/>
      <c r="STU8" s="535"/>
      <c r="STV8" s="535"/>
      <c r="STW8" s="535"/>
      <c r="STX8" s="535"/>
      <c r="STY8" s="535"/>
      <c r="STZ8" s="535"/>
      <c r="SUA8" s="535"/>
      <c r="SUB8" s="535"/>
      <c r="SUC8" s="535"/>
      <c r="SUD8" s="535"/>
      <c r="SUE8" s="535"/>
      <c r="SUF8" s="535"/>
      <c r="SUG8" s="535"/>
      <c r="SUH8" s="535"/>
      <c r="SUI8" s="535"/>
      <c r="SUJ8" s="535"/>
      <c r="SUK8" s="535"/>
      <c r="SUL8" s="535"/>
      <c r="SUM8" s="535"/>
      <c r="SUN8" s="535"/>
      <c r="SUO8" s="535"/>
      <c r="SUP8" s="535"/>
      <c r="SUQ8" s="535"/>
      <c r="SUR8" s="535"/>
      <c r="SUS8" s="535"/>
      <c r="SUT8" s="535"/>
      <c r="SUU8" s="535"/>
      <c r="SUV8" s="535"/>
      <c r="SUW8" s="535"/>
      <c r="SUX8" s="535"/>
      <c r="SUY8" s="535"/>
      <c r="SUZ8" s="535"/>
      <c r="SVA8" s="535"/>
      <c r="SVB8" s="535"/>
      <c r="SVC8" s="535"/>
      <c r="SVD8" s="535"/>
      <c r="SVE8" s="535"/>
      <c r="SVF8" s="535"/>
      <c r="SVG8" s="535"/>
      <c r="SVH8" s="535"/>
      <c r="SVI8" s="535"/>
      <c r="SVJ8" s="535"/>
      <c r="SVK8" s="535"/>
      <c r="SVL8" s="535"/>
      <c r="SVM8" s="535"/>
      <c r="SVN8" s="535"/>
      <c r="SVO8" s="535"/>
      <c r="SVP8" s="535"/>
      <c r="SVQ8" s="535"/>
      <c r="SVR8" s="535"/>
      <c r="SVS8" s="535"/>
      <c r="SVT8" s="535"/>
      <c r="SVU8" s="535"/>
      <c r="SVV8" s="535"/>
      <c r="SVW8" s="535"/>
      <c r="SVX8" s="535"/>
      <c r="SVY8" s="535"/>
      <c r="SVZ8" s="535"/>
      <c r="SWA8" s="535"/>
      <c r="SWB8" s="535"/>
      <c r="SWC8" s="535"/>
      <c r="SWD8" s="535"/>
      <c r="SWE8" s="535"/>
      <c r="SWF8" s="535"/>
      <c r="SWG8" s="535"/>
      <c r="SWH8" s="535"/>
      <c r="SWI8" s="535"/>
      <c r="SWJ8" s="535"/>
      <c r="SWK8" s="535"/>
      <c r="SWL8" s="535"/>
      <c r="SWM8" s="535"/>
      <c r="SWN8" s="535"/>
      <c r="SWO8" s="535"/>
      <c r="SWP8" s="535"/>
      <c r="SWQ8" s="535"/>
      <c r="SWR8" s="535"/>
      <c r="SWS8" s="535"/>
      <c r="SWT8" s="535"/>
      <c r="SWU8" s="535"/>
      <c r="SWV8" s="535"/>
      <c r="SWW8" s="535"/>
      <c r="SWX8" s="535"/>
      <c r="SWY8" s="535"/>
      <c r="SWZ8" s="535"/>
      <c r="SXA8" s="535"/>
      <c r="SXB8" s="535"/>
      <c r="SXC8" s="535"/>
      <c r="SXD8" s="535"/>
      <c r="SXE8" s="535"/>
      <c r="SXF8" s="535"/>
      <c r="SXG8" s="535"/>
      <c r="SXH8" s="535"/>
      <c r="SXI8" s="535"/>
      <c r="SXJ8" s="535"/>
      <c r="SXK8" s="535"/>
      <c r="SXL8" s="535"/>
      <c r="SXM8" s="535"/>
      <c r="SXN8" s="535"/>
      <c r="SXO8" s="535"/>
      <c r="SXP8" s="535"/>
      <c r="SXQ8" s="535"/>
      <c r="SXR8" s="535"/>
      <c r="SXS8" s="535"/>
      <c r="SXT8" s="535"/>
      <c r="SXU8" s="535"/>
      <c r="SXV8" s="535"/>
      <c r="SXW8" s="535"/>
      <c r="SXX8" s="535"/>
      <c r="SXY8" s="535"/>
      <c r="SXZ8" s="535"/>
      <c r="SYA8" s="535"/>
      <c r="SYB8" s="535"/>
      <c r="SYC8" s="535"/>
      <c r="SYD8" s="535"/>
      <c r="SYE8" s="535"/>
      <c r="SYF8" s="535"/>
      <c r="SYG8" s="535"/>
      <c r="SYH8" s="535"/>
      <c r="SYI8" s="535"/>
      <c r="SYJ8" s="535"/>
      <c r="SYK8" s="535"/>
      <c r="SYL8" s="535"/>
      <c r="SYM8" s="535"/>
      <c r="SYN8" s="535"/>
      <c r="SYO8" s="535"/>
      <c r="SYP8" s="535"/>
      <c r="SYQ8" s="535"/>
      <c r="SYR8" s="535"/>
      <c r="SYS8" s="535"/>
      <c r="SYT8" s="535"/>
      <c r="SYU8" s="535"/>
      <c r="SYV8" s="535"/>
      <c r="SYW8" s="535"/>
      <c r="SYX8" s="535"/>
      <c r="SYY8" s="535"/>
      <c r="SYZ8" s="535"/>
      <c r="SZA8" s="535"/>
      <c r="SZB8" s="535"/>
      <c r="SZC8" s="535"/>
      <c r="SZD8" s="535"/>
      <c r="SZE8" s="535"/>
      <c r="SZF8" s="535"/>
      <c r="SZG8" s="535"/>
      <c r="SZH8" s="535"/>
      <c r="SZI8" s="535"/>
      <c r="SZJ8" s="535"/>
      <c r="SZK8" s="535"/>
      <c r="SZL8" s="535"/>
      <c r="SZM8" s="535"/>
      <c r="SZN8" s="535"/>
      <c r="SZO8" s="535"/>
      <c r="SZP8" s="535"/>
      <c r="SZQ8" s="535"/>
      <c r="SZR8" s="535"/>
      <c r="SZS8" s="535"/>
      <c r="SZT8" s="535"/>
      <c r="SZU8" s="535"/>
      <c r="SZV8" s="535"/>
      <c r="SZW8" s="535"/>
      <c r="SZX8" s="535"/>
      <c r="SZY8" s="535"/>
      <c r="SZZ8" s="535"/>
      <c r="TAA8" s="535"/>
      <c r="TAB8" s="535"/>
      <c r="TAC8" s="535"/>
      <c r="TAD8" s="535"/>
      <c r="TAE8" s="535"/>
      <c r="TAF8" s="535"/>
      <c r="TAG8" s="535"/>
      <c r="TAH8" s="535"/>
      <c r="TAI8" s="535"/>
      <c r="TAJ8" s="535"/>
      <c r="TAK8" s="535"/>
      <c r="TAL8" s="535"/>
      <c r="TAM8" s="535"/>
      <c r="TAN8" s="535"/>
      <c r="TAO8" s="535"/>
      <c r="TAP8" s="535"/>
      <c r="TAQ8" s="535"/>
      <c r="TAR8" s="535"/>
      <c r="TAS8" s="535"/>
      <c r="TAT8" s="535"/>
      <c r="TAU8" s="535"/>
      <c r="TAV8" s="535"/>
      <c r="TAW8" s="535"/>
      <c r="TAX8" s="535"/>
      <c r="TAY8" s="535"/>
      <c r="TAZ8" s="535"/>
      <c r="TBA8" s="535"/>
      <c r="TBB8" s="535"/>
      <c r="TBC8" s="535"/>
      <c r="TBD8" s="535"/>
      <c r="TBE8" s="535"/>
      <c r="TBF8" s="535"/>
      <c r="TBG8" s="535"/>
      <c r="TBH8" s="535"/>
      <c r="TBI8" s="535"/>
      <c r="TBJ8" s="535"/>
      <c r="TBK8" s="535"/>
      <c r="TBL8" s="535"/>
      <c r="TBM8" s="535"/>
      <c r="TBN8" s="535"/>
      <c r="TBO8" s="535"/>
      <c r="TBP8" s="535"/>
      <c r="TBQ8" s="535"/>
      <c r="TBR8" s="535"/>
      <c r="TBS8" s="535"/>
      <c r="TBT8" s="535"/>
      <c r="TBU8" s="535"/>
      <c r="TBV8" s="535"/>
      <c r="TBW8" s="535"/>
      <c r="TBX8" s="535"/>
      <c r="TBY8" s="535"/>
      <c r="TBZ8" s="535"/>
      <c r="TCA8" s="535"/>
      <c r="TCB8" s="535"/>
      <c r="TCC8" s="535"/>
      <c r="TCD8" s="535"/>
      <c r="TCE8" s="535"/>
      <c r="TCF8" s="535"/>
      <c r="TCG8" s="535"/>
      <c r="TCH8" s="535"/>
      <c r="TCI8" s="535"/>
      <c r="TCJ8" s="535"/>
      <c r="TCK8" s="535"/>
      <c r="TCL8" s="535"/>
      <c r="TCM8" s="535"/>
      <c r="TCN8" s="535"/>
      <c r="TCO8" s="535"/>
      <c r="TCP8" s="535"/>
      <c r="TCQ8" s="535"/>
      <c r="TCR8" s="535"/>
      <c r="TCS8" s="535"/>
      <c r="TCT8" s="535"/>
      <c r="TCU8" s="535"/>
      <c r="TCV8" s="535"/>
      <c r="TCW8" s="535"/>
      <c r="TCX8" s="535"/>
      <c r="TCY8" s="535"/>
      <c r="TCZ8" s="535"/>
      <c r="TDA8" s="535"/>
      <c r="TDB8" s="535"/>
      <c r="TDC8" s="535"/>
      <c r="TDD8" s="535"/>
      <c r="TDE8" s="535"/>
      <c r="TDF8" s="535"/>
      <c r="TDG8" s="535"/>
      <c r="TDH8" s="535"/>
      <c r="TDI8" s="535"/>
      <c r="TDJ8" s="535"/>
      <c r="TDK8" s="535"/>
      <c r="TDL8" s="535"/>
      <c r="TDM8" s="535"/>
      <c r="TDN8" s="535"/>
      <c r="TDO8" s="535"/>
      <c r="TDP8" s="535"/>
      <c r="TDQ8" s="535"/>
      <c r="TDR8" s="535"/>
      <c r="TDS8" s="535"/>
      <c r="TDT8" s="535"/>
      <c r="TDU8" s="535"/>
      <c r="TDV8" s="535"/>
      <c r="TDW8" s="535"/>
      <c r="TDX8" s="535"/>
      <c r="TDY8" s="535"/>
      <c r="TDZ8" s="535"/>
      <c r="TEA8" s="535"/>
      <c r="TEB8" s="535"/>
      <c r="TEC8" s="535"/>
      <c r="TED8" s="535"/>
      <c r="TEE8" s="535"/>
      <c r="TEF8" s="535"/>
      <c r="TEG8" s="535"/>
      <c r="TEH8" s="535"/>
      <c r="TEI8" s="535"/>
      <c r="TEJ8" s="535"/>
      <c r="TEK8" s="535"/>
      <c r="TEL8" s="535"/>
      <c r="TEM8" s="535"/>
      <c r="TEN8" s="535"/>
      <c r="TEO8" s="535"/>
      <c r="TEP8" s="535"/>
      <c r="TEQ8" s="535"/>
      <c r="TER8" s="535"/>
      <c r="TES8" s="535"/>
      <c r="TET8" s="535"/>
      <c r="TEU8" s="535"/>
      <c r="TEV8" s="535"/>
      <c r="TEW8" s="535"/>
      <c r="TEX8" s="535"/>
      <c r="TEY8" s="535"/>
      <c r="TEZ8" s="535"/>
      <c r="TFA8" s="535"/>
      <c r="TFB8" s="535"/>
      <c r="TFC8" s="535"/>
      <c r="TFD8" s="535"/>
      <c r="TFE8" s="535"/>
      <c r="TFF8" s="535"/>
      <c r="TFG8" s="535"/>
      <c r="TFH8" s="535"/>
      <c r="TFI8" s="535"/>
      <c r="TFJ8" s="535"/>
      <c r="TFK8" s="535"/>
      <c r="TFL8" s="535"/>
      <c r="TFM8" s="535"/>
      <c r="TFN8" s="535"/>
      <c r="TFO8" s="535"/>
      <c r="TFP8" s="535"/>
      <c r="TFQ8" s="535"/>
      <c r="TFR8" s="535"/>
      <c r="TFS8" s="535"/>
      <c r="TFT8" s="535"/>
      <c r="TFU8" s="535"/>
      <c r="TFV8" s="535"/>
      <c r="TFW8" s="535"/>
      <c r="TFX8" s="535"/>
      <c r="TFY8" s="535"/>
      <c r="TFZ8" s="535"/>
      <c r="TGA8" s="535"/>
      <c r="TGB8" s="535"/>
      <c r="TGC8" s="535"/>
      <c r="TGD8" s="535"/>
      <c r="TGE8" s="535"/>
      <c r="TGF8" s="535"/>
      <c r="TGG8" s="535"/>
      <c r="TGH8" s="535"/>
      <c r="TGI8" s="535"/>
      <c r="TGJ8" s="535"/>
      <c r="TGK8" s="535"/>
      <c r="TGL8" s="535"/>
      <c r="TGM8" s="535"/>
      <c r="TGN8" s="535"/>
      <c r="TGO8" s="535"/>
      <c r="TGP8" s="535"/>
      <c r="TGQ8" s="535"/>
      <c r="TGR8" s="535"/>
      <c r="TGS8" s="535"/>
      <c r="TGT8" s="535"/>
      <c r="TGU8" s="535"/>
      <c r="TGV8" s="535"/>
      <c r="TGW8" s="535"/>
      <c r="TGX8" s="535"/>
      <c r="TGY8" s="535"/>
      <c r="TGZ8" s="535"/>
      <c r="THA8" s="535"/>
      <c r="THB8" s="535"/>
      <c r="THC8" s="535"/>
      <c r="THD8" s="535"/>
      <c r="THE8" s="535"/>
      <c r="THF8" s="535"/>
      <c r="THG8" s="535"/>
      <c r="THH8" s="535"/>
      <c r="THI8" s="535"/>
      <c r="THJ8" s="535"/>
      <c r="THK8" s="535"/>
      <c r="THL8" s="535"/>
      <c r="THM8" s="535"/>
      <c r="THN8" s="535"/>
      <c r="THO8" s="535"/>
      <c r="THP8" s="535"/>
      <c r="THQ8" s="535"/>
      <c r="THR8" s="535"/>
      <c r="THS8" s="535"/>
      <c r="THT8" s="535"/>
      <c r="THU8" s="535"/>
      <c r="THV8" s="535"/>
      <c r="THW8" s="535"/>
      <c r="THX8" s="535"/>
      <c r="THY8" s="535"/>
      <c r="THZ8" s="535"/>
      <c r="TIA8" s="535"/>
      <c r="TIB8" s="535"/>
      <c r="TIC8" s="535"/>
      <c r="TID8" s="535"/>
      <c r="TIE8" s="535"/>
      <c r="TIF8" s="535"/>
      <c r="TIG8" s="535"/>
      <c r="TIH8" s="535"/>
      <c r="TII8" s="535"/>
      <c r="TIJ8" s="535"/>
      <c r="TIK8" s="535"/>
      <c r="TIL8" s="535"/>
      <c r="TIM8" s="535"/>
      <c r="TIN8" s="535"/>
      <c r="TIO8" s="535"/>
      <c r="TIP8" s="535"/>
      <c r="TIQ8" s="535"/>
      <c r="TIR8" s="535"/>
      <c r="TIS8" s="535"/>
      <c r="TIT8" s="535"/>
      <c r="TIU8" s="535"/>
      <c r="TIV8" s="535"/>
      <c r="TIW8" s="535"/>
      <c r="TIX8" s="535"/>
      <c r="TIY8" s="535"/>
      <c r="TIZ8" s="535"/>
      <c r="TJA8" s="535"/>
      <c r="TJB8" s="535"/>
      <c r="TJC8" s="535"/>
      <c r="TJD8" s="535"/>
      <c r="TJE8" s="535"/>
      <c r="TJF8" s="535"/>
      <c r="TJG8" s="535"/>
      <c r="TJH8" s="535"/>
      <c r="TJI8" s="535"/>
      <c r="TJJ8" s="535"/>
      <c r="TJK8" s="535"/>
      <c r="TJL8" s="535"/>
      <c r="TJM8" s="535"/>
      <c r="TJN8" s="535"/>
      <c r="TJO8" s="535"/>
      <c r="TJP8" s="535"/>
      <c r="TJQ8" s="535"/>
      <c r="TJR8" s="535"/>
      <c r="TJS8" s="535"/>
      <c r="TJT8" s="535"/>
      <c r="TJU8" s="535"/>
      <c r="TJV8" s="535"/>
      <c r="TJW8" s="535"/>
      <c r="TJX8" s="535"/>
      <c r="TJY8" s="535"/>
      <c r="TJZ8" s="535"/>
      <c r="TKA8" s="535"/>
      <c r="TKB8" s="535"/>
      <c r="TKC8" s="535"/>
      <c r="TKD8" s="535"/>
      <c r="TKE8" s="535"/>
      <c r="TKF8" s="535"/>
      <c r="TKG8" s="535"/>
      <c r="TKH8" s="535"/>
      <c r="TKI8" s="535"/>
      <c r="TKJ8" s="535"/>
      <c r="TKK8" s="535"/>
      <c r="TKL8" s="535"/>
      <c r="TKM8" s="535"/>
      <c r="TKN8" s="535"/>
      <c r="TKO8" s="535"/>
      <c r="TKP8" s="535"/>
      <c r="TKQ8" s="535"/>
      <c r="TKR8" s="535"/>
      <c r="TKS8" s="535"/>
      <c r="TKT8" s="535"/>
      <c r="TKU8" s="535"/>
      <c r="TKV8" s="535"/>
      <c r="TKW8" s="535"/>
      <c r="TKX8" s="535"/>
      <c r="TKY8" s="535"/>
      <c r="TKZ8" s="535"/>
      <c r="TLA8" s="535"/>
      <c r="TLB8" s="535"/>
      <c r="TLC8" s="535"/>
      <c r="TLD8" s="535"/>
      <c r="TLE8" s="535"/>
      <c r="TLF8" s="535"/>
      <c r="TLG8" s="535"/>
      <c r="TLH8" s="535"/>
      <c r="TLI8" s="535"/>
      <c r="TLJ8" s="535"/>
      <c r="TLK8" s="535"/>
      <c r="TLL8" s="535"/>
      <c r="TLM8" s="535"/>
      <c r="TLN8" s="535"/>
      <c r="TLO8" s="535"/>
      <c r="TLP8" s="535"/>
      <c r="TLQ8" s="535"/>
      <c r="TLR8" s="535"/>
      <c r="TLS8" s="535"/>
      <c r="TLT8" s="535"/>
      <c r="TLU8" s="535"/>
      <c r="TLV8" s="535"/>
      <c r="TLW8" s="535"/>
      <c r="TLX8" s="535"/>
      <c r="TLY8" s="535"/>
      <c r="TLZ8" s="535"/>
      <c r="TMA8" s="535"/>
      <c r="TMB8" s="535"/>
      <c r="TMC8" s="535"/>
      <c r="TMD8" s="535"/>
      <c r="TME8" s="535"/>
      <c r="TMF8" s="535"/>
      <c r="TMG8" s="535"/>
      <c r="TMH8" s="535"/>
      <c r="TMI8" s="535"/>
      <c r="TMJ8" s="535"/>
      <c r="TMK8" s="535"/>
      <c r="TML8" s="535"/>
      <c r="TMM8" s="535"/>
      <c r="TMN8" s="535"/>
      <c r="TMO8" s="535"/>
      <c r="TMP8" s="535"/>
      <c r="TMQ8" s="535"/>
      <c r="TMR8" s="535"/>
      <c r="TMS8" s="535"/>
      <c r="TMT8" s="535"/>
      <c r="TMU8" s="535"/>
      <c r="TMV8" s="535"/>
      <c r="TMW8" s="535"/>
      <c r="TMX8" s="535"/>
      <c r="TMY8" s="535"/>
      <c r="TMZ8" s="535"/>
      <c r="TNA8" s="535"/>
      <c r="TNB8" s="535"/>
      <c r="TNC8" s="535"/>
      <c r="TND8" s="535"/>
      <c r="TNE8" s="535"/>
      <c r="TNF8" s="535"/>
      <c r="TNG8" s="535"/>
      <c r="TNH8" s="535"/>
      <c r="TNI8" s="535"/>
      <c r="TNJ8" s="535"/>
      <c r="TNK8" s="535"/>
      <c r="TNL8" s="535"/>
      <c r="TNM8" s="535"/>
      <c r="TNN8" s="535"/>
      <c r="TNO8" s="535"/>
      <c r="TNP8" s="535"/>
      <c r="TNQ8" s="535"/>
      <c r="TNR8" s="535"/>
      <c r="TNS8" s="535"/>
      <c r="TNT8" s="535"/>
      <c r="TNU8" s="535"/>
      <c r="TNV8" s="535"/>
      <c r="TNW8" s="535"/>
      <c r="TNX8" s="535"/>
      <c r="TNY8" s="535"/>
      <c r="TNZ8" s="535"/>
      <c r="TOA8" s="535"/>
      <c r="TOB8" s="535"/>
      <c r="TOC8" s="535"/>
      <c r="TOD8" s="535"/>
      <c r="TOE8" s="535"/>
      <c r="TOF8" s="535"/>
      <c r="TOG8" s="535"/>
      <c r="TOH8" s="535"/>
      <c r="TOI8" s="535"/>
      <c r="TOJ8" s="535"/>
      <c r="TOK8" s="535"/>
      <c r="TOL8" s="535"/>
      <c r="TOM8" s="535"/>
      <c r="TON8" s="535"/>
      <c r="TOO8" s="535"/>
      <c r="TOP8" s="535"/>
      <c r="TOQ8" s="535"/>
      <c r="TOR8" s="535"/>
      <c r="TOS8" s="535"/>
      <c r="TOT8" s="535"/>
      <c r="TOU8" s="535"/>
      <c r="TOV8" s="535"/>
      <c r="TOW8" s="535"/>
      <c r="TOX8" s="535"/>
      <c r="TOY8" s="535"/>
      <c r="TOZ8" s="535"/>
      <c r="TPA8" s="535"/>
      <c r="TPB8" s="535"/>
      <c r="TPC8" s="535"/>
      <c r="TPD8" s="535"/>
      <c r="TPE8" s="535"/>
      <c r="TPF8" s="535"/>
      <c r="TPG8" s="535"/>
      <c r="TPH8" s="535"/>
      <c r="TPI8" s="535"/>
      <c r="TPJ8" s="535"/>
      <c r="TPK8" s="535"/>
      <c r="TPL8" s="535"/>
      <c r="TPM8" s="535"/>
      <c r="TPN8" s="535"/>
      <c r="TPO8" s="535"/>
      <c r="TPP8" s="535"/>
      <c r="TPQ8" s="535"/>
      <c r="TPR8" s="535"/>
      <c r="TPS8" s="535"/>
      <c r="TPT8" s="535"/>
      <c r="TPU8" s="535"/>
      <c r="TPV8" s="535"/>
      <c r="TPW8" s="535"/>
      <c r="TPX8" s="535"/>
      <c r="TPY8" s="535"/>
      <c r="TPZ8" s="535"/>
      <c r="TQA8" s="535"/>
      <c r="TQB8" s="535"/>
      <c r="TQC8" s="535"/>
      <c r="TQD8" s="535"/>
      <c r="TQE8" s="535"/>
      <c r="TQF8" s="535"/>
      <c r="TQG8" s="535"/>
      <c r="TQH8" s="535"/>
      <c r="TQI8" s="535"/>
      <c r="TQJ8" s="535"/>
      <c r="TQK8" s="535"/>
      <c r="TQL8" s="535"/>
      <c r="TQM8" s="535"/>
      <c r="TQN8" s="535"/>
      <c r="TQO8" s="535"/>
      <c r="TQP8" s="535"/>
      <c r="TQQ8" s="535"/>
      <c r="TQR8" s="535"/>
      <c r="TQS8" s="535"/>
      <c r="TQT8" s="535"/>
      <c r="TQU8" s="535"/>
      <c r="TQV8" s="535"/>
      <c r="TQW8" s="535"/>
      <c r="TQX8" s="535"/>
      <c r="TQY8" s="535"/>
      <c r="TQZ8" s="535"/>
      <c r="TRA8" s="535"/>
      <c r="TRB8" s="535"/>
      <c r="TRC8" s="535"/>
      <c r="TRD8" s="535"/>
      <c r="TRE8" s="535"/>
      <c r="TRF8" s="535"/>
      <c r="TRG8" s="535"/>
      <c r="TRH8" s="535"/>
      <c r="TRI8" s="535"/>
      <c r="TRJ8" s="535"/>
      <c r="TRK8" s="535"/>
      <c r="TRL8" s="535"/>
      <c r="TRM8" s="535"/>
      <c r="TRN8" s="535"/>
      <c r="TRO8" s="535"/>
      <c r="TRP8" s="535"/>
      <c r="TRQ8" s="535"/>
      <c r="TRR8" s="535"/>
      <c r="TRS8" s="535"/>
      <c r="TRT8" s="535"/>
      <c r="TRU8" s="535"/>
      <c r="TRV8" s="535"/>
      <c r="TRW8" s="535"/>
      <c r="TRX8" s="535"/>
      <c r="TRY8" s="535"/>
      <c r="TRZ8" s="535"/>
      <c r="TSA8" s="535"/>
      <c r="TSB8" s="535"/>
      <c r="TSC8" s="535"/>
      <c r="TSD8" s="535"/>
      <c r="TSE8" s="535"/>
      <c r="TSF8" s="535"/>
      <c r="TSG8" s="535"/>
      <c r="TSH8" s="535"/>
      <c r="TSI8" s="535"/>
      <c r="TSJ8" s="535"/>
      <c r="TSK8" s="535"/>
      <c r="TSL8" s="535"/>
      <c r="TSM8" s="535"/>
      <c r="TSN8" s="535"/>
      <c r="TSO8" s="535"/>
      <c r="TSP8" s="535"/>
      <c r="TSQ8" s="535"/>
      <c r="TSR8" s="535"/>
      <c r="TSS8" s="535"/>
      <c r="TST8" s="535"/>
      <c r="TSU8" s="535"/>
      <c r="TSV8" s="535"/>
      <c r="TSW8" s="535"/>
      <c r="TSX8" s="535"/>
      <c r="TSY8" s="535"/>
      <c r="TSZ8" s="535"/>
      <c r="TTA8" s="535"/>
      <c r="TTB8" s="535"/>
      <c r="TTC8" s="535"/>
      <c r="TTD8" s="535"/>
      <c r="TTE8" s="535"/>
      <c r="TTF8" s="535"/>
      <c r="TTG8" s="535"/>
      <c r="TTH8" s="535"/>
      <c r="TTI8" s="535"/>
      <c r="TTJ8" s="535"/>
      <c r="TTK8" s="535"/>
      <c r="TTL8" s="535"/>
      <c r="TTM8" s="535"/>
      <c r="TTN8" s="535"/>
      <c r="TTO8" s="535"/>
      <c r="TTP8" s="535"/>
      <c r="TTQ8" s="535"/>
      <c r="TTR8" s="535"/>
      <c r="TTS8" s="535"/>
      <c r="TTT8" s="535"/>
      <c r="TTU8" s="535"/>
      <c r="TTV8" s="535"/>
      <c r="TTW8" s="535"/>
      <c r="TTX8" s="535"/>
      <c r="TTY8" s="535"/>
      <c r="TTZ8" s="535"/>
      <c r="TUA8" s="535"/>
      <c r="TUB8" s="535"/>
      <c r="TUC8" s="535"/>
      <c r="TUD8" s="535"/>
      <c r="TUE8" s="535"/>
      <c r="TUF8" s="535"/>
      <c r="TUG8" s="535"/>
      <c r="TUH8" s="535"/>
      <c r="TUI8" s="535"/>
      <c r="TUJ8" s="535"/>
      <c r="TUK8" s="535"/>
      <c r="TUL8" s="535"/>
      <c r="TUM8" s="535"/>
      <c r="TUN8" s="535"/>
      <c r="TUO8" s="535"/>
      <c r="TUP8" s="535"/>
      <c r="TUQ8" s="535"/>
      <c r="TUR8" s="535"/>
      <c r="TUS8" s="535"/>
      <c r="TUT8" s="535"/>
      <c r="TUU8" s="535"/>
      <c r="TUV8" s="535"/>
      <c r="TUW8" s="535"/>
      <c r="TUX8" s="535"/>
      <c r="TUY8" s="535"/>
      <c r="TUZ8" s="535"/>
      <c r="TVA8" s="535"/>
      <c r="TVB8" s="535"/>
      <c r="TVC8" s="535"/>
      <c r="TVD8" s="535"/>
      <c r="TVE8" s="535"/>
      <c r="TVF8" s="535"/>
      <c r="TVG8" s="535"/>
      <c r="TVH8" s="535"/>
      <c r="TVI8" s="535"/>
      <c r="TVJ8" s="535"/>
      <c r="TVK8" s="535"/>
      <c r="TVL8" s="535"/>
      <c r="TVM8" s="535"/>
      <c r="TVN8" s="535"/>
      <c r="TVO8" s="535"/>
      <c r="TVP8" s="535"/>
      <c r="TVQ8" s="535"/>
      <c r="TVR8" s="535"/>
      <c r="TVS8" s="535"/>
      <c r="TVT8" s="535"/>
      <c r="TVU8" s="535"/>
      <c r="TVV8" s="535"/>
      <c r="TVW8" s="535"/>
      <c r="TVX8" s="535"/>
      <c r="TVY8" s="535"/>
      <c r="TVZ8" s="535"/>
      <c r="TWA8" s="535"/>
      <c r="TWB8" s="535"/>
      <c r="TWC8" s="535"/>
      <c r="TWD8" s="535"/>
      <c r="TWE8" s="535"/>
      <c r="TWF8" s="535"/>
      <c r="TWG8" s="535"/>
      <c r="TWH8" s="535"/>
      <c r="TWI8" s="535"/>
      <c r="TWJ8" s="535"/>
      <c r="TWK8" s="535"/>
      <c r="TWL8" s="535"/>
      <c r="TWM8" s="535"/>
      <c r="TWN8" s="535"/>
      <c r="TWO8" s="535"/>
      <c r="TWP8" s="535"/>
      <c r="TWQ8" s="535"/>
      <c r="TWR8" s="535"/>
      <c r="TWS8" s="535"/>
      <c r="TWT8" s="535"/>
      <c r="TWU8" s="535"/>
      <c r="TWV8" s="535"/>
      <c r="TWW8" s="535"/>
      <c r="TWX8" s="535"/>
      <c r="TWY8" s="535"/>
      <c r="TWZ8" s="535"/>
      <c r="TXA8" s="535"/>
      <c r="TXB8" s="535"/>
      <c r="TXC8" s="535"/>
      <c r="TXD8" s="535"/>
      <c r="TXE8" s="535"/>
      <c r="TXF8" s="535"/>
      <c r="TXG8" s="535"/>
      <c r="TXH8" s="535"/>
      <c r="TXI8" s="535"/>
      <c r="TXJ8" s="535"/>
      <c r="TXK8" s="535"/>
      <c r="TXL8" s="535"/>
      <c r="TXM8" s="535"/>
      <c r="TXN8" s="535"/>
      <c r="TXO8" s="535"/>
      <c r="TXP8" s="535"/>
      <c r="TXQ8" s="535"/>
      <c r="TXR8" s="535"/>
      <c r="TXS8" s="535"/>
      <c r="TXT8" s="535"/>
      <c r="TXU8" s="535"/>
      <c r="TXV8" s="535"/>
      <c r="TXW8" s="535"/>
      <c r="TXX8" s="535"/>
      <c r="TXY8" s="535"/>
      <c r="TXZ8" s="535"/>
      <c r="TYA8" s="535"/>
      <c r="TYB8" s="535"/>
      <c r="TYC8" s="535"/>
      <c r="TYD8" s="535"/>
      <c r="TYE8" s="535"/>
      <c r="TYF8" s="535"/>
      <c r="TYG8" s="535"/>
      <c r="TYH8" s="535"/>
      <c r="TYI8" s="535"/>
      <c r="TYJ8" s="535"/>
      <c r="TYK8" s="535"/>
      <c r="TYL8" s="535"/>
      <c r="TYM8" s="535"/>
      <c r="TYN8" s="535"/>
      <c r="TYO8" s="535"/>
      <c r="TYP8" s="535"/>
      <c r="TYQ8" s="535"/>
      <c r="TYR8" s="535"/>
      <c r="TYS8" s="535"/>
      <c r="TYT8" s="535"/>
      <c r="TYU8" s="535"/>
      <c r="TYV8" s="535"/>
      <c r="TYW8" s="535"/>
      <c r="TYX8" s="535"/>
      <c r="TYY8" s="535"/>
      <c r="TYZ8" s="535"/>
      <c r="TZA8" s="535"/>
      <c r="TZB8" s="535"/>
      <c r="TZC8" s="535"/>
      <c r="TZD8" s="535"/>
      <c r="TZE8" s="535"/>
      <c r="TZF8" s="535"/>
      <c r="TZG8" s="535"/>
      <c r="TZH8" s="535"/>
      <c r="TZI8" s="535"/>
      <c r="TZJ8" s="535"/>
      <c r="TZK8" s="535"/>
      <c r="TZL8" s="535"/>
      <c r="TZM8" s="535"/>
      <c r="TZN8" s="535"/>
      <c r="TZO8" s="535"/>
      <c r="TZP8" s="535"/>
      <c r="TZQ8" s="535"/>
      <c r="TZR8" s="535"/>
      <c r="TZS8" s="535"/>
      <c r="TZT8" s="535"/>
      <c r="TZU8" s="535"/>
      <c r="TZV8" s="535"/>
      <c r="TZW8" s="535"/>
      <c r="TZX8" s="535"/>
      <c r="TZY8" s="535"/>
      <c r="TZZ8" s="535"/>
      <c r="UAA8" s="535"/>
      <c r="UAB8" s="535"/>
      <c r="UAC8" s="535"/>
      <c r="UAD8" s="535"/>
      <c r="UAE8" s="535"/>
      <c r="UAF8" s="535"/>
      <c r="UAG8" s="535"/>
      <c r="UAH8" s="535"/>
      <c r="UAI8" s="535"/>
      <c r="UAJ8" s="535"/>
      <c r="UAK8" s="535"/>
      <c r="UAL8" s="535"/>
      <c r="UAM8" s="535"/>
      <c r="UAN8" s="535"/>
      <c r="UAO8" s="535"/>
      <c r="UAP8" s="535"/>
      <c r="UAQ8" s="535"/>
      <c r="UAR8" s="535"/>
      <c r="UAS8" s="535"/>
      <c r="UAT8" s="535"/>
      <c r="UAU8" s="535"/>
      <c r="UAV8" s="535"/>
      <c r="UAW8" s="535"/>
      <c r="UAX8" s="535"/>
      <c r="UAY8" s="535"/>
      <c r="UAZ8" s="535"/>
      <c r="UBA8" s="535"/>
      <c r="UBB8" s="535"/>
      <c r="UBC8" s="535"/>
      <c r="UBD8" s="535"/>
      <c r="UBE8" s="535"/>
      <c r="UBF8" s="535"/>
      <c r="UBG8" s="535"/>
      <c r="UBH8" s="535"/>
      <c r="UBI8" s="535"/>
      <c r="UBJ8" s="535"/>
      <c r="UBK8" s="535"/>
      <c r="UBL8" s="535"/>
      <c r="UBM8" s="535"/>
      <c r="UBN8" s="535"/>
      <c r="UBO8" s="535"/>
      <c r="UBP8" s="535"/>
      <c r="UBQ8" s="535"/>
      <c r="UBR8" s="535"/>
      <c r="UBS8" s="535"/>
      <c r="UBT8" s="535"/>
      <c r="UBU8" s="535"/>
      <c r="UBV8" s="535"/>
      <c r="UBW8" s="535"/>
      <c r="UBX8" s="535"/>
      <c r="UBY8" s="535"/>
      <c r="UBZ8" s="535"/>
      <c r="UCA8" s="535"/>
      <c r="UCB8" s="535"/>
      <c r="UCC8" s="535"/>
      <c r="UCD8" s="535"/>
      <c r="UCE8" s="535"/>
      <c r="UCF8" s="535"/>
      <c r="UCG8" s="535"/>
      <c r="UCH8" s="535"/>
      <c r="UCI8" s="535"/>
      <c r="UCJ8" s="535"/>
      <c r="UCK8" s="535"/>
      <c r="UCL8" s="535"/>
      <c r="UCM8" s="535"/>
      <c r="UCN8" s="535"/>
      <c r="UCO8" s="535"/>
      <c r="UCP8" s="535"/>
      <c r="UCQ8" s="535"/>
      <c r="UCR8" s="535"/>
      <c r="UCS8" s="535"/>
      <c r="UCT8" s="535"/>
      <c r="UCU8" s="535"/>
      <c r="UCV8" s="535"/>
      <c r="UCW8" s="535"/>
      <c r="UCX8" s="535"/>
      <c r="UCY8" s="535"/>
      <c r="UCZ8" s="535"/>
      <c r="UDA8" s="535"/>
      <c r="UDB8" s="535"/>
      <c r="UDC8" s="535"/>
      <c r="UDD8" s="535"/>
      <c r="UDE8" s="535"/>
      <c r="UDF8" s="535"/>
      <c r="UDG8" s="535"/>
      <c r="UDH8" s="535"/>
      <c r="UDI8" s="535"/>
      <c r="UDJ8" s="535"/>
      <c r="UDK8" s="535"/>
      <c r="UDL8" s="535"/>
      <c r="UDM8" s="535"/>
      <c r="UDN8" s="535"/>
      <c r="UDO8" s="535"/>
      <c r="UDP8" s="535"/>
      <c r="UDQ8" s="535"/>
      <c r="UDR8" s="535"/>
      <c r="UDS8" s="535"/>
      <c r="UDT8" s="535"/>
      <c r="UDU8" s="535"/>
      <c r="UDV8" s="535"/>
      <c r="UDW8" s="535"/>
      <c r="UDX8" s="535"/>
      <c r="UDY8" s="535"/>
      <c r="UDZ8" s="535"/>
      <c r="UEA8" s="535"/>
      <c r="UEB8" s="535"/>
      <c r="UEC8" s="535"/>
      <c r="UED8" s="535"/>
      <c r="UEE8" s="535"/>
      <c r="UEF8" s="535"/>
      <c r="UEG8" s="535"/>
      <c r="UEH8" s="535"/>
      <c r="UEI8" s="535"/>
      <c r="UEJ8" s="535"/>
      <c r="UEK8" s="535"/>
      <c r="UEL8" s="535"/>
      <c r="UEM8" s="535"/>
      <c r="UEN8" s="535"/>
      <c r="UEO8" s="535"/>
      <c r="UEP8" s="535"/>
      <c r="UEQ8" s="535"/>
      <c r="UER8" s="535"/>
      <c r="UES8" s="535"/>
      <c r="UET8" s="535"/>
      <c r="UEU8" s="535"/>
      <c r="UEV8" s="535"/>
      <c r="UEW8" s="535"/>
      <c r="UEX8" s="535"/>
      <c r="UEY8" s="535"/>
      <c r="UEZ8" s="535"/>
      <c r="UFA8" s="535"/>
      <c r="UFB8" s="535"/>
      <c r="UFC8" s="535"/>
      <c r="UFD8" s="535"/>
      <c r="UFE8" s="535"/>
      <c r="UFF8" s="535"/>
      <c r="UFG8" s="535"/>
      <c r="UFH8" s="535"/>
      <c r="UFI8" s="535"/>
      <c r="UFJ8" s="535"/>
      <c r="UFK8" s="535"/>
      <c r="UFL8" s="535"/>
      <c r="UFM8" s="535"/>
      <c r="UFN8" s="535"/>
      <c r="UFO8" s="535"/>
      <c r="UFP8" s="535"/>
      <c r="UFQ8" s="535"/>
      <c r="UFR8" s="535"/>
      <c r="UFS8" s="535"/>
      <c r="UFT8" s="535"/>
      <c r="UFU8" s="535"/>
      <c r="UFV8" s="535"/>
      <c r="UFW8" s="535"/>
      <c r="UFX8" s="535"/>
      <c r="UFY8" s="535"/>
      <c r="UFZ8" s="535"/>
      <c r="UGA8" s="535"/>
      <c r="UGB8" s="535"/>
      <c r="UGC8" s="535"/>
      <c r="UGD8" s="535"/>
      <c r="UGE8" s="535"/>
      <c r="UGF8" s="535"/>
      <c r="UGG8" s="535"/>
      <c r="UGH8" s="535"/>
      <c r="UGI8" s="535"/>
      <c r="UGJ8" s="535"/>
      <c r="UGK8" s="535"/>
      <c r="UGL8" s="535"/>
      <c r="UGM8" s="535"/>
      <c r="UGN8" s="535"/>
      <c r="UGO8" s="535"/>
      <c r="UGP8" s="535"/>
      <c r="UGQ8" s="535"/>
      <c r="UGR8" s="535"/>
      <c r="UGS8" s="535"/>
      <c r="UGT8" s="535"/>
      <c r="UGU8" s="535"/>
      <c r="UGV8" s="535"/>
      <c r="UGW8" s="535"/>
      <c r="UGX8" s="535"/>
      <c r="UGY8" s="535"/>
      <c r="UGZ8" s="535"/>
      <c r="UHA8" s="535"/>
      <c r="UHB8" s="535"/>
      <c r="UHC8" s="535"/>
      <c r="UHD8" s="535"/>
      <c r="UHE8" s="535"/>
      <c r="UHF8" s="535"/>
      <c r="UHG8" s="535"/>
      <c r="UHH8" s="535"/>
      <c r="UHI8" s="535"/>
      <c r="UHJ8" s="535"/>
      <c r="UHK8" s="535"/>
      <c r="UHL8" s="535"/>
      <c r="UHM8" s="535"/>
      <c r="UHN8" s="535"/>
      <c r="UHO8" s="535"/>
      <c r="UHP8" s="535"/>
      <c r="UHQ8" s="535"/>
      <c r="UHR8" s="535"/>
      <c r="UHS8" s="535"/>
      <c r="UHT8" s="535"/>
      <c r="UHU8" s="535"/>
      <c r="UHV8" s="535"/>
      <c r="UHW8" s="535"/>
      <c r="UHX8" s="535"/>
      <c r="UHY8" s="535"/>
      <c r="UHZ8" s="535"/>
      <c r="UIA8" s="535"/>
      <c r="UIB8" s="535"/>
      <c r="UIC8" s="535"/>
      <c r="UID8" s="535"/>
      <c r="UIE8" s="535"/>
      <c r="UIF8" s="535"/>
      <c r="UIG8" s="535"/>
      <c r="UIH8" s="535"/>
      <c r="UII8" s="535"/>
      <c r="UIJ8" s="535"/>
      <c r="UIK8" s="535"/>
      <c r="UIL8" s="535"/>
      <c r="UIM8" s="535"/>
      <c r="UIN8" s="535"/>
      <c r="UIO8" s="535"/>
      <c r="UIP8" s="535"/>
      <c r="UIQ8" s="535"/>
      <c r="UIR8" s="535"/>
      <c r="UIS8" s="535"/>
      <c r="UIT8" s="535"/>
      <c r="UIU8" s="535"/>
      <c r="UIV8" s="535"/>
      <c r="UIW8" s="535"/>
      <c r="UIX8" s="535"/>
      <c r="UIY8" s="535"/>
      <c r="UIZ8" s="535"/>
      <c r="UJA8" s="535"/>
      <c r="UJB8" s="535"/>
      <c r="UJC8" s="535"/>
      <c r="UJD8" s="535"/>
      <c r="UJE8" s="535"/>
      <c r="UJF8" s="535"/>
      <c r="UJG8" s="535"/>
      <c r="UJH8" s="535"/>
      <c r="UJI8" s="535"/>
      <c r="UJJ8" s="535"/>
      <c r="UJK8" s="535"/>
      <c r="UJL8" s="535"/>
      <c r="UJM8" s="535"/>
      <c r="UJN8" s="535"/>
      <c r="UJO8" s="535"/>
      <c r="UJP8" s="535"/>
      <c r="UJQ8" s="535"/>
      <c r="UJR8" s="535"/>
      <c r="UJS8" s="535"/>
      <c r="UJT8" s="535"/>
      <c r="UJU8" s="535"/>
      <c r="UJV8" s="535"/>
      <c r="UJW8" s="535"/>
      <c r="UJX8" s="535"/>
      <c r="UJY8" s="535"/>
      <c r="UJZ8" s="535"/>
      <c r="UKA8" s="535"/>
      <c r="UKB8" s="535"/>
      <c r="UKC8" s="535"/>
      <c r="UKD8" s="535"/>
      <c r="UKE8" s="535"/>
      <c r="UKF8" s="535"/>
      <c r="UKG8" s="535"/>
      <c r="UKH8" s="535"/>
      <c r="UKI8" s="535"/>
      <c r="UKJ8" s="535"/>
      <c r="UKK8" s="535"/>
      <c r="UKL8" s="535"/>
      <c r="UKM8" s="535"/>
      <c r="UKN8" s="535"/>
      <c r="UKO8" s="535"/>
      <c r="UKP8" s="535"/>
      <c r="UKQ8" s="535"/>
      <c r="UKR8" s="535"/>
      <c r="UKS8" s="535"/>
      <c r="UKT8" s="535"/>
      <c r="UKU8" s="535"/>
      <c r="UKV8" s="535"/>
      <c r="UKW8" s="535"/>
      <c r="UKX8" s="535"/>
      <c r="UKY8" s="535"/>
      <c r="UKZ8" s="535"/>
      <c r="ULA8" s="535"/>
      <c r="ULB8" s="535"/>
      <c r="ULC8" s="535"/>
      <c r="ULD8" s="535"/>
      <c r="ULE8" s="535"/>
      <c r="ULF8" s="535"/>
      <c r="ULG8" s="535"/>
      <c r="ULH8" s="535"/>
      <c r="ULI8" s="535"/>
      <c r="ULJ8" s="535"/>
      <c r="ULK8" s="535"/>
      <c r="ULL8" s="535"/>
      <c r="ULM8" s="535"/>
      <c r="ULN8" s="535"/>
      <c r="ULO8" s="535"/>
      <c r="ULP8" s="535"/>
      <c r="ULQ8" s="535"/>
      <c r="ULR8" s="535"/>
      <c r="ULS8" s="535"/>
      <c r="ULT8" s="535"/>
      <c r="ULU8" s="535"/>
      <c r="ULV8" s="535"/>
      <c r="ULW8" s="535"/>
      <c r="ULX8" s="535"/>
      <c r="ULY8" s="535"/>
      <c r="ULZ8" s="535"/>
      <c r="UMA8" s="535"/>
      <c r="UMB8" s="535"/>
      <c r="UMC8" s="535"/>
      <c r="UMD8" s="535"/>
      <c r="UME8" s="535"/>
      <c r="UMF8" s="535"/>
      <c r="UMG8" s="535"/>
      <c r="UMH8" s="535"/>
      <c r="UMI8" s="535"/>
      <c r="UMJ8" s="535"/>
      <c r="UMK8" s="535"/>
      <c r="UML8" s="535"/>
      <c r="UMM8" s="535"/>
      <c r="UMN8" s="535"/>
      <c r="UMO8" s="535"/>
      <c r="UMP8" s="535"/>
      <c r="UMQ8" s="535"/>
      <c r="UMR8" s="535"/>
      <c r="UMS8" s="535"/>
      <c r="UMT8" s="535"/>
      <c r="UMU8" s="535"/>
      <c r="UMV8" s="535"/>
      <c r="UMW8" s="535"/>
      <c r="UMX8" s="535"/>
      <c r="UMY8" s="535"/>
      <c r="UMZ8" s="535"/>
      <c r="UNA8" s="535"/>
      <c r="UNB8" s="535"/>
      <c r="UNC8" s="535"/>
      <c r="UND8" s="535"/>
      <c r="UNE8" s="535"/>
      <c r="UNF8" s="535"/>
      <c r="UNG8" s="535"/>
      <c r="UNH8" s="535"/>
      <c r="UNI8" s="535"/>
      <c r="UNJ8" s="535"/>
      <c r="UNK8" s="535"/>
      <c r="UNL8" s="535"/>
      <c r="UNM8" s="535"/>
      <c r="UNN8" s="535"/>
      <c r="UNO8" s="535"/>
      <c r="UNP8" s="535"/>
      <c r="UNQ8" s="535"/>
      <c r="UNR8" s="535"/>
      <c r="UNS8" s="535"/>
      <c r="UNT8" s="535"/>
      <c r="UNU8" s="535"/>
      <c r="UNV8" s="535"/>
      <c r="UNW8" s="535"/>
      <c r="UNX8" s="535"/>
      <c r="UNY8" s="535"/>
      <c r="UNZ8" s="535"/>
      <c r="UOA8" s="535"/>
      <c r="UOB8" s="535"/>
      <c r="UOC8" s="535"/>
      <c r="UOD8" s="535"/>
      <c r="UOE8" s="535"/>
      <c r="UOF8" s="535"/>
      <c r="UOG8" s="535"/>
      <c r="UOH8" s="535"/>
      <c r="UOI8" s="535"/>
      <c r="UOJ8" s="535"/>
      <c r="UOK8" s="535"/>
      <c r="UOL8" s="535"/>
      <c r="UOM8" s="535"/>
      <c r="UON8" s="535"/>
      <c r="UOO8" s="535"/>
      <c r="UOP8" s="535"/>
      <c r="UOQ8" s="535"/>
      <c r="UOR8" s="535"/>
      <c r="UOS8" s="535"/>
      <c r="UOT8" s="535"/>
      <c r="UOU8" s="535"/>
      <c r="UOV8" s="535"/>
      <c r="UOW8" s="535"/>
      <c r="UOX8" s="535"/>
      <c r="UOY8" s="535"/>
      <c r="UOZ8" s="535"/>
      <c r="UPA8" s="535"/>
      <c r="UPB8" s="535"/>
      <c r="UPC8" s="535"/>
      <c r="UPD8" s="535"/>
      <c r="UPE8" s="535"/>
      <c r="UPF8" s="535"/>
      <c r="UPG8" s="535"/>
      <c r="UPH8" s="535"/>
      <c r="UPI8" s="535"/>
      <c r="UPJ8" s="535"/>
      <c r="UPK8" s="535"/>
      <c r="UPL8" s="535"/>
      <c r="UPM8" s="535"/>
      <c r="UPN8" s="535"/>
      <c r="UPO8" s="535"/>
      <c r="UPP8" s="535"/>
      <c r="UPQ8" s="535"/>
      <c r="UPR8" s="535"/>
      <c r="UPS8" s="535"/>
      <c r="UPT8" s="535"/>
      <c r="UPU8" s="535"/>
      <c r="UPV8" s="535"/>
      <c r="UPW8" s="535"/>
      <c r="UPX8" s="535"/>
      <c r="UPY8" s="535"/>
      <c r="UPZ8" s="535"/>
      <c r="UQA8" s="535"/>
      <c r="UQB8" s="535"/>
      <c r="UQC8" s="535"/>
      <c r="UQD8" s="535"/>
      <c r="UQE8" s="535"/>
      <c r="UQF8" s="535"/>
      <c r="UQG8" s="535"/>
      <c r="UQH8" s="535"/>
      <c r="UQI8" s="535"/>
      <c r="UQJ8" s="535"/>
      <c r="UQK8" s="535"/>
      <c r="UQL8" s="535"/>
      <c r="UQM8" s="535"/>
      <c r="UQN8" s="535"/>
      <c r="UQO8" s="535"/>
      <c r="UQP8" s="535"/>
      <c r="UQQ8" s="535"/>
      <c r="UQR8" s="535"/>
      <c r="UQS8" s="535"/>
      <c r="UQT8" s="535"/>
      <c r="UQU8" s="535"/>
      <c r="UQV8" s="535"/>
      <c r="UQW8" s="535"/>
      <c r="UQX8" s="535"/>
      <c r="UQY8" s="535"/>
      <c r="UQZ8" s="535"/>
      <c r="URA8" s="535"/>
      <c r="URB8" s="535"/>
      <c r="URC8" s="535"/>
      <c r="URD8" s="535"/>
      <c r="URE8" s="535"/>
      <c r="URF8" s="535"/>
      <c r="URG8" s="535"/>
      <c r="URH8" s="535"/>
      <c r="URI8" s="535"/>
      <c r="URJ8" s="535"/>
      <c r="URK8" s="535"/>
      <c r="URL8" s="535"/>
      <c r="URM8" s="535"/>
      <c r="URN8" s="535"/>
      <c r="URO8" s="535"/>
      <c r="URP8" s="535"/>
      <c r="URQ8" s="535"/>
      <c r="URR8" s="535"/>
      <c r="URS8" s="535"/>
      <c r="URT8" s="535"/>
      <c r="URU8" s="535"/>
      <c r="URV8" s="535"/>
      <c r="URW8" s="535"/>
      <c r="URX8" s="535"/>
      <c r="URY8" s="535"/>
      <c r="URZ8" s="535"/>
      <c r="USA8" s="535"/>
      <c r="USB8" s="535"/>
      <c r="USC8" s="535"/>
      <c r="USD8" s="535"/>
      <c r="USE8" s="535"/>
      <c r="USF8" s="535"/>
      <c r="USG8" s="535"/>
      <c r="USH8" s="535"/>
      <c r="USI8" s="535"/>
      <c r="USJ8" s="535"/>
      <c r="USK8" s="535"/>
      <c r="USL8" s="535"/>
      <c r="USM8" s="535"/>
      <c r="USN8" s="535"/>
      <c r="USO8" s="535"/>
      <c r="USP8" s="535"/>
      <c r="USQ8" s="535"/>
      <c r="USR8" s="535"/>
      <c r="USS8" s="535"/>
      <c r="UST8" s="535"/>
      <c r="USU8" s="535"/>
      <c r="USV8" s="535"/>
      <c r="USW8" s="535"/>
      <c r="USX8" s="535"/>
      <c r="USY8" s="535"/>
      <c r="USZ8" s="535"/>
      <c r="UTA8" s="535"/>
      <c r="UTB8" s="535"/>
      <c r="UTC8" s="535"/>
      <c r="UTD8" s="535"/>
      <c r="UTE8" s="535"/>
      <c r="UTF8" s="535"/>
      <c r="UTG8" s="535"/>
      <c r="UTH8" s="535"/>
      <c r="UTI8" s="535"/>
      <c r="UTJ8" s="535"/>
      <c r="UTK8" s="535"/>
      <c r="UTL8" s="535"/>
      <c r="UTM8" s="535"/>
      <c r="UTN8" s="535"/>
      <c r="UTO8" s="535"/>
      <c r="UTP8" s="535"/>
      <c r="UTQ8" s="535"/>
      <c r="UTR8" s="535"/>
      <c r="UTS8" s="535"/>
      <c r="UTT8" s="535"/>
      <c r="UTU8" s="535"/>
      <c r="UTV8" s="535"/>
      <c r="UTW8" s="535"/>
      <c r="UTX8" s="535"/>
      <c r="UTY8" s="535"/>
      <c r="UTZ8" s="535"/>
      <c r="UUA8" s="535"/>
      <c r="UUB8" s="535"/>
      <c r="UUC8" s="535"/>
      <c r="UUD8" s="535"/>
      <c r="UUE8" s="535"/>
      <c r="UUF8" s="535"/>
      <c r="UUG8" s="535"/>
      <c r="UUH8" s="535"/>
      <c r="UUI8" s="535"/>
      <c r="UUJ8" s="535"/>
      <c r="UUK8" s="535"/>
      <c r="UUL8" s="535"/>
      <c r="UUM8" s="535"/>
      <c r="UUN8" s="535"/>
      <c r="UUO8" s="535"/>
      <c r="UUP8" s="535"/>
      <c r="UUQ8" s="535"/>
      <c r="UUR8" s="535"/>
      <c r="UUS8" s="535"/>
      <c r="UUT8" s="535"/>
      <c r="UUU8" s="535"/>
      <c r="UUV8" s="535"/>
      <c r="UUW8" s="535"/>
      <c r="UUX8" s="535"/>
      <c r="UUY8" s="535"/>
      <c r="UUZ8" s="535"/>
      <c r="UVA8" s="535"/>
      <c r="UVB8" s="535"/>
      <c r="UVC8" s="535"/>
      <c r="UVD8" s="535"/>
      <c r="UVE8" s="535"/>
      <c r="UVF8" s="535"/>
      <c r="UVG8" s="535"/>
      <c r="UVH8" s="535"/>
      <c r="UVI8" s="535"/>
      <c r="UVJ8" s="535"/>
      <c r="UVK8" s="535"/>
      <c r="UVL8" s="535"/>
      <c r="UVM8" s="535"/>
      <c r="UVN8" s="535"/>
      <c r="UVO8" s="535"/>
      <c r="UVP8" s="535"/>
      <c r="UVQ8" s="535"/>
      <c r="UVR8" s="535"/>
      <c r="UVS8" s="535"/>
      <c r="UVT8" s="535"/>
      <c r="UVU8" s="535"/>
      <c r="UVV8" s="535"/>
      <c r="UVW8" s="535"/>
      <c r="UVX8" s="535"/>
      <c r="UVY8" s="535"/>
      <c r="UVZ8" s="535"/>
      <c r="UWA8" s="535"/>
      <c r="UWB8" s="535"/>
      <c r="UWC8" s="535"/>
      <c r="UWD8" s="535"/>
      <c r="UWE8" s="535"/>
      <c r="UWF8" s="535"/>
      <c r="UWG8" s="535"/>
      <c r="UWH8" s="535"/>
      <c r="UWI8" s="535"/>
      <c r="UWJ8" s="535"/>
      <c r="UWK8" s="535"/>
      <c r="UWL8" s="535"/>
      <c r="UWM8" s="535"/>
      <c r="UWN8" s="535"/>
      <c r="UWO8" s="535"/>
      <c r="UWP8" s="535"/>
      <c r="UWQ8" s="535"/>
      <c r="UWR8" s="535"/>
      <c r="UWS8" s="535"/>
      <c r="UWT8" s="535"/>
      <c r="UWU8" s="535"/>
      <c r="UWV8" s="535"/>
      <c r="UWW8" s="535"/>
      <c r="UWX8" s="535"/>
      <c r="UWY8" s="535"/>
      <c r="UWZ8" s="535"/>
      <c r="UXA8" s="535"/>
      <c r="UXB8" s="535"/>
      <c r="UXC8" s="535"/>
      <c r="UXD8" s="535"/>
      <c r="UXE8" s="535"/>
      <c r="UXF8" s="535"/>
      <c r="UXG8" s="535"/>
      <c r="UXH8" s="535"/>
      <c r="UXI8" s="535"/>
      <c r="UXJ8" s="535"/>
      <c r="UXK8" s="535"/>
      <c r="UXL8" s="535"/>
      <c r="UXM8" s="535"/>
      <c r="UXN8" s="535"/>
      <c r="UXO8" s="535"/>
      <c r="UXP8" s="535"/>
      <c r="UXQ8" s="535"/>
      <c r="UXR8" s="535"/>
      <c r="UXS8" s="535"/>
      <c r="UXT8" s="535"/>
      <c r="UXU8" s="535"/>
      <c r="UXV8" s="535"/>
      <c r="UXW8" s="535"/>
      <c r="UXX8" s="535"/>
      <c r="UXY8" s="535"/>
      <c r="UXZ8" s="535"/>
      <c r="UYA8" s="535"/>
      <c r="UYB8" s="535"/>
      <c r="UYC8" s="535"/>
      <c r="UYD8" s="535"/>
      <c r="UYE8" s="535"/>
      <c r="UYF8" s="535"/>
      <c r="UYG8" s="535"/>
      <c r="UYH8" s="535"/>
      <c r="UYI8" s="535"/>
      <c r="UYJ8" s="535"/>
      <c r="UYK8" s="535"/>
      <c r="UYL8" s="535"/>
      <c r="UYM8" s="535"/>
      <c r="UYN8" s="535"/>
      <c r="UYO8" s="535"/>
      <c r="UYP8" s="535"/>
      <c r="UYQ8" s="535"/>
      <c r="UYR8" s="535"/>
      <c r="UYS8" s="535"/>
      <c r="UYT8" s="535"/>
      <c r="UYU8" s="535"/>
      <c r="UYV8" s="535"/>
      <c r="UYW8" s="535"/>
      <c r="UYX8" s="535"/>
      <c r="UYY8" s="535"/>
      <c r="UYZ8" s="535"/>
      <c r="UZA8" s="535"/>
      <c r="UZB8" s="535"/>
      <c r="UZC8" s="535"/>
      <c r="UZD8" s="535"/>
      <c r="UZE8" s="535"/>
      <c r="UZF8" s="535"/>
      <c r="UZG8" s="535"/>
      <c r="UZH8" s="535"/>
      <c r="UZI8" s="535"/>
      <c r="UZJ8" s="535"/>
      <c r="UZK8" s="535"/>
      <c r="UZL8" s="535"/>
      <c r="UZM8" s="535"/>
      <c r="UZN8" s="535"/>
      <c r="UZO8" s="535"/>
      <c r="UZP8" s="535"/>
      <c r="UZQ8" s="535"/>
      <c r="UZR8" s="535"/>
      <c r="UZS8" s="535"/>
      <c r="UZT8" s="535"/>
      <c r="UZU8" s="535"/>
      <c r="UZV8" s="535"/>
      <c r="UZW8" s="535"/>
      <c r="UZX8" s="535"/>
      <c r="UZY8" s="535"/>
      <c r="UZZ8" s="535"/>
      <c r="VAA8" s="535"/>
      <c r="VAB8" s="535"/>
      <c r="VAC8" s="535"/>
      <c r="VAD8" s="535"/>
      <c r="VAE8" s="535"/>
      <c r="VAF8" s="535"/>
      <c r="VAG8" s="535"/>
      <c r="VAH8" s="535"/>
      <c r="VAI8" s="535"/>
      <c r="VAJ8" s="535"/>
      <c r="VAK8" s="535"/>
      <c r="VAL8" s="535"/>
      <c r="VAM8" s="535"/>
      <c r="VAN8" s="535"/>
      <c r="VAO8" s="535"/>
      <c r="VAP8" s="535"/>
      <c r="VAQ8" s="535"/>
      <c r="VAR8" s="535"/>
      <c r="VAS8" s="535"/>
      <c r="VAT8" s="535"/>
      <c r="VAU8" s="535"/>
      <c r="VAV8" s="535"/>
      <c r="VAW8" s="535"/>
      <c r="VAX8" s="535"/>
      <c r="VAY8" s="535"/>
      <c r="VAZ8" s="535"/>
      <c r="VBA8" s="535"/>
      <c r="VBB8" s="535"/>
      <c r="VBC8" s="535"/>
      <c r="VBD8" s="535"/>
      <c r="VBE8" s="535"/>
      <c r="VBF8" s="535"/>
      <c r="VBG8" s="535"/>
      <c r="VBH8" s="535"/>
      <c r="VBI8" s="535"/>
      <c r="VBJ8" s="535"/>
      <c r="VBK8" s="535"/>
      <c r="VBL8" s="535"/>
      <c r="VBM8" s="535"/>
      <c r="VBN8" s="535"/>
      <c r="VBO8" s="535"/>
      <c r="VBP8" s="535"/>
      <c r="VBQ8" s="535"/>
      <c r="VBR8" s="535"/>
      <c r="VBS8" s="535"/>
      <c r="VBT8" s="535"/>
      <c r="VBU8" s="535"/>
      <c r="VBV8" s="535"/>
      <c r="VBW8" s="535"/>
      <c r="VBX8" s="535"/>
      <c r="VBY8" s="535"/>
      <c r="VBZ8" s="535"/>
      <c r="VCA8" s="535"/>
      <c r="VCB8" s="535"/>
      <c r="VCC8" s="535"/>
      <c r="VCD8" s="535"/>
      <c r="VCE8" s="535"/>
      <c r="VCF8" s="535"/>
      <c r="VCG8" s="535"/>
      <c r="VCH8" s="535"/>
      <c r="VCI8" s="535"/>
      <c r="VCJ8" s="535"/>
      <c r="VCK8" s="535"/>
      <c r="VCL8" s="535"/>
      <c r="VCM8" s="535"/>
      <c r="VCN8" s="535"/>
      <c r="VCO8" s="535"/>
      <c r="VCP8" s="535"/>
      <c r="VCQ8" s="535"/>
      <c r="VCR8" s="535"/>
      <c r="VCS8" s="535"/>
      <c r="VCT8" s="535"/>
      <c r="VCU8" s="535"/>
      <c r="VCV8" s="535"/>
      <c r="VCW8" s="535"/>
      <c r="VCX8" s="535"/>
      <c r="VCY8" s="535"/>
      <c r="VCZ8" s="535"/>
      <c r="VDA8" s="535"/>
      <c r="VDB8" s="535"/>
      <c r="VDC8" s="535"/>
      <c r="VDD8" s="535"/>
      <c r="VDE8" s="535"/>
      <c r="VDF8" s="535"/>
      <c r="VDG8" s="535"/>
      <c r="VDH8" s="535"/>
      <c r="VDI8" s="535"/>
      <c r="VDJ8" s="535"/>
      <c r="VDK8" s="535"/>
      <c r="VDL8" s="535"/>
      <c r="VDM8" s="535"/>
      <c r="VDN8" s="535"/>
      <c r="VDO8" s="535"/>
      <c r="VDP8" s="535"/>
      <c r="VDQ8" s="535"/>
      <c r="VDR8" s="535"/>
      <c r="VDS8" s="535"/>
      <c r="VDT8" s="535"/>
      <c r="VDU8" s="535"/>
      <c r="VDV8" s="535"/>
      <c r="VDW8" s="535"/>
      <c r="VDX8" s="535"/>
      <c r="VDY8" s="535"/>
      <c r="VDZ8" s="535"/>
      <c r="VEA8" s="535"/>
      <c r="VEB8" s="535"/>
      <c r="VEC8" s="535"/>
      <c r="VED8" s="535"/>
      <c r="VEE8" s="535"/>
      <c r="VEF8" s="535"/>
      <c r="VEG8" s="535"/>
      <c r="VEH8" s="535"/>
      <c r="VEI8" s="535"/>
      <c r="VEJ8" s="535"/>
      <c r="VEK8" s="535"/>
      <c r="VEL8" s="535"/>
      <c r="VEM8" s="535"/>
      <c r="VEN8" s="535"/>
      <c r="VEO8" s="535"/>
      <c r="VEP8" s="535"/>
      <c r="VEQ8" s="535"/>
      <c r="VER8" s="535"/>
      <c r="VES8" s="535"/>
      <c r="VET8" s="535"/>
      <c r="VEU8" s="535"/>
      <c r="VEV8" s="535"/>
      <c r="VEW8" s="535"/>
      <c r="VEX8" s="535"/>
      <c r="VEY8" s="535"/>
      <c r="VEZ8" s="535"/>
      <c r="VFA8" s="535"/>
      <c r="VFB8" s="535"/>
      <c r="VFC8" s="535"/>
      <c r="VFD8" s="535"/>
      <c r="VFE8" s="535"/>
      <c r="VFF8" s="535"/>
      <c r="VFG8" s="535"/>
      <c r="VFH8" s="535"/>
      <c r="VFI8" s="535"/>
      <c r="VFJ8" s="535"/>
      <c r="VFK8" s="535"/>
      <c r="VFL8" s="535"/>
      <c r="VFM8" s="535"/>
      <c r="VFN8" s="535"/>
      <c r="VFO8" s="535"/>
      <c r="VFP8" s="535"/>
      <c r="VFQ8" s="535"/>
      <c r="VFR8" s="535"/>
      <c r="VFS8" s="535"/>
      <c r="VFT8" s="535"/>
      <c r="VFU8" s="535"/>
      <c r="VFV8" s="535"/>
      <c r="VFW8" s="535"/>
      <c r="VFX8" s="535"/>
      <c r="VFY8" s="535"/>
      <c r="VFZ8" s="535"/>
      <c r="VGA8" s="535"/>
      <c r="VGB8" s="535"/>
      <c r="VGC8" s="535"/>
      <c r="VGD8" s="535"/>
      <c r="VGE8" s="535"/>
      <c r="VGF8" s="535"/>
      <c r="VGG8" s="535"/>
      <c r="VGH8" s="535"/>
      <c r="VGI8" s="535"/>
      <c r="VGJ8" s="535"/>
      <c r="VGK8" s="535"/>
      <c r="VGL8" s="535"/>
      <c r="VGM8" s="535"/>
      <c r="VGN8" s="535"/>
      <c r="VGO8" s="535"/>
      <c r="VGP8" s="535"/>
      <c r="VGQ8" s="535"/>
      <c r="VGR8" s="535"/>
      <c r="VGS8" s="535"/>
      <c r="VGT8" s="535"/>
      <c r="VGU8" s="535"/>
      <c r="VGV8" s="535"/>
      <c r="VGW8" s="535"/>
      <c r="VGX8" s="535"/>
      <c r="VGY8" s="535"/>
      <c r="VGZ8" s="535"/>
      <c r="VHA8" s="535"/>
      <c r="VHB8" s="535"/>
      <c r="VHC8" s="535"/>
      <c r="VHD8" s="535"/>
      <c r="VHE8" s="535"/>
      <c r="VHF8" s="535"/>
      <c r="VHG8" s="535"/>
      <c r="VHH8" s="535"/>
      <c r="VHI8" s="535"/>
      <c r="VHJ8" s="535"/>
      <c r="VHK8" s="535"/>
      <c r="VHL8" s="535"/>
      <c r="VHM8" s="535"/>
      <c r="VHN8" s="535"/>
      <c r="VHO8" s="535"/>
      <c r="VHP8" s="535"/>
      <c r="VHQ8" s="535"/>
      <c r="VHR8" s="535"/>
      <c r="VHS8" s="535"/>
      <c r="VHT8" s="535"/>
      <c r="VHU8" s="535"/>
      <c r="VHV8" s="535"/>
      <c r="VHW8" s="535"/>
      <c r="VHX8" s="535"/>
      <c r="VHY8" s="535"/>
      <c r="VHZ8" s="535"/>
      <c r="VIA8" s="535"/>
      <c r="VIB8" s="535"/>
      <c r="VIC8" s="535"/>
      <c r="VID8" s="535"/>
      <c r="VIE8" s="535"/>
      <c r="VIF8" s="535"/>
      <c r="VIG8" s="535"/>
      <c r="VIH8" s="535"/>
      <c r="VII8" s="535"/>
      <c r="VIJ8" s="535"/>
      <c r="VIK8" s="535"/>
      <c r="VIL8" s="535"/>
      <c r="VIM8" s="535"/>
      <c r="VIN8" s="535"/>
      <c r="VIO8" s="535"/>
      <c r="VIP8" s="535"/>
      <c r="VIQ8" s="535"/>
      <c r="VIR8" s="535"/>
      <c r="VIS8" s="535"/>
      <c r="VIT8" s="535"/>
      <c r="VIU8" s="535"/>
      <c r="VIV8" s="535"/>
      <c r="VIW8" s="535"/>
      <c r="VIX8" s="535"/>
      <c r="VIY8" s="535"/>
      <c r="VIZ8" s="535"/>
      <c r="VJA8" s="535"/>
      <c r="VJB8" s="535"/>
      <c r="VJC8" s="535"/>
      <c r="VJD8" s="535"/>
      <c r="VJE8" s="535"/>
      <c r="VJF8" s="535"/>
      <c r="VJG8" s="535"/>
      <c r="VJH8" s="535"/>
      <c r="VJI8" s="535"/>
      <c r="VJJ8" s="535"/>
      <c r="VJK8" s="535"/>
      <c r="VJL8" s="535"/>
      <c r="VJM8" s="535"/>
      <c r="VJN8" s="535"/>
      <c r="VJO8" s="535"/>
      <c r="VJP8" s="535"/>
      <c r="VJQ8" s="535"/>
      <c r="VJR8" s="535"/>
      <c r="VJS8" s="535"/>
      <c r="VJT8" s="535"/>
      <c r="VJU8" s="535"/>
      <c r="VJV8" s="535"/>
      <c r="VJW8" s="535"/>
      <c r="VJX8" s="535"/>
      <c r="VJY8" s="535"/>
      <c r="VJZ8" s="535"/>
      <c r="VKA8" s="535"/>
      <c r="VKB8" s="535"/>
      <c r="VKC8" s="535"/>
      <c r="VKD8" s="535"/>
      <c r="VKE8" s="535"/>
      <c r="VKF8" s="535"/>
      <c r="VKG8" s="535"/>
      <c r="VKH8" s="535"/>
      <c r="VKI8" s="535"/>
      <c r="VKJ8" s="535"/>
      <c r="VKK8" s="535"/>
      <c r="VKL8" s="535"/>
      <c r="VKM8" s="535"/>
      <c r="VKN8" s="535"/>
      <c r="VKO8" s="535"/>
      <c r="VKP8" s="535"/>
      <c r="VKQ8" s="535"/>
      <c r="VKR8" s="535"/>
      <c r="VKS8" s="535"/>
      <c r="VKT8" s="535"/>
      <c r="VKU8" s="535"/>
      <c r="VKV8" s="535"/>
      <c r="VKW8" s="535"/>
      <c r="VKX8" s="535"/>
      <c r="VKY8" s="535"/>
      <c r="VKZ8" s="535"/>
      <c r="VLA8" s="535"/>
      <c r="VLB8" s="535"/>
      <c r="VLC8" s="535"/>
      <c r="VLD8" s="535"/>
      <c r="VLE8" s="535"/>
      <c r="VLF8" s="535"/>
      <c r="VLG8" s="535"/>
      <c r="VLH8" s="535"/>
      <c r="VLI8" s="535"/>
      <c r="VLJ8" s="535"/>
      <c r="VLK8" s="535"/>
      <c r="VLL8" s="535"/>
      <c r="VLM8" s="535"/>
      <c r="VLN8" s="535"/>
      <c r="VLO8" s="535"/>
      <c r="VLP8" s="535"/>
      <c r="VLQ8" s="535"/>
      <c r="VLR8" s="535"/>
      <c r="VLS8" s="535"/>
      <c r="VLT8" s="535"/>
      <c r="VLU8" s="535"/>
      <c r="VLV8" s="535"/>
      <c r="VLW8" s="535"/>
      <c r="VLX8" s="535"/>
      <c r="VLY8" s="535"/>
      <c r="VLZ8" s="535"/>
      <c r="VMA8" s="535"/>
      <c r="VMB8" s="535"/>
      <c r="VMC8" s="535"/>
      <c r="VMD8" s="535"/>
      <c r="VME8" s="535"/>
      <c r="VMF8" s="535"/>
      <c r="VMG8" s="535"/>
      <c r="VMH8" s="535"/>
      <c r="VMI8" s="535"/>
      <c r="VMJ8" s="535"/>
      <c r="VMK8" s="535"/>
      <c r="VML8" s="535"/>
      <c r="VMM8" s="535"/>
      <c r="VMN8" s="535"/>
      <c r="VMO8" s="535"/>
      <c r="VMP8" s="535"/>
      <c r="VMQ8" s="535"/>
      <c r="VMR8" s="535"/>
      <c r="VMS8" s="535"/>
      <c r="VMT8" s="535"/>
      <c r="VMU8" s="535"/>
      <c r="VMV8" s="535"/>
      <c r="VMW8" s="535"/>
      <c r="VMX8" s="535"/>
      <c r="VMY8" s="535"/>
      <c r="VMZ8" s="535"/>
      <c r="VNA8" s="535"/>
      <c r="VNB8" s="535"/>
      <c r="VNC8" s="535"/>
      <c r="VND8" s="535"/>
      <c r="VNE8" s="535"/>
      <c r="VNF8" s="535"/>
      <c r="VNG8" s="535"/>
      <c r="VNH8" s="535"/>
      <c r="VNI8" s="535"/>
      <c r="VNJ8" s="535"/>
      <c r="VNK8" s="535"/>
      <c r="VNL8" s="535"/>
      <c r="VNM8" s="535"/>
      <c r="VNN8" s="535"/>
      <c r="VNO8" s="535"/>
      <c r="VNP8" s="535"/>
      <c r="VNQ8" s="535"/>
      <c r="VNR8" s="535"/>
      <c r="VNS8" s="535"/>
      <c r="VNT8" s="535"/>
      <c r="VNU8" s="535"/>
      <c r="VNV8" s="535"/>
      <c r="VNW8" s="535"/>
      <c r="VNX8" s="535"/>
      <c r="VNY8" s="535"/>
      <c r="VNZ8" s="535"/>
      <c r="VOA8" s="535"/>
      <c r="VOB8" s="535"/>
      <c r="VOC8" s="535"/>
      <c r="VOD8" s="535"/>
      <c r="VOE8" s="535"/>
      <c r="VOF8" s="535"/>
      <c r="VOG8" s="535"/>
      <c r="VOH8" s="535"/>
      <c r="VOI8" s="535"/>
      <c r="VOJ8" s="535"/>
      <c r="VOK8" s="535"/>
      <c r="VOL8" s="535"/>
      <c r="VOM8" s="535"/>
      <c r="VON8" s="535"/>
      <c r="VOO8" s="535"/>
      <c r="VOP8" s="535"/>
      <c r="VOQ8" s="535"/>
      <c r="VOR8" s="535"/>
      <c r="VOS8" s="535"/>
      <c r="VOT8" s="535"/>
      <c r="VOU8" s="535"/>
      <c r="VOV8" s="535"/>
      <c r="VOW8" s="535"/>
      <c r="VOX8" s="535"/>
      <c r="VOY8" s="535"/>
      <c r="VOZ8" s="535"/>
      <c r="VPA8" s="535"/>
      <c r="VPB8" s="535"/>
      <c r="VPC8" s="535"/>
      <c r="VPD8" s="535"/>
      <c r="VPE8" s="535"/>
      <c r="VPF8" s="535"/>
      <c r="VPG8" s="535"/>
      <c r="VPH8" s="535"/>
      <c r="VPI8" s="535"/>
      <c r="VPJ8" s="535"/>
      <c r="VPK8" s="535"/>
      <c r="VPL8" s="535"/>
      <c r="VPM8" s="535"/>
      <c r="VPN8" s="535"/>
      <c r="VPO8" s="535"/>
      <c r="VPP8" s="535"/>
      <c r="VPQ8" s="535"/>
      <c r="VPR8" s="535"/>
      <c r="VPS8" s="535"/>
      <c r="VPT8" s="535"/>
      <c r="VPU8" s="535"/>
      <c r="VPV8" s="535"/>
      <c r="VPW8" s="535"/>
      <c r="VPX8" s="535"/>
      <c r="VPY8" s="535"/>
      <c r="VPZ8" s="535"/>
      <c r="VQA8" s="535"/>
      <c r="VQB8" s="535"/>
      <c r="VQC8" s="535"/>
      <c r="VQD8" s="535"/>
      <c r="VQE8" s="535"/>
      <c r="VQF8" s="535"/>
      <c r="VQG8" s="535"/>
      <c r="VQH8" s="535"/>
      <c r="VQI8" s="535"/>
      <c r="VQJ8" s="535"/>
      <c r="VQK8" s="535"/>
      <c r="VQL8" s="535"/>
      <c r="VQM8" s="535"/>
      <c r="VQN8" s="535"/>
      <c r="VQO8" s="535"/>
      <c r="VQP8" s="535"/>
      <c r="VQQ8" s="535"/>
      <c r="VQR8" s="535"/>
      <c r="VQS8" s="535"/>
      <c r="VQT8" s="535"/>
      <c r="VQU8" s="535"/>
      <c r="VQV8" s="535"/>
      <c r="VQW8" s="535"/>
      <c r="VQX8" s="535"/>
      <c r="VQY8" s="535"/>
      <c r="VQZ8" s="535"/>
      <c r="VRA8" s="535"/>
      <c r="VRB8" s="535"/>
      <c r="VRC8" s="535"/>
      <c r="VRD8" s="535"/>
      <c r="VRE8" s="535"/>
      <c r="VRF8" s="535"/>
      <c r="VRG8" s="535"/>
      <c r="VRH8" s="535"/>
      <c r="VRI8" s="535"/>
      <c r="VRJ8" s="535"/>
      <c r="VRK8" s="535"/>
      <c r="VRL8" s="535"/>
      <c r="VRM8" s="535"/>
      <c r="VRN8" s="535"/>
      <c r="VRO8" s="535"/>
      <c r="VRP8" s="535"/>
      <c r="VRQ8" s="535"/>
      <c r="VRR8" s="535"/>
      <c r="VRS8" s="535"/>
      <c r="VRT8" s="535"/>
      <c r="VRU8" s="535"/>
      <c r="VRV8" s="535"/>
      <c r="VRW8" s="535"/>
      <c r="VRX8" s="535"/>
      <c r="VRY8" s="535"/>
      <c r="VRZ8" s="535"/>
      <c r="VSA8" s="535"/>
      <c r="VSB8" s="535"/>
      <c r="VSC8" s="535"/>
      <c r="VSD8" s="535"/>
      <c r="VSE8" s="535"/>
      <c r="VSF8" s="535"/>
      <c r="VSG8" s="535"/>
      <c r="VSH8" s="535"/>
      <c r="VSI8" s="535"/>
      <c r="VSJ8" s="535"/>
      <c r="VSK8" s="535"/>
      <c r="VSL8" s="535"/>
      <c r="VSM8" s="535"/>
      <c r="VSN8" s="535"/>
      <c r="VSO8" s="535"/>
      <c r="VSP8" s="535"/>
      <c r="VSQ8" s="535"/>
      <c r="VSR8" s="535"/>
      <c r="VSS8" s="535"/>
      <c r="VST8" s="535"/>
      <c r="VSU8" s="535"/>
      <c r="VSV8" s="535"/>
      <c r="VSW8" s="535"/>
      <c r="VSX8" s="535"/>
      <c r="VSY8" s="535"/>
      <c r="VSZ8" s="535"/>
      <c r="VTA8" s="535"/>
      <c r="VTB8" s="535"/>
      <c r="VTC8" s="535"/>
      <c r="VTD8" s="535"/>
      <c r="VTE8" s="535"/>
      <c r="VTF8" s="535"/>
      <c r="VTG8" s="535"/>
      <c r="VTH8" s="535"/>
      <c r="VTI8" s="535"/>
      <c r="VTJ8" s="535"/>
      <c r="VTK8" s="535"/>
      <c r="VTL8" s="535"/>
      <c r="VTM8" s="535"/>
      <c r="VTN8" s="535"/>
      <c r="VTO8" s="535"/>
      <c r="VTP8" s="535"/>
      <c r="VTQ8" s="535"/>
      <c r="VTR8" s="535"/>
      <c r="VTS8" s="535"/>
      <c r="VTT8" s="535"/>
      <c r="VTU8" s="535"/>
      <c r="VTV8" s="535"/>
      <c r="VTW8" s="535"/>
      <c r="VTX8" s="535"/>
      <c r="VTY8" s="535"/>
      <c r="VTZ8" s="535"/>
      <c r="VUA8" s="535"/>
      <c r="VUB8" s="535"/>
      <c r="VUC8" s="535"/>
      <c r="VUD8" s="535"/>
      <c r="VUE8" s="535"/>
      <c r="VUF8" s="535"/>
      <c r="VUG8" s="535"/>
      <c r="VUH8" s="535"/>
      <c r="VUI8" s="535"/>
      <c r="VUJ8" s="535"/>
      <c r="VUK8" s="535"/>
      <c r="VUL8" s="535"/>
      <c r="VUM8" s="535"/>
      <c r="VUN8" s="535"/>
      <c r="VUO8" s="535"/>
      <c r="VUP8" s="535"/>
      <c r="VUQ8" s="535"/>
      <c r="VUR8" s="535"/>
      <c r="VUS8" s="535"/>
      <c r="VUT8" s="535"/>
      <c r="VUU8" s="535"/>
      <c r="VUV8" s="535"/>
      <c r="VUW8" s="535"/>
      <c r="VUX8" s="535"/>
      <c r="VUY8" s="535"/>
      <c r="VUZ8" s="535"/>
      <c r="VVA8" s="535"/>
      <c r="VVB8" s="535"/>
      <c r="VVC8" s="535"/>
      <c r="VVD8" s="535"/>
      <c r="VVE8" s="535"/>
      <c r="VVF8" s="535"/>
      <c r="VVG8" s="535"/>
      <c r="VVH8" s="535"/>
      <c r="VVI8" s="535"/>
      <c r="VVJ8" s="535"/>
      <c r="VVK8" s="535"/>
      <c r="VVL8" s="535"/>
      <c r="VVM8" s="535"/>
      <c r="VVN8" s="535"/>
      <c r="VVO8" s="535"/>
      <c r="VVP8" s="535"/>
      <c r="VVQ8" s="535"/>
      <c r="VVR8" s="535"/>
      <c r="VVS8" s="535"/>
      <c r="VVT8" s="535"/>
      <c r="VVU8" s="535"/>
      <c r="VVV8" s="535"/>
      <c r="VVW8" s="535"/>
      <c r="VVX8" s="535"/>
      <c r="VVY8" s="535"/>
      <c r="VVZ8" s="535"/>
      <c r="VWA8" s="535"/>
      <c r="VWB8" s="535"/>
      <c r="VWC8" s="535"/>
      <c r="VWD8" s="535"/>
      <c r="VWE8" s="535"/>
      <c r="VWF8" s="535"/>
      <c r="VWG8" s="535"/>
      <c r="VWH8" s="535"/>
      <c r="VWI8" s="535"/>
      <c r="VWJ8" s="535"/>
      <c r="VWK8" s="535"/>
      <c r="VWL8" s="535"/>
      <c r="VWM8" s="535"/>
      <c r="VWN8" s="535"/>
      <c r="VWO8" s="535"/>
      <c r="VWP8" s="535"/>
      <c r="VWQ8" s="535"/>
      <c r="VWR8" s="535"/>
      <c r="VWS8" s="535"/>
      <c r="VWT8" s="535"/>
      <c r="VWU8" s="535"/>
      <c r="VWV8" s="535"/>
      <c r="VWW8" s="535"/>
      <c r="VWX8" s="535"/>
      <c r="VWY8" s="535"/>
      <c r="VWZ8" s="535"/>
      <c r="VXA8" s="535"/>
      <c r="VXB8" s="535"/>
      <c r="VXC8" s="535"/>
      <c r="VXD8" s="535"/>
      <c r="VXE8" s="535"/>
      <c r="VXF8" s="535"/>
      <c r="VXG8" s="535"/>
      <c r="VXH8" s="535"/>
      <c r="VXI8" s="535"/>
      <c r="VXJ8" s="535"/>
      <c r="VXK8" s="535"/>
      <c r="VXL8" s="535"/>
      <c r="VXM8" s="535"/>
      <c r="VXN8" s="535"/>
      <c r="VXO8" s="535"/>
      <c r="VXP8" s="535"/>
      <c r="VXQ8" s="535"/>
      <c r="VXR8" s="535"/>
      <c r="VXS8" s="535"/>
      <c r="VXT8" s="535"/>
      <c r="VXU8" s="535"/>
      <c r="VXV8" s="535"/>
      <c r="VXW8" s="535"/>
      <c r="VXX8" s="535"/>
      <c r="VXY8" s="535"/>
      <c r="VXZ8" s="535"/>
      <c r="VYA8" s="535"/>
      <c r="VYB8" s="535"/>
      <c r="VYC8" s="535"/>
      <c r="VYD8" s="535"/>
      <c r="VYE8" s="535"/>
      <c r="VYF8" s="535"/>
      <c r="VYG8" s="535"/>
      <c r="VYH8" s="535"/>
      <c r="VYI8" s="535"/>
      <c r="VYJ8" s="535"/>
      <c r="VYK8" s="535"/>
      <c r="VYL8" s="535"/>
      <c r="VYM8" s="535"/>
      <c r="VYN8" s="535"/>
      <c r="VYO8" s="535"/>
      <c r="VYP8" s="535"/>
      <c r="VYQ8" s="535"/>
      <c r="VYR8" s="535"/>
      <c r="VYS8" s="535"/>
      <c r="VYT8" s="535"/>
      <c r="VYU8" s="535"/>
      <c r="VYV8" s="535"/>
      <c r="VYW8" s="535"/>
      <c r="VYX8" s="535"/>
      <c r="VYY8" s="535"/>
      <c r="VYZ8" s="535"/>
      <c r="VZA8" s="535"/>
      <c r="VZB8" s="535"/>
      <c r="VZC8" s="535"/>
      <c r="VZD8" s="535"/>
      <c r="VZE8" s="535"/>
      <c r="VZF8" s="535"/>
      <c r="VZG8" s="535"/>
      <c r="VZH8" s="535"/>
      <c r="VZI8" s="535"/>
      <c r="VZJ8" s="535"/>
      <c r="VZK8" s="535"/>
      <c r="VZL8" s="535"/>
      <c r="VZM8" s="535"/>
      <c r="VZN8" s="535"/>
      <c r="VZO8" s="535"/>
      <c r="VZP8" s="535"/>
      <c r="VZQ8" s="535"/>
      <c r="VZR8" s="535"/>
      <c r="VZS8" s="535"/>
      <c r="VZT8" s="535"/>
      <c r="VZU8" s="535"/>
      <c r="VZV8" s="535"/>
      <c r="VZW8" s="535"/>
      <c r="VZX8" s="535"/>
      <c r="VZY8" s="535"/>
      <c r="VZZ8" s="535"/>
      <c r="WAA8" s="535"/>
      <c r="WAB8" s="535"/>
      <c r="WAC8" s="535"/>
      <c r="WAD8" s="535"/>
      <c r="WAE8" s="535"/>
      <c r="WAF8" s="535"/>
      <c r="WAG8" s="535"/>
      <c r="WAH8" s="535"/>
      <c r="WAI8" s="535"/>
      <c r="WAJ8" s="535"/>
      <c r="WAK8" s="535"/>
      <c r="WAL8" s="535"/>
      <c r="WAM8" s="535"/>
      <c r="WAN8" s="535"/>
      <c r="WAO8" s="535"/>
      <c r="WAP8" s="535"/>
      <c r="WAQ8" s="535"/>
      <c r="WAR8" s="535"/>
      <c r="WAS8" s="535"/>
      <c r="WAT8" s="535"/>
      <c r="WAU8" s="535"/>
      <c r="WAV8" s="535"/>
      <c r="WAW8" s="535"/>
      <c r="WAX8" s="535"/>
      <c r="WAY8" s="535"/>
      <c r="WAZ8" s="535"/>
      <c r="WBA8" s="535"/>
      <c r="WBB8" s="535"/>
      <c r="WBC8" s="535"/>
      <c r="WBD8" s="535"/>
      <c r="WBE8" s="535"/>
      <c r="WBF8" s="535"/>
      <c r="WBG8" s="535"/>
      <c r="WBH8" s="535"/>
      <c r="WBI8" s="535"/>
      <c r="WBJ8" s="535"/>
      <c r="WBK8" s="535"/>
      <c r="WBL8" s="535"/>
      <c r="WBM8" s="535"/>
      <c r="WBN8" s="535"/>
      <c r="WBO8" s="535"/>
      <c r="WBP8" s="535"/>
      <c r="WBQ8" s="535"/>
      <c r="WBR8" s="535"/>
      <c r="WBS8" s="535"/>
      <c r="WBT8" s="535"/>
      <c r="WBU8" s="535"/>
      <c r="WBV8" s="535"/>
      <c r="WBW8" s="535"/>
      <c r="WBX8" s="535"/>
      <c r="WBY8" s="535"/>
      <c r="WBZ8" s="535"/>
      <c r="WCA8" s="535"/>
      <c r="WCB8" s="535"/>
      <c r="WCC8" s="535"/>
      <c r="WCD8" s="535"/>
      <c r="WCE8" s="535"/>
      <c r="WCF8" s="535"/>
      <c r="WCG8" s="535"/>
      <c r="WCH8" s="535"/>
      <c r="WCI8" s="535"/>
      <c r="WCJ8" s="535"/>
      <c r="WCK8" s="535"/>
      <c r="WCL8" s="535"/>
      <c r="WCM8" s="535"/>
      <c r="WCN8" s="535"/>
      <c r="WCO8" s="535"/>
      <c r="WCP8" s="535"/>
      <c r="WCQ8" s="535"/>
      <c r="WCR8" s="535"/>
      <c r="WCS8" s="535"/>
      <c r="WCT8" s="535"/>
      <c r="WCU8" s="535"/>
      <c r="WCV8" s="535"/>
      <c r="WCW8" s="535"/>
      <c r="WCX8" s="535"/>
      <c r="WCY8" s="535"/>
      <c r="WCZ8" s="535"/>
      <c r="WDA8" s="535"/>
      <c r="WDB8" s="535"/>
      <c r="WDC8" s="535"/>
      <c r="WDD8" s="535"/>
      <c r="WDE8" s="535"/>
      <c r="WDF8" s="535"/>
      <c r="WDG8" s="535"/>
      <c r="WDH8" s="535"/>
      <c r="WDI8" s="535"/>
      <c r="WDJ8" s="535"/>
      <c r="WDK8" s="535"/>
      <c r="WDL8" s="535"/>
      <c r="WDM8" s="535"/>
      <c r="WDN8" s="535"/>
      <c r="WDO8" s="535"/>
      <c r="WDP8" s="535"/>
      <c r="WDQ8" s="535"/>
      <c r="WDR8" s="535"/>
      <c r="WDS8" s="535"/>
      <c r="WDT8" s="535"/>
      <c r="WDU8" s="535"/>
      <c r="WDV8" s="535"/>
      <c r="WDW8" s="535"/>
      <c r="WDX8" s="535"/>
      <c r="WDY8" s="535"/>
      <c r="WDZ8" s="535"/>
      <c r="WEA8" s="535"/>
      <c r="WEB8" s="535"/>
      <c r="WEC8" s="535"/>
      <c r="WED8" s="535"/>
      <c r="WEE8" s="535"/>
      <c r="WEF8" s="535"/>
      <c r="WEG8" s="535"/>
      <c r="WEH8" s="535"/>
      <c r="WEI8" s="535"/>
      <c r="WEJ8" s="535"/>
      <c r="WEK8" s="535"/>
      <c r="WEL8" s="535"/>
      <c r="WEM8" s="535"/>
      <c r="WEN8" s="535"/>
      <c r="WEO8" s="535"/>
      <c r="WEP8" s="535"/>
      <c r="WEQ8" s="535"/>
      <c r="WER8" s="535"/>
      <c r="WES8" s="535"/>
      <c r="WET8" s="535"/>
      <c r="WEU8" s="535"/>
      <c r="WEV8" s="535"/>
      <c r="WEW8" s="535"/>
      <c r="WEX8" s="535"/>
      <c r="WEY8" s="535"/>
      <c r="WEZ8" s="535"/>
      <c r="WFA8" s="535"/>
      <c r="WFB8" s="535"/>
      <c r="WFC8" s="535"/>
      <c r="WFD8" s="535"/>
      <c r="WFE8" s="535"/>
      <c r="WFF8" s="535"/>
      <c r="WFG8" s="535"/>
      <c r="WFH8" s="535"/>
      <c r="WFI8" s="535"/>
      <c r="WFJ8" s="535"/>
      <c r="WFK8" s="535"/>
      <c r="WFL8" s="535"/>
      <c r="WFM8" s="535"/>
      <c r="WFN8" s="535"/>
      <c r="WFO8" s="535"/>
      <c r="WFP8" s="535"/>
      <c r="WFQ8" s="535"/>
      <c r="WFR8" s="535"/>
      <c r="WFS8" s="535"/>
      <c r="WFT8" s="535"/>
      <c r="WFU8" s="535"/>
      <c r="WFV8" s="535"/>
      <c r="WFW8" s="535"/>
      <c r="WFX8" s="535"/>
      <c r="WFY8" s="535"/>
      <c r="WFZ8" s="535"/>
      <c r="WGA8" s="535"/>
      <c r="WGB8" s="535"/>
      <c r="WGC8" s="535"/>
      <c r="WGD8" s="535"/>
      <c r="WGE8" s="535"/>
      <c r="WGF8" s="535"/>
      <c r="WGG8" s="535"/>
      <c r="WGH8" s="535"/>
      <c r="WGI8" s="535"/>
      <c r="WGJ8" s="535"/>
      <c r="WGK8" s="535"/>
      <c r="WGL8" s="535"/>
      <c r="WGM8" s="535"/>
      <c r="WGN8" s="535"/>
      <c r="WGO8" s="535"/>
      <c r="WGP8" s="535"/>
      <c r="WGQ8" s="535"/>
      <c r="WGR8" s="535"/>
      <c r="WGS8" s="535"/>
      <c r="WGT8" s="535"/>
      <c r="WGU8" s="535"/>
      <c r="WGV8" s="535"/>
      <c r="WGW8" s="535"/>
      <c r="WGX8" s="535"/>
      <c r="WGY8" s="535"/>
      <c r="WGZ8" s="535"/>
      <c r="WHA8" s="535"/>
      <c r="WHB8" s="535"/>
      <c r="WHC8" s="535"/>
      <c r="WHD8" s="535"/>
      <c r="WHE8" s="535"/>
      <c r="WHF8" s="535"/>
      <c r="WHG8" s="535"/>
      <c r="WHH8" s="535"/>
      <c r="WHI8" s="535"/>
      <c r="WHJ8" s="535"/>
      <c r="WHK8" s="535"/>
      <c r="WHL8" s="535"/>
      <c r="WHM8" s="535"/>
      <c r="WHN8" s="535"/>
      <c r="WHO8" s="535"/>
      <c r="WHP8" s="535"/>
      <c r="WHQ8" s="535"/>
      <c r="WHR8" s="535"/>
      <c r="WHS8" s="535"/>
      <c r="WHT8" s="535"/>
      <c r="WHU8" s="535"/>
      <c r="WHV8" s="535"/>
      <c r="WHW8" s="535"/>
      <c r="WHX8" s="535"/>
      <c r="WHY8" s="535"/>
      <c r="WHZ8" s="535"/>
      <c r="WIA8" s="535"/>
      <c r="WIB8" s="535"/>
      <c r="WIC8" s="535"/>
      <c r="WID8" s="535"/>
      <c r="WIE8" s="535"/>
      <c r="WIF8" s="535"/>
      <c r="WIG8" s="535"/>
      <c r="WIH8" s="535"/>
      <c r="WII8" s="535"/>
      <c r="WIJ8" s="535"/>
      <c r="WIK8" s="535"/>
      <c r="WIL8" s="535"/>
      <c r="WIM8" s="535"/>
      <c r="WIN8" s="535"/>
      <c r="WIO8" s="535"/>
      <c r="WIP8" s="535"/>
      <c r="WIQ8" s="535"/>
      <c r="WIR8" s="535"/>
      <c r="WIS8" s="535"/>
      <c r="WIT8" s="535"/>
      <c r="WIU8" s="535"/>
      <c r="WIV8" s="535"/>
      <c r="WIW8" s="535"/>
      <c r="WIX8" s="535"/>
      <c r="WIY8" s="535"/>
      <c r="WIZ8" s="535"/>
      <c r="WJA8" s="535"/>
      <c r="WJB8" s="535"/>
      <c r="WJC8" s="535"/>
      <c r="WJD8" s="535"/>
      <c r="WJE8" s="535"/>
      <c r="WJF8" s="535"/>
      <c r="WJG8" s="535"/>
      <c r="WJH8" s="535"/>
      <c r="WJI8" s="535"/>
      <c r="WJJ8" s="535"/>
      <c r="WJK8" s="535"/>
      <c r="WJL8" s="535"/>
      <c r="WJM8" s="535"/>
      <c r="WJN8" s="535"/>
      <c r="WJO8" s="535"/>
      <c r="WJP8" s="535"/>
      <c r="WJQ8" s="535"/>
      <c r="WJR8" s="535"/>
      <c r="WJS8" s="535"/>
      <c r="WJT8" s="535"/>
      <c r="WJU8" s="535"/>
      <c r="WJV8" s="535"/>
      <c r="WJW8" s="535"/>
      <c r="WJX8" s="535"/>
      <c r="WJY8" s="535"/>
      <c r="WJZ8" s="535"/>
      <c r="WKA8" s="535"/>
      <c r="WKB8" s="535"/>
      <c r="WKC8" s="535"/>
      <c r="WKD8" s="535"/>
      <c r="WKE8" s="535"/>
      <c r="WKF8" s="535"/>
      <c r="WKG8" s="535"/>
      <c r="WKH8" s="535"/>
      <c r="WKI8" s="535"/>
      <c r="WKJ8" s="535"/>
      <c r="WKK8" s="535"/>
      <c r="WKL8" s="535"/>
      <c r="WKM8" s="535"/>
      <c r="WKN8" s="535"/>
      <c r="WKO8" s="535"/>
      <c r="WKP8" s="535"/>
      <c r="WKQ8" s="535"/>
      <c r="WKR8" s="535"/>
      <c r="WKS8" s="535"/>
      <c r="WKT8" s="535"/>
      <c r="WKU8" s="535"/>
      <c r="WKV8" s="535"/>
      <c r="WKW8" s="535"/>
      <c r="WKX8" s="535"/>
      <c r="WKY8" s="535"/>
      <c r="WKZ8" s="535"/>
      <c r="WLA8" s="535"/>
      <c r="WLB8" s="535"/>
      <c r="WLC8" s="535"/>
      <c r="WLD8" s="535"/>
      <c r="WLE8" s="535"/>
      <c r="WLF8" s="535"/>
      <c r="WLG8" s="535"/>
      <c r="WLH8" s="535"/>
      <c r="WLI8" s="535"/>
      <c r="WLJ8" s="535"/>
      <c r="WLK8" s="535"/>
      <c r="WLL8" s="535"/>
      <c r="WLM8" s="535"/>
      <c r="WLN8" s="535"/>
      <c r="WLO8" s="535"/>
      <c r="WLP8" s="535"/>
      <c r="WLQ8" s="535"/>
      <c r="WLR8" s="535"/>
      <c r="WLS8" s="535"/>
      <c r="WLT8" s="535"/>
      <c r="WLU8" s="535"/>
      <c r="WLV8" s="535"/>
      <c r="WLW8" s="535"/>
      <c r="WLX8" s="535"/>
      <c r="WLY8" s="535"/>
      <c r="WLZ8" s="535"/>
      <c r="WMA8" s="535"/>
      <c r="WMB8" s="535"/>
      <c r="WMC8" s="535"/>
      <c r="WMD8" s="535"/>
      <c r="WME8" s="535"/>
      <c r="WMF8" s="535"/>
      <c r="WMG8" s="535"/>
      <c r="WMH8" s="535"/>
      <c r="WMI8" s="535"/>
      <c r="WMJ8" s="535"/>
      <c r="WMK8" s="535"/>
      <c r="WML8" s="535"/>
      <c r="WMM8" s="535"/>
      <c r="WMN8" s="535"/>
      <c r="WMO8" s="535"/>
      <c r="WMP8" s="535"/>
      <c r="WMQ8" s="535"/>
      <c r="WMR8" s="535"/>
      <c r="WMS8" s="535"/>
      <c r="WMT8" s="535"/>
      <c r="WMU8" s="535"/>
      <c r="WMV8" s="535"/>
      <c r="WMW8" s="535"/>
      <c r="WMX8" s="535"/>
      <c r="WMY8" s="535"/>
      <c r="WMZ8" s="535"/>
      <c r="WNA8" s="535"/>
      <c r="WNB8" s="535"/>
      <c r="WNC8" s="535"/>
      <c r="WND8" s="535"/>
      <c r="WNE8" s="535"/>
      <c r="WNF8" s="535"/>
      <c r="WNG8" s="535"/>
      <c r="WNH8" s="535"/>
      <c r="WNI8" s="535"/>
      <c r="WNJ8" s="535"/>
      <c r="WNK8" s="535"/>
      <c r="WNL8" s="535"/>
      <c r="WNM8" s="535"/>
      <c r="WNN8" s="535"/>
      <c r="WNO8" s="535"/>
      <c r="WNP8" s="535"/>
      <c r="WNQ8" s="535"/>
      <c r="WNR8" s="535"/>
      <c r="WNS8" s="535"/>
      <c r="WNT8" s="535"/>
      <c r="WNU8" s="535"/>
      <c r="WNV8" s="535"/>
      <c r="WNW8" s="535"/>
      <c r="WNX8" s="535"/>
      <c r="WNY8" s="535"/>
      <c r="WNZ8" s="535"/>
      <c r="WOA8" s="535"/>
      <c r="WOB8" s="535"/>
      <c r="WOC8" s="535"/>
      <c r="WOD8" s="535"/>
      <c r="WOE8" s="535"/>
      <c r="WOF8" s="535"/>
      <c r="WOG8" s="535"/>
      <c r="WOH8" s="535"/>
      <c r="WOI8" s="535"/>
      <c r="WOJ8" s="535"/>
      <c r="WOK8" s="535"/>
      <c r="WOL8" s="535"/>
      <c r="WOM8" s="535"/>
      <c r="WON8" s="535"/>
      <c r="WOO8" s="535"/>
      <c r="WOP8" s="535"/>
      <c r="WOQ8" s="535"/>
      <c r="WOR8" s="535"/>
      <c r="WOS8" s="535"/>
      <c r="WOT8" s="535"/>
      <c r="WOU8" s="535"/>
      <c r="WOV8" s="535"/>
      <c r="WOW8" s="535"/>
      <c r="WOX8" s="535"/>
      <c r="WOY8" s="535"/>
      <c r="WOZ8" s="535"/>
      <c r="WPA8" s="535"/>
      <c r="WPB8" s="535"/>
      <c r="WPC8" s="535"/>
      <c r="WPD8" s="535"/>
      <c r="WPE8" s="535"/>
      <c r="WPF8" s="535"/>
      <c r="WPG8" s="535"/>
      <c r="WPH8" s="535"/>
      <c r="WPI8" s="535"/>
      <c r="WPJ8" s="535"/>
      <c r="WPK8" s="535"/>
      <c r="WPL8" s="535"/>
      <c r="WPM8" s="535"/>
      <c r="WPN8" s="535"/>
      <c r="WPO8" s="535"/>
      <c r="WPP8" s="535"/>
      <c r="WPQ8" s="535"/>
      <c r="WPR8" s="535"/>
      <c r="WPS8" s="535"/>
      <c r="WPT8" s="535"/>
      <c r="WPU8" s="535"/>
      <c r="WPV8" s="535"/>
      <c r="WPW8" s="535"/>
      <c r="WPX8" s="535"/>
      <c r="WPY8" s="535"/>
      <c r="WPZ8" s="535"/>
      <c r="WQA8" s="535"/>
      <c r="WQB8" s="535"/>
      <c r="WQC8" s="535"/>
      <c r="WQD8" s="535"/>
      <c r="WQE8" s="535"/>
      <c r="WQF8" s="535"/>
      <c r="WQG8" s="535"/>
      <c r="WQH8" s="535"/>
      <c r="WQI8" s="535"/>
      <c r="WQJ8" s="535"/>
      <c r="WQK8" s="535"/>
      <c r="WQL8" s="535"/>
      <c r="WQM8" s="535"/>
      <c r="WQN8" s="535"/>
      <c r="WQO8" s="535"/>
      <c r="WQP8" s="535"/>
      <c r="WQQ8" s="535"/>
      <c r="WQR8" s="535"/>
      <c r="WQS8" s="535"/>
      <c r="WQT8" s="535"/>
      <c r="WQU8" s="535"/>
      <c r="WQV8" s="535"/>
      <c r="WQW8" s="535"/>
      <c r="WQX8" s="535"/>
      <c r="WQY8" s="535"/>
      <c r="WQZ8" s="535"/>
      <c r="WRA8" s="535"/>
      <c r="WRB8" s="535"/>
      <c r="WRC8" s="535"/>
      <c r="WRD8" s="535"/>
      <c r="WRE8" s="535"/>
      <c r="WRF8" s="535"/>
      <c r="WRG8" s="535"/>
      <c r="WRH8" s="535"/>
      <c r="WRI8" s="535"/>
      <c r="WRJ8" s="535"/>
      <c r="WRK8" s="535"/>
      <c r="WRL8" s="535"/>
      <c r="WRM8" s="535"/>
      <c r="WRN8" s="535"/>
      <c r="WRO8" s="535"/>
      <c r="WRP8" s="535"/>
      <c r="WRQ8" s="535"/>
      <c r="WRR8" s="535"/>
      <c r="WRS8" s="535"/>
      <c r="WRT8" s="535"/>
      <c r="WRU8" s="535"/>
      <c r="WRV8" s="535"/>
      <c r="WRW8" s="535"/>
      <c r="WRX8" s="535"/>
      <c r="WRY8" s="535"/>
      <c r="WRZ8" s="535"/>
      <c r="WSA8" s="535"/>
      <c r="WSB8" s="535"/>
      <c r="WSC8" s="535"/>
      <c r="WSD8" s="535"/>
      <c r="WSE8" s="535"/>
      <c r="WSF8" s="535"/>
      <c r="WSG8" s="535"/>
      <c r="WSH8" s="535"/>
      <c r="WSI8" s="535"/>
      <c r="WSJ8" s="535"/>
      <c r="WSK8" s="535"/>
      <c r="WSL8" s="535"/>
      <c r="WSM8" s="535"/>
      <c r="WSN8" s="535"/>
      <c r="WSO8" s="535"/>
      <c r="WSP8" s="535"/>
      <c r="WSQ8" s="535"/>
      <c r="WSR8" s="535"/>
      <c r="WSS8" s="535"/>
      <c r="WST8" s="535"/>
      <c r="WSU8" s="535"/>
      <c r="WSV8" s="535"/>
      <c r="WSW8" s="535"/>
      <c r="WSX8" s="535"/>
      <c r="WSY8" s="535"/>
      <c r="WSZ8" s="535"/>
      <c r="WTA8" s="535"/>
      <c r="WTB8" s="535"/>
      <c r="WTC8" s="535"/>
      <c r="WTD8" s="535"/>
      <c r="WTE8" s="535"/>
      <c r="WTF8" s="535"/>
      <c r="WTG8" s="535"/>
      <c r="WTH8" s="535"/>
      <c r="WTI8" s="535"/>
      <c r="WTJ8" s="535"/>
      <c r="WTK8" s="535"/>
      <c r="WTL8" s="535"/>
      <c r="WTM8" s="535"/>
      <c r="WTN8" s="535"/>
      <c r="WTO8" s="535"/>
      <c r="WTP8" s="535"/>
      <c r="WTQ8" s="535"/>
      <c r="WTR8" s="535"/>
      <c r="WTS8" s="535"/>
      <c r="WTT8" s="535"/>
      <c r="WTU8" s="535"/>
      <c r="WTV8" s="535"/>
      <c r="WTW8" s="535"/>
      <c r="WTX8" s="535"/>
      <c r="WTY8" s="535"/>
      <c r="WTZ8" s="535"/>
      <c r="WUA8" s="535"/>
      <c r="WUB8" s="535"/>
      <c r="WUC8" s="535"/>
      <c r="WUD8" s="535"/>
      <c r="WUE8" s="535"/>
      <c r="WUF8" s="535"/>
      <c r="WUG8" s="535"/>
      <c r="WUH8" s="535"/>
      <c r="WUI8" s="535"/>
      <c r="WUJ8" s="535"/>
      <c r="WUK8" s="535"/>
      <c r="WUL8" s="535"/>
      <c r="WUM8" s="535"/>
      <c r="WUN8" s="535"/>
      <c r="WUO8" s="535"/>
      <c r="WUP8" s="535"/>
      <c r="WUQ8" s="535"/>
      <c r="WUR8" s="535"/>
      <c r="WUS8" s="535"/>
      <c r="WUT8" s="535"/>
      <c r="WUU8" s="535"/>
      <c r="WUV8" s="535"/>
      <c r="WUW8" s="535"/>
      <c r="WUX8" s="535"/>
      <c r="WUY8" s="535"/>
      <c r="WUZ8" s="535"/>
      <c r="WVA8" s="535"/>
      <c r="WVB8" s="535"/>
      <c r="WVC8" s="535"/>
      <c r="WVD8" s="535"/>
      <c r="WVE8" s="535"/>
      <c r="WVF8" s="535"/>
      <c r="WVG8" s="535"/>
      <c r="WVH8" s="535"/>
      <c r="WVI8" s="535"/>
      <c r="WVJ8" s="535"/>
      <c r="WVK8" s="535"/>
      <c r="WVL8" s="535"/>
      <c r="WVM8" s="535"/>
      <c r="WVN8" s="535"/>
      <c r="WVO8" s="535"/>
      <c r="WVP8" s="535"/>
      <c r="WVQ8" s="535"/>
      <c r="WVR8" s="535"/>
      <c r="WVS8" s="535"/>
      <c r="WVT8" s="535"/>
      <c r="WVU8" s="535"/>
      <c r="WVV8" s="535"/>
      <c r="WVW8" s="535"/>
      <c r="WVX8" s="535"/>
      <c r="WVY8" s="535"/>
      <c r="WVZ8" s="535"/>
      <c r="WWA8" s="535"/>
      <c r="WWB8" s="535"/>
      <c r="WWC8" s="535"/>
      <c r="WWD8" s="535"/>
      <c r="WWE8" s="535"/>
      <c r="WWF8" s="535"/>
    </row>
    <row r="9" spans="1:783 12825:16152" ht="15" customHeight="1" x14ac:dyDescent="0.25">
      <c r="A9" s="1509"/>
      <c r="B9" s="535"/>
      <c r="C9" s="1898" t="s">
        <v>648</v>
      </c>
      <c r="D9" s="1898"/>
      <c r="E9" s="1898"/>
      <c r="F9" s="1898"/>
      <c r="G9" s="1898"/>
      <c r="H9" s="1898"/>
      <c r="I9" s="1898"/>
      <c r="J9" s="1898"/>
      <c r="K9" s="1898"/>
      <c r="L9" s="1898"/>
      <c r="M9" s="1898"/>
      <c r="N9" s="1898"/>
      <c r="O9" s="1898"/>
      <c r="P9" s="1898"/>
      <c r="Q9" s="1898"/>
      <c r="R9" s="1898"/>
      <c r="S9" s="1898"/>
      <c r="T9" s="1898"/>
      <c r="U9" s="1898"/>
      <c r="V9" s="535"/>
      <c r="W9" s="535"/>
      <c r="X9" s="1509"/>
      <c r="Y9" s="1509"/>
      <c r="IX9" s="535"/>
      <c r="IY9" s="535"/>
      <c r="IZ9" s="535"/>
      <c r="JA9" s="535"/>
      <c r="JB9" s="535"/>
      <c r="JC9" s="535"/>
      <c r="JD9" s="535"/>
      <c r="JE9" s="535"/>
      <c r="JF9" s="535"/>
      <c r="JG9" s="535"/>
      <c r="JH9" s="535"/>
      <c r="JI9" s="535"/>
      <c r="JJ9" s="535"/>
      <c r="JK9" s="535"/>
      <c r="JL9" s="535"/>
      <c r="JM9" s="535"/>
      <c r="JN9" s="535"/>
      <c r="JO9" s="535"/>
      <c r="JP9" s="535"/>
      <c r="JQ9" s="535"/>
      <c r="JR9" s="535"/>
      <c r="JS9" s="535"/>
      <c r="JT9" s="535"/>
      <c r="JU9" s="535"/>
      <c r="JV9" s="535"/>
      <c r="JW9" s="535"/>
      <c r="JX9" s="535"/>
      <c r="JY9" s="535"/>
      <c r="JZ9" s="535"/>
      <c r="KA9" s="535"/>
      <c r="KB9" s="535"/>
      <c r="KC9" s="535"/>
      <c r="KD9" s="535"/>
      <c r="KE9" s="535"/>
      <c r="KF9" s="535"/>
      <c r="KG9" s="535"/>
      <c r="KH9" s="535"/>
      <c r="KI9" s="535"/>
      <c r="KJ9" s="535"/>
      <c r="KK9" s="535"/>
      <c r="KL9" s="535"/>
      <c r="KM9" s="535"/>
      <c r="KN9" s="535"/>
      <c r="KO9" s="535"/>
      <c r="KP9" s="535"/>
      <c r="KQ9" s="535"/>
      <c r="KR9" s="535"/>
      <c r="KS9" s="535"/>
      <c r="KT9" s="535"/>
      <c r="KU9" s="535"/>
      <c r="KV9" s="535"/>
      <c r="KW9" s="535"/>
      <c r="KX9" s="535"/>
      <c r="KY9" s="535"/>
      <c r="KZ9" s="535"/>
      <c r="LA9" s="535"/>
      <c r="LB9" s="535"/>
      <c r="LC9" s="535"/>
      <c r="LD9" s="535"/>
      <c r="LE9" s="535"/>
      <c r="LF9" s="535"/>
      <c r="LG9" s="535"/>
      <c r="LH9" s="535"/>
      <c r="LI9" s="535"/>
      <c r="LJ9" s="535"/>
      <c r="LK9" s="535"/>
      <c r="LL9" s="535"/>
      <c r="LM9" s="535"/>
      <c r="LN9" s="535"/>
      <c r="LO9" s="535"/>
      <c r="LP9" s="535"/>
      <c r="LQ9" s="535"/>
      <c r="LR9" s="535"/>
      <c r="LS9" s="535"/>
      <c r="LT9" s="535"/>
      <c r="LU9" s="535"/>
      <c r="LV9" s="535"/>
      <c r="LW9" s="535"/>
      <c r="LX9" s="535"/>
      <c r="LY9" s="535"/>
      <c r="LZ9" s="535"/>
      <c r="MA9" s="535"/>
      <c r="MB9" s="535"/>
      <c r="MC9" s="535"/>
      <c r="MD9" s="535"/>
      <c r="ME9" s="535"/>
      <c r="MF9" s="535"/>
      <c r="MG9" s="535"/>
      <c r="MH9" s="535"/>
      <c r="MI9" s="535"/>
      <c r="MJ9" s="535"/>
      <c r="MK9" s="535"/>
      <c r="ML9" s="535"/>
      <c r="MM9" s="535"/>
      <c r="MN9" s="535"/>
      <c r="MO9" s="535"/>
      <c r="MP9" s="535"/>
      <c r="MQ9" s="535"/>
      <c r="MR9" s="535"/>
      <c r="MS9" s="535"/>
      <c r="MT9" s="535"/>
      <c r="MU9" s="535"/>
      <c r="MV9" s="535"/>
      <c r="MW9" s="535"/>
      <c r="MX9" s="535"/>
      <c r="MY9" s="535"/>
      <c r="MZ9" s="535"/>
      <c r="NA9" s="535"/>
      <c r="NB9" s="535"/>
      <c r="NC9" s="535"/>
      <c r="ND9" s="535"/>
      <c r="NE9" s="535"/>
      <c r="NF9" s="535"/>
      <c r="NG9" s="535"/>
      <c r="NH9" s="535"/>
      <c r="NI9" s="535"/>
      <c r="NJ9" s="535"/>
      <c r="NK9" s="535"/>
      <c r="NL9" s="535"/>
      <c r="NM9" s="535"/>
      <c r="NN9" s="535"/>
      <c r="NO9" s="535"/>
      <c r="NP9" s="535"/>
      <c r="NQ9" s="535"/>
      <c r="NR9" s="535"/>
      <c r="NS9" s="535"/>
      <c r="NT9" s="535"/>
      <c r="NU9" s="535"/>
      <c r="NV9" s="535"/>
      <c r="NW9" s="535"/>
      <c r="NX9" s="535"/>
      <c r="NY9" s="535"/>
      <c r="NZ9" s="535"/>
      <c r="OA9" s="535"/>
      <c r="OB9" s="535"/>
      <c r="OC9" s="535"/>
      <c r="OD9" s="535"/>
      <c r="OE9" s="535"/>
      <c r="OF9" s="535"/>
      <c r="OG9" s="535"/>
      <c r="OH9" s="535"/>
      <c r="OI9" s="535"/>
      <c r="OJ9" s="535"/>
      <c r="OK9" s="535"/>
      <c r="OL9" s="535"/>
      <c r="OM9" s="535"/>
      <c r="ON9" s="535"/>
      <c r="OO9" s="535"/>
      <c r="OP9" s="535"/>
      <c r="OQ9" s="535"/>
      <c r="OR9" s="535"/>
      <c r="OS9" s="535"/>
      <c r="OT9" s="535"/>
      <c r="OU9" s="535"/>
      <c r="OV9" s="535"/>
      <c r="OW9" s="535"/>
      <c r="OX9" s="535"/>
      <c r="OY9" s="535"/>
      <c r="OZ9" s="535"/>
      <c r="PA9" s="535"/>
      <c r="PB9" s="535"/>
      <c r="PC9" s="535"/>
      <c r="PD9" s="535"/>
      <c r="PE9" s="535"/>
      <c r="PF9" s="535"/>
      <c r="PG9" s="535"/>
      <c r="PH9" s="535"/>
      <c r="PI9" s="535"/>
      <c r="PJ9" s="535"/>
      <c r="PK9" s="535"/>
      <c r="PL9" s="535"/>
      <c r="PM9" s="535"/>
      <c r="PN9" s="535"/>
      <c r="PO9" s="535"/>
      <c r="PP9" s="535"/>
      <c r="PQ9" s="535"/>
      <c r="PR9" s="535"/>
      <c r="PS9" s="535"/>
      <c r="PT9" s="535"/>
      <c r="PU9" s="535"/>
      <c r="PV9" s="535"/>
      <c r="PW9" s="535"/>
      <c r="PX9" s="535"/>
      <c r="PY9" s="535"/>
      <c r="PZ9" s="535"/>
      <c r="QA9" s="535"/>
      <c r="QB9" s="535"/>
      <c r="QC9" s="535"/>
      <c r="QD9" s="535"/>
      <c r="QE9" s="535"/>
      <c r="QF9" s="535"/>
      <c r="QG9" s="535"/>
      <c r="QH9" s="535"/>
      <c r="QI9" s="535"/>
      <c r="QJ9" s="535"/>
      <c r="QK9" s="535"/>
      <c r="QL9" s="535"/>
      <c r="QM9" s="535"/>
      <c r="QN9" s="535"/>
      <c r="QO9" s="535"/>
      <c r="QP9" s="535"/>
      <c r="QQ9" s="535"/>
      <c r="QR9" s="535"/>
      <c r="QS9" s="535"/>
      <c r="QT9" s="535"/>
      <c r="QU9" s="535"/>
      <c r="QV9" s="535"/>
      <c r="QW9" s="535"/>
      <c r="QX9" s="535"/>
      <c r="QY9" s="535"/>
      <c r="QZ9" s="535"/>
      <c r="RA9" s="535"/>
      <c r="RB9" s="535"/>
      <c r="RC9" s="535"/>
      <c r="RD9" s="535"/>
      <c r="RE9" s="535"/>
      <c r="RF9" s="535"/>
      <c r="RG9" s="535"/>
      <c r="RH9" s="535"/>
      <c r="RI9" s="535"/>
      <c r="RJ9" s="535"/>
      <c r="RK9" s="535"/>
      <c r="RL9" s="535"/>
      <c r="RM9" s="535"/>
      <c r="RN9" s="535"/>
      <c r="RO9" s="535"/>
      <c r="RP9" s="535"/>
      <c r="RQ9" s="535"/>
      <c r="RR9" s="535"/>
      <c r="RS9" s="535"/>
      <c r="RT9" s="535"/>
      <c r="RU9" s="535"/>
      <c r="RV9" s="535"/>
      <c r="RW9" s="535"/>
      <c r="RX9" s="535"/>
      <c r="RY9" s="535"/>
      <c r="RZ9" s="535"/>
      <c r="SA9" s="535"/>
      <c r="SB9" s="535"/>
      <c r="SC9" s="535"/>
      <c r="SD9" s="535"/>
      <c r="SE9" s="535"/>
      <c r="SF9" s="535"/>
      <c r="SG9" s="535"/>
      <c r="SH9" s="535"/>
      <c r="SI9" s="535"/>
      <c r="SJ9" s="535"/>
      <c r="SK9" s="535"/>
      <c r="SL9" s="535"/>
      <c r="SM9" s="535"/>
      <c r="SN9" s="535"/>
      <c r="SO9" s="535"/>
      <c r="SP9" s="535"/>
      <c r="SQ9" s="535"/>
      <c r="SR9" s="535"/>
      <c r="SS9" s="535"/>
      <c r="ST9" s="535"/>
      <c r="SU9" s="535"/>
      <c r="SV9" s="535"/>
      <c r="SW9" s="535"/>
      <c r="SX9" s="535"/>
      <c r="SY9" s="535"/>
      <c r="SZ9" s="535"/>
      <c r="TA9" s="535"/>
      <c r="TB9" s="535"/>
      <c r="TC9" s="535"/>
      <c r="TD9" s="535"/>
      <c r="TE9" s="535"/>
      <c r="TF9" s="535"/>
      <c r="TG9" s="535"/>
      <c r="TH9" s="535"/>
      <c r="TI9" s="535"/>
      <c r="TJ9" s="535"/>
      <c r="TK9" s="535"/>
      <c r="TL9" s="535"/>
      <c r="TM9" s="535"/>
      <c r="TN9" s="535"/>
      <c r="TO9" s="535"/>
      <c r="TP9" s="535"/>
      <c r="TQ9" s="535"/>
      <c r="TR9" s="535"/>
      <c r="TS9" s="535"/>
      <c r="TT9" s="535"/>
      <c r="TU9" s="535"/>
      <c r="TV9" s="535"/>
      <c r="TW9" s="535"/>
      <c r="TX9" s="535"/>
      <c r="TY9" s="535"/>
      <c r="TZ9" s="535"/>
      <c r="UA9" s="535"/>
      <c r="UB9" s="535"/>
      <c r="UC9" s="535"/>
      <c r="UD9" s="535"/>
      <c r="UE9" s="535"/>
      <c r="UF9" s="535"/>
      <c r="UG9" s="535"/>
      <c r="UH9" s="535"/>
      <c r="UI9" s="535"/>
      <c r="UJ9" s="535"/>
      <c r="UK9" s="535"/>
      <c r="UL9" s="535"/>
      <c r="UM9" s="535"/>
      <c r="UN9" s="535"/>
      <c r="UO9" s="535"/>
      <c r="UP9" s="535"/>
      <c r="UQ9" s="535"/>
      <c r="UR9" s="535"/>
      <c r="US9" s="535"/>
      <c r="UT9" s="535"/>
      <c r="UU9" s="535"/>
      <c r="UV9" s="535"/>
      <c r="UW9" s="535"/>
      <c r="UX9" s="535"/>
      <c r="UY9" s="535"/>
      <c r="UZ9" s="535"/>
      <c r="VA9" s="535"/>
      <c r="VB9" s="535"/>
      <c r="VC9" s="535"/>
      <c r="VD9" s="535"/>
      <c r="VE9" s="535"/>
      <c r="VF9" s="535"/>
      <c r="VG9" s="535"/>
      <c r="VH9" s="535"/>
      <c r="VI9" s="535"/>
      <c r="VJ9" s="535"/>
      <c r="VK9" s="535"/>
      <c r="VL9" s="535"/>
      <c r="VM9" s="535"/>
      <c r="VN9" s="535"/>
      <c r="VO9" s="535"/>
      <c r="VP9" s="535"/>
      <c r="VQ9" s="535"/>
      <c r="VR9" s="535"/>
      <c r="VS9" s="535"/>
      <c r="VT9" s="535"/>
      <c r="VU9" s="535"/>
      <c r="VV9" s="535"/>
      <c r="VW9" s="535"/>
      <c r="VX9" s="535"/>
      <c r="VY9" s="535"/>
      <c r="VZ9" s="535"/>
      <c r="WA9" s="535"/>
      <c r="WB9" s="535"/>
      <c r="WC9" s="535"/>
      <c r="WD9" s="535"/>
      <c r="WE9" s="535"/>
      <c r="WF9" s="535"/>
      <c r="WG9" s="535"/>
      <c r="WH9" s="535"/>
      <c r="WI9" s="535"/>
      <c r="WJ9" s="535"/>
      <c r="WK9" s="535"/>
      <c r="WL9" s="535"/>
      <c r="WM9" s="535"/>
      <c r="WN9" s="535"/>
      <c r="WO9" s="535"/>
      <c r="WP9" s="535"/>
      <c r="WQ9" s="535"/>
      <c r="WR9" s="535"/>
      <c r="WS9" s="535"/>
      <c r="WT9" s="535"/>
      <c r="WU9" s="535"/>
      <c r="WV9" s="535"/>
      <c r="WW9" s="535"/>
      <c r="WX9" s="535"/>
      <c r="WY9" s="535"/>
      <c r="WZ9" s="535"/>
      <c r="XA9" s="535"/>
      <c r="XB9" s="535"/>
      <c r="XC9" s="535"/>
      <c r="XD9" s="535"/>
      <c r="XE9" s="535"/>
      <c r="XF9" s="535"/>
      <c r="XG9" s="535"/>
      <c r="XH9" s="535"/>
      <c r="XI9" s="535"/>
      <c r="XJ9" s="535"/>
      <c r="XK9" s="535"/>
      <c r="XL9" s="535"/>
      <c r="XM9" s="535"/>
      <c r="XN9" s="535"/>
      <c r="XO9" s="535"/>
      <c r="XP9" s="535"/>
      <c r="XQ9" s="535"/>
      <c r="XR9" s="535"/>
      <c r="XS9" s="535"/>
      <c r="XT9" s="535"/>
      <c r="XU9" s="535"/>
      <c r="XV9" s="535"/>
      <c r="XW9" s="535"/>
      <c r="XX9" s="535"/>
      <c r="XY9" s="535"/>
      <c r="XZ9" s="535"/>
      <c r="YA9" s="535"/>
      <c r="YB9" s="535"/>
      <c r="YC9" s="535"/>
      <c r="YD9" s="535"/>
      <c r="YE9" s="535"/>
      <c r="YF9" s="535"/>
      <c r="YG9" s="535"/>
      <c r="YH9" s="535"/>
      <c r="YI9" s="535"/>
      <c r="YJ9" s="535"/>
      <c r="YK9" s="535"/>
      <c r="YL9" s="535"/>
      <c r="YM9" s="535"/>
      <c r="YN9" s="535"/>
      <c r="YO9" s="535"/>
      <c r="YP9" s="535"/>
      <c r="YQ9" s="535"/>
      <c r="YR9" s="535"/>
      <c r="YS9" s="535"/>
      <c r="YT9" s="535"/>
      <c r="YU9" s="535"/>
      <c r="YV9" s="535"/>
      <c r="YW9" s="535"/>
      <c r="YX9" s="535"/>
      <c r="YY9" s="535"/>
      <c r="YZ9" s="535"/>
      <c r="ZA9" s="535"/>
      <c r="ZB9" s="535"/>
      <c r="ZC9" s="535"/>
      <c r="ZD9" s="535"/>
      <c r="ZE9" s="535"/>
      <c r="ZF9" s="535"/>
      <c r="ZG9" s="535"/>
      <c r="ZH9" s="535"/>
      <c r="ZI9" s="535"/>
      <c r="ZJ9" s="535"/>
      <c r="ZK9" s="535"/>
      <c r="ZL9" s="535"/>
      <c r="ZM9" s="535"/>
      <c r="ZN9" s="535"/>
      <c r="ZO9" s="535"/>
      <c r="ZP9" s="535"/>
      <c r="ZQ9" s="535"/>
      <c r="ZR9" s="535"/>
      <c r="ZS9" s="535"/>
      <c r="ZT9" s="535"/>
      <c r="ZU9" s="535"/>
      <c r="ZV9" s="535"/>
      <c r="ZW9" s="535"/>
      <c r="ZX9" s="535"/>
      <c r="ZY9" s="535"/>
      <c r="ZZ9" s="535"/>
      <c r="AAA9" s="535"/>
      <c r="AAB9" s="535"/>
      <c r="AAC9" s="535"/>
      <c r="AAD9" s="535"/>
      <c r="AAE9" s="535"/>
      <c r="AAF9" s="535"/>
      <c r="AAG9" s="535"/>
      <c r="AAH9" s="535"/>
      <c r="AAI9" s="535"/>
      <c r="AAJ9" s="535"/>
      <c r="AAK9" s="535"/>
      <c r="AAL9" s="535"/>
      <c r="AAM9" s="535"/>
      <c r="AAN9" s="535"/>
      <c r="AAO9" s="535"/>
      <c r="AAP9" s="535"/>
      <c r="AAQ9" s="535"/>
      <c r="AAR9" s="535"/>
      <c r="AAS9" s="535"/>
      <c r="AAT9" s="535"/>
      <c r="AAU9" s="535"/>
      <c r="AAV9" s="535"/>
      <c r="AAW9" s="535"/>
      <c r="AAX9" s="535"/>
      <c r="AAY9" s="535"/>
      <c r="AAZ9" s="535"/>
      <c r="ABA9" s="535"/>
      <c r="ABB9" s="535"/>
      <c r="ABC9" s="535"/>
      <c r="ABD9" s="535"/>
      <c r="ABE9" s="535"/>
      <c r="ABF9" s="535"/>
      <c r="ABG9" s="535"/>
      <c r="ABH9" s="535"/>
      <c r="ABI9" s="535"/>
      <c r="ABJ9" s="535"/>
      <c r="ABK9" s="535"/>
      <c r="ABL9" s="535"/>
      <c r="ABM9" s="535"/>
      <c r="ABN9" s="535"/>
      <c r="ABO9" s="535"/>
      <c r="ABP9" s="535"/>
      <c r="ABQ9" s="535"/>
      <c r="ABR9" s="535"/>
      <c r="ABS9" s="535"/>
      <c r="ABT9" s="535"/>
      <c r="ABU9" s="535"/>
      <c r="ABV9" s="535"/>
      <c r="ABW9" s="535"/>
      <c r="ABX9" s="535"/>
      <c r="ABY9" s="535"/>
      <c r="ABZ9" s="535"/>
      <c r="ACA9" s="535"/>
      <c r="ACB9" s="535"/>
      <c r="ACC9" s="535"/>
      <c r="ACD9" s="535"/>
      <c r="ACE9" s="535"/>
      <c r="ACF9" s="535"/>
      <c r="ACG9" s="535"/>
      <c r="ACH9" s="535"/>
      <c r="ACI9" s="535"/>
      <c r="ACJ9" s="535"/>
      <c r="ACK9" s="535"/>
      <c r="ACL9" s="535"/>
      <c r="ACM9" s="535"/>
      <c r="ACN9" s="535"/>
      <c r="ACO9" s="535"/>
      <c r="ACP9" s="535"/>
      <c r="ACQ9" s="535"/>
      <c r="ACR9" s="535"/>
      <c r="ACS9" s="535"/>
      <c r="ACT9" s="535"/>
      <c r="ACU9" s="535"/>
      <c r="ACV9" s="535"/>
      <c r="ACW9" s="535"/>
      <c r="ACX9" s="535"/>
      <c r="ACY9" s="535"/>
      <c r="ACZ9" s="535"/>
      <c r="ADA9" s="535"/>
      <c r="ADB9" s="535"/>
      <c r="ADC9" s="535"/>
      <c r="RYG9" s="535"/>
      <c r="RYH9" s="535"/>
      <c r="RYI9" s="535"/>
      <c r="RYJ9" s="535"/>
      <c r="RYK9" s="535"/>
      <c r="RYL9" s="535"/>
      <c r="RYM9" s="535"/>
      <c r="RYN9" s="535"/>
      <c r="RYO9" s="535"/>
      <c r="RYP9" s="535"/>
      <c r="RYQ9" s="535"/>
      <c r="RYR9" s="535"/>
      <c r="RYS9" s="535"/>
      <c r="RYT9" s="535"/>
      <c r="RYU9" s="535"/>
      <c r="RYV9" s="535"/>
      <c r="RYW9" s="535"/>
      <c r="RYX9" s="535"/>
      <c r="RYY9" s="535"/>
      <c r="RYZ9" s="535"/>
      <c r="RZA9" s="535"/>
      <c r="RZB9" s="535"/>
      <c r="RZC9" s="535"/>
      <c r="RZD9" s="535"/>
      <c r="RZE9" s="535"/>
      <c r="RZF9" s="535"/>
      <c r="RZG9" s="535"/>
      <c r="RZH9" s="535"/>
      <c r="RZI9" s="535"/>
      <c r="RZJ9" s="535"/>
      <c r="RZK9" s="535"/>
      <c r="RZL9" s="535"/>
      <c r="RZM9" s="535"/>
      <c r="RZN9" s="535"/>
      <c r="RZO9" s="535"/>
      <c r="RZP9" s="535"/>
      <c r="RZQ9" s="535"/>
      <c r="RZR9" s="535"/>
      <c r="RZS9" s="535"/>
      <c r="RZT9" s="535"/>
      <c r="RZU9" s="535"/>
      <c r="RZV9" s="535"/>
      <c r="RZW9" s="535"/>
      <c r="RZX9" s="535"/>
      <c r="RZY9" s="535"/>
      <c r="RZZ9" s="535"/>
      <c r="SAA9" s="535"/>
      <c r="SAB9" s="535"/>
      <c r="SAC9" s="535"/>
      <c r="SAD9" s="535"/>
      <c r="SAE9" s="535"/>
      <c r="SAF9" s="535"/>
      <c r="SAG9" s="535"/>
      <c r="SAH9" s="535"/>
      <c r="SAI9" s="535"/>
      <c r="SAJ9" s="535"/>
      <c r="SAK9" s="535"/>
      <c r="SAL9" s="535"/>
      <c r="SAM9" s="535"/>
      <c r="SAN9" s="535"/>
      <c r="SAO9" s="535"/>
      <c r="SAP9" s="535"/>
      <c r="SAQ9" s="535"/>
      <c r="SAR9" s="535"/>
      <c r="SAS9" s="535"/>
      <c r="SAT9" s="535"/>
      <c r="SAU9" s="535"/>
      <c r="SAV9" s="535"/>
      <c r="SAW9" s="535"/>
      <c r="SAX9" s="535"/>
      <c r="SAY9" s="535"/>
      <c r="SAZ9" s="535"/>
      <c r="SBA9" s="535"/>
      <c r="SBB9" s="535"/>
      <c r="SBC9" s="535"/>
      <c r="SBD9" s="535"/>
      <c r="SBE9" s="535"/>
      <c r="SBF9" s="535"/>
      <c r="SBG9" s="535"/>
      <c r="SBH9" s="535"/>
      <c r="SBI9" s="535"/>
      <c r="SBJ9" s="535"/>
      <c r="SBK9" s="535"/>
      <c r="SBL9" s="535"/>
      <c r="SBM9" s="535"/>
      <c r="SBN9" s="535"/>
      <c r="SBO9" s="535"/>
      <c r="SBP9" s="535"/>
      <c r="SBQ9" s="535"/>
      <c r="SBR9" s="535"/>
      <c r="SBS9" s="535"/>
      <c r="SBT9" s="535"/>
      <c r="SBU9" s="535"/>
      <c r="SBV9" s="535"/>
      <c r="SBW9" s="535"/>
      <c r="SBX9" s="535"/>
      <c r="SBY9" s="535"/>
      <c r="SBZ9" s="535"/>
      <c r="SCA9" s="535"/>
      <c r="SCB9" s="535"/>
      <c r="SCC9" s="535"/>
      <c r="SCD9" s="535"/>
      <c r="SCE9" s="535"/>
      <c r="SCF9" s="535"/>
      <c r="SCG9" s="535"/>
      <c r="SCH9" s="535"/>
      <c r="SCI9" s="535"/>
      <c r="SCJ9" s="535"/>
      <c r="SCK9" s="535"/>
      <c r="SCL9" s="535"/>
      <c r="SCM9" s="535"/>
      <c r="SCN9" s="535"/>
      <c r="SCO9" s="535"/>
      <c r="SCP9" s="535"/>
      <c r="SCQ9" s="535"/>
      <c r="SCR9" s="535"/>
      <c r="SCS9" s="535"/>
      <c r="SCT9" s="535"/>
      <c r="SCU9" s="535"/>
      <c r="SCV9" s="535"/>
      <c r="SCW9" s="535"/>
      <c r="SCX9" s="535"/>
      <c r="SCY9" s="535"/>
      <c r="SCZ9" s="535"/>
      <c r="SDA9" s="535"/>
      <c r="SDB9" s="535"/>
      <c r="SDC9" s="535"/>
      <c r="SDD9" s="535"/>
      <c r="SDE9" s="535"/>
      <c r="SDF9" s="535"/>
      <c r="SDG9" s="535"/>
      <c r="SDH9" s="535"/>
      <c r="SDI9" s="535"/>
      <c r="SDJ9" s="535"/>
      <c r="SDK9" s="535"/>
      <c r="SDL9" s="535"/>
      <c r="SDM9" s="535"/>
      <c r="SDN9" s="535"/>
      <c r="SDO9" s="535"/>
      <c r="SDP9" s="535"/>
      <c r="SDQ9" s="535"/>
      <c r="SDR9" s="535"/>
      <c r="SDS9" s="535"/>
      <c r="SDT9" s="535"/>
      <c r="SDU9" s="535"/>
      <c r="SDV9" s="535"/>
      <c r="SDW9" s="535"/>
      <c r="SDX9" s="535"/>
      <c r="SDY9" s="535"/>
      <c r="SDZ9" s="535"/>
      <c r="SEA9" s="535"/>
      <c r="SEB9" s="535"/>
      <c r="SEC9" s="535"/>
      <c r="SED9" s="535"/>
      <c r="SEE9" s="535"/>
      <c r="SEF9" s="535"/>
      <c r="SEG9" s="535"/>
      <c r="SEH9" s="535"/>
      <c r="SEI9" s="535"/>
      <c r="SEJ9" s="535"/>
      <c r="SEK9" s="535"/>
      <c r="SEL9" s="535"/>
      <c r="SEM9" s="535"/>
      <c r="SEN9" s="535"/>
      <c r="SEO9" s="535"/>
      <c r="SEP9" s="535"/>
      <c r="SEQ9" s="535"/>
      <c r="SER9" s="535"/>
      <c r="SES9" s="535"/>
      <c r="SET9" s="535"/>
      <c r="SEU9" s="535"/>
      <c r="SEV9" s="535"/>
      <c r="SEW9" s="535"/>
      <c r="SEX9" s="535"/>
      <c r="SEY9" s="535"/>
      <c r="SEZ9" s="535"/>
      <c r="SFA9" s="535"/>
      <c r="SFB9" s="535"/>
      <c r="SFC9" s="535"/>
      <c r="SFD9" s="535"/>
      <c r="SFE9" s="535"/>
      <c r="SFF9" s="535"/>
      <c r="SFG9" s="535"/>
      <c r="SFH9" s="535"/>
      <c r="SFI9" s="535"/>
      <c r="SFJ9" s="535"/>
      <c r="SFK9" s="535"/>
      <c r="SFL9" s="535"/>
      <c r="SFM9" s="535"/>
      <c r="SFN9" s="535"/>
      <c r="SFO9" s="535"/>
      <c r="SFP9" s="535"/>
      <c r="SFQ9" s="535"/>
      <c r="SFR9" s="535"/>
      <c r="SFS9" s="535"/>
      <c r="SFT9" s="535"/>
      <c r="SFU9" s="535"/>
      <c r="SFV9" s="535"/>
      <c r="SFW9" s="535"/>
      <c r="SFX9" s="535"/>
      <c r="SFY9" s="535"/>
      <c r="SFZ9" s="535"/>
      <c r="SGA9" s="535"/>
      <c r="SGB9" s="535"/>
      <c r="SGC9" s="535"/>
      <c r="SGD9" s="535"/>
      <c r="SGE9" s="535"/>
      <c r="SGF9" s="535"/>
      <c r="SGG9" s="535"/>
      <c r="SGH9" s="535"/>
      <c r="SGI9" s="535"/>
      <c r="SGJ9" s="535"/>
      <c r="SGK9" s="535"/>
      <c r="SGL9" s="535"/>
      <c r="SGM9" s="535"/>
      <c r="SGN9" s="535"/>
      <c r="SGO9" s="535"/>
      <c r="SGP9" s="535"/>
      <c r="SGQ9" s="535"/>
      <c r="SGR9" s="535"/>
      <c r="SGS9" s="535"/>
      <c r="SGT9" s="535"/>
      <c r="SGU9" s="535"/>
      <c r="SGV9" s="535"/>
      <c r="SGW9" s="535"/>
      <c r="SGX9" s="535"/>
      <c r="SGY9" s="535"/>
      <c r="SGZ9" s="535"/>
      <c r="SHA9" s="535"/>
      <c r="SHB9" s="535"/>
      <c r="SHC9" s="535"/>
      <c r="SHD9" s="535"/>
      <c r="SHE9" s="535"/>
      <c r="SHF9" s="535"/>
      <c r="SHG9" s="535"/>
      <c r="SHH9" s="535"/>
      <c r="SHI9" s="535"/>
      <c r="SHJ9" s="535"/>
      <c r="SHK9" s="535"/>
      <c r="SHL9" s="535"/>
      <c r="SHM9" s="535"/>
      <c r="SHN9" s="535"/>
      <c r="SHO9" s="535"/>
      <c r="SHP9" s="535"/>
      <c r="SHQ9" s="535"/>
      <c r="SHR9" s="535"/>
      <c r="SHS9" s="535"/>
      <c r="SHT9" s="535"/>
      <c r="SHU9" s="535"/>
      <c r="SHV9" s="535"/>
      <c r="SHW9" s="535"/>
      <c r="SHX9" s="535"/>
      <c r="SHY9" s="535"/>
      <c r="SHZ9" s="535"/>
      <c r="SIA9" s="535"/>
      <c r="SIB9" s="535"/>
      <c r="SIC9" s="535"/>
      <c r="SID9" s="535"/>
      <c r="SIE9" s="535"/>
      <c r="SIF9" s="535"/>
      <c r="SIG9" s="535"/>
      <c r="SIH9" s="535"/>
      <c r="SII9" s="535"/>
      <c r="SIJ9" s="535"/>
      <c r="SIK9" s="535"/>
      <c r="SIL9" s="535"/>
      <c r="SIM9" s="535"/>
      <c r="SIN9" s="535"/>
      <c r="SIO9" s="535"/>
      <c r="SIP9" s="535"/>
      <c r="SIQ9" s="535"/>
      <c r="SIR9" s="535"/>
      <c r="SIS9" s="535"/>
      <c r="SIT9" s="535"/>
      <c r="SIU9" s="535"/>
      <c r="SIV9" s="535"/>
      <c r="SIW9" s="535"/>
      <c r="SIX9" s="535"/>
      <c r="SIY9" s="535"/>
      <c r="SIZ9" s="535"/>
      <c r="SJA9" s="535"/>
      <c r="SJB9" s="535"/>
      <c r="SJC9" s="535"/>
      <c r="SJD9" s="535"/>
      <c r="SJE9" s="535"/>
      <c r="SJF9" s="535"/>
      <c r="SJG9" s="535"/>
      <c r="SJH9" s="535"/>
      <c r="SJI9" s="535"/>
      <c r="SJJ9" s="535"/>
      <c r="SJK9" s="535"/>
      <c r="SJL9" s="535"/>
      <c r="SJM9" s="535"/>
      <c r="SJN9" s="535"/>
      <c r="SJO9" s="535"/>
      <c r="SJP9" s="535"/>
      <c r="SJQ9" s="535"/>
      <c r="SJR9" s="535"/>
      <c r="SJS9" s="535"/>
      <c r="SJT9" s="535"/>
      <c r="SJU9" s="535"/>
      <c r="SJV9" s="535"/>
      <c r="SJW9" s="535"/>
      <c r="SJX9" s="535"/>
      <c r="SJY9" s="535"/>
      <c r="SJZ9" s="535"/>
      <c r="SKA9" s="535"/>
      <c r="SKB9" s="535"/>
      <c r="SKC9" s="535"/>
      <c r="SKD9" s="535"/>
      <c r="SKE9" s="535"/>
      <c r="SKF9" s="535"/>
      <c r="SKG9" s="535"/>
      <c r="SKH9" s="535"/>
      <c r="SKI9" s="535"/>
      <c r="SKJ9" s="535"/>
      <c r="SKK9" s="535"/>
      <c r="SKL9" s="535"/>
      <c r="SKM9" s="535"/>
      <c r="SKN9" s="535"/>
      <c r="SKO9" s="535"/>
      <c r="SKP9" s="535"/>
      <c r="SKQ9" s="535"/>
      <c r="SKR9" s="535"/>
      <c r="SKS9" s="535"/>
      <c r="SKT9" s="535"/>
      <c r="SKU9" s="535"/>
      <c r="SKV9" s="535"/>
      <c r="SKW9" s="535"/>
      <c r="SKX9" s="535"/>
      <c r="SKY9" s="535"/>
      <c r="SKZ9" s="535"/>
      <c r="SLA9" s="535"/>
      <c r="SLB9" s="535"/>
      <c r="SLC9" s="535"/>
      <c r="SLD9" s="535"/>
      <c r="SLE9" s="535"/>
      <c r="SLF9" s="535"/>
      <c r="SLG9" s="535"/>
      <c r="SLH9" s="535"/>
      <c r="SLI9" s="535"/>
      <c r="SLJ9" s="535"/>
      <c r="SLK9" s="535"/>
      <c r="SLL9" s="535"/>
      <c r="SLM9" s="535"/>
      <c r="SLN9" s="535"/>
      <c r="SLO9" s="535"/>
      <c r="SLP9" s="535"/>
      <c r="SLQ9" s="535"/>
      <c r="SLR9" s="535"/>
      <c r="SLS9" s="535"/>
      <c r="SLT9" s="535"/>
      <c r="SLU9" s="535"/>
      <c r="SLV9" s="535"/>
      <c r="SLW9" s="535"/>
      <c r="SLX9" s="535"/>
      <c r="SLY9" s="535"/>
      <c r="SLZ9" s="535"/>
      <c r="SMA9" s="535"/>
      <c r="SMB9" s="535"/>
      <c r="SMC9" s="535"/>
      <c r="SMD9" s="535"/>
      <c r="SME9" s="535"/>
      <c r="SMF9" s="535"/>
      <c r="SMG9" s="535"/>
      <c r="SMH9" s="535"/>
      <c r="SMI9" s="535"/>
      <c r="SMJ9" s="535"/>
      <c r="SMK9" s="535"/>
      <c r="SML9" s="535"/>
      <c r="SMM9" s="535"/>
      <c r="SMN9" s="535"/>
      <c r="SMO9" s="535"/>
      <c r="SMP9" s="535"/>
      <c r="SMQ9" s="535"/>
      <c r="SMR9" s="535"/>
      <c r="SMS9" s="535"/>
      <c r="SMT9" s="535"/>
      <c r="SMU9" s="535"/>
      <c r="SMV9" s="535"/>
      <c r="SMW9" s="535"/>
      <c r="SMX9" s="535"/>
      <c r="SMY9" s="535"/>
      <c r="SMZ9" s="535"/>
      <c r="SNA9" s="535"/>
      <c r="SNB9" s="535"/>
      <c r="SNC9" s="535"/>
      <c r="SND9" s="535"/>
      <c r="SNE9" s="535"/>
      <c r="SNF9" s="535"/>
      <c r="SNG9" s="535"/>
      <c r="SNH9" s="535"/>
      <c r="SNI9" s="535"/>
      <c r="SNJ9" s="535"/>
      <c r="SNK9" s="535"/>
      <c r="SNL9" s="535"/>
      <c r="SNM9" s="535"/>
      <c r="SNN9" s="535"/>
      <c r="SNO9" s="535"/>
      <c r="SNP9" s="535"/>
      <c r="SNQ9" s="535"/>
      <c r="SNR9" s="535"/>
      <c r="SNS9" s="535"/>
      <c r="SNT9" s="535"/>
      <c r="SNU9" s="535"/>
      <c r="SNV9" s="535"/>
      <c r="SNW9" s="535"/>
      <c r="SNX9" s="535"/>
      <c r="SNY9" s="535"/>
      <c r="SNZ9" s="535"/>
      <c r="SOA9" s="535"/>
      <c r="SOB9" s="535"/>
      <c r="SOC9" s="535"/>
      <c r="SOD9" s="535"/>
      <c r="SOE9" s="535"/>
      <c r="SOF9" s="535"/>
      <c r="SOG9" s="535"/>
      <c r="SOH9" s="535"/>
      <c r="SOI9" s="535"/>
      <c r="SOJ9" s="535"/>
      <c r="SOK9" s="535"/>
      <c r="SOL9" s="535"/>
      <c r="SOM9" s="535"/>
      <c r="SON9" s="535"/>
      <c r="SOO9" s="535"/>
      <c r="SOP9" s="535"/>
      <c r="SOQ9" s="535"/>
      <c r="SOR9" s="535"/>
      <c r="SOS9" s="535"/>
      <c r="SOT9" s="535"/>
      <c r="SOU9" s="535"/>
      <c r="SOV9" s="535"/>
      <c r="SOW9" s="535"/>
      <c r="SOX9" s="535"/>
      <c r="SOY9" s="535"/>
      <c r="SOZ9" s="535"/>
      <c r="SPA9" s="535"/>
      <c r="SPB9" s="535"/>
      <c r="SPC9" s="535"/>
      <c r="SPD9" s="535"/>
      <c r="SPE9" s="535"/>
      <c r="SPF9" s="535"/>
      <c r="SPG9" s="535"/>
      <c r="SPH9" s="535"/>
      <c r="SPI9" s="535"/>
      <c r="SPJ9" s="535"/>
      <c r="SPK9" s="535"/>
      <c r="SPL9" s="535"/>
      <c r="SPM9" s="535"/>
      <c r="SPN9" s="535"/>
      <c r="SPO9" s="535"/>
      <c r="SPP9" s="535"/>
      <c r="SPQ9" s="535"/>
      <c r="SPR9" s="535"/>
      <c r="SPS9" s="535"/>
      <c r="SPT9" s="535"/>
      <c r="SPU9" s="535"/>
      <c r="SPV9" s="535"/>
      <c r="SPW9" s="535"/>
      <c r="SPX9" s="535"/>
      <c r="SPY9" s="535"/>
      <c r="SPZ9" s="535"/>
      <c r="SQA9" s="535"/>
      <c r="SQB9" s="535"/>
      <c r="SQC9" s="535"/>
      <c r="SQD9" s="535"/>
      <c r="SQE9" s="535"/>
      <c r="SQF9" s="535"/>
      <c r="SQG9" s="535"/>
      <c r="SQH9" s="535"/>
      <c r="SQI9" s="535"/>
      <c r="SQJ9" s="535"/>
      <c r="SQK9" s="535"/>
      <c r="SQL9" s="535"/>
      <c r="SQM9" s="535"/>
      <c r="SQN9" s="535"/>
      <c r="SQO9" s="535"/>
      <c r="SQP9" s="535"/>
      <c r="SQQ9" s="535"/>
      <c r="SQR9" s="535"/>
      <c r="SQS9" s="535"/>
      <c r="SQT9" s="535"/>
      <c r="SQU9" s="535"/>
      <c r="SQV9" s="535"/>
      <c r="SQW9" s="535"/>
      <c r="SQX9" s="535"/>
      <c r="SQY9" s="535"/>
      <c r="SQZ9" s="535"/>
      <c r="SRA9" s="535"/>
      <c r="SRB9" s="535"/>
      <c r="SRC9" s="535"/>
      <c r="SRD9" s="535"/>
      <c r="SRE9" s="535"/>
      <c r="SRF9" s="535"/>
      <c r="SRG9" s="535"/>
      <c r="SRH9" s="535"/>
      <c r="SRI9" s="535"/>
      <c r="SRJ9" s="535"/>
      <c r="SRK9" s="535"/>
      <c r="SRL9" s="535"/>
      <c r="SRM9" s="535"/>
      <c r="SRN9" s="535"/>
      <c r="SRO9" s="535"/>
      <c r="SRP9" s="535"/>
      <c r="SRQ9" s="535"/>
      <c r="SRR9" s="535"/>
      <c r="SRS9" s="535"/>
      <c r="SRT9" s="535"/>
      <c r="SRU9" s="535"/>
      <c r="SRV9" s="535"/>
      <c r="SRW9" s="535"/>
      <c r="SRX9" s="535"/>
      <c r="SRY9" s="535"/>
      <c r="SRZ9" s="535"/>
      <c r="SSA9" s="535"/>
      <c r="SSB9" s="535"/>
      <c r="SSC9" s="535"/>
      <c r="SSD9" s="535"/>
      <c r="SSE9" s="535"/>
      <c r="SSF9" s="535"/>
      <c r="SSG9" s="535"/>
      <c r="SSH9" s="535"/>
      <c r="SSI9" s="535"/>
      <c r="SSJ9" s="535"/>
      <c r="SSK9" s="535"/>
      <c r="SSL9" s="535"/>
      <c r="SSM9" s="535"/>
      <c r="SSN9" s="535"/>
      <c r="SSO9" s="535"/>
      <c r="SSP9" s="535"/>
      <c r="SSQ9" s="535"/>
      <c r="SSR9" s="535"/>
      <c r="SSS9" s="535"/>
      <c r="SST9" s="535"/>
      <c r="SSU9" s="535"/>
      <c r="SSV9" s="535"/>
      <c r="SSW9" s="535"/>
      <c r="SSX9" s="535"/>
      <c r="SSY9" s="535"/>
      <c r="SSZ9" s="535"/>
      <c r="STA9" s="535"/>
      <c r="STB9" s="535"/>
      <c r="STC9" s="535"/>
      <c r="STD9" s="535"/>
      <c r="STE9" s="535"/>
      <c r="STF9" s="535"/>
      <c r="STG9" s="535"/>
      <c r="STH9" s="535"/>
      <c r="STI9" s="535"/>
      <c r="STJ9" s="535"/>
      <c r="STK9" s="535"/>
      <c r="STL9" s="535"/>
      <c r="STM9" s="535"/>
      <c r="STN9" s="535"/>
      <c r="STO9" s="535"/>
      <c r="STP9" s="535"/>
      <c r="STQ9" s="535"/>
      <c r="STR9" s="535"/>
      <c r="STS9" s="535"/>
      <c r="STT9" s="535"/>
      <c r="STU9" s="535"/>
      <c r="STV9" s="535"/>
      <c r="STW9" s="535"/>
      <c r="STX9" s="535"/>
      <c r="STY9" s="535"/>
      <c r="STZ9" s="535"/>
      <c r="SUA9" s="535"/>
      <c r="SUB9" s="535"/>
      <c r="SUC9" s="535"/>
      <c r="SUD9" s="535"/>
      <c r="SUE9" s="535"/>
      <c r="SUF9" s="535"/>
      <c r="SUG9" s="535"/>
      <c r="SUH9" s="535"/>
      <c r="SUI9" s="535"/>
      <c r="SUJ9" s="535"/>
      <c r="SUK9" s="535"/>
      <c r="SUL9" s="535"/>
      <c r="SUM9" s="535"/>
      <c r="SUN9" s="535"/>
      <c r="SUO9" s="535"/>
      <c r="SUP9" s="535"/>
      <c r="SUQ9" s="535"/>
      <c r="SUR9" s="535"/>
      <c r="SUS9" s="535"/>
      <c r="SUT9" s="535"/>
      <c r="SUU9" s="535"/>
      <c r="SUV9" s="535"/>
      <c r="SUW9" s="535"/>
      <c r="SUX9" s="535"/>
      <c r="SUY9" s="535"/>
      <c r="SUZ9" s="535"/>
      <c r="SVA9" s="535"/>
      <c r="SVB9" s="535"/>
      <c r="SVC9" s="535"/>
      <c r="SVD9" s="535"/>
      <c r="SVE9" s="535"/>
      <c r="SVF9" s="535"/>
      <c r="SVG9" s="535"/>
      <c r="SVH9" s="535"/>
      <c r="SVI9" s="535"/>
      <c r="SVJ9" s="535"/>
      <c r="SVK9" s="535"/>
      <c r="SVL9" s="535"/>
      <c r="SVM9" s="535"/>
      <c r="SVN9" s="535"/>
      <c r="SVO9" s="535"/>
      <c r="SVP9" s="535"/>
      <c r="SVQ9" s="535"/>
      <c r="SVR9" s="535"/>
      <c r="SVS9" s="535"/>
      <c r="SVT9" s="535"/>
      <c r="SVU9" s="535"/>
      <c r="SVV9" s="535"/>
      <c r="SVW9" s="535"/>
      <c r="SVX9" s="535"/>
      <c r="SVY9" s="535"/>
      <c r="SVZ9" s="535"/>
      <c r="SWA9" s="535"/>
      <c r="SWB9" s="535"/>
      <c r="SWC9" s="535"/>
      <c r="SWD9" s="535"/>
      <c r="SWE9" s="535"/>
      <c r="SWF9" s="535"/>
      <c r="SWG9" s="535"/>
      <c r="SWH9" s="535"/>
      <c r="SWI9" s="535"/>
      <c r="SWJ9" s="535"/>
      <c r="SWK9" s="535"/>
      <c r="SWL9" s="535"/>
      <c r="SWM9" s="535"/>
      <c r="SWN9" s="535"/>
      <c r="SWO9" s="535"/>
      <c r="SWP9" s="535"/>
      <c r="SWQ9" s="535"/>
      <c r="SWR9" s="535"/>
      <c r="SWS9" s="535"/>
      <c r="SWT9" s="535"/>
      <c r="SWU9" s="535"/>
      <c r="SWV9" s="535"/>
      <c r="SWW9" s="535"/>
      <c r="SWX9" s="535"/>
      <c r="SWY9" s="535"/>
      <c r="SWZ9" s="535"/>
      <c r="SXA9" s="535"/>
      <c r="SXB9" s="535"/>
      <c r="SXC9" s="535"/>
      <c r="SXD9" s="535"/>
      <c r="SXE9" s="535"/>
      <c r="SXF9" s="535"/>
      <c r="SXG9" s="535"/>
      <c r="SXH9" s="535"/>
      <c r="SXI9" s="535"/>
      <c r="SXJ9" s="535"/>
      <c r="SXK9" s="535"/>
      <c r="SXL9" s="535"/>
      <c r="SXM9" s="535"/>
      <c r="SXN9" s="535"/>
      <c r="SXO9" s="535"/>
      <c r="SXP9" s="535"/>
      <c r="SXQ9" s="535"/>
      <c r="SXR9" s="535"/>
      <c r="SXS9" s="535"/>
      <c r="SXT9" s="535"/>
      <c r="SXU9" s="535"/>
      <c r="SXV9" s="535"/>
      <c r="SXW9" s="535"/>
      <c r="SXX9" s="535"/>
      <c r="SXY9" s="535"/>
      <c r="SXZ9" s="535"/>
      <c r="SYA9" s="535"/>
      <c r="SYB9" s="535"/>
      <c r="SYC9" s="535"/>
      <c r="SYD9" s="535"/>
      <c r="SYE9" s="535"/>
      <c r="SYF9" s="535"/>
      <c r="SYG9" s="535"/>
      <c r="SYH9" s="535"/>
      <c r="SYI9" s="535"/>
      <c r="SYJ9" s="535"/>
      <c r="SYK9" s="535"/>
      <c r="SYL9" s="535"/>
      <c r="SYM9" s="535"/>
      <c r="SYN9" s="535"/>
      <c r="SYO9" s="535"/>
      <c r="SYP9" s="535"/>
      <c r="SYQ9" s="535"/>
      <c r="SYR9" s="535"/>
      <c r="SYS9" s="535"/>
      <c r="SYT9" s="535"/>
      <c r="SYU9" s="535"/>
      <c r="SYV9" s="535"/>
      <c r="SYW9" s="535"/>
      <c r="SYX9" s="535"/>
      <c r="SYY9" s="535"/>
      <c r="SYZ9" s="535"/>
      <c r="SZA9" s="535"/>
      <c r="SZB9" s="535"/>
      <c r="SZC9" s="535"/>
      <c r="SZD9" s="535"/>
      <c r="SZE9" s="535"/>
      <c r="SZF9" s="535"/>
      <c r="SZG9" s="535"/>
      <c r="SZH9" s="535"/>
      <c r="SZI9" s="535"/>
      <c r="SZJ9" s="535"/>
      <c r="SZK9" s="535"/>
      <c r="SZL9" s="535"/>
      <c r="SZM9" s="535"/>
      <c r="SZN9" s="535"/>
      <c r="SZO9" s="535"/>
      <c r="SZP9" s="535"/>
      <c r="SZQ9" s="535"/>
      <c r="SZR9" s="535"/>
      <c r="SZS9" s="535"/>
      <c r="SZT9" s="535"/>
      <c r="SZU9" s="535"/>
      <c r="SZV9" s="535"/>
      <c r="SZW9" s="535"/>
      <c r="SZX9" s="535"/>
      <c r="SZY9" s="535"/>
      <c r="SZZ9" s="535"/>
      <c r="TAA9" s="535"/>
      <c r="TAB9" s="535"/>
      <c r="TAC9" s="535"/>
      <c r="TAD9" s="535"/>
      <c r="TAE9" s="535"/>
      <c r="TAF9" s="535"/>
      <c r="TAG9" s="535"/>
      <c r="TAH9" s="535"/>
      <c r="TAI9" s="535"/>
      <c r="TAJ9" s="535"/>
      <c r="TAK9" s="535"/>
      <c r="TAL9" s="535"/>
      <c r="TAM9" s="535"/>
      <c r="TAN9" s="535"/>
      <c r="TAO9" s="535"/>
      <c r="TAP9" s="535"/>
      <c r="TAQ9" s="535"/>
      <c r="TAR9" s="535"/>
      <c r="TAS9" s="535"/>
      <c r="TAT9" s="535"/>
      <c r="TAU9" s="535"/>
      <c r="TAV9" s="535"/>
      <c r="TAW9" s="535"/>
      <c r="TAX9" s="535"/>
      <c r="TAY9" s="535"/>
      <c r="TAZ9" s="535"/>
      <c r="TBA9" s="535"/>
      <c r="TBB9" s="535"/>
      <c r="TBC9" s="535"/>
      <c r="TBD9" s="535"/>
      <c r="TBE9" s="535"/>
      <c r="TBF9" s="535"/>
      <c r="TBG9" s="535"/>
      <c r="TBH9" s="535"/>
      <c r="TBI9" s="535"/>
      <c r="TBJ9" s="535"/>
      <c r="TBK9" s="535"/>
      <c r="TBL9" s="535"/>
      <c r="TBM9" s="535"/>
      <c r="TBN9" s="535"/>
      <c r="TBO9" s="535"/>
      <c r="TBP9" s="535"/>
      <c r="TBQ9" s="535"/>
      <c r="TBR9" s="535"/>
      <c r="TBS9" s="535"/>
      <c r="TBT9" s="535"/>
      <c r="TBU9" s="535"/>
      <c r="TBV9" s="535"/>
      <c r="TBW9" s="535"/>
      <c r="TBX9" s="535"/>
      <c r="TBY9" s="535"/>
      <c r="TBZ9" s="535"/>
      <c r="TCA9" s="535"/>
      <c r="TCB9" s="535"/>
      <c r="TCC9" s="535"/>
      <c r="TCD9" s="535"/>
      <c r="TCE9" s="535"/>
      <c r="TCF9" s="535"/>
      <c r="TCG9" s="535"/>
      <c r="TCH9" s="535"/>
      <c r="TCI9" s="535"/>
      <c r="TCJ9" s="535"/>
      <c r="TCK9" s="535"/>
      <c r="TCL9" s="535"/>
      <c r="TCM9" s="535"/>
      <c r="TCN9" s="535"/>
      <c r="TCO9" s="535"/>
      <c r="TCP9" s="535"/>
      <c r="TCQ9" s="535"/>
      <c r="TCR9" s="535"/>
      <c r="TCS9" s="535"/>
      <c r="TCT9" s="535"/>
      <c r="TCU9" s="535"/>
      <c r="TCV9" s="535"/>
      <c r="TCW9" s="535"/>
      <c r="TCX9" s="535"/>
      <c r="TCY9" s="535"/>
      <c r="TCZ9" s="535"/>
      <c r="TDA9" s="535"/>
      <c r="TDB9" s="535"/>
      <c r="TDC9" s="535"/>
      <c r="TDD9" s="535"/>
      <c r="TDE9" s="535"/>
      <c r="TDF9" s="535"/>
      <c r="TDG9" s="535"/>
      <c r="TDH9" s="535"/>
      <c r="TDI9" s="535"/>
      <c r="TDJ9" s="535"/>
      <c r="TDK9" s="535"/>
      <c r="TDL9" s="535"/>
      <c r="TDM9" s="535"/>
      <c r="TDN9" s="535"/>
      <c r="TDO9" s="535"/>
      <c r="TDP9" s="535"/>
      <c r="TDQ9" s="535"/>
      <c r="TDR9" s="535"/>
      <c r="TDS9" s="535"/>
      <c r="TDT9" s="535"/>
      <c r="TDU9" s="535"/>
      <c r="TDV9" s="535"/>
      <c r="TDW9" s="535"/>
      <c r="TDX9" s="535"/>
      <c r="TDY9" s="535"/>
      <c r="TDZ9" s="535"/>
      <c r="TEA9" s="535"/>
      <c r="TEB9" s="535"/>
      <c r="TEC9" s="535"/>
      <c r="TED9" s="535"/>
      <c r="TEE9" s="535"/>
      <c r="TEF9" s="535"/>
      <c r="TEG9" s="535"/>
      <c r="TEH9" s="535"/>
      <c r="TEI9" s="535"/>
      <c r="TEJ9" s="535"/>
      <c r="TEK9" s="535"/>
      <c r="TEL9" s="535"/>
      <c r="TEM9" s="535"/>
      <c r="TEN9" s="535"/>
      <c r="TEO9" s="535"/>
      <c r="TEP9" s="535"/>
      <c r="TEQ9" s="535"/>
      <c r="TER9" s="535"/>
      <c r="TES9" s="535"/>
      <c r="TET9" s="535"/>
      <c r="TEU9" s="535"/>
      <c r="TEV9" s="535"/>
      <c r="TEW9" s="535"/>
      <c r="TEX9" s="535"/>
      <c r="TEY9" s="535"/>
      <c r="TEZ9" s="535"/>
      <c r="TFA9" s="535"/>
      <c r="TFB9" s="535"/>
      <c r="TFC9" s="535"/>
      <c r="TFD9" s="535"/>
      <c r="TFE9" s="535"/>
      <c r="TFF9" s="535"/>
      <c r="TFG9" s="535"/>
      <c r="TFH9" s="535"/>
      <c r="TFI9" s="535"/>
      <c r="TFJ9" s="535"/>
      <c r="TFK9" s="535"/>
      <c r="TFL9" s="535"/>
      <c r="TFM9" s="535"/>
      <c r="TFN9" s="535"/>
      <c r="TFO9" s="535"/>
      <c r="TFP9" s="535"/>
      <c r="TFQ9" s="535"/>
      <c r="TFR9" s="535"/>
      <c r="TFS9" s="535"/>
      <c r="TFT9" s="535"/>
      <c r="TFU9" s="535"/>
      <c r="TFV9" s="535"/>
      <c r="TFW9" s="535"/>
      <c r="TFX9" s="535"/>
      <c r="TFY9" s="535"/>
      <c r="TFZ9" s="535"/>
      <c r="TGA9" s="535"/>
      <c r="TGB9" s="535"/>
      <c r="TGC9" s="535"/>
      <c r="TGD9" s="535"/>
      <c r="TGE9" s="535"/>
      <c r="TGF9" s="535"/>
      <c r="TGG9" s="535"/>
      <c r="TGH9" s="535"/>
      <c r="TGI9" s="535"/>
      <c r="TGJ9" s="535"/>
      <c r="TGK9" s="535"/>
      <c r="TGL9" s="535"/>
      <c r="TGM9" s="535"/>
      <c r="TGN9" s="535"/>
      <c r="TGO9" s="535"/>
      <c r="TGP9" s="535"/>
      <c r="TGQ9" s="535"/>
      <c r="TGR9" s="535"/>
      <c r="TGS9" s="535"/>
      <c r="TGT9" s="535"/>
      <c r="TGU9" s="535"/>
      <c r="TGV9" s="535"/>
      <c r="TGW9" s="535"/>
      <c r="TGX9" s="535"/>
      <c r="TGY9" s="535"/>
      <c r="TGZ9" s="535"/>
      <c r="THA9" s="535"/>
      <c r="THB9" s="535"/>
      <c r="THC9" s="535"/>
      <c r="THD9" s="535"/>
      <c r="THE9" s="535"/>
      <c r="THF9" s="535"/>
      <c r="THG9" s="535"/>
      <c r="THH9" s="535"/>
      <c r="THI9" s="535"/>
      <c r="THJ9" s="535"/>
      <c r="THK9" s="535"/>
      <c r="THL9" s="535"/>
      <c r="THM9" s="535"/>
      <c r="THN9" s="535"/>
      <c r="THO9" s="535"/>
      <c r="THP9" s="535"/>
      <c r="THQ9" s="535"/>
      <c r="THR9" s="535"/>
      <c r="THS9" s="535"/>
      <c r="THT9" s="535"/>
      <c r="THU9" s="535"/>
      <c r="THV9" s="535"/>
      <c r="THW9" s="535"/>
      <c r="THX9" s="535"/>
      <c r="THY9" s="535"/>
      <c r="THZ9" s="535"/>
      <c r="TIA9" s="535"/>
      <c r="TIB9" s="535"/>
      <c r="TIC9" s="535"/>
      <c r="TID9" s="535"/>
      <c r="TIE9" s="535"/>
      <c r="TIF9" s="535"/>
      <c r="TIG9" s="535"/>
      <c r="TIH9" s="535"/>
      <c r="TII9" s="535"/>
      <c r="TIJ9" s="535"/>
      <c r="TIK9" s="535"/>
      <c r="TIL9" s="535"/>
      <c r="TIM9" s="535"/>
      <c r="TIN9" s="535"/>
      <c r="TIO9" s="535"/>
      <c r="TIP9" s="535"/>
      <c r="TIQ9" s="535"/>
      <c r="TIR9" s="535"/>
      <c r="TIS9" s="535"/>
      <c r="TIT9" s="535"/>
      <c r="TIU9" s="535"/>
      <c r="TIV9" s="535"/>
      <c r="TIW9" s="535"/>
      <c r="TIX9" s="535"/>
      <c r="TIY9" s="535"/>
      <c r="TIZ9" s="535"/>
      <c r="TJA9" s="535"/>
      <c r="TJB9" s="535"/>
      <c r="TJC9" s="535"/>
      <c r="TJD9" s="535"/>
      <c r="TJE9" s="535"/>
      <c r="TJF9" s="535"/>
      <c r="TJG9" s="535"/>
      <c r="TJH9" s="535"/>
      <c r="TJI9" s="535"/>
      <c r="TJJ9" s="535"/>
      <c r="TJK9" s="535"/>
      <c r="TJL9" s="535"/>
      <c r="TJM9" s="535"/>
      <c r="TJN9" s="535"/>
      <c r="TJO9" s="535"/>
      <c r="TJP9" s="535"/>
      <c r="TJQ9" s="535"/>
      <c r="TJR9" s="535"/>
      <c r="TJS9" s="535"/>
      <c r="TJT9" s="535"/>
      <c r="TJU9" s="535"/>
      <c r="TJV9" s="535"/>
      <c r="TJW9" s="535"/>
      <c r="TJX9" s="535"/>
      <c r="TJY9" s="535"/>
      <c r="TJZ9" s="535"/>
      <c r="TKA9" s="535"/>
      <c r="TKB9" s="535"/>
      <c r="TKC9" s="535"/>
      <c r="TKD9" s="535"/>
      <c r="TKE9" s="535"/>
      <c r="TKF9" s="535"/>
      <c r="TKG9" s="535"/>
      <c r="TKH9" s="535"/>
      <c r="TKI9" s="535"/>
      <c r="TKJ9" s="535"/>
      <c r="TKK9" s="535"/>
      <c r="TKL9" s="535"/>
      <c r="TKM9" s="535"/>
      <c r="TKN9" s="535"/>
      <c r="TKO9" s="535"/>
      <c r="TKP9" s="535"/>
      <c r="TKQ9" s="535"/>
      <c r="TKR9" s="535"/>
      <c r="TKS9" s="535"/>
      <c r="TKT9" s="535"/>
      <c r="TKU9" s="535"/>
      <c r="TKV9" s="535"/>
      <c r="TKW9" s="535"/>
      <c r="TKX9" s="535"/>
      <c r="TKY9" s="535"/>
      <c r="TKZ9" s="535"/>
      <c r="TLA9" s="535"/>
      <c r="TLB9" s="535"/>
      <c r="TLC9" s="535"/>
      <c r="TLD9" s="535"/>
      <c r="TLE9" s="535"/>
      <c r="TLF9" s="535"/>
      <c r="TLG9" s="535"/>
      <c r="TLH9" s="535"/>
      <c r="TLI9" s="535"/>
      <c r="TLJ9" s="535"/>
      <c r="TLK9" s="535"/>
      <c r="TLL9" s="535"/>
      <c r="TLM9" s="535"/>
      <c r="TLN9" s="535"/>
      <c r="TLO9" s="535"/>
      <c r="TLP9" s="535"/>
      <c r="TLQ9" s="535"/>
      <c r="TLR9" s="535"/>
      <c r="TLS9" s="535"/>
      <c r="TLT9" s="535"/>
      <c r="TLU9" s="535"/>
      <c r="TLV9" s="535"/>
      <c r="TLW9" s="535"/>
      <c r="TLX9" s="535"/>
      <c r="TLY9" s="535"/>
      <c r="TLZ9" s="535"/>
      <c r="TMA9" s="535"/>
      <c r="TMB9" s="535"/>
      <c r="TMC9" s="535"/>
      <c r="TMD9" s="535"/>
      <c r="TME9" s="535"/>
      <c r="TMF9" s="535"/>
      <c r="TMG9" s="535"/>
      <c r="TMH9" s="535"/>
      <c r="TMI9" s="535"/>
      <c r="TMJ9" s="535"/>
      <c r="TMK9" s="535"/>
      <c r="TML9" s="535"/>
      <c r="TMM9" s="535"/>
      <c r="TMN9" s="535"/>
      <c r="TMO9" s="535"/>
      <c r="TMP9" s="535"/>
      <c r="TMQ9" s="535"/>
      <c r="TMR9" s="535"/>
      <c r="TMS9" s="535"/>
      <c r="TMT9" s="535"/>
      <c r="TMU9" s="535"/>
      <c r="TMV9" s="535"/>
      <c r="TMW9" s="535"/>
      <c r="TMX9" s="535"/>
      <c r="TMY9" s="535"/>
      <c r="TMZ9" s="535"/>
      <c r="TNA9" s="535"/>
      <c r="TNB9" s="535"/>
      <c r="TNC9" s="535"/>
      <c r="TND9" s="535"/>
      <c r="TNE9" s="535"/>
      <c r="TNF9" s="535"/>
      <c r="TNG9" s="535"/>
      <c r="TNH9" s="535"/>
      <c r="TNI9" s="535"/>
      <c r="TNJ9" s="535"/>
      <c r="TNK9" s="535"/>
      <c r="TNL9" s="535"/>
      <c r="TNM9" s="535"/>
      <c r="TNN9" s="535"/>
      <c r="TNO9" s="535"/>
      <c r="TNP9" s="535"/>
      <c r="TNQ9" s="535"/>
      <c r="TNR9" s="535"/>
      <c r="TNS9" s="535"/>
      <c r="TNT9" s="535"/>
      <c r="TNU9" s="535"/>
      <c r="TNV9" s="535"/>
      <c r="TNW9" s="535"/>
      <c r="TNX9" s="535"/>
      <c r="TNY9" s="535"/>
      <c r="TNZ9" s="535"/>
      <c r="TOA9" s="535"/>
      <c r="TOB9" s="535"/>
      <c r="TOC9" s="535"/>
      <c r="TOD9" s="535"/>
      <c r="TOE9" s="535"/>
      <c r="TOF9" s="535"/>
      <c r="TOG9" s="535"/>
      <c r="TOH9" s="535"/>
      <c r="TOI9" s="535"/>
      <c r="TOJ9" s="535"/>
      <c r="TOK9" s="535"/>
      <c r="TOL9" s="535"/>
      <c r="TOM9" s="535"/>
      <c r="TON9" s="535"/>
      <c r="TOO9" s="535"/>
      <c r="TOP9" s="535"/>
      <c r="TOQ9" s="535"/>
      <c r="TOR9" s="535"/>
      <c r="TOS9" s="535"/>
      <c r="TOT9" s="535"/>
      <c r="TOU9" s="535"/>
      <c r="TOV9" s="535"/>
      <c r="TOW9" s="535"/>
      <c r="TOX9" s="535"/>
      <c r="TOY9" s="535"/>
      <c r="TOZ9" s="535"/>
      <c r="TPA9" s="535"/>
      <c r="TPB9" s="535"/>
      <c r="TPC9" s="535"/>
      <c r="TPD9" s="535"/>
      <c r="TPE9" s="535"/>
      <c r="TPF9" s="535"/>
      <c r="TPG9" s="535"/>
      <c r="TPH9" s="535"/>
      <c r="TPI9" s="535"/>
      <c r="TPJ9" s="535"/>
      <c r="TPK9" s="535"/>
      <c r="TPL9" s="535"/>
      <c r="TPM9" s="535"/>
      <c r="TPN9" s="535"/>
      <c r="TPO9" s="535"/>
      <c r="TPP9" s="535"/>
      <c r="TPQ9" s="535"/>
      <c r="TPR9" s="535"/>
      <c r="TPS9" s="535"/>
      <c r="TPT9" s="535"/>
      <c r="TPU9" s="535"/>
      <c r="TPV9" s="535"/>
      <c r="TPW9" s="535"/>
      <c r="TPX9" s="535"/>
      <c r="TPY9" s="535"/>
      <c r="TPZ9" s="535"/>
      <c r="TQA9" s="535"/>
      <c r="TQB9" s="535"/>
      <c r="TQC9" s="535"/>
      <c r="TQD9" s="535"/>
      <c r="TQE9" s="535"/>
      <c r="TQF9" s="535"/>
      <c r="TQG9" s="535"/>
      <c r="TQH9" s="535"/>
      <c r="TQI9" s="535"/>
      <c r="TQJ9" s="535"/>
      <c r="TQK9" s="535"/>
      <c r="TQL9" s="535"/>
      <c r="TQM9" s="535"/>
      <c r="TQN9" s="535"/>
      <c r="TQO9" s="535"/>
      <c r="TQP9" s="535"/>
      <c r="TQQ9" s="535"/>
      <c r="TQR9" s="535"/>
      <c r="TQS9" s="535"/>
      <c r="TQT9" s="535"/>
      <c r="TQU9" s="535"/>
      <c r="TQV9" s="535"/>
      <c r="TQW9" s="535"/>
      <c r="TQX9" s="535"/>
      <c r="TQY9" s="535"/>
      <c r="TQZ9" s="535"/>
      <c r="TRA9" s="535"/>
      <c r="TRB9" s="535"/>
      <c r="TRC9" s="535"/>
      <c r="TRD9" s="535"/>
      <c r="TRE9" s="535"/>
      <c r="TRF9" s="535"/>
      <c r="TRG9" s="535"/>
      <c r="TRH9" s="535"/>
      <c r="TRI9" s="535"/>
      <c r="TRJ9" s="535"/>
      <c r="TRK9" s="535"/>
      <c r="TRL9" s="535"/>
      <c r="TRM9" s="535"/>
      <c r="TRN9" s="535"/>
      <c r="TRO9" s="535"/>
      <c r="TRP9" s="535"/>
      <c r="TRQ9" s="535"/>
      <c r="TRR9" s="535"/>
      <c r="TRS9" s="535"/>
      <c r="TRT9" s="535"/>
      <c r="TRU9" s="535"/>
      <c r="TRV9" s="535"/>
      <c r="TRW9" s="535"/>
      <c r="TRX9" s="535"/>
      <c r="TRY9" s="535"/>
      <c r="TRZ9" s="535"/>
      <c r="TSA9" s="535"/>
      <c r="TSB9" s="535"/>
      <c r="TSC9" s="535"/>
      <c r="TSD9" s="535"/>
      <c r="TSE9" s="535"/>
      <c r="TSF9" s="535"/>
      <c r="TSG9" s="535"/>
      <c r="TSH9" s="535"/>
      <c r="TSI9" s="535"/>
      <c r="TSJ9" s="535"/>
      <c r="TSK9" s="535"/>
      <c r="TSL9" s="535"/>
      <c r="TSM9" s="535"/>
      <c r="TSN9" s="535"/>
      <c r="TSO9" s="535"/>
      <c r="TSP9" s="535"/>
      <c r="TSQ9" s="535"/>
      <c r="TSR9" s="535"/>
      <c r="TSS9" s="535"/>
      <c r="TST9" s="535"/>
      <c r="TSU9" s="535"/>
      <c r="TSV9" s="535"/>
      <c r="TSW9" s="535"/>
      <c r="TSX9" s="535"/>
      <c r="TSY9" s="535"/>
      <c r="TSZ9" s="535"/>
      <c r="TTA9" s="535"/>
      <c r="TTB9" s="535"/>
      <c r="TTC9" s="535"/>
      <c r="TTD9" s="535"/>
      <c r="TTE9" s="535"/>
      <c r="TTF9" s="535"/>
      <c r="TTG9" s="535"/>
      <c r="TTH9" s="535"/>
      <c r="TTI9" s="535"/>
      <c r="TTJ9" s="535"/>
      <c r="TTK9" s="535"/>
      <c r="TTL9" s="535"/>
      <c r="TTM9" s="535"/>
      <c r="TTN9" s="535"/>
      <c r="TTO9" s="535"/>
      <c r="TTP9" s="535"/>
      <c r="TTQ9" s="535"/>
      <c r="TTR9" s="535"/>
      <c r="TTS9" s="535"/>
      <c r="TTT9" s="535"/>
      <c r="TTU9" s="535"/>
      <c r="TTV9" s="535"/>
      <c r="TTW9" s="535"/>
      <c r="TTX9" s="535"/>
      <c r="TTY9" s="535"/>
      <c r="TTZ9" s="535"/>
      <c r="TUA9" s="535"/>
      <c r="TUB9" s="535"/>
      <c r="TUC9" s="535"/>
      <c r="TUD9" s="535"/>
      <c r="TUE9" s="535"/>
      <c r="TUF9" s="535"/>
      <c r="TUG9" s="535"/>
      <c r="TUH9" s="535"/>
      <c r="TUI9" s="535"/>
      <c r="TUJ9" s="535"/>
      <c r="TUK9" s="535"/>
      <c r="TUL9" s="535"/>
      <c r="TUM9" s="535"/>
      <c r="TUN9" s="535"/>
      <c r="TUO9" s="535"/>
      <c r="TUP9" s="535"/>
      <c r="TUQ9" s="535"/>
      <c r="TUR9" s="535"/>
      <c r="TUS9" s="535"/>
      <c r="TUT9" s="535"/>
      <c r="TUU9" s="535"/>
      <c r="TUV9" s="535"/>
      <c r="TUW9" s="535"/>
      <c r="TUX9" s="535"/>
      <c r="TUY9" s="535"/>
      <c r="TUZ9" s="535"/>
      <c r="TVA9" s="535"/>
      <c r="TVB9" s="535"/>
      <c r="TVC9" s="535"/>
      <c r="TVD9" s="535"/>
      <c r="TVE9" s="535"/>
      <c r="TVF9" s="535"/>
      <c r="TVG9" s="535"/>
      <c r="TVH9" s="535"/>
      <c r="TVI9" s="535"/>
      <c r="TVJ9" s="535"/>
      <c r="TVK9" s="535"/>
      <c r="TVL9" s="535"/>
      <c r="TVM9" s="535"/>
      <c r="TVN9" s="535"/>
      <c r="TVO9" s="535"/>
      <c r="TVP9" s="535"/>
      <c r="TVQ9" s="535"/>
      <c r="TVR9" s="535"/>
      <c r="TVS9" s="535"/>
      <c r="TVT9" s="535"/>
      <c r="TVU9" s="535"/>
      <c r="TVV9" s="535"/>
      <c r="TVW9" s="535"/>
      <c r="TVX9" s="535"/>
      <c r="TVY9" s="535"/>
      <c r="TVZ9" s="535"/>
      <c r="TWA9" s="535"/>
      <c r="TWB9" s="535"/>
      <c r="TWC9" s="535"/>
      <c r="TWD9" s="535"/>
      <c r="TWE9" s="535"/>
      <c r="TWF9" s="535"/>
      <c r="TWG9" s="535"/>
      <c r="TWH9" s="535"/>
      <c r="TWI9" s="535"/>
      <c r="TWJ9" s="535"/>
      <c r="TWK9" s="535"/>
      <c r="TWL9" s="535"/>
      <c r="TWM9" s="535"/>
      <c r="TWN9" s="535"/>
      <c r="TWO9" s="535"/>
      <c r="TWP9" s="535"/>
      <c r="TWQ9" s="535"/>
      <c r="TWR9" s="535"/>
      <c r="TWS9" s="535"/>
      <c r="TWT9" s="535"/>
      <c r="TWU9" s="535"/>
      <c r="TWV9" s="535"/>
      <c r="TWW9" s="535"/>
      <c r="TWX9" s="535"/>
      <c r="TWY9" s="535"/>
      <c r="TWZ9" s="535"/>
      <c r="TXA9" s="535"/>
      <c r="TXB9" s="535"/>
      <c r="TXC9" s="535"/>
      <c r="TXD9" s="535"/>
      <c r="TXE9" s="535"/>
      <c r="TXF9" s="535"/>
      <c r="TXG9" s="535"/>
      <c r="TXH9" s="535"/>
      <c r="TXI9" s="535"/>
      <c r="TXJ9" s="535"/>
      <c r="TXK9" s="535"/>
      <c r="TXL9" s="535"/>
      <c r="TXM9" s="535"/>
      <c r="TXN9" s="535"/>
      <c r="TXO9" s="535"/>
      <c r="TXP9" s="535"/>
      <c r="TXQ9" s="535"/>
      <c r="TXR9" s="535"/>
      <c r="TXS9" s="535"/>
      <c r="TXT9" s="535"/>
      <c r="TXU9" s="535"/>
      <c r="TXV9" s="535"/>
      <c r="TXW9" s="535"/>
      <c r="TXX9" s="535"/>
      <c r="TXY9" s="535"/>
      <c r="TXZ9" s="535"/>
      <c r="TYA9" s="535"/>
      <c r="TYB9" s="535"/>
      <c r="TYC9" s="535"/>
      <c r="TYD9" s="535"/>
      <c r="TYE9" s="535"/>
      <c r="TYF9" s="535"/>
      <c r="TYG9" s="535"/>
      <c r="TYH9" s="535"/>
      <c r="TYI9" s="535"/>
      <c r="TYJ9" s="535"/>
      <c r="TYK9" s="535"/>
      <c r="TYL9" s="535"/>
      <c r="TYM9" s="535"/>
      <c r="TYN9" s="535"/>
      <c r="TYO9" s="535"/>
      <c r="TYP9" s="535"/>
      <c r="TYQ9" s="535"/>
      <c r="TYR9" s="535"/>
      <c r="TYS9" s="535"/>
      <c r="TYT9" s="535"/>
      <c r="TYU9" s="535"/>
      <c r="TYV9" s="535"/>
      <c r="TYW9" s="535"/>
      <c r="TYX9" s="535"/>
      <c r="TYY9" s="535"/>
      <c r="TYZ9" s="535"/>
      <c r="TZA9" s="535"/>
      <c r="TZB9" s="535"/>
      <c r="TZC9" s="535"/>
      <c r="TZD9" s="535"/>
      <c r="TZE9" s="535"/>
      <c r="TZF9" s="535"/>
      <c r="TZG9" s="535"/>
      <c r="TZH9" s="535"/>
      <c r="TZI9" s="535"/>
      <c r="TZJ9" s="535"/>
      <c r="TZK9" s="535"/>
      <c r="TZL9" s="535"/>
      <c r="TZM9" s="535"/>
      <c r="TZN9" s="535"/>
      <c r="TZO9" s="535"/>
      <c r="TZP9" s="535"/>
      <c r="TZQ9" s="535"/>
      <c r="TZR9" s="535"/>
      <c r="TZS9" s="535"/>
      <c r="TZT9" s="535"/>
      <c r="TZU9" s="535"/>
      <c r="TZV9" s="535"/>
      <c r="TZW9" s="535"/>
      <c r="TZX9" s="535"/>
      <c r="TZY9" s="535"/>
      <c r="TZZ9" s="535"/>
      <c r="UAA9" s="535"/>
      <c r="UAB9" s="535"/>
      <c r="UAC9" s="535"/>
      <c r="UAD9" s="535"/>
      <c r="UAE9" s="535"/>
      <c r="UAF9" s="535"/>
      <c r="UAG9" s="535"/>
      <c r="UAH9" s="535"/>
      <c r="UAI9" s="535"/>
      <c r="UAJ9" s="535"/>
      <c r="UAK9" s="535"/>
      <c r="UAL9" s="535"/>
      <c r="UAM9" s="535"/>
      <c r="UAN9" s="535"/>
      <c r="UAO9" s="535"/>
      <c r="UAP9" s="535"/>
      <c r="UAQ9" s="535"/>
      <c r="UAR9" s="535"/>
      <c r="UAS9" s="535"/>
      <c r="UAT9" s="535"/>
      <c r="UAU9" s="535"/>
      <c r="UAV9" s="535"/>
      <c r="UAW9" s="535"/>
      <c r="UAX9" s="535"/>
      <c r="UAY9" s="535"/>
      <c r="UAZ9" s="535"/>
      <c r="UBA9" s="535"/>
      <c r="UBB9" s="535"/>
      <c r="UBC9" s="535"/>
      <c r="UBD9" s="535"/>
      <c r="UBE9" s="535"/>
      <c r="UBF9" s="535"/>
      <c r="UBG9" s="535"/>
      <c r="UBH9" s="535"/>
      <c r="UBI9" s="535"/>
      <c r="UBJ9" s="535"/>
      <c r="UBK9" s="535"/>
      <c r="UBL9" s="535"/>
      <c r="UBM9" s="535"/>
      <c r="UBN9" s="535"/>
      <c r="UBO9" s="535"/>
      <c r="UBP9" s="535"/>
      <c r="UBQ9" s="535"/>
      <c r="UBR9" s="535"/>
      <c r="UBS9" s="535"/>
      <c r="UBT9" s="535"/>
      <c r="UBU9" s="535"/>
      <c r="UBV9" s="535"/>
      <c r="UBW9" s="535"/>
      <c r="UBX9" s="535"/>
      <c r="UBY9" s="535"/>
      <c r="UBZ9" s="535"/>
      <c r="UCA9" s="535"/>
      <c r="UCB9" s="535"/>
      <c r="UCC9" s="535"/>
      <c r="UCD9" s="535"/>
      <c r="UCE9" s="535"/>
      <c r="UCF9" s="535"/>
      <c r="UCG9" s="535"/>
      <c r="UCH9" s="535"/>
      <c r="UCI9" s="535"/>
      <c r="UCJ9" s="535"/>
      <c r="UCK9" s="535"/>
      <c r="UCL9" s="535"/>
      <c r="UCM9" s="535"/>
      <c r="UCN9" s="535"/>
      <c r="UCO9" s="535"/>
      <c r="UCP9" s="535"/>
      <c r="UCQ9" s="535"/>
      <c r="UCR9" s="535"/>
      <c r="UCS9" s="535"/>
      <c r="UCT9" s="535"/>
      <c r="UCU9" s="535"/>
      <c r="UCV9" s="535"/>
      <c r="UCW9" s="535"/>
      <c r="UCX9" s="535"/>
      <c r="UCY9" s="535"/>
      <c r="UCZ9" s="535"/>
      <c r="UDA9" s="535"/>
      <c r="UDB9" s="535"/>
      <c r="UDC9" s="535"/>
      <c r="UDD9" s="535"/>
      <c r="UDE9" s="535"/>
      <c r="UDF9" s="535"/>
      <c r="UDG9" s="535"/>
      <c r="UDH9" s="535"/>
      <c r="UDI9" s="535"/>
      <c r="UDJ9" s="535"/>
      <c r="UDK9" s="535"/>
      <c r="UDL9" s="535"/>
      <c r="UDM9" s="535"/>
      <c r="UDN9" s="535"/>
      <c r="UDO9" s="535"/>
      <c r="UDP9" s="535"/>
      <c r="UDQ9" s="535"/>
      <c r="UDR9" s="535"/>
      <c r="UDS9" s="535"/>
      <c r="UDT9" s="535"/>
      <c r="UDU9" s="535"/>
      <c r="UDV9" s="535"/>
      <c r="UDW9" s="535"/>
      <c r="UDX9" s="535"/>
      <c r="UDY9" s="535"/>
      <c r="UDZ9" s="535"/>
      <c r="UEA9" s="535"/>
      <c r="UEB9" s="535"/>
      <c r="UEC9" s="535"/>
      <c r="UED9" s="535"/>
      <c r="UEE9" s="535"/>
      <c r="UEF9" s="535"/>
      <c r="UEG9" s="535"/>
      <c r="UEH9" s="535"/>
      <c r="UEI9" s="535"/>
      <c r="UEJ9" s="535"/>
      <c r="UEK9" s="535"/>
      <c r="UEL9" s="535"/>
      <c r="UEM9" s="535"/>
      <c r="UEN9" s="535"/>
      <c r="UEO9" s="535"/>
      <c r="UEP9" s="535"/>
      <c r="UEQ9" s="535"/>
      <c r="UER9" s="535"/>
      <c r="UES9" s="535"/>
      <c r="UET9" s="535"/>
      <c r="UEU9" s="535"/>
      <c r="UEV9" s="535"/>
      <c r="UEW9" s="535"/>
      <c r="UEX9" s="535"/>
      <c r="UEY9" s="535"/>
      <c r="UEZ9" s="535"/>
      <c r="UFA9" s="535"/>
      <c r="UFB9" s="535"/>
      <c r="UFC9" s="535"/>
      <c r="UFD9" s="535"/>
      <c r="UFE9" s="535"/>
      <c r="UFF9" s="535"/>
      <c r="UFG9" s="535"/>
      <c r="UFH9" s="535"/>
      <c r="UFI9" s="535"/>
      <c r="UFJ9" s="535"/>
      <c r="UFK9" s="535"/>
      <c r="UFL9" s="535"/>
      <c r="UFM9" s="535"/>
      <c r="UFN9" s="535"/>
      <c r="UFO9" s="535"/>
      <c r="UFP9" s="535"/>
      <c r="UFQ9" s="535"/>
      <c r="UFR9" s="535"/>
      <c r="UFS9" s="535"/>
      <c r="UFT9" s="535"/>
      <c r="UFU9" s="535"/>
      <c r="UFV9" s="535"/>
      <c r="UFW9" s="535"/>
      <c r="UFX9" s="535"/>
      <c r="UFY9" s="535"/>
      <c r="UFZ9" s="535"/>
      <c r="UGA9" s="535"/>
      <c r="UGB9" s="535"/>
      <c r="UGC9" s="535"/>
      <c r="UGD9" s="535"/>
      <c r="UGE9" s="535"/>
      <c r="UGF9" s="535"/>
      <c r="UGG9" s="535"/>
      <c r="UGH9" s="535"/>
      <c r="UGI9" s="535"/>
      <c r="UGJ9" s="535"/>
      <c r="UGK9" s="535"/>
      <c r="UGL9" s="535"/>
      <c r="UGM9" s="535"/>
      <c r="UGN9" s="535"/>
      <c r="UGO9" s="535"/>
      <c r="UGP9" s="535"/>
      <c r="UGQ9" s="535"/>
      <c r="UGR9" s="535"/>
      <c r="UGS9" s="535"/>
      <c r="UGT9" s="535"/>
      <c r="UGU9" s="535"/>
      <c r="UGV9" s="535"/>
      <c r="UGW9" s="535"/>
      <c r="UGX9" s="535"/>
      <c r="UGY9" s="535"/>
      <c r="UGZ9" s="535"/>
      <c r="UHA9" s="535"/>
      <c r="UHB9" s="535"/>
      <c r="UHC9" s="535"/>
      <c r="UHD9" s="535"/>
      <c r="UHE9" s="535"/>
      <c r="UHF9" s="535"/>
      <c r="UHG9" s="535"/>
      <c r="UHH9" s="535"/>
      <c r="UHI9" s="535"/>
      <c r="UHJ9" s="535"/>
      <c r="UHK9" s="535"/>
      <c r="UHL9" s="535"/>
      <c r="UHM9" s="535"/>
      <c r="UHN9" s="535"/>
      <c r="UHO9" s="535"/>
      <c r="UHP9" s="535"/>
      <c r="UHQ9" s="535"/>
      <c r="UHR9" s="535"/>
      <c r="UHS9" s="535"/>
      <c r="UHT9" s="535"/>
      <c r="UHU9" s="535"/>
      <c r="UHV9" s="535"/>
      <c r="UHW9" s="535"/>
      <c r="UHX9" s="535"/>
      <c r="UHY9" s="535"/>
      <c r="UHZ9" s="535"/>
      <c r="UIA9" s="535"/>
      <c r="UIB9" s="535"/>
      <c r="UIC9" s="535"/>
      <c r="UID9" s="535"/>
      <c r="UIE9" s="535"/>
      <c r="UIF9" s="535"/>
      <c r="UIG9" s="535"/>
      <c r="UIH9" s="535"/>
      <c r="UII9" s="535"/>
      <c r="UIJ9" s="535"/>
      <c r="UIK9" s="535"/>
      <c r="UIL9" s="535"/>
      <c r="UIM9" s="535"/>
      <c r="UIN9" s="535"/>
      <c r="UIO9" s="535"/>
      <c r="UIP9" s="535"/>
      <c r="UIQ9" s="535"/>
      <c r="UIR9" s="535"/>
      <c r="UIS9" s="535"/>
      <c r="UIT9" s="535"/>
      <c r="UIU9" s="535"/>
      <c r="UIV9" s="535"/>
      <c r="UIW9" s="535"/>
      <c r="UIX9" s="535"/>
      <c r="UIY9" s="535"/>
      <c r="UIZ9" s="535"/>
      <c r="UJA9" s="535"/>
      <c r="UJB9" s="535"/>
      <c r="UJC9" s="535"/>
      <c r="UJD9" s="535"/>
      <c r="UJE9" s="535"/>
      <c r="UJF9" s="535"/>
      <c r="UJG9" s="535"/>
      <c r="UJH9" s="535"/>
      <c r="UJI9" s="535"/>
      <c r="UJJ9" s="535"/>
      <c r="UJK9" s="535"/>
      <c r="UJL9" s="535"/>
      <c r="UJM9" s="535"/>
      <c r="UJN9" s="535"/>
      <c r="UJO9" s="535"/>
      <c r="UJP9" s="535"/>
      <c r="UJQ9" s="535"/>
      <c r="UJR9" s="535"/>
      <c r="UJS9" s="535"/>
      <c r="UJT9" s="535"/>
      <c r="UJU9" s="535"/>
      <c r="UJV9" s="535"/>
      <c r="UJW9" s="535"/>
      <c r="UJX9" s="535"/>
      <c r="UJY9" s="535"/>
      <c r="UJZ9" s="535"/>
      <c r="UKA9" s="535"/>
      <c r="UKB9" s="535"/>
      <c r="UKC9" s="535"/>
      <c r="UKD9" s="535"/>
      <c r="UKE9" s="535"/>
      <c r="UKF9" s="535"/>
      <c r="UKG9" s="535"/>
      <c r="UKH9" s="535"/>
      <c r="UKI9" s="535"/>
      <c r="UKJ9" s="535"/>
      <c r="UKK9" s="535"/>
      <c r="UKL9" s="535"/>
      <c r="UKM9" s="535"/>
      <c r="UKN9" s="535"/>
      <c r="UKO9" s="535"/>
      <c r="UKP9" s="535"/>
      <c r="UKQ9" s="535"/>
      <c r="UKR9" s="535"/>
      <c r="UKS9" s="535"/>
      <c r="UKT9" s="535"/>
      <c r="UKU9" s="535"/>
      <c r="UKV9" s="535"/>
      <c r="UKW9" s="535"/>
      <c r="UKX9" s="535"/>
      <c r="UKY9" s="535"/>
      <c r="UKZ9" s="535"/>
      <c r="ULA9" s="535"/>
      <c r="ULB9" s="535"/>
      <c r="ULC9" s="535"/>
      <c r="ULD9" s="535"/>
      <c r="ULE9" s="535"/>
      <c r="ULF9" s="535"/>
      <c r="ULG9" s="535"/>
      <c r="ULH9" s="535"/>
      <c r="ULI9" s="535"/>
      <c r="ULJ9" s="535"/>
      <c r="ULK9" s="535"/>
      <c r="ULL9" s="535"/>
      <c r="ULM9" s="535"/>
      <c r="ULN9" s="535"/>
      <c r="ULO9" s="535"/>
      <c r="ULP9" s="535"/>
      <c r="ULQ9" s="535"/>
      <c r="ULR9" s="535"/>
      <c r="ULS9" s="535"/>
      <c r="ULT9" s="535"/>
      <c r="ULU9" s="535"/>
      <c r="ULV9" s="535"/>
      <c r="ULW9" s="535"/>
      <c r="ULX9" s="535"/>
      <c r="ULY9" s="535"/>
      <c r="ULZ9" s="535"/>
      <c r="UMA9" s="535"/>
      <c r="UMB9" s="535"/>
      <c r="UMC9" s="535"/>
      <c r="UMD9" s="535"/>
      <c r="UME9" s="535"/>
      <c r="UMF9" s="535"/>
      <c r="UMG9" s="535"/>
      <c r="UMH9" s="535"/>
      <c r="UMI9" s="535"/>
      <c r="UMJ9" s="535"/>
      <c r="UMK9" s="535"/>
      <c r="UML9" s="535"/>
      <c r="UMM9" s="535"/>
      <c r="UMN9" s="535"/>
      <c r="UMO9" s="535"/>
      <c r="UMP9" s="535"/>
      <c r="UMQ9" s="535"/>
      <c r="UMR9" s="535"/>
      <c r="UMS9" s="535"/>
      <c r="UMT9" s="535"/>
      <c r="UMU9" s="535"/>
      <c r="UMV9" s="535"/>
      <c r="UMW9" s="535"/>
      <c r="UMX9" s="535"/>
      <c r="UMY9" s="535"/>
      <c r="UMZ9" s="535"/>
      <c r="UNA9" s="535"/>
      <c r="UNB9" s="535"/>
      <c r="UNC9" s="535"/>
      <c r="UND9" s="535"/>
      <c r="UNE9" s="535"/>
      <c r="UNF9" s="535"/>
      <c r="UNG9" s="535"/>
      <c r="UNH9" s="535"/>
      <c r="UNI9" s="535"/>
      <c r="UNJ9" s="535"/>
      <c r="UNK9" s="535"/>
      <c r="UNL9" s="535"/>
      <c r="UNM9" s="535"/>
      <c r="UNN9" s="535"/>
      <c r="UNO9" s="535"/>
      <c r="UNP9" s="535"/>
      <c r="UNQ9" s="535"/>
      <c r="UNR9" s="535"/>
      <c r="UNS9" s="535"/>
      <c r="UNT9" s="535"/>
      <c r="UNU9" s="535"/>
      <c r="UNV9" s="535"/>
      <c r="UNW9" s="535"/>
      <c r="UNX9" s="535"/>
      <c r="UNY9" s="535"/>
      <c r="UNZ9" s="535"/>
      <c r="UOA9" s="535"/>
      <c r="UOB9" s="535"/>
      <c r="UOC9" s="535"/>
      <c r="UOD9" s="535"/>
      <c r="UOE9" s="535"/>
      <c r="UOF9" s="535"/>
      <c r="UOG9" s="535"/>
      <c r="UOH9" s="535"/>
      <c r="UOI9" s="535"/>
      <c r="UOJ9" s="535"/>
      <c r="UOK9" s="535"/>
      <c r="UOL9" s="535"/>
      <c r="UOM9" s="535"/>
      <c r="UON9" s="535"/>
      <c r="UOO9" s="535"/>
      <c r="UOP9" s="535"/>
      <c r="UOQ9" s="535"/>
      <c r="UOR9" s="535"/>
      <c r="UOS9" s="535"/>
      <c r="UOT9" s="535"/>
      <c r="UOU9" s="535"/>
      <c r="UOV9" s="535"/>
      <c r="UOW9" s="535"/>
      <c r="UOX9" s="535"/>
      <c r="UOY9" s="535"/>
      <c r="UOZ9" s="535"/>
      <c r="UPA9" s="535"/>
      <c r="UPB9" s="535"/>
      <c r="UPC9" s="535"/>
      <c r="UPD9" s="535"/>
      <c r="UPE9" s="535"/>
      <c r="UPF9" s="535"/>
      <c r="UPG9" s="535"/>
      <c r="UPH9" s="535"/>
      <c r="UPI9" s="535"/>
      <c r="UPJ9" s="535"/>
      <c r="UPK9" s="535"/>
      <c r="UPL9" s="535"/>
      <c r="UPM9" s="535"/>
      <c r="UPN9" s="535"/>
      <c r="UPO9" s="535"/>
      <c r="UPP9" s="535"/>
      <c r="UPQ9" s="535"/>
      <c r="UPR9" s="535"/>
      <c r="UPS9" s="535"/>
      <c r="UPT9" s="535"/>
      <c r="UPU9" s="535"/>
      <c r="UPV9" s="535"/>
      <c r="UPW9" s="535"/>
      <c r="UPX9" s="535"/>
      <c r="UPY9" s="535"/>
      <c r="UPZ9" s="535"/>
      <c r="UQA9" s="535"/>
      <c r="UQB9" s="535"/>
      <c r="UQC9" s="535"/>
      <c r="UQD9" s="535"/>
      <c r="UQE9" s="535"/>
      <c r="UQF9" s="535"/>
      <c r="UQG9" s="535"/>
      <c r="UQH9" s="535"/>
      <c r="UQI9" s="535"/>
      <c r="UQJ9" s="535"/>
      <c r="UQK9" s="535"/>
      <c r="UQL9" s="535"/>
      <c r="UQM9" s="535"/>
      <c r="UQN9" s="535"/>
      <c r="UQO9" s="535"/>
      <c r="UQP9" s="535"/>
      <c r="UQQ9" s="535"/>
      <c r="UQR9" s="535"/>
      <c r="UQS9" s="535"/>
      <c r="UQT9" s="535"/>
      <c r="UQU9" s="535"/>
      <c r="UQV9" s="535"/>
      <c r="UQW9" s="535"/>
      <c r="UQX9" s="535"/>
      <c r="UQY9" s="535"/>
      <c r="UQZ9" s="535"/>
      <c r="URA9" s="535"/>
      <c r="URB9" s="535"/>
      <c r="URC9" s="535"/>
      <c r="URD9" s="535"/>
      <c r="URE9" s="535"/>
      <c r="URF9" s="535"/>
      <c r="URG9" s="535"/>
      <c r="URH9" s="535"/>
      <c r="URI9" s="535"/>
      <c r="URJ9" s="535"/>
      <c r="URK9" s="535"/>
      <c r="URL9" s="535"/>
      <c r="URM9" s="535"/>
      <c r="URN9" s="535"/>
      <c r="URO9" s="535"/>
      <c r="URP9" s="535"/>
      <c r="URQ9" s="535"/>
      <c r="URR9" s="535"/>
      <c r="URS9" s="535"/>
      <c r="URT9" s="535"/>
      <c r="URU9" s="535"/>
      <c r="URV9" s="535"/>
      <c r="URW9" s="535"/>
      <c r="URX9" s="535"/>
      <c r="URY9" s="535"/>
      <c r="URZ9" s="535"/>
      <c r="USA9" s="535"/>
      <c r="USB9" s="535"/>
      <c r="USC9" s="535"/>
      <c r="USD9" s="535"/>
      <c r="USE9" s="535"/>
      <c r="USF9" s="535"/>
      <c r="USG9" s="535"/>
      <c r="USH9" s="535"/>
      <c r="USI9" s="535"/>
      <c r="USJ9" s="535"/>
      <c r="USK9" s="535"/>
      <c r="USL9" s="535"/>
      <c r="USM9" s="535"/>
      <c r="USN9" s="535"/>
      <c r="USO9" s="535"/>
      <c r="USP9" s="535"/>
      <c r="USQ9" s="535"/>
      <c r="USR9" s="535"/>
      <c r="USS9" s="535"/>
      <c r="UST9" s="535"/>
      <c r="USU9" s="535"/>
      <c r="USV9" s="535"/>
      <c r="USW9" s="535"/>
      <c r="USX9" s="535"/>
      <c r="USY9" s="535"/>
      <c r="USZ9" s="535"/>
      <c r="UTA9" s="535"/>
      <c r="UTB9" s="535"/>
      <c r="UTC9" s="535"/>
      <c r="UTD9" s="535"/>
      <c r="UTE9" s="535"/>
      <c r="UTF9" s="535"/>
      <c r="UTG9" s="535"/>
      <c r="UTH9" s="535"/>
      <c r="UTI9" s="535"/>
      <c r="UTJ9" s="535"/>
      <c r="UTK9" s="535"/>
      <c r="UTL9" s="535"/>
      <c r="UTM9" s="535"/>
      <c r="UTN9" s="535"/>
      <c r="UTO9" s="535"/>
      <c r="UTP9" s="535"/>
      <c r="UTQ9" s="535"/>
      <c r="UTR9" s="535"/>
      <c r="UTS9" s="535"/>
      <c r="UTT9" s="535"/>
      <c r="UTU9" s="535"/>
      <c r="UTV9" s="535"/>
      <c r="UTW9" s="535"/>
      <c r="UTX9" s="535"/>
      <c r="UTY9" s="535"/>
      <c r="UTZ9" s="535"/>
      <c r="UUA9" s="535"/>
      <c r="UUB9" s="535"/>
      <c r="UUC9" s="535"/>
      <c r="UUD9" s="535"/>
      <c r="UUE9" s="535"/>
      <c r="UUF9" s="535"/>
      <c r="UUG9" s="535"/>
      <c r="UUH9" s="535"/>
      <c r="UUI9" s="535"/>
      <c r="UUJ9" s="535"/>
      <c r="UUK9" s="535"/>
      <c r="UUL9" s="535"/>
      <c r="UUM9" s="535"/>
      <c r="UUN9" s="535"/>
      <c r="UUO9" s="535"/>
      <c r="UUP9" s="535"/>
      <c r="UUQ9" s="535"/>
      <c r="UUR9" s="535"/>
      <c r="UUS9" s="535"/>
      <c r="UUT9" s="535"/>
      <c r="UUU9" s="535"/>
      <c r="UUV9" s="535"/>
      <c r="UUW9" s="535"/>
      <c r="UUX9" s="535"/>
      <c r="UUY9" s="535"/>
      <c r="UUZ9" s="535"/>
      <c r="UVA9" s="535"/>
      <c r="UVB9" s="535"/>
      <c r="UVC9" s="535"/>
      <c r="UVD9" s="535"/>
      <c r="UVE9" s="535"/>
      <c r="UVF9" s="535"/>
      <c r="UVG9" s="535"/>
      <c r="UVH9" s="535"/>
      <c r="UVI9" s="535"/>
      <c r="UVJ9" s="535"/>
      <c r="UVK9" s="535"/>
      <c r="UVL9" s="535"/>
      <c r="UVM9" s="535"/>
      <c r="UVN9" s="535"/>
      <c r="UVO9" s="535"/>
      <c r="UVP9" s="535"/>
      <c r="UVQ9" s="535"/>
      <c r="UVR9" s="535"/>
      <c r="UVS9" s="535"/>
      <c r="UVT9" s="535"/>
      <c r="UVU9" s="535"/>
      <c r="UVV9" s="535"/>
      <c r="UVW9" s="535"/>
      <c r="UVX9" s="535"/>
      <c r="UVY9" s="535"/>
      <c r="UVZ9" s="535"/>
      <c r="UWA9" s="535"/>
      <c r="UWB9" s="535"/>
      <c r="UWC9" s="535"/>
      <c r="UWD9" s="535"/>
      <c r="UWE9" s="535"/>
      <c r="UWF9" s="535"/>
      <c r="UWG9" s="535"/>
      <c r="UWH9" s="535"/>
      <c r="UWI9" s="535"/>
      <c r="UWJ9" s="535"/>
      <c r="UWK9" s="535"/>
      <c r="UWL9" s="535"/>
      <c r="UWM9" s="535"/>
      <c r="UWN9" s="535"/>
      <c r="UWO9" s="535"/>
      <c r="UWP9" s="535"/>
      <c r="UWQ9" s="535"/>
      <c r="UWR9" s="535"/>
      <c r="UWS9" s="535"/>
      <c r="UWT9" s="535"/>
      <c r="UWU9" s="535"/>
      <c r="UWV9" s="535"/>
      <c r="UWW9" s="535"/>
      <c r="UWX9" s="535"/>
      <c r="UWY9" s="535"/>
      <c r="UWZ9" s="535"/>
      <c r="UXA9" s="535"/>
      <c r="UXB9" s="535"/>
      <c r="UXC9" s="535"/>
      <c r="UXD9" s="535"/>
      <c r="UXE9" s="535"/>
      <c r="UXF9" s="535"/>
      <c r="UXG9" s="535"/>
      <c r="UXH9" s="535"/>
      <c r="UXI9" s="535"/>
      <c r="UXJ9" s="535"/>
      <c r="UXK9" s="535"/>
      <c r="UXL9" s="535"/>
      <c r="UXM9" s="535"/>
      <c r="UXN9" s="535"/>
      <c r="UXO9" s="535"/>
      <c r="UXP9" s="535"/>
      <c r="UXQ9" s="535"/>
      <c r="UXR9" s="535"/>
      <c r="UXS9" s="535"/>
      <c r="UXT9" s="535"/>
      <c r="UXU9" s="535"/>
      <c r="UXV9" s="535"/>
      <c r="UXW9" s="535"/>
      <c r="UXX9" s="535"/>
      <c r="UXY9" s="535"/>
      <c r="UXZ9" s="535"/>
      <c r="UYA9" s="535"/>
      <c r="UYB9" s="535"/>
      <c r="UYC9" s="535"/>
      <c r="UYD9" s="535"/>
      <c r="UYE9" s="535"/>
      <c r="UYF9" s="535"/>
      <c r="UYG9" s="535"/>
      <c r="UYH9" s="535"/>
      <c r="UYI9" s="535"/>
      <c r="UYJ9" s="535"/>
      <c r="UYK9" s="535"/>
      <c r="UYL9" s="535"/>
      <c r="UYM9" s="535"/>
      <c r="UYN9" s="535"/>
      <c r="UYO9" s="535"/>
      <c r="UYP9" s="535"/>
      <c r="UYQ9" s="535"/>
      <c r="UYR9" s="535"/>
      <c r="UYS9" s="535"/>
      <c r="UYT9" s="535"/>
      <c r="UYU9" s="535"/>
      <c r="UYV9" s="535"/>
      <c r="UYW9" s="535"/>
      <c r="UYX9" s="535"/>
      <c r="UYY9" s="535"/>
      <c r="UYZ9" s="535"/>
      <c r="UZA9" s="535"/>
      <c r="UZB9" s="535"/>
      <c r="UZC9" s="535"/>
      <c r="UZD9" s="535"/>
      <c r="UZE9" s="535"/>
      <c r="UZF9" s="535"/>
      <c r="UZG9" s="535"/>
      <c r="UZH9" s="535"/>
      <c r="UZI9" s="535"/>
      <c r="UZJ9" s="535"/>
      <c r="UZK9" s="535"/>
      <c r="UZL9" s="535"/>
      <c r="UZM9" s="535"/>
      <c r="UZN9" s="535"/>
      <c r="UZO9" s="535"/>
      <c r="UZP9" s="535"/>
      <c r="UZQ9" s="535"/>
      <c r="UZR9" s="535"/>
      <c r="UZS9" s="535"/>
      <c r="UZT9" s="535"/>
      <c r="UZU9" s="535"/>
      <c r="UZV9" s="535"/>
      <c r="UZW9" s="535"/>
      <c r="UZX9" s="535"/>
      <c r="UZY9" s="535"/>
      <c r="UZZ9" s="535"/>
      <c r="VAA9" s="535"/>
      <c r="VAB9" s="535"/>
      <c r="VAC9" s="535"/>
      <c r="VAD9" s="535"/>
      <c r="VAE9" s="535"/>
      <c r="VAF9" s="535"/>
      <c r="VAG9" s="535"/>
      <c r="VAH9" s="535"/>
      <c r="VAI9" s="535"/>
      <c r="VAJ9" s="535"/>
      <c r="VAK9" s="535"/>
      <c r="VAL9" s="535"/>
      <c r="VAM9" s="535"/>
      <c r="VAN9" s="535"/>
      <c r="VAO9" s="535"/>
      <c r="VAP9" s="535"/>
      <c r="VAQ9" s="535"/>
      <c r="VAR9" s="535"/>
      <c r="VAS9" s="535"/>
      <c r="VAT9" s="535"/>
      <c r="VAU9" s="535"/>
      <c r="VAV9" s="535"/>
      <c r="VAW9" s="535"/>
      <c r="VAX9" s="535"/>
      <c r="VAY9" s="535"/>
      <c r="VAZ9" s="535"/>
      <c r="VBA9" s="535"/>
      <c r="VBB9" s="535"/>
      <c r="VBC9" s="535"/>
      <c r="VBD9" s="535"/>
      <c r="VBE9" s="535"/>
      <c r="VBF9" s="535"/>
      <c r="VBG9" s="535"/>
      <c r="VBH9" s="535"/>
      <c r="VBI9" s="535"/>
      <c r="VBJ9" s="535"/>
      <c r="VBK9" s="535"/>
      <c r="VBL9" s="535"/>
      <c r="VBM9" s="535"/>
      <c r="VBN9" s="535"/>
      <c r="VBO9" s="535"/>
      <c r="VBP9" s="535"/>
      <c r="VBQ9" s="535"/>
      <c r="VBR9" s="535"/>
      <c r="VBS9" s="535"/>
      <c r="VBT9" s="535"/>
      <c r="VBU9" s="535"/>
      <c r="VBV9" s="535"/>
      <c r="VBW9" s="535"/>
      <c r="VBX9" s="535"/>
      <c r="VBY9" s="535"/>
      <c r="VBZ9" s="535"/>
      <c r="VCA9" s="535"/>
      <c r="VCB9" s="535"/>
      <c r="VCC9" s="535"/>
      <c r="VCD9" s="535"/>
      <c r="VCE9" s="535"/>
      <c r="VCF9" s="535"/>
      <c r="VCG9" s="535"/>
      <c r="VCH9" s="535"/>
      <c r="VCI9" s="535"/>
      <c r="VCJ9" s="535"/>
      <c r="VCK9" s="535"/>
      <c r="VCL9" s="535"/>
      <c r="VCM9" s="535"/>
      <c r="VCN9" s="535"/>
      <c r="VCO9" s="535"/>
      <c r="VCP9" s="535"/>
      <c r="VCQ9" s="535"/>
      <c r="VCR9" s="535"/>
      <c r="VCS9" s="535"/>
      <c r="VCT9" s="535"/>
      <c r="VCU9" s="535"/>
      <c r="VCV9" s="535"/>
      <c r="VCW9" s="535"/>
      <c r="VCX9" s="535"/>
      <c r="VCY9" s="535"/>
      <c r="VCZ9" s="535"/>
      <c r="VDA9" s="535"/>
      <c r="VDB9" s="535"/>
      <c r="VDC9" s="535"/>
      <c r="VDD9" s="535"/>
      <c r="VDE9" s="535"/>
      <c r="VDF9" s="535"/>
      <c r="VDG9" s="535"/>
      <c r="VDH9" s="535"/>
      <c r="VDI9" s="535"/>
      <c r="VDJ9" s="535"/>
      <c r="VDK9" s="535"/>
      <c r="VDL9" s="535"/>
      <c r="VDM9" s="535"/>
      <c r="VDN9" s="535"/>
      <c r="VDO9" s="535"/>
      <c r="VDP9" s="535"/>
      <c r="VDQ9" s="535"/>
      <c r="VDR9" s="535"/>
      <c r="VDS9" s="535"/>
      <c r="VDT9" s="535"/>
      <c r="VDU9" s="535"/>
      <c r="VDV9" s="535"/>
      <c r="VDW9" s="535"/>
      <c r="VDX9" s="535"/>
      <c r="VDY9" s="535"/>
      <c r="VDZ9" s="535"/>
      <c r="VEA9" s="535"/>
      <c r="VEB9" s="535"/>
      <c r="VEC9" s="535"/>
      <c r="VED9" s="535"/>
      <c r="VEE9" s="535"/>
      <c r="VEF9" s="535"/>
      <c r="VEG9" s="535"/>
      <c r="VEH9" s="535"/>
      <c r="VEI9" s="535"/>
      <c r="VEJ9" s="535"/>
      <c r="VEK9" s="535"/>
      <c r="VEL9" s="535"/>
      <c r="VEM9" s="535"/>
      <c r="VEN9" s="535"/>
      <c r="VEO9" s="535"/>
      <c r="VEP9" s="535"/>
      <c r="VEQ9" s="535"/>
      <c r="VER9" s="535"/>
      <c r="VES9" s="535"/>
      <c r="VET9" s="535"/>
      <c r="VEU9" s="535"/>
      <c r="VEV9" s="535"/>
      <c r="VEW9" s="535"/>
      <c r="VEX9" s="535"/>
      <c r="VEY9" s="535"/>
      <c r="VEZ9" s="535"/>
      <c r="VFA9" s="535"/>
      <c r="VFB9" s="535"/>
      <c r="VFC9" s="535"/>
      <c r="VFD9" s="535"/>
      <c r="VFE9" s="535"/>
      <c r="VFF9" s="535"/>
      <c r="VFG9" s="535"/>
      <c r="VFH9" s="535"/>
      <c r="VFI9" s="535"/>
      <c r="VFJ9" s="535"/>
      <c r="VFK9" s="535"/>
      <c r="VFL9" s="535"/>
      <c r="VFM9" s="535"/>
      <c r="VFN9" s="535"/>
      <c r="VFO9" s="535"/>
      <c r="VFP9" s="535"/>
      <c r="VFQ9" s="535"/>
      <c r="VFR9" s="535"/>
      <c r="VFS9" s="535"/>
      <c r="VFT9" s="535"/>
      <c r="VFU9" s="535"/>
      <c r="VFV9" s="535"/>
      <c r="VFW9" s="535"/>
      <c r="VFX9" s="535"/>
      <c r="VFY9" s="535"/>
      <c r="VFZ9" s="535"/>
      <c r="VGA9" s="535"/>
      <c r="VGB9" s="535"/>
      <c r="VGC9" s="535"/>
      <c r="VGD9" s="535"/>
      <c r="VGE9" s="535"/>
      <c r="VGF9" s="535"/>
      <c r="VGG9" s="535"/>
      <c r="VGH9" s="535"/>
      <c r="VGI9" s="535"/>
      <c r="VGJ9" s="535"/>
      <c r="VGK9" s="535"/>
      <c r="VGL9" s="535"/>
      <c r="VGM9" s="535"/>
      <c r="VGN9" s="535"/>
      <c r="VGO9" s="535"/>
      <c r="VGP9" s="535"/>
      <c r="VGQ9" s="535"/>
      <c r="VGR9" s="535"/>
      <c r="VGS9" s="535"/>
      <c r="VGT9" s="535"/>
      <c r="VGU9" s="535"/>
      <c r="VGV9" s="535"/>
      <c r="VGW9" s="535"/>
      <c r="VGX9" s="535"/>
      <c r="VGY9" s="535"/>
      <c r="VGZ9" s="535"/>
      <c r="VHA9" s="535"/>
      <c r="VHB9" s="535"/>
      <c r="VHC9" s="535"/>
      <c r="VHD9" s="535"/>
      <c r="VHE9" s="535"/>
      <c r="VHF9" s="535"/>
      <c r="VHG9" s="535"/>
      <c r="VHH9" s="535"/>
      <c r="VHI9" s="535"/>
      <c r="VHJ9" s="535"/>
      <c r="VHK9" s="535"/>
      <c r="VHL9" s="535"/>
      <c r="VHM9" s="535"/>
      <c r="VHN9" s="535"/>
      <c r="VHO9" s="535"/>
      <c r="VHP9" s="535"/>
      <c r="VHQ9" s="535"/>
      <c r="VHR9" s="535"/>
      <c r="VHS9" s="535"/>
      <c r="VHT9" s="535"/>
      <c r="VHU9" s="535"/>
      <c r="VHV9" s="535"/>
      <c r="VHW9" s="535"/>
      <c r="VHX9" s="535"/>
      <c r="VHY9" s="535"/>
      <c r="VHZ9" s="535"/>
      <c r="VIA9" s="535"/>
      <c r="VIB9" s="535"/>
      <c r="VIC9" s="535"/>
      <c r="VID9" s="535"/>
      <c r="VIE9" s="535"/>
      <c r="VIF9" s="535"/>
      <c r="VIG9" s="535"/>
      <c r="VIH9" s="535"/>
      <c r="VII9" s="535"/>
      <c r="VIJ9" s="535"/>
      <c r="VIK9" s="535"/>
      <c r="VIL9" s="535"/>
      <c r="VIM9" s="535"/>
      <c r="VIN9" s="535"/>
      <c r="VIO9" s="535"/>
      <c r="VIP9" s="535"/>
      <c r="VIQ9" s="535"/>
      <c r="VIR9" s="535"/>
      <c r="VIS9" s="535"/>
      <c r="VIT9" s="535"/>
      <c r="VIU9" s="535"/>
      <c r="VIV9" s="535"/>
      <c r="VIW9" s="535"/>
      <c r="VIX9" s="535"/>
      <c r="VIY9" s="535"/>
      <c r="VIZ9" s="535"/>
      <c r="VJA9" s="535"/>
      <c r="VJB9" s="535"/>
      <c r="VJC9" s="535"/>
      <c r="VJD9" s="535"/>
      <c r="VJE9" s="535"/>
      <c r="VJF9" s="535"/>
      <c r="VJG9" s="535"/>
      <c r="VJH9" s="535"/>
      <c r="VJI9" s="535"/>
      <c r="VJJ9" s="535"/>
      <c r="VJK9" s="535"/>
      <c r="VJL9" s="535"/>
      <c r="VJM9" s="535"/>
      <c r="VJN9" s="535"/>
      <c r="VJO9" s="535"/>
      <c r="VJP9" s="535"/>
      <c r="VJQ9" s="535"/>
      <c r="VJR9" s="535"/>
      <c r="VJS9" s="535"/>
      <c r="VJT9" s="535"/>
      <c r="VJU9" s="535"/>
      <c r="VJV9" s="535"/>
      <c r="VJW9" s="535"/>
      <c r="VJX9" s="535"/>
      <c r="VJY9" s="535"/>
      <c r="VJZ9" s="535"/>
      <c r="VKA9" s="535"/>
      <c r="VKB9" s="535"/>
      <c r="VKC9" s="535"/>
      <c r="VKD9" s="535"/>
      <c r="VKE9" s="535"/>
      <c r="VKF9" s="535"/>
      <c r="VKG9" s="535"/>
      <c r="VKH9" s="535"/>
      <c r="VKI9" s="535"/>
      <c r="VKJ9" s="535"/>
      <c r="VKK9" s="535"/>
      <c r="VKL9" s="535"/>
      <c r="VKM9" s="535"/>
      <c r="VKN9" s="535"/>
      <c r="VKO9" s="535"/>
      <c r="VKP9" s="535"/>
      <c r="VKQ9" s="535"/>
      <c r="VKR9" s="535"/>
      <c r="VKS9" s="535"/>
      <c r="VKT9" s="535"/>
      <c r="VKU9" s="535"/>
      <c r="VKV9" s="535"/>
      <c r="VKW9" s="535"/>
      <c r="VKX9" s="535"/>
      <c r="VKY9" s="535"/>
      <c r="VKZ9" s="535"/>
      <c r="VLA9" s="535"/>
      <c r="VLB9" s="535"/>
      <c r="VLC9" s="535"/>
      <c r="VLD9" s="535"/>
      <c r="VLE9" s="535"/>
      <c r="VLF9" s="535"/>
      <c r="VLG9" s="535"/>
      <c r="VLH9" s="535"/>
      <c r="VLI9" s="535"/>
      <c r="VLJ9" s="535"/>
      <c r="VLK9" s="535"/>
      <c r="VLL9" s="535"/>
      <c r="VLM9" s="535"/>
      <c r="VLN9" s="535"/>
      <c r="VLO9" s="535"/>
      <c r="VLP9" s="535"/>
      <c r="VLQ9" s="535"/>
      <c r="VLR9" s="535"/>
      <c r="VLS9" s="535"/>
      <c r="VLT9" s="535"/>
      <c r="VLU9" s="535"/>
      <c r="VLV9" s="535"/>
      <c r="VLW9" s="535"/>
      <c r="VLX9" s="535"/>
      <c r="VLY9" s="535"/>
      <c r="VLZ9" s="535"/>
      <c r="VMA9" s="535"/>
      <c r="VMB9" s="535"/>
      <c r="VMC9" s="535"/>
      <c r="VMD9" s="535"/>
      <c r="VME9" s="535"/>
      <c r="VMF9" s="535"/>
      <c r="VMG9" s="535"/>
      <c r="VMH9" s="535"/>
      <c r="VMI9" s="535"/>
      <c r="VMJ9" s="535"/>
      <c r="VMK9" s="535"/>
      <c r="VML9" s="535"/>
      <c r="VMM9" s="535"/>
      <c r="VMN9" s="535"/>
      <c r="VMO9" s="535"/>
      <c r="VMP9" s="535"/>
      <c r="VMQ9" s="535"/>
      <c r="VMR9" s="535"/>
      <c r="VMS9" s="535"/>
      <c r="VMT9" s="535"/>
      <c r="VMU9" s="535"/>
      <c r="VMV9" s="535"/>
      <c r="VMW9" s="535"/>
      <c r="VMX9" s="535"/>
      <c r="VMY9" s="535"/>
      <c r="VMZ9" s="535"/>
      <c r="VNA9" s="535"/>
      <c r="VNB9" s="535"/>
      <c r="VNC9" s="535"/>
      <c r="VND9" s="535"/>
      <c r="VNE9" s="535"/>
      <c r="VNF9" s="535"/>
      <c r="VNG9" s="535"/>
      <c r="VNH9" s="535"/>
      <c r="VNI9" s="535"/>
      <c r="VNJ9" s="535"/>
      <c r="VNK9" s="535"/>
      <c r="VNL9" s="535"/>
      <c r="VNM9" s="535"/>
      <c r="VNN9" s="535"/>
      <c r="VNO9" s="535"/>
      <c r="VNP9" s="535"/>
      <c r="VNQ9" s="535"/>
      <c r="VNR9" s="535"/>
      <c r="VNS9" s="535"/>
      <c r="VNT9" s="535"/>
      <c r="VNU9" s="535"/>
      <c r="VNV9" s="535"/>
      <c r="VNW9" s="535"/>
      <c r="VNX9" s="535"/>
      <c r="VNY9" s="535"/>
      <c r="VNZ9" s="535"/>
      <c r="VOA9" s="535"/>
      <c r="VOB9" s="535"/>
      <c r="VOC9" s="535"/>
      <c r="VOD9" s="535"/>
      <c r="VOE9" s="535"/>
      <c r="VOF9" s="535"/>
      <c r="VOG9" s="535"/>
      <c r="VOH9" s="535"/>
      <c r="VOI9" s="535"/>
      <c r="VOJ9" s="535"/>
      <c r="VOK9" s="535"/>
      <c r="VOL9" s="535"/>
      <c r="VOM9" s="535"/>
      <c r="VON9" s="535"/>
      <c r="VOO9" s="535"/>
      <c r="VOP9" s="535"/>
      <c r="VOQ9" s="535"/>
      <c r="VOR9" s="535"/>
      <c r="VOS9" s="535"/>
      <c r="VOT9" s="535"/>
      <c r="VOU9" s="535"/>
      <c r="VOV9" s="535"/>
      <c r="VOW9" s="535"/>
      <c r="VOX9" s="535"/>
      <c r="VOY9" s="535"/>
      <c r="VOZ9" s="535"/>
      <c r="VPA9" s="535"/>
      <c r="VPB9" s="535"/>
      <c r="VPC9" s="535"/>
      <c r="VPD9" s="535"/>
      <c r="VPE9" s="535"/>
      <c r="VPF9" s="535"/>
      <c r="VPG9" s="535"/>
      <c r="VPH9" s="535"/>
      <c r="VPI9" s="535"/>
      <c r="VPJ9" s="535"/>
      <c r="VPK9" s="535"/>
      <c r="VPL9" s="535"/>
      <c r="VPM9" s="535"/>
      <c r="VPN9" s="535"/>
      <c r="VPO9" s="535"/>
      <c r="VPP9" s="535"/>
      <c r="VPQ9" s="535"/>
      <c r="VPR9" s="535"/>
      <c r="VPS9" s="535"/>
      <c r="VPT9" s="535"/>
      <c r="VPU9" s="535"/>
      <c r="VPV9" s="535"/>
      <c r="VPW9" s="535"/>
      <c r="VPX9" s="535"/>
      <c r="VPY9" s="535"/>
      <c r="VPZ9" s="535"/>
      <c r="VQA9" s="535"/>
      <c r="VQB9" s="535"/>
      <c r="VQC9" s="535"/>
      <c r="VQD9" s="535"/>
      <c r="VQE9" s="535"/>
      <c r="VQF9" s="535"/>
      <c r="VQG9" s="535"/>
      <c r="VQH9" s="535"/>
      <c r="VQI9" s="535"/>
      <c r="VQJ9" s="535"/>
      <c r="VQK9" s="535"/>
      <c r="VQL9" s="535"/>
      <c r="VQM9" s="535"/>
      <c r="VQN9" s="535"/>
      <c r="VQO9" s="535"/>
      <c r="VQP9" s="535"/>
      <c r="VQQ9" s="535"/>
      <c r="VQR9" s="535"/>
      <c r="VQS9" s="535"/>
      <c r="VQT9" s="535"/>
      <c r="VQU9" s="535"/>
      <c r="VQV9" s="535"/>
      <c r="VQW9" s="535"/>
      <c r="VQX9" s="535"/>
      <c r="VQY9" s="535"/>
      <c r="VQZ9" s="535"/>
      <c r="VRA9" s="535"/>
      <c r="VRB9" s="535"/>
      <c r="VRC9" s="535"/>
      <c r="VRD9" s="535"/>
      <c r="VRE9" s="535"/>
      <c r="VRF9" s="535"/>
      <c r="VRG9" s="535"/>
      <c r="VRH9" s="535"/>
      <c r="VRI9" s="535"/>
      <c r="VRJ9" s="535"/>
      <c r="VRK9" s="535"/>
      <c r="VRL9" s="535"/>
      <c r="VRM9" s="535"/>
      <c r="VRN9" s="535"/>
      <c r="VRO9" s="535"/>
      <c r="VRP9" s="535"/>
      <c r="VRQ9" s="535"/>
      <c r="VRR9" s="535"/>
      <c r="VRS9" s="535"/>
      <c r="VRT9" s="535"/>
      <c r="VRU9" s="535"/>
      <c r="VRV9" s="535"/>
      <c r="VRW9" s="535"/>
      <c r="VRX9" s="535"/>
      <c r="VRY9" s="535"/>
      <c r="VRZ9" s="535"/>
      <c r="VSA9" s="535"/>
      <c r="VSB9" s="535"/>
      <c r="VSC9" s="535"/>
      <c r="VSD9" s="535"/>
      <c r="VSE9" s="535"/>
      <c r="VSF9" s="535"/>
      <c r="VSG9" s="535"/>
      <c r="VSH9" s="535"/>
      <c r="VSI9" s="535"/>
      <c r="VSJ9" s="535"/>
      <c r="VSK9" s="535"/>
      <c r="VSL9" s="535"/>
      <c r="VSM9" s="535"/>
      <c r="VSN9" s="535"/>
      <c r="VSO9" s="535"/>
      <c r="VSP9" s="535"/>
      <c r="VSQ9" s="535"/>
      <c r="VSR9" s="535"/>
      <c r="VSS9" s="535"/>
      <c r="VST9" s="535"/>
      <c r="VSU9" s="535"/>
      <c r="VSV9" s="535"/>
      <c r="VSW9" s="535"/>
      <c r="VSX9" s="535"/>
      <c r="VSY9" s="535"/>
      <c r="VSZ9" s="535"/>
      <c r="VTA9" s="535"/>
      <c r="VTB9" s="535"/>
      <c r="VTC9" s="535"/>
      <c r="VTD9" s="535"/>
      <c r="VTE9" s="535"/>
      <c r="VTF9" s="535"/>
      <c r="VTG9" s="535"/>
      <c r="VTH9" s="535"/>
      <c r="VTI9" s="535"/>
      <c r="VTJ9" s="535"/>
      <c r="VTK9" s="535"/>
      <c r="VTL9" s="535"/>
      <c r="VTM9" s="535"/>
      <c r="VTN9" s="535"/>
      <c r="VTO9" s="535"/>
      <c r="VTP9" s="535"/>
      <c r="VTQ9" s="535"/>
      <c r="VTR9" s="535"/>
      <c r="VTS9" s="535"/>
      <c r="VTT9" s="535"/>
      <c r="VTU9" s="535"/>
      <c r="VTV9" s="535"/>
      <c r="VTW9" s="535"/>
      <c r="VTX9" s="535"/>
      <c r="VTY9" s="535"/>
      <c r="VTZ9" s="535"/>
      <c r="VUA9" s="535"/>
      <c r="VUB9" s="535"/>
      <c r="VUC9" s="535"/>
      <c r="VUD9" s="535"/>
      <c r="VUE9" s="535"/>
      <c r="VUF9" s="535"/>
      <c r="VUG9" s="535"/>
      <c r="VUH9" s="535"/>
      <c r="VUI9" s="535"/>
      <c r="VUJ9" s="535"/>
      <c r="VUK9" s="535"/>
      <c r="VUL9" s="535"/>
      <c r="VUM9" s="535"/>
      <c r="VUN9" s="535"/>
      <c r="VUO9" s="535"/>
      <c r="VUP9" s="535"/>
      <c r="VUQ9" s="535"/>
      <c r="VUR9" s="535"/>
      <c r="VUS9" s="535"/>
      <c r="VUT9" s="535"/>
      <c r="VUU9" s="535"/>
      <c r="VUV9" s="535"/>
      <c r="VUW9" s="535"/>
      <c r="VUX9" s="535"/>
      <c r="VUY9" s="535"/>
      <c r="VUZ9" s="535"/>
      <c r="VVA9" s="535"/>
      <c r="VVB9" s="535"/>
      <c r="VVC9" s="535"/>
      <c r="VVD9" s="535"/>
      <c r="VVE9" s="535"/>
      <c r="VVF9" s="535"/>
      <c r="VVG9" s="535"/>
      <c r="VVH9" s="535"/>
      <c r="VVI9" s="535"/>
      <c r="VVJ9" s="535"/>
      <c r="VVK9" s="535"/>
      <c r="VVL9" s="535"/>
      <c r="VVM9" s="535"/>
      <c r="VVN9" s="535"/>
      <c r="VVO9" s="535"/>
      <c r="VVP9" s="535"/>
      <c r="VVQ9" s="535"/>
      <c r="VVR9" s="535"/>
      <c r="VVS9" s="535"/>
      <c r="VVT9" s="535"/>
      <c r="VVU9" s="535"/>
      <c r="VVV9" s="535"/>
      <c r="VVW9" s="535"/>
      <c r="VVX9" s="535"/>
      <c r="VVY9" s="535"/>
      <c r="VVZ9" s="535"/>
      <c r="VWA9" s="535"/>
      <c r="VWB9" s="535"/>
      <c r="VWC9" s="535"/>
      <c r="VWD9" s="535"/>
      <c r="VWE9" s="535"/>
      <c r="VWF9" s="535"/>
      <c r="VWG9" s="535"/>
      <c r="VWH9" s="535"/>
      <c r="VWI9" s="535"/>
      <c r="VWJ9" s="535"/>
      <c r="VWK9" s="535"/>
      <c r="VWL9" s="535"/>
      <c r="VWM9" s="535"/>
      <c r="VWN9" s="535"/>
      <c r="VWO9" s="535"/>
      <c r="VWP9" s="535"/>
      <c r="VWQ9" s="535"/>
      <c r="VWR9" s="535"/>
      <c r="VWS9" s="535"/>
      <c r="VWT9" s="535"/>
      <c r="VWU9" s="535"/>
      <c r="VWV9" s="535"/>
      <c r="VWW9" s="535"/>
      <c r="VWX9" s="535"/>
      <c r="VWY9" s="535"/>
      <c r="VWZ9" s="535"/>
      <c r="VXA9" s="535"/>
      <c r="VXB9" s="535"/>
      <c r="VXC9" s="535"/>
      <c r="VXD9" s="535"/>
      <c r="VXE9" s="535"/>
      <c r="VXF9" s="535"/>
      <c r="VXG9" s="535"/>
      <c r="VXH9" s="535"/>
      <c r="VXI9" s="535"/>
      <c r="VXJ9" s="535"/>
      <c r="VXK9" s="535"/>
      <c r="VXL9" s="535"/>
      <c r="VXM9" s="535"/>
      <c r="VXN9" s="535"/>
      <c r="VXO9" s="535"/>
      <c r="VXP9" s="535"/>
      <c r="VXQ9" s="535"/>
      <c r="VXR9" s="535"/>
      <c r="VXS9" s="535"/>
      <c r="VXT9" s="535"/>
      <c r="VXU9" s="535"/>
      <c r="VXV9" s="535"/>
      <c r="VXW9" s="535"/>
      <c r="VXX9" s="535"/>
      <c r="VXY9" s="535"/>
      <c r="VXZ9" s="535"/>
      <c r="VYA9" s="535"/>
      <c r="VYB9" s="535"/>
      <c r="VYC9" s="535"/>
      <c r="VYD9" s="535"/>
      <c r="VYE9" s="535"/>
      <c r="VYF9" s="535"/>
      <c r="VYG9" s="535"/>
      <c r="VYH9" s="535"/>
      <c r="VYI9" s="535"/>
      <c r="VYJ9" s="535"/>
      <c r="VYK9" s="535"/>
      <c r="VYL9" s="535"/>
      <c r="VYM9" s="535"/>
      <c r="VYN9" s="535"/>
      <c r="VYO9" s="535"/>
      <c r="VYP9" s="535"/>
      <c r="VYQ9" s="535"/>
      <c r="VYR9" s="535"/>
      <c r="VYS9" s="535"/>
      <c r="VYT9" s="535"/>
      <c r="VYU9" s="535"/>
      <c r="VYV9" s="535"/>
      <c r="VYW9" s="535"/>
      <c r="VYX9" s="535"/>
      <c r="VYY9" s="535"/>
      <c r="VYZ9" s="535"/>
      <c r="VZA9" s="535"/>
      <c r="VZB9" s="535"/>
      <c r="VZC9" s="535"/>
      <c r="VZD9" s="535"/>
      <c r="VZE9" s="535"/>
      <c r="VZF9" s="535"/>
      <c r="VZG9" s="535"/>
      <c r="VZH9" s="535"/>
      <c r="VZI9" s="535"/>
      <c r="VZJ9" s="535"/>
      <c r="VZK9" s="535"/>
      <c r="VZL9" s="535"/>
      <c r="VZM9" s="535"/>
      <c r="VZN9" s="535"/>
      <c r="VZO9" s="535"/>
      <c r="VZP9" s="535"/>
      <c r="VZQ9" s="535"/>
      <c r="VZR9" s="535"/>
      <c r="VZS9" s="535"/>
      <c r="VZT9" s="535"/>
      <c r="VZU9" s="535"/>
      <c r="VZV9" s="535"/>
      <c r="VZW9" s="535"/>
      <c r="VZX9" s="535"/>
      <c r="VZY9" s="535"/>
      <c r="VZZ9" s="535"/>
      <c r="WAA9" s="535"/>
      <c r="WAB9" s="535"/>
      <c r="WAC9" s="535"/>
      <c r="WAD9" s="535"/>
      <c r="WAE9" s="535"/>
      <c r="WAF9" s="535"/>
      <c r="WAG9" s="535"/>
      <c r="WAH9" s="535"/>
      <c r="WAI9" s="535"/>
      <c r="WAJ9" s="535"/>
      <c r="WAK9" s="535"/>
      <c r="WAL9" s="535"/>
      <c r="WAM9" s="535"/>
      <c r="WAN9" s="535"/>
      <c r="WAO9" s="535"/>
      <c r="WAP9" s="535"/>
      <c r="WAQ9" s="535"/>
      <c r="WAR9" s="535"/>
      <c r="WAS9" s="535"/>
      <c r="WAT9" s="535"/>
      <c r="WAU9" s="535"/>
      <c r="WAV9" s="535"/>
      <c r="WAW9" s="535"/>
      <c r="WAX9" s="535"/>
      <c r="WAY9" s="535"/>
      <c r="WAZ9" s="535"/>
      <c r="WBA9" s="535"/>
      <c r="WBB9" s="535"/>
      <c r="WBC9" s="535"/>
      <c r="WBD9" s="535"/>
      <c r="WBE9" s="535"/>
      <c r="WBF9" s="535"/>
      <c r="WBG9" s="535"/>
      <c r="WBH9" s="535"/>
      <c r="WBI9" s="535"/>
      <c r="WBJ9" s="535"/>
      <c r="WBK9" s="535"/>
      <c r="WBL9" s="535"/>
      <c r="WBM9" s="535"/>
      <c r="WBN9" s="535"/>
      <c r="WBO9" s="535"/>
      <c r="WBP9" s="535"/>
      <c r="WBQ9" s="535"/>
      <c r="WBR9" s="535"/>
      <c r="WBS9" s="535"/>
      <c r="WBT9" s="535"/>
      <c r="WBU9" s="535"/>
      <c r="WBV9" s="535"/>
      <c r="WBW9" s="535"/>
      <c r="WBX9" s="535"/>
      <c r="WBY9" s="535"/>
      <c r="WBZ9" s="535"/>
      <c r="WCA9" s="535"/>
      <c r="WCB9" s="535"/>
      <c r="WCC9" s="535"/>
      <c r="WCD9" s="535"/>
      <c r="WCE9" s="535"/>
      <c r="WCF9" s="535"/>
      <c r="WCG9" s="535"/>
      <c r="WCH9" s="535"/>
      <c r="WCI9" s="535"/>
      <c r="WCJ9" s="535"/>
      <c r="WCK9" s="535"/>
      <c r="WCL9" s="535"/>
      <c r="WCM9" s="535"/>
      <c r="WCN9" s="535"/>
      <c r="WCO9" s="535"/>
      <c r="WCP9" s="535"/>
      <c r="WCQ9" s="535"/>
      <c r="WCR9" s="535"/>
      <c r="WCS9" s="535"/>
      <c r="WCT9" s="535"/>
      <c r="WCU9" s="535"/>
      <c r="WCV9" s="535"/>
      <c r="WCW9" s="535"/>
      <c r="WCX9" s="535"/>
      <c r="WCY9" s="535"/>
      <c r="WCZ9" s="535"/>
      <c r="WDA9" s="535"/>
      <c r="WDB9" s="535"/>
      <c r="WDC9" s="535"/>
      <c r="WDD9" s="535"/>
      <c r="WDE9" s="535"/>
      <c r="WDF9" s="535"/>
      <c r="WDG9" s="535"/>
      <c r="WDH9" s="535"/>
      <c r="WDI9" s="535"/>
      <c r="WDJ9" s="535"/>
      <c r="WDK9" s="535"/>
      <c r="WDL9" s="535"/>
      <c r="WDM9" s="535"/>
      <c r="WDN9" s="535"/>
      <c r="WDO9" s="535"/>
      <c r="WDP9" s="535"/>
      <c r="WDQ9" s="535"/>
      <c r="WDR9" s="535"/>
      <c r="WDS9" s="535"/>
      <c r="WDT9" s="535"/>
      <c r="WDU9" s="535"/>
      <c r="WDV9" s="535"/>
      <c r="WDW9" s="535"/>
      <c r="WDX9" s="535"/>
      <c r="WDY9" s="535"/>
      <c r="WDZ9" s="535"/>
      <c r="WEA9" s="535"/>
      <c r="WEB9" s="535"/>
      <c r="WEC9" s="535"/>
      <c r="WED9" s="535"/>
      <c r="WEE9" s="535"/>
      <c r="WEF9" s="535"/>
      <c r="WEG9" s="535"/>
      <c r="WEH9" s="535"/>
      <c r="WEI9" s="535"/>
      <c r="WEJ9" s="535"/>
      <c r="WEK9" s="535"/>
      <c r="WEL9" s="535"/>
      <c r="WEM9" s="535"/>
      <c r="WEN9" s="535"/>
      <c r="WEO9" s="535"/>
      <c r="WEP9" s="535"/>
      <c r="WEQ9" s="535"/>
      <c r="WER9" s="535"/>
      <c r="WES9" s="535"/>
      <c r="WET9" s="535"/>
      <c r="WEU9" s="535"/>
      <c r="WEV9" s="535"/>
      <c r="WEW9" s="535"/>
      <c r="WEX9" s="535"/>
      <c r="WEY9" s="535"/>
      <c r="WEZ9" s="535"/>
      <c r="WFA9" s="535"/>
      <c r="WFB9" s="535"/>
      <c r="WFC9" s="535"/>
      <c r="WFD9" s="535"/>
      <c r="WFE9" s="535"/>
      <c r="WFF9" s="535"/>
      <c r="WFG9" s="535"/>
      <c r="WFH9" s="535"/>
      <c r="WFI9" s="535"/>
      <c r="WFJ9" s="535"/>
      <c r="WFK9" s="535"/>
      <c r="WFL9" s="535"/>
      <c r="WFM9" s="535"/>
      <c r="WFN9" s="535"/>
      <c r="WFO9" s="535"/>
      <c r="WFP9" s="535"/>
      <c r="WFQ9" s="535"/>
      <c r="WFR9" s="535"/>
      <c r="WFS9" s="535"/>
      <c r="WFT9" s="535"/>
      <c r="WFU9" s="535"/>
      <c r="WFV9" s="535"/>
      <c r="WFW9" s="535"/>
      <c r="WFX9" s="535"/>
      <c r="WFY9" s="535"/>
      <c r="WFZ9" s="535"/>
      <c r="WGA9" s="535"/>
      <c r="WGB9" s="535"/>
      <c r="WGC9" s="535"/>
      <c r="WGD9" s="535"/>
      <c r="WGE9" s="535"/>
      <c r="WGF9" s="535"/>
      <c r="WGG9" s="535"/>
      <c r="WGH9" s="535"/>
      <c r="WGI9" s="535"/>
      <c r="WGJ9" s="535"/>
      <c r="WGK9" s="535"/>
      <c r="WGL9" s="535"/>
      <c r="WGM9" s="535"/>
      <c r="WGN9" s="535"/>
      <c r="WGO9" s="535"/>
      <c r="WGP9" s="535"/>
      <c r="WGQ9" s="535"/>
      <c r="WGR9" s="535"/>
      <c r="WGS9" s="535"/>
      <c r="WGT9" s="535"/>
      <c r="WGU9" s="535"/>
      <c r="WGV9" s="535"/>
      <c r="WGW9" s="535"/>
      <c r="WGX9" s="535"/>
      <c r="WGY9" s="535"/>
      <c r="WGZ9" s="535"/>
      <c r="WHA9" s="535"/>
      <c r="WHB9" s="535"/>
      <c r="WHC9" s="535"/>
      <c r="WHD9" s="535"/>
      <c r="WHE9" s="535"/>
      <c r="WHF9" s="535"/>
      <c r="WHG9" s="535"/>
      <c r="WHH9" s="535"/>
      <c r="WHI9" s="535"/>
      <c r="WHJ9" s="535"/>
      <c r="WHK9" s="535"/>
      <c r="WHL9" s="535"/>
      <c r="WHM9" s="535"/>
      <c r="WHN9" s="535"/>
      <c r="WHO9" s="535"/>
      <c r="WHP9" s="535"/>
      <c r="WHQ9" s="535"/>
      <c r="WHR9" s="535"/>
      <c r="WHS9" s="535"/>
      <c r="WHT9" s="535"/>
      <c r="WHU9" s="535"/>
      <c r="WHV9" s="535"/>
      <c r="WHW9" s="535"/>
      <c r="WHX9" s="535"/>
      <c r="WHY9" s="535"/>
      <c r="WHZ9" s="535"/>
      <c r="WIA9" s="535"/>
      <c r="WIB9" s="535"/>
      <c r="WIC9" s="535"/>
      <c r="WID9" s="535"/>
      <c r="WIE9" s="535"/>
      <c r="WIF9" s="535"/>
      <c r="WIG9" s="535"/>
      <c r="WIH9" s="535"/>
      <c r="WII9" s="535"/>
      <c r="WIJ9" s="535"/>
      <c r="WIK9" s="535"/>
      <c r="WIL9" s="535"/>
      <c r="WIM9" s="535"/>
      <c r="WIN9" s="535"/>
      <c r="WIO9" s="535"/>
      <c r="WIP9" s="535"/>
      <c r="WIQ9" s="535"/>
      <c r="WIR9" s="535"/>
      <c r="WIS9" s="535"/>
      <c r="WIT9" s="535"/>
      <c r="WIU9" s="535"/>
      <c r="WIV9" s="535"/>
      <c r="WIW9" s="535"/>
      <c r="WIX9" s="535"/>
      <c r="WIY9" s="535"/>
      <c r="WIZ9" s="535"/>
      <c r="WJA9" s="535"/>
      <c r="WJB9" s="535"/>
      <c r="WJC9" s="535"/>
      <c r="WJD9" s="535"/>
      <c r="WJE9" s="535"/>
      <c r="WJF9" s="535"/>
      <c r="WJG9" s="535"/>
      <c r="WJH9" s="535"/>
      <c r="WJI9" s="535"/>
      <c r="WJJ9" s="535"/>
      <c r="WJK9" s="535"/>
      <c r="WJL9" s="535"/>
      <c r="WJM9" s="535"/>
      <c r="WJN9" s="535"/>
      <c r="WJO9" s="535"/>
      <c r="WJP9" s="535"/>
      <c r="WJQ9" s="535"/>
      <c r="WJR9" s="535"/>
      <c r="WJS9" s="535"/>
      <c r="WJT9" s="535"/>
      <c r="WJU9" s="535"/>
      <c r="WJV9" s="535"/>
      <c r="WJW9" s="535"/>
      <c r="WJX9" s="535"/>
      <c r="WJY9" s="535"/>
      <c r="WJZ9" s="535"/>
      <c r="WKA9" s="535"/>
      <c r="WKB9" s="535"/>
      <c r="WKC9" s="535"/>
      <c r="WKD9" s="535"/>
      <c r="WKE9" s="535"/>
      <c r="WKF9" s="535"/>
      <c r="WKG9" s="535"/>
      <c r="WKH9" s="535"/>
      <c r="WKI9" s="535"/>
      <c r="WKJ9" s="535"/>
      <c r="WKK9" s="535"/>
      <c r="WKL9" s="535"/>
      <c r="WKM9" s="535"/>
      <c r="WKN9" s="535"/>
      <c r="WKO9" s="535"/>
      <c r="WKP9" s="535"/>
      <c r="WKQ9" s="535"/>
      <c r="WKR9" s="535"/>
      <c r="WKS9" s="535"/>
      <c r="WKT9" s="535"/>
      <c r="WKU9" s="535"/>
      <c r="WKV9" s="535"/>
      <c r="WKW9" s="535"/>
      <c r="WKX9" s="535"/>
      <c r="WKY9" s="535"/>
      <c r="WKZ9" s="535"/>
      <c r="WLA9" s="535"/>
      <c r="WLB9" s="535"/>
      <c r="WLC9" s="535"/>
      <c r="WLD9" s="535"/>
      <c r="WLE9" s="535"/>
      <c r="WLF9" s="535"/>
      <c r="WLG9" s="535"/>
      <c r="WLH9" s="535"/>
      <c r="WLI9" s="535"/>
      <c r="WLJ9" s="535"/>
      <c r="WLK9" s="535"/>
      <c r="WLL9" s="535"/>
      <c r="WLM9" s="535"/>
      <c r="WLN9" s="535"/>
      <c r="WLO9" s="535"/>
      <c r="WLP9" s="535"/>
      <c r="WLQ9" s="535"/>
      <c r="WLR9" s="535"/>
      <c r="WLS9" s="535"/>
      <c r="WLT9" s="535"/>
      <c r="WLU9" s="535"/>
      <c r="WLV9" s="535"/>
      <c r="WLW9" s="535"/>
      <c r="WLX9" s="535"/>
      <c r="WLY9" s="535"/>
      <c r="WLZ9" s="535"/>
      <c r="WMA9" s="535"/>
      <c r="WMB9" s="535"/>
      <c r="WMC9" s="535"/>
      <c r="WMD9" s="535"/>
      <c r="WME9" s="535"/>
      <c r="WMF9" s="535"/>
      <c r="WMG9" s="535"/>
      <c r="WMH9" s="535"/>
      <c r="WMI9" s="535"/>
      <c r="WMJ9" s="535"/>
      <c r="WMK9" s="535"/>
      <c r="WML9" s="535"/>
      <c r="WMM9" s="535"/>
      <c r="WMN9" s="535"/>
      <c r="WMO9" s="535"/>
      <c r="WMP9" s="535"/>
      <c r="WMQ9" s="535"/>
      <c r="WMR9" s="535"/>
      <c r="WMS9" s="535"/>
      <c r="WMT9" s="535"/>
      <c r="WMU9" s="535"/>
      <c r="WMV9" s="535"/>
      <c r="WMW9" s="535"/>
      <c r="WMX9" s="535"/>
      <c r="WMY9" s="535"/>
      <c r="WMZ9" s="535"/>
      <c r="WNA9" s="535"/>
      <c r="WNB9" s="535"/>
      <c r="WNC9" s="535"/>
      <c r="WND9" s="535"/>
      <c r="WNE9" s="535"/>
      <c r="WNF9" s="535"/>
      <c r="WNG9" s="535"/>
      <c r="WNH9" s="535"/>
      <c r="WNI9" s="535"/>
      <c r="WNJ9" s="535"/>
      <c r="WNK9" s="535"/>
      <c r="WNL9" s="535"/>
      <c r="WNM9" s="535"/>
      <c r="WNN9" s="535"/>
      <c r="WNO9" s="535"/>
      <c r="WNP9" s="535"/>
      <c r="WNQ9" s="535"/>
      <c r="WNR9" s="535"/>
      <c r="WNS9" s="535"/>
      <c r="WNT9" s="535"/>
      <c r="WNU9" s="535"/>
      <c r="WNV9" s="535"/>
      <c r="WNW9" s="535"/>
      <c r="WNX9" s="535"/>
      <c r="WNY9" s="535"/>
      <c r="WNZ9" s="535"/>
      <c r="WOA9" s="535"/>
      <c r="WOB9" s="535"/>
      <c r="WOC9" s="535"/>
      <c r="WOD9" s="535"/>
      <c r="WOE9" s="535"/>
      <c r="WOF9" s="535"/>
      <c r="WOG9" s="535"/>
      <c r="WOH9" s="535"/>
      <c r="WOI9" s="535"/>
      <c r="WOJ9" s="535"/>
      <c r="WOK9" s="535"/>
      <c r="WOL9" s="535"/>
      <c r="WOM9" s="535"/>
      <c r="WON9" s="535"/>
      <c r="WOO9" s="535"/>
      <c r="WOP9" s="535"/>
      <c r="WOQ9" s="535"/>
      <c r="WOR9" s="535"/>
      <c r="WOS9" s="535"/>
      <c r="WOT9" s="535"/>
      <c r="WOU9" s="535"/>
      <c r="WOV9" s="535"/>
      <c r="WOW9" s="535"/>
      <c r="WOX9" s="535"/>
      <c r="WOY9" s="535"/>
      <c r="WOZ9" s="535"/>
      <c r="WPA9" s="535"/>
      <c r="WPB9" s="535"/>
      <c r="WPC9" s="535"/>
      <c r="WPD9" s="535"/>
      <c r="WPE9" s="535"/>
      <c r="WPF9" s="535"/>
      <c r="WPG9" s="535"/>
      <c r="WPH9" s="535"/>
      <c r="WPI9" s="535"/>
      <c r="WPJ9" s="535"/>
      <c r="WPK9" s="535"/>
      <c r="WPL9" s="535"/>
      <c r="WPM9" s="535"/>
      <c r="WPN9" s="535"/>
      <c r="WPO9" s="535"/>
      <c r="WPP9" s="535"/>
      <c r="WPQ9" s="535"/>
      <c r="WPR9" s="535"/>
      <c r="WPS9" s="535"/>
      <c r="WPT9" s="535"/>
      <c r="WPU9" s="535"/>
      <c r="WPV9" s="535"/>
      <c r="WPW9" s="535"/>
      <c r="WPX9" s="535"/>
      <c r="WPY9" s="535"/>
      <c r="WPZ9" s="535"/>
      <c r="WQA9" s="535"/>
      <c r="WQB9" s="535"/>
      <c r="WQC9" s="535"/>
      <c r="WQD9" s="535"/>
      <c r="WQE9" s="535"/>
      <c r="WQF9" s="535"/>
      <c r="WQG9" s="535"/>
      <c r="WQH9" s="535"/>
      <c r="WQI9" s="535"/>
      <c r="WQJ9" s="535"/>
      <c r="WQK9" s="535"/>
      <c r="WQL9" s="535"/>
      <c r="WQM9" s="535"/>
      <c r="WQN9" s="535"/>
      <c r="WQO9" s="535"/>
      <c r="WQP9" s="535"/>
      <c r="WQQ9" s="535"/>
      <c r="WQR9" s="535"/>
      <c r="WQS9" s="535"/>
      <c r="WQT9" s="535"/>
      <c r="WQU9" s="535"/>
      <c r="WQV9" s="535"/>
      <c r="WQW9" s="535"/>
      <c r="WQX9" s="535"/>
      <c r="WQY9" s="535"/>
      <c r="WQZ9" s="535"/>
      <c r="WRA9" s="535"/>
      <c r="WRB9" s="535"/>
      <c r="WRC9" s="535"/>
      <c r="WRD9" s="535"/>
      <c r="WRE9" s="535"/>
      <c r="WRF9" s="535"/>
      <c r="WRG9" s="535"/>
      <c r="WRH9" s="535"/>
      <c r="WRI9" s="535"/>
      <c r="WRJ9" s="535"/>
      <c r="WRK9" s="535"/>
      <c r="WRL9" s="535"/>
      <c r="WRM9" s="535"/>
      <c r="WRN9" s="535"/>
      <c r="WRO9" s="535"/>
      <c r="WRP9" s="535"/>
      <c r="WRQ9" s="535"/>
      <c r="WRR9" s="535"/>
      <c r="WRS9" s="535"/>
      <c r="WRT9" s="535"/>
      <c r="WRU9" s="535"/>
      <c r="WRV9" s="535"/>
      <c r="WRW9" s="535"/>
      <c r="WRX9" s="535"/>
      <c r="WRY9" s="535"/>
      <c r="WRZ9" s="535"/>
      <c r="WSA9" s="535"/>
      <c r="WSB9" s="535"/>
      <c r="WSC9" s="535"/>
      <c r="WSD9" s="535"/>
      <c r="WSE9" s="535"/>
      <c r="WSF9" s="535"/>
      <c r="WSG9" s="535"/>
      <c r="WSH9" s="535"/>
      <c r="WSI9" s="535"/>
      <c r="WSJ9" s="535"/>
      <c r="WSK9" s="535"/>
      <c r="WSL9" s="535"/>
      <c r="WSM9" s="535"/>
      <c r="WSN9" s="535"/>
      <c r="WSO9" s="535"/>
      <c r="WSP9" s="535"/>
      <c r="WSQ9" s="535"/>
      <c r="WSR9" s="535"/>
      <c r="WSS9" s="535"/>
      <c r="WST9" s="535"/>
      <c r="WSU9" s="535"/>
      <c r="WSV9" s="535"/>
      <c r="WSW9" s="535"/>
      <c r="WSX9" s="535"/>
      <c r="WSY9" s="535"/>
      <c r="WSZ9" s="535"/>
      <c r="WTA9" s="535"/>
      <c r="WTB9" s="535"/>
      <c r="WTC9" s="535"/>
      <c r="WTD9" s="535"/>
      <c r="WTE9" s="535"/>
      <c r="WTF9" s="535"/>
      <c r="WTG9" s="535"/>
      <c r="WTH9" s="535"/>
      <c r="WTI9" s="535"/>
      <c r="WTJ9" s="535"/>
      <c r="WTK9" s="535"/>
      <c r="WTL9" s="535"/>
      <c r="WTM9" s="535"/>
      <c r="WTN9" s="535"/>
      <c r="WTO9" s="535"/>
      <c r="WTP9" s="535"/>
      <c r="WTQ9" s="535"/>
      <c r="WTR9" s="535"/>
      <c r="WTS9" s="535"/>
      <c r="WTT9" s="535"/>
      <c r="WTU9" s="535"/>
      <c r="WTV9" s="535"/>
      <c r="WTW9" s="535"/>
      <c r="WTX9" s="535"/>
      <c r="WTY9" s="535"/>
      <c r="WTZ9" s="535"/>
      <c r="WUA9" s="535"/>
      <c r="WUB9" s="535"/>
      <c r="WUC9" s="535"/>
      <c r="WUD9" s="535"/>
      <c r="WUE9" s="535"/>
      <c r="WUF9" s="535"/>
      <c r="WUG9" s="535"/>
      <c r="WUH9" s="535"/>
      <c r="WUI9" s="535"/>
      <c r="WUJ9" s="535"/>
      <c r="WUK9" s="535"/>
      <c r="WUL9" s="535"/>
      <c r="WUM9" s="535"/>
      <c r="WUN9" s="535"/>
      <c r="WUO9" s="535"/>
      <c r="WUP9" s="535"/>
      <c r="WUQ9" s="535"/>
      <c r="WUR9" s="535"/>
      <c r="WUS9" s="535"/>
      <c r="WUT9" s="535"/>
      <c r="WUU9" s="535"/>
      <c r="WUV9" s="535"/>
      <c r="WUW9" s="535"/>
      <c r="WUX9" s="535"/>
      <c r="WUY9" s="535"/>
      <c r="WUZ9" s="535"/>
      <c r="WVA9" s="535"/>
      <c r="WVB9" s="535"/>
      <c r="WVC9" s="535"/>
      <c r="WVD9" s="535"/>
      <c r="WVE9" s="535"/>
      <c r="WVF9" s="535"/>
      <c r="WVG9" s="535"/>
      <c r="WVH9" s="535"/>
      <c r="WVI9" s="535"/>
      <c r="WVJ9" s="535"/>
      <c r="WVK9" s="535"/>
      <c r="WVL9" s="535"/>
      <c r="WVM9" s="535"/>
      <c r="WVN9" s="535"/>
      <c r="WVO9" s="535"/>
      <c r="WVP9" s="535"/>
      <c r="WVQ9" s="535"/>
      <c r="WVR9" s="535"/>
      <c r="WVS9" s="535"/>
      <c r="WVT9" s="535"/>
      <c r="WVU9" s="535"/>
      <c r="WVV9" s="535"/>
      <c r="WVW9" s="535"/>
      <c r="WVX9" s="535"/>
      <c r="WVY9" s="535"/>
      <c r="WVZ9" s="535"/>
      <c r="WWA9" s="535"/>
      <c r="WWB9" s="535"/>
      <c r="WWC9" s="535"/>
      <c r="WWD9" s="535"/>
      <c r="WWE9" s="535"/>
      <c r="WWF9" s="535"/>
    </row>
    <row r="10" spans="1:783 12825:16152" ht="15" customHeight="1" x14ac:dyDescent="0.25">
      <c r="A10" s="1509"/>
      <c r="B10" s="535"/>
      <c r="C10" s="1898"/>
      <c r="D10" s="1898"/>
      <c r="E10" s="1898"/>
      <c r="F10" s="1898"/>
      <c r="G10" s="1898"/>
      <c r="H10" s="1898"/>
      <c r="I10" s="1898"/>
      <c r="J10" s="1898"/>
      <c r="K10" s="1898"/>
      <c r="L10" s="1898"/>
      <c r="M10" s="1898"/>
      <c r="N10" s="1898"/>
      <c r="O10" s="1898"/>
      <c r="P10" s="1898"/>
      <c r="Q10" s="1898"/>
      <c r="R10" s="1898"/>
      <c r="S10" s="1898"/>
      <c r="T10" s="1898"/>
      <c r="U10" s="1898"/>
      <c r="V10" s="535"/>
      <c r="W10" s="535"/>
      <c r="X10" s="1509"/>
      <c r="Y10" s="1509"/>
      <c r="IX10" s="535"/>
      <c r="IY10" s="535"/>
      <c r="IZ10" s="535"/>
      <c r="JA10" s="535"/>
      <c r="JB10" s="535"/>
      <c r="JC10" s="535"/>
      <c r="JD10" s="535"/>
      <c r="JE10" s="535"/>
      <c r="JF10" s="535"/>
      <c r="JG10" s="535"/>
      <c r="JH10" s="535"/>
      <c r="JI10" s="535"/>
      <c r="JJ10" s="535"/>
      <c r="JK10" s="535"/>
      <c r="JL10" s="535"/>
      <c r="JM10" s="535"/>
      <c r="JN10" s="535"/>
      <c r="JO10" s="535"/>
      <c r="JP10" s="535"/>
      <c r="JQ10" s="535"/>
      <c r="JR10" s="535"/>
      <c r="JS10" s="535"/>
      <c r="JT10" s="535"/>
      <c r="JU10" s="535"/>
      <c r="JV10" s="535"/>
      <c r="JW10" s="535"/>
      <c r="JX10" s="535"/>
      <c r="JY10" s="535"/>
      <c r="JZ10" s="535"/>
      <c r="KA10" s="535"/>
      <c r="KB10" s="535"/>
      <c r="KC10" s="535"/>
      <c r="KD10" s="535"/>
      <c r="KE10" s="535"/>
      <c r="KF10" s="535"/>
      <c r="KG10" s="535"/>
      <c r="KH10" s="535"/>
      <c r="KI10" s="535"/>
      <c r="KJ10" s="535"/>
      <c r="KK10" s="535"/>
      <c r="KL10" s="535"/>
      <c r="KM10" s="535"/>
      <c r="KN10" s="535"/>
      <c r="KO10" s="535"/>
      <c r="KP10" s="535"/>
      <c r="KQ10" s="535"/>
      <c r="KR10" s="535"/>
      <c r="KS10" s="535"/>
      <c r="KT10" s="535"/>
      <c r="KU10" s="535"/>
      <c r="KV10" s="535"/>
      <c r="KW10" s="535"/>
      <c r="KX10" s="535"/>
      <c r="KY10" s="535"/>
      <c r="KZ10" s="535"/>
      <c r="LA10" s="535"/>
      <c r="LB10" s="535"/>
      <c r="LC10" s="535"/>
      <c r="LD10" s="535"/>
      <c r="LE10" s="535"/>
      <c r="LF10" s="535"/>
      <c r="LG10" s="535"/>
      <c r="LH10" s="535"/>
      <c r="LI10" s="535"/>
      <c r="LJ10" s="535"/>
      <c r="LK10" s="535"/>
      <c r="LL10" s="535"/>
      <c r="LM10" s="535"/>
      <c r="LN10" s="535"/>
      <c r="LO10" s="535"/>
      <c r="LP10" s="535"/>
      <c r="LQ10" s="535"/>
      <c r="LR10" s="535"/>
      <c r="LS10" s="535"/>
      <c r="LT10" s="535"/>
      <c r="LU10" s="535"/>
      <c r="LV10" s="535"/>
      <c r="LW10" s="535"/>
      <c r="LX10" s="535"/>
      <c r="LY10" s="535"/>
      <c r="LZ10" s="535"/>
      <c r="MA10" s="535"/>
      <c r="MB10" s="535"/>
      <c r="MC10" s="535"/>
      <c r="MD10" s="535"/>
      <c r="ME10" s="535"/>
      <c r="MF10" s="535"/>
      <c r="MG10" s="535"/>
      <c r="MH10" s="535"/>
      <c r="MI10" s="535"/>
      <c r="MJ10" s="535"/>
      <c r="MK10" s="535"/>
      <c r="ML10" s="535"/>
      <c r="MM10" s="535"/>
      <c r="MN10" s="535"/>
      <c r="MO10" s="535"/>
      <c r="MP10" s="535"/>
      <c r="MQ10" s="535"/>
      <c r="MR10" s="535"/>
      <c r="MS10" s="535"/>
      <c r="MT10" s="535"/>
      <c r="MU10" s="535"/>
      <c r="MV10" s="535"/>
      <c r="MW10" s="535"/>
      <c r="MX10" s="535"/>
      <c r="MY10" s="535"/>
      <c r="MZ10" s="535"/>
      <c r="NA10" s="535"/>
      <c r="NB10" s="535"/>
      <c r="NC10" s="535"/>
      <c r="ND10" s="535"/>
      <c r="NE10" s="535"/>
      <c r="NF10" s="535"/>
      <c r="NG10" s="535"/>
      <c r="NH10" s="535"/>
      <c r="NI10" s="535"/>
      <c r="NJ10" s="535"/>
      <c r="NK10" s="535"/>
      <c r="NL10" s="535"/>
      <c r="NM10" s="535"/>
      <c r="NN10" s="535"/>
      <c r="NO10" s="535"/>
      <c r="NP10" s="535"/>
      <c r="NQ10" s="535"/>
      <c r="NR10" s="535"/>
      <c r="NS10" s="535"/>
      <c r="NT10" s="535"/>
      <c r="NU10" s="535"/>
      <c r="NV10" s="535"/>
      <c r="NW10" s="535"/>
      <c r="NX10" s="535"/>
      <c r="NY10" s="535"/>
      <c r="NZ10" s="535"/>
      <c r="OA10" s="535"/>
      <c r="OB10" s="535"/>
      <c r="OC10" s="535"/>
      <c r="OD10" s="535"/>
      <c r="OE10" s="535"/>
      <c r="OF10" s="535"/>
      <c r="OG10" s="535"/>
      <c r="OH10" s="535"/>
      <c r="OI10" s="535"/>
      <c r="OJ10" s="535"/>
      <c r="OK10" s="535"/>
      <c r="OL10" s="535"/>
      <c r="OM10" s="535"/>
      <c r="ON10" s="535"/>
      <c r="OO10" s="535"/>
      <c r="OP10" s="535"/>
      <c r="OQ10" s="535"/>
      <c r="OR10" s="535"/>
      <c r="OS10" s="535"/>
      <c r="OT10" s="535"/>
      <c r="OU10" s="535"/>
      <c r="OV10" s="535"/>
      <c r="OW10" s="535"/>
      <c r="OX10" s="535"/>
      <c r="OY10" s="535"/>
      <c r="OZ10" s="535"/>
      <c r="PA10" s="535"/>
      <c r="PB10" s="535"/>
      <c r="PC10" s="535"/>
      <c r="PD10" s="535"/>
      <c r="PE10" s="535"/>
      <c r="PF10" s="535"/>
      <c r="PG10" s="535"/>
      <c r="PH10" s="535"/>
      <c r="PI10" s="535"/>
      <c r="PJ10" s="535"/>
      <c r="PK10" s="535"/>
      <c r="PL10" s="535"/>
      <c r="PM10" s="535"/>
      <c r="PN10" s="535"/>
      <c r="PO10" s="535"/>
      <c r="PP10" s="535"/>
      <c r="PQ10" s="535"/>
      <c r="PR10" s="535"/>
      <c r="PS10" s="535"/>
      <c r="PT10" s="535"/>
      <c r="PU10" s="535"/>
      <c r="PV10" s="535"/>
      <c r="PW10" s="535"/>
      <c r="PX10" s="535"/>
      <c r="PY10" s="535"/>
      <c r="PZ10" s="535"/>
      <c r="QA10" s="535"/>
      <c r="QB10" s="535"/>
      <c r="QC10" s="535"/>
      <c r="QD10" s="535"/>
      <c r="QE10" s="535"/>
      <c r="QF10" s="535"/>
      <c r="QG10" s="535"/>
      <c r="QH10" s="535"/>
      <c r="QI10" s="535"/>
      <c r="QJ10" s="535"/>
      <c r="QK10" s="535"/>
      <c r="QL10" s="535"/>
      <c r="QM10" s="535"/>
      <c r="QN10" s="535"/>
      <c r="QO10" s="535"/>
      <c r="QP10" s="535"/>
      <c r="QQ10" s="535"/>
      <c r="QR10" s="535"/>
      <c r="QS10" s="535"/>
      <c r="QT10" s="535"/>
      <c r="QU10" s="535"/>
      <c r="QV10" s="535"/>
      <c r="QW10" s="535"/>
      <c r="QX10" s="535"/>
      <c r="QY10" s="535"/>
      <c r="QZ10" s="535"/>
      <c r="RA10" s="535"/>
      <c r="RB10" s="535"/>
      <c r="RC10" s="535"/>
      <c r="RD10" s="535"/>
      <c r="RE10" s="535"/>
      <c r="RF10" s="535"/>
      <c r="RG10" s="535"/>
      <c r="RH10" s="535"/>
      <c r="RI10" s="535"/>
      <c r="RJ10" s="535"/>
      <c r="RK10" s="535"/>
      <c r="RL10" s="535"/>
      <c r="RM10" s="535"/>
      <c r="RN10" s="535"/>
      <c r="RO10" s="535"/>
      <c r="RP10" s="535"/>
      <c r="RQ10" s="535"/>
      <c r="RR10" s="535"/>
      <c r="RS10" s="535"/>
      <c r="RT10" s="535"/>
      <c r="RU10" s="535"/>
      <c r="RV10" s="535"/>
      <c r="RW10" s="535"/>
      <c r="RX10" s="535"/>
      <c r="RY10" s="535"/>
      <c r="RZ10" s="535"/>
      <c r="SA10" s="535"/>
      <c r="SB10" s="535"/>
      <c r="SC10" s="535"/>
      <c r="SD10" s="535"/>
      <c r="SE10" s="535"/>
      <c r="SF10" s="535"/>
      <c r="SG10" s="535"/>
      <c r="SH10" s="535"/>
      <c r="SI10" s="535"/>
      <c r="SJ10" s="535"/>
      <c r="SK10" s="535"/>
      <c r="SL10" s="535"/>
      <c r="SM10" s="535"/>
      <c r="SN10" s="535"/>
      <c r="SO10" s="535"/>
      <c r="SP10" s="535"/>
      <c r="SQ10" s="535"/>
      <c r="SR10" s="535"/>
      <c r="SS10" s="535"/>
      <c r="ST10" s="535"/>
      <c r="SU10" s="535"/>
      <c r="SV10" s="535"/>
      <c r="SW10" s="535"/>
      <c r="SX10" s="535"/>
      <c r="SY10" s="535"/>
      <c r="SZ10" s="535"/>
      <c r="TA10" s="535"/>
      <c r="TB10" s="535"/>
      <c r="TC10" s="535"/>
      <c r="TD10" s="535"/>
      <c r="TE10" s="535"/>
      <c r="TF10" s="535"/>
      <c r="TG10" s="535"/>
      <c r="TH10" s="535"/>
      <c r="TI10" s="535"/>
      <c r="TJ10" s="535"/>
      <c r="TK10" s="535"/>
      <c r="TL10" s="535"/>
      <c r="TM10" s="535"/>
      <c r="TN10" s="535"/>
      <c r="TO10" s="535"/>
      <c r="TP10" s="535"/>
      <c r="TQ10" s="535"/>
      <c r="TR10" s="535"/>
      <c r="TS10" s="535"/>
      <c r="TT10" s="535"/>
      <c r="TU10" s="535"/>
      <c r="TV10" s="535"/>
      <c r="TW10" s="535"/>
      <c r="TX10" s="535"/>
      <c r="TY10" s="535"/>
      <c r="TZ10" s="535"/>
      <c r="UA10" s="535"/>
      <c r="UB10" s="535"/>
      <c r="UC10" s="535"/>
      <c r="UD10" s="535"/>
      <c r="UE10" s="535"/>
      <c r="UF10" s="535"/>
      <c r="UG10" s="535"/>
      <c r="UH10" s="535"/>
      <c r="UI10" s="535"/>
      <c r="UJ10" s="535"/>
      <c r="UK10" s="535"/>
      <c r="UL10" s="535"/>
      <c r="UM10" s="535"/>
      <c r="UN10" s="535"/>
      <c r="UO10" s="535"/>
      <c r="UP10" s="535"/>
      <c r="UQ10" s="535"/>
      <c r="UR10" s="535"/>
      <c r="US10" s="535"/>
      <c r="UT10" s="535"/>
      <c r="UU10" s="535"/>
      <c r="UV10" s="535"/>
      <c r="UW10" s="535"/>
      <c r="UX10" s="535"/>
      <c r="UY10" s="535"/>
      <c r="UZ10" s="535"/>
      <c r="VA10" s="535"/>
      <c r="VB10" s="535"/>
      <c r="VC10" s="535"/>
      <c r="VD10" s="535"/>
      <c r="VE10" s="535"/>
      <c r="VF10" s="535"/>
      <c r="VG10" s="535"/>
      <c r="VH10" s="535"/>
      <c r="VI10" s="535"/>
      <c r="VJ10" s="535"/>
      <c r="VK10" s="535"/>
      <c r="VL10" s="535"/>
      <c r="VM10" s="535"/>
      <c r="VN10" s="535"/>
      <c r="VO10" s="535"/>
      <c r="VP10" s="535"/>
      <c r="VQ10" s="535"/>
      <c r="VR10" s="535"/>
      <c r="VS10" s="535"/>
      <c r="VT10" s="535"/>
      <c r="VU10" s="535"/>
      <c r="VV10" s="535"/>
      <c r="VW10" s="535"/>
      <c r="VX10" s="535"/>
      <c r="VY10" s="535"/>
      <c r="VZ10" s="535"/>
      <c r="WA10" s="535"/>
      <c r="WB10" s="535"/>
      <c r="WC10" s="535"/>
      <c r="WD10" s="535"/>
      <c r="WE10" s="535"/>
      <c r="WF10" s="535"/>
      <c r="WG10" s="535"/>
      <c r="WH10" s="535"/>
      <c r="WI10" s="535"/>
      <c r="WJ10" s="535"/>
      <c r="WK10" s="535"/>
      <c r="WL10" s="535"/>
      <c r="WM10" s="535"/>
      <c r="WN10" s="535"/>
      <c r="WO10" s="535"/>
      <c r="WP10" s="535"/>
      <c r="WQ10" s="535"/>
      <c r="WR10" s="535"/>
      <c r="WS10" s="535"/>
      <c r="WT10" s="535"/>
      <c r="WU10" s="535"/>
      <c r="WV10" s="535"/>
      <c r="WW10" s="535"/>
      <c r="WX10" s="535"/>
      <c r="WY10" s="535"/>
      <c r="WZ10" s="535"/>
      <c r="XA10" s="535"/>
      <c r="XB10" s="535"/>
      <c r="XC10" s="535"/>
      <c r="XD10" s="535"/>
      <c r="XE10" s="535"/>
      <c r="XF10" s="535"/>
      <c r="XG10" s="535"/>
      <c r="XH10" s="535"/>
      <c r="XI10" s="535"/>
      <c r="XJ10" s="535"/>
      <c r="XK10" s="535"/>
      <c r="XL10" s="535"/>
      <c r="XM10" s="535"/>
      <c r="XN10" s="535"/>
      <c r="XO10" s="535"/>
      <c r="XP10" s="535"/>
      <c r="XQ10" s="535"/>
      <c r="XR10" s="535"/>
      <c r="XS10" s="535"/>
      <c r="XT10" s="535"/>
      <c r="XU10" s="535"/>
      <c r="XV10" s="535"/>
      <c r="XW10" s="535"/>
      <c r="XX10" s="535"/>
      <c r="XY10" s="535"/>
      <c r="XZ10" s="535"/>
      <c r="YA10" s="535"/>
      <c r="YB10" s="535"/>
      <c r="YC10" s="535"/>
      <c r="YD10" s="535"/>
      <c r="YE10" s="535"/>
      <c r="YF10" s="535"/>
      <c r="YG10" s="535"/>
      <c r="YH10" s="535"/>
      <c r="YI10" s="535"/>
      <c r="YJ10" s="535"/>
      <c r="YK10" s="535"/>
      <c r="YL10" s="535"/>
      <c r="YM10" s="535"/>
      <c r="YN10" s="535"/>
      <c r="YO10" s="535"/>
      <c r="YP10" s="535"/>
      <c r="YQ10" s="535"/>
      <c r="YR10" s="535"/>
      <c r="YS10" s="535"/>
      <c r="YT10" s="535"/>
      <c r="YU10" s="535"/>
      <c r="YV10" s="535"/>
      <c r="YW10" s="535"/>
      <c r="YX10" s="535"/>
      <c r="YY10" s="535"/>
      <c r="YZ10" s="535"/>
      <c r="ZA10" s="535"/>
      <c r="ZB10" s="535"/>
      <c r="ZC10" s="535"/>
      <c r="ZD10" s="535"/>
      <c r="ZE10" s="535"/>
      <c r="ZF10" s="535"/>
      <c r="ZG10" s="535"/>
      <c r="ZH10" s="535"/>
      <c r="ZI10" s="535"/>
      <c r="ZJ10" s="535"/>
      <c r="ZK10" s="535"/>
      <c r="ZL10" s="535"/>
      <c r="ZM10" s="535"/>
      <c r="ZN10" s="535"/>
      <c r="ZO10" s="535"/>
      <c r="ZP10" s="535"/>
      <c r="ZQ10" s="535"/>
      <c r="ZR10" s="535"/>
      <c r="ZS10" s="535"/>
      <c r="ZT10" s="535"/>
      <c r="ZU10" s="535"/>
      <c r="ZV10" s="535"/>
      <c r="ZW10" s="535"/>
      <c r="ZX10" s="535"/>
      <c r="ZY10" s="535"/>
      <c r="ZZ10" s="535"/>
      <c r="AAA10" s="535"/>
      <c r="AAB10" s="535"/>
      <c r="AAC10" s="535"/>
      <c r="AAD10" s="535"/>
      <c r="AAE10" s="535"/>
      <c r="AAF10" s="535"/>
      <c r="AAG10" s="535"/>
      <c r="AAH10" s="535"/>
      <c r="AAI10" s="535"/>
      <c r="AAJ10" s="535"/>
      <c r="AAK10" s="535"/>
      <c r="AAL10" s="535"/>
      <c r="AAM10" s="535"/>
      <c r="AAN10" s="535"/>
      <c r="AAO10" s="535"/>
      <c r="AAP10" s="535"/>
      <c r="AAQ10" s="535"/>
      <c r="AAR10" s="535"/>
      <c r="AAS10" s="535"/>
      <c r="AAT10" s="535"/>
      <c r="AAU10" s="535"/>
      <c r="AAV10" s="535"/>
      <c r="AAW10" s="535"/>
      <c r="AAX10" s="535"/>
      <c r="AAY10" s="535"/>
      <c r="AAZ10" s="535"/>
      <c r="ABA10" s="535"/>
      <c r="ABB10" s="535"/>
      <c r="ABC10" s="535"/>
      <c r="ABD10" s="535"/>
      <c r="ABE10" s="535"/>
      <c r="ABF10" s="535"/>
      <c r="ABG10" s="535"/>
      <c r="ABH10" s="535"/>
      <c r="ABI10" s="535"/>
      <c r="ABJ10" s="535"/>
      <c r="ABK10" s="535"/>
      <c r="ABL10" s="535"/>
      <c r="ABM10" s="535"/>
      <c r="ABN10" s="535"/>
      <c r="ABO10" s="535"/>
      <c r="ABP10" s="535"/>
      <c r="ABQ10" s="535"/>
      <c r="ABR10" s="535"/>
      <c r="ABS10" s="535"/>
      <c r="ABT10" s="535"/>
      <c r="ABU10" s="535"/>
      <c r="ABV10" s="535"/>
      <c r="ABW10" s="535"/>
      <c r="ABX10" s="535"/>
      <c r="ABY10" s="535"/>
      <c r="ABZ10" s="535"/>
      <c r="ACA10" s="535"/>
      <c r="ACB10" s="535"/>
      <c r="ACC10" s="535"/>
      <c r="ACD10" s="535"/>
      <c r="ACE10" s="535"/>
      <c r="ACF10" s="535"/>
      <c r="ACG10" s="535"/>
      <c r="ACH10" s="535"/>
      <c r="ACI10" s="535"/>
      <c r="ACJ10" s="535"/>
      <c r="ACK10" s="535"/>
      <c r="ACL10" s="535"/>
      <c r="ACM10" s="535"/>
      <c r="ACN10" s="535"/>
      <c r="ACO10" s="535"/>
      <c r="ACP10" s="535"/>
      <c r="ACQ10" s="535"/>
      <c r="ACR10" s="535"/>
      <c r="ACS10" s="535"/>
      <c r="ACT10" s="535"/>
      <c r="ACU10" s="535"/>
      <c r="ACV10" s="535"/>
      <c r="ACW10" s="535"/>
      <c r="ACX10" s="535"/>
      <c r="ACY10" s="535"/>
      <c r="ACZ10" s="535"/>
      <c r="ADA10" s="535"/>
      <c r="ADB10" s="535"/>
      <c r="ADC10" s="535"/>
      <c r="RYG10" s="535"/>
      <c r="RYH10" s="535"/>
      <c r="RYI10" s="535"/>
      <c r="RYJ10" s="535"/>
      <c r="RYK10" s="535"/>
      <c r="RYL10" s="535"/>
      <c r="RYM10" s="535"/>
      <c r="RYN10" s="535"/>
      <c r="RYO10" s="535"/>
      <c r="RYP10" s="535"/>
      <c r="RYQ10" s="535"/>
      <c r="RYR10" s="535"/>
      <c r="RYS10" s="535"/>
      <c r="RYT10" s="535"/>
      <c r="RYU10" s="535"/>
      <c r="RYV10" s="535"/>
      <c r="RYW10" s="535"/>
      <c r="RYX10" s="535"/>
      <c r="RYY10" s="535"/>
      <c r="RYZ10" s="535"/>
      <c r="RZA10" s="535"/>
      <c r="RZB10" s="535"/>
      <c r="RZC10" s="535"/>
      <c r="RZD10" s="535"/>
      <c r="RZE10" s="535"/>
      <c r="RZF10" s="535"/>
      <c r="RZG10" s="535"/>
      <c r="RZH10" s="535"/>
      <c r="RZI10" s="535"/>
      <c r="RZJ10" s="535"/>
      <c r="RZK10" s="535"/>
      <c r="RZL10" s="535"/>
      <c r="RZM10" s="535"/>
      <c r="RZN10" s="535"/>
      <c r="RZO10" s="535"/>
      <c r="RZP10" s="535"/>
      <c r="RZQ10" s="535"/>
      <c r="RZR10" s="535"/>
      <c r="RZS10" s="535"/>
      <c r="RZT10" s="535"/>
      <c r="RZU10" s="535"/>
      <c r="RZV10" s="535"/>
      <c r="RZW10" s="535"/>
      <c r="RZX10" s="535"/>
      <c r="RZY10" s="535"/>
      <c r="RZZ10" s="535"/>
      <c r="SAA10" s="535"/>
      <c r="SAB10" s="535"/>
      <c r="SAC10" s="535"/>
      <c r="SAD10" s="535"/>
      <c r="SAE10" s="535"/>
      <c r="SAF10" s="535"/>
      <c r="SAG10" s="535"/>
      <c r="SAH10" s="535"/>
      <c r="SAI10" s="535"/>
      <c r="SAJ10" s="535"/>
      <c r="SAK10" s="535"/>
      <c r="SAL10" s="535"/>
      <c r="SAM10" s="535"/>
      <c r="SAN10" s="535"/>
      <c r="SAO10" s="535"/>
      <c r="SAP10" s="535"/>
      <c r="SAQ10" s="535"/>
      <c r="SAR10" s="535"/>
      <c r="SAS10" s="535"/>
      <c r="SAT10" s="535"/>
      <c r="SAU10" s="535"/>
      <c r="SAV10" s="535"/>
      <c r="SAW10" s="535"/>
      <c r="SAX10" s="535"/>
      <c r="SAY10" s="535"/>
      <c r="SAZ10" s="535"/>
      <c r="SBA10" s="535"/>
      <c r="SBB10" s="535"/>
      <c r="SBC10" s="535"/>
      <c r="SBD10" s="535"/>
      <c r="SBE10" s="535"/>
      <c r="SBF10" s="535"/>
      <c r="SBG10" s="535"/>
      <c r="SBH10" s="535"/>
      <c r="SBI10" s="535"/>
      <c r="SBJ10" s="535"/>
      <c r="SBK10" s="535"/>
      <c r="SBL10" s="535"/>
      <c r="SBM10" s="535"/>
      <c r="SBN10" s="535"/>
      <c r="SBO10" s="535"/>
      <c r="SBP10" s="535"/>
      <c r="SBQ10" s="535"/>
      <c r="SBR10" s="535"/>
      <c r="SBS10" s="535"/>
      <c r="SBT10" s="535"/>
      <c r="SBU10" s="535"/>
      <c r="SBV10" s="535"/>
      <c r="SBW10" s="535"/>
      <c r="SBX10" s="535"/>
      <c r="SBY10" s="535"/>
      <c r="SBZ10" s="535"/>
      <c r="SCA10" s="535"/>
      <c r="SCB10" s="535"/>
      <c r="SCC10" s="535"/>
      <c r="SCD10" s="535"/>
      <c r="SCE10" s="535"/>
      <c r="SCF10" s="535"/>
      <c r="SCG10" s="535"/>
      <c r="SCH10" s="535"/>
      <c r="SCI10" s="535"/>
      <c r="SCJ10" s="535"/>
      <c r="SCK10" s="535"/>
      <c r="SCL10" s="535"/>
      <c r="SCM10" s="535"/>
      <c r="SCN10" s="535"/>
      <c r="SCO10" s="535"/>
      <c r="SCP10" s="535"/>
      <c r="SCQ10" s="535"/>
      <c r="SCR10" s="535"/>
      <c r="SCS10" s="535"/>
      <c r="SCT10" s="535"/>
      <c r="SCU10" s="535"/>
      <c r="SCV10" s="535"/>
      <c r="SCW10" s="535"/>
      <c r="SCX10" s="535"/>
      <c r="SCY10" s="535"/>
      <c r="SCZ10" s="535"/>
      <c r="SDA10" s="535"/>
      <c r="SDB10" s="535"/>
      <c r="SDC10" s="535"/>
      <c r="SDD10" s="535"/>
      <c r="SDE10" s="535"/>
      <c r="SDF10" s="535"/>
      <c r="SDG10" s="535"/>
      <c r="SDH10" s="535"/>
      <c r="SDI10" s="535"/>
      <c r="SDJ10" s="535"/>
      <c r="SDK10" s="535"/>
      <c r="SDL10" s="535"/>
      <c r="SDM10" s="535"/>
      <c r="SDN10" s="535"/>
      <c r="SDO10" s="535"/>
      <c r="SDP10" s="535"/>
      <c r="SDQ10" s="535"/>
      <c r="SDR10" s="535"/>
      <c r="SDS10" s="535"/>
      <c r="SDT10" s="535"/>
      <c r="SDU10" s="535"/>
      <c r="SDV10" s="535"/>
      <c r="SDW10" s="535"/>
      <c r="SDX10" s="535"/>
      <c r="SDY10" s="535"/>
      <c r="SDZ10" s="535"/>
      <c r="SEA10" s="535"/>
      <c r="SEB10" s="535"/>
      <c r="SEC10" s="535"/>
      <c r="SED10" s="535"/>
      <c r="SEE10" s="535"/>
      <c r="SEF10" s="535"/>
      <c r="SEG10" s="535"/>
      <c r="SEH10" s="535"/>
      <c r="SEI10" s="535"/>
      <c r="SEJ10" s="535"/>
      <c r="SEK10" s="535"/>
      <c r="SEL10" s="535"/>
      <c r="SEM10" s="535"/>
      <c r="SEN10" s="535"/>
      <c r="SEO10" s="535"/>
      <c r="SEP10" s="535"/>
      <c r="SEQ10" s="535"/>
      <c r="SER10" s="535"/>
      <c r="SES10" s="535"/>
      <c r="SET10" s="535"/>
      <c r="SEU10" s="535"/>
      <c r="SEV10" s="535"/>
      <c r="SEW10" s="535"/>
      <c r="SEX10" s="535"/>
      <c r="SEY10" s="535"/>
      <c r="SEZ10" s="535"/>
      <c r="SFA10" s="535"/>
      <c r="SFB10" s="535"/>
      <c r="SFC10" s="535"/>
      <c r="SFD10" s="535"/>
      <c r="SFE10" s="535"/>
      <c r="SFF10" s="535"/>
      <c r="SFG10" s="535"/>
      <c r="SFH10" s="535"/>
      <c r="SFI10" s="535"/>
      <c r="SFJ10" s="535"/>
      <c r="SFK10" s="535"/>
      <c r="SFL10" s="535"/>
      <c r="SFM10" s="535"/>
      <c r="SFN10" s="535"/>
      <c r="SFO10" s="535"/>
      <c r="SFP10" s="535"/>
      <c r="SFQ10" s="535"/>
      <c r="SFR10" s="535"/>
      <c r="SFS10" s="535"/>
      <c r="SFT10" s="535"/>
      <c r="SFU10" s="535"/>
      <c r="SFV10" s="535"/>
      <c r="SFW10" s="535"/>
      <c r="SFX10" s="535"/>
      <c r="SFY10" s="535"/>
      <c r="SFZ10" s="535"/>
      <c r="SGA10" s="535"/>
      <c r="SGB10" s="535"/>
      <c r="SGC10" s="535"/>
      <c r="SGD10" s="535"/>
      <c r="SGE10" s="535"/>
      <c r="SGF10" s="535"/>
      <c r="SGG10" s="535"/>
      <c r="SGH10" s="535"/>
      <c r="SGI10" s="535"/>
      <c r="SGJ10" s="535"/>
      <c r="SGK10" s="535"/>
      <c r="SGL10" s="535"/>
      <c r="SGM10" s="535"/>
      <c r="SGN10" s="535"/>
      <c r="SGO10" s="535"/>
      <c r="SGP10" s="535"/>
      <c r="SGQ10" s="535"/>
      <c r="SGR10" s="535"/>
      <c r="SGS10" s="535"/>
      <c r="SGT10" s="535"/>
      <c r="SGU10" s="535"/>
      <c r="SGV10" s="535"/>
      <c r="SGW10" s="535"/>
      <c r="SGX10" s="535"/>
      <c r="SGY10" s="535"/>
      <c r="SGZ10" s="535"/>
      <c r="SHA10" s="535"/>
      <c r="SHB10" s="535"/>
      <c r="SHC10" s="535"/>
      <c r="SHD10" s="535"/>
      <c r="SHE10" s="535"/>
      <c r="SHF10" s="535"/>
      <c r="SHG10" s="535"/>
      <c r="SHH10" s="535"/>
      <c r="SHI10" s="535"/>
      <c r="SHJ10" s="535"/>
      <c r="SHK10" s="535"/>
      <c r="SHL10" s="535"/>
      <c r="SHM10" s="535"/>
      <c r="SHN10" s="535"/>
      <c r="SHO10" s="535"/>
      <c r="SHP10" s="535"/>
      <c r="SHQ10" s="535"/>
      <c r="SHR10" s="535"/>
      <c r="SHS10" s="535"/>
      <c r="SHT10" s="535"/>
      <c r="SHU10" s="535"/>
      <c r="SHV10" s="535"/>
      <c r="SHW10" s="535"/>
      <c r="SHX10" s="535"/>
      <c r="SHY10" s="535"/>
      <c r="SHZ10" s="535"/>
      <c r="SIA10" s="535"/>
      <c r="SIB10" s="535"/>
      <c r="SIC10" s="535"/>
      <c r="SID10" s="535"/>
      <c r="SIE10" s="535"/>
      <c r="SIF10" s="535"/>
      <c r="SIG10" s="535"/>
      <c r="SIH10" s="535"/>
      <c r="SII10" s="535"/>
      <c r="SIJ10" s="535"/>
      <c r="SIK10" s="535"/>
      <c r="SIL10" s="535"/>
      <c r="SIM10" s="535"/>
      <c r="SIN10" s="535"/>
      <c r="SIO10" s="535"/>
      <c r="SIP10" s="535"/>
      <c r="SIQ10" s="535"/>
      <c r="SIR10" s="535"/>
      <c r="SIS10" s="535"/>
      <c r="SIT10" s="535"/>
      <c r="SIU10" s="535"/>
      <c r="SIV10" s="535"/>
      <c r="SIW10" s="535"/>
      <c r="SIX10" s="535"/>
      <c r="SIY10" s="535"/>
      <c r="SIZ10" s="535"/>
      <c r="SJA10" s="535"/>
      <c r="SJB10" s="535"/>
      <c r="SJC10" s="535"/>
      <c r="SJD10" s="535"/>
      <c r="SJE10" s="535"/>
      <c r="SJF10" s="535"/>
      <c r="SJG10" s="535"/>
      <c r="SJH10" s="535"/>
      <c r="SJI10" s="535"/>
      <c r="SJJ10" s="535"/>
      <c r="SJK10" s="535"/>
      <c r="SJL10" s="535"/>
      <c r="SJM10" s="535"/>
      <c r="SJN10" s="535"/>
      <c r="SJO10" s="535"/>
      <c r="SJP10" s="535"/>
      <c r="SJQ10" s="535"/>
      <c r="SJR10" s="535"/>
      <c r="SJS10" s="535"/>
      <c r="SJT10" s="535"/>
      <c r="SJU10" s="535"/>
      <c r="SJV10" s="535"/>
      <c r="SJW10" s="535"/>
      <c r="SJX10" s="535"/>
      <c r="SJY10" s="535"/>
      <c r="SJZ10" s="535"/>
      <c r="SKA10" s="535"/>
      <c r="SKB10" s="535"/>
      <c r="SKC10" s="535"/>
      <c r="SKD10" s="535"/>
      <c r="SKE10" s="535"/>
      <c r="SKF10" s="535"/>
      <c r="SKG10" s="535"/>
      <c r="SKH10" s="535"/>
      <c r="SKI10" s="535"/>
      <c r="SKJ10" s="535"/>
      <c r="SKK10" s="535"/>
      <c r="SKL10" s="535"/>
      <c r="SKM10" s="535"/>
      <c r="SKN10" s="535"/>
      <c r="SKO10" s="535"/>
      <c r="SKP10" s="535"/>
      <c r="SKQ10" s="535"/>
      <c r="SKR10" s="535"/>
      <c r="SKS10" s="535"/>
      <c r="SKT10" s="535"/>
      <c r="SKU10" s="535"/>
      <c r="SKV10" s="535"/>
      <c r="SKW10" s="535"/>
      <c r="SKX10" s="535"/>
      <c r="SKY10" s="535"/>
      <c r="SKZ10" s="535"/>
      <c r="SLA10" s="535"/>
      <c r="SLB10" s="535"/>
      <c r="SLC10" s="535"/>
      <c r="SLD10" s="535"/>
      <c r="SLE10" s="535"/>
      <c r="SLF10" s="535"/>
      <c r="SLG10" s="535"/>
      <c r="SLH10" s="535"/>
      <c r="SLI10" s="535"/>
      <c r="SLJ10" s="535"/>
      <c r="SLK10" s="535"/>
      <c r="SLL10" s="535"/>
      <c r="SLM10" s="535"/>
      <c r="SLN10" s="535"/>
      <c r="SLO10" s="535"/>
      <c r="SLP10" s="535"/>
      <c r="SLQ10" s="535"/>
      <c r="SLR10" s="535"/>
      <c r="SLS10" s="535"/>
      <c r="SLT10" s="535"/>
      <c r="SLU10" s="535"/>
      <c r="SLV10" s="535"/>
      <c r="SLW10" s="535"/>
      <c r="SLX10" s="535"/>
      <c r="SLY10" s="535"/>
      <c r="SLZ10" s="535"/>
      <c r="SMA10" s="535"/>
      <c r="SMB10" s="535"/>
      <c r="SMC10" s="535"/>
      <c r="SMD10" s="535"/>
      <c r="SME10" s="535"/>
      <c r="SMF10" s="535"/>
      <c r="SMG10" s="535"/>
      <c r="SMH10" s="535"/>
      <c r="SMI10" s="535"/>
      <c r="SMJ10" s="535"/>
      <c r="SMK10" s="535"/>
      <c r="SML10" s="535"/>
      <c r="SMM10" s="535"/>
      <c r="SMN10" s="535"/>
      <c r="SMO10" s="535"/>
      <c r="SMP10" s="535"/>
      <c r="SMQ10" s="535"/>
      <c r="SMR10" s="535"/>
      <c r="SMS10" s="535"/>
      <c r="SMT10" s="535"/>
      <c r="SMU10" s="535"/>
      <c r="SMV10" s="535"/>
      <c r="SMW10" s="535"/>
      <c r="SMX10" s="535"/>
      <c r="SMY10" s="535"/>
      <c r="SMZ10" s="535"/>
      <c r="SNA10" s="535"/>
      <c r="SNB10" s="535"/>
      <c r="SNC10" s="535"/>
      <c r="SND10" s="535"/>
      <c r="SNE10" s="535"/>
      <c r="SNF10" s="535"/>
      <c r="SNG10" s="535"/>
      <c r="SNH10" s="535"/>
      <c r="SNI10" s="535"/>
      <c r="SNJ10" s="535"/>
      <c r="SNK10" s="535"/>
      <c r="SNL10" s="535"/>
      <c r="SNM10" s="535"/>
      <c r="SNN10" s="535"/>
      <c r="SNO10" s="535"/>
      <c r="SNP10" s="535"/>
      <c r="SNQ10" s="535"/>
      <c r="SNR10" s="535"/>
      <c r="SNS10" s="535"/>
      <c r="SNT10" s="535"/>
      <c r="SNU10" s="535"/>
      <c r="SNV10" s="535"/>
      <c r="SNW10" s="535"/>
      <c r="SNX10" s="535"/>
      <c r="SNY10" s="535"/>
      <c r="SNZ10" s="535"/>
      <c r="SOA10" s="535"/>
      <c r="SOB10" s="535"/>
      <c r="SOC10" s="535"/>
      <c r="SOD10" s="535"/>
      <c r="SOE10" s="535"/>
      <c r="SOF10" s="535"/>
      <c r="SOG10" s="535"/>
      <c r="SOH10" s="535"/>
      <c r="SOI10" s="535"/>
      <c r="SOJ10" s="535"/>
      <c r="SOK10" s="535"/>
      <c r="SOL10" s="535"/>
      <c r="SOM10" s="535"/>
      <c r="SON10" s="535"/>
      <c r="SOO10" s="535"/>
      <c r="SOP10" s="535"/>
      <c r="SOQ10" s="535"/>
      <c r="SOR10" s="535"/>
      <c r="SOS10" s="535"/>
      <c r="SOT10" s="535"/>
      <c r="SOU10" s="535"/>
      <c r="SOV10" s="535"/>
      <c r="SOW10" s="535"/>
      <c r="SOX10" s="535"/>
      <c r="SOY10" s="535"/>
      <c r="SOZ10" s="535"/>
      <c r="SPA10" s="535"/>
      <c r="SPB10" s="535"/>
      <c r="SPC10" s="535"/>
      <c r="SPD10" s="535"/>
      <c r="SPE10" s="535"/>
      <c r="SPF10" s="535"/>
      <c r="SPG10" s="535"/>
      <c r="SPH10" s="535"/>
      <c r="SPI10" s="535"/>
      <c r="SPJ10" s="535"/>
      <c r="SPK10" s="535"/>
      <c r="SPL10" s="535"/>
      <c r="SPM10" s="535"/>
      <c r="SPN10" s="535"/>
      <c r="SPO10" s="535"/>
      <c r="SPP10" s="535"/>
      <c r="SPQ10" s="535"/>
      <c r="SPR10" s="535"/>
      <c r="SPS10" s="535"/>
      <c r="SPT10" s="535"/>
      <c r="SPU10" s="535"/>
      <c r="SPV10" s="535"/>
      <c r="SPW10" s="535"/>
      <c r="SPX10" s="535"/>
      <c r="SPY10" s="535"/>
      <c r="SPZ10" s="535"/>
      <c r="SQA10" s="535"/>
      <c r="SQB10" s="535"/>
      <c r="SQC10" s="535"/>
      <c r="SQD10" s="535"/>
      <c r="SQE10" s="535"/>
      <c r="SQF10" s="535"/>
      <c r="SQG10" s="535"/>
      <c r="SQH10" s="535"/>
      <c r="SQI10" s="535"/>
      <c r="SQJ10" s="535"/>
      <c r="SQK10" s="535"/>
      <c r="SQL10" s="535"/>
      <c r="SQM10" s="535"/>
      <c r="SQN10" s="535"/>
      <c r="SQO10" s="535"/>
      <c r="SQP10" s="535"/>
      <c r="SQQ10" s="535"/>
      <c r="SQR10" s="535"/>
      <c r="SQS10" s="535"/>
      <c r="SQT10" s="535"/>
      <c r="SQU10" s="535"/>
      <c r="SQV10" s="535"/>
      <c r="SQW10" s="535"/>
      <c r="SQX10" s="535"/>
      <c r="SQY10" s="535"/>
      <c r="SQZ10" s="535"/>
      <c r="SRA10" s="535"/>
      <c r="SRB10" s="535"/>
      <c r="SRC10" s="535"/>
      <c r="SRD10" s="535"/>
      <c r="SRE10" s="535"/>
      <c r="SRF10" s="535"/>
      <c r="SRG10" s="535"/>
      <c r="SRH10" s="535"/>
      <c r="SRI10" s="535"/>
      <c r="SRJ10" s="535"/>
      <c r="SRK10" s="535"/>
      <c r="SRL10" s="535"/>
      <c r="SRM10" s="535"/>
      <c r="SRN10" s="535"/>
      <c r="SRO10" s="535"/>
      <c r="SRP10" s="535"/>
      <c r="SRQ10" s="535"/>
      <c r="SRR10" s="535"/>
      <c r="SRS10" s="535"/>
      <c r="SRT10" s="535"/>
      <c r="SRU10" s="535"/>
      <c r="SRV10" s="535"/>
      <c r="SRW10" s="535"/>
      <c r="SRX10" s="535"/>
      <c r="SRY10" s="535"/>
      <c r="SRZ10" s="535"/>
      <c r="SSA10" s="535"/>
      <c r="SSB10" s="535"/>
      <c r="SSC10" s="535"/>
      <c r="SSD10" s="535"/>
      <c r="SSE10" s="535"/>
      <c r="SSF10" s="535"/>
      <c r="SSG10" s="535"/>
      <c r="SSH10" s="535"/>
      <c r="SSI10" s="535"/>
      <c r="SSJ10" s="535"/>
      <c r="SSK10" s="535"/>
      <c r="SSL10" s="535"/>
      <c r="SSM10" s="535"/>
      <c r="SSN10" s="535"/>
      <c r="SSO10" s="535"/>
      <c r="SSP10" s="535"/>
      <c r="SSQ10" s="535"/>
      <c r="SSR10" s="535"/>
      <c r="SSS10" s="535"/>
      <c r="SST10" s="535"/>
      <c r="SSU10" s="535"/>
      <c r="SSV10" s="535"/>
      <c r="SSW10" s="535"/>
      <c r="SSX10" s="535"/>
      <c r="SSY10" s="535"/>
      <c r="SSZ10" s="535"/>
      <c r="STA10" s="535"/>
      <c r="STB10" s="535"/>
      <c r="STC10" s="535"/>
      <c r="STD10" s="535"/>
      <c r="STE10" s="535"/>
      <c r="STF10" s="535"/>
      <c r="STG10" s="535"/>
      <c r="STH10" s="535"/>
      <c r="STI10" s="535"/>
      <c r="STJ10" s="535"/>
      <c r="STK10" s="535"/>
      <c r="STL10" s="535"/>
      <c r="STM10" s="535"/>
      <c r="STN10" s="535"/>
      <c r="STO10" s="535"/>
      <c r="STP10" s="535"/>
      <c r="STQ10" s="535"/>
      <c r="STR10" s="535"/>
      <c r="STS10" s="535"/>
      <c r="STT10" s="535"/>
      <c r="STU10" s="535"/>
      <c r="STV10" s="535"/>
      <c r="STW10" s="535"/>
      <c r="STX10" s="535"/>
      <c r="STY10" s="535"/>
      <c r="STZ10" s="535"/>
      <c r="SUA10" s="535"/>
      <c r="SUB10" s="535"/>
      <c r="SUC10" s="535"/>
      <c r="SUD10" s="535"/>
      <c r="SUE10" s="535"/>
      <c r="SUF10" s="535"/>
      <c r="SUG10" s="535"/>
      <c r="SUH10" s="535"/>
      <c r="SUI10" s="535"/>
      <c r="SUJ10" s="535"/>
      <c r="SUK10" s="535"/>
      <c r="SUL10" s="535"/>
      <c r="SUM10" s="535"/>
      <c r="SUN10" s="535"/>
      <c r="SUO10" s="535"/>
      <c r="SUP10" s="535"/>
      <c r="SUQ10" s="535"/>
      <c r="SUR10" s="535"/>
      <c r="SUS10" s="535"/>
      <c r="SUT10" s="535"/>
      <c r="SUU10" s="535"/>
      <c r="SUV10" s="535"/>
      <c r="SUW10" s="535"/>
      <c r="SUX10" s="535"/>
      <c r="SUY10" s="535"/>
      <c r="SUZ10" s="535"/>
      <c r="SVA10" s="535"/>
      <c r="SVB10" s="535"/>
      <c r="SVC10" s="535"/>
      <c r="SVD10" s="535"/>
      <c r="SVE10" s="535"/>
      <c r="SVF10" s="535"/>
      <c r="SVG10" s="535"/>
      <c r="SVH10" s="535"/>
      <c r="SVI10" s="535"/>
      <c r="SVJ10" s="535"/>
      <c r="SVK10" s="535"/>
      <c r="SVL10" s="535"/>
      <c r="SVM10" s="535"/>
      <c r="SVN10" s="535"/>
      <c r="SVO10" s="535"/>
      <c r="SVP10" s="535"/>
      <c r="SVQ10" s="535"/>
      <c r="SVR10" s="535"/>
      <c r="SVS10" s="535"/>
      <c r="SVT10" s="535"/>
      <c r="SVU10" s="535"/>
      <c r="SVV10" s="535"/>
      <c r="SVW10" s="535"/>
      <c r="SVX10" s="535"/>
      <c r="SVY10" s="535"/>
      <c r="SVZ10" s="535"/>
      <c r="SWA10" s="535"/>
      <c r="SWB10" s="535"/>
      <c r="SWC10" s="535"/>
      <c r="SWD10" s="535"/>
      <c r="SWE10" s="535"/>
      <c r="SWF10" s="535"/>
      <c r="SWG10" s="535"/>
      <c r="SWH10" s="535"/>
      <c r="SWI10" s="535"/>
      <c r="SWJ10" s="535"/>
      <c r="SWK10" s="535"/>
      <c r="SWL10" s="535"/>
      <c r="SWM10" s="535"/>
      <c r="SWN10" s="535"/>
      <c r="SWO10" s="535"/>
      <c r="SWP10" s="535"/>
      <c r="SWQ10" s="535"/>
      <c r="SWR10" s="535"/>
      <c r="SWS10" s="535"/>
      <c r="SWT10" s="535"/>
      <c r="SWU10" s="535"/>
      <c r="SWV10" s="535"/>
      <c r="SWW10" s="535"/>
      <c r="SWX10" s="535"/>
      <c r="SWY10" s="535"/>
      <c r="SWZ10" s="535"/>
      <c r="SXA10" s="535"/>
      <c r="SXB10" s="535"/>
      <c r="SXC10" s="535"/>
      <c r="SXD10" s="535"/>
      <c r="SXE10" s="535"/>
      <c r="SXF10" s="535"/>
      <c r="SXG10" s="535"/>
      <c r="SXH10" s="535"/>
      <c r="SXI10" s="535"/>
      <c r="SXJ10" s="535"/>
      <c r="SXK10" s="535"/>
      <c r="SXL10" s="535"/>
      <c r="SXM10" s="535"/>
      <c r="SXN10" s="535"/>
      <c r="SXO10" s="535"/>
      <c r="SXP10" s="535"/>
      <c r="SXQ10" s="535"/>
      <c r="SXR10" s="535"/>
      <c r="SXS10" s="535"/>
      <c r="SXT10" s="535"/>
      <c r="SXU10" s="535"/>
      <c r="SXV10" s="535"/>
      <c r="SXW10" s="535"/>
      <c r="SXX10" s="535"/>
      <c r="SXY10" s="535"/>
      <c r="SXZ10" s="535"/>
      <c r="SYA10" s="535"/>
      <c r="SYB10" s="535"/>
      <c r="SYC10" s="535"/>
      <c r="SYD10" s="535"/>
      <c r="SYE10" s="535"/>
      <c r="SYF10" s="535"/>
      <c r="SYG10" s="535"/>
      <c r="SYH10" s="535"/>
      <c r="SYI10" s="535"/>
      <c r="SYJ10" s="535"/>
      <c r="SYK10" s="535"/>
      <c r="SYL10" s="535"/>
      <c r="SYM10" s="535"/>
      <c r="SYN10" s="535"/>
      <c r="SYO10" s="535"/>
      <c r="SYP10" s="535"/>
      <c r="SYQ10" s="535"/>
      <c r="SYR10" s="535"/>
      <c r="SYS10" s="535"/>
      <c r="SYT10" s="535"/>
      <c r="SYU10" s="535"/>
      <c r="SYV10" s="535"/>
      <c r="SYW10" s="535"/>
      <c r="SYX10" s="535"/>
      <c r="SYY10" s="535"/>
      <c r="SYZ10" s="535"/>
      <c r="SZA10" s="535"/>
      <c r="SZB10" s="535"/>
      <c r="SZC10" s="535"/>
      <c r="SZD10" s="535"/>
      <c r="SZE10" s="535"/>
      <c r="SZF10" s="535"/>
      <c r="SZG10" s="535"/>
      <c r="SZH10" s="535"/>
      <c r="SZI10" s="535"/>
      <c r="SZJ10" s="535"/>
      <c r="SZK10" s="535"/>
      <c r="SZL10" s="535"/>
      <c r="SZM10" s="535"/>
      <c r="SZN10" s="535"/>
      <c r="SZO10" s="535"/>
      <c r="SZP10" s="535"/>
      <c r="SZQ10" s="535"/>
      <c r="SZR10" s="535"/>
      <c r="SZS10" s="535"/>
      <c r="SZT10" s="535"/>
      <c r="SZU10" s="535"/>
      <c r="SZV10" s="535"/>
      <c r="SZW10" s="535"/>
      <c r="SZX10" s="535"/>
      <c r="SZY10" s="535"/>
      <c r="SZZ10" s="535"/>
      <c r="TAA10" s="535"/>
      <c r="TAB10" s="535"/>
      <c r="TAC10" s="535"/>
      <c r="TAD10" s="535"/>
      <c r="TAE10" s="535"/>
      <c r="TAF10" s="535"/>
      <c r="TAG10" s="535"/>
      <c r="TAH10" s="535"/>
      <c r="TAI10" s="535"/>
      <c r="TAJ10" s="535"/>
      <c r="TAK10" s="535"/>
      <c r="TAL10" s="535"/>
      <c r="TAM10" s="535"/>
      <c r="TAN10" s="535"/>
      <c r="TAO10" s="535"/>
      <c r="TAP10" s="535"/>
      <c r="TAQ10" s="535"/>
      <c r="TAR10" s="535"/>
      <c r="TAS10" s="535"/>
      <c r="TAT10" s="535"/>
      <c r="TAU10" s="535"/>
      <c r="TAV10" s="535"/>
      <c r="TAW10" s="535"/>
      <c r="TAX10" s="535"/>
      <c r="TAY10" s="535"/>
      <c r="TAZ10" s="535"/>
      <c r="TBA10" s="535"/>
      <c r="TBB10" s="535"/>
      <c r="TBC10" s="535"/>
      <c r="TBD10" s="535"/>
      <c r="TBE10" s="535"/>
      <c r="TBF10" s="535"/>
      <c r="TBG10" s="535"/>
      <c r="TBH10" s="535"/>
      <c r="TBI10" s="535"/>
      <c r="TBJ10" s="535"/>
      <c r="TBK10" s="535"/>
      <c r="TBL10" s="535"/>
      <c r="TBM10" s="535"/>
      <c r="TBN10" s="535"/>
      <c r="TBO10" s="535"/>
      <c r="TBP10" s="535"/>
      <c r="TBQ10" s="535"/>
      <c r="TBR10" s="535"/>
      <c r="TBS10" s="535"/>
      <c r="TBT10" s="535"/>
      <c r="TBU10" s="535"/>
      <c r="TBV10" s="535"/>
      <c r="TBW10" s="535"/>
      <c r="TBX10" s="535"/>
      <c r="TBY10" s="535"/>
      <c r="TBZ10" s="535"/>
      <c r="TCA10" s="535"/>
      <c r="TCB10" s="535"/>
      <c r="TCC10" s="535"/>
      <c r="TCD10" s="535"/>
      <c r="TCE10" s="535"/>
      <c r="TCF10" s="535"/>
      <c r="TCG10" s="535"/>
      <c r="TCH10" s="535"/>
      <c r="TCI10" s="535"/>
      <c r="TCJ10" s="535"/>
      <c r="TCK10" s="535"/>
      <c r="TCL10" s="535"/>
      <c r="TCM10" s="535"/>
      <c r="TCN10" s="535"/>
      <c r="TCO10" s="535"/>
      <c r="TCP10" s="535"/>
      <c r="TCQ10" s="535"/>
      <c r="TCR10" s="535"/>
      <c r="TCS10" s="535"/>
      <c r="TCT10" s="535"/>
      <c r="TCU10" s="535"/>
      <c r="TCV10" s="535"/>
      <c r="TCW10" s="535"/>
      <c r="TCX10" s="535"/>
      <c r="TCY10" s="535"/>
      <c r="TCZ10" s="535"/>
      <c r="TDA10" s="535"/>
      <c r="TDB10" s="535"/>
      <c r="TDC10" s="535"/>
      <c r="TDD10" s="535"/>
      <c r="TDE10" s="535"/>
      <c r="TDF10" s="535"/>
      <c r="TDG10" s="535"/>
      <c r="TDH10" s="535"/>
      <c r="TDI10" s="535"/>
      <c r="TDJ10" s="535"/>
      <c r="TDK10" s="535"/>
      <c r="TDL10" s="535"/>
      <c r="TDM10" s="535"/>
      <c r="TDN10" s="535"/>
      <c r="TDO10" s="535"/>
      <c r="TDP10" s="535"/>
      <c r="TDQ10" s="535"/>
      <c r="TDR10" s="535"/>
      <c r="TDS10" s="535"/>
      <c r="TDT10" s="535"/>
      <c r="TDU10" s="535"/>
      <c r="TDV10" s="535"/>
      <c r="TDW10" s="535"/>
      <c r="TDX10" s="535"/>
      <c r="TDY10" s="535"/>
      <c r="TDZ10" s="535"/>
      <c r="TEA10" s="535"/>
      <c r="TEB10" s="535"/>
      <c r="TEC10" s="535"/>
      <c r="TED10" s="535"/>
      <c r="TEE10" s="535"/>
      <c r="TEF10" s="535"/>
      <c r="TEG10" s="535"/>
      <c r="TEH10" s="535"/>
      <c r="TEI10" s="535"/>
      <c r="TEJ10" s="535"/>
      <c r="TEK10" s="535"/>
      <c r="TEL10" s="535"/>
      <c r="TEM10" s="535"/>
      <c r="TEN10" s="535"/>
      <c r="TEO10" s="535"/>
      <c r="TEP10" s="535"/>
      <c r="TEQ10" s="535"/>
      <c r="TER10" s="535"/>
      <c r="TES10" s="535"/>
      <c r="TET10" s="535"/>
      <c r="TEU10" s="535"/>
      <c r="TEV10" s="535"/>
      <c r="TEW10" s="535"/>
      <c r="TEX10" s="535"/>
      <c r="TEY10" s="535"/>
      <c r="TEZ10" s="535"/>
      <c r="TFA10" s="535"/>
      <c r="TFB10" s="535"/>
      <c r="TFC10" s="535"/>
      <c r="TFD10" s="535"/>
      <c r="TFE10" s="535"/>
      <c r="TFF10" s="535"/>
      <c r="TFG10" s="535"/>
      <c r="TFH10" s="535"/>
      <c r="TFI10" s="535"/>
      <c r="TFJ10" s="535"/>
      <c r="TFK10" s="535"/>
      <c r="TFL10" s="535"/>
      <c r="TFM10" s="535"/>
      <c r="TFN10" s="535"/>
      <c r="TFO10" s="535"/>
      <c r="TFP10" s="535"/>
      <c r="TFQ10" s="535"/>
      <c r="TFR10" s="535"/>
      <c r="TFS10" s="535"/>
      <c r="TFT10" s="535"/>
      <c r="TFU10" s="535"/>
      <c r="TFV10" s="535"/>
      <c r="TFW10" s="535"/>
      <c r="TFX10" s="535"/>
      <c r="TFY10" s="535"/>
      <c r="TFZ10" s="535"/>
      <c r="TGA10" s="535"/>
      <c r="TGB10" s="535"/>
      <c r="TGC10" s="535"/>
      <c r="TGD10" s="535"/>
      <c r="TGE10" s="535"/>
      <c r="TGF10" s="535"/>
      <c r="TGG10" s="535"/>
      <c r="TGH10" s="535"/>
      <c r="TGI10" s="535"/>
      <c r="TGJ10" s="535"/>
      <c r="TGK10" s="535"/>
      <c r="TGL10" s="535"/>
      <c r="TGM10" s="535"/>
      <c r="TGN10" s="535"/>
      <c r="TGO10" s="535"/>
      <c r="TGP10" s="535"/>
      <c r="TGQ10" s="535"/>
      <c r="TGR10" s="535"/>
      <c r="TGS10" s="535"/>
      <c r="TGT10" s="535"/>
      <c r="TGU10" s="535"/>
      <c r="TGV10" s="535"/>
      <c r="TGW10" s="535"/>
      <c r="TGX10" s="535"/>
      <c r="TGY10" s="535"/>
      <c r="TGZ10" s="535"/>
      <c r="THA10" s="535"/>
      <c r="THB10" s="535"/>
      <c r="THC10" s="535"/>
      <c r="THD10" s="535"/>
      <c r="THE10" s="535"/>
      <c r="THF10" s="535"/>
      <c r="THG10" s="535"/>
      <c r="THH10" s="535"/>
      <c r="THI10" s="535"/>
      <c r="THJ10" s="535"/>
      <c r="THK10" s="535"/>
      <c r="THL10" s="535"/>
      <c r="THM10" s="535"/>
      <c r="THN10" s="535"/>
      <c r="THO10" s="535"/>
      <c r="THP10" s="535"/>
      <c r="THQ10" s="535"/>
      <c r="THR10" s="535"/>
      <c r="THS10" s="535"/>
      <c r="THT10" s="535"/>
      <c r="THU10" s="535"/>
      <c r="THV10" s="535"/>
      <c r="THW10" s="535"/>
      <c r="THX10" s="535"/>
      <c r="THY10" s="535"/>
      <c r="THZ10" s="535"/>
      <c r="TIA10" s="535"/>
      <c r="TIB10" s="535"/>
      <c r="TIC10" s="535"/>
      <c r="TID10" s="535"/>
      <c r="TIE10" s="535"/>
      <c r="TIF10" s="535"/>
      <c r="TIG10" s="535"/>
      <c r="TIH10" s="535"/>
      <c r="TII10" s="535"/>
      <c r="TIJ10" s="535"/>
      <c r="TIK10" s="535"/>
      <c r="TIL10" s="535"/>
      <c r="TIM10" s="535"/>
      <c r="TIN10" s="535"/>
      <c r="TIO10" s="535"/>
      <c r="TIP10" s="535"/>
      <c r="TIQ10" s="535"/>
      <c r="TIR10" s="535"/>
      <c r="TIS10" s="535"/>
      <c r="TIT10" s="535"/>
      <c r="TIU10" s="535"/>
      <c r="TIV10" s="535"/>
      <c r="TIW10" s="535"/>
      <c r="TIX10" s="535"/>
      <c r="TIY10" s="535"/>
      <c r="TIZ10" s="535"/>
      <c r="TJA10" s="535"/>
      <c r="TJB10" s="535"/>
      <c r="TJC10" s="535"/>
      <c r="TJD10" s="535"/>
      <c r="TJE10" s="535"/>
      <c r="TJF10" s="535"/>
      <c r="TJG10" s="535"/>
      <c r="TJH10" s="535"/>
      <c r="TJI10" s="535"/>
      <c r="TJJ10" s="535"/>
      <c r="TJK10" s="535"/>
      <c r="TJL10" s="535"/>
      <c r="TJM10" s="535"/>
      <c r="TJN10" s="535"/>
      <c r="TJO10" s="535"/>
      <c r="TJP10" s="535"/>
      <c r="TJQ10" s="535"/>
      <c r="TJR10" s="535"/>
      <c r="TJS10" s="535"/>
      <c r="TJT10" s="535"/>
      <c r="TJU10" s="535"/>
      <c r="TJV10" s="535"/>
      <c r="TJW10" s="535"/>
      <c r="TJX10" s="535"/>
      <c r="TJY10" s="535"/>
      <c r="TJZ10" s="535"/>
      <c r="TKA10" s="535"/>
      <c r="TKB10" s="535"/>
      <c r="TKC10" s="535"/>
      <c r="TKD10" s="535"/>
      <c r="TKE10" s="535"/>
      <c r="TKF10" s="535"/>
      <c r="TKG10" s="535"/>
      <c r="TKH10" s="535"/>
      <c r="TKI10" s="535"/>
      <c r="TKJ10" s="535"/>
      <c r="TKK10" s="535"/>
      <c r="TKL10" s="535"/>
      <c r="TKM10" s="535"/>
      <c r="TKN10" s="535"/>
      <c r="TKO10" s="535"/>
      <c r="TKP10" s="535"/>
      <c r="TKQ10" s="535"/>
      <c r="TKR10" s="535"/>
      <c r="TKS10" s="535"/>
      <c r="TKT10" s="535"/>
      <c r="TKU10" s="535"/>
      <c r="TKV10" s="535"/>
      <c r="TKW10" s="535"/>
      <c r="TKX10" s="535"/>
      <c r="TKY10" s="535"/>
      <c r="TKZ10" s="535"/>
      <c r="TLA10" s="535"/>
      <c r="TLB10" s="535"/>
      <c r="TLC10" s="535"/>
      <c r="TLD10" s="535"/>
      <c r="TLE10" s="535"/>
      <c r="TLF10" s="535"/>
      <c r="TLG10" s="535"/>
      <c r="TLH10" s="535"/>
      <c r="TLI10" s="535"/>
      <c r="TLJ10" s="535"/>
      <c r="TLK10" s="535"/>
      <c r="TLL10" s="535"/>
      <c r="TLM10" s="535"/>
      <c r="TLN10" s="535"/>
      <c r="TLO10" s="535"/>
      <c r="TLP10" s="535"/>
      <c r="TLQ10" s="535"/>
      <c r="TLR10" s="535"/>
      <c r="TLS10" s="535"/>
      <c r="TLT10" s="535"/>
      <c r="TLU10" s="535"/>
      <c r="TLV10" s="535"/>
      <c r="TLW10" s="535"/>
      <c r="TLX10" s="535"/>
      <c r="TLY10" s="535"/>
      <c r="TLZ10" s="535"/>
      <c r="TMA10" s="535"/>
      <c r="TMB10" s="535"/>
      <c r="TMC10" s="535"/>
      <c r="TMD10" s="535"/>
      <c r="TME10" s="535"/>
      <c r="TMF10" s="535"/>
      <c r="TMG10" s="535"/>
      <c r="TMH10" s="535"/>
      <c r="TMI10" s="535"/>
      <c r="TMJ10" s="535"/>
      <c r="TMK10" s="535"/>
      <c r="TML10" s="535"/>
      <c r="TMM10" s="535"/>
      <c r="TMN10" s="535"/>
      <c r="TMO10" s="535"/>
      <c r="TMP10" s="535"/>
      <c r="TMQ10" s="535"/>
      <c r="TMR10" s="535"/>
      <c r="TMS10" s="535"/>
      <c r="TMT10" s="535"/>
      <c r="TMU10" s="535"/>
      <c r="TMV10" s="535"/>
      <c r="TMW10" s="535"/>
      <c r="TMX10" s="535"/>
      <c r="TMY10" s="535"/>
      <c r="TMZ10" s="535"/>
      <c r="TNA10" s="535"/>
      <c r="TNB10" s="535"/>
      <c r="TNC10" s="535"/>
      <c r="TND10" s="535"/>
      <c r="TNE10" s="535"/>
      <c r="TNF10" s="535"/>
      <c r="TNG10" s="535"/>
      <c r="TNH10" s="535"/>
      <c r="TNI10" s="535"/>
      <c r="TNJ10" s="535"/>
      <c r="TNK10" s="535"/>
      <c r="TNL10" s="535"/>
      <c r="TNM10" s="535"/>
      <c r="TNN10" s="535"/>
      <c r="TNO10" s="535"/>
      <c r="TNP10" s="535"/>
      <c r="TNQ10" s="535"/>
      <c r="TNR10" s="535"/>
      <c r="TNS10" s="535"/>
      <c r="TNT10" s="535"/>
      <c r="TNU10" s="535"/>
      <c r="TNV10" s="535"/>
      <c r="TNW10" s="535"/>
      <c r="TNX10" s="535"/>
      <c r="TNY10" s="535"/>
      <c r="TNZ10" s="535"/>
      <c r="TOA10" s="535"/>
      <c r="TOB10" s="535"/>
      <c r="TOC10" s="535"/>
      <c r="TOD10" s="535"/>
      <c r="TOE10" s="535"/>
      <c r="TOF10" s="535"/>
      <c r="TOG10" s="535"/>
      <c r="TOH10" s="535"/>
      <c r="TOI10" s="535"/>
      <c r="TOJ10" s="535"/>
      <c r="TOK10" s="535"/>
      <c r="TOL10" s="535"/>
      <c r="TOM10" s="535"/>
      <c r="TON10" s="535"/>
      <c r="TOO10" s="535"/>
      <c r="TOP10" s="535"/>
      <c r="TOQ10" s="535"/>
      <c r="TOR10" s="535"/>
      <c r="TOS10" s="535"/>
      <c r="TOT10" s="535"/>
      <c r="TOU10" s="535"/>
      <c r="TOV10" s="535"/>
      <c r="TOW10" s="535"/>
      <c r="TOX10" s="535"/>
      <c r="TOY10" s="535"/>
      <c r="TOZ10" s="535"/>
      <c r="TPA10" s="535"/>
      <c r="TPB10" s="535"/>
      <c r="TPC10" s="535"/>
      <c r="TPD10" s="535"/>
      <c r="TPE10" s="535"/>
      <c r="TPF10" s="535"/>
      <c r="TPG10" s="535"/>
      <c r="TPH10" s="535"/>
      <c r="TPI10" s="535"/>
      <c r="TPJ10" s="535"/>
      <c r="TPK10" s="535"/>
      <c r="TPL10" s="535"/>
      <c r="TPM10" s="535"/>
      <c r="TPN10" s="535"/>
      <c r="TPO10" s="535"/>
      <c r="TPP10" s="535"/>
      <c r="TPQ10" s="535"/>
      <c r="TPR10" s="535"/>
      <c r="TPS10" s="535"/>
      <c r="TPT10" s="535"/>
      <c r="TPU10" s="535"/>
      <c r="TPV10" s="535"/>
      <c r="TPW10" s="535"/>
      <c r="TPX10" s="535"/>
      <c r="TPY10" s="535"/>
      <c r="TPZ10" s="535"/>
      <c r="TQA10" s="535"/>
      <c r="TQB10" s="535"/>
      <c r="TQC10" s="535"/>
      <c r="TQD10" s="535"/>
      <c r="TQE10" s="535"/>
      <c r="TQF10" s="535"/>
      <c r="TQG10" s="535"/>
      <c r="TQH10" s="535"/>
      <c r="TQI10" s="535"/>
      <c r="TQJ10" s="535"/>
      <c r="TQK10" s="535"/>
      <c r="TQL10" s="535"/>
      <c r="TQM10" s="535"/>
      <c r="TQN10" s="535"/>
      <c r="TQO10" s="535"/>
      <c r="TQP10" s="535"/>
      <c r="TQQ10" s="535"/>
      <c r="TQR10" s="535"/>
      <c r="TQS10" s="535"/>
      <c r="TQT10" s="535"/>
      <c r="TQU10" s="535"/>
      <c r="TQV10" s="535"/>
      <c r="TQW10" s="535"/>
      <c r="TQX10" s="535"/>
      <c r="TQY10" s="535"/>
      <c r="TQZ10" s="535"/>
      <c r="TRA10" s="535"/>
      <c r="TRB10" s="535"/>
      <c r="TRC10" s="535"/>
      <c r="TRD10" s="535"/>
      <c r="TRE10" s="535"/>
      <c r="TRF10" s="535"/>
      <c r="TRG10" s="535"/>
      <c r="TRH10" s="535"/>
      <c r="TRI10" s="535"/>
      <c r="TRJ10" s="535"/>
      <c r="TRK10" s="535"/>
      <c r="TRL10" s="535"/>
      <c r="TRM10" s="535"/>
      <c r="TRN10" s="535"/>
      <c r="TRO10" s="535"/>
      <c r="TRP10" s="535"/>
      <c r="TRQ10" s="535"/>
      <c r="TRR10" s="535"/>
      <c r="TRS10" s="535"/>
      <c r="TRT10" s="535"/>
      <c r="TRU10" s="535"/>
      <c r="TRV10" s="535"/>
      <c r="TRW10" s="535"/>
      <c r="TRX10" s="535"/>
      <c r="TRY10" s="535"/>
      <c r="TRZ10" s="535"/>
      <c r="TSA10" s="535"/>
      <c r="TSB10" s="535"/>
      <c r="TSC10" s="535"/>
      <c r="TSD10" s="535"/>
      <c r="TSE10" s="535"/>
      <c r="TSF10" s="535"/>
      <c r="TSG10" s="535"/>
      <c r="TSH10" s="535"/>
      <c r="TSI10" s="535"/>
      <c r="TSJ10" s="535"/>
      <c r="TSK10" s="535"/>
      <c r="TSL10" s="535"/>
      <c r="TSM10" s="535"/>
      <c r="TSN10" s="535"/>
      <c r="TSO10" s="535"/>
      <c r="TSP10" s="535"/>
      <c r="TSQ10" s="535"/>
      <c r="TSR10" s="535"/>
      <c r="TSS10" s="535"/>
      <c r="TST10" s="535"/>
      <c r="TSU10" s="535"/>
      <c r="TSV10" s="535"/>
      <c r="TSW10" s="535"/>
      <c r="TSX10" s="535"/>
      <c r="TSY10" s="535"/>
      <c r="TSZ10" s="535"/>
      <c r="TTA10" s="535"/>
      <c r="TTB10" s="535"/>
      <c r="TTC10" s="535"/>
      <c r="TTD10" s="535"/>
      <c r="TTE10" s="535"/>
      <c r="TTF10" s="535"/>
      <c r="TTG10" s="535"/>
      <c r="TTH10" s="535"/>
      <c r="TTI10" s="535"/>
      <c r="TTJ10" s="535"/>
      <c r="TTK10" s="535"/>
      <c r="TTL10" s="535"/>
      <c r="TTM10" s="535"/>
      <c r="TTN10" s="535"/>
      <c r="TTO10" s="535"/>
      <c r="TTP10" s="535"/>
      <c r="TTQ10" s="535"/>
      <c r="TTR10" s="535"/>
      <c r="TTS10" s="535"/>
      <c r="TTT10" s="535"/>
      <c r="TTU10" s="535"/>
      <c r="TTV10" s="535"/>
      <c r="TTW10" s="535"/>
      <c r="TTX10" s="535"/>
      <c r="TTY10" s="535"/>
      <c r="TTZ10" s="535"/>
      <c r="TUA10" s="535"/>
      <c r="TUB10" s="535"/>
      <c r="TUC10" s="535"/>
      <c r="TUD10" s="535"/>
      <c r="TUE10" s="535"/>
      <c r="TUF10" s="535"/>
      <c r="TUG10" s="535"/>
      <c r="TUH10" s="535"/>
      <c r="TUI10" s="535"/>
      <c r="TUJ10" s="535"/>
      <c r="TUK10" s="535"/>
      <c r="TUL10" s="535"/>
      <c r="TUM10" s="535"/>
      <c r="TUN10" s="535"/>
      <c r="TUO10" s="535"/>
      <c r="TUP10" s="535"/>
      <c r="TUQ10" s="535"/>
      <c r="TUR10" s="535"/>
      <c r="TUS10" s="535"/>
      <c r="TUT10" s="535"/>
      <c r="TUU10" s="535"/>
      <c r="TUV10" s="535"/>
      <c r="TUW10" s="535"/>
      <c r="TUX10" s="535"/>
      <c r="TUY10" s="535"/>
      <c r="TUZ10" s="535"/>
      <c r="TVA10" s="535"/>
      <c r="TVB10" s="535"/>
      <c r="TVC10" s="535"/>
      <c r="TVD10" s="535"/>
      <c r="TVE10" s="535"/>
      <c r="TVF10" s="535"/>
      <c r="TVG10" s="535"/>
      <c r="TVH10" s="535"/>
      <c r="TVI10" s="535"/>
      <c r="TVJ10" s="535"/>
      <c r="TVK10" s="535"/>
      <c r="TVL10" s="535"/>
      <c r="TVM10" s="535"/>
      <c r="TVN10" s="535"/>
      <c r="TVO10" s="535"/>
      <c r="TVP10" s="535"/>
      <c r="TVQ10" s="535"/>
      <c r="TVR10" s="535"/>
      <c r="TVS10" s="535"/>
      <c r="TVT10" s="535"/>
      <c r="TVU10" s="535"/>
      <c r="TVV10" s="535"/>
      <c r="TVW10" s="535"/>
      <c r="TVX10" s="535"/>
      <c r="TVY10" s="535"/>
      <c r="TVZ10" s="535"/>
      <c r="TWA10" s="535"/>
      <c r="TWB10" s="535"/>
      <c r="TWC10" s="535"/>
      <c r="TWD10" s="535"/>
      <c r="TWE10" s="535"/>
      <c r="TWF10" s="535"/>
      <c r="TWG10" s="535"/>
      <c r="TWH10" s="535"/>
      <c r="TWI10" s="535"/>
      <c r="TWJ10" s="535"/>
      <c r="TWK10" s="535"/>
      <c r="TWL10" s="535"/>
      <c r="TWM10" s="535"/>
      <c r="TWN10" s="535"/>
      <c r="TWO10" s="535"/>
      <c r="TWP10" s="535"/>
      <c r="TWQ10" s="535"/>
      <c r="TWR10" s="535"/>
      <c r="TWS10" s="535"/>
      <c r="TWT10" s="535"/>
      <c r="TWU10" s="535"/>
      <c r="TWV10" s="535"/>
      <c r="TWW10" s="535"/>
      <c r="TWX10" s="535"/>
      <c r="TWY10" s="535"/>
      <c r="TWZ10" s="535"/>
      <c r="TXA10" s="535"/>
      <c r="TXB10" s="535"/>
      <c r="TXC10" s="535"/>
      <c r="TXD10" s="535"/>
      <c r="TXE10" s="535"/>
      <c r="TXF10" s="535"/>
      <c r="TXG10" s="535"/>
      <c r="TXH10" s="535"/>
      <c r="TXI10" s="535"/>
      <c r="TXJ10" s="535"/>
      <c r="TXK10" s="535"/>
      <c r="TXL10" s="535"/>
      <c r="TXM10" s="535"/>
      <c r="TXN10" s="535"/>
      <c r="TXO10" s="535"/>
      <c r="TXP10" s="535"/>
      <c r="TXQ10" s="535"/>
      <c r="TXR10" s="535"/>
      <c r="TXS10" s="535"/>
      <c r="TXT10" s="535"/>
      <c r="TXU10" s="535"/>
      <c r="TXV10" s="535"/>
      <c r="TXW10" s="535"/>
      <c r="TXX10" s="535"/>
      <c r="TXY10" s="535"/>
      <c r="TXZ10" s="535"/>
      <c r="TYA10" s="535"/>
      <c r="TYB10" s="535"/>
      <c r="TYC10" s="535"/>
      <c r="TYD10" s="535"/>
      <c r="TYE10" s="535"/>
      <c r="TYF10" s="535"/>
      <c r="TYG10" s="535"/>
      <c r="TYH10" s="535"/>
      <c r="TYI10" s="535"/>
      <c r="TYJ10" s="535"/>
      <c r="TYK10" s="535"/>
      <c r="TYL10" s="535"/>
      <c r="TYM10" s="535"/>
      <c r="TYN10" s="535"/>
      <c r="TYO10" s="535"/>
      <c r="TYP10" s="535"/>
      <c r="TYQ10" s="535"/>
      <c r="TYR10" s="535"/>
      <c r="TYS10" s="535"/>
      <c r="TYT10" s="535"/>
      <c r="TYU10" s="535"/>
      <c r="TYV10" s="535"/>
      <c r="TYW10" s="535"/>
      <c r="TYX10" s="535"/>
      <c r="TYY10" s="535"/>
      <c r="TYZ10" s="535"/>
      <c r="TZA10" s="535"/>
      <c r="TZB10" s="535"/>
      <c r="TZC10" s="535"/>
      <c r="TZD10" s="535"/>
      <c r="TZE10" s="535"/>
      <c r="TZF10" s="535"/>
      <c r="TZG10" s="535"/>
      <c r="TZH10" s="535"/>
      <c r="TZI10" s="535"/>
      <c r="TZJ10" s="535"/>
      <c r="TZK10" s="535"/>
      <c r="TZL10" s="535"/>
      <c r="TZM10" s="535"/>
      <c r="TZN10" s="535"/>
      <c r="TZO10" s="535"/>
      <c r="TZP10" s="535"/>
      <c r="TZQ10" s="535"/>
      <c r="TZR10" s="535"/>
      <c r="TZS10" s="535"/>
      <c r="TZT10" s="535"/>
      <c r="TZU10" s="535"/>
      <c r="TZV10" s="535"/>
      <c r="TZW10" s="535"/>
      <c r="TZX10" s="535"/>
      <c r="TZY10" s="535"/>
      <c r="TZZ10" s="535"/>
      <c r="UAA10" s="535"/>
      <c r="UAB10" s="535"/>
      <c r="UAC10" s="535"/>
      <c r="UAD10" s="535"/>
      <c r="UAE10" s="535"/>
      <c r="UAF10" s="535"/>
      <c r="UAG10" s="535"/>
      <c r="UAH10" s="535"/>
      <c r="UAI10" s="535"/>
      <c r="UAJ10" s="535"/>
      <c r="UAK10" s="535"/>
      <c r="UAL10" s="535"/>
      <c r="UAM10" s="535"/>
      <c r="UAN10" s="535"/>
      <c r="UAO10" s="535"/>
      <c r="UAP10" s="535"/>
      <c r="UAQ10" s="535"/>
      <c r="UAR10" s="535"/>
      <c r="UAS10" s="535"/>
      <c r="UAT10" s="535"/>
      <c r="UAU10" s="535"/>
      <c r="UAV10" s="535"/>
      <c r="UAW10" s="535"/>
      <c r="UAX10" s="535"/>
      <c r="UAY10" s="535"/>
      <c r="UAZ10" s="535"/>
      <c r="UBA10" s="535"/>
      <c r="UBB10" s="535"/>
      <c r="UBC10" s="535"/>
      <c r="UBD10" s="535"/>
      <c r="UBE10" s="535"/>
      <c r="UBF10" s="535"/>
      <c r="UBG10" s="535"/>
      <c r="UBH10" s="535"/>
      <c r="UBI10" s="535"/>
      <c r="UBJ10" s="535"/>
      <c r="UBK10" s="535"/>
      <c r="UBL10" s="535"/>
      <c r="UBM10" s="535"/>
      <c r="UBN10" s="535"/>
      <c r="UBO10" s="535"/>
      <c r="UBP10" s="535"/>
      <c r="UBQ10" s="535"/>
      <c r="UBR10" s="535"/>
      <c r="UBS10" s="535"/>
      <c r="UBT10" s="535"/>
      <c r="UBU10" s="535"/>
      <c r="UBV10" s="535"/>
      <c r="UBW10" s="535"/>
      <c r="UBX10" s="535"/>
      <c r="UBY10" s="535"/>
      <c r="UBZ10" s="535"/>
      <c r="UCA10" s="535"/>
      <c r="UCB10" s="535"/>
      <c r="UCC10" s="535"/>
      <c r="UCD10" s="535"/>
      <c r="UCE10" s="535"/>
      <c r="UCF10" s="535"/>
      <c r="UCG10" s="535"/>
      <c r="UCH10" s="535"/>
      <c r="UCI10" s="535"/>
      <c r="UCJ10" s="535"/>
      <c r="UCK10" s="535"/>
      <c r="UCL10" s="535"/>
      <c r="UCM10" s="535"/>
      <c r="UCN10" s="535"/>
      <c r="UCO10" s="535"/>
      <c r="UCP10" s="535"/>
      <c r="UCQ10" s="535"/>
      <c r="UCR10" s="535"/>
      <c r="UCS10" s="535"/>
      <c r="UCT10" s="535"/>
      <c r="UCU10" s="535"/>
      <c r="UCV10" s="535"/>
      <c r="UCW10" s="535"/>
      <c r="UCX10" s="535"/>
      <c r="UCY10" s="535"/>
      <c r="UCZ10" s="535"/>
      <c r="UDA10" s="535"/>
      <c r="UDB10" s="535"/>
      <c r="UDC10" s="535"/>
      <c r="UDD10" s="535"/>
      <c r="UDE10" s="535"/>
      <c r="UDF10" s="535"/>
      <c r="UDG10" s="535"/>
      <c r="UDH10" s="535"/>
      <c r="UDI10" s="535"/>
      <c r="UDJ10" s="535"/>
      <c r="UDK10" s="535"/>
      <c r="UDL10" s="535"/>
      <c r="UDM10" s="535"/>
      <c r="UDN10" s="535"/>
      <c r="UDO10" s="535"/>
      <c r="UDP10" s="535"/>
      <c r="UDQ10" s="535"/>
      <c r="UDR10" s="535"/>
      <c r="UDS10" s="535"/>
      <c r="UDT10" s="535"/>
      <c r="UDU10" s="535"/>
      <c r="UDV10" s="535"/>
      <c r="UDW10" s="535"/>
      <c r="UDX10" s="535"/>
      <c r="UDY10" s="535"/>
      <c r="UDZ10" s="535"/>
      <c r="UEA10" s="535"/>
      <c r="UEB10" s="535"/>
      <c r="UEC10" s="535"/>
      <c r="UED10" s="535"/>
      <c r="UEE10" s="535"/>
      <c r="UEF10" s="535"/>
      <c r="UEG10" s="535"/>
      <c r="UEH10" s="535"/>
      <c r="UEI10" s="535"/>
      <c r="UEJ10" s="535"/>
      <c r="UEK10" s="535"/>
      <c r="UEL10" s="535"/>
      <c r="UEM10" s="535"/>
      <c r="UEN10" s="535"/>
      <c r="UEO10" s="535"/>
      <c r="UEP10" s="535"/>
      <c r="UEQ10" s="535"/>
      <c r="UER10" s="535"/>
      <c r="UES10" s="535"/>
      <c r="UET10" s="535"/>
      <c r="UEU10" s="535"/>
      <c r="UEV10" s="535"/>
      <c r="UEW10" s="535"/>
      <c r="UEX10" s="535"/>
      <c r="UEY10" s="535"/>
      <c r="UEZ10" s="535"/>
      <c r="UFA10" s="535"/>
      <c r="UFB10" s="535"/>
      <c r="UFC10" s="535"/>
      <c r="UFD10" s="535"/>
      <c r="UFE10" s="535"/>
      <c r="UFF10" s="535"/>
      <c r="UFG10" s="535"/>
      <c r="UFH10" s="535"/>
      <c r="UFI10" s="535"/>
      <c r="UFJ10" s="535"/>
      <c r="UFK10" s="535"/>
      <c r="UFL10" s="535"/>
      <c r="UFM10" s="535"/>
      <c r="UFN10" s="535"/>
      <c r="UFO10" s="535"/>
      <c r="UFP10" s="535"/>
      <c r="UFQ10" s="535"/>
      <c r="UFR10" s="535"/>
      <c r="UFS10" s="535"/>
      <c r="UFT10" s="535"/>
      <c r="UFU10" s="535"/>
      <c r="UFV10" s="535"/>
      <c r="UFW10" s="535"/>
      <c r="UFX10" s="535"/>
      <c r="UFY10" s="535"/>
      <c r="UFZ10" s="535"/>
      <c r="UGA10" s="535"/>
      <c r="UGB10" s="535"/>
      <c r="UGC10" s="535"/>
      <c r="UGD10" s="535"/>
      <c r="UGE10" s="535"/>
      <c r="UGF10" s="535"/>
      <c r="UGG10" s="535"/>
      <c r="UGH10" s="535"/>
      <c r="UGI10" s="535"/>
      <c r="UGJ10" s="535"/>
      <c r="UGK10" s="535"/>
      <c r="UGL10" s="535"/>
      <c r="UGM10" s="535"/>
      <c r="UGN10" s="535"/>
      <c r="UGO10" s="535"/>
      <c r="UGP10" s="535"/>
      <c r="UGQ10" s="535"/>
      <c r="UGR10" s="535"/>
      <c r="UGS10" s="535"/>
      <c r="UGT10" s="535"/>
      <c r="UGU10" s="535"/>
      <c r="UGV10" s="535"/>
      <c r="UGW10" s="535"/>
      <c r="UGX10" s="535"/>
      <c r="UGY10" s="535"/>
      <c r="UGZ10" s="535"/>
      <c r="UHA10" s="535"/>
      <c r="UHB10" s="535"/>
      <c r="UHC10" s="535"/>
      <c r="UHD10" s="535"/>
      <c r="UHE10" s="535"/>
      <c r="UHF10" s="535"/>
      <c r="UHG10" s="535"/>
      <c r="UHH10" s="535"/>
      <c r="UHI10" s="535"/>
      <c r="UHJ10" s="535"/>
      <c r="UHK10" s="535"/>
      <c r="UHL10" s="535"/>
      <c r="UHM10" s="535"/>
      <c r="UHN10" s="535"/>
      <c r="UHO10" s="535"/>
      <c r="UHP10" s="535"/>
      <c r="UHQ10" s="535"/>
      <c r="UHR10" s="535"/>
      <c r="UHS10" s="535"/>
      <c r="UHT10" s="535"/>
      <c r="UHU10" s="535"/>
      <c r="UHV10" s="535"/>
      <c r="UHW10" s="535"/>
      <c r="UHX10" s="535"/>
      <c r="UHY10" s="535"/>
      <c r="UHZ10" s="535"/>
      <c r="UIA10" s="535"/>
      <c r="UIB10" s="535"/>
      <c r="UIC10" s="535"/>
      <c r="UID10" s="535"/>
      <c r="UIE10" s="535"/>
      <c r="UIF10" s="535"/>
      <c r="UIG10" s="535"/>
      <c r="UIH10" s="535"/>
      <c r="UII10" s="535"/>
      <c r="UIJ10" s="535"/>
      <c r="UIK10" s="535"/>
      <c r="UIL10" s="535"/>
      <c r="UIM10" s="535"/>
      <c r="UIN10" s="535"/>
      <c r="UIO10" s="535"/>
      <c r="UIP10" s="535"/>
      <c r="UIQ10" s="535"/>
      <c r="UIR10" s="535"/>
      <c r="UIS10" s="535"/>
      <c r="UIT10" s="535"/>
      <c r="UIU10" s="535"/>
      <c r="UIV10" s="535"/>
      <c r="UIW10" s="535"/>
      <c r="UIX10" s="535"/>
      <c r="UIY10" s="535"/>
      <c r="UIZ10" s="535"/>
      <c r="UJA10" s="535"/>
      <c r="UJB10" s="535"/>
      <c r="UJC10" s="535"/>
      <c r="UJD10" s="535"/>
      <c r="UJE10" s="535"/>
      <c r="UJF10" s="535"/>
      <c r="UJG10" s="535"/>
      <c r="UJH10" s="535"/>
      <c r="UJI10" s="535"/>
      <c r="UJJ10" s="535"/>
      <c r="UJK10" s="535"/>
      <c r="UJL10" s="535"/>
      <c r="UJM10" s="535"/>
      <c r="UJN10" s="535"/>
      <c r="UJO10" s="535"/>
      <c r="UJP10" s="535"/>
      <c r="UJQ10" s="535"/>
      <c r="UJR10" s="535"/>
      <c r="UJS10" s="535"/>
      <c r="UJT10" s="535"/>
      <c r="UJU10" s="535"/>
      <c r="UJV10" s="535"/>
      <c r="UJW10" s="535"/>
      <c r="UJX10" s="535"/>
      <c r="UJY10" s="535"/>
      <c r="UJZ10" s="535"/>
      <c r="UKA10" s="535"/>
      <c r="UKB10" s="535"/>
      <c r="UKC10" s="535"/>
      <c r="UKD10" s="535"/>
      <c r="UKE10" s="535"/>
      <c r="UKF10" s="535"/>
      <c r="UKG10" s="535"/>
      <c r="UKH10" s="535"/>
      <c r="UKI10" s="535"/>
      <c r="UKJ10" s="535"/>
      <c r="UKK10" s="535"/>
      <c r="UKL10" s="535"/>
      <c r="UKM10" s="535"/>
      <c r="UKN10" s="535"/>
      <c r="UKO10" s="535"/>
      <c r="UKP10" s="535"/>
      <c r="UKQ10" s="535"/>
      <c r="UKR10" s="535"/>
      <c r="UKS10" s="535"/>
      <c r="UKT10" s="535"/>
      <c r="UKU10" s="535"/>
      <c r="UKV10" s="535"/>
      <c r="UKW10" s="535"/>
      <c r="UKX10" s="535"/>
      <c r="UKY10" s="535"/>
      <c r="UKZ10" s="535"/>
      <c r="ULA10" s="535"/>
      <c r="ULB10" s="535"/>
      <c r="ULC10" s="535"/>
      <c r="ULD10" s="535"/>
      <c r="ULE10" s="535"/>
      <c r="ULF10" s="535"/>
      <c r="ULG10" s="535"/>
      <c r="ULH10" s="535"/>
      <c r="ULI10" s="535"/>
      <c r="ULJ10" s="535"/>
      <c r="ULK10" s="535"/>
      <c r="ULL10" s="535"/>
      <c r="ULM10" s="535"/>
      <c r="ULN10" s="535"/>
      <c r="ULO10" s="535"/>
      <c r="ULP10" s="535"/>
      <c r="ULQ10" s="535"/>
      <c r="ULR10" s="535"/>
      <c r="ULS10" s="535"/>
      <c r="ULT10" s="535"/>
      <c r="ULU10" s="535"/>
      <c r="ULV10" s="535"/>
      <c r="ULW10" s="535"/>
      <c r="ULX10" s="535"/>
      <c r="ULY10" s="535"/>
      <c r="ULZ10" s="535"/>
      <c r="UMA10" s="535"/>
      <c r="UMB10" s="535"/>
      <c r="UMC10" s="535"/>
      <c r="UMD10" s="535"/>
      <c r="UME10" s="535"/>
      <c r="UMF10" s="535"/>
      <c r="UMG10" s="535"/>
      <c r="UMH10" s="535"/>
      <c r="UMI10" s="535"/>
      <c r="UMJ10" s="535"/>
      <c r="UMK10" s="535"/>
      <c r="UML10" s="535"/>
      <c r="UMM10" s="535"/>
      <c r="UMN10" s="535"/>
      <c r="UMO10" s="535"/>
      <c r="UMP10" s="535"/>
      <c r="UMQ10" s="535"/>
      <c r="UMR10" s="535"/>
      <c r="UMS10" s="535"/>
      <c r="UMT10" s="535"/>
      <c r="UMU10" s="535"/>
      <c r="UMV10" s="535"/>
      <c r="UMW10" s="535"/>
      <c r="UMX10" s="535"/>
      <c r="UMY10" s="535"/>
      <c r="UMZ10" s="535"/>
      <c r="UNA10" s="535"/>
      <c r="UNB10" s="535"/>
      <c r="UNC10" s="535"/>
      <c r="UND10" s="535"/>
      <c r="UNE10" s="535"/>
      <c r="UNF10" s="535"/>
      <c r="UNG10" s="535"/>
      <c r="UNH10" s="535"/>
      <c r="UNI10" s="535"/>
      <c r="UNJ10" s="535"/>
      <c r="UNK10" s="535"/>
      <c r="UNL10" s="535"/>
      <c r="UNM10" s="535"/>
      <c r="UNN10" s="535"/>
      <c r="UNO10" s="535"/>
      <c r="UNP10" s="535"/>
      <c r="UNQ10" s="535"/>
      <c r="UNR10" s="535"/>
      <c r="UNS10" s="535"/>
      <c r="UNT10" s="535"/>
      <c r="UNU10" s="535"/>
      <c r="UNV10" s="535"/>
      <c r="UNW10" s="535"/>
      <c r="UNX10" s="535"/>
      <c r="UNY10" s="535"/>
      <c r="UNZ10" s="535"/>
      <c r="UOA10" s="535"/>
      <c r="UOB10" s="535"/>
      <c r="UOC10" s="535"/>
      <c r="UOD10" s="535"/>
      <c r="UOE10" s="535"/>
      <c r="UOF10" s="535"/>
      <c r="UOG10" s="535"/>
      <c r="UOH10" s="535"/>
      <c r="UOI10" s="535"/>
      <c r="UOJ10" s="535"/>
      <c r="UOK10" s="535"/>
      <c r="UOL10" s="535"/>
      <c r="UOM10" s="535"/>
      <c r="UON10" s="535"/>
      <c r="UOO10" s="535"/>
      <c r="UOP10" s="535"/>
      <c r="UOQ10" s="535"/>
      <c r="UOR10" s="535"/>
      <c r="UOS10" s="535"/>
      <c r="UOT10" s="535"/>
      <c r="UOU10" s="535"/>
      <c r="UOV10" s="535"/>
      <c r="UOW10" s="535"/>
      <c r="UOX10" s="535"/>
      <c r="UOY10" s="535"/>
      <c r="UOZ10" s="535"/>
      <c r="UPA10" s="535"/>
      <c r="UPB10" s="535"/>
      <c r="UPC10" s="535"/>
      <c r="UPD10" s="535"/>
      <c r="UPE10" s="535"/>
      <c r="UPF10" s="535"/>
      <c r="UPG10" s="535"/>
      <c r="UPH10" s="535"/>
      <c r="UPI10" s="535"/>
      <c r="UPJ10" s="535"/>
      <c r="UPK10" s="535"/>
      <c r="UPL10" s="535"/>
      <c r="UPM10" s="535"/>
      <c r="UPN10" s="535"/>
      <c r="UPO10" s="535"/>
      <c r="UPP10" s="535"/>
      <c r="UPQ10" s="535"/>
      <c r="UPR10" s="535"/>
      <c r="UPS10" s="535"/>
      <c r="UPT10" s="535"/>
      <c r="UPU10" s="535"/>
      <c r="UPV10" s="535"/>
      <c r="UPW10" s="535"/>
      <c r="UPX10" s="535"/>
      <c r="UPY10" s="535"/>
      <c r="UPZ10" s="535"/>
      <c r="UQA10" s="535"/>
      <c r="UQB10" s="535"/>
      <c r="UQC10" s="535"/>
      <c r="UQD10" s="535"/>
      <c r="UQE10" s="535"/>
      <c r="UQF10" s="535"/>
      <c r="UQG10" s="535"/>
      <c r="UQH10" s="535"/>
      <c r="UQI10" s="535"/>
      <c r="UQJ10" s="535"/>
      <c r="UQK10" s="535"/>
      <c r="UQL10" s="535"/>
      <c r="UQM10" s="535"/>
      <c r="UQN10" s="535"/>
      <c r="UQO10" s="535"/>
      <c r="UQP10" s="535"/>
      <c r="UQQ10" s="535"/>
      <c r="UQR10" s="535"/>
      <c r="UQS10" s="535"/>
      <c r="UQT10" s="535"/>
      <c r="UQU10" s="535"/>
      <c r="UQV10" s="535"/>
      <c r="UQW10" s="535"/>
      <c r="UQX10" s="535"/>
      <c r="UQY10" s="535"/>
      <c r="UQZ10" s="535"/>
      <c r="URA10" s="535"/>
      <c r="URB10" s="535"/>
      <c r="URC10" s="535"/>
      <c r="URD10" s="535"/>
      <c r="URE10" s="535"/>
      <c r="URF10" s="535"/>
      <c r="URG10" s="535"/>
      <c r="URH10" s="535"/>
      <c r="URI10" s="535"/>
      <c r="URJ10" s="535"/>
      <c r="URK10" s="535"/>
      <c r="URL10" s="535"/>
      <c r="URM10" s="535"/>
      <c r="URN10" s="535"/>
      <c r="URO10" s="535"/>
      <c r="URP10" s="535"/>
      <c r="URQ10" s="535"/>
      <c r="URR10" s="535"/>
      <c r="URS10" s="535"/>
      <c r="URT10" s="535"/>
      <c r="URU10" s="535"/>
      <c r="URV10" s="535"/>
      <c r="URW10" s="535"/>
      <c r="URX10" s="535"/>
      <c r="URY10" s="535"/>
      <c r="URZ10" s="535"/>
      <c r="USA10" s="535"/>
      <c r="USB10" s="535"/>
      <c r="USC10" s="535"/>
      <c r="USD10" s="535"/>
      <c r="USE10" s="535"/>
      <c r="USF10" s="535"/>
      <c r="USG10" s="535"/>
      <c r="USH10" s="535"/>
      <c r="USI10" s="535"/>
      <c r="USJ10" s="535"/>
      <c r="USK10" s="535"/>
      <c r="USL10" s="535"/>
      <c r="USM10" s="535"/>
      <c r="USN10" s="535"/>
      <c r="USO10" s="535"/>
      <c r="USP10" s="535"/>
      <c r="USQ10" s="535"/>
      <c r="USR10" s="535"/>
      <c r="USS10" s="535"/>
      <c r="UST10" s="535"/>
      <c r="USU10" s="535"/>
      <c r="USV10" s="535"/>
      <c r="USW10" s="535"/>
      <c r="USX10" s="535"/>
      <c r="USY10" s="535"/>
      <c r="USZ10" s="535"/>
      <c r="UTA10" s="535"/>
      <c r="UTB10" s="535"/>
      <c r="UTC10" s="535"/>
      <c r="UTD10" s="535"/>
      <c r="UTE10" s="535"/>
      <c r="UTF10" s="535"/>
      <c r="UTG10" s="535"/>
      <c r="UTH10" s="535"/>
      <c r="UTI10" s="535"/>
      <c r="UTJ10" s="535"/>
      <c r="UTK10" s="535"/>
      <c r="UTL10" s="535"/>
      <c r="UTM10" s="535"/>
      <c r="UTN10" s="535"/>
      <c r="UTO10" s="535"/>
      <c r="UTP10" s="535"/>
      <c r="UTQ10" s="535"/>
      <c r="UTR10" s="535"/>
      <c r="UTS10" s="535"/>
      <c r="UTT10" s="535"/>
      <c r="UTU10" s="535"/>
      <c r="UTV10" s="535"/>
      <c r="UTW10" s="535"/>
      <c r="UTX10" s="535"/>
      <c r="UTY10" s="535"/>
      <c r="UTZ10" s="535"/>
      <c r="UUA10" s="535"/>
      <c r="UUB10" s="535"/>
      <c r="UUC10" s="535"/>
      <c r="UUD10" s="535"/>
      <c r="UUE10" s="535"/>
      <c r="UUF10" s="535"/>
      <c r="UUG10" s="535"/>
      <c r="UUH10" s="535"/>
      <c r="UUI10" s="535"/>
      <c r="UUJ10" s="535"/>
      <c r="UUK10" s="535"/>
      <c r="UUL10" s="535"/>
      <c r="UUM10" s="535"/>
      <c r="UUN10" s="535"/>
      <c r="UUO10" s="535"/>
      <c r="UUP10" s="535"/>
      <c r="UUQ10" s="535"/>
      <c r="UUR10" s="535"/>
      <c r="UUS10" s="535"/>
      <c r="UUT10" s="535"/>
      <c r="UUU10" s="535"/>
      <c r="UUV10" s="535"/>
      <c r="UUW10" s="535"/>
      <c r="UUX10" s="535"/>
      <c r="UUY10" s="535"/>
      <c r="UUZ10" s="535"/>
      <c r="UVA10" s="535"/>
      <c r="UVB10" s="535"/>
      <c r="UVC10" s="535"/>
      <c r="UVD10" s="535"/>
      <c r="UVE10" s="535"/>
      <c r="UVF10" s="535"/>
      <c r="UVG10" s="535"/>
      <c r="UVH10" s="535"/>
      <c r="UVI10" s="535"/>
      <c r="UVJ10" s="535"/>
      <c r="UVK10" s="535"/>
      <c r="UVL10" s="535"/>
      <c r="UVM10" s="535"/>
      <c r="UVN10" s="535"/>
      <c r="UVO10" s="535"/>
      <c r="UVP10" s="535"/>
      <c r="UVQ10" s="535"/>
      <c r="UVR10" s="535"/>
      <c r="UVS10" s="535"/>
      <c r="UVT10" s="535"/>
      <c r="UVU10" s="535"/>
      <c r="UVV10" s="535"/>
      <c r="UVW10" s="535"/>
      <c r="UVX10" s="535"/>
      <c r="UVY10" s="535"/>
      <c r="UVZ10" s="535"/>
      <c r="UWA10" s="535"/>
      <c r="UWB10" s="535"/>
      <c r="UWC10" s="535"/>
      <c r="UWD10" s="535"/>
      <c r="UWE10" s="535"/>
      <c r="UWF10" s="535"/>
      <c r="UWG10" s="535"/>
      <c r="UWH10" s="535"/>
      <c r="UWI10" s="535"/>
      <c r="UWJ10" s="535"/>
      <c r="UWK10" s="535"/>
      <c r="UWL10" s="535"/>
      <c r="UWM10" s="535"/>
      <c r="UWN10" s="535"/>
      <c r="UWO10" s="535"/>
      <c r="UWP10" s="535"/>
      <c r="UWQ10" s="535"/>
      <c r="UWR10" s="535"/>
      <c r="UWS10" s="535"/>
      <c r="UWT10" s="535"/>
      <c r="UWU10" s="535"/>
      <c r="UWV10" s="535"/>
      <c r="UWW10" s="535"/>
      <c r="UWX10" s="535"/>
      <c r="UWY10" s="535"/>
      <c r="UWZ10" s="535"/>
      <c r="UXA10" s="535"/>
      <c r="UXB10" s="535"/>
      <c r="UXC10" s="535"/>
      <c r="UXD10" s="535"/>
      <c r="UXE10" s="535"/>
      <c r="UXF10" s="535"/>
      <c r="UXG10" s="535"/>
      <c r="UXH10" s="535"/>
      <c r="UXI10" s="535"/>
      <c r="UXJ10" s="535"/>
      <c r="UXK10" s="535"/>
      <c r="UXL10" s="535"/>
      <c r="UXM10" s="535"/>
      <c r="UXN10" s="535"/>
      <c r="UXO10" s="535"/>
      <c r="UXP10" s="535"/>
      <c r="UXQ10" s="535"/>
      <c r="UXR10" s="535"/>
      <c r="UXS10" s="535"/>
      <c r="UXT10" s="535"/>
      <c r="UXU10" s="535"/>
      <c r="UXV10" s="535"/>
      <c r="UXW10" s="535"/>
      <c r="UXX10" s="535"/>
      <c r="UXY10" s="535"/>
      <c r="UXZ10" s="535"/>
      <c r="UYA10" s="535"/>
      <c r="UYB10" s="535"/>
      <c r="UYC10" s="535"/>
      <c r="UYD10" s="535"/>
      <c r="UYE10" s="535"/>
      <c r="UYF10" s="535"/>
      <c r="UYG10" s="535"/>
      <c r="UYH10" s="535"/>
      <c r="UYI10" s="535"/>
      <c r="UYJ10" s="535"/>
      <c r="UYK10" s="535"/>
      <c r="UYL10" s="535"/>
      <c r="UYM10" s="535"/>
      <c r="UYN10" s="535"/>
      <c r="UYO10" s="535"/>
      <c r="UYP10" s="535"/>
      <c r="UYQ10" s="535"/>
      <c r="UYR10" s="535"/>
      <c r="UYS10" s="535"/>
      <c r="UYT10" s="535"/>
      <c r="UYU10" s="535"/>
      <c r="UYV10" s="535"/>
      <c r="UYW10" s="535"/>
      <c r="UYX10" s="535"/>
      <c r="UYY10" s="535"/>
      <c r="UYZ10" s="535"/>
      <c r="UZA10" s="535"/>
      <c r="UZB10" s="535"/>
      <c r="UZC10" s="535"/>
      <c r="UZD10" s="535"/>
      <c r="UZE10" s="535"/>
      <c r="UZF10" s="535"/>
      <c r="UZG10" s="535"/>
      <c r="UZH10" s="535"/>
      <c r="UZI10" s="535"/>
      <c r="UZJ10" s="535"/>
      <c r="UZK10" s="535"/>
      <c r="UZL10" s="535"/>
      <c r="UZM10" s="535"/>
      <c r="UZN10" s="535"/>
      <c r="UZO10" s="535"/>
      <c r="UZP10" s="535"/>
      <c r="UZQ10" s="535"/>
      <c r="UZR10" s="535"/>
      <c r="UZS10" s="535"/>
      <c r="UZT10" s="535"/>
      <c r="UZU10" s="535"/>
      <c r="UZV10" s="535"/>
      <c r="UZW10" s="535"/>
      <c r="UZX10" s="535"/>
      <c r="UZY10" s="535"/>
      <c r="UZZ10" s="535"/>
      <c r="VAA10" s="535"/>
      <c r="VAB10" s="535"/>
      <c r="VAC10" s="535"/>
      <c r="VAD10" s="535"/>
      <c r="VAE10" s="535"/>
      <c r="VAF10" s="535"/>
      <c r="VAG10" s="535"/>
      <c r="VAH10" s="535"/>
      <c r="VAI10" s="535"/>
      <c r="VAJ10" s="535"/>
      <c r="VAK10" s="535"/>
      <c r="VAL10" s="535"/>
      <c r="VAM10" s="535"/>
      <c r="VAN10" s="535"/>
      <c r="VAO10" s="535"/>
      <c r="VAP10" s="535"/>
      <c r="VAQ10" s="535"/>
      <c r="VAR10" s="535"/>
      <c r="VAS10" s="535"/>
      <c r="VAT10" s="535"/>
      <c r="VAU10" s="535"/>
      <c r="VAV10" s="535"/>
      <c r="VAW10" s="535"/>
      <c r="VAX10" s="535"/>
      <c r="VAY10" s="535"/>
      <c r="VAZ10" s="535"/>
      <c r="VBA10" s="535"/>
      <c r="VBB10" s="535"/>
      <c r="VBC10" s="535"/>
      <c r="VBD10" s="535"/>
      <c r="VBE10" s="535"/>
      <c r="VBF10" s="535"/>
      <c r="VBG10" s="535"/>
      <c r="VBH10" s="535"/>
      <c r="VBI10" s="535"/>
      <c r="VBJ10" s="535"/>
      <c r="VBK10" s="535"/>
      <c r="VBL10" s="535"/>
      <c r="VBM10" s="535"/>
      <c r="VBN10" s="535"/>
      <c r="VBO10" s="535"/>
      <c r="VBP10" s="535"/>
      <c r="VBQ10" s="535"/>
      <c r="VBR10" s="535"/>
      <c r="VBS10" s="535"/>
      <c r="VBT10" s="535"/>
      <c r="VBU10" s="535"/>
      <c r="VBV10" s="535"/>
      <c r="VBW10" s="535"/>
      <c r="VBX10" s="535"/>
      <c r="VBY10" s="535"/>
      <c r="VBZ10" s="535"/>
      <c r="VCA10" s="535"/>
      <c r="VCB10" s="535"/>
      <c r="VCC10" s="535"/>
      <c r="VCD10" s="535"/>
      <c r="VCE10" s="535"/>
      <c r="VCF10" s="535"/>
      <c r="VCG10" s="535"/>
      <c r="VCH10" s="535"/>
      <c r="VCI10" s="535"/>
      <c r="VCJ10" s="535"/>
      <c r="VCK10" s="535"/>
      <c r="VCL10" s="535"/>
      <c r="VCM10" s="535"/>
      <c r="VCN10" s="535"/>
      <c r="VCO10" s="535"/>
      <c r="VCP10" s="535"/>
      <c r="VCQ10" s="535"/>
      <c r="VCR10" s="535"/>
      <c r="VCS10" s="535"/>
      <c r="VCT10" s="535"/>
      <c r="VCU10" s="535"/>
      <c r="VCV10" s="535"/>
      <c r="VCW10" s="535"/>
      <c r="VCX10" s="535"/>
      <c r="VCY10" s="535"/>
      <c r="VCZ10" s="535"/>
      <c r="VDA10" s="535"/>
      <c r="VDB10" s="535"/>
      <c r="VDC10" s="535"/>
      <c r="VDD10" s="535"/>
      <c r="VDE10" s="535"/>
      <c r="VDF10" s="535"/>
      <c r="VDG10" s="535"/>
      <c r="VDH10" s="535"/>
      <c r="VDI10" s="535"/>
      <c r="VDJ10" s="535"/>
      <c r="VDK10" s="535"/>
      <c r="VDL10" s="535"/>
      <c r="VDM10" s="535"/>
      <c r="VDN10" s="535"/>
      <c r="VDO10" s="535"/>
      <c r="VDP10" s="535"/>
      <c r="VDQ10" s="535"/>
      <c r="VDR10" s="535"/>
      <c r="VDS10" s="535"/>
      <c r="VDT10" s="535"/>
      <c r="VDU10" s="535"/>
      <c r="VDV10" s="535"/>
      <c r="VDW10" s="535"/>
      <c r="VDX10" s="535"/>
      <c r="VDY10" s="535"/>
      <c r="VDZ10" s="535"/>
      <c r="VEA10" s="535"/>
      <c r="VEB10" s="535"/>
      <c r="VEC10" s="535"/>
      <c r="VED10" s="535"/>
      <c r="VEE10" s="535"/>
      <c r="VEF10" s="535"/>
      <c r="VEG10" s="535"/>
      <c r="VEH10" s="535"/>
      <c r="VEI10" s="535"/>
      <c r="VEJ10" s="535"/>
      <c r="VEK10" s="535"/>
      <c r="VEL10" s="535"/>
      <c r="VEM10" s="535"/>
      <c r="VEN10" s="535"/>
      <c r="VEO10" s="535"/>
      <c r="VEP10" s="535"/>
      <c r="VEQ10" s="535"/>
      <c r="VER10" s="535"/>
      <c r="VES10" s="535"/>
      <c r="VET10" s="535"/>
      <c r="VEU10" s="535"/>
      <c r="VEV10" s="535"/>
      <c r="VEW10" s="535"/>
      <c r="VEX10" s="535"/>
      <c r="VEY10" s="535"/>
      <c r="VEZ10" s="535"/>
      <c r="VFA10" s="535"/>
      <c r="VFB10" s="535"/>
      <c r="VFC10" s="535"/>
      <c r="VFD10" s="535"/>
      <c r="VFE10" s="535"/>
      <c r="VFF10" s="535"/>
      <c r="VFG10" s="535"/>
      <c r="VFH10" s="535"/>
      <c r="VFI10" s="535"/>
      <c r="VFJ10" s="535"/>
      <c r="VFK10" s="535"/>
      <c r="VFL10" s="535"/>
      <c r="VFM10" s="535"/>
      <c r="VFN10" s="535"/>
      <c r="VFO10" s="535"/>
      <c r="VFP10" s="535"/>
      <c r="VFQ10" s="535"/>
      <c r="VFR10" s="535"/>
      <c r="VFS10" s="535"/>
      <c r="VFT10" s="535"/>
      <c r="VFU10" s="535"/>
      <c r="VFV10" s="535"/>
      <c r="VFW10" s="535"/>
      <c r="VFX10" s="535"/>
      <c r="VFY10" s="535"/>
      <c r="VFZ10" s="535"/>
      <c r="VGA10" s="535"/>
      <c r="VGB10" s="535"/>
      <c r="VGC10" s="535"/>
      <c r="VGD10" s="535"/>
      <c r="VGE10" s="535"/>
      <c r="VGF10" s="535"/>
      <c r="VGG10" s="535"/>
      <c r="VGH10" s="535"/>
      <c r="VGI10" s="535"/>
      <c r="VGJ10" s="535"/>
      <c r="VGK10" s="535"/>
      <c r="VGL10" s="535"/>
      <c r="VGM10" s="535"/>
      <c r="VGN10" s="535"/>
      <c r="VGO10" s="535"/>
      <c r="VGP10" s="535"/>
      <c r="VGQ10" s="535"/>
      <c r="VGR10" s="535"/>
      <c r="VGS10" s="535"/>
      <c r="VGT10" s="535"/>
      <c r="VGU10" s="535"/>
      <c r="VGV10" s="535"/>
      <c r="VGW10" s="535"/>
      <c r="VGX10" s="535"/>
      <c r="VGY10" s="535"/>
      <c r="VGZ10" s="535"/>
      <c r="VHA10" s="535"/>
      <c r="VHB10" s="535"/>
      <c r="VHC10" s="535"/>
      <c r="VHD10" s="535"/>
      <c r="VHE10" s="535"/>
      <c r="VHF10" s="535"/>
      <c r="VHG10" s="535"/>
      <c r="VHH10" s="535"/>
      <c r="VHI10" s="535"/>
      <c r="VHJ10" s="535"/>
      <c r="VHK10" s="535"/>
      <c r="VHL10" s="535"/>
      <c r="VHM10" s="535"/>
      <c r="VHN10" s="535"/>
      <c r="VHO10" s="535"/>
      <c r="VHP10" s="535"/>
      <c r="VHQ10" s="535"/>
      <c r="VHR10" s="535"/>
      <c r="VHS10" s="535"/>
      <c r="VHT10" s="535"/>
      <c r="VHU10" s="535"/>
      <c r="VHV10" s="535"/>
      <c r="VHW10" s="535"/>
      <c r="VHX10" s="535"/>
      <c r="VHY10" s="535"/>
      <c r="VHZ10" s="535"/>
      <c r="VIA10" s="535"/>
      <c r="VIB10" s="535"/>
      <c r="VIC10" s="535"/>
      <c r="VID10" s="535"/>
      <c r="VIE10" s="535"/>
      <c r="VIF10" s="535"/>
      <c r="VIG10" s="535"/>
      <c r="VIH10" s="535"/>
      <c r="VII10" s="535"/>
      <c r="VIJ10" s="535"/>
      <c r="VIK10" s="535"/>
      <c r="VIL10" s="535"/>
      <c r="VIM10" s="535"/>
      <c r="VIN10" s="535"/>
      <c r="VIO10" s="535"/>
      <c r="VIP10" s="535"/>
      <c r="VIQ10" s="535"/>
      <c r="VIR10" s="535"/>
      <c r="VIS10" s="535"/>
      <c r="VIT10" s="535"/>
      <c r="VIU10" s="535"/>
      <c r="VIV10" s="535"/>
      <c r="VIW10" s="535"/>
      <c r="VIX10" s="535"/>
      <c r="VIY10" s="535"/>
      <c r="VIZ10" s="535"/>
      <c r="VJA10" s="535"/>
      <c r="VJB10" s="535"/>
      <c r="VJC10" s="535"/>
      <c r="VJD10" s="535"/>
      <c r="VJE10" s="535"/>
      <c r="VJF10" s="535"/>
      <c r="VJG10" s="535"/>
      <c r="VJH10" s="535"/>
      <c r="VJI10" s="535"/>
      <c r="VJJ10" s="535"/>
      <c r="VJK10" s="535"/>
      <c r="VJL10" s="535"/>
      <c r="VJM10" s="535"/>
      <c r="VJN10" s="535"/>
      <c r="VJO10" s="535"/>
      <c r="VJP10" s="535"/>
      <c r="VJQ10" s="535"/>
      <c r="VJR10" s="535"/>
      <c r="VJS10" s="535"/>
      <c r="VJT10" s="535"/>
      <c r="VJU10" s="535"/>
      <c r="VJV10" s="535"/>
      <c r="VJW10" s="535"/>
      <c r="VJX10" s="535"/>
      <c r="VJY10" s="535"/>
      <c r="VJZ10" s="535"/>
      <c r="VKA10" s="535"/>
      <c r="VKB10" s="535"/>
      <c r="VKC10" s="535"/>
      <c r="VKD10" s="535"/>
      <c r="VKE10" s="535"/>
      <c r="VKF10" s="535"/>
      <c r="VKG10" s="535"/>
      <c r="VKH10" s="535"/>
      <c r="VKI10" s="535"/>
      <c r="VKJ10" s="535"/>
      <c r="VKK10" s="535"/>
      <c r="VKL10" s="535"/>
      <c r="VKM10" s="535"/>
      <c r="VKN10" s="535"/>
      <c r="VKO10" s="535"/>
      <c r="VKP10" s="535"/>
      <c r="VKQ10" s="535"/>
      <c r="VKR10" s="535"/>
      <c r="VKS10" s="535"/>
      <c r="VKT10" s="535"/>
      <c r="VKU10" s="535"/>
      <c r="VKV10" s="535"/>
      <c r="VKW10" s="535"/>
      <c r="VKX10" s="535"/>
      <c r="VKY10" s="535"/>
      <c r="VKZ10" s="535"/>
      <c r="VLA10" s="535"/>
      <c r="VLB10" s="535"/>
      <c r="VLC10" s="535"/>
      <c r="VLD10" s="535"/>
      <c r="VLE10" s="535"/>
      <c r="VLF10" s="535"/>
      <c r="VLG10" s="535"/>
      <c r="VLH10" s="535"/>
      <c r="VLI10" s="535"/>
      <c r="VLJ10" s="535"/>
      <c r="VLK10" s="535"/>
      <c r="VLL10" s="535"/>
      <c r="VLM10" s="535"/>
      <c r="VLN10" s="535"/>
      <c r="VLO10" s="535"/>
      <c r="VLP10" s="535"/>
      <c r="VLQ10" s="535"/>
      <c r="VLR10" s="535"/>
      <c r="VLS10" s="535"/>
      <c r="VLT10" s="535"/>
      <c r="VLU10" s="535"/>
      <c r="VLV10" s="535"/>
      <c r="VLW10" s="535"/>
      <c r="VLX10" s="535"/>
      <c r="VLY10" s="535"/>
      <c r="VLZ10" s="535"/>
      <c r="VMA10" s="535"/>
      <c r="VMB10" s="535"/>
      <c r="VMC10" s="535"/>
      <c r="VMD10" s="535"/>
      <c r="VME10" s="535"/>
      <c r="VMF10" s="535"/>
      <c r="VMG10" s="535"/>
      <c r="VMH10" s="535"/>
      <c r="VMI10" s="535"/>
      <c r="VMJ10" s="535"/>
      <c r="VMK10" s="535"/>
      <c r="VML10" s="535"/>
      <c r="VMM10" s="535"/>
      <c r="VMN10" s="535"/>
      <c r="VMO10" s="535"/>
      <c r="VMP10" s="535"/>
      <c r="VMQ10" s="535"/>
      <c r="VMR10" s="535"/>
      <c r="VMS10" s="535"/>
      <c r="VMT10" s="535"/>
      <c r="VMU10" s="535"/>
      <c r="VMV10" s="535"/>
      <c r="VMW10" s="535"/>
      <c r="VMX10" s="535"/>
      <c r="VMY10" s="535"/>
      <c r="VMZ10" s="535"/>
      <c r="VNA10" s="535"/>
      <c r="VNB10" s="535"/>
      <c r="VNC10" s="535"/>
      <c r="VND10" s="535"/>
      <c r="VNE10" s="535"/>
      <c r="VNF10" s="535"/>
      <c r="VNG10" s="535"/>
      <c r="VNH10" s="535"/>
      <c r="VNI10" s="535"/>
      <c r="VNJ10" s="535"/>
      <c r="VNK10" s="535"/>
      <c r="VNL10" s="535"/>
      <c r="VNM10" s="535"/>
      <c r="VNN10" s="535"/>
      <c r="VNO10" s="535"/>
      <c r="VNP10" s="535"/>
      <c r="VNQ10" s="535"/>
      <c r="VNR10" s="535"/>
      <c r="VNS10" s="535"/>
      <c r="VNT10" s="535"/>
      <c r="VNU10" s="535"/>
      <c r="VNV10" s="535"/>
      <c r="VNW10" s="535"/>
      <c r="VNX10" s="535"/>
      <c r="VNY10" s="535"/>
      <c r="VNZ10" s="535"/>
      <c r="VOA10" s="535"/>
      <c r="VOB10" s="535"/>
      <c r="VOC10" s="535"/>
      <c r="VOD10" s="535"/>
      <c r="VOE10" s="535"/>
      <c r="VOF10" s="535"/>
      <c r="VOG10" s="535"/>
      <c r="VOH10" s="535"/>
      <c r="VOI10" s="535"/>
      <c r="VOJ10" s="535"/>
      <c r="VOK10" s="535"/>
      <c r="VOL10" s="535"/>
      <c r="VOM10" s="535"/>
      <c r="VON10" s="535"/>
      <c r="VOO10" s="535"/>
      <c r="VOP10" s="535"/>
      <c r="VOQ10" s="535"/>
      <c r="VOR10" s="535"/>
      <c r="VOS10" s="535"/>
      <c r="VOT10" s="535"/>
      <c r="VOU10" s="535"/>
      <c r="VOV10" s="535"/>
      <c r="VOW10" s="535"/>
      <c r="VOX10" s="535"/>
      <c r="VOY10" s="535"/>
      <c r="VOZ10" s="535"/>
      <c r="VPA10" s="535"/>
      <c r="VPB10" s="535"/>
      <c r="VPC10" s="535"/>
      <c r="VPD10" s="535"/>
      <c r="VPE10" s="535"/>
      <c r="VPF10" s="535"/>
      <c r="VPG10" s="535"/>
      <c r="VPH10" s="535"/>
      <c r="VPI10" s="535"/>
      <c r="VPJ10" s="535"/>
      <c r="VPK10" s="535"/>
      <c r="VPL10" s="535"/>
      <c r="VPM10" s="535"/>
      <c r="VPN10" s="535"/>
      <c r="VPO10" s="535"/>
      <c r="VPP10" s="535"/>
      <c r="VPQ10" s="535"/>
      <c r="VPR10" s="535"/>
      <c r="VPS10" s="535"/>
      <c r="VPT10" s="535"/>
      <c r="VPU10" s="535"/>
      <c r="VPV10" s="535"/>
      <c r="VPW10" s="535"/>
      <c r="VPX10" s="535"/>
      <c r="VPY10" s="535"/>
      <c r="VPZ10" s="535"/>
      <c r="VQA10" s="535"/>
      <c r="VQB10" s="535"/>
      <c r="VQC10" s="535"/>
      <c r="VQD10" s="535"/>
      <c r="VQE10" s="535"/>
      <c r="VQF10" s="535"/>
      <c r="VQG10" s="535"/>
      <c r="VQH10" s="535"/>
      <c r="VQI10" s="535"/>
      <c r="VQJ10" s="535"/>
      <c r="VQK10" s="535"/>
      <c r="VQL10" s="535"/>
      <c r="VQM10" s="535"/>
      <c r="VQN10" s="535"/>
      <c r="VQO10" s="535"/>
      <c r="VQP10" s="535"/>
      <c r="VQQ10" s="535"/>
      <c r="VQR10" s="535"/>
      <c r="VQS10" s="535"/>
      <c r="VQT10" s="535"/>
      <c r="VQU10" s="535"/>
      <c r="VQV10" s="535"/>
      <c r="VQW10" s="535"/>
      <c r="VQX10" s="535"/>
      <c r="VQY10" s="535"/>
      <c r="VQZ10" s="535"/>
      <c r="VRA10" s="535"/>
      <c r="VRB10" s="535"/>
      <c r="VRC10" s="535"/>
      <c r="VRD10" s="535"/>
      <c r="VRE10" s="535"/>
      <c r="VRF10" s="535"/>
      <c r="VRG10" s="535"/>
      <c r="VRH10" s="535"/>
      <c r="VRI10" s="535"/>
      <c r="VRJ10" s="535"/>
      <c r="VRK10" s="535"/>
      <c r="VRL10" s="535"/>
      <c r="VRM10" s="535"/>
      <c r="VRN10" s="535"/>
      <c r="VRO10" s="535"/>
      <c r="VRP10" s="535"/>
      <c r="VRQ10" s="535"/>
      <c r="VRR10" s="535"/>
      <c r="VRS10" s="535"/>
      <c r="VRT10" s="535"/>
      <c r="VRU10" s="535"/>
      <c r="VRV10" s="535"/>
      <c r="VRW10" s="535"/>
      <c r="VRX10" s="535"/>
      <c r="VRY10" s="535"/>
      <c r="VRZ10" s="535"/>
      <c r="VSA10" s="535"/>
      <c r="VSB10" s="535"/>
      <c r="VSC10" s="535"/>
      <c r="VSD10" s="535"/>
      <c r="VSE10" s="535"/>
      <c r="VSF10" s="535"/>
      <c r="VSG10" s="535"/>
      <c r="VSH10" s="535"/>
      <c r="VSI10" s="535"/>
      <c r="VSJ10" s="535"/>
      <c r="VSK10" s="535"/>
      <c r="VSL10" s="535"/>
      <c r="VSM10" s="535"/>
      <c r="VSN10" s="535"/>
      <c r="VSO10" s="535"/>
      <c r="VSP10" s="535"/>
      <c r="VSQ10" s="535"/>
      <c r="VSR10" s="535"/>
      <c r="VSS10" s="535"/>
      <c r="VST10" s="535"/>
      <c r="VSU10" s="535"/>
      <c r="VSV10" s="535"/>
      <c r="VSW10" s="535"/>
      <c r="VSX10" s="535"/>
      <c r="VSY10" s="535"/>
      <c r="VSZ10" s="535"/>
      <c r="VTA10" s="535"/>
      <c r="VTB10" s="535"/>
      <c r="VTC10" s="535"/>
      <c r="VTD10" s="535"/>
      <c r="VTE10" s="535"/>
      <c r="VTF10" s="535"/>
      <c r="VTG10" s="535"/>
      <c r="VTH10" s="535"/>
      <c r="VTI10" s="535"/>
      <c r="VTJ10" s="535"/>
      <c r="VTK10" s="535"/>
      <c r="VTL10" s="535"/>
      <c r="VTM10" s="535"/>
      <c r="VTN10" s="535"/>
      <c r="VTO10" s="535"/>
      <c r="VTP10" s="535"/>
      <c r="VTQ10" s="535"/>
      <c r="VTR10" s="535"/>
      <c r="VTS10" s="535"/>
      <c r="VTT10" s="535"/>
      <c r="VTU10" s="535"/>
      <c r="VTV10" s="535"/>
      <c r="VTW10" s="535"/>
      <c r="VTX10" s="535"/>
      <c r="VTY10" s="535"/>
      <c r="VTZ10" s="535"/>
      <c r="VUA10" s="535"/>
      <c r="VUB10" s="535"/>
      <c r="VUC10" s="535"/>
      <c r="VUD10" s="535"/>
      <c r="VUE10" s="535"/>
      <c r="VUF10" s="535"/>
      <c r="VUG10" s="535"/>
      <c r="VUH10" s="535"/>
      <c r="VUI10" s="535"/>
      <c r="VUJ10" s="535"/>
      <c r="VUK10" s="535"/>
      <c r="VUL10" s="535"/>
      <c r="VUM10" s="535"/>
      <c r="VUN10" s="535"/>
      <c r="VUO10" s="535"/>
      <c r="VUP10" s="535"/>
      <c r="VUQ10" s="535"/>
      <c r="VUR10" s="535"/>
      <c r="VUS10" s="535"/>
      <c r="VUT10" s="535"/>
      <c r="VUU10" s="535"/>
      <c r="VUV10" s="535"/>
      <c r="VUW10" s="535"/>
      <c r="VUX10" s="535"/>
      <c r="VUY10" s="535"/>
      <c r="VUZ10" s="535"/>
      <c r="VVA10" s="535"/>
      <c r="VVB10" s="535"/>
      <c r="VVC10" s="535"/>
      <c r="VVD10" s="535"/>
      <c r="VVE10" s="535"/>
      <c r="VVF10" s="535"/>
      <c r="VVG10" s="535"/>
      <c r="VVH10" s="535"/>
      <c r="VVI10" s="535"/>
      <c r="VVJ10" s="535"/>
      <c r="VVK10" s="535"/>
      <c r="VVL10" s="535"/>
      <c r="VVM10" s="535"/>
      <c r="VVN10" s="535"/>
      <c r="VVO10" s="535"/>
      <c r="VVP10" s="535"/>
      <c r="VVQ10" s="535"/>
      <c r="VVR10" s="535"/>
      <c r="VVS10" s="535"/>
      <c r="VVT10" s="535"/>
      <c r="VVU10" s="535"/>
      <c r="VVV10" s="535"/>
      <c r="VVW10" s="535"/>
      <c r="VVX10" s="535"/>
      <c r="VVY10" s="535"/>
      <c r="VVZ10" s="535"/>
      <c r="VWA10" s="535"/>
      <c r="VWB10" s="535"/>
      <c r="VWC10" s="535"/>
      <c r="VWD10" s="535"/>
      <c r="VWE10" s="535"/>
      <c r="VWF10" s="535"/>
      <c r="VWG10" s="535"/>
      <c r="VWH10" s="535"/>
      <c r="VWI10" s="535"/>
      <c r="VWJ10" s="535"/>
      <c r="VWK10" s="535"/>
      <c r="VWL10" s="535"/>
      <c r="VWM10" s="535"/>
      <c r="VWN10" s="535"/>
      <c r="VWO10" s="535"/>
      <c r="VWP10" s="535"/>
      <c r="VWQ10" s="535"/>
      <c r="VWR10" s="535"/>
      <c r="VWS10" s="535"/>
      <c r="VWT10" s="535"/>
      <c r="VWU10" s="535"/>
      <c r="VWV10" s="535"/>
      <c r="VWW10" s="535"/>
      <c r="VWX10" s="535"/>
      <c r="VWY10" s="535"/>
      <c r="VWZ10" s="535"/>
      <c r="VXA10" s="535"/>
      <c r="VXB10" s="535"/>
      <c r="VXC10" s="535"/>
      <c r="VXD10" s="535"/>
      <c r="VXE10" s="535"/>
      <c r="VXF10" s="535"/>
      <c r="VXG10" s="535"/>
      <c r="VXH10" s="535"/>
      <c r="VXI10" s="535"/>
      <c r="VXJ10" s="535"/>
      <c r="VXK10" s="535"/>
      <c r="VXL10" s="535"/>
      <c r="VXM10" s="535"/>
      <c r="VXN10" s="535"/>
      <c r="VXO10" s="535"/>
      <c r="VXP10" s="535"/>
      <c r="VXQ10" s="535"/>
      <c r="VXR10" s="535"/>
      <c r="VXS10" s="535"/>
      <c r="VXT10" s="535"/>
      <c r="VXU10" s="535"/>
      <c r="VXV10" s="535"/>
      <c r="VXW10" s="535"/>
      <c r="VXX10" s="535"/>
      <c r="VXY10" s="535"/>
      <c r="VXZ10" s="535"/>
      <c r="VYA10" s="535"/>
      <c r="VYB10" s="535"/>
      <c r="VYC10" s="535"/>
      <c r="VYD10" s="535"/>
      <c r="VYE10" s="535"/>
      <c r="VYF10" s="535"/>
      <c r="VYG10" s="535"/>
      <c r="VYH10" s="535"/>
      <c r="VYI10" s="535"/>
      <c r="VYJ10" s="535"/>
      <c r="VYK10" s="535"/>
      <c r="VYL10" s="535"/>
      <c r="VYM10" s="535"/>
      <c r="VYN10" s="535"/>
      <c r="VYO10" s="535"/>
      <c r="VYP10" s="535"/>
      <c r="VYQ10" s="535"/>
      <c r="VYR10" s="535"/>
      <c r="VYS10" s="535"/>
      <c r="VYT10" s="535"/>
      <c r="VYU10" s="535"/>
      <c r="VYV10" s="535"/>
      <c r="VYW10" s="535"/>
      <c r="VYX10" s="535"/>
      <c r="VYY10" s="535"/>
      <c r="VYZ10" s="535"/>
      <c r="VZA10" s="535"/>
      <c r="VZB10" s="535"/>
      <c r="VZC10" s="535"/>
      <c r="VZD10" s="535"/>
      <c r="VZE10" s="535"/>
      <c r="VZF10" s="535"/>
      <c r="VZG10" s="535"/>
      <c r="VZH10" s="535"/>
      <c r="VZI10" s="535"/>
      <c r="VZJ10" s="535"/>
      <c r="VZK10" s="535"/>
      <c r="VZL10" s="535"/>
      <c r="VZM10" s="535"/>
      <c r="VZN10" s="535"/>
      <c r="VZO10" s="535"/>
      <c r="VZP10" s="535"/>
      <c r="VZQ10" s="535"/>
      <c r="VZR10" s="535"/>
      <c r="VZS10" s="535"/>
      <c r="VZT10" s="535"/>
      <c r="VZU10" s="535"/>
      <c r="VZV10" s="535"/>
      <c r="VZW10" s="535"/>
      <c r="VZX10" s="535"/>
      <c r="VZY10" s="535"/>
      <c r="VZZ10" s="535"/>
      <c r="WAA10" s="535"/>
      <c r="WAB10" s="535"/>
      <c r="WAC10" s="535"/>
      <c r="WAD10" s="535"/>
      <c r="WAE10" s="535"/>
      <c r="WAF10" s="535"/>
      <c r="WAG10" s="535"/>
      <c r="WAH10" s="535"/>
      <c r="WAI10" s="535"/>
      <c r="WAJ10" s="535"/>
      <c r="WAK10" s="535"/>
      <c r="WAL10" s="535"/>
      <c r="WAM10" s="535"/>
      <c r="WAN10" s="535"/>
      <c r="WAO10" s="535"/>
      <c r="WAP10" s="535"/>
      <c r="WAQ10" s="535"/>
      <c r="WAR10" s="535"/>
      <c r="WAS10" s="535"/>
      <c r="WAT10" s="535"/>
      <c r="WAU10" s="535"/>
      <c r="WAV10" s="535"/>
      <c r="WAW10" s="535"/>
      <c r="WAX10" s="535"/>
      <c r="WAY10" s="535"/>
      <c r="WAZ10" s="535"/>
      <c r="WBA10" s="535"/>
      <c r="WBB10" s="535"/>
      <c r="WBC10" s="535"/>
      <c r="WBD10" s="535"/>
      <c r="WBE10" s="535"/>
      <c r="WBF10" s="535"/>
      <c r="WBG10" s="535"/>
      <c r="WBH10" s="535"/>
      <c r="WBI10" s="535"/>
      <c r="WBJ10" s="535"/>
      <c r="WBK10" s="535"/>
      <c r="WBL10" s="535"/>
      <c r="WBM10" s="535"/>
      <c r="WBN10" s="535"/>
      <c r="WBO10" s="535"/>
      <c r="WBP10" s="535"/>
      <c r="WBQ10" s="535"/>
      <c r="WBR10" s="535"/>
      <c r="WBS10" s="535"/>
      <c r="WBT10" s="535"/>
      <c r="WBU10" s="535"/>
      <c r="WBV10" s="535"/>
      <c r="WBW10" s="535"/>
      <c r="WBX10" s="535"/>
      <c r="WBY10" s="535"/>
      <c r="WBZ10" s="535"/>
      <c r="WCA10" s="535"/>
      <c r="WCB10" s="535"/>
      <c r="WCC10" s="535"/>
      <c r="WCD10" s="535"/>
      <c r="WCE10" s="535"/>
      <c r="WCF10" s="535"/>
      <c r="WCG10" s="535"/>
      <c r="WCH10" s="535"/>
      <c r="WCI10" s="535"/>
      <c r="WCJ10" s="535"/>
      <c r="WCK10" s="535"/>
      <c r="WCL10" s="535"/>
      <c r="WCM10" s="535"/>
      <c r="WCN10" s="535"/>
      <c r="WCO10" s="535"/>
      <c r="WCP10" s="535"/>
      <c r="WCQ10" s="535"/>
      <c r="WCR10" s="535"/>
      <c r="WCS10" s="535"/>
      <c r="WCT10" s="535"/>
      <c r="WCU10" s="535"/>
      <c r="WCV10" s="535"/>
      <c r="WCW10" s="535"/>
      <c r="WCX10" s="535"/>
      <c r="WCY10" s="535"/>
      <c r="WCZ10" s="535"/>
      <c r="WDA10" s="535"/>
      <c r="WDB10" s="535"/>
      <c r="WDC10" s="535"/>
      <c r="WDD10" s="535"/>
      <c r="WDE10" s="535"/>
      <c r="WDF10" s="535"/>
      <c r="WDG10" s="535"/>
      <c r="WDH10" s="535"/>
      <c r="WDI10" s="535"/>
      <c r="WDJ10" s="535"/>
      <c r="WDK10" s="535"/>
      <c r="WDL10" s="535"/>
      <c r="WDM10" s="535"/>
      <c r="WDN10" s="535"/>
      <c r="WDO10" s="535"/>
      <c r="WDP10" s="535"/>
      <c r="WDQ10" s="535"/>
      <c r="WDR10" s="535"/>
      <c r="WDS10" s="535"/>
      <c r="WDT10" s="535"/>
      <c r="WDU10" s="535"/>
      <c r="WDV10" s="535"/>
      <c r="WDW10" s="535"/>
      <c r="WDX10" s="535"/>
      <c r="WDY10" s="535"/>
      <c r="WDZ10" s="535"/>
      <c r="WEA10" s="535"/>
      <c r="WEB10" s="535"/>
      <c r="WEC10" s="535"/>
      <c r="WED10" s="535"/>
      <c r="WEE10" s="535"/>
      <c r="WEF10" s="535"/>
      <c r="WEG10" s="535"/>
      <c r="WEH10" s="535"/>
      <c r="WEI10" s="535"/>
      <c r="WEJ10" s="535"/>
      <c r="WEK10" s="535"/>
      <c r="WEL10" s="535"/>
      <c r="WEM10" s="535"/>
      <c r="WEN10" s="535"/>
      <c r="WEO10" s="535"/>
      <c r="WEP10" s="535"/>
      <c r="WEQ10" s="535"/>
      <c r="WER10" s="535"/>
      <c r="WES10" s="535"/>
      <c r="WET10" s="535"/>
      <c r="WEU10" s="535"/>
      <c r="WEV10" s="535"/>
      <c r="WEW10" s="535"/>
      <c r="WEX10" s="535"/>
      <c r="WEY10" s="535"/>
      <c r="WEZ10" s="535"/>
      <c r="WFA10" s="535"/>
      <c r="WFB10" s="535"/>
      <c r="WFC10" s="535"/>
      <c r="WFD10" s="535"/>
      <c r="WFE10" s="535"/>
      <c r="WFF10" s="535"/>
      <c r="WFG10" s="535"/>
      <c r="WFH10" s="535"/>
      <c r="WFI10" s="535"/>
      <c r="WFJ10" s="535"/>
      <c r="WFK10" s="535"/>
      <c r="WFL10" s="535"/>
      <c r="WFM10" s="535"/>
      <c r="WFN10" s="535"/>
      <c r="WFO10" s="535"/>
      <c r="WFP10" s="535"/>
      <c r="WFQ10" s="535"/>
      <c r="WFR10" s="535"/>
      <c r="WFS10" s="535"/>
      <c r="WFT10" s="535"/>
      <c r="WFU10" s="535"/>
      <c r="WFV10" s="535"/>
      <c r="WFW10" s="535"/>
      <c r="WFX10" s="535"/>
      <c r="WFY10" s="535"/>
      <c r="WFZ10" s="535"/>
      <c r="WGA10" s="535"/>
      <c r="WGB10" s="535"/>
      <c r="WGC10" s="535"/>
      <c r="WGD10" s="535"/>
      <c r="WGE10" s="535"/>
      <c r="WGF10" s="535"/>
      <c r="WGG10" s="535"/>
      <c r="WGH10" s="535"/>
      <c r="WGI10" s="535"/>
      <c r="WGJ10" s="535"/>
      <c r="WGK10" s="535"/>
      <c r="WGL10" s="535"/>
      <c r="WGM10" s="535"/>
      <c r="WGN10" s="535"/>
      <c r="WGO10" s="535"/>
      <c r="WGP10" s="535"/>
      <c r="WGQ10" s="535"/>
      <c r="WGR10" s="535"/>
      <c r="WGS10" s="535"/>
      <c r="WGT10" s="535"/>
      <c r="WGU10" s="535"/>
      <c r="WGV10" s="535"/>
      <c r="WGW10" s="535"/>
      <c r="WGX10" s="535"/>
      <c r="WGY10" s="535"/>
      <c r="WGZ10" s="535"/>
      <c r="WHA10" s="535"/>
      <c r="WHB10" s="535"/>
      <c r="WHC10" s="535"/>
      <c r="WHD10" s="535"/>
      <c r="WHE10" s="535"/>
      <c r="WHF10" s="535"/>
      <c r="WHG10" s="535"/>
      <c r="WHH10" s="535"/>
      <c r="WHI10" s="535"/>
      <c r="WHJ10" s="535"/>
      <c r="WHK10" s="535"/>
      <c r="WHL10" s="535"/>
      <c r="WHM10" s="535"/>
      <c r="WHN10" s="535"/>
      <c r="WHO10" s="535"/>
      <c r="WHP10" s="535"/>
      <c r="WHQ10" s="535"/>
      <c r="WHR10" s="535"/>
      <c r="WHS10" s="535"/>
      <c r="WHT10" s="535"/>
      <c r="WHU10" s="535"/>
      <c r="WHV10" s="535"/>
      <c r="WHW10" s="535"/>
      <c r="WHX10" s="535"/>
      <c r="WHY10" s="535"/>
      <c r="WHZ10" s="535"/>
      <c r="WIA10" s="535"/>
      <c r="WIB10" s="535"/>
      <c r="WIC10" s="535"/>
      <c r="WID10" s="535"/>
      <c r="WIE10" s="535"/>
      <c r="WIF10" s="535"/>
      <c r="WIG10" s="535"/>
      <c r="WIH10" s="535"/>
      <c r="WII10" s="535"/>
      <c r="WIJ10" s="535"/>
      <c r="WIK10" s="535"/>
      <c r="WIL10" s="535"/>
      <c r="WIM10" s="535"/>
      <c r="WIN10" s="535"/>
      <c r="WIO10" s="535"/>
      <c r="WIP10" s="535"/>
      <c r="WIQ10" s="535"/>
      <c r="WIR10" s="535"/>
      <c r="WIS10" s="535"/>
      <c r="WIT10" s="535"/>
      <c r="WIU10" s="535"/>
      <c r="WIV10" s="535"/>
      <c r="WIW10" s="535"/>
      <c r="WIX10" s="535"/>
      <c r="WIY10" s="535"/>
      <c r="WIZ10" s="535"/>
      <c r="WJA10" s="535"/>
      <c r="WJB10" s="535"/>
      <c r="WJC10" s="535"/>
      <c r="WJD10" s="535"/>
      <c r="WJE10" s="535"/>
      <c r="WJF10" s="535"/>
      <c r="WJG10" s="535"/>
      <c r="WJH10" s="535"/>
      <c r="WJI10" s="535"/>
      <c r="WJJ10" s="535"/>
      <c r="WJK10" s="535"/>
      <c r="WJL10" s="535"/>
      <c r="WJM10" s="535"/>
      <c r="WJN10" s="535"/>
      <c r="WJO10" s="535"/>
      <c r="WJP10" s="535"/>
      <c r="WJQ10" s="535"/>
      <c r="WJR10" s="535"/>
      <c r="WJS10" s="535"/>
      <c r="WJT10" s="535"/>
      <c r="WJU10" s="535"/>
      <c r="WJV10" s="535"/>
      <c r="WJW10" s="535"/>
      <c r="WJX10" s="535"/>
      <c r="WJY10" s="535"/>
      <c r="WJZ10" s="535"/>
      <c r="WKA10" s="535"/>
      <c r="WKB10" s="535"/>
      <c r="WKC10" s="535"/>
      <c r="WKD10" s="535"/>
      <c r="WKE10" s="535"/>
      <c r="WKF10" s="535"/>
      <c r="WKG10" s="535"/>
      <c r="WKH10" s="535"/>
      <c r="WKI10" s="535"/>
      <c r="WKJ10" s="535"/>
      <c r="WKK10" s="535"/>
      <c r="WKL10" s="535"/>
      <c r="WKM10" s="535"/>
      <c r="WKN10" s="535"/>
      <c r="WKO10" s="535"/>
      <c r="WKP10" s="535"/>
      <c r="WKQ10" s="535"/>
      <c r="WKR10" s="535"/>
      <c r="WKS10" s="535"/>
      <c r="WKT10" s="535"/>
      <c r="WKU10" s="535"/>
      <c r="WKV10" s="535"/>
      <c r="WKW10" s="535"/>
      <c r="WKX10" s="535"/>
      <c r="WKY10" s="535"/>
      <c r="WKZ10" s="535"/>
      <c r="WLA10" s="535"/>
      <c r="WLB10" s="535"/>
      <c r="WLC10" s="535"/>
      <c r="WLD10" s="535"/>
      <c r="WLE10" s="535"/>
      <c r="WLF10" s="535"/>
      <c r="WLG10" s="535"/>
      <c r="WLH10" s="535"/>
      <c r="WLI10" s="535"/>
      <c r="WLJ10" s="535"/>
      <c r="WLK10" s="535"/>
      <c r="WLL10" s="535"/>
      <c r="WLM10" s="535"/>
      <c r="WLN10" s="535"/>
      <c r="WLO10" s="535"/>
      <c r="WLP10" s="535"/>
      <c r="WLQ10" s="535"/>
      <c r="WLR10" s="535"/>
      <c r="WLS10" s="535"/>
      <c r="WLT10" s="535"/>
      <c r="WLU10" s="535"/>
      <c r="WLV10" s="535"/>
      <c r="WLW10" s="535"/>
      <c r="WLX10" s="535"/>
      <c r="WLY10" s="535"/>
      <c r="WLZ10" s="535"/>
      <c r="WMA10" s="535"/>
      <c r="WMB10" s="535"/>
      <c r="WMC10" s="535"/>
      <c r="WMD10" s="535"/>
      <c r="WME10" s="535"/>
      <c r="WMF10" s="535"/>
      <c r="WMG10" s="535"/>
      <c r="WMH10" s="535"/>
      <c r="WMI10" s="535"/>
      <c r="WMJ10" s="535"/>
      <c r="WMK10" s="535"/>
      <c r="WML10" s="535"/>
      <c r="WMM10" s="535"/>
      <c r="WMN10" s="535"/>
      <c r="WMO10" s="535"/>
      <c r="WMP10" s="535"/>
      <c r="WMQ10" s="535"/>
      <c r="WMR10" s="535"/>
      <c r="WMS10" s="535"/>
      <c r="WMT10" s="535"/>
      <c r="WMU10" s="535"/>
      <c r="WMV10" s="535"/>
      <c r="WMW10" s="535"/>
      <c r="WMX10" s="535"/>
      <c r="WMY10" s="535"/>
      <c r="WMZ10" s="535"/>
      <c r="WNA10" s="535"/>
      <c r="WNB10" s="535"/>
      <c r="WNC10" s="535"/>
      <c r="WND10" s="535"/>
      <c r="WNE10" s="535"/>
      <c r="WNF10" s="535"/>
      <c r="WNG10" s="535"/>
      <c r="WNH10" s="535"/>
      <c r="WNI10" s="535"/>
      <c r="WNJ10" s="535"/>
      <c r="WNK10" s="535"/>
      <c r="WNL10" s="535"/>
      <c r="WNM10" s="535"/>
      <c r="WNN10" s="535"/>
      <c r="WNO10" s="535"/>
      <c r="WNP10" s="535"/>
      <c r="WNQ10" s="535"/>
      <c r="WNR10" s="535"/>
      <c r="WNS10" s="535"/>
      <c r="WNT10" s="535"/>
      <c r="WNU10" s="535"/>
      <c r="WNV10" s="535"/>
      <c r="WNW10" s="535"/>
      <c r="WNX10" s="535"/>
      <c r="WNY10" s="535"/>
      <c r="WNZ10" s="535"/>
      <c r="WOA10" s="535"/>
      <c r="WOB10" s="535"/>
      <c r="WOC10" s="535"/>
      <c r="WOD10" s="535"/>
      <c r="WOE10" s="535"/>
      <c r="WOF10" s="535"/>
      <c r="WOG10" s="535"/>
      <c r="WOH10" s="535"/>
      <c r="WOI10" s="535"/>
      <c r="WOJ10" s="535"/>
      <c r="WOK10" s="535"/>
      <c r="WOL10" s="535"/>
      <c r="WOM10" s="535"/>
      <c r="WON10" s="535"/>
      <c r="WOO10" s="535"/>
      <c r="WOP10" s="535"/>
      <c r="WOQ10" s="535"/>
      <c r="WOR10" s="535"/>
      <c r="WOS10" s="535"/>
      <c r="WOT10" s="535"/>
      <c r="WOU10" s="535"/>
      <c r="WOV10" s="535"/>
      <c r="WOW10" s="535"/>
      <c r="WOX10" s="535"/>
      <c r="WOY10" s="535"/>
      <c r="WOZ10" s="535"/>
      <c r="WPA10" s="535"/>
      <c r="WPB10" s="535"/>
      <c r="WPC10" s="535"/>
      <c r="WPD10" s="535"/>
      <c r="WPE10" s="535"/>
      <c r="WPF10" s="535"/>
      <c r="WPG10" s="535"/>
      <c r="WPH10" s="535"/>
      <c r="WPI10" s="535"/>
      <c r="WPJ10" s="535"/>
      <c r="WPK10" s="535"/>
      <c r="WPL10" s="535"/>
      <c r="WPM10" s="535"/>
      <c r="WPN10" s="535"/>
      <c r="WPO10" s="535"/>
      <c r="WPP10" s="535"/>
      <c r="WPQ10" s="535"/>
      <c r="WPR10" s="535"/>
      <c r="WPS10" s="535"/>
      <c r="WPT10" s="535"/>
      <c r="WPU10" s="535"/>
      <c r="WPV10" s="535"/>
      <c r="WPW10" s="535"/>
      <c r="WPX10" s="535"/>
      <c r="WPY10" s="535"/>
      <c r="WPZ10" s="535"/>
      <c r="WQA10" s="535"/>
      <c r="WQB10" s="535"/>
      <c r="WQC10" s="535"/>
      <c r="WQD10" s="535"/>
      <c r="WQE10" s="535"/>
      <c r="WQF10" s="535"/>
      <c r="WQG10" s="535"/>
      <c r="WQH10" s="535"/>
      <c r="WQI10" s="535"/>
      <c r="WQJ10" s="535"/>
      <c r="WQK10" s="535"/>
      <c r="WQL10" s="535"/>
      <c r="WQM10" s="535"/>
      <c r="WQN10" s="535"/>
      <c r="WQO10" s="535"/>
      <c r="WQP10" s="535"/>
      <c r="WQQ10" s="535"/>
      <c r="WQR10" s="535"/>
      <c r="WQS10" s="535"/>
      <c r="WQT10" s="535"/>
      <c r="WQU10" s="535"/>
      <c r="WQV10" s="535"/>
      <c r="WQW10" s="535"/>
      <c r="WQX10" s="535"/>
      <c r="WQY10" s="535"/>
      <c r="WQZ10" s="535"/>
      <c r="WRA10" s="535"/>
      <c r="WRB10" s="535"/>
      <c r="WRC10" s="535"/>
      <c r="WRD10" s="535"/>
      <c r="WRE10" s="535"/>
      <c r="WRF10" s="535"/>
      <c r="WRG10" s="535"/>
      <c r="WRH10" s="535"/>
      <c r="WRI10" s="535"/>
      <c r="WRJ10" s="535"/>
      <c r="WRK10" s="535"/>
      <c r="WRL10" s="535"/>
      <c r="WRM10" s="535"/>
      <c r="WRN10" s="535"/>
      <c r="WRO10" s="535"/>
      <c r="WRP10" s="535"/>
      <c r="WRQ10" s="535"/>
      <c r="WRR10" s="535"/>
      <c r="WRS10" s="535"/>
      <c r="WRT10" s="535"/>
      <c r="WRU10" s="535"/>
      <c r="WRV10" s="535"/>
      <c r="WRW10" s="535"/>
      <c r="WRX10" s="535"/>
      <c r="WRY10" s="535"/>
      <c r="WRZ10" s="535"/>
      <c r="WSA10" s="535"/>
      <c r="WSB10" s="535"/>
      <c r="WSC10" s="535"/>
      <c r="WSD10" s="535"/>
      <c r="WSE10" s="535"/>
      <c r="WSF10" s="535"/>
      <c r="WSG10" s="535"/>
      <c r="WSH10" s="535"/>
      <c r="WSI10" s="535"/>
      <c r="WSJ10" s="535"/>
      <c r="WSK10" s="535"/>
      <c r="WSL10" s="535"/>
      <c r="WSM10" s="535"/>
      <c r="WSN10" s="535"/>
      <c r="WSO10" s="535"/>
      <c r="WSP10" s="535"/>
      <c r="WSQ10" s="535"/>
      <c r="WSR10" s="535"/>
      <c r="WSS10" s="535"/>
      <c r="WST10" s="535"/>
      <c r="WSU10" s="535"/>
      <c r="WSV10" s="535"/>
      <c r="WSW10" s="535"/>
      <c r="WSX10" s="535"/>
      <c r="WSY10" s="535"/>
      <c r="WSZ10" s="535"/>
      <c r="WTA10" s="535"/>
      <c r="WTB10" s="535"/>
      <c r="WTC10" s="535"/>
      <c r="WTD10" s="535"/>
      <c r="WTE10" s="535"/>
      <c r="WTF10" s="535"/>
      <c r="WTG10" s="535"/>
      <c r="WTH10" s="535"/>
      <c r="WTI10" s="535"/>
      <c r="WTJ10" s="535"/>
      <c r="WTK10" s="535"/>
      <c r="WTL10" s="535"/>
      <c r="WTM10" s="535"/>
      <c r="WTN10" s="535"/>
      <c r="WTO10" s="535"/>
      <c r="WTP10" s="535"/>
      <c r="WTQ10" s="535"/>
      <c r="WTR10" s="535"/>
      <c r="WTS10" s="535"/>
      <c r="WTT10" s="535"/>
      <c r="WTU10" s="535"/>
      <c r="WTV10" s="535"/>
      <c r="WTW10" s="535"/>
      <c r="WTX10" s="535"/>
      <c r="WTY10" s="535"/>
      <c r="WTZ10" s="535"/>
      <c r="WUA10" s="535"/>
      <c r="WUB10" s="535"/>
      <c r="WUC10" s="535"/>
      <c r="WUD10" s="535"/>
      <c r="WUE10" s="535"/>
      <c r="WUF10" s="535"/>
      <c r="WUG10" s="535"/>
      <c r="WUH10" s="535"/>
      <c r="WUI10" s="535"/>
      <c r="WUJ10" s="535"/>
      <c r="WUK10" s="535"/>
      <c r="WUL10" s="535"/>
      <c r="WUM10" s="535"/>
      <c r="WUN10" s="535"/>
      <c r="WUO10" s="535"/>
      <c r="WUP10" s="535"/>
      <c r="WUQ10" s="535"/>
      <c r="WUR10" s="535"/>
      <c r="WUS10" s="535"/>
      <c r="WUT10" s="535"/>
      <c r="WUU10" s="535"/>
      <c r="WUV10" s="535"/>
      <c r="WUW10" s="535"/>
      <c r="WUX10" s="535"/>
      <c r="WUY10" s="535"/>
      <c r="WUZ10" s="535"/>
      <c r="WVA10" s="535"/>
      <c r="WVB10" s="535"/>
      <c r="WVC10" s="535"/>
      <c r="WVD10" s="535"/>
      <c r="WVE10" s="535"/>
      <c r="WVF10" s="535"/>
      <c r="WVG10" s="535"/>
      <c r="WVH10" s="535"/>
      <c r="WVI10" s="535"/>
      <c r="WVJ10" s="535"/>
      <c r="WVK10" s="535"/>
      <c r="WVL10" s="535"/>
      <c r="WVM10" s="535"/>
      <c r="WVN10" s="535"/>
      <c r="WVO10" s="535"/>
      <c r="WVP10" s="535"/>
      <c r="WVQ10" s="535"/>
      <c r="WVR10" s="535"/>
      <c r="WVS10" s="535"/>
      <c r="WVT10" s="535"/>
      <c r="WVU10" s="535"/>
      <c r="WVV10" s="535"/>
      <c r="WVW10" s="535"/>
      <c r="WVX10" s="535"/>
      <c r="WVY10" s="535"/>
      <c r="WVZ10" s="535"/>
      <c r="WWA10" s="535"/>
      <c r="WWB10" s="535"/>
      <c r="WWC10" s="535"/>
      <c r="WWD10" s="535"/>
      <c r="WWE10" s="535"/>
      <c r="WWF10" s="535"/>
    </row>
    <row r="11" spans="1:783 12825:16152" ht="15" customHeight="1" x14ac:dyDescent="0.25">
      <c r="A11" s="1509"/>
      <c r="B11" s="535"/>
      <c r="C11" s="1898"/>
      <c r="D11" s="1898"/>
      <c r="E11" s="1898"/>
      <c r="F11" s="1898"/>
      <c r="G11" s="1898"/>
      <c r="H11" s="1898"/>
      <c r="I11" s="1898"/>
      <c r="J11" s="1898"/>
      <c r="K11" s="1898"/>
      <c r="L11" s="1898"/>
      <c r="M11" s="1898"/>
      <c r="N11" s="1898"/>
      <c r="O11" s="1898"/>
      <c r="P11" s="1898"/>
      <c r="Q11" s="1898"/>
      <c r="R11" s="1898"/>
      <c r="S11" s="1898"/>
      <c r="T11" s="1898"/>
      <c r="U11" s="1898"/>
      <c r="V11" s="535"/>
      <c r="W11" s="535"/>
      <c r="X11" s="1509"/>
      <c r="Y11" s="1509"/>
      <c r="IX11" s="535"/>
      <c r="IY11" s="535"/>
      <c r="IZ11" s="535"/>
      <c r="JA11" s="535"/>
      <c r="JB11" s="535"/>
      <c r="JC11" s="535"/>
      <c r="JD11" s="535"/>
      <c r="JE11" s="535"/>
      <c r="JF11" s="535"/>
      <c r="JG11" s="535"/>
      <c r="JH11" s="535"/>
      <c r="JI11" s="535"/>
      <c r="JJ11" s="535"/>
      <c r="JK11" s="535"/>
      <c r="JL11" s="535"/>
      <c r="JM11" s="535"/>
      <c r="JN11" s="535"/>
      <c r="JO11" s="535"/>
      <c r="JP11" s="535"/>
      <c r="JQ11" s="535"/>
      <c r="JR11" s="535"/>
      <c r="JS11" s="535"/>
      <c r="JT11" s="535"/>
      <c r="JU11" s="535"/>
      <c r="JV11" s="535"/>
      <c r="JW11" s="535"/>
      <c r="JX11" s="535"/>
      <c r="JY11" s="535"/>
      <c r="JZ11" s="535"/>
      <c r="KA11" s="535"/>
      <c r="KB11" s="535"/>
      <c r="KC11" s="535"/>
      <c r="KD11" s="535"/>
      <c r="KE11" s="535"/>
      <c r="KF11" s="535"/>
      <c r="KG11" s="535"/>
      <c r="KH11" s="535"/>
      <c r="KI11" s="535"/>
      <c r="KJ11" s="535"/>
      <c r="KK11" s="535"/>
      <c r="KL11" s="535"/>
      <c r="KM11" s="535"/>
      <c r="KN11" s="535"/>
      <c r="KO11" s="535"/>
      <c r="KP11" s="535"/>
      <c r="KQ11" s="535"/>
      <c r="KR11" s="535"/>
      <c r="KS11" s="535"/>
      <c r="KT11" s="535"/>
      <c r="KU11" s="535"/>
      <c r="KV11" s="535"/>
      <c r="KW11" s="535"/>
      <c r="KX11" s="535"/>
      <c r="KY11" s="535"/>
      <c r="KZ11" s="535"/>
      <c r="LA11" s="535"/>
      <c r="LB11" s="535"/>
      <c r="LC11" s="535"/>
      <c r="LD11" s="535"/>
      <c r="LE11" s="535"/>
      <c r="LF11" s="535"/>
      <c r="LG11" s="535"/>
      <c r="LH11" s="535"/>
      <c r="LI11" s="535"/>
      <c r="LJ11" s="535"/>
      <c r="LK11" s="535"/>
      <c r="LL11" s="535"/>
      <c r="LM11" s="535"/>
      <c r="LN11" s="535"/>
      <c r="LO11" s="535"/>
      <c r="LP11" s="535"/>
      <c r="LQ11" s="535"/>
      <c r="LR11" s="535"/>
      <c r="LS11" s="535"/>
      <c r="LT11" s="535"/>
      <c r="LU11" s="535"/>
      <c r="LV11" s="535"/>
      <c r="LW11" s="535"/>
      <c r="LX11" s="535"/>
      <c r="LY11" s="535"/>
      <c r="LZ11" s="535"/>
      <c r="MA11" s="535"/>
      <c r="MB11" s="535"/>
      <c r="MC11" s="535"/>
      <c r="MD11" s="535"/>
      <c r="ME11" s="535"/>
      <c r="MF11" s="535"/>
      <c r="MG11" s="535"/>
      <c r="MH11" s="535"/>
      <c r="MI11" s="535"/>
      <c r="MJ11" s="535"/>
      <c r="MK11" s="535"/>
      <c r="ML11" s="535"/>
      <c r="MM11" s="535"/>
      <c r="MN11" s="535"/>
      <c r="MO11" s="535"/>
      <c r="MP11" s="535"/>
      <c r="MQ11" s="535"/>
      <c r="MR11" s="535"/>
      <c r="MS11" s="535"/>
      <c r="MT11" s="535"/>
      <c r="MU11" s="535"/>
      <c r="MV11" s="535"/>
      <c r="MW11" s="535"/>
      <c r="MX11" s="535"/>
      <c r="MY11" s="535"/>
      <c r="MZ11" s="535"/>
      <c r="NA11" s="535"/>
      <c r="NB11" s="535"/>
      <c r="NC11" s="535"/>
      <c r="ND11" s="535"/>
      <c r="NE11" s="535"/>
      <c r="NF11" s="535"/>
      <c r="NG11" s="535"/>
      <c r="NH11" s="535"/>
      <c r="NI11" s="535"/>
      <c r="NJ11" s="535"/>
      <c r="NK11" s="535"/>
      <c r="NL11" s="535"/>
      <c r="NM11" s="535"/>
      <c r="NN11" s="535"/>
      <c r="NO11" s="535"/>
      <c r="NP11" s="535"/>
      <c r="NQ11" s="535"/>
      <c r="NR11" s="535"/>
      <c r="NS11" s="535"/>
      <c r="NT11" s="535"/>
      <c r="NU11" s="535"/>
      <c r="NV11" s="535"/>
      <c r="NW11" s="535"/>
      <c r="NX11" s="535"/>
      <c r="NY11" s="535"/>
      <c r="NZ11" s="535"/>
      <c r="OA11" s="535"/>
      <c r="OB11" s="535"/>
      <c r="OC11" s="535"/>
      <c r="OD11" s="535"/>
      <c r="OE11" s="535"/>
      <c r="OF11" s="535"/>
      <c r="OG11" s="535"/>
      <c r="OH11" s="535"/>
      <c r="OI11" s="535"/>
      <c r="OJ11" s="535"/>
      <c r="OK11" s="535"/>
      <c r="OL11" s="535"/>
      <c r="OM11" s="535"/>
      <c r="ON11" s="535"/>
      <c r="OO11" s="535"/>
      <c r="OP11" s="535"/>
      <c r="OQ11" s="535"/>
      <c r="OR11" s="535"/>
      <c r="OS11" s="535"/>
      <c r="OT11" s="535"/>
      <c r="OU11" s="535"/>
      <c r="OV11" s="535"/>
      <c r="OW11" s="535"/>
      <c r="OX11" s="535"/>
      <c r="OY11" s="535"/>
      <c r="OZ11" s="535"/>
      <c r="PA11" s="535"/>
      <c r="PB11" s="535"/>
      <c r="PC11" s="535"/>
      <c r="PD11" s="535"/>
      <c r="PE11" s="535"/>
      <c r="PF11" s="535"/>
      <c r="PG11" s="535"/>
      <c r="PH11" s="535"/>
      <c r="PI11" s="535"/>
      <c r="PJ11" s="535"/>
      <c r="PK11" s="535"/>
      <c r="PL11" s="535"/>
      <c r="PM11" s="535"/>
      <c r="PN11" s="535"/>
      <c r="PO11" s="535"/>
      <c r="PP11" s="535"/>
      <c r="PQ11" s="535"/>
      <c r="PR11" s="535"/>
      <c r="PS11" s="535"/>
      <c r="PT11" s="535"/>
      <c r="PU11" s="535"/>
      <c r="PV11" s="535"/>
      <c r="PW11" s="535"/>
      <c r="PX11" s="535"/>
      <c r="PY11" s="535"/>
      <c r="PZ11" s="535"/>
      <c r="QA11" s="535"/>
      <c r="QB11" s="535"/>
      <c r="QC11" s="535"/>
      <c r="QD11" s="535"/>
      <c r="QE11" s="535"/>
      <c r="QF11" s="535"/>
      <c r="QG11" s="535"/>
      <c r="QH11" s="535"/>
      <c r="QI11" s="535"/>
      <c r="QJ11" s="535"/>
      <c r="QK11" s="535"/>
      <c r="QL11" s="535"/>
      <c r="QM11" s="535"/>
      <c r="QN11" s="535"/>
      <c r="QO11" s="535"/>
      <c r="QP11" s="535"/>
      <c r="QQ11" s="535"/>
      <c r="QR11" s="535"/>
      <c r="QS11" s="535"/>
      <c r="QT11" s="535"/>
      <c r="QU11" s="535"/>
      <c r="QV11" s="535"/>
      <c r="QW11" s="535"/>
      <c r="QX11" s="535"/>
      <c r="QY11" s="535"/>
      <c r="QZ11" s="535"/>
      <c r="RA11" s="535"/>
      <c r="RB11" s="535"/>
      <c r="RC11" s="535"/>
      <c r="RD11" s="535"/>
      <c r="RE11" s="535"/>
      <c r="RF11" s="535"/>
      <c r="RG11" s="535"/>
      <c r="RH11" s="535"/>
      <c r="RI11" s="535"/>
      <c r="RJ11" s="535"/>
      <c r="RK11" s="535"/>
      <c r="RL11" s="535"/>
      <c r="RM11" s="535"/>
      <c r="RN11" s="535"/>
      <c r="RO11" s="535"/>
      <c r="RP11" s="535"/>
      <c r="RQ11" s="535"/>
      <c r="RR11" s="535"/>
      <c r="RS11" s="535"/>
      <c r="RT11" s="535"/>
      <c r="RU11" s="535"/>
      <c r="RV11" s="535"/>
      <c r="RW11" s="535"/>
      <c r="RX11" s="535"/>
      <c r="RY11" s="535"/>
      <c r="RZ11" s="535"/>
      <c r="SA11" s="535"/>
      <c r="SB11" s="535"/>
      <c r="SC11" s="535"/>
      <c r="SD11" s="535"/>
      <c r="SE11" s="535"/>
      <c r="SF11" s="535"/>
      <c r="SG11" s="535"/>
      <c r="SH11" s="535"/>
      <c r="SI11" s="535"/>
      <c r="SJ11" s="535"/>
      <c r="SK11" s="535"/>
      <c r="SL11" s="535"/>
      <c r="SM11" s="535"/>
      <c r="SN11" s="535"/>
      <c r="SO11" s="535"/>
      <c r="SP11" s="535"/>
      <c r="SQ11" s="535"/>
      <c r="SR11" s="535"/>
      <c r="SS11" s="535"/>
      <c r="ST11" s="535"/>
      <c r="SU11" s="535"/>
      <c r="SV11" s="535"/>
      <c r="SW11" s="535"/>
      <c r="SX11" s="535"/>
      <c r="SY11" s="535"/>
      <c r="SZ11" s="535"/>
      <c r="TA11" s="535"/>
      <c r="TB11" s="535"/>
      <c r="TC11" s="535"/>
      <c r="TD11" s="535"/>
      <c r="TE11" s="535"/>
      <c r="TF11" s="535"/>
      <c r="TG11" s="535"/>
      <c r="TH11" s="535"/>
      <c r="TI11" s="535"/>
      <c r="TJ11" s="535"/>
      <c r="TK11" s="535"/>
      <c r="TL11" s="535"/>
      <c r="TM11" s="535"/>
      <c r="TN11" s="535"/>
      <c r="TO11" s="535"/>
      <c r="TP11" s="535"/>
      <c r="TQ11" s="535"/>
      <c r="TR11" s="535"/>
      <c r="TS11" s="535"/>
      <c r="TT11" s="535"/>
      <c r="TU11" s="535"/>
      <c r="TV11" s="535"/>
      <c r="TW11" s="535"/>
      <c r="TX11" s="535"/>
      <c r="TY11" s="535"/>
      <c r="TZ11" s="535"/>
      <c r="UA11" s="535"/>
      <c r="UB11" s="535"/>
      <c r="UC11" s="535"/>
      <c r="UD11" s="535"/>
      <c r="UE11" s="535"/>
      <c r="UF11" s="535"/>
      <c r="UG11" s="535"/>
      <c r="UH11" s="535"/>
      <c r="UI11" s="535"/>
      <c r="UJ11" s="535"/>
      <c r="UK11" s="535"/>
      <c r="UL11" s="535"/>
      <c r="UM11" s="535"/>
      <c r="UN11" s="535"/>
      <c r="UO11" s="535"/>
      <c r="UP11" s="535"/>
      <c r="UQ11" s="535"/>
      <c r="UR11" s="535"/>
      <c r="US11" s="535"/>
      <c r="UT11" s="535"/>
      <c r="UU11" s="535"/>
      <c r="UV11" s="535"/>
      <c r="UW11" s="535"/>
      <c r="UX11" s="535"/>
      <c r="UY11" s="535"/>
      <c r="UZ11" s="535"/>
      <c r="VA11" s="535"/>
      <c r="VB11" s="535"/>
      <c r="VC11" s="535"/>
      <c r="VD11" s="535"/>
      <c r="VE11" s="535"/>
      <c r="VF11" s="535"/>
      <c r="VG11" s="535"/>
      <c r="VH11" s="535"/>
      <c r="VI11" s="535"/>
      <c r="VJ11" s="535"/>
      <c r="VK11" s="535"/>
      <c r="VL11" s="535"/>
      <c r="VM11" s="535"/>
      <c r="VN11" s="535"/>
      <c r="VO11" s="535"/>
      <c r="VP11" s="535"/>
      <c r="VQ11" s="535"/>
      <c r="VR11" s="535"/>
      <c r="VS11" s="535"/>
      <c r="VT11" s="535"/>
      <c r="VU11" s="535"/>
      <c r="VV11" s="535"/>
      <c r="VW11" s="535"/>
      <c r="VX11" s="535"/>
      <c r="VY11" s="535"/>
      <c r="VZ11" s="535"/>
      <c r="WA11" s="535"/>
      <c r="WB11" s="535"/>
      <c r="WC11" s="535"/>
      <c r="WD11" s="535"/>
      <c r="WE11" s="535"/>
      <c r="WF11" s="535"/>
      <c r="WG11" s="535"/>
      <c r="WH11" s="535"/>
      <c r="WI11" s="535"/>
      <c r="WJ11" s="535"/>
      <c r="WK11" s="535"/>
      <c r="WL11" s="535"/>
      <c r="WM11" s="535"/>
      <c r="WN11" s="535"/>
      <c r="WO11" s="535"/>
      <c r="WP11" s="535"/>
      <c r="WQ11" s="535"/>
      <c r="WR11" s="535"/>
      <c r="WS11" s="535"/>
      <c r="WT11" s="535"/>
      <c r="WU11" s="535"/>
      <c r="WV11" s="535"/>
      <c r="WW11" s="535"/>
      <c r="WX11" s="535"/>
      <c r="WY11" s="535"/>
      <c r="WZ11" s="535"/>
      <c r="XA11" s="535"/>
      <c r="XB11" s="535"/>
      <c r="XC11" s="535"/>
      <c r="XD11" s="535"/>
      <c r="XE11" s="535"/>
      <c r="XF11" s="535"/>
      <c r="XG11" s="535"/>
      <c r="XH11" s="535"/>
      <c r="XI11" s="535"/>
      <c r="XJ11" s="535"/>
      <c r="XK11" s="535"/>
      <c r="XL11" s="535"/>
      <c r="XM11" s="535"/>
      <c r="XN11" s="535"/>
      <c r="XO11" s="535"/>
      <c r="XP11" s="535"/>
      <c r="XQ11" s="535"/>
      <c r="XR11" s="535"/>
      <c r="XS11" s="535"/>
      <c r="XT11" s="535"/>
      <c r="XU11" s="535"/>
      <c r="XV11" s="535"/>
      <c r="XW11" s="535"/>
      <c r="XX11" s="535"/>
      <c r="XY11" s="535"/>
      <c r="XZ11" s="535"/>
      <c r="YA11" s="535"/>
      <c r="YB11" s="535"/>
      <c r="YC11" s="535"/>
      <c r="YD11" s="535"/>
      <c r="YE11" s="535"/>
      <c r="YF11" s="535"/>
      <c r="YG11" s="535"/>
      <c r="YH11" s="535"/>
      <c r="YI11" s="535"/>
      <c r="YJ11" s="535"/>
      <c r="YK11" s="535"/>
      <c r="YL11" s="535"/>
      <c r="YM11" s="535"/>
      <c r="YN11" s="535"/>
      <c r="YO11" s="535"/>
      <c r="YP11" s="535"/>
      <c r="YQ11" s="535"/>
      <c r="YR11" s="535"/>
      <c r="YS11" s="535"/>
      <c r="YT11" s="535"/>
      <c r="YU11" s="535"/>
      <c r="YV11" s="535"/>
      <c r="YW11" s="535"/>
      <c r="YX11" s="535"/>
      <c r="YY11" s="535"/>
      <c r="YZ11" s="535"/>
      <c r="ZA11" s="535"/>
      <c r="ZB11" s="535"/>
      <c r="ZC11" s="535"/>
      <c r="ZD11" s="535"/>
      <c r="ZE11" s="535"/>
      <c r="ZF11" s="535"/>
      <c r="ZG11" s="535"/>
      <c r="ZH11" s="535"/>
      <c r="ZI11" s="535"/>
      <c r="ZJ11" s="535"/>
      <c r="ZK11" s="535"/>
      <c r="ZL11" s="535"/>
      <c r="ZM11" s="535"/>
      <c r="ZN11" s="535"/>
      <c r="ZO11" s="535"/>
      <c r="ZP11" s="535"/>
      <c r="ZQ11" s="535"/>
      <c r="ZR11" s="535"/>
      <c r="ZS11" s="535"/>
      <c r="ZT11" s="535"/>
      <c r="ZU11" s="535"/>
      <c r="ZV11" s="535"/>
      <c r="ZW11" s="535"/>
      <c r="ZX11" s="535"/>
      <c r="ZY11" s="535"/>
      <c r="ZZ11" s="535"/>
      <c r="AAA11" s="535"/>
      <c r="AAB11" s="535"/>
      <c r="AAC11" s="535"/>
      <c r="AAD11" s="535"/>
      <c r="AAE11" s="535"/>
      <c r="AAF11" s="535"/>
      <c r="AAG11" s="535"/>
      <c r="AAH11" s="535"/>
      <c r="AAI11" s="535"/>
      <c r="AAJ11" s="535"/>
      <c r="AAK11" s="535"/>
      <c r="AAL11" s="535"/>
      <c r="AAM11" s="535"/>
      <c r="AAN11" s="535"/>
      <c r="AAO11" s="535"/>
      <c r="AAP11" s="535"/>
      <c r="AAQ11" s="535"/>
      <c r="AAR11" s="535"/>
      <c r="AAS11" s="535"/>
      <c r="AAT11" s="535"/>
      <c r="AAU11" s="535"/>
      <c r="AAV11" s="535"/>
      <c r="AAW11" s="535"/>
      <c r="AAX11" s="535"/>
      <c r="AAY11" s="535"/>
      <c r="AAZ11" s="535"/>
      <c r="ABA11" s="535"/>
      <c r="ABB11" s="535"/>
      <c r="ABC11" s="535"/>
      <c r="ABD11" s="535"/>
      <c r="ABE11" s="535"/>
      <c r="ABF11" s="535"/>
      <c r="ABG11" s="535"/>
      <c r="ABH11" s="535"/>
      <c r="ABI11" s="535"/>
      <c r="ABJ11" s="535"/>
      <c r="ABK11" s="535"/>
      <c r="ABL11" s="535"/>
      <c r="ABM11" s="535"/>
      <c r="ABN11" s="535"/>
      <c r="ABO11" s="535"/>
      <c r="ABP11" s="535"/>
      <c r="ABQ11" s="535"/>
      <c r="ABR11" s="535"/>
      <c r="ABS11" s="535"/>
      <c r="ABT11" s="535"/>
      <c r="ABU11" s="535"/>
      <c r="ABV11" s="535"/>
      <c r="ABW11" s="535"/>
      <c r="ABX11" s="535"/>
      <c r="ABY11" s="535"/>
      <c r="ABZ11" s="535"/>
      <c r="ACA11" s="535"/>
      <c r="ACB11" s="535"/>
      <c r="ACC11" s="535"/>
      <c r="ACD11" s="535"/>
      <c r="ACE11" s="535"/>
      <c r="ACF11" s="535"/>
      <c r="ACG11" s="535"/>
      <c r="ACH11" s="535"/>
      <c r="ACI11" s="535"/>
      <c r="ACJ11" s="535"/>
      <c r="ACK11" s="535"/>
      <c r="ACL11" s="535"/>
      <c r="ACM11" s="535"/>
      <c r="ACN11" s="535"/>
      <c r="ACO11" s="535"/>
      <c r="ACP11" s="535"/>
      <c r="ACQ11" s="535"/>
      <c r="ACR11" s="535"/>
      <c r="ACS11" s="535"/>
      <c r="ACT11" s="535"/>
      <c r="ACU11" s="535"/>
      <c r="ACV11" s="535"/>
      <c r="ACW11" s="535"/>
      <c r="ACX11" s="535"/>
      <c r="ACY11" s="535"/>
      <c r="ACZ11" s="535"/>
      <c r="ADA11" s="535"/>
      <c r="ADB11" s="535"/>
      <c r="ADC11" s="535"/>
      <c r="RYG11" s="535"/>
      <c r="RYH11" s="535"/>
      <c r="RYI11" s="535"/>
      <c r="RYJ11" s="535"/>
      <c r="RYK11" s="535"/>
      <c r="RYL11" s="535"/>
      <c r="RYM11" s="535"/>
      <c r="RYN11" s="535"/>
      <c r="RYO11" s="535"/>
      <c r="RYP11" s="535"/>
      <c r="RYQ11" s="535"/>
      <c r="RYR11" s="535"/>
      <c r="RYS11" s="535"/>
      <c r="RYT11" s="535"/>
      <c r="RYU11" s="535"/>
      <c r="RYV11" s="535"/>
      <c r="RYW11" s="535"/>
      <c r="RYX11" s="535"/>
      <c r="RYY11" s="535"/>
      <c r="RYZ11" s="535"/>
      <c r="RZA11" s="535"/>
      <c r="RZB11" s="535"/>
      <c r="RZC11" s="535"/>
      <c r="RZD11" s="535"/>
      <c r="RZE11" s="535"/>
      <c r="RZF11" s="535"/>
      <c r="RZG11" s="535"/>
      <c r="RZH11" s="535"/>
      <c r="RZI11" s="535"/>
      <c r="RZJ11" s="535"/>
      <c r="RZK11" s="535"/>
      <c r="RZL11" s="535"/>
      <c r="RZM11" s="535"/>
      <c r="RZN11" s="535"/>
      <c r="RZO11" s="535"/>
      <c r="RZP11" s="535"/>
      <c r="RZQ11" s="535"/>
      <c r="RZR11" s="535"/>
      <c r="RZS11" s="535"/>
      <c r="RZT11" s="535"/>
      <c r="RZU11" s="535"/>
      <c r="RZV11" s="535"/>
      <c r="RZW11" s="535"/>
      <c r="RZX11" s="535"/>
      <c r="RZY11" s="535"/>
      <c r="RZZ11" s="535"/>
      <c r="SAA11" s="535"/>
      <c r="SAB11" s="535"/>
      <c r="SAC11" s="535"/>
      <c r="SAD11" s="535"/>
      <c r="SAE11" s="535"/>
      <c r="SAF11" s="535"/>
      <c r="SAG11" s="535"/>
      <c r="SAH11" s="535"/>
      <c r="SAI11" s="535"/>
      <c r="SAJ11" s="535"/>
      <c r="SAK11" s="535"/>
      <c r="SAL11" s="535"/>
      <c r="SAM11" s="535"/>
      <c r="SAN11" s="535"/>
      <c r="SAO11" s="535"/>
      <c r="SAP11" s="535"/>
      <c r="SAQ11" s="535"/>
      <c r="SAR11" s="535"/>
      <c r="SAS11" s="535"/>
      <c r="SAT11" s="535"/>
      <c r="SAU11" s="535"/>
      <c r="SAV11" s="535"/>
      <c r="SAW11" s="535"/>
      <c r="SAX11" s="535"/>
      <c r="SAY11" s="535"/>
      <c r="SAZ11" s="535"/>
      <c r="SBA11" s="535"/>
      <c r="SBB11" s="535"/>
      <c r="SBC11" s="535"/>
      <c r="SBD11" s="535"/>
      <c r="SBE11" s="535"/>
      <c r="SBF11" s="535"/>
      <c r="SBG11" s="535"/>
      <c r="SBH11" s="535"/>
      <c r="SBI11" s="535"/>
      <c r="SBJ11" s="535"/>
      <c r="SBK11" s="535"/>
      <c r="SBL11" s="535"/>
      <c r="SBM11" s="535"/>
      <c r="SBN11" s="535"/>
      <c r="SBO11" s="535"/>
      <c r="SBP11" s="535"/>
      <c r="SBQ11" s="535"/>
      <c r="SBR11" s="535"/>
      <c r="SBS11" s="535"/>
      <c r="SBT11" s="535"/>
      <c r="SBU11" s="535"/>
      <c r="SBV11" s="535"/>
      <c r="SBW11" s="535"/>
      <c r="SBX11" s="535"/>
      <c r="SBY11" s="535"/>
      <c r="SBZ11" s="535"/>
      <c r="SCA11" s="535"/>
      <c r="SCB11" s="535"/>
      <c r="SCC11" s="535"/>
      <c r="SCD11" s="535"/>
      <c r="SCE11" s="535"/>
      <c r="SCF11" s="535"/>
      <c r="SCG11" s="535"/>
      <c r="SCH11" s="535"/>
      <c r="SCI11" s="535"/>
      <c r="SCJ11" s="535"/>
      <c r="SCK11" s="535"/>
      <c r="SCL11" s="535"/>
      <c r="SCM11" s="535"/>
      <c r="SCN11" s="535"/>
      <c r="SCO11" s="535"/>
      <c r="SCP11" s="535"/>
      <c r="SCQ11" s="535"/>
      <c r="SCR11" s="535"/>
      <c r="SCS11" s="535"/>
      <c r="SCT11" s="535"/>
      <c r="SCU11" s="535"/>
      <c r="SCV11" s="535"/>
      <c r="SCW11" s="535"/>
      <c r="SCX11" s="535"/>
      <c r="SCY11" s="535"/>
      <c r="SCZ11" s="535"/>
      <c r="SDA11" s="535"/>
      <c r="SDB11" s="535"/>
      <c r="SDC11" s="535"/>
      <c r="SDD11" s="535"/>
      <c r="SDE11" s="535"/>
      <c r="SDF11" s="535"/>
      <c r="SDG11" s="535"/>
      <c r="SDH11" s="535"/>
      <c r="SDI11" s="535"/>
      <c r="SDJ11" s="535"/>
      <c r="SDK11" s="535"/>
      <c r="SDL11" s="535"/>
      <c r="SDM11" s="535"/>
      <c r="SDN11" s="535"/>
      <c r="SDO11" s="535"/>
      <c r="SDP11" s="535"/>
      <c r="SDQ11" s="535"/>
      <c r="SDR11" s="535"/>
      <c r="SDS11" s="535"/>
      <c r="SDT11" s="535"/>
      <c r="SDU11" s="535"/>
      <c r="SDV11" s="535"/>
      <c r="SDW11" s="535"/>
      <c r="SDX11" s="535"/>
      <c r="SDY11" s="535"/>
      <c r="SDZ11" s="535"/>
      <c r="SEA11" s="535"/>
      <c r="SEB11" s="535"/>
      <c r="SEC11" s="535"/>
      <c r="SED11" s="535"/>
      <c r="SEE11" s="535"/>
      <c r="SEF11" s="535"/>
      <c r="SEG11" s="535"/>
      <c r="SEH11" s="535"/>
      <c r="SEI11" s="535"/>
      <c r="SEJ11" s="535"/>
      <c r="SEK11" s="535"/>
      <c r="SEL11" s="535"/>
      <c r="SEM11" s="535"/>
      <c r="SEN11" s="535"/>
      <c r="SEO11" s="535"/>
      <c r="SEP11" s="535"/>
      <c r="SEQ11" s="535"/>
      <c r="SER11" s="535"/>
      <c r="SES11" s="535"/>
      <c r="SET11" s="535"/>
      <c r="SEU11" s="535"/>
      <c r="SEV11" s="535"/>
      <c r="SEW11" s="535"/>
      <c r="SEX11" s="535"/>
      <c r="SEY11" s="535"/>
      <c r="SEZ11" s="535"/>
      <c r="SFA11" s="535"/>
      <c r="SFB11" s="535"/>
      <c r="SFC11" s="535"/>
      <c r="SFD11" s="535"/>
      <c r="SFE11" s="535"/>
      <c r="SFF11" s="535"/>
      <c r="SFG11" s="535"/>
      <c r="SFH11" s="535"/>
      <c r="SFI11" s="535"/>
      <c r="SFJ11" s="535"/>
      <c r="SFK11" s="535"/>
      <c r="SFL11" s="535"/>
      <c r="SFM11" s="535"/>
      <c r="SFN11" s="535"/>
      <c r="SFO11" s="535"/>
      <c r="SFP11" s="535"/>
      <c r="SFQ11" s="535"/>
      <c r="SFR11" s="535"/>
      <c r="SFS11" s="535"/>
      <c r="SFT11" s="535"/>
      <c r="SFU11" s="535"/>
      <c r="SFV11" s="535"/>
      <c r="SFW11" s="535"/>
      <c r="SFX11" s="535"/>
      <c r="SFY11" s="535"/>
      <c r="SFZ11" s="535"/>
      <c r="SGA11" s="535"/>
      <c r="SGB11" s="535"/>
      <c r="SGC11" s="535"/>
      <c r="SGD11" s="535"/>
      <c r="SGE11" s="535"/>
      <c r="SGF11" s="535"/>
      <c r="SGG11" s="535"/>
      <c r="SGH11" s="535"/>
      <c r="SGI11" s="535"/>
      <c r="SGJ11" s="535"/>
      <c r="SGK11" s="535"/>
      <c r="SGL11" s="535"/>
      <c r="SGM11" s="535"/>
      <c r="SGN11" s="535"/>
      <c r="SGO11" s="535"/>
      <c r="SGP11" s="535"/>
      <c r="SGQ11" s="535"/>
      <c r="SGR11" s="535"/>
      <c r="SGS11" s="535"/>
      <c r="SGT11" s="535"/>
      <c r="SGU11" s="535"/>
      <c r="SGV11" s="535"/>
      <c r="SGW11" s="535"/>
      <c r="SGX11" s="535"/>
      <c r="SGY11" s="535"/>
      <c r="SGZ11" s="535"/>
      <c r="SHA11" s="535"/>
      <c r="SHB11" s="535"/>
      <c r="SHC11" s="535"/>
      <c r="SHD11" s="535"/>
      <c r="SHE11" s="535"/>
      <c r="SHF11" s="535"/>
      <c r="SHG11" s="535"/>
      <c r="SHH11" s="535"/>
      <c r="SHI11" s="535"/>
      <c r="SHJ11" s="535"/>
      <c r="SHK11" s="535"/>
      <c r="SHL11" s="535"/>
      <c r="SHM11" s="535"/>
      <c r="SHN11" s="535"/>
      <c r="SHO11" s="535"/>
      <c r="SHP11" s="535"/>
      <c r="SHQ11" s="535"/>
      <c r="SHR11" s="535"/>
      <c r="SHS11" s="535"/>
      <c r="SHT11" s="535"/>
      <c r="SHU11" s="535"/>
      <c r="SHV11" s="535"/>
      <c r="SHW11" s="535"/>
      <c r="SHX11" s="535"/>
      <c r="SHY11" s="535"/>
      <c r="SHZ11" s="535"/>
      <c r="SIA11" s="535"/>
      <c r="SIB11" s="535"/>
      <c r="SIC11" s="535"/>
      <c r="SID11" s="535"/>
      <c r="SIE11" s="535"/>
      <c r="SIF11" s="535"/>
      <c r="SIG11" s="535"/>
      <c r="SIH11" s="535"/>
      <c r="SII11" s="535"/>
      <c r="SIJ11" s="535"/>
      <c r="SIK11" s="535"/>
      <c r="SIL11" s="535"/>
      <c r="SIM11" s="535"/>
      <c r="SIN11" s="535"/>
      <c r="SIO11" s="535"/>
      <c r="SIP11" s="535"/>
      <c r="SIQ11" s="535"/>
      <c r="SIR11" s="535"/>
      <c r="SIS11" s="535"/>
      <c r="SIT11" s="535"/>
      <c r="SIU11" s="535"/>
      <c r="SIV11" s="535"/>
      <c r="SIW11" s="535"/>
      <c r="SIX11" s="535"/>
      <c r="SIY11" s="535"/>
      <c r="SIZ11" s="535"/>
      <c r="SJA11" s="535"/>
      <c r="SJB11" s="535"/>
      <c r="SJC11" s="535"/>
      <c r="SJD11" s="535"/>
      <c r="SJE11" s="535"/>
      <c r="SJF11" s="535"/>
      <c r="SJG11" s="535"/>
      <c r="SJH11" s="535"/>
      <c r="SJI11" s="535"/>
      <c r="SJJ11" s="535"/>
      <c r="SJK11" s="535"/>
      <c r="SJL11" s="535"/>
      <c r="SJM11" s="535"/>
      <c r="SJN11" s="535"/>
      <c r="SJO11" s="535"/>
      <c r="SJP11" s="535"/>
      <c r="SJQ11" s="535"/>
      <c r="SJR11" s="535"/>
      <c r="SJS11" s="535"/>
      <c r="SJT11" s="535"/>
      <c r="SJU11" s="535"/>
      <c r="SJV11" s="535"/>
      <c r="SJW11" s="535"/>
      <c r="SJX11" s="535"/>
      <c r="SJY11" s="535"/>
      <c r="SJZ11" s="535"/>
      <c r="SKA11" s="535"/>
      <c r="SKB11" s="535"/>
      <c r="SKC11" s="535"/>
      <c r="SKD11" s="535"/>
      <c r="SKE11" s="535"/>
      <c r="SKF11" s="535"/>
      <c r="SKG11" s="535"/>
      <c r="SKH11" s="535"/>
      <c r="SKI11" s="535"/>
      <c r="SKJ11" s="535"/>
      <c r="SKK11" s="535"/>
      <c r="SKL11" s="535"/>
      <c r="SKM11" s="535"/>
      <c r="SKN11" s="535"/>
      <c r="SKO11" s="535"/>
      <c r="SKP11" s="535"/>
      <c r="SKQ11" s="535"/>
      <c r="SKR11" s="535"/>
      <c r="SKS11" s="535"/>
      <c r="SKT11" s="535"/>
      <c r="SKU11" s="535"/>
      <c r="SKV11" s="535"/>
      <c r="SKW11" s="535"/>
      <c r="SKX11" s="535"/>
      <c r="SKY11" s="535"/>
      <c r="SKZ11" s="535"/>
      <c r="SLA11" s="535"/>
      <c r="SLB11" s="535"/>
      <c r="SLC11" s="535"/>
      <c r="SLD11" s="535"/>
      <c r="SLE11" s="535"/>
      <c r="SLF11" s="535"/>
      <c r="SLG11" s="535"/>
      <c r="SLH11" s="535"/>
      <c r="SLI11" s="535"/>
      <c r="SLJ11" s="535"/>
      <c r="SLK11" s="535"/>
      <c r="SLL11" s="535"/>
      <c r="SLM11" s="535"/>
      <c r="SLN11" s="535"/>
      <c r="SLO11" s="535"/>
      <c r="SLP11" s="535"/>
      <c r="SLQ11" s="535"/>
      <c r="SLR11" s="535"/>
      <c r="SLS11" s="535"/>
      <c r="SLT11" s="535"/>
      <c r="SLU11" s="535"/>
      <c r="SLV11" s="535"/>
      <c r="SLW11" s="535"/>
      <c r="SLX11" s="535"/>
      <c r="SLY11" s="535"/>
      <c r="SLZ11" s="535"/>
      <c r="SMA11" s="535"/>
      <c r="SMB11" s="535"/>
      <c r="SMC11" s="535"/>
      <c r="SMD11" s="535"/>
      <c r="SME11" s="535"/>
      <c r="SMF11" s="535"/>
      <c r="SMG11" s="535"/>
      <c r="SMH11" s="535"/>
      <c r="SMI11" s="535"/>
      <c r="SMJ11" s="535"/>
      <c r="SMK11" s="535"/>
      <c r="SML11" s="535"/>
      <c r="SMM11" s="535"/>
      <c r="SMN11" s="535"/>
      <c r="SMO11" s="535"/>
      <c r="SMP11" s="535"/>
      <c r="SMQ11" s="535"/>
      <c r="SMR11" s="535"/>
      <c r="SMS11" s="535"/>
      <c r="SMT11" s="535"/>
      <c r="SMU11" s="535"/>
      <c r="SMV11" s="535"/>
      <c r="SMW11" s="535"/>
      <c r="SMX11" s="535"/>
      <c r="SMY11" s="535"/>
      <c r="SMZ11" s="535"/>
      <c r="SNA11" s="535"/>
      <c r="SNB11" s="535"/>
      <c r="SNC11" s="535"/>
      <c r="SND11" s="535"/>
      <c r="SNE11" s="535"/>
      <c r="SNF11" s="535"/>
      <c r="SNG11" s="535"/>
      <c r="SNH11" s="535"/>
      <c r="SNI11" s="535"/>
      <c r="SNJ11" s="535"/>
      <c r="SNK11" s="535"/>
      <c r="SNL11" s="535"/>
      <c r="SNM11" s="535"/>
      <c r="SNN11" s="535"/>
      <c r="SNO11" s="535"/>
      <c r="SNP11" s="535"/>
      <c r="SNQ11" s="535"/>
      <c r="SNR11" s="535"/>
      <c r="SNS11" s="535"/>
      <c r="SNT11" s="535"/>
      <c r="SNU11" s="535"/>
      <c r="SNV11" s="535"/>
      <c r="SNW11" s="535"/>
      <c r="SNX11" s="535"/>
      <c r="SNY11" s="535"/>
      <c r="SNZ11" s="535"/>
      <c r="SOA11" s="535"/>
      <c r="SOB11" s="535"/>
      <c r="SOC11" s="535"/>
      <c r="SOD11" s="535"/>
      <c r="SOE11" s="535"/>
      <c r="SOF11" s="535"/>
      <c r="SOG11" s="535"/>
      <c r="SOH11" s="535"/>
      <c r="SOI11" s="535"/>
      <c r="SOJ11" s="535"/>
      <c r="SOK11" s="535"/>
      <c r="SOL11" s="535"/>
      <c r="SOM11" s="535"/>
      <c r="SON11" s="535"/>
      <c r="SOO11" s="535"/>
      <c r="SOP11" s="535"/>
      <c r="SOQ11" s="535"/>
      <c r="SOR11" s="535"/>
      <c r="SOS11" s="535"/>
      <c r="SOT11" s="535"/>
      <c r="SOU11" s="535"/>
      <c r="SOV11" s="535"/>
      <c r="SOW11" s="535"/>
      <c r="SOX11" s="535"/>
      <c r="SOY11" s="535"/>
      <c r="SOZ11" s="535"/>
      <c r="SPA11" s="535"/>
      <c r="SPB11" s="535"/>
      <c r="SPC11" s="535"/>
      <c r="SPD11" s="535"/>
      <c r="SPE11" s="535"/>
      <c r="SPF11" s="535"/>
      <c r="SPG11" s="535"/>
      <c r="SPH11" s="535"/>
      <c r="SPI11" s="535"/>
      <c r="SPJ11" s="535"/>
      <c r="SPK11" s="535"/>
      <c r="SPL11" s="535"/>
      <c r="SPM11" s="535"/>
      <c r="SPN11" s="535"/>
      <c r="SPO11" s="535"/>
      <c r="SPP11" s="535"/>
      <c r="SPQ11" s="535"/>
      <c r="SPR11" s="535"/>
      <c r="SPS11" s="535"/>
      <c r="SPT11" s="535"/>
      <c r="SPU11" s="535"/>
      <c r="SPV11" s="535"/>
      <c r="SPW11" s="535"/>
      <c r="SPX11" s="535"/>
      <c r="SPY11" s="535"/>
      <c r="SPZ11" s="535"/>
      <c r="SQA11" s="535"/>
      <c r="SQB11" s="535"/>
      <c r="SQC11" s="535"/>
      <c r="SQD11" s="535"/>
      <c r="SQE11" s="535"/>
      <c r="SQF11" s="535"/>
      <c r="SQG11" s="535"/>
      <c r="SQH11" s="535"/>
      <c r="SQI11" s="535"/>
      <c r="SQJ11" s="535"/>
      <c r="SQK11" s="535"/>
      <c r="SQL11" s="535"/>
      <c r="SQM11" s="535"/>
      <c r="SQN11" s="535"/>
      <c r="SQO11" s="535"/>
      <c r="SQP11" s="535"/>
      <c r="SQQ11" s="535"/>
      <c r="SQR11" s="535"/>
      <c r="SQS11" s="535"/>
      <c r="SQT11" s="535"/>
      <c r="SQU11" s="535"/>
      <c r="SQV11" s="535"/>
      <c r="SQW11" s="535"/>
      <c r="SQX11" s="535"/>
      <c r="SQY11" s="535"/>
      <c r="SQZ11" s="535"/>
      <c r="SRA11" s="535"/>
      <c r="SRB11" s="535"/>
      <c r="SRC11" s="535"/>
      <c r="SRD11" s="535"/>
      <c r="SRE11" s="535"/>
      <c r="SRF11" s="535"/>
      <c r="SRG11" s="535"/>
      <c r="SRH11" s="535"/>
      <c r="SRI11" s="535"/>
      <c r="SRJ11" s="535"/>
      <c r="SRK11" s="535"/>
      <c r="SRL11" s="535"/>
      <c r="SRM11" s="535"/>
      <c r="SRN11" s="535"/>
      <c r="SRO11" s="535"/>
      <c r="SRP11" s="535"/>
      <c r="SRQ11" s="535"/>
      <c r="SRR11" s="535"/>
      <c r="SRS11" s="535"/>
      <c r="SRT11" s="535"/>
      <c r="SRU11" s="535"/>
      <c r="SRV11" s="535"/>
      <c r="SRW11" s="535"/>
      <c r="SRX11" s="535"/>
      <c r="SRY11" s="535"/>
      <c r="SRZ11" s="535"/>
      <c r="SSA11" s="535"/>
      <c r="SSB11" s="535"/>
      <c r="SSC11" s="535"/>
      <c r="SSD11" s="535"/>
      <c r="SSE11" s="535"/>
      <c r="SSF11" s="535"/>
      <c r="SSG11" s="535"/>
      <c r="SSH11" s="535"/>
      <c r="SSI11" s="535"/>
      <c r="SSJ11" s="535"/>
      <c r="SSK11" s="535"/>
      <c r="SSL11" s="535"/>
      <c r="SSM11" s="535"/>
      <c r="SSN11" s="535"/>
      <c r="SSO11" s="535"/>
      <c r="SSP11" s="535"/>
      <c r="SSQ11" s="535"/>
      <c r="SSR11" s="535"/>
      <c r="SSS11" s="535"/>
      <c r="SST11" s="535"/>
      <c r="SSU11" s="535"/>
      <c r="SSV11" s="535"/>
      <c r="SSW11" s="535"/>
      <c r="SSX11" s="535"/>
      <c r="SSY11" s="535"/>
      <c r="SSZ11" s="535"/>
      <c r="STA11" s="535"/>
      <c r="STB11" s="535"/>
      <c r="STC11" s="535"/>
      <c r="STD11" s="535"/>
      <c r="STE11" s="535"/>
      <c r="STF11" s="535"/>
      <c r="STG11" s="535"/>
      <c r="STH11" s="535"/>
      <c r="STI11" s="535"/>
      <c r="STJ11" s="535"/>
      <c r="STK11" s="535"/>
      <c r="STL11" s="535"/>
      <c r="STM11" s="535"/>
      <c r="STN11" s="535"/>
      <c r="STO11" s="535"/>
      <c r="STP11" s="535"/>
      <c r="STQ11" s="535"/>
      <c r="STR11" s="535"/>
      <c r="STS11" s="535"/>
      <c r="STT11" s="535"/>
      <c r="STU11" s="535"/>
      <c r="STV11" s="535"/>
      <c r="STW11" s="535"/>
      <c r="STX11" s="535"/>
      <c r="STY11" s="535"/>
      <c r="STZ11" s="535"/>
      <c r="SUA11" s="535"/>
      <c r="SUB11" s="535"/>
      <c r="SUC11" s="535"/>
      <c r="SUD11" s="535"/>
      <c r="SUE11" s="535"/>
      <c r="SUF11" s="535"/>
      <c r="SUG11" s="535"/>
      <c r="SUH11" s="535"/>
      <c r="SUI11" s="535"/>
      <c r="SUJ11" s="535"/>
      <c r="SUK11" s="535"/>
      <c r="SUL11" s="535"/>
      <c r="SUM11" s="535"/>
      <c r="SUN11" s="535"/>
      <c r="SUO11" s="535"/>
      <c r="SUP11" s="535"/>
      <c r="SUQ11" s="535"/>
      <c r="SUR11" s="535"/>
      <c r="SUS11" s="535"/>
      <c r="SUT11" s="535"/>
      <c r="SUU11" s="535"/>
      <c r="SUV11" s="535"/>
      <c r="SUW11" s="535"/>
      <c r="SUX11" s="535"/>
      <c r="SUY11" s="535"/>
      <c r="SUZ11" s="535"/>
      <c r="SVA11" s="535"/>
      <c r="SVB11" s="535"/>
      <c r="SVC11" s="535"/>
      <c r="SVD11" s="535"/>
      <c r="SVE11" s="535"/>
      <c r="SVF11" s="535"/>
      <c r="SVG11" s="535"/>
      <c r="SVH11" s="535"/>
      <c r="SVI11" s="535"/>
      <c r="SVJ11" s="535"/>
      <c r="SVK11" s="535"/>
      <c r="SVL11" s="535"/>
      <c r="SVM11" s="535"/>
      <c r="SVN11" s="535"/>
      <c r="SVO11" s="535"/>
      <c r="SVP11" s="535"/>
      <c r="SVQ11" s="535"/>
      <c r="SVR11" s="535"/>
      <c r="SVS11" s="535"/>
      <c r="SVT11" s="535"/>
      <c r="SVU11" s="535"/>
      <c r="SVV11" s="535"/>
      <c r="SVW11" s="535"/>
      <c r="SVX11" s="535"/>
      <c r="SVY11" s="535"/>
      <c r="SVZ11" s="535"/>
      <c r="SWA11" s="535"/>
      <c r="SWB11" s="535"/>
      <c r="SWC11" s="535"/>
      <c r="SWD11" s="535"/>
      <c r="SWE11" s="535"/>
      <c r="SWF11" s="535"/>
      <c r="SWG11" s="535"/>
      <c r="SWH11" s="535"/>
      <c r="SWI11" s="535"/>
      <c r="SWJ11" s="535"/>
      <c r="SWK11" s="535"/>
      <c r="SWL11" s="535"/>
      <c r="SWM11" s="535"/>
      <c r="SWN11" s="535"/>
      <c r="SWO11" s="535"/>
      <c r="SWP11" s="535"/>
      <c r="SWQ11" s="535"/>
      <c r="SWR11" s="535"/>
      <c r="SWS11" s="535"/>
      <c r="SWT11" s="535"/>
      <c r="SWU11" s="535"/>
      <c r="SWV11" s="535"/>
      <c r="SWW11" s="535"/>
      <c r="SWX11" s="535"/>
      <c r="SWY11" s="535"/>
      <c r="SWZ11" s="535"/>
      <c r="SXA11" s="535"/>
      <c r="SXB11" s="535"/>
      <c r="SXC11" s="535"/>
      <c r="SXD11" s="535"/>
      <c r="SXE11" s="535"/>
      <c r="SXF11" s="535"/>
      <c r="SXG11" s="535"/>
      <c r="SXH11" s="535"/>
      <c r="SXI11" s="535"/>
      <c r="SXJ11" s="535"/>
      <c r="SXK11" s="535"/>
      <c r="SXL11" s="535"/>
      <c r="SXM11" s="535"/>
      <c r="SXN11" s="535"/>
      <c r="SXO11" s="535"/>
      <c r="SXP11" s="535"/>
      <c r="SXQ11" s="535"/>
      <c r="SXR11" s="535"/>
      <c r="SXS11" s="535"/>
      <c r="SXT11" s="535"/>
      <c r="SXU11" s="535"/>
      <c r="SXV11" s="535"/>
      <c r="SXW11" s="535"/>
      <c r="SXX11" s="535"/>
      <c r="SXY11" s="535"/>
      <c r="SXZ11" s="535"/>
      <c r="SYA11" s="535"/>
      <c r="SYB11" s="535"/>
      <c r="SYC11" s="535"/>
      <c r="SYD11" s="535"/>
      <c r="SYE11" s="535"/>
      <c r="SYF11" s="535"/>
      <c r="SYG11" s="535"/>
      <c r="SYH11" s="535"/>
      <c r="SYI11" s="535"/>
      <c r="SYJ11" s="535"/>
      <c r="SYK11" s="535"/>
      <c r="SYL11" s="535"/>
      <c r="SYM11" s="535"/>
      <c r="SYN11" s="535"/>
      <c r="SYO11" s="535"/>
      <c r="SYP11" s="535"/>
      <c r="SYQ11" s="535"/>
      <c r="SYR11" s="535"/>
      <c r="SYS11" s="535"/>
      <c r="SYT11" s="535"/>
      <c r="SYU11" s="535"/>
      <c r="SYV11" s="535"/>
      <c r="SYW11" s="535"/>
      <c r="SYX11" s="535"/>
      <c r="SYY11" s="535"/>
      <c r="SYZ11" s="535"/>
      <c r="SZA11" s="535"/>
      <c r="SZB11" s="535"/>
      <c r="SZC11" s="535"/>
      <c r="SZD11" s="535"/>
      <c r="SZE11" s="535"/>
      <c r="SZF11" s="535"/>
      <c r="SZG11" s="535"/>
      <c r="SZH11" s="535"/>
      <c r="SZI11" s="535"/>
      <c r="SZJ11" s="535"/>
      <c r="SZK11" s="535"/>
      <c r="SZL11" s="535"/>
      <c r="SZM11" s="535"/>
      <c r="SZN11" s="535"/>
      <c r="SZO11" s="535"/>
      <c r="SZP11" s="535"/>
      <c r="SZQ11" s="535"/>
      <c r="SZR11" s="535"/>
      <c r="SZS11" s="535"/>
      <c r="SZT11" s="535"/>
      <c r="SZU11" s="535"/>
      <c r="SZV11" s="535"/>
      <c r="SZW11" s="535"/>
      <c r="SZX11" s="535"/>
      <c r="SZY11" s="535"/>
      <c r="SZZ11" s="535"/>
      <c r="TAA11" s="535"/>
      <c r="TAB11" s="535"/>
      <c r="TAC11" s="535"/>
      <c r="TAD11" s="535"/>
      <c r="TAE11" s="535"/>
      <c r="TAF11" s="535"/>
      <c r="TAG11" s="535"/>
      <c r="TAH11" s="535"/>
      <c r="TAI11" s="535"/>
      <c r="TAJ11" s="535"/>
      <c r="TAK11" s="535"/>
      <c r="TAL11" s="535"/>
      <c r="TAM11" s="535"/>
      <c r="TAN11" s="535"/>
      <c r="TAO11" s="535"/>
      <c r="TAP11" s="535"/>
      <c r="TAQ11" s="535"/>
      <c r="TAR11" s="535"/>
      <c r="TAS11" s="535"/>
      <c r="TAT11" s="535"/>
      <c r="TAU11" s="535"/>
      <c r="TAV11" s="535"/>
      <c r="TAW11" s="535"/>
      <c r="TAX11" s="535"/>
      <c r="TAY11" s="535"/>
      <c r="TAZ11" s="535"/>
      <c r="TBA11" s="535"/>
      <c r="TBB11" s="535"/>
      <c r="TBC11" s="535"/>
      <c r="TBD11" s="535"/>
      <c r="TBE11" s="535"/>
      <c r="TBF11" s="535"/>
      <c r="TBG11" s="535"/>
      <c r="TBH11" s="535"/>
      <c r="TBI11" s="535"/>
      <c r="TBJ11" s="535"/>
      <c r="TBK11" s="535"/>
      <c r="TBL11" s="535"/>
      <c r="TBM11" s="535"/>
      <c r="TBN11" s="535"/>
      <c r="TBO11" s="535"/>
      <c r="TBP11" s="535"/>
      <c r="TBQ11" s="535"/>
      <c r="TBR11" s="535"/>
      <c r="TBS11" s="535"/>
      <c r="TBT11" s="535"/>
      <c r="TBU11" s="535"/>
      <c r="TBV11" s="535"/>
      <c r="TBW11" s="535"/>
      <c r="TBX11" s="535"/>
      <c r="TBY11" s="535"/>
      <c r="TBZ11" s="535"/>
      <c r="TCA11" s="535"/>
      <c r="TCB11" s="535"/>
      <c r="TCC11" s="535"/>
      <c r="TCD11" s="535"/>
      <c r="TCE11" s="535"/>
      <c r="TCF11" s="535"/>
      <c r="TCG11" s="535"/>
      <c r="TCH11" s="535"/>
      <c r="TCI11" s="535"/>
      <c r="TCJ11" s="535"/>
      <c r="TCK11" s="535"/>
      <c r="TCL11" s="535"/>
      <c r="TCM11" s="535"/>
      <c r="TCN11" s="535"/>
      <c r="TCO11" s="535"/>
      <c r="TCP11" s="535"/>
      <c r="TCQ11" s="535"/>
      <c r="TCR11" s="535"/>
      <c r="TCS11" s="535"/>
      <c r="TCT11" s="535"/>
      <c r="TCU11" s="535"/>
      <c r="TCV11" s="535"/>
      <c r="TCW11" s="535"/>
      <c r="TCX11" s="535"/>
      <c r="TCY11" s="535"/>
      <c r="TCZ11" s="535"/>
      <c r="TDA11" s="535"/>
      <c r="TDB11" s="535"/>
      <c r="TDC11" s="535"/>
      <c r="TDD11" s="535"/>
      <c r="TDE11" s="535"/>
      <c r="TDF11" s="535"/>
      <c r="TDG11" s="535"/>
      <c r="TDH11" s="535"/>
      <c r="TDI11" s="535"/>
      <c r="TDJ11" s="535"/>
      <c r="TDK11" s="535"/>
      <c r="TDL11" s="535"/>
      <c r="TDM11" s="535"/>
      <c r="TDN11" s="535"/>
      <c r="TDO11" s="535"/>
      <c r="TDP11" s="535"/>
      <c r="TDQ11" s="535"/>
      <c r="TDR11" s="535"/>
      <c r="TDS11" s="535"/>
      <c r="TDT11" s="535"/>
      <c r="TDU11" s="535"/>
      <c r="TDV11" s="535"/>
      <c r="TDW11" s="535"/>
      <c r="TDX11" s="535"/>
      <c r="TDY11" s="535"/>
      <c r="TDZ11" s="535"/>
      <c r="TEA11" s="535"/>
      <c r="TEB11" s="535"/>
      <c r="TEC11" s="535"/>
      <c r="TED11" s="535"/>
      <c r="TEE11" s="535"/>
      <c r="TEF11" s="535"/>
      <c r="TEG11" s="535"/>
      <c r="TEH11" s="535"/>
      <c r="TEI11" s="535"/>
      <c r="TEJ11" s="535"/>
      <c r="TEK11" s="535"/>
      <c r="TEL11" s="535"/>
      <c r="TEM11" s="535"/>
      <c r="TEN11" s="535"/>
      <c r="TEO11" s="535"/>
      <c r="TEP11" s="535"/>
      <c r="TEQ11" s="535"/>
      <c r="TER11" s="535"/>
      <c r="TES11" s="535"/>
      <c r="TET11" s="535"/>
      <c r="TEU11" s="535"/>
      <c r="TEV11" s="535"/>
      <c r="TEW11" s="535"/>
      <c r="TEX11" s="535"/>
      <c r="TEY11" s="535"/>
      <c r="TEZ11" s="535"/>
      <c r="TFA11" s="535"/>
      <c r="TFB11" s="535"/>
      <c r="TFC11" s="535"/>
      <c r="TFD11" s="535"/>
      <c r="TFE11" s="535"/>
      <c r="TFF11" s="535"/>
      <c r="TFG11" s="535"/>
      <c r="TFH11" s="535"/>
      <c r="TFI11" s="535"/>
      <c r="TFJ11" s="535"/>
      <c r="TFK11" s="535"/>
      <c r="TFL11" s="535"/>
      <c r="TFM11" s="535"/>
      <c r="TFN11" s="535"/>
      <c r="TFO11" s="535"/>
      <c r="TFP11" s="535"/>
      <c r="TFQ11" s="535"/>
      <c r="TFR11" s="535"/>
      <c r="TFS11" s="535"/>
      <c r="TFT11" s="535"/>
      <c r="TFU11" s="535"/>
      <c r="TFV11" s="535"/>
      <c r="TFW11" s="535"/>
      <c r="TFX11" s="535"/>
      <c r="TFY11" s="535"/>
      <c r="TFZ11" s="535"/>
      <c r="TGA11" s="535"/>
      <c r="TGB11" s="535"/>
      <c r="TGC11" s="535"/>
      <c r="TGD11" s="535"/>
      <c r="TGE11" s="535"/>
      <c r="TGF11" s="535"/>
      <c r="TGG11" s="535"/>
      <c r="TGH11" s="535"/>
      <c r="TGI11" s="535"/>
      <c r="TGJ11" s="535"/>
      <c r="TGK11" s="535"/>
      <c r="TGL11" s="535"/>
      <c r="TGM11" s="535"/>
      <c r="TGN11" s="535"/>
      <c r="TGO11" s="535"/>
      <c r="TGP11" s="535"/>
      <c r="TGQ11" s="535"/>
      <c r="TGR11" s="535"/>
      <c r="TGS11" s="535"/>
      <c r="TGT11" s="535"/>
      <c r="TGU11" s="535"/>
      <c r="TGV11" s="535"/>
      <c r="TGW11" s="535"/>
      <c r="TGX11" s="535"/>
      <c r="TGY11" s="535"/>
      <c r="TGZ11" s="535"/>
      <c r="THA11" s="535"/>
      <c r="THB11" s="535"/>
      <c r="THC11" s="535"/>
      <c r="THD11" s="535"/>
      <c r="THE11" s="535"/>
      <c r="THF11" s="535"/>
      <c r="THG11" s="535"/>
      <c r="THH11" s="535"/>
      <c r="THI11" s="535"/>
      <c r="THJ11" s="535"/>
      <c r="THK11" s="535"/>
      <c r="THL11" s="535"/>
      <c r="THM11" s="535"/>
      <c r="THN11" s="535"/>
      <c r="THO11" s="535"/>
      <c r="THP11" s="535"/>
      <c r="THQ11" s="535"/>
      <c r="THR11" s="535"/>
      <c r="THS11" s="535"/>
      <c r="THT11" s="535"/>
      <c r="THU11" s="535"/>
      <c r="THV11" s="535"/>
      <c r="THW11" s="535"/>
      <c r="THX11" s="535"/>
      <c r="THY11" s="535"/>
      <c r="THZ11" s="535"/>
      <c r="TIA11" s="535"/>
      <c r="TIB11" s="535"/>
      <c r="TIC11" s="535"/>
      <c r="TID11" s="535"/>
      <c r="TIE11" s="535"/>
      <c r="TIF11" s="535"/>
      <c r="TIG11" s="535"/>
      <c r="TIH11" s="535"/>
      <c r="TII11" s="535"/>
      <c r="TIJ11" s="535"/>
      <c r="TIK11" s="535"/>
      <c r="TIL11" s="535"/>
      <c r="TIM11" s="535"/>
      <c r="TIN11" s="535"/>
      <c r="TIO11" s="535"/>
      <c r="TIP11" s="535"/>
      <c r="TIQ11" s="535"/>
      <c r="TIR11" s="535"/>
      <c r="TIS11" s="535"/>
      <c r="TIT11" s="535"/>
      <c r="TIU11" s="535"/>
      <c r="TIV11" s="535"/>
      <c r="TIW11" s="535"/>
      <c r="TIX11" s="535"/>
      <c r="TIY11" s="535"/>
      <c r="TIZ11" s="535"/>
      <c r="TJA11" s="535"/>
      <c r="TJB11" s="535"/>
      <c r="TJC11" s="535"/>
      <c r="TJD11" s="535"/>
      <c r="TJE11" s="535"/>
      <c r="TJF11" s="535"/>
      <c r="TJG11" s="535"/>
      <c r="TJH11" s="535"/>
      <c r="TJI11" s="535"/>
      <c r="TJJ11" s="535"/>
      <c r="TJK11" s="535"/>
      <c r="TJL11" s="535"/>
      <c r="TJM11" s="535"/>
      <c r="TJN11" s="535"/>
      <c r="TJO11" s="535"/>
      <c r="TJP11" s="535"/>
      <c r="TJQ11" s="535"/>
      <c r="TJR11" s="535"/>
      <c r="TJS11" s="535"/>
      <c r="TJT11" s="535"/>
      <c r="TJU11" s="535"/>
      <c r="TJV11" s="535"/>
      <c r="TJW11" s="535"/>
      <c r="TJX11" s="535"/>
      <c r="TJY11" s="535"/>
      <c r="TJZ11" s="535"/>
      <c r="TKA11" s="535"/>
      <c r="TKB11" s="535"/>
      <c r="TKC11" s="535"/>
      <c r="TKD11" s="535"/>
      <c r="TKE11" s="535"/>
      <c r="TKF11" s="535"/>
      <c r="TKG11" s="535"/>
      <c r="TKH11" s="535"/>
      <c r="TKI11" s="535"/>
      <c r="TKJ11" s="535"/>
      <c r="TKK11" s="535"/>
      <c r="TKL11" s="535"/>
      <c r="TKM11" s="535"/>
      <c r="TKN11" s="535"/>
      <c r="TKO11" s="535"/>
      <c r="TKP11" s="535"/>
      <c r="TKQ11" s="535"/>
      <c r="TKR11" s="535"/>
      <c r="TKS11" s="535"/>
      <c r="TKT11" s="535"/>
      <c r="TKU11" s="535"/>
      <c r="TKV11" s="535"/>
      <c r="TKW11" s="535"/>
      <c r="TKX11" s="535"/>
      <c r="TKY11" s="535"/>
      <c r="TKZ11" s="535"/>
      <c r="TLA11" s="535"/>
      <c r="TLB11" s="535"/>
      <c r="TLC11" s="535"/>
      <c r="TLD11" s="535"/>
      <c r="TLE11" s="535"/>
      <c r="TLF11" s="535"/>
      <c r="TLG11" s="535"/>
      <c r="TLH11" s="535"/>
      <c r="TLI11" s="535"/>
      <c r="TLJ11" s="535"/>
      <c r="TLK11" s="535"/>
      <c r="TLL11" s="535"/>
      <c r="TLM11" s="535"/>
      <c r="TLN11" s="535"/>
      <c r="TLO11" s="535"/>
      <c r="TLP11" s="535"/>
      <c r="TLQ11" s="535"/>
      <c r="TLR11" s="535"/>
      <c r="TLS11" s="535"/>
      <c r="TLT11" s="535"/>
      <c r="TLU11" s="535"/>
      <c r="TLV11" s="535"/>
      <c r="TLW11" s="535"/>
      <c r="TLX11" s="535"/>
      <c r="TLY11" s="535"/>
      <c r="TLZ11" s="535"/>
      <c r="TMA11" s="535"/>
      <c r="TMB11" s="535"/>
      <c r="TMC11" s="535"/>
      <c r="TMD11" s="535"/>
      <c r="TME11" s="535"/>
      <c r="TMF11" s="535"/>
      <c r="TMG11" s="535"/>
      <c r="TMH11" s="535"/>
      <c r="TMI11" s="535"/>
      <c r="TMJ11" s="535"/>
      <c r="TMK11" s="535"/>
      <c r="TML11" s="535"/>
      <c r="TMM11" s="535"/>
      <c r="TMN11" s="535"/>
      <c r="TMO11" s="535"/>
      <c r="TMP11" s="535"/>
      <c r="TMQ11" s="535"/>
      <c r="TMR11" s="535"/>
      <c r="TMS11" s="535"/>
      <c r="TMT11" s="535"/>
      <c r="TMU11" s="535"/>
      <c r="TMV11" s="535"/>
      <c r="TMW11" s="535"/>
      <c r="TMX11" s="535"/>
      <c r="TMY11" s="535"/>
      <c r="TMZ11" s="535"/>
      <c r="TNA11" s="535"/>
      <c r="TNB11" s="535"/>
      <c r="TNC11" s="535"/>
      <c r="TND11" s="535"/>
      <c r="TNE11" s="535"/>
      <c r="TNF11" s="535"/>
      <c r="TNG11" s="535"/>
      <c r="TNH11" s="535"/>
      <c r="TNI11" s="535"/>
      <c r="TNJ11" s="535"/>
      <c r="TNK11" s="535"/>
      <c r="TNL11" s="535"/>
      <c r="TNM11" s="535"/>
      <c r="TNN11" s="535"/>
      <c r="TNO11" s="535"/>
      <c r="TNP11" s="535"/>
      <c r="TNQ11" s="535"/>
      <c r="TNR11" s="535"/>
      <c r="TNS11" s="535"/>
      <c r="TNT11" s="535"/>
      <c r="TNU11" s="535"/>
      <c r="TNV11" s="535"/>
      <c r="TNW11" s="535"/>
      <c r="TNX11" s="535"/>
      <c r="TNY11" s="535"/>
      <c r="TNZ11" s="535"/>
      <c r="TOA11" s="535"/>
      <c r="TOB11" s="535"/>
      <c r="TOC11" s="535"/>
      <c r="TOD11" s="535"/>
      <c r="TOE11" s="535"/>
      <c r="TOF11" s="535"/>
      <c r="TOG11" s="535"/>
      <c r="TOH11" s="535"/>
      <c r="TOI11" s="535"/>
      <c r="TOJ11" s="535"/>
      <c r="TOK11" s="535"/>
      <c r="TOL11" s="535"/>
      <c r="TOM11" s="535"/>
      <c r="TON11" s="535"/>
      <c r="TOO11" s="535"/>
      <c r="TOP11" s="535"/>
      <c r="TOQ11" s="535"/>
      <c r="TOR11" s="535"/>
      <c r="TOS11" s="535"/>
      <c r="TOT11" s="535"/>
      <c r="TOU11" s="535"/>
      <c r="TOV11" s="535"/>
      <c r="TOW11" s="535"/>
      <c r="TOX11" s="535"/>
      <c r="TOY11" s="535"/>
      <c r="TOZ11" s="535"/>
      <c r="TPA11" s="535"/>
      <c r="TPB11" s="535"/>
      <c r="TPC11" s="535"/>
      <c r="TPD11" s="535"/>
      <c r="TPE11" s="535"/>
      <c r="TPF11" s="535"/>
      <c r="TPG11" s="535"/>
      <c r="TPH11" s="535"/>
      <c r="TPI11" s="535"/>
      <c r="TPJ11" s="535"/>
      <c r="TPK11" s="535"/>
      <c r="TPL11" s="535"/>
      <c r="TPM11" s="535"/>
      <c r="TPN11" s="535"/>
      <c r="TPO11" s="535"/>
      <c r="TPP11" s="535"/>
      <c r="TPQ11" s="535"/>
      <c r="TPR11" s="535"/>
      <c r="TPS11" s="535"/>
      <c r="TPT11" s="535"/>
      <c r="TPU11" s="535"/>
      <c r="TPV11" s="535"/>
      <c r="TPW11" s="535"/>
      <c r="TPX11" s="535"/>
      <c r="TPY11" s="535"/>
      <c r="TPZ11" s="535"/>
      <c r="TQA11" s="535"/>
      <c r="TQB11" s="535"/>
      <c r="TQC11" s="535"/>
      <c r="TQD11" s="535"/>
      <c r="TQE11" s="535"/>
      <c r="TQF11" s="535"/>
      <c r="TQG11" s="535"/>
      <c r="TQH11" s="535"/>
      <c r="TQI11" s="535"/>
      <c r="TQJ11" s="535"/>
      <c r="TQK11" s="535"/>
      <c r="TQL11" s="535"/>
      <c r="TQM11" s="535"/>
      <c r="TQN11" s="535"/>
      <c r="TQO11" s="535"/>
      <c r="TQP11" s="535"/>
      <c r="TQQ11" s="535"/>
      <c r="TQR11" s="535"/>
      <c r="TQS11" s="535"/>
      <c r="TQT11" s="535"/>
      <c r="TQU11" s="535"/>
      <c r="TQV11" s="535"/>
      <c r="TQW11" s="535"/>
      <c r="TQX11" s="535"/>
      <c r="TQY11" s="535"/>
      <c r="TQZ11" s="535"/>
      <c r="TRA11" s="535"/>
      <c r="TRB11" s="535"/>
      <c r="TRC11" s="535"/>
      <c r="TRD11" s="535"/>
      <c r="TRE11" s="535"/>
      <c r="TRF11" s="535"/>
      <c r="TRG11" s="535"/>
      <c r="TRH11" s="535"/>
      <c r="TRI11" s="535"/>
      <c r="TRJ11" s="535"/>
      <c r="TRK11" s="535"/>
      <c r="TRL11" s="535"/>
      <c r="TRM11" s="535"/>
      <c r="TRN11" s="535"/>
      <c r="TRO11" s="535"/>
      <c r="TRP11" s="535"/>
      <c r="TRQ11" s="535"/>
      <c r="TRR11" s="535"/>
      <c r="TRS11" s="535"/>
      <c r="TRT11" s="535"/>
      <c r="TRU11" s="535"/>
      <c r="TRV11" s="535"/>
      <c r="TRW11" s="535"/>
      <c r="TRX11" s="535"/>
      <c r="TRY11" s="535"/>
      <c r="TRZ11" s="535"/>
      <c r="TSA11" s="535"/>
      <c r="TSB11" s="535"/>
      <c r="TSC11" s="535"/>
      <c r="TSD11" s="535"/>
      <c r="TSE11" s="535"/>
      <c r="TSF11" s="535"/>
      <c r="TSG11" s="535"/>
      <c r="TSH11" s="535"/>
      <c r="TSI11" s="535"/>
      <c r="TSJ11" s="535"/>
      <c r="TSK11" s="535"/>
      <c r="TSL11" s="535"/>
      <c r="TSM11" s="535"/>
      <c r="TSN11" s="535"/>
      <c r="TSO11" s="535"/>
      <c r="TSP11" s="535"/>
      <c r="TSQ11" s="535"/>
      <c r="TSR11" s="535"/>
      <c r="TSS11" s="535"/>
      <c r="TST11" s="535"/>
      <c r="TSU11" s="535"/>
      <c r="TSV11" s="535"/>
      <c r="TSW11" s="535"/>
      <c r="TSX11" s="535"/>
      <c r="TSY11" s="535"/>
      <c r="TSZ11" s="535"/>
      <c r="TTA11" s="535"/>
      <c r="TTB11" s="535"/>
      <c r="TTC11" s="535"/>
      <c r="TTD11" s="535"/>
      <c r="TTE11" s="535"/>
      <c r="TTF11" s="535"/>
      <c r="TTG11" s="535"/>
      <c r="TTH11" s="535"/>
      <c r="TTI11" s="535"/>
      <c r="TTJ11" s="535"/>
      <c r="TTK11" s="535"/>
      <c r="TTL11" s="535"/>
      <c r="TTM11" s="535"/>
      <c r="TTN11" s="535"/>
      <c r="TTO11" s="535"/>
      <c r="TTP11" s="535"/>
      <c r="TTQ11" s="535"/>
      <c r="TTR11" s="535"/>
      <c r="TTS11" s="535"/>
      <c r="TTT11" s="535"/>
      <c r="TTU11" s="535"/>
      <c r="TTV11" s="535"/>
      <c r="TTW11" s="535"/>
      <c r="TTX11" s="535"/>
      <c r="TTY11" s="535"/>
      <c r="TTZ11" s="535"/>
      <c r="TUA11" s="535"/>
      <c r="TUB11" s="535"/>
      <c r="TUC11" s="535"/>
      <c r="TUD11" s="535"/>
      <c r="TUE11" s="535"/>
      <c r="TUF11" s="535"/>
      <c r="TUG11" s="535"/>
      <c r="TUH11" s="535"/>
      <c r="TUI11" s="535"/>
      <c r="TUJ11" s="535"/>
      <c r="TUK11" s="535"/>
      <c r="TUL11" s="535"/>
      <c r="TUM11" s="535"/>
      <c r="TUN11" s="535"/>
      <c r="TUO11" s="535"/>
      <c r="TUP11" s="535"/>
      <c r="TUQ11" s="535"/>
      <c r="TUR11" s="535"/>
      <c r="TUS11" s="535"/>
      <c r="TUT11" s="535"/>
      <c r="TUU11" s="535"/>
      <c r="TUV11" s="535"/>
      <c r="TUW11" s="535"/>
      <c r="TUX11" s="535"/>
      <c r="TUY11" s="535"/>
      <c r="TUZ11" s="535"/>
      <c r="TVA11" s="535"/>
      <c r="TVB11" s="535"/>
      <c r="TVC11" s="535"/>
      <c r="TVD11" s="535"/>
      <c r="TVE11" s="535"/>
      <c r="TVF11" s="535"/>
      <c r="TVG11" s="535"/>
      <c r="TVH11" s="535"/>
      <c r="TVI11" s="535"/>
      <c r="TVJ11" s="535"/>
      <c r="TVK11" s="535"/>
      <c r="TVL11" s="535"/>
      <c r="TVM11" s="535"/>
      <c r="TVN11" s="535"/>
      <c r="TVO11" s="535"/>
      <c r="TVP11" s="535"/>
      <c r="TVQ11" s="535"/>
      <c r="TVR11" s="535"/>
      <c r="TVS11" s="535"/>
      <c r="TVT11" s="535"/>
      <c r="TVU11" s="535"/>
      <c r="TVV11" s="535"/>
      <c r="TVW11" s="535"/>
      <c r="TVX11" s="535"/>
      <c r="TVY11" s="535"/>
      <c r="TVZ11" s="535"/>
      <c r="TWA11" s="535"/>
      <c r="TWB11" s="535"/>
      <c r="TWC11" s="535"/>
      <c r="TWD11" s="535"/>
      <c r="TWE11" s="535"/>
      <c r="TWF11" s="535"/>
      <c r="TWG11" s="535"/>
      <c r="TWH11" s="535"/>
      <c r="TWI11" s="535"/>
      <c r="TWJ11" s="535"/>
      <c r="TWK11" s="535"/>
      <c r="TWL11" s="535"/>
      <c r="TWM11" s="535"/>
      <c r="TWN11" s="535"/>
      <c r="TWO11" s="535"/>
      <c r="TWP11" s="535"/>
      <c r="TWQ11" s="535"/>
      <c r="TWR11" s="535"/>
      <c r="TWS11" s="535"/>
      <c r="TWT11" s="535"/>
      <c r="TWU11" s="535"/>
      <c r="TWV11" s="535"/>
      <c r="TWW11" s="535"/>
      <c r="TWX11" s="535"/>
      <c r="TWY11" s="535"/>
      <c r="TWZ11" s="535"/>
      <c r="TXA11" s="535"/>
      <c r="TXB11" s="535"/>
      <c r="TXC11" s="535"/>
      <c r="TXD11" s="535"/>
      <c r="TXE11" s="535"/>
      <c r="TXF11" s="535"/>
      <c r="TXG11" s="535"/>
      <c r="TXH11" s="535"/>
      <c r="TXI11" s="535"/>
      <c r="TXJ11" s="535"/>
      <c r="TXK11" s="535"/>
      <c r="TXL11" s="535"/>
      <c r="TXM11" s="535"/>
      <c r="TXN11" s="535"/>
      <c r="TXO11" s="535"/>
      <c r="TXP11" s="535"/>
      <c r="TXQ11" s="535"/>
      <c r="TXR11" s="535"/>
      <c r="TXS11" s="535"/>
      <c r="TXT11" s="535"/>
      <c r="TXU11" s="535"/>
      <c r="TXV11" s="535"/>
      <c r="TXW11" s="535"/>
      <c r="TXX11" s="535"/>
      <c r="TXY11" s="535"/>
      <c r="TXZ11" s="535"/>
      <c r="TYA11" s="535"/>
      <c r="TYB11" s="535"/>
      <c r="TYC11" s="535"/>
      <c r="TYD11" s="535"/>
      <c r="TYE11" s="535"/>
      <c r="TYF11" s="535"/>
      <c r="TYG11" s="535"/>
      <c r="TYH11" s="535"/>
      <c r="TYI11" s="535"/>
      <c r="TYJ11" s="535"/>
      <c r="TYK11" s="535"/>
      <c r="TYL11" s="535"/>
      <c r="TYM11" s="535"/>
      <c r="TYN11" s="535"/>
      <c r="TYO11" s="535"/>
      <c r="TYP11" s="535"/>
      <c r="TYQ11" s="535"/>
      <c r="TYR11" s="535"/>
      <c r="TYS11" s="535"/>
      <c r="TYT11" s="535"/>
      <c r="TYU11" s="535"/>
      <c r="TYV11" s="535"/>
      <c r="TYW11" s="535"/>
      <c r="TYX11" s="535"/>
      <c r="TYY11" s="535"/>
      <c r="TYZ11" s="535"/>
      <c r="TZA11" s="535"/>
      <c r="TZB11" s="535"/>
      <c r="TZC11" s="535"/>
      <c r="TZD11" s="535"/>
      <c r="TZE11" s="535"/>
      <c r="TZF11" s="535"/>
      <c r="TZG11" s="535"/>
      <c r="TZH11" s="535"/>
      <c r="TZI11" s="535"/>
      <c r="TZJ11" s="535"/>
      <c r="TZK11" s="535"/>
      <c r="TZL11" s="535"/>
      <c r="TZM11" s="535"/>
      <c r="TZN11" s="535"/>
      <c r="TZO11" s="535"/>
      <c r="TZP11" s="535"/>
      <c r="TZQ11" s="535"/>
      <c r="TZR11" s="535"/>
      <c r="TZS11" s="535"/>
      <c r="TZT11" s="535"/>
      <c r="TZU11" s="535"/>
      <c r="TZV11" s="535"/>
      <c r="TZW11" s="535"/>
      <c r="TZX11" s="535"/>
      <c r="TZY11" s="535"/>
      <c r="TZZ11" s="535"/>
      <c r="UAA11" s="535"/>
      <c r="UAB11" s="535"/>
      <c r="UAC11" s="535"/>
      <c r="UAD11" s="535"/>
      <c r="UAE11" s="535"/>
      <c r="UAF11" s="535"/>
      <c r="UAG11" s="535"/>
      <c r="UAH11" s="535"/>
      <c r="UAI11" s="535"/>
      <c r="UAJ11" s="535"/>
      <c r="UAK11" s="535"/>
      <c r="UAL11" s="535"/>
      <c r="UAM11" s="535"/>
      <c r="UAN11" s="535"/>
      <c r="UAO11" s="535"/>
      <c r="UAP11" s="535"/>
      <c r="UAQ11" s="535"/>
      <c r="UAR11" s="535"/>
      <c r="UAS11" s="535"/>
      <c r="UAT11" s="535"/>
      <c r="UAU11" s="535"/>
      <c r="UAV11" s="535"/>
      <c r="UAW11" s="535"/>
      <c r="UAX11" s="535"/>
      <c r="UAY11" s="535"/>
      <c r="UAZ11" s="535"/>
      <c r="UBA11" s="535"/>
      <c r="UBB11" s="535"/>
      <c r="UBC11" s="535"/>
      <c r="UBD11" s="535"/>
      <c r="UBE11" s="535"/>
      <c r="UBF11" s="535"/>
      <c r="UBG11" s="535"/>
      <c r="UBH11" s="535"/>
      <c r="UBI11" s="535"/>
      <c r="UBJ11" s="535"/>
      <c r="UBK11" s="535"/>
      <c r="UBL11" s="535"/>
      <c r="UBM11" s="535"/>
      <c r="UBN11" s="535"/>
      <c r="UBO11" s="535"/>
      <c r="UBP11" s="535"/>
      <c r="UBQ11" s="535"/>
      <c r="UBR11" s="535"/>
      <c r="UBS11" s="535"/>
      <c r="UBT11" s="535"/>
      <c r="UBU11" s="535"/>
      <c r="UBV11" s="535"/>
      <c r="UBW11" s="535"/>
      <c r="UBX11" s="535"/>
      <c r="UBY11" s="535"/>
      <c r="UBZ11" s="535"/>
      <c r="UCA11" s="535"/>
      <c r="UCB11" s="535"/>
      <c r="UCC11" s="535"/>
      <c r="UCD11" s="535"/>
      <c r="UCE11" s="535"/>
      <c r="UCF11" s="535"/>
      <c r="UCG11" s="535"/>
      <c r="UCH11" s="535"/>
      <c r="UCI11" s="535"/>
      <c r="UCJ11" s="535"/>
      <c r="UCK11" s="535"/>
      <c r="UCL11" s="535"/>
      <c r="UCM11" s="535"/>
      <c r="UCN11" s="535"/>
      <c r="UCO11" s="535"/>
      <c r="UCP11" s="535"/>
      <c r="UCQ11" s="535"/>
      <c r="UCR11" s="535"/>
      <c r="UCS11" s="535"/>
      <c r="UCT11" s="535"/>
      <c r="UCU11" s="535"/>
      <c r="UCV11" s="535"/>
      <c r="UCW11" s="535"/>
      <c r="UCX11" s="535"/>
      <c r="UCY11" s="535"/>
      <c r="UCZ11" s="535"/>
      <c r="UDA11" s="535"/>
      <c r="UDB11" s="535"/>
      <c r="UDC11" s="535"/>
      <c r="UDD11" s="535"/>
      <c r="UDE11" s="535"/>
      <c r="UDF11" s="535"/>
      <c r="UDG11" s="535"/>
      <c r="UDH11" s="535"/>
      <c r="UDI11" s="535"/>
      <c r="UDJ11" s="535"/>
      <c r="UDK11" s="535"/>
      <c r="UDL11" s="535"/>
      <c r="UDM11" s="535"/>
      <c r="UDN11" s="535"/>
      <c r="UDO11" s="535"/>
      <c r="UDP11" s="535"/>
      <c r="UDQ11" s="535"/>
      <c r="UDR11" s="535"/>
      <c r="UDS11" s="535"/>
      <c r="UDT11" s="535"/>
      <c r="UDU11" s="535"/>
      <c r="UDV11" s="535"/>
      <c r="UDW11" s="535"/>
      <c r="UDX11" s="535"/>
      <c r="UDY11" s="535"/>
      <c r="UDZ11" s="535"/>
      <c r="UEA11" s="535"/>
      <c r="UEB11" s="535"/>
      <c r="UEC11" s="535"/>
      <c r="UED11" s="535"/>
      <c r="UEE11" s="535"/>
      <c r="UEF11" s="535"/>
      <c r="UEG11" s="535"/>
      <c r="UEH11" s="535"/>
      <c r="UEI11" s="535"/>
      <c r="UEJ11" s="535"/>
      <c r="UEK11" s="535"/>
      <c r="UEL11" s="535"/>
      <c r="UEM11" s="535"/>
      <c r="UEN11" s="535"/>
      <c r="UEO11" s="535"/>
      <c r="UEP11" s="535"/>
      <c r="UEQ11" s="535"/>
      <c r="UER11" s="535"/>
      <c r="UES11" s="535"/>
      <c r="UET11" s="535"/>
      <c r="UEU11" s="535"/>
      <c r="UEV11" s="535"/>
      <c r="UEW11" s="535"/>
      <c r="UEX11" s="535"/>
      <c r="UEY11" s="535"/>
      <c r="UEZ11" s="535"/>
      <c r="UFA11" s="535"/>
      <c r="UFB11" s="535"/>
      <c r="UFC11" s="535"/>
      <c r="UFD11" s="535"/>
      <c r="UFE11" s="535"/>
      <c r="UFF11" s="535"/>
      <c r="UFG11" s="535"/>
      <c r="UFH11" s="535"/>
      <c r="UFI11" s="535"/>
      <c r="UFJ11" s="535"/>
      <c r="UFK11" s="535"/>
      <c r="UFL11" s="535"/>
      <c r="UFM11" s="535"/>
      <c r="UFN11" s="535"/>
      <c r="UFO11" s="535"/>
      <c r="UFP11" s="535"/>
      <c r="UFQ11" s="535"/>
      <c r="UFR11" s="535"/>
      <c r="UFS11" s="535"/>
      <c r="UFT11" s="535"/>
      <c r="UFU11" s="535"/>
      <c r="UFV11" s="535"/>
      <c r="UFW11" s="535"/>
      <c r="UFX11" s="535"/>
      <c r="UFY11" s="535"/>
      <c r="UFZ11" s="535"/>
      <c r="UGA11" s="535"/>
      <c r="UGB11" s="535"/>
      <c r="UGC11" s="535"/>
      <c r="UGD11" s="535"/>
      <c r="UGE11" s="535"/>
      <c r="UGF11" s="535"/>
      <c r="UGG11" s="535"/>
      <c r="UGH11" s="535"/>
      <c r="UGI11" s="535"/>
      <c r="UGJ11" s="535"/>
      <c r="UGK11" s="535"/>
      <c r="UGL11" s="535"/>
      <c r="UGM11" s="535"/>
      <c r="UGN11" s="535"/>
      <c r="UGO11" s="535"/>
      <c r="UGP11" s="535"/>
      <c r="UGQ11" s="535"/>
      <c r="UGR11" s="535"/>
      <c r="UGS11" s="535"/>
      <c r="UGT11" s="535"/>
      <c r="UGU11" s="535"/>
      <c r="UGV11" s="535"/>
      <c r="UGW11" s="535"/>
      <c r="UGX11" s="535"/>
      <c r="UGY11" s="535"/>
      <c r="UGZ11" s="535"/>
      <c r="UHA11" s="535"/>
      <c r="UHB11" s="535"/>
      <c r="UHC11" s="535"/>
      <c r="UHD11" s="535"/>
      <c r="UHE11" s="535"/>
      <c r="UHF11" s="535"/>
      <c r="UHG11" s="535"/>
      <c r="UHH11" s="535"/>
      <c r="UHI11" s="535"/>
      <c r="UHJ11" s="535"/>
      <c r="UHK11" s="535"/>
      <c r="UHL11" s="535"/>
      <c r="UHM11" s="535"/>
      <c r="UHN11" s="535"/>
      <c r="UHO11" s="535"/>
      <c r="UHP11" s="535"/>
      <c r="UHQ11" s="535"/>
      <c r="UHR11" s="535"/>
      <c r="UHS11" s="535"/>
      <c r="UHT11" s="535"/>
      <c r="UHU11" s="535"/>
      <c r="UHV11" s="535"/>
      <c r="UHW11" s="535"/>
      <c r="UHX11" s="535"/>
      <c r="UHY11" s="535"/>
      <c r="UHZ11" s="535"/>
      <c r="UIA11" s="535"/>
      <c r="UIB11" s="535"/>
      <c r="UIC11" s="535"/>
      <c r="UID11" s="535"/>
      <c r="UIE11" s="535"/>
      <c r="UIF11" s="535"/>
      <c r="UIG11" s="535"/>
      <c r="UIH11" s="535"/>
      <c r="UII11" s="535"/>
      <c r="UIJ11" s="535"/>
      <c r="UIK11" s="535"/>
      <c r="UIL11" s="535"/>
      <c r="UIM11" s="535"/>
      <c r="UIN11" s="535"/>
      <c r="UIO11" s="535"/>
      <c r="UIP11" s="535"/>
      <c r="UIQ11" s="535"/>
      <c r="UIR11" s="535"/>
      <c r="UIS11" s="535"/>
      <c r="UIT11" s="535"/>
      <c r="UIU11" s="535"/>
      <c r="UIV11" s="535"/>
      <c r="UIW11" s="535"/>
      <c r="UIX11" s="535"/>
      <c r="UIY11" s="535"/>
      <c r="UIZ11" s="535"/>
      <c r="UJA11" s="535"/>
      <c r="UJB11" s="535"/>
      <c r="UJC11" s="535"/>
      <c r="UJD11" s="535"/>
      <c r="UJE11" s="535"/>
      <c r="UJF11" s="535"/>
      <c r="UJG11" s="535"/>
      <c r="UJH11" s="535"/>
      <c r="UJI11" s="535"/>
      <c r="UJJ11" s="535"/>
      <c r="UJK11" s="535"/>
      <c r="UJL11" s="535"/>
      <c r="UJM11" s="535"/>
      <c r="UJN11" s="535"/>
      <c r="UJO11" s="535"/>
      <c r="UJP11" s="535"/>
      <c r="UJQ11" s="535"/>
      <c r="UJR11" s="535"/>
      <c r="UJS11" s="535"/>
      <c r="UJT11" s="535"/>
      <c r="UJU11" s="535"/>
      <c r="UJV11" s="535"/>
      <c r="UJW11" s="535"/>
      <c r="UJX11" s="535"/>
      <c r="UJY11" s="535"/>
      <c r="UJZ11" s="535"/>
      <c r="UKA11" s="535"/>
      <c r="UKB11" s="535"/>
      <c r="UKC11" s="535"/>
      <c r="UKD11" s="535"/>
      <c r="UKE11" s="535"/>
      <c r="UKF11" s="535"/>
      <c r="UKG11" s="535"/>
      <c r="UKH11" s="535"/>
      <c r="UKI11" s="535"/>
      <c r="UKJ11" s="535"/>
      <c r="UKK11" s="535"/>
      <c r="UKL11" s="535"/>
      <c r="UKM11" s="535"/>
      <c r="UKN11" s="535"/>
      <c r="UKO11" s="535"/>
      <c r="UKP11" s="535"/>
      <c r="UKQ11" s="535"/>
      <c r="UKR11" s="535"/>
      <c r="UKS11" s="535"/>
      <c r="UKT11" s="535"/>
      <c r="UKU11" s="535"/>
      <c r="UKV11" s="535"/>
      <c r="UKW11" s="535"/>
      <c r="UKX11" s="535"/>
      <c r="UKY11" s="535"/>
      <c r="UKZ11" s="535"/>
      <c r="ULA11" s="535"/>
      <c r="ULB11" s="535"/>
      <c r="ULC11" s="535"/>
      <c r="ULD11" s="535"/>
      <c r="ULE11" s="535"/>
      <c r="ULF11" s="535"/>
      <c r="ULG11" s="535"/>
      <c r="ULH11" s="535"/>
      <c r="ULI11" s="535"/>
      <c r="ULJ11" s="535"/>
      <c r="ULK11" s="535"/>
      <c r="ULL11" s="535"/>
      <c r="ULM11" s="535"/>
      <c r="ULN11" s="535"/>
      <c r="ULO11" s="535"/>
      <c r="ULP11" s="535"/>
      <c r="ULQ11" s="535"/>
      <c r="ULR11" s="535"/>
      <c r="ULS11" s="535"/>
      <c r="ULT11" s="535"/>
      <c r="ULU11" s="535"/>
      <c r="ULV11" s="535"/>
      <c r="ULW11" s="535"/>
      <c r="ULX11" s="535"/>
      <c r="ULY11" s="535"/>
      <c r="ULZ11" s="535"/>
      <c r="UMA11" s="535"/>
      <c r="UMB11" s="535"/>
      <c r="UMC11" s="535"/>
      <c r="UMD11" s="535"/>
      <c r="UME11" s="535"/>
      <c r="UMF11" s="535"/>
      <c r="UMG11" s="535"/>
      <c r="UMH11" s="535"/>
      <c r="UMI11" s="535"/>
      <c r="UMJ11" s="535"/>
      <c r="UMK11" s="535"/>
      <c r="UML11" s="535"/>
      <c r="UMM11" s="535"/>
      <c r="UMN11" s="535"/>
      <c r="UMO11" s="535"/>
      <c r="UMP11" s="535"/>
      <c r="UMQ11" s="535"/>
      <c r="UMR11" s="535"/>
      <c r="UMS11" s="535"/>
      <c r="UMT11" s="535"/>
      <c r="UMU11" s="535"/>
      <c r="UMV11" s="535"/>
      <c r="UMW11" s="535"/>
      <c r="UMX11" s="535"/>
      <c r="UMY11" s="535"/>
      <c r="UMZ11" s="535"/>
      <c r="UNA11" s="535"/>
      <c r="UNB11" s="535"/>
      <c r="UNC11" s="535"/>
      <c r="UND11" s="535"/>
      <c r="UNE11" s="535"/>
      <c r="UNF11" s="535"/>
      <c r="UNG11" s="535"/>
      <c r="UNH11" s="535"/>
      <c r="UNI11" s="535"/>
      <c r="UNJ11" s="535"/>
      <c r="UNK11" s="535"/>
      <c r="UNL11" s="535"/>
      <c r="UNM11" s="535"/>
      <c r="UNN11" s="535"/>
      <c r="UNO11" s="535"/>
      <c r="UNP11" s="535"/>
      <c r="UNQ11" s="535"/>
      <c r="UNR11" s="535"/>
      <c r="UNS11" s="535"/>
      <c r="UNT11" s="535"/>
      <c r="UNU11" s="535"/>
      <c r="UNV11" s="535"/>
      <c r="UNW11" s="535"/>
      <c r="UNX11" s="535"/>
      <c r="UNY11" s="535"/>
      <c r="UNZ11" s="535"/>
      <c r="UOA11" s="535"/>
      <c r="UOB11" s="535"/>
      <c r="UOC11" s="535"/>
      <c r="UOD11" s="535"/>
      <c r="UOE11" s="535"/>
      <c r="UOF11" s="535"/>
      <c r="UOG11" s="535"/>
      <c r="UOH11" s="535"/>
      <c r="UOI11" s="535"/>
      <c r="UOJ11" s="535"/>
      <c r="UOK11" s="535"/>
      <c r="UOL11" s="535"/>
      <c r="UOM11" s="535"/>
      <c r="UON11" s="535"/>
      <c r="UOO11" s="535"/>
      <c r="UOP11" s="535"/>
      <c r="UOQ11" s="535"/>
      <c r="UOR11" s="535"/>
      <c r="UOS11" s="535"/>
      <c r="UOT11" s="535"/>
      <c r="UOU11" s="535"/>
      <c r="UOV11" s="535"/>
      <c r="UOW11" s="535"/>
      <c r="UOX11" s="535"/>
      <c r="UOY11" s="535"/>
      <c r="UOZ11" s="535"/>
      <c r="UPA11" s="535"/>
      <c r="UPB11" s="535"/>
      <c r="UPC11" s="535"/>
      <c r="UPD11" s="535"/>
      <c r="UPE11" s="535"/>
      <c r="UPF11" s="535"/>
      <c r="UPG11" s="535"/>
      <c r="UPH11" s="535"/>
      <c r="UPI11" s="535"/>
      <c r="UPJ11" s="535"/>
      <c r="UPK11" s="535"/>
      <c r="UPL11" s="535"/>
      <c r="UPM11" s="535"/>
      <c r="UPN11" s="535"/>
      <c r="UPO11" s="535"/>
      <c r="UPP11" s="535"/>
      <c r="UPQ11" s="535"/>
      <c r="UPR11" s="535"/>
      <c r="UPS11" s="535"/>
      <c r="UPT11" s="535"/>
      <c r="UPU11" s="535"/>
      <c r="UPV11" s="535"/>
      <c r="UPW11" s="535"/>
      <c r="UPX11" s="535"/>
      <c r="UPY11" s="535"/>
      <c r="UPZ11" s="535"/>
      <c r="UQA11" s="535"/>
      <c r="UQB11" s="535"/>
      <c r="UQC11" s="535"/>
      <c r="UQD11" s="535"/>
      <c r="UQE11" s="535"/>
      <c r="UQF11" s="535"/>
      <c r="UQG11" s="535"/>
      <c r="UQH11" s="535"/>
      <c r="UQI11" s="535"/>
      <c r="UQJ11" s="535"/>
      <c r="UQK11" s="535"/>
      <c r="UQL11" s="535"/>
      <c r="UQM11" s="535"/>
      <c r="UQN11" s="535"/>
      <c r="UQO11" s="535"/>
      <c r="UQP11" s="535"/>
      <c r="UQQ11" s="535"/>
      <c r="UQR11" s="535"/>
      <c r="UQS11" s="535"/>
      <c r="UQT11" s="535"/>
      <c r="UQU11" s="535"/>
      <c r="UQV11" s="535"/>
      <c r="UQW11" s="535"/>
      <c r="UQX11" s="535"/>
      <c r="UQY11" s="535"/>
      <c r="UQZ11" s="535"/>
      <c r="URA11" s="535"/>
      <c r="URB11" s="535"/>
      <c r="URC11" s="535"/>
      <c r="URD11" s="535"/>
      <c r="URE11" s="535"/>
      <c r="URF11" s="535"/>
      <c r="URG11" s="535"/>
      <c r="URH11" s="535"/>
      <c r="URI11" s="535"/>
      <c r="URJ11" s="535"/>
      <c r="URK11" s="535"/>
      <c r="URL11" s="535"/>
      <c r="URM11" s="535"/>
      <c r="URN11" s="535"/>
      <c r="URO11" s="535"/>
      <c r="URP11" s="535"/>
      <c r="URQ11" s="535"/>
      <c r="URR11" s="535"/>
      <c r="URS11" s="535"/>
      <c r="URT11" s="535"/>
      <c r="URU11" s="535"/>
      <c r="URV11" s="535"/>
      <c r="URW11" s="535"/>
      <c r="URX11" s="535"/>
      <c r="URY11" s="535"/>
      <c r="URZ11" s="535"/>
      <c r="USA11" s="535"/>
      <c r="USB11" s="535"/>
      <c r="USC11" s="535"/>
      <c r="USD11" s="535"/>
      <c r="USE11" s="535"/>
      <c r="USF11" s="535"/>
      <c r="USG11" s="535"/>
      <c r="USH11" s="535"/>
      <c r="USI11" s="535"/>
      <c r="USJ11" s="535"/>
      <c r="USK11" s="535"/>
      <c r="USL11" s="535"/>
      <c r="USM11" s="535"/>
      <c r="USN11" s="535"/>
      <c r="USO11" s="535"/>
      <c r="USP11" s="535"/>
      <c r="USQ11" s="535"/>
      <c r="USR11" s="535"/>
      <c r="USS11" s="535"/>
      <c r="UST11" s="535"/>
      <c r="USU11" s="535"/>
      <c r="USV11" s="535"/>
      <c r="USW11" s="535"/>
      <c r="USX11" s="535"/>
      <c r="USY11" s="535"/>
      <c r="USZ11" s="535"/>
      <c r="UTA11" s="535"/>
      <c r="UTB11" s="535"/>
      <c r="UTC11" s="535"/>
      <c r="UTD11" s="535"/>
      <c r="UTE11" s="535"/>
      <c r="UTF11" s="535"/>
      <c r="UTG11" s="535"/>
      <c r="UTH11" s="535"/>
      <c r="UTI11" s="535"/>
      <c r="UTJ11" s="535"/>
      <c r="UTK11" s="535"/>
      <c r="UTL11" s="535"/>
      <c r="UTM11" s="535"/>
      <c r="UTN11" s="535"/>
      <c r="UTO11" s="535"/>
      <c r="UTP11" s="535"/>
      <c r="UTQ11" s="535"/>
      <c r="UTR11" s="535"/>
      <c r="UTS11" s="535"/>
      <c r="UTT11" s="535"/>
      <c r="UTU11" s="535"/>
      <c r="UTV11" s="535"/>
      <c r="UTW11" s="535"/>
      <c r="UTX11" s="535"/>
      <c r="UTY11" s="535"/>
      <c r="UTZ11" s="535"/>
      <c r="UUA11" s="535"/>
      <c r="UUB11" s="535"/>
      <c r="UUC11" s="535"/>
      <c r="UUD11" s="535"/>
      <c r="UUE11" s="535"/>
      <c r="UUF11" s="535"/>
      <c r="UUG11" s="535"/>
      <c r="UUH11" s="535"/>
      <c r="UUI11" s="535"/>
      <c r="UUJ11" s="535"/>
      <c r="UUK11" s="535"/>
      <c r="UUL11" s="535"/>
      <c r="UUM11" s="535"/>
      <c r="UUN11" s="535"/>
      <c r="UUO11" s="535"/>
      <c r="UUP11" s="535"/>
      <c r="UUQ11" s="535"/>
      <c r="UUR11" s="535"/>
      <c r="UUS11" s="535"/>
      <c r="UUT11" s="535"/>
      <c r="UUU11" s="535"/>
      <c r="UUV11" s="535"/>
      <c r="UUW11" s="535"/>
      <c r="UUX11" s="535"/>
      <c r="UUY11" s="535"/>
      <c r="UUZ11" s="535"/>
      <c r="UVA11" s="535"/>
      <c r="UVB11" s="535"/>
      <c r="UVC11" s="535"/>
      <c r="UVD11" s="535"/>
      <c r="UVE11" s="535"/>
      <c r="UVF11" s="535"/>
      <c r="UVG11" s="535"/>
      <c r="UVH11" s="535"/>
      <c r="UVI11" s="535"/>
      <c r="UVJ11" s="535"/>
      <c r="UVK11" s="535"/>
      <c r="UVL11" s="535"/>
      <c r="UVM11" s="535"/>
      <c r="UVN11" s="535"/>
      <c r="UVO11" s="535"/>
      <c r="UVP11" s="535"/>
      <c r="UVQ11" s="535"/>
      <c r="UVR11" s="535"/>
      <c r="UVS11" s="535"/>
      <c r="UVT11" s="535"/>
      <c r="UVU11" s="535"/>
      <c r="UVV11" s="535"/>
      <c r="UVW11" s="535"/>
      <c r="UVX11" s="535"/>
      <c r="UVY11" s="535"/>
      <c r="UVZ11" s="535"/>
      <c r="UWA11" s="535"/>
      <c r="UWB11" s="535"/>
      <c r="UWC11" s="535"/>
      <c r="UWD11" s="535"/>
      <c r="UWE11" s="535"/>
      <c r="UWF11" s="535"/>
      <c r="UWG11" s="535"/>
      <c r="UWH11" s="535"/>
      <c r="UWI11" s="535"/>
      <c r="UWJ11" s="535"/>
      <c r="UWK11" s="535"/>
      <c r="UWL11" s="535"/>
      <c r="UWM11" s="535"/>
      <c r="UWN11" s="535"/>
      <c r="UWO11" s="535"/>
      <c r="UWP11" s="535"/>
      <c r="UWQ11" s="535"/>
      <c r="UWR11" s="535"/>
      <c r="UWS11" s="535"/>
      <c r="UWT11" s="535"/>
      <c r="UWU11" s="535"/>
      <c r="UWV11" s="535"/>
      <c r="UWW11" s="535"/>
      <c r="UWX11" s="535"/>
      <c r="UWY11" s="535"/>
      <c r="UWZ11" s="535"/>
      <c r="UXA11" s="535"/>
      <c r="UXB11" s="535"/>
      <c r="UXC11" s="535"/>
      <c r="UXD11" s="535"/>
      <c r="UXE11" s="535"/>
      <c r="UXF11" s="535"/>
      <c r="UXG11" s="535"/>
      <c r="UXH11" s="535"/>
      <c r="UXI11" s="535"/>
      <c r="UXJ11" s="535"/>
      <c r="UXK11" s="535"/>
      <c r="UXL11" s="535"/>
      <c r="UXM11" s="535"/>
      <c r="UXN11" s="535"/>
      <c r="UXO11" s="535"/>
      <c r="UXP11" s="535"/>
      <c r="UXQ11" s="535"/>
      <c r="UXR11" s="535"/>
      <c r="UXS11" s="535"/>
      <c r="UXT11" s="535"/>
      <c r="UXU11" s="535"/>
      <c r="UXV11" s="535"/>
      <c r="UXW11" s="535"/>
      <c r="UXX11" s="535"/>
      <c r="UXY11" s="535"/>
      <c r="UXZ11" s="535"/>
      <c r="UYA11" s="535"/>
      <c r="UYB11" s="535"/>
      <c r="UYC11" s="535"/>
      <c r="UYD11" s="535"/>
      <c r="UYE11" s="535"/>
      <c r="UYF11" s="535"/>
      <c r="UYG11" s="535"/>
      <c r="UYH11" s="535"/>
      <c r="UYI11" s="535"/>
      <c r="UYJ11" s="535"/>
      <c r="UYK11" s="535"/>
      <c r="UYL11" s="535"/>
      <c r="UYM11" s="535"/>
      <c r="UYN11" s="535"/>
      <c r="UYO11" s="535"/>
      <c r="UYP11" s="535"/>
      <c r="UYQ11" s="535"/>
      <c r="UYR11" s="535"/>
      <c r="UYS11" s="535"/>
      <c r="UYT11" s="535"/>
      <c r="UYU11" s="535"/>
      <c r="UYV11" s="535"/>
      <c r="UYW11" s="535"/>
      <c r="UYX11" s="535"/>
      <c r="UYY11" s="535"/>
      <c r="UYZ11" s="535"/>
      <c r="UZA11" s="535"/>
      <c r="UZB11" s="535"/>
      <c r="UZC11" s="535"/>
      <c r="UZD11" s="535"/>
      <c r="UZE11" s="535"/>
      <c r="UZF11" s="535"/>
      <c r="UZG11" s="535"/>
      <c r="UZH11" s="535"/>
      <c r="UZI11" s="535"/>
      <c r="UZJ11" s="535"/>
      <c r="UZK11" s="535"/>
      <c r="UZL11" s="535"/>
      <c r="UZM11" s="535"/>
      <c r="UZN11" s="535"/>
      <c r="UZO11" s="535"/>
      <c r="UZP11" s="535"/>
      <c r="UZQ11" s="535"/>
      <c r="UZR11" s="535"/>
      <c r="UZS11" s="535"/>
      <c r="UZT11" s="535"/>
      <c r="UZU11" s="535"/>
      <c r="UZV11" s="535"/>
      <c r="UZW11" s="535"/>
      <c r="UZX11" s="535"/>
      <c r="UZY11" s="535"/>
      <c r="UZZ11" s="535"/>
      <c r="VAA11" s="535"/>
      <c r="VAB11" s="535"/>
      <c r="VAC11" s="535"/>
      <c r="VAD11" s="535"/>
      <c r="VAE11" s="535"/>
      <c r="VAF11" s="535"/>
      <c r="VAG11" s="535"/>
      <c r="VAH11" s="535"/>
      <c r="VAI11" s="535"/>
      <c r="VAJ11" s="535"/>
      <c r="VAK11" s="535"/>
      <c r="VAL11" s="535"/>
      <c r="VAM11" s="535"/>
      <c r="VAN11" s="535"/>
      <c r="VAO11" s="535"/>
      <c r="VAP11" s="535"/>
      <c r="VAQ11" s="535"/>
      <c r="VAR11" s="535"/>
      <c r="VAS11" s="535"/>
      <c r="VAT11" s="535"/>
      <c r="VAU11" s="535"/>
      <c r="VAV11" s="535"/>
      <c r="VAW11" s="535"/>
      <c r="VAX11" s="535"/>
      <c r="VAY11" s="535"/>
      <c r="VAZ11" s="535"/>
      <c r="VBA11" s="535"/>
      <c r="VBB11" s="535"/>
      <c r="VBC11" s="535"/>
      <c r="VBD11" s="535"/>
      <c r="VBE11" s="535"/>
      <c r="VBF11" s="535"/>
      <c r="VBG11" s="535"/>
      <c r="VBH11" s="535"/>
      <c r="VBI11" s="535"/>
      <c r="VBJ11" s="535"/>
      <c r="VBK11" s="535"/>
      <c r="VBL11" s="535"/>
      <c r="VBM11" s="535"/>
      <c r="VBN11" s="535"/>
      <c r="VBO11" s="535"/>
      <c r="VBP11" s="535"/>
      <c r="VBQ11" s="535"/>
      <c r="VBR11" s="535"/>
      <c r="VBS11" s="535"/>
      <c r="VBT11" s="535"/>
      <c r="VBU11" s="535"/>
      <c r="VBV11" s="535"/>
      <c r="VBW11" s="535"/>
      <c r="VBX11" s="535"/>
      <c r="VBY11" s="535"/>
      <c r="VBZ11" s="535"/>
      <c r="VCA11" s="535"/>
      <c r="VCB11" s="535"/>
      <c r="VCC11" s="535"/>
      <c r="VCD11" s="535"/>
      <c r="VCE11" s="535"/>
      <c r="VCF11" s="535"/>
      <c r="VCG11" s="535"/>
      <c r="VCH11" s="535"/>
      <c r="VCI11" s="535"/>
      <c r="VCJ11" s="535"/>
      <c r="VCK11" s="535"/>
      <c r="VCL11" s="535"/>
      <c r="VCM11" s="535"/>
      <c r="VCN11" s="535"/>
      <c r="VCO11" s="535"/>
      <c r="VCP11" s="535"/>
      <c r="VCQ11" s="535"/>
      <c r="VCR11" s="535"/>
      <c r="VCS11" s="535"/>
      <c r="VCT11" s="535"/>
      <c r="VCU11" s="535"/>
      <c r="VCV11" s="535"/>
      <c r="VCW11" s="535"/>
      <c r="VCX11" s="535"/>
      <c r="VCY11" s="535"/>
      <c r="VCZ11" s="535"/>
      <c r="VDA11" s="535"/>
      <c r="VDB11" s="535"/>
      <c r="VDC11" s="535"/>
      <c r="VDD11" s="535"/>
      <c r="VDE11" s="535"/>
      <c r="VDF11" s="535"/>
      <c r="VDG11" s="535"/>
      <c r="VDH11" s="535"/>
      <c r="VDI11" s="535"/>
      <c r="VDJ11" s="535"/>
      <c r="VDK11" s="535"/>
      <c r="VDL11" s="535"/>
      <c r="VDM11" s="535"/>
      <c r="VDN11" s="535"/>
      <c r="VDO11" s="535"/>
      <c r="VDP11" s="535"/>
      <c r="VDQ11" s="535"/>
      <c r="VDR11" s="535"/>
      <c r="VDS11" s="535"/>
      <c r="VDT11" s="535"/>
      <c r="VDU11" s="535"/>
      <c r="VDV11" s="535"/>
      <c r="VDW11" s="535"/>
      <c r="VDX11" s="535"/>
      <c r="VDY11" s="535"/>
      <c r="VDZ11" s="535"/>
      <c r="VEA11" s="535"/>
      <c r="VEB11" s="535"/>
      <c r="VEC11" s="535"/>
      <c r="VED11" s="535"/>
      <c r="VEE11" s="535"/>
      <c r="VEF11" s="535"/>
      <c r="VEG11" s="535"/>
      <c r="VEH11" s="535"/>
      <c r="VEI11" s="535"/>
      <c r="VEJ11" s="535"/>
      <c r="VEK11" s="535"/>
      <c r="VEL11" s="535"/>
      <c r="VEM11" s="535"/>
      <c r="VEN11" s="535"/>
      <c r="VEO11" s="535"/>
      <c r="VEP11" s="535"/>
      <c r="VEQ11" s="535"/>
      <c r="VER11" s="535"/>
      <c r="VES11" s="535"/>
      <c r="VET11" s="535"/>
      <c r="VEU11" s="535"/>
      <c r="VEV11" s="535"/>
      <c r="VEW11" s="535"/>
      <c r="VEX11" s="535"/>
      <c r="VEY11" s="535"/>
      <c r="VEZ11" s="535"/>
      <c r="VFA11" s="535"/>
      <c r="VFB11" s="535"/>
      <c r="VFC11" s="535"/>
      <c r="VFD11" s="535"/>
      <c r="VFE11" s="535"/>
      <c r="VFF11" s="535"/>
      <c r="VFG11" s="535"/>
      <c r="VFH11" s="535"/>
      <c r="VFI11" s="535"/>
      <c r="VFJ11" s="535"/>
      <c r="VFK11" s="535"/>
      <c r="VFL11" s="535"/>
      <c r="VFM11" s="535"/>
      <c r="VFN11" s="535"/>
      <c r="VFO11" s="535"/>
      <c r="VFP11" s="535"/>
      <c r="VFQ11" s="535"/>
      <c r="VFR11" s="535"/>
      <c r="VFS11" s="535"/>
      <c r="VFT11" s="535"/>
      <c r="VFU11" s="535"/>
      <c r="VFV11" s="535"/>
      <c r="VFW11" s="535"/>
      <c r="VFX11" s="535"/>
      <c r="VFY11" s="535"/>
      <c r="VFZ11" s="535"/>
      <c r="VGA11" s="535"/>
      <c r="VGB11" s="535"/>
      <c r="VGC11" s="535"/>
      <c r="VGD11" s="535"/>
      <c r="VGE11" s="535"/>
      <c r="VGF11" s="535"/>
      <c r="VGG11" s="535"/>
      <c r="VGH11" s="535"/>
      <c r="VGI11" s="535"/>
      <c r="VGJ11" s="535"/>
      <c r="VGK11" s="535"/>
      <c r="VGL11" s="535"/>
      <c r="VGM11" s="535"/>
      <c r="VGN11" s="535"/>
      <c r="VGO11" s="535"/>
      <c r="VGP11" s="535"/>
      <c r="VGQ11" s="535"/>
      <c r="VGR11" s="535"/>
      <c r="VGS11" s="535"/>
      <c r="VGT11" s="535"/>
      <c r="VGU11" s="535"/>
      <c r="VGV11" s="535"/>
      <c r="VGW11" s="535"/>
      <c r="VGX11" s="535"/>
      <c r="VGY11" s="535"/>
      <c r="VGZ11" s="535"/>
      <c r="VHA11" s="535"/>
      <c r="VHB11" s="535"/>
      <c r="VHC11" s="535"/>
      <c r="VHD11" s="535"/>
      <c r="VHE11" s="535"/>
      <c r="VHF11" s="535"/>
      <c r="VHG11" s="535"/>
      <c r="VHH11" s="535"/>
      <c r="VHI11" s="535"/>
      <c r="VHJ11" s="535"/>
      <c r="VHK11" s="535"/>
      <c r="VHL11" s="535"/>
      <c r="VHM11" s="535"/>
      <c r="VHN11" s="535"/>
      <c r="VHO11" s="535"/>
      <c r="VHP11" s="535"/>
      <c r="VHQ11" s="535"/>
      <c r="VHR11" s="535"/>
      <c r="VHS11" s="535"/>
      <c r="VHT11" s="535"/>
      <c r="VHU11" s="535"/>
      <c r="VHV11" s="535"/>
      <c r="VHW11" s="535"/>
      <c r="VHX11" s="535"/>
      <c r="VHY11" s="535"/>
      <c r="VHZ11" s="535"/>
      <c r="VIA11" s="535"/>
      <c r="VIB11" s="535"/>
      <c r="VIC11" s="535"/>
      <c r="VID11" s="535"/>
      <c r="VIE11" s="535"/>
      <c r="VIF11" s="535"/>
      <c r="VIG11" s="535"/>
      <c r="VIH11" s="535"/>
      <c r="VII11" s="535"/>
      <c r="VIJ11" s="535"/>
      <c r="VIK11" s="535"/>
      <c r="VIL11" s="535"/>
      <c r="VIM11" s="535"/>
      <c r="VIN11" s="535"/>
      <c r="VIO11" s="535"/>
      <c r="VIP11" s="535"/>
      <c r="VIQ11" s="535"/>
      <c r="VIR11" s="535"/>
      <c r="VIS11" s="535"/>
      <c r="VIT11" s="535"/>
      <c r="VIU11" s="535"/>
      <c r="VIV11" s="535"/>
      <c r="VIW11" s="535"/>
      <c r="VIX11" s="535"/>
      <c r="VIY11" s="535"/>
      <c r="VIZ11" s="535"/>
      <c r="VJA11" s="535"/>
      <c r="VJB11" s="535"/>
      <c r="VJC11" s="535"/>
      <c r="VJD11" s="535"/>
      <c r="VJE11" s="535"/>
      <c r="VJF11" s="535"/>
      <c r="VJG11" s="535"/>
      <c r="VJH11" s="535"/>
      <c r="VJI11" s="535"/>
      <c r="VJJ11" s="535"/>
      <c r="VJK11" s="535"/>
      <c r="VJL11" s="535"/>
      <c r="VJM11" s="535"/>
      <c r="VJN11" s="535"/>
      <c r="VJO11" s="535"/>
      <c r="VJP11" s="535"/>
      <c r="VJQ11" s="535"/>
      <c r="VJR11" s="535"/>
      <c r="VJS11" s="535"/>
      <c r="VJT11" s="535"/>
      <c r="VJU11" s="535"/>
      <c r="VJV11" s="535"/>
      <c r="VJW11" s="535"/>
      <c r="VJX11" s="535"/>
      <c r="VJY11" s="535"/>
      <c r="VJZ11" s="535"/>
      <c r="VKA11" s="535"/>
      <c r="VKB11" s="535"/>
      <c r="VKC11" s="535"/>
      <c r="VKD11" s="535"/>
      <c r="VKE11" s="535"/>
      <c r="VKF11" s="535"/>
      <c r="VKG11" s="535"/>
      <c r="VKH11" s="535"/>
      <c r="VKI11" s="535"/>
      <c r="VKJ11" s="535"/>
      <c r="VKK11" s="535"/>
      <c r="VKL11" s="535"/>
      <c r="VKM11" s="535"/>
      <c r="VKN11" s="535"/>
      <c r="VKO11" s="535"/>
      <c r="VKP11" s="535"/>
      <c r="VKQ11" s="535"/>
      <c r="VKR11" s="535"/>
      <c r="VKS11" s="535"/>
      <c r="VKT11" s="535"/>
      <c r="VKU11" s="535"/>
      <c r="VKV11" s="535"/>
      <c r="VKW11" s="535"/>
      <c r="VKX11" s="535"/>
      <c r="VKY11" s="535"/>
      <c r="VKZ11" s="535"/>
      <c r="VLA11" s="535"/>
      <c r="VLB11" s="535"/>
      <c r="VLC11" s="535"/>
      <c r="VLD11" s="535"/>
      <c r="VLE11" s="535"/>
      <c r="VLF11" s="535"/>
      <c r="VLG11" s="535"/>
      <c r="VLH11" s="535"/>
      <c r="VLI11" s="535"/>
      <c r="VLJ11" s="535"/>
      <c r="VLK11" s="535"/>
      <c r="VLL11" s="535"/>
      <c r="VLM11" s="535"/>
      <c r="VLN11" s="535"/>
      <c r="VLO11" s="535"/>
      <c r="VLP11" s="535"/>
      <c r="VLQ11" s="535"/>
      <c r="VLR11" s="535"/>
      <c r="VLS11" s="535"/>
      <c r="VLT11" s="535"/>
      <c r="VLU11" s="535"/>
      <c r="VLV11" s="535"/>
      <c r="VLW11" s="535"/>
      <c r="VLX11" s="535"/>
      <c r="VLY11" s="535"/>
      <c r="VLZ11" s="535"/>
      <c r="VMA11" s="535"/>
      <c r="VMB11" s="535"/>
      <c r="VMC11" s="535"/>
      <c r="VMD11" s="535"/>
      <c r="VME11" s="535"/>
      <c r="VMF11" s="535"/>
      <c r="VMG11" s="535"/>
      <c r="VMH11" s="535"/>
      <c r="VMI11" s="535"/>
      <c r="VMJ11" s="535"/>
      <c r="VMK11" s="535"/>
      <c r="VML11" s="535"/>
      <c r="VMM11" s="535"/>
      <c r="VMN11" s="535"/>
      <c r="VMO11" s="535"/>
      <c r="VMP11" s="535"/>
      <c r="VMQ11" s="535"/>
      <c r="VMR11" s="535"/>
      <c r="VMS11" s="535"/>
      <c r="VMT11" s="535"/>
      <c r="VMU11" s="535"/>
      <c r="VMV11" s="535"/>
      <c r="VMW11" s="535"/>
      <c r="VMX11" s="535"/>
      <c r="VMY11" s="535"/>
      <c r="VMZ11" s="535"/>
      <c r="VNA11" s="535"/>
      <c r="VNB11" s="535"/>
      <c r="VNC11" s="535"/>
      <c r="VND11" s="535"/>
      <c r="VNE11" s="535"/>
      <c r="VNF11" s="535"/>
      <c r="VNG11" s="535"/>
      <c r="VNH11" s="535"/>
      <c r="VNI11" s="535"/>
      <c r="VNJ11" s="535"/>
      <c r="VNK11" s="535"/>
      <c r="VNL11" s="535"/>
      <c r="VNM11" s="535"/>
      <c r="VNN11" s="535"/>
      <c r="VNO11" s="535"/>
      <c r="VNP11" s="535"/>
      <c r="VNQ11" s="535"/>
      <c r="VNR11" s="535"/>
      <c r="VNS11" s="535"/>
      <c r="VNT11" s="535"/>
      <c r="VNU11" s="535"/>
      <c r="VNV11" s="535"/>
      <c r="VNW11" s="535"/>
      <c r="VNX11" s="535"/>
      <c r="VNY11" s="535"/>
      <c r="VNZ11" s="535"/>
      <c r="VOA11" s="535"/>
      <c r="VOB11" s="535"/>
      <c r="VOC11" s="535"/>
      <c r="VOD11" s="535"/>
      <c r="VOE11" s="535"/>
      <c r="VOF11" s="535"/>
      <c r="VOG11" s="535"/>
      <c r="VOH11" s="535"/>
      <c r="VOI11" s="535"/>
      <c r="VOJ11" s="535"/>
      <c r="VOK11" s="535"/>
      <c r="VOL11" s="535"/>
      <c r="VOM11" s="535"/>
      <c r="VON11" s="535"/>
      <c r="VOO11" s="535"/>
      <c r="VOP11" s="535"/>
      <c r="VOQ11" s="535"/>
      <c r="VOR11" s="535"/>
      <c r="VOS11" s="535"/>
      <c r="VOT11" s="535"/>
      <c r="VOU11" s="535"/>
      <c r="VOV11" s="535"/>
      <c r="VOW11" s="535"/>
      <c r="VOX11" s="535"/>
      <c r="VOY11" s="535"/>
      <c r="VOZ11" s="535"/>
      <c r="VPA11" s="535"/>
      <c r="VPB11" s="535"/>
      <c r="VPC11" s="535"/>
      <c r="VPD11" s="535"/>
      <c r="VPE11" s="535"/>
      <c r="VPF11" s="535"/>
      <c r="VPG11" s="535"/>
      <c r="VPH11" s="535"/>
      <c r="VPI11" s="535"/>
      <c r="VPJ11" s="535"/>
      <c r="VPK11" s="535"/>
      <c r="VPL11" s="535"/>
      <c r="VPM11" s="535"/>
      <c r="VPN11" s="535"/>
      <c r="VPO11" s="535"/>
      <c r="VPP11" s="535"/>
      <c r="VPQ11" s="535"/>
      <c r="VPR11" s="535"/>
      <c r="VPS11" s="535"/>
      <c r="VPT11" s="535"/>
      <c r="VPU11" s="535"/>
      <c r="VPV11" s="535"/>
      <c r="VPW11" s="535"/>
      <c r="VPX11" s="535"/>
      <c r="VPY11" s="535"/>
      <c r="VPZ11" s="535"/>
      <c r="VQA11" s="535"/>
      <c r="VQB11" s="535"/>
      <c r="VQC11" s="535"/>
      <c r="VQD11" s="535"/>
      <c r="VQE11" s="535"/>
      <c r="VQF11" s="535"/>
      <c r="VQG11" s="535"/>
      <c r="VQH11" s="535"/>
      <c r="VQI11" s="535"/>
      <c r="VQJ11" s="535"/>
      <c r="VQK11" s="535"/>
      <c r="VQL11" s="535"/>
      <c r="VQM11" s="535"/>
      <c r="VQN11" s="535"/>
      <c r="VQO11" s="535"/>
      <c r="VQP11" s="535"/>
      <c r="VQQ11" s="535"/>
      <c r="VQR11" s="535"/>
      <c r="VQS11" s="535"/>
      <c r="VQT11" s="535"/>
      <c r="VQU11" s="535"/>
      <c r="VQV11" s="535"/>
      <c r="VQW11" s="535"/>
      <c r="VQX11" s="535"/>
      <c r="VQY11" s="535"/>
      <c r="VQZ11" s="535"/>
      <c r="VRA11" s="535"/>
      <c r="VRB11" s="535"/>
      <c r="VRC11" s="535"/>
      <c r="VRD11" s="535"/>
      <c r="VRE11" s="535"/>
      <c r="VRF11" s="535"/>
      <c r="VRG11" s="535"/>
      <c r="VRH11" s="535"/>
      <c r="VRI11" s="535"/>
      <c r="VRJ11" s="535"/>
      <c r="VRK11" s="535"/>
      <c r="VRL11" s="535"/>
      <c r="VRM11" s="535"/>
      <c r="VRN11" s="535"/>
      <c r="VRO11" s="535"/>
      <c r="VRP11" s="535"/>
      <c r="VRQ11" s="535"/>
      <c r="VRR11" s="535"/>
      <c r="VRS11" s="535"/>
      <c r="VRT11" s="535"/>
      <c r="VRU11" s="535"/>
      <c r="VRV11" s="535"/>
      <c r="VRW11" s="535"/>
      <c r="VRX11" s="535"/>
      <c r="VRY11" s="535"/>
      <c r="VRZ11" s="535"/>
      <c r="VSA11" s="535"/>
      <c r="VSB11" s="535"/>
      <c r="VSC11" s="535"/>
      <c r="VSD11" s="535"/>
      <c r="VSE11" s="535"/>
      <c r="VSF11" s="535"/>
      <c r="VSG11" s="535"/>
      <c r="VSH11" s="535"/>
      <c r="VSI11" s="535"/>
      <c r="VSJ11" s="535"/>
      <c r="VSK11" s="535"/>
      <c r="VSL11" s="535"/>
      <c r="VSM11" s="535"/>
      <c r="VSN11" s="535"/>
      <c r="VSO11" s="535"/>
      <c r="VSP11" s="535"/>
      <c r="VSQ11" s="535"/>
      <c r="VSR11" s="535"/>
      <c r="VSS11" s="535"/>
      <c r="VST11" s="535"/>
      <c r="VSU11" s="535"/>
      <c r="VSV11" s="535"/>
      <c r="VSW11" s="535"/>
      <c r="VSX11" s="535"/>
      <c r="VSY11" s="535"/>
      <c r="VSZ11" s="535"/>
      <c r="VTA11" s="535"/>
      <c r="VTB11" s="535"/>
      <c r="VTC11" s="535"/>
      <c r="VTD11" s="535"/>
      <c r="VTE11" s="535"/>
      <c r="VTF11" s="535"/>
      <c r="VTG11" s="535"/>
      <c r="VTH11" s="535"/>
      <c r="VTI11" s="535"/>
      <c r="VTJ11" s="535"/>
      <c r="VTK11" s="535"/>
      <c r="VTL11" s="535"/>
      <c r="VTM11" s="535"/>
      <c r="VTN11" s="535"/>
      <c r="VTO11" s="535"/>
      <c r="VTP11" s="535"/>
      <c r="VTQ11" s="535"/>
      <c r="VTR11" s="535"/>
      <c r="VTS11" s="535"/>
      <c r="VTT11" s="535"/>
      <c r="VTU11" s="535"/>
      <c r="VTV11" s="535"/>
      <c r="VTW11" s="535"/>
      <c r="VTX11" s="535"/>
      <c r="VTY11" s="535"/>
      <c r="VTZ11" s="535"/>
      <c r="VUA11" s="535"/>
      <c r="VUB11" s="535"/>
      <c r="VUC11" s="535"/>
      <c r="VUD11" s="535"/>
      <c r="VUE11" s="535"/>
      <c r="VUF11" s="535"/>
      <c r="VUG11" s="535"/>
      <c r="VUH11" s="535"/>
      <c r="VUI11" s="535"/>
      <c r="VUJ11" s="535"/>
      <c r="VUK11" s="535"/>
      <c r="VUL11" s="535"/>
      <c r="VUM11" s="535"/>
      <c r="VUN11" s="535"/>
      <c r="VUO11" s="535"/>
      <c r="VUP11" s="535"/>
      <c r="VUQ11" s="535"/>
      <c r="VUR11" s="535"/>
      <c r="VUS11" s="535"/>
      <c r="VUT11" s="535"/>
      <c r="VUU11" s="535"/>
      <c r="VUV11" s="535"/>
      <c r="VUW11" s="535"/>
      <c r="VUX11" s="535"/>
      <c r="VUY11" s="535"/>
      <c r="VUZ11" s="535"/>
      <c r="VVA11" s="535"/>
      <c r="VVB11" s="535"/>
      <c r="VVC11" s="535"/>
      <c r="VVD11" s="535"/>
      <c r="VVE11" s="535"/>
      <c r="VVF11" s="535"/>
      <c r="VVG11" s="535"/>
      <c r="VVH11" s="535"/>
      <c r="VVI11" s="535"/>
      <c r="VVJ11" s="535"/>
      <c r="VVK11" s="535"/>
      <c r="VVL11" s="535"/>
      <c r="VVM11" s="535"/>
      <c r="VVN11" s="535"/>
      <c r="VVO11" s="535"/>
      <c r="VVP11" s="535"/>
      <c r="VVQ11" s="535"/>
      <c r="VVR11" s="535"/>
      <c r="VVS11" s="535"/>
      <c r="VVT11" s="535"/>
      <c r="VVU11" s="535"/>
      <c r="VVV11" s="535"/>
      <c r="VVW11" s="535"/>
      <c r="VVX11" s="535"/>
      <c r="VVY11" s="535"/>
      <c r="VVZ11" s="535"/>
      <c r="VWA11" s="535"/>
      <c r="VWB11" s="535"/>
      <c r="VWC11" s="535"/>
      <c r="VWD11" s="535"/>
      <c r="VWE11" s="535"/>
      <c r="VWF11" s="535"/>
      <c r="VWG11" s="535"/>
      <c r="VWH11" s="535"/>
      <c r="VWI11" s="535"/>
      <c r="VWJ11" s="535"/>
      <c r="VWK11" s="535"/>
      <c r="VWL11" s="535"/>
      <c r="VWM11" s="535"/>
      <c r="VWN11" s="535"/>
      <c r="VWO11" s="535"/>
      <c r="VWP11" s="535"/>
      <c r="VWQ11" s="535"/>
      <c r="VWR11" s="535"/>
      <c r="VWS11" s="535"/>
      <c r="VWT11" s="535"/>
      <c r="VWU11" s="535"/>
      <c r="VWV11" s="535"/>
      <c r="VWW11" s="535"/>
      <c r="VWX11" s="535"/>
      <c r="VWY11" s="535"/>
      <c r="VWZ11" s="535"/>
      <c r="VXA11" s="535"/>
      <c r="VXB11" s="535"/>
      <c r="VXC11" s="535"/>
      <c r="VXD11" s="535"/>
      <c r="VXE11" s="535"/>
      <c r="VXF11" s="535"/>
      <c r="VXG11" s="535"/>
      <c r="VXH11" s="535"/>
      <c r="VXI11" s="535"/>
      <c r="VXJ11" s="535"/>
      <c r="VXK11" s="535"/>
      <c r="VXL11" s="535"/>
      <c r="VXM11" s="535"/>
      <c r="VXN11" s="535"/>
      <c r="VXO11" s="535"/>
      <c r="VXP11" s="535"/>
      <c r="VXQ11" s="535"/>
      <c r="VXR11" s="535"/>
      <c r="VXS11" s="535"/>
      <c r="VXT11" s="535"/>
      <c r="VXU11" s="535"/>
      <c r="VXV11" s="535"/>
      <c r="VXW11" s="535"/>
      <c r="VXX11" s="535"/>
      <c r="VXY11" s="535"/>
      <c r="VXZ11" s="535"/>
      <c r="VYA11" s="535"/>
      <c r="VYB11" s="535"/>
      <c r="VYC11" s="535"/>
      <c r="VYD11" s="535"/>
      <c r="VYE11" s="535"/>
      <c r="VYF11" s="535"/>
      <c r="VYG11" s="535"/>
      <c r="VYH11" s="535"/>
      <c r="VYI11" s="535"/>
      <c r="VYJ11" s="535"/>
      <c r="VYK11" s="535"/>
      <c r="VYL11" s="535"/>
      <c r="VYM11" s="535"/>
      <c r="VYN11" s="535"/>
      <c r="VYO11" s="535"/>
      <c r="VYP11" s="535"/>
      <c r="VYQ11" s="535"/>
      <c r="VYR11" s="535"/>
      <c r="VYS11" s="535"/>
      <c r="VYT11" s="535"/>
      <c r="VYU11" s="535"/>
      <c r="VYV11" s="535"/>
      <c r="VYW11" s="535"/>
      <c r="VYX11" s="535"/>
      <c r="VYY11" s="535"/>
      <c r="VYZ11" s="535"/>
      <c r="VZA11" s="535"/>
      <c r="VZB11" s="535"/>
      <c r="VZC11" s="535"/>
      <c r="VZD11" s="535"/>
      <c r="VZE11" s="535"/>
      <c r="VZF11" s="535"/>
      <c r="VZG11" s="535"/>
      <c r="VZH11" s="535"/>
      <c r="VZI11" s="535"/>
      <c r="VZJ11" s="535"/>
      <c r="VZK11" s="535"/>
      <c r="VZL11" s="535"/>
      <c r="VZM11" s="535"/>
      <c r="VZN11" s="535"/>
      <c r="VZO11" s="535"/>
      <c r="VZP11" s="535"/>
      <c r="VZQ11" s="535"/>
      <c r="VZR11" s="535"/>
      <c r="VZS11" s="535"/>
      <c r="VZT11" s="535"/>
      <c r="VZU11" s="535"/>
      <c r="VZV11" s="535"/>
      <c r="VZW11" s="535"/>
      <c r="VZX11" s="535"/>
      <c r="VZY11" s="535"/>
      <c r="VZZ11" s="535"/>
      <c r="WAA11" s="535"/>
      <c r="WAB11" s="535"/>
      <c r="WAC11" s="535"/>
      <c r="WAD11" s="535"/>
      <c r="WAE11" s="535"/>
      <c r="WAF11" s="535"/>
      <c r="WAG11" s="535"/>
      <c r="WAH11" s="535"/>
      <c r="WAI11" s="535"/>
      <c r="WAJ11" s="535"/>
      <c r="WAK11" s="535"/>
      <c r="WAL11" s="535"/>
      <c r="WAM11" s="535"/>
      <c r="WAN11" s="535"/>
      <c r="WAO11" s="535"/>
      <c r="WAP11" s="535"/>
      <c r="WAQ11" s="535"/>
      <c r="WAR11" s="535"/>
      <c r="WAS11" s="535"/>
      <c r="WAT11" s="535"/>
      <c r="WAU11" s="535"/>
      <c r="WAV11" s="535"/>
      <c r="WAW11" s="535"/>
      <c r="WAX11" s="535"/>
      <c r="WAY11" s="535"/>
      <c r="WAZ11" s="535"/>
      <c r="WBA11" s="535"/>
      <c r="WBB11" s="535"/>
      <c r="WBC11" s="535"/>
      <c r="WBD11" s="535"/>
      <c r="WBE11" s="535"/>
      <c r="WBF11" s="535"/>
      <c r="WBG11" s="535"/>
      <c r="WBH11" s="535"/>
      <c r="WBI11" s="535"/>
      <c r="WBJ11" s="535"/>
      <c r="WBK11" s="535"/>
      <c r="WBL11" s="535"/>
      <c r="WBM11" s="535"/>
      <c r="WBN11" s="535"/>
      <c r="WBO11" s="535"/>
      <c r="WBP11" s="535"/>
      <c r="WBQ11" s="535"/>
      <c r="WBR11" s="535"/>
      <c r="WBS11" s="535"/>
      <c r="WBT11" s="535"/>
      <c r="WBU11" s="535"/>
      <c r="WBV11" s="535"/>
      <c r="WBW11" s="535"/>
      <c r="WBX11" s="535"/>
      <c r="WBY11" s="535"/>
      <c r="WBZ11" s="535"/>
      <c r="WCA11" s="535"/>
      <c r="WCB11" s="535"/>
      <c r="WCC11" s="535"/>
      <c r="WCD11" s="535"/>
      <c r="WCE11" s="535"/>
      <c r="WCF11" s="535"/>
      <c r="WCG11" s="535"/>
      <c r="WCH11" s="535"/>
      <c r="WCI11" s="535"/>
      <c r="WCJ11" s="535"/>
      <c r="WCK11" s="535"/>
      <c r="WCL11" s="535"/>
      <c r="WCM11" s="535"/>
      <c r="WCN11" s="535"/>
      <c r="WCO11" s="535"/>
      <c r="WCP11" s="535"/>
      <c r="WCQ11" s="535"/>
      <c r="WCR11" s="535"/>
      <c r="WCS11" s="535"/>
      <c r="WCT11" s="535"/>
      <c r="WCU11" s="535"/>
      <c r="WCV11" s="535"/>
      <c r="WCW11" s="535"/>
      <c r="WCX11" s="535"/>
      <c r="WCY11" s="535"/>
      <c r="WCZ11" s="535"/>
      <c r="WDA11" s="535"/>
      <c r="WDB11" s="535"/>
      <c r="WDC11" s="535"/>
      <c r="WDD11" s="535"/>
      <c r="WDE11" s="535"/>
      <c r="WDF11" s="535"/>
      <c r="WDG11" s="535"/>
      <c r="WDH11" s="535"/>
      <c r="WDI11" s="535"/>
      <c r="WDJ11" s="535"/>
      <c r="WDK11" s="535"/>
      <c r="WDL11" s="535"/>
      <c r="WDM11" s="535"/>
      <c r="WDN11" s="535"/>
      <c r="WDO11" s="535"/>
      <c r="WDP11" s="535"/>
      <c r="WDQ11" s="535"/>
      <c r="WDR11" s="535"/>
      <c r="WDS11" s="535"/>
      <c r="WDT11" s="535"/>
      <c r="WDU11" s="535"/>
      <c r="WDV11" s="535"/>
      <c r="WDW11" s="535"/>
      <c r="WDX11" s="535"/>
      <c r="WDY11" s="535"/>
      <c r="WDZ11" s="535"/>
      <c r="WEA11" s="535"/>
      <c r="WEB11" s="535"/>
      <c r="WEC11" s="535"/>
      <c r="WED11" s="535"/>
      <c r="WEE11" s="535"/>
      <c r="WEF11" s="535"/>
      <c r="WEG11" s="535"/>
      <c r="WEH11" s="535"/>
      <c r="WEI11" s="535"/>
      <c r="WEJ11" s="535"/>
      <c r="WEK11" s="535"/>
      <c r="WEL11" s="535"/>
      <c r="WEM11" s="535"/>
      <c r="WEN11" s="535"/>
      <c r="WEO11" s="535"/>
      <c r="WEP11" s="535"/>
      <c r="WEQ11" s="535"/>
      <c r="WER11" s="535"/>
      <c r="WES11" s="535"/>
      <c r="WET11" s="535"/>
      <c r="WEU11" s="535"/>
      <c r="WEV11" s="535"/>
      <c r="WEW11" s="535"/>
      <c r="WEX11" s="535"/>
      <c r="WEY11" s="535"/>
      <c r="WEZ11" s="535"/>
      <c r="WFA11" s="535"/>
      <c r="WFB11" s="535"/>
      <c r="WFC11" s="535"/>
      <c r="WFD11" s="535"/>
      <c r="WFE11" s="535"/>
      <c r="WFF11" s="535"/>
      <c r="WFG11" s="535"/>
      <c r="WFH11" s="535"/>
      <c r="WFI11" s="535"/>
      <c r="WFJ11" s="535"/>
      <c r="WFK11" s="535"/>
      <c r="WFL11" s="535"/>
      <c r="WFM11" s="535"/>
      <c r="WFN11" s="535"/>
      <c r="WFO11" s="535"/>
      <c r="WFP11" s="535"/>
      <c r="WFQ11" s="535"/>
      <c r="WFR11" s="535"/>
      <c r="WFS11" s="535"/>
      <c r="WFT11" s="535"/>
      <c r="WFU11" s="535"/>
      <c r="WFV11" s="535"/>
      <c r="WFW11" s="535"/>
      <c r="WFX11" s="535"/>
      <c r="WFY11" s="535"/>
      <c r="WFZ11" s="535"/>
      <c r="WGA11" s="535"/>
      <c r="WGB11" s="535"/>
      <c r="WGC11" s="535"/>
      <c r="WGD11" s="535"/>
      <c r="WGE11" s="535"/>
      <c r="WGF11" s="535"/>
      <c r="WGG11" s="535"/>
      <c r="WGH11" s="535"/>
      <c r="WGI11" s="535"/>
      <c r="WGJ11" s="535"/>
      <c r="WGK11" s="535"/>
      <c r="WGL11" s="535"/>
      <c r="WGM11" s="535"/>
      <c r="WGN11" s="535"/>
      <c r="WGO11" s="535"/>
      <c r="WGP11" s="535"/>
      <c r="WGQ11" s="535"/>
      <c r="WGR11" s="535"/>
      <c r="WGS11" s="535"/>
      <c r="WGT11" s="535"/>
      <c r="WGU11" s="535"/>
      <c r="WGV11" s="535"/>
      <c r="WGW11" s="535"/>
      <c r="WGX11" s="535"/>
      <c r="WGY11" s="535"/>
      <c r="WGZ11" s="535"/>
      <c r="WHA11" s="535"/>
      <c r="WHB11" s="535"/>
      <c r="WHC11" s="535"/>
      <c r="WHD11" s="535"/>
      <c r="WHE11" s="535"/>
      <c r="WHF11" s="535"/>
      <c r="WHG11" s="535"/>
      <c r="WHH11" s="535"/>
      <c r="WHI11" s="535"/>
      <c r="WHJ11" s="535"/>
      <c r="WHK11" s="535"/>
      <c r="WHL11" s="535"/>
      <c r="WHM11" s="535"/>
      <c r="WHN11" s="535"/>
      <c r="WHO11" s="535"/>
      <c r="WHP11" s="535"/>
      <c r="WHQ11" s="535"/>
      <c r="WHR11" s="535"/>
      <c r="WHS11" s="535"/>
      <c r="WHT11" s="535"/>
      <c r="WHU11" s="535"/>
      <c r="WHV11" s="535"/>
      <c r="WHW11" s="535"/>
      <c r="WHX11" s="535"/>
      <c r="WHY11" s="535"/>
      <c r="WHZ11" s="535"/>
      <c r="WIA11" s="535"/>
      <c r="WIB11" s="535"/>
      <c r="WIC11" s="535"/>
      <c r="WID11" s="535"/>
      <c r="WIE11" s="535"/>
      <c r="WIF11" s="535"/>
      <c r="WIG11" s="535"/>
      <c r="WIH11" s="535"/>
      <c r="WII11" s="535"/>
      <c r="WIJ11" s="535"/>
      <c r="WIK11" s="535"/>
      <c r="WIL11" s="535"/>
      <c r="WIM11" s="535"/>
      <c r="WIN11" s="535"/>
      <c r="WIO11" s="535"/>
      <c r="WIP11" s="535"/>
      <c r="WIQ11" s="535"/>
      <c r="WIR11" s="535"/>
      <c r="WIS11" s="535"/>
      <c r="WIT11" s="535"/>
      <c r="WIU11" s="535"/>
      <c r="WIV11" s="535"/>
      <c r="WIW11" s="535"/>
      <c r="WIX11" s="535"/>
      <c r="WIY11" s="535"/>
      <c r="WIZ11" s="535"/>
      <c r="WJA11" s="535"/>
      <c r="WJB11" s="535"/>
      <c r="WJC11" s="535"/>
      <c r="WJD11" s="535"/>
      <c r="WJE11" s="535"/>
      <c r="WJF11" s="535"/>
      <c r="WJG11" s="535"/>
      <c r="WJH11" s="535"/>
      <c r="WJI11" s="535"/>
      <c r="WJJ11" s="535"/>
      <c r="WJK11" s="535"/>
      <c r="WJL11" s="535"/>
      <c r="WJM11" s="535"/>
      <c r="WJN11" s="535"/>
      <c r="WJO11" s="535"/>
      <c r="WJP11" s="535"/>
      <c r="WJQ11" s="535"/>
      <c r="WJR11" s="535"/>
      <c r="WJS11" s="535"/>
      <c r="WJT11" s="535"/>
      <c r="WJU11" s="535"/>
      <c r="WJV11" s="535"/>
      <c r="WJW11" s="535"/>
      <c r="WJX11" s="535"/>
      <c r="WJY11" s="535"/>
      <c r="WJZ11" s="535"/>
      <c r="WKA11" s="535"/>
      <c r="WKB11" s="535"/>
      <c r="WKC11" s="535"/>
      <c r="WKD11" s="535"/>
      <c r="WKE11" s="535"/>
      <c r="WKF11" s="535"/>
      <c r="WKG11" s="535"/>
      <c r="WKH11" s="535"/>
      <c r="WKI11" s="535"/>
      <c r="WKJ11" s="535"/>
      <c r="WKK11" s="535"/>
      <c r="WKL11" s="535"/>
      <c r="WKM11" s="535"/>
      <c r="WKN11" s="535"/>
      <c r="WKO11" s="535"/>
      <c r="WKP11" s="535"/>
      <c r="WKQ11" s="535"/>
      <c r="WKR11" s="535"/>
      <c r="WKS11" s="535"/>
      <c r="WKT11" s="535"/>
      <c r="WKU11" s="535"/>
      <c r="WKV11" s="535"/>
      <c r="WKW11" s="535"/>
      <c r="WKX11" s="535"/>
      <c r="WKY11" s="535"/>
      <c r="WKZ11" s="535"/>
      <c r="WLA11" s="535"/>
      <c r="WLB11" s="535"/>
      <c r="WLC11" s="535"/>
      <c r="WLD11" s="535"/>
      <c r="WLE11" s="535"/>
      <c r="WLF11" s="535"/>
      <c r="WLG11" s="535"/>
      <c r="WLH11" s="535"/>
      <c r="WLI11" s="535"/>
      <c r="WLJ11" s="535"/>
      <c r="WLK11" s="535"/>
      <c r="WLL11" s="535"/>
      <c r="WLM11" s="535"/>
      <c r="WLN11" s="535"/>
      <c r="WLO11" s="535"/>
      <c r="WLP11" s="535"/>
      <c r="WLQ11" s="535"/>
      <c r="WLR11" s="535"/>
      <c r="WLS11" s="535"/>
      <c r="WLT11" s="535"/>
      <c r="WLU11" s="535"/>
      <c r="WLV11" s="535"/>
      <c r="WLW11" s="535"/>
      <c r="WLX11" s="535"/>
      <c r="WLY11" s="535"/>
      <c r="WLZ11" s="535"/>
      <c r="WMA11" s="535"/>
      <c r="WMB11" s="535"/>
      <c r="WMC11" s="535"/>
      <c r="WMD11" s="535"/>
      <c r="WME11" s="535"/>
      <c r="WMF11" s="535"/>
      <c r="WMG11" s="535"/>
      <c r="WMH11" s="535"/>
      <c r="WMI11" s="535"/>
      <c r="WMJ11" s="535"/>
      <c r="WMK11" s="535"/>
      <c r="WML11" s="535"/>
      <c r="WMM11" s="535"/>
      <c r="WMN11" s="535"/>
      <c r="WMO11" s="535"/>
      <c r="WMP11" s="535"/>
      <c r="WMQ11" s="535"/>
      <c r="WMR11" s="535"/>
      <c r="WMS11" s="535"/>
      <c r="WMT11" s="535"/>
      <c r="WMU11" s="535"/>
      <c r="WMV11" s="535"/>
      <c r="WMW11" s="535"/>
      <c r="WMX11" s="535"/>
      <c r="WMY11" s="535"/>
      <c r="WMZ11" s="535"/>
      <c r="WNA11" s="535"/>
      <c r="WNB11" s="535"/>
      <c r="WNC11" s="535"/>
      <c r="WND11" s="535"/>
      <c r="WNE11" s="535"/>
      <c r="WNF11" s="535"/>
      <c r="WNG11" s="535"/>
      <c r="WNH11" s="535"/>
      <c r="WNI11" s="535"/>
      <c r="WNJ11" s="535"/>
      <c r="WNK11" s="535"/>
      <c r="WNL11" s="535"/>
      <c r="WNM11" s="535"/>
      <c r="WNN11" s="535"/>
      <c r="WNO11" s="535"/>
      <c r="WNP11" s="535"/>
      <c r="WNQ11" s="535"/>
      <c r="WNR11" s="535"/>
      <c r="WNS11" s="535"/>
      <c r="WNT11" s="535"/>
      <c r="WNU11" s="535"/>
      <c r="WNV11" s="535"/>
      <c r="WNW11" s="535"/>
      <c r="WNX11" s="535"/>
      <c r="WNY11" s="535"/>
      <c r="WNZ11" s="535"/>
      <c r="WOA11" s="535"/>
      <c r="WOB11" s="535"/>
      <c r="WOC11" s="535"/>
      <c r="WOD11" s="535"/>
      <c r="WOE11" s="535"/>
      <c r="WOF11" s="535"/>
      <c r="WOG11" s="535"/>
      <c r="WOH11" s="535"/>
      <c r="WOI11" s="535"/>
      <c r="WOJ11" s="535"/>
      <c r="WOK11" s="535"/>
      <c r="WOL11" s="535"/>
      <c r="WOM11" s="535"/>
      <c r="WON11" s="535"/>
      <c r="WOO11" s="535"/>
      <c r="WOP11" s="535"/>
      <c r="WOQ11" s="535"/>
      <c r="WOR11" s="535"/>
      <c r="WOS11" s="535"/>
      <c r="WOT11" s="535"/>
      <c r="WOU11" s="535"/>
      <c r="WOV11" s="535"/>
      <c r="WOW11" s="535"/>
      <c r="WOX11" s="535"/>
      <c r="WOY11" s="535"/>
      <c r="WOZ11" s="535"/>
      <c r="WPA11" s="535"/>
      <c r="WPB11" s="535"/>
      <c r="WPC11" s="535"/>
      <c r="WPD11" s="535"/>
      <c r="WPE11" s="535"/>
      <c r="WPF11" s="535"/>
      <c r="WPG11" s="535"/>
      <c r="WPH11" s="535"/>
      <c r="WPI11" s="535"/>
      <c r="WPJ11" s="535"/>
      <c r="WPK11" s="535"/>
      <c r="WPL11" s="535"/>
      <c r="WPM11" s="535"/>
      <c r="WPN11" s="535"/>
      <c r="WPO11" s="535"/>
      <c r="WPP11" s="535"/>
      <c r="WPQ11" s="535"/>
      <c r="WPR11" s="535"/>
      <c r="WPS11" s="535"/>
      <c r="WPT11" s="535"/>
      <c r="WPU11" s="535"/>
      <c r="WPV11" s="535"/>
      <c r="WPW11" s="535"/>
      <c r="WPX11" s="535"/>
      <c r="WPY11" s="535"/>
      <c r="WPZ11" s="535"/>
      <c r="WQA11" s="535"/>
      <c r="WQB11" s="535"/>
      <c r="WQC11" s="535"/>
      <c r="WQD11" s="535"/>
      <c r="WQE11" s="535"/>
      <c r="WQF11" s="535"/>
      <c r="WQG11" s="535"/>
      <c r="WQH11" s="535"/>
      <c r="WQI11" s="535"/>
      <c r="WQJ11" s="535"/>
      <c r="WQK11" s="535"/>
      <c r="WQL11" s="535"/>
      <c r="WQM11" s="535"/>
      <c r="WQN11" s="535"/>
      <c r="WQO11" s="535"/>
      <c r="WQP11" s="535"/>
      <c r="WQQ11" s="535"/>
      <c r="WQR11" s="535"/>
      <c r="WQS11" s="535"/>
      <c r="WQT11" s="535"/>
      <c r="WQU11" s="535"/>
      <c r="WQV11" s="535"/>
      <c r="WQW11" s="535"/>
      <c r="WQX11" s="535"/>
      <c r="WQY11" s="535"/>
      <c r="WQZ11" s="535"/>
      <c r="WRA11" s="535"/>
      <c r="WRB11" s="535"/>
      <c r="WRC11" s="535"/>
      <c r="WRD11" s="535"/>
      <c r="WRE11" s="535"/>
      <c r="WRF11" s="535"/>
      <c r="WRG11" s="535"/>
      <c r="WRH11" s="535"/>
      <c r="WRI11" s="535"/>
      <c r="WRJ11" s="535"/>
      <c r="WRK11" s="535"/>
      <c r="WRL11" s="535"/>
      <c r="WRM11" s="535"/>
      <c r="WRN11" s="535"/>
      <c r="WRO11" s="535"/>
      <c r="WRP11" s="535"/>
      <c r="WRQ11" s="535"/>
      <c r="WRR11" s="535"/>
      <c r="WRS11" s="535"/>
      <c r="WRT11" s="535"/>
      <c r="WRU11" s="535"/>
      <c r="WRV11" s="535"/>
      <c r="WRW11" s="535"/>
      <c r="WRX11" s="535"/>
      <c r="WRY11" s="535"/>
      <c r="WRZ11" s="535"/>
      <c r="WSA11" s="535"/>
      <c r="WSB11" s="535"/>
      <c r="WSC11" s="535"/>
      <c r="WSD11" s="535"/>
      <c r="WSE11" s="535"/>
      <c r="WSF11" s="535"/>
      <c r="WSG11" s="535"/>
      <c r="WSH11" s="535"/>
      <c r="WSI11" s="535"/>
      <c r="WSJ11" s="535"/>
      <c r="WSK11" s="535"/>
      <c r="WSL11" s="535"/>
      <c r="WSM11" s="535"/>
      <c r="WSN11" s="535"/>
      <c r="WSO11" s="535"/>
      <c r="WSP11" s="535"/>
      <c r="WSQ11" s="535"/>
      <c r="WSR11" s="535"/>
      <c r="WSS11" s="535"/>
      <c r="WST11" s="535"/>
      <c r="WSU11" s="535"/>
      <c r="WSV11" s="535"/>
      <c r="WSW11" s="535"/>
      <c r="WSX11" s="535"/>
      <c r="WSY11" s="535"/>
      <c r="WSZ11" s="535"/>
      <c r="WTA11" s="535"/>
      <c r="WTB11" s="535"/>
      <c r="WTC11" s="535"/>
      <c r="WTD11" s="535"/>
      <c r="WTE11" s="535"/>
      <c r="WTF11" s="535"/>
      <c r="WTG11" s="535"/>
      <c r="WTH11" s="535"/>
      <c r="WTI11" s="535"/>
      <c r="WTJ11" s="535"/>
      <c r="WTK11" s="535"/>
      <c r="WTL11" s="535"/>
      <c r="WTM11" s="535"/>
      <c r="WTN11" s="535"/>
      <c r="WTO11" s="535"/>
      <c r="WTP11" s="535"/>
      <c r="WTQ11" s="535"/>
      <c r="WTR11" s="535"/>
      <c r="WTS11" s="535"/>
      <c r="WTT11" s="535"/>
      <c r="WTU11" s="535"/>
      <c r="WTV11" s="535"/>
      <c r="WTW11" s="535"/>
      <c r="WTX11" s="535"/>
      <c r="WTY11" s="535"/>
      <c r="WTZ11" s="535"/>
      <c r="WUA11" s="535"/>
      <c r="WUB11" s="535"/>
      <c r="WUC11" s="535"/>
      <c r="WUD11" s="535"/>
      <c r="WUE11" s="535"/>
      <c r="WUF11" s="535"/>
      <c r="WUG11" s="535"/>
      <c r="WUH11" s="535"/>
      <c r="WUI11" s="535"/>
      <c r="WUJ11" s="535"/>
      <c r="WUK11" s="535"/>
      <c r="WUL11" s="535"/>
      <c r="WUM11" s="535"/>
      <c r="WUN11" s="535"/>
      <c r="WUO11" s="535"/>
      <c r="WUP11" s="535"/>
      <c r="WUQ11" s="535"/>
      <c r="WUR11" s="535"/>
      <c r="WUS11" s="535"/>
      <c r="WUT11" s="535"/>
      <c r="WUU11" s="535"/>
      <c r="WUV11" s="535"/>
      <c r="WUW11" s="535"/>
      <c r="WUX11" s="535"/>
      <c r="WUY11" s="535"/>
      <c r="WUZ11" s="535"/>
      <c r="WVA11" s="535"/>
      <c r="WVB11" s="535"/>
      <c r="WVC11" s="535"/>
      <c r="WVD11" s="535"/>
      <c r="WVE11" s="535"/>
      <c r="WVF11" s="535"/>
      <c r="WVG11" s="535"/>
      <c r="WVH11" s="535"/>
      <c r="WVI11" s="535"/>
      <c r="WVJ11" s="535"/>
      <c r="WVK11" s="535"/>
      <c r="WVL11" s="535"/>
      <c r="WVM11" s="535"/>
      <c r="WVN11" s="535"/>
      <c r="WVO11" s="535"/>
      <c r="WVP11" s="535"/>
      <c r="WVQ11" s="535"/>
      <c r="WVR11" s="535"/>
      <c r="WVS11" s="535"/>
      <c r="WVT11" s="535"/>
      <c r="WVU11" s="535"/>
      <c r="WVV11" s="535"/>
      <c r="WVW11" s="535"/>
      <c r="WVX11" s="535"/>
      <c r="WVY11" s="535"/>
      <c r="WVZ11" s="535"/>
      <c r="WWA11" s="535"/>
      <c r="WWB11" s="535"/>
      <c r="WWC11" s="535"/>
      <c r="WWD11" s="535"/>
      <c r="WWE11" s="535"/>
      <c r="WWF11" s="535"/>
    </row>
    <row r="12" spans="1:783 12825:16152" ht="9" customHeight="1" x14ac:dyDescent="0.25">
      <c r="A12" s="1509"/>
      <c r="B12" s="535"/>
      <c r="C12" s="1898"/>
      <c r="D12" s="1898"/>
      <c r="E12" s="1898"/>
      <c r="F12" s="1898"/>
      <c r="G12" s="1898"/>
      <c r="H12" s="1898"/>
      <c r="I12" s="1898"/>
      <c r="J12" s="1898"/>
      <c r="K12" s="1898"/>
      <c r="L12" s="1898"/>
      <c r="M12" s="1898"/>
      <c r="N12" s="1898"/>
      <c r="O12" s="1898"/>
      <c r="P12" s="1898"/>
      <c r="Q12" s="1898"/>
      <c r="R12" s="1898"/>
      <c r="S12" s="1898"/>
      <c r="T12" s="1898"/>
      <c r="U12" s="1898"/>
      <c r="V12" s="535"/>
      <c r="W12" s="535"/>
      <c r="X12" s="1509"/>
      <c r="Y12" s="1509"/>
      <c r="IX12" s="535"/>
      <c r="IY12" s="535"/>
      <c r="IZ12" s="535"/>
      <c r="JA12" s="535"/>
      <c r="JB12" s="535"/>
      <c r="JC12" s="535"/>
      <c r="JD12" s="535"/>
      <c r="JE12" s="535"/>
      <c r="JF12" s="535"/>
      <c r="JG12" s="535"/>
      <c r="JH12" s="535"/>
      <c r="JI12" s="535"/>
      <c r="JJ12" s="535"/>
      <c r="JK12" s="535"/>
      <c r="JL12" s="535"/>
      <c r="JM12" s="535"/>
      <c r="JN12" s="535"/>
      <c r="JO12" s="535"/>
      <c r="JP12" s="535"/>
      <c r="JQ12" s="535"/>
      <c r="JR12" s="535"/>
      <c r="JS12" s="535"/>
      <c r="JT12" s="535"/>
      <c r="JU12" s="535"/>
      <c r="JV12" s="535"/>
      <c r="JW12" s="535"/>
      <c r="JX12" s="535"/>
      <c r="JY12" s="535"/>
      <c r="JZ12" s="535"/>
      <c r="KA12" s="535"/>
      <c r="KB12" s="535"/>
      <c r="KC12" s="535"/>
      <c r="KD12" s="535"/>
      <c r="KE12" s="535"/>
      <c r="KF12" s="535"/>
      <c r="KG12" s="535"/>
      <c r="KH12" s="535"/>
      <c r="KI12" s="535"/>
      <c r="KJ12" s="535"/>
      <c r="KK12" s="535"/>
      <c r="KL12" s="535"/>
      <c r="KM12" s="535"/>
      <c r="KN12" s="535"/>
      <c r="KO12" s="535"/>
      <c r="KP12" s="535"/>
      <c r="KQ12" s="535"/>
      <c r="KR12" s="535"/>
      <c r="KS12" s="535"/>
      <c r="KT12" s="535"/>
      <c r="KU12" s="535"/>
      <c r="KV12" s="535"/>
      <c r="KW12" s="535"/>
      <c r="KX12" s="535"/>
      <c r="KY12" s="535"/>
      <c r="KZ12" s="535"/>
      <c r="LA12" s="535"/>
      <c r="LB12" s="535"/>
      <c r="LC12" s="535"/>
      <c r="LD12" s="535"/>
      <c r="LE12" s="535"/>
      <c r="LF12" s="535"/>
      <c r="LG12" s="535"/>
      <c r="LH12" s="535"/>
      <c r="LI12" s="535"/>
      <c r="LJ12" s="535"/>
      <c r="LK12" s="535"/>
      <c r="LL12" s="535"/>
      <c r="LM12" s="535"/>
      <c r="LN12" s="535"/>
      <c r="LO12" s="535"/>
      <c r="LP12" s="535"/>
      <c r="LQ12" s="535"/>
      <c r="LR12" s="535"/>
      <c r="LS12" s="535"/>
      <c r="LT12" s="535"/>
      <c r="LU12" s="535"/>
      <c r="LV12" s="535"/>
      <c r="LW12" s="535"/>
      <c r="LX12" s="535"/>
      <c r="LY12" s="535"/>
      <c r="LZ12" s="535"/>
      <c r="MA12" s="535"/>
      <c r="MB12" s="535"/>
      <c r="MC12" s="535"/>
      <c r="MD12" s="535"/>
      <c r="ME12" s="535"/>
      <c r="MF12" s="535"/>
      <c r="MG12" s="535"/>
      <c r="MH12" s="535"/>
      <c r="MI12" s="535"/>
      <c r="MJ12" s="535"/>
      <c r="MK12" s="535"/>
      <c r="ML12" s="535"/>
      <c r="MM12" s="535"/>
      <c r="MN12" s="535"/>
      <c r="MO12" s="535"/>
      <c r="MP12" s="535"/>
      <c r="MQ12" s="535"/>
      <c r="MR12" s="535"/>
      <c r="MS12" s="535"/>
      <c r="MT12" s="535"/>
      <c r="MU12" s="535"/>
      <c r="MV12" s="535"/>
      <c r="MW12" s="535"/>
      <c r="MX12" s="535"/>
      <c r="MY12" s="535"/>
      <c r="MZ12" s="535"/>
      <c r="NA12" s="535"/>
      <c r="NB12" s="535"/>
      <c r="NC12" s="535"/>
      <c r="ND12" s="535"/>
      <c r="NE12" s="535"/>
      <c r="NF12" s="535"/>
      <c r="NG12" s="535"/>
      <c r="NH12" s="535"/>
      <c r="NI12" s="535"/>
      <c r="NJ12" s="535"/>
      <c r="NK12" s="535"/>
      <c r="NL12" s="535"/>
      <c r="NM12" s="535"/>
      <c r="NN12" s="535"/>
      <c r="NO12" s="535"/>
      <c r="NP12" s="535"/>
      <c r="NQ12" s="535"/>
      <c r="NR12" s="535"/>
      <c r="NS12" s="535"/>
      <c r="NT12" s="535"/>
      <c r="NU12" s="535"/>
      <c r="NV12" s="535"/>
      <c r="NW12" s="535"/>
      <c r="NX12" s="535"/>
      <c r="NY12" s="535"/>
      <c r="NZ12" s="535"/>
      <c r="OA12" s="535"/>
      <c r="OB12" s="535"/>
      <c r="OC12" s="535"/>
      <c r="OD12" s="535"/>
      <c r="OE12" s="535"/>
      <c r="OF12" s="535"/>
      <c r="OG12" s="535"/>
      <c r="OH12" s="535"/>
      <c r="OI12" s="535"/>
      <c r="OJ12" s="535"/>
      <c r="OK12" s="535"/>
      <c r="OL12" s="535"/>
      <c r="OM12" s="535"/>
      <c r="ON12" s="535"/>
      <c r="OO12" s="535"/>
      <c r="OP12" s="535"/>
      <c r="OQ12" s="535"/>
      <c r="OR12" s="535"/>
      <c r="OS12" s="535"/>
      <c r="OT12" s="535"/>
      <c r="OU12" s="535"/>
      <c r="OV12" s="535"/>
      <c r="OW12" s="535"/>
      <c r="OX12" s="535"/>
      <c r="OY12" s="535"/>
      <c r="OZ12" s="535"/>
      <c r="PA12" s="535"/>
      <c r="PB12" s="535"/>
      <c r="PC12" s="535"/>
      <c r="PD12" s="535"/>
      <c r="PE12" s="535"/>
      <c r="PF12" s="535"/>
      <c r="PG12" s="535"/>
      <c r="PH12" s="535"/>
      <c r="PI12" s="535"/>
      <c r="PJ12" s="535"/>
      <c r="PK12" s="535"/>
      <c r="PL12" s="535"/>
      <c r="PM12" s="535"/>
      <c r="PN12" s="535"/>
      <c r="PO12" s="535"/>
      <c r="PP12" s="535"/>
      <c r="PQ12" s="535"/>
      <c r="PR12" s="535"/>
      <c r="PS12" s="535"/>
      <c r="PT12" s="535"/>
      <c r="PU12" s="535"/>
      <c r="PV12" s="535"/>
      <c r="PW12" s="535"/>
      <c r="PX12" s="535"/>
      <c r="PY12" s="535"/>
      <c r="PZ12" s="535"/>
      <c r="QA12" s="535"/>
      <c r="QB12" s="535"/>
      <c r="QC12" s="535"/>
      <c r="QD12" s="535"/>
      <c r="QE12" s="535"/>
      <c r="QF12" s="535"/>
      <c r="QG12" s="535"/>
      <c r="QH12" s="535"/>
      <c r="QI12" s="535"/>
      <c r="QJ12" s="535"/>
      <c r="QK12" s="535"/>
      <c r="QL12" s="535"/>
      <c r="QM12" s="535"/>
      <c r="QN12" s="535"/>
      <c r="QO12" s="535"/>
      <c r="QP12" s="535"/>
      <c r="QQ12" s="535"/>
      <c r="QR12" s="535"/>
      <c r="QS12" s="535"/>
      <c r="QT12" s="535"/>
      <c r="QU12" s="535"/>
      <c r="QV12" s="535"/>
      <c r="QW12" s="535"/>
      <c r="QX12" s="535"/>
      <c r="QY12" s="535"/>
      <c r="QZ12" s="535"/>
      <c r="RA12" s="535"/>
      <c r="RB12" s="535"/>
      <c r="RC12" s="535"/>
      <c r="RD12" s="535"/>
      <c r="RE12" s="535"/>
      <c r="RF12" s="535"/>
      <c r="RG12" s="535"/>
      <c r="RH12" s="535"/>
      <c r="RI12" s="535"/>
      <c r="RJ12" s="535"/>
      <c r="RK12" s="535"/>
      <c r="RL12" s="535"/>
      <c r="RM12" s="535"/>
      <c r="RN12" s="535"/>
      <c r="RO12" s="535"/>
      <c r="RP12" s="535"/>
      <c r="RQ12" s="535"/>
      <c r="RR12" s="535"/>
      <c r="RS12" s="535"/>
      <c r="RT12" s="535"/>
      <c r="RU12" s="535"/>
      <c r="RV12" s="535"/>
      <c r="RW12" s="535"/>
      <c r="RX12" s="535"/>
      <c r="RY12" s="535"/>
      <c r="RZ12" s="535"/>
      <c r="SA12" s="535"/>
      <c r="SB12" s="535"/>
      <c r="SC12" s="535"/>
      <c r="SD12" s="535"/>
      <c r="SE12" s="535"/>
      <c r="SF12" s="535"/>
      <c r="SG12" s="535"/>
      <c r="SH12" s="535"/>
      <c r="SI12" s="535"/>
      <c r="SJ12" s="535"/>
      <c r="SK12" s="535"/>
      <c r="SL12" s="535"/>
      <c r="SM12" s="535"/>
      <c r="SN12" s="535"/>
      <c r="SO12" s="535"/>
      <c r="SP12" s="535"/>
      <c r="SQ12" s="535"/>
      <c r="SR12" s="535"/>
      <c r="SS12" s="535"/>
      <c r="ST12" s="535"/>
      <c r="SU12" s="535"/>
      <c r="SV12" s="535"/>
      <c r="SW12" s="535"/>
      <c r="SX12" s="535"/>
      <c r="SY12" s="535"/>
      <c r="SZ12" s="535"/>
      <c r="TA12" s="535"/>
      <c r="TB12" s="535"/>
      <c r="TC12" s="535"/>
      <c r="TD12" s="535"/>
      <c r="TE12" s="535"/>
      <c r="TF12" s="535"/>
      <c r="TG12" s="535"/>
      <c r="TH12" s="535"/>
      <c r="TI12" s="535"/>
      <c r="TJ12" s="535"/>
      <c r="TK12" s="535"/>
      <c r="TL12" s="535"/>
      <c r="TM12" s="535"/>
      <c r="TN12" s="535"/>
      <c r="TO12" s="535"/>
      <c r="TP12" s="535"/>
      <c r="TQ12" s="535"/>
      <c r="TR12" s="535"/>
      <c r="TS12" s="535"/>
      <c r="TT12" s="535"/>
      <c r="TU12" s="535"/>
      <c r="TV12" s="535"/>
      <c r="TW12" s="535"/>
      <c r="TX12" s="535"/>
      <c r="TY12" s="535"/>
      <c r="TZ12" s="535"/>
      <c r="UA12" s="535"/>
      <c r="UB12" s="535"/>
      <c r="UC12" s="535"/>
      <c r="UD12" s="535"/>
      <c r="UE12" s="535"/>
      <c r="UF12" s="535"/>
      <c r="UG12" s="535"/>
      <c r="UH12" s="535"/>
      <c r="UI12" s="535"/>
      <c r="UJ12" s="535"/>
      <c r="UK12" s="535"/>
      <c r="UL12" s="535"/>
      <c r="UM12" s="535"/>
      <c r="UN12" s="535"/>
      <c r="UO12" s="535"/>
      <c r="UP12" s="535"/>
      <c r="UQ12" s="535"/>
      <c r="UR12" s="535"/>
      <c r="US12" s="535"/>
      <c r="UT12" s="535"/>
      <c r="UU12" s="535"/>
      <c r="UV12" s="535"/>
      <c r="UW12" s="535"/>
      <c r="UX12" s="535"/>
      <c r="UY12" s="535"/>
      <c r="UZ12" s="535"/>
      <c r="VA12" s="535"/>
      <c r="VB12" s="535"/>
      <c r="VC12" s="535"/>
      <c r="VD12" s="535"/>
      <c r="VE12" s="535"/>
      <c r="VF12" s="535"/>
      <c r="VG12" s="535"/>
      <c r="VH12" s="535"/>
      <c r="VI12" s="535"/>
      <c r="VJ12" s="535"/>
      <c r="VK12" s="535"/>
      <c r="VL12" s="535"/>
      <c r="VM12" s="535"/>
      <c r="VN12" s="535"/>
      <c r="VO12" s="535"/>
      <c r="VP12" s="535"/>
      <c r="VQ12" s="535"/>
      <c r="VR12" s="535"/>
      <c r="VS12" s="535"/>
      <c r="VT12" s="535"/>
      <c r="VU12" s="535"/>
      <c r="VV12" s="535"/>
      <c r="VW12" s="535"/>
      <c r="VX12" s="535"/>
      <c r="VY12" s="535"/>
      <c r="VZ12" s="535"/>
      <c r="WA12" s="535"/>
      <c r="WB12" s="535"/>
      <c r="WC12" s="535"/>
      <c r="WD12" s="535"/>
      <c r="WE12" s="535"/>
      <c r="WF12" s="535"/>
      <c r="WG12" s="535"/>
      <c r="WH12" s="535"/>
      <c r="WI12" s="535"/>
      <c r="WJ12" s="535"/>
      <c r="WK12" s="535"/>
      <c r="WL12" s="535"/>
      <c r="WM12" s="535"/>
      <c r="WN12" s="535"/>
      <c r="WO12" s="535"/>
      <c r="WP12" s="535"/>
      <c r="WQ12" s="535"/>
      <c r="WR12" s="535"/>
      <c r="WS12" s="535"/>
      <c r="WT12" s="535"/>
      <c r="WU12" s="535"/>
      <c r="WV12" s="535"/>
      <c r="WW12" s="535"/>
      <c r="WX12" s="535"/>
      <c r="WY12" s="535"/>
      <c r="WZ12" s="535"/>
      <c r="XA12" s="535"/>
      <c r="XB12" s="535"/>
      <c r="XC12" s="535"/>
      <c r="XD12" s="535"/>
      <c r="XE12" s="535"/>
      <c r="XF12" s="535"/>
      <c r="XG12" s="535"/>
      <c r="XH12" s="535"/>
      <c r="XI12" s="535"/>
      <c r="XJ12" s="535"/>
      <c r="XK12" s="535"/>
      <c r="XL12" s="535"/>
      <c r="XM12" s="535"/>
      <c r="XN12" s="535"/>
      <c r="XO12" s="535"/>
      <c r="XP12" s="535"/>
      <c r="XQ12" s="535"/>
      <c r="XR12" s="535"/>
      <c r="XS12" s="535"/>
      <c r="XT12" s="535"/>
      <c r="XU12" s="535"/>
      <c r="XV12" s="535"/>
      <c r="XW12" s="535"/>
      <c r="XX12" s="535"/>
      <c r="XY12" s="535"/>
      <c r="XZ12" s="535"/>
      <c r="YA12" s="535"/>
      <c r="YB12" s="535"/>
      <c r="YC12" s="535"/>
      <c r="YD12" s="535"/>
      <c r="YE12" s="535"/>
      <c r="YF12" s="535"/>
      <c r="YG12" s="535"/>
      <c r="YH12" s="535"/>
      <c r="YI12" s="535"/>
      <c r="YJ12" s="535"/>
      <c r="YK12" s="535"/>
      <c r="YL12" s="535"/>
      <c r="YM12" s="535"/>
      <c r="YN12" s="535"/>
      <c r="YO12" s="535"/>
      <c r="YP12" s="535"/>
      <c r="YQ12" s="535"/>
      <c r="YR12" s="535"/>
      <c r="YS12" s="535"/>
      <c r="YT12" s="535"/>
      <c r="YU12" s="535"/>
      <c r="YV12" s="535"/>
      <c r="YW12" s="535"/>
      <c r="YX12" s="535"/>
      <c r="YY12" s="535"/>
      <c r="YZ12" s="535"/>
      <c r="ZA12" s="535"/>
      <c r="ZB12" s="535"/>
      <c r="ZC12" s="535"/>
      <c r="ZD12" s="535"/>
      <c r="ZE12" s="535"/>
      <c r="ZF12" s="535"/>
      <c r="ZG12" s="535"/>
      <c r="ZH12" s="535"/>
      <c r="ZI12" s="535"/>
      <c r="ZJ12" s="535"/>
      <c r="ZK12" s="535"/>
      <c r="ZL12" s="535"/>
      <c r="ZM12" s="535"/>
      <c r="ZN12" s="535"/>
      <c r="ZO12" s="535"/>
      <c r="ZP12" s="535"/>
      <c r="ZQ12" s="535"/>
      <c r="ZR12" s="535"/>
      <c r="ZS12" s="535"/>
      <c r="ZT12" s="535"/>
      <c r="ZU12" s="535"/>
      <c r="ZV12" s="535"/>
      <c r="ZW12" s="535"/>
      <c r="ZX12" s="535"/>
      <c r="ZY12" s="535"/>
      <c r="ZZ12" s="535"/>
      <c r="AAA12" s="535"/>
      <c r="AAB12" s="535"/>
      <c r="AAC12" s="535"/>
      <c r="AAD12" s="535"/>
      <c r="AAE12" s="535"/>
      <c r="AAF12" s="535"/>
      <c r="AAG12" s="535"/>
      <c r="AAH12" s="535"/>
      <c r="AAI12" s="535"/>
      <c r="AAJ12" s="535"/>
      <c r="AAK12" s="535"/>
      <c r="AAL12" s="535"/>
      <c r="AAM12" s="535"/>
      <c r="AAN12" s="535"/>
      <c r="AAO12" s="535"/>
      <c r="AAP12" s="535"/>
      <c r="AAQ12" s="535"/>
      <c r="AAR12" s="535"/>
      <c r="AAS12" s="535"/>
      <c r="AAT12" s="535"/>
      <c r="AAU12" s="535"/>
      <c r="AAV12" s="535"/>
      <c r="AAW12" s="535"/>
      <c r="AAX12" s="535"/>
      <c r="AAY12" s="535"/>
      <c r="AAZ12" s="535"/>
      <c r="ABA12" s="535"/>
      <c r="ABB12" s="535"/>
      <c r="ABC12" s="535"/>
      <c r="ABD12" s="535"/>
      <c r="ABE12" s="535"/>
      <c r="ABF12" s="535"/>
      <c r="ABG12" s="535"/>
      <c r="ABH12" s="535"/>
      <c r="ABI12" s="535"/>
      <c r="ABJ12" s="535"/>
      <c r="ABK12" s="535"/>
      <c r="ABL12" s="535"/>
      <c r="ABM12" s="535"/>
      <c r="ABN12" s="535"/>
      <c r="ABO12" s="535"/>
      <c r="ABP12" s="535"/>
      <c r="ABQ12" s="535"/>
      <c r="ABR12" s="535"/>
      <c r="ABS12" s="535"/>
      <c r="ABT12" s="535"/>
      <c r="ABU12" s="535"/>
      <c r="ABV12" s="535"/>
      <c r="ABW12" s="535"/>
      <c r="ABX12" s="535"/>
      <c r="ABY12" s="535"/>
      <c r="ABZ12" s="535"/>
      <c r="ACA12" s="535"/>
      <c r="ACB12" s="535"/>
      <c r="ACC12" s="535"/>
      <c r="ACD12" s="535"/>
      <c r="ACE12" s="535"/>
      <c r="ACF12" s="535"/>
      <c r="ACG12" s="535"/>
      <c r="ACH12" s="535"/>
      <c r="ACI12" s="535"/>
      <c r="ACJ12" s="535"/>
      <c r="ACK12" s="535"/>
      <c r="ACL12" s="535"/>
      <c r="ACM12" s="535"/>
      <c r="ACN12" s="535"/>
      <c r="ACO12" s="535"/>
      <c r="ACP12" s="535"/>
      <c r="ACQ12" s="535"/>
      <c r="ACR12" s="535"/>
      <c r="ACS12" s="535"/>
      <c r="ACT12" s="535"/>
      <c r="ACU12" s="535"/>
      <c r="ACV12" s="535"/>
      <c r="ACW12" s="535"/>
      <c r="ACX12" s="535"/>
      <c r="ACY12" s="535"/>
      <c r="ACZ12" s="535"/>
      <c r="ADA12" s="535"/>
      <c r="ADB12" s="535"/>
      <c r="ADC12" s="535"/>
      <c r="RYG12" s="535"/>
      <c r="RYH12" s="535"/>
      <c r="RYI12" s="535"/>
      <c r="RYJ12" s="535"/>
      <c r="RYK12" s="535"/>
      <c r="RYL12" s="535"/>
      <c r="RYM12" s="535"/>
      <c r="RYN12" s="535"/>
      <c r="RYO12" s="535"/>
      <c r="RYP12" s="535"/>
      <c r="RYQ12" s="535"/>
      <c r="RYR12" s="535"/>
      <c r="RYS12" s="535"/>
      <c r="RYT12" s="535"/>
      <c r="RYU12" s="535"/>
      <c r="RYV12" s="535"/>
      <c r="RYW12" s="535"/>
      <c r="RYX12" s="535"/>
      <c r="RYY12" s="535"/>
      <c r="RYZ12" s="535"/>
      <c r="RZA12" s="535"/>
      <c r="RZB12" s="535"/>
      <c r="RZC12" s="535"/>
      <c r="RZD12" s="535"/>
      <c r="RZE12" s="535"/>
      <c r="RZF12" s="535"/>
      <c r="RZG12" s="535"/>
      <c r="RZH12" s="535"/>
      <c r="RZI12" s="535"/>
      <c r="RZJ12" s="535"/>
      <c r="RZK12" s="535"/>
      <c r="RZL12" s="535"/>
      <c r="RZM12" s="535"/>
      <c r="RZN12" s="535"/>
      <c r="RZO12" s="535"/>
      <c r="RZP12" s="535"/>
      <c r="RZQ12" s="535"/>
      <c r="RZR12" s="535"/>
      <c r="RZS12" s="535"/>
      <c r="RZT12" s="535"/>
      <c r="RZU12" s="535"/>
      <c r="RZV12" s="535"/>
      <c r="RZW12" s="535"/>
      <c r="RZX12" s="535"/>
      <c r="RZY12" s="535"/>
      <c r="RZZ12" s="535"/>
      <c r="SAA12" s="535"/>
      <c r="SAB12" s="535"/>
      <c r="SAC12" s="535"/>
      <c r="SAD12" s="535"/>
      <c r="SAE12" s="535"/>
      <c r="SAF12" s="535"/>
      <c r="SAG12" s="535"/>
      <c r="SAH12" s="535"/>
      <c r="SAI12" s="535"/>
      <c r="SAJ12" s="535"/>
      <c r="SAK12" s="535"/>
      <c r="SAL12" s="535"/>
      <c r="SAM12" s="535"/>
      <c r="SAN12" s="535"/>
      <c r="SAO12" s="535"/>
      <c r="SAP12" s="535"/>
      <c r="SAQ12" s="535"/>
      <c r="SAR12" s="535"/>
      <c r="SAS12" s="535"/>
      <c r="SAT12" s="535"/>
      <c r="SAU12" s="535"/>
      <c r="SAV12" s="535"/>
      <c r="SAW12" s="535"/>
      <c r="SAX12" s="535"/>
      <c r="SAY12" s="535"/>
      <c r="SAZ12" s="535"/>
      <c r="SBA12" s="535"/>
      <c r="SBB12" s="535"/>
      <c r="SBC12" s="535"/>
      <c r="SBD12" s="535"/>
      <c r="SBE12" s="535"/>
      <c r="SBF12" s="535"/>
      <c r="SBG12" s="535"/>
      <c r="SBH12" s="535"/>
      <c r="SBI12" s="535"/>
      <c r="SBJ12" s="535"/>
      <c r="SBK12" s="535"/>
      <c r="SBL12" s="535"/>
      <c r="SBM12" s="535"/>
      <c r="SBN12" s="535"/>
      <c r="SBO12" s="535"/>
      <c r="SBP12" s="535"/>
      <c r="SBQ12" s="535"/>
      <c r="SBR12" s="535"/>
      <c r="SBS12" s="535"/>
      <c r="SBT12" s="535"/>
      <c r="SBU12" s="535"/>
      <c r="SBV12" s="535"/>
      <c r="SBW12" s="535"/>
      <c r="SBX12" s="535"/>
      <c r="SBY12" s="535"/>
      <c r="SBZ12" s="535"/>
      <c r="SCA12" s="535"/>
      <c r="SCB12" s="535"/>
      <c r="SCC12" s="535"/>
      <c r="SCD12" s="535"/>
      <c r="SCE12" s="535"/>
      <c r="SCF12" s="535"/>
      <c r="SCG12" s="535"/>
      <c r="SCH12" s="535"/>
      <c r="SCI12" s="535"/>
      <c r="SCJ12" s="535"/>
      <c r="SCK12" s="535"/>
      <c r="SCL12" s="535"/>
      <c r="SCM12" s="535"/>
      <c r="SCN12" s="535"/>
      <c r="SCO12" s="535"/>
      <c r="SCP12" s="535"/>
      <c r="SCQ12" s="535"/>
      <c r="SCR12" s="535"/>
      <c r="SCS12" s="535"/>
      <c r="SCT12" s="535"/>
      <c r="SCU12" s="535"/>
      <c r="SCV12" s="535"/>
      <c r="SCW12" s="535"/>
      <c r="SCX12" s="535"/>
      <c r="SCY12" s="535"/>
      <c r="SCZ12" s="535"/>
      <c r="SDA12" s="535"/>
      <c r="SDB12" s="535"/>
      <c r="SDC12" s="535"/>
      <c r="SDD12" s="535"/>
      <c r="SDE12" s="535"/>
      <c r="SDF12" s="535"/>
      <c r="SDG12" s="535"/>
      <c r="SDH12" s="535"/>
      <c r="SDI12" s="535"/>
      <c r="SDJ12" s="535"/>
      <c r="SDK12" s="535"/>
      <c r="SDL12" s="535"/>
      <c r="SDM12" s="535"/>
      <c r="SDN12" s="535"/>
      <c r="SDO12" s="535"/>
      <c r="SDP12" s="535"/>
      <c r="SDQ12" s="535"/>
      <c r="SDR12" s="535"/>
      <c r="SDS12" s="535"/>
      <c r="SDT12" s="535"/>
      <c r="SDU12" s="535"/>
      <c r="SDV12" s="535"/>
      <c r="SDW12" s="535"/>
      <c r="SDX12" s="535"/>
      <c r="SDY12" s="535"/>
      <c r="SDZ12" s="535"/>
      <c r="SEA12" s="535"/>
      <c r="SEB12" s="535"/>
      <c r="SEC12" s="535"/>
      <c r="SED12" s="535"/>
      <c r="SEE12" s="535"/>
      <c r="SEF12" s="535"/>
      <c r="SEG12" s="535"/>
      <c r="SEH12" s="535"/>
      <c r="SEI12" s="535"/>
      <c r="SEJ12" s="535"/>
      <c r="SEK12" s="535"/>
      <c r="SEL12" s="535"/>
      <c r="SEM12" s="535"/>
      <c r="SEN12" s="535"/>
      <c r="SEO12" s="535"/>
      <c r="SEP12" s="535"/>
      <c r="SEQ12" s="535"/>
      <c r="SER12" s="535"/>
      <c r="SES12" s="535"/>
      <c r="SET12" s="535"/>
      <c r="SEU12" s="535"/>
      <c r="SEV12" s="535"/>
      <c r="SEW12" s="535"/>
      <c r="SEX12" s="535"/>
      <c r="SEY12" s="535"/>
      <c r="SEZ12" s="535"/>
      <c r="SFA12" s="535"/>
      <c r="SFB12" s="535"/>
      <c r="SFC12" s="535"/>
      <c r="SFD12" s="535"/>
      <c r="SFE12" s="535"/>
      <c r="SFF12" s="535"/>
      <c r="SFG12" s="535"/>
      <c r="SFH12" s="535"/>
      <c r="SFI12" s="535"/>
      <c r="SFJ12" s="535"/>
      <c r="SFK12" s="535"/>
      <c r="SFL12" s="535"/>
      <c r="SFM12" s="535"/>
      <c r="SFN12" s="535"/>
      <c r="SFO12" s="535"/>
      <c r="SFP12" s="535"/>
      <c r="SFQ12" s="535"/>
      <c r="SFR12" s="535"/>
      <c r="SFS12" s="535"/>
      <c r="SFT12" s="535"/>
      <c r="SFU12" s="535"/>
      <c r="SFV12" s="535"/>
      <c r="SFW12" s="535"/>
      <c r="SFX12" s="535"/>
      <c r="SFY12" s="535"/>
      <c r="SFZ12" s="535"/>
      <c r="SGA12" s="535"/>
      <c r="SGB12" s="535"/>
      <c r="SGC12" s="535"/>
      <c r="SGD12" s="535"/>
      <c r="SGE12" s="535"/>
      <c r="SGF12" s="535"/>
      <c r="SGG12" s="535"/>
      <c r="SGH12" s="535"/>
      <c r="SGI12" s="535"/>
      <c r="SGJ12" s="535"/>
      <c r="SGK12" s="535"/>
      <c r="SGL12" s="535"/>
      <c r="SGM12" s="535"/>
      <c r="SGN12" s="535"/>
      <c r="SGO12" s="535"/>
      <c r="SGP12" s="535"/>
      <c r="SGQ12" s="535"/>
      <c r="SGR12" s="535"/>
      <c r="SGS12" s="535"/>
      <c r="SGT12" s="535"/>
      <c r="SGU12" s="535"/>
      <c r="SGV12" s="535"/>
      <c r="SGW12" s="535"/>
      <c r="SGX12" s="535"/>
      <c r="SGY12" s="535"/>
      <c r="SGZ12" s="535"/>
      <c r="SHA12" s="535"/>
      <c r="SHB12" s="535"/>
      <c r="SHC12" s="535"/>
      <c r="SHD12" s="535"/>
      <c r="SHE12" s="535"/>
      <c r="SHF12" s="535"/>
      <c r="SHG12" s="535"/>
      <c r="SHH12" s="535"/>
      <c r="SHI12" s="535"/>
      <c r="SHJ12" s="535"/>
      <c r="SHK12" s="535"/>
      <c r="SHL12" s="535"/>
      <c r="SHM12" s="535"/>
      <c r="SHN12" s="535"/>
      <c r="SHO12" s="535"/>
      <c r="SHP12" s="535"/>
      <c r="SHQ12" s="535"/>
      <c r="SHR12" s="535"/>
      <c r="SHS12" s="535"/>
      <c r="SHT12" s="535"/>
      <c r="SHU12" s="535"/>
      <c r="SHV12" s="535"/>
      <c r="SHW12" s="535"/>
      <c r="SHX12" s="535"/>
      <c r="SHY12" s="535"/>
      <c r="SHZ12" s="535"/>
      <c r="SIA12" s="535"/>
      <c r="SIB12" s="535"/>
      <c r="SIC12" s="535"/>
      <c r="SID12" s="535"/>
      <c r="SIE12" s="535"/>
      <c r="SIF12" s="535"/>
      <c r="SIG12" s="535"/>
      <c r="SIH12" s="535"/>
      <c r="SII12" s="535"/>
      <c r="SIJ12" s="535"/>
      <c r="SIK12" s="535"/>
      <c r="SIL12" s="535"/>
      <c r="SIM12" s="535"/>
      <c r="SIN12" s="535"/>
      <c r="SIO12" s="535"/>
      <c r="SIP12" s="535"/>
      <c r="SIQ12" s="535"/>
      <c r="SIR12" s="535"/>
      <c r="SIS12" s="535"/>
      <c r="SIT12" s="535"/>
      <c r="SIU12" s="535"/>
      <c r="SIV12" s="535"/>
      <c r="SIW12" s="535"/>
      <c r="SIX12" s="535"/>
      <c r="SIY12" s="535"/>
      <c r="SIZ12" s="535"/>
      <c r="SJA12" s="535"/>
      <c r="SJB12" s="535"/>
      <c r="SJC12" s="535"/>
      <c r="SJD12" s="535"/>
      <c r="SJE12" s="535"/>
      <c r="SJF12" s="535"/>
      <c r="SJG12" s="535"/>
      <c r="SJH12" s="535"/>
      <c r="SJI12" s="535"/>
      <c r="SJJ12" s="535"/>
      <c r="SJK12" s="535"/>
      <c r="SJL12" s="535"/>
      <c r="SJM12" s="535"/>
      <c r="SJN12" s="535"/>
      <c r="SJO12" s="535"/>
      <c r="SJP12" s="535"/>
      <c r="SJQ12" s="535"/>
      <c r="SJR12" s="535"/>
      <c r="SJS12" s="535"/>
      <c r="SJT12" s="535"/>
      <c r="SJU12" s="535"/>
      <c r="SJV12" s="535"/>
      <c r="SJW12" s="535"/>
      <c r="SJX12" s="535"/>
      <c r="SJY12" s="535"/>
      <c r="SJZ12" s="535"/>
      <c r="SKA12" s="535"/>
      <c r="SKB12" s="535"/>
      <c r="SKC12" s="535"/>
      <c r="SKD12" s="535"/>
      <c r="SKE12" s="535"/>
      <c r="SKF12" s="535"/>
      <c r="SKG12" s="535"/>
      <c r="SKH12" s="535"/>
      <c r="SKI12" s="535"/>
      <c r="SKJ12" s="535"/>
      <c r="SKK12" s="535"/>
      <c r="SKL12" s="535"/>
      <c r="SKM12" s="535"/>
      <c r="SKN12" s="535"/>
      <c r="SKO12" s="535"/>
      <c r="SKP12" s="535"/>
      <c r="SKQ12" s="535"/>
      <c r="SKR12" s="535"/>
      <c r="SKS12" s="535"/>
      <c r="SKT12" s="535"/>
      <c r="SKU12" s="535"/>
      <c r="SKV12" s="535"/>
      <c r="SKW12" s="535"/>
      <c r="SKX12" s="535"/>
      <c r="SKY12" s="535"/>
      <c r="SKZ12" s="535"/>
      <c r="SLA12" s="535"/>
      <c r="SLB12" s="535"/>
      <c r="SLC12" s="535"/>
      <c r="SLD12" s="535"/>
      <c r="SLE12" s="535"/>
      <c r="SLF12" s="535"/>
      <c r="SLG12" s="535"/>
      <c r="SLH12" s="535"/>
      <c r="SLI12" s="535"/>
      <c r="SLJ12" s="535"/>
      <c r="SLK12" s="535"/>
      <c r="SLL12" s="535"/>
      <c r="SLM12" s="535"/>
      <c r="SLN12" s="535"/>
      <c r="SLO12" s="535"/>
      <c r="SLP12" s="535"/>
      <c r="SLQ12" s="535"/>
      <c r="SLR12" s="535"/>
      <c r="SLS12" s="535"/>
      <c r="SLT12" s="535"/>
      <c r="SLU12" s="535"/>
      <c r="SLV12" s="535"/>
      <c r="SLW12" s="535"/>
      <c r="SLX12" s="535"/>
      <c r="SLY12" s="535"/>
      <c r="SLZ12" s="535"/>
      <c r="SMA12" s="535"/>
      <c r="SMB12" s="535"/>
      <c r="SMC12" s="535"/>
      <c r="SMD12" s="535"/>
      <c r="SME12" s="535"/>
      <c r="SMF12" s="535"/>
      <c r="SMG12" s="535"/>
      <c r="SMH12" s="535"/>
      <c r="SMI12" s="535"/>
      <c r="SMJ12" s="535"/>
      <c r="SMK12" s="535"/>
      <c r="SML12" s="535"/>
      <c r="SMM12" s="535"/>
      <c r="SMN12" s="535"/>
      <c r="SMO12" s="535"/>
      <c r="SMP12" s="535"/>
      <c r="SMQ12" s="535"/>
      <c r="SMR12" s="535"/>
      <c r="SMS12" s="535"/>
      <c r="SMT12" s="535"/>
      <c r="SMU12" s="535"/>
      <c r="SMV12" s="535"/>
      <c r="SMW12" s="535"/>
      <c r="SMX12" s="535"/>
      <c r="SMY12" s="535"/>
      <c r="SMZ12" s="535"/>
      <c r="SNA12" s="535"/>
      <c r="SNB12" s="535"/>
      <c r="SNC12" s="535"/>
      <c r="SND12" s="535"/>
      <c r="SNE12" s="535"/>
      <c r="SNF12" s="535"/>
      <c r="SNG12" s="535"/>
      <c r="SNH12" s="535"/>
      <c r="SNI12" s="535"/>
      <c r="SNJ12" s="535"/>
      <c r="SNK12" s="535"/>
      <c r="SNL12" s="535"/>
      <c r="SNM12" s="535"/>
      <c r="SNN12" s="535"/>
      <c r="SNO12" s="535"/>
      <c r="SNP12" s="535"/>
      <c r="SNQ12" s="535"/>
      <c r="SNR12" s="535"/>
      <c r="SNS12" s="535"/>
      <c r="SNT12" s="535"/>
      <c r="SNU12" s="535"/>
      <c r="SNV12" s="535"/>
      <c r="SNW12" s="535"/>
      <c r="SNX12" s="535"/>
      <c r="SNY12" s="535"/>
      <c r="SNZ12" s="535"/>
      <c r="SOA12" s="535"/>
      <c r="SOB12" s="535"/>
      <c r="SOC12" s="535"/>
      <c r="SOD12" s="535"/>
      <c r="SOE12" s="535"/>
      <c r="SOF12" s="535"/>
      <c r="SOG12" s="535"/>
      <c r="SOH12" s="535"/>
      <c r="SOI12" s="535"/>
      <c r="SOJ12" s="535"/>
      <c r="SOK12" s="535"/>
      <c r="SOL12" s="535"/>
      <c r="SOM12" s="535"/>
      <c r="SON12" s="535"/>
      <c r="SOO12" s="535"/>
      <c r="SOP12" s="535"/>
      <c r="SOQ12" s="535"/>
      <c r="SOR12" s="535"/>
      <c r="SOS12" s="535"/>
      <c r="SOT12" s="535"/>
      <c r="SOU12" s="535"/>
      <c r="SOV12" s="535"/>
      <c r="SOW12" s="535"/>
      <c r="SOX12" s="535"/>
      <c r="SOY12" s="535"/>
      <c r="SOZ12" s="535"/>
      <c r="SPA12" s="535"/>
      <c r="SPB12" s="535"/>
      <c r="SPC12" s="535"/>
      <c r="SPD12" s="535"/>
      <c r="SPE12" s="535"/>
      <c r="SPF12" s="535"/>
      <c r="SPG12" s="535"/>
      <c r="SPH12" s="535"/>
      <c r="SPI12" s="535"/>
      <c r="SPJ12" s="535"/>
      <c r="SPK12" s="535"/>
      <c r="SPL12" s="535"/>
      <c r="SPM12" s="535"/>
      <c r="SPN12" s="535"/>
      <c r="SPO12" s="535"/>
      <c r="SPP12" s="535"/>
      <c r="SPQ12" s="535"/>
      <c r="SPR12" s="535"/>
      <c r="SPS12" s="535"/>
      <c r="SPT12" s="535"/>
      <c r="SPU12" s="535"/>
      <c r="SPV12" s="535"/>
      <c r="SPW12" s="535"/>
      <c r="SPX12" s="535"/>
      <c r="SPY12" s="535"/>
      <c r="SPZ12" s="535"/>
      <c r="SQA12" s="535"/>
      <c r="SQB12" s="535"/>
      <c r="SQC12" s="535"/>
      <c r="SQD12" s="535"/>
      <c r="SQE12" s="535"/>
      <c r="SQF12" s="535"/>
      <c r="SQG12" s="535"/>
      <c r="SQH12" s="535"/>
      <c r="SQI12" s="535"/>
      <c r="SQJ12" s="535"/>
      <c r="SQK12" s="535"/>
      <c r="SQL12" s="535"/>
      <c r="SQM12" s="535"/>
      <c r="SQN12" s="535"/>
      <c r="SQO12" s="535"/>
      <c r="SQP12" s="535"/>
      <c r="SQQ12" s="535"/>
      <c r="SQR12" s="535"/>
      <c r="SQS12" s="535"/>
      <c r="SQT12" s="535"/>
      <c r="SQU12" s="535"/>
      <c r="SQV12" s="535"/>
      <c r="SQW12" s="535"/>
      <c r="SQX12" s="535"/>
      <c r="SQY12" s="535"/>
      <c r="SQZ12" s="535"/>
      <c r="SRA12" s="535"/>
      <c r="SRB12" s="535"/>
      <c r="SRC12" s="535"/>
      <c r="SRD12" s="535"/>
      <c r="SRE12" s="535"/>
      <c r="SRF12" s="535"/>
      <c r="SRG12" s="535"/>
      <c r="SRH12" s="535"/>
      <c r="SRI12" s="535"/>
      <c r="SRJ12" s="535"/>
      <c r="SRK12" s="535"/>
      <c r="SRL12" s="535"/>
      <c r="SRM12" s="535"/>
      <c r="SRN12" s="535"/>
      <c r="SRO12" s="535"/>
      <c r="SRP12" s="535"/>
      <c r="SRQ12" s="535"/>
      <c r="SRR12" s="535"/>
      <c r="SRS12" s="535"/>
      <c r="SRT12" s="535"/>
      <c r="SRU12" s="535"/>
      <c r="SRV12" s="535"/>
      <c r="SRW12" s="535"/>
      <c r="SRX12" s="535"/>
      <c r="SRY12" s="535"/>
      <c r="SRZ12" s="535"/>
      <c r="SSA12" s="535"/>
      <c r="SSB12" s="535"/>
      <c r="SSC12" s="535"/>
      <c r="SSD12" s="535"/>
      <c r="SSE12" s="535"/>
      <c r="SSF12" s="535"/>
      <c r="SSG12" s="535"/>
      <c r="SSH12" s="535"/>
      <c r="SSI12" s="535"/>
      <c r="SSJ12" s="535"/>
      <c r="SSK12" s="535"/>
      <c r="SSL12" s="535"/>
      <c r="SSM12" s="535"/>
      <c r="SSN12" s="535"/>
      <c r="SSO12" s="535"/>
      <c r="SSP12" s="535"/>
      <c r="SSQ12" s="535"/>
      <c r="SSR12" s="535"/>
      <c r="SSS12" s="535"/>
      <c r="SST12" s="535"/>
      <c r="SSU12" s="535"/>
      <c r="SSV12" s="535"/>
      <c r="SSW12" s="535"/>
      <c r="SSX12" s="535"/>
      <c r="SSY12" s="535"/>
      <c r="SSZ12" s="535"/>
      <c r="STA12" s="535"/>
      <c r="STB12" s="535"/>
      <c r="STC12" s="535"/>
      <c r="STD12" s="535"/>
      <c r="STE12" s="535"/>
      <c r="STF12" s="535"/>
      <c r="STG12" s="535"/>
      <c r="STH12" s="535"/>
      <c r="STI12" s="535"/>
      <c r="STJ12" s="535"/>
      <c r="STK12" s="535"/>
      <c r="STL12" s="535"/>
      <c r="STM12" s="535"/>
      <c r="STN12" s="535"/>
      <c r="STO12" s="535"/>
      <c r="STP12" s="535"/>
      <c r="STQ12" s="535"/>
      <c r="STR12" s="535"/>
      <c r="STS12" s="535"/>
      <c r="STT12" s="535"/>
      <c r="STU12" s="535"/>
      <c r="STV12" s="535"/>
      <c r="STW12" s="535"/>
      <c r="STX12" s="535"/>
      <c r="STY12" s="535"/>
      <c r="STZ12" s="535"/>
      <c r="SUA12" s="535"/>
      <c r="SUB12" s="535"/>
      <c r="SUC12" s="535"/>
      <c r="SUD12" s="535"/>
      <c r="SUE12" s="535"/>
      <c r="SUF12" s="535"/>
      <c r="SUG12" s="535"/>
      <c r="SUH12" s="535"/>
      <c r="SUI12" s="535"/>
      <c r="SUJ12" s="535"/>
      <c r="SUK12" s="535"/>
      <c r="SUL12" s="535"/>
      <c r="SUM12" s="535"/>
      <c r="SUN12" s="535"/>
      <c r="SUO12" s="535"/>
      <c r="SUP12" s="535"/>
      <c r="SUQ12" s="535"/>
      <c r="SUR12" s="535"/>
      <c r="SUS12" s="535"/>
      <c r="SUT12" s="535"/>
      <c r="SUU12" s="535"/>
      <c r="SUV12" s="535"/>
      <c r="SUW12" s="535"/>
      <c r="SUX12" s="535"/>
      <c r="SUY12" s="535"/>
      <c r="SUZ12" s="535"/>
      <c r="SVA12" s="535"/>
      <c r="SVB12" s="535"/>
      <c r="SVC12" s="535"/>
      <c r="SVD12" s="535"/>
      <c r="SVE12" s="535"/>
      <c r="SVF12" s="535"/>
      <c r="SVG12" s="535"/>
      <c r="SVH12" s="535"/>
      <c r="SVI12" s="535"/>
      <c r="SVJ12" s="535"/>
      <c r="SVK12" s="535"/>
      <c r="SVL12" s="535"/>
      <c r="SVM12" s="535"/>
      <c r="SVN12" s="535"/>
      <c r="SVO12" s="535"/>
      <c r="SVP12" s="535"/>
      <c r="SVQ12" s="535"/>
      <c r="SVR12" s="535"/>
      <c r="SVS12" s="535"/>
      <c r="SVT12" s="535"/>
      <c r="SVU12" s="535"/>
      <c r="SVV12" s="535"/>
      <c r="SVW12" s="535"/>
      <c r="SVX12" s="535"/>
      <c r="SVY12" s="535"/>
      <c r="SVZ12" s="535"/>
      <c r="SWA12" s="535"/>
      <c r="SWB12" s="535"/>
      <c r="SWC12" s="535"/>
      <c r="SWD12" s="535"/>
      <c r="SWE12" s="535"/>
      <c r="SWF12" s="535"/>
      <c r="SWG12" s="535"/>
      <c r="SWH12" s="535"/>
      <c r="SWI12" s="535"/>
      <c r="SWJ12" s="535"/>
      <c r="SWK12" s="535"/>
      <c r="SWL12" s="535"/>
      <c r="SWM12" s="535"/>
      <c r="SWN12" s="535"/>
      <c r="SWO12" s="535"/>
      <c r="SWP12" s="535"/>
      <c r="SWQ12" s="535"/>
      <c r="SWR12" s="535"/>
      <c r="SWS12" s="535"/>
      <c r="SWT12" s="535"/>
      <c r="SWU12" s="535"/>
      <c r="SWV12" s="535"/>
      <c r="SWW12" s="535"/>
      <c r="SWX12" s="535"/>
      <c r="SWY12" s="535"/>
      <c r="SWZ12" s="535"/>
      <c r="SXA12" s="535"/>
      <c r="SXB12" s="535"/>
      <c r="SXC12" s="535"/>
      <c r="SXD12" s="535"/>
      <c r="SXE12" s="535"/>
      <c r="SXF12" s="535"/>
      <c r="SXG12" s="535"/>
      <c r="SXH12" s="535"/>
      <c r="SXI12" s="535"/>
      <c r="SXJ12" s="535"/>
      <c r="SXK12" s="535"/>
      <c r="SXL12" s="535"/>
      <c r="SXM12" s="535"/>
      <c r="SXN12" s="535"/>
      <c r="SXO12" s="535"/>
      <c r="SXP12" s="535"/>
      <c r="SXQ12" s="535"/>
      <c r="SXR12" s="535"/>
      <c r="SXS12" s="535"/>
      <c r="SXT12" s="535"/>
      <c r="SXU12" s="535"/>
      <c r="SXV12" s="535"/>
      <c r="SXW12" s="535"/>
      <c r="SXX12" s="535"/>
      <c r="SXY12" s="535"/>
      <c r="SXZ12" s="535"/>
      <c r="SYA12" s="535"/>
      <c r="SYB12" s="535"/>
      <c r="SYC12" s="535"/>
      <c r="SYD12" s="535"/>
      <c r="SYE12" s="535"/>
      <c r="SYF12" s="535"/>
      <c r="SYG12" s="535"/>
      <c r="SYH12" s="535"/>
      <c r="SYI12" s="535"/>
      <c r="SYJ12" s="535"/>
      <c r="SYK12" s="535"/>
      <c r="SYL12" s="535"/>
      <c r="SYM12" s="535"/>
      <c r="SYN12" s="535"/>
      <c r="SYO12" s="535"/>
      <c r="SYP12" s="535"/>
      <c r="SYQ12" s="535"/>
      <c r="SYR12" s="535"/>
      <c r="SYS12" s="535"/>
      <c r="SYT12" s="535"/>
      <c r="SYU12" s="535"/>
      <c r="SYV12" s="535"/>
      <c r="SYW12" s="535"/>
      <c r="SYX12" s="535"/>
      <c r="SYY12" s="535"/>
      <c r="SYZ12" s="535"/>
      <c r="SZA12" s="535"/>
      <c r="SZB12" s="535"/>
      <c r="SZC12" s="535"/>
      <c r="SZD12" s="535"/>
      <c r="SZE12" s="535"/>
      <c r="SZF12" s="535"/>
      <c r="SZG12" s="535"/>
      <c r="SZH12" s="535"/>
      <c r="SZI12" s="535"/>
      <c r="SZJ12" s="535"/>
      <c r="SZK12" s="535"/>
      <c r="SZL12" s="535"/>
      <c r="SZM12" s="535"/>
      <c r="SZN12" s="535"/>
      <c r="SZO12" s="535"/>
      <c r="SZP12" s="535"/>
      <c r="SZQ12" s="535"/>
      <c r="SZR12" s="535"/>
      <c r="SZS12" s="535"/>
      <c r="SZT12" s="535"/>
      <c r="SZU12" s="535"/>
      <c r="SZV12" s="535"/>
      <c r="SZW12" s="535"/>
      <c r="SZX12" s="535"/>
      <c r="SZY12" s="535"/>
      <c r="SZZ12" s="535"/>
      <c r="TAA12" s="535"/>
      <c r="TAB12" s="535"/>
      <c r="TAC12" s="535"/>
      <c r="TAD12" s="535"/>
      <c r="TAE12" s="535"/>
      <c r="TAF12" s="535"/>
      <c r="TAG12" s="535"/>
      <c r="TAH12" s="535"/>
      <c r="TAI12" s="535"/>
      <c r="TAJ12" s="535"/>
      <c r="TAK12" s="535"/>
      <c r="TAL12" s="535"/>
      <c r="TAM12" s="535"/>
      <c r="TAN12" s="535"/>
      <c r="TAO12" s="535"/>
      <c r="TAP12" s="535"/>
      <c r="TAQ12" s="535"/>
      <c r="TAR12" s="535"/>
      <c r="TAS12" s="535"/>
      <c r="TAT12" s="535"/>
      <c r="TAU12" s="535"/>
      <c r="TAV12" s="535"/>
      <c r="TAW12" s="535"/>
      <c r="TAX12" s="535"/>
      <c r="TAY12" s="535"/>
      <c r="TAZ12" s="535"/>
      <c r="TBA12" s="535"/>
      <c r="TBB12" s="535"/>
      <c r="TBC12" s="535"/>
      <c r="TBD12" s="535"/>
      <c r="TBE12" s="535"/>
      <c r="TBF12" s="535"/>
      <c r="TBG12" s="535"/>
      <c r="TBH12" s="535"/>
      <c r="TBI12" s="535"/>
      <c r="TBJ12" s="535"/>
      <c r="TBK12" s="535"/>
      <c r="TBL12" s="535"/>
      <c r="TBM12" s="535"/>
      <c r="TBN12" s="535"/>
      <c r="TBO12" s="535"/>
      <c r="TBP12" s="535"/>
      <c r="TBQ12" s="535"/>
      <c r="TBR12" s="535"/>
      <c r="TBS12" s="535"/>
      <c r="TBT12" s="535"/>
      <c r="TBU12" s="535"/>
      <c r="TBV12" s="535"/>
      <c r="TBW12" s="535"/>
      <c r="TBX12" s="535"/>
      <c r="TBY12" s="535"/>
      <c r="TBZ12" s="535"/>
      <c r="TCA12" s="535"/>
      <c r="TCB12" s="535"/>
      <c r="TCC12" s="535"/>
      <c r="TCD12" s="535"/>
      <c r="TCE12" s="535"/>
      <c r="TCF12" s="535"/>
      <c r="TCG12" s="535"/>
      <c r="TCH12" s="535"/>
      <c r="TCI12" s="535"/>
      <c r="TCJ12" s="535"/>
      <c r="TCK12" s="535"/>
      <c r="TCL12" s="535"/>
      <c r="TCM12" s="535"/>
      <c r="TCN12" s="535"/>
      <c r="TCO12" s="535"/>
      <c r="TCP12" s="535"/>
      <c r="TCQ12" s="535"/>
      <c r="TCR12" s="535"/>
      <c r="TCS12" s="535"/>
      <c r="TCT12" s="535"/>
      <c r="TCU12" s="535"/>
      <c r="TCV12" s="535"/>
      <c r="TCW12" s="535"/>
      <c r="TCX12" s="535"/>
      <c r="TCY12" s="535"/>
      <c r="TCZ12" s="535"/>
      <c r="TDA12" s="535"/>
      <c r="TDB12" s="535"/>
      <c r="TDC12" s="535"/>
      <c r="TDD12" s="535"/>
      <c r="TDE12" s="535"/>
      <c r="TDF12" s="535"/>
      <c r="TDG12" s="535"/>
      <c r="TDH12" s="535"/>
      <c r="TDI12" s="535"/>
      <c r="TDJ12" s="535"/>
      <c r="TDK12" s="535"/>
      <c r="TDL12" s="535"/>
      <c r="TDM12" s="535"/>
      <c r="TDN12" s="535"/>
      <c r="TDO12" s="535"/>
      <c r="TDP12" s="535"/>
      <c r="TDQ12" s="535"/>
      <c r="TDR12" s="535"/>
      <c r="TDS12" s="535"/>
      <c r="TDT12" s="535"/>
      <c r="TDU12" s="535"/>
      <c r="TDV12" s="535"/>
      <c r="TDW12" s="535"/>
      <c r="TDX12" s="535"/>
      <c r="TDY12" s="535"/>
      <c r="TDZ12" s="535"/>
      <c r="TEA12" s="535"/>
      <c r="TEB12" s="535"/>
      <c r="TEC12" s="535"/>
      <c r="TED12" s="535"/>
      <c r="TEE12" s="535"/>
      <c r="TEF12" s="535"/>
      <c r="TEG12" s="535"/>
      <c r="TEH12" s="535"/>
      <c r="TEI12" s="535"/>
      <c r="TEJ12" s="535"/>
      <c r="TEK12" s="535"/>
      <c r="TEL12" s="535"/>
      <c r="TEM12" s="535"/>
      <c r="TEN12" s="535"/>
      <c r="TEO12" s="535"/>
      <c r="TEP12" s="535"/>
      <c r="TEQ12" s="535"/>
      <c r="TER12" s="535"/>
      <c r="TES12" s="535"/>
      <c r="TET12" s="535"/>
      <c r="TEU12" s="535"/>
      <c r="TEV12" s="535"/>
      <c r="TEW12" s="535"/>
      <c r="TEX12" s="535"/>
      <c r="TEY12" s="535"/>
      <c r="TEZ12" s="535"/>
      <c r="TFA12" s="535"/>
      <c r="TFB12" s="535"/>
      <c r="TFC12" s="535"/>
      <c r="TFD12" s="535"/>
      <c r="TFE12" s="535"/>
      <c r="TFF12" s="535"/>
      <c r="TFG12" s="535"/>
      <c r="TFH12" s="535"/>
      <c r="TFI12" s="535"/>
      <c r="TFJ12" s="535"/>
      <c r="TFK12" s="535"/>
      <c r="TFL12" s="535"/>
      <c r="TFM12" s="535"/>
      <c r="TFN12" s="535"/>
      <c r="TFO12" s="535"/>
      <c r="TFP12" s="535"/>
      <c r="TFQ12" s="535"/>
      <c r="TFR12" s="535"/>
      <c r="TFS12" s="535"/>
      <c r="TFT12" s="535"/>
      <c r="TFU12" s="535"/>
      <c r="TFV12" s="535"/>
      <c r="TFW12" s="535"/>
      <c r="TFX12" s="535"/>
      <c r="TFY12" s="535"/>
      <c r="TFZ12" s="535"/>
      <c r="TGA12" s="535"/>
      <c r="TGB12" s="535"/>
      <c r="TGC12" s="535"/>
      <c r="TGD12" s="535"/>
      <c r="TGE12" s="535"/>
      <c r="TGF12" s="535"/>
      <c r="TGG12" s="535"/>
      <c r="TGH12" s="535"/>
      <c r="TGI12" s="535"/>
      <c r="TGJ12" s="535"/>
      <c r="TGK12" s="535"/>
      <c r="TGL12" s="535"/>
      <c r="TGM12" s="535"/>
      <c r="TGN12" s="535"/>
      <c r="TGO12" s="535"/>
      <c r="TGP12" s="535"/>
      <c r="TGQ12" s="535"/>
      <c r="TGR12" s="535"/>
      <c r="TGS12" s="535"/>
      <c r="TGT12" s="535"/>
      <c r="TGU12" s="535"/>
      <c r="TGV12" s="535"/>
      <c r="TGW12" s="535"/>
      <c r="TGX12" s="535"/>
      <c r="TGY12" s="535"/>
      <c r="TGZ12" s="535"/>
      <c r="THA12" s="535"/>
      <c r="THB12" s="535"/>
      <c r="THC12" s="535"/>
      <c r="THD12" s="535"/>
      <c r="THE12" s="535"/>
      <c r="THF12" s="535"/>
      <c r="THG12" s="535"/>
      <c r="THH12" s="535"/>
      <c r="THI12" s="535"/>
      <c r="THJ12" s="535"/>
      <c r="THK12" s="535"/>
      <c r="THL12" s="535"/>
      <c r="THM12" s="535"/>
      <c r="THN12" s="535"/>
      <c r="THO12" s="535"/>
      <c r="THP12" s="535"/>
      <c r="THQ12" s="535"/>
      <c r="THR12" s="535"/>
      <c r="THS12" s="535"/>
      <c r="THT12" s="535"/>
      <c r="THU12" s="535"/>
      <c r="THV12" s="535"/>
      <c r="THW12" s="535"/>
      <c r="THX12" s="535"/>
      <c r="THY12" s="535"/>
      <c r="THZ12" s="535"/>
      <c r="TIA12" s="535"/>
      <c r="TIB12" s="535"/>
      <c r="TIC12" s="535"/>
      <c r="TID12" s="535"/>
      <c r="TIE12" s="535"/>
      <c r="TIF12" s="535"/>
      <c r="TIG12" s="535"/>
      <c r="TIH12" s="535"/>
      <c r="TII12" s="535"/>
      <c r="TIJ12" s="535"/>
      <c r="TIK12" s="535"/>
      <c r="TIL12" s="535"/>
      <c r="TIM12" s="535"/>
      <c r="TIN12" s="535"/>
      <c r="TIO12" s="535"/>
      <c r="TIP12" s="535"/>
      <c r="TIQ12" s="535"/>
      <c r="TIR12" s="535"/>
      <c r="TIS12" s="535"/>
      <c r="TIT12" s="535"/>
      <c r="TIU12" s="535"/>
      <c r="TIV12" s="535"/>
      <c r="TIW12" s="535"/>
      <c r="TIX12" s="535"/>
      <c r="TIY12" s="535"/>
      <c r="TIZ12" s="535"/>
      <c r="TJA12" s="535"/>
      <c r="TJB12" s="535"/>
      <c r="TJC12" s="535"/>
      <c r="TJD12" s="535"/>
      <c r="TJE12" s="535"/>
      <c r="TJF12" s="535"/>
      <c r="TJG12" s="535"/>
      <c r="TJH12" s="535"/>
      <c r="TJI12" s="535"/>
      <c r="TJJ12" s="535"/>
      <c r="TJK12" s="535"/>
      <c r="TJL12" s="535"/>
      <c r="TJM12" s="535"/>
      <c r="TJN12" s="535"/>
      <c r="TJO12" s="535"/>
      <c r="TJP12" s="535"/>
      <c r="TJQ12" s="535"/>
      <c r="TJR12" s="535"/>
      <c r="TJS12" s="535"/>
      <c r="TJT12" s="535"/>
      <c r="TJU12" s="535"/>
      <c r="TJV12" s="535"/>
      <c r="TJW12" s="535"/>
      <c r="TJX12" s="535"/>
      <c r="TJY12" s="535"/>
      <c r="TJZ12" s="535"/>
      <c r="TKA12" s="535"/>
      <c r="TKB12" s="535"/>
      <c r="TKC12" s="535"/>
      <c r="TKD12" s="535"/>
      <c r="TKE12" s="535"/>
      <c r="TKF12" s="535"/>
      <c r="TKG12" s="535"/>
      <c r="TKH12" s="535"/>
      <c r="TKI12" s="535"/>
      <c r="TKJ12" s="535"/>
      <c r="TKK12" s="535"/>
      <c r="TKL12" s="535"/>
      <c r="TKM12" s="535"/>
      <c r="TKN12" s="535"/>
      <c r="TKO12" s="535"/>
      <c r="TKP12" s="535"/>
      <c r="TKQ12" s="535"/>
      <c r="TKR12" s="535"/>
      <c r="TKS12" s="535"/>
      <c r="TKT12" s="535"/>
      <c r="TKU12" s="535"/>
      <c r="TKV12" s="535"/>
      <c r="TKW12" s="535"/>
      <c r="TKX12" s="535"/>
      <c r="TKY12" s="535"/>
      <c r="TKZ12" s="535"/>
      <c r="TLA12" s="535"/>
      <c r="TLB12" s="535"/>
      <c r="TLC12" s="535"/>
      <c r="TLD12" s="535"/>
      <c r="TLE12" s="535"/>
      <c r="TLF12" s="535"/>
      <c r="TLG12" s="535"/>
      <c r="TLH12" s="535"/>
      <c r="TLI12" s="535"/>
      <c r="TLJ12" s="535"/>
      <c r="TLK12" s="535"/>
      <c r="TLL12" s="535"/>
      <c r="TLM12" s="535"/>
      <c r="TLN12" s="535"/>
      <c r="TLO12" s="535"/>
      <c r="TLP12" s="535"/>
      <c r="TLQ12" s="535"/>
      <c r="TLR12" s="535"/>
      <c r="TLS12" s="535"/>
      <c r="TLT12" s="535"/>
      <c r="TLU12" s="535"/>
      <c r="TLV12" s="535"/>
      <c r="TLW12" s="535"/>
      <c r="TLX12" s="535"/>
      <c r="TLY12" s="535"/>
      <c r="TLZ12" s="535"/>
      <c r="TMA12" s="535"/>
      <c r="TMB12" s="535"/>
      <c r="TMC12" s="535"/>
      <c r="TMD12" s="535"/>
      <c r="TME12" s="535"/>
      <c r="TMF12" s="535"/>
      <c r="TMG12" s="535"/>
      <c r="TMH12" s="535"/>
      <c r="TMI12" s="535"/>
      <c r="TMJ12" s="535"/>
      <c r="TMK12" s="535"/>
      <c r="TML12" s="535"/>
      <c r="TMM12" s="535"/>
      <c r="TMN12" s="535"/>
      <c r="TMO12" s="535"/>
      <c r="TMP12" s="535"/>
      <c r="TMQ12" s="535"/>
      <c r="TMR12" s="535"/>
      <c r="TMS12" s="535"/>
      <c r="TMT12" s="535"/>
      <c r="TMU12" s="535"/>
      <c r="TMV12" s="535"/>
      <c r="TMW12" s="535"/>
      <c r="TMX12" s="535"/>
      <c r="TMY12" s="535"/>
      <c r="TMZ12" s="535"/>
      <c r="TNA12" s="535"/>
      <c r="TNB12" s="535"/>
      <c r="TNC12" s="535"/>
      <c r="TND12" s="535"/>
      <c r="TNE12" s="535"/>
      <c r="TNF12" s="535"/>
      <c r="TNG12" s="535"/>
      <c r="TNH12" s="535"/>
      <c r="TNI12" s="535"/>
      <c r="TNJ12" s="535"/>
      <c r="TNK12" s="535"/>
      <c r="TNL12" s="535"/>
      <c r="TNM12" s="535"/>
      <c r="TNN12" s="535"/>
      <c r="TNO12" s="535"/>
      <c r="TNP12" s="535"/>
      <c r="TNQ12" s="535"/>
      <c r="TNR12" s="535"/>
      <c r="TNS12" s="535"/>
      <c r="TNT12" s="535"/>
      <c r="TNU12" s="535"/>
      <c r="TNV12" s="535"/>
      <c r="TNW12" s="535"/>
      <c r="TNX12" s="535"/>
      <c r="TNY12" s="535"/>
      <c r="TNZ12" s="535"/>
      <c r="TOA12" s="535"/>
      <c r="TOB12" s="535"/>
      <c r="TOC12" s="535"/>
      <c r="TOD12" s="535"/>
      <c r="TOE12" s="535"/>
      <c r="TOF12" s="535"/>
      <c r="TOG12" s="535"/>
      <c r="TOH12" s="535"/>
      <c r="TOI12" s="535"/>
      <c r="TOJ12" s="535"/>
      <c r="TOK12" s="535"/>
      <c r="TOL12" s="535"/>
      <c r="TOM12" s="535"/>
      <c r="TON12" s="535"/>
      <c r="TOO12" s="535"/>
      <c r="TOP12" s="535"/>
      <c r="TOQ12" s="535"/>
      <c r="TOR12" s="535"/>
      <c r="TOS12" s="535"/>
      <c r="TOT12" s="535"/>
      <c r="TOU12" s="535"/>
      <c r="TOV12" s="535"/>
      <c r="TOW12" s="535"/>
      <c r="TOX12" s="535"/>
      <c r="TOY12" s="535"/>
      <c r="TOZ12" s="535"/>
      <c r="TPA12" s="535"/>
      <c r="TPB12" s="535"/>
      <c r="TPC12" s="535"/>
      <c r="TPD12" s="535"/>
      <c r="TPE12" s="535"/>
      <c r="TPF12" s="535"/>
      <c r="TPG12" s="535"/>
      <c r="TPH12" s="535"/>
      <c r="TPI12" s="535"/>
      <c r="TPJ12" s="535"/>
      <c r="TPK12" s="535"/>
      <c r="TPL12" s="535"/>
      <c r="TPM12" s="535"/>
      <c r="TPN12" s="535"/>
      <c r="TPO12" s="535"/>
      <c r="TPP12" s="535"/>
      <c r="TPQ12" s="535"/>
      <c r="TPR12" s="535"/>
      <c r="TPS12" s="535"/>
      <c r="TPT12" s="535"/>
      <c r="TPU12" s="535"/>
      <c r="TPV12" s="535"/>
      <c r="TPW12" s="535"/>
      <c r="TPX12" s="535"/>
      <c r="TPY12" s="535"/>
      <c r="TPZ12" s="535"/>
      <c r="TQA12" s="535"/>
      <c r="TQB12" s="535"/>
      <c r="TQC12" s="535"/>
      <c r="TQD12" s="535"/>
      <c r="TQE12" s="535"/>
      <c r="TQF12" s="535"/>
      <c r="TQG12" s="535"/>
      <c r="TQH12" s="535"/>
      <c r="TQI12" s="535"/>
      <c r="TQJ12" s="535"/>
      <c r="TQK12" s="535"/>
      <c r="TQL12" s="535"/>
      <c r="TQM12" s="535"/>
      <c r="TQN12" s="535"/>
      <c r="TQO12" s="535"/>
      <c r="TQP12" s="535"/>
      <c r="TQQ12" s="535"/>
      <c r="TQR12" s="535"/>
      <c r="TQS12" s="535"/>
      <c r="TQT12" s="535"/>
      <c r="TQU12" s="535"/>
      <c r="TQV12" s="535"/>
      <c r="TQW12" s="535"/>
      <c r="TQX12" s="535"/>
      <c r="TQY12" s="535"/>
      <c r="TQZ12" s="535"/>
      <c r="TRA12" s="535"/>
      <c r="TRB12" s="535"/>
      <c r="TRC12" s="535"/>
      <c r="TRD12" s="535"/>
      <c r="TRE12" s="535"/>
      <c r="TRF12" s="535"/>
      <c r="TRG12" s="535"/>
      <c r="TRH12" s="535"/>
      <c r="TRI12" s="535"/>
      <c r="TRJ12" s="535"/>
      <c r="TRK12" s="535"/>
      <c r="TRL12" s="535"/>
      <c r="TRM12" s="535"/>
      <c r="TRN12" s="535"/>
      <c r="TRO12" s="535"/>
      <c r="TRP12" s="535"/>
      <c r="TRQ12" s="535"/>
      <c r="TRR12" s="535"/>
      <c r="TRS12" s="535"/>
      <c r="TRT12" s="535"/>
      <c r="TRU12" s="535"/>
      <c r="TRV12" s="535"/>
      <c r="TRW12" s="535"/>
      <c r="TRX12" s="535"/>
      <c r="TRY12" s="535"/>
      <c r="TRZ12" s="535"/>
      <c r="TSA12" s="535"/>
      <c r="TSB12" s="535"/>
      <c r="TSC12" s="535"/>
      <c r="TSD12" s="535"/>
      <c r="TSE12" s="535"/>
      <c r="TSF12" s="535"/>
      <c r="TSG12" s="535"/>
      <c r="TSH12" s="535"/>
      <c r="TSI12" s="535"/>
      <c r="TSJ12" s="535"/>
      <c r="TSK12" s="535"/>
      <c r="TSL12" s="535"/>
      <c r="TSM12" s="535"/>
      <c r="TSN12" s="535"/>
      <c r="TSO12" s="535"/>
      <c r="TSP12" s="535"/>
      <c r="TSQ12" s="535"/>
      <c r="TSR12" s="535"/>
      <c r="TSS12" s="535"/>
      <c r="TST12" s="535"/>
      <c r="TSU12" s="535"/>
      <c r="TSV12" s="535"/>
      <c r="TSW12" s="535"/>
      <c r="TSX12" s="535"/>
      <c r="TSY12" s="535"/>
      <c r="TSZ12" s="535"/>
      <c r="TTA12" s="535"/>
      <c r="TTB12" s="535"/>
      <c r="TTC12" s="535"/>
      <c r="TTD12" s="535"/>
      <c r="TTE12" s="535"/>
      <c r="TTF12" s="535"/>
      <c r="TTG12" s="535"/>
      <c r="TTH12" s="535"/>
      <c r="TTI12" s="535"/>
      <c r="TTJ12" s="535"/>
      <c r="TTK12" s="535"/>
      <c r="TTL12" s="535"/>
      <c r="TTM12" s="535"/>
      <c r="TTN12" s="535"/>
      <c r="TTO12" s="535"/>
      <c r="TTP12" s="535"/>
      <c r="TTQ12" s="535"/>
      <c r="TTR12" s="535"/>
      <c r="TTS12" s="535"/>
      <c r="TTT12" s="535"/>
      <c r="TTU12" s="535"/>
      <c r="TTV12" s="535"/>
      <c r="TTW12" s="535"/>
      <c r="TTX12" s="535"/>
      <c r="TTY12" s="535"/>
      <c r="TTZ12" s="535"/>
      <c r="TUA12" s="535"/>
      <c r="TUB12" s="535"/>
      <c r="TUC12" s="535"/>
      <c r="TUD12" s="535"/>
      <c r="TUE12" s="535"/>
      <c r="TUF12" s="535"/>
      <c r="TUG12" s="535"/>
      <c r="TUH12" s="535"/>
      <c r="TUI12" s="535"/>
      <c r="TUJ12" s="535"/>
      <c r="TUK12" s="535"/>
      <c r="TUL12" s="535"/>
      <c r="TUM12" s="535"/>
      <c r="TUN12" s="535"/>
      <c r="TUO12" s="535"/>
      <c r="TUP12" s="535"/>
      <c r="TUQ12" s="535"/>
      <c r="TUR12" s="535"/>
      <c r="TUS12" s="535"/>
      <c r="TUT12" s="535"/>
      <c r="TUU12" s="535"/>
      <c r="TUV12" s="535"/>
      <c r="TUW12" s="535"/>
      <c r="TUX12" s="535"/>
      <c r="TUY12" s="535"/>
      <c r="TUZ12" s="535"/>
      <c r="TVA12" s="535"/>
      <c r="TVB12" s="535"/>
      <c r="TVC12" s="535"/>
      <c r="TVD12" s="535"/>
      <c r="TVE12" s="535"/>
      <c r="TVF12" s="535"/>
      <c r="TVG12" s="535"/>
      <c r="TVH12" s="535"/>
      <c r="TVI12" s="535"/>
      <c r="TVJ12" s="535"/>
      <c r="TVK12" s="535"/>
      <c r="TVL12" s="535"/>
      <c r="TVM12" s="535"/>
      <c r="TVN12" s="535"/>
      <c r="TVO12" s="535"/>
      <c r="TVP12" s="535"/>
      <c r="TVQ12" s="535"/>
      <c r="TVR12" s="535"/>
      <c r="TVS12" s="535"/>
      <c r="TVT12" s="535"/>
      <c r="TVU12" s="535"/>
      <c r="TVV12" s="535"/>
      <c r="TVW12" s="535"/>
      <c r="TVX12" s="535"/>
      <c r="TVY12" s="535"/>
      <c r="TVZ12" s="535"/>
      <c r="TWA12" s="535"/>
      <c r="TWB12" s="535"/>
      <c r="TWC12" s="535"/>
      <c r="TWD12" s="535"/>
      <c r="TWE12" s="535"/>
      <c r="TWF12" s="535"/>
      <c r="TWG12" s="535"/>
      <c r="TWH12" s="535"/>
      <c r="TWI12" s="535"/>
      <c r="TWJ12" s="535"/>
      <c r="TWK12" s="535"/>
      <c r="TWL12" s="535"/>
      <c r="TWM12" s="535"/>
      <c r="TWN12" s="535"/>
      <c r="TWO12" s="535"/>
      <c r="TWP12" s="535"/>
      <c r="TWQ12" s="535"/>
      <c r="TWR12" s="535"/>
      <c r="TWS12" s="535"/>
      <c r="TWT12" s="535"/>
      <c r="TWU12" s="535"/>
      <c r="TWV12" s="535"/>
      <c r="TWW12" s="535"/>
      <c r="TWX12" s="535"/>
      <c r="TWY12" s="535"/>
      <c r="TWZ12" s="535"/>
      <c r="TXA12" s="535"/>
      <c r="TXB12" s="535"/>
      <c r="TXC12" s="535"/>
      <c r="TXD12" s="535"/>
      <c r="TXE12" s="535"/>
      <c r="TXF12" s="535"/>
      <c r="TXG12" s="535"/>
      <c r="TXH12" s="535"/>
      <c r="TXI12" s="535"/>
      <c r="TXJ12" s="535"/>
      <c r="TXK12" s="535"/>
      <c r="TXL12" s="535"/>
      <c r="TXM12" s="535"/>
      <c r="TXN12" s="535"/>
      <c r="TXO12" s="535"/>
      <c r="TXP12" s="535"/>
      <c r="TXQ12" s="535"/>
      <c r="TXR12" s="535"/>
      <c r="TXS12" s="535"/>
      <c r="TXT12" s="535"/>
      <c r="TXU12" s="535"/>
      <c r="TXV12" s="535"/>
      <c r="TXW12" s="535"/>
      <c r="TXX12" s="535"/>
      <c r="TXY12" s="535"/>
      <c r="TXZ12" s="535"/>
      <c r="TYA12" s="535"/>
      <c r="TYB12" s="535"/>
      <c r="TYC12" s="535"/>
      <c r="TYD12" s="535"/>
      <c r="TYE12" s="535"/>
      <c r="TYF12" s="535"/>
      <c r="TYG12" s="535"/>
      <c r="TYH12" s="535"/>
      <c r="TYI12" s="535"/>
      <c r="TYJ12" s="535"/>
      <c r="TYK12" s="535"/>
      <c r="TYL12" s="535"/>
      <c r="TYM12" s="535"/>
      <c r="TYN12" s="535"/>
      <c r="TYO12" s="535"/>
      <c r="TYP12" s="535"/>
      <c r="TYQ12" s="535"/>
      <c r="TYR12" s="535"/>
      <c r="TYS12" s="535"/>
      <c r="TYT12" s="535"/>
      <c r="TYU12" s="535"/>
      <c r="TYV12" s="535"/>
      <c r="TYW12" s="535"/>
      <c r="TYX12" s="535"/>
      <c r="TYY12" s="535"/>
      <c r="TYZ12" s="535"/>
      <c r="TZA12" s="535"/>
      <c r="TZB12" s="535"/>
      <c r="TZC12" s="535"/>
      <c r="TZD12" s="535"/>
      <c r="TZE12" s="535"/>
      <c r="TZF12" s="535"/>
      <c r="TZG12" s="535"/>
      <c r="TZH12" s="535"/>
      <c r="TZI12" s="535"/>
      <c r="TZJ12" s="535"/>
      <c r="TZK12" s="535"/>
      <c r="TZL12" s="535"/>
      <c r="TZM12" s="535"/>
      <c r="TZN12" s="535"/>
      <c r="TZO12" s="535"/>
      <c r="TZP12" s="535"/>
      <c r="TZQ12" s="535"/>
      <c r="TZR12" s="535"/>
      <c r="TZS12" s="535"/>
      <c r="TZT12" s="535"/>
      <c r="TZU12" s="535"/>
      <c r="TZV12" s="535"/>
      <c r="TZW12" s="535"/>
      <c r="TZX12" s="535"/>
      <c r="TZY12" s="535"/>
      <c r="TZZ12" s="535"/>
      <c r="UAA12" s="535"/>
      <c r="UAB12" s="535"/>
      <c r="UAC12" s="535"/>
      <c r="UAD12" s="535"/>
      <c r="UAE12" s="535"/>
      <c r="UAF12" s="535"/>
      <c r="UAG12" s="535"/>
      <c r="UAH12" s="535"/>
      <c r="UAI12" s="535"/>
      <c r="UAJ12" s="535"/>
      <c r="UAK12" s="535"/>
      <c r="UAL12" s="535"/>
      <c r="UAM12" s="535"/>
      <c r="UAN12" s="535"/>
      <c r="UAO12" s="535"/>
      <c r="UAP12" s="535"/>
      <c r="UAQ12" s="535"/>
      <c r="UAR12" s="535"/>
      <c r="UAS12" s="535"/>
      <c r="UAT12" s="535"/>
      <c r="UAU12" s="535"/>
      <c r="UAV12" s="535"/>
      <c r="UAW12" s="535"/>
      <c r="UAX12" s="535"/>
      <c r="UAY12" s="535"/>
      <c r="UAZ12" s="535"/>
      <c r="UBA12" s="535"/>
      <c r="UBB12" s="535"/>
      <c r="UBC12" s="535"/>
      <c r="UBD12" s="535"/>
      <c r="UBE12" s="535"/>
      <c r="UBF12" s="535"/>
      <c r="UBG12" s="535"/>
      <c r="UBH12" s="535"/>
      <c r="UBI12" s="535"/>
      <c r="UBJ12" s="535"/>
      <c r="UBK12" s="535"/>
      <c r="UBL12" s="535"/>
      <c r="UBM12" s="535"/>
      <c r="UBN12" s="535"/>
      <c r="UBO12" s="535"/>
      <c r="UBP12" s="535"/>
      <c r="UBQ12" s="535"/>
      <c r="UBR12" s="535"/>
      <c r="UBS12" s="535"/>
      <c r="UBT12" s="535"/>
      <c r="UBU12" s="535"/>
      <c r="UBV12" s="535"/>
      <c r="UBW12" s="535"/>
      <c r="UBX12" s="535"/>
      <c r="UBY12" s="535"/>
      <c r="UBZ12" s="535"/>
      <c r="UCA12" s="535"/>
      <c r="UCB12" s="535"/>
      <c r="UCC12" s="535"/>
      <c r="UCD12" s="535"/>
      <c r="UCE12" s="535"/>
      <c r="UCF12" s="535"/>
      <c r="UCG12" s="535"/>
      <c r="UCH12" s="535"/>
      <c r="UCI12" s="535"/>
      <c r="UCJ12" s="535"/>
      <c r="UCK12" s="535"/>
      <c r="UCL12" s="535"/>
      <c r="UCM12" s="535"/>
      <c r="UCN12" s="535"/>
      <c r="UCO12" s="535"/>
      <c r="UCP12" s="535"/>
      <c r="UCQ12" s="535"/>
      <c r="UCR12" s="535"/>
      <c r="UCS12" s="535"/>
      <c r="UCT12" s="535"/>
      <c r="UCU12" s="535"/>
      <c r="UCV12" s="535"/>
      <c r="UCW12" s="535"/>
      <c r="UCX12" s="535"/>
      <c r="UCY12" s="535"/>
      <c r="UCZ12" s="535"/>
      <c r="UDA12" s="535"/>
      <c r="UDB12" s="535"/>
      <c r="UDC12" s="535"/>
      <c r="UDD12" s="535"/>
      <c r="UDE12" s="535"/>
      <c r="UDF12" s="535"/>
      <c r="UDG12" s="535"/>
      <c r="UDH12" s="535"/>
      <c r="UDI12" s="535"/>
      <c r="UDJ12" s="535"/>
      <c r="UDK12" s="535"/>
      <c r="UDL12" s="535"/>
      <c r="UDM12" s="535"/>
      <c r="UDN12" s="535"/>
      <c r="UDO12" s="535"/>
      <c r="UDP12" s="535"/>
      <c r="UDQ12" s="535"/>
      <c r="UDR12" s="535"/>
      <c r="UDS12" s="535"/>
      <c r="UDT12" s="535"/>
      <c r="UDU12" s="535"/>
      <c r="UDV12" s="535"/>
      <c r="UDW12" s="535"/>
      <c r="UDX12" s="535"/>
      <c r="UDY12" s="535"/>
      <c r="UDZ12" s="535"/>
      <c r="UEA12" s="535"/>
      <c r="UEB12" s="535"/>
      <c r="UEC12" s="535"/>
      <c r="UED12" s="535"/>
      <c r="UEE12" s="535"/>
      <c r="UEF12" s="535"/>
      <c r="UEG12" s="535"/>
      <c r="UEH12" s="535"/>
      <c r="UEI12" s="535"/>
      <c r="UEJ12" s="535"/>
      <c r="UEK12" s="535"/>
      <c r="UEL12" s="535"/>
      <c r="UEM12" s="535"/>
      <c r="UEN12" s="535"/>
      <c r="UEO12" s="535"/>
      <c r="UEP12" s="535"/>
      <c r="UEQ12" s="535"/>
      <c r="UER12" s="535"/>
      <c r="UES12" s="535"/>
      <c r="UET12" s="535"/>
      <c r="UEU12" s="535"/>
      <c r="UEV12" s="535"/>
      <c r="UEW12" s="535"/>
      <c r="UEX12" s="535"/>
      <c r="UEY12" s="535"/>
      <c r="UEZ12" s="535"/>
      <c r="UFA12" s="535"/>
      <c r="UFB12" s="535"/>
      <c r="UFC12" s="535"/>
      <c r="UFD12" s="535"/>
      <c r="UFE12" s="535"/>
      <c r="UFF12" s="535"/>
      <c r="UFG12" s="535"/>
      <c r="UFH12" s="535"/>
      <c r="UFI12" s="535"/>
      <c r="UFJ12" s="535"/>
      <c r="UFK12" s="535"/>
      <c r="UFL12" s="535"/>
      <c r="UFM12" s="535"/>
      <c r="UFN12" s="535"/>
      <c r="UFO12" s="535"/>
      <c r="UFP12" s="535"/>
      <c r="UFQ12" s="535"/>
      <c r="UFR12" s="535"/>
      <c r="UFS12" s="535"/>
      <c r="UFT12" s="535"/>
      <c r="UFU12" s="535"/>
      <c r="UFV12" s="535"/>
      <c r="UFW12" s="535"/>
      <c r="UFX12" s="535"/>
      <c r="UFY12" s="535"/>
      <c r="UFZ12" s="535"/>
      <c r="UGA12" s="535"/>
      <c r="UGB12" s="535"/>
      <c r="UGC12" s="535"/>
      <c r="UGD12" s="535"/>
      <c r="UGE12" s="535"/>
      <c r="UGF12" s="535"/>
      <c r="UGG12" s="535"/>
      <c r="UGH12" s="535"/>
      <c r="UGI12" s="535"/>
      <c r="UGJ12" s="535"/>
      <c r="UGK12" s="535"/>
      <c r="UGL12" s="535"/>
      <c r="UGM12" s="535"/>
      <c r="UGN12" s="535"/>
      <c r="UGO12" s="535"/>
      <c r="UGP12" s="535"/>
      <c r="UGQ12" s="535"/>
      <c r="UGR12" s="535"/>
      <c r="UGS12" s="535"/>
      <c r="UGT12" s="535"/>
      <c r="UGU12" s="535"/>
      <c r="UGV12" s="535"/>
      <c r="UGW12" s="535"/>
      <c r="UGX12" s="535"/>
      <c r="UGY12" s="535"/>
      <c r="UGZ12" s="535"/>
      <c r="UHA12" s="535"/>
      <c r="UHB12" s="535"/>
      <c r="UHC12" s="535"/>
      <c r="UHD12" s="535"/>
      <c r="UHE12" s="535"/>
      <c r="UHF12" s="535"/>
      <c r="UHG12" s="535"/>
      <c r="UHH12" s="535"/>
      <c r="UHI12" s="535"/>
      <c r="UHJ12" s="535"/>
      <c r="UHK12" s="535"/>
      <c r="UHL12" s="535"/>
      <c r="UHM12" s="535"/>
      <c r="UHN12" s="535"/>
      <c r="UHO12" s="535"/>
      <c r="UHP12" s="535"/>
      <c r="UHQ12" s="535"/>
      <c r="UHR12" s="535"/>
      <c r="UHS12" s="535"/>
      <c r="UHT12" s="535"/>
      <c r="UHU12" s="535"/>
      <c r="UHV12" s="535"/>
      <c r="UHW12" s="535"/>
      <c r="UHX12" s="535"/>
      <c r="UHY12" s="535"/>
      <c r="UHZ12" s="535"/>
      <c r="UIA12" s="535"/>
      <c r="UIB12" s="535"/>
      <c r="UIC12" s="535"/>
      <c r="UID12" s="535"/>
      <c r="UIE12" s="535"/>
      <c r="UIF12" s="535"/>
      <c r="UIG12" s="535"/>
      <c r="UIH12" s="535"/>
      <c r="UII12" s="535"/>
      <c r="UIJ12" s="535"/>
      <c r="UIK12" s="535"/>
      <c r="UIL12" s="535"/>
      <c r="UIM12" s="535"/>
      <c r="UIN12" s="535"/>
      <c r="UIO12" s="535"/>
      <c r="UIP12" s="535"/>
      <c r="UIQ12" s="535"/>
      <c r="UIR12" s="535"/>
      <c r="UIS12" s="535"/>
      <c r="UIT12" s="535"/>
      <c r="UIU12" s="535"/>
      <c r="UIV12" s="535"/>
      <c r="UIW12" s="535"/>
      <c r="UIX12" s="535"/>
      <c r="UIY12" s="535"/>
      <c r="UIZ12" s="535"/>
      <c r="UJA12" s="535"/>
      <c r="UJB12" s="535"/>
      <c r="UJC12" s="535"/>
      <c r="UJD12" s="535"/>
      <c r="UJE12" s="535"/>
      <c r="UJF12" s="535"/>
      <c r="UJG12" s="535"/>
      <c r="UJH12" s="535"/>
      <c r="UJI12" s="535"/>
      <c r="UJJ12" s="535"/>
      <c r="UJK12" s="535"/>
      <c r="UJL12" s="535"/>
      <c r="UJM12" s="535"/>
      <c r="UJN12" s="535"/>
      <c r="UJO12" s="535"/>
      <c r="UJP12" s="535"/>
      <c r="UJQ12" s="535"/>
      <c r="UJR12" s="535"/>
      <c r="UJS12" s="535"/>
      <c r="UJT12" s="535"/>
      <c r="UJU12" s="535"/>
      <c r="UJV12" s="535"/>
      <c r="UJW12" s="535"/>
      <c r="UJX12" s="535"/>
      <c r="UJY12" s="535"/>
      <c r="UJZ12" s="535"/>
      <c r="UKA12" s="535"/>
      <c r="UKB12" s="535"/>
      <c r="UKC12" s="535"/>
      <c r="UKD12" s="535"/>
      <c r="UKE12" s="535"/>
      <c r="UKF12" s="535"/>
      <c r="UKG12" s="535"/>
      <c r="UKH12" s="535"/>
      <c r="UKI12" s="535"/>
      <c r="UKJ12" s="535"/>
      <c r="UKK12" s="535"/>
      <c r="UKL12" s="535"/>
      <c r="UKM12" s="535"/>
      <c r="UKN12" s="535"/>
      <c r="UKO12" s="535"/>
      <c r="UKP12" s="535"/>
      <c r="UKQ12" s="535"/>
      <c r="UKR12" s="535"/>
      <c r="UKS12" s="535"/>
      <c r="UKT12" s="535"/>
      <c r="UKU12" s="535"/>
      <c r="UKV12" s="535"/>
      <c r="UKW12" s="535"/>
      <c r="UKX12" s="535"/>
      <c r="UKY12" s="535"/>
      <c r="UKZ12" s="535"/>
      <c r="ULA12" s="535"/>
      <c r="ULB12" s="535"/>
      <c r="ULC12" s="535"/>
      <c r="ULD12" s="535"/>
      <c r="ULE12" s="535"/>
      <c r="ULF12" s="535"/>
      <c r="ULG12" s="535"/>
      <c r="ULH12" s="535"/>
      <c r="ULI12" s="535"/>
      <c r="ULJ12" s="535"/>
      <c r="ULK12" s="535"/>
      <c r="ULL12" s="535"/>
      <c r="ULM12" s="535"/>
      <c r="ULN12" s="535"/>
      <c r="ULO12" s="535"/>
      <c r="ULP12" s="535"/>
      <c r="ULQ12" s="535"/>
      <c r="ULR12" s="535"/>
      <c r="ULS12" s="535"/>
      <c r="ULT12" s="535"/>
      <c r="ULU12" s="535"/>
      <c r="ULV12" s="535"/>
      <c r="ULW12" s="535"/>
      <c r="ULX12" s="535"/>
      <c r="ULY12" s="535"/>
      <c r="ULZ12" s="535"/>
      <c r="UMA12" s="535"/>
      <c r="UMB12" s="535"/>
      <c r="UMC12" s="535"/>
      <c r="UMD12" s="535"/>
      <c r="UME12" s="535"/>
      <c r="UMF12" s="535"/>
      <c r="UMG12" s="535"/>
      <c r="UMH12" s="535"/>
      <c r="UMI12" s="535"/>
      <c r="UMJ12" s="535"/>
      <c r="UMK12" s="535"/>
      <c r="UML12" s="535"/>
      <c r="UMM12" s="535"/>
      <c r="UMN12" s="535"/>
      <c r="UMO12" s="535"/>
      <c r="UMP12" s="535"/>
      <c r="UMQ12" s="535"/>
      <c r="UMR12" s="535"/>
      <c r="UMS12" s="535"/>
      <c r="UMT12" s="535"/>
      <c r="UMU12" s="535"/>
      <c r="UMV12" s="535"/>
      <c r="UMW12" s="535"/>
      <c r="UMX12" s="535"/>
      <c r="UMY12" s="535"/>
      <c r="UMZ12" s="535"/>
      <c r="UNA12" s="535"/>
      <c r="UNB12" s="535"/>
      <c r="UNC12" s="535"/>
      <c r="UND12" s="535"/>
      <c r="UNE12" s="535"/>
      <c r="UNF12" s="535"/>
      <c r="UNG12" s="535"/>
      <c r="UNH12" s="535"/>
      <c r="UNI12" s="535"/>
      <c r="UNJ12" s="535"/>
      <c r="UNK12" s="535"/>
      <c r="UNL12" s="535"/>
      <c r="UNM12" s="535"/>
      <c r="UNN12" s="535"/>
      <c r="UNO12" s="535"/>
      <c r="UNP12" s="535"/>
      <c r="UNQ12" s="535"/>
      <c r="UNR12" s="535"/>
      <c r="UNS12" s="535"/>
      <c r="UNT12" s="535"/>
      <c r="UNU12" s="535"/>
      <c r="UNV12" s="535"/>
      <c r="UNW12" s="535"/>
      <c r="UNX12" s="535"/>
      <c r="UNY12" s="535"/>
      <c r="UNZ12" s="535"/>
      <c r="UOA12" s="535"/>
      <c r="UOB12" s="535"/>
      <c r="UOC12" s="535"/>
      <c r="UOD12" s="535"/>
      <c r="UOE12" s="535"/>
      <c r="UOF12" s="535"/>
      <c r="UOG12" s="535"/>
      <c r="UOH12" s="535"/>
      <c r="UOI12" s="535"/>
      <c r="UOJ12" s="535"/>
      <c r="UOK12" s="535"/>
      <c r="UOL12" s="535"/>
      <c r="UOM12" s="535"/>
      <c r="UON12" s="535"/>
      <c r="UOO12" s="535"/>
      <c r="UOP12" s="535"/>
      <c r="UOQ12" s="535"/>
      <c r="UOR12" s="535"/>
      <c r="UOS12" s="535"/>
      <c r="UOT12" s="535"/>
      <c r="UOU12" s="535"/>
      <c r="UOV12" s="535"/>
      <c r="UOW12" s="535"/>
      <c r="UOX12" s="535"/>
      <c r="UOY12" s="535"/>
      <c r="UOZ12" s="535"/>
      <c r="UPA12" s="535"/>
      <c r="UPB12" s="535"/>
      <c r="UPC12" s="535"/>
      <c r="UPD12" s="535"/>
      <c r="UPE12" s="535"/>
      <c r="UPF12" s="535"/>
      <c r="UPG12" s="535"/>
      <c r="UPH12" s="535"/>
      <c r="UPI12" s="535"/>
      <c r="UPJ12" s="535"/>
      <c r="UPK12" s="535"/>
      <c r="UPL12" s="535"/>
      <c r="UPM12" s="535"/>
      <c r="UPN12" s="535"/>
      <c r="UPO12" s="535"/>
      <c r="UPP12" s="535"/>
      <c r="UPQ12" s="535"/>
      <c r="UPR12" s="535"/>
      <c r="UPS12" s="535"/>
      <c r="UPT12" s="535"/>
      <c r="UPU12" s="535"/>
      <c r="UPV12" s="535"/>
      <c r="UPW12" s="535"/>
      <c r="UPX12" s="535"/>
      <c r="UPY12" s="535"/>
      <c r="UPZ12" s="535"/>
      <c r="UQA12" s="535"/>
      <c r="UQB12" s="535"/>
      <c r="UQC12" s="535"/>
      <c r="UQD12" s="535"/>
      <c r="UQE12" s="535"/>
      <c r="UQF12" s="535"/>
      <c r="UQG12" s="535"/>
      <c r="UQH12" s="535"/>
      <c r="UQI12" s="535"/>
      <c r="UQJ12" s="535"/>
      <c r="UQK12" s="535"/>
      <c r="UQL12" s="535"/>
      <c r="UQM12" s="535"/>
      <c r="UQN12" s="535"/>
      <c r="UQO12" s="535"/>
      <c r="UQP12" s="535"/>
      <c r="UQQ12" s="535"/>
      <c r="UQR12" s="535"/>
      <c r="UQS12" s="535"/>
      <c r="UQT12" s="535"/>
      <c r="UQU12" s="535"/>
      <c r="UQV12" s="535"/>
      <c r="UQW12" s="535"/>
      <c r="UQX12" s="535"/>
      <c r="UQY12" s="535"/>
      <c r="UQZ12" s="535"/>
      <c r="URA12" s="535"/>
      <c r="URB12" s="535"/>
      <c r="URC12" s="535"/>
      <c r="URD12" s="535"/>
      <c r="URE12" s="535"/>
      <c r="URF12" s="535"/>
      <c r="URG12" s="535"/>
      <c r="URH12" s="535"/>
      <c r="URI12" s="535"/>
      <c r="URJ12" s="535"/>
      <c r="URK12" s="535"/>
      <c r="URL12" s="535"/>
      <c r="URM12" s="535"/>
      <c r="URN12" s="535"/>
      <c r="URO12" s="535"/>
      <c r="URP12" s="535"/>
      <c r="URQ12" s="535"/>
      <c r="URR12" s="535"/>
      <c r="URS12" s="535"/>
      <c r="URT12" s="535"/>
      <c r="URU12" s="535"/>
      <c r="URV12" s="535"/>
      <c r="URW12" s="535"/>
      <c r="URX12" s="535"/>
      <c r="URY12" s="535"/>
      <c r="URZ12" s="535"/>
      <c r="USA12" s="535"/>
      <c r="USB12" s="535"/>
      <c r="USC12" s="535"/>
      <c r="USD12" s="535"/>
      <c r="USE12" s="535"/>
      <c r="USF12" s="535"/>
      <c r="USG12" s="535"/>
      <c r="USH12" s="535"/>
      <c r="USI12" s="535"/>
      <c r="USJ12" s="535"/>
      <c r="USK12" s="535"/>
      <c r="USL12" s="535"/>
      <c r="USM12" s="535"/>
      <c r="USN12" s="535"/>
      <c r="USO12" s="535"/>
      <c r="USP12" s="535"/>
      <c r="USQ12" s="535"/>
      <c r="USR12" s="535"/>
      <c r="USS12" s="535"/>
      <c r="UST12" s="535"/>
      <c r="USU12" s="535"/>
      <c r="USV12" s="535"/>
      <c r="USW12" s="535"/>
      <c r="USX12" s="535"/>
      <c r="USY12" s="535"/>
      <c r="USZ12" s="535"/>
      <c r="UTA12" s="535"/>
      <c r="UTB12" s="535"/>
      <c r="UTC12" s="535"/>
      <c r="UTD12" s="535"/>
      <c r="UTE12" s="535"/>
      <c r="UTF12" s="535"/>
      <c r="UTG12" s="535"/>
      <c r="UTH12" s="535"/>
      <c r="UTI12" s="535"/>
      <c r="UTJ12" s="535"/>
      <c r="UTK12" s="535"/>
      <c r="UTL12" s="535"/>
      <c r="UTM12" s="535"/>
      <c r="UTN12" s="535"/>
      <c r="UTO12" s="535"/>
      <c r="UTP12" s="535"/>
      <c r="UTQ12" s="535"/>
      <c r="UTR12" s="535"/>
      <c r="UTS12" s="535"/>
      <c r="UTT12" s="535"/>
      <c r="UTU12" s="535"/>
      <c r="UTV12" s="535"/>
      <c r="UTW12" s="535"/>
      <c r="UTX12" s="535"/>
      <c r="UTY12" s="535"/>
      <c r="UTZ12" s="535"/>
      <c r="UUA12" s="535"/>
      <c r="UUB12" s="535"/>
      <c r="UUC12" s="535"/>
      <c r="UUD12" s="535"/>
      <c r="UUE12" s="535"/>
      <c r="UUF12" s="535"/>
      <c r="UUG12" s="535"/>
      <c r="UUH12" s="535"/>
      <c r="UUI12" s="535"/>
      <c r="UUJ12" s="535"/>
      <c r="UUK12" s="535"/>
      <c r="UUL12" s="535"/>
      <c r="UUM12" s="535"/>
      <c r="UUN12" s="535"/>
      <c r="UUO12" s="535"/>
      <c r="UUP12" s="535"/>
      <c r="UUQ12" s="535"/>
      <c r="UUR12" s="535"/>
      <c r="UUS12" s="535"/>
      <c r="UUT12" s="535"/>
      <c r="UUU12" s="535"/>
      <c r="UUV12" s="535"/>
      <c r="UUW12" s="535"/>
      <c r="UUX12" s="535"/>
      <c r="UUY12" s="535"/>
      <c r="UUZ12" s="535"/>
      <c r="UVA12" s="535"/>
      <c r="UVB12" s="535"/>
      <c r="UVC12" s="535"/>
      <c r="UVD12" s="535"/>
      <c r="UVE12" s="535"/>
      <c r="UVF12" s="535"/>
      <c r="UVG12" s="535"/>
      <c r="UVH12" s="535"/>
      <c r="UVI12" s="535"/>
      <c r="UVJ12" s="535"/>
      <c r="UVK12" s="535"/>
      <c r="UVL12" s="535"/>
      <c r="UVM12" s="535"/>
      <c r="UVN12" s="535"/>
      <c r="UVO12" s="535"/>
      <c r="UVP12" s="535"/>
      <c r="UVQ12" s="535"/>
      <c r="UVR12" s="535"/>
      <c r="UVS12" s="535"/>
      <c r="UVT12" s="535"/>
      <c r="UVU12" s="535"/>
      <c r="UVV12" s="535"/>
      <c r="UVW12" s="535"/>
      <c r="UVX12" s="535"/>
      <c r="UVY12" s="535"/>
      <c r="UVZ12" s="535"/>
      <c r="UWA12" s="535"/>
      <c r="UWB12" s="535"/>
      <c r="UWC12" s="535"/>
      <c r="UWD12" s="535"/>
      <c r="UWE12" s="535"/>
      <c r="UWF12" s="535"/>
      <c r="UWG12" s="535"/>
      <c r="UWH12" s="535"/>
      <c r="UWI12" s="535"/>
      <c r="UWJ12" s="535"/>
      <c r="UWK12" s="535"/>
      <c r="UWL12" s="535"/>
      <c r="UWM12" s="535"/>
      <c r="UWN12" s="535"/>
      <c r="UWO12" s="535"/>
      <c r="UWP12" s="535"/>
      <c r="UWQ12" s="535"/>
      <c r="UWR12" s="535"/>
      <c r="UWS12" s="535"/>
      <c r="UWT12" s="535"/>
      <c r="UWU12" s="535"/>
      <c r="UWV12" s="535"/>
      <c r="UWW12" s="535"/>
      <c r="UWX12" s="535"/>
      <c r="UWY12" s="535"/>
      <c r="UWZ12" s="535"/>
      <c r="UXA12" s="535"/>
      <c r="UXB12" s="535"/>
      <c r="UXC12" s="535"/>
      <c r="UXD12" s="535"/>
      <c r="UXE12" s="535"/>
      <c r="UXF12" s="535"/>
      <c r="UXG12" s="535"/>
      <c r="UXH12" s="535"/>
      <c r="UXI12" s="535"/>
      <c r="UXJ12" s="535"/>
      <c r="UXK12" s="535"/>
      <c r="UXL12" s="535"/>
      <c r="UXM12" s="535"/>
      <c r="UXN12" s="535"/>
      <c r="UXO12" s="535"/>
      <c r="UXP12" s="535"/>
      <c r="UXQ12" s="535"/>
      <c r="UXR12" s="535"/>
      <c r="UXS12" s="535"/>
      <c r="UXT12" s="535"/>
      <c r="UXU12" s="535"/>
      <c r="UXV12" s="535"/>
      <c r="UXW12" s="535"/>
      <c r="UXX12" s="535"/>
      <c r="UXY12" s="535"/>
      <c r="UXZ12" s="535"/>
      <c r="UYA12" s="535"/>
      <c r="UYB12" s="535"/>
      <c r="UYC12" s="535"/>
      <c r="UYD12" s="535"/>
      <c r="UYE12" s="535"/>
      <c r="UYF12" s="535"/>
      <c r="UYG12" s="535"/>
      <c r="UYH12" s="535"/>
      <c r="UYI12" s="535"/>
      <c r="UYJ12" s="535"/>
      <c r="UYK12" s="535"/>
      <c r="UYL12" s="535"/>
      <c r="UYM12" s="535"/>
      <c r="UYN12" s="535"/>
      <c r="UYO12" s="535"/>
      <c r="UYP12" s="535"/>
      <c r="UYQ12" s="535"/>
      <c r="UYR12" s="535"/>
      <c r="UYS12" s="535"/>
      <c r="UYT12" s="535"/>
      <c r="UYU12" s="535"/>
      <c r="UYV12" s="535"/>
      <c r="UYW12" s="535"/>
      <c r="UYX12" s="535"/>
      <c r="UYY12" s="535"/>
      <c r="UYZ12" s="535"/>
      <c r="UZA12" s="535"/>
      <c r="UZB12" s="535"/>
      <c r="UZC12" s="535"/>
      <c r="UZD12" s="535"/>
      <c r="UZE12" s="535"/>
      <c r="UZF12" s="535"/>
      <c r="UZG12" s="535"/>
      <c r="UZH12" s="535"/>
      <c r="UZI12" s="535"/>
      <c r="UZJ12" s="535"/>
      <c r="UZK12" s="535"/>
      <c r="UZL12" s="535"/>
      <c r="UZM12" s="535"/>
      <c r="UZN12" s="535"/>
      <c r="UZO12" s="535"/>
      <c r="UZP12" s="535"/>
      <c r="UZQ12" s="535"/>
      <c r="UZR12" s="535"/>
      <c r="UZS12" s="535"/>
      <c r="UZT12" s="535"/>
      <c r="UZU12" s="535"/>
      <c r="UZV12" s="535"/>
      <c r="UZW12" s="535"/>
      <c r="UZX12" s="535"/>
      <c r="UZY12" s="535"/>
      <c r="UZZ12" s="535"/>
      <c r="VAA12" s="535"/>
      <c r="VAB12" s="535"/>
      <c r="VAC12" s="535"/>
      <c r="VAD12" s="535"/>
      <c r="VAE12" s="535"/>
      <c r="VAF12" s="535"/>
      <c r="VAG12" s="535"/>
      <c r="VAH12" s="535"/>
      <c r="VAI12" s="535"/>
      <c r="VAJ12" s="535"/>
      <c r="VAK12" s="535"/>
      <c r="VAL12" s="535"/>
      <c r="VAM12" s="535"/>
      <c r="VAN12" s="535"/>
      <c r="VAO12" s="535"/>
      <c r="VAP12" s="535"/>
      <c r="VAQ12" s="535"/>
      <c r="VAR12" s="535"/>
      <c r="VAS12" s="535"/>
      <c r="VAT12" s="535"/>
      <c r="VAU12" s="535"/>
      <c r="VAV12" s="535"/>
      <c r="VAW12" s="535"/>
      <c r="VAX12" s="535"/>
      <c r="VAY12" s="535"/>
      <c r="VAZ12" s="535"/>
      <c r="VBA12" s="535"/>
      <c r="VBB12" s="535"/>
      <c r="VBC12" s="535"/>
      <c r="VBD12" s="535"/>
      <c r="VBE12" s="535"/>
      <c r="VBF12" s="535"/>
      <c r="VBG12" s="535"/>
      <c r="VBH12" s="535"/>
      <c r="VBI12" s="535"/>
      <c r="VBJ12" s="535"/>
      <c r="VBK12" s="535"/>
      <c r="VBL12" s="535"/>
      <c r="VBM12" s="535"/>
      <c r="VBN12" s="535"/>
      <c r="VBO12" s="535"/>
      <c r="VBP12" s="535"/>
      <c r="VBQ12" s="535"/>
      <c r="VBR12" s="535"/>
      <c r="VBS12" s="535"/>
      <c r="VBT12" s="535"/>
      <c r="VBU12" s="535"/>
      <c r="VBV12" s="535"/>
      <c r="VBW12" s="535"/>
      <c r="VBX12" s="535"/>
      <c r="VBY12" s="535"/>
      <c r="VBZ12" s="535"/>
      <c r="VCA12" s="535"/>
      <c r="VCB12" s="535"/>
      <c r="VCC12" s="535"/>
      <c r="VCD12" s="535"/>
      <c r="VCE12" s="535"/>
      <c r="VCF12" s="535"/>
      <c r="VCG12" s="535"/>
      <c r="VCH12" s="535"/>
      <c r="VCI12" s="535"/>
      <c r="VCJ12" s="535"/>
      <c r="VCK12" s="535"/>
      <c r="VCL12" s="535"/>
      <c r="VCM12" s="535"/>
      <c r="VCN12" s="535"/>
      <c r="VCO12" s="535"/>
      <c r="VCP12" s="535"/>
      <c r="VCQ12" s="535"/>
      <c r="VCR12" s="535"/>
      <c r="VCS12" s="535"/>
      <c r="VCT12" s="535"/>
      <c r="VCU12" s="535"/>
      <c r="VCV12" s="535"/>
      <c r="VCW12" s="535"/>
      <c r="VCX12" s="535"/>
      <c r="VCY12" s="535"/>
      <c r="VCZ12" s="535"/>
      <c r="VDA12" s="535"/>
      <c r="VDB12" s="535"/>
      <c r="VDC12" s="535"/>
      <c r="VDD12" s="535"/>
      <c r="VDE12" s="535"/>
      <c r="VDF12" s="535"/>
      <c r="VDG12" s="535"/>
      <c r="VDH12" s="535"/>
      <c r="VDI12" s="535"/>
      <c r="VDJ12" s="535"/>
      <c r="VDK12" s="535"/>
      <c r="VDL12" s="535"/>
      <c r="VDM12" s="535"/>
      <c r="VDN12" s="535"/>
      <c r="VDO12" s="535"/>
      <c r="VDP12" s="535"/>
      <c r="VDQ12" s="535"/>
      <c r="VDR12" s="535"/>
      <c r="VDS12" s="535"/>
      <c r="VDT12" s="535"/>
      <c r="VDU12" s="535"/>
      <c r="VDV12" s="535"/>
      <c r="VDW12" s="535"/>
      <c r="VDX12" s="535"/>
      <c r="VDY12" s="535"/>
      <c r="VDZ12" s="535"/>
      <c r="VEA12" s="535"/>
      <c r="VEB12" s="535"/>
      <c r="VEC12" s="535"/>
      <c r="VED12" s="535"/>
      <c r="VEE12" s="535"/>
      <c r="VEF12" s="535"/>
      <c r="VEG12" s="535"/>
      <c r="VEH12" s="535"/>
      <c r="VEI12" s="535"/>
      <c r="VEJ12" s="535"/>
      <c r="VEK12" s="535"/>
      <c r="VEL12" s="535"/>
      <c r="VEM12" s="535"/>
      <c r="VEN12" s="535"/>
      <c r="VEO12" s="535"/>
      <c r="VEP12" s="535"/>
      <c r="VEQ12" s="535"/>
      <c r="VER12" s="535"/>
      <c r="VES12" s="535"/>
      <c r="VET12" s="535"/>
      <c r="VEU12" s="535"/>
      <c r="VEV12" s="535"/>
      <c r="VEW12" s="535"/>
      <c r="VEX12" s="535"/>
      <c r="VEY12" s="535"/>
      <c r="VEZ12" s="535"/>
      <c r="VFA12" s="535"/>
      <c r="VFB12" s="535"/>
      <c r="VFC12" s="535"/>
      <c r="VFD12" s="535"/>
      <c r="VFE12" s="535"/>
      <c r="VFF12" s="535"/>
      <c r="VFG12" s="535"/>
      <c r="VFH12" s="535"/>
      <c r="VFI12" s="535"/>
      <c r="VFJ12" s="535"/>
      <c r="VFK12" s="535"/>
      <c r="VFL12" s="535"/>
      <c r="VFM12" s="535"/>
      <c r="VFN12" s="535"/>
      <c r="VFO12" s="535"/>
      <c r="VFP12" s="535"/>
      <c r="VFQ12" s="535"/>
      <c r="VFR12" s="535"/>
      <c r="VFS12" s="535"/>
      <c r="VFT12" s="535"/>
      <c r="VFU12" s="535"/>
      <c r="VFV12" s="535"/>
      <c r="VFW12" s="535"/>
      <c r="VFX12" s="535"/>
      <c r="VFY12" s="535"/>
      <c r="VFZ12" s="535"/>
      <c r="VGA12" s="535"/>
      <c r="VGB12" s="535"/>
      <c r="VGC12" s="535"/>
      <c r="VGD12" s="535"/>
      <c r="VGE12" s="535"/>
      <c r="VGF12" s="535"/>
      <c r="VGG12" s="535"/>
      <c r="VGH12" s="535"/>
      <c r="VGI12" s="535"/>
      <c r="VGJ12" s="535"/>
      <c r="VGK12" s="535"/>
      <c r="VGL12" s="535"/>
      <c r="VGM12" s="535"/>
      <c r="VGN12" s="535"/>
      <c r="VGO12" s="535"/>
      <c r="VGP12" s="535"/>
      <c r="VGQ12" s="535"/>
      <c r="VGR12" s="535"/>
      <c r="VGS12" s="535"/>
      <c r="VGT12" s="535"/>
      <c r="VGU12" s="535"/>
      <c r="VGV12" s="535"/>
      <c r="VGW12" s="535"/>
      <c r="VGX12" s="535"/>
      <c r="VGY12" s="535"/>
      <c r="VGZ12" s="535"/>
      <c r="VHA12" s="535"/>
      <c r="VHB12" s="535"/>
      <c r="VHC12" s="535"/>
      <c r="VHD12" s="535"/>
      <c r="VHE12" s="535"/>
      <c r="VHF12" s="535"/>
      <c r="VHG12" s="535"/>
      <c r="VHH12" s="535"/>
      <c r="VHI12" s="535"/>
      <c r="VHJ12" s="535"/>
      <c r="VHK12" s="535"/>
      <c r="VHL12" s="535"/>
      <c r="VHM12" s="535"/>
      <c r="VHN12" s="535"/>
      <c r="VHO12" s="535"/>
      <c r="VHP12" s="535"/>
      <c r="VHQ12" s="535"/>
      <c r="VHR12" s="535"/>
      <c r="VHS12" s="535"/>
      <c r="VHT12" s="535"/>
      <c r="VHU12" s="535"/>
      <c r="VHV12" s="535"/>
      <c r="VHW12" s="535"/>
      <c r="VHX12" s="535"/>
      <c r="VHY12" s="535"/>
      <c r="VHZ12" s="535"/>
      <c r="VIA12" s="535"/>
      <c r="VIB12" s="535"/>
      <c r="VIC12" s="535"/>
      <c r="VID12" s="535"/>
      <c r="VIE12" s="535"/>
      <c r="VIF12" s="535"/>
      <c r="VIG12" s="535"/>
      <c r="VIH12" s="535"/>
      <c r="VII12" s="535"/>
      <c r="VIJ12" s="535"/>
      <c r="VIK12" s="535"/>
      <c r="VIL12" s="535"/>
      <c r="VIM12" s="535"/>
      <c r="VIN12" s="535"/>
      <c r="VIO12" s="535"/>
      <c r="VIP12" s="535"/>
      <c r="VIQ12" s="535"/>
      <c r="VIR12" s="535"/>
      <c r="VIS12" s="535"/>
      <c r="VIT12" s="535"/>
      <c r="VIU12" s="535"/>
      <c r="VIV12" s="535"/>
      <c r="VIW12" s="535"/>
      <c r="VIX12" s="535"/>
      <c r="VIY12" s="535"/>
      <c r="VIZ12" s="535"/>
      <c r="VJA12" s="535"/>
      <c r="VJB12" s="535"/>
      <c r="VJC12" s="535"/>
      <c r="VJD12" s="535"/>
      <c r="VJE12" s="535"/>
      <c r="VJF12" s="535"/>
      <c r="VJG12" s="535"/>
      <c r="VJH12" s="535"/>
      <c r="VJI12" s="535"/>
      <c r="VJJ12" s="535"/>
      <c r="VJK12" s="535"/>
      <c r="VJL12" s="535"/>
      <c r="VJM12" s="535"/>
      <c r="VJN12" s="535"/>
      <c r="VJO12" s="535"/>
      <c r="VJP12" s="535"/>
      <c r="VJQ12" s="535"/>
      <c r="VJR12" s="535"/>
      <c r="VJS12" s="535"/>
      <c r="VJT12" s="535"/>
      <c r="VJU12" s="535"/>
      <c r="VJV12" s="535"/>
      <c r="VJW12" s="535"/>
      <c r="VJX12" s="535"/>
      <c r="VJY12" s="535"/>
      <c r="VJZ12" s="535"/>
      <c r="VKA12" s="535"/>
      <c r="VKB12" s="535"/>
      <c r="VKC12" s="535"/>
      <c r="VKD12" s="535"/>
      <c r="VKE12" s="535"/>
      <c r="VKF12" s="535"/>
      <c r="VKG12" s="535"/>
      <c r="VKH12" s="535"/>
      <c r="VKI12" s="535"/>
      <c r="VKJ12" s="535"/>
      <c r="VKK12" s="535"/>
      <c r="VKL12" s="535"/>
      <c r="VKM12" s="535"/>
      <c r="VKN12" s="535"/>
      <c r="VKO12" s="535"/>
      <c r="VKP12" s="535"/>
      <c r="VKQ12" s="535"/>
      <c r="VKR12" s="535"/>
      <c r="VKS12" s="535"/>
      <c r="VKT12" s="535"/>
      <c r="VKU12" s="535"/>
      <c r="VKV12" s="535"/>
      <c r="VKW12" s="535"/>
      <c r="VKX12" s="535"/>
      <c r="VKY12" s="535"/>
      <c r="VKZ12" s="535"/>
      <c r="VLA12" s="535"/>
      <c r="VLB12" s="535"/>
      <c r="VLC12" s="535"/>
      <c r="VLD12" s="535"/>
      <c r="VLE12" s="535"/>
      <c r="VLF12" s="535"/>
      <c r="VLG12" s="535"/>
      <c r="VLH12" s="535"/>
      <c r="VLI12" s="535"/>
      <c r="VLJ12" s="535"/>
      <c r="VLK12" s="535"/>
      <c r="VLL12" s="535"/>
      <c r="VLM12" s="535"/>
      <c r="VLN12" s="535"/>
      <c r="VLO12" s="535"/>
      <c r="VLP12" s="535"/>
      <c r="VLQ12" s="535"/>
      <c r="VLR12" s="535"/>
      <c r="VLS12" s="535"/>
      <c r="VLT12" s="535"/>
      <c r="VLU12" s="535"/>
      <c r="VLV12" s="535"/>
      <c r="VLW12" s="535"/>
      <c r="VLX12" s="535"/>
      <c r="VLY12" s="535"/>
      <c r="VLZ12" s="535"/>
      <c r="VMA12" s="535"/>
      <c r="VMB12" s="535"/>
      <c r="VMC12" s="535"/>
      <c r="VMD12" s="535"/>
      <c r="VME12" s="535"/>
      <c r="VMF12" s="535"/>
      <c r="VMG12" s="535"/>
      <c r="VMH12" s="535"/>
      <c r="VMI12" s="535"/>
      <c r="VMJ12" s="535"/>
      <c r="VMK12" s="535"/>
      <c r="VML12" s="535"/>
      <c r="VMM12" s="535"/>
      <c r="VMN12" s="535"/>
      <c r="VMO12" s="535"/>
      <c r="VMP12" s="535"/>
      <c r="VMQ12" s="535"/>
      <c r="VMR12" s="535"/>
      <c r="VMS12" s="535"/>
      <c r="VMT12" s="535"/>
      <c r="VMU12" s="535"/>
      <c r="VMV12" s="535"/>
      <c r="VMW12" s="535"/>
      <c r="VMX12" s="535"/>
      <c r="VMY12" s="535"/>
      <c r="VMZ12" s="535"/>
      <c r="VNA12" s="535"/>
      <c r="VNB12" s="535"/>
      <c r="VNC12" s="535"/>
      <c r="VND12" s="535"/>
      <c r="VNE12" s="535"/>
      <c r="VNF12" s="535"/>
      <c r="VNG12" s="535"/>
      <c r="VNH12" s="535"/>
      <c r="VNI12" s="535"/>
      <c r="VNJ12" s="535"/>
      <c r="VNK12" s="535"/>
      <c r="VNL12" s="535"/>
      <c r="VNM12" s="535"/>
      <c r="VNN12" s="535"/>
      <c r="VNO12" s="535"/>
      <c r="VNP12" s="535"/>
      <c r="VNQ12" s="535"/>
      <c r="VNR12" s="535"/>
      <c r="VNS12" s="535"/>
      <c r="VNT12" s="535"/>
      <c r="VNU12" s="535"/>
      <c r="VNV12" s="535"/>
      <c r="VNW12" s="535"/>
      <c r="VNX12" s="535"/>
      <c r="VNY12" s="535"/>
      <c r="VNZ12" s="535"/>
      <c r="VOA12" s="535"/>
      <c r="VOB12" s="535"/>
      <c r="VOC12" s="535"/>
      <c r="VOD12" s="535"/>
      <c r="VOE12" s="535"/>
      <c r="VOF12" s="535"/>
      <c r="VOG12" s="535"/>
      <c r="VOH12" s="535"/>
      <c r="VOI12" s="535"/>
      <c r="VOJ12" s="535"/>
      <c r="VOK12" s="535"/>
      <c r="VOL12" s="535"/>
      <c r="VOM12" s="535"/>
      <c r="VON12" s="535"/>
      <c r="VOO12" s="535"/>
      <c r="VOP12" s="535"/>
      <c r="VOQ12" s="535"/>
      <c r="VOR12" s="535"/>
      <c r="VOS12" s="535"/>
      <c r="VOT12" s="535"/>
      <c r="VOU12" s="535"/>
      <c r="VOV12" s="535"/>
      <c r="VOW12" s="535"/>
      <c r="VOX12" s="535"/>
      <c r="VOY12" s="535"/>
      <c r="VOZ12" s="535"/>
      <c r="VPA12" s="535"/>
      <c r="VPB12" s="535"/>
      <c r="VPC12" s="535"/>
      <c r="VPD12" s="535"/>
      <c r="VPE12" s="535"/>
      <c r="VPF12" s="535"/>
      <c r="VPG12" s="535"/>
      <c r="VPH12" s="535"/>
      <c r="VPI12" s="535"/>
      <c r="VPJ12" s="535"/>
      <c r="VPK12" s="535"/>
      <c r="VPL12" s="535"/>
      <c r="VPM12" s="535"/>
      <c r="VPN12" s="535"/>
      <c r="VPO12" s="535"/>
      <c r="VPP12" s="535"/>
      <c r="VPQ12" s="535"/>
      <c r="VPR12" s="535"/>
      <c r="VPS12" s="535"/>
      <c r="VPT12" s="535"/>
      <c r="VPU12" s="535"/>
      <c r="VPV12" s="535"/>
      <c r="VPW12" s="535"/>
      <c r="VPX12" s="535"/>
      <c r="VPY12" s="535"/>
      <c r="VPZ12" s="535"/>
      <c r="VQA12" s="535"/>
      <c r="VQB12" s="535"/>
      <c r="VQC12" s="535"/>
      <c r="VQD12" s="535"/>
      <c r="VQE12" s="535"/>
      <c r="VQF12" s="535"/>
      <c r="VQG12" s="535"/>
      <c r="VQH12" s="535"/>
      <c r="VQI12" s="535"/>
      <c r="VQJ12" s="535"/>
      <c r="VQK12" s="535"/>
      <c r="VQL12" s="535"/>
      <c r="VQM12" s="535"/>
      <c r="VQN12" s="535"/>
      <c r="VQO12" s="535"/>
      <c r="VQP12" s="535"/>
      <c r="VQQ12" s="535"/>
      <c r="VQR12" s="535"/>
      <c r="VQS12" s="535"/>
      <c r="VQT12" s="535"/>
      <c r="VQU12" s="535"/>
      <c r="VQV12" s="535"/>
      <c r="VQW12" s="535"/>
      <c r="VQX12" s="535"/>
      <c r="VQY12" s="535"/>
      <c r="VQZ12" s="535"/>
      <c r="VRA12" s="535"/>
      <c r="VRB12" s="535"/>
      <c r="VRC12" s="535"/>
      <c r="VRD12" s="535"/>
      <c r="VRE12" s="535"/>
      <c r="VRF12" s="535"/>
      <c r="VRG12" s="535"/>
      <c r="VRH12" s="535"/>
      <c r="VRI12" s="535"/>
      <c r="VRJ12" s="535"/>
      <c r="VRK12" s="535"/>
      <c r="VRL12" s="535"/>
      <c r="VRM12" s="535"/>
      <c r="VRN12" s="535"/>
      <c r="VRO12" s="535"/>
      <c r="VRP12" s="535"/>
      <c r="VRQ12" s="535"/>
      <c r="VRR12" s="535"/>
      <c r="VRS12" s="535"/>
      <c r="VRT12" s="535"/>
      <c r="VRU12" s="535"/>
      <c r="VRV12" s="535"/>
      <c r="VRW12" s="535"/>
      <c r="VRX12" s="535"/>
      <c r="VRY12" s="535"/>
      <c r="VRZ12" s="535"/>
      <c r="VSA12" s="535"/>
      <c r="VSB12" s="535"/>
      <c r="VSC12" s="535"/>
      <c r="VSD12" s="535"/>
      <c r="VSE12" s="535"/>
      <c r="VSF12" s="535"/>
      <c r="VSG12" s="535"/>
      <c r="VSH12" s="535"/>
      <c r="VSI12" s="535"/>
      <c r="VSJ12" s="535"/>
      <c r="VSK12" s="535"/>
      <c r="VSL12" s="535"/>
      <c r="VSM12" s="535"/>
      <c r="VSN12" s="535"/>
      <c r="VSO12" s="535"/>
      <c r="VSP12" s="535"/>
      <c r="VSQ12" s="535"/>
      <c r="VSR12" s="535"/>
      <c r="VSS12" s="535"/>
      <c r="VST12" s="535"/>
      <c r="VSU12" s="535"/>
      <c r="VSV12" s="535"/>
      <c r="VSW12" s="535"/>
      <c r="VSX12" s="535"/>
      <c r="VSY12" s="535"/>
      <c r="VSZ12" s="535"/>
      <c r="VTA12" s="535"/>
      <c r="VTB12" s="535"/>
      <c r="VTC12" s="535"/>
      <c r="VTD12" s="535"/>
      <c r="VTE12" s="535"/>
      <c r="VTF12" s="535"/>
      <c r="VTG12" s="535"/>
      <c r="VTH12" s="535"/>
      <c r="VTI12" s="535"/>
      <c r="VTJ12" s="535"/>
      <c r="VTK12" s="535"/>
      <c r="VTL12" s="535"/>
      <c r="VTM12" s="535"/>
      <c r="VTN12" s="535"/>
      <c r="VTO12" s="535"/>
      <c r="VTP12" s="535"/>
      <c r="VTQ12" s="535"/>
      <c r="VTR12" s="535"/>
      <c r="VTS12" s="535"/>
      <c r="VTT12" s="535"/>
      <c r="VTU12" s="535"/>
      <c r="VTV12" s="535"/>
      <c r="VTW12" s="535"/>
      <c r="VTX12" s="535"/>
      <c r="VTY12" s="535"/>
      <c r="VTZ12" s="535"/>
      <c r="VUA12" s="535"/>
      <c r="VUB12" s="535"/>
      <c r="VUC12" s="535"/>
      <c r="VUD12" s="535"/>
      <c r="VUE12" s="535"/>
      <c r="VUF12" s="535"/>
      <c r="VUG12" s="535"/>
      <c r="VUH12" s="535"/>
      <c r="VUI12" s="535"/>
      <c r="VUJ12" s="535"/>
      <c r="VUK12" s="535"/>
      <c r="VUL12" s="535"/>
      <c r="VUM12" s="535"/>
      <c r="VUN12" s="535"/>
      <c r="VUO12" s="535"/>
      <c r="VUP12" s="535"/>
      <c r="VUQ12" s="535"/>
      <c r="VUR12" s="535"/>
      <c r="VUS12" s="535"/>
      <c r="VUT12" s="535"/>
      <c r="VUU12" s="535"/>
      <c r="VUV12" s="535"/>
      <c r="VUW12" s="535"/>
      <c r="VUX12" s="535"/>
      <c r="VUY12" s="535"/>
      <c r="VUZ12" s="535"/>
      <c r="VVA12" s="535"/>
      <c r="VVB12" s="535"/>
      <c r="VVC12" s="535"/>
      <c r="VVD12" s="535"/>
      <c r="VVE12" s="535"/>
      <c r="VVF12" s="535"/>
      <c r="VVG12" s="535"/>
      <c r="VVH12" s="535"/>
      <c r="VVI12" s="535"/>
      <c r="VVJ12" s="535"/>
      <c r="VVK12" s="535"/>
      <c r="VVL12" s="535"/>
      <c r="VVM12" s="535"/>
      <c r="VVN12" s="535"/>
      <c r="VVO12" s="535"/>
      <c r="VVP12" s="535"/>
      <c r="VVQ12" s="535"/>
      <c r="VVR12" s="535"/>
      <c r="VVS12" s="535"/>
      <c r="VVT12" s="535"/>
      <c r="VVU12" s="535"/>
      <c r="VVV12" s="535"/>
      <c r="VVW12" s="535"/>
      <c r="VVX12" s="535"/>
      <c r="VVY12" s="535"/>
      <c r="VVZ12" s="535"/>
      <c r="VWA12" s="535"/>
      <c r="VWB12" s="535"/>
      <c r="VWC12" s="535"/>
      <c r="VWD12" s="535"/>
      <c r="VWE12" s="535"/>
      <c r="VWF12" s="535"/>
      <c r="VWG12" s="535"/>
      <c r="VWH12" s="535"/>
      <c r="VWI12" s="535"/>
      <c r="VWJ12" s="535"/>
      <c r="VWK12" s="535"/>
      <c r="VWL12" s="535"/>
      <c r="VWM12" s="535"/>
      <c r="VWN12" s="535"/>
      <c r="VWO12" s="535"/>
      <c r="VWP12" s="535"/>
      <c r="VWQ12" s="535"/>
      <c r="VWR12" s="535"/>
      <c r="VWS12" s="535"/>
      <c r="VWT12" s="535"/>
      <c r="VWU12" s="535"/>
      <c r="VWV12" s="535"/>
      <c r="VWW12" s="535"/>
      <c r="VWX12" s="535"/>
      <c r="VWY12" s="535"/>
      <c r="VWZ12" s="535"/>
      <c r="VXA12" s="535"/>
      <c r="VXB12" s="535"/>
      <c r="VXC12" s="535"/>
      <c r="VXD12" s="535"/>
      <c r="VXE12" s="535"/>
      <c r="VXF12" s="535"/>
      <c r="VXG12" s="535"/>
      <c r="VXH12" s="535"/>
      <c r="VXI12" s="535"/>
      <c r="VXJ12" s="535"/>
      <c r="VXK12" s="535"/>
      <c r="VXL12" s="535"/>
      <c r="VXM12" s="535"/>
      <c r="VXN12" s="535"/>
      <c r="VXO12" s="535"/>
      <c r="VXP12" s="535"/>
      <c r="VXQ12" s="535"/>
      <c r="VXR12" s="535"/>
      <c r="VXS12" s="535"/>
      <c r="VXT12" s="535"/>
      <c r="VXU12" s="535"/>
      <c r="VXV12" s="535"/>
      <c r="VXW12" s="535"/>
      <c r="VXX12" s="535"/>
      <c r="VXY12" s="535"/>
      <c r="VXZ12" s="535"/>
      <c r="VYA12" s="535"/>
      <c r="VYB12" s="535"/>
      <c r="VYC12" s="535"/>
      <c r="VYD12" s="535"/>
      <c r="VYE12" s="535"/>
      <c r="VYF12" s="535"/>
      <c r="VYG12" s="535"/>
      <c r="VYH12" s="535"/>
      <c r="VYI12" s="535"/>
      <c r="VYJ12" s="535"/>
      <c r="VYK12" s="535"/>
      <c r="VYL12" s="535"/>
      <c r="VYM12" s="535"/>
      <c r="VYN12" s="535"/>
      <c r="VYO12" s="535"/>
      <c r="VYP12" s="535"/>
      <c r="VYQ12" s="535"/>
      <c r="VYR12" s="535"/>
      <c r="VYS12" s="535"/>
      <c r="VYT12" s="535"/>
      <c r="VYU12" s="535"/>
      <c r="VYV12" s="535"/>
      <c r="VYW12" s="535"/>
      <c r="VYX12" s="535"/>
      <c r="VYY12" s="535"/>
      <c r="VYZ12" s="535"/>
      <c r="VZA12" s="535"/>
      <c r="VZB12" s="535"/>
      <c r="VZC12" s="535"/>
      <c r="VZD12" s="535"/>
      <c r="VZE12" s="535"/>
      <c r="VZF12" s="535"/>
      <c r="VZG12" s="535"/>
      <c r="VZH12" s="535"/>
      <c r="VZI12" s="535"/>
      <c r="VZJ12" s="535"/>
      <c r="VZK12" s="535"/>
      <c r="VZL12" s="535"/>
      <c r="VZM12" s="535"/>
      <c r="VZN12" s="535"/>
      <c r="VZO12" s="535"/>
      <c r="VZP12" s="535"/>
      <c r="VZQ12" s="535"/>
      <c r="VZR12" s="535"/>
      <c r="VZS12" s="535"/>
      <c r="VZT12" s="535"/>
      <c r="VZU12" s="535"/>
      <c r="VZV12" s="535"/>
      <c r="VZW12" s="535"/>
      <c r="VZX12" s="535"/>
      <c r="VZY12" s="535"/>
      <c r="VZZ12" s="535"/>
      <c r="WAA12" s="535"/>
      <c r="WAB12" s="535"/>
      <c r="WAC12" s="535"/>
      <c r="WAD12" s="535"/>
      <c r="WAE12" s="535"/>
      <c r="WAF12" s="535"/>
      <c r="WAG12" s="535"/>
      <c r="WAH12" s="535"/>
      <c r="WAI12" s="535"/>
      <c r="WAJ12" s="535"/>
      <c r="WAK12" s="535"/>
      <c r="WAL12" s="535"/>
      <c r="WAM12" s="535"/>
      <c r="WAN12" s="535"/>
      <c r="WAO12" s="535"/>
      <c r="WAP12" s="535"/>
      <c r="WAQ12" s="535"/>
      <c r="WAR12" s="535"/>
      <c r="WAS12" s="535"/>
      <c r="WAT12" s="535"/>
      <c r="WAU12" s="535"/>
      <c r="WAV12" s="535"/>
      <c r="WAW12" s="535"/>
      <c r="WAX12" s="535"/>
      <c r="WAY12" s="535"/>
      <c r="WAZ12" s="535"/>
      <c r="WBA12" s="535"/>
      <c r="WBB12" s="535"/>
      <c r="WBC12" s="535"/>
      <c r="WBD12" s="535"/>
      <c r="WBE12" s="535"/>
      <c r="WBF12" s="535"/>
      <c r="WBG12" s="535"/>
      <c r="WBH12" s="535"/>
      <c r="WBI12" s="535"/>
      <c r="WBJ12" s="535"/>
      <c r="WBK12" s="535"/>
      <c r="WBL12" s="535"/>
      <c r="WBM12" s="535"/>
      <c r="WBN12" s="535"/>
      <c r="WBO12" s="535"/>
      <c r="WBP12" s="535"/>
      <c r="WBQ12" s="535"/>
      <c r="WBR12" s="535"/>
      <c r="WBS12" s="535"/>
      <c r="WBT12" s="535"/>
      <c r="WBU12" s="535"/>
      <c r="WBV12" s="535"/>
      <c r="WBW12" s="535"/>
      <c r="WBX12" s="535"/>
      <c r="WBY12" s="535"/>
      <c r="WBZ12" s="535"/>
      <c r="WCA12" s="535"/>
      <c r="WCB12" s="535"/>
      <c r="WCC12" s="535"/>
      <c r="WCD12" s="535"/>
      <c r="WCE12" s="535"/>
      <c r="WCF12" s="535"/>
      <c r="WCG12" s="535"/>
      <c r="WCH12" s="535"/>
      <c r="WCI12" s="535"/>
      <c r="WCJ12" s="535"/>
      <c r="WCK12" s="535"/>
      <c r="WCL12" s="535"/>
      <c r="WCM12" s="535"/>
      <c r="WCN12" s="535"/>
      <c r="WCO12" s="535"/>
      <c r="WCP12" s="535"/>
      <c r="WCQ12" s="535"/>
      <c r="WCR12" s="535"/>
      <c r="WCS12" s="535"/>
      <c r="WCT12" s="535"/>
      <c r="WCU12" s="535"/>
      <c r="WCV12" s="535"/>
      <c r="WCW12" s="535"/>
      <c r="WCX12" s="535"/>
      <c r="WCY12" s="535"/>
      <c r="WCZ12" s="535"/>
      <c r="WDA12" s="535"/>
      <c r="WDB12" s="535"/>
      <c r="WDC12" s="535"/>
      <c r="WDD12" s="535"/>
      <c r="WDE12" s="535"/>
      <c r="WDF12" s="535"/>
      <c r="WDG12" s="535"/>
      <c r="WDH12" s="535"/>
      <c r="WDI12" s="535"/>
      <c r="WDJ12" s="535"/>
      <c r="WDK12" s="535"/>
      <c r="WDL12" s="535"/>
      <c r="WDM12" s="535"/>
      <c r="WDN12" s="535"/>
      <c r="WDO12" s="535"/>
      <c r="WDP12" s="535"/>
      <c r="WDQ12" s="535"/>
      <c r="WDR12" s="535"/>
      <c r="WDS12" s="535"/>
      <c r="WDT12" s="535"/>
      <c r="WDU12" s="535"/>
      <c r="WDV12" s="535"/>
      <c r="WDW12" s="535"/>
      <c r="WDX12" s="535"/>
      <c r="WDY12" s="535"/>
      <c r="WDZ12" s="535"/>
      <c r="WEA12" s="535"/>
      <c r="WEB12" s="535"/>
      <c r="WEC12" s="535"/>
      <c r="WED12" s="535"/>
      <c r="WEE12" s="535"/>
      <c r="WEF12" s="535"/>
      <c r="WEG12" s="535"/>
      <c r="WEH12" s="535"/>
      <c r="WEI12" s="535"/>
      <c r="WEJ12" s="535"/>
      <c r="WEK12" s="535"/>
      <c r="WEL12" s="535"/>
      <c r="WEM12" s="535"/>
      <c r="WEN12" s="535"/>
      <c r="WEO12" s="535"/>
      <c r="WEP12" s="535"/>
      <c r="WEQ12" s="535"/>
      <c r="WER12" s="535"/>
      <c r="WES12" s="535"/>
      <c r="WET12" s="535"/>
      <c r="WEU12" s="535"/>
      <c r="WEV12" s="535"/>
      <c r="WEW12" s="535"/>
      <c r="WEX12" s="535"/>
      <c r="WEY12" s="535"/>
      <c r="WEZ12" s="535"/>
      <c r="WFA12" s="535"/>
      <c r="WFB12" s="535"/>
      <c r="WFC12" s="535"/>
      <c r="WFD12" s="535"/>
      <c r="WFE12" s="535"/>
      <c r="WFF12" s="535"/>
      <c r="WFG12" s="535"/>
      <c r="WFH12" s="535"/>
      <c r="WFI12" s="535"/>
      <c r="WFJ12" s="535"/>
      <c r="WFK12" s="535"/>
      <c r="WFL12" s="535"/>
      <c r="WFM12" s="535"/>
      <c r="WFN12" s="535"/>
      <c r="WFO12" s="535"/>
      <c r="WFP12" s="535"/>
      <c r="WFQ12" s="535"/>
      <c r="WFR12" s="535"/>
      <c r="WFS12" s="535"/>
      <c r="WFT12" s="535"/>
      <c r="WFU12" s="535"/>
      <c r="WFV12" s="535"/>
      <c r="WFW12" s="535"/>
      <c r="WFX12" s="535"/>
      <c r="WFY12" s="535"/>
      <c r="WFZ12" s="535"/>
      <c r="WGA12" s="535"/>
      <c r="WGB12" s="535"/>
      <c r="WGC12" s="535"/>
      <c r="WGD12" s="535"/>
      <c r="WGE12" s="535"/>
      <c r="WGF12" s="535"/>
      <c r="WGG12" s="535"/>
      <c r="WGH12" s="535"/>
      <c r="WGI12" s="535"/>
      <c r="WGJ12" s="535"/>
      <c r="WGK12" s="535"/>
      <c r="WGL12" s="535"/>
      <c r="WGM12" s="535"/>
      <c r="WGN12" s="535"/>
      <c r="WGO12" s="535"/>
      <c r="WGP12" s="535"/>
      <c r="WGQ12" s="535"/>
      <c r="WGR12" s="535"/>
      <c r="WGS12" s="535"/>
      <c r="WGT12" s="535"/>
      <c r="WGU12" s="535"/>
      <c r="WGV12" s="535"/>
      <c r="WGW12" s="535"/>
      <c r="WGX12" s="535"/>
      <c r="WGY12" s="535"/>
      <c r="WGZ12" s="535"/>
      <c r="WHA12" s="535"/>
      <c r="WHB12" s="535"/>
      <c r="WHC12" s="535"/>
      <c r="WHD12" s="535"/>
      <c r="WHE12" s="535"/>
      <c r="WHF12" s="535"/>
      <c r="WHG12" s="535"/>
      <c r="WHH12" s="535"/>
      <c r="WHI12" s="535"/>
      <c r="WHJ12" s="535"/>
      <c r="WHK12" s="535"/>
      <c r="WHL12" s="535"/>
      <c r="WHM12" s="535"/>
      <c r="WHN12" s="535"/>
      <c r="WHO12" s="535"/>
      <c r="WHP12" s="535"/>
      <c r="WHQ12" s="535"/>
      <c r="WHR12" s="535"/>
      <c r="WHS12" s="535"/>
      <c r="WHT12" s="535"/>
      <c r="WHU12" s="535"/>
      <c r="WHV12" s="535"/>
      <c r="WHW12" s="535"/>
      <c r="WHX12" s="535"/>
      <c r="WHY12" s="535"/>
      <c r="WHZ12" s="535"/>
      <c r="WIA12" s="535"/>
      <c r="WIB12" s="535"/>
      <c r="WIC12" s="535"/>
      <c r="WID12" s="535"/>
      <c r="WIE12" s="535"/>
      <c r="WIF12" s="535"/>
      <c r="WIG12" s="535"/>
      <c r="WIH12" s="535"/>
      <c r="WII12" s="535"/>
      <c r="WIJ12" s="535"/>
      <c r="WIK12" s="535"/>
      <c r="WIL12" s="535"/>
      <c r="WIM12" s="535"/>
      <c r="WIN12" s="535"/>
      <c r="WIO12" s="535"/>
      <c r="WIP12" s="535"/>
      <c r="WIQ12" s="535"/>
      <c r="WIR12" s="535"/>
      <c r="WIS12" s="535"/>
      <c r="WIT12" s="535"/>
      <c r="WIU12" s="535"/>
      <c r="WIV12" s="535"/>
      <c r="WIW12" s="535"/>
      <c r="WIX12" s="535"/>
      <c r="WIY12" s="535"/>
      <c r="WIZ12" s="535"/>
      <c r="WJA12" s="535"/>
      <c r="WJB12" s="535"/>
      <c r="WJC12" s="535"/>
      <c r="WJD12" s="535"/>
      <c r="WJE12" s="535"/>
      <c r="WJF12" s="535"/>
      <c r="WJG12" s="535"/>
      <c r="WJH12" s="535"/>
      <c r="WJI12" s="535"/>
      <c r="WJJ12" s="535"/>
      <c r="WJK12" s="535"/>
      <c r="WJL12" s="535"/>
      <c r="WJM12" s="535"/>
      <c r="WJN12" s="535"/>
      <c r="WJO12" s="535"/>
      <c r="WJP12" s="535"/>
      <c r="WJQ12" s="535"/>
      <c r="WJR12" s="535"/>
      <c r="WJS12" s="535"/>
      <c r="WJT12" s="535"/>
      <c r="WJU12" s="535"/>
      <c r="WJV12" s="535"/>
      <c r="WJW12" s="535"/>
      <c r="WJX12" s="535"/>
      <c r="WJY12" s="535"/>
      <c r="WJZ12" s="535"/>
      <c r="WKA12" s="535"/>
      <c r="WKB12" s="535"/>
      <c r="WKC12" s="535"/>
      <c r="WKD12" s="535"/>
      <c r="WKE12" s="535"/>
      <c r="WKF12" s="535"/>
      <c r="WKG12" s="535"/>
      <c r="WKH12" s="535"/>
      <c r="WKI12" s="535"/>
      <c r="WKJ12" s="535"/>
      <c r="WKK12" s="535"/>
      <c r="WKL12" s="535"/>
      <c r="WKM12" s="535"/>
      <c r="WKN12" s="535"/>
      <c r="WKO12" s="535"/>
      <c r="WKP12" s="535"/>
      <c r="WKQ12" s="535"/>
      <c r="WKR12" s="535"/>
      <c r="WKS12" s="535"/>
      <c r="WKT12" s="535"/>
      <c r="WKU12" s="535"/>
      <c r="WKV12" s="535"/>
      <c r="WKW12" s="535"/>
      <c r="WKX12" s="535"/>
      <c r="WKY12" s="535"/>
      <c r="WKZ12" s="535"/>
      <c r="WLA12" s="535"/>
      <c r="WLB12" s="535"/>
      <c r="WLC12" s="535"/>
      <c r="WLD12" s="535"/>
      <c r="WLE12" s="535"/>
      <c r="WLF12" s="535"/>
      <c r="WLG12" s="535"/>
      <c r="WLH12" s="535"/>
      <c r="WLI12" s="535"/>
      <c r="WLJ12" s="535"/>
      <c r="WLK12" s="535"/>
      <c r="WLL12" s="535"/>
      <c r="WLM12" s="535"/>
      <c r="WLN12" s="535"/>
      <c r="WLO12" s="535"/>
      <c r="WLP12" s="535"/>
      <c r="WLQ12" s="535"/>
      <c r="WLR12" s="535"/>
      <c r="WLS12" s="535"/>
      <c r="WLT12" s="535"/>
      <c r="WLU12" s="535"/>
      <c r="WLV12" s="535"/>
      <c r="WLW12" s="535"/>
      <c r="WLX12" s="535"/>
      <c r="WLY12" s="535"/>
      <c r="WLZ12" s="535"/>
      <c r="WMA12" s="535"/>
      <c r="WMB12" s="535"/>
      <c r="WMC12" s="535"/>
      <c r="WMD12" s="535"/>
      <c r="WME12" s="535"/>
      <c r="WMF12" s="535"/>
      <c r="WMG12" s="535"/>
      <c r="WMH12" s="535"/>
      <c r="WMI12" s="535"/>
      <c r="WMJ12" s="535"/>
      <c r="WMK12" s="535"/>
      <c r="WML12" s="535"/>
      <c r="WMM12" s="535"/>
      <c r="WMN12" s="535"/>
      <c r="WMO12" s="535"/>
      <c r="WMP12" s="535"/>
      <c r="WMQ12" s="535"/>
      <c r="WMR12" s="535"/>
      <c r="WMS12" s="535"/>
      <c r="WMT12" s="535"/>
      <c r="WMU12" s="535"/>
      <c r="WMV12" s="535"/>
      <c r="WMW12" s="535"/>
      <c r="WMX12" s="535"/>
      <c r="WMY12" s="535"/>
      <c r="WMZ12" s="535"/>
      <c r="WNA12" s="535"/>
      <c r="WNB12" s="535"/>
      <c r="WNC12" s="535"/>
      <c r="WND12" s="535"/>
      <c r="WNE12" s="535"/>
      <c r="WNF12" s="535"/>
      <c r="WNG12" s="535"/>
      <c r="WNH12" s="535"/>
      <c r="WNI12" s="535"/>
      <c r="WNJ12" s="535"/>
      <c r="WNK12" s="535"/>
      <c r="WNL12" s="535"/>
      <c r="WNM12" s="535"/>
      <c r="WNN12" s="535"/>
      <c r="WNO12" s="535"/>
      <c r="WNP12" s="535"/>
      <c r="WNQ12" s="535"/>
      <c r="WNR12" s="535"/>
      <c r="WNS12" s="535"/>
      <c r="WNT12" s="535"/>
      <c r="WNU12" s="535"/>
      <c r="WNV12" s="535"/>
      <c r="WNW12" s="535"/>
      <c r="WNX12" s="535"/>
      <c r="WNY12" s="535"/>
      <c r="WNZ12" s="535"/>
      <c r="WOA12" s="535"/>
      <c r="WOB12" s="535"/>
      <c r="WOC12" s="535"/>
      <c r="WOD12" s="535"/>
      <c r="WOE12" s="535"/>
      <c r="WOF12" s="535"/>
      <c r="WOG12" s="535"/>
      <c r="WOH12" s="535"/>
      <c r="WOI12" s="535"/>
      <c r="WOJ12" s="535"/>
      <c r="WOK12" s="535"/>
      <c r="WOL12" s="535"/>
      <c r="WOM12" s="535"/>
      <c r="WON12" s="535"/>
      <c r="WOO12" s="535"/>
      <c r="WOP12" s="535"/>
      <c r="WOQ12" s="535"/>
      <c r="WOR12" s="535"/>
      <c r="WOS12" s="535"/>
      <c r="WOT12" s="535"/>
      <c r="WOU12" s="535"/>
      <c r="WOV12" s="535"/>
      <c r="WOW12" s="535"/>
      <c r="WOX12" s="535"/>
      <c r="WOY12" s="535"/>
      <c r="WOZ12" s="535"/>
      <c r="WPA12" s="535"/>
      <c r="WPB12" s="535"/>
      <c r="WPC12" s="535"/>
      <c r="WPD12" s="535"/>
      <c r="WPE12" s="535"/>
      <c r="WPF12" s="535"/>
      <c r="WPG12" s="535"/>
      <c r="WPH12" s="535"/>
      <c r="WPI12" s="535"/>
      <c r="WPJ12" s="535"/>
      <c r="WPK12" s="535"/>
      <c r="WPL12" s="535"/>
      <c r="WPM12" s="535"/>
      <c r="WPN12" s="535"/>
      <c r="WPO12" s="535"/>
      <c r="WPP12" s="535"/>
      <c r="WPQ12" s="535"/>
      <c r="WPR12" s="535"/>
      <c r="WPS12" s="535"/>
      <c r="WPT12" s="535"/>
      <c r="WPU12" s="535"/>
      <c r="WPV12" s="535"/>
      <c r="WPW12" s="535"/>
      <c r="WPX12" s="535"/>
      <c r="WPY12" s="535"/>
      <c r="WPZ12" s="535"/>
      <c r="WQA12" s="535"/>
      <c r="WQB12" s="535"/>
      <c r="WQC12" s="535"/>
      <c r="WQD12" s="535"/>
      <c r="WQE12" s="535"/>
      <c r="WQF12" s="535"/>
      <c r="WQG12" s="535"/>
      <c r="WQH12" s="535"/>
      <c r="WQI12" s="535"/>
      <c r="WQJ12" s="535"/>
      <c r="WQK12" s="535"/>
      <c r="WQL12" s="535"/>
      <c r="WQM12" s="535"/>
      <c r="WQN12" s="535"/>
      <c r="WQO12" s="535"/>
      <c r="WQP12" s="535"/>
      <c r="WQQ12" s="535"/>
      <c r="WQR12" s="535"/>
      <c r="WQS12" s="535"/>
      <c r="WQT12" s="535"/>
      <c r="WQU12" s="535"/>
      <c r="WQV12" s="535"/>
      <c r="WQW12" s="535"/>
      <c r="WQX12" s="535"/>
      <c r="WQY12" s="535"/>
      <c r="WQZ12" s="535"/>
      <c r="WRA12" s="535"/>
      <c r="WRB12" s="535"/>
      <c r="WRC12" s="535"/>
      <c r="WRD12" s="535"/>
      <c r="WRE12" s="535"/>
      <c r="WRF12" s="535"/>
      <c r="WRG12" s="535"/>
      <c r="WRH12" s="535"/>
      <c r="WRI12" s="535"/>
      <c r="WRJ12" s="535"/>
      <c r="WRK12" s="535"/>
      <c r="WRL12" s="535"/>
      <c r="WRM12" s="535"/>
      <c r="WRN12" s="535"/>
      <c r="WRO12" s="535"/>
      <c r="WRP12" s="535"/>
      <c r="WRQ12" s="535"/>
      <c r="WRR12" s="535"/>
      <c r="WRS12" s="535"/>
      <c r="WRT12" s="535"/>
      <c r="WRU12" s="535"/>
      <c r="WRV12" s="535"/>
      <c r="WRW12" s="535"/>
      <c r="WRX12" s="535"/>
      <c r="WRY12" s="535"/>
      <c r="WRZ12" s="535"/>
      <c r="WSA12" s="535"/>
      <c r="WSB12" s="535"/>
      <c r="WSC12" s="535"/>
      <c r="WSD12" s="535"/>
      <c r="WSE12" s="535"/>
      <c r="WSF12" s="535"/>
      <c r="WSG12" s="535"/>
      <c r="WSH12" s="535"/>
      <c r="WSI12" s="535"/>
      <c r="WSJ12" s="535"/>
      <c r="WSK12" s="535"/>
      <c r="WSL12" s="535"/>
      <c r="WSM12" s="535"/>
      <c r="WSN12" s="535"/>
      <c r="WSO12" s="535"/>
      <c r="WSP12" s="535"/>
      <c r="WSQ12" s="535"/>
      <c r="WSR12" s="535"/>
      <c r="WSS12" s="535"/>
      <c r="WST12" s="535"/>
      <c r="WSU12" s="535"/>
      <c r="WSV12" s="535"/>
      <c r="WSW12" s="535"/>
      <c r="WSX12" s="535"/>
      <c r="WSY12" s="535"/>
      <c r="WSZ12" s="535"/>
      <c r="WTA12" s="535"/>
      <c r="WTB12" s="535"/>
      <c r="WTC12" s="535"/>
      <c r="WTD12" s="535"/>
      <c r="WTE12" s="535"/>
      <c r="WTF12" s="535"/>
      <c r="WTG12" s="535"/>
      <c r="WTH12" s="535"/>
      <c r="WTI12" s="535"/>
      <c r="WTJ12" s="535"/>
      <c r="WTK12" s="535"/>
      <c r="WTL12" s="535"/>
      <c r="WTM12" s="535"/>
      <c r="WTN12" s="535"/>
      <c r="WTO12" s="535"/>
      <c r="WTP12" s="535"/>
      <c r="WTQ12" s="535"/>
      <c r="WTR12" s="535"/>
      <c r="WTS12" s="535"/>
      <c r="WTT12" s="535"/>
      <c r="WTU12" s="535"/>
      <c r="WTV12" s="535"/>
      <c r="WTW12" s="535"/>
      <c r="WTX12" s="535"/>
      <c r="WTY12" s="535"/>
      <c r="WTZ12" s="535"/>
      <c r="WUA12" s="535"/>
      <c r="WUB12" s="535"/>
      <c r="WUC12" s="535"/>
      <c r="WUD12" s="535"/>
      <c r="WUE12" s="535"/>
      <c r="WUF12" s="535"/>
      <c r="WUG12" s="535"/>
      <c r="WUH12" s="535"/>
      <c r="WUI12" s="535"/>
      <c r="WUJ12" s="535"/>
      <c r="WUK12" s="535"/>
      <c r="WUL12" s="535"/>
      <c r="WUM12" s="535"/>
      <c r="WUN12" s="535"/>
      <c r="WUO12" s="535"/>
      <c r="WUP12" s="535"/>
      <c r="WUQ12" s="535"/>
      <c r="WUR12" s="535"/>
      <c r="WUS12" s="535"/>
      <c r="WUT12" s="535"/>
      <c r="WUU12" s="535"/>
      <c r="WUV12" s="535"/>
      <c r="WUW12" s="535"/>
      <c r="WUX12" s="535"/>
      <c r="WUY12" s="535"/>
      <c r="WUZ12" s="535"/>
      <c r="WVA12" s="535"/>
      <c r="WVB12" s="535"/>
      <c r="WVC12" s="535"/>
      <c r="WVD12" s="535"/>
      <c r="WVE12" s="535"/>
      <c r="WVF12" s="535"/>
      <c r="WVG12" s="535"/>
      <c r="WVH12" s="535"/>
      <c r="WVI12" s="535"/>
      <c r="WVJ12" s="535"/>
      <c r="WVK12" s="535"/>
      <c r="WVL12" s="535"/>
      <c r="WVM12" s="535"/>
      <c r="WVN12" s="535"/>
      <c r="WVO12" s="535"/>
      <c r="WVP12" s="535"/>
      <c r="WVQ12" s="535"/>
      <c r="WVR12" s="535"/>
      <c r="WVS12" s="535"/>
      <c r="WVT12" s="535"/>
      <c r="WVU12" s="535"/>
      <c r="WVV12" s="535"/>
      <c r="WVW12" s="535"/>
      <c r="WVX12" s="535"/>
      <c r="WVY12" s="535"/>
      <c r="WVZ12" s="535"/>
      <c r="WWA12" s="535"/>
      <c r="WWB12" s="535"/>
      <c r="WWC12" s="535"/>
      <c r="WWD12" s="535"/>
      <c r="WWE12" s="535"/>
      <c r="WWF12" s="535"/>
    </row>
    <row r="13" spans="1:783 12825:16152" ht="5.25" customHeight="1" x14ac:dyDescent="0.25">
      <c r="A13" s="1509"/>
      <c r="B13" s="535"/>
      <c r="C13" s="1898"/>
      <c r="D13" s="1898"/>
      <c r="E13" s="1898"/>
      <c r="F13" s="1898"/>
      <c r="G13" s="1898"/>
      <c r="H13" s="1898"/>
      <c r="I13" s="1898"/>
      <c r="J13" s="1898"/>
      <c r="K13" s="1898"/>
      <c r="L13" s="1898"/>
      <c r="M13" s="1898"/>
      <c r="N13" s="1898"/>
      <c r="O13" s="1898"/>
      <c r="P13" s="1898"/>
      <c r="Q13" s="1898"/>
      <c r="R13" s="1898"/>
      <c r="S13" s="1898"/>
      <c r="T13" s="1898"/>
      <c r="U13" s="1898"/>
      <c r="V13" s="535"/>
      <c r="W13" s="535"/>
      <c r="X13" s="1509"/>
      <c r="Y13" s="1509"/>
      <c r="IX13" s="535"/>
      <c r="IY13" s="535"/>
      <c r="IZ13" s="535"/>
      <c r="JA13" s="535"/>
      <c r="JB13" s="535"/>
      <c r="JC13" s="535"/>
      <c r="JD13" s="535"/>
      <c r="JE13" s="535"/>
      <c r="JF13" s="535"/>
      <c r="JG13" s="535"/>
      <c r="JH13" s="535"/>
      <c r="JI13" s="535"/>
      <c r="JJ13" s="535"/>
      <c r="JK13" s="535"/>
      <c r="JL13" s="535"/>
      <c r="JM13" s="535"/>
      <c r="JN13" s="535"/>
      <c r="JO13" s="535"/>
      <c r="JP13" s="535"/>
      <c r="JQ13" s="535"/>
      <c r="JR13" s="535"/>
      <c r="JS13" s="535"/>
      <c r="JT13" s="535"/>
      <c r="JU13" s="535"/>
      <c r="JV13" s="535"/>
      <c r="JW13" s="535"/>
      <c r="JX13" s="535"/>
      <c r="JY13" s="535"/>
      <c r="JZ13" s="535"/>
      <c r="KA13" s="535"/>
      <c r="KB13" s="535"/>
      <c r="KC13" s="535"/>
      <c r="KD13" s="535"/>
      <c r="KE13" s="535"/>
      <c r="KF13" s="535"/>
      <c r="KG13" s="535"/>
      <c r="KH13" s="535"/>
      <c r="KI13" s="535"/>
      <c r="KJ13" s="535"/>
      <c r="KK13" s="535"/>
      <c r="KL13" s="535"/>
      <c r="KM13" s="535"/>
      <c r="KN13" s="535"/>
      <c r="KO13" s="535"/>
      <c r="KP13" s="535"/>
      <c r="KQ13" s="535"/>
      <c r="KR13" s="535"/>
      <c r="KS13" s="535"/>
      <c r="KT13" s="535"/>
      <c r="KU13" s="535"/>
      <c r="KV13" s="535"/>
      <c r="KW13" s="535"/>
      <c r="KX13" s="535"/>
      <c r="KY13" s="535"/>
      <c r="KZ13" s="535"/>
      <c r="LA13" s="535"/>
      <c r="LB13" s="535"/>
      <c r="LC13" s="535"/>
      <c r="LD13" s="535"/>
      <c r="LE13" s="535"/>
      <c r="LF13" s="535"/>
      <c r="LG13" s="535"/>
      <c r="LH13" s="535"/>
      <c r="LI13" s="535"/>
      <c r="LJ13" s="535"/>
      <c r="LK13" s="535"/>
      <c r="LL13" s="535"/>
      <c r="LM13" s="535"/>
      <c r="LN13" s="535"/>
      <c r="LO13" s="535"/>
      <c r="LP13" s="535"/>
      <c r="LQ13" s="535"/>
      <c r="LR13" s="535"/>
      <c r="LS13" s="535"/>
      <c r="LT13" s="535"/>
      <c r="LU13" s="535"/>
      <c r="LV13" s="535"/>
      <c r="LW13" s="535"/>
      <c r="LX13" s="535"/>
      <c r="LY13" s="535"/>
      <c r="LZ13" s="535"/>
      <c r="MA13" s="535"/>
      <c r="MB13" s="535"/>
      <c r="MC13" s="535"/>
      <c r="MD13" s="535"/>
      <c r="ME13" s="535"/>
      <c r="MF13" s="535"/>
      <c r="MG13" s="535"/>
      <c r="MH13" s="535"/>
      <c r="MI13" s="535"/>
      <c r="MJ13" s="535"/>
      <c r="MK13" s="535"/>
      <c r="ML13" s="535"/>
      <c r="MM13" s="535"/>
      <c r="MN13" s="535"/>
      <c r="MO13" s="535"/>
      <c r="MP13" s="535"/>
      <c r="MQ13" s="535"/>
      <c r="MR13" s="535"/>
      <c r="MS13" s="535"/>
      <c r="MT13" s="535"/>
      <c r="MU13" s="535"/>
      <c r="MV13" s="535"/>
      <c r="MW13" s="535"/>
      <c r="MX13" s="535"/>
      <c r="MY13" s="535"/>
      <c r="MZ13" s="535"/>
      <c r="NA13" s="535"/>
      <c r="NB13" s="535"/>
      <c r="NC13" s="535"/>
      <c r="ND13" s="535"/>
      <c r="NE13" s="535"/>
      <c r="NF13" s="535"/>
      <c r="NG13" s="535"/>
      <c r="NH13" s="535"/>
      <c r="NI13" s="535"/>
      <c r="NJ13" s="535"/>
      <c r="NK13" s="535"/>
      <c r="NL13" s="535"/>
      <c r="NM13" s="535"/>
      <c r="NN13" s="535"/>
      <c r="NO13" s="535"/>
      <c r="NP13" s="535"/>
      <c r="NQ13" s="535"/>
      <c r="NR13" s="535"/>
      <c r="NS13" s="535"/>
      <c r="NT13" s="535"/>
      <c r="NU13" s="535"/>
      <c r="NV13" s="535"/>
      <c r="NW13" s="535"/>
      <c r="NX13" s="535"/>
      <c r="NY13" s="535"/>
      <c r="NZ13" s="535"/>
      <c r="OA13" s="535"/>
      <c r="OB13" s="535"/>
      <c r="OC13" s="535"/>
      <c r="OD13" s="535"/>
      <c r="OE13" s="535"/>
      <c r="OF13" s="535"/>
      <c r="OG13" s="535"/>
      <c r="OH13" s="535"/>
      <c r="OI13" s="535"/>
      <c r="OJ13" s="535"/>
      <c r="OK13" s="535"/>
      <c r="OL13" s="535"/>
      <c r="OM13" s="535"/>
      <c r="ON13" s="535"/>
      <c r="OO13" s="535"/>
      <c r="OP13" s="535"/>
      <c r="OQ13" s="535"/>
      <c r="OR13" s="535"/>
      <c r="OS13" s="535"/>
      <c r="OT13" s="535"/>
      <c r="OU13" s="535"/>
      <c r="OV13" s="535"/>
      <c r="OW13" s="535"/>
      <c r="OX13" s="535"/>
      <c r="OY13" s="535"/>
      <c r="OZ13" s="535"/>
      <c r="PA13" s="535"/>
      <c r="PB13" s="535"/>
      <c r="PC13" s="535"/>
      <c r="PD13" s="535"/>
      <c r="PE13" s="535"/>
      <c r="PF13" s="535"/>
      <c r="PG13" s="535"/>
      <c r="PH13" s="535"/>
      <c r="PI13" s="535"/>
      <c r="PJ13" s="535"/>
      <c r="PK13" s="535"/>
      <c r="PL13" s="535"/>
      <c r="PM13" s="535"/>
      <c r="PN13" s="535"/>
      <c r="PO13" s="535"/>
      <c r="PP13" s="535"/>
      <c r="PQ13" s="535"/>
      <c r="PR13" s="535"/>
      <c r="PS13" s="535"/>
      <c r="PT13" s="535"/>
      <c r="PU13" s="535"/>
      <c r="PV13" s="535"/>
      <c r="PW13" s="535"/>
      <c r="PX13" s="535"/>
      <c r="PY13" s="535"/>
      <c r="PZ13" s="535"/>
      <c r="QA13" s="535"/>
      <c r="QB13" s="535"/>
      <c r="QC13" s="535"/>
      <c r="QD13" s="535"/>
      <c r="QE13" s="535"/>
      <c r="QF13" s="535"/>
      <c r="QG13" s="535"/>
      <c r="QH13" s="535"/>
      <c r="QI13" s="535"/>
      <c r="QJ13" s="535"/>
      <c r="QK13" s="535"/>
      <c r="QL13" s="535"/>
      <c r="QM13" s="535"/>
      <c r="QN13" s="535"/>
      <c r="QO13" s="535"/>
      <c r="QP13" s="535"/>
      <c r="QQ13" s="535"/>
      <c r="QR13" s="535"/>
      <c r="QS13" s="535"/>
      <c r="QT13" s="535"/>
      <c r="QU13" s="535"/>
      <c r="QV13" s="535"/>
      <c r="QW13" s="535"/>
      <c r="QX13" s="535"/>
      <c r="QY13" s="535"/>
      <c r="QZ13" s="535"/>
      <c r="RA13" s="535"/>
      <c r="RB13" s="535"/>
      <c r="RC13" s="535"/>
      <c r="RD13" s="535"/>
      <c r="RE13" s="535"/>
      <c r="RF13" s="535"/>
      <c r="RG13" s="535"/>
      <c r="RH13" s="535"/>
      <c r="RI13" s="535"/>
      <c r="RJ13" s="535"/>
      <c r="RK13" s="535"/>
      <c r="RL13" s="535"/>
      <c r="RM13" s="535"/>
      <c r="RN13" s="535"/>
      <c r="RO13" s="535"/>
      <c r="RP13" s="535"/>
      <c r="RQ13" s="535"/>
      <c r="RR13" s="535"/>
      <c r="RS13" s="535"/>
      <c r="RT13" s="535"/>
      <c r="RU13" s="535"/>
      <c r="RV13" s="535"/>
      <c r="RW13" s="535"/>
      <c r="RX13" s="535"/>
      <c r="RY13" s="535"/>
      <c r="RZ13" s="535"/>
      <c r="SA13" s="535"/>
      <c r="SB13" s="535"/>
      <c r="SC13" s="535"/>
      <c r="SD13" s="535"/>
      <c r="SE13" s="535"/>
      <c r="SF13" s="535"/>
      <c r="SG13" s="535"/>
      <c r="SH13" s="535"/>
      <c r="SI13" s="535"/>
      <c r="SJ13" s="535"/>
      <c r="SK13" s="535"/>
      <c r="SL13" s="535"/>
      <c r="SM13" s="535"/>
      <c r="SN13" s="535"/>
      <c r="SO13" s="535"/>
      <c r="SP13" s="535"/>
      <c r="SQ13" s="535"/>
      <c r="SR13" s="535"/>
      <c r="SS13" s="535"/>
      <c r="ST13" s="535"/>
      <c r="SU13" s="535"/>
      <c r="SV13" s="535"/>
      <c r="SW13" s="535"/>
      <c r="SX13" s="535"/>
      <c r="SY13" s="535"/>
      <c r="SZ13" s="535"/>
      <c r="TA13" s="535"/>
      <c r="TB13" s="535"/>
      <c r="TC13" s="535"/>
      <c r="TD13" s="535"/>
      <c r="TE13" s="535"/>
      <c r="TF13" s="535"/>
      <c r="TG13" s="535"/>
      <c r="TH13" s="535"/>
      <c r="TI13" s="535"/>
      <c r="TJ13" s="535"/>
      <c r="TK13" s="535"/>
      <c r="TL13" s="535"/>
      <c r="TM13" s="535"/>
      <c r="TN13" s="535"/>
      <c r="TO13" s="535"/>
      <c r="TP13" s="535"/>
      <c r="TQ13" s="535"/>
      <c r="TR13" s="535"/>
      <c r="TS13" s="535"/>
      <c r="TT13" s="535"/>
      <c r="TU13" s="535"/>
      <c r="TV13" s="535"/>
      <c r="TW13" s="535"/>
      <c r="TX13" s="535"/>
      <c r="TY13" s="535"/>
      <c r="TZ13" s="535"/>
      <c r="UA13" s="535"/>
      <c r="UB13" s="535"/>
      <c r="UC13" s="535"/>
      <c r="UD13" s="535"/>
      <c r="UE13" s="535"/>
      <c r="UF13" s="535"/>
      <c r="UG13" s="535"/>
      <c r="UH13" s="535"/>
      <c r="UI13" s="535"/>
      <c r="UJ13" s="535"/>
      <c r="UK13" s="535"/>
      <c r="UL13" s="535"/>
      <c r="UM13" s="535"/>
      <c r="UN13" s="535"/>
      <c r="UO13" s="535"/>
      <c r="UP13" s="535"/>
      <c r="UQ13" s="535"/>
      <c r="UR13" s="535"/>
      <c r="US13" s="535"/>
      <c r="UT13" s="535"/>
      <c r="UU13" s="535"/>
      <c r="UV13" s="535"/>
      <c r="UW13" s="535"/>
      <c r="UX13" s="535"/>
      <c r="UY13" s="535"/>
      <c r="UZ13" s="535"/>
      <c r="VA13" s="535"/>
      <c r="VB13" s="535"/>
      <c r="VC13" s="535"/>
      <c r="VD13" s="535"/>
      <c r="VE13" s="535"/>
      <c r="VF13" s="535"/>
      <c r="VG13" s="535"/>
      <c r="VH13" s="535"/>
      <c r="VI13" s="535"/>
      <c r="VJ13" s="535"/>
      <c r="VK13" s="535"/>
      <c r="VL13" s="535"/>
      <c r="VM13" s="535"/>
      <c r="VN13" s="535"/>
      <c r="VO13" s="535"/>
      <c r="VP13" s="535"/>
      <c r="VQ13" s="535"/>
      <c r="VR13" s="535"/>
      <c r="VS13" s="535"/>
      <c r="VT13" s="535"/>
      <c r="VU13" s="535"/>
      <c r="VV13" s="535"/>
      <c r="VW13" s="535"/>
      <c r="VX13" s="535"/>
      <c r="VY13" s="535"/>
      <c r="VZ13" s="535"/>
      <c r="WA13" s="535"/>
      <c r="WB13" s="535"/>
      <c r="WC13" s="535"/>
      <c r="WD13" s="535"/>
      <c r="WE13" s="535"/>
      <c r="WF13" s="535"/>
      <c r="WG13" s="535"/>
      <c r="WH13" s="535"/>
      <c r="WI13" s="535"/>
      <c r="WJ13" s="535"/>
      <c r="WK13" s="535"/>
      <c r="WL13" s="535"/>
      <c r="WM13" s="535"/>
      <c r="WN13" s="535"/>
      <c r="WO13" s="535"/>
      <c r="WP13" s="535"/>
      <c r="WQ13" s="535"/>
      <c r="WR13" s="535"/>
      <c r="WS13" s="535"/>
      <c r="WT13" s="535"/>
      <c r="WU13" s="535"/>
      <c r="WV13" s="535"/>
      <c r="WW13" s="535"/>
      <c r="WX13" s="535"/>
      <c r="WY13" s="535"/>
      <c r="WZ13" s="535"/>
      <c r="XA13" s="535"/>
      <c r="XB13" s="535"/>
      <c r="XC13" s="535"/>
      <c r="XD13" s="535"/>
      <c r="XE13" s="535"/>
      <c r="XF13" s="535"/>
      <c r="XG13" s="535"/>
      <c r="XH13" s="535"/>
      <c r="XI13" s="535"/>
      <c r="XJ13" s="535"/>
      <c r="XK13" s="535"/>
      <c r="XL13" s="535"/>
      <c r="XM13" s="535"/>
      <c r="XN13" s="535"/>
      <c r="XO13" s="535"/>
      <c r="XP13" s="535"/>
      <c r="XQ13" s="535"/>
      <c r="XR13" s="535"/>
      <c r="XS13" s="535"/>
      <c r="XT13" s="535"/>
      <c r="XU13" s="535"/>
      <c r="XV13" s="535"/>
      <c r="XW13" s="535"/>
      <c r="XX13" s="535"/>
      <c r="XY13" s="535"/>
      <c r="XZ13" s="535"/>
      <c r="YA13" s="535"/>
      <c r="YB13" s="535"/>
      <c r="YC13" s="535"/>
      <c r="YD13" s="535"/>
      <c r="YE13" s="535"/>
      <c r="YF13" s="535"/>
      <c r="YG13" s="535"/>
      <c r="YH13" s="535"/>
      <c r="YI13" s="535"/>
      <c r="YJ13" s="535"/>
      <c r="YK13" s="535"/>
      <c r="YL13" s="535"/>
      <c r="YM13" s="535"/>
      <c r="YN13" s="535"/>
      <c r="YO13" s="535"/>
      <c r="YP13" s="535"/>
      <c r="YQ13" s="535"/>
      <c r="YR13" s="535"/>
      <c r="YS13" s="535"/>
      <c r="YT13" s="535"/>
      <c r="YU13" s="535"/>
      <c r="YV13" s="535"/>
      <c r="YW13" s="535"/>
      <c r="YX13" s="535"/>
      <c r="YY13" s="535"/>
      <c r="YZ13" s="535"/>
      <c r="ZA13" s="535"/>
      <c r="ZB13" s="535"/>
      <c r="ZC13" s="535"/>
      <c r="ZD13" s="535"/>
      <c r="ZE13" s="535"/>
      <c r="ZF13" s="535"/>
      <c r="ZG13" s="535"/>
      <c r="ZH13" s="535"/>
      <c r="ZI13" s="535"/>
      <c r="ZJ13" s="535"/>
      <c r="ZK13" s="535"/>
      <c r="ZL13" s="535"/>
      <c r="ZM13" s="535"/>
      <c r="ZN13" s="535"/>
      <c r="ZO13" s="535"/>
      <c r="ZP13" s="535"/>
      <c r="ZQ13" s="535"/>
      <c r="ZR13" s="535"/>
      <c r="ZS13" s="535"/>
      <c r="ZT13" s="535"/>
      <c r="ZU13" s="535"/>
      <c r="ZV13" s="535"/>
      <c r="ZW13" s="535"/>
      <c r="ZX13" s="535"/>
      <c r="ZY13" s="535"/>
      <c r="ZZ13" s="535"/>
      <c r="AAA13" s="535"/>
      <c r="AAB13" s="535"/>
      <c r="AAC13" s="535"/>
      <c r="AAD13" s="535"/>
      <c r="AAE13" s="535"/>
      <c r="AAF13" s="535"/>
      <c r="AAG13" s="535"/>
      <c r="AAH13" s="535"/>
      <c r="AAI13" s="535"/>
      <c r="AAJ13" s="535"/>
      <c r="AAK13" s="535"/>
      <c r="AAL13" s="535"/>
      <c r="AAM13" s="535"/>
      <c r="AAN13" s="535"/>
      <c r="AAO13" s="535"/>
      <c r="AAP13" s="535"/>
      <c r="AAQ13" s="535"/>
      <c r="AAR13" s="535"/>
      <c r="AAS13" s="535"/>
      <c r="AAT13" s="535"/>
      <c r="AAU13" s="535"/>
      <c r="AAV13" s="535"/>
      <c r="AAW13" s="535"/>
      <c r="AAX13" s="535"/>
      <c r="AAY13" s="535"/>
      <c r="AAZ13" s="535"/>
      <c r="ABA13" s="535"/>
      <c r="ABB13" s="535"/>
      <c r="ABC13" s="535"/>
      <c r="ABD13" s="535"/>
      <c r="ABE13" s="535"/>
      <c r="ABF13" s="535"/>
      <c r="ABG13" s="535"/>
      <c r="ABH13" s="535"/>
      <c r="ABI13" s="535"/>
      <c r="ABJ13" s="535"/>
      <c r="ABK13" s="535"/>
      <c r="ABL13" s="535"/>
      <c r="ABM13" s="535"/>
      <c r="ABN13" s="535"/>
      <c r="ABO13" s="535"/>
      <c r="ABP13" s="535"/>
      <c r="ABQ13" s="535"/>
      <c r="ABR13" s="535"/>
      <c r="ABS13" s="535"/>
      <c r="ABT13" s="535"/>
      <c r="ABU13" s="535"/>
      <c r="ABV13" s="535"/>
      <c r="ABW13" s="535"/>
      <c r="ABX13" s="535"/>
      <c r="ABY13" s="535"/>
      <c r="ABZ13" s="535"/>
      <c r="ACA13" s="535"/>
      <c r="ACB13" s="535"/>
      <c r="ACC13" s="535"/>
      <c r="ACD13" s="535"/>
      <c r="ACE13" s="535"/>
      <c r="ACF13" s="535"/>
      <c r="ACG13" s="535"/>
      <c r="ACH13" s="535"/>
      <c r="ACI13" s="535"/>
      <c r="ACJ13" s="535"/>
      <c r="ACK13" s="535"/>
      <c r="ACL13" s="535"/>
      <c r="ACM13" s="535"/>
      <c r="ACN13" s="535"/>
      <c r="ACO13" s="535"/>
      <c r="ACP13" s="535"/>
      <c r="ACQ13" s="535"/>
      <c r="ACR13" s="535"/>
      <c r="ACS13" s="535"/>
      <c r="ACT13" s="535"/>
      <c r="ACU13" s="535"/>
      <c r="ACV13" s="535"/>
      <c r="ACW13" s="535"/>
      <c r="ACX13" s="535"/>
      <c r="ACY13" s="535"/>
      <c r="ACZ13" s="535"/>
      <c r="ADA13" s="535"/>
      <c r="ADB13" s="535"/>
      <c r="ADC13" s="535"/>
      <c r="RYG13" s="535"/>
      <c r="RYH13" s="535"/>
      <c r="RYI13" s="535"/>
      <c r="RYJ13" s="535"/>
      <c r="RYK13" s="535"/>
      <c r="RYL13" s="535"/>
      <c r="RYM13" s="535"/>
      <c r="RYN13" s="535"/>
      <c r="RYO13" s="535"/>
      <c r="RYP13" s="535"/>
      <c r="RYQ13" s="535"/>
      <c r="RYR13" s="535"/>
      <c r="RYS13" s="535"/>
      <c r="RYT13" s="535"/>
      <c r="RYU13" s="535"/>
      <c r="RYV13" s="535"/>
      <c r="RYW13" s="535"/>
      <c r="RYX13" s="535"/>
      <c r="RYY13" s="535"/>
      <c r="RYZ13" s="535"/>
      <c r="RZA13" s="535"/>
      <c r="RZB13" s="535"/>
      <c r="RZC13" s="535"/>
      <c r="RZD13" s="535"/>
      <c r="RZE13" s="535"/>
      <c r="RZF13" s="535"/>
      <c r="RZG13" s="535"/>
      <c r="RZH13" s="535"/>
      <c r="RZI13" s="535"/>
      <c r="RZJ13" s="535"/>
      <c r="RZK13" s="535"/>
      <c r="RZL13" s="535"/>
      <c r="RZM13" s="535"/>
      <c r="RZN13" s="535"/>
      <c r="RZO13" s="535"/>
      <c r="RZP13" s="535"/>
      <c r="RZQ13" s="535"/>
      <c r="RZR13" s="535"/>
      <c r="RZS13" s="535"/>
      <c r="RZT13" s="535"/>
      <c r="RZU13" s="535"/>
      <c r="RZV13" s="535"/>
      <c r="RZW13" s="535"/>
      <c r="RZX13" s="535"/>
      <c r="RZY13" s="535"/>
      <c r="RZZ13" s="535"/>
      <c r="SAA13" s="535"/>
      <c r="SAB13" s="535"/>
      <c r="SAC13" s="535"/>
      <c r="SAD13" s="535"/>
      <c r="SAE13" s="535"/>
      <c r="SAF13" s="535"/>
      <c r="SAG13" s="535"/>
      <c r="SAH13" s="535"/>
      <c r="SAI13" s="535"/>
      <c r="SAJ13" s="535"/>
      <c r="SAK13" s="535"/>
      <c r="SAL13" s="535"/>
      <c r="SAM13" s="535"/>
      <c r="SAN13" s="535"/>
      <c r="SAO13" s="535"/>
      <c r="SAP13" s="535"/>
      <c r="SAQ13" s="535"/>
      <c r="SAR13" s="535"/>
      <c r="SAS13" s="535"/>
      <c r="SAT13" s="535"/>
      <c r="SAU13" s="535"/>
      <c r="SAV13" s="535"/>
      <c r="SAW13" s="535"/>
      <c r="SAX13" s="535"/>
      <c r="SAY13" s="535"/>
      <c r="SAZ13" s="535"/>
      <c r="SBA13" s="535"/>
      <c r="SBB13" s="535"/>
      <c r="SBC13" s="535"/>
      <c r="SBD13" s="535"/>
      <c r="SBE13" s="535"/>
      <c r="SBF13" s="535"/>
      <c r="SBG13" s="535"/>
      <c r="SBH13" s="535"/>
      <c r="SBI13" s="535"/>
      <c r="SBJ13" s="535"/>
      <c r="SBK13" s="535"/>
      <c r="SBL13" s="535"/>
      <c r="SBM13" s="535"/>
      <c r="SBN13" s="535"/>
      <c r="SBO13" s="535"/>
      <c r="SBP13" s="535"/>
      <c r="SBQ13" s="535"/>
      <c r="SBR13" s="535"/>
      <c r="SBS13" s="535"/>
      <c r="SBT13" s="535"/>
      <c r="SBU13" s="535"/>
      <c r="SBV13" s="535"/>
      <c r="SBW13" s="535"/>
      <c r="SBX13" s="535"/>
      <c r="SBY13" s="535"/>
      <c r="SBZ13" s="535"/>
      <c r="SCA13" s="535"/>
      <c r="SCB13" s="535"/>
      <c r="SCC13" s="535"/>
      <c r="SCD13" s="535"/>
      <c r="SCE13" s="535"/>
      <c r="SCF13" s="535"/>
      <c r="SCG13" s="535"/>
      <c r="SCH13" s="535"/>
      <c r="SCI13" s="535"/>
      <c r="SCJ13" s="535"/>
      <c r="SCK13" s="535"/>
      <c r="SCL13" s="535"/>
      <c r="SCM13" s="535"/>
      <c r="SCN13" s="535"/>
      <c r="SCO13" s="535"/>
      <c r="SCP13" s="535"/>
      <c r="SCQ13" s="535"/>
      <c r="SCR13" s="535"/>
      <c r="SCS13" s="535"/>
      <c r="SCT13" s="535"/>
      <c r="SCU13" s="535"/>
      <c r="SCV13" s="535"/>
      <c r="SCW13" s="535"/>
      <c r="SCX13" s="535"/>
      <c r="SCY13" s="535"/>
      <c r="SCZ13" s="535"/>
      <c r="SDA13" s="535"/>
      <c r="SDB13" s="535"/>
      <c r="SDC13" s="535"/>
      <c r="SDD13" s="535"/>
      <c r="SDE13" s="535"/>
      <c r="SDF13" s="535"/>
      <c r="SDG13" s="535"/>
      <c r="SDH13" s="535"/>
      <c r="SDI13" s="535"/>
      <c r="SDJ13" s="535"/>
      <c r="SDK13" s="535"/>
      <c r="SDL13" s="535"/>
      <c r="SDM13" s="535"/>
      <c r="SDN13" s="535"/>
      <c r="SDO13" s="535"/>
      <c r="SDP13" s="535"/>
      <c r="SDQ13" s="535"/>
      <c r="SDR13" s="535"/>
      <c r="SDS13" s="535"/>
      <c r="SDT13" s="535"/>
      <c r="SDU13" s="535"/>
      <c r="SDV13" s="535"/>
      <c r="SDW13" s="535"/>
      <c r="SDX13" s="535"/>
      <c r="SDY13" s="535"/>
      <c r="SDZ13" s="535"/>
      <c r="SEA13" s="535"/>
      <c r="SEB13" s="535"/>
      <c r="SEC13" s="535"/>
      <c r="SED13" s="535"/>
      <c r="SEE13" s="535"/>
      <c r="SEF13" s="535"/>
      <c r="SEG13" s="535"/>
      <c r="SEH13" s="535"/>
      <c r="SEI13" s="535"/>
      <c r="SEJ13" s="535"/>
      <c r="SEK13" s="535"/>
      <c r="SEL13" s="535"/>
      <c r="SEM13" s="535"/>
      <c r="SEN13" s="535"/>
      <c r="SEO13" s="535"/>
      <c r="SEP13" s="535"/>
      <c r="SEQ13" s="535"/>
      <c r="SER13" s="535"/>
      <c r="SES13" s="535"/>
      <c r="SET13" s="535"/>
      <c r="SEU13" s="535"/>
      <c r="SEV13" s="535"/>
      <c r="SEW13" s="535"/>
      <c r="SEX13" s="535"/>
      <c r="SEY13" s="535"/>
      <c r="SEZ13" s="535"/>
      <c r="SFA13" s="535"/>
      <c r="SFB13" s="535"/>
      <c r="SFC13" s="535"/>
      <c r="SFD13" s="535"/>
      <c r="SFE13" s="535"/>
      <c r="SFF13" s="535"/>
      <c r="SFG13" s="535"/>
      <c r="SFH13" s="535"/>
      <c r="SFI13" s="535"/>
      <c r="SFJ13" s="535"/>
      <c r="SFK13" s="535"/>
      <c r="SFL13" s="535"/>
      <c r="SFM13" s="535"/>
      <c r="SFN13" s="535"/>
      <c r="SFO13" s="535"/>
      <c r="SFP13" s="535"/>
      <c r="SFQ13" s="535"/>
      <c r="SFR13" s="535"/>
      <c r="SFS13" s="535"/>
      <c r="SFT13" s="535"/>
      <c r="SFU13" s="535"/>
      <c r="SFV13" s="535"/>
      <c r="SFW13" s="535"/>
      <c r="SFX13" s="535"/>
      <c r="SFY13" s="535"/>
      <c r="SFZ13" s="535"/>
      <c r="SGA13" s="535"/>
      <c r="SGB13" s="535"/>
      <c r="SGC13" s="535"/>
      <c r="SGD13" s="535"/>
      <c r="SGE13" s="535"/>
      <c r="SGF13" s="535"/>
      <c r="SGG13" s="535"/>
      <c r="SGH13" s="535"/>
      <c r="SGI13" s="535"/>
      <c r="SGJ13" s="535"/>
      <c r="SGK13" s="535"/>
      <c r="SGL13" s="535"/>
      <c r="SGM13" s="535"/>
      <c r="SGN13" s="535"/>
      <c r="SGO13" s="535"/>
      <c r="SGP13" s="535"/>
      <c r="SGQ13" s="535"/>
      <c r="SGR13" s="535"/>
      <c r="SGS13" s="535"/>
      <c r="SGT13" s="535"/>
      <c r="SGU13" s="535"/>
      <c r="SGV13" s="535"/>
      <c r="SGW13" s="535"/>
      <c r="SGX13" s="535"/>
      <c r="SGY13" s="535"/>
      <c r="SGZ13" s="535"/>
      <c r="SHA13" s="535"/>
      <c r="SHB13" s="535"/>
      <c r="SHC13" s="535"/>
      <c r="SHD13" s="535"/>
      <c r="SHE13" s="535"/>
      <c r="SHF13" s="535"/>
      <c r="SHG13" s="535"/>
      <c r="SHH13" s="535"/>
      <c r="SHI13" s="535"/>
      <c r="SHJ13" s="535"/>
      <c r="SHK13" s="535"/>
      <c r="SHL13" s="535"/>
      <c r="SHM13" s="535"/>
      <c r="SHN13" s="535"/>
      <c r="SHO13" s="535"/>
      <c r="SHP13" s="535"/>
      <c r="SHQ13" s="535"/>
      <c r="SHR13" s="535"/>
      <c r="SHS13" s="535"/>
      <c r="SHT13" s="535"/>
      <c r="SHU13" s="535"/>
      <c r="SHV13" s="535"/>
      <c r="SHW13" s="535"/>
      <c r="SHX13" s="535"/>
      <c r="SHY13" s="535"/>
      <c r="SHZ13" s="535"/>
      <c r="SIA13" s="535"/>
      <c r="SIB13" s="535"/>
      <c r="SIC13" s="535"/>
      <c r="SID13" s="535"/>
      <c r="SIE13" s="535"/>
      <c r="SIF13" s="535"/>
      <c r="SIG13" s="535"/>
      <c r="SIH13" s="535"/>
      <c r="SII13" s="535"/>
      <c r="SIJ13" s="535"/>
      <c r="SIK13" s="535"/>
      <c r="SIL13" s="535"/>
      <c r="SIM13" s="535"/>
      <c r="SIN13" s="535"/>
      <c r="SIO13" s="535"/>
      <c r="SIP13" s="535"/>
      <c r="SIQ13" s="535"/>
      <c r="SIR13" s="535"/>
      <c r="SIS13" s="535"/>
      <c r="SIT13" s="535"/>
      <c r="SIU13" s="535"/>
      <c r="SIV13" s="535"/>
      <c r="SIW13" s="535"/>
      <c r="SIX13" s="535"/>
      <c r="SIY13" s="535"/>
      <c r="SIZ13" s="535"/>
      <c r="SJA13" s="535"/>
      <c r="SJB13" s="535"/>
      <c r="SJC13" s="535"/>
      <c r="SJD13" s="535"/>
      <c r="SJE13" s="535"/>
      <c r="SJF13" s="535"/>
      <c r="SJG13" s="535"/>
      <c r="SJH13" s="535"/>
      <c r="SJI13" s="535"/>
      <c r="SJJ13" s="535"/>
      <c r="SJK13" s="535"/>
      <c r="SJL13" s="535"/>
      <c r="SJM13" s="535"/>
      <c r="SJN13" s="535"/>
      <c r="SJO13" s="535"/>
      <c r="SJP13" s="535"/>
      <c r="SJQ13" s="535"/>
      <c r="SJR13" s="535"/>
      <c r="SJS13" s="535"/>
      <c r="SJT13" s="535"/>
      <c r="SJU13" s="535"/>
      <c r="SJV13" s="535"/>
      <c r="SJW13" s="535"/>
      <c r="SJX13" s="535"/>
      <c r="SJY13" s="535"/>
      <c r="SJZ13" s="535"/>
      <c r="SKA13" s="535"/>
      <c r="SKB13" s="535"/>
      <c r="SKC13" s="535"/>
      <c r="SKD13" s="535"/>
      <c r="SKE13" s="535"/>
      <c r="SKF13" s="535"/>
      <c r="SKG13" s="535"/>
      <c r="SKH13" s="535"/>
      <c r="SKI13" s="535"/>
      <c r="SKJ13" s="535"/>
      <c r="SKK13" s="535"/>
      <c r="SKL13" s="535"/>
      <c r="SKM13" s="535"/>
      <c r="SKN13" s="535"/>
      <c r="SKO13" s="535"/>
      <c r="SKP13" s="535"/>
      <c r="SKQ13" s="535"/>
      <c r="SKR13" s="535"/>
      <c r="SKS13" s="535"/>
      <c r="SKT13" s="535"/>
      <c r="SKU13" s="535"/>
      <c r="SKV13" s="535"/>
      <c r="SKW13" s="535"/>
      <c r="SKX13" s="535"/>
      <c r="SKY13" s="535"/>
      <c r="SKZ13" s="535"/>
      <c r="SLA13" s="535"/>
      <c r="SLB13" s="535"/>
      <c r="SLC13" s="535"/>
      <c r="SLD13" s="535"/>
      <c r="SLE13" s="535"/>
      <c r="SLF13" s="535"/>
      <c r="SLG13" s="535"/>
      <c r="SLH13" s="535"/>
      <c r="SLI13" s="535"/>
      <c r="SLJ13" s="535"/>
      <c r="SLK13" s="535"/>
      <c r="SLL13" s="535"/>
      <c r="SLM13" s="535"/>
      <c r="SLN13" s="535"/>
      <c r="SLO13" s="535"/>
      <c r="SLP13" s="535"/>
      <c r="SLQ13" s="535"/>
      <c r="SLR13" s="535"/>
      <c r="SLS13" s="535"/>
      <c r="SLT13" s="535"/>
      <c r="SLU13" s="535"/>
      <c r="SLV13" s="535"/>
      <c r="SLW13" s="535"/>
      <c r="SLX13" s="535"/>
      <c r="SLY13" s="535"/>
      <c r="SLZ13" s="535"/>
      <c r="SMA13" s="535"/>
      <c r="SMB13" s="535"/>
      <c r="SMC13" s="535"/>
      <c r="SMD13" s="535"/>
      <c r="SME13" s="535"/>
      <c r="SMF13" s="535"/>
      <c r="SMG13" s="535"/>
      <c r="SMH13" s="535"/>
      <c r="SMI13" s="535"/>
      <c r="SMJ13" s="535"/>
      <c r="SMK13" s="535"/>
      <c r="SML13" s="535"/>
      <c r="SMM13" s="535"/>
      <c r="SMN13" s="535"/>
      <c r="SMO13" s="535"/>
      <c r="SMP13" s="535"/>
      <c r="SMQ13" s="535"/>
      <c r="SMR13" s="535"/>
      <c r="SMS13" s="535"/>
      <c r="SMT13" s="535"/>
      <c r="SMU13" s="535"/>
      <c r="SMV13" s="535"/>
      <c r="SMW13" s="535"/>
      <c r="SMX13" s="535"/>
      <c r="SMY13" s="535"/>
      <c r="SMZ13" s="535"/>
      <c r="SNA13" s="535"/>
      <c r="SNB13" s="535"/>
      <c r="SNC13" s="535"/>
      <c r="SND13" s="535"/>
      <c r="SNE13" s="535"/>
      <c r="SNF13" s="535"/>
      <c r="SNG13" s="535"/>
      <c r="SNH13" s="535"/>
      <c r="SNI13" s="535"/>
      <c r="SNJ13" s="535"/>
      <c r="SNK13" s="535"/>
      <c r="SNL13" s="535"/>
      <c r="SNM13" s="535"/>
      <c r="SNN13" s="535"/>
      <c r="SNO13" s="535"/>
      <c r="SNP13" s="535"/>
      <c r="SNQ13" s="535"/>
      <c r="SNR13" s="535"/>
      <c r="SNS13" s="535"/>
      <c r="SNT13" s="535"/>
      <c r="SNU13" s="535"/>
      <c r="SNV13" s="535"/>
      <c r="SNW13" s="535"/>
      <c r="SNX13" s="535"/>
      <c r="SNY13" s="535"/>
      <c r="SNZ13" s="535"/>
      <c r="SOA13" s="535"/>
      <c r="SOB13" s="535"/>
      <c r="SOC13" s="535"/>
      <c r="SOD13" s="535"/>
      <c r="SOE13" s="535"/>
      <c r="SOF13" s="535"/>
      <c r="SOG13" s="535"/>
      <c r="SOH13" s="535"/>
      <c r="SOI13" s="535"/>
      <c r="SOJ13" s="535"/>
      <c r="SOK13" s="535"/>
      <c r="SOL13" s="535"/>
      <c r="SOM13" s="535"/>
      <c r="SON13" s="535"/>
      <c r="SOO13" s="535"/>
      <c r="SOP13" s="535"/>
      <c r="SOQ13" s="535"/>
      <c r="SOR13" s="535"/>
      <c r="SOS13" s="535"/>
      <c r="SOT13" s="535"/>
      <c r="SOU13" s="535"/>
      <c r="SOV13" s="535"/>
      <c r="SOW13" s="535"/>
      <c r="SOX13" s="535"/>
      <c r="SOY13" s="535"/>
      <c r="SOZ13" s="535"/>
      <c r="SPA13" s="535"/>
      <c r="SPB13" s="535"/>
      <c r="SPC13" s="535"/>
      <c r="SPD13" s="535"/>
      <c r="SPE13" s="535"/>
      <c r="SPF13" s="535"/>
      <c r="SPG13" s="535"/>
      <c r="SPH13" s="535"/>
      <c r="SPI13" s="535"/>
      <c r="SPJ13" s="535"/>
      <c r="SPK13" s="535"/>
      <c r="SPL13" s="535"/>
      <c r="SPM13" s="535"/>
      <c r="SPN13" s="535"/>
      <c r="SPO13" s="535"/>
      <c r="SPP13" s="535"/>
      <c r="SPQ13" s="535"/>
      <c r="SPR13" s="535"/>
      <c r="SPS13" s="535"/>
      <c r="SPT13" s="535"/>
      <c r="SPU13" s="535"/>
      <c r="SPV13" s="535"/>
      <c r="SPW13" s="535"/>
      <c r="SPX13" s="535"/>
      <c r="SPY13" s="535"/>
      <c r="SPZ13" s="535"/>
      <c r="SQA13" s="535"/>
      <c r="SQB13" s="535"/>
      <c r="SQC13" s="535"/>
      <c r="SQD13" s="535"/>
      <c r="SQE13" s="535"/>
      <c r="SQF13" s="535"/>
      <c r="SQG13" s="535"/>
      <c r="SQH13" s="535"/>
      <c r="SQI13" s="535"/>
      <c r="SQJ13" s="535"/>
      <c r="SQK13" s="535"/>
      <c r="SQL13" s="535"/>
      <c r="SQM13" s="535"/>
      <c r="SQN13" s="535"/>
      <c r="SQO13" s="535"/>
      <c r="SQP13" s="535"/>
      <c r="SQQ13" s="535"/>
      <c r="SQR13" s="535"/>
      <c r="SQS13" s="535"/>
      <c r="SQT13" s="535"/>
      <c r="SQU13" s="535"/>
      <c r="SQV13" s="535"/>
      <c r="SQW13" s="535"/>
      <c r="SQX13" s="535"/>
      <c r="SQY13" s="535"/>
      <c r="SQZ13" s="535"/>
      <c r="SRA13" s="535"/>
      <c r="SRB13" s="535"/>
      <c r="SRC13" s="535"/>
      <c r="SRD13" s="535"/>
      <c r="SRE13" s="535"/>
      <c r="SRF13" s="535"/>
      <c r="SRG13" s="535"/>
      <c r="SRH13" s="535"/>
      <c r="SRI13" s="535"/>
      <c r="SRJ13" s="535"/>
      <c r="SRK13" s="535"/>
      <c r="SRL13" s="535"/>
      <c r="SRM13" s="535"/>
      <c r="SRN13" s="535"/>
      <c r="SRO13" s="535"/>
      <c r="SRP13" s="535"/>
      <c r="SRQ13" s="535"/>
      <c r="SRR13" s="535"/>
      <c r="SRS13" s="535"/>
      <c r="SRT13" s="535"/>
      <c r="SRU13" s="535"/>
      <c r="SRV13" s="535"/>
      <c r="SRW13" s="535"/>
      <c r="SRX13" s="535"/>
      <c r="SRY13" s="535"/>
      <c r="SRZ13" s="535"/>
      <c r="SSA13" s="535"/>
      <c r="SSB13" s="535"/>
      <c r="SSC13" s="535"/>
      <c r="SSD13" s="535"/>
      <c r="SSE13" s="535"/>
      <c r="SSF13" s="535"/>
      <c r="SSG13" s="535"/>
      <c r="SSH13" s="535"/>
      <c r="SSI13" s="535"/>
      <c r="SSJ13" s="535"/>
      <c r="SSK13" s="535"/>
      <c r="SSL13" s="535"/>
      <c r="SSM13" s="535"/>
      <c r="SSN13" s="535"/>
      <c r="SSO13" s="535"/>
      <c r="SSP13" s="535"/>
      <c r="SSQ13" s="535"/>
      <c r="SSR13" s="535"/>
      <c r="SSS13" s="535"/>
      <c r="SST13" s="535"/>
      <c r="SSU13" s="535"/>
      <c r="SSV13" s="535"/>
      <c r="SSW13" s="535"/>
      <c r="SSX13" s="535"/>
      <c r="SSY13" s="535"/>
      <c r="SSZ13" s="535"/>
      <c r="STA13" s="535"/>
      <c r="STB13" s="535"/>
      <c r="STC13" s="535"/>
      <c r="STD13" s="535"/>
      <c r="STE13" s="535"/>
      <c r="STF13" s="535"/>
      <c r="STG13" s="535"/>
      <c r="STH13" s="535"/>
      <c r="STI13" s="535"/>
      <c r="STJ13" s="535"/>
      <c r="STK13" s="535"/>
      <c r="STL13" s="535"/>
      <c r="STM13" s="535"/>
      <c r="STN13" s="535"/>
      <c r="STO13" s="535"/>
      <c r="STP13" s="535"/>
      <c r="STQ13" s="535"/>
      <c r="STR13" s="535"/>
      <c r="STS13" s="535"/>
      <c r="STT13" s="535"/>
      <c r="STU13" s="535"/>
      <c r="STV13" s="535"/>
      <c r="STW13" s="535"/>
      <c r="STX13" s="535"/>
      <c r="STY13" s="535"/>
      <c r="STZ13" s="535"/>
      <c r="SUA13" s="535"/>
      <c r="SUB13" s="535"/>
      <c r="SUC13" s="535"/>
      <c r="SUD13" s="535"/>
      <c r="SUE13" s="535"/>
      <c r="SUF13" s="535"/>
      <c r="SUG13" s="535"/>
      <c r="SUH13" s="535"/>
      <c r="SUI13" s="535"/>
      <c r="SUJ13" s="535"/>
      <c r="SUK13" s="535"/>
      <c r="SUL13" s="535"/>
      <c r="SUM13" s="535"/>
      <c r="SUN13" s="535"/>
      <c r="SUO13" s="535"/>
      <c r="SUP13" s="535"/>
      <c r="SUQ13" s="535"/>
      <c r="SUR13" s="535"/>
      <c r="SUS13" s="535"/>
      <c r="SUT13" s="535"/>
      <c r="SUU13" s="535"/>
      <c r="SUV13" s="535"/>
      <c r="SUW13" s="535"/>
      <c r="SUX13" s="535"/>
      <c r="SUY13" s="535"/>
      <c r="SUZ13" s="535"/>
      <c r="SVA13" s="535"/>
      <c r="SVB13" s="535"/>
      <c r="SVC13" s="535"/>
      <c r="SVD13" s="535"/>
      <c r="SVE13" s="535"/>
      <c r="SVF13" s="535"/>
      <c r="SVG13" s="535"/>
      <c r="SVH13" s="535"/>
      <c r="SVI13" s="535"/>
      <c r="SVJ13" s="535"/>
      <c r="SVK13" s="535"/>
      <c r="SVL13" s="535"/>
      <c r="SVM13" s="535"/>
      <c r="SVN13" s="535"/>
      <c r="SVO13" s="535"/>
      <c r="SVP13" s="535"/>
      <c r="SVQ13" s="535"/>
      <c r="SVR13" s="535"/>
      <c r="SVS13" s="535"/>
      <c r="SVT13" s="535"/>
      <c r="SVU13" s="535"/>
      <c r="SVV13" s="535"/>
      <c r="SVW13" s="535"/>
      <c r="SVX13" s="535"/>
      <c r="SVY13" s="535"/>
      <c r="SVZ13" s="535"/>
      <c r="SWA13" s="535"/>
      <c r="SWB13" s="535"/>
      <c r="SWC13" s="535"/>
      <c r="SWD13" s="535"/>
      <c r="SWE13" s="535"/>
      <c r="SWF13" s="535"/>
      <c r="SWG13" s="535"/>
      <c r="SWH13" s="535"/>
      <c r="SWI13" s="535"/>
      <c r="SWJ13" s="535"/>
      <c r="SWK13" s="535"/>
      <c r="SWL13" s="535"/>
      <c r="SWM13" s="535"/>
      <c r="SWN13" s="535"/>
      <c r="SWO13" s="535"/>
      <c r="SWP13" s="535"/>
      <c r="SWQ13" s="535"/>
      <c r="SWR13" s="535"/>
      <c r="SWS13" s="535"/>
      <c r="SWT13" s="535"/>
      <c r="SWU13" s="535"/>
      <c r="SWV13" s="535"/>
      <c r="SWW13" s="535"/>
      <c r="SWX13" s="535"/>
      <c r="SWY13" s="535"/>
      <c r="SWZ13" s="535"/>
      <c r="SXA13" s="535"/>
      <c r="SXB13" s="535"/>
      <c r="SXC13" s="535"/>
      <c r="SXD13" s="535"/>
      <c r="SXE13" s="535"/>
      <c r="SXF13" s="535"/>
      <c r="SXG13" s="535"/>
      <c r="SXH13" s="535"/>
      <c r="SXI13" s="535"/>
      <c r="SXJ13" s="535"/>
      <c r="SXK13" s="535"/>
      <c r="SXL13" s="535"/>
      <c r="SXM13" s="535"/>
      <c r="SXN13" s="535"/>
      <c r="SXO13" s="535"/>
      <c r="SXP13" s="535"/>
      <c r="SXQ13" s="535"/>
      <c r="SXR13" s="535"/>
      <c r="SXS13" s="535"/>
      <c r="SXT13" s="535"/>
      <c r="SXU13" s="535"/>
      <c r="SXV13" s="535"/>
      <c r="SXW13" s="535"/>
      <c r="SXX13" s="535"/>
      <c r="SXY13" s="535"/>
      <c r="SXZ13" s="535"/>
      <c r="SYA13" s="535"/>
      <c r="SYB13" s="535"/>
      <c r="SYC13" s="535"/>
      <c r="SYD13" s="535"/>
      <c r="SYE13" s="535"/>
      <c r="SYF13" s="535"/>
      <c r="SYG13" s="535"/>
      <c r="SYH13" s="535"/>
      <c r="SYI13" s="535"/>
      <c r="SYJ13" s="535"/>
      <c r="SYK13" s="535"/>
      <c r="SYL13" s="535"/>
      <c r="SYM13" s="535"/>
      <c r="SYN13" s="535"/>
      <c r="SYO13" s="535"/>
      <c r="SYP13" s="535"/>
      <c r="SYQ13" s="535"/>
      <c r="SYR13" s="535"/>
      <c r="SYS13" s="535"/>
      <c r="SYT13" s="535"/>
      <c r="SYU13" s="535"/>
      <c r="SYV13" s="535"/>
      <c r="SYW13" s="535"/>
      <c r="SYX13" s="535"/>
      <c r="SYY13" s="535"/>
      <c r="SYZ13" s="535"/>
      <c r="SZA13" s="535"/>
      <c r="SZB13" s="535"/>
      <c r="SZC13" s="535"/>
      <c r="SZD13" s="535"/>
      <c r="SZE13" s="535"/>
      <c r="SZF13" s="535"/>
      <c r="SZG13" s="535"/>
      <c r="SZH13" s="535"/>
      <c r="SZI13" s="535"/>
      <c r="SZJ13" s="535"/>
      <c r="SZK13" s="535"/>
      <c r="SZL13" s="535"/>
      <c r="SZM13" s="535"/>
      <c r="SZN13" s="535"/>
      <c r="SZO13" s="535"/>
      <c r="SZP13" s="535"/>
      <c r="SZQ13" s="535"/>
      <c r="SZR13" s="535"/>
      <c r="SZS13" s="535"/>
      <c r="SZT13" s="535"/>
      <c r="SZU13" s="535"/>
      <c r="SZV13" s="535"/>
      <c r="SZW13" s="535"/>
      <c r="SZX13" s="535"/>
      <c r="SZY13" s="535"/>
      <c r="SZZ13" s="535"/>
      <c r="TAA13" s="535"/>
      <c r="TAB13" s="535"/>
      <c r="TAC13" s="535"/>
      <c r="TAD13" s="535"/>
      <c r="TAE13" s="535"/>
      <c r="TAF13" s="535"/>
      <c r="TAG13" s="535"/>
      <c r="TAH13" s="535"/>
      <c r="TAI13" s="535"/>
      <c r="TAJ13" s="535"/>
      <c r="TAK13" s="535"/>
      <c r="TAL13" s="535"/>
      <c r="TAM13" s="535"/>
      <c r="TAN13" s="535"/>
      <c r="TAO13" s="535"/>
      <c r="TAP13" s="535"/>
      <c r="TAQ13" s="535"/>
      <c r="TAR13" s="535"/>
      <c r="TAS13" s="535"/>
      <c r="TAT13" s="535"/>
      <c r="TAU13" s="535"/>
      <c r="TAV13" s="535"/>
      <c r="TAW13" s="535"/>
      <c r="TAX13" s="535"/>
      <c r="TAY13" s="535"/>
      <c r="TAZ13" s="535"/>
      <c r="TBA13" s="535"/>
      <c r="TBB13" s="535"/>
      <c r="TBC13" s="535"/>
      <c r="TBD13" s="535"/>
      <c r="TBE13" s="535"/>
      <c r="TBF13" s="535"/>
      <c r="TBG13" s="535"/>
      <c r="TBH13" s="535"/>
      <c r="TBI13" s="535"/>
      <c r="TBJ13" s="535"/>
      <c r="TBK13" s="535"/>
      <c r="TBL13" s="535"/>
      <c r="TBM13" s="535"/>
      <c r="TBN13" s="535"/>
      <c r="TBO13" s="535"/>
      <c r="TBP13" s="535"/>
      <c r="TBQ13" s="535"/>
      <c r="TBR13" s="535"/>
      <c r="TBS13" s="535"/>
      <c r="TBT13" s="535"/>
      <c r="TBU13" s="535"/>
      <c r="TBV13" s="535"/>
      <c r="TBW13" s="535"/>
      <c r="TBX13" s="535"/>
      <c r="TBY13" s="535"/>
      <c r="TBZ13" s="535"/>
      <c r="TCA13" s="535"/>
      <c r="TCB13" s="535"/>
      <c r="TCC13" s="535"/>
      <c r="TCD13" s="535"/>
      <c r="TCE13" s="535"/>
      <c r="TCF13" s="535"/>
      <c r="TCG13" s="535"/>
      <c r="TCH13" s="535"/>
      <c r="TCI13" s="535"/>
      <c r="TCJ13" s="535"/>
      <c r="TCK13" s="535"/>
      <c r="TCL13" s="535"/>
      <c r="TCM13" s="535"/>
      <c r="TCN13" s="535"/>
      <c r="TCO13" s="535"/>
      <c r="TCP13" s="535"/>
      <c r="TCQ13" s="535"/>
      <c r="TCR13" s="535"/>
      <c r="TCS13" s="535"/>
      <c r="TCT13" s="535"/>
      <c r="TCU13" s="535"/>
      <c r="TCV13" s="535"/>
      <c r="TCW13" s="535"/>
      <c r="TCX13" s="535"/>
      <c r="TCY13" s="535"/>
      <c r="TCZ13" s="535"/>
      <c r="TDA13" s="535"/>
      <c r="TDB13" s="535"/>
      <c r="TDC13" s="535"/>
      <c r="TDD13" s="535"/>
      <c r="TDE13" s="535"/>
      <c r="TDF13" s="535"/>
      <c r="TDG13" s="535"/>
      <c r="TDH13" s="535"/>
      <c r="TDI13" s="535"/>
      <c r="TDJ13" s="535"/>
      <c r="TDK13" s="535"/>
      <c r="TDL13" s="535"/>
      <c r="TDM13" s="535"/>
      <c r="TDN13" s="535"/>
      <c r="TDO13" s="535"/>
      <c r="TDP13" s="535"/>
      <c r="TDQ13" s="535"/>
      <c r="TDR13" s="535"/>
      <c r="TDS13" s="535"/>
      <c r="TDT13" s="535"/>
      <c r="TDU13" s="535"/>
      <c r="TDV13" s="535"/>
      <c r="TDW13" s="535"/>
      <c r="TDX13" s="535"/>
      <c r="TDY13" s="535"/>
      <c r="TDZ13" s="535"/>
      <c r="TEA13" s="535"/>
      <c r="TEB13" s="535"/>
      <c r="TEC13" s="535"/>
      <c r="TED13" s="535"/>
      <c r="TEE13" s="535"/>
      <c r="TEF13" s="535"/>
      <c r="TEG13" s="535"/>
      <c r="TEH13" s="535"/>
      <c r="TEI13" s="535"/>
      <c r="TEJ13" s="535"/>
      <c r="TEK13" s="535"/>
      <c r="TEL13" s="535"/>
      <c r="TEM13" s="535"/>
      <c r="TEN13" s="535"/>
      <c r="TEO13" s="535"/>
      <c r="TEP13" s="535"/>
      <c r="TEQ13" s="535"/>
      <c r="TER13" s="535"/>
      <c r="TES13" s="535"/>
      <c r="TET13" s="535"/>
      <c r="TEU13" s="535"/>
      <c r="TEV13" s="535"/>
      <c r="TEW13" s="535"/>
      <c r="TEX13" s="535"/>
      <c r="TEY13" s="535"/>
      <c r="TEZ13" s="535"/>
      <c r="TFA13" s="535"/>
      <c r="TFB13" s="535"/>
      <c r="TFC13" s="535"/>
      <c r="TFD13" s="535"/>
      <c r="TFE13" s="535"/>
      <c r="TFF13" s="535"/>
      <c r="TFG13" s="535"/>
      <c r="TFH13" s="535"/>
      <c r="TFI13" s="535"/>
      <c r="TFJ13" s="535"/>
      <c r="TFK13" s="535"/>
      <c r="TFL13" s="535"/>
      <c r="TFM13" s="535"/>
      <c r="TFN13" s="535"/>
      <c r="TFO13" s="535"/>
      <c r="TFP13" s="535"/>
      <c r="TFQ13" s="535"/>
      <c r="TFR13" s="535"/>
      <c r="TFS13" s="535"/>
      <c r="TFT13" s="535"/>
      <c r="TFU13" s="535"/>
      <c r="TFV13" s="535"/>
      <c r="TFW13" s="535"/>
      <c r="TFX13" s="535"/>
      <c r="TFY13" s="535"/>
      <c r="TFZ13" s="535"/>
      <c r="TGA13" s="535"/>
      <c r="TGB13" s="535"/>
      <c r="TGC13" s="535"/>
      <c r="TGD13" s="535"/>
      <c r="TGE13" s="535"/>
      <c r="TGF13" s="535"/>
      <c r="TGG13" s="535"/>
      <c r="TGH13" s="535"/>
      <c r="TGI13" s="535"/>
      <c r="TGJ13" s="535"/>
      <c r="TGK13" s="535"/>
      <c r="TGL13" s="535"/>
      <c r="TGM13" s="535"/>
      <c r="TGN13" s="535"/>
      <c r="TGO13" s="535"/>
      <c r="TGP13" s="535"/>
      <c r="TGQ13" s="535"/>
      <c r="TGR13" s="535"/>
      <c r="TGS13" s="535"/>
      <c r="TGT13" s="535"/>
      <c r="TGU13" s="535"/>
      <c r="TGV13" s="535"/>
      <c r="TGW13" s="535"/>
      <c r="TGX13" s="535"/>
      <c r="TGY13" s="535"/>
      <c r="TGZ13" s="535"/>
      <c r="THA13" s="535"/>
      <c r="THB13" s="535"/>
      <c r="THC13" s="535"/>
      <c r="THD13" s="535"/>
      <c r="THE13" s="535"/>
      <c r="THF13" s="535"/>
      <c r="THG13" s="535"/>
      <c r="THH13" s="535"/>
      <c r="THI13" s="535"/>
      <c r="THJ13" s="535"/>
      <c r="THK13" s="535"/>
      <c r="THL13" s="535"/>
      <c r="THM13" s="535"/>
      <c r="THN13" s="535"/>
      <c r="THO13" s="535"/>
      <c r="THP13" s="535"/>
      <c r="THQ13" s="535"/>
      <c r="THR13" s="535"/>
      <c r="THS13" s="535"/>
      <c r="THT13" s="535"/>
      <c r="THU13" s="535"/>
      <c r="THV13" s="535"/>
      <c r="THW13" s="535"/>
      <c r="THX13" s="535"/>
      <c r="THY13" s="535"/>
      <c r="THZ13" s="535"/>
      <c r="TIA13" s="535"/>
      <c r="TIB13" s="535"/>
      <c r="TIC13" s="535"/>
      <c r="TID13" s="535"/>
      <c r="TIE13" s="535"/>
      <c r="TIF13" s="535"/>
      <c r="TIG13" s="535"/>
      <c r="TIH13" s="535"/>
      <c r="TII13" s="535"/>
      <c r="TIJ13" s="535"/>
      <c r="TIK13" s="535"/>
      <c r="TIL13" s="535"/>
      <c r="TIM13" s="535"/>
      <c r="TIN13" s="535"/>
      <c r="TIO13" s="535"/>
      <c r="TIP13" s="535"/>
      <c r="TIQ13" s="535"/>
      <c r="TIR13" s="535"/>
      <c r="TIS13" s="535"/>
      <c r="TIT13" s="535"/>
      <c r="TIU13" s="535"/>
      <c r="TIV13" s="535"/>
      <c r="TIW13" s="535"/>
      <c r="TIX13" s="535"/>
      <c r="TIY13" s="535"/>
      <c r="TIZ13" s="535"/>
      <c r="TJA13" s="535"/>
      <c r="TJB13" s="535"/>
      <c r="TJC13" s="535"/>
      <c r="TJD13" s="535"/>
      <c r="TJE13" s="535"/>
      <c r="TJF13" s="535"/>
      <c r="TJG13" s="535"/>
      <c r="TJH13" s="535"/>
      <c r="TJI13" s="535"/>
      <c r="TJJ13" s="535"/>
      <c r="TJK13" s="535"/>
      <c r="TJL13" s="535"/>
      <c r="TJM13" s="535"/>
      <c r="TJN13" s="535"/>
      <c r="TJO13" s="535"/>
      <c r="TJP13" s="535"/>
      <c r="TJQ13" s="535"/>
      <c r="TJR13" s="535"/>
      <c r="TJS13" s="535"/>
      <c r="TJT13" s="535"/>
      <c r="TJU13" s="535"/>
      <c r="TJV13" s="535"/>
      <c r="TJW13" s="535"/>
      <c r="TJX13" s="535"/>
      <c r="TJY13" s="535"/>
      <c r="TJZ13" s="535"/>
      <c r="TKA13" s="535"/>
      <c r="TKB13" s="535"/>
      <c r="TKC13" s="535"/>
      <c r="TKD13" s="535"/>
      <c r="TKE13" s="535"/>
      <c r="TKF13" s="535"/>
      <c r="TKG13" s="535"/>
      <c r="TKH13" s="535"/>
      <c r="TKI13" s="535"/>
      <c r="TKJ13" s="535"/>
      <c r="TKK13" s="535"/>
      <c r="TKL13" s="535"/>
      <c r="TKM13" s="535"/>
      <c r="TKN13" s="535"/>
      <c r="TKO13" s="535"/>
      <c r="TKP13" s="535"/>
      <c r="TKQ13" s="535"/>
      <c r="TKR13" s="535"/>
      <c r="TKS13" s="535"/>
      <c r="TKT13" s="535"/>
      <c r="TKU13" s="535"/>
      <c r="TKV13" s="535"/>
      <c r="TKW13" s="535"/>
      <c r="TKX13" s="535"/>
      <c r="TKY13" s="535"/>
      <c r="TKZ13" s="535"/>
      <c r="TLA13" s="535"/>
      <c r="TLB13" s="535"/>
      <c r="TLC13" s="535"/>
      <c r="TLD13" s="535"/>
      <c r="TLE13" s="535"/>
      <c r="TLF13" s="535"/>
      <c r="TLG13" s="535"/>
      <c r="TLH13" s="535"/>
      <c r="TLI13" s="535"/>
      <c r="TLJ13" s="535"/>
      <c r="TLK13" s="535"/>
      <c r="TLL13" s="535"/>
      <c r="TLM13" s="535"/>
      <c r="TLN13" s="535"/>
      <c r="TLO13" s="535"/>
      <c r="TLP13" s="535"/>
      <c r="TLQ13" s="535"/>
      <c r="TLR13" s="535"/>
      <c r="TLS13" s="535"/>
      <c r="TLT13" s="535"/>
      <c r="TLU13" s="535"/>
      <c r="TLV13" s="535"/>
      <c r="TLW13" s="535"/>
      <c r="TLX13" s="535"/>
      <c r="TLY13" s="535"/>
      <c r="TLZ13" s="535"/>
      <c r="TMA13" s="535"/>
      <c r="TMB13" s="535"/>
      <c r="TMC13" s="535"/>
      <c r="TMD13" s="535"/>
      <c r="TME13" s="535"/>
      <c r="TMF13" s="535"/>
      <c r="TMG13" s="535"/>
      <c r="TMH13" s="535"/>
      <c r="TMI13" s="535"/>
      <c r="TMJ13" s="535"/>
      <c r="TMK13" s="535"/>
      <c r="TML13" s="535"/>
      <c r="TMM13" s="535"/>
      <c r="TMN13" s="535"/>
      <c r="TMO13" s="535"/>
      <c r="TMP13" s="535"/>
      <c r="TMQ13" s="535"/>
      <c r="TMR13" s="535"/>
      <c r="TMS13" s="535"/>
      <c r="TMT13" s="535"/>
      <c r="TMU13" s="535"/>
      <c r="TMV13" s="535"/>
      <c r="TMW13" s="535"/>
      <c r="TMX13" s="535"/>
      <c r="TMY13" s="535"/>
      <c r="TMZ13" s="535"/>
      <c r="TNA13" s="535"/>
      <c r="TNB13" s="535"/>
      <c r="TNC13" s="535"/>
      <c r="TND13" s="535"/>
      <c r="TNE13" s="535"/>
      <c r="TNF13" s="535"/>
      <c r="TNG13" s="535"/>
      <c r="TNH13" s="535"/>
      <c r="TNI13" s="535"/>
      <c r="TNJ13" s="535"/>
      <c r="TNK13" s="535"/>
      <c r="TNL13" s="535"/>
      <c r="TNM13" s="535"/>
      <c r="TNN13" s="535"/>
      <c r="TNO13" s="535"/>
      <c r="TNP13" s="535"/>
      <c r="TNQ13" s="535"/>
      <c r="TNR13" s="535"/>
      <c r="TNS13" s="535"/>
      <c r="TNT13" s="535"/>
      <c r="TNU13" s="535"/>
      <c r="TNV13" s="535"/>
      <c r="TNW13" s="535"/>
      <c r="TNX13" s="535"/>
      <c r="TNY13" s="535"/>
      <c r="TNZ13" s="535"/>
      <c r="TOA13" s="535"/>
      <c r="TOB13" s="535"/>
      <c r="TOC13" s="535"/>
      <c r="TOD13" s="535"/>
      <c r="TOE13" s="535"/>
      <c r="TOF13" s="535"/>
      <c r="TOG13" s="535"/>
      <c r="TOH13" s="535"/>
      <c r="TOI13" s="535"/>
      <c r="TOJ13" s="535"/>
      <c r="TOK13" s="535"/>
      <c r="TOL13" s="535"/>
      <c r="TOM13" s="535"/>
      <c r="TON13" s="535"/>
      <c r="TOO13" s="535"/>
      <c r="TOP13" s="535"/>
      <c r="TOQ13" s="535"/>
      <c r="TOR13" s="535"/>
      <c r="TOS13" s="535"/>
      <c r="TOT13" s="535"/>
      <c r="TOU13" s="535"/>
      <c r="TOV13" s="535"/>
      <c r="TOW13" s="535"/>
      <c r="TOX13" s="535"/>
      <c r="TOY13" s="535"/>
      <c r="TOZ13" s="535"/>
      <c r="TPA13" s="535"/>
      <c r="TPB13" s="535"/>
      <c r="TPC13" s="535"/>
      <c r="TPD13" s="535"/>
      <c r="TPE13" s="535"/>
      <c r="TPF13" s="535"/>
      <c r="TPG13" s="535"/>
      <c r="TPH13" s="535"/>
      <c r="TPI13" s="535"/>
      <c r="TPJ13" s="535"/>
      <c r="TPK13" s="535"/>
      <c r="TPL13" s="535"/>
      <c r="TPM13" s="535"/>
      <c r="TPN13" s="535"/>
      <c r="TPO13" s="535"/>
      <c r="TPP13" s="535"/>
      <c r="TPQ13" s="535"/>
      <c r="TPR13" s="535"/>
      <c r="TPS13" s="535"/>
      <c r="TPT13" s="535"/>
      <c r="TPU13" s="535"/>
      <c r="TPV13" s="535"/>
      <c r="TPW13" s="535"/>
      <c r="TPX13" s="535"/>
      <c r="TPY13" s="535"/>
      <c r="TPZ13" s="535"/>
      <c r="TQA13" s="535"/>
      <c r="TQB13" s="535"/>
      <c r="TQC13" s="535"/>
      <c r="TQD13" s="535"/>
      <c r="TQE13" s="535"/>
      <c r="TQF13" s="535"/>
      <c r="TQG13" s="535"/>
      <c r="TQH13" s="535"/>
      <c r="TQI13" s="535"/>
      <c r="TQJ13" s="535"/>
      <c r="TQK13" s="535"/>
      <c r="TQL13" s="535"/>
      <c r="TQM13" s="535"/>
      <c r="TQN13" s="535"/>
      <c r="TQO13" s="535"/>
      <c r="TQP13" s="535"/>
      <c r="TQQ13" s="535"/>
      <c r="TQR13" s="535"/>
      <c r="TQS13" s="535"/>
      <c r="TQT13" s="535"/>
      <c r="TQU13" s="535"/>
      <c r="TQV13" s="535"/>
      <c r="TQW13" s="535"/>
      <c r="TQX13" s="535"/>
      <c r="TQY13" s="535"/>
      <c r="TQZ13" s="535"/>
      <c r="TRA13" s="535"/>
      <c r="TRB13" s="535"/>
      <c r="TRC13" s="535"/>
      <c r="TRD13" s="535"/>
      <c r="TRE13" s="535"/>
      <c r="TRF13" s="535"/>
      <c r="TRG13" s="535"/>
      <c r="TRH13" s="535"/>
      <c r="TRI13" s="535"/>
      <c r="TRJ13" s="535"/>
      <c r="TRK13" s="535"/>
      <c r="TRL13" s="535"/>
      <c r="TRM13" s="535"/>
      <c r="TRN13" s="535"/>
      <c r="TRO13" s="535"/>
      <c r="TRP13" s="535"/>
      <c r="TRQ13" s="535"/>
      <c r="TRR13" s="535"/>
      <c r="TRS13" s="535"/>
      <c r="TRT13" s="535"/>
      <c r="TRU13" s="535"/>
      <c r="TRV13" s="535"/>
      <c r="TRW13" s="535"/>
      <c r="TRX13" s="535"/>
      <c r="TRY13" s="535"/>
      <c r="TRZ13" s="535"/>
      <c r="TSA13" s="535"/>
      <c r="TSB13" s="535"/>
      <c r="TSC13" s="535"/>
      <c r="TSD13" s="535"/>
      <c r="TSE13" s="535"/>
      <c r="TSF13" s="535"/>
      <c r="TSG13" s="535"/>
      <c r="TSH13" s="535"/>
      <c r="TSI13" s="535"/>
      <c r="TSJ13" s="535"/>
      <c r="TSK13" s="535"/>
      <c r="TSL13" s="535"/>
      <c r="TSM13" s="535"/>
      <c r="TSN13" s="535"/>
      <c r="TSO13" s="535"/>
      <c r="TSP13" s="535"/>
      <c r="TSQ13" s="535"/>
      <c r="TSR13" s="535"/>
      <c r="TSS13" s="535"/>
      <c r="TST13" s="535"/>
      <c r="TSU13" s="535"/>
      <c r="TSV13" s="535"/>
      <c r="TSW13" s="535"/>
      <c r="TSX13" s="535"/>
      <c r="TSY13" s="535"/>
      <c r="TSZ13" s="535"/>
      <c r="TTA13" s="535"/>
      <c r="TTB13" s="535"/>
      <c r="TTC13" s="535"/>
      <c r="TTD13" s="535"/>
      <c r="TTE13" s="535"/>
      <c r="TTF13" s="535"/>
      <c r="TTG13" s="535"/>
      <c r="TTH13" s="535"/>
      <c r="TTI13" s="535"/>
      <c r="TTJ13" s="535"/>
      <c r="TTK13" s="535"/>
      <c r="TTL13" s="535"/>
      <c r="TTM13" s="535"/>
      <c r="TTN13" s="535"/>
      <c r="TTO13" s="535"/>
      <c r="TTP13" s="535"/>
      <c r="TTQ13" s="535"/>
      <c r="TTR13" s="535"/>
      <c r="TTS13" s="535"/>
      <c r="TTT13" s="535"/>
      <c r="TTU13" s="535"/>
      <c r="TTV13" s="535"/>
      <c r="TTW13" s="535"/>
      <c r="TTX13" s="535"/>
      <c r="TTY13" s="535"/>
      <c r="TTZ13" s="535"/>
      <c r="TUA13" s="535"/>
      <c r="TUB13" s="535"/>
      <c r="TUC13" s="535"/>
      <c r="TUD13" s="535"/>
      <c r="TUE13" s="535"/>
      <c r="TUF13" s="535"/>
      <c r="TUG13" s="535"/>
      <c r="TUH13" s="535"/>
      <c r="TUI13" s="535"/>
      <c r="TUJ13" s="535"/>
      <c r="TUK13" s="535"/>
      <c r="TUL13" s="535"/>
      <c r="TUM13" s="535"/>
      <c r="TUN13" s="535"/>
      <c r="TUO13" s="535"/>
      <c r="TUP13" s="535"/>
      <c r="TUQ13" s="535"/>
      <c r="TUR13" s="535"/>
      <c r="TUS13" s="535"/>
      <c r="TUT13" s="535"/>
      <c r="TUU13" s="535"/>
      <c r="TUV13" s="535"/>
      <c r="TUW13" s="535"/>
      <c r="TUX13" s="535"/>
      <c r="TUY13" s="535"/>
      <c r="TUZ13" s="535"/>
      <c r="TVA13" s="535"/>
      <c r="TVB13" s="535"/>
      <c r="TVC13" s="535"/>
      <c r="TVD13" s="535"/>
      <c r="TVE13" s="535"/>
      <c r="TVF13" s="535"/>
      <c r="TVG13" s="535"/>
      <c r="TVH13" s="535"/>
      <c r="TVI13" s="535"/>
      <c r="TVJ13" s="535"/>
      <c r="TVK13" s="535"/>
      <c r="TVL13" s="535"/>
      <c r="TVM13" s="535"/>
      <c r="TVN13" s="535"/>
      <c r="TVO13" s="535"/>
      <c r="TVP13" s="535"/>
      <c r="TVQ13" s="535"/>
      <c r="TVR13" s="535"/>
      <c r="TVS13" s="535"/>
      <c r="TVT13" s="535"/>
      <c r="TVU13" s="535"/>
      <c r="TVV13" s="535"/>
      <c r="TVW13" s="535"/>
      <c r="TVX13" s="535"/>
      <c r="TVY13" s="535"/>
      <c r="TVZ13" s="535"/>
      <c r="TWA13" s="535"/>
      <c r="TWB13" s="535"/>
      <c r="TWC13" s="535"/>
      <c r="TWD13" s="535"/>
      <c r="TWE13" s="535"/>
      <c r="TWF13" s="535"/>
      <c r="TWG13" s="535"/>
      <c r="TWH13" s="535"/>
      <c r="TWI13" s="535"/>
      <c r="TWJ13" s="535"/>
      <c r="TWK13" s="535"/>
      <c r="TWL13" s="535"/>
      <c r="TWM13" s="535"/>
      <c r="TWN13" s="535"/>
      <c r="TWO13" s="535"/>
      <c r="TWP13" s="535"/>
      <c r="TWQ13" s="535"/>
      <c r="TWR13" s="535"/>
      <c r="TWS13" s="535"/>
      <c r="TWT13" s="535"/>
      <c r="TWU13" s="535"/>
      <c r="TWV13" s="535"/>
      <c r="TWW13" s="535"/>
      <c r="TWX13" s="535"/>
      <c r="TWY13" s="535"/>
      <c r="TWZ13" s="535"/>
      <c r="TXA13" s="535"/>
      <c r="TXB13" s="535"/>
      <c r="TXC13" s="535"/>
      <c r="TXD13" s="535"/>
      <c r="TXE13" s="535"/>
      <c r="TXF13" s="535"/>
      <c r="TXG13" s="535"/>
      <c r="TXH13" s="535"/>
      <c r="TXI13" s="535"/>
      <c r="TXJ13" s="535"/>
      <c r="TXK13" s="535"/>
      <c r="TXL13" s="535"/>
      <c r="TXM13" s="535"/>
      <c r="TXN13" s="535"/>
      <c r="TXO13" s="535"/>
      <c r="TXP13" s="535"/>
      <c r="TXQ13" s="535"/>
      <c r="TXR13" s="535"/>
      <c r="TXS13" s="535"/>
      <c r="TXT13" s="535"/>
      <c r="TXU13" s="535"/>
      <c r="TXV13" s="535"/>
      <c r="TXW13" s="535"/>
      <c r="TXX13" s="535"/>
      <c r="TXY13" s="535"/>
      <c r="TXZ13" s="535"/>
      <c r="TYA13" s="535"/>
      <c r="TYB13" s="535"/>
      <c r="TYC13" s="535"/>
      <c r="TYD13" s="535"/>
      <c r="TYE13" s="535"/>
      <c r="TYF13" s="535"/>
      <c r="TYG13" s="535"/>
      <c r="TYH13" s="535"/>
      <c r="TYI13" s="535"/>
      <c r="TYJ13" s="535"/>
      <c r="TYK13" s="535"/>
      <c r="TYL13" s="535"/>
      <c r="TYM13" s="535"/>
      <c r="TYN13" s="535"/>
      <c r="TYO13" s="535"/>
      <c r="TYP13" s="535"/>
      <c r="TYQ13" s="535"/>
      <c r="TYR13" s="535"/>
      <c r="TYS13" s="535"/>
      <c r="TYT13" s="535"/>
      <c r="TYU13" s="535"/>
      <c r="TYV13" s="535"/>
      <c r="TYW13" s="535"/>
      <c r="TYX13" s="535"/>
      <c r="TYY13" s="535"/>
      <c r="TYZ13" s="535"/>
      <c r="TZA13" s="535"/>
      <c r="TZB13" s="535"/>
      <c r="TZC13" s="535"/>
      <c r="TZD13" s="535"/>
      <c r="TZE13" s="535"/>
      <c r="TZF13" s="535"/>
      <c r="TZG13" s="535"/>
      <c r="TZH13" s="535"/>
      <c r="TZI13" s="535"/>
      <c r="TZJ13" s="535"/>
      <c r="TZK13" s="535"/>
      <c r="TZL13" s="535"/>
      <c r="TZM13" s="535"/>
      <c r="TZN13" s="535"/>
      <c r="TZO13" s="535"/>
      <c r="TZP13" s="535"/>
      <c r="TZQ13" s="535"/>
      <c r="TZR13" s="535"/>
      <c r="TZS13" s="535"/>
      <c r="TZT13" s="535"/>
      <c r="TZU13" s="535"/>
      <c r="TZV13" s="535"/>
      <c r="TZW13" s="535"/>
      <c r="TZX13" s="535"/>
      <c r="TZY13" s="535"/>
      <c r="TZZ13" s="535"/>
      <c r="UAA13" s="535"/>
      <c r="UAB13" s="535"/>
      <c r="UAC13" s="535"/>
      <c r="UAD13" s="535"/>
      <c r="UAE13" s="535"/>
      <c r="UAF13" s="535"/>
      <c r="UAG13" s="535"/>
      <c r="UAH13" s="535"/>
      <c r="UAI13" s="535"/>
      <c r="UAJ13" s="535"/>
      <c r="UAK13" s="535"/>
      <c r="UAL13" s="535"/>
      <c r="UAM13" s="535"/>
      <c r="UAN13" s="535"/>
      <c r="UAO13" s="535"/>
      <c r="UAP13" s="535"/>
      <c r="UAQ13" s="535"/>
      <c r="UAR13" s="535"/>
      <c r="UAS13" s="535"/>
      <c r="UAT13" s="535"/>
      <c r="UAU13" s="535"/>
      <c r="UAV13" s="535"/>
      <c r="UAW13" s="535"/>
      <c r="UAX13" s="535"/>
      <c r="UAY13" s="535"/>
      <c r="UAZ13" s="535"/>
      <c r="UBA13" s="535"/>
      <c r="UBB13" s="535"/>
      <c r="UBC13" s="535"/>
      <c r="UBD13" s="535"/>
      <c r="UBE13" s="535"/>
      <c r="UBF13" s="535"/>
      <c r="UBG13" s="535"/>
      <c r="UBH13" s="535"/>
      <c r="UBI13" s="535"/>
      <c r="UBJ13" s="535"/>
      <c r="UBK13" s="535"/>
      <c r="UBL13" s="535"/>
      <c r="UBM13" s="535"/>
      <c r="UBN13" s="535"/>
      <c r="UBO13" s="535"/>
      <c r="UBP13" s="535"/>
      <c r="UBQ13" s="535"/>
      <c r="UBR13" s="535"/>
      <c r="UBS13" s="535"/>
      <c r="UBT13" s="535"/>
      <c r="UBU13" s="535"/>
      <c r="UBV13" s="535"/>
      <c r="UBW13" s="535"/>
      <c r="UBX13" s="535"/>
      <c r="UBY13" s="535"/>
      <c r="UBZ13" s="535"/>
      <c r="UCA13" s="535"/>
      <c r="UCB13" s="535"/>
      <c r="UCC13" s="535"/>
      <c r="UCD13" s="535"/>
      <c r="UCE13" s="535"/>
      <c r="UCF13" s="535"/>
      <c r="UCG13" s="535"/>
      <c r="UCH13" s="535"/>
      <c r="UCI13" s="535"/>
      <c r="UCJ13" s="535"/>
      <c r="UCK13" s="535"/>
      <c r="UCL13" s="535"/>
      <c r="UCM13" s="535"/>
      <c r="UCN13" s="535"/>
      <c r="UCO13" s="535"/>
      <c r="UCP13" s="535"/>
      <c r="UCQ13" s="535"/>
      <c r="UCR13" s="535"/>
      <c r="UCS13" s="535"/>
      <c r="UCT13" s="535"/>
      <c r="UCU13" s="535"/>
      <c r="UCV13" s="535"/>
      <c r="UCW13" s="535"/>
      <c r="UCX13" s="535"/>
      <c r="UCY13" s="535"/>
      <c r="UCZ13" s="535"/>
      <c r="UDA13" s="535"/>
      <c r="UDB13" s="535"/>
      <c r="UDC13" s="535"/>
      <c r="UDD13" s="535"/>
      <c r="UDE13" s="535"/>
      <c r="UDF13" s="535"/>
      <c r="UDG13" s="535"/>
      <c r="UDH13" s="535"/>
      <c r="UDI13" s="535"/>
      <c r="UDJ13" s="535"/>
      <c r="UDK13" s="535"/>
      <c r="UDL13" s="535"/>
      <c r="UDM13" s="535"/>
      <c r="UDN13" s="535"/>
      <c r="UDO13" s="535"/>
      <c r="UDP13" s="535"/>
      <c r="UDQ13" s="535"/>
      <c r="UDR13" s="535"/>
      <c r="UDS13" s="535"/>
      <c r="UDT13" s="535"/>
      <c r="UDU13" s="535"/>
      <c r="UDV13" s="535"/>
      <c r="UDW13" s="535"/>
      <c r="UDX13" s="535"/>
      <c r="UDY13" s="535"/>
      <c r="UDZ13" s="535"/>
      <c r="UEA13" s="535"/>
      <c r="UEB13" s="535"/>
      <c r="UEC13" s="535"/>
      <c r="UED13" s="535"/>
      <c r="UEE13" s="535"/>
      <c r="UEF13" s="535"/>
      <c r="UEG13" s="535"/>
      <c r="UEH13" s="535"/>
      <c r="UEI13" s="535"/>
      <c r="UEJ13" s="535"/>
      <c r="UEK13" s="535"/>
      <c r="UEL13" s="535"/>
      <c r="UEM13" s="535"/>
      <c r="UEN13" s="535"/>
      <c r="UEO13" s="535"/>
      <c r="UEP13" s="535"/>
      <c r="UEQ13" s="535"/>
      <c r="UER13" s="535"/>
      <c r="UES13" s="535"/>
      <c r="UET13" s="535"/>
      <c r="UEU13" s="535"/>
      <c r="UEV13" s="535"/>
      <c r="UEW13" s="535"/>
      <c r="UEX13" s="535"/>
      <c r="UEY13" s="535"/>
      <c r="UEZ13" s="535"/>
      <c r="UFA13" s="535"/>
      <c r="UFB13" s="535"/>
      <c r="UFC13" s="535"/>
      <c r="UFD13" s="535"/>
      <c r="UFE13" s="535"/>
      <c r="UFF13" s="535"/>
      <c r="UFG13" s="535"/>
      <c r="UFH13" s="535"/>
      <c r="UFI13" s="535"/>
      <c r="UFJ13" s="535"/>
      <c r="UFK13" s="535"/>
      <c r="UFL13" s="535"/>
      <c r="UFM13" s="535"/>
      <c r="UFN13" s="535"/>
      <c r="UFO13" s="535"/>
      <c r="UFP13" s="535"/>
      <c r="UFQ13" s="535"/>
      <c r="UFR13" s="535"/>
      <c r="UFS13" s="535"/>
      <c r="UFT13" s="535"/>
      <c r="UFU13" s="535"/>
      <c r="UFV13" s="535"/>
      <c r="UFW13" s="535"/>
      <c r="UFX13" s="535"/>
      <c r="UFY13" s="535"/>
      <c r="UFZ13" s="535"/>
      <c r="UGA13" s="535"/>
      <c r="UGB13" s="535"/>
      <c r="UGC13" s="535"/>
      <c r="UGD13" s="535"/>
      <c r="UGE13" s="535"/>
      <c r="UGF13" s="535"/>
      <c r="UGG13" s="535"/>
      <c r="UGH13" s="535"/>
      <c r="UGI13" s="535"/>
      <c r="UGJ13" s="535"/>
      <c r="UGK13" s="535"/>
      <c r="UGL13" s="535"/>
      <c r="UGM13" s="535"/>
      <c r="UGN13" s="535"/>
      <c r="UGO13" s="535"/>
      <c r="UGP13" s="535"/>
      <c r="UGQ13" s="535"/>
      <c r="UGR13" s="535"/>
      <c r="UGS13" s="535"/>
      <c r="UGT13" s="535"/>
      <c r="UGU13" s="535"/>
      <c r="UGV13" s="535"/>
      <c r="UGW13" s="535"/>
      <c r="UGX13" s="535"/>
      <c r="UGY13" s="535"/>
      <c r="UGZ13" s="535"/>
      <c r="UHA13" s="535"/>
      <c r="UHB13" s="535"/>
      <c r="UHC13" s="535"/>
      <c r="UHD13" s="535"/>
      <c r="UHE13" s="535"/>
      <c r="UHF13" s="535"/>
      <c r="UHG13" s="535"/>
      <c r="UHH13" s="535"/>
      <c r="UHI13" s="535"/>
      <c r="UHJ13" s="535"/>
      <c r="UHK13" s="535"/>
      <c r="UHL13" s="535"/>
      <c r="UHM13" s="535"/>
      <c r="UHN13" s="535"/>
      <c r="UHO13" s="535"/>
      <c r="UHP13" s="535"/>
      <c r="UHQ13" s="535"/>
      <c r="UHR13" s="535"/>
      <c r="UHS13" s="535"/>
      <c r="UHT13" s="535"/>
      <c r="UHU13" s="535"/>
      <c r="UHV13" s="535"/>
      <c r="UHW13" s="535"/>
      <c r="UHX13" s="535"/>
      <c r="UHY13" s="535"/>
      <c r="UHZ13" s="535"/>
      <c r="UIA13" s="535"/>
      <c r="UIB13" s="535"/>
      <c r="UIC13" s="535"/>
      <c r="UID13" s="535"/>
      <c r="UIE13" s="535"/>
      <c r="UIF13" s="535"/>
      <c r="UIG13" s="535"/>
      <c r="UIH13" s="535"/>
      <c r="UII13" s="535"/>
      <c r="UIJ13" s="535"/>
      <c r="UIK13" s="535"/>
      <c r="UIL13" s="535"/>
      <c r="UIM13" s="535"/>
      <c r="UIN13" s="535"/>
      <c r="UIO13" s="535"/>
      <c r="UIP13" s="535"/>
      <c r="UIQ13" s="535"/>
      <c r="UIR13" s="535"/>
      <c r="UIS13" s="535"/>
      <c r="UIT13" s="535"/>
      <c r="UIU13" s="535"/>
      <c r="UIV13" s="535"/>
      <c r="UIW13" s="535"/>
      <c r="UIX13" s="535"/>
      <c r="UIY13" s="535"/>
      <c r="UIZ13" s="535"/>
      <c r="UJA13" s="535"/>
      <c r="UJB13" s="535"/>
      <c r="UJC13" s="535"/>
      <c r="UJD13" s="535"/>
      <c r="UJE13" s="535"/>
      <c r="UJF13" s="535"/>
      <c r="UJG13" s="535"/>
      <c r="UJH13" s="535"/>
      <c r="UJI13" s="535"/>
      <c r="UJJ13" s="535"/>
      <c r="UJK13" s="535"/>
      <c r="UJL13" s="535"/>
      <c r="UJM13" s="535"/>
      <c r="UJN13" s="535"/>
      <c r="UJO13" s="535"/>
      <c r="UJP13" s="535"/>
      <c r="UJQ13" s="535"/>
      <c r="UJR13" s="535"/>
      <c r="UJS13" s="535"/>
      <c r="UJT13" s="535"/>
      <c r="UJU13" s="535"/>
      <c r="UJV13" s="535"/>
      <c r="UJW13" s="535"/>
      <c r="UJX13" s="535"/>
      <c r="UJY13" s="535"/>
      <c r="UJZ13" s="535"/>
      <c r="UKA13" s="535"/>
      <c r="UKB13" s="535"/>
      <c r="UKC13" s="535"/>
      <c r="UKD13" s="535"/>
      <c r="UKE13" s="535"/>
      <c r="UKF13" s="535"/>
      <c r="UKG13" s="535"/>
      <c r="UKH13" s="535"/>
      <c r="UKI13" s="535"/>
      <c r="UKJ13" s="535"/>
      <c r="UKK13" s="535"/>
      <c r="UKL13" s="535"/>
      <c r="UKM13" s="535"/>
      <c r="UKN13" s="535"/>
      <c r="UKO13" s="535"/>
      <c r="UKP13" s="535"/>
      <c r="UKQ13" s="535"/>
      <c r="UKR13" s="535"/>
      <c r="UKS13" s="535"/>
      <c r="UKT13" s="535"/>
      <c r="UKU13" s="535"/>
      <c r="UKV13" s="535"/>
      <c r="UKW13" s="535"/>
      <c r="UKX13" s="535"/>
      <c r="UKY13" s="535"/>
      <c r="UKZ13" s="535"/>
      <c r="ULA13" s="535"/>
      <c r="ULB13" s="535"/>
      <c r="ULC13" s="535"/>
      <c r="ULD13" s="535"/>
      <c r="ULE13" s="535"/>
      <c r="ULF13" s="535"/>
      <c r="ULG13" s="535"/>
      <c r="ULH13" s="535"/>
      <c r="ULI13" s="535"/>
      <c r="ULJ13" s="535"/>
      <c r="ULK13" s="535"/>
      <c r="ULL13" s="535"/>
      <c r="ULM13" s="535"/>
      <c r="ULN13" s="535"/>
      <c r="ULO13" s="535"/>
      <c r="ULP13" s="535"/>
      <c r="ULQ13" s="535"/>
      <c r="ULR13" s="535"/>
      <c r="ULS13" s="535"/>
      <c r="ULT13" s="535"/>
      <c r="ULU13" s="535"/>
      <c r="ULV13" s="535"/>
      <c r="ULW13" s="535"/>
      <c r="ULX13" s="535"/>
      <c r="ULY13" s="535"/>
      <c r="ULZ13" s="535"/>
      <c r="UMA13" s="535"/>
      <c r="UMB13" s="535"/>
      <c r="UMC13" s="535"/>
      <c r="UMD13" s="535"/>
      <c r="UME13" s="535"/>
      <c r="UMF13" s="535"/>
      <c r="UMG13" s="535"/>
      <c r="UMH13" s="535"/>
      <c r="UMI13" s="535"/>
      <c r="UMJ13" s="535"/>
      <c r="UMK13" s="535"/>
      <c r="UML13" s="535"/>
      <c r="UMM13" s="535"/>
      <c r="UMN13" s="535"/>
      <c r="UMO13" s="535"/>
      <c r="UMP13" s="535"/>
      <c r="UMQ13" s="535"/>
      <c r="UMR13" s="535"/>
      <c r="UMS13" s="535"/>
      <c r="UMT13" s="535"/>
      <c r="UMU13" s="535"/>
      <c r="UMV13" s="535"/>
      <c r="UMW13" s="535"/>
      <c r="UMX13" s="535"/>
      <c r="UMY13" s="535"/>
      <c r="UMZ13" s="535"/>
      <c r="UNA13" s="535"/>
      <c r="UNB13" s="535"/>
      <c r="UNC13" s="535"/>
      <c r="UND13" s="535"/>
      <c r="UNE13" s="535"/>
      <c r="UNF13" s="535"/>
      <c r="UNG13" s="535"/>
      <c r="UNH13" s="535"/>
      <c r="UNI13" s="535"/>
      <c r="UNJ13" s="535"/>
      <c r="UNK13" s="535"/>
      <c r="UNL13" s="535"/>
      <c r="UNM13" s="535"/>
      <c r="UNN13" s="535"/>
      <c r="UNO13" s="535"/>
      <c r="UNP13" s="535"/>
      <c r="UNQ13" s="535"/>
      <c r="UNR13" s="535"/>
      <c r="UNS13" s="535"/>
      <c r="UNT13" s="535"/>
      <c r="UNU13" s="535"/>
      <c r="UNV13" s="535"/>
      <c r="UNW13" s="535"/>
      <c r="UNX13" s="535"/>
      <c r="UNY13" s="535"/>
      <c r="UNZ13" s="535"/>
      <c r="UOA13" s="535"/>
      <c r="UOB13" s="535"/>
      <c r="UOC13" s="535"/>
      <c r="UOD13" s="535"/>
      <c r="UOE13" s="535"/>
      <c r="UOF13" s="535"/>
      <c r="UOG13" s="535"/>
      <c r="UOH13" s="535"/>
      <c r="UOI13" s="535"/>
      <c r="UOJ13" s="535"/>
      <c r="UOK13" s="535"/>
      <c r="UOL13" s="535"/>
      <c r="UOM13" s="535"/>
      <c r="UON13" s="535"/>
      <c r="UOO13" s="535"/>
      <c r="UOP13" s="535"/>
      <c r="UOQ13" s="535"/>
      <c r="UOR13" s="535"/>
      <c r="UOS13" s="535"/>
      <c r="UOT13" s="535"/>
      <c r="UOU13" s="535"/>
      <c r="UOV13" s="535"/>
      <c r="UOW13" s="535"/>
      <c r="UOX13" s="535"/>
      <c r="UOY13" s="535"/>
      <c r="UOZ13" s="535"/>
      <c r="UPA13" s="535"/>
      <c r="UPB13" s="535"/>
      <c r="UPC13" s="535"/>
      <c r="UPD13" s="535"/>
      <c r="UPE13" s="535"/>
      <c r="UPF13" s="535"/>
      <c r="UPG13" s="535"/>
      <c r="UPH13" s="535"/>
      <c r="UPI13" s="535"/>
      <c r="UPJ13" s="535"/>
      <c r="UPK13" s="535"/>
      <c r="UPL13" s="535"/>
      <c r="UPM13" s="535"/>
      <c r="UPN13" s="535"/>
      <c r="UPO13" s="535"/>
      <c r="UPP13" s="535"/>
      <c r="UPQ13" s="535"/>
      <c r="UPR13" s="535"/>
      <c r="UPS13" s="535"/>
      <c r="UPT13" s="535"/>
      <c r="UPU13" s="535"/>
      <c r="UPV13" s="535"/>
      <c r="UPW13" s="535"/>
      <c r="UPX13" s="535"/>
      <c r="UPY13" s="535"/>
      <c r="UPZ13" s="535"/>
      <c r="UQA13" s="535"/>
      <c r="UQB13" s="535"/>
      <c r="UQC13" s="535"/>
      <c r="UQD13" s="535"/>
      <c r="UQE13" s="535"/>
      <c r="UQF13" s="535"/>
      <c r="UQG13" s="535"/>
      <c r="UQH13" s="535"/>
      <c r="UQI13" s="535"/>
      <c r="UQJ13" s="535"/>
      <c r="UQK13" s="535"/>
      <c r="UQL13" s="535"/>
      <c r="UQM13" s="535"/>
      <c r="UQN13" s="535"/>
      <c r="UQO13" s="535"/>
      <c r="UQP13" s="535"/>
      <c r="UQQ13" s="535"/>
      <c r="UQR13" s="535"/>
      <c r="UQS13" s="535"/>
      <c r="UQT13" s="535"/>
      <c r="UQU13" s="535"/>
      <c r="UQV13" s="535"/>
      <c r="UQW13" s="535"/>
      <c r="UQX13" s="535"/>
      <c r="UQY13" s="535"/>
      <c r="UQZ13" s="535"/>
      <c r="URA13" s="535"/>
      <c r="URB13" s="535"/>
      <c r="URC13" s="535"/>
      <c r="URD13" s="535"/>
      <c r="URE13" s="535"/>
      <c r="URF13" s="535"/>
      <c r="URG13" s="535"/>
      <c r="URH13" s="535"/>
      <c r="URI13" s="535"/>
      <c r="URJ13" s="535"/>
      <c r="URK13" s="535"/>
      <c r="URL13" s="535"/>
      <c r="URM13" s="535"/>
      <c r="URN13" s="535"/>
      <c r="URO13" s="535"/>
      <c r="URP13" s="535"/>
      <c r="URQ13" s="535"/>
      <c r="URR13" s="535"/>
      <c r="URS13" s="535"/>
      <c r="URT13" s="535"/>
      <c r="URU13" s="535"/>
      <c r="URV13" s="535"/>
      <c r="URW13" s="535"/>
      <c r="URX13" s="535"/>
      <c r="URY13" s="535"/>
      <c r="URZ13" s="535"/>
      <c r="USA13" s="535"/>
      <c r="USB13" s="535"/>
      <c r="USC13" s="535"/>
      <c r="USD13" s="535"/>
      <c r="USE13" s="535"/>
      <c r="USF13" s="535"/>
      <c r="USG13" s="535"/>
      <c r="USH13" s="535"/>
      <c r="USI13" s="535"/>
      <c r="USJ13" s="535"/>
      <c r="USK13" s="535"/>
      <c r="USL13" s="535"/>
      <c r="USM13" s="535"/>
      <c r="USN13" s="535"/>
      <c r="USO13" s="535"/>
      <c r="USP13" s="535"/>
      <c r="USQ13" s="535"/>
      <c r="USR13" s="535"/>
      <c r="USS13" s="535"/>
      <c r="UST13" s="535"/>
      <c r="USU13" s="535"/>
      <c r="USV13" s="535"/>
      <c r="USW13" s="535"/>
      <c r="USX13" s="535"/>
      <c r="USY13" s="535"/>
      <c r="USZ13" s="535"/>
      <c r="UTA13" s="535"/>
      <c r="UTB13" s="535"/>
      <c r="UTC13" s="535"/>
      <c r="UTD13" s="535"/>
      <c r="UTE13" s="535"/>
      <c r="UTF13" s="535"/>
      <c r="UTG13" s="535"/>
      <c r="UTH13" s="535"/>
      <c r="UTI13" s="535"/>
      <c r="UTJ13" s="535"/>
      <c r="UTK13" s="535"/>
      <c r="UTL13" s="535"/>
      <c r="UTM13" s="535"/>
      <c r="UTN13" s="535"/>
      <c r="UTO13" s="535"/>
      <c r="UTP13" s="535"/>
      <c r="UTQ13" s="535"/>
      <c r="UTR13" s="535"/>
      <c r="UTS13" s="535"/>
      <c r="UTT13" s="535"/>
      <c r="UTU13" s="535"/>
      <c r="UTV13" s="535"/>
      <c r="UTW13" s="535"/>
      <c r="UTX13" s="535"/>
      <c r="UTY13" s="535"/>
      <c r="UTZ13" s="535"/>
      <c r="UUA13" s="535"/>
      <c r="UUB13" s="535"/>
      <c r="UUC13" s="535"/>
      <c r="UUD13" s="535"/>
      <c r="UUE13" s="535"/>
      <c r="UUF13" s="535"/>
      <c r="UUG13" s="535"/>
      <c r="UUH13" s="535"/>
      <c r="UUI13" s="535"/>
      <c r="UUJ13" s="535"/>
      <c r="UUK13" s="535"/>
      <c r="UUL13" s="535"/>
      <c r="UUM13" s="535"/>
      <c r="UUN13" s="535"/>
      <c r="UUO13" s="535"/>
      <c r="UUP13" s="535"/>
      <c r="UUQ13" s="535"/>
      <c r="UUR13" s="535"/>
      <c r="UUS13" s="535"/>
      <c r="UUT13" s="535"/>
      <c r="UUU13" s="535"/>
      <c r="UUV13" s="535"/>
      <c r="UUW13" s="535"/>
      <c r="UUX13" s="535"/>
      <c r="UUY13" s="535"/>
      <c r="UUZ13" s="535"/>
      <c r="UVA13" s="535"/>
      <c r="UVB13" s="535"/>
      <c r="UVC13" s="535"/>
      <c r="UVD13" s="535"/>
      <c r="UVE13" s="535"/>
      <c r="UVF13" s="535"/>
      <c r="UVG13" s="535"/>
      <c r="UVH13" s="535"/>
      <c r="UVI13" s="535"/>
      <c r="UVJ13" s="535"/>
      <c r="UVK13" s="535"/>
      <c r="UVL13" s="535"/>
      <c r="UVM13" s="535"/>
      <c r="UVN13" s="535"/>
      <c r="UVO13" s="535"/>
      <c r="UVP13" s="535"/>
      <c r="UVQ13" s="535"/>
      <c r="UVR13" s="535"/>
      <c r="UVS13" s="535"/>
      <c r="UVT13" s="535"/>
      <c r="UVU13" s="535"/>
      <c r="UVV13" s="535"/>
      <c r="UVW13" s="535"/>
      <c r="UVX13" s="535"/>
      <c r="UVY13" s="535"/>
      <c r="UVZ13" s="535"/>
      <c r="UWA13" s="535"/>
      <c r="UWB13" s="535"/>
      <c r="UWC13" s="535"/>
      <c r="UWD13" s="535"/>
      <c r="UWE13" s="535"/>
      <c r="UWF13" s="535"/>
      <c r="UWG13" s="535"/>
      <c r="UWH13" s="535"/>
      <c r="UWI13" s="535"/>
      <c r="UWJ13" s="535"/>
      <c r="UWK13" s="535"/>
      <c r="UWL13" s="535"/>
      <c r="UWM13" s="535"/>
      <c r="UWN13" s="535"/>
      <c r="UWO13" s="535"/>
      <c r="UWP13" s="535"/>
      <c r="UWQ13" s="535"/>
      <c r="UWR13" s="535"/>
      <c r="UWS13" s="535"/>
      <c r="UWT13" s="535"/>
      <c r="UWU13" s="535"/>
      <c r="UWV13" s="535"/>
      <c r="UWW13" s="535"/>
      <c r="UWX13" s="535"/>
      <c r="UWY13" s="535"/>
      <c r="UWZ13" s="535"/>
      <c r="UXA13" s="535"/>
      <c r="UXB13" s="535"/>
      <c r="UXC13" s="535"/>
      <c r="UXD13" s="535"/>
      <c r="UXE13" s="535"/>
      <c r="UXF13" s="535"/>
      <c r="UXG13" s="535"/>
      <c r="UXH13" s="535"/>
      <c r="UXI13" s="535"/>
      <c r="UXJ13" s="535"/>
      <c r="UXK13" s="535"/>
      <c r="UXL13" s="535"/>
      <c r="UXM13" s="535"/>
      <c r="UXN13" s="535"/>
      <c r="UXO13" s="535"/>
      <c r="UXP13" s="535"/>
      <c r="UXQ13" s="535"/>
      <c r="UXR13" s="535"/>
      <c r="UXS13" s="535"/>
      <c r="UXT13" s="535"/>
      <c r="UXU13" s="535"/>
      <c r="UXV13" s="535"/>
      <c r="UXW13" s="535"/>
      <c r="UXX13" s="535"/>
      <c r="UXY13" s="535"/>
      <c r="UXZ13" s="535"/>
      <c r="UYA13" s="535"/>
      <c r="UYB13" s="535"/>
      <c r="UYC13" s="535"/>
      <c r="UYD13" s="535"/>
      <c r="UYE13" s="535"/>
      <c r="UYF13" s="535"/>
      <c r="UYG13" s="535"/>
      <c r="UYH13" s="535"/>
      <c r="UYI13" s="535"/>
      <c r="UYJ13" s="535"/>
      <c r="UYK13" s="535"/>
      <c r="UYL13" s="535"/>
      <c r="UYM13" s="535"/>
      <c r="UYN13" s="535"/>
      <c r="UYO13" s="535"/>
      <c r="UYP13" s="535"/>
      <c r="UYQ13" s="535"/>
      <c r="UYR13" s="535"/>
      <c r="UYS13" s="535"/>
      <c r="UYT13" s="535"/>
      <c r="UYU13" s="535"/>
      <c r="UYV13" s="535"/>
      <c r="UYW13" s="535"/>
      <c r="UYX13" s="535"/>
      <c r="UYY13" s="535"/>
      <c r="UYZ13" s="535"/>
      <c r="UZA13" s="535"/>
      <c r="UZB13" s="535"/>
      <c r="UZC13" s="535"/>
      <c r="UZD13" s="535"/>
      <c r="UZE13" s="535"/>
      <c r="UZF13" s="535"/>
      <c r="UZG13" s="535"/>
      <c r="UZH13" s="535"/>
      <c r="UZI13" s="535"/>
      <c r="UZJ13" s="535"/>
      <c r="UZK13" s="535"/>
      <c r="UZL13" s="535"/>
      <c r="UZM13" s="535"/>
      <c r="UZN13" s="535"/>
      <c r="UZO13" s="535"/>
      <c r="UZP13" s="535"/>
      <c r="UZQ13" s="535"/>
      <c r="UZR13" s="535"/>
      <c r="UZS13" s="535"/>
      <c r="UZT13" s="535"/>
      <c r="UZU13" s="535"/>
      <c r="UZV13" s="535"/>
      <c r="UZW13" s="535"/>
      <c r="UZX13" s="535"/>
      <c r="UZY13" s="535"/>
      <c r="UZZ13" s="535"/>
      <c r="VAA13" s="535"/>
      <c r="VAB13" s="535"/>
      <c r="VAC13" s="535"/>
      <c r="VAD13" s="535"/>
      <c r="VAE13" s="535"/>
      <c r="VAF13" s="535"/>
      <c r="VAG13" s="535"/>
      <c r="VAH13" s="535"/>
      <c r="VAI13" s="535"/>
      <c r="VAJ13" s="535"/>
      <c r="VAK13" s="535"/>
      <c r="VAL13" s="535"/>
      <c r="VAM13" s="535"/>
      <c r="VAN13" s="535"/>
      <c r="VAO13" s="535"/>
      <c r="VAP13" s="535"/>
      <c r="VAQ13" s="535"/>
      <c r="VAR13" s="535"/>
      <c r="VAS13" s="535"/>
      <c r="VAT13" s="535"/>
      <c r="VAU13" s="535"/>
      <c r="VAV13" s="535"/>
      <c r="VAW13" s="535"/>
      <c r="VAX13" s="535"/>
      <c r="VAY13" s="535"/>
      <c r="VAZ13" s="535"/>
      <c r="VBA13" s="535"/>
      <c r="VBB13" s="535"/>
      <c r="VBC13" s="535"/>
      <c r="VBD13" s="535"/>
      <c r="VBE13" s="535"/>
      <c r="VBF13" s="535"/>
      <c r="VBG13" s="535"/>
      <c r="VBH13" s="535"/>
      <c r="VBI13" s="535"/>
      <c r="VBJ13" s="535"/>
      <c r="VBK13" s="535"/>
      <c r="VBL13" s="535"/>
      <c r="VBM13" s="535"/>
      <c r="VBN13" s="535"/>
      <c r="VBO13" s="535"/>
      <c r="VBP13" s="535"/>
      <c r="VBQ13" s="535"/>
      <c r="VBR13" s="535"/>
      <c r="VBS13" s="535"/>
      <c r="VBT13" s="535"/>
      <c r="VBU13" s="535"/>
      <c r="VBV13" s="535"/>
      <c r="VBW13" s="535"/>
      <c r="VBX13" s="535"/>
      <c r="VBY13" s="535"/>
      <c r="VBZ13" s="535"/>
      <c r="VCA13" s="535"/>
      <c r="VCB13" s="535"/>
      <c r="VCC13" s="535"/>
      <c r="VCD13" s="535"/>
      <c r="VCE13" s="535"/>
      <c r="VCF13" s="535"/>
      <c r="VCG13" s="535"/>
      <c r="VCH13" s="535"/>
      <c r="VCI13" s="535"/>
      <c r="VCJ13" s="535"/>
      <c r="VCK13" s="535"/>
      <c r="VCL13" s="535"/>
      <c r="VCM13" s="535"/>
      <c r="VCN13" s="535"/>
      <c r="VCO13" s="535"/>
      <c r="VCP13" s="535"/>
      <c r="VCQ13" s="535"/>
      <c r="VCR13" s="535"/>
      <c r="VCS13" s="535"/>
      <c r="VCT13" s="535"/>
      <c r="VCU13" s="535"/>
      <c r="VCV13" s="535"/>
      <c r="VCW13" s="535"/>
      <c r="VCX13" s="535"/>
      <c r="VCY13" s="535"/>
      <c r="VCZ13" s="535"/>
      <c r="VDA13" s="535"/>
      <c r="VDB13" s="535"/>
      <c r="VDC13" s="535"/>
      <c r="VDD13" s="535"/>
      <c r="VDE13" s="535"/>
      <c r="VDF13" s="535"/>
      <c r="VDG13" s="535"/>
      <c r="VDH13" s="535"/>
      <c r="VDI13" s="535"/>
      <c r="VDJ13" s="535"/>
      <c r="VDK13" s="535"/>
      <c r="VDL13" s="535"/>
      <c r="VDM13" s="535"/>
      <c r="VDN13" s="535"/>
      <c r="VDO13" s="535"/>
      <c r="VDP13" s="535"/>
      <c r="VDQ13" s="535"/>
      <c r="VDR13" s="535"/>
      <c r="VDS13" s="535"/>
      <c r="VDT13" s="535"/>
      <c r="VDU13" s="535"/>
      <c r="VDV13" s="535"/>
      <c r="VDW13" s="535"/>
      <c r="VDX13" s="535"/>
      <c r="VDY13" s="535"/>
      <c r="VDZ13" s="535"/>
      <c r="VEA13" s="535"/>
      <c r="VEB13" s="535"/>
      <c r="VEC13" s="535"/>
      <c r="VED13" s="535"/>
      <c r="VEE13" s="535"/>
      <c r="VEF13" s="535"/>
      <c r="VEG13" s="535"/>
      <c r="VEH13" s="535"/>
      <c r="VEI13" s="535"/>
      <c r="VEJ13" s="535"/>
      <c r="VEK13" s="535"/>
      <c r="VEL13" s="535"/>
      <c r="VEM13" s="535"/>
      <c r="VEN13" s="535"/>
      <c r="VEO13" s="535"/>
      <c r="VEP13" s="535"/>
      <c r="VEQ13" s="535"/>
      <c r="VER13" s="535"/>
      <c r="VES13" s="535"/>
      <c r="VET13" s="535"/>
      <c r="VEU13" s="535"/>
      <c r="VEV13" s="535"/>
      <c r="VEW13" s="535"/>
      <c r="VEX13" s="535"/>
      <c r="VEY13" s="535"/>
      <c r="VEZ13" s="535"/>
      <c r="VFA13" s="535"/>
      <c r="VFB13" s="535"/>
      <c r="VFC13" s="535"/>
      <c r="VFD13" s="535"/>
      <c r="VFE13" s="535"/>
      <c r="VFF13" s="535"/>
      <c r="VFG13" s="535"/>
      <c r="VFH13" s="535"/>
      <c r="VFI13" s="535"/>
      <c r="VFJ13" s="535"/>
      <c r="VFK13" s="535"/>
      <c r="VFL13" s="535"/>
      <c r="VFM13" s="535"/>
      <c r="VFN13" s="535"/>
      <c r="VFO13" s="535"/>
      <c r="VFP13" s="535"/>
      <c r="VFQ13" s="535"/>
      <c r="VFR13" s="535"/>
      <c r="VFS13" s="535"/>
      <c r="VFT13" s="535"/>
      <c r="VFU13" s="535"/>
      <c r="VFV13" s="535"/>
      <c r="VFW13" s="535"/>
      <c r="VFX13" s="535"/>
      <c r="VFY13" s="535"/>
      <c r="VFZ13" s="535"/>
      <c r="VGA13" s="535"/>
      <c r="VGB13" s="535"/>
      <c r="VGC13" s="535"/>
      <c r="VGD13" s="535"/>
      <c r="VGE13" s="535"/>
      <c r="VGF13" s="535"/>
      <c r="VGG13" s="535"/>
      <c r="VGH13" s="535"/>
      <c r="VGI13" s="535"/>
      <c r="VGJ13" s="535"/>
      <c r="VGK13" s="535"/>
      <c r="VGL13" s="535"/>
      <c r="VGM13" s="535"/>
      <c r="VGN13" s="535"/>
      <c r="VGO13" s="535"/>
      <c r="VGP13" s="535"/>
      <c r="VGQ13" s="535"/>
      <c r="VGR13" s="535"/>
      <c r="VGS13" s="535"/>
      <c r="VGT13" s="535"/>
      <c r="VGU13" s="535"/>
      <c r="VGV13" s="535"/>
      <c r="VGW13" s="535"/>
      <c r="VGX13" s="535"/>
      <c r="VGY13" s="535"/>
      <c r="VGZ13" s="535"/>
      <c r="VHA13" s="535"/>
      <c r="VHB13" s="535"/>
      <c r="VHC13" s="535"/>
      <c r="VHD13" s="535"/>
      <c r="VHE13" s="535"/>
      <c r="VHF13" s="535"/>
      <c r="VHG13" s="535"/>
      <c r="VHH13" s="535"/>
      <c r="VHI13" s="535"/>
      <c r="VHJ13" s="535"/>
      <c r="VHK13" s="535"/>
      <c r="VHL13" s="535"/>
      <c r="VHM13" s="535"/>
      <c r="VHN13" s="535"/>
      <c r="VHO13" s="535"/>
      <c r="VHP13" s="535"/>
      <c r="VHQ13" s="535"/>
      <c r="VHR13" s="535"/>
      <c r="VHS13" s="535"/>
      <c r="VHT13" s="535"/>
      <c r="VHU13" s="535"/>
      <c r="VHV13" s="535"/>
      <c r="VHW13" s="535"/>
      <c r="VHX13" s="535"/>
      <c r="VHY13" s="535"/>
      <c r="VHZ13" s="535"/>
      <c r="VIA13" s="535"/>
      <c r="VIB13" s="535"/>
      <c r="VIC13" s="535"/>
      <c r="VID13" s="535"/>
      <c r="VIE13" s="535"/>
      <c r="VIF13" s="535"/>
      <c r="VIG13" s="535"/>
      <c r="VIH13" s="535"/>
      <c r="VII13" s="535"/>
      <c r="VIJ13" s="535"/>
      <c r="VIK13" s="535"/>
      <c r="VIL13" s="535"/>
      <c r="VIM13" s="535"/>
      <c r="VIN13" s="535"/>
      <c r="VIO13" s="535"/>
      <c r="VIP13" s="535"/>
      <c r="VIQ13" s="535"/>
      <c r="VIR13" s="535"/>
      <c r="VIS13" s="535"/>
      <c r="VIT13" s="535"/>
      <c r="VIU13" s="535"/>
      <c r="VIV13" s="535"/>
      <c r="VIW13" s="535"/>
      <c r="VIX13" s="535"/>
      <c r="VIY13" s="535"/>
      <c r="VIZ13" s="535"/>
      <c r="VJA13" s="535"/>
      <c r="VJB13" s="535"/>
      <c r="VJC13" s="535"/>
      <c r="VJD13" s="535"/>
      <c r="VJE13" s="535"/>
      <c r="VJF13" s="535"/>
      <c r="VJG13" s="535"/>
      <c r="VJH13" s="535"/>
      <c r="VJI13" s="535"/>
      <c r="VJJ13" s="535"/>
      <c r="VJK13" s="535"/>
      <c r="VJL13" s="535"/>
      <c r="VJM13" s="535"/>
      <c r="VJN13" s="535"/>
      <c r="VJO13" s="535"/>
      <c r="VJP13" s="535"/>
      <c r="VJQ13" s="535"/>
      <c r="VJR13" s="535"/>
      <c r="VJS13" s="535"/>
      <c r="VJT13" s="535"/>
      <c r="VJU13" s="535"/>
      <c r="VJV13" s="535"/>
      <c r="VJW13" s="535"/>
      <c r="VJX13" s="535"/>
      <c r="VJY13" s="535"/>
      <c r="VJZ13" s="535"/>
      <c r="VKA13" s="535"/>
      <c r="VKB13" s="535"/>
      <c r="VKC13" s="535"/>
      <c r="VKD13" s="535"/>
      <c r="VKE13" s="535"/>
      <c r="VKF13" s="535"/>
      <c r="VKG13" s="535"/>
      <c r="VKH13" s="535"/>
      <c r="VKI13" s="535"/>
      <c r="VKJ13" s="535"/>
      <c r="VKK13" s="535"/>
      <c r="VKL13" s="535"/>
      <c r="VKM13" s="535"/>
      <c r="VKN13" s="535"/>
      <c r="VKO13" s="535"/>
      <c r="VKP13" s="535"/>
      <c r="VKQ13" s="535"/>
      <c r="VKR13" s="535"/>
      <c r="VKS13" s="535"/>
      <c r="VKT13" s="535"/>
      <c r="VKU13" s="535"/>
      <c r="VKV13" s="535"/>
      <c r="VKW13" s="535"/>
      <c r="VKX13" s="535"/>
      <c r="VKY13" s="535"/>
      <c r="VKZ13" s="535"/>
      <c r="VLA13" s="535"/>
      <c r="VLB13" s="535"/>
      <c r="VLC13" s="535"/>
      <c r="VLD13" s="535"/>
      <c r="VLE13" s="535"/>
      <c r="VLF13" s="535"/>
      <c r="VLG13" s="535"/>
      <c r="VLH13" s="535"/>
      <c r="VLI13" s="535"/>
      <c r="VLJ13" s="535"/>
      <c r="VLK13" s="535"/>
      <c r="VLL13" s="535"/>
      <c r="VLM13" s="535"/>
      <c r="VLN13" s="535"/>
      <c r="VLO13" s="535"/>
      <c r="VLP13" s="535"/>
      <c r="VLQ13" s="535"/>
      <c r="VLR13" s="535"/>
      <c r="VLS13" s="535"/>
      <c r="VLT13" s="535"/>
      <c r="VLU13" s="535"/>
      <c r="VLV13" s="535"/>
      <c r="VLW13" s="535"/>
      <c r="VLX13" s="535"/>
      <c r="VLY13" s="535"/>
      <c r="VLZ13" s="535"/>
      <c r="VMA13" s="535"/>
      <c r="VMB13" s="535"/>
      <c r="VMC13" s="535"/>
      <c r="VMD13" s="535"/>
      <c r="VME13" s="535"/>
      <c r="VMF13" s="535"/>
      <c r="VMG13" s="535"/>
      <c r="VMH13" s="535"/>
      <c r="VMI13" s="535"/>
      <c r="VMJ13" s="535"/>
      <c r="VMK13" s="535"/>
      <c r="VML13" s="535"/>
      <c r="VMM13" s="535"/>
      <c r="VMN13" s="535"/>
      <c r="VMO13" s="535"/>
      <c r="VMP13" s="535"/>
      <c r="VMQ13" s="535"/>
      <c r="VMR13" s="535"/>
      <c r="VMS13" s="535"/>
      <c r="VMT13" s="535"/>
      <c r="VMU13" s="535"/>
      <c r="VMV13" s="535"/>
      <c r="VMW13" s="535"/>
      <c r="VMX13" s="535"/>
      <c r="VMY13" s="535"/>
      <c r="VMZ13" s="535"/>
      <c r="VNA13" s="535"/>
      <c r="VNB13" s="535"/>
      <c r="VNC13" s="535"/>
      <c r="VND13" s="535"/>
      <c r="VNE13" s="535"/>
      <c r="VNF13" s="535"/>
      <c r="VNG13" s="535"/>
      <c r="VNH13" s="535"/>
      <c r="VNI13" s="535"/>
      <c r="VNJ13" s="535"/>
      <c r="VNK13" s="535"/>
      <c r="VNL13" s="535"/>
      <c r="VNM13" s="535"/>
      <c r="VNN13" s="535"/>
      <c r="VNO13" s="535"/>
      <c r="VNP13" s="535"/>
      <c r="VNQ13" s="535"/>
      <c r="VNR13" s="535"/>
      <c r="VNS13" s="535"/>
      <c r="VNT13" s="535"/>
      <c r="VNU13" s="535"/>
      <c r="VNV13" s="535"/>
      <c r="VNW13" s="535"/>
      <c r="VNX13" s="535"/>
      <c r="VNY13" s="535"/>
      <c r="VNZ13" s="535"/>
      <c r="VOA13" s="535"/>
      <c r="VOB13" s="535"/>
      <c r="VOC13" s="535"/>
      <c r="VOD13" s="535"/>
      <c r="VOE13" s="535"/>
      <c r="VOF13" s="535"/>
      <c r="VOG13" s="535"/>
      <c r="VOH13" s="535"/>
      <c r="VOI13" s="535"/>
      <c r="VOJ13" s="535"/>
      <c r="VOK13" s="535"/>
      <c r="VOL13" s="535"/>
      <c r="VOM13" s="535"/>
      <c r="VON13" s="535"/>
      <c r="VOO13" s="535"/>
      <c r="VOP13" s="535"/>
      <c r="VOQ13" s="535"/>
      <c r="VOR13" s="535"/>
      <c r="VOS13" s="535"/>
      <c r="VOT13" s="535"/>
      <c r="VOU13" s="535"/>
      <c r="VOV13" s="535"/>
      <c r="VOW13" s="535"/>
      <c r="VOX13" s="535"/>
      <c r="VOY13" s="535"/>
      <c r="VOZ13" s="535"/>
      <c r="VPA13" s="535"/>
      <c r="VPB13" s="535"/>
      <c r="VPC13" s="535"/>
      <c r="VPD13" s="535"/>
      <c r="VPE13" s="535"/>
      <c r="VPF13" s="535"/>
      <c r="VPG13" s="535"/>
      <c r="VPH13" s="535"/>
      <c r="VPI13" s="535"/>
      <c r="VPJ13" s="535"/>
      <c r="VPK13" s="535"/>
      <c r="VPL13" s="535"/>
      <c r="VPM13" s="535"/>
      <c r="VPN13" s="535"/>
      <c r="VPO13" s="535"/>
      <c r="VPP13" s="535"/>
      <c r="VPQ13" s="535"/>
      <c r="VPR13" s="535"/>
      <c r="VPS13" s="535"/>
      <c r="VPT13" s="535"/>
      <c r="VPU13" s="535"/>
      <c r="VPV13" s="535"/>
      <c r="VPW13" s="535"/>
      <c r="VPX13" s="535"/>
      <c r="VPY13" s="535"/>
      <c r="VPZ13" s="535"/>
      <c r="VQA13" s="535"/>
      <c r="VQB13" s="535"/>
      <c r="VQC13" s="535"/>
      <c r="VQD13" s="535"/>
      <c r="VQE13" s="535"/>
      <c r="VQF13" s="535"/>
      <c r="VQG13" s="535"/>
      <c r="VQH13" s="535"/>
      <c r="VQI13" s="535"/>
      <c r="VQJ13" s="535"/>
      <c r="VQK13" s="535"/>
      <c r="VQL13" s="535"/>
      <c r="VQM13" s="535"/>
      <c r="VQN13" s="535"/>
      <c r="VQO13" s="535"/>
      <c r="VQP13" s="535"/>
      <c r="VQQ13" s="535"/>
      <c r="VQR13" s="535"/>
      <c r="VQS13" s="535"/>
      <c r="VQT13" s="535"/>
      <c r="VQU13" s="535"/>
      <c r="VQV13" s="535"/>
      <c r="VQW13" s="535"/>
      <c r="VQX13" s="535"/>
      <c r="VQY13" s="535"/>
      <c r="VQZ13" s="535"/>
      <c r="VRA13" s="535"/>
      <c r="VRB13" s="535"/>
      <c r="VRC13" s="535"/>
      <c r="VRD13" s="535"/>
      <c r="VRE13" s="535"/>
      <c r="VRF13" s="535"/>
      <c r="VRG13" s="535"/>
      <c r="VRH13" s="535"/>
      <c r="VRI13" s="535"/>
      <c r="VRJ13" s="535"/>
      <c r="VRK13" s="535"/>
      <c r="VRL13" s="535"/>
      <c r="VRM13" s="535"/>
      <c r="VRN13" s="535"/>
      <c r="VRO13" s="535"/>
      <c r="VRP13" s="535"/>
      <c r="VRQ13" s="535"/>
      <c r="VRR13" s="535"/>
      <c r="VRS13" s="535"/>
      <c r="VRT13" s="535"/>
      <c r="VRU13" s="535"/>
      <c r="VRV13" s="535"/>
      <c r="VRW13" s="535"/>
      <c r="VRX13" s="535"/>
      <c r="VRY13" s="535"/>
      <c r="VRZ13" s="535"/>
      <c r="VSA13" s="535"/>
      <c r="VSB13" s="535"/>
      <c r="VSC13" s="535"/>
      <c r="VSD13" s="535"/>
      <c r="VSE13" s="535"/>
      <c r="VSF13" s="535"/>
      <c r="VSG13" s="535"/>
      <c r="VSH13" s="535"/>
      <c r="VSI13" s="535"/>
      <c r="VSJ13" s="535"/>
      <c r="VSK13" s="535"/>
      <c r="VSL13" s="535"/>
      <c r="VSM13" s="535"/>
      <c r="VSN13" s="535"/>
      <c r="VSO13" s="535"/>
      <c r="VSP13" s="535"/>
      <c r="VSQ13" s="535"/>
      <c r="VSR13" s="535"/>
      <c r="VSS13" s="535"/>
      <c r="VST13" s="535"/>
      <c r="VSU13" s="535"/>
      <c r="VSV13" s="535"/>
      <c r="VSW13" s="535"/>
      <c r="VSX13" s="535"/>
      <c r="VSY13" s="535"/>
      <c r="VSZ13" s="535"/>
      <c r="VTA13" s="535"/>
      <c r="VTB13" s="535"/>
      <c r="VTC13" s="535"/>
      <c r="VTD13" s="535"/>
      <c r="VTE13" s="535"/>
      <c r="VTF13" s="535"/>
      <c r="VTG13" s="535"/>
      <c r="VTH13" s="535"/>
      <c r="VTI13" s="535"/>
      <c r="VTJ13" s="535"/>
      <c r="VTK13" s="535"/>
      <c r="VTL13" s="535"/>
      <c r="VTM13" s="535"/>
      <c r="VTN13" s="535"/>
      <c r="VTO13" s="535"/>
      <c r="VTP13" s="535"/>
      <c r="VTQ13" s="535"/>
      <c r="VTR13" s="535"/>
      <c r="VTS13" s="535"/>
      <c r="VTT13" s="535"/>
      <c r="VTU13" s="535"/>
      <c r="VTV13" s="535"/>
      <c r="VTW13" s="535"/>
      <c r="VTX13" s="535"/>
      <c r="VTY13" s="535"/>
      <c r="VTZ13" s="535"/>
      <c r="VUA13" s="535"/>
      <c r="VUB13" s="535"/>
      <c r="VUC13" s="535"/>
      <c r="VUD13" s="535"/>
      <c r="VUE13" s="535"/>
      <c r="VUF13" s="535"/>
      <c r="VUG13" s="535"/>
      <c r="VUH13" s="535"/>
      <c r="VUI13" s="535"/>
      <c r="VUJ13" s="535"/>
      <c r="VUK13" s="535"/>
      <c r="VUL13" s="535"/>
      <c r="VUM13" s="535"/>
      <c r="VUN13" s="535"/>
      <c r="VUO13" s="535"/>
      <c r="VUP13" s="535"/>
      <c r="VUQ13" s="535"/>
      <c r="VUR13" s="535"/>
      <c r="VUS13" s="535"/>
      <c r="VUT13" s="535"/>
      <c r="VUU13" s="535"/>
      <c r="VUV13" s="535"/>
      <c r="VUW13" s="535"/>
      <c r="VUX13" s="535"/>
      <c r="VUY13" s="535"/>
      <c r="VUZ13" s="535"/>
      <c r="VVA13" s="535"/>
      <c r="VVB13" s="535"/>
      <c r="VVC13" s="535"/>
      <c r="VVD13" s="535"/>
      <c r="VVE13" s="535"/>
      <c r="VVF13" s="535"/>
      <c r="VVG13" s="535"/>
      <c r="VVH13" s="535"/>
      <c r="VVI13" s="535"/>
      <c r="VVJ13" s="535"/>
      <c r="VVK13" s="535"/>
      <c r="VVL13" s="535"/>
      <c r="VVM13" s="535"/>
      <c r="VVN13" s="535"/>
      <c r="VVO13" s="535"/>
      <c r="VVP13" s="535"/>
      <c r="VVQ13" s="535"/>
      <c r="VVR13" s="535"/>
      <c r="VVS13" s="535"/>
      <c r="VVT13" s="535"/>
      <c r="VVU13" s="535"/>
      <c r="VVV13" s="535"/>
      <c r="VVW13" s="535"/>
      <c r="VVX13" s="535"/>
      <c r="VVY13" s="535"/>
      <c r="VVZ13" s="535"/>
      <c r="VWA13" s="535"/>
      <c r="VWB13" s="535"/>
      <c r="VWC13" s="535"/>
      <c r="VWD13" s="535"/>
      <c r="VWE13" s="535"/>
      <c r="VWF13" s="535"/>
      <c r="VWG13" s="535"/>
      <c r="VWH13" s="535"/>
      <c r="VWI13" s="535"/>
      <c r="VWJ13" s="535"/>
      <c r="VWK13" s="535"/>
      <c r="VWL13" s="535"/>
      <c r="VWM13" s="535"/>
      <c r="VWN13" s="535"/>
      <c r="VWO13" s="535"/>
      <c r="VWP13" s="535"/>
      <c r="VWQ13" s="535"/>
      <c r="VWR13" s="535"/>
      <c r="VWS13" s="535"/>
      <c r="VWT13" s="535"/>
      <c r="VWU13" s="535"/>
      <c r="VWV13" s="535"/>
      <c r="VWW13" s="535"/>
      <c r="VWX13" s="535"/>
      <c r="VWY13" s="535"/>
      <c r="VWZ13" s="535"/>
      <c r="VXA13" s="535"/>
      <c r="VXB13" s="535"/>
      <c r="VXC13" s="535"/>
      <c r="VXD13" s="535"/>
      <c r="VXE13" s="535"/>
      <c r="VXF13" s="535"/>
      <c r="VXG13" s="535"/>
      <c r="VXH13" s="535"/>
      <c r="VXI13" s="535"/>
      <c r="VXJ13" s="535"/>
      <c r="VXK13" s="535"/>
      <c r="VXL13" s="535"/>
      <c r="VXM13" s="535"/>
      <c r="VXN13" s="535"/>
      <c r="VXO13" s="535"/>
      <c r="VXP13" s="535"/>
      <c r="VXQ13" s="535"/>
      <c r="VXR13" s="535"/>
      <c r="VXS13" s="535"/>
      <c r="VXT13" s="535"/>
      <c r="VXU13" s="535"/>
      <c r="VXV13" s="535"/>
      <c r="VXW13" s="535"/>
      <c r="VXX13" s="535"/>
      <c r="VXY13" s="535"/>
      <c r="VXZ13" s="535"/>
      <c r="VYA13" s="535"/>
      <c r="VYB13" s="535"/>
      <c r="VYC13" s="535"/>
      <c r="VYD13" s="535"/>
      <c r="VYE13" s="535"/>
      <c r="VYF13" s="535"/>
      <c r="VYG13" s="535"/>
      <c r="VYH13" s="535"/>
      <c r="VYI13" s="535"/>
      <c r="VYJ13" s="535"/>
      <c r="VYK13" s="535"/>
      <c r="VYL13" s="535"/>
      <c r="VYM13" s="535"/>
      <c r="VYN13" s="535"/>
      <c r="VYO13" s="535"/>
      <c r="VYP13" s="535"/>
      <c r="VYQ13" s="535"/>
      <c r="VYR13" s="535"/>
      <c r="VYS13" s="535"/>
      <c r="VYT13" s="535"/>
      <c r="VYU13" s="535"/>
      <c r="VYV13" s="535"/>
      <c r="VYW13" s="535"/>
      <c r="VYX13" s="535"/>
      <c r="VYY13" s="535"/>
      <c r="VYZ13" s="535"/>
      <c r="VZA13" s="535"/>
      <c r="VZB13" s="535"/>
      <c r="VZC13" s="535"/>
      <c r="VZD13" s="535"/>
      <c r="VZE13" s="535"/>
      <c r="VZF13" s="535"/>
      <c r="VZG13" s="535"/>
      <c r="VZH13" s="535"/>
      <c r="VZI13" s="535"/>
      <c r="VZJ13" s="535"/>
      <c r="VZK13" s="535"/>
      <c r="VZL13" s="535"/>
      <c r="VZM13" s="535"/>
      <c r="VZN13" s="535"/>
      <c r="VZO13" s="535"/>
      <c r="VZP13" s="535"/>
      <c r="VZQ13" s="535"/>
      <c r="VZR13" s="535"/>
      <c r="VZS13" s="535"/>
      <c r="VZT13" s="535"/>
      <c r="VZU13" s="535"/>
      <c r="VZV13" s="535"/>
      <c r="VZW13" s="535"/>
      <c r="VZX13" s="535"/>
      <c r="VZY13" s="535"/>
      <c r="VZZ13" s="535"/>
      <c r="WAA13" s="535"/>
      <c r="WAB13" s="535"/>
      <c r="WAC13" s="535"/>
      <c r="WAD13" s="535"/>
      <c r="WAE13" s="535"/>
      <c r="WAF13" s="535"/>
      <c r="WAG13" s="535"/>
      <c r="WAH13" s="535"/>
      <c r="WAI13" s="535"/>
      <c r="WAJ13" s="535"/>
      <c r="WAK13" s="535"/>
      <c r="WAL13" s="535"/>
      <c r="WAM13" s="535"/>
      <c r="WAN13" s="535"/>
      <c r="WAO13" s="535"/>
      <c r="WAP13" s="535"/>
      <c r="WAQ13" s="535"/>
      <c r="WAR13" s="535"/>
      <c r="WAS13" s="535"/>
      <c r="WAT13" s="535"/>
      <c r="WAU13" s="535"/>
      <c r="WAV13" s="535"/>
      <c r="WAW13" s="535"/>
      <c r="WAX13" s="535"/>
      <c r="WAY13" s="535"/>
      <c r="WAZ13" s="535"/>
      <c r="WBA13" s="535"/>
      <c r="WBB13" s="535"/>
      <c r="WBC13" s="535"/>
      <c r="WBD13" s="535"/>
      <c r="WBE13" s="535"/>
      <c r="WBF13" s="535"/>
      <c r="WBG13" s="535"/>
      <c r="WBH13" s="535"/>
      <c r="WBI13" s="535"/>
      <c r="WBJ13" s="535"/>
      <c r="WBK13" s="535"/>
      <c r="WBL13" s="535"/>
      <c r="WBM13" s="535"/>
      <c r="WBN13" s="535"/>
      <c r="WBO13" s="535"/>
      <c r="WBP13" s="535"/>
      <c r="WBQ13" s="535"/>
      <c r="WBR13" s="535"/>
      <c r="WBS13" s="535"/>
      <c r="WBT13" s="535"/>
      <c r="WBU13" s="535"/>
      <c r="WBV13" s="535"/>
      <c r="WBW13" s="535"/>
      <c r="WBX13" s="535"/>
      <c r="WBY13" s="535"/>
      <c r="WBZ13" s="535"/>
      <c r="WCA13" s="535"/>
      <c r="WCB13" s="535"/>
      <c r="WCC13" s="535"/>
      <c r="WCD13" s="535"/>
      <c r="WCE13" s="535"/>
      <c r="WCF13" s="535"/>
      <c r="WCG13" s="535"/>
      <c r="WCH13" s="535"/>
      <c r="WCI13" s="535"/>
      <c r="WCJ13" s="535"/>
      <c r="WCK13" s="535"/>
      <c r="WCL13" s="535"/>
      <c r="WCM13" s="535"/>
      <c r="WCN13" s="535"/>
      <c r="WCO13" s="535"/>
      <c r="WCP13" s="535"/>
      <c r="WCQ13" s="535"/>
      <c r="WCR13" s="535"/>
      <c r="WCS13" s="535"/>
      <c r="WCT13" s="535"/>
      <c r="WCU13" s="535"/>
      <c r="WCV13" s="535"/>
      <c r="WCW13" s="535"/>
      <c r="WCX13" s="535"/>
      <c r="WCY13" s="535"/>
      <c r="WCZ13" s="535"/>
      <c r="WDA13" s="535"/>
      <c r="WDB13" s="535"/>
      <c r="WDC13" s="535"/>
      <c r="WDD13" s="535"/>
      <c r="WDE13" s="535"/>
      <c r="WDF13" s="535"/>
      <c r="WDG13" s="535"/>
      <c r="WDH13" s="535"/>
      <c r="WDI13" s="535"/>
      <c r="WDJ13" s="535"/>
      <c r="WDK13" s="535"/>
      <c r="WDL13" s="535"/>
      <c r="WDM13" s="535"/>
      <c r="WDN13" s="535"/>
      <c r="WDO13" s="535"/>
      <c r="WDP13" s="535"/>
      <c r="WDQ13" s="535"/>
      <c r="WDR13" s="535"/>
      <c r="WDS13" s="535"/>
      <c r="WDT13" s="535"/>
      <c r="WDU13" s="535"/>
      <c r="WDV13" s="535"/>
      <c r="WDW13" s="535"/>
      <c r="WDX13" s="535"/>
      <c r="WDY13" s="535"/>
      <c r="WDZ13" s="535"/>
      <c r="WEA13" s="535"/>
      <c r="WEB13" s="535"/>
      <c r="WEC13" s="535"/>
      <c r="WED13" s="535"/>
      <c r="WEE13" s="535"/>
      <c r="WEF13" s="535"/>
      <c r="WEG13" s="535"/>
      <c r="WEH13" s="535"/>
      <c r="WEI13" s="535"/>
      <c r="WEJ13" s="535"/>
      <c r="WEK13" s="535"/>
      <c r="WEL13" s="535"/>
      <c r="WEM13" s="535"/>
      <c r="WEN13" s="535"/>
      <c r="WEO13" s="535"/>
      <c r="WEP13" s="535"/>
      <c r="WEQ13" s="535"/>
      <c r="WER13" s="535"/>
      <c r="WES13" s="535"/>
      <c r="WET13" s="535"/>
      <c r="WEU13" s="535"/>
      <c r="WEV13" s="535"/>
      <c r="WEW13" s="535"/>
      <c r="WEX13" s="535"/>
      <c r="WEY13" s="535"/>
      <c r="WEZ13" s="535"/>
      <c r="WFA13" s="535"/>
      <c r="WFB13" s="535"/>
      <c r="WFC13" s="535"/>
      <c r="WFD13" s="535"/>
      <c r="WFE13" s="535"/>
      <c r="WFF13" s="535"/>
      <c r="WFG13" s="535"/>
      <c r="WFH13" s="535"/>
      <c r="WFI13" s="535"/>
      <c r="WFJ13" s="535"/>
      <c r="WFK13" s="535"/>
      <c r="WFL13" s="535"/>
      <c r="WFM13" s="535"/>
      <c r="WFN13" s="535"/>
      <c r="WFO13" s="535"/>
      <c r="WFP13" s="535"/>
      <c r="WFQ13" s="535"/>
      <c r="WFR13" s="535"/>
      <c r="WFS13" s="535"/>
      <c r="WFT13" s="535"/>
      <c r="WFU13" s="535"/>
      <c r="WFV13" s="535"/>
      <c r="WFW13" s="535"/>
      <c r="WFX13" s="535"/>
      <c r="WFY13" s="535"/>
      <c r="WFZ13" s="535"/>
      <c r="WGA13" s="535"/>
      <c r="WGB13" s="535"/>
      <c r="WGC13" s="535"/>
      <c r="WGD13" s="535"/>
      <c r="WGE13" s="535"/>
      <c r="WGF13" s="535"/>
      <c r="WGG13" s="535"/>
      <c r="WGH13" s="535"/>
      <c r="WGI13" s="535"/>
      <c r="WGJ13" s="535"/>
      <c r="WGK13" s="535"/>
      <c r="WGL13" s="535"/>
      <c r="WGM13" s="535"/>
      <c r="WGN13" s="535"/>
      <c r="WGO13" s="535"/>
      <c r="WGP13" s="535"/>
      <c r="WGQ13" s="535"/>
      <c r="WGR13" s="535"/>
      <c r="WGS13" s="535"/>
      <c r="WGT13" s="535"/>
      <c r="WGU13" s="535"/>
      <c r="WGV13" s="535"/>
      <c r="WGW13" s="535"/>
      <c r="WGX13" s="535"/>
      <c r="WGY13" s="535"/>
      <c r="WGZ13" s="535"/>
      <c r="WHA13" s="535"/>
      <c r="WHB13" s="535"/>
      <c r="WHC13" s="535"/>
      <c r="WHD13" s="535"/>
      <c r="WHE13" s="535"/>
      <c r="WHF13" s="535"/>
      <c r="WHG13" s="535"/>
      <c r="WHH13" s="535"/>
      <c r="WHI13" s="535"/>
      <c r="WHJ13" s="535"/>
      <c r="WHK13" s="535"/>
      <c r="WHL13" s="535"/>
      <c r="WHM13" s="535"/>
      <c r="WHN13" s="535"/>
      <c r="WHO13" s="535"/>
      <c r="WHP13" s="535"/>
      <c r="WHQ13" s="535"/>
      <c r="WHR13" s="535"/>
      <c r="WHS13" s="535"/>
      <c r="WHT13" s="535"/>
      <c r="WHU13" s="535"/>
      <c r="WHV13" s="535"/>
      <c r="WHW13" s="535"/>
      <c r="WHX13" s="535"/>
      <c r="WHY13" s="535"/>
      <c r="WHZ13" s="535"/>
      <c r="WIA13" s="535"/>
      <c r="WIB13" s="535"/>
      <c r="WIC13" s="535"/>
      <c r="WID13" s="535"/>
      <c r="WIE13" s="535"/>
      <c r="WIF13" s="535"/>
      <c r="WIG13" s="535"/>
      <c r="WIH13" s="535"/>
      <c r="WII13" s="535"/>
      <c r="WIJ13" s="535"/>
      <c r="WIK13" s="535"/>
      <c r="WIL13" s="535"/>
      <c r="WIM13" s="535"/>
      <c r="WIN13" s="535"/>
      <c r="WIO13" s="535"/>
      <c r="WIP13" s="535"/>
      <c r="WIQ13" s="535"/>
      <c r="WIR13" s="535"/>
      <c r="WIS13" s="535"/>
      <c r="WIT13" s="535"/>
      <c r="WIU13" s="535"/>
      <c r="WIV13" s="535"/>
      <c r="WIW13" s="535"/>
      <c r="WIX13" s="535"/>
      <c r="WIY13" s="535"/>
      <c r="WIZ13" s="535"/>
      <c r="WJA13" s="535"/>
      <c r="WJB13" s="535"/>
      <c r="WJC13" s="535"/>
      <c r="WJD13" s="535"/>
      <c r="WJE13" s="535"/>
      <c r="WJF13" s="535"/>
      <c r="WJG13" s="535"/>
      <c r="WJH13" s="535"/>
      <c r="WJI13" s="535"/>
      <c r="WJJ13" s="535"/>
      <c r="WJK13" s="535"/>
      <c r="WJL13" s="535"/>
      <c r="WJM13" s="535"/>
      <c r="WJN13" s="535"/>
      <c r="WJO13" s="535"/>
      <c r="WJP13" s="535"/>
      <c r="WJQ13" s="535"/>
      <c r="WJR13" s="535"/>
      <c r="WJS13" s="535"/>
      <c r="WJT13" s="535"/>
      <c r="WJU13" s="535"/>
      <c r="WJV13" s="535"/>
      <c r="WJW13" s="535"/>
      <c r="WJX13" s="535"/>
      <c r="WJY13" s="535"/>
      <c r="WJZ13" s="535"/>
      <c r="WKA13" s="535"/>
      <c r="WKB13" s="535"/>
      <c r="WKC13" s="535"/>
      <c r="WKD13" s="535"/>
      <c r="WKE13" s="535"/>
      <c r="WKF13" s="535"/>
      <c r="WKG13" s="535"/>
      <c r="WKH13" s="535"/>
      <c r="WKI13" s="535"/>
      <c r="WKJ13" s="535"/>
      <c r="WKK13" s="535"/>
      <c r="WKL13" s="535"/>
      <c r="WKM13" s="535"/>
      <c r="WKN13" s="535"/>
      <c r="WKO13" s="535"/>
      <c r="WKP13" s="535"/>
      <c r="WKQ13" s="535"/>
      <c r="WKR13" s="535"/>
      <c r="WKS13" s="535"/>
      <c r="WKT13" s="535"/>
      <c r="WKU13" s="535"/>
      <c r="WKV13" s="535"/>
      <c r="WKW13" s="535"/>
      <c r="WKX13" s="535"/>
      <c r="WKY13" s="535"/>
      <c r="WKZ13" s="535"/>
      <c r="WLA13" s="535"/>
      <c r="WLB13" s="535"/>
      <c r="WLC13" s="535"/>
      <c r="WLD13" s="535"/>
      <c r="WLE13" s="535"/>
      <c r="WLF13" s="535"/>
      <c r="WLG13" s="535"/>
      <c r="WLH13" s="535"/>
      <c r="WLI13" s="535"/>
      <c r="WLJ13" s="535"/>
      <c r="WLK13" s="535"/>
      <c r="WLL13" s="535"/>
      <c r="WLM13" s="535"/>
      <c r="WLN13" s="535"/>
      <c r="WLO13" s="535"/>
      <c r="WLP13" s="535"/>
      <c r="WLQ13" s="535"/>
      <c r="WLR13" s="535"/>
      <c r="WLS13" s="535"/>
      <c r="WLT13" s="535"/>
      <c r="WLU13" s="535"/>
      <c r="WLV13" s="535"/>
      <c r="WLW13" s="535"/>
      <c r="WLX13" s="535"/>
      <c r="WLY13" s="535"/>
      <c r="WLZ13" s="535"/>
      <c r="WMA13" s="535"/>
      <c r="WMB13" s="535"/>
      <c r="WMC13" s="535"/>
      <c r="WMD13" s="535"/>
      <c r="WME13" s="535"/>
      <c r="WMF13" s="535"/>
      <c r="WMG13" s="535"/>
      <c r="WMH13" s="535"/>
      <c r="WMI13" s="535"/>
      <c r="WMJ13" s="535"/>
      <c r="WMK13" s="535"/>
      <c r="WML13" s="535"/>
      <c r="WMM13" s="535"/>
      <c r="WMN13" s="535"/>
      <c r="WMO13" s="535"/>
      <c r="WMP13" s="535"/>
      <c r="WMQ13" s="535"/>
      <c r="WMR13" s="535"/>
      <c r="WMS13" s="535"/>
      <c r="WMT13" s="535"/>
      <c r="WMU13" s="535"/>
      <c r="WMV13" s="535"/>
      <c r="WMW13" s="535"/>
      <c r="WMX13" s="535"/>
      <c r="WMY13" s="535"/>
      <c r="WMZ13" s="535"/>
      <c r="WNA13" s="535"/>
      <c r="WNB13" s="535"/>
      <c r="WNC13" s="535"/>
      <c r="WND13" s="535"/>
      <c r="WNE13" s="535"/>
      <c r="WNF13" s="535"/>
      <c r="WNG13" s="535"/>
      <c r="WNH13" s="535"/>
      <c r="WNI13" s="535"/>
      <c r="WNJ13" s="535"/>
      <c r="WNK13" s="535"/>
      <c r="WNL13" s="535"/>
      <c r="WNM13" s="535"/>
      <c r="WNN13" s="535"/>
      <c r="WNO13" s="535"/>
      <c r="WNP13" s="535"/>
      <c r="WNQ13" s="535"/>
      <c r="WNR13" s="535"/>
      <c r="WNS13" s="535"/>
      <c r="WNT13" s="535"/>
      <c r="WNU13" s="535"/>
      <c r="WNV13" s="535"/>
      <c r="WNW13" s="535"/>
      <c r="WNX13" s="535"/>
      <c r="WNY13" s="535"/>
      <c r="WNZ13" s="535"/>
      <c r="WOA13" s="535"/>
      <c r="WOB13" s="535"/>
      <c r="WOC13" s="535"/>
      <c r="WOD13" s="535"/>
      <c r="WOE13" s="535"/>
      <c r="WOF13" s="535"/>
      <c r="WOG13" s="535"/>
      <c r="WOH13" s="535"/>
      <c r="WOI13" s="535"/>
      <c r="WOJ13" s="535"/>
      <c r="WOK13" s="535"/>
      <c r="WOL13" s="535"/>
      <c r="WOM13" s="535"/>
      <c r="WON13" s="535"/>
      <c r="WOO13" s="535"/>
      <c r="WOP13" s="535"/>
      <c r="WOQ13" s="535"/>
      <c r="WOR13" s="535"/>
      <c r="WOS13" s="535"/>
      <c r="WOT13" s="535"/>
      <c r="WOU13" s="535"/>
      <c r="WOV13" s="535"/>
      <c r="WOW13" s="535"/>
      <c r="WOX13" s="535"/>
      <c r="WOY13" s="535"/>
      <c r="WOZ13" s="535"/>
      <c r="WPA13" s="535"/>
      <c r="WPB13" s="535"/>
      <c r="WPC13" s="535"/>
      <c r="WPD13" s="535"/>
      <c r="WPE13" s="535"/>
      <c r="WPF13" s="535"/>
      <c r="WPG13" s="535"/>
      <c r="WPH13" s="535"/>
      <c r="WPI13" s="535"/>
      <c r="WPJ13" s="535"/>
      <c r="WPK13" s="535"/>
      <c r="WPL13" s="535"/>
      <c r="WPM13" s="535"/>
      <c r="WPN13" s="535"/>
      <c r="WPO13" s="535"/>
      <c r="WPP13" s="535"/>
      <c r="WPQ13" s="535"/>
      <c r="WPR13" s="535"/>
      <c r="WPS13" s="535"/>
      <c r="WPT13" s="535"/>
      <c r="WPU13" s="535"/>
      <c r="WPV13" s="535"/>
      <c r="WPW13" s="535"/>
      <c r="WPX13" s="535"/>
      <c r="WPY13" s="535"/>
      <c r="WPZ13" s="535"/>
      <c r="WQA13" s="535"/>
      <c r="WQB13" s="535"/>
      <c r="WQC13" s="535"/>
      <c r="WQD13" s="535"/>
      <c r="WQE13" s="535"/>
      <c r="WQF13" s="535"/>
      <c r="WQG13" s="535"/>
      <c r="WQH13" s="535"/>
      <c r="WQI13" s="535"/>
      <c r="WQJ13" s="535"/>
      <c r="WQK13" s="535"/>
      <c r="WQL13" s="535"/>
      <c r="WQM13" s="535"/>
      <c r="WQN13" s="535"/>
      <c r="WQO13" s="535"/>
      <c r="WQP13" s="535"/>
      <c r="WQQ13" s="535"/>
      <c r="WQR13" s="535"/>
      <c r="WQS13" s="535"/>
      <c r="WQT13" s="535"/>
      <c r="WQU13" s="535"/>
      <c r="WQV13" s="535"/>
      <c r="WQW13" s="535"/>
      <c r="WQX13" s="535"/>
      <c r="WQY13" s="535"/>
      <c r="WQZ13" s="535"/>
      <c r="WRA13" s="535"/>
      <c r="WRB13" s="535"/>
      <c r="WRC13" s="535"/>
      <c r="WRD13" s="535"/>
      <c r="WRE13" s="535"/>
      <c r="WRF13" s="535"/>
      <c r="WRG13" s="535"/>
      <c r="WRH13" s="535"/>
      <c r="WRI13" s="535"/>
      <c r="WRJ13" s="535"/>
      <c r="WRK13" s="535"/>
      <c r="WRL13" s="535"/>
      <c r="WRM13" s="535"/>
      <c r="WRN13" s="535"/>
      <c r="WRO13" s="535"/>
      <c r="WRP13" s="535"/>
      <c r="WRQ13" s="535"/>
      <c r="WRR13" s="535"/>
      <c r="WRS13" s="535"/>
      <c r="WRT13" s="535"/>
      <c r="WRU13" s="535"/>
      <c r="WRV13" s="535"/>
      <c r="WRW13" s="535"/>
      <c r="WRX13" s="535"/>
      <c r="WRY13" s="535"/>
      <c r="WRZ13" s="535"/>
      <c r="WSA13" s="535"/>
      <c r="WSB13" s="535"/>
      <c r="WSC13" s="535"/>
      <c r="WSD13" s="535"/>
      <c r="WSE13" s="535"/>
      <c r="WSF13" s="535"/>
      <c r="WSG13" s="535"/>
      <c r="WSH13" s="535"/>
      <c r="WSI13" s="535"/>
      <c r="WSJ13" s="535"/>
      <c r="WSK13" s="535"/>
      <c r="WSL13" s="535"/>
      <c r="WSM13" s="535"/>
      <c r="WSN13" s="535"/>
      <c r="WSO13" s="535"/>
      <c r="WSP13" s="535"/>
      <c r="WSQ13" s="535"/>
      <c r="WSR13" s="535"/>
      <c r="WSS13" s="535"/>
      <c r="WST13" s="535"/>
      <c r="WSU13" s="535"/>
      <c r="WSV13" s="535"/>
      <c r="WSW13" s="535"/>
      <c r="WSX13" s="535"/>
      <c r="WSY13" s="535"/>
      <c r="WSZ13" s="535"/>
      <c r="WTA13" s="535"/>
      <c r="WTB13" s="535"/>
      <c r="WTC13" s="535"/>
      <c r="WTD13" s="535"/>
      <c r="WTE13" s="535"/>
      <c r="WTF13" s="535"/>
      <c r="WTG13" s="535"/>
      <c r="WTH13" s="535"/>
      <c r="WTI13" s="535"/>
      <c r="WTJ13" s="535"/>
      <c r="WTK13" s="535"/>
      <c r="WTL13" s="535"/>
      <c r="WTM13" s="535"/>
      <c r="WTN13" s="535"/>
      <c r="WTO13" s="535"/>
      <c r="WTP13" s="535"/>
      <c r="WTQ13" s="535"/>
      <c r="WTR13" s="535"/>
      <c r="WTS13" s="535"/>
      <c r="WTT13" s="535"/>
      <c r="WTU13" s="535"/>
      <c r="WTV13" s="535"/>
      <c r="WTW13" s="535"/>
      <c r="WTX13" s="535"/>
      <c r="WTY13" s="535"/>
      <c r="WTZ13" s="535"/>
      <c r="WUA13" s="535"/>
      <c r="WUB13" s="535"/>
      <c r="WUC13" s="535"/>
      <c r="WUD13" s="535"/>
      <c r="WUE13" s="535"/>
      <c r="WUF13" s="535"/>
      <c r="WUG13" s="535"/>
      <c r="WUH13" s="535"/>
      <c r="WUI13" s="535"/>
      <c r="WUJ13" s="535"/>
      <c r="WUK13" s="535"/>
      <c r="WUL13" s="535"/>
      <c r="WUM13" s="535"/>
      <c r="WUN13" s="535"/>
      <c r="WUO13" s="535"/>
      <c r="WUP13" s="535"/>
      <c r="WUQ13" s="535"/>
      <c r="WUR13" s="535"/>
      <c r="WUS13" s="535"/>
      <c r="WUT13" s="535"/>
      <c r="WUU13" s="535"/>
      <c r="WUV13" s="535"/>
      <c r="WUW13" s="535"/>
      <c r="WUX13" s="535"/>
      <c r="WUY13" s="535"/>
      <c r="WUZ13" s="535"/>
      <c r="WVA13" s="535"/>
      <c r="WVB13" s="535"/>
      <c r="WVC13" s="535"/>
      <c r="WVD13" s="535"/>
      <c r="WVE13" s="535"/>
      <c r="WVF13" s="535"/>
      <c r="WVG13" s="535"/>
      <c r="WVH13" s="535"/>
      <c r="WVI13" s="535"/>
      <c r="WVJ13" s="535"/>
      <c r="WVK13" s="535"/>
      <c r="WVL13" s="535"/>
      <c r="WVM13" s="535"/>
      <c r="WVN13" s="535"/>
      <c r="WVO13" s="535"/>
      <c r="WVP13" s="535"/>
      <c r="WVQ13" s="535"/>
      <c r="WVR13" s="535"/>
      <c r="WVS13" s="535"/>
      <c r="WVT13" s="535"/>
      <c r="WVU13" s="535"/>
      <c r="WVV13" s="535"/>
      <c r="WVW13" s="535"/>
      <c r="WVX13" s="535"/>
      <c r="WVY13" s="535"/>
      <c r="WVZ13" s="535"/>
      <c r="WWA13" s="535"/>
      <c r="WWB13" s="535"/>
      <c r="WWC13" s="535"/>
      <c r="WWD13" s="535"/>
      <c r="WWE13" s="535"/>
      <c r="WWF13" s="535"/>
    </row>
    <row r="14" spans="1:783 12825:16152" ht="15" customHeight="1" x14ac:dyDescent="0.25">
      <c r="A14" s="1509"/>
      <c r="B14" s="535"/>
      <c r="C14" s="1898"/>
      <c r="D14" s="1898"/>
      <c r="E14" s="1898"/>
      <c r="F14" s="1898"/>
      <c r="G14" s="1898"/>
      <c r="H14" s="1898"/>
      <c r="I14" s="1898"/>
      <c r="J14" s="1898"/>
      <c r="K14" s="1898"/>
      <c r="L14" s="1898"/>
      <c r="M14" s="1898"/>
      <c r="N14" s="1898"/>
      <c r="O14" s="1898"/>
      <c r="P14" s="1898"/>
      <c r="Q14" s="1898"/>
      <c r="R14" s="1898"/>
      <c r="S14" s="1898"/>
      <c r="T14" s="1898"/>
      <c r="U14" s="1898"/>
      <c r="V14" s="535"/>
      <c r="W14" s="535"/>
      <c r="X14" s="1509"/>
      <c r="Y14" s="1509"/>
      <c r="IX14" s="535"/>
      <c r="IY14" s="535"/>
      <c r="IZ14" s="535"/>
      <c r="JA14" s="535"/>
      <c r="JB14" s="535"/>
      <c r="JC14" s="535"/>
      <c r="JD14" s="535"/>
      <c r="JE14" s="535"/>
      <c r="JF14" s="535"/>
      <c r="JG14" s="535"/>
      <c r="JH14" s="535"/>
      <c r="JI14" s="535"/>
      <c r="JJ14" s="535"/>
      <c r="JK14" s="535"/>
      <c r="JL14" s="535"/>
      <c r="JM14" s="535"/>
      <c r="JN14" s="535"/>
      <c r="JO14" s="535"/>
      <c r="JP14" s="535"/>
      <c r="JQ14" s="535"/>
      <c r="JR14" s="535"/>
      <c r="JS14" s="535"/>
      <c r="JT14" s="535"/>
      <c r="JU14" s="535"/>
      <c r="JV14" s="535"/>
      <c r="JW14" s="535"/>
      <c r="JX14" s="535"/>
      <c r="JY14" s="535"/>
      <c r="JZ14" s="535"/>
      <c r="KA14" s="535"/>
      <c r="KB14" s="535"/>
      <c r="KC14" s="535"/>
      <c r="KD14" s="535"/>
      <c r="KE14" s="535"/>
      <c r="KF14" s="535"/>
      <c r="KG14" s="535"/>
      <c r="KH14" s="535"/>
      <c r="KI14" s="535"/>
      <c r="KJ14" s="535"/>
      <c r="KK14" s="535"/>
      <c r="KL14" s="535"/>
      <c r="KM14" s="535"/>
      <c r="KN14" s="535"/>
      <c r="KO14" s="535"/>
      <c r="KP14" s="535"/>
      <c r="KQ14" s="535"/>
      <c r="KR14" s="535"/>
      <c r="KS14" s="535"/>
      <c r="KT14" s="535"/>
      <c r="KU14" s="535"/>
      <c r="KV14" s="535"/>
      <c r="KW14" s="535"/>
      <c r="KX14" s="535"/>
      <c r="KY14" s="535"/>
      <c r="KZ14" s="535"/>
      <c r="LA14" s="535"/>
      <c r="LB14" s="535"/>
      <c r="LC14" s="535"/>
      <c r="LD14" s="535"/>
      <c r="LE14" s="535"/>
      <c r="LF14" s="535"/>
      <c r="LG14" s="535"/>
      <c r="LH14" s="535"/>
      <c r="LI14" s="535"/>
      <c r="LJ14" s="535"/>
      <c r="LK14" s="535"/>
      <c r="LL14" s="535"/>
      <c r="LM14" s="535"/>
      <c r="LN14" s="535"/>
      <c r="LO14" s="535"/>
      <c r="LP14" s="535"/>
      <c r="LQ14" s="535"/>
      <c r="LR14" s="535"/>
      <c r="LS14" s="535"/>
      <c r="LT14" s="535"/>
      <c r="LU14" s="535"/>
      <c r="LV14" s="535"/>
      <c r="LW14" s="535"/>
      <c r="LX14" s="535"/>
      <c r="LY14" s="535"/>
      <c r="LZ14" s="535"/>
      <c r="MA14" s="535"/>
      <c r="MB14" s="535"/>
      <c r="MC14" s="535"/>
      <c r="MD14" s="535"/>
      <c r="ME14" s="535"/>
      <c r="MF14" s="535"/>
      <c r="MG14" s="535"/>
      <c r="MH14" s="535"/>
      <c r="MI14" s="535"/>
      <c r="MJ14" s="535"/>
      <c r="MK14" s="535"/>
      <c r="ML14" s="535"/>
      <c r="MM14" s="535"/>
      <c r="MN14" s="535"/>
      <c r="MO14" s="535"/>
      <c r="MP14" s="535"/>
      <c r="MQ14" s="535"/>
      <c r="MR14" s="535"/>
      <c r="MS14" s="535"/>
      <c r="MT14" s="535"/>
      <c r="MU14" s="535"/>
      <c r="MV14" s="535"/>
      <c r="MW14" s="535"/>
      <c r="MX14" s="535"/>
      <c r="MY14" s="535"/>
      <c r="MZ14" s="535"/>
      <c r="NA14" s="535"/>
      <c r="NB14" s="535"/>
      <c r="NC14" s="535"/>
      <c r="ND14" s="535"/>
      <c r="NE14" s="535"/>
      <c r="NF14" s="535"/>
      <c r="NG14" s="535"/>
      <c r="NH14" s="535"/>
      <c r="NI14" s="535"/>
      <c r="NJ14" s="535"/>
      <c r="NK14" s="535"/>
      <c r="NL14" s="535"/>
      <c r="NM14" s="535"/>
      <c r="NN14" s="535"/>
      <c r="NO14" s="535"/>
      <c r="NP14" s="535"/>
      <c r="NQ14" s="535"/>
      <c r="NR14" s="535"/>
      <c r="NS14" s="535"/>
      <c r="NT14" s="535"/>
      <c r="NU14" s="535"/>
      <c r="NV14" s="535"/>
      <c r="NW14" s="535"/>
      <c r="NX14" s="535"/>
      <c r="NY14" s="535"/>
      <c r="NZ14" s="535"/>
      <c r="OA14" s="535"/>
      <c r="OB14" s="535"/>
      <c r="OC14" s="535"/>
      <c r="OD14" s="535"/>
      <c r="OE14" s="535"/>
      <c r="OF14" s="535"/>
      <c r="OG14" s="535"/>
      <c r="OH14" s="535"/>
      <c r="OI14" s="535"/>
      <c r="OJ14" s="535"/>
      <c r="OK14" s="535"/>
      <c r="OL14" s="535"/>
      <c r="OM14" s="535"/>
      <c r="ON14" s="535"/>
      <c r="OO14" s="535"/>
      <c r="OP14" s="535"/>
      <c r="OQ14" s="535"/>
      <c r="OR14" s="535"/>
      <c r="OS14" s="535"/>
      <c r="OT14" s="535"/>
      <c r="OU14" s="535"/>
      <c r="OV14" s="535"/>
      <c r="OW14" s="535"/>
      <c r="OX14" s="535"/>
      <c r="OY14" s="535"/>
      <c r="OZ14" s="535"/>
      <c r="PA14" s="535"/>
      <c r="PB14" s="535"/>
      <c r="PC14" s="535"/>
      <c r="PD14" s="535"/>
      <c r="PE14" s="535"/>
      <c r="PF14" s="535"/>
      <c r="PG14" s="535"/>
      <c r="PH14" s="535"/>
      <c r="PI14" s="535"/>
      <c r="PJ14" s="535"/>
      <c r="PK14" s="535"/>
      <c r="PL14" s="535"/>
      <c r="PM14" s="535"/>
      <c r="PN14" s="535"/>
      <c r="PO14" s="535"/>
      <c r="PP14" s="535"/>
      <c r="PQ14" s="535"/>
      <c r="PR14" s="535"/>
      <c r="PS14" s="535"/>
      <c r="PT14" s="535"/>
      <c r="PU14" s="535"/>
      <c r="PV14" s="535"/>
      <c r="PW14" s="535"/>
      <c r="PX14" s="535"/>
      <c r="PY14" s="535"/>
      <c r="PZ14" s="535"/>
      <c r="QA14" s="535"/>
      <c r="QB14" s="535"/>
      <c r="QC14" s="535"/>
      <c r="QD14" s="535"/>
      <c r="QE14" s="535"/>
      <c r="QF14" s="535"/>
      <c r="QG14" s="535"/>
      <c r="QH14" s="535"/>
      <c r="QI14" s="535"/>
      <c r="QJ14" s="535"/>
      <c r="QK14" s="535"/>
      <c r="QL14" s="535"/>
      <c r="QM14" s="535"/>
      <c r="QN14" s="535"/>
      <c r="QO14" s="535"/>
      <c r="QP14" s="535"/>
      <c r="QQ14" s="535"/>
      <c r="QR14" s="535"/>
      <c r="QS14" s="535"/>
      <c r="QT14" s="535"/>
      <c r="QU14" s="535"/>
      <c r="QV14" s="535"/>
      <c r="QW14" s="535"/>
      <c r="QX14" s="535"/>
      <c r="QY14" s="535"/>
      <c r="QZ14" s="535"/>
      <c r="RA14" s="535"/>
      <c r="RB14" s="535"/>
      <c r="RC14" s="535"/>
      <c r="RD14" s="535"/>
      <c r="RE14" s="535"/>
      <c r="RF14" s="535"/>
      <c r="RG14" s="535"/>
      <c r="RH14" s="535"/>
      <c r="RI14" s="535"/>
      <c r="RJ14" s="535"/>
      <c r="RK14" s="535"/>
      <c r="RL14" s="535"/>
      <c r="RM14" s="535"/>
      <c r="RN14" s="535"/>
      <c r="RO14" s="535"/>
      <c r="RP14" s="535"/>
      <c r="RQ14" s="535"/>
      <c r="RR14" s="535"/>
      <c r="RS14" s="535"/>
      <c r="RT14" s="535"/>
      <c r="RU14" s="535"/>
      <c r="RV14" s="535"/>
      <c r="RW14" s="535"/>
      <c r="RX14" s="535"/>
      <c r="RY14" s="535"/>
      <c r="RZ14" s="535"/>
      <c r="SA14" s="535"/>
      <c r="SB14" s="535"/>
      <c r="SC14" s="535"/>
      <c r="SD14" s="535"/>
      <c r="SE14" s="535"/>
      <c r="SF14" s="535"/>
      <c r="SG14" s="535"/>
      <c r="SH14" s="535"/>
      <c r="SI14" s="535"/>
      <c r="SJ14" s="535"/>
      <c r="SK14" s="535"/>
      <c r="SL14" s="535"/>
      <c r="SM14" s="535"/>
      <c r="SN14" s="535"/>
      <c r="SO14" s="535"/>
      <c r="SP14" s="535"/>
      <c r="SQ14" s="535"/>
      <c r="SR14" s="535"/>
      <c r="SS14" s="535"/>
      <c r="ST14" s="535"/>
      <c r="SU14" s="535"/>
      <c r="SV14" s="535"/>
      <c r="SW14" s="535"/>
      <c r="SX14" s="535"/>
      <c r="SY14" s="535"/>
      <c r="SZ14" s="535"/>
      <c r="TA14" s="535"/>
      <c r="TB14" s="535"/>
      <c r="TC14" s="535"/>
      <c r="TD14" s="535"/>
      <c r="TE14" s="535"/>
      <c r="TF14" s="535"/>
      <c r="TG14" s="535"/>
      <c r="TH14" s="535"/>
      <c r="TI14" s="535"/>
      <c r="TJ14" s="535"/>
      <c r="TK14" s="535"/>
      <c r="TL14" s="535"/>
      <c r="TM14" s="535"/>
      <c r="TN14" s="535"/>
      <c r="TO14" s="535"/>
      <c r="TP14" s="535"/>
      <c r="TQ14" s="535"/>
      <c r="TR14" s="535"/>
      <c r="TS14" s="535"/>
      <c r="TT14" s="535"/>
      <c r="TU14" s="535"/>
      <c r="TV14" s="535"/>
      <c r="TW14" s="535"/>
      <c r="TX14" s="535"/>
      <c r="TY14" s="535"/>
      <c r="TZ14" s="535"/>
      <c r="UA14" s="535"/>
      <c r="UB14" s="535"/>
      <c r="UC14" s="535"/>
      <c r="UD14" s="535"/>
      <c r="UE14" s="535"/>
      <c r="UF14" s="535"/>
      <c r="UG14" s="535"/>
      <c r="UH14" s="535"/>
      <c r="UI14" s="535"/>
      <c r="UJ14" s="535"/>
      <c r="UK14" s="535"/>
      <c r="UL14" s="535"/>
      <c r="UM14" s="535"/>
      <c r="UN14" s="535"/>
      <c r="UO14" s="535"/>
      <c r="UP14" s="535"/>
      <c r="UQ14" s="535"/>
      <c r="UR14" s="535"/>
      <c r="US14" s="535"/>
      <c r="UT14" s="535"/>
      <c r="UU14" s="535"/>
      <c r="UV14" s="535"/>
      <c r="UW14" s="535"/>
      <c r="UX14" s="535"/>
      <c r="UY14" s="535"/>
      <c r="UZ14" s="535"/>
      <c r="VA14" s="535"/>
      <c r="VB14" s="535"/>
      <c r="VC14" s="535"/>
      <c r="VD14" s="535"/>
      <c r="VE14" s="535"/>
      <c r="VF14" s="535"/>
      <c r="VG14" s="535"/>
      <c r="VH14" s="535"/>
      <c r="VI14" s="535"/>
      <c r="VJ14" s="535"/>
      <c r="VK14" s="535"/>
      <c r="VL14" s="535"/>
      <c r="VM14" s="535"/>
      <c r="VN14" s="535"/>
      <c r="VO14" s="535"/>
      <c r="VP14" s="535"/>
      <c r="VQ14" s="535"/>
      <c r="VR14" s="535"/>
      <c r="VS14" s="535"/>
      <c r="VT14" s="535"/>
      <c r="VU14" s="535"/>
      <c r="VV14" s="535"/>
      <c r="VW14" s="535"/>
      <c r="VX14" s="535"/>
      <c r="VY14" s="535"/>
      <c r="VZ14" s="535"/>
      <c r="WA14" s="535"/>
      <c r="WB14" s="535"/>
      <c r="WC14" s="535"/>
      <c r="WD14" s="535"/>
      <c r="WE14" s="535"/>
      <c r="WF14" s="535"/>
      <c r="WG14" s="535"/>
      <c r="WH14" s="535"/>
      <c r="WI14" s="535"/>
      <c r="WJ14" s="535"/>
      <c r="WK14" s="535"/>
      <c r="WL14" s="535"/>
      <c r="WM14" s="535"/>
      <c r="WN14" s="535"/>
      <c r="WO14" s="535"/>
      <c r="WP14" s="535"/>
      <c r="WQ14" s="535"/>
      <c r="WR14" s="535"/>
      <c r="WS14" s="535"/>
      <c r="WT14" s="535"/>
      <c r="WU14" s="535"/>
      <c r="WV14" s="535"/>
      <c r="WW14" s="535"/>
      <c r="WX14" s="535"/>
      <c r="WY14" s="535"/>
      <c r="WZ14" s="535"/>
      <c r="XA14" s="535"/>
      <c r="XB14" s="535"/>
      <c r="XC14" s="535"/>
      <c r="XD14" s="535"/>
      <c r="XE14" s="535"/>
      <c r="XF14" s="535"/>
      <c r="XG14" s="535"/>
      <c r="XH14" s="535"/>
      <c r="XI14" s="535"/>
      <c r="XJ14" s="535"/>
      <c r="XK14" s="535"/>
      <c r="XL14" s="535"/>
      <c r="XM14" s="535"/>
      <c r="XN14" s="535"/>
      <c r="XO14" s="535"/>
      <c r="XP14" s="535"/>
      <c r="XQ14" s="535"/>
      <c r="XR14" s="535"/>
      <c r="XS14" s="535"/>
      <c r="XT14" s="535"/>
      <c r="XU14" s="535"/>
      <c r="XV14" s="535"/>
      <c r="XW14" s="535"/>
      <c r="XX14" s="535"/>
      <c r="XY14" s="535"/>
      <c r="XZ14" s="535"/>
      <c r="YA14" s="535"/>
      <c r="YB14" s="535"/>
      <c r="YC14" s="535"/>
      <c r="YD14" s="535"/>
      <c r="YE14" s="535"/>
      <c r="YF14" s="535"/>
      <c r="YG14" s="535"/>
      <c r="YH14" s="535"/>
      <c r="YI14" s="535"/>
      <c r="YJ14" s="535"/>
      <c r="YK14" s="535"/>
      <c r="YL14" s="535"/>
      <c r="YM14" s="535"/>
      <c r="YN14" s="535"/>
      <c r="YO14" s="535"/>
      <c r="YP14" s="535"/>
      <c r="YQ14" s="535"/>
      <c r="YR14" s="535"/>
      <c r="YS14" s="535"/>
      <c r="YT14" s="535"/>
      <c r="YU14" s="535"/>
      <c r="YV14" s="535"/>
      <c r="YW14" s="535"/>
      <c r="YX14" s="535"/>
      <c r="YY14" s="535"/>
      <c r="YZ14" s="535"/>
      <c r="ZA14" s="535"/>
      <c r="ZB14" s="535"/>
      <c r="ZC14" s="535"/>
      <c r="ZD14" s="535"/>
      <c r="ZE14" s="535"/>
      <c r="ZF14" s="535"/>
      <c r="ZG14" s="535"/>
      <c r="ZH14" s="535"/>
      <c r="ZI14" s="535"/>
      <c r="ZJ14" s="535"/>
      <c r="ZK14" s="535"/>
      <c r="ZL14" s="535"/>
      <c r="ZM14" s="535"/>
      <c r="ZN14" s="535"/>
      <c r="ZO14" s="535"/>
      <c r="ZP14" s="535"/>
      <c r="ZQ14" s="535"/>
      <c r="ZR14" s="535"/>
      <c r="ZS14" s="535"/>
      <c r="ZT14" s="535"/>
      <c r="ZU14" s="535"/>
      <c r="ZV14" s="535"/>
      <c r="ZW14" s="535"/>
      <c r="ZX14" s="535"/>
      <c r="ZY14" s="535"/>
      <c r="ZZ14" s="535"/>
      <c r="AAA14" s="535"/>
      <c r="AAB14" s="535"/>
      <c r="AAC14" s="535"/>
      <c r="AAD14" s="535"/>
      <c r="AAE14" s="535"/>
      <c r="AAF14" s="535"/>
      <c r="AAG14" s="535"/>
      <c r="AAH14" s="535"/>
      <c r="AAI14" s="535"/>
      <c r="AAJ14" s="535"/>
      <c r="AAK14" s="535"/>
      <c r="AAL14" s="535"/>
      <c r="AAM14" s="535"/>
      <c r="AAN14" s="535"/>
      <c r="AAO14" s="535"/>
      <c r="AAP14" s="535"/>
      <c r="AAQ14" s="535"/>
      <c r="AAR14" s="535"/>
      <c r="AAS14" s="535"/>
      <c r="AAT14" s="535"/>
      <c r="AAU14" s="535"/>
      <c r="AAV14" s="535"/>
      <c r="AAW14" s="535"/>
      <c r="AAX14" s="535"/>
      <c r="AAY14" s="535"/>
      <c r="AAZ14" s="535"/>
      <c r="ABA14" s="535"/>
      <c r="ABB14" s="535"/>
      <c r="ABC14" s="535"/>
      <c r="ABD14" s="535"/>
      <c r="ABE14" s="535"/>
      <c r="ABF14" s="535"/>
      <c r="ABG14" s="535"/>
      <c r="ABH14" s="535"/>
      <c r="ABI14" s="535"/>
      <c r="ABJ14" s="535"/>
      <c r="ABK14" s="535"/>
      <c r="ABL14" s="535"/>
      <c r="ABM14" s="535"/>
      <c r="ABN14" s="535"/>
      <c r="ABO14" s="535"/>
      <c r="ABP14" s="535"/>
      <c r="ABQ14" s="535"/>
      <c r="ABR14" s="535"/>
      <c r="ABS14" s="535"/>
      <c r="ABT14" s="535"/>
      <c r="ABU14" s="535"/>
      <c r="ABV14" s="535"/>
      <c r="ABW14" s="535"/>
      <c r="ABX14" s="535"/>
      <c r="ABY14" s="535"/>
      <c r="ABZ14" s="535"/>
      <c r="ACA14" s="535"/>
      <c r="ACB14" s="535"/>
      <c r="ACC14" s="535"/>
      <c r="ACD14" s="535"/>
      <c r="ACE14" s="535"/>
      <c r="ACF14" s="535"/>
      <c r="ACG14" s="535"/>
      <c r="ACH14" s="535"/>
      <c r="ACI14" s="535"/>
      <c r="ACJ14" s="535"/>
      <c r="ACK14" s="535"/>
      <c r="ACL14" s="535"/>
      <c r="ACM14" s="535"/>
      <c r="ACN14" s="535"/>
      <c r="ACO14" s="535"/>
      <c r="ACP14" s="535"/>
      <c r="ACQ14" s="535"/>
      <c r="ACR14" s="535"/>
      <c r="ACS14" s="535"/>
      <c r="ACT14" s="535"/>
      <c r="ACU14" s="535"/>
      <c r="ACV14" s="535"/>
      <c r="ACW14" s="535"/>
      <c r="ACX14" s="535"/>
      <c r="ACY14" s="535"/>
      <c r="ACZ14" s="535"/>
      <c r="ADA14" s="535"/>
      <c r="ADB14" s="535"/>
      <c r="ADC14" s="535"/>
      <c r="RYG14" s="535"/>
      <c r="RYH14" s="535"/>
      <c r="RYI14" s="535"/>
      <c r="RYJ14" s="535"/>
      <c r="RYK14" s="535"/>
      <c r="RYL14" s="535"/>
      <c r="RYM14" s="535"/>
      <c r="RYN14" s="535"/>
      <c r="RYO14" s="535"/>
      <c r="RYP14" s="535"/>
      <c r="RYQ14" s="535"/>
      <c r="RYR14" s="535"/>
      <c r="RYS14" s="535"/>
      <c r="RYT14" s="535"/>
      <c r="RYU14" s="535"/>
      <c r="RYV14" s="535"/>
      <c r="RYW14" s="535"/>
      <c r="RYX14" s="535"/>
      <c r="RYY14" s="535"/>
      <c r="RYZ14" s="535"/>
      <c r="RZA14" s="535"/>
      <c r="RZB14" s="535"/>
      <c r="RZC14" s="535"/>
      <c r="RZD14" s="535"/>
      <c r="RZE14" s="535"/>
      <c r="RZF14" s="535"/>
      <c r="RZG14" s="535"/>
      <c r="RZH14" s="535"/>
      <c r="RZI14" s="535"/>
      <c r="RZJ14" s="535"/>
      <c r="RZK14" s="535"/>
      <c r="RZL14" s="535"/>
      <c r="RZM14" s="535"/>
      <c r="RZN14" s="535"/>
      <c r="RZO14" s="535"/>
      <c r="RZP14" s="535"/>
      <c r="RZQ14" s="535"/>
      <c r="RZR14" s="535"/>
      <c r="RZS14" s="535"/>
      <c r="RZT14" s="535"/>
      <c r="RZU14" s="535"/>
      <c r="RZV14" s="535"/>
      <c r="RZW14" s="535"/>
      <c r="RZX14" s="535"/>
      <c r="RZY14" s="535"/>
      <c r="RZZ14" s="535"/>
      <c r="SAA14" s="535"/>
      <c r="SAB14" s="535"/>
      <c r="SAC14" s="535"/>
      <c r="SAD14" s="535"/>
      <c r="SAE14" s="535"/>
      <c r="SAF14" s="535"/>
      <c r="SAG14" s="535"/>
      <c r="SAH14" s="535"/>
      <c r="SAI14" s="535"/>
      <c r="SAJ14" s="535"/>
      <c r="SAK14" s="535"/>
      <c r="SAL14" s="535"/>
      <c r="SAM14" s="535"/>
      <c r="SAN14" s="535"/>
      <c r="SAO14" s="535"/>
      <c r="SAP14" s="535"/>
      <c r="SAQ14" s="535"/>
      <c r="SAR14" s="535"/>
      <c r="SAS14" s="535"/>
      <c r="SAT14" s="535"/>
      <c r="SAU14" s="535"/>
      <c r="SAV14" s="535"/>
      <c r="SAW14" s="535"/>
      <c r="SAX14" s="535"/>
      <c r="SAY14" s="535"/>
      <c r="SAZ14" s="535"/>
      <c r="SBA14" s="535"/>
      <c r="SBB14" s="535"/>
      <c r="SBC14" s="535"/>
      <c r="SBD14" s="535"/>
      <c r="SBE14" s="535"/>
      <c r="SBF14" s="535"/>
      <c r="SBG14" s="535"/>
      <c r="SBH14" s="535"/>
      <c r="SBI14" s="535"/>
      <c r="SBJ14" s="535"/>
      <c r="SBK14" s="535"/>
      <c r="SBL14" s="535"/>
      <c r="SBM14" s="535"/>
      <c r="SBN14" s="535"/>
      <c r="SBO14" s="535"/>
      <c r="SBP14" s="535"/>
      <c r="SBQ14" s="535"/>
      <c r="SBR14" s="535"/>
      <c r="SBS14" s="535"/>
      <c r="SBT14" s="535"/>
      <c r="SBU14" s="535"/>
      <c r="SBV14" s="535"/>
      <c r="SBW14" s="535"/>
      <c r="SBX14" s="535"/>
      <c r="SBY14" s="535"/>
      <c r="SBZ14" s="535"/>
      <c r="SCA14" s="535"/>
      <c r="SCB14" s="535"/>
      <c r="SCC14" s="535"/>
      <c r="SCD14" s="535"/>
      <c r="SCE14" s="535"/>
      <c r="SCF14" s="535"/>
      <c r="SCG14" s="535"/>
      <c r="SCH14" s="535"/>
      <c r="SCI14" s="535"/>
      <c r="SCJ14" s="535"/>
      <c r="SCK14" s="535"/>
      <c r="SCL14" s="535"/>
      <c r="SCM14" s="535"/>
      <c r="SCN14" s="535"/>
      <c r="SCO14" s="535"/>
      <c r="SCP14" s="535"/>
      <c r="SCQ14" s="535"/>
      <c r="SCR14" s="535"/>
      <c r="SCS14" s="535"/>
      <c r="SCT14" s="535"/>
      <c r="SCU14" s="535"/>
      <c r="SCV14" s="535"/>
      <c r="SCW14" s="535"/>
      <c r="SCX14" s="535"/>
      <c r="SCY14" s="535"/>
      <c r="SCZ14" s="535"/>
      <c r="SDA14" s="535"/>
      <c r="SDB14" s="535"/>
      <c r="SDC14" s="535"/>
      <c r="SDD14" s="535"/>
      <c r="SDE14" s="535"/>
      <c r="SDF14" s="535"/>
      <c r="SDG14" s="535"/>
      <c r="SDH14" s="535"/>
      <c r="SDI14" s="535"/>
      <c r="SDJ14" s="535"/>
      <c r="SDK14" s="535"/>
      <c r="SDL14" s="535"/>
      <c r="SDM14" s="535"/>
      <c r="SDN14" s="535"/>
      <c r="SDO14" s="535"/>
      <c r="SDP14" s="535"/>
      <c r="SDQ14" s="535"/>
      <c r="SDR14" s="535"/>
      <c r="SDS14" s="535"/>
      <c r="SDT14" s="535"/>
      <c r="SDU14" s="535"/>
      <c r="SDV14" s="535"/>
      <c r="SDW14" s="535"/>
      <c r="SDX14" s="535"/>
      <c r="SDY14" s="535"/>
      <c r="SDZ14" s="535"/>
      <c r="SEA14" s="535"/>
      <c r="SEB14" s="535"/>
      <c r="SEC14" s="535"/>
      <c r="SED14" s="535"/>
      <c r="SEE14" s="535"/>
      <c r="SEF14" s="535"/>
      <c r="SEG14" s="535"/>
      <c r="SEH14" s="535"/>
      <c r="SEI14" s="535"/>
      <c r="SEJ14" s="535"/>
      <c r="SEK14" s="535"/>
      <c r="SEL14" s="535"/>
      <c r="SEM14" s="535"/>
      <c r="SEN14" s="535"/>
      <c r="SEO14" s="535"/>
      <c r="SEP14" s="535"/>
      <c r="SEQ14" s="535"/>
      <c r="SER14" s="535"/>
      <c r="SES14" s="535"/>
      <c r="SET14" s="535"/>
      <c r="SEU14" s="535"/>
      <c r="SEV14" s="535"/>
      <c r="SEW14" s="535"/>
      <c r="SEX14" s="535"/>
      <c r="SEY14" s="535"/>
      <c r="SEZ14" s="535"/>
      <c r="SFA14" s="535"/>
      <c r="SFB14" s="535"/>
      <c r="SFC14" s="535"/>
      <c r="SFD14" s="535"/>
      <c r="SFE14" s="535"/>
      <c r="SFF14" s="535"/>
      <c r="SFG14" s="535"/>
      <c r="SFH14" s="535"/>
      <c r="SFI14" s="535"/>
      <c r="SFJ14" s="535"/>
      <c r="SFK14" s="535"/>
      <c r="SFL14" s="535"/>
      <c r="SFM14" s="535"/>
      <c r="SFN14" s="535"/>
      <c r="SFO14" s="535"/>
      <c r="SFP14" s="535"/>
      <c r="SFQ14" s="535"/>
      <c r="SFR14" s="535"/>
      <c r="SFS14" s="535"/>
      <c r="SFT14" s="535"/>
      <c r="SFU14" s="535"/>
      <c r="SFV14" s="535"/>
      <c r="SFW14" s="535"/>
      <c r="SFX14" s="535"/>
      <c r="SFY14" s="535"/>
      <c r="SFZ14" s="535"/>
      <c r="SGA14" s="535"/>
      <c r="SGB14" s="535"/>
      <c r="SGC14" s="535"/>
      <c r="SGD14" s="535"/>
      <c r="SGE14" s="535"/>
      <c r="SGF14" s="535"/>
      <c r="SGG14" s="535"/>
      <c r="SGH14" s="535"/>
      <c r="SGI14" s="535"/>
      <c r="SGJ14" s="535"/>
      <c r="SGK14" s="535"/>
      <c r="SGL14" s="535"/>
      <c r="SGM14" s="535"/>
      <c r="SGN14" s="535"/>
      <c r="SGO14" s="535"/>
      <c r="SGP14" s="535"/>
      <c r="SGQ14" s="535"/>
      <c r="SGR14" s="535"/>
      <c r="SGS14" s="535"/>
      <c r="SGT14" s="535"/>
      <c r="SGU14" s="535"/>
      <c r="SGV14" s="535"/>
      <c r="SGW14" s="535"/>
      <c r="SGX14" s="535"/>
      <c r="SGY14" s="535"/>
      <c r="SGZ14" s="535"/>
      <c r="SHA14" s="535"/>
      <c r="SHB14" s="535"/>
      <c r="SHC14" s="535"/>
      <c r="SHD14" s="535"/>
      <c r="SHE14" s="535"/>
      <c r="SHF14" s="535"/>
      <c r="SHG14" s="535"/>
      <c r="SHH14" s="535"/>
      <c r="SHI14" s="535"/>
      <c r="SHJ14" s="535"/>
      <c r="SHK14" s="535"/>
      <c r="SHL14" s="535"/>
      <c r="SHM14" s="535"/>
      <c r="SHN14" s="535"/>
      <c r="SHO14" s="535"/>
      <c r="SHP14" s="535"/>
      <c r="SHQ14" s="535"/>
      <c r="SHR14" s="535"/>
      <c r="SHS14" s="535"/>
      <c r="SHT14" s="535"/>
      <c r="SHU14" s="535"/>
      <c r="SHV14" s="535"/>
      <c r="SHW14" s="535"/>
      <c r="SHX14" s="535"/>
      <c r="SHY14" s="535"/>
      <c r="SHZ14" s="535"/>
      <c r="SIA14" s="535"/>
      <c r="SIB14" s="535"/>
      <c r="SIC14" s="535"/>
      <c r="SID14" s="535"/>
      <c r="SIE14" s="535"/>
      <c r="SIF14" s="535"/>
      <c r="SIG14" s="535"/>
      <c r="SIH14" s="535"/>
      <c r="SII14" s="535"/>
      <c r="SIJ14" s="535"/>
      <c r="SIK14" s="535"/>
      <c r="SIL14" s="535"/>
      <c r="SIM14" s="535"/>
      <c r="SIN14" s="535"/>
      <c r="SIO14" s="535"/>
      <c r="SIP14" s="535"/>
      <c r="SIQ14" s="535"/>
      <c r="SIR14" s="535"/>
      <c r="SIS14" s="535"/>
      <c r="SIT14" s="535"/>
      <c r="SIU14" s="535"/>
      <c r="SIV14" s="535"/>
      <c r="SIW14" s="535"/>
      <c r="SIX14" s="535"/>
      <c r="SIY14" s="535"/>
      <c r="SIZ14" s="535"/>
      <c r="SJA14" s="535"/>
      <c r="SJB14" s="535"/>
      <c r="SJC14" s="535"/>
      <c r="SJD14" s="535"/>
      <c r="SJE14" s="535"/>
      <c r="SJF14" s="535"/>
      <c r="SJG14" s="535"/>
      <c r="SJH14" s="535"/>
      <c r="SJI14" s="535"/>
      <c r="SJJ14" s="535"/>
      <c r="SJK14" s="535"/>
      <c r="SJL14" s="535"/>
      <c r="SJM14" s="535"/>
      <c r="SJN14" s="535"/>
      <c r="SJO14" s="535"/>
      <c r="SJP14" s="535"/>
      <c r="SJQ14" s="535"/>
      <c r="SJR14" s="535"/>
      <c r="SJS14" s="535"/>
      <c r="SJT14" s="535"/>
      <c r="SJU14" s="535"/>
      <c r="SJV14" s="535"/>
      <c r="SJW14" s="535"/>
      <c r="SJX14" s="535"/>
      <c r="SJY14" s="535"/>
      <c r="SJZ14" s="535"/>
      <c r="SKA14" s="535"/>
      <c r="SKB14" s="535"/>
      <c r="SKC14" s="535"/>
      <c r="SKD14" s="535"/>
      <c r="SKE14" s="535"/>
      <c r="SKF14" s="535"/>
      <c r="SKG14" s="535"/>
      <c r="SKH14" s="535"/>
      <c r="SKI14" s="535"/>
      <c r="SKJ14" s="535"/>
      <c r="SKK14" s="535"/>
      <c r="SKL14" s="535"/>
      <c r="SKM14" s="535"/>
      <c r="SKN14" s="535"/>
      <c r="SKO14" s="535"/>
      <c r="SKP14" s="535"/>
      <c r="SKQ14" s="535"/>
      <c r="SKR14" s="535"/>
      <c r="SKS14" s="535"/>
      <c r="SKT14" s="535"/>
      <c r="SKU14" s="535"/>
      <c r="SKV14" s="535"/>
      <c r="SKW14" s="535"/>
      <c r="SKX14" s="535"/>
      <c r="SKY14" s="535"/>
      <c r="SKZ14" s="535"/>
      <c r="SLA14" s="535"/>
      <c r="SLB14" s="535"/>
      <c r="SLC14" s="535"/>
      <c r="SLD14" s="535"/>
      <c r="SLE14" s="535"/>
      <c r="SLF14" s="535"/>
      <c r="SLG14" s="535"/>
      <c r="SLH14" s="535"/>
      <c r="SLI14" s="535"/>
      <c r="SLJ14" s="535"/>
      <c r="SLK14" s="535"/>
      <c r="SLL14" s="535"/>
      <c r="SLM14" s="535"/>
      <c r="SLN14" s="535"/>
      <c r="SLO14" s="535"/>
      <c r="SLP14" s="535"/>
      <c r="SLQ14" s="535"/>
      <c r="SLR14" s="535"/>
      <c r="SLS14" s="535"/>
      <c r="SLT14" s="535"/>
      <c r="SLU14" s="535"/>
      <c r="SLV14" s="535"/>
      <c r="SLW14" s="535"/>
      <c r="SLX14" s="535"/>
      <c r="SLY14" s="535"/>
      <c r="SLZ14" s="535"/>
      <c r="SMA14" s="535"/>
      <c r="SMB14" s="535"/>
      <c r="SMC14" s="535"/>
      <c r="SMD14" s="535"/>
      <c r="SME14" s="535"/>
      <c r="SMF14" s="535"/>
      <c r="SMG14" s="535"/>
      <c r="SMH14" s="535"/>
      <c r="SMI14" s="535"/>
      <c r="SMJ14" s="535"/>
      <c r="SMK14" s="535"/>
      <c r="SML14" s="535"/>
      <c r="SMM14" s="535"/>
      <c r="SMN14" s="535"/>
      <c r="SMO14" s="535"/>
      <c r="SMP14" s="535"/>
      <c r="SMQ14" s="535"/>
      <c r="SMR14" s="535"/>
      <c r="SMS14" s="535"/>
      <c r="SMT14" s="535"/>
      <c r="SMU14" s="535"/>
      <c r="SMV14" s="535"/>
      <c r="SMW14" s="535"/>
      <c r="SMX14" s="535"/>
      <c r="SMY14" s="535"/>
      <c r="SMZ14" s="535"/>
      <c r="SNA14" s="535"/>
      <c r="SNB14" s="535"/>
      <c r="SNC14" s="535"/>
      <c r="SND14" s="535"/>
      <c r="SNE14" s="535"/>
      <c r="SNF14" s="535"/>
      <c r="SNG14" s="535"/>
      <c r="SNH14" s="535"/>
      <c r="SNI14" s="535"/>
      <c r="SNJ14" s="535"/>
      <c r="SNK14" s="535"/>
      <c r="SNL14" s="535"/>
      <c r="SNM14" s="535"/>
      <c r="SNN14" s="535"/>
      <c r="SNO14" s="535"/>
      <c r="SNP14" s="535"/>
      <c r="SNQ14" s="535"/>
      <c r="SNR14" s="535"/>
      <c r="SNS14" s="535"/>
      <c r="SNT14" s="535"/>
      <c r="SNU14" s="535"/>
      <c r="SNV14" s="535"/>
      <c r="SNW14" s="535"/>
      <c r="SNX14" s="535"/>
      <c r="SNY14" s="535"/>
      <c r="SNZ14" s="535"/>
      <c r="SOA14" s="535"/>
      <c r="SOB14" s="535"/>
      <c r="SOC14" s="535"/>
      <c r="SOD14" s="535"/>
      <c r="SOE14" s="535"/>
      <c r="SOF14" s="535"/>
      <c r="SOG14" s="535"/>
      <c r="SOH14" s="535"/>
      <c r="SOI14" s="535"/>
      <c r="SOJ14" s="535"/>
      <c r="SOK14" s="535"/>
      <c r="SOL14" s="535"/>
      <c r="SOM14" s="535"/>
      <c r="SON14" s="535"/>
      <c r="SOO14" s="535"/>
      <c r="SOP14" s="535"/>
      <c r="SOQ14" s="535"/>
      <c r="SOR14" s="535"/>
      <c r="SOS14" s="535"/>
      <c r="SOT14" s="535"/>
      <c r="SOU14" s="535"/>
      <c r="SOV14" s="535"/>
      <c r="SOW14" s="535"/>
      <c r="SOX14" s="535"/>
      <c r="SOY14" s="535"/>
      <c r="SOZ14" s="535"/>
      <c r="SPA14" s="535"/>
      <c r="SPB14" s="535"/>
      <c r="SPC14" s="535"/>
      <c r="SPD14" s="535"/>
      <c r="SPE14" s="535"/>
      <c r="SPF14" s="535"/>
      <c r="SPG14" s="535"/>
      <c r="SPH14" s="535"/>
      <c r="SPI14" s="535"/>
      <c r="SPJ14" s="535"/>
      <c r="SPK14" s="535"/>
      <c r="SPL14" s="535"/>
      <c r="SPM14" s="535"/>
      <c r="SPN14" s="535"/>
      <c r="SPO14" s="535"/>
      <c r="SPP14" s="535"/>
      <c r="SPQ14" s="535"/>
      <c r="SPR14" s="535"/>
      <c r="SPS14" s="535"/>
      <c r="SPT14" s="535"/>
      <c r="SPU14" s="535"/>
      <c r="SPV14" s="535"/>
      <c r="SPW14" s="535"/>
      <c r="SPX14" s="535"/>
      <c r="SPY14" s="535"/>
      <c r="SPZ14" s="535"/>
      <c r="SQA14" s="535"/>
      <c r="SQB14" s="535"/>
      <c r="SQC14" s="535"/>
      <c r="SQD14" s="535"/>
      <c r="SQE14" s="535"/>
      <c r="SQF14" s="535"/>
      <c r="SQG14" s="535"/>
      <c r="SQH14" s="535"/>
      <c r="SQI14" s="535"/>
      <c r="SQJ14" s="535"/>
      <c r="SQK14" s="535"/>
      <c r="SQL14" s="535"/>
      <c r="SQM14" s="535"/>
      <c r="SQN14" s="535"/>
      <c r="SQO14" s="535"/>
      <c r="SQP14" s="535"/>
      <c r="SQQ14" s="535"/>
      <c r="SQR14" s="535"/>
      <c r="SQS14" s="535"/>
      <c r="SQT14" s="535"/>
      <c r="SQU14" s="535"/>
      <c r="SQV14" s="535"/>
      <c r="SQW14" s="535"/>
      <c r="SQX14" s="535"/>
      <c r="SQY14" s="535"/>
      <c r="SQZ14" s="535"/>
      <c r="SRA14" s="535"/>
      <c r="SRB14" s="535"/>
      <c r="SRC14" s="535"/>
      <c r="SRD14" s="535"/>
      <c r="SRE14" s="535"/>
      <c r="SRF14" s="535"/>
      <c r="SRG14" s="535"/>
      <c r="SRH14" s="535"/>
      <c r="SRI14" s="535"/>
      <c r="SRJ14" s="535"/>
      <c r="SRK14" s="535"/>
      <c r="SRL14" s="535"/>
      <c r="SRM14" s="535"/>
      <c r="SRN14" s="535"/>
      <c r="SRO14" s="535"/>
      <c r="SRP14" s="535"/>
      <c r="SRQ14" s="535"/>
      <c r="SRR14" s="535"/>
      <c r="SRS14" s="535"/>
      <c r="SRT14" s="535"/>
      <c r="SRU14" s="535"/>
      <c r="SRV14" s="535"/>
      <c r="SRW14" s="535"/>
      <c r="SRX14" s="535"/>
      <c r="SRY14" s="535"/>
      <c r="SRZ14" s="535"/>
      <c r="SSA14" s="535"/>
      <c r="SSB14" s="535"/>
      <c r="SSC14" s="535"/>
      <c r="SSD14" s="535"/>
      <c r="SSE14" s="535"/>
      <c r="SSF14" s="535"/>
      <c r="SSG14" s="535"/>
      <c r="SSH14" s="535"/>
      <c r="SSI14" s="535"/>
      <c r="SSJ14" s="535"/>
      <c r="SSK14" s="535"/>
      <c r="SSL14" s="535"/>
      <c r="SSM14" s="535"/>
      <c r="SSN14" s="535"/>
      <c r="SSO14" s="535"/>
      <c r="SSP14" s="535"/>
      <c r="SSQ14" s="535"/>
      <c r="SSR14" s="535"/>
      <c r="SSS14" s="535"/>
      <c r="SST14" s="535"/>
      <c r="SSU14" s="535"/>
      <c r="SSV14" s="535"/>
      <c r="SSW14" s="535"/>
      <c r="SSX14" s="535"/>
      <c r="SSY14" s="535"/>
      <c r="SSZ14" s="535"/>
      <c r="STA14" s="535"/>
      <c r="STB14" s="535"/>
      <c r="STC14" s="535"/>
      <c r="STD14" s="535"/>
      <c r="STE14" s="535"/>
      <c r="STF14" s="535"/>
      <c r="STG14" s="535"/>
      <c r="STH14" s="535"/>
      <c r="STI14" s="535"/>
      <c r="STJ14" s="535"/>
      <c r="STK14" s="535"/>
      <c r="STL14" s="535"/>
      <c r="STM14" s="535"/>
      <c r="STN14" s="535"/>
      <c r="STO14" s="535"/>
      <c r="STP14" s="535"/>
      <c r="STQ14" s="535"/>
      <c r="STR14" s="535"/>
      <c r="STS14" s="535"/>
      <c r="STT14" s="535"/>
      <c r="STU14" s="535"/>
      <c r="STV14" s="535"/>
      <c r="STW14" s="535"/>
      <c r="STX14" s="535"/>
      <c r="STY14" s="535"/>
      <c r="STZ14" s="535"/>
      <c r="SUA14" s="535"/>
      <c r="SUB14" s="535"/>
      <c r="SUC14" s="535"/>
      <c r="SUD14" s="535"/>
      <c r="SUE14" s="535"/>
      <c r="SUF14" s="535"/>
      <c r="SUG14" s="535"/>
      <c r="SUH14" s="535"/>
      <c r="SUI14" s="535"/>
      <c r="SUJ14" s="535"/>
      <c r="SUK14" s="535"/>
      <c r="SUL14" s="535"/>
      <c r="SUM14" s="535"/>
      <c r="SUN14" s="535"/>
      <c r="SUO14" s="535"/>
      <c r="SUP14" s="535"/>
      <c r="SUQ14" s="535"/>
      <c r="SUR14" s="535"/>
      <c r="SUS14" s="535"/>
      <c r="SUT14" s="535"/>
      <c r="SUU14" s="535"/>
      <c r="SUV14" s="535"/>
      <c r="SUW14" s="535"/>
      <c r="SUX14" s="535"/>
      <c r="SUY14" s="535"/>
      <c r="SUZ14" s="535"/>
      <c r="SVA14" s="535"/>
      <c r="SVB14" s="535"/>
      <c r="SVC14" s="535"/>
      <c r="SVD14" s="535"/>
      <c r="SVE14" s="535"/>
      <c r="SVF14" s="535"/>
      <c r="SVG14" s="535"/>
      <c r="SVH14" s="535"/>
      <c r="SVI14" s="535"/>
      <c r="SVJ14" s="535"/>
      <c r="SVK14" s="535"/>
      <c r="SVL14" s="535"/>
      <c r="SVM14" s="535"/>
      <c r="SVN14" s="535"/>
      <c r="SVO14" s="535"/>
      <c r="SVP14" s="535"/>
      <c r="SVQ14" s="535"/>
      <c r="SVR14" s="535"/>
      <c r="SVS14" s="535"/>
      <c r="SVT14" s="535"/>
      <c r="SVU14" s="535"/>
      <c r="SVV14" s="535"/>
      <c r="SVW14" s="535"/>
      <c r="SVX14" s="535"/>
      <c r="SVY14" s="535"/>
      <c r="SVZ14" s="535"/>
      <c r="SWA14" s="535"/>
      <c r="SWB14" s="535"/>
      <c r="SWC14" s="535"/>
      <c r="SWD14" s="535"/>
      <c r="SWE14" s="535"/>
      <c r="SWF14" s="535"/>
      <c r="SWG14" s="535"/>
      <c r="SWH14" s="535"/>
      <c r="SWI14" s="535"/>
      <c r="SWJ14" s="535"/>
      <c r="SWK14" s="535"/>
      <c r="SWL14" s="535"/>
      <c r="SWM14" s="535"/>
      <c r="SWN14" s="535"/>
      <c r="SWO14" s="535"/>
      <c r="SWP14" s="535"/>
      <c r="SWQ14" s="535"/>
      <c r="SWR14" s="535"/>
      <c r="SWS14" s="535"/>
      <c r="SWT14" s="535"/>
      <c r="SWU14" s="535"/>
      <c r="SWV14" s="535"/>
      <c r="SWW14" s="535"/>
      <c r="SWX14" s="535"/>
      <c r="SWY14" s="535"/>
      <c r="SWZ14" s="535"/>
      <c r="SXA14" s="535"/>
      <c r="SXB14" s="535"/>
      <c r="SXC14" s="535"/>
      <c r="SXD14" s="535"/>
      <c r="SXE14" s="535"/>
      <c r="SXF14" s="535"/>
      <c r="SXG14" s="535"/>
      <c r="SXH14" s="535"/>
      <c r="SXI14" s="535"/>
      <c r="SXJ14" s="535"/>
      <c r="SXK14" s="535"/>
      <c r="SXL14" s="535"/>
      <c r="SXM14" s="535"/>
      <c r="SXN14" s="535"/>
      <c r="SXO14" s="535"/>
      <c r="SXP14" s="535"/>
      <c r="SXQ14" s="535"/>
      <c r="SXR14" s="535"/>
      <c r="SXS14" s="535"/>
      <c r="SXT14" s="535"/>
      <c r="SXU14" s="535"/>
      <c r="SXV14" s="535"/>
      <c r="SXW14" s="535"/>
      <c r="SXX14" s="535"/>
      <c r="SXY14" s="535"/>
      <c r="SXZ14" s="535"/>
      <c r="SYA14" s="535"/>
      <c r="SYB14" s="535"/>
      <c r="SYC14" s="535"/>
      <c r="SYD14" s="535"/>
      <c r="SYE14" s="535"/>
      <c r="SYF14" s="535"/>
      <c r="SYG14" s="535"/>
      <c r="SYH14" s="535"/>
      <c r="SYI14" s="535"/>
      <c r="SYJ14" s="535"/>
      <c r="SYK14" s="535"/>
      <c r="SYL14" s="535"/>
      <c r="SYM14" s="535"/>
      <c r="SYN14" s="535"/>
      <c r="SYO14" s="535"/>
      <c r="SYP14" s="535"/>
      <c r="SYQ14" s="535"/>
      <c r="SYR14" s="535"/>
      <c r="SYS14" s="535"/>
      <c r="SYT14" s="535"/>
      <c r="SYU14" s="535"/>
      <c r="SYV14" s="535"/>
      <c r="SYW14" s="535"/>
      <c r="SYX14" s="535"/>
      <c r="SYY14" s="535"/>
      <c r="SYZ14" s="535"/>
      <c r="SZA14" s="535"/>
      <c r="SZB14" s="535"/>
      <c r="SZC14" s="535"/>
      <c r="SZD14" s="535"/>
      <c r="SZE14" s="535"/>
      <c r="SZF14" s="535"/>
      <c r="SZG14" s="535"/>
      <c r="SZH14" s="535"/>
      <c r="SZI14" s="535"/>
      <c r="SZJ14" s="535"/>
      <c r="SZK14" s="535"/>
      <c r="SZL14" s="535"/>
      <c r="SZM14" s="535"/>
      <c r="SZN14" s="535"/>
      <c r="SZO14" s="535"/>
      <c r="SZP14" s="535"/>
      <c r="SZQ14" s="535"/>
      <c r="SZR14" s="535"/>
      <c r="SZS14" s="535"/>
      <c r="SZT14" s="535"/>
      <c r="SZU14" s="535"/>
      <c r="SZV14" s="535"/>
      <c r="SZW14" s="535"/>
      <c r="SZX14" s="535"/>
      <c r="SZY14" s="535"/>
      <c r="SZZ14" s="535"/>
      <c r="TAA14" s="535"/>
      <c r="TAB14" s="535"/>
      <c r="TAC14" s="535"/>
      <c r="TAD14" s="535"/>
      <c r="TAE14" s="535"/>
      <c r="TAF14" s="535"/>
      <c r="TAG14" s="535"/>
      <c r="TAH14" s="535"/>
      <c r="TAI14" s="535"/>
      <c r="TAJ14" s="535"/>
      <c r="TAK14" s="535"/>
      <c r="TAL14" s="535"/>
      <c r="TAM14" s="535"/>
      <c r="TAN14" s="535"/>
      <c r="TAO14" s="535"/>
      <c r="TAP14" s="535"/>
      <c r="TAQ14" s="535"/>
      <c r="TAR14" s="535"/>
      <c r="TAS14" s="535"/>
      <c r="TAT14" s="535"/>
      <c r="TAU14" s="535"/>
      <c r="TAV14" s="535"/>
      <c r="TAW14" s="535"/>
      <c r="TAX14" s="535"/>
      <c r="TAY14" s="535"/>
      <c r="TAZ14" s="535"/>
      <c r="TBA14" s="535"/>
      <c r="TBB14" s="535"/>
      <c r="TBC14" s="535"/>
      <c r="TBD14" s="535"/>
      <c r="TBE14" s="535"/>
      <c r="TBF14" s="535"/>
      <c r="TBG14" s="535"/>
      <c r="TBH14" s="535"/>
      <c r="TBI14" s="535"/>
      <c r="TBJ14" s="535"/>
      <c r="TBK14" s="535"/>
      <c r="TBL14" s="535"/>
      <c r="TBM14" s="535"/>
      <c r="TBN14" s="535"/>
      <c r="TBO14" s="535"/>
      <c r="TBP14" s="535"/>
      <c r="TBQ14" s="535"/>
      <c r="TBR14" s="535"/>
      <c r="TBS14" s="535"/>
      <c r="TBT14" s="535"/>
      <c r="TBU14" s="535"/>
      <c r="TBV14" s="535"/>
      <c r="TBW14" s="535"/>
      <c r="TBX14" s="535"/>
      <c r="TBY14" s="535"/>
      <c r="TBZ14" s="535"/>
      <c r="TCA14" s="535"/>
      <c r="TCB14" s="535"/>
      <c r="TCC14" s="535"/>
      <c r="TCD14" s="535"/>
      <c r="TCE14" s="535"/>
      <c r="TCF14" s="535"/>
      <c r="TCG14" s="535"/>
      <c r="TCH14" s="535"/>
      <c r="TCI14" s="535"/>
      <c r="TCJ14" s="535"/>
      <c r="TCK14" s="535"/>
      <c r="TCL14" s="535"/>
      <c r="TCM14" s="535"/>
      <c r="TCN14" s="535"/>
      <c r="TCO14" s="535"/>
      <c r="TCP14" s="535"/>
      <c r="TCQ14" s="535"/>
      <c r="TCR14" s="535"/>
      <c r="TCS14" s="535"/>
      <c r="TCT14" s="535"/>
      <c r="TCU14" s="535"/>
      <c r="TCV14" s="535"/>
      <c r="TCW14" s="535"/>
      <c r="TCX14" s="535"/>
      <c r="TCY14" s="535"/>
      <c r="TCZ14" s="535"/>
      <c r="TDA14" s="535"/>
      <c r="TDB14" s="535"/>
      <c r="TDC14" s="535"/>
      <c r="TDD14" s="535"/>
      <c r="TDE14" s="535"/>
      <c r="TDF14" s="535"/>
      <c r="TDG14" s="535"/>
      <c r="TDH14" s="535"/>
      <c r="TDI14" s="535"/>
      <c r="TDJ14" s="535"/>
      <c r="TDK14" s="535"/>
      <c r="TDL14" s="535"/>
      <c r="TDM14" s="535"/>
      <c r="TDN14" s="535"/>
      <c r="TDO14" s="535"/>
      <c r="TDP14" s="535"/>
      <c r="TDQ14" s="535"/>
      <c r="TDR14" s="535"/>
      <c r="TDS14" s="535"/>
      <c r="TDT14" s="535"/>
      <c r="TDU14" s="535"/>
      <c r="TDV14" s="535"/>
      <c r="TDW14" s="535"/>
      <c r="TDX14" s="535"/>
      <c r="TDY14" s="535"/>
      <c r="TDZ14" s="535"/>
      <c r="TEA14" s="535"/>
      <c r="TEB14" s="535"/>
      <c r="TEC14" s="535"/>
      <c r="TED14" s="535"/>
      <c r="TEE14" s="535"/>
      <c r="TEF14" s="535"/>
      <c r="TEG14" s="535"/>
      <c r="TEH14" s="535"/>
      <c r="TEI14" s="535"/>
      <c r="TEJ14" s="535"/>
      <c r="TEK14" s="535"/>
      <c r="TEL14" s="535"/>
      <c r="TEM14" s="535"/>
      <c r="TEN14" s="535"/>
      <c r="TEO14" s="535"/>
      <c r="TEP14" s="535"/>
      <c r="TEQ14" s="535"/>
      <c r="TER14" s="535"/>
      <c r="TES14" s="535"/>
      <c r="TET14" s="535"/>
      <c r="TEU14" s="535"/>
      <c r="TEV14" s="535"/>
      <c r="TEW14" s="535"/>
      <c r="TEX14" s="535"/>
      <c r="TEY14" s="535"/>
      <c r="TEZ14" s="535"/>
      <c r="TFA14" s="535"/>
      <c r="TFB14" s="535"/>
      <c r="TFC14" s="535"/>
      <c r="TFD14" s="535"/>
      <c r="TFE14" s="535"/>
      <c r="TFF14" s="535"/>
      <c r="TFG14" s="535"/>
      <c r="TFH14" s="535"/>
      <c r="TFI14" s="535"/>
      <c r="TFJ14" s="535"/>
      <c r="TFK14" s="535"/>
      <c r="TFL14" s="535"/>
      <c r="TFM14" s="535"/>
      <c r="TFN14" s="535"/>
      <c r="TFO14" s="535"/>
      <c r="TFP14" s="535"/>
      <c r="TFQ14" s="535"/>
      <c r="TFR14" s="535"/>
      <c r="TFS14" s="535"/>
      <c r="TFT14" s="535"/>
      <c r="TFU14" s="535"/>
      <c r="TFV14" s="535"/>
      <c r="TFW14" s="535"/>
      <c r="TFX14" s="535"/>
      <c r="TFY14" s="535"/>
      <c r="TFZ14" s="535"/>
      <c r="TGA14" s="535"/>
      <c r="TGB14" s="535"/>
      <c r="TGC14" s="535"/>
      <c r="TGD14" s="535"/>
      <c r="TGE14" s="535"/>
      <c r="TGF14" s="535"/>
      <c r="TGG14" s="535"/>
      <c r="TGH14" s="535"/>
      <c r="TGI14" s="535"/>
      <c r="TGJ14" s="535"/>
      <c r="TGK14" s="535"/>
      <c r="TGL14" s="535"/>
      <c r="TGM14" s="535"/>
      <c r="TGN14" s="535"/>
      <c r="TGO14" s="535"/>
      <c r="TGP14" s="535"/>
      <c r="TGQ14" s="535"/>
      <c r="TGR14" s="535"/>
      <c r="TGS14" s="535"/>
      <c r="TGT14" s="535"/>
      <c r="TGU14" s="535"/>
      <c r="TGV14" s="535"/>
      <c r="TGW14" s="535"/>
      <c r="TGX14" s="535"/>
      <c r="TGY14" s="535"/>
      <c r="TGZ14" s="535"/>
      <c r="THA14" s="535"/>
      <c r="THB14" s="535"/>
      <c r="THC14" s="535"/>
      <c r="THD14" s="535"/>
      <c r="THE14" s="535"/>
      <c r="THF14" s="535"/>
      <c r="THG14" s="535"/>
      <c r="THH14" s="535"/>
      <c r="THI14" s="535"/>
      <c r="THJ14" s="535"/>
      <c r="THK14" s="535"/>
      <c r="THL14" s="535"/>
      <c r="THM14" s="535"/>
      <c r="THN14" s="535"/>
      <c r="THO14" s="535"/>
      <c r="THP14" s="535"/>
      <c r="THQ14" s="535"/>
      <c r="THR14" s="535"/>
      <c r="THS14" s="535"/>
      <c r="THT14" s="535"/>
      <c r="THU14" s="535"/>
      <c r="THV14" s="535"/>
      <c r="THW14" s="535"/>
      <c r="THX14" s="535"/>
      <c r="THY14" s="535"/>
      <c r="THZ14" s="535"/>
      <c r="TIA14" s="535"/>
      <c r="TIB14" s="535"/>
      <c r="TIC14" s="535"/>
      <c r="TID14" s="535"/>
      <c r="TIE14" s="535"/>
      <c r="TIF14" s="535"/>
      <c r="TIG14" s="535"/>
      <c r="TIH14" s="535"/>
      <c r="TII14" s="535"/>
      <c r="TIJ14" s="535"/>
      <c r="TIK14" s="535"/>
      <c r="TIL14" s="535"/>
      <c r="TIM14" s="535"/>
      <c r="TIN14" s="535"/>
      <c r="TIO14" s="535"/>
      <c r="TIP14" s="535"/>
      <c r="TIQ14" s="535"/>
      <c r="TIR14" s="535"/>
      <c r="TIS14" s="535"/>
      <c r="TIT14" s="535"/>
      <c r="TIU14" s="535"/>
      <c r="TIV14" s="535"/>
      <c r="TIW14" s="535"/>
      <c r="TIX14" s="535"/>
      <c r="TIY14" s="535"/>
      <c r="TIZ14" s="535"/>
      <c r="TJA14" s="535"/>
      <c r="TJB14" s="535"/>
      <c r="TJC14" s="535"/>
      <c r="TJD14" s="535"/>
      <c r="TJE14" s="535"/>
      <c r="TJF14" s="535"/>
      <c r="TJG14" s="535"/>
      <c r="TJH14" s="535"/>
      <c r="TJI14" s="535"/>
      <c r="TJJ14" s="535"/>
      <c r="TJK14" s="535"/>
      <c r="TJL14" s="535"/>
      <c r="TJM14" s="535"/>
      <c r="TJN14" s="535"/>
      <c r="TJO14" s="535"/>
      <c r="TJP14" s="535"/>
      <c r="TJQ14" s="535"/>
      <c r="TJR14" s="535"/>
      <c r="TJS14" s="535"/>
      <c r="TJT14" s="535"/>
      <c r="TJU14" s="535"/>
      <c r="TJV14" s="535"/>
      <c r="TJW14" s="535"/>
      <c r="TJX14" s="535"/>
      <c r="TJY14" s="535"/>
      <c r="TJZ14" s="535"/>
      <c r="TKA14" s="535"/>
      <c r="TKB14" s="535"/>
      <c r="TKC14" s="535"/>
      <c r="TKD14" s="535"/>
      <c r="TKE14" s="535"/>
      <c r="TKF14" s="535"/>
      <c r="TKG14" s="535"/>
      <c r="TKH14" s="535"/>
      <c r="TKI14" s="535"/>
      <c r="TKJ14" s="535"/>
      <c r="TKK14" s="535"/>
      <c r="TKL14" s="535"/>
      <c r="TKM14" s="535"/>
      <c r="TKN14" s="535"/>
      <c r="TKO14" s="535"/>
      <c r="TKP14" s="535"/>
      <c r="TKQ14" s="535"/>
      <c r="TKR14" s="535"/>
      <c r="TKS14" s="535"/>
      <c r="TKT14" s="535"/>
      <c r="TKU14" s="535"/>
      <c r="TKV14" s="535"/>
      <c r="TKW14" s="535"/>
      <c r="TKX14" s="535"/>
      <c r="TKY14" s="535"/>
      <c r="TKZ14" s="535"/>
      <c r="TLA14" s="535"/>
      <c r="TLB14" s="535"/>
      <c r="TLC14" s="535"/>
      <c r="TLD14" s="535"/>
      <c r="TLE14" s="535"/>
      <c r="TLF14" s="535"/>
      <c r="TLG14" s="535"/>
      <c r="TLH14" s="535"/>
      <c r="TLI14" s="535"/>
      <c r="TLJ14" s="535"/>
      <c r="TLK14" s="535"/>
      <c r="TLL14" s="535"/>
      <c r="TLM14" s="535"/>
      <c r="TLN14" s="535"/>
      <c r="TLO14" s="535"/>
      <c r="TLP14" s="535"/>
      <c r="TLQ14" s="535"/>
      <c r="TLR14" s="535"/>
      <c r="TLS14" s="535"/>
      <c r="TLT14" s="535"/>
      <c r="TLU14" s="535"/>
      <c r="TLV14" s="535"/>
      <c r="TLW14" s="535"/>
      <c r="TLX14" s="535"/>
      <c r="TLY14" s="535"/>
      <c r="TLZ14" s="535"/>
      <c r="TMA14" s="535"/>
      <c r="TMB14" s="535"/>
      <c r="TMC14" s="535"/>
      <c r="TMD14" s="535"/>
      <c r="TME14" s="535"/>
      <c r="TMF14" s="535"/>
      <c r="TMG14" s="535"/>
      <c r="TMH14" s="535"/>
      <c r="TMI14" s="535"/>
      <c r="TMJ14" s="535"/>
      <c r="TMK14" s="535"/>
      <c r="TML14" s="535"/>
      <c r="TMM14" s="535"/>
      <c r="TMN14" s="535"/>
      <c r="TMO14" s="535"/>
      <c r="TMP14" s="535"/>
      <c r="TMQ14" s="535"/>
      <c r="TMR14" s="535"/>
      <c r="TMS14" s="535"/>
      <c r="TMT14" s="535"/>
      <c r="TMU14" s="535"/>
      <c r="TMV14" s="535"/>
      <c r="TMW14" s="535"/>
      <c r="TMX14" s="535"/>
      <c r="TMY14" s="535"/>
      <c r="TMZ14" s="535"/>
      <c r="TNA14" s="535"/>
      <c r="TNB14" s="535"/>
      <c r="TNC14" s="535"/>
      <c r="TND14" s="535"/>
      <c r="TNE14" s="535"/>
      <c r="TNF14" s="535"/>
      <c r="TNG14" s="535"/>
      <c r="TNH14" s="535"/>
      <c r="TNI14" s="535"/>
      <c r="TNJ14" s="535"/>
      <c r="TNK14" s="535"/>
      <c r="TNL14" s="535"/>
      <c r="TNM14" s="535"/>
      <c r="TNN14" s="535"/>
      <c r="TNO14" s="535"/>
      <c r="TNP14" s="535"/>
      <c r="TNQ14" s="535"/>
      <c r="TNR14" s="535"/>
      <c r="TNS14" s="535"/>
      <c r="TNT14" s="535"/>
      <c r="TNU14" s="535"/>
      <c r="TNV14" s="535"/>
      <c r="TNW14" s="535"/>
      <c r="TNX14" s="535"/>
      <c r="TNY14" s="535"/>
      <c r="TNZ14" s="535"/>
      <c r="TOA14" s="535"/>
      <c r="TOB14" s="535"/>
      <c r="TOC14" s="535"/>
      <c r="TOD14" s="535"/>
      <c r="TOE14" s="535"/>
      <c r="TOF14" s="535"/>
      <c r="TOG14" s="535"/>
      <c r="TOH14" s="535"/>
      <c r="TOI14" s="535"/>
      <c r="TOJ14" s="535"/>
      <c r="TOK14" s="535"/>
      <c r="TOL14" s="535"/>
      <c r="TOM14" s="535"/>
      <c r="TON14" s="535"/>
      <c r="TOO14" s="535"/>
      <c r="TOP14" s="535"/>
      <c r="TOQ14" s="535"/>
      <c r="TOR14" s="535"/>
      <c r="TOS14" s="535"/>
      <c r="TOT14" s="535"/>
      <c r="TOU14" s="535"/>
      <c r="TOV14" s="535"/>
      <c r="TOW14" s="535"/>
      <c r="TOX14" s="535"/>
      <c r="TOY14" s="535"/>
      <c r="TOZ14" s="535"/>
      <c r="TPA14" s="535"/>
      <c r="TPB14" s="535"/>
      <c r="TPC14" s="535"/>
      <c r="TPD14" s="535"/>
      <c r="TPE14" s="535"/>
      <c r="TPF14" s="535"/>
      <c r="TPG14" s="535"/>
      <c r="TPH14" s="535"/>
      <c r="TPI14" s="535"/>
      <c r="TPJ14" s="535"/>
      <c r="TPK14" s="535"/>
      <c r="TPL14" s="535"/>
      <c r="TPM14" s="535"/>
      <c r="TPN14" s="535"/>
      <c r="TPO14" s="535"/>
      <c r="TPP14" s="535"/>
      <c r="TPQ14" s="535"/>
      <c r="TPR14" s="535"/>
      <c r="TPS14" s="535"/>
      <c r="TPT14" s="535"/>
      <c r="TPU14" s="535"/>
      <c r="TPV14" s="535"/>
      <c r="TPW14" s="535"/>
      <c r="TPX14" s="535"/>
      <c r="TPY14" s="535"/>
      <c r="TPZ14" s="535"/>
      <c r="TQA14" s="535"/>
      <c r="TQB14" s="535"/>
      <c r="TQC14" s="535"/>
      <c r="TQD14" s="535"/>
      <c r="TQE14" s="535"/>
      <c r="TQF14" s="535"/>
      <c r="TQG14" s="535"/>
      <c r="TQH14" s="535"/>
      <c r="TQI14" s="535"/>
      <c r="TQJ14" s="535"/>
      <c r="TQK14" s="535"/>
      <c r="TQL14" s="535"/>
      <c r="TQM14" s="535"/>
      <c r="TQN14" s="535"/>
      <c r="TQO14" s="535"/>
      <c r="TQP14" s="535"/>
      <c r="TQQ14" s="535"/>
      <c r="TQR14" s="535"/>
      <c r="TQS14" s="535"/>
      <c r="TQT14" s="535"/>
      <c r="TQU14" s="535"/>
      <c r="TQV14" s="535"/>
      <c r="TQW14" s="535"/>
      <c r="TQX14" s="535"/>
      <c r="TQY14" s="535"/>
      <c r="TQZ14" s="535"/>
      <c r="TRA14" s="535"/>
      <c r="TRB14" s="535"/>
      <c r="TRC14" s="535"/>
      <c r="TRD14" s="535"/>
      <c r="TRE14" s="535"/>
      <c r="TRF14" s="535"/>
      <c r="TRG14" s="535"/>
      <c r="TRH14" s="535"/>
      <c r="TRI14" s="535"/>
      <c r="TRJ14" s="535"/>
      <c r="TRK14" s="535"/>
      <c r="TRL14" s="535"/>
      <c r="TRM14" s="535"/>
      <c r="TRN14" s="535"/>
      <c r="TRO14" s="535"/>
      <c r="TRP14" s="535"/>
      <c r="TRQ14" s="535"/>
      <c r="TRR14" s="535"/>
      <c r="TRS14" s="535"/>
      <c r="TRT14" s="535"/>
      <c r="TRU14" s="535"/>
      <c r="TRV14" s="535"/>
      <c r="TRW14" s="535"/>
      <c r="TRX14" s="535"/>
      <c r="TRY14" s="535"/>
      <c r="TRZ14" s="535"/>
      <c r="TSA14" s="535"/>
      <c r="TSB14" s="535"/>
      <c r="TSC14" s="535"/>
      <c r="TSD14" s="535"/>
      <c r="TSE14" s="535"/>
      <c r="TSF14" s="535"/>
      <c r="TSG14" s="535"/>
      <c r="TSH14" s="535"/>
      <c r="TSI14" s="535"/>
      <c r="TSJ14" s="535"/>
      <c r="TSK14" s="535"/>
      <c r="TSL14" s="535"/>
      <c r="TSM14" s="535"/>
      <c r="TSN14" s="535"/>
      <c r="TSO14" s="535"/>
      <c r="TSP14" s="535"/>
      <c r="TSQ14" s="535"/>
      <c r="TSR14" s="535"/>
      <c r="TSS14" s="535"/>
      <c r="TST14" s="535"/>
      <c r="TSU14" s="535"/>
      <c r="TSV14" s="535"/>
      <c r="TSW14" s="535"/>
      <c r="TSX14" s="535"/>
      <c r="TSY14" s="535"/>
      <c r="TSZ14" s="535"/>
      <c r="TTA14" s="535"/>
      <c r="TTB14" s="535"/>
      <c r="TTC14" s="535"/>
      <c r="TTD14" s="535"/>
      <c r="TTE14" s="535"/>
      <c r="TTF14" s="535"/>
      <c r="TTG14" s="535"/>
      <c r="TTH14" s="535"/>
      <c r="TTI14" s="535"/>
      <c r="TTJ14" s="535"/>
      <c r="TTK14" s="535"/>
      <c r="TTL14" s="535"/>
      <c r="TTM14" s="535"/>
      <c r="TTN14" s="535"/>
      <c r="TTO14" s="535"/>
      <c r="TTP14" s="535"/>
      <c r="TTQ14" s="535"/>
      <c r="TTR14" s="535"/>
      <c r="TTS14" s="535"/>
      <c r="TTT14" s="535"/>
      <c r="TTU14" s="535"/>
      <c r="TTV14" s="535"/>
      <c r="TTW14" s="535"/>
      <c r="TTX14" s="535"/>
      <c r="TTY14" s="535"/>
      <c r="TTZ14" s="535"/>
      <c r="TUA14" s="535"/>
      <c r="TUB14" s="535"/>
      <c r="TUC14" s="535"/>
      <c r="TUD14" s="535"/>
      <c r="TUE14" s="535"/>
      <c r="TUF14" s="535"/>
      <c r="TUG14" s="535"/>
      <c r="TUH14" s="535"/>
      <c r="TUI14" s="535"/>
      <c r="TUJ14" s="535"/>
      <c r="TUK14" s="535"/>
      <c r="TUL14" s="535"/>
      <c r="TUM14" s="535"/>
      <c r="TUN14" s="535"/>
      <c r="TUO14" s="535"/>
      <c r="TUP14" s="535"/>
      <c r="TUQ14" s="535"/>
      <c r="TUR14" s="535"/>
      <c r="TUS14" s="535"/>
      <c r="TUT14" s="535"/>
      <c r="TUU14" s="535"/>
      <c r="TUV14" s="535"/>
      <c r="TUW14" s="535"/>
      <c r="TUX14" s="535"/>
      <c r="TUY14" s="535"/>
      <c r="TUZ14" s="535"/>
      <c r="TVA14" s="535"/>
      <c r="TVB14" s="535"/>
      <c r="TVC14" s="535"/>
      <c r="TVD14" s="535"/>
      <c r="TVE14" s="535"/>
      <c r="TVF14" s="535"/>
      <c r="TVG14" s="535"/>
      <c r="TVH14" s="535"/>
      <c r="TVI14" s="535"/>
      <c r="TVJ14" s="535"/>
      <c r="TVK14" s="535"/>
      <c r="TVL14" s="535"/>
      <c r="TVM14" s="535"/>
      <c r="TVN14" s="535"/>
      <c r="TVO14" s="535"/>
      <c r="TVP14" s="535"/>
      <c r="TVQ14" s="535"/>
      <c r="TVR14" s="535"/>
      <c r="TVS14" s="535"/>
      <c r="TVT14" s="535"/>
      <c r="TVU14" s="535"/>
      <c r="TVV14" s="535"/>
      <c r="TVW14" s="535"/>
      <c r="TVX14" s="535"/>
      <c r="TVY14" s="535"/>
      <c r="TVZ14" s="535"/>
      <c r="TWA14" s="535"/>
      <c r="TWB14" s="535"/>
      <c r="TWC14" s="535"/>
      <c r="TWD14" s="535"/>
      <c r="TWE14" s="535"/>
      <c r="TWF14" s="535"/>
      <c r="TWG14" s="535"/>
      <c r="TWH14" s="535"/>
      <c r="TWI14" s="535"/>
      <c r="TWJ14" s="535"/>
      <c r="TWK14" s="535"/>
      <c r="TWL14" s="535"/>
      <c r="TWM14" s="535"/>
      <c r="TWN14" s="535"/>
      <c r="TWO14" s="535"/>
      <c r="TWP14" s="535"/>
      <c r="TWQ14" s="535"/>
      <c r="TWR14" s="535"/>
      <c r="TWS14" s="535"/>
      <c r="TWT14" s="535"/>
      <c r="TWU14" s="535"/>
      <c r="TWV14" s="535"/>
      <c r="TWW14" s="535"/>
      <c r="TWX14" s="535"/>
      <c r="TWY14" s="535"/>
      <c r="TWZ14" s="535"/>
      <c r="TXA14" s="535"/>
      <c r="TXB14" s="535"/>
      <c r="TXC14" s="535"/>
      <c r="TXD14" s="535"/>
      <c r="TXE14" s="535"/>
      <c r="TXF14" s="535"/>
      <c r="TXG14" s="535"/>
      <c r="TXH14" s="535"/>
      <c r="TXI14" s="535"/>
      <c r="TXJ14" s="535"/>
      <c r="TXK14" s="535"/>
      <c r="TXL14" s="535"/>
      <c r="TXM14" s="535"/>
      <c r="TXN14" s="535"/>
      <c r="TXO14" s="535"/>
      <c r="TXP14" s="535"/>
      <c r="TXQ14" s="535"/>
      <c r="TXR14" s="535"/>
      <c r="TXS14" s="535"/>
      <c r="TXT14" s="535"/>
      <c r="TXU14" s="535"/>
      <c r="TXV14" s="535"/>
      <c r="TXW14" s="535"/>
      <c r="TXX14" s="535"/>
      <c r="TXY14" s="535"/>
      <c r="TXZ14" s="535"/>
      <c r="TYA14" s="535"/>
      <c r="TYB14" s="535"/>
      <c r="TYC14" s="535"/>
      <c r="TYD14" s="535"/>
      <c r="TYE14" s="535"/>
      <c r="TYF14" s="535"/>
      <c r="TYG14" s="535"/>
      <c r="TYH14" s="535"/>
      <c r="TYI14" s="535"/>
      <c r="TYJ14" s="535"/>
      <c r="TYK14" s="535"/>
      <c r="TYL14" s="535"/>
      <c r="TYM14" s="535"/>
      <c r="TYN14" s="535"/>
      <c r="TYO14" s="535"/>
      <c r="TYP14" s="535"/>
      <c r="TYQ14" s="535"/>
      <c r="TYR14" s="535"/>
      <c r="TYS14" s="535"/>
      <c r="TYT14" s="535"/>
      <c r="TYU14" s="535"/>
      <c r="TYV14" s="535"/>
      <c r="TYW14" s="535"/>
      <c r="TYX14" s="535"/>
      <c r="TYY14" s="535"/>
      <c r="TYZ14" s="535"/>
      <c r="TZA14" s="535"/>
      <c r="TZB14" s="535"/>
      <c r="TZC14" s="535"/>
      <c r="TZD14" s="535"/>
      <c r="TZE14" s="535"/>
      <c r="TZF14" s="535"/>
      <c r="TZG14" s="535"/>
      <c r="TZH14" s="535"/>
      <c r="TZI14" s="535"/>
      <c r="TZJ14" s="535"/>
      <c r="TZK14" s="535"/>
      <c r="TZL14" s="535"/>
      <c r="TZM14" s="535"/>
      <c r="TZN14" s="535"/>
      <c r="TZO14" s="535"/>
      <c r="TZP14" s="535"/>
      <c r="TZQ14" s="535"/>
      <c r="TZR14" s="535"/>
      <c r="TZS14" s="535"/>
      <c r="TZT14" s="535"/>
      <c r="TZU14" s="535"/>
      <c r="TZV14" s="535"/>
      <c r="TZW14" s="535"/>
      <c r="TZX14" s="535"/>
      <c r="TZY14" s="535"/>
      <c r="TZZ14" s="535"/>
      <c r="UAA14" s="535"/>
      <c r="UAB14" s="535"/>
      <c r="UAC14" s="535"/>
      <c r="UAD14" s="535"/>
      <c r="UAE14" s="535"/>
      <c r="UAF14" s="535"/>
      <c r="UAG14" s="535"/>
      <c r="UAH14" s="535"/>
      <c r="UAI14" s="535"/>
      <c r="UAJ14" s="535"/>
      <c r="UAK14" s="535"/>
      <c r="UAL14" s="535"/>
      <c r="UAM14" s="535"/>
      <c r="UAN14" s="535"/>
      <c r="UAO14" s="535"/>
      <c r="UAP14" s="535"/>
      <c r="UAQ14" s="535"/>
      <c r="UAR14" s="535"/>
      <c r="UAS14" s="535"/>
      <c r="UAT14" s="535"/>
      <c r="UAU14" s="535"/>
      <c r="UAV14" s="535"/>
      <c r="UAW14" s="535"/>
      <c r="UAX14" s="535"/>
      <c r="UAY14" s="535"/>
      <c r="UAZ14" s="535"/>
      <c r="UBA14" s="535"/>
      <c r="UBB14" s="535"/>
      <c r="UBC14" s="535"/>
      <c r="UBD14" s="535"/>
      <c r="UBE14" s="535"/>
      <c r="UBF14" s="535"/>
      <c r="UBG14" s="535"/>
      <c r="UBH14" s="535"/>
      <c r="UBI14" s="535"/>
      <c r="UBJ14" s="535"/>
      <c r="UBK14" s="535"/>
      <c r="UBL14" s="535"/>
      <c r="UBM14" s="535"/>
      <c r="UBN14" s="535"/>
      <c r="UBO14" s="535"/>
      <c r="UBP14" s="535"/>
      <c r="UBQ14" s="535"/>
      <c r="UBR14" s="535"/>
      <c r="UBS14" s="535"/>
      <c r="UBT14" s="535"/>
      <c r="UBU14" s="535"/>
      <c r="UBV14" s="535"/>
      <c r="UBW14" s="535"/>
      <c r="UBX14" s="535"/>
      <c r="UBY14" s="535"/>
      <c r="UBZ14" s="535"/>
      <c r="UCA14" s="535"/>
      <c r="UCB14" s="535"/>
      <c r="UCC14" s="535"/>
      <c r="UCD14" s="535"/>
      <c r="UCE14" s="535"/>
      <c r="UCF14" s="535"/>
      <c r="UCG14" s="535"/>
      <c r="UCH14" s="535"/>
      <c r="UCI14" s="535"/>
      <c r="UCJ14" s="535"/>
      <c r="UCK14" s="535"/>
      <c r="UCL14" s="535"/>
      <c r="UCM14" s="535"/>
      <c r="UCN14" s="535"/>
      <c r="UCO14" s="535"/>
      <c r="UCP14" s="535"/>
      <c r="UCQ14" s="535"/>
      <c r="UCR14" s="535"/>
      <c r="UCS14" s="535"/>
      <c r="UCT14" s="535"/>
      <c r="UCU14" s="535"/>
      <c r="UCV14" s="535"/>
      <c r="UCW14" s="535"/>
      <c r="UCX14" s="535"/>
      <c r="UCY14" s="535"/>
      <c r="UCZ14" s="535"/>
      <c r="UDA14" s="535"/>
      <c r="UDB14" s="535"/>
      <c r="UDC14" s="535"/>
      <c r="UDD14" s="535"/>
      <c r="UDE14" s="535"/>
      <c r="UDF14" s="535"/>
      <c r="UDG14" s="535"/>
      <c r="UDH14" s="535"/>
      <c r="UDI14" s="535"/>
      <c r="UDJ14" s="535"/>
      <c r="UDK14" s="535"/>
      <c r="UDL14" s="535"/>
      <c r="UDM14" s="535"/>
      <c r="UDN14" s="535"/>
      <c r="UDO14" s="535"/>
      <c r="UDP14" s="535"/>
      <c r="UDQ14" s="535"/>
      <c r="UDR14" s="535"/>
      <c r="UDS14" s="535"/>
      <c r="UDT14" s="535"/>
      <c r="UDU14" s="535"/>
      <c r="UDV14" s="535"/>
      <c r="UDW14" s="535"/>
      <c r="UDX14" s="535"/>
      <c r="UDY14" s="535"/>
      <c r="UDZ14" s="535"/>
      <c r="UEA14" s="535"/>
      <c r="UEB14" s="535"/>
      <c r="UEC14" s="535"/>
      <c r="UED14" s="535"/>
      <c r="UEE14" s="535"/>
      <c r="UEF14" s="535"/>
      <c r="UEG14" s="535"/>
      <c r="UEH14" s="535"/>
      <c r="UEI14" s="535"/>
      <c r="UEJ14" s="535"/>
      <c r="UEK14" s="535"/>
      <c r="UEL14" s="535"/>
      <c r="UEM14" s="535"/>
      <c r="UEN14" s="535"/>
      <c r="UEO14" s="535"/>
      <c r="UEP14" s="535"/>
      <c r="UEQ14" s="535"/>
      <c r="UER14" s="535"/>
      <c r="UES14" s="535"/>
      <c r="UET14" s="535"/>
      <c r="UEU14" s="535"/>
      <c r="UEV14" s="535"/>
      <c r="UEW14" s="535"/>
      <c r="UEX14" s="535"/>
      <c r="UEY14" s="535"/>
      <c r="UEZ14" s="535"/>
      <c r="UFA14" s="535"/>
      <c r="UFB14" s="535"/>
      <c r="UFC14" s="535"/>
      <c r="UFD14" s="535"/>
      <c r="UFE14" s="535"/>
      <c r="UFF14" s="535"/>
      <c r="UFG14" s="535"/>
      <c r="UFH14" s="535"/>
      <c r="UFI14" s="535"/>
      <c r="UFJ14" s="535"/>
      <c r="UFK14" s="535"/>
      <c r="UFL14" s="535"/>
      <c r="UFM14" s="535"/>
      <c r="UFN14" s="535"/>
      <c r="UFO14" s="535"/>
      <c r="UFP14" s="535"/>
      <c r="UFQ14" s="535"/>
      <c r="UFR14" s="535"/>
      <c r="UFS14" s="535"/>
      <c r="UFT14" s="535"/>
      <c r="UFU14" s="535"/>
      <c r="UFV14" s="535"/>
      <c r="UFW14" s="535"/>
      <c r="UFX14" s="535"/>
      <c r="UFY14" s="535"/>
      <c r="UFZ14" s="535"/>
      <c r="UGA14" s="535"/>
      <c r="UGB14" s="535"/>
      <c r="UGC14" s="535"/>
      <c r="UGD14" s="535"/>
      <c r="UGE14" s="535"/>
      <c r="UGF14" s="535"/>
      <c r="UGG14" s="535"/>
      <c r="UGH14" s="535"/>
      <c r="UGI14" s="535"/>
      <c r="UGJ14" s="535"/>
      <c r="UGK14" s="535"/>
      <c r="UGL14" s="535"/>
      <c r="UGM14" s="535"/>
      <c r="UGN14" s="535"/>
      <c r="UGO14" s="535"/>
      <c r="UGP14" s="535"/>
      <c r="UGQ14" s="535"/>
      <c r="UGR14" s="535"/>
      <c r="UGS14" s="535"/>
      <c r="UGT14" s="535"/>
      <c r="UGU14" s="535"/>
      <c r="UGV14" s="535"/>
      <c r="UGW14" s="535"/>
      <c r="UGX14" s="535"/>
      <c r="UGY14" s="535"/>
      <c r="UGZ14" s="535"/>
      <c r="UHA14" s="535"/>
      <c r="UHB14" s="535"/>
      <c r="UHC14" s="535"/>
      <c r="UHD14" s="535"/>
      <c r="UHE14" s="535"/>
      <c r="UHF14" s="535"/>
      <c r="UHG14" s="535"/>
      <c r="UHH14" s="535"/>
      <c r="UHI14" s="535"/>
      <c r="UHJ14" s="535"/>
      <c r="UHK14" s="535"/>
      <c r="UHL14" s="535"/>
      <c r="UHM14" s="535"/>
      <c r="UHN14" s="535"/>
      <c r="UHO14" s="535"/>
      <c r="UHP14" s="535"/>
      <c r="UHQ14" s="535"/>
      <c r="UHR14" s="535"/>
      <c r="UHS14" s="535"/>
      <c r="UHT14" s="535"/>
      <c r="UHU14" s="535"/>
      <c r="UHV14" s="535"/>
      <c r="UHW14" s="535"/>
      <c r="UHX14" s="535"/>
      <c r="UHY14" s="535"/>
      <c r="UHZ14" s="535"/>
      <c r="UIA14" s="535"/>
      <c r="UIB14" s="535"/>
      <c r="UIC14" s="535"/>
      <c r="UID14" s="535"/>
      <c r="UIE14" s="535"/>
      <c r="UIF14" s="535"/>
      <c r="UIG14" s="535"/>
      <c r="UIH14" s="535"/>
      <c r="UII14" s="535"/>
      <c r="UIJ14" s="535"/>
      <c r="UIK14" s="535"/>
      <c r="UIL14" s="535"/>
      <c r="UIM14" s="535"/>
      <c r="UIN14" s="535"/>
      <c r="UIO14" s="535"/>
      <c r="UIP14" s="535"/>
      <c r="UIQ14" s="535"/>
      <c r="UIR14" s="535"/>
      <c r="UIS14" s="535"/>
      <c r="UIT14" s="535"/>
      <c r="UIU14" s="535"/>
      <c r="UIV14" s="535"/>
      <c r="UIW14" s="535"/>
      <c r="UIX14" s="535"/>
      <c r="UIY14" s="535"/>
      <c r="UIZ14" s="535"/>
      <c r="UJA14" s="535"/>
      <c r="UJB14" s="535"/>
      <c r="UJC14" s="535"/>
      <c r="UJD14" s="535"/>
      <c r="UJE14" s="535"/>
      <c r="UJF14" s="535"/>
      <c r="UJG14" s="535"/>
      <c r="UJH14" s="535"/>
      <c r="UJI14" s="535"/>
      <c r="UJJ14" s="535"/>
      <c r="UJK14" s="535"/>
      <c r="UJL14" s="535"/>
      <c r="UJM14" s="535"/>
      <c r="UJN14" s="535"/>
      <c r="UJO14" s="535"/>
      <c r="UJP14" s="535"/>
      <c r="UJQ14" s="535"/>
      <c r="UJR14" s="535"/>
      <c r="UJS14" s="535"/>
      <c r="UJT14" s="535"/>
      <c r="UJU14" s="535"/>
      <c r="UJV14" s="535"/>
      <c r="UJW14" s="535"/>
      <c r="UJX14" s="535"/>
      <c r="UJY14" s="535"/>
      <c r="UJZ14" s="535"/>
      <c r="UKA14" s="535"/>
      <c r="UKB14" s="535"/>
      <c r="UKC14" s="535"/>
      <c r="UKD14" s="535"/>
      <c r="UKE14" s="535"/>
      <c r="UKF14" s="535"/>
      <c r="UKG14" s="535"/>
      <c r="UKH14" s="535"/>
      <c r="UKI14" s="535"/>
      <c r="UKJ14" s="535"/>
      <c r="UKK14" s="535"/>
      <c r="UKL14" s="535"/>
      <c r="UKM14" s="535"/>
      <c r="UKN14" s="535"/>
      <c r="UKO14" s="535"/>
      <c r="UKP14" s="535"/>
      <c r="UKQ14" s="535"/>
      <c r="UKR14" s="535"/>
      <c r="UKS14" s="535"/>
      <c r="UKT14" s="535"/>
      <c r="UKU14" s="535"/>
      <c r="UKV14" s="535"/>
      <c r="UKW14" s="535"/>
      <c r="UKX14" s="535"/>
      <c r="UKY14" s="535"/>
      <c r="UKZ14" s="535"/>
      <c r="ULA14" s="535"/>
      <c r="ULB14" s="535"/>
      <c r="ULC14" s="535"/>
      <c r="ULD14" s="535"/>
      <c r="ULE14" s="535"/>
      <c r="ULF14" s="535"/>
      <c r="ULG14" s="535"/>
      <c r="ULH14" s="535"/>
      <c r="ULI14" s="535"/>
      <c r="ULJ14" s="535"/>
      <c r="ULK14" s="535"/>
      <c r="ULL14" s="535"/>
      <c r="ULM14" s="535"/>
      <c r="ULN14" s="535"/>
      <c r="ULO14" s="535"/>
      <c r="ULP14" s="535"/>
      <c r="ULQ14" s="535"/>
      <c r="ULR14" s="535"/>
      <c r="ULS14" s="535"/>
      <c r="ULT14" s="535"/>
      <c r="ULU14" s="535"/>
      <c r="ULV14" s="535"/>
      <c r="ULW14" s="535"/>
      <c r="ULX14" s="535"/>
      <c r="ULY14" s="535"/>
      <c r="ULZ14" s="535"/>
      <c r="UMA14" s="535"/>
      <c r="UMB14" s="535"/>
      <c r="UMC14" s="535"/>
      <c r="UMD14" s="535"/>
      <c r="UME14" s="535"/>
      <c r="UMF14" s="535"/>
      <c r="UMG14" s="535"/>
      <c r="UMH14" s="535"/>
      <c r="UMI14" s="535"/>
      <c r="UMJ14" s="535"/>
      <c r="UMK14" s="535"/>
      <c r="UML14" s="535"/>
      <c r="UMM14" s="535"/>
      <c r="UMN14" s="535"/>
      <c r="UMO14" s="535"/>
      <c r="UMP14" s="535"/>
      <c r="UMQ14" s="535"/>
      <c r="UMR14" s="535"/>
      <c r="UMS14" s="535"/>
      <c r="UMT14" s="535"/>
      <c r="UMU14" s="535"/>
      <c r="UMV14" s="535"/>
      <c r="UMW14" s="535"/>
      <c r="UMX14" s="535"/>
      <c r="UMY14" s="535"/>
      <c r="UMZ14" s="535"/>
      <c r="UNA14" s="535"/>
      <c r="UNB14" s="535"/>
      <c r="UNC14" s="535"/>
      <c r="UND14" s="535"/>
      <c r="UNE14" s="535"/>
      <c r="UNF14" s="535"/>
      <c r="UNG14" s="535"/>
      <c r="UNH14" s="535"/>
      <c r="UNI14" s="535"/>
      <c r="UNJ14" s="535"/>
      <c r="UNK14" s="535"/>
      <c r="UNL14" s="535"/>
      <c r="UNM14" s="535"/>
      <c r="UNN14" s="535"/>
      <c r="UNO14" s="535"/>
      <c r="UNP14" s="535"/>
      <c r="UNQ14" s="535"/>
      <c r="UNR14" s="535"/>
      <c r="UNS14" s="535"/>
      <c r="UNT14" s="535"/>
      <c r="UNU14" s="535"/>
      <c r="UNV14" s="535"/>
      <c r="UNW14" s="535"/>
      <c r="UNX14" s="535"/>
      <c r="UNY14" s="535"/>
      <c r="UNZ14" s="535"/>
      <c r="UOA14" s="535"/>
      <c r="UOB14" s="535"/>
      <c r="UOC14" s="535"/>
      <c r="UOD14" s="535"/>
      <c r="UOE14" s="535"/>
      <c r="UOF14" s="535"/>
      <c r="UOG14" s="535"/>
      <c r="UOH14" s="535"/>
      <c r="UOI14" s="535"/>
      <c r="UOJ14" s="535"/>
      <c r="UOK14" s="535"/>
      <c r="UOL14" s="535"/>
      <c r="UOM14" s="535"/>
      <c r="UON14" s="535"/>
      <c r="UOO14" s="535"/>
      <c r="UOP14" s="535"/>
      <c r="UOQ14" s="535"/>
      <c r="UOR14" s="535"/>
      <c r="UOS14" s="535"/>
      <c r="UOT14" s="535"/>
      <c r="UOU14" s="535"/>
      <c r="UOV14" s="535"/>
      <c r="UOW14" s="535"/>
      <c r="UOX14" s="535"/>
      <c r="UOY14" s="535"/>
      <c r="UOZ14" s="535"/>
      <c r="UPA14" s="535"/>
      <c r="UPB14" s="535"/>
      <c r="UPC14" s="535"/>
      <c r="UPD14" s="535"/>
      <c r="UPE14" s="535"/>
      <c r="UPF14" s="535"/>
      <c r="UPG14" s="535"/>
      <c r="UPH14" s="535"/>
      <c r="UPI14" s="535"/>
      <c r="UPJ14" s="535"/>
      <c r="UPK14" s="535"/>
      <c r="UPL14" s="535"/>
      <c r="UPM14" s="535"/>
      <c r="UPN14" s="535"/>
      <c r="UPO14" s="535"/>
      <c r="UPP14" s="535"/>
      <c r="UPQ14" s="535"/>
      <c r="UPR14" s="535"/>
      <c r="UPS14" s="535"/>
      <c r="UPT14" s="535"/>
      <c r="UPU14" s="535"/>
      <c r="UPV14" s="535"/>
      <c r="UPW14" s="535"/>
      <c r="UPX14" s="535"/>
      <c r="UPY14" s="535"/>
      <c r="UPZ14" s="535"/>
      <c r="UQA14" s="535"/>
      <c r="UQB14" s="535"/>
      <c r="UQC14" s="535"/>
      <c r="UQD14" s="535"/>
      <c r="UQE14" s="535"/>
      <c r="UQF14" s="535"/>
      <c r="UQG14" s="535"/>
      <c r="UQH14" s="535"/>
      <c r="UQI14" s="535"/>
      <c r="UQJ14" s="535"/>
      <c r="UQK14" s="535"/>
      <c r="UQL14" s="535"/>
      <c r="UQM14" s="535"/>
      <c r="UQN14" s="535"/>
      <c r="UQO14" s="535"/>
      <c r="UQP14" s="535"/>
      <c r="UQQ14" s="535"/>
      <c r="UQR14" s="535"/>
      <c r="UQS14" s="535"/>
      <c r="UQT14" s="535"/>
      <c r="UQU14" s="535"/>
      <c r="UQV14" s="535"/>
      <c r="UQW14" s="535"/>
      <c r="UQX14" s="535"/>
      <c r="UQY14" s="535"/>
      <c r="UQZ14" s="535"/>
      <c r="URA14" s="535"/>
      <c r="URB14" s="535"/>
      <c r="URC14" s="535"/>
      <c r="URD14" s="535"/>
      <c r="URE14" s="535"/>
      <c r="URF14" s="535"/>
      <c r="URG14" s="535"/>
      <c r="URH14" s="535"/>
      <c r="URI14" s="535"/>
      <c r="URJ14" s="535"/>
      <c r="URK14" s="535"/>
      <c r="URL14" s="535"/>
      <c r="URM14" s="535"/>
      <c r="URN14" s="535"/>
      <c r="URO14" s="535"/>
      <c r="URP14" s="535"/>
      <c r="URQ14" s="535"/>
      <c r="URR14" s="535"/>
      <c r="URS14" s="535"/>
      <c r="URT14" s="535"/>
      <c r="URU14" s="535"/>
      <c r="URV14" s="535"/>
      <c r="URW14" s="535"/>
      <c r="URX14" s="535"/>
      <c r="URY14" s="535"/>
      <c r="URZ14" s="535"/>
      <c r="USA14" s="535"/>
      <c r="USB14" s="535"/>
      <c r="USC14" s="535"/>
      <c r="USD14" s="535"/>
      <c r="USE14" s="535"/>
      <c r="USF14" s="535"/>
      <c r="USG14" s="535"/>
      <c r="USH14" s="535"/>
      <c r="USI14" s="535"/>
      <c r="USJ14" s="535"/>
      <c r="USK14" s="535"/>
      <c r="USL14" s="535"/>
      <c r="USM14" s="535"/>
      <c r="USN14" s="535"/>
      <c r="USO14" s="535"/>
      <c r="USP14" s="535"/>
      <c r="USQ14" s="535"/>
      <c r="USR14" s="535"/>
      <c r="USS14" s="535"/>
      <c r="UST14" s="535"/>
      <c r="USU14" s="535"/>
      <c r="USV14" s="535"/>
      <c r="USW14" s="535"/>
      <c r="USX14" s="535"/>
      <c r="USY14" s="535"/>
      <c r="USZ14" s="535"/>
      <c r="UTA14" s="535"/>
      <c r="UTB14" s="535"/>
      <c r="UTC14" s="535"/>
      <c r="UTD14" s="535"/>
      <c r="UTE14" s="535"/>
      <c r="UTF14" s="535"/>
      <c r="UTG14" s="535"/>
      <c r="UTH14" s="535"/>
      <c r="UTI14" s="535"/>
      <c r="UTJ14" s="535"/>
      <c r="UTK14" s="535"/>
      <c r="UTL14" s="535"/>
      <c r="UTM14" s="535"/>
      <c r="UTN14" s="535"/>
      <c r="UTO14" s="535"/>
      <c r="UTP14" s="535"/>
      <c r="UTQ14" s="535"/>
      <c r="UTR14" s="535"/>
      <c r="UTS14" s="535"/>
      <c r="UTT14" s="535"/>
      <c r="UTU14" s="535"/>
      <c r="UTV14" s="535"/>
      <c r="UTW14" s="535"/>
      <c r="UTX14" s="535"/>
      <c r="UTY14" s="535"/>
      <c r="UTZ14" s="535"/>
      <c r="UUA14" s="535"/>
      <c r="UUB14" s="535"/>
      <c r="UUC14" s="535"/>
      <c r="UUD14" s="535"/>
      <c r="UUE14" s="535"/>
      <c r="UUF14" s="535"/>
      <c r="UUG14" s="535"/>
      <c r="UUH14" s="535"/>
      <c r="UUI14" s="535"/>
      <c r="UUJ14" s="535"/>
      <c r="UUK14" s="535"/>
      <c r="UUL14" s="535"/>
      <c r="UUM14" s="535"/>
      <c r="UUN14" s="535"/>
      <c r="UUO14" s="535"/>
      <c r="UUP14" s="535"/>
      <c r="UUQ14" s="535"/>
      <c r="UUR14" s="535"/>
      <c r="UUS14" s="535"/>
      <c r="UUT14" s="535"/>
      <c r="UUU14" s="535"/>
      <c r="UUV14" s="535"/>
      <c r="UUW14" s="535"/>
      <c r="UUX14" s="535"/>
      <c r="UUY14" s="535"/>
      <c r="UUZ14" s="535"/>
      <c r="UVA14" s="535"/>
      <c r="UVB14" s="535"/>
      <c r="UVC14" s="535"/>
      <c r="UVD14" s="535"/>
      <c r="UVE14" s="535"/>
      <c r="UVF14" s="535"/>
      <c r="UVG14" s="535"/>
      <c r="UVH14" s="535"/>
      <c r="UVI14" s="535"/>
      <c r="UVJ14" s="535"/>
      <c r="UVK14" s="535"/>
      <c r="UVL14" s="535"/>
      <c r="UVM14" s="535"/>
      <c r="UVN14" s="535"/>
      <c r="UVO14" s="535"/>
      <c r="UVP14" s="535"/>
      <c r="UVQ14" s="535"/>
      <c r="UVR14" s="535"/>
      <c r="UVS14" s="535"/>
      <c r="UVT14" s="535"/>
      <c r="UVU14" s="535"/>
      <c r="UVV14" s="535"/>
      <c r="UVW14" s="535"/>
      <c r="UVX14" s="535"/>
      <c r="UVY14" s="535"/>
      <c r="UVZ14" s="535"/>
      <c r="UWA14" s="535"/>
      <c r="UWB14" s="535"/>
      <c r="UWC14" s="535"/>
      <c r="UWD14" s="535"/>
      <c r="UWE14" s="535"/>
      <c r="UWF14" s="535"/>
      <c r="UWG14" s="535"/>
      <c r="UWH14" s="535"/>
      <c r="UWI14" s="535"/>
      <c r="UWJ14" s="535"/>
      <c r="UWK14" s="535"/>
      <c r="UWL14" s="535"/>
      <c r="UWM14" s="535"/>
      <c r="UWN14" s="535"/>
      <c r="UWO14" s="535"/>
      <c r="UWP14" s="535"/>
      <c r="UWQ14" s="535"/>
      <c r="UWR14" s="535"/>
      <c r="UWS14" s="535"/>
      <c r="UWT14" s="535"/>
      <c r="UWU14" s="535"/>
      <c r="UWV14" s="535"/>
      <c r="UWW14" s="535"/>
      <c r="UWX14" s="535"/>
      <c r="UWY14" s="535"/>
      <c r="UWZ14" s="535"/>
      <c r="UXA14" s="535"/>
      <c r="UXB14" s="535"/>
      <c r="UXC14" s="535"/>
      <c r="UXD14" s="535"/>
      <c r="UXE14" s="535"/>
      <c r="UXF14" s="535"/>
      <c r="UXG14" s="535"/>
      <c r="UXH14" s="535"/>
      <c r="UXI14" s="535"/>
      <c r="UXJ14" s="535"/>
      <c r="UXK14" s="535"/>
      <c r="UXL14" s="535"/>
      <c r="UXM14" s="535"/>
      <c r="UXN14" s="535"/>
      <c r="UXO14" s="535"/>
      <c r="UXP14" s="535"/>
      <c r="UXQ14" s="535"/>
      <c r="UXR14" s="535"/>
      <c r="UXS14" s="535"/>
      <c r="UXT14" s="535"/>
      <c r="UXU14" s="535"/>
      <c r="UXV14" s="535"/>
      <c r="UXW14" s="535"/>
      <c r="UXX14" s="535"/>
      <c r="UXY14" s="535"/>
      <c r="UXZ14" s="535"/>
      <c r="UYA14" s="535"/>
      <c r="UYB14" s="535"/>
      <c r="UYC14" s="535"/>
      <c r="UYD14" s="535"/>
      <c r="UYE14" s="535"/>
      <c r="UYF14" s="535"/>
      <c r="UYG14" s="535"/>
      <c r="UYH14" s="535"/>
      <c r="UYI14" s="535"/>
      <c r="UYJ14" s="535"/>
      <c r="UYK14" s="535"/>
      <c r="UYL14" s="535"/>
      <c r="UYM14" s="535"/>
      <c r="UYN14" s="535"/>
      <c r="UYO14" s="535"/>
      <c r="UYP14" s="535"/>
      <c r="UYQ14" s="535"/>
      <c r="UYR14" s="535"/>
      <c r="UYS14" s="535"/>
      <c r="UYT14" s="535"/>
      <c r="UYU14" s="535"/>
      <c r="UYV14" s="535"/>
      <c r="UYW14" s="535"/>
      <c r="UYX14" s="535"/>
      <c r="UYY14" s="535"/>
      <c r="UYZ14" s="535"/>
      <c r="UZA14" s="535"/>
      <c r="UZB14" s="535"/>
      <c r="UZC14" s="535"/>
      <c r="UZD14" s="535"/>
      <c r="UZE14" s="535"/>
      <c r="UZF14" s="535"/>
      <c r="UZG14" s="535"/>
      <c r="UZH14" s="535"/>
      <c r="UZI14" s="535"/>
      <c r="UZJ14" s="535"/>
      <c r="UZK14" s="535"/>
      <c r="UZL14" s="535"/>
      <c r="UZM14" s="535"/>
      <c r="UZN14" s="535"/>
      <c r="UZO14" s="535"/>
      <c r="UZP14" s="535"/>
      <c r="UZQ14" s="535"/>
      <c r="UZR14" s="535"/>
      <c r="UZS14" s="535"/>
      <c r="UZT14" s="535"/>
      <c r="UZU14" s="535"/>
      <c r="UZV14" s="535"/>
      <c r="UZW14" s="535"/>
      <c r="UZX14" s="535"/>
      <c r="UZY14" s="535"/>
      <c r="UZZ14" s="535"/>
      <c r="VAA14" s="535"/>
      <c r="VAB14" s="535"/>
      <c r="VAC14" s="535"/>
      <c r="VAD14" s="535"/>
      <c r="VAE14" s="535"/>
      <c r="VAF14" s="535"/>
      <c r="VAG14" s="535"/>
      <c r="VAH14" s="535"/>
      <c r="VAI14" s="535"/>
      <c r="VAJ14" s="535"/>
      <c r="VAK14" s="535"/>
      <c r="VAL14" s="535"/>
      <c r="VAM14" s="535"/>
      <c r="VAN14" s="535"/>
      <c r="VAO14" s="535"/>
      <c r="VAP14" s="535"/>
      <c r="VAQ14" s="535"/>
      <c r="VAR14" s="535"/>
      <c r="VAS14" s="535"/>
      <c r="VAT14" s="535"/>
      <c r="VAU14" s="535"/>
      <c r="VAV14" s="535"/>
      <c r="VAW14" s="535"/>
      <c r="VAX14" s="535"/>
      <c r="VAY14" s="535"/>
      <c r="VAZ14" s="535"/>
      <c r="VBA14" s="535"/>
      <c r="VBB14" s="535"/>
      <c r="VBC14" s="535"/>
      <c r="VBD14" s="535"/>
      <c r="VBE14" s="535"/>
      <c r="VBF14" s="535"/>
      <c r="VBG14" s="535"/>
      <c r="VBH14" s="535"/>
      <c r="VBI14" s="535"/>
      <c r="VBJ14" s="535"/>
      <c r="VBK14" s="535"/>
      <c r="VBL14" s="535"/>
      <c r="VBM14" s="535"/>
      <c r="VBN14" s="535"/>
      <c r="VBO14" s="535"/>
      <c r="VBP14" s="535"/>
      <c r="VBQ14" s="535"/>
      <c r="VBR14" s="535"/>
      <c r="VBS14" s="535"/>
      <c r="VBT14" s="535"/>
      <c r="VBU14" s="535"/>
      <c r="VBV14" s="535"/>
      <c r="VBW14" s="535"/>
      <c r="VBX14" s="535"/>
      <c r="VBY14" s="535"/>
      <c r="VBZ14" s="535"/>
      <c r="VCA14" s="535"/>
      <c r="VCB14" s="535"/>
      <c r="VCC14" s="535"/>
      <c r="VCD14" s="535"/>
      <c r="VCE14" s="535"/>
      <c r="VCF14" s="535"/>
      <c r="VCG14" s="535"/>
      <c r="VCH14" s="535"/>
      <c r="VCI14" s="535"/>
      <c r="VCJ14" s="535"/>
      <c r="VCK14" s="535"/>
      <c r="VCL14" s="535"/>
      <c r="VCM14" s="535"/>
      <c r="VCN14" s="535"/>
      <c r="VCO14" s="535"/>
      <c r="VCP14" s="535"/>
      <c r="VCQ14" s="535"/>
      <c r="VCR14" s="535"/>
      <c r="VCS14" s="535"/>
      <c r="VCT14" s="535"/>
      <c r="VCU14" s="535"/>
      <c r="VCV14" s="535"/>
      <c r="VCW14" s="535"/>
      <c r="VCX14" s="535"/>
      <c r="VCY14" s="535"/>
      <c r="VCZ14" s="535"/>
      <c r="VDA14" s="535"/>
      <c r="VDB14" s="535"/>
      <c r="VDC14" s="535"/>
      <c r="VDD14" s="535"/>
      <c r="VDE14" s="535"/>
      <c r="VDF14" s="535"/>
      <c r="VDG14" s="535"/>
      <c r="VDH14" s="535"/>
      <c r="VDI14" s="535"/>
      <c r="VDJ14" s="535"/>
      <c r="VDK14" s="535"/>
      <c r="VDL14" s="535"/>
      <c r="VDM14" s="535"/>
      <c r="VDN14" s="535"/>
      <c r="VDO14" s="535"/>
      <c r="VDP14" s="535"/>
      <c r="VDQ14" s="535"/>
      <c r="VDR14" s="535"/>
      <c r="VDS14" s="535"/>
      <c r="VDT14" s="535"/>
      <c r="VDU14" s="535"/>
      <c r="VDV14" s="535"/>
      <c r="VDW14" s="535"/>
      <c r="VDX14" s="535"/>
      <c r="VDY14" s="535"/>
      <c r="VDZ14" s="535"/>
      <c r="VEA14" s="535"/>
      <c r="VEB14" s="535"/>
      <c r="VEC14" s="535"/>
      <c r="VED14" s="535"/>
      <c r="VEE14" s="535"/>
      <c r="VEF14" s="535"/>
      <c r="VEG14" s="535"/>
      <c r="VEH14" s="535"/>
      <c r="VEI14" s="535"/>
      <c r="VEJ14" s="535"/>
      <c r="VEK14" s="535"/>
      <c r="VEL14" s="535"/>
      <c r="VEM14" s="535"/>
      <c r="VEN14" s="535"/>
      <c r="VEO14" s="535"/>
      <c r="VEP14" s="535"/>
      <c r="VEQ14" s="535"/>
      <c r="VER14" s="535"/>
      <c r="VES14" s="535"/>
      <c r="VET14" s="535"/>
      <c r="VEU14" s="535"/>
      <c r="VEV14" s="535"/>
      <c r="VEW14" s="535"/>
      <c r="VEX14" s="535"/>
      <c r="VEY14" s="535"/>
      <c r="VEZ14" s="535"/>
      <c r="VFA14" s="535"/>
      <c r="VFB14" s="535"/>
      <c r="VFC14" s="535"/>
      <c r="VFD14" s="535"/>
      <c r="VFE14" s="535"/>
      <c r="VFF14" s="535"/>
      <c r="VFG14" s="535"/>
      <c r="VFH14" s="535"/>
      <c r="VFI14" s="535"/>
      <c r="VFJ14" s="535"/>
      <c r="VFK14" s="535"/>
      <c r="VFL14" s="535"/>
      <c r="VFM14" s="535"/>
      <c r="VFN14" s="535"/>
      <c r="VFO14" s="535"/>
      <c r="VFP14" s="535"/>
      <c r="VFQ14" s="535"/>
      <c r="VFR14" s="535"/>
      <c r="VFS14" s="535"/>
      <c r="VFT14" s="535"/>
      <c r="VFU14" s="535"/>
      <c r="VFV14" s="535"/>
      <c r="VFW14" s="535"/>
      <c r="VFX14" s="535"/>
      <c r="VFY14" s="535"/>
      <c r="VFZ14" s="535"/>
      <c r="VGA14" s="535"/>
      <c r="VGB14" s="535"/>
      <c r="VGC14" s="535"/>
      <c r="VGD14" s="535"/>
      <c r="VGE14" s="535"/>
      <c r="VGF14" s="535"/>
      <c r="VGG14" s="535"/>
      <c r="VGH14" s="535"/>
      <c r="VGI14" s="535"/>
      <c r="VGJ14" s="535"/>
      <c r="VGK14" s="535"/>
      <c r="VGL14" s="535"/>
      <c r="VGM14" s="535"/>
      <c r="VGN14" s="535"/>
      <c r="VGO14" s="535"/>
      <c r="VGP14" s="535"/>
      <c r="VGQ14" s="535"/>
      <c r="VGR14" s="535"/>
      <c r="VGS14" s="535"/>
      <c r="VGT14" s="535"/>
      <c r="VGU14" s="535"/>
      <c r="VGV14" s="535"/>
      <c r="VGW14" s="535"/>
      <c r="VGX14" s="535"/>
      <c r="VGY14" s="535"/>
      <c r="VGZ14" s="535"/>
      <c r="VHA14" s="535"/>
      <c r="VHB14" s="535"/>
      <c r="VHC14" s="535"/>
      <c r="VHD14" s="535"/>
      <c r="VHE14" s="535"/>
      <c r="VHF14" s="535"/>
      <c r="VHG14" s="535"/>
      <c r="VHH14" s="535"/>
      <c r="VHI14" s="535"/>
      <c r="VHJ14" s="535"/>
      <c r="VHK14" s="535"/>
      <c r="VHL14" s="535"/>
      <c r="VHM14" s="535"/>
      <c r="VHN14" s="535"/>
      <c r="VHO14" s="535"/>
      <c r="VHP14" s="535"/>
      <c r="VHQ14" s="535"/>
      <c r="VHR14" s="535"/>
      <c r="VHS14" s="535"/>
      <c r="VHT14" s="535"/>
      <c r="VHU14" s="535"/>
      <c r="VHV14" s="535"/>
      <c r="VHW14" s="535"/>
      <c r="VHX14" s="535"/>
      <c r="VHY14" s="535"/>
      <c r="VHZ14" s="535"/>
      <c r="VIA14" s="535"/>
      <c r="VIB14" s="535"/>
      <c r="VIC14" s="535"/>
      <c r="VID14" s="535"/>
      <c r="VIE14" s="535"/>
      <c r="VIF14" s="535"/>
      <c r="VIG14" s="535"/>
      <c r="VIH14" s="535"/>
      <c r="VII14" s="535"/>
      <c r="VIJ14" s="535"/>
      <c r="VIK14" s="535"/>
      <c r="VIL14" s="535"/>
      <c r="VIM14" s="535"/>
      <c r="VIN14" s="535"/>
      <c r="VIO14" s="535"/>
      <c r="VIP14" s="535"/>
      <c r="VIQ14" s="535"/>
      <c r="VIR14" s="535"/>
      <c r="VIS14" s="535"/>
      <c r="VIT14" s="535"/>
      <c r="VIU14" s="535"/>
      <c r="VIV14" s="535"/>
      <c r="VIW14" s="535"/>
      <c r="VIX14" s="535"/>
      <c r="VIY14" s="535"/>
      <c r="VIZ14" s="535"/>
      <c r="VJA14" s="535"/>
      <c r="VJB14" s="535"/>
      <c r="VJC14" s="535"/>
      <c r="VJD14" s="535"/>
      <c r="VJE14" s="535"/>
      <c r="VJF14" s="535"/>
      <c r="VJG14" s="535"/>
      <c r="VJH14" s="535"/>
      <c r="VJI14" s="535"/>
      <c r="VJJ14" s="535"/>
      <c r="VJK14" s="535"/>
      <c r="VJL14" s="535"/>
      <c r="VJM14" s="535"/>
      <c r="VJN14" s="535"/>
      <c r="VJO14" s="535"/>
      <c r="VJP14" s="535"/>
      <c r="VJQ14" s="535"/>
      <c r="VJR14" s="535"/>
      <c r="VJS14" s="535"/>
      <c r="VJT14" s="535"/>
      <c r="VJU14" s="535"/>
      <c r="VJV14" s="535"/>
      <c r="VJW14" s="535"/>
      <c r="VJX14" s="535"/>
      <c r="VJY14" s="535"/>
      <c r="VJZ14" s="535"/>
      <c r="VKA14" s="535"/>
      <c r="VKB14" s="535"/>
      <c r="VKC14" s="535"/>
      <c r="VKD14" s="535"/>
      <c r="VKE14" s="535"/>
      <c r="VKF14" s="535"/>
      <c r="VKG14" s="535"/>
      <c r="VKH14" s="535"/>
      <c r="VKI14" s="535"/>
      <c r="VKJ14" s="535"/>
      <c r="VKK14" s="535"/>
      <c r="VKL14" s="535"/>
      <c r="VKM14" s="535"/>
      <c r="VKN14" s="535"/>
      <c r="VKO14" s="535"/>
      <c r="VKP14" s="535"/>
      <c r="VKQ14" s="535"/>
      <c r="VKR14" s="535"/>
      <c r="VKS14" s="535"/>
      <c r="VKT14" s="535"/>
      <c r="VKU14" s="535"/>
      <c r="VKV14" s="535"/>
      <c r="VKW14" s="535"/>
      <c r="VKX14" s="535"/>
      <c r="VKY14" s="535"/>
      <c r="VKZ14" s="535"/>
      <c r="VLA14" s="535"/>
      <c r="VLB14" s="535"/>
      <c r="VLC14" s="535"/>
      <c r="VLD14" s="535"/>
      <c r="VLE14" s="535"/>
      <c r="VLF14" s="535"/>
      <c r="VLG14" s="535"/>
      <c r="VLH14" s="535"/>
      <c r="VLI14" s="535"/>
      <c r="VLJ14" s="535"/>
      <c r="VLK14" s="535"/>
      <c r="VLL14" s="535"/>
      <c r="VLM14" s="535"/>
      <c r="VLN14" s="535"/>
      <c r="VLO14" s="535"/>
      <c r="VLP14" s="535"/>
      <c r="VLQ14" s="535"/>
      <c r="VLR14" s="535"/>
      <c r="VLS14" s="535"/>
      <c r="VLT14" s="535"/>
      <c r="VLU14" s="535"/>
      <c r="VLV14" s="535"/>
      <c r="VLW14" s="535"/>
      <c r="VLX14" s="535"/>
      <c r="VLY14" s="535"/>
      <c r="VLZ14" s="535"/>
      <c r="VMA14" s="535"/>
      <c r="VMB14" s="535"/>
      <c r="VMC14" s="535"/>
      <c r="VMD14" s="535"/>
      <c r="VME14" s="535"/>
      <c r="VMF14" s="535"/>
      <c r="VMG14" s="535"/>
      <c r="VMH14" s="535"/>
      <c r="VMI14" s="535"/>
      <c r="VMJ14" s="535"/>
      <c r="VMK14" s="535"/>
      <c r="VML14" s="535"/>
      <c r="VMM14" s="535"/>
      <c r="VMN14" s="535"/>
      <c r="VMO14" s="535"/>
      <c r="VMP14" s="535"/>
      <c r="VMQ14" s="535"/>
      <c r="VMR14" s="535"/>
      <c r="VMS14" s="535"/>
      <c r="VMT14" s="535"/>
      <c r="VMU14" s="535"/>
      <c r="VMV14" s="535"/>
      <c r="VMW14" s="535"/>
      <c r="VMX14" s="535"/>
      <c r="VMY14" s="535"/>
      <c r="VMZ14" s="535"/>
      <c r="VNA14" s="535"/>
      <c r="VNB14" s="535"/>
      <c r="VNC14" s="535"/>
      <c r="VND14" s="535"/>
      <c r="VNE14" s="535"/>
      <c r="VNF14" s="535"/>
      <c r="VNG14" s="535"/>
      <c r="VNH14" s="535"/>
      <c r="VNI14" s="535"/>
      <c r="VNJ14" s="535"/>
      <c r="VNK14" s="535"/>
      <c r="VNL14" s="535"/>
      <c r="VNM14" s="535"/>
      <c r="VNN14" s="535"/>
      <c r="VNO14" s="535"/>
      <c r="VNP14" s="535"/>
      <c r="VNQ14" s="535"/>
      <c r="VNR14" s="535"/>
      <c r="VNS14" s="535"/>
      <c r="VNT14" s="535"/>
      <c r="VNU14" s="535"/>
      <c r="VNV14" s="535"/>
      <c r="VNW14" s="535"/>
      <c r="VNX14" s="535"/>
      <c r="VNY14" s="535"/>
      <c r="VNZ14" s="535"/>
      <c r="VOA14" s="535"/>
      <c r="VOB14" s="535"/>
      <c r="VOC14" s="535"/>
      <c r="VOD14" s="535"/>
      <c r="VOE14" s="535"/>
      <c r="VOF14" s="535"/>
      <c r="VOG14" s="535"/>
      <c r="VOH14" s="535"/>
      <c r="VOI14" s="535"/>
      <c r="VOJ14" s="535"/>
      <c r="VOK14" s="535"/>
      <c r="VOL14" s="535"/>
      <c r="VOM14" s="535"/>
      <c r="VON14" s="535"/>
      <c r="VOO14" s="535"/>
      <c r="VOP14" s="535"/>
      <c r="VOQ14" s="535"/>
      <c r="VOR14" s="535"/>
      <c r="VOS14" s="535"/>
      <c r="VOT14" s="535"/>
      <c r="VOU14" s="535"/>
      <c r="VOV14" s="535"/>
      <c r="VOW14" s="535"/>
      <c r="VOX14" s="535"/>
      <c r="VOY14" s="535"/>
      <c r="VOZ14" s="535"/>
      <c r="VPA14" s="535"/>
      <c r="VPB14" s="535"/>
      <c r="VPC14" s="535"/>
      <c r="VPD14" s="535"/>
      <c r="VPE14" s="535"/>
      <c r="VPF14" s="535"/>
      <c r="VPG14" s="535"/>
      <c r="VPH14" s="535"/>
      <c r="VPI14" s="535"/>
      <c r="VPJ14" s="535"/>
      <c r="VPK14" s="535"/>
      <c r="VPL14" s="535"/>
      <c r="VPM14" s="535"/>
      <c r="VPN14" s="535"/>
      <c r="VPO14" s="535"/>
      <c r="VPP14" s="535"/>
      <c r="VPQ14" s="535"/>
      <c r="VPR14" s="535"/>
      <c r="VPS14" s="535"/>
      <c r="VPT14" s="535"/>
      <c r="VPU14" s="535"/>
      <c r="VPV14" s="535"/>
      <c r="VPW14" s="535"/>
      <c r="VPX14" s="535"/>
      <c r="VPY14" s="535"/>
      <c r="VPZ14" s="535"/>
      <c r="VQA14" s="535"/>
      <c r="VQB14" s="535"/>
      <c r="VQC14" s="535"/>
      <c r="VQD14" s="535"/>
      <c r="VQE14" s="535"/>
      <c r="VQF14" s="535"/>
      <c r="VQG14" s="535"/>
      <c r="VQH14" s="535"/>
      <c r="VQI14" s="535"/>
      <c r="VQJ14" s="535"/>
      <c r="VQK14" s="535"/>
      <c r="VQL14" s="535"/>
      <c r="VQM14" s="535"/>
      <c r="VQN14" s="535"/>
      <c r="VQO14" s="535"/>
      <c r="VQP14" s="535"/>
      <c r="VQQ14" s="535"/>
      <c r="VQR14" s="535"/>
      <c r="VQS14" s="535"/>
      <c r="VQT14" s="535"/>
      <c r="VQU14" s="535"/>
      <c r="VQV14" s="535"/>
      <c r="VQW14" s="535"/>
      <c r="VQX14" s="535"/>
      <c r="VQY14" s="535"/>
      <c r="VQZ14" s="535"/>
      <c r="VRA14" s="535"/>
      <c r="VRB14" s="535"/>
      <c r="VRC14" s="535"/>
      <c r="VRD14" s="535"/>
      <c r="VRE14" s="535"/>
      <c r="VRF14" s="535"/>
      <c r="VRG14" s="535"/>
      <c r="VRH14" s="535"/>
      <c r="VRI14" s="535"/>
      <c r="VRJ14" s="535"/>
      <c r="VRK14" s="535"/>
      <c r="VRL14" s="535"/>
      <c r="VRM14" s="535"/>
      <c r="VRN14" s="535"/>
      <c r="VRO14" s="535"/>
      <c r="VRP14" s="535"/>
      <c r="VRQ14" s="535"/>
      <c r="VRR14" s="535"/>
      <c r="VRS14" s="535"/>
      <c r="VRT14" s="535"/>
      <c r="VRU14" s="535"/>
      <c r="VRV14" s="535"/>
      <c r="VRW14" s="535"/>
      <c r="VRX14" s="535"/>
      <c r="VRY14" s="535"/>
      <c r="VRZ14" s="535"/>
      <c r="VSA14" s="535"/>
      <c r="VSB14" s="535"/>
      <c r="VSC14" s="535"/>
      <c r="VSD14" s="535"/>
      <c r="VSE14" s="535"/>
      <c r="VSF14" s="535"/>
      <c r="VSG14" s="535"/>
      <c r="VSH14" s="535"/>
      <c r="VSI14" s="535"/>
      <c r="VSJ14" s="535"/>
      <c r="VSK14" s="535"/>
      <c r="VSL14" s="535"/>
      <c r="VSM14" s="535"/>
      <c r="VSN14" s="535"/>
      <c r="VSO14" s="535"/>
      <c r="VSP14" s="535"/>
      <c r="VSQ14" s="535"/>
      <c r="VSR14" s="535"/>
      <c r="VSS14" s="535"/>
      <c r="VST14" s="535"/>
      <c r="VSU14" s="535"/>
      <c r="VSV14" s="535"/>
      <c r="VSW14" s="535"/>
      <c r="VSX14" s="535"/>
      <c r="VSY14" s="535"/>
      <c r="VSZ14" s="535"/>
      <c r="VTA14" s="535"/>
      <c r="VTB14" s="535"/>
      <c r="VTC14" s="535"/>
      <c r="VTD14" s="535"/>
      <c r="VTE14" s="535"/>
      <c r="VTF14" s="535"/>
      <c r="VTG14" s="535"/>
      <c r="VTH14" s="535"/>
      <c r="VTI14" s="535"/>
      <c r="VTJ14" s="535"/>
      <c r="VTK14" s="535"/>
      <c r="VTL14" s="535"/>
      <c r="VTM14" s="535"/>
      <c r="VTN14" s="535"/>
      <c r="VTO14" s="535"/>
      <c r="VTP14" s="535"/>
      <c r="VTQ14" s="535"/>
      <c r="VTR14" s="535"/>
      <c r="VTS14" s="535"/>
      <c r="VTT14" s="535"/>
      <c r="VTU14" s="535"/>
      <c r="VTV14" s="535"/>
      <c r="VTW14" s="535"/>
      <c r="VTX14" s="535"/>
      <c r="VTY14" s="535"/>
      <c r="VTZ14" s="535"/>
      <c r="VUA14" s="535"/>
      <c r="VUB14" s="535"/>
      <c r="VUC14" s="535"/>
      <c r="VUD14" s="535"/>
      <c r="VUE14" s="535"/>
      <c r="VUF14" s="535"/>
      <c r="VUG14" s="535"/>
      <c r="VUH14" s="535"/>
      <c r="VUI14" s="535"/>
      <c r="VUJ14" s="535"/>
      <c r="VUK14" s="535"/>
      <c r="VUL14" s="535"/>
      <c r="VUM14" s="535"/>
      <c r="VUN14" s="535"/>
      <c r="VUO14" s="535"/>
      <c r="VUP14" s="535"/>
      <c r="VUQ14" s="535"/>
      <c r="VUR14" s="535"/>
      <c r="VUS14" s="535"/>
      <c r="VUT14" s="535"/>
      <c r="VUU14" s="535"/>
      <c r="VUV14" s="535"/>
      <c r="VUW14" s="535"/>
      <c r="VUX14" s="535"/>
      <c r="VUY14" s="535"/>
      <c r="VUZ14" s="535"/>
      <c r="VVA14" s="535"/>
      <c r="VVB14" s="535"/>
      <c r="VVC14" s="535"/>
      <c r="VVD14" s="535"/>
      <c r="VVE14" s="535"/>
      <c r="VVF14" s="535"/>
      <c r="VVG14" s="535"/>
      <c r="VVH14" s="535"/>
      <c r="VVI14" s="535"/>
      <c r="VVJ14" s="535"/>
      <c r="VVK14" s="535"/>
      <c r="VVL14" s="535"/>
      <c r="VVM14" s="535"/>
      <c r="VVN14" s="535"/>
      <c r="VVO14" s="535"/>
      <c r="VVP14" s="535"/>
      <c r="VVQ14" s="535"/>
      <c r="VVR14" s="535"/>
      <c r="VVS14" s="535"/>
      <c r="VVT14" s="535"/>
      <c r="VVU14" s="535"/>
      <c r="VVV14" s="535"/>
      <c r="VVW14" s="535"/>
      <c r="VVX14" s="535"/>
      <c r="VVY14" s="535"/>
      <c r="VVZ14" s="535"/>
      <c r="VWA14" s="535"/>
      <c r="VWB14" s="535"/>
      <c r="VWC14" s="535"/>
      <c r="VWD14" s="535"/>
      <c r="VWE14" s="535"/>
      <c r="VWF14" s="535"/>
      <c r="VWG14" s="535"/>
      <c r="VWH14" s="535"/>
      <c r="VWI14" s="535"/>
      <c r="VWJ14" s="535"/>
      <c r="VWK14" s="535"/>
      <c r="VWL14" s="535"/>
      <c r="VWM14" s="535"/>
      <c r="VWN14" s="535"/>
      <c r="VWO14" s="535"/>
      <c r="VWP14" s="535"/>
      <c r="VWQ14" s="535"/>
      <c r="VWR14" s="535"/>
      <c r="VWS14" s="535"/>
      <c r="VWT14" s="535"/>
      <c r="VWU14" s="535"/>
      <c r="VWV14" s="535"/>
      <c r="VWW14" s="535"/>
      <c r="VWX14" s="535"/>
      <c r="VWY14" s="535"/>
      <c r="VWZ14" s="535"/>
      <c r="VXA14" s="535"/>
      <c r="VXB14" s="535"/>
      <c r="VXC14" s="535"/>
      <c r="VXD14" s="535"/>
      <c r="VXE14" s="535"/>
      <c r="VXF14" s="535"/>
      <c r="VXG14" s="535"/>
      <c r="VXH14" s="535"/>
      <c r="VXI14" s="535"/>
      <c r="VXJ14" s="535"/>
      <c r="VXK14" s="535"/>
      <c r="VXL14" s="535"/>
      <c r="VXM14" s="535"/>
      <c r="VXN14" s="535"/>
      <c r="VXO14" s="535"/>
      <c r="VXP14" s="535"/>
      <c r="VXQ14" s="535"/>
      <c r="VXR14" s="535"/>
      <c r="VXS14" s="535"/>
      <c r="VXT14" s="535"/>
      <c r="VXU14" s="535"/>
      <c r="VXV14" s="535"/>
      <c r="VXW14" s="535"/>
      <c r="VXX14" s="535"/>
      <c r="VXY14" s="535"/>
      <c r="VXZ14" s="535"/>
      <c r="VYA14" s="535"/>
      <c r="VYB14" s="535"/>
      <c r="VYC14" s="535"/>
      <c r="VYD14" s="535"/>
      <c r="VYE14" s="535"/>
      <c r="VYF14" s="535"/>
      <c r="VYG14" s="535"/>
      <c r="VYH14" s="535"/>
      <c r="VYI14" s="535"/>
      <c r="VYJ14" s="535"/>
      <c r="VYK14" s="535"/>
      <c r="VYL14" s="535"/>
      <c r="VYM14" s="535"/>
      <c r="VYN14" s="535"/>
      <c r="VYO14" s="535"/>
      <c r="VYP14" s="535"/>
      <c r="VYQ14" s="535"/>
      <c r="VYR14" s="535"/>
      <c r="VYS14" s="535"/>
      <c r="VYT14" s="535"/>
      <c r="VYU14" s="535"/>
      <c r="VYV14" s="535"/>
      <c r="VYW14" s="535"/>
      <c r="VYX14" s="535"/>
      <c r="VYY14" s="535"/>
      <c r="VYZ14" s="535"/>
      <c r="VZA14" s="535"/>
      <c r="VZB14" s="535"/>
      <c r="VZC14" s="535"/>
      <c r="VZD14" s="535"/>
      <c r="VZE14" s="535"/>
      <c r="VZF14" s="535"/>
      <c r="VZG14" s="535"/>
      <c r="VZH14" s="535"/>
      <c r="VZI14" s="535"/>
      <c r="VZJ14" s="535"/>
      <c r="VZK14" s="535"/>
      <c r="VZL14" s="535"/>
      <c r="VZM14" s="535"/>
      <c r="VZN14" s="535"/>
      <c r="VZO14" s="535"/>
      <c r="VZP14" s="535"/>
      <c r="VZQ14" s="535"/>
      <c r="VZR14" s="535"/>
      <c r="VZS14" s="535"/>
      <c r="VZT14" s="535"/>
      <c r="VZU14" s="535"/>
      <c r="VZV14" s="535"/>
      <c r="VZW14" s="535"/>
      <c r="VZX14" s="535"/>
      <c r="VZY14" s="535"/>
      <c r="VZZ14" s="535"/>
      <c r="WAA14" s="535"/>
      <c r="WAB14" s="535"/>
      <c r="WAC14" s="535"/>
      <c r="WAD14" s="535"/>
      <c r="WAE14" s="535"/>
      <c r="WAF14" s="535"/>
      <c r="WAG14" s="535"/>
      <c r="WAH14" s="535"/>
      <c r="WAI14" s="535"/>
      <c r="WAJ14" s="535"/>
      <c r="WAK14" s="535"/>
      <c r="WAL14" s="535"/>
      <c r="WAM14" s="535"/>
      <c r="WAN14" s="535"/>
      <c r="WAO14" s="535"/>
      <c r="WAP14" s="535"/>
      <c r="WAQ14" s="535"/>
      <c r="WAR14" s="535"/>
      <c r="WAS14" s="535"/>
      <c r="WAT14" s="535"/>
      <c r="WAU14" s="535"/>
      <c r="WAV14" s="535"/>
      <c r="WAW14" s="535"/>
      <c r="WAX14" s="535"/>
      <c r="WAY14" s="535"/>
      <c r="WAZ14" s="535"/>
      <c r="WBA14" s="535"/>
      <c r="WBB14" s="535"/>
      <c r="WBC14" s="535"/>
      <c r="WBD14" s="535"/>
      <c r="WBE14" s="535"/>
      <c r="WBF14" s="535"/>
      <c r="WBG14" s="535"/>
      <c r="WBH14" s="535"/>
      <c r="WBI14" s="535"/>
      <c r="WBJ14" s="535"/>
      <c r="WBK14" s="535"/>
      <c r="WBL14" s="535"/>
      <c r="WBM14" s="535"/>
      <c r="WBN14" s="535"/>
      <c r="WBO14" s="535"/>
      <c r="WBP14" s="535"/>
      <c r="WBQ14" s="535"/>
      <c r="WBR14" s="535"/>
      <c r="WBS14" s="535"/>
      <c r="WBT14" s="535"/>
      <c r="WBU14" s="535"/>
      <c r="WBV14" s="535"/>
      <c r="WBW14" s="535"/>
      <c r="WBX14" s="535"/>
      <c r="WBY14" s="535"/>
      <c r="WBZ14" s="535"/>
      <c r="WCA14" s="535"/>
      <c r="WCB14" s="535"/>
      <c r="WCC14" s="535"/>
      <c r="WCD14" s="535"/>
      <c r="WCE14" s="535"/>
      <c r="WCF14" s="535"/>
      <c r="WCG14" s="535"/>
      <c r="WCH14" s="535"/>
      <c r="WCI14" s="535"/>
      <c r="WCJ14" s="535"/>
      <c r="WCK14" s="535"/>
      <c r="WCL14" s="535"/>
      <c r="WCM14" s="535"/>
      <c r="WCN14" s="535"/>
      <c r="WCO14" s="535"/>
      <c r="WCP14" s="535"/>
      <c r="WCQ14" s="535"/>
      <c r="WCR14" s="535"/>
      <c r="WCS14" s="535"/>
      <c r="WCT14" s="535"/>
      <c r="WCU14" s="535"/>
      <c r="WCV14" s="535"/>
      <c r="WCW14" s="535"/>
      <c r="WCX14" s="535"/>
      <c r="WCY14" s="535"/>
      <c r="WCZ14" s="535"/>
      <c r="WDA14" s="535"/>
      <c r="WDB14" s="535"/>
      <c r="WDC14" s="535"/>
      <c r="WDD14" s="535"/>
      <c r="WDE14" s="535"/>
      <c r="WDF14" s="535"/>
      <c r="WDG14" s="535"/>
      <c r="WDH14" s="535"/>
      <c r="WDI14" s="535"/>
      <c r="WDJ14" s="535"/>
      <c r="WDK14" s="535"/>
      <c r="WDL14" s="535"/>
      <c r="WDM14" s="535"/>
      <c r="WDN14" s="535"/>
      <c r="WDO14" s="535"/>
      <c r="WDP14" s="535"/>
      <c r="WDQ14" s="535"/>
      <c r="WDR14" s="535"/>
      <c r="WDS14" s="535"/>
      <c r="WDT14" s="535"/>
      <c r="WDU14" s="535"/>
      <c r="WDV14" s="535"/>
      <c r="WDW14" s="535"/>
      <c r="WDX14" s="535"/>
      <c r="WDY14" s="535"/>
      <c r="WDZ14" s="535"/>
      <c r="WEA14" s="535"/>
      <c r="WEB14" s="535"/>
      <c r="WEC14" s="535"/>
      <c r="WED14" s="535"/>
      <c r="WEE14" s="535"/>
      <c r="WEF14" s="535"/>
      <c r="WEG14" s="535"/>
      <c r="WEH14" s="535"/>
      <c r="WEI14" s="535"/>
      <c r="WEJ14" s="535"/>
      <c r="WEK14" s="535"/>
      <c r="WEL14" s="535"/>
      <c r="WEM14" s="535"/>
      <c r="WEN14" s="535"/>
      <c r="WEO14" s="535"/>
      <c r="WEP14" s="535"/>
      <c r="WEQ14" s="535"/>
      <c r="WER14" s="535"/>
      <c r="WES14" s="535"/>
      <c r="WET14" s="535"/>
      <c r="WEU14" s="535"/>
      <c r="WEV14" s="535"/>
      <c r="WEW14" s="535"/>
      <c r="WEX14" s="535"/>
      <c r="WEY14" s="535"/>
      <c r="WEZ14" s="535"/>
      <c r="WFA14" s="535"/>
      <c r="WFB14" s="535"/>
      <c r="WFC14" s="535"/>
      <c r="WFD14" s="535"/>
      <c r="WFE14" s="535"/>
      <c r="WFF14" s="535"/>
      <c r="WFG14" s="535"/>
      <c r="WFH14" s="535"/>
      <c r="WFI14" s="535"/>
      <c r="WFJ14" s="535"/>
      <c r="WFK14" s="535"/>
      <c r="WFL14" s="535"/>
      <c r="WFM14" s="535"/>
      <c r="WFN14" s="535"/>
      <c r="WFO14" s="535"/>
      <c r="WFP14" s="535"/>
      <c r="WFQ14" s="535"/>
      <c r="WFR14" s="535"/>
      <c r="WFS14" s="535"/>
      <c r="WFT14" s="535"/>
      <c r="WFU14" s="535"/>
      <c r="WFV14" s="535"/>
      <c r="WFW14" s="535"/>
      <c r="WFX14" s="535"/>
      <c r="WFY14" s="535"/>
      <c r="WFZ14" s="535"/>
      <c r="WGA14" s="535"/>
      <c r="WGB14" s="535"/>
      <c r="WGC14" s="535"/>
      <c r="WGD14" s="535"/>
      <c r="WGE14" s="535"/>
      <c r="WGF14" s="535"/>
      <c r="WGG14" s="535"/>
      <c r="WGH14" s="535"/>
      <c r="WGI14" s="535"/>
      <c r="WGJ14" s="535"/>
      <c r="WGK14" s="535"/>
      <c r="WGL14" s="535"/>
      <c r="WGM14" s="535"/>
      <c r="WGN14" s="535"/>
      <c r="WGO14" s="535"/>
      <c r="WGP14" s="535"/>
      <c r="WGQ14" s="535"/>
      <c r="WGR14" s="535"/>
      <c r="WGS14" s="535"/>
      <c r="WGT14" s="535"/>
      <c r="WGU14" s="535"/>
      <c r="WGV14" s="535"/>
      <c r="WGW14" s="535"/>
      <c r="WGX14" s="535"/>
      <c r="WGY14" s="535"/>
      <c r="WGZ14" s="535"/>
      <c r="WHA14" s="535"/>
      <c r="WHB14" s="535"/>
      <c r="WHC14" s="535"/>
      <c r="WHD14" s="535"/>
      <c r="WHE14" s="535"/>
      <c r="WHF14" s="535"/>
      <c r="WHG14" s="535"/>
      <c r="WHH14" s="535"/>
      <c r="WHI14" s="535"/>
      <c r="WHJ14" s="535"/>
      <c r="WHK14" s="535"/>
      <c r="WHL14" s="535"/>
      <c r="WHM14" s="535"/>
      <c r="WHN14" s="535"/>
      <c r="WHO14" s="535"/>
      <c r="WHP14" s="535"/>
      <c r="WHQ14" s="535"/>
      <c r="WHR14" s="535"/>
      <c r="WHS14" s="535"/>
      <c r="WHT14" s="535"/>
      <c r="WHU14" s="535"/>
      <c r="WHV14" s="535"/>
      <c r="WHW14" s="535"/>
      <c r="WHX14" s="535"/>
      <c r="WHY14" s="535"/>
      <c r="WHZ14" s="535"/>
      <c r="WIA14" s="535"/>
      <c r="WIB14" s="535"/>
      <c r="WIC14" s="535"/>
      <c r="WID14" s="535"/>
      <c r="WIE14" s="535"/>
      <c r="WIF14" s="535"/>
      <c r="WIG14" s="535"/>
      <c r="WIH14" s="535"/>
      <c r="WII14" s="535"/>
      <c r="WIJ14" s="535"/>
      <c r="WIK14" s="535"/>
      <c r="WIL14" s="535"/>
      <c r="WIM14" s="535"/>
      <c r="WIN14" s="535"/>
      <c r="WIO14" s="535"/>
      <c r="WIP14" s="535"/>
      <c r="WIQ14" s="535"/>
      <c r="WIR14" s="535"/>
      <c r="WIS14" s="535"/>
      <c r="WIT14" s="535"/>
      <c r="WIU14" s="535"/>
      <c r="WIV14" s="535"/>
      <c r="WIW14" s="535"/>
      <c r="WIX14" s="535"/>
      <c r="WIY14" s="535"/>
      <c r="WIZ14" s="535"/>
      <c r="WJA14" s="535"/>
      <c r="WJB14" s="535"/>
      <c r="WJC14" s="535"/>
      <c r="WJD14" s="535"/>
      <c r="WJE14" s="535"/>
      <c r="WJF14" s="535"/>
      <c r="WJG14" s="535"/>
      <c r="WJH14" s="535"/>
      <c r="WJI14" s="535"/>
      <c r="WJJ14" s="535"/>
      <c r="WJK14" s="535"/>
      <c r="WJL14" s="535"/>
      <c r="WJM14" s="535"/>
      <c r="WJN14" s="535"/>
      <c r="WJO14" s="535"/>
      <c r="WJP14" s="535"/>
      <c r="WJQ14" s="535"/>
      <c r="WJR14" s="535"/>
      <c r="WJS14" s="535"/>
      <c r="WJT14" s="535"/>
      <c r="WJU14" s="535"/>
      <c r="WJV14" s="535"/>
      <c r="WJW14" s="535"/>
      <c r="WJX14" s="535"/>
      <c r="WJY14" s="535"/>
      <c r="WJZ14" s="535"/>
      <c r="WKA14" s="535"/>
      <c r="WKB14" s="535"/>
      <c r="WKC14" s="535"/>
      <c r="WKD14" s="535"/>
      <c r="WKE14" s="535"/>
      <c r="WKF14" s="535"/>
      <c r="WKG14" s="535"/>
      <c r="WKH14" s="535"/>
      <c r="WKI14" s="535"/>
      <c r="WKJ14" s="535"/>
      <c r="WKK14" s="535"/>
      <c r="WKL14" s="535"/>
      <c r="WKM14" s="535"/>
      <c r="WKN14" s="535"/>
      <c r="WKO14" s="535"/>
      <c r="WKP14" s="535"/>
      <c r="WKQ14" s="535"/>
      <c r="WKR14" s="535"/>
      <c r="WKS14" s="535"/>
      <c r="WKT14" s="535"/>
      <c r="WKU14" s="535"/>
      <c r="WKV14" s="535"/>
      <c r="WKW14" s="535"/>
      <c r="WKX14" s="535"/>
      <c r="WKY14" s="535"/>
      <c r="WKZ14" s="535"/>
      <c r="WLA14" s="535"/>
      <c r="WLB14" s="535"/>
      <c r="WLC14" s="535"/>
      <c r="WLD14" s="535"/>
      <c r="WLE14" s="535"/>
      <c r="WLF14" s="535"/>
      <c r="WLG14" s="535"/>
      <c r="WLH14" s="535"/>
      <c r="WLI14" s="535"/>
      <c r="WLJ14" s="535"/>
      <c r="WLK14" s="535"/>
      <c r="WLL14" s="535"/>
      <c r="WLM14" s="535"/>
      <c r="WLN14" s="535"/>
      <c r="WLO14" s="535"/>
      <c r="WLP14" s="535"/>
      <c r="WLQ14" s="535"/>
      <c r="WLR14" s="535"/>
      <c r="WLS14" s="535"/>
      <c r="WLT14" s="535"/>
      <c r="WLU14" s="535"/>
      <c r="WLV14" s="535"/>
      <c r="WLW14" s="535"/>
      <c r="WLX14" s="535"/>
      <c r="WLY14" s="535"/>
      <c r="WLZ14" s="535"/>
      <c r="WMA14" s="535"/>
      <c r="WMB14" s="535"/>
      <c r="WMC14" s="535"/>
      <c r="WMD14" s="535"/>
      <c r="WME14" s="535"/>
      <c r="WMF14" s="535"/>
      <c r="WMG14" s="535"/>
      <c r="WMH14" s="535"/>
      <c r="WMI14" s="535"/>
      <c r="WMJ14" s="535"/>
      <c r="WMK14" s="535"/>
      <c r="WML14" s="535"/>
      <c r="WMM14" s="535"/>
      <c r="WMN14" s="535"/>
      <c r="WMO14" s="535"/>
      <c r="WMP14" s="535"/>
      <c r="WMQ14" s="535"/>
      <c r="WMR14" s="535"/>
      <c r="WMS14" s="535"/>
      <c r="WMT14" s="535"/>
      <c r="WMU14" s="535"/>
      <c r="WMV14" s="535"/>
      <c r="WMW14" s="535"/>
      <c r="WMX14" s="535"/>
      <c r="WMY14" s="535"/>
      <c r="WMZ14" s="535"/>
      <c r="WNA14" s="535"/>
      <c r="WNB14" s="535"/>
      <c r="WNC14" s="535"/>
      <c r="WND14" s="535"/>
      <c r="WNE14" s="535"/>
      <c r="WNF14" s="535"/>
      <c r="WNG14" s="535"/>
      <c r="WNH14" s="535"/>
      <c r="WNI14" s="535"/>
      <c r="WNJ14" s="535"/>
      <c r="WNK14" s="535"/>
      <c r="WNL14" s="535"/>
      <c r="WNM14" s="535"/>
      <c r="WNN14" s="535"/>
      <c r="WNO14" s="535"/>
      <c r="WNP14" s="535"/>
      <c r="WNQ14" s="535"/>
      <c r="WNR14" s="535"/>
      <c r="WNS14" s="535"/>
      <c r="WNT14" s="535"/>
      <c r="WNU14" s="535"/>
      <c r="WNV14" s="535"/>
      <c r="WNW14" s="535"/>
      <c r="WNX14" s="535"/>
      <c r="WNY14" s="535"/>
      <c r="WNZ14" s="535"/>
      <c r="WOA14" s="535"/>
      <c r="WOB14" s="535"/>
      <c r="WOC14" s="535"/>
      <c r="WOD14" s="535"/>
      <c r="WOE14" s="535"/>
      <c r="WOF14" s="535"/>
      <c r="WOG14" s="535"/>
      <c r="WOH14" s="535"/>
      <c r="WOI14" s="535"/>
      <c r="WOJ14" s="535"/>
      <c r="WOK14" s="535"/>
      <c r="WOL14" s="535"/>
      <c r="WOM14" s="535"/>
      <c r="WON14" s="535"/>
      <c r="WOO14" s="535"/>
      <c r="WOP14" s="535"/>
      <c r="WOQ14" s="535"/>
      <c r="WOR14" s="535"/>
      <c r="WOS14" s="535"/>
      <c r="WOT14" s="535"/>
      <c r="WOU14" s="535"/>
      <c r="WOV14" s="535"/>
      <c r="WOW14" s="535"/>
      <c r="WOX14" s="535"/>
      <c r="WOY14" s="535"/>
      <c r="WOZ14" s="535"/>
      <c r="WPA14" s="535"/>
      <c r="WPB14" s="535"/>
      <c r="WPC14" s="535"/>
      <c r="WPD14" s="535"/>
      <c r="WPE14" s="535"/>
      <c r="WPF14" s="535"/>
      <c r="WPG14" s="535"/>
      <c r="WPH14" s="535"/>
      <c r="WPI14" s="535"/>
      <c r="WPJ14" s="535"/>
      <c r="WPK14" s="535"/>
      <c r="WPL14" s="535"/>
      <c r="WPM14" s="535"/>
      <c r="WPN14" s="535"/>
      <c r="WPO14" s="535"/>
      <c r="WPP14" s="535"/>
      <c r="WPQ14" s="535"/>
      <c r="WPR14" s="535"/>
      <c r="WPS14" s="535"/>
      <c r="WPT14" s="535"/>
      <c r="WPU14" s="535"/>
      <c r="WPV14" s="535"/>
      <c r="WPW14" s="535"/>
      <c r="WPX14" s="535"/>
      <c r="WPY14" s="535"/>
      <c r="WPZ14" s="535"/>
      <c r="WQA14" s="535"/>
      <c r="WQB14" s="535"/>
      <c r="WQC14" s="535"/>
      <c r="WQD14" s="535"/>
      <c r="WQE14" s="535"/>
      <c r="WQF14" s="535"/>
      <c r="WQG14" s="535"/>
      <c r="WQH14" s="535"/>
      <c r="WQI14" s="535"/>
      <c r="WQJ14" s="535"/>
      <c r="WQK14" s="535"/>
      <c r="WQL14" s="535"/>
      <c r="WQM14" s="535"/>
      <c r="WQN14" s="535"/>
      <c r="WQO14" s="535"/>
      <c r="WQP14" s="535"/>
      <c r="WQQ14" s="535"/>
      <c r="WQR14" s="535"/>
      <c r="WQS14" s="535"/>
      <c r="WQT14" s="535"/>
      <c r="WQU14" s="535"/>
      <c r="WQV14" s="535"/>
      <c r="WQW14" s="535"/>
      <c r="WQX14" s="535"/>
      <c r="WQY14" s="535"/>
      <c r="WQZ14" s="535"/>
      <c r="WRA14" s="535"/>
      <c r="WRB14" s="535"/>
      <c r="WRC14" s="535"/>
      <c r="WRD14" s="535"/>
      <c r="WRE14" s="535"/>
      <c r="WRF14" s="535"/>
      <c r="WRG14" s="535"/>
      <c r="WRH14" s="535"/>
      <c r="WRI14" s="535"/>
      <c r="WRJ14" s="535"/>
      <c r="WRK14" s="535"/>
      <c r="WRL14" s="535"/>
      <c r="WRM14" s="535"/>
      <c r="WRN14" s="535"/>
      <c r="WRO14" s="535"/>
      <c r="WRP14" s="535"/>
      <c r="WRQ14" s="535"/>
      <c r="WRR14" s="535"/>
      <c r="WRS14" s="535"/>
      <c r="WRT14" s="535"/>
      <c r="WRU14" s="535"/>
      <c r="WRV14" s="535"/>
      <c r="WRW14" s="535"/>
      <c r="WRX14" s="535"/>
      <c r="WRY14" s="535"/>
      <c r="WRZ14" s="535"/>
      <c r="WSA14" s="535"/>
      <c r="WSB14" s="535"/>
      <c r="WSC14" s="535"/>
      <c r="WSD14" s="535"/>
      <c r="WSE14" s="535"/>
      <c r="WSF14" s="535"/>
      <c r="WSG14" s="535"/>
      <c r="WSH14" s="535"/>
      <c r="WSI14" s="535"/>
      <c r="WSJ14" s="535"/>
      <c r="WSK14" s="535"/>
      <c r="WSL14" s="535"/>
      <c r="WSM14" s="535"/>
      <c r="WSN14" s="535"/>
      <c r="WSO14" s="535"/>
      <c r="WSP14" s="535"/>
      <c r="WSQ14" s="535"/>
      <c r="WSR14" s="535"/>
      <c r="WSS14" s="535"/>
      <c r="WST14" s="535"/>
      <c r="WSU14" s="535"/>
      <c r="WSV14" s="535"/>
      <c r="WSW14" s="535"/>
      <c r="WSX14" s="535"/>
      <c r="WSY14" s="535"/>
      <c r="WSZ14" s="535"/>
      <c r="WTA14" s="535"/>
      <c r="WTB14" s="535"/>
      <c r="WTC14" s="535"/>
      <c r="WTD14" s="535"/>
      <c r="WTE14" s="535"/>
      <c r="WTF14" s="535"/>
      <c r="WTG14" s="535"/>
      <c r="WTH14" s="535"/>
      <c r="WTI14" s="535"/>
      <c r="WTJ14" s="535"/>
      <c r="WTK14" s="535"/>
      <c r="WTL14" s="535"/>
      <c r="WTM14" s="535"/>
      <c r="WTN14" s="535"/>
      <c r="WTO14" s="535"/>
      <c r="WTP14" s="535"/>
      <c r="WTQ14" s="535"/>
      <c r="WTR14" s="535"/>
      <c r="WTS14" s="535"/>
      <c r="WTT14" s="535"/>
      <c r="WTU14" s="535"/>
      <c r="WTV14" s="535"/>
      <c r="WTW14" s="535"/>
      <c r="WTX14" s="535"/>
      <c r="WTY14" s="535"/>
      <c r="WTZ14" s="535"/>
      <c r="WUA14" s="535"/>
      <c r="WUB14" s="535"/>
      <c r="WUC14" s="535"/>
      <c r="WUD14" s="535"/>
      <c r="WUE14" s="535"/>
      <c r="WUF14" s="535"/>
      <c r="WUG14" s="535"/>
      <c r="WUH14" s="535"/>
      <c r="WUI14" s="535"/>
      <c r="WUJ14" s="535"/>
      <c r="WUK14" s="535"/>
      <c r="WUL14" s="535"/>
      <c r="WUM14" s="535"/>
      <c r="WUN14" s="535"/>
      <c r="WUO14" s="535"/>
      <c r="WUP14" s="535"/>
      <c r="WUQ14" s="535"/>
      <c r="WUR14" s="535"/>
      <c r="WUS14" s="535"/>
      <c r="WUT14" s="535"/>
      <c r="WUU14" s="535"/>
      <c r="WUV14" s="535"/>
      <c r="WUW14" s="535"/>
      <c r="WUX14" s="535"/>
      <c r="WUY14" s="535"/>
      <c r="WUZ14" s="535"/>
      <c r="WVA14" s="535"/>
      <c r="WVB14" s="535"/>
      <c r="WVC14" s="535"/>
      <c r="WVD14" s="535"/>
      <c r="WVE14" s="535"/>
      <c r="WVF14" s="535"/>
      <c r="WVG14" s="535"/>
      <c r="WVH14" s="535"/>
      <c r="WVI14" s="535"/>
      <c r="WVJ14" s="535"/>
      <c r="WVK14" s="535"/>
      <c r="WVL14" s="535"/>
      <c r="WVM14" s="535"/>
      <c r="WVN14" s="535"/>
      <c r="WVO14" s="535"/>
      <c r="WVP14" s="535"/>
      <c r="WVQ14" s="535"/>
      <c r="WVR14" s="535"/>
      <c r="WVS14" s="535"/>
      <c r="WVT14" s="535"/>
      <c r="WVU14" s="535"/>
      <c r="WVV14" s="535"/>
      <c r="WVW14" s="535"/>
      <c r="WVX14" s="535"/>
      <c r="WVY14" s="535"/>
      <c r="WVZ14" s="535"/>
      <c r="WWA14" s="535"/>
      <c r="WWB14" s="535"/>
      <c r="WWC14" s="535"/>
      <c r="WWD14" s="535"/>
      <c r="WWE14" s="535"/>
      <c r="WWF14" s="535"/>
    </row>
    <row r="15" spans="1:783 12825:16152" ht="15" customHeight="1" x14ac:dyDescent="0.25">
      <c r="A15" s="1509"/>
      <c r="B15" s="535"/>
      <c r="C15" s="1898"/>
      <c r="D15" s="1898"/>
      <c r="E15" s="1898"/>
      <c r="F15" s="1898"/>
      <c r="G15" s="1898"/>
      <c r="H15" s="1898"/>
      <c r="I15" s="1898"/>
      <c r="J15" s="1898"/>
      <c r="K15" s="1898"/>
      <c r="L15" s="1898"/>
      <c r="M15" s="1898"/>
      <c r="N15" s="1898"/>
      <c r="O15" s="1898"/>
      <c r="P15" s="1898"/>
      <c r="Q15" s="1898"/>
      <c r="R15" s="1898"/>
      <c r="S15" s="1898"/>
      <c r="T15" s="1898"/>
      <c r="U15" s="1898"/>
      <c r="V15" s="535"/>
      <c r="W15" s="535"/>
      <c r="X15" s="1509"/>
      <c r="Y15" s="1509"/>
      <c r="IX15" s="535"/>
      <c r="IY15" s="535"/>
      <c r="IZ15" s="535"/>
      <c r="JA15" s="535"/>
      <c r="JB15" s="535"/>
      <c r="JC15" s="535"/>
      <c r="JD15" s="535"/>
      <c r="JE15" s="535"/>
      <c r="JF15" s="535"/>
      <c r="JG15" s="535"/>
      <c r="JH15" s="535"/>
      <c r="JI15" s="535"/>
      <c r="JJ15" s="535"/>
      <c r="JK15" s="535"/>
      <c r="JL15" s="535"/>
      <c r="JM15" s="535"/>
      <c r="JN15" s="535"/>
      <c r="JO15" s="535"/>
      <c r="JP15" s="535"/>
      <c r="JQ15" s="535"/>
      <c r="JR15" s="535"/>
      <c r="JS15" s="535"/>
      <c r="JT15" s="535"/>
      <c r="JU15" s="535"/>
      <c r="JV15" s="535"/>
      <c r="JW15" s="535"/>
      <c r="JX15" s="535"/>
      <c r="JY15" s="535"/>
      <c r="JZ15" s="535"/>
      <c r="KA15" s="535"/>
      <c r="KB15" s="535"/>
      <c r="KC15" s="535"/>
      <c r="KD15" s="535"/>
      <c r="KE15" s="535"/>
      <c r="KF15" s="535"/>
      <c r="KG15" s="535"/>
      <c r="KH15" s="535"/>
      <c r="KI15" s="535"/>
      <c r="KJ15" s="535"/>
      <c r="KK15" s="535"/>
      <c r="KL15" s="535"/>
      <c r="KM15" s="535"/>
      <c r="KN15" s="535"/>
      <c r="KO15" s="535"/>
      <c r="KP15" s="535"/>
      <c r="KQ15" s="535"/>
      <c r="KR15" s="535"/>
      <c r="KS15" s="535"/>
      <c r="KT15" s="535"/>
      <c r="KU15" s="535"/>
      <c r="KV15" s="535"/>
      <c r="KW15" s="535"/>
      <c r="KX15" s="535"/>
      <c r="KY15" s="535"/>
      <c r="KZ15" s="535"/>
      <c r="LA15" s="535"/>
      <c r="LB15" s="535"/>
      <c r="LC15" s="535"/>
      <c r="LD15" s="535"/>
      <c r="LE15" s="535"/>
      <c r="LF15" s="535"/>
      <c r="LG15" s="535"/>
      <c r="LH15" s="535"/>
      <c r="LI15" s="535"/>
      <c r="LJ15" s="535"/>
      <c r="LK15" s="535"/>
      <c r="LL15" s="535"/>
      <c r="LM15" s="535"/>
      <c r="LN15" s="535"/>
      <c r="LO15" s="535"/>
      <c r="LP15" s="535"/>
      <c r="LQ15" s="535"/>
      <c r="LR15" s="535"/>
      <c r="LS15" s="535"/>
      <c r="LT15" s="535"/>
      <c r="LU15" s="535"/>
      <c r="LV15" s="535"/>
      <c r="LW15" s="535"/>
      <c r="LX15" s="535"/>
      <c r="LY15" s="535"/>
      <c r="LZ15" s="535"/>
      <c r="MA15" s="535"/>
      <c r="MB15" s="535"/>
      <c r="MC15" s="535"/>
      <c r="MD15" s="535"/>
      <c r="ME15" s="535"/>
      <c r="MF15" s="535"/>
      <c r="MG15" s="535"/>
      <c r="MH15" s="535"/>
      <c r="MI15" s="535"/>
      <c r="MJ15" s="535"/>
      <c r="MK15" s="535"/>
      <c r="ML15" s="535"/>
      <c r="MM15" s="535"/>
      <c r="MN15" s="535"/>
      <c r="MO15" s="535"/>
      <c r="MP15" s="535"/>
      <c r="MQ15" s="535"/>
      <c r="MR15" s="535"/>
      <c r="MS15" s="535"/>
      <c r="MT15" s="535"/>
      <c r="MU15" s="535"/>
      <c r="MV15" s="535"/>
      <c r="MW15" s="535"/>
      <c r="MX15" s="535"/>
      <c r="MY15" s="535"/>
      <c r="MZ15" s="535"/>
      <c r="NA15" s="535"/>
      <c r="NB15" s="535"/>
      <c r="NC15" s="535"/>
      <c r="ND15" s="535"/>
      <c r="NE15" s="535"/>
      <c r="NF15" s="535"/>
      <c r="NG15" s="535"/>
      <c r="NH15" s="535"/>
      <c r="NI15" s="535"/>
      <c r="NJ15" s="535"/>
      <c r="NK15" s="535"/>
      <c r="NL15" s="535"/>
      <c r="NM15" s="535"/>
      <c r="NN15" s="535"/>
      <c r="NO15" s="535"/>
      <c r="NP15" s="535"/>
      <c r="NQ15" s="535"/>
      <c r="NR15" s="535"/>
      <c r="NS15" s="535"/>
      <c r="NT15" s="535"/>
      <c r="NU15" s="535"/>
      <c r="NV15" s="535"/>
      <c r="NW15" s="535"/>
      <c r="NX15" s="535"/>
      <c r="NY15" s="535"/>
      <c r="NZ15" s="535"/>
      <c r="OA15" s="535"/>
      <c r="OB15" s="535"/>
      <c r="OC15" s="535"/>
      <c r="OD15" s="535"/>
      <c r="OE15" s="535"/>
      <c r="OF15" s="535"/>
      <c r="OG15" s="535"/>
      <c r="OH15" s="535"/>
      <c r="OI15" s="535"/>
      <c r="OJ15" s="535"/>
      <c r="OK15" s="535"/>
      <c r="OL15" s="535"/>
      <c r="OM15" s="535"/>
      <c r="ON15" s="535"/>
      <c r="OO15" s="535"/>
      <c r="OP15" s="535"/>
      <c r="OQ15" s="535"/>
      <c r="OR15" s="535"/>
      <c r="OS15" s="535"/>
      <c r="OT15" s="535"/>
      <c r="OU15" s="535"/>
      <c r="OV15" s="535"/>
      <c r="OW15" s="535"/>
      <c r="OX15" s="535"/>
      <c r="OY15" s="535"/>
      <c r="OZ15" s="535"/>
      <c r="PA15" s="535"/>
      <c r="PB15" s="535"/>
      <c r="PC15" s="535"/>
      <c r="PD15" s="535"/>
      <c r="PE15" s="535"/>
      <c r="PF15" s="535"/>
      <c r="PG15" s="535"/>
      <c r="PH15" s="535"/>
      <c r="PI15" s="535"/>
      <c r="PJ15" s="535"/>
      <c r="PK15" s="535"/>
      <c r="PL15" s="535"/>
      <c r="PM15" s="535"/>
      <c r="PN15" s="535"/>
      <c r="PO15" s="535"/>
      <c r="PP15" s="535"/>
      <c r="PQ15" s="535"/>
      <c r="PR15" s="535"/>
      <c r="PS15" s="535"/>
      <c r="PT15" s="535"/>
      <c r="PU15" s="535"/>
      <c r="PV15" s="535"/>
      <c r="PW15" s="535"/>
      <c r="PX15" s="535"/>
      <c r="PY15" s="535"/>
      <c r="PZ15" s="535"/>
      <c r="QA15" s="535"/>
      <c r="QB15" s="535"/>
      <c r="QC15" s="535"/>
      <c r="QD15" s="535"/>
      <c r="QE15" s="535"/>
      <c r="QF15" s="535"/>
      <c r="QG15" s="535"/>
      <c r="QH15" s="535"/>
      <c r="QI15" s="535"/>
      <c r="QJ15" s="535"/>
      <c r="QK15" s="535"/>
      <c r="QL15" s="535"/>
      <c r="QM15" s="535"/>
      <c r="QN15" s="535"/>
      <c r="QO15" s="535"/>
      <c r="QP15" s="535"/>
      <c r="QQ15" s="535"/>
      <c r="QR15" s="535"/>
      <c r="QS15" s="535"/>
      <c r="QT15" s="535"/>
      <c r="QU15" s="535"/>
      <c r="QV15" s="535"/>
      <c r="QW15" s="535"/>
      <c r="QX15" s="535"/>
      <c r="QY15" s="535"/>
      <c r="QZ15" s="535"/>
      <c r="RA15" s="535"/>
      <c r="RB15" s="535"/>
      <c r="RC15" s="535"/>
      <c r="RD15" s="535"/>
      <c r="RE15" s="535"/>
      <c r="RF15" s="535"/>
      <c r="RG15" s="535"/>
      <c r="RH15" s="535"/>
      <c r="RI15" s="535"/>
      <c r="RJ15" s="535"/>
      <c r="RK15" s="535"/>
      <c r="RL15" s="535"/>
      <c r="RM15" s="535"/>
      <c r="RN15" s="535"/>
      <c r="RO15" s="535"/>
      <c r="RP15" s="535"/>
      <c r="RQ15" s="535"/>
      <c r="RR15" s="535"/>
      <c r="RS15" s="535"/>
      <c r="RT15" s="535"/>
      <c r="RU15" s="535"/>
      <c r="RV15" s="535"/>
      <c r="RW15" s="535"/>
      <c r="RX15" s="535"/>
      <c r="RY15" s="535"/>
      <c r="RZ15" s="535"/>
      <c r="SA15" s="535"/>
      <c r="SB15" s="535"/>
      <c r="SC15" s="535"/>
      <c r="SD15" s="535"/>
      <c r="SE15" s="535"/>
      <c r="SF15" s="535"/>
      <c r="SG15" s="535"/>
      <c r="SH15" s="535"/>
      <c r="SI15" s="535"/>
      <c r="SJ15" s="535"/>
      <c r="SK15" s="535"/>
      <c r="SL15" s="535"/>
      <c r="SM15" s="535"/>
      <c r="SN15" s="535"/>
      <c r="SO15" s="535"/>
      <c r="SP15" s="535"/>
      <c r="SQ15" s="535"/>
      <c r="SR15" s="535"/>
      <c r="SS15" s="535"/>
      <c r="ST15" s="535"/>
      <c r="SU15" s="535"/>
      <c r="SV15" s="535"/>
      <c r="SW15" s="535"/>
      <c r="SX15" s="535"/>
      <c r="SY15" s="535"/>
      <c r="SZ15" s="535"/>
      <c r="TA15" s="535"/>
      <c r="TB15" s="535"/>
      <c r="TC15" s="535"/>
      <c r="TD15" s="535"/>
      <c r="TE15" s="535"/>
      <c r="TF15" s="535"/>
      <c r="TG15" s="535"/>
      <c r="TH15" s="535"/>
      <c r="TI15" s="535"/>
      <c r="TJ15" s="535"/>
      <c r="TK15" s="535"/>
      <c r="TL15" s="535"/>
      <c r="TM15" s="535"/>
      <c r="TN15" s="535"/>
      <c r="TO15" s="535"/>
      <c r="TP15" s="535"/>
      <c r="TQ15" s="535"/>
      <c r="TR15" s="535"/>
      <c r="TS15" s="535"/>
      <c r="TT15" s="535"/>
      <c r="TU15" s="535"/>
      <c r="TV15" s="535"/>
      <c r="TW15" s="535"/>
      <c r="TX15" s="535"/>
      <c r="TY15" s="535"/>
      <c r="TZ15" s="535"/>
      <c r="UA15" s="535"/>
      <c r="UB15" s="535"/>
      <c r="UC15" s="535"/>
      <c r="UD15" s="535"/>
      <c r="UE15" s="535"/>
      <c r="UF15" s="535"/>
      <c r="UG15" s="535"/>
      <c r="UH15" s="535"/>
      <c r="UI15" s="535"/>
      <c r="UJ15" s="535"/>
      <c r="UK15" s="535"/>
      <c r="UL15" s="535"/>
      <c r="UM15" s="535"/>
      <c r="UN15" s="535"/>
      <c r="UO15" s="535"/>
      <c r="UP15" s="535"/>
      <c r="UQ15" s="535"/>
      <c r="UR15" s="535"/>
      <c r="US15" s="535"/>
      <c r="UT15" s="535"/>
      <c r="UU15" s="535"/>
      <c r="UV15" s="535"/>
      <c r="UW15" s="535"/>
      <c r="UX15" s="535"/>
      <c r="UY15" s="535"/>
      <c r="UZ15" s="535"/>
      <c r="VA15" s="535"/>
      <c r="VB15" s="535"/>
      <c r="VC15" s="535"/>
      <c r="VD15" s="535"/>
      <c r="VE15" s="535"/>
      <c r="VF15" s="535"/>
      <c r="VG15" s="535"/>
      <c r="VH15" s="535"/>
      <c r="VI15" s="535"/>
      <c r="VJ15" s="535"/>
      <c r="VK15" s="535"/>
      <c r="VL15" s="535"/>
      <c r="VM15" s="535"/>
      <c r="VN15" s="535"/>
      <c r="VO15" s="535"/>
      <c r="VP15" s="535"/>
      <c r="VQ15" s="535"/>
      <c r="VR15" s="535"/>
      <c r="VS15" s="535"/>
      <c r="VT15" s="535"/>
      <c r="VU15" s="535"/>
      <c r="VV15" s="535"/>
      <c r="VW15" s="535"/>
      <c r="VX15" s="535"/>
      <c r="VY15" s="535"/>
      <c r="VZ15" s="535"/>
      <c r="WA15" s="535"/>
      <c r="WB15" s="535"/>
      <c r="WC15" s="535"/>
      <c r="WD15" s="535"/>
      <c r="WE15" s="535"/>
      <c r="WF15" s="535"/>
      <c r="WG15" s="535"/>
      <c r="WH15" s="535"/>
      <c r="WI15" s="535"/>
      <c r="WJ15" s="535"/>
      <c r="WK15" s="535"/>
      <c r="WL15" s="535"/>
      <c r="WM15" s="535"/>
      <c r="WN15" s="535"/>
      <c r="WO15" s="535"/>
      <c r="WP15" s="535"/>
      <c r="WQ15" s="535"/>
      <c r="WR15" s="535"/>
      <c r="WS15" s="535"/>
      <c r="WT15" s="535"/>
      <c r="WU15" s="535"/>
      <c r="WV15" s="535"/>
      <c r="WW15" s="535"/>
      <c r="WX15" s="535"/>
      <c r="WY15" s="535"/>
      <c r="WZ15" s="535"/>
      <c r="XA15" s="535"/>
      <c r="XB15" s="535"/>
      <c r="XC15" s="535"/>
      <c r="XD15" s="535"/>
      <c r="XE15" s="535"/>
      <c r="XF15" s="535"/>
      <c r="XG15" s="535"/>
      <c r="XH15" s="535"/>
      <c r="XI15" s="535"/>
      <c r="XJ15" s="535"/>
      <c r="XK15" s="535"/>
      <c r="XL15" s="535"/>
      <c r="XM15" s="535"/>
      <c r="XN15" s="535"/>
      <c r="XO15" s="535"/>
      <c r="XP15" s="535"/>
      <c r="XQ15" s="535"/>
      <c r="XR15" s="535"/>
      <c r="XS15" s="535"/>
      <c r="XT15" s="535"/>
      <c r="XU15" s="535"/>
      <c r="XV15" s="535"/>
      <c r="XW15" s="535"/>
      <c r="XX15" s="535"/>
      <c r="XY15" s="535"/>
      <c r="XZ15" s="535"/>
      <c r="YA15" s="535"/>
      <c r="YB15" s="535"/>
      <c r="YC15" s="535"/>
      <c r="YD15" s="535"/>
      <c r="YE15" s="535"/>
      <c r="YF15" s="535"/>
      <c r="YG15" s="535"/>
      <c r="YH15" s="535"/>
      <c r="YI15" s="535"/>
      <c r="YJ15" s="535"/>
      <c r="YK15" s="535"/>
      <c r="YL15" s="535"/>
      <c r="YM15" s="535"/>
      <c r="YN15" s="535"/>
      <c r="YO15" s="535"/>
      <c r="YP15" s="535"/>
      <c r="YQ15" s="535"/>
      <c r="YR15" s="535"/>
      <c r="YS15" s="535"/>
      <c r="YT15" s="535"/>
      <c r="YU15" s="535"/>
      <c r="YV15" s="535"/>
      <c r="YW15" s="535"/>
      <c r="YX15" s="535"/>
      <c r="YY15" s="535"/>
      <c r="YZ15" s="535"/>
      <c r="ZA15" s="535"/>
      <c r="ZB15" s="535"/>
      <c r="ZC15" s="535"/>
      <c r="ZD15" s="535"/>
      <c r="ZE15" s="535"/>
      <c r="ZF15" s="535"/>
      <c r="ZG15" s="535"/>
      <c r="ZH15" s="535"/>
      <c r="ZI15" s="535"/>
      <c r="ZJ15" s="535"/>
      <c r="ZK15" s="535"/>
      <c r="ZL15" s="535"/>
      <c r="ZM15" s="535"/>
      <c r="ZN15" s="535"/>
      <c r="ZO15" s="535"/>
      <c r="ZP15" s="535"/>
      <c r="ZQ15" s="535"/>
      <c r="ZR15" s="535"/>
      <c r="ZS15" s="535"/>
      <c r="ZT15" s="535"/>
      <c r="ZU15" s="535"/>
      <c r="ZV15" s="535"/>
      <c r="ZW15" s="535"/>
      <c r="ZX15" s="535"/>
      <c r="ZY15" s="535"/>
      <c r="ZZ15" s="535"/>
      <c r="AAA15" s="535"/>
      <c r="AAB15" s="535"/>
      <c r="AAC15" s="535"/>
      <c r="AAD15" s="535"/>
      <c r="AAE15" s="535"/>
      <c r="AAF15" s="535"/>
      <c r="AAG15" s="535"/>
      <c r="AAH15" s="535"/>
      <c r="AAI15" s="535"/>
      <c r="AAJ15" s="535"/>
      <c r="AAK15" s="535"/>
      <c r="AAL15" s="535"/>
      <c r="AAM15" s="535"/>
      <c r="AAN15" s="535"/>
      <c r="AAO15" s="535"/>
      <c r="AAP15" s="535"/>
      <c r="AAQ15" s="535"/>
      <c r="AAR15" s="535"/>
      <c r="AAS15" s="535"/>
      <c r="AAT15" s="535"/>
      <c r="AAU15" s="535"/>
      <c r="AAV15" s="535"/>
      <c r="AAW15" s="535"/>
      <c r="AAX15" s="535"/>
      <c r="AAY15" s="535"/>
      <c r="AAZ15" s="535"/>
      <c r="ABA15" s="535"/>
      <c r="ABB15" s="535"/>
      <c r="ABC15" s="535"/>
      <c r="ABD15" s="535"/>
      <c r="ABE15" s="535"/>
      <c r="ABF15" s="535"/>
      <c r="ABG15" s="535"/>
      <c r="ABH15" s="535"/>
      <c r="ABI15" s="535"/>
      <c r="ABJ15" s="535"/>
      <c r="ABK15" s="535"/>
      <c r="ABL15" s="535"/>
      <c r="ABM15" s="535"/>
      <c r="ABN15" s="535"/>
      <c r="ABO15" s="535"/>
      <c r="ABP15" s="535"/>
      <c r="ABQ15" s="535"/>
      <c r="ABR15" s="535"/>
      <c r="ABS15" s="535"/>
      <c r="ABT15" s="535"/>
      <c r="ABU15" s="535"/>
      <c r="ABV15" s="535"/>
      <c r="ABW15" s="535"/>
      <c r="ABX15" s="535"/>
      <c r="ABY15" s="535"/>
      <c r="ABZ15" s="535"/>
      <c r="ACA15" s="535"/>
      <c r="ACB15" s="535"/>
      <c r="ACC15" s="535"/>
      <c r="ACD15" s="535"/>
      <c r="ACE15" s="535"/>
      <c r="ACF15" s="535"/>
      <c r="ACG15" s="535"/>
      <c r="ACH15" s="535"/>
      <c r="ACI15" s="535"/>
      <c r="ACJ15" s="535"/>
      <c r="ACK15" s="535"/>
      <c r="ACL15" s="535"/>
      <c r="ACM15" s="535"/>
      <c r="ACN15" s="535"/>
      <c r="ACO15" s="535"/>
      <c r="ACP15" s="535"/>
      <c r="ACQ15" s="535"/>
      <c r="ACR15" s="535"/>
      <c r="ACS15" s="535"/>
      <c r="ACT15" s="535"/>
      <c r="ACU15" s="535"/>
      <c r="ACV15" s="535"/>
      <c r="ACW15" s="535"/>
      <c r="ACX15" s="535"/>
      <c r="ACY15" s="535"/>
      <c r="ACZ15" s="535"/>
      <c r="ADA15" s="535"/>
      <c r="ADB15" s="535"/>
      <c r="ADC15" s="535"/>
      <c r="RYG15" s="535"/>
      <c r="RYH15" s="535"/>
      <c r="RYI15" s="535"/>
      <c r="RYJ15" s="535"/>
      <c r="RYK15" s="535"/>
      <c r="RYL15" s="535"/>
      <c r="RYM15" s="535"/>
      <c r="RYN15" s="535"/>
      <c r="RYO15" s="535"/>
      <c r="RYP15" s="535"/>
      <c r="RYQ15" s="535"/>
      <c r="RYR15" s="535"/>
      <c r="RYS15" s="535"/>
      <c r="RYT15" s="535"/>
      <c r="RYU15" s="535"/>
      <c r="RYV15" s="535"/>
      <c r="RYW15" s="535"/>
      <c r="RYX15" s="535"/>
      <c r="RYY15" s="535"/>
      <c r="RYZ15" s="535"/>
      <c r="RZA15" s="535"/>
      <c r="RZB15" s="535"/>
      <c r="RZC15" s="535"/>
      <c r="RZD15" s="535"/>
      <c r="RZE15" s="535"/>
      <c r="RZF15" s="535"/>
      <c r="RZG15" s="535"/>
      <c r="RZH15" s="535"/>
      <c r="RZI15" s="535"/>
      <c r="RZJ15" s="535"/>
      <c r="RZK15" s="535"/>
      <c r="RZL15" s="535"/>
      <c r="RZM15" s="535"/>
      <c r="RZN15" s="535"/>
      <c r="RZO15" s="535"/>
      <c r="RZP15" s="535"/>
      <c r="RZQ15" s="535"/>
      <c r="RZR15" s="535"/>
      <c r="RZS15" s="535"/>
      <c r="RZT15" s="535"/>
      <c r="RZU15" s="535"/>
      <c r="RZV15" s="535"/>
      <c r="RZW15" s="535"/>
      <c r="RZX15" s="535"/>
      <c r="RZY15" s="535"/>
      <c r="RZZ15" s="535"/>
      <c r="SAA15" s="535"/>
      <c r="SAB15" s="535"/>
      <c r="SAC15" s="535"/>
      <c r="SAD15" s="535"/>
      <c r="SAE15" s="535"/>
      <c r="SAF15" s="535"/>
      <c r="SAG15" s="535"/>
      <c r="SAH15" s="535"/>
      <c r="SAI15" s="535"/>
      <c r="SAJ15" s="535"/>
      <c r="SAK15" s="535"/>
      <c r="SAL15" s="535"/>
      <c r="SAM15" s="535"/>
      <c r="SAN15" s="535"/>
      <c r="SAO15" s="535"/>
      <c r="SAP15" s="535"/>
      <c r="SAQ15" s="535"/>
      <c r="SAR15" s="535"/>
      <c r="SAS15" s="535"/>
      <c r="SAT15" s="535"/>
      <c r="SAU15" s="535"/>
      <c r="SAV15" s="535"/>
      <c r="SAW15" s="535"/>
      <c r="SAX15" s="535"/>
      <c r="SAY15" s="535"/>
      <c r="SAZ15" s="535"/>
      <c r="SBA15" s="535"/>
      <c r="SBB15" s="535"/>
      <c r="SBC15" s="535"/>
      <c r="SBD15" s="535"/>
      <c r="SBE15" s="535"/>
      <c r="SBF15" s="535"/>
      <c r="SBG15" s="535"/>
      <c r="SBH15" s="535"/>
      <c r="SBI15" s="535"/>
      <c r="SBJ15" s="535"/>
      <c r="SBK15" s="535"/>
      <c r="SBL15" s="535"/>
      <c r="SBM15" s="535"/>
      <c r="SBN15" s="535"/>
      <c r="SBO15" s="535"/>
      <c r="SBP15" s="535"/>
      <c r="SBQ15" s="535"/>
      <c r="SBR15" s="535"/>
      <c r="SBS15" s="535"/>
      <c r="SBT15" s="535"/>
      <c r="SBU15" s="535"/>
      <c r="SBV15" s="535"/>
      <c r="SBW15" s="535"/>
      <c r="SBX15" s="535"/>
      <c r="SBY15" s="535"/>
      <c r="SBZ15" s="535"/>
      <c r="SCA15" s="535"/>
      <c r="SCB15" s="535"/>
      <c r="SCC15" s="535"/>
      <c r="SCD15" s="535"/>
      <c r="SCE15" s="535"/>
      <c r="SCF15" s="535"/>
      <c r="SCG15" s="535"/>
      <c r="SCH15" s="535"/>
      <c r="SCI15" s="535"/>
      <c r="SCJ15" s="535"/>
      <c r="SCK15" s="535"/>
      <c r="SCL15" s="535"/>
      <c r="SCM15" s="535"/>
      <c r="SCN15" s="535"/>
      <c r="SCO15" s="535"/>
      <c r="SCP15" s="535"/>
      <c r="SCQ15" s="535"/>
      <c r="SCR15" s="535"/>
      <c r="SCS15" s="535"/>
      <c r="SCT15" s="535"/>
      <c r="SCU15" s="535"/>
      <c r="SCV15" s="535"/>
      <c r="SCW15" s="535"/>
      <c r="SCX15" s="535"/>
      <c r="SCY15" s="535"/>
      <c r="SCZ15" s="535"/>
      <c r="SDA15" s="535"/>
      <c r="SDB15" s="535"/>
      <c r="SDC15" s="535"/>
      <c r="SDD15" s="535"/>
      <c r="SDE15" s="535"/>
      <c r="SDF15" s="535"/>
      <c r="SDG15" s="535"/>
      <c r="SDH15" s="535"/>
      <c r="SDI15" s="535"/>
      <c r="SDJ15" s="535"/>
      <c r="SDK15" s="535"/>
      <c r="SDL15" s="535"/>
      <c r="SDM15" s="535"/>
      <c r="SDN15" s="535"/>
      <c r="SDO15" s="535"/>
      <c r="SDP15" s="535"/>
      <c r="SDQ15" s="535"/>
      <c r="SDR15" s="535"/>
      <c r="SDS15" s="535"/>
      <c r="SDT15" s="535"/>
      <c r="SDU15" s="535"/>
      <c r="SDV15" s="535"/>
      <c r="SDW15" s="535"/>
      <c r="SDX15" s="535"/>
      <c r="SDY15" s="535"/>
      <c r="SDZ15" s="535"/>
      <c r="SEA15" s="535"/>
      <c r="SEB15" s="535"/>
      <c r="SEC15" s="535"/>
      <c r="SED15" s="535"/>
      <c r="SEE15" s="535"/>
      <c r="SEF15" s="535"/>
      <c r="SEG15" s="535"/>
      <c r="SEH15" s="535"/>
      <c r="SEI15" s="535"/>
      <c r="SEJ15" s="535"/>
      <c r="SEK15" s="535"/>
      <c r="SEL15" s="535"/>
      <c r="SEM15" s="535"/>
      <c r="SEN15" s="535"/>
      <c r="SEO15" s="535"/>
      <c r="SEP15" s="535"/>
      <c r="SEQ15" s="535"/>
      <c r="SER15" s="535"/>
      <c r="SES15" s="535"/>
      <c r="SET15" s="535"/>
      <c r="SEU15" s="535"/>
      <c r="SEV15" s="535"/>
      <c r="SEW15" s="535"/>
      <c r="SEX15" s="535"/>
      <c r="SEY15" s="535"/>
      <c r="SEZ15" s="535"/>
      <c r="SFA15" s="535"/>
      <c r="SFB15" s="535"/>
      <c r="SFC15" s="535"/>
      <c r="SFD15" s="535"/>
      <c r="SFE15" s="535"/>
      <c r="SFF15" s="535"/>
      <c r="SFG15" s="535"/>
      <c r="SFH15" s="535"/>
      <c r="SFI15" s="535"/>
      <c r="SFJ15" s="535"/>
      <c r="SFK15" s="535"/>
      <c r="SFL15" s="535"/>
      <c r="SFM15" s="535"/>
      <c r="SFN15" s="535"/>
      <c r="SFO15" s="535"/>
      <c r="SFP15" s="535"/>
      <c r="SFQ15" s="535"/>
      <c r="SFR15" s="535"/>
      <c r="SFS15" s="535"/>
      <c r="SFT15" s="535"/>
      <c r="SFU15" s="535"/>
      <c r="SFV15" s="535"/>
      <c r="SFW15" s="535"/>
      <c r="SFX15" s="535"/>
      <c r="SFY15" s="535"/>
      <c r="SFZ15" s="535"/>
      <c r="SGA15" s="535"/>
      <c r="SGB15" s="535"/>
      <c r="SGC15" s="535"/>
      <c r="SGD15" s="535"/>
      <c r="SGE15" s="535"/>
      <c r="SGF15" s="535"/>
      <c r="SGG15" s="535"/>
      <c r="SGH15" s="535"/>
      <c r="SGI15" s="535"/>
      <c r="SGJ15" s="535"/>
      <c r="SGK15" s="535"/>
      <c r="SGL15" s="535"/>
      <c r="SGM15" s="535"/>
      <c r="SGN15" s="535"/>
      <c r="SGO15" s="535"/>
      <c r="SGP15" s="535"/>
      <c r="SGQ15" s="535"/>
      <c r="SGR15" s="535"/>
      <c r="SGS15" s="535"/>
      <c r="SGT15" s="535"/>
      <c r="SGU15" s="535"/>
      <c r="SGV15" s="535"/>
      <c r="SGW15" s="535"/>
      <c r="SGX15" s="535"/>
      <c r="SGY15" s="535"/>
      <c r="SGZ15" s="535"/>
      <c r="SHA15" s="535"/>
      <c r="SHB15" s="535"/>
      <c r="SHC15" s="535"/>
      <c r="SHD15" s="535"/>
      <c r="SHE15" s="535"/>
      <c r="SHF15" s="535"/>
      <c r="SHG15" s="535"/>
      <c r="SHH15" s="535"/>
      <c r="SHI15" s="535"/>
      <c r="SHJ15" s="535"/>
      <c r="SHK15" s="535"/>
      <c r="SHL15" s="535"/>
      <c r="SHM15" s="535"/>
      <c r="SHN15" s="535"/>
      <c r="SHO15" s="535"/>
      <c r="SHP15" s="535"/>
      <c r="SHQ15" s="535"/>
      <c r="SHR15" s="535"/>
      <c r="SHS15" s="535"/>
      <c r="SHT15" s="535"/>
      <c r="SHU15" s="535"/>
      <c r="SHV15" s="535"/>
      <c r="SHW15" s="535"/>
      <c r="SHX15" s="535"/>
      <c r="SHY15" s="535"/>
      <c r="SHZ15" s="535"/>
      <c r="SIA15" s="535"/>
      <c r="SIB15" s="535"/>
      <c r="SIC15" s="535"/>
      <c r="SID15" s="535"/>
      <c r="SIE15" s="535"/>
      <c r="SIF15" s="535"/>
      <c r="SIG15" s="535"/>
      <c r="SIH15" s="535"/>
      <c r="SII15" s="535"/>
      <c r="SIJ15" s="535"/>
      <c r="SIK15" s="535"/>
      <c r="SIL15" s="535"/>
      <c r="SIM15" s="535"/>
      <c r="SIN15" s="535"/>
      <c r="SIO15" s="535"/>
      <c r="SIP15" s="535"/>
      <c r="SIQ15" s="535"/>
      <c r="SIR15" s="535"/>
      <c r="SIS15" s="535"/>
      <c r="SIT15" s="535"/>
      <c r="SIU15" s="535"/>
      <c r="SIV15" s="535"/>
      <c r="SIW15" s="535"/>
      <c r="SIX15" s="535"/>
      <c r="SIY15" s="535"/>
      <c r="SIZ15" s="535"/>
      <c r="SJA15" s="535"/>
      <c r="SJB15" s="535"/>
      <c r="SJC15" s="535"/>
      <c r="SJD15" s="535"/>
      <c r="SJE15" s="535"/>
      <c r="SJF15" s="535"/>
      <c r="SJG15" s="535"/>
      <c r="SJH15" s="535"/>
      <c r="SJI15" s="535"/>
      <c r="SJJ15" s="535"/>
      <c r="SJK15" s="535"/>
      <c r="SJL15" s="535"/>
      <c r="SJM15" s="535"/>
      <c r="SJN15" s="535"/>
      <c r="SJO15" s="535"/>
      <c r="SJP15" s="535"/>
      <c r="SJQ15" s="535"/>
      <c r="SJR15" s="535"/>
      <c r="SJS15" s="535"/>
      <c r="SJT15" s="535"/>
      <c r="SJU15" s="535"/>
      <c r="SJV15" s="535"/>
      <c r="SJW15" s="535"/>
      <c r="SJX15" s="535"/>
      <c r="SJY15" s="535"/>
      <c r="SJZ15" s="535"/>
      <c r="SKA15" s="535"/>
      <c r="SKB15" s="535"/>
      <c r="SKC15" s="535"/>
      <c r="SKD15" s="535"/>
      <c r="SKE15" s="535"/>
      <c r="SKF15" s="535"/>
      <c r="SKG15" s="535"/>
      <c r="SKH15" s="535"/>
      <c r="SKI15" s="535"/>
      <c r="SKJ15" s="535"/>
      <c r="SKK15" s="535"/>
      <c r="SKL15" s="535"/>
      <c r="SKM15" s="535"/>
      <c r="SKN15" s="535"/>
      <c r="SKO15" s="535"/>
      <c r="SKP15" s="535"/>
      <c r="SKQ15" s="535"/>
      <c r="SKR15" s="535"/>
      <c r="SKS15" s="535"/>
      <c r="SKT15" s="535"/>
      <c r="SKU15" s="535"/>
      <c r="SKV15" s="535"/>
      <c r="SKW15" s="535"/>
      <c r="SKX15" s="535"/>
      <c r="SKY15" s="535"/>
      <c r="SKZ15" s="535"/>
      <c r="SLA15" s="535"/>
      <c r="SLB15" s="535"/>
      <c r="SLC15" s="535"/>
      <c r="SLD15" s="535"/>
      <c r="SLE15" s="535"/>
      <c r="SLF15" s="535"/>
      <c r="SLG15" s="535"/>
      <c r="SLH15" s="535"/>
      <c r="SLI15" s="535"/>
      <c r="SLJ15" s="535"/>
      <c r="SLK15" s="535"/>
      <c r="SLL15" s="535"/>
      <c r="SLM15" s="535"/>
      <c r="SLN15" s="535"/>
      <c r="SLO15" s="535"/>
      <c r="SLP15" s="535"/>
      <c r="SLQ15" s="535"/>
      <c r="SLR15" s="535"/>
      <c r="SLS15" s="535"/>
      <c r="SLT15" s="535"/>
      <c r="SLU15" s="535"/>
      <c r="SLV15" s="535"/>
      <c r="SLW15" s="535"/>
      <c r="SLX15" s="535"/>
      <c r="SLY15" s="535"/>
      <c r="SLZ15" s="535"/>
      <c r="SMA15" s="535"/>
      <c r="SMB15" s="535"/>
      <c r="SMC15" s="535"/>
      <c r="SMD15" s="535"/>
      <c r="SME15" s="535"/>
      <c r="SMF15" s="535"/>
      <c r="SMG15" s="535"/>
      <c r="SMH15" s="535"/>
      <c r="SMI15" s="535"/>
      <c r="SMJ15" s="535"/>
      <c r="SMK15" s="535"/>
      <c r="SML15" s="535"/>
      <c r="SMM15" s="535"/>
      <c r="SMN15" s="535"/>
      <c r="SMO15" s="535"/>
      <c r="SMP15" s="535"/>
      <c r="SMQ15" s="535"/>
      <c r="SMR15" s="535"/>
      <c r="SMS15" s="535"/>
      <c r="SMT15" s="535"/>
      <c r="SMU15" s="535"/>
      <c r="SMV15" s="535"/>
      <c r="SMW15" s="535"/>
      <c r="SMX15" s="535"/>
      <c r="SMY15" s="535"/>
      <c r="SMZ15" s="535"/>
      <c r="SNA15" s="535"/>
      <c r="SNB15" s="535"/>
      <c r="SNC15" s="535"/>
      <c r="SND15" s="535"/>
      <c r="SNE15" s="535"/>
      <c r="SNF15" s="535"/>
      <c r="SNG15" s="535"/>
      <c r="SNH15" s="535"/>
      <c r="SNI15" s="535"/>
      <c r="SNJ15" s="535"/>
      <c r="SNK15" s="535"/>
      <c r="SNL15" s="535"/>
      <c r="SNM15" s="535"/>
      <c r="SNN15" s="535"/>
      <c r="SNO15" s="535"/>
      <c r="SNP15" s="535"/>
      <c r="SNQ15" s="535"/>
      <c r="SNR15" s="535"/>
      <c r="SNS15" s="535"/>
      <c r="SNT15" s="535"/>
      <c r="SNU15" s="535"/>
      <c r="SNV15" s="535"/>
      <c r="SNW15" s="535"/>
      <c r="SNX15" s="535"/>
      <c r="SNY15" s="535"/>
      <c r="SNZ15" s="535"/>
      <c r="SOA15" s="535"/>
      <c r="SOB15" s="535"/>
      <c r="SOC15" s="535"/>
      <c r="SOD15" s="535"/>
      <c r="SOE15" s="535"/>
      <c r="SOF15" s="535"/>
      <c r="SOG15" s="535"/>
      <c r="SOH15" s="535"/>
      <c r="SOI15" s="535"/>
      <c r="SOJ15" s="535"/>
      <c r="SOK15" s="535"/>
      <c r="SOL15" s="535"/>
      <c r="SOM15" s="535"/>
      <c r="SON15" s="535"/>
      <c r="SOO15" s="535"/>
      <c r="SOP15" s="535"/>
      <c r="SOQ15" s="535"/>
      <c r="SOR15" s="535"/>
      <c r="SOS15" s="535"/>
      <c r="SOT15" s="535"/>
      <c r="SOU15" s="535"/>
      <c r="SOV15" s="535"/>
      <c r="SOW15" s="535"/>
      <c r="SOX15" s="535"/>
      <c r="SOY15" s="535"/>
      <c r="SOZ15" s="535"/>
      <c r="SPA15" s="535"/>
      <c r="SPB15" s="535"/>
      <c r="SPC15" s="535"/>
      <c r="SPD15" s="535"/>
      <c r="SPE15" s="535"/>
      <c r="SPF15" s="535"/>
      <c r="SPG15" s="535"/>
      <c r="SPH15" s="535"/>
      <c r="SPI15" s="535"/>
      <c r="SPJ15" s="535"/>
      <c r="SPK15" s="535"/>
      <c r="SPL15" s="535"/>
      <c r="SPM15" s="535"/>
      <c r="SPN15" s="535"/>
      <c r="SPO15" s="535"/>
      <c r="SPP15" s="535"/>
      <c r="SPQ15" s="535"/>
      <c r="SPR15" s="535"/>
      <c r="SPS15" s="535"/>
      <c r="SPT15" s="535"/>
      <c r="SPU15" s="535"/>
      <c r="SPV15" s="535"/>
      <c r="SPW15" s="535"/>
      <c r="SPX15" s="535"/>
      <c r="SPY15" s="535"/>
      <c r="SPZ15" s="535"/>
      <c r="SQA15" s="535"/>
      <c r="SQB15" s="535"/>
      <c r="SQC15" s="535"/>
      <c r="SQD15" s="535"/>
      <c r="SQE15" s="535"/>
      <c r="SQF15" s="535"/>
      <c r="SQG15" s="535"/>
      <c r="SQH15" s="535"/>
      <c r="SQI15" s="535"/>
      <c r="SQJ15" s="535"/>
      <c r="SQK15" s="535"/>
      <c r="SQL15" s="535"/>
      <c r="SQM15" s="535"/>
      <c r="SQN15" s="535"/>
      <c r="SQO15" s="535"/>
      <c r="SQP15" s="535"/>
      <c r="SQQ15" s="535"/>
      <c r="SQR15" s="535"/>
      <c r="SQS15" s="535"/>
      <c r="SQT15" s="535"/>
      <c r="SQU15" s="535"/>
      <c r="SQV15" s="535"/>
      <c r="SQW15" s="535"/>
      <c r="SQX15" s="535"/>
      <c r="SQY15" s="535"/>
      <c r="SQZ15" s="535"/>
      <c r="SRA15" s="535"/>
      <c r="SRB15" s="535"/>
      <c r="SRC15" s="535"/>
      <c r="SRD15" s="535"/>
      <c r="SRE15" s="535"/>
      <c r="SRF15" s="535"/>
      <c r="SRG15" s="535"/>
      <c r="SRH15" s="535"/>
      <c r="SRI15" s="535"/>
      <c r="SRJ15" s="535"/>
      <c r="SRK15" s="535"/>
      <c r="SRL15" s="535"/>
      <c r="SRM15" s="535"/>
      <c r="SRN15" s="535"/>
      <c r="SRO15" s="535"/>
      <c r="SRP15" s="535"/>
      <c r="SRQ15" s="535"/>
      <c r="SRR15" s="535"/>
      <c r="SRS15" s="535"/>
      <c r="SRT15" s="535"/>
      <c r="SRU15" s="535"/>
      <c r="SRV15" s="535"/>
      <c r="SRW15" s="535"/>
      <c r="SRX15" s="535"/>
      <c r="SRY15" s="535"/>
      <c r="SRZ15" s="535"/>
      <c r="SSA15" s="535"/>
      <c r="SSB15" s="535"/>
      <c r="SSC15" s="535"/>
      <c r="SSD15" s="535"/>
      <c r="SSE15" s="535"/>
      <c r="SSF15" s="535"/>
      <c r="SSG15" s="535"/>
      <c r="SSH15" s="535"/>
      <c r="SSI15" s="535"/>
      <c r="SSJ15" s="535"/>
      <c r="SSK15" s="535"/>
      <c r="SSL15" s="535"/>
      <c r="SSM15" s="535"/>
      <c r="SSN15" s="535"/>
      <c r="SSO15" s="535"/>
      <c r="SSP15" s="535"/>
      <c r="SSQ15" s="535"/>
      <c r="SSR15" s="535"/>
      <c r="SSS15" s="535"/>
      <c r="SST15" s="535"/>
      <c r="SSU15" s="535"/>
      <c r="SSV15" s="535"/>
      <c r="SSW15" s="535"/>
      <c r="SSX15" s="535"/>
      <c r="SSY15" s="535"/>
      <c r="SSZ15" s="535"/>
      <c r="STA15" s="535"/>
      <c r="STB15" s="535"/>
      <c r="STC15" s="535"/>
      <c r="STD15" s="535"/>
      <c r="STE15" s="535"/>
      <c r="STF15" s="535"/>
      <c r="STG15" s="535"/>
      <c r="STH15" s="535"/>
      <c r="STI15" s="535"/>
      <c r="STJ15" s="535"/>
      <c r="STK15" s="535"/>
      <c r="STL15" s="535"/>
      <c r="STM15" s="535"/>
      <c r="STN15" s="535"/>
      <c r="STO15" s="535"/>
      <c r="STP15" s="535"/>
      <c r="STQ15" s="535"/>
      <c r="STR15" s="535"/>
      <c r="STS15" s="535"/>
      <c r="STT15" s="535"/>
      <c r="STU15" s="535"/>
      <c r="STV15" s="535"/>
      <c r="STW15" s="535"/>
      <c r="STX15" s="535"/>
      <c r="STY15" s="535"/>
      <c r="STZ15" s="535"/>
      <c r="SUA15" s="535"/>
      <c r="SUB15" s="535"/>
      <c r="SUC15" s="535"/>
      <c r="SUD15" s="535"/>
      <c r="SUE15" s="535"/>
      <c r="SUF15" s="535"/>
      <c r="SUG15" s="535"/>
      <c r="SUH15" s="535"/>
      <c r="SUI15" s="535"/>
      <c r="SUJ15" s="535"/>
      <c r="SUK15" s="535"/>
      <c r="SUL15" s="535"/>
      <c r="SUM15" s="535"/>
      <c r="SUN15" s="535"/>
      <c r="SUO15" s="535"/>
      <c r="SUP15" s="535"/>
      <c r="SUQ15" s="535"/>
      <c r="SUR15" s="535"/>
      <c r="SUS15" s="535"/>
      <c r="SUT15" s="535"/>
      <c r="SUU15" s="535"/>
      <c r="SUV15" s="535"/>
      <c r="SUW15" s="535"/>
      <c r="SUX15" s="535"/>
      <c r="SUY15" s="535"/>
      <c r="SUZ15" s="535"/>
      <c r="SVA15" s="535"/>
      <c r="SVB15" s="535"/>
      <c r="SVC15" s="535"/>
      <c r="SVD15" s="535"/>
      <c r="SVE15" s="535"/>
      <c r="SVF15" s="535"/>
      <c r="SVG15" s="535"/>
      <c r="SVH15" s="535"/>
      <c r="SVI15" s="535"/>
      <c r="SVJ15" s="535"/>
      <c r="SVK15" s="535"/>
      <c r="SVL15" s="535"/>
      <c r="SVM15" s="535"/>
      <c r="SVN15" s="535"/>
      <c r="SVO15" s="535"/>
      <c r="SVP15" s="535"/>
      <c r="SVQ15" s="535"/>
      <c r="SVR15" s="535"/>
      <c r="SVS15" s="535"/>
      <c r="SVT15" s="535"/>
      <c r="SVU15" s="535"/>
      <c r="SVV15" s="535"/>
      <c r="SVW15" s="535"/>
      <c r="SVX15" s="535"/>
      <c r="SVY15" s="535"/>
      <c r="SVZ15" s="535"/>
      <c r="SWA15" s="535"/>
      <c r="SWB15" s="535"/>
      <c r="SWC15" s="535"/>
      <c r="SWD15" s="535"/>
      <c r="SWE15" s="535"/>
      <c r="SWF15" s="535"/>
      <c r="SWG15" s="535"/>
      <c r="SWH15" s="535"/>
      <c r="SWI15" s="535"/>
      <c r="SWJ15" s="535"/>
      <c r="SWK15" s="535"/>
      <c r="SWL15" s="535"/>
      <c r="SWM15" s="535"/>
      <c r="SWN15" s="535"/>
      <c r="SWO15" s="535"/>
      <c r="SWP15" s="535"/>
      <c r="SWQ15" s="535"/>
      <c r="SWR15" s="535"/>
      <c r="SWS15" s="535"/>
      <c r="SWT15" s="535"/>
      <c r="SWU15" s="535"/>
      <c r="SWV15" s="535"/>
      <c r="SWW15" s="535"/>
      <c r="SWX15" s="535"/>
      <c r="SWY15" s="535"/>
      <c r="SWZ15" s="535"/>
      <c r="SXA15" s="535"/>
      <c r="SXB15" s="535"/>
      <c r="SXC15" s="535"/>
      <c r="SXD15" s="535"/>
      <c r="SXE15" s="535"/>
      <c r="SXF15" s="535"/>
      <c r="SXG15" s="535"/>
      <c r="SXH15" s="535"/>
      <c r="SXI15" s="535"/>
      <c r="SXJ15" s="535"/>
      <c r="SXK15" s="535"/>
      <c r="SXL15" s="535"/>
      <c r="SXM15" s="535"/>
      <c r="SXN15" s="535"/>
      <c r="SXO15" s="535"/>
      <c r="SXP15" s="535"/>
      <c r="SXQ15" s="535"/>
      <c r="SXR15" s="535"/>
      <c r="SXS15" s="535"/>
      <c r="SXT15" s="535"/>
      <c r="SXU15" s="535"/>
      <c r="SXV15" s="535"/>
      <c r="SXW15" s="535"/>
      <c r="SXX15" s="535"/>
      <c r="SXY15" s="535"/>
      <c r="SXZ15" s="535"/>
      <c r="SYA15" s="535"/>
      <c r="SYB15" s="535"/>
      <c r="SYC15" s="535"/>
      <c r="SYD15" s="535"/>
      <c r="SYE15" s="535"/>
      <c r="SYF15" s="535"/>
      <c r="SYG15" s="535"/>
      <c r="SYH15" s="535"/>
      <c r="SYI15" s="535"/>
      <c r="SYJ15" s="535"/>
      <c r="SYK15" s="535"/>
      <c r="SYL15" s="535"/>
      <c r="SYM15" s="535"/>
      <c r="SYN15" s="535"/>
      <c r="SYO15" s="535"/>
      <c r="SYP15" s="535"/>
      <c r="SYQ15" s="535"/>
      <c r="SYR15" s="535"/>
      <c r="SYS15" s="535"/>
      <c r="SYT15" s="535"/>
      <c r="SYU15" s="535"/>
      <c r="SYV15" s="535"/>
      <c r="SYW15" s="535"/>
      <c r="SYX15" s="535"/>
      <c r="SYY15" s="535"/>
      <c r="SYZ15" s="535"/>
      <c r="SZA15" s="535"/>
      <c r="SZB15" s="535"/>
      <c r="SZC15" s="535"/>
      <c r="SZD15" s="535"/>
      <c r="SZE15" s="535"/>
      <c r="SZF15" s="535"/>
      <c r="SZG15" s="535"/>
      <c r="SZH15" s="535"/>
      <c r="SZI15" s="535"/>
      <c r="SZJ15" s="535"/>
      <c r="SZK15" s="535"/>
      <c r="SZL15" s="535"/>
      <c r="SZM15" s="535"/>
      <c r="SZN15" s="535"/>
      <c r="SZO15" s="535"/>
      <c r="SZP15" s="535"/>
      <c r="SZQ15" s="535"/>
      <c r="SZR15" s="535"/>
      <c r="SZS15" s="535"/>
      <c r="SZT15" s="535"/>
      <c r="SZU15" s="535"/>
      <c r="SZV15" s="535"/>
      <c r="SZW15" s="535"/>
      <c r="SZX15" s="535"/>
      <c r="SZY15" s="535"/>
      <c r="SZZ15" s="535"/>
      <c r="TAA15" s="535"/>
      <c r="TAB15" s="535"/>
      <c r="TAC15" s="535"/>
      <c r="TAD15" s="535"/>
      <c r="TAE15" s="535"/>
      <c r="TAF15" s="535"/>
      <c r="TAG15" s="535"/>
      <c r="TAH15" s="535"/>
      <c r="TAI15" s="535"/>
      <c r="TAJ15" s="535"/>
      <c r="TAK15" s="535"/>
      <c r="TAL15" s="535"/>
      <c r="TAM15" s="535"/>
      <c r="TAN15" s="535"/>
      <c r="TAO15" s="535"/>
      <c r="TAP15" s="535"/>
      <c r="TAQ15" s="535"/>
      <c r="TAR15" s="535"/>
      <c r="TAS15" s="535"/>
      <c r="TAT15" s="535"/>
      <c r="TAU15" s="535"/>
      <c r="TAV15" s="535"/>
      <c r="TAW15" s="535"/>
      <c r="TAX15" s="535"/>
      <c r="TAY15" s="535"/>
      <c r="TAZ15" s="535"/>
      <c r="TBA15" s="535"/>
      <c r="TBB15" s="535"/>
      <c r="TBC15" s="535"/>
      <c r="TBD15" s="535"/>
      <c r="TBE15" s="535"/>
      <c r="TBF15" s="535"/>
      <c r="TBG15" s="535"/>
      <c r="TBH15" s="535"/>
      <c r="TBI15" s="535"/>
      <c r="TBJ15" s="535"/>
      <c r="TBK15" s="535"/>
      <c r="TBL15" s="535"/>
      <c r="TBM15" s="535"/>
      <c r="TBN15" s="535"/>
      <c r="TBO15" s="535"/>
      <c r="TBP15" s="535"/>
      <c r="TBQ15" s="535"/>
      <c r="TBR15" s="535"/>
      <c r="TBS15" s="535"/>
      <c r="TBT15" s="535"/>
      <c r="TBU15" s="535"/>
      <c r="TBV15" s="535"/>
      <c r="TBW15" s="535"/>
      <c r="TBX15" s="535"/>
      <c r="TBY15" s="535"/>
      <c r="TBZ15" s="535"/>
      <c r="TCA15" s="535"/>
      <c r="TCB15" s="535"/>
      <c r="TCC15" s="535"/>
      <c r="TCD15" s="535"/>
      <c r="TCE15" s="535"/>
      <c r="TCF15" s="535"/>
      <c r="TCG15" s="535"/>
      <c r="TCH15" s="535"/>
      <c r="TCI15" s="535"/>
      <c r="TCJ15" s="535"/>
      <c r="TCK15" s="535"/>
      <c r="TCL15" s="535"/>
      <c r="TCM15" s="535"/>
      <c r="TCN15" s="535"/>
      <c r="TCO15" s="535"/>
      <c r="TCP15" s="535"/>
      <c r="TCQ15" s="535"/>
      <c r="TCR15" s="535"/>
      <c r="TCS15" s="535"/>
      <c r="TCT15" s="535"/>
      <c r="TCU15" s="535"/>
      <c r="TCV15" s="535"/>
      <c r="TCW15" s="535"/>
      <c r="TCX15" s="535"/>
      <c r="TCY15" s="535"/>
      <c r="TCZ15" s="535"/>
      <c r="TDA15" s="535"/>
      <c r="TDB15" s="535"/>
      <c r="TDC15" s="535"/>
      <c r="TDD15" s="535"/>
      <c r="TDE15" s="535"/>
      <c r="TDF15" s="535"/>
      <c r="TDG15" s="535"/>
      <c r="TDH15" s="535"/>
      <c r="TDI15" s="535"/>
      <c r="TDJ15" s="535"/>
      <c r="TDK15" s="535"/>
      <c r="TDL15" s="535"/>
      <c r="TDM15" s="535"/>
      <c r="TDN15" s="535"/>
      <c r="TDO15" s="535"/>
      <c r="TDP15" s="535"/>
      <c r="TDQ15" s="535"/>
      <c r="TDR15" s="535"/>
      <c r="TDS15" s="535"/>
      <c r="TDT15" s="535"/>
      <c r="TDU15" s="535"/>
      <c r="TDV15" s="535"/>
      <c r="TDW15" s="535"/>
      <c r="TDX15" s="535"/>
      <c r="TDY15" s="535"/>
      <c r="TDZ15" s="535"/>
      <c r="TEA15" s="535"/>
      <c r="TEB15" s="535"/>
      <c r="TEC15" s="535"/>
      <c r="TED15" s="535"/>
      <c r="TEE15" s="535"/>
      <c r="TEF15" s="535"/>
      <c r="TEG15" s="535"/>
      <c r="TEH15" s="535"/>
      <c r="TEI15" s="535"/>
      <c r="TEJ15" s="535"/>
      <c r="TEK15" s="535"/>
      <c r="TEL15" s="535"/>
      <c r="TEM15" s="535"/>
      <c r="TEN15" s="535"/>
      <c r="TEO15" s="535"/>
      <c r="TEP15" s="535"/>
      <c r="TEQ15" s="535"/>
      <c r="TER15" s="535"/>
      <c r="TES15" s="535"/>
      <c r="TET15" s="535"/>
      <c r="TEU15" s="535"/>
      <c r="TEV15" s="535"/>
      <c r="TEW15" s="535"/>
      <c r="TEX15" s="535"/>
      <c r="TEY15" s="535"/>
      <c r="TEZ15" s="535"/>
      <c r="TFA15" s="535"/>
      <c r="TFB15" s="535"/>
      <c r="TFC15" s="535"/>
      <c r="TFD15" s="535"/>
      <c r="TFE15" s="535"/>
      <c r="TFF15" s="535"/>
      <c r="TFG15" s="535"/>
      <c r="TFH15" s="535"/>
      <c r="TFI15" s="535"/>
      <c r="TFJ15" s="535"/>
      <c r="TFK15" s="535"/>
      <c r="TFL15" s="535"/>
      <c r="TFM15" s="535"/>
      <c r="TFN15" s="535"/>
      <c r="TFO15" s="535"/>
      <c r="TFP15" s="535"/>
      <c r="TFQ15" s="535"/>
      <c r="TFR15" s="535"/>
      <c r="TFS15" s="535"/>
      <c r="TFT15" s="535"/>
      <c r="TFU15" s="535"/>
      <c r="TFV15" s="535"/>
      <c r="TFW15" s="535"/>
      <c r="TFX15" s="535"/>
      <c r="TFY15" s="535"/>
      <c r="TFZ15" s="535"/>
      <c r="TGA15" s="535"/>
      <c r="TGB15" s="535"/>
      <c r="TGC15" s="535"/>
      <c r="TGD15" s="535"/>
      <c r="TGE15" s="535"/>
      <c r="TGF15" s="535"/>
      <c r="TGG15" s="535"/>
      <c r="TGH15" s="535"/>
      <c r="TGI15" s="535"/>
      <c r="TGJ15" s="535"/>
      <c r="TGK15" s="535"/>
      <c r="TGL15" s="535"/>
      <c r="TGM15" s="535"/>
      <c r="TGN15" s="535"/>
      <c r="TGO15" s="535"/>
      <c r="TGP15" s="535"/>
      <c r="TGQ15" s="535"/>
      <c r="TGR15" s="535"/>
      <c r="TGS15" s="535"/>
      <c r="TGT15" s="535"/>
      <c r="TGU15" s="535"/>
      <c r="TGV15" s="535"/>
      <c r="TGW15" s="535"/>
      <c r="TGX15" s="535"/>
      <c r="TGY15" s="535"/>
      <c r="TGZ15" s="535"/>
      <c r="THA15" s="535"/>
      <c r="THB15" s="535"/>
      <c r="THC15" s="535"/>
      <c r="THD15" s="535"/>
      <c r="THE15" s="535"/>
      <c r="THF15" s="535"/>
      <c r="THG15" s="535"/>
      <c r="THH15" s="535"/>
      <c r="THI15" s="535"/>
      <c r="THJ15" s="535"/>
      <c r="THK15" s="535"/>
      <c r="THL15" s="535"/>
      <c r="THM15" s="535"/>
      <c r="THN15" s="535"/>
      <c r="THO15" s="535"/>
      <c r="THP15" s="535"/>
      <c r="THQ15" s="535"/>
      <c r="THR15" s="535"/>
      <c r="THS15" s="535"/>
      <c r="THT15" s="535"/>
      <c r="THU15" s="535"/>
      <c r="THV15" s="535"/>
      <c r="THW15" s="535"/>
      <c r="THX15" s="535"/>
      <c r="THY15" s="535"/>
      <c r="THZ15" s="535"/>
      <c r="TIA15" s="535"/>
      <c r="TIB15" s="535"/>
      <c r="TIC15" s="535"/>
      <c r="TID15" s="535"/>
      <c r="TIE15" s="535"/>
      <c r="TIF15" s="535"/>
      <c r="TIG15" s="535"/>
      <c r="TIH15" s="535"/>
      <c r="TII15" s="535"/>
      <c r="TIJ15" s="535"/>
      <c r="TIK15" s="535"/>
      <c r="TIL15" s="535"/>
      <c r="TIM15" s="535"/>
      <c r="TIN15" s="535"/>
      <c r="TIO15" s="535"/>
      <c r="TIP15" s="535"/>
      <c r="TIQ15" s="535"/>
      <c r="TIR15" s="535"/>
      <c r="TIS15" s="535"/>
      <c r="TIT15" s="535"/>
      <c r="TIU15" s="535"/>
      <c r="TIV15" s="535"/>
      <c r="TIW15" s="535"/>
      <c r="TIX15" s="535"/>
      <c r="TIY15" s="535"/>
      <c r="TIZ15" s="535"/>
      <c r="TJA15" s="535"/>
      <c r="TJB15" s="535"/>
      <c r="TJC15" s="535"/>
      <c r="TJD15" s="535"/>
      <c r="TJE15" s="535"/>
      <c r="TJF15" s="535"/>
      <c r="TJG15" s="535"/>
      <c r="TJH15" s="535"/>
      <c r="TJI15" s="535"/>
      <c r="TJJ15" s="535"/>
      <c r="TJK15" s="535"/>
      <c r="TJL15" s="535"/>
      <c r="TJM15" s="535"/>
      <c r="TJN15" s="535"/>
      <c r="TJO15" s="535"/>
      <c r="TJP15" s="535"/>
      <c r="TJQ15" s="535"/>
      <c r="TJR15" s="535"/>
      <c r="TJS15" s="535"/>
      <c r="TJT15" s="535"/>
      <c r="TJU15" s="535"/>
      <c r="TJV15" s="535"/>
      <c r="TJW15" s="535"/>
      <c r="TJX15" s="535"/>
      <c r="TJY15" s="535"/>
      <c r="TJZ15" s="535"/>
      <c r="TKA15" s="535"/>
      <c r="TKB15" s="535"/>
      <c r="TKC15" s="535"/>
      <c r="TKD15" s="535"/>
      <c r="TKE15" s="535"/>
      <c r="TKF15" s="535"/>
      <c r="TKG15" s="535"/>
      <c r="TKH15" s="535"/>
      <c r="TKI15" s="535"/>
      <c r="TKJ15" s="535"/>
      <c r="TKK15" s="535"/>
      <c r="TKL15" s="535"/>
      <c r="TKM15" s="535"/>
      <c r="TKN15" s="535"/>
      <c r="TKO15" s="535"/>
      <c r="TKP15" s="535"/>
      <c r="TKQ15" s="535"/>
      <c r="TKR15" s="535"/>
      <c r="TKS15" s="535"/>
      <c r="TKT15" s="535"/>
      <c r="TKU15" s="535"/>
      <c r="TKV15" s="535"/>
      <c r="TKW15" s="535"/>
      <c r="TKX15" s="535"/>
      <c r="TKY15" s="535"/>
      <c r="TKZ15" s="535"/>
      <c r="TLA15" s="535"/>
      <c r="TLB15" s="535"/>
      <c r="TLC15" s="535"/>
      <c r="TLD15" s="535"/>
      <c r="TLE15" s="535"/>
      <c r="TLF15" s="535"/>
      <c r="TLG15" s="535"/>
      <c r="TLH15" s="535"/>
      <c r="TLI15" s="535"/>
      <c r="TLJ15" s="535"/>
      <c r="TLK15" s="535"/>
      <c r="TLL15" s="535"/>
      <c r="TLM15" s="535"/>
      <c r="TLN15" s="535"/>
      <c r="TLO15" s="535"/>
      <c r="TLP15" s="535"/>
      <c r="TLQ15" s="535"/>
      <c r="TLR15" s="535"/>
      <c r="TLS15" s="535"/>
      <c r="TLT15" s="535"/>
      <c r="TLU15" s="535"/>
      <c r="TLV15" s="535"/>
      <c r="TLW15" s="535"/>
      <c r="TLX15" s="535"/>
      <c r="TLY15" s="535"/>
      <c r="TLZ15" s="535"/>
      <c r="TMA15" s="535"/>
      <c r="TMB15" s="535"/>
      <c r="TMC15" s="535"/>
      <c r="TMD15" s="535"/>
      <c r="TME15" s="535"/>
      <c r="TMF15" s="535"/>
      <c r="TMG15" s="535"/>
      <c r="TMH15" s="535"/>
      <c r="TMI15" s="535"/>
      <c r="TMJ15" s="535"/>
      <c r="TMK15" s="535"/>
      <c r="TML15" s="535"/>
      <c r="TMM15" s="535"/>
      <c r="TMN15" s="535"/>
      <c r="TMO15" s="535"/>
      <c r="TMP15" s="535"/>
      <c r="TMQ15" s="535"/>
      <c r="TMR15" s="535"/>
      <c r="TMS15" s="535"/>
      <c r="TMT15" s="535"/>
      <c r="TMU15" s="535"/>
      <c r="TMV15" s="535"/>
      <c r="TMW15" s="535"/>
      <c r="TMX15" s="535"/>
      <c r="TMY15" s="535"/>
      <c r="TMZ15" s="535"/>
      <c r="TNA15" s="535"/>
      <c r="TNB15" s="535"/>
      <c r="TNC15" s="535"/>
      <c r="TND15" s="535"/>
      <c r="TNE15" s="535"/>
      <c r="TNF15" s="535"/>
      <c r="TNG15" s="535"/>
      <c r="TNH15" s="535"/>
      <c r="TNI15" s="535"/>
      <c r="TNJ15" s="535"/>
      <c r="TNK15" s="535"/>
      <c r="TNL15" s="535"/>
      <c r="TNM15" s="535"/>
      <c r="TNN15" s="535"/>
      <c r="TNO15" s="535"/>
      <c r="TNP15" s="535"/>
      <c r="TNQ15" s="535"/>
      <c r="TNR15" s="535"/>
      <c r="TNS15" s="535"/>
      <c r="TNT15" s="535"/>
      <c r="TNU15" s="535"/>
      <c r="TNV15" s="535"/>
      <c r="TNW15" s="535"/>
      <c r="TNX15" s="535"/>
      <c r="TNY15" s="535"/>
      <c r="TNZ15" s="535"/>
      <c r="TOA15" s="535"/>
      <c r="TOB15" s="535"/>
      <c r="TOC15" s="535"/>
      <c r="TOD15" s="535"/>
      <c r="TOE15" s="535"/>
      <c r="TOF15" s="535"/>
      <c r="TOG15" s="535"/>
      <c r="TOH15" s="535"/>
      <c r="TOI15" s="535"/>
      <c r="TOJ15" s="535"/>
      <c r="TOK15" s="535"/>
      <c r="TOL15" s="535"/>
      <c r="TOM15" s="535"/>
      <c r="TON15" s="535"/>
      <c r="TOO15" s="535"/>
      <c r="TOP15" s="535"/>
      <c r="TOQ15" s="535"/>
      <c r="TOR15" s="535"/>
      <c r="TOS15" s="535"/>
      <c r="TOT15" s="535"/>
      <c r="TOU15" s="535"/>
      <c r="TOV15" s="535"/>
      <c r="TOW15" s="535"/>
      <c r="TOX15" s="535"/>
      <c r="TOY15" s="535"/>
      <c r="TOZ15" s="535"/>
      <c r="TPA15" s="535"/>
      <c r="TPB15" s="535"/>
      <c r="TPC15" s="535"/>
      <c r="TPD15" s="535"/>
      <c r="TPE15" s="535"/>
      <c r="TPF15" s="535"/>
      <c r="TPG15" s="535"/>
      <c r="TPH15" s="535"/>
      <c r="TPI15" s="535"/>
      <c r="TPJ15" s="535"/>
      <c r="TPK15" s="535"/>
      <c r="TPL15" s="535"/>
      <c r="TPM15" s="535"/>
      <c r="TPN15" s="535"/>
      <c r="TPO15" s="535"/>
      <c r="TPP15" s="535"/>
      <c r="TPQ15" s="535"/>
      <c r="TPR15" s="535"/>
      <c r="TPS15" s="535"/>
      <c r="TPT15" s="535"/>
      <c r="TPU15" s="535"/>
      <c r="TPV15" s="535"/>
      <c r="TPW15" s="535"/>
      <c r="TPX15" s="535"/>
      <c r="TPY15" s="535"/>
      <c r="TPZ15" s="535"/>
      <c r="TQA15" s="535"/>
      <c r="TQB15" s="535"/>
      <c r="TQC15" s="535"/>
      <c r="TQD15" s="535"/>
      <c r="TQE15" s="535"/>
      <c r="TQF15" s="535"/>
      <c r="TQG15" s="535"/>
      <c r="TQH15" s="535"/>
      <c r="TQI15" s="535"/>
      <c r="TQJ15" s="535"/>
      <c r="TQK15" s="535"/>
      <c r="TQL15" s="535"/>
      <c r="TQM15" s="535"/>
      <c r="TQN15" s="535"/>
      <c r="TQO15" s="535"/>
      <c r="TQP15" s="535"/>
      <c r="TQQ15" s="535"/>
      <c r="TQR15" s="535"/>
      <c r="TQS15" s="535"/>
      <c r="TQT15" s="535"/>
      <c r="TQU15" s="535"/>
      <c r="TQV15" s="535"/>
      <c r="TQW15" s="535"/>
      <c r="TQX15" s="535"/>
      <c r="TQY15" s="535"/>
      <c r="TQZ15" s="535"/>
      <c r="TRA15" s="535"/>
      <c r="TRB15" s="535"/>
      <c r="TRC15" s="535"/>
      <c r="TRD15" s="535"/>
      <c r="TRE15" s="535"/>
      <c r="TRF15" s="535"/>
      <c r="TRG15" s="535"/>
      <c r="TRH15" s="535"/>
      <c r="TRI15" s="535"/>
      <c r="TRJ15" s="535"/>
      <c r="TRK15" s="535"/>
      <c r="TRL15" s="535"/>
      <c r="TRM15" s="535"/>
      <c r="TRN15" s="535"/>
      <c r="TRO15" s="535"/>
      <c r="TRP15" s="535"/>
      <c r="TRQ15" s="535"/>
      <c r="TRR15" s="535"/>
      <c r="TRS15" s="535"/>
      <c r="TRT15" s="535"/>
      <c r="TRU15" s="535"/>
      <c r="TRV15" s="535"/>
      <c r="TRW15" s="535"/>
      <c r="TRX15" s="535"/>
      <c r="TRY15" s="535"/>
      <c r="TRZ15" s="535"/>
      <c r="TSA15" s="535"/>
      <c r="TSB15" s="535"/>
      <c r="TSC15" s="535"/>
      <c r="TSD15" s="535"/>
      <c r="TSE15" s="535"/>
      <c r="TSF15" s="535"/>
      <c r="TSG15" s="535"/>
      <c r="TSH15" s="535"/>
      <c r="TSI15" s="535"/>
      <c r="TSJ15" s="535"/>
      <c r="TSK15" s="535"/>
      <c r="TSL15" s="535"/>
      <c r="TSM15" s="535"/>
      <c r="TSN15" s="535"/>
      <c r="TSO15" s="535"/>
      <c r="TSP15" s="535"/>
      <c r="TSQ15" s="535"/>
      <c r="TSR15" s="535"/>
      <c r="TSS15" s="535"/>
      <c r="TST15" s="535"/>
      <c r="TSU15" s="535"/>
      <c r="TSV15" s="535"/>
      <c r="TSW15" s="535"/>
      <c r="TSX15" s="535"/>
      <c r="TSY15" s="535"/>
      <c r="TSZ15" s="535"/>
      <c r="TTA15" s="535"/>
      <c r="TTB15" s="535"/>
      <c r="TTC15" s="535"/>
      <c r="TTD15" s="535"/>
      <c r="TTE15" s="535"/>
      <c r="TTF15" s="535"/>
      <c r="TTG15" s="535"/>
      <c r="TTH15" s="535"/>
      <c r="TTI15" s="535"/>
      <c r="TTJ15" s="535"/>
      <c r="TTK15" s="535"/>
      <c r="TTL15" s="535"/>
      <c r="TTM15" s="535"/>
      <c r="TTN15" s="535"/>
      <c r="TTO15" s="535"/>
      <c r="TTP15" s="535"/>
      <c r="TTQ15" s="535"/>
      <c r="TTR15" s="535"/>
      <c r="TTS15" s="535"/>
      <c r="TTT15" s="535"/>
      <c r="TTU15" s="535"/>
      <c r="TTV15" s="535"/>
      <c r="TTW15" s="535"/>
      <c r="TTX15" s="535"/>
      <c r="TTY15" s="535"/>
      <c r="TTZ15" s="535"/>
      <c r="TUA15" s="535"/>
      <c r="TUB15" s="535"/>
      <c r="TUC15" s="535"/>
      <c r="TUD15" s="535"/>
      <c r="TUE15" s="535"/>
      <c r="TUF15" s="535"/>
      <c r="TUG15" s="535"/>
      <c r="TUH15" s="535"/>
      <c r="TUI15" s="535"/>
      <c r="TUJ15" s="535"/>
      <c r="TUK15" s="535"/>
      <c r="TUL15" s="535"/>
      <c r="TUM15" s="535"/>
      <c r="TUN15" s="535"/>
      <c r="TUO15" s="535"/>
      <c r="TUP15" s="535"/>
      <c r="TUQ15" s="535"/>
      <c r="TUR15" s="535"/>
      <c r="TUS15" s="535"/>
      <c r="TUT15" s="535"/>
      <c r="TUU15" s="535"/>
      <c r="TUV15" s="535"/>
      <c r="TUW15" s="535"/>
      <c r="TUX15" s="535"/>
      <c r="TUY15" s="535"/>
      <c r="TUZ15" s="535"/>
      <c r="TVA15" s="535"/>
      <c r="TVB15" s="535"/>
      <c r="TVC15" s="535"/>
      <c r="TVD15" s="535"/>
      <c r="TVE15" s="535"/>
      <c r="TVF15" s="535"/>
      <c r="TVG15" s="535"/>
      <c r="TVH15" s="535"/>
      <c r="TVI15" s="535"/>
      <c r="TVJ15" s="535"/>
      <c r="TVK15" s="535"/>
      <c r="TVL15" s="535"/>
      <c r="TVM15" s="535"/>
      <c r="TVN15" s="535"/>
      <c r="TVO15" s="535"/>
      <c r="TVP15" s="535"/>
      <c r="TVQ15" s="535"/>
      <c r="TVR15" s="535"/>
      <c r="TVS15" s="535"/>
      <c r="TVT15" s="535"/>
      <c r="TVU15" s="535"/>
      <c r="TVV15" s="535"/>
      <c r="TVW15" s="535"/>
      <c r="TVX15" s="535"/>
      <c r="TVY15" s="535"/>
      <c r="TVZ15" s="535"/>
      <c r="TWA15" s="535"/>
      <c r="TWB15" s="535"/>
      <c r="TWC15" s="535"/>
      <c r="TWD15" s="535"/>
      <c r="TWE15" s="535"/>
      <c r="TWF15" s="535"/>
      <c r="TWG15" s="535"/>
      <c r="TWH15" s="535"/>
      <c r="TWI15" s="535"/>
      <c r="TWJ15" s="535"/>
      <c r="TWK15" s="535"/>
      <c r="TWL15" s="535"/>
      <c r="TWM15" s="535"/>
      <c r="TWN15" s="535"/>
      <c r="TWO15" s="535"/>
      <c r="TWP15" s="535"/>
      <c r="TWQ15" s="535"/>
      <c r="TWR15" s="535"/>
      <c r="TWS15" s="535"/>
      <c r="TWT15" s="535"/>
      <c r="TWU15" s="535"/>
      <c r="TWV15" s="535"/>
      <c r="TWW15" s="535"/>
      <c r="TWX15" s="535"/>
      <c r="TWY15" s="535"/>
      <c r="TWZ15" s="535"/>
      <c r="TXA15" s="535"/>
      <c r="TXB15" s="535"/>
      <c r="TXC15" s="535"/>
      <c r="TXD15" s="535"/>
      <c r="TXE15" s="535"/>
      <c r="TXF15" s="535"/>
      <c r="TXG15" s="535"/>
      <c r="TXH15" s="535"/>
      <c r="TXI15" s="535"/>
      <c r="TXJ15" s="535"/>
      <c r="TXK15" s="535"/>
      <c r="TXL15" s="535"/>
      <c r="TXM15" s="535"/>
      <c r="TXN15" s="535"/>
      <c r="TXO15" s="535"/>
      <c r="TXP15" s="535"/>
      <c r="TXQ15" s="535"/>
      <c r="TXR15" s="535"/>
      <c r="TXS15" s="535"/>
      <c r="TXT15" s="535"/>
      <c r="TXU15" s="535"/>
      <c r="TXV15" s="535"/>
      <c r="TXW15" s="535"/>
      <c r="TXX15" s="535"/>
      <c r="TXY15" s="535"/>
      <c r="TXZ15" s="535"/>
      <c r="TYA15" s="535"/>
      <c r="TYB15" s="535"/>
      <c r="TYC15" s="535"/>
      <c r="TYD15" s="535"/>
      <c r="TYE15" s="535"/>
      <c r="TYF15" s="535"/>
      <c r="TYG15" s="535"/>
      <c r="TYH15" s="535"/>
      <c r="TYI15" s="535"/>
      <c r="TYJ15" s="535"/>
      <c r="TYK15" s="535"/>
      <c r="TYL15" s="535"/>
      <c r="TYM15" s="535"/>
      <c r="TYN15" s="535"/>
      <c r="TYO15" s="535"/>
      <c r="TYP15" s="535"/>
      <c r="TYQ15" s="535"/>
      <c r="TYR15" s="535"/>
      <c r="TYS15" s="535"/>
      <c r="TYT15" s="535"/>
      <c r="TYU15" s="535"/>
      <c r="TYV15" s="535"/>
      <c r="TYW15" s="535"/>
      <c r="TYX15" s="535"/>
      <c r="TYY15" s="535"/>
      <c r="TYZ15" s="535"/>
      <c r="TZA15" s="535"/>
      <c r="TZB15" s="535"/>
      <c r="TZC15" s="535"/>
      <c r="TZD15" s="535"/>
      <c r="TZE15" s="535"/>
      <c r="TZF15" s="535"/>
      <c r="TZG15" s="535"/>
      <c r="TZH15" s="535"/>
      <c r="TZI15" s="535"/>
      <c r="TZJ15" s="535"/>
      <c r="TZK15" s="535"/>
      <c r="TZL15" s="535"/>
      <c r="TZM15" s="535"/>
      <c r="TZN15" s="535"/>
      <c r="TZO15" s="535"/>
      <c r="TZP15" s="535"/>
      <c r="TZQ15" s="535"/>
      <c r="TZR15" s="535"/>
      <c r="TZS15" s="535"/>
      <c r="TZT15" s="535"/>
      <c r="TZU15" s="535"/>
      <c r="TZV15" s="535"/>
      <c r="TZW15" s="535"/>
      <c r="TZX15" s="535"/>
      <c r="TZY15" s="535"/>
      <c r="TZZ15" s="535"/>
      <c r="UAA15" s="535"/>
      <c r="UAB15" s="535"/>
      <c r="UAC15" s="535"/>
      <c r="UAD15" s="535"/>
      <c r="UAE15" s="535"/>
      <c r="UAF15" s="535"/>
      <c r="UAG15" s="535"/>
      <c r="UAH15" s="535"/>
      <c r="UAI15" s="535"/>
      <c r="UAJ15" s="535"/>
      <c r="UAK15" s="535"/>
      <c r="UAL15" s="535"/>
      <c r="UAM15" s="535"/>
      <c r="UAN15" s="535"/>
      <c r="UAO15" s="535"/>
      <c r="UAP15" s="535"/>
      <c r="UAQ15" s="535"/>
      <c r="UAR15" s="535"/>
      <c r="UAS15" s="535"/>
      <c r="UAT15" s="535"/>
      <c r="UAU15" s="535"/>
      <c r="UAV15" s="535"/>
      <c r="UAW15" s="535"/>
      <c r="UAX15" s="535"/>
      <c r="UAY15" s="535"/>
      <c r="UAZ15" s="535"/>
      <c r="UBA15" s="535"/>
      <c r="UBB15" s="535"/>
      <c r="UBC15" s="535"/>
      <c r="UBD15" s="535"/>
      <c r="UBE15" s="535"/>
      <c r="UBF15" s="535"/>
      <c r="UBG15" s="535"/>
      <c r="UBH15" s="535"/>
      <c r="UBI15" s="535"/>
      <c r="UBJ15" s="535"/>
      <c r="UBK15" s="535"/>
      <c r="UBL15" s="535"/>
      <c r="UBM15" s="535"/>
      <c r="UBN15" s="535"/>
      <c r="UBO15" s="535"/>
      <c r="UBP15" s="535"/>
      <c r="UBQ15" s="535"/>
      <c r="UBR15" s="535"/>
      <c r="UBS15" s="535"/>
      <c r="UBT15" s="535"/>
      <c r="UBU15" s="535"/>
      <c r="UBV15" s="535"/>
      <c r="UBW15" s="535"/>
      <c r="UBX15" s="535"/>
      <c r="UBY15" s="535"/>
      <c r="UBZ15" s="535"/>
      <c r="UCA15" s="535"/>
      <c r="UCB15" s="535"/>
      <c r="UCC15" s="535"/>
      <c r="UCD15" s="535"/>
      <c r="UCE15" s="535"/>
      <c r="UCF15" s="535"/>
      <c r="UCG15" s="535"/>
      <c r="UCH15" s="535"/>
      <c r="UCI15" s="535"/>
      <c r="UCJ15" s="535"/>
      <c r="UCK15" s="535"/>
      <c r="UCL15" s="535"/>
      <c r="UCM15" s="535"/>
      <c r="UCN15" s="535"/>
      <c r="UCO15" s="535"/>
      <c r="UCP15" s="535"/>
      <c r="UCQ15" s="535"/>
      <c r="UCR15" s="535"/>
      <c r="UCS15" s="535"/>
      <c r="UCT15" s="535"/>
      <c r="UCU15" s="535"/>
      <c r="UCV15" s="535"/>
      <c r="UCW15" s="535"/>
      <c r="UCX15" s="535"/>
      <c r="UCY15" s="535"/>
      <c r="UCZ15" s="535"/>
      <c r="UDA15" s="535"/>
      <c r="UDB15" s="535"/>
      <c r="UDC15" s="535"/>
      <c r="UDD15" s="535"/>
      <c r="UDE15" s="535"/>
      <c r="UDF15" s="535"/>
      <c r="UDG15" s="535"/>
      <c r="UDH15" s="535"/>
      <c r="UDI15" s="535"/>
      <c r="UDJ15" s="535"/>
      <c r="UDK15" s="535"/>
      <c r="UDL15" s="535"/>
      <c r="UDM15" s="535"/>
      <c r="UDN15" s="535"/>
      <c r="UDO15" s="535"/>
      <c r="UDP15" s="535"/>
      <c r="UDQ15" s="535"/>
      <c r="UDR15" s="535"/>
      <c r="UDS15" s="535"/>
      <c r="UDT15" s="535"/>
      <c r="UDU15" s="535"/>
      <c r="UDV15" s="535"/>
      <c r="UDW15" s="535"/>
      <c r="UDX15" s="535"/>
      <c r="UDY15" s="535"/>
      <c r="UDZ15" s="535"/>
      <c r="UEA15" s="535"/>
      <c r="UEB15" s="535"/>
      <c r="UEC15" s="535"/>
      <c r="UED15" s="535"/>
      <c r="UEE15" s="535"/>
      <c r="UEF15" s="535"/>
      <c r="UEG15" s="535"/>
      <c r="UEH15" s="535"/>
      <c r="UEI15" s="535"/>
      <c r="UEJ15" s="535"/>
      <c r="UEK15" s="535"/>
      <c r="UEL15" s="535"/>
      <c r="UEM15" s="535"/>
      <c r="UEN15" s="535"/>
      <c r="UEO15" s="535"/>
      <c r="UEP15" s="535"/>
      <c r="UEQ15" s="535"/>
      <c r="UER15" s="535"/>
      <c r="UES15" s="535"/>
      <c r="UET15" s="535"/>
      <c r="UEU15" s="535"/>
      <c r="UEV15" s="535"/>
      <c r="UEW15" s="535"/>
      <c r="UEX15" s="535"/>
      <c r="UEY15" s="535"/>
      <c r="UEZ15" s="535"/>
      <c r="UFA15" s="535"/>
      <c r="UFB15" s="535"/>
      <c r="UFC15" s="535"/>
      <c r="UFD15" s="535"/>
      <c r="UFE15" s="535"/>
      <c r="UFF15" s="535"/>
      <c r="UFG15" s="535"/>
      <c r="UFH15" s="535"/>
      <c r="UFI15" s="535"/>
      <c r="UFJ15" s="535"/>
      <c r="UFK15" s="535"/>
      <c r="UFL15" s="535"/>
      <c r="UFM15" s="535"/>
      <c r="UFN15" s="535"/>
      <c r="UFO15" s="535"/>
      <c r="UFP15" s="535"/>
      <c r="UFQ15" s="535"/>
      <c r="UFR15" s="535"/>
      <c r="UFS15" s="535"/>
      <c r="UFT15" s="535"/>
      <c r="UFU15" s="535"/>
      <c r="UFV15" s="535"/>
      <c r="UFW15" s="535"/>
      <c r="UFX15" s="535"/>
      <c r="UFY15" s="535"/>
      <c r="UFZ15" s="535"/>
      <c r="UGA15" s="535"/>
      <c r="UGB15" s="535"/>
      <c r="UGC15" s="535"/>
      <c r="UGD15" s="535"/>
      <c r="UGE15" s="535"/>
      <c r="UGF15" s="535"/>
      <c r="UGG15" s="535"/>
      <c r="UGH15" s="535"/>
      <c r="UGI15" s="535"/>
      <c r="UGJ15" s="535"/>
      <c r="UGK15" s="535"/>
      <c r="UGL15" s="535"/>
      <c r="UGM15" s="535"/>
      <c r="UGN15" s="535"/>
      <c r="UGO15" s="535"/>
      <c r="UGP15" s="535"/>
      <c r="UGQ15" s="535"/>
      <c r="UGR15" s="535"/>
      <c r="UGS15" s="535"/>
      <c r="UGT15" s="535"/>
      <c r="UGU15" s="535"/>
      <c r="UGV15" s="535"/>
      <c r="UGW15" s="535"/>
      <c r="UGX15" s="535"/>
      <c r="UGY15" s="535"/>
      <c r="UGZ15" s="535"/>
      <c r="UHA15" s="535"/>
      <c r="UHB15" s="535"/>
      <c r="UHC15" s="535"/>
      <c r="UHD15" s="535"/>
      <c r="UHE15" s="535"/>
      <c r="UHF15" s="535"/>
      <c r="UHG15" s="535"/>
      <c r="UHH15" s="535"/>
      <c r="UHI15" s="535"/>
      <c r="UHJ15" s="535"/>
      <c r="UHK15" s="535"/>
      <c r="UHL15" s="535"/>
      <c r="UHM15" s="535"/>
      <c r="UHN15" s="535"/>
      <c r="UHO15" s="535"/>
      <c r="UHP15" s="535"/>
      <c r="UHQ15" s="535"/>
      <c r="UHR15" s="535"/>
      <c r="UHS15" s="535"/>
      <c r="UHT15" s="535"/>
      <c r="UHU15" s="535"/>
      <c r="UHV15" s="535"/>
      <c r="UHW15" s="535"/>
      <c r="UHX15" s="535"/>
      <c r="UHY15" s="535"/>
      <c r="UHZ15" s="535"/>
      <c r="UIA15" s="535"/>
      <c r="UIB15" s="535"/>
      <c r="UIC15" s="535"/>
      <c r="UID15" s="535"/>
      <c r="UIE15" s="535"/>
      <c r="UIF15" s="535"/>
      <c r="UIG15" s="535"/>
      <c r="UIH15" s="535"/>
      <c r="UII15" s="535"/>
      <c r="UIJ15" s="535"/>
      <c r="UIK15" s="535"/>
      <c r="UIL15" s="535"/>
      <c r="UIM15" s="535"/>
      <c r="UIN15" s="535"/>
      <c r="UIO15" s="535"/>
      <c r="UIP15" s="535"/>
      <c r="UIQ15" s="535"/>
      <c r="UIR15" s="535"/>
      <c r="UIS15" s="535"/>
      <c r="UIT15" s="535"/>
      <c r="UIU15" s="535"/>
      <c r="UIV15" s="535"/>
      <c r="UIW15" s="535"/>
      <c r="UIX15" s="535"/>
      <c r="UIY15" s="535"/>
      <c r="UIZ15" s="535"/>
      <c r="UJA15" s="535"/>
      <c r="UJB15" s="535"/>
      <c r="UJC15" s="535"/>
      <c r="UJD15" s="535"/>
      <c r="UJE15" s="535"/>
      <c r="UJF15" s="535"/>
      <c r="UJG15" s="535"/>
      <c r="UJH15" s="535"/>
      <c r="UJI15" s="535"/>
      <c r="UJJ15" s="535"/>
      <c r="UJK15" s="535"/>
      <c r="UJL15" s="535"/>
      <c r="UJM15" s="535"/>
      <c r="UJN15" s="535"/>
      <c r="UJO15" s="535"/>
      <c r="UJP15" s="535"/>
      <c r="UJQ15" s="535"/>
      <c r="UJR15" s="535"/>
      <c r="UJS15" s="535"/>
      <c r="UJT15" s="535"/>
      <c r="UJU15" s="535"/>
      <c r="UJV15" s="535"/>
      <c r="UJW15" s="535"/>
      <c r="UJX15" s="535"/>
      <c r="UJY15" s="535"/>
      <c r="UJZ15" s="535"/>
      <c r="UKA15" s="535"/>
      <c r="UKB15" s="535"/>
      <c r="UKC15" s="535"/>
      <c r="UKD15" s="535"/>
      <c r="UKE15" s="535"/>
      <c r="UKF15" s="535"/>
      <c r="UKG15" s="535"/>
      <c r="UKH15" s="535"/>
      <c r="UKI15" s="535"/>
      <c r="UKJ15" s="535"/>
      <c r="UKK15" s="535"/>
      <c r="UKL15" s="535"/>
      <c r="UKM15" s="535"/>
      <c r="UKN15" s="535"/>
      <c r="UKO15" s="535"/>
      <c r="UKP15" s="535"/>
      <c r="UKQ15" s="535"/>
      <c r="UKR15" s="535"/>
      <c r="UKS15" s="535"/>
      <c r="UKT15" s="535"/>
      <c r="UKU15" s="535"/>
      <c r="UKV15" s="535"/>
      <c r="UKW15" s="535"/>
      <c r="UKX15" s="535"/>
      <c r="UKY15" s="535"/>
      <c r="UKZ15" s="535"/>
      <c r="ULA15" s="535"/>
      <c r="ULB15" s="535"/>
      <c r="ULC15" s="535"/>
      <c r="ULD15" s="535"/>
      <c r="ULE15" s="535"/>
      <c r="ULF15" s="535"/>
      <c r="ULG15" s="535"/>
      <c r="ULH15" s="535"/>
      <c r="ULI15" s="535"/>
      <c r="ULJ15" s="535"/>
      <c r="ULK15" s="535"/>
      <c r="ULL15" s="535"/>
      <c r="ULM15" s="535"/>
      <c r="ULN15" s="535"/>
      <c r="ULO15" s="535"/>
      <c r="ULP15" s="535"/>
      <c r="ULQ15" s="535"/>
      <c r="ULR15" s="535"/>
      <c r="ULS15" s="535"/>
      <c r="ULT15" s="535"/>
      <c r="ULU15" s="535"/>
      <c r="ULV15" s="535"/>
      <c r="ULW15" s="535"/>
      <c r="ULX15" s="535"/>
      <c r="ULY15" s="535"/>
      <c r="ULZ15" s="535"/>
      <c r="UMA15" s="535"/>
      <c r="UMB15" s="535"/>
      <c r="UMC15" s="535"/>
      <c r="UMD15" s="535"/>
      <c r="UME15" s="535"/>
      <c r="UMF15" s="535"/>
      <c r="UMG15" s="535"/>
      <c r="UMH15" s="535"/>
      <c r="UMI15" s="535"/>
      <c r="UMJ15" s="535"/>
      <c r="UMK15" s="535"/>
      <c r="UML15" s="535"/>
      <c r="UMM15" s="535"/>
      <c r="UMN15" s="535"/>
      <c r="UMO15" s="535"/>
      <c r="UMP15" s="535"/>
      <c r="UMQ15" s="535"/>
      <c r="UMR15" s="535"/>
      <c r="UMS15" s="535"/>
      <c r="UMT15" s="535"/>
      <c r="UMU15" s="535"/>
      <c r="UMV15" s="535"/>
      <c r="UMW15" s="535"/>
      <c r="UMX15" s="535"/>
      <c r="UMY15" s="535"/>
      <c r="UMZ15" s="535"/>
      <c r="UNA15" s="535"/>
      <c r="UNB15" s="535"/>
      <c r="UNC15" s="535"/>
      <c r="UND15" s="535"/>
      <c r="UNE15" s="535"/>
      <c r="UNF15" s="535"/>
      <c r="UNG15" s="535"/>
      <c r="UNH15" s="535"/>
      <c r="UNI15" s="535"/>
      <c r="UNJ15" s="535"/>
      <c r="UNK15" s="535"/>
      <c r="UNL15" s="535"/>
      <c r="UNM15" s="535"/>
      <c r="UNN15" s="535"/>
      <c r="UNO15" s="535"/>
      <c r="UNP15" s="535"/>
      <c r="UNQ15" s="535"/>
      <c r="UNR15" s="535"/>
      <c r="UNS15" s="535"/>
      <c r="UNT15" s="535"/>
      <c r="UNU15" s="535"/>
      <c r="UNV15" s="535"/>
      <c r="UNW15" s="535"/>
      <c r="UNX15" s="535"/>
      <c r="UNY15" s="535"/>
      <c r="UNZ15" s="535"/>
      <c r="UOA15" s="535"/>
      <c r="UOB15" s="535"/>
      <c r="UOC15" s="535"/>
      <c r="UOD15" s="535"/>
      <c r="UOE15" s="535"/>
      <c r="UOF15" s="535"/>
      <c r="UOG15" s="535"/>
      <c r="UOH15" s="535"/>
      <c r="UOI15" s="535"/>
      <c r="UOJ15" s="535"/>
      <c r="UOK15" s="535"/>
      <c r="UOL15" s="535"/>
      <c r="UOM15" s="535"/>
      <c r="UON15" s="535"/>
      <c r="UOO15" s="535"/>
      <c r="UOP15" s="535"/>
      <c r="UOQ15" s="535"/>
      <c r="UOR15" s="535"/>
      <c r="UOS15" s="535"/>
      <c r="UOT15" s="535"/>
      <c r="UOU15" s="535"/>
      <c r="UOV15" s="535"/>
      <c r="UOW15" s="535"/>
      <c r="UOX15" s="535"/>
      <c r="UOY15" s="535"/>
      <c r="UOZ15" s="535"/>
      <c r="UPA15" s="535"/>
      <c r="UPB15" s="535"/>
      <c r="UPC15" s="535"/>
      <c r="UPD15" s="535"/>
      <c r="UPE15" s="535"/>
      <c r="UPF15" s="535"/>
      <c r="UPG15" s="535"/>
      <c r="UPH15" s="535"/>
      <c r="UPI15" s="535"/>
      <c r="UPJ15" s="535"/>
      <c r="UPK15" s="535"/>
      <c r="UPL15" s="535"/>
      <c r="UPM15" s="535"/>
      <c r="UPN15" s="535"/>
      <c r="UPO15" s="535"/>
      <c r="UPP15" s="535"/>
      <c r="UPQ15" s="535"/>
      <c r="UPR15" s="535"/>
      <c r="UPS15" s="535"/>
      <c r="UPT15" s="535"/>
      <c r="UPU15" s="535"/>
      <c r="UPV15" s="535"/>
      <c r="UPW15" s="535"/>
      <c r="UPX15" s="535"/>
      <c r="UPY15" s="535"/>
      <c r="UPZ15" s="535"/>
      <c r="UQA15" s="535"/>
      <c r="UQB15" s="535"/>
      <c r="UQC15" s="535"/>
      <c r="UQD15" s="535"/>
      <c r="UQE15" s="535"/>
      <c r="UQF15" s="535"/>
      <c r="UQG15" s="535"/>
      <c r="UQH15" s="535"/>
      <c r="UQI15" s="535"/>
      <c r="UQJ15" s="535"/>
      <c r="UQK15" s="535"/>
      <c r="UQL15" s="535"/>
      <c r="UQM15" s="535"/>
      <c r="UQN15" s="535"/>
      <c r="UQO15" s="535"/>
      <c r="UQP15" s="535"/>
      <c r="UQQ15" s="535"/>
      <c r="UQR15" s="535"/>
      <c r="UQS15" s="535"/>
      <c r="UQT15" s="535"/>
      <c r="UQU15" s="535"/>
      <c r="UQV15" s="535"/>
      <c r="UQW15" s="535"/>
      <c r="UQX15" s="535"/>
      <c r="UQY15" s="535"/>
      <c r="UQZ15" s="535"/>
      <c r="URA15" s="535"/>
      <c r="URB15" s="535"/>
      <c r="URC15" s="535"/>
      <c r="URD15" s="535"/>
      <c r="URE15" s="535"/>
      <c r="URF15" s="535"/>
      <c r="URG15" s="535"/>
      <c r="URH15" s="535"/>
      <c r="URI15" s="535"/>
      <c r="URJ15" s="535"/>
      <c r="URK15" s="535"/>
      <c r="URL15" s="535"/>
      <c r="URM15" s="535"/>
      <c r="URN15" s="535"/>
      <c r="URO15" s="535"/>
      <c r="URP15" s="535"/>
      <c r="URQ15" s="535"/>
      <c r="URR15" s="535"/>
      <c r="URS15" s="535"/>
      <c r="URT15" s="535"/>
      <c r="URU15" s="535"/>
      <c r="URV15" s="535"/>
      <c r="URW15" s="535"/>
      <c r="URX15" s="535"/>
      <c r="URY15" s="535"/>
      <c r="URZ15" s="535"/>
      <c r="USA15" s="535"/>
      <c r="USB15" s="535"/>
      <c r="USC15" s="535"/>
      <c r="USD15" s="535"/>
      <c r="USE15" s="535"/>
      <c r="USF15" s="535"/>
      <c r="USG15" s="535"/>
      <c r="USH15" s="535"/>
      <c r="USI15" s="535"/>
      <c r="USJ15" s="535"/>
      <c r="USK15" s="535"/>
      <c r="USL15" s="535"/>
      <c r="USM15" s="535"/>
      <c r="USN15" s="535"/>
      <c r="USO15" s="535"/>
      <c r="USP15" s="535"/>
      <c r="USQ15" s="535"/>
      <c r="USR15" s="535"/>
      <c r="USS15" s="535"/>
      <c r="UST15" s="535"/>
      <c r="USU15" s="535"/>
      <c r="USV15" s="535"/>
      <c r="USW15" s="535"/>
      <c r="USX15" s="535"/>
      <c r="USY15" s="535"/>
      <c r="USZ15" s="535"/>
      <c r="UTA15" s="535"/>
      <c r="UTB15" s="535"/>
      <c r="UTC15" s="535"/>
      <c r="UTD15" s="535"/>
      <c r="UTE15" s="535"/>
      <c r="UTF15" s="535"/>
      <c r="UTG15" s="535"/>
      <c r="UTH15" s="535"/>
      <c r="UTI15" s="535"/>
      <c r="UTJ15" s="535"/>
      <c r="UTK15" s="535"/>
      <c r="UTL15" s="535"/>
      <c r="UTM15" s="535"/>
      <c r="UTN15" s="535"/>
      <c r="UTO15" s="535"/>
      <c r="UTP15" s="535"/>
      <c r="UTQ15" s="535"/>
      <c r="UTR15" s="535"/>
      <c r="UTS15" s="535"/>
      <c r="UTT15" s="535"/>
      <c r="UTU15" s="535"/>
      <c r="UTV15" s="535"/>
      <c r="UTW15" s="535"/>
      <c r="UTX15" s="535"/>
      <c r="UTY15" s="535"/>
      <c r="UTZ15" s="535"/>
      <c r="UUA15" s="535"/>
      <c r="UUB15" s="535"/>
      <c r="UUC15" s="535"/>
      <c r="UUD15" s="535"/>
      <c r="UUE15" s="535"/>
      <c r="UUF15" s="535"/>
      <c r="UUG15" s="535"/>
      <c r="UUH15" s="535"/>
      <c r="UUI15" s="535"/>
      <c r="UUJ15" s="535"/>
      <c r="UUK15" s="535"/>
      <c r="UUL15" s="535"/>
      <c r="UUM15" s="535"/>
      <c r="UUN15" s="535"/>
      <c r="UUO15" s="535"/>
      <c r="UUP15" s="535"/>
      <c r="UUQ15" s="535"/>
      <c r="UUR15" s="535"/>
      <c r="UUS15" s="535"/>
      <c r="UUT15" s="535"/>
      <c r="UUU15" s="535"/>
      <c r="UUV15" s="535"/>
      <c r="UUW15" s="535"/>
      <c r="UUX15" s="535"/>
      <c r="UUY15" s="535"/>
      <c r="UUZ15" s="535"/>
      <c r="UVA15" s="535"/>
      <c r="UVB15" s="535"/>
      <c r="UVC15" s="535"/>
      <c r="UVD15" s="535"/>
      <c r="UVE15" s="535"/>
      <c r="UVF15" s="535"/>
      <c r="UVG15" s="535"/>
      <c r="UVH15" s="535"/>
      <c r="UVI15" s="535"/>
      <c r="UVJ15" s="535"/>
      <c r="UVK15" s="535"/>
      <c r="UVL15" s="535"/>
      <c r="UVM15" s="535"/>
      <c r="UVN15" s="535"/>
      <c r="UVO15" s="535"/>
      <c r="UVP15" s="535"/>
      <c r="UVQ15" s="535"/>
      <c r="UVR15" s="535"/>
      <c r="UVS15" s="535"/>
      <c r="UVT15" s="535"/>
      <c r="UVU15" s="535"/>
      <c r="UVV15" s="535"/>
      <c r="UVW15" s="535"/>
      <c r="UVX15" s="535"/>
      <c r="UVY15" s="535"/>
      <c r="UVZ15" s="535"/>
      <c r="UWA15" s="535"/>
      <c r="UWB15" s="535"/>
      <c r="UWC15" s="535"/>
      <c r="UWD15" s="535"/>
      <c r="UWE15" s="535"/>
      <c r="UWF15" s="535"/>
      <c r="UWG15" s="535"/>
      <c r="UWH15" s="535"/>
      <c r="UWI15" s="535"/>
      <c r="UWJ15" s="535"/>
      <c r="UWK15" s="535"/>
      <c r="UWL15" s="535"/>
      <c r="UWM15" s="535"/>
      <c r="UWN15" s="535"/>
      <c r="UWO15" s="535"/>
      <c r="UWP15" s="535"/>
      <c r="UWQ15" s="535"/>
      <c r="UWR15" s="535"/>
      <c r="UWS15" s="535"/>
      <c r="UWT15" s="535"/>
      <c r="UWU15" s="535"/>
      <c r="UWV15" s="535"/>
      <c r="UWW15" s="535"/>
      <c r="UWX15" s="535"/>
      <c r="UWY15" s="535"/>
      <c r="UWZ15" s="535"/>
      <c r="UXA15" s="535"/>
      <c r="UXB15" s="535"/>
      <c r="UXC15" s="535"/>
      <c r="UXD15" s="535"/>
      <c r="UXE15" s="535"/>
      <c r="UXF15" s="535"/>
      <c r="UXG15" s="535"/>
      <c r="UXH15" s="535"/>
      <c r="UXI15" s="535"/>
      <c r="UXJ15" s="535"/>
      <c r="UXK15" s="535"/>
      <c r="UXL15" s="535"/>
      <c r="UXM15" s="535"/>
      <c r="UXN15" s="535"/>
      <c r="UXO15" s="535"/>
      <c r="UXP15" s="535"/>
      <c r="UXQ15" s="535"/>
      <c r="UXR15" s="535"/>
      <c r="UXS15" s="535"/>
      <c r="UXT15" s="535"/>
      <c r="UXU15" s="535"/>
      <c r="UXV15" s="535"/>
      <c r="UXW15" s="535"/>
      <c r="UXX15" s="535"/>
      <c r="UXY15" s="535"/>
      <c r="UXZ15" s="535"/>
      <c r="UYA15" s="535"/>
      <c r="UYB15" s="535"/>
      <c r="UYC15" s="535"/>
      <c r="UYD15" s="535"/>
      <c r="UYE15" s="535"/>
      <c r="UYF15" s="535"/>
      <c r="UYG15" s="535"/>
      <c r="UYH15" s="535"/>
      <c r="UYI15" s="535"/>
      <c r="UYJ15" s="535"/>
      <c r="UYK15" s="535"/>
      <c r="UYL15" s="535"/>
      <c r="UYM15" s="535"/>
      <c r="UYN15" s="535"/>
      <c r="UYO15" s="535"/>
      <c r="UYP15" s="535"/>
      <c r="UYQ15" s="535"/>
      <c r="UYR15" s="535"/>
      <c r="UYS15" s="535"/>
      <c r="UYT15" s="535"/>
      <c r="UYU15" s="535"/>
      <c r="UYV15" s="535"/>
      <c r="UYW15" s="535"/>
      <c r="UYX15" s="535"/>
      <c r="UYY15" s="535"/>
      <c r="UYZ15" s="535"/>
      <c r="UZA15" s="535"/>
      <c r="UZB15" s="535"/>
      <c r="UZC15" s="535"/>
      <c r="UZD15" s="535"/>
      <c r="UZE15" s="535"/>
      <c r="UZF15" s="535"/>
      <c r="UZG15" s="535"/>
      <c r="UZH15" s="535"/>
      <c r="UZI15" s="535"/>
      <c r="UZJ15" s="535"/>
      <c r="UZK15" s="535"/>
      <c r="UZL15" s="535"/>
      <c r="UZM15" s="535"/>
      <c r="UZN15" s="535"/>
      <c r="UZO15" s="535"/>
      <c r="UZP15" s="535"/>
      <c r="UZQ15" s="535"/>
      <c r="UZR15" s="535"/>
      <c r="UZS15" s="535"/>
      <c r="UZT15" s="535"/>
      <c r="UZU15" s="535"/>
      <c r="UZV15" s="535"/>
      <c r="UZW15" s="535"/>
      <c r="UZX15" s="535"/>
      <c r="UZY15" s="535"/>
      <c r="UZZ15" s="535"/>
      <c r="VAA15" s="535"/>
      <c r="VAB15" s="535"/>
      <c r="VAC15" s="535"/>
      <c r="VAD15" s="535"/>
      <c r="VAE15" s="535"/>
      <c r="VAF15" s="535"/>
      <c r="VAG15" s="535"/>
      <c r="VAH15" s="535"/>
      <c r="VAI15" s="535"/>
      <c r="VAJ15" s="535"/>
      <c r="VAK15" s="535"/>
      <c r="VAL15" s="535"/>
      <c r="VAM15" s="535"/>
      <c r="VAN15" s="535"/>
      <c r="VAO15" s="535"/>
      <c r="VAP15" s="535"/>
      <c r="VAQ15" s="535"/>
      <c r="VAR15" s="535"/>
      <c r="VAS15" s="535"/>
      <c r="VAT15" s="535"/>
      <c r="VAU15" s="535"/>
      <c r="VAV15" s="535"/>
      <c r="VAW15" s="535"/>
      <c r="VAX15" s="535"/>
      <c r="VAY15" s="535"/>
      <c r="VAZ15" s="535"/>
      <c r="VBA15" s="535"/>
      <c r="VBB15" s="535"/>
      <c r="VBC15" s="535"/>
      <c r="VBD15" s="535"/>
      <c r="VBE15" s="535"/>
      <c r="VBF15" s="535"/>
      <c r="VBG15" s="535"/>
      <c r="VBH15" s="535"/>
      <c r="VBI15" s="535"/>
      <c r="VBJ15" s="535"/>
      <c r="VBK15" s="535"/>
      <c r="VBL15" s="535"/>
      <c r="VBM15" s="535"/>
      <c r="VBN15" s="535"/>
      <c r="VBO15" s="535"/>
      <c r="VBP15" s="535"/>
      <c r="VBQ15" s="535"/>
      <c r="VBR15" s="535"/>
      <c r="VBS15" s="535"/>
      <c r="VBT15" s="535"/>
      <c r="VBU15" s="535"/>
      <c r="VBV15" s="535"/>
      <c r="VBW15" s="535"/>
      <c r="VBX15" s="535"/>
      <c r="VBY15" s="535"/>
      <c r="VBZ15" s="535"/>
      <c r="VCA15" s="535"/>
      <c r="VCB15" s="535"/>
      <c r="VCC15" s="535"/>
      <c r="VCD15" s="535"/>
      <c r="VCE15" s="535"/>
      <c r="VCF15" s="535"/>
      <c r="VCG15" s="535"/>
      <c r="VCH15" s="535"/>
      <c r="VCI15" s="535"/>
      <c r="VCJ15" s="535"/>
      <c r="VCK15" s="535"/>
      <c r="VCL15" s="535"/>
      <c r="VCM15" s="535"/>
      <c r="VCN15" s="535"/>
      <c r="VCO15" s="535"/>
      <c r="VCP15" s="535"/>
      <c r="VCQ15" s="535"/>
      <c r="VCR15" s="535"/>
      <c r="VCS15" s="535"/>
      <c r="VCT15" s="535"/>
      <c r="VCU15" s="535"/>
      <c r="VCV15" s="535"/>
      <c r="VCW15" s="535"/>
      <c r="VCX15" s="535"/>
      <c r="VCY15" s="535"/>
      <c r="VCZ15" s="535"/>
      <c r="VDA15" s="535"/>
      <c r="VDB15" s="535"/>
      <c r="VDC15" s="535"/>
      <c r="VDD15" s="535"/>
      <c r="VDE15" s="535"/>
      <c r="VDF15" s="535"/>
      <c r="VDG15" s="535"/>
      <c r="VDH15" s="535"/>
      <c r="VDI15" s="535"/>
      <c r="VDJ15" s="535"/>
      <c r="VDK15" s="535"/>
      <c r="VDL15" s="535"/>
      <c r="VDM15" s="535"/>
      <c r="VDN15" s="535"/>
      <c r="VDO15" s="535"/>
      <c r="VDP15" s="535"/>
      <c r="VDQ15" s="535"/>
      <c r="VDR15" s="535"/>
      <c r="VDS15" s="535"/>
      <c r="VDT15" s="535"/>
      <c r="VDU15" s="535"/>
      <c r="VDV15" s="535"/>
      <c r="VDW15" s="535"/>
      <c r="VDX15" s="535"/>
      <c r="VDY15" s="535"/>
      <c r="VDZ15" s="535"/>
      <c r="VEA15" s="535"/>
      <c r="VEB15" s="535"/>
      <c r="VEC15" s="535"/>
      <c r="VED15" s="535"/>
      <c r="VEE15" s="535"/>
      <c r="VEF15" s="535"/>
      <c r="VEG15" s="535"/>
      <c r="VEH15" s="535"/>
      <c r="VEI15" s="535"/>
      <c r="VEJ15" s="535"/>
      <c r="VEK15" s="535"/>
      <c r="VEL15" s="535"/>
      <c r="VEM15" s="535"/>
      <c r="VEN15" s="535"/>
      <c r="VEO15" s="535"/>
      <c r="VEP15" s="535"/>
      <c r="VEQ15" s="535"/>
      <c r="VER15" s="535"/>
      <c r="VES15" s="535"/>
      <c r="VET15" s="535"/>
      <c r="VEU15" s="535"/>
      <c r="VEV15" s="535"/>
      <c r="VEW15" s="535"/>
      <c r="VEX15" s="535"/>
      <c r="VEY15" s="535"/>
      <c r="VEZ15" s="535"/>
      <c r="VFA15" s="535"/>
      <c r="VFB15" s="535"/>
      <c r="VFC15" s="535"/>
      <c r="VFD15" s="535"/>
      <c r="VFE15" s="535"/>
      <c r="VFF15" s="535"/>
      <c r="VFG15" s="535"/>
      <c r="VFH15" s="535"/>
      <c r="VFI15" s="535"/>
      <c r="VFJ15" s="535"/>
      <c r="VFK15" s="535"/>
      <c r="VFL15" s="535"/>
      <c r="VFM15" s="535"/>
      <c r="VFN15" s="535"/>
      <c r="VFO15" s="535"/>
      <c r="VFP15" s="535"/>
      <c r="VFQ15" s="535"/>
      <c r="VFR15" s="535"/>
      <c r="VFS15" s="535"/>
      <c r="VFT15" s="535"/>
      <c r="VFU15" s="535"/>
      <c r="VFV15" s="535"/>
      <c r="VFW15" s="535"/>
      <c r="VFX15" s="535"/>
      <c r="VFY15" s="535"/>
      <c r="VFZ15" s="535"/>
      <c r="VGA15" s="535"/>
      <c r="VGB15" s="535"/>
      <c r="VGC15" s="535"/>
      <c r="VGD15" s="535"/>
      <c r="VGE15" s="535"/>
      <c r="VGF15" s="535"/>
      <c r="VGG15" s="535"/>
      <c r="VGH15" s="535"/>
      <c r="VGI15" s="535"/>
      <c r="VGJ15" s="535"/>
      <c r="VGK15" s="535"/>
      <c r="VGL15" s="535"/>
      <c r="VGM15" s="535"/>
      <c r="VGN15" s="535"/>
      <c r="VGO15" s="535"/>
      <c r="VGP15" s="535"/>
      <c r="VGQ15" s="535"/>
      <c r="VGR15" s="535"/>
      <c r="VGS15" s="535"/>
      <c r="VGT15" s="535"/>
      <c r="VGU15" s="535"/>
      <c r="VGV15" s="535"/>
      <c r="VGW15" s="535"/>
      <c r="VGX15" s="535"/>
      <c r="VGY15" s="535"/>
      <c r="VGZ15" s="535"/>
      <c r="VHA15" s="535"/>
      <c r="VHB15" s="535"/>
      <c r="VHC15" s="535"/>
      <c r="VHD15" s="535"/>
      <c r="VHE15" s="535"/>
      <c r="VHF15" s="535"/>
      <c r="VHG15" s="535"/>
      <c r="VHH15" s="535"/>
      <c r="VHI15" s="535"/>
      <c r="VHJ15" s="535"/>
      <c r="VHK15" s="535"/>
      <c r="VHL15" s="535"/>
      <c r="VHM15" s="535"/>
      <c r="VHN15" s="535"/>
      <c r="VHO15" s="535"/>
      <c r="VHP15" s="535"/>
      <c r="VHQ15" s="535"/>
      <c r="VHR15" s="535"/>
      <c r="VHS15" s="535"/>
      <c r="VHT15" s="535"/>
      <c r="VHU15" s="535"/>
      <c r="VHV15" s="535"/>
      <c r="VHW15" s="535"/>
      <c r="VHX15" s="535"/>
      <c r="VHY15" s="535"/>
      <c r="VHZ15" s="535"/>
      <c r="VIA15" s="535"/>
      <c r="VIB15" s="535"/>
      <c r="VIC15" s="535"/>
      <c r="VID15" s="535"/>
      <c r="VIE15" s="535"/>
      <c r="VIF15" s="535"/>
      <c r="VIG15" s="535"/>
      <c r="VIH15" s="535"/>
      <c r="VII15" s="535"/>
      <c r="VIJ15" s="535"/>
      <c r="VIK15" s="535"/>
      <c r="VIL15" s="535"/>
      <c r="VIM15" s="535"/>
      <c r="VIN15" s="535"/>
      <c r="VIO15" s="535"/>
      <c r="VIP15" s="535"/>
      <c r="VIQ15" s="535"/>
      <c r="VIR15" s="535"/>
      <c r="VIS15" s="535"/>
      <c r="VIT15" s="535"/>
      <c r="VIU15" s="535"/>
      <c r="VIV15" s="535"/>
      <c r="VIW15" s="535"/>
      <c r="VIX15" s="535"/>
      <c r="VIY15" s="535"/>
      <c r="VIZ15" s="535"/>
      <c r="VJA15" s="535"/>
      <c r="VJB15" s="535"/>
      <c r="VJC15" s="535"/>
      <c r="VJD15" s="535"/>
      <c r="VJE15" s="535"/>
      <c r="VJF15" s="535"/>
      <c r="VJG15" s="535"/>
      <c r="VJH15" s="535"/>
      <c r="VJI15" s="535"/>
      <c r="VJJ15" s="535"/>
      <c r="VJK15" s="535"/>
      <c r="VJL15" s="535"/>
      <c r="VJM15" s="535"/>
      <c r="VJN15" s="535"/>
      <c r="VJO15" s="535"/>
      <c r="VJP15" s="535"/>
      <c r="VJQ15" s="535"/>
      <c r="VJR15" s="535"/>
      <c r="VJS15" s="535"/>
      <c r="VJT15" s="535"/>
      <c r="VJU15" s="535"/>
      <c r="VJV15" s="535"/>
      <c r="VJW15" s="535"/>
      <c r="VJX15" s="535"/>
      <c r="VJY15" s="535"/>
      <c r="VJZ15" s="535"/>
      <c r="VKA15" s="535"/>
      <c r="VKB15" s="535"/>
      <c r="VKC15" s="535"/>
      <c r="VKD15" s="535"/>
      <c r="VKE15" s="535"/>
      <c r="VKF15" s="535"/>
      <c r="VKG15" s="535"/>
      <c r="VKH15" s="535"/>
      <c r="VKI15" s="535"/>
      <c r="VKJ15" s="535"/>
      <c r="VKK15" s="535"/>
      <c r="VKL15" s="535"/>
      <c r="VKM15" s="535"/>
      <c r="VKN15" s="535"/>
      <c r="VKO15" s="535"/>
      <c r="VKP15" s="535"/>
      <c r="VKQ15" s="535"/>
      <c r="VKR15" s="535"/>
      <c r="VKS15" s="535"/>
      <c r="VKT15" s="535"/>
      <c r="VKU15" s="535"/>
      <c r="VKV15" s="535"/>
      <c r="VKW15" s="535"/>
      <c r="VKX15" s="535"/>
      <c r="VKY15" s="535"/>
      <c r="VKZ15" s="535"/>
      <c r="VLA15" s="535"/>
      <c r="VLB15" s="535"/>
      <c r="VLC15" s="535"/>
      <c r="VLD15" s="535"/>
      <c r="VLE15" s="535"/>
      <c r="VLF15" s="535"/>
      <c r="VLG15" s="535"/>
      <c r="VLH15" s="535"/>
      <c r="VLI15" s="535"/>
      <c r="VLJ15" s="535"/>
      <c r="VLK15" s="535"/>
      <c r="VLL15" s="535"/>
      <c r="VLM15" s="535"/>
      <c r="VLN15" s="535"/>
      <c r="VLO15" s="535"/>
      <c r="VLP15" s="535"/>
      <c r="VLQ15" s="535"/>
      <c r="VLR15" s="535"/>
      <c r="VLS15" s="535"/>
      <c r="VLT15" s="535"/>
      <c r="VLU15" s="535"/>
      <c r="VLV15" s="535"/>
      <c r="VLW15" s="535"/>
      <c r="VLX15" s="535"/>
      <c r="VLY15" s="535"/>
      <c r="VLZ15" s="535"/>
      <c r="VMA15" s="535"/>
      <c r="VMB15" s="535"/>
      <c r="VMC15" s="535"/>
      <c r="VMD15" s="535"/>
      <c r="VME15" s="535"/>
      <c r="VMF15" s="535"/>
      <c r="VMG15" s="535"/>
      <c r="VMH15" s="535"/>
      <c r="VMI15" s="535"/>
      <c r="VMJ15" s="535"/>
      <c r="VMK15" s="535"/>
      <c r="VML15" s="535"/>
      <c r="VMM15" s="535"/>
      <c r="VMN15" s="535"/>
      <c r="VMO15" s="535"/>
      <c r="VMP15" s="535"/>
      <c r="VMQ15" s="535"/>
      <c r="VMR15" s="535"/>
      <c r="VMS15" s="535"/>
      <c r="VMT15" s="535"/>
      <c r="VMU15" s="535"/>
      <c r="VMV15" s="535"/>
      <c r="VMW15" s="535"/>
      <c r="VMX15" s="535"/>
      <c r="VMY15" s="535"/>
      <c r="VMZ15" s="535"/>
      <c r="VNA15" s="535"/>
      <c r="VNB15" s="535"/>
      <c r="VNC15" s="535"/>
      <c r="VND15" s="535"/>
      <c r="VNE15" s="535"/>
      <c r="VNF15" s="535"/>
      <c r="VNG15" s="535"/>
      <c r="VNH15" s="535"/>
      <c r="VNI15" s="535"/>
      <c r="VNJ15" s="535"/>
      <c r="VNK15" s="535"/>
      <c r="VNL15" s="535"/>
      <c r="VNM15" s="535"/>
      <c r="VNN15" s="535"/>
      <c r="VNO15" s="535"/>
      <c r="VNP15" s="535"/>
      <c r="VNQ15" s="535"/>
      <c r="VNR15" s="535"/>
      <c r="VNS15" s="535"/>
      <c r="VNT15" s="535"/>
      <c r="VNU15" s="535"/>
      <c r="VNV15" s="535"/>
      <c r="VNW15" s="535"/>
      <c r="VNX15" s="535"/>
      <c r="VNY15" s="535"/>
      <c r="VNZ15" s="535"/>
      <c r="VOA15" s="535"/>
      <c r="VOB15" s="535"/>
      <c r="VOC15" s="535"/>
      <c r="VOD15" s="535"/>
      <c r="VOE15" s="535"/>
      <c r="VOF15" s="535"/>
      <c r="VOG15" s="535"/>
      <c r="VOH15" s="535"/>
      <c r="VOI15" s="535"/>
      <c r="VOJ15" s="535"/>
      <c r="VOK15" s="535"/>
      <c r="VOL15" s="535"/>
      <c r="VOM15" s="535"/>
      <c r="VON15" s="535"/>
      <c r="VOO15" s="535"/>
      <c r="VOP15" s="535"/>
      <c r="VOQ15" s="535"/>
      <c r="VOR15" s="535"/>
      <c r="VOS15" s="535"/>
      <c r="VOT15" s="535"/>
      <c r="VOU15" s="535"/>
      <c r="VOV15" s="535"/>
      <c r="VOW15" s="535"/>
      <c r="VOX15" s="535"/>
      <c r="VOY15" s="535"/>
      <c r="VOZ15" s="535"/>
      <c r="VPA15" s="535"/>
      <c r="VPB15" s="535"/>
      <c r="VPC15" s="535"/>
      <c r="VPD15" s="535"/>
      <c r="VPE15" s="535"/>
      <c r="VPF15" s="535"/>
      <c r="VPG15" s="535"/>
      <c r="VPH15" s="535"/>
      <c r="VPI15" s="535"/>
      <c r="VPJ15" s="535"/>
      <c r="VPK15" s="535"/>
      <c r="VPL15" s="535"/>
      <c r="VPM15" s="535"/>
      <c r="VPN15" s="535"/>
      <c r="VPO15" s="535"/>
      <c r="VPP15" s="535"/>
      <c r="VPQ15" s="535"/>
      <c r="VPR15" s="535"/>
      <c r="VPS15" s="535"/>
      <c r="VPT15" s="535"/>
      <c r="VPU15" s="535"/>
      <c r="VPV15" s="535"/>
      <c r="VPW15" s="535"/>
      <c r="VPX15" s="535"/>
      <c r="VPY15" s="535"/>
      <c r="VPZ15" s="535"/>
      <c r="VQA15" s="535"/>
      <c r="VQB15" s="535"/>
      <c r="VQC15" s="535"/>
      <c r="VQD15" s="535"/>
      <c r="VQE15" s="535"/>
      <c r="VQF15" s="535"/>
      <c r="VQG15" s="535"/>
      <c r="VQH15" s="535"/>
      <c r="VQI15" s="535"/>
      <c r="VQJ15" s="535"/>
      <c r="VQK15" s="535"/>
      <c r="VQL15" s="535"/>
      <c r="VQM15" s="535"/>
      <c r="VQN15" s="535"/>
      <c r="VQO15" s="535"/>
      <c r="VQP15" s="535"/>
      <c r="VQQ15" s="535"/>
      <c r="VQR15" s="535"/>
      <c r="VQS15" s="535"/>
      <c r="VQT15" s="535"/>
      <c r="VQU15" s="535"/>
      <c r="VQV15" s="535"/>
      <c r="VQW15" s="535"/>
      <c r="VQX15" s="535"/>
      <c r="VQY15" s="535"/>
      <c r="VQZ15" s="535"/>
      <c r="VRA15" s="535"/>
      <c r="VRB15" s="535"/>
      <c r="VRC15" s="535"/>
      <c r="VRD15" s="535"/>
      <c r="VRE15" s="535"/>
      <c r="VRF15" s="535"/>
      <c r="VRG15" s="535"/>
      <c r="VRH15" s="535"/>
      <c r="VRI15" s="535"/>
      <c r="VRJ15" s="535"/>
      <c r="VRK15" s="535"/>
      <c r="VRL15" s="535"/>
      <c r="VRM15" s="535"/>
      <c r="VRN15" s="535"/>
      <c r="VRO15" s="535"/>
      <c r="VRP15" s="535"/>
      <c r="VRQ15" s="535"/>
      <c r="VRR15" s="535"/>
      <c r="VRS15" s="535"/>
      <c r="VRT15" s="535"/>
      <c r="VRU15" s="535"/>
      <c r="VRV15" s="535"/>
      <c r="VRW15" s="535"/>
      <c r="VRX15" s="535"/>
      <c r="VRY15" s="535"/>
      <c r="VRZ15" s="535"/>
      <c r="VSA15" s="535"/>
      <c r="VSB15" s="535"/>
      <c r="VSC15" s="535"/>
      <c r="VSD15" s="535"/>
      <c r="VSE15" s="535"/>
      <c r="VSF15" s="535"/>
      <c r="VSG15" s="535"/>
      <c r="VSH15" s="535"/>
      <c r="VSI15" s="535"/>
      <c r="VSJ15" s="535"/>
      <c r="VSK15" s="535"/>
      <c r="VSL15" s="535"/>
      <c r="VSM15" s="535"/>
      <c r="VSN15" s="535"/>
      <c r="VSO15" s="535"/>
      <c r="VSP15" s="535"/>
      <c r="VSQ15" s="535"/>
      <c r="VSR15" s="535"/>
      <c r="VSS15" s="535"/>
      <c r="VST15" s="535"/>
      <c r="VSU15" s="535"/>
      <c r="VSV15" s="535"/>
      <c r="VSW15" s="535"/>
      <c r="VSX15" s="535"/>
      <c r="VSY15" s="535"/>
      <c r="VSZ15" s="535"/>
      <c r="VTA15" s="535"/>
      <c r="VTB15" s="535"/>
      <c r="VTC15" s="535"/>
      <c r="VTD15" s="535"/>
      <c r="VTE15" s="535"/>
      <c r="VTF15" s="535"/>
      <c r="VTG15" s="535"/>
      <c r="VTH15" s="535"/>
      <c r="VTI15" s="535"/>
      <c r="VTJ15" s="535"/>
      <c r="VTK15" s="535"/>
      <c r="VTL15" s="535"/>
      <c r="VTM15" s="535"/>
      <c r="VTN15" s="535"/>
      <c r="VTO15" s="535"/>
      <c r="VTP15" s="535"/>
      <c r="VTQ15" s="535"/>
      <c r="VTR15" s="535"/>
      <c r="VTS15" s="535"/>
      <c r="VTT15" s="535"/>
      <c r="VTU15" s="535"/>
      <c r="VTV15" s="535"/>
      <c r="VTW15" s="535"/>
      <c r="VTX15" s="535"/>
      <c r="VTY15" s="535"/>
      <c r="VTZ15" s="535"/>
      <c r="VUA15" s="535"/>
      <c r="VUB15" s="535"/>
      <c r="VUC15" s="535"/>
      <c r="VUD15" s="535"/>
      <c r="VUE15" s="535"/>
      <c r="VUF15" s="535"/>
      <c r="VUG15" s="535"/>
      <c r="VUH15" s="535"/>
      <c r="VUI15" s="535"/>
      <c r="VUJ15" s="535"/>
      <c r="VUK15" s="535"/>
      <c r="VUL15" s="535"/>
      <c r="VUM15" s="535"/>
      <c r="VUN15" s="535"/>
      <c r="VUO15" s="535"/>
      <c r="VUP15" s="535"/>
      <c r="VUQ15" s="535"/>
      <c r="VUR15" s="535"/>
      <c r="VUS15" s="535"/>
      <c r="VUT15" s="535"/>
      <c r="VUU15" s="535"/>
      <c r="VUV15" s="535"/>
      <c r="VUW15" s="535"/>
      <c r="VUX15" s="535"/>
      <c r="VUY15" s="535"/>
      <c r="VUZ15" s="535"/>
      <c r="VVA15" s="535"/>
      <c r="VVB15" s="535"/>
      <c r="VVC15" s="535"/>
      <c r="VVD15" s="535"/>
      <c r="VVE15" s="535"/>
      <c r="VVF15" s="535"/>
      <c r="VVG15" s="535"/>
      <c r="VVH15" s="535"/>
      <c r="VVI15" s="535"/>
      <c r="VVJ15" s="535"/>
      <c r="VVK15" s="535"/>
      <c r="VVL15" s="535"/>
      <c r="VVM15" s="535"/>
      <c r="VVN15" s="535"/>
      <c r="VVO15" s="535"/>
      <c r="VVP15" s="535"/>
      <c r="VVQ15" s="535"/>
      <c r="VVR15" s="535"/>
      <c r="VVS15" s="535"/>
      <c r="VVT15" s="535"/>
      <c r="VVU15" s="535"/>
      <c r="VVV15" s="535"/>
      <c r="VVW15" s="535"/>
      <c r="VVX15" s="535"/>
      <c r="VVY15" s="535"/>
      <c r="VVZ15" s="535"/>
      <c r="VWA15" s="535"/>
      <c r="VWB15" s="535"/>
      <c r="VWC15" s="535"/>
      <c r="VWD15" s="535"/>
      <c r="VWE15" s="535"/>
      <c r="VWF15" s="535"/>
      <c r="VWG15" s="535"/>
      <c r="VWH15" s="535"/>
      <c r="VWI15" s="535"/>
      <c r="VWJ15" s="535"/>
      <c r="VWK15" s="535"/>
      <c r="VWL15" s="535"/>
      <c r="VWM15" s="535"/>
      <c r="VWN15" s="535"/>
      <c r="VWO15" s="535"/>
      <c r="VWP15" s="535"/>
      <c r="VWQ15" s="535"/>
      <c r="VWR15" s="535"/>
      <c r="VWS15" s="535"/>
      <c r="VWT15" s="535"/>
      <c r="VWU15" s="535"/>
      <c r="VWV15" s="535"/>
      <c r="VWW15" s="535"/>
      <c r="VWX15" s="535"/>
      <c r="VWY15" s="535"/>
      <c r="VWZ15" s="535"/>
      <c r="VXA15" s="535"/>
      <c r="VXB15" s="535"/>
      <c r="VXC15" s="535"/>
      <c r="VXD15" s="535"/>
      <c r="VXE15" s="535"/>
      <c r="VXF15" s="535"/>
      <c r="VXG15" s="535"/>
      <c r="VXH15" s="535"/>
      <c r="VXI15" s="535"/>
      <c r="VXJ15" s="535"/>
      <c r="VXK15" s="535"/>
      <c r="VXL15" s="535"/>
      <c r="VXM15" s="535"/>
      <c r="VXN15" s="535"/>
      <c r="VXO15" s="535"/>
      <c r="VXP15" s="535"/>
      <c r="VXQ15" s="535"/>
      <c r="VXR15" s="535"/>
      <c r="VXS15" s="535"/>
      <c r="VXT15" s="535"/>
      <c r="VXU15" s="535"/>
      <c r="VXV15" s="535"/>
      <c r="VXW15" s="535"/>
      <c r="VXX15" s="535"/>
      <c r="VXY15" s="535"/>
      <c r="VXZ15" s="535"/>
      <c r="VYA15" s="535"/>
      <c r="VYB15" s="535"/>
      <c r="VYC15" s="535"/>
      <c r="VYD15" s="535"/>
      <c r="VYE15" s="535"/>
      <c r="VYF15" s="535"/>
      <c r="VYG15" s="535"/>
      <c r="VYH15" s="535"/>
      <c r="VYI15" s="535"/>
      <c r="VYJ15" s="535"/>
      <c r="VYK15" s="535"/>
      <c r="VYL15" s="535"/>
      <c r="VYM15" s="535"/>
      <c r="VYN15" s="535"/>
      <c r="VYO15" s="535"/>
      <c r="VYP15" s="535"/>
      <c r="VYQ15" s="535"/>
      <c r="VYR15" s="535"/>
      <c r="VYS15" s="535"/>
      <c r="VYT15" s="535"/>
      <c r="VYU15" s="535"/>
      <c r="VYV15" s="535"/>
      <c r="VYW15" s="535"/>
      <c r="VYX15" s="535"/>
      <c r="VYY15" s="535"/>
      <c r="VYZ15" s="535"/>
      <c r="VZA15" s="535"/>
      <c r="VZB15" s="535"/>
      <c r="VZC15" s="535"/>
      <c r="VZD15" s="535"/>
      <c r="VZE15" s="535"/>
      <c r="VZF15" s="535"/>
      <c r="VZG15" s="535"/>
      <c r="VZH15" s="535"/>
      <c r="VZI15" s="535"/>
      <c r="VZJ15" s="535"/>
      <c r="VZK15" s="535"/>
      <c r="VZL15" s="535"/>
      <c r="VZM15" s="535"/>
      <c r="VZN15" s="535"/>
      <c r="VZO15" s="535"/>
      <c r="VZP15" s="535"/>
      <c r="VZQ15" s="535"/>
      <c r="VZR15" s="535"/>
      <c r="VZS15" s="535"/>
      <c r="VZT15" s="535"/>
      <c r="VZU15" s="535"/>
      <c r="VZV15" s="535"/>
      <c r="VZW15" s="535"/>
      <c r="VZX15" s="535"/>
      <c r="VZY15" s="535"/>
      <c r="VZZ15" s="535"/>
      <c r="WAA15" s="535"/>
      <c r="WAB15" s="535"/>
      <c r="WAC15" s="535"/>
      <c r="WAD15" s="535"/>
      <c r="WAE15" s="535"/>
      <c r="WAF15" s="535"/>
      <c r="WAG15" s="535"/>
      <c r="WAH15" s="535"/>
      <c r="WAI15" s="535"/>
      <c r="WAJ15" s="535"/>
      <c r="WAK15" s="535"/>
      <c r="WAL15" s="535"/>
      <c r="WAM15" s="535"/>
      <c r="WAN15" s="535"/>
      <c r="WAO15" s="535"/>
      <c r="WAP15" s="535"/>
      <c r="WAQ15" s="535"/>
      <c r="WAR15" s="535"/>
      <c r="WAS15" s="535"/>
      <c r="WAT15" s="535"/>
      <c r="WAU15" s="535"/>
      <c r="WAV15" s="535"/>
      <c r="WAW15" s="535"/>
      <c r="WAX15" s="535"/>
      <c r="WAY15" s="535"/>
      <c r="WAZ15" s="535"/>
      <c r="WBA15" s="535"/>
      <c r="WBB15" s="535"/>
      <c r="WBC15" s="535"/>
      <c r="WBD15" s="535"/>
      <c r="WBE15" s="535"/>
      <c r="WBF15" s="535"/>
      <c r="WBG15" s="535"/>
      <c r="WBH15" s="535"/>
      <c r="WBI15" s="535"/>
      <c r="WBJ15" s="535"/>
      <c r="WBK15" s="535"/>
      <c r="WBL15" s="535"/>
      <c r="WBM15" s="535"/>
      <c r="WBN15" s="535"/>
      <c r="WBO15" s="535"/>
      <c r="WBP15" s="535"/>
      <c r="WBQ15" s="535"/>
      <c r="WBR15" s="535"/>
      <c r="WBS15" s="535"/>
      <c r="WBT15" s="535"/>
      <c r="WBU15" s="535"/>
      <c r="WBV15" s="535"/>
      <c r="WBW15" s="535"/>
      <c r="WBX15" s="535"/>
      <c r="WBY15" s="535"/>
      <c r="WBZ15" s="535"/>
      <c r="WCA15" s="535"/>
      <c r="WCB15" s="535"/>
      <c r="WCC15" s="535"/>
      <c r="WCD15" s="535"/>
      <c r="WCE15" s="535"/>
      <c r="WCF15" s="535"/>
      <c r="WCG15" s="535"/>
      <c r="WCH15" s="535"/>
      <c r="WCI15" s="535"/>
      <c r="WCJ15" s="535"/>
      <c r="WCK15" s="535"/>
      <c r="WCL15" s="535"/>
      <c r="WCM15" s="535"/>
      <c r="WCN15" s="535"/>
      <c r="WCO15" s="535"/>
      <c r="WCP15" s="535"/>
      <c r="WCQ15" s="535"/>
      <c r="WCR15" s="535"/>
      <c r="WCS15" s="535"/>
      <c r="WCT15" s="535"/>
      <c r="WCU15" s="535"/>
      <c r="WCV15" s="535"/>
      <c r="WCW15" s="535"/>
      <c r="WCX15" s="535"/>
      <c r="WCY15" s="535"/>
      <c r="WCZ15" s="535"/>
      <c r="WDA15" s="535"/>
      <c r="WDB15" s="535"/>
      <c r="WDC15" s="535"/>
      <c r="WDD15" s="535"/>
      <c r="WDE15" s="535"/>
      <c r="WDF15" s="535"/>
      <c r="WDG15" s="535"/>
      <c r="WDH15" s="535"/>
      <c r="WDI15" s="535"/>
      <c r="WDJ15" s="535"/>
      <c r="WDK15" s="535"/>
      <c r="WDL15" s="535"/>
      <c r="WDM15" s="535"/>
      <c r="WDN15" s="535"/>
      <c r="WDO15" s="535"/>
      <c r="WDP15" s="535"/>
      <c r="WDQ15" s="535"/>
      <c r="WDR15" s="535"/>
      <c r="WDS15" s="535"/>
      <c r="WDT15" s="535"/>
      <c r="WDU15" s="535"/>
      <c r="WDV15" s="535"/>
      <c r="WDW15" s="535"/>
      <c r="WDX15" s="535"/>
      <c r="WDY15" s="535"/>
      <c r="WDZ15" s="535"/>
      <c r="WEA15" s="535"/>
      <c r="WEB15" s="535"/>
      <c r="WEC15" s="535"/>
      <c r="WED15" s="535"/>
      <c r="WEE15" s="535"/>
      <c r="WEF15" s="535"/>
      <c r="WEG15" s="535"/>
      <c r="WEH15" s="535"/>
      <c r="WEI15" s="535"/>
      <c r="WEJ15" s="535"/>
      <c r="WEK15" s="535"/>
      <c r="WEL15" s="535"/>
      <c r="WEM15" s="535"/>
      <c r="WEN15" s="535"/>
      <c r="WEO15" s="535"/>
      <c r="WEP15" s="535"/>
      <c r="WEQ15" s="535"/>
      <c r="WER15" s="535"/>
      <c r="WES15" s="535"/>
      <c r="WET15" s="535"/>
      <c r="WEU15" s="535"/>
      <c r="WEV15" s="535"/>
      <c r="WEW15" s="535"/>
      <c r="WEX15" s="535"/>
      <c r="WEY15" s="535"/>
      <c r="WEZ15" s="535"/>
      <c r="WFA15" s="535"/>
      <c r="WFB15" s="535"/>
      <c r="WFC15" s="535"/>
      <c r="WFD15" s="535"/>
      <c r="WFE15" s="535"/>
      <c r="WFF15" s="535"/>
      <c r="WFG15" s="535"/>
      <c r="WFH15" s="535"/>
      <c r="WFI15" s="535"/>
      <c r="WFJ15" s="535"/>
      <c r="WFK15" s="535"/>
      <c r="WFL15" s="535"/>
      <c r="WFM15" s="535"/>
      <c r="WFN15" s="535"/>
      <c r="WFO15" s="535"/>
      <c r="WFP15" s="535"/>
      <c r="WFQ15" s="535"/>
      <c r="WFR15" s="535"/>
      <c r="WFS15" s="535"/>
      <c r="WFT15" s="535"/>
      <c r="WFU15" s="535"/>
      <c r="WFV15" s="535"/>
      <c r="WFW15" s="535"/>
      <c r="WFX15" s="535"/>
      <c r="WFY15" s="535"/>
      <c r="WFZ15" s="535"/>
      <c r="WGA15" s="535"/>
      <c r="WGB15" s="535"/>
      <c r="WGC15" s="535"/>
      <c r="WGD15" s="535"/>
      <c r="WGE15" s="535"/>
      <c r="WGF15" s="535"/>
      <c r="WGG15" s="535"/>
      <c r="WGH15" s="535"/>
      <c r="WGI15" s="535"/>
      <c r="WGJ15" s="535"/>
      <c r="WGK15" s="535"/>
      <c r="WGL15" s="535"/>
      <c r="WGM15" s="535"/>
      <c r="WGN15" s="535"/>
      <c r="WGO15" s="535"/>
      <c r="WGP15" s="535"/>
      <c r="WGQ15" s="535"/>
      <c r="WGR15" s="535"/>
      <c r="WGS15" s="535"/>
      <c r="WGT15" s="535"/>
      <c r="WGU15" s="535"/>
      <c r="WGV15" s="535"/>
      <c r="WGW15" s="535"/>
      <c r="WGX15" s="535"/>
      <c r="WGY15" s="535"/>
      <c r="WGZ15" s="535"/>
      <c r="WHA15" s="535"/>
      <c r="WHB15" s="535"/>
      <c r="WHC15" s="535"/>
      <c r="WHD15" s="535"/>
      <c r="WHE15" s="535"/>
      <c r="WHF15" s="535"/>
      <c r="WHG15" s="535"/>
      <c r="WHH15" s="535"/>
      <c r="WHI15" s="535"/>
      <c r="WHJ15" s="535"/>
      <c r="WHK15" s="535"/>
      <c r="WHL15" s="535"/>
      <c r="WHM15" s="535"/>
      <c r="WHN15" s="535"/>
      <c r="WHO15" s="535"/>
      <c r="WHP15" s="535"/>
      <c r="WHQ15" s="535"/>
      <c r="WHR15" s="535"/>
      <c r="WHS15" s="535"/>
      <c r="WHT15" s="535"/>
      <c r="WHU15" s="535"/>
      <c r="WHV15" s="535"/>
      <c r="WHW15" s="535"/>
      <c r="WHX15" s="535"/>
      <c r="WHY15" s="535"/>
      <c r="WHZ15" s="535"/>
      <c r="WIA15" s="535"/>
      <c r="WIB15" s="535"/>
      <c r="WIC15" s="535"/>
      <c r="WID15" s="535"/>
      <c r="WIE15" s="535"/>
      <c r="WIF15" s="535"/>
      <c r="WIG15" s="535"/>
      <c r="WIH15" s="535"/>
      <c r="WII15" s="535"/>
      <c r="WIJ15" s="535"/>
      <c r="WIK15" s="535"/>
      <c r="WIL15" s="535"/>
      <c r="WIM15" s="535"/>
      <c r="WIN15" s="535"/>
      <c r="WIO15" s="535"/>
      <c r="WIP15" s="535"/>
      <c r="WIQ15" s="535"/>
      <c r="WIR15" s="535"/>
      <c r="WIS15" s="535"/>
      <c r="WIT15" s="535"/>
      <c r="WIU15" s="535"/>
      <c r="WIV15" s="535"/>
      <c r="WIW15" s="535"/>
      <c r="WIX15" s="535"/>
      <c r="WIY15" s="535"/>
      <c r="WIZ15" s="535"/>
      <c r="WJA15" s="535"/>
      <c r="WJB15" s="535"/>
      <c r="WJC15" s="535"/>
      <c r="WJD15" s="535"/>
      <c r="WJE15" s="535"/>
      <c r="WJF15" s="535"/>
      <c r="WJG15" s="535"/>
      <c r="WJH15" s="535"/>
      <c r="WJI15" s="535"/>
      <c r="WJJ15" s="535"/>
      <c r="WJK15" s="535"/>
      <c r="WJL15" s="535"/>
      <c r="WJM15" s="535"/>
      <c r="WJN15" s="535"/>
      <c r="WJO15" s="535"/>
      <c r="WJP15" s="535"/>
      <c r="WJQ15" s="535"/>
      <c r="WJR15" s="535"/>
      <c r="WJS15" s="535"/>
      <c r="WJT15" s="535"/>
      <c r="WJU15" s="535"/>
      <c r="WJV15" s="535"/>
      <c r="WJW15" s="535"/>
      <c r="WJX15" s="535"/>
      <c r="WJY15" s="535"/>
      <c r="WJZ15" s="535"/>
      <c r="WKA15" s="535"/>
      <c r="WKB15" s="535"/>
      <c r="WKC15" s="535"/>
      <c r="WKD15" s="535"/>
      <c r="WKE15" s="535"/>
      <c r="WKF15" s="535"/>
      <c r="WKG15" s="535"/>
      <c r="WKH15" s="535"/>
      <c r="WKI15" s="535"/>
      <c r="WKJ15" s="535"/>
      <c r="WKK15" s="535"/>
      <c r="WKL15" s="535"/>
      <c r="WKM15" s="535"/>
      <c r="WKN15" s="535"/>
      <c r="WKO15" s="535"/>
      <c r="WKP15" s="535"/>
      <c r="WKQ15" s="535"/>
      <c r="WKR15" s="535"/>
      <c r="WKS15" s="535"/>
      <c r="WKT15" s="535"/>
      <c r="WKU15" s="535"/>
      <c r="WKV15" s="535"/>
      <c r="WKW15" s="535"/>
      <c r="WKX15" s="535"/>
      <c r="WKY15" s="535"/>
      <c r="WKZ15" s="535"/>
      <c r="WLA15" s="535"/>
      <c r="WLB15" s="535"/>
      <c r="WLC15" s="535"/>
      <c r="WLD15" s="535"/>
      <c r="WLE15" s="535"/>
      <c r="WLF15" s="535"/>
      <c r="WLG15" s="535"/>
      <c r="WLH15" s="535"/>
      <c r="WLI15" s="535"/>
      <c r="WLJ15" s="535"/>
      <c r="WLK15" s="535"/>
      <c r="WLL15" s="535"/>
      <c r="WLM15" s="535"/>
      <c r="WLN15" s="535"/>
      <c r="WLO15" s="535"/>
      <c r="WLP15" s="535"/>
      <c r="WLQ15" s="535"/>
      <c r="WLR15" s="535"/>
      <c r="WLS15" s="535"/>
      <c r="WLT15" s="535"/>
      <c r="WLU15" s="535"/>
      <c r="WLV15" s="535"/>
      <c r="WLW15" s="535"/>
      <c r="WLX15" s="535"/>
      <c r="WLY15" s="535"/>
      <c r="WLZ15" s="535"/>
      <c r="WMA15" s="535"/>
      <c r="WMB15" s="535"/>
      <c r="WMC15" s="535"/>
      <c r="WMD15" s="535"/>
      <c r="WME15" s="535"/>
      <c r="WMF15" s="535"/>
      <c r="WMG15" s="535"/>
      <c r="WMH15" s="535"/>
      <c r="WMI15" s="535"/>
      <c r="WMJ15" s="535"/>
      <c r="WMK15" s="535"/>
      <c r="WML15" s="535"/>
      <c r="WMM15" s="535"/>
      <c r="WMN15" s="535"/>
      <c r="WMO15" s="535"/>
      <c r="WMP15" s="535"/>
      <c r="WMQ15" s="535"/>
      <c r="WMR15" s="535"/>
      <c r="WMS15" s="535"/>
      <c r="WMT15" s="535"/>
      <c r="WMU15" s="535"/>
      <c r="WMV15" s="535"/>
      <c r="WMW15" s="535"/>
      <c r="WMX15" s="535"/>
      <c r="WMY15" s="535"/>
      <c r="WMZ15" s="535"/>
      <c r="WNA15" s="535"/>
      <c r="WNB15" s="535"/>
      <c r="WNC15" s="535"/>
      <c r="WND15" s="535"/>
      <c r="WNE15" s="535"/>
      <c r="WNF15" s="535"/>
      <c r="WNG15" s="535"/>
      <c r="WNH15" s="535"/>
      <c r="WNI15" s="535"/>
      <c r="WNJ15" s="535"/>
      <c r="WNK15" s="535"/>
      <c r="WNL15" s="535"/>
      <c r="WNM15" s="535"/>
      <c r="WNN15" s="535"/>
      <c r="WNO15" s="535"/>
      <c r="WNP15" s="535"/>
      <c r="WNQ15" s="535"/>
      <c r="WNR15" s="535"/>
      <c r="WNS15" s="535"/>
      <c r="WNT15" s="535"/>
      <c r="WNU15" s="535"/>
      <c r="WNV15" s="535"/>
      <c r="WNW15" s="535"/>
      <c r="WNX15" s="535"/>
      <c r="WNY15" s="535"/>
      <c r="WNZ15" s="535"/>
      <c r="WOA15" s="535"/>
      <c r="WOB15" s="535"/>
      <c r="WOC15" s="535"/>
      <c r="WOD15" s="535"/>
      <c r="WOE15" s="535"/>
      <c r="WOF15" s="535"/>
      <c r="WOG15" s="535"/>
      <c r="WOH15" s="535"/>
      <c r="WOI15" s="535"/>
      <c r="WOJ15" s="535"/>
      <c r="WOK15" s="535"/>
      <c r="WOL15" s="535"/>
      <c r="WOM15" s="535"/>
      <c r="WON15" s="535"/>
      <c r="WOO15" s="535"/>
      <c r="WOP15" s="535"/>
      <c r="WOQ15" s="535"/>
      <c r="WOR15" s="535"/>
      <c r="WOS15" s="535"/>
      <c r="WOT15" s="535"/>
      <c r="WOU15" s="535"/>
      <c r="WOV15" s="535"/>
      <c r="WOW15" s="535"/>
      <c r="WOX15" s="535"/>
      <c r="WOY15" s="535"/>
      <c r="WOZ15" s="535"/>
      <c r="WPA15" s="535"/>
      <c r="WPB15" s="535"/>
      <c r="WPC15" s="535"/>
      <c r="WPD15" s="535"/>
      <c r="WPE15" s="535"/>
      <c r="WPF15" s="535"/>
      <c r="WPG15" s="535"/>
      <c r="WPH15" s="535"/>
      <c r="WPI15" s="535"/>
      <c r="WPJ15" s="535"/>
      <c r="WPK15" s="535"/>
      <c r="WPL15" s="535"/>
      <c r="WPM15" s="535"/>
      <c r="WPN15" s="535"/>
      <c r="WPO15" s="535"/>
      <c r="WPP15" s="535"/>
      <c r="WPQ15" s="535"/>
      <c r="WPR15" s="535"/>
      <c r="WPS15" s="535"/>
      <c r="WPT15" s="535"/>
      <c r="WPU15" s="535"/>
      <c r="WPV15" s="535"/>
      <c r="WPW15" s="535"/>
      <c r="WPX15" s="535"/>
      <c r="WPY15" s="535"/>
      <c r="WPZ15" s="535"/>
      <c r="WQA15" s="535"/>
      <c r="WQB15" s="535"/>
      <c r="WQC15" s="535"/>
      <c r="WQD15" s="535"/>
      <c r="WQE15" s="535"/>
      <c r="WQF15" s="535"/>
      <c r="WQG15" s="535"/>
      <c r="WQH15" s="535"/>
      <c r="WQI15" s="535"/>
      <c r="WQJ15" s="535"/>
      <c r="WQK15" s="535"/>
      <c r="WQL15" s="535"/>
      <c r="WQM15" s="535"/>
      <c r="WQN15" s="535"/>
      <c r="WQO15" s="535"/>
      <c r="WQP15" s="535"/>
      <c r="WQQ15" s="535"/>
      <c r="WQR15" s="535"/>
      <c r="WQS15" s="535"/>
      <c r="WQT15" s="535"/>
      <c r="WQU15" s="535"/>
      <c r="WQV15" s="535"/>
      <c r="WQW15" s="535"/>
      <c r="WQX15" s="535"/>
      <c r="WQY15" s="535"/>
      <c r="WQZ15" s="535"/>
      <c r="WRA15" s="535"/>
      <c r="WRB15" s="535"/>
      <c r="WRC15" s="535"/>
      <c r="WRD15" s="535"/>
      <c r="WRE15" s="535"/>
      <c r="WRF15" s="535"/>
      <c r="WRG15" s="535"/>
      <c r="WRH15" s="535"/>
      <c r="WRI15" s="535"/>
      <c r="WRJ15" s="535"/>
      <c r="WRK15" s="535"/>
      <c r="WRL15" s="535"/>
      <c r="WRM15" s="535"/>
      <c r="WRN15" s="535"/>
      <c r="WRO15" s="535"/>
      <c r="WRP15" s="535"/>
      <c r="WRQ15" s="535"/>
      <c r="WRR15" s="535"/>
      <c r="WRS15" s="535"/>
      <c r="WRT15" s="535"/>
      <c r="WRU15" s="535"/>
      <c r="WRV15" s="535"/>
      <c r="WRW15" s="535"/>
      <c r="WRX15" s="535"/>
      <c r="WRY15" s="535"/>
      <c r="WRZ15" s="535"/>
      <c r="WSA15" s="535"/>
      <c r="WSB15" s="535"/>
      <c r="WSC15" s="535"/>
      <c r="WSD15" s="535"/>
      <c r="WSE15" s="535"/>
      <c r="WSF15" s="535"/>
      <c r="WSG15" s="535"/>
      <c r="WSH15" s="535"/>
      <c r="WSI15" s="535"/>
      <c r="WSJ15" s="535"/>
      <c r="WSK15" s="535"/>
      <c r="WSL15" s="535"/>
      <c r="WSM15" s="535"/>
      <c r="WSN15" s="535"/>
      <c r="WSO15" s="535"/>
      <c r="WSP15" s="535"/>
      <c r="WSQ15" s="535"/>
      <c r="WSR15" s="535"/>
      <c r="WSS15" s="535"/>
      <c r="WST15" s="535"/>
      <c r="WSU15" s="535"/>
      <c r="WSV15" s="535"/>
      <c r="WSW15" s="535"/>
      <c r="WSX15" s="535"/>
      <c r="WSY15" s="535"/>
      <c r="WSZ15" s="535"/>
      <c r="WTA15" s="535"/>
      <c r="WTB15" s="535"/>
      <c r="WTC15" s="535"/>
      <c r="WTD15" s="535"/>
      <c r="WTE15" s="535"/>
      <c r="WTF15" s="535"/>
      <c r="WTG15" s="535"/>
      <c r="WTH15" s="535"/>
      <c r="WTI15" s="535"/>
      <c r="WTJ15" s="535"/>
      <c r="WTK15" s="535"/>
      <c r="WTL15" s="535"/>
      <c r="WTM15" s="535"/>
      <c r="WTN15" s="535"/>
      <c r="WTO15" s="535"/>
      <c r="WTP15" s="535"/>
      <c r="WTQ15" s="535"/>
      <c r="WTR15" s="535"/>
      <c r="WTS15" s="535"/>
      <c r="WTT15" s="535"/>
      <c r="WTU15" s="535"/>
      <c r="WTV15" s="535"/>
      <c r="WTW15" s="535"/>
      <c r="WTX15" s="535"/>
      <c r="WTY15" s="535"/>
      <c r="WTZ15" s="535"/>
      <c r="WUA15" s="535"/>
      <c r="WUB15" s="535"/>
      <c r="WUC15" s="535"/>
      <c r="WUD15" s="535"/>
      <c r="WUE15" s="535"/>
      <c r="WUF15" s="535"/>
      <c r="WUG15" s="535"/>
      <c r="WUH15" s="535"/>
      <c r="WUI15" s="535"/>
      <c r="WUJ15" s="535"/>
      <c r="WUK15" s="535"/>
      <c r="WUL15" s="535"/>
      <c r="WUM15" s="535"/>
      <c r="WUN15" s="535"/>
      <c r="WUO15" s="535"/>
      <c r="WUP15" s="535"/>
      <c r="WUQ15" s="535"/>
      <c r="WUR15" s="535"/>
      <c r="WUS15" s="535"/>
      <c r="WUT15" s="535"/>
      <c r="WUU15" s="535"/>
      <c r="WUV15" s="535"/>
      <c r="WUW15" s="535"/>
      <c r="WUX15" s="535"/>
      <c r="WUY15" s="535"/>
      <c r="WUZ15" s="535"/>
      <c r="WVA15" s="535"/>
      <c r="WVB15" s="535"/>
      <c r="WVC15" s="535"/>
      <c r="WVD15" s="535"/>
      <c r="WVE15" s="535"/>
      <c r="WVF15" s="535"/>
      <c r="WVG15" s="535"/>
      <c r="WVH15" s="535"/>
      <c r="WVI15" s="535"/>
      <c r="WVJ15" s="535"/>
      <c r="WVK15" s="535"/>
      <c r="WVL15" s="535"/>
      <c r="WVM15" s="535"/>
      <c r="WVN15" s="535"/>
      <c r="WVO15" s="535"/>
      <c r="WVP15" s="535"/>
      <c r="WVQ15" s="535"/>
      <c r="WVR15" s="535"/>
      <c r="WVS15" s="535"/>
      <c r="WVT15" s="535"/>
      <c r="WVU15" s="535"/>
      <c r="WVV15" s="535"/>
      <c r="WVW15" s="535"/>
      <c r="WVX15" s="535"/>
      <c r="WVY15" s="535"/>
      <c r="WVZ15" s="535"/>
      <c r="WWA15" s="535"/>
      <c r="WWB15" s="535"/>
      <c r="WWC15" s="535"/>
      <c r="WWD15" s="535"/>
      <c r="WWE15" s="535"/>
      <c r="WWF15" s="535"/>
    </row>
    <row r="16" spans="1:783 12825:16152" x14ac:dyDescent="0.25">
      <c r="A16" s="1509"/>
      <c r="B16" s="535"/>
      <c r="C16" s="535"/>
      <c r="D16" s="535"/>
      <c r="E16" s="535"/>
      <c r="F16" s="535"/>
      <c r="G16" s="535"/>
      <c r="H16" s="535"/>
      <c r="I16" s="1519"/>
      <c r="J16" s="1519"/>
      <c r="K16" s="1519"/>
      <c r="L16" s="1519"/>
      <c r="M16" s="1520"/>
      <c r="N16" s="1520"/>
      <c r="O16" s="1520"/>
      <c r="P16" s="1520"/>
      <c r="Q16" s="1520"/>
      <c r="R16" s="1520"/>
      <c r="S16" s="1520"/>
      <c r="T16" s="1520"/>
      <c r="U16" s="1521"/>
      <c r="V16" s="1521"/>
      <c r="W16" s="535"/>
      <c r="X16" s="1509"/>
      <c r="Y16" s="1509"/>
      <c r="IX16" s="535"/>
      <c r="IY16" s="535"/>
      <c r="IZ16" s="535"/>
      <c r="JA16" s="535"/>
      <c r="JB16" s="535"/>
      <c r="JC16" s="535"/>
      <c r="JD16" s="535"/>
      <c r="JE16" s="535"/>
      <c r="JF16" s="535"/>
      <c r="JG16" s="535"/>
      <c r="JH16" s="535"/>
      <c r="JI16" s="535"/>
      <c r="JJ16" s="535"/>
      <c r="JK16" s="535"/>
      <c r="JL16" s="535"/>
      <c r="JM16" s="535"/>
      <c r="JN16" s="535"/>
      <c r="JO16" s="535"/>
      <c r="JP16" s="535"/>
      <c r="JQ16" s="535"/>
      <c r="JR16" s="535"/>
      <c r="JS16" s="535"/>
      <c r="JT16" s="535"/>
      <c r="JU16" s="535"/>
      <c r="JV16" s="535"/>
      <c r="JW16" s="535"/>
      <c r="JX16" s="535"/>
      <c r="JY16" s="535"/>
      <c r="JZ16" s="535"/>
      <c r="KA16" s="535"/>
      <c r="KB16" s="535"/>
      <c r="KC16" s="535"/>
      <c r="KD16" s="535"/>
      <c r="KE16" s="535"/>
      <c r="KF16" s="535"/>
      <c r="KG16" s="535"/>
      <c r="KH16" s="535"/>
      <c r="KI16" s="535"/>
      <c r="KJ16" s="535"/>
      <c r="KK16" s="535"/>
      <c r="KL16" s="535"/>
      <c r="KM16" s="535"/>
      <c r="KN16" s="535"/>
      <c r="KO16" s="535"/>
      <c r="KP16" s="535"/>
      <c r="KQ16" s="535"/>
      <c r="KR16" s="535"/>
      <c r="KS16" s="535"/>
      <c r="KT16" s="535"/>
      <c r="KU16" s="535"/>
      <c r="KV16" s="535"/>
      <c r="KW16" s="535"/>
      <c r="KX16" s="535"/>
      <c r="KY16" s="535"/>
      <c r="KZ16" s="535"/>
      <c r="LA16" s="535"/>
      <c r="LB16" s="535"/>
      <c r="LC16" s="535"/>
      <c r="LD16" s="535"/>
      <c r="LE16" s="535"/>
      <c r="LF16" s="535"/>
      <c r="LG16" s="535"/>
      <c r="LH16" s="535"/>
      <c r="LI16" s="535"/>
      <c r="LJ16" s="535"/>
      <c r="LK16" s="535"/>
      <c r="LL16" s="535"/>
      <c r="LM16" s="535"/>
      <c r="LN16" s="535"/>
      <c r="LO16" s="535"/>
      <c r="LP16" s="535"/>
      <c r="LQ16" s="535"/>
      <c r="LR16" s="535"/>
      <c r="LS16" s="535"/>
      <c r="LT16" s="535"/>
      <c r="LU16" s="535"/>
      <c r="LV16" s="535"/>
      <c r="LW16" s="535"/>
      <c r="LX16" s="535"/>
      <c r="LY16" s="535"/>
      <c r="LZ16" s="535"/>
      <c r="MA16" s="535"/>
      <c r="MB16" s="535"/>
      <c r="MC16" s="535"/>
      <c r="MD16" s="535"/>
      <c r="ME16" s="535"/>
      <c r="MF16" s="535"/>
      <c r="MG16" s="535"/>
      <c r="MH16" s="535"/>
      <c r="MI16" s="535"/>
      <c r="MJ16" s="535"/>
      <c r="MK16" s="535"/>
      <c r="ML16" s="535"/>
      <c r="MM16" s="535"/>
      <c r="MN16" s="535"/>
      <c r="MO16" s="535"/>
      <c r="MP16" s="535"/>
      <c r="MQ16" s="535"/>
      <c r="MR16" s="535"/>
      <c r="MS16" s="535"/>
      <c r="MT16" s="535"/>
      <c r="MU16" s="535"/>
      <c r="MV16" s="535"/>
      <c r="MW16" s="535"/>
      <c r="MX16" s="535"/>
      <c r="MY16" s="535"/>
      <c r="MZ16" s="535"/>
      <c r="NA16" s="535"/>
      <c r="NB16" s="535"/>
      <c r="NC16" s="535"/>
      <c r="ND16" s="535"/>
      <c r="NE16" s="535"/>
      <c r="NF16" s="535"/>
      <c r="NG16" s="535"/>
      <c r="NH16" s="535"/>
      <c r="NI16" s="535"/>
      <c r="NJ16" s="535"/>
      <c r="NK16" s="535"/>
      <c r="NL16" s="535"/>
      <c r="NM16" s="535"/>
      <c r="NN16" s="535"/>
      <c r="NO16" s="535"/>
      <c r="NP16" s="535"/>
      <c r="NQ16" s="535"/>
      <c r="NR16" s="535"/>
      <c r="NS16" s="535"/>
      <c r="NT16" s="535"/>
      <c r="NU16" s="535"/>
      <c r="NV16" s="535"/>
      <c r="NW16" s="535"/>
      <c r="NX16" s="535"/>
      <c r="NY16" s="535"/>
      <c r="NZ16" s="535"/>
      <c r="OA16" s="535"/>
      <c r="OB16" s="535"/>
      <c r="OC16" s="535"/>
      <c r="OD16" s="535"/>
      <c r="OE16" s="535"/>
      <c r="OF16" s="535"/>
      <c r="OG16" s="535"/>
      <c r="OH16" s="535"/>
      <c r="OI16" s="535"/>
      <c r="OJ16" s="535"/>
      <c r="OK16" s="535"/>
      <c r="OL16" s="535"/>
      <c r="OM16" s="535"/>
      <c r="ON16" s="535"/>
      <c r="OO16" s="535"/>
      <c r="OP16" s="535"/>
      <c r="OQ16" s="535"/>
      <c r="OR16" s="535"/>
      <c r="OS16" s="535"/>
      <c r="OT16" s="535"/>
      <c r="OU16" s="535"/>
      <c r="OV16" s="535"/>
      <c r="OW16" s="535"/>
      <c r="OX16" s="535"/>
      <c r="OY16" s="535"/>
      <c r="OZ16" s="535"/>
      <c r="PA16" s="535"/>
      <c r="PB16" s="535"/>
      <c r="PC16" s="535"/>
      <c r="PD16" s="535"/>
      <c r="PE16" s="535"/>
      <c r="PF16" s="535"/>
      <c r="PG16" s="535"/>
      <c r="PH16" s="535"/>
      <c r="PI16" s="535"/>
      <c r="PJ16" s="535"/>
      <c r="PK16" s="535"/>
      <c r="PL16" s="535"/>
      <c r="PM16" s="535"/>
      <c r="PN16" s="535"/>
      <c r="PO16" s="535"/>
      <c r="PP16" s="535"/>
      <c r="PQ16" s="535"/>
      <c r="PR16" s="535"/>
      <c r="PS16" s="535"/>
      <c r="PT16" s="535"/>
      <c r="PU16" s="535"/>
      <c r="PV16" s="535"/>
      <c r="PW16" s="535"/>
      <c r="PX16" s="535"/>
      <c r="PY16" s="535"/>
      <c r="PZ16" s="535"/>
      <c r="QA16" s="535"/>
      <c r="QB16" s="535"/>
      <c r="QC16" s="535"/>
      <c r="QD16" s="535"/>
      <c r="QE16" s="535"/>
      <c r="QF16" s="535"/>
      <c r="QG16" s="535"/>
      <c r="QH16" s="535"/>
      <c r="QI16" s="535"/>
      <c r="QJ16" s="535"/>
      <c r="QK16" s="535"/>
      <c r="QL16" s="535"/>
      <c r="QM16" s="535"/>
      <c r="QN16" s="535"/>
      <c r="QO16" s="535"/>
      <c r="QP16" s="535"/>
      <c r="QQ16" s="535"/>
      <c r="QR16" s="535"/>
      <c r="QS16" s="535"/>
      <c r="QT16" s="535"/>
      <c r="QU16" s="535"/>
      <c r="QV16" s="535"/>
      <c r="QW16" s="535"/>
      <c r="QX16" s="535"/>
      <c r="QY16" s="535"/>
      <c r="QZ16" s="535"/>
      <c r="RA16" s="535"/>
      <c r="RB16" s="535"/>
      <c r="RC16" s="535"/>
      <c r="RD16" s="535"/>
      <c r="RE16" s="535"/>
      <c r="RF16" s="535"/>
      <c r="RG16" s="535"/>
      <c r="RH16" s="535"/>
      <c r="RI16" s="535"/>
      <c r="RJ16" s="535"/>
      <c r="RK16" s="535"/>
      <c r="RL16" s="535"/>
      <c r="RM16" s="535"/>
      <c r="RN16" s="535"/>
      <c r="RO16" s="535"/>
      <c r="RP16" s="535"/>
      <c r="RQ16" s="535"/>
      <c r="RR16" s="535"/>
      <c r="RS16" s="535"/>
      <c r="RT16" s="535"/>
      <c r="RU16" s="535"/>
      <c r="RV16" s="535"/>
      <c r="RW16" s="535"/>
      <c r="RX16" s="535"/>
      <c r="RY16" s="535"/>
      <c r="RZ16" s="535"/>
      <c r="SA16" s="535"/>
      <c r="SB16" s="535"/>
      <c r="SC16" s="535"/>
      <c r="SD16" s="535"/>
      <c r="SE16" s="535"/>
      <c r="SF16" s="535"/>
      <c r="SG16" s="535"/>
      <c r="SH16" s="535"/>
      <c r="SI16" s="535"/>
      <c r="SJ16" s="535"/>
      <c r="SK16" s="535"/>
      <c r="SL16" s="535"/>
      <c r="SM16" s="535"/>
      <c r="SN16" s="535"/>
      <c r="SO16" s="535"/>
      <c r="SP16" s="535"/>
      <c r="SQ16" s="535"/>
      <c r="SR16" s="535"/>
      <c r="SS16" s="535"/>
      <c r="ST16" s="535"/>
      <c r="SU16" s="535"/>
      <c r="SV16" s="535"/>
      <c r="SW16" s="535"/>
      <c r="SX16" s="535"/>
      <c r="SY16" s="535"/>
      <c r="SZ16" s="535"/>
      <c r="TA16" s="535"/>
      <c r="TB16" s="535"/>
      <c r="TC16" s="535"/>
      <c r="TD16" s="535"/>
      <c r="TE16" s="535"/>
      <c r="TF16" s="535"/>
      <c r="TG16" s="535"/>
      <c r="TH16" s="535"/>
      <c r="TI16" s="535"/>
      <c r="TJ16" s="535"/>
      <c r="TK16" s="535"/>
      <c r="TL16" s="535"/>
      <c r="TM16" s="535"/>
      <c r="TN16" s="535"/>
      <c r="TO16" s="535"/>
      <c r="TP16" s="535"/>
      <c r="TQ16" s="535"/>
      <c r="TR16" s="535"/>
      <c r="TS16" s="535"/>
      <c r="TT16" s="535"/>
      <c r="TU16" s="535"/>
      <c r="TV16" s="535"/>
      <c r="TW16" s="535"/>
      <c r="TX16" s="535"/>
      <c r="TY16" s="535"/>
      <c r="TZ16" s="535"/>
      <c r="UA16" s="535"/>
      <c r="UB16" s="535"/>
      <c r="UC16" s="535"/>
      <c r="UD16" s="535"/>
      <c r="UE16" s="535"/>
      <c r="UF16" s="535"/>
      <c r="UG16" s="535"/>
      <c r="UH16" s="535"/>
      <c r="UI16" s="535"/>
      <c r="UJ16" s="535"/>
      <c r="UK16" s="535"/>
      <c r="UL16" s="535"/>
      <c r="UM16" s="535"/>
      <c r="UN16" s="535"/>
      <c r="UO16" s="535"/>
      <c r="UP16" s="535"/>
      <c r="UQ16" s="535"/>
      <c r="UR16" s="535"/>
      <c r="US16" s="535"/>
      <c r="UT16" s="535"/>
      <c r="UU16" s="535"/>
      <c r="UV16" s="535"/>
      <c r="UW16" s="535"/>
      <c r="UX16" s="535"/>
      <c r="UY16" s="535"/>
      <c r="UZ16" s="535"/>
      <c r="VA16" s="535"/>
      <c r="VB16" s="535"/>
      <c r="VC16" s="535"/>
      <c r="VD16" s="535"/>
      <c r="VE16" s="535"/>
      <c r="VF16" s="535"/>
      <c r="VG16" s="535"/>
      <c r="VH16" s="535"/>
      <c r="VI16" s="535"/>
      <c r="VJ16" s="535"/>
      <c r="VK16" s="535"/>
      <c r="VL16" s="535"/>
      <c r="VM16" s="535"/>
      <c r="VN16" s="535"/>
      <c r="VO16" s="535"/>
      <c r="VP16" s="535"/>
      <c r="VQ16" s="535"/>
      <c r="VR16" s="535"/>
      <c r="VS16" s="535"/>
      <c r="VT16" s="535"/>
      <c r="VU16" s="535"/>
      <c r="VV16" s="535"/>
      <c r="VW16" s="535"/>
      <c r="VX16" s="535"/>
      <c r="VY16" s="535"/>
      <c r="VZ16" s="535"/>
      <c r="WA16" s="535"/>
      <c r="WB16" s="535"/>
      <c r="WC16" s="535"/>
      <c r="WD16" s="535"/>
      <c r="WE16" s="535"/>
      <c r="WF16" s="535"/>
      <c r="WG16" s="535"/>
      <c r="WH16" s="535"/>
      <c r="WI16" s="535"/>
      <c r="WJ16" s="535"/>
      <c r="WK16" s="535"/>
      <c r="WL16" s="535"/>
      <c r="WM16" s="535"/>
      <c r="WN16" s="535"/>
      <c r="WO16" s="535"/>
      <c r="WP16" s="535"/>
      <c r="WQ16" s="535"/>
      <c r="WR16" s="535"/>
      <c r="WS16" s="535"/>
      <c r="WT16" s="535"/>
      <c r="WU16" s="535"/>
      <c r="WV16" s="535"/>
      <c r="WW16" s="535"/>
      <c r="WX16" s="535"/>
      <c r="WY16" s="535"/>
      <c r="WZ16" s="535"/>
      <c r="XA16" s="535"/>
      <c r="XB16" s="535"/>
      <c r="XC16" s="535"/>
      <c r="XD16" s="535"/>
      <c r="XE16" s="535"/>
      <c r="XF16" s="535"/>
      <c r="XG16" s="535"/>
      <c r="XH16" s="535"/>
      <c r="XI16" s="535"/>
      <c r="XJ16" s="535"/>
      <c r="XK16" s="535"/>
      <c r="XL16" s="535"/>
      <c r="XM16" s="535"/>
      <c r="XN16" s="535"/>
      <c r="XO16" s="535"/>
      <c r="XP16" s="535"/>
      <c r="XQ16" s="535"/>
      <c r="XR16" s="535"/>
      <c r="XS16" s="535"/>
      <c r="XT16" s="535"/>
      <c r="XU16" s="535"/>
      <c r="XV16" s="535"/>
      <c r="XW16" s="535"/>
      <c r="XX16" s="535"/>
      <c r="XY16" s="535"/>
      <c r="XZ16" s="535"/>
      <c r="YA16" s="535"/>
      <c r="YB16" s="535"/>
      <c r="YC16" s="535"/>
      <c r="YD16" s="535"/>
      <c r="YE16" s="535"/>
      <c r="YF16" s="535"/>
      <c r="YG16" s="535"/>
      <c r="YH16" s="535"/>
      <c r="YI16" s="535"/>
      <c r="YJ16" s="535"/>
      <c r="YK16" s="535"/>
      <c r="YL16" s="535"/>
      <c r="YM16" s="535"/>
      <c r="YN16" s="535"/>
      <c r="YO16" s="535"/>
      <c r="YP16" s="535"/>
      <c r="YQ16" s="535"/>
      <c r="YR16" s="535"/>
      <c r="YS16" s="535"/>
      <c r="YT16" s="535"/>
      <c r="YU16" s="535"/>
      <c r="YV16" s="535"/>
      <c r="YW16" s="535"/>
      <c r="YX16" s="535"/>
      <c r="YY16" s="535"/>
      <c r="YZ16" s="535"/>
      <c r="ZA16" s="535"/>
      <c r="ZB16" s="535"/>
      <c r="ZC16" s="535"/>
      <c r="ZD16" s="535"/>
      <c r="ZE16" s="535"/>
      <c r="ZF16" s="535"/>
      <c r="ZG16" s="535"/>
      <c r="ZH16" s="535"/>
      <c r="ZI16" s="535"/>
      <c r="ZJ16" s="535"/>
      <c r="ZK16" s="535"/>
      <c r="ZL16" s="535"/>
      <c r="ZM16" s="535"/>
      <c r="ZN16" s="535"/>
      <c r="ZO16" s="535"/>
      <c r="ZP16" s="535"/>
      <c r="ZQ16" s="535"/>
      <c r="ZR16" s="535"/>
      <c r="ZS16" s="535"/>
      <c r="ZT16" s="535"/>
      <c r="ZU16" s="535"/>
      <c r="ZV16" s="535"/>
      <c r="ZW16" s="535"/>
      <c r="ZX16" s="535"/>
      <c r="ZY16" s="535"/>
      <c r="ZZ16" s="535"/>
      <c r="AAA16" s="535"/>
      <c r="AAB16" s="535"/>
      <c r="AAC16" s="535"/>
      <c r="AAD16" s="535"/>
      <c r="AAE16" s="535"/>
      <c r="AAF16" s="535"/>
      <c r="AAG16" s="535"/>
      <c r="AAH16" s="535"/>
      <c r="AAI16" s="535"/>
      <c r="AAJ16" s="535"/>
      <c r="AAK16" s="535"/>
      <c r="AAL16" s="535"/>
      <c r="AAM16" s="535"/>
      <c r="AAN16" s="535"/>
      <c r="AAO16" s="535"/>
      <c r="AAP16" s="535"/>
      <c r="AAQ16" s="535"/>
      <c r="AAR16" s="535"/>
      <c r="AAS16" s="535"/>
      <c r="AAT16" s="535"/>
      <c r="AAU16" s="535"/>
      <c r="AAV16" s="535"/>
      <c r="AAW16" s="535"/>
      <c r="AAX16" s="535"/>
      <c r="AAY16" s="535"/>
      <c r="AAZ16" s="535"/>
      <c r="ABA16" s="535"/>
      <c r="ABB16" s="535"/>
      <c r="ABC16" s="535"/>
      <c r="ABD16" s="535"/>
      <c r="ABE16" s="535"/>
      <c r="ABF16" s="535"/>
      <c r="ABG16" s="535"/>
      <c r="ABH16" s="535"/>
      <c r="ABI16" s="535"/>
      <c r="ABJ16" s="535"/>
      <c r="ABK16" s="535"/>
      <c r="ABL16" s="535"/>
      <c r="ABM16" s="535"/>
      <c r="ABN16" s="535"/>
      <c r="ABO16" s="535"/>
      <c r="ABP16" s="535"/>
      <c r="ABQ16" s="535"/>
      <c r="ABR16" s="535"/>
      <c r="ABS16" s="535"/>
      <c r="ABT16" s="535"/>
      <c r="ABU16" s="535"/>
      <c r="ABV16" s="535"/>
      <c r="ABW16" s="535"/>
      <c r="ABX16" s="535"/>
      <c r="ABY16" s="535"/>
      <c r="ABZ16" s="535"/>
      <c r="ACA16" s="535"/>
      <c r="ACB16" s="535"/>
      <c r="ACC16" s="535"/>
      <c r="ACD16" s="535"/>
      <c r="ACE16" s="535"/>
      <c r="ACF16" s="535"/>
      <c r="ACG16" s="535"/>
      <c r="ACH16" s="535"/>
      <c r="ACI16" s="535"/>
      <c r="ACJ16" s="535"/>
      <c r="ACK16" s="535"/>
      <c r="ACL16" s="535"/>
      <c r="ACM16" s="535"/>
      <c r="ACN16" s="535"/>
      <c r="ACO16" s="535"/>
      <c r="ACP16" s="535"/>
      <c r="ACQ16" s="535"/>
      <c r="ACR16" s="535"/>
      <c r="ACS16" s="535"/>
      <c r="ACT16" s="535"/>
      <c r="ACU16" s="535"/>
      <c r="ACV16" s="535"/>
      <c r="ACW16" s="535"/>
      <c r="ACX16" s="535"/>
      <c r="ACY16" s="535"/>
      <c r="ACZ16" s="535"/>
      <c r="ADA16" s="535"/>
      <c r="ADB16" s="535"/>
      <c r="ADC16" s="535"/>
      <c r="RYG16" s="535"/>
      <c r="RYH16" s="535"/>
      <c r="RYI16" s="535"/>
      <c r="RYJ16" s="535"/>
      <c r="RYK16" s="535"/>
      <c r="RYL16" s="535"/>
      <c r="RYM16" s="535"/>
      <c r="RYN16" s="535"/>
      <c r="RYO16" s="535"/>
      <c r="RYP16" s="535"/>
      <c r="RYQ16" s="535"/>
      <c r="RYR16" s="535"/>
      <c r="RYS16" s="535"/>
      <c r="RYT16" s="535"/>
      <c r="RYU16" s="535"/>
      <c r="RYV16" s="535"/>
      <c r="RYW16" s="535"/>
      <c r="RYX16" s="535"/>
      <c r="RYY16" s="535"/>
      <c r="RYZ16" s="535"/>
      <c r="RZA16" s="535"/>
      <c r="RZB16" s="535"/>
      <c r="RZC16" s="535"/>
      <c r="RZD16" s="535"/>
      <c r="RZE16" s="535"/>
      <c r="RZF16" s="535"/>
      <c r="RZG16" s="535"/>
      <c r="RZH16" s="535"/>
      <c r="RZI16" s="535"/>
      <c r="RZJ16" s="535"/>
      <c r="RZK16" s="535"/>
      <c r="RZL16" s="535"/>
      <c r="RZM16" s="535"/>
      <c r="RZN16" s="535"/>
      <c r="RZO16" s="535"/>
      <c r="RZP16" s="535"/>
      <c r="RZQ16" s="535"/>
      <c r="RZR16" s="535"/>
      <c r="RZS16" s="535"/>
      <c r="RZT16" s="535"/>
      <c r="RZU16" s="535"/>
      <c r="RZV16" s="535"/>
      <c r="RZW16" s="535"/>
      <c r="RZX16" s="535"/>
      <c r="RZY16" s="535"/>
      <c r="RZZ16" s="535"/>
      <c r="SAA16" s="535"/>
      <c r="SAB16" s="535"/>
      <c r="SAC16" s="535"/>
      <c r="SAD16" s="535"/>
      <c r="SAE16" s="535"/>
      <c r="SAF16" s="535"/>
      <c r="SAG16" s="535"/>
      <c r="SAH16" s="535"/>
      <c r="SAI16" s="535"/>
      <c r="SAJ16" s="535"/>
      <c r="SAK16" s="535"/>
      <c r="SAL16" s="535"/>
      <c r="SAM16" s="535"/>
      <c r="SAN16" s="535"/>
      <c r="SAO16" s="535"/>
      <c r="SAP16" s="535"/>
      <c r="SAQ16" s="535"/>
      <c r="SAR16" s="535"/>
      <c r="SAS16" s="535"/>
      <c r="SAT16" s="535"/>
      <c r="SAU16" s="535"/>
      <c r="SAV16" s="535"/>
      <c r="SAW16" s="535"/>
      <c r="SAX16" s="535"/>
      <c r="SAY16" s="535"/>
      <c r="SAZ16" s="535"/>
      <c r="SBA16" s="535"/>
      <c r="SBB16" s="535"/>
      <c r="SBC16" s="535"/>
      <c r="SBD16" s="535"/>
      <c r="SBE16" s="535"/>
      <c r="SBF16" s="535"/>
      <c r="SBG16" s="535"/>
      <c r="SBH16" s="535"/>
      <c r="SBI16" s="535"/>
      <c r="SBJ16" s="535"/>
      <c r="SBK16" s="535"/>
      <c r="SBL16" s="535"/>
      <c r="SBM16" s="535"/>
      <c r="SBN16" s="535"/>
      <c r="SBO16" s="535"/>
      <c r="SBP16" s="535"/>
      <c r="SBQ16" s="535"/>
      <c r="SBR16" s="535"/>
      <c r="SBS16" s="535"/>
      <c r="SBT16" s="535"/>
      <c r="SBU16" s="535"/>
      <c r="SBV16" s="535"/>
      <c r="SBW16" s="535"/>
      <c r="SBX16" s="535"/>
      <c r="SBY16" s="535"/>
      <c r="SBZ16" s="535"/>
      <c r="SCA16" s="535"/>
      <c r="SCB16" s="535"/>
      <c r="SCC16" s="535"/>
      <c r="SCD16" s="535"/>
      <c r="SCE16" s="535"/>
      <c r="SCF16" s="535"/>
      <c r="SCG16" s="535"/>
      <c r="SCH16" s="535"/>
      <c r="SCI16" s="535"/>
      <c r="SCJ16" s="535"/>
      <c r="SCK16" s="535"/>
      <c r="SCL16" s="535"/>
      <c r="SCM16" s="535"/>
      <c r="SCN16" s="535"/>
      <c r="SCO16" s="535"/>
      <c r="SCP16" s="535"/>
      <c r="SCQ16" s="535"/>
      <c r="SCR16" s="535"/>
      <c r="SCS16" s="535"/>
      <c r="SCT16" s="535"/>
      <c r="SCU16" s="535"/>
      <c r="SCV16" s="535"/>
      <c r="SCW16" s="535"/>
      <c r="SCX16" s="535"/>
      <c r="SCY16" s="535"/>
      <c r="SCZ16" s="535"/>
      <c r="SDA16" s="535"/>
      <c r="SDB16" s="535"/>
      <c r="SDC16" s="535"/>
      <c r="SDD16" s="535"/>
      <c r="SDE16" s="535"/>
      <c r="SDF16" s="535"/>
      <c r="SDG16" s="535"/>
      <c r="SDH16" s="535"/>
      <c r="SDI16" s="535"/>
      <c r="SDJ16" s="535"/>
      <c r="SDK16" s="535"/>
      <c r="SDL16" s="535"/>
      <c r="SDM16" s="535"/>
      <c r="SDN16" s="535"/>
      <c r="SDO16" s="535"/>
      <c r="SDP16" s="535"/>
      <c r="SDQ16" s="535"/>
      <c r="SDR16" s="535"/>
      <c r="SDS16" s="535"/>
      <c r="SDT16" s="535"/>
      <c r="SDU16" s="535"/>
      <c r="SDV16" s="535"/>
      <c r="SDW16" s="535"/>
      <c r="SDX16" s="535"/>
      <c r="SDY16" s="535"/>
      <c r="SDZ16" s="535"/>
      <c r="SEA16" s="535"/>
      <c r="SEB16" s="535"/>
      <c r="SEC16" s="535"/>
      <c r="SED16" s="535"/>
      <c r="SEE16" s="535"/>
      <c r="SEF16" s="535"/>
      <c r="SEG16" s="535"/>
      <c r="SEH16" s="535"/>
      <c r="SEI16" s="535"/>
      <c r="SEJ16" s="535"/>
      <c r="SEK16" s="535"/>
      <c r="SEL16" s="535"/>
      <c r="SEM16" s="535"/>
      <c r="SEN16" s="535"/>
      <c r="SEO16" s="535"/>
      <c r="SEP16" s="535"/>
      <c r="SEQ16" s="535"/>
      <c r="SER16" s="535"/>
      <c r="SES16" s="535"/>
      <c r="SET16" s="535"/>
      <c r="SEU16" s="535"/>
      <c r="SEV16" s="535"/>
      <c r="SEW16" s="535"/>
      <c r="SEX16" s="535"/>
      <c r="SEY16" s="535"/>
      <c r="SEZ16" s="535"/>
      <c r="SFA16" s="535"/>
      <c r="SFB16" s="535"/>
      <c r="SFC16" s="535"/>
      <c r="SFD16" s="535"/>
      <c r="SFE16" s="535"/>
      <c r="SFF16" s="535"/>
      <c r="SFG16" s="535"/>
      <c r="SFH16" s="535"/>
      <c r="SFI16" s="535"/>
      <c r="SFJ16" s="535"/>
      <c r="SFK16" s="535"/>
      <c r="SFL16" s="535"/>
      <c r="SFM16" s="535"/>
      <c r="SFN16" s="535"/>
      <c r="SFO16" s="535"/>
      <c r="SFP16" s="535"/>
      <c r="SFQ16" s="535"/>
      <c r="SFR16" s="535"/>
      <c r="SFS16" s="535"/>
      <c r="SFT16" s="535"/>
      <c r="SFU16" s="535"/>
      <c r="SFV16" s="535"/>
      <c r="SFW16" s="535"/>
      <c r="SFX16" s="535"/>
      <c r="SFY16" s="535"/>
      <c r="SFZ16" s="535"/>
      <c r="SGA16" s="535"/>
      <c r="SGB16" s="535"/>
      <c r="SGC16" s="535"/>
      <c r="SGD16" s="535"/>
      <c r="SGE16" s="535"/>
      <c r="SGF16" s="535"/>
      <c r="SGG16" s="535"/>
      <c r="SGH16" s="535"/>
      <c r="SGI16" s="535"/>
      <c r="SGJ16" s="535"/>
      <c r="SGK16" s="535"/>
      <c r="SGL16" s="535"/>
      <c r="SGM16" s="535"/>
      <c r="SGN16" s="535"/>
      <c r="SGO16" s="535"/>
      <c r="SGP16" s="535"/>
      <c r="SGQ16" s="535"/>
      <c r="SGR16" s="535"/>
      <c r="SGS16" s="535"/>
      <c r="SGT16" s="535"/>
      <c r="SGU16" s="535"/>
      <c r="SGV16" s="535"/>
      <c r="SGW16" s="535"/>
      <c r="SGX16" s="535"/>
      <c r="SGY16" s="535"/>
      <c r="SGZ16" s="535"/>
      <c r="SHA16" s="535"/>
      <c r="SHB16" s="535"/>
      <c r="SHC16" s="535"/>
      <c r="SHD16" s="535"/>
      <c r="SHE16" s="535"/>
      <c r="SHF16" s="535"/>
      <c r="SHG16" s="535"/>
      <c r="SHH16" s="535"/>
      <c r="SHI16" s="535"/>
      <c r="SHJ16" s="535"/>
      <c r="SHK16" s="535"/>
      <c r="SHL16" s="535"/>
      <c r="SHM16" s="535"/>
      <c r="SHN16" s="535"/>
      <c r="SHO16" s="535"/>
      <c r="SHP16" s="535"/>
      <c r="SHQ16" s="535"/>
      <c r="SHR16" s="535"/>
      <c r="SHS16" s="535"/>
      <c r="SHT16" s="535"/>
      <c r="SHU16" s="535"/>
      <c r="SHV16" s="535"/>
      <c r="SHW16" s="535"/>
      <c r="SHX16" s="535"/>
      <c r="SHY16" s="535"/>
      <c r="SHZ16" s="535"/>
      <c r="SIA16" s="535"/>
      <c r="SIB16" s="535"/>
      <c r="SIC16" s="535"/>
      <c r="SID16" s="535"/>
      <c r="SIE16" s="535"/>
      <c r="SIF16" s="535"/>
      <c r="SIG16" s="535"/>
      <c r="SIH16" s="535"/>
      <c r="SII16" s="535"/>
      <c r="SIJ16" s="535"/>
      <c r="SIK16" s="535"/>
      <c r="SIL16" s="535"/>
      <c r="SIM16" s="535"/>
      <c r="SIN16" s="535"/>
      <c r="SIO16" s="535"/>
      <c r="SIP16" s="535"/>
      <c r="SIQ16" s="535"/>
      <c r="SIR16" s="535"/>
      <c r="SIS16" s="535"/>
      <c r="SIT16" s="535"/>
      <c r="SIU16" s="535"/>
      <c r="SIV16" s="535"/>
      <c r="SIW16" s="535"/>
      <c r="SIX16" s="535"/>
      <c r="SIY16" s="535"/>
      <c r="SIZ16" s="535"/>
      <c r="SJA16" s="535"/>
      <c r="SJB16" s="535"/>
      <c r="SJC16" s="535"/>
      <c r="SJD16" s="535"/>
      <c r="SJE16" s="535"/>
      <c r="SJF16" s="535"/>
      <c r="SJG16" s="535"/>
      <c r="SJH16" s="535"/>
      <c r="SJI16" s="535"/>
      <c r="SJJ16" s="535"/>
      <c r="SJK16" s="535"/>
      <c r="SJL16" s="535"/>
      <c r="SJM16" s="535"/>
      <c r="SJN16" s="535"/>
      <c r="SJO16" s="535"/>
      <c r="SJP16" s="535"/>
      <c r="SJQ16" s="535"/>
      <c r="SJR16" s="535"/>
      <c r="SJS16" s="535"/>
      <c r="SJT16" s="535"/>
      <c r="SJU16" s="535"/>
      <c r="SJV16" s="535"/>
      <c r="SJW16" s="535"/>
      <c r="SJX16" s="535"/>
      <c r="SJY16" s="535"/>
      <c r="SJZ16" s="535"/>
      <c r="SKA16" s="535"/>
      <c r="SKB16" s="535"/>
      <c r="SKC16" s="535"/>
      <c r="SKD16" s="535"/>
      <c r="SKE16" s="535"/>
      <c r="SKF16" s="535"/>
      <c r="SKG16" s="535"/>
      <c r="SKH16" s="535"/>
      <c r="SKI16" s="535"/>
      <c r="SKJ16" s="535"/>
      <c r="SKK16" s="535"/>
      <c r="SKL16" s="535"/>
      <c r="SKM16" s="535"/>
      <c r="SKN16" s="535"/>
      <c r="SKO16" s="535"/>
      <c r="SKP16" s="535"/>
      <c r="SKQ16" s="535"/>
      <c r="SKR16" s="535"/>
      <c r="SKS16" s="535"/>
      <c r="SKT16" s="535"/>
      <c r="SKU16" s="535"/>
      <c r="SKV16" s="535"/>
      <c r="SKW16" s="535"/>
      <c r="SKX16" s="535"/>
      <c r="SKY16" s="535"/>
      <c r="SKZ16" s="535"/>
      <c r="SLA16" s="535"/>
      <c r="SLB16" s="535"/>
      <c r="SLC16" s="535"/>
      <c r="SLD16" s="535"/>
      <c r="SLE16" s="535"/>
      <c r="SLF16" s="535"/>
      <c r="SLG16" s="535"/>
      <c r="SLH16" s="535"/>
      <c r="SLI16" s="535"/>
      <c r="SLJ16" s="535"/>
      <c r="SLK16" s="535"/>
      <c r="SLL16" s="535"/>
      <c r="SLM16" s="535"/>
      <c r="SLN16" s="535"/>
      <c r="SLO16" s="535"/>
      <c r="SLP16" s="535"/>
      <c r="SLQ16" s="535"/>
      <c r="SLR16" s="535"/>
      <c r="SLS16" s="535"/>
      <c r="SLT16" s="535"/>
      <c r="SLU16" s="535"/>
      <c r="SLV16" s="535"/>
      <c r="SLW16" s="535"/>
      <c r="SLX16" s="535"/>
      <c r="SLY16" s="535"/>
      <c r="SLZ16" s="535"/>
      <c r="SMA16" s="535"/>
      <c r="SMB16" s="535"/>
      <c r="SMC16" s="535"/>
      <c r="SMD16" s="535"/>
      <c r="SME16" s="535"/>
      <c r="SMF16" s="535"/>
      <c r="SMG16" s="535"/>
      <c r="SMH16" s="535"/>
      <c r="SMI16" s="535"/>
      <c r="SMJ16" s="535"/>
      <c r="SMK16" s="535"/>
      <c r="SML16" s="535"/>
      <c r="SMM16" s="535"/>
      <c r="SMN16" s="535"/>
      <c r="SMO16" s="535"/>
      <c r="SMP16" s="535"/>
      <c r="SMQ16" s="535"/>
      <c r="SMR16" s="535"/>
      <c r="SMS16" s="535"/>
      <c r="SMT16" s="535"/>
      <c r="SMU16" s="535"/>
      <c r="SMV16" s="535"/>
      <c r="SMW16" s="535"/>
      <c r="SMX16" s="535"/>
      <c r="SMY16" s="535"/>
      <c r="SMZ16" s="535"/>
      <c r="SNA16" s="535"/>
      <c r="SNB16" s="535"/>
      <c r="SNC16" s="535"/>
      <c r="SND16" s="535"/>
      <c r="SNE16" s="535"/>
      <c r="SNF16" s="535"/>
      <c r="SNG16" s="535"/>
      <c r="SNH16" s="535"/>
      <c r="SNI16" s="535"/>
      <c r="SNJ16" s="535"/>
      <c r="SNK16" s="535"/>
      <c r="SNL16" s="535"/>
      <c r="SNM16" s="535"/>
      <c r="SNN16" s="535"/>
      <c r="SNO16" s="535"/>
      <c r="SNP16" s="535"/>
      <c r="SNQ16" s="535"/>
      <c r="SNR16" s="535"/>
      <c r="SNS16" s="535"/>
      <c r="SNT16" s="535"/>
      <c r="SNU16" s="535"/>
      <c r="SNV16" s="535"/>
      <c r="SNW16" s="535"/>
      <c r="SNX16" s="535"/>
      <c r="SNY16" s="535"/>
      <c r="SNZ16" s="535"/>
      <c r="SOA16" s="535"/>
      <c r="SOB16" s="535"/>
      <c r="SOC16" s="535"/>
      <c r="SOD16" s="535"/>
      <c r="SOE16" s="535"/>
      <c r="SOF16" s="535"/>
      <c r="SOG16" s="535"/>
      <c r="SOH16" s="535"/>
      <c r="SOI16" s="535"/>
      <c r="SOJ16" s="535"/>
      <c r="SOK16" s="535"/>
      <c r="SOL16" s="535"/>
      <c r="SOM16" s="535"/>
      <c r="SON16" s="535"/>
      <c r="SOO16" s="535"/>
      <c r="SOP16" s="535"/>
      <c r="SOQ16" s="535"/>
      <c r="SOR16" s="535"/>
      <c r="SOS16" s="535"/>
      <c r="SOT16" s="535"/>
      <c r="SOU16" s="535"/>
      <c r="SOV16" s="535"/>
      <c r="SOW16" s="535"/>
      <c r="SOX16" s="535"/>
      <c r="SOY16" s="535"/>
      <c r="SOZ16" s="535"/>
      <c r="SPA16" s="535"/>
      <c r="SPB16" s="535"/>
      <c r="SPC16" s="535"/>
      <c r="SPD16" s="535"/>
      <c r="SPE16" s="535"/>
      <c r="SPF16" s="535"/>
      <c r="SPG16" s="535"/>
      <c r="SPH16" s="535"/>
      <c r="SPI16" s="535"/>
      <c r="SPJ16" s="535"/>
      <c r="SPK16" s="535"/>
      <c r="SPL16" s="535"/>
      <c r="SPM16" s="535"/>
      <c r="SPN16" s="535"/>
      <c r="SPO16" s="535"/>
      <c r="SPP16" s="535"/>
      <c r="SPQ16" s="535"/>
      <c r="SPR16" s="535"/>
      <c r="SPS16" s="535"/>
      <c r="SPT16" s="535"/>
      <c r="SPU16" s="535"/>
      <c r="SPV16" s="535"/>
      <c r="SPW16" s="535"/>
      <c r="SPX16" s="535"/>
      <c r="SPY16" s="535"/>
      <c r="SPZ16" s="535"/>
      <c r="SQA16" s="535"/>
      <c r="SQB16" s="535"/>
      <c r="SQC16" s="535"/>
      <c r="SQD16" s="535"/>
      <c r="SQE16" s="535"/>
      <c r="SQF16" s="535"/>
      <c r="SQG16" s="535"/>
      <c r="SQH16" s="535"/>
      <c r="SQI16" s="535"/>
      <c r="SQJ16" s="535"/>
      <c r="SQK16" s="535"/>
      <c r="SQL16" s="535"/>
      <c r="SQM16" s="535"/>
      <c r="SQN16" s="535"/>
      <c r="SQO16" s="535"/>
      <c r="SQP16" s="535"/>
      <c r="SQQ16" s="535"/>
      <c r="SQR16" s="535"/>
      <c r="SQS16" s="535"/>
      <c r="SQT16" s="535"/>
      <c r="SQU16" s="535"/>
      <c r="SQV16" s="535"/>
      <c r="SQW16" s="535"/>
      <c r="SQX16" s="535"/>
      <c r="SQY16" s="535"/>
      <c r="SQZ16" s="535"/>
      <c r="SRA16" s="535"/>
      <c r="SRB16" s="535"/>
      <c r="SRC16" s="535"/>
      <c r="SRD16" s="535"/>
      <c r="SRE16" s="535"/>
      <c r="SRF16" s="535"/>
      <c r="SRG16" s="535"/>
      <c r="SRH16" s="535"/>
      <c r="SRI16" s="535"/>
      <c r="SRJ16" s="535"/>
      <c r="SRK16" s="535"/>
      <c r="SRL16" s="535"/>
      <c r="SRM16" s="535"/>
      <c r="SRN16" s="535"/>
      <c r="SRO16" s="535"/>
      <c r="SRP16" s="535"/>
      <c r="SRQ16" s="535"/>
      <c r="SRR16" s="535"/>
      <c r="SRS16" s="535"/>
      <c r="SRT16" s="535"/>
      <c r="SRU16" s="535"/>
      <c r="SRV16" s="535"/>
      <c r="SRW16" s="535"/>
      <c r="SRX16" s="535"/>
      <c r="SRY16" s="535"/>
      <c r="SRZ16" s="535"/>
      <c r="SSA16" s="535"/>
      <c r="SSB16" s="535"/>
      <c r="SSC16" s="535"/>
      <c r="SSD16" s="535"/>
      <c r="SSE16" s="535"/>
      <c r="SSF16" s="535"/>
      <c r="SSG16" s="535"/>
      <c r="SSH16" s="535"/>
      <c r="SSI16" s="535"/>
      <c r="SSJ16" s="535"/>
      <c r="SSK16" s="535"/>
      <c r="SSL16" s="535"/>
      <c r="SSM16" s="535"/>
      <c r="SSN16" s="535"/>
      <c r="SSO16" s="535"/>
      <c r="SSP16" s="535"/>
      <c r="SSQ16" s="535"/>
      <c r="SSR16" s="535"/>
      <c r="SSS16" s="535"/>
      <c r="SST16" s="535"/>
      <c r="SSU16" s="535"/>
      <c r="SSV16" s="535"/>
      <c r="SSW16" s="535"/>
      <c r="SSX16" s="535"/>
      <c r="SSY16" s="535"/>
      <c r="SSZ16" s="535"/>
      <c r="STA16" s="535"/>
      <c r="STB16" s="535"/>
      <c r="STC16" s="535"/>
      <c r="STD16" s="535"/>
      <c r="STE16" s="535"/>
      <c r="STF16" s="535"/>
      <c r="STG16" s="535"/>
      <c r="STH16" s="535"/>
      <c r="STI16" s="535"/>
      <c r="STJ16" s="535"/>
      <c r="STK16" s="535"/>
      <c r="STL16" s="535"/>
      <c r="STM16" s="535"/>
      <c r="STN16" s="535"/>
      <c r="STO16" s="535"/>
      <c r="STP16" s="535"/>
      <c r="STQ16" s="535"/>
      <c r="STR16" s="535"/>
      <c r="STS16" s="535"/>
      <c r="STT16" s="535"/>
      <c r="STU16" s="535"/>
      <c r="STV16" s="535"/>
      <c r="STW16" s="535"/>
      <c r="STX16" s="535"/>
      <c r="STY16" s="535"/>
      <c r="STZ16" s="535"/>
      <c r="SUA16" s="535"/>
      <c r="SUB16" s="535"/>
      <c r="SUC16" s="535"/>
      <c r="SUD16" s="535"/>
      <c r="SUE16" s="535"/>
      <c r="SUF16" s="535"/>
      <c r="SUG16" s="535"/>
      <c r="SUH16" s="535"/>
      <c r="SUI16" s="535"/>
      <c r="SUJ16" s="535"/>
      <c r="SUK16" s="535"/>
      <c r="SUL16" s="535"/>
      <c r="SUM16" s="535"/>
      <c r="SUN16" s="535"/>
      <c r="SUO16" s="535"/>
      <c r="SUP16" s="535"/>
      <c r="SUQ16" s="535"/>
      <c r="SUR16" s="535"/>
      <c r="SUS16" s="535"/>
      <c r="SUT16" s="535"/>
      <c r="SUU16" s="535"/>
      <c r="SUV16" s="535"/>
      <c r="SUW16" s="535"/>
      <c r="SUX16" s="535"/>
      <c r="SUY16" s="535"/>
      <c r="SUZ16" s="535"/>
      <c r="SVA16" s="535"/>
      <c r="SVB16" s="535"/>
      <c r="SVC16" s="535"/>
      <c r="SVD16" s="535"/>
      <c r="SVE16" s="535"/>
      <c r="SVF16" s="535"/>
      <c r="SVG16" s="535"/>
      <c r="SVH16" s="535"/>
      <c r="SVI16" s="535"/>
      <c r="SVJ16" s="535"/>
      <c r="SVK16" s="535"/>
      <c r="SVL16" s="535"/>
      <c r="SVM16" s="535"/>
      <c r="SVN16" s="535"/>
      <c r="SVO16" s="535"/>
      <c r="SVP16" s="535"/>
      <c r="SVQ16" s="535"/>
      <c r="SVR16" s="535"/>
      <c r="SVS16" s="535"/>
      <c r="SVT16" s="535"/>
      <c r="SVU16" s="535"/>
      <c r="SVV16" s="535"/>
      <c r="SVW16" s="535"/>
      <c r="SVX16" s="535"/>
      <c r="SVY16" s="535"/>
      <c r="SVZ16" s="535"/>
      <c r="SWA16" s="535"/>
      <c r="SWB16" s="535"/>
      <c r="SWC16" s="535"/>
      <c r="SWD16" s="535"/>
      <c r="SWE16" s="535"/>
      <c r="SWF16" s="535"/>
      <c r="SWG16" s="535"/>
      <c r="SWH16" s="535"/>
      <c r="SWI16" s="535"/>
      <c r="SWJ16" s="535"/>
      <c r="SWK16" s="535"/>
      <c r="SWL16" s="535"/>
      <c r="SWM16" s="535"/>
      <c r="SWN16" s="535"/>
      <c r="SWO16" s="535"/>
      <c r="SWP16" s="535"/>
      <c r="SWQ16" s="535"/>
      <c r="SWR16" s="535"/>
      <c r="SWS16" s="535"/>
      <c r="SWT16" s="535"/>
      <c r="SWU16" s="535"/>
      <c r="SWV16" s="535"/>
      <c r="SWW16" s="535"/>
      <c r="SWX16" s="535"/>
      <c r="SWY16" s="535"/>
      <c r="SWZ16" s="535"/>
      <c r="SXA16" s="535"/>
      <c r="SXB16" s="535"/>
      <c r="SXC16" s="535"/>
      <c r="SXD16" s="535"/>
      <c r="SXE16" s="535"/>
      <c r="SXF16" s="535"/>
      <c r="SXG16" s="535"/>
      <c r="SXH16" s="535"/>
      <c r="SXI16" s="535"/>
      <c r="SXJ16" s="535"/>
      <c r="SXK16" s="535"/>
      <c r="SXL16" s="535"/>
      <c r="SXM16" s="535"/>
      <c r="SXN16" s="535"/>
      <c r="SXO16" s="535"/>
      <c r="SXP16" s="535"/>
      <c r="SXQ16" s="535"/>
      <c r="SXR16" s="535"/>
      <c r="SXS16" s="535"/>
      <c r="SXT16" s="535"/>
      <c r="SXU16" s="535"/>
      <c r="SXV16" s="535"/>
      <c r="SXW16" s="535"/>
      <c r="SXX16" s="535"/>
      <c r="SXY16" s="535"/>
      <c r="SXZ16" s="535"/>
      <c r="SYA16" s="535"/>
      <c r="SYB16" s="535"/>
      <c r="SYC16" s="535"/>
      <c r="SYD16" s="535"/>
      <c r="SYE16" s="535"/>
      <c r="SYF16" s="535"/>
      <c r="SYG16" s="535"/>
      <c r="SYH16" s="535"/>
      <c r="SYI16" s="535"/>
      <c r="SYJ16" s="535"/>
      <c r="SYK16" s="535"/>
      <c r="SYL16" s="535"/>
      <c r="SYM16" s="535"/>
      <c r="SYN16" s="535"/>
      <c r="SYO16" s="535"/>
      <c r="SYP16" s="535"/>
      <c r="SYQ16" s="535"/>
      <c r="SYR16" s="535"/>
      <c r="SYS16" s="535"/>
      <c r="SYT16" s="535"/>
      <c r="SYU16" s="535"/>
      <c r="SYV16" s="535"/>
      <c r="SYW16" s="535"/>
      <c r="SYX16" s="535"/>
      <c r="SYY16" s="535"/>
      <c r="SYZ16" s="535"/>
      <c r="SZA16" s="535"/>
      <c r="SZB16" s="535"/>
      <c r="SZC16" s="535"/>
      <c r="SZD16" s="535"/>
      <c r="SZE16" s="535"/>
      <c r="SZF16" s="535"/>
      <c r="SZG16" s="535"/>
      <c r="SZH16" s="535"/>
      <c r="SZI16" s="535"/>
      <c r="SZJ16" s="535"/>
      <c r="SZK16" s="535"/>
      <c r="SZL16" s="535"/>
      <c r="SZM16" s="535"/>
      <c r="SZN16" s="535"/>
      <c r="SZO16" s="535"/>
      <c r="SZP16" s="535"/>
      <c r="SZQ16" s="535"/>
      <c r="SZR16" s="535"/>
      <c r="SZS16" s="535"/>
      <c r="SZT16" s="535"/>
      <c r="SZU16" s="535"/>
      <c r="SZV16" s="535"/>
      <c r="SZW16" s="535"/>
      <c r="SZX16" s="535"/>
      <c r="SZY16" s="535"/>
      <c r="SZZ16" s="535"/>
      <c r="TAA16" s="535"/>
      <c r="TAB16" s="535"/>
      <c r="TAC16" s="535"/>
      <c r="TAD16" s="535"/>
      <c r="TAE16" s="535"/>
      <c r="TAF16" s="535"/>
      <c r="TAG16" s="535"/>
      <c r="TAH16" s="535"/>
      <c r="TAI16" s="535"/>
      <c r="TAJ16" s="535"/>
      <c r="TAK16" s="535"/>
      <c r="TAL16" s="535"/>
      <c r="TAM16" s="535"/>
      <c r="TAN16" s="535"/>
      <c r="TAO16" s="535"/>
      <c r="TAP16" s="535"/>
      <c r="TAQ16" s="535"/>
      <c r="TAR16" s="535"/>
      <c r="TAS16" s="535"/>
      <c r="TAT16" s="535"/>
      <c r="TAU16" s="535"/>
      <c r="TAV16" s="535"/>
      <c r="TAW16" s="535"/>
      <c r="TAX16" s="535"/>
      <c r="TAY16" s="535"/>
      <c r="TAZ16" s="535"/>
      <c r="TBA16" s="535"/>
      <c r="TBB16" s="535"/>
      <c r="TBC16" s="535"/>
      <c r="TBD16" s="535"/>
      <c r="TBE16" s="535"/>
      <c r="TBF16" s="535"/>
      <c r="TBG16" s="535"/>
      <c r="TBH16" s="535"/>
      <c r="TBI16" s="535"/>
      <c r="TBJ16" s="535"/>
      <c r="TBK16" s="535"/>
      <c r="TBL16" s="535"/>
      <c r="TBM16" s="535"/>
      <c r="TBN16" s="535"/>
      <c r="TBO16" s="535"/>
      <c r="TBP16" s="535"/>
      <c r="TBQ16" s="535"/>
      <c r="TBR16" s="535"/>
      <c r="TBS16" s="535"/>
      <c r="TBT16" s="535"/>
      <c r="TBU16" s="535"/>
      <c r="TBV16" s="535"/>
      <c r="TBW16" s="535"/>
      <c r="TBX16" s="535"/>
      <c r="TBY16" s="535"/>
      <c r="TBZ16" s="535"/>
      <c r="TCA16" s="535"/>
      <c r="TCB16" s="535"/>
      <c r="TCC16" s="535"/>
      <c r="TCD16" s="535"/>
      <c r="TCE16" s="535"/>
      <c r="TCF16" s="535"/>
      <c r="TCG16" s="535"/>
      <c r="TCH16" s="535"/>
      <c r="TCI16" s="535"/>
      <c r="TCJ16" s="535"/>
      <c r="TCK16" s="535"/>
      <c r="TCL16" s="535"/>
      <c r="TCM16" s="535"/>
      <c r="TCN16" s="535"/>
      <c r="TCO16" s="535"/>
      <c r="TCP16" s="535"/>
      <c r="TCQ16" s="535"/>
      <c r="TCR16" s="535"/>
      <c r="TCS16" s="535"/>
      <c r="TCT16" s="535"/>
      <c r="TCU16" s="535"/>
      <c r="TCV16" s="535"/>
      <c r="TCW16" s="535"/>
      <c r="TCX16" s="535"/>
      <c r="TCY16" s="535"/>
      <c r="TCZ16" s="535"/>
      <c r="TDA16" s="535"/>
      <c r="TDB16" s="535"/>
      <c r="TDC16" s="535"/>
      <c r="TDD16" s="535"/>
      <c r="TDE16" s="535"/>
      <c r="TDF16" s="535"/>
      <c r="TDG16" s="535"/>
      <c r="TDH16" s="535"/>
      <c r="TDI16" s="535"/>
      <c r="TDJ16" s="535"/>
      <c r="TDK16" s="535"/>
      <c r="TDL16" s="535"/>
      <c r="TDM16" s="535"/>
      <c r="TDN16" s="535"/>
      <c r="TDO16" s="535"/>
      <c r="TDP16" s="535"/>
      <c r="TDQ16" s="535"/>
      <c r="TDR16" s="535"/>
      <c r="TDS16" s="535"/>
      <c r="TDT16" s="535"/>
      <c r="TDU16" s="535"/>
      <c r="TDV16" s="535"/>
      <c r="TDW16" s="535"/>
      <c r="TDX16" s="535"/>
      <c r="TDY16" s="535"/>
      <c r="TDZ16" s="535"/>
      <c r="TEA16" s="535"/>
      <c r="TEB16" s="535"/>
      <c r="TEC16" s="535"/>
      <c r="TED16" s="535"/>
      <c r="TEE16" s="535"/>
      <c r="TEF16" s="535"/>
      <c r="TEG16" s="535"/>
      <c r="TEH16" s="535"/>
      <c r="TEI16" s="535"/>
      <c r="TEJ16" s="535"/>
      <c r="TEK16" s="535"/>
      <c r="TEL16" s="535"/>
      <c r="TEM16" s="535"/>
      <c r="TEN16" s="535"/>
      <c r="TEO16" s="535"/>
      <c r="TEP16" s="535"/>
      <c r="TEQ16" s="535"/>
      <c r="TER16" s="535"/>
      <c r="TES16" s="535"/>
      <c r="TET16" s="535"/>
      <c r="TEU16" s="535"/>
      <c r="TEV16" s="535"/>
      <c r="TEW16" s="535"/>
      <c r="TEX16" s="535"/>
      <c r="TEY16" s="535"/>
      <c r="TEZ16" s="535"/>
      <c r="TFA16" s="535"/>
      <c r="TFB16" s="535"/>
      <c r="TFC16" s="535"/>
      <c r="TFD16" s="535"/>
      <c r="TFE16" s="535"/>
      <c r="TFF16" s="535"/>
      <c r="TFG16" s="535"/>
      <c r="TFH16" s="535"/>
      <c r="TFI16" s="535"/>
      <c r="TFJ16" s="535"/>
      <c r="TFK16" s="535"/>
      <c r="TFL16" s="535"/>
      <c r="TFM16" s="535"/>
      <c r="TFN16" s="535"/>
      <c r="TFO16" s="535"/>
      <c r="TFP16" s="535"/>
      <c r="TFQ16" s="535"/>
      <c r="TFR16" s="535"/>
      <c r="TFS16" s="535"/>
      <c r="TFT16" s="535"/>
      <c r="TFU16" s="535"/>
      <c r="TFV16" s="535"/>
      <c r="TFW16" s="535"/>
      <c r="TFX16" s="535"/>
      <c r="TFY16" s="535"/>
      <c r="TFZ16" s="535"/>
      <c r="TGA16" s="535"/>
      <c r="TGB16" s="535"/>
      <c r="TGC16" s="535"/>
      <c r="TGD16" s="535"/>
      <c r="TGE16" s="535"/>
      <c r="TGF16" s="535"/>
      <c r="TGG16" s="535"/>
      <c r="TGH16" s="535"/>
      <c r="TGI16" s="535"/>
      <c r="TGJ16" s="535"/>
      <c r="TGK16" s="535"/>
      <c r="TGL16" s="535"/>
      <c r="TGM16" s="535"/>
      <c r="TGN16" s="535"/>
      <c r="TGO16" s="535"/>
      <c r="TGP16" s="535"/>
      <c r="TGQ16" s="535"/>
      <c r="TGR16" s="535"/>
      <c r="TGS16" s="535"/>
      <c r="TGT16" s="535"/>
      <c r="TGU16" s="535"/>
      <c r="TGV16" s="535"/>
      <c r="TGW16" s="535"/>
      <c r="TGX16" s="535"/>
      <c r="TGY16" s="535"/>
      <c r="TGZ16" s="535"/>
      <c r="THA16" s="535"/>
      <c r="THB16" s="535"/>
      <c r="THC16" s="535"/>
      <c r="THD16" s="535"/>
      <c r="THE16" s="535"/>
      <c r="THF16" s="535"/>
      <c r="THG16" s="535"/>
      <c r="THH16" s="535"/>
      <c r="THI16" s="535"/>
      <c r="THJ16" s="535"/>
      <c r="THK16" s="535"/>
      <c r="THL16" s="535"/>
      <c r="THM16" s="535"/>
      <c r="THN16" s="535"/>
      <c r="THO16" s="535"/>
      <c r="THP16" s="535"/>
      <c r="THQ16" s="535"/>
      <c r="THR16" s="535"/>
      <c r="THS16" s="535"/>
      <c r="THT16" s="535"/>
      <c r="THU16" s="535"/>
      <c r="THV16" s="535"/>
      <c r="THW16" s="535"/>
      <c r="THX16" s="535"/>
      <c r="THY16" s="535"/>
      <c r="THZ16" s="535"/>
      <c r="TIA16" s="535"/>
      <c r="TIB16" s="535"/>
      <c r="TIC16" s="535"/>
      <c r="TID16" s="535"/>
      <c r="TIE16" s="535"/>
      <c r="TIF16" s="535"/>
      <c r="TIG16" s="535"/>
      <c r="TIH16" s="535"/>
      <c r="TII16" s="535"/>
      <c r="TIJ16" s="535"/>
      <c r="TIK16" s="535"/>
      <c r="TIL16" s="535"/>
      <c r="TIM16" s="535"/>
      <c r="TIN16" s="535"/>
      <c r="TIO16" s="535"/>
      <c r="TIP16" s="535"/>
      <c r="TIQ16" s="535"/>
      <c r="TIR16" s="535"/>
      <c r="TIS16" s="535"/>
      <c r="TIT16" s="535"/>
      <c r="TIU16" s="535"/>
      <c r="TIV16" s="535"/>
      <c r="TIW16" s="535"/>
      <c r="TIX16" s="535"/>
      <c r="TIY16" s="535"/>
      <c r="TIZ16" s="535"/>
      <c r="TJA16" s="535"/>
      <c r="TJB16" s="535"/>
      <c r="TJC16" s="535"/>
      <c r="TJD16" s="535"/>
      <c r="TJE16" s="535"/>
      <c r="TJF16" s="535"/>
      <c r="TJG16" s="535"/>
      <c r="TJH16" s="535"/>
      <c r="TJI16" s="535"/>
      <c r="TJJ16" s="535"/>
      <c r="TJK16" s="535"/>
      <c r="TJL16" s="535"/>
      <c r="TJM16" s="535"/>
      <c r="TJN16" s="535"/>
      <c r="TJO16" s="535"/>
      <c r="TJP16" s="535"/>
      <c r="TJQ16" s="535"/>
      <c r="TJR16" s="535"/>
      <c r="TJS16" s="535"/>
      <c r="TJT16" s="535"/>
      <c r="TJU16" s="535"/>
      <c r="TJV16" s="535"/>
      <c r="TJW16" s="535"/>
      <c r="TJX16" s="535"/>
      <c r="TJY16" s="535"/>
      <c r="TJZ16" s="535"/>
      <c r="TKA16" s="535"/>
      <c r="TKB16" s="535"/>
      <c r="TKC16" s="535"/>
      <c r="TKD16" s="535"/>
      <c r="TKE16" s="535"/>
      <c r="TKF16" s="535"/>
      <c r="TKG16" s="535"/>
      <c r="TKH16" s="535"/>
      <c r="TKI16" s="535"/>
      <c r="TKJ16" s="535"/>
      <c r="TKK16" s="535"/>
      <c r="TKL16" s="535"/>
      <c r="TKM16" s="535"/>
      <c r="TKN16" s="535"/>
      <c r="TKO16" s="535"/>
      <c r="TKP16" s="535"/>
      <c r="TKQ16" s="535"/>
      <c r="TKR16" s="535"/>
      <c r="TKS16" s="535"/>
      <c r="TKT16" s="535"/>
      <c r="TKU16" s="535"/>
      <c r="TKV16" s="535"/>
      <c r="TKW16" s="535"/>
      <c r="TKX16" s="535"/>
      <c r="TKY16" s="535"/>
      <c r="TKZ16" s="535"/>
      <c r="TLA16" s="535"/>
      <c r="TLB16" s="535"/>
      <c r="TLC16" s="535"/>
      <c r="TLD16" s="535"/>
      <c r="TLE16" s="535"/>
      <c r="TLF16" s="535"/>
      <c r="TLG16" s="535"/>
      <c r="TLH16" s="535"/>
      <c r="TLI16" s="535"/>
      <c r="TLJ16" s="535"/>
      <c r="TLK16" s="535"/>
      <c r="TLL16" s="535"/>
      <c r="TLM16" s="535"/>
      <c r="TLN16" s="535"/>
      <c r="TLO16" s="535"/>
      <c r="TLP16" s="535"/>
      <c r="TLQ16" s="535"/>
      <c r="TLR16" s="535"/>
      <c r="TLS16" s="535"/>
      <c r="TLT16" s="535"/>
      <c r="TLU16" s="535"/>
      <c r="TLV16" s="535"/>
      <c r="TLW16" s="535"/>
      <c r="TLX16" s="535"/>
      <c r="TLY16" s="535"/>
      <c r="TLZ16" s="535"/>
      <c r="TMA16" s="535"/>
      <c r="TMB16" s="535"/>
      <c r="TMC16" s="535"/>
      <c r="TMD16" s="535"/>
      <c r="TME16" s="535"/>
      <c r="TMF16" s="535"/>
      <c r="TMG16" s="535"/>
      <c r="TMH16" s="535"/>
      <c r="TMI16" s="535"/>
      <c r="TMJ16" s="535"/>
      <c r="TMK16" s="535"/>
      <c r="TML16" s="535"/>
      <c r="TMM16" s="535"/>
      <c r="TMN16" s="535"/>
      <c r="TMO16" s="535"/>
      <c r="TMP16" s="535"/>
      <c r="TMQ16" s="535"/>
      <c r="TMR16" s="535"/>
      <c r="TMS16" s="535"/>
      <c r="TMT16" s="535"/>
      <c r="TMU16" s="535"/>
      <c r="TMV16" s="535"/>
      <c r="TMW16" s="535"/>
      <c r="TMX16" s="535"/>
      <c r="TMY16" s="535"/>
      <c r="TMZ16" s="535"/>
      <c r="TNA16" s="535"/>
      <c r="TNB16" s="535"/>
      <c r="TNC16" s="535"/>
      <c r="TND16" s="535"/>
      <c r="TNE16" s="535"/>
      <c r="TNF16" s="535"/>
      <c r="TNG16" s="535"/>
      <c r="TNH16" s="535"/>
      <c r="TNI16" s="535"/>
      <c r="TNJ16" s="535"/>
      <c r="TNK16" s="535"/>
      <c r="TNL16" s="535"/>
      <c r="TNM16" s="535"/>
      <c r="TNN16" s="535"/>
      <c r="TNO16" s="535"/>
      <c r="TNP16" s="535"/>
      <c r="TNQ16" s="535"/>
      <c r="TNR16" s="535"/>
      <c r="TNS16" s="535"/>
      <c r="TNT16" s="535"/>
      <c r="TNU16" s="535"/>
      <c r="TNV16" s="535"/>
      <c r="TNW16" s="535"/>
      <c r="TNX16" s="535"/>
      <c r="TNY16" s="535"/>
      <c r="TNZ16" s="535"/>
      <c r="TOA16" s="535"/>
      <c r="TOB16" s="535"/>
      <c r="TOC16" s="535"/>
      <c r="TOD16" s="535"/>
      <c r="TOE16" s="535"/>
      <c r="TOF16" s="535"/>
      <c r="TOG16" s="535"/>
      <c r="TOH16" s="535"/>
      <c r="TOI16" s="535"/>
      <c r="TOJ16" s="535"/>
      <c r="TOK16" s="535"/>
      <c r="TOL16" s="535"/>
      <c r="TOM16" s="535"/>
      <c r="TON16" s="535"/>
      <c r="TOO16" s="535"/>
      <c r="TOP16" s="535"/>
      <c r="TOQ16" s="535"/>
      <c r="TOR16" s="535"/>
      <c r="TOS16" s="535"/>
      <c r="TOT16" s="535"/>
      <c r="TOU16" s="535"/>
      <c r="TOV16" s="535"/>
      <c r="TOW16" s="535"/>
      <c r="TOX16" s="535"/>
      <c r="TOY16" s="535"/>
      <c r="TOZ16" s="535"/>
      <c r="TPA16" s="535"/>
      <c r="TPB16" s="535"/>
      <c r="TPC16" s="535"/>
      <c r="TPD16" s="535"/>
      <c r="TPE16" s="535"/>
      <c r="TPF16" s="535"/>
      <c r="TPG16" s="535"/>
      <c r="TPH16" s="535"/>
      <c r="TPI16" s="535"/>
      <c r="TPJ16" s="535"/>
      <c r="TPK16" s="535"/>
      <c r="TPL16" s="535"/>
      <c r="TPM16" s="535"/>
      <c r="TPN16" s="535"/>
      <c r="TPO16" s="535"/>
      <c r="TPP16" s="535"/>
      <c r="TPQ16" s="535"/>
      <c r="TPR16" s="535"/>
      <c r="TPS16" s="535"/>
      <c r="TPT16" s="535"/>
      <c r="TPU16" s="535"/>
      <c r="TPV16" s="535"/>
      <c r="TPW16" s="535"/>
      <c r="TPX16" s="535"/>
      <c r="TPY16" s="535"/>
      <c r="TPZ16" s="535"/>
      <c r="TQA16" s="535"/>
      <c r="TQB16" s="535"/>
      <c r="TQC16" s="535"/>
      <c r="TQD16" s="535"/>
      <c r="TQE16" s="535"/>
      <c r="TQF16" s="535"/>
      <c r="TQG16" s="535"/>
      <c r="TQH16" s="535"/>
      <c r="TQI16" s="535"/>
      <c r="TQJ16" s="535"/>
      <c r="TQK16" s="535"/>
      <c r="TQL16" s="535"/>
      <c r="TQM16" s="535"/>
      <c r="TQN16" s="535"/>
      <c r="TQO16" s="535"/>
      <c r="TQP16" s="535"/>
      <c r="TQQ16" s="535"/>
      <c r="TQR16" s="535"/>
      <c r="TQS16" s="535"/>
      <c r="TQT16" s="535"/>
      <c r="TQU16" s="535"/>
      <c r="TQV16" s="535"/>
      <c r="TQW16" s="535"/>
      <c r="TQX16" s="535"/>
      <c r="TQY16" s="535"/>
      <c r="TQZ16" s="535"/>
      <c r="TRA16" s="535"/>
      <c r="TRB16" s="535"/>
      <c r="TRC16" s="535"/>
      <c r="TRD16" s="535"/>
      <c r="TRE16" s="535"/>
      <c r="TRF16" s="535"/>
      <c r="TRG16" s="535"/>
      <c r="TRH16" s="535"/>
      <c r="TRI16" s="535"/>
      <c r="TRJ16" s="535"/>
      <c r="TRK16" s="535"/>
      <c r="TRL16" s="535"/>
      <c r="TRM16" s="535"/>
      <c r="TRN16" s="535"/>
      <c r="TRO16" s="535"/>
      <c r="TRP16" s="535"/>
      <c r="TRQ16" s="535"/>
      <c r="TRR16" s="535"/>
      <c r="TRS16" s="535"/>
      <c r="TRT16" s="535"/>
      <c r="TRU16" s="535"/>
      <c r="TRV16" s="535"/>
      <c r="TRW16" s="535"/>
      <c r="TRX16" s="535"/>
      <c r="TRY16" s="535"/>
      <c r="TRZ16" s="535"/>
      <c r="TSA16" s="535"/>
      <c r="TSB16" s="535"/>
      <c r="TSC16" s="535"/>
      <c r="TSD16" s="535"/>
      <c r="TSE16" s="535"/>
      <c r="TSF16" s="535"/>
      <c r="TSG16" s="535"/>
      <c r="TSH16" s="535"/>
      <c r="TSI16" s="535"/>
      <c r="TSJ16" s="535"/>
      <c r="TSK16" s="535"/>
      <c r="TSL16" s="535"/>
      <c r="TSM16" s="535"/>
      <c r="TSN16" s="535"/>
      <c r="TSO16" s="535"/>
      <c r="TSP16" s="535"/>
      <c r="TSQ16" s="535"/>
      <c r="TSR16" s="535"/>
      <c r="TSS16" s="535"/>
      <c r="TST16" s="535"/>
      <c r="TSU16" s="535"/>
      <c r="TSV16" s="535"/>
      <c r="TSW16" s="535"/>
      <c r="TSX16" s="535"/>
      <c r="TSY16" s="535"/>
      <c r="TSZ16" s="535"/>
      <c r="TTA16" s="535"/>
      <c r="TTB16" s="535"/>
      <c r="TTC16" s="535"/>
      <c r="TTD16" s="535"/>
      <c r="TTE16" s="535"/>
      <c r="TTF16" s="535"/>
      <c r="TTG16" s="535"/>
      <c r="TTH16" s="535"/>
      <c r="TTI16" s="535"/>
      <c r="TTJ16" s="535"/>
      <c r="TTK16" s="535"/>
      <c r="TTL16" s="535"/>
      <c r="TTM16" s="535"/>
      <c r="TTN16" s="535"/>
      <c r="TTO16" s="535"/>
      <c r="TTP16" s="535"/>
      <c r="TTQ16" s="535"/>
      <c r="TTR16" s="535"/>
      <c r="TTS16" s="535"/>
      <c r="TTT16" s="535"/>
      <c r="TTU16" s="535"/>
      <c r="TTV16" s="535"/>
      <c r="TTW16" s="535"/>
      <c r="TTX16" s="535"/>
      <c r="TTY16" s="535"/>
      <c r="TTZ16" s="535"/>
      <c r="TUA16" s="535"/>
      <c r="TUB16" s="535"/>
      <c r="TUC16" s="535"/>
      <c r="TUD16" s="535"/>
      <c r="TUE16" s="535"/>
      <c r="TUF16" s="535"/>
      <c r="TUG16" s="535"/>
      <c r="TUH16" s="535"/>
      <c r="TUI16" s="535"/>
      <c r="TUJ16" s="535"/>
      <c r="TUK16" s="535"/>
      <c r="TUL16" s="535"/>
      <c r="TUM16" s="535"/>
      <c r="TUN16" s="535"/>
      <c r="TUO16" s="535"/>
      <c r="TUP16" s="535"/>
      <c r="TUQ16" s="535"/>
      <c r="TUR16" s="535"/>
      <c r="TUS16" s="535"/>
      <c r="TUT16" s="535"/>
      <c r="TUU16" s="535"/>
      <c r="TUV16" s="535"/>
      <c r="TUW16" s="535"/>
      <c r="TUX16" s="535"/>
      <c r="TUY16" s="535"/>
      <c r="TUZ16" s="535"/>
      <c r="TVA16" s="535"/>
      <c r="TVB16" s="535"/>
      <c r="TVC16" s="535"/>
      <c r="TVD16" s="535"/>
      <c r="TVE16" s="535"/>
      <c r="TVF16" s="535"/>
      <c r="TVG16" s="535"/>
      <c r="TVH16" s="535"/>
      <c r="TVI16" s="535"/>
      <c r="TVJ16" s="535"/>
      <c r="TVK16" s="535"/>
      <c r="TVL16" s="535"/>
      <c r="TVM16" s="535"/>
      <c r="TVN16" s="535"/>
      <c r="TVO16" s="535"/>
      <c r="TVP16" s="535"/>
      <c r="TVQ16" s="535"/>
      <c r="TVR16" s="535"/>
      <c r="TVS16" s="535"/>
      <c r="TVT16" s="535"/>
      <c r="TVU16" s="535"/>
      <c r="TVV16" s="535"/>
      <c r="TVW16" s="535"/>
      <c r="TVX16" s="535"/>
      <c r="TVY16" s="535"/>
      <c r="TVZ16" s="535"/>
      <c r="TWA16" s="535"/>
      <c r="TWB16" s="535"/>
      <c r="TWC16" s="535"/>
      <c r="TWD16" s="535"/>
      <c r="TWE16" s="535"/>
      <c r="TWF16" s="535"/>
      <c r="TWG16" s="535"/>
      <c r="TWH16" s="535"/>
      <c r="TWI16" s="535"/>
      <c r="TWJ16" s="535"/>
      <c r="TWK16" s="535"/>
      <c r="TWL16" s="535"/>
      <c r="TWM16" s="535"/>
      <c r="TWN16" s="535"/>
      <c r="TWO16" s="535"/>
      <c r="TWP16" s="535"/>
      <c r="TWQ16" s="535"/>
      <c r="TWR16" s="535"/>
      <c r="TWS16" s="535"/>
      <c r="TWT16" s="535"/>
      <c r="TWU16" s="535"/>
      <c r="TWV16" s="535"/>
      <c r="TWW16" s="535"/>
      <c r="TWX16" s="535"/>
      <c r="TWY16" s="535"/>
      <c r="TWZ16" s="535"/>
      <c r="TXA16" s="535"/>
      <c r="TXB16" s="535"/>
      <c r="TXC16" s="535"/>
      <c r="TXD16" s="535"/>
      <c r="TXE16" s="535"/>
      <c r="TXF16" s="535"/>
      <c r="TXG16" s="535"/>
      <c r="TXH16" s="535"/>
      <c r="TXI16" s="535"/>
      <c r="TXJ16" s="535"/>
      <c r="TXK16" s="535"/>
      <c r="TXL16" s="535"/>
      <c r="TXM16" s="535"/>
      <c r="TXN16" s="535"/>
      <c r="TXO16" s="535"/>
      <c r="TXP16" s="535"/>
      <c r="TXQ16" s="535"/>
      <c r="TXR16" s="535"/>
      <c r="TXS16" s="535"/>
      <c r="TXT16" s="535"/>
      <c r="TXU16" s="535"/>
      <c r="TXV16" s="535"/>
      <c r="TXW16" s="535"/>
      <c r="TXX16" s="535"/>
      <c r="TXY16" s="535"/>
      <c r="TXZ16" s="535"/>
      <c r="TYA16" s="535"/>
      <c r="TYB16" s="535"/>
      <c r="TYC16" s="535"/>
      <c r="TYD16" s="535"/>
      <c r="TYE16" s="535"/>
      <c r="TYF16" s="535"/>
      <c r="TYG16" s="535"/>
      <c r="TYH16" s="535"/>
      <c r="TYI16" s="535"/>
      <c r="TYJ16" s="535"/>
      <c r="TYK16" s="535"/>
      <c r="TYL16" s="535"/>
      <c r="TYM16" s="535"/>
      <c r="TYN16" s="535"/>
      <c r="TYO16" s="535"/>
      <c r="TYP16" s="535"/>
      <c r="TYQ16" s="535"/>
      <c r="TYR16" s="535"/>
      <c r="TYS16" s="535"/>
      <c r="TYT16" s="535"/>
      <c r="TYU16" s="535"/>
      <c r="TYV16" s="535"/>
      <c r="TYW16" s="535"/>
      <c r="TYX16" s="535"/>
      <c r="TYY16" s="535"/>
      <c r="TYZ16" s="535"/>
      <c r="TZA16" s="535"/>
      <c r="TZB16" s="535"/>
      <c r="TZC16" s="535"/>
      <c r="TZD16" s="535"/>
      <c r="TZE16" s="535"/>
      <c r="TZF16" s="535"/>
      <c r="TZG16" s="535"/>
      <c r="TZH16" s="535"/>
      <c r="TZI16" s="535"/>
      <c r="TZJ16" s="535"/>
      <c r="TZK16" s="535"/>
      <c r="TZL16" s="535"/>
      <c r="TZM16" s="535"/>
      <c r="TZN16" s="535"/>
      <c r="TZO16" s="535"/>
      <c r="TZP16" s="535"/>
      <c r="TZQ16" s="535"/>
      <c r="TZR16" s="535"/>
      <c r="TZS16" s="535"/>
      <c r="TZT16" s="535"/>
      <c r="TZU16" s="535"/>
      <c r="TZV16" s="535"/>
      <c r="TZW16" s="535"/>
      <c r="TZX16" s="535"/>
      <c r="TZY16" s="535"/>
      <c r="TZZ16" s="535"/>
      <c r="UAA16" s="535"/>
      <c r="UAB16" s="535"/>
      <c r="UAC16" s="535"/>
      <c r="UAD16" s="535"/>
      <c r="UAE16" s="535"/>
      <c r="UAF16" s="535"/>
      <c r="UAG16" s="535"/>
      <c r="UAH16" s="535"/>
      <c r="UAI16" s="535"/>
      <c r="UAJ16" s="535"/>
      <c r="UAK16" s="535"/>
      <c r="UAL16" s="535"/>
      <c r="UAM16" s="535"/>
      <c r="UAN16" s="535"/>
      <c r="UAO16" s="535"/>
      <c r="UAP16" s="535"/>
      <c r="UAQ16" s="535"/>
      <c r="UAR16" s="535"/>
      <c r="UAS16" s="535"/>
      <c r="UAT16" s="535"/>
      <c r="UAU16" s="535"/>
      <c r="UAV16" s="535"/>
      <c r="UAW16" s="535"/>
      <c r="UAX16" s="535"/>
      <c r="UAY16" s="535"/>
      <c r="UAZ16" s="535"/>
      <c r="UBA16" s="535"/>
      <c r="UBB16" s="535"/>
      <c r="UBC16" s="535"/>
      <c r="UBD16" s="535"/>
      <c r="UBE16" s="535"/>
      <c r="UBF16" s="535"/>
      <c r="UBG16" s="535"/>
      <c r="UBH16" s="535"/>
      <c r="UBI16" s="535"/>
      <c r="UBJ16" s="535"/>
      <c r="UBK16" s="535"/>
      <c r="UBL16" s="535"/>
      <c r="UBM16" s="535"/>
      <c r="UBN16" s="535"/>
      <c r="UBO16" s="535"/>
      <c r="UBP16" s="535"/>
      <c r="UBQ16" s="535"/>
      <c r="UBR16" s="535"/>
      <c r="UBS16" s="535"/>
      <c r="UBT16" s="535"/>
      <c r="UBU16" s="535"/>
      <c r="UBV16" s="535"/>
      <c r="UBW16" s="535"/>
      <c r="UBX16" s="535"/>
      <c r="UBY16" s="535"/>
      <c r="UBZ16" s="535"/>
      <c r="UCA16" s="535"/>
      <c r="UCB16" s="535"/>
      <c r="UCC16" s="535"/>
      <c r="UCD16" s="535"/>
      <c r="UCE16" s="535"/>
      <c r="UCF16" s="535"/>
      <c r="UCG16" s="535"/>
      <c r="UCH16" s="535"/>
      <c r="UCI16" s="535"/>
      <c r="UCJ16" s="535"/>
      <c r="UCK16" s="535"/>
      <c r="UCL16" s="535"/>
      <c r="UCM16" s="535"/>
      <c r="UCN16" s="535"/>
      <c r="UCO16" s="535"/>
      <c r="UCP16" s="535"/>
      <c r="UCQ16" s="535"/>
      <c r="UCR16" s="535"/>
      <c r="UCS16" s="535"/>
      <c r="UCT16" s="535"/>
      <c r="UCU16" s="535"/>
      <c r="UCV16" s="535"/>
      <c r="UCW16" s="535"/>
      <c r="UCX16" s="535"/>
      <c r="UCY16" s="535"/>
      <c r="UCZ16" s="535"/>
      <c r="UDA16" s="535"/>
      <c r="UDB16" s="535"/>
      <c r="UDC16" s="535"/>
      <c r="UDD16" s="535"/>
      <c r="UDE16" s="535"/>
      <c r="UDF16" s="535"/>
      <c r="UDG16" s="535"/>
      <c r="UDH16" s="535"/>
      <c r="UDI16" s="535"/>
      <c r="UDJ16" s="535"/>
      <c r="UDK16" s="535"/>
      <c r="UDL16" s="535"/>
      <c r="UDM16" s="535"/>
      <c r="UDN16" s="535"/>
      <c r="UDO16" s="535"/>
      <c r="UDP16" s="535"/>
      <c r="UDQ16" s="535"/>
      <c r="UDR16" s="535"/>
      <c r="UDS16" s="535"/>
      <c r="UDT16" s="535"/>
      <c r="UDU16" s="535"/>
      <c r="UDV16" s="535"/>
      <c r="UDW16" s="535"/>
      <c r="UDX16" s="535"/>
      <c r="UDY16" s="535"/>
      <c r="UDZ16" s="535"/>
      <c r="UEA16" s="535"/>
      <c r="UEB16" s="535"/>
      <c r="UEC16" s="535"/>
      <c r="UED16" s="535"/>
      <c r="UEE16" s="535"/>
      <c r="UEF16" s="535"/>
      <c r="UEG16" s="535"/>
      <c r="UEH16" s="535"/>
      <c r="UEI16" s="535"/>
      <c r="UEJ16" s="535"/>
      <c r="UEK16" s="535"/>
      <c r="UEL16" s="535"/>
      <c r="UEM16" s="535"/>
      <c r="UEN16" s="535"/>
      <c r="UEO16" s="535"/>
      <c r="UEP16" s="535"/>
      <c r="UEQ16" s="535"/>
      <c r="UER16" s="535"/>
      <c r="UES16" s="535"/>
      <c r="UET16" s="535"/>
      <c r="UEU16" s="535"/>
      <c r="UEV16" s="535"/>
      <c r="UEW16" s="535"/>
      <c r="UEX16" s="535"/>
      <c r="UEY16" s="535"/>
      <c r="UEZ16" s="535"/>
      <c r="UFA16" s="535"/>
      <c r="UFB16" s="535"/>
      <c r="UFC16" s="535"/>
      <c r="UFD16" s="535"/>
      <c r="UFE16" s="535"/>
      <c r="UFF16" s="535"/>
      <c r="UFG16" s="535"/>
      <c r="UFH16" s="535"/>
      <c r="UFI16" s="535"/>
      <c r="UFJ16" s="535"/>
      <c r="UFK16" s="535"/>
      <c r="UFL16" s="535"/>
      <c r="UFM16" s="535"/>
      <c r="UFN16" s="535"/>
      <c r="UFO16" s="535"/>
      <c r="UFP16" s="535"/>
      <c r="UFQ16" s="535"/>
      <c r="UFR16" s="535"/>
      <c r="UFS16" s="535"/>
      <c r="UFT16" s="535"/>
      <c r="UFU16" s="535"/>
      <c r="UFV16" s="535"/>
      <c r="UFW16" s="535"/>
      <c r="UFX16" s="535"/>
      <c r="UFY16" s="535"/>
      <c r="UFZ16" s="535"/>
      <c r="UGA16" s="535"/>
      <c r="UGB16" s="535"/>
      <c r="UGC16" s="535"/>
      <c r="UGD16" s="535"/>
      <c r="UGE16" s="535"/>
      <c r="UGF16" s="535"/>
      <c r="UGG16" s="535"/>
      <c r="UGH16" s="535"/>
      <c r="UGI16" s="535"/>
      <c r="UGJ16" s="535"/>
      <c r="UGK16" s="535"/>
      <c r="UGL16" s="535"/>
      <c r="UGM16" s="535"/>
      <c r="UGN16" s="535"/>
      <c r="UGO16" s="535"/>
      <c r="UGP16" s="535"/>
      <c r="UGQ16" s="535"/>
      <c r="UGR16" s="535"/>
      <c r="UGS16" s="535"/>
      <c r="UGT16" s="535"/>
      <c r="UGU16" s="535"/>
      <c r="UGV16" s="535"/>
      <c r="UGW16" s="535"/>
      <c r="UGX16" s="535"/>
      <c r="UGY16" s="535"/>
      <c r="UGZ16" s="535"/>
      <c r="UHA16" s="535"/>
      <c r="UHB16" s="535"/>
      <c r="UHC16" s="535"/>
      <c r="UHD16" s="535"/>
      <c r="UHE16" s="535"/>
      <c r="UHF16" s="535"/>
      <c r="UHG16" s="535"/>
      <c r="UHH16" s="535"/>
      <c r="UHI16" s="535"/>
      <c r="UHJ16" s="535"/>
      <c r="UHK16" s="535"/>
      <c r="UHL16" s="535"/>
      <c r="UHM16" s="535"/>
      <c r="UHN16" s="535"/>
      <c r="UHO16" s="535"/>
      <c r="UHP16" s="535"/>
      <c r="UHQ16" s="535"/>
      <c r="UHR16" s="535"/>
      <c r="UHS16" s="535"/>
      <c r="UHT16" s="535"/>
      <c r="UHU16" s="535"/>
      <c r="UHV16" s="535"/>
      <c r="UHW16" s="535"/>
      <c r="UHX16" s="535"/>
      <c r="UHY16" s="535"/>
      <c r="UHZ16" s="535"/>
      <c r="UIA16" s="535"/>
      <c r="UIB16" s="535"/>
      <c r="UIC16" s="535"/>
      <c r="UID16" s="535"/>
      <c r="UIE16" s="535"/>
      <c r="UIF16" s="535"/>
      <c r="UIG16" s="535"/>
      <c r="UIH16" s="535"/>
      <c r="UII16" s="535"/>
      <c r="UIJ16" s="535"/>
      <c r="UIK16" s="535"/>
      <c r="UIL16" s="535"/>
      <c r="UIM16" s="535"/>
      <c r="UIN16" s="535"/>
      <c r="UIO16" s="535"/>
      <c r="UIP16" s="535"/>
      <c r="UIQ16" s="535"/>
      <c r="UIR16" s="535"/>
      <c r="UIS16" s="535"/>
      <c r="UIT16" s="535"/>
      <c r="UIU16" s="535"/>
      <c r="UIV16" s="535"/>
      <c r="UIW16" s="535"/>
      <c r="UIX16" s="535"/>
      <c r="UIY16" s="535"/>
      <c r="UIZ16" s="535"/>
      <c r="UJA16" s="535"/>
      <c r="UJB16" s="535"/>
      <c r="UJC16" s="535"/>
      <c r="UJD16" s="535"/>
      <c r="UJE16" s="535"/>
      <c r="UJF16" s="535"/>
      <c r="UJG16" s="535"/>
      <c r="UJH16" s="535"/>
      <c r="UJI16" s="535"/>
      <c r="UJJ16" s="535"/>
      <c r="UJK16" s="535"/>
      <c r="UJL16" s="535"/>
      <c r="UJM16" s="535"/>
      <c r="UJN16" s="535"/>
      <c r="UJO16" s="535"/>
      <c r="UJP16" s="535"/>
      <c r="UJQ16" s="535"/>
      <c r="UJR16" s="535"/>
      <c r="UJS16" s="535"/>
      <c r="UJT16" s="535"/>
      <c r="UJU16" s="535"/>
      <c r="UJV16" s="535"/>
      <c r="UJW16" s="535"/>
      <c r="UJX16" s="535"/>
      <c r="UJY16" s="535"/>
      <c r="UJZ16" s="535"/>
      <c r="UKA16" s="535"/>
      <c r="UKB16" s="535"/>
      <c r="UKC16" s="535"/>
      <c r="UKD16" s="535"/>
      <c r="UKE16" s="535"/>
      <c r="UKF16" s="535"/>
      <c r="UKG16" s="535"/>
      <c r="UKH16" s="535"/>
      <c r="UKI16" s="535"/>
      <c r="UKJ16" s="535"/>
      <c r="UKK16" s="535"/>
      <c r="UKL16" s="535"/>
      <c r="UKM16" s="535"/>
      <c r="UKN16" s="535"/>
      <c r="UKO16" s="535"/>
      <c r="UKP16" s="535"/>
      <c r="UKQ16" s="535"/>
      <c r="UKR16" s="535"/>
      <c r="UKS16" s="535"/>
      <c r="UKT16" s="535"/>
      <c r="UKU16" s="535"/>
      <c r="UKV16" s="535"/>
      <c r="UKW16" s="535"/>
      <c r="UKX16" s="535"/>
      <c r="UKY16" s="535"/>
      <c r="UKZ16" s="535"/>
      <c r="ULA16" s="535"/>
      <c r="ULB16" s="535"/>
      <c r="ULC16" s="535"/>
      <c r="ULD16" s="535"/>
      <c r="ULE16" s="535"/>
      <c r="ULF16" s="535"/>
      <c r="ULG16" s="535"/>
      <c r="ULH16" s="535"/>
      <c r="ULI16" s="535"/>
      <c r="ULJ16" s="535"/>
      <c r="ULK16" s="535"/>
      <c r="ULL16" s="535"/>
      <c r="ULM16" s="535"/>
      <c r="ULN16" s="535"/>
      <c r="ULO16" s="535"/>
      <c r="ULP16" s="535"/>
      <c r="ULQ16" s="535"/>
      <c r="ULR16" s="535"/>
      <c r="ULS16" s="535"/>
      <c r="ULT16" s="535"/>
      <c r="ULU16" s="535"/>
      <c r="ULV16" s="535"/>
      <c r="ULW16" s="535"/>
      <c r="ULX16" s="535"/>
      <c r="ULY16" s="535"/>
      <c r="ULZ16" s="535"/>
      <c r="UMA16" s="535"/>
      <c r="UMB16" s="535"/>
      <c r="UMC16" s="535"/>
      <c r="UMD16" s="535"/>
      <c r="UME16" s="535"/>
      <c r="UMF16" s="535"/>
      <c r="UMG16" s="535"/>
      <c r="UMH16" s="535"/>
      <c r="UMI16" s="535"/>
      <c r="UMJ16" s="535"/>
      <c r="UMK16" s="535"/>
      <c r="UML16" s="535"/>
      <c r="UMM16" s="535"/>
      <c r="UMN16" s="535"/>
      <c r="UMO16" s="535"/>
      <c r="UMP16" s="535"/>
      <c r="UMQ16" s="535"/>
      <c r="UMR16" s="535"/>
      <c r="UMS16" s="535"/>
      <c r="UMT16" s="535"/>
      <c r="UMU16" s="535"/>
      <c r="UMV16" s="535"/>
      <c r="UMW16" s="535"/>
      <c r="UMX16" s="535"/>
      <c r="UMY16" s="535"/>
      <c r="UMZ16" s="535"/>
      <c r="UNA16" s="535"/>
      <c r="UNB16" s="535"/>
      <c r="UNC16" s="535"/>
      <c r="UND16" s="535"/>
      <c r="UNE16" s="535"/>
      <c r="UNF16" s="535"/>
      <c r="UNG16" s="535"/>
      <c r="UNH16" s="535"/>
      <c r="UNI16" s="535"/>
      <c r="UNJ16" s="535"/>
      <c r="UNK16" s="535"/>
      <c r="UNL16" s="535"/>
      <c r="UNM16" s="535"/>
      <c r="UNN16" s="535"/>
      <c r="UNO16" s="535"/>
      <c r="UNP16" s="535"/>
      <c r="UNQ16" s="535"/>
      <c r="UNR16" s="535"/>
      <c r="UNS16" s="535"/>
      <c r="UNT16" s="535"/>
      <c r="UNU16" s="535"/>
      <c r="UNV16" s="535"/>
      <c r="UNW16" s="535"/>
      <c r="UNX16" s="535"/>
      <c r="UNY16" s="535"/>
      <c r="UNZ16" s="535"/>
      <c r="UOA16" s="535"/>
      <c r="UOB16" s="535"/>
      <c r="UOC16" s="535"/>
      <c r="UOD16" s="535"/>
      <c r="UOE16" s="535"/>
      <c r="UOF16" s="535"/>
      <c r="UOG16" s="535"/>
      <c r="UOH16" s="535"/>
      <c r="UOI16" s="535"/>
      <c r="UOJ16" s="535"/>
      <c r="UOK16" s="535"/>
      <c r="UOL16" s="535"/>
      <c r="UOM16" s="535"/>
      <c r="UON16" s="535"/>
      <c r="UOO16" s="535"/>
      <c r="UOP16" s="535"/>
      <c r="UOQ16" s="535"/>
      <c r="UOR16" s="535"/>
      <c r="UOS16" s="535"/>
      <c r="UOT16" s="535"/>
      <c r="UOU16" s="535"/>
      <c r="UOV16" s="535"/>
      <c r="UOW16" s="535"/>
      <c r="UOX16" s="535"/>
      <c r="UOY16" s="535"/>
      <c r="UOZ16" s="535"/>
      <c r="UPA16" s="535"/>
      <c r="UPB16" s="535"/>
      <c r="UPC16" s="535"/>
      <c r="UPD16" s="535"/>
      <c r="UPE16" s="535"/>
      <c r="UPF16" s="535"/>
      <c r="UPG16" s="535"/>
      <c r="UPH16" s="535"/>
      <c r="UPI16" s="535"/>
      <c r="UPJ16" s="535"/>
      <c r="UPK16" s="535"/>
      <c r="UPL16" s="535"/>
      <c r="UPM16" s="535"/>
      <c r="UPN16" s="535"/>
      <c r="UPO16" s="535"/>
      <c r="UPP16" s="535"/>
      <c r="UPQ16" s="535"/>
      <c r="UPR16" s="535"/>
      <c r="UPS16" s="535"/>
      <c r="UPT16" s="535"/>
      <c r="UPU16" s="535"/>
      <c r="UPV16" s="535"/>
      <c r="UPW16" s="535"/>
      <c r="UPX16" s="535"/>
      <c r="UPY16" s="535"/>
      <c r="UPZ16" s="535"/>
      <c r="UQA16" s="535"/>
      <c r="UQB16" s="535"/>
      <c r="UQC16" s="535"/>
      <c r="UQD16" s="535"/>
      <c r="UQE16" s="535"/>
      <c r="UQF16" s="535"/>
      <c r="UQG16" s="535"/>
      <c r="UQH16" s="535"/>
      <c r="UQI16" s="535"/>
      <c r="UQJ16" s="535"/>
      <c r="UQK16" s="535"/>
      <c r="UQL16" s="535"/>
      <c r="UQM16" s="535"/>
      <c r="UQN16" s="535"/>
      <c r="UQO16" s="535"/>
      <c r="UQP16" s="535"/>
      <c r="UQQ16" s="535"/>
      <c r="UQR16" s="535"/>
      <c r="UQS16" s="535"/>
      <c r="UQT16" s="535"/>
      <c r="UQU16" s="535"/>
      <c r="UQV16" s="535"/>
      <c r="UQW16" s="535"/>
      <c r="UQX16" s="535"/>
      <c r="UQY16" s="535"/>
      <c r="UQZ16" s="535"/>
      <c r="URA16" s="535"/>
      <c r="URB16" s="535"/>
      <c r="URC16" s="535"/>
      <c r="URD16" s="535"/>
      <c r="URE16" s="535"/>
      <c r="URF16" s="535"/>
      <c r="URG16" s="535"/>
      <c r="URH16" s="535"/>
      <c r="URI16" s="535"/>
      <c r="URJ16" s="535"/>
      <c r="URK16" s="535"/>
      <c r="URL16" s="535"/>
      <c r="URM16" s="535"/>
      <c r="URN16" s="535"/>
      <c r="URO16" s="535"/>
      <c r="URP16" s="535"/>
      <c r="URQ16" s="535"/>
      <c r="URR16" s="535"/>
      <c r="URS16" s="535"/>
      <c r="URT16" s="535"/>
      <c r="URU16" s="535"/>
      <c r="URV16" s="535"/>
      <c r="URW16" s="535"/>
      <c r="URX16" s="535"/>
      <c r="URY16" s="535"/>
      <c r="URZ16" s="535"/>
      <c r="USA16" s="535"/>
      <c r="USB16" s="535"/>
      <c r="USC16" s="535"/>
      <c r="USD16" s="535"/>
      <c r="USE16" s="535"/>
      <c r="USF16" s="535"/>
      <c r="USG16" s="535"/>
      <c r="USH16" s="535"/>
      <c r="USI16" s="535"/>
      <c r="USJ16" s="535"/>
      <c r="USK16" s="535"/>
      <c r="USL16" s="535"/>
      <c r="USM16" s="535"/>
      <c r="USN16" s="535"/>
      <c r="USO16" s="535"/>
      <c r="USP16" s="535"/>
      <c r="USQ16" s="535"/>
      <c r="USR16" s="535"/>
      <c r="USS16" s="535"/>
      <c r="UST16" s="535"/>
      <c r="USU16" s="535"/>
      <c r="USV16" s="535"/>
      <c r="USW16" s="535"/>
      <c r="USX16" s="535"/>
      <c r="USY16" s="535"/>
      <c r="USZ16" s="535"/>
      <c r="UTA16" s="535"/>
      <c r="UTB16" s="535"/>
      <c r="UTC16" s="535"/>
      <c r="UTD16" s="535"/>
      <c r="UTE16" s="535"/>
      <c r="UTF16" s="535"/>
      <c r="UTG16" s="535"/>
      <c r="UTH16" s="535"/>
      <c r="UTI16" s="535"/>
      <c r="UTJ16" s="535"/>
      <c r="UTK16" s="535"/>
      <c r="UTL16" s="535"/>
      <c r="UTM16" s="535"/>
      <c r="UTN16" s="535"/>
      <c r="UTO16" s="535"/>
      <c r="UTP16" s="535"/>
      <c r="UTQ16" s="535"/>
      <c r="UTR16" s="535"/>
      <c r="UTS16" s="535"/>
      <c r="UTT16" s="535"/>
      <c r="UTU16" s="535"/>
      <c r="UTV16" s="535"/>
      <c r="UTW16" s="535"/>
      <c r="UTX16" s="535"/>
      <c r="UTY16" s="535"/>
      <c r="UTZ16" s="535"/>
      <c r="UUA16" s="535"/>
      <c r="UUB16" s="535"/>
      <c r="UUC16" s="535"/>
      <c r="UUD16" s="535"/>
      <c r="UUE16" s="535"/>
      <c r="UUF16" s="535"/>
      <c r="UUG16" s="535"/>
      <c r="UUH16" s="535"/>
      <c r="UUI16" s="535"/>
      <c r="UUJ16" s="535"/>
      <c r="UUK16" s="535"/>
      <c r="UUL16" s="535"/>
      <c r="UUM16" s="535"/>
      <c r="UUN16" s="535"/>
      <c r="UUO16" s="535"/>
      <c r="UUP16" s="535"/>
      <c r="UUQ16" s="535"/>
      <c r="UUR16" s="535"/>
      <c r="UUS16" s="535"/>
      <c r="UUT16" s="535"/>
      <c r="UUU16" s="535"/>
      <c r="UUV16" s="535"/>
      <c r="UUW16" s="535"/>
      <c r="UUX16" s="535"/>
      <c r="UUY16" s="535"/>
      <c r="UUZ16" s="535"/>
      <c r="UVA16" s="535"/>
      <c r="UVB16" s="535"/>
      <c r="UVC16" s="535"/>
      <c r="UVD16" s="535"/>
      <c r="UVE16" s="535"/>
      <c r="UVF16" s="535"/>
      <c r="UVG16" s="535"/>
      <c r="UVH16" s="535"/>
      <c r="UVI16" s="535"/>
      <c r="UVJ16" s="535"/>
      <c r="UVK16" s="535"/>
      <c r="UVL16" s="535"/>
      <c r="UVM16" s="535"/>
      <c r="UVN16" s="535"/>
      <c r="UVO16" s="535"/>
      <c r="UVP16" s="535"/>
      <c r="UVQ16" s="535"/>
      <c r="UVR16" s="535"/>
      <c r="UVS16" s="535"/>
      <c r="UVT16" s="535"/>
      <c r="UVU16" s="535"/>
      <c r="UVV16" s="535"/>
      <c r="UVW16" s="535"/>
      <c r="UVX16" s="535"/>
      <c r="UVY16" s="535"/>
      <c r="UVZ16" s="535"/>
      <c r="UWA16" s="535"/>
      <c r="UWB16" s="535"/>
      <c r="UWC16" s="535"/>
      <c r="UWD16" s="535"/>
      <c r="UWE16" s="535"/>
      <c r="UWF16" s="535"/>
      <c r="UWG16" s="535"/>
      <c r="UWH16" s="535"/>
      <c r="UWI16" s="535"/>
      <c r="UWJ16" s="535"/>
      <c r="UWK16" s="535"/>
      <c r="UWL16" s="535"/>
      <c r="UWM16" s="535"/>
      <c r="UWN16" s="535"/>
      <c r="UWO16" s="535"/>
      <c r="UWP16" s="535"/>
      <c r="UWQ16" s="535"/>
      <c r="UWR16" s="535"/>
      <c r="UWS16" s="535"/>
      <c r="UWT16" s="535"/>
      <c r="UWU16" s="535"/>
      <c r="UWV16" s="535"/>
      <c r="UWW16" s="535"/>
      <c r="UWX16" s="535"/>
      <c r="UWY16" s="535"/>
      <c r="UWZ16" s="535"/>
      <c r="UXA16" s="535"/>
      <c r="UXB16" s="535"/>
      <c r="UXC16" s="535"/>
      <c r="UXD16" s="535"/>
      <c r="UXE16" s="535"/>
      <c r="UXF16" s="535"/>
      <c r="UXG16" s="535"/>
      <c r="UXH16" s="535"/>
      <c r="UXI16" s="535"/>
      <c r="UXJ16" s="535"/>
      <c r="UXK16" s="535"/>
      <c r="UXL16" s="535"/>
      <c r="UXM16" s="535"/>
      <c r="UXN16" s="535"/>
      <c r="UXO16" s="535"/>
      <c r="UXP16" s="535"/>
      <c r="UXQ16" s="535"/>
      <c r="UXR16" s="535"/>
      <c r="UXS16" s="535"/>
      <c r="UXT16" s="535"/>
      <c r="UXU16" s="535"/>
      <c r="UXV16" s="535"/>
      <c r="UXW16" s="535"/>
      <c r="UXX16" s="535"/>
      <c r="UXY16" s="535"/>
      <c r="UXZ16" s="535"/>
      <c r="UYA16" s="535"/>
      <c r="UYB16" s="535"/>
      <c r="UYC16" s="535"/>
      <c r="UYD16" s="535"/>
      <c r="UYE16" s="535"/>
      <c r="UYF16" s="535"/>
      <c r="UYG16" s="535"/>
      <c r="UYH16" s="535"/>
      <c r="UYI16" s="535"/>
      <c r="UYJ16" s="535"/>
      <c r="UYK16" s="535"/>
      <c r="UYL16" s="535"/>
      <c r="UYM16" s="535"/>
      <c r="UYN16" s="535"/>
      <c r="UYO16" s="535"/>
      <c r="UYP16" s="535"/>
      <c r="UYQ16" s="535"/>
      <c r="UYR16" s="535"/>
      <c r="UYS16" s="535"/>
      <c r="UYT16" s="535"/>
      <c r="UYU16" s="535"/>
      <c r="UYV16" s="535"/>
      <c r="UYW16" s="535"/>
      <c r="UYX16" s="535"/>
      <c r="UYY16" s="535"/>
      <c r="UYZ16" s="535"/>
      <c r="UZA16" s="535"/>
      <c r="UZB16" s="535"/>
      <c r="UZC16" s="535"/>
      <c r="UZD16" s="535"/>
      <c r="UZE16" s="535"/>
      <c r="UZF16" s="535"/>
      <c r="UZG16" s="535"/>
      <c r="UZH16" s="535"/>
      <c r="UZI16" s="535"/>
      <c r="UZJ16" s="535"/>
      <c r="UZK16" s="535"/>
      <c r="UZL16" s="535"/>
      <c r="UZM16" s="535"/>
      <c r="UZN16" s="535"/>
      <c r="UZO16" s="535"/>
      <c r="UZP16" s="535"/>
      <c r="UZQ16" s="535"/>
      <c r="UZR16" s="535"/>
      <c r="UZS16" s="535"/>
      <c r="UZT16" s="535"/>
      <c r="UZU16" s="535"/>
      <c r="UZV16" s="535"/>
      <c r="UZW16" s="535"/>
      <c r="UZX16" s="535"/>
      <c r="UZY16" s="535"/>
      <c r="UZZ16" s="535"/>
      <c r="VAA16" s="535"/>
      <c r="VAB16" s="535"/>
      <c r="VAC16" s="535"/>
      <c r="VAD16" s="535"/>
      <c r="VAE16" s="535"/>
      <c r="VAF16" s="535"/>
      <c r="VAG16" s="535"/>
      <c r="VAH16" s="535"/>
      <c r="VAI16" s="535"/>
      <c r="VAJ16" s="535"/>
      <c r="VAK16" s="535"/>
      <c r="VAL16" s="535"/>
      <c r="VAM16" s="535"/>
      <c r="VAN16" s="535"/>
      <c r="VAO16" s="535"/>
      <c r="VAP16" s="535"/>
      <c r="VAQ16" s="535"/>
      <c r="VAR16" s="535"/>
      <c r="VAS16" s="535"/>
      <c r="VAT16" s="535"/>
      <c r="VAU16" s="535"/>
      <c r="VAV16" s="535"/>
      <c r="VAW16" s="535"/>
      <c r="VAX16" s="535"/>
      <c r="VAY16" s="535"/>
      <c r="VAZ16" s="535"/>
      <c r="VBA16" s="535"/>
      <c r="VBB16" s="535"/>
      <c r="VBC16" s="535"/>
      <c r="VBD16" s="535"/>
      <c r="VBE16" s="535"/>
      <c r="VBF16" s="535"/>
      <c r="VBG16" s="535"/>
      <c r="VBH16" s="535"/>
      <c r="VBI16" s="535"/>
      <c r="VBJ16" s="535"/>
      <c r="VBK16" s="535"/>
      <c r="VBL16" s="535"/>
      <c r="VBM16" s="535"/>
      <c r="VBN16" s="535"/>
      <c r="VBO16" s="535"/>
      <c r="VBP16" s="535"/>
      <c r="VBQ16" s="535"/>
      <c r="VBR16" s="535"/>
      <c r="VBS16" s="535"/>
      <c r="VBT16" s="535"/>
      <c r="VBU16" s="535"/>
      <c r="VBV16" s="535"/>
      <c r="VBW16" s="535"/>
      <c r="VBX16" s="535"/>
      <c r="VBY16" s="535"/>
      <c r="VBZ16" s="535"/>
      <c r="VCA16" s="535"/>
      <c r="VCB16" s="535"/>
      <c r="VCC16" s="535"/>
      <c r="VCD16" s="535"/>
      <c r="VCE16" s="535"/>
      <c r="VCF16" s="535"/>
      <c r="VCG16" s="535"/>
      <c r="VCH16" s="535"/>
      <c r="VCI16" s="535"/>
      <c r="VCJ16" s="535"/>
      <c r="VCK16" s="535"/>
      <c r="VCL16" s="535"/>
      <c r="VCM16" s="535"/>
      <c r="VCN16" s="535"/>
      <c r="VCO16" s="535"/>
      <c r="VCP16" s="535"/>
      <c r="VCQ16" s="535"/>
      <c r="VCR16" s="535"/>
      <c r="VCS16" s="535"/>
      <c r="VCT16" s="535"/>
      <c r="VCU16" s="535"/>
      <c r="VCV16" s="535"/>
      <c r="VCW16" s="535"/>
      <c r="VCX16" s="535"/>
      <c r="VCY16" s="535"/>
      <c r="VCZ16" s="535"/>
      <c r="VDA16" s="535"/>
      <c r="VDB16" s="535"/>
      <c r="VDC16" s="535"/>
      <c r="VDD16" s="535"/>
      <c r="VDE16" s="535"/>
      <c r="VDF16" s="535"/>
      <c r="VDG16" s="535"/>
      <c r="VDH16" s="535"/>
      <c r="VDI16" s="535"/>
      <c r="VDJ16" s="535"/>
      <c r="VDK16" s="535"/>
      <c r="VDL16" s="535"/>
      <c r="VDM16" s="535"/>
      <c r="VDN16" s="535"/>
      <c r="VDO16" s="535"/>
      <c r="VDP16" s="535"/>
      <c r="VDQ16" s="535"/>
      <c r="VDR16" s="535"/>
      <c r="VDS16" s="535"/>
      <c r="VDT16" s="535"/>
      <c r="VDU16" s="535"/>
      <c r="VDV16" s="535"/>
      <c r="VDW16" s="535"/>
      <c r="VDX16" s="535"/>
      <c r="VDY16" s="535"/>
      <c r="VDZ16" s="535"/>
      <c r="VEA16" s="535"/>
      <c r="VEB16" s="535"/>
      <c r="VEC16" s="535"/>
      <c r="VED16" s="535"/>
      <c r="VEE16" s="535"/>
      <c r="VEF16" s="535"/>
      <c r="VEG16" s="535"/>
      <c r="VEH16" s="535"/>
      <c r="VEI16" s="535"/>
      <c r="VEJ16" s="535"/>
      <c r="VEK16" s="535"/>
      <c r="VEL16" s="535"/>
      <c r="VEM16" s="535"/>
      <c r="VEN16" s="535"/>
      <c r="VEO16" s="535"/>
      <c r="VEP16" s="535"/>
      <c r="VEQ16" s="535"/>
      <c r="VER16" s="535"/>
      <c r="VES16" s="535"/>
      <c r="VET16" s="535"/>
      <c r="VEU16" s="535"/>
      <c r="VEV16" s="535"/>
      <c r="VEW16" s="535"/>
      <c r="VEX16" s="535"/>
      <c r="VEY16" s="535"/>
      <c r="VEZ16" s="535"/>
      <c r="VFA16" s="535"/>
      <c r="VFB16" s="535"/>
      <c r="VFC16" s="535"/>
      <c r="VFD16" s="535"/>
      <c r="VFE16" s="535"/>
      <c r="VFF16" s="535"/>
      <c r="VFG16" s="535"/>
      <c r="VFH16" s="535"/>
      <c r="VFI16" s="535"/>
      <c r="VFJ16" s="535"/>
      <c r="VFK16" s="535"/>
      <c r="VFL16" s="535"/>
      <c r="VFM16" s="535"/>
      <c r="VFN16" s="535"/>
      <c r="VFO16" s="535"/>
      <c r="VFP16" s="535"/>
      <c r="VFQ16" s="535"/>
      <c r="VFR16" s="535"/>
      <c r="VFS16" s="535"/>
      <c r="VFT16" s="535"/>
      <c r="VFU16" s="535"/>
      <c r="VFV16" s="535"/>
      <c r="VFW16" s="535"/>
      <c r="VFX16" s="535"/>
      <c r="VFY16" s="535"/>
      <c r="VFZ16" s="535"/>
      <c r="VGA16" s="535"/>
      <c r="VGB16" s="535"/>
      <c r="VGC16" s="535"/>
      <c r="VGD16" s="535"/>
      <c r="VGE16" s="535"/>
      <c r="VGF16" s="535"/>
      <c r="VGG16" s="535"/>
      <c r="VGH16" s="535"/>
      <c r="VGI16" s="535"/>
      <c r="VGJ16" s="535"/>
      <c r="VGK16" s="535"/>
      <c r="VGL16" s="535"/>
      <c r="VGM16" s="535"/>
      <c r="VGN16" s="535"/>
      <c r="VGO16" s="535"/>
      <c r="VGP16" s="535"/>
      <c r="VGQ16" s="535"/>
      <c r="VGR16" s="535"/>
      <c r="VGS16" s="535"/>
      <c r="VGT16" s="535"/>
      <c r="VGU16" s="535"/>
      <c r="VGV16" s="535"/>
      <c r="VGW16" s="535"/>
      <c r="VGX16" s="535"/>
      <c r="VGY16" s="535"/>
      <c r="VGZ16" s="535"/>
      <c r="VHA16" s="535"/>
      <c r="VHB16" s="535"/>
      <c r="VHC16" s="535"/>
      <c r="VHD16" s="535"/>
      <c r="VHE16" s="535"/>
      <c r="VHF16" s="535"/>
      <c r="VHG16" s="535"/>
      <c r="VHH16" s="535"/>
      <c r="VHI16" s="535"/>
      <c r="VHJ16" s="535"/>
      <c r="VHK16" s="535"/>
      <c r="VHL16" s="535"/>
      <c r="VHM16" s="535"/>
      <c r="VHN16" s="535"/>
      <c r="VHO16" s="535"/>
      <c r="VHP16" s="535"/>
      <c r="VHQ16" s="535"/>
      <c r="VHR16" s="535"/>
      <c r="VHS16" s="535"/>
      <c r="VHT16" s="535"/>
      <c r="VHU16" s="535"/>
      <c r="VHV16" s="535"/>
      <c r="VHW16" s="535"/>
      <c r="VHX16" s="535"/>
      <c r="VHY16" s="535"/>
      <c r="VHZ16" s="535"/>
      <c r="VIA16" s="535"/>
      <c r="VIB16" s="535"/>
      <c r="VIC16" s="535"/>
      <c r="VID16" s="535"/>
      <c r="VIE16" s="535"/>
      <c r="VIF16" s="535"/>
      <c r="VIG16" s="535"/>
      <c r="VIH16" s="535"/>
      <c r="VII16" s="535"/>
      <c r="VIJ16" s="535"/>
      <c r="VIK16" s="535"/>
      <c r="VIL16" s="535"/>
      <c r="VIM16" s="535"/>
      <c r="VIN16" s="535"/>
      <c r="VIO16" s="535"/>
      <c r="VIP16" s="535"/>
      <c r="VIQ16" s="535"/>
      <c r="VIR16" s="535"/>
      <c r="VIS16" s="535"/>
      <c r="VIT16" s="535"/>
      <c r="VIU16" s="535"/>
      <c r="VIV16" s="535"/>
      <c r="VIW16" s="535"/>
      <c r="VIX16" s="535"/>
      <c r="VIY16" s="535"/>
      <c r="VIZ16" s="535"/>
      <c r="VJA16" s="535"/>
      <c r="VJB16" s="535"/>
      <c r="VJC16" s="535"/>
      <c r="VJD16" s="535"/>
      <c r="VJE16" s="535"/>
      <c r="VJF16" s="535"/>
      <c r="VJG16" s="535"/>
      <c r="VJH16" s="535"/>
      <c r="VJI16" s="535"/>
      <c r="VJJ16" s="535"/>
      <c r="VJK16" s="535"/>
      <c r="VJL16" s="535"/>
      <c r="VJM16" s="535"/>
      <c r="VJN16" s="535"/>
      <c r="VJO16" s="535"/>
      <c r="VJP16" s="535"/>
      <c r="VJQ16" s="535"/>
      <c r="VJR16" s="535"/>
      <c r="VJS16" s="535"/>
      <c r="VJT16" s="535"/>
      <c r="VJU16" s="535"/>
      <c r="VJV16" s="535"/>
      <c r="VJW16" s="535"/>
      <c r="VJX16" s="535"/>
      <c r="VJY16" s="535"/>
      <c r="VJZ16" s="535"/>
      <c r="VKA16" s="535"/>
      <c r="VKB16" s="535"/>
      <c r="VKC16" s="535"/>
      <c r="VKD16" s="535"/>
      <c r="VKE16" s="535"/>
      <c r="VKF16" s="535"/>
      <c r="VKG16" s="535"/>
      <c r="VKH16" s="535"/>
      <c r="VKI16" s="535"/>
      <c r="VKJ16" s="535"/>
      <c r="VKK16" s="535"/>
      <c r="VKL16" s="535"/>
      <c r="VKM16" s="535"/>
      <c r="VKN16" s="535"/>
      <c r="VKO16" s="535"/>
      <c r="VKP16" s="535"/>
      <c r="VKQ16" s="535"/>
      <c r="VKR16" s="535"/>
      <c r="VKS16" s="535"/>
      <c r="VKT16" s="535"/>
      <c r="VKU16" s="535"/>
      <c r="VKV16" s="535"/>
      <c r="VKW16" s="535"/>
      <c r="VKX16" s="535"/>
      <c r="VKY16" s="535"/>
      <c r="VKZ16" s="535"/>
      <c r="VLA16" s="535"/>
      <c r="VLB16" s="535"/>
      <c r="VLC16" s="535"/>
      <c r="VLD16" s="535"/>
      <c r="VLE16" s="535"/>
      <c r="VLF16" s="535"/>
      <c r="VLG16" s="535"/>
      <c r="VLH16" s="535"/>
      <c r="VLI16" s="535"/>
      <c r="VLJ16" s="535"/>
      <c r="VLK16" s="535"/>
      <c r="VLL16" s="535"/>
      <c r="VLM16" s="535"/>
      <c r="VLN16" s="535"/>
      <c r="VLO16" s="535"/>
      <c r="VLP16" s="535"/>
      <c r="VLQ16" s="535"/>
      <c r="VLR16" s="535"/>
      <c r="VLS16" s="535"/>
      <c r="VLT16" s="535"/>
      <c r="VLU16" s="535"/>
      <c r="VLV16" s="535"/>
      <c r="VLW16" s="535"/>
      <c r="VLX16" s="535"/>
      <c r="VLY16" s="535"/>
      <c r="VLZ16" s="535"/>
      <c r="VMA16" s="535"/>
      <c r="VMB16" s="535"/>
      <c r="VMC16" s="535"/>
      <c r="VMD16" s="535"/>
      <c r="VME16" s="535"/>
      <c r="VMF16" s="535"/>
      <c r="VMG16" s="535"/>
      <c r="VMH16" s="535"/>
      <c r="VMI16" s="535"/>
      <c r="VMJ16" s="535"/>
      <c r="VMK16" s="535"/>
      <c r="VML16" s="535"/>
      <c r="VMM16" s="535"/>
      <c r="VMN16" s="535"/>
      <c r="VMO16" s="535"/>
      <c r="VMP16" s="535"/>
      <c r="VMQ16" s="535"/>
      <c r="VMR16" s="535"/>
      <c r="VMS16" s="535"/>
      <c r="VMT16" s="535"/>
      <c r="VMU16" s="535"/>
      <c r="VMV16" s="535"/>
      <c r="VMW16" s="535"/>
      <c r="VMX16" s="535"/>
      <c r="VMY16" s="535"/>
      <c r="VMZ16" s="535"/>
      <c r="VNA16" s="535"/>
      <c r="VNB16" s="535"/>
      <c r="VNC16" s="535"/>
      <c r="VND16" s="535"/>
      <c r="VNE16" s="535"/>
      <c r="VNF16" s="535"/>
      <c r="VNG16" s="535"/>
      <c r="VNH16" s="535"/>
      <c r="VNI16" s="535"/>
      <c r="VNJ16" s="535"/>
      <c r="VNK16" s="535"/>
      <c r="VNL16" s="535"/>
      <c r="VNM16" s="535"/>
      <c r="VNN16" s="535"/>
      <c r="VNO16" s="535"/>
      <c r="VNP16" s="535"/>
      <c r="VNQ16" s="535"/>
      <c r="VNR16" s="535"/>
      <c r="VNS16" s="535"/>
      <c r="VNT16" s="535"/>
      <c r="VNU16" s="535"/>
      <c r="VNV16" s="535"/>
      <c r="VNW16" s="535"/>
      <c r="VNX16" s="535"/>
      <c r="VNY16" s="535"/>
      <c r="VNZ16" s="535"/>
      <c r="VOA16" s="535"/>
      <c r="VOB16" s="535"/>
      <c r="VOC16" s="535"/>
      <c r="VOD16" s="535"/>
      <c r="VOE16" s="535"/>
      <c r="VOF16" s="535"/>
      <c r="VOG16" s="535"/>
      <c r="VOH16" s="535"/>
      <c r="VOI16" s="535"/>
      <c r="VOJ16" s="535"/>
      <c r="VOK16" s="535"/>
      <c r="VOL16" s="535"/>
      <c r="VOM16" s="535"/>
      <c r="VON16" s="535"/>
      <c r="VOO16" s="535"/>
      <c r="VOP16" s="535"/>
      <c r="VOQ16" s="535"/>
      <c r="VOR16" s="535"/>
      <c r="VOS16" s="535"/>
      <c r="VOT16" s="535"/>
      <c r="VOU16" s="535"/>
      <c r="VOV16" s="535"/>
      <c r="VOW16" s="535"/>
      <c r="VOX16" s="535"/>
      <c r="VOY16" s="535"/>
      <c r="VOZ16" s="535"/>
      <c r="VPA16" s="535"/>
      <c r="VPB16" s="535"/>
      <c r="VPC16" s="535"/>
      <c r="VPD16" s="535"/>
      <c r="VPE16" s="535"/>
      <c r="VPF16" s="535"/>
      <c r="VPG16" s="535"/>
      <c r="VPH16" s="535"/>
      <c r="VPI16" s="535"/>
      <c r="VPJ16" s="535"/>
      <c r="VPK16" s="535"/>
      <c r="VPL16" s="535"/>
      <c r="VPM16" s="535"/>
      <c r="VPN16" s="535"/>
      <c r="VPO16" s="535"/>
      <c r="VPP16" s="535"/>
      <c r="VPQ16" s="535"/>
      <c r="VPR16" s="535"/>
      <c r="VPS16" s="535"/>
      <c r="VPT16" s="535"/>
      <c r="VPU16" s="535"/>
      <c r="VPV16" s="535"/>
      <c r="VPW16" s="535"/>
      <c r="VPX16" s="535"/>
      <c r="VPY16" s="535"/>
      <c r="VPZ16" s="535"/>
      <c r="VQA16" s="535"/>
      <c r="VQB16" s="535"/>
      <c r="VQC16" s="535"/>
      <c r="VQD16" s="535"/>
      <c r="VQE16" s="535"/>
      <c r="VQF16" s="535"/>
      <c r="VQG16" s="535"/>
      <c r="VQH16" s="535"/>
      <c r="VQI16" s="535"/>
      <c r="VQJ16" s="535"/>
      <c r="VQK16" s="535"/>
      <c r="VQL16" s="535"/>
      <c r="VQM16" s="535"/>
      <c r="VQN16" s="535"/>
      <c r="VQO16" s="535"/>
      <c r="VQP16" s="535"/>
      <c r="VQQ16" s="535"/>
      <c r="VQR16" s="535"/>
      <c r="VQS16" s="535"/>
      <c r="VQT16" s="535"/>
      <c r="VQU16" s="535"/>
      <c r="VQV16" s="535"/>
      <c r="VQW16" s="535"/>
      <c r="VQX16" s="535"/>
      <c r="VQY16" s="535"/>
      <c r="VQZ16" s="535"/>
      <c r="VRA16" s="535"/>
      <c r="VRB16" s="535"/>
      <c r="VRC16" s="535"/>
      <c r="VRD16" s="535"/>
      <c r="VRE16" s="535"/>
      <c r="VRF16" s="535"/>
      <c r="VRG16" s="535"/>
      <c r="VRH16" s="535"/>
      <c r="VRI16" s="535"/>
      <c r="VRJ16" s="535"/>
      <c r="VRK16" s="535"/>
      <c r="VRL16" s="535"/>
      <c r="VRM16" s="535"/>
      <c r="VRN16" s="535"/>
      <c r="VRO16" s="535"/>
      <c r="VRP16" s="535"/>
      <c r="VRQ16" s="535"/>
      <c r="VRR16" s="535"/>
      <c r="VRS16" s="535"/>
      <c r="VRT16" s="535"/>
      <c r="VRU16" s="535"/>
      <c r="VRV16" s="535"/>
      <c r="VRW16" s="535"/>
      <c r="VRX16" s="535"/>
      <c r="VRY16" s="535"/>
      <c r="VRZ16" s="535"/>
      <c r="VSA16" s="535"/>
      <c r="VSB16" s="535"/>
      <c r="VSC16" s="535"/>
      <c r="VSD16" s="535"/>
      <c r="VSE16" s="535"/>
      <c r="VSF16" s="535"/>
      <c r="VSG16" s="535"/>
      <c r="VSH16" s="535"/>
      <c r="VSI16" s="535"/>
      <c r="VSJ16" s="535"/>
      <c r="VSK16" s="535"/>
      <c r="VSL16" s="535"/>
      <c r="VSM16" s="535"/>
      <c r="VSN16" s="535"/>
      <c r="VSO16" s="535"/>
      <c r="VSP16" s="535"/>
      <c r="VSQ16" s="535"/>
      <c r="VSR16" s="535"/>
      <c r="VSS16" s="535"/>
      <c r="VST16" s="535"/>
      <c r="VSU16" s="535"/>
      <c r="VSV16" s="535"/>
      <c r="VSW16" s="535"/>
      <c r="VSX16" s="535"/>
      <c r="VSY16" s="535"/>
      <c r="VSZ16" s="535"/>
      <c r="VTA16" s="535"/>
      <c r="VTB16" s="535"/>
      <c r="VTC16" s="535"/>
      <c r="VTD16" s="535"/>
      <c r="VTE16" s="535"/>
      <c r="VTF16" s="535"/>
      <c r="VTG16" s="535"/>
      <c r="VTH16" s="535"/>
      <c r="VTI16" s="535"/>
      <c r="VTJ16" s="535"/>
      <c r="VTK16" s="535"/>
      <c r="VTL16" s="535"/>
      <c r="VTM16" s="535"/>
      <c r="VTN16" s="535"/>
      <c r="VTO16" s="535"/>
      <c r="VTP16" s="535"/>
      <c r="VTQ16" s="535"/>
      <c r="VTR16" s="535"/>
      <c r="VTS16" s="535"/>
      <c r="VTT16" s="535"/>
      <c r="VTU16" s="535"/>
      <c r="VTV16" s="535"/>
      <c r="VTW16" s="535"/>
      <c r="VTX16" s="535"/>
      <c r="VTY16" s="535"/>
      <c r="VTZ16" s="535"/>
      <c r="VUA16" s="535"/>
      <c r="VUB16" s="535"/>
      <c r="VUC16" s="535"/>
      <c r="VUD16" s="535"/>
      <c r="VUE16" s="535"/>
      <c r="VUF16" s="535"/>
      <c r="VUG16" s="535"/>
      <c r="VUH16" s="535"/>
      <c r="VUI16" s="535"/>
      <c r="VUJ16" s="535"/>
      <c r="VUK16" s="535"/>
      <c r="VUL16" s="535"/>
      <c r="VUM16" s="535"/>
      <c r="VUN16" s="535"/>
      <c r="VUO16" s="535"/>
      <c r="VUP16" s="535"/>
      <c r="VUQ16" s="535"/>
      <c r="VUR16" s="535"/>
      <c r="VUS16" s="535"/>
      <c r="VUT16" s="535"/>
      <c r="VUU16" s="535"/>
      <c r="VUV16" s="535"/>
      <c r="VUW16" s="535"/>
      <c r="VUX16" s="535"/>
      <c r="VUY16" s="535"/>
      <c r="VUZ16" s="535"/>
      <c r="VVA16" s="535"/>
      <c r="VVB16" s="535"/>
      <c r="VVC16" s="535"/>
      <c r="VVD16" s="535"/>
      <c r="VVE16" s="535"/>
      <c r="VVF16" s="535"/>
      <c r="VVG16" s="535"/>
      <c r="VVH16" s="535"/>
      <c r="VVI16" s="535"/>
      <c r="VVJ16" s="535"/>
      <c r="VVK16" s="535"/>
      <c r="VVL16" s="535"/>
      <c r="VVM16" s="535"/>
      <c r="VVN16" s="535"/>
      <c r="VVO16" s="535"/>
      <c r="VVP16" s="535"/>
      <c r="VVQ16" s="535"/>
      <c r="VVR16" s="535"/>
      <c r="VVS16" s="535"/>
      <c r="VVT16" s="535"/>
      <c r="VVU16" s="535"/>
      <c r="VVV16" s="535"/>
      <c r="VVW16" s="535"/>
      <c r="VVX16" s="535"/>
      <c r="VVY16" s="535"/>
      <c r="VVZ16" s="535"/>
      <c r="VWA16" s="535"/>
      <c r="VWB16" s="535"/>
      <c r="VWC16" s="535"/>
      <c r="VWD16" s="535"/>
      <c r="VWE16" s="535"/>
      <c r="VWF16" s="535"/>
      <c r="VWG16" s="535"/>
      <c r="VWH16" s="535"/>
      <c r="VWI16" s="535"/>
      <c r="VWJ16" s="535"/>
      <c r="VWK16" s="535"/>
      <c r="VWL16" s="535"/>
      <c r="VWM16" s="535"/>
      <c r="VWN16" s="535"/>
      <c r="VWO16" s="535"/>
      <c r="VWP16" s="535"/>
      <c r="VWQ16" s="535"/>
      <c r="VWR16" s="535"/>
      <c r="VWS16" s="535"/>
      <c r="VWT16" s="535"/>
      <c r="VWU16" s="535"/>
      <c r="VWV16" s="535"/>
      <c r="VWW16" s="535"/>
      <c r="VWX16" s="535"/>
      <c r="VWY16" s="535"/>
      <c r="VWZ16" s="535"/>
      <c r="VXA16" s="535"/>
      <c r="VXB16" s="535"/>
      <c r="VXC16" s="535"/>
      <c r="VXD16" s="535"/>
      <c r="VXE16" s="535"/>
      <c r="VXF16" s="535"/>
      <c r="VXG16" s="535"/>
      <c r="VXH16" s="535"/>
      <c r="VXI16" s="535"/>
      <c r="VXJ16" s="535"/>
      <c r="VXK16" s="535"/>
      <c r="VXL16" s="535"/>
      <c r="VXM16" s="535"/>
      <c r="VXN16" s="535"/>
      <c r="VXO16" s="535"/>
      <c r="VXP16" s="535"/>
      <c r="VXQ16" s="535"/>
      <c r="VXR16" s="535"/>
      <c r="VXS16" s="535"/>
      <c r="VXT16" s="535"/>
      <c r="VXU16" s="535"/>
      <c r="VXV16" s="535"/>
      <c r="VXW16" s="535"/>
      <c r="VXX16" s="535"/>
      <c r="VXY16" s="535"/>
      <c r="VXZ16" s="535"/>
      <c r="VYA16" s="535"/>
      <c r="VYB16" s="535"/>
      <c r="VYC16" s="535"/>
      <c r="VYD16" s="535"/>
      <c r="VYE16" s="535"/>
      <c r="VYF16" s="535"/>
      <c r="VYG16" s="535"/>
      <c r="VYH16" s="535"/>
      <c r="VYI16" s="535"/>
      <c r="VYJ16" s="535"/>
      <c r="VYK16" s="535"/>
      <c r="VYL16" s="535"/>
      <c r="VYM16" s="535"/>
      <c r="VYN16" s="535"/>
      <c r="VYO16" s="535"/>
      <c r="VYP16" s="535"/>
      <c r="VYQ16" s="535"/>
      <c r="VYR16" s="535"/>
      <c r="VYS16" s="535"/>
      <c r="VYT16" s="535"/>
      <c r="VYU16" s="535"/>
      <c r="VYV16" s="535"/>
      <c r="VYW16" s="535"/>
      <c r="VYX16" s="535"/>
      <c r="VYY16" s="535"/>
      <c r="VYZ16" s="535"/>
      <c r="VZA16" s="535"/>
      <c r="VZB16" s="535"/>
      <c r="VZC16" s="535"/>
      <c r="VZD16" s="535"/>
      <c r="VZE16" s="535"/>
      <c r="VZF16" s="535"/>
      <c r="VZG16" s="535"/>
      <c r="VZH16" s="535"/>
      <c r="VZI16" s="535"/>
      <c r="VZJ16" s="535"/>
      <c r="VZK16" s="535"/>
      <c r="VZL16" s="535"/>
      <c r="VZM16" s="535"/>
      <c r="VZN16" s="535"/>
      <c r="VZO16" s="535"/>
      <c r="VZP16" s="535"/>
      <c r="VZQ16" s="535"/>
      <c r="VZR16" s="535"/>
      <c r="VZS16" s="535"/>
      <c r="VZT16" s="535"/>
      <c r="VZU16" s="535"/>
      <c r="VZV16" s="535"/>
      <c r="VZW16" s="535"/>
      <c r="VZX16" s="535"/>
      <c r="VZY16" s="535"/>
      <c r="VZZ16" s="535"/>
      <c r="WAA16" s="535"/>
      <c r="WAB16" s="535"/>
      <c r="WAC16" s="535"/>
      <c r="WAD16" s="535"/>
      <c r="WAE16" s="535"/>
      <c r="WAF16" s="535"/>
      <c r="WAG16" s="535"/>
      <c r="WAH16" s="535"/>
      <c r="WAI16" s="535"/>
      <c r="WAJ16" s="535"/>
      <c r="WAK16" s="535"/>
      <c r="WAL16" s="535"/>
      <c r="WAM16" s="535"/>
      <c r="WAN16" s="535"/>
      <c r="WAO16" s="535"/>
      <c r="WAP16" s="535"/>
      <c r="WAQ16" s="535"/>
      <c r="WAR16" s="535"/>
      <c r="WAS16" s="535"/>
      <c r="WAT16" s="535"/>
      <c r="WAU16" s="535"/>
      <c r="WAV16" s="535"/>
      <c r="WAW16" s="535"/>
      <c r="WAX16" s="535"/>
      <c r="WAY16" s="535"/>
      <c r="WAZ16" s="535"/>
      <c r="WBA16" s="535"/>
      <c r="WBB16" s="535"/>
      <c r="WBC16" s="535"/>
      <c r="WBD16" s="535"/>
      <c r="WBE16" s="535"/>
      <c r="WBF16" s="535"/>
      <c r="WBG16" s="535"/>
      <c r="WBH16" s="535"/>
      <c r="WBI16" s="535"/>
      <c r="WBJ16" s="535"/>
      <c r="WBK16" s="535"/>
      <c r="WBL16" s="535"/>
      <c r="WBM16" s="535"/>
      <c r="WBN16" s="535"/>
      <c r="WBO16" s="535"/>
      <c r="WBP16" s="535"/>
      <c r="WBQ16" s="535"/>
      <c r="WBR16" s="535"/>
      <c r="WBS16" s="535"/>
      <c r="WBT16" s="535"/>
      <c r="WBU16" s="535"/>
      <c r="WBV16" s="535"/>
      <c r="WBW16" s="535"/>
      <c r="WBX16" s="535"/>
      <c r="WBY16" s="535"/>
      <c r="WBZ16" s="535"/>
      <c r="WCA16" s="535"/>
      <c r="WCB16" s="535"/>
      <c r="WCC16" s="535"/>
      <c r="WCD16" s="535"/>
      <c r="WCE16" s="535"/>
      <c r="WCF16" s="535"/>
      <c r="WCG16" s="535"/>
      <c r="WCH16" s="535"/>
      <c r="WCI16" s="535"/>
      <c r="WCJ16" s="535"/>
      <c r="WCK16" s="535"/>
      <c r="WCL16" s="535"/>
      <c r="WCM16" s="535"/>
      <c r="WCN16" s="535"/>
      <c r="WCO16" s="535"/>
      <c r="WCP16" s="535"/>
      <c r="WCQ16" s="535"/>
      <c r="WCR16" s="535"/>
      <c r="WCS16" s="535"/>
      <c r="WCT16" s="535"/>
      <c r="WCU16" s="535"/>
      <c r="WCV16" s="535"/>
      <c r="WCW16" s="535"/>
      <c r="WCX16" s="535"/>
      <c r="WCY16" s="535"/>
      <c r="WCZ16" s="535"/>
      <c r="WDA16" s="535"/>
      <c r="WDB16" s="535"/>
      <c r="WDC16" s="535"/>
      <c r="WDD16" s="535"/>
      <c r="WDE16" s="535"/>
      <c r="WDF16" s="535"/>
      <c r="WDG16" s="535"/>
      <c r="WDH16" s="535"/>
      <c r="WDI16" s="535"/>
      <c r="WDJ16" s="535"/>
      <c r="WDK16" s="535"/>
      <c r="WDL16" s="535"/>
      <c r="WDM16" s="535"/>
      <c r="WDN16" s="535"/>
      <c r="WDO16" s="535"/>
      <c r="WDP16" s="535"/>
      <c r="WDQ16" s="535"/>
      <c r="WDR16" s="535"/>
      <c r="WDS16" s="535"/>
      <c r="WDT16" s="535"/>
      <c r="WDU16" s="535"/>
      <c r="WDV16" s="535"/>
      <c r="WDW16" s="535"/>
      <c r="WDX16" s="535"/>
      <c r="WDY16" s="535"/>
      <c r="WDZ16" s="535"/>
      <c r="WEA16" s="535"/>
      <c r="WEB16" s="535"/>
      <c r="WEC16" s="535"/>
      <c r="WED16" s="535"/>
      <c r="WEE16" s="535"/>
      <c r="WEF16" s="535"/>
      <c r="WEG16" s="535"/>
      <c r="WEH16" s="535"/>
      <c r="WEI16" s="535"/>
      <c r="WEJ16" s="535"/>
      <c r="WEK16" s="535"/>
      <c r="WEL16" s="535"/>
      <c r="WEM16" s="535"/>
      <c r="WEN16" s="535"/>
      <c r="WEO16" s="535"/>
      <c r="WEP16" s="535"/>
      <c r="WEQ16" s="535"/>
      <c r="WER16" s="535"/>
      <c r="WES16" s="535"/>
      <c r="WET16" s="535"/>
      <c r="WEU16" s="535"/>
      <c r="WEV16" s="535"/>
      <c r="WEW16" s="535"/>
      <c r="WEX16" s="535"/>
      <c r="WEY16" s="535"/>
      <c r="WEZ16" s="535"/>
      <c r="WFA16" s="535"/>
      <c r="WFB16" s="535"/>
      <c r="WFC16" s="535"/>
      <c r="WFD16" s="535"/>
      <c r="WFE16" s="535"/>
      <c r="WFF16" s="535"/>
      <c r="WFG16" s="535"/>
      <c r="WFH16" s="535"/>
      <c r="WFI16" s="535"/>
      <c r="WFJ16" s="535"/>
      <c r="WFK16" s="535"/>
      <c r="WFL16" s="535"/>
      <c r="WFM16" s="535"/>
      <c r="WFN16" s="535"/>
      <c r="WFO16" s="535"/>
      <c r="WFP16" s="535"/>
      <c r="WFQ16" s="535"/>
      <c r="WFR16" s="535"/>
      <c r="WFS16" s="535"/>
      <c r="WFT16" s="535"/>
      <c r="WFU16" s="535"/>
      <c r="WFV16" s="535"/>
      <c r="WFW16" s="535"/>
      <c r="WFX16" s="535"/>
      <c r="WFY16" s="535"/>
      <c r="WFZ16" s="535"/>
      <c r="WGA16" s="535"/>
      <c r="WGB16" s="535"/>
      <c r="WGC16" s="535"/>
      <c r="WGD16" s="535"/>
      <c r="WGE16" s="535"/>
      <c r="WGF16" s="535"/>
      <c r="WGG16" s="535"/>
      <c r="WGH16" s="535"/>
      <c r="WGI16" s="535"/>
      <c r="WGJ16" s="535"/>
      <c r="WGK16" s="535"/>
      <c r="WGL16" s="535"/>
      <c r="WGM16" s="535"/>
      <c r="WGN16" s="535"/>
      <c r="WGO16" s="535"/>
      <c r="WGP16" s="535"/>
      <c r="WGQ16" s="535"/>
      <c r="WGR16" s="535"/>
      <c r="WGS16" s="535"/>
      <c r="WGT16" s="535"/>
      <c r="WGU16" s="535"/>
      <c r="WGV16" s="535"/>
      <c r="WGW16" s="535"/>
      <c r="WGX16" s="535"/>
      <c r="WGY16" s="535"/>
      <c r="WGZ16" s="535"/>
      <c r="WHA16" s="535"/>
      <c r="WHB16" s="535"/>
      <c r="WHC16" s="535"/>
      <c r="WHD16" s="535"/>
      <c r="WHE16" s="535"/>
      <c r="WHF16" s="535"/>
      <c r="WHG16" s="535"/>
      <c r="WHH16" s="535"/>
      <c r="WHI16" s="535"/>
      <c r="WHJ16" s="535"/>
      <c r="WHK16" s="535"/>
      <c r="WHL16" s="535"/>
      <c r="WHM16" s="535"/>
      <c r="WHN16" s="535"/>
      <c r="WHO16" s="535"/>
      <c r="WHP16" s="535"/>
      <c r="WHQ16" s="535"/>
      <c r="WHR16" s="535"/>
      <c r="WHS16" s="535"/>
      <c r="WHT16" s="535"/>
      <c r="WHU16" s="535"/>
      <c r="WHV16" s="535"/>
      <c r="WHW16" s="535"/>
      <c r="WHX16" s="535"/>
      <c r="WHY16" s="535"/>
      <c r="WHZ16" s="535"/>
      <c r="WIA16" s="535"/>
      <c r="WIB16" s="535"/>
      <c r="WIC16" s="535"/>
      <c r="WID16" s="535"/>
      <c r="WIE16" s="535"/>
      <c r="WIF16" s="535"/>
      <c r="WIG16" s="535"/>
      <c r="WIH16" s="535"/>
      <c r="WII16" s="535"/>
      <c r="WIJ16" s="535"/>
      <c r="WIK16" s="535"/>
      <c r="WIL16" s="535"/>
      <c r="WIM16" s="535"/>
      <c r="WIN16" s="535"/>
      <c r="WIO16" s="535"/>
      <c r="WIP16" s="535"/>
      <c r="WIQ16" s="535"/>
      <c r="WIR16" s="535"/>
      <c r="WIS16" s="535"/>
      <c r="WIT16" s="535"/>
      <c r="WIU16" s="535"/>
      <c r="WIV16" s="535"/>
      <c r="WIW16" s="535"/>
      <c r="WIX16" s="535"/>
      <c r="WIY16" s="535"/>
      <c r="WIZ16" s="535"/>
      <c r="WJA16" s="535"/>
      <c r="WJB16" s="535"/>
      <c r="WJC16" s="535"/>
      <c r="WJD16" s="535"/>
      <c r="WJE16" s="535"/>
      <c r="WJF16" s="535"/>
      <c r="WJG16" s="535"/>
      <c r="WJH16" s="535"/>
      <c r="WJI16" s="535"/>
      <c r="WJJ16" s="535"/>
      <c r="WJK16" s="535"/>
      <c r="WJL16" s="535"/>
      <c r="WJM16" s="535"/>
      <c r="WJN16" s="535"/>
      <c r="WJO16" s="535"/>
      <c r="WJP16" s="535"/>
      <c r="WJQ16" s="535"/>
      <c r="WJR16" s="535"/>
      <c r="WJS16" s="535"/>
      <c r="WJT16" s="535"/>
      <c r="WJU16" s="535"/>
      <c r="WJV16" s="535"/>
      <c r="WJW16" s="535"/>
      <c r="WJX16" s="535"/>
      <c r="WJY16" s="535"/>
      <c r="WJZ16" s="535"/>
      <c r="WKA16" s="535"/>
      <c r="WKB16" s="535"/>
      <c r="WKC16" s="535"/>
      <c r="WKD16" s="535"/>
      <c r="WKE16" s="535"/>
      <c r="WKF16" s="535"/>
      <c r="WKG16" s="535"/>
      <c r="WKH16" s="535"/>
      <c r="WKI16" s="535"/>
      <c r="WKJ16" s="535"/>
      <c r="WKK16" s="535"/>
      <c r="WKL16" s="535"/>
      <c r="WKM16" s="535"/>
      <c r="WKN16" s="535"/>
      <c r="WKO16" s="535"/>
      <c r="WKP16" s="535"/>
      <c r="WKQ16" s="535"/>
      <c r="WKR16" s="535"/>
      <c r="WKS16" s="535"/>
      <c r="WKT16" s="535"/>
      <c r="WKU16" s="535"/>
      <c r="WKV16" s="535"/>
      <c r="WKW16" s="535"/>
      <c r="WKX16" s="535"/>
      <c r="WKY16" s="535"/>
      <c r="WKZ16" s="535"/>
      <c r="WLA16" s="535"/>
      <c r="WLB16" s="535"/>
      <c r="WLC16" s="535"/>
      <c r="WLD16" s="535"/>
      <c r="WLE16" s="535"/>
      <c r="WLF16" s="535"/>
      <c r="WLG16" s="535"/>
      <c r="WLH16" s="535"/>
      <c r="WLI16" s="535"/>
      <c r="WLJ16" s="535"/>
      <c r="WLK16" s="535"/>
      <c r="WLL16" s="535"/>
      <c r="WLM16" s="535"/>
      <c r="WLN16" s="535"/>
      <c r="WLO16" s="535"/>
      <c r="WLP16" s="535"/>
      <c r="WLQ16" s="535"/>
      <c r="WLR16" s="535"/>
      <c r="WLS16" s="535"/>
      <c r="WLT16" s="535"/>
      <c r="WLU16" s="535"/>
      <c r="WLV16" s="535"/>
      <c r="WLW16" s="535"/>
      <c r="WLX16" s="535"/>
      <c r="WLY16" s="535"/>
      <c r="WLZ16" s="535"/>
      <c r="WMA16" s="535"/>
      <c r="WMB16" s="535"/>
      <c r="WMC16" s="535"/>
      <c r="WMD16" s="535"/>
      <c r="WME16" s="535"/>
      <c r="WMF16" s="535"/>
      <c r="WMG16" s="535"/>
      <c r="WMH16" s="535"/>
      <c r="WMI16" s="535"/>
      <c r="WMJ16" s="535"/>
      <c r="WMK16" s="535"/>
      <c r="WML16" s="535"/>
      <c r="WMM16" s="535"/>
      <c r="WMN16" s="535"/>
      <c r="WMO16" s="535"/>
      <c r="WMP16" s="535"/>
      <c r="WMQ16" s="535"/>
      <c r="WMR16" s="535"/>
      <c r="WMS16" s="535"/>
      <c r="WMT16" s="535"/>
      <c r="WMU16" s="535"/>
      <c r="WMV16" s="535"/>
      <c r="WMW16" s="535"/>
      <c r="WMX16" s="535"/>
      <c r="WMY16" s="535"/>
      <c r="WMZ16" s="535"/>
      <c r="WNA16" s="535"/>
      <c r="WNB16" s="535"/>
      <c r="WNC16" s="535"/>
      <c r="WND16" s="535"/>
      <c r="WNE16" s="535"/>
      <c r="WNF16" s="535"/>
      <c r="WNG16" s="535"/>
      <c r="WNH16" s="535"/>
      <c r="WNI16" s="535"/>
      <c r="WNJ16" s="535"/>
      <c r="WNK16" s="535"/>
      <c r="WNL16" s="535"/>
      <c r="WNM16" s="535"/>
      <c r="WNN16" s="535"/>
      <c r="WNO16" s="535"/>
      <c r="WNP16" s="535"/>
      <c r="WNQ16" s="535"/>
      <c r="WNR16" s="535"/>
      <c r="WNS16" s="535"/>
      <c r="WNT16" s="535"/>
      <c r="WNU16" s="535"/>
      <c r="WNV16" s="535"/>
      <c r="WNW16" s="535"/>
      <c r="WNX16" s="535"/>
      <c r="WNY16" s="535"/>
      <c r="WNZ16" s="535"/>
      <c r="WOA16" s="535"/>
      <c r="WOB16" s="535"/>
      <c r="WOC16" s="535"/>
      <c r="WOD16" s="535"/>
      <c r="WOE16" s="535"/>
      <c r="WOF16" s="535"/>
      <c r="WOG16" s="535"/>
      <c r="WOH16" s="535"/>
      <c r="WOI16" s="535"/>
      <c r="WOJ16" s="535"/>
      <c r="WOK16" s="535"/>
      <c r="WOL16" s="535"/>
      <c r="WOM16" s="535"/>
      <c r="WON16" s="535"/>
      <c r="WOO16" s="535"/>
      <c r="WOP16" s="535"/>
      <c r="WOQ16" s="535"/>
      <c r="WOR16" s="535"/>
      <c r="WOS16" s="535"/>
      <c r="WOT16" s="535"/>
      <c r="WOU16" s="535"/>
      <c r="WOV16" s="535"/>
      <c r="WOW16" s="535"/>
      <c r="WOX16" s="535"/>
      <c r="WOY16" s="535"/>
      <c r="WOZ16" s="535"/>
      <c r="WPA16" s="535"/>
      <c r="WPB16" s="535"/>
      <c r="WPC16" s="535"/>
      <c r="WPD16" s="535"/>
      <c r="WPE16" s="535"/>
      <c r="WPF16" s="535"/>
      <c r="WPG16" s="535"/>
      <c r="WPH16" s="535"/>
      <c r="WPI16" s="535"/>
      <c r="WPJ16" s="535"/>
      <c r="WPK16" s="535"/>
      <c r="WPL16" s="535"/>
      <c r="WPM16" s="535"/>
      <c r="WPN16" s="535"/>
      <c r="WPO16" s="535"/>
      <c r="WPP16" s="535"/>
      <c r="WPQ16" s="535"/>
      <c r="WPR16" s="535"/>
      <c r="WPS16" s="535"/>
      <c r="WPT16" s="535"/>
      <c r="WPU16" s="535"/>
      <c r="WPV16" s="535"/>
      <c r="WPW16" s="535"/>
      <c r="WPX16" s="535"/>
      <c r="WPY16" s="535"/>
      <c r="WPZ16" s="535"/>
      <c r="WQA16" s="535"/>
      <c r="WQB16" s="535"/>
      <c r="WQC16" s="535"/>
      <c r="WQD16" s="535"/>
      <c r="WQE16" s="535"/>
      <c r="WQF16" s="535"/>
      <c r="WQG16" s="535"/>
      <c r="WQH16" s="535"/>
      <c r="WQI16" s="535"/>
      <c r="WQJ16" s="535"/>
      <c r="WQK16" s="535"/>
      <c r="WQL16" s="535"/>
      <c r="WQM16" s="535"/>
      <c r="WQN16" s="535"/>
      <c r="WQO16" s="535"/>
      <c r="WQP16" s="535"/>
      <c r="WQQ16" s="535"/>
      <c r="WQR16" s="535"/>
      <c r="WQS16" s="535"/>
      <c r="WQT16" s="535"/>
      <c r="WQU16" s="535"/>
      <c r="WQV16" s="535"/>
      <c r="WQW16" s="535"/>
      <c r="WQX16" s="535"/>
      <c r="WQY16" s="535"/>
      <c r="WQZ16" s="535"/>
      <c r="WRA16" s="535"/>
      <c r="WRB16" s="535"/>
      <c r="WRC16" s="535"/>
      <c r="WRD16" s="535"/>
      <c r="WRE16" s="535"/>
      <c r="WRF16" s="535"/>
      <c r="WRG16" s="535"/>
      <c r="WRH16" s="535"/>
      <c r="WRI16" s="535"/>
      <c r="WRJ16" s="535"/>
      <c r="WRK16" s="535"/>
      <c r="WRL16" s="535"/>
      <c r="WRM16" s="535"/>
      <c r="WRN16" s="535"/>
      <c r="WRO16" s="535"/>
      <c r="WRP16" s="535"/>
      <c r="WRQ16" s="535"/>
      <c r="WRR16" s="535"/>
      <c r="WRS16" s="535"/>
      <c r="WRT16" s="535"/>
      <c r="WRU16" s="535"/>
      <c r="WRV16" s="535"/>
      <c r="WRW16" s="535"/>
      <c r="WRX16" s="535"/>
      <c r="WRY16" s="535"/>
      <c r="WRZ16" s="535"/>
      <c r="WSA16" s="535"/>
      <c r="WSB16" s="535"/>
      <c r="WSC16" s="535"/>
      <c r="WSD16" s="535"/>
      <c r="WSE16" s="535"/>
      <c r="WSF16" s="535"/>
      <c r="WSG16" s="535"/>
      <c r="WSH16" s="535"/>
      <c r="WSI16" s="535"/>
      <c r="WSJ16" s="535"/>
      <c r="WSK16" s="535"/>
      <c r="WSL16" s="535"/>
      <c r="WSM16" s="535"/>
      <c r="WSN16" s="535"/>
      <c r="WSO16" s="535"/>
      <c r="WSP16" s="535"/>
      <c r="WSQ16" s="535"/>
      <c r="WSR16" s="535"/>
      <c r="WSS16" s="535"/>
      <c r="WST16" s="535"/>
      <c r="WSU16" s="535"/>
      <c r="WSV16" s="535"/>
      <c r="WSW16" s="535"/>
      <c r="WSX16" s="535"/>
      <c r="WSY16" s="535"/>
      <c r="WSZ16" s="535"/>
      <c r="WTA16" s="535"/>
      <c r="WTB16" s="535"/>
      <c r="WTC16" s="535"/>
      <c r="WTD16" s="535"/>
      <c r="WTE16" s="535"/>
      <c r="WTF16" s="535"/>
      <c r="WTG16" s="535"/>
      <c r="WTH16" s="535"/>
      <c r="WTI16" s="535"/>
      <c r="WTJ16" s="535"/>
      <c r="WTK16" s="535"/>
      <c r="WTL16" s="535"/>
      <c r="WTM16" s="535"/>
      <c r="WTN16" s="535"/>
      <c r="WTO16" s="535"/>
      <c r="WTP16" s="535"/>
      <c r="WTQ16" s="535"/>
      <c r="WTR16" s="535"/>
      <c r="WTS16" s="535"/>
      <c r="WTT16" s="535"/>
      <c r="WTU16" s="535"/>
      <c r="WTV16" s="535"/>
      <c r="WTW16" s="535"/>
      <c r="WTX16" s="535"/>
      <c r="WTY16" s="535"/>
      <c r="WTZ16" s="535"/>
      <c r="WUA16" s="535"/>
      <c r="WUB16" s="535"/>
      <c r="WUC16" s="535"/>
      <c r="WUD16" s="535"/>
      <c r="WUE16" s="535"/>
      <c r="WUF16" s="535"/>
      <c r="WUG16" s="535"/>
      <c r="WUH16" s="535"/>
      <c r="WUI16" s="535"/>
      <c r="WUJ16" s="535"/>
      <c r="WUK16" s="535"/>
      <c r="WUL16" s="535"/>
      <c r="WUM16" s="535"/>
      <c r="WUN16" s="535"/>
      <c r="WUO16" s="535"/>
      <c r="WUP16" s="535"/>
      <c r="WUQ16" s="535"/>
      <c r="WUR16" s="535"/>
      <c r="WUS16" s="535"/>
      <c r="WUT16" s="535"/>
      <c r="WUU16" s="535"/>
      <c r="WUV16" s="535"/>
      <c r="WUW16" s="535"/>
      <c r="WUX16" s="535"/>
      <c r="WUY16" s="535"/>
      <c r="WUZ16" s="535"/>
      <c r="WVA16" s="535"/>
      <c r="WVB16" s="535"/>
      <c r="WVC16" s="535"/>
      <c r="WVD16" s="535"/>
      <c r="WVE16" s="535"/>
      <c r="WVF16" s="535"/>
      <c r="WVG16" s="535"/>
      <c r="WVH16" s="535"/>
      <c r="WVI16" s="535"/>
      <c r="WVJ16" s="535"/>
      <c r="WVK16" s="535"/>
      <c r="WVL16" s="535"/>
      <c r="WVM16" s="535"/>
      <c r="WVN16" s="535"/>
      <c r="WVO16" s="535"/>
      <c r="WVP16" s="535"/>
      <c r="WVQ16" s="535"/>
      <c r="WVR16" s="535"/>
      <c r="WVS16" s="535"/>
      <c r="WVT16" s="535"/>
      <c r="WVU16" s="535"/>
      <c r="WVV16" s="535"/>
      <c r="WVW16" s="535"/>
      <c r="WVX16" s="535"/>
      <c r="WVY16" s="535"/>
      <c r="WVZ16" s="535"/>
      <c r="WWA16" s="535"/>
      <c r="WWB16" s="535"/>
      <c r="WWC16" s="535"/>
      <c r="WWD16" s="535"/>
      <c r="WWE16" s="535"/>
      <c r="WWF16" s="535"/>
    </row>
    <row r="17" spans="1:1031 12825:16152" ht="15" customHeight="1" x14ac:dyDescent="0.25">
      <c r="A17" s="1509"/>
      <c r="B17" s="535"/>
      <c r="C17" s="535"/>
      <c r="D17" s="535"/>
      <c r="E17" s="535"/>
      <c r="F17" s="535"/>
      <c r="G17" s="535"/>
      <c r="H17" s="535"/>
      <c r="I17" s="535"/>
      <c r="J17" s="535"/>
      <c r="K17" s="535"/>
      <c r="L17" s="535"/>
      <c r="M17" s="1522"/>
      <c r="N17" s="611"/>
      <c r="O17" s="611"/>
      <c r="P17" s="611"/>
      <c r="Q17" s="611"/>
      <c r="R17" s="611"/>
      <c r="S17" s="611"/>
      <c r="T17" s="611"/>
      <c r="U17" s="1523"/>
      <c r="V17" s="1523"/>
      <c r="W17" s="1524"/>
      <c r="X17" s="1509"/>
      <c r="Y17" s="1509"/>
      <c r="IX17" s="535"/>
      <c r="IY17" s="535"/>
      <c r="IZ17" s="535"/>
      <c r="JA17" s="535"/>
      <c r="JB17" s="535"/>
      <c r="JC17" s="535"/>
      <c r="JD17" s="535"/>
      <c r="JE17" s="535"/>
      <c r="JF17" s="535"/>
      <c r="JG17" s="535"/>
      <c r="JH17" s="535"/>
      <c r="JI17" s="535"/>
      <c r="JJ17" s="535"/>
      <c r="JK17" s="535"/>
      <c r="JL17" s="535"/>
      <c r="JM17" s="535"/>
      <c r="JN17" s="535"/>
      <c r="JO17" s="535"/>
      <c r="JP17" s="535"/>
      <c r="JQ17" s="535"/>
      <c r="JR17" s="535"/>
      <c r="JS17" s="535"/>
      <c r="JT17" s="535"/>
      <c r="JU17" s="535"/>
      <c r="JV17" s="535"/>
      <c r="JW17" s="535"/>
      <c r="JX17" s="535"/>
      <c r="JY17" s="535"/>
      <c r="JZ17" s="535"/>
      <c r="KA17" s="535"/>
      <c r="KB17" s="535"/>
      <c r="KC17" s="535"/>
      <c r="KD17" s="535"/>
      <c r="KE17" s="535"/>
      <c r="KF17" s="535"/>
      <c r="KG17" s="535"/>
      <c r="KH17" s="535"/>
      <c r="KI17" s="535"/>
      <c r="KJ17" s="535"/>
      <c r="KK17" s="535"/>
      <c r="KL17" s="535"/>
      <c r="KM17" s="535"/>
      <c r="KN17" s="535"/>
      <c r="KO17" s="535"/>
      <c r="KP17" s="535"/>
      <c r="KQ17" s="535"/>
      <c r="KR17" s="535"/>
      <c r="KS17" s="535"/>
      <c r="KT17" s="535"/>
      <c r="KU17" s="535"/>
      <c r="KV17" s="535"/>
      <c r="KW17" s="535"/>
      <c r="KX17" s="535"/>
      <c r="KY17" s="535"/>
      <c r="KZ17" s="535"/>
      <c r="LA17" s="535"/>
      <c r="LB17" s="535"/>
      <c r="LC17" s="535"/>
      <c r="LD17" s="535"/>
      <c r="LE17" s="535"/>
      <c r="LF17" s="535"/>
      <c r="LG17" s="535"/>
      <c r="LH17" s="535"/>
      <c r="LI17" s="535"/>
      <c r="LJ17" s="535"/>
      <c r="LK17" s="535"/>
      <c r="LL17" s="535"/>
      <c r="LM17" s="535"/>
      <c r="LN17" s="535"/>
      <c r="LO17" s="535"/>
      <c r="LP17" s="535"/>
      <c r="LQ17" s="535"/>
      <c r="LR17" s="535"/>
      <c r="LS17" s="535"/>
      <c r="LT17" s="535"/>
      <c r="LU17" s="535"/>
      <c r="LV17" s="535"/>
      <c r="LW17" s="535"/>
      <c r="LX17" s="535"/>
      <c r="LY17" s="535"/>
      <c r="LZ17" s="535"/>
      <c r="MA17" s="535"/>
      <c r="MB17" s="535"/>
      <c r="MC17" s="535"/>
      <c r="MD17" s="535"/>
      <c r="ME17" s="535"/>
      <c r="MF17" s="535"/>
      <c r="MG17" s="535"/>
      <c r="MH17" s="535"/>
      <c r="MI17" s="535"/>
      <c r="MJ17" s="535"/>
      <c r="MK17" s="535"/>
      <c r="ML17" s="535"/>
      <c r="MM17" s="535"/>
      <c r="MN17" s="535"/>
      <c r="MO17" s="535"/>
      <c r="MP17" s="535"/>
      <c r="MQ17" s="535"/>
      <c r="MR17" s="535"/>
      <c r="MS17" s="535"/>
      <c r="MT17" s="535"/>
      <c r="MU17" s="535"/>
      <c r="MV17" s="535"/>
      <c r="MW17" s="535"/>
      <c r="MX17" s="535"/>
      <c r="MY17" s="535"/>
      <c r="MZ17" s="535"/>
      <c r="NA17" s="535"/>
      <c r="NB17" s="535"/>
      <c r="NC17" s="535"/>
      <c r="ND17" s="535"/>
      <c r="NE17" s="535"/>
      <c r="NF17" s="535"/>
      <c r="NG17" s="535"/>
      <c r="NH17" s="535"/>
      <c r="NI17" s="535"/>
      <c r="NJ17" s="535"/>
      <c r="NK17" s="535"/>
      <c r="NL17" s="535"/>
      <c r="NM17" s="535"/>
      <c r="NN17" s="535"/>
      <c r="NO17" s="535"/>
      <c r="NP17" s="535"/>
      <c r="NQ17" s="535"/>
      <c r="NR17" s="535"/>
      <c r="NS17" s="535"/>
      <c r="NT17" s="535"/>
      <c r="NU17" s="535"/>
      <c r="NV17" s="535"/>
      <c r="NW17" s="535"/>
      <c r="NX17" s="535"/>
      <c r="NY17" s="535"/>
      <c r="NZ17" s="535"/>
      <c r="OA17" s="535"/>
      <c r="OB17" s="535"/>
      <c r="OC17" s="535"/>
      <c r="OD17" s="535"/>
      <c r="OE17" s="535"/>
      <c r="OF17" s="535"/>
      <c r="OG17" s="535"/>
      <c r="OH17" s="535"/>
      <c r="OI17" s="535"/>
      <c r="OJ17" s="535"/>
      <c r="OK17" s="535"/>
      <c r="OL17" s="535"/>
      <c r="OM17" s="535"/>
      <c r="ON17" s="535"/>
      <c r="OO17" s="535"/>
      <c r="OP17" s="535"/>
      <c r="OQ17" s="535"/>
      <c r="OR17" s="535"/>
      <c r="OS17" s="535"/>
      <c r="OT17" s="535"/>
      <c r="OU17" s="535"/>
      <c r="OV17" s="535"/>
      <c r="OW17" s="535"/>
      <c r="OX17" s="535"/>
      <c r="OY17" s="535"/>
      <c r="OZ17" s="535"/>
      <c r="PA17" s="535"/>
      <c r="PB17" s="535"/>
      <c r="PC17" s="535"/>
      <c r="PD17" s="535"/>
      <c r="PE17" s="535"/>
      <c r="PF17" s="535"/>
      <c r="PG17" s="535"/>
      <c r="PH17" s="535"/>
      <c r="PI17" s="535"/>
      <c r="PJ17" s="535"/>
      <c r="PK17" s="535"/>
      <c r="PL17" s="535"/>
      <c r="PM17" s="535"/>
      <c r="PN17" s="535"/>
      <c r="PO17" s="535"/>
      <c r="PP17" s="535"/>
      <c r="PQ17" s="535"/>
      <c r="PR17" s="535"/>
      <c r="PS17" s="535"/>
      <c r="PT17" s="535"/>
      <c r="PU17" s="535"/>
      <c r="PV17" s="535"/>
      <c r="PW17" s="535"/>
      <c r="PX17" s="535"/>
      <c r="PY17" s="535"/>
      <c r="PZ17" s="535"/>
      <c r="QA17" s="535"/>
      <c r="QB17" s="535"/>
      <c r="QC17" s="535"/>
      <c r="QD17" s="535"/>
      <c r="QE17" s="535"/>
      <c r="QF17" s="535"/>
      <c r="QG17" s="535"/>
      <c r="QH17" s="535"/>
      <c r="QI17" s="535"/>
      <c r="QJ17" s="535"/>
      <c r="QK17" s="535"/>
      <c r="QL17" s="535"/>
      <c r="QM17" s="535"/>
      <c r="QN17" s="535"/>
      <c r="QO17" s="535"/>
      <c r="QP17" s="535"/>
      <c r="QQ17" s="535"/>
      <c r="QR17" s="535"/>
      <c r="QS17" s="535"/>
      <c r="QT17" s="535"/>
      <c r="QU17" s="535"/>
      <c r="QV17" s="535"/>
      <c r="QW17" s="535"/>
      <c r="QX17" s="535"/>
      <c r="QY17" s="535"/>
      <c r="QZ17" s="535"/>
      <c r="RA17" s="535"/>
      <c r="RB17" s="535"/>
      <c r="RC17" s="535"/>
      <c r="RD17" s="535"/>
      <c r="RE17" s="535"/>
      <c r="RF17" s="535"/>
      <c r="RG17" s="535"/>
      <c r="RH17" s="535"/>
      <c r="RI17" s="535"/>
      <c r="RJ17" s="535"/>
      <c r="RK17" s="535"/>
      <c r="RL17" s="535"/>
      <c r="RM17" s="535"/>
      <c r="RN17" s="535"/>
      <c r="RO17" s="535"/>
      <c r="RP17" s="535"/>
      <c r="RQ17" s="535"/>
      <c r="RR17" s="535"/>
      <c r="RS17" s="535"/>
      <c r="RT17" s="535"/>
      <c r="RU17" s="535"/>
      <c r="RV17" s="535"/>
      <c r="RW17" s="535"/>
      <c r="RX17" s="535"/>
      <c r="RY17" s="535"/>
      <c r="RZ17" s="535"/>
      <c r="SA17" s="535"/>
      <c r="SB17" s="535"/>
      <c r="SC17" s="535"/>
      <c r="SD17" s="535"/>
      <c r="SE17" s="535"/>
      <c r="SF17" s="535"/>
      <c r="SG17" s="535"/>
      <c r="SH17" s="535"/>
      <c r="SI17" s="535"/>
      <c r="SJ17" s="535"/>
      <c r="SK17" s="535"/>
      <c r="SL17" s="535"/>
      <c r="SM17" s="535"/>
      <c r="SN17" s="535"/>
      <c r="SO17" s="535"/>
      <c r="SP17" s="535"/>
      <c r="SQ17" s="535"/>
      <c r="SR17" s="535"/>
      <c r="SS17" s="535"/>
      <c r="ST17" s="535"/>
      <c r="SU17" s="535"/>
      <c r="SV17" s="535"/>
      <c r="SW17" s="535"/>
      <c r="SX17" s="535"/>
      <c r="SY17" s="535"/>
      <c r="SZ17" s="535"/>
      <c r="TA17" s="535"/>
      <c r="TB17" s="535"/>
      <c r="TC17" s="535"/>
      <c r="TD17" s="535"/>
      <c r="TE17" s="535"/>
      <c r="TF17" s="535"/>
      <c r="TG17" s="535"/>
      <c r="TH17" s="535"/>
      <c r="TI17" s="535"/>
      <c r="TJ17" s="535"/>
      <c r="TK17" s="535"/>
      <c r="TL17" s="535"/>
      <c r="TM17" s="535"/>
      <c r="TN17" s="535"/>
      <c r="TO17" s="535"/>
      <c r="TP17" s="535"/>
      <c r="TQ17" s="535"/>
      <c r="TR17" s="535"/>
      <c r="TS17" s="535"/>
      <c r="TT17" s="535"/>
      <c r="TU17" s="535"/>
      <c r="TV17" s="535"/>
      <c r="TW17" s="535"/>
      <c r="TX17" s="535"/>
      <c r="TY17" s="535"/>
      <c r="TZ17" s="535"/>
      <c r="UA17" s="535"/>
      <c r="UB17" s="535"/>
      <c r="UC17" s="535"/>
      <c r="UD17" s="535"/>
      <c r="UE17" s="535"/>
      <c r="UF17" s="535"/>
      <c r="UG17" s="535"/>
      <c r="UH17" s="535"/>
      <c r="UI17" s="535"/>
      <c r="UJ17" s="535"/>
      <c r="UK17" s="535"/>
      <c r="UL17" s="535"/>
      <c r="UM17" s="535"/>
      <c r="UN17" s="535"/>
      <c r="UO17" s="535"/>
      <c r="UP17" s="535"/>
      <c r="UQ17" s="535"/>
      <c r="UR17" s="535"/>
      <c r="US17" s="535"/>
      <c r="UT17" s="535"/>
      <c r="UU17" s="535"/>
      <c r="UV17" s="535"/>
      <c r="UW17" s="535"/>
      <c r="UX17" s="535"/>
      <c r="UY17" s="535"/>
      <c r="UZ17" s="535"/>
      <c r="VA17" s="535"/>
      <c r="VB17" s="535"/>
      <c r="VC17" s="535"/>
      <c r="VD17" s="535"/>
      <c r="VE17" s="535"/>
      <c r="VF17" s="535"/>
      <c r="VG17" s="535"/>
      <c r="VH17" s="535"/>
      <c r="VI17" s="535"/>
      <c r="VJ17" s="535"/>
      <c r="VK17" s="535"/>
      <c r="VL17" s="535"/>
      <c r="VM17" s="535"/>
      <c r="VN17" s="535"/>
      <c r="VO17" s="535"/>
      <c r="VP17" s="535"/>
      <c r="VQ17" s="535"/>
      <c r="VR17" s="535"/>
      <c r="VS17" s="535"/>
      <c r="VT17" s="535"/>
      <c r="VU17" s="535"/>
      <c r="VV17" s="535"/>
      <c r="VW17" s="535"/>
      <c r="VX17" s="535"/>
      <c r="VY17" s="535"/>
      <c r="VZ17" s="535"/>
      <c r="WA17" s="535"/>
      <c r="WB17" s="535"/>
      <c r="WC17" s="535"/>
      <c r="WD17" s="535"/>
      <c r="WE17" s="535"/>
      <c r="WF17" s="535"/>
      <c r="WG17" s="535"/>
      <c r="WH17" s="535"/>
      <c r="WI17" s="535"/>
      <c r="WJ17" s="535"/>
      <c r="WK17" s="535"/>
      <c r="WL17" s="535"/>
      <c r="WM17" s="535"/>
      <c r="WN17" s="535"/>
      <c r="WO17" s="535"/>
      <c r="WP17" s="535"/>
      <c r="WQ17" s="535"/>
      <c r="WR17" s="535"/>
      <c r="WS17" s="535"/>
      <c r="WT17" s="535"/>
      <c r="WU17" s="535"/>
      <c r="WV17" s="535"/>
      <c r="WW17" s="535"/>
      <c r="WX17" s="535"/>
      <c r="WY17" s="535"/>
      <c r="WZ17" s="535"/>
      <c r="XA17" s="535"/>
      <c r="XB17" s="535"/>
      <c r="XC17" s="535"/>
      <c r="XD17" s="535"/>
      <c r="XE17" s="535"/>
      <c r="XF17" s="535"/>
      <c r="XG17" s="535"/>
      <c r="XH17" s="535"/>
      <c r="XI17" s="535"/>
      <c r="XJ17" s="535"/>
      <c r="XK17" s="535"/>
      <c r="XL17" s="535"/>
      <c r="XM17" s="535"/>
      <c r="XN17" s="535"/>
      <c r="XO17" s="535"/>
      <c r="XP17" s="535"/>
      <c r="XQ17" s="535"/>
      <c r="XR17" s="535"/>
      <c r="XS17" s="535"/>
      <c r="XT17" s="535"/>
      <c r="XU17" s="535"/>
      <c r="XV17" s="535"/>
      <c r="XW17" s="535"/>
      <c r="XX17" s="535"/>
      <c r="XY17" s="535"/>
      <c r="XZ17" s="535"/>
      <c r="YA17" s="535"/>
      <c r="YB17" s="535"/>
      <c r="YC17" s="535"/>
      <c r="YD17" s="535"/>
      <c r="YE17" s="535"/>
      <c r="YF17" s="535"/>
      <c r="YG17" s="535"/>
      <c r="YH17" s="535"/>
      <c r="YI17" s="535"/>
      <c r="YJ17" s="535"/>
      <c r="YK17" s="535"/>
      <c r="YL17" s="535"/>
      <c r="YM17" s="535"/>
      <c r="YN17" s="535"/>
      <c r="YO17" s="535"/>
      <c r="YP17" s="535"/>
      <c r="YQ17" s="535"/>
      <c r="YR17" s="535"/>
      <c r="YS17" s="535"/>
      <c r="YT17" s="535"/>
      <c r="YU17" s="535"/>
      <c r="YV17" s="535"/>
      <c r="YW17" s="535"/>
      <c r="YX17" s="535"/>
      <c r="YY17" s="535"/>
      <c r="YZ17" s="535"/>
      <c r="ZA17" s="535"/>
      <c r="ZB17" s="535"/>
      <c r="ZC17" s="535"/>
      <c r="ZD17" s="535"/>
      <c r="ZE17" s="535"/>
      <c r="ZF17" s="535"/>
      <c r="ZG17" s="535"/>
      <c r="ZH17" s="535"/>
      <c r="ZI17" s="535"/>
      <c r="ZJ17" s="535"/>
      <c r="ZK17" s="535"/>
      <c r="ZL17" s="535"/>
      <c r="ZM17" s="535"/>
      <c r="ZN17" s="535"/>
      <c r="ZO17" s="535"/>
      <c r="ZP17" s="535"/>
      <c r="ZQ17" s="535"/>
      <c r="ZR17" s="535"/>
      <c r="ZS17" s="535"/>
      <c r="ZT17" s="535"/>
      <c r="ZU17" s="535"/>
      <c r="ZV17" s="535"/>
      <c r="ZW17" s="535"/>
      <c r="ZX17" s="535"/>
      <c r="ZY17" s="535"/>
      <c r="ZZ17" s="535"/>
      <c r="AAA17" s="535"/>
      <c r="AAB17" s="535"/>
      <c r="AAC17" s="535"/>
      <c r="AAD17" s="535"/>
      <c r="AAE17" s="535"/>
      <c r="AAF17" s="535"/>
      <c r="AAG17" s="535"/>
      <c r="AAH17" s="535"/>
      <c r="AAI17" s="535"/>
      <c r="AAJ17" s="535"/>
      <c r="AAK17" s="535"/>
      <c r="AAL17" s="535"/>
      <c r="AAM17" s="535"/>
      <c r="AAN17" s="535"/>
      <c r="AAO17" s="535"/>
      <c r="AAP17" s="535"/>
      <c r="AAQ17" s="535"/>
      <c r="AAR17" s="535"/>
      <c r="AAS17" s="535"/>
      <c r="AAT17" s="535"/>
      <c r="AAU17" s="535"/>
      <c r="AAV17" s="535"/>
      <c r="AAW17" s="535"/>
      <c r="AAX17" s="535"/>
      <c r="AAY17" s="535"/>
      <c r="AAZ17" s="535"/>
      <c r="ABA17" s="535"/>
      <c r="ABB17" s="535"/>
      <c r="ABC17" s="535"/>
      <c r="ABD17" s="535"/>
      <c r="ABE17" s="535"/>
      <c r="ABF17" s="535"/>
      <c r="ABG17" s="535"/>
      <c r="ABH17" s="535"/>
      <c r="ABI17" s="535"/>
      <c r="ABJ17" s="535"/>
      <c r="ABK17" s="535"/>
      <c r="ABL17" s="535"/>
      <c r="ABM17" s="535"/>
      <c r="ABN17" s="535"/>
      <c r="ABO17" s="535"/>
      <c r="ABP17" s="535"/>
      <c r="ABQ17" s="535"/>
      <c r="ABR17" s="535"/>
      <c r="ABS17" s="535"/>
      <c r="ABT17" s="535"/>
      <c r="ABU17" s="535"/>
      <c r="ABV17" s="535"/>
      <c r="ABW17" s="535"/>
      <c r="ABX17" s="535"/>
      <c r="ABY17" s="535"/>
      <c r="ABZ17" s="535"/>
      <c r="ACA17" s="535"/>
      <c r="ACB17" s="535"/>
      <c r="ACC17" s="535"/>
      <c r="ACD17" s="535"/>
      <c r="ACE17" s="535"/>
      <c r="ACF17" s="535"/>
      <c r="ACG17" s="535"/>
      <c r="ACH17" s="535"/>
      <c r="ACI17" s="535"/>
      <c r="ACJ17" s="535"/>
      <c r="ACK17" s="535"/>
      <c r="ACL17" s="535"/>
      <c r="ACM17" s="535"/>
      <c r="ACN17" s="535"/>
      <c r="ACO17" s="535"/>
      <c r="ACP17" s="535"/>
      <c r="ACQ17" s="535"/>
      <c r="ACR17" s="535"/>
      <c r="ACS17" s="535"/>
      <c r="ACT17" s="535"/>
      <c r="ACU17" s="535"/>
      <c r="ACV17" s="535"/>
      <c r="ACW17" s="535"/>
      <c r="ACX17" s="535"/>
      <c r="ACY17" s="535"/>
      <c r="ACZ17" s="535"/>
      <c r="ADA17" s="535"/>
      <c r="ADB17" s="535"/>
      <c r="ADC17" s="535"/>
      <c r="RYG17" s="535"/>
      <c r="RYH17" s="535"/>
      <c r="RYI17" s="535"/>
      <c r="RYJ17" s="535"/>
      <c r="RYK17" s="535"/>
      <c r="RYL17" s="535"/>
      <c r="RYM17" s="535"/>
      <c r="RYN17" s="535"/>
      <c r="RYO17" s="535"/>
      <c r="RYP17" s="535"/>
      <c r="RYQ17" s="535"/>
      <c r="RYR17" s="535"/>
      <c r="RYS17" s="535"/>
      <c r="RYT17" s="535"/>
      <c r="RYU17" s="535"/>
      <c r="RYV17" s="535"/>
      <c r="RYW17" s="535"/>
      <c r="RYX17" s="535"/>
      <c r="RYY17" s="535"/>
      <c r="RYZ17" s="535"/>
      <c r="RZA17" s="535"/>
      <c r="RZB17" s="535"/>
      <c r="RZC17" s="535"/>
      <c r="RZD17" s="535"/>
      <c r="RZE17" s="535"/>
      <c r="RZF17" s="535"/>
      <c r="RZG17" s="535"/>
      <c r="RZH17" s="535"/>
      <c r="RZI17" s="535"/>
      <c r="RZJ17" s="535"/>
      <c r="RZK17" s="535"/>
      <c r="RZL17" s="535"/>
      <c r="RZM17" s="535"/>
      <c r="RZN17" s="535"/>
      <c r="RZO17" s="535"/>
      <c r="RZP17" s="535"/>
      <c r="RZQ17" s="535"/>
      <c r="RZR17" s="535"/>
      <c r="RZS17" s="535"/>
      <c r="RZT17" s="535"/>
      <c r="RZU17" s="535"/>
      <c r="RZV17" s="535"/>
      <c r="RZW17" s="535"/>
      <c r="RZX17" s="535"/>
      <c r="RZY17" s="535"/>
      <c r="RZZ17" s="535"/>
      <c r="SAA17" s="535"/>
      <c r="SAB17" s="535"/>
      <c r="SAC17" s="535"/>
      <c r="SAD17" s="535"/>
      <c r="SAE17" s="535"/>
      <c r="SAF17" s="535"/>
      <c r="SAG17" s="535"/>
      <c r="SAH17" s="535"/>
      <c r="SAI17" s="535"/>
      <c r="SAJ17" s="535"/>
      <c r="SAK17" s="535"/>
      <c r="SAL17" s="535"/>
      <c r="SAM17" s="535"/>
      <c r="SAN17" s="535"/>
      <c r="SAO17" s="535"/>
      <c r="SAP17" s="535"/>
      <c r="SAQ17" s="535"/>
      <c r="SAR17" s="535"/>
      <c r="SAS17" s="535"/>
      <c r="SAT17" s="535"/>
      <c r="SAU17" s="535"/>
      <c r="SAV17" s="535"/>
      <c r="SAW17" s="535"/>
      <c r="SAX17" s="535"/>
      <c r="SAY17" s="535"/>
      <c r="SAZ17" s="535"/>
      <c r="SBA17" s="535"/>
      <c r="SBB17" s="535"/>
      <c r="SBC17" s="535"/>
      <c r="SBD17" s="535"/>
      <c r="SBE17" s="535"/>
      <c r="SBF17" s="535"/>
      <c r="SBG17" s="535"/>
      <c r="SBH17" s="535"/>
      <c r="SBI17" s="535"/>
      <c r="SBJ17" s="535"/>
      <c r="SBK17" s="535"/>
      <c r="SBL17" s="535"/>
      <c r="SBM17" s="535"/>
      <c r="SBN17" s="535"/>
      <c r="SBO17" s="535"/>
      <c r="SBP17" s="535"/>
      <c r="SBQ17" s="535"/>
      <c r="SBR17" s="535"/>
      <c r="SBS17" s="535"/>
      <c r="SBT17" s="535"/>
      <c r="SBU17" s="535"/>
      <c r="SBV17" s="535"/>
      <c r="SBW17" s="535"/>
      <c r="SBX17" s="535"/>
      <c r="SBY17" s="535"/>
      <c r="SBZ17" s="535"/>
      <c r="SCA17" s="535"/>
      <c r="SCB17" s="535"/>
      <c r="SCC17" s="535"/>
      <c r="SCD17" s="535"/>
      <c r="SCE17" s="535"/>
      <c r="SCF17" s="535"/>
      <c r="SCG17" s="535"/>
      <c r="SCH17" s="535"/>
      <c r="SCI17" s="535"/>
      <c r="SCJ17" s="535"/>
      <c r="SCK17" s="535"/>
      <c r="SCL17" s="535"/>
      <c r="SCM17" s="535"/>
      <c r="SCN17" s="535"/>
      <c r="SCO17" s="535"/>
      <c r="SCP17" s="535"/>
      <c r="SCQ17" s="535"/>
      <c r="SCR17" s="535"/>
      <c r="SCS17" s="535"/>
      <c r="SCT17" s="535"/>
      <c r="SCU17" s="535"/>
      <c r="SCV17" s="535"/>
      <c r="SCW17" s="535"/>
      <c r="SCX17" s="535"/>
      <c r="SCY17" s="535"/>
      <c r="SCZ17" s="535"/>
      <c r="SDA17" s="535"/>
      <c r="SDB17" s="535"/>
      <c r="SDC17" s="535"/>
      <c r="SDD17" s="535"/>
      <c r="SDE17" s="535"/>
      <c r="SDF17" s="535"/>
      <c r="SDG17" s="535"/>
      <c r="SDH17" s="535"/>
      <c r="SDI17" s="535"/>
      <c r="SDJ17" s="535"/>
      <c r="SDK17" s="535"/>
      <c r="SDL17" s="535"/>
      <c r="SDM17" s="535"/>
      <c r="SDN17" s="535"/>
      <c r="SDO17" s="535"/>
      <c r="SDP17" s="535"/>
      <c r="SDQ17" s="535"/>
      <c r="SDR17" s="535"/>
      <c r="SDS17" s="535"/>
      <c r="SDT17" s="535"/>
      <c r="SDU17" s="535"/>
      <c r="SDV17" s="535"/>
      <c r="SDW17" s="535"/>
      <c r="SDX17" s="535"/>
      <c r="SDY17" s="535"/>
      <c r="SDZ17" s="535"/>
      <c r="SEA17" s="535"/>
      <c r="SEB17" s="535"/>
      <c r="SEC17" s="535"/>
      <c r="SED17" s="535"/>
      <c r="SEE17" s="535"/>
      <c r="SEF17" s="535"/>
      <c r="SEG17" s="535"/>
      <c r="SEH17" s="535"/>
      <c r="SEI17" s="535"/>
      <c r="SEJ17" s="535"/>
      <c r="SEK17" s="535"/>
      <c r="SEL17" s="535"/>
      <c r="SEM17" s="535"/>
      <c r="SEN17" s="535"/>
      <c r="SEO17" s="535"/>
      <c r="SEP17" s="535"/>
      <c r="SEQ17" s="535"/>
      <c r="SER17" s="535"/>
      <c r="SES17" s="535"/>
      <c r="SET17" s="535"/>
      <c r="SEU17" s="535"/>
      <c r="SEV17" s="535"/>
      <c r="SEW17" s="535"/>
      <c r="SEX17" s="535"/>
      <c r="SEY17" s="535"/>
      <c r="SEZ17" s="535"/>
      <c r="SFA17" s="535"/>
      <c r="SFB17" s="535"/>
      <c r="SFC17" s="535"/>
      <c r="SFD17" s="535"/>
      <c r="SFE17" s="535"/>
      <c r="SFF17" s="535"/>
      <c r="SFG17" s="535"/>
      <c r="SFH17" s="535"/>
      <c r="SFI17" s="535"/>
      <c r="SFJ17" s="535"/>
      <c r="SFK17" s="535"/>
      <c r="SFL17" s="535"/>
      <c r="SFM17" s="535"/>
      <c r="SFN17" s="535"/>
      <c r="SFO17" s="535"/>
      <c r="SFP17" s="535"/>
      <c r="SFQ17" s="535"/>
      <c r="SFR17" s="535"/>
      <c r="SFS17" s="535"/>
      <c r="SFT17" s="535"/>
      <c r="SFU17" s="535"/>
      <c r="SFV17" s="535"/>
      <c r="SFW17" s="535"/>
      <c r="SFX17" s="535"/>
      <c r="SFY17" s="535"/>
      <c r="SFZ17" s="535"/>
      <c r="SGA17" s="535"/>
      <c r="SGB17" s="535"/>
      <c r="SGC17" s="535"/>
      <c r="SGD17" s="535"/>
      <c r="SGE17" s="535"/>
      <c r="SGF17" s="535"/>
      <c r="SGG17" s="535"/>
      <c r="SGH17" s="535"/>
      <c r="SGI17" s="535"/>
      <c r="SGJ17" s="535"/>
      <c r="SGK17" s="535"/>
      <c r="SGL17" s="535"/>
      <c r="SGM17" s="535"/>
      <c r="SGN17" s="535"/>
      <c r="SGO17" s="535"/>
      <c r="SGP17" s="535"/>
      <c r="SGQ17" s="535"/>
      <c r="SGR17" s="535"/>
      <c r="SGS17" s="535"/>
      <c r="SGT17" s="535"/>
      <c r="SGU17" s="535"/>
      <c r="SGV17" s="535"/>
      <c r="SGW17" s="535"/>
      <c r="SGX17" s="535"/>
      <c r="SGY17" s="535"/>
      <c r="SGZ17" s="535"/>
      <c r="SHA17" s="535"/>
      <c r="SHB17" s="535"/>
      <c r="SHC17" s="535"/>
      <c r="SHD17" s="535"/>
      <c r="SHE17" s="535"/>
      <c r="SHF17" s="535"/>
      <c r="SHG17" s="535"/>
      <c r="SHH17" s="535"/>
      <c r="SHI17" s="535"/>
      <c r="SHJ17" s="535"/>
      <c r="SHK17" s="535"/>
      <c r="SHL17" s="535"/>
      <c r="SHM17" s="535"/>
      <c r="SHN17" s="535"/>
      <c r="SHO17" s="535"/>
      <c r="SHP17" s="535"/>
      <c r="SHQ17" s="535"/>
      <c r="SHR17" s="535"/>
      <c r="SHS17" s="535"/>
      <c r="SHT17" s="535"/>
      <c r="SHU17" s="535"/>
      <c r="SHV17" s="535"/>
      <c r="SHW17" s="535"/>
      <c r="SHX17" s="535"/>
      <c r="SHY17" s="535"/>
      <c r="SHZ17" s="535"/>
      <c r="SIA17" s="535"/>
      <c r="SIB17" s="535"/>
      <c r="SIC17" s="535"/>
      <c r="SID17" s="535"/>
      <c r="SIE17" s="535"/>
      <c r="SIF17" s="535"/>
      <c r="SIG17" s="535"/>
      <c r="SIH17" s="535"/>
      <c r="SII17" s="535"/>
      <c r="SIJ17" s="535"/>
      <c r="SIK17" s="535"/>
      <c r="SIL17" s="535"/>
      <c r="SIM17" s="535"/>
      <c r="SIN17" s="535"/>
      <c r="SIO17" s="535"/>
      <c r="SIP17" s="535"/>
      <c r="SIQ17" s="535"/>
      <c r="SIR17" s="535"/>
      <c r="SIS17" s="535"/>
      <c r="SIT17" s="535"/>
      <c r="SIU17" s="535"/>
      <c r="SIV17" s="535"/>
      <c r="SIW17" s="535"/>
      <c r="SIX17" s="535"/>
      <c r="SIY17" s="535"/>
      <c r="SIZ17" s="535"/>
      <c r="SJA17" s="535"/>
      <c r="SJB17" s="535"/>
      <c r="SJC17" s="535"/>
      <c r="SJD17" s="535"/>
      <c r="SJE17" s="535"/>
      <c r="SJF17" s="535"/>
      <c r="SJG17" s="535"/>
      <c r="SJH17" s="535"/>
      <c r="SJI17" s="535"/>
      <c r="SJJ17" s="535"/>
      <c r="SJK17" s="535"/>
      <c r="SJL17" s="535"/>
      <c r="SJM17" s="535"/>
      <c r="SJN17" s="535"/>
      <c r="SJO17" s="535"/>
      <c r="SJP17" s="535"/>
      <c r="SJQ17" s="535"/>
      <c r="SJR17" s="535"/>
      <c r="SJS17" s="535"/>
      <c r="SJT17" s="535"/>
      <c r="SJU17" s="535"/>
      <c r="SJV17" s="535"/>
      <c r="SJW17" s="535"/>
      <c r="SJX17" s="535"/>
      <c r="SJY17" s="535"/>
      <c r="SJZ17" s="535"/>
      <c r="SKA17" s="535"/>
      <c r="SKB17" s="535"/>
      <c r="SKC17" s="535"/>
      <c r="SKD17" s="535"/>
      <c r="SKE17" s="535"/>
      <c r="SKF17" s="535"/>
      <c r="SKG17" s="535"/>
      <c r="SKH17" s="535"/>
      <c r="SKI17" s="535"/>
      <c r="SKJ17" s="535"/>
      <c r="SKK17" s="535"/>
      <c r="SKL17" s="535"/>
      <c r="SKM17" s="535"/>
      <c r="SKN17" s="535"/>
      <c r="SKO17" s="535"/>
      <c r="SKP17" s="535"/>
      <c r="SKQ17" s="535"/>
      <c r="SKR17" s="535"/>
      <c r="SKS17" s="535"/>
      <c r="SKT17" s="535"/>
      <c r="SKU17" s="535"/>
      <c r="SKV17" s="535"/>
      <c r="SKW17" s="535"/>
      <c r="SKX17" s="535"/>
      <c r="SKY17" s="535"/>
      <c r="SKZ17" s="535"/>
      <c r="SLA17" s="535"/>
      <c r="SLB17" s="535"/>
      <c r="SLC17" s="535"/>
      <c r="SLD17" s="535"/>
      <c r="SLE17" s="535"/>
      <c r="SLF17" s="535"/>
      <c r="SLG17" s="535"/>
      <c r="SLH17" s="535"/>
      <c r="SLI17" s="535"/>
      <c r="SLJ17" s="535"/>
      <c r="SLK17" s="535"/>
      <c r="SLL17" s="535"/>
      <c r="SLM17" s="535"/>
      <c r="SLN17" s="535"/>
      <c r="SLO17" s="535"/>
      <c r="SLP17" s="535"/>
      <c r="SLQ17" s="535"/>
      <c r="SLR17" s="535"/>
      <c r="SLS17" s="535"/>
      <c r="SLT17" s="535"/>
      <c r="SLU17" s="535"/>
      <c r="SLV17" s="535"/>
      <c r="SLW17" s="535"/>
      <c r="SLX17" s="535"/>
      <c r="SLY17" s="535"/>
      <c r="SLZ17" s="535"/>
      <c r="SMA17" s="535"/>
      <c r="SMB17" s="535"/>
      <c r="SMC17" s="535"/>
      <c r="SMD17" s="535"/>
      <c r="SME17" s="535"/>
      <c r="SMF17" s="535"/>
      <c r="SMG17" s="535"/>
      <c r="SMH17" s="535"/>
      <c r="SMI17" s="535"/>
      <c r="SMJ17" s="535"/>
      <c r="SMK17" s="535"/>
      <c r="SML17" s="535"/>
      <c r="SMM17" s="535"/>
      <c r="SMN17" s="535"/>
      <c r="SMO17" s="535"/>
      <c r="SMP17" s="535"/>
      <c r="SMQ17" s="535"/>
      <c r="SMR17" s="535"/>
      <c r="SMS17" s="535"/>
      <c r="SMT17" s="535"/>
      <c r="SMU17" s="535"/>
      <c r="SMV17" s="535"/>
      <c r="SMW17" s="535"/>
      <c r="SMX17" s="535"/>
      <c r="SMY17" s="535"/>
      <c r="SMZ17" s="535"/>
      <c r="SNA17" s="535"/>
      <c r="SNB17" s="535"/>
      <c r="SNC17" s="535"/>
      <c r="SND17" s="535"/>
      <c r="SNE17" s="535"/>
      <c r="SNF17" s="535"/>
      <c r="SNG17" s="535"/>
      <c r="SNH17" s="535"/>
      <c r="SNI17" s="535"/>
      <c r="SNJ17" s="535"/>
      <c r="SNK17" s="535"/>
      <c r="SNL17" s="535"/>
      <c r="SNM17" s="535"/>
      <c r="SNN17" s="535"/>
      <c r="SNO17" s="535"/>
      <c r="SNP17" s="535"/>
      <c r="SNQ17" s="535"/>
      <c r="SNR17" s="535"/>
      <c r="SNS17" s="535"/>
      <c r="SNT17" s="535"/>
      <c r="SNU17" s="535"/>
      <c r="SNV17" s="535"/>
      <c r="SNW17" s="535"/>
      <c r="SNX17" s="535"/>
      <c r="SNY17" s="535"/>
      <c r="SNZ17" s="535"/>
      <c r="SOA17" s="535"/>
      <c r="SOB17" s="535"/>
      <c r="SOC17" s="535"/>
      <c r="SOD17" s="535"/>
      <c r="SOE17" s="535"/>
      <c r="SOF17" s="535"/>
      <c r="SOG17" s="535"/>
      <c r="SOH17" s="535"/>
      <c r="SOI17" s="535"/>
      <c r="SOJ17" s="535"/>
      <c r="SOK17" s="535"/>
      <c r="SOL17" s="535"/>
      <c r="SOM17" s="535"/>
      <c r="SON17" s="535"/>
      <c r="SOO17" s="535"/>
      <c r="SOP17" s="535"/>
      <c r="SOQ17" s="535"/>
      <c r="SOR17" s="535"/>
      <c r="SOS17" s="535"/>
      <c r="SOT17" s="535"/>
      <c r="SOU17" s="535"/>
      <c r="SOV17" s="535"/>
      <c r="SOW17" s="535"/>
      <c r="SOX17" s="535"/>
      <c r="SOY17" s="535"/>
      <c r="SOZ17" s="535"/>
      <c r="SPA17" s="535"/>
      <c r="SPB17" s="535"/>
      <c r="SPC17" s="535"/>
      <c r="SPD17" s="535"/>
      <c r="SPE17" s="535"/>
      <c r="SPF17" s="535"/>
      <c r="SPG17" s="535"/>
      <c r="SPH17" s="535"/>
      <c r="SPI17" s="535"/>
      <c r="SPJ17" s="535"/>
      <c r="SPK17" s="535"/>
      <c r="SPL17" s="535"/>
      <c r="SPM17" s="535"/>
      <c r="SPN17" s="535"/>
      <c r="SPO17" s="535"/>
      <c r="SPP17" s="535"/>
      <c r="SPQ17" s="535"/>
      <c r="SPR17" s="535"/>
      <c r="SPS17" s="535"/>
      <c r="SPT17" s="535"/>
      <c r="SPU17" s="535"/>
      <c r="SPV17" s="535"/>
      <c r="SPW17" s="535"/>
      <c r="SPX17" s="535"/>
      <c r="SPY17" s="535"/>
      <c r="SPZ17" s="535"/>
      <c r="SQA17" s="535"/>
      <c r="SQB17" s="535"/>
      <c r="SQC17" s="535"/>
      <c r="SQD17" s="535"/>
      <c r="SQE17" s="535"/>
      <c r="SQF17" s="535"/>
      <c r="SQG17" s="535"/>
      <c r="SQH17" s="535"/>
      <c r="SQI17" s="535"/>
      <c r="SQJ17" s="535"/>
      <c r="SQK17" s="535"/>
      <c r="SQL17" s="535"/>
      <c r="SQM17" s="535"/>
      <c r="SQN17" s="535"/>
      <c r="SQO17" s="535"/>
      <c r="SQP17" s="535"/>
      <c r="SQQ17" s="535"/>
      <c r="SQR17" s="535"/>
      <c r="SQS17" s="535"/>
      <c r="SQT17" s="535"/>
      <c r="SQU17" s="535"/>
      <c r="SQV17" s="535"/>
      <c r="SQW17" s="535"/>
      <c r="SQX17" s="535"/>
      <c r="SQY17" s="535"/>
      <c r="SQZ17" s="535"/>
      <c r="SRA17" s="535"/>
      <c r="SRB17" s="535"/>
      <c r="SRC17" s="535"/>
      <c r="SRD17" s="535"/>
      <c r="SRE17" s="535"/>
      <c r="SRF17" s="535"/>
      <c r="SRG17" s="535"/>
      <c r="SRH17" s="535"/>
      <c r="SRI17" s="535"/>
      <c r="SRJ17" s="535"/>
      <c r="SRK17" s="535"/>
      <c r="SRL17" s="535"/>
      <c r="SRM17" s="535"/>
      <c r="SRN17" s="535"/>
      <c r="SRO17" s="535"/>
      <c r="SRP17" s="535"/>
      <c r="SRQ17" s="535"/>
      <c r="SRR17" s="535"/>
      <c r="SRS17" s="535"/>
      <c r="SRT17" s="535"/>
      <c r="SRU17" s="535"/>
      <c r="SRV17" s="535"/>
      <c r="SRW17" s="535"/>
      <c r="SRX17" s="535"/>
      <c r="SRY17" s="535"/>
      <c r="SRZ17" s="535"/>
      <c r="SSA17" s="535"/>
      <c r="SSB17" s="535"/>
      <c r="SSC17" s="535"/>
      <c r="SSD17" s="535"/>
      <c r="SSE17" s="535"/>
      <c r="SSF17" s="535"/>
      <c r="SSG17" s="535"/>
      <c r="SSH17" s="535"/>
      <c r="SSI17" s="535"/>
      <c r="SSJ17" s="535"/>
      <c r="SSK17" s="535"/>
      <c r="SSL17" s="535"/>
      <c r="SSM17" s="535"/>
      <c r="SSN17" s="535"/>
      <c r="SSO17" s="535"/>
      <c r="SSP17" s="535"/>
      <c r="SSQ17" s="535"/>
      <c r="SSR17" s="535"/>
      <c r="SSS17" s="535"/>
      <c r="SST17" s="535"/>
      <c r="SSU17" s="535"/>
      <c r="SSV17" s="535"/>
      <c r="SSW17" s="535"/>
      <c r="SSX17" s="535"/>
      <c r="SSY17" s="535"/>
      <c r="SSZ17" s="535"/>
      <c r="STA17" s="535"/>
      <c r="STB17" s="535"/>
      <c r="STC17" s="535"/>
      <c r="STD17" s="535"/>
      <c r="STE17" s="535"/>
      <c r="STF17" s="535"/>
      <c r="STG17" s="535"/>
      <c r="STH17" s="535"/>
      <c r="STI17" s="535"/>
      <c r="STJ17" s="535"/>
      <c r="STK17" s="535"/>
      <c r="STL17" s="535"/>
      <c r="STM17" s="535"/>
      <c r="STN17" s="535"/>
      <c r="STO17" s="535"/>
      <c r="STP17" s="535"/>
      <c r="STQ17" s="535"/>
      <c r="STR17" s="535"/>
      <c r="STS17" s="535"/>
      <c r="STT17" s="535"/>
      <c r="STU17" s="535"/>
      <c r="STV17" s="535"/>
      <c r="STW17" s="535"/>
      <c r="STX17" s="535"/>
      <c r="STY17" s="535"/>
      <c r="STZ17" s="535"/>
      <c r="SUA17" s="535"/>
      <c r="SUB17" s="535"/>
      <c r="SUC17" s="535"/>
      <c r="SUD17" s="535"/>
      <c r="SUE17" s="535"/>
      <c r="SUF17" s="535"/>
      <c r="SUG17" s="535"/>
      <c r="SUH17" s="535"/>
      <c r="SUI17" s="535"/>
      <c r="SUJ17" s="535"/>
      <c r="SUK17" s="535"/>
      <c r="SUL17" s="535"/>
      <c r="SUM17" s="535"/>
      <c r="SUN17" s="535"/>
      <c r="SUO17" s="535"/>
      <c r="SUP17" s="535"/>
      <c r="SUQ17" s="535"/>
      <c r="SUR17" s="535"/>
      <c r="SUS17" s="535"/>
      <c r="SUT17" s="535"/>
      <c r="SUU17" s="535"/>
      <c r="SUV17" s="535"/>
      <c r="SUW17" s="535"/>
      <c r="SUX17" s="535"/>
      <c r="SUY17" s="535"/>
      <c r="SUZ17" s="535"/>
      <c r="SVA17" s="535"/>
      <c r="SVB17" s="535"/>
      <c r="SVC17" s="535"/>
      <c r="SVD17" s="535"/>
      <c r="SVE17" s="535"/>
      <c r="SVF17" s="535"/>
      <c r="SVG17" s="535"/>
      <c r="SVH17" s="535"/>
      <c r="SVI17" s="535"/>
      <c r="SVJ17" s="535"/>
      <c r="SVK17" s="535"/>
      <c r="SVL17" s="535"/>
      <c r="SVM17" s="535"/>
      <c r="SVN17" s="535"/>
      <c r="SVO17" s="535"/>
      <c r="SVP17" s="535"/>
      <c r="SVQ17" s="535"/>
      <c r="SVR17" s="535"/>
      <c r="SVS17" s="535"/>
      <c r="SVT17" s="535"/>
      <c r="SVU17" s="535"/>
      <c r="SVV17" s="535"/>
      <c r="SVW17" s="535"/>
      <c r="SVX17" s="535"/>
      <c r="SVY17" s="535"/>
      <c r="SVZ17" s="535"/>
      <c r="SWA17" s="535"/>
      <c r="SWB17" s="535"/>
      <c r="SWC17" s="535"/>
      <c r="SWD17" s="535"/>
      <c r="SWE17" s="535"/>
      <c r="SWF17" s="535"/>
      <c r="SWG17" s="535"/>
      <c r="SWH17" s="535"/>
      <c r="SWI17" s="535"/>
      <c r="SWJ17" s="535"/>
      <c r="SWK17" s="535"/>
      <c r="SWL17" s="535"/>
      <c r="SWM17" s="535"/>
      <c r="SWN17" s="535"/>
      <c r="SWO17" s="535"/>
      <c r="SWP17" s="535"/>
      <c r="SWQ17" s="535"/>
      <c r="SWR17" s="535"/>
      <c r="SWS17" s="535"/>
      <c r="SWT17" s="535"/>
      <c r="SWU17" s="535"/>
      <c r="SWV17" s="535"/>
      <c r="SWW17" s="535"/>
      <c r="SWX17" s="535"/>
      <c r="SWY17" s="535"/>
      <c r="SWZ17" s="535"/>
      <c r="SXA17" s="535"/>
      <c r="SXB17" s="535"/>
      <c r="SXC17" s="535"/>
      <c r="SXD17" s="535"/>
      <c r="SXE17" s="535"/>
      <c r="SXF17" s="535"/>
      <c r="SXG17" s="535"/>
      <c r="SXH17" s="535"/>
      <c r="SXI17" s="535"/>
      <c r="SXJ17" s="535"/>
      <c r="SXK17" s="535"/>
      <c r="SXL17" s="535"/>
      <c r="SXM17" s="535"/>
      <c r="SXN17" s="535"/>
      <c r="SXO17" s="535"/>
      <c r="SXP17" s="535"/>
      <c r="SXQ17" s="535"/>
      <c r="SXR17" s="535"/>
      <c r="SXS17" s="535"/>
      <c r="SXT17" s="535"/>
      <c r="SXU17" s="535"/>
      <c r="SXV17" s="535"/>
      <c r="SXW17" s="535"/>
      <c r="SXX17" s="535"/>
      <c r="SXY17" s="535"/>
      <c r="SXZ17" s="535"/>
      <c r="SYA17" s="535"/>
      <c r="SYB17" s="535"/>
      <c r="SYC17" s="535"/>
      <c r="SYD17" s="535"/>
      <c r="SYE17" s="535"/>
      <c r="SYF17" s="535"/>
      <c r="SYG17" s="535"/>
      <c r="SYH17" s="535"/>
      <c r="SYI17" s="535"/>
      <c r="SYJ17" s="535"/>
      <c r="SYK17" s="535"/>
      <c r="SYL17" s="535"/>
      <c r="SYM17" s="535"/>
      <c r="SYN17" s="535"/>
      <c r="SYO17" s="535"/>
      <c r="SYP17" s="535"/>
      <c r="SYQ17" s="535"/>
      <c r="SYR17" s="535"/>
      <c r="SYS17" s="535"/>
      <c r="SYT17" s="535"/>
      <c r="SYU17" s="535"/>
      <c r="SYV17" s="535"/>
      <c r="SYW17" s="535"/>
      <c r="SYX17" s="535"/>
      <c r="SYY17" s="535"/>
      <c r="SYZ17" s="535"/>
      <c r="SZA17" s="535"/>
      <c r="SZB17" s="535"/>
      <c r="SZC17" s="535"/>
      <c r="SZD17" s="535"/>
      <c r="SZE17" s="535"/>
      <c r="SZF17" s="535"/>
      <c r="SZG17" s="535"/>
      <c r="SZH17" s="535"/>
      <c r="SZI17" s="535"/>
      <c r="SZJ17" s="535"/>
      <c r="SZK17" s="535"/>
      <c r="SZL17" s="535"/>
      <c r="SZM17" s="535"/>
      <c r="SZN17" s="535"/>
      <c r="SZO17" s="535"/>
      <c r="SZP17" s="535"/>
      <c r="SZQ17" s="535"/>
      <c r="SZR17" s="535"/>
      <c r="SZS17" s="535"/>
      <c r="SZT17" s="535"/>
      <c r="SZU17" s="535"/>
      <c r="SZV17" s="535"/>
      <c r="SZW17" s="535"/>
      <c r="SZX17" s="535"/>
      <c r="SZY17" s="535"/>
      <c r="SZZ17" s="535"/>
      <c r="TAA17" s="535"/>
      <c r="TAB17" s="535"/>
      <c r="TAC17" s="535"/>
      <c r="TAD17" s="535"/>
      <c r="TAE17" s="535"/>
      <c r="TAF17" s="535"/>
      <c r="TAG17" s="535"/>
      <c r="TAH17" s="535"/>
      <c r="TAI17" s="535"/>
      <c r="TAJ17" s="535"/>
      <c r="TAK17" s="535"/>
      <c r="TAL17" s="535"/>
      <c r="TAM17" s="535"/>
      <c r="TAN17" s="535"/>
      <c r="TAO17" s="535"/>
      <c r="TAP17" s="535"/>
      <c r="TAQ17" s="535"/>
      <c r="TAR17" s="535"/>
      <c r="TAS17" s="535"/>
      <c r="TAT17" s="535"/>
      <c r="TAU17" s="535"/>
      <c r="TAV17" s="535"/>
      <c r="TAW17" s="535"/>
      <c r="TAX17" s="535"/>
      <c r="TAY17" s="535"/>
      <c r="TAZ17" s="535"/>
      <c r="TBA17" s="535"/>
      <c r="TBB17" s="535"/>
      <c r="TBC17" s="535"/>
      <c r="TBD17" s="535"/>
      <c r="TBE17" s="535"/>
      <c r="TBF17" s="535"/>
      <c r="TBG17" s="535"/>
      <c r="TBH17" s="535"/>
      <c r="TBI17" s="535"/>
      <c r="TBJ17" s="535"/>
      <c r="TBK17" s="535"/>
      <c r="TBL17" s="535"/>
      <c r="TBM17" s="535"/>
      <c r="TBN17" s="535"/>
      <c r="TBO17" s="535"/>
      <c r="TBP17" s="535"/>
      <c r="TBQ17" s="535"/>
      <c r="TBR17" s="535"/>
      <c r="TBS17" s="535"/>
      <c r="TBT17" s="535"/>
      <c r="TBU17" s="535"/>
      <c r="TBV17" s="535"/>
      <c r="TBW17" s="535"/>
      <c r="TBX17" s="535"/>
      <c r="TBY17" s="535"/>
      <c r="TBZ17" s="535"/>
      <c r="TCA17" s="535"/>
      <c r="TCB17" s="535"/>
      <c r="TCC17" s="535"/>
      <c r="TCD17" s="535"/>
      <c r="TCE17" s="535"/>
      <c r="TCF17" s="535"/>
      <c r="TCG17" s="535"/>
      <c r="TCH17" s="535"/>
      <c r="TCI17" s="535"/>
      <c r="TCJ17" s="535"/>
      <c r="TCK17" s="535"/>
      <c r="TCL17" s="535"/>
      <c r="TCM17" s="535"/>
      <c r="TCN17" s="535"/>
      <c r="TCO17" s="535"/>
      <c r="TCP17" s="535"/>
      <c r="TCQ17" s="535"/>
      <c r="TCR17" s="535"/>
      <c r="TCS17" s="535"/>
      <c r="TCT17" s="535"/>
      <c r="TCU17" s="535"/>
      <c r="TCV17" s="535"/>
      <c r="TCW17" s="535"/>
      <c r="TCX17" s="535"/>
      <c r="TCY17" s="535"/>
      <c r="TCZ17" s="535"/>
      <c r="TDA17" s="535"/>
      <c r="TDB17" s="535"/>
      <c r="TDC17" s="535"/>
      <c r="TDD17" s="535"/>
      <c r="TDE17" s="535"/>
      <c r="TDF17" s="535"/>
      <c r="TDG17" s="535"/>
      <c r="TDH17" s="535"/>
      <c r="TDI17" s="535"/>
      <c r="TDJ17" s="535"/>
      <c r="TDK17" s="535"/>
      <c r="TDL17" s="535"/>
      <c r="TDM17" s="535"/>
      <c r="TDN17" s="535"/>
      <c r="TDO17" s="535"/>
      <c r="TDP17" s="535"/>
      <c r="TDQ17" s="535"/>
      <c r="TDR17" s="535"/>
      <c r="TDS17" s="535"/>
      <c r="TDT17" s="535"/>
      <c r="TDU17" s="535"/>
      <c r="TDV17" s="535"/>
      <c r="TDW17" s="535"/>
      <c r="TDX17" s="535"/>
      <c r="TDY17" s="535"/>
      <c r="TDZ17" s="535"/>
      <c r="TEA17" s="535"/>
      <c r="TEB17" s="535"/>
      <c r="TEC17" s="535"/>
      <c r="TED17" s="535"/>
      <c r="TEE17" s="535"/>
      <c r="TEF17" s="535"/>
      <c r="TEG17" s="535"/>
      <c r="TEH17" s="535"/>
      <c r="TEI17" s="535"/>
      <c r="TEJ17" s="535"/>
      <c r="TEK17" s="535"/>
      <c r="TEL17" s="535"/>
      <c r="TEM17" s="535"/>
      <c r="TEN17" s="535"/>
      <c r="TEO17" s="535"/>
      <c r="TEP17" s="535"/>
      <c r="TEQ17" s="535"/>
      <c r="TER17" s="535"/>
      <c r="TES17" s="535"/>
      <c r="TET17" s="535"/>
      <c r="TEU17" s="535"/>
      <c r="TEV17" s="535"/>
      <c r="TEW17" s="535"/>
      <c r="TEX17" s="535"/>
      <c r="TEY17" s="535"/>
      <c r="TEZ17" s="535"/>
      <c r="TFA17" s="535"/>
      <c r="TFB17" s="535"/>
      <c r="TFC17" s="535"/>
      <c r="TFD17" s="535"/>
      <c r="TFE17" s="535"/>
      <c r="TFF17" s="535"/>
      <c r="TFG17" s="535"/>
      <c r="TFH17" s="535"/>
      <c r="TFI17" s="535"/>
      <c r="TFJ17" s="535"/>
      <c r="TFK17" s="535"/>
      <c r="TFL17" s="535"/>
      <c r="TFM17" s="535"/>
      <c r="TFN17" s="535"/>
      <c r="TFO17" s="535"/>
      <c r="TFP17" s="535"/>
      <c r="TFQ17" s="535"/>
      <c r="TFR17" s="535"/>
      <c r="TFS17" s="535"/>
      <c r="TFT17" s="535"/>
      <c r="TFU17" s="535"/>
      <c r="TFV17" s="535"/>
      <c r="TFW17" s="535"/>
      <c r="TFX17" s="535"/>
      <c r="TFY17" s="535"/>
      <c r="TFZ17" s="535"/>
      <c r="TGA17" s="535"/>
      <c r="TGB17" s="535"/>
      <c r="TGC17" s="535"/>
      <c r="TGD17" s="535"/>
      <c r="TGE17" s="535"/>
      <c r="TGF17" s="535"/>
      <c r="TGG17" s="535"/>
      <c r="TGH17" s="535"/>
      <c r="TGI17" s="535"/>
      <c r="TGJ17" s="535"/>
      <c r="TGK17" s="535"/>
      <c r="TGL17" s="535"/>
      <c r="TGM17" s="535"/>
      <c r="TGN17" s="535"/>
      <c r="TGO17" s="535"/>
      <c r="TGP17" s="535"/>
      <c r="TGQ17" s="535"/>
      <c r="TGR17" s="535"/>
      <c r="TGS17" s="535"/>
      <c r="TGT17" s="535"/>
      <c r="TGU17" s="535"/>
      <c r="TGV17" s="535"/>
      <c r="TGW17" s="535"/>
      <c r="TGX17" s="535"/>
      <c r="TGY17" s="535"/>
      <c r="TGZ17" s="535"/>
      <c r="THA17" s="535"/>
      <c r="THB17" s="535"/>
      <c r="THC17" s="535"/>
      <c r="THD17" s="535"/>
      <c r="THE17" s="535"/>
      <c r="THF17" s="535"/>
      <c r="THG17" s="535"/>
      <c r="THH17" s="535"/>
      <c r="THI17" s="535"/>
      <c r="THJ17" s="535"/>
      <c r="THK17" s="535"/>
      <c r="THL17" s="535"/>
      <c r="THM17" s="535"/>
      <c r="THN17" s="535"/>
      <c r="THO17" s="535"/>
      <c r="THP17" s="535"/>
      <c r="THQ17" s="535"/>
      <c r="THR17" s="535"/>
      <c r="THS17" s="535"/>
      <c r="THT17" s="535"/>
      <c r="THU17" s="535"/>
      <c r="THV17" s="535"/>
      <c r="THW17" s="535"/>
      <c r="THX17" s="535"/>
      <c r="THY17" s="535"/>
      <c r="THZ17" s="535"/>
      <c r="TIA17" s="535"/>
      <c r="TIB17" s="535"/>
      <c r="TIC17" s="535"/>
      <c r="TID17" s="535"/>
      <c r="TIE17" s="535"/>
      <c r="TIF17" s="535"/>
      <c r="TIG17" s="535"/>
      <c r="TIH17" s="535"/>
      <c r="TII17" s="535"/>
      <c r="TIJ17" s="535"/>
      <c r="TIK17" s="535"/>
      <c r="TIL17" s="535"/>
      <c r="TIM17" s="535"/>
      <c r="TIN17" s="535"/>
      <c r="TIO17" s="535"/>
      <c r="TIP17" s="535"/>
      <c r="TIQ17" s="535"/>
      <c r="TIR17" s="535"/>
      <c r="TIS17" s="535"/>
      <c r="TIT17" s="535"/>
      <c r="TIU17" s="535"/>
      <c r="TIV17" s="535"/>
      <c r="TIW17" s="535"/>
      <c r="TIX17" s="535"/>
      <c r="TIY17" s="535"/>
      <c r="TIZ17" s="535"/>
      <c r="TJA17" s="535"/>
      <c r="TJB17" s="535"/>
      <c r="TJC17" s="535"/>
      <c r="TJD17" s="535"/>
      <c r="TJE17" s="535"/>
      <c r="TJF17" s="535"/>
      <c r="TJG17" s="535"/>
      <c r="TJH17" s="535"/>
      <c r="TJI17" s="535"/>
      <c r="TJJ17" s="535"/>
      <c r="TJK17" s="535"/>
      <c r="TJL17" s="535"/>
      <c r="TJM17" s="535"/>
      <c r="TJN17" s="535"/>
      <c r="TJO17" s="535"/>
      <c r="TJP17" s="535"/>
      <c r="TJQ17" s="535"/>
      <c r="TJR17" s="535"/>
      <c r="TJS17" s="535"/>
      <c r="TJT17" s="535"/>
      <c r="TJU17" s="535"/>
      <c r="TJV17" s="535"/>
      <c r="TJW17" s="535"/>
      <c r="TJX17" s="535"/>
      <c r="TJY17" s="535"/>
      <c r="TJZ17" s="535"/>
      <c r="TKA17" s="535"/>
      <c r="TKB17" s="535"/>
      <c r="TKC17" s="535"/>
      <c r="TKD17" s="535"/>
      <c r="TKE17" s="535"/>
      <c r="TKF17" s="535"/>
      <c r="TKG17" s="535"/>
      <c r="TKH17" s="535"/>
      <c r="TKI17" s="535"/>
      <c r="TKJ17" s="535"/>
      <c r="TKK17" s="535"/>
      <c r="TKL17" s="535"/>
      <c r="TKM17" s="535"/>
      <c r="TKN17" s="535"/>
      <c r="TKO17" s="535"/>
      <c r="TKP17" s="535"/>
      <c r="TKQ17" s="535"/>
      <c r="TKR17" s="535"/>
      <c r="TKS17" s="535"/>
      <c r="TKT17" s="535"/>
      <c r="TKU17" s="535"/>
      <c r="TKV17" s="535"/>
      <c r="TKW17" s="535"/>
      <c r="TKX17" s="535"/>
      <c r="TKY17" s="535"/>
      <c r="TKZ17" s="535"/>
      <c r="TLA17" s="535"/>
      <c r="TLB17" s="535"/>
      <c r="TLC17" s="535"/>
      <c r="TLD17" s="535"/>
      <c r="TLE17" s="535"/>
      <c r="TLF17" s="535"/>
      <c r="TLG17" s="535"/>
      <c r="TLH17" s="535"/>
      <c r="TLI17" s="535"/>
      <c r="TLJ17" s="535"/>
      <c r="TLK17" s="535"/>
      <c r="TLL17" s="535"/>
      <c r="TLM17" s="535"/>
      <c r="TLN17" s="535"/>
      <c r="TLO17" s="535"/>
      <c r="TLP17" s="535"/>
      <c r="TLQ17" s="535"/>
      <c r="TLR17" s="535"/>
      <c r="TLS17" s="535"/>
      <c r="TLT17" s="535"/>
      <c r="TLU17" s="535"/>
      <c r="TLV17" s="535"/>
      <c r="TLW17" s="535"/>
      <c r="TLX17" s="535"/>
      <c r="TLY17" s="535"/>
      <c r="TLZ17" s="535"/>
      <c r="TMA17" s="535"/>
      <c r="TMB17" s="535"/>
      <c r="TMC17" s="535"/>
      <c r="TMD17" s="535"/>
      <c r="TME17" s="535"/>
      <c r="TMF17" s="535"/>
      <c r="TMG17" s="535"/>
      <c r="TMH17" s="535"/>
      <c r="TMI17" s="535"/>
      <c r="TMJ17" s="535"/>
      <c r="TMK17" s="535"/>
      <c r="TML17" s="535"/>
      <c r="TMM17" s="535"/>
      <c r="TMN17" s="535"/>
      <c r="TMO17" s="535"/>
      <c r="TMP17" s="535"/>
      <c r="TMQ17" s="535"/>
      <c r="TMR17" s="535"/>
      <c r="TMS17" s="535"/>
      <c r="TMT17" s="535"/>
      <c r="TMU17" s="535"/>
      <c r="TMV17" s="535"/>
      <c r="TMW17" s="535"/>
      <c r="TMX17" s="535"/>
      <c r="TMY17" s="535"/>
      <c r="TMZ17" s="535"/>
      <c r="TNA17" s="535"/>
      <c r="TNB17" s="535"/>
      <c r="TNC17" s="535"/>
      <c r="TND17" s="535"/>
      <c r="TNE17" s="535"/>
      <c r="TNF17" s="535"/>
      <c r="TNG17" s="535"/>
      <c r="TNH17" s="535"/>
      <c r="TNI17" s="535"/>
      <c r="TNJ17" s="535"/>
      <c r="TNK17" s="535"/>
      <c r="TNL17" s="535"/>
      <c r="TNM17" s="535"/>
      <c r="TNN17" s="535"/>
      <c r="TNO17" s="535"/>
      <c r="TNP17" s="535"/>
      <c r="TNQ17" s="535"/>
      <c r="TNR17" s="535"/>
      <c r="TNS17" s="535"/>
      <c r="TNT17" s="535"/>
      <c r="TNU17" s="535"/>
      <c r="TNV17" s="535"/>
      <c r="TNW17" s="535"/>
      <c r="TNX17" s="535"/>
      <c r="TNY17" s="535"/>
      <c r="TNZ17" s="535"/>
      <c r="TOA17" s="535"/>
      <c r="TOB17" s="535"/>
      <c r="TOC17" s="535"/>
      <c r="TOD17" s="535"/>
      <c r="TOE17" s="535"/>
      <c r="TOF17" s="535"/>
      <c r="TOG17" s="535"/>
      <c r="TOH17" s="535"/>
      <c r="TOI17" s="535"/>
      <c r="TOJ17" s="535"/>
      <c r="TOK17" s="535"/>
      <c r="TOL17" s="535"/>
      <c r="TOM17" s="535"/>
      <c r="TON17" s="535"/>
      <c r="TOO17" s="535"/>
      <c r="TOP17" s="535"/>
      <c r="TOQ17" s="535"/>
      <c r="TOR17" s="535"/>
      <c r="TOS17" s="535"/>
      <c r="TOT17" s="535"/>
      <c r="TOU17" s="535"/>
      <c r="TOV17" s="535"/>
      <c r="TOW17" s="535"/>
      <c r="TOX17" s="535"/>
      <c r="TOY17" s="535"/>
      <c r="TOZ17" s="535"/>
      <c r="TPA17" s="535"/>
      <c r="TPB17" s="535"/>
      <c r="TPC17" s="535"/>
      <c r="TPD17" s="535"/>
      <c r="TPE17" s="535"/>
      <c r="TPF17" s="535"/>
      <c r="TPG17" s="535"/>
      <c r="TPH17" s="535"/>
      <c r="TPI17" s="535"/>
      <c r="TPJ17" s="535"/>
      <c r="TPK17" s="535"/>
      <c r="TPL17" s="535"/>
      <c r="TPM17" s="535"/>
      <c r="TPN17" s="535"/>
      <c r="TPO17" s="535"/>
      <c r="TPP17" s="535"/>
      <c r="TPQ17" s="535"/>
      <c r="TPR17" s="535"/>
      <c r="TPS17" s="535"/>
      <c r="TPT17" s="535"/>
      <c r="TPU17" s="535"/>
      <c r="TPV17" s="535"/>
      <c r="TPW17" s="535"/>
      <c r="TPX17" s="535"/>
      <c r="TPY17" s="535"/>
      <c r="TPZ17" s="535"/>
      <c r="TQA17" s="535"/>
      <c r="TQB17" s="535"/>
      <c r="TQC17" s="535"/>
      <c r="TQD17" s="535"/>
      <c r="TQE17" s="535"/>
      <c r="TQF17" s="535"/>
      <c r="TQG17" s="535"/>
      <c r="TQH17" s="535"/>
      <c r="TQI17" s="535"/>
      <c r="TQJ17" s="535"/>
      <c r="TQK17" s="535"/>
      <c r="TQL17" s="535"/>
      <c r="TQM17" s="535"/>
      <c r="TQN17" s="535"/>
      <c r="TQO17" s="535"/>
      <c r="TQP17" s="535"/>
      <c r="TQQ17" s="535"/>
      <c r="TQR17" s="535"/>
      <c r="TQS17" s="535"/>
      <c r="TQT17" s="535"/>
      <c r="TQU17" s="535"/>
      <c r="TQV17" s="535"/>
      <c r="TQW17" s="535"/>
      <c r="TQX17" s="535"/>
      <c r="TQY17" s="535"/>
      <c r="TQZ17" s="535"/>
      <c r="TRA17" s="535"/>
      <c r="TRB17" s="535"/>
      <c r="TRC17" s="535"/>
      <c r="TRD17" s="535"/>
      <c r="TRE17" s="535"/>
      <c r="TRF17" s="535"/>
      <c r="TRG17" s="535"/>
      <c r="TRH17" s="535"/>
      <c r="TRI17" s="535"/>
      <c r="TRJ17" s="535"/>
      <c r="TRK17" s="535"/>
      <c r="TRL17" s="535"/>
      <c r="TRM17" s="535"/>
      <c r="TRN17" s="535"/>
      <c r="TRO17" s="535"/>
      <c r="TRP17" s="535"/>
      <c r="TRQ17" s="535"/>
      <c r="TRR17" s="535"/>
      <c r="TRS17" s="535"/>
      <c r="TRT17" s="535"/>
      <c r="TRU17" s="535"/>
      <c r="TRV17" s="535"/>
      <c r="TRW17" s="535"/>
      <c r="TRX17" s="535"/>
      <c r="TRY17" s="535"/>
      <c r="TRZ17" s="535"/>
      <c r="TSA17" s="535"/>
      <c r="TSB17" s="535"/>
      <c r="TSC17" s="535"/>
      <c r="TSD17" s="535"/>
      <c r="TSE17" s="535"/>
      <c r="TSF17" s="535"/>
      <c r="TSG17" s="535"/>
      <c r="TSH17" s="535"/>
      <c r="TSI17" s="535"/>
      <c r="TSJ17" s="535"/>
      <c r="TSK17" s="535"/>
      <c r="TSL17" s="535"/>
      <c r="TSM17" s="535"/>
      <c r="TSN17" s="535"/>
      <c r="TSO17" s="535"/>
      <c r="TSP17" s="535"/>
      <c r="TSQ17" s="535"/>
      <c r="TSR17" s="535"/>
      <c r="TSS17" s="535"/>
      <c r="TST17" s="535"/>
      <c r="TSU17" s="535"/>
      <c r="TSV17" s="535"/>
      <c r="TSW17" s="535"/>
      <c r="TSX17" s="535"/>
      <c r="TSY17" s="535"/>
      <c r="TSZ17" s="535"/>
      <c r="TTA17" s="535"/>
      <c r="TTB17" s="535"/>
      <c r="TTC17" s="535"/>
      <c r="TTD17" s="535"/>
      <c r="TTE17" s="535"/>
      <c r="TTF17" s="535"/>
      <c r="TTG17" s="535"/>
      <c r="TTH17" s="535"/>
      <c r="TTI17" s="535"/>
      <c r="TTJ17" s="535"/>
      <c r="TTK17" s="535"/>
      <c r="TTL17" s="535"/>
      <c r="TTM17" s="535"/>
      <c r="TTN17" s="535"/>
      <c r="TTO17" s="535"/>
      <c r="TTP17" s="535"/>
      <c r="TTQ17" s="535"/>
      <c r="TTR17" s="535"/>
      <c r="TTS17" s="535"/>
      <c r="TTT17" s="535"/>
      <c r="TTU17" s="535"/>
      <c r="TTV17" s="535"/>
      <c r="TTW17" s="535"/>
      <c r="TTX17" s="535"/>
      <c r="TTY17" s="535"/>
      <c r="TTZ17" s="535"/>
      <c r="TUA17" s="535"/>
      <c r="TUB17" s="535"/>
      <c r="TUC17" s="535"/>
      <c r="TUD17" s="535"/>
      <c r="TUE17" s="535"/>
      <c r="TUF17" s="535"/>
      <c r="TUG17" s="535"/>
      <c r="TUH17" s="535"/>
      <c r="TUI17" s="535"/>
      <c r="TUJ17" s="535"/>
      <c r="TUK17" s="535"/>
      <c r="TUL17" s="535"/>
      <c r="TUM17" s="535"/>
      <c r="TUN17" s="535"/>
      <c r="TUO17" s="535"/>
      <c r="TUP17" s="535"/>
      <c r="TUQ17" s="535"/>
      <c r="TUR17" s="535"/>
      <c r="TUS17" s="535"/>
      <c r="TUT17" s="535"/>
      <c r="TUU17" s="535"/>
      <c r="TUV17" s="535"/>
      <c r="TUW17" s="535"/>
      <c r="TUX17" s="535"/>
      <c r="TUY17" s="535"/>
      <c r="TUZ17" s="535"/>
      <c r="TVA17" s="535"/>
      <c r="TVB17" s="535"/>
      <c r="TVC17" s="535"/>
      <c r="TVD17" s="535"/>
      <c r="TVE17" s="535"/>
      <c r="TVF17" s="535"/>
      <c r="TVG17" s="535"/>
      <c r="TVH17" s="535"/>
      <c r="TVI17" s="535"/>
      <c r="TVJ17" s="535"/>
      <c r="TVK17" s="535"/>
      <c r="TVL17" s="535"/>
      <c r="TVM17" s="535"/>
      <c r="TVN17" s="535"/>
      <c r="TVO17" s="535"/>
      <c r="TVP17" s="535"/>
      <c r="TVQ17" s="535"/>
      <c r="TVR17" s="535"/>
      <c r="TVS17" s="535"/>
      <c r="TVT17" s="535"/>
      <c r="TVU17" s="535"/>
      <c r="TVV17" s="535"/>
      <c r="TVW17" s="535"/>
      <c r="TVX17" s="535"/>
      <c r="TVY17" s="535"/>
      <c r="TVZ17" s="535"/>
      <c r="TWA17" s="535"/>
      <c r="TWB17" s="535"/>
      <c r="TWC17" s="535"/>
      <c r="TWD17" s="535"/>
      <c r="TWE17" s="535"/>
      <c r="TWF17" s="535"/>
      <c r="TWG17" s="535"/>
      <c r="TWH17" s="535"/>
      <c r="TWI17" s="535"/>
      <c r="TWJ17" s="535"/>
      <c r="TWK17" s="535"/>
      <c r="TWL17" s="535"/>
      <c r="TWM17" s="535"/>
      <c r="TWN17" s="535"/>
      <c r="TWO17" s="535"/>
      <c r="TWP17" s="535"/>
      <c r="TWQ17" s="535"/>
      <c r="TWR17" s="535"/>
      <c r="TWS17" s="535"/>
      <c r="TWT17" s="535"/>
      <c r="TWU17" s="535"/>
      <c r="TWV17" s="535"/>
      <c r="TWW17" s="535"/>
      <c r="TWX17" s="535"/>
      <c r="TWY17" s="535"/>
      <c r="TWZ17" s="535"/>
      <c r="TXA17" s="535"/>
      <c r="TXB17" s="535"/>
      <c r="TXC17" s="535"/>
      <c r="TXD17" s="535"/>
      <c r="TXE17" s="535"/>
      <c r="TXF17" s="535"/>
      <c r="TXG17" s="535"/>
      <c r="TXH17" s="535"/>
      <c r="TXI17" s="535"/>
      <c r="TXJ17" s="535"/>
      <c r="TXK17" s="535"/>
      <c r="TXL17" s="535"/>
      <c r="TXM17" s="535"/>
      <c r="TXN17" s="535"/>
      <c r="TXO17" s="535"/>
      <c r="TXP17" s="535"/>
      <c r="TXQ17" s="535"/>
      <c r="TXR17" s="535"/>
      <c r="TXS17" s="535"/>
      <c r="TXT17" s="535"/>
      <c r="TXU17" s="535"/>
      <c r="TXV17" s="535"/>
      <c r="TXW17" s="535"/>
      <c r="TXX17" s="535"/>
      <c r="TXY17" s="535"/>
      <c r="TXZ17" s="535"/>
      <c r="TYA17" s="535"/>
      <c r="TYB17" s="535"/>
      <c r="TYC17" s="535"/>
      <c r="TYD17" s="535"/>
      <c r="TYE17" s="535"/>
      <c r="TYF17" s="535"/>
      <c r="TYG17" s="535"/>
      <c r="TYH17" s="535"/>
      <c r="TYI17" s="535"/>
      <c r="TYJ17" s="535"/>
      <c r="TYK17" s="535"/>
      <c r="TYL17" s="535"/>
      <c r="TYM17" s="535"/>
      <c r="TYN17" s="535"/>
      <c r="TYO17" s="535"/>
      <c r="TYP17" s="535"/>
      <c r="TYQ17" s="535"/>
      <c r="TYR17" s="535"/>
      <c r="TYS17" s="535"/>
      <c r="TYT17" s="535"/>
      <c r="TYU17" s="535"/>
      <c r="TYV17" s="535"/>
      <c r="TYW17" s="535"/>
      <c r="TYX17" s="535"/>
      <c r="TYY17" s="535"/>
      <c r="TYZ17" s="535"/>
      <c r="TZA17" s="535"/>
      <c r="TZB17" s="535"/>
      <c r="TZC17" s="535"/>
      <c r="TZD17" s="535"/>
      <c r="TZE17" s="535"/>
      <c r="TZF17" s="535"/>
      <c r="TZG17" s="535"/>
      <c r="TZH17" s="535"/>
      <c r="TZI17" s="535"/>
      <c r="TZJ17" s="535"/>
      <c r="TZK17" s="535"/>
      <c r="TZL17" s="535"/>
      <c r="TZM17" s="535"/>
      <c r="TZN17" s="535"/>
      <c r="TZO17" s="535"/>
      <c r="TZP17" s="535"/>
      <c r="TZQ17" s="535"/>
      <c r="TZR17" s="535"/>
      <c r="TZS17" s="535"/>
      <c r="TZT17" s="535"/>
      <c r="TZU17" s="535"/>
      <c r="TZV17" s="535"/>
      <c r="TZW17" s="535"/>
      <c r="TZX17" s="535"/>
      <c r="TZY17" s="535"/>
      <c r="TZZ17" s="535"/>
      <c r="UAA17" s="535"/>
      <c r="UAB17" s="535"/>
      <c r="UAC17" s="535"/>
      <c r="UAD17" s="535"/>
      <c r="UAE17" s="535"/>
      <c r="UAF17" s="535"/>
      <c r="UAG17" s="535"/>
      <c r="UAH17" s="535"/>
      <c r="UAI17" s="535"/>
      <c r="UAJ17" s="535"/>
      <c r="UAK17" s="535"/>
      <c r="UAL17" s="535"/>
      <c r="UAM17" s="535"/>
      <c r="UAN17" s="535"/>
      <c r="UAO17" s="535"/>
      <c r="UAP17" s="535"/>
      <c r="UAQ17" s="535"/>
      <c r="UAR17" s="535"/>
      <c r="UAS17" s="535"/>
      <c r="UAT17" s="535"/>
      <c r="UAU17" s="535"/>
      <c r="UAV17" s="535"/>
      <c r="UAW17" s="535"/>
      <c r="UAX17" s="535"/>
      <c r="UAY17" s="535"/>
      <c r="UAZ17" s="535"/>
      <c r="UBA17" s="535"/>
      <c r="UBB17" s="535"/>
      <c r="UBC17" s="535"/>
      <c r="UBD17" s="535"/>
      <c r="UBE17" s="535"/>
      <c r="UBF17" s="535"/>
      <c r="UBG17" s="535"/>
      <c r="UBH17" s="535"/>
      <c r="UBI17" s="535"/>
      <c r="UBJ17" s="535"/>
      <c r="UBK17" s="535"/>
      <c r="UBL17" s="535"/>
      <c r="UBM17" s="535"/>
      <c r="UBN17" s="535"/>
      <c r="UBO17" s="535"/>
      <c r="UBP17" s="535"/>
      <c r="UBQ17" s="535"/>
      <c r="UBR17" s="535"/>
      <c r="UBS17" s="535"/>
      <c r="UBT17" s="535"/>
      <c r="UBU17" s="535"/>
      <c r="UBV17" s="535"/>
      <c r="UBW17" s="535"/>
      <c r="UBX17" s="535"/>
      <c r="UBY17" s="535"/>
      <c r="UBZ17" s="535"/>
      <c r="UCA17" s="535"/>
      <c r="UCB17" s="535"/>
      <c r="UCC17" s="535"/>
      <c r="UCD17" s="535"/>
      <c r="UCE17" s="535"/>
      <c r="UCF17" s="535"/>
      <c r="UCG17" s="535"/>
      <c r="UCH17" s="535"/>
      <c r="UCI17" s="535"/>
      <c r="UCJ17" s="535"/>
      <c r="UCK17" s="535"/>
      <c r="UCL17" s="535"/>
      <c r="UCM17" s="535"/>
      <c r="UCN17" s="535"/>
      <c r="UCO17" s="535"/>
      <c r="UCP17" s="535"/>
      <c r="UCQ17" s="535"/>
      <c r="UCR17" s="535"/>
      <c r="UCS17" s="535"/>
      <c r="UCT17" s="535"/>
      <c r="UCU17" s="535"/>
      <c r="UCV17" s="535"/>
      <c r="UCW17" s="535"/>
      <c r="UCX17" s="535"/>
      <c r="UCY17" s="535"/>
      <c r="UCZ17" s="535"/>
      <c r="UDA17" s="535"/>
      <c r="UDB17" s="535"/>
      <c r="UDC17" s="535"/>
      <c r="UDD17" s="535"/>
      <c r="UDE17" s="535"/>
      <c r="UDF17" s="535"/>
      <c r="UDG17" s="535"/>
      <c r="UDH17" s="535"/>
      <c r="UDI17" s="535"/>
      <c r="UDJ17" s="535"/>
      <c r="UDK17" s="535"/>
      <c r="UDL17" s="535"/>
      <c r="UDM17" s="535"/>
      <c r="UDN17" s="535"/>
      <c r="UDO17" s="535"/>
      <c r="UDP17" s="535"/>
      <c r="UDQ17" s="535"/>
      <c r="UDR17" s="535"/>
      <c r="UDS17" s="535"/>
      <c r="UDT17" s="535"/>
      <c r="UDU17" s="535"/>
      <c r="UDV17" s="535"/>
      <c r="UDW17" s="535"/>
      <c r="UDX17" s="535"/>
      <c r="UDY17" s="535"/>
      <c r="UDZ17" s="535"/>
      <c r="UEA17" s="535"/>
      <c r="UEB17" s="535"/>
      <c r="UEC17" s="535"/>
      <c r="UED17" s="535"/>
      <c r="UEE17" s="535"/>
      <c r="UEF17" s="535"/>
      <c r="UEG17" s="535"/>
      <c r="UEH17" s="535"/>
      <c r="UEI17" s="535"/>
      <c r="UEJ17" s="535"/>
      <c r="UEK17" s="535"/>
      <c r="UEL17" s="535"/>
      <c r="UEM17" s="535"/>
      <c r="UEN17" s="535"/>
      <c r="UEO17" s="535"/>
      <c r="UEP17" s="535"/>
      <c r="UEQ17" s="535"/>
      <c r="UER17" s="535"/>
      <c r="UES17" s="535"/>
      <c r="UET17" s="535"/>
      <c r="UEU17" s="535"/>
      <c r="UEV17" s="535"/>
      <c r="UEW17" s="535"/>
      <c r="UEX17" s="535"/>
      <c r="UEY17" s="535"/>
      <c r="UEZ17" s="535"/>
      <c r="UFA17" s="535"/>
      <c r="UFB17" s="535"/>
      <c r="UFC17" s="535"/>
      <c r="UFD17" s="535"/>
      <c r="UFE17" s="535"/>
      <c r="UFF17" s="535"/>
      <c r="UFG17" s="535"/>
      <c r="UFH17" s="535"/>
      <c r="UFI17" s="535"/>
      <c r="UFJ17" s="535"/>
      <c r="UFK17" s="535"/>
      <c r="UFL17" s="535"/>
      <c r="UFM17" s="535"/>
      <c r="UFN17" s="535"/>
      <c r="UFO17" s="535"/>
      <c r="UFP17" s="535"/>
      <c r="UFQ17" s="535"/>
      <c r="UFR17" s="535"/>
      <c r="UFS17" s="535"/>
      <c r="UFT17" s="535"/>
      <c r="UFU17" s="535"/>
      <c r="UFV17" s="535"/>
      <c r="UFW17" s="535"/>
      <c r="UFX17" s="535"/>
      <c r="UFY17" s="535"/>
      <c r="UFZ17" s="535"/>
      <c r="UGA17" s="535"/>
      <c r="UGB17" s="535"/>
      <c r="UGC17" s="535"/>
      <c r="UGD17" s="535"/>
      <c r="UGE17" s="535"/>
      <c r="UGF17" s="535"/>
      <c r="UGG17" s="535"/>
      <c r="UGH17" s="535"/>
      <c r="UGI17" s="535"/>
      <c r="UGJ17" s="535"/>
      <c r="UGK17" s="535"/>
      <c r="UGL17" s="535"/>
      <c r="UGM17" s="535"/>
      <c r="UGN17" s="535"/>
      <c r="UGO17" s="535"/>
      <c r="UGP17" s="535"/>
      <c r="UGQ17" s="535"/>
      <c r="UGR17" s="535"/>
      <c r="UGS17" s="535"/>
      <c r="UGT17" s="535"/>
      <c r="UGU17" s="535"/>
      <c r="UGV17" s="535"/>
      <c r="UGW17" s="535"/>
      <c r="UGX17" s="535"/>
      <c r="UGY17" s="535"/>
      <c r="UGZ17" s="535"/>
      <c r="UHA17" s="535"/>
      <c r="UHB17" s="535"/>
      <c r="UHC17" s="535"/>
      <c r="UHD17" s="535"/>
      <c r="UHE17" s="535"/>
      <c r="UHF17" s="535"/>
      <c r="UHG17" s="535"/>
      <c r="UHH17" s="535"/>
      <c r="UHI17" s="535"/>
      <c r="UHJ17" s="535"/>
      <c r="UHK17" s="535"/>
      <c r="UHL17" s="535"/>
      <c r="UHM17" s="535"/>
      <c r="UHN17" s="535"/>
      <c r="UHO17" s="535"/>
      <c r="UHP17" s="535"/>
      <c r="UHQ17" s="535"/>
      <c r="UHR17" s="535"/>
      <c r="UHS17" s="535"/>
      <c r="UHT17" s="535"/>
      <c r="UHU17" s="535"/>
      <c r="UHV17" s="535"/>
      <c r="UHW17" s="535"/>
      <c r="UHX17" s="535"/>
      <c r="UHY17" s="535"/>
      <c r="UHZ17" s="535"/>
      <c r="UIA17" s="535"/>
      <c r="UIB17" s="535"/>
      <c r="UIC17" s="535"/>
      <c r="UID17" s="535"/>
      <c r="UIE17" s="535"/>
      <c r="UIF17" s="535"/>
      <c r="UIG17" s="535"/>
      <c r="UIH17" s="535"/>
      <c r="UII17" s="535"/>
      <c r="UIJ17" s="535"/>
      <c r="UIK17" s="535"/>
      <c r="UIL17" s="535"/>
      <c r="UIM17" s="535"/>
      <c r="UIN17" s="535"/>
      <c r="UIO17" s="535"/>
      <c r="UIP17" s="535"/>
      <c r="UIQ17" s="535"/>
      <c r="UIR17" s="535"/>
      <c r="UIS17" s="535"/>
      <c r="UIT17" s="535"/>
      <c r="UIU17" s="535"/>
      <c r="UIV17" s="535"/>
      <c r="UIW17" s="535"/>
      <c r="UIX17" s="535"/>
      <c r="UIY17" s="535"/>
      <c r="UIZ17" s="535"/>
      <c r="UJA17" s="535"/>
      <c r="UJB17" s="535"/>
      <c r="UJC17" s="535"/>
      <c r="UJD17" s="535"/>
      <c r="UJE17" s="535"/>
      <c r="UJF17" s="535"/>
      <c r="UJG17" s="535"/>
      <c r="UJH17" s="535"/>
      <c r="UJI17" s="535"/>
      <c r="UJJ17" s="535"/>
      <c r="UJK17" s="535"/>
      <c r="UJL17" s="535"/>
      <c r="UJM17" s="535"/>
      <c r="UJN17" s="535"/>
      <c r="UJO17" s="535"/>
      <c r="UJP17" s="535"/>
      <c r="UJQ17" s="535"/>
      <c r="UJR17" s="535"/>
      <c r="UJS17" s="535"/>
      <c r="UJT17" s="535"/>
      <c r="UJU17" s="535"/>
      <c r="UJV17" s="535"/>
      <c r="UJW17" s="535"/>
      <c r="UJX17" s="535"/>
      <c r="UJY17" s="535"/>
      <c r="UJZ17" s="535"/>
      <c r="UKA17" s="535"/>
      <c r="UKB17" s="535"/>
      <c r="UKC17" s="535"/>
      <c r="UKD17" s="535"/>
      <c r="UKE17" s="535"/>
      <c r="UKF17" s="535"/>
      <c r="UKG17" s="535"/>
      <c r="UKH17" s="535"/>
      <c r="UKI17" s="535"/>
      <c r="UKJ17" s="535"/>
      <c r="UKK17" s="535"/>
      <c r="UKL17" s="535"/>
      <c r="UKM17" s="535"/>
      <c r="UKN17" s="535"/>
      <c r="UKO17" s="535"/>
      <c r="UKP17" s="535"/>
      <c r="UKQ17" s="535"/>
      <c r="UKR17" s="535"/>
      <c r="UKS17" s="535"/>
      <c r="UKT17" s="535"/>
      <c r="UKU17" s="535"/>
      <c r="UKV17" s="535"/>
      <c r="UKW17" s="535"/>
      <c r="UKX17" s="535"/>
      <c r="UKY17" s="535"/>
      <c r="UKZ17" s="535"/>
      <c r="ULA17" s="535"/>
      <c r="ULB17" s="535"/>
      <c r="ULC17" s="535"/>
      <c r="ULD17" s="535"/>
      <c r="ULE17" s="535"/>
      <c r="ULF17" s="535"/>
      <c r="ULG17" s="535"/>
      <c r="ULH17" s="535"/>
      <c r="ULI17" s="535"/>
      <c r="ULJ17" s="535"/>
      <c r="ULK17" s="535"/>
      <c r="ULL17" s="535"/>
      <c r="ULM17" s="535"/>
      <c r="ULN17" s="535"/>
      <c r="ULO17" s="535"/>
      <c r="ULP17" s="535"/>
      <c r="ULQ17" s="535"/>
      <c r="ULR17" s="535"/>
      <c r="ULS17" s="535"/>
      <c r="ULT17" s="535"/>
      <c r="ULU17" s="535"/>
      <c r="ULV17" s="535"/>
      <c r="ULW17" s="535"/>
      <c r="ULX17" s="535"/>
      <c r="ULY17" s="535"/>
      <c r="ULZ17" s="535"/>
      <c r="UMA17" s="535"/>
      <c r="UMB17" s="535"/>
      <c r="UMC17" s="535"/>
      <c r="UMD17" s="535"/>
      <c r="UME17" s="535"/>
      <c r="UMF17" s="535"/>
      <c r="UMG17" s="535"/>
      <c r="UMH17" s="535"/>
      <c r="UMI17" s="535"/>
      <c r="UMJ17" s="535"/>
      <c r="UMK17" s="535"/>
      <c r="UML17" s="535"/>
      <c r="UMM17" s="535"/>
      <c r="UMN17" s="535"/>
      <c r="UMO17" s="535"/>
      <c r="UMP17" s="535"/>
      <c r="UMQ17" s="535"/>
      <c r="UMR17" s="535"/>
      <c r="UMS17" s="535"/>
      <c r="UMT17" s="535"/>
      <c r="UMU17" s="535"/>
      <c r="UMV17" s="535"/>
      <c r="UMW17" s="535"/>
      <c r="UMX17" s="535"/>
      <c r="UMY17" s="535"/>
      <c r="UMZ17" s="535"/>
      <c r="UNA17" s="535"/>
      <c r="UNB17" s="535"/>
      <c r="UNC17" s="535"/>
      <c r="UND17" s="535"/>
      <c r="UNE17" s="535"/>
      <c r="UNF17" s="535"/>
      <c r="UNG17" s="535"/>
      <c r="UNH17" s="535"/>
      <c r="UNI17" s="535"/>
      <c r="UNJ17" s="535"/>
      <c r="UNK17" s="535"/>
      <c r="UNL17" s="535"/>
      <c r="UNM17" s="535"/>
      <c r="UNN17" s="535"/>
      <c r="UNO17" s="535"/>
      <c r="UNP17" s="535"/>
      <c r="UNQ17" s="535"/>
      <c r="UNR17" s="535"/>
      <c r="UNS17" s="535"/>
      <c r="UNT17" s="535"/>
      <c r="UNU17" s="535"/>
      <c r="UNV17" s="535"/>
      <c r="UNW17" s="535"/>
      <c r="UNX17" s="535"/>
      <c r="UNY17" s="535"/>
      <c r="UNZ17" s="535"/>
      <c r="UOA17" s="535"/>
      <c r="UOB17" s="535"/>
      <c r="UOC17" s="535"/>
      <c r="UOD17" s="535"/>
      <c r="UOE17" s="535"/>
      <c r="UOF17" s="535"/>
      <c r="UOG17" s="535"/>
      <c r="UOH17" s="535"/>
      <c r="UOI17" s="535"/>
      <c r="UOJ17" s="535"/>
      <c r="UOK17" s="535"/>
      <c r="UOL17" s="535"/>
      <c r="UOM17" s="535"/>
      <c r="UON17" s="535"/>
      <c r="UOO17" s="535"/>
      <c r="UOP17" s="535"/>
      <c r="UOQ17" s="535"/>
      <c r="UOR17" s="535"/>
      <c r="UOS17" s="535"/>
      <c r="UOT17" s="535"/>
      <c r="UOU17" s="535"/>
      <c r="UOV17" s="535"/>
      <c r="UOW17" s="535"/>
      <c r="UOX17" s="535"/>
      <c r="UOY17" s="535"/>
      <c r="UOZ17" s="535"/>
      <c r="UPA17" s="535"/>
      <c r="UPB17" s="535"/>
      <c r="UPC17" s="535"/>
      <c r="UPD17" s="535"/>
      <c r="UPE17" s="535"/>
      <c r="UPF17" s="535"/>
      <c r="UPG17" s="535"/>
      <c r="UPH17" s="535"/>
      <c r="UPI17" s="535"/>
      <c r="UPJ17" s="535"/>
      <c r="UPK17" s="535"/>
      <c r="UPL17" s="535"/>
      <c r="UPM17" s="535"/>
      <c r="UPN17" s="535"/>
      <c r="UPO17" s="535"/>
      <c r="UPP17" s="535"/>
      <c r="UPQ17" s="535"/>
      <c r="UPR17" s="535"/>
      <c r="UPS17" s="535"/>
      <c r="UPT17" s="535"/>
      <c r="UPU17" s="535"/>
      <c r="UPV17" s="535"/>
      <c r="UPW17" s="535"/>
      <c r="UPX17" s="535"/>
      <c r="UPY17" s="535"/>
      <c r="UPZ17" s="535"/>
      <c r="UQA17" s="535"/>
      <c r="UQB17" s="535"/>
      <c r="UQC17" s="535"/>
      <c r="UQD17" s="535"/>
      <c r="UQE17" s="535"/>
      <c r="UQF17" s="535"/>
      <c r="UQG17" s="535"/>
      <c r="UQH17" s="535"/>
      <c r="UQI17" s="535"/>
      <c r="UQJ17" s="535"/>
      <c r="UQK17" s="535"/>
      <c r="UQL17" s="535"/>
      <c r="UQM17" s="535"/>
      <c r="UQN17" s="535"/>
      <c r="UQO17" s="535"/>
      <c r="UQP17" s="535"/>
      <c r="UQQ17" s="535"/>
      <c r="UQR17" s="535"/>
      <c r="UQS17" s="535"/>
      <c r="UQT17" s="535"/>
      <c r="UQU17" s="535"/>
      <c r="UQV17" s="535"/>
      <c r="UQW17" s="535"/>
      <c r="UQX17" s="535"/>
      <c r="UQY17" s="535"/>
      <c r="UQZ17" s="535"/>
      <c r="URA17" s="535"/>
      <c r="URB17" s="535"/>
      <c r="URC17" s="535"/>
      <c r="URD17" s="535"/>
      <c r="URE17" s="535"/>
      <c r="URF17" s="535"/>
      <c r="URG17" s="535"/>
      <c r="URH17" s="535"/>
      <c r="URI17" s="535"/>
      <c r="URJ17" s="535"/>
      <c r="URK17" s="535"/>
      <c r="URL17" s="535"/>
      <c r="URM17" s="535"/>
      <c r="URN17" s="535"/>
      <c r="URO17" s="535"/>
      <c r="URP17" s="535"/>
      <c r="URQ17" s="535"/>
      <c r="URR17" s="535"/>
      <c r="URS17" s="535"/>
      <c r="URT17" s="535"/>
      <c r="URU17" s="535"/>
      <c r="URV17" s="535"/>
      <c r="URW17" s="535"/>
      <c r="URX17" s="535"/>
      <c r="URY17" s="535"/>
      <c r="URZ17" s="535"/>
      <c r="USA17" s="535"/>
      <c r="USB17" s="535"/>
      <c r="USC17" s="535"/>
      <c r="USD17" s="535"/>
      <c r="USE17" s="535"/>
      <c r="USF17" s="535"/>
      <c r="USG17" s="535"/>
      <c r="USH17" s="535"/>
      <c r="USI17" s="535"/>
      <c r="USJ17" s="535"/>
      <c r="USK17" s="535"/>
      <c r="USL17" s="535"/>
      <c r="USM17" s="535"/>
      <c r="USN17" s="535"/>
      <c r="USO17" s="535"/>
      <c r="USP17" s="535"/>
      <c r="USQ17" s="535"/>
      <c r="USR17" s="535"/>
      <c r="USS17" s="535"/>
      <c r="UST17" s="535"/>
      <c r="USU17" s="535"/>
      <c r="USV17" s="535"/>
      <c r="USW17" s="535"/>
      <c r="USX17" s="535"/>
      <c r="USY17" s="535"/>
      <c r="USZ17" s="535"/>
      <c r="UTA17" s="535"/>
      <c r="UTB17" s="535"/>
      <c r="UTC17" s="535"/>
      <c r="UTD17" s="535"/>
      <c r="UTE17" s="535"/>
      <c r="UTF17" s="535"/>
      <c r="UTG17" s="535"/>
      <c r="UTH17" s="535"/>
      <c r="UTI17" s="535"/>
      <c r="UTJ17" s="535"/>
      <c r="UTK17" s="535"/>
      <c r="UTL17" s="535"/>
      <c r="UTM17" s="535"/>
      <c r="UTN17" s="535"/>
      <c r="UTO17" s="535"/>
      <c r="UTP17" s="535"/>
      <c r="UTQ17" s="535"/>
      <c r="UTR17" s="535"/>
      <c r="UTS17" s="535"/>
      <c r="UTT17" s="535"/>
      <c r="UTU17" s="535"/>
      <c r="UTV17" s="535"/>
      <c r="UTW17" s="535"/>
      <c r="UTX17" s="535"/>
      <c r="UTY17" s="535"/>
      <c r="UTZ17" s="535"/>
      <c r="UUA17" s="535"/>
      <c r="UUB17" s="535"/>
      <c r="UUC17" s="535"/>
      <c r="UUD17" s="535"/>
      <c r="UUE17" s="535"/>
      <c r="UUF17" s="535"/>
      <c r="UUG17" s="535"/>
      <c r="UUH17" s="535"/>
      <c r="UUI17" s="535"/>
      <c r="UUJ17" s="535"/>
      <c r="UUK17" s="535"/>
      <c r="UUL17" s="535"/>
      <c r="UUM17" s="535"/>
      <c r="UUN17" s="535"/>
      <c r="UUO17" s="535"/>
      <c r="UUP17" s="535"/>
      <c r="UUQ17" s="535"/>
      <c r="UUR17" s="535"/>
      <c r="UUS17" s="535"/>
      <c r="UUT17" s="535"/>
      <c r="UUU17" s="535"/>
      <c r="UUV17" s="535"/>
      <c r="UUW17" s="535"/>
      <c r="UUX17" s="535"/>
      <c r="UUY17" s="535"/>
      <c r="UUZ17" s="535"/>
      <c r="UVA17" s="535"/>
      <c r="UVB17" s="535"/>
      <c r="UVC17" s="535"/>
      <c r="UVD17" s="535"/>
      <c r="UVE17" s="535"/>
      <c r="UVF17" s="535"/>
      <c r="UVG17" s="535"/>
      <c r="UVH17" s="535"/>
      <c r="UVI17" s="535"/>
      <c r="UVJ17" s="535"/>
      <c r="UVK17" s="535"/>
      <c r="UVL17" s="535"/>
      <c r="UVM17" s="535"/>
      <c r="UVN17" s="535"/>
      <c r="UVO17" s="535"/>
      <c r="UVP17" s="535"/>
      <c r="UVQ17" s="535"/>
      <c r="UVR17" s="535"/>
      <c r="UVS17" s="535"/>
      <c r="UVT17" s="535"/>
      <c r="UVU17" s="535"/>
      <c r="UVV17" s="535"/>
      <c r="UVW17" s="535"/>
      <c r="UVX17" s="535"/>
      <c r="UVY17" s="535"/>
      <c r="UVZ17" s="535"/>
      <c r="UWA17" s="535"/>
      <c r="UWB17" s="535"/>
      <c r="UWC17" s="535"/>
      <c r="UWD17" s="535"/>
      <c r="UWE17" s="535"/>
      <c r="UWF17" s="535"/>
      <c r="UWG17" s="535"/>
      <c r="UWH17" s="535"/>
      <c r="UWI17" s="535"/>
      <c r="UWJ17" s="535"/>
      <c r="UWK17" s="535"/>
      <c r="UWL17" s="535"/>
      <c r="UWM17" s="535"/>
      <c r="UWN17" s="535"/>
      <c r="UWO17" s="535"/>
      <c r="UWP17" s="535"/>
      <c r="UWQ17" s="535"/>
      <c r="UWR17" s="535"/>
      <c r="UWS17" s="535"/>
      <c r="UWT17" s="535"/>
      <c r="UWU17" s="535"/>
      <c r="UWV17" s="535"/>
      <c r="UWW17" s="535"/>
      <c r="UWX17" s="535"/>
      <c r="UWY17" s="535"/>
      <c r="UWZ17" s="535"/>
      <c r="UXA17" s="535"/>
      <c r="UXB17" s="535"/>
      <c r="UXC17" s="535"/>
      <c r="UXD17" s="535"/>
      <c r="UXE17" s="535"/>
      <c r="UXF17" s="535"/>
      <c r="UXG17" s="535"/>
      <c r="UXH17" s="535"/>
      <c r="UXI17" s="535"/>
      <c r="UXJ17" s="535"/>
      <c r="UXK17" s="535"/>
      <c r="UXL17" s="535"/>
      <c r="UXM17" s="535"/>
      <c r="UXN17" s="535"/>
      <c r="UXO17" s="535"/>
      <c r="UXP17" s="535"/>
      <c r="UXQ17" s="535"/>
      <c r="UXR17" s="535"/>
      <c r="UXS17" s="535"/>
      <c r="UXT17" s="535"/>
      <c r="UXU17" s="535"/>
      <c r="UXV17" s="535"/>
      <c r="UXW17" s="535"/>
      <c r="UXX17" s="535"/>
      <c r="UXY17" s="535"/>
      <c r="UXZ17" s="535"/>
      <c r="UYA17" s="535"/>
      <c r="UYB17" s="535"/>
      <c r="UYC17" s="535"/>
      <c r="UYD17" s="535"/>
      <c r="UYE17" s="535"/>
      <c r="UYF17" s="535"/>
      <c r="UYG17" s="535"/>
      <c r="UYH17" s="535"/>
      <c r="UYI17" s="535"/>
      <c r="UYJ17" s="535"/>
      <c r="UYK17" s="535"/>
      <c r="UYL17" s="535"/>
      <c r="UYM17" s="535"/>
      <c r="UYN17" s="535"/>
      <c r="UYO17" s="535"/>
      <c r="UYP17" s="535"/>
      <c r="UYQ17" s="535"/>
      <c r="UYR17" s="535"/>
      <c r="UYS17" s="535"/>
      <c r="UYT17" s="535"/>
      <c r="UYU17" s="535"/>
      <c r="UYV17" s="535"/>
      <c r="UYW17" s="535"/>
      <c r="UYX17" s="535"/>
      <c r="UYY17" s="535"/>
      <c r="UYZ17" s="535"/>
      <c r="UZA17" s="535"/>
      <c r="UZB17" s="535"/>
      <c r="UZC17" s="535"/>
      <c r="UZD17" s="535"/>
      <c r="UZE17" s="535"/>
      <c r="UZF17" s="535"/>
      <c r="UZG17" s="535"/>
      <c r="UZH17" s="535"/>
      <c r="UZI17" s="535"/>
      <c r="UZJ17" s="535"/>
      <c r="UZK17" s="535"/>
      <c r="UZL17" s="535"/>
      <c r="UZM17" s="535"/>
      <c r="UZN17" s="535"/>
      <c r="UZO17" s="535"/>
      <c r="UZP17" s="535"/>
      <c r="UZQ17" s="535"/>
      <c r="UZR17" s="535"/>
      <c r="UZS17" s="535"/>
      <c r="UZT17" s="535"/>
      <c r="UZU17" s="535"/>
      <c r="UZV17" s="535"/>
      <c r="UZW17" s="535"/>
      <c r="UZX17" s="535"/>
      <c r="UZY17" s="535"/>
      <c r="UZZ17" s="535"/>
      <c r="VAA17" s="535"/>
      <c r="VAB17" s="535"/>
      <c r="VAC17" s="535"/>
      <c r="VAD17" s="535"/>
      <c r="VAE17" s="535"/>
      <c r="VAF17" s="535"/>
      <c r="VAG17" s="535"/>
      <c r="VAH17" s="535"/>
      <c r="VAI17" s="535"/>
      <c r="VAJ17" s="535"/>
      <c r="VAK17" s="535"/>
      <c r="VAL17" s="535"/>
      <c r="VAM17" s="535"/>
      <c r="VAN17" s="535"/>
      <c r="VAO17" s="535"/>
      <c r="VAP17" s="535"/>
      <c r="VAQ17" s="535"/>
      <c r="VAR17" s="535"/>
      <c r="VAS17" s="535"/>
      <c r="VAT17" s="535"/>
      <c r="VAU17" s="535"/>
      <c r="VAV17" s="535"/>
      <c r="VAW17" s="535"/>
      <c r="VAX17" s="535"/>
      <c r="VAY17" s="535"/>
      <c r="VAZ17" s="535"/>
      <c r="VBA17" s="535"/>
      <c r="VBB17" s="535"/>
      <c r="VBC17" s="535"/>
      <c r="VBD17" s="535"/>
      <c r="VBE17" s="535"/>
      <c r="VBF17" s="535"/>
      <c r="VBG17" s="535"/>
      <c r="VBH17" s="535"/>
      <c r="VBI17" s="535"/>
      <c r="VBJ17" s="535"/>
      <c r="VBK17" s="535"/>
      <c r="VBL17" s="535"/>
      <c r="VBM17" s="535"/>
      <c r="VBN17" s="535"/>
      <c r="VBO17" s="535"/>
      <c r="VBP17" s="535"/>
      <c r="VBQ17" s="535"/>
      <c r="VBR17" s="535"/>
      <c r="VBS17" s="535"/>
      <c r="VBT17" s="535"/>
      <c r="VBU17" s="535"/>
      <c r="VBV17" s="535"/>
      <c r="VBW17" s="535"/>
      <c r="VBX17" s="535"/>
      <c r="VBY17" s="535"/>
      <c r="VBZ17" s="535"/>
      <c r="VCA17" s="535"/>
      <c r="VCB17" s="535"/>
      <c r="VCC17" s="535"/>
      <c r="VCD17" s="535"/>
      <c r="VCE17" s="535"/>
      <c r="VCF17" s="535"/>
      <c r="VCG17" s="535"/>
      <c r="VCH17" s="535"/>
      <c r="VCI17" s="535"/>
      <c r="VCJ17" s="535"/>
      <c r="VCK17" s="535"/>
      <c r="VCL17" s="535"/>
      <c r="VCM17" s="535"/>
      <c r="VCN17" s="535"/>
      <c r="VCO17" s="535"/>
      <c r="VCP17" s="535"/>
      <c r="VCQ17" s="535"/>
      <c r="VCR17" s="535"/>
      <c r="VCS17" s="535"/>
      <c r="VCT17" s="535"/>
      <c r="VCU17" s="535"/>
      <c r="VCV17" s="535"/>
      <c r="VCW17" s="535"/>
      <c r="VCX17" s="535"/>
      <c r="VCY17" s="535"/>
      <c r="VCZ17" s="535"/>
      <c r="VDA17" s="535"/>
      <c r="VDB17" s="535"/>
      <c r="VDC17" s="535"/>
      <c r="VDD17" s="535"/>
      <c r="VDE17" s="535"/>
      <c r="VDF17" s="535"/>
      <c r="VDG17" s="535"/>
      <c r="VDH17" s="535"/>
      <c r="VDI17" s="535"/>
      <c r="VDJ17" s="535"/>
      <c r="VDK17" s="535"/>
      <c r="VDL17" s="535"/>
      <c r="VDM17" s="535"/>
      <c r="VDN17" s="535"/>
      <c r="VDO17" s="535"/>
      <c r="VDP17" s="535"/>
      <c r="VDQ17" s="535"/>
      <c r="VDR17" s="535"/>
      <c r="VDS17" s="535"/>
      <c r="VDT17" s="535"/>
      <c r="VDU17" s="535"/>
      <c r="VDV17" s="535"/>
      <c r="VDW17" s="535"/>
      <c r="VDX17" s="535"/>
      <c r="VDY17" s="535"/>
      <c r="VDZ17" s="535"/>
      <c r="VEA17" s="535"/>
      <c r="VEB17" s="535"/>
      <c r="VEC17" s="535"/>
      <c r="VED17" s="535"/>
      <c r="VEE17" s="535"/>
      <c r="VEF17" s="535"/>
      <c r="VEG17" s="535"/>
      <c r="VEH17" s="535"/>
      <c r="VEI17" s="535"/>
      <c r="VEJ17" s="535"/>
      <c r="VEK17" s="535"/>
      <c r="VEL17" s="535"/>
      <c r="VEM17" s="535"/>
      <c r="VEN17" s="535"/>
      <c r="VEO17" s="535"/>
      <c r="VEP17" s="535"/>
      <c r="VEQ17" s="535"/>
      <c r="VER17" s="535"/>
      <c r="VES17" s="535"/>
      <c r="VET17" s="535"/>
      <c r="VEU17" s="535"/>
      <c r="VEV17" s="535"/>
      <c r="VEW17" s="535"/>
      <c r="VEX17" s="535"/>
      <c r="VEY17" s="535"/>
      <c r="VEZ17" s="535"/>
      <c r="VFA17" s="535"/>
      <c r="VFB17" s="535"/>
      <c r="VFC17" s="535"/>
      <c r="VFD17" s="535"/>
      <c r="VFE17" s="535"/>
      <c r="VFF17" s="535"/>
      <c r="VFG17" s="535"/>
      <c r="VFH17" s="535"/>
      <c r="VFI17" s="535"/>
      <c r="VFJ17" s="535"/>
      <c r="VFK17" s="535"/>
      <c r="VFL17" s="535"/>
      <c r="VFM17" s="535"/>
      <c r="VFN17" s="535"/>
      <c r="VFO17" s="535"/>
      <c r="VFP17" s="535"/>
      <c r="VFQ17" s="535"/>
      <c r="VFR17" s="535"/>
      <c r="VFS17" s="535"/>
      <c r="VFT17" s="535"/>
      <c r="VFU17" s="535"/>
      <c r="VFV17" s="535"/>
      <c r="VFW17" s="535"/>
      <c r="VFX17" s="535"/>
      <c r="VFY17" s="535"/>
      <c r="VFZ17" s="535"/>
      <c r="VGA17" s="535"/>
      <c r="VGB17" s="535"/>
      <c r="VGC17" s="535"/>
      <c r="VGD17" s="535"/>
      <c r="VGE17" s="535"/>
      <c r="VGF17" s="535"/>
      <c r="VGG17" s="535"/>
      <c r="VGH17" s="535"/>
      <c r="VGI17" s="535"/>
      <c r="VGJ17" s="535"/>
      <c r="VGK17" s="535"/>
      <c r="VGL17" s="535"/>
      <c r="VGM17" s="535"/>
      <c r="VGN17" s="535"/>
      <c r="VGO17" s="535"/>
      <c r="VGP17" s="535"/>
      <c r="VGQ17" s="535"/>
      <c r="VGR17" s="535"/>
      <c r="VGS17" s="535"/>
      <c r="VGT17" s="535"/>
      <c r="VGU17" s="535"/>
      <c r="VGV17" s="535"/>
      <c r="VGW17" s="535"/>
      <c r="VGX17" s="535"/>
      <c r="VGY17" s="535"/>
      <c r="VGZ17" s="535"/>
      <c r="VHA17" s="535"/>
      <c r="VHB17" s="535"/>
      <c r="VHC17" s="535"/>
      <c r="VHD17" s="535"/>
      <c r="VHE17" s="535"/>
      <c r="VHF17" s="535"/>
      <c r="VHG17" s="535"/>
      <c r="VHH17" s="535"/>
      <c r="VHI17" s="535"/>
      <c r="VHJ17" s="535"/>
      <c r="VHK17" s="535"/>
      <c r="VHL17" s="535"/>
      <c r="VHM17" s="535"/>
      <c r="VHN17" s="535"/>
      <c r="VHO17" s="535"/>
      <c r="VHP17" s="535"/>
      <c r="VHQ17" s="535"/>
      <c r="VHR17" s="535"/>
      <c r="VHS17" s="535"/>
      <c r="VHT17" s="535"/>
      <c r="VHU17" s="535"/>
      <c r="VHV17" s="535"/>
      <c r="VHW17" s="535"/>
      <c r="VHX17" s="535"/>
      <c r="VHY17" s="535"/>
      <c r="VHZ17" s="535"/>
      <c r="VIA17" s="535"/>
      <c r="VIB17" s="535"/>
      <c r="VIC17" s="535"/>
      <c r="VID17" s="535"/>
      <c r="VIE17" s="535"/>
      <c r="VIF17" s="535"/>
      <c r="VIG17" s="535"/>
      <c r="VIH17" s="535"/>
      <c r="VII17" s="535"/>
      <c r="VIJ17" s="535"/>
      <c r="VIK17" s="535"/>
      <c r="VIL17" s="535"/>
      <c r="VIM17" s="535"/>
      <c r="VIN17" s="535"/>
      <c r="VIO17" s="535"/>
      <c r="VIP17" s="535"/>
      <c r="VIQ17" s="535"/>
      <c r="VIR17" s="535"/>
      <c r="VIS17" s="535"/>
      <c r="VIT17" s="535"/>
      <c r="VIU17" s="535"/>
      <c r="VIV17" s="535"/>
      <c r="VIW17" s="535"/>
      <c r="VIX17" s="535"/>
      <c r="VIY17" s="535"/>
      <c r="VIZ17" s="535"/>
      <c r="VJA17" s="535"/>
      <c r="VJB17" s="535"/>
      <c r="VJC17" s="535"/>
      <c r="VJD17" s="535"/>
      <c r="VJE17" s="535"/>
      <c r="VJF17" s="535"/>
      <c r="VJG17" s="535"/>
      <c r="VJH17" s="535"/>
      <c r="VJI17" s="535"/>
      <c r="VJJ17" s="535"/>
      <c r="VJK17" s="535"/>
      <c r="VJL17" s="535"/>
      <c r="VJM17" s="535"/>
      <c r="VJN17" s="535"/>
      <c r="VJO17" s="535"/>
      <c r="VJP17" s="535"/>
      <c r="VJQ17" s="535"/>
      <c r="VJR17" s="535"/>
      <c r="VJS17" s="535"/>
      <c r="VJT17" s="535"/>
      <c r="VJU17" s="535"/>
      <c r="VJV17" s="535"/>
      <c r="VJW17" s="535"/>
      <c r="VJX17" s="535"/>
      <c r="VJY17" s="535"/>
      <c r="VJZ17" s="535"/>
      <c r="VKA17" s="535"/>
      <c r="VKB17" s="535"/>
      <c r="VKC17" s="535"/>
      <c r="VKD17" s="535"/>
      <c r="VKE17" s="535"/>
      <c r="VKF17" s="535"/>
      <c r="VKG17" s="535"/>
      <c r="VKH17" s="535"/>
      <c r="VKI17" s="535"/>
      <c r="VKJ17" s="535"/>
      <c r="VKK17" s="535"/>
      <c r="VKL17" s="535"/>
      <c r="VKM17" s="535"/>
      <c r="VKN17" s="535"/>
      <c r="VKO17" s="535"/>
      <c r="VKP17" s="535"/>
      <c r="VKQ17" s="535"/>
      <c r="VKR17" s="535"/>
      <c r="VKS17" s="535"/>
      <c r="VKT17" s="535"/>
      <c r="VKU17" s="535"/>
      <c r="VKV17" s="535"/>
      <c r="VKW17" s="535"/>
      <c r="VKX17" s="535"/>
      <c r="VKY17" s="535"/>
      <c r="VKZ17" s="535"/>
      <c r="VLA17" s="535"/>
      <c r="VLB17" s="535"/>
      <c r="VLC17" s="535"/>
      <c r="VLD17" s="535"/>
      <c r="VLE17" s="535"/>
      <c r="VLF17" s="535"/>
      <c r="VLG17" s="535"/>
      <c r="VLH17" s="535"/>
      <c r="VLI17" s="535"/>
      <c r="VLJ17" s="535"/>
      <c r="VLK17" s="535"/>
      <c r="VLL17" s="535"/>
      <c r="VLM17" s="535"/>
      <c r="VLN17" s="535"/>
      <c r="VLO17" s="535"/>
      <c r="VLP17" s="535"/>
      <c r="VLQ17" s="535"/>
      <c r="VLR17" s="535"/>
      <c r="VLS17" s="535"/>
      <c r="VLT17" s="535"/>
      <c r="VLU17" s="535"/>
      <c r="VLV17" s="535"/>
      <c r="VLW17" s="535"/>
      <c r="VLX17" s="535"/>
      <c r="VLY17" s="535"/>
      <c r="VLZ17" s="535"/>
      <c r="VMA17" s="535"/>
      <c r="VMB17" s="535"/>
      <c r="VMC17" s="535"/>
      <c r="VMD17" s="535"/>
      <c r="VME17" s="535"/>
      <c r="VMF17" s="535"/>
      <c r="VMG17" s="535"/>
      <c r="VMH17" s="535"/>
      <c r="VMI17" s="535"/>
      <c r="VMJ17" s="535"/>
      <c r="VMK17" s="535"/>
      <c r="VML17" s="535"/>
      <c r="VMM17" s="535"/>
      <c r="VMN17" s="535"/>
      <c r="VMO17" s="535"/>
      <c r="VMP17" s="535"/>
      <c r="VMQ17" s="535"/>
      <c r="VMR17" s="535"/>
      <c r="VMS17" s="535"/>
      <c r="VMT17" s="535"/>
      <c r="VMU17" s="535"/>
      <c r="VMV17" s="535"/>
      <c r="VMW17" s="535"/>
      <c r="VMX17" s="535"/>
      <c r="VMY17" s="535"/>
      <c r="VMZ17" s="535"/>
      <c r="VNA17" s="535"/>
      <c r="VNB17" s="535"/>
      <c r="VNC17" s="535"/>
      <c r="VND17" s="535"/>
      <c r="VNE17" s="535"/>
      <c r="VNF17" s="535"/>
      <c r="VNG17" s="535"/>
      <c r="VNH17" s="535"/>
      <c r="VNI17" s="535"/>
      <c r="VNJ17" s="535"/>
      <c r="VNK17" s="535"/>
      <c r="VNL17" s="535"/>
      <c r="VNM17" s="535"/>
      <c r="VNN17" s="535"/>
      <c r="VNO17" s="535"/>
      <c r="VNP17" s="535"/>
      <c r="VNQ17" s="535"/>
      <c r="VNR17" s="535"/>
      <c r="VNS17" s="535"/>
      <c r="VNT17" s="535"/>
      <c r="VNU17" s="535"/>
      <c r="VNV17" s="535"/>
      <c r="VNW17" s="535"/>
      <c r="VNX17" s="535"/>
      <c r="VNY17" s="535"/>
      <c r="VNZ17" s="535"/>
      <c r="VOA17" s="535"/>
      <c r="VOB17" s="535"/>
      <c r="VOC17" s="535"/>
      <c r="VOD17" s="535"/>
      <c r="VOE17" s="535"/>
      <c r="VOF17" s="535"/>
      <c r="VOG17" s="535"/>
      <c r="VOH17" s="535"/>
      <c r="VOI17" s="535"/>
      <c r="VOJ17" s="535"/>
      <c r="VOK17" s="535"/>
      <c r="VOL17" s="535"/>
      <c r="VOM17" s="535"/>
      <c r="VON17" s="535"/>
      <c r="VOO17" s="535"/>
      <c r="VOP17" s="535"/>
      <c r="VOQ17" s="535"/>
      <c r="VOR17" s="535"/>
      <c r="VOS17" s="535"/>
      <c r="VOT17" s="535"/>
      <c r="VOU17" s="535"/>
      <c r="VOV17" s="535"/>
      <c r="VOW17" s="535"/>
      <c r="VOX17" s="535"/>
      <c r="VOY17" s="535"/>
      <c r="VOZ17" s="535"/>
      <c r="VPA17" s="535"/>
      <c r="VPB17" s="535"/>
      <c r="VPC17" s="535"/>
      <c r="VPD17" s="535"/>
      <c r="VPE17" s="535"/>
      <c r="VPF17" s="535"/>
      <c r="VPG17" s="535"/>
      <c r="VPH17" s="535"/>
      <c r="VPI17" s="535"/>
      <c r="VPJ17" s="535"/>
      <c r="VPK17" s="535"/>
      <c r="VPL17" s="535"/>
      <c r="VPM17" s="535"/>
      <c r="VPN17" s="535"/>
      <c r="VPO17" s="535"/>
      <c r="VPP17" s="535"/>
      <c r="VPQ17" s="535"/>
      <c r="VPR17" s="535"/>
      <c r="VPS17" s="535"/>
      <c r="VPT17" s="535"/>
      <c r="VPU17" s="535"/>
      <c r="VPV17" s="535"/>
      <c r="VPW17" s="535"/>
      <c r="VPX17" s="535"/>
      <c r="VPY17" s="535"/>
      <c r="VPZ17" s="535"/>
      <c r="VQA17" s="535"/>
      <c r="VQB17" s="535"/>
      <c r="VQC17" s="535"/>
      <c r="VQD17" s="535"/>
      <c r="VQE17" s="535"/>
      <c r="VQF17" s="535"/>
      <c r="VQG17" s="535"/>
      <c r="VQH17" s="535"/>
      <c r="VQI17" s="535"/>
      <c r="VQJ17" s="535"/>
      <c r="VQK17" s="535"/>
      <c r="VQL17" s="535"/>
      <c r="VQM17" s="535"/>
      <c r="VQN17" s="535"/>
      <c r="VQO17" s="535"/>
      <c r="VQP17" s="535"/>
      <c r="VQQ17" s="535"/>
      <c r="VQR17" s="535"/>
      <c r="VQS17" s="535"/>
      <c r="VQT17" s="535"/>
      <c r="VQU17" s="535"/>
      <c r="VQV17" s="535"/>
      <c r="VQW17" s="535"/>
      <c r="VQX17" s="535"/>
      <c r="VQY17" s="535"/>
      <c r="VQZ17" s="535"/>
      <c r="VRA17" s="535"/>
      <c r="VRB17" s="535"/>
      <c r="VRC17" s="535"/>
      <c r="VRD17" s="535"/>
      <c r="VRE17" s="535"/>
      <c r="VRF17" s="535"/>
      <c r="VRG17" s="535"/>
      <c r="VRH17" s="535"/>
      <c r="VRI17" s="535"/>
      <c r="VRJ17" s="535"/>
      <c r="VRK17" s="535"/>
      <c r="VRL17" s="535"/>
      <c r="VRM17" s="535"/>
      <c r="VRN17" s="535"/>
      <c r="VRO17" s="535"/>
      <c r="VRP17" s="535"/>
      <c r="VRQ17" s="535"/>
      <c r="VRR17" s="535"/>
      <c r="VRS17" s="535"/>
      <c r="VRT17" s="535"/>
      <c r="VRU17" s="535"/>
      <c r="VRV17" s="535"/>
      <c r="VRW17" s="535"/>
      <c r="VRX17" s="535"/>
      <c r="VRY17" s="535"/>
      <c r="VRZ17" s="535"/>
      <c r="VSA17" s="535"/>
      <c r="VSB17" s="535"/>
      <c r="VSC17" s="535"/>
      <c r="VSD17" s="535"/>
      <c r="VSE17" s="535"/>
      <c r="VSF17" s="535"/>
      <c r="VSG17" s="535"/>
      <c r="VSH17" s="535"/>
      <c r="VSI17" s="535"/>
      <c r="VSJ17" s="535"/>
      <c r="VSK17" s="535"/>
      <c r="VSL17" s="535"/>
      <c r="VSM17" s="535"/>
      <c r="VSN17" s="535"/>
      <c r="VSO17" s="535"/>
      <c r="VSP17" s="535"/>
      <c r="VSQ17" s="535"/>
      <c r="VSR17" s="535"/>
      <c r="VSS17" s="535"/>
      <c r="VST17" s="535"/>
      <c r="VSU17" s="535"/>
      <c r="VSV17" s="535"/>
      <c r="VSW17" s="535"/>
      <c r="VSX17" s="535"/>
      <c r="VSY17" s="535"/>
      <c r="VSZ17" s="535"/>
      <c r="VTA17" s="535"/>
      <c r="VTB17" s="535"/>
      <c r="VTC17" s="535"/>
      <c r="VTD17" s="535"/>
      <c r="VTE17" s="535"/>
      <c r="VTF17" s="535"/>
      <c r="VTG17" s="535"/>
      <c r="VTH17" s="535"/>
      <c r="VTI17" s="535"/>
      <c r="VTJ17" s="535"/>
      <c r="VTK17" s="535"/>
      <c r="VTL17" s="535"/>
      <c r="VTM17" s="535"/>
      <c r="VTN17" s="535"/>
      <c r="VTO17" s="535"/>
      <c r="VTP17" s="535"/>
      <c r="VTQ17" s="535"/>
      <c r="VTR17" s="535"/>
      <c r="VTS17" s="535"/>
      <c r="VTT17" s="535"/>
      <c r="VTU17" s="535"/>
      <c r="VTV17" s="535"/>
      <c r="VTW17" s="535"/>
      <c r="VTX17" s="535"/>
      <c r="VTY17" s="535"/>
      <c r="VTZ17" s="535"/>
      <c r="VUA17" s="535"/>
      <c r="VUB17" s="535"/>
      <c r="VUC17" s="535"/>
      <c r="VUD17" s="535"/>
      <c r="VUE17" s="535"/>
      <c r="VUF17" s="535"/>
      <c r="VUG17" s="535"/>
      <c r="VUH17" s="535"/>
      <c r="VUI17" s="535"/>
      <c r="VUJ17" s="535"/>
      <c r="VUK17" s="535"/>
      <c r="VUL17" s="535"/>
      <c r="VUM17" s="535"/>
      <c r="VUN17" s="535"/>
      <c r="VUO17" s="535"/>
      <c r="VUP17" s="535"/>
      <c r="VUQ17" s="535"/>
      <c r="VUR17" s="535"/>
      <c r="VUS17" s="535"/>
      <c r="VUT17" s="535"/>
      <c r="VUU17" s="535"/>
      <c r="VUV17" s="535"/>
      <c r="VUW17" s="535"/>
      <c r="VUX17" s="535"/>
      <c r="VUY17" s="535"/>
      <c r="VUZ17" s="535"/>
      <c r="VVA17" s="535"/>
      <c r="VVB17" s="535"/>
      <c r="VVC17" s="535"/>
      <c r="VVD17" s="535"/>
      <c r="VVE17" s="535"/>
      <c r="VVF17" s="535"/>
      <c r="VVG17" s="535"/>
      <c r="VVH17" s="535"/>
      <c r="VVI17" s="535"/>
      <c r="VVJ17" s="535"/>
      <c r="VVK17" s="535"/>
      <c r="VVL17" s="535"/>
      <c r="VVM17" s="535"/>
      <c r="VVN17" s="535"/>
      <c r="VVO17" s="535"/>
      <c r="VVP17" s="535"/>
      <c r="VVQ17" s="535"/>
      <c r="VVR17" s="535"/>
      <c r="VVS17" s="535"/>
      <c r="VVT17" s="535"/>
      <c r="VVU17" s="535"/>
      <c r="VVV17" s="535"/>
      <c r="VVW17" s="535"/>
      <c r="VVX17" s="535"/>
      <c r="VVY17" s="535"/>
      <c r="VVZ17" s="535"/>
      <c r="VWA17" s="535"/>
      <c r="VWB17" s="535"/>
      <c r="VWC17" s="535"/>
      <c r="VWD17" s="535"/>
      <c r="VWE17" s="535"/>
      <c r="VWF17" s="535"/>
      <c r="VWG17" s="535"/>
      <c r="VWH17" s="535"/>
      <c r="VWI17" s="535"/>
      <c r="VWJ17" s="535"/>
      <c r="VWK17" s="535"/>
      <c r="VWL17" s="535"/>
      <c r="VWM17" s="535"/>
      <c r="VWN17" s="535"/>
      <c r="VWO17" s="535"/>
      <c r="VWP17" s="535"/>
      <c r="VWQ17" s="535"/>
      <c r="VWR17" s="535"/>
      <c r="VWS17" s="535"/>
      <c r="VWT17" s="535"/>
      <c r="VWU17" s="535"/>
      <c r="VWV17" s="535"/>
      <c r="VWW17" s="535"/>
      <c r="VWX17" s="535"/>
      <c r="VWY17" s="535"/>
      <c r="VWZ17" s="535"/>
      <c r="VXA17" s="535"/>
      <c r="VXB17" s="535"/>
      <c r="VXC17" s="535"/>
      <c r="VXD17" s="535"/>
      <c r="VXE17" s="535"/>
      <c r="VXF17" s="535"/>
      <c r="VXG17" s="535"/>
      <c r="VXH17" s="535"/>
      <c r="VXI17" s="535"/>
      <c r="VXJ17" s="535"/>
      <c r="VXK17" s="535"/>
      <c r="VXL17" s="535"/>
      <c r="VXM17" s="535"/>
      <c r="VXN17" s="535"/>
      <c r="VXO17" s="535"/>
      <c r="VXP17" s="535"/>
      <c r="VXQ17" s="535"/>
      <c r="VXR17" s="535"/>
      <c r="VXS17" s="535"/>
      <c r="VXT17" s="535"/>
      <c r="VXU17" s="535"/>
      <c r="VXV17" s="535"/>
      <c r="VXW17" s="535"/>
      <c r="VXX17" s="535"/>
      <c r="VXY17" s="535"/>
      <c r="VXZ17" s="535"/>
      <c r="VYA17" s="535"/>
      <c r="VYB17" s="535"/>
      <c r="VYC17" s="535"/>
      <c r="VYD17" s="535"/>
      <c r="VYE17" s="535"/>
      <c r="VYF17" s="535"/>
      <c r="VYG17" s="535"/>
      <c r="VYH17" s="535"/>
      <c r="VYI17" s="535"/>
      <c r="VYJ17" s="535"/>
      <c r="VYK17" s="535"/>
      <c r="VYL17" s="535"/>
      <c r="VYM17" s="535"/>
      <c r="VYN17" s="535"/>
      <c r="VYO17" s="535"/>
      <c r="VYP17" s="535"/>
      <c r="VYQ17" s="535"/>
      <c r="VYR17" s="535"/>
      <c r="VYS17" s="535"/>
      <c r="VYT17" s="535"/>
      <c r="VYU17" s="535"/>
      <c r="VYV17" s="535"/>
      <c r="VYW17" s="535"/>
      <c r="VYX17" s="535"/>
      <c r="VYY17" s="535"/>
      <c r="VYZ17" s="535"/>
      <c r="VZA17" s="535"/>
      <c r="VZB17" s="535"/>
      <c r="VZC17" s="535"/>
      <c r="VZD17" s="535"/>
      <c r="VZE17" s="535"/>
      <c r="VZF17" s="535"/>
      <c r="VZG17" s="535"/>
      <c r="VZH17" s="535"/>
      <c r="VZI17" s="535"/>
      <c r="VZJ17" s="535"/>
      <c r="VZK17" s="535"/>
      <c r="VZL17" s="535"/>
      <c r="VZM17" s="535"/>
      <c r="VZN17" s="535"/>
      <c r="VZO17" s="535"/>
      <c r="VZP17" s="535"/>
      <c r="VZQ17" s="535"/>
      <c r="VZR17" s="535"/>
      <c r="VZS17" s="535"/>
      <c r="VZT17" s="535"/>
      <c r="VZU17" s="535"/>
      <c r="VZV17" s="535"/>
      <c r="VZW17" s="535"/>
      <c r="VZX17" s="535"/>
      <c r="VZY17" s="535"/>
      <c r="VZZ17" s="535"/>
      <c r="WAA17" s="535"/>
      <c r="WAB17" s="535"/>
      <c r="WAC17" s="535"/>
      <c r="WAD17" s="535"/>
      <c r="WAE17" s="535"/>
      <c r="WAF17" s="535"/>
      <c r="WAG17" s="535"/>
      <c r="WAH17" s="535"/>
      <c r="WAI17" s="535"/>
      <c r="WAJ17" s="535"/>
      <c r="WAK17" s="535"/>
      <c r="WAL17" s="535"/>
      <c r="WAM17" s="535"/>
      <c r="WAN17" s="535"/>
      <c r="WAO17" s="535"/>
      <c r="WAP17" s="535"/>
      <c r="WAQ17" s="535"/>
      <c r="WAR17" s="535"/>
      <c r="WAS17" s="535"/>
      <c r="WAT17" s="535"/>
      <c r="WAU17" s="535"/>
      <c r="WAV17" s="535"/>
      <c r="WAW17" s="535"/>
      <c r="WAX17" s="535"/>
      <c r="WAY17" s="535"/>
      <c r="WAZ17" s="535"/>
      <c r="WBA17" s="535"/>
      <c r="WBB17" s="535"/>
      <c r="WBC17" s="535"/>
      <c r="WBD17" s="535"/>
      <c r="WBE17" s="535"/>
      <c r="WBF17" s="535"/>
      <c r="WBG17" s="535"/>
      <c r="WBH17" s="535"/>
      <c r="WBI17" s="535"/>
      <c r="WBJ17" s="535"/>
      <c r="WBK17" s="535"/>
      <c r="WBL17" s="535"/>
      <c r="WBM17" s="535"/>
      <c r="WBN17" s="535"/>
      <c r="WBO17" s="535"/>
      <c r="WBP17" s="535"/>
      <c r="WBQ17" s="535"/>
      <c r="WBR17" s="535"/>
      <c r="WBS17" s="535"/>
      <c r="WBT17" s="535"/>
      <c r="WBU17" s="535"/>
      <c r="WBV17" s="535"/>
      <c r="WBW17" s="535"/>
      <c r="WBX17" s="535"/>
      <c r="WBY17" s="535"/>
      <c r="WBZ17" s="535"/>
      <c r="WCA17" s="535"/>
      <c r="WCB17" s="535"/>
      <c r="WCC17" s="535"/>
      <c r="WCD17" s="535"/>
      <c r="WCE17" s="535"/>
      <c r="WCF17" s="535"/>
      <c r="WCG17" s="535"/>
      <c r="WCH17" s="535"/>
      <c r="WCI17" s="535"/>
      <c r="WCJ17" s="535"/>
      <c r="WCK17" s="535"/>
      <c r="WCL17" s="535"/>
      <c r="WCM17" s="535"/>
      <c r="WCN17" s="535"/>
      <c r="WCO17" s="535"/>
      <c r="WCP17" s="535"/>
      <c r="WCQ17" s="535"/>
      <c r="WCR17" s="535"/>
      <c r="WCS17" s="535"/>
      <c r="WCT17" s="535"/>
      <c r="WCU17" s="535"/>
      <c r="WCV17" s="535"/>
      <c r="WCW17" s="535"/>
      <c r="WCX17" s="535"/>
      <c r="WCY17" s="535"/>
      <c r="WCZ17" s="535"/>
      <c r="WDA17" s="535"/>
      <c r="WDB17" s="535"/>
      <c r="WDC17" s="535"/>
      <c r="WDD17" s="535"/>
      <c r="WDE17" s="535"/>
      <c r="WDF17" s="535"/>
      <c r="WDG17" s="535"/>
      <c r="WDH17" s="535"/>
      <c r="WDI17" s="535"/>
      <c r="WDJ17" s="535"/>
      <c r="WDK17" s="535"/>
      <c r="WDL17" s="535"/>
      <c r="WDM17" s="535"/>
      <c r="WDN17" s="535"/>
      <c r="WDO17" s="535"/>
      <c r="WDP17" s="535"/>
      <c r="WDQ17" s="535"/>
      <c r="WDR17" s="535"/>
      <c r="WDS17" s="535"/>
      <c r="WDT17" s="535"/>
      <c r="WDU17" s="535"/>
      <c r="WDV17" s="535"/>
      <c r="WDW17" s="535"/>
      <c r="WDX17" s="535"/>
      <c r="WDY17" s="535"/>
      <c r="WDZ17" s="535"/>
      <c r="WEA17" s="535"/>
      <c r="WEB17" s="535"/>
      <c r="WEC17" s="535"/>
      <c r="WED17" s="535"/>
      <c r="WEE17" s="535"/>
      <c r="WEF17" s="535"/>
      <c r="WEG17" s="535"/>
      <c r="WEH17" s="535"/>
      <c r="WEI17" s="535"/>
      <c r="WEJ17" s="535"/>
      <c r="WEK17" s="535"/>
      <c r="WEL17" s="535"/>
      <c r="WEM17" s="535"/>
      <c r="WEN17" s="535"/>
      <c r="WEO17" s="535"/>
      <c r="WEP17" s="535"/>
      <c r="WEQ17" s="535"/>
      <c r="WER17" s="535"/>
      <c r="WES17" s="535"/>
      <c r="WET17" s="535"/>
      <c r="WEU17" s="535"/>
      <c r="WEV17" s="535"/>
      <c r="WEW17" s="535"/>
      <c r="WEX17" s="535"/>
      <c r="WEY17" s="535"/>
      <c r="WEZ17" s="535"/>
      <c r="WFA17" s="535"/>
      <c r="WFB17" s="535"/>
      <c r="WFC17" s="535"/>
      <c r="WFD17" s="535"/>
      <c r="WFE17" s="535"/>
      <c r="WFF17" s="535"/>
      <c r="WFG17" s="535"/>
      <c r="WFH17" s="535"/>
      <c r="WFI17" s="535"/>
      <c r="WFJ17" s="535"/>
      <c r="WFK17" s="535"/>
      <c r="WFL17" s="535"/>
      <c r="WFM17" s="535"/>
      <c r="WFN17" s="535"/>
      <c r="WFO17" s="535"/>
      <c r="WFP17" s="535"/>
      <c r="WFQ17" s="535"/>
      <c r="WFR17" s="535"/>
      <c r="WFS17" s="535"/>
      <c r="WFT17" s="535"/>
      <c r="WFU17" s="535"/>
      <c r="WFV17" s="535"/>
      <c r="WFW17" s="535"/>
      <c r="WFX17" s="535"/>
      <c r="WFY17" s="535"/>
      <c r="WFZ17" s="535"/>
      <c r="WGA17" s="535"/>
      <c r="WGB17" s="535"/>
      <c r="WGC17" s="535"/>
      <c r="WGD17" s="535"/>
      <c r="WGE17" s="535"/>
      <c r="WGF17" s="535"/>
      <c r="WGG17" s="535"/>
      <c r="WGH17" s="535"/>
      <c r="WGI17" s="535"/>
      <c r="WGJ17" s="535"/>
      <c r="WGK17" s="535"/>
      <c r="WGL17" s="535"/>
      <c r="WGM17" s="535"/>
      <c r="WGN17" s="535"/>
      <c r="WGO17" s="535"/>
      <c r="WGP17" s="535"/>
      <c r="WGQ17" s="535"/>
      <c r="WGR17" s="535"/>
      <c r="WGS17" s="535"/>
      <c r="WGT17" s="535"/>
      <c r="WGU17" s="535"/>
      <c r="WGV17" s="535"/>
      <c r="WGW17" s="535"/>
      <c r="WGX17" s="535"/>
      <c r="WGY17" s="535"/>
      <c r="WGZ17" s="535"/>
      <c r="WHA17" s="535"/>
      <c r="WHB17" s="535"/>
      <c r="WHC17" s="535"/>
      <c r="WHD17" s="535"/>
      <c r="WHE17" s="535"/>
      <c r="WHF17" s="535"/>
      <c r="WHG17" s="535"/>
      <c r="WHH17" s="535"/>
      <c r="WHI17" s="535"/>
      <c r="WHJ17" s="535"/>
      <c r="WHK17" s="535"/>
      <c r="WHL17" s="535"/>
      <c r="WHM17" s="535"/>
      <c r="WHN17" s="535"/>
      <c r="WHO17" s="535"/>
      <c r="WHP17" s="535"/>
      <c r="WHQ17" s="535"/>
      <c r="WHR17" s="535"/>
      <c r="WHS17" s="535"/>
      <c r="WHT17" s="535"/>
      <c r="WHU17" s="535"/>
      <c r="WHV17" s="535"/>
      <c r="WHW17" s="535"/>
      <c r="WHX17" s="535"/>
      <c r="WHY17" s="535"/>
      <c r="WHZ17" s="535"/>
      <c r="WIA17" s="535"/>
      <c r="WIB17" s="535"/>
      <c r="WIC17" s="535"/>
      <c r="WID17" s="535"/>
      <c r="WIE17" s="535"/>
      <c r="WIF17" s="535"/>
      <c r="WIG17" s="535"/>
      <c r="WIH17" s="535"/>
      <c r="WII17" s="535"/>
      <c r="WIJ17" s="535"/>
      <c r="WIK17" s="535"/>
      <c r="WIL17" s="535"/>
      <c r="WIM17" s="535"/>
      <c r="WIN17" s="535"/>
      <c r="WIO17" s="535"/>
      <c r="WIP17" s="535"/>
      <c r="WIQ17" s="535"/>
      <c r="WIR17" s="535"/>
      <c r="WIS17" s="535"/>
      <c r="WIT17" s="535"/>
      <c r="WIU17" s="535"/>
      <c r="WIV17" s="535"/>
      <c r="WIW17" s="535"/>
      <c r="WIX17" s="535"/>
      <c r="WIY17" s="535"/>
      <c r="WIZ17" s="535"/>
      <c r="WJA17" s="535"/>
      <c r="WJB17" s="535"/>
      <c r="WJC17" s="535"/>
      <c r="WJD17" s="535"/>
      <c r="WJE17" s="535"/>
      <c r="WJF17" s="535"/>
      <c r="WJG17" s="535"/>
      <c r="WJH17" s="535"/>
      <c r="WJI17" s="535"/>
      <c r="WJJ17" s="535"/>
      <c r="WJK17" s="535"/>
      <c r="WJL17" s="535"/>
      <c r="WJM17" s="535"/>
      <c r="WJN17" s="535"/>
      <c r="WJO17" s="535"/>
      <c r="WJP17" s="535"/>
      <c r="WJQ17" s="535"/>
      <c r="WJR17" s="535"/>
      <c r="WJS17" s="535"/>
      <c r="WJT17" s="535"/>
      <c r="WJU17" s="535"/>
      <c r="WJV17" s="535"/>
      <c r="WJW17" s="535"/>
      <c r="WJX17" s="535"/>
      <c r="WJY17" s="535"/>
      <c r="WJZ17" s="535"/>
      <c r="WKA17" s="535"/>
      <c r="WKB17" s="535"/>
      <c r="WKC17" s="535"/>
      <c r="WKD17" s="535"/>
      <c r="WKE17" s="535"/>
      <c r="WKF17" s="535"/>
      <c r="WKG17" s="535"/>
      <c r="WKH17" s="535"/>
      <c r="WKI17" s="535"/>
      <c r="WKJ17" s="535"/>
      <c r="WKK17" s="535"/>
      <c r="WKL17" s="535"/>
      <c r="WKM17" s="535"/>
      <c r="WKN17" s="535"/>
      <c r="WKO17" s="535"/>
      <c r="WKP17" s="535"/>
      <c r="WKQ17" s="535"/>
      <c r="WKR17" s="535"/>
      <c r="WKS17" s="535"/>
      <c r="WKT17" s="535"/>
      <c r="WKU17" s="535"/>
      <c r="WKV17" s="535"/>
      <c r="WKW17" s="535"/>
      <c r="WKX17" s="535"/>
      <c r="WKY17" s="535"/>
      <c r="WKZ17" s="535"/>
      <c r="WLA17" s="535"/>
      <c r="WLB17" s="535"/>
      <c r="WLC17" s="535"/>
      <c r="WLD17" s="535"/>
      <c r="WLE17" s="535"/>
      <c r="WLF17" s="535"/>
      <c r="WLG17" s="535"/>
      <c r="WLH17" s="535"/>
      <c r="WLI17" s="535"/>
      <c r="WLJ17" s="535"/>
      <c r="WLK17" s="535"/>
      <c r="WLL17" s="535"/>
      <c r="WLM17" s="535"/>
      <c r="WLN17" s="535"/>
      <c r="WLO17" s="535"/>
      <c r="WLP17" s="535"/>
      <c r="WLQ17" s="535"/>
      <c r="WLR17" s="535"/>
      <c r="WLS17" s="535"/>
      <c r="WLT17" s="535"/>
      <c r="WLU17" s="535"/>
      <c r="WLV17" s="535"/>
      <c r="WLW17" s="535"/>
      <c r="WLX17" s="535"/>
      <c r="WLY17" s="535"/>
      <c r="WLZ17" s="535"/>
      <c r="WMA17" s="535"/>
      <c r="WMB17" s="535"/>
      <c r="WMC17" s="535"/>
      <c r="WMD17" s="535"/>
      <c r="WME17" s="535"/>
      <c r="WMF17" s="535"/>
      <c r="WMG17" s="535"/>
      <c r="WMH17" s="535"/>
      <c r="WMI17" s="535"/>
      <c r="WMJ17" s="535"/>
      <c r="WMK17" s="535"/>
      <c r="WML17" s="535"/>
      <c r="WMM17" s="535"/>
      <c r="WMN17" s="535"/>
      <c r="WMO17" s="535"/>
      <c r="WMP17" s="535"/>
      <c r="WMQ17" s="535"/>
      <c r="WMR17" s="535"/>
      <c r="WMS17" s="535"/>
      <c r="WMT17" s="535"/>
      <c r="WMU17" s="535"/>
      <c r="WMV17" s="535"/>
      <c r="WMW17" s="535"/>
      <c r="WMX17" s="535"/>
      <c r="WMY17" s="535"/>
      <c r="WMZ17" s="535"/>
      <c r="WNA17" s="535"/>
      <c r="WNB17" s="535"/>
      <c r="WNC17" s="535"/>
      <c r="WND17" s="535"/>
      <c r="WNE17" s="535"/>
      <c r="WNF17" s="535"/>
      <c r="WNG17" s="535"/>
      <c r="WNH17" s="535"/>
      <c r="WNI17" s="535"/>
      <c r="WNJ17" s="535"/>
      <c r="WNK17" s="535"/>
      <c r="WNL17" s="535"/>
      <c r="WNM17" s="535"/>
      <c r="WNN17" s="535"/>
      <c r="WNO17" s="535"/>
      <c r="WNP17" s="535"/>
      <c r="WNQ17" s="535"/>
      <c r="WNR17" s="535"/>
      <c r="WNS17" s="535"/>
      <c r="WNT17" s="535"/>
      <c r="WNU17" s="535"/>
      <c r="WNV17" s="535"/>
      <c r="WNW17" s="535"/>
      <c r="WNX17" s="535"/>
      <c r="WNY17" s="535"/>
      <c r="WNZ17" s="535"/>
      <c r="WOA17" s="535"/>
      <c r="WOB17" s="535"/>
      <c r="WOC17" s="535"/>
      <c r="WOD17" s="535"/>
      <c r="WOE17" s="535"/>
      <c r="WOF17" s="535"/>
      <c r="WOG17" s="535"/>
      <c r="WOH17" s="535"/>
      <c r="WOI17" s="535"/>
      <c r="WOJ17" s="535"/>
      <c r="WOK17" s="535"/>
      <c r="WOL17" s="535"/>
      <c r="WOM17" s="535"/>
      <c r="WON17" s="535"/>
      <c r="WOO17" s="535"/>
      <c r="WOP17" s="535"/>
      <c r="WOQ17" s="535"/>
      <c r="WOR17" s="535"/>
      <c r="WOS17" s="535"/>
      <c r="WOT17" s="535"/>
      <c r="WOU17" s="535"/>
      <c r="WOV17" s="535"/>
      <c r="WOW17" s="535"/>
      <c r="WOX17" s="535"/>
      <c r="WOY17" s="535"/>
      <c r="WOZ17" s="535"/>
      <c r="WPA17" s="535"/>
      <c r="WPB17" s="535"/>
      <c r="WPC17" s="535"/>
      <c r="WPD17" s="535"/>
      <c r="WPE17" s="535"/>
      <c r="WPF17" s="535"/>
      <c r="WPG17" s="535"/>
      <c r="WPH17" s="535"/>
      <c r="WPI17" s="535"/>
      <c r="WPJ17" s="535"/>
      <c r="WPK17" s="535"/>
      <c r="WPL17" s="535"/>
      <c r="WPM17" s="535"/>
      <c r="WPN17" s="535"/>
      <c r="WPO17" s="535"/>
      <c r="WPP17" s="535"/>
      <c r="WPQ17" s="535"/>
      <c r="WPR17" s="535"/>
      <c r="WPS17" s="535"/>
      <c r="WPT17" s="535"/>
      <c r="WPU17" s="535"/>
      <c r="WPV17" s="535"/>
      <c r="WPW17" s="535"/>
      <c r="WPX17" s="535"/>
      <c r="WPY17" s="535"/>
      <c r="WPZ17" s="535"/>
      <c r="WQA17" s="535"/>
      <c r="WQB17" s="535"/>
      <c r="WQC17" s="535"/>
      <c r="WQD17" s="535"/>
      <c r="WQE17" s="535"/>
      <c r="WQF17" s="535"/>
      <c r="WQG17" s="535"/>
      <c r="WQH17" s="535"/>
      <c r="WQI17" s="535"/>
      <c r="WQJ17" s="535"/>
      <c r="WQK17" s="535"/>
      <c r="WQL17" s="535"/>
      <c r="WQM17" s="535"/>
      <c r="WQN17" s="535"/>
      <c r="WQO17" s="535"/>
      <c r="WQP17" s="535"/>
      <c r="WQQ17" s="535"/>
      <c r="WQR17" s="535"/>
      <c r="WQS17" s="535"/>
      <c r="WQT17" s="535"/>
      <c r="WQU17" s="535"/>
      <c r="WQV17" s="535"/>
      <c r="WQW17" s="535"/>
      <c r="WQX17" s="535"/>
      <c r="WQY17" s="535"/>
      <c r="WQZ17" s="535"/>
      <c r="WRA17" s="535"/>
      <c r="WRB17" s="535"/>
      <c r="WRC17" s="535"/>
      <c r="WRD17" s="535"/>
      <c r="WRE17" s="535"/>
      <c r="WRF17" s="535"/>
      <c r="WRG17" s="535"/>
      <c r="WRH17" s="535"/>
      <c r="WRI17" s="535"/>
      <c r="WRJ17" s="535"/>
      <c r="WRK17" s="535"/>
      <c r="WRL17" s="535"/>
      <c r="WRM17" s="535"/>
      <c r="WRN17" s="535"/>
      <c r="WRO17" s="535"/>
      <c r="WRP17" s="535"/>
      <c r="WRQ17" s="535"/>
      <c r="WRR17" s="535"/>
      <c r="WRS17" s="535"/>
      <c r="WRT17" s="535"/>
      <c r="WRU17" s="535"/>
      <c r="WRV17" s="535"/>
      <c r="WRW17" s="535"/>
      <c r="WRX17" s="535"/>
      <c r="WRY17" s="535"/>
      <c r="WRZ17" s="535"/>
      <c r="WSA17" s="535"/>
      <c r="WSB17" s="535"/>
      <c r="WSC17" s="535"/>
      <c r="WSD17" s="535"/>
      <c r="WSE17" s="535"/>
      <c r="WSF17" s="535"/>
      <c r="WSG17" s="535"/>
      <c r="WSH17" s="535"/>
      <c r="WSI17" s="535"/>
      <c r="WSJ17" s="535"/>
      <c r="WSK17" s="535"/>
      <c r="WSL17" s="535"/>
      <c r="WSM17" s="535"/>
      <c r="WSN17" s="535"/>
      <c r="WSO17" s="535"/>
      <c r="WSP17" s="535"/>
      <c r="WSQ17" s="535"/>
      <c r="WSR17" s="535"/>
      <c r="WSS17" s="535"/>
      <c r="WST17" s="535"/>
      <c r="WSU17" s="535"/>
      <c r="WSV17" s="535"/>
      <c r="WSW17" s="535"/>
      <c r="WSX17" s="535"/>
      <c r="WSY17" s="535"/>
      <c r="WSZ17" s="535"/>
      <c r="WTA17" s="535"/>
      <c r="WTB17" s="535"/>
      <c r="WTC17" s="535"/>
      <c r="WTD17" s="535"/>
      <c r="WTE17" s="535"/>
      <c r="WTF17" s="535"/>
      <c r="WTG17" s="535"/>
      <c r="WTH17" s="535"/>
      <c r="WTI17" s="535"/>
      <c r="WTJ17" s="535"/>
      <c r="WTK17" s="535"/>
      <c r="WTL17" s="535"/>
      <c r="WTM17" s="535"/>
      <c r="WTN17" s="535"/>
      <c r="WTO17" s="535"/>
      <c r="WTP17" s="535"/>
      <c r="WTQ17" s="535"/>
      <c r="WTR17" s="535"/>
      <c r="WTS17" s="535"/>
      <c r="WTT17" s="535"/>
      <c r="WTU17" s="535"/>
      <c r="WTV17" s="535"/>
      <c r="WTW17" s="535"/>
      <c r="WTX17" s="535"/>
      <c r="WTY17" s="535"/>
      <c r="WTZ17" s="535"/>
      <c r="WUA17" s="535"/>
      <c r="WUB17" s="535"/>
      <c r="WUC17" s="535"/>
      <c r="WUD17" s="535"/>
      <c r="WUE17" s="535"/>
      <c r="WUF17" s="535"/>
      <c r="WUG17" s="535"/>
      <c r="WUH17" s="535"/>
      <c r="WUI17" s="535"/>
      <c r="WUJ17" s="535"/>
      <c r="WUK17" s="535"/>
      <c r="WUL17" s="535"/>
      <c r="WUM17" s="535"/>
      <c r="WUN17" s="535"/>
      <c r="WUO17" s="535"/>
      <c r="WUP17" s="535"/>
      <c r="WUQ17" s="535"/>
      <c r="WUR17" s="535"/>
      <c r="WUS17" s="535"/>
      <c r="WUT17" s="535"/>
      <c r="WUU17" s="535"/>
      <c r="WUV17" s="535"/>
      <c r="WUW17" s="535"/>
      <c r="WUX17" s="535"/>
      <c r="WUY17" s="535"/>
      <c r="WUZ17" s="535"/>
      <c r="WVA17" s="535"/>
      <c r="WVB17" s="535"/>
      <c r="WVC17" s="535"/>
      <c r="WVD17" s="535"/>
      <c r="WVE17" s="535"/>
      <c r="WVF17" s="535"/>
      <c r="WVG17" s="535"/>
      <c r="WVH17" s="535"/>
      <c r="WVI17" s="535"/>
      <c r="WVJ17" s="535"/>
      <c r="WVK17" s="535"/>
      <c r="WVL17" s="535"/>
      <c r="WVM17" s="535"/>
      <c r="WVN17" s="535"/>
      <c r="WVO17" s="535"/>
      <c r="WVP17" s="535"/>
      <c r="WVQ17" s="535"/>
      <c r="WVR17" s="535"/>
      <c r="WVS17" s="535"/>
      <c r="WVT17" s="535"/>
      <c r="WVU17" s="535"/>
      <c r="WVV17" s="535"/>
      <c r="WVW17" s="535"/>
      <c r="WVX17" s="535"/>
      <c r="WVY17" s="535"/>
      <c r="WVZ17" s="535"/>
      <c r="WWA17" s="535"/>
      <c r="WWB17" s="535"/>
      <c r="WWC17" s="535"/>
      <c r="WWD17" s="535"/>
      <c r="WWE17" s="535"/>
      <c r="WWF17" s="535"/>
    </row>
    <row r="18" spans="1:1031 12825:16152" ht="15" customHeight="1" x14ac:dyDescent="0.25">
      <c r="A18" s="1509"/>
      <c r="B18" s="535"/>
      <c r="C18" s="535"/>
      <c r="D18" s="535"/>
      <c r="E18" s="535"/>
      <c r="F18" s="535"/>
      <c r="G18" s="535"/>
      <c r="H18" s="535"/>
      <c r="I18" s="535"/>
      <c r="J18" s="535"/>
      <c r="K18" s="535"/>
      <c r="L18" s="535"/>
      <c r="M18" s="1522"/>
      <c r="N18" s="611"/>
      <c r="O18" s="611"/>
      <c r="P18" s="611"/>
      <c r="Q18" s="611"/>
      <c r="R18" s="611"/>
      <c r="S18" s="611"/>
      <c r="T18" s="611"/>
      <c r="U18" s="1523"/>
      <c r="V18" s="1523"/>
      <c r="W18" s="1524"/>
      <c r="X18" s="1509"/>
      <c r="Y18" s="1509"/>
      <c r="IX18" s="535"/>
      <c r="IY18" s="535"/>
      <c r="IZ18" s="535"/>
      <c r="JA18" s="535"/>
      <c r="JB18" s="535"/>
      <c r="JC18" s="535"/>
      <c r="JD18" s="535"/>
      <c r="JE18" s="535"/>
      <c r="JF18" s="535"/>
      <c r="JG18" s="535"/>
      <c r="JH18" s="535"/>
      <c r="JI18" s="535"/>
      <c r="JJ18" s="535"/>
      <c r="JK18" s="535"/>
      <c r="JL18" s="535"/>
      <c r="JM18" s="535"/>
      <c r="JN18" s="535"/>
      <c r="JO18" s="535"/>
      <c r="JP18" s="535"/>
      <c r="JQ18" s="535"/>
      <c r="JR18" s="535"/>
      <c r="JS18" s="535"/>
      <c r="JT18" s="535"/>
      <c r="JU18" s="535"/>
      <c r="JV18" s="535"/>
      <c r="JW18" s="535"/>
      <c r="JX18" s="535"/>
      <c r="JY18" s="535"/>
      <c r="JZ18" s="535"/>
      <c r="KA18" s="535"/>
      <c r="KB18" s="535"/>
      <c r="KC18" s="535"/>
      <c r="KD18" s="535"/>
      <c r="KE18" s="535"/>
      <c r="KF18" s="535"/>
      <c r="KG18" s="535"/>
      <c r="KH18" s="535"/>
      <c r="KI18" s="535"/>
      <c r="KJ18" s="535"/>
      <c r="KK18" s="535"/>
      <c r="KL18" s="535"/>
      <c r="KM18" s="535"/>
      <c r="KN18" s="535"/>
      <c r="KO18" s="535"/>
      <c r="KP18" s="535"/>
      <c r="KQ18" s="535"/>
      <c r="KR18" s="535"/>
      <c r="KS18" s="535"/>
      <c r="KT18" s="535"/>
      <c r="KU18" s="535"/>
      <c r="KV18" s="535"/>
      <c r="KW18" s="535"/>
      <c r="KX18" s="535"/>
      <c r="KY18" s="535"/>
      <c r="KZ18" s="535"/>
      <c r="LA18" s="535"/>
      <c r="LB18" s="535"/>
      <c r="LC18" s="535"/>
      <c r="LD18" s="535"/>
      <c r="LE18" s="535"/>
      <c r="LF18" s="535"/>
      <c r="LG18" s="535"/>
      <c r="LH18" s="535"/>
      <c r="LI18" s="535"/>
      <c r="LJ18" s="535"/>
      <c r="LK18" s="535"/>
      <c r="LL18" s="535"/>
      <c r="LM18" s="535"/>
      <c r="LN18" s="535"/>
      <c r="LO18" s="535"/>
      <c r="LP18" s="535"/>
      <c r="LQ18" s="535"/>
      <c r="LR18" s="535"/>
      <c r="LS18" s="535"/>
      <c r="LT18" s="535"/>
      <c r="LU18" s="535"/>
      <c r="LV18" s="535"/>
      <c r="LW18" s="535"/>
      <c r="LX18" s="535"/>
      <c r="LY18" s="535"/>
      <c r="LZ18" s="535"/>
      <c r="MA18" s="535"/>
      <c r="MB18" s="535"/>
      <c r="MC18" s="535"/>
      <c r="MD18" s="535"/>
      <c r="ME18" s="535"/>
      <c r="MF18" s="535"/>
      <c r="MG18" s="535"/>
      <c r="MH18" s="535"/>
      <c r="MI18" s="535"/>
      <c r="MJ18" s="535"/>
      <c r="MK18" s="535"/>
      <c r="ML18" s="535"/>
      <c r="MM18" s="535"/>
      <c r="MN18" s="535"/>
      <c r="MO18" s="535"/>
      <c r="MP18" s="535"/>
      <c r="MQ18" s="535"/>
      <c r="MR18" s="535"/>
      <c r="MS18" s="535"/>
      <c r="MT18" s="535"/>
      <c r="MU18" s="535"/>
      <c r="MV18" s="535"/>
      <c r="MW18" s="535"/>
      <c r="MX18" s="535"/>
      <c r="MY18" s="535"/>
      <c r="MZ18" s="535"/>
      <c r="NA18" s="535"/>
      <c r="NB18" s="535"/>
      <c r="NC18" s="535"/>
      <c r="ND18" s="535"/>
      <c r="NE18" s="535"/>
      <c r="NF18" s="535"/>
      <c r="NG18" s="535"/>
      <c r="NH18" s="535"/>
      <c r="NI18" s="535"/>
      <c r="NJ18" s="535"/>
      <c r="NK18" s="535"/>
      <c r="NL18" s="535"/>
      <c r="NM18" s="535"/>
      <c r="NN18" s="535"/>
      <c r="NO18" s="535"/>
      <c r="NP18" s="535"/>
      <c r="NQ18" s="535"/>
      <c r="NR18" s="535"/>
      <c r="NS18" s="535"/>
      <c r="NT18" s="535"/>
      <c r="NU18" s="535"/>
      <c r="NV18" s="535"/>
      <c r="NW18" s="535"/>
      <c r="NX18" s="535"/>
      <c r="NY18" s="535"/>
      <c r="NZ18" s="535"/>
      <c r="OA18" s="535"/>
      <c r="OB18" s="535"/>
      <c r="OC18" s="535"/>
      <c r="OD18" s="535"/>
      <c r="OE18" s="535"/>
      <c r="OF18" s="535"/>
      <c r="OG18" s="535"/>
      <c r="OH18" s="535"/>
      <c r="OI18" s="535"/>
      <c r="OJ18" s="535"/>
      <c r="OK18" s="535"/>
      <c r="OL18" s="535"/>
      <c r="OM18" s="535"/>
      <c r="ON18" s="535"/>
      <c r="OO18" s="535"/>
      <c r="OP18" s="535"/>
      <c r="OQ18" s="535"/>
      <c r="OR18" s="535"/>
      <c r="OS18" s="535"/>
      <c r="OT18" s="535"/>
      <c r="OU18" s="535"/>
      <c r="OV18" s="535"/>
      <c r="OW18" s="535"/>
      <c r="OX18" s="535"/>
      <c r="OY18" s="535"/>
      <c r="OZ18" s="535"/>
      <c r="PA18" s="535"/>
      <c r="PB18" s="535"/>
      <c r="PC18" s="535"/>
      <c r="PD18" s="535"/>
      <c r="PE18" s="535"/>
      <c r="PF18" s="535"/>
      <c r="PG18" s="535"/>
      <c r="PH18" s="535"/>
      <c r="PI18" s="535"/>
      <c r="PJ18" s="535"/>
      <c r="PK18" s="535"/>
      <c r="PL18" s="535"/>
      <c r="PM18" s="535"/>
      <c r="PN18" s="535"/>
      <c r="PO18" s="535"/>
      <c r="PP18" s="535"/>
      <c r="PQ18" s="535"/>
      <c r="PR18" s="535"/>
      <c r="PS18" s="535"/>
      <c r="PT18" s="535"/>
      <c r="PU18" s="535"/>
      <c r="PV18" s="535"/>
      <c r="PW18" s="535"/>
      <c r="PX18" s="535"/>
      <c r="PY18" s="535"/>
      <c r="PZ18" s="535"/>
      <c r="QA18" s="535"/>
      <c r="QB18" s="535"/>
      <c r="QC18" s="535"/>
      <c r="QD18" s="535"/>
      <c r="QE18" s="535"/>
      <c r="QF18" s="535"/>
      <c r="QG18" s="535"/>
      <c r="QH18" s="535"/>
      <c r="QI18" s="535"/>
      <c r="QJ18" s="535"/>
      <c r="QK18" s="535"/>
      <c r="QL18" s="535"/>
      <c r="QM18" s="535"/>
      <c r="QN18" s="535"/>
      <c r="QO18" s="535"/>
      <c r="QP18" s="535"/>
      <c r="QQ18" s="535"/>
      <c r="QR18" s="535"/>
      <c r="QS18" s="535"/>
      <c r="QT18" s="535"/>
      <c r="QU18" s="535"/>
      <c r="QV18" s="535"/>
      <c r="QW18" s="535"/>
      <c r="QX18" s="535"/>
      <c r="QY18" s="535"/>
      <c r="QZ18" s="535"/>
      <c r="RA18" s="535"/>
      <c r="RB18" s="535"/>
      <c r="RC18" s="535"/>
      <c r="RD18" s="535"/>
      <c r="RE18" s="535"/>
      <c r="RF18" s="535"/>
      <c r="RG18" s="535"/>
      <c r="RH18" s="535"/>
      <c r="RI18" s="535"/>
      <c r="RJ18" s="535"/>
      <c r="RK18" s="535"/>
      <c r="RL18" s="535"/>
      <c r="RM18" s="535"/>
      <c r="RN18" s="535"/>
      <c r="RO18" s="535"/>
      <c r="RP18" s="535"/>
      <c r="RQ18" s="535"/>
      <c r="RR18" s="535"/>
      <c r="RS18" s="535"/>
      <c r="RT18" s="535"/>
      <c r="RU18" s="535"/>
      <c r="RV18" s="535"/>
      <c r="RW18" s="535"/>
      <c r="RX18" s="535"/>
      <c r="RY18" s="535"/>
      <c r="RZ18" s="535"/>
      <c r="SA18" s="535"/>
      <c r="SB18" s="535"/>
      <c r="SC18" s="535"/>
      <c r="SD18" s="535"/>
      <c r="SE18" s="535"/>
      <c r="SF18" s="535"/>
      <c r="SG18" s="535"/>
      <c r="SH18" s="535"/>
      <c r="SI18" s="535"/>
      <c r="SJ18" s="535"/>
      <c r="SK18" s="535"/>
      <c r="SL18" s="535"/>
      <c r="SM18" s="535"/>
      <c r="SN18" s="535"/>
      <c r="SO18" s="535"/>
      <c r="SP18" s="535"/>
      <c r="SQ18" s="535"/>
      <c r="SR18" s="535"/>
      <c r="SS18" s="535"/>
      <c r="ST18" s="535"/>
      <c r="SU18" s="535"/>
      <c r="SV18" s="535"/>
      <c r="SW18" s="535"/>
      <c r="SX18" s="535"/>
      <c r="SY18" s="535"/>
      <c r="SZ18" s="535"/>
      <c r="TA18" s="535"/>
      <c r="TB18" s="535"/>
      <c r="TC18" s="535"/>
      <c r="TD18" s="535"/>
      <c r="TE18" s="535"/>
      <c r="TF18" s="535"/>
      <c r="TG18" s="535"/>
      <c r="TH18" s="535"/>
      <c r="TI18" s="535"/>
      <c r="TJ18" s="535"/>
      <c r="TK18" s="535"/>
      <c r="TL18" s="535"/>
      <c r="TM18" s="535"/>
      <c r="TN18" s="535"/>
      <c r="TO18" s="535"/>
      <c r="TP18" s="535"/>
      <c r="TQ18" s="535"/>
      <c r="TR18" s="535"/>
      <c r="TS18" s="535"/>
      <c r="TT18" s="535"/>
      <c r="TU18" s="535"/>
      <c r="TV18" s="535"/>
      <c r="TW18" s="535"/>
      <c r="TX18" s="535"/>
      <c r="TY18" s="535"/>
      <c r="TZ18" s="535"/>
      <c r="UA18" s="535"/>
      <c r="UB18" s="535"/>
      <c r="UC18" s="535"/>
      <c r="UD18" s="535"/>
      <c r="UE18" s="535"/>
      <c r="UF18" s="535"/>
      <c r="UG18" s="535"/>
      <c r="UH18" s="535"/>
      <c r="UI18" s="535"/>
      <c r="UJ18" s="535"/>
      <c r="UK18" s="535"/>
      <c r="UL18" s="535"/>
      <c r="UM18" s="535"/>
      <c r="UN18" s="535"/>
      <c r="UO18" s="535"/>
      <c r="UP18" s="535"/>
      <c r="UQ18" s="535"/>
      <c r="UR18" s="535"/>
      <c r="US18" s="535"/>
      <c r="UT18" s="535"/>
      <c r="UU18" s="535"/>
      <c r="UV18" s="535"/>
      <c r="UW18" s="535"/>
      <c r="UX18" s="535"/>
      <c r="UY18" s="535"/>
      <c r="UZ18" s="535"/>
      <c r="VA18" s="535"/>
      <c r="VB18" s="535"/>
      <c r="VC18" s="535"/>
      <c r="VD18" s="535"/>
      <c r="VE18" s="535"/>
      <c r="VF18" s="535"/>
      <c r="VG18" s="535"/>
      <c r="VH18" s="535"/>
      <c r="VI18" s="535"/>
      <c r="VJ18" s="535"/>
      <c r="VK18" s="535"/>
      <c r="VL18" s="535"/>
      <c r="VM18" s="535"/>
      <c r="VN18" s="535"/>
      <c r="VO18" s="535"/>
      <c r="VP18" s="535"/>
      <c r="VQ18" s="535"/>
      <c r="VR18" s="535"/>
      <c r="VS18" s="535"/>
      <c r="VT18" s="535"/>
      <c r="VU18" s="535"/>
      <c r="VV18" s="535"/>
      <c r="VW18" s="535"/>
      <c r="VX18" s="535"/>
      <c r="VY18" s="535"/>
      <c r="VZ18" s="535"/>
      <c r="WA18" s="535"/>
      <c r="WB18" s="535"/>
      <c r="WC18" s="535"/>
      <c r="WD18" s="535"/>
      <c r="WE18" s="535"/>
      <c r="WF18" s="535"/>
      <c r="WG18" s="535"/>
      <c r="WH18" s="535"/>
      <c r="WI18" s="535"/>
      <c r="WJ18" s="535"/>
      <c r="WK18" s="535"/>
      <c r="WL18" s="535"/>
      <c r="WM18" s="535"/>
      <c r="WN18" s="535"/>
      <c r="WO18" s="535"/>
      <c r="WP18" s="535"/>
      <c r="WQ18" s="535"/>
      <c r="WR18" s="535"/>
      <c r="WS18" s="535"/>
      <c r="WT18" s="535"/>
      <c r="WU18" s="535"/>
      <c r="WV18" s="535"/>
      <c r="WW18" s="535"/>
      <c r="WX18" s="535"/>
      <c r="WY18" s="535"/>
      <c r="WZ18" s="535"/>
      <c r="XA18" s="535"/>
      <c r="XB18" s="535"/>
      <c r="XC18" s="535"/>
      <c r="XD18" s="535"/>
      <c r="XE18" s="535"/>
      <c r="XF18" s="535"/>
      <c r="XG18" s="535"/>
      <c r="XH18" s="535"/>
      <c r="XI18" s="535"/>
      <c r="XJ18" s="535"/>
      <c r="XK18" s="535"/>
      <c r="XL18" s="535"/>
      <c r="XM18" s="535"/>
      <c r="XN18" s="535"/>
      <c r="XO18" s="535"/>
      <c r="XP18" s="535"/>
      <c r="XQ18" s="535"/>
      <c r="XR18" s="535"/>
      <c r="XS18" s="535"/>
      <c r="XT18" s="535"/>
      <c r="XU18" s="535"/>
      <c r="XV18" s="535"/>
      <c r="XW18" s="535"/>
      <c r="XX18" s="535"/>
      <c r="XY18" s="535"/>
      <c r="XZ18" s="535"/>
      <c r="YA18" s="535"/>
      <c r="YB18" s="535"/>
      <c r="YC18" s="535"/>
      <c r="YD18" s="535"/>
      <c r="YE18" s="535"/>
      <c r="YF18" s="535"/>
      <c r="YG18" s="535"/>
      <c r="YH18" s="535"/>
      <c r="YI18" s="535"/>
      <c r="YJ18" s="535"/>
      <c r="YK18" s="535"/>
      <c r="YL18" s="535"/>
      <c r="YM18" s="535"/>
      <c r="YN18" s="535"/>
      <c r="YO18" s="535"/>
      <c r="YP18" s="535"/>
      <c r="YQ18" s="535"/>
      <c r="YR18" s="535"/>
      <c r="YS18" s="535"/>
      <c r="YT18" s="535"/>
      <c r="YU18" s="535"/>
      <c r="YV18" s="535"/>
      <c r="YW18" s="535"/>
      <c r="YX18" s="535"/>
      <c r="YY18" s="535"/>
      <c r="YZ18" s="535"/>
      <c r="ZA18" s="535"/>
      <c r="ZB18" s="535"/>
      <c r="ZC18" s="535"/>
      <c r="ZD18" s="535"/>
      <c r="ZE18" s="535"/>
      <c r="ZF18" s="535"/>
      <c r="ZG18" s="535"/>
      <c r="ZH18" s="535"/>
      <c r="ZI18" s="535"/>
      <c r="ZJ18" s="535"/>
      <c r="ZK18" s="535"/>
      <c r="ZL18" s="535"/>
      <c r="ZM18" s="535"/>
      <c r="ZN18" s="535"/>
      <c r="ZO18" s="535"/>
      <c r="ZP18" s="535"/>
      <c r="ZQ18" s="535"/>
      <c r="ZR18" s="535"/>
      <c r="ZS18" s="535"/>
      <c r="ZT18" s="535"/>
      <c r="ZU18" s="535"/>
      <c r="ZV18" s="535"/>
      <c r="ZW18" s="535"/>
      <c r="ZX18" s="535"/>
      <c r="ZY18" s="535"/>
      <c r="ZZ18" s="535"/>
      <c r="AAA18" s="535"/>
      <c r="AAB18" s="535"/>
      <c r="AAC18" s="535"/>
      <c r="AAD18" s="535"/>
      <c r="AAE18" s="535"/>
      <c r="AAF18" s="535"/>
      <c r="AAG18" s="535"/>
      <c r="AAH18" s="535"/>
      <c r="AAI18" s="535"/>
      <c r="AAJ18" s="535"/>
      <c r="AAK18" s="535"/>
      <c r="AAL18" s="535"/>
      <c r="AAM18" s="535"/>
      <c r="AAN18" s="535"/>
      <c r="AAO18" s="535"/>
      <c r="AAP18" s="535"/>
      <c r="AAQ18" s="535"/>
      <c r="AAR18" s="535"/>
      <c r="AAS18" s="535"/>
      <c r="AAT18" s="535"/>
      <c r="AAU18" s="535"/>
      <c r="AAV18" s="535"/>
      <c r="AAW18" s="535"/>
      <c r="AAX18" s="535"/>
      <c r="AAY18" s="535"/>
      <c r="AAZ18" s="535"/>
      <c r="ABA18" s="535"/>
      <c r="ABB18" s="535"/>
      <c r="ABC18" s="535"/>
      <c r="ABD18" s="535"/>
      <c r="ABE18" s="535"/>
      <c r="ABF18" s="535"/>
      <c r="ABG18" s="535"/>
      <c r="ABH18" s="535"/>
      <c r="ABI18" s="535"/>
      <c r="ABJ18" s="535"/>
      <c r="ABK18" s="535"/>
      <c r="ABL18" s="535"/>
      <c r="ABM18" s="535"/>
      <c r="ABN18" s="535"/>
      <c r="ABO18" s="535"/>
      <c r="ABP18" s="535"/>
      <c r="ABQ18" s="535"/>
      <c r="ABR18" s="535"/>
      <c r="ABS18" s="535"/>
      <c r="ABT18" s="535"/>
      <c r="ABU18" s="535"/>
      <c r="ABV18" s="535"/>
      <c r="ABW18" s="535"/>
      <c r="ABX18" s="535"/>
      <c r="ABY18" s="535"/>
      <c r="ABZ18" s="535"/>
      <c r="ACA18" s="535"/>
      <c r="ACB18" s="535"/>
      <c r="ACC18" s="535"/>
      <c r="ACD18" s="535"/>
      <c r="ACE18" s="535"/>
      <c r="ACF18" s="535"/>
      <c r="ACG18" s="535"/>
      <c r="ACH18" s="535"/>
      <c r="ACI18" s="535"/>
      <c r="ACJ18" s="535"/>
      <c r="ACK18" s="535"/>
      <c r="ACL18" s="535"/>
      <c r="ACM18" s="535"/>
      <c r="ACN18" s="535"/>
      <c r="ACO18" s="535"/>
      <c r="ACP18" s="535"/>
      <c r="ACQ18" s="535"/>
      <c r="ACR18" s="535"/>
      <c r="ACS18" s="535"/>
      <c r="ACT18" s="535"/>
      <c r="ACU18" s="535"/>
      <c r="ACV18" s="535"/>
      <c r="ACW18" s="535"/>
      <c r="ACX18" s="535"/>
      <c r="ACY18" s="535"/>
      <c r="ACZ18" s="535"/>
      <c r="ADA18" s="535"/>
      <c r="ADB18" s="535"/>
      <c r="ADC18" s="535"/>
      <c r="RYG18" s="535"/>
      <c r="RYH18" s="535"/>
      <c r="RYI18" s="535"/>
      <c r="RYJ18" s="535"/>
      <c r="RYK18" s="535"/>
      <c r="RYL18" s="535"/>
      <c r="RYM18" s="535"/>
      <c r="RYN18" s="535"/>
      <c r="RYO18" s="535"/>
      <c r="RYP18" s="535"/>
      <c r="RYQ18" s="535"/>
      <c r="RYR18" s="535"/>
      <c r="RYS18" s="535"/>
      <c r="RYT18" s="535"/>
      <c r="RYU18" s="535"/>
      <c r="RYV18" s="535"/>
      <c r="RYW18" s="535"/>
      <c r="RYX18" s="535"/>
      <c r="RYY18" s="535"/>
      <c r="RYZ18" s="535"/>
      <c r="RZA18" s="535"/>
      <c r="RZB18" s="535"/>
      <c r="RZC18" s="535"/>
      <c r="RZD18" s="535"/>
      <c r="RZE18" s="535"/>
      <c r="RZF18" s="535"/>
      <c r="RZG18" s="535"/>
      <c r="RZH18" s="535"/>
      <c r="RZI18" s="535"/>
      <c r="RZJ18" s="535"/>
      <c r="RZK18" s="535"/>
      <c r="RZL18" s="535"/>
      <c r="RZM18" s="535"/>
      <c r="RZN18" s="535"/>
      <c r="RZO18" s="535"/>
      <c r="RZP18" s="535"/>
      <c r="RZQ18" s="535"/>
      <c r="RZR18" s="535"/>
      <c r="RZS18" s="535"/>
      <c r="RZT18" s="535"/>
      <c r="RZU18" s="535"/>
      <c r="RZV18" s="535"/>
      <c r="RZW18" s="535"/>
      <c r="RZX18" s="535"/>
      <c r="RZY18" s="535"/>
      <c r="RZZ18" s="535"/>
      <c r="SAA18" s="535"/>
      <c r="SAB18" s="535"/>
      <c r="SAC18" s="535"/>
      <c r="SAD18" s="535"/>
      <c r="SAE18" s="535"/>
      <c r="SAF18" s="535"/>
      <c r="SAG18" s="535"/>
      <c r="SAH18" s="535"/>
      <c r="SAI18" s="535"/>
      <c r="SAJ18" s="535"/>
      <c r="SAK18" s="535"/>
      <c r="SAL18" s="535"/>
      <c r="SAM18" s="535"/>
      <c r="SAN18" s="535"/>
      <c r="SAO18" s="535"/>
      <c r="SAP18" s="535"/>
      <c r="SAQ18" s="535"/>
      <c r="SAR18" s="535"/>
      <c r="SAS18" s="535"/>
      <c r="SAT18" s="535"/>
      <c r="SAU18" s="535"/>
      <c r="SAV18" s="535"/>
      <c r="SAW18" s="535"/>
      <c r="SAX18" s="535"/>
      <c r="SAY18" s="535"/>
      <c r="SAZ18" s="535"/>
      <c r="SBA18" s="535"/>
      <c r="SBB18" s="535"/>
      <c r="SBC18" s="535"/>
      <c r="SBD18" s="535"/>
      <c r="SBE18" s="535"/>
      <c r="SBF18" s="535"/>
      <c r="SBG18" s="535"/>
      <c r="SBH18" s="535"/>
      <c r="SBI18" s="535"/>
      <c r="SBJ18" s="535"/>
      <c r="SBK18" s="535"/>
      <c r="SBL18" s="535"/>
      <c r="SBM18" s="535"/>
      <c r="SBN18" s="535"/>
      <c r="SBO18" s="535"/>
      <c r="SBP18" s="535"/>
      <c r="SBQ18" s="535"/>
      <c r="SBR18" s="535"/>
      <c r="SBS18" s="535"/>
      <c r="SBT18" s="535"/>
      <c r="SBU18" s="535"/>
      <c r="SBV18" s="535"/>
      <c r="SBW18" s="535"/>
      <c r="SBX18" s="535"/>
      <c r="SBY18" s="535"/>
      <c r="SBZ18" s="535"/>
      <c r="SCA18" s="535"/>
      <c r="SCB18" s="535"/>
      <c r="SCC18" s="535"/>
      <c r="SCD18" s="535"/>
      <c r="SCE18" s="535"/>
      <c r="SCF18" s="535"/>
      <c r="SCG18" s="535"/>
      <c r="SCH18" s="535"/>
      <c r="SCI18" s="535"/>
      <c r="SCJ18" s="535"/>
      <c r="SCK18" s="535"/>
      <c r="SCL18" s="535"/>
      <c r="SCM18" s="535"/>
      <c r="SCN18" s="535"/>
      <c r="SCO18" s="535"/>
      <c r="SCP18" s="535"/>
      <c r="SCQ18" s="535"/>
      <c r="SCR18" s="535"/>
      <c r="SCS18" s="535"/>
      <c r="SCT18" s="535"/>
      <c r="SCU18" s="535"/>
      <c r="SCV18" s="535"/>
      <c r="SCW18" s="535"/>
      <c r="SCX18" s="535"/>
      <c r="SCY18" s="535"/>
      <c r="SCZ18" s="535"/>
      <c r="SDA18" s="535"/>
      <c r="SDB18" s="535"/>
      <c r="SDC18" s="535"/>
      <c r="SDD18" s="535"/>
      <c r="SDE18" s="535"/>
      <c r="SDF18" s="535"/>
      <c r="SDG18" s="535"/>
      <c r="SDH18" s="535"/>
      <c r="SDI18" s="535"/>
      <c r="SDJ18" s="535"/>
      <c r="SDK18" s="535"/>
      <c r="SDL18" s="535"/>
      <c r="SDM18" s="535"/>
      <c r="SDN18" s="535"/>
      <c r="SDO18" s="535"/>
      <c r="SDP18" s="535"/>
      <c r="SDQ18" s="535"/>
      <c r="SDR18" s="535"/>
      <c r="SDS18" s="535"/>
      <c r="SDT18" s="535"/>
      <c r="SDU18" s="535"/>
      <c r="SDV18" s="535"/>
      <c r="SDW18" s="535"/>
      <c r="SDX18" s="535"/>
      <c r="SDY18" s="535"/>
      <c r="SDZ18" s="535"/>
      <c r="SEA18" s="535"/>
      <c r="SEB18" s="535"/>
      <c r="SEC18" s="535"/>
      <c r="SED18" s="535"/>
      <c r="SEE18" s="535"/>
      <c r="SEF18" s="535"/>
      <c r="SEG18" s="535"/>
      <c r="SEH18" s="535"/>
      <c r="SEI18" s="535"/>
      <c r="SEJ18" s="535"/>
      <c r="SEK18" s="535"/>
      <c r="SEL18" s="535"/>
      <c r="SEM18" s="535"/>
      <c r="SEN18" s="535"/>
      <c r="SEO18" s="535"/>
      <c r="SEP18" s="535"/>
      <c r="SEQ18" s="535"/>
      <c r="SER18" s="535"/>
      <c r="SES18" s="535"/>
      <c r="SET18" s="535"/>
      <c r="SEU18" s="535"/>
      <c r="SEV18" s="535"/>
      <c r="SEW18" s="535"/>
      <c r="SEX18" s="535"/>
      <c r="SEY18" s="535"/>
      <c r="SEZ18" s="535"/>
      <c r="SFA18" s="535"/>
      <c r="SFB18" s="535"/>
      <c r="SFC18" s="535"/>
      <c r="SFD18" s="535"/>
      <c r="SFE18" s="535"/>
      <c r="SFF18" s="535"/>
      <c r="SFG18" s="535"/>
      <c r="SFH18" s="535"/>
      <c r="SFI18" s="535"/>
      <c r="SFJ18" s="535"/>
      <c r="SFK18" s="535"/>
      <c r="SFL18" s="535"/>
      <c r="SFM18" s="535"/>
      <c r="SFN18" s="535"/>
      <c r="SFO18" s="535"/>
      <c r="SFP18" s="535"/>
      <c r="SFQ18" s="535"/>
      <c r="SFR18" s="535"/>
      <c r="SFS18" s="535"/>
      <c r="SFT18" s="535"/>
      <c r="SFU18" s="535"/>
      <c r="SFV18" s="535"/>
      <c r="SFW18" s="535"/>
      <c r="SFX18" s="535"/>
      <c r="SFY18" s="535"/>
      <c r="SFZ18" s="535"/>
      <c r="SGA18" s="535"/>
      <c r="SGB18" s="535"/>
      <c r="SGC18" s="535"/>
      <c r="SGD18" s="535"/>
      <c r="SGE18" s="535"/>
      <c r="SGF18" s="535"/>
      <c r="SGG18" s="535"/>
      <c r="SGH18" s="535"/>
      <c r="SGI18" s="535"/>
      <c r="SGJ18" s="535"/>
      <c r="SGK18" s="535"/>
      <c r="SGL18" s="535"/>
      <c r="SGM18" s="535"/>
      <c r="SGN18" s="535"/>
      <c r="SGO18" s="535"/>
      <c r="SGP18" s="535"/>
      <c r="SGQ18" s="535"/>
      <c r="SGR18" s="535"/>
      <c r="SGS18" s="535"/>
      <c r="SGT18" s="535"/>
      <c r="SGU18" s="535"/>
      <c r="SGV18" s="535"/>
      <c r="SGW18" s="535"/>
      <c r="SGX18" s="535"/>
      <c r="SGY18" s="535"/>
      <c r="SGZ18" s="535"/>
      <c r="SHA18" s="535"/>
      <c r="SHB18" s="535"/>
      <c r="SHC18" s="535"/>
      <c r="SHD18" s="535"/>
      <c r="SHE18" s="535"/>
      <c r="SHF18" s="535"/>
      <c r="SHG18" s="535"/>
      <c r="SHH18" s="535"/>
      <c r="SHI18" s="535"/>
      <c r="SHJ18" s="535"/>
      <c r="SHK18" s="535"/>
      <c r="SHL18" s="535"/>
      <c r="SHM18" s="535"/>
      <c r="SHN18" s="535"/>
      <c r="SHO18" s="535"/>
      <c r="SHP18" s="535"/>
      <c r="SHQ18" s="535"/>
      <c r="SHR18" s="535"/>
      <c r="SHS18" s="535"/>
      <c r="SHT18" s="535"/>
      <c r="SHU18" s="535"/>
      <c r="SHV18" s="535"/>
      <c r="SHW18" s="535"/>
      <c r="SHX18" s="535"/>
      <c r="SHY18" s="535"/>
      <c r="SHZ18" s="535"/>
      <c r="SIA18" s="535"/>
      <c r="SIB18" s="535"/>
      <c r="SIC18" s="535"/>
      <c r="SID18" s="535"/>
      <c r="SIE18" s="535"/>
      <c r="SIF18" s="535"/>
      <c r="SIG18" s="535"/>
      <c r="SIH18" s="535"/>
      <c r="SII18" s="535"/>
      <c r="SIJ18" s="535"/>
      <c r="SIK18" s="535"/>
      <c r="SIL18" s="535"/>
      <c r="SIM18" s="535"/>
      <c r="SIN18" s="535"/>
      <c r="SIO18" s="535"/>
      <c r="SIP18" s="535"/>
      <c r="SIQ18" s="535"/>
      <c r="SIR18" s="535"/>
      <c r="SIS18" s="535"/>
      <c r="SIT18" s="535"/>
      <c r="SIU18" s="535"/>
      <c r="SIV18" s="535"/>
      <c r="SIW18" s="535"/>
      <c r="SIX18" s="535"/>
      <c r="SIY18" s="535"/>
      <c r="SIZ18" s="535"/>
      <c r="SJA18" s="535"/>
      <c r="SJB18" s="535"/>
      <c r="SJC18" s="535"/>
      <c r="SJD18" s="535"/>
      <c r="SJE18" s="535"/>
      <c r="SJF18" s="535"/>
      <c r="SJG18" s="535"/>
      <c r="SJH18" s="535"/>
      <c r="SJI18" s="535"/>
      <c r="SJJ18" s="535"/>
      <c r="SJK18" s="535"/>
      <c r="SJL18" s="535"/>
      <c r="SJM18" s="535"/>
      <c r="SJN18" s="535"/>
      <c r="SJO18" s="535"/>
      <c r="SJP18" s="535"/>
      <c r="SJQ18" s="535"/>
      <c r="SJR18" s="535"/>
      <c r="SJS18" s="535"/>
      <c r="SJT18" s="535"/>
      <c r="SJU18" s="535"/>
      <c r="SJV18" s="535"/>
      <c r="SJW18" s="535"/>
      <c r="SJX18" s="535"/>
      <c r="SJY18" s="535"/>
      <c r="SJZ18" s="535"/>
      <c r="SKA18" s="535"/>
      <c r="SKB18" s="535"/>
      <c r="SKC18" s="535"/>
      <c r="SKD18" s="535"/>
      <c r="SKE18" s="535"/>
      <c r="SKF18" s="535"/>
      <c r="SKG18" s="535"/>
      <c r="SKH18" s="535"/>
      <c r="SKI18" s="535"/>
      <c r="SKJ18" s="535"/>
      <c r="SKK18" s="535"/>
      <c r="SKL18" s="535"/>
      <c r="SKM18" s="535"/>
      <c r="SKN18" s="535"/>
      <c r="SKO18" s="535"/>
      <c r="SKP18" s="535"/>
      <c r="SKQ18" s="535"/>
      <c r="SKR18" s="535"/>
      <c r="SKS18" s="535"/>
      <c r="SKT18" s="535"/>
      <c r="SKU18" s="535"/>
      <c r="SKV18" s="535"/>
      <c r="SKW18" s="535"/>
      <c r="SKX18" s="535"/>
      <c r="SKY18" s="535"/>
      <c r="SKZ18" s="535"/>
      <c r="SLA18" s="535"/>
      <c r="SLB18" s="535"/>
      <c r="SLC18" s="535"/>
      <c r="SLD18" s="535"/>
      <c r="SLE18" s="535"/>
      <c r="SLF18" s="535"/>
      <c r="SLG18" s="535"/>
      <c r="SLH18" s="535"/>
      <c r="SLI18" s="535"/>
      <c r="SLJ18" s="535"/>
      <c r="SLK18" s="535"/>
      <c r="SLL18" s="535"/>
      <c r="SLM18" s="535"/>
      <c r="SLN18" s="535"/>
      <c r="SLO18" s="535"/>
      <c r="SLP18" s="535"/>
      <c r="SLQ18" s="535"/>
      <c r="SLR18" s="535"/>
      <c r="SLS18" s="535"/>
      <c r="SLT18" s="535"/>
      <c r="SLU18" s="535"/>
      <c r="SLV18" s="535"/>
      <c r="SLW18" s="535"/>
      <c r="SLX18" s="535"/>
      <c r="SLY18" s="535"/>
      <c r="SLZ18" s="535"/>
      <c r="SMA18" s="535"/>
      <c r="SMB18" s="535"/>
      <c r="SMC18" s="535"/>
      <c r="SMD18" s="535"/>
      <c r="SME18" s="535"/>
      <c r="SMF18" s="535"/>
      <c r="SMG18" s="535"/>
      <c r="SMH18" s="535"/>
      <c r="SMI18" s="535"/>
      <c r="SMJ18" s="535"/>
      <c r="SMK18" s="535"/>
      <c r="SML18" s="535"/>
      <c r="SMM18" s="535"/>
      <c r="SMN18" s="535"/>
      <c r="SMO18" s="535"/>
      <c r="SMP18" s="535"/>
      <c r="SMQ18" s="535"/>
      <c r="SMR18" s="535"/>
      <c r="SMS18" s="535"/>
      <c r="SMT18" s="535"/>
      <c r="SMU18" s="535"/>
      <c r="SMV18" s="535"/>
      <c r="SMW18" s="535"/>
      <c r="SMX18" s="535"/>
      <c r="SMY18" s="535"/>
      <c r="SMZ18" s="535"/>
      <c r="SNA18" s="535"/>
      <c r="SNB18" s="535"/>
      <c r="SNC18" s="535"/>
      <c r="SND18" s="535"/>
      <c r="SNE18" s="535"/>
      <c r="SNF18" s="535"/>
      <c r="SNG18" s="535"/>
      <c r="SNH18" s="535"/>
      <c r="SNI18" s="535"/>
      <c r="SNJ18" s="535"/>
      <c r="SNK18" s="535"/>
      <c r="SNL18" s="535"/>
      <c r="SNM18" s="535"/>
      <c r="SNN18" s="535"/>
      <c r="SNO18" s="535"/>
      <c r="SNP18" s="535"/>
      <c r="SNQ18" s="535"/>
      <c r="SNR18" s="535"/>
      <c r="SNS18" s="535"/>
      <c r="SNT18" s="535"/>
      <c r="SNU18" s="535"/>
      <c r="SNV18" s="535"/>
      <c r="SNW18" s="535"/>
      <c r="SNX18" s="535"/>
      <c r="SNY18" s="535"/>
      <c r="SNZ18" s="535"/>
      <c r="SOA18" s="535"/>
      <c r="SOB18" s="535"/>
      <c r="SOC18" s="535"/>
      <c r="SOD18" s="535"/>
      <c r="SOE18" s="535"/>
      <c r="SOF18" s="535"/>
      <c r="SOG18" s="535"/>
      <c r="SOH18" s="535"/>
      <c r="SOI18" s="535"/>
      <c r="SOJ18" s="535"/>
      <c r="SOK18" s="535"/>
      <c r="SOL18" s="535"/>
      <c r="SOM18" s="535"/>
      <c r="SON18" s="535"/>
      <c r="SOO18" s="535"/>
      <c r="SOP18" s="535"/>
      <c r="SOQ18" s="535"/>
      <c r="SOR18" s="535"/>
      <c r="SOS18" s="535"/>
      <c r="SOT18" s="535"/>
      <c r="SOU18" s="535"/>
      <c r="SOV18" s="535"/>
      <c r="SOW18" s="535"/>
      <c r="SOX18" s="535"/>
      <c r="SOY18" s="535"/>
      <c r="SOZ18" s="535"/>
      <c r="SPA18" s="535"/>
      <c r="SPB18" s="535"/>
      <c r="SPC18" s="535"/>
      <c r="SPD18" s="535"/>
      <c r="SPE18" s="535"/>
      <c r="SPF18" s="535"/>
      <c r="SPG18" s="535"/>
      <c r="SPH18" s="535"/>
      <c r="SPI18" s="535"/>
      <c r="SPJ18" s="535"/>
      <c r="SPK18" s="535"/>
      <c r="SPL18" s="535"/>
      <c r="SPM18" s="535"/>
      <c r="SPN18" s="535"/>
      <c r="SPO18" s="535"/>
      <c r="SPP18" s="535"/>
      <c r="SPQ18" s="535"/>
      <c r="SPR18" s="535"/>
      <c r="SPS18" s="535"/>
      <c r="SPT18" s="535"/>
      <c r="SPU18" s="535"/>
      <c r="SPV18" s="535"/>
      <c r="SPW18" s="535"/>
      <c r="SPX18" s="535"/>
      <c r="SPY18" s="535"/>
      <c r="SPZ18" s="535"/>
      <c r="SQA18" s="535"/>
      <c r="SQB18" s="535"/>
      <c r="SQC18" s="535"/>
      <c r="SQD18" s="535"/>
      <c r="SQE18" s="535"/>
      <c r="SQF18" s="535"/>
      <c r="SQG18" s="535"/>
      <c r="SQH18" s="535"/>
      <c r="SQI18" s="535"/>
      <c r="SQJ18" s="535"/>
      <c r="SQK18" s="535"/>
      <c r="SQL18" s="535"/>
      <c r="SQM18" s="535"/>
      <c r="SQN18" s="535"/>
      <c r="SQO18" s="535"/>
      <c r="SQP18" s="535"/>
      <c r="SQQ18" s="535"/>
      <c r="SQR18" s="535"/>
      <c r="SQS18" s="535"/>
      <c r="SQT18" s="535"/>
      <c r="SQU18" s="535"/>
      <c r="SQV18" s="535"/>
      <c r="SQW18" s="535"/>
      <c r="SQX18" s="535"/>
      <c r="SQY18" s="535"/>
      <c r="SQZ18" s="535"/>
      <c r="SRA18" s="535"/>
      <c r="SRB18" s="535"/>
      <c r="SRC18" s="535"/>
      <c r="SRD18" s="535"/>
      <c r="SRE18" s="535"/>
      <c r="SRF18" s="535"/>
      <c r="SRG18" s="535"/>
      <c r="SRH18" s="535"/>
      <c r="SRI18" s="535"/>
      <c r="SRJ18" s="535"/>
      <c r="SRK18" s="535"/>
      <c r="SRL18" s="535"/>
      <c r="SRM18" s="535"/>
      <c r="SRN18" s="535"/>
      <c r="SRO18" s="535"/>
      <c r="SRP18" s="535"/>
      <c r="SRQ18" s="535"/>
      <c r="SRR18" s="535"/>
      <c r="SRS18" s="535"/>
      <c r="SRT18" s="535"/>
      <c r="SRU18" s="535"/>
      <c r="SRV18" s="535"/>
      <c r="SRW18" s="535"/>
      <c r="SRX18" s="535"/>
      <c r="SRY18" s="535"/>
      <c r="SRZ18" s="535"/>
      <c r="SSA18" s="535"/>
      <c r="SSB18" s="535"/>
      <c r="SSC18" s="535"/>
      <c r="SSD18" s="535"/>
      <c r="SSE18" s="535"/>
      <c r="SSF18" s="535"/>
      <c r="SSG18" s="535"/>
      <c r="SSH18" s="535"/>
      <c r="SSI18" s="535"/>
      <c r="SSJ18" s="535"/>
      <c r="SSK18" s="535"/>
      <c r="SSL18" s="535"/>
      <c r="SSM18" s="535"/>
      <c r="SSN18" s="535"/>
      <c r="SSO18" s="535"/>
      <c r="SSP18" s="535"/>
      <c r="SSQ18" s="535"/>
      <c r="SSR18" s="535"/>
      <c r="SSS18" s="535"/>
      <c r="SST18" s="535"/>
      <c r="SSU18" s="535"/>
      <c r="SSV18" s="535"/>
      <c r="SSW18" s="535"/>
      <c r="SSX18" s="535"/>
      <c r="SSY18" s="535"/>
      <c r="SSZ18" s="535"/>
      <c r="STA18" s="535"/>
      <c r="STB18" s="535"/>
      <c r="STC18" s="535"/>
      <c r="STD18" s="535"/>
      <c r="STE18" s="535"/>
      <c r="STF18" s="535"/>
      <c r="STG18" s="535"/>
      <c r="STH18" s="535"/>
      <c r="STI18" s="535"/>
      <c r="STJ18" s="535"/>
      <c r="STK18" s="535"/>
      <c r="STL18" s="535"/>
      <c r="STM18" s="535"/>
      <c r="STN18" s="535"/>
      <c r="STO18" s="535"/>
      <c r="STP18" s="535"/>
      <c r="STQ18" s="535"/>
      <c r="STR18" s="535"/>
      <c r="STS18" s="535"/>
      <c r="STT18" s="535"/>
      <c r="STU18" s="535"/>
      <c r="STV18" s="535"/>
      <c r="STW18" s="535"/>
      <c r="STX18" s="535"/>
      <c r="STY18" s="535"/>
      <c r="STZ18" s="535"/>
      <c r="SUA18" s="535"/>
      <c r="SUB18" s="535"/>
      <c r="SUC18" s="535"/>
      <c r="SUD18" s="535"/>
      <c r="SUE18" s="535"/>
      <c r="SUF18" s="535"/>
      <c r="SUG18" s="535"/>
      <c r="SUH18" s="535"/>
      <c r="SUI18" s="535"/>
      <c r="SUJ18" s="535"/>
      <c r="SUK18" s="535"/>
      <c r="SUL18" s="535"/>
      <c r="SUM18" s="535"/>
      <c r="SUN18" s="535"/>
      <c r="SUO18" s="535"/>
      <c r="SUP18" s="535"/>
      <c r="SUQ18" s="535"/>
      <c r="SUR18" s="535"/>
      <c r="SUS18" s="535"/>
      <c r="SUT18" s="535"/>
      <c r="SUU18" s="535"/>
      <c r="SUV18" s="535"/>
      <c r="SUW18" s="535"/>
      <c r="SUX18" s="535"/>
      <c r="SUY18" s="535"/>
      <c r="SUZ18" s="535"/>
      <c r="SVA18" s="535"/>
      <c r="SVB18" s="535"/>
      <c r="SVC18" s="535"/>
      <c r="SVD18" s="535"/>
      <c r="SVE18" s="535"/>
      <c r="SVF18" s="535"/>
      <c r="SVG18" s="535"/>
      <c r="SVH18" s="535"/>
      <c r="SVI18" s="535"/>
      <c r="SVJ18" s="535"/>
      <c r="SVK18" s="535"/>
      <c r="SVL18" s="535"/>
      <c r="SVM18" s="535"/>
      <c r="SVN18" s="535"/>
      <c r="SVO18" s="535"/>
      <c r="SVP18" s="535"/>
      <c r="SVQ18" s="535"/>
      <c r="SVR18" s="535"/>
      <c r="SVS18" s="535"/>
      <c r="SVT18" s="535"/>
      <c r="SVU18" s="535"/>
      <c r="SVV18" s="535"/>
      <c r="SVW18" s="535"/>
      <c r="SVX18" s="535"/>
      <c r="SVY18" s="535"/>
      <c r="SVZ18" s="535"/>
      <c r="SWA18" s="535"/>
      <c r="SWB18" s="535"/>
      <c r="SWC18" s="535"/>
      <c r="SWD18" s="535"/>
      <c r="SWE18" s="535"/>
      <c r="SWF18" s="535"/>
      <c r="SWG18" s="535"/>
      <c r="SWH18" s="535"/>
      <c r="SWI18" s="535"/>
      <c r="SWJ18" s="535"/>
      <c r="SWK18" s="535"/>
      <c r="SWL18" s="535"/>
      <c r="SWM18" s="535"/>
      <c r="SWN18" s="535"/>
      <c r="SWO18" s="535"/>
      <c r="SWP18" s="535"/>
      <c r="SWQ18" s="535"/>
      <c r="SWR18" s="535"/>
      <c r="SWS18" s="535"/>
      <c r="SWT18" s="535"/>
      <c r="SWU18" s="535"/>
      <c r="SWV18" s="535"/>
      <c r="SWW18" s="535"/>
      <c r="SWX18" s="535"/>
      <c r="SWY18" s="535"/>
      <c r="SWZ18" s="535"/>
      <c r="SXA18" s="535"/>
      <c r="SXB18" s="535"/>
      <c r="SXC18" s="535"/>
      <c r="SXD18" s="535"/>
      <c r="SXE18" s="535"/>
      <c r="SXF18" s="535"/>
      <c r="SXG18" s="535"/>
      <c r="SXH18" s="535"/>
      <c r="SXI18" s="535"/>
      <c r="SXJ18" s="535"/>
      <c r="SXK18" s="535"/>
      <c r="SXL18" s="535"/>
      <c r="SXM18" s="535"/>
      <c r="SXN18" s="535"/>
      <c r="SXO18" s="535"/>
      <c r="SXP18" s="535"/>
      <c r="SXQ18" s="535"/>
      <c r="SXR18" s="535"/>
      <c r="SXS18" s="535"/>
      <c r="SXT18" s="535"/>
      <c r="SXU18" s="535"/>
      <c r="SXV18" s="535"/>
      <c r="SXW18" s="535"/>
      <c r="SXX18" s="535"/>
      <c r="SXY18" s="535"/>
      <c r="SXZ18" s="535"/>
      <c r="SYA18" s="535"/>
      <c r="SYB18" s="535"/>
      <c r="SYC18" s="535"/>
      <c r="SYD18" s="535"/>
      <c r="SYE18" s="535"/>
      <c r="SYF18" s="535"/>
      <c r="SYG18" s="535"/>
      <c r="SYH18" s="535"/>
      <c r="SYI18" s="535"/>
      <c r="SYJ18" s="535"/>
      <c r="SYK18" s="535"/>
      <c r="SYL18" s="535"/>
      <c r="SYM18" s="535"/>
      <c r="SYN18" s="535"/>
      <c r="SYO18" s="535"/>
      <c r="SYP18" s="535"/>
      <c r="SYQ18" s="535"/>
      <c r="SYR18" s="535"/>
      <c r="SYS18" s="535"/>
      <c r="SYT18" s="535"/>
      <c r="SYU18" s="535"/>
      <c r="SYV18" s="535"/>
      <c r="SYW18" s="535"/>
      <c r="SYX18" s="535"/>
      <c r="SYY18" s="535"/>
      <c r="SYZ18" s="535"/>
      <c r="SZA18" s="535"/>
      <c r="SZB18" s="535"/>
      <c r="SZC18" s="535"/>
      <c r="SZD18" s="535"/>
      <c r="SZE18" s="535"/>
      <c r="SZF18" s="535"/>
      <c r="SZG18" s="535"/>
      <c r="SZH18" s="535"/>
      <c r="SZI18" s="535"/>
      <c r="SZJ18" s="535"/>
      <c r="SZK18" s="535"/>
      <c r="SZL18" s="535"/>
      <c r="SZM18" s="535"/>
      <c r="SZN18" s="535"/>
      <c r="SZO18" s="535"/>
      <c r="SZP18" s="535"/>
      <c r="SZQ18" s="535"/>
      <c r="SZR18" s="535"/>
      <c r="SZS18" s="535"/>
      <c r="SZT18" s="535"/>
      <c r="SZU18" s="535"/>
      <c r="SZV18" s="535"/>
      <c r="SZW18" s="535"/>
      <c r="SZX18" s="535"/>
      <c r="SZY18" s="535"/>
      <c r="SZZ18" s="535"/>
      <c r="TAA18" s="535"/>
      <c r="TAB18" s="535"/>
      <c r="TAC18" s="535"/>
      <c r="TAD18" s="535"/>
      <c r="TAE18" s="535"/>
      <c r="TAF18" s="535"/>
      <c r="TAG18" s="535"/>
      <c r="TAH18" s="535"/>
      <c r="TAI18" s="535"/>
      <c r="TAJ18" s="535"/>
      <c r="TAK18" s="535"/>
      <c r="TAL18" s="535"/>
      <c r="TAM18" s="535"/>
      <c r="TAN18" s="535"/>
      <c r="TAO18" s="535"/>
      <c r="TAP18" s="535"/>
      <c r="TAQ18" s="535"/>
      <c r="TAR18" s="535"/>
      <c r="TAS18" s="535"/>
      <c r="TAT18" s="535"/>
      <c r="TAU18" s="535"/>
      <c r="TAV18" s="535"/>
      <c r="TAW18" s="535"/>
      <c r="TAX18" s="535"/>
      <c r="TAY18" s="535"/>
      <c r="TAZ18" s="535"/>
      <c r="TBA18" s="535"/>
      <c r="TBB18" s="535"/>
      <c r="TBC18" s="535"/>
      <c r="TBD18" s="535"/>
      <c r="TBE18" s="535"/>
      <c r="TBF18" s="535"/>
      <c r="TBG18" s="535"/>
      <c r="TBH18" s="535"/>
      <c r="TBI18" s="535"/>
      <c r="TBJ18" s="535"/>
      <c r="TBK18" s="535"/>
      <c r="TBL18" s="535"/>
      <c r="TBM18" s="535"/>
      <c r="TBN18" s="535"/>
      <c r="TBO18" s="535"/>
      <c r="TBP18" s="535"/>
      <c r="TBQ18" s="535"/>
      <c r="TBR18" s="535"/>
      <c r="TBS18" s="535"/>
      <c r="TBT18" s="535"/>
      <c r="TBU18" s="535"/>
      <c r="TBV18" s="535"/>
      <c r="TBW18" s="535"/>
      <c r="TBX18" s="535"/>
      <c r="TBY18" s="535"/>
      <c r="TBZ18" s="535"/>
      <c r="TCA18" s="535"/>
      <c r="TCB18" s="535"/>
      <c r="TCC18" s="535"/>
      <c r="TCD18" s="535"/>
      <c r="TCE18" s="535"/>
      <c r="TCF18" s="535"/>
      <c r="TCG18" s="535"/>
      <c r="TCH18" s="535"/>
      <c r="TCI18" s="535"/>
      <c r="TCJ18" s="535"/>
      <c r="TCK18" s="535"/>
      <c r="TCL18" s="535"/>
      <c r="TCM18" s="535"/>
      <c r="TCN18" s="535"/>
      <c r="TCO18" s="535"/>
      <c r="TCP18" s="535"/>
      <c r="TCQ18" s="535"/>
      <c r="TCR18" s="535"/>
      <c r="TCS18" s="535"/>
      <c r="TCT18" s="535"/>
      <c r="TCU18" s="535"/>
      <c r="TCV18" s="535"/>
      <c r="TCW18" s="535"/>
      <c r="TCX18" s="535"/>
      <c r="TCY18" s="535"/>
      <c r="TCZ18" s="535"/>
      <c r="TDA18" s="535"/>
      <c r="TDB18" s="535"/>
      <c r="TDC18" s="535"/>
      <c r="TDD18" s="535"/>
      <c r="TDE18" s="535"/>
      <c r="TDF18" s="535"/>
      <c r="TDG18" s="535"/>
      <c r="TDH18" s="535"/>
      <c r="TDI18" s="535"/>
      <c r="TDJ18" s="535"/>
      <c r="TDK18" s="535"/>
      <c r="TDL18" s="535"/>
      <c r="TDM18" s="535"/>
      <c r="TDN18" s="535"/>
      <c r="TDO18" s="535"/>
      <c r="TDP18" s="535"/>
      <c r="TDQ18" s="535"/>
      <c r="TDR18" s="535"/>
      <c r="TDS18" s="535"/>
      <c r="TDT18" s="535"/>
      <c r="TDU18" s="535"/>
      <c r="TDV18" s="535"/>
      <c r="TDW18" s="535"/>
      <c r="TDX18" s="535"/>
      <c r="TDY18" s="535"/>
      <c r="TDZ18" s="535"/>
      <c r="TEA18" s="535"/>
      <c r="TEB18" s="535"/>
      <c r="TEC18" s="535"/>
      <c r="TED18" s="535"/>
      <c r="TEE18" s="535"/>
      <c r="TEF18" s="535"/>
      <c r="TEG18" s="535"/>
      <c r="TEH18" s="535"/>
      <c r="TEI18" s="535"/>
      <c r="TEJ18" s="535"/>
      <c r="TEK18" s="535"/>
      <c r="TEL18" s="535"/>
      <c r="TEM18" s="535"/>
      <c r="TEN18" s="535"/>
      <c r="TEO18" s="535"/>
      <c r="TEP18" s="535"/>
      <c r="TEQ18" s="535"/>
      <c r="TER18" s="535"/>
      <c r="TES18" s="535"/>
      <c r="TET18" s="535"/>
      <c r="TEU18" s="535"/>
      <c r="TEV18" s="535"/>
      <c r="TEW18" s="535"/>
      <c r="TEX18" s="535"/>
      <c r="TEY18" s="535"/>
      <c r="TEZ18" s="535"/>
      <c r="TFA18" s="535"/>
      <c r="TFB18" s="535"/>
      <c r="TFC18" s="535"/>
      <c r="TFD18" s="535"/>
      <c r="TFE18" s="535"/>
      <c r="TFF18" s="535"/>
      <c r="TFG18" s="535"/>
      <c r="TFH18" s="535"/>
      <c r="TFI18" s="535"/>
      <c r="TFJ18" s="535"/>
      <c r="TFK18" s="535"/>
      <c r="TFL18" s="535"/>
      <c r="TFM18" s="535"/>
      <c r="TFN18" s="535"/>
      <c r="TFO18" s="535"/>
      <c r="TFP18" s="535"/>
      <c r="TFQ18" s="535"/>
      <c r="TFR18" s="535"/>
      <c r="TFS18" s="535"/>
      <c r="TFT18" s="535"/>
      <c r="TFU18" s="535"/>
      <c r="TFV18" s="535"/>
      <c r="TFW18" s="535"/>
      <c r="TFX18" s="535"/>
      <c r="TFY18" s="535"/>
      <c r="TFZ18" s="535"/>
      <c r="TGA18" s="535"/>
      <c r="TGB18" s="535"/>
      <c r="TGC18" s="535"/>
      <c r="TGD18" s="535"/>
      <c r="TGE18" s="535"/>
      <c r="TGF18" s="535"/>
      <c r="TGG18" s="535"/>
      <c r="TGH18" s="535"/>
      <c r="TGI18" s="535"/>
      <c r="TGJ18" s="535"/>
      <c r="TGK18" s="535"/>
      <c r="TGL18" s="535"/>
      <c r="TGM18" s="535"/>
      <c r="TGN18" s="535"/>
      <c r="TGO18" s="535"/>
      <c r="TGP18" s="535"/>
      <c r="TGQ18" s="535"/>
      <c r="TGR18" s="535"/>
      <c r="TGS18" s="535"/>
      <c r="TGT18" s="535"/>
      <c r="TGU18" s="535"/>
      <c r="TGV18" s="535"/>
      <c r="TGW18" s="535"/>
      <c r="TGX18" s="535"/>
      <c r="TGY18" s="535"/>
      <c r="TGZ18" s="535"/>
      <c r="THA18" s="535"/>
      <c r="THB18" s="535"/>
      <c r="THC18" s="535"/>
      <c r="THD18" s="535"/>
      <c r="THE18" s="535"/>
      <c r="THF18" s="535"/>
      <c r="THG18" s="535"/>
      <c r="THH18" s="535"/>
      <c r="THI18" s="535"/>
      <c r="THJ18" s="535"/>
      <c r="THK18" s="535"/>
      <c r="THL18" s="535"/>
      <c r="THM18" s="535"/>
      <c r="THN18" s="535"/>
      <c r="THO18" s="535"/>
      <c r="THP18" s="535"/>
      <c r="THQ18" s="535"/>
      <c r="THR18" s="535"/>
      <c r="THS18" s="535"/>
      <c r="THT18" s="535"/>
      <c r="THU18" s="535"/>
      <c r="THV18" s="535"/>
      <c r="THW18" s="535"/>
      <c r="THX18" s="535"/>
      <c r="THY18" s="535"/>
      <c r="THZ18" s="535"/>
      <c r="TIA18" s="535"/>
      <c r="TIB18" s="535"/>
      <c r="TIC18" s="535"/>
      <c r="TID18" s="535"/>
      <c r="TIE18" s="535"/>
      <c r="TIF18" s="535"/>
      <c r="TIG18" s="535"/>
      <c r="TIH18" s="535"/>
      <c r="TII18" s="535"/>
      <c r="TIJ18" s="535"/>
      <c r="TIK18" s="535"/>
      <c r="TIL18" s="535"/>
      <c r="TIM18" s="535"/>
      <c r="TIN18" s="535"/>
      <c r="TIO18" s="535"/>
      <c r="TIP18" s="535"/>
      <c r="TIQ18" s="535"/>
      <c r="TIR18" s="535"/>
      <c r="TIS18" s="535"/>
      <c r="TIT18" s="535"/>
      <c r="TIU18" s="535"/>
      <c r="TIV18" s="535"/>
      <c r="TIW18" s="535"/>
      <c r="TIX18" s="535"/>
      <c r="TIY18" s="535"/>
      <c r="TIZ18" s="535"/>
      <c r="TJA18" s="535"/>
      <c r="TJB18" s="535"/>
      <c r="TJC18" s="535"/>
      <c r="TJD18" s="535"/>
      <c r="TJE18" s="535"/>
      <c r="TJF18" s="535"/>
      <c r="TJG18" s="535"/>
      <c r="TJH18" s="535"/>
      <c r="TJI18" s="535"/>
      <c r="TJJ18" s="535"/>
      <c r="TJK18" s="535"/>
      <c r="TJL18" s="535"/>
      <c r="TJM18" s="535"/>
      <c r="TJN18" s="535"/>
      <c r="TJO18" s="535"/>
      <c r="TJP18" s="535"/>
      <c r="TJQ18" s="535"/>
      <c r="TJR18" s="535"/>
      <c r="TJS18" s="535"/>
      <c r="TJT18" s="535"/>
      <c r="TJU18" s="535"/>
      <c r="TJV18" s="535"/>
      <c r="TJW18" s="535"/>
      <c r="TJX18" s="535"/>
      <c r="TJY18" s="535"/>
      <c r="TJZ18" s="535"/>
      <c r="TKA18" s="535"/>
      <c r="TKB18" s="535"/>
      <c r="TKC18" s="535"/>
      <c r="TKD18" s="535"/>
      <c r="TKE18" s="535"/>
      <c r="TKF18" s="535"/>
      <c r="TKG18" s="535"/>
      <c r="TKH18" s="535"/>
      <c r="TKI18" s="535"/>
      <c r="TKJ18" s="535"/>
      <c r="TKK18" s="535"/>
      <c r="TKL18" s="535"/>
      <c r="TKM18" s="535"/>
      <c r="TKN18" s="535"/>
      <c r="TKO18" s="535"/>
      <c r="TKP18" s="535"/>
      <c r="TKQ18" s="535"/>
      <c r="TKR18" s="535"/>
      <c r="TKS18" s="535"/>
      <c r="TKT18" s="535"/>
      <c r="TKU18" s="535"/>
      <c r="TKV18" s="535"/>
      <c r="TKW18" s="535"/>
      <c r="TKX18" s="535"/>
      <c r="TKY18" s="535"/>
      <c r="TKZ18" s="535"/>
      <c r="TLA18" s="535"/>
      <c r="TLB18" s="535"/>
      <c r="TLC18" s="535"/>
      <c r="TLD18" s="535"/>
      <c r="TLE18" s="535"/>
      <c r="TLF18" s="535"/>
      <c r="TLG18" s="535"/>
      <c r="TLH18" s="535"/>
      <c r="TLI18" s="535"/>
      <c r="TLJ18" s="535"/>
      <c r="TLK18" s="535"/>
      <c r="TLL18" s="535"/>
      <c r="TLM18" s="535"/>
      <c r="TLN18" s="535"/>
      <c r="TLO18" s="535"/>
      <c r="TLP18" s="535"/>
      <c r="TLQ18" s="535"/>
      <c r="TLR18" s="535"/>
      <c r="TLS18" s="535"/>
      <c r="TLT18" s="535"/>
      <c r="TLU18" s="535"/>
      <c r="TLV18" s="535"/>
      <c r="TLW18" s="535"/>
      <c r="TLX18" s="535"/>
      <c r="TLY18" s="535"/>
      <c r="TLZ18" s="535"/>
      <c r="TMA18" s="535"/>
      <c r="TMB18" s="535"/>
      <c r="TMC18" s="535"/>
      <c r="TMD18" s="535"/>
      <c r="TME18" s="535"/>
      <c r="TMF18" s="535"/>
      <c r="TMG18" s="535"/>
      <c r="TMH18" s="535"/>
      <c r="TMI18" s="535"/>
      <c r="TMJ18" s="535"/>
      <c r="TMK18" s="535"/>
      <c r="TML18" s="535"/>
      <c r="TMM18" s="535"/>
      <c r="TMN18" s="535"/>
      <c r="TMO18" s="535"/>
      <c r="TMP18" s="535"/>
      <c r="TMQ18" s="535"/>
      <c r="TMR18" s="535"/>
      <c r="TMS18" s="535"/>
      <c r="TMT18" s="535"/>
      <c r="TMU18" s="535"/>
      <c r="TMV18" s="535"/>
      <c r="TMW18" s="535"/>
      <c r="TMX18" s="535"/>
      <c r="TMY18" s="535"/>
      <c r="TMZ18" s="535"/>
      <c r="TNA18" s="535"/>
      <c r="TNB18" s="535"/>
      <c r="TNC18" s="535"/>
      <c r="TND18" s="535"/>
      <c r="TNE18" s="535"/>
      <c r="TNF18" s="535"/>
      <c r="TNG18" s="535"/>
      <c r="TNH18" s="535"/>
      <c r="TNI18" s="535"/>
      <c r="TNJ18" s="535"/>
      <c r="TNK18" s="535"/>
      <c r="TNL18" s="535"/>
      <c r="TNM18" s="535"/>
      <c r="TNN18" s="535"/>
      <c r="TNO18" s="535"/>
      <c r="TNP18" s="535"/>
      <c r="TNQ18" s="535"/>
      <c r="TNR18" s="535"/>
      <c r="TNS18" s="535"/>
      <c r="TNT18" s="535"/>
      <c r="TNU18" s="535"/>
      <c r="TNV18" s="535"/>
      <c r="TNW18" s="535"/>
      <c r="TNX18" s="535"/>
      <c r="TNY18" s="535"/>
      <c r="TNZ18" s="535"/>
      <c r="TOA18" s="535"/>
      <c r="TOB18" s="535"/>
      <c r="TOC18" s="535"/>
      <c r="TOD18" s="535"/>
      <c r="TOE18" s="535"/>
      <c r="TOF18" s="535"/>
      <c r="TOG18" s="535"/>
      <c r="TOH18" s="535"/>
      <c r="TOI18" s="535"/>
      <c r="TOJ18" s="535"/>
      <c r="TOK18" s="535"/>
      <c r="TOL18" s="535"/>
      <c r="TOM18" s="535"/>
      <c r="TON18" s="535"/>
      <c r="TOO18" s="535"/>
      <c r="TOP18" s="535"/>
      <c r="TOQ18" s="535"/>
      <c r="TOR18" s="535"/>
      <c r="TOS18" s="535"/>
      <c r="TOT18" s="535"/>
      <c r="TOU18" s="535"/>
      <c r="TOV18" s="535"/>
      <c r="TOW18" s="535"/>
      <c r="TOX18" s="535"/>
      <c r="TOY18" s="535"/>
      <c r="TOZ18" s="535"/>
      <c r="TPA18" s="535"/>
      <c r="TPB18" s="535"/>
      <c r="TPC18" s="535"/>
      <c r="TPD18" s="535"/>
      <c r="TPE18" s="535"/>
      <c r="TPF18" s="535"/>
      <c r="TPG18" s="535"/>
      <c r="TPH18" s="535"/>
      <c r="TPI18" s="535"/>
      <c r="TPJ18" s="535"/>
      <c r="TPK18" s="535"/>
      <c r="TPL18" s="535"/>
      <c r="TPM18" s="535"/>
      <c r="TPN18" s="535"/>
      <c r="TPO18" s="535"/>
      <c r="TPP18" s="535"/>
      <c r="TPQ18" s="535"/>
      <c r="TPR18" s="535"/>
      <c r="TPS18" s="535"/>
      <c r="TPT18" s="535"/>
      <c r="TPU18" s="535"/>
      <c r="TPV18" s="535"/>
      <c r="TPW18" s="535"/>
      <c r="TPX18" s="535"/>
      <c r="TPY18" s="535"/>
      <c r="TPZ18" s="535"/>
      <c r="TQA18" s="535"/>
      <c r="TQB18" s="535"/>
      <c r="TQC18" s="535"/>
      <c r="TQD18" s="535"/>
      <c r="TQE18" s="535"/>
      <c r="TQF18" s="535"/>
      <c r="TQG18" s="535"/>
      <c r="TQH18" s="535"/>
      <c r="TQI18" s="535"/>
      <c r="TQJ18" s="535"/>
      <c r="TQK18" s="535"/>
      <c r="TQL18" s="535"/>
      <c r="TQM18" s="535"/>
      <c r="TQN18" s="535"/>
      <c r="TQO18" s="535"/>
      <c r="TQP18" s="535"/>
      <c r="TQQ18" s="535"/>
      <c r="TQR18" s="535"/>
      <c r="TQS18" s="535"/>
      <c r="TQT18" s="535"/>
      <c r="TQU18" s="535"/>
      <c r="TQV18" s="535"/>
      <c r="TQW18" s="535"/>
      <c r="TQX18" s="535"/>
      <c r="TQY18" s="535"/>
      <c r="TQZ18" s="535"/>
      <c r="TRA18" s="535"/>
      <c r="TRB18" s="535"/>
      <c r="TRC18" s="535"/>
      <c r="TRD18" s="535"/>
      <c r="TRE18" s="535"/>
      <c r="TRF18" s="535"/>
      <c r="TRG18" s="535"/>
      <c r="TRH18" s="535"/>
      <c r="TRI18" s="535"/>
      <c r="TRJ18" s="535"/>
      <c r="TRK18" s="535"/>
      <c r="TRL18" s="535"/>
      <c r="TRM18" s="535"/>
      <c r="TRN18" s="535"/>
      <c r="TRO18" s="535"/>
      <c r="TRP18" s="535"/>
      <c r="TRQ18" s="535"/>
      <c r="TRR18" s="535"/>
      <c r="TRS18" s="535"/>
      <c r="TRT18" s="535"/>
      <c r="TRU18" s="535"/>
      <c r="TRV18" s="535"/>
      <c r="TRW18" s="535"/>
      <c r="TRX18" s="535"/>
      <c r="TRY18" s="535"/>
      <c r="TRZ18" s="535"/>
      <c r="TSA18" s="535"/>
      <c r="TSB18" s="535"/>
      <c r="TSC18" s="535"/>
      <c r="TSD18" s="535"/>
      <c r="TSE18" s="535"/>
      <c r="TSF18" s="535"/>
      <c r="TSG18" s="535"/>
      <c r="TSH18" s="535"/>
      <c r="TSI18" s="535"/>
      <c r="TSJ18" s="535"/>
      <c r="TSK18" s="535"/>
      <c r="TSL18" s="535"/>
      <c r="TSM18" s="535"/>
      <c r="TSN18" s="535"/>
      <c r="TSO18" s="535"/>
      <c r="TSP18" s="535"/>
      <c r="TSQ18" s="535"/>
      <c r="TSR18" s="535"/>
      <c r="TSS18" s="535"/>
      <c r="TST18" s="535"/>
      <c r="TSU18" s="535"/>
      <c r="TSV18" s="535"/>
      <c r="TSW18" s="535"/>
      <c r="TSX18" s="535"/>
      <c r="TSY18" s="535"/>
      <c r="TSZ18" s="535"/>
      <c r="TTA18" s="535"/>
      <c r="TTB18" s="535"/>
      <c r="TTC18" s="535"/>
      <c r="TTD18" s="535"/>
      <c r="TTE18" s="535"/>
      <c r="TTF18" s="535"/>
      <c r="TTG18" s="535"/>
      <c r="TTH18" s="535"/>
      <c r="TTI18" s="535"/>
      <c r="TTJ18" s="535"/>
      <c r="TTK18" s="535"/>
      <c r="TTL18" s="535"/>
      <c r="TTM18" s="535"/>
      <c r="TTN18" s="535"/>
      <c r="TTO18" s="535"/>
      <c r="TTP18" s="535"/>
      <c r="TTQ18" s="535"/>
      <c r="TTR18" s="535"/>
      <c r="TTS18" s="535"/>
      <c r="TTT18" s="535"/>
      <c r="TTU18" s="535"/>
      <c r="TTV18" s="535"/>
      <c r="TTW18" s="535"/>
      <c r="TTX18" s="535"/>
      <c r="TTY18" s="535"/>
      <c r="TTZ18" s="535"/>
      <c r="TUA18" s="535"/>
      <c r="TUB18" s="535"/>
      <c r="TUC18" s="535"/>
      <c r="TUD18" s="535"/>
      <c r="TUE18" s="535"/>
      <c r="TUF18" s="535"/>
      <c r="TUG18" s="535"/>
      <c r="TUH18" s="535"/>
      <c r="TUI18" s="535"/>
      <c r="TUJ18" s="535"/>
      <c r="TUK18" s="535"/>
      <c r="TUL18" s="535"/>
      <c r="TUM18" s="535"/>
      <c r="TUN18" s="535"/>
      <c r="TUO18" s="535"/>
      <c r="TUP18" s="535"/>
      <c r="TUQ18" s="535"/>
      <c r="TUR18" s="535"/>
      <c r="TUS18" s="535"/>
      <c r="TUT18" s="535"/>
      <c r="TUU18" s="535"/>
      <c r="TUV18" s="535"/>
      <c r="TUW18" s="535"/>
      <c r="TUX18" s="535"/>
      <c r="TUY18" s="535"/>
      <c r="TUZ18" s="535"/>
      <c r="TVA18" s="535"/>
      <c r="TVB18" s="535"/>
      <c r="TVC18" s="535"/>
      <c r="TVD18" s="535"/>
      <c r="TVE18" s="535"/>
      <c r="TVF18" s="535"/>
      <c r="TVG18" s="535"/>
      <c r="TVH18" s="535"/>
      <c r="TVI18" s="535"/>
      <c r="TVJ18" s="535"/>
      <c r="TVK18" s="535"/>
      <c r="TVL18" s="535"/>
      <c r="TVM18" s="535"/>
      <c r="TVN18" s="535"/>
      <c r="TVO18" s="535"/>
      <c r="TVP18" s="535"/>
      <c r="TVQ18" s="535"/>
      <c r="TVR18" s="535"/>
      <c r="TVS18" s="535"/>
      <c r="TVT18" s="535"/>
      <c r="TVU18" s="535"/>
      <c r="TVV18" s="535"/>
      <c r="TVW18" s="535"/>
      <c r="TVX18" s="535"/>
      <c r="TVY18" s="535"/>
      <c r="TVZ18" s="535"/>
      <c r="TWA18" s="535"/>
      <c r="TWB18" s="535"/>
      <c r="TWC18" s="535"/>
      <c r="TWD18" s="535"/>
      <c r="TWE18" s="535"/>
      <c r="TWF18" s="535"/>
      <c r="TWG18" s="535"/>
      <c r="TWH18" s="535"/>
      <c r="TWI18" s="535"/>
      <c r="TWJ18" s="535"/>
      <c r="TWK18" s="535"/>
      <c r="TWL18" s="535"/>
      <c r="TWM18" s="535"/>
      <c r="TWN18" s="535"/>
      <c r="TWO18" s="535"/>
      <c r="TWP18" s="535"/>
      <c r="TWQ18" s="535"/>
      <c r="TWR18" s="535"/>
      <c r="TWS18" s="535"/>
      <c r="TWT18" s="535"/>
      <c r="TWU18" s="535"/>
      <c r="TWV18" s="535"/>
      <c r="TWW18" s="535"/>
      <c r="TWX18" s="535"/>
      <c r="TWY18" s="535"/>
      <c r="TWZ18" s="535"/>
      <c r="TXA18" s="535"/>
      <c r="TXB18" s="535"/>
      <c r="TXC18" s="535"/>
      <c r="TXD18" s="535"/>
      <c r="TXE18" s="535"/>
      <c r="TXF18" s="535"/>
      <c r="TXG18" s="535"/>
      <c r="TXH18" s="535"/>
      <c r="TXI18" s="535"/>
      <c r="TXJ18" s="535"/>
      <c r="TXK18" s="535"/>
      <c r="TXL18" s="535"/>
      <c r="TXM18" s="535"/>
      <c r="TXN18" s="535"/>
      <c r="TXO18" s="535"/>
      <c r="TXP18" s="535"/>
      <c r="TXQ18" s="535"/>
      <c r="TXR18" s="535"/>
      <c r="TXS18" s="535"/>
      <c r="TXT18" s="535"/>
      <c r="TXU18" s="535"/>
      <c r="TXV18" s="535"/>
      <c r="TXW18" s="535"/>
      <c r="TXX18" s="535"/>
      <c r="TXY18" s="535"/>
      <c r="TXZ18" s="535"/>
      <c r="TYA18" s="535"/>
      <c r="TYB18" s="535"/>
      <c r="TYC18" s="535"/>
      <c r="TYD18" s="535"/>
      <c r="TYE18" s="535"/>
      <c r="TYF18" s="535"/>
      <c r="TYG18" s="535"/>
      <c r="TYH18" s="535"/>
      <c r="TYI18" s="535"/>
      <c r="TYJ18" s="535"/>
      <c r="TYK18" s="535"/>
      <c r="TYL18" s="535"/>
      <c r="TYM18" s="535"/>
      <c r="TYN18" s="535"/>
      <c r="TYO18" s="535"/>
      <c r="TYP18" s="535"/>
      <c r="TYQ18" s="535"/>
      <c r="TYR18" s="535"/>
      <c r="TYS18" s="535"/>
      <c r="TYT18" s="535"/>
      <c r="TYU18" s="535"/>
      <c r="TYV18" s="535"/>
      <c r="TYW18" s="535"/>
      <c r="TYX18" s="535"/>
      <c r="TYY18" s="535"/>
      <c r="TYZ18" s="535"/>
      <c r="TZA18" s="535"/>
      <c r="TZB18" s="535"/>
      <c r="TZC18" s="535"/>
      <c r="TZD18" s="535"/>
      <c r="TZE18" s="535"/>
      <c r="TZF18" s="535"/>
      <c r="TZG18" s="535"/>
      <c r="TZH18" s="535"/>
      <c r="TZI18" s="535"/>
      <c r="TZJ18" s="535"/>
      <c r="TZK18" s="535"/>
      <c r="TZL18" s="535"/>
      <c r="TZM18" s="535"/>
      <c r="TZN18" s="535"/>
      <c r="TZO18" s="535"/>
      <c r="TZP18" s="535"/>
      <c r="TZQ18" s="535"/>
      <c r="TZR18" s="535"/>
      <c r="TZS18" s="535"/>
      <c r="TZT18" s="535"/>
      <c r="TZU18" s="535"/>
      <c r="TZV18" s="535"/>
      <c r="TZW18" s="535"/>
      <c r="TZX18" s="535"/>
      <c r="TZY18" s="535"/>
      <c r="TZZ18" s="535"/>
      <c r="UAA18" s="535"/>
      <c r="UAB18" s="535"/>
      <c r="UAC18" s="535"/>
      <c r="UAD18" s="535"/>
      <c r="UAE18" s="535"/>
      <c r="UAF18" s="535"/>
      <c r="UAG18" s="535"/>
      <c r="UAH18" s="535"/>
      <c r="UAI18" s="535"/>
      <c r="UAJ18" s="535"/>
      <c r="UAK18" s="535"/>
      <c r="UAL18" s="535"/>
      <c r="UAM18" s="535"/>
      <c r="UAN18" s="535"/>
      <c r="UAO18" s="535"/>
      <c r="UAP18" s="535"/>
      <c r="UAQ18" s="535"/>
      <c r="UAR18" s="535"/>
      <c r="UAS18" s="535"/>
      <c r="UAT18" s="535"/>
      <c r="UAU18" s="535"/>
      <c r="UAV18" s="535"/>
      <c r="UAW18" s="535"/>
      <c r="UAX18" s="535"/>
      <c r="UAY18" s="535"/>
      <c r="UAZ18" s="535"/>
      <c r="UBA18" s="535"/>
      <c r="UBB18" s="535"/>
      <c r="UBC18" s="535"/>
      <c r="UBD18" s="535"/>
      <c r="UBE18" s="535"/>
      <c r="UBF18" s="535"/>
      <c r="UBG18" s="535"/>
      <c r="UBH18" s="535"/>
      <c r="UBI18" s="535"/>
      <c r="UBJ18" s="535"/>
      <c r="UBK18" s="535"/>
      <c r="UBL18" s="535"/>
      <c r="UBM18" s="535"/>
      <c r="UBN18" s="535"/>
      <c r="UBO18" s="535"/>
      <c r="UBP18" s="535"/>
      <c r="UBQ18" s="535"/>
      <c r="UBR18" s="535"/>
      <c r="UBS18" s="535"/>
      <c r="UBT18" s="535"/>
      <c r="UBU18" s="535"/>
      <c r="UBV18" s="535"/>
      <c r="UBW18" s="535"/>
      <c r="UBX18" s="535"/>
      <c r="UBY18" s="535"/>
      <c r="UBZ18" s="535"/>
      <c r="UCA18" s="535"/>
      <c r="UCB18" s="535"/>
      <c r="UCC18" s="535"/>
      <c r="UCD18" s="535"/>
      <c r="UCE18" s="535"/>
      <c r="UCF18" s="535"/>
      <c r="UCG18" s="535"/>
      <c r="UCH18" s="535"/>
      <c r="UCI18" s="535"/>
      <c r="UCJ18" s="535"/>
      <c r="UCK18" s="535"/>
      <c r="UCL18" s="535"/>
      <c r="UCM18" s="535"/>
      <c r="UCN18" s="535"/>
      <c r="UCO18" s="535"/>
      <c r="UCP18" s="535"/>
      <c r="UCQ18" s="535"/>
      <c r="UCR18" s="535"/>
      <c r="UCS18" s="535"/>
      <c r="UCT18" s="535"/>
      <c r="UCU18" s="535"/>
      <c r="UCV18" s="535"/>
      <c r="UCW18" s="535"/>
      <c r="UCX18" s="535"/>
      <c r="UCY18" s="535"/>
      <c r="UCZ18" s="535"/>
      <c r="UDA18" s="535"/>
      <c r="UDB18" s="535"/>
      <c r="UDC18" s="535"/>
      <c r="UDD18" s="535"/>
      <c r="UDE18" s="535"/>
      <c r="UDF18" s="535"/>
      <c r="UDG18" s="535"/>
      <c r="UDH18" s="535"/>
      <c r="UDI18" s="535"/>
      <c r="UDJ18" s="535"/>
      <c r="UDK18" s="535"/>
      <c r="UDL18" s="535"/>
      <c r="UDM18" s="535"/>
      <c r="UDN18" s="535"/>
      <c r="UDO18" s="535"/>
      <c r="UDP18" s="535"/>
      <c r="UDQ18" s="535"/>
      <c r="UDR18" s="535"/>
      <c r="UDS18" s="535"/>
      <c r="UDT18" s="535"/>
      <c r="UDU18" s="535"/>
      <c r="UDV18" s="535"/>
      <c r="UDW18" s="535"/>
      <c r="UDX18" s="535"/>
      <c r="UDY18" s="535"/>
      <c r="UDZ18" s="535"/>
      <c r="UEA18" s="535"/>
      <c r="UEB18" s="535"/>
      <c r="UEC18" s="535"/>
      <c r="UED18" s="535"/>
      <c r="UEE18" s="535"/>
      <c r="UEF18" s="535"/>
      <c r="UEG18" s="535"/>
      <c r="UEH18" s="535"/>
      <c r="UEI18" s="535"/>
      <c r="UEJ18" s="535"/>
      <c r="UEK18" s="535"/>
      <c r="UEL18" s="535"/>
      <c r="UEM18" s="535"/>
      <c r="UEN18" s="535"/>
      <c r="UEO18" s="535"/>
      <c r="UEP18" s="535"/>
      <c r="UEQ18" s="535"/>
      <c r="UER18" s="535"/>
      <c r="UES18" s="535"/>
      <c r="UET18" s="535"/>
      <c r="UEU18" s="535"/>
      <c r="UEV18" s="535"/>
      <c r="UEW18" s="535"/>
      <c r="UEX18" s="535"/>
      <c r="UEY18" s="535"/>
      <c r="UEZ18" s="535"/>
      <c r="UFA18" s="535"/>
      <c r="UFB18" s="535"/>
      <c r="UFC18" s="535"/>
      <c r="UFD18" s="535"/>
      <c r="UFE18" s="535"/>
      <c r="UFF18" s="535"/>
      <c r="UFG18" s="535"/>
      <c r="UFH18" s="535"/>
      <c r="UFI18" s="535"/>
      <c r="UFJ18" s="535"/>
      <c r="UFK18" s="535"/>
      <c r="UFL18" s="535"/>
      <c r="UFM18" s="535"/>
      <c r="UFN18" s="535"/>
      <c r="UFO18" s="535"/>
      <c r="UFP18" s="535"/>
      <c r="UFQ18" s="535"/>
      <c r="UFR18" s="535"/>
      <c r="UFS18" s="535"/>
      <c r="UFT18" s="535"/>
      <c r="UFU18" s="535"/>
      <c r="UFV18" s="535"/>
      <c r="UFW18" s="535"/>
      <c r="UFX18" s="535"/>
      <c r="UFY18" s="535"/>
      <c r="UFZ18" s="535"/>
      <c r="UGA18" s="535"/>
      <c r="UGB18" s="535"/>
      <c r="UGC18" s="535"/>
      <c r="UGD18" s="535"/>
      <c r="UGE18" s="535"/>
      <c r="UGF18" s="535"/>
      <c r="UGG18" s="535"/>
      <c r="UGH18" s="535"/>
      <c r="UGI18" s="535"/>
      <c r="UGJ18" s="535"/>
      <c r="UGK18" s="535"/>
      <c r="UGL18" s="535"/>
      <c r="UGM18" s="535"/>
      <c r="UGN18" s="535"/>
      <c r="UGO18" s="535"/>
      <c r="UGP18" s="535"/>
      <c r="UGQ18" s="535"/>
      <c r="UGR18" s="535"/>
      <c r="UGS18" s="535"/>
      <c r="UGT18" s="535"/>
      <c r="UGU18" s="535"/>
      <c r="UGV18" s="535"/>
      <c r="UGW18" s="535"/>
      <c r="UGX18" s="535"/>
      <c r="UGY18" s="535"/>
      <c r="UGZ18" s="535"/>
      <c r="UHA18" s="535"/>
      <c r="UHB18" s="535"/>
      <c r="UHC18" s="535"/>
      <c r="UHD18" s="535"/>
      <c r="UHE18" s="535"/>
      <c r="UHF18" s="535"/>
      <c r="UHG18" s="535"/>
      <c r="UHH18" s="535"/>
      <c r="UHI18" s="535"/>
      <c r="UHJ18" s="535"/>
      <c r="UHK18" s="535"/>
      <c r="UHL18" s="535"/>
      <c r="UHM18" s="535"/>
      <c r="UHN18" s="535"/>
      <c r="UHO18" s="535"/>
      <c r="UHP18" s="535"/>
      <c r="UHQ18" s="535"/>
      <c r="UHR18" s="535"/>
      <c r="UHS18" s="535"/>
      <c r="UHT18" s="535"/>
      <c r="UHU18" s="535"/>
      <c r="UHV18" s="535"/>
      <c r="UHW18" s="535"/>
      <c r="UHX18" s="535"/>
      <c r="UHY18" s="535"/>
      <c r="UHZ18" s="535"/>
      <c r="UIA18" s="535"/>
      <c r="UIB18" s="535"/>
      <c r="UIC18" s="535"/>
      <c r="UID18" s="535"/>
      <c r="UIE18" s="535"/>
      <c r="UIF18" s="535"/>
      <c r="UIG18" s="535"/>
      <c r="UIH18" s="535"/>
      <c r="UII18" s="535"/>
      <c r="UIJ18" s="535"/>
      <c r="UIK18" s="535"/>
      <c r="UIL18" s="535"/>
      <c r="UIM18" s="535"/>
      <c r="UIN18" s="535"/>
      <c r="UIO18" s="535"/>
      <c r="UIP18" s="535"/>
      <c r="UIQ18" s="535"/>
      <c r="UIR18" s="535"/>
      <c r="UIS18" s="535"/>
      <c r="UIT18" s="535"/>
      <c r="UIU18" s="535"/>
      <c r="UIV18" s="535"/>
      <c r="UIW18" s="535"/>
      <c r="UIX18" s="535"/>
      <c r="UIY18" s="535"/>
      <c r="UIZ18" s="535"/>
      <c r="UJA18" s="535"/>
      <c r="UJB18" s="535"/>
      <c r="UJC18" s="535"/>
      <c r="UJD18" s="535"/>
      <c r="UJE18" s="535"/>
      <c r="UJF18" s="535"/>
      <c r="UJG18" s="535"/>
      <c r="UJH18" s="535"/>
      <c r="UJI18" s="535"/>
      <c r="UJJ18" s="535"/>
      <c r="UJK18" s="535"/>
      <c r="UJL18" s="535"/>
      <c r="UJM18" s="535"/>
      <c r="UJN18" s="535"/>
      <c r="UJO18" s="535"/>
      <c r="UJP18" s="535"/>
      <c r="UJQ18" s="535"/>
      <c r="UJR18" s="535"/>
      <c r="UJS18" s="535"/>
      <c r="UJT18" s="535"/>
      <c r="UJU18" s="535"/>
      <c r="UJV18" s="535"/>
      <c r="UJW18" s="535"/>
      <c r="UJX18" s="535"/>
      <c r="UJY18" s="535"/>
      <c r="UJZ18" s="535"/>
      <c r="UKA18" s="535"/>
      <c r="UKB18" s="535"/>
      <c r="UKC18" s="535"/>
      <c r="UKD18" s="535"/>
      <c r="UKE18" s="535"/>
      <c r="UKF18" s="535"/>
      <c r="UKG18" s="535"/>
      <c r="UKH18" s="535"/>
      <c r="UKI18" s="535"/>
      <c r="UKJ18" s="535"/>
      <c r="UKK18" s="535"/>
      <c r="UKL18" s="535"/>
      <c r="UKM18" s="535"/>
      <c r="UKN18" s="535"/>
      <c r="UKO18" s="535"/>
      <c r="UKP18" s="535"/>
      <c r="UKQ18" s="535"/>
      <c r="UKR18" s="535"/>
      <c r="UKS18" s="535"/>
      <c r="UKT18" s="535"/>
      <c r="UKU18" s="535"/>
      <c r="UKV18" s="535"/>
      <c r="UKW18" s="535"/>
      <c r="UKX18" s="535"/>
      <c r="UKY18" s="535"/>
      <c r="UKZ18" s="535"/>
      <c r="ULA18" s="535"/>
      <c r="ULB18" s="535"/>
      <c r="ULC18" s="535"/>
      <c r="ULD18" s="535"/>
      <c r="ULE18" s="535"/>
      <c r="ULF18" s="535"/>
      <c r="ULG18" s="535"/>
      <c r="ULH18" s="535"/>
      <c r="ULI18" s="535"/>
      <c r="ULJ18" s="535"/>
      <c r="ULK18" s="535"/>
      <c r="ULL18" s="535"/>
      <c r="ULM18" s="535"/>
      <c r="ULN18" s="535"/>
      <c r="ULO18" s="535"/>
      <c r="ULP18" s="535"/>
      <c r="ULQ18" s="535"/>
      <c r="ULR18" s="535"/>
      <c r="ULS18" s="535"/>
      <c r="ULT18" s="535"/>
      <c r="ULU18" s="535"/>
      <c r="ULV18" s="535"/>
      <c r="ULW18" s="535"/>
      <c r="ULX18" s="535"/>
      <c r="ULY18" s="535"/>
      <c r="ULZ18" s="535"/>
      <c r="UMA18" s="535"/>
      <c r="UMB18" s="535"/>
      <c r="UMC18" s="535"/>
      <c r="UMD18" s="535"/>
      <c r="UME18" s="535"/>
      <c r="UMF18" s="535"/>
      <c r="UMG18" s="535"/>
      <c r="UMH18" s="535"/>
      <c r="UMI18" s="535"/>
      <c r="UMJ18" s="535"/>
      <c r="UMK18" s="535"/>
      <c r="UML18" s="535"/>
      <c r="UMM18" s="535"/>
      <c r="UMN18" s="535"/>
      <c r="UMO18" s="535"/>
      <c r="UMP18" s="535"/>
      <c r="UMQ18" s="535"/>
      <c r="UMR18" s="535"/>
      <c r="UMS18" s="535"/>
      <c r="UMT18" s="535"/>
      <c r="UMU18" s="535"/>
      <c r="UMV18" s="535"/>
      <c r="UMW18" s="535"/>
      <c r="UMX18" s="535"/>
      <c r="UMY18" s="535"/>
      <c r="UMZ18" s="535"/>
      <c r="UNA18" s="535"/>
      <c r="UNB18" s="535"/>
      <c r="UNC18" s="535"/>
      <c r="UND18" s="535"/>
      <c r="UNE18" s="535"/>
      <c r="UNF18" s="535"/>
      <c r="UNG18" s="535"/>
      <c r="UNH18" s="535"/>
      <c r="UNI18" s="535"/>
      <c r="UNJ18" s="535"/>
      <c r="UNK18" s="535"/>
      <c r="UNL18" s="535"/>
      <c r="UNM18" s="535"/>
      <c r="UNN18" s="535"/>
      <c r="UNO18" s="535"/>
      <c r="UNP18" s="535"/>
      <c r="UNQ18" s="535"/>
      <c r="UNR18" s="535"/>
      <c r="UNS18" s="535"/>
      <c r="UNT18" s="535"/>
      <c r="UNU18" s="535"/>
      <c r="UNV18" s="535"/>
      <c r="UNW18" s="535"/>
      <c r="UNX18" s="535"/>
      <c r="UNY18" s="535"/>
      <c r="UNZ18" s="535"/>
      <c r="UOA18" s="535"/>
      <c r="UOB18" s="535"/>
      <c r="UOC18" s="535"/>
      <c r="UOD18" s="535"/>
      <c r="UOE18" s="535"/>
      <c r="UOF18" s="535"/>
      <c r="UOG18" s="535"/>
      <c r="UOH18" s="535"/>
      <c r="UOI18" s="535"/>
      <c r="UOJ18" s="535"/>
      <c r="UOK18" s="535"/>
      <c r="UOL18" s="535"/>
      <c r="UOM18" s="535"/>
      <c r="UON18" s="535"/>
      <c r="UOO18" s="535"/>
      <c r="UOP18" s="535"/>
      <c r="UOQ18" s="535"/>
      <c r="UOR18" s="535"/>
      <c r="UOS18" s="535"/>
      <c r="UOT18" s="535"/>
      <c r="UOU18" s="535"/>
      <c r="UOV18" s="535"/>
      <c r="UOW18" s="535"/>
      <c r="UOX18" s="535"/>
      <c r="UOY18" s="535"/>
      <c r="UOZ18" s="535"/>
      <c r="UPA18" s="535"/>
      <c r="UPB18" s="535"/>
      <c r="UPC18" s="535"/>
      <c r="UPD18" s="535"/>
      <c r="UPE18" s="535"/>
      <c r="UPF18" s="535"/>
      <c r="UPG18" s="535"/>
      <c r="UPH18" s="535"/>
      <c r="UPI18" s="535"/>
      <c r="UPJ18" s="535"/>
      <c r="UPK18" s="535"/>
      <c r="UPL18" s="535"/>
      <c r="UPM18" s="535"/>
      <c r="UPN18" s="535"/>
      <c r="UPO18" s="535"/>
      <c r="UPP18" s="535"/>
      <c r="UPQ18" s="535"/>
      <c r="UPR18" s="535"/>
      <c r="UPS18" s="535"/>
      <c r="UPT18" s="535"/>
      <c r="UPU18" s="535"/>
      <c r="UPV18" s="535"/>
      <c r="UPW18" s="535"/>
      <c r="UPX18" s="535"/>
      <c r="UPY18" s="535"/>
      <c r="UPZ18" s="535"/>
      <c r="UQA18" s="535"/>
      <c r="UQB18" s="535"/>
      <c r="UQC18" s="535"/>
      <c r="UQD18" s="535"/>
      <c r="UQE18" s="535"/>
      <c r="UQF18" s="535"/>
      <c r="UQG18" s="535"/>
      <c r="UQH18" s="535"/>
      <c r="UQI18" s="535"/>
      <c r="UQJ18" s="535"/>
      <c r="UQK18" s="535"/>
      <c r="UQL18" s="535"/>
      <c r="UQM18" s="535"/>
      <c r="UQN18" s="535"/>
      <c r="UQO18" s="535"/>
      <c r="UQP18" s="535"/>
      <c r="UQQ18" s="535"/>
      <c r="UQR18" s="535"/>
      <c r="UQS18" s="535"/>
      <c r="UQT18" s="535"/>
      <c r="UQU18" s="535"/>
      <c r="UQV18" s="535"/>
      <c r="UQW18" s="535"/>
      <c r="UQX18" s="535"/>
      <c r="UQY18" s="535"/>
      <c r="UQZ18" s="535"/>
      <c r="URA18" s="535"/>
      <c r="URB18" s="535"/>
      <c r="URC18" s="535"/>
      <c r="URD18" s="535"/>
      <c r="URE18" s="535"/>
      <c r="URF18" s="535"/>
      <c r="URG18" s="535"/>
      <c r="URH18" s="535"/>
      <c r="URI18" s="535"/>
      <c r="URJ18" s="535"/>
      <c r="URK18" s="535"/>
      <c r="URL18" s="535"/>
      <c r="URM18" s="535"/>
      <c r="URN18" s="535"/>
      <c r="URO18" s="535"/>
      <c r="URP18" s="535"/>
      <c r="URQ18" s="535"/>
      <c r="URR18" s="535"/>
      <c r="URS18" s="535"/>
      <c r="URT18" s="535"/>
      <c r="URU18" s="535"/>
      <c r="URV18" s="535"/>
      <c r="URW18" s="535"/>
      <c r="URX18" s="535"/>
      <c r="URY18" s="535"/>
      <c r="URZ18" s="535"/>
      <c r="USA18" s="535"/>
      <c r="USB18" s="535"/>
      <c r="USC18" s="535"/>
      <c r="USD18" s="535"/>
      <c r="USE18" s="535"/>
      <c r="USF18" s="535"/>
      <c r="USG18" s="535"/>
      <c r="USH18" s="535"/>
      <c r="USI18" s="535"/>
      <c r="USJ18" s="535"/>
      <c r="USK18" s="535"/>
      <c r="USL18" s="535"/>
      <c r="USM18" s="535"/>
      <c r="USN18" s="535"/>
      <c r="USO18" s="535"/>
      <c r="USP18" s="535"/>
      <c r="USQ18" s="535"/>
      <c r="USR18" s="535"/>
      <c r="USS18" s="535"/>
      <c r="UST18" s="535"/>
      <c r="USU18" s="535"/>
      <c r="USV18" s="535"/>
      <c r="USW18" s="535"/>
      <c r="USX18" s="535"/>
      <c r="USY18" s="535"/>
      <c r="USZ18" s="535"/>
      <c r="UTA18" s="535"/>
      <c r="UTB18" s="535"/>
      <c r="UTC18" s="535"/>
      <c r="UTD18" s="535"/>
      <c r="UTE18" s="535"/>
      <c r="UTF18" s="535"/>
      <c r="UTG18" s="535"/>
      <c r="UTH18" s="535"/>
      <c r="UTI18" s="535"/>
      <c r="UTJ18" s="535"/>
      <c r="UTK18" s="535"/>
      <c r="UTL18" s="535"/>
      <c r="UTM18" s="535"/>
      <c r="UTN18" s="535"/>
      <c r="UTO18" s="535"/>
      <c r="UTP18" s="535"/>
      <c r="UTQ18" s="535"/>
      <c r="UTR18" s="535"/>
      <c r="UTS18" s="535"/>
      <c r="UTT18" s="535"/>
      <c r="UTU18" s="535"/>
      <c r="UTV18" s="535"/>
      <c r="UTW18" s="535"/>
      <c r="UTX18" s="535"/>
      <c r="UTY18" s="535"/>
      <c r="UTZ18" s="535"/>
      <c r="UUA18" s="535"/>
      <c r="UUB18" s="535"/>
      <c r="UUC18" s="535"/>
      <c r="UUD18" s="535"/>
      <c r="UUE18" s="535"/>
      <c r="UUF18" s="535"/>
      <c r="UUG18" s="535"/>
      <c r="UUH18" s="535"/>
      <c r="UUI18" s="535"/>
      <c r="UUJ18" s="535"/>
      <c r="UUK18" s="535"/>
      <c r="UUL18" s="535"/>
      <c r="UUM18" s="535"/>
      <c r="UUN18" s="535"/>
      <c r="UUO18" s="535"/>
      <c r="UUP18" s="535"/>
      <c r="UUQ18" s="535"/>
      <c r="UUR18" s="535"/>
      <c r="UUS18" s="535"/>
      <c r="UUT18" s="535"/>
      <c r="UUU18" s="535"/>
      <c r="UUV18" s="535"/>
      <c r="UUW18" s="535"/>
      <c r="UUX18" s="535"/>
      <c r="UUY18" s="535"/>
      <c r="UUZ18" s="535"/>
      <c r="UVA18" s="535"/>
      <c r="UVB18" s="535"/>
      <c r="UVC18" s="535"/>
      <c r="UVD18" s="535"/>
      <c r="UVE18" s="535"/>
      <c r="UVF18" s="535"/>
      <c r="UVG18" s="535"/>
      <c r="UVH18" s="535"/>
      <c r="UVI18" s="535"/>
      <c r="UVJ18" s="535"/>
      <c r="UVK18" s="535"/>
      <c r="UVL18" s="535"/>
      <c r="UVM18" s="535"/>
      <c r="UVN18" s="535"/>
      <c r="UVO18" s="535"/>
      <c r="UVP18" s="535"/>
      <c r="UVQ18" s="535"/>
      <c r="UVR18" s="535"/>
      <c r="UVS18" s="535"/>
      <c r="UVT18" s="535"/>
      <c r="UVU18" s="535"/>
      <c r="UVV18" s="535"/>
      <c r="UVW18" s="535"/>
      <c r="UVX18" s="535"/>
      <c r="UVY18" s="535"/>
      <c r="UVZ18" s="535"/>
      <c r="UWA18" s="535"/>
      <c r="UWB18" s="535"/>
      <c r="UWC18" s="535"/>
      <c r="UWD18" s="535"/>
      <c r="UWE18" s="535"/>
      <c r="UWF18" s="535"/>
      <c r="UWG18" s="535"/>
      <c r="UWH18" s="535"/>
      <c r="UWI18" s="535"/>
      <c r="UWJ18" s="535"/>
      <c r="UWK18" s="535"/>
      <c r="UWL18" s="535"/>
      <c r="UWM18" s="535"/>
      <c r="UWN18" s="535"/>
      <c r="UWO18" s="535"/>
      <c r="UWP18" s="535"/>
      <c r="UWQ18" s="535"/>
      <c r="UWR18" s="535"/>
      <c r="UWS18" s="535"/>
      <c r="UWT18" s="535"/>
      <c r="UWU18" s="535"/>
      <c r="UWV18" s="535"/>
      <c r="UWW18" s="535"/>
      <c r="UWX18" s="535"/>
      <c r="UWY18" s="535"/>
      <c r="UWZ18" s="535"/>
      <c r="UXA18" s="535"/>
      <c r="UXB18" s="535"/>
      <c r="UXC18" s="535"/>
      <c r="UXD18" s="535"/>
      <c r="UXE18" s="535"/>
      <c r="UXF18" s="535"/>
      <c r="UXG18" s="535"/>
      <c r="UXH18" s="535"/>
      <c r="UXI18" s="535"/>
      <c r="UXJ18" s="535"/>
      <c r="UXK18" s="535"/>
      <c r="UXL18" s="535"/>
      <c r="UXM18" s="535"/>
      <c r="UXN18" s="535"/>
      <c r="UXO18" s="535"/>
      <c r="UXP18" s="535"/>
      <c r="UXQ18" s="535"/>
      <c r="UXR18" s="535"/>
      <c r="UXS18" s="535"/>
      <c r="UXT18" s="535"/>
      <c r="UXU18" s="535"/>
      <c r="UXV18" s="535"/>
      <c r="UXW18" s="535"/>
      <c r="UXX18" s="535"/>
      <c r="UXY18" s="535"/>
      <c r="UXZ18" s="535"/>
      <c r="UYA18" s="535"/>
      <c r="UYB18" s="535"/>
      <c r="UYC18" s="535"/>
      <c r="UYD18" s="535"/>
      <c r="UYE18" s="535"/>
      <c r="UYF18" s="535"/>
      <c r="UYG18" s="535"/>
      <c r="UYH18" s="535"/>
      <c r="UYI18" s="535"/>
      <c r="UYJ18" s="535"/>
      <c r="UYK18" s="535"/>
      <c r="UYL18" s="535"/>
      <c r="UYM18" s="535"/>
      <c r="UYN18" s="535"/>
      <c r="UYO18" s="535"/>
      <c r="UYP18" s="535"/>
      <c r="UYQ18" s="535"/>
      <c r="UYR18" s="535"/>
      <c r="UYS18" s="535"/>
      <c r="UYT18" s="535"/>
      <c r="UYU18" s="535"/>
      <c r="UYV18" s="535"/>
      <c r="UYW18" s="535"/>
      <c r="UYX18" s="535"/>
      <c r="UYY18" s="535"/>
      <c r="UYZ18" s="535"/>
      <c r="UZA18" s="535"/>
      <c r="UZB18" s="535"/>
      <c r="UZC18" s="535"/>
      <c r="UZD18" s="535"/>
      <c r="UZE18" s="535"/>
      <c r="UZF18" s="535"/>
      <c r="UZG18" s="535"/>
      <c r="UZH18" s="535"/>
      <c r="UZI18" s="535"/>
      <c r="UZJ18" s="535"/>
      <c r="UZK18" s="535"/>
      <c r="UZL18" s="535"/>
      <c r="UZM18" s="535"/>
      <c r="UZN18" s="535"/>
      <c r="UZO18" s="535"/>
      <c r="UZP18" s="535"/>
      <c r="UZQ18" s="535"/>
      <c r="UZR18" s="535"/>
      <c r="UZS18" s="535"/>
      <c r="UZT18" s="535"/>
      <c r="UZU18" s="535"/>
      <c r="UZV18" s="535"/>
      <c r="UZW18" s="535"/>
      <c r="UZX18" s="535"/>
      <c r="UZY18" s="535"/>
      <c r="UZZ18" s="535"/>
      <c r="VAA18" s="535"/>
      <c r="VAB18" s="535"/>
      <c r="VAC18" s="535"/>
      <c r="VAD18" s="535"/>
      <c r="VAE18" s="535"/>
      <c r="VAF18" s="535"/>
      <c r="VAG18" s="535"/>
      <c r="VAH18" s="535"/>
      <c r="VAI18" s="535"/>
      <c r="VAJ18" s="535"/>
      <c r="VAK18" s="535"/>
      <c r="VAL18" s="535"/>
      <c r="VAM18" s="535"/>
      <c r="VAN18" s="535"/>
      <c r="VAO18" s="535"/>
      <c r="VAP18" s="535"/>
      <c r="VAQ18" s="535"/>
      <c r="VAR18" s="535"/>
      <c r="VAS18" s="535"/>
      <c r="VAT18" s="535"/>
      <c r="VAU18" s="535"/>
      <c r="VAV18" s="535"/>
      <c r="VAW18" s="535"/>
      <c r="VAX18" s="535"/>
      <c r="VAY18" s="535"/>
      <c r="VAZ18" s="535"/>
      <c r="VBA18" s="535"/>
      <c r="VBB18" s="535"/>
      <c r="VBC18" s="535"/>
      <c r="VBD18" s="535"/>
      <c r="VBE18" s="535"/>
      <c r="VBF18" s="535"/>
      <c r="VBG18" s="535"/>
      <c r="VBH18" s="535"/>
      <c r="VBI18" s="535"/>
      <c r="VBJ18" s="535"/>
      <c r="VBK18" s="535"/>
      <c r="VBL18" s="535"/>
      <c r="VBM18" s="535"/>
      <c r="VBN18" s="535"/>
      <c r="VBO18" s="535"/>
      <c r="VBP18" s="535"/>
      <c r="VBQ18" s="535"/>
      <c r="VBR18" s="535"/>
      <c r="VBS18" s="535"/>
      <c r="VBT18" s="535"/>
      <c r="VBU18" s="535"/>
      <c r="VBV18" s="535"/>
      <c r="VBW18" s="535"/>
      <c r="VBX18" s="535"/>
      <c r="VBY18" s="535"/>
      <c r="VBZ18" s="535"/>
      <c r="VCA18" s="535"/>
      <c r="VCB18" s="535"/>
      <c r="VCC18" s="535"/>
      <c r="VCD18" s="535"/>
      <c r="VCE18" s="535"/>
      <c r="VCF18" s="535"/>
      <c r="VCG18" s="535"/>
      <c r="VCH18" s="535"/>
      <c r="VCI18" s="535"/>
      <c r="VCJ18" s="535"/>
      <c r="VCK18" s="535"/>
      <c r="VCL18" s="535"/>
      <c r="VCM18" s="535"/>
      <c r="VCN18" s="535"/>
      <c r="VCO18" s="535"/>
      <c r="VCP18" s="535"/>
      <c r="VCQ18" s="535"/>
      <c r="VCR18" s="535"/>
      <c r="VCS18" s="535"/>
      <c r="VCT18" s="535"/>
      <c r="VCU18" s="535"/>
      <c r="VCV18" s="535"/>
      <c r="VCW18" s="535"/>
      <c r="VCX18" s="535"/>
      <c r="VCY18" s="535"/>
      <c r="VCZ18" s="535"/>
      <c r="VDA18" s="535"/>
      <c r="VDB18" s="535"/>
      <c r="VDC18" s="535"/>
      <c r="VDD18" s="535"/>
      <c r="VDE18" s="535"/>
      <c r="VDF18" s="535"/>
      <c r="VDG18" s="535"/>
      <c r="VDH18" s="535"/>
      <c r="VDI18" s="535"/>
      <c r="VDJ18" s="535"/>
      <c r="VDK18" s="535"/>
      <c r="VDL18" s="535"/>
      <c r="VDM18" s="535"/>
      <c r="VDN18" s="535"/>
      <c r="VDO18" s="535"/>
      <c r="VDP18" s="535"/>
      <c r="VDQ18" s="535"/>
      <c r="VDR18" s="535"/>
      <c r="VDS18" s="535"/>
      <c r="VDT18" s="535"/>
      <c r="VDU18" s="535"/>
      <c r="VDV18" s="535"/>
      <c r="VDW18" s="535"/>
      <c r="VDX18" s="535"/>
      <c r="VDY18" s="535"/>
      <c r="VDZ18" s="535"/>
      <c r="VEA18" s="535"/>
      <c r="VEB18" s="535"/>
      <c r="VEC18" s="535"/>
      <c r="VED18" s="535"/>
      <c r="VEE18" s="535"/>
      <c r="VEF18" s="535"/>
      <c r="VEG18" s="535"/>
      <c r="VEH18" s="535"/>
      <c r="VEI18" s="535"/>
      <c r="VEJ18" s="535"/>
      <c r="VEK18" s="535"/>
      <c r="VEL18" s="535"/>
      <c r="VEM18" s="535"/>
      <c r="VEN18" s="535"/>
      <c r="VEO18" s="535"/>
      <c r="VEP18" s="535"/>
      <c r="VEQ18" s="535"/>
      <c r="VER18" s="535"/>
      <c r="VES18" s="535"/>
      <c r="VET18" s="535"/>
      <c r="VEU18" s="535"/>
      <c r="VEV18" s="535"/>
      <c r="VEW18" s="535"/>
      <c r="VEX18" s="535"/>
      <c r="VEY18" s="535"/>
      <c r="VEZ18" s="535"/>
      <c r="VFA18" s="535"/>
      <c r="VFB18" s="535"/>
      <c r="VFC18" s="535"/>
      <c r="VFD18" s="535"/>
      <c r="VFE18" s="535"/>
      <c r="VFF18" s="535"/>
      <c r="VFG18" s="535"/>
      <c r="VFH18" s="535"/>
      <c r="VFI18" s="535"/>
      <c r="VFJ18" s="535"/>
      <c r="VFK18" s="535"/>
      <c r="VFL18" s="535"/>
      <c r="VFM18" s="535"/>
      <c r="VFN18" s="535"/>
      <c r="VFO18" s="535"/>
      <c r="VFP18" s="535"/>
      <c r="VFQ18" s="535"/>
      <c r="VFR18" s="535"/>
      <c r="VFS18" s="535"/>
      <c r="VFT18" s="535"/>
      <c r="VFU18" s="535"/>
      <c r="VFV18" s="535"/>
      <c r="VFW18" s="535"/>
      <c r="VFX18" s="535"/>
      <c r="VFY18" s="535"/>
      <c r="VFZ18" s="535"/>
      <c r="VGA18" s="535"/>
      <c r="VGB18" s="535"/>
      <c r="VGC18" s="535"/>
      <c r="VGD18" s="535"/>
      <c r="VGE18" s="535"/>
      <c r="VGF18" s="535"/>
      <c r="VGG18" s="535"/>
      <c r="VGH18" s="535"/>
      <c r="VGI18" s="535"/>
      <c r="VGJ18" s="535"/>
      <c r="VGK18" s="535"/>
      <c r="VGL18" s="535"/>
      <c r="VGM18" s="535"/>
      <c r="VGN18" s="535"/>
      <c r="VGO18" s="535"/>
      <c r="VGP18" s="535"/>
      <c r="VGQ18" s="535"/>
      <c r="VGR18" s="535"/>
      <c r="VGS18" s="535"/>
      <c r="VGT18" s="535"/>
      <c r="VGU18" s="535"/>
      <c r="VGV18" s="535"/>
      <c r="VGW18" s="535"/>
      <c r="VGX18" s="535"/>
      <c r="VGY18" s="535"/>
      <c r="VGZ18" s="535"/>
      <c r="VHA18" s="535"/>
      <c r="VHB18" s="535"/>
      <c r="VHC18" s="535"/>
      <c r="VHD18" s="535"/>
      <c r="VHE18" s="535"/>
      <c r="VHF18" s="535"/>
      <c r="VHG18" s="535"/>
      <c r="VHH18" s="535"/>
      <c r="VHI18" s="535"/>
      <c r="VHJ18" s="535"/>
      <c r="VHK18" s="535"/>
      <c r="VHL18" s="535"/>
      <c r="VHM18" s="535"/>
      <c r="VHN18" s="535"/>
      <c r="VHO18" s="535"/>
      <c r="VHP18" s="535"/>
      <c r="VHQ18" s="535"/>
      <c r="VHR18" s="535"/>
      <c r="VHS18" s="535"/>
      <c r="VHT18" s="535"/>
      <c r="VHU18" s="535"/>
      <c r="VHV18" s="535"/>
      <c r="VHW18" s="535"/>
      <c r="VHX18" s="535"/>
      <c r="VHY18" s="535"/>
      <c r="VHZ18" s="535"/>
      <c r="VIA18" s="535"/>
      <c r="VIB18" s="535"/>
      <c r="VIC18" s="535"/>
      <c r="VID18" s="535"/>
      <c r="VIE18" s="535"/>
      <c r="VIF18" s="535"/>
      <c r="VIG18" s="535"/>
      <c r="VIH18" s="535"/>
      <c r="VII18" s="535"/>
      <c r="VIJ18" s="535"/>
      <c r="VIK18" s="535"/>
      <c r="VIL18" s="535"/>
      <c r="VIM18" s="535"/>
      <c r="VIN18" s="535"/>
      <c r="VIO18" s="535"/>
      <c r="VIP18" s="535"/>
      <c r="VIQ18" s="535"/>
      <c r="VIR18" s="535"/>
      <c r="VIS18" s="535"/>
      <c r="VIT18" s="535"/>
      <c r="VIU18" s="535"/>
      <c r="VIV18" s="535"/>
      <c r="VIW18" s="535"/>
      <c r="VIX18" s="535"/>
      <c r="VIY18" s="535"/>
      <c r="VIZ18" s="535"/>
      <c r="VJA18" s="535"/>
      <c r="VJB18" s="535"/>
      <c r="VJC18" s="535"/>
      <c r="VJD18" s="535"/>
      <c r="VJE18" s="535"/>
      <c r="VJF18" s="535"/>
      <c r="VJG18" s="535"/>
      <c r="VJH18" s="535"/>
      <c r="VJI18" s="535"/>
      <c r="VJJ18" s="535"/>
      <c r="VJK18" s="535"/>
      <c r="VJL18" s="535"/>
      <c r="VJM18" s="535"/>
      <c r="VJN18" s="535"/>
      <c r="VJO18" s="535"/>
      <c r="VJP18" s="535"/>
      <c r="VJQ18" s="535"/>
      <c r="VJR18" s="535"/>
      <c r="VJS18" s="535"/>
      <c r="VJT18" s="535"/>
      <c r="VJU18" s="535"/>
      <c r="VJV18" s="535"/>
      <c r="VJW18" s="535"/>
      <c r="VJX18" s="535"/>
      <c r="VJY18" s="535"/>
      <c r="VJZ18" s="535"/>
      <c r="VKA18" s="535"/>
      <c r="VKB18" s="535"/>
      <c r="VKC18" s="535"/>
      <c r="VKD18" s="535"/>
      <c r="VKE18" s="535"/>
      <c r="VKF18" s="535"/>
      <c r="VKG18" s="535"/>
      <c r="VKH18" s="535"/>
      <c r="VKI18" s="535"/>
      <c r="VKJ18" s="535"/>
      <c r="VKK18" s="535"/>
      <c r="VKL18" s="535"/>
      <c r="VKM18" s="535"/>
      <c r="VKN18" s="535"/>
      <c r="VKO18" s="535"/>
      <c r="VKP18" s="535"/>
      <c r="VKQ18" s="535"/>
      <c r="VKR18" s="535"/>
      <c r="VKS18" s="535"/>
      <c r="VKT18" s="535"/>
      <c r="VKU18" s="535"/>
      <c r="VKV18" s="535"/>
      <c r="VKW18" s="535"/>
      <c r="VKX18" s="535"/>
      <c r="VKY18" s="535"/>
      <c r="VKZ18" s="535"/>
      <c r="VLA18" s="535"/>
      <c r="VLB18" s="535"/>
      <c r="VLC18" s="535"/>
      <c r="VLD18" s="535"/>
      <c r="VLE18" s="535"/>
      <c r="VLF18" s="535"/>
      <c r="VLG18" s="535"/>
      <c r="VLH18" s="535"/>
      <c r="VLI18" s="535"/>
      <c r="VLJ18" s="535"/>
      <c r="VLK18" s="535"/>
      <c r="VLL18" s="535"/>
      <c r="VLM18" s="535"/>
      <c r="VLN18" s="535"/>
      <c r="VLO18" s="535"/>
      <c r="VLP18" s="535"/>
      <c r="VLQ18" s="535"/>
      <c r="VLR18" s="535"/>
      <c r="VLS18" s="535"/>
      <c r="VLT18" s="535"/>
      <c r="VLU18" s="535"/>
      <c r="VLV18" s="535"/>
      <c r="VLW18" s="535"/>
      <c r="VLX18" s="535"/>
      <c r="VLY18" s="535"/>
      <c r="VLZ18" s="535"/>
      <c r="VMA18" s="535"/>
      <c r="VMB18" s="535"/>
      <c r="VMC18" s="535"/>
      <c r="VMD18" s="535"/>
      <c r="VME18" s="535"/>
      <c r="VMF18" s="535"/>
      <c r="VMG18" s="535"/>
      <c r="VMH18" s="535"/>
      <c r="VMI18" s="535"/>
      <c r="VMJ18" s="535"/>
      <c r="VMK18" s="535"/>
      <c r="VML18" s="535"/>
      <c r="VMM18" s="535"/>
      <c r="VMN18" s="535"/>
      <c r="VMO18" s="535"/>
      <c r="VMP18" s="535"/>
      <c r="VMQ18" s="535"/>
      <c r="VMR18" s="535"/>
      <c r="VMS18" s="535"/>
      <c r="VMT18" s="535"/>
      <c r="VMU18" s="535"/>
      <c r="VMV18" s="535"/>
      <c r="VMW18" s="535"/>
      <c r="VMX18" s="535"/>
      <c r="VMY18" s="535"/>
      <c r="VMZ18" s="535"/>
      <c r="VNA18" s="535"/>
      <c r="VNB18" s="535"/>
      <c r="VNC18" s="535"/>
      <c r="VND18" s="535"/>
      <c r="VNE18" s="535"/>
      <c r="VNF18" s="535"/>
      <c r="VNG18" s="535"/>
      <c r="VNH18" s="535"/>
      <c r="VNI18" s="535"/>
      <c r="VNJ18" s="535"/>
      <c r="VNK18" s="535"/>
      <c r="VNL18" s="535"/>
      <c r="VNM18" s="535"/>
      <c r="VNN18" s="535"/>
      <c r="VNO18" s="535"/>
      <c r="VNP18" s="535"/>
      <c r="VNQ18" s="535"/>
      <c r="VNR18" s="535"/>
      <c r="VNS18" s="535"/>
      <c r="VNT18" s="535"/>
      <c r="VNU18" s="535"/>
      <c r="VNV18" s="535"/>
      <c r="VNW18" s="535"/>
      <c r="VNX18" s="535"/>
      <c r="VNY18" s="535"/>
      <c r="VNZ18" s="535"/>
      <c r="VOA18" s="535"/>
      <c r="VOB18" s="535"/>
      <c r="VOC18" s="535"/>
      <c r="VOD18" s="535"/>
      <c r="VOE18" s="535"/>
      <c r="VOF18" s="535"/>
      <c r="VOG18" s="535"/>
      <c r="VOH18" s="535"/>
      <c r="VOI18" s="535"/>
      <c r="VOJ18" s="535"/>
      <c r="VOK18" s="535"/>
      <c r="VOL18" s="535"/>
      <c r="VOM18" s="535"/>
      <c r="VON18" s="535"/>
      <c r="VOO18" s="535"/>
      <c r="VOP18" s="535"/>
      <c r="VOQ18" s="535"/>
      <c r="VOR18" s="535"/>
      <c r="VOS18" s="535"/>
      <c r="VOT18" s="535"/>
      <c r="VOU18" s="535"/>
      <c r="VOV18" s="535"/>
      <c r="VOW18" s="535"/>
      <c r="VOX18" s="535"/>
      <c r="VOY18" s="535"/>
      <c r="VOZ18" s="535"/>
      <c r="VPA18" s="535"/>
      <c r="VPB18" s="535"/>
      <c r="VPC18" s="535"/>
      <c r="VPD18" s="535"/>
      <c r="VPE18" s="535"/>
      <c r="VPF18" s="535"/>
      <c r="VPG18" s="535"/>
      <c r="VPH18" s="535"/>
      <c r="VPI18" s="535"/>
      <c r="VPJ18" s="535"/>
      <c r="VPK18" s="535"/>
      <c r="VPL18" s="535"/>
      <c r="VPM18" s="535"/>
      <c r="VPN18" s="535"/>
      <c r="VPO18" s="535"/>
      <c r="VPP18" s="535"/>
      <c r="VPQ18" s="535"/>
      <c r="VPR18" s="535"/>
      <c r="VPS18" s="535"/>
      <c r="VPT18" s="535"/>
      <c r="VPU18" s="535"/>
      <c r="VPV18" s="535"/>
      <c r="VPW18" s="535"/>
      <c r="VPX18" s="535"/>
      <c r="VPY18" s="535"/>
      <c r="VPZ18" s="535"/>
      <c r="VQA18" s="535"/>
      <c r="VQB18" s="535"/>
      <c r="VQC18" s="535"/>
      <c r="VQD18" s="535"/>
      <c r="VQE18" s="535"/>
      <c r="VQF18" s="535"/>
      <c r="VQG18" s="535"/>
      <c r="VQH18" s="535"/>
      <c r="VQI18" s="535"/>
      <c r="VQJ18" s="535"/>
      <c r="VQK18" s="535"/>
      <c r="VQL18" s="535"/>
      <c r="VQM18" s="535"/>
      <c r="VQN18" s="535"/>
      <c r="VQO18" s="535"/>
      <c r="VQP18" s="535"/>
      <c r="VQQ18" s="535"/>
      <c r="VQR18" s="535"/>
      <c r="VQS18" s="535"/>
      <c r="VQT18" s="535"/>
      <c r="VQU18" s="535"/>
      <c r="VQV18" s="535"/>
      <c r="VQW18" s="535"/>
      <c r="VQX18" s="535"/>
      <c r="VQY18" s="535"/>
      <c r="VQZ18" s="535"/>
      <c r="VRA18" s="535"/>
      <c r="VRB18" s="535"/>
      <c r="VRC18" s="535"/>
      <c r="VRD18" s="535"/>
      <c r="VRE18" s="535"/>
      <c r="VRF18" s="535"/>
      <c r="VRG18" s="535"/>
      <c r="VRH18" s="535"/>
      <c r="VRI18" s="535"/>
      <c r="VRJ18" s="535"/>
      <c r="VRK18" s="535"/>
      <c r="VRL18" s="535"/>
      <c r="VRM18" s="535"/>
      <c r="VRN18" s="535"/>
      <c r="VRO18" s="535"/>
      <c r="VRP18" s="535"/>
      <c r="VRQ18" s="535"/>
      <c r="VRR18" s="535"/>
      <c r="VRS18" s="535"/>
      <c r="VRT18" s="535"/>
      <c r="VRU18" s="535"/>
      <c r="VRV18" s="535"/>
      <c r="VRW18" s="535"/>
      <c r="VRX18" s="535"/>
      <c r="VRY18" s="535"/>
      <c r="VRZ18" s="535"/>
      <c r="VSA18" s="535"/>
      <c r="VSB18" s="535"/>
      <c r="VSC18" s="535"/>
      <c r="VSD18" s="535"/>
      <c r="VSE18" s="535"/>
      <c r="VSF18" s="535"/>
      <c r="VSG18" s="535"/>
      <c r="VSH18" s="535"/>
      <c r="VSI18" s="535"/>
      <c r="VSJ18" s="535"/>
      <c r="VSK18" s="535"/>
      <c r="VSL18" s="535"/>
      <c r="VSM18" s="535"/>
      <c r="VSN18" s="535"/>
      <c r="VSO18" s="535"/>
      <c r="VSP18" s="535"/>
      <c r="VSQ18" s="535"/>
      <c r="VSR18" s="535"/>
      <c r="VSS18" s="535"/>
      <c r="VST18" s="535"/>
      <c r="VSU18" s="535"/>
      <c r="VSV18" s="535"/>
      <c r="VSW18" s="535"/>
      <c r="VSX18" s="535"/>
      <c r="VSY18" s="535"/>
      <c r="VSZ18" s="535"/>
      <c r="VTA18" s="535"/>
      <c r="VTB18" s="535"/>
      <c r="VTC18" s="535"/>
      <c r="VTD18" s="535"/>
      <c r="VTE18" s="535"/>
      <c r="VTF18" s="535"/>
      <c r="VTG18" s="535"/>
      <c r="VTH18" s="535"/>
      <c r="VTI18" s="535"/>
      <c r="VTJ18" s="535"/>
      <c r="VTK18" s="535"/>
      <c r="VTL18" s="535"/>
      <c r="VTM18" s="535"/>
      <c r="VTN18" s="535"/>
      <c r="VTO18" s="535"/>
      <c r="VTP18" s="535"/>
      <c r="VTQ18" s="535"/>
      <c r="VTR18" s="535"/>
      <c r="VTS18" s="535"/>
      <c r="VTT18" s="535"/>
      <c r="VTU18" s="535"/>
      <c r="VTV18" s="535"/>
      <c r="VTW18" s="535"/>
      <c r="VTX18" s="535"/>
      <c r="VTY18" s="535"/>
      <c r="VTZ18" s="535"/>
      <c r="VUA18" s="535"/>
      <c r="VUB18" s="535"/>
      <c r="VUC18" s="535"/>
      <c r="VUD18" s="535"/>
      <c r="VUE18" s="535"/>
      <c r="VUF18" s="535"/>
      <c r="VUG18" s="535"/>
      <c r="VUH18" s="535"/>
      <c r="VUI18" s="535"/>
      <c r="VUJ18" s="535"/>
      <c r="VUK18" s="535"/>
      <c r="VUL18" s="535"/>
      <c r="VUM18" s="535"/>
      <c r="VUN18" s="535"/>
      <c r="VUO18" s="535"/>
      <c r="VUP18" s="535"/>
      <c r="VUQ18" s="535"/>
      <c r="VUR18" s="535"/>
      <c r="VUS18" s="535"/>
      <c r="VUT18" s="535"/>
      <c r="VUU18" s="535"/>
      <c r="VUV18" s="535"/>
      <c r="VUW18" s="535"/>
      <c r="VUX18" s="535"/>
      <c r="VUY18" s="535"/>
      <c r="VUZ18" s="535"/>
      <c r="VVA18" s="535"/>
      <c r="VVB18" s="535"/>
      <c r="VVC18" s="535"/>
      <c r="VVD18" s="535"/>
      <c r="VVE18" s="535"/>
      <c r="VVF18" s="535"/>
      <c r="VVG18" s="535"/>
      <c r="VVH18" s="535"/>
      <c r="VVI18" s="535"/>
      <c r="VVJ18" s="535"/>
      <c r="VVK18" s="535"/>
      <c r="VVL18" s="535"/>
      <c r="VVM18" s="535"/>
      <c r="VVN18" s="535"/>
      <c r="VVO18" s="535"/>
      <c r="VVP18" s="535"/>
      <c r="VVQ18" s="535"/>
      <c r="VVR18" s="535"/>
      <c r="VVS18" s="535"/>
      <c r="VVT18" s="535"/>
      <c r="VVU18" s="535"/>
      <c r="VVV18" s="535"/>
      <c r="VVW18" s="535"/>
      <c r="VVX18" s="535"/>
      <c r="VVY18" s="535"/>
      <c r="VVZ18" s="535"/>
      <c r="VWA18" s="535"/>
      <c r="VWB18" s="535"/>
      <c r="VWC18" s="535"/>
      <c r="VWD18" s="535"/>
      <c r="VWE18" s="535"/>
      <c r="VWF18" s="535"/>
      <c r="VWG18" s="535"/>
      <c r="VWH18" s="535"/>
      <c r="VWI18" s="535"/>
      <c r="VWJ18" s="535"/>
      <c r="VWK18" s="535"/>
      <c r="VWL18" s="535"/>
      <c r="VWM18" s="535"/>
      <c r="VWN18" s="535"/>
      <c r="VWO18" s="535"/>
      <c r="VWP18" s="535"/>
      <c r="VWQ18" s="535"/>
      <c r="VWR18" s="535"/>
      <c r="VWS18" s="535"/>
      <c r="VWT18" s="535"/>
      <c r="VWU18" s="535"/>
      <c r="VWV18" s="535"/>
      <c r="VWW18" s="535"/>
      <c r="VWX18" s="535"/>
      <c r="VWY18" s="535"/>
      <c r="VWZ18" s="535"/>
      <c r="VXA18" s="535"/>
      <c r="VXB18" s="535"/>
      <c r="VXC18" s="535"/>
      <c r="VXD18" s="535"/>
      <c r="VXE18" s="535"/>
      <c r="VXF18" s="535"/>
      <c r="VXG18" s="535"/>
      <c r="VXH18" s="535"/>
      <c r="VXI18" s="535"/>
      <c r="VXJ18" s="535"/>
      <c r="VXK18" s="535"/>
      <c r="VXL18" s="535"/>
      <c r="VXM18" s="535"/>
      <c r="VXN18" s="535"/>
      <c r="VXO18" s="535"/>
      <c r="VXP18" s="535"/>
      <c r="VXQ18" s="535"/>
      <c r="VXR18" s="535"/>
      <c r="VXS18" s="535"/>
      <c r="VXT18" s="535"/>
      <c r="VXU18" s="535"/>
      <c r="VXV18" s="535"/>
      <c r="VXW18" s="535"/>
      <c r="VXX18" s="535"/>
      <c r="VXY18" s="535"/>
      <c r="VXZ18" s="535"/>
      <c r="VYA18" s="535"/>
      <c r="VYB18" s="535"/>
      <c r="VYC18" s="535"/>
      <c r="VYD18" s="535"/>
      <c r="VYE18" s="535"/>
      <c r="VYF18" s="535"/>
      <c r="VYG18" s="535"/>
      <c r="VYH18" s="535"/>
      <c r="VYI18" s="535"/>
      <c r="VYJ18" s="535"/>
      <c r="VYK18" s="535"/>
      <c r="VYL18" s="535"/>
      <c r="VYM18" s="535"/>
      <c r="VYN18" s="535"/>
      <c r="VYO18" s="535"/>
      <c r="VYP18" s="535"/>
      <c r="VYQ18" s="535"/>
      <c r="VYR18" s="535"/>
      <c r="VYS18" s="535"/>
      <c r="VYT18" s="535"/>
      <c r="VYU18" s="535"/>
      <c r="VYV18" s="535"/>
      <c r="VYW18" s="535"/>
      <c r="VYX18" s="535"/>
      <c r="VYY18" s="535"/>
      <c r="VYZ18" s="535"/>
      <c r="VZA18" s="535"/>
      <c r="VZB18" s="535"/>
      <c r="VZC18" s="535"/>
      <c r="VZD18" s="535"/>
      <c r="VZE18" s="535"/>
      <c r="VZF18" s="535"/>
      <c r="VZG18" s="535"/>
      <c r="VZH18" s="535"/>
      <c r="VZI18" s="535"/>
      <c r="VZJ18" s="535"/>
      <c r="VZK18" s="535"/>
      <c r="VZL18" s="535"/>
      <c r="VZM18" s="535"/>
      <c r="VZN18" s="535"/>
      <c r="VZO18" s="535"/>
      <c r="VZP18" s="535"/>
      <c r="VZQ18" s="535"/>
      <c r="VZR18" s="535"/>
      <c r="VZS18" s="535"/>
      <c r="VZT18" s="535"/>
      <c r="VZU18" s="535"/>
      <c r="VZV18" s="535"/>
      <c r="VZW18" s="535"/>
      <c r="VZX18" s="535"/>
      <c r="VZY18" s="535"/>
      <c r="VZZ18" s="535"/>
      <c r="WAA18" s="535"/>
      <c r="WAB18" s="535"/>
      <c r="WAC18" s="535"/>
      <c r="WAD18" s="535"/>
      <c r="WAE18" s="535"/>
      <c r="WAF18" s="535"/>
      <c r="WAG18" s="535"/>
      <c r="WAH18" s="535"/>
      <c r="WAI18" s="535"/>
      <c r="WAJ18" s="535"/>
      <c r="WAK18" s="535"/>
      <c r="WAL18" s="535"/>
      <c r="WAM18" s="535"/>
      <c r="WAN18" s="535"/>
      <c r="WAO18" s="535"/>
      <c r="WAP18" s="535"/>
      <c r="WAQ18" s="535"/>
      <c r="WAR18" s="535"/>
      <c r="WAS18" s="535"/>
      <c r="WAT18" s="535"/>
      <c r="WAU18" s="535"/>
      <c r="WAV18" s="535"/>
      <c r="WAW18" s="535"/>
      <c r="WAX18" s="535"/>
      <c r="WAY18" s="535"/>
      <c r="WAZ18" s="535"/>
      <c r="WBA18" s="535"/>
      <c r="WBB18" s="535"/>
      <c r="WBC18" s="535"/>
      <c r="WBD18" s="535"/>
      <c r="WBE18" s="535"/>
      <c r="WBF18" s="535"/>
      <c r="WBG18" s="535"/>
      <c r="WBH18" s="535"/>
      <c r="WBI18" s="535"/>
      <c r="WBJ18" s="535"/>
      <c r="WBK18" s="535"/>
      <c r="WBL18" s="535"/>
      <c r="WBM18" s="535"/>
      <c r="WBN18" s="535"/>
      <c r="WBO18" s="535"/>
      <c r="WBP18" s="535"/>
      <c r="WBQ18" s="535"/>
      <c r="WBR18" s="535"/>
      <c r="WBS18" s="535"/>
      <c r="WBT18" s="535"/>
      <c r="WBU18" s="535"/>
      <c r="WBV18" s="535"/>
      <c r="WBW18" s="535"/>
      <c r="WBX18" s="535"/>
      <c r="WBY18" s="535"/>
      <c r="WBZ18" s="535"/>
      <c r="WCA18" s="535"/>
      <c r="WCB18" s="535"/>
      <c r="WCC18" s="535"/>
      <c r="WCD18" s="535"/>
      <c r="WCE18" s="535"/>
      <c r="WCF18" s="535"/>
      <c r="WCG18" s="535"/>
      <c r="WCH18" s="535"/>
      <c r="WCI18" s="535"/>
      <c r="WCJ18" s="535"/>
      <c r="WCK18" s="535"/>
      <c r="WCL18" s="535"/>
      <c r="WCM18" s="535"/>
      <c r="WCN18" s="535"/>
      <c r="WCO18" s="535"/>
      <c r="WCP18" s="535"/>
      <c r="WCQ18" s="535"/>
      <c r="WCR18" s="535"/>
      <c r="WCS18" s="535"/>
      <c r="WCT18" s="535"/>
      <c r="WCU18" s="535"/>
      <c r="WCV18" s="535"/>
      <c r="WCW18" s="535"/>
      <c r="WCX18" s="535"/>
      <c r="WCY18" s="535"/>
      <c r="WCZ18" s="535"/>
      <c r="WDA18" s="535"/>
      <c r="WDB18" s="535"/>
      <c r="WDC18" s="535"/>
      <c r="WDD18" s="535"/>
      <c r="WDE18" s="535"/>
      <c r="WDF18" s="535"/>
      <c r="WDG18" s="535"/>
      <c r="WDH18" s="535"/>
      <c r="WDI18" s="535"/>
      <c r="WDJ18" s="535"/>
      <c r="WDK18" s="535"/>
      <c r="WDL18" s="535"/>
      <c r="WDM18" s="535"/>
      <c r="WDN18" s="535"/>
      <c r="WDO18" s="535"/>
      <c r="WDP18" s="535"/>
      <c r="WDQ18" s="535"/>
      <c r="WDR18" s="535"/>
      <c r="WDS18" s="535"/>
      <c r="WDT18" s="535"/>
      <c r="WDU18" s="535"/>
      <c r="WDV18" s="535"/>
      <c r="WDW18" s="535"/>
      <c r="WDX18" s="535"/>
      <c r="WDY18" s="535"/>
      <c r="WDZ18" s="535"/>
      <c r="WEA18" s="535"/>
      <c r="WEB18" s="535"/>
      <c r="WEC18" s="535"/>
      <c r="WED18" s="535"/>
      <c r="WEE18" s="535"/>
      <c r="WEF18" s="535"/>
      <c r="WEG18" s="535"/>
      <c r="WEH18" s="535"/>
      <c r="WEI18" s="535"/>
      <c r="WEJ18" s="535"/>
      <c r="WEK18" s="535"/>
      <c r="WEL18" s="535"/>
      <c r="WEM18" s="535"/>
      <c r="WEN18" s="535"/>
      <c r="WEO18" s="535"/>
      <c r="WEP18" s="535"/>
      <c r="WEQ18" s="535"/>
      <c r="WER18" s="535"/>
      <c r="WES18" s="535"/>
      <c r="WET18" s="535"/>
      <c r="WEU18" s="535"/>
      <c r="WEV18" s="535"/>
      <c r="WEW18" s="535"/>
      <c r="WEX18" s="535"/>
      <c r="WEY18" s="535"/>
      <c r="WEZ18" s="535"/>
      <c r="WFA18" s="535"/>
      <c r="WFB18" s="535"/>
      <c r="WFC18" s="535"/>
      <c r="WFD18" s="535"/>
      <c r="WFE18" s="535"/>
      <c r="WFF18" s="535"/>
      <c r="WFG18" s="535"/>
      <c r="WFH18" s="535"/>
      <c r="WFI18" s="535"/>
      <c r="WFJ18" s="535"/>
      <c r="WFK18" s="535"/>
      <c r="WFL18" s="535"/>
      <c r="WFM18" s="535"/>
      <c r="WFN18" s="535"/>
      <c r="WFO18" s="535"/>
      <c r="WFP18" s="535"/>
      <c r="WFQ18" s="535"/>
      <c r="WFR18" s="535"/>
      <c r="WFS18" s="535"/>
      <c r="WFT18" s="535"/>
      <c r="WFU18" s="535"/>
      <c r="WFV18" s="535"/>
      <c r="WFW18" s="535"/>
      <c r="WFX18" s="535"/>
      <c r="WFY18" s="535"/>
      <c r="WFZ18" s="535"/>
      <c r="WGA18" s="535"/>
      <c r="WGB18" s="535"/>
      <c r="WGC18" s="535"/>
      <c r="WGD18" s="535"/>
      <c r="WGE18" s="535"/>
      <c r="WGF18" s="535"/>
      <c r="WGG18" s="535"/>
      <c r="WGH18" s="535"/>
      <c r="WGI18" s="535"/>
      <c r="WGJ18" s="535"/>
      <c r="WGK18" s="535"/>
      <c r="WGL18" s="535"/>
      <c r="WGM18" s="535"/>
      <c r="WGN18" s="535"/>
      <c r="WGO18" s="535"/>
      <c r="WGP18" s="535"/>
      <c r="WGQ18" s="535"/>
      <c r="WGR18" s="535"/>
      <c r="WGS18" s="535"/>
      <c r="WGT18" s="535"/>
      <c r="WGU18" s="535"/>
      <c r="WGV18" s="535"/>
      <c r="WGW18" s="535"/>
      <c r="WGX18" s="535"/>
      <c r="WGY18" s="535"/>
      <c r="WGZ18" s="535"/>
      <c r="WHA18" s="535"/>
      <c r="WHB18" s="535"/>
      <c r="WHC18" s="535"/>
      <c r="WHD18" s="535"/>
      <c r="WHE18" s="535"/>
      <c r="WHF18" s="535"/>
      <c r="WHG18" s="535"/>
      <c r="WHH18" s="535"/>
      <c r="WHI18" s="535"/>
      <c r="WHJ18" s="535"/>
      <c r="WHK18" s="535"/>
      <c r="WHL18" s="535"/>
      <c r="WHM18" s="535"/>
      <c r="WHN18" s="535"/>
      <c r="WHO18" s="535"/>
      <c r="WHP18" s="535"/>
      <c r="WHQ18" s="535"/>
      <c r="WHR18" s="535"/>
      <c r="WHS18" s="535"/>
      <c r="WHT18" s="535"/>
      <c r="WHU18" s="535"/>
      <c r="WHV18" s="535"/>
      <c r="WHW18" s="535"/>
      <c r="WHX18" s="535"/>
      <c r="WHY18" s="535"/>
      <c r="WHZ18" s="535"/>
      <c r="WIA18" s="535"/>
      <c r="WIB18" s="535"/>
      <c r="WIC18" s="535"/>
      <c r="WID18" s="535"/>
      <c r="WIE18" s="535"/>
      <c r="WIF18" s="535"/>
      <c r="WIG18" s="535"/>
      <c r="WIH18" s="535"/>
      <c r="WII18" s="535"/>
      <c r="WIJ18" s="535"/>
      <c r="WIK18" s="535"/>
      <c r="WIL18" s="535"/>
      <c r="WIM18" s="535"/>
      <c r="WIN18" s="535"/>
      <c r="WIO18" s="535"/>
      <c r="WIP18" s="535"/>
      <c r="WIQ18" s="535"/>
      <c r="WIR18" s="535"/>
      <c r="WIS18" s="535"/>
      <c r="WIT18" s="535"/>
      <c r="WIU18" s="535"/>
      <c r="WIV18" s="535"/>
      <c r="WIW18" s="535"/>
      <c r="WIX18" s="535"/>
      <c r="WIY18" s="535"/>
      <c r="WIZ18" s="535"/>
      <c r="WJA18" s="535"/>
      <c r="WJB18" s="535"/>
      <c r="WJC18" s="535"/>
      <c r="WJD18" s="535"/>
      <c r="WJE18" s="535"/>
      <c r="WJF18" s="535"/>
      <c r="WJG18" s="535"/>
      <c r="WJH18" s="535"/>
      <c r="WJI18" s="535"/>
      <c r="WJJ18" s="535"/>
      <c r="WJK18" s="535"/>
      <c r="WJL18" s="535"/>
      <c r="WJM18" s="535"/>
      <c r="WJN18" s="535"/>
      <c r="WJO18" s="535"/>
      <c r="WJP18" s="535"/>
      <c r="WJQ18" s="535"/>
      <c r="WJR18" s="535"/>
      <c r="WJS18" s="535"/>
      <c r="WJT18" s="535"/>
      <c r="WJU18" s="535"/>
      <c r="WJV18" s="535"/>
      <c r="WJW18" s="535"/>
      <c r="WJX18" s="535"/>
      <c r="WJY18" s="535"/>
      <c r="WJZ18" s="535"/>
      <c r="WKA18" s="535"/>
      <c r="WKB18" s="535"/>
      <c r="WKC18" s="535"/>
      <c r="WKD18" s="535"/>
      <c r="WKE18" s="535"/>
      <c r="WKF18" s="535"/>
      <c r="WKG18" s="535"/>
      <c r="WKH18" s="535"/>
      <c r="WKI18" s="535"/>
      <c r="WKJ18" s="535"/>
      <c r="WKK18" s="535"/>
      <c r="WKL18" s="535"/>
      <c r="WKM18" s="535"/>
      <c r="WKN18" s="535"/>
      <c r="WKO18" s="535"/>
      <c r="WKP18" s="535"/>
      <c r="WKQ18" s="535"/>
      <c r="WKR18" s="535"/>
      <c r="WKS18" s="535"/>
      <c r="WKT18" s="535"/>
      <c r="WKU18" s="535"/>
      <c r="WKV18" s="535"/>
      <c r="WKW18" s="535"/>
      <c r="WKX18" s="535"/>
      <c r="WKY18" s="535"/>
      <c r="WKZ18" s="535"/>
      <c r="WLA18" s="535"/>
      <c r="WLB18" s="535"/>
      <c r="WLC18" s="535"/>
      <c r="WLD18" s="535"/>
      <c r="WLE18" s="535"/>
      <c r="WLF18" s="535"/>
      <c r="WLG18" s="535"/>
      <c r="WLH18" s="535"/>
      <c r="WLI18" s="535"/>
      <c r="WLJ18" s="535"/>
      <c r="WLK18" s="535"/>
      <c r="WLL18" s="535"/>
      <c r="WLM18" s="535"/>
      <c r="WLN18" s="535"/>
      <c r="WLO18" s="535"/>
      <c r="WLP18" s="535"/>
      <c r="WLQ18" s="535"/>
      <c r="WLR18" s="535"/>
      <c r="WLS18" s="535"/>
      <c r="WLT18" s="535"/>
      <c r="WLU18" s="535"/>
      <c r="WLV18" s="535"/>
      <c r="WLW18" s="535"/>
      <c r="WLX18" s="535"/>
      <c r="WLY18" s="535"/>
      <c r="WLZ18" s="535"/>
      <c r="WMA18" s="535"/>
      <c r="WMB18" s="535"/>
      <c r="WMC18" s="535"/>
      <c r="WMD18" s="535"/>
      <c r="WME18" s="535"/>
      <c r="WMF18" s="535"/>
      <c r="WMG18" s="535"/>
      <c r="WMH18" s="535"/>
      <c r="WMI18" s="535"/>
      <c r="WMJ18" s="535"/>
      <c r="WMK18" s="535"/>
      <c r="WML18" s="535"/>
      <c r="WMM18" s="535"/>
      <c r="WMN18" s="535"/>
      <c r="WMO18" s="535"/>
      <c r="WMP18" s="535"/>
      <c r="WMQ18" s="535"/>
      <c r="WMR18" s="535"/>
      <c r="WMS18" s="535"/>
      <c r="WMT18" s="535"/>
      <c r="WMU18" s="535"/>
      <c r="WMV18" s="535"/>
      <c r="WMW18" s="535"/>
      <c r="WMX18" s="535"/>
      <c r="WMY18" s="535"/>
      <c r="WMZ18" s="535"/>
      <c r="WNA18" s="535"/>
      <c r="WNB18" s="535"/>
      <c r="WNC18" s="535"/>
      <c r="WND18" s="535"/>
      <c r="WNE18" s="535"/>
      <c r="WNF18" s="535"/>
      <c r="WNG18" s="535"/>
      <c r="WNH18" s="535"/>
      <c r="WNI18" s="535"/>
      <c r="WNJ18" s="535"/>
      <c r="WNK18" s="535"/>
      <c r="WNL18" s="535"/>
      <c r="WNM18" s="535"/>
      <c r="WNN18" s="535"/>
      <c r="WNO18" s="535"/>
      <c r="WNP18" s="535"/>
      <c r="WNQ18" s="535"/>
      <c r="WNR18" s="535"/>
      <c r="WNS18" s="535"/>
      <c r="WNT18" s="535"/>
      <c r="WNU18" s="535"/>
      <c r="WNV18" s="535"/>
      <c r="WNW18" s="535"/>
      <c r="WNX18" s="535"/>
      <c r="WNY18" s="535"/>
      <c r="WNZ18" s="535"/>
      <c r="WOA18" s="535"/>
      <c r="WOB18" s="535"/>
      <c r="WOC18" s="535"/>
      <c r="WOD18" s="535"/>
      <c r="WOE18" s="535"/>
      <c r="WOF18" s="535"/>
      <c r="WOG18" s="535"/>
      <c r="WOH18" s="535"/>
      <c r="WOI18" s="535"/>
      <c r="WOJ18" s="535"/>
      <c r="WOK18" s="535"/>
      <c r="WOL18" s="535"/>
      <c r="WOM18" s="535"/>
      <c r="WON18" s="535"/>
      <c r="WOO18" s="535"/>
      <c r="WOP18" s="535"/>
      <c r="WOQ18" s="535"/>
      <c r="WOR18" s="535"/>
      <c r="WOS18" s="535"/>
      <c r="WOT18" s="535"/>
      <c r="WOU18" s="535"/>
      <c r="WOV18" s="535"/>
      <c r="WOW18" s="535"/>
      <c r="WOX18" s="535"/>
      <c r="WOY18" s="535"/>
      <c r="WOZ18" s="535"/>
      <c r="WPA18" s="535"/>
      <c r="WPB18" s="535"/>
      <c r="WPC18" s="535"/>
      <c r="WPD18" s="535"/>
      <c r="WPE18" s="535"/>
      <c r="WPF18" s="535"/>
      <c r="WPG18" s="535"/>
      <c r="WPH18" s="535"/>
      <c r="WPI18" s="535"/>
      <c r="WPJ18" s="535"/>
      <c r="WPK18" s="535"/>
      <c r="WPL18" s="535"/>
      <c r="WPM18" s="535"/>
      <c r="WPN18" s="535"/>
      <c r="WPO18" s="535"/>
      <c r="WPP18" s="535"/>
      <c r="WPQ18" s="535"/>
      <c r="WPR18" s="535"/>
      <c r="WPS18" s="535"/>
      <c r="WPT18" s="535"/>
      <c r="WPU18" s="535"/>
      <c r="WPV18" s="535"/>
      <c r="WPW18" s="535"/>
      <c r="WPX18" s="535"/>
      <c r="WPY18" s="535"/>
      <c r="WPZ18" s="535"/>
      <c r="WQA18" s="535"/>
      <c r="WQB18" s="535"/>
      <c r="WQC18" s="535"/>
      <c r="WQD18" s="535"/>
      <c r="WQE18" s="535"/>
      <c r="WQF18" s="535"/>
      <c r="WQG18" s="535"/>
      <c r="WQH18" s="535"/>
      <c r="WQI18" s="535"/>
      <c r="WQJ18" s="535"/>
      <c r="WQK18" s="535"/>
      <c r="WQL18" s="535"/>
      <c r="WQM18" s="535"/>
      <c r="WQN18" s="535"/>
      <c r="WQO18" s="535"/>
      <c r="WQP18" s="535"/>
      <c r="WQQ18" s="535"/>
      <c r="WQR18" s="535"/>
      <c r="WQS18" s="535"/>
      <c r="WQT18" s="535"/>
      <c r="WQU18" s="535"/>
      <c r="WQV18" s="535"/>
      <c r="WQW18" s="535"/>
      <c r="WQX18" s="535"/>
      <c r="WQY18" s="535"/>
      <c r="WQZ18" s="535"/>
      <c r="WRA18" s="535"/>
      <c r="WRB18" s="535"/>
      <c r="WRC18" s="535"/>
      <c r="WRD18" s="535"/>
      <c r="WRE18" s="535"/>
      <c r="WRF18" s="535"/>
      <c r="WRG18" s="535"/>
      <c r="WRH18" s="535"/>
      <c r="WRI18" s="535"/>
      <c r="WRJ18" s="535"/>
      <c r="WRK18" s="535"/>
      <c r="WRL18" s="535"/>
      <c r="WRM18" s="535"/>
      <c r="WRN18" s="535"/>
      <c r="WRO18" s="535"/>
      <c r="WRP18" s="535"/>
      <c r="WRQ18" s="535"/>
      <c r="WRR18" s="535"/>
      <c r="WRS18" s="535"/>
      <c r="WRT18" s="535"/>
      <c r="WRU18" s="535"/>
      <c r="WRV18" s="535"/>
      <c r="WRW18" s="535"/>
      <c r="WRX18" s="535"/>
      <c r="WRY18" s="535"/>
      <c r="WRZ18" s="535"/>
      <c r="WSA18" s="535"/>
      <c r="WSB18" s="535"/>
      <c r="WSC18" s="535"/>
      <c r="WSD18" s="535"/>
      <c r="WSE18" s="535"/>
      <c r="WSF18" s="535"/>
      <c r="WSG18" s="535"/>
      <c r="WSH18" s="535"/>
      <c r="WSI18" s="535"/>
      <c r="WSJ18" s="535"/>
      <c r="WSK18" s="535"/>
      <c r="WSL18" s="535"/>
      <c r="WSM18" s="535"/>
      <c r="WSN18" s="535"/>
      <c r="WSO18" s="535"/>
      <c r="WSP18" s="535"/>
      <c r="WSQ18" s="535"/>
      <c r="WSR18" s="535"/>
      <c r="WSS18" s="535"/>
      <c r="WST18" s="535"/>
      <c r="WSU18" s="535"/>
      <c r="WSV18" s="535"/>
      <c r="WSW18" s="535"/>
      <c r="WSX18" s="535"/>
      <c r="WSY18" s="535"/>
      <c r="WSZ18" s="535"/>
      <c r="WTA18" s="535"/>
      <c r="WTB18" s="535"/>
      <c r="WTC18" s="535"/>
      <c r="WTD18" s="535"/>
      <c r="WTE18" s="535"/>
      <c r="WTF18" s="535"/>
      <c r="WTG18" s="535"/>
      <c r="WTH18" s="535"/>
      <c r="WTI18" s="535"/>
      <c r="WTJ18" s="535"/>
      <c r="WTK18" s="535"/>
      <c r="WTL18" s="535"/>
      <c r="WTM18" s="535"/>
      <c r="WTN18" s="535"/>
      <c r="WTO18" s="535"/>
      <c r="WTP18" s="535"/>
      <c r="WTQ18" s="535"/>
      <c r="WTR18" s="535"/>
      <c r="WTS18" s="535"/>
      <c r="WTT18" s="535"/>
      <c r="WTU18" s="535"/>
      <c r="WTV18" s="535"/>
      <c r="WTW18" s="535"/>
      <c r="WTX18" s="535"/>
      <c r="WTY18" s="535"/>
      <c r="WTZ18" s="535"/>
      <c r="WUA18" s="535"/>
      <c r="WUB18" s="535"/>
      <c r="WUC18" s="535"/>
      <c r="WUD18" s="535"/>
      <c r="WUE18" s="535"/>
      <c r="WUF18" s="535"/>
      <c r="WUG18" s="535"/>
      <c r="WUH18" s="535"/>
      <c r="WUI18" s="535"/>
      <c r="WUJ18" s="535"/>
      <c r="WUK18" s="535"/>
      <c r="WUL18" s="535"/>
      <c r="WUM18" s="535"/>
      <c r="WUN18" s="535"/>
      <c r="WUO18" s="535"/>
      <c r="WUP18" s="535"/>
      <c r="WUQ18" s="535"/>
      <c r="WUR18" s="535"/>
      <c r="WUS18" s="535"/>
      <c r="WUT18" s="535"/>
      <c r="WUU18" s="535"/>
      <c r="WUV18" s="535"/>
      <c r="WUW18" s="535"/>
      <c r="WUX18" s="535"/>
      <c r="WUY18" s="535"/>
      <c r="WUZ18" s="535"/>
      <c r="WVA18" s="535"/>
      <c r="WVB18" s="535"/>
      <c r="WVC18" s="535"/>
      <c r="WVD18" s="535"/>
      <c r="WVE18" s="535"/>
      <c r="WVF18" s="535"/>
      <c r="WVG18" s="535"/>
      <c r="WVH18" s="535"/>
      <c r="WVI18" s="535"/>
      <c r="WVJ18" s="535"/>
      <c r="WVK18" s="535"/>
      <c r="WVL18" s="535"/>
      <c r="WVM18" s="535"/>
      <c r="WVN18" s="535"/>
      <c r="WVO18" s="535"/>
      <c r="WVP18" s="535"/>
      <c r="WVQ18" s="535"/>
      <c r="WVR18" s="535"/>
      <c r="WVS18" s="535"/>
      <c r="WVT18" s="535"/>
      <c r="WVU18" s="535"/>
      <c r="WVV18" s="535"/>
      <c r="WVW18" s="535"/>
      <c r="WVX18" s="535"/>
      <c r="WVY18" s="535"/>
      <c r="WVZ18" s="535"/>
      <c r="WWA18" s="535"/>
      <c r="WWB18" s="535"/>
      <c r="WWC18" s="535"/>
      <c r="WWD18" s="535"/>
      <c r="WWE18" s="535"/>
      <c r="WWF18" s="535"/>
    </row>
    <row r="19" spans="1:1031 12825:16152" ht="9.9499999999999993" customHeight="1" x14ac:dyDescent="0.25">
      <c r="A19" s="1509"/>
      <c r="B19" s="535"/>
      <c r="C19" s="535"/>
      <c r="D19" s="535"/>
      <c r="E19" s="535"/>
      <c r="F19" s="535"/>
      <c r="G19" s="535"/>
      <c r="H19" s="535"/>
      <c r="I19" s="1525"/>
      <c r="J19" s="1525"/>
      <c r="K19" s="1525"/>
      <c r="L19" s="1525"/>
      <c r="M19" s="1522"/>
      <c r="N19" s="715"/>
      <c r="O19" s="715"/>
      <c r="P19" s="715"/>
      <c r="Q19" s="715"/>
      <c r="R19" s="715"/>
      <c r="S19" s="715"/>
      <c r="T19" s="715"/>
      <c r="U19" s="1523"/>
      <c r="V19" s="1523"/>
      <c r="W19" s="1524"/>
      <c r="X19" s="1509"/>
      <c r="Y19" s="1509"/>
      <c r="IX19" s="535"/>
      <c r="IY19" s="535"/>
      <c r="IZ19" s="535"/>
      <c r="JA19" s="535"/>
      <c r="JB19" s="535"/>
      <c r="JC19" s="535"/>
      <c r="JD19" s="535"/>
      <c r="JE19" s="535"/>
      <c r="JF19" s="535"/>
      <c r="JG19" s="535"/>
      <c r="JH19" s="535"/>
      <c r="JI19" s="535"/>
      <c r="JJ19" s="535"/>
      <c r="JK19" s="535"/>
      <c r="JL19" s="535"/>
      <c r="JM19" s="535"/>
      <c r="JN19" s="535"/>
      <c r="JO19" s="535"/>
      <c r="JP19" s="535"/>
      <c r="JQ19" s="535"/>
      <c r="JR19" s="535"/>
      <c r="JS19" s="535"/>
      <c r="JT19" s="535"/>
      <c r="JU19" s="535"/>
      <c r="JV19" s="535"/>
      <c r="JW19" s="535"/>
      <c r="JX19" s="535"/>
      <c r="JY19" s="535"/>
      <c r="JZ19" s="535"/>
      <c r="KA19" s="535"/>
      <c r="KB19" s="535"/>
      <c r="KC19" s="535"/>
      <c r="KD19" s="535"/>
      <c r="KE19" s="535"/>
      <c r="KF19" s="535"/>
      <c r="KG19" s="535"/>
      <c r="KH19" s="535"/>
      <c r="KI19" s="535"/>
      <c r="KJ19" s="535"/>
      <c r="KK19" s="535"/>
      <c r="KL19" s="535"/>
      <c r="KM19" s="535"/>
      <c r="KN19" s="535"/>
      <c r="KO19" s="535"/>
      <c r="KP19" s="535"/>
      <c r="KQ19" s="535"/>
      <c r="KR19" s="535"/>
      <c r="KS19" s="535"/>
      <c r="KT19" s="535"/>
      <c r="KU19" s="535"/>
      <c r="KV19" s="535"/>
      <c r="KW19" s="535"/>
      <c r="KX19" s="535"/>
      <c r="KY19" s="535"/>
      <c r="KZ19" s="535"/>
      <c r="LA19" s="535"/>
      <c r="LB19" s="535"/>
      <c r="LC19" s="535"/>
      <c r="LD19" s="535"/>
      <c r="LE19" s="535"/>
      <c r="LF19" s="535"/>
      <c r="LG19" s="535"/>
      <c r="LH19" s="535"/>
      <c r="LI19" s="535"/>
      <c r="LJ19" s="535"/>
      <c r="LK19" s="535"/>
      <c r="LL19" s="535"/>
      <c r="LM19" s="535"/>
      <c r="LN19" s="535"/>
      <c r="LO19" s="535"/>
      <c r="LP19" s="535"/>
      <c r="LQ19" s="535"/>
      <c r="LR19" s="535"/>
      <c r="LS19" s="535"/>
      <c r="LT19" s="535"/>
      <c r="LU19" s="535"/>
      <c r="LV19" s="535"/>
      <c r="LW19" s="535"/>
      <c r="LX19" s="535"/>
      <c r="LY19" s="535"/>
      <c r="LZ19" s="535"/>
      <c r="MA19" s="535"/>
      <c r="MB19" s="535"/>
      <c r="MC19" s="535"/>
      <c r="MD19" s="535"/>
      <c r="ME19" s="535"/>
      <c r="MF19" s="535"/>
      <c r="MG19" s="535"/>
      <c r="MH19" s="535"/>
      <c r="MI19" s="535"/>
      <c r="MJ19" s="535"/>
      <c r="MK19" s="535"/>
      <c r="ML19" s="535"/>
      <c r="MM19" s="535"/>
      <c r="MN19" s="535"/>
      <c r="MO19" s="535"/>
      <c r="MP19" s="535"/>
      <c r="MQ19" s="535"/>
      <c r="MR19" s="535"/>
      <c r="MS19" s="535"/>
      <c r="MT19" s="535"/>
      <c r="MU19" s="535"/>
      <c r="MV19" s="535"/>
      <c r="MW19" s="535"/>
      <c r="MX19" s="535"/>
      <c r="MY19" s="535"/>
      <c r="MZ19" s="535"/>
      <c r="NA19" s="535"/>
      <c r="NB19" s="535"/>
      <c r="NC19" s="535"/>
      <c r="ND19" s="535"/>
      <c r="NE19" s="535"/>
      <c r="NF19" s="535"/>
      <c r="NG19" s="535"/>
      <c r="NH19" s="535"/>
      <c r="NI19" s="535"/>
      <c r="NJ19" s="535"/>
      <c r="NK19" s="535"/>
      <c r="NL19" s="535"/>
      <c r="NM19" s="535"/>
      <c r="NN19" s="535"/>
      <c r="NO19" s="535"/>
      <c r="NP19" s="535"/>
      <c r="NQ19" s="535"/>
      <c r="NR19" s="535"/>
      <c r="NS19" s="535"/>
      <c r="NT19" s="535"/>
      <c r="NU19" s="535"/>
      <c r="NV19" s="535"/>
      <c r="NW19" s="535"/>
      <c r="NX19" s="535"/>
      <c r="NY19" s="535"/>
      <c r="NZ19" s="535"/>
      <c r="OA19" s="535"/>
      <c r="OB19" s="535"/>
      <c r="OC19" s="535"/>
      <c r="OD19" s="535"/>
      <c r="OE19" s="535"/>
      <c r="OF19" s="535"/>
      <c r="OG19" s="535"/>
      <c r="OH19" s="535"/>
      <c r="OI19" s="535"/>
      <c r="OJ19" s="535"/>
      <c r="OK19" s="535"/>
      <c r="OL19" s="535"/>
      <c r="OM19" s="535"/>
      <c r="ON19" s="535"/>
      <c r="OO19" s="535"/>
      <c r="OP19" s="535"/>
      <c r="OQ19" s="535"/>
      <c r="OR19" s="535"/>
      <c r="OS19" s="535"/>
      <c r="OT19" s="535"/>
      <c r="OU19" s="535"/>
      <c r="OV19" s="535"/>
      <c r="OW19" s="535"/>
      <c r="OX19" s="535"/>
      <c r="OY19" s="535"/>
      <c r="OZ19" s="535"/>
      <c r="PA19" s="535"/>
      <c r="PB19" s="535"/>
      <c r="PC19" s="535"/>
      <c r="PD19" s="535"/>
      <c r="PE19" s="535"/>
      <c r="PF19" s="535"/>
      <c r="PG19" s="535"/>
      <c r="PH19" s="535"/>
      <c r="PI19" s="535"/>
      <c r="PJ19" s="535"/>
      <c r="PK19" s="535"/>
      <c r="PL19" s="535"/>
      <c r="PM19" s="535"/>
      <c r="PN19" s="535"/>
      <c r="PO19" s="535"/>
      <c r="PP19" s="535"/>
      <c r="PQ19" s="535"/>
      <c r="PR19" s="535"/>
      <c r="PS19" s="535"/>
      <c r="PT19" s="535"/>
      <c r="PU19" s="535"/>
      <c r="PV19" s="535"/>
      <c r="PW19" s="535"/>
      <c r="PX19" s="535"/>
      <c r="PY19" s="535"/>
      <c r="PZ19" s="535"/>
      <c r="QA19" s="535"/>
      <c r="QB19" s="535"/>
      <c r="QC19" s="535"/>
      <c r="QD19" s="535"/>
      <c r="QE19" s="535"/>
      <c r="QF19" s="535"/>
      <c r="QG19" s="535"/>
      <c r="QH19" s="535"/>
      <c r="QI19" s="535"/>
      <c r="QJ19" s="535"/>
      <c r="QK19" s="535"/>
      <c r="QL19" s="535"/>
      <c r="QM19" s="535"/>
      <c r="QN19" s="535"/>
      <c r="QO19" s="535"/>
      <c r="QP19" s="535"/>
      <c r="QQ19" s="535"/>
      <c r="QR19" s="535"/>
      <c r="QS19" s="535"/>
      <c r="QT19" s="535"/>
      <c r="QU19" s="535"/>
      <c r="QV19" s="535"/>
      <c r="QW19" s="535"/>
      <c r="QX19" s="535"/>
      <c r="QY19" s="535"/>
      <c r="QZ19" s="535"/>
      <c r="RA19" s="535"/>
      <c r="RB19" s="535"/>
      <c r="RC19" s="535"/>
      <c r="RD19" s="535"/>
      <c r="RE19" s="535"/>
      <c r="RF19" s="535"/>
      <c r="RG19" s="535"/>
      <c r="RH19" s="535"/>
      <c r="RI19" s="535"/>
      <c r="RJ19" s="535"/>
      <c r="RK19" s="535"/>
      <c r="RL19" s="535"/>
      <c r="RM19" s="535"/>
      <c r="RN19" s="535"/>
      <c r="RO19" s="535"/>
      <c r="RP19" s="535"/>
      <c r="RQ19" s="535"/>
      <c r="RR19" s="535"/>
      <c r="RS19" s="535"/>
      <c r="RT19" s="535"/>
      <c r="RU19" s="535"/>
      <c r="RV19" s="535"/>
      <c r="RW19" s="535"/>
      <c r="RX19" s="535"/>
      <c r="RY19" s="535"/>
      <c r="RZ19" s="535"/>
      <c r="SA19" s="535"/>
      <c r="SB19" s="535"/>
      <c r="SC19" s="535"/>
      <c r="SD19" s="535"/>
      <c r="SE19" s="535"/>
      <c r="SF19" s="535"/>
      <c r="SG19" s="535"/>
      <c r="SH19" s="535"/>
      <c r="SI19" s="535"/>
      <c r="SJ19" s="535"/>
      <c r="SK19" s="535"/>
      <c r="SL19" s="535"/>
      <c r="SM19" s="535"/>
      <c r="SN19" s="535"/>
      <c r="SO19" s="535"/>
      <c r="SP19" s="535"/>
      <c r="SQ19" s="535"/>
      <c r="SR19" s="535"/>
      <c r="SS19" s="535"/>
      <c r="ST19" s="535"/>
      <c r="SU19" s="535"/>
      <c r="SV19" s="535"/>
      <c r="SW19" s="535"/>
      <c r="SX19" s="535"/>
      <c r="SY19" s="535"/>
      <c r="SZ19" s="535"/>
      <c r="TA19" s="535"/>
      <c r="TB19" s="535"/>
      <c r="TC19" s="535"/>
      <c r="TD19" s="535"/>
      <c r="TE19" s="535"/>
      <c r="TF19" s="535"/>
      <c r="TG19" s="535"/>
      <c r="TH19" s="535"/>
      <c r="TI19" s="535"/>
      <c r="TJ19" s="535"/>
      <c r="TK19" s="535"/>
      <c r="TL19" s="535"/>
      <c r="TM19" s="535"/>
      <c r="TN19" s="535"/>
      <c r="TO19" s="535"/>
      <c r="TP19" s="535"/>
      <c r="TQ19" s="535"/>
      <c r="TR19" s="535"/>
      <c r="TS19" s="535"/>
      <c r="TT19" s="535"/>
      <c r="TU19" s="535"/>
      <c r="TV19" s="535"/>
      <c r="TW19" s="535"/>
      <c r="TX19" s="535"/>
      <c r="TY19" s="535"/>
      <c r="TZ19" s="535"/>
      <c r="UA19" s="535"/>
      <c r="UB19" s="535"/>
      <c r="UC19" s="535"/>
      <c r="UD19" s="535"/>
      <c r="UE19" s="535"/>
      <c r="UF19" s="535"/>
      <c r="UG19" s="535"/>
      <c r="UH19" s="535"/>
      <c r="UI19" s="535"/>
      <c r="UJ19" s="535"/>
      <c r="UK19" s="535"/>
      <c r="UL19" s="535"/>
      <c r="UM19" s="535"/>
      <c r="UN19" s="535"/>
      <c r="UO19" s="535"/>
      <c r="UP19" s="535"/>
      <c r="UQ19" s="535"/>
      <c r="UR19" s="535"/>
      <c r="US19" s="535"/>
      <c r="UT19" s="535"/>
      <c r="UU19" s="535"/>
      <c r="UV19" s="535"/>
      <c r="UW19" s="535"/>
      <c r="UX19" s="535"/>
      <c r="UY19" s="535"/>
      <c r="UZ19" s="535"/>
      <c r="VA19" s="535"/>
      <c r="VB19" s="535"/>
      <c r="VC19" s="535"/>
      <c r="VD19" s="535"/>
      <c r="VE19" s="535"/>
      <c r="VF19" s="535"/>
      <c r="VG19" s="535"/>
      <c r="VH19" s="535"/>
      <c r="VI19" s="535"/>
      <c r="VJ19" s="535"/>
      <c r="VK19" s="535"/>
      <c r="VL19" s="535"/>
      <c r="VM19" s="535"/>
      <c r="VN19" s="535"/>
      <c r="VO19" s="535"/>
      <c r="VP19" s="535"/>
      <c r="VQ19" s="535"/>
      <c r="VR19" s="535"/>
      <c r="VS19" s="535"/>
      <c r="VT19" s="535"/>
      <c r="VU19" s="535"/>
      <c r="VV19" s="535"/>
      <c r="VW19" s="535"/>
      <c r="VX19" s="535"/>
      <c r="VY19" s="535"/>
      <c r="VZ19" s="535"/>
      <c r="WA19" s="535"/>
      <c r="WB19" s="535"/>
      <c r="WC19" s="535"/>
      <c r="WD19" s="535"/>
      <c r="WE19" s="535"/>
      <c r="WF19" s="535"/>
      <c r="WG19" s="535"/>
      <c r="WH19" s="535"/>
      <c r="WI19" s="535"/>
      <c r="WJ19" s="535"/>
      <c r="WK19" s="535"/>
      <c r="WL19" s="535"/>
      <c r="WM19" s="535"/>
      <c r="WN19" s="535"/>
      <c r="WO19" s="535"/>
      <c r="WP19" s="535"/>
      <c r="WQ19" s="535"/>
      <c r="WR19" s="535"/>
      <c r="WS19" s="535"/>
      <c r="WT19" s="535"/>
      <c r="WU19" s="535"/>
      <c r="WV19" s="535"/>
      <c r="WW19" s="535"/>
      <c r="WX19" s="535"/>
      <c r="WY19" s="535"/>
      <c r="WZ19" s="535"/>
      <c r="XA19" s="535"/>
      <c r="XB19" s="535"/>
      <c r="XC19" s="535"/>
      <c r="XD19" s="535"/>
      <c r="XE19" s="535"/>
      <c r="XF19" s="535"/>
      <c r="XG19" s="535"/>
      <c r="XH19" s="535"/>
      <c r="XI19" s="535"/>
      <c r="XJ19" s="535"/>
      <c r="XK19" s="535"/>
      <c r="XL19" s="535"/>
      <c r="XM19" s="535"/>
      <c r="XN19" s="535"/>
      <c r="XO19" s="535"/>
      <c r="XP19" s="535"/>
      <c r="XQ19" s="535"/>
      <c r="XR19" s="535"/>
      <c r="XS19" s="535"/>
      <c r="XT19" s="535"/>
      <c r="XU19" s="535"/>
      <c r="XV19" s="535"/>
      <c r="XW19" s="535"/>
      <c r="XX19" s="535"/>
      <c r="XY19" s="535"/>
      <c r="XZ19" s="535"/>
      <c r="YA19" s="535"/>
      <c r="YB19" s="535"/>
      <c r="YC19" s="535"/>
      <c r="YD19" s="535"/>
      <c r="YE19" s="535"/>
      <c r="YF19" s="535"/>
      <c r="YG19" s="535"/>
      <c r="YH19" s="535"/>
      <c r="YI19" s="535"/>
      <c r="YJ19" s="535"/>
      <c r="YK19" s="535"/>
      <c r="YL19" s="535"/>
      <c r="YM19" s="535"/>
      <c r="YN19" s="535"/>
      <c r="YO19" s="535"/>
      <c r="YP19" s="535"/>
      <c r="YQ19" s="535"/>
      <c r="YR19" s="535"/>
      <c r="YS19" s="535"/>
      <c r="YT19" s="535"/>
      <c r="YU19" s="535"/>
      <c r="YV19" s="535"/>
      <c r="YW19" s="535"/>
      <c r="YX19" s="535"/>
      <c r="YY19" s="535"/>
      <c r="YZ19" s="535"/>
      <c r="ZA19" s="535"/>
      <c r="ZB19" s="535"/>
      <c r="ZC19" s="535"/>
      <c r="ZD19" s="535"/>
      <c r="ZE19" s="535"/>
      <c r="ZF19" s="535"/>
      <c r="ZG19" s="535"/>
      <c r="ZH19" s="535"/>
      <c r="ZI19" s="535"/>
      <c r="ZJ19" s="535"/>
      <c r="ZK19" s="535"/>
      <c r="ZL19" s="535"/>
      <c r="ZM19" s="535"/>
      <c r="ZN19" s="535"/>
      <c r="ZO19" s="535"/>
      <c r="ZP19" s="535"/>
      <c r="ZQ19" s="535"/>
      <c r="ZR19" s="535"/>
      <c r="ZS19" s="535"/>
      <c r="ZT19" s="535"/>
      <c r="ZU19" s="535"/>
      <c r="ZV19" s="535"/>
      <c r="ZW19" s="535"/>
      <c r="ZX19" s="535"/>
      <c r="ZY19" s="535"/>
      <c r="ZZ19" s="535"/>
      <c r="AAA19" s="535"/>
      <c r="AAB19" s="535"/>
      <c r="AAC19" s="535"/>
      <c r="AAD19" s="535"/>
      <c r="AAE19" s="535"/>
      <c r="AAF19" s="535"/>
      <c r="AAG19" s="535"/>
      <c r="AAH19" s="535"/>
      <c r="AAI19" s="535"/>
      <c r="AAJ19" s="535"/>
      <c r="AAK19" s="535"/>
      <c r="AAL19" s="535"/>
      <c r="AAM19" s="535"/>
      <c r="AAN19" s="535"/>
      <c r="AAO19" s="535"/>
      <c r="AAP19" s="535"/>
      <c r="AAQ19" s="535"/>
      <c r="AAR19" s="535"/>
      <c r="AAS19" s="535"/>
      <c r="AAT19" s="535"/>
      <c r="AAU19" s="535"/>
      <c r="AAV19" s="535"/>
      <c r="AAW19" s="535"/>
      <c r="AAX19" s="535"/>
      <c r="AAY19" s="535"/>
      <c r="AAZ19" s="535"/>
      <c r="ABA19" s="535"/>
      <c r="ABB19" s="535"/>
      <c r="ABC19" s="535"/>
      <c r="ABD19" s="535"/>
      <c r="ABE19" s="535"/>
      <c r="ABF19" s="535"/>
      <c r="ABG19" s="535"/>
      <c r="ABH19" s="535"/>
      <c r="ABI19" s="535"/>
      <c r="ABJ19" s="535"/>
      <c r="ABK19" s="535"/>
      <c r="ABL19" s="535"/>
      <c r="ABM19" s="535"/>
      <c r="ABN19" s="535"/>
      <c r="ABO19" s="535"/>
      <c r="ABP19" s="535"/>
      <c r="ABQ19" s="535"/>
      <c r="ABR19" s="535"/>
      <c r="ABS19" s="535"/>
      <c r="ABT19" s="535"/>
      <c r="ABU19" s="535"/>
      <c r="ABV19" s="535"/>
      <c r="ABW19" s="535"/>
      <c r="ABX19" s="535"/>
      <c r="ABY19" s="535"/>
      <c r="ABZ19" s="535"/>
      <c r="ACA19" s="535"/>
      <c r="ACB19" s="535"/>
      <c r="ACC19" s="535"/>
      <c r="ACD19" s="535"/>
      <c r="ACE19" s="535"/>
      <c r="ACF19" s="535"/>
      <c r="ACG19" s="535"/>
      <c r="ACH19" s="535"/>
      <c r="ACI19" s="535"/>
      <c r="ACJ19" s="535"/>
      <c r="ACK19" s="535"/>
      <c r="ACL19" s="535"/>
      <c r="ACM19" s="535"/>
      <c r="ACN19" s="535"/>
      <c r="ACO19" s="535"/>
      <c r="ACP19" s="535"/>
      <c r="ACQ19" s="535"/>
      <c r="ACR19" s="535"/>
      <c r="ACS19" s="535"/>
      <c r="ACT19" s="535"/>
      <c r="ACU19" s="535"/>
      <c r="ACV19" s="535"/>
      <c r="ACW19" s="535"/>
      <c r="ACX19" s="535"/>
      <c r="ACY19" s="535"/>
      <c r="ACZ19" s="535"/>
      <c r="ADA19" s="535"/>
      <c r="ADB19" s="535"/>
      <c r="ADC19" s="535"/>
      <c r="RYG19" s="535"/>
      <c r="RYH19" s="535"/>
      <c r="RYI19" s="535"/>
      <c r="RYJ19" s="535"/>
      <c r="RYK19" s="535"/>
      <c r="RYL19" s="535"/>
      <c r="RYM19" s="535"/>
      <c r="RYN19" s="535"/>
      <c r="RYO19" s="535"/>
      <c r="RYP19" s="535"/>
      <c r="RYQ19" s="535"/>
      <c r="RYR19" s="535"/>
      <c r="RYS19" s="535"/>
      <c r="RYT19" s="535"/>
      <c r="RYU19" s="535"/>
      <c r="RYV19" s="535"/>
      <c r="RYW19" s="535"/>
      <c r="RYX19" s="535"/>
      <c r="RYY19" s="535"/>
      <c r="RYZ19" s="535"/>
      <c r="RZA19" s="535"/>
      <c r="RZB19" s="535"/>
      <c r="RZC19" s="535"/>
      <c r="RZD19" s="535"/>
      <c r="RZE19" s="535"/>
      <c r="RZF19" s="535"/>
      <c r="RZG19" s="535"/>
      <c r="RZH19" s="535"/>
      <c r="RZI19" s="535"/>
      <c r="RZJ19" s="535"/>
      <c r="RZK19" s="535"/>
      <c r="RZL19" s="535"/>
      <c r="RZM19" s="535"/>
      <c r="RZN19" s="535"/>
      <c r="RZO19" s="535"/>
      <c r="RZP19" s="535"/>
      <c r="RZQ19" s="535"/>
      <c r="RZR19" s="535"/>
      <c r="RZS19" s="535"/>
      <c r="RZT19" s="535"/>
      <c r="RZU19" s="535"/>
      <c r="RZV19" s="535"/>
      <c r="RZW19" s="535"/>
      <c r="RZX19" s="535"/>
      <c r="RZY19" s="535"/>
      <c r="RZZ19" s="535"/>
      <c r="SAA19" s="535"/>
      <c r="SAB19" s="535"/>
      <c r="SAC19" s="535"/>
      <c r="SAD19" s="535"/>
      <c r="SAE19" s="535"/>
      <c r="SAF19" s="535"/>
      <c r="SAG19" s="535"/>
      <c r="SAH19" s="535"/>
      <c r="SAI19" s="535"/>
      <c r="SAJ19" s="535"/>
      <c r="SAK19" s="535"/>
      <c r="SAL19" s="535"/>
      <c r="SAM19" s="535"/>
      <c r="SAN19" s="535"/>
      <c r="SAO19" s="535"/>
      <c r="SAP19" s="535"/>
      <c r="SAQ19" s="535"/>
      <c r="SAR19" s="535"/>
      <c r="SAS19" s="535"/>
      <c r="SAT19" s="535"/>
      <c r="SAU19" s="535"/>
      <c r="SAV19" s="535"/>
      <c r="SAW19" s="535"/>
      <c r="SAX19" s="535"/>
      <c r="SAY19" s="535"/>
      <c r="SAZ19" s="535"/>
      <c r="SBA19" s="535"/>
      <c r="SBB19" s="535"/>
      <c r="SBC19" s="535"/>
      <c r="SBD19" s="535"/>
      <c r="SBE19" s="535"/>
      <c r="SBF19" s="535"/>
      <c r="SBG19" s="535"/>
      <c r="SBH19" s="535"/>
      <c r="SBI19" s="535"/>
      <c r="SBJ19" s="535"/>
      <c r="SBK19" s="535"/>
      <c r="SBL19" s="535"/>
      <c r="SBM19" s="535"/>
      <c r="SBN19" s="535"/>
      <c r="SBO19" s="535"/>
      <c r="SBP19" s="535"/>
      <c r="SBQ19" s="535"/>
      <c r="SBR19" s="535"/>
      <c r="SBS19" s="535"/>
      <c r="SBT19" s="535"/>
      <c r="SBU19" s="535"/>
      <c r="SBV19" s="535"/>
      <c r="SBW19" s="535"/>
      <c r="SBX19" s="535"/>
      <c r="SBY19" s="535"/>
      <c r="SBZ19" s="535"/>
      <c r="SCA19" s="535"/>
      <c r="SCB19" s="535"/>
      <c r="SCC19" s="535"/>
      <c r="SCD19" s="535"/>
      <c r="SCE19" s="535"/>
      <c r="SCF19" s="535"/>
      <c r="SCG19" s="535"/>
      <c r="SCH19" s="535"/>
      <c r="SCI19" s="535"/>
      <c r="SCJ19" s="535"/>
      <c r="SCK19" s="535"/>
      <c r="SCL19" s="535"/>
      <c r="SCM19" s="535"/>
      <c r="SCN19" s="535"/>
      <c r="SCO19" s="535"/>
      <c r="SCP19" s="535"/>
      <c r="SCQ19" s="535"/>
      <c r="SCR19" s="535"/>
      <c r="SCS19" s="535"/>
      <c r="SCT19" s="535"/>
      <c r="SCU19" s="535"/>
      <c r="SCV19" s="535"/>
      <c r="SCW19" s="535"/>
      <c r="SCX19" s="535"/>
      <c r="SCY19" s="535"/>
      <c r="SCZ19" s="535"/>
      <c r="SDA19" s="535"/>
      <c r="SDB19" s="535"/>
      <c r="SDC19" s="535"/>
      <c r="SDD19" s="535"/>
      <c r="SDE19" s="535"/>
      <c r="SDF19" s="535"/>
      <c r="SDG19" s="535"/>
      <c r="SDH19" s="535"/>
      <c r="SDI19" s="535"/>
      <c r="SDJ19" s="535"/>
      <c r="SDK19" s="535"/>
      <c r="SDL19" s="535"/>
      <c r="SDM19" s="535"/>
      <c r="SDN19" s="535"/>
      <c r="SDO19" s="535"/>
      <c r="SDP19" s="535"/>
      <c r="SDQ19" s="535"/>
      <c r="SDR19" s="535"/>
      <c r="SDS19" s="535"/>
      <c r="SDT19" s="535"/>
      <c r="SDU19" s="535"/>
      <c r="SDV19" s="535"/>
      <c r="SDW19" s="535"/>
      <c r="SDX19" s="535"/>
      <c r="SDY19" s="535"/>
      <c r="SDZ19" s="535"/>
      <c r="SEA19" s="535"/>
      <c r="SEB19" s="535"/>
      <c r="SEC19" s="535"/>
      <c r="SED19" s="535"/>
      <c r="SEE19" s="535"/>
      <c r="SEF19" s="535"/>
      <c r="SEG19" s="535"/>
      <c r="SEH19" s="535"/>
      <c r="SEI19" s="535"/>
      <c r="SEJ19" s="535"/>
      <c r="SEK19" s="535"/>
      <c r="SEL19" s="535"/>
      <c r="SEM19" s="535"/>
      <c r="SEN19" s="535"/>
      <c r="SEO19" s="535"/>
      <c r="SEP19" s="535"/>
      <c r="SEQ19" s="535"/>
      <c r="SER19" s="535"/>
      <c r="SES19" s="535"/>
      <c r="SET19" s="535"/>
      <c r="SEU19" s="535"/>
      <c r="SEV19" s="535"/>
      <c r="SEW19" s="535"/>
      <c r="SEX19" s="535"/>
      <c r="SEY19" s="535"/>
      <c r="SEZ19" s="535"/>
      <c r="SFA19" s="535"/>
      <c r="SFB19" s="535"/>
      <c r="SFC19" s="535"/>
      <c r="SFD19" s="535"/>
      <c r="SFE19" s="535"/>
      <c r="SFF19" s="535"/>
      <c r="SFG19" s="535"/>
      <c r="SFH19" s="535"/>
      <c r="SFI19" s="535"/>
      <c r="SFJ19" s="535"/>
      <c r="SFK19" s="535"/>
      <c r="SFL19" s="535"/>
      <c r="SFM19" s="535"/>
      <c r="SFN19" s="535"/>
      <c r="SFO19" s="535"/>
      <c r="SFP19" s="535"/>
      <c r="SFQ19" s="535"/>
      <c r="SFR19" s="535"/>
      <c r="SFS19" s="535"/>
      <c r="SFT19" s="535"/>
      <c r="SFU19" s="535"/>
      <c r="SFV19" s="535"/>
      <c r="SFW19" s="535"/>
      <c r="SFX19" s="535"/>
      <c r="SFY19" s="535"/>
      <c r="SFZ19" s="535"/>
      <c r="SGA19" s="535"/>
      <c r="SGB19" s="535"/>
      <c r="SGC19" s="535"/>
      <c r="SGD19" s="535"/>
      <c r="SGE19" s="535"/>
      <c r="SGF19" s="535"/>
      <c r="SGG19" s="535"/>
      <c r="SGH19" s="535"/>
      <c r="SGI19" s="535"/>
      <c r="SGJ19" s="535"/>
      <c r="SGK19" s="535"/>
      <c r="SGL19" s="535"/>
      <c r="SGM19" s="535"/>
      <c r="SGN19" s="535"/>
      <c r="SGO19" s="535"/>
      <c r="SGP19" s="535"/>
      <c r="SGQ19" s="535"/>
      <c r="SGR19" s="535"/>
      <c r="SGS19" s="535"/>
      <c r="SGT19" s="535"/>
      <c r="SGU19" s="535"/>
      <c r="SGV19" s="535"/>
      <c r="SGW19" s="535"/>
      <c r="SGX19" s="535"/>
      <c r="SGY19" s="535"/>
      <c r="SGZ19" s="535"/>
      <c r="SHA19" s="535"/>
      <c r="SHB19" s="535"/>
      <c r="SHC19" s="535"/>
      <c r="SHD19" s="535"/>
      <c r="SHE19" s="535"/>
      <c r="SHF19" s="535"/>
      <c r="SHG19" s="535"/>
      <c r="SHH19" s="535"/>
      <c r="SHI19" s="535"/>
      <c r="SHJ19" s="535"/>
      <c r="SHK19" s="535"/>
      <c r="SHL19" s="535"/>
      <c r="SHM19" s="535"/>
      <c r="SHN19" s="535"/>
      <c r="SHO19" s="535"/>
      <c r="SHP19" s="535"/>
      <c r="SHQ19" s="535"/>
      <c r="SHR19" s="535"/>
      <c r="SHS19" s="535"/>
      <c r="SHT19" s="535"/>
      <c r="SHU19" s="535"/>
      <c r="SHV19" s="535"/>
      <c r="SHW19" s="535"/>
      <c r="SHX19" s="535"/>
      <c r="SHY19" s="535"/>
      <c r="SHZ19" s="535"/>
      <c r="SIA19" s="535"/>
      <c r="SIB19" s="535"/>
      <c r="SIC19" s="535"/>
      <c r="SID19" s="535"/>
      <c r="SIE19" s="535"/>
      <c r="SIF19" s="535"/>
      <c r="SIG19" s="535"/>
      <c r="SIH19" s="535"/>
      <c r="SII19" s="535"/>
      <c r="SIJ19" s="535"/>
      <c r="SIK19" s="535"/>
      <c r="SIL19" s="535"/>
      <c r="SIM19" s="535"/>
      <c r="SIN19" s="535"/>
      <c r="SIO19" s="535"/>
      <c r="SIP19" s="535"/>
      <c r="SIQ19" s="535"/>
      <c r="SIR19" s="535"/>
      <c r="SIS19" s="535"/>
      <c r="SIT19" s="535"/>
      <c r="SIU19" s="535"/>
      <c r="SIV19" s="535"/>
      <c r="SIW19" s="535"/>
      <c r="SIX19" s="535"/>
      <c r="SIY19" s="535"/>
      <c r="SIZ19" s="535"/>
      <c r="SJA19" s="535"/>
      <c r="SJB19" s="535"/>
      <c r="SJC19" s="535"/>
      <c r="SJD19" s="535"/>
      <c r="SJE19" s="535"/>
      <c r="SJF19" s="535"/>
      <c r="SJG19" s="535"/>
      <c r="SJH19" s="535"/>
      <c r="SJI19" s="535"/>
      <c r="SJJ19" s="535"/>
      <c r="SJK19" s="535"/>
      <c r="SJL19" s="535"/>
      <c r="SJM19" s="535"/>
      <c r="SJN19" s="535"/>
      <c r="SJO19" s="535"/>
      <c r="SJP19" s="535"/>
      <c r="SJQ19" s="535"/>
      <c r="SJR19" s="535"/>
      <c r="SJS19" s="535"/>
      <c r="SJT19" s="535"/>
      <c r="SJU19" s="535"/>
      <c r="SJV19" s="535"/>
      <c r="SJW19" s="535"/>
      <c r="SJX19" s="535"/>
      <c r="SJY19" s="535"/>
      <c r="SJZ19" s="535"/>
      <c r="SKA19" s="535"/>
      <c r="SKB19" s="535"/>
      <c r="SKC19" s="535"/>
      <c r="SKD19" s="535"/>
      <c r="SKE19" s="535"/>
      <c r="SKF19" s="535"/>
      <c r="SKG19" s="535"/>
      <c r="SKH19" s="535"/>
      <c r="SKI19" s="535"/>
      <c r="SKJ19" s="535"/>
      <c r="SKK19" s="535"/>
      <c r="SKL19" s="535"/>
      <c r="SKM19" s="535"/>
      <c r="SKN19" s="535"/>
      <c r="SKO19" s="535"/>
      <c r="SKP19" s="535"/>
      <c r="SKQ19" s="535"/>
      <c r="SKR19" s="535"/>
      <c r="SKS19" s="535"/>
      <c r="SKT19" s="535"/>
      <c r="SKU19" s="535"/>
      <c r="SKV19" s="535"/>
      <c r="SKW19" s="535"/>
      <c r="SKX19" s="535"/>
      <c r="SKY19" s="535"/>
      <c r="SKZ19" s="535"/>
      <c r="SLA19" s="535"/>
      <c r="SLB19" s="535"/>
      <c r="SLC19" s="535"/>
      <c r="SLD19" s="535"/>
      <c r="SLE19" s="535"/>
      <c r="SLF19" s="535"/>
      <c r="SLG19" s="535"/>
      <c r="SLH19" s="535"/>
      <c r="SLI19" s="535"/>
      <c r="SLJ19" s="535"/>
      <c r="SLK19" s="535"/>
      <c r="SLL19" s="535"/>
      <c r="SLM19" s="535"/>
      <c r="SLN19" s="535"/>
      <c r="SLO19" s="535"/>
      <c r="SLP19" s="535"/>
      <c r="SLQ19" s="535"/>
      <c r="SLR19" s="535"/>
      <c r="SLS19" s="535"/>
      <c r="SLT19" s="535"/>
      <c r="SLU19" s="535"/>
      <c r="SLV19" s="535"/>
      <c r="SLW19" s="535"/>
      <c r="SLX19" s="535"/>
      <c r="SLY19" s="535"/>
      <c r="SLZ19" s="535"/>
      <c r="SMA19" s="535"/>
      <c r="SMB19" s="535"/>
      <c r="SMC19" s="535"/>
      <c r="SMD19" s="535"/>
      <c r="SME19" s="535"/>
      <c r="SMF19" s="535"/>
      <c r="SMG19" s="535"/>
      <c r="SMH19" s="535"/>
      <c r="SMI19" s="535"/>
      <c r="SMJ19" s="535"/>
      <c r="SMK19" s="535"/>
      <c r="SML19" s="535"/>
      <c r="SMM19" s="535"/>
      <c r="SMN19" s="535"/>
      <c r="SMO19" s="535"/>
      <c r="SMP19" s="535"/>
      <c r="SMQ19" s="535"/>
      <c r="SMR19" s="535"/>
      <c r="SMS19" s="535"/>
      <c r="SMT19" s="535"/>
      <c r="SMU19" s="535"/>
      <c r="SMV19" s="535"/>
      <c r="SMW19" s="535"/>
      <c r="SMX19" s="535"/>
      <c r="SMY19" s="535"/>
      <c r="SMZ19" s="535"/>
      <c r="SNA19" s="535"/>
      <c r="SNB19" s="535"/>
      <c r="SNC19" s="535"/>
      <c r="SND19" s="535"/>
      <c r="SNE19" s="535"/>
      <c r="SNF19" s="535"/>
      <c r="SNG19" s="535"/>
      <c r="SNH19" s="535"/>
      <c r="SNI19" s="535"/>
      <c r="SNJ19" s="535"/>
      <c r="SNK19" s="535"/>
      <c r="SNL19" s="535"/>
      <c r="SNM19" s="535"/>
      <c r="SNN19" s="535"/>
      <c r="SNO19" s="535"/>
      <c r="SNP19" s="535"/>
      <c r="SNQ19" s="535"/>
      <c r="SNR19" s="535"/>
      <c r="SNS19" s="535"/>
      <c r="SNT19" s="535"/>
      <c r="SNU19" s="535"/>
      <c r="SNV19" s="535"/>
      <c r="SNW19" s="535"/>
      <c r="SNX19" s="535"/>
      <c r="SNY19" s="535"/>
      <c r="SNZ19" s="535"/>
      <c r="SOA19" s="535"/>
      <c r="SOB19" s="535"/>
      <c r="SOC19" s="535"/>
      <c r="SOD19" s="535"/>
      <c r="SOE19" s="535"/>
      <c r="SOF19" s="535"/>
      <c r="SOG19" s="535"/>
      <c r="SOH19" s="535"/>
      <c r="SOI19" s="535"/>
      <c r="SOJ19" s="535"/>
      <c r="SOK19" s="535"/>
      <c r="SOL19" s="535"/>
      <c r="SOM19" s="535"/>
      <c r="SON19" s="535"/>
      <c r="SOO19" s="535"/>
      <c r="SOP19" s="535"/>
      <c r="SOQ19" s="535"/>
      <c r="SOR19" s="535"/>
      <c r="SOS19" s="535"/>
      <c r="SOT19" s="535"/>
      <c r="SOU19" s="535"/>
      <c r="SOV19" s="535"/>
      <c r="SOW19" s="535"/>
      <c r="SOX19" s="535"/>
      <c r="SOY19" s="535"/>
      <c r="SOZ19" s="535"/>
      <c r="SPA19" s="535"/>
      <c r="SPB19" s="535"/>
      <c r="SPC19" s="535"/>
      <c r="SPD19" s="535"/>
      <c r="SPE19" s="535"/>
      <c r="SPF19" s="535"/>
      <c r="SPG19" s="535"/>
      <c r="SPH19" s="535"/>
      <c r="SPI19" s="535"/>
      <c r="SPJ19" s="535"/>
      <c r="SPK19" s="535"/>
      <c r="SPL19" s="535"/>
      <c r="SPM19" s="535"/>
      <c r="SPN19" s="535"/>
      <c r="SPO19" s="535"/>
      <c r="SPP19" s="535"/>
      <c r="SPQ19" s="535"/>
      <c r="SPR19" s="535"/>
      <c r="SPS19" s="535"/>
      <c r="SPT19" s="535"/>
      <c r="SPU19" s="535"/>
      <c r="SPV19" s="535"/>
      <c r="SPW19" s="535"/>
      <c r="SPX19" s="535"/>
      <c r="SPY19" s="535"/>
      <c r="SPZ19" s="535"/>
      <c r="SQA19" s="535"/>
      <c r="SQB19" s="535"/>
      <c r="SQC19" s="535"/>
      <c r="SQD19" s="535"/>
      <c r="SQE19" s="535"/>
      <c r="SQF19" s="535"/>
      <c r="SQG19" s="535"/>
      <c r="SQH19" s="535"/>
      <c r="SQI19" s="535"/>
      <c r="SQJ19" s="535"/>
      <c r="SQK19" s="535"/>
      <c r="SQL19" s="535"/>
      <c r="SQM19" s="535"/>
      <c r="SQN19" s="535"/>
      <c r="SQO19" s="535"/>
      <c r="SQP19" s="535"/>
      <c r="SQQ19" s="535"/>
      <c r="SQR19" s="535"/>
      <c r="SQS19" s="535"/>
      <c r="SQT19" s="535"/>
      <c r="SQU19" s="535"/>
      <c r="SQV19" s="535"/>
      <c r="SQW19" s="535"/>
      <c r="SQX19" s="535"/>
      <c r="SQY19" s="535"/>
      <c r="SQZ19" s="535"/>
      <c r="SRA19" s="535"/>
      <c r="SRB19" s="535"/>
      <c r="SRC19" s="535"/>
      <c r="SRD19" s="535"/>
      <c r="SRE19" s="535"/>
      <c r="SRF19" s="535"/>
      <c r="SRG19" s="535"/>
      <c r="SRH19" s="535"/>
      <c r="SRI19" s="535"/>
      <c r="SRJ19" s="535"/>
      <c r="SRK19" s="535"/>
      <c r="SRL19" s="535"/>
      <c r="SRM19" s="535"/>
      <c r="SRN19" s="535"/>
      <c r="SRO19" s="535"/>
      <c r="SRP19" s="535"/>
      <c r="SRQ19" s="535"/>
      <c r="SRR19" s="535"/>
      <c r="SRS19" s="535"/>
      <c r="SRT19" s="535"/>
      <c r="SRU19" s="535"/>
      <c r="SRV19" s="535"/>
      <c r="SRW19" s="535"/>
      <c r="SRX19" s="535"/>
      <c r="SRY19" s="535"/>
      <c r="SRZ19" s="535"/>
      <c r="SSA19" s="535"/>
      <c r="SSB19" s="535"/>
      <c r="SSC19" s="535"/>
      <c r="SSD19" s="535"/>
      <c r="SSE19" s="535"/>
      <c r="SSF19" s="535"/>
      <c r="SSG19" s="535"/>
      <c r="SSH19" s="535"/>
      <c r="SSI19" s="535"/>
      <c r="SSJ19" s="535"/>
      <c r="SSK19" s="535"/>
      <c r="SSL19" s="535"/>
      <c r="SSM19" s="535"/>
      <c r="SSN19" s="535"/>
      <c r="SSO19" s="535"/>
      <c r="SSP19" s="535"/>
      <c r="SSQ19" s="535"/>
      <c r="SSR19" s="535"/>
      <c r="SSS19" s="535"/>
      <c r="SST19" s="535"/>
      <c r="SSU19" s="535"/>
      <c r="SSV19" s="535"/>
      <c r="SSW19" s="535"/>
      <c r="SSX19" s="535"/>
      <c r="SSY19" s="535"/>
      <c r="SSZ19" s="535"/>
      <c r="STA19" s="535"/>
      <c r="STB19" s="535"/>
      <c r="STC19" s="535"/>
      <c r="STD19" s="535"/>
      <c r="STE19" s="535"/>
      <c r="STF19" s="535"/>
      <c r="STG19" s="535"/>
      <c r="STH19" s="535"/>
      <c r="STI19" s="535"/>
      <c r="STJ19" s="535"/>
      <c r="STK19" s="535"/>
      <c r="STL19" s="535"/>
      <c r="STM19" s="535"/>
      <c r="STN19" s="535"/>
      <c r="STO19" s="535"/>
      <c r="STP19" s="535"/>
      <c r="STQ19" s="535"/>
      <c r="STR19" s="535"/>
      <c r="STS19" s="535"/>
      <c r="STT19" s="535"/>
      <c r="STU19" s="535"/>
      <c r="STV19" s="535"/>
      <c r="STW19" s="535"/>
      <c r="STX19" s="535"/>
      <c r="STY19" s="535"/>
      <c r="STZ19" s="535"/>
      <c r="SUA19" s="535"/>
      <c r="SUB19" s="535"/>
      <c r="SUC19" s="535"/>
      <c r="SUD19" s="535"/>
      <c r="SUE19" s="535"/>
      <c r="SUF19" s="535"/>
      <c r="SUG19" s="535"/>
      <c r="SUH19" s="535"/>
      <c r="SUI19" s="535"/>
      <c r="SUJ19" s="535"/>
      <c r="SUK19" s="535"/>
      <c r="SUL19" s="535"/>
      <c r="SUM19" s="535"/>
      <c r="SUN19" s="535"/>
      <c r="SUO19" s="535"/>
      <c r="SUP19" s="535"/>
      <c r="SUQ19" s="535"/>
      <c r="SUR19" s="535"/>
      <c r="SUS19" s="535"/>
      <c r="SUT19" s="535"/>
      <c r="SUU19" s="535"/>
      <c r="SUV19" s="535"/>
      <c r="SUW19" s="535"/>
      <c r="SUX19" s="535"/>
      <c r="SUY19" s="535"/>
      <c r="SUZ19" s="535"/>
      <c r="SVA19" s="535"/>
      <c r="SVB19" s="535"/>
      <c r="SVC19" s="535"/>
      <c r="SVD19" s="535"/>
      <c r="SVE19" s="535"/>
      <c r="SVF19" s="535"/>
      <c r="SVG19" s="535"/>
      <c r="SVH19" s="535"/>
      <c r="SVI19" s="535"/>
      <c r="SVJ19" s="535"/>
      <c r="SVK19" s="535"/>
      <c r="SVL19" s="535"/>
      <c r="SVM19" s="535"/>
      <c r="SVN19" s="535"/>
      <c r="SVO19" s="535"/>
      <c r="SVP19" s="535"/>
      <c r="SVQ19" s="535"/>
      <c r="SVR19" s="535"/>
      <c r="SVS19" s="535"/>
      <c r="SVT19" s="535"/>
      <c r="SVU19" s="535"/>
      <c r="SVV19" s="535"/>
      <c r="SVW19" s="535"/>
      <c r="SVX19" s="535"/>
      <c r="SVY19" s="535"/>
      <c r="SVZ19" s="535"/>
      <c r="SWA19" s="535"/>
      <c r="SWB19" s="535"/>
      <c r="SWC19" s="535"/>
      <c r="SWD19" s="535"/>
      <c r="SWE19" s="535"/>
      <c r="SWF19" s="535"/>
      <c r="SWG19" s="535"/>
      <c r="SWH19" s="535"/>
      <c r="SWI19" s="535"/>
      <c r="SWJ19" s="535"/>
      <c r="SWK19" s="535"/>
      <c r="SWL19" s="535"/>
      <c r="SWM19" s="535"/>
      <c r="SWN19" s="535"/>
      <c r="SWO19" s="535"/>
      <c r="SWP19" s="535"/>
      <c r="SWQ19" s="535"/>
      <c r="SWR19" s="535"/>
      <c r="SWS19" s="535"/>
      <c r="SWT19" s="535"/>
      <c r="SWU19" s="535"/>
      <c r="SWV19" s="535"/>
      <c r="SWW19" s="535"/>
      <c r="SWX19" s="535"/>
      <c r="SWY19" s="535"/>
      <c r="SWZ19" s="535"/>
      <c r="SXA19" s="535"/>
      <c r="SXB19" s="535"/>
      <c r="SXC19" s="535"/>
      <c r="SXD19" s="535"/>
      <c r="SXE19" s="535"/>
      <c r="SXF19" s="535"/>
      <c r="SXG19" s="535"/>
      <c r="SXH19" s="535"/>
      <c r="SXI19" s="535"/>
      <c r="SXJ19" s="535"/>
      <c r="SXK19" s="535"/>
      <c r="SXL19" s="535"/>
      <c r="SXM19" s="535"/>
      <c r="SXN19" s="535"/>
      <c r="SXO19" s="535"/>
      <c r="SXP19" s="535"/>
      <c r="SXQ19" s="535"/>
      <c r="SXR19" s="535"/>
      <c r="SXS19" s="535"/>
      <c r="SXT19" s="535"/>
      <c r="SXU19" s="535"/>
      <c r="SXV19" s="535"/>
      <c r="SXW19" s="535"/>
      <c r="SXX19" s="535"/>
      <c r="SXY19" s="535"/>
      <c r="SXZ19" s="535"/>
      <c r="SYA19" s="535"/>
      <c r="SYB19" s="535"/>
      <c r="SYC19" s="535"/>
      <c r="SYD19" s="535"/>
      <c r="SYE19" s="535"/>
      <c r="SYF19" s="535"/>
      <c r="SYG19" s="535"/>
      <c r="SYH19" s="535"/>
      <c r="SYI19" s="535"/>
      <c r="SYJ19" s="535"/>
      <c r="SYK19" s="535"/>
      <c r="SYL19" s="535"/>
      <c r="SYM19" s="535"/>
      <c r="SYN19" s="535"/>
      <c r="SYO19" s="535"/>
      <c r="SYP19" s="535"/>
      <c r="SYQ19" s="535"/>
      <c r="SYR19" s="535"/>
      <c r="SYS19" s="535"/>
      <c r="SYT19" s="535"/>
      <c r="SYU19" s="535"/>
      <c r="SYV19" s="535"/>
      <c r="SYW19" s="535"/>
      <c r="SYX19" s="535"/>
      <c r="SYY19" s="535"/>
      <c r="SYZ19" s="535"/>
      <c r="SZA19" s="535"/>
      <c r="SZB19" s="535"/>
      <c r="SZC19" s="535"/>
      <c r="SZD19" s="535"/>
      <c r="SZE19" s="535"/>
      <c r="SZF19" s="535"/>
      <c r="SZG19" s="535"/>
      <c r="SZH19" s="535"/>
      <c r="SZI19" s="535"/>
      <c r="SZJ19" s="535"/>
      <c r="SZK19" s="535"/>
      <c r="SZL19" s="535"/>
      <c r="SZM19" s="535"/>
      <c r="SZN19" s="535"/>
      <c r="SZO19" s="535"/>
      <c r="SZP19" s="535"/>
      <c r="SZQ19" s="535"/>
      <c r="SZR19" s="535"/>
      <c r="SZS19" s="535"/>
      <c r="SZT19" s="535"/>
      <c r="SZU19" s="535"/>
      <c r="SZV19" s="535"/>
      <c r="SZW19" s="535"/>
      <c r="SZX19" s="535"/>
      <c r="SZY19" s="535"/>
      <c r="SZZ19" s="535"/>
      <c r="TAA19" s="535"/>
      <c r="TAB19" s="535"/>
      <c r="TAC19" s="535"/>
      <c r="TAD19" s="535"/>
      <c r="TAE19" s="535"/>
      <c r="TAF19" s="535"/>
      <c r="TAG19" s="535"/>
      <c r="TAH19" s="535"/>
      <c r="TAI19" s="535"/>
      <c r="TAJ19" s="535"/>
      <c r="TAK19" s="535"/>
      <c r="TAL19" s="535"/>
      <c r="TAM19" s="535"/>
      <c r="TAN19" s="535"/>
      <c r="TAO19" s="535"/>
      <c r="TAP19" s="535"/>
      <c r="TAQ19" s="535"/>
      <c r="TAR19" s="535"/>
      <c r="TAS19" s="535"/>
      <c r="TAT19" s="535"/>
      <c r="TAU19" s="535"/>
      <c r="TAV19" s="535"/>
      <c r="TAW19" s="535"/>
      <c r="TAX19" s="535"/>
      <c r="TAY19" s="535"/>
      <c r="TAZ19" s="535"/>
      <c r="TBA19" s="535"/>
      <c r="TBB19" s="535"/>
      <c r="TBC19" s="535"/>
      <c r="TBD19" s="535"/>
      <c r="TBE19" s="535"/>
      <c r="TBF19" s="535"/>
      <c r="TBG19" s="535"/>
      <c r="TBH19" s="535"/>
      <c r="TBI19" s="535"/>
      <c r="TBJ19" s="535"/>
      <c r="TBK19" s="535"/>
      <c r="TBL19" s="535"/>
      <c r="TBM19" s="535"/>
      <c r="TBN19" s="535"/>
      <c r="TBO19" s="535"/>
      <c r="TBP19" s="535"/>
      <c r="TBQ19" s="535"/>
      <c r="TBR19" s="535"/>
      <c r="TBS19" s="535"/>
      <c r="TBT19" s="535"/>
      <c r="TBU19" s="535"/>
      <c r="TBV19" s="535"/>
      <c r="TBW19" s="535"/>
      <c r="TBX19" s="535"/>
      <c r="TBY19" s="535"/>
      <c r="TBZ19" s="535"/>
      <c r="TCA19" s="535"/>
      <c r="TCB19" s="535"/>
      <c r="TCC19" s="535"/>
      <c r="TCD19" s="535"/>
      <c r="TCE19" s="535"/>
      <c r="TCF19" s="535"/>
      <c r="TCG19" s="535"/>
      <c r="TCH19" s="535"/>
      <c r="TCI19" s="535"/>
      <c r="TCJ19" s="535"/>
      <c r="TCK19" s="535"/>
      <c r="TCL19" s="535"/>
      <c r="TCM19" s="535"/>
      <c r="TCN19" s="535"/>
      <c r="TCO19" s="535"/>
      <c r="TCP19" s="535"/>
      <c r="TCQ19" s="535"/>
      <c r="TCR19" s="535"/>
      <c r="TCS19" s="535"/>
      <c r="TCT19" s="535"/>
      <c r="TCU19" s="535"/>
      <c r="TCV19" s="535"/>
      <c r="TCW19" s="535"/>
      <c r="TCX19" s="535"/>
      <c r="TCY19" s="535"/>
      <c r="TCZ19" s="535"/>
      <c r="TDA19" s="535"/>
      <c r="TDB19" s="535"/>
      <c r="TDC19" s="535"/>
      <c r="TDD19" s="535"/>
      <c r="TDE19" s="535"/>
      <c r="TDF19" s="535"/>
      <c r="TDG19" s="535"/>
      <c r="TDH19" s="535"/>
      <c r="TDI19" s="535"/>
      <c r="TDJ19" s="535"/>
      <c r="TDK19" s="535"/>
      <c r="TDL19" s="535"/>
      <c r="TDM19" s="535"/>
      <c r="TDN19" s="535"/>
      <c r="TDO19" s="535"/>
      <c r="TDP19" s="535"/>
      <c r="TDQ19" s="535"/>
      <c r="TDR19" s="535"/>
      <c r="TDS19" s="535"/>
      <c r="TDT19" s="535"/>
      <c r="TDU19" s="535"/>
      <c r="TDV19" s="535"/>
      <c r="TDW19" s="535"/>
      <c r="TDX19" s="535"/>
      <c r="TDY19" s="535"/>
      <c r="TDZ19" s="535"/>
      <c r="TEA19" s="535"/>
      <c r="TEB19" s="535"/>
      <c r="TEC19" s="535"/>
      <c r="TED19" s="535"/>
      <c r="TEE19" s="535"/>
      <c r="TEF19" s="535"/>
      <c r="TEG19" s="535"/>
      <c r="TEH19" s="535"/>
      <c r="TEI19" s="535"/>
      <c r="TEJ19" s="535"/>
      <c r="TEK19" s="535"/>
      <c r="TEL19" s="535"/>
      <c r="TEM19" s="535"/>
      <c r="TEN19" s="535"/>
      <c r="TEO19" s="535"/>
      <c r="TEP19" s="535"/>
      <c r="TEQ19" s="535"/>
      <c r="TER19" s="535"/>
      <c r="TES19" s="535"/>
      <c r="TET19" s="535"/>
      <c r="TEU19" s="535"/>
      <c r="TEV19" s="535"/>
      <c r="TEW19" s="535"/>
      <c r="TEX19" s="535"/>
      <c r="TEY19" s="535"/>
      <c r="TEZ19" s="535"/>
      <c r="TFA19" s="535"/>
      <c r="TFB19" s="535"/>
      <c r="TFC19" s="535"/>
      <c r="TFD19" s="535"/>
      <c r="TFE19" s="535"/>
      <c r="TFF19" s="535"/>
      <c r="TFG19" s="535"/>
      <c r="TFH19" s="535"/>
      <c r="TFI19" s="535"/>
      <c r="TFJ19" s="535"/>
      <c r="TFK19" s="535"/>
      <c r="TFL19" s="535"/>
      <c r="TFM19" s="535"/>
      <c r="TFN19" s="535"/>
      <c r="TFO19" s="535"/>
      <c r="TFP19" s="535"/>
      <c r="TFQ19" s="535"/>
      <c r="TFR19" s="535"/>
      <c r="TFS19" s="535"/>
      <c r="TFT19" s="535"/>
      <c r="TFU19" s="535"/>
      <c r="TFV19" s="535"/>
      <c r="TFW19" s="535"/>
      <c r="TFX19" s="535"/>
      <c r="TFY19" s="535"/>
      <c r="TFZ19" s="535"/>
      <c r="TGA19" s="535"/>
      <c r="TGB19" s="535"/>
      <c r="TGC19" s="535"/>
      <c r="TGD19" s="535"/>
      <c r="TGE19" s="535"/>
      <c r="TGF19" s="535"/>
      <c r="TGG19" s="535"/>
      <c r="TGH19" s="535"/>
      <c r="TGI19" s="535"/>
      <c r="TGJ19" s="535"/>
      <c r="TGK19" s="535"/>
      <c r="TGL19" s="535"/>
      <c r="TGM19" s="535"/>
      <c r="TGN19" s="535"/>
      <c r="TGO19" s="535"/>
      <c r="TGP19" s="535"/>
      <c r="TGQ19" s="535"/>
      <c r="TGR19" s="535"/>
      <c r="TGS19" s="535"/>
      <c r="TGT19" s="535"/>
      <c r="TGU19" s="535"/>
      <c r="TGV19" s="535"/>
      <c r="TGW19" s="535"/>
      <c r="TGX19" s="535"/>
      <c r="TGY19" s="535"/>
      <c r="TGZ19" s="535"/>
      <c r="THA19" s="535"/>
      <c r="THB19" s="535"/>
      <c r="THC19" s="535"/>
      <c r="THD19" s="535"/>
      <c r="THE19" s="535"/>
      <c r="THF19" s="535"/>
      <c r="THG19" s="535"/>
      <c r="THH19" s="535"/>
      <c r="THI19" s="535"/>
      <c r="THJ19" s="535"/>
      <c r="THK19" s="535"/>
      <c r="THL19" s="535"/>
      <c r="THM19" s="535"/>
      <c r="THN19" s="535"/>
      <c r="THO19" s="535"/>
      <c r="THP19" s="535"/>
      <c r="THQ19" s="535"/>
      <c r="THR19" s="535"/>
      <c r="THS19" s="535"/>
      <c r="THT19" s="535"/>
      <c r="THU19" s="535"/>
      <c r="THV19" s="535"/>
      <c r="THW19" s="535"/>
      <c r="THX19" s="535"/>
      <c r="THY19" s="535"/>
      <c r="THZ19" s="535"/>
      <c r="TIA19" s="535"/>
      <c r="TIB19" s="535"/>
      <c r="TIC19" s="535"/>
      <c r="TID19" s="535"/>
      <c r="TIE19" s="535"/>
      <c r="TIF19" s="535"/>
      <c r="TIG19" s="535"/>
      <c r="TIH19" s="535"/>
      <c r="TII19" s="535"/>
      <c r="TIJ19" s="535"/>
      <c r="TIK19" s="535"/>
      <c r="TIL19" s="535"/>
      <c r="TIM19" s="535"/>
      <c r="TIN19" s="535"/>
      <c r="TIO19" s="535"/>
      <c r="TIP19" s="535"/>
      <c r="TIQ19" s="535"/>
      <c r="TIR19" s="535"/>
      <c r="TIS19" s="535"/>
      <c r="TIT19" s="535"/>
      <c r="TIU19" s="535"/>
      <c r="TIV19" s="535"/>
      <c r="TIW19" s="535"/>
      <c r="TIX19" s="535"/>
      <c r="TIY19" s="535"/>
      <c r="TIZ19" s="535"/>
      <c r="TJA19" s="535"/>
      <c r="TJB19" s="535"/>
      <c r="TJC19" s="535"/>
      <c r="TJD19" s="535"/>
      <c r="TJE19" s="535"/>
      <c r="TJF19" s="535"/>
      <c r="TJG19" s="535"/>
      <c r="TJH19" s="535"/>
      <c r="TJI19" s="535"/>
      <c r="TJJ19" s="535"/>
      <c r="TJK19" s="535"/>
      <c r="TJL19" s="535"/>
      <c r="TJM19" s="535"/>
      <c r="TJN19" s="535"/>
      <c r="TJO19" s="535"/>
      <c r="TJP19" s="535"/>
      <c r="TJQ19" s="535"/>
      <c r="TJR19" s="535"/>
      <c r="TJS19" s="535"/>
      <c r="TJT19" s="535"/>
      <c r="TJU19" s="535"/>
      <c r="TJV19" s="535"/>
      <c r="TJW19" s="535"/>
      <c r="TJX19" s="535"/>
      <c r="TJY19" s="535"/>
      <c r="TJZ19" s="535"/>
      <c r="TKA19" s="535"/>
      <c r="TKB19" s="535"/>
      <c r="TKC19" s="535"/>
      <c r="TKD19" s="535"/>
      <c r="TKE19" s="535"/>
      <c r="TKF19" s="535"/>
      <c r="TKG19" s="535"/>
      <c r="TKH19" s="535"/>
      <c r="TKI19" s="535"/>
      <c r="TKJ19" s="535"/>
      <c r="TKK19" s="535"/>
      <c r="TKL19" s="535"/>
      <c r="TKM19" s="535"/>
      <c r="TKN19" s="535"/>
      <c r="TKO19" s="535"/>
      <c r="TKP19" s="535"/>
      <c r="TKQ19" s="535"/>
      <c r="TKR19" s="535"/>
      <c r="TKS19" s="535"/>
      <c r="TKT19" s="535"/>
      <c r="TKU19" s="535"/>
      <c r="TKV19" s="535"/>
      <c r="TKW19" s="535"/>
      <c r="TKX19" s="535"/>
      <c r="TKY19" s="535"/>
      <c r="TKZ19" s="535"/>
      <c r="TLA19" s="535"/>
      <c r="TLB19" s="535"/>
      <c r="TLC19" s="535"/>
      <c r="TLD19" s="535"/>
      <c r="TLE19" s="535"/>
      <c r="TLF19" s="535"/>
      <c r="TLG19" s="535"/>
      <c r="TLH19" s="535"/>
      <c r="TLI19" s="535"/>
      <c r="TLJ19" s="535"/>
      <c r="TLK19" s="535"/>
      <c r="TLL19" s="535"/>
      <c r="TLM19" s="535"/>
      <c r="TLN19" s="535"/>
      <c r="TLO19" s="535"/>
      <c r="TLP19" s="535"/>
      <c r="TLQ19" s="535"/>
      <c r="TLR19" s="535"/>
      <c r="TLS19" s="535"/>
      <c r="TLT19" s="535"/>
      <c r="TLU19" s="535"/>
      <c r="TLV19" s="535"/>
      <c r="TLW19" s="535"/>
      <c r="TLX19" s="535"/>
      <c r="TLY19" s="535"/>
      <c r="TLZ19" s="535"/>
      <c r="TMA19" s="535"/>
      <c r="TMB19" s="535"/>
      <c r="TMC19" s="535"/>
      <c r="TMD19" s="535"/>
      <c r="TME19" s="535"/>
      <c r="TMF19" s="535"/>
      <c r="TMG19" s="535"/>
      <c r="TMH19" s="535"/>
      <c r="TMI19" s="535"/>
      <c r="TMJ19" s="535"/>
      <c r="TMK19" s="535"/>
      <c r="TML19" s="535"/>
      <c r="TMM19" s="535"/>
      <c r="TMN19" s="535"/>
      <c r="TMO19" s="535"/>
      <c r="TMP19" s="535"/>
      <c r="TMQ19" s="535"/>
      <c r="TMR19" s="535"/>
      <c r="TMS19" s="535"/>
      <c r="TMT19" s="535"/>
      <c r="TMU19" s="535"/>
      <c r="TMV19" s="535"/>
      <c r="TMW19" s="535"/>
      <c r="TMX19" s="535"/>
      <c r="TMY19" s="535"/>
      <c r="TMZ19" s="535"/>
      <c r="TNA19" s="535"/>
      <c r="TNB19" s="535"/>
      <c r="TNC19" s="535"/>
      <c r="TND19" s="535"/>
      <c r="TNE19" s="535"/>
      <c r="TNF19" s="535"/>
      <c r="TNG19" s="535"/>
      <c r="TNH19" s="535"/>
      <c r="TNI19" s="535"/>
      <c r="TNJ19" s="535"/>
      <c r="TNK19" s="535"/>
      <c r="TNL19" s="535"/>
      <c r="TNM19" s="535"/>
      <c r="TNN19" s="535"/>
      <c r="TNO19" s="535"/>
      <c r="TNP19" s="535"/>
      <c r="TNQ19" s="535"/>
      <c r="TNR19" s="535"/>
      <c r="TNS19" s="535"/>
      <c r="TNT19" s="535"/>
      <c r="TNU19" s="535"/>
      <c r="TNV19" s="535"/>
      <c r="TNW19" s="535"/>
      <c r="TNX19" s="535"/>
      <c r="TNY19" s="535"/>
      <c r="TNZ19" s="535"/>
      <c r="TOA19" s="535"/>
      <c r="TOB19" s="535"/>
      <c r="TOC19" s="535"/>
      <c r="TOD19" s="535"/>
      <c r="TOE19" s="535"/>
      <c r="TOF19" s="535"/>
      <c r="TOG19" s="535"/>
      <c r="TOH19" s="535"/>
      <c r="TOI19" s="535"/>
      <c r="TOJ19" s="535"/>
      <c r="TOK19" s="535"/>
      <c r="TOL19" s="535"/>
      <c r="TOM19" s="535"/>
      <c r="TON19" s="535"/>
      <c r="TOO19" s="535"/>
      <c r="TOP19" s="535"/>
      <c r="TOQ19" s="535"/>
      <c r="TOR19" s="535"/>
      <c r="TOS19" s="535"/>
      <c r="TOT19" s="535"/>
      <c r="TOU19" s="535"/>
      <c r="TOV19" s="535"/>
      <c r="TOW19" s="535"/>
      <c r="TOX19" s="535"/>
      <c r="TOY19" s="535"/>
      <c r="TOZ19" s="535"/>
      <c r="TPA19" s="535"/>
      <c r="TPB19" s="535"/>
      <c r="TPC19" s="535"/>
      <c r="TPD19" s="535"/>
      <c r="TPE19" s="535"/>
      <c r="TPF19" s="535"/>
      <c r="TPG19" s="535"/>
      <c r="TPH19" s="535"/>
      <c r="TPI19" s="535"/>
      <c r="TPJ19" s="535"/>
      <c r="TPK19" s="535"/>
      <c r="TPL19" s="535"/>
      <c r="TPM19" s="535"/>
      <c r="TPN19" s="535"/>
      <c r="TPO19" s="535"/>
      <c r="TPP19" s="535"/>
      <c r="TPQ19" s="535"/>
      <c r="TPR19" s="535"/>
      <c r="TPS19" s="535"/>
      <c r="TPT19" s="535"/>
      <c r="TPU19" s="535"/>
      <c r="TPV19" s="535"/>
      <c r="TPW19" s="535"/>
      <c r="TPX19" s="535"/>
      <c r="TPY19" s="535"/>
      <c r="TPZ19" s="535"/>
      <c r="TQA19" s="535"/>
      <c r="TQB19" s="535"/>
      <c r="TQC19" s="535"/>
      <c r="TQD19" s="535"/>
      <c r="TQE19" s="535"/>
      <c r="TQF19" s="535"/>
      <c r="TQG19" s="535"/>
      <c r="TQH19" s="535"/>
      <c r="TQI19" s="535"/>
      <c r="TQJ19" s="535"/>
      <c r="TQK19" s="535"/>
      <c r="TQL19" s="535"/>
      <c r="TQM19" s="535"/>
      <c r="TQN19" s="535"/>
      <c r="TQO19" s="535"/>
      <c r="TQP19" s="535"/>
      <c r="TQQ19" s="535"/>
      <c r="TQR19" s="535"/>
      <c r="TQS19" s="535"/>
      <c r="TQT19" s="535"/>
      <c r="TQU19" s="535"/>
      <c r="TQV19" s="535"/>
      <c r="TQW19" s="535"/>
      <c r="TQX19" s="535"/>
      <c r="TQY19" s="535"/>
      <c r="TQZ19" s="535"/>
      <c r="TRA19" s="535"/>
      <c r="TRB19" s="535"/>
      <c r="TRC19" s="535"/>
      <c r="TRD19" s="535"/>
      <c r="TRE19" s="535"/>
      <c r="TRF19" s="535"/>
      <c r="TRG19" s="535"/>
      <c r="TRH19" s="535"/>
      <c r="TRI19" s="535"/>
      <c r="TRJ19" s="535"/>
      <c r="TRK19" s="535"/>
      <c r="TRL19" s="535"/>
      <c r="TRM19" s="535"/>
      <c r="TRN19" s="535"/>
      <c r="TRO19" s="535"/>
      <c r="TRP19" s="535"/>
      <c r="TRQ19" s="535"/>
      <c r="TRR19" s="535"/>
      <c r="TRS19" s="535"/>
      <c r="TRT19" s="535"/>
      <c r="TRU19" s="535"/>
      <c r="TRV19" s="535"/>
      <c r="TRW19" s="535"/>
      <c r="TRX19" s="535"/>
      <c r="TRY19" s="535"/>
      <c r="TRZ19" s="535"/>
      <c r="TSA19" s="535"/>
      <c r="TSB19" s="535"/>
      <c r="TSC19" s="535"/>
      <c r="TSD19" s="535"/>
      <c r="TSE19" s="535"/>
      <c r="TSF19" s="535"/>
      <c r="TSG19" s="535"/>
      <c r="TSH19" s="535"/>
      <c r="TSI19" s="535"/>
      <c r="TSJ19" s="535"/>
      <c r="TSK19" s="535"/>
      <c r="TSL19" s="535"/>
      <c r="TSM19" s="535"/>
      <c r="TSN19" s="535"/>
      <c r="TSO19" s="535"/>
      <c r="TSP19" s="535"/>
      <c r="TSQ19" s="535"/>
      <c r="TSR19" s="535"/>
      <c r="TSS19" s="535"/>
      <c r="TST19" s="535"/>
      <c r="TSU19" s="535"/>
      <c r="TSV19" s="535"/>
      <c r="TSW19" s="535"/>
      <c r="TSX19" s="535"/>
      <c r="TSY19" s="535"/>
      <c r="TSZ19" s="535"/>
      <c r="TTA19" s="535"/>
      <c r="TTB19" s="535"/>
      <c r="TTC19" s="535"/>
      <c r="TTD19" s="535"/>
      <c r="TTE19" s="535"/>
      <c r="TTF19" s="535"/>
      <c r="TTG19" s="535"/>
      <c r="TTH19" s="535"/>
      <c r="TTI19" s="535"/>
      <c r="TTJ19" s="535"/>
      <c r="TTK19" s="535"/>
      <c r="TTL19" s="535"/>
      <c r="TTM19" s="535"/>
      <c r="TTN19" s="535"/>
      <c r="TTO19" s="535"/>
      <c r="TTP19" s="535"/>
      <c r="TTQ19" s="535"/>
      <c r="TTR19" s="535"/>
      <c r="TTS19" s="535"/>
      <c r="TTT19" s="535"/>
      <c r="TTU19" s="535"/>
      <c r="TTV19" s="535"/>
      <c r="TTW19" s="535"/>
      <c r="TTX19" s="535"/>
      <c r="TTY19" s="535"/>
      <c r="TTZ19" s="535"/>
      <c r="TUA19" s="535"/>
      <c r="TUB19" s="535"/>
      <c r="TUC19" s="535"/>
      <c r="TUD19" s="535"/>
      <c r="TUE19" s="535"/>
      <c r="TUF19" s="535"/>
      <c r="TUG19" s="535"/>
      <c r="TUH19" s="535"/>
      <c r="TUI19" s="535"/>
      <c r="TUJ19" s="535"/>
      <c r="TUK19" s="535"/>
      <c r="TUL19" s="535"/>
      <c r="TUM19" s="535"/>
      <c r="TUN19" s="535"/>
      <c r="TUO19" s="535"/>
      <c r="TUP19" s="535"/>
      <c r="TUQ19" s="535"/>
      <c r="TUR19" s="535"/>
      <c r="TUS19" s="535"/>
      <c r="TUT19" s="535"/>
      <c r="TUU19" s="535"/>
      <c r="TUV19" s="535"/>
      <c r="TUW19" s="535"/>
      <c r="TUX19" s="535"/>
      <c r="TUY19" s="535"/>
      <c r="TUZ19" s="535"/>
      <c r="TVA19" s="535"/>
      <c r="TVB19" s="535"/>
      <c r="TVC19" s="535"/>
      <c r="TVD19" s="535"/>
      <c r="TVE19" s="535"/>
      <c r="TVF19" s="535"/>
      <c r="TVG19" s="535"/>
      <c r="TVH19" s="535"/>
      <c r="TVI19" s="535"/>
      <c r="TVJ19" s="535"/>
      <c r="TVK19" s="535"/>
      <c r="TVL19" s="535"/>
      <c r="TVM19" s="535"/>
      <c r="TVN19" s="535"/>
      <c r="TVO19" s="535"/>
      <c r="TVP19" s="535"/>
      <c r="TVQ19" s="535"/>
      <c r="TVR19" s="535"/>
      <c r="TVS19" s="535"/>
      <c r="TVT19" s="535"/>
      <c r="TVU19" s="535"/>
      <c r="TVV19" s="535"/>
      <c r="TVW19" s="535"/>
      <c r="TVX19" s="535"/>
      <c r="TVY19" s="535"/>
      <c r="TVZ19" s="535"/>
      <c r="TWA19" s="535"/>
      <c r="TWB19" s="535"/>
      <c r="TWC19" s="535"/>
      <c r="TWD19" s="535"/>
      <c r="TWE19" s="535"/>
      <c r="TWF19" s="535"/>
      <c r="TWG19" s="535"/>
      <c r="TWH19" s="535"/>
      <c r="TWI19" s="535"/>
      <c r="TWJ19" s="535"/>
      <c r="TWK19" s="535"/>
      <c r="TWL19" s="535"/>
      <c r="TWM19" s="535"/>
      <c r="TWN19" s="535"/>
      <c r="TWO19" s="535"/>
      <c r="TWP19" s="535"/>
      <c r="TWQ19" s="535"/>
      <c r="TWR19" s="535"/>
      <c r="TWS19" s="535"/>
      <c r="TWT19" s="535"/>
      <c r="TWU19" s="535"/>
      <c r="TWV19" s="535"/>
      <c r="TWW19" s="535"/>
      <c r="TWX19" s="535"/>
      <c r="TWY19" s="535"/>
      <c r="TWZ19" s="535"/>
      <c r="TXA19" s="535"/>
      <c r="TXB19" s="535"/>
      <c r="TXC19" s="535"/>
      <c r="TXD19" s="535"/>
      <c r="TXE19" s="535"/>
      <c r="TXF19" s="535"/>
      <c r="TXG19" s="535"/>
      <c r="TXH19" s="535"/>
      <c r="TXI19" s="535"/>
      <c r="TXJ19" s="535"/>
      <c r="TXK19" s="535"/>
      <c r="TXL19" s="535"/>
      <c r="TXM19" s="535"/>
      <c r="TXN19" s="535"/>
      <c r="TXO19" s="535"/>
      <c r="TXP19" s="535"/>
      <c r="TXQ19" s="535"/>
      <c r="TXR19" s="535"/>
      <c r="TXS19" s="535"/>
      <c r="TXT19" s="535"/>
      <c r="TXU19" s="535"/>
      <c r="TXV19" s="535"/>
      <c r="TXW19" s="535"/>
      <c r="TXX19" s="535"/>
      <c r="TXY19" s="535"/>
      <c r="TXZ19" s="535"/>
      <c r="TYA19" s="535"/>
      <c r="TYB19" s="535"/>
      <c r="TYC19" s="535"/>
      <c r="TYD19" s="535"/>
      <c r="TYE19" s="535"/>
      <c r="TYF19" s="535"/>
      <c r="TYG19" s="535"/>
      <c r="TYH19" s="535"/>
      <c r="TYI19" s="535"/>
      <c r="TYJ19" s="535"/>
      <c r="TYK19" s="535"/>
      <c r="TYL19" s="535"/>
      <c r="TYM19" s="535"/>
      <c r="TYN19" s="535"/>
      <c r="TYO19" s="535"/>
      <c r="TYP19" s="535"/>
      <c r="TYQ19" s="535"/>
      <c r="TYR19" s="535"/>
      <c r="TYS19" s="535"/>
      <c r="TYT19" s="535"/>
      <c r="TYU19" s="535"/>
      <c r="TYV19" s="535"/>
      <c r="TYW19" s="535"/>
      <c r="TYX19" s="535"/>
      <c r="TYY19" s="535"/>
      <c r="TYZ19" s="535"/>
      <c r="TZA19" s="535"/>
      <c r="TZB19" s="535"/>
      <c r="TZC19" s="535"/>
      <c r="TZD19" s="535"/>
      <c r="TZE19" s="535"/>
      <c r="TZF19" s="535"/>
      <c r="TZG19" s="535"/>
      <c r="TZH19" s="535"/>
      <c r="TZI19" s="535"/>
      <c r="TZJ19" s="535"/>
      <c r="TZK19" s="535"/>
      <c r="TZL19" s="535"/>
      <c r="TZM19" s="535"/>
      <c r="TZN19" s="535"/>
      <c r="TZO19" s="535"/>
      <c r="TZP19" s="535"/>
      <c r="TZQ19" s="535"/>
      <c r="TZR19" s="535"/>
      <c r="TZS19" s="535"/>
      <c r="TZT19" s="535"/>
      <c r="TZU19" s="535"/>
      <c r="TZV19" s="535"/>
      <c r="TZW19" s="535"/>
      <c r="TZX19" s="535"/>
      <c r="TZY19" s="535"/>
      <c r="TZZ19" s="535"/>
      <c r="UAA19" s="535"/>
      <c r="UAB19" s="535"/>
      <c r="UAC19" s="535"/>
      <c r="UAD19" s="535"/>
      <c r="UAE19" s="535"/>
      <c r="UAF19" s="535"/>
      <c r="UAG19" s="535"/>
      <c r="UAH19" s="535"/>
      <c r="UAI19" s="535"/>
      <c r="UAJ19" s="535"/>
      <c r="UAK19" s="535"/>
      <c r="UAL19" s="535"/>
      <c r="UAM19" s="535"/>
      <c r="UAN19" s="535"/>
      <c r="UAO19" s="535"/>
      <c r="UAP19" s="535"/>
      <c r="UAQ19" s="535"/>
      <c r="UAR19" s="535"/>
      <c r="UAS19" s="535"/>
      <c r="UAT19" s="535"/>
      <c r="UAU19" s="535"/>
      <c r="UAV19" s="535"/>
      <c r="UAW19" s="535"/>
      <c r="UAX19" s="535"/>
      <c r="UAY19" s="535"/>
      <c r="UAZ19" s="535"/>
      <c r="UBA19" s="535"/>
      <c r="UBB19" s="535"/>
      <c r="UBC19" s="535"/>
      <c r="UBD19" s="535"/>
      <c r="UBE19" s="535"/>
      <c r="UBF19" s="535"/>
      <c r="UBG19" s="535"/>
      <c r="UBH19" s="535"/>
      <c r="UBI19" s="535"/>
      <c r="UBJ19" s="535"/>
      <c r="UBK19" s="535"/>
      <c r="UBL19" s="535"/>
      <c r="UBM19" s="535"/>
      <c r="UBN19" s="535"/>
      <c r="UBO19" s="535"/>
      <c r="UBP19" s="535"/>
      <c r="UBQ19" s="535"/>
      <c r="UBR19" s="535"/>
      <c r="UBS19" s="535"/>
      <c r="UBT19" s="535"/>
      <c r="UBU19" s="535"/>
      <c r="UBV19" s="535"/>
      <c r="UBW19" s="535"/>
      <c r="UBX19" s="535"/>
      <c r="UBY19" s="535"/>
      <c r="UBZ19" s="535"/>
      <c r="UCA19" s="535"/>
      <c r="UCB19" s="535"/>
      <c r="UCC19" s="535"/>
      <c r="UCD19" s="535"/>
      <c r="UCE19" s="535"/>
      <c r="UCF19" s="535"/>
      <c r="UCG19" s="535"/>
      <c r="UCH19" s="535"/>
      <c r="UCI19" s="535"/>
      <c r="UCJ19" s="535"/>
      <c r="UCK19" s="535"/>
      <c r="UCL19" s="535"/>
      <c r="UCM19" s="535"/>
      <c r="UCN19" s="535"/>
      <c r="UCO19" s="535"/>
      <c r="UCP19" s="535"/>
      <c r="UCQ19" s="535"/>
      <c r="UCR19" s="535"/>
      <c r="UCS19" s="535"/>
      <c r="UCT19" s="535"/>
      <c r="UCU19" s="535"/>
      <c r="UCV19" s="535"/>
      <c r="UCW19" s="535"/>
      <c r="UCX19" s="535"/>
      <c r="UCY19" s="535"/>
      <c r="UCZ19" s="535"/>
      <c r="UDA19" s="535"/>
      <c r="UDB19" s="535"/>
      <c r="UDC19" s="535"/>
      <c r="UDD19" s="535"/>
      <c r="UDE19" s="535"/>
      <c r="UDF19" s="535"/>
      <c r="UDG19" s="535"/>
      <c r="UDH19" s="535"/>
      <c r="UDI19" s="535"/>
      <c r="UDJ19" s="535"/>
      <c r="UDK19" s="535"/>
      <c r="UDL19" s="535"/>
      <c r="UDM19" s="535"/>
      <c r="UDN19" s="535"/>
      <c r="UDO19" s="535"/>
      <c r="UDP19" s="535"/>
      <c r="UDQ19" s="535"/>
      <c r="UDR19" s="535"/>
      <c r="UDS19" s="535"/>
      <c r="UDT19" s="535"/>
      <c r="UDU19" s="535"/>
      <c r="UDV19" s="535"/>
      <c r="UDW19" s="535"/>
      <c r="UDX19" s="535"/>
      <c r="UDY19" s="535"/>
      <c r="UDZ19" s="535"/>
      <c r="UEA19" s="535"/>
      <c r="UEB19" s="535"/>
      <c r="UEC19" s="535"/>
      <c r="UED19" s="535"/>
      <c r="UEE19" s="535"/>
      <c r="UEF19" s="535"/>
      <c r="UEG19" s="535"/>
      <c r="UEH19" s="535"/>
      <c r="UEI19" s="535"/>
      <c r="UEJ19" s="535"/>
      <c r="UEK19" s="535"/>
      <c r="UEL19" s="535"/>
      <c r="UEM19" s="535"/>
      <c r="UEN19" s="535"/>
      <c r="UEO19" s="535"/>
      <c r="UEP19" s="535"/>
      <c r="UEQ19" s="535"/>
      <c r="UER19" s="535"/>
      <c r="UES19" s="535"/>
      <c r="UET19" s="535"/>
      <c r="UEU19" s="535"/>
      <c r="UEV19" s="535"/>
      <c r="UEW19" s="535"/>
      <c r="UEX19" s="535"/>
      <c r="UEY19" s="535"/>
      <c r="UEZ19" s="535"/>
      <c r="UFA19" s="535"/>
      <c r="UFB19" s="535"/>
      <c r="UFC19" s="535"/>
      <c r="UFD19" s="535"/>
      <c r="UFE19" s="535"/>
      <c r="UFF19" s="535"/>
      <c r="UFG19" s="535"/>
      <c r="UFH19" s="535"/>
      <c r="UFI19" s="535"/>
      <c r="UFJ19" s="535"/>
      <c r="UFK19" s="535"/>
      <c r="UFL19" s="535"/>
      <c r="UFM19" s="535"/>
      <c r="UFN19" s="535"/>
      <c r="UFO19" s="535"/>
      <c r="UFP19" s="535"/>
      <c r="UFQ19" s="535"/>
      <c r="UFR19" s="535"/>
      <c r="UFS19" s="535"/>
      <c r="UFT19" s="535"/>
      <c r="UFU19" s="535"/>
      <c r="UFV19" s="535"/>
      <c r="UFW19" s="535"/>
      <c r="UFX19" s="535"/>
      <c r="UFY19" s="535"/>
      <c r="UFZ19" s="535"/>
      <c r="UGA19" s="535"/>
      <c r="UGB19" s="535"/>
      <c r="UGC19" s="535"/>
      <c r="UGD19" s="535"/>
      <c r="UGE19" s="535"/>
      <c r="UGF19" s="535"/>
      <c r="UGG19" s="535"/>
      <c r="UGH19" s="535"/>
      <c r="UGI19" s="535"/>
      <c r="UGJ19" s="535"/>
      <c r="UGK19" s="535"/>
      <c r="UGL19" s="535"/>
      <c r="UGM19" s="535"/>
      <c r="UGN19" s="535"/>
      <c r="UGO19" s="535"/>
      <c r="UGP19" s="535"/>
      <c r="UGQ19" s="535"/>
      <c r="UGR19" s="535"/>
      <c r="UGS19" s="535"/>
      <c r="UGT19" s="535"/>
      <c r="UGU19" s="535"/>
      <c r="UGV19" s="535"/>
      <c r="UGW19" s="535"/>
      <c r="UGX19" s="535"/>
      <c r="UGY19" s="535"/>
      <c r="UGZ19" s="535"/>
      <c r="UHA19" s="535"/>
      <c r="UHB19" s="535"/>
      <c r="UHC19" s="535"/>
      <c r="UHD19" s="535"/>
      <c r="UHE19" s="535"/>
      <c r="UHF19" s="535"/>
      <c r="UHG19" s="535"/>
      <c r="UHH19" s="535"/>
      <c r="UHI19" s="535"/>
      <c r="UHJ19" s="535"/>
      <c r="UHK19" s="535"/>
      <c r="UHL19" s="535"/>
      <c r="UHM19" s="535"/>
      <c r="UHN19" s="535"/>
      <c r="UHO19" s="535"/>
      <c r="UHP19" s="535"/>
      <c r="UHQ19" s="535"/>
      <c r="UHR19" s="535"/>
      <c r="UHS19" s="535"/>
      <c r="UHT19" s="535"/>
      <c r="UHU19" s="535"/>
      <c r="UHV19" s="535"/>
      <c r="UHW19" s="535"/>
      <c r="UHX19" s="535"/>
      <c r="UHY19" s="535"/>
      <c r="UHZ19" s="535"/>
      <c r="UIA19" s="535"/>
      <c r="UIB19" s="535"/>
      <c r="UIC19" s="535"/>
      <c r="UID19" s="535"/>
      <c r="UIE19" s="535"/>
      <c r="UIF19" s="535"/>
      <c r="UIG19" s="535"/>
      <c r="UIH19" s="535"/>
      <c r="UII19" s="535"/>
      <c r="UIJ19" s="535"/>
      <c r="UIK19" s="535"/>
      <c r="UIL19" s="535"/>
      <c r="UIM19" s="535"/>
      <c r="UIN19" s="535"/>
      <c r="UIO19" s="535"/>
      <c r="UIP19" s="535"/>
      <c r="UIQ19" s="535"/>
      <c r="UIR19" s="535"/>
      <c r="UIS19" s="535"/>
      <c r="UIT19" s="535"/>
      <c r="UIU19" s="535"/>
      <c r="UIV19" s="535"/>
      <c r="UIW19" s="535"/>
      <c r="UIX19" s="535"/>
      <c r="UIY19" s="535"/>
      <c r="UIZ19" s="535"/>
      <c r="UJA19" s="535"/>
      <c r="UJB19" s="535"/>
      <c r="UJC19" s="535"/>
      <c r="UJD19" s="535"/>
      <c r="UJE19" s="535"/>
      <c r="UJF19" s="535"/>
      <c r="UJG19" s="535"/>
      <c r="UJH19" s="535"/>
      <c r="UJI19" s="535"/>
      <c r="UJJ19" s="535"/>
      <c r="UJK19" s="535"/>
      <c r="UJL19" s="535"/>
      <c r="UJM19" s="535"/>
      <c r="UJN19" s="535"/>
      <c r="UJO19" s="535"/>
      <c r="UJP19" s="535"/>
      <c r="UJQ19" s="535"/>
      <c r="UJR19" s="535"/>
      <c r="UJS19" s="535"/>
      <c r="UJT19" s="535"/>
      <c r="UJU19" s="535"/>
      <c r="UJV19" s="535"/>
      <c r="UJW19" s="535"/>
      <c r="UJX19" s="535"/>
      <c r="UJY19" s="535"/>
      <c r="UJZ19" s="535"/>
      <c r="UKA19" s="535"/>
      <c r="UKB19" s="535"/>
      <c r="UKC19" s="535"/>
      <c r="UKD19" s="535"/>
      <c r="UKE19" s="535"/>
      <c r="UKF19" s="535"/>
      <c r="UKG19" s="535"/>
      <c r="UKH19" s="535"/>
      <c r="UKI19" s="535"/>
      <c r="UKJ19" s="535"/>
      <c r="UKK19" s="535"/>
      <c r="UKL19" s="535"/>
      <c r="UKM19" s="535"/>
      <c r="UKN19" s="535"/>
      <c r="UKO19" s="535"/>
      <c r="UKP19" s="535"/>
      <c r="UKQ19" s="535"/>
      <c r="UKR19" s="535"/>
      <c r="UKS19" s="535"/>
      <c r="UKT19" s="535"/>
      <c r="UKU19" s="535"/>
      <c r="UKV19" s="535"/>
      <c r="UKW19" s="535"/>
      <c r="UKX19" s="535"/>
      <c r="UKY19" s="535"/>
      <c r="UKZ19" s="535"/>
      <c r="ULA19" s="535"/>
      <c r="ULB19" s="535"/>
      <c r="ULC19" s="535"/>
      <c r="ULD19" s="535"/>
      <c r="ULE19" s="535"/>
      <c r="ULF19" s="535"/>
      <c r="ULG19" s="535"/>
      <c r="ULH19" s="535"/>
      <c r="ULI19" s="535"/>
      <c r="ULJ19" s="535"/>
      <c r="ULK19" s="535"/>
      <c r="ULL19" s="535"/>
      <c r="ULM19" s="535"/>
      <c r="ULN19" s="535"/>
      <c r="ULO19" s="535"/>
      <c r="ULP19" s="535"/>
      <c r="ULQ19" s="535"/>
      <c r="ULR19" s="535"/>
      <c r="ULS19" s="535"/>
      <c r="ULT19" s="535"/>
      <c r="ULU19" s="535"/>
      <c r="ULV19" s="535"/>
      <c r="ULW19" s="535"/>
      <c r="ULX19" s="535"/>
      <c r="ULY19" s="535"/>
      <c r="ULZ19" s="535"/>
      <c r="UMA19" s="535"/>
      <c r="UMB19" s="535"/>
      <c r="UMC19" s="535"/>
      <c r="UMD19" s="535"/>
      <c r="UME19" s="535"/>
      <c r="UMF19" s="535"/>
      <c r="UMG19" s="535"/>
      <c r="UMH19" s="535"/>
      <c r="UMI19" s="535"/>
      <c r="UMJ19" s="535"/>
      <c r="UMK19" s="535"/>
      <c r="UML19" s="535"/>
      <c r="UMM19" s="535"/>
      <c r="UMN19" s="535"/>
      <c r="UMO19" s="535"/>
      <c r="UMP19" s="535"/>
      <c r="UMQ19" s="535"/>
      <c r="UMR19" s="535"/>
      <c r="UMS19" s="535"/>
      <c r="UMT19" s="535"/>
      <c r="UMU19" s="535"/>
      <c r="UMV19" s="535"/>
      <c r="UMW19" s="535"/>
      <c r="UMX19" s="535"/>
      <c r="UMY19" s="535"/>
      <c r="UMZ19" s="535"/>
      <c r="UNA19" s="535"/>
      <c r="UNB19" s="535"/>
      <c r="UNC19" s="535"/>
      <c r="UND19" s="535"/>
      <c r="UNE19" s="535"/>
      <c r="UNF19" s="535"/>
      <c r="UNG19" s="535"/>
      <c r="UNH19" s="535"/>
      <c r="UNI19" s="535"/>
      <c r="UNJ19" s="535"/>
      <c r="UNK19" s="535"/>
      <c r="UNL19" s="535"/>
      <c r="UNM19" s="535"/>
      <c r="UNN19" s="535"/>
      <c r="UNO19" s="535"/>
      <c r="UNP19" s="535"/>
      <c r="UNQ19" s="535"/>
      <c r="UNR19" s="535"/>
      <c r="UNS19" s="535"/>
      <c r="UNT19" s="535"/>
      <c r="UNU19" s="535"/>
      <c r="UNV19" s="535"/>
      <c r="UNW19" s="535"/>
      <c r="UNX19" s="535"/>
      <c r="UNY19" s="535"/>
      <c r="UNZ19" s="535"/>
      <c r="UOA19" s="535"/>
      <c r="UOB19" s="535"/>
      <c r="UOC19" s="535"/>
      <c r="UOD19" s="535"/>
      <c r="UOE19" s="535"/>
      <c r="UOF19" s="535"/>
      <c r="UOG19" s="535"/>
      <c r="UOH19" s="535"/>
      <c r="UOI19" s="535"/>
      <c r="UOJ19" s="535"/>
      <c r="UOK19" s="535"/>
      <c r="UOL19" s="535"/>
      <c r="UOM19" s="535"/>
      <c r="UON19" s="535"/>
      <c r="UOO19" s="535"/>
      <c r="UOP19" s="535"/>
      <c r="UOQ19" s="535"/>
      <c r="UOR19" s="535"/>
      <c r="UOS19" s="535"/>
      <c r="UOT19" s="535"/>
      <c r="UOU19" s="535"/>
      <c r="UOV19" s="535"/>
      <c r="UOW19" s="535"/>
      <c r="UOX19" s="535"/>
      <c r="UOY19" s="535"/>
      <c r="UOZ19" s="535"/>
      <c r="UPA19" s="535"/>
      <c r="UPB19" s="535"/>
      <c r="UPC19" s="535"/>
      <c r="UPD19" s="535"/>
      <c r="UPE19" s="535"/>
      <c r="UPF19" s="535"/>
      <c r="UPG19" s="535"/>
      <c r="UPH19" s="535"/>
      <c r="UPI19" s="535"/>
      <c r="UPJ19" s="535"/>
      <c r="UPK19" s="535"/>
      <c r="UPL19" s="535"/>
      <c r="UPM19" s="535"/>
      <c r="UPN19" s="535"/>
      <c r="UPO19" s="535"/>
      <c r="UPP19" s="535"/>
      <c r="UPQ19" s="535"/>
      <c r="UPR19" s="535"/>
      <c r="UPS19" s="535"/>
      <c r="UPT19" s="535"/>
      <c r="UPU19" s="535"/>
      <c r="UPV19" s="535"/>
      <c r="UPW19" s="535"/>
      <c r="UPX19" s="535"/>
      <c r="UPY19" s="535"/>
      <c r="UPZ19" s="535"/>
      <c r="UQA19" s="535"/>
      <c r="UQB19" s="535"/>
      <c r="UQC19" s="535"/>
      <c r="UQD19" s="535"/>
      <c r="UQE19" s="535"/>
      <c r="UQF19" s="535"/>
      <c r="UQG19" s="535"/>
      <c r="UQH19" s="535"/>
      <c r="UQI19" s="535"/>
      <c r="UQJ19" s="535"/>
      <c r="UQK19" s="535"/>
      <c r="UQL19" s="535"/>
      <c r="UQM19" s="535"/>
      <c r="UQN19" s="535"/>
      <c r="UQO19" s="535"/>
      <c r="UQP19" s="535"/>
      <c r="UQQ19" s="535"/>
      <c r="UQR19" s="535"/>
      <c r="UQS19" s="535"/>
      <c r="UQT19" s="535"/>
      <c r="UQU19" s="535"/>
      <c r="UQV19" s="535"/>
      <c r="UQW19" s="535"/>
      <c r="UQX19" s="535"/>
      <c r="UQY19" s="535"/>
      <c r="UQZ19" s="535"/>
      <c r="URA19" s="535"/>
      <c r="URB19" s="535"/>
      <c r="URC19" s="535"/>
      <c r="URD19" s="535"/>
      <c r="URE19" s="535"/>
      <c r="URF19" s="535"/>
      <c r="URG19" s="535"/>
      <c r="URH19" s="535"/>
      <c r="URI19" s="535"/>
      <c r="URJ19" s="535"/>
      <c r="URK19" s="535"/>
      <c r="URL19" s="535"/>
      <c r="URM19" s="535"/>
      <c r="URN19" s="535"/>
      <c r="URO19" s="535"/>
      <c r="URP19" s="535"/>
      <c r="URQ19" s="535"/>
      <c r="URR19" s="535"/>
      <c r="URS19" s="535"/>
      <c r="URT19" s="535"/>
      <c r="URU19" s="535"/>
      <c r="URV19" s="535"/>
      <c r="URW19" s="535"/>
      <c r="URX19" s="535"/>
      <c r="URY19" s="535"/>
      <c r="URZ19" s="535"/>
      <c r="USA19" s="535"/>
      <c r="USB19" s="535"/>
      <c r="USC19" s="535"/>
      <c r="USD19" s="535"/>
      <c r="USE19" s="535"/>
      <c r="USF19" s="535"/>
      <c r="USG19" s="535"/>
      <c r="USH19" s="535"/>
      <c r="USI19" s="535"/>
      <c r="USJ19" s="535"/>
      <c r="USK19" s="535"/>
      <c r="USL19" s="535"/>
      <c r="USM19" s="535"/>
      <c r="USN19" s="535"/>
      <c r="USO19" s="535"/>
      <c r="USP19" s="535"/>
      <c r="USQ19" s="535"/>
      <c r="USR19" s="535"/>
      <c r="USS19" s="535"/>
      <c r="UST19" s="535"/>
      <c r="USU19" s="535"/>
      <c r="USV19" s="535"/>
      <c r="USW19" s="535"/>
      <c r="USX19" s="535"/>
      <c r="USY19" s="535"/>
      <c r="USZ19" s="535"/>
      <c r="UTA19" s="535"/>
      <c r="UTB19" s="535"/>
      <c r="UTC19" s="535"/>
      <c r="UTD19" s="535"/>
      <c r="UTE19" s="535"/>
      <c r="UTF19" s="535"/>
      <c r="UTG19" s="535"/>
      <c r="UTH19" s="535"/>
      <c r="UTI19" s="535"/>
      <c r="UTJ19" s="535"/>
      <c r="UTK19" s="535"/>
      <c r="UTL19" s="535"/>
      <c r="UTM19" s="535"/>
      <c r="UTN19" s="535"/>
      <c r="UTO19" s="535"/>
      <c r="UTP19" s="535"/>
      <c r="UTQ19" s="535"/>
      <c r="UTR19" s="535"/>
      <c r="UTS19" s="535"/>
      <c r="UTT19" s="535"/>
      <c r="UTU19" s="535"/>
      <c r="UTV19" s="535"/>
      <c r="UTW19" s="535"/>
      <c r="UTX19" s="535"/>
      <c r="UTY19" s="535"/>
      <c r="UTZ19" s="535"/>
      <c r="UUA19" s="535"/>
      <c r="UUB19" s="535"/>
      <c r="UUC19" s="535"/>
      <c r="UUD19" s="535"/>
      <c r="UUE19" s="535"/>
      <c r="UUF19" s="535"/>
      <c r="UUG19" s="535"/>
      <c r="UUH19" s="535"/>
      <c r="UUI19" s="535"/>
      <c r="UUJ19" s="535"/>
      <c r="UUK19" s="535"/>
      <c r="UUL19" s="535"/>
      <c r="UUM19" s="535"/>
      <c r="UUN19" s="535"/>
      <c r="UUO19" s="535"/>
      <c r="UUP19" s="535"/>
      <c r="UUQ19" s="535"/>
      <c r="UUR19" s="535"/>
      <c r="UUS19" s="535"/>
      <c r="UUT19" s="535"/>
      <c r="UUU19" s="535"/>
      <c r="UUV19" s="535"/>
      <c r="UUW19" s="535"/>
      <c r="UUX19" s="535"/>
      <c r="UUY19" s="535"/>
      <c r="UUZ19" s="535"/>
      <c r="UVA19" s="535"/>
      <c r="UVB19" s="535"/>
      <c r="UVC19" s="535"/>
      <c r="UVD19" s="535"/>
      <c r="UVE19" s="535"/>
      <c r="UVF19" s="535"/>
      <c r="UVG19" s="535"/>
      <c r="UVH19" s="535"/>
      <c r="UVI19" s="535"/>
      <c r="UVJ19" s="535"/>
      <c r="UVK19" s="535"/>
      <c r="UVL19" s="535"/>
      <c r="UVM19" s="535"/>
      <c r="UVN19" s="535"/>
      <c r="UVO19" s="535"/>
      <c r="UVP19" s="535"/>
      <c r="UVQ19" s="535"/>
      <c r="UVR19" s="535"/>
      <c r="UVS19" s="535"/>
      <c r="UVT19" s="535"/>
      <c r="UVU19" s="535"/>
      <c r="UVV19" s="535"/>
      <c r="UVW19" s="535"/>
      <c r="UVX19" s="535"/>
      <c r="UVY19" s="535"/>
      <c r="UVZ19" s="535"/>
      <c r="UWA19" s="535"/>
      <c r="UWB19" s="535"/>
      <c r="UWC19" s="535"/>
      <c r="UWD19" s="535"/>
      <c r="UWE19" s="535"/>
      <c r="UWF19" s="535"/>
      <c r="UWG19" s="535"/>
      <c r="UWH19" s="535"/>
      <c r="UWI19" s="535"/>
      <c r="UWJ19" s="535"/>
      <c r="UWK19" s="535"/>
      <c r="UWL19" s="535"/>
      <c r="UWM19" s="535"/>
      <c r="UWN19" s="535"/>
      <c r="UWO19" s="535"/>
      <c r="UWP19" s="535"/>
      <c r="UWQ19" s="535"/>
      <c r="UWR19" s="535"/>
      <c r="UWS19" s="535"/>
      <c r="UWT19" s="535"/>
      <c r="UWU19" s="535"/>
      <c r="UWV19" s="535"/>
      <c r="UWW19" s="535"/>
      <c r="UWX19" s="535"/>
      <c r="UWY19" s="535"/>
      <c r="UWZ19" s="535"/>
      <c r="UXA19" s="535"/>
      <c r="UXB19" s="535"/>
      <c r="UXC19" s="535"/>
      <c r="UXD19" s="535"/>
      <c r="UXE19" s="535"/>
      <c r="UXF19" s="535"/>
      <c r="UXG19" s="535"/>
      <c r="UXH19" s="535"/>
      <c r="UXI19" s="535"/>
      <c r="UXJ19" s="535"/>
      <c r="UXK19" s="535"/>
      <c r="UXL19" s="535"/>
      <c r="UXM19" s="535"/>
      <c r="UXN19" s="535"/>
      <c r="UXO19" s="535"/>
      <c r="UXP19" s="535"/>
      <c r="UXQ19" s="535"/>
      <c r="UXR19" s="535"/>
      <c r="UXS19" s="535"/>
      <c r="UXT19" s="535"/>
      <c r="UXU19" s="535"/>
      <c r="UXV19" s="535"/>
      <c r="UXW19" s="535"/>
      <c r="UXX19" s="535"/>
      <c r="UXY19" s="535"/>
      <c r="UXZ19" s="535"/>
      <c r="UYA19" s="535"/>
      <c r="UYB19" s="535"/>
      <c r="UYC19" s="535"/>
      <c r="UYD19" s="535"/>
      <c r="UYE19" s="535"/>
      <c r="UYF19" s="535"/>
      <c r="UYG19" s="535"/>
      <c r="UYH19" s="535"/>
      <c r="UYI19" s="535"/>
      <c r="UYJ19" s="535"/>
      <c r="UYK19" s="535"/>
      <c r="UYL19" s="535"/>
      <c r="UYM19" s="535"/>
      <c r="UYN19" s="535"/>
      <c r="UYO19" s="535"/>
      <c r="UYP19" s="535"/>
      <c r="UYQ19" s="535"/>
      <c r="UYR19" s="535"/>
      <c r="UYS19" s="535"/>
      <c r="UYT19" s="535"/>
      <c r="UYU19" s="535"/>
      <c r="UYV19" s="535"/>
      <c r="UYW19" s="535"/>
      <c r="UYX19" s="535"/>
      <c r="UYY19" s="535"/>
      <c r="UYZ19" s="535"/>
      <c r="UZA19" s="535"/>
      <c r="UZB19" s="535"/>
      <c r="UZC19" s="535"/>
      <c r="UZD19" s="535"/>
      <c r="UZE19" s="535"/>
      <c r="UZF19" s="535"/>
      <c r="UZG19" s="535"/>
      <c r="UZH19" s="535"/>
      <c r="UZI19" s="535"/>
      <c r="UZJ19" s="535"/>
      <c r="UZK19" s="535"/>
      <c r="UZL19" s="535"/>
      <c r="UZM19" s="535"/>
      <c r="UZN19" s="535"/>
      <c r="UZO19" s="535"/>
      <c r="UZP19" s="535"/>
      <c r="UZQ19" s="535"/>
      <c r="UZR19" s="535"/>
      <c r="UZS19" s="535"/>
      <c r="UZT19" s="535"/>
      <c r="UZU19" s="535"/>
      <c r="UZV19" s="535"/>
      <c r="UZW19" s="535"/>
      <c r="UZX19" s="535"/>
      <c r="UZY19" s="535"/>
      <c r="UZZ19" s="535"/>
      <c r="VAA19" s="535"/>
      <c r="VAB19" s="535"/>
      <c r="VAC19" s="535"/>
      <c r="VAD19" s="535"/>
      <c r="VAE19" s="535"/>
      <c r="VAF19" s="535"/>
      <c r="VAG19" s="535"/>
      <c r="VAH19" s="535"/>
      <c r="VAI19" s="535"/>
      <c r="VAJ19" s="535"/>
      <c r="VAK19" s="535"/>
      <c r="VAL19" s="535"/>
      <c r="VAM19" s="535"/>
      <c r="VAN19" s="535"/>
      <c r="VAO19" s="535"/>
      <c r="VAP19" s="535"/>
      <c r="VAQ19" s="535"/>
      <c r="VAR19" s="535"/>
      <c r="VAS19" s="535"/>
      <c r="VAT19" s="535"/>
      <c r="VAU19" s="535"/>
      <c r="VAV19" s="535"/>
      <c r="VAW19" s="535"/>
      <c r="VAX19" s="535"/>
      <c r="VAY19" s="535"/>
      <c r="VAZ19" s="535"/>
      <c r="VBA19" s="535"/>
      <c r="VBB19" s="535"/>
      <c r="VBC19" s="535"/>
      <c r="VBD19" s="535"/>
      <c r="VBE19" s="535"/>
      <c r="VBF19" s="535"/>
      <c r="VBG19" s="535"/>
      <c r="VBH19" s="535"/>
      <c r="VBI19" s="535"/>
      <c r="VBJ19" s="535"/>
      <c r="VBK19" s="535"/>
      <c r="VBL19" s="535"/>
      <c r="VBM19" s="535"/>
      <c r="VBN19" s="535"/>
      <c r="VBO19" s="535"/>
      <c r="VBP19" s="535"/>
      <c r="VBQ19" s="535"/>
      <c r="VBR19" s="535"/>
      <c r="VBS19" s="535"/>
      <c r="VBT19" s="535"/>
      <c r="VBU19" s="535"/>
      <c r="VBV19" s="535"/>
      <c r="VBW19" s="535"/>
      <c r="VBX19" s="535"/>
      <c r="VBY19" s="535"/>
      <c r="VBZ19" s="535"/>
      <c r="VCA19" s="535"/>
      <c r="VCB19" s="535"/>
      <c r="VCC19" s="535"/>
      <c r="VCD19" s="535"/>
      <c r="VCE19" s="535"/>
      <c r="VCF19" s="535"/>
      <c r="VCG19" s="535"/>
      <c r="VCH19" s="535"/>
      <c r="VCI19" s="535"/>
      <c r="VCJ19" s="535"/>
      <c r="VCK19" s="535"/>
      <c r="VCL19" s="535"/>
      <c r="VCM19" s="535"/>
      <c r="VCN19" s="535"/>
      <c r="VCO19" s="535"/>
      <c r="VCP19" s="535"/>
      <c r="VCQ19" s="535"/>
      <c r="VCR19" s="535"/>
      <c r="VCS19" s="535"/>
      <c r="VCT19" s="535"/>
      <c r="VCU19" s="535"/>
      <c r="VCV19" s="535"/>
      <c r="VCW19" s="535"/>
      <c r="VCX19" s="535"/>
      <c r="VCY19" s="535"/>
      <c r="VCZ19" s="535"/>
      <c r="VDA19" s="535"/>
      <c r="VDB19" s="535"/>
      <c r="VDC19" s="535"/>
      <c r="VDD19" s="535"/>
      <c r="VDE19" s="535"/>
      <c r="VDF19" s="535"/>
      <c r="VDG19" s="535"/>
      <c r="VDH19" s="535"/>
      <c r="VDI19" s="535"/>
      <c r="VDJ19" s="535"/>
      <c r="VDK19" s="535"/>
      <c r="VDL19" s="535"/>
      <c r="VDM19" s="535"/>
      <c r="VDN19" s="535"/>
      <c r="VDO19" s="535"/>
      <c r="VDP19" s="535"/>
      <c r="VDQ19" s="535"/>
      <c r="VDR19" s="535"/>
      <c r="VDS19" s="535"/>
      <c r="VDT19" s="535"/>
      <c r="VDU19" s="535"/>
      <c r="VDV19" s="535"/>
      <c r="VDW19" s="535"/>
      <c r="VDX19" s="535"/>
      <c r="VDY19" s="535"/>
      <c r="VDZ19" s="535"/>
      <c r="VEA19" s="535"/>
      <c r="VEB19" s="535"/>
      <c r="VEC19" s="535"/>
      <c r="VED19" s="535"/>
      <c r="VEE19" s="535"/>
      <c r="VEF19" s="535"/>
      <c r="VEG19" s="535"/>
      <c r="VEH19" s="535"/>
      <c r="VEI19" s="535"/>
      <c r="VEJ19" s="535"/>
      <c r="VEK19" s="535"/>
      <c r="VEL19" s="535"/>
      <c r="VEM19" s="535"/>
      <c r="VEN19" s="535"/>
      <c r="VEO19" s="535"/>
      <c r="VEP19" s="535"/>
      <c r="VEQ19" s="535"/>
      <c r="VER19" s="535"/>
      <c r="VES19" s="535"/>
      <c r="VET19" s="535"/>
      <c r="VEU19" s="535"/>
      <c r="VEV19" s="535"/>
      <c r="VEW19" s="535"/>
      <c r="VEX19" s="535"/>
      <c r="VEY19" s="535"/>
      <c r="VEZ19" s="535"/>
      <c r="VFA19" s="535"/>
      <c r="VFB19" s="535"/>
      <c r="VFC19" s="535"/>
      <c r="VFD19" s="535"/>
      <c r="VFE19" s="535"/>
      <c r="VFF19" s="535"/>
      <c r="VFG19" s="535"/>
      <c r="VFH19" s="535"/>
      <c r="VFI19" s="535"/>
      <c r="VFJ19" s="535"/>
      <c r="VFK19" s="535"/>
      <c r="VFL19" s="535"/>
      <c r="VFM19" s="535"/>
      <c r="VFN19" s="535"/>
      <c r="VFO19" s="535"/>
      <c r="VFP19" s="535"/>
      <c r="VFQ19" s="535"/>
      <c r="VFR19" s="535"/>
      <c r="VFS19" s="535"/>
      <c r="VFT19" s="535"/>
      <c r="VFU19" s="535"/>
      <c r="VFV19" s="535"/>
      <c r="VFW19" s="535"/>
      <c r="VFX19" s="535"/>
      <c r="VFY19" s="535"/>
      <c r="VFZ19" s="535"/>
      <c r="VGA19" s="535"/>
      <c r="VGB19" s="535"/>
      <c r="VGC19" s="535"/>
      <c r="VGD19" s="535"/>
      <c r="VGE19" s="535"/>
      <c r="VGF19" s="535"/>
      <c r="VGG19" s="535"/>
      <c r="VGH19" s="535"/>
      <c r="VGI19" s="535"/>
      <c r="VGJ19" s="535"/>
      <c r="VGK19" s="535"/>
      <c r="VGL19" s="535"/>
      <c r="VGM19" s="535"/>
      <c r="VGN19" s="535"/>
      <c r="VGO19" s="535"/>
      <c r="VGP19" s="535"/>
      <c r="VGQ19" s="535"/>
      <c r="VGR19" s="535"/>
      <c r="VGS19" s="535"/>
      <c r="VGT19" s="535"/>
      <c r="VGU19" s="535"/>
      <c r="VGV19" s="535"/>
      <c r="VGW19" s="535"/>
      <c r="VGX19" s="535"/>
      <c r="VGY19" s="535"/>
      <c r="VGZ19" s="535"/>
      <c r="VHA19" s="535"/>
      <c r="VHB19" s="535"/>
      <c r="VHC19" s="535"/>
      <c r="VHD19" s="535"/>
      <c r="VHE19" s="535"/>
      <c r="VHF19" s="535"/>
      <c r="VHG19" s="535"/>
      <c r="VHH19" s="535"/>
      <c r="VHI19" s="535"/>
      <c r="VHJ19" s="535"/>
      <c r="VHK19" s="535"/>
      <c r="VHL19" s="535"/>
      <c r="VHM19" s="535"/>
      <c r="VHN19" s="535"/>
      <c r="VHO19" s="535"/>
      <c r="VHP19" s="535"/>
      <c r="VHQ19" s="535"/>
      <c r="VHR19" s="535"/>
      <c r="VHS19" s="535"/>
      <c r="VHT19" s="535"/>
      <c r="VHU19" s="535"/>
      <c r="VHV19" s="535"/>
      <c r="VHW19" s="535"/>
      <c r="VHX19" s="535"/>
      <c r="VHY19" s="535"/>
      <c r="VHZ19" s="535"/>
      <c r="VIA19" s="535"/>
      <c r="VIB19" s="535"/>
      <c r="VIC19" s="535"/>
      <c r="VID19" s="535"/>
      <c r="VIE19" s="535"/>
      <c r="VIF19" s="535"/>
      <c r="VIG19" s="535"/>
      <c r="VIH19" s="535"/>
      <c r="VII19" s="535"/>
      <c r="VIJ19" s="535"/>
      <c r="VIK19" s="535"/>
      <c r="VIL19" s="535"/>
      <c r="VIM19" s="535"/>
      <c r="VIN19" s="535"/>
      <c r="VIO19" s="535"/>
      <c r="VIP19" s="535"/>
      <c r="VIQ19" s="535"/>
      <c r="VIR19" s="535"/>
      <c r="VIS19" s="535"/>
      <c r="VIT19" s="535"/>
      <c r="VIU19" s="535"/>
      <c r="VIV19" s="535"/>
      <c r="VIW19" s="535"/>
      <c r="VIX19" s="535"/>
      <c r="VIY19" s="535"/>
      <c r="VIZ19" s="535"/>
      <c r="VJA19" s="535"/>
      <c r="VJB19" s="535"/>
      <c r="VJC19" s="535"/>
      <c r="VJD19" s="535"/>
      <c r="VJE19" s="535"/>
      <c r="VJF19" s="535"/>
      <c r="VJG19" s="535"/>
      <c r="VJH19" s="535"/>
      <c r="VJI19" s="535"/>
      <c r="VJJ19" s="535"/>
      <c r="VJK19" s="535"/>
      <c r="VJL19" s="535"/>
      <c r="VJM19" s="535"/>
      <c r="VJN19" s="535"/>
      <c r="VJO19" s="535"/>
      <c r="VJP19" s="535"/>
      <c r="VJQ19" s="535"/>
      <c r="VJR19" s="535"/>
      <c r="VJS19" s="535"/>
      <c r="VJT19" s="535"/>
      <c r="VJU19" s="535"/>
      <c r="VJV19" s="535"/>
      <c r="VJW19" s="535"/>
      <c r="VJX19" s="535"/>
      <c r="VJY19" s="535"/>
      <c r="VJZ19" s="535"/>
      <c r="VKA19" s="535"/>
      <c r="VKB19" s="535"/>
      <c r="VKC19" s="535"/>
      <c r="VKD19" s="535"/>
      <c r="VKE19" s="535"/>
      <c r="VKF19" s="535"/>
      <c r="VKG19" s="535"/>
      <c r="VKH19" s="535"/>
      <c r="VKI19" s="535"/>
      <c r="VKJ19" s="535"/>
      <c r="VKK19" s="535"/>
      <c r="VKL19" s="535"/>
      <c r="VKM19" s="535"/>
      <c r="VKN19" s="535"/>
      <c r="VKO19" s="535"/>
      <c r="VKP19" s="535"/>
      <c r="VKQ19" s="535"/>
      <c r="VKR19" s="535"/>
      <c r="VKS19" s="535"/>
      <c r="VKT19" s="535"/>
      <c r="VKU19" s="535"/>
      <c r="VKV19" s="535"/>
      <c r="VKW19" s="535"/>
      <c r="VKX19" s="535"/>
      <c r="VKY19" s="535"/>
      <c r="VKZ19" s="535"/>
      <c r="VLA19" s="535"/>
      <c r="VLB19" s="535"/>
      <c r="VLC19" s="535"/>
      <c r="VLD19" s="535"/>
      <c r="VLE19" s="535"/>
      <c r="VLF19" s="535"/>
      <c r="VLG19" s="535"/>
      <c r="VLH19" s="535"/>
      <c r="VLI19" s="535"/>
      <c r="VLJ19" s="535"/>
      <c r="VLK19" s="535"/>
      <c r="VLL19" s="535"/>
      <c r="VLM19" s="535"/>
      <c r="VLN19" s="535"/>
      <c r="VLO19" s="535"/>
      <c r="VLP19" s="535"/>
      <c r="VLQ19" s="535"/>
      <c r="VLR19" s="535"/>
      <c r="VLS19" s="535"/>
      <c r="VLT19" s="535"/>
      <c r="VLU19" s="535"/>
      <c r="VLV19" s="535"/>
      <c r="VLW19" s="535"/>
      <c r="VLX19" s="535"/>
      <c r="VLY19" s="535"/>
      <c r="VLZ19" s="535"/>
      <c r="VMA19" s="535"/>
      <c r="VMB19" s="535"/>
      <c r="VMC19" s="535"/>
      <c r="VMD19" s="535"/>
      <c r="VME19" s="535"/>
      <c r="VMF19" s="535"/>
      <c r="VMG19" s="535"/>
      <c r="VMH19" s="535"/>
      <c r="VMI19" s="535"/>
      <c r="VMJ19" s="535"/>
      <c r="VMK19" s="535"/>
      <c r="VML19" s="535"/>
      <c r="VMM19" s="535"/>
      <c r="VMN19" s="535"/>
      <c r="VMO19" s="535"/>
      <c r="VMP19" s="535"/>
      <c r="VMQ19" s="535"/>
      <c r="VMR19" s="535"/>
      <c r="VMS19" s="535"/>
      <c r="VMT19" s="535"/>
      <c r="VMU19" s="535"/>
      <c r="VMV19" s="535"/>
      <c r="VMW19" s="535"/>
      <c r="VMX19" s="535"/>
      <c r="VMY19" s="535"/>
      <c r="VMZ19" s="535"/>
      <c r="VNA19" s="535"/>
      <c r="VNB19" s="535"/>
      <c r="VNC19" s="535"/>
      <c r="VND19" s="535"/>
      <c r="VNE19" s="535"/>
      <c r="VNF19" s="535"/>
      <c r="VNG19" s="535"/>
      <c r="VNH19" s="535"/>
      <c r="VNI19" s="535"/>
      <c r="VNJ19" s="535"/>
      <c r="VNK19" s="535"/>
      <c r="VNL19" s="535"/>
      <c r="VNM19" s="535"/>
      <c r="VNN19" s="535"/>
      <c r="VNO19" s="535"/>
      <c r="VNP19" s="535"/>
      <c r="VNQ19" s="535"/>
      <c r="VNR19" s="535"/>
      <c r="VNS19" s="535"/>
      <c r="VNT19" s="535"/>
      <c r="VNU19" s="535"/>
      <c r="VNV19" s="535"/>
      <c r="VNW19" s="535"/>
      <c r="VNX19" s="535"/>
      <c r="VNY19" s="535"/>
      <c r="VNZ19" s="535"/>
      <c r="VOA19" s="535"/>
      <c r="VOB19" s="535"/>
      <c r="VOC19" s="535"/>
      <c r="VOD19" s="535"/>
      <c r="VOE19" s="535"/>
      <c r="VOF19" s="535"/>
      <c r="VOG19" s="535"/>
      <c r="VOH19" s="535"/>
      <c r="VOI19" s="535"/>
      <c r="VOJ19" s="535"/>
      <c r="VOK19" s="535"/>
      <c r="VOL19" s="535"/>
      <c r="VOM19" s="535"/>
      <c r="VON19" s="535"/>
      <c r="VOO19" s="535"/>
      <c r="VOP19" s="535"/>
      <c r="VOQ19" s="535"/>
      <c r="VOR19" s="535"/>
      <c r="VOS19" s="535"/>
      <c r="VOT19" s="535"/>
      <c r="VOU19" s="535"/>
      <c r="VOV19" s="535"/>
      <c r="VOW19" s="535"/>
      <c r="VOX19" s="535"/>
      <c r="VOY19" s="535"/>
      <c r="VOZ19" s="535"/>
      <c r="VPA19" s="535"/>
      <c r="VPB19" s="535"/>
      <c r="VPC19" s="535"/>
      <c r="VPD19" s="535"/>
      <c r="VPE19" s="535"/>
      <c r="VPF19" s="535"/>
      <c r="VPG19" s="535"/>
      <c r="VPH19" s="535"/>
      <c r="VPI19" s="535"/>
      <c r="VPJ19" s="535"/>
      <c r="VPK19" s="535"/>
      <c r="VPL19" s="535"/>
      <c r="VPM19" s="535"/>
      <c r="VPN19" s="535"/>
      <c r="VPO19" s="535"/>
      <c r="VPP19" s="535"/>
      <c r="VPQ19" s="535"/>
      <c r="VPR19" s="535"/>
      <c r="VPS19" s="535"/>
      <c r="VPT19" s="535"/>
      <c r="VPU19" s="535"/>
      <c r="VPV19" s="535"/>
      <c r="VPW19" s="535"/>
      <c r="VPX19" s="535"/>
      <c r="VPY19" s="535"/>
      <c r="VPZ19" s="535"/>
      <c r="VQA19" s="535"/>
      <c r="VQB19" s="535"/>
      <c r="VQC19" s="535"/>
      <c r="VQD19" s="535"/>
      <c r="VQE19" s="535"/>
      <c r="VQF19" s="535"/>
      <c r="VQG19" s="535"/>
      <c r="VQH19" s="535"/>
      <c r="VQI19" s="535"/>
      <c r="VQJ19" s="535"/>
      <c r="VQK19" s="535"/>
      <c r="VQL19" s="535"/>
      <c r="VQM19" s="535"/>
      <c r="VQN19" s="535"/>
      <c r="VQO19" s="535"/>
      <c r="VQP19" s="535"/>
      <c r="VQQ19" s="535"/>
      <c r="VQR19" s="535"/>
      <c r="VQS19" s="535"/>
      <c r="VQT19" s="535"/>
      <c r="VQU19" s="535"/>
      <c r="VQV19" s="535"/>
      <c r="VQW19" s="535"/>
      <c r="VQX19" s="535"/>
      <c r="VQY19" s="535"/>
      <c r="VQZ19" s="535"/>
      <c r="VRA19" s="535"/>
      <c r="VRB19" s="535"/>
      <c r="VRC19" s="535"/>
      <c r="VRD19" s="535"/>
      <c r="VRE19" s="535"/>
      <c r="VRF19" s="535"/>
      <c r="VRG19" s="535"/>
      <c r="VRH19" s="535"/>
      <c r="VRI19" s="535"/>
      <c r="VRJ19" s="535"/>
      <c r="VRK19" s="535"/>
      <c r="VRL19" s="535"/>
      <c r="VRM19" s="535"/>
      <c r="VRN19" s="535"/>
      <c r="VRO19" s="535"/>
      <c r="VRP19" s="535"/>
      <c r="VRQ19" s="535"/>
      <c r="VRR19" s="535"/>
      <c r="VRS19" s="535"/>
      <c r="VRT19" s="535"/>
      <c r="VRU19" s="535"/>
      <c r="VRV19" s="535"/>
      <c r="VRW19" s="535"/>
      <c r="VRX19" s="535"/>
      <c r="VRY19" s="535"/>
      <c r="VRZ19" s="535"/>
      <c r="VSA19" s="535"/>
      <c r="VSB19" s="535"/>
      <c r="VSC19" s="535"/>
      <c r="VSD19" s="535"/>
      <c r="VSE19" s="535"/>
      <c r="VSF19" s="535"/>
      <c r="VSG19" s="535"/>
      <c r="VSH19" s="535"/>
      <c r="VSI19" s="535"/>
      <c r="VSJ19" s="535"/>
      <c r="VSK19" s="535"/>
      <c r="VSL19" s="535"/>
      <c r="VSM19" s="535"/>
      <c r="VSN19" s="535"/>
      <c r="VSO19" s="535"/>
      <c r="VSP19" s="535"/>
      <c r="VSQ19" s="535"/>
      <c r="VSR19" s="535"/>
      <c r="VSS19" s="535"/>
      <c r="VST19" s="535"/>
      <c r="VSU19" s="535"/>
      <c r="VSV19" s="535"/>
      <c r="VSW19" s="535"/>
      <c r="VSX19" s="535"/>
      <c r="VSY19" s="535"/>
      <c r="VSZ19" s="535"/>
      <c r="VTA19" s="535"/>
      <c r="VTB19" s="535"/>
      <c r="VTC19" s="535"/>
      <c r="VTD19" s="535"/>
      <c r="VTE19" s="535"/>
      <c r="VTF19" s="535"/>
      <c r="VTG19" s="535"/>
      <c r="VTH19" s="535"/>
      <c r="VTI19" s="535"/>
      <c r="VTJ19" s="535"/>
      <c r="VTK19" s="535"/>
      <c r="VTL19" s="535"/>
      <c r="VTM19" s="535"/>
      <c r="VTN19" s="535"/>
      <c r="VTO19" s="535"/>
      <c r="VTP19" s="535"/>
      <c r="VTQ19" s="535"/>
      <c r="VTR19" s="535"/>
      <c r="VTS19" s="535"/>
      <c r="VTT19" s="535"/>
      <c r="VTU19" s="535"/>
      <c r="VTV19" s="535"/>
      <c r="VTW19" s="535"/>
      <c r="VTX19" s="535"/>
      <c r="VTY19" s="535"/>
      <c r="VTZ19" s="535"/>
      <c r="VUA19" s="535"/>
      <c r="VUB19" s="535"/>
      <c r="VUC19" s="535"/>
      <c r="VUD19" s="535"/>
      <c r="VUE19" s="535"/>
      <c r="VUF19" s="535"/>
      <c r="VUG19" s="535"/>
      <c r="VUH19" s="535"/>
      <c r="VUI19" s="535"/>
      <c r="VUJ19" s="535"/>
      <c r="VUK19" s="535"/>
      <c r="VUL19" s="535"/>
      <c r="VUM19" s="535"/>
      <c r="VUN19" s="535"/>
      <c r="VUO19" s="535"/>
      <c r="VUP19" s="535"/>
      <c r="VUQ19" s="535"/>
      <c r="VUR19" s="535"/>
      <c r="VUS19" s="535"/>
      <c r="VUT19" s="535"/>
      <c r="VUU19" s="535"/>
      <c r="VUV19" s="535"/>
      <c r="VUW19" s="535"/>
      <c r="VUX19" s="535"/>
      <c r="VUY19" s="535"/>
      <c r="VUZ19" s="535"/>
      <c r="VVA19" s="535"/>
      <c r="VVB19" s="535"/>
      <c r="VVC19" s="535"/>
      <c r="VVD19" s="535"/>
      <c r="VVE19" s="535"/>
      <c r="VVF19" s="535"/>
      <c r="VVG19" s="535"/>
      <c r="VVH19" s="535"/>
      <c r="VVI19" s="535"/>
      <c r="VVJ19" s="535"/>
      <c r="VVK19" s="535"/>
      <c r="VVL19" s="535"/>
      <c r="VVM19" s="535"/>
      <c r="VVN19" s="535"/>
      <c r="VVO19" s="535"/>
      <c r="VVP19" s="535"/>
      <c r="VVQ19" s="535"/>
      <c r="VVR19" s="535"/>
      <c r="VVS19" s="535"/>
      <c r="VVT19" s="535"/>
      <c r="VVU19" s="535"/>
      <c r="VVV19" s="535"/>
      <c r="VVW19" s="535"/>
      <c r="VVX19" s="535"/>
      <c r="VVY19" s="535"/>
      <c r="VVZ19" s="535"/>
      <c r="VWA19" s="535"/>
      <c r="VWB19" s="535"/>
      <c r="VWC19" s="535"/>
      <c r="VWD19" s="535"/>
      <c r="VWE19" s="535"/>
      <c r="VWF19" s="535"/>
      <c r="VWG19" s="535"/>
      <c r="VWH19" s="535"/>
      <c r="VWI19" s="535"/>
      <c r="VWJ19" s="535"/>
      <c r="VWK19" s="535"/>
      <c r="VWL19" s="535"/>
      <c r="VWM19" s="535"/>
      <c r="VWN19" s="535"/>
      <c r="VWO19" s="535"/>
      <c r="VWP19" s="535"/>
      <c r="VWQ19" s="535"/>
      <c r="VWR19" s="535"/>
      <c r="VWS19" s="535"/>
      <c r="VWT19" s="535"/>
      <c r="VWU19" s="535"/>
      <c r="VWV19" s="535"/>
      <c r="VWW19" s="535"/>
      <c r="VWX19" s="535"/>
      <c r="VWY19" s="535"/>
      <c r="VWZ19" s="535"/>
      <c r="VXA19" s="535"/>
      <c r="VXB19" s="535"/>
      <c r="VXC19" s="535"/>
      <c r="VXD19" s="535"/>
      <c r="VXE19" s="535"/>
      <c r="VXF19" s="535"/>
      <c r="VXG19" s="535"/>
      <c r="VXH19" s="535"/>
      <c r="VXI19" s="535"/>
      <c r="VXJ19" s="535"/>
      <c r="VXK19" s="535"/>
      <c r="VXL19" s="535"/>
      <c r="VXM19" s="535"/>
      <c r="VXN19" s="535"/>
      <c r="VXO19" s="535"/>
      <c r="VXP19" s="535"/>
      <c r="VXQ19" s="535"/>
      <c r="VXR19" s="535"/>
      <c r="VXS19" s="535"/>
      <c r="VXT19" s="535"/>
      <c r="VXU19" s="535"/>
      <c r="VXV19" s="535"/>
      <c r="VXW19" s="535"/>
      <c r="VXX19" s="535"/>
      <c r="VXY19" s="535"/>
      <c r="VXZ19" s="535"/>
      <c r="VYA19" s="535"/>
      <c r="VYB19" s="535"/>
      <c r="VYC19" s="535"/>
      <c r="VYD19" s="535"/>
      <c r="VYE19" s="535"/>
      <c r="VYF19" s="535"/>
      <c r="VYG19" s="535"/>
      <c r="VYH19" s="535"/>
      <c r="VYI19" s="535"/>
      <c r="VYJ19" s="535"/>
      <c r="VYK19" s="535"/>
      <c r="VYL19" s="535"/>
      <c r="VYM19" s="535"/>
      <c r="VYN19" s="535"/>
      <c r="VYO19" s="535"/>
      <c r="VYP19" s="535"/>
      <c r="VYQ19" s="535"/>
      <c r="VYR19" s="535"/>
      <c r="VYS19" s="535"/>
      <c r="VYT19" s="535"/>
      <c r="VYU19" s="535"/>
      <c r="VYV19" s="535"/>
      <c r="VYW19" s="535"/>
      <c r="VYX19" s="535"/>
      <c r="VYY19" s="535"/>
      <c r="VYZ19" s="535"/>
      <c r="VZA19" s="535"/>
      <c r="VZB19" s="535"/>
      <c r="VZC19" s="535"/>
      <c r="VZD19" s="535"/>
      <c r="VZE19" s="535"/>
      <c r="VZF19" s="535"/>
      <c r="VZG19" s="535"/>
      <c r="VZH19" s="535"/>
      <c r="VZI19" s="535"/>
      <c r="VZJ19" s="535"/>
      <c r="VZK19" s="535"/>
      <c r="VZL19" s="535"/>
      <c r="VZM19" s="535"/>
      <c r="VZN19" s="535"/>
      <c r="VZO19" s="535"/>
      <c r="VZP19" s="535"/>
      <c r="VZQ19" s="535"/>
      <c r="VZR19" s="535"/>
      <c r="VZS19" s="535"/>
      <c r="VZT19" s="535"/>
      <c r="VZU19" s="535"/>
      <c r="VZV19" s="535"/>
      <c r="VZW19" s="535"/>
      <c r="VZX19" s="535"/>
      <c r="VZY19" s="535"/>
      <c r="VZZ19" s="535"/>
      <c r="WAA19" s="535"/>
      <c r="WAB19" s="535"/>
      <c r="WAC19" s="535"/>
      <c r="WAD19" s="535"/>
      <c r="WAE19" s="535"/>
      <c r="WAF19" s="535"/>
      <c r="WAG19" s="535"/>
      <c r="WAH19" s="535"/>
      <c r="WAI19" s="535"/>
      <c r="WAJ19" s="535"/>
      <c r="WAK19" s="535"/>
      <c r="WAL19" s="535"/>
      <c r="WAM19" s="535"/>
      <c r="WAN19" s="535"/>
      <c r="WAO19" s="535"/>
      <c r="WAP19" s="535"/>
      <c r="WAQ19" s="535"/>
      <c r="WAR19" s="535"/>
      <c r="WAS19" s="535"/>
      <c r="WAT19" s="535"/>
      <c r="WAU19" s="535"/>
      <c r="WAV19" s="535"/>
      <c r="WAW19" s="535"/>
      <c r="WAX19" s="535"/>
      <c r="WAY19" s="535"/>
      <c r="WAZ19" s="535"/>
      <c r="WBA19" s="535"/>
      <c r="WBB19" s="535"/>
      <c r="WBC19" s="535"/>
      <c r="WBD19" s="535"/>
      <c r="WBE19" s="535"/>
      <c r="WBF19" s="535"/>
      <c r="WBG19" s="535"/>
      <c r="WBH19" s="535"/>
      <c r="WBI19" s="535"/>
      <c r="WBJ19" s="535"/>
      <c r="WBK19" s="535"/>
      <c r="WBL19" s="535"/>
      <c r="WBM19" s="535"/>
      <c r="WBN19" s="535"/>
      <c r="WBO19" s="535"/>
      <c r="WBP19" s="535"/>
      <c r="WBQ19" s="535"/>
      <c r="WBR19" s="535"/>
      <c r="WBS19" s="535"/>
      <c r="WBT19" s="535"/>
      <c r="WBU19" s="535"/>
      <c r="WBV19" s="535"/>
      <c r="WBW19" s="535"/>
      <c r="WBX19" s="535"/>
      <c r="WBY19" s="535"/>
      <c r="WBZ19" s="535"/>
      <c r="WCA19" s="535"/>
      <c r="WCB19" s="535"/>
      <c r="WCC19" s="535"/>
      <c r="WCD19" s="535"/>
      <c r="WCE19" s="535"/>
      <c r="WCF19" s="535"/>
      <c r="WCG19" s="535"/>
      <c r="WCH19" s="535"/>
      <c r="WCI19" s="535"/>
      <c r="WCJ19" s="535"/>
      <c r="WCK19" s="535"/>
      <c r="WCL19" s="535"/>
      <c r="WCM19" s="535"/>
      <c r="WCN19" s="535"/>
      <c r="WCO19" s="535"/>
      <c r="WCP19" s="535"/>
      <c r="WCQ19" s="535"/>
      <c r="WCR19" s="535"/>
      <c r="WCS19" s="535"/>
      <c r="WCT19" s="535"/>
      <c r="WCU19" s="535"/>
      <c r="WCV19" s="535"/>
      <c r="WCW19" s="535"/>
      <c r="WCX19" s="535"/>
      <c r="WCY19" s="535"/>
      <c r="WCZ19" s="535"/>
      <c r="WDA19" s="535"/>
      <c r="WDB19" s="535"/>
      <c r="WDC19" s="535"/>
      <c r="WDD19" s="535"/>
      <c r="WDE19" s="535"/>
      <c r="WDF19" s="535"/>
      <c r="WDG19" s="535"/>
      <c r="WDH19" s="535"/>
      <c r="WDI19" s="535"/>
      <c r="WDJ19" s="535"/>
      <c r="WDK19" s="535"/>
      <c r="WDL19" s="535"/>
      <c r="WDM19" s="535"/>
      <c r="WDN19" s="535"/>
      <c r="WDO19" s="535"/>
      <c r="WDP19" s="535"/>
      <c r="WDQ19" s="535"/>
      <c r="WDR19" s="535"/>
      <c r="WDS19" s="535"/>
      <c r="WDT19" s="535"/>
      <c r="WDU19" s="535"/>
      <c r="WDV19" s="535"/>
      <c r="WDW19" s="535"/>
      <c r="WDX19" s="535"/>
      <c r="WDY19" s="535"/>
      <c r="WDZ19" s="535"/>
      <c r="WEA19" s="535"/>
      <c r="WEB19" s="535"/>
      <c r="WEC19" s="535"/>
      <c r="WED19" s="535"/>
      <c r="WEE19" s="535"/>
      <c r="WEF19" s="535"/>
      <c r="WEG19" s="535"/>
      <c r="WEH19" s="535"/>
      <c r="WEI19" s="535"/>
      <c r="WEJ19" s="535"/>
      <c r="WEK19" s="535"/>
      <c r="WEL19" s="535"/>
      <c r="WEM19" s="535"/>
      <c r="WEN19" s="535"/>
      <c r="WEO19" s="535"/>
      <c r="WEP19" s="535"/>
      <c r="WEQ19" s="535"/>
      <c r="WER19" s="535"/>
      <c r="WES19" s="535"/>
      <c r="WET19" s="535"/>
      <c r="WEU19" s="535"/>
      <c r="WEV19" s="535"/>
      <c r="WEW19" s="535"/>
      <c r="WEX19" s="535"/>
      <c r="WEY19" s="535"/>
      <c r="WEZ19" s="535"/>
      <c r="WFA19" s="535"/>
      <c r="WFB19" s="535"/>
      <c r="WFC19" s="535"/>
      <c r="WFD19" s="535"/>
      <c r="WFE19" s="535"/>
      <c r="WFF19" s="535"/>
      <c r="WFG19" s="535"/>
      <c r="WFH19" s="535"/>
      <c r="WFI19" s="535"/>
      <c r="WFJ19" s="535"/>
      <c r="WFK19" s="535"/>
      <c r="WFL19" s="535"/>
      <c r="WFM19" s="535"/>
      <c r="WFN19" s="535"/>
      <c r="WFO19" s="535"/>
      <c r="WFP19" s="535"/>
      <c r="WFQ19" s="535"/>
      <c r="WFR19" s="535"/>
      <c r="WFS19" s="535"/>
      <c r="WFT19" s="535"/>
      <c r="WFU19" s="535"/>
      <c r="WFV19" s="535"/>
      <c r="WFW19" s="535"/>
      <c r="WFX19" s="535"/>
      <c r="WFY19" s="535"/>
      <c r="WFZ19" s="535"/>
      <c r="WGA19" s="535"/>
      <c r="WGB19" s="535"/>
      <c r="WGC19" s="535"/>
      <c r="WGD19" s="535"/>
      <c r="WGE19" s="535"/>
      <c r="WGF19" s="535"/>
      <c r="WGG19" s="535"/>
      <c r="WGH19" s="535"/>
      <c r="WGI19" s="535"/>
      <c r="WGJ19" s="535"/>
      <c r="WGK19" s="535"/>
      <c r="WGL19" s="535"/>
      <c r="WGM19" s="535"/>
      <c r="WGN19" s="535"/>
      <c r="WGO19" s="535"/>
      <c r="WGP19" s="535"/>
      <c r="WGQ19" s="535"/>
      <c r="WGR19" s="535"/>
      <c r="WGS19" s="535"/>
      <c r="WGT19" s="535"/>
      <c r="WGU19" s="535"/>
      <c r="WGV19" s="535"/>
      <c r="WGW19" s="535"/>
      <c r="WGX19" s="535"/>
      <c r="WGY19" s="535"/>
      <c r="WGZ19" s="535"/>
      <c r="WHA19" s="535"/>
      <c r="WHB19" s="535"/>
      <c r="WHC19" s="535"/>
      <c r="WHD19" s="535"/>
      <c r="WHE19" s="535"/>
      <c r="WHF19" s="535"/>
      <c r="WHG19" s="535"/>
      <c r="WHH19" s="535"/>
      <c r="WHI19" s="535"/>
      <c r="WHJ19" s="535"/>
      <c r="WHK19" s="535"/>
      <c r="WHL19" s="535"/>
      <c r="WHM19" s="535"/>
      <c r="WHN19" s="535"/>
      <c r="WHO19" s="535"/>
      <c r="WHP19" s="535"/>
      <c r="WHQ19" s="535"/>
      <c r="WHR19" s="535"/>
      <c r="WHS19" s="535"/>
      <c r="WHT19" s="535"/>
      <c r="WHU19" s="535"/>
      <c r="WHV19" s="535"/>
      <c r="WHW19" s="535"/>
      <c r="WHX19" s="535"/>
      <c r="WHY19" s="535"/>
      <c r="WHZ19" s="535"/>
      <c r="WIA19" s="535"/>
      <c r="WIB19" s="535"/>
      <c r="WIC19" s="535"/>
      <c r="WID19" s="535"/>
      <c r="WIE19" s="535"/>
      <c r="WIF19" s="535"/>
      <c r="WIG19" s="535"/>
      <c r="WIH19" s="535"/>
      <c r="WII19" s="535"/>
      <c r="WIJ19" s="535"/>
      <c r="WIK19" s="535"/>
      <c r="WIL19" s="535"/>
      <c r="WIM19" s="535"/>
      <c r="WIN19" s="535"/>
      <c r="WIO19" s="535"/>
      <c r="WIP19" s="535"/>
      <c r="WIQ19" s="535"/>
      <c r="WIR19" s="535"/>
      <c r="WIS19" s="535"/>
      <c r="WIT19" s="535"/>
      <c r="WIU19" s="535"/>
      <c r="WIV19" s="535"/>
      <c r="WIW19" s="535"/>
      <c r="WIX19" s="535"/>
      <c r="WIY19" s="535"/>
      <c r="WIZ19" s="535"/>
      <c r="WJA19" s="535"/>
      <c r="WJB19" s="535"/>
      <c r="WJC19" s="535"/>
      <c r="WJD19" s="535"/>
      <c r="WJE19" s="535"/>
      <c r="WJF19" s="535"/>
      <c r="WJG19" s="535"/>
      <c r="WJH19" s="535"/>
      <c r="WJI19" s="535"/>
      <c r="WJJ19" s="535"/>
      <c r="WJK19" s="535"/>
      <c r="WJL19" s="535"/>
      <c r="WJM19" s="535"/>
      <c r="WJN19" s="535"/>
      <c r="WJO19" s="535"/>
      <c r="WJP19" s="535"/>
      <c r="WJQ19" s="535"/>
      <c r="WJR19" s="535"/>
      <c r="WJS19" s="535"/>
      <c r="WJT19" s="535"/>
      <c r="WJU19" s="535"/>
      <c r="WJV19" s="535"/>
      <c r="WJW19" s="535"/>
      <c r="WJX19" s="535"/>
      <c r="WJY19" s="535"/>
      <c r="WJZ19" s="535"/>
      <c r="WKA19" s="535"/>
      <c r="WKB19" s="535"/>
      <c r="WKC19" s="535"/>
      <c r="WKD19" s="535"/>
      <c r="WKE19" s="535"/>
      <c r="WKF19" s="535"/>
      <c r="WKG19" s="535"/>
      <c r="WKH19" s="535"/>
      <c r="WKI19" s="535"/>
      <c r="WKJ19" s="535"/>
      <c r="WKK19" s="535"/>
      <c r="WKL19" s="535"/>
      <c r="WKM19" s="535"/>
      <c r="WKN19" s="535"/>
      <c r="WKO19" s="535"/>
      <c r="WKP19" s="535"/>
      <c r="WKQ19" s="535"/>
      <c r="WKR19" s="535"/>
      <c r="WKS19" s="535"/>
      <c r="WKT19" s="535"/>
      <c r="WKU19" s="535"/>
      <c r="WKV19" s="535"/>
      <c r="WKW19" s="535"/>
      <c r="WKX19" s="535"/>
      <c r="WKY19" s="535"/>
      <c r="WKZ19" s="535"/>
      <c r="WLA19" s="535"/>
      <c r="WLB19" s="535"/>
      <c r="WLC19" s="535"/>
      <c r="WLD19" s="535"/>
      <c r="WLE19" s="535"/>
      <c r="WLF19" s="535"/>
      <c r="WLG19" s="535"/>
      <c r="WLH19" s="535"/>
      <c r="WLI19" s="535"/>
      <c r="WLJ19" s="535"/>
      <c r="WLK19" s="535"/>
      <c r="WLL19" s="535"/>
      <c r="WLM19" s="535"/>
      <c r="WLN19" s="535"/>
      <c r="WLO19" s="535"/>
      <c r="WLP19" s="535"/>
      <c r="WLQ19" s="535"/>
      <c r="WLR19" s="535"/>
      <c r="WLS19" s="535"/>
      <c r="WLT19" s="535"/>
      <c r="WLU19" s="535"/>
      <c r="WLV19" s="535"/>
      <c r="WLW19" s="535"/>
      <c r="WLX19" s="535"/>
      <c r="WLY19" s="535"/>
      <c r="WLZ19" s="535"/>
      <c r="WMA19" s="535"/>
      <c r="WMB19" s="535"/>
      <c r="WMC19" s="535"/>
      <c r="WMD19" s="535"/>
      <c r="WME19" s="535"/>
      <c r="WMF19" s="535"/>
      <c r="WMG19" s="535"/>
      <c r="WMH19" s="535"/>
      <c r="WMI19" s="535"/>
      <c r="WMJ19" s="535"/>
      <c r="WMK19" s="535"/>
      <c r="WML19" s="535"/>
      <c r="WMM19" s="535"/>
      <c r="WMN19" s="535"/>
      <c r="WMO19" s="535"/>
      <c r="WMP19" s="535"/>
      <c r="WMQ19" s="535"/>
      <c r="WMR19" s="535"/>
      <c r="WMS19" s="535"/>
      <c r="WMT19" s="535"/>
      <c r="WMU19" s="535"/>
      <c r="WMV19" s="535"/>
      <c r="WMW19" s="535"/>
      <c r="WMX19" s="535"/>
      <c r="WMY19" s="535"/>
      <c r="WMZ19" s="535"/>
      <c r="WNA19" s="535"/>
      <c r="WNB19" s="535"/>
      <c r="WNC19" s="535"/>
      <c r="WND19" s="535"/>
      <c r="WNE19" s="535"/>
      <c r="WNF19" s="535"/>
      <c r="WNG19" s="535"/>
      <c r="WNH19" s="535"/>
      <c r="WNI19" s="535"/>
      <c r="WNJ19" s="535"/>
      <c r="WNK19" s="535"/>
      <c r="WNL19" s="535"/>
      <c r="WNM19" s="535"/>
      <c r="WNN19" s="535"/>
      <c r="WNO19" s="535"/>
      <c r="WNP19" s="535"/>
      <c r="WNQ19" s="535"/>
      <c r="WNR19" s="535"/>
      <c r="WNS19" s="535"/>
      <c r="WNT19" s="535"/>
      <c r="WNU19" s="535"/>
      <c r="WNV19" s="535"/>
      <c r="WNW19" s="535"/>
      <c r="WNX19" s="535"/>
      <c r="WNY19" s="535"/>
      <c r="WNZ19" s="535"/>
      <c r="WOA19" s="535"/>
      <c r="WOB19" s="535"/>
      <c r="WOC19" s="535"/>
      <c r="WOD19" s="535"/>
      <c r="WOE19" s="535"/>
      <c r="WOF19" s="535"/>
      <c r="WOG19" s="535"/>
      <c r="WOH19" s="535"/>
      <c r="WOI19" s="535"/>
      <c r="WOJ19" s="535"/>
      <c r="WOK19" s="535"/>
      <c r="WOL19" s="535"/>
      <c r="WOM19" s="535"/>
      <c r="WON19" s="535"/>
      <c r="WOO19" s="535"/>
      <c r="WOP19" s="535"/>
      <c r="WOQ19" s="535"/>
      <c r="WOR19" s="535"/>
      <c r="WOS19" s="535"/>
      <c r="WOT19" s="535"/>
      <c r="WOU19" s="535"/>
      <c r="WOV19" s="535"/>
      <c r="WOW19" s="535"/>
      <c r="WOX19" s="535"/>
      <c r="WOY19" s="535"/>
      <c r="WOZ19" s="535"/>
      <c r="WPA19" s="535"/>
      <c r="WPB19" s="535"/>
      <c r="WPC19" s="535"/>
      <c r="WPD19" s="535"/>
      <c r="WPE19" s="535"/>
      <c r="WPF19" s="535"/>
      <c r="WPG19" s="535"/>
      <c r="WPH19" s="535"/>
      <c r="WPI19" s="535"/>
      <c r="WPJ19" s="535"/>
      <c r="WPK19" s="535"/>
      <c r="WPL19" s="535"/>
      <c r="WPM19" s="535"/>
      <c r="WPN19" s="535"/>
      <c r="WPO19" s="535"/>
      <c r="WPP19" s="535"/>
      <c r="WPQ19" s="535"/>
      <c r="WPR19" s="535"/>
      <c r="WPS19" s="535"/>
      <c r="WPT19" s="535"/>
      <c r="WPU19" s="535"/>
      <c r="WPV19" s="535"/>
      <c r="WPW19" s="535"/>
      <c r="WPX19" s="535"/>
      <c r="WPY19" s="535"/>
      <c r="WPZ19" s="535"/>
      <c r="WQA19" s="535"/>
      <c r="WQB19" s="535"/>
      <c r="WQC19" s="535"/>
      <c r="WQD19" s="535"/>
      <c r="WQE19" s="535"/>
      <c r="WQF19" s="535"/>
      <c r="WQG19" s="535"/>
      <c r="WQH19" s="535"/>
      <c r="WQI19" s="535"/>
      <c r="WQJ19" s="535"/>
      <c r="WQK19" s="535"/>
      <c r="WQL19" s="535"/>
      <c r="WQM19" s="535"/>
      <c r="WQN19" s="535"/>
      <c r="WQO19" s="535"/>
      <c r="WQP19" s="535"/>
      <c r="WQQ19" s="535"/>
      <c r="WQR19" s="535"/>
      <c r="WQS19" s="535"/>
      <c r="WQT19" s="535"/>
      <c r="WQU19" s="535"/>
      <c r="WQV19" s="535"/>
      <c r="WQW19" s="535"/>
      <c r="WQX19" s="535"/>
      <c r="WQY19" s="535"/>
      <c r="WQZ19" s="535"/>
      <c r="WRA19" s="535"/>
      <c r="WRB19" s="535"/>
      <c r="WRC19" s="535"/>
      <c r="WRD19" s="535"/>
      <c r="WRE19" s="535"/>
      <c r="WRF19" s="535"/>
      <c r="WRG19" s="535"/>
      <c r="WRH19" s="535"/>
      <c r="WRI19" s="535"/>
      <c r="WRJ19" s="535"/>
      <c r="WRK19" s="535"/>
      <c r="WRL19" s="535"/>
      <c r="WRM19" s="535"/>
      <c r="WRN19" s="535"/>
      <c r="WRO19" s="535"/>
      <c r="WRP19" s="535"/>
      <c r="WRQ19" s="535"/>
      <c r="WRR19" s="535"/>
      <c r="WRS19" s="535"/>
      <c r="WRT19" s="535"/>
      <c r="WRU19" s="535"/>
      <c r="WRV19" s="535"/>
      <c r="WRW19" s="535"/>
      <c r="WRX19" s="535"/>
      <c r="WRY19" s="535"/>
      <c r="WRZ19" s="535"/>
      <c r="WSA19" s="535"/>
      <c r="WSB19" s="535"/>
      <c r="WSC19" s="535"/>
      <c r="WSD19" s="535"/>
      <c r="WSE19" s="535"/>
      <c r="WSF19" s="535"/>
      <c r="WSG19" s="535"/>
      <c r="WSH19" s="535"/>
      <c r="WSI19" s="535"/>
      <c r="WSJ19" s="535"/>
      <c r="WSK19" s="535"/>
      <c r="WSL19" s="535"/>
      <c r="WSM19" s="535"/>
      <c r="WSN19" s="535"/>
      <c r="WSO19" s="535"/>
      <c r="WSP19" s="535"/>
      <c r="WSQ19" s="535"/>
      <c r="WSR19" s="535"/>
      <c r="WSS19" s="535"/>
      <c r="WST19" s="535"/>
      <c r="WSU19" s="535"/>
      <c r="WSV19" s="535"/>
      <c r="WSW19" s="535"/>
      <c r="WSX19" s="535"/>
      <c r="WSY19" s="535"/>
      <c r="WSZ19" s="535"/>
      <c r="WTA19" s="535"/>
      <c r="WTB19" s="535"/>
      <c r="WTC19" s="535"/>
      <c r="WTD19" s="535"/>
      <c r="WTE19" s="535"/>
      <c r="WTF19" s="535"/>
      <c r="WTG19" s="535"/>
      <c r="WTH19" s="535"/>
      <c r="WTI19" s="535"/>
      <c r="WTJ19" s="535"/>
      <c r="WTK19" s="535"/>
      <c r="WTL19" s="535"/>
      <c r="WTM19" s="535"/>
      <c r="WTN19" s="535"/>
      <c r="WTO19" s="535"/>
      <c r="WTP19" s="535"/>
      <c r="WTQ19" s="535"/>
      <c r="WTR19" s="535"/>
      <c r="WTS19" s="535"/>
      <c r="WTT19" s="535"/>
      <c r="WTU19" s="535"/>
      <c r="WTV19" s="535"/>
      <c r="WTW19" s="535"/>
      <c r="WTX19" s="535"/>
      <c r="WTY19" s="535"/>
      <c r="WTZ19" s="535"/>
      <c r="WUA19" s="535"/>
      <c r="WUB19" s="535"/>
      <c r="WUC19" s="535"/>
      <c r="WUD19" s="535"/>
      <c r="WUE19" s="535"/>
      <c r="WUF19" s="535"/>
      <c r="WUG19" s="535"/>
      <c r="WUH19" s="535"/>
      <c r="WUI19" s="535"/>
      <c r="WUJ19" s="535"/>
      <c r="WUK19" s="535"/>
      <c r="WUL19" s="535"/>
      <c r="WUM19" s="535"/>
      <c r="WUN19" s="535"/>
      <c r="WUO19" s="535"/>
      <c r="WUP19" s="535"/>
      <c r="WUQ19" s="535"/>
      <c r="WUR19" s="535"/>
      <c r="WUS19" s="535"/>
      <c r="WUT19" s="535"/>
      <c r="WUU19" s="535"/>
      <c r="WUV19" s="535"/>
      <c r="WUW19" s="535"/>
      <c r="WUX19" s="535"/>
      <c r="WUY19" s="535"/>
      <c r="WUZ19" s="535"/>
      <c r="WVA19" s="535"/>
      <c r="WVB19" s="535"/>
      <c r="WVC19" s="535"/>
      <c r="WVD19" s="535"/>
      <c r="WVE19" s="535"/>
      <c r="WVF19" s="535"/>
      <c r="WVG19" s="535"/>
      <c r="WVH19" s="535"/>
      <c r="WVI19" s="535"/>
      <c r="WVJ19" s="535"/>
      <c r="WVK19" s="535"/>
      <c r="WVL19" s="535"/>
      <c r="WVM19" s="535"/>
      <c r="WVN19" s="535"/>
      <c r="WVO19" s="535"/>
      <c r="WVP19" s="535"/>
      <c r="WVQ19" s="535"/>
      <c r="WVR19" s="535"/>
      <c r="WVS19" s="535"/>
      <c r="WVT19" s="535"/>
      <c r="WVU19" s="535"/>
      <c r="WVV19" s="535"/>
      <c r="WVW19" s="535"/>
      <c r="WVX19" s="535"/>
      <c r="WVY19" s="535"/>
      <c r="WVZ19" s="535"/>
      <c r="WWA19" s="535"/>
      <c r="WWB19" s="535"/>
      <c r="WWC19" s="535"/>
      <c r="WWD19" s="535"/>
      <c r="WWE19" s="535"/>
      <c r="WWF19" s="535"/>
    </row>
    <row r="20" spans="1:1031 12825:16152" ht="15" customHeight="1" x14ac:dyDescent="0.25">
      <c r="A20" s="1509"/>
      <c r="B20" s="535"/>
      <c r="C20" s="535"/>
      <c r="D20" s="535"/>
      <c r="E20" s="1524"/>
      <c r="F20" s="1526"/>
      <c r="G20" s="1526"/>
      <c r="H20" s="1526"/>
      <c r="I20" s="1526"/>
      <c r="J20" s="1526"/>
      <c r="K20" s="1526"/>
      <c r="L20" s="1526"/>
      <c r="M20" s="1522"/>
      <c r="N20" s="611"/>
      <c r="O20" s="611"/>
      <c r="P20" s="611"/>
      <c r="Q20" s="611"/>
      <c r="R20" s="611"/>
      <c r="S20" s="611"/>
      <c r="T20" s="611"/>
      <c r="U20" s="1523"/>
      <c r="V20" s="1523"/>
      <c r="W20" s="1524"/>
      <c r="X20" s="1509"/>
      <c r="Y20" s="1509"/>
      <c r="IX20" s="535"/>
      <c r="IY20" s="535"/>
      <c r="IZ20" s="535"/>
      <c r="JA20" s="535"/>
      <c r="JB20" s="535"/>
      <c r="JC20" s="535"/>
      <c r="JD20" s="535"/>
      <c r="JE20" s="535"/>
      <c r="JF20" s="535"/>
      <c r="JG20" s="535"/>
      <c r="JH20" s="535"/>
      <c r="JI20" s="535"/>
      <c r="JJ20" s="535"/>
      <c r="JK20" s="535"/>
      <c r="JL20" s="535"/>
      <c r="JM20" s="535"/>
      <c r="JN20" s="535"/>
      <c r="JO20" s="535"/>
      <c r="JP20" s="535"/>
      <c r="JQ20" s="535"/>
      <c r="JR20" s="535"/>
      <c r="JS20" s="535"/>
      <c r="JT20" s="535"/>
      <c r="JU20" s="535"/>
      <c r="JV20" s="535"/>
      <c r="JW20" s="535"/>
      <c r="JX20" s="535"/>
      <c r="JY20" s="535"/>
      <c r="JZ20" s="535"/>
      <c r="KA20" s="535"/>
      <c r="KB20" s="535"/>
      <c r="KC20" s="535"/>
      <c r="KD20" s="535"/>
      <c r="KE20" s="535"/>
      <c r="KF20" s="535"/>
      <c r="KG20" s="535"/>
      <c r="KH20" s="535"/>
      <c r="KI20" s="535"/>
      <c r="KJ20" s="535"/>
      <c r="KK20" s="535"/>
      <c r="KL20" s="535"/>
      <c r="KM20" s="535"/>
      <c r="KN20" s="535"/>
      <c r="KO20" s="535"/>
      <c r="KP20" s="535"/>
      <c r="KQ20" s="535"/>
      <c r="KR20" s="535"/>
      <c r="KS20" s="535"/>
      <c r="KT20" s="535"/>
      <c r="KU20" s="535"/>
      <c r="KV20" s="535"/>
      <c r="KW20" s="535"/>
      <c r="KX20" s="535"/>
      <c r="KY20" s="535"/>
      <c r="KZ20" s="535"/>
      <c r="LA20" s="535"/>
      <c r="LB20" s="535"/>
      <c r="LC20" s="535"/>
      <c r="LD20" s="535"/>
      <c r="LE20" s="535"/>
      <c r="LF20" s="535"/>
      <c r="LG20" s="535"/>
      <c r="LH20" s="535"/>
      <c r="LI20" s="535"/>
      <c r="LJ20" s="535"/>
      <c r="LK20" s="535"/>
      <c r="LL20" s="535"/>
      <c r="LM20" s="535"/>
      <c r="LN20" s="535"/>
      <c r="LO20" s="535"/>
      <c r="LP20" s="535"/>
      <c r="LQ20" s="535"/>
      <c r="LR20" s="535"/>
      <c r="LS20" s="535"/>
      <c r="LT20" s="535"/>
      <c r="LU20" s="535"/>
      <c r="LV20" s="535"/>
      <c r="LW20" s="535"/>
      <c r="LX20" s="535"/>
      <c r="LY20" s="535"/>
      <c r="LZ20" s="535"/>
      <c r="MA20" s="535"/>
      <c r="MB20" s="535"/>
      <c r="MC20" s="535"/>
      <c r="MD20" s="535"/>
      <c r="ME20" s="535"/>
      <c r="MF20" s="535"/>
      <c r="MG20" s="535"/>
      <c r="MH20" s="535"/>
      <c r="MI20" s="535"/>
      <c r="MJ20" s="535"/>
      <c r="MK20" s="535"/>
      <c r="ML20" s="535"/>
      <c r="MM20" s="535"/>
      <c r="MN20" s="535"/>
      <c r="MO20" s="535"/>
      <c r="MP20" s="535"/>
      <c r="MQ20" s="535"/>
      <c r="MR20" s="535"/>
      <c r="MS20" s="535"/>
      <c r="MT20" s="535"/>
      <c r="MU20" s="535"/>
      <c r="MV20" s="535"/>
      <c r="MW20" s="535"/>
      <c r="MX20" s="535"/>
      <c r="MY20" s="535"/>
      <c r="MZ20" s="535"/>
      <c r="NA20" s="535"/>
      <c r="NB20" s="535"/>
      <c r="NC20" s="535"/>
      <c r="ND20" s="535"/>
      <c r="NE20" s="535"/>
      <c r="NF20" s="535"/>
      <c r="NG20" s="535"/>
      <c r="NH20" s="535"/>
      <c r="NI20" s="535"/>
      <c r="NJ20" s="535"/>
      <c r="NK20" s="535"/>
      <c r="NL20" s="535"/>
      <c r="NM20" s="535"/>
      <c r="NN20" s="535"/>
      <c r="NO20" s="535"/>
      <c r="NP20" s="535"/>
      <c r="NQ20" s="535"/>
      <c r="NR20" s="535"/>
      <c r="NS20" s="535"/>
      <c r="NT20" s="535"/>
      <c r="NU20" s="535"/>
      <c r="NV20" s="535"/>
      <c r="NW20" s="535"/>
      <c r="NX20" s="535"/>
      <c r="NY20" s="535"/>
      <c r="NZ20" s="535"/>
      <c r="OA20" s="535"/>
      <c r="OB20" s="535"/>
      <c r="OC20" s="535"/>
      <c r="OD20" s="535"/>
      <c r="OE20" s="535"/>
      <c r="OF20" s="535"/>
      <c r="OG20" s="535"/>
      <c r="OH20" s="535"/>
      <c r="OI20" s="535"/>
      <c r="OJ20" s="535"/>
      <c r="OK20" s="535"/>
      <c r="OL20" s="535"/>
      <c r="OM20" s="535"/>
      <c r="ON20" s="535"/>
      <c r="OO20" s="535"/>
      <c r="OP20" s="535"/>
      <c r="OQ20" s="535"/>
      <c r="OR20" s="535"/>
      <c r="OS20" s="535"/>
      <c r="OT20" s="535"/>
      <c r="OU20" s="535"/>
      <c r="OV20" s="535"/>
      <c r="OW20" s="535"/>
      <c r="OX20" s="535"/>
      <c r="OY20" s="535"/>
      <c r="OZ20" s="535"/>
      <c r="PA20" s="535"/>
      <c r="PB20" s="535"/>
      <c r="PC20" s="535"/>
      <c r="PD20" s="535"/>
      <c r="PE20" s="535"/>
      <c r="PF20" s="535"/>
      <c r="PG20" s="535"/>
      <c r="PH20" s="535"/>
      <c r="PI20" s="535"/>
      <c r="PJ20" s="535"/>
      <c r="PK20" s="535"/>
      <c r="PL20" s="535"/>
      <c r="PM20" s="535"/>
      <c r="PN20" s="535"/>
      <c r="PO20" s="535"/>
      <c r="PP20" s="535"/>
      <c r="PQ20" s="535"/>
      <c r="PR20" s="535"/>
      <c r="PS20" s="535"/>
      <c r="PT20" s="535"/>
      <c r="PU20" s="535"/>
      <c r="PV20" s="535"/>
      <c r="PW20" s="535"/>
      <c r="PX20" s="535"/>
      <c r="PY20" s="535"/>
      <c r="PZ20" s="535"/>
      <c r="QA20" s="535"/>
      <c r="QB20" s="535"/>
      <c r="QC20" s="535"/>
      <c r="QD20" s="535"/>
      <c r="QE20" s="535"/>
      <c r="QF20" s="535"/>
      <c r="QG20" s="535"/>
      <c r="QH20" s="535"/>
      <c r="QI20" s="535"/>
      <c r="QJ20" s="535"/>
      <c r="QK20" s="535"/>
      <c r="QL20" s="535"/>
      <c r="QM20" s="535"/>
      <c r="QN20" s="535"/>
      <c r="QO20" s="535"/>
      <c r="QP20" s="535"/>
      <c r="QQ20" s="535"/>
      <c r="QR20" s="535"/>
      <c r="QS20" s="535"/>
      <c r="QT20" s="535"/>
      <c r="QU20" s="535"/>
      <c r="QV20" s="535"/>
      <c r="QW20" s="535"/>
      <c r="QX20" s="535"/>
      <c r="QY20" s="535"/>
      <c r="QZ20" s="535"/>
      <c r="RA20" s="535"/>
      <c r="RB20" s="535"/>
      <c r="RC20" s="535"/>
      <c r="RD20" s="535"/>
      <c r="RE20" s="535"/>
      <c r="RF20" s="535"/>
      <c r="RG20" s="535"/>
      <c r="RH20" s="535"/>
      <c r="RI20" s="535"/>
      <c r="RJ20" s="535"/>
      <c r="RK20" s="535"/>
      <c r="RL20" s="535"/>
      <c r="RM20" s="535"/>
      <c r="RN20" s="535"/>
      <c r="RO20" s="535"/>
      <c r="RP20" s="535"/>
      <c r="RQ20" s="535"/>
      <c r="RR20" s="535"/>
      <c r="RS20" s="535"/>
      <c r="RT20" s="535"/>
      <c r="RU20" s="535"/>
      <c r="RV20" s="535"/>
      <c r="RW20" s="535"/>
      <c r="RX20" s="535"/>
      <c r="RY20" s="535"/>
      <c r="RZ20" s="535"/>
      <c r="SA20" s="535"/>
      <c r="SB20" s="535"/>
      <c r="SC20" s="535"/>
      <c r="SD20" s="535"/>
      <c r="SE20" s="535"/>
      <c r="SF20" s="535"/>
      <c r="SG20" s="535"/>
      <c r="SH20" s="535"/>
      <c r="SI20" s="535"/>
      <c r="SJ20" s="535"/>
      <c r="SK20" s="535"/>
      <c r="SL20" s="535"/>
      <c r="SM20" s="535"/>
      <c r="SN20" s="535"/>
      <c r="SO20" s="535"/>
      <c r="SP20" s="535"/>
      <c r="SQ20" s="535"/>
      <c r="SR20" s="535"/>
      <c r="SS20" s="535"/>
      <c r="ST20" s="535"/>
      <c r="SU20" s="535"/>
      <c r="SV20" s="535"/>
      <c r="SW20" s="535"/>
      <c r="SX20" s="535"/>
      <c r="SY20" s="535"/>
      <c r="SZ20" s="535"/>
      <c r="TA20" s="535"/>
      <c r="TB20" s="535"/>
      <c r="TC20" s="535"/>
      <c r="TD20" s="535"/>
      <c r="TE20" s="535"/>
      <c r="TF20" s="535"/>
      <c r="TG20" s="535"/>
      <c r="TH20" s="535"/>
      <c r="TI20" s="535"/>
      <c r="TJ20" s="535"/>
      <c r="TK20" s="535"/>
      <c r="TL20" s="535"/>
      <c r="TM20" s="535"/>
      <c r="TN20" s="535"/>
      <c r="TO20" s="535"/>
      <c r="TP20" s="535"/>
      <c r="TQ20" s="535"/>
      <c r="TR20" s="535"/>
      <c r="TS20" s="535"/>
      <c r="TT20" s="535"/>
      <c r="TU20" s="535"/>
      <c r="TV20" s="535"/>
      <c r="TW20" s="535"/>
      <c r="TX20" s="535"/>
      <c r="TY20" s="535"/>
      <c r="TZ20" s="535"/>
      <c r="UA20" s="535"/>
      <c r="UB20" s="535"/>
      <c r="UC20" s="535"/>
      <c r="UD20" s="535"/>
      <c r="UE20" s="535"/>
      <c r="UF20" s="535"/>
      <c r="UG20" s="535"/>
      <c r="UH20" s="535"/>
      <c r="UI20" s="535"/>
      <c r="UJ20" s="535"/>
      <c r="UK20" s="535"/>
      <c r="UL20" s="535"/>
      <c r="UM20" s="535"/>
      <c r="UN20" s="535"/>
      <c r="UO20" s="535"/>
      <c r="UP20" s="535"/>
      <c r="UQ20" s="535"/>
      <c r="UR20" s="535"/>
      <c r="US20" s="535"/>
      <c r="UT20" s="535"/>
      <c r="UU20" s="535"/>
      <c r="UV20" s="535"/>
      <c r="UW20" s="535"/>
      <c r="UX20" s="535"/>
      <c r="UY20" s="535"/>
      <c r="UZ20" s="535"/>
      <c r="VA20" s="535"/>
      <c r="VB20" s="535"/>
      <c r="VC20" s="535"/>
      <c r="VD20" s="535"/>
      <c r="VE20" s="535"/>
      <c r="VF20" s="535"/>
      <c r="VG20" s="535"/>
      <c r="VH20" s="535"/>
      <c r="VI20" s="535"/>
      <c r="VJ20" s="535"/>
      <c r="VK20" s="535"/>
      <c r="VL20" s="535"/>
      <c r="VM20" s="535"/>
      <c r="VN20" s="535"/>
      <c r="VO20" s="535"/>
      <c r="VP20" s="535"/>
      <c r="VQ20" s="535"/>
      <c r="VR20" s="535"/>
      <c r="VS20" s="535"/>
      <c r="VT20" s="535"/>
      <c r="VU20" s="535"/>
      <c r="VV20" s="535"/>
      <c r="VW20" s="535"/>
      <c r="VX20" s="535"/>
      <c r="VY20" s="535"/>
      <c r="VZ20" s="535"/>
      <c r="WA20" s="535"/>
      <c r="WB20" s="535"/>
      <c r="WC20" s="535"/>
      <c r="WD20" s="535"/>
      <c r="WE20" s="535"/>
      <c r="WF20" s="535"/>
      <c r="WG20" s="535"/>
      <c r="WH20" s="535"/>
      <c r="WI20" s="535"/>
      <c r="WJ20" s="535"/>
      <c r="WK20" s="535"/>
      <c r="WL20" s="535"/>
      <c r="WM20" s="535"/>
      <c r="WN20" s="535"/>
      <c r="WO20" s="535"/>
      <c r="WP20" s="535"/>
      <c r="WQ20" s="535"/>
      <c r="WR20" s="535"/>
      <c r="WS20" s="535"/>
      <c r="WT20" s="535"/>
      <c r="WU20" s="535"/>
      <c r="WV20" s="535"/>
      <c r="WW20" s="535"/>
      <c r="WX20" s="535"/>
      <c r="WY20" s="535"/>
      <c r="WZ20" s="535"/>
      <c r="XA20" s="535"/>
      <c r="XB20" s="535"/>
      <c r="XC20" s="535"/>
      <c r="XD20" s="535"/>
      <c r="XE20" s="535"/>
      <c r="XF20" s="535"/>
      <c r="XG20" s="535"/>
      <c r="XH20" s="535"/>
      <c r="XI20" s="535"/>
      <c r="XJ20" s="535"/>
      <c r="XK20" s="535"/>
      <c r="XL20" s="535"/>
      <c r="XM20" s="535"/>
      <c r="XN20" s="535"/>
      <c r="XO20" s="535"/>
      <c r="XP20" s="535"/>
      <c r="XQ20" s="535"/>
      <c r="XR20" s="535"/>
      <c r="XS20" s="535"/>
      <c r="XT20" s="535"/>
      <c r="XU20" s="535"/>
      <c r="XV20" s="535"/>
      <c r="XW20" s="535"/>
      <c r="XX20" s="535"/>
      <c r="XY20" s="535"/>
      <c r="XZ20" s="535"/>
      <c r="YA20" s="535"/>
      <c r="YB20" s="535"/>
      <c r="YC20" s="535"/>
      <c r="YD20" s="535"/>
      <c r="YE20" s="535"/>
      <c r="YF20" s="535"/>
      <c r="YG20" s="535"/>
      <c r="YH20" s="535"/>
      <c r="YI20" s="535"/>
      <c r="YJ20" s="535"/>
      <c r="YK20" s="535"/>
      <c r="YL20" s="535"/>
      <c r="YM20" s="535"/>
      <c r="YN20" s="535"/>
      <c r="YO20" s="535"/>
      <c r="YP20" s="535"/>
      <c r="YQ20" s="535"/>
      <c r="YR20" s="535"/>
      <c r="YS20" s="535"/>
      <c r="YT20" s="535"/>
      <c r="YU20" s="535"/>
      <c r="YV20" s="535"/>
      <c r="YW20" s="535"/>
      <c r="YX20" s="535"/>
      <c r="YY20" s="535"/>
      <c r="YZ20" s="535"/>
      <c r="ZA20" s="535"/>
      <c r="ZB20" s="535"/>
      <c r="ZC20" s="535"/>
      <c r="ZD20" s="535"/>
      <c r="ZE20" s="535"/>
      <c r="ZF20" s="535"/>
      <c r="ZG20" s="535"/>
      <c r="ZH20" s="535"/>
      <c r="ZI20" s="535"/>
      <c r="ZJ20" s="535"/>
      <c r="ZK20" s="535"/>
      <c r="ZL20" s="535"/>
      <c r="ZM20" s="535"/>
      <c r="ZN20" s="535"/>
      <c r="ZO20" s="535"/>
      <c r="ZP20" s="535"/>
      <c r="ZQ20" s="535"/>
      <c r="ZR20" s="535"/>
      <c r="ZS20" s="535"/>
      <c r="ZT20" s="535"/>
      <c r="ZU20" s="535"/>
      <c r="ZV20" s="535"/>
      <c r="ZW20" s="535"/>
      <c r="ZX20" s="535"/>
      <c r="ZY20" s="535"/>
      <c r="ZZ20" s="535"/>
      <c r="AAA20" s="535"/>
      <c r="AAB20" s="535"/>
      <c r="AAC20" s="535"/>
      <c r="AAD20" s="535"/>
      <c r="AAE20" s="535"/>
      <c r="AAF20" s="535"/>
      <c r="AAG20" s="535"/>
      <c r="AAH20" s="535"/>
      <c r="AAI20" s="535"/>
      <c r="AAJ20" s="535"/>
      <c r="AAK20" s="535"/>
      <c r="AAL20" s="535"/>
      <c r="AAM20" s="535"/>
      <c r="AAN20" s="535"/>
      <c r="AAO20" s="535"/>
      <c r="AAP20" s="535"/>
      <c r="AAQ20" s="535"/>
      <c r="AAR20" s="535"/>
      <c r="AAS20" s="535"/>
      <c r="AAT20" s="535"/>
      <c r="AAU20" s="535"/>
      <c r="AAV20" s="535"/>
      <c r="AAW20" s="535"/>
      <c r="AAX20" s="535"/>
      <c r="AAY20" s="535"/>
      <c r="AAZ20" s="535"/>
      <c r="ABA20" s="535"/>
      <c r="ABB20" s="535"/>
      <c r="ABC20" s="535"/>
      <c r="ABD20" s="535"/>
      <c r="ABE20" s="535"/>
      <c r="ABF20" s="535"/>
      <c r="ABG20" s="535"/>
      <c r="ABH20" s="535"/>
      <c r="ABI20" s="535"/>
      <c r="ABJ20" s="535"/>
      <c r="ABK20" s="535"/>
      <c r="ABL20" s="535"/>
      <c r="ABM20" s="535"/>
      <c r="ABN20" s="535"/>
      <c r="ABO20" s="535"/>
      <c r="ABP20" s="535"/>
      <c r="ABQ20" s="535"/>
      <c r="ABR20" s="535"/>
      <c r="ABS20" s="535"/>
      <c r="ABT20" s="535"/>
      <c r="ABU20" s="535"/>
      <c r="ABV20" s="535"/>
      <c r="ABW20" s="535"/>
      <c r="ABX20" s="535"/>
      <c r="ABY20" s="535"/>
      <c r="ABZ20" s="535"/>
      <c r="ACA20" s="535"/>
      <c r="ACB20" s="535"/>
      <c r="ACC20" s="535"/>
      <c r="ACD20" s="535"/>
      <c r="ACE20" s="535"/>
      <c r="ACF20" s="535"/>
      <c r="ACG20" s="535"/>
      <c r="ACH20" s="535"/>
      <c r="ACI20" s="535"/>
      <c r="ACJ20" s="535"/>
      <c r="ACK20" s="535"/>
      <c r="ACL20" s="535"/>
      <c r="ACM20" s="535"/>
      <c r="ACN20" s="535"/>
      <c r="ACO20" s="535"/>
      <c r="ACP20" s="535"/>
      <c r="ACQ20" s="535"/>
      <c r="ACR20" s="535"/>
      <c r="ACS20" s="535"/>
      <c r="ACT20" s="535"/>
      <c r="ACU20" s="535"/>
      <c r="ACV20" s="535"/>
      <c r="ACW20" s="535"/>
      <c r="ACX20" s="535"/>
      <c r="ACY20" s="535"/>
      <c r="ACZ20" s="535"/>
      <c r="ADA20" s="535"/>
      <c r="ADB20" s="535"/>
      <c r="ADC20" s="535"/>
      <c r="RYG20" s="535"/>
      <c r="RYH20" s="535"/>
      <c r="RYI20" s="535"/>
      <c r="RYJ20" s="535"/>
      <c r="RYK20" s="535"/>
      <c r="RYL20" s="535"/>
      <c r="RYM20" s="535"/>
      <c r="RYN20" s="535"/>
      <c r="RYO20" s="535"/>
      <c r="RYP20" s="535"/>
      <c r="RYQ20" s="535"/>
      <c r="RYR20" s="535"/>
      <c r="RYS20" s="535"/>
      <c r="RYT20" s="535"/>
      <c r="RYU20" s="535"/>
      <c r="RYV20" s="535"/>
      <c r="RYW20" s="535"/>
      <c r="RYX20" s="535"/>
      <c r="RYY20" s="535"/>
      <c r="RYZ20" s="535"/>
      <c r="RZA20" s="535"/>
      <c r="RZB20" s="535"/>
      <c r="RZC20" s="535"/>
      <c r="RZD20" s="535"/>
      <c r="RZE20" s="535"/>
      <c r="RZF20" s="535"/>
      <c r="RZG20" s="535"/>
      <c r="RZH20" s="535"/>
      <c r="RZI20" s="535"/>
      <c r="RZJ20" s="535"/>
      <c r="RZK20" s="535"/>
      <c r="RZL20" s="535"/>
      <c r="RZM20" s="535"/>
      <c r="RZN20" s="535"/>
      <c r="RZO20" s="535"/>
      <c r="RZP20" s="535"/>
      <c r="RZQ20" s="535"/>
      <c r="RZR20" s="535"/>
      <c r="RZS20" s="535"/>
      <c r="RZT20" s="535"/>
      <c r="RZU20" s="535"/>
      <c r="RZV20" s="535"/>
      <c r="RZW20" s="535"/>
      <c r="RZX20" s="535"/>
      <c r="RZY20" s="535"/>
      <c r="RZZ20" s="535"/>
      <c r="SAA20" s="535"/>
      <c r="SAB20" s="535"/>
      <c r="SAC20" s="535"/>
      <c r="SAD20" s="535"/>
      <c r="SAE20" s="535"/>
      <c r="SAF20" s="535"/>
      <c r="SAG20" s="535"/>
      <c r="SAH20" s="535"/>
      <c r="SAI20" s="535"/>
      <c r="SAJ20" s="535"/>
      <c r="SAK20" s="535"/>
      <c r="SAL20" s="535"/>
      <c r="SAM20" s="535"/>
      <c r="SAN20" s="535"/>
      <c r="SAO20" s="535"/>
      <c r="SAP20" s="535"/>
      <c r="SAQ20" s="535"/>
      <c r="SAR20" s="535"/>
      <c r="SAS20" s="535"/>
      <c r="SAT20" s="535"/>
      <c r="SAU20" s="535"/>
      <c r="SAV20" s="535"/>
      <c r="SAW20" s="535"/>
      <c r="SAX20" s="535"/>
      <c r="SAY20" s="535"/>
      <c r="SAZ20" s="535"/>
      <c r="SBA20" s="535"/>
      <c r="SBB20" s="535"/>
      <c r="SBC20" s="535"/>
      <c r="SBD20" s="535"/>
      <c r="SBE20" s="535"/>
      <c r="SBF20" s="535"/>
      <c r="SBG20" s="535"/>
      <c r="SBH20" s="535"/>
      <c r="SBI20" s="535"/>
      <c r="SBJ20" s="535"/>
      <c r="SBK20" s="535"/>
      <c r="SBL20" s="535"/>
      <c r="SBM20" s="535"/>
      <c r="SBN20" s="535"/>
      <c r="SBO20" s="535"/>
      <c r="SBP20" s="535"/>
      <c r="SBQ20" s="535"/>
      <c r="SBR20" s="535"/>
      <c r="SBS20" s="535"/>
      <c r="SBT20" s="535"/>
      <c r="SBU20" s="535"/>
      <c r="SBV20" s="535"/>
      <c r="SBW20" s="535"/>
      <c r="SBX20" s="535"/>
      <c r="SBY20" s="535"/>
      <c r="SBZ20" s="535"/>
      <c r="SCA20" s="535"/>
      <c r="SCB20" s="535"/>
      <c r="SCC20" s="535"/>
      <c r="SCD20" s="535"/>
      <c r="SCE20" s="535"/>
      <c r="SCF20" s="535"/>
      <c r="SCG20" s="535"/>
      <c r="SCH20" s="535"/>
      <c r="SCI20" s="535"/>
      <c r="SCJ20" s="535"/>
      <c r="SCK20" s="535"/>
      <c r="SCL20" s="535"/>
      <c r="SCM20" s="535"/>
      <c r="SCN20" s="535"/>
      <c r="SCO20" s="535"/>
      <c r="SCP20" s="535"/>
      <c r="SCQ20" s="535"/>
      <c r="SCR20" s="535"/>
      <c r="SCS20" s="535"/>
      <c r="SCT20" s="535"/>
      <c r="SCU20" s="535"/>
      <c r="SCV20" s="535"/>
      <c r="SCW20" s="535"/>
      <c r="SCX20" s="535"/>
      <c r="SCY20" s="535"/>
      <c r="SCZ20" s="535"/>
      <c r="SDA20" s="535"/>
      <c r="SDB20" s="535"/>
      <c r="SDC20" s="535"/>
      <c r="SDD20" s="535"/>
      <c r="SDE20" s="535"/>
      <c r="SDF20" s="535"/>
      <c r="SDG20" s="535"/>
      <c r="SDH20" s="535"/>
      <c r="SDI20" s="535"/>
      <c r="SDJ20" s="535"/>
      <c r="SDK20" s="535"/>
      <c r="SDL20" s="535"/>
      <c r="SDM20" s="535"/>
      <c r="SDN20" s="535"/>
      <c r="SDO20" s="535"/>
      <c r="SDP20" s="535"/>
      <c r="SDQ20" s="535"/>
      <c r="SDR20" s="535"/>
      <c r="SDS20" s="535"/>
      <c r="SDT20" s="535"/>
      <c r="SDU20" s="535"/>
      <c r="SDV20" s="535"/>
      <c r="SDW20" s="535"/>
      <c r="SDX20" s="535"/>
      <c r="SDY20" s="535"/>
      <c r="SDZ20" s="535"/>
      <c r="SEA20" s="535"/>
      <c r="SEB20" s="535"/>
      <c r="SEC20" s="535"/>
      <c r="SED20" s="535"/>
      <c r="SEE20" s="535"/>
      <c r="SEF20" s="535"/>
      <c r="SEG20" s="535"/>
      <c r="SEH20" s="535"/>
      <c r="SEI20" s="535"/>
      <c r="SEJ20" s="535"/>
      <c r="SEK20" s="535"/>
      <c r="SEL20" s="535"/>
      <c r="SEM20" s="535"/>
      <c r="SEN20" s="535"/>
      <c r="SEO20" s="535"/>
      <c r="SEP20" s="535"/>
      <c r="SEQ20" s="535"/>
      <c r="SER20" s="535"/>
      <c r="SES20" s="535"/>
      <c r="SET20" s="535"/>
      <c r="SEU20" s="535"/>
      <c r="SEV20" s="535"/>
      <c r="SEW20" s="535"/>
      <c r="SEX20" s="535"/>
      <c r="SEY20" s="535"/>
      <c r="SEZ20" s="535"/>
      <c r="SFA20" s="535"/>
      <c r="SFB20" s="535"/>
      <c r="SFC20" s="535"/>
      <c r="SFD20" s="535"/>
      <c r="SFE20" s="535"/>
      <c r="SFF20" s="535"/>
      <c r="SFG20" s="535"/>
      <c r="SFH20" s="535"/>
      <c r="SFI20" s="535"/>
      <c r="SFJ20" s="535"/>
      <c r="SFK20" s="535"/>
      <c r="SFL20" s="535"/>
      <c r="SFM20" s="535"/>
      <c r="SFN20" s="535"/>
      <c r="SFO20" s="535"/>
      <c r="SFP20" s="535"/>
      <c r="SFQ20" s="535"/>
      <c r="SFR20" s="535"/>
      <c r="SFS20" s="535"/>
      <c r="SFT20" s="535"/>
      <c r="SFU20" s="535"/>
      <c r="SFV20" s="535"/>
      <c r="SFW20" s="535"/>
      <c r="SFX20" s="535"/>
      <c r="SFY20" s="535"/>
      <c r="SFZ20" s="535"/>
      <c r="SGA20" s="535"/>
      <c r="SGB20" s="535"/>
      <c r="SGC20" s="535"/>
      <c r="SGD20" s="535"/>
      <c r="SGE20" s="535"/>
      <c r="SGF20" s="535"/>
      <c r="SGG20" s="535"/>
      <c r="SGH20" s="535"/>
      <c r="SGI20" s="535"/>
      <c r="SGJ20" s="535"/>
      <c r="SGK20" s="535"/>
      <c r="SGL20" s="535"/>
      <c r="SGM20" s="535"/>
      <c r="SGN20" s="535"/>
      <c r="SGO20" s="535"/>
      <c r="SGP20" s="535"/>
      <c r="SGQ20" s="535"/>
      <c r="SGR20" s="535"/>
      <c r="SGS20" s="535"/>
      <c r="SGT20" s="535"/>
      <c r="SGU20" s="535"/>
      <c r="SGV20" s="535"/>
      <c r="SGW20" s="535"/>
      <c r="SGX20" s="535"/>
      <c r="SGY20" s="535"/>
      <c r="SGZ20" s="535"/>
      <c r="SHA20" s="535"/>
      <c r="SHB20" s="535"/>
      <c r="SHC20" s="535"/>
      <c r="SHD20" s="535"/>
      <c r="SHE20" s="535"/>
      <c r="SHF20" s="535"/>
      <c r="SHG20" s="535"/>
      <c r="SHH20" s="535"/>
      <c r="SHI20" s="535"/>
      <c r="SHJ20" s="535"/>
      <c r="SHK20" s="535"/>
      <c r="SHL20" s="535"/>
      <c r="SHM20" s="535"/>
      <c r="SHN20" s="535"/>
      <c r="SHO20" s="535"/>
      <c r="SHP20" s="535"/>
      <c r="SHQ20" s="535"/>
      <c r="SHR20" s="535"/>
      <c r="SHS20" s="535"/>
      <c r="SHT20" s="535"/>
      <c r="SHU20" s="535"/>
      <c r="SHV20" s="535"/>
      <c r="SHW20" s="535"/>
      <c r="SHX20" s="535"/>
      <c r="SHY20" s="535"/>
      <c r="SHZ20" s="535"/>
      <c r="SIA20" s="535"/>
      <c r="SIB20" s="535"/>
      <c r="SIC20" s="535"/>
      <c r="SID20" s="535"/>
      <c r="SIE20" s="535"/>
      <c r="SIF20" s="535"/>
      <c r="SIG20" s="535"/>
      <c r="SIH20" s="535"/>
      <c r="SII20" s="535"/>
      <c r="SIJ20" s="535"/>
      <c r="SIK20" s="535"/>
      <c r="SIL20" s="535"/>
      <c r="SIM20" s="535"/>
      <c r="SIN20" s="535"/>
      <c r="SIO20" s="535"/>
      <c r="SIP20" s="535"/>
      <c r="SIQ20" s="535"/>
      <c r="SIR20" s="535"/>
      <c r="SIS20" s="535"/>
      <c r="SIT20" s="535"/>
      <c r="SIU20" s="535"/>
      <c r="SIV20" s="535"/>
      <c r="SIW20" s="535"/>
      <c r="SIX20" s="535"/>
      <c r="SIY20" s="535"/>
      <c r="SIZ20" s="535"/>
      <c r="SJA20" s="535"/>
      <c r="SJB20" s="535"/>
      <c r="SJC20" s="535"/>
      <c r="SJD20" s="535"/>
      <c r="SJE20" s="535"/>
      <c r="SJF20" s="535"/>
      <c r="SJG20" s="535"/>
      <c r="SJH20" s="535"/>
      <c r="SJI20" s="535"/>
      <c r="SJJ20" s="535"/>
      <c r="SJK20" s="535"/>
      <c r="SJL20" s="535"/>
      <c r="SJM20" s="535"/>
      <c r="SJN20" s="535"/>
      <c r="SJO20" s="535"/>
      <c r="SJP20" s="535"/>
      <c r="SJQ20" s="535"/>
      <c r="SJR20" s="535"/>
      <c r="SJS20" s="535"/>
      <c r="SJT20" s="535"/>
      <c r="SJU20" s="535"/>
      <c r="SJV20" s="535"/>
      <c r="SJW20" s="535"/>
      <c r="SJX20" s="535"/>
      <c r="SJY20" s="535"/>
      <c r="SJZ20" s="535"/>
      <c r="SKA20" s="535"/>
      <c r="SKB20" s="535"/>
      <c r="SKC20" s="535"/>
      <c r="SKD20" s="535"/>
      <c r="SKE20" s="535"/>
      <c r="SKF20" s="535"/>
      <c r="SKG20" s="535"/>
      <c r="SKH20" s="535"/>
      <c r="SKI20" s="535"/>
      <c r="SKJ20" s="535"/>
      <c r="SKK20" s="535"/>
      <c r="SKL20" s="535"/>
      <c r="SKM20" s="535"/>
      <c r="SKN20" s="535"/>
      <c r="SKO20" s="535"/>
      <c r="SKP20" s="535"/>
      <c r="SKQ20" s="535"/>
      <c r="SKR20" s="535"/>
      <c r="SKS20" s="535"/>
      <c r="SKT20" s="535"/>
      <c r="SKU20" s="535"/>
      <c r="SKV20" s="535"/>
      <c r="SKW20" s="535"/>
      <c r="SKX20" s="535"/>
      <c r="SKY20" s="535"/>
      <c r="SKZ20" s="535"/>
      <c r="SLA20" s="535"/>
      <c r="SLB20" s="535"/>
      <c r="SLC20" s="535"/>
      <c r="SLD20" s="535"/>
      <c r="SLE20" s="535"/>
      <c r="SLF20" s="535"/>
      <c r="SLG20" s="535"/>
      <c r="SLH20" s="535"/>
      <c r="SLI20" s="535"/>
      <c r="SLJ20" s="535"/>
      <c r="SLK20" s="535"/>
      <c r="SLL20" s="535"/>
      <c r="SLM20" s="535"/>
      <c r="SLN20" s="535"/>
      <c r="SLO20" s="535"/>
      <c r="SLP20" s="535"/>
      <c r="SLQ20" s="535"/>
      <c r="SLR20" s="535"/>
      <c r="SLS20" s="535"/>
      <c r="SLT20" s="535"/>
      <c r="SLU20" s="535"/>
      <c r="SLV20" s="535"/>
      <c r="SLW20" s="535"/>
      <c r="SLX20" s="535"/>
      <c r="SLY20" s="535"/>
      <c r="SLZ20" s="535"/>
      <c r="SMA20" s="535"/>
      <c r="SMB20" s="535"/>
      <c r="SMC20" s="535"/>
      <c r="SMD20" s="535"/>
      <c r="SME20" s="535"/>
      <c r="SMF20" s="535"/>
      <c r="SMG20" s="535"/>
      <c r="SMH20" s="535"/>
      <c r="SMI20" s="535"/>
      <c r="SMJ20" s="535"/>
      <c r="SMK20" s="535"/>
      <c r="SML20" s="535"/>
      <c r="SMM20" s="535"/>
      <c r="SMN20" s="535"/>
      <c r="SMO20" s="535"/>
      <c r="SMP20" s="535"/>
      <c r="SMQ20" s="535"/>
      <c r="SMR20" s="535"/>
      <c r="SMS20" s="535"/>
      <c r="SMT20" s="535"/>
      <c r="SMU20" s="535"/>
      <c r="SMV20" s="535"/>
      <c r="SMW20" s="535"/>
      <c r="SMX20" s="535"/>
      <c r="SMY20" s="535"/>
      <c r="SMZ20" s="535"/>
      <c r="SNA20" s="535"/>
      <c r="SNB20" s="535"/>
      <c r="SNC20" s="535"/>
      <c r="SND20" s="535"/>
      <c r="SNE20" s="535"/>
      <c r="SNF20" s="535"/>
      <c r="SNG20" s="535"/>
      <c r="SNH20" s="535"/>
      <c r="SNI20" s="535"/>
      <c r="SNJ20" s="535"/>
      <c r="SNK20" s="535"/>
      <c r="SNL20" s="535"/>
      <c r="SNM20" s="535"/>
      <c r="SNN20" s="535"/>
      <c r="SNO20" s="535"/>
      <c r="SNP20" s="535"/>
      <c r="SNQ20" s="535"/>
      <c r="SNR20" s="535"/>
      <c r="SNS20" s="535"/>
      <c r="SNT20" s="535"/>
      <c r="SNU20" s="535"/>
      <c r="SNV20" s="535"/>
      <c r="SNW20" s="535"/>
      <c r="SNX20" s="535"/>
      <c r="SNY20" s="535"/>
      <c r="SNZ20" s="535"/>
      <c r="SOA20" s="535"/>
      <c r="SOB20" s="535"/>
      <c r="SOC20" s="535"/>
      <c r="SOD20" s="535"/>
      <c r="SOE20" s="535"/>
      <c r="SOF20" s="535"/>
      <c r="SOG20" s="535"/>
      <c r="SOH20" s="535"/>
      <c r="SOI20" s="535"/>
      <c r="SOJ20" s="535"/>
      <c r="SOK20" s="535"/>
      <c r="SOL20" s="535"/>
      <c r="SOM20" s="535"/>
      <c r="SON20" s="535"/>
      <c r="SOO20" s="535"/>
      <c r="SOP20" s="535"/>
      <c r="SOQ20" s="535"/>
      <c r="SOR20" s="535"/>
      <c r="SOS20" s="535"/>
      <c r="SOT20" s="535"/>
      <c r="SOU20" s="535"/>
      <c r="SOV20" s="535"/>
      <c r="SOW20" s="535"/>
      <c r="SOX20" s="535"/>
      <c r="SOY20" s="535"/>
      <c r="SOZ20" s="535"/>
      <c r="SPA20" s="535"/>
      <c r="SPB20" s="535"/>
      <c r="SPC20" s="535"/>
      <c r="SPD20" s="535"/>
      <c r="SPE20" s="535"/>
      <c r="SPF20" s="535"/>
      <c r="SPG20" s="535"/>
      <c r="SPH20" s="535"/>
      <c r="SPI20" s="535"/>
      <c r="SPJ20" s="535"/>
      <c r="SPK20" s="535"/>
      <c r="SPL20" s="535"/>
      <c r="SPM20" s="535"/>
      <c r="SPN20" s="535"/>
      <c r="SPO20" s="535"/>
      <c r="SPP20" s="535"/>
      <c r="SPQ20" s="535"/>
      <c r="SPR20" s="535"/>
      <c r="SPS20" s="535"/>
      <c r="SPT20" s="535"/>
      <c r="SPU20" s="535"/>
      <c r="SPV20" s="535"/>
      <c r="SPW20" s="535"/>
      <c r="SPX20" s="535"/>
      <c r="SPY20" s="535"/>
      <c r="SPZ20" s="535"/>
      <c r="SQA20" s="535"/>
      <c r="SQB20" s="535"/>
      <c r="SQC20" s="535"/>
      <c r="SQD20" s="535"/>
      <c r="SQE20" s="535"/>
      <c r="SQF20" s="535"/>
      <c r="SQG20" s="535"/>
      <c r="SQH20" s="535"/>
      <c r="SQI20" s="535"/>
      <c r="SQJ20" s="535"/>
      <c r="SQK20" s="535"/>
      <c r="SQL20" s="535"/>
      <c r="SQM20" s="535"/>
      <c r="SQN20" s="535"/>
      <c r="SQO20" s="535"/>
      <c r="SQP20" s="535"/>
      <c r="SQQ20" s="535"/>
      <c r="SQR20" s="535"/>
      <c r="SQS20" s="535"/>
      <c r="SQT20" s="535"/>
      <c r="SQU20" s="535"/>
      <c r="SQV20" s="535"/>
      <c r="SQW20" s="535"/>
      <c r="SQX20" s="535"/>
      <c r="SQY20" s="535"/>
      <c r="SQZ20" s="535"/>
      <c r="SRA20" s="535"/>
      <c r="SRB20" s="535"/>
      <c r="SRC20" s="535"/>
      <c r="SRD20" s="535"/>
      <c r="SRE20" s="535"/>
      <c r="SRF20" s="535"/>
      <c r="SRG20" s="535"/>
      <c r="SRH20" s="535"/>
      <c r="SRI20" s="535"/>
      <c r="SRJ20" s="535"/>
      <c r="SRK20" s="535"/>
      <c r="SRL20" s="535"/>
      <c r="SRM20" s="535"/>
      <c r="SRN20" s="535"/>
      <c r="SRO20" s="535"/>
      <c r="SRP20" s="535"/>
      <c r="SRQ20" s="535"/>
      <c r="SRR20" s="535"/>
      <c r="SRS20" s="535"/>
      <c r="SRT20" s="535"/>
      <c r="SRU20" s="535"/>
      <c r="SRV20" s="535"/>
      <c r="SRW20" s="535"/>
      <c r="SRX20" s="535"/>
      <c r="SRY20" s="535"/>
      <c r="SRZ20" s="535"/>
      <c r="SSA20" s="535"/>
      <c r="SSB20" s="535"/>
      <c r="SSC20" s="535"/>
      <c r="SSD20" s="535"/>
      <c r="SSE20" s="535"/>
      <c r="SSF20" s="535"/>
      <c r="SSG20" s="535"/>
      <c r="SSH20" s="535"/>
      <c r="SSI20" s="535"/>
      <c r="SSJ20" s="535"/>
      <c r="SSK20" s="535"/>
      <c r="SSL20" s="535"/>
      <c r="SSM20" s="535"/>
      <c r="SSN20" s="535"/>
      <c r="SSO20" s="535"/>
      <c r="SSP20" s="535"/>
      <c r="SSQ20" s="535"/>
      <c r="SSR20" s="535"/>
      <c r="SSS20" s="535"/>
      <c r="SST20" s="535"/>
      <c r="SSU20" s="535"/>
      <c r="SSV20" s="535"/>
      <c r="SSW20" s="535"/>
      <c r="SSX20" s="535"/>
      <c r="SSY20" s="535"/>
      <c r="SSZ20" s="535"/>
      <c r="STA20" s="535"/>
      <c r="STB20" s="535"/>
      <c r="STC20" s="535"/>
      <c r="STD20" s="535"/>
      <c r="STE20" s="535"/>
      <c r="STF20" s="535"/>
      <c r="STG20" s="535"/>
      <c r="STH20" s="535"/>
      <c r="STI20" s="535"/>
      <c r="STJ20" s="535"/>
      <c r="STK20" s="535"/>
      <c r="STL20" s="535"/>
      <c r="STM20" s="535"/>
      <c r="STN20" s="535"/>
      <c r="STO20" s="535"/>
      <c r="STP20" s="535"/>
      <c r="STQ20" s="535"/>
      <c r="STR20" s="535"/>
      <c r="STS20" s="535"/>
      <c r="STT20" s="535"/>
      <c r="STU20" s="535"/>
      <c r="STV20" s="535"/>
      <c r="STW20" s="535"/>
      <c r="STX20" s="535"/>
      <c r="STY20" s="535"/>
      <c r="STZ20" s="535"/>
      <c r="SUA20" s="535"/>
      <c r="SUB20" s="535"/>
      <c r="SUC20" s="535"/>
      <c r="SUD20" s="535"/>
      <c r="SUE20" s="535"/>
      <c r="SUF20" s="535"/>
      <c r="SUG20" s="535"/>
      <c r="SUH20" s="535"/>
      <c r="SUI20" s="535"/>
      <c r="SUJ20" s="535"/>
      <c r="SUK20" s="535"/>
      <c r="SUL20" s="535"/>
      <c r="SUM20" s="535"/>
      <c r="SUN20" s="535"/>
      <c r="SUO20" s="535"/>
      <c r="SUP20" s="535"/>
      <c r="SUQ20" s="535"/>
      <c r="SUR20" s="535"/>
      <c r="SUS20" s="535"/>
      <c r="SUT20" s="535"/>
      <c r="SUU20" s="535"/>
      <c r="SUV20" s="535"/>
      <c r="SUW20" s="535"/>
      <c r="SUX20" s="535"/>
      <c r="SUY20" s="535"/>
      <c r="SUZ20" s="535"/>
      <c r="SVA20" s="535"/>
      <c r="SVB20" s="535"/>
      <c r="SVC20" s="535"/>
      <c r="SVD20" s="535"/>
      <c r="SVE20" s="535"/>
      <c r="SVF20" s="535"/>
      <c r="SVG20" s="535"/>
      <c r="SVH20" s="535"/>
      <c r="SVI20" s="535"/>
      <c r="SVJ20" s="535"/>
      <c r="SVK20" s="535"/>
      <c r="SVL20" s="535"/>
      <c r="SVM20" s="535"/>
      <c r="SVN20" s="535"/>
      <c r="SVO20" s="535"/>
      <c r="SVP20" s="535"/>
      <c r="SVQ20" s="535"/>
      <c r="SVR20" s="535"/>
      <c r="SVS20" s="535"/>
      <c r="SVT20" s="535"/>
      <c r="SVU20" s="535"/>
      <c r="SVV20" s="535"/>
      <c r="SVW20" s="535"/>
      <c r="SVX20" s="535"/>
      <c r="SVY20" s="535"/>
      <c r="SVZ20" s="535"/>
      <c r="SWA20" s="535"/>
      <c r="SWB20" s="535"/>
      <c r="SWC20" s="535"/>
      <c r="SWD20" s="535"/>
      <c r="SWE20" s="535"/>
      <c r="SWF20" s="535"/>
      <c r="SWG20" s="535"/>
      <c r="SWH20" s="535"/>
      <c r="SWI20" s="535"/>
      <c r="SWJ20" s="535"/>
      <c r="SWK20" s="535"/>
      <c r="SWL20" s="535"/>
      <c r="SWM20" s="535"/>
      <c r="SWN20" s="535"/>
      <c r="SWO20" s="535"/>
      <c r="SWP20" s="535"/>
      <c r="SWQ20" s="535"/>
      <c r="SWR20" s="535"/>
      <c r="SWS20" s="535"/>
      <c r="SWT20" s="535"/>
      <c r="SWU20" s="535"/>
      <c r="SWV20" s="535"/>
      <c r="SWW20" s="535"/>
      <c r="SWX20" s="535"/>
      <c r="SWY20" s="535"/>
      <c r="SWZ20" s="535"/>
      <c r="SXA20" s="535"/>
      <c r="SXB20" s="535"/>
      <c r="SXC20" s="535"/>
      <c r="SXD20" s="535"/>
      <c r="SXE20" s="535"/>
      <c r="SXF20" s="535"/>
      <c r="SXG20" s="535"/>
      <c r="SXH20" s="535"/>
      <c r="SXI20" s="535"/>
      <c r="SXJ20" s="535"/>
      <c r="SXK20" s="535"/>
      <c r="SXL20" s="535"/>
      <c r="SXM20" s="535"/>
      <c r="SXN20" s="535"/>
      <c r="SXO20" s="535"/>
      <c r="SXP20" s="535"/>
      <c r="SXQ20" s="535"/>
      <c r="SXR20" s="535"/>
      <c r="SXS20" s="535"/>
      <c r="SXT20" s="535"/>
      <c r="SXU20" s="535"/>
      <c r="SXV20" s="535"/>
      <c r="SXW20" s="535"/>
      <c r="SXX20" s="535"/>
      <c r="SXY20" s="535"/>
      <c r="SXZ20" s="535"/>
      <c r="SYA20" s="535"/>
      <c r="SYB20" s="535"/>
      <c r="SYC20" s="535"/>
      <c r="SYD20" s="535"/>
      <c r="SYE20" s="535"/>
      <c r="SYF20" s="535"/>
      <c r="SYG20" s="535"/>
      <c r="SYH20" s="535"/>
      <c r="SYI20" s="535"/>
      <c r="SYJ20" s="535"/>
      <c r="SYK20" s="535"/>
      <c r="SYL20" s="535"/>
      <c r="SYM20" s="535"/>
      <c r="SYN20" s="535"/>
      <c r="SYO20" s="535"/>
      <c r="SYP20" s="535"/>
      <c r="SYQ20" s="535"/>
      <c r="SYR20" s="535"/>
      <c r="SYS20" s="535"/>
      <c r="SYT20" s="535"/>
      <c r="SYU20" s="535"/>
      <c r="SYV20" s="535"/>
      <c r="SYW20" s="535"/>
      <c r="SYX20" s="535"/>
      <c r="SYY20" s="535"/>
      <c r="SYZ20" s="535"/>
      <c r="SZA20" s="535"/>
      <c r="SZB20" s="535"/>
      <c r="SZC20" s="535"/>
      <c r="SZD20" s="535"/>
      <c r="SZE20" s="535"/>
      <c r="SZF20" s="535"/>
      <c r="SZG20" s="535"/>
      <c r="SZH20" s="535"/>
      <c r="SZI20" s="535"/>
      <c r="SZJ20" s="535"/>
      <c r="SZK20" s="535"/>
      <c r="SZL20" s="535"/>
      <c r="SZM20" s="535"/>
      <c r="SZN20" s="535"/>
      <c r="SZO20" s="535"/>
      <c r="SZP20" s="535"/>
      <c r="SZQ20" s="535"/>
      <c r="SZR20" s="535"/>
      <c r="SZS20" s="535"/>
      <c r="SZT20" s="535"/>
      <c r="SZU20" s="535"/>
      <c r="SZV20" s="535"/>
      <c r="SZW20" s="535"/>
      <c r="SZX20" s="535"/>
      <c r="SZY20" s="535"/>
      <c r="SZZ20" s="535"/>
      <c r="TAA20" s="535"/>
      <c r="TAB20" s="535"/>
      <c r="TAC20" s="535"/>
      <c r="TAD20" s="535"/>
      <c r="TAE20" s="535"/>
      <c r="TAF20" s="535"/>
      <c r="TAG20" s="535"/>
      <c r="TAH20" s="535"/>
      <c r="TAI20" s="535"/>
      <c r="TAJ20" s="535"/>
      <c r="TAK20" s="535"/>
      <c r="TAL20" s="535"/>
      <c r="TAM20" s="535"/>
      <c r="TAN20" s="535"/>
      <c r="TAO20" s="535"/>
      <c r="TAP20" s="535"/>
      <c r="TAQ20" s="535"/>
      <c r="TAR20" s="535"/>
      <c r="TAS20" s="535"/>
      <c r="TAT20" s="535"/>
      <c r="TAU20" s="535"/>
      <c r="TAV20" s="535"/>
      <c r="TAW20" s="535"/>
      <c r="TAX20" s="535"/>
      <c r="TAY20" s="535"/>
      <c r="TAZ20" s="535"/>
      <c r="TBA20" s="535"/>
      <c r="TBB20" s="535"/>
      <c r="TBC20" s="535"/>
      <c r="TBD20" s="535"/>
      <c r="TBE20" s="535"/>
      <c r="TBF20" s="535"/>
      <c r="TBG20" s="535"/>
      <c r="TBH20" s="535"/>
      <c r="TBI20" s="535"/>
      <c r="TBJ20" s="535"/>
      <c r="TBK20" s="535"/>
      <c r="TBL20" s="535"/>
      <c r="TBM20" s="535"/>
      <c r="TBN20" s="535"/>
      <c r="TBO20" s="535"/>
      <c r="TBP20" s="535"/>
      <c r="TBQ20" s="535"/>
      <c r="TBR20" s="535"/>
      <c r="TBS20" s="535"/>
      <c r="TBT20" s="535"/>
      <c r="TBU20" s="535"/>
      <c r="TBV20" s="535"/>
      <c r="TBW20" s="535"/>
      <c r="TBX20" s="535"/>
      <c r="TBY20" s="535"/>
      <c r="TBZ20" s="535"/>
      <c r="TCA20" s="535"/>
      <c r="TCB20" s="535"/>
      <c r="TCC20" s="535"/>
      <c r="TCD20" s="535"/>
      <c r="TCE20" s="535"/>
      <c r="TCF20" s="535"/>
      <c r="TCG20" s="535"/>
      <c r="TCH20" s="535"/>
      <c r="TCI20" s="535"/>
      <c r="TCJ20" s="535"/>
      <c r="TCK20" s="535"/>
      <c r="TCL20" s="535"/>
      <c r="TCM20" s="535"/>
      <c r="TCN20" s="535"/>
      <c r="TCO20" s="535"/>
      <c r="TCP20" s="535"/>
      <c r="TCQ20" s="535"/>
      <c r="TCR20" s="535"/>
      <c r="TCS20" s="535"/>
      <c r="TCT20" s="535"/>
      <c r="TCU20" s="535"/>
      <c r="TCV20" s="535"/>
      <c r="TCW20" s="535"/>
      <c r="TCX20" s="535"/>
      <c r="TCY20" s="535"/>
      <c r="TCZ20" s="535"/>
      <c r="TDA20" s="535"/>
      <c r="TDB20" s="535"/>
      <c r="TDC20" s="535"/>
      <c r="TDD20" s="535"/>
      <c r="TDE20" s="535"/>
      <c r="TDF20" s="535"/>
      <c r="TDG20" s="535"/>
      <c r="TDH20" s="535"/>
      <c r="TDI20" s="535"/>
      <c r="TDJ20" s="535"/>
      <c r="TDK20" s="535"/>
      <c r="TDL20" s="535"/>
      <c r="TDM20" s="535"/>
      <c r="TDN20" s="535"/>
      <c r="TDO20" s="535"/>
      <c r="TDP20" s="535"/>
      <c r="TDQ20" s="535"/>
      <c r="TDR20" s="535"/>
      <c r="TDS20" s="535"/>
      <c r="TDT20" s="535"/>
      <c r="TDU20" s="535"/>
      <c r="TDV20" s="535"/>
      <c r="TDW20" s="535"/>
      <c r="TDX20" s="535"/>
      <c r="TDY20" s="535"/>
      <c r="TDZ20" s="535"/>
      <c r="TEA20" s="535"/>
      <c r="TEB20" s="535"/>
      <c r="TEC20" s="535"/>
      <c r="TED20" s="535"/>
      <c r="TEE20" s="535"/>
      <c r="TEF20" s="535"/>
      <c r="TEG20" s="535"/>
      <c r="TEH20" s="535"/>
      <c r="TEI20" s="535"/>
      <c r="TEJ20" s="535"/>
      <c r="TEK20" s="535"/>
      <c r="TEL20" s="535"/>
      <c r="TEM20" s="535"/>
      <c r="TEN20" s="535"/>
      <c r="TEO20" s="535"/>
      <c r="TEP20" s="535"/>
      <c r="TEQ20" s="535"/>
      <c r="TER20" s="535"/>
      <c r="TES20" s="535"/>
      <c r="TET20" s="535"/>
      <c r="TEU20" s="535"/>
      <c r="TEV20" s="535"/>
      <c r="TEW20" s="535"/>
      <c r="TEX20" s="535"/>
      <c r="TEY20" s="535"/>
      <c r="TEZ20" s="535"/>
      <c r="TFA20" s="535"/>
      <c r="TFB20" s="535"/>
      <c r="TFC20" s="535"/>
      <c r="TFD20" s="535"/>
      <c r="TFE20" s="535"/>
      <c r="TFF20" s="535"/>
      <c r="TFG20" s="535"/>
      <c r="TFH20" s="535"/>
      <c r="TFI20" s="535"/>
      <c r="TFJ20" s="535"/>
      <c r="TFK20" s="535"/>
      <c r="TFL20" s="535"/>
      <c r="TFM20" s="535"/>
      <c r="TFN20" s="535"/>
      <c r="TFO20" s="535"/>
      <c r="TFP20" s="535"/>
      <c r="TFQ20" s="535"/>
      <c r="TFR20" s="535"/>
      <c r="TFS20" s="535"/>
      <c r="TFT20" s="535"/>
      <c r="TFU20" s="535"/>
      <c r="TFV20" s="535"/>
      <c r="TFW20" s="535"/>
      <c r="TFX20" s="535"/>
      <c r="TFY20" s="535"/>
      <c r="TFZ20" s="535"/>
      <c r="TGA20" s="535"/>
      <c r="TGB20" s="535"/>
      <c r="TGC20" s="535"/>
      <c r="TGD20" s="535"/>
      <c r="TGE20" s="535"/>
      <c r="TGF20" s="535"/>
      <c r="TGG20" s="535"/>
      <c r="TGH20" s="535"/>
      <c r="TGI20" s="535"/>
      <c r="TGJ20" s="535"/>
      <c r="TGK20" s="535"/>
      <c r="TGL20" s="535"/>
      <c r="TGM20" s="535"/>
      <c r="TGN20" s="535"/>
      <c r="TGO20" s="535"/>
      <c r="TGP20" s="535"/>
      <c r="TGQ20" s="535"/>
      <c r="TGR20" s="535"/>
      <c r="TGS20" s="535"/>
      <c r="TGT20" s="535"/>
      <c r="TGU20" s="535"/>
      <c r="TGV20" s="535"/>
      <c r="TGW20" s="535"/>
      <c r="TGX20" s="535"/>
      <c r="TGY20" s="535"/>
      <c r="TGZ20" s="535"/>
      <c r="THA20" s="535"/>
      <c r="THB20" s="535"/>
      <c r="THC20" s="535"/>
      <c r="THD20" s="535"/>
      <c r="THE20" s="535"/>
      <c r="THF20" s="535"/>
      <c r="THG20" s="535"/>
      <c r="THH20" s="535"/>
      <c r="THI20" s="535"/>
      <c r="THJ20" s="535"/>
      <c r="THK20" s="535"/>
      <c r="THL20" s="535"/>
      <c r="THM20" s="535"/>
      <c r="THN20" s="535"/>
      <c r="THO20" s="535"/>
      <c r="THP20" s="535"/>
      <c r="THQ20" s="535"/>
      <c r="THR20" s="535"/>
      <c r="THS20" s="535"/>
      <c r="THT20" s="535"/>
      <c r="THU20" s="535"/>
      <c r="THV20" s="535"/>
      <c r="THW20" s="535"/>
      <c r="THX20" s="535"/>
      <c r="THY20" s="535"/>
      <c r="THZ20" s="535"/>
      <c r="TIA20" s="535"/>
      <c r="TIB20" s="535"/>
      <c r="TIC20" s="535"/>
      <c r="TID20" s="535"/>
      <c r="TIE20" s="535"/>
      <c r="TIF20" s="535"/>
      <c r="TIG20" s="535"/>
      <c r="TIH20" s="535"/>
      <c r="TII20" s="535"/>
      <c r="TIJ20" s="535"/>
      <c r="TIK20" s="535"/>
      <c r="TIL20" s="535"/>
      <c r="TIM20" s="535"/>
      <c r="TIN20" s="535"/>
      <c r="TIO20" s="535"/>
      <c r="TIP20" s="535"/>
      <c r="TIQ20" s="535"/>
      <c r="TIR20" s="535"/>
      <c r="TIS20" s="535"/>
      <c r="TIT20" s="535"/>
      <c r="TIU20" s="535"/>
      <c r="TIV20" s="535"/>
      <c r="TIW20" s="535"/>
      <c r="TIX20" s="535"/>
      <c r="TIY20" s="535"/>
      <c r="TIZ20" s="535"/>
      <c r="TJA20" s="535"/>
      <c r="TJB20" s="535"/>
      <c r="TJC20" s="535"/>
      <c r="TJD20" s="535"/>
      <c r="TJE20" s="535"/>
      <c r="TJF20" s="535"/>
      <c r="TJG20" s="535"/>
      <c r="TJH20" s="535"/>
      <c r="TJI20" s="535"/>
      <c r="TJJ20" s="535"/>
      <c r="TJK20" s="535"/>
      <c r="TJL20" s="535"/>
      <c r="TJM20" s="535"/>
      <c r="TJN20" s="535"/>
      <c r="TJO20" s="535"/>
      <c r="TJP20" s="535"/>
      <c r="TJQ20" s="535"/>
      <c r="TJR20" s="535"/>
      <c r="TJS20" s="535"/>
      <c r="TJT20" s="535"/>
      <c r="TJU20" s="535"/>
      <c r="TJV20" s="535"/>
      <c r="TJW20" s="535"/>
      <c r="TJX20" s="535"/>
      <c r="TJY20" s="535"/>
      <c r="TJZ20" s="535"/>
      <c r="TKA20" s="535"/>
      <c r="TKB20" s="535"/>
      <c r="TKC20" s="535"/>
      <c r="TKD20" s="535"/>
      <c r="TKE20" s="535"/>
      <c r="TKF20" s="535"/>
      <c r="TKG20" s="535"/>
      <c r="TKH20" s="535"/>
      <c r="TKI20" s="535"/>
      <c r="TKJ20" s="535"/>
      <c r="TKK20" s="535"/>
      <c r="TKL20" s="535"/>
      <c r="TKM20" s="535"/>
      <c r="TKN20" s="535"/>
      <c r="TKO20" s="535"/>
      <c r="TKP20" s="535"/>
      <c r="TKQ20" s="535"/>
      <c r="TKR20" s="535"/>
      <c r="TKS20" s="535"/>
      <c r="TKT20" s="535"/>
      <c r="TKU20" s="535"/>
      <c r="TKV20" s="535"/>
      <c r="TKW20" s="535"/>
      <c r="TKX20" s="535"/>
      <c r="TKY20" s="535"/>
      <c r="TKZ20" s="535"/>
      <c r="TLA20" s="535"/>
      <c r="TLB20" s="535"/>
      <c r="TLC20" s="535"/>
      <c r="TLD20" s="535"/>
      <c r="TLE20" s="535"/>
      <c r="TLF20" s="535"/>
      <c r="TLG20" s="535"/>
      <c r="TLH20" s="535"/>
      <c r="TLI20" s="535"/>
      <c r="TLJ20" s="535"/>
      <c r="TLK20" s="535"/>
      <c r="TLL20" s="535"/>
      <c r="TLM20" s="535"/>
      <c r="TLN20" s="535"/>
      <c r="TLO20" s="535"/>
      <c r="TLP20" s="535"/>
      <c r="TLQ20" s="535"/>
      <c r="TLR20" s="535"/>
      <c r="TLS20" s="535"/>
      <c r="TLT20" s="535"/>
      <c r="TLU20" s="535"/>
      <c r="TLV20" s="535"/>
      <c r="TLW20" s="535"/>
      <c r="TLX20" s="535"/>
      <c r="TLY20" s="535"/>
      <c r="TLZ20" s="535"/>
      <c r="TMA20" s="535"/>
      <c r="TMB20" s="535"/>
      <c r="TMC20" s="535"/>
      <c r="TMD20" s="535"/>
      <c r="TME20" s="535"/>
      <c r="TMF20" s="535"/>
      <c r="TMG20" s="535"/>
      <c r="TMH20" s="535"/>
      <c r="TMI20" s="535"/>
      <c r="TMJ20" s="535"/>
      <c r="TMK20" s="535"/>
      <c r="TML20" s="535"/>
      <c r="TMM20" s="535"/>
      <c r="TMN20" s="535"/>
      <c r="TMO20" s="535"/>
      <c r="TMP20" s="535"/>
      <c r="TMQ20" s="535"/>
      <c r="TMR20" s="535"/>
      <c r="TMS20" s="535"/>
      <c r="TMT20" s="535"/>
      <c r="TMU20" s="535"/>
      <c r="TMV20" s="535"/>
      <c r="TMW20" s="535"/>
      <c r="TMX20" s="535"/>
      <c r="TMY20" s="535"/>
      <c r="TMZ20" s="535"/>
      <c r="TNA20" s="535"/>
      <c r="TNB20" s="535"/>
      <c r="TNC20" s="535"/>
      <c r="TND20" s="535"/>
      <c r="TNE20" s="535"/>
      <c r="TNF20" s="535"/>
      <c r="TNG20" s="535"/>
      <c r="TNH20" s="535"/>
      <c r="TNI20" s="535"/>
      <c r="TNJ20" s="535"/>
      <c r="TNK20" s="535"/>
      <c r="TNL20" s="535"/>
      <c r="TNM20" s="535"/>
      <c r="TNN20" s="535"/>
      <c r="TNO20" s="535"/>
      <c r="TNP20" s="535"/>
      <c r="TNQ20" s="535"/>
      <c r="TNR20" s="535"/>
      <c r="TNS20" s="535"/>
      <c r="TNT20" s="535"/>
      <c r="TNU20" s="535"/>
      <c r="TNV20" s="535"/>
      <c r="TNW20" s="535"/>
      <c r="TNX20" s="535"/>
      <c r="TNY20" s="535"/>
      <c r="TNZ20" s="535"/>
      <c r="TOA20" s="535"/>
      <c r="TOB20" s="535"/>
      <c r="TOC20" s="535"/>
      <c r="TOD20" s="535"/>
      <c r="TOE20" s="535"/>
      <c r="TOF20" s="535"/>
      <c r="TOG20" s="535"/>
      <c r="TOH20" s="535"/>
      <c r="TOI20" s="535"/>
      <c r="TOJ20" s="535"/>
      <c r="TOK20" s="535"/>
      <c r="TOL20" s="535"/>
      <c r="TOM20" s="535"/>
      <c r="TON20" s="535"/>
      <c r="TOO20" s="535"/>
      <c r="TOP20" s="535"/>
      <c r="TOQ20" s="535"/>
      <c r="TOR20" s="535"/>
      <c r="TOS20" s="535"/>
      <c r="TOT20" s="535"/>
      <c r="TOU20" s="535"/>
      <c r="TOV20" s="535"/>
      <c r="TOW20" s="535"/>
      <c r="TOX20" s="535"/>
      <c r="TOY20" s="535"/>
      <c r="TOZ20" s="535"/>
      <c r="TPA20" s="535"/>
      <c r="TPB20" s="535"/>
      <c r="TPC20" s="535"/>
      <c r="TPD20" s="535"/>
      <c r="TPE20" s="535"/>
      <c r="TPF20" s="535"/>
      <c r="TPG20" s="535"/>
      <c r="TPH20" s="535"/>
      <c r="TPI20" s="535"/>
      <c r="TPJ20" s="535"/>
      <c r="TPK20" s="535"/>
      <c r="TPL20" s="535"/>
      <c r="TPM20" s="535"/>
      <c r="TPN20" s="535"/>
      <c r="TPO20" s="535"/>
      <c r="TPP20" s="535"/>
      <c r="TPQ20" s="535"/>
      <c r="TPR20" s="535"/>
      <c r="TPS20" s="535"/>
      <c r="TPT20" s="535"/>
      <c r="TPU20" s="535"/>
      <c r="TPV20" s="535"/>
      <c r="TPW20" s="535"/>
      <c r="TPX20" s="535"/>
      <c r="TPY20" s="535"/>
      <c r="TPZ20" s="535"/>
      <c r="TQA20" s="535"/>
      <c r="TQB20" s="535"/>
      <c r="TQC20" s="535"/>
      <c r="TQD20" s="535"/>
      <c r="TQE20" s="535"/>
      <c r="TQF20" s="535"/>
      <c r="TQG20" s="535"/>
      <c r="TQH20" s="535"/>
      <c r="TQI20" s="535"/>
      <c r="TQJ20" s="535"/>
      <c r="TQK20" s="535"/>
      <c r="TQL20" s="535"/>
      <c r="TQM20" s="535"/>
      <c r="TQN20" s="535"/>
      <c r="TQO20" s="535"/>
      <c r="TQP20" s="535"/>
      <c r="TQQ20" s="535"/>
      <c r="TQR20" s="535"/>
      <c r="TQS20" s="535"/>
      <c r="TQT20" s="535"/>
      <c r="TQU20" s="535"/>
      <c r="TQV20" s="535"/>
      <c r="TQW20" s="535"/>
      <c r="TQX20" s="535"/>
      <c r="TQY20" s="535"/>
      <c r="TQZ20" s="535"/>
      <c r="TRA20" s="535"/>
      <c r="TRB20" s="535"/>
      <c r="TRC20" s="535"/>
      <c r="TRD20" s="535"/>
      <c r="TRE20" s="535"/>
      <c r="TRF20" s="535"/>
      <c r="TRG20" s="535"/>
      <c r="TRH20" s="535"/>
      <c r="TRI20" s="535"/>
      <c r="TRJ20" s="535"/>
      <c r="TRK20" s="535"/>
      <c r="TRL20" s="535"/>
      <c r="TRM20" s="535"/>
      <c r="TRN20" s="535"/>
      <c r="TRO20" s="535"/>
      <c r="TRP20" s="535"/>
      <c r="TRQ20" s="535"/>
      <c r="TRR20" s="535"/>
      <c r="TRS20" s="535"/>
      <c r="TRT20" s="535"/>
      <c r="TRU20" s="535"/>
      <c r="TRV20" s="535"/>
      <c r="TRW20" s="535"/>
      <c r="TRX20" s="535"/>
      <c r="TRY20" s="535"/>
      <c r="TRZ20" s="535"/>
      <c r="TSA20" s="535"/>
      <c r="TSB20" s="535"/>
      <c r="TSC20" s="535"/>
      <c r="TSD20" s="535"/>
      <c r="TSE20" s="535"/>
      <c r="TSF20" s="535"/>
      <c r="TSG20" s="535"/>
      <c r="TSH20" s="535"/>
      <c r="TSI20" s="535"/>
      <c r="TSJ20" s="535"/>
      <c r="TSK20" s="535"/>
      <c r="TSL20" s="535"/>
      <c r="TSM20" s="535"/>
      <c r="TSN20" s="535"/>
      <c r="TSO20" s="535"/>
      <c r="TSP20" s="535"/>
      <c r="TSQ20" s="535"/>
      <c r="TSR20" s="535"/>
      <c r="TSS20" s="535"/>
      <c r="TST20" s="535"/>
      <c r="TSU20" s="535"/>
      <c r="TSV20" s="535"/>
      <c r="TSW20" s="535"/>
      <c r="TSX20" s="535"/>
      <c r="TSY20" s="535"/>
      <c r="TSZ20" s="535"/>
      <c r="TTA20" s="535"/>
      <c r="TTB20" s="535"/>
      <c r="TTC20" s="535"/>
      <c r="TTD20" s="535"/>
      <c r="TTE20" s="535"/>
      <c r="TTF20" s="535"/>
      <c r="TTG20" s="535"/>
      <c r="TTH20" s="535"/>
      <c r="TTI20" s="535"/>
      <c r="TTJ20" s="535"/>
      <c r="TTK20" s="535"/>
      <c r="TTL20" s="535"/>
      <c r="TTM20" s="535"/>
      <c r="TTN20" s="535"/>
      <c r="TTO20" s="535"/>
      <c r="TTP20" s="535"/>
      <c r="TTQ20" s="535"/>
      <c r="TTR20" s="535"/>
      <c r="TTS20" s="535"/>
      <c r="TTT20" s="535"/>
      <c r="TTU20" s="535"/>
      <c r="TTV20" s="535"/>
      <c r="TTW20" s="535"/>
      <c r="TTX20" s="535"/>
      <c r="TTY20" s="535"/>
      <c r="TTZ20" s="535"/>
      <c r="TUA20" s="535"/>
      <c r="TUB20" s="535"/>
      <c r="TUC20" s="535"/>
      <c r="TUD20" s="535"/>
      <c r="TUE20" s="535"/>
      <c r="TUF20" s="535"/>
      <c r="TUG20" s="535"/>
      <c r="TUH20" s="535"/>
      <c r="TUI20" s="535"/>
      <c r="TUJ20" s="535"/>
      <c r="TUK20" s="535"/>
      <c r="TUL20" s="535"/>
      <c r="TUM20" s="535"/>
      <c r="TUN20" s="535"/>
      <c r="TUO20" s="535"/>
      <c r="TUP20" s="535"/>
      <c r="TUQ20" s="535"/>
      <c r="TUR20" s="535"/>
      <c r="TUS20" s="535"/>
      <c r="TUT20" s="535"/>
      <c r="TUU20" s="535"/>
      <c r="TUV20" s="535"/>
      <c r="TUW20" s="535"/>
      <c r="TUX20" s="535"/>
      <c r="TUY20" s="535"/>
      <c r="TUZ20" s="535"/>
      <c r="TVA20" s="535"/>
      <c r="TVB20" s="535"/>
      <c r="TVC20" s="535"/>
      <c r="TVD20" s="535"/>
      <c r="TVE20" s="535"/>
      <c r="TVF20" s="535"/>
      <c r="TVG20" s="535"/>
      <c r="TVH20" s="535"/>
      <c r="TVI20" s="535"/>
      <c r="TVJ20" s="535"/>
      <c r="TVK20" s="535"/>
      <c r="TVL20" s="535"/>
      <c r="TVM20" s="535"/>
      <c r="TVN20" s="535"/>
      <c r="TVO20" s="535"/>
      <c r="TVP20" s="535"/>
      <c r="TVQ20" s="535"/>
      <c r="TVR20" s="535"/>
      <c r="TVS20" s="535"/>
      <c r="TVT20" s="535"/>
      <c r="TVU20" s="535"/>
      <c r="TVV20" s="535"/>
      <c r="TVW20" s="535"/>
      <c r="TVX20" s="535"/>
      <c r="TVY20" s="535"/>
      <c r="TVZ20" s="535"/>
      <c r="TWA20" s="535"/>
      <c r="TWB20" s="535"/>
      <c r="TWC20" s="535"/>
      <c r="TWD20" s="535"/>
      <c r="TWE20" s="535"/>
      <c r="TWF20" s="535"/>
      <c r="TWG20" s="535"/>
      <c r="TWH20" s="535"/>
      <c r="TWI20" s="535"/>
      <c r="TWJ20" s="535"/>
      <c r="TWK20" s="535"/>
      <c r="TWL20" s="535"/>
      <c r="TWM20" s="535"/>
      <c r="TWN20" s="535"/>
      <c r="TWO20" s="535"/>
      <c r="TWP20" s="535"/>
      <c r="TWQ20" s="535"/>
      <c r="TWR20" s="535"/>
      <c r="TWS20" s="535"/>
      <c r="TWT20" s="535"/>
      <c r="TWU20" s="535"/>
      <c r="TWV20" s="535"/>
      <c r="TWW20" s="535"/>
      <c r="TWX20" s="535"/>
      <c r="TWY20" s="535"/>
      <c r="TWZ20" s="535"/>
      <c r="TXA20" s="535"/>
      <c r="TXB20" s="535"/>
      <c r="TXC20" s="535"/>
      <c r="TXD20" s="535"/>
      <c r="TXE20" s="535"/>
      <c r="TXF20" s="535"/>
      <c r="TXG20" s="535"/>
      <c r="TXH20" s="535"/>
      <c r="TXI20" s="535"/>
      <c r="TXJ20" s="535"/>
      <c r="TXK20" s="535"/>
      <c r="TXL20" s="535"/>
      <c r="TXM20" s="535"/>
      <c r="TXN20" s="535"/>
      <c r="TXO20" s="535"/>
      <c r="TXP20" s="535"/>
      <c r="TXQ20" s="535"/>
      <c r="TXR20" s="535"/>
      <c r="TXS20" s="535"/>
      <c r="TXT20" s="535"/>
      <c r="TXU20" s="535"/>
      <c r="TXV20" s="535"/>
      <c r="TXW20" s="535"/>
      <c r="TXX20" s="535"/>
      <c r="TXY20" s="535"/>
      <c r="TXZ20" s="535"/>
      <c r="TYA20" s="535"/>
      <c r="TYB20" s="535"/>
      <c r="TYC20" s="535"/>
      <c r="TYD20" s="535"/>
      <c r="TYE20" s="535"/>
      <c r="TYF20" s="535"/>
      <c r="TYG20" s="535"/>
      <c r="TYH20" s="535"/>
      <c r="TYI20" s="535"/>
      <c r="TYJ20" s="535"/>
      <c r="TYK20" s="535"/>
      <c r="TYL20" s="535"/>
      <c r="TYM20" s="535"/>
      <c r="TYN20" s="535"/>
      <c r="TYO20" s="535"/>
      <c r="TYP20" s="535"/>
      <c r="TYQ20" s="535"/>
      <c r="TYR20" s="535"/>
      <c r="TYS20" s="535"/>
      <c r="TYT20" s="535"/>
      <c r="TYU20" s="535"/>
      <c r="TYV20" s="535"/>
      <c r="TYW20" s="535"/>
      <c r="TYX20" s="535"/>
      <c r="TYY20" s="535"/>
      <c r="TYZ20" s="535"/>
      <c r="TZA20" s="535"/>
      <c r="TZB20" s="535"/>
      <c r="TZC20" s="535"/>
      <c r="TZD20" s="535"/>
      <c r="TZE20" s="535"/>
      <c r="TZF20" s="535"/>
      <c r="TZG20" s="535"/>
      <c r="TZH20" s="535"/>
      <c r="TZI20" s="535"/>
      <c r="TZJ20" s="535"/>
      <c r="TZK20" s="535"/>
      <c r="TZL20" s="535"/>
      <c r="TZM20" s="535"/>
      <c r="TZN20" s="535"/>
      <c r="TZO20" s="535"/>
      <c r="TZP20" s="535"/>
      <c r="TZQ20" s="535"/>
      <c r="TZR20" s="535"/>
      <c r="TZS20" s="535"/>
      <c r="TZT20" s="535"/>
      <c r="TZU20" s="535"/>
      <c r="TZV20" s="535"/>
      <c r="TZW20" s="535"/>
      <c r="TZX20" s="535"/>
      <c r="TZY20" s="535"/>
      <c r="TZZ20" s="535"/>
      <c r="UAA20" s="535"/>
      <c r="UAB20" s="535"/>
      <c r="UAC20" s="535"/>
      <c r="UAD20" s="535"/>
      <c r="UAE20" s="535"/>
      <c r="UAF20" s="535"/>
      <c r="UAG20" s="535"/>
      <c r="UAH20" s="535"/>
      <c r="UAI20" s="535"/>
      <c r="UAJ20" s="535"/>
      <c r="UAK20" s="535"/>
      <c r="UAL20" s="535"/>
      <c r="UAM20" s="535"/>
      <c r="UAN20" s="535"/>
      <c r="UAO20" s="535"/>
      <c r="UAP20" s="535"/>
      <c r="UAQ20" s="535"/>
      <c r="UAR20" s="535"/>
      <c r="UAS20" s="535"/>
      <c r="UAT20" s="535"/>
      <c r="UAU20" s="535"/>
      <c r="UAV20" s="535"/>
      <c r="UAW20" s="535"/>
      <c r="UAX20" s="535"/>
      <c r="UAY20" s="535"/>
      <c r="UAZ20" s="535"/>
      <c r="UBA20" s="535"/>
      <c r="UBB20" s="535"/>
      <c r="UBC20" s="535"/>
      <c r="UBD20" s="535"/>
      <c r="UBE20" s="535"/>
      <c r="UBF20" s="535"/>
      <c r="UBG20" s="535"/>
      <c r="UBH20" s="535"/>
      <c r="UBI20" s="535"/>
      <c r="UBJ20" s="535"/>
      <c r="UBK20" s="535"/>
      <c r="UBL20" s="535"/>
      <c r="UBM20" s="535"/>
      <c r="UBN20" s="535"/>
      <c r="UBO20" s="535"/>
      <c r="UBP20" s="535"/>
      <c r="UBQ20" s="535"/>
      <c r="UBR20" s="535"/>
      <c r="UBS20" s="535"/>
      <c r="UBT20" s="535"/>
      <c r="UBU20" s="535"/>
      <c r="UBV20" s="535"/>
      <c r="UBW20" s="535"/>
      <c r="UBX20" s="535"/>
      <c r="UBY20" s="535"/>
      <c r="UBZ20" s="535"/>
      <c r="UCA20" s="535"/>
      <c r="UCB20" s="535"/>
      <c r="UCC20" s="535"/>
      <c r="UCD20" s="535"/>
      <c r="UCE20" s="535"/>
      <c r="UCF20" s="535"/>
      <c r="UCG20" s="535"/>
      <c r="UCH20" s="535"/>
      <c r="UCI20" s="535"/>
      <c r="UCJ20" s="535"/>
      <c r="UCK20" s="535"/>
      <c r="UCL20" s="535"/>
      <c r="UCM20" s="535"/>
      <c r="UCN20" s="535"/>
      <c r="UCO20" s="535"/>
      <c r="UCP20" s="535"/>
      <c r="UCQ20" s="535"/>
      <c r="UCR20" s="535"/>
      <c r="UCS20" s="535"/>
      <c r="UCT20" s="535"/>
      <c r="UCU20" s="535"/>
      <c r="UCV20" s="535"/>
      <c r="UCW20" s="535"/>
      <c r="UCX20" s="535"/>
      <c r="UCY20" s="535"/>
      <c r="UCZ20" s="535"/>
      <c r="UDA20" s="535"/>
      <c r="UDB20" s="535"/>
      <c r="UDC20" s="535"/>
      <c r="UDD20" s="535"/>
      <c r="UDE20" s="535"/>
      <c r="UDF20" s="535"/>
      <c r="UDG20" s="535"/>
      <c r="UDH20" s="535"/>
      <c r="UDI20" s="535"/>
      <c r="UDJ20" s="535"/>
      <c r="UDK20" s="535"/>
      <c r="UDL20" s="535"/>
      <c r="UDM20" s="535"/>
      <c r="UDN20" s="535"/>
      <c r="UDO20" s="535"/>
      <c r="UDP20" s="535"/>
      <c r="UDQ20" s="535"/>
      <c r="UDR20" s="535"/>
      <c r="UDS20" s="535"/>
      <c r="UDT20" s="535"/>
      <c r="UDU20" s="535"/>
      <c r="UDV20" s="535"/>
      <c r="UDW20" s="535"/>
      <c r="UDX20" s="535"/>
      <c r="UDY20" s="535"/>
      <c r="UDZ20" s="535"/>
      <c r="UEA20" s="535"/>
      <c r="UEB20" s="535"/>
      <c r="UEC20" s="535"/>
      <c r="UED20" s="535"/>
      <c r="UEE20" s="535"/>
      <c r="UEF20" s="535"/>
      <c r="UEG20" s="535"/>
      <c r="UEH20" s="535"/>
      <c r="UEI20" s="535"/>
      <c r="UEJ20" s="535"/>
      <c r="UEK20" s="535"/>
      <c r="UEL20" s="535"/>
      <c r="UEM20" s="535"/>
      <c r="UEN20" s="535"/>
      <c r="UEO20" s="535"/>
      <c r="UEP20" s="535"/>
      <c r="UEQ20" s="535"/>
      <c r="UER20" s="535"/>
      <c r="UES20" s="535"/>
      <c r="UET20" s="535"/>
      <c r="UEU20" s="535"/>
      <c r="UEV20" s="535"/>
      <c r="UEW20" s="535"/>
      <c r="UEX20" s="535"/>
      <c r="UEY20" s="535"/>
      <c r="UEZ20" s="535"/>
      <c r="UFA20" s="535"/>
      <c r="UFB20" s="535"/>
      <c r="UFC20" s="535"/>
      <c r="UFD20" s="535"/>
      <c r="UFE20" s="535"/>
      <c r="UFF20" s="535"/>
      <c r="UFG20" s="535"/>
      <c r="UFH20" s="535"/>
      <c r="UFI20" s="535"/>
      <c r="UFJ20" s="535"/>
      <c r="UFK20" s="535"/>
      <c r="UFL20" s="535"/>
      <c r="UFM20" s="535"/>
      <c r="UFN20" s="535"/>
      <c r="UFO20" s="535"/>
      <c r="UFP20" s="535"/>
      <c r="UFQ20" s="535"/>
      <c r="UFR20" s="535"/>
      <c r="UFS20" s="535"/>
      <c r="UFT20" s="535"/>
      <c r="UFU20" s="535"/>
      <c r="UFV20" s="535"/>
      <c r="UFW20" s="535"/>
      <c r="UFX20" s="535"/>
      <c r="UFY20" s="535"/>
      <c r="UFZ20" s="535"/>
      <c r="UGA20" s="535"/>
      <c r="UGB20" s="535"/>
      <c r="UGC20" s="535"/>
      <c r="UGD20" s="535"/>
      <c r="UGE20" s="535"/>
      <c r="UGF20" s="535"/>
      <c r="UGG20" s="535"/>
      <c r="UGH20" s="535"/>
      <c r="UGI20" s="535"/>
      <c r="UGJ20" s="535"/>
      <c r="UGK20" s="535"/>
      <c r="UGL20" s="535"/>
      <c r="UGM20" s="535"/>
      <c r="UGN20" s="535"/>
      <c r="UGO20" s="535"/>
      <c r="UGP20" s="535"/>
      <c r="UGQ20" s="535"/>
      <c r="UGR20" s="535"/>
      <c r="UGS20" s="535"/>
      <c r="UGT20" s="535"/>
      <c r="UGU20" s="535"/>
      <c r="UGV20" s="535"/>
      <c r="UGW20" s="535"/>
      <c r="UGX20" s="535"/>
      <c r="UGY20" s="535"/>
      <c r="UGZ20" s="535"/>
      <c r="UHA20" s="535"/>
      <c r="UHB20" s="535"/>
      <c r="UHC20" s="535"/>
      <c r="UHD20" s="535"/>
      <c r="UHE20" s="535"/>
      <c r="UHF20" s="535"/>
      <c r="UHG20" s="535"/>
      <c r="UHH20" s="535"/>
      <c r="UHI20" s="535"/>
      <c r="UHJ20" s="535"/>
      <c r="UHK20" s="535"/>
      <c r="UHL20" s="535"/>
      <c r="UHM20" s="535"/>
      <c r="UHN20" s="535"/>
      <c r="UHO20" s="535"/>
      <c r="UHP20" s="535"/>
      <c r="UHQ20" s="535"/>
      <c r="UHR20" s="535"/>
      <c r="UHS20" s="535"/>
      <c r="UHT20" s="535"/>
      <c r="UHU20" s="535"/>
      <c r="UHV20" s="535"/>
      <c r="UHW20" s="535"/>
      <c r="UHX20" s="535"/>
      <c r="UHY20" s="535"/>
      <c r="UHZ20" s="535"/>
      <c r="UIA20" s="535"/>
      <c r="UIB20" s="535"/>
      <c r="UIC20" s="535"/>
      <c r="UID20" s="535"/>
      <c r="UIE20" s="535"/>
      <c r="UIF20" s="535"/>
      <c r="UIG20" s="535"/>
      <c r="UIH20" s="535"/>
      <c r="UII20" s="535"/>
      <c r="UIJ20" s="535"/>
      <c r="UIK20" s="535"/>
      <c r="UIL20" s="535"/>
      <c r="UIM20" s="535"/>
      <c r="UIN20" s="535"/>
      <c r="UIO20" s="535"/>
      <c r="UIP20" s="535"/>
      <c r="UIQ20" s="535"/>
      <c r="UIR20" s="535"/>
      <c r="UIS20" s="535"/>
      <c r="UIT20" s="535"/>
      <c r="UIU20" s="535"/>
      <c r="UIV20" s="535"/>
      <c r="UIW20" s="535"/>
      <c r="UIX20" s="535"/>
      <c r="UIY20" s="535"/>
      <c r="UIZ20" s="535"/>
      <c r="UJA20" s="535"/>
      <c r="UJB20" s="535"/>
      <c r="UJC20" s="535"/>
      <c r="UJD20" s="535"/>
      <c r="UJE20" s="535"/>
      <c r="UJF20" s="535"/>
      <c r="UJG20" s="535"/>
      <c r="UJH20" s="535"/>
      <c r="UJI20" s="535"/>
      <c r="UJJ20" s="535"/>
      <c r="UJK20" s="535"/>
      <c r="UJL20" s="535"/>
      <c r="UJM20" s="535"/>
      <c r="UJN20" s="535"/>
      <c r="UJO20" s="535"/>
      <c r="UJP20" s="535"/>
      <c r="UJQ20" s="535"/>
      <c r="UJR20" s="535"/>
      <c r="UJS20" s="535"/>
      <c r="UJT20" s="535"/>
      <c r="UJU20" s="535"/>
      <c r="UJV20" s="535"/>
      <c r="UJW20" s="535"/>
      <c r="UJX20" s="535"/>
      <c r="UJY20" s="535"/>
      <c r="UJZ20" s="535"/>
      <c r="UKA20" s="535"/>
      <c r="UKB20" s="535"/>
      <c r="UKC20" s="535"/>
      <c r="UKD20" s="535"/>
      <c r="UKE20" s="535"/>
      <c r="UKF20" s="535"/>
      <c r="UKG20" s="535"/>
      <c r="UKH20" s="535"/>
      <c r="UKI20" s="535"/>
      <c r="UKJ20" s="535"/>
      <c r="UKK20" s="535"/>
      <c r="UKL20" s="535"/>
      <c r="UKM20" s="535"/>
      <c r="UKN20" s="535"/>
      <c r="UKO20" s="535"/>
      <c r="UKP20" s="535"/>
      <c r="UKQ20" s="535"/>
      <c r="UKR20" s="535"/>
      <c r="UKS20" s="535"/>
      <c r="UKT20" s="535"/>
      <c r="UKU20" s="535"/>
      <c r="UKV20" s="535"/>
      <c r="UKW20" s="535"/>
      <c r="UKX20" s="535"/>
      <c r="UKY20" s="535"/>
      <c r="UKZ20" s="535"/>
      <c r="ULA20" s="535"/>
      <c r="ULB20" s="535"/>
      <c r="ULC20" s="535"/>
      <c r="ULD20" s="535"/>
      <c r="ULE20" s="535"/>
      <c r="ULF20" s="535"/>
      <c r="ULG20" s="535"/>
      <c r="ULH20" s="535"/>
      <c r="ULI20" s="535"/>
      <c r="ULJ20" s="535"/>
      <c r="ULK20" s="535"/>
      <c r="ULL20" s="535"/>
      <c r="ULM20" s="535"/>
      <c r="ULN20" s="535"/>
      <c r="ULO20" s="535"/>
      <c r="ULP20" s="535"/>
      <c r="ULQ20" s="535"/>
      <c r="ULR20" s="535"/>
      <c r="ULS20" s="535"/>
      <c r="ULT20" s="535"/>
      <c r="ULU20" s="535"/>
      <c r="ULV20" s="535"/>
      <c r="ULW20" s="535"/>
      <c r="ULX20" s="535"/>
      <c r="ULY20" s="535"/>
      <c r="ULZ20" s="535"/>
      <c r="UMA20" s="535"/>
      <c r="UMB20" s="535"/>
      <c r="UMC20" s="535"/>
      <c r="UMD20" s="535"/>
      <c r="UME20" s="535"/>
      <c r="UMF20" s="535"/>
      <c r="UMG20" s="535"/>
      <c r="UMH20" s="535"/>
      <c r="UMI20" s="535"/>
      <c r="UMJ20" s="535"/>
      <c r="UMK20" s="535"/>
      <c r="UML20" s="535"/>
      <c r="UMM20" s="535"/>
      <c r="UMN20" s="535"/>
      <c r="UMO20" s="535"/>
      <c r="UMP20" s="535"/>
      <c r="UMQ20" s="535"/>
      <c r="UMR20" s="535"/>
      <c r="UMS20" s="535"/>
      <c r="UMT20" s="535"/>
      <c r="UMU20" s="535"/>
      <c r="UMV20" s="535"/>
      <c r="UMW20" s="535"/>
      <c r="UMX20" s="535"/>
      <c r="UMY20" s="535"/>
      <c r="UMZ20" s="535"/>
      <c r="UNA20" s="535"/>
      <c r="UNB20" s="535"/>
      <c r="UNC20" s="535"/>
      <c r="UND20" s="535"/>
      <c r="UNE20" s="535"/>
      <c r="UNF20" s="535"/>
      <c r="UNG20" s="535"/>
      <c r="UNH20" s="535"/>
      <c r="UNI20" s="535"/>
      <c r="UNJ20" s="535"/>
      <c r="UNK20" s="535"/>
      <c r="UNL20" s="535"/>
      <c r="UNM20" s="535"/>
      <c r="UNN20" s="535"/>
      <c r="UNO20" s="535"/>
      <c r="UNP20" s="535"/>
      <c r="UNQ20" s="535"/>
      <c r="UNR20" s="535"/>
      <c r="UNS20" s="535"/>
      <c r="UNT20" s="535"/>
      <c r="UNU20" s="535"/>
      <c r="UNV20" s="535"/>
      <c r="UNW20" s="535"/>
      <c r="UNX20" s="535"/>
      <c r="UNY20" s="535"/>
      <c r="UNZ20" s="535"/>
      <c r="UOA20" s="535"/>
      <c r="UOB20" s="535"/>
      <c r="UOC20" s="535"/>
      <c r="UOD20" s="535"/>
      <c r="UOE20" s="535"/>
      <c r="UOF20" s="535"/>
      <c r="UOG20" s="535"/>
      <c r="UOH20" s="535"/>
      <c r="UOI20" s="535"/>
      <c r="UOJ20" s="535"/>
      <c r="UOK20" s="535"/>
      <c r="UOL20" s="535"/>
      <c r="UOM20" s="535"/>
      <c r="UON20" s="535"/>
      <c r="UOO20" s="535"/>
      <c r="UOP20" s="535"/>
      <c r="UOQ20" s="535"/>
      <c r="UOR20" s="535"/>
      <c r="UOS20" s="535"/>
      <c r="UOT20" s="535"/>
      <c r="UOU20" s="535"/>
      <c r="UOV20" s="535"/>
      <c r="UOW20" s="535"/>
      <c r="UOX20" s="535"/>
      <c r="UOY20" s="535"/>
      <c r="UOZ20" s="535"/>
      <c r="UPA20" s="535"/>
      <c r="UPB20" s="535"/>
      <c r="UPC20" s="535"/>
      <c r="UPD20" s="535"/>
      <c r="UPE20" s="535"/>
      <c r="UPF20" s="535"/>
      <c r="UPG20" s="535"/>
      <c r="UPH20" s="535"/>
      <c r="UPI20" s="535"/>
      <c r="UPJ20" s="535"/>
      <c r="UPK20" s="535"/>
      <c r="UPL20" s="535"/>
      <c r="UPM20" s="535"/>
      <c r="UPN20" s="535"/>
      <c r="UPO20" s="535"/>
      <c r="UPP20" s="535"/>
      <c r="UPQ20" s="535"/>
      <c r="UPR20" s="535"/>
      <c r="UPS20" s="535"/>
      <c r="UPT20" s="535"/>
      <c r="UPU20" s="535"/>
      <c r="UPV20" s="535"/>
      <c r="UPW20" s="535"/>
      <c r="UPX20" s="535"/>
      <c r="UPY20" s="535"/>
      <c r="UPZ20" s="535"/>
      <c r="UQA20" s="535"/>
      <c r="UQB20" s="535"/>
      <c r="UQC20" s="535"/>
      <c r="UQD20" s="535"/>
      <c r="UQE20" s="535"/>
      <c r="UQF20" s="535"/>
      <c r="UQG20" s="535"/>
      <c r="UQH20" s="535"/>
      <c r="UQI20" s="535"/>
      <c r="UQJ20" s="535"/>
      <c r="UQK20" s="535"/>
      <c r="UQL20" s="535"/>
      <c r="UQM20" s="535"/>
      <c r="UQN20" s="535"/>
      <c r="UQO20" s="535"/>
      <c r="UQP20" s="535"/>
      <c r="UQQ20" s="535"/>
      <c r="UQR20" s="535"/>
      <c r="UQS20" s="535"/>
      <c r="UQT20" s="535"/>
      <c r="UQU20" s="535"/>
      <c r="UQV20" s="535"/>
      <c r="UQW20" s="535"/>
      <c r="UQX20" s="535"/>
      <c r="UQY20" s="535"/>
      <c r="UQZ20" s="535"/>
      <c r="URA20" s="535"/>
      <c r="URB20" s="535"/>
      <c r="URC20" s="535"/>
      <c r="URD20" s="535"/>
      <c r="URE20" s="535"/>
      <c r="URF20" s="535"/>
      <c r="URG20" s="535"/>
      <c r="URH20" s="535"/>
      <c r="URI20" s="535"/>
      <c r="URJ20" s="535"/>
      <c r="URK20" s="535"/>
      <c r="URL20" s="535"/>
      <c r="URM20" s="535"/>
      <c r="URN20" s="535"/>
      <c r="URO20" s="535"/>
      <c r="URP20" s="535"/>
      <c r="URQ20" s="535"/>
      <c r="URR20" s="535"/>
      <c r="URS20" s="535"/>
      <c r="URT20" s="535"/>
      <c r="URU20" s="535"/>
      <c r="URV20" s="535"/>
      <c r="URW20" s="535"/>
      <c r="URX20" s="535"/>
      <c r="URY20" s="535"/>
      <c r="URZ20" s="535"/>
      <c r="USA20" s="535"/>
      <c r="USB20" s="535"/>
      <c r="USC20" s="535"/>
      <c r="USD20" s="535"/>
      <c r="USE20" s="535"/>
      <c r="USF20" s="535"/>
      <c r="USG20" s="535"/>
      <c r="USH20" s="535"/>
      <c r="USI20" s="535"/>
      <c r="USJ20" s="535"/>
      <c r="USK20" s="535"/>
      <c r="USL20" s="535"/>
      <c r="USM20" s="535"/>
      <c r="USN20" s="535"/>
      <c r="USO20" s="535"/>
      <c r="USP20" s="535"/>
      <c r="USQ20" s="535"/>
      <c r="USR20" s="535"/>
      <c r="USS20" s="535"/>
      <c r="UST20" s="535"/>
      <c r="USU20" s="535"/>
      <c r="USV20" s="535"/>
      <c r="USW20" s="535"/>
      <c r="USX20" s="535"/>
      <c r="USY20" s="535"/>
      <c r="USZ20" s="535"/>
      <c r="UTA20" s="535"/>
      <c r="UTB20" s="535"/>
      <c r="UTC20" s="535"/>
      <c r="UTD20" s="535"/>
      <c r="UTE20" s="535"/>
      <c r="UTF20" s="535"/>
      <c r="UTG20" s="535"/>
      <c r="UTH20" s="535"/>
      <c r="UTI20" s="535"/>
      <c r="UTJ20" s="535"/>
      <c r="UTK20" s="535"/>
      <c r="UTL20" s="535"/>
      <c r="UTM20" s="535"/>
      <c r="UTN20" s="535"/>
      <c r="UTO20" s="535"/>
      <c r="UTP20" s="535"/>
      <c r="UTQ20" s="535"/>
      <c r="UTR20" s="535"/>
      <c r="UTS20" s="535"/>
      <c r="UTT20" s="535"/>
      <c r="UTU20" s="535"/>
      <c r="UTV20" s="535"/>
      <c r="UTW20" s="535"/>
      <c r="UTX20" s="535"/>
      <c r="UTY20" s="535"/>
      <c r="UTZ20" s="535"/>
      <c r="UUA20" s="535"/>
      <c r="UUB20" s="535"/>
      <c r="UUC20" s="535"/>
      <c r="UUD20" s="535"/>
      <c r="UUE20" s="535"/>
      <c r="UUF20" s="535"/>
      <c r="UUG20" s="535"/>
      <c r="UUH20" s="535"/>
      <c r="UUI20" s="535"/>
      <c r="UUJ20" s="535"/>
      <c r="UUK20" s="535"/>
      <c r="UUL20" s="535"/>
      <c r="UUM20" s="535"/>
      <c r="UUN20" s="535"/>
      <c r="UUO20" s="535"/>
      <c r="UUP20" s="535"/>
      <c r="UUQ20" s="535"/>
      <c r="UUR20" s="535"/>
      <c r="UUS20" s="535"/>
      <c r="UUT20" s="535"/>
      <c r="UUU20" s="535"/>
      <c r="UUV20" s="535"/>
      <c r="UUW20" s="535"/>
      <c r="UUX20" s="535"/>
      <c r="UUY20" s="535"/>
      <c r="UUZ20" s="535"/>
      <c r="UVA20" s="535"/>
      <c r="UVB20" s="535"/>
      <c r="UVC20" s="535"/>
      <c r="UVD20" s="535"/>
      <c r="UVE20" s="535"/>
      <c r="UVF20" s="535"/>
      <c r="UVG20" s="535"/>
      <c r="UVH20" s="535"/>
      <c r="UVI20" s="535"/>
      <c r="UVJ20" s="535"/>
      <c r="UVK20" s="535"/>
      <c r="UVL20" s="535"/>
      <c r="UVM20" s="535"/>
      <c r="UVN20" s="535"/>
      <c r="UVO20" s="535"/>
      <c r="UVP20" s="535"/>
      <c r="UVQ20" s="535"/>
      <c r="UVR20" s="535"/>
      <c r="UVS20" s="535"/>
      <c r="UVT20" s="535"/>
      <c r="UVU20" s="535"/>
      <c r="UVV20" s="535"/>
      <c r="UVW20" s="535"/>
      <c r="UVX20" s="535"/>
      <c r="UVY20" s="535"/>
      <c r="UVZ20" s="535"/>
      <c r="UWA20" s="535"/>
      <c r="UWB20" s="535"/>
      <c r="UWC20" s="535"/>
      <c r="UWD20" s="535"/>
      <c r="UWE20" s="535"/>
      <c r="UWF20" s="535"/>
      <c r="UWG20" s="535"/>
      <c r="UWH20" s="535"/>
      <c r="UWI20" s="535"/>
      <c r="UWJ20" s="535"/>
      <c r="UWK20" s="535"/>
      <c r="UWL20" s="535"/>
      <c r="UWM20" s="535"/>
      <c r="UWN20" s="535"/>
      <c r="UWO20" s="535"/>
      <c r="UWP20" s="535"/>
      <c r="UWQ20" s="535"/>
      <c r="UWR20" s="535"/>
      <c r="UWS20" s="535"/>
      <c r="UWT20" s="535"/>
      <c r="UWU20" s="535"/>
      <c r="UWV20" s="535"/>
      <c r="UWW20" s="535"/>
      <c r="UWX20" s="535"/>
      <c r="UWY20" s="535"/>
      <c r="UWZ20" s="535"/>
      <c r="UXA20" s="535"/>
      <c r="UXB20" s="535"/>
      <c r="UXC20" s="535"/>
      <c r="UXD20" s="535"/>
      <c r="UXE20" s="535"/>
      <c r="UXF20" s="535"/>
      <c r="UXG20" s="535"/>
      <c r="UXH20" s="535"/>
      <c r="UXI20" s="535"/>
      <c r="UXJ20" s="535"/>
      <c r="UXK20" s="535"/>
      <c r="UXL20" s="535"/>
      <c r="UXM20" s="535"/>
      <c r="UXN20" s="535"/>
      <c r="UXO20" s="535"/>
      <c r="UXP20" s="535"/>
      <c r="UXQ20" s="535"/>
      <c r="UXR20" s="535"/>
      <c r="UXS20" s="535"/>
      <c r="UXT20" s="535"/>
      <c r="UXU20" s="535"/>
      <c r="UXV20" s="535"/>
      <c r="UXW20" s="535"/>
      <c r="UXX20" s="535"/>
      <c r="UXY20" s="535"/>
      <c r="UXZ20" s="535"/>
      <c r="UYA20" s="535"/>
      <c r="UYB20" s="535"/>
      <c r="UYC20" s="535"/>
      <c r="UYD20" s="535"/>
      <c r="UYE20" s="535"/>
      <c r="UYF20" s="535"/>
      <c r="UYG20" s="535"/>
      <c r="UYH20" s="535"/>
      <c r="UYI20" s="535"/>
      <c r="UYJ20" s="535"/>
      <c r="UYK20" s="535"/>
      <c r="UYL20" s="535"/>
      <c r="UYM20" s="535"/>
      <c r="UYN20" s="535"/>
      <c r="UYO20" s="535"/>
      <c r="UYP20" s="535"/>
      <c r="UYQ20" s="535"/>
      <c r="UYR20" s="535"/>
      <c r="UYS20" s="535"/>
      <c r="UYT20" s="535"/>
      <c r="UYU20" s="535"/>
      <c r="UYV20" s="535"/>
      <c r="UYW20" s="535"/>
      <c r="UYX20" s="535"/>
      <c r="UYY20" s="535"/>
      <c r="UYZ20" s="535"/>
      <c r="UZA20" s="535"/>
      <c r="UZB20" s="535"/>
      <c r="UZC20" s="535"/>
      <c r="UZD20" s="535"/>
      <c r="UZE20" s="535"/>
      <c r="UZF20" s="535"/>
      <c r="UZG20" s="535"/>
      <c r="UZH20" s="535"/>
      <c r="UZI20" s="535"/>
      <c r="UZJ20" s="535"/>
      <c r="UZK20" s="535"/>
      <c r="UZL20" s="535"/>
      <c r="UZM20" s="535"/>
      <c r="UZN20" s="535"/>
      <c r="UZO20" s="535"/>
      <c r="UZP20" s="535"/>
      <c r="UZQ20" s="535"/>
      <c r="UZR20" s="535"/>
      <c r="UZS20" s="535"/>
      <c r="UZT20" s="535"/>
      <c r="UZU20" s="535"/>
      <c r="UZV20" s="535"/>
      <c r="UZW20" s="535"/>
      <c r="UZX20" s="535"/>
      <c r="UZY20" s="535"/>
      <c r="UZZ20" s="535"/>
      <c r="VAA20" s="535"/>
      <c r="VAB20" s="535"/>
      <c r="VAC20" s="535"/>
      <c r="VAD20" s="535"/>
      <c r="VAE20" s="535"/>
      <c r="VAF20" s="535"/>
      <c r="VAG20" s="535"/>
      <c r="VAH20" s="535"/>
      <c r="VAI20" s="535"/>
      <c r="VAJ20" s="535"/>
      <c r="VAK20" s="535"/>
      <c r="VAL20" s="535"/>
      <c r="VAM20" s="535"/>
      <c r="VAN20" s="535"/>
      <c r="VAO20" s="535"/>
      <c r="VAP20" s="535"/>
      <c r="VAQ20" s="535"/>
      <c r="VAR20" s="535"/>
      <c r="VAS20" s="535"/>
      <c r="VAT20" s="535"/>
      <c r="VAU20" s="535"/>
      <c r="VAV20" s="535"/>
      <c r="VAW20" s="535"/>
      <c r="VAX20" s="535"/>
      <c r="VAY20" s="535"/>
      <c r="VAZ20" s="535"/>
      <c r="VBA20" s="535"/>
      <c r="VBB20" s="535"/>
      <c r="VBC20" s="535"/>
      <c r="VBD20" s="535"/>
      <c r="VBE20" s="535"/>
      <c r="VBF20" s="535"/>
      <c r="VBG20" s="535"/>
      <c r="VBH20" s="535"/>
      <c r="VBI20" s="535"/>
      <c r="VBJ20" s="535"/>
      <c r="VBK20" s="535"/>
      <c r="VBL20" s="535"/>
      <c r="VBM20" s="535"/>
      <c r="VBN20" s="535"/>
      <c r="VBO20" s="535"/>
      <c r="VBP20" s="535"/>
      <c r="VBQ20" s="535"/>
      <c r="VBR20" s="535"/>
      <c r="VBS20" s="535"/>
      <c r="VBT20" s="535"/>
      <c r="VBU20" s="535"/>
      <c r="VBV20" s="535"/>
      <c r="VBW20" s="535"/>
      <c r="VBX20" s="535"/>
      <c r="VBY20" s="535"/>
      <c r="VBZ20" s="535"/>
      <c r="VCA20" s="535"/>
      <c r="VCB20" s="535"/>
      <c r="VCC20" s="535"/>
      <c r="VCD20" s="535"/>
      <c r="VCE20" s="535"/>
      <c r="VCF20" s="535"/>
      <c r="VCG20" s="535"/>
      <c r="VCH20" s="535"/>
      <c r="VCI20" s="535"/>
      <c r="VCJ20" s="535"/>
      <c r="VCK20" s="535"/>
      <c r="VCL20" s="535"/>
      <c r="VCM20" s="535"/>
      <c r="VCN20" s="535"/>
      <c r="VCO20" s="535"/>
      <c r="VCP20" s="535"/>
      <c r="VCQ20" s="535"/>
      <c r="VCR20" s="535"/>
      <c r="VCS20" s="535"/>
      <c r="VCT20" s="535"/>
      <c r="VCU20" s="535"/>
      <c r="VCV20" s="535"/>
      <c r="VCW20" s="535"/>
      <c r="VCX20" s="535"/>
      <c r="VCY20" s="535"/>
      <c r="VCZ20" s="535"/>
      <c r="VDA20" s="535"/>
      <c r="VDB20" s="535"/>
      <c r="VDC20" s="535"/>
      <c r="VDD20" s="535"/>
      <c r="VDE20" s="535"/>
      <c r="VDF20" s="535"/>
      <c r="VDG20" s="535"/>
      <c r="VDH20" s="535"/>
      <c r="VDI20" s="535"/>
      <c r="VDJ20" s="535"/>
      <c r="VDK20" s="535"/>
      <c r="VDL20" s="535"/>
      <c r="VDM20" s="535"/>
      <c r="VDN20" s="535"/>
      <c r="VDO20" s="535"/>
      <c r="VDP20" s="535"/>
      <c r="VDQ20" s="535"/>
      <c r="VDR20" s="535"/>
      <c r="VDS20" s="535"/>
      <c r="VDT20" s="535"/>
      <c r="VDU20" s="535"/>
      <c r="VDV20" s="535"/>
      <c r="VDW20" s="535"/>
      <c r="VDX20" s="535"/>
      <c r="VDY20" s="535"/>
      <c r="VDZ20" s="535"/>
      <c r="VEA20" s="535"/>
      <c r="VEB20" s="535"/>
      <c r="VEC20" s="535"/>
      <c r="VED20" s="535"/>
      <c r="VEE20" s="535"/>
      <c r="VEF20" s="535"/>
      <c r="VEG20" s="535"/>
      <c r="VEH20" s="535"/>
      <c r="VEI20" s="535"/>
      <c r="VEJ20" s="535"/>
      <c r="VEK20" s="535"/>
      <c r="VEL20" s="535"/>
      <c r="VEM20" s="535"/>
      <c r="VEN20" s="535"/>
      <c r="VEO20" s="535"/>
      <c r="VEP20" s="535"/>
      <c r="VEQ20" s="535"/>
      <c r="VER20" s="535"/>
      <c r="VES20" s="535"/>
      <c r="VET20" s="535"/>
      <c r="VEU20" s="535"/>
      <c r="VEV20" s="535"/>
      <c r="VEW20" s="535"/>
      <c r="VEX20" s="535"/>
      <c r="VEY20" s="535"/>
      <c r="VEZ20" s="535"/>
      <c r="VFA20" s="535"/>
      <c r="VFB20" s="535"/>
      <c r="VFC20" s="535"/>
      <c r="VFD20" s="535"/>
      <c r="VFE20" s="535"/>
      <c r="VFF20" s="535"/>
      <c r="VFG20" s="535"/>
      <c r="VFH20" s="535"/>
      <c r="VFI20" s="535"/>
      <c r="VFJ20" s="535"/>
      <c r="VFK20" s="535"/>
      <c r="VFL20" s="535"/>
      <c r="VFM20" s="535"/>
      <c r="VFN20" s="535"/>
      <c r="VFO20" s="535"/>
      <c r="VFP20" s="535"/>
      <c r="VFQ20" s="535"/>
      <c r="VFR20" s="535"/>
      <c r="VFS20" s="535"/>
      <c r="VFT20" s="535"/>
      <c r="VFU20" s="535"/>
      <c r="VFV20" s="535"/>
      <c r="VFW20" s="535"/>
      <c r="VFX20" s="535"/>
      <c r="VFY20" s="535"/>
      <c r="VFZ20" s="535"/>
      <c r="VGA20" s="535"/>
      <c r="VGB20" s="535"/>
      <c r="VGC20" s="535"/>
      <c r="VGD20" s="535"/>
      <c r="VGE20" s="535"/>
      <c r="VGF20" s="535"/>
      <c r="VGG20" s="535"/>
      <c r="VGH20" s="535"/>
      <c r="VGI20" s="535"/>
      <c r="VGJ20" s="535"/>
      <c r="VGK20" s="535"/>
      <c r="VGL20" s="535"/>
      <c r="VGM20" s="535"/>
      <c r="VGN20" s="535"/>
      <c r="VGO20" s="535"/>
      <c r="VGP20" s="535"/>
      <c r="VGQ20" s="535"/>
      <c r="VGR20" s="535"/>
      <c r="VGS20" s="535"/>
      <c r="VGT20" s="535"/>
      <c r="VGU20" s="535"/>
      <c r="VGV20" s="535"/>
      <c r="VGW20" s="535"/>
      <c r="VGX20" s="535"/>
      <c r="VGY20" s="535"/>
      <c r="VGZ20" s="535"/>
      <c r="VHA20" s="535"/>
      <c r="VHB20" s="535"/>
      <c r="VHC20" s="535"/>
      <c r="VHD20" s="535"/>
      <c r="VHE20" s="535"/>
      <c r="VHF20" s="535"/>
      <c r="VHG20" s="535"/>
      <c r="VHH20" s="535"/>
      <c r="VHI20" s="535"/>
      <c r="VHJ20" s="535"/>
      <c r="VHK20" s="535"/>
      <c r="VHL20" s="535"/>
      <c r="VHM20" s="535"/>
      <c r="VHN20" s="535"/>
      <c r="VHO20" s="535"/>
      <c r="VHP20" s="535"/>
      <c r="VHQ20" s="535"/>
      <c r="VHR20" s="535"/>
      <c r="VHS20" s="535"/>
      <c r="VHT20" s="535"/>
      <c r="VHU20" s="535"/>
      <c r="VHV20" s="535"/>
      <c r="VHW20" s="535"/>
      <c r="VHX20" s="535"/>
      <c r="VHY20" s="535"/>
      <c r="VHZ20" s="535"/>
      <c r="VIA20" s="535"/>
      <c r="VIB20" s="535"/>
      <c r="VIC20" s="535"/>
      <c r="VID20" s="535"/>
      <c r="VIE20" s="535"/>
      <c r="VIF20" s="535"/>
      <c r="VIG20" s="535"/>
      <c r="VIH20" s="535"/>
      <c r="VII20" s="535"/>
      <c r="VIJ20" s="535"/>
      <c r="VIK20" s="535"/>
      <c r="VIL20" s="535"/>
      <c r="VIM20" s="535"/>
      <c r="VIN20" s="535"/>
      <c r="VIO20" s="535"/>
      <c r="VIP20" s="535"/>
      <c r="VIQ20" s="535"/>
      <c r="VIR20" s="535"/>
      <c r="VIS20" s="535"/>
      <c r="VIT20" s="535"/>
      <c r="VIU20" s="535"/>
      <c r="VIV20" s="535"/>
      <c r="VIW20" s="535"/>
      <c r="VIX20" s="535"/>
      <c r="VIY20" s="535"/>
      <c r="VIZ20" s="535"/>
      <c r="VJA20" s="535"/>
      <c r="VJB20" s="535"/>
      <c r="VJC20" s="535"/>
      <c r="VJD20" s="535"/>
      <c r="VJE20" s="535"/>
      <c r="VJF20" s="535"/>
      <c r="VJG20" s="535"/>
      <c r="VJH20" s="535"/>
      <c r="VJI20" s="535"/>
      <c r="VJJ20" s="535"/>
      <c r="VJK20" s="535"/>
      <c r="VJL20" s="535"/>
      <c r="VJM20" s="535"/>
      <c r="VJN20" s="535"/>
      <c r="VJO20" s="535"/>
      <c r="VJP20" s="535"/>
      <c r="VJQ20" s="535"/>
      <c r="VJR20" s="535"/>
      <c r="VJS20" s="535"/>
      <c r="VJT20" s="535"/>
      <c r="VJU20" s="535"/>
      <c r="VJV20" s="535"/>
      <c r="VJW20" s="535"/>
      <c r="VJX20" s="535"/>
      <c r="VJY20" s="535"/>
      <c r="VJZ20" s="535"/>
      <c r="VKA20" s="535"/>
      <c r="VKB20" s="535"/>
      <c r="VKC20" s="535"/>
      <c r="VKD20" s="535"/>
      <c r="VKE20" s="535"/>
      <c r="VKF20" s="535"/>
      <c r="VKG20" s="535"/>
      <c r="VKH20" s="535"/>
      <c r="VKI20" s="535"/>
      <c r="VKJ20" s="535"/>
      <c r="VKK20" s="535"/>
      <c r="VKL20" s="535"/>
      <c r="VKM20" s="535"/>
      <c r="VKN20" s="535"/>
      <c r="VKO20" s="535"/>
      <c r="VKP20" s="535"/>
      <c r="VKQ20" s="535"/>
      <c r="VKR20" s="535"/>
      <c r="VKS20" s="535"/>
      <c r="VKT20" s="535"/>
      <c r="VKU20" s="535"/>
      <c r="VKV20" s="535"/>
      <c r="VKW20" s="535"/>
      <c r="VKX20" s="535"/>
      <c r="VKY20" s="535"/>
      <c r="VKZ20" s="535"/>
      <c r="VLA20" s="535"/>
      <c r="VLB20" s="535"/>
      <c r="VLC20" s="535"/>
      <c r="VLD20" s="535"/>
      <c r="VLE20" s="535"/>
      <c r="VLF20" s="535"/>
      <c r="VLG20" s="535"/>
      <c r="VLH20" s="535"/>
      <c r="VLI20" s="535"/>
      <c r="VLJ20" s="535"/>
      <c r="VLK20" s="535"/>
      <c r="VLL20" s="535"/>
      <c r="VLM20" s="535"/>
      <c r="VLN20" s="535"/>
      <c r="VLO20" s="535"/>
      <c r="VLP20" s="535"/>
      <c r="VLQ20" s="535"/>
      <c r="VLR20" s="535"/>
      <c r="VLS20" s="535"/>
      <c r="VLT20" s="535"/>
      <c r="VLU20" s="535"/>
      <c r="VLV20" s="535"/>
      <c r="VLW20" s="535"/>
      <c r="VLX20" s="535"/>
      <c r="VLY20" s="535"/>
      <c r="VLZ20" s="535"/>
      <c r="VMA20" s="535"/>
      <c r="VMB20" s="535"/>
      <c r="VMC20" s="535"/>
      <c r="VMD20" s="535"/>
      <c r="VME20" s="535"/>
      <c r="VMF20" s="535"/>
      <c r="VMG20" s="535"/>
      <c r="VMH20" s="535"/>
      <c r="VMI20" s="535"/>
      <c r="VMJ20" s="535"/>
      <c r="VMK20" s="535"/>
      <c r="VML20" s="535"/>
      <c r="VMM20" s="535"/>
      <c r="VMN20" s="535"/>
      <c r="VMO20" s="535"/>
      <c r="VMP20" s="535"/>
      <c r="VMQ20" s="535"/>
      <c r="VMR20" s="535"/>
      <c r="VMS20" s="535"/>
      <c r="VMT20" s="535"/>
      <c r="VMU20" s="535"/>
      <c r="VMV20" s="535"/>
      <c r="VMW20" s="535"/>
      <c r="VMX20" s="535"/>
      <c r="VMY20" s="535"/>
      <c r="VMZ20" s="535"/>
      <c r="VNA20" s="535"/>
      <c r="VNB20" s="535"/>
      <c r="VNC20" s="535"/>
      <c r="VND20" s="535"/>
      <c r="VNE20" s="535"/>
      <c r="VNF20" s="535"/>
      <c r="VNG20" s="535"/>
      <c r="VNH20" s="535"/>
      <c r="VNI20" s="535"/>
      <c r="VNJ20" s="535"/>
      <c r="VNK20" s="535"/>
      <c r="VNL20" s="535"/>
      <c r="VNM20" s="535"/>
      <c r="VNN20" s="535"/>
      <c r="VNO20" s="535"/>
      <c r="VNP20" s="535"/>
      <c r="VNQ20" s="535"/>
      <c r="VNR20" s="535"/>
      <c r="VNS20" s="535"/>
      <c r="VNT20" s="535"/>
      <c r="VNU20" s="535"/>
      <c r="VNV20" s="535"/>
      <c r="VNW20" s="535"/>
      <c r="VNX20" s="535"/>
      <c r="VNY20" s="535"/>
      <c r="VNZ20" s="535"/>
      <c r="VOA20" s="535"/>
      <c r="VOB20" s="535"/>
      <c r="VOC20" s="535"/>
      <c r="VOD20" s="535"/>
      <c r="VOE20" s="535"/>
      <c r="VOF20" s="535"/>
      <c r="VOG20" s="535"/>
      <c r="VOH20" s="535"/>
      <c r="VOI20" s="535"/>
      <c r="VOJ20" s="535"/>
      <c r="VOK20" s="535"/>
      <c r="VOL20" s="535"/>
      <c r="VOM20" s="535"/>
      <c r="VON20" s="535"/>
      <c r="VOO20" s="535"/>
      <c r="VOP20" s="535"/>
      <c r="VOQ20" s="535"/>
      <c r="VOR20" s="535"/>
      <c r="VOS20" s="535"/>
      <c r="VOT20" s="535"/>
      <c r="VOU20" s="535"/>
      <c r="VOV20" s="535"/>
      <c r="VOW20" s="535"/>
      <c r="VOX20" s="535"/>
      <c r="VOY20" s="535"/>
      <c r="VOZ20" s="535"/>
      <c r="VPA20" s="535"/>
      <c r="VPB20" s="535"/>
      <c r="VPC20" s="535"/>
      <c r="VPD20" s="535"/>
      <c r="VPE20" s="535"/>
      <c r="VPF20" s="535"/>
      <c r="VPG20" s="535"/>
      <c r="VPH20" s="535"/>
      <c r="VPI20" s="535"/>
      <c r="VPJ20" s="535"/>
      <c r="VPK20" s="535"/>
      <c r="VPL20" s="535"/>
      <c r="VPM20" s="535"/>
      <c r="VPN20" s="535"/>
      <c r="VPO20" s="535"/>
      <c r="VPP20" s="535"/>
      <c r="VPQ20" s="535"/>
      <c r="VPR20" s="535"/>
      <c r="VPS20" s="535"/>
      <c r="VPT20" s="535"/>
      <c r="VPU20" s="535"/>
      <c r="VPV20" s="535"/>
      <c r="VPW20" s="535"/>
      <c r="VPX20" s="535"/>
      <c r="VPY20" s="535"/>
      <c r="VPZ20" s="535"/>
      <c r="VQA20" s="535"/>
      <c r="VQB20" s="535"/>
      <c r="VQC20" s="535"/>
      <c r="VQD20" s="535"/>
      <c r="VQE20" s="535"/>
      <c r="VQF20" s="535"/>
      <c r="VQG20" s="535"/>
      <c r="VQH20" s="535"/>
      <c r="VQI20" s="535"/>
      <c r="VQJ20" s="535"/>
      <c r="VQK20" s="535"/>
      <c r="VQL20" s="535"/>
      <c r="VQM20" s="535"/>
      <c r="VQN20" s="535"/>
      <c r="VQO20" s="535"/>
      <c r="VQP20" s="535"/>
      <c r="VQQ20" s="535"/>
      <c r="VQR20" s="535"/>
      <c r="VQS20" s="535"/>
      <c r="VQT20" s="535"/>
      <c r="VQU20" s="535"/>
      <c r="VQV20" s="535"/>
      <c r="VQW20" s="535"/>
      <c r="VQX20" s="535"/>
      <c r="VQY20" s="535"/>
      <c r="VQZ20" s="535"/>
      <c r="VRA20" s="535"/>
      <c r="VRB20" s="535"/>
      <c r="VRC20" s="535"/>
      <c r="VRD20" s="535"/>
      <c r="VRE20" s="535"/>
      <c r="VRF20" s="535"/>
      <c r="VRG20" s="535"/>
      <c r="VRH20" s="535"/>
      <c r="VRI20" s="535"/>
      <c r="VRJ20" s="535"/>
      <c r="VRK20" s="535"/>
      <c r="VRL20" s="535"/>
      <c r="VRM20" s="535"/>
      <c r="VRN20" s="535"/>
      <c r="VRO20" s="535"/>
      <c r="VRP20" s="535"/>
      <c r="VRQ20" s="535"/>
      <c r="VRR20" s="535"/>
      <c r="VRS20" s="535"/>
      <c r="VRT20" s="535"/>
      <c r="VRU20" s="535"/>
      <c r="VRV20" s="535"/>
      <c r="VRW20" s="535"/>
      <c r="VRX20" s="535"/>
      <c r="VRY20" s="535"/>
      <c r="VRZ20" s="535"/>
      <c r="VSA20" s="535"/>
      <c r="VSB20" s="535"/>
      <c r="VSC20" s="535"/>
      <c r="VSD20" s="535"/>
      <c r="VSE20" s="535"/>
      <c r="VSF20" s="535"/>
      <c r="VSG20" s="535"/>
      <c r="VSH20" s="535"/>
      <c r="VSI20" s="535"/>
      <c r="VSJ20" s="535"/>
      <c r="VSK20" s="535"/>
      <c r="VSL20" s="535"/>
      <c r="VSM20" s="535"/>
      <c r="VSN20" s="535"/>
      <c r="VSO20" s="535"/>
      <c r="VSP20" s="535"/>
      <c r="VSQ20" s="535"/>
      <c r="VSR20" s="535"/>
      <c r="VSS20" s="535"/>
      <c r="VST20" s="535"/>
      <c r="VSU20" s="535"/>
      <c r="VSV20" s="535"/>
      <c r="VSW20" s="535"/>
      <c r="VSX20" s="535"/>
      <c r="VSY20" s="535"/>
      <c r="VSZ20" s="535"/>
      <c r="VTA20" s="535"/>
      <c r="VTB20" s="535"/>
      <c r="VTC20" s="535"/>
      <c r="VTD20" s="535"/>
      <c r="VTE20" s="535"/>
      <c r="VTF20" s="535"/>
      <c r="VTG20" s="535"/>
      <c r="VTH20" s="535"/>
      <c r="VTI20" s="535"/>
      <c r="VTJ20" s="535"/>
      <c r="VTK20" s="535"/>
      <c r="VTL20" s="535"/>
      <c r="VTM20" s="535"/>
      <c r="VTN20" s="535"/>
      <c r="VTO20" s="535"/>
      <c r="VTP20" s="535"/>
      <c r="VTQ20" s="535"/>
      <c r="VTR20" s="535"/>
      <c r="VTS20" s="535"/>
      <c r="VTT20" s="535"/>
      <c r="VTU20" s="535"/>
      <c r="VTV20" s="535"/>
      <c r="VTW20" s="535"/>
      <c r="VTX20" s="535"/>
      <c r="VTY20" s="535"/>
      <c r="VTZ20" s="535"/>
      <c r="VUA20" s="535"/>
      <c r="VUB20" s="535"/>
      <c r="VUC20" s="535"/>
      <c r="VUD20" s="535"/>
      <c r="VUE20" s="535"/>
      <c r="VUF20" s="535"/>
      <c r="VUG20" s="535"/>
      <c r="VUH20" s="535"/>
      <c r="VUI20" s="535"/>
      <c r="VUJ20" s="535"/>
      <c r="VUK20" s="535"/>
      <c r="VUL20" s="535"/>
      <c r="VUM20" s="535"/>
      <c r="VUN20" s="535"/>
      <c r="VUO20" s="535"/>
      <c r="VUP20" s="535"/>
      <c r="VUQ20" s="535"/>
      <c r="VUR20" s="535"/>
      <c r="VUS20" s="535"/>
      <c r="VUT20" s="535"/>
      <c r="VUU20" s="535"/>
      <c r="VUV20" s="535"/>
      <c r="VUW20" s="535"/>
      <c r="VUX20" s="535"/>
      <c r="VUY20" s="535"/>
      <c r="VUZ20" s="535"/>
      <c r="VVA20" s="535"/>
      <c r="VVB20" s="535"/>
      <c r="VVC20" s="535"/>
      <c r="VVD20" s="535"/>
      <c r="VVE20" s="535"/>
      <c r="VVF20" s="535"/>
      <c r="VVG20" s="535"/>
      <c r="VVH20" s="535"/>
      <c r="VVI20" s="535"/>
      <c r="VVJ20" s="535"/>
      <c r="VVK20" s="535"/>
      <c r="VVL20" s="535"/>
      <c r="VVM20" s="535"/>
      <c r="VVN20" s="535"/>
      <c r="VVO20" s="535"/>
      <c r="VVP20" s="535"/>
      <c r="VVQ20" s="535"/>
      <c r="VVR20" s="535"/>
      <c r="VVS20" s="535"/>
      <c r="VVT20" s="535"/>
      <c r="VVU20" s="535"/>
      <c r="VVV20" s="535"/>
      <c r="VVW20" s="535"/>
      <c r="VVX20" s="535"/>
      <c r="VVY20" s="535"/>
      <c r="VVZ20" s="535"/>
      <c r="VWA20" s="535"/>
      <c r="VWB20" s="535"/>
      <c r="VWC20" s="535"/>
      <c r="VWD20" s="535"/>
      <c r="VWE20" s="535"/>
      <c r="VWF20" s="535"/>
      <c r="VWG20" s="535"/>
      <c r="VWH20" s="535"/>
      <c r="VWI20" s="535"/>
      <c r="VWJ20" s="535"/>
      <c r="VWK20" s="535"/>
      <c r="VWL20" s="535"/>
      <c r="VWM20" s="535"/>
      <c r="VWN20" s="535"/>
      <c r="VWO20" s="535"/>
      <c r="VWP20" s="535"/>
      <c r="VWQ20" s="535"/>
      <c r="VWR20" s="535"/>
      <c r="VWS20" s="535"/>
      <c r="VWT20" s="535"/>
      <c r="VWU20" s="535"/>
      <c r="VWV20" s="535"/>
      <c r="VWW20" s="535"/>
      <c r="VWX20" s="535"/>
      <c r="VWY20" s="535"/>
      <c r="VWZ20" s="535"/>
      <c r="VXA20" s="535"/>
      <c r="VXB20" s="535"/>
      <c r="VXC20" s="535"/>
      <c r="VXD20" s="535"/>
      <c r="VXE20" s="535"/>
      <c r="VXF20" s="535"/>
      <c r="VXG20" s="535"/>
      <c r="VXH20" s="535"/>
      <c r="VXI20" s="535"/>
      <c r="VXJ20" s="535"/>
      <c r="VXK20" s="535"/>
      <c r="VXL20" s="535"/>
      <c r="VXM20" s="535"/>
      <c r="VXN20" s="535"/>
      <c r="VXO20" s="535"/>
      <c r="VXP20" s="535"/>
      <c r="VXQ20" s="535"/>
      <c r="VXR20" s="535"/>
      <c r="VXS20" s="535"/>
      <c r="VXT20" s="535"/>
      <c r="VXU20" s="535"/>
      <c r="VXV20" s="535"/>
      <c r="VXW20" s="535"/>
      <c r="VXX20" s="535"/>
      <c r="VXY20" s="535"/>
      <c r="VXZ20" s="535"/>
      <c r="VYA20" s="535"/>
      <c r="VYB20" s="535"/>
      <c r="VYC20" s="535"/>
      <c r="VYD20" s="535"/>
      <c r="VYE20" s="535"/>
      <c r="VYF20" s="535"/>
      <c r="VYG20" s="535"/>
      <c r="VYH20" s="535"/>
      <c r="VYI20" s="535"/>
      <c r="VYJ20" s="535"/>
      <c r="VYK20" s="535"/>
      <c r="VYL20" s="535"/>
      <c r="VYM20" s="535"/>
      <c r="VYN20" s="535"/>
      <c r="VYO20" s="535"/>
      <c r="VYP20" s="535"/>
      <c r="VYQ20" s="535"/>
      <c r="VYR20" s="535"/>
      <c r="VYS20" s="535"/>
      <c r="VYT20" s="535"/>
      <c r="VYU20" s="535"/>
      <c r="VYV20" s="535"/>
      <c r="VYW20" s="535"/>
      <c r="VYX20" s="535"/>
      <c r="VYY20" s="535"/>
      <c r="VYZ20" s="535"/>
      <c r="VZA20" s="535"/>
      <c r="VZB20" s="535"/>
      <c r="VZC20" s="535"/>
      <c r="VZD20" s="535"/>
      <c r="VZE20" s="535"/>
      <c r="VZF20" s="535"/>
      <c r="VZG20" s="535"/>
      <c r="VZH20" s="535"/>
      <c r="VZI20" s="535"/>
      <c r="VZJ20" s="535"/>
      <c r="VZK20" s="535"/>
      <c r="VZL20" s="535"/>
      <c r="VZM20" s="535"/>
      <c r="VZN20" s="535"/>
      <c r="VZO20" s="535"/>
      <c r="VZP20" s="535"/>
      <c r="VZQ20" s="535"/>
      <c r="VZR20" s="535"/>
      <c r="VZS20" s="535"/>
      <c r="VZT20" s="535"/>
      <c r="VZU20" s="535"/>
      <c r="VZV20" s="535"/>
      <c r="VZW20" s="535"/>
      <c r="VZX20" s="535"/>
      <c r="VZY20" s="535"/>
      <c r="VZZ20" s="535"/>
      <c r="WAA20" s="535"/>
      <c r="WAB20" s="535"/>
      <c r="WAC20" s="535"/>
      <c r="WAD20" s="535"/>
      <c r="WAE20" s="535"/>
      <c r="WAF20" s="535"/>
      <c r="WAG20" s="535"/>
      <c r="WAH20" s="535"/>
      <c r="WAI20" s="535"/>
      <c r="WAJ20" s="535"/>
      <c r="WAK20" s="535"/>
      <c r="WAL20" s="535"/>
      <c r="WAM20" s="535"/>
      <c r="WAN20" s="535"/>
      <c r="WAO20" s="535"/>
      <c r="WAP20" s="535"/>
      <c r="WAQ20" s="535"/>
      <c r="WAR20" s="535"/>
      <c r="WAS20" s="535"/>
      <c r="WAT20" s="535"/>
      <c r="WAU20" s="535"/>
      <c r="WAV20" s="535"/>
      <c r="WAW20" s="535"/>
      <c r="WAX20" s="535"/>
      <c r="WAY20" s="535"/>
      <c r="WAZ20" s="535"/>
      <c r="WBA20" s="535"/>
      <c r="WBB20" s="535"/>
      <c r="WBC20" s="535"/>
      <c r="WBD20" s="535"/>
      <c r="WBE20" s="535"/>
      <c r="WBF20" s="535"/>
      <c r="WBG20" s="535"/>
      <c r="WBH20" s="535"/>
      <c r="WBI20" s="535"/>
      <c r="WBJ20" s="535"/>
      <c r="WBK20" s="535"/>
      <c r="WBL20" s="535"/>
      <c r="WBM20" s="535"/>
      <c r="WBN20" s="535"/>
      <c r="WBO20" s="535"/>
      <c r="WBP20" s="535"/>
      <c r="WBQ20" s="535"/>
      <c r="WBR20" s="535"/>
      <c r="WBS20" s="535"/>
      <c r="WBT20" s="535"/>
      <c r="WBU20" s="535"/>
      <c r="WBV20" s="535"/>
      <c r="WBW20" s="535"/>
      <c r="WBX20" s="535"/>
      <c r="WBY20" s="535"/>
      <c r="WBZ20" s="535"/>
      <c r="WCA20" s="535"/>
      <c r="WCB20" s="535"/>
      <c r="WCC20" s="535"/>
      <c r="WCD20" s="535"/>
      <c r="WCE20" s="535"/>
      <c r="WCF20" s="535"/>
      <c r="WCG20" s="535"/>
      <c r="WCH20" s="535"/>
      <c r="WCI20" s="535"/>
      <c r="WCJ20" s="535"/>
      <c r="WCK20" s="535"/>
      <c r="WCL20" s="535"/>
      <c r="WCM20" s="535"/>
      <c r="WCN20" s="535"/>
      <c r="WCO20" s="535"/>
      <c r="WCP20" s="535"/>
      <c r="WCQ20" s="535"/>
      <c r="WCR20" s="535"/>
      <c r="WCS20" s="535"/>
      <c r="WCT20" s="535"/>
      <c r="WCU20" s="535"/>
      <c r="WCV20" s="535"/>
      <c r="WCW20" s="535"/>
      <c r="WCX20" s="535"/>
      <c r="WCY20" s="535"/>
      <c r="WCZ20" s="535"/>
      <c r="WDA20" s="535"/>
      <c r="WDB20" s="535"/>
      <c r="WDC20" s="535"/>
      <c r="WDD20" s="535"/>
      <c r="WDE20" s="535"/>
      <c r="WDF20" s="535"/>
      <c r="WDG20" s="535"/>
      <c r="WDH20" s="535"/>
      <c r="WDI20" s="535"/>
      <c r="WDJ20" s="535"/>
      <c r="WDK20" s="535"/>
      <c r="WDL20" s="535"/>
      <c r="WDM20" s="535"/>
      <c r="WDN20" s="535"/>
      <c r="WDO20" s="535"/>
      <c r="WDP20" s="535"/>
      <c r="WDQ20" s="535"/>
      <c r="WDR20" s="535"/>
      <c r="WDS20" s="535"/>
      <c r="WDT20" s="535"/>
      <c r="WDU20" s="535"/>
      <c r="WDV20" s="535"/>
      <c r="WDW20" s="535"/>
      <c r="WDX20" s="535"/>
      <c r="WDY20" s="535"/>
      <c r="WDZ20" s="535"/>
      <c r="WEA20" s="535"/>
      <c r="WEB20" s="535"/>
      <c r="WEC20" s="535"/>
      <c r="WED20" s="535"/>
      <c r="WEE20" s="535"/>
      <c r="WEF20" s="535"/>
      <c r="WEG20" s="535"/>
      <c r="WEH20" s="535"/>
      <c r="WEI20" s="535"/>
      <c r="WEJ20" s="535"/>
      <c r="WEK20" s="535"/>
      <c r="WEL20" s="535"/>
      <c r="WEM20" s="535"/>
      <c r="WEN20" s="535"/>
      <c r="WEO20" s="535"/>
      <c r="WEP20" s="535"/>
      <c r="WEQ20" s="535"/>
      <c r="WER20" s="535"/>
      <c r="WES20" s="535"/>
      <c r="WET20" s="535"/>
      <c r="WEU20" s="535"/>
      <c r="WEV20" s="535"/>
      <c r="WEW20" s="535"/>
      <c r="WEX20" s="535"/>
      <c r="WEY20" s="535"/>
      <c r="WEZ20" s="535"/>
      <c r="WFA20" s="535"/>
      <c r="WFB20" s="535"/>
      <c r="WFC20" s="535"/>
      <c r="WFD20" s="535"/>
      <c r="WFE20" s="535"/>
      <c r="WFF20" s="535"/>
      <c r="WFG20" s="535"/>
      <c r="WFH20" s="535"/>
      <c r="WFI20" s="535"/>
      <c r="WFJ20" s="535"/>
      <c r="WFK20" s="535"/>
      <c r="WFL20" s="535"/>
      <c r="WFM20" s="535"/>
      <c r="WFN20" s="535"/>
      <c r="WFO20" s="535"/>
      <c r="WFP20" s="535"/>
      <c r="WFQ20" s="535"/>
      <c r="WFR20" s="535"/>
      <c r="WFS20" s="535"/>
      <c r="WFT20" s="535"/>
      <c r="WFU20" s="535"/>
      <c r="WFV20" s="535"/>
      <c r="WFW20" s="535"/>
      <c r="WFX20" s="535"/>
      <c r="WFY20" s="535"/>
      <c r="WFZ20" s="535"/>
      <c r="WGA20" s="535"/>
      <c r="WGB20" s="535"/>
      <c r="WGC20" s="535"/>
      <c r="WGD20" s="535"/>
      <c r="WGE20" s="535"/>
      <c r="WGF20" s="535"/>
      <c r="WGG20" s="535"/>
      <c r="WGH20" s="535"/>
      <c r="WGI20" s="535"/>
      <c r="WGJ20" s="535"/>
      <c r="WGK20" s="535"/>
      <c r="WGL20" s="535"/>
      <c r="WGM20" s="535"/>
      <c r="WGN20" s="535"/>
      <c r="WGO20" s="535"/>
      <c r="WGP20" s="535"/>
      <c r="WGQ20" s="535"/>
      <c r="WGR20" s="535"/>
      <c r="WGS20" s="535"/>
      <c r="WGT20" s="535"/>
      <c r="WGU20" s="535"/>
      <c r="WGV20" s="535"/>
      <c r="WGW20" s="535"/>
      <c r="WGX20" s="535"/>
      <c r="WGY20" s="535"/>
      <c r="WGZ20" s="535"/>
      <c r="WHA20" s="535"/>
      <c r="WHB20" s="535"/>
      <c r="WHC20" s="535"/>
      <c r="WHD20" s="535"/>
      <c r="WHE20" s="535"/>
      <c r="WHF20" s="535"/>
      <c r="WHG20" s="535"/>
      <c r="WHH20" s="535"/>
      <c r="WHI20" s="535"/>
      <c r="WHJ20" s="535"/>
      <c r="WHK20" s="535"/>
      <c r="WHL20" s="535"/>
      <c r="WHM20" s="535"/>
      <c r="WHN20" s="535"/>
      <c r="WHO20" s="535"/>
      <c r="WHP20" s="535"/>
      <c r="WHQ20" s="535"/>
      <c r="WHR20" s="535"/>
      <c r="WHS20" s="535"/>
      <c r="WHT20" s="535"/>
      <c r="WHU20" s="535"/>
      <c r="WHV20" s="535"/>
      <c r="WHW20" s="535"/>
      <c r="WHX20" s="535"/>
      <c r="WHY20" s="535"/>
      <c r="WHZ20" s="535"/>
      <c r="WIA20" s="535"/>
      <c r="WIB20" s="535"/>
      <c r="WIC20" s="535"/>
      <c r="WID20" s="535"/>
      <c r="WIE20" s="535"/>
      <c r="WIF20" s="535"/>
      <c r="WIG20" s="535"/>
      <c r="WIH20" s="535"/>
      <c r="WII20" s="535"/>
      <c r="WIJ20" s="535"/>
      <c r="WIK20" s="535"/>
      <c r="WIL20" s="535"/>
      <c r="WIM20" s="535"/>
      <c r="WIN20" s="535"/>
      <c r="WIO20" s="535"/>
      <c r="WIP20" s="535"/>
      <c r="WIQ20" s="535"/>
      <c r="WIR20" s="535"/>
      <c r="WIS20" s="535"/>
      <c r="WIT20" s="535"/>
      <c r="WIU20" s="535"/>
      <c r="WIV20" s="535"/>
      <c r="WIW20" s="535"/>
      <c r="WIX20" s="535"/>
      <c r="WIY20" s="535"/>
      <c r="WIZ20" s="535"/>
      <c r="WJA20" s="535"/>
      <c r="WJB20" s="535"/>
      <c r="WJC20" s="535"/>
      <c r="WJD20" s="535"/>
      <c r="WJE20" s="535"/>
      <c r="WJF20" s="535"/>
      <c r="WJG20" s="535"/>
      <c r="WJH20" s="535"/>
      <c r="WJI20" s="535"/>
      <c r="WJJ20" s="535"/>
      <c r="WJK20" s="535"/>
      <c r="WJL20" s="535"/>
      <c r="WJM20" s="535"/>
      <c r="WJN20" s="535"/>
      <c r="WJO20" s="535"/>
      <c r="WJP20" s="535"/>
      <c r="WJQ20" s="535"/>
      <c r="WJR20" s="535"/>
      <c r="WJS20" s="535"/>
      <c r="WJT20" s="535"/>
      <c r="WJU20" s="535"/>
      <c r="WJV20" s="535"/>
      <c r="WJW20" s="535"/>
      <c r="WJX20" s="535"/>
      <c r="WJY20" s="535"/>
      <c r="WJZ20" s="535"/>
      <c r="WKA20" s="535"/>
      <c r="WKB20" s="535"/>
      <c r="WKC20" s="535"/>
      <c r="WKD20" s="535"/>
      <c r="WKE20" s="535"/>
      <c r="WKF20" s="535"/>
      <c r="WKG20" s="535"/>
      <c r="WKH20" s="535"/>
      <c r="WKI20" s="535"/>
      <c r="WKJ20" s="535"/>
      <c r="WKK20" s="535"/>
      <c r="WKL20" s="535"/>
      <c r="WKM20" s="535"/>
      <c r="WKN20" s="535"/>
      <c r="WKO20" s="535"/>
      <c r="WKP20" s="535"/>
      <c r="WKQ20" s="535"/>
      <c r="WKR20" s="535"/>
      <c r="WKS20" s="535"/>
      <c r="WKT20" s="535"/>
      <c r="WKU20" s="535"/>
      <c r="WKV20" s="535"/>
      <c r="WKW20" s="535"/>
      <c r="WKX20" s="535"/>
      <c r="WKY20" s="535"/>
      <c r="WKZ20" s="535"/>
      <c r="WLA20" s="535"/>
      <c r="WLB20" s="535"/>
      <c r="WLC20" s="535"/>
      <c r="WLD20" s="535"/>
      <c r="WLE20" s="535"/>
      <c r="WLF20" s="535"/>
      <c r="WLG20" s="535"/>
      <c r="WLH20" s="535"/>
      <c r="WLI20" s="535"/>
      <c r="WLJ20" s="535"/>
      <c r="WLK20" s="535"/>
      <c r="WLL20" s="535"/>
      <c r="WLM20" s="535"/>
      <c r="WLN20" s="535"/>
      <c r="WLO20" s="535"/>
      <c r="WLP20" s="535"/>
      <c r="WLQ20" s="535"/>
      <c r="WLR20" s="535"/>
      <c r="WLS20" s="535"/>
      <c r="WLT20" s="535"/>
      <c r="WLU20" s="535"/>
      <c r="WLV20" s="535"/>
      <c r="WLW20" s="535"/>
      <c r="WLX20" s="535"/>
      <c r="WLY20" s="535"/>
      <c r="WLZ20" s="535"/>
      <c r="WMA20" s="535"/>
      <c r="WMB20" s="535"/>
      <c r="WMC20" s="535"/>
      <c r="WMD20" s="535"/>
      <c r="WME20" s="535"/>
      <c r="WMF20" s="535"/>
      <c r="WMG20" s="535"/>
      <c r="WMH20" s="535"/>
      <c r="WMI20" s="535"/>
      <c r="WMJ20" s="535"/>
      <c r="WMK20" s="535"/>
      <c r="WML20" s="535"/>
      <c r="WMM20" s="535"/>
      <c r="WMN20" s="535"/>
      <c r="WMO20" s="535"/>
      <c r="WMP20" s="535"/>
      <c r="WMQ20" s="535"/>
      <c r="WMR20" s="535"/>
      <c r="WMS20" s="535"/>
      <c r="WMT20" s="535"/>
      <c r="WMU20" s="535"/>
      <c r="WMV20" s="535"/>
      <c r="WMW20" s="535"/>
      <c r="WMX20" s="535"/>
      <c r="WMY20" s="535"/>
      <c r="WMZ20" s="535"/>
      <c r="WNA20" s="535"/>
      <c r="WNB20" s="535"/>
      <c r="WNC20" s="535"/>
      <c r="WND20" s="535"/>
      <c r="WNE20" s="535"/>
      <c r="WNF20" s="535"/>
      <c r="WNG20" s="535"/>
      <c r="WNH20" s="535"/>
      <c r="WNI20" s="535"/>
      <c r="WNJ20" s="535"/>
      <c r="WNK20" s="535"/>
      <c r="WNL20" s="535"/>
      <c r="WNM20" s="535"/>
      <c r="WNN20" s="535"/>
      <c r="WNO20" s="535"/>
      <c r="WNP20" s="535"/>
      <c r="WNQ20" s="535"/>
      <c r="WNR20" s="535"/>
      <c r="WNS20" s="535"/>
      <c r="WNT20" s="535"/>
      <c r="WNU20" s="535"/>
      <c r="WNV20" s="535"/>
      <c r="WNW20" s="535"/>
      <c r="WNX20" s="535"/>
      <c r="WNY20" s="535"/>
      <c r="WNZ20" s="535"/>
      <c r="WOA20" s="535"/>
      <c r="WOB20" s="535"/>
      <c r="WOC20" s="535"/>
      <c r="WOD20" s="535"/>
      <c r="WOE20" s="535"/>
      <c r="WOF20" s="535"/>
      <c r="WOG20" s="535"/>
      <c r="WOH20" s="535"/>
      <c r="WOI20" s="535"/>
      <c r="WOJ20" s="535"/>
      <c r="WOK20" s="535"/>
      <c r="WOL20" s="535"/>
      <c r="WOM20" s="535"/>
      <c r="WON20" s="535"/>
      <c r="WOO20" s="535"/>
      <c r="WOP20" s="535"/>
      <c r="WOQ20" s="535"/>
      <c r="WOR20" s="535"/>
      <c r="WOS20" s="535"/>
      <c r="WOT20" s="535"/>
      <c r="WOU20" s="535"/>
      <c r="WOV20" s="535"/>
      <c r="WOW20" s="535"/>
      <c r="WOX20" s="535"/>
      <c r="WOY20" s="535"/>
      <c r="WOZ20" s="535"/>
      <c r="WPA20" s="535"/>
      <c r="WPB20" s="535"/>
      <c r="WPC20" s="535"/>
      <c r="WPD20" s="535"/>
      <c r="WPE20" s="535"/>
      <c r="WPF20" s="535"/>
      <c r="WPG20" s="535"/>
      <c r="WPH20" s="535"/>
      <c r="WPI20" s="535"/>
      <c r="WPJ20" s="535"/>
      <c r="WPK20" s="535"/>
      <c r="WPL20" s="535"/>
      <c r="WPM20" s="535"/>
      <c r="WPN20" s="535"/>
      <c r="WPO20" s="535"/>
      <c r="WPP20" s="535"/>
      <c r="WPQ20" s="535"/>
      <c r="WPR20" s="535"/>
      <c r="WPS20" s="535"/>
      <c r="WPT20" s="535"/>
      <c r="WPU20" s="535"/>
      <c r="WPV20" s="535"/>
      <c r="WPW20" s="535"/>
      <c r="WPX20" s="535"/>
      <c r="WPY20" s="535"/>
      <c r="WPZ20" s="535"/>
      <c r="WQA20" s="535"/>
      <c r="WQB20" s="535"/>
      <c r="WQC20" s="535"/>
      <c r="WQD20" s="535"/>
      <c r="WQE20" s="535"/>
      <c r="WQF20" s="535"/>
      <c r="WQG20" s="535"/>
      <c r="WQH20" s="535"/>
      <c r="WQI20" s="535"/>
      <c r="WQJ20" s="535"/>
      <c r="WQK20" s="535"/>
      <c r="WQL20" s="535"/>
      <c r="WQM20" s="535"/>
      <c r="WQN20" s="535"/>
      <c r="WQO20" s="535"/>
      <c r="WQP20" s="535"/>
      <c r="WQQ20" s="535"/>
      <c r="WQR20" s="535"/>
      <c r="WQS20" s="535"/>
      <c r="WQT20" s="535"/>
      <c r="WQU20" s="535"/>
      <c r="WQV20" s="535"/>
      <c r="WQW20" s="535"/>
      <c r="WQX20" s="535"/>
      <c r="WQY20" s="535"/>
      <c r="WQZ20" s="535"/>
      <c r="WRA20" s="535"/>
      <c r="WRB20" s="535"/>
      <c r="WRC20" s="535"/>
      <c r="WRD20" s="535"/>
      <c r="WRE20" s="535"/>
      <c r="WRF20" s="535"/>
      <c r="WRG20" s="535"/>
      <c r="WRH20" s="535"/>
      <c r="WRI20" s="535"/>
      <c r="WRJ20" s="535"/>
      <c r="WRK20" s="535"/>
      <c r="WRL20" s="535"/>
      <c r="WRM20" s="535"/>
      <c r="WRN20" s="535"/>
      <c r="WRO20" s="535"/>
      <c r="WRP20" s="535"/>
      <c r="WRQ20" s="535"/>
      <c r="WRR20" s="535"/>
      <c r="WRS20" s="535"/>
      <c r="WRT20" s="535"/>
      <c r="WRU20" s="535"/>
      <c r="WRV20" s="535"/>
      <c r="WRW20" s="535"/>
      <c r="WRX20" s="535"/>
      <c r="WRY20" s="535"/>
      <c r="WRZ20" s="535"/>
      <c r="WSA20" s="535"/>
      <c r="WSB20" s="535"/>
      <c r="WSC20" s="535"/>
      <c r="WSD20" s="535"/>
      <c r="WSE20" s="535"/>
      <c r="WSF20" s="535"/>
      <c r="WSG20" s="535"/>
      <c r="WSH20" s="535"/>
      <c r="WSI20" s="535"/>
      <c r="WSJ20" s="535"/>
      <c r="WSK20" s="535"/>
      <c r="WSL20" s="535"/>
      <c r="WSM20" s="535"/>
      <c r="WSN20" s="535"/>
      <c r="WSO20" s="535"/>
      <c r="WSP20" s="535"/>
      <c r="WSQ20" s="535"/>
      <c r="WSR20" s="535"/>
      <c r="WSS20" s="535"/>
      <c r="WST20" s="535"/>
      <c r="WSU20" s="535"/>
      <c r="WSV20" s="535"/>
      <c r="WSW20" s="535"/>
      <c r="WSX20" s="535"/>
      <c r="WSY20" s="535"/>
      <c r="WSZ20" s="535"/>
      <c r="WTA20" s="535"/>
      <c r="WTB20" s="535"/>
      <c r="WTC20" s="535"/>
      <c r="WTD20" s="535"/>
      <c r="WTE20" s="535"/>
      <c r="WTF20" s="535"/>
      <c r="WTG20" s="535"/>
      <c r="WTH20" s="535"/>
      <c r="WTI20" s="535"/>
      <c r="WTJ20" s="535"/>
      <c r="WTK20" s="535"/>
      <c r="WTL20" s="535"/>
      <c r="WTM20" s="535"/>
      <c r="WTN20" s="535"/>
      <c r="WTO20" s="535"/>
      <c r="WTP20" s="535"/>
      <c r="WTQ20" s="535"/>
      <c r="WTR20" s="535"/>
      <c r="WTS20" s="535"/>
      <c r="WTT20" s="535"/>
      <c r="WTU20" s="535"/>
      <c r="WTV20" s="535"/>
      <c r="WTW20" s="535"/>
      <c r="WTX20" s="535"/>
      <c r="WTY20" s="535"/>
      <c r="WTZ20" s="535"/>
      <c r="WUA20" s="535"/>
      <c r="WUB20" s="535"/>
      <c r="WUC20" s="535"/>
      <c r="WUD20" s="535"/>
      <c r="WUE20" s="535"/>
      <c r="WUF20" s="535"/>
      <c r="WUG20" s="535"/>
      <c r="WUH20" s="535"/>
      <c r="WUI20" s="535"/>
      <c r="WUJ20" s="535"/>
      <c r="WUK20" s="535"/>
      <c r="WUL20" s="535"/>
      <c r="WUM20" s="535"/>
      <c r="WUN20" s="535"/>
      <c r="WUO20" s="535"/>
      <c r="WUP20" s="535"/>
      <c r="WUQ20" s="535"/>
      <c r="WUR20" s="535"/>
      <c r="WUS20" s="535"/>
      <c r="WUT20" s="535"/>
      <c r="WUU20" s="535"/>
      <c r="WUV20" s="535"/>
      <c r="WUW20" s="535"/>
      <c r="WUX20" s="535"/>
      <c r="WUY20" s="535"/>
      <c r="WUZ20" s="535"/>
      <c r="WVA20" s="535"/>
      <c r="WVB20" s="535"/>
      <c r="WVC20" s="535"/>
      <c r="WVD20" s="535"/>
      <c r="WVE20" s="535"/>
      <c r="WVF20" s="535"/>
      <c r="WVG20" s="535"/>
      <c r="WVH20" s="535"/>
      <c r="WVI20" s="535"/>
      <c r="WVJ20" s="535"/>
      <c r="WVK20" s="535"/>
      <c r="WVL20" s="535"/>
      <c r="WVM20" s="535"/>
      <c r="WVN20" s="535"/>
      <c r="WVO20" s="535"/>
      <c r="WVP20" s="535"/>
      <c r="WVQ20" s="535"/>
      <c r="WVR20" s="535"/>
      <c r="WVS20" s="535"/>
      <c r="WVT20" s="535"/>
      <c r="WVU20" s="535"/>
      <c r="WVV20" s="535"/>
      <c r="WVW20" s="535"/>
      <c r="WVX20" s="535"/>
      <c r="WVY20" s="535"/>
      <c r="WVZ20" s="535"/>
      <c r="WWA20" s="535"/>
      <c r="WWB20" s="535"/>
      <c r="WWC20" s="535"/>
      <c r="WWD20" s="535"/>
      <c r="WWE20" s="535"/>
      <c r="WWF20" s="535"/>
    </row>
    <row r="21" spans="1:1031 12825:16152" ht="15.75" customHeight="1" x14ac:dyDescent="0.25">
      <c r="A21" s="1509"/>
      <c r="B21" s="535"/>
      <c r="C21" s="535"/>
      <c r="D21" s="535"/>
      <c r="E21" s="1524"/>
      <c r="F21" s="1526"/>
      <c r="G21" s="1526"/>
      <c r="H21" s="1526"/>
      <c r="I21" s="1526"/>
      <c r="J21" s="1526"/>
      <c r="K21" s="1526"/>
      <c r="L21" s="1526"/>
      <c r="M21" s="1522"/>
      <c r="N21" s="611"/>
      <c r="O21" s="611"/>
      <c r="P21" s="611"/>
      <c r="Q21" s="611"/>
      <c r="R21" s="611"/>
      <c r="S21" s="611"/>
      <c r="T21" s="611"/>
      <c r="U21" s="1523"/>
      <c r="V21" s="1523"/>
      <c r="W21" s="1524"/>
      <c r="X21" s="1509"/>
      <c r="Y21" s="1509"/>
      <c r="IX21" s="535"/>
      <c r="IY21" s="535"/>
      <c r="IZ21" s="535"/>
      <c r="JA21" s="535"/>
      <c r="JB21" s="535"/>
      <c r="JC21" s="535"/>
      <c r="JD21" s="535"/>
      <c r="JE21" s="535"/>
      <c r="JF21" s="535"/>
      <c r="JG21" s="535"/>
      <c r="JH21" s="535"/>
      <c r="JI21" s="535"/>
      <c r="JJ21" s="535"/>
      <c r="JK21" s="535"/>
      <c r="JL21" s="535"/>
      <c r="JM21" s="535"/>
      <c r="JN21" s="535"/>
      <c r="JO21" s="535"/>
      <c r="JP21" s="535"/>
      <c r="JQ21" s="535"/>
      <c r="JR21" s="535"/>
      <c r="JS21" s="535"/>
      <c r="JT21" s="535"/>
      <c r="JU21" s="535"/>
      <c r="JV21" s="535"/>
      <c r="JW21" s="535"/>
      <c r="JX21" s="535"/>
      <c r="JY21" s="535"/>
      <c r="JZ21" s="535"/>
      <c r="KA21" s="535"/>
      <c r="KB21" s="535"/>
      <c r="KC21" s="535"/>
      <c r="KD21" s="535"/>
      <c r="KE21" s="535"/>
      <c r="KF21" s="535"/>
      <c r="KG21" s="535"/>
      <c r="KH21" s="535"/>
      <c r="KI21" s="535"/>
      <c r="KJ21" s="535"/>
      <c r="KK21" s="535"/>
      <c r="KL21" s="535"/>
      <c r="KM21" s="535"/>
      <c r="KN21" s="535"/>
      <c r="KO21" s="535"/>
      <c r="KP21" s="535"/>
      <c r="KQ21" s="535"/>
      <c r="KR21" s="535"/>
      <c r="KS21" s="535"/>
      <c r="KT21" s="535"/>
      <c r="KU21" s="535"/>
      <c r="KV21" s="535"/>
      <c r="KW21" s="535"/>
      <c r="KX21" s="535"/>
      <c r="KY21" s="535"/>
      <c r="KZ21" s="535"/>
      <c r="LA21" s="535"/>
      <c r="LB21" s="535"/>
      <c r="LC21" s="535"/>
      <c r="LD21" s="535"/>
      <c r="LE21" s="535"/>
      <c r="LF21" s="535"/>
      <c r="LG21" s="535"/>
      <c r="LH21" s="535"/>
      <c r="LI21" s="535"/>
      <c r="LJ21" s="535"/>
      <c r="LK21" s="535"/>
      <c r="LL21" s="535"/>
      <c r="LM21" s="535"/>
      <c r="LN21" s="535"/>
      <c r="LO21" s="535"/>
      <c r="LP21" s="535"/>
      <c r="LQ21" s="535"/>
      <c r="LR21" s="535"/>
      <c r="LS21" s="535"/>
      <c r="LT21" s="535"/>
      <c r="LU21" s="535"/>
      <c r="LV21" s="535"/>
      <c r="LW21" s="535"/>
      <c r="LX21" s="535"/>
      <c r="LY21" s="535"/>
      <c r="LZ21" s="535"/>
      <c r="MA21" s="535"/>
      <c r="MB21" s="535"/>
      <c r="MC21" s="535"/>
      <c r="MD21" s="535"/>
      <c r="ME21" s="535"/>
      <c r="MF21" s="535"/>
      <c r="MG21" s="535"/>
      <c r="MH21" s="535"/>
      <c r="MI21" s="535"/>
      <c r="MJ21" s="535"/>
      <c r="MK21" s="535"/>
      <c r="ML21" s="535"/>
      <c r="MM21" s="535"/>
      <c r="MN21" s="535"/>
      <c r="MO21" s="535"/>
      <c r="MP21" s="535"/>
      <c r="MQ21" s="535"/>
      <c r="MR21" s="535"/>
      <c r="MS21" s="535"/>
      <c r="MT21" s="535"/>
      <c r="MU21" s="535"/>
      <c r="MV21" s="535"/>
      <c r="MW21" s="535"/>
      <c r="MX21" s="535"/>
      <c r="MY21" s="535"/>
      <c r="MZ21" s="535"/>
      <c r="NA21" s="535"/>
      <c r="NB21" s="535"/>
      <c r="NC21" s="535"/>
      <c r="ND21" s="535"/>
      <c r="NE21" s="535"/>
      <c r="NF21" s="535"/>
      <c r="NG21" s="535"/>
      <c r="NH21" s="535"/>
      <c r="NI21" s="535"/>
      <c r="NJ21" s="535"/>
      <c r="NK21" s="535"/>
      <c r="NL21" s="535"/>
      <c r="NM21" s="535"/>
      <c r="NN21" s="535"/>
      <c r="NO21" s="535"/>
      <c r="NP21" s="535"/>
      <c r="NQ21" s="535"/>
      <c r="NR21" s="535"/>
      <c r="NS21" s="535"/>
      <c r="NT21" s="535"/>
      <c r="NU21" s="535"/>
      <c r="NV21" s="535"/>
      <c r="NW21" s="535"/>
      <c r="NX21" s="535"/>
      <c r="NY21" s="535"/>
      <c r="NZ21" s="535"/>
      <c r="OA21" s="535"/>
      <c r="OB21" s="535"/>
      <c r="OC21" s="535"/>
      <c r="OD21" s="535"/>
      <c r="OE21" s="535"/>
      <c r="OF21" s="535"/>
      <c r="OG21" s="535"/>
      <c r="OH21" s="535"/>
      <c r="OI21" s="535"/>
      <c r="OJ21" s="535"/>
      <c r="OK21" s="535"/>
      <c r="OL21" s="535"/>
      <c r="OM21" s="535"/>
      <c r="ON21" s="535"/>
      <c r="OO21" s="535"/>
      <c r="OP21" s="535"/>
      <c r="OQ21" s="535"/>
      <c r="OR21" s="535"/>
      <c r="OS21" s="535"/>
      <c r="OT21" s="535"/>
      <c r="OU21" s="535"/>
      <c r="OV21" s="535"/>
      <c r="OW21" s="535"/>
      <c r="OX21" s="535"/>
      <c r="OY21" s="535"/>
      <c r="OZ21" s="535"/>
      <c r="PA21" s="535"/>
      <c r="PB21" s="535"/>
      <c r="PC21" s="535"/>
      <c r="PD21" s="535"/>
      <c r="PE21" s="535"/>
      <c r="PF21" s="535"/>
      <c r="PG21" s="535"/>
      <c r="PH21" s="535"/>
      <c r="PI21" s="535"/>
      <c r="PJ21" s="535"/>
      <c r="PK21" s="535"/>
      <c r="PL21" s="535"/>
      <c r="PM21" s="535"/>
      <c r="PN21" s="535"/>
      <c r="PO21" s="535"/>
      <c r="PP21" s="535"/>
      <c r="PQ21" s="535"/>
      <c r="PR21" s="535"/>
      <c r="PS21" s="535"/>
      <c r="PT21" s="535"/>
      <c r="PU21" s="535"/>
      <c r="PV21" s="535"/>
      <c r="PW21" s="535"/>
      <c r="PX21" s="535"/>
      <c r="PY21" s="535"/>
      <c r="PZ21" s="535"/>
      <c r="QA21" s="535"/>
      <c r="QB21" s="535"/>
      <c r="QC21" s="535"/>
      <c r="QD21" s="535"/>
      <c r="QE21" s="535"/>
      <c r="QF21" s="535"/>
      <c r="QG21" s="535"/>
      <c r="QH21" s="535"/>
      <c r="QI21" s="535"/>
      <c r="QJ21" s="535"/>
      <c r="QK21" s="535"/>
      <c r="QL21" s="535"/>
      <c r="QM21" s="535"/>
      <c r="QN21" s="535"/>
      <c r="QO21" s="535"/>
      <c r="QP21" s="535"/>
      <c r="QQ21" s="535"/>
      <c r="QR21" s="535"/>
      <c r="QS21" s="535"/>
      <c r="QT21" s="535"/>
      <c r="QU21" s="535"/>
      <c r="QV21" s="535"/>
      <c r="QW21" s="535"/>
      <c r="QX21" s="535"/>
      <c r="QY21" s="535"/>
      <c r="QZ21" s="535"/>
      <c r="RA21" s="535"/>
      <c r="RB21" s="535"/>
      <c r="RC21" s="535"/>
      <c r="RD21" s="535"/>
      <c r="RE21" s="535"/>
      <c r="RF21" s="535"/>
      <c r="RG21" s="535"/>
      <c r="RH21" s="535"/>
      <c r="RI21" s="535"/>
      <c r="RJ21" s="535"/>
      <c r="RK21" s="535"/>
      <c r="RL21" s="535"/>
      <c r="RM21" s="535"/>
      <c r="RN21" s="535"/>
      <c r="RO21" s="535"/>
      <c r="RP21" s="535"/>
      <c r="RQ21" s="535"/>
      <c r="RR21" s="535"/>
      <c r="RS21" s="535"/>
      <c r="RT21" s="535"/>
      <c r="RU21" s="535"/>
      <c r="RV21" s="535"/>
      <c r="RW21" s="535"/>
      <c r="RX21" s="535"/>
      <c r="RY21" s="535"/>
      <c r="RZ21" s="535"/>
      <c r="SA21" s="535"/>
      <c r="SB21" s="535"/>
      <c r="SC21" s="535"/>
      <c r="SD21" s="535"/>
      <c r="SE21" s="535"/>
      <c r="SF21" s="535"/>
      <c r="SG21" s="535"/>
      <c r="SH21" s="535"/>
      <c r="SI21" s="535"/>
      <c r="SJ21" s="535"/>
      <c r="SK21" s="535"/>
      <c r="SL21" s="535"/>
      <c r="SM21" s="535"/>
      <c r="SN21" s="535"/>
      <c r="SO21" s="535"/>
      <c r="SP21" s="535"/>
      <c r="SQ21" s="535"/>
      <c r="SR21" s="535"/>
      <c r="SS21" s="535"/>
      <c r="ST21" s="535"/>
      <c r="SU21" s="535"/>
      <c r="SV21" s="535"/>
      <c r="SW21" s="535"/>
      <c r="SX21" s="535"/>
      <c r="SY21" s="535"/>
      <c r="SZ21" s="535"/>
      <c r="TA21" s="535"/>
      <c r="TB21" s="535"/>
      <c r="TC21" s="535"/>
      <c r="TD21" s="535"/>
      <c r="TE21" s="535"/>
      <c r="TF21" s="535"/>
      <c r="TG21" s="535"/>
      <c r="TH21" s="535"/>
      <c r="TI21" s="535"/>
      <c r="TJ21" s="535"/>
      <c r="TK21" s="535"/>
      <c r="TL21" s="535"/>
      <c r="TM21" s="535"/>
      <c r="TN21" s="535"/>
      <c r="TO21" s="535"/>
      <c r="TP21" s="535"/>
      <c r="TQ21" s="535"/>
      <c r="TR21" s="535"/>
      <c r="TS21" s="535"/>
      <c r="TT21" s="535"/>
      <c r="TU21" s="535"/>
      <c r="TV21" s="535"/>
      <c r="TW21" s="535"/>
      <c r="TX21" s="535"/>
      <c r="TY21" s="535"/>
      <c r="TZ21" s="535"/>
      <c r="UA21" s="535"/>
      <c r="UB21" s="535"/>
      <c r="UC21" s="535"/>
      <c r="UD21" s="535"/>
      <c r="UE21" s="535"/>
      <c r="UF21" s="535"/>
      <c r="UG21" s="535"/>
      <c r="UH21" s="535"/>
      <c r="UI21" s="535"/>
      <c r="UJ21" s="535"/>
      <c r="UK21" s="535"/>
      <c r="UL21" s="535"/>
      <c r="UM21" s="535"/>
      <c r="UN21" s="535"/>
      <c r="UO21" s="535"/>
      <c r="UP21" s="535"/>
      <c r="UQ21" s="535"/>
      <c r="UR21" s="535"/>
      <c r="US21" s="535"/>
      <c r="UT21" s="535"/>
      <c r="UU21" s="535"/>
      <c r="UV21" s="535"/>
      <c r="UW21" s="535"/>
      <c r="UX21" s="535"/>
      <c r="UY21" s="535"/>
      <c r="UZ21" s="535"/>
      <c r="VA21" s="535"/>
      <c r="VB21" s="535"/>
      <c r="VC21" s="535"/>
      <c r="VD21" s="535"/>
      <c r="VE21" s="535"/>
      <c r="VF21" s="535"/>
      <c r="VG21" s="535"/>
      <c r="VH21" s="535"/>
      <c r="VI21" s="535"/>
      <c r="VJ21" s="535"/>
      <c r="VK21" s="535"/>
      <c r="VL21" s="535"/>
      <c r="VM21" s="535"/>
      <c r="VN21" s="535"/>
      <c r="VO21" s="535"/>
      <c r="VP21" s="535"/>
      <c r="VQ21" s="535"/>
      <c r="VR21" s="535"/>
      <c r="VS21" s="535"/>
      <c r="VT21" s="535"/>
      <c r="VU21" s="535"/>
      <c r="VV21" s="535"/>
      <c r="VW21" s="535"/>
      <c r="VX21" s="535"/>
      <c r="VY21" s="535"/>
      <c r="VZ21" s="535"/>
      <c r="WA21" s="535"/>
      <c r="WB21" s="535"/>
      <c r="WC21" s="535"/>
      <c r="WD21" s="535"/>
      <c r="WE21" s="535"/>
      <c r="WF21" s="535"/>
      <c r="WG21" s="535"/>
      <c r="WH21" s="535"/>
      <c r="WI21" s="535"/>
      <c r="WJ21" s="535"/>
      <c r="WK21" s="535"/>
      <c r="WL21" s="535"/>
      <c r="WM21" s="535"/>
      <c r="WN21" s="535"/>
      <c r="WO21" s="535"/>
      <c r="WP21" s="535"/>
      <c r="WQ21" s="535"/>
      <c r="WR21" s="535"/>
      <c r="WS21" s="535"/>
      <c r="WT21" s="535"/>
      <c r="WU21" s="535"/>
      <c r="WV21" s="535"/>
      <c r="WW21" s="535"/>
      <c r="WX21" s="535"/>
      <c r="WY21" s="535"/>
      <c r="WZ21" s="535"/>
      <c r="XA21" s="535"/>
      <c r="XB21" s="535"/>
      <c r="XC21" s="535"/>
      <c r="XD21" s="535"/>
      <c r="XE21" s="535"/>
      <c r="XF21" s="535"/>
      <c r="XG21" s="535"/>
      <c r="XH21" s="535"/>
      <c r="XI21" s="535"/>
      <c r="XJ21" s="535"/>
      <c r="XK21" s="535"/>
      <c r="XL21" s="535"/>
      <c r="XM21" s="535"/>
      <c r="XN21" s="535"/>
      <c r="XO21" s="535"/>
      <c r="XP21" s="535"/>
      <c r="XQ21" s="535"/>
      <c r="XR21" s="535"/>
      <c r="XS21" s="535"/>
      <c r="XT21" s="535"/>
      <c r="XU21" s="535"/>
      <c r="XV21" s="535"/>
      <c r="XW21" s="535"/>
      <c r="XX21" s="535"/>
      <c r="XY21" s="535"/>
      <c r="XZ21" s="535"/>
      <c r="YA21" s="535"/>
      <c r="YB21" s="535"/>
      <c r="YC21" s="535"/>
      <c r="YD21" s="535"/>
      <c r="YE21" s="535"/>
      <c r="YF21" s="535"/>
      <c r="YG21" s="535"/>
      <c r="YH21" s="535"/>
      <c r="YI21" s="535"/>
      <c r="YJ21" s="535"/>
      <c r="YK21" s="535"/>
      <c r="YL21" s="535"/>
      <c r="YM21" s="535"/>
      <c r="YN21" s="535"/>
      <c r="YO21" s="535"/>
      <c r="YP21" s="535"/>
      <c r="YQ21" s="535"/>
      <c r="YR21" s="535"/>
      <c r="YS21" s="535"/>
      <c r="YT21" s="535"/>
      <c r="YU21" s="535"/>
      <c r="YV21" s="535"/>
      <c r="YW21" s="535"/>
      <c r="YX21" s="535"/>
      <c r="YY21" s="535"/>
      <c r="YZ21" s="535"/>
      <c r="ZA21" s="535"/>
      <c r="ZB21" s="535"/>
      <c r="ZC21" s="535"/>
      <c r="ZD21" s="535"/>
      <c r="ZE21" s="535"/>
      <c r="ZF21" s="535"/>
      <c r="ZG21" s="535"/>
      <c r="ZH21" s="535"/>
      <c r="ZI21" s="535"/>
      <c r="ZJ21" s="535"/>
      <c r="ZK21" s="535"/>
      <c r="ZL21" s="535"/>
      <c r="ZM21" s="535"/>
      <c r="ZN21" s="535"/>
      <c r="ZO21" s="535"/>
      <c r="ZP21" s="535"/>
      <c r="ZQ21" s="535"/>
      <c r="ZR21" s="535"/>
      <c r="ZS21" s="535"/>
      <c r="ZT21" s="535"/>
      <c r="ZU21" s="535"/>
      <c r="ZV21" s="535"/>
      <c r="ZW21" s="535"/>
      <c r="ZX21" s="535"/>
      <c r="ZY21" s="535"/>
      <c r="ZZ21" s="535"/>
      <c r="AAA21" s="535"/>
      <c r="AAB21" s="535"/>
      <c r="AAC21" s="535"/>
      <c r="AAD21" s="535"/>
      <c r="AAE21" s="535"/>
      <c r="AAF21" s="535"/>
      <c r="AAG21" s="535"/>
      <c r="AAH21" s="535"/>
      <c r="AAI21" s="535"/>
      <c r="AAJ21" s="535"/>
      <c r="AAK21" s="535"/>
      <c r="AAL21" s="535"/>
      <c r="AAM21" s="535"/>
      <c r="AAN21" s="535"/>
      <c r="AAO21" s="535"/>
      <c r="AAP21" s="535"/>
      <c r="AAQ21" s="535"/>
      <c r="AAR21" s="535"/>
      <c r="AAS21" s="535"/>
      <c r="AAT21" s="535"/>
      <c r="AAU21" s="535"/>
      <c r="AAV21" s="535"/>
      <c r="AAW21" s="535"/>
      <c r="AAX21" s="535"/>
      <c r="AAY21" s="535"/>
      <c r="AAZ21" s="535"/>
      <c r="ABA21" s="535"/>
      <c r="ABB21" s="535"/>
      <c r="ABC21" s="535"/>
      <c r="ABD21" s="535"/>
      <c r="ABE21" s="535"/>
      <c r="ABF21" s="535"/>
      <c r="ABG21" s="535"/>
      <c r="ABH21" s="535"/>
      <c r="ABI21" s="535"/>
      <c r="ABJ21" s="535"/>
      <c r="ABK21" s="535"/>
      <c r="ABL21" s="535"/>
      <c r="ABM21" s="535"/>
      <c r="ABN21" s="535"/>
      <c r="ABO21" s="535"/>
      <c r="ABP21" s="535"/>
      <c r="ABQ21" s="535"/>
      <c r="ABR21" s="535"/>
      <c r="ABS21" s="535"/>
      <c r="ABT21" s="535"/>
      <c r="ABU21" s="535"/>
      <c r="ABV21" s="535"/>
      <c r="ABW21" s="535"/>
      <c r="ABX21" s="535"/>
      <c r="ABY21" s="535"/>
      <c r="ABZ21" s="535"/>
      <c r="ACA21" s="535"/>
      <c r="ACB21" s="535"/>
      <c r="ACC21" s="535"/>
      <c r="ACD21" s="535"/>
      <c r="ACE21" s="535"/>
      <c r="ACF21" s="535"/>
      <c r="ACG21" s="535"/>
      <c r="ACH21" s="535"/>
      <c r="ACI21" s="535"/>
      <c r="ACJ21" s="535"/>
      <c r="ACK21" s="535"/>
      <c r="ACL21" s="535"/>
      <c r="ACM21" s="535"/>
      <c r="ACN21" s="535"/>
      <c r="ACO21" s="535"/>
      <c r="ACP21" s="535"/>
      <c r="ACQ21" s="535"/>
      <c r="ACR21" s="535"/>
      <c r="ACS21" s="535"/>
      <c r="ACT21" s="535"/>
      <c r="ACU21" s="535"/>
      <c r="ACV21" s="535"/>
      <c r="ACW21" s="535"/>
      <c r="ACX21" s="535"/>
      <c r="ACY21" s="535"/>
      <c r="ACZ21" s="535"/>
      <c r="ADA21" s="535"/>
      <c r="ADB21" s="535"/>
      <c r="ADC21" s="535"/>
      <c r="RYG21" s="535"/>
      <c r="RYH21" s="535"/>
      <c r="RYI21" s="535"/>
      <c r="RYJ21" s="535"/>
      <c r="RYK21" s="535"/>
      <c r="RYL21" s="535"/>
      <c r="RYM21" s="535"/>
      <c r="RYN21" s="535"/>
      <c r="RYO21" s="535"/>
      <c r="RYP21" s="535"/>
      <c r="RYQ21" s="535"/>
      <c r="RYR21" s="535"/>
      <c r="RYS21" s="535"/>
      <c r="RYT21" s="535"/>
      <c r="RYU21" s="535"/>
      <c r="RYV21" s="535"/>
      <c r="RYW21" s="535"/>
      <c r="RYX21" s="535"/>
      <c r="RYY21" s="535"/>
      <c r="RYZ21" s="535"/>
      <c r="RZA21" s="535"/>
      <c r="RZB21" s="535"/>
      <c r="RZC21" s="535"/>
      <c r="RZD21" s="535"/>
      <c r="RZE21" s="535"/>
      <c r="RZF21" s="535"/>
      <c r="RZG21" s="535"/>
      <c r="RZH21" s="535"/>
      <c r="RZI21" s="535"/>
      <c r="RZJ21" s="535"/>
      <c r="RZK21" s="535"/>
      <c r="RZL21" s="535"/>
      <c r="RZM21" s="535"/>
      <c r="RZN21" s="535"/>
      <c r="RZO21" s="535"/>
      <c r="RZP21" s="535"/>
      <c r="RZQ21" s="535"/>
      <c r="RZR21" s="535"/>
      <c r="RZS21" s="535"/>
      <c r="RZT21" s="535"/>
      <c r="RZU21" s="535"/>
      <c r="RZV21" s="535"/>
      <c r="RZW21" s="535"/>
      <c r="RZX21" s="535"/>
      <c r="RZY21" s="535"/>
      <c r="RZZ21" s="535"/>
      <c r="SAA21" s="535"/>
      <c r="SAB21" s="535"/>
      <c r="SAC21" s="535"/>
      <c r="SAD21" s="535"/>
      <c r="SAE21" s="535"/>
      <c r="SAF21" s="535"/>
      <c r="SAG21" s="535"/>
      <c r="SAH21" s="535"/>
      <c r="SAI21" s="535"/>
      <c r="SAJ21" s="535"/>
      <c r="SAK21" s="535"/>
      <c r="SAL21" s="535"/>
      <c r="SAM21" s="535"/>
      <c r="SAN21" s="535"/>
      <c r="SAO21" s="535"/>
      <c r="SAP21" s="535"/>
      <c r="SAQ21" s="535"/>
      <c r="SAR21" s="535"/>
      <c r="SAS21" s="535"/>
      <c r="SAT21" s="535"/>
      <c r="SAU21" s="535"/>
      <c r="SAV21" s="535"/>
      <c r="SAW21" s="535"/>
      <c r="SAX21" s="535"/>
      <c r="SAY21" s="535"/>
      <c r="SAZ21" s="535"/>
      <c r="SBA21" s="535"/>
      <c r="SBB21" s="535"/>
      <c r="SBC21" s="535"/>
      <c r="SBD21" s="535"/>
      <c r="SBE21" s="535"/>
      <c r="SBF21" s="535"/>
      <c r="SBG21" s="535"/>
      <c r="SBH21" s="535"/>
      <c r="SBI21" s="535"/>
      <c r="SBJ21" s="535"/>
      <c r="SBK21" s="535"/>
      <c r="SBL21" s="535"/>
      <c r="SBM21" s="535"/>
      <c r="SBN21" s="535"/>
      <c r="SBO21" s="535"/>
      <c r="SBP21" s="535"/>
      <c r="SBQ21" s="535"/>
      <c r="SBR21" s="535"/>
      <c r="SBS21" s="535"/>
      <c r="SBT21" s="535"/>
      <c r="SBU21" s="535"/>
      <c r="SBV21" s="535"/>
      <c r="SBW21" s="535"/>
      <c r="SBX21" s="535"/>
      <c r="SBY21" s="535"/>
      <c r="SBZ21" s="535"/>
      <c r="SCA21" s="535"/>
      <c r="SCB21" s="535"/>
      <c r="SCC21" s="535"/>
      <c r="SCD21" s="535"/>
      <c r="SCE21" s="535"/>
      <c r="SCF21" s="535"/>
      <c r="SCG21" s="535"/>
      <c r="SCH21" s="535"/>
      <c r="SCI21" s="535"/>
      <c r="SCJ21" s="535"/>
      <c r="SCK21" s="535"/>
      <c r="SCL21" s="535"/>
      <c r="SCM21" s="535"/>
      <c r="SCN21" s="535"/>
      <c r="SCO21" s="535"/>
      <c r="SCP21" s="535"/>
      <c r="SCQ21" s="535"/>
      <c r="SCR21" s="535"/>
      <c r="SCS21" s="535"/>
      <c r="SCT21" s="535"/>
      <c r="SCU21" s="535"/>
      <c r="SCV21" s="535"/>
      <c r="SCW21" s="535"/>
      <c r="SCX21" s="535"/>
      <c r="SCY21" s="535"/>
      <c r="SCZ21" s="535"/>
      <c r="SDA21" s="535"/>
      <c r="SDB21" s="535"/>
      <c r="SDC21" s="535"/>
      <c r="SDD21" s="535"/>
      <c r="SDE21" s="535"/>
      <c r="SDF21" s="535"/>
      <c r="SDG21" s="535"/>
      <c r="SDH21" s="535"/>
      <c r="SDI21" s="535"/>
      <c r="SDJ21" s="535"/>
      <c r="SDK21" s="535"/>
      <c r="SDL21" s="535"/>
      <c r="SDM21" s="535"/>
      <c r="SDN21" s="535"/>
      <c r="SDO21" s="535"/>
      <c r="SDP21" s="535"/>
      <c r="SDQ21" s="535"/>
      <c r="SDR21" s="535"/>
      <c r="SDS21" s="535"/>
      <c r="SDT21" s="535"/>
      <c r="SDU21" s="535"/>
      <c r="SDV21" s="535"/>
      <c r="SDW21" s="535"/>
      <c r="SDX21" s="535"/>
      <c r="SDY21" s="535"/>
      <c r="SDZ21" s="535"/>
      <c r="SEA21" s="535"/>
      <c r="SEB21" s="535"/>
      <c r="SEC21" s="535"/>
      <c r="SED21" s="535"/>
      <c r="SEE21" s="535"/>
      <c r="SEF21" s="535"/>
      <c r="SEG21" s="535"/>
      <c r="SEH21" s="535"/>
      <c r="SEI21" s="535"/>
      <c r="SEJ21" s="535"/>
      <c r="SEK21" s="535"/>
      <c r="SEL21" s="535"/>
      <c r="SEM21" s="535"/>
      <c r="SEN21" s="535"/>
      <c r="SEO21" s="535"/>
      <c r="SEP21" s="535"/>
      <c r="SEQ21" s="535"/>
      <c r="SER21" s="535"/>
      <c r="SES21" s="535"/>
      <c r="SET21" s="535"/>
      <c r="SEU21" s="535"/>
      <c r="SEV21" s="535"/>
      <c r="SEW21" s="535"/>
      <c r="SEX21" s="535"/>
      <c r="SEY21" s="535"/>
      <c r="SEZ21" s="535"/>
      <c r="SFA21" s="535"/>
      <c r="SFB21" s="535"/>
      <c r="SFC21" s="535"/>
      <c r="SFD21" s="535"/>
      <c r="SFE21" s="535"/>
      <c r="SFF21" s="535"/>
      <c r="SFG21" s="535"/>
      <c r="SFH21" s="535"/>
      <c r="SFI21" s="535"/>
      <c r="SFJ21" s="535"/>
      <c r="SFK21" s="535"/>
      <c r="SFL21" s="535"/>
      <c r="SFM21" s="535"/>
      <c r="SFN21" s="535"/>
      <c r="SFO21" s="535"/>
      <c r="SFP21" s="535"/>
      <c r="SFQ21" s="535"/>
      <c r="SFR21" s="535"/>
      <c r="SFS21" s="535"/>
      <c r="SFT21" s="535"/>
      <c r="SFU21" s="535"/>
      <c r="SFV21" s="535"/>
      <c r="SFW21" s="535"/>
      <c r="SFX21" s="535"/>
      <c r="SFY21" s="535"/>
      <c r="SFZ21" s="535"/>
      <c r="SGA21" s="535"/>
      <c r="SGB21" s="535"/>
      <c r="SGC21" s="535"/>
      <c r="SGD21" s="535"/>
      <c r="SGE21" s="535"/>
      <c r="SGF21" s="535"/>
      <c r="SGG21" s="535"/>
      <c r="SGH21" s="535"/>
      <c r="SGI21" s="535"/>
      <c r="SGJ21" s="535"/>
      <c r="SGK21" s="535"/>
      <c r="SGL21" s="535"/>
      <c r="SGM21" s="535"/>
      <c r="SGN21" s="535"/>
      <c r="SGO21" s="535"/>
      <c r="SGP21" s="535"/>
      <c r="SGQ21" s="535"/>
      <c r="SGR21" s="535"/>
      <c r="SGS21" s="535"/>
      <c r="SGT21" s="535"/>
      <c r="SGU21" s="535"/>
      <c r="SGV21" s="535"/>
      <c r="SGW21" s="535"/>
      <c r="SGX21" s="535"/>
      <c r="SGY21" s="535"/>
      <c r="SGZ21" s="535"/>
      <c r="SHA21" s="535"/>
      <c r="SHB21" s="535"/>
      <c r="SHC21" s="535"/>
      <c r="SHD21" s="535"/>
      <c r="SHE21" s="535"/>
      <c r="SHF21" s="535"/>
      <c r="SHG21" s="535"/>
      <c r="SHH21" s="535"/>
      <c r="SHI21" s="535"/>
      <c r="SHJ21" s="535"/>
      <c r="SHK21" s="535"/>
      <c r="SHL21" s="535"/>
      <c r="SHM21" s="535"/>
      <c r="SHN21" s="535"/>
      <c r="SHO21" s="535"/>
      <c r="SHP21" s="535"/>
      <c r="SHQ21" s="535"/>
      <c r="SHR21" s="535"/>
      <c r="SHS21" s="535"/>
      <c r="SHT21" s="535"/>
      <c r="SHU21" s="535"/>
      <c r="SHV21" s="535"/>
      <c r="SHW21" s="535"/>
      <c r="SHX21" s="535"/>
      <c r="SHY21" s="535"/>
      <c r="SHZ21" s="535"/>
      <c r="SIA21" s="535"/>
      <c r="SIB21" s="535"/>
      <c r="SIC21" s="535"/>
      <c r="SID21" s="535"/>
      <c r="SIE21" s="535"/>
      <c r="SIF21" s="535"/>
      <c r="SIG21" s="535"/>
      <c r="SIH21" s="535"/>
      <c r="SII21" s="535"/>
      <c r="SIJ21" s="535"/>
      <c r="SIK21" s="535"/>
      <c r="SIL21" s="535"/>
      <c r="SIM21" s="535"/>
      <c r="SIN21" s="535"/>
      <c r="SIO21" s="535"/>
      <c r="SIP21" s="535"/>
      <c r="SIQ21" s="535"/>
      <c r="SIR21" s="535"/>
      <c r="SIS21" s="535"/>
      <c r="SIT21" s="535"/>
      <c r="SIU21" s="535"/>
      <c r="SIV21" s="535"/>
      <c r="SIW21" s="535"/>
      <c r="SIX21" s="535"/>
      <c r="SIY21" s="535"/>
      <c r="SIZ21" s="535"/>
      <c r="SJA21" s="535"/>
      <c r="SJB21" s="535"/>
      <c r="SJC21" s="535"/>
      <c r="SJD21" s="535"/>
      <c r="SJE21" s="535"/>
      <c r="SJF21" s="535"/>
      <c r="SJG21" s="535"/>
      <c r="SJH21" s="535"/>
      <c r="SJI21" s="535"/>
      <c r="SJJ21" s="535"/>
      <c r="SJK21" s="535"/>
      <c r="SJL21" s="535"/>
      <c r="SJM21" s="535"/>
      <c r="SJN21" s="535"/>
      <c r="SJO21" s="535"/>
      <c r="SJP21" s="535"/>
      <c r="SJQ21" s="535"/>
      <c r="SJR21" s="535"/>
      <c r="SJS21" s="535"/>
      <c r="SJT21" s="535"/>
      <c r="SJU21" s="535"/>
      <c r="SJV21" s="535"/>
      <c r="SJW21" s="535"/>
      <c r="SJX21" s="535"/>
      <c r="SJY21" s="535"/>
      <c r="SJZ21" s="535"/>
      <c r="SKA21" s="535"/>
      <c r="SKB21" s="535"/>
      <c r="SKC21" s="535"/>
      <c r="SKD21" s="535"/>
      <c r="SKE21" s="535"/>
      <c r="SKF21" s="535"/>
      <c r="SKG21" s="535"/>
      <c r="SKH21" s="535"/>
      <c r="SKI21" s="535"/>
      <c r="SKJ21" s="535"/>
      <c r="SKK21" s="535"/>
      <c r="SKL21" s="535"/>
      <c r="SKM21" s="535"/>
      <c r="SKN21" s="535"/>
      <c r="SKO21" s="535"/>
      <c r="SKP21" s="535"/>
      <c r="SKQ21" s="535"/>
      <c r="SKR21" s="535"/>
      <c r="SKS21" s="535"/>
      <c r="SKT21" s="535"/>
      <c r="SKU21" s="535"/>
      <c r="SKV21" s="535"/>
      <c r="SKW21" s="535"/>
      <c r="SKX21" s="535"/>
      <c r="SKY21" s="535"/>
      <c r="SKZ21" s="535"/>
      <c r="SLA21" s="535"/>
      <c r="SLB21" s="535"/>
      <c r="SLC21" s="535"/>
      <c r="SLD21" s="535"/>
      <c r="SLE21" s="535"/>
      <c r="SLF21" s="535"/>
      <c r="SLG21" s="535"/>
      <c r="SLH21" s="535"/>
      <c r="SLI21" s="535"/>
      <c r="SLJ21" s="535"/>
      <c r="SLK21" s="535"/>
      <c r="SLL21" s="535"/>
      <c r="SLM21" s="535"/>
      <c r="SLN21" s="535"/>
      <c r="SLO21" s="535"/>
      <c r="SLP21" s="535"/>
      <c r="SLQ21" s="535"/>
      <c r="SLR21" s="535"/>
      <c r="SLS21" s="535"/>
      <c r="SLT21" s="535"/>
      <c r="SLU21" s="535"/>
      <c r="SLV21" s="535"/>
      <c r="SLW21" s="535"/>
      <c r="SLX21" s="535"/>
      <c r="SLY21" s="535"/>
      <c r="SLZ21" s="535"/>
      <c r="SMA21" s="535"/>
      <c r="SMB21" s="535"/>
      <c r="SMC21" s="535"/>
      <c r="SMD21" s="535"/>
      <c r="SME21" s="535"/>
      <c r="SMF21" s="535"/>
      <c r="SMG21" s="535"/>
      <c r="SMH21" s="535"/>
      <c r="SMI21" s="535"/>
      <c r="SMJ21" s="535"/>
      <c r="SMK21" s="535"/>
      <c r="SML21" s="535"/>
      <c r="SMM21" s="535"/>
      <c r="SMN21" s="535"/>
      <c r="SMO21" s="535"/>
      <c r="SMP21" s="535"/>
      <c r="SMQ21" s="535"/>
      <c r="SMR21" s="535"/>
      <c r="SMS21" s="535"/>
      <c r="SMT21" s="535"/>
      <c r="SMU21" s="535"/>
      <c r="SMV21" s="535"/>
      <c r="SMW21" s="535"/>
      <c r="SMX21" s="535"/>
      <c r="SMY21" s="535"/>
      <c r="SMZ21" s="535"/>
      <c r="SNA21" s="535"/>
      <c r="SNB21" s="535"/>
      <c r="SNC21" s="535"/>
      <c r="SND21" s="535"/>
      <c r="SNE21" s="535"/>
      <c r="SNF21" s="535"/>
      <c r="SNG21" s="535"/>
      <c r="SNH21" s="535"/>
      <c r="SNI21" s="535"/>
      <c r="SNJ21" s="535"/>
      <c r="SNK21" s="535"/>
      <c r="SNL21" s="535"/>
      <c r="SNM21" s="535"/>
      <c r="SNN21" s="535"/>
      <c r="SNO21" s="535"/>
      <c r="SNP21" s="535"/>
      <c r="SNQ21" s="535"/>
      <c r="SNR21" s="535"/>
      <c r="SNS21" s="535"/>
      <c r="SNT21" s="535"/>
      <c r="SNU21" s="535"/>
      <c r="SNV21" s="535"/>
      <c r="SNW21" s="535"/>
      <c r="SNX21" s="535"/>
      <c r="SNY21" s="535"/>
      <c r="SNZ21" s="535"/>
      <c r="SOA21" s="535"/>
      <c r="SOB21" s="535"/>
      <c r="SOC21" s="535"/>
      <c r="SOD21" s="535"/>
      <c r="SOE21" s="535"/>
      <c r="SOF21" s="535"/>
      <c r="SOG21" s="535"/>
      <c r="SOH21" s="535"/>
      <c r="SOI21" s="535"/>
      <c r="SOJ21" s="535"/>
      <c r="SOK21" s="535"/>
      <c r="SOL21" s="535"/>
      <c r="SOM21" s="535"/>
      <c r="SON21" s="535"/>
      <c r="SOO21" s="535"/>
      <c r="SOP21" s="535"/>
      <c r="SOQ21" s="535"/>
      <c r="SOR21" s="535"/>
      <c r="SOS21" s="535"/>
      <c r="SOT21" s="535"/>
      <c r="SOU21" s="535"/>
      <c r="SOV21" s="535"/>
      <c r="SOW21" s="535"/>
      <c r="SOX21" s="535"/>
      <c r="SOY21" s="535"/>
      <c r="SOZ21" s="535"/>
      <c r="SPA21" s="535"/>
      <c r="SPB21" s="535"/>
      <c r="SPC21" s="535"/>
      <c r="SPD21" s="535"/>
      <c r="SPE21" s="535"/>
      <c r="SPF21" s="535"/>
      <c r="SPG21" s="535"/>
      <c r="SPH21" s="535"/>
      <c r="SPI21" s="535"/>
      <c r="SPJ21" s="535"/>
      <c r="SPK21" s="535"/>
      <c r="SPL21" s="535"/>
      <c r="SPM21" s="535"/>
      <c r="SPN21" s="535"/>
      <c r="SPO21" s="535"/>
      <c r="SPP21" s="535"/>
      <c r="SPQ21" s="535"/>
      <c r="SPR21" s="535"/>
      <c r="SPS21" s="535"/>
      <c r="SPT21" s="535"/>
      <c r="SPU21" s="535"/>
      <c r="SPV21" s="535"/>
      <c r="SPW21" s="535"/>
      <c r="SPX21" s="535"/>
      <c r="SPY21" s="535"/>
      <c r="SPZ21" s="535"/>
      <c r="SQA21" s="535"/>
      <c r="SQB21" s="535"/>
      <c r="SQC21" s="535"/>
      <c r="SQD21" s="535"/>
      <c r="SQE21" s="535"/>
      <c r="SQF21" s="535"/>
      <c r="SQG21" s="535"/>
      <c r="SQH21" s="535"/>
      <c r="SQI21" s="535"/>
      <c r="SQJ21" s="535"/>
      <c r="SQK21" s="535"/>
      <c r="SQL21" s="535"/>
      <c r="SQM21" s="535"/>
      <c r="SQN21" s="535"/>
      <c r="SQO21" s="535"/>
      <c r="SQP21" s="535"/>
      <c r="SQQ21" s="535"/>
      <c r="SQR21" s="535"/>
      <c r="SQS21" s="535"/>
      <c r="SQT21" s="535"/>
      <c r="SQU21" s="535"/>
      <c r="SQV21" s="535"/>
      <c r="SQW21" s="535"/>
      <c r="SQX21" s="535"/>
      <c r="SQY21" s="535"/>
      <c r="SQZ21" s="535"/>
      <c r="SRA21" s="535"/>
      <c r="SRB21" s="535"/>
      <c r="SRC21" s="535"/>
      <c r="SRD21" s="535"/>
      <c r="SRE21" s="535"/>
      <c r="SRF21" s="535"/>
      <c r="SRG21" s="535"/>
      <c r="SRH21" s="535"/>
      <c r="SRI21" s="535"/>
      <c r="SRJ21" s="535"/>
      <c r="SRK21" s="535"/>
      <c r="SRL21" s="535"/>
      <c r="SRM21" s="535"/>
      <c r="SRN21" s="535"/>
      <c r="SRO21" s="535"/>
      <c r="SRP21" s="535"/>
      <c r="SRQ21" s="535"/>
      <c r="SRR21" s="535"/>
      <c r="SRS21" s="535"/>
      <c r="SRT21" s="535"/>
      <c r="SRU21" s="535"/>
      <c r="SRV21" s="535"/>
      <c r="SRW21" s="535"/>
      <c r="SRX21" s="535"/>
      <c r="SRY21" s="535"/>
      <c r="SRZ21" s="535"/>
      <c r="SSA21" s="535"/>
      <c r="SSB21" s="535"/>
      <c r="SSC21" s="535"/>
      <c r="SSD21" s="535"/>
      <c r="SSE21" s="535"/>
      <c r="SSF21" s="535"/>
      <c r="SSG21" s="535"/>
      <c r="SSH21" s="535"/>
      <c r="SSI21" s="535"/>
      <c r="SSJ21" s="535"/>
      <c r="SSK21" s="535"/>
      <c r="SSL21" s="535"/>
      <c r="SSM21" s="535"/>
      <c r="SSN21" s="535"/>
      <c r="SSO21" s="535"/>
      <c r="SSP21" s="535"/>
      <c r="SSQ21" s="535"/>
      <c r="SSR21" s="535"/>
      <c r="SSS21" s="535"/>
      <c r="SST21" s="535"/>
      <c r="SSU21" s="535"/>
      <c r="SSV21" s="535"/>
      <c r="SSW21" s="535"/>
      <c r="SSX21" s="535"/>
      <c r="SSY21" s="535"/>
      <c r="SSZ21" s="535"/>
      <c r="STA21" s="535"/>
      <c r="STB21" s="535"/>
      <c r="STC21" s="535"/>
      <c r="STD21" s="535"/>
      <c r="STE21" s="535"/>
      <c r="STF21" s="535"/>
      <c r="STG21" s="535"/>
      <c r="STH21" s="535"/>
      <c r="STI21" s="535"/>
      <c r="STJ21" s="535"/>
      <c r="STK21" s="535"/>
      <c r="STL21" s="535"/>
      <c r="STM21" s="535"/>
      <c r="STN21" s="535"/>
      <c r="STO21" s="535"/>
      <c r="STP21" s="535"/>
      <c r="STQ21" s="535"/>
      <c r="STR21" s="535"/>
      <c r="STS21" s="535"/>
      <c r="STT21" s="535"/>
      <c r="STU21" s="535"/>
      <c r="STV21" s="535"/>
      <c r="STW21" s="535"/>
      <c r="STX21" s="535"/>
      <c r="STY21" s="535"/>
      <c r="STZ21" s="535"/>
      <c r="SUA21" s="535"/>
      <c r="SUB21" s="535"/>
      <c r="SUC21" s="535"/>
      <c r="SUD21" s="535"/>
      <c r="SUE21" s="535"/>
      <c r="SUF21" s="535"/>
      <c r="SUG21" s="535"/>
      <c r="SUH21" s="535"/>
      <c r="SUI21" s="535"/>
      <c r="SUJ21" s="535"/>
      <c r="SUK21" s="535"/>
      <c r="SUL21" s="535"/>
      <c r="SUM21" s="535"/>
      <c r="SUN21" s="535"/>
      <c r="SUO21" s="535"/>
      <c r="SUP21" s="535"/>
      <c r="SUQ21" s="535"/>
      <c r="SUR21" s="535"/>
      <c r="SUS21" s="535"/>
      <c r="SUT21" s="535"/>
      <c r="SUU21" s="535"/>
      <c r="SUV21" s="535"/>
      <c r="SUW21" s="535"/>
      <c r="SUX21" s="535"/>
      <c r="SUY21" s="535"/>
      <c r="SUZ21" s="535"/>
      <c r="SVA21" s="535"/>
      <c r="SVB21" s="535"/>
      <c r="SVC21" s="535"/>
      <c r="SVD21" s="535"/>
      <c r="SVE21" s="535"/>
      <c r="SVF21" s="535"/>
      <c r="SVG21" s="535"/>
      <c r="SVH21" s="535"/>
      <c r="SVI21" s="535"/>
      <c r="SVJ21" s="535"/>
      <c r="SVK21" s="535"/>
      <c r="SVL21" s="535"/>
      <c r="SVM21" s="535"/>
      <c r="SVN21" s="535"/>
      <c r="SVO21" s="535"/>
      <c r="SVP21" s="535"/>
      <c r="SVQ21" s="535"/>
      <c r="SVR21" s="535"/>
      <c r="SVS21" s="535"/>
      <c r="SVT21" s="535"/>
      <c r="SVU21" s="535"/>
      <c r="SVV21" s="535"/>
      <c r="SVW21" s="535"/>
      <c r="SVX21" s="535"/>
      <c r="SVY21" s="535"/>
      <c r="SVZ21" s="535"/>
      <c r="SWA21" s="535"/>
      <c r="SWB21" s="535"/>
      <c r="SWC21" s="535"/>
      <c r="SWD21" s="535"/>
      <c r="SWE21" s="535"/>
      <c r="SWF21" s="535"/>
      <c r="SWG21" s="535"/>
      <c r="SWH21" s="535"/>
      <c r="SWI21" s="535"/>
      <c r="SWJ21" s="535"/>
      <c r="SWK21" s="535"/>
      <c r="SWL21" s="535"/>
      <c r="SWM21" s="535"/>
      <c r="SWN21" s="535"/>
      <c r="SWO21" s="535"/>
      <c r="SWP21" s="535"/>
      <c r="SWQ21" s="535"/>
      <c r="SWR21" s="535"/>
      <c r="SWS21" s="535"/>
      <c r="SWT21" s="535"/>
      <c r="SWU21" s="535"/>
      <c r="SWV21" s="535"/>
      <c r="SWW21" s="535"/>
      <c r="SWX21" s="535"/>
      <c r="SWY21" s="535"/>
      <c r="SWZ21" s="535"/>
      <c r="SXA21" s="535"/>
      <c r="SXB21" s="535"/>
      <c r="SXC21" s="535"/>
      <c r="SXD21" s="535"/>
      <c r="SXE21" s="535"/>
      <c r="SXF21" s="535"/>
      <c r="SXG21" s="535"/>
      <c r="SXH21" s="535"/>
      <c r="SXI21" s="535"/>
      <c r="SXJ21" s="535"/>
      <c r="SXK21" s="535"/>
      <c r="SXL21" s="535"/>
      <c r="SXM21" s="535"/>
      <c r="SXN21" s="535"/>
      <c r="SXO21" s="535"/>
      <c r="SXP21" s="535"/>
      <c r="SXQ21" s="535"/>
      <c r="SXR21" s="535"/>
      <c r="SXS21" s="535"/>
      <c r="SXT21" s="535"/>
      <c r="SXU21" s="535"/>
      <c r="SXV21" s="535"/>
      <c r="SXW21" s="535"/>
      <c r="SXX21" s="535"/>
      <c r="SXY21" s="535"/>
      <c r="SXZ21" s="535"/>
      <c r="SYA21" s="535"/>
      <c r="SYB21" s="535"/>
      <c r="SYC21" s="535"/>
      <c r="SYD21" s="535"/>
      <c r="SYE21" s="535"/>
      <c r="SYF21" s="535"/>
      <c r="SYG21" s="535"/>
      <c r="SYH21" s="535"/>
      <c r="SYI21" s="535"/>
      <c r="SYJ21" s="535"/>
      <c r="SYK21" s="535"/>
      <c r="SYL21" s="535"/>
      <c r="SYM21" s="535"/>
      <c r="SYN21" s="535"/>
      <c r="SYO21" s="535"/>
      <c r="SYP21" s="535"/>
      <c r="SYQ21" s="535"/>
      <c r="SYR21" s="535"/>
      <c r="SYS21" s="535"/>
      <c r="SYT21" s="535"/>
      <c r="SYU21" s="535"/>
      <c r="SYV21" s="535"/>
      <c r="SYW21" s="535"/>
      <c r="SYX21" s="535"/>
      <c r="SYY21" s="535"/>
      <c r="SYZ21" s="535"/>
      <c r="SZA21" s="535"/>
      <c r="SZB21" s="535"/>
      <c r="SZC21" s="535"/>
      <c r="SZD21" s="535"/>
      <c r="SZE21" s="535"/>
      <c r="SZF21" s="535"/>
      <c r="SZG21" s="535"/>
      <c r="SZH21" s="535"/>
      <c r="SZI21" s="535"/>
      <c r="SZJ21" s="535"/>
      <c r="SZK21" s="535"/>
      <c r="SZL21" s="535"/>
      <c r="SZM21" s="535"/>
      <c r="SZN21" s="535"/>
      <c r="SZO21" s="535"/>
      <c r="SZP21" s="535"/>
      <c r="SZQ21" s="535"/>
      <c r="SZR21" s="535"/>
      <c r="SZS21" s="535"/>
      <c r="SZT21" s="535"/>
      <c r="SZU21" s="535"/>
      <c r="SZV21" s="535"/>
      <c r="SZW21" s="535"/>
      <c r="SZX21" s="535"/>
      <c r="SZY21" s="535"/>
      <c r="SZZ21" s="535"/>
      <c r="TAA21" s="535"/>
      <c r="TAB21" s="535"/>
      <c r="TAC21" s="535"/>
      <c r="TAD21" s="535"/>
      <c r="TAE21" s="535"/>
      <c r="TAF21" s="535"/>
      <c r="TAG21" s="535"/>
      <c r="TAH21" s="535"/>
      <c r="TAI21" s="535"/>
      <c r="TAJ21" s="535"/>
      <c r="TAK21" s="535"/>
      <c r="TAL21" s="535"/>
      <c r="TAM21" s="535"/>
      <c r="TAN21" s="535"/>
      <c r="TAO21" s="535"/>
      <c r="TAP21" s="535"/>
      <c r="TAQ21" s="535"/>
      <c r="TAR21" s="535"/>
      <c r="TAS21" s="535"/>
      <c r="TAT21" s="535"/>
      <c r="TAU21" s="535"/>
      <c r="TAV21" s="535"/>
      <c r="TAW21" s="535"/>
      <c r="TAX21" s="535"/>
      <c r="TAY21" s="535"/>
      <c r="TAZ21" s="535"/>
      <c r="TBA21" s="535"/>
      <c r="TBB21" s="535"/>
      <c r="TBC21" s="535"/>
      <c r="TBD21" s="535"/>
      <c r="TBE21" s="535"/>
      <c r="TBF21" s="535"/>
      <c r="TBG21" s="535"/>
      <c r="TBH21" s="535"/>
      <c r="TBI21" s="535"/>
      <c r="TBJ21" s="535"/>
      <c r="TBK21" s="535"/>
      <c r="TBL21" s="535"/>
      <c r="TBM21" s="535"/>
      <c r="TBN21" s="535"/>
      <c r="TBO21" s="535"/>
      <c r="TBP21" s="535"/>
      <c r="TBQ21" s="535"/>
      <c r="TBR21" s="535"/>
      <c r="TBS21" s="535"/>
      <c r="TBT21" s="535"/>
      <c r="TBU21" s="535"/>
      <c r="TBV21" s="535"/>
      <c r="TBW21" s="535"/>
      <c r="TBX21" s="535"/>
      <c r="TBY21" s="535"/>
      <c r="TBZ21" s="535"/>
      <c r="TCA21" s="535"/>
      <c r="TCB21" s="535"/>
      <c r="TCC21" s="535"/>
      <c r="TCD21" s="535"/>
      <c r="TCE21" s="535"/>
      <c r="TCF21" s="535"/>
      <c r="TCG21" s="535"/>
      <c r="TCH21" s="535"/>
      <c r="TCI21" s="535"/>
      <c r="TCJ21" s="535"/>
      <c r="TCK21" s="535"/>
      <c r="TCL21" s="535"/>
      <c r="TCM21" s="535"/>
      <c r="TCN21" s="535"/>
      <c r="TCO21" s="535"/>
      <c r="TCP21" s="535"/>
      <c r="TCQ21" s="535"/>
      <c r="TCR21" s="535"/>
      <c r="TCS21" s="535"/>
      <c r="TCT21" s="535"/>
      <c r="TCU21" s="535"/>
      <c r="TCV21" s="535"/>
      <c r="TCW21" s="535"/>
      <c r="TCX21" s="535"/>
      <c r="TCY21" s="535"/>
      <c r="TCZ21" s="535"/>
      <c r="TDA21" s="535"/>
      <c r="TDB21" s="535"/>
      <c r="TDC21" s="535"/>
      <c r="TDD21" s="535"/>
      <c r="TDE21" s="535"/>
      <c r="TDF21" s="535"/>
      <c r="TDG21" s="535"/>
      <c r="TDH21" s="535"/>
      <c r="TDI21" s="535"/>
      <c r="TDJ21" s="535"/>
      <c r="TDK21" s="535"/>
      <c r="TDL21" s="535"/>
      <c r="TDM21" s="535"/>
      <c r="TDN21" s="535"/>
      <c r="TDO21" s="535"/>
      <c r="TDP21" s="535"/>
      <c r="TDQ21" s="535"/>
      <c r="TDR21" s="535"/>
      <c r="TDS21" s="535"/>
      <c r="TDT21" s="535"/>
      <c r="TDU21" s="535"/>
      <c r="TDV21" s="535"/>
      <c r="TDW21" s="535"/>
      <c r="TDX21" s="535"/>
      <c r="TDY21" s="535"/>
      <c r="TDZ21" s="535"/>
      <c r="TEA21" s="535"/>
      <c r="TEB21" s="535"/>
      <c r="TEC21" s="535"/>
      <c r="TED21" s="535"/>
      <c r="TEE21" s="535"/>
      <c r="TEF21" s="535"/>
      <c r="TEG21" s="535"/>
      <c r="TEH21" s="535"/>
      <c r="TEI21" s="535"/>
      <c r="TEJ21" s="535"/>
      <c r="TEK21" s="535"/>
      <c r="TEL21" s="535"/>
      <c r="TEM21" s="535"/>
      <c r="TEN21" s="535"/>
      <c r="TEO21" s="535"/>
      <c r="TEP21" s="535"/>
      <c r="TEQ21" s="535"/>
      <c r="TER21" s="535"/>
      <c r="TES21" s="535"/>
      <c r="TET21" s="535"/>
      <c r="TEU21" s="535"/>
      <c r="TEV21" s="535"/>
      <c r="TEW21" s="535"/>
      <c r="TEX21" s="535"/>
      <c r="TEY21" s="535"/>
      <c r="TEZ21" s="535"/>
      <c r="TFA21" s="535"/>
      <c r="TFB21" s="535"/>
      <c r="TFC21" s="535"/>
      <c r="TFD21" s="535"/>
      <c r="TFE21" s="535"/>
      <c r="TFF21" s="535"/>
      <c r="TFG21" s="535"/>
      <c r="TFH21" s="535"/>
      <c r="TFI21" s="535"/>
      <c r="TFJ21" s="535"/>
      <c r="TFK21" s="535"/>
      <c r="TFL21" s="535"/>
      <c r="TFM21" s="535"/>
      <c r="TFN21" s="535"/>
      <c r="TFO21" s="535"/>
      <c r="TFP21" s="535"/>
      <c r="TFQ21" s="535"/>
      <c r="TFR21" s="535"/>
      <c r="TFS21" s="535"/>
      <c r="TFT21" s="535"/>
      <c r="TFU21" s="535"/>
      <c r="TFV21" s="535"/>
      <c r="TFW21" s="535"/>
      <c r="TFX21" s="535"/>
      <c r="TFY21" s="535"/>
      <c r="TFZ21" s="535"/>
      <c r="TGA21" s="535"/>
      <c r="TGB21" s="535"/>
      <c r="TGC21" s="535"/>
      <c r="TGD21" s="535"/>
      <c r="TGE21" s="535"/>
      <c r="TGF21" s="535"/>
      <c r="TGG21" s="535"/>
      <c r="TGH21" s="535"/>
      <c r="TGI21" s="535"/>
      <c r="TGJ21" s="535"/>
      <c r="TGK21" s="535"/>
      <c r="TGL21" s="535"/>
      <c r="TGM21" s="535"/>
      <c r="TGN21" s="535"/>
      <c r="TGO21" s="535"/>
      <c r="TGP21" s="535"/>
      <c r="TGQ21" s="535"/>
      <c r="TGR21" s="535"/>
      <c r="TGS21" s="535"/>
      <c r="TGT21" s="535"/>
      <c r="TGU21" s="535"/>
      <c r="TGV21" s="535"/>
      <c r="TGW21" s="535"/>
      <c r="TGX21" s="535"/>
      <c r="TGY21" s="535"/>
      <c r="TGZ21" s="535"/>
      <c r="THA21" s="535"/>
      <c r="THB21" s="535"/>
      <c r="THC21" s="535"/>
      <c r="THD21" s="535"/>
      <c r="THE21" s="535"/>
      <c r="THF21" s="535"/>
      <c r="THG21" s="535"/>
      <c r="THH21" s="535"/>
      <c r="THI21" s="535"/>
      <c r="THJ21" s="535"/>
      <c r="THK21" s="535"/>
      <c r="THL21" s="535"/>
      <c r="THM21" s="535"/>
      <c r="THN21" s="535"/>
      <c r="THO21" s="535"/>
      <c r="THP21" s="535"/>
      <c r="THQ21" s="535"/>
      <c r="THR21" s="535"/>
      <c r="THS21" s="535"/>
      <c r="THT21" s="535"/>
      <c r="THU21" s="535"/>
      <c r="THV21" s="535"/>
      <c r="THW21" s="535"/>
      <c r="THX21" s="535"/>
      <c r="THY21" s="535"/>
      <c r="THZ21" s="535"/>
      <c r="TIA21" s="535"/>
      <c r="TIB21" s="535"/>
      <c r="TIC21" s="535"/>
      <c r="TID21" s="535"/>
      <c r="TIE21" s="535"/>
      <c r="TIF21" s="535"/>
      <c r="TIG21" s="535"/>
      <c r="TIH21" s="535"/>
      <c r="TII21" s="535"/>
      <c r="TIJ21" s="535"/>
      <c r="TIK21" s="535"/>
      <c r="TIL21" s="535"/>
      <c r="TIM21" s="535"/>
      <c r="TIN21" s="535"/>
      <c r="TIO21" s="535"/>
      <c r="TIP21" s="535"/>
      <c r="TIQ21" s="535"/>
      <c r="TIR21" s="535"/>
      <c r="TIS21" s="535"/>
      <c r="TIT21" s="535"/>
      <c r="TIU21" s="535"/>
      <c r="TIV21" s="535"/>
      <c r="TIW21" s="535"/>
      <c r="TIX21" s="535"/>
      <c r="TIY21" s="535"/>
      <c r="TIZ21" s="535"/>
      <c r="TJA21" s="535"/>
      <c r="TJB21" s="535"/>
      <c r="TJC21" s="535"/>
      <c r="TJD21" s="535"/>
      <c r="TJE21" s="535"/>
      <c r="TJF21" s="535"/>
      <c r="TJG21" s="535"/>
      <c r="TJH21" s="535"/>
      <c r="TJI21" s="535"/>
      <c r="TJJ21" s="535"/>
      <c r="TJK21" s="535"/>
      <c r="TJL21" s="535"/>
      <c r="TJM21" s="535"/>
      <c r="TJN21" s="535"/>
      <c r="TJO21" s="535"/>
      <c r="TJP21" s="535"/>
      <c r="TJQ21" s="535"/>
      <c r="TJR21" s="535"/>
      <c r="TJS21" s="535"/>
      <c r="TJT21" s="535"/>
      <c r="TJU21" s="535"/>
      <c r="TJV21" s="535"/>
      <c r="TJW21" s="535"/>
      <c r="TJX21" s="535"/>
      <c r="TJY21" s="535"/>
      <c r="TJZ21" s="535"/>
      <c r="TKA21" s="535"/>
      <c r="TKB21" s="535"/>
      <c r="TKC21" s="535"/>
      <c r="TKD21" s="535"/>
      <c r="TKE21" s="535"/>
      <c r="TKF21" s="535"/>
      <c r="TKG21" s="535"/>
      <c r="TKH21" s="535"/>
      <c r="TKI21" s="535"/>
      <c r="TKJ21" s="535"/>
      <c r="TKK21" s="535"/>
      <c r="TKL21" s="535"/>
      <c r="TKM21" s="535"/>
      <c r="TKN21" s="535"/>
      <c r="TKO21" s="535"/>
      <c r="TKP21" s="535"/>
      <c r="TKQ21" s="535"/>
      <c r="TKR21" s="535"/>
      <c r="TKS21" s="535"/>
      <c r="TKT21" s="535"/>
      <c r="TKU21" s="535"/>
      <c r="TKV21" s="535"/>
      <c r="TKW21" s="535"/>
      <c r="TKX21" s="535"/>
      <c r="TKY21" s="535"/>
      <c r="TKZ21" s="535"/>
      <c r="TLA21" s="535"/>
      <c r="TLB21" s="535"/>
      <c r="TLC21" s="535"/>
      <c r="TLD21" s="535"/>
      <c r="TLE21" s="535"/>
      <c r="TLF21" s="535"/>
      <c r="TLG21" s="535"/>
      <c r="TLH21" s="535"/>
      <c r="TLI21" s="535"/>
      <c r="TLJ21" s="535"/>
      <c r="TLK21" s="535"/>
      <c r="TLL21" s="535"/>
      <c r="TLM21" s="535"/>
      <c r="TLN21" s="535"/>
      <c r="TLO21" s="535"/>
      <c r="TLP21" s="535"/>
      <c r="TLQ21" s="535"/>
      <c r="TLR21" s="535"/>
      <c r="TLS21" s="535"/>
      <c r="TLT21" s="535"/>
      <c r="TLU21" s="535"/>
      <c r="TLV21" s="535"/>
      <c r="TLW21" s="535"/>
      <c r="TLX21" s="535"/>
      <c r="TLY21" s="535"/>
      <c r="TLZ21" s="535"/>
      <c r="TMA21" s="535"/>
      <c r="TMB21" s="535"/>
      <c r="TMC21" s="535"/>
      <c r="TMD21" s="535"/>
      <c r="TME21" s="535"/>
      <c r="TMF21" s="535"/>
      <c r="TMG21" s="535"/>
      <c r="TMH21" s="535"/>
      <c r="TMI21" s="535"/>
      <c r="TMJ21" s="535"/>
      <c r="TMK21" s="535"/>
      <c r="TML21" s="535"/>
      <c r="TMM21" s="535"/>
      <c r="TMN21" s="535"/>
      <c r="TMO21" s="535"/>
      <c r="TMP21" s="535"/>
      <c r="TMQ21" s="535"/>
      <c r="TMR21" s="535"/>
      <c r="TMS21" s="535"/>
      <c r="TMT21" s="535"/>
      <c r="TMU21" s="535"/>
      <c r="TMV21" s="535"/>
      <c r="TMW21" s="535"/>
      <c r="TMX21" s="535"/>
      <c r="TMY21" s="535"/>
      <c r="TMZ21" s="535"/>
      <c r="TNA21" s="535"/>
      <c r="TNB21" s="535"/>
      <c r="TNC21" s="535"/>
      <c r="TND21" s="535"/>
      <c r="TNE21" s="535"/>
      <c r="TNF21" s="535"/>
      <c r="TNG21" s="535"/>
      <c r="TNH21" s="535"/>
      <c r="TNI21" s="535"/>
      <c r="TNJ21" s="535"/>
      <c r="TNK21" s="535"/>
      <c r="TNL21" s="535"/>
      <c r="TNM21" s="535"/>
      <c r="TNN21" s="535"/>
      <c r="TNO21" s="535"/>
      <c r="TNP21" s="535"/>
      <c r="TNQ21" s="535"/>
      <c r="TNR21" s="535"/>
      <c r="TNS21" s="535"/>
      <c r="TNT21" s="535"/>
      <c r="TNU21" s="535"/>
      <c r="TNV21" s="535"/>
      <c r="TNW21" s="535"/>
      <c r="TNX21" s="535"/>
      <c r="TNY21" s="535"/>
      <c r="TNZ21" s="535"/>
      <c r="TOA21" s="535"/>
      <c r="TOB21" s="535"/>
      <c r="TOC21" s="535"/>
      <c r="TOD21" s="535"/>
      <c r="TOE21" s="535"/>
      <c r="TOF21" s="535"/>
      <c r="TOG21" s="535"/>
      <c r="TOH21" s="535"/>
      <c r="TOI21" s="535"/>
      <c r="TOJ21" s="535"/>
      <c r="TOK21" s="535"/>
      <c r="TOL21" s="535"/>
      <c r="TOM21" s="535"/>
      <c r="TON21" s="535"/>
      <c r="TOO21" s="535"/>
      <c r="TOP21" s="535"/>
      <c r="TOQ21" s="535"/>
      <c r="TOR21" s="535"/>
      <c r="TOS21" s="535"/>
      <c r="TOT21" s="535"/>
      <c r="TOU21" s="535"/>
      <c r="TOV21" s="535"/>
      <c r="TOW21" s="535"/>
      <c r="TOX21" s="535"/>
      <c r="TOY21" s="535"/>
      <c r="TOZ21" s="535"/>
      <c r="TPA21" s="535"/>
      <c r="TPB21" s="535"/>
      <c r="TPC21" s="535"/>
      <c r="TPD21" s="535"/>
      <c r="TPE21" s="535"/>
      <c r="TPF21" s="535"/>
      <c r="TPG21" s="535"/>
      <c r="TPH21" s="535"/>
      <c r="TPI21" s="535"/>
      <c r="TPJ21" s="535"/>
      <c r="TPK21" s="535"/>
      <c r="TPL21" s="535"/>
      <c r="TPM21" s="535"/>
      <c r="TPN21" s="535"/>
      <c r="TPO21" s="535"/>
      <c r="TPP21" s="535"/>
      <c r="TPQ21" s="535"/>
      <c r="TPR21" s="535"/>
      <c r="TPS21" s="535"/>
      <c r="TPT21" s="535"/>
      <c r="TPU21" s="535"/>
      <c r="TPV21" s="535"/>
      <c r="TPW21" s="535"/>
      <c r="TPX21" s="535"/>
      <c r="TPY21" s="535"/>
      <c r="TPZ21" s="535"/>
      <c r="TQA21" s="535"/>
      <c r="TQB21" s="535"/>
      <c r="TQC21" s="535"/>
      <c r="TQD21" s="535"/>
      <c r="TQE21" s="535"/>
      <c r="TQF21" s="535"/>
      <c r="TQG21" s="535"/>
      <c r="TQH21" s="535"/>
      <c r="TQI21" s="535"/>
      <c r="TQJ21" s="535"/>
      <c r="TQK21" s="535"/>
      <c r="TQL21" s="535"/>
      <c r="TQM21" s="535"/>
      <c r="TQN21" s="535"/>
      <c r="TQO21" s="535"/>
      <c r="TQP21" s="535"/>
      <c r="TQQ21" s="535"/>
      <c r="TQR21" s="535"/>
      <c r="TQS21" s="535"/>
      <c r="TQT21" s="535"/>
      <c r="TQU21" s="535"/>
      <c r="TQV21" s="535"/>
      <c r="TQW21" s="535"/>
      <c r="TQX21" s="535"/>
      <c r="TQY21" s="535"/>
      <c r="TQZ21" s="535"/>
      <c r="TRA21" s="535"/>
      <c r="TRB21" s="535"/>
      <c r="TRC21" s="535"/>
      <c r="TRD21" s="535"/>
      <c r="TRE21" s="535"/>
      <c r="TRF21" s="535"/>
      <c r="TRG21" s="535"/>
      <c r="TRH21" s="535"/>
      <c r="TRI21" s="535"/>
      <c r="TRJ21" s="535"/>
      <c r="TRK21" s="535"/>
      <c r="TRL21" s="535"/>
      <c r="TRM21" s="535"/>
      <c r="TRN21" s="535"/>
      <c r="TRO21" s="535"/>
      <c r="TRP21" s="535"/>
      <c r="TRQ21" s="535"/>
      <c r="TRR21" s="535"/>
      <c r="TRS21" s="535"/>
      <c r="TRT21" s="535"/>
      <c r="TRU21" s="535"/>
      <c r="TRV21" s="535"/>
      <c r="TRW21" s="535"/>
      <c r="TRX21" s="535"/>
      <c r="TRY21" s="535"/>
      <c r="TRZ21" s="535"/>
      <c r="TSA21" s="535"/>
      <c r="TSB21" s="535"/>
      <c r="TSC21" s="535"/>
      <c r="TSD21" s="535"/>
      <c r="TSE21" s="535"/>
      <c r="TSF21" s="535"/>
      <c r="TSG21" s="535"/>
      <c r="TSH21" s="535"/>
      <c r="TSI21" s="535"/>
      <c r="TSJ21" s="535"/>
      <c r="TSK21" s="535"/>
      <c r="TSL21" s="535"/>
      <c r="TSM21" s="535"/>
      <c r="TSN21" s="535"/>
      <c r="TSO21" s="535"/>
      <c r="TSP21" s="535"/>
      <c r="TSQ21" s="535"/>
      <c r="TSR21" s="535"/>
      <c r="TSS21" s="535"/>
      <c r="TST21" s="535"/>
      <c r="TSU21" s="535"/>
      <c r="TSV21" s="535"/>
      <c r="TSW21" s="535"/>
      <c r="TSX21" s="535"/>
      <c r="TSY21" s="535"/>
      <c r="TSZ21" s="535"/>
      <c r="TTA21" s="535"/>
      <c r="TTB21" s="535"/>
      <c r="TTC21" s="535"/>
      <c r="TTD21" s="535"/>
      <c r="TTE21" s="535"/>
      <c r="TTF21" s="535"/>
      <c r="TTG21" s="535"/>
      <c r="TTH21" s="535"/>
      <c r="TTI21" s="535"/>
      <c r="TTJ21" s="535"/>
      <c r="TTK21" s="535"/>
      <c r="TTL21" s="535"/>
      <c r="TTM21" s="535"/>
      <c r="TTN21" s="535"/>
      <c r="TTO21" s="535"/>
      <c r="TTP21" s="535"/>
      <c r="TTQ21" s="535"/>
      <c r="TTR21" s="535"/>
      <c r="TTS21" s="535"/>
      <c r="TTT21" s="535"/>
      <c r="TTU21" s="535"/>
      <c r="TTV21" s="535"/>
      <c r="TTW21" s="535"/>
      <c r="TTX21" s="535"/>
      <c r="TTY21" s="535"/>
      <c r="TTZ21" s="535"/>
      <c r="TUA21" s="535"/>
      <c r="TUB21" s="535"/>
      <c r="TUC21" s="535"/>
      <c r="TUD21" s="535"/>
      <c r="TUE21" s="535"/>
      <c r="TUF21" s="535"/>
      <c r="TUG21" s="535"/>
      <c r="TUH21" s="535"/>
      <c r="TUI21" s="535"/>
      <c r="TUJ21" s="535"/>
      <c r="TUK21" s="535"/>
      <c r="TUL21" s="535"/>
      <c r="TUM21" s="535"/>
      <c r="TUN21" s="535"/>
      <c r="TUO21" s="535"/>
      <c r="TUP21" s="535"/>
      <c r="TUQ21" s="535"/>
      <c r="TUR21" s="535"/>
      <c r="TUS21" s="535"/>
      <c r="TUT21" s="535"/>
      <c r="TUU21" s="535"/>
      <c r="TUV21" s="535"/>
      <c r="TUW21" s="535"/>
      <c r="TUX21" s="535"/>
      <c r="TUY21" s="535"/>
      <c r="TUZ21" s="535"/>
      <c r="TVA21" s="535"/>
      <c r="TVB21" s="535"/>
      <c r="TVC21" s="535"/>
      <c r="TVD21" s="535"/>
      <c r="TVE21" s="535"/>
      <c r="TVF21" s="535"/>
      <c r="TVG21" s="535"/>
      <c r="TVH21" s="535"/>
      <c r="TVI21" s="535"/>
      <c r="TVJ21" s="535"/>
      <c r="TVK21" s="535"/>
      <c r="TVL21" s="535"/>
      <c r="TVM21" s="535"/>
      <c r="TVN21" s="535"/>
      <c r="TVO21" s="535"/>
      <c r="TVP21" s="535"/>
      <c r="TVQ21" s="535"/>
      <c r="TVR21" s="535"/>
      <c r="TVS21" s="535"/>
      <c r="TVT21" s="535"/>
      <c r="TVU21" s="535"/>
      <c r="TVV21" s="535"/>
      <c r="TVW21" s="535"/>
      <c r="TVX21" s="535"/>
      <c r="TVY21" s="535"/>
      <c r="TVZ21" s="535"/>
      <c r="TWA21" s="535"/>
      <c r="TWB21" s="535"/>
      <c r="TWC21" s="535"/>
      <c r="TWD21" s="535"/>
      <c r="TWE21" s="535"/>
      <c r="TWF21" s="535"/>
      <c r="TWG21" s="535"/>
      <c r="TWH21" s="535"/>
      <c r="TWI21" s="535"/>
      <c r="TWJ21" s="535"/>
      <c r="TWK21" s="535"/>
      <c r="TWL21" s="535"/>
      <c r="TWM21" s="535"/>
      <c r="TWN21" s="535"/>
      <c r="TWO21" s="535"/>
      <c r="TWP21" s="535"/>
      <c r="TWQ21" s="535"/>
      <c r="TWR21" s="535"/>
      <c r="TWS21" s="535"/>
      <c r="TWT21" s="535"/>
      <c r="TWU21" s="535"/>
      <c r="TWV21" s="535"/>
      <c r="TWW21" s="535"/>
      <c r="TWX21" s="535"/>
      <c r="TWY21" s="535"/>
      <c r="TWZ21" s="535"/>
      <c r="TXA21" s="535"/>
      <c r="TXB21" s="535"/>
      <c r="TXC21" s="535"/>
      <c r="TXD21" s="535"/>
      <c r="TXE21" s="535"/>
      <c r="TXF21" s="535"/>
      <c r="TXG21" s="535"/>
      <c r="TXH21" s="535"/>
      <c r="TXI21" s="535"/>
      <c r="TXJ21" s="535"/>
      <c r="TXK21" s="535"/>
      <c r="TXL21" s="535"/>
      <c r="TXM21" s="535"/>
      <c r="TXN21" s="535"/>
      <c r="TXO21" s="535"/>
      <c r="TXP21" s="535"/>
      <c r="TXQ21" s="535"/>
      <c r="TXR21" s="535"/>
      <c r="TXS21" s="535"/>
      <c r="TXT21" s="535"/>
      <c r="TXU21" s="535"/>
      <c r="TXV21" s="535"/>
      <c r="TXW21" s="535"/>
      <c r="TXX21" s="535"/>
      <c r="TXY21" s="535"/>
      <c r="TXZ21" s="535"/>
      <c r="TYA21" s="535"/>
      <c r="TYB21" s="535"/>
      <c r="TYC21" s="535"/>
      <c r="TYD21" s="535"/>
      <c r="TYE21" s="535"/>
      <c r="TYF21" s="535"/>
      <c r="TYG21" s="535"/>
      <c r="TYH21" s="535"/>
      <c r="TYI21" s="535"/>
      <c r="TYJ21" s="535"/>
      <c r="TYK21" s="535"/>
      <c r="TYL21" s="535"/>
      <c r="TYM21" s="535"/>
      <c r="TYN21" s="535"/>
      <c r="TYO21" s="535"/>
      <c r="TYP21" s="535"/>
      <c r="TYQ21" s="535"/>
      <c r="TYR21" s="535"/>
      <c r="TYS21" s="535"/>
      <c r="TYT21" s="535"/>
      <c r="TYU21" s="535"/>
      <c r="TYV21" s="535"/>
      <c r="TYW21" s="535"/>
      <c r="TYX21" s="535"/>
      <c r="TYY21" s="535"/>
      <c r="TYZ21" s="535"/>
      <c r="TZA21" s="535"/>
      <c r="TZB21" s="535"/>
      <c r="TZC21" s="535"/>
      <c r="TZD21" s="535"/>
      <c r="TZE21" s="535"/>
      <c r="TZF21" s="535"/>
      <c r="TZG21" s="535"/>
      <c r="TZH21" s="535"/>
      <c r="TZI21" s="535"/>
      <c r="TZJ21" s="535"/>
      <c r="TZK21" s="535"/>
      <c r="TZL21" s="535"/>
      <c r="TZM21" s="535"/>
      <c r="TZN21" s="535"/>
      <c r="TZO21" s="535"/>
      <c r="TZP21" s="535"/>
      <c r="TZQ21" s="535"/>
      <c r="TZR21" s="535"/>
      <c r="TZS21" s="535"/>
      <c r="TZT21" s="535"/>
      <c r="TZU21" s="535"/>
      <c r="TZV21" s="535"/>
      <c r="TZW21" s="535"/>
      <c r="TZX21" s="535"/>
      <c r="TZY21" s="535"/>
      <c r="TZZ21" s="535"/>
      <c r="UAA21" s="535"/>
      <c r="UAB21" s="535"/>
      <c r="UAC21" s="535"/>
      <c r="UAD21" s="535"/>
      <c r="UAE21" s="535"/>
      <c r="UAF21" s="535"/>
      <c r="UAG21" s="535"/>
      <c r="UAH21" s="535"/>
      <c r="UAI21" s="535"/>
      <c r="UAJ21" s="535"/>
      <c r="UAK21" s="535"/>
      <c r="UAL21" s="535"/>
      <c r="UAM21" s="535"/>
      <c r="UAN21" s="535"/>
      <c r="UAO21" s="535"/>
      <c r="UAP21" s="535"/>
      <c r="UAQ21" s="535"/>
      <c r="UAR21" s="535"/>
      <c r="UAS21" s="535"/>
      <c r="UAT21" s="535"/>
      <c r="UAU21" s="535"/>
      <c r="UAV21" s="535"/>
      <c r="UAW21" s="535"/>
      <c r="UAX21" s="535"/>
      <c r="UAY21" s="535"/>
      <c r="UAZ21" s="535"/>
      <c r="UBA21" s="535"/>
      <c r="UBB21" s="535"/>
      <c r="UBC21" s="535"/>
      <c r="UBD21" s="535"/>
      <c r="UBE21" s="535"/>
      <c r="UBF21" s="535"/>
      <c r="UBG21" s="535"/>
      <c r="UBH21" s="535"/>
      <c r="UBI21" s="535"/>
      <c r="UBJ21" s="535"/>
      <c r="UBK21" s="535"/>
      <c r="UBL21" s="535"/>
      <c r="UBM21" s="535"/>
      <c r="UBN21" s="535"/>
      <c r="UBO21" s="535"/>
      <c r="UBP21" s="535"/>
      <c r="UBQ21" s="535"/>
      <c r="UBR21" s="535"/>
      <c r="UBS21" s="535"/>
      <c r="UBT21" s="535"/>
      <c r="UBU21" s="535"/>
      <c r="UBV21" s="535"/>
      <c r="UBW21" s="535"/>
      <c r="UBX21" s="535"/>
      <c r="UBY21" s="535"/>
      <c r="UBZ21" s="535"/>
      <c r="UCA21" s="535"/>
      <c r="UCB21" s="535"/>
      <c r="UCC21" s="535"/>
      <c r="UCD21" s="535"/>
      <c r="UCE21" s="535"/>
      <c r="UCF21" s="535"/>
      <c r="UCG21" s="535"/>
      <c r="UCH21" s="535"/>
      <c r="UCI21" s="535"/>
      <c r="UCJ21" s="535"/>
      <c r="UCK21" s="535"/>
      <c r="UCL21" s="535"/>
      <c r="UCM21" s="535"/>
      <c r="UCN21" s="535"/>
      <c r="UCO21" s="535"/>
      <c r="UCP21" s="535"/>
      <c r="UCQ21" s="535"/>
      <c r="UCR21" s="535"/>
      <c r="UCS21" s="535"/>
      <c r="UCT21" s="535"/>
      <c r="UCU21" s="535"/>
      <c r="UCV21" s="535"/>
      <c r="UCW21" s="535"/>
      <c r="UCX21" s="535"/>
      <c r="UCY21" s="535"/>
      <c r="UCZ21" s="535"/>
      <c r="UDA21" s="535"/>
      <c r="UDB21" s="535"/>
      <c r="UDC21" s="535"/>
      <c r="UDD21" s="535"/>
      <c r="UDE21" s="535"/>
      <c r="UDF21" s="535"/>
      <c r="UDG21" s="535"/>
      <c r="UDH21" s="535"/>
      <c r="UDI21" s="535"/>
      <c r="UDJ21" s="535"/>
      <c r="UDK21" s="535"/>
      <c r="UDL21" s="535"/>
      <c r="UDM21" s="535"/>
      <c r="UDN21" s="535"/>
      <c r="UDO21" s="535"/>
      <c r="UDP21" s="535"/>
      <c r="UDQ21" s="535"/>
      <c r="UDR21" s="535"/>
      <c r="UDS21" s="535"/>
      <c r="UDT21" s="535"/>
      <c r="UDU21" s="535"/>
      <c r="UDV21" s="535"/>
      <c r="UDW21" s="535"/>
      <c r="UDX21" s="535"/>
      <c r="UDY21" s="535"/>
      <c r="UDZ21" s="535"/>
      <c r="UEA21" s="535"/>
      <c r="UEB21" s="535"/>
      <c r="UEC21" s="535"/>
      <c r="UED21" s="535"/>
      <c r="UEE21" s="535"/>
      <c r="UEF21" s="535"/>
      <c r="UEG21" s="535"/>
      <c r="UEH21" s="535"/>
      <c r="UEI21" s="535"/>
      <c r="UEJ21" s="535"/>
      <c r="UEK21" s="535"/>
      <c r="UEL21" s="535"/>
      <c r="UEM21" s="535"/>
      <c r="UEN21" s="535"/>
      <c r="UEO21" s="535"/>
      <c r="UEP21" s="535"/>
      <c r="UEQ21" s="535"/>
      <c r="UER21" s="535"/>
      <c r="UES21" s="535"/>
      <c r="UET21" s="535"/>
      <c r="UEU21" s="535"/>
      <c r="UEV21" s="535"/>
      <c r="UEW21" s="535"/>
      <c r="UEX21" s="535"/>
      <c r="UEY21" s="535"/>
      <c r="UEZ21" s="535"/>
      <c r="UFA21" s="535"/>
      <c r="UFB21" s="535"/>
      <c r="UFC21" s="535"/>
      <c r="UFD21" s="535"/>
      <c r="UFE21" s="535"/>
      <c r="UFF21" s="535"/>
      <c r="UFG21" s="535"/>
      <c r="UFH21" s="535"/>
      <c r="UFI21" s="535"/>
      <c r="UFJ21" s="535"/>
      <c r="UFK21" s="535"/>
      <c r="UFL21" s="535"/>
      <c r="UFM21" s="535"/>
      <c r="UFN21" s="535"/>
      <c r="UFO21" s="535"/>
      <c r="UFP21" s="535"/>
      <c r="UFQ21" s="535"/>
      <c r="UFR21" s="535"/>
      <c r="UFS21" s="535"/>
      <c r="UFT21" s="535"/>
      <c r="UFU21" s="535"/>
      <c r="UFV21" s="535"/>
      <c r="UFW21" s="535"/>
      <c r="UFX21" s="535"/>
      <c r="UFY21" s="535"/>
      <c r="UFZ21" s="535"/>
      <c r="UGA21" s="535"/>
      <c r="UGB21" s="535"/>
      <c r="UGC21" s="535"/>
      <c r="UGD21" s="535"/>
      <c r="UGE21" s="535"/>
      <c r="UGF21" s="535"/>
      <c r="UGG21" s="535"/>
      <c r="UGH21" s="535"/>
      <c r="UGI21" s="535"/>
      <c r="UGJ21" s="535"/>
      <c r="UGK21" s="535"/>
      <c r="UGL21" s="535"/>
      <c r="UGM21" s="535"/>
      <c r="UGN21" s="535"/>
      <c r="UGO21" s="535"/>
      <c r="UGP21" s="535"/>
      <c r="UGQ21" s="535"/>
      <c r="UGR21" s="535"/>
      <c r="UGS21" s="535"/>
      <c r="UGT21" s="535"/>
      <c r="UGU21" s="535"/>
      <c r="UGV21" s="535"/>
      <c r="UGW21" s="535"/>
      <c r="UGX21" s="535"/>
      <c r="UGY21" s="535"/>
      <c r="UGZ21" s="535"/>
      <c r="UHA21" s="535"/>
      <c r="UHB21" s="535"/>
      <c r="UHC21" s="535"/>
      <c r="UHD21" s="535"/>
      <c r="UHE21" s="535"/>
      <c r="UHF21" s="535"/>
      <c r="UHG21" s="535"/>
      <c r="UHH21" s="535"/>
      <c r="UHI21" s="535"/>
      <c r="UHJ21" s="535"/>
      <c r="UHK21" s="535"/>
      <c r="UHL21" s="535"/>
      <c r="UHM21" s="535"/>
      <c r="UHN21" s="535"/>
      <c r="UHO21" s="535"/>
      <c r="UHP21" s="535"/>
      <c r="UHQ21" s="535"/>
      <c r="UHR21" s="535"/>
      <c r="UHS21" s="535"/>
      <c r="UHT21" s="535"/>
      <c r="UHU21" s="535"/>
      <c r="UHV21" s="535"/>
      <c r="UHW21" s="535"/>
      <c r="UHX21" s="535"/>
      <c r="UHY21" s="535"/>
      <c r="UHZ21" s="535"/>
      <c r="UIA21" s="535"/>
      <c r="UIB21" s="535"/>
      <c r="UIC21" s="535"/>
      <c r="UID21" s="535"/>
      <c r="UIE21" s="535"/>
      <c r="UIF21" s="535"/>
      <c r="UIG21" s="535"/>
      <c r="UIH21" s="535"/>
      <c r="UII21" s="535"/>
      <c r="UIJ21" s="535"/>
      <c r="UIK21" s="535"/>
      <c r="UIL21" s="535"/>
      <c r="UIM21" s="535"/>
      <c r="UIN21" s="535"/>
      <c r="UIO21" s="535"/>
      <c r="UIP21" s="535"/>
      <c r="UIQ21" s="535"/>
      <c r="UIR21" s="535"/>
      <c r="UIS21" s="535"/>
      <c r="UIT21" s="535"/>
      <c r="UIU21" s="535"/>
      <c r="UIV21" s="535"/>
      <c r="UIW21" s="535"/>
      <c r="UIX21" s="535"/>
      <c r="UIY21" s="535"/>
      <c r="UIZ21" s="535"/>
      <c r="UJA21" s="535"/>
      <c r="UJB21" s="535"/>
      <c r="UJC21" s="535"/>
      <c r="UJD21" s="535"/>
      <c r="UJE21" s="535"/>
      <c r="UJF21" s="535"/>
      <c r="UJG21" s="535"/>
      <c r="UJH21" s="535"/>
      <c r="UJI21" s="535"/>
      <c r="UJJ21" s="535"/>
      <c r="UJK21" s="535"/>
      <c r="UJL21" s="535"/>
      <c r="UJM21" s="535"/>
      <c r="UJN21" s="535"/>
      <c r="UJO21" s="535"/>
      <c r="UJP21" s="535"/>
      <c r="UJQ21" s="535"/>
      <c r="UJR21" s="535"/>
      <c r="UJS21" s="535"/>
      <c r="UJT21" s="535"/>
      <c r="UJU21" s="535"/>
      <c r="UJV21" s="535"/>
      <c r="UJW21" s="535"/>
      <c r="UJX21" s="535"/>
      <c r="UJY21" s="535"/>
      <c r="UJZ21" s="535"/>
      <c r="UKA21" s="535"/>
      <c r="UKB21" s="535"/>
      <c r="UKC21" s="535"/>
      <c r="UKD21" s="535"/>
      <c r="UKE21" s="535"/>
      <c r="UKF21" s="535"/>
      <c r="UKG21" s="535"/>
      <c r="UKH21" s="535"/>
      <c r="UKI21" s="535"/>
      <c r="UKJ21" s="535"/>
      <c r="UKK21" s="535"/>
      <c r="UKL21" s="535"/>
      <c r="UKM21" s="535"/>
      <c r="UKN21" s="535"/>
      <c r="UKO21" s="535"/>
      <c r="UKP21" s="535"/>
      <c r="UKQ21" s="535"/>
      <c r="UKR21" s="535"/>
      <c r="UKS21" s="535"/>
      <c r="UKT21" s="535"/>
      <c r="UKU21" s="535"/>
      <c r="UKV21" s="535"/>
      <c r="UKW21" s="535"/>
      <c r="UKX21" s="535"/>
      <c r="UKY21" s="535"/>
      <c r="UKZ21" s="535"/>
      <c r="ULA21" s="535"/>
      <c r="ULB21" s="535"/>
      <c r="ULC21" s="535"/>
      <c r="ULD21" s="535"/>
      <c r="ULE21" s="535"/>
      <c r="ULF21" s="535"/>
      <c r="ULG21" s="535"/>
      <c r="ULH21" s="535"/>
      <c r="ULI21" s="535"/>
      <c r="ULJ21" s="535"/>
      <c r="ULK21" s="535"/>
      <c r="ULL21" s="535"/>
      <c r="ULM21" s="535"/>
      <c r="ULN21" s="535"/>
      <c r="ULO21" s="535"/>
      <c r="ULP21" s="535"/>
      <c r="ULQ21" s="535"/>
      <c r="ULR21" s="535"/>
      <c r="ULS21" s="535"/>
      <c r="ULT21" s="535"/>
      <c r="ULU21" s="535"/>
      <c r="ULV21" s="535"/>
      <c r="ULW21" s="535"/>
      <c r="ULX21" s="535"/>
      <c r="ULY21" s="535"/>
      <c r="ULZ21" s="535"/>
      <c r="UMA21" s="535"/>
      <c r="UMB21" s="535"/>
      <c r="UMC21" s="535"/>
      <c r="UMD21" s="535"/>
      <c r="UME21" s="535"/>
      <c r="UMF21" s="535"/>
      <c r="UMG21" s="535"/>
      <c r="UMH21" s="535"/>
      <c r="UMI21" s="535"/>
      <c r="UMJ21" s="535"/>
      <c r="UMK21" s="535"/>
      <c r="UML21" s="535"/>
      <c r="UMM21" s="535"/>
      <c r="UMN21" s="535"/>
      <c r="UMO21" s="535"/>
      <c r="UMP21" s="535"/>
      <c r="UMQ21" s="535"/>
      <c r="UMR21" s="535"/>
      <c r="UMS21" s="535"/>
      <c r="UMT21" s="535"/>
      <c r="UMU21" s="535"/>
      <c r="UMV21" s="535"/>
      <c r="UMW21" s="535"/>
      <c r="UMX21" s="535"/>
      <c r="UMY21" s="535"/>
      <c r="UMZ21" s="535"/>
      <c r="UNA21" s="535"/>
      <c r="UNB21" s="535"/>
      <c r="UNC21" s="535"/>
      <c r="UND21" s="535"/>
      <c r="UNE21" s="535"/>
      <c r="UNF21" s="535"/>
      <c r="UNG21" s="535"/>
      <c r="UNH21" s="535"/>
      <c r="UNI21" s="535"/>
      <c r="UNJ21" s="535"/>
      <c r="UNK21" s="535"/>
      <c r="UNL21" s="535"/>
      <c r="UNM21" s="535"/>
      <c r="UNN21" s="535"/>
      <c r="UNO21" s="535"/>
      <c r="UNP21" s="535"/>
      <c r="UNQ21" s="535"/>
      <c r="UNR21" s="535"/>
      <c r="UNS21" s="535"/>
      <c r="UNT21" s="535"/>
      <c r="UNU21" s="535"/>
      <c r="UNV21" s="535"/>
      <c r="UNW21" s="535"/>
      <c r="UNX21" s="535"/>
      <c r="UNY21" s="535"/>
      <c r="UNZ21" s="535"/>
      <c r="UOA21" s="535"/>
      <c r="UOB21" s="535"/>
      <c r="UOC21" s="535"/>
      <c r="UOD21" s="535"/>
      <c r="UOE21" s="535"/>
      <c r="UOF21" s="535"/>
      <c r="UOG21" s="535"/>
      <c r="UOH21" s="535"/>
      <c r="UOI21" s="535"/>
      <c r="UOJ21" s="535"/>
      <c r="UOK21" s="535"/>
      <c r="UOL21" s="535"/>
      <c r="UOM21" s="535"/>
      <c r="UON21" s="535"/>
      <c r="UOO21" s="535"/>
      <c r="UOP21" s="535"/>
      <c r="UOQ21" s="535"/>
      <c r="UOR21" s="535"/>
      <c r="UOS21" s="535"/>
      <c r="UOT21" s="535"/>
      <c r="UOU21" s="535"/>
      <c r="UOV21" s="535"/>
      <c r="UOW21" s="535"/>
      <c r="UOX21" s="535"/>
      <c r="UOY21" s="535"/>
      <c r="UOZ21" s="535"/>
      <c r="UPA21" s="535"/>
      <c r="UPB21" s="535"/>
      <c r="UPC21" s="535"/>
      <c r="UPD21" s="535"/>
      <c r="UPE21" s="535"/>
      <c r="UPF21" s="535"/>
      <c r="UPG21" s="535"/>
      <c r="UPH21" s="535"/>
      <c r="UPI21" s="535"/>
      <c r="UPJ21" s="535"/>
      <c r="UPK21" s="535"/>
      <c r="UPL21" s="535"/>
      <c r="UPM21" s="535"/>
      <c r="UPN21" s="535"/>
      <c r="UPO21" s="535"/>
      <c r="UPP21" s="535"/>
      <c r="UPQ21" s="535"/>
      <c r="UPR21" s="535"/>
      <c r="UPS21" s="535"/>
      <c r="UPT21" s="535"/>
      <c r="UPU21" s="535"/>
      <c r="UPV21" s="535"/>
      <c r="UPW21" s="535"/>
      <c r="UPX21" s="535"/>
      <c r="UPY21" s="535"/>
      <c r="UPZ21" s="535"/>
      <c r="UQA21" s="535"/>
      <c r="UQB21" s="535"/>
      <c r="UQC21" s="535"/>
      <c r="UQD21" s="535"/>
      <c r="UQE21" s="535"/>
      <c r="UQF21" s="535"/>
      <c r="UQG21" s="535"/>
      <c r="UQH21" s="535"/>
      <c r="UQI21" s="535"/>
      <c r="UQJ21" s="535"/>
      <c r="UQK21" s="535"/>
      <c r="UQL21" s="535"/>
      <c r="UQM21" s="535"/>
      <c r="UQN21" s="535"/>
      <c r="UQO21" s="535"/>
      <c r="UQP21" s="535"/>
      <c r="UQQ21" s="535"/>
      <c r="UQR21" s="535"/>
      <c r="UQS21" s="535"/>
      <c r="UQT21" s="535"/>
      <c r="UQU21" s="535"/>
      <c r="UQV21" s="535"/>
      <c r="UQW21" s="535"/>
      <c r="UQX21" s="535"/>
      <c r="UQY21" s="535"/>
      <c r="UQZ21" s="535"/>
      <c r="URA21" s="535"/>
      <c r="URB21" s="535"/>
      <c r="URC21" s="535"/>
      <c r="URD21" s="535"/>
      <c r="URE21" s="535"/>
      <c r="URF21" s="535"/>
      <c r="URG21" s="535"/>
      <c r="URH21" s="535"/>
      <c r="URI21" s="535"/>
      <c r="URJ21" s="535"/>
      <c r="URK21" s="535"/>
      <c r="URL21" s="535"/>
      <c r="URM21" s="535"/>
      <c r="URN21" s="535"/>
      <c r="URO21" s="535"/>
      <c r="URP21" s="535"/>
      <c r="URQ21" s="535"/>
      <c r="URR21" s="535"/>
      <c r="URS21" s="535"/>
      <c r="URT21" s="535"/>
      <c r="URU21" s="535"/>
      <c r="URV21" s="535"/>
      <c r="URW21" s="535"/>
      <c r="URX21" s="535"/>
      <c r="URY21" s="535"/>
      <c r="URZ21" s="535"/>
      <c r="USA21" s="535"/>
      <c r="USB21" s="535"/>
      <c r="USC21" s="535"/>
      <c r="USD21" s="535"/>
      <c r="USE21" s="535"/>
      <c r="USF21" s="535"/>
      <c r="USG21" s="535"/>
      <c r="USH21" s="535"/>
      <c r="USI21" s="535"/>
      <c r="USJ21" s="535"/>
      <c r="USK21" s="535"/>
      <c r="USL21" s="535"/>
      <c r="USM21" s="535"/>
      <c r="USN21" s="535"/>
      <c r="USO21" s="535"/>
      <c r="USP21" s="535"/>
      <c r="USQ21" s="535"/>
      <c r="USR21" s="535"/>
      <c r="USS21" s="535"/>
      <c r="UST21" s="535"/>
      <c r="USU21" s="535"/>
      <c r="USV21" s="535"/>
      <c r="USW21" s="535"/>
      <c r="USX21" s="535"/>
      <c r="USY21" s="535"/>
      <c r="USZ21" s="535"/>
      <c r="UTA21" s="535"/>
      <c r="UTB21" s="535"/>
      <c r="UTC21" s="535"/>
      <c r="UTD21" s="535"/>
      <c r="UTE21" s="535"/>
      <c r="UTF21" s="535"/>
      <c r="UTG21" s="535"/>
      <c r="UTH21" s="535"/>
      <c r="UTI21" s="535"/>
      <c r="UTJ21" s="535"/>
      <c r="UTK21" s="535"/>
      <c r="UTL21" s="535"/>
      <c r="UTM21" s="535"/>
      <c r="UTN21" s="535"/>
      <c r="UTO21" s="535"/>
      <c r="UTP21" s="535"/>
      <c r="UTQ21" s="535"/>
      <c r="UTR21" s="535"/>
      <c r="UTS21" s="535"/>
      <c r="UTT21" s="535"/>
      <c r="UTU21" s="535"/>
      <c r="UTV21" s="535"/>
      <c r="UTW21" s="535"/>
      <c r="UTX21" s="535"/>
      <c r="UTY21" s="535"/>
      <c r="UTZ21" s="535"/>
      <c r="UUA21" s="535"/>
      <c r="UUB21" s="535"/>
      <c r="UUC21" s="535"/>
      <c r="UUD21" s="535"/>
      <c r="UUE21" s="535"/>
      <c r="UUF21" s="535"/>
      <c r="UUG21" s="535"/>
      <c r="UUH21" s="535"/>
      <c r="UUI21" s="535"/>
      <c r="UUJ21" s="535"/>
      <c r="UUK21" s="535"/>
      <c r="UUL21" s="535"/>
      <c r="UUM21" s="535"/>
      <c r="UUN21" s="535"/>
      <c r="UUO21" s="535"/>
      <c r="UUP21" s="535"/>
      <c r="UUQ21" s="535"/>
      <c r="UUR21" s="535"/>
      <c r="UUS21" s="535"/>
      <c r="UUT21" s="535"/>
      <c r="UUU21" s="535"/>
      <c r="UUV21" s="535"/>
      <c r="UUW21" s="535"/>
      <c r="UUX21" s="535"/>
      <c r="UUY21" s="535"/>
      <c r="UUZ21" s="535"/>
      <c r="UVA21" s="535"/>
      <c r="UVB21" s="535"/>
      <c r="UVC21" s="535"/>
      <c r="UVD21" s="535"/>
      <c r="UVE21" s="535"/>
      <c r="UVF21" s="535"/>
      <c r="UVG21" s="535"/>
      <c r="UVH21" s="535"/>
      <c r="UVI21" s="535"/>
      <c r="UVJ21" s="535"/>
      <c r="UVK21" s="535"/>
      <c r="UVL21" s="535"/>
      <c r="UVM21" s="535"/>
      <c r="UVN21" s="535"/>
      <c r="UVO21" s="535"/>
      <c r="UVP21" s="535"/>
      <c r="UVQ21" s="535"/>
      <c r="UVR21" s="535"/>
      <c r="UVS21" s="535"/>
      <c r="UVT21" s="535"/>
      <c r="UVU21" s="535"/>
      <c r="UVV21" s="535"/>
      <c r="UVW21" s="535"/>
      <c r="UVX21" s="535"/>
      <c r="UVY21" s="535"/>
      <c r="UVZ21" s="535"/>
      <c r="UWA21" s="535"/>
      <c r="UWB21" s="535"/>
      <c r="UWC21" s="535"/>
      <c r="UWD21" s="535"/>
      <c r="UWE21" s="535"/>
      <c r="UWF21" s="535"/>
      <c r="UWG21" s="535"/>
      <c r="UWH21" s="535"/>
      <c r="UWI21" s="535"/>
      <c r="UWJ21" s="535"/>
      <c r="UWK21" s="535"/>
      <c r="UWL21" s="535"/>
      <c r="UWM21" s="535"/>
      <c r="UWN21" s="535"/>
      <c r="UWO21" s="535"/>
      <c r="UWP21" s="535"/>
      <c r="UWQ21" s="535"/>
      <c r="UWR21" s="535"/>
      <c r="UWS21" s="535"/>
      <c r="UWT21" s="535"/>
      <c r="UWU21" s="535"/>
      <c r="UWV21" s="535"/>
      <c r="UWW21" s="535"/>
      <c r="UWX21" s="535"/>
      <c r="UWY21" s="535"/>
      <c r="UWZ21" s="535"/>
      <c r="UXA21" s="535"/>
      <c r="UXB21" s="535"/>
      <c r="UXC21" s="535"/>
      <c r="UXD21" s="535"/>
      <c r="UXE21" s="535"/>
      <c r="UXF21" s="535"/>
      <c r="UXG21" s="535"/>
      <c r="UXH21" s="535"/>
      <c r="UXI21" s="535"/>
      <c r="UXJ21" s="535"/>
      <c r="UXK21" s="535"/>
      <c r="UXL21" s="535"/>
      <c r="UXM21" s="535"/>
      <c r="UXN21" s="535"/>
      <c r="UXO21" s="535"/>
      <c r="UXP21" s="535"/>
      <c r="UXQ21" s="535"/>
      <c r="UXR21" s="535"/>
      <c r="UXS21" s="535"/>
      <c r="UXT21" s="535"/>
      <c r="UXU21" s="535"/>
      <c r="UXV21" s="535"/>
      <c r="UXW21" s="535"/>
      <c r="UXX21" s="535"/>
      <c r="UXY21" s="535"/>
      <c r="UXZ21" s="535"/>
      <c r="UYA21" s="535"/>
      <c r="UYB21" s="535"/>
      <c r="UYC21" s="535"/>
      <c r="UYD21" s="535"/>
      <c r="UYE21" s="535"/>
      <c r="UYF21" s="535"/>
      <c r="UYG21" s="535"/>
      <c r="UYH21" s="535"/>
      <c r="UYI21" s="535"/>
      <c r="UYJ21" s="535"/>
      <c r="UYK21" s="535"/>
      <c r="UYL21" s="535"/>
      <c r="UYM21" s="535"/>
      <c r="UYN21" s="535"/>
      <c r="UYO21" s="535"/>
      <c r="UYP21" s="535"/>
      <c r="UYQ21" s="535"/>
      <c r="UYR21" s="535"/>
      <c r="UYS21" s="535"/>
      <c r="UYT21" s="535"/>
      <c r="UYU21" s="535"/>
      <c r="UYV21" s="535"/>
      <c r="UYW21" s="535"/>
      <c r="UYX21" s="535"/>
      <c r="UYY21" s="535"/>
      <c r="UYZ21" s="535"/>
      <c r="UZA21" s="535"/>
      <c r="UZB21" s="535"/>
      <c r="UZC21" s="535"/>
      <c r="UZD21" s="535"/>
      <c r="UZE21" s="535"/>
      <c r="UZF21" s="535"/>
      <c r="UZG21" s="535"/>
      <c r="UZH21" s="535"/>
      <c r="UZI21" s="535"/>
      <c r="UZJ21" s="535"/>
      <c r="UZK21" s="535"/>
      <c r="UZL21" s="535"/>
      <c r="UZM21" s="535"/>
      <c r="UZN21" s="535"/>
      <c r="UZO21" s="535"/>
      <c r="UZP21" s="535"/>
      <c r="UZQ21" s="535"/>
      <c r="UZR21" s="535"/>
      <c r="UZS21" s="535"/>
      <c r="UZT21" s="535"/>
      <c r="UZU21" s="535"/>
      <c r="UZV21" s="535"/>
      <c r="UZW21" s="535"/>
      <c r="UZX21" s="535"/>
      <c r="UZY21" s="535"/>
      <c r="UZZ21" s="535"/>
      <c r="VAA21" s="535"/>
      <c r="VAB21" s="535"/>
      <c r="VAC21" s="535"/>
      <c r="VAD21" s="535"/>
      <c r="VAE21" s="535"/>
      <c r="VAF21" s="535"/>
      <c r="VAG21" s="535"/>
      <c r="VAH21" s="535"/>
      <c r="VAI21" s="535"/>
      <c r="VAJ21" s="535"/>
      <c r="VAK21" s="535"/>
      <c r="VAL21" s="535"/>
      <c r="VAM21" s="535"/>
      <c r="VAN21" s="535"/>
      <c r="VAO21" s="535"/>
      <c r="VAP21" s="535"/>
      <c r="VAQ21" s="535"/>
      <c r="VAR21" s="535"/>
      <c r="VAS21" s="535"/>
      <c r="VAT21" s="535"/>
      <c r="VAU21" s="535"/>
      <c r="VAV21" s="535"/>
      <c r="VAW21" s="535"/>
      <c r="VAX21" s="535"/>
      <c r="VAY21" s="535"/>
      <c r="VAZ21" s="535"/>
      <c r="VBA21" s="535"/>
      <c r="VBB21" s="535"/>
      <c r="VBC21" s="535"/>
      <c r="VBD21" s="535"/>
      <c r="VBE21" s="535"/>
      <c r="VBF21" s="535"/>
      <c r="VBG21" s="535"/>
      <c r="VBH21" s="535"/>
      <c r="VBI21" s="535"/>
      <c r="VBJ21" s="535"/>
      <c r="VBK21" s="535"/>
      <c r="VBL21" s="535"/>
      <c r="VBM21" s="535"/>
      <c r="VBN21" s="535"/>
      <c r="VBO21" s="535"/>
      <c r="VBP21" s="535"/>
      <c r="VBQ21" s="535"/>
      <c r="VBR21" s="535"/>
      <c r="VBS21" s="535"/>
      <c r="VBT21" s="535"/>
      <c r="VBU21" s="535"/>
      <c r="VBV21" s="535"/>
      <c r="VBW21" s="535"/>
      <c r="VBX21" s="535"/>
      <c r="VBY21" s="535"/>
      <c r="VBZ21" s="535"/>
      <c r="VCA21" s="535"/>
      <c r="VCB21" s="535"/>
      <c r="VCC21" s="535"/>
      <c r="VCD21" s="535"/>
      <c r="VCE21" s="535"/>
      <c r="VCF21" s="535"/>
      <c r="VCG21" s="535"/>
      <c r="VCH21" s="535"/>
      <c r="VCI21" s="535"/>
      <c r="VCJ21" s="535"/>
      <c r="VCK21" s="535"/>
      <c r="VCL21" s="535"/>
      <c r="VCM21" s="535"/>
      <c r="VCN21" s="535"/>
      <c r="VCO21" s="535"/>
      <c r="VCP21" s="535"/>
      <c r="VCQ21" s="535"/>
      <c r="VCR21" s="535"/>
      <c r="VCS21" s="535"/>
      <c r="VCT21" s="535"/>
      <c r="VCU21" s="535"/>
      <c r="VCV21" s="535"/>
      <c r="VCW21" s="535"/>
      <c r="VCX21" s="535"/>
      <c r="VCY21" s="535"/>
      <c r="VCZ21" s="535"/>
      <c r="VDA21" s="535"/>
      <c r="VDB21" s="535"/>
      <c r="VDC21" s="535"/>
      <c r="VDD21" s="535"/>
      <c r="VDE21" s="535"/>
      <c r="VDF21" s="535"/>
      <c r="VDG21" s="535"/>
      <c r="VDH21" s="535"/>
      <c r="VDI21" s="535"/>
      <c r="VDJ21" s="535"/>
      <c r="VDK21" s="535"/>
      <c r="VDL21" s="535"/>
      <c r="VDM21" s="535"/>
      <c r="VDN21" s="535"/>
      <c r="VDO21" s="535"/>
      <c r="VDP21" s="535"/>
      <c r="VDQ21" s="535"/>
      <c r="VDR21" s="535"/>
      <c r="VDS21" s="535"/>
      <c r="VDT21" s="535"/>
      <c r="VDU21" s="535"/>
      <c r="VDV21" s="535"/>
      <c r="VDW21" s="535"/>
      <c r="VDX21" s="535"/>
      <c r="VDY21" s="535"/>
      <c r="VDZ21" s="535"/>
      <c r="VEA21" s="535"/>
      <c r="VEB21" s="535"/>
      <c r="VEC21" s="535"/>
      <c r="VED21" s="535"/>
      <c r="VEE21" s="535"/>
      <c r="VEF21" s="535"/>
      <c r="VEG21" s="535"/>
      <c r="VEH21" s="535"/>
      <c r="VEI21" s="535"/>
      <c r="VEJ21" s="535"/>
      <c r="VEK21" s="535"/>
      <c r="VEL21" s="535"/>
      <c r="VEM21" s="535"/>
      <c r="VEN21" s="535"/>
      <c r="VEO21" s="535"/>
      <c r="VEP21" s="535"/>
      <c r="VEQ21" s="535"/>
      <c r="VER21" s="535"/>
      <c r="VES21" s="535"/>
      <c r="VET21" s="535"/>
      <c r="VEU21" s="535"/>
      <c r="VEV21" s="535"/>
      <c r="VEW21" s="535"/>
      <c r="VEX21" s="535"/>
      <c r="VEY21" s="535"/>
      <c r="VEZ21" s="535"/>
      <c r="VFA21" s="535"/>
      <c r="VFB21" s="535"/>
      <c r="VFC21" s="535"/>
      <c r="VFD21" s="535"/>
      <c r="VFE21" s="535"/>
      <c r="VFF21" s="535"/>
      <c r="VFG21" s="535"/>
      <c r="VFH21" s="535"/>
      <c r="VFI21" s="535"/>
      <c r="VFJ21" s="535"/>
      <c r="VFK21" s="535"/>
      <c r="VFL21" s="535"/>
      <c r="VFM21" s="535"/>
      <c r="VFN21" s="535"/>
      <c r="VFO21" s="535"/>
      <c r="VFP21" s="535"/>
      <c r="VFQ21" s="535"/>
      <c r="VFR21" s="535"/>
      <c r="VFS21" s="535"/>
      <c r="VFT21" s="535"/>
      <c r="VFU21" s="535"/>
      <c r="VFV21" s="535"/>
      <c r="VFW21" s="535"/>
      <c r="VFX21" s="535"/>
      <c r="VFY21" s="535"/>
      <c r="VFZ21" s="535"/>
      <c r="VGA21" s="535"/>
      <c r="VGB21" s="535"/>
      <c r="VGC21" s="535"/>
      <c r="VGD21" s="535"/>
      <c r="VGE21" s="535"/>
      <c r="VGF21" s="535"/>
      <c r="VGG21" s="535"/>
      <c r="VGH21" s="535"/>
      <c r="VGI21" s="535"/>
      <c r="VGJ21" s="535"/>
      <c r="VGK21" s="535"/>
      <c r="VGL21" s="535"/>
      <c r="VGM21" s="535"/>
      <c r="VGN21" s="535"/>
      <c r="VGO21" s="535"/>
      <c r="VGP21" s="535"/>
      <c r="VGQ21" s="535"/>
      <c r="VGR21" s="535"/>
      <c r="VGS21" s="535"/>
      <c r="VGT21" s="535"/>
      <c r="VGU21" s="535"/>
      <c r="VGV21" s="535"/>
      <c r="VGW21" s="535"/>
      <c r="VGX21" s="535"/>
      <c r="VGY21" s="535"/>
      <c r="VGZ21" s="535"/>
      <c r="VHA21" s="535"/>
      <c r="VHB21" s="535"/>
      <c r="VHC21" s="535"/>
      <c r="VHD21" s="535"/>
      <c r="VHE21" s="535"/>
      <c r="VHF21" s="535"/>
      <c r="VHG21" s="535"/>
      <c r="VHH21" s="535"/>
      <c r="VHI21" s="535"/>
      <c r="VHJ21" s="535"/>
      <c r="VHK21" s="535"/>
      <c r="VHL21" s="535"/>
      <c r="VHM21" s="535"/>
      <c r="VHN21" s="535"/>
      <c r="VHO21" s="535"/>
      <c r="VHP21" s="535"/>
      <c r="VHQ21" s="535"/>
      <c r="VHR21" s="535"/>
      <c r="VHS21" s="535"/>
      <c r="VHT21" s="535"/>
      <c r="VHU21" s="535"/>
      <c r="VHV21" s="535"/>
      <c r="VHW21" s="535"/>
      <c r="VHX21" s="535"/>
      <c r="VHY21" s="535"/>
      <c r="VHZ21" s="535"/>
      <c r="VIA21" s="535"/>
      <c r="VIB21" s="535"/>
      <c r="VIC21" s="535"/>
      <c r="VID21" s="535"/>
      <c r="VIE21" s="535"/>
      <c r="VIF21" s="535"/>
      <c r="VIG21" s="535"/>
      <c r="VIH21" s="535"/>
      <c r="VII21" s="535"/>
      <c r="VIJ21" s="535"/>
      <c r="VIK21" s="535"/>
      <c r="VIL21" s="535"/>
      <c r="VIM21" s="535"/>
      <c r="VIN21" s="535"/>
      <c r="VIO21" s="535"/>
      <c r="VIP21" s="535"/>
      <c r="VIQ21" s="535"/>
      <c r="VIR21" s="535"/>
      <c r="VIS21" s="535"/>
      <c r="VIT21" s="535"/>
      <c r="VIU21" s="535"/>
      <c r="VIV21" s="535"/>
      <c r="VIW21" s="535"/>
      <c r="VIX21" s="535"/>
      <c r="VIY21" s="535"/>
      <c r="VIZ21" s="535"/>
      <c r="VJA21" s="535"/>
      <c r="VJB21" s="535"/>
      <c r="VJC21" s="535"/>
      <c r="VJD21" s="535"/>
      <c r="VJE21" s="535"/>
      <c r="VJF21" s="535"/>
      <c r="VJG21" s="535"/>
      <c r="VJH21" s="535"/>
      <c r="VJI21" s="535"/>
      <c r="VJJ21" s="535"/>
      <c r="VJK21" s="535"/>
      <c r="VJL21" s="535"/>
      <c r="VJM21" s="535"/>
      <c r="VJN21" s="535"/>
      <c r="VJO21" s="535"/>
      <c r="VJP21" s="535"/>
      <c r="VJQ21" s="535"/>
      <c r="VJR21" s="535"/>
      <c r="VJS21" s="535"/>
      <c r="VJT21" s="535"/>
      <c r="VJU21" s="535"/>
      <c r="VJV21" s="535"/>
      <c r="VJW21" s="535"/>
      <c r="VJX21" s="535"/>
      <c r="VJY21" s="535"/>
      <c r="VJZ21" s="535"/>
      <c r="VKA21" s="535"/>
      <c r="VKB21" s="535"/>
      <c r="VKC21" s="535"/>
      <c r="VKD21" s="535"/>
      <c r="VKE21" s="535"/>
      <c r="VKF21" s="535"/>
      <c r="VKG21" s="535"/>
      <c r="VKH21" s="535"/>
      <c r="VKI21" s="535"/>
      <c r="VKJ21" s="535"/>
      <c r="VKK21" s="535"/>
      <c r="VKL21" s="535"/>
      <c r="VKM21" s="535"/>
      <c r="VKN21" s="535"/>
      <c r="VKO21" s="535"/>
      <c r="VKP21" s="535"/>
      <c r="VKQ21" s="535"/>
      <c r="VKR21" s="535"/>
      <c r="VKS21" s="535"/>
      <c r="VKT21" s="535"/>
      <c r="VKU21" s="535"/>
      <c r="VKV21" s="535"/>
      <c r="VKW21" s="535"/>
      <c r="VKX21" s="535"/>
      <c r="VKY21" s="535"/>
      <c r="VKZ21" s="535"/>
      <c r="VLA21" s="535"/>
      <c r="VLB21" s="535"/>
      <c r="VLC21" s="535"/>
      <c r="VLD21" s="535"/>
      <c r="VLE21" s="535"/>
      <c r="VLF21" s="535"/>
      <c r="VLG21" s="535"/>
      <c r="VLH21" s="535"/>
      <c r="VLI21" s="535"/>
      <c r="VLJ21" s="535"/>
      <c r="VLK21" s="535"/>
      <c r="VLL21" s="535"/>
      <c r="VLM21" s="535"/>
      <c r="VLN21" s="535"/>
      <c r="VLO21" s="535"/>
      <c r="VLP21" s="535"/>
      <c r="VLQ21" s="535"/>
      <c r="VLR21" s="535"/>
      <c r="VLS21" s="535"/>
      <c r="VLT21" s="535"/>
      <c r="VLU21" s="535"/>
      <c r="VLV21" s="535"/>
      <c r="VLW21" s="535"/>
      <c r="VLX21" s="535"/>
      <c r="VLY21" s="535"/>
      <c r="VLZ21" s="535"/>
      <c r="VMA21" s="535"/>
      <c r="VMB21" s="535"/>
      <c r="VMC21" s="535"/>
      <c r="VMD21" s="535"/>
      <c r="VME21" s="535"/>
      <c r="VMF21" s="535"/>
      <c r="VMG21" s="535"/>
      <c r="VMH21" s="535"/>
      <c r="VMI21" s="535"/>
      <c r="VMJ21" s="535"/>
      <c r="VMK21" s="535"/>
      <c r="VML21" s="535"/>
      <c r="VMM21" s="535"/>
      <c r="VMN21" s="535"/>
      <c r="VMO21" s="535"/>
      <c r="VMP21" s="535"/>
      <c r="VMQ21" s="535"/>
      <c r="VMR21" s="535"/>
      <c r="VMS21" s="535"/>
      <c r="VMT21" s="535"/>
      <c r="VMU21" s="535"/>
      <c r="VMV21" s="535"/>
      <c r="VMW21" s="535"/>
      <c r="VMX21" s="535"/>
      <c r="VMY21" s="535"/>
      <c r="VMZ21" s="535"/>
      <c r="VNA21" s="535"/>
      <c r="VNB21" s="535"/>
      <c r="VNC21" s="535"/>
      <c r="VND21" s="535"/>
      <c r="VNE21" s="535"/>
      <c r="VNF21" s="535"/>
      <c r="VNG21" s="535"/>
      <c r="VNH21" s="535"/>
      <c r="VNI21" s="535"/>
      <c r="VNJ21" s="535"/>
      <c r="VNK21" s="535"/>
      <c r="VNL21" s="535"/>
      <c r="VNM21" s="535"/>
      <c r="VNN21" s="535"/>
      <c r="VNO21" s="535"/>
      <c r="VNP21" s="535"/>
      <c r="VNQ21" s="535"/>
      <c r="VNR21" s="535"/>
      <c r="VNS21" s="535"/>
      <c r="VNT21" s="535"/>
      <c r="VNU21" s="535"/>
      <c r="VNV21" s="535"/>
      <c r="VNW21" s="535"/>
      <c r="VNX21" s="535"/>
      <c r="VNY21" s="535"/>
      <c r="VNZ21" s="535"/>
      <c r="VOA21" s="535"/>
      <c r="VOB21" s="535"/>
      <c r="VOC21" s="535"/>
      <c r="VOD21" s="535"/>
      <c r="VOE21" s="535"/>
      <c r="VOF21" s="535"/>
      <c r="VOG21" s="535"/>
      <c r="VOH21" s="535"/>
      <c r="VOI21" s="535"/>
      <c r="VOJ21" s="535"/>
      <c r="VOK21" s="535"/>
      <c r="VOL21" s="535"/>
      <c r="VOM21" s="535"/>
      <c r="VON21" s="535"/>
      <c r="VOO21" s="535"/>
      <c r="VOP21" s="535"/>
      <c r="VOQ21" s="535"/>
      <c r="VOR21" s="535"/>
      <c r="VOS21" s="535"/>
      <c r="VOT21" s="535"/>
      <c r="VOU21" s="535"/>
      <c r="VOV21" s="535"/>
      <c r="VOW21" s="535"/>
      <c r="VOX21" s="535"/>
      <c r="VOY21" s="535"/>
      <c r="VOZ21" s="535"/>
      <c r="VPA21" s="535"/>
      <c r="VPB21" s="535"/>
      <c r="VPC21" s="535"/>
      <c r="VPD21" s="535"/>
      <c r="VPE21" s="535"/>
      <c r="VPF21" s="535"/>
      <c r="VPG21" s="535"/>
      <c r="VPH21" s="535"/>
      <c r="VPI21" s="535"/>
      <c r="VPJ21" s="535"/>
      <c r="VPK21" s="535"/>
      <c r="VPL21" s="535"/>
      <c r="VPM21" s="535"/>
      <c r="VPN21" s="535"/>
      <c r="VPO21" s="535"/>
      <c r="VPP21" s="535"/>
      <c r="VPQ21" s="535"/>
      <c r="VPR21" s="535"/>
      <c r="VPS21" s="535"/>
      <c r="VPT21" s="535"/>
      <c r="VPU21" s="535"/>
      <c r="VPV21" s="535"/>
      <c r="VPW21" s="535"/>
      <c r="VPX21" s="535"/>
      <c r="VPY21" s="535"/>
      <c r="VPZ21" s="535"/>
      <c r="VQA21" s="535"/>
      <c r="VQB21" s="535"/>
      <c r="VQC21" s="535"/>
      <c r="VQD21" s="535"/>
      <c r="VQE21" s="535"/>
      <c r="VQF21" s="535"/>
      <c r="VQG21" s="535"/>
      <c r="VQH21" s="535"/>
      <c r="VQI21" s="535"/>
      <c r="VQJ21" s="535"/>
      <c r="VQK21" s="535"/>
      <c r="VQL21" s="535"/>
      <c r="VQM21" s="535"/>
      <c r="VQN21" s="535"/>
      <c r="VQO21" s="535"/>
      <c r="VQP21" s="535"/>
      <c r="VQQ21" s="535"/>
      <c r="VQR21" s="535"/>
      <c r="VQS21" s="535"/>
      <c r="VQT21" s="535"/>
      <c r="VQU21" s="535"/>
      <c r="VQV21" s="535"/>
      <c r="VQW21" s="535"/>
      <c r="VQX21" s="535"/>
      <c r="VQY21" s="535"/>
      <c r="VQZ21" s="535"/>
      <c r="VRA21" s="535"/>
      <c r="VRB21" s="535"/>
      <c r="VRC21" s="535"/>
      <c r="VRD21" s="535"/>
      <c r="VRE21" s="535"/>
      <c r="VRF21" s="535"/>
      <c r="VRG21" s="535"/>
      <c r="VRH21" s="535"/>
      <c r="VRI21" s="535"/>
      <c r="VRJ21" s="535"/>
      <c r="VRK21" s="535"/>
      <c r="VRL21" s="535"/>
      <c r="VRM21" s="535"/>
      <c r="VRN21" s="535"/>
      <c r="VRO21" s="535"/>
      <c r="VRP21" s="535"/>
      <c r="VRQ21" s="535"/>
      <c r="VRR21" s="535"/>
      <c r="VRS21" s="535"/>
      <c r="VRT21" s="535"/>
      <c r="VRU21" s="535"/>
      <c r="VRV21" s="535"/>
      <c r="VRW21" s="535"/>
      <c r="VRX21" s="535"/>
      <c r="VRY21" s="535"/>
      <c r="VRZ21" s="535"/>
      <c r="VSA21" s="535"/>
      <c r="VSB21" s="535"/>
      <c r="VSC21" s="535"/>
      <c r="VSD21" s="535"/>
      <c r="VSE21" s="535"/>
      <c r="VSF21" s="535"/>
      <c r="VSG21" s="535"/>
      <c r="VSH21" s="535"/>
      <c r="VSI21" s="535"/>
      <c r="VSJ21" s="535"/>
      <c r="VSK21" s="535"/>
      <c r="VSL21" s="535"/>
      <c r="VSM21" s="535"/>
      <c r="VSN21" s="535"/>
      <c r="VSO21" s="535"/>
      <c r="VSP21" s="535"/>
      <c r="VSQ21" s="535"/>
      <c r="VSR21" s="535"/>
      <c r="VSS21" s="535"/>
      <c r="VST21" s="535"/>
      <c r="VSU21" s="535"/>
      <c r="VSV21" s="535"/>
      <c r="VSW21" s="535"/>
      <c r="VSX21" s="535"/>
      <c r="VSY21" s="535"/>
      <c r="VSZ21" s="535"/>
      <c r="VTA21" s="535"/>
      <c r="VTB21" s="535"/>
      <c r="VTC21" s="535"/>
      <c r="VTD21" s="535"/>
      <c r="VTE21" s="535"/>
      <c r="VTF21" s="535"/>
      <c r="VTG21" s="535"/>
      <c r="VTH21" s="535"/>
      <c r="VTI21" s="535"/>
      <c r="VTJ21" s="535"/>
      <c r="VTK21" s="535"/>
      <c r="VTL21" s="535"/>
      <c r="VTM21" s="535"/>
      <c r="VTN21" s="535"/>
      <c r="VTO21" s="535"/>
      <c r="VTP21" s="535"/>
      <c r="VTQ21" s="535"/>
      <c r="VTR21" s="535"/>
      <c r="VTS21" s="535"/>
      <c r="VTT21" s="535"/>
      <c r="VTU21" s="535"/>
      <c r="VTV21" s="535"/>
      <c r="VTW21" s="535"/>
      <c r="VTX21" s="535"/>
      <c r="VTY21" s="535"/>
      <c r="VTZ21" s="535"/>
      <c r="VUA21" s="535"/>
      <c r="VUB21" s="535"/>
      <c r="VUC21" s="535"/>
      <c r="VUD21" s="535"/>
      <c r="VUE21" s="535"/>
      <c r="VUF21" s="535"/>
      <c r="VUG21" s="535"/>
      <c r="VUH21" s="535"/>
      <c r="VUI21" s="535"/>
      <c r="VUJ21" s="535"/>
      <c r="VUK21" s="535"/>
      <c r="VUL21" s="535"/>
      <c r="VUM21" s="535"/>
      <c r="VUN21" s="535"/>
      <c r="VUO21" s="535"/>
      <c r="VUP21" s="535"/>
      <c r="VUQ21" s="535"/>
      <c r="VUR21" s="535"/>
      <c r="VUS21" s="535"/>
      <c r="VUT21" s="535"/>
      <c r="VUU21" s="535"/>
      <c r="VUV21" s="535"/>
      <c r="VUW21" s="535"/>
      <c r="VUX21" s="535"/>
      <c r="VUY21" s="535"/>
      <c r="VUZ21" s="535"/>
      <c r="VVA21" s="535"/>
      <c r="VVB21" s="535"/>
      <c r="VVC21" s="535"/>
      <c r="VVD21" s="535"/>
      <c r="VVE21" s="535"/>
      <c r="VVF21" s="535"/>
      <c r="VVG21" s="535"/>
      <c r="VVH21" s="535"/>
      <c r="VVI21" s="535"/>
      <c r="VVJ21" s="535"/>
      <c r="VVK21" s="535"/>
      <c r="VVL21" s="535"/>
      <c r="VVM21" s="535"/>
      <c r="VVN21" s="535"/>
      <c r="VVO21" s="535"/>
      <c r="VVP21" s="535"/>
      <c r="VVQ21" s="535"/>
      <c r="VVR21" s="535"/>
      <c r="VVS21" s="535"/>
      <c r="VVT21" s="535"/>
      <c r="VVU21" s="535"/>
      <c r="VVV21" s="535"/>
      <c r="VVW21" s="535"/>
      <c r="VVX21" s="535"/>
      <c r="VVY21" s="535"/>
      <c r="VVZ21" s="535"/>
      <c r="VWA21" s="535"/>
      <c r="VWB21" s="535"/>
      <c r="VWC21" s="535"/>
      <c r="VWD21" s="535"/>
      <c r="VWE21" s="535"/>
      <c r="VWF21" s="535"/>
      <c r="VWG21" s="535"/>
      <c r="VWH21" s="535"/>
      <c r="VWI21" s="535"/>
      <c r="VWJ21" s="535"/>
      <c r="VWK21" s="535"/>
      <c r="VWL21" s="535"/>
      <c r="VWM21" s="535"/>
      <c r="VWN21" s="535"/>
      <c r="VWO21" s="535"/>
      <c r="VWP21" s="535"/>
      <c r="VWQ21" s="535"/>
      <c r="VWR21" s="535"/>
      <c r="VWS21" s="535"/>
      <c r="VWT21" s="535"/>
      <c r="VWU21" s="535"/>
      <c r="VWV21" s="535"/>
      <c r="VWW21" s="535"/>
      <c r="VWX21" s="535"/>
      <c r="VWY21" s="535"/>
      <c r="VWZ21" s="535"/>
      <c r="VXA21" s="535"/>
      <c r="VXB21" s="535"/>
      <c r="VXC21" s="535"/>
      <c r="VXD21" s="535"/>
      <c r="VXE21" s="535"/>
      <c r="VXF21" s="535"/>
      <c r="VXG21" s="535"/>
      <c r="VXH21" s="535"/>
      <c r="VXI21" s="535"/>
      <c r="VXJ21" s="535"/>
      <c r="VXK21" s="535"/>
      <c r="VXL21" s="535"/>
      <c r="VXM21" s="535"/>
      <c r="VXN21" s="535"/>
      <c r="VXO21" s="535"/>
      <c r="VXP21" s="535"/>
      <c r="VXQ21" s="535"/>
      <c r="VXR21" s="535"/>
      <c r="VXS21" s="535"/>
      <c r="VXT21" s="535"/>
      <c r="VXU21" s="535"/>
      <c r="VXV21" s="535"/>
      <c r="VXW21" s="535"/>
      <c r="VXX21" s="535"/>
      <c r="VXY21" s="535"/>
      <c r="VXZ21" s="535"/>
      <c r="VYA21" s="535"/>
      <c r="VYB21" s="535"/>
      <c r="VYC21" s="535"/>
      <c r="VYD21" s="535"/>
      <c r="VYE21" s="535"/>
      <c r="VYF21" s="535"/>
      <c r="VYG21" s="535"/>
      <c r="VYH21" s="535"/>
      <c r="VYI21" s="535"/>
      <c r="VYJ21" s="535"/>
      <c r="VYK21" s="535"/>
      <c r="VYL21" s="535"/>
      <c r="VYM21" s="535"/>
      <c r="VYN21" s="535"/>
      <c r="VYO21" s="535"/>
      <c r="VYP21" s="535"/>
      <c r="VYQ21" s="535"/>
      <c r="VYR21" s="535"/>
      <c r="VYS21" s="535"/>
      <c r="VYT21" s="535"/>
      <c r="VYU21" s="535"/>
      <c r="VYV21" s="535"/>
      <c r="VYW21" s="535"/>
      <c r="VYX21" s="535"/>
      <c r="VYY21" s="535"/>
      <c r="VYZ21" s="535"/>
      <c r="VZA21" s="535"/>
      <c r="VZB21" s="535"/>
      <c r="VZC21" s="535"/>
      <c r="VZD21" s="535"/>
      <c r="VZE21" s="535"/>
      <c r="VZF21" s="535"/>
      <c r="VZG21" s="535"/>
      <c r="VZH21" s="535"/>
      <c r="VZI21" s="535"/>
      <c r="VZJ21" s="535"/>
      <c r="VZK21" s="535"/>
      <c r="VZL21" s="535"/>
      <c r="VZM21" s="535"/>
      <c r="VZN21" s="535"/>
      <c r="VZO21" s="535"/>
      <c r="VZP21" s="535"/>
      <c r="VZQ21" s="535"/>
      <c r="VZR21" s="535"/>
      <c r="VZS21" s="535"/>
      <c r="VZT21" s="535"/>
      <c r="VZU21" s="535"/>
      <c r="VZV21" s="535"/>
      <c r="VZW21" s="535"/>
      <c r="VZX21" s="535"/>
      <c r="VZY21" s="535"/>
      <c r="VZZ21" s="535"/>
      <c r="WAA21" s="535"/>
      <c r="WAB21" s="535"/>
      <c r="WAC21" s="535"/>
      <c r="WAD21" s="535"/>
      <c r="WAE21" s="535"/>
      <c r="WAF21" s="535"/>
      <c r="WAG21" s="535"/>
      <c r="WAH21" s="535"/>
      <c r="WAI21" s="535"/>
      <c r="WAJ21" s="535"/>
      <c r="WAK21" s="535"/>
      <c r="WAL21" s="535"/>
      <c r="WAM21" s="535"/>
      <c r="WAN21" s="535"/>
      <c r="WAO21" s="535"/>
      <c r="WAP21" s="535"/>
      <c r="WAQ21" s="535"/>
      <c r="WAR21" s="535"/>
      <c r="WAS21" s="535"/>
      <c r="WAT21" s="535"/>
      <c r="WAU21" s="535"/>
      <c r="WAV21" s="535"/>
      <c r="WAW21" s="535"/>
      <c r="WAX21" s="535"/>
      <c r="WAY21" s="535"/>
      <c r="WAZ21" s="535"/>
      <c r="WBA21" s="535"/>
      <c r="WBB21" s="535"/>
      <c r="WBC21" s="535"/>
      <c r="WBD21" s="535"/>
      <c r="WBE21" s="535"/>
      <c r="WBF21" s="535"/>
      <c r="WBG21" s="535"/>
      <c r="WBH21" s="535"/>
      <c r="WBI21" s="535"/>
      <c r="WBJ21" s="535"/>
      <c r="WBK21" s="535"/>
      <c r="WBL21" s="535"/>
      <c r="WBM21" s="535"/>
      <c r="WBN21" s="535"/>
      <c r="WBO21" s="535"/>
      <c r="WBP21" s="535"/>
      <c r="WBQ21" s="535"/>
      <c r="WBR21" s="535"/>
      <c r="WBS21" s="535"/>
      <c r="WBT21" s="535"/>
      <c r="WBU21" s="535"/>
      <c r="WBV21" s="535"/>
      <c r="WBW21" s="535"/>
      <c r="WBX21" s="535"/>
      <c r="WBY21" s="535"/>
      <c r="WBZ21" s="535"/>
      <c r="WCA21" s="535"/>
      <c r="WCB21" s="535"/>
      <c r="WCC21" s="535"/>
      <c r="WCD21" s="535"/>
      <c r="WCE21" s="535"/>
      <c r="WCF21" s="535"/>
      <c r="WCG21" s="535"/>
      <c r="WCH21" s="535"/>
      <c r="WCI21" s="535"/>
      <c r="WCJ21" s="535"/>
      <c r="WCK21" s="535"/>
      <c r="WCL21" s="535"/>
      <c r="WCM21" s="535"/>
      <c r="WCN21" s="535"/>
      <c r="WCO21" s="535"/>
      <c r="WCP21" s="535"/>
      <c r="WCQ21" s="535"/>
      <c r="WCR21" s="535"/>
      <c r="WCS21" s="535"/>
      <c r="WCT21" s="535"/>
      <c r="WCU21" s="535"/>
      <c r="WCV21" s="535"/>
      <c r="WCW21" s="535"/>
      <c r="WCX21" s="535"/>
      <c r="WCY21" s="535"/>
      <c r="WCZ21" s="535"/>
      <c r="WDA21" s="535"/>
      <c r="WDB21" s="535"/>
      <c r="WDC21" s="535"/>
      <c r="WDD21" s="535"/>
      <c r="WDE21" s="535"/>
      <c r="WDF21" s="535"/>
      <c r="WDG21" s="535"/>
      <c r="WDH21" s="535"/>
      <c r="WDI21" s="535"/>
      <c r="WDJ21" s="535"/>
      <c r="WDK21" s="535"/>
      <c r="WDL21" s="535"/>
      <c r="WDM21" s="535"/>
      <c r="WDN21" s="535"/>
      <c r="WDO21" s="535"/>
      <c r="WDP21" s="535"/>
      <c r="WDQ21" s="535"/>
      <c r="WDR21" s="535"/>
      <c r="WDS21" s="535"/>
      <c r="WDT21" s="535"/>
      <c r="WDU21" s="535"/>
      <c r="WDV21" s="535"/>
      <c r="WDW21" s="535"/>
      <c r="WDX21" s="535"/>
      <c r="WDY21" s="535"/>
      <c r="WDZ21" s="535"/>
      <c r="WEA21" s="535"/>
      <c r="WEB21" s="535"/>
      <c r="WEC21" s="535"/>
      <c r="WED21" s="535"/>
      <c r="WEE21" s="535"/>
      <c r="WEF21" s="535"/>
      <c r="WEG21" s="535"/>
      <c r="WEH21" s="535"/>
      <c r="WEI21" s="535"/>
      <c r="WEJ21" s="535"/>
      <c r="WEK21" s="535"/>
      <c r="WEL21" s="535"/>
      <c r="WEM21" s="535"/>
      <c r="WEN21" s="535"/>
      <c r="WEO21" s="535"/>
      <c r="WEP21" s="535"/>
      <c r="WEQ21" s="535"/>
      <c r="WER21" s="535"/>
      <c r="WES21" s="535"/>
      <c r="WET21" s="535"/>
      <c r="WEU21" s="535"/>
      <c r="WEV21" s="535"/>
      <c r="WEW21" s="535"/>
      <c r="WEX21" s="535"/>
      <c r="WEY21" s="535"/>
      <c r="WEZ21" s="535"/>
      <c r="WFA21" s="535"/>
      <c r="WFB21" s="535"/>
      <c r="WFC21" s="535"/>
      <c r="WFD21" s="535"/>
      <c r="WFE21" s="535"/>
      <c r="WFF21" s="535"/>
      <c r="WFG21" s="535"/>
      <c r="WFH21" s="535"/>
      <c r="WFI21" s="535"/>
      <c r="WFJ21" s="535"/>
      <c r="WFK21" s="535"/>
      <c r="WFL21" s="535"/>
      <c r="WFM21" s="535"/>
      <c r="WFN21" s="535"/>
      <c r="WFO21" s="535"/>
      <c r="WFP21" s="535"/>
      <c r="WFQ21" s="535"/>
      <c r="WFR21" s="535"/>
      <c r="WFS21" s="535"/>
      <c r="WFT21" s="535"/>
      <c r="WFU21" s="535"/>
      <c r="WFV21" s="535"/>
      <c r="WFW21" s="535"/>
      <c r="WFX21" s="535"/>
      <c r="WFY21" s="535"/>
      <c r="WFZ21" s="535"/>
      <c r="WGA21" s="535"/>
      <c r="WGB21" s="535"/>
      <c r="WGC21" s="535"/>
      <c r="WGD21" s="535"/>
      <c r="WGE21" s="535"/>
      <c r="WGF21" s="535"/>
      <c r="WGG21" s="535"/>
      <c r="WGH21" s="535"/>
      <c r="WGI21" s="535"/>
      <c r="WGJ21" s="535"/>
      <c r="WGK21" s="535"/>
      <c r="WGL21" s="535"/>
      <c r="WGM21" s="535"/>
      <c r="WGN21" s="535"/>
      <c r="WGO21" s="535"/>
      <c r="WGP21" s="535"/>
      <c r="WGQ21" s="535"/>
      <c r="WGR21" s="535"/>
      <c r="WGS21" s="535"/>
      <c r="WGT21" s="535"/>
      <c r="WGU21" s="535"/>
      <c r="WGV21" s="535"/>
      <c r="WGW21" s="535"/>
      <c r="WGX21" s="535"/>
      <c r="WGY21" s="535"/>
      <c r="WGZ21" s="535"/>
      <c r="WHA21" s="535"/>
      <c r="WHB21" s="535"/>
      <c r="WHC21" s="535"/>
      <c r="WHD21" s="535"/>
      <c r="WHE21" s="535"/>
      <c r="WHF21" s="535"/>
      <c r="WHG21" s="535"/>
      <c r="WHH21" s="535"/>
      <c r="WHI21" s="535"/>
      <c r="WHJ21" s="535"/>
      <c r="WHK21" s="535"/>
      <c r="WHL21" s="535"/>
      <c r="WHM21" s="535"/>
      <c r="WHN21" s="535"/>
      <c r="WHO21" s="535"/>
      <c r="WHP21" s="535"/>
      <c r="WHQ21" s="535"/>
      <c r="WHR21" s="535"/>
      <c r="WHS21" s="535"/>
      <c r="WHT21" s="535"/>
      <c r="WHU21" s="535"/>
      <c r="WHV21" s="535"/>
      <c r="WHW21" s="535"/>
      <c r="WHX21" s="535"/>
      <c r="WHY21" s="535"/>
      <c r="WHZ21" s="535"/>
      <c r="WIA21" s="535"/>
      <c r="WIB21" s="535"/>
      <c r="WIC21" s="535"/>
      <c r="WID21" s="535"/>
      <c r="WIE21" s="535"/>
      <c r="WIF21" s="535"/>
      <c r="WIG21" s="535"/>
      <c r="WIH21" s="535"/>
      <c r="WII21" s="535"/>
      <c r="WIJ21" s="535"/>
      <c r="WIK21" s="535"/>
      <c r="WIL21" s="535"/>
      <c r="WIM21" s="535"/>
      <c r="WIN21" s="535"/>
      <c r="WIO21" s="535"/>
      <c r="WIP21" s="535"/>
      <c r="WIQ21" s="535"/>
      <c r="WIR21" s="535"/>
      <c r="WIS21" s="535"/>
      <c r="WIT21" s="535"/>
      <c r="WIU21" s="535"/>
      <c r="WIV21" s="535"/>
      <c r="WIW21" s="535"/>
      <c r="WIX21" s="535"/>
      <c r="WIY21" s="535"/>
      <c r="WIZ21" s="535"/>
      <c r="WJA21" s="535"/>
      <c r="WJB21" s="535"/>
      <c r="WJC21" s="535"/>
      <c r="WJD21" s="535"/>
      <c r="WJE21" s="535"/>
      <c r="WJF21" s="535"/>
      <c r="WJG21" s="535"/>
      <c r="WJH21" s="535"/>
      <c r="WJI21" s="535"/>
      <c r="WJJ21" s="535"/>
      <c r="WJK21" s="535"/>
      <c r="WJL21" s="535"/>
      <c r="WJM21" s="535"/>
      <c r="WJN21" s="535"/>
      <c r="WJO21" s="535"/>
      <c r="WJP21" s="535"/>
      <c r="WJQ21" s="535"/>
      <c r="WJR21" s="535"/>
      <c r="WJS21" s="535"/>
      <c r="WJT21" s="535"/>
      <c r="WJU21" s="535"/>
      <c r="WJV21" s="535"/>
      <c r="WJW21" s="535"/>
      <c r="WJX21" s="535"/>
      <c r="WJY21" s="535"/>
      <c r="WJZ21" s="535"/>
      <c r="WKA21" s="535"/>
      <c r="WKB21" s="535"/>
      <c r="WKC21" s="535"/>
      <c r="WKD21" s="535"/>
      <c r="WKE21" s="535"/>
      <c r="WKF21" s="535"/>
      <c r="WKG21" s="535"/>
      <c r="WKH21" s="535"/>
      <c r="WKI21" s="535"/>
      <c r="WKJ21" s="535"/>
      <c r="WKK21" s="535"/>
      <c r="WKL21" s="535"/>
      <c r="WKM21" s="535"/>
      <c r="WKN21" s="535"/>
      <c r="WKO21" s="535"/>
      <c r="WKP21" s="535"/>
      <c r="WKQ21" s="535"/>
      <c r="WKR21" s="535"/>
      <c r="WKS21" s="535"/>
      <c r="WKT21" s="535"/>
      <c r="WKU21" s="535"/>
      <c r="WKV21" s="535"/>
      <c r="WKW21" s="535"/>
      <c r="WKX21" s="535"/>
      <c r="WKY21" s="535"/>
      <c r="WKZ21" s="535"/>
      <c r="WLA21" s="535"/>
      <c r="WLB21" s="535"/>
      <c r="WLC21" s="535"/>
      <c r="WLD21" s="535"/>
      <c r="WLE21" s="535"/>
      <c r="WLF21" s="535"/>
      <c r="WLG21" s="535"/>
      <c r="WLH21" s="535"/>
      <c r="WLI21" s="535"/>
      <c r="WLJ21" s="535"/>
      <c r="WLK21" s="535"/>
      <c r="WLL21" s="535"/>
      <c r="WLM21" s="535"/>
      <c r="WLN21" s="535"/>
      <c r="WLO21" s="535"/>
      <c r="WLP21" s="535"/>
      <c r="WLQ21" s="535"/>
      <c r="WLR21" s="535"/>
      <c r="WLS21" s="535"/>
      <c r="WLT21" s="535"/>
      <c r="WLU21" s="535"/>
      <c r="WLV21" s="535"/>
      <c r="WLW21" s="535"/>
      <c r="WLX21" s="535"/>
      <c r="WLY21" s="535"/>
      <c r="WLZ21" s="535"/>
      <c r="WMA21" s="535"/>
      <c r="WMB21" s="535"/>
      <c r="WMC21" s="535"/>
      <c r="WMD21" s="535"/>
      <c r="WME21" s="535"/>
      <c r="WMF21" s="535"/>
      <c r="WMG21" s="535"/>
      <c r="WMH21" s="535"/>
      <c r="WMI21" s="535"/>
      <c r="WMJ21" s="535"/>
      <c r="WMK21" s="535"/>
      <c r="WML21" s="535"/>
      <c r="WMM21" s="535"/>
      <c r="WMN21" s="535"/>
      <c r="WMO21" s="535"/>
      <c r="WMP21" s="535"/>
      <c r="WMQ21" s="535"/>
      <c r="WMR21" s="535"/>
      <c r="WMS21" s="535"/>
      <c r="WMT21" s="535"/>
      <c r="WMU21" s="535"/>
      <c r="WMV21" s="535"/>
      <c r="WMW21" s="535"/>
      <c r="WMX21" s="535"/>
      <c r="WMY21" s="535"/>
      <c r="WMZ21" s="535"/>
      <c r="WNA21" s="535"/>
      <c r="WNB21" s="535"/>
      <c r="WNC21" s="535"/>
      <c r="WND21" s="535"/>
      <c r="WNE21" s="535"/>
      <c r="WNF21" s="535"/>
      <c r="WNG21" s="535"/>
      <c r="WNH21" s="535"/>
      <c r="WNI21" s="535"/>
      <c r="WNJ21" s="535"/>
      <c r="WNK21" s="535"/>
      <c r="WNL21" s="535"/>
      <c r="WNM21" s="535"/>
      <c r="WNN21" s="535"/>
      <c r="WNO21" s="535"/>
      <c r="WNP21" s="535"/>
      <c r="WNQ21" s="535"/>
      <c r="WNR21" s="535"/>
      <c r="WNS21" s="535"/>
      <c r="WNT21" s="535"/>
      <c r="WNU21" s="535"/>
      <c r="WNV21" s="535"/>
      <c r="WNW21" s="535"/>
      <c r="WNX21" s="535"/>
      <c r="WNY21" s="535"/>
      <c r="WNZ21" s="535"/>
      <c r="WOA21" s="535"/>
      <c r="WOB21" s="535"/>
      <c r="WOC21" s="535"/>
      <c r="WOD21" s="535"/>
      <c r="WOE21" s="535"/>
      <c r="WOF21" s="535"/>
      <c r="WOG21" s="535"/>
      <c r="WOH21" s="535"/>
      <c r="WOI21" s="535"/>
      <c r="WOJ21" s="535"/>
      <c r="WOK21" s="535"/>
      <c r="WOL21" s="535"/>
      <c r="WOM21" s="535"/>
      <c r="WON21" s="535"/>
      <c r="WOO21" s="535"/>
      <c r="WOP21" s="535"/>
      <c r="WOQ21" s="535"/>
      <c r="WOR21" s="535"/>
      <c r="WOS21" s="535"/>
      <c r="WOT21" s="535"/>
      <c r="WOU21" s="535"/>
      <c r="WOV21" s="535"/>
      <c r="WOW21" s="535"/>
      <c r="WOX21" s="535"/>
      <c r="WOY21" s="535"/>
      <c r="WOZ21" s="535"/>
      <c r="WPA21" s="535"/>
      <c r="WPB21" s="535"/>
      <c r="WPC21" s="535"/>
      <c r="WPD21" s="535"/>
      <c r="WPE21" s="535"/>
      <c r="WPF21" s="535"/>
      <c r="WPG21" s="535"/>
      <c r="WPH21" s="535"/>
      <c r="WPI21" s="535"/>
      <c r="WPJ21" s="535"/>
      <c r="WPK21" s="535"/>
      <c r="WPL21" s="535"/>
      <c r="WPM21" s="535"/>
      <c r="WPN21" s="535"/>
      <c r="WPO21" s="535"/>
      <c r="WPP21" s="535"/>
      <c r="WPQ21" s="535"/>
      <c r="WPR21" s="535"/>
      <c r="WPS21" s="535"/>
      <c r="WPT21" s="535"/>
      <c r="WPU21" s="535"/>
      <c r="WPV21" s="535"/>
      <c r="WPW21" s="535"/>
      <c r="WPX21" s="535"/>
      <c r="WPY21" s="535"/>
      <c r="WPZ21" s="535"/>
      <c r="WQA21" s="535"/>
      <c r="WQB21" s="535"/>
      <c r="WQC21" s="535"/>
      <c r="WQD21" s="535"/>
      <c r="WQE21" s="535"/>
      <c r="WQF21" s="535"/>
      <c r="WQG21" s="535"/>
      <c r="WQH21" s="535"/>
      <c r="WQI21" s="535"/>
      <c r="WQJ21" s="535"/>
      <c r="WQK21" s="535"/>
      <c r="WQL21" s="535"/>
      <c r="WQM21" s="535"/>
      <c r="WQN21" s="535"/>
      <c r="WQO21" s="535"/>
      <c r="WQP21" s="535"/>
      <c r="WQQ21" s="535"/>
      <c r="WQR21" s="535"/>
      <c r="WQS21" s="535"/>
      <c r="WQT21" s="535"/>
      <c r="WQU21" s="535"/>
      <c r="WQV21" s="535"/>
      <c r="WQW21" s="535"/>
      <c r="WQX21" s="535"/>
      <c r="WQY21" s="535"/>
      <c r="WQZ21" s="535"/>
      <c r="WRA21" s="535"/>
      <c r="WRB21" s="535"/>
      <c r="WRC21" s="535"/>
      <c r="WRD21" s="535"/>
      <c r="WRE21" s="535"/>
      <c r="WRF21" s="535"/>
      <c r="WRG21" s="535"/>
      <c r="WRH21" s="535"/>
      <c r="WRI21" s="535"/>
      <c r="WRJ21" s="535"/>
      <c r="WRK21" s="535"/>
      <c r="WRL21" s="535"/>
      <c r="WRM21" s="535"/>
      <c r="WRN21" s="535"/>
      <c r="WRO21" s="535"/>
      <c r="WRP21" s="535"/>
      <c r="WRQ21" s="535"/>
      <c r="WRR21" s="535"/>
      <c r="WRS21" s="535"/>
      <c r="WRT21" s="535"/>
      <c r="WRU21" s="535"/>
      <c r="WRV21" s="535"/>
      <c r="WRW21" s="535"/>
      <c r="WRX21" s="535"/>
      <c r="WRY21" s="535"/>
      <c r="WRZ21" s="535"/>
      <c r="WSA21" s="535"/>
      <c r="WSB21" s="535"/>
      <c r="WSC21" s="535"/>
      <c r="WSD21" s="535"/>
      <c r="WSE21" s="535"/>
      <c r="WSF21" s="535"/>
      <c r="WSG21" s="535"/>
      <c r="WSH21" s="535"/>
      <c r="WSI21" s="535"/>
      <c r="WSJ21" s="535"/>
      <c r="WSK21" s="535"/>
      <c r="WSL21" s="535"/>
      <c r="WSM21" s="535"/>
      <c r="WSN21" s="535"/>
      <c r="WSO21" s="535"/>
      <c r="WSP21" s="535"/>
      <c r="WSQ21" s="535"/>
      <c r="WSR21" s="535"/>
      <c r="WSS21" s="535"/>
      <c r="WST21" s="535"/>
      <c r="WSU21" s="535"/>
      <c r="WSV21" s="535"/>
      <c r="WSW21" s="535"/>
      <c r="WSX21" s="535"/>
      <c r="WSY21" s="535"/>
      <c r="WSZ21" s="535"/>
      <c r="WTA21" s="535"/>
      <c r="WTB21" s="535"/>
      <c r="WTC21" s="535"/>
      <c r="WTD21" s="535"/>
      <c r="WTE21" s="535"/>
      <c r="WTF21" s="535"/>
      <c r="WTG21" s="535"/>
      <c r="WTH21" s="535"/>
      <c r="WTI21" s="535"/>
      <c r="WTJ21" s="535"/>
      <c r="WTK21" s="535"/>
      <c r="WTL21" s="535"/>
      <c r="WTM21" s="535"/>
      <c r="WTN21" s="535"/>
      <c r="WTO21" s="535"/>
      <c r="WTP21" s="535"/>
      <c r="WTQ21" s="535"/>
      <c r="WTR21" s="535"/>
      <c r="WTS21" s="535"/>
      <c r="WTT21" s="535"/>
      <c r="WTU21" s="535"/>
      <c r="WTV21" s="535"/>
      <c r="WTW21" s="535"/>
      <c r="WTX21" s="535"/>
      <c r="WTY21" s="535"/>
      <c r="WTZ21" s="535"/>
      <c r="WUA21" s="535"/>
      <c r="WUB21" s="535"/>
      <c r="WUC21" s="535"/>
      <c r="WUD21" s="535"/>
      <c r="WUE21" s="535"/>
      <c r="WUF21" s="535"/>
      <c r="WUG21" s="535"/>
      <c r="WUH21" s="535"/>
      <c r="WUI21" s="535"/>
      <c r="WUJ21" s="535"/>
      <c r="WUK21" s="535"/>
      <c r="WUL21" s="535"/>
      <c r="WUM21" s="535"/>
      <c r="WUN21" s="535"/>
      <c r="WUO21" s="535"/>
      <c r="WUP21" s="535"/>
      <c r="WUQ21" s="535"/>
      <c r="WUR21" s="535"/>
      <c r="WUS21" s="535"/>
      <c r="WUT21" s="535"/>
      <c r="WUU21" s="535"/>
      <c r="WUV21" s="535"/>
      <c r="WUW21" s="535"/>
      <c r="WUX21" s="535"/>
      <c r="WUY21" s="535"/>
      <c r="WUZ21" s="535"/>
      <c r="WVA21" s="535"/>
      <c r="WVB21" s="535"/>
      <c r="WVC21" s="535"/>
      <c r="WVD21" s="535"/>
      <c r="WVE21" s="535"/>
      <c r="WVF21" s="535"/>
      <c r="WVG21" s="535"/>
      <c r="WVH21" s="535"/>
      <c r="WVI21" s="535"/>
      <c r="WVJ21" s="535"/>
      <c r="WVK21" s="535"/>
      <c r="WVL21" s="535"/>
      <c r="WVM21" s="535"/>
      <c r="WVN21" s="535"/>
      <c r="WVO21" s="535"/>
      <c r="WVP21" s="535"/>
      <c r="WVQ21" s="535"/>
      <c r="WVR21" s="535"/>
      <c r="WVS21" s="535"/>
      <c r="WVT21" s="535"/>
      <c r="WVU21" s="535"/>
      <c r="WVV21" s="535"/>
      <c r="WVW21" s="535"/>
      <c r="WVX21" s="535"/>
      <c r="WVY21" s="535"/>
      <c r="WVZ21" s="535"/>
      <c r="WWA21" s="535"/>
      <c r="WWB21" s="535"/>
      <c r="WWC21" s="535"/>
      <c r="WWD21" s="535"/>
      <c r="WWE21" s="535"/>
      <c r="WWF21" s="535"/>
    </row>
    <row r="22" spans="1:1031 12825:16152" ht="9.9499999999999993" customHeight="1" x14ac:dyDescent="0.25">
      <c r="A22" s="1509"/>
      <c r="B22" s="535"/>
      <c r="C22" s="535"/>
      <c r="D22" s="535"/>
      <c r="E22" s="1524"/>
      <c r="F22" s="1526"/>
      <c r="G22" s="1526"/>
      <c r="H22" s="1526"/>
      <c r="I22" s="1526"/>
      <c r="J22" s="1526"/>
      <c r="K22" s="1526"/>
      <c r="L22" s="1526"/>
      <c r="M22" s="1522"/>
      <c r="N22" s="1527"/>
      <c r="O22" s="1527"/>
      <c r="P22" s="1527"/>
      <c r="Q22" s="1527"/>
      <c r="R22" s="1527"/>
      <c r="S22" s="1527"/>
      <c r="T22" s="1527"/>
      <c r="U22" s="1523"/>
      <c r="V22" s="1523"/>
      <c r="W22" s="1524"/>
      <c r="X22" s="1509"/>
      <c r="Y22" s="1509"/>
      <c r="IX22" s="535"/>
      <c r="IY22" s="535"/>
      <c r="IZ22" s="535"/>
      <c r="JA22" s="535"/>
      <c r="JB22" s="535"/>
      <c r="JC22" s="535"/>
      <c r="JD22" s="535"/>
      <c r="JE22" s="535"/>
      <c r="JF22" s="535"/>
      <c r="JG22" s="535"/>
      <c r="JH22" s="535"/>
      <c r="JI22" s="535"/>
      <c r="JJ22" s="535"/>
      <c r="JK22" s="535"/>
      <c r="JL22" s="535"/>
      <c r="JM22" s="535"/>
      <c r="JN22" s="535"/>
      <c r="JO22" s="535"/>
      <c r="JP22" s="535"/>
      <c r="JQ22" s="535"/>
      <c r="JR22" s="535"/>
      <c r="JS22" s="535"/>
      <c r="JT22" s="535"/>
      <c r="JU22" s="535"/>
      <c r="JV22" s="535"/>
      <c r="JW22" s="535"/>
      <c r="JX22" s="535"/>
      <c r="JY22" s="535"/>
      <c r="JZ22" s="535"/>
      <c r="KA22" s="535"/>
      <c r="KB22" s="535"/>
      <c r="KC22" s="535"/>
      <c r="KD22" s="535"/>
      <c r="KE22" s="535"/>
      <c r="KF22" s="535"/>
      <c r="KG22" s="535"/>
      <c r="KH22" s="535"/>
      <c r="KI22" s="535"/>
      <c r="KJ22" s="535"/>
      <c r="KK22" s="535"/>
      <c r="KL22" s="535"/>
      <c r="KM22" s="535"/>
      <c r="KN22" s="535"/>
      <c r="KO22" s="535"/>
      <c r="KP22" s="535"/>
      <c r="KQ22" s="535"/>
      <c r="KR22" s="535"/>
      <c r="KS22" s="535"/>
      <c r="KT22" s="535"/>
      <c r="KU22" s="535"/>
      <c r="KV22" s="535"/>
      <c r="KW22" s="535"/>
      <c r="KX22" s="535"/>
      <c r="KY22" s="535"/>
      <c r="KZ22" s="535"/>
      <c r="LA22" s="535"/>
      <c r="LB22" s="535"/>
      <c r="LC22" s="535"/>
      <c r="LD22" s="535"/>
      <c r="LE22" s="535"/>
      <c r="LF22" s="535"/>
      <c r="LG22" s="535"/>
      <c r="LH22" s="535"/>
      <c r="LI22" s="535"/>
      <c r="LJ22" s="535"/>
      <c r="LK22" s="535"/>
      <c r="LL22" s="535"/>
      <c r="LM22" s="535"/>
      <c r="LN22" s="535"/>
      <c r="LO22" s="535"/>
      <c r="LP22" s="535"/>
      <c r="LQ22" s="535"/>
      <c r="LR22" s="535"/>
      <c r="LS22" s="535"/>
      <c r="LT22" s="535"/>
      <c r="LU22" s="535"/>
      <c r="LV22" s="535"/>
      <c r="LW22" s="535"/>
      <c r="LX22" s="535"/>
      <c r="LY22" s="535"/>
      <c r="LZ22" s="535"/>
      <c r="MA22" s="535"/>
      <c r="MB22" s="535"/>
      <c r="MC22" s="535"/>
      <c r="MD22" s="535"/>
      <c r="ME22" s="535"/>
      <c r="MF22" s="535"/>
      <c r="MG22" s="535"/>
      <c r="MH22" s="535"/>
      <c r="MI22" s="535"/>
      <c r="MJ22" s="535"/>
      <c r="MK22" s="535"/>
      <c r="ML22" s="535"/>
      <c r="MM22" s="535"/>
      <c r="MN22" s="535"/>
      <c r="MO22" s="535"/>
      <c r="MP22" s="535"/>
      <c r="MQ22" s="535"/>
      <c r="MR22" s="535"/>
      <c r="MS22" s="535"/>
      <c r="MT22" s="535"/>
      <c r="MU22" s="535"/>
      <c r="MV22" s="535"/>
      <c r="MW22" s="535"/>
      <c r="MX22" s="535"/>
      <c r="MY22" s="535"/>
      <c r="MZ22" s="535"/>
      <c r="NA22" s="535"/>
      <c r="NB22" s="535"/>
      <c r="NC22" s="535"/>
      <c r="ND22" s="535"/>
      <c r="NE22" s="535"/>
      <c r="NF22" s="535"/>
      <c r="NG22" s="535"/>
      <c r="NH22" s="535"/>
      <c r="NI22" s="535"/>
      <c r="NJ22" s="535"/>
      <c r="NK22" s="535"/>
      <c r="NL22" s="535"/>
      <c r="NM22" s="535"/>
      <c r="NN22" s="535"/>
      <c r="NO22" s="535"/>
      <c r="NP22" s="535"/>
      <c r="NQ22" s="535"/>
      <c r="NR22" s="535"/>
      <c r="NS22" s="535"/>
      <c r="NT22" s="535"/>
      <c r="NU22" s="535"/>
      <c r="NV22" s="535"/>
      <c r="NW22" s="535"/>
      <c r="NX22" s="535"/>
      <c r="NY22" s="535"/>
      <c r="NZ22" s="535"/>
      <c r="OA22" s="535"/>
      <c r="OB22" s="535"/>
      <c r="OC22" s="535"/>
      <c r="OD22" s="535"/>
      <c r="OE22" s="535"/>
      <c r="OF22" s="535"/>
      <c r="OG22" s="535"/>
      <c r="OH22" s="535"/>
      <c r="OI22" s="535"/>
      <c r="OJ22" s="535"/>
      <c r="OK22" s="535"/>
      <c r="OL22" s="535"/>
      <c r="OM22" s="535"/>
      <c r="ON22" s="535"/>
      <c r="OO22" s="535"/>
      <c r="OP22" s="535"/>
      <c r="OQ22" s="535"/>
      <c r="OR22" s="535"/>
      <c r="OS22" s="535"/>
      <c r="OT22" s="535"/>
      <c r="OU22" s="535"/>
      <c r="OV22" s="535"/>
      <c r="OW22" s="535"/>
      <c r="OX22" s="535"/>
      <c r="OY22" s="535"/>
      <c r="OZ22" s="535"/>
      <c r="PA22" s="535"/>
      <c r="PB22" s="535"/>
      <c r="PC22" s="535"/>
      <c r="PD22" s="535"/>
      <c r="PE22" s="535"/>
      <c r="PF22" s="535"/>
      <c r="PG22" s="535"/>
      <c r="PH22" s="535"/>
      <c r="PI22" s="535"/>
      <c r="PJ22" s="535"/>
      <c r="PK22" s="535"/>
      <c r="PL22" s="535"/>
      <c r="PM22" s="535"/>
      <c r="PN22" s="535"/>
      <c r="PO22" s="535"/>
      <c r="PP22" s="535"/>
      <c r="PQ22" s="535"/>
      <c r="PR22" s="535"/>
      <c r="PS22" s="535"/>
      <c r="PT22" s="535"/>
      <c r="PU22" s="535"/>
      <c r="PV22" s="535"/>
      <c r="PW22" s="535"/>
      <c r="PX22" s="535"/>
      <c r="PY22" s="535"/>
      <c r="PZ22" s="535"/>
      <c r="QA22" s="535"/>
      <c r="QB22" s="535"/>
      <c r="QC22" s="535"/>
      <c r="QD22" s="535"/>
      <c r="QE22" s="535"/>
      <c r="QF22" s="535"/>
      <c r="QG22" s="535"/>
      <c r="QH22" s="535"/>
      <c r="QI22" s="535"/>
      <c r="QJ22" s="535"/>
      <c r="QK22" s="535"/>
      <c r="QL22" s="535"/>
      <c r="QM22" s="535"/>
      <c r="QN22" s="535"/>
      <c r="QO22" s="535"/>
      <c r="QP22" s="535"/>
      <c r="QQ22" s="535"/>
      <c r="QR22" s="535"/>
      <c r="QS22" s="535"/>
      <c r="QT22" s="535"/>
      <c r="QU22" s="535"/>
      <c r="QV22" s="535"/>
      <c r="QW22" s="535"/>
      <c r="QX22" s="535"/>
      <c r="QY22" s="535"/>
      <c r="QZ22" s="535"/>
      <c r="RA22" s="535"/>
      <c r="RB22" s="535"/>
      <c r="RC22" s="535"/>
      <c r="RD22" s="535"/>
      <c r="RE22" s="535"/>
      <c r="RF22" s="535"/>
      <c r="RG22" s="535"/>
      <c r="RH22" s="535"/>
      <c r="RI22" s="535"/>
      <c r="RJ22" s="535"/>
      <c r="RK22" s="535"/>
      <c r="RL22" s="535"/>
      <c r="RM22" s="535"/>
      <c r="RN22" s="535"/>
      <c r="RO22" s="535"/>
      <c r="RP22" s="535"/>
      <c r="RQ22" s="535"/>
      <c r="RR22" s="535"/>
      <c r="RS22" s="535"/>
      <c r="RT22" s="535"/>
      <c r="RU22" s="535"/>
      <c r="RV22" s="535"/>
      <c r="RW22" s="535"/>
      <c r="RX22" s="535"/>
      <c r="RY22" s="535"/>
      <c r="RZ22" s="535"/>
      <c r="SA22" s="535"/>
      <c r="SB22" s="535"/>
      <c r="SC22" s="535"/>
      <c r="SD22" s="535"/>
      <c r="SE22" s="535"/>
      <c r="SF22" s="535"/>
      <c r="SG22" s="535"/>
      <c r="SH22" s="535"/>
      <c r="SI22" s="535"/>
      <c r="SJ22" s="535"/>
      <c r="SK22" s="535"/>
      <c r="SL22" s="535"/>
      <c r="SM22" s="535"/>
      <c r="SN22" s="535"/>
      <c r="SO22" s="535"/>
      <c r="SP22" s="535"/>
      <c r="SQ22" s="535"/>
      <c r="SR22" s="535"/>
      <c r="SS22" s="535"/>
      <c r="ST22" s="535"/>
      <c r="SU22" s="535"/>
      <c r="SV22" s="535"/>
      <c r="SW22" s="535"/>
      <c r="SX22" s="535"/>
      <c r="SY22" s="535"/>
      <c r="SZ22" s="535"/>
      <c r="TA22" s="535"/>
      <c r="TB22" s="535"/>
      <c r="TC22" s="535"/>
      <c r="TD22" s="535"/>
      <c r="TE22" s="535"/>
      <c r="TF22" s="535"/>
      <c r="TG22" s="535"/>
      <c r="TH22" s="535"/>
      <c r="TI22" s="535"/>
      <c r="TJ22" s="535"/>
      <c r="TK22" s="535"/>
      <c r="TL22" s="535"/>
      <c r="TM22" s="535"/>
      <c r="TN22" s="535"/>
      <c r="TO22" s="535"/>
      <c r="TP22" s="535"/>
      <c r="TQ22" s="535"/>
      <c r="TR22" s="535"/>
      <c r="TS22" s="535"/>
      <c r="TT22" s="535"/>
      <c r="TU22" s="535"/>
      <c r="TV22" s="535"/>
      <c r="TW22" s="535"/>
      <c r="TX22" s="535"/>
      <c r="TY22" s="535"/>
      <c r="TZ22" s="535"/>
      <c r="UA22" s="535"/>
      <c r="UB22" s="535"/>
      <c r="UC22" s="535"/>
      <c r="UD22" s="535"/>
      <c r="UE22" s="535"/>
      <c r="UF22" s="535"/>
      <c r="UG22" s="535"/>
      <c r="UH22" s="535"/>
      <c r="UI22" s="535"/>
      <c r="UJ22" s="535"/>
      <c r="UK22" s="535"/>
      <c r="UL22" s="535"/>
      <c r="UM22" s="535"/>
      <c r="UN22" s="535"/>
      <c r="UO22" s="535"/>
      <c r="UP22" s="535"/>
      <c r="UQ22" s="535"/>
      <c r="UR22" s="535"/>
      <c r="US22" s="535"/>
      <c r="UT22" s="535"/>
      <c r="UU22" s="535"/>
      <c r="UV22" s="535"/>
      <c r="UW22" s="535"/>
      <c r="UX22" s="535"/>
      <c r="UY22" s="535"/>
      <c r="UZ22" s="535"/>
      <c r="VA22" s="535"/>
      <c r="VB22" s="535"/>
      <c r="VC22" s="535"/>
      <c r="VD22" s="535"/>
      <c r="VE22" s="535"/>
      <c r="VF22" s="535"/>
      <c r="VG22" s="535"/>
      <c r="VH22" s="535"/>
      <c r="VI22" s="535"/>
      <c r="VJ22" s="535"/>
      <c r="VK22" s="535"/>
      <c r="VL22" s="535"/>
      <c r="VM22" s="535"/>
      <c r="VN22" s="535"/>
      <c r="VO22" s="535"/>
      <c r="VP22" s="535"/>
      <c r="VQ22" s="535"/>
      <c r="VR22" s="535"/>
      <c r="VS22" s="535"/>
      <c r="VT22" s="535"/>
      <c r="VU22" s="535"/>
      <c r="VV22" s="535"/>
      <c r="VW22" s="535"/>
      <c r="VX22" s="535"/>
      <c r="VY22" s="535"/>
      <c r="VZ22" s="535"/>
      <c r="WA22" s="535"/>
      <c r="WB22" s="535"/>
      <c r="WC22" s="535"/>
      <c r="WD22" s="535"/>
      <c r="WE22" s="535"/>
      <c r="WF22" s="535"/>
      <c r="WG22" s="535"/>
      <c r="WH22" s="535"/>
      <c r="WI22" s="535"/>
      <c r="WJ22" s="535"/>
      <c r="WK22" s="535"/>
      <c r="WL22" s="535"/>
      <c r="WM22" s="535"/>
      <c r="WN22" s="535"/>
      <c r="WO22" s="535"/>
      <c r="WP22" s="535"/>
      <c r="WQ22" s="535"/>
      <c r="WR22" s="535"/>
      <c r="WS22" s="535"/>
      <c r="WT22" s="535"/>
      <c r="WU22" s="535"/>
      <c r="WV22" s="535"/>
      <c r="WW22" s="535"/>
      <c r="WX22" s="535"/>
      <c r="WY22" s="535"/>
      <c r="WZ22" s="535"/>
      <c r="XA22" s="535"/>
      <c r="XB22" s="535"/>
      <c r="XC22" s="535"/>
      <c r="XD22" s="535"/>
      <c r="XE22" s="535"/>
      <c r="XF22" s="535"/>
      <c r="XG22" s="535"/>
      <c r="XH22" s="535"/>
      <c r="XI22" s="535"/>
      <c r="XJ22" s="535"/>
      <c r="XK22" s="535"/>
      <c r="XL22" s="535"/>
      <c r="XM22" s="535"/>
      <c r="XN22" s="535"/>
      <c r="XO22" s="535"/>
      <c r="XP22" s="535"/>
      <c r="XQ22" s="535"/>
      <c r="XR22" s="535"/>
      <c r="XS22" s="535"/>
      <c r="XT22" s="535"/>
      <c r="XU22" s="535"/>
      <c r="XV22" s="535"/>
      <c r="XW22" s="535"/>
      <c r="XX22" s="535"/>
      <c r="XY22" s="535"/>
      <c r="XZ22" s="535"/>
      <c r="YA22" s="535"/>
      <c r="YB22" s="535"/>
      <c r="YC22" s="535"/>
      <c r="YD22" s="535"/>
      <c r="YE22" s="535"/>
      <c r="YF22" s="535"/>
      <c r="YG22" s="535"/>
      <c r="YH22" s="535"/>
      <c r="YI22" s="535"/>
      <c r="YJ22" s="535"/>
      <c r="YK22" s="535"/>
      <c r="YL22" s="535"/>
      <c r="YM22" s="535"/>
      <c r="YN22" s="535"/>
      <c r="YO22" s="535"/>
      <c r="YP22" s="535"/>
      <c r="YQ22" s="535"/>
      <c r="YR22" s="535"/>
      <c r="YS22" s="535"/>
      <c r="YT22" s="535"/>
      <c r="YU22" s="535"/>
      <c r="YV22" s="535"/>
      <c r="YW22" s="535"/>
      <c r="YX22" s="535"/>
      <c r="YY22" s="535"/>
      <c r="YZ22" s="535"/>
      <c r="ZA22" s="535"/>
      <c r="ZB22" s="535"/>
      <c r="ZC22" s="535"/>
      <c r="ZD22" s="535"/>
      <c r="ZE22" s="535"/>
      <c r="ZF22" s="535"/>
      <c r="ZG22" s="535"/>
      <c r="ZH22" s="535"/>
      <c r="ZI22" s="535"/>
      <c r="ZJ22" s="535"/>
      <c r="ZK22" s="535"/>
      <c r="ZL22" s="535"/>
      <c r="ZM22" s="535"/>
      <c r="ZN22" s="535"/>
      <c r="ZO22" s="535"/>
      <c r="ZP22" s="535"/>
      <c r="ZQ22" s="535"/>
      <c r="ZR22" s="535"/>
      <c r="ZS22" s="535"/>
      <c r="ZT22" s="535"/>
      <c r="ZU22" s="535"/>
      <c r="ZV22" s="535"/>
      <c r="ZW22" s="535"/>
      <c r="ZX22" s="535"/>
      <c r="ZY22" s="535"/>
      <c r="ZZ22" s="535"/>
      <c r="AAA22" s="535"/>
      <c r="AAB22" s="535"/>
      <c r="AAC22" s="535"/>
      <c r="AAD22" s="535"/>
      <c r="AAE22" s="535"/>
      <c r="AAF22" s="535"/>
      <c r="AAG22" s="535"/>
      <c r="AAH22" s="535"/>
      <c r="AAI22" s="535"/>
      <c r="AAJ22" s="535"/>
      <c r="AAK22" s="535"/>
      <c r="AAL22" s="535"/>
      <c r="AAM22" s="535"/>
      <c r="AAN22" s="535"/>
      <c r="AAO22" s="535"/>
      <c r="AAP22" s="535"/>
      <c r="AAQ22" s="535"/>
      <c r="AAR22" s="535"/>
      <c r="AAS22" s="535"/>
      <c r="AAT22" s="535"/>
      <c r="AAU22" s="535"/>
      <c r="AAV22" s="535"/>
      <c r="AAW22" s="535"/>
      <c r="AAX22" s="535"/>
      <c r="AAY22" s="535"/>
      <c r="AAZ22" s="535"/>
      <c r="ABA22" s="535"/>
      <c r="ABB22" s="535"/>
      <c r="ABC22" s="535"/>
      <c r="ABD22" s="535"/>
      <c r="ABE22" s="535"/>
      <c r="ABF22" s="535"/>
      <c r="ABG22" s="535"/>
      <c r="ABH22" s="535"/>
      <c r="ABI22" s="535"/>
      <c r="ABJ22" s="535"/>
      <c r="ABK22" s="535"/>
      <c r="ABL22" s="535"/>
      <c r="ABM22" s="535"/>
      <c r="ABN22" s="535"/>
      <c r="ABO22" s="535"/>
      <c r="ABP22" s="535"/>
      <c r="ABQ22" s="535"/>
      <c r="ABR22" s="535"/>
      <c r="ABS22" s="535"/>
      <c r="ABT22" s="535"/>
      <c r="ABU22" s="535"/>
      <c r="ABV22" s="535"/>
      <c r="ABW22" s="535"/>
      <c r="ABX22" s="535"/>
      <c r="ABY22" s="535"/>
      <c r="ABZ22" s="535"/>
      <c r="ACA22" s="535"/>
      <c r="ACB22" s="535"/>
      <c r="ACC22" s="535"/>
      <c r="ACD22" s="535"/>
      <c r="ACE22" s="535"/>
      <c r="ACF22" s="535"/>
      <c r="ACG22" s="535"/>
      <c r="ACH22" s="535"/>
      <c r="ACI22" s="535"/>
      <c r="ACJ22" s="535"/>
      <c r="ACK22" s="535"/>
      <c r="ACL22" s="535"/>
      <c r="ACM22" s="535"/>
      <c r="ACN22" s="535"/>
      <c r="ACO22" s="535"/>
      <c r="ACP22" s="535"/>
      <c r="ACQ22" s="535"/>
      <c r="ACR22" s="535"/>
      <c r="ACS22" s="535"/>
      <c r="ACT22" s="535"/>
      <c r="ACU22" s="535"/>
      <c r="ACV22" s="535"/>
      <c r="ACW22" s="535"/>
      <c r="ACX22" s="535"/>
      <c r="ACY22" s="535"/>
      <c r="ACZ22" s="535"/>
      <c r="ADA22" s="535"/>
      <c r="ADB22" s="535"/>
      <c r="ADC22" s="535"/>
      <c r="RYG22" s="535"/>
      <c r="RYH22" s="535"/>
      <c r="RYI22" s="535"/>
      <c r="RYJ22" s="535"/>
      <c r="RYK22" s="535"/>
      <c r="RYL22" s="535"/>
      <c r="RYM22" s="535"/>
      <c r="RYN22" s="535"/>
      <c r="RYO22" s="535"/>
      <c r="RYP22" s="535"/>
      <c r="RYQ22" s="535"/>
      <c r="RYR22" s="535"/>
      <c r="RYS22" s="535"/>
      <c r="RYT22" s="535"/>
      <c r="RYU22" s="535"/>
      <c r="RYV22" s="535"/>
      <c r="RYW22" s="535"/>
      <c r="RYX22" s="535"/>
      <c r="RYY22" s="535"/>
      <c r="RYZ22" s="535"/>
      <c r="RZA22" s="535"/>
      <c r="RZB22" s="535"/>
      <c r="RZC22" s="535"/>
      <c r="RZD22" s="535"/>
      <c r="RZE22" s="535"/>
      <c r="RZF22" s="535"/>
      <c r="RZG22" s="535"/>
      <c r="RZH22" s="535"/>
      <c r="RZI22" s="535"/>
      <c r="RZJ22" s="535"/>
      <c r="RZK22" s="535"/>
      <c r="RZL22" s="535"/>
      <c r="RZM22" s="535"/>
      <c r="RZN22" s="535"/>
      <c r="RZO22" s="535"/>
      <c r="RZP22" s="535"/>
      <c r="RZQ22" s="535"/>
      <c r="RZR22" s="535"/>
      <c r="RZS22" s="535"/>
      <c r="RZT22" s="535"/>
      <c r="RZU22" s="535"/>
      <c r="RZV22" s="535"/>
      <c r="RZW22" s="535"/>
      <c r="RZX22" s="535"/>
      <c r="RZY22" s="535"/>
      <c r="RZZ22" s="535"/>
      <c r="SAA22" s="535"/>
      <c r="SAB22" s="535"/>
      <c r="SAC22" s="535"/>
      <c r="SAD22" s="535"/>
      <c r="SAE22" s="535"/>
      <c r="SAF22" s="535"/>
      <c r="SAG22" s="535"/>
      <c r="SAH22" s="535"/>
      <c r="SAI22" s="535"/>
      <c r="SAJ22" s="535"/>
      <c r="SAK22" s="535"/>
      <c r="SAL22" s="535"/>
      <c r="SAM22" s="535"/>
      <c r="SAN22" s="535"/>
      <c r="SAO22" s="535"/>
      <c r="SAP22" s="535"/>
      <c r="SAQ22" s="535"/>
      <c r="SAR22" s="535"/>
      <c r="SAS22" s="535"/>
      <c r="SAT22" s="535"/>
      <c r="SAU22" s="535"/>
      <c r="SAV22" s="535"/>
      <c r="SAW22" s="535"/>
      <c r="SAX22" s="535"/>
      <c r="SAY22" s="535"/>
      <c r="SAZ22" s="535"/>
      <c r="SBA22" s="535"/>
      <c r="SBB22" s="535"/>
      <c r="SBC22" s="535"/>
      <c r="SBD22" s="535"/>
      <c r="SBE22" s="535"/>
      <c r="SBF22" s="535"/>
      <c r="SBG22" s="535"/>
      <c r="SBH22" s="535"/>
      <c r="SBI22" s="535"/>
      <c r="SBJ22" s="535"/>
      <c r="SBK22" s="535"/>
      <c r="SBL22" s="535"/>
      <c r="SBM22" s="535"/>
      <c r="SBN22" s="535"/>
      <c r="SBO22" s="535"/>
      <c r="SBP22" s="535"/>
      <c r="SBQ22" s="535"/>
      <c r="SBR22" s="535"/>
      <c r="SBS22" s="535"/>
      <c r="SBT22" s="535"/>
      <c r="SBU22" s="535"/>
      <c r="SBV22" s="535"/>
      <c r="SBW22" s="535"/>
      <c r="SBX22" s="535"/>
      <c r="SBY22" s="535"/>
      <c r="SBZ22" s="535"/>
      <c r="SCA22" s="535"/>
      <c r="SCB22" s="535"/>
      <c r="SCC22" s="535"/>
      <c r="SCD22" s="535"/>
      <c r="SCE22" s="535"/>
      <c r="SCF22" s="535"/>
      <c r="SCG22" s="535"/>
      <c r="SCH22" s="535"/>
      <c r="SCI22" s="535"/>
      <c r="SCJ22" s="535"/>
      <c r="SCK22" s="535"/>
      <c r="SCL22" s="535"/>
      <c r="SCM22" s="535"/>
      <c r="SCN22" s="535"/>
      <c r="SCO22" s="535"/>
      <c r="SCP22" s="535"/>
      <c r="SCQ22" s="535"/>
      <c r="SCR22" s="535"/>
      <c r="SCS22" s="535"/>
      <c r="SCT22" s="535"/>
      <c r="SCU22" s="535"/>
      <c r="SCV22" s="535"/>
      <c r="SCW22" s="535"/>
      <c r="SCX22" s="535"/>
      <c r="SCY22" s="535"/>
      <c r="SCZ22" s="535"/>
      <c r="SDA22" s="535"/>
      <c r="SDB22" s="535"/>
      <c r="SDC22" s="535"/>
      <c r="SDD22" s="535"/>
      <c r="SDE22" s="535"/>
      <c r="SDF22" s="535"/>
      <c r="SDG22" s="535"/>
      <c r="SDH22" s="535"/>
      <c r="SDI22" s="535"/>
      <c r="SDJ22" s="535"/>
      <c r="SDK22" s="535"/>
      <c r="SDL22" s="535"/>
      <c r="SDM22" s="535"/>
      <c r="SDN22" s="535"/>
      <c r="SDO22" s="535"/>
      <c r="SDP22" s="535"/>
      <c r="SDQ22" s="535"/>
      <c r="SDR22" s="535"/>
      <c r="SDS22" s="535"/>
      <c r="SDT22" s="535"/>
      <c r="SDU22" s="535"/>
      <c r="SDV22" s="535"/>
      <c r="SDW22" s="535"/>
      <c r="SDX22" s="535"/>
      <c r="SDY22" s="535"/>
      <c r="SDZ22" s="535"/>
      <c r="SEA22" s="535"/>
      <c r="SEB22" s="535"/>
      <c r="SEC22" s="535"/>
      <c r="SED22" s="535"/>
      <c r="SEE22" s="535"/>
      <c r="SEF22" s="535"/>
      <c r="SEG22" s="535"/>
      <c r="SEH22" s="535"/>
      <c r="SEI22" s="535"/>
      <c r="SEJ22" s="535"/>
      <c r="SEK22" s="535"/>
      <c r="SEL22" s="535"/>
      <c r="SEM22" s="535"/>
      <c r="SEN22" s="535"/>
      <c r="SEO22" s="535"/>
      <c r="SEP22" s="535"/>
      <c r="SEQ22" s="535"/>
      <c r="SER22" s="535"/>
      <c r="SES22" s="535"/>
      <c r="SET22" s="535"/>
      <c r="SEU22" s="535"/>
      <c r="SEV22" s="535"/>
      <c r="SEW22" s="535"/>
      <c r="SEX22" s="535"/>
      <c r="SEY22" s="535"/>
      <c r="SEZ22" s="535"/>
      <c r="SFA22" s="535"/>
      <c r="SFB22" s="535"/>
      <c r="SFC22" s="535"/>
      <c r="SFD22" s="535"/>
      <c r="SFE22" s="535"/>
      <c r="SFF22" s="535"/>
      <c r="SFG22" s="535"/>
      <c r="SFH22" s="535"/>
      <c r="SFI22" s="535"/>
      <c r="SFJ22" s="535"/>
      <c r="SFK22" s="535"/>
      <c r="SFL22" s="535"/>
      <c r="SFM22" s="535"/>
      <c r="SFN22" s="535"/>
      <c r="SFO22" s="535"/>
      <c r="SFP22" s="535"/>
      <c r="SFQ22" s="535"/>
      <c r="SFR22" s="535"/>
      <c r="SFS22" s="535"/>
      <c r="SFT22" s="535"/>
      <c r="SFU22" s="535"/>
      <c r="SFV22" s="535"/>
      <c r="SFW22" s="535"/>
      <c r="SFX22" s="535"/>
      <c r="SFY22" s="535"/>
      <c r="SFZ22" s="535"/>
      <c r="SGA22" s="535"/>
      <c r="SGB22" s="535"/>
      <c r="SGC22" s="535"/>
      <c r="SGD22" s="535"/>
      <c r="SGE22" s="535"/>
      <c r="SGF22" s="535"/>
      <c r="SGG22" s="535"/>
      <c r="SGH22" s="535"/>
      <c r="SGI22" s="535"/>
      <c r="SGJ22" s="535"/>
      <c r="SGK22" s="535"/>
      <c r="SGL22" s="535"/>
      <c r="SGM22" s="535"/>
      <c r="SGN22" s="535"/>
      <c r="SGO22" s="535"/>
      <c r="SGP22" s="535"/>
      <c r="SGQ22" s="535"/>
      <c r="SGR22" s="535"/>
      <c r="SGS22" s="535"/>
      <c r="SGT22" s="535"/>
      <c r="SGU22" s="535"/>
      <c r="SGV22" s="535"/>
      <c r="SGW22" s="535"/>
      <c r="SGX22" s="535"/>
      <c r="SGY22" s="535"/>
      <c r="SGZ22" s="535"/>
      <c r="SHA22" s="535"/>
      <c r="SHB22" s="535"/>
      <c r="SHC22" s="535"/>
      <c r="SHD22" s="535"/>
      <c r="SHE22" s="535"/>
      <c r="SHF22" s="535"/>
      <c r="SHG22" s="535"/>
      <c r="SHH22" s="535"/>
      <c r="SHI22" s="535"/>
      <c r="SHJ22" s="535"/>
      <c r="SHK22" s="535"/>
      <c r="SHL22" s="535"/>
      <c r="SHM22" s="535"/>
      <c r="SHN22" s="535"/>
      <c r="SHO22" s="535"/>
      <c r="SHP22" s="535"/>
      <c r="SHQ22" s="535"/>
      <c r="SHR22" s="535"/>
      <c r="SHS22" s="535"/>
      <c r="SHT22" s="535"/>
      <c r="SHU22" s="535"/>
      <c r="SHV22" s="535"/>
      <c r="SHW22" s="535"/>
      <c r="SHX22" s="535"/>
      <c r="SHY22" s="535"/>
      <c r="SHZ22" s="535"/>
      <c r="SIA22" s="535"/>
      <c r="SIB22" s="535"/>
      <c r="SIC22" s="535"/>
      <c r="SID22" s="535"/>
      <c r="SIE22" s="535"/>
      <c r="SIF22" s="535"/>
      <c r="SIG22" s="535"/>
      <c r="SIH22" s="535"/>
      <c r="SII22" s="535"/>
      <c r="SIJ22" s="535"/>
      <c r="SIK22" s="535"/>
      <c r="SIL22" s="535"/>
      <c r="SIM22" s="535"/>
      <c r="SIN22" s="535"/>
      <c r="SIO22" s="535"/>
      <c r="SIP22" s="535"/>
      <c r="SIQ22" s="535"/>
      <c r="SIR22" s="535"/>
      <c r="SIS22" s="535"/>
      <c r="SIT22" s="535"/>
      <c r="SIU22" s="535"/>
      <c r="SIV22" s="535"/>
      <c r="SIW22" s="535"/>
      <c r="SIX22" s="535"/>
      <c r="SIY22" s="535"/>
      <c r="SIZ22" s="535"/>
      <c r="SJA22" s="535"/>
      <c r="SJB22" s="535"/>
      <c r="SJC22" s="535"/>
      <c r="SJD22" s="535"/>
      <c r="SJE22" s="535"/>
      <c r="SJF22" s="535"/>
      <c r="SJG22" s="535"/>
      <c r="SJH22" s="535"/>
      <c r="SJI22" s="535"/>
      <c r="SJJ22" s="535"/>
      <c r="SJK22" s="535"/>
      <c r="SJL22" s="535"/>
      <c r="SJM22" s="535"/>
      <c r="SJN22" s="535"/>
      <c r="SJO22" s="535"/>
      <c r="SJP22" s="535"/>
      <c r="SJQ22" s="535"/>
      <c r="SJR22" s="535"/>
      <c r="SJS22" s="535"/>
      <c r="SJT22" s="535"/>
      <c r="SJU22" s="535"/>
      <c r="SJV22" s="535"/>
      <c r="SJW22" s="535"/>
      <c r="SJX22" s="535"/>
      <c r="SJY22" s="535"/>
      <c r="SJZ22" s="535"/>
      <c r="SKA22" s="535"/>
      <c r="SKB22" s="535"/>
      <c r="SKC22" s="535"/>
      <c r="SKD22" s="535"/>
      <c r="SKE22" s="535"/>
      <c r="SKF22" s="535"/>
      <c r="SKG22" s="535"/>
      <c r="SKH22" s="535"/>
      <c r="SKI22" s="535"/>
      <c r="SKJ22" s="535"/>
      <c r="SKK22" s="535"/>
      <c r="SKL22" s="535"/>
      <c r="SKM22" s="535"/>
      <c r="SKN22" s="535"/>
      <c r="SKO22" s="535"/>
      <c r="SKP22" s="535"/>
      <c r="SKQ22" s="535"/>
      <c r="SKR22" s="535"/>
      <c r="SKS22" s="535"/>
      <c r="SKT22" s="535"/>
      <c r="SKU22" s="535"/>
      <c r="SKV22" s="535"/>
      <c r="SKW22" s="535"/>
      <c r="SKX22" s="535"/>
      <c r="SKY22" s="535"/>
      <c r="SKZ22" s="535"/>
      <c r="SLA22" s="535"/>
      <c r="SLB22" s="535"/>
      <c r="SLC22" s="535"/>
      <c r="SLD22" s="535"/>
      <c r="SLE22" s="535"/>
      <c r="SLF22" s="535"/>
      <c r="SLG22" s="535"/>
      <c r="SLH22" s="535"/>
      <c r="SLI22" s="535"/>
      <c r="SLJ22" s="535"/>
      <c r="SLK22" s="535"/>
      <c r="SLL22" s="535"/>
      <c r="SLM22" s="535"/>
      <c r="SLN22" s="535"/>
      <c r="SLO22" s="535"/>
      <c r="SLP22" s="535"/>
      <c r="SLQ22" s="535"/>
      <c r="SLR22" s="535"/>
      <c r="SLS22" s="535"/>
      <c r="SLT22" s="535"/>
      <c r="SLU22" s="535"/>
      <c r="SLV22" s="535"/>
      <c r="SLW22" s="535"/>
      <c r="SLX22" s="535"/>
      <c r="SLY22" s="535"/>
      <c r="SLZ22" s="535"/>
      <c r="SMA22" s="535"/>
      <c r="SMB22" s="535"/>
      <c r="SMC22" s="535"/>
      <c r="SMD22" s="535"/>
      <c r="SME22" s="535"/>
      <c r="SMF22" s="535"/>
      <c r="SMG22" s="535"/>
      <c r="SMH22" s="535"/>
      <c r="SMI22" s="535"/>
      <c r="SMJ22" s="535"/>
      <c r="SMK22" s="535"/>
      <c r="SML22" s="535"/>
      <c r="SMM22" s="535"/>
      <c r="SMN22" s="535"/>
      <c r="SMO22" s="535"/>
      <c r="SMP22" s="535"/>
      <c r="SMQ22" s="535"/>
      <c r="SMR22" s="535"/>
      <c r="SMS22" s="535"/>
      <c r="SMT22" s="535"/>
      <c r="SMU22" s="535"/>
      <c r="SMV22" s="535"/>
      <c r="SMW22" s="535"/>
      <c r="SMX22" s="535"/>
      <c r="SMY22" s="535"/>
      <c r="SMZ22" s="535"/>
      <c r="SNA22" s="535"/>
      <c r="SNB22" s="535"/>
      <c r="SNC22" s="535"/>
      <c r="SND22" s="535"/>
      <c r="SNE22" s="535"/>
      <c r="SNF22" s="535"/>
      <c r="SNG22" s="535"/>
      <c r="SNH22" s="535"/>
      <c r="SNI22" s="535"/>
      <c r="SNJ22" s="535"/>
      <c r="SNK22" s="535"/>
      <c r="SNL22" s="535"/>
      <c r="SNM22" s="535"/>
      <c r="SNN22" s="535"/>
      <c r="SNO22" s="535"/>
      <c r="SNP22" s="535"/>
      <c r="SNQ22" s="535"/>
      <c r="SNR22" s="535"/>
      <c r="SNS22" s="535"/>
      <c r="SNT22" s="535"/>
      <c r="SNU22" s="535"/>
      <c r="SNV22" s="535"/>
      <c r="SNW22" s="535"/>
      <c r="SNX22" s="535"/>
      <c r="SNY22" s="535"/>
      <c r="SNZ22" s="535"/>
      <c r="SOA22" s="535"/>
      <c r="SOB22" s="535"/>
      <c r="SOC22" s="535"/>
      <c r="SOD22" s="535"/>
      <c r="SOE22" s="535"/>
      <c r="SOF22" s="535"/>
      <c r="SOG22" s="535"/>
      <c r="SOH22" s="535"/>
      <c r="SOI22" s="535"/>
      <c r="SOJ22" s="535"/>
      <c r="SOK22" s="535"/>
      <c r="SOL22" s="535"/>
      <c r="SOM22" s="535"/>
      <c r="SON22" s="535"/>
      <c r="SOO22" s="535"/>
      <c r="SOP22" s="535"/>
      <c r="SOQ22" s="535"/>
      <c r="SOR22" s="535"/>
      <c r="SOS22" s="535"/>
      <c r="SOT22" s="535"/>
      <c r="SOU22" s="535"/>
      <c r="SOV22" s="535"/>
      <c r="SOW22" s="535"/>
      <c r="SOX22" s="535"/>
      <c r="SOY22" s="535"/>
      <c r="SOZ22" s="535"/>
      <c r="SPA22" s="535"/>
      <c r="SPB22" s="535"/>
      <c r="SPC22" s="535"/>
      <c r="SPD22" s="535"/>
      <c r="SPE22" s="535"/>
      <c r="SPF22" s="535"/>
      <c r="SPG22" s="535"/>
      <c r="SPH22" s="535"/>
      <c r="SPI22" s="535"/>
      <c r="SPJ22" s="535"/>
      <c r="SPK22" s="535"/>
      <c r="SPL22" s="535"/>
      <c r="SPM22" s="535"/>
      <c r="SPN22" s="535"/>
      <c r="SPO22" s="535"/>
      <c r="SPP22" s="535"/>
      <c r="SPQ22" s="535"/>
      <c r="SPR22" s="535"/>
      <c r="SPS22" s="535"/>
      <c r="SPT22" s="535"/>
      <c r="SPU22" s="535"/>
      <c r="SPV22" s="535"/>
      <c r="SPW22" s="535"/>
      <c r="SPX22" s="535"/>
      <c r="SPY22" s="535"/>
      <c r="SPZ22" s="535"/>
      <c r="SQA22" s="535"/>
      <c r="SQB22" s="535"/>
      <c r="SQC22" s="535"/>
      <c r="SQD22" s="535"/>
      <c r="SQE22" s="535"/>
      <c r="SQF22" s="535"/>
      <c r="SQG22" s="535"/>
      <c r="SQH22" s="535"/>
      <c r="SQI22" s="535"/>
      <c r="SQJ22" s="535"/>
      <c r="SQK22" s="535"/>
      <c r="SQL22" s="535"/>
      <c r="SQM22" s="535"/>
      <c r="SQN22" s="535"/>
      <c r="SQO22" s="535"/>
      <c r="SQP22" s="535"/>
      <c r="SQQ22" s="535"/>
      <c r="SQR22" s="535"/>
      <c r="SQS22" s="535"/>
      <c r="SQT22" s="535"/>
      <c r="SQU22" s="535"/>
      <c r="SQV22" s="535"/>
      <c r="SQW22" s="535"/>
      <c r="SQX22" s="535"/>
      <c r="SQY22" s="535"/>
      <c r="SQZ22" s="535"/>
      <c r="SRA22" s="535"/>
      <c r="SRB22" s="535"/>
      <c r="SRC22" s="535"/>
      <c r="SRD22" s="535"/>
      <c r="SRE22" s="535"/>
      <c r="SRF22" s="535"/>
      <c r="SRG22" s="535"/>
      <c r="SRH22" s="535"/>
      <c r="SRI22" s="535"/>
      <c r="SRJ22" s="535"/>
      <c r="SRK22" s="535"/>
      <c r="SRL22" s="535"/>
      <c r="SRM22" s="535"/>
      <c r="SRN22" s="535"/>
      <c r="SRO22" s="535"/>
      <c r="SRP22" s="535"/>
      <c r="SRQ22" s="535"/>
      <c r="SRR22" s="535"/>
      <c r="SRS22" s="535"/>
      <c r="SRT22" s="535"/>
      <c r="SRU22" s="535"/>
      <c r="SRV22" s="535"/>
      <c r="SRW22" s="535"/>
      <c r="SRX22" s="535"/>
      <c r="SRY22" s="535"/>
      <c r="SRZ22" s="535"/>
      <c r="SSA22" s="535"/>
      <c r="SSB22" s="535"/>
      <c r="SSC22" s="535"/>
      <c r="SSD22" s="535"/>
      <c r="SSE22" s="535"/>
      <c r="SSF22" s="535"/>
      <c r="SSG22" s="535"/>
      <c r="SSH22" s="535"/>
      <c r="SSI22" s="535"/>
      <c r="SSJ22" s="535"/>
      <c r="SSK22" s="535"/>
      <c r="SSL22" s="535"/>
      <c r="SSM22" s="535"/>
      <c r="SSN22" s="535"/>
      <c r="SSO22" s="535"/>
      <c r="SSP22" s="535"/>
      <c r="SSQ22" s="535"/>
      <c r="SSR22" s="535"/>
      <c r="SSS22" s="535"/>
      <c r="SST22" s="535"/>
      <c r="SSU22" s="535"/>
      <c r="SSV22" s="535"/>
      <c r="SSW22" s="535"/>
      <c r="SSX22" s="535"/>
      <c r="SSY22" s="535"/>
      <c r="SSZ22" s="535"/>
      <c r="STA22" s="535"/>
      <c r="STB22" s="535"/>
      <c r="STC22" s="535"/>
      <c r="STD22" s="535"/>
      <c r="STE22" s="535"/>
      <c r="STF22" s="535"/>
      <c r="STG22" s="535"/>
      <c r="STH22" s="535"/>
      <c r="STI22" s="535"/>
      <c r="STJ22" s="535"/>
      <c r="STK22" s="535"/>
      <c r="STL22" s="535"/>
      <c r="STM22" s="535"/>
      <c r="STN22" s="535"/>
      <c r="STO22" s="535"/>
      <c r="STP22" s="535"/>
      <c r="STQ22" s="535"/>
      <c r="STR22" s="535"/>
      <c r="STS22" s="535"/>
      <c r="STT22" s="535"/>
      <c r="STU22" s="535"/>
      <c r="STV22" s="535"/>
      <c r="STW22" s="535"/>
      <c r="STX22" s="535"/>
      <c r="STY22" s="535"/>
      <c r="STZ22" s="535"/>
      <c r="SUA22" s="535"/>
      <c r="SUB22" s="535"/>
      <c r="SUC22" s="535"/>
      <c r="SUD22" s="535"/>
      <c r="SUE22" s="535"/>
      <c r="SUF22" s="535"/>
      <c r="SUG22" s="535"/>
      <c r="SUH22" s="535"/>
      <c r="SUI22" s="535"/>
      <c r="SUJ22" s="535"/>
      <c r="SUK22" s="535"/>
      <c r="SUL22" s="535"/>
      <c r="SUM22" s="535"/>
      <c r="SUN22" s="535"/>
      <c r="SUO22" s="535"/>
      <c r="SUP22" s="535"/>
      <c r="SUQ22" s="535"/>
      <c r="SUR22" s="535"/>
      <c r="SUS22" s="535"/>
      <c r="SUT22" s="535"/>
      <c r="SUU22" s="535"/>
      <c r="SUV22" s="535"/>
      <c r="SUW22" s="535"/>
      <c r="SUX22" s="535"/>
      <c r="SUY22" s="535"/>
      <c r="SUZ22" s="535"/>
      <c r="SVA22" s="535"/>
      <c r="SVB22" s="535"/>
      <c r="SVC22" s="535"/>
      <c r="SVD22" s="535"/>
      <c r="SVE22" s="535"/>
      <c r="SVF22" s="535"/>
      <c r="SVG22" s="535"/>
      <c r="SVH22" s="535"/>
      <c r="SVI22" s="535"/>
      <c r="SVJ22" s="535"/>
      <c r="SVK22" s="535"/>
      <c r="SVL22" s="535"/>
      <c r="SVM22" s="535"/>
      <c r="SVN22" s="535"/>
      <c r="SVO22" s="535"/>
      <c r="SVP22" s="535"/>
      <c r="SVQ22" s="535"/>
      <c r="SVR22" s="535"/>
      <c r="SVS22" s="535"/>
      <c r="SVT22" s="535"/>
      <c r="SVU22" s="535"/>
      <c r="SVV22" s="535"/>
      <c r="SVW22" s="535"/>
      <c r="SVX22" s="535"/>
      <c r="SVY22" s="535"/>
      <c r="SVZ22" s="535"/>
      <c r="SWA22" s="535"/>
      <c r="SWB22" s="535"/>
      <c r="SWC22" s="535"/>
      <c r="SWD22" s="535"/>
      <c r="SWE22" s="535"/>
      <c r="SWF22" s="535"/>
      <c r="SWG22" s="535"/>
      <c r="SWH22" s="535"/>
      <c r="SWI22" s="535"/>
      <c r="SWJ22" s="535"/>
      <c r="SWK22" s="535"/>
      <c r="SWL22" s="535"/>
      <c r="SWM22" s="535"/>
      <c r="SWN22" s="535"/>
      <c r="SWO22" s="535"/>
      <c r="SWP22" s="535"/>
      <c r="SWQ22" s="535"/>
      <c r="SWR22" s="535"/>
      <c r="SWS22" s="535"/>
      <c r="SWT22" s="535"/>
      <c r="SWU22" s="535"/>
      <c r="SWV22" s="535"/>
      <c r="SWW22" s="535"/>
      <c r="SWX22" s="535"/>
      <c r="SWY22" s="535"/>
      <c r="SWZ22" s="535"/>
      <c r="SXA22" s="535"/>
      <c r="SXB22" s="535"/>
      <c r="SXC22" s="535"/>
      <c r="SXD22" s="535"/>
      <c r="SXE22" s="535"/>
      <c r="SXF22" s="535"/>
      <c r="SXG22" s="535"/>
      <c r="SXH22" s="535"/>
      <c r="SXI22" s="535"/>
      <c r="SXJ22" s="535"/>
      <c r="SXK22" s="535"/>
      <c r="SXL22" s="535"/>
      <c r="SXM22" s="535"/>
      <c r="SXN22" s="535"/>
      <c r="SXO22" s="535"/>
      <c r="SXP22" s="535"/>
      <c r="SXQ22" s="535"/>
      <c r="SXR22" s="535"/>
      <c r="SXS22" s="535"/>
      <c r="SXT22" s="535"/>
      <c r="SXU22" s="535"/>
      <c r="SXV22" s="535"/>
      <c r="SXW22" s="535"/>
      <c r="SXX22" s="535"/>
      <c r="SXY22" s="535"/>
      <c r="SXZ22" s="535"/>
      <c r="SYA22" s="535"/>
      <c r="SYB22" s="535"/>
      <c r="SYC22" s="535"/>
      <c r="SYD22" s="535"/>
      <c r="SYE22" s="535"/>
      <c r="SYF22" s="535"/>
      <c r="SYG22" s="535"/>
      <c r="SYH22" s="535"/>
      <c r="SYI22" s="535"/>
      <c r="SYJ22" s="535"/>
      <c r="SYK22" s="535"/>
      <c r="SYL22" s="535"/>
      <c r="SYM22" s="535"/>
      <c r="SYN22" s="535"/>
      <c r="SYO22" s="535"/>
      <c r="SYP22" s="535"/>
      <c r="SYQ22" s="535"/>
      <c r="SYR22" s="535"/>
      <c r="SYS22" s="535"/>
      <c r="SYT22" s="535"/>
      <c r="SYU22" s="535"/>
      <c r="SYV22" s="535"/>
      <c r="SYW22" s="535"/>
      <c r="SYX22" s="535"/>
      <c r="SYY22" s="535"/>
      <c r="SYZ22" s="535"/>
      <c r="SZA22" s="535"/>
      <c r="SZB22" s="535"/>
      <c r="SZC22" s="535"/>
      <c r="SZD22" s="535"/>
      <c r="SZE22" s="535"/>
      <c r="SZF22" s="535"/>
      <c r="SZG22" s="535"/>
      <c r="SZH22" s="535"/>
      <c r="SZI22" s="535"/>
      <c r="SZJ22" s="535"/>
      <c r="SZK22" s="535"/>
      <c r="SZL22" s="535"/>
      <c r="SZM22" s="535"/>
      <c r="SZN22" s="535"/>
      <c r="SZO22" s="535"/>
      <c r="SZP22" s="535"/>
      <c r="SZQ22" s="535"/>
      <c r="SZR22" s="535"/>
      <c r="SZS22" s="535"/>
      <c r="SZT22" s="535"/>
      <c r="SZU22" s="535"/>
      <c r="SZV22" s="535"/>
      <c r="SZW22" s="535"/>
      <c r="SZX22" s="535"/>
      <c r="SZY22" s="535"/>
      <c r="SZZ22" s="535"/>
      <c r="TAA22" s="535"/>
      <c r="TAB22" s="535"/>
      <c r="TAC22" s="535"/>
      <c r="TAD22" s="535"/>
      <c r="TAE22" s="535"/>
      <c r="TAF22" s="535"/>
      <c r="TAG22" s="535"/>
      <c r="TAH22" s="535"/>
      <c r="TAI22" s="535"/>
      <c r="TAJ22" s="535"/>
      <c r="TAK22" s="535"/>
      <c r="TAL22" s="535"/>
      <c r="TAM22" s="535"/>
      <c r="TAN22" s="535"/>
      <c r="TAO22" s="535"/>
      <c r="TAP22" s="535"/>
      <c r="TAQ22" s="535"/>
      <c r="TAR22" s="535"/>
      <c r="TAS22" s="535"/>
      <c r="TAT22" s="535"/>
      <c r="TAU22" s="535"/>
      <c r="TAV22" s="535"/>
      <c r="TAW22" s="535"/>
      <c r="TAX22" s="535"/>
      <c r="TAY22" s="535"/>
      <c r="TAZ22" s="535"/>
      <c r="TBA22" s="535"/>
      <c r="TBB22" s="535"/>
      <c r="TBC22" s="535"/>
      <c r="TBD22" s="535"/>
      <c r="TBE22" s="535"/>
      <c r="TBF22" s="535"/>
      <c r="TBG22" s="535"/>
      <c r="TBH22" s="535"/>
      <c r="TBI22" s="535"/>
      <c r="TBJ22" s="535"/>
      <c r="TBK22" s="535"/>
      <c r="TBL22" s="535"/>
      <c r="TBM22" s="535"/>
      <c r="TBN22" s="535"/>
      <c r="TBO22" s="535"/>
      <c r="TBP22" s="535"/>
      <c r="TBQ22" s="535"/>
      <c r="TBR22" s="535"/>
      <c r="TBS22" s="535"/>
      <c r="TBT22" s="535"/>
      <c r="TBU22" s="535"/>
      <c r="TBV22" s="535"/>
      <c r="TBW22" s="535"/>
      <c r="TBX22" s="535"/>
      <c r="TBY22" s="535"/>
      <c r="TBZ22" s="535"/>
      <c r="TCA22" s="535"/>
      <c r="TCB22" s="535"/>
      <c r="TCC22" s="535"/>
      <c r="TCD22" s="535"/>
      <c r="TCE22" s="535"/>
      <c r="TCF22" s="535"/>
      <c r="TCG22" s="535"/>
      <c r="TCH22" s="535"/>
      <c r="TCI22" s="535"/>
      <c r="TCJ22" s="535"/>
      <c r="TCK22" s="535"/>
      <c r="TCL22" s="535"/>
      <c r="TCM22" s="535"/>
      <c r="TCN22" s="535"/>
      <c r="TCO22" s="535"/>
      <c r="TCP22" s="535"/>
      <c r="TCQ22" s="535"/>
      <c r="TCR22" s="535"/>
      <c r="TCS22" s="535"/>
      <c r="TCT22" s="535"/>
      <c r="TCU22" s="535"/>
      <c r="TCV22" s="535"/>
      <c r="TCW22" s="535"/>
      <c r="TCX22" s="535"/>
      <c r="TCY22" s="535"/>
      <c r="TCZ22" s="535"/>
      <c r="TDA22" s="535"/>
      <c r="TDB22" s="535"/>
      <c r="TDC22" s="535"/>
      <c r="TDD22" s="535"/>
      <c r="TDE22" s="535"/>
      <c r="TDF22" s="535"/>
      <c r="TDG22" s="535"/>
      <c r="TDH22" s="535"/>
      <c r="TDI22" s="535"/>
      <c r="TDJ22" s="535"/>
      <c r="TDK22" s="535"/>
      <c r="TDL22" s="535"/>
      <c r="TDM22" s="535"/>
      <c r="TDN22" s="535"/>
      <c r="TDO22" s="535"/>
      <c r="TDP22" s="535"/>
      <c r="TDQ22" s="535"/>
      <c r="TDR22" s="535"/>
      <c r="TDS22" s="535"/>
      <c r="TDT22" s="535"/>
      <c r="TDU22" s="535"/>
      <c r="TDV22" s="535"/>
      <c r="TDW22" s="535"/>
      <c r="TDX22" s="535"/>
      <c r="TDY22" s="535"/>
      <c r="TDZ22" s="535"/>
      <c r="TEA22" s="535"/>
      <c r="TEB22" s="535"/>
      <c r="TEC22" s="535"/>
      <c r="TED22" s="535"/>
      <c r="TEE22" s="535"/>
      <c r="TEF22" s="535"/>
      <c r="TEG22" s="535"/>
      <c r="TEH22" s="535"/>
      <c r="TEI22" s="535"/>
      <c r="TEJ22" s="535"/>
      <c r="TEK22" s="535"/>
      <c r="TEL22" s="535"/>
      <c r="TEM22" s="535"/>
      <c r="TEN22" s="535"/>
      <c r="TEO22" s="535"/>
      <c r="TEP22" s="535"/>
      <c r="TEQ22" s="535"/>
      <c r="TER22" s="535"/>
      <c r="TES22" s="535"/>
      <c r="TET22" s="535"/>
      <c r="TEU22" s="535"/>
      <c r="TEV22" s="535"/>
      <c r="TEW22" s="535"/>
      <c r="TEX22" s="535"/>
      <c r="TEY22" s="535"/>
      <c r="TEZ22" s="535"/>
      <c r="TFA22" s="535"/>
      <c r="TFB22" s="535"/>
      <c r="TFC22" s="535"/>
      <c r="TFD22" s="535"/>
      <c r="TFE22" s="535"/>
      <c r="TFF22" s="535"/>
      <c r="TFG22" s="535"/>
      <c r="TFH22" s="535"/>
      <c r="TFI22" s="535"/>
      <c r="TFJ22" s="535"/>
      <c r="TFK22" s="535"/>
      <c r="TFL22" s="535"/>
      <c r="TFM22" s="535"/>
      <c r="TFN22" s="535"/>
      <c r="TFO22" s="535"/>
      <c r="TFP22" s="535"/>
      <c r="TFQ22" s="535"/>
      <c r="TFR22" s="535"/>
      <c r="TFS22" s="535"/>
      <c r="TFT22" s="535"/>
      <c r="TFU22" s="535"/>
      <c r="TFV22" s="535"/>
      <c r="TFW22" s="535"/>
      <c r="TFX22" s="535"/>
      <c r="TFY22" s="535"/>
      <c r="TFZ22" s="535"/>
      <c r="TGA22" s="535"/>
      <c r="TGB22" s="535"/>
      <c r="TGC22" s="535"/>
      <c r="TGD22" s="535"/>
      <c r="TGE22" s="535"/>
      <c r="TGF22" s="535"/>
      <c r="TGG22" s="535"/>
      <c r="TGH22" s="535"/>
      <c r="TGI22" s="535"/>
      <c r="TGJ22" s="535"/>
      <c r="TGK22" s="535"/>
      <c r="TGL22" s="535"/>
      <c r="TGM22" s="535"/>
      <c r="TGN22" s="535"/>
      <c r="TGO22" s="535"/>
      <c r="TGP22" s="535"/>
      <c r="TGQ22" s="535"/>
      <c r="TGR22" s="535"/>
      <c r="TGS22" s="535"/>
      <c r="TGT22" s="535"/>
      <c r="TGU22" s="535"/>
      <c r="TGV22" s="535"/>
      <c r="TGW22" s="535"/>
      <c r="TGX22" s="535"/>
      <c r="TGY22" s="535"/>
      <c r="TGZ22" s="535"/>
      <c r="THA22" s="535"/>
      <c r="THB22" s="535"/>
      <c r="THC22" s="535"/>
      <c r="THD22" s="535"/>
      <c r="THE22" s="535"/>
      <c r="THF22" s="535"/>
      <c r="THG22" s="535"/>
      <c r="THH22" s="535"/>
      <c r="THI22" s="535"/>
      <c r="THJ22" s="535"/>
      <c r="THK22" s="535"/>
      <c r="THL22" s="535"/>
      <c r="THM22" s="535"/>
      <c r="THN22" s="535"/>
      <c r="THO22" s="535"/>
      <c r="THP22" s="535"/>
      <c r="THQ22" s="535"/>
      <c r="THR22" s="535"/>
      <c r="THS22" s="535"/>
      <c r="THT22" s="535"/>
      <c r="THU22" s="535"/>
      <c r="THV22" s="535"/>
      <c r="THW22" s="535"/>
      <c r="THX22" s="535"/>
      <c r="THY22" s="535"/>
      <c r="THZ22" s="535"/>
      <c r="TIA22" s="535"/>
      <c r="TIB22" s="535"/>
      <c r="TIC22" s="535"/>
      <c r="TID22" s="535"/>
      <c r="TIE22" s="535"/>
      <c r="TIF22" s="535"/>
      <c r="TIG22" s="535"/>
      <c r="TIH22" s="535"/>
      <c r="TII22" s="535"/>
      <c r="TIJ22" s="535"/>
      <c r="TIK22" s="535"/>
      <c r="TIL22" s="535"/>
      <c r="TIM22" s="535"/>
      <c r="TIN22" s="535"/>
      <c r="TIO22" s="535"/>
      <c r="TIP22" s="535"/>
      <c r="TIQ22" s="535"/>
      <c r="TIR22" s="535"/>
      <c r="TIS22" s="535"/>
      <c r="TIT22" s="535"/>
      <c r="TIU22" s="535"/>
      <c r="TIV22" s="535"/>
      <c r="TIW22" s="535"/>
      <c r="TIX22" s="535"/>
      <c r="TIY22" s="535"/>
      <c r="TIZ22" s="535"/>
      <c r="TJA22" s="535"/>
      <c r="TJB22" s="535"/>
      <c r="TJC22" s="535"/>
      <c r="TJD22" s="535"/>
      <c r="TJE22" s="535"/>
      <c r="TJF22" s="535"/>
      <c r="TJG22" s="535"/>
      <c r="TJH22" s="535"/>
      <c r="TJI22" s="535"/>
      <c r="TJJ22" s="535"/>
      <c r="TJK22" s="535"/>
      <c r="TJL22" s="535"/>
      <c r="TJM22" s="535"/>
      <c r="TJN22" s="535"/>
      <c r="TJO22" s="535"/>
      <c r="TJP22" s="535"/>
      <c r="TJQ22" s="535"/>
      <c r="TJR22" s="535"/>
      <c r="TJS22" s="535"/>
      <c r="TJT22" s="535"/>
      <c r="TJU22" s="535"/>
      <c r="TJV22" s="535"/>
      <c r="TJW22" s="535"/>
      <c r="TJX22" s="535"/>
      <c r="TJY22" s="535"/>
      <c r="TJZ22" s="535"/>
      <c r="TKA22" s="535"/>
      <c r="TKB22" s="535"/>
      <c r="TKC22" s="535"/>
      <c r="TKD22" s="535"/>
      <c r="TKE22" s="535"/>
      <c r="TKF22" s="535"/>
      <c r="TKG22" s="535"/>
      <c r="TKH22" s="535"/>
      <c r="TKI22" s="535"/>
      <c r="TKJ22" s="535"/>
      <c r="TKK22" s="535"/>
      <c r="TKL22" s="535"/>
      <c r="TKM22" s="535"/>
      <c r="TKN22" s="535"/>
      <c r="TKO22" s="535"/>
      <c r="TKP22" s="535"/>
      <c r="TKQ22" s="535"/>
      <c r="TKR22" s="535"/>
      <c r="TKS22" s="535"/>
      <c r="TKT22" s="535"/>
      <c r="TKU22" s="535"/>
      <c r="TKV22" s="535"/>
      <c r="TKW22" s="535"/>
      <c r="TKX22" s="535"/>
      <c r="TKY22" s="535"/>
      <c r="TKZ22" s="535"/>
      <c r="TLA22" s="535"/>
      <c r="TLB22" s="535"/>
      <c r="TLC22" s="535"/>
      <c r="TLD22" s="535"/>
      <c r="TLE22" s="535"/>
      <c r="TLF22" s="535"/>
      <c r="TLG22" s="535"/>
      <c r="TLH22" s="535"/>
      <c r="TLI22" s="535"/>
      <c r="TLJ22" s="535"/>
      <c r="TLK22" s="535"/>
      <c r="TLL22" s="535"/>
      <c r="TLM22" s="535"/>
      <c r="TLN22" s="535"/>
      <c r="TLO22" s="535"/>
      <c r="TLP22" s="535"/>
      <c r="TLQ22" s="535"/>
      <c r="TLR22" s="535"/>
      <c r="TLS22" s="535"/>
      <c r="TLT22" s="535"/>
      <c r="TLU22" s="535"/>
      <c r="TLV22" s="535"/>
      <c r="TLW22" s="535"/>
      <c r="TLX22" s="535"/>
      <c r="TLY22" s="535"/>
      <c r="TLZ22" s="535"/>
      <c r="TMA22" s="535"/>
      <c r="TMB22" s="535"/>
      <c r="TMC22" s="535"/>
      <c r="TMD22" s="535"/>
      <c r="TME22" s="535"/>
      <c r="TMF22" s="535"/>
      <c r="TMG22" s="535"/>
      <c r="TMH22" s="535"/>
      <c r="TMI22" s="535"/>
      <c r="TMJ22" s="535"/>
      <c r="TMK22" s="535"/>
      <c r="TML22" s="535"/>
      <c r="TMM22" s="535"/>
      <c r="TMN22" s="535"/>
      <c r="TMO22" s="535"/>
      <c r="TMP22" s="535"/>
      <c r="TMQ22" s="535"/>
      <c r="TMR22" s="535"/>
      <c r="TMS22" s="535"/>
      <c r="TMT22" s="535"/>
      <c r="TMU22" s="535"/>
      <c r="TMV22" s="535"/>
      <c r="TMW22" s="535"/>
      <c r="TMX22" s="535"/>
      <c r="TMY22" s="535"/>
      <c r="TMZ22" s="535"/>
      <c r="TNA22" s="535"/>
      <c r="TNB22" s="535"/>
      <c r="TNC22" s="535"/>
      <c r="TND22" s="535"/>
      <c r="TNE22" s="535"/>
      <c r="TNF22" s="535"/>
      <c r="TNG22" s="535"/>
      <c r="TNH22" s="535"/>
      <c r="TNI22" s="535"/>
      <c r="TNJ22" s="535"/>
      <c r="TNK22" s="535"/>
      <c r="TNL22" s="535"/>
      <c r="TNM22" s="535"/>
      <c r="TNN22" s="535"/>
      <c r="TNO22" s="535"/>
      <c r="TNP22" s="535"/>
      <c r="TNQ22" s="535"/>
      <c r="TNR22" s="535"/>
      <c r="TNS22" s="535"/>
      <c r="TNT22" s="535"/>
      <c r="TNU22" s="535"/>
      <c r="TNV22" s="535"/>
      <c r="TNW22" s="535"/>
      <c r="TNX22" s="535"/>
      <c r="TNY22" s="535"/>
      <c r="TNZ22" s="535"/>
      <c r="TOA22" s="535"/>
      <c r="TOB22" s="535"/>
      <c r="TOC22" s="535"/>
      <c r="TOD22" s="535"/>
      <c r="TOE22" s="535"/>
      <c r="TOF22" s="535"/>
      <c r="TOG22" s="535"/>
      <c r="TOH22" s="535"/>
      <c r="TOI22" s="535"/>
      <c r="TOJ22" s="535"/>
      <c r="TOK22" s="535"/>
      <c r="TOL22" s="535"/>
      <c r="TOM22" s="535"/>
      <c r="TON22" s="535"/>
      <c r="TOO22" s="535"/>
      <c r="TOP22" s="535"/>
      <c r="TOQ22" s="535"/>
      <c r="TOR22" s="535"/>
      <c r="TOS22" s="535"/>
      <c r="TOT22" s="535"/>
      <c r="TOU22" s="535"/>
      <c r="TOV22" s="535"/>
      <c r="TOW22" s="535"/>
      <c r="TOX22" s="535"/>
      <c r="TOY22" s="535"/>
      <c r="TOZ22" s="535"/>
      <c r="TPA22" s="535"/>
      <c r="TPB22" s="535"/>
      <c r="TPC22" s="535"/>
      <c r="TPD22" s="535"/>
      <c r="TPE22" s="535"/>
      <c r="TPF22" s="535"/>
      <c r="TPG22" s="535"/>
      <c r="TPH22" s="535"/>
      <c r="TPI22" s="535"/>
      <c r="TPJ22" s="535"/>
      <c r="TPK22" s="535"/>
      <c r="TPL22" s="535"/>
      <c r="TPM22" s="535"/>
      <c r="TPN22" s="535"/>
      <c r="TPO22" s="535"/>
      <c r="TPP22" s="535"/>
      <c r="TPQ22" s="535"/>
      <c r="TPR22" s="535"/>
      <c r="TPS22" s="535"/>
      <c r="TPT22" s="535"/>
      <c r="TPU22" s="535"/>
      <c r="TPV22" s="535"/>
      <c r="TPW22" s="535"/>
      <c r="TPX22" s="535"/>
      <c r="TPY22" s="535"/>
      <c r="TPZ22" s="535"/>
      <c r="TQA22" s="535"/>
      <c r="TQB22" s="535"/>
      <c r="TQC22" s="535"/>
      <c r="TQD22" s="535"/>
      <c r="TQE22" s="535"/>
      <c r="TQF22" s="535"/>
      <c r="TQG22" s="535"/>
      <c r="TQH22" s="535"/>
      <c r="TQI22" s="535"/>
      <c r="TQJ22" s="535"/>
      <c r="TQK22" s="535"/>
      <c r="TQL22" s="535"/>
      <c r="TQM22" s="535"/>
      <c r="TQN22" s="535"/>
      <c r="TQO22" s="535"/>
      <c r="TQP22" s="535"/>
      <c r="TQQ22" s="535"/>
      <c r="TQR22" s="535"/>
      <c r="TQS22" s="535"/>
      <c r="TQT22" s="535"/>
      <c r="TQU22" s="535"/>
      <c r="TQV22" s="535"/>
      <c r="TQW22" s="535"/>
      <c r="TQX22" s="535"/>
      <c r="TQY22" s="535"/>
      <c r="TQZ22" s="535"/>
      <c r="TRA22" s="535"/>
      <c r="TRB22" s="535"/>
      <c r="TRC22" s="535"/>
      <c r="TRD22" s="535"/>
      <c r="TRE22" s="535"/>
      <c r="TRF22" s="535"/>
      <c r="TRG22" s="535"/>
      <c r="TRH22" s="535"/>
      <c r="TRI22" s="535"/>
      <c r="TRJ22" s="535"/>
      <c r="TRK22" s="535"/>
      <c r="TRL22" s="535"/>
      <c r="TRM22" s="535"/>
      <c r="TRN22" s="535"/>
      <c r="TRO22" s="535"/>
      <c r="TRP22" s="535"/>
      <c r="TRQ22" s="535"/>
      <c r="TRR22" s="535"/>
      <c r="TRS22" s="535"/>
      <c r="TRT22" s="535"/>
      <c r="TRU22" s="535"/>
      <c r="TRV22" s="535"/>
      <c r="TRW22" s="535"/>
      <c r="TRX22" s="535"/>
      <c r="TRY22" s="535"/>
      <c r="TRZ22" s="535"/>
      <c r="TSA22" s="535"/>
      <c r="TSB22" s="535"/>
      <c r="TSC22" s="535"/>
      <c r="TSD22" s="535"/>
      <c r="TSE22" s="535"/>
      <c r="TSF22" s="535"/>
      <c r="TSG22" s="535"/>
      <c r="TSH22" s="535"/>
      <c r="TSI22" s="535"/>
      <c r="TSJ22" s="535"/>
      <c r="TSK22" s="535"/>
      <c r="TSL22" s="535"/>
      <c r="TSM22" s="535"/>
      <c r="TSN22" s="535"/>
      <c r="TSO22" s="535"/>
      <c r="TSP22" s="535"/>
      <c r="TSQ22" s="535"/>
      <c r="TSR22" s="535"/>
      <c r="TSS22" s="535"/>
      <c r="TST22" s="535"/>
      <c r="TSU22" s="535"/>
      <c r="TSV22" s="535"/>
      <c r="TSW22" s="535"/>
      <c r="TSX22" s="535"/>
      <c r="TSY22" s="535"/>
      <c r="TSZ22" s="535"/>
      <c r="TTA22" s="535"/>
      <c r="TTB22" s="535"/>
      <c r="TTC22" s="535"/>
      <c r="TTD22" s="535"/>
      <c r="TTE22" s="535"/>
      <c r="TTF22" s="535"/>
      <c r="TTG22" s="535"/>
      <c r="TTH22" s="535"/>
      <c r="TTI22" s="535"/>
      <c r="TTJ22" s="535"/>
      <c r="TTK22" s="535"/>
      <c r="TTL22" s="535"/>
      <c r="TTM22" s="535"/>
      <c r="TTN22" s="535"/>
      <c r="TTO22" s="535"/>
      <c r="TTP22" s="535"/>
      <c r="TTQ22" s="535"/>
      <c r="TTR22" s="535"/>
      <c r="TTS22" s="535"/>
      <c r="TTT22" s="535"/>
      <c r="TTU22" s="535"/>
      <c r="TTV22" s="535"/>
      <c r="TTW22" s="535"/>
      <c r="TTX22" s="535"/>
      <c r="TTY22" s="535"/>
      <c r="TTZ22" s="535"/>
      <c r="TUA22" s="535"/>
      <c r="TUB22" s="535"/>
      <c r="TUC22" s="535"/>
      <c r="TUD22" s="535"/>
      <c r="TUE22" s="535"/>
      <c r="TUF22" s="535"/>
      <c r="TUG22" s="535"/>
      <c r="TUH22" s="535"/>
      <c r="TUI22" s="535"/>
      <c r="TUJ22" s="535"/>
      <c r="TUK22" s="535"/>
      <c r="TUL22" s="535"/>
      <c r="TUM22" s="535"/>
      <c r="TUN22" s="535"/>
      <c r="TUO22" s="535"/>
      <c r="TUP22" s="535"/>
      <c r="TUQ22" s="535"/>
      <c r="TUR22" s="535"/>
      <c r="TUS22" s="535"/>
      <c r="TUT22" s="535"/>
      <c r="TUU22" s="535"/>
      <c r="TUV22" s="535"/>
      <c r="TUW22" s="535"/>
      <c r="TUX22" s="535"/>
      <c r="TUY22" s="535"/>
      <c r="TUZ22" s="535"/>
      <c r="TVA22" s="535"/>
      <c r="TVB22" s="535"/>
      <c r="TVC22" s="535"/>
      <c r="TVD22" s="535"/>
      <c r="TVE22" s="535"/>
      <c r="TVF22" s="535"/>
      <c r="TVG22" s="535"/>
      <c r="TVH22" s="535"/>
      <c r="TVI22" s="535"/>
      <c r="TVJ22" s="535"/>
      <c r="TVK22" s="535"/>
      <c r="TVL22" s="535"/>
      <c r="TVM22" s="535"/>
      <c r="TVN22" s="535"/>
      <c r="TVO22" s="535"/>
      <c r="TVP22" s="535"/>
      <c r="TVQ22" s="535"/>
      <c r="TVR22" s="535"/>
      <c r="TVS22" s="535"/>
      <c r="TVT22" s="535"/>
      <c r="TVU22" s="535"/>
      <c r="TVV22" s="535"/>
      <c r="TVW22" s="535"/>
      <c r="TVX22" s="535"/>
      <c r="TVY22" s="535"/>
      <c r="TVZ22" s="535"/>
      <c r="TWA22" s="535"/>
      <c r="TWB22" s="535"/>
      <c r="TWC22" s="535"/>
      <c r="TWD22" s="535"/>
      <c r="TWE22" s="535"/>
      <c r="TWF22" s="535"/>
      <c r="TWG22" s="535"/>
      <c r="TWH22" s="535"/>
      <c r="TWI22" s="535"/>
      <c r="TWJ22" s="535"/>
      <c r="TWK22" s="535"/>
      <c r="TWL22" s="535"/>
      <c r="TWM22" s="535"/>
      <c r="TWN22" s="535"/>
      <c r="TWO22" s="535"/>
      <c r="TWP22" s="535"/>
      <c r="TWQ22" s="535"/>
      <c r="TWR22" s="535"/>
      <c r="TWS22" s="535"/>
      <c r="TWT22" s="535"/>
      <c r="TWU22" s="535"/>
      <c r="TWV22" s="535"/>
      <c r="TWW22" s="535"/>
      <c r="TWX22" s="535"/>
      <c r="TWY22" s="535"/>
      <c r="TWZ22" s="535"/>
      <c r="TXA22" s="535"/>
      <c r="TXB22" s="535"/>
      <c r="TXC22" s="535"/>
      <c r="TXD22" s="535"/>
      <c r="TXE22" s="535"/>
      <c r="TXF22" s="535"/>
      <c r="TXG22" s="535"/>
      <c r="TXH22" s="535"/>
      <c r="TXI22" s="535"/>
      <c r="TXJ22" s="535"/>
      <c r="TXK22" s="535"/>
      <c r="TXL22" s="535"/>
      <c r="TXM22" s="535"/>
      <c r="TXN22" s="535"/>
      <c r="TXO22" s="535"/>
      <c r="TXP22" s="535"/>
      <c r="TXQ22" s="535"/>
      <c r="TXR22" s="535"/>
      <c r="TXS22" s="535"/>
      <c r="TXT22" s="535"/>
      <c r="TXU22" s="535"/>
      <c r="TXV22" s="535"/>
      <c r="TXW22" s="535"/>
      <c r="TXX22" s="535"/>
      <c r="TXY22" s="535"/>
      <c r="TXZ22" s="535"/>
      <c r="TYA22" s="535"/>
      <c r="TYB22" s="535"/>
      <c r="TYC22" s="535"/>
      <c r="TYD22" s="535"/>
      <c r="TYE22" s="535"/>
      <c r="TYF22" s="535"/>
      <c r="TYG22" s="535"/>
      <c r="TYH22" s="535"/>
      <c r="TYI22" s="535"/>
      <c r="TYJ22" s="535"/>
      <c r="TYK22" s="535"/>
      <c r="TYL22" s="535"/>
      <c r="TYM22" s="535"/>
      <c r="TYN22" s="535"/>
      <c r="TYO22" s="535"/>
      <c r="TYP22" s="535"/>
      <c r="TYQ22" s="535"/>
      <c r="TYR22" s="535"/>
      <c r="TYS22" s="535"/>
      <c r="TYT22" s="535"/>
      <c r="TYU22" s="535"/>
      <c r="TYV22" s="535"/>
      <c r="TYW22" s="535"/>
      <c r="TYX22" s="535"/>
      <c r="TYY22" s="535"/>
      <c r="TYZ22" s="535"/>
      <c r="TZA22" s="535"/>
      <c r="TZB22" s="535"/>
      <c r="TZC22" s="535"/>
      <c r="TZD22" s="535"/>
      <c r="TZE22" s="535"/>
      <c r="TZF22" s="535"/>
      <c r="TZG22" s="535"/>
      <c r="TZH22" s="535"/>
      <c r="TZI22" s="535"/>
      <c r="TZJ22" s="535"/>
      <c r="TZK22" s="535"/>
      <c r="TZL22" s="535"/>
      <c r="TZM22" s="535"/>
      <c r="TZN22" s="535"/>
      <c r="TZO22" s="535"/>
      <c r="TZP22" s="535"/>
      <c r="TZQ22" s="535"/>
      <c r="TZR22" s="535"/>
      <c r="TZS22" s="535"/>
      <c r="TZT22" s="535"/>
      <c r="TZU22" s="535"/>
      <c r="TZV22" s="535"/>
      <c r="TZW22" s="535"/>
      <c r="TZX22" s="535"/>
      <c r="TZY22" s="535"/>
      <c r="TZZ22" s="535"/>
      <c r="UAA22" s="535"/>
      <c r="UAB22" s="535"/>
      <c r="UAC22" s="535"/>
      <c r="UAD22" s="535"/>
      <c r="UAE22" s="535"/>
      <c r="UAF22" s="535"/>
      <c r="UAG22" s="535"/>
      <c r="UAH22" s="535"/>
      <c r="UAI22" s="535"/>
      <c r="UAJ22" s="535"/>
      <c r="UAK22" s="535"/>
      <c r="UAL22" s="535"/>
      <c r="UAM22" s="535"/>
      <c r="UAN22" s="535"/>
      <c r="UAO22" s="535"/>
      <c r="UAP22" s="535"/>
      <c r="UAQ22" s="535"/>
      <c r="UAR22" s="535"/>
      <c r="UAS22" s="535"/>
      <c r="UAT22" s="535"/>
      <c r="UAU22" s="535"/>
      <c r="UAV22" s="535"/>
      <c r="UAW22" s="535"/>
      <c r="UAX22" s="535"/>
      <c r="UAY22" s="535"/>
      <c r="UAZ22" s="535"/>
      <c r="UBA22" s="535"/>
      <c r="UBB22" s="535"/>
      <c r="UBC22" s="535"/>
      <c r="UBD22" s="535"/>
      <c r="UBE22" s="535"/>
      <c r="UBF22" s="535"/>
      <c r="UBG22" s="535"/>
      <c r="UBH22" s="535"/>
      <c r="UBI22" s="535"/>
      <c r="UBJ22" s="535"/>
      <c r="UBK22" s="535"/>
      <c r="UBL22" s="535"/>
      <c r="UBM22" s="535"/>
      <c r="UBN22" s="535"/>
      <c r="UBO22" s="535"/>
      <c r="UBP22" s="535"/>
      <c r="UBQ22" s="535"/>
      <c r="UBR22" s="535"/>
      <c r="UBS22" s="535"/>
      <c r="UBT22" s="535"/>
      <c r="UBU22" s="535"/>
      <c r="UBV22" s="535"/>
      <c r="UBW22" s="535"/>
      <c r="UBX22" s="535"/>
      <c r="UBY22" s="535"/>
      <c r="UBZ22" s="535"/>
      <c r="UCA22" s="535"/>
      <c r="UCB22" s="535"/>
      <c r="UCC22" s="535"/>
      <c r="UCD22" s="535"/>
      <c r="UCE22" s="535"/>
      <c r="UCF22" s="535"/>
      <c r="UCG22" s="535"/>
      <c r="UCH22" s="535"/>
      <c r="UCI22" s="535"/>
      <c r="UCJ22" s="535"/>
      <c r="UCK22" s="535"/>
      <c r="UCL22" s="535"/>
      <c r="UCM22" s="535"/>
      <c r="UCN22" s="535"/>
      <c r="UCO22" s="535"/>
      <c r="UCP22" s="535"/>
      <c r="UCQ22" s="535"/>
      <c r="UCR22" s="535"/>
      <c r="UCS22" s="535"/>
      <c r="UCT22" s="535"/>
      <c r="UCU22" s="535"/>
      <c r="UCV22" s="535"/>
      <c r="UCW22" s="535"/>
      <c r="UCX22" s="535"/>
      <c r="UCY22" s="535"/>
      <c r="UCZ22" s="535"/>
      <c r="UDA22" s="535"/>
      <c r="UDB22" s="535"/>
      <c r="UDC22" s="535"/>
      <c r="UDD22" s="535"/>
      <c r="UDE22" s="535"/>
      <c r="UDF22" s="535"/>
      <c r="UDG22" s="535"/>
      <c r="UDH22" s="535"/>
      <c r="UDI22" s="535"/>
      <c r="UDJ22" s="535"/>
      <c r="UDK22" s="535"/>
      <c r="UDL22" s="535"/>
      <c r="UDM22" s="535"/>
      <c r="UDN22" s="535"/>
      <c r="UDO22" s="535"/>
      <c r="UDP22" s="535"/>
      <c r="UDQ22" s="535"/>
      <c r="UDR22" s="535"/>
      <c r="UDS22" s="535"/>
      <c r="UDT22" s="535"/>
      <c r="UDU22" s="535"/>
      <c r="UDV22" s="535"/>
      <c r="UDW22" s="535"/>
      <c r="UDX22" s="535"/>
      <c r="UDY22" s="535"/>
      <c r="UDZ22" s="535"/>
      <c r="UEA22" s="535"/>
      <c r="UEB22" s="535"/>
      <c r="UEC22" s="535"/>
      <c r="UED22" s="535"/>
      <c r="UEE22" s="535"/>
      <c r="UEF22" s="535"/>
      <c r="UEG22" s="535"/>
      <c r="UEH22" s="535"/>
      <c r="UEI22" s="535"/>
      <c r="UEJ22" s="535"/>
      <c r="UEK22" s="535"/>
      <c r="UEL22" s="535"/>
      <c r="UEM22" s="535"/>
      <c r="UEN22" s="535"/>
      <c r="UEO22" s="535"/>
      <c r="UEP22" s="535"/>
      <c r="UEQ22" s="535"/>
      <c r="UER22" s="535"/>
      <c r="UES22" s="535"/>
      <c r="UET22" s="535"/>
      <c r="UEU22" s="535"/>
      <c r="UEV22" s="535"/>
      <c r="UEW22" s="535"/>
      <c r="UEX22" s="535"/>
      <c r="UEY22" s="535"/>
      <c r="UEZ22" s="535"/>
      <c r="UFA22" s="535"/>
      <c r="UFB22" s="535"/>
      <c r="UFC22" s="535"/>
      <c r="UFD22" s="535"/>
      <c r="UFE22" s="535"/>
      <c r="UFF22" s="535"/>
      <c r="UFG22" s="535"/>
      <c r="UFH22" s="535"/>
      <c r="UFI22" s="535"/>
      <c r="UFJ22" s="535"/>
      <c r="UFK22" s="535"/>
      <c r="UFL22" s="535"/>
      <c r="UFM22" s="535"/>
      <c r="UFN22" s="535"/>
      <c r="UFO22" s="535"/>
      <c r="UFP22" s="535"/>
      <c r="UFQ22" s="535"/>
      <c r="UFR22" s="535"/>
      <c r="UFS22" s="535"/>
      <c r="UFT22" s="535"/>
      <c r="UFU22" s="535"/>
      <c r="UFV22" s="535"/>
      <c r="UFW22" s="535"/>
      <c r="UFX22" s="535"/>
      <c r="UFY22" s="535"/>
      <c r="UFZ22" s="535"/>
      <c r="UGA22" s="535"/>
      <c r="UGB22" s="535"/>
      <c r="UGC22" s="535"/>
      <c r="UGD22" s="535"/>
      <c r="UGE22" s="535"/>
      <c r="UGF22" s="535"/>
      <c r="UGG22" s="535"/>
      <c r="UGH22" s="535"/>
      <c r="UGI22" s="535"/>
      <c r="UGJ22" s="535"/>
      <c r="UGK22" s="535"/>
      <c r="UGL22" s="535"/>
      <c r="UGM22" s="535"/>
      <c r="UGN22" s="535"/>
      <c r="UGO22" s="535"/>
      <c r="UGP22" s="535"/>
      <c r="UGQ22" s="535"/>
      <c r="UGR22" s="535"/>
      <c r="UGS22" s="535"/>
      <c r="UGT22" s="535"/>
      <c r="UGU22" s="535"/>
      <c r="UGV22" s="535"/>
      <c r="UGW22" s="535"/>
      <c r="UGX22" s="535"/>
      <c r="UGY22" s="535"/>
      <c r="UGZ22" s="535"/>
      <c r="UHA22" s="535"/>
      <c r="UHB22" s="535"/>
      <c r="UHC22" s="535"/>
      <c r="UHD22" s="535"/>
      <c r="UHE22" s="535"/>
      <c r="UHF22" s="535"/>
      <c r="UHG22" s="535"/>
      <c r="UHH22" s="535"/>
      <c r="UHI22" s="535"/>
      <c r="UHJ22" s="535"/>
      <c r="UHK22" s="535"/>
      <c r="UHL22" s="535"/>
      <c r="UHM22" s="535"/>
      <c r="UHN22" s="535"/>
      <c r="UHO22" s="535"/>
      <c r="UHP22" s="535"/>
      <c r="UHQ22" s="535"/>
      <c r="UHR22" s="535"/>
      <c r="UHS22" s="535"/>
      <c r="UHT22" s="535"/>
      <c r="UHU22" s="535"/>
      <c r="UHV22" s="535"/>
      <c r="UHW22" s="535"/>
      <c r="UHX22" s="535"/>
      <c r="UHY22" s="535"/>
      <c r="UHZ22" s="535"/>
      <c r="UIA22" s="535"/>
      <c r="UIB22" s="535"/>
      <c r="UIC22" s="535"/>
      <c r="UID22" s="535"/>
      <c r="UIE22" s="535"/>
      <c r="UIF22" s="535"/>
      <c r="UIG22" s="535"/>
      <c r="UIH22" s="535"/>
      <c r="UII22" s="535"/>
      <c r="UIJ22" s="535"/>
      <c r="UIK22" s="535"/>
      <c r="UIL22" s="535"/>
      <c r="UIM22" s="535"/>
      <c r="UIN22" s="535"/>
      <c r="UIO22" s="535"/>
      <c r="UIP22" s="535"/>
      <c r="UIQ22" s="535"/>
      <c r="UIR22" s="535"/>
      <c r="UIS22" s="535"/>
      <c r="UIT22" s="535"/>
      <c r="UIU22" s="535"/>
      <c r="UIV22" s="535"/>
      <c r="UIW22" s="535"/>
      <c r="UIX22" s="535"/>
      <c r="UIY22" s="535"/>
      <c r="UIZ22" s="535"/>
      <c r="UJA22" s="535"/>
      <c r="UJB22" s="535"/>
      <c r="UJC22" s="535"/>
      <c r="UJD22" s="535"/>
      <c r="UJE22" s="535"/>
      <c r="UJF22" s="535"/>
      <c r="UJG22" s="535"/>
      <c r="UJH22" s="535"/>
      <c r="UJI22" s="535"/>
      <c r="UJJ22" s="535"/>
      <c r="UJK22" s="535"/>
      <c r="UJL22" s="535"/>
      <c r="UJM22" s="535"/>
      <c r="UJN22" s="535"/>
      <c r="UJO22" s="535"/>
      <c r="UJP22" s="535"/>
      <c r="UJQ22" s="535"/>
      <c r="UJR22" s="535"/>
      <c r="UJS22" s="535"/>
      <c r="UJT22" s="535"/>
      <c r="UJU22" s="535"/>
      <c r="UJV22" s="535"/>
      <c r="UJW22" s="535"/>
      <c r="UJX22" s="535"/>
      <c r="UJY22" s="535"/>
      <c r="UJZ22" s="535"/>
      <c r="UKA22" s="535"/>
      <c r="UKB22" s="535"/>
      <c r="UKC22" s="535"/>
      <c r="UKD22" s="535"/>
      <c r="UKE22" s="535"/>
      <c r="UKF22" s="535"/>
      <c r="UKG22" s="535"/>
      <c r="UKH22" s="535"/>
      <c r="UKI22" s="535"/>
      <c r="UKJ22" s="535"/>
      <c r="UKK22" s="535"/>
      <c r="UKL22" s="535"/>
      <c r="UKM22" s="535"/>
      <c r="UKN22" s="535"/>
      <c r="UKO22" s="535"/>
      <c r="UKP22" s="535"/>
      <c r="UKQ22" s="535"/>
      <c r="UKR22" s="535"/>
      <c r="UKS22" s="535"/>
      <c r="UKT22" s="535"/>
      <c r="UKU22" s="535"/>
      <c r="UKV22" s="535"/>
      <c r="UKW22" s="535"/>
      <c r="UKX22" s="535"/>
      <c r="UKY22" s="535"/>
      <c r="UKZ22" s="535"/>
      <c r="ULA22" s="535"/>
      <c r="ULB22" s="535"/>
      <c r="ULC22" s="535"/>
      <c r="ULD22" s="535"/>
      <c r="ULE22" s="535"/>
      <c r="ULF22" s="535"/>
      <c r="ULG22" s="535"/>
      <c r="ULH22" s="535"/>
      <c r="ULI22" s="535"/>
      <c r="ULJ22" s="535"/>
      <c r="ULK22" s="535"/>
      <c r="ULL22" s="535"/>
      <c r="ULM22" s="535"/>
      <c r="ULN22" s="535"/>
      <c r="ULO22" s="535"/>
      <c r="ULP22" s="535"/>
      <c r="ULQ22" s="535"/>
      <c r="ULR22" s="535"/>
      <c r="ULS22" s="535"/>
      <c r="ULT22" s="535"/>
      <c r="ULU22" s="535"/>
      <c r="ULV22" s="535"/>
      <c r="ULW22" s="535"/>
      <c r="ULX22" s="535"/>
      <c r="ULY22" s="535"/>
      <c r="ULZ22" s="535"/>
      <c r="UMA22" s="535"/>
      <c r="UMB22" s="535"/>
      <c r="UMC22" s="535"/>
      <c r="UMD22" s="535"/>
      <c r="UME22" s="535"/>
      <c r="UMF22" s="535"/>
      <c r="UMG22" s="535"/>
      <c r="UMH22" s="535"/>
      <c r="UMI22" s="535"/>
      <c r="UMJ22" s="535"/>
      <c r="UMK22" s="535"/>
      <c r="UML22" s="535"/>
      <c r="UMM22" s="535"/>
      <c r="UMN22" s="535"/>
      <c r="UMO22" s="535"/>
      <c r="UMP22" s="535"/>
      <c r="UMQ22" s="535"/>
      <c r="UMR22" s="535"/>
      <c r="UMS22" s="535"/>
      <c r="UMT22" s="535"/>
      <c r="UMU22" s="535"/>
      <c r="UMV22" s="535"/>
      <c r="UMW22" s="535"/>
      <c r="UMX22" s="535"/>
      <c r="UMY22" s="535"/>
      <c r="UMZ22" s="535"/>
      <c r="UNA22" s="535"/>
      <c r="UNB22" s="535"/>
      <c r="UNC22" s="535"/>
      <c r="UND22" s="535"/>
      <c r="UNE22" s="535"/>
      <c r="UNF22" s="535"/>
      <c r="UNG22" s="535"/>
      <c r="UNH22" s="535"/>
      <c r="UNI22" s="535"/>
      <c r="UNJ22" s="535"/>
      <c r="UNK22" s="535"/>
      <c r="UNL22" s="535"/>
      <c r="UNM22" s="535"/>
      <c r="UNN22" s="535"/>
      <c r="UNO22" s="535"/>
      <c r="UNP22" s="535"/>
      <c r="UNQ22" s="535"/>
      <c r="UNR22" s="535"/>
      <c r="UNS22" s="535"/>
      <c r="UNT22" s="535"/>
      <c r="UNU22" s="535"/>
      <c r="UNV22" s="535"/>
      <c r="UNW22" s="535"/>
      <c r="UNX22" s="535"/>
      <c r="UNY22" s="535"/>
      <c r="UNZ22" s="535"/>
      <c r="UOA22" s="535"/>
      <c r="UOB22" s="535"/>
      <c r="UOC22" s="535"/>
      <c r="UOD22" s="535"/>
      <c r="UOE22" s="535"/>
      <c r="UOF22" s="535"/>
      <c r="UOG22" s="535"/>
      <c r="UOH22" s="535"/>
      <c r="UOI22" s="535"/>
      <c r="UOJ22" s="535"/>
      <c r="UOK22" s="535"/>
      <c r="UOL22" s="535"/>
      <c r="UOM22" s="535"/>
      <c r="UON22" s="535"/>
      <c r="UOO22" s="535"/>
      <c r="UOP22" s="535"/>
      <c r="UOQ22" s="535"/>
      <c r="UOR22" s="535"/>
      <c r="UOS22" s="535"/>
      <c r="UOT22" s="535"/>
      <c r="UOU22" s="535"/>
      <c r="UOV22" s="535"/>
      <c r="UOW22" s="535"/>
      <c r="UOX22" s="535"/>
      <c r="UOY22" s="535"/>
      <c r="UOZ22" s="535"/>
      <c r="UPA22" s="535"/>
      <c r="UPB22" s="535"/>
      <c r="UPC22" s="535"/>
      <c r="UPD22" s="535"/>
      <c r="UPE22" s="535"/>
      <c r="UPF22" s="535"/>
      <c r="UPG22" s="535"/>
      <c r="UPH22" s="535"/>
      <c r="UPI22" s="535"/>
      <c r="UPJ22" s="535"/>
      <c r="UPK22" s="535"/>
      <c r="UPL22" s="535"/>
      <c r="UPM22" s="535"/>
      <c r="UPN22" s="535"/>
      <c r="UPO22" s="535"/>
      <c r="UPP22" s="535"/>
      <c r="UPQ22" s="535"/>
      <c r="UPR22" s="535"/>
      <c r="UPS22" s="535"/>
      <c r="UPT22" s="535"/>
      <c r="UPU22" s="535"/>
      <c r="UPV22" s="535"/>
      <c r="UPW22" s="535"/>
      <c r="UPX22" s="535"/>
      <c r="UPY22" s="535"/>
      <c r="UPZ22" s="535"/>
      <c r="UQA22" s="535"/>
      <c r="UQB22" s="535"/>
      <c r="UQC22" s="535"/>
      <c r="UQD22" s="535"/>
      <c r="UQE22" s="535"/>
      <c r="UQF22" s="535"/>
      <c r="UQG22" s="535"/>
      <c r="UQH22" s="535"/>
      <c r="UQI22" s="535"/>
      <c r="UQJ22" s="535"/>
      <c r="UQK22" s="535"/>
      <c r="UQL22" s="535"/>
      <c r="UQM22" s="535"/>
      <c r="UQN22" s="535"/>
      <c r="UQO22" s="535"/>
      <c r="UQP22" s="535"/>
      <c r="UQQ22" s="535"/>
      <c r="UQR22" s="535"/>
      <c r="UQS22" s="535"/>
      <c r="UQT22" s="535"/>
      <c r="UQU22" s="535"/>
      <c r="UQV22" s="535"/>
      <c r="UQW22" s="535"/>
      <c r="UQX22" s="535"/>
      <c r="UQY22" s="535"/>
      <c r="UQZ22" s="535"/>
      <c r="URA22" s="535"/>
      <c r="URB22" s="535"/>
      <c r="URC22" s="535"/>
      <c r="URD22" s="535"/>
      <c r="URE22" s="535"/>
      <c r="URF22" s="535"/>
      <c r="URG22" s="535"/>
      <c r="URH22" s="535"/>
      <c r="URI22" s="535"/>
      <c r="URJ22" s="535"/>
      <c r="URK22" s="535"/>
      <c r="URL22" s="535"/>
      <c r="URM22" s="535"/>
      <c r="URN22" s="535"/>
      <c r="URO22" s="535"/>
      <c r="URP22" s="535"/>
      <c r="URQ22" s="535"/>
      <c r="URR22" s="535"/>
      <c r="URS22" s="535"/>
      <c r="URT22" s="535"/>
      <c r="URU22" s="535"/>
      <c r="URV22" s="535"/>
      <c r="URW22" s="535"/>
      <c r="URX22" s="535"/>
      <c r="URY22" s="535"/>
      <c r="URZ22" s="535"/>
      <c r="USA22" s="535"/>
      <c r="USB22" s="535"/>
      <c r="USC22" s="535"/>
      <c r="USD22" s="535"/>
      <c r="USE22" s="535"/>
      <c r="USF22" s="535"/>
      <c r="USG22" s="535"/>
      <c r="USH22" s="535"/>
      <c r="USI22" s="535"/>
      <c r="USJ22" s="535"/>
      <c r="USK22" s="535"/>
      <c r="USL22" s="535"/>
      <c r="USM22" s="535"/>
      <c r="USN22" s="535"/>
      <c r="USO22" s="535"/>
      <c r="USP22" s="535"/>
      <c r="USQ22" s="535"/>
      <c r="USR22" s="535"/>
      <c r="USS22" s="535"/>
      <c r="UST22" s="535"/>
      <c r="USU22" s="535"/>
      <c r="USV22" s="535"/>
      <c r="USW22" s="535"/>
      <c r="USX22" s="535"/>
      <c r="USY22" s="535"/>
      <c r="USZ22" s="535"/>
      <c r="UTA22" s="535"/>
      <c r="UTB22" s="535"/>
      <c r="UTC22" s="535"/>
      <c r="UTD22" s="535"/>
      <c r="UTE22" s="535"/>
      <c r="UTF22" s="535"/>
      <c r="UTG22" s="535"/>
      <c r="UTH22" s="535"/>
      <c r="UTI22" s="535"/>
      <c r="UTJ22" s="535"/>
      <c r="UTK22" s="535"/>
      <c r="UTL22" s="535"/>
      <c r="UTM22" s="535"/>
      <c r="UTN22" s="535"/>
      <c r="UTO22" s="535"/>
      <c r="UTP22" s="535"/>
      <c r="UTQ22" s="535"/>
      <c r="UTR22" s="535"/>
      <c r="UTS22" s="535"/>
      <c r="UTT22" s="535"/>
      <c r="UTU22" s="535"/>
      <c r="UTV22" s="535"/>
      <c r="UTW22" s="535"/>
      <c r="UTX22" s="535"/>
      <c r="UTY22" s="535"/>
      <c r="UTZ22" s="535"/>
      <c r="UUA22" s="535"/>
      <c r="UUB22" s="535"/>
      <c r="UUC22" s="535"/>
      <c r="UUD22" s="535"/>
      <c r="UUE22" s="535"/>
      <c r="UUF22" s="535"/>
      <c r="UUG22" s="535"/>
      <c r="UUH22" s="535"/>
      <c r="UUI22" s="535"/>
      <c r="UUJ22" s="535"/>
      <c r="UUK22" s="535"/>
      <c r="UUL22" s="535"/>
      <c r="UUM22" s="535"/>
      <c r="UUN22" s="535"/>
      <c r="UUO22" s="535"/>
      <c r="UUP22" s="535"/>
      <c r="UUQ22" s="535"/>
      <c r="UUR22" s="535"/>
      <c r="UUS22" s="535"/>
      <c r="UUT22" s="535"/>
      <c r="UUU22" s="535"/>
      <c r="UUV22" s="535"/>
      <c r="UUW22" s="535"/>
      <c r="UUX22" s="535"/>
      <c r="UUY22" s="535"/>
      <c r="UUZ22" s="535"/>
      <c r="UVA22" s="535"/>
      <c r="UVB22" s="535"/>
      <c r="UVC22" s="535"/>
      <c r="UVD22" s="535"/>
      <c r="UVE22" s="535"/>
      <c r="UVF22" s="535"/>
      <c r="UVG22" s="535"/>
      <c r="UVH22" s="535"/>
      <c r="UVI22" s="535"/>
      <c r="UVJ22" s="535"/>
      <c r="UVK22" s="535"/>
      <c r="UVL22" s="535"/>
      <c r="UVM22" s="535"/>
      <c r="UVN22" s="535"/>
      <c r="UVO22" s="535"/>
      <c r="UVP22" s="535"/>
      <c r="UVQ22" s="535"/>
      <c r="UVR22" s="535"/>
      <c r="UVS22" s="535"/>
      <c r="UVT22" s="535"/>
      <c r="UVU22" s="535"/>
      <c r="UVV22" s="535"/>
      <c r="UVW22" s="535"/>
      <c r="UVX22" s="535"/>
      <c r="UVY22" s="535"/>
      <c r="UVZ22" s="535"/>
      <c r="UWA22" s="535"/>
      <c r="UWB22" s="535"/>
      <c r="UWC22" s="535"/>
      <c r="UWD22" s="535"/>
      <c r="UWE22" s="535"/>
      <c r="UWF22" s="535"/>
      <c r="UWG22" s="535"/>
      <c r="UWH22" s="535"/>
      <c r="UWI22" s="535"/>
      <c r="UWJ22" s="535"/>
      <c r="UWK22" s="535"/>
      <c r="UWL22" s="535"/>
      <c r="UWM22" s="535"/>
      <c r="UWN22" s="535"/>
      <c r="UWO22" s="535"/>
      <c r="UWP22" s="535"/>
      <c r="UWQ22" s="535"/>
      <c r="UWR22" s="535"/>
      <c r="UWS22" s="535"/>
      <c r="UWT22" s="535"/>
      <c r="UWU22" s="535"/>
      <c r="UWV22" s="535"/>
      <c r="UWW22" s="535"/>
      <c r="UWX22" s="535"/>
      <c r="UWY22" s="535"/>
      <c r="UWZ22" s="535"/>
      <c r="UXA22" s="535"/>
      <c r="UXB22" s="535"/>
      <c r="UXC22" s="535"/>
      <c r="UXD22" s="535"/>
      <c r="UXE22" s="535"/>
      <c r="UXF22" s="535"/>
      <c r="UXG22" s="535"/>
      <c r="UXH22" s="535"/>
      <c r="UXI22" s="535"/>
      <c r="UXJ22" s="535"/>
      <c r="UXK22" s="535"/>
      <c r="UXL22" s="535"/>
      <c r="UXM22" s="535"/>
      <c r="UXN22" s="535"/>
      <c r="UXO22" s="535"/>
      <c r="UXP22" s="535"/>
      <c r="UXQ22" s="535"/>
      <c r="UXR22" s="535"/>
      <c r="UXS22" s="535"/>
      <c r="UXT22" s="535"/>
      <c r="UXU22" s="535"/>
      <c r="UXV22" s="535"/>
      <c r="UXW22" s="535"/>
      <c r="UXX22" s="535"/>
      <c r="UXY22" s="535"/>
      <c r="UXZ22" s="535"/>
      <c r="UYA22" s="535"/>
      <c r="UYB22" s="535"/>
      <c r="UYC22" s="535"/>
      <c r="UYD22" s="535"/>
      <c r="UYE22" s="535"/>
      <c r="UYF22" s="535"/>
      <c r="UYG22" s="535"/>
      <c r="UYH22" s="535"/>
      <c r="UYI22" s="535"/>
      <c r="UYJ22" s="535"/>
      <c r="UYK22" s="535"/>
      <c r="UYL22" s="535"/>
      <c r="UYM22" s="535"/>
      <c r="UYN22" s="535"/>
      <c r="UYO22" s="535"/>
      <c r="UYP22" s="535"/>
      <c r="UYQ22" s="535"/>
      <c r="UYR22" s="535"/>
      <c r="UYS22" s="535"/>
      <c r="UYT22" s="535"/>
      <c r="UYU22" s="535"/>
      <c r="UYV22" s="535"/>
      <c r="UYW22" s="535"/>
      <c r="UYX22" s="535"/>
      <c r="UYY22" s="535"/>
      <c r="UYZ22" s="535"/>
      <c r="UZA22" s="535"/>
      <c r="UZB22" s="535"/>
      <c r="UZC22" s="535"/>
      <c r="UZD22" s="535"/>
      <c r="UZE22" s="535"/>
      <c r="UZF22" s="535"/>
      <c r="UZG22" s="535"/>
      <c r="UZH22" s="535"/>
      <c r="UZI22" s="535"/>
      <c r="UZJ22" s="535"/>
      <c r="UZK22" s="535"/>
      <c r="UZL22" s="535"/>
      <c r="UZM22" s="535"/>
      <c r="UZN22" s="535"/>
      <c r="UZO22" s="535"/>
      <c r="UZP22" s="535"/>
      <c r="UZQ22" s="535"/>
      <c r="UZR22" s="535"/>
      <c r="UZS22" s="535"/>
      <c r="UZT22" s="535"/>
      <c r="UZU22" s="535"/>
      <c r="UZV22" s="535"/>
      <c r="UZW22" s="535"/>
      <c r="UZX22" s="535"/>
      <c r="UZY22" s="535"/>
      <c r="UZZ22" s="535"/>
      <c r="VAA22" s="535"/>
      <c r="VAB22" s="535"/>
      <c r="VAC22" s="535"/>
      <c r="VAD22" s="535"/>
      <c r="VAE22" s="535"/>
      <c r="VAF22" s="535"/>
      <c r="VAG22" s="535"/>
      <c r="VAH22" s="535"/>
      <c r="VAI22" s="535"/>
      <c r="VAJ22" s="535"/>
      <c r="VAK22" s="535"/>
      <c r="VAL22" s="535"/>
      <c r="VAM22" s="535"/>
      <c r="VAN22" s="535"/>
      <c r="VAO22" s="535"/>
      <c r="VAP22" s="535"/>
      <c r="VAQ22" s="535"/>
      <c r="VAR22" s="535"/>
      <c r="VAS22" s="535"/>
      <c r="VAT22" s="535"/>
      <c r="VAU22" s="535"/>
      <c r="VAV22" s="535"/>
      <c r="VAW22" s="535"/>
      <c r="VAX22" s="535"/>
      <c r="VAY22" s="535"/>
      <c r="VAZ22" s="535"/>
      <c r="VBA22" s="535"/>
      <c r="VBB22" s="535"/>
      <c r="VBC22" s="535"/>
      <c r="VBD22" s="535"/>
      <c r="VBE22" s="535"/>
      <c r="VBF22" s="535"/>
      <c r="VBG22" s="535"/>
      <c r="VBH22" s="535"/>
      <c r="VBI22" s="535"/>
      <c r="VBJ22" s="535"/>
      <c r="VBK22" s="535"/>
      <c r="VBL22" s="535"/>
      <c r="VBM22" s="535"/>
      <c r="VBN22" s="535"/>
      <c r="VBO22" s="535"/>
      <c r="VBP22" s="535"/>
      <c r="VBQ22" s="535"/>
      <c r="VBR22" s="535"/>
      <c r="VBS22" s="535"/>
      <c r="VBT22" s="535"/>
      <c r="VBU22" s="535"/>
      <c r="VBV22" s="535"/>
      <c r="VBW22" s="535"/>
      <c r="VBX22" s="535"/>
      <c r="VBY22" s="535"/>
      <c r="VBZ22" s="535"/>
      <c r="VCA22" s="535"/>
      <c r="VCB22" s="535"/>
      <c r="VCC22" s="535"/>
      <c r="VCD22" s="535"/>
      <c r="VCE22" s="535"/>
      <c r="VCF22" s="535"/>
      <c r="VCG22" s="535"/>
      <c r="VCH22" s="535"/>
      <c r="VCI22" s="535"/>
      <c r="VCJ22" s="535"/>
      <c r="VCK22" s="535"/>
      <c r="VCL22" s="535"/>
      <c r="VCM22" s="535"/>
      <c r="VCN22" s="535"/>
      <c r="VCO22" s="535"/>
      <c r="VCP22" s="535"/>
      <c r="VCQ22" s="535"/>
      <c r="VCR22" s="535"/>
      <c r="VCS22" s="535"/>
      <c r="VCT22" s="535"/>
      <c r="VCU22" s="535"/>
      <c r="VCV22" s="535"/>
      <c r="VCW22" s="535"/>
      <c r="VCX22" s="535"/>
      <c r="VCY22" s="535"/>
      <c r="VCZ22" s="535"/>
      <c r="VDA22" s="535"/>
      <c r="VDB22" s="535"/>
      <c r="VDC22" s="535"/>
      <c r="VDD22" s="535"/>
      <c r="VDE22" s="535"/>
      <c r="VDF22" s="535"/>
      <c r="VDG22" s="535"/>
      <c r="VDH22" s="535"/>
      <c r="VDI22" s="535"/>
      <c r="VDJ22" s="535"/>
      <c r="VDK22" s="535"/>
      <c r="VDL22" s="535"/>
      <c r="VDM22" s="535"/>
      <c r="VDN22" s="535"/>
      <c r="VDO22" s="535"/>
      <c r="VDP22" s="535"/>
      <c r="VDQ22" s="535"/>
      <c r="VDR22" s="535"/>
      <c r="VDS22" s="535"/>
      <c r="VDT22" s="535"/>
      <c r="VDU22" s="535"/>
      <c r="VDV22" s="535"/>
      <c r="VDW22" s="535"/>
      <c r="VDX22" s="535"/>
      <c r="VDY22" s="535"/>
      <c r="VDZ22" s="535"/>
      <c r="VEA22" s="535"/>
      <c r="VEB22" s="535"/>
      <c r="VEC22" s="535"/>
      <c r="VED22" s="535"/>
      <c r="VEE22" s="535"/>
      <c r="VEF22" s="535"/>
      <c r="VEG22" s="535"/>
      <c r="VEH22" s="535"/>
      <c r="VEI22" s="535"/>
      <c r="VEJ22" s="535"/>
      <c r="VEK22" s="535"/>
      <c r="VEL22" s="535"/>
      <c r="VEM22" s="535"/>
      <c r="VEN22" s="535"/>
      <c r="VEO22" s="535"/>
      <c r="VEP22" s="535"/>
      <c r="VEQ22" s="535"/>
      <c r="VER22" s="535"/>
      <c r="VES22" s="535"/>
      <c r="VET22" s="535"/>
      <c r="VEU22" s="535"/>
      <c r="VEV22" s="535"/>
      <c r="VEW22" s="535"/>
      <c r="VEX22" s="535"/>
      <c r="VEY22" s="535"/>
      <c r="VEZ22" s="535"/>
      <c r="VFA22" s="535"/>
      <c r="VFB22" s="535"/>
      <c r="VFC22" s="535"/>
      <c r="VFD22" s="535"/>
      <c r="VFE22" s="535"/>
      <c r="VFF22" s="535"/>
      <c r="VFG22" s="535"/>
      <c r="VFH22" s="535"/>
      <c r="VFI22" s="535"/>
      <c r="VFJ22" s="535"/>
      <c r="VFK22" s="535"/>
      <c r="VFL22" s="535"/>
      <c r="VFM22" s="535"/>
      <c r="VFN22" s="535"/>
      <c r="VFO22" s="535"/>
      <c r="VFP22" s="535"/>
      <c r="VFQ22" s="535"/>
      <c r="VFR22" s="535"/>
      <c r="VFS22" s="535"/>
      <c r="VFT22" s="535"/>
      <c r="VFU22" s="535"/>
      <c r="VFV22" s="535"/>
      <c r="VFW22" s="535"/>
      <c r="VFX22" s="535"/>
      <c r="VFY22" s="535"/>
      <c r="VFZ22" s="535"/>
      <c r="VGA22" s="535"/>
      <c r="VGB22" s="535"/>
      <c r="VGC22" s="535"/>
      <c r="VGD22" s="535"/>
      <c r="VGE22" s="535"/>
      <c r="VGF22" s="535"/>
      <c r="VGG22" s="535"/>
      <c r="VGH22" s="535"/>
      <c r="VGI22" s="535"/>
      <c r="VGJ22" s="535"/>
      <c r="VGK22" s="535"/>
      <c r="VGL22" s="535"/>
      <c r="VGM22" s="535"/>
      <c r="VGN22" s="535"/>
      <c r="VGO22" s="535"/>
      <c r="VGP22" s="535"/>
      <c r="VGQ22" s="535"/>
      <c r="VGR22" s="535"/>
      <c r="VGS22" s="535"/>
      <c r="VGT22" s="535"/>
      <c r="VGU22" s="535"/>
      <c r="VGV22" s="535"/>
      <c r="VGW22" s="535"/>
      <c r="VGX22" s="535"/>
      <c r="VGY22" s="535"/>
      <c r="VGZ22" s="535"/>
      <c r="VHA22" s="535"/>
      <c r="VHB22" s="535"/>
      <c r="VHC22" s="535"/>
      <c r="VHD22" s="535"/>
      <c r="VHE22" s="535"/>
      <c r="VHF22" s="535"/>
      <c r="VHG22" s="535"/>
      <c r="VHH22" s="535"/>
      <c r="VHI22" s="535"/>
      <c r="VHJ22" s="535"/>
      <c r="VHK22" s="535"/>
      <c r="VHL22" s="535"/>
      <c r="VHM22" s="535"/>
      <c r="VHN22" s="535"/>
      <c r="VHO22" s="535"/>
      <c r="VHP22" s="535"/>
      <c r="VHQ22" s="535"/>
      <c r="VHR22" s="535"/>
      <c r="VHS22" s="535"/>
      <c r="VHT22" s="535"/>
      <c r="VHU22" s="535"/>
      <c r="VHV22" s="535"/>
      <c r="VHW22" s="535"/>
      <c r="VHX22" s="535"/>
      <c r="VHY22" s="535"/>
      <c r="VHZ22" s="535"/>
      <c r="VIA22" s="535"/>
      <c r="VIB22" s="535"/>
      <c r="VIC22" s="535"/>
      <c r="VID22" s="535"/>
      <c r="VIE22" s="535"/>
      <c r="VIF22" s="535"/>
      <c r="VIG22" s="535"/>
      <c r="VIH22" s="535"/>
      <c r="VII22" s="535"/>
      <c r="VIJ22" s="535"/>
      <c r="VIK22" s="535"/>
      <c r="VIL22" s="535"/>
      <c r="VIM22" s="535"/>
      <c r="VIN22" s="535"/>
      <c r="VIO22" s="535"/>
      <c r="VIP22" s="535"/>
      <c r="VIQ22" s="535"/>
      <c r="VIR22" s="535"/>
      <c r="VIS22" s="535"/>
      <c r="VIT22" s="535"/>
      <c r="VIU22" s="535"/>
      <c r="VIV22" s="535"/>
      <c r="VIW22" s="535"/>
      <c r="VIX22" s="535"/>
      <c r="VIY22" s="535"/>
      <c r="VIZ22" s="535"/>
      <c r="VJA22" s="535"/>
      <c r="VJB22" s="535"/>
      <c r="VJC22" s="535"/>
      <c r="VJD22" s="535"/>
      <c r="VJE22" s="535"/>
      <c r="VJF22" s="535"/>
      <c r="VJG22" s="535"/>
      <c r="VJH22" s="535"/>
      <c r="VJI22" s="535"/>
      <c r="VJJ22" s="535"/>
      <c r="VJK22" s="535"/>
      <c r="VJL22" s="535"/>
      <c r="VJM22" s="535"/>
      <c r="VJN22" s="535"/>
      <c r="VJO22" s="535"/>
      <c r="VJP22" s="535"/>
      <c r="VJQ22" s="535"/>
      <c r="VJR22" s="535"/>
      <c r="VJS22" s="535"/>
      <c r="VJT22" s="535"/>
      <c r="VJU22" s="535"/>
      <c r="VJV22" s="535"/>
      <c r="VJW22" s="535"/>
      <c r="VJX22" s="535"/>
      <c r="VJY22" s="535"/>
      <c r="VJZ22" s="535"/>
      <c r="VKA22" s="535"/>
      <c r="VKB22" s="535"/>
      <c r="VKC22" s="535"/>
      <c r="VKD22" s="535"/>
      <c r="VKE22" s="535"/>
      <c r="VKF22" s="535"/>
      <c r="VKG22" s="535"/>
      <c r="VKH22" s="535"/>
      <c r="VKI22" s="535"/>
      <c r="VKJ22" s="535"/>
      <c r="VKK22" s="535"/>
      <c r="VKL22" s="535"/>
      <c r="VKM22" s="535"/>
      <c r="VKN22" s="535"/>
      <c r="VKO22" s="535"/>
      <c r="VKP22" s="535"/>
      <c r="VKQ22" s="535"/>
      <c r="VKR22" s="535"/>
      <c r="VKS22" s="535"/>
      <c r="VKT22" s="535"/>
      <c r="VKU22" s="535"/>
      <c r="VKV22" s="535"/>
      <c r="VKW22" s="535"/>
      <c r="VKX22" s="535"/>
      <c r="VKY22" s="535"/>
      <c r="VKZ22" s="535"/>
      <c r="VLA22" s="535"/>
      <c r="VLB22" s="535"/>
      <c r="VLC22" s="535"/>
      <c r="VLD22" s="535"/>
      <c r="VLE22" s="535"/>
      <c r="VLF22" s="535"/>
      <c r="VLG22" s="535"/>
      <c r="VLH22" s="535"/>
      <c r="VLI22" s="535"/>
      <c r="VLJ22" s="535"/>
      <c r="VLK22" s="535"/>
      <c r="VLL22" s="535"/>
      <c r="VLM22" s="535"/>
      <c r="VLN22" s="535"/>
      <c r="VLO22" s="535"/>
      <c r="VLP22" s="535"/>
      <c r="VLQ22" s="535"/>
      <c r="VLR22" s="535"/>
      <c r="VLS22" s="535"/>
      <c r="VLT22" s="535"/>
      <c r="VLU22" s="535"/>
      <c r="VLV22" s="535"/>
      <c r="VLW22" s="535"/>
      <c r="VLX22" s="535"/>
      <c r="VLY22" s="535"/>
      <c r="VLZ22" s="535"/>
      <c r="VMA22" s="535"/>
      <c r="VMB22" s="535"/>
      <c r="VMC22" s="535"/>
      <c r="VMD22" s="535"/>
      <c r="VME22" s="535"/>
      <c r="VMF22" s="535"/>
      <c r="VMG22" s="535"/>
      <c r="VMH22" s="535"/>
      <c r="VMI22" s="535"/>
      <c r="VMJ22" s="535"/>
      <c r="VMK22" s="535"/>
      <c r="VML22" s="535"/>
      <c r="VMM22" s="535"/>
      <c r="VMN22" s="535"/>
      <c r="VMO22" s="535"/>
      <c r="VMP22" s="535"/>
      <c r="VMQ22" s="535"/>
      <c r="VMR22" s="535"/>
      <c r="VMS22" s="535"/>
      <c r="VMT22" s="535"/>
      <c r="VMU22" s="535"/>
      <c r="VMV22" s="535"/>
      <c r="VMW22" s="535"/>
      <c r="VMX22" s="535"/>
      <c r="VMY22" s="535"/>
      <c r="VMZ22" s="535"/>
      <c r="VNA22" s="535"/>
      <c r="VNB22" s="535"/>
      <c r="VNC22" s="535"/>
      <c r="VND22" s="535"/>
      <c r="VNE22" s="535"/>
      <c r="VNF22" s="535"/>
      <c r="VNG22" s="535"/>
      <c r="VNH22" s="535"/>
      <c r="VNI22" s="535"/>
      <c r="VNJ22" s="535"/>
      <c r="VNK22" s="535"/>
      <c r="VNL22" s="535"/>
      <c r="VNM22" s="535"/>
      <c r="VNN22" s="535"/>
      <c r="VNO22" s="535"/>
      <c r="VNP22" s="535"/>
      <c r="VNQ22" s="535"/>
      <c r="VNR22" s="535"/>
      <c r="VNS22" s="535"/>
      <c r="VNT22" s="535"/>
      <c r="VNU22" s="535"/>
      <c r="VNV22" s="535"/>
      <c r="VNW22" s="535"/>
      <c r="VNX22" s="535"/>
      <c r="VNY22" s="535"/>
      <c r="VNZ22" s="535"/>
      <c r="VOA22" s="535"/>
      <c r="VOB22" s="535"/>
      <c r="VOC22" s="535"/>
      <c r="VOD22" s="535"/>
      <c r="VOE22" s="535"/>
      <c r="VOF22" s="535"/>
      <c r="VOG22" s="535"/>
      <c r="VOH22" s="535"/>
      <c r="VOI22" s="535"/>
      <c r="VOJ22" s="535"/>
      <c r="VOK22" s="535"/>
      <c r="VOL22" s="535"/>
      <c r="VOM22" s="535"/>
      <c r="VON22" s="535"/>
      <c r="VOO22" s="535"/>
      <c r="VOP22" s="535"/>
      <c r="VOQ22" s="535"/>
      <c r="VOR22" s="535"/>
      <c r="VOS22" s="535"/>
      <c r="VOT22" s="535"/>
      <c r="VOU22" s="535"/>
      <c r="VOV22" s="535"/>
      <c r="VOW22" s="535"/>
      <c r="VOX22" s="535"/>
      <c r="VOY22" s="535"/>
      <c r="VOZ22" s="535"/>
      <c r="VPA22" s="535"/>
      <c r="VPB22" s="535"/>
      <c r="VPC22" s="535"/>
      <c r="VPD22" s="535"/>
      <c r="VPE22" s="535"/>
      <c r="VPF22" s="535"/>
      <c r="VPG22" s="535"/>
      <c r="VPH22" s="535"/>
      <c r="VPI22" s="535"/>
      <c r="VPJ22" s="535"/>
      <c r="VPK22" s="535"/>
      <c r="VPL22" s="535"/>
      <c r="VPM22" s="535"/>
      <c r="VPN22" s="535"/>
      <c r="VPO22" s="535"/>
      <c r="VPP22" s="535"/>
      <c r="VPQ22" s="535"/>
      <c r="VPR22" s="535"/>
      <c r="VPS22" s="535"/>
      <c r="VPT22" s="535"/>
      <c r="VPU22" s="535"/>
      <c r="VPV22" s="535"/>
      <c r="VPW22" s="535"/>
      <c r="VPX22" s="535"/>
      <c r="VPY22" s="535"/>
      <c r="VPZ22" s="535"/>
      <c r="VQA22" s="535"/>
      <c r="VQB22" s="535"/>
      <c r="VQC22" s="535"/>
      <c r="VQD22" s="535"/>
      <c r="VQE22" s="535"/>
      <c r="VQF22" s="535"/>
      <c r="VQG22" s="535"/>
      <c r="VQH22" s="535"/>
      <c r="VQI22" s="535"/>
      <c r="VQJ22" s="535"/>
      <c r="VQK22" s="535"/>
      <c r="VQL22" s="535"/>
      <c r="VQM22" s="535"/>
      <c r="VQN22" s="535"/>
      <c r="VQO22" s="535"/>
      <c r="VQP22" s="535"/>
      <c r="VQQ22" s="535"/>
      <c r="VQR22" s="535"/>
      <c r="VQS22" s="535"/>
      <c r="VQT22" s="535"/>
      <c r="VQU22" s="535"/>
      <c r="VQV22" s="535"/>
      <c r="VQW22" s="535"/>
      <c r="VQX22" s="535"/>
      <c r="VQY22" s="535"/>
      <c r="VQZ22" s="535"/>
      <c r="VRA22" s="535"/>
      <c r="VRB22" s="535"/>
      <c r="VRC22" s="535"/>
      <c r="VRD22" s="535"/>
      <c r="VRE22" s="535"/>
      <c r="VRF22" s="535"/>
      <c r="VRG22" s="535"/>
      <c r="VRH22" s="535"/>
      <c r="VRI22" s="535"/>
      <c r="VRJ22" s="535"/>
      <c r="VRK22" s="535"/>
      <c r="VRL22" s="535"/>
      <c r="VRM22" s="535"/>
      <c r="VRN22" s="535"/>
      <c r="VRO22" s="535"/>
      <c r="VRP22" s="535"/>
      <c r="VRQ22" s="535"/>
      <c r="VRR22" s="535"/>
      <c r="VRS22" s="535"/>
      <c r="VRT22" s="535"/>
      <c r="VRU22" s="535"/>
      <c r="VRV22" s="535"/>
      <c r="VRW22" s="535"/>
      <c r="VRX22" s="535"/>
      <c r="VRY22" s="535"/>
      <c r="VRZ22" s="535"/>
      <c r="VSA22" s="535"/>
      <c r="VSB22" s="535"/>
      <c r="VSC22" s="535"/>
      <c r="VSD22" s="535"/>
      <c r="VSE22" s="535"/>
      <c r="VSF22" s="535"/>
      <c r="VSG22" s="535"/>
      <c r="VSH22" s="535"/>
      <c r="VSI22" s="535"/>
      <c r="VSJ22" s="535"/>
      <c r="VSK22" s="535"/>
      <c r="VSL22" s="535"/>
      <c r="VSM22" s="535"/>
      <c r="VSN22" s="535"/>
      <c r="VSO22" s="535"/>
      <c r="VSP22" s="535"/>
      <c r="VSQ22" s="535"/>
      <c r="VSR22" s="535"/>
      <c r="VSS22" s="535"/>
      <c r="VST22" s="535"/>
      <c r="VSU22" s="535"/>
      <c r="VSV22" s="535"/>
      <c r="VSW22" s="535"/>
      <c r="VSX22" s="535"/>
      <c r="VSY22" s="535"/>
      <c r="VSZ22" s="535"/>
      <c r="VTA22" s="535"/>
      <c r="VTB22" s="535"/>
      <c r="VTC22" s="535"/>
      <c r="VTD22" s="535"/>
      <c r="VTE22" s="535"/>
      <c r="VTF22" s="535"/>
      <c r="VTG22" s="535"/>
      <c r="VTH22" s="535"/>
      <c r="VTI22" s="535"/>
      <c r="VTJ22" s="535"/>
      <c r="VTK22" s="535"/>
      <c r="VTL22" s="535"/>
      <c r="VTM22" s="535"/>
      <c r="VTN22" s="535"/>
      <c r="VTO22" s="535"/>
      <c r="VTP22" s="535"/>
      <c r="VTQ22" s="535"/>
      <c r="VTR22" s="535"/>
      <c r="VTS22" s="535"/>
      <c r="VTT22" s="535"/>
      <c r="VTU22" s="535"/>
      <c r="VTV22" s="535"/>
      <c r="VTW22" s="535"/>
      <c r="VTX22" s="535"/>
      <c r="VTY22" s="535"/>
      <c r="VTZ22" s="535"/>
      <c r="VUA22" s="535"/>
      <c r="VUB22" s="535"/>
      <c r="VUC22" s="535"/>
      <c r="VUD22" s="535"/>
      <c r="VUE22" s="535"/>
      <c r="VUF22" s="535"/>
      <c r="VUG22" s="535"/>
      <c r="VUH22" s="535"/>
      <c r="VUI22" s="535"/>
      <c r="VUJ22" s="535"/>
      <c r="VUK22" s="535"/>
      <c r="VUL22" s="535"/>
      <c r="VUM22" s="535"/>
      <c r="VUN22" s="535"/>
      <c r="VUO22" s="535"/>
      <c r="VUP22" s="535"/>
      <c r="VUQ22" s="535"/>
      <c r="VUR22" s="535"/>
      <c r="VUS22" s="535"/>
      <c r="VUT22" s="535"/>
      <c r="VUU22" s="535"/>
      <c r="VUV22" s="535"/>
      <c r="VUW22" s="535"/>
      <c r="VUX22" s="535"/>
      <c r="VUY22" s="535"/>
      <c r="VUZ22" s="535"/>
      <c r="VVA22" s="535"/>
      <c r="VVB22" s="535"/>
      <c r="VVC22" s="535"/>
      <c r="VVD22" s="535"/>
      <c r="VVE22" s="535"/>
      <c r="VVF22" s="535"/>
      <c r="VVG22" s="535"/>
      <c r="VVH22" s="535"/>
      <c r="VVI22" s="535"/>
      <c r="VVJ22" s="535"/>
      <c r="VVK22" s="535"/>
      <c r="VVL22" s="535"/>
      <c r="VVM22" s="535"/>
      <c r="VVN22" s="535"/>
      <c r="VVO22" s="535"/>
      <c r="VVP22" s="535"/>
      <c r="VVQ22" s="535"/>
      <c r="VVR22" s="535"/>
      <c r="VVS22" s="535"/>
      <c r="VVT22" s="535"/>
      <c r="VVU22" s="535"/>
      <c r="VVV22" s="535"/>
      <c r="VVW22" s="535"/>
      <c r="VVX22" s="535"/>
      <c r="VVY22" s="535"/>
      <c r="VVZ22" s="535"/>
      <c r="VWA22" s="535"/>
      <c r="VWB22" s="535"/>
      <c r="VWC22" s="535"/>
      <c r="VWD22" s="535"/>
      <c r="VWE22" s="535"/>
      <c r="VWF22" s="535"/>
      <c r="VWG22" s="535"/>
      <c r="VWH22" s="535"/>
      <c r="VWI22" s="535"/>
      <c r="VWJ22" s="535"/>
      <c r="VWK22" s="535"/>
      <c r="VWL22" s="535"/>
      <c r="VWM22" s="535"/>
      <c r="VWN22" s="535"/>
      <c r="VWO22" s="535"/>
      <c r="VWP22" s="535"/>
      <c r="VWQ22" s="535"/>
      <c r="VWR22" s="535"/>
      <c r="VWS22" s="535"/>
      <c r="VWT22" s="535"/>
      <c r="VWU22" s="535"/>
      <c r="VWV22" s="535"/>
      <c r="VWW22" s="535"/>
      <c r="VWX22" s="535"/>
      <c r="VWY22" s="535"/>
      <c r="VWZ22" s="535"/>
      <c r="VXA22" s="535"/>
      <c r="VXB22" s="535"/>
      <c r="VXC22" s="535"/>
      <c r="VXD22" s="535"/>
      <c r="VXE22" s="535"/>
      <c r="VXF22" s="535"/>
      <c r="VXG22" s="535"/>
      <c r="VXH22" s="535"/>
      <c r="VXI22" s="535"/>
      <c r="VXJ22" s="535"/>
      <c r="VXK22" s="535"/>
      <c r="VXL22" s="535"/>
      <c r="VXM22" s="535"/>
      <c r="VXN22" s="535"/>
      <c r="VXO22" s="535"/>
      <c r="VXP22" s="535"/>
      <c r="VXQ22" s="535"/>
      <c r="VXR22" s="535"/>
      <c r="VXS22" s="535"/>
      <c r="VXT22" s="535"/>
      <c r="VXU22" s="535"/>
      <c r="VXV22" s="535"/>
      <c r="VXW22" s="535"/>
      <c r="VXX22" s="535"/>
      <c r="VXY22" s="535"/>
      <c r="VXZ22" s="535"/>
      <c r="VYA22" s="535"/>
      <c r="VYB22" s="535"/>
      <c r="VYC22" s="535"/>
      <c r="VYD22" s="535"/>
      <c r="VYE22" s="535"/>
      <c r="VYF22" s="535"/>
      <c r="VYG22" s="535"/>
      <c r="VYH22" s="535"/>
      <c r="VYI22" s="535"/>
      <c r="VYJ22" s="535"/>
      <c r="VYK22" s="535"/>
      <c r="VYL22" s="535"/>
      <c r="VYM22" s="535"/>
      <c r="VYN22" s="535"/>
      <c r="VYO22" s="535"/>
      <c r="VYP22" s="535"/>
      <c r="VYQ22" s="535"/>
      <c r="VYR22" s="535"/>
      <c r="VYS22" s="535"/>
      <c r="VYT22" s="535"/>
      <c r="VYU22" s="535"/>
      <c r="VYV22" s="535"/>
      <c r="VYW22" s="535"/>
      <c r="VYX22" s="535"/>
      <c r="VYY22" s="535"/>
      <c r="VYZ22" s="535"/>
      <c r="VZA22" s="535"/>
      <c r="VZB22" s="535"/>
      <c r="VZC22" s="535"/>
      <c r="VZD22" s="535"/>
      <c r="VZE22" s="535"/>
      <c r="VZF22" s="535"/>
      <c r="VZG22" s="535"/>
      <c r="VZH22" s="535"/>
      <c r="VZI22" s="535"/>
      <c r="VZJ22" s="535"/>
      <c r="VZK22" s="535"/>
      <c r="VZL22" s="535"/>
      <c r="VZM22" s="535"/>
      <c r="VZN22" s="535"/>
      <c r="VZO22" s="535"/>
      <c r="VZP22" s="535"/>
      <c r="VZQ22" s="535"/>
      <c r="VZR22" s="535"/>
      <c r="VZS22" s="535"/>
      <c r="VZT22" s="535"/>
      <c r="VZU22" s="535"/>
      <c r="VZV22" s="535"/>
      <c r="VZW22" s="535"/>
      <c r="VZX22" s="535"/>
      <c r="VZY22" s="535"/>
      <c r="VZZ22" s="535"/>
      <c r="WAA22" s="535"/>
      <c r="WAB22" s="535"/>
      <c r="WAC22" s="535"/>
      <c r="WAD22" s="535"/>
      <c r="WAE22" s="535"/>
      <c r="WAF22" s="535"/>
      <c r="WAG22" s="535"/>
      <c r="WAH22" s="535"/>
      <c r="WAI22" s="535"/>
      <c r="WAJ22" s="535"/>
      <c r="WAK22" s="535"/>
      <c r="WAL22" s="535"/>
      <c r="WAM22" s="535"/>
      <c r="WAN22" s="535"/>
      <c r="WAO22" s="535"/>
      <c r="WAP22" s="535"/>
      <c r="WAQ22" s="535"/>
      <c r="WAR22" s="535"/>
      <c r="WAS22" s="535"/>
      <c r="WAT22" s="535"/>
      <c r="WAU22" s="535"/>
      <c r="WAV22" s="535"/>
      <c r="WAW22" s="535"/>
      <c r="WAX22" s="535"/>
      <c r="WAY22" s="535"/>
      <c r="WAZ22" s="535"/>
      <c r="WBA22" s="535"/>
      <c r="WBB22" s="535"/>
      <c r="WBC22" s="535"/>
      <c r="WBD22" s="535"/>
      <c r="WBE22" s="535"/>
      <c r="WBF22" s="535"/>
      <c r="WBG22" s="535"/>
      <c r="WBH22" s="535"/>
      <c r="WBI22" s="535"/>
      <c r="WBJ22" s="535"/>
      <c r="WBK22" s="535"/>
      <c r="WBL22" s="535"/>
      <c r="WBM22" s="535"/>
      <c r="WBN22" s="535"/>
      <c r="WBO22" s="535"/>
      <c r="WBP22" s="535"/>
      <c r="WBQ22" s="535"/>
      <c r="WBR22" s="535"/>
      <c r="WBS22" s="535"/>
      <c r="WBT22" s="535"/>
      <c r="WBU22" s="535"/>
      <c r="WBV22" s="535"/>
      <c r="WBW22" s="535"/>
      <c r="WBX22" s="535"/>
      <c r="WBY22" s="535"/>
      <c r="WBZ22" s="535"/>
      <c r="WCA22" s="535"/>
      <c r="WCB22" s="535"/>
      <c r="WCC22" s="535"/>
      <c r="WCD22" s="535"/>
      <c r="WCE22" s="535"/>
      <c r="WCF22" s="535"/>
      <c r="WCG22" s="535"/>
      <c r="WCH22" s="535"/>
      <c r="WCI22" s="535"/>
      <c r="WCJ22" s="535"/>
      <c r="WCK22" s="535"/>
      <c r="WCL22" s="535"/>
      <c r="WCM22" s="535"/>
      <c r="WCN22" s="535"/>
      <c r="WCO22" s="535"/>
      <c r="WCP22" s="535"/>
      <c r="WCQ22" s="535"/>
      <c r="WCR22" s="535"/>
      <c r="WCS22" s="535"/>
      <c r="WCT22" s="535"/>
      <c r="WCU22" s="535"/>
      <c r="WCV22" s="535"/>
      <c r="WCW22" s="535"/>
      <c r="WCX22" s="535"/>
      <c r="WCY22" s="535"/>
      <c r="WCZ22" s="535"/>
      <c r="WDA22" s="535"/>
      <c r="WDB22" s="535"/>
      <c r="WDC22" s="535"/>
      <c r="WDD22" s="535"/>
      <c r="WDE22" s="535"/>
      <c r="WDF22" s="535"/>
      <c r="WDG22" s="535"/>
      <c r="WDH22" s="535"/>
      <c r="WDI22" s="535"/>
      <c r="WDJ22" s="535"/>
      <c r="WDK22" s="535"/>
      <c r="WDL22" s="535"/>
      <c r="WDM22" s="535"/>
      <c r="WDN22" s="535"/>
      <c r="WDO22" s="535"/>
      <c r="WDP22" s="535"/>
      <c r="WDQ22" s="535"/>
      <c r="WDR22" s="535"/>
      <c r="WDS22" s="535"/>
      <c r="WDT22" s="535"/>
      <c r="WDU22" s="535"/>
      <c r="WDV22" s="535"/>
      <c r="WDW22" s="535"/>
      <c r="WDX22" s="535"/>
      <c r="WDY22" s="535"/>
      <c r="WDZ22" s="535"/>
      <c r="WEA22" s="535"/>
      <c r="WEB22" s="535"/>
      <c r="WEC22" s="535"/>
      <c r="WED22" s="535"/>
      <c r="WEE22" s="535"/>
      <c r="WEF22" s="535"/>
      <c r="WEG22" s="535"/>
      <c r="WEH22" s="535"/>
      <c r="WEI22" s="535"/>
      <c r="WEJ22" s="535"/>
      <c r="WEK22" s="535"/>
      <c r="WEL22" s="535"/>
      <c r="WEM22" s="535"/>
      <c r="WEN22" s="535"/>
      <c r="WEO22" s="535"/>
      <c r="WEP22" s="535"/>
      <c r="WEQ22" s="535"/>
      <c r="WER22" s="535"/>
      <c r="WES22" s="535"/>
      <c r="WET22" s="535"/>
      <c r="WEU22" s="535"/>
      <c r="WEV22" s="535"/>
      <c r="WEW22" s="535"/>
      <c r="WEX22" s="535"/>
      <c r="WEY22" s="535"/>
      <c r="WEZ22" s="535"/>
      <c r="WFA22" s="535"/>
      <c r="WFB22" s="535"/>
      <c r="WFC22" s="535"/>
      <c r="WFD22" s="535"/>
      <c r="WFE22" s="535"/>
      <c r="WFF22" s="535"/>
      <c r="WFG22" s="535"/>
      <c r="WFH22" s="535"/>
      <c r="WFI22" s="535"/>
      <c r="WFJ22" s="535"/>
      <c r="WFK22" s="535"/>
      <c r="WFL22" s="535"/>
      <c r="WFM22" s="535"/>
      <c r="WFN22" s="535"/>
      <c r="WFO22" s="535"/>
      <c r="WFP22" s="535"/>
      <c r="WFQ22" s="535"/>
      <c r="WFR22" s="535"/>
      <c r="WFS22" s="535"/>
      <c r="WFT22" s="535"/>
      <c r="WFU22" s="535"/>
      <c r="WFV22" s="535"/>
      <c r="WFW22" s="535"/>
      <c r="WFX22" s="535"/>
      <c r="WFY22" s="535"/>
      <c r="WFZ22" s="535"/>
      <c r="WGA22" s="535"/>
      <c r="WGB22" s="535"/>
      <c r="WGC22" s="535"/>
      <c r="WGD22" s="535"/>
      <c r="WGE22" s="535"/>
      <c r="WGF22" s="535"/>
      <c r="WGG22" s="535"/>
      <c r="WGH22" s="535"/>
      <c r="WGI22" s="535"/>
      <c r="WGJ22" s="535"/>
      <c r="WGK22" s="535"/>
      <c r="WGL22" s="535"/>
      <c r="WGM22" s="535"/>
      <c r="WGN22" s="535"/>
      <c r="WGO22" s="535"/>
      <c r="WGP22" s="535"/>
      <c r="WGQ22" s="535"/>
      <c r="WGR22" s="535"/>
      <c r="WGS22" s="535"/>
      <c r="WGT22" s="535"/>
      <c r="WGU22" s="535"/>
      <c r="WGV22" s="535"/>
      <c r="WGW22" s="535"/>
      <c r="WGX22" s="535"/>
      <c r="WGY22" s="535"/>
      <c r="WGZ22" s="535"/>
      <c r="WHA22" s="535"/>
      <c r="WHB22" s="535"/>
      <c r="WHC22" s="535"/>
      <c r="WHD22" s="535"/>
      <c r="WHE22" s="535"/>
      <c r="WHF22" s="535"/>
      <c r="WHG22" s="535"/>
      <c r="WHH22" s="535"/>
      <c r="WHI22" s="535"/>
      <c r="WHJ22" s="535"/>
      <c r="WHK22" s="535"/>
      <c r="WHL22" s="535"/>
      <c r="WHM22" s="535"/>
      <c r="WHN22" s="535"/>
      <c r="WHO22" s="535"/>
      <c r="WHP22" s="535"/>
      <c r="WHQ22" s="535"/>
      <c r="WHR22" s="535"/>
      <c r="WHS22" s="535"/>
      <c r="WHT22" s="535"/>
      <c r="WHU22" s="535"/>
      <c r="WHV22" s="535"/>
      <c r="WHW22" s="535"/>
      <c r="WHX22" s="535"/>
      <c r="WHY22" s="535"/>
      <c r="WHZ22" s="535"/>
      <c r="WIA22" s="535"/>
      <c r="WIB22" s="535"/>
      <c r="WIC22" s="535"/>
      <c r="WID22" s="535"/>
      <c r="WIE22" s="535"/>
      <c r="WIF22" s="535"/>
      <c r="WIG22" s="535"/>
      <c r="WIH22" s="535"/>
      <c r="WII22" s="535"/>
      <c r="WIJ22" s="535"/>
      <c r="WIK22" s="535"/>
      <c r="WIL22" s="535"/>
      <c r="WIM22" s="535"/>
      <c r="WIN22" s="535"/>
      <c r="WIO22" s="535"/>
      <c r="WIP22" s="535"/>
      <c r="WIQ22" s="535"/>
      <c r="WIR22" s="535"/>
      <c r="WIS22" s="535"/>
      <c r="WIT22" s="535"/>
      <c r="WIU22" s="535"/>
      <c r="WIV22" s="535"/>
      <c r="WIW22" s="535"/>
      <c r="WIX22" s="535"/>
      <c r="WIY22" s="535"/>
      <c r="WIZ22" s="535"/>
      <c r="WJA22" s="535"/>
      <c r="WJB22" s="535"/>
      <c r="WJC22" s="535"/>
      <c r="WJD22" s="535"/>
      <c r="WJE22" s="535"/>
      <c r="WJF22" s="535"/>
      <c r="WJG22" s="535"/>
      <c r="WJH22" s="535"/>
      <c r="WJI22" s="535"/>
      <c r="WJJ22" s="535"/>
      <c r="WJK22" s="535"/>
      <c r="WJL22" s="535"/>
      <c r="WJM22" s="535"/>
      <c r="WJN22" s="535"/>
      <c r="WJO22" s="535"/>
      <c r="WJP22" s="535"/>
      <c r="WJQ22" s="535"/>
      <c r="WJR22" s="535"/>
      <c r="WJS22" s="535"/>
      <c r="WJT22" s="535"/>
      <c r="WJU22" s="535"/>
      <c r="WJV22" s="535"/>
      <c r="WJW22" s="535"/>
      <c r="WJX22" s="535"/>
      <c r="WJY22" s="535"/>
      <c r="WJZ22" s="535"/>
      <c r="WKA22" s="535"/>
      <c r="WKB22" s="535"/>
      <c r="WKC22" s="535"/>
      <c r="WKD22" s="535"/>
      <c r="WKE22" s="535"/>
      <c r="WKF22" s="535"/>
      <c r="WKG22" s="535"/>
      <c r="WKH22" s="535"/>
      <c r="WKI22" s="535"/>
      <c r="WKJ22" s="535"/>
      <c r="WKK22" s="535"/>
      <c r="WKL22" s="535"/>
      <c r="WKM22" s="535"/>
      <c r="WKN22" s="535"/>
      <c r="WKO22" s="535"/>
      <c r="WKP22" s="535"/>
      <c r="WKQ22" s="535"/>
      <c r="WKR22" s="535"/>
      <c r="WKS22" s="535"/>
      <c r="WKT22" s="535"/>
      <c r="WKU22" s="535"/>
      <c r="WKV22" s="535"/>
      <c r="WKW22" s="535"/>
      <c r="WKX22" s="535"/>
      <c r="WKY22" s="535"/>
      <c r="WKZ22" s="535"/>
      <c r="WLA22" s="535"/>
      <c r="WLB22" s="535"/>
      <c r="WLC22" s="535"/>
      <c r="WLD22" s="535"/>
      <c r="WLE22" s="535"/>
      <c r="WLF22" s="535"/>
      <c r="WLG22" s="535"/>
      <c r="WLH22" s="535"/>
      <c r="WLI22" s="535"/>
      <c r="WLJ22" s="535"/>
      <c r="WLK22" s="535"/>
      <c r="WLL22" s="535"/>
      <c r="WLM22" s="535"/>
      <c r="WLN22" s="535"/>
      <c r="WLO22" s="535"/>
      <c r="WLP22" s="535"/>
      <c r="WLQ22" s="535"/>
      <c r="WLR22" s="535"/>
      <c r="WLS22" s="535"/>
      <c r="WLT22" s="535"/>
      <c r="WLU22" s="535"/>
      <c r="WLV22" s="535"/>
      <c r="WLW22" s="535"/>
      <c r="WLX22" s="535"/>
      <c r="WLY22" s="535"/>
      <c r="WLZ22" s="535"/>
      <c r="WMA22" s="535"/>
      <c r="WMB22" s="535"/>
      <c r="WMC22" s="535"/>
      <c r="WMD22" s="535"/>
      <c r="WME22" s="535"/>
      <c r="WMF22" s="535"/>
      <c r="WMG22" s="535"/>
      <c r="WMH22" s="535"/>
      <c r="WMI22" s="535"/>
      <c r="WMJ22" s="535"/>
      <c r="WMK22" s="535"/>
      <c r="WML22" s="535"/>
      <c r="WMM22" s="535"/>
      <c r="WMN22" s="535"/>
      <c r="WMO22" s="535"/>
      <c r="WMP22" s="535"/>
      <c r="WMQ22" s="535"/>
      <c r="WMR22" s="535"/>
      <c r="WMS22" s="535"/>
      <c r="WMT22" s="535"/>
      <c r="WMU22" s="535"/>
      <c r="WMV22" s="535"/>
      <c r="WMW22" s="535"/>
      <c r="WMX22" s="535"/>
      <c r="WMY22" s="535"/>
      <c r="WMZ22" s="535"/>
      <c r="WNA22" s="535"/>
      <c r="WNB22" s="535"/>
      <c r="WNC22" s="535"/>
      <c r="WND22" s="535"/>
      <c r="WNE22" s="535"/>
      <c r="WNF22" s="535"/>
      <c r="WNG22" s="535"/>
      <c r="WNH22" s="535"/>
      <c r="WNI22" s="535"/>
      <c r="WNJ22" s="535"/>
      <c r="WNK22" s="535"/>
      <c r="WNL22" s="535"/>
      <c r="WNM22" s="535"/>
      <c r="WNN22" s="535"/>
      <c r="WNO22" s="535"/>
      <c r="WNP22" s="535"/>
      <c r="WNQ22" s="535"/>
      <c r="WNR22" s="535"/>
      <c r="WNS22" s="535"/>
      <c r="WNT22" s="535"/>
      <c r="WNU22" s="535"/>
      <c r="WNV22" s="535"/>
      <c r="WNW22" s="535"/>
      <c r="WNX22" s="535"/>
      <c r="WNY22" s="535"/>
      <c r="WNZ22" s="535"/>
      <c r="WOA22" s="535"/>
      <c r="WOB22" s="535"/>
      <c r="WOC22" s="535"/>
      <c r="WOD22" s="535"/>
      <c r="WOE22" s="535"/>
      <c r="WOF22" s="535"/>
      <c r="WOG22" s="535"/>
      <c r="WOH22" s="535"/>
      <c r="WOI22" s="535"/>
      <c r="WOJ22" s="535"/>
      <c r="WOK22" s="535"/>
      <c r="WOL22" s="535"/>
      <c r="WOM22" s="535"/>
      <c r="WON22" s="535"/>
      <c r="WOO22" s="535"/>
      <c r="WOP22" s="535"/>
      <c r="WOQ22" s="535"/>
      <c r="WOR22" s="535"/>
      <c r="WOS22" s="535"/>
      <c r="WOT22" s="535"/>
      <c r="WOU22" s="535"/>
      <c r="WOV22" s="535"/>
      <c r="WOW22" s="535"/>
      <c r="WOX22" s="535"/>
      <c r="WOY22" s="535"/>
      <c r="WOZ22" s="535"/>
      <c r="WPA22" s="535"/>
      <c r="WPB22" s="535"/>
      <c r="WPC22" s="535"/>
      <c r="WPD22" s="535"/>
      <c r="WPE22" s="535"/>
      <c r="WPF22" s="535"/>
      <c r="WPG22" s="535"/>
      <c r="WPH22" s="535"/>
      <c r="WPI22" s="535"/>
      <c r="WPJ22" s="535"/>
      <c r="WPK22" s="535"/>
      <c r="WPL22" s="535"/>
      <c r="WPM22" s="535"/>
      <c r="WPN22" s="535"/>
      <c r="WPO22" s="535"/>
      <c r="WPP22" s="535"/>
      <c r="WPQ22" s="535"/>
      <c r="WPR22" s="535"/>
      <c r="WPS22" s="535"/>
      <c r="WPT22" s="535"/>
      <c r="WPU22" s="535"/>
      <c r="WPV22" s="535"/>
      <c r="WPW22" s="535"/>
      <c r="WPX22" s="535"/>
      <c r="WPY22" s="535"/>
      <c r="WPZ22" s="535"/>
      <c r="WQA22" s="535"/>
      <c r="WQB22" s="535"/>
      <c r="WQC22" s="535"/>
      <c r="WQD22" s="535"/>
      <c r="WQE22" s="535"/>
      <c r="WQF22" s="535"/>
      <c r="WQG22" s="535"/>
      <c r="WQH22" s="535"/>
      <c r="WQI22" s="535"/>
      <c r="WQJ22" s="535"/>
      <c r="WQK22" s="535"/>
      <c r="WQL22" s="535"/>
      <c r="WQM22" s="535"/>
      <c r="WQN22" s="535"/>
      <c r="WQO22" s="535"/>
      <c r="WQP22" s="535"/>
      <c r="WQQ22" s="535"/>
      <c r="WQR22" s="535"/>
      <c r="WQS22" s="535"/>
      <c r="WQT22" s="535"/>
      <c r="WQU22" s="535"/>
      <c r="WQV22" s="535"/>
      <c r="WQW22" s="535"/>
      <c r="WQX22" s="535"/>
      <c r="WQY22" s="535"/>
      <c r="WQZ22" s="535"/>
      <c r="WRA22" s="535"/>
      <c r="WRB22" s="535"/>
      <c r="WRC22" s="535"/>
      <c r="WRD22" s="535"/>
      <c r="WRE22" s="535"/>
      <c r="WRF22" s="535"/>
      <c r="WRG22" s="535"/>
      <c r="WRH22" s="535"/>
      <c r="WRI22" s="535"/>
      <c r="WRJ22" s="535"/>
      <c r="WRK22" s="535"/>
      <c r="WRL22" s="535"/>
      <c r="WRM22" s="535"/>
      <c r="WRN22" s="535"/>
      <c r="WRO22" s="535"/>
      <c r="WRP22" s="535"/>
      <c r="WRQ22" s="535"/>
      <c r="WRR22" s="535"/>
      <c r="WRS22" s="535"/>
      <c r="WRT22" s="535"/>
      <c r="WRU22" s="535"/>
      <c r="WRV22" s="535"/>
      <c r="WRW22" s="535"/>
      <c r="WRX22" s="535"/>
      <c r="WRY22" s="535"/>
      <c r="WRZ22" s="535"/>
      <c r="WSA22" s="535"/>
      <c r="WSB22" s="535"/>
      <c r="WSC22" s="535"/>
      <c r="WSD22" s="535"/>
      <c r="WSE22" s="535"/>
      <c r="WSF22" s="535"/>
      <c r="WSG22" s="535"/>
      <c r="WSH22" s="535"/>
      <c r="WSI22" s="535"/>
      <c r="WSJ22" s="535"/>
      <c r="WSK22" s="535"/>
      <c r="WSL22" s="535"/>
      <c r="WSM22" s="535"/>
      <c r="WSN22" s="535"/>
      <c r="WSO22" s="535"/>
      <c r="WSP22" s="535"/>
      <c r="WSQ22" s="535"/>
      <c r="WSR22" s="535"/>
      <c r="WSS22" s="535"/>
      <c r="WST22" s="535"/>
      <c r="WSU22" s="535"/>
      <c r="WSV22" s="535"/>
      <c r="WSW22" s="535"/>
      <c r="WSX22" s="535"/>
      <c r="WSY22" s="535"/>
      <c r="WSZ22" s="535"/>
      <c r="WTA22" s="535"/>
      <c r="WTB22" s="535"/>
      <c r="WTC22" s="535"/>
      <c r="WTD22" s="535"/>
      <c r="WTE22" s="535"/>
      <c r="WTF22" s="535"/>
      <c r="WTG22" s="535"/>
      <c r="WTH22" s="535"/>
      <c r="WTI22" s="535"/>
      <c r="WTJ22" s="535"/>
      <c r="WTK22" s="535"/>
      <c r="WTL22" s="535"/>
      <c r="WTM22" s="535"/>
      <c r="WTN22" s="535"/>
      <c r="WTO22" s="535"/>
      <c r="WTP22" s="535"/>
      <c r="WTQ22" s="535"/>
      <c r="WTR22" s="535"/>
      <c r="WTS22" s="535"/>
      <c r="WTT22" s="535"/>
      <c r="WTU22" s="535"/>
      <c r="WTV22" s="535"/>
      <c r="WTW22" s="535"/>
      <c r="WTX22" s="535"/>
      <c r="WTY22" s="535"/>
      <c r="WTZ22" s="535"/>
      <c r="WUA22" s="535"/>
      <c r="WUB22" s="535"/>
      <c r="WUC22" s="535"/>
      <c r="WUD22" s="535"/>
      <c r="WUE22" s="535"/>
      <c r="WUF22" s="535"/>
      <c r="WUG22" s="535"/>
      <c r="WUH22" s="535"/>
      <c r="WUI22" s="535"/>
      <c r="WUJ22" s="535"/>
      <c r="WUK22" s="535"/>
      <c r="WUL22" s="535"/>
      <c r="WUM22" s="535"/>
      <c r="WUN22" s="535"/>
      <c r="WUO22" s="535"/>
      <c r="WUP22" s="535"/>
      <c r="WUQ22" s="535"/>
      <c r="WUR22" s="535"/>
      <c r="WUS22" s="535"/>
      <c r="WUT22" s="535"/>
      <c r="WUU22" s="535"/>
      <c r="WUV22" s="535"/>
      <c r="WUW22" s="535"/>
      <c r="WUX22" s="535"/>
      <c r="WUY22" s="535"/>
      <c r="WUZ22" s="535"/>
      <c r="WVA22" s="535"/>
      <c r="WVB22" s="535"/>
      <c r="WVC22" s="535"/>
      <c r="WVD22" s="535"/>
      <c r="WVE22" s="535"/>
      <c r="WVF22" s="535"/>
      <c r="WVG22" s="535"/>
      <c r="WVH22" s="535"/>
      <c r="WVI22" s="535"/>
      <c r="WVJ22" s="535"/>
      <c r="WVK22" s="535"/>
      <c r="WVL22" s="535"/>
      <c r="WVM22" s="535"/>
      <c r="WVN22" s="535"/>
      <c r="WVO22" s="535"/>
      <c r="WVP22" s="535"/>
      <c r="WVQ22" s="535"/>
      <c r="WVR22" s="535"/>
      <c r="WVS22" s="535"/>
      <c r="WVT22" s="535"/>
      <c r="WVU22" s="535"/>
      <c r="WVV22" s="535"/>
      <c r="WVW22" s="535"/>
      <c r="WVX22" s="535"/>
      <c r="WVY22" s="535"/>
      <c r="WVZ22" s="535"/>
      <c r="WWA22" s="535"/>
      <c r="WWB22" s="535"/>
      <c r="WWC22" s="535"/>
      <c r="WWD22" s="535"/>
      <c r="WWE22" s="535"/>
      <c r="WWF22" s="535"/>
    </row>
    <row r="23" spans="1:1031 12825:16152" ht="15" customHeight="1" x14ac:dyDescent="0.25">
      <c r="A23" s="1509"/>
      <c r="B23" s="535"/>
      <c r="C23" s="535"/>
      <c r="D23" s="535"/>
      <c r="E23" s="1524"/>
      <c r="F23" s="1526"/>
      <c r="G23" s="1526"/>
      <c r="H23" s="1526"/>
      <c r="I23" s="1526"/>
      <c r="J23" s="1526"/>
      <c r="K23" s="1526"/>
      <c r="L23" s="1526"/>
      <c r="M23" s="1522"/>
      <c r="N23" s="611"/>
      <c r="O23" s="611"/>
      <c r="P23" s="611"/>
      <c r="Q23" s="611"/>
      <c r="R23" s="611"/>
      <c r="S23" s="611"/>
      <c r="T23" s="611"/>
      <c r="U23" s="1523"/>
      <c r="V23" s="1523"/>
      <c r="W23" s="1524"/>
      <c r="X23" s="1509"/>
      <c r="Y23" s="1509"/>
      <c r="IX23" s="535"/>
      <c r="IY23" s="535"/>
      <c r="IZ23" s="535"/>
      <c r="JA23" s="535"/>
      <c r="JB23" s="535"/>
      <c r="JC23" s="535"/>
      <c r="JD23" s="535"/>
      <c r="JE23" s="535"/>
      <c r="JF23" s="535"/>
      <c r="JG23" s="535"/>
      <c r="JH23" s="535"/>
      <c r="JI23" s="535"/>
      <c r="JJ23" s="535"/>
      <c r="JK23" s="535"/>
      <c r="JL23" s="535"/>
      <c r="JM23" s="535"/>
      <c r="JN23" s="535"/>
      <c r="JO23" s="535"/>
      <c r="JP23" s="535"/>
      <c r="JQ23" s="535"/>
      <c r="JR23" s="535"/>
      <c r="JS23" s="535"/>
      <c r="JT23" s="535"/>
      <c r="JU23" s="535"/>
      <c r="JV23" s="535"/>
      <c r="JW23" s="535"/>
      <c r="JX23" s="535"/>
      <c r="JY23" s="535"/>
      <c r="JZ23" s="535"/>
      <c r="KA23" s="535"/>
      <c r="KB23" s="535"/>
      <c r="KC23" s="535"/>
      <c r="KD23" s="535"/>
      <c r="KE23" s="535"/>
      <c r="KF23" s="535"/>
      <c r="KG23" s="535"/>
      <c r="KH23" s="535"/>
      <c r="KI23" s="535"/>
      <c r="KJ23" s="535"/>
      <c r="KK23" s="535"/>
      <c r="KL23" s="535"/>
      <c r="KM23" s="535"/>
      <c r="KN23" s="535"/>
      <c r="KO23" s="535"/>
      <c r="KP23" s="535"/>
      <c r="KQ23" s="535"/>
      <c r="KR23" s="535"/>
      <c r="KS23" s="535"/>
      <c r="KT23" s="535"/>
      <c r="KU23" s="535"/>
      <c r="KV23" s="535"/>
      <c r="KW23" s="535"/>
      <c r="KX23" s="535"/>
      <c r="KY23" s="535"/>
      <c r="KZ23" s="535"/>
      <c r="LA23" s="535"/>
      <c r="LB23" s="535"/>
      <c r="LC23" s="535"/>
      <c r="LD23" s="535"/>
      <c r="LE23" s="535"/>
      <c r="LF23" s="535"/>
      <c r="LG23" s="535"/>
      <c r="LH23" s="535"/>
      <c r="LI23" s="535"/>
      <c r="LJ23" s="535"/>
      <c r="LK23" s="535"/>
      <c r="LL23" s="535"/>
      <c r="LM23" s="535"/>
      <c r="LN23" s="535"/>
      <c r="LO23" s="535"/>
      <c r="LP23" s="535"/>
      <c r="LQ23" s="535"/>
      <c r="LR23" s="535"/>
      <c r="LS23" s="535"/>
      <c r="LT23" s="535"/>
      <c r="LU23" s="535"/>
      <c r="LV23" s="535"/>
      <c r="LW23" s="535"/>
      <c r="LX23" s="535"/>
      <c r="LY23" s="535"/>
      <c r="LZ23" s="535"/>
      <c r="MA23" s="535"/>
      <c r="MB23" s="535"/>
      <c r="MC23" s="535"/>
      <c r="MD23" s="535"/>
      <c r="ME23" s="535"/>
      <c r="MF23" s="535"/>
      <c r="MG23" s="535"/>
      <c r="MH23" s="535"/>
      <c r="MI23" s="535"/>
      <c r="MJ23" s="535"/>
      <c r="MK23" s="535"/>
      <c r="ML23" s="535"/>
      <c r="MM23" s="535"/>
      <c r="MN23" s="535"/>
      <c r="MO23" s="535"/>
      <c r="MP23" s="535"/>
      <c r="MQ23" s="535"/>
      <c r="MR23" s="535"/>
      <c r="MS23" s="535"/>
      <c r="MT23" s="535"/>
      <c r="MU23" s="535"/>
      <c r="MV23" s="535"/>
      <c r="MW23" s="535"/>
      <c r="MX23" s="535"/>
      <c r="MY23" s="535"/>
      <c r="MZ23" s="535"/>
      <c r="NA23" s="535"/>
      <c r="NB23" s="535"/>
      <c r="NC23" s="535"/>
      <c r="ND23" s="535"/>
      <c r="NE23" s="535"/>
      <c r="NF23" s="535"/>
      <c r="NG23" s="535"/>
      <c r="NH23" s="535"/>
      <c r="NI23" s="535"/>
      <c r="NJ23" s="535"/>
      <c r="NK23" s="535"/>
      <c r="NL23" s="535"/>
      <c r="NM23" s="535"/>
      <c r="NN23" s="535"/>
      <c r="NO23" s="535"/>
      <c r="NP23" s="535"/>
      <c r="NQ23" s="535"/>
      <c r="NR23" s="535"/>
      <c r="NS23" s="535"/>
      <c r="NT23" s="535"/>
      <c r="NU23" s="535"/>
      <c r="NV23" s="535"/>
      <c r="NW23" s="535"/>
      <c r="NX23" s="535"/>
      <c r="NY23" s="535"/>
      <c r="NZ23" s="535"/>
      <c r="OA23" s="535"/>
      <c r="OB23" s="535"/>
      <c r="OC23" s="535"/>
      <c r="OD23" s="535"/>
      <c r="OE23" s="535"/>
      <c r="OF23" s="535"/>
      <c r="OG23" s="535"/>
      <c r="OH23" s="535"/>
      <c r="OI23" s="535"/>
      <c r="OJ23" s="535"/>
      <c r="OK23" s="535"/>
      <c r="OL23" s="535"/>
      <c r="OM23" s="535"/>
      <c r="ON23" s="535"/>
      <c r="OO23" s="535"/>
      <c r="OP23" s="535"/>
      <c r="OQ23" s="535"/>
      <c r="OR23" s="535"/>
      <c r="OS23" s="535"/>
      <c r="OT23" s="535"/>
      <c r="OU23" s="535"/>
      <c r="OV23" s="535"/>
      <c r="OW23" s="535"/>
      <c r="OX23" s="535"/>
      <c r="OY23" s="535"/>
      <c r="OZ23" s="535"/>
      <c r="PA23" s="535"/>
      <c r="PB23" s="535"/>
      <c r="PC23" s="535"/>
      <c r="PD23" s="535"/>
      <c r="PE23" s="535"/>
      <c r="PF23" s="535"/>
      <c r="PG23" s="535"/>
      <c r="PH23" s="535"/>
      <c r="PI23" s="535"/>
      <c r="PJ23" s="535"/>
      <c r="PK23" s="535"/>
      <c r="PL23" s="535"/>
      <c r="PM23" s="535"/>
      <c r="PN23" s="535"/>
      <c r="PO23" s="535"/>
      <c r="PP23" s="535"/>
      <c r="PQ23" s="535"/>
      <c r="PR23" s="535"/>
      <c r="PS23" s="535"/>
      <c r="PT23" s="535"/>
      <c r="PU23" s="535"/>
      <c r="PV23" s="535"/>
      <c r="PW23" s="535"/>
      <c r="PX23" s="535"/>
      <c r="PY23" s="535"/>
      <c r="PZ23" s="535"/>
      <c r="QA23" s="535"/>
      <c r="QB23" s="535"/>
      <c r="QC23" s="535"/>
      <c r="QD23" s="535"/>
      <c r="QE23" s="535"/>
      <c r="QF23" s="535"/>
      <c r="QG23" s="535"/>
      <c r="QH23" s="535"/>
      <c r="QI23" s="535"/>
      <c r="QJ23" s="535"/>
      <c r="QK23" s="535"/>
      <c r="QL23" s="535"/>
      <c r="QM23" s="535"/>
      <c r="QN23" s="535"/>
      <c r="QO23" s="535"/>
      <c r="QP23" s="535"/>
      <c r="QQ23" s="535"/>
      <c r="QR23" s="535"/>
      <c r="QS23" s="535"/>
      <c r="QT23" s="535"/>
      <c r="QU23" s="535"/>
      <c r="QV23" s="535"/>
      <c r="QW23" s="535"/>
      <c r="QX23" s="535"/>
      <c r="QY23" s="535"/>
      <c r="QZ23" s="535"/>
      <c r="RA23" s="535"/>
      <c r="RB23" s="535"/>
      <c r="RC23" s="535"/>
      <c r="RD23" s="535"/>
      <c r="RE23" s="535"/>
      <c r="RF23" s="535"/>
      <c r="RG23" s="535"/>
      <c r="RH23" s="535"/>
      <c r="RI23" s="535"/>
      <c r="RJ23" s="535"/>
      <c r="RK23" s="535"/>
      <c r="RL23" s="535"/>
      <c r="RM23" s="535"/>
      <c r="RN23" s="535"/>
      <c r="RO23" s="535"/>
      <c r="RP23" s="535"/>
      <c r="RQ23" s="535"/>
      <c r="RR23" s="535"/>
      <c r="RS23" s="535"/>
      <c r="RT23" s="535"/>
      <c r="RU23" s="535"/>
      <c r="RV23" s="535"/>
      <c r="RW23" s="535"/>
      <c r="RX23" s="535"/>
      <c r="RY23" s="535"/>
      <c r="RZ23" s="535"/>
      <c r="SA23" s="535"/>
      <c r="SB23" s="535"/>
      <c r="SC23" s="535"/>
      <c r="SD23" s="535"/>
      <c r="SE23" s="535"/>
      <c r="SF23" s="535"/>
      <c r="SG23" s="535"/>
      <c r="SH23" s="535"/>
      <c r="SI23" s="535"/>
      <c r="SJ23" s="535"/>
      <c r="SK23" s="535"/>
      <c r="SL23" s="535"/>
      <c r="SM23" s="535"/>
      <c r="SN23" s="535"/>
      <c r="SO23" s="535"/>
      <c r="SP23" s="535"/>
      <c r="SQ23" s="535"/>
      <c r="SR23" s="535"/>
      <c r="SS23" s="535"/>
      <c r="ST23" s="535"/>
      <c r="SU23" s="535"/>
      <c r="SV23" s="535"/>
      <c r="SW23" s="535"/>
      <c r="SX23" s="535"/>
      <c r="SY23" s="535"/>
      <c r="SZ23" s="535"/>
      <c r="TA23" s="535"/>
      <c r="TB23" s="535"/>
      <c r="TC23" s="535"/>
      <c r="TD23" s="535"/>
      <c r="TE23" s="535"/>
      <c r="TF23" s="535"/>
      <c r="TG23" s="535"/>
      <c r="TH23" s="535"/>
      <c r="TI23" s="535"/>
      <c r="TJ23" s="535"/>
      <c r="TK23" s="535"/>
      <c r="TL23" s="535"/>
      <c r="TM23" s="535"/>
      <c r="TN23" s="535"/>
      <c r="TO23" s="535"/>
      <c r="TP23" s="535"/>
      <c r="TQ23" s="535"/>
      <c r="TR23" s="535"/>
      <c r="TS23" s="535"/>
      <c r="TT23" s="535"/>
      <c r="TU23" s="535"/>
      <c r="TV23" s="535"/>
      <c r="TW23" s="535"/>
      <c r="TX23" s="535"/>
      <c r="TY23" s="535"/>
      <c r="TZ23" s="535"/>
      <c r="UA23" s="535"/>
      <c r="UB23" s="535"/>
      <c r="UC23" s="535"/>
      <c r="UD23" s="535"/>
      <c r="UE23" s="535"/>
      <c r="UF23" s="535"/>
      <c r="UG23" s="535"/>
      <c r="UH23" s="535"/>
      <c r="UI23" s="535"/>
      <c r="UJ23" s="535"/>
      <c r="UK23" s="535"/>
      <c r="UL23" s="535"/>
      <c r="UM23" s="535"/>
      <c r="UN23" s="535"/>
      <c r="UO23" s="535"/>
      <c r="UP23" s="535"/>
      <c r="UQ23" s="535"/>
      <c r="UR23" s="535"/>
      <c r="US23" s="535"/>
      <c r="UT23" s="535"/>
      <c r="UU23" s="535"/>
      <c r="UV23" s="535"/>
      <c r="UW23" s="535"/>
      <c r="UX23" s="535"/>
      <c r="UY23" s="535"/>
      <c r="UZ23" s="535"/>
      <c r="VA23" s="535"/>
      <c r="VB23" s="535"/>
      <c r="VC23" s="535"/>
      <c r="VD23" s="535"/>
      <c r="VE23" s="535"/>
      <c r="VF23" s="535"/>
      <c r="VG23" s="535"/>
      <c r="VH23" s="535"/>
      <c r="VI23" s="535"/>
      <c r="VJ23" s="535"/>
      <c r="VK23" s="535"/>
      <c r="VL23" s="535"/>
      <c r="VM23" s="535"/>
      <c r="VN23" s="535"/>
      <c r="VO23" s="535"/>
      <c r="VP23" s="535"/>
      <c r="VQ23" s="535"/>
      <c r="VR23" s="535"/>
      <c r="VS23" s="535"/>
      <c r="VT23" s="535"/>
      <c r="VU23" s="535"/>
      <c r="VV23" s="535"/>
      <c r="VW23" s="535"/>
      <c r="VX23" s="535"/>
      <c r="VY23" s="535"/>
      <c r="VZ23" s="535"/>
      <c r="WA23" s="535"/>
      <c r="WB23" s="535"/>
      <c r="WC23" s="535"/>
      <c r="WD23" s="535"/>
      <c r="WE23" s="535"/>
      <c r="WF23" s="535"/>
      <c r="WG23" s="535"/>
      <c r="WH23" s="535"/>
      <c r="WI23" s="535"/>
      <c r="WJ23" s="535"/>
      <c r="WK23" s="535"/>
      <c r="WL23" s="535"/>
      <c r="WM23" s="535"/>
      <c r="WN23" s="535"/>
      <c r="WO23" s="535"/>
      <c r="WP23" s="535"/>
      <c r="WQ23" s="535"/>
      <c r="WR23" s="535"/>
      <c r="WS23" s="535"/>
      <c r="WT23" s="535"/>
      <c r="WU23" s="535"/>
      <c r="WV23" s="535"/>
      <c r="WW23" s="535"/>
      <c r="WX23" s="535"/>
      <c r="WY23" s="535"/>
      <c r="WZ23" s="535"/>
      <c r="XA23" s="535"/>
      <c r="XB23" s="535"/>
      <c r="XC23" s="535"/>
      <c r="XD23" s="535"/>
      <c r="XE23" s="535"/>
      <c r="XF23" s="535"/>
      <c r="XG23" s="535"/>
      <c r="XH23" s="535"/>
      <c r="XI23" s="535"/>
      <c r="XJ23" s="535"/>
      <c r="XK23" s="535"/>
      <c r="XL23" s="535"/>
      <c r="XM23" s="535"/>
      <c r="XN23" s="535"/>
      <c r="XO23" s="535"/>
      <c r="XP23" s="535"/>
      <c r="XQ23" s="535"/>
      <c r="XR23" s="535"/>
      <c r="XS23" s="535"/>
      <c r="XT23" s="535"/>
      <c r="XU23" s="535"/>
      <c r="XV23" s="535"/>
      <c r="XW23" s="535"/>
      <c r="XX23" s="535"/>
      <c r="XY23" s="535"/>
      <c r="XZ23" s="535"/>
      <c r="YA23" s="535"/>
      <c r="YB23" s="535"/>
      <c r="YC23" s="535"/>
      <c r="YD23" s="535"/>
      <c r="YE23" s="535"/>
      <c r="YF23" s="535"/>
      <c r="YG23" s="535"/>
      <c r="YH23" s="535"/>
      <c r="YI23" s="535"/>
      <c r="YJ23" s="535"/>
      <c r="YK23" s="535"/>
      <c r="YL23" s="535"/>
      <c r="YM23" s="535"/>
      <c r="YN23" s="535"/>
      <c r="YO23" s="535"/>
      <c r="YP23" s="535"/>
      <c r="YQ23" s="535"/>
      <c r="YR23" s="535"/>
      <c r="YS23" s="535"/>
      <c r="YT23" s="535"/>
      <c r="YU23" s="535"/>
      <c r="YV23" s="535"/>
      <c r="YW23" s="535"/>
      <c r="YX23" s="535"/>
      <c r="YY23" s="535"/>
      <c r="YZ23" s="535"/>
      <c r="ZA23" s="535"/>
      <c r="ZB23" s="535"/>
      <c r="ZC23" s="535"/>
      <c r="ZD23" s="535"/>
      <c r="ZE23" s="535"/>
      <c r="ZF23" s="535"/>
      <c r="ZG23" s="535"/>
      <c r="ZH23" s="535"/>
      <c r="ZI23" s="535"/>
      <c r="ZJ23" s="535"/>
      <c r="ZK23" s="535"/>
      <c r="ZL23" s="535"/>
      <c r="ZM23" s="535"/>
      <c r="ZN23" s="535"/>
      <c r="ZO23" s="535"/>
      <c r="ZP23" s="535"/>
      <c r="ZQ23" s="535"/>
      <c r="ZR23" s="535"/>
      <c r="ZS23" s="535"/>
      <c r="ZT23" s="535"/>
      <c r="ZU23" s="535"/>
      <c r="ZV23" s="535"/>
      <c r="ZW23" s="535"/>
      <c r="ZX23" s="535"/>
      <c r="ZY23" s="535"/>
      <c r="ZZ23" s="535"/>
      <c r="AAA23" s="535"/>
      <c r="AAB23" s="535"/>
      <c r="AAC23" s="535"/>
      <c r="AAD23" s="535"/>
      <c r="AAE23" s="535"/>
      <c r="AAF23" s="535"/>
      <c r="AAG23" s="535"/>
      <c r="AAH23" s="535"/>
      <c r="AAI23" s="535"/>
      <c r="AAJ23" s="535"/>
      <c r="AAK23" s="535"/>
      <c r="AAL23" s="535"/>
      <c r="AAM23" s="535"/>
      <c r="AAN23" s="535"/>
      <c r="AAO23" s="535"/>
      <c r="AAP23" s="535"/>
      <c r="AAQ23" s="535"/>
      <c r="AAR23" s="535"/>
      <c r="AAS23" s="535"/>
      <c r="AAT23" s="535"/>
      <c r="AAU23" s="535"/>
      <c r="AAV23" s="535"/>
      <c r="AAW23" s="535"/>
      <c r="AAX23" s="535"/>
      <c r="AAY23" s="535"/>
      <c r="AAZ23" s="535"/>
      <c r="ABA23" s="535"/>
      <c r="ABB23" s="535"/>
      <c r="ABC23" s="535"/>
      <c r="ABD23" s="535"/>
      <c r="ABE23" s="535"/>
      <c r="ABF23" s="535"/>
      <c r="ABG23" s="535"/>
      <c r="ABH23" s="535"/>
      <c r="ABI23" s="535"/>
      <c r="ABJ23" s="535"/>
      <c r="ABK23" s="535"/>
      <c r="ABL23" s="535"/>
      <c r="ABM23" s="535"/>
      <c r="ABN23" s="535"/>
      <c r="ABO23" s="535"/>
      <c r="ABP23" s="535"/>
      <c r="ABQ23" s="535"/>
      <c r="ABR23" s="535"/>
      <c r="ABS23" s="535"/>
      <c r="ABT23" s="535"/>
      <c r="ABU23" s="535"/>
      <c r="ABV23" s="535"/>
      <c r="ABW23" s="535"/>
      <c r="ABX23" s="535"/>
      <c r="ABY23" s="535"/>
      <c r="ABZ23" s="535"/>
      <c r="ACA23" s="535"/>
      <c r="ACB23" s="535"/>
      <c r="ACC23" s="535"/>
      <c r="ACD23" s="535"/>
      <c r="ACE23" s="535"/>
      <c r="ACF23" s="535"/>
      <c r="ACG23" s="535"/>
      <c r="ACH23" s="535"/>
      <c r="ACI23" s="535"/>
      <c r="ACJ23" s="535"/>
      <c r="ACK23" s="535"/>
      <c r="ACL23" s="535"/>
      <c r="ACM23" s="535"/>
      <c r="ACN23" s="535"/>
      <c r="ACO23" s="535"/>
      <c r="ACP23" s="535"/>
      <c r="ACQ23" s="535"/>
      <c r="ACR23" s="535"/>
      <c r="ACS23" s="535"/>
      <c r="ACT23" s="535"/>
      <c r="ACU23" s="535"/>
      <c r="ACV23" s="535"/>
      <c r="ACW23" s="535"/>
      <c r="ACX23" s="535"/>
      <c r="ACY23" s="535"/>
      <c r="ACZ23" s="535"/>
      <c r="ADA23" s="535"/>
      <c r="ADB23" s="535"/>
      <c r="ADC23" s="535"/>
      <c r="RYG23" s="535"/>
      <c r="RYH23" s="535"/>
      <c r="RYI23" s="535"/>
      <c r="RYJ23" s="535"/>
      <c r="RYK23" s="535"/>
      <c r="RYL23" s="535"/>
      <c r="RYM23" s="535"/>
      <c r="RYN23" s="535"/>
      <c r="RYO23" s="535"/>
      <c r="RYP23" s="535"/>
      <c r="RYQ23" s="535"/>
      <c r="RYR23" s="535"/>
      <c r="RYS23" s="535"/>
      <c r="RYT23" s="535"/>
      <c r="RYU23" s="535"/>
      <c r="RYV23" s="535"/>
      <c r="RYW23" s="535"/>
      <c r="RYX23" s="535"/>
      <c r="RYY23" s="535"/>
      <c r="RYZ23" s="535"/>
      <c r="RZA23" s="535"/>
      <c r="RZB23" s="535"/>
      <c r="RZC23" s="535"/>
      <c r="RZD23" s="535"/>
      <c r="RZE23" s="535"/>
      <c r="RZF23" s="535"/>
      <c r="RZG23" s="535"/>
      <c r="RZH23" s="535"/>
      <c r="RZI23" s="535"/>
      <c r="RZJ23" s="535"/>
      <c r="RZK23" s="535"/>
      <c r="RZL23" s="535"/>
      <c r="RZM23" s="535"/>
      <c r="RZN23" s="535"/>
      <c r="RZO23" s="535"/>
      <c r="RZP23" s="535"/>
      <c r="RZQ23" s="535"/>
      <c r="RZR23" s="535"/>
      <c r="RZS23" s="535"/>
      <c r="RZT23" s="535"/>
      <c r="RZU23" s="535"/>
      <c r="RZV23" s="535"/>
      <c r="RZW23" s="535"/>
      <c r="RZX23" s="535"/>
      <c r="RZY23" s="535"/>
      <c r="RZZ23" s="535"/>
      <c r="SAA23" s="535"/>
      <c r="SAB23" s="535"/>
      <c r="SAC23" s="535"/>
      <c r="SAD23" s="535"/>
      <c r="SAE23" s="535"/>
      <c r="SAF23" s="535"/>
      <c r="SAG23" s="535"/>
      <c r="SAH23" s="535"/>
      <c r="SAI23" s="535"/>
      <c r="SAJ23" s="535"/>
      <c r="SAK23" s="535"/>
      <c r="SAL23" s="535"/>
      <c r="SAM23" s="535"/>
      <c r="SAN23" s="535"/>
      <c r="SAO23" s="535"/>
      <c r="SAP23" s="535"/>
      <c r="SAQ23" s="535"/>
      <c r="SAR23" s="535"/>
      <c r="SAS23" s="535"/>
      <c r="SAT23" s="535"/>
      <c r="SAU23" s="535"/>
      <c r="SAV23" s="535"/>
      <c r="SAW23" s="535"/>
      <c r="SAX23" s="535"/>
      <c r="SAY23" s="535"/>
      <c r="SAZ23" s="535"/>
      <c r="SBA23" s="535"/>
      <c r="SBB23" s="535"/>
      <c r="SBC23" s="535"/>
      <c r="SBD23" s="535"/>
      <c r="SBE23" s="535"/>
      <c r="SBF23" s="535"/>
      <c r="SBG23" s="535"/>
      <c r="SBH23" s="535"/>
      <c r="SBI23" s="535"/>
      <c r="SBJ23" s="535"/>
      <c r="SBK23" s="535"/>
      <c r="SBL23" s="535"/>
      <c r="SBM23" s="535"/>
      <c r="SBN23" s="535"/>
      <c r="SBO23" s="535"/>
      <c r="SBP23" s="535"/>
      <c r="SBQ23" s="535"/>
      <c r="SBR23" s="535"/>
      <c r="SBS23" s="535"/>
      <c r="SBT23" s="535"/>
      <c r="SBU23" s="535"/>
      <c r="SBV23" s="535"/>
      <c r="SBW23" s="535"/>
      <c r="SBX23" s="535"/>
      <c r="SBY23" s="535"/>
      <c r="SBZ23" s="535"/>
      <c r="SCA23" s="535"/>
      <c r="SCB23" s="535"/>
      <c r="SCC23" s="535"/>
      <c r="SCD23" s="535"/>
      <c r="SCE23" s="535"/>
      <c r="SCF23" s="535"/>
      <c r="SCG23" s="535"/>
      <c r="SCH23" s="535"/>
      <c r="SCI23" s="535"/>
      <c r="SCJ23" s="535"/>
      <c r="SCK23" s="535"/>
      <c r="SCL23" s="535"/>
      <c r="SCM23" s="535"/>
      <c r="SCN23" s="535"/>
      <c r="SCO23" s="535"/>
      <c r="SCP23" s="535"/>
      <c r="SCQ23" s="535"/>
      <c r="SCR23" s="535"/>
      <c r="SCS23" s="535"/>
      <c r="SCT23" s="535"/>
      <c r="SCU23" s="535"/>
      <c r="SCV23" s="535"/>
      <c r="SCW23" s="535"/>
      <c r="SCX23" s="535"/>
      <c r="SCY23" s="535"/>
      <c r="SCZ23" s="535"/>
      <c r="SDA23" s="535"/>
      <c r="SDB23" s="535"/>
      <c r="SDC23" s="535"/>
      <c r="SDD23" s="535"/>
      <c r="SDE23" s="535"/>
      <c r="SDF23" s="535"/>
      <c r="SDG23" s="535"/>
      <c r="SDH23" s="535"/>
      <c r="SDI23" s="535"/>
      <c r="SDJ23" s="535"/>
      <c r="SDK23" s="535"/>
      <c r="SDL23" s="535"/>
      <c r="SDM23" s="535"/>
      <c r="SDN23" s="535"/>
      <c r="SDO23" s="535"/>
      <c r="SDP23" s="535"/>
      <c r="SDQ23" s="535"/>
      <c r="SDR23" s="535"/>
      <c r="SDS23" s="535"/>
      <c r="SDT23" s="535"/>
      <c r="SDU23" s="535"/>
      <c r="SDV23" s="535"/>
      <c r="SDW23" s="535"/>
      <c r="SDX23" s="535"/>
      <c r="SDY23" s="535"/>
      <c r="SDZ23" s="535"/>
      <c r="SEA23" s="535"/>
      <c r="SEB23" s="535"/>
      <c r="SEC23" s="535"/>
      <c r="SED23" s="535"/>
      <c r="SEE23" s="535"/>
      <c r="SEF23" s="535"/>
      <c r="SEG23" s="535"/>
      <c r="SEH23" s="535"/>
      <c r="SEI23" s="535"/>
      <c r="SEJ23" s="535"/>
      <c r="SEK23" s="535"/>
      <c r="SEL23" s="535"/>
      <c r="SEM23" s="535"/>
      <c r="SEN23" s="535"/>
      <c r="SEO23" s="535"/>
      <c r="SEP23" s="535"/>
      <c r="SEQ23" s="535"/>
      <c r="SER23" s="535"/>
      <c r="SES23" s="535"/>
      <c r="SET23" s="535"/>
      <c r="SEU23" s="535"/>
      <c r="SEV23" s="535"/>
      <c r="SEW23" s="535"/>
      <c r="SEX23" s="535"/>
      <c r="SEY23" s="535"/>
      <c r="SEZ23" s="535"/>
      <c r="SFA23" s="535"/>
      <c r="SFB23" s="535"/>
      <c r="SFC23" s="535"/>
      <c r="SFD23" s="535"/>
      <c r="SFE23" s="535"/>
      <c r="SFF23" s="535"/>
      <c r="SFG23" s="535"/>
      <c r="SFH23" s="535"/>
      <c r="SFI23" s="535"/>
      <c r="SFJ23" s="535"/>
      <c r="SFK23" s="535"/>
      <c r="SFL23" s="535"/>
      <c r="SFM23" s="535"/>
      <c r="SFN23" s="535"/>
      <c r="SFO23" s="535"/>
      <c r="SFP23" s="535"/>
      <c r="SFQ23" s="535"/>
      <c r="SFR23" s="535"/>
      <c r="SFS23" s="535"/>
      <c r="SFT23" s="535"/>
      <c r="SFU23" s="535"/>
      <c r="SFV23" s="535"/>
      <c r="SFW23" s="535"/>
      <c r="SFX23" s="535"/>
      <c r="SFY23" s="535"/>
      <c r="SFZ23" s="535"/>
      <c r="SGA23" s="535"/>
      <c r="SGB23" s="535"/>
      <c r="SGC23" s="535"/>
      <c r="SGD23" s="535"/>
      <c r="SGE23" s="535"/>
      <c r="SGF23" s="535"/>
      <c r="SGG23" s="535"/>
      <c r="SGH23" s="535"/>
      <c r="SGI23" s="535"/>
      <c r="SGJ23" s="535"/>
      <c r="SGK23" s="535"/>
      <c r="SGL23" s="535"/>
      <c r="SGM23" s="535"/>
      <c r="SGN23" s="535"/>
      <c r="SGO23" s="535"/>
      <c r="SGP23" s="535"/>
      <c r="SGQ23" s="535"/>
      <c r="SGR23" s="535"/>
      <c r="SGS23" s="535"/>
      <c r="SGT23" s="535"/>
      <c r="SGU23" s="535"/>
      <c r="SGV23" s="535"/>
      <c r="SGW23" s="535"/>
      <c r="SGX23" s="535"/>
      <c r="SGY23" s="535"/>
      <c r="SGZ23" s="535"/>
      <c r="SHA23" s="535"/>
      <c r="SHB23" s="535"/>
      <c r="SHC23" s="535"/>
      <c r="SHD23" s="535"/>
      <c r="SHE23" s="535"/>
      <c r="SHF23" s="535"/>
      <c r="SHG23" s="535"/>
      <c r="SHH23" s="535"/>
      <c r="SHI23" s="535"/>
      <c r="SHJ23" s="535"/>
      <c r="SHK23" s="535"/>
      <c r="SHL23" s="535"/>
      <c r="SHM23" s="535"/>
      <c r="SHN23" s="535"/>
      <c r="SHO23" s="535"/>
      <c r="SHP23" s="535"/>
      <c r="SHQ23" s="535"/>
      <c r="SHR23" s="535"/>
      <c r="SHS23" s="535"/>
      <c r="SHT23" s="535"/>
      <c r="SHU23" s="535"/>
      <c r="SHV23" s="535"/>
      <c r="SHW23" s="535"/>
      <c r="SHX23" s="535"/>
      <c r="SHY23" s="535"/>
      <c r="SHZ23" s="535"/>
      <c r="SIA23" s="535"/>
      <c r="SIB23" s="535"/>
      <c r="SIC23" s="535"/>
      <c r="SID23" s="535"/>
      <c r="SIE23" s="535"/>
      <c r="SIF23" s="535"/>
      <c r="SIG23" s="535"/>
      <c r="SIH23" s="535"/>
      <c r="SII23" s="535"/>
      <c r="SIJ23" s="535"/>
      <c r="SIK23" s="535"/>
      <c r="SIL23" s="535"/>
      <c r="SIM23" s="535"/>
      <c r="SIN23" s="535"/>
      <c r="SIO23" s="535"/>
      <c r="SIP23" s="535"/>
      <c r="SIQ23" s="535"/>
      <c r="SIR23" s="535"/>
      <c r="SIS23" s="535"/>
      <c r="SIT23" s="535"/>
      <c r="SIU23" s="535"/>
      <c r="SIV23" s="535"/>
      <c r="SIW23" s="535"/>
      <c r="SIX23" s="535"/>
      <c r="SIY23" s="535"/>
      <c r="SIZ23" s="535"/>
      <c r="SJA23" s="535"/>
      <c r="SJB23" s="535"/>
      <c r="SJC23" s="535"/>
      <c r="SJD23" s="535"/>
      <c r="SJE23" s="535"/>
      <c r="SJF23" s="535"/>
      <c r="SJG23" s="535"/>
      <c r="SJH23" s="535"/>
      <c r="SJI23" s="535"/>
      <c r="SJJ23" s="535"/>
      <c r="SJK23" s="535"/>
      <c r="SJL23" s="535"/>
      <c r="SJM23" s="535"/>
      <c r="SJN23" s="535"/>
      <c r="SJO23" s="535"/>
      <c r="SJP23" s="535"/>
      <c r="SJQ23" s="535"/>
      <c r="SJR23" s="535"/>
      <c r="SJS23" s="535"/>
      <c r="SJT23" s="535"/>
      <c r="SJU23" s="535"/>
      <c r="SJV23" s="535"/>
      <c r="SJW23" s="535"/>
      <c r="SJX23" s="535"/>
      <c r="SJY23" s="535"/>
      <c r="SJZ23" s="535"/>
      <c r="SKA23" s="535"/>
      <c r="SKB23" s="535"/>
      <c r="SKC23" s="535"/>
      <c r="SKD23" s="535"/>
      <c r="SKE23" s="535"/>
      <c r="SKF23" s="535"/>
      <c r="SKG23" s="535"/>
      <c r="SKH23" s="535"/>
      <c r="SKI23" s="535"/>
      <c r="SKJ23" s="535"/>
      <c r="SKK23" s="535"/>
      <c r="SKL23" s="535"/>
      <c r="SKM23" s="535"/>
      <c r="SKN23" s="535"/>
      <c r="SKO23" s="535"/>
      <c r="SKP23" s="535"/>
      <c r="SKQ23" s="535"/>
      <c r="SKR23" s="535"/>
      <c r="SKS23" s="535"/>
      <c r="SKT23" s="535"/>
      <c r="SKU23" s="535"/>
      <c r="SKV23" s="535"/>
      <c r="SKW23" s="535"/>
      <c r="SKX23" s="535"/>
      <c r="SKY23" s="535"/>
      <c r="SKZ23" s="535"/>
      <c r="SLA23" s="535"/>
      <c r="SLB23" s="535"/>
      <c r="SLC23" s="535"/>
      <c r="SLD23" s="535"/>
      <c r="SLE23" s="535"/>
      <c r="SLF23" s="535"/>
      <c r="SLG23" s="535"/>
      <c r="SLH23" s="535"/>
      <c r="SLI23" s="535"/>
      <c r="SLJ23" s="535"/>
      <c r="SLK23" s="535"/>
      <c r="SLL23" s="535"/>
      <c r="SLM23" s="535"/>
      <c r="SLN23" s="535"/>
      <c r="SLO23" s="535"/>
      <c r="SLP23" s="535"/>
      <c r="SLQ23" s="535"/>
      <c r="SLR23" s="535"/>
      <c r="SLS23" s="535"/>
      <c r="SLT23" s="535"/>
      <c r="SLU23" s="535"/>
      <c r="SLV23" s="535"/>
      <c r="SLW23" s="535"/>
      <c r="SLX23" s="535"/>
      <c r="SLY23" s="535"/>
      <c r="SLZ23" s="535"/>
      <c r="SMA23" s="535"/>
      <c r="SMB23" s="535"/>
      <c r="SMC23" s="535"/>
      <c r="SMD23" s="535"/>
      <c r="SME23" s="535"/>
      <c r="SMF23" s="535"/>
      <c r="SMG23" s="535"/>
      <c r="SMH23" s="535"/>
      <c r="SMI23" s="535"/>
      <c r="SMJ23" s="535"/>
      <c r="SMK23" s="535"/>
      <c r="SML23" s="535"/>
      <c r="SMM23" s="535"/>
      <c r="SMN23" s="535"/>
      <c r="SMO23" s="535"/>
      <c r="SMP23" s="535"/>
      <c r="SMQ23" s="535"/>
      <c r="SMR23" s="535"/>
      <c r="SMS23" s="535"/>
      <c r="SMT23" s="535"/>
      <c r="SMU23" s="535"/>
      <c r="SMV23" s="535"/>
      <c r="SMW23" s="535"/>
      <c r="SMX23" s="535"/>
      <c r="SMY23" s="535"/>
      <c r="SMZ23" s="535"/>
      <c r="SNA23" s="535"/>
      <c r="SNB23" s="535"/>
      <c r="SNC23" s="535"/>
      <c r="SND23" s="535"/>
      <c r="SNE23" s="535"/>
      <c r="SNF23" s="535"/>
      <c r="SNG23" s="535"/>
      <c r="SNH23" s="535"/>
      <c r="SNI23" s="535"/>
      <c r="SNJ23" s="535"/>
      <c r="SNK23" s="535"/>
      <c r="SNL23" s="535"/>
      <c r="SNM23" s="535"/>
      <c r="SNN23" s="535"/>
      <c r="SNO23" s="535"/>
      <c r="SNP23" s="535"/>
      <c r="SNQ23" s="535"/>
      <c r="SNR23" s="535"/>
      <c r="SNS23" s="535"/>
      <c r="SNT23" s="535"/>
      <c r="SNU23" s="535"/>
      <c r="SNV23" s="535"/>
      <c r="SNW23" s="535"/>
      <c r="SNX23" s="535"/>
      <c r="SNY23" s="535"/>
      <c r="SNZ23" s="535"/>
      <c r="SOA23" s="535"/>
      <c r="SOB23" s="535"/>
      <c r="SOC23" s="535"/>
      <c r="SOD23" s="535"/>
      <c r="SOE23" s="535"/>
      <c r="SOF23" s="535"/>
      <c r="SOG23" s="535"/>
      <c r="SOH23" s="535"/>
      <c r="SOI23" s="535"/>
      <c r="SOJ23" s="535"/>
      <c r="SOK23" s="535"/>
      <c r="SOL23" s="535"/>
      <c r="SOM23" s="535"/>
      <c r="SON23" s="535"/>
      <c r="SOO23" s="535"/>
      <c r="SOP23" s="535"/>
      <c r="SOQ23" s="535"/>
      <c r="SOR23" s="535"/>
      <c r="SOS23" s="535"/>
      <c r="SOT23" s="535"/>
      <c r="SOU23" s="535"/>
      <c r="SOV23" s="535"/>
      <c r="SOW23" s="535"/>
      <c r="SOX23" s="535"/>
      <c r="SOY23" s="535"/>
      <c r="SOZ23" s="535"/>
      <c r="SPA23" s="535"/>
      <c r="SPB23" s="535"/>
      <c r="SPC23" s="535"/>
      <c r="SPD23" s="535"/>
      <c r="SPE23" s="535"/>
      <c r="SPF23" s="535"/>
      <c r="SPG23" s="535"/>
      <c r="SPH23" s="535"/>
      <c r="SPI23" s="535"/>
      <c r="SPJ23" s="535"/>
      <c r="SPK23" s="535"/>
      <c r="SPL23" s="535"/>
      <c r="SPM23" s="535"/>
      <c r="SPN23" s="535"/>
      <c r="SPO23" s="535"/>
      <c r="SPP23" s="535"/>
      <c r="SPQ23" s="535"/>
      <c r="SPR23" s="535"/>
      <c r="SPS23" s="535"/>
      <c r="SPT23" s="535"/>
      <c r="SPU23" s="535"/>
      <c r="SPV23" s="535"/>
      <c r="SPW23" s="535"/>
      <c r="SPX23" s="535"/>
      <c r="SPY23" s="535"/>
      <c r="SPZ23" s="535"/>
      <c r="SQA23" s="535"/>
      <c r="SQB23" s="535"/>
      <c r="SQC23" s="535"/>
      <c r="SQD23" s="535"/>
      <c r="SQE23" s="535"/>
      <c r="SQF23" s="535"/>
      <c r="SQG23" s="535"/>
      <c r="SQH23" s="535"/>
      <c r="SQI23" s="535"/>
      <c r="SQJ23" s="535"/>
      <c r="SQK23" s="535"/>
      <c r="SQL23" s="535"/>
      <c r="SQM23" s="535"/>
      <c r="SQN23" s="535"/>
      <c r="SQO23" s="535"/>
      <c r="SQP23" s="535"/>
      <c r="SQQ23" s="535"/>
      <c r="SQR23" s="535"/>
      <c r="SQS23" s="535"/>
      <c r="SQT23" s="535"/>
      <c r="SQU23" s="535"/>
      <c r="SQV23" s="535"/>
      <c r="SQW23" s="535"/>
      <c r="SQX23" s="535"/>
      <c r="SQY23" s="535"/>
      <c r="SQZ23" s="535"/>
      <c r="SRA23" s="535"/>
      <c r="SRB23" s="535"/>
      <c r="SRC23" s="535"/>
      <c r="SRD23" s="535"/>
      <c r="SRE23" s="535"/>
      <c r="SRF23" s="535"/>
      <c r="SRG23" s="535"/>
      <c r="SRH23" s="535"/>
      <c r="SRI23" s="535"/>
      <c r="SRJ23" s="535"/>
      <c r="SRK23" s="535"/>
      <c r="SRL23" s="535"/>
      <c r="SRM23" s="535"/>
      <c r="SRN23" s="535"/>
      <c r="SRO23" s="535"/>
      <c r="SRP23" s="535"/>
      <c r="SRQ23" s="535"/>
      <c r="SRR23" s="535"/>
      <c r="SRS23" s="535"/>
      <c r="SRT23" s="535"/>
      <c r="SRU23" s="535"/>
      <c r="SRV23" s="535"/>
      <c r="SRW23" s="535"/>
      <c r="SRX23" s="535"/>
      <c r="SRY23" s="535"/>
      <c r="SRZ23" s="535"/>
      <c r="SSA23" s="535"/>
      <c r="SSB23" s="535"/>
      <c r="SSC23" s="535"/>
      <c r="SSD23" s="535"/>
      <c r="SSE23" s="535"/>
      <c r="SSF23" s="535"/>
      <c r="SSG23" s="535"/>
      <c r="SSH23" s="535"/>
      <c r="SSI23" s="535"/>
      <c r="SSJ23" s="535"/>
      <c r="SSK23" s="535"/>
      <c r="SSL23" s="535"/>
      <c r="SSM23" s="535"/>
      <c r="SSN23" s="535"/>
      <c r="SSO23" s="535"/>
      <c r="SSP23" s="535"/>
      <c r="SSQ23" s="535"/>
      <c r="SSR23" s="535"/>
      <c r="SSS23" s="535"/>
      <c r="SST23" s="535"/>
      <c r="SSU23" s="535"/>
      <c r="SSV23" s="535"/>
      <c r="SSW23" s="535"/>
      <c r="SSX23" s="535"/>
      <c r="SSY23" s="535"/>
      <c r="SSZ23" s="535"/>
      <c r="STA23" s="535"/>
      <c r="STB23" s="535"/>
      <c r="STC23" s="535"/>
      <c r="STD23" s="535"/>
      <c r="STE23" s="535"/>
      <c r="STF23" s="535"/>
      <c r="STG23" s="535"/>
      <c r="STH23" s="535"/>
      <c r="STI23" s="535"/>
      <c r="STJ23" s="535"/>
      <c r="STK23" s="535"/>
      <c r="STL23" s="535"/>
      <c r="STM23" s="535"/>
      <c r="STN23" s="535"/>
      <c r="STO23" s="535"/>
      <c r="STP23" s="535"/>
      <c r="STQ23" s="535"/>
      <c r="STR23" s="535"/>
      <c r="STS23" s="535"/>
      <c r="STT23" s="535"/>
      <c r="STU23" s="535"/>
      <c r="STV23" s="535"/>
      <c r="STW23" s="535"/>
      <c r="STX23" s="535"/>
      <c r="STY23" s="535"/>
      <c r="STZ23" s="535"/>
      <c r="SUA23" s="535"/>
      <c r="SUB23" s="535"/>
      <c r="SUC23" s="535"/>
      <c r="SUD23" s="535"/>
      <c r="SUE23" s="535"/>
      <c r="SUF23" s="535"/>
      <c r="SUG23" s="535"/>
      <c r="SUH23" s="535"/>
      <c r="SUI23" s="535"/>
      <c r="SUJ23" s="535"/>
      <c r="SUK23" s="535"/>
      <c r="SUL23" s="535"/>
      <c r="SUM23" s="535"/>
      <c r="SUN23" s="535"/>
      <c r="SUO23" s="535"/>
      <c r="SUP23" s="535"/>
      <c r="SUQ23" s="535"/>
      <c r="SUR23" s="535"/>
      <c r="SUS23" s="535"/>
      <c r="SUT23" s="535"/>
      <c r="SUU23" s="535"/>
      <c r="SUV23" s="535"/>
      <c r="SUW23" s="535"/>
      <c r="SUX23" s="535"/>
      <c r="SUY23" s="535"/>
      <c r="SUZ23" s="535"/>
      <c r="SVA23" s="535"/>
      <c r="SVB23" s="535"/>
      <c r="SVC23" s="535"/>
      <c r="SVD23" s="535"/>
      <c r="SVE23" s="535"/>
      <c r="SVF23" s="535"/>
      <c r="SVG23" s="535"/>
      <c r="SVH23" s="535"/>
      <c r="SVI23" s="535"/>
      <c r="SVJ23" s="535"/>
      <c r="SVK23" s="535"/>
      <c r="SVL23" s="535"/>
      <c r="SVM23" s="535"/>
      <c r="SVN23" s="535"/>
      <c r="SVO23" s="535"/>
      <c r="SVP23" s="535"/>
      <c r="SVQ23" s="535"/>
      <c r="SVR23" s="535"/>
      <c r="SVS23" s="535"/>
      <c r="SVT23" s="535"/>
      <c r="SVU23" s="535"/>
      <c r="SVV23" s="535"/>
      <c r="SVW23" s="535"/>
      <c r="SVX23" s="535"/>
      <c r="SVY23" s="535"/>
      <c r="SVZ23" s="535"/>
      <c r="SWA23" s="535"/>
      <c r="SWB23" s="535"/>
      <c r="SWC23" s="535"/>
      <c r="SWD23" s="535"/>
      <c r="SWE23" s="535"/>
      <c r="SWF23" s="535"/>
      <c r="SWG23" s="535"/>
      <c r="SWH23" s="535"/>
      <c r="SWI23" s="535"/>
      <c r="SWJ23" s="535"/>
      <c r="SWK23" s="535"/>
      <c r="SWL23" s="535"/>
      <c r="SWM23" s="535"/>
      <c r="SWN23" s="535"/>
      <c r="SWO23" s="535"/>
      <c r="SWP23" s="535"/>
      <c r="SWQ23" s="535"/>
      <c r="SWR23" s="535"/>
      <c r="SWS23" s="535"/>
      <c r="SWT23" s="535"/>
      <c r="SWU23" s="535"/>
      <c r="SWV23" s="535"/>
      <c r="SWW23" s="535"/>
      <c r="SWX23" s="535"/>
      <c r="SWY23" s="535"/>
      <c r="SWZ23" s="535"/>
      <c r="SXA23" s="535"/>
      <c r="SXB23" s="535"/>
      <c r="SXC23" s="535"/>
      <c r="SXD23" s="535"/>
      <c r="SXE23" s="535"/>
      <c r="SXF23" s="535"/>
      <c r="SXG23" s="535"/>
      <c r="SXH23" s="535"/>
      <c r="SXI23" s="535"/>
      <c r="SXJ23" s="535"/>
      <c r="SXK23" s="535"/>
      <c r="SXL23" s="535"/>
      <c r="SXM23" s="535"/>
      <c r="SXN23" s="535"/>
      <c r="SXO23" s="535"/>
      <c r="SXP23" s="535"/>
      <c r="SXQ23" s="535"/>
      <c r="SXR23" s="535"/>
      <c r="SXS23" s="535"/>
      <c r="SXT23" s="535"/>
      <c r="SXU23" s="535"/>
      <c r="SXV23" s="535"/>
      <c r="SXW23" s="535"/>
      <c r="SXX23" s="535"/>
      <c r="SXY23" s="535"/>
      <c r="SXZ23" s="535"/>
      <c r="SYA23" s="535"/>
      <c r="SYB23" s="535"/>
      <c r="SYC23" s="535"/>
      <c r="SYD23" s="535"/>
      <c r="SYE23" s="535"/>
      <c r="SYF23" s="535"/>
      <c r="SYG23" s="535"/>
      <c r="SYH23" s="535"/>
      <c r="SYI23" s="535"/>
      <c r="SYJ23" s="535"/>
      <c r="SYK23" s="535"/>
      <c r="SYL23" s="535"/>
      <c r="SYM23" s="535"/>
      <c r="SYN23" s="535"/>
      <c r="SYO23" s="535"/>
      <c r="SYP23" s="535"/>
      <c r="SYQ23" s="535"/>
      <c r="SYR23" s="535"/>
      <c r="SYS23" s="535"/>
      <c r="SYT23" s="535"/>
      <c r="SYU23" s="535"/>
      <c r="SYV23" s="535"/>
      <c r="SYW23" s="535"/>
      <c r="SYX23" s="535"/>
      <c r="SYY23" s="535"/>
      <c r="SYZ23" s="535"/>
      <c r="SZA23" s="535"/>
      <c r="SZB23" s="535"/>
      <c r="SZC23" s="535"/>
      <c r="SZD23" s="535"/>
      <c r="SZE23" s="535"/>
      <c r="SZF23" s="535"/>
      <c r="SZG23" s="535"/>
      <c r="SZH23" s="535"/>
      <c r="SZI23" s="535"/>
      <c r="SZJ23" s="535"/>
      <c r="SZK23" s="535"/>
      <c r="SZL23" s="535"/>
      <c r="SZM23" s="535"/>
      <c r="SZN23" s="535"/>
      <c r="SZO23" s="535"/>
      <c r="SZP23" s="535"/>
      <c r="SZQ23" s="535"/>
      <c r="SZR23" s="535"/>
      <c r="SZS23" s="535"/>
      <c r="SZT23" s="535"/>
      <c r="SZU23" s="535"/>
      <c r="SZV23" s="535"/>
      <c r="SZW23" s="535"/>
      <c r="SZX23" s="535"/>
      <c r="SZY23" s="535"/>
      <c r="SZZ23" s="535"/>
      <c r="TAA23" s="535"/>
      <c r="TAB23" s="535"/>
      <c r="TAC23" s="535"/>
      <c r="TAD23" s="535"/>
      <c r="TAE23" s="535"/>
      <c r="TAF23" s="535"/>
      <c r="TAG23" s="535"/>
      <c r="TAH23" s="535"/>
      <c r="TAI23" s="535"/>
      <c r="TAJ23" s="535"/>
      <c r="TAK23" s="535"/>
      <c r="TAL23" s="535"/>
      <c r="TAM23" s="535"/>
      <c r="TAN23" s="535"/>
      <c r="TAO23" s="535"/>
      <c r="TAP23" s="535"/>
      <c r="TAQ23" s="535"/>
      <c r="TAR23" s="535"/>
      <c r="TAS23" s="535"/>
      <c r="TAT23" s="535"/>
      <c r="TAU23" s="535"/>
      <c r="TAV23" s="535"/>
      <c r="TAW23" s="535"/>
      <c r="TAX23" s="535"/>
      <c r="TAY23" s="535"/>
      <c r="TAZ23" s="535"/>
      <c r="TBA23" s="535"/>
      <c r="TBB23" s="535"/>
      <c r="TBC23" s="535"/>
      <c r="TBD23" s="535"/>
      <c r="TBE23" s="535"/>
      <c r="TBF23" s="535"/>
      <c r="TBG23" s="535"/>
      <c r="TBH23" s="535"/>
      <c r="TBI23" s="535"/>
      <c r="TBJ23" s="535"/>
      <c r="TBK23" s="535"/>
      <c r="TBL23" s="535"/>
      <c r="TBM23" s="535"/>
      <c r="TBN23" s="535"/>
      <c r="TBO23" s="535"/>
      <c r="TBP23" s="535"/>
      <c r="TBQ23" s="535"/>
      <c r="TBR23" s="535"/>
      <c r="TBS23" s="535"/>
      <c r="TBT23" s="535"/>
      <c r="TBU23" s="535"/>
      <c r="TBV23" s="535"/>
      <c r="TBW23" s="535"/>
      <c r="TBX23" s="535"/>
      <c r="TBY23" s="535"/>
      <c r="TBZ23" s="535"/>
      <c r="TCA23" s="535"/>
      <c r="TCB23" s="535"/>
      <c r="TCC23" s="535"/>
      <c r="TCD23" s="535"/>
      <c r="TCE23" s="535"/>
      <c r="TCF23" s="535"/>
      <c r="TCG23" s="535"/>
      <c r="TCH23" s="535"/>
      <c r="TCI23" s="535"/>
      <c r="TCJ23" s="535"/>
      <c r="TCK23" s="535"/>
      <c r="TCL23" s="535"/>
      <c r="TCM23" s="535"/>
      <c r="TCN23" s="535"/>
      <c r="TCO23" s="535"/>
      <c r="TCP23" s="535"/>
      <c r="TCQ23" s="535"/>
      <c r="TCR23" s="535"/>
      <c r="TCS23" s="535"/>
      <c r="TCT23" s="535"/>
      <c r="TCU23" s="535"/>
      <c r="TCV23" s="535"/>
      <c r="TCW23" s="535"/>
      <c r="TCX23" s="535"/>
      <c r="TCY23" s="535"/>
      <c r="TCZ23" s="535"/>
      <c r="TDA23" s="535"/>
      <c r="TDB23" s="535"/>
      <c r="TDC23" s="535"/>
      <c r="TDD23" s="535"/>
      <c r="TDE23" s="535"/>
      <c r="TDF23" s="535"/>
      <c r="TDG23" s="535"/>
      <c r="TDH23" s="535"/>
      <c r="TDI23" s="535"/>
      <c r="TDJ23" s="535"/>
      <c r="TDK23" s="535"/>
      <c r="TDL23" s="535"/>
      <c r="TDM23" s="535"/>
      <c r="TDN23" s="535"/>
      <c r="TDO23" s="535"/>
      <c r="TDP23" s="535"/>
      <c r="TDQ23" s="535"/>
      <c r="TDR23" s="535"/>
      <c r="TDS23" s="535"/>
      <c r="TDT23" s="535"/>
      <c r="TDU23" s="535"/>
      <c r="TDV23" s="535"/>
      <c r="TDW23" s="535"/>
      <c r="TDX23" s="535"/>
      <c r="TDY23" s="535"/>
      <c r="TDZ23" s="535"/>
      <c r="TEA23" s="535"/>
      <c r="TEB23" s="535"/>
      <c r="TEC23" s="535"/>
      <c r="TED23" s="535"/>
      <c r="TEE23" s="535"/>
      <c r="TEF23" s="535"/>
      <c r="TEG23" s="535"/>
      <c r="TEH23" s="535"/>
      <c r="TEI23" s="535"/>
      <c r="TEJ23" s="535"/>
      <c r="TEK23" s="535"/>
      <c r="TEL23" s="535"/>
      <c r="TEM23" s="535"/>
      <c r="TEN23" s="535"/>
      <c r="TEO23" s="535"/>
      <c r="TEP23" s="535"/>
      <c r="TEQ23" s="535"/>
      <c r="TER23" s="535"/>
      <c r="TES23" s="535"/>
      <c r="TET23" s="535"/>
      <c r="TEU23" s="535"/>
      <c r="TEV23" s="535"/>
      <c r="TEW23" s="535"/>
      <c r="TEX23" s="535"/>
      <c r="TEY23" s="535"/>
      <c r="TEZ23" s="535"/>
      <c r="TFA23" s="535"/>
      <c r="TFB23" s="535"/>
      <c r="TFC23" s="535"/>
      <c r="TFD23" s="535"/>
      <c r="TFE23" s="535"/>
      <c r="TFF23" s="535"/>
      <c r="TFG23" s="535"/>
      <c r="TFH23" s="535"/>
      <c r="TFI23" s="535"/>
      <c r="TFJ23" s="535"/>
      <c r="TFK23" s="535"/>
      <c r="TFL23" s="535"/>
      <c r="TFM23" s="535"/>
      <c r="TFN23" s="535"/>
      <c r="TFO23" s="535"/>
      <c r="TFP23" s="535"/>
      <c r="TFQ23" s="535"/>
      <c r="TFR23" s="535"/>
      <c r="TFS23" s="535"/>
      <c r="TFT23" s="535"/>
      <c r="TFU23" s="535"/>
      <c r="TFV23" s="535"/>
      <c r="TFW23" s="535"/>
      <c r="TFX23" s="535"/>
      <c r="TFY23" s="535"/>
      <c r="TFZ23" s="535"/>
      <c r="TGA23" s="535"/>
      <c r="TGB23" s="535"/>
      <c r="TGC23" s="535"/>
      <c r="TGD23" s="535"/>
      <c r="TGE23" s="535"/>
      <c r="TGF23" s="535"/>
      <c r="TGG23" s="535"/>
      <c r="TGH23" s="535"/>
      <c r="TGI23" s="535"/>
      <c r="TGJ23" s="535"/>
      <c r="TGK23" s="535"/>
      <c r="TGL23" s="535"/>
      <c r="TGM23" s="535"/>
      <c r="TGN23" s="535"/>
      <c r="TGO23" s="535"/>
      <c r="TGP23" s="535"/>
      <c r="TGQ23" s="535"/>
      <c r="TGR23" s="535"/>
      <c r="TGS23" s="535"/>
      <c r="TGT23" s="535"/>
      <c r="TGU23" s="535"/>
      <c r="TGV23" s="535"/>
      <c r="TGW23" s="535"/>
      <c r="TGX23" s="535"/>
      <c r="TGY23" s="535"/>
      <c r="TGZ23" s="535"/>
      <c r="THA23" s="535"/>
      <c r="THB23" s="535"/>
      <c r="THC23" s="535"/>
      <c r="THD23" s="535"/>
      <c r="THE23" s="535"/>
      <c r="THF23" s="535"/>
      <c r="THG23" s="535"/>
      <c r="THH23" s="535"/>
      <c r="THI23" s="535"/>
      <c r="THJ23" s="535"/>
      <c r="THK23" s="535"/>
      <c r="THL23" s="535"/>
      <c r="THM23" s="535"/>
      <c r="THN23" s="535"/>
      <c r="THO23" s="535"/>
      <c r="THP23" s="535"/>
      <c r="THQ23" s="535"/>
      <c r="THR23" s="535"/>
      <c r="THS23" s="535"/>
      <c r="THT23" s="535"/>
      <c r="THU23" s="535"/>
      <c r="THV23" s="535"/>
      <c r="THW23" s="535"/>
      <c r="THX23" s="535"/>
      <c r="THY23" s="535"/>
      <c r="THZ23" s="535"/>
      <c r="TIA23" s="535"/>
      <c r="TIB23" s="535"/>
      <c r="TIC23" s="535"/>
      <c r="TID23" s="535"/>
      <c r="TIE23" s="535"/>
      <c r="TIF23" s="535"/>
      <c r="TIG23" s="535"/>
      <c r="TIH23" s="535"/>
      <c r="TII23" s="535"/>
      <c r="TIJ23" s="535"/>
      <c r="TIK23" s="535"/>
      <c r="TIL23" s="535"/>
      <c r="TIM23" s="535"/>
      <c r="TIN23" s="535"/>
      <c r="TIO23" s="535"/>
      <c r="TIP23" s="535"/>
      <c r="TIQ23" s="535"/>
      <c r="TIR23" s="535"/>
      <c r="TIS23" s="535"/>
      <c r="TIT23" s="535"/>
      <c r="TIU23" s="535"/>
      <c r="TIV23" s="535"/>
      <c r="TIW23" s="535"/>
      <c r="TIX23" s="535"/>
      <c r="TIY23" s="535"/>
      <c r="TIZ23" s="535"/>
      <c r="TJA23" s="535"/>
      <c r="TJB23" s="535"/>
      <c r="TJC23" s="535"/>
      <c r="TJD23" s="535"/>
      <c r="TJE23" s="535"/>
      <c r="TJF23" s="535"/>
      <c r="TJG23" s="535"/>
      <c r="TJH23" s="535"/>
      <c r="TJI23" s="535"/>
      <c r="TJJ23" s="535"/>
      <c r="TJK23" s="535"/>
      <c r="TJL23" s="535"/>
      <c r="TJM23" s="535"/>
      <c r="TJN23" s="535"/>
      <c r="TJO23" s="535"/>
      <c r="TJP23" s="535"/>
      <c r="TJQ23" s="535"/>
      <c r="TJR23" s="535"/>
      <c r="TJS23" s="535"/>
      <c r="TJT23" s="535"/>
      <c r="TJU23" s="535"/>
      <c r="TJV23" s="535"/>
      <c r="TJW23" s="535"/>
      <c r="TJX23" s="535"/>
      <c r="TJY23" s="535"/>
      <c r="TJZ23" s="535"/>
      <c r="TKA23" s="535"/>
      <c r="TKB23" s="535"/>
      <c r="TKC23" s="535"/>
      <c r="TKD23" s="535"/>
      <c r="TKE23" s="535"/>
      <c r="TKF23" s="535"/>
      <c r="TKG23" s="535"/>
      <c r="TKH23" s="535"/>
      <c r="TKI23" s="535"/>
      <c r="TKJ23" s="535"/>
      <c r="TKK23" s="535"/>
      <c r="TKL23" s="535"/>
      <c r="TKM23" s="535"/>
      <c r="TKN23" s="535"/>
      <c r="TKO23" s="535"/>
      <c r="TKP23" s="535"/>
      <c r="TKQ23" s="535"/>
      <c r="TKR23" s="535"/>
      <c r="TKS23" s="535"/>
      <c r="TKT23" s="535"/>
      <c r="TKU23" s="535"/>
      <c r="TKV23" s="535"/>
      <c r="TKW23" s="535"/>
      <c r="TKX23" s="535"/>
      <c r="TKY23" s="535"/>
      <c r="TKZ23" s="535"/>
      <c r="TLA23" s="535"/>
      <c r="TLB23" s="535"/>
      <c r="TLC23" s="535"/>
      <c r="TLD23" s="535"/>
      <c r="TLE23" s="535"/>
      <c r="TLF23" s="535"/>
      <c r="TLG23" s="535"/>
      <c r="TLH23" s="535"/>
      <c r="TLI23" s="535"/>
      <c r="TLJ23" s="535"/>
      <c r="TLK23" s="535"/>
      <c r="TLL23" s="535"/>
      <c r="TLM23" s="535"/>
      <c r="TLN23" s="535"/>
      <c r="TLO23" s="535"/>
      <c r="TLP23" s="535"/>
      <c r="TLQ23" s="535"/>
      <c r="TLR23" s="535"/>
      <c r="TLS23" s="535"/>
      <c r="TLT23" s="535"/>
      <c r="TLU23" s="535"/>
      <c r="TLV23" s="535"/>
      <c r="TLW23" s="535"/>
      <c r="TLX23" s="535"/>
      <c r="TLY23" s="535"/>
      <c r="TLZ23" s="535"/>
      <c r="TMA23" s="535"/>
      <c r="TMB23" s="535"/>
      <c r="TMC23" s="535"/>
      <c r="TMD23" s="535"/>
      <c r="TME23" s="535"/>
      <c r="TMF23" s="535"/>
      <c r="TMG23" s="535"/>
      <c r="TMH23" s="535"/>
      <c r="TMI23" s="535"/>
      <c r="TMJ23" s="535"/>
      <c r="TMK23" s="535"/>
      <c r="TML23" s="535"/>
      <c r="TMM23" s="535"/>
      <c r="TMN23" s="535"/>
      <c r="TMO23" s="535"/>
      <c r="TMP23" s="535"/>
      <c r="TMQ23" s="535"/>
      <c r="TMR23" s="535"/>
      <c r="TMS23" s="535"/>
      <c r="TMT23" s="535"/>
      <c r="TMU23" s="535"/>
      <c r="TMV23" s="535"/>
      <c r="TMW23" s="535"/>
      <c r="TMX23" s="535"/>
      <c r="TMY23" s="535"/>
      <c r="TMZ23" s="535"/>
      <c r="TNA23" s="535"/>
      <c r="TNB23" s="535"/>
      <c r="TNC23" s="535"/>
      <c r="TND23" s="535"/>
      <c r="TNE23" s="535"/>
      <c r="TNF23" s="535"/>
      <c r="TNG23" s="535"/>
      <c r="TNH23" s="535"/>
      <c r="TNI23" s="535"/>
      <c r="TNJ23" s="535"/>
      <c r="TNK23" s="535"/>
      <c r="TNL23" s="535"/>
      <c r="TNM23" s="535"/>
      <c r="TNN23" s="535"/>
      <c r="TNO23" s="535"/>
      <c r="TNP23" s="535"/>
      <c r="TNQ23" s="535"/>
      <c r="TNR23" s="535"/>
      <c r="TNS23" s="535"/>
      <c r="TNT23" s="535"/>
      <c r="TNU23" s="535"/>
      <c r="TNV23" s="535"/>
      <c r="TNW23" s="535"/>
      <c r="TNX23" s="535"/>
      <c r="TNY23" s="535"/>
      <c r="TNZ23" s="535"/>
      <c r="TOA23" s="535"/>
      <c r="TOB23" s="535"/>
      <c r="TOC23" s="535"/>
      <c r="TOD23" s="535"/>
      <c r="TOE23" s="535"/>
      <c r="TOF23" s="535"/>
      <c r="TOG23" s="535"/>
      <c r="TOH23" s="535"/>
      <c r="TOI23" s="535"/>
      <c r="TOJ23" s="535"/>
      <c r="TOK23" s="535"/>
      <c r="TOL23" s="535"/>
      <c r="TOM23" s="535"/>
      <c r="TON23" s="535"/>
      <c r="TOO23" s="535"/>
      <c r="TOP23" s="535"/>
      <c r="TOQ23" s="535"/>
      <c r="TOR23" s="535"/>
      <c r="TOS23" s="535"/>
      <c r="TOT23" s="535"/>
      <c r="TOU23" s="535"/>
      <c r="TOV23" s="535"/>
      <c r="TOW23" s="535"/>
      <c r="TOX23" s="535"/>
      <c r="TOY23" s="535"/>
      <c r="TOZ23" s="535"/>
      <c r="TPA23" s="535"/>
      <c r="TPB23" s="535"/>
      <c r="TPC23" s="535"/>
      <c r="TPD23" s="535"/>
      <c r="TPE23" s="535"/>
      <c r="TPF23" s="535"/>
      <c r="TPG23" s="535"/>
      <c r="TPH23" s="535"/>
      <c r="TPI23" s="535"/>
      <c r="TPJ23" s="535"/>
      <c r="TPK23" s="535"/>
      <c r="TPL23" s="535"/>
      <c r="TPM23" s="535"/>
      <c r="TPN23" s="535"/>
      <c r="TPO23" s="535"/>
      <c r="TPP23" s="535"/>
      <c r="TPQ23" s="535"/>
      <c r="TPR23" s="535"/>
      <c r="TPS23" s="535"/>
      <c r="TPT23" s="535"/>
      <c r="TPU23" s="535"/>
      <c r="TPV23" s="535"/>
      <c r="TPW23" s="535"/>
      <c r="TPX23" s="535"/>
      <c r="TPY23" s="535"/>
      <c r="TPZ23" s="535"/>
      <c r="TQA23" s="535"/>
      <c r="TQB23" s="535"/>
      <c r="TQC23" s="535"/>
      <c r="TQD23" s="535"/>
      <c r="TQE23" s="535"/>
      <c r="TQF23" s="535"/>
      <c r="TQG23" s="535"/>
      <c r="TQH23" s="535"/>
      <c r="TQI23" s="535"/>
      <c r="TQJ23" s="535"/>
      <c r="TQK23" s="535"/>
      <c r="TQL23" s="535"/>
      <c r="TQM23" s="535"/>
      <c r="TQN23" s="535"/>
      <c r="TQO23" s="535"/>
      <c r="TQP23" s="535"/>
      <c r="TQQ23" s="535"/>
      <c r="TQR23" s="535"/>
      <c r="TQS23" s="535"/>
      <c r="TQT23" s="535"/>
      <c r="TQU23" s="535"/>
      <c r="TQV23" s="535"/>
      <c r="TQW23" s="535"/>
      <c r="TQX23" s="535"/>
      <c r="TQY23" s="535"/>
      <c r="TQZ23" s="535"/>
      <c r="TRA23" s="535"/>
      <c r="TRB23" s="535"/>
      <c r="TRC23" s="535"/>
      <c r="TRD23" s="535"/>
      <c r="TRE23" s="535"/>
      <c r="TRF23" s="535"/>
      <c r="TRG23" s="535"/>
      <c r="TRH23" s="535"/>
      <c r="TRI23" s="535"/>
      <c r="TRJ23" s="535"/>
      <c r="TRK23" s="535"/>
      <c r="TRL23" s="535"/>
      <c r="TRM23" s="535"/>
      <c r="TRN23" s="535"/>
      <c r="TRO23" s="535"/>
      <c r="TRP23" s="535"/>
      <c r="TRQ23" s="535"/>
      <c r="TRR23" s="535"/>
      <c r="TRS23" s="535"/>
      <c r="TRT23" s="535"/>
      <c r="TRU23" s="535"/>
      <c r="TRV23" s="535"/>
      <c r="TRW23" s="535"/>
      <c r="TRX23" s="535"/>
      <c r="TRY23" s="535"/>
      <c r="TRZ23" s="535"/>
      <c r="TSA23" s="535"/>
      <c r="TSB23" s="535"/>
      <c r="TSC23" s="535"/>
      <c r="TSD23" s="535"/>
      <c r="TSE23" s="535"/>
      <c r="TSF23" s="535"/>
      <c r="TSG23" s="535"/>
      <c r="TSH23" s="535"/>
      <c r="TSI23" s="535"/>
      <c r="TSJ23" s="535"/>
      <c r="TSK23" s="535"/>
      <c r="TSL23" s="535"/>
      <c r="TSM23" s="535"/>
      <c r="TSN23" s="535"/>
      <c r="TSO23" s="535"/>
      <c r="TSP23" s="535"/>
      <c r="TSQ23" s="535"/>
      <c r="TSR23" s="535"/>
      <c r="TSS23" s="535"/>
      <c r="TST23" s="535"/>
      <c r="TSU23" s="535"/>
      <c r="TSV23" s="535"/>
      <c r="TSW23" s="535"/>
      <c r="TSX23" s="535"/>
      <c r="TSY23" s="535"/>
      <c r="TSZ23" s="535"/>
      <c r="TTA23" s="535"/>
      <c r="TTB23" s="535"/>
      <c r="TTC23" s="535"/>
      <c r="TTD23" s="535"/>
      <c r="TTE23" s="535"/>
      <c r="TTF23" s="535"/>
      <c r="TTG23" s="535"/>
      <c r="TTH23" s="535"/>
      <c r="TTI23" s="535"/>
      <c r="TTJ23" s="535"/>
      <c r="TTK23" s="535"/>
      <c r="TTL23" s="535"/>
      <c r="TTM23" s="535"/>
      <c r="TTN23" s="535"/>
      <c r="TTO23" s="535"/>
      <c r="TTP23" s="535"/>
      <c r="TTQ23" s="535"/>
      <c r="TTR23" s="535"/>
      <c r="TTS23" s="535"/>
      <c r="TTT23" s="535"/>
      <c r="TTU23" s="535"/>
      <c r="TTV23" s="535"/>
      <c r="TTW23" s="535"/>
      <c r="TTX23" s="535"/>
      <c r="TTY23" s="535"/>
      <c r="TTZ23" s="535"/>
      <c r="TUA23" s="535"/>
      <c r="TUB23" s="535"/>
      <c r="TUC23" s="535"/>
      <c r="TUD23" s="535"/>
      <c r="TUE23" s="535"/>
      <c r="TUF23" s="535"/>
      <c r="TUG23" s="535"/>
      <c r="TUH23" s="535"/>
      <c r="TUI23" s="535"/>
      <c r="TUJ23" s="535"/>
      <c r="TUK23" s="535"/>
      <c r="TUL23" s="535"/>
      <c r="TUM23" s="535"/>
      <c r="TUN23" s="535"/>
      <c r="TUO23" s="535"/>
      <c r="TUP23" s="535"/>
      <c r="TUQ23" s="535"/>
      <c r="TUR23" s="535"/>
      <c r="TUS23" s="535"/>
      <c r="TUT23" s="535"/>
      <c r="TUU23" s="535"/>
      <c r="TUV23" s="535"/>
      <c r="TUW23" s="535"/>
      <c r="TUX23" s="535"/>
      <c r="TUY23" s="535"/>
      <c r="TUZ23" s="535"/>
      <c r="TVA23" s="535"/>
      <c r="TVB23" s="535"/>
      <c r="TVC23" s="535"/>
      <c r="TVD23" s="535"/>
      <c r="TVE23" s="535"/>
      <c r="TVF23" s="535"/>
      <c r="TVG23" s="535"/>
      <c r="TVH23" s="535"/>
      <c r="TVI23" s="535"/>
      <c r="TVJ23" s="535"/>
      <c r="TVK23" s="535"/>
      <c r="TVL23" s="535"/>
      <c r="TVM23" s="535"/>
      <c r="TVN23" s="535"/>
      <c r="TVO23" s="535"/>
      <c r="TVP23" s="535"/>
      <c r="TVQ23" s="535"/>
      <c r="TVR23" s="535"/>
      <c r="TVS23" s="535"/>
      <c r="TVT23" s="535"/>
      <c r="TVU23" s="535"/>
      <c r="TVV23" s="535"/>
      <c r="TVW23" s="535"/>
      <c r="TVX23" s="535"/>
      <c r="TVY23" s="535"/>
      <c r="TVZ23" s="535"/>
      <c r="TWA23" s="535"/>
      <c r="TWB23" s="535"/>
      <c r="TWC23" s="535"/>
      <c r="TWD23" s="535"/>
      <c r="TWE23" s="535"/>
      <c r="TWF23" s="535"/>
      <c r="TWG23" s="535"/>
      <c r="TWH23" s="535"/>
      <c r="TWI23" s="535"/>
      <c r="TWJ23" s="535"/>
      <c r="TWK23" s="535"/>
      <c r="TWL23" s="535"/>
      <c r="TWM23" s="535"/>
      <c r="TWN23" s="535"/>
      <c r="TWO23" s="535"/>
      <c r="TWP23" s="535"/>
      <c r="TWQ23" s="535"/>
      <c r="TWR23" s="535"/>
      <c r="TWS23" s="535"/>
      <c r="TWT23" s="535"/>
      <c r="TWU23" s="535"/>
      <c r="TWV23" s="535"/>
      <c r="TWW23" s="535"/>
      <c r="TWX23" s="535"/>
      <c r="TWY23" s="535"/>
      <c r="TWZ23" s="535"/>
      <c r="TXA23" s="535"/>
      <c r="TXB23" s="535"/>
      <c r="TXC23" s="535"/>
      <c r="TXD23" s="535"/>
      <c r="TXE23" s="535"/>
      <c r="TXF23" s="535"/>
      <c r="TXG23" s="535"/>
      <c r="TXH23" s="535"/>
      <c r="TXI23" s="535"/>
      <c r="TXJ23" s="535"/>
      <c r="TXK23" s="535"/>
      <c r="TXL23" s="535"/>
      <c r="TXM23" s="535"/>
      <c r="TXN23" s="535"/>
      <c r="TXO23" s="535"/>
      <c r="TXP23" s="535"/>
      <c r="TXQ23" s="535"/>
      <c r="TXR23" s="535"/>
      <c r="TXS23" s="535"/>
      <c r="TXT23" s="535"/>
      <c r="TXU23" s="535"/>
      <c r="TXV23" s="535"/>
      <c r="TXW23" s="535"/>
      <c r="TXX23" s="535"/>
      <c r="TXY23" s="535"/>
      <c r="TXZ23" s="535"/>
      <c r="TYA23" s="535"/>
      <c r="TYB23" s="535"/>
      <c r="TYC23" s="535"/>
      <c r="TYD23" s="535"/>
      <c r="TYE23" s="535"/>
      <c r="TYF23" s="535"/>
      <c r="TYG23" s="535"/>
      <c r="TYH23" s="535"/>
      <c r="TYI23" s="535"/>
      <c r="TYJ23" s="535"/>
      <c r="TYK23" s="535"/>
      <c r="TYL23" s="535"/>
      <c r="TYM23" s="535"/>
      <c r="TYN23" s="535"/>
      <c r="TYO23" s="535"/>
      <c r="TYP23" s="535"/>
      <c r="TYQ23" s="535"/>
      <c r="TYR23" s="535"/>
      <c r="TYS23" s="535"/>
      <c r="TYT23" s="535"/>
      <c r="TYU23" s="535"/>
      <c r="TYV23" s="535"/>
      <c r="TYW23" s="535"/>
      <c r="TYX23" s="535"/>
      <c r="TYY23" s="535"/>
      <c r="TYZ23" s="535"/>
      <c r="TZA23" s="535"/>
      <c r="TZB23" s="535"/>
      <c r="TZC23" s="535"/>
      <c r="TZD23" s="535"/>
      <c r="TZE23" s="535"/>
      <c r="TZF23" s="535"/>
      <c r="TZG23" s="535"/>
      <c r="TZH23" s="535"/>
      <c r="TZI23" s="535"/>
      <c r="TZJ23" s="535"/>
      <c r="TZK23" s="535"/>
      <c r="TZL23" s="535"/>
      <c r="TZM23" s="535"/>
      <c r="TZN23" s="535"/>
      <c r="TZO23" s="535"/>
      <c r="TZP23" s="535"/>
      <c r="TZQ23" s="535"/>
      <c r="TZR23" s="535"/>
      <c r="TZS23" s="535"/>
      <c r="TZT23" s="535"/>
      <c r="TZU23" s="535"/>
      <c r="TZV23" s="535"/>
      <c r="TZW23" s="535"/>
      <c r="TZX23" s="535"/>
      <c r="TZY23" s="535"/>
      <c r="TZZ23" s="535"/>
      <c r="UAA23" s="535"/>
      <c r="UAB23" s="535"/>
      <c r="UAC23" s="535"/>
      <c r="UAD23" s="535"/>
      <c r="UAE23" s="535"/>
      <c r="UAF23" s="535"/>
      <c r="UAG23" s="535"/>
      <c r="UAH23" s="535"/>
      <c r="UAI23" s="535"/>
      <c r="UAJ23" s="535"/>
      <c r="UAK23" s="535"/>
      <c r="UAL23" s="535"/>
      <c r="UAM23" s="535"/>
      <c r="UAN23" s="535"/>
      <c r="UAO23" s="535"/>
      <c r="UAP23" s="535"/>
      <c r="UAQ23" s="535"/>
      <c r="UAR23" s="535"/>
      <c r="UAS23" s="535"/>
      <c r="UAT23" s="535"/>
      <c r="UAU23" s="535"/>
      <c r="UAV23" s="535"/>
      <c r="UAW23" s="535"/>
      <c r="UAX23" s="535"/>
      <c r="UAY23" s="535"/>
      <c r="UAZ23" s="535"/>
      <c r="UBA23" s="535"/>
      <c r="UBB23" s="535"/>
      <c r="UBC23" s="535"/>
      <c r="UBD23" s="535"/>
      <c r="UBE23" s="535"/>
      <c r="UBF23" s="535"/>
      <c r="UBG23" s="535"/>
      <c r="UBH23" s="535"/>
      <c r="UBI23" s="535"/>
      <c r="UBJ23" s="535"/>
      <c r="UBK23" s="535"/>
      <c r="UBL23" s="535"/>
      <c r="UBM23" s="535"/>
      <c r="UBN23" s="535"/>
      <c r="UBO23" s="535"/>
      <c r="UBP23" s="535"/>
      <c r="UBQ23" s="535"/>
      <c r="UBR23" s="535"/>
      <c r="UBS23" s="535"/>
      <c r="UBT23" s="535"/>
      <c r="UBU23" s="535"/>
      <c r="UBV23" s="535"/>
      <c r="UBW23" s="535"/>
      <c r="UBX23" s="535"/>
      <c r="UBY23" s="535"/>
      <c r="UBZ23" s="535"/>
      <c r="UCA23" s="535"/>
      <c r="UCB23" s="535"/>
      <c r="UCC23" s="535"/>
      <c r="UCD23" s="535"/>
      <c r="UCE23" s="535"/>
      <c r="UCF23" s="535"/>
      <c r="UCG23" s="535"/>
      <c r="UCH23" s="535"/>
      <c r="UCI23" s="535"/>
      <c r="UCJ23" s="535"/>
      <c r="UCK23" s="535"/>
      <c r="UCL23" s="535"/>
      <c r="UCM23" s="535"/>
      <c r="UCN23" s="535"/>
      <c r="UCO23" s="535"/>
      <c r="UCP23" s="535"/>
      <c r="UCQ23" s="535"/>
      <c r="UCR23" s="535"/>
      <c r="UCS23" s="535"/>
      <c r="UCT23" s="535"/>
      <c r="UCU23" s="535"/>
      <c r="UCV23" s="535"/>
      <c r="UCW23" s="535"/>
      <c r="UCX23" s="535"/>
      <c r="UCY23" s="535"/>
      <c r="UCZ23" s="535"/>
      <c r="UDA23" s="535"/>
      <c r="UDB23" s="535"/>
      <c r="UDC23" s="535"/>
      <c r="UDD23" s="535"/>
      <c r="UDE23" s="535"/>
      <c r="UDF23" s="535"/>
      <c r="UDG23" s="535"/>
      <c r="UDH23" s="535"/>
      <c r="UDI23" s="535"/>
      <c r="UDJ23" s="535"/>
      <c r="UDK23" s="535"/>
      <c r="UDL23" s="535"/>
      <c r="UDM23" s="535"/>
      <c r="UDN23" s="535"/>
      <c r="UDO23" s="535"/>
      <c r="UDP23" s="535"/>
      <c r="UDQ23" s="535"/>
      <c r="UDR23" s="535"/>
      <c r="UDS23" s="535"/>
      <c r="UDT23" s="535"/>
      <c r="UDU23" s="535"/>
      <c r="UDV23" s="535"/>
      <c r="UDW23" s="535"/>
      <c r="UDX23" s="535"/>
      <c r="UDY23" s="535"/>
      <c r="UDZ23" s="535"/>
      <c r="UEA23" s="535"/>
      <c r="UEB23" s="535"/>
      <c r="UEC23" s="535"/>
      <c r="UED23" s="535"/>
      <c r="UEE23" s="535"/>
      <c r="UEF23" s="535"/>
      <c r="UEG23" s="535"/>
      <c r="UEH23" s="535"/>
      <c r="UEI23" s="535"/>
      <c r="UEJ23" s="535"/>
      <c r="UEK23" s="535"/>
      <c r="UEL23" s="535"/>
      <c r="UEM23" s="535"/>
      <c r="UEN23" s="535"/>
      <c r="UEO23" s="535"/>
      <c r="UEP23" s="535"/>
      <c r="UEQ23" s="535"/>
      <c r="UER23" s="535"/>
      <c r="UES23" s="535"/>
      <c r="UET23" s="535"/>
      <c r="UEU23" s="535"/>
      <c r="UEV23" s="535"/>
      <c r="UEW23" s="535"/>
      <c r="UEX23" s="535"/>
      <c r="UEY23" s="535"/>
      <c r="UEZ23" s="535"/>
      <c r="UFA23" s="535"/>
      <c r="UFB23" s="535"/>
      <c r="UFC23" s="535"/>
      <c r="UFD23" s="535"/>
      <c r="UFE23" s="535"/>
      <c r="UFF23" s="535"/>
      <c r="UFG23" s="535"/>
      <c r="UFH23" s="535"/>
      <c r="UFI23" s="535"/>
      <c r="UFJ23" s="535"/>
      <c r="UFK23" s="535"/>
      <c r="UFL23" s="535"/>
      <c r="UFM23" s="535"/>
      <c r="UFN23" s="535"/>
      <c r="UFO23" s="535"/>
      <c r="UFP23" s="535"/>
      <c r="UFQ23" s="535"/>
      <c r="UFR23" s="535"/>
      <c r="UFS23" s="535"/>
      <c r="UFT23" s="535"/>
      <c r="UFU23" s="535"/>
      <c r="UFV23" s="535"/>
      <c r="UFW23" s="535"/>
      <c r="UFX23" s="535"/>
      <c r="UFY23" s="535"/>
      <c r="UFZ23" s="535"/>
      <c r="UGA23" s="535"/>
      <c r="UGB23" s="535"/>
      <c r="UGC23" s="535"/>
      <c r="UGD23" s="535"/>
      <c r="UGE23" s="535"/>
      <c r="UGF23" s="535"/>
      <c r="UGG23" s="535"/>
      <c r="UGH23" s="535"/>
      <c r="UGI23" s="535"/>
      <c r="UGJ23" s="535"/>
      <c r="UGK23" s="535"/>
      <c r="UGL23" s="535"/>
      <c r="UGM23" s="535"/>
      <c r="UGN23" s="535"/>
      <c r="UGO23" s="535"/>
      <c r="UGP23" s="535"/>
      <c r="UGQ23" s="535"/>
      <c r="UGR23" s="535"/>
      <c r="UGS23" s="535"/>
      <c r="UGT23" s="535"/>
      <c r="UGU23" s="535"/>
      <c r="UGV23" s="535"/>
      <c r="UGW23" s="535"/>
      <c r="UGX23" s="535"/>
      <c r="UGY23" s="535"/>
      <c r="UGZ23" s="535"/>
      <c r="UHA23" s="535"/>
      <c r="UHB23" s="535"/>
      <c r="UHC23" s="535"/>
      <c r="UHD23" s="535"/>
      <c r="UHE23" s="535"/>
      <c r="UHF23" s="535"/>
      <c r="UHG23" s="535"/>
      <c r="UHH23" s="535"/>
      <c r="UHI23" s="535"/>
      <c r="UHJ23" s="535"/>
      <c r="UHK23" s="535"/>
      <c r="UHL23" s="535"/>
      <c r="UHM23" s="535"/>
      <c r="UHN23" s="535"/>
      <c r="UHO23" s="535"/>
      <c r="UHP23" s="535"/>
      <c r="UHQ23" s="535"/>
      <c r="UHR23" s="535"/>
      <c r="UHS23" s="535"/>
      <c r="UHT23" s="535"/>
      <c r="UHU23" s="535"/>
      <c r="UHV23" s="535"/>
      <c r="UHW23" s="535"/>
      <c r="UHX23" s="535"/>
      <c r="UHY23" s="535"/>
      <c r="UHZ23" s="535"/>
      <c r="UIA23" s="535"/>
      <c r="UIB23" s="535"/>
      <c r="UIC23" s="535"/>
      <c r="UID23" s="535"/>
      <c r="UIE23" s="535"/>
      <c r="UIF23" s="535"/>
      <c r="UIG23" s="535"/>
      <c r="UIH23" s="535"/>
      <c r="UII23" s="535"/>
      <c r="UIJ23" s="535"/>
      <c r="UIK23" s="535"/>
      <c r="UIL23" s="535"/>
      <c r="UIM23" s="535"/>
      <c r="UIN23" s="535"/>
      <c r="UIO23" s="535"/>
      <c r="UIP23" s="535"/>
      <c r="UIQ23" s="535"/>
      <c r="UIR23" s="535"/>
      <c r="UIS23" s="535"/>
      <c r="UIT23" s="535"/>
      <c r="UIU23" s="535"/>
      <c r="UIV23" s="535"/>
      <c r="UIW23" s="535"/>
      <c r="UIX23" s="535"/>
      <c r="UIY23" s="535"/>
      <c r="UIZ23" s="535"/>
      <c r="UJA23" s="535"/>
      <c r="UJB23" s="535"/>
      <c r="UJC23" s="535"/>
      <c r="UJD23" s="535"/>
      <c r="UJE23" s="535"/>
      <c r="UJF23" s="535"/>
      <c r="UJG23" s="535"/>
      <c r="UJH23" s="535"/>
      <c r="UJI23" s="535"/>
      <c r="UJJ23" s="535"/>
      <c r="UJK23" s="535"/>
      <c r="UJL23" s="535"/>
      <c r="UJM23" s="535"/>
      <c r="UJN23" s="535"/>
      <c r="UJO23" s="535"/>
      <c r="UJP23" s="535"/>
      <c r="UJQ23" s="535"/>
      <c r="UJR23" s="535"/>
      <c r="UJS23" s="535"/>
      <c r="UJT23" s="535"/>
      <c r="UJU23" s="535"/>
      <c r="UJV23" s="535"/>
      <c r="UJW23" s="535"/>
      <c r="UJX23" s="535"/>
      <c r="UJY23" s="535"/>
      <c r="UJZ23" s="535"/>
      <c r="UKA23" s="535"/>
      <c r="UKB23" s="535"/>
      <c r="UKC23" s="535"/>
      <c r="UKD23" s="535"/>
      <c r="UKE23" s="535"/>
      <c r="UKF23" s="535"/>
      <c r="UKG23" s="535"/>
      <c r="UKH23" s="535"/>
      <c r="UKI23" s="535"/>
      <c r="UKJ23" s="535"/>
      <c r="UKK23" s="535"/>
      <c r="UKL23" s="535"/>
      <c r="UKM23" s="535"/>
      <c r="UKN23" s="535"/>
      <c r="UKO23" s="535"/>
      <c r="UKP23" s="535"/>
      <c r="UKQ23" s="535"/>
      <c r="UKR23" s="535"/>
      <c r="UKS23" s="535"/>
      <c r="UKT23" s="535"/>
      <c r="UKU23" s="535"/>
      <c r="UKV23" s="535"/>
      <c r="UKW23" s="535"/>
      <c r="UKX23" s="535"/>
      <c r="UKY23" s="535"/>
      <c r="UKZ23" s="535"/>
      <c r="ULA23" s="535"/>
      <c r="ULB23" s="535"/>
      <c r="ULC23" s="535"/>
      <c r="ULD23" s="535"/>
      <c r="ULE23" s="535"/>
      <c r="ULF23" s="535"/>
      <c r="ULG23" s="535"/>
      <c r="ULH23" s="535"/>
      <c r="ULI23" s="535"/>
      <c r="ULJ23" s="535"/>
      <c r="ULK23" s="535"/>
      <c r="ULL23" s="535"/>
      <c r="ULM23" s="535"/>
      <c r="ULN23" s="535"/>
      <c r="ULO23" s="535"/>
      <c r="ULP23" s="535"/>
      <c r="ULQ23" s="535"/>
      <c r="ULR23" s="535"/>
      <c r="ULS23" s="535"/>
      <c r="ULT23" s="535"/>
      <c r="ULU23" s="535"/>
      <c r="ULV23" s="535"/>
      <c r="ULW23" s="535"/>
      <c r="ULX23" s="535"/>
      <c r="ULY23" s="535"/>
      <c r="ULZ23" s="535"/>
      <c r="UMA23" s="535"/>
      <c r="UMB23" s="535"/>
      <c r="UMC23" s="535"/>
      <c r="UMD23" s="535"/>
      <c r="UME23" s="535"/>
      <c r="UMF23" s="535"/>
      <c r="UMG23" s="535"/>
      <c r="UMH23" s="535"/>
      <c r="UMI23" s="535"/>
      <c r="UMJ23" s="535"/>
      <c r="UMK23" s="535"/>
      <c r="UML23" s="535"/>
      <c r="UMM23" s="535"/>
      <c r="UMN23" s="535"/>
      <c r="UMO23" s="535"/>
      <c r="UMP23" s="535"/>
      <c r="UMQ23" s="535"/>
      <c r="UMR23" s="535"/>
      <c r="UMS23" s="535"/>
      <c r="UMT23" s="535"/>
      <c r="UMU23" s="535"/>
      <c r="UMV23" s="535"/>
      <c r="UMW23" s="535"/>
      <c r="UMX23" s="535"/>
      <c r="UMY23" s="535"/>
      <c r="UMZ23" s="535"/>
      <c r="UNA23" s="535"/>
      <c r="UNB23" s="535"/>
      <c r="UNC23" s="535"/>
      <c r="UND23" s="535"/>
      <c r="UNE23" s="535"/>
      <c r="UNF23" s="535"/>
      <c r="UNG23" s="535"/>
      <c r="UNH23" s="535"/>
      <c r="UNI23" s="535"/>
      <c r="UNJ23" s="535"/>
      <c r="UNK23" s="535"/>
      <c r="UNL23" s="535"/>
      <c r="UNM23" s="535"/>
      <c r="UNN23" s="535"/>
      <c r="UNO23" s="535"/>
      <c r="UNP23" s="535"/>
      <c r="UNQ23" s="535"/>
      <c r="UNR23" s="535"/>
      <c r="UNS23" s="535"/>
      <c r="UNT23" s="535"/>
      <c r="UNU23" s="535"/>
      <c r="UNV23" s="535"/>
      <c r="UNW23" s="535"/>
      <c r="UNX23" s="535"/>
      <c r="UNY23" s="535"/>
      <c r="UNZ23" s="535"/>
      <c r="UOA23" s="535"/>
      <c r="UOB23" s="535"/>
      <c r="UOC23" s="535"/>
      <c r="UOD23" s="535"/>
      <c r="UOE23" s="535"/>
      <c r="UOF23" s="535"/>
      <c r="UOG23" s="535"/>
      <c r="UOH23" s="535"/>
      <c r="UOI23" s="535"/>
      <c r="UOJ23" s="535"/>
      <c r="UOK23" s="535"/>
      <c r="UOL23" s="535"/>
      <c r="UOM23" s="535"/>
      <c r="UON23" s="535"/>
      <c r="UOO23" s="535"/>
      <c r="UOP23" s="535"/>
      <c r="UOQ23" s="535"/>
      <c r="UOR23" s="535"/>
      <c r="UOS23" s="535"/>
      <c r="UOT23" s="535"/>
      <c r="UOU23" s="535"/>
      <c r="UOV23" s="535"/>
      <c r="UOW23" s="535"/>
      <c r="UOX23" s="535"/>
      <c r="UOY23" s="535"/>
      <c r="UOZ23" s="535"/>
      <c r="UPA23" s="535"/>
      <c r="UPB23" s="535"/>
      <c r="UPC23" s="535"/>
      <c r="UPD23" s="535"/>
      <c r="UPE23" s="535"/>
      <c r="UPF23" s="535"/>
      <c r="UPG23" s="535"/>
      <c r="UPH23" s="535"/>
      <c r="UPI23" s="535"/>
      <c r="UPJ23" s="535"/>
      <c r="UPK23" s="535"/>
      <c r="UPL23" s="535"/>
      <c r="UPM23" s="535"/>
      <c r="UPN23" s="535"/>
      <c r="UPO23" s="535"/>
      <c r="UPP23" s="535"/>
      <c r="UPQ23" s="535"/>
      <c r="UPR23" s="535"/>
      <c r="UPS23" s="535"/>
      <c r="UPT23" s="535"/>
      <c r="UPU23" s="535"/>
      <c r="UPV23" s="535"/>
      <c r="UPW23" s="535"/>
      <c r="UPX23" s="535"/>
      <c r="UPY23" s="535"/>
      <c r="UPZ23" s="535"/>
      <c r="UQA23" s="535"/>
      <c r="UQB23" s="535"/>
      <c r="UQC23" s="535"/>
      <c r="UQD23" s="535"/>
      <c r="UQE23" s="535"/>
      <c r="UQF23" s="535"/>
      <c r="UQG23" s="535"/>
      <c r="UQH23" s="535"/>
      <c r="UQI23" s="535"/>
      <c r="UQJ23" s="535"/>
      <c r="UQK23" s="535"/>
      <c r="UQL23" s="535"/>
      <c r="UQM23" s="535"/>
      <c r="UQN23" s="535"/>
      <c r="UQO23" s="535"/>
      <c r="UQP23" s="535"/>
      <c r="UQQ23" s="535"/>
      <c r="UQR23" s="535"/>
      <c r="UQS23" s="535"/>
      <c r="UQT23" s="535"/>
      <c r="UQU23" s="535"/>
      <c r="UQV23" s="535"/>
      <c r="UQW23" s="535"/>
      <c r="UQX23" s="535"/>
      <c r="UQY23" s="535"/>
      <c r="UQZ23" s="535"/>
      <c r="URA23" s="535"/>
      <c r="URB23" s="535"/>
      <c r="URC23" s="535"/>
      <c r="URD23" s="535"/>
      <c r="URE23" s="535"/>
      <c r="URF23" s="535"/>
      <c r="URG23" s="535"/>
      <c r="URH23" s="535"/>
      <c r="URI23" s="535"/>
      <c r="URJ23" s="535"/>
      <c r="URK23" s="535"/>
      <c r="URL23" s="535"/>
      <c r="URM23" s="535"/>
      <c r="URN23" s="535"/>
      <c r="URO23" s="535"/>
      <c r="URP23" s="535"/>
      <c r="URQ23" s="535"/>
      <c r="URR23" s="535"/>
      <c r="URS23" s="535"/>
      <c r="URT23" s="535"/>
      <c r="URU23" s="535"/>
      <c r="URV23" s="535"/>
      <c r="URW23" s="535"/>
      <c r="URX23" s="535"/>
      <c r="URY23" s="535"/>
      <c r="URZ23" s="535"/>
      <c r="USA23" s="535"/>
      <c r="USB23" s="535"/>
      <c r="USC23" s="535"/>
      <c r="USD23" s="535"/>
      <c r="USE23" s="535"/>
      <c r="USF23" s="535"/>
      <c r="USG23" s="535"/>
      <c r="USH23" s="535"/>
      <c r="USI23" s="535"/>
      <c r="USJ23" s="535"/>
      <c r="USK23" s="535"/>
      <c r="USL23" s="535"/>
      <c r="USM23" s="535"/>
      <c r="USN23" s="535"/>
      <c r="USO23" s="535"/>
      <c r="USP23" s="535"/>
      <c r="USQ23" s="535"/>
      <c r="USR23" s="535"/>
      <c r="USS23" s="535"/>
      <c r="UST23" s="535"/>
      <c r="USU23" s="535"/>
      <c r="USV23" s="535"/>
      <c r="USW23" s="535"/>
      <c r="USX23" s="535"/>
      <c r="USY23" s="535"/>
      <c r="USZ23" s="535"/>
      <c r="UTA23" s="535"/>
      <c r="UTB23" s="535"/>
      <c r="UTC23" s="535"/>
      <c r="UTD23" s="535"/>
      <c r="UTE23" s="535"/>
      <c r="UTF23" s="535"/>
      <c r="UTG23" s="535"/>
      <c r="UTH23" s="535"/>
      <c r="UTI23" s="535"/>
      <c r="UTJ23" s="535"/>
      <c r="UTK23" s="535"/>
      <c r="UTL23" s="535"/>
      <c r="UTM23" s="535"/>
      <c r="UTN23" s="535"/>
      <c r="UTO23" s="535"/>
      <c r="UTP23" s="535"/>
      <c r="UTQ23" s="535"/>
      <c r="UTR23" s="535"/>
      <c r="UTS23" s="535"/>
      <c r="UTT23" s="535"/>
      <c r="UTU23" s="535"/>
      <c r="UTV23" s="535"/>
      <c r="UTW23" s="535"/>
      <c r="UTX23" s="535"/>
      <c r="UTY23" s="535"/>
      <c r="UTZ23" s="535"/>
      <c r="UUA23" s="535"/>
      <c r="UUB23" s="535"/>
      <c r="UUC23" s="535"/>
      <c r="UUD23" s="535"/>
      <c r="UUE23" s="535"/>
      <c r="UUF23" s="535"/>
      <c r="UUG23" s="535"/>
      <c r="UUH23" s="535"/>
      <c r="UUI23" s="535"/>
      <c r="UUJ23" s="535"/>
      <c r="UUK23" s="535"/>
      <c r="UUL23" s="535"/>
      <c r="UUM23" s="535"/>
      <c r="UUN23" s="535"/>
      <c r="UUO23" s="535"/>
      <c r="UUP23" s="535"/>
      <c r="UUQ23" s="535"/>
      <c r="UUR23" s="535"/>
      <c r="UUS23" s="535"/>
      <c r="UUT23" s="535"/>
      <c r="UUU23" s="535"/>
      <c r="UUV23" s="535"/>
      <c r="UUW23" s="535"/>
      <c r="UUX23" s="535"/>
      <c r="UUY23" s="535"/>
      <c r="UUZ23" s="535"/>
      <c r="UVA23" s="535"/>
      <c r="UVB23" s="535"/>
      <c r="UVC23" s="535"/>
      <c r="UVD23" s="535"/>
      <c r="UVE23" s="535"/>
      <c r="UVF23" s="535"/>
      <c r="UVG23" s="535"/>
      <c r="UVH23" s="535"/>
      <c r="UVI23" s="535"/>
      <c r="UVJ23" s="535"/>
      <c r="UVK23" s="535"/>
      <c r="UVL23" s="535"/>
      <c r="UVM23" s="535"/>
      <c r="UVN23" s="535"/>
      <c r="UVO23" s="535"/>
      <c r="UVP23" s="535"/>
      <c r="UVQ23" s="535"/>
      <c r="UVR23" s="535"/>
      <c r="UVS23" s="535"/>
      <c r="UVT23" s="535"/>
      <c r="UVU23" s="535"/>
      <c r="UVV23" s="535"/>
      <c r="UVW23" s="535"/>
      <c r="UVX23" s="535"/>
      <c r="UVY23" s="535"/>
      <c r="UVZ23" s="535"/>
      <c r="UWA23" s="535"/>
      <c r="UWB23" s="535"/>
      <c r="UWC23" s="535"/>
      <c r="UWD23" s="535"/>
      <c r="UWE23" s="535"/>
      <c r="UWF23" s="535"/>
      <c r="UWG23" s="535"/>
      <c r="UWH23" s="535"/>
      <c r="UWI23" s="535"/>
      <c r="UWJ23" s="535"/>
      <c r="UWK23" s="535"/>
      <c r="UWL23" s="535"/>
      <c r="UWM23" s="535"/>
      <c r="UWN23" s="535"/>
      <c r="UWO23" s="535"/>
      <c r="UWP23" s="535"/>
      <c r="UWQ23" s="535"/>
      <c r="UWR23" s="535"/>
      <c r="UWS23" s="535"/>
      <c r="UWT23" s="535"/>
      <c r="UWU23" s="535"/>
      <c r="UWV23" s="535"/>
      <c r="UWW23" s="535"/>
      <c r="UWX23" s="535"/>
      <c r="UWY23" s="535"/>
      <c r="UWZ23" s="535"/>
      <c r="UXA23" s="535"/>
      <c r="UXB23" s="535"/>
      <c r="UXC23" s="535"/>
      <c r="UXD23" s="535"/>
      <c r="UXE23" s="535"/>
      <c r="UXF23" s="535"/>
      <c r="UXG23" s="535"/>
      <c r="UXH23" s="535"/>
      <c r="UXI23" s="535"/>
      <c r="UXJ23" s="535"/>
      <c r="UXK23" s="535"/>
      <c r="UXL23" s="535"/>
      <c r="UXM23" s="535"/>
      <c r="UXN23" s="535"/>
      <c r="UXO23" s="535"/>
      <c r="UXP23" s="535"/>
      <c r="UXQ23" s="535"/>
      <c r="UXR23" s="535"/>
      <c r="UXS23" s="535"/>
      <c r="UXT23" s="535"/>
      <c r="UXU23" s="535"/>
      <c r="UXV23" s="535"/>
      <c r="UXW23" s="535"/>
      <c r="UXX23" s="535"/>
      <c r="UXY23" s="535"/>
      <c r="UXZ23" s="535"/>
      <c r="UYA23" s="535"/>
      <c r="UYB23" s="535"/>
      <c r="UYC23" s="535"/>
      <c r="UYD23" s="535"/>
      <c r="UYE23" s="535"/>
      <c r="UYF23" s="535"/>
      <c r="UYG23" s="535"/>
      <c r="UYH23" s="535"/>
      <c r="UYI23" s="535"/>
      <c r="UYJ23" s="535"/>
      <c r="UYK23" s="535"/>
      <c r="UYL23" s="535"/>
      <c r="UYM23" s="535"/>
      <c r="UYN23" s="535"/>
      <c r="UYO23" s="535"/>
      <c r="UYP23" s="535"/>
      <c r="UYQ23" s="535"/>
      <c r="UYR23" s="535"/>
      <c r="UYS23" s="535"/>
      <c r="UYT23" s="535"/>
      <c r="UYU23" s="535"/>
      <c r="UYV23" s="535"/>
      <c r="UYW23" s="535"/>
      <c r="UYX23" s="535"/>
      <c r="UYY23" s="535"/>
      <c r="UYZ23" s="535"/>
      <c r="UZA23" s="535"/>
      <c r="UZB23" s="535"/>
      <c r="UZC23" s="535"/>
      <c r="UZD23" s="535"/>
      <c r="UZE23" s="535"/>
      <c r="UZF23" s="535"/>
      <c r="UZG23" s="535"/>
      <c r="UZH23" s="535"/>
      <c r="UZI23" s="535"/>
      <c r="UZJ23" s="535"/>
      <c r="UZK23" s="535"/>
      <c r="UZL23" s="535"/>
      <c r="UZM23" s="535"/>
      <c r="UZN23" s="535"/>
      <c r="UZO23" s="535"/>
      <c r="UZP23" s="535"/>
      <c r="UZQ23" s="535"/>
      <c r="UZR23" s="535"/>
      <c r="UZS23" s="535"/>
      <c r="UZT23" s="535"/>
      <c r="UZU23" s="535"/>
      <c r="UZV23" s="535"/>
      <c r="UZW23" s="535"/>
      <c r="UZX23" s="535"/>
      <c r="UZY23" s="535"/>
      <c r="UZZ23" s="535"/>
      <c r="VAA23" s="535"/>
      <c r="VAB23" s="535"/>
      <c r="VAC23" s="535"/>
      <c r="VAD23" s="535"/>
      <c r="VAE23" s="535"/>
      <c r="VAF23" s="535"/>
      <c r="VAG23" s="535"/>
      <c r="VAH23" s="535"/>
      <c r="VAI23" s="535"/>
      <c r="VAJ23" s="535"/>
      <c r="VAK23" s="535"/>
      <c r="VAL23" s="535"/>
      <c r="VAM23" s="535"/>
      <c r="VAN23" s="535"/>
      <c r="VAO23" s="535"/>
      <c r="VAP23" s="535"/>
      <c r="VAQ23" s="535"/>
      <c r="VAR23" s="535"/>
      <c r="VAS23" s="535"/>
      <c r="VAT23" s="535"/>
      <c r="VAU23" s="535"/>
      <c r="VAV23" s="535"/>
      <c r="VAW23" s="535"/>
      <c r="VAX23" s="535"/>
      <c r="VAY23" s="535"/>
      <c r="VAZ23" s="535"/>
      <c r="VBA23" s="535"/>
      <c r="VBB23" s="535"/>
      <c r="VBC23" s="535"/>
      <c r="VBD23" s="535"/>
      <c r="VBE23" s="535"/>
      <c r="VBF23" s="535"/>
      <c r="VBG23" s="535"/>
      <c r="VBH23" s="535"/>
      <c r="VBI23" s="535"/>
      <c r="VBJ23" s="535"/>
      <c r="VBK23" s="535"/>
      <c r="VBL23" s="535"/>
      <c r="VBM23" s="535"/>
      <c r="VBN23" s="535"/>
      <c r="VBO23" s="535"/>
      <c r="VBP23" s="535"/>
      <c r="VBQ23" s="535"/>
      <c r="VBR23" s="535"/>
      <c r="VBS23" s="535"/>
      <c r="VBT23" s="535"/>
      <c r="VBU23" s="535"/>
      <c r="VBV23" s="535"/>
      <c r="VBW23" s="535"/>
      <c r="VBX23" s="535"/>
      <c r="VBY23" s="535"/>
      <c r="VBZ23" s="535"/>
      <c r="VCA23" s="535"/>
      <c r="VCB23" s="535"/>
      <c r="VCC23" s="535"/>
      <c r="VCD23" s="535"/>
      <c r="VCE23" s="535"/>
      <c r="VCF23" s="535"/>
      <c r="VCG23" s="535"/>
      <c r="VCH23" s="535"/>
      <c r="VCI23" s="535"/>
      <c r="VCJ23" s="535"/>
      <c r="VCK23" s="535"/>
      <c r="VCL23" s="535"/>
      <c r="VCM23" s="535"/>
      <c r="VCN23" s="535"/>
      <c r="VCO23" s="535"/>
      <c r="VCP23" s="535"/>
      <c r="VCQ23" s="535"/>
      <c r="VCR23" s="535"/>
      <c r="VCS23" s="535"/>
      <c r="VCT23" s="535"/>
      <c r="VCU23" s="535"/>
      <c r="VCV23" s="535"/>
      <c r="VCW23" s="535"/>
      <c r="VCX23" s="535"/>
      <c r="VCY23" s="535"/>
      <c r="VCZ23" s="535"/>
      <c r="VDA23" s="535"/>
      <c r="VDB23" s="535"/>
      <c r="VDC23" s="535"/>
      <c r="VDD23" s="535"/>
      <c r="VDE23" s="535"/>
      <c r="VDF23" s="535"/>
      <c r="VDG23" s="535"/>
      <c r="VDH23" s="535"/>
      <c r="VDI23" s="535"/>
      <c r="VDJ23" s="535"/>
      <c r="VDK23" s="535"/>
      <c r="VDL23" s="535"/>
      <c r="VDM23" s="535"/>
      <c r="VDN23" s="535"/>
      <c r="VDO23" s="535"/>
      <c r="VDP23" s="535"/>
      <c r="VDQ23" s="535"/>
      <c r="VDR23" s="535"/>
      <c r="VDS23" s="535"/>
      <c r="VDT23" s="535"/>
      <c r="VDU23" s="535"/>
      <c r="VDV23" s="535"/>
      <c r="VDW23" s="535"/>
      <c r="VDX23" s="535"/>
      <c r="VDY23" s="535"/>
      <c r="VDZ23" s="535"/>
      <c r="VEA23" s="535"/>
      <c r="VEB23" s="535"/>
      <c r="VEC23" s="535"/>
      <c r="VED23" s="535"/>
      <c r="VEE23" s="535"/>
      <c r="VEF23" s="535"/>
      <c r="VEG23" s="535"/>
      <c r="VEH23" s="535"/>
      <c r="VEI23" s="535"/>
      <c r="VEJ23" s="535"/>
      <c r="VEK23" s="535"/>
      <c r="VEL23" s="535"/>
      <c r="VEM23" s="535"/>
      <c r="VEN23" s="535"/>
      <c r="VEO23" s="535"/>
      <c r="VEP23" s="535"/>
      <c r="VEQ23" s="535"/>
      <c r="VER23" s="535"/>
      <c r="VES23" s="535"/>
      <c r="VET23" s="535"/>
      <c r="VEU23" s="535"/>
      <c r="VEV23" s="535"/>
      <c r="VEW23" s="535"/>
      <c r="VEX23" s="535"/>
      <c r="VEY23" s="535"/>
      <c r="VEZ23" s="535"/>
      <c r="VFA23" s="535"/>
      <c r="VFB23" s="535"/>
      <c r="VFC23" s="535"/>
      <c r="VFD23" s="535"/>
      <c r="VFE23" s="535"/>
      <c r="VFF23" s="535"/>
      <c r="VFG23" s="535"/>
      <c r="VFH23" s="535"/>
      <c r="VFI23" s="535"/>
      <c r="VFJ23" s="535"/>
      <c r="VFK23" s="535"/>
      <c r="VFL23" s="535"/>
      <c r="VFM23" s="535"/>
      <c r="VFN23" s="535"/>
      <c r="VFO23" s="535"/>
      <c r="VFP23" s="535"/>
      <c r="VFQ23" s="535"/>
      <c r="VFR23" s="535"/>
      <c r="VFS23" s="535"/>
      <c r="VFT23" s="535"/>
      <c r="VFU23" s="535"/>
      <c r="VFV23" s="535"/>
      <c r="VFW23" s="535"/>
      <c r="VFX23" s="535"/>
      <c r="VFY23" s="535"/>
      <c r="VFZ23" s="535"/>
      <c r="VGA23" s="535"/>
      <c r="VGB23" s="535"/>
      <c r="VGC23" s="535"/>
      <c r="VGD23" s="535"/>
      <c r="VGE23" s="535"/>
      <c r="VGF23" s="535"/>
      <c r="VGG23" s="535"/>
      <c r="VGH23" s="535"/>
      <c r="VGI23" s="535"/>
      <c r="VGJ23" s="535"/>
      <c r="VGK23" s="535"/>
      <c r="VGL23" s="535"/>
      <c r="VGM23" s="535"/>
      <c r="VGN23" s="535"/>
      <c r="VGO23" s="535"/>
      <c r="VGP23" s="535"/>
      <c r="VGQ23" s="535"/>
      <c r="VGR23" s="535"/>
      <c r="VGS23" s="535"/>
      <c r="VGT23" s="535"/>
      <c r="VGU23" s="535"/>
      <c r="VGV23" s="535"/>
      <c r="VGW23" s="535"/>
      <c r="VGX23" s="535"/>
      <c r="VGY23" s="535"/>
      <c r="VGZ23" s="535"/>
      <c r="VHA23" s="535"/>
      <c r="VHB23" s="535"/>
      <c r="VHC23" s="535"/>
      <c r="VHD23" s="535"/>
      <c r="VHE23" s="535"/>
      <c r="VHF23" s="535"/>
      <c r="VHG23" s="535"/>
      <c r="VHH23" s="535"/>
      <c r="VHI23" s="535"/>
      <c r="VHJ23" s="535"/>
      <c r="VHK23" s="535"/>
      <c r="VHL23" s="535"/>
      <c r="VHM23" s="535"/>
      <c r="VHN23" s="535"/>
      <c r="VHO23" s="535"/>
      <c r="VHP23" s="535"/>
      <c r="VHQ23" s="535"/>
      <c r="VHR23" s="535"/>
      <c r="VHS23" s="535"/>
      <c r="VHT23" s="535"/>
      <c r="VHU23" s="535"/>
      <c r="VHV23" s="535"/>
      <c r="VHW23" s="535"/>
      <c r="VHX23" s="535"/>
      <c r="VHY23" s="535"/>
      <c r="VHZ23" s="535"/>
      <c r="VIA23" s="535"/>
      <c r="VIB23" s="535"/>
      <c r="VIC23" s="535"/>
      <c r="VID23" s="535"/>
      <c r="VIE23" s="535"/>
      <c r="VIF23" s="535"/>
      <c r="VIG23" s="535"/>
      <c r="VIH23" s="535"/>
      <c r="VII23" s="535"/>
      <c r="VIJ23" s="535"/>
      <c r="VIK23" s="535"/>
      <c r="VIL23" s="535"/>
      <c r="VIM23" s="535"/>
      <c r="VIN23" s="535"/>
      <c r="VIO23" s="535"/>
      <c r="VIP23" s="535"/>
      <c r="VIQ23" s="535"/>
      <c r="VIR23" s="535"/>
      <c r="VIS23" s="535"/>
      <c r="VIT23" s="535"/>
      <c r="VIU23" s="535"/>
      <c r="VIV23" s="535"/>
      <c r="VIW23" s="535"/>
      <c r="VIX23" s="535"/>
      <c r="VIY23" s="535"/>
      <c r="VIZ23" s="535"/>
      <c r="VJA23" s="535"/>
      <c r="VJB23" s="535"/>
      <c r="VJC23" s="535"/>
      <c r="VJD23" s="535"/>
      <c r="VJE23" s="535"/>
      <c r="VJF23" s="535"/>
      <c r="VJG23" s="535"/>
      <c r="VJH23" s="535"/>
      <c r="VJI23" s="535"/>
      <c r="VJJ23" s="535"/>
      <c r="VJK23" s="535"/>
      <c r="VJL23" s="535"/>
      <c r="VJM23" s="535"/>
      <c r="VJN23" s="535"/>
      <c r="VJO23" s="535"/>
      <c r="VJP23" s="535"/>
      <c r="VJQ23" s="535"/>
      <c r="VJR23" s="535"/>
      <c r="VJS23" s="535"/>
      <c r="VJT23" s="535"/>
      <c r="VJU23" s="535"/>
      <c r="VJV23" s="535"/>
      <c r="VJW23" s="535"/>
      <c r="VJX23" s="535"/>
      <c r="VJY23" s="535"/>
      <c r="VJZ23" s="535"/>
      <c r="VKA23" s="535"/>
      <c r="VKB23" s="535"/>
      <c r="VKC23" s="535"/>
      <c r="VKD23" s="535"/>
      <c r="VKE23" s="535"/>
      <c r="VKF23" s="535"/>
      <c r="VKG23" s="535"/>
      <c r="VKH23" s="535"/>
      <c r="VKI23" s="535"/>
      <c r="VKJ23" s="535"/>
      <c r="VKK23" s="535"/>
      <c r="VKL23" s="535"/>
      <c r="VKM23" s="535"/>
      <c r="VKN23" s="535"/>
      <c r="VKO23" s="535"/>
      <c r="VKP23" s="535"/>
      <c r="VKQ23" s="535"/>
      <c r="VKR23" s="535"/>
      <c r="VKS23" s="535"/>
      <c r="VKT23" s="535"/>
      <c r="VKU23" s="535"/>
      <c r="VKV23" s="535"/>
      <c r="VKW23" s="535"/>
      <c r="VKX23" s="535"/>
      <c r="VKY23" s="535"/>
      <c r="VKZ23" s="535"/>
      <c r="VLA23" s="535"/>
      <c r="VLB23" s="535"/>
      <c r="VLC23" s="535"/>
      <c r="VLD23" s="535"/>
      <c r="VLE23" s="535"/>
      <c r="VLF23" s="535"/>
      <c r="VLG23" s="535"/>
      <c r="VLH23" s="535"/>
      <c r="VLI23" s="535"/>
      <c r="VLJ23" s="535"/>
      <c r="VLK23" s="535"/>
      <c r="VLL23" s="535"/>
      <c r="VLM23" s="535"/>
      <c r="VLN23" s="535"/>
      <c r="VLO23" s="535"/>
      <c r="VLP23" s="535"/>
      <c r="VLQ23" s="535"/>
      <c r="VLR23" s="535"/>
      <c r="VLS23" s="535"/>
      <c r="VLT23" s="535"/>
      <c r="VLU23" s="535"/>
      <c r="VLV23" s="535"/>
      <c r="VLW23" s="535"/>
      <c r="VLX23" s="535"/>
      <c r="VLY23" s="535"/>
      <c r="VLZ23" s="535"/>
      <c r="VMA23" s="535"/>
      <c r="VMB23" s="535"/>
      <c r="VMC23" s="535"/>
      <c r="VMD23" s="535"/>
      <c r="VME23" s="535"/>
      <c r="VMF23" s="535"/>
      <c r="VMG23" s="535"/>
      <c r="VMH23" s="535"/>
      <c r="VMI23" s="535"/>
      <c r="VMJ23" s="535"/>
      <c r="VMK23" s="535"/>
      <c r="VML23" s="535"/>
      <c r="VMM23" s="535"/>
      <c r="VMN23" s="535"/>
      <c r="VMO23" s="535"/>
      <c r="VMP23" s="535"/>
      <c r="VMQ23" s="535"/>
      <c r="VMR23" s="535"/>
      <c r="VMS23" s="535"/>
      <c r="VMT23" s="535"/>
      <c r="VMU23" s="535"/>
      <c r="VMV23" s="535"/>
      <c r="VMW23" s="535"/>
      <c r="VMX23" s="535"/>
      <c r="VMY23" s="535"/>
      <c r="VMZ23" s="535"/>
      <c r="VNA23" s="535"/>
      <c r="VNB23" s="535"/>
      <c r="VNC23" s="535"/>
      <c r="VND23" s="535"/>
      <c r="VNE23" s="535"/>
      <c r="VNF23" s="535"/>
      <c r="VNG23" s="535"/>
      <c r="VNH23" s="535"/>
      <c r="VNI23" s="535"/>
      <c r="VNJ23" s="535"/>
      <c r="VNK23" s="535"/>
      <c r="VNL23" s="535"/>
      <c r="VNM23" s="535"/>
      <c r="VNN23" s="535"/>
      <c r="VNO23" s="535"/>
      <c r="VNP23" s="535"/>
      <c r="VNQ23" s="535"/>
      <c r="VNR23" s="535"/>
      <c r="VNS23" s="535"/>
      <c r="VNT23" s="535"/>
      <c r="VNU23" s="535"/>
      <c r="VNV23" s="535"/>
      <c r="VNW23" s="535"/>
      <c r="VNX23" s="535"/>
      <c r="VNY23" s="535"/>
      <c r="VNZ23" s="535"/>
      <c r="VOA23" s="535"/>
      <c r="VOB23" s="535"/>
      <c r="VOC23" s="535"/>
      <c r="VOD23" s="535"/>
      <c r="VOE23" s="535"/>
      <c r="VOF23" s="535"/>
      <c r="VOG23" s="535"/>
      <c r="VOH23" s="535"/>
      <c r="VOI23" s="535"/>
      <c r="VOJ23" s="535"/>
      <c r="VOK23" s="535"/>
      <c r="VOL23" s="535"/>
      <c r="VOM23" s="535"/>
      <c r="VON23" s="535"/>
      <c r="VOO23" s="535"/>
      <c r="VOP23" s="535"/>
      <c r="VOQ23" s="535"/>
      <c r="VOR23" s="535"/>
      <c r="VOS23" s="535"/>
      <c r="VOT23" s="535"/>
      <c r="VOU23" s="535"/>
      <c r="VOV23" s="535"/>
      <c r="VOW23" s="535"/>
      <c r="VOX23" s="535"/>
      <c r="VOY23" s="535"/>
      <c r="VOZ23" s="535"/>
      <c r="VPA23" s="535"/>
      <c r="VPB23" s="535"/>
      <c r="VPC23" s="535"/>
      <c r="VPD23" s="535"/>
      <c r="VPE23" s="535"/>
      <c r="VPF23" s="535"/>
      <c r="VPG23" s="535"/>
      <c r="VPH23" s="535"/>
      <c r="VPI23" s="535"/>
      <c r="VPJ23" s="535"/>
      <c r="VPK23" s="535"/>
      <c r="VPL23" s="535"/>
      <c r="VPM23" s="535"/>
      <c r="VPN23" s="535"/>
      <c r="VPO23" s="535"/>
      <c r="VPP23" s="535"/>
      <c r="VPQ23" s="535"/>
      <c r="VPR23" s="535"/>
      <c r="VPS23" s="535"/>
      <c r="VPT23" s="535"/>
      <c r="VPU23" s="535"/>
      <c r="VPV23" s="535"/>
      <c r="VPW23" s="535"/>
      <c r="VPX23" s="535"/>
      <c r="VPY23" s="535"/>
      <c r="VPZ23" s="535"/>
      <c r="VQA23" s="535"/>
      <c r="VQB23" s="535"/>
      <c r="VQC23" s="535"/>
      <c r="VQD23" s="535"/>
      <c r="VQE23" s="535"/>
      <c r="VQF23" s="535"/>
      <c r="VQG23" s="535"/>
      <c r="VQH23" s="535"/>
      <c r="VQI23" s="535"/>
      <c r="VQJ23" s="535"/>
      <c r="VQK23" s="535"/>
      <c r="VQL23" s="535"/>
      <c r="VQM23" s="535"/>
      <c r="VQN23" s="535"/>
      <c r="VQO23" s="535"/>
      <c r="VQP23" s="535"/>
      <c r="VQQ23" s="535"/>
      <c r="VQR23" s="535"/>
      <c r="VQS23" s="535"/>
      <c r="VQT23" s="535"/>
      <c r="VQU23" s="535"/>
      <c r="VQV23" s="535"/>
      <c r="VQW23" s="535"/>
      <c r="VQX23" s="535"/>
      <c r="VQY23" s="535"/>
      <c r="VQZ23" s="535"/>
      <c r="VRA23" s="535"/>
      <c r="VRB23" s="535"/>
      <c r="VRC23" s="535"/>
      <c r="VRD23" s="535"/>
      <c r="VRE23" s="535"/>
      <c r="VRF23" s="535"/>
      <c r="VRG23" s="535"/>
      <c r="VRH23" s="535"/>
      <c r="VRI23" s="535"/>
      <c r="VRJ23" s="535"/>
      <c r="VRK23" s="535"/>
      <c r="VRL23" s="535"/>
      <c r="VRM23" s="535"/>
      <c r="VRN23" s="535"/>
      <c r="VRO23" s="535"/>
      <c r="VRP23" s="535"/>
      <c r="VRQ23" s="535"/>
      <c r="VRR23" s="535"/>
      <c r="VRS23" s="535"/>
      <c r="VRT23" s="535"/>
      <c r="VRU23" s="535"/>
      <c r="VRV23" s="535"/>
      <c r="VRW23" s="535"/>
      <c r="VRX23" s="535"/>
      <c r="VRY23" s="535"/>
      <c r="VRZ23" s="535"/>
      <c r="VSA23" s="535"/>
      <c r="VSB23" s="535"/>
      <c r="VSC23" s="535"/>
      <c r="VSD23" s="535"/>
      <c r="VSE23" s="535"/>
      <c r="VSF23" s="535"/>
      <c r="VSG23" s="535"/>
      <c r="VSH23" s="535"/>
      <c r="VSI23" s="535"/>
      <c r="VSJ23" s="535"/>
      <c r="VSK23" s="535"/>
      <c r="VSL23" s="535"/>
      <c r="VSM23" s="535"/>
      <c r="VSN23" s="535"/>
      <c r="VSO23" s="535"/>
      <c r="VSP23" s="535"/>
      <c r="VSQ23" s="535"/>
      <c r="VSR23" s="535"/>
      <c r="VSS23" s="535"/>
      <c r="VST23" s="535"/>
      <c r="VSU23" s="535"/>
      <c r="VSV23" s="535"/>
      <c r="VSW23" s="535"/>
      <c r="VSX23" s="535"/>
      <c r="VSY23" s="535"/>
      <c r="VSZ23" s="535"/>
      <c r="VTA23" s="535"/>
      <c r="VTB23" s="535"/>
      <c r="VTC23" s="535"/>
      <c r="VTD23" s="535"/>
      <c r="VTE23" s="535"/>
      <c r="VTF23" s="535"/>
      <c r="VTG23" s="535"/>
      <c r="VTH23" s="535"/>
      <c r="VTI23" s="535"/>
      <c r="VTJ23" s="535"/>
      <c r="VTK23" s="535"/>
      <c r="VTL23" s="535"/>
      <c r="VTM23" s="535"/>
      <c r="VTN23" s="535"/>
      <c r="VTO23" s="535"/>
      <c r="VTP23" s="535"/>
      <c r="VTQ23" s="535"/>
      <c r="VTR23" s="535"/>
      <c r="VTS23" s="535"/>
      <c r="VTT23" s="535"/>
      <c r="VTU23" s="535"/>
      <c r="VTV23" s="535"/>
      <c r="VTW23" s="535"/>
      <c r="VTX23" s="535"/>
      <c r="VTY23" s="535"/>
      <c r="VTZ23" s="535"/>
      <c r="VUA23" s="535"/>
      <c r="VUB23" s="535"/>
      <c r="VUC23" s="535"/>
      <c r="VUD23" s="535"/>
      <c r="VUE23" s="535"/>
      <c r="VUF23" s="535"/>
      <c r="VUG23" s="535"/>
      <c r="VUH23" s="535"/>
      <c r="VUI23" s="535"/>
      <c r="VUJ23" s="535"/>
      <c r="VUK23" s="535"/>
      <c r="VUL23" s="535"/>
      <c r="VUM23" s="535"/>
      <c r="VUN23" s="535"/>
      <c r="VUO23" s="535"/>
      <c r="VUP23" s="535"/>
      <c r="VUQ23" s="535"/>
      <c r="VUR23" s="535"/>
      <c r="VUS23" s="535"/>
      <c r="VUT23" s="535"/>
      <c r="VUU23" s="535"/>
      <c r="VUV23" s="535"/>
      <c r="VUW23" s="535"/>
      <c r="VUX23" s="535"/>
      <c r="VUY23" s="535"/>
      <c r="VUZ23" s="535"/>
      <c r="VVA23" s="535"/>
      <c r="VVB23" s="535"/>
      <c r="VVC23" s="535"/>
      <c r="VVD23" s="535"/>
      <c r="VVE23" s="535"/>
      <c r="VVF23" s="535"/>
      <c r="VVG23" s="535"/>
      <c r="VVH23" s="535"/>
      <c r="VVI23" s="535"/>
      <c r="VVJ23" s="535"/>
      <c r="VVK23" s="535"/>
      <c r="VVL23" s="535"/>
      <c r="VVM23" s="535"/>
      <c r="VVN23" s="535"/>
      <c r="VVO23" s="535"/>
      <c r="VVP23" s="535"/>
      <c r="VVQ23" s="535"/>
      <c r="VVR23" s="535"/>
      <c r="VVS23" s="535"/>
      <c r="VVT23" s="535"/>
      <c r="VVU23" s="535"/>
      <c r="VVV23" s="535"/>
      <c r="VVW23" s="535"/>
      <c r="VVX23" s="535"/>
      <c r="VVY23" s="535"/>
      <c r="VVZ23" s="535"/>
      <c r="VWA23" s="535"/>
      <c r="VWB23" s="535"/>
      <c r="VWC23" s="535"/>
      <c r="VWD23" s="535"/>
      <c r="VWE23" s="535"/>
      <c r="VWF23" s="535"/>
      <c r="VWG23" s="535"/>
      <c r="VWH23" s="535"/>
      <c r="VWI23" s="535"/>
      <c r="VWJ23" s="535"/>
      <c r="VWK23" s="535"/>
      <c r="VWL23" s="535"/>
      <c r="VWM23" s="535"/>
      <c r="VWN23" s="535"/>
      <c r="VWO23" s="535"/>
      <c r="VWP23" s="535"/>
      <c r="VWQ23" s="535"/>
      <c r="VWR23" s="535"/>
      <c r="VWS23" s="535"/>
      <c r="VWT23" s="535"/>
      <c r="VWU23" s="535"/>
      <c r="VWV23" s="535"/>
      <c r="VWW23" s="535"/>
      <c r="VWX23" s="535"/>
      <c r="VWY23" s="535"/>
      <c r="VWZ23" s="535"/>
      <c r="VXA23" s="535"/>
      <c r="VXB23" s="535"/>
      <c r="VXC23" s="535"/>
      <c r="VXD23" s="535"/>
      <c r="VXE23" s="535"/>
      <c r="VXF23" s="535"/>
      <c r="VXG23" s="535"/>
      <c r="VXH23" s="535"/>
      <c r="VXI23" s="535"/>
      <c r="VXJ23" s="535"/>
      <c r="VXK23" s="535"/>
      <c r="VXL23" s="535"/>
      <c r="VXM23" s="535"/>
      <c r="VXN23" s="535"/>
      <c r="VXO23" s="535"/>
      <c r="VXP23" s="535"/>
      <c r="VXQ23" s="535"/>
      <c r="VXR23" s="535"/>
      <c r="VXS23" s="535"/>
      <c r="VXT23" s="535"/>
      <c r="VXU23" s="535"/>
      <c r="VXV23" s="535"/>
      <c r="VXW23" s="535"/>
      <c r="VXX23" s="535"/>
      <c r="VXY23" s="535"/>
      <c r="VXZ23" s="535"/>
      <c r="VYA23" s="535"/>
      <c r="VYB23" s="535"/>
      <c r="VYC23" s="535"/>
      <c r="VYD23" s="535"/>
      <c r="VYE23" s="535"/>
      <c r="VYF23" s="535"/>
      <c r="VYG23" s="535"/>
      <c r="VYH23" s="535"/>
      <c r="VYI23" s="535"/>
      <c r="VYJ23" s="535"/>
      <c r="VYK23" s="535"/>
      <c r="VYL23" s="535"/>
      <c r="VYM23" s="535"/>
      <c r="VYN23" s="535"/>
      <c r="VYO23" s="535"/>
      <c r="VYP23" s="535"/>
      <c r="VYQ23" s="535"/>
      <c r="VYR23" s="535"/>
      <c r="VYS23" s="535"/>
      <c r="VYT23" s="535"/>
      <c r="VYU23" s="535"/>
      <c r="VYV23" s="535"/>
      <c r="VYW23" s="535"/>
      <c r="VYX23" s="535"/>
      <c r="VYY23" s="535"/>
      <c r="VYZ23" s="535"/>
      <c r="VZA23" s="535"/>
      <c r="VZB23" s="535"/>
      <c r="VZC23" s="535"/>
      <c r="VZD23" s="535"/>
      <c r="VZE23" s="535"/>
      <c r="VZF23" s="535"/>
      <c r="VZG23" s="535"/>
      <c r="VZH23" s="535"/>
      <c r="VZI23" s="535"/>
      <c r="VZJ23" s="535"/>
      <c r="VZK23" s="535"/>
      <c r="VZL23" s="535"/>
      <c r="VZM23" s="535"/>
      <c r="VZN23" s="535"/>
      <c r="VZO23" s="535"/>
      <c r="VZP23" s="535"/>
      <c r="VZQ23" s="535"/>
      <c r="VZR23" s="535"/>
      <c r="VZS23" s="535"/>
      <c r="VZT23" s="535"/>
      <c r="VZU23" s="535"/>
      <c r="VZV23" s="535"/>
      <c r="VZW23" s="535"/>
      <c r="VZX23" s="535"/>
      <c r="VZY23" s="535"/>
      <c r="VZZ23" s="535"/>
      <c r="WAA23" s="535"/>
      <c r="WAB23" s="535"/>
      <c r="WAC23" s="535"/>
      <c r="WAD23" s="535"/>
      <c r="WAE23" s="535"/>
      <c r="WAF23" s="535"/>
      <c r="WAG23" s="535"/>
      <c r="WAH23" s="535"/>
      <c r="WAI23" s="535"/>
      <c r="WAJ23" s="535"/>
      <c r="WAK23" s="535"/>
      <c r="WAL23" s="535"/>
      <c r="WAM23" s="535"/>
      <c r="WAN23" s="535"/>
      <c r="WAO23" s="535"/>
      <c r="WAP23" s="535"/>
      <c r="WAQ23" s="535"/>
      <c r="WAR23" s="535"/>
      <c r="WAS23" s="535"/>
      <c r="WAT23" s="535"/>
      <c r="WAU23" s="535"/>
      <c r="WAV23" s="535"/>
      <c r="WAW23" s="535"/>
      <c r="WAX23" s="535"/>
      <c r="WAY23" s="535"/>
      <c r="WAZ23" s="535"/>
      <c r="WBA23" s="535"/>
      <c r="WBB23" s="535"/>
      <c r="WBC23" s="535"/>
      <c r="WBD23" s="535"/>
      <c r="WBE23" s="535"/>
      <c r="WBF23" s="535"/>
      <c r="WBG23" s="535"/>
      <c r="WBH23" s="535"/>
      <c r="WBI23" s="535"/>
      <c r="WBJ23" s="535"/>
      <c r="WBK23" s="535"/>
      <c r="WBL23" s="535"/>
      <c r="WBM23" s="535"/>
      <c r="WBN23" s="535"/>
      <c r="WBO23" s="535"/>
      <c r="WBP23" s="535"/>
      <c r="WBQ23" s="535"/>
      <c r="WBR23" s="535"/>
      <c r="WBS23" s="535"/>
      <c r="WBT23" s="535"/>
      <c r="WBU23" s="535"/>
      <c r="WBV23" s="535"/>
      <c r="WBW23" s="535"/>
      <c r="WBX23" s="535"/>
      <c r="WBY23" s="535"/>
      <c r="WBZ23" s="535"/>
      <c r="WCA23" s="535"/>
      <c r="WCB23" s="535"/>
      <c r="WCC23" s="535"/>
      <c r="WCD23" s="535"/>
      <c r="WCE23" s="535"/>
      <c r="WCF23" s="535"/>
      <c r="WCG23" s="535"/>
      <c r="WCH23" s="535"/>
      <c r="WCI23" s="535"/>
      <c r="WCJ23" s="535"/>
      <c r="WCK23" s="535"/>
      <c r="WCL23" s="535"/>
      <c r="WCM23" s="535"/>
      <c r="WCN23" s="535"/>
      <c r="WCO23" s="535"/>
      <c r="WCP23" s="535"/>
      <c r="WCQ23" s="535"/>
      <c r="WCR23" s="535"/>
      <c r="WCS23" s="535"/>
      <c r="WCT23" s="535"/>
      <c r="WCU23" s="535"/>
      <c r="WCV23" s="535"/>
      <c r="WCW23" s="535"/>
      <c r="WCX23" s="535"/>
      <c r="WCY23" s="535"/>
      <c r="WCZ23" s="535"/>
      <c r="WDA23" s="535"/>
      <c r="WDB23" s="535"/>
      <c r="WDC23" s="535"/>
      <c r="WDD23" s="535"/>
      <c r="WDE23" s="535"/>
      <c r="WDF23" s="535"/>
      <c r="WDG23" s="535"/>
      <c r="WDH23" s="535"/>
      <c r="WDI23" s="535"/>
      <c r="WDJ23" s="535"/>
      <c r="WDK23" s="535"/>
      <c r="WDL23" s="535"/>
      <c r="WDM23" s="535"/>
      <c r="WDN23" s="535"/>
      <c r="WDO23" s="535"/>
      <c r="WDP23" s="535"/>
      <c r="WDQ23" s="535"/>
      <c r="WDR23" s="535"/>
      <c r="WDS23" s="535"/>
      <c r="WDT23" s="535"/>
      <c r="WDU23" s="535"/>
      <c r="WDV23" s="535"/>
      <c r="WDW23" s="535"/>
      <c r="WDX23" s="535"/>
      <c r="WDY23" s="535"/>
      <c r="WDZ23" s="535"/>
      <c r="WEA23" s="535"/>
      <c r="WEB23" s="535"/>
      <c r="WEC23" s="535"/>
      <c r="WED23" s="535"/>
      <c r="WEE23" s="535"/>
      <c r="WEF23" s="535"/>
      <c r="WEG23" s="535"/>
      <c r="WEH23" s="535"/>
      <c r="WEI23" s="535"/>
      <c r="WEJ23" s="535"/>
      <c r="WEK23" s="535"/>
      <c r="WEL23" s="535"/>
      <c r="WEM23" s="535"/>
      <c r="WEN23" s="535"/>
      <c r="WEO23" s="535"/>
      <c r="WEP23" s="535"/>
      <c r="WEQ23" s="535"/>
      <c r="WER23" s="535"/>
      <c r="WES23" s="535"/>
      <c r="WET23" s="535"/>
      <c r="WEU23" s="535"/>
      <c r="WEV23" s="535"/>
      <c r="WEW23" s="535"/>
      <c r="WEX23" s="535"/>
      <c r="WEY23" s="535"/>
      <c r="WEZ23" s="535"/>
      <c r="WFA23" s="535"/>
      <c r="WFB23" s="535"/>
      <c r="WFC23" s="535"/>
      <c r="WFD23" s="535"/>
      <c r="WFE23" s="535"/>
      <c r="WFF23" s="535"/>
      <c r="WFG23" s="535"/>
      <c r="WFH23" s="535"/>
      <c r="WFI23" s="535"/>
      <c r="WFJ23" s="535"/>
      <c r="WFK23" s="535"/>
      <c r="WFL23" s="535"/>
      <c r="WFM23" s="535"/>
      <c r="WFN23" s="535"/>
      <c r="WFO23" s="535"/>
      <c r="WFP23" s="535"/>
      <c r="WFQ23" s="535"/>
      <c r="WFR23" s="535"/>
      <c r="WFS23" s="535"/>
      <c r="WFT23" s="535"/>
      <c r="WFU23" s="535"/>
      <c r="WFV23" s="535"/>
      <c r="WFW23" s="535"/>
      <c r="WFX23" s="535"/>
      <c r="WFY23" s="535"/>
      <c r="WFZ23" s="535"/>
      <c r="WGA23" s="535"/>
      <c r="WGB23" s="535"/>
      <c r="WGC23" s="535"/>
      <c r="WGD23" s="535"/>
      <c r="WGE23" s="535"/>
      <c r="WGF23" s="535"/>
      <c r="WGG23" s="535"/>
      <c r="WGH23" s="535"/>
      <c r="WGI23" s="535"/>
      <c r="WGJ23" s="535"/>
      <c r="WGK23" s="535"/>
      <c r="WGL23" s="535"/>
      <c r="WGM23" s="535"/>
      <c r="WGN23" s="535"/>
      <c r="WGO23" s="535"/>
      <c r="WGP23" s="535"/>
      <c r="WGQ23" s="535"/>
      <c r="WGR23" s="535"/>
      <c r="WGS23" s="535"/>
      <c r="WGT23" s="535"/>
      <c r="WGU23" s="535"/>
      <c r="WGV23" s="535"/>
      <c r="WGW23" s="535"/>
      <c r="WGX23" s="535"/>
      <c r="WGY23" s="535"/>
      <c r="WGZ23" s="535"/>
      <c r="WHA23" s="535"/>
      <c r="WHB23" s="535"/>
      <c r="WHC23" s="535"/>
      <c r="WHD23" s="535"/>
      <c r="WHE23" s="535"/>
      <c r="WHF23" s="535"/>
      <c r="WHG23" s="535"/>
      <c r="WHH23" s="535"/>
      <c r="WHI23" s="535"/>
      <c r="WHJ23" s="535"/>
      <c r="WHK23" s="535"/>
      <c r="WHL23" s="535"/>
      <c r="WHM23" s="535"/>
      <c r="WHN23" s="535"/>
      <c r="WHO23" s="535"/>
      <c r="WHP23" s="535"/>
      <c r="WHQ23" s="535"/>
      <c r="WHR23" s="535"/>
      <c r="WHS23" s="535"/>
      <c r="WHT23" s="535"/>
      <c r="WHU23" s="535"/>
      <c r="WHV23" s="535"/>
      <c r="WHW23" s="535"/>
      <c r="WHX23" s="535"/>
      <c r="WHY23" s="535"/>
      <c r="WHZ23" s="535"/>
      <c r="WIA23" s="535"/>
      <c r="WIB23" s="535"/>
      <c r="WIC23" s="535"/>
      <c r="WID23" s="535"/>
      <c r="WIE23" s="535"/>
      <c r="WIF23" s="535"/>
      <c r="WIG23" s="535"/>
      <c r="WIH23" s="535"/>
      <c r="WII23" s="535"/>
      <c r="WIJ23" s="535"/>
      <c r="WIK23" s="535"/>
      <c r="WIL23" s="535"/>
      <c r="WIM23" s="535"/>
      <c r="WIN23" s="535"/>
      <c r="WIO23" s="535"/>
      <c r="WIP23" s="535"/>
      <c r="WIQ23" s="535"/>
      <c r="WIR23" s="535"/>
      <c r="WIS23" s="535"/>
      <c r="WIT23" s="535"/>
      <c r="WIU23" s="535"/>
      <c r="WIV23" s="535"/>
      <c r="WIW23" s="535"/>
      <c r="WIX23" s="535"/>
      <c r="WIY23" s="535"/>
      <c r="WIZ23" s="535"/>
      <c r="WJA23" s="535"/>
      <c r="WJB23" s="535"/>
      <c r="WJC23" s="535"/>
      <c r="WJD23" s="535"/>
      <c r="WJE23" s="535"/>
      <c r="WJF23" s="535"/>
      <c r="WJG23" s="535"/>
      <c r="WJH23" s="535"/>
      <c r="WJI23" s="535"/>
      <c r="WJJ23" s="535"/>
      <c r="WJK23" s="535"/>
      <c r="WJL23" s="535"/>
      <c r="WJM23" s="535"/>
      <c r="WJN23" s="535"/>
      <c r="WJO23" s="535"/>
      <c r="WJP23" s="535"/>
      <c r="WJQ23" s="535"/>
      <c r="WJR23" s="535"/>
      <c r="WJS23" s="535"/>
      <c r="WJT23" s="535"/>
      <c r="WJU23" s="535"/>
      <c r="WJV23" s="535"/>
      <c r="WJW23" s="535"/>
      <c r="WJX23" s="535"/>
      <c r="WJY23" s="535"/>
      <c r="WJZ23" s="535"/>
      <c r="WKA23" s="535"/>
      <c r="WKB23" s="535"/>
      <c r="WKC23" s="535"/>
      <c r="WKD23" s="535"/>
      <c r="WKE23" s="535"/>
      <c r="WKF23" s="535"/>
      <c r="WKG23" s="535"/>
      <c r="WKH23" s="535"/>
      <c r="WKI23" s="535"/>
      <c r="WKJ23" s="535"/>
      <c r="WKK23" s="535"/>
      <c r="WKL23" s="535"/>
      <c r="WKM23" s="535"/>
      <c r="WKN23" s="535"/>
      <c r="WKO23" s="535"/>
      <c r="WKP23" s="535"/>
      <c r="WKQ23" s="535"/>
      <c r="WKR23" s="535"/>
      <c r="WKS23" s="535"/>
      <c r="WKT23" s="535"/>
      <c r="WKU23" s="535"/>
      <c r="WKV23" s="535"/>
      <c r="WKW23" s="535"/>
      <c r="WKX23" s="535"/>
      <c r="WKY23" s="535"/>
      <c r="WKZ23" s="535"/>
      <c r="WLA23" s="535"/>
      <c r="WLB23" s="535"/>
      <c r="WLC23" s="535"/>
      <c r="WLD23" s="535"/>
      <c r="WLE23" s="535"/>
      <c r="WLF23" s="535"/>
      <c r="WLG23" s="535"/>
      <c r="WLH23" s="535"/>
      <c r="WLI23" s="535"/>
      <c r="WLJ23" s="535"/>
      <c r="WLK23" s="535"/>
      <c r="WLL23" s="535"/>
      <c r="WLM23" s="535"/>
      <c r="WLN23" s="535"/>
      <c r="WLO23" s="535"/>
      <c r="WLP23" s="535"/>
      <c r="WLQ23" s="535"/>
      <c r="WLR23" s="535"/>
      <c r="WLS23" s="535"/>
      <c r="WLT23" s="535"/>
      <c r="WLU23" s="535"/>
      <c r="WLV23" s="535"/>
      <c r="WLW23" s="535"/>
      <c r="WLX23" s="535"/>
      <c r="WLY23" s="535"/>
      <c r="WLZ23" s="535"/>
      <c r="WMA23" s="535"/>
      <c r="WMB23" s="535"/>
      <c r="WMC23" s="535"/>
      <c r="WMD23" s="535"/>
      <c r="WME23" s="535"/>
      <c r="WMF23" s="535"/>
      <c r="WMG23" s="535"/>
      <c r="WMH23" s="535"/>
      <c r="WMI23" s="535"/>
      <c r="WMJ23" s="535"/>
      <c r="WMK23" s="535"/>
      <c r="WML23" s="535"/>
      <c r="WMM23" s="535"/>
      <c r="WMN23" s="535"/>
      <c r="WMO23" s="535"/>
      <c r="WMP23" s="535"/>
      <c r="WMQ23" s="535"/>
      <c r="WMR23" s="535"/>
      <c r="WMS23" s="535"/>
      <c r="WMT23" s="535"/>
      <c r="WMU23" s="535"/>
      <c r="WMV23" s="535"/>
      <c r="WMW23" s="535"/>
      <c r="WMX23" s="535"/>
      <c r="WMY23" s="535"/>
      <c r="WMZ23" s="535"/>
      <c r="WNA23" s="535"/>
      <c r="WNB23" s="535"/>
      <c r="WNC23" s="535"/>
      <c r="WND23" s="535"/>
      <c r="WNE23" s="535"/>
      <c r="WNF23" s="535"/>
      <c r="WNG23" s="535"/>
      <c r="WNH23" s="535"/>
      <c r="WNI23" s="535"/>
      <c r="WNJ23" s="535"/>
      <c r="WNK23" s="535"/>
      <c r="WNL23" s="535"/>
      <c r="WNM23" s="535"/>
      <c r="WNN23" s="535"/>
      <c r="WNO23" s="535"/>
      <c r="WNP23" s="535"/>
      <c r="WNQ23" s="535"/>
      <c r="WNR23" s="535"/>
      <c r="WNS23" s="535"/>
      <c r="WNT23" s="535"/>
      <c r="WNU23" s="535"/>
      <c r="WNV23" s="535"/>
      <c r="WNW23" s="535"/>
      <c r="WNX23" s="535"/>
      <c r="WNY23" s="535"/>
      <c r="WNZ23" s="535"/>
      <c r="WOA23" s="535"/>
      <c r="WOB23" s="535"/>
      <c r="WOC23" s="535"/>
      <c r="WOD23" s="535"/>
      <c r="WOE23" s="535"/>
      <c r="WOF23" s="535"/>
      <c r="WOG23" s="535"/>
      <c r="WOH23" s="535"/>
      <c r="WOI23" s="535"/>
      <c r="WOJ23" s="535"/>
      <c r="WOK23" s="535"/>
      <c r="WOL23" s="535"/>
      <c r="WOM23" s="535"/>
      <c r="WON23" s="535"/>
      <c r="WOO23" s="535"/>
      <c r="WOP23" s="535"/>
      <c r="WOQ23" s="535"/>
      <c r="WOR23" s="535"/>
      <c r="WOS23" s="535"/>
      <c r="WOT23" s="535"/>
      <c r="WOU23" s="535"/>
      <c r="WOV23" s="535"/>
      <c r="WOW23" s="535"/>
      <c r="WOX23" s="535"/>
      <c r="WOY23" s="535"/>
      <c r="WOZ23" s="535"/>
      <c r="WPA23" s="535"/>
      <c r="WPB23" s="535"/>
      <c r="WPC23" s="535"/>
      <c r="WPD23" s="535"/>
      <c r="WPE23" s="535"/>
      <c r="WPF23" s="535"/>
      <c r="WPG23" s="535"/>
      <c r="WPH23" s="535"/>
      <c r="WPI23" s="535"/>
      <c r="WPJ23" s="535"/>
      <c r="WPK23" s="535"/>
      <c r="WPL23" s="535"/>
      <c r="WPM23" s="535"/>
      <c r="WPN23" s="535"/>
      <c r="WPO23" s="535"/>
      <c r="WPP23" s="535"/>
      <c r="WPQ23" s="535"/>
      <c r="WPR23" s="535"/>
      <c r="WPS23" s="535"/>
      <c r="WPT23" s="535"/>
      <c r="WPU23" s="535"/>
      <c r="WPV23" s="535"/>
      <c r="WPW23" s="535"/>
      <c r="WPX23" s="535"/>
      <c r="WPY23" s="535"/>
      <c r="WPZ23" s="535"/>
      <c r="WQA23" s="535"/>
      <c r="WQB23" s="535"/>
      <c r="WQC23" s="535"/>
      <c r="WQD23" s="535"/>
      <c r="WQE23" s="535"/>
      <c r="WQF23" s="535"/>
      <c r="WQG23" s="535"/>
      <c r="WQH23" s="535"/>
      <c r="WQI23" s="535"/>
      <c r="WQJ23" s="535"/>
      <c r="WQK23" s="535"/>
      <c r="WQL23" s="535"/>
      <c r="WQM23" s="535"/>
      <c r="WQN23" s="535"/>
      <c r="WQO23" s="535"/>
      <c r="WQP23" s="535"/>
      <c r="WQQ23" s="535"/>
      <c r="WQR23" s="535"/>
      <c r="WQS23" s="535"/>
      <c r="WQT23" s="535"/>
      <c r="WQU23" s="535"/>
      <c r="WQV23" s="535"/>
      <c r="WQW23" s="535"/>
      <c r="WQX23" s="535"/>
      <c r="WQY23" s="535"/>
      <c r="WQZ23" s="535"/>
      <c r="WRA23" s="535"/>
      <c r="WRB23" s="535"/>
      <c r="WRC23" s="535"/>
      <c r="WRD23" s="535"/>
      <c r="WRE23" s="535"/>
      <c r="WRF23" s="535"/>
      <c r="WRG23" s="535"/>
      <c r="WRH23" s="535"/>
      <c r="WRI23" s="535"/>
      <c r="WRJ23" s="535"/>
      <c r="WRK23" s="535"/>
      <c r="WRL23" s="535"/>
      <c r="WRM23" s="535"/>
      <c r="WRN23" s="535"/>
      <c r="WRO23" s="535"/>
      <c r="WRP23" s="535"/>
      <c r="WRQ23" s="535"/>
      <c r="WRR23" s="535"/>
      <c r="WRS23" s="535"/>
      <c r="WRT23" s="535"/>
      <c r="WRU23" s="535"/>
      <c r="WRV23" s="535"/>
      <c r="WRW23" s="535"/>
      <c r="WRX23" s="535"/>
      <c r="WRY23" s="535"/>
      <c r="WRZ23" s="535"/>
      <c r="WSA23" s="535"/>
      <c r="WSB23" s="535"/>
      <c r="WSC23" s="535"/>
      <c r="WSD23" s="535"/>
      <c r="WSE23" s="535"/>
      <c r="WSF23" s="535"/>
      <c r="WSG23" s="535"/>
      <c r="WSH23" s="535"/>
      <c r="WSI23" s="535"/>
      <c r="WSJ23" s="535"/>
      <c r="WSK23" s="535"/>
      <c r="WSL23" s="535"/>
      <c r="WSM23" s="535"/>
      <c r="WSN23" s="535"/>
      <c r="WSO23" s="535"/>
      <c r="WSP23" s="535"/>
      <c r="WSQ23" s="535"/>
      <c r="WSR23" s="535"/>
      <c r="WSS23" s="535"/>
      <c r="WST23" s="535"/>
      <c r="WSU23" s="535"/>
      <c r="WSV23" s="535"/>
      <c r="WSW23" s="535"/>
      <c r="WSX23" s="535"/>
      <c r="WSY23" s="535"/>
      <c r="WSZ23" s="535"/>
      <c r="WTA23" s="535"/>
      <c r="WTB23" s="535"/>
      <c r="WTC23" s="535"/>
      <c r="WTD23" s="535"/>
      <c r="WTE23" s="535"/>
      <c r="WTF23" s="535"/>
      <c r="WTG23" s="535"/>
      <c r="WTH23" s="535"/>
      <c r="WTI23" s="535"/>
      <c r="WTJ23" s="535"/>
      <c r="WTK23" s="535"/>
      <c r="WTL23" s="535"/>
      <c r="WTM23" s="535"/>
      <c r="WTN23" s="535"/>
      <c r="WTO23" s="535"/>
      <c r="WTP23" s="535"/>
      <c r="WTQ23" s="535"/>
      <c r="WTR23" s="535"/>
      <c r="WTS23" s="535"/>
      <c r="WTT23" s="535"/>
      <c r="WTU23" s="535"/>
      <c r="WTV23" s="535"/>
      <c r="WTW23" s="535"/>
      <c r="WTX23" s="535"/>
      <c r="WTY23" s="535"/>
      <c r="WTZ23" s="535"/>
      <c r="WUA23" s="535"/>
      <c r="WUB23" s="535"/>
      <c r="WUC23" s="535"/>
      <c r="WUD23" s="535"/>
      <c r="WUE23" s="535"/>
      <c r="WUF23" s="535"/>
      <c r="WUG23" s="535"/>
      <c r="WUH23" s="535"/>
      <c r="WUI23" s="535"/>
      <c r="WUJ23" s="535"/>
      <c r="WUK23" s="535"/>
      <c r="WUL23" s="535"/>
      <c r="WUM23" s="535"/>
      <c r="WUN23" s="535"/>
      <c r="WUO23" s="535"/>
      <c r="WUP23" s="535"/>
      <c r="WUQ23" s="535"/>
      <c r="WUR23" s="535"/>
      <c r="WUS23" s="535"/>
      <c r="WUT23" s="535"/>
      <c r="WUU23" s="535"/>
      <c r="WUV23" s="535"/>
      <c r="WUW23" s="535"/>
      <c r="WUX23" s="535"/>
      <c r="WUY23" s="535"/>
      <c r="WUZ23" s="535"/>
      <c r="WVA23" s="535"/>
      <c r="WVB23" s="535"/>
      <c r="WVC23" s="535"/>
      <c r="WVD23" s="535"/>
      <c r="WVE23" s="535"/>
      <c r="WVF23" s="535"/>
      <c r="WVG23" s="535"/>
      <c r="WVH23" s="535"/>
      <c r="WVI23" s="535"/>
      <c r="WVJ23" s="535"/>
      <c r="WVK23" s="535"/>
      <c r="WVL23" s="535"/>
      <c r="WVM23" s="535"/>
      <c r="WVN23" s="535"/>
      <c r="WVO23" s="535"/>
      <c r="WVP23" s="535"/>
      <c r="WVQ23" s="535"/>
      <c r="WVR23" s="535"/>
      <c r="WVS23" s="535"/>
      <c r="WVT23" s="535"/>
      <c r="WVU23" s="535"/>
      <c r="WVV23" s="535"/>
      <c r="WVW23" s="535"/>
      <c r="WVX23" s="535"/>
      <c r="WVY23" s="535"/>
      <c r="WVZ23" s="535"/>
      <c r="WWA23" s="535"/>
      <c r="WWB23" s="535"/>
      <c r="WWC23" s="535"/>
      <c r="WWD23" s="535"/>
      <c r="WWE23" s="535"/>
      <c r="WWF23" s="535"/>
    </row>
    <row r="24" spans="1:1031 12825:16152" ht="14.45" customHeight="1" x14ac:dyDescent="0.25">
      <c r="A24" s="1509"/>
      <c r="B24" s="535"/>
      <c r="C24" s="535"/>
      <c r="D24" s="535"/>
      <c r="E24" s="1524"/>
      <c r="F24" s="1526"/>
      <c r="G24" s="1526"/>
      <c r="H24" s="1526"/>
      <c r="I24" s="1526"/>
      <c r="J24" s="1526"/>
      <c r="K24" s="1526"/>
      <c r="L24" s="1526"/>
      <c r="M24" s="1522"/>
      <c r="N24" s="611"/>
      <c r="O24" s="611"/>
      <c r="P24" s="611"/>
      <c r="Q24" s="611"/>
      <c r="R24" s="611"/>
      <c r="S24" s="611"/>
      <c r="T24" s="611"/>
      <c r="U24" s="1523"/>
      <c r="V24" s="1523"/>
      <c r="W24" s="1524"/>
      <c r="X24" s="1509"/>
      <c r="Y24" s="1509"/>
      <c r="IX24" s="535"/>
      <c r="IY24" s="535"/>
      <c r="IZ24" s="535"/>
      <c r="JA24" s="535"/>
      <c r="JB24" s="535"/>
      <c r="JC24" s="535"/>
      <c r="JD24" s="535"/>
      <c r="JE24" s="535"/>
      <c r="JF24" s="535"/>
      <c r="JG24" s="535"/>
      <c r="JH24" s="535"/>
      <c r="JI24" s="535"/>
      <c r="JJ24" s="535"/>
      <c r="JK24" s="535"/>
      <c r="JL24" s="535"/>
      <c r="JM24" s="535"/>
      <c r="JN24" s="535"/>
      <c r="JO24" s="535"/>
      <c r="JP24" s="535"/>
      <c r="JQ24" s="535"/>
      <c r="JR24" s="535"/>
      <c r="JS24" s="535"/>
      <c r="JT24" s="535"/>
      <c r="JU24" s="535"/>
      <c r="JV24" s="535"/>
      <c r="JW24" s="535"/>
      <c r="JX24" s="535"/>
      <c r="JY24" s="535"/>
      <c r="JZ24" s="535"/>
      <c r="KA24" s="535"/>
      <c r="KB24" s="535"/>
      <c r="KC24" s="535"/>
      <c r="KD24" s="535"/>
      <c r="KE24" s="535"/>
      <c r="KF24" s="535"/>
      <c r="KG24" s="535"/>
      <c r="KH24" s="535"/>
      <c r="KI24" s="535"/>
      <c r="KJ24" s="535"/>
      <c r="KK24" s="535"/>
      <c r="KL24" s="535"/>
      <c r="KM24" s="535"/>
      <c r="KN24" s="535"/>
      <c r="KO24" s="535"/>
      <c r="KP24" s="535"/>
      <c r="KQ24" s="535"/>
      <c r="KR24" s="535"/>
      <c r="KS24" s="535"/>
      <c r="KT24" s="535"/>
      <c r="KU24" s="535"/>
      <c r="KV24" s="535"/>
      <c r="KW24" s="535"/>
      <c r="KX24" s="535"/>
      <c r="KY24" s="535"/>
      <c r="KZ24" s="535"/>
      <c r="LA24" s="535"/>
      <c r="LB24" s="535"/>
      <c r="LC24" s="535"/>
      <c r="LD24" s="535"/>
      <c r="LE24" s="535"/>
      <c r="LF24" s="535"/>
      <c r="LG24" s="535"/>
      <c r="LH24" s="535"/>
      <c r="LI24" s="535"/>
      <c r="LJ24" s="535"/>
      <c r="LK24" s="535"/>
      <c r="LL24" s="535"/>
      <c r="LM24" s="535"/>
      <c r="LN24" s="535"/>
      <c r="LO24" s="535"/>
      <c r="LP24" s="535"/>
      <c r="LQ24" s="535"/>
      <c r="LR24" s="535"/>
      <c r="LS24" s="535"/>
      <c r="LT24" s="535"/>
      <c r="LU24" s="535"/>
      <c r="LV24" s="535"/>
      <c r="LW24" s="535"/>
      <c r="LX24" s="535"/>
      <c r="LY24" s="535"/>
      <c r="LZ24" s="535"/>
      <c r="MA24" s="535"/>
      <c r="MB24" s="535"/>
      <c r="MC24" s="535"/>
      <c r="MD24" s="535"/>
      <c r="ME24" s="535"/>
      <c r="MF24" s="535"/>
      <c r="MG24" s="535"/>
      <c r="MH24" s="535"/>
      <c r="MI24" s="535"/>
      <c r="MJ24" s="535"/>
      <c r="MK24" s="535"/>
      <c r="ML24" s="535"/>
      <c r="MM24" s="535"/>
      <c r="MN24" s="535"/>
      <c r="MO24" s="535"/>
      <c r="MP24" s="535"/>
      <c r="MQ24" s="535"/>
      <c r="MR24" s="535"/>
      <c r="MS24" s="535"/>
      <c r="MT24" s="535"/>
      <c r="MU24" s="535"/>
      <c r="MV24" s="535"/>
      <c r="MW24" s="535"/>
      <c r="MX24" s="535"/>
      <c r="MY24" s="535"/>
      <c r="MZ24" s="535"/>
      <c r="NA24" s="535"/>
      <c r="NB24" s="535"/>
      <c r="NC24" s="535"/>
      <c r="ND24" s="535"/>
      <c r="NE24" s="535"/>
      <c r="NF24" s="535"/>
      <c r="NG24" s="535"/>
      <c r="NH24" s="535"/>
      <c r="NI24" s="535"/>
      <c r="NJ24" s="535"/>
      <c r="NK24" s="535"/>
      <c r="NL24" s="535"/>
      <c r="NM24" s="535"/>
      <c r="NN24" s="535"/>
      <c r="NO24" s="535"/>
      <c r="NP24" s="535"/>
      <c r="NQ24" s="535"/>
      <c r="NR24" s="535"/>
      <c r="NS24" s="535"/>
      <c r="NT24" s="535"/>
      <c r="NU24" s="535"/>
      <c r="NV24" s="535"/>
      <c r="NW24" s="535"/>
      <c r="NX24" s="535"/>
      <c r="NY24" s="535"/>
      <c r="NZ24" s="535"/>
      <c r="OA24" s="535"/>
      <c r="OB24" s="535"/>
      <c r="OC24" s="535"/>
      <c r="OD24" s="535"/>
      <c r="OE24" s="535"/>
      <c r="OF24" s="535"/>
      <c r="OG24" s="535"/>
      <c r="OH24" s="535"/>
      <c r="OI24" s="535"/>
      <c r="OJ24" s="535"/>
      <c r="OK24" s="535"/>
      <c r="OL24" s="535"/>
      <c r="OM24" s="535"/>
      <c r="ON24" s="535"/>
      <c r="OO24" s="535"/>
      <c r="OP24" s="535"/>
      <c r="OQ24" s="535"/>
      <c r="OR24" s="535"/>
      <c r="OS24" s="535"/>
      <c r="OT24" s="535"/>
      <c r="OU24" s="535"/>
      <c r="OV24" s="535"/>
      <c r="OW24" s="535"/>
      <c r="OX24" s="535"/>
      <c r="OY24" s="535"/>
      <c r="OZ24" s="535"/>
      <c r="PA24" s="535"/>
      <c r="PB24" s="535"/>
      <c r="PC24" s="535"/>
      <c r="PD24" s="535"/>
      <c r="PE24" s="535"/>
      <c r="PF24" s="535"/>
      <c r="PG24" s="535"/>
      <c r="PH24" s="535"/>
      <c r="PI24" s="535"/>
      <c r="PJ24" s="535"/>
      <c r="PK24" s="535"/>
      <c r="PL24" s="535"/>
      <c r="PM24" s="535"/>
      <c r="PN24" s="535"/>
      <c r="PO24" s="535"/>
      <c r="PP24" s="535"/>
      <c r="PQ24" s="535"/>
      <c r="PR24" s="535"/>
      <c r="PS24" s="535"/>
      <c r="PT24" s="535"/>
      <c r="PU24" s="535"/>
      <c r="PV24" s="535"/>
      <c r="PW24" s="535"/>
      <c r="PX24" s="535"/>
      <c r="PY24" s="535"/>
      <c r="PZ24" s="535"/>
      <c r="QA24" s="535"/>
      <c r="QB24" s="535"/>
      <c r="QC24" s="535"/>
      <c r="QD24" s="535"/>
      <c r="QE24" s="535"/>
      <c r="QF24" s="535"/>
      <c r="QG24" s="535"/>
      <c r="QH24" s="535"/>
      <c r="QI24" s="535"/>
      <c r="QJ24" s="535"/>
      <c r="QK24" s="535"/>
      <c r="QL24" s="535"/>
      <c r="QM24" s="535"/>
      <c r="QN24" s="535"/>
      <c r="QO24" s="535"/>
      <c r="QP24" s="535"/>
      <c r="QQ24" s="535"/>
      <c r="QR24" s="535"/>
      <c r="QS24" s="535"/>
      <c r="QT24" s="535"/>
      <c r="QU24" s="535"/>
      <c r="QV24" s="535"/>
      <c r="QW24" s="535"/>
      <c r="QX24" s="535"/>
      <c r="QY24" s="535"/>
      <c r="QZ24" s="535"/>
      <c r="RA24" s="535"/>
      <c r="RB24" s="535"/>
      <c r="RC24" s="535"/>
      <c r="RD24" s="535"/>
      <c r="RE24" s="535"/>
      <c r="RF24" s="535"/>
      <c r="RG24" s="535"/>
      <c r="RH24" s="535"/>
      <c r="RI24" s="535"/>
      <c r="RJ24" s="535"/>
      <c r="RK24" s="535"/>
      <c r="RL24" s="535"/>
      <c r="RM24" s="535"/>
      <c r="RN24" s="535"/>
      <c r="RO24" s="535"/>
      <c r="RP24" s="535"/>
      <c r="RQ24" s="535"/>
      <c r="RR24" s="535"/>
      <c r="RS24" s="535"/>
      <c r="RT24" s="535"/>
      <c r="RU24" s="535"/>
      <c r="RV24" s="535"/>
      <c r="RW24" s="535"/>
      <c r="RX24" s="535"/>
      <c r="RY24" s="535"/>
      <c r="RZ24" s="535"/>
      <c r="SA24" s="535"/>
      <c r="SB24" s="535"/>
      <c r="SC24" s="535"/>
      <c r="SD24" s="535"/>
      <c r="SE24" s="535"/>
      <c r="SF24" s="535"/>
      <c r="SG24" s="535"/>
      <c r="SH24" s="535"/>
      <c r="SI24" s="535"/>
      <c r="SJ24" s="535"/>
      <c r="SK24" s="535"/>
      <c r="SL24" s="535"/>
      <c r="SM24" s="535"/>
      <c r="SN24" s="535"/>
      <c r="SO24" s="535"/>
      <c r="SP24" s="535"/>
      <c r="SQ24" s="535"/>
      <c r="SR24" s="535"/>
      <c r="SS24" s="535"/>
      <c r="ST24" s="535"/>
      <c r="SU24" s="535"/>
      <c r="SV24" s="535"/>
      <c r="SW24" s="535"/>
      <c r="SX24" s="535"/>
      <c r="SY24" s="535"/>
      <c r="SZ24" s="535"/>
      <c r="TA24" s="535"/>
      <c r="TB24" s="535"/>
      <c r="TC24" s="535"/>
      <c r="TD24" s="535"/>
      <c r="TE24" s="535"/>
      <c r="TF24" s="535"/>
      <c r="TG24" s="535"/>
      <c r="TH24" s="535"/>
      <c r="TI24" s="535"/>
      <c r="TJ24" s="535"/>
      <c r="TK24" s="535"/>
      <c r="TL24" s="535"/>
      <c r="TM24" s="535"/>
      <c r="TN24" s="535"/>
      <c r="TO24" s="535"/>
      <c r="TP24" s="535"/>
      <c r="TQ24" s="535"/>
      <c r="TR24" s="535"/>
      <c r="TS24" s="535"/>
      <c r="TT24" s="535"/>
      <c r="TU24" s="535"/>
      <c r="TV24" s="535"/>
      <c r="TW24" s="535"/>
      <c r="TX24" s="535"/>
      <c r="TY24" s="535"/>
      <c r="TZ24" s="535"/>
      <c r="UA24" s="535"/>
      <c r="UB24" s="535"/>
      <c r="UC24" s="535"/>
      <c r="UD24" s="535"/>
      <c r="UE24" s="535"/>
      <c r="UF24" s="535"/>
      <c r="UG24" s="535"/>
      <c r="UH24" s="535"/>
      <c r="UI24" s="535"/>
      <c r="UJ24" s="535"/>
      <c r="UK24" s="535"/>
      <c r="UL24" s="535"/>
      <c r="UM24" s="535"/>
      <c r="UN24" s="535"/>
      <c r="UO24" s="535"/>
      <c r="UP24" s="535"/>
      <c r="UQ24" s="535"/>
      <c r="UR24" s="535"/>
      <c r="US24" s="535"/>
      <c r="UT24" s="535"/>
      <c r="UU24" s="535"/>
      <c r="UV24" s="535"/>
      <c r="UW24" s="535"/>
      <c r="UX24" s="535"/>
      <c r="UY24" s="535"/>
      <c r="UZ24" s="535"/>
      <c r="VA24" s="535"/>
      <c r="VB24" s="535"/>
      <c r="VC24" s="535"/>
      <c r="VD24" s="535"/>
      <c r="VE24" s="535"/>
      <c r="VF24" s="535"/>
      <c r="VG24" s="535"/>
      <c r="VH24" s="535"/>
      <c r="VI24" s="535"/>
      <c r="VJ24" s="535"/>
      <c r="VK24" s="535"/>
      <c r="VL24" s="535"/>
      <c r="VM24" s="535"/>
      <c r="VN24" s="535"/>
      <c r="VO24" s="535"/>
      <c r="VP24" s="535"/>
      <c r="VQ24" s="535"/>
      <c r="VR24" s="535"/>
      <c r="VS24" s="535"/>
      <c r="VT24" s="535"/>
      <c r="VU24" s="535"/>
      <c r="VV24" s="535"/>
      <c r="VW24" s="535"/>
      <c r="VX24" s="535"/>
      <c r="VY24" s="535"/>
      <c r="VZ24" s="535"/>
      <c r="WA24" s="535"/>
      <c r="WB24" s="535"/>
      <c r="WC24" s="535"/>
      <c r="WD24" s="535"/>
      <c r="WE24" s="535"/>
      <c r="WF24" s="535"/>
      <c r="WG24" s="535"/>
      <c r="WH24" s="535"/>
      <c r="WI24" s="535"/>
      <c r="WJ24" s="535"/>
      <c r="WK24" s="535"/>
      <c r="WL24" s="535"/>
      <c r="WM24" s="535"/>
      <c r="WN24" s="535"/>
      <c r="WO24" s="535"/>
      <c r="WP24" s="535"/>
      <c r="WQ24" s="535"/>
      <c r="WR24" s="535"/>
      <c r="WS24" s="535"/>
      <c r="WT24" s="535"/>
      <c r="WU24" s="535"/>
      <c r="WV24" s="535"/>
      <c r="WW24" s="535"/>
      <c r="WX24" s="535"/>
      <c r="WY24" s="535"/>
      <c r="WZ24" s="535"/>
      <c r="XA24" s="535"/>
      <c r="XB24" s="535"/>
      <c r="XC24" s="535"/>
      <c r="XD24" s="535"/>
      <c r="XE24" s="535"/>
      <c r="XF24" s="535"/>
      <c r="XG24" s="535"/>
      <c r="XH24" s="535"/>
      <c r="XI24" s="535"/>
      <c r="XJ24" s="535"/>
      <c r="XK24" s="535"/>
      <c r="XL24" s="535"/>
      <c r="XM24" s="535"/>
      <c r="XN24" s="535"/>
      <c r="XO24" s="535"/>
      <c r="XP24" s="535"/>
      <c r="XQ24" s="535"/>
      <c r="XR24" s="535"/>
      <c r="XS24" s="535"/>
      <c r="XT24" s="535"/>
      <c r="XU24" s="535"/>
      <c r="XV24" s="535"/>
      <c r="XW24" s="535"/>
      <c r="XX24" s="535"/>
      <c r="XY24" s="535"/>
      <c r="XZ24" s="535"/>
      <c r="YA24" s="535"/>
      <c r="YB24" s="535"/>
      <c r="YC24" s="535"/>
      <c r="YD24" s="535"/>
      <c r="YE24" s="535"/>
      <c r="YF24" s="535"/>
      <c r="YG24" s="535"/>
      <c r="YH24" s="535"/>
      <c r="YI24" s="535"/>
      <c r="YJ24" s="535"/>
      <c r="YK24" s="535"/>
      <c r="YL24" s="535"/>
      <c r="YM24" s="535"/>
      <c r="YN24" s="535"/>
      <c r="YO24" s="535"/>
      <c r="YP24" s="535"/>
      <c r="YQ24" s="535"/>
      <c r="YR24" s="535"/>
      <c r="YS24" s="535"/>
      <c r="YT24" s="535"/>
      <c r="YU24" s="535"/>
      <c r="YV24" s="535"/>
      <c r="YW24" s="535"/>
      <c r="YX24" s="535"/>
      <c r="YY24" s="535"/>
      <c r="YZ24" s="535"/>
      <c r="ZA24" s="535"/>
      <c r="ZB24" s="535"/>
      <c r="ZC24" s="535"/>
      <c r="ZD24" s="535"/>
      <c r="ZE24" s="535"/>
      <c r="ZF24" s="535"/>
      <c r="ZG24" s="535"/>
      <c r="ZH24" s="535"/>
      <c r="ZI24" s="535"/>
      <c r="ZJ24" s="535"/>
      <c r="ZK24" s="535"/>
      <c r="ZL24" s="535"/>
      <c r="ZM24" s="535"/>
      <c r="ZN24" s="535"/>
      <c r="ZO24" s="535"/>
      <c r="ZP24" s="535"/>
      <c r="ZQ24" s="535"/>
      <c r="ZR24" s="535"/>
      <c r="ZS24" s="535"/>
      <c r="ZT24" s="535"/>
      <c r="ZU24" s="535"/>
      <c r="ZV24" s="535"/>
      <c r="ZW24" s="535"/>
      <c r="ZX24" s="535"/>
      <c r="ZY24" s="535"/>
      <c r="ZZ24" s="535"/>
      <c r="AAA24" s="535"/>
      <c r="AAB24" s="535"/>
      <c r="AAC24" s="535"/>
      <c r="AAD24" s="535"/>
      <c r="AAE24" s="535"/>
      <c r="AAF24" s="535"/>
      <c r="AAG24" s="535"/>
      <c r="AAH24" s="535"/>
      <c r="AAI24" s="535"/>
      <c r="AAJ24" s="535"/>
      <c r="AAK24" s="535"/>
      <c r="AAL24" s="535"/>
      <c r="AAM24" s="535"/>
      <c r="AAN24" s="535"/>
      <c r="AAO24" s="535"/>
      <c r="AAP24" s="535"/>
      <c r="AAQ24" s="535"/>
      <c r="AAR24" s="535"/>
      <c r="AAS24" s="535"/>
      <c r="AAT24" s="535"/>
      <c r="AAU24" s="535"/>
      <c r="AAV24" s="535"/>
      <c r="AAW24" s="535"/>
      <c r="AAX24" s="535"/>
      <c r="AAY24" s="535"/>
      <c r="AAZ24" s="535"/>
      <c r="ABA24" s="535"/>
      <c r="ABB24" s="535"/>
      <c r="ABC24" s="535"/>
      <c r="ABD24" s="535"/>
      <c r="ABE24" s="535"/>
      <c r="ABF24" s="535"/>
      <c r="ABG24" s="535"/>
      <c r="ABH24" s="535"/>
      <c r="ABI24" s="535"/>
      <c r="ABJ24" s="535"/>
      <c r="ABK24" s="535"/>
      <c r="ABL24" s="535"/>
      <c r="ABM24" s="535"/>
      <c r="ABN24" s="535"/>
      <c r="ABO24" s="535"/>
      <c r="ABP24" s="535"/>
      <c r="ABQ24" s="535"/>
      <c r="ABR24" s="535"/>
      <c r="ABS24" s="535"/>
      <c r="ABT24" s="535"/>
      <c r="ABU24" s="535"/>
      <c r="ABV24" s="535"/>
      <c r="ABW24" s="535"/>
      <c r="ABX24" s="535"/>
      <c r="ABY24" s="535"/>
      <c r="ABZ24" s="535"/>
      <c r="ACA24" s="535"/>
      <c r="ACB24" s="535"/>
      <c r="ACC24" s="535"/>
      <c r="ACD24" s="535"/>
      <c r="ACE24" s="535"/>
      <c r="ACF24" s="535"/>
      <c r="ACG24" s="535"/>
      <c r="ACH24" s="535"/>
      <c r="ACI24" s="535"/>
      <c r="ACJ24" s="535"/>
      <c r="ACK24" s="535"/>
      <c r="ACL24" s="535"/>
      <c r="ACM24" s="535"/>
      <c r="ACN24" s="535"/>
      <c r="ACO24" s="535"/>
      <c r="ACP24" s="535"/>
      <c r="ACQ24" s="535"/>
      <c r="ACR24" s="535"/>
      <c r="ACS24" s="535"/>
      <c r="ACT24" s="535"/>
      <c r="ACU24" s="535"/>
      <c r="ACV24" s="535"/>
      <c r="ACW24" s="535"/>
      <c r="ACX24" s="535"/>
      <c r="ACY24" s="535"/>
      <c r="ACZ24" s="535"/>
      <c r="ADA24" s="535"/>
      <c r="ADB24" s="535"/>
      <c r="ADC24" s="535"/>
      <c r="RYG24" s="535"/>
      <c r="RYH24" s="535"/>
      <c r="RYI24" s="535"/>
      <c r="RYJ24" s="535"/>
      <c r="RYK24" s="535"/>
      <c r="RYL24" s="535"/>
      <c r="RYM24" s="535"/>
      <c r="RYN24" s="535"/>
      <c r="RYO24" s="535"/>
      <c r="RYP24" s="535"/>
      <c r="RYQ24" s="535"/>
      <c r="RYR24" s="535"/>
      <c r="RYS24" s="535"/>
      <c r="RYT24" s="535"/>
      <c r="RYU24" s="535"/>
      <c r="RYV24" s="535"/>
      <c r="RYW24" s="535"/>
      <c r="RYX24" s="535"/>
      <c r="RYY24" s="535"/>
      <c r="RYZ24" s="535"/>
      <c r="RZA24" s="535"/>
      <c r="RZB24" s="535"/>
      <c r="RZC24" s="535"/>
      <c r="RZD24" s="535"/>
      <c r="RZE24" s="535"/>
      <c r="RZF24" s="535"/>
      <c r="RZG24" s="535"/>
      <c r="RZH24" s="535"/>
      <c r="RZI24" s="535"/>
      <c r="RZJ24" s="535"/>
      <c r="RZK24" s="535"/>
      <c r="RZL24" s="535"/>
      <c r="RZM24" s="535"/>
      <c r="RZN24" s="535"/>
      <c r="RZO24" s="535"/>
      <c r="RZP24" s="535"/>
      <c r="RZQ24" s="535"/>
      <c r="RZR24" s="535"/>
      <c r="RZS24" s="535"/>
      <c r="RZT24" s="535"/>
      <c r="RZU24" s="535"/>
      <c r="RZV24" s="535"/>
      <c r="RZW24" s="535"/>
      <c r="RZX24" s="535"/>
      <c r="RZY24" s="535"/>
      <c r="RZZ24" s="535"/>
      <c r="SAA24" s="535"/>
      <c r="SAB24" s="535"/>
      <c r="SAC24" s="535"/>
      <c r="SAD24" s="535"/>
      <c r="SAE24" s="535"/>
      <c r="SAF24" s="535"/>
      <c r="SAG24" s="535"/>
      <c r="SAH24" s="535"/>
      <c r="SAI24" s="535"/>
      <c r="SAJ24" s="535"/>
      <c r="SAK24" s="535"/>
      <c r="SAL24" s="535"/>
      <c r="SAM24" s="535"/>
      <c r="SAN24" s="535"/>
      <c r="SAO24" s="535"/>
      <c r="SAP24" s="535"/>
      <c r="SAQ24" s="535"/>
      <c r="SAR24" s="535"/>
      <c r="SAS24" s="535"/>
      <c r="SAT24" s="535"/>
      <c r="SAU24" s="535"/>
      <c r="SAV24" s="535"/>
      <c r="SAW24" s="535"/>
      <c r="SAX24" s="535"/>
      <c r="SAY24" s="535"/>
      <c r="SAZ24" s="535"/>
      <c r="SBA24" s="535"/>
      <c r="SBB24" s="535"/>
      <c r="SBC24" s="535"/>
      <c r="SBD24" s="535"/>
      <c r="SBE24" s="535"/>
      <c r="SBF24" s="535"/>
      <c r="SBG24" s="535"/>
      <c r="SBH24" s="535"/>
      <c r="SBI24" s="535"/>
      <c r="SBJ24" s="535"/>
      <c r="SBK24" s="535"/>
      <c r="SBL24" s="535"/>
      <c r="SBM24" s="535"/>
      <c r="SBN24" s="535"/>
      <c r="SBO24" s="535"/>
      <c r="SBP24" s="535"/>
      <c r="SBQ24" s="535"/>
      <c r="SBR24" s="535"/>
      <c r="SBS24" s="535"/>
      <c r="SBT24" s="535"/>
      <c r="SBU24" s="535"/>
      <c r="SBV24" s="535"/>
      <c r="SBW24" s="535"/>
      <c r="SBX24" s="535"/>
      <c r="SBY24" s="535"/>
      <c r="SBZ24" s="535"/>
      <c r="SCA24" s="535"/>
      <c r="SCB24" s="535"/>
      <c r="SCC24" s="535"/>
      <c r="SCD24" s="535"/>
      <c r="SCE24" s="535"/>
      <c r="SCF24" s="535"/>
      <c r="SCG24" s="535"/>
      <c r="SCH24" s="535"/>
      <c r="SCI24" s="535"/>
      <c r="SCJ24" s="535"/>
      <c r="SCK24" s="535"/>
      <c r="SCL24" s="535"/>
      <c r="SCM24" s="535"/>
      <c r="SCN24" s="535"/>
      <c r="SCO24" s="535"/>
      <c r="SCP24" s="535"/>
      <c r="SCQ24" s="535"/>
      <c r="SCR24" s="535"/>
      <c r="SCS24" s="535"/>
      <c r="SCT24" s="535"/>
      <c r="SCU24" s="535"/>
      <c r="SCV24" s="535"/>
      <c r="SCW24" s="535"/>
      <c r="SCX24" s="535"/>
      <c r="SCY24" s="535"/>
      <c r="SCZ24" s="535"/>
      <c r="SDA24" s="535"/>
      <c r="SDB24" s="535"/>
      <c r="SDC24" s="535"/>
      <c r="SDD24" s="535"/>
      <c r="SDE24" s="535"/>
      <c r="SDF24" s="535"/>
      <c r="SDG24" s="535"/>
      <c r="SDH24" s="535"/>
      <c r="SDI24" s="535"/>
      <c r="SDJ24" s="535"/>
      <c r="SDK24" s="535"/>
      <c r="SDL24" s="535"/>
      <c r="SDM24" s="535"/>
      <c r="SDN24" s="535"/>
      <c r="SDO24" s="535"/>
      <c r="SDP24" s="535"/>
      <c r="SDQ24" s="535"/>
      <c r="SDR24" s="535"/>
      <c r="SDS24" s="535"/>
      <c r="SDT24" s="535"/>
      <c r="SDU24" s="535"/>
      <c r="SDV24" s="535"/>
      <c r="SDW24" s="535"/>
      <c r="SDX24" s="535"/>
      <c r="SDY24" s="535"/>
      <c r="SDZ24" s="535"/>
      <c r="SEA24" s="535"/>
      <c r="SEB24" s="535"/>
      <c r="SEC24" s="535"/>
      <c r="SED24" s="535"/>
      <c r="SEE24" s="535"/>
      <c r="SEF24" s="535"/>
      <c r="SEG24" s="535"/>
      <c r="SEH24" s="535"/>
      <c r="SEI24" s="535"/>
      <c r="SEJ24" s="535"/>
      <c r="SEK24" s="535"/>
      <c r="SEL24" s="535"/>
      <c r="SEM24" s="535"/>
      <c r="SEN24" s="535"/>
      <c r="SEO24" s="535"/>
      <c r="SEP24" s="535"/>
      <c r="SEQ24" s="535"/>
      <c r="SER24" s="535"/>
      <c r="SES24" s="535"/>
      <c r="SET24" s="535"/>
      <c r="SEU24" s="535"/>
      <c r="SEV24" s="535"/>
      <c r="SEW24" s="535"/>
      <c r="SEX24" s="535"/>
      <c r="SEY24" s="535"/>
      <c r="SEZ24" s="535"/>
      <c r="SFA24" s="535"/>
      <c r="SFB24" s="535"/>
      <c r="SFC24" s="535"/>
      <c r="SFD24" s="535"/>
      <c r="SFE24" s="535"/>
      <c r="SFF24" s="535"/>
      <c r="SFG24" s="535"/>
      <c r="SFH24" s="535"/>
      <c r="SFI24" s="535"/>
      <c r="SFJ24" s="535"/>
      <c r="SFK24" s="535"/>
      <c r="SFL24" s="535"/>
      <c r="SFM24" s="535"/>
      <c r="SFN24" s="535"/>
      <c r="SFO24" s="535"/>
      <c r="SFP24" s="535"/>
      <c r="SFQ24" s="535"/>
      <c r="SFR24" s="535"/>
      <c r="SFS24" s="535"/>
      <c r="SFT24" s="535"/>
      <c r="SFU24" s="535"/>
      <c r="SFV24" s="535"/>
      <c r="SFW24" s="535"/>
      <c r="SFX24" s="535"/>
      <c r="SFY24" s="535"/>
      <c r="SFZ24" s="535"/>
      <c r="SGA24" s="535"/>
      <c r="SGB24" s="535"/>
      <c r="SGC24" s="535"/>
      <c r="SGD24" s="535"/>
      <c r="SGE24" s="535"/>
      <c r="SGF24" s="535"/>
      <c r="SGG24" s="535"/>
      <c r="SGH24" s="535"/>
      <c r="SGI24" s="535"/>
      <c r="SGJ24" s="535"/>
      <c r="SGK24" s="535"/>
      <c r="SGL24" s="535"/>
      <c r="SGM24" s="535"/>
      <c r="SGN24" s="535"/>
      <c r="SGO24" s="535"/>
      <c r="SGP24" s="535"/>
      <c r="SGQ24" s="535"/>
      <c r="SGR24" s="535"/>
      <c r="SGS24" s="535"/>
      <c r="SGT24" s="535"/>
      <c r="SGU24" s="535"/>
      <c r="SGV24" s="535"/>
      <c r="SGW24" s="535"/>
      <c r="SGX24" s="535"/>
      <c r="SGY24" s="535"/>
      <c r="SGZ24" s="535"/>
      <c r="SHA24" s="535"/>
      <c r="SHB24" s="535"/>
      <c r="SHC24" s="535"/>
      <c r="SHD24" s="535"/>
      <c r="SHE24" s="535"/>
      <c r="SHF24" s="535"/>
      <c r="SHG24" s="535"/>
      <c r="SHH24" s="535"/>
      <c r="SHI24" s="535"/>
      <c r="SHJ24" s="535"/>
      <c r="SHK24" s="535"/>
      <c r="SHL24" s="535"/>
      <c r="SHM24" s="535"/>
      <c r="SHN24" s="535"/>
      <c r="SHO24" s="535"/>
      <c r="SHP24" s="535"/>
      <c r="SHQ24" s="535"/>
      <c r="SHR24" s="535"/>
      <c r="SHS24" s="535"/>
      <c r="SHT24" s="535"/>
      <c r="SHU24" s="535"/>
      <c r="SHV24" s="535"/>
      <c r="SHW24" s="535"/>
      <c r="SHX24" s="535"/>
      <c r="SHY24" s="535"/>
      <c r="SHZ24" s="535"/>
      <c r="SIA24" s="535"/>
      <c r="SIB24" s="535"/>
      <c r="SIC24" s="535"/>
      <c r="SID24" s="535"/>
      <c r="SIE24" s="535"/>
      <c r="SIF24" s="535"/>
      <c r="SIG24" s="535"/>
      <c r="SIH24" s="535"/>
      <c r="SII24" s="535"/>
      <c r="SIJ24" s="535"/>
      <c r="SIK24" s="535"/>
      <c r="SIL24" s="535"/>
      <c r="SIM24" s="535"/>
      <c r="SIN24" s="535"/>
      <c r="SIO24" s="535"/>
      <c r="SIP24" s="535"/>
      <c r="SIQ24" s="535"/>
      <c r="SIR24" s="535"/>
      <c r="SIS24" s="535"/>
      <c r="SIT24" s="535"/>
      <c r="SIU24" s="535"/>
      <c r="SIV24" s="535"/>
      <c r="SIW24" s="535"/>
      <c r="SIX24" s="535"/>
      <c r="SIY24" s="535"/>
      <c r="SIZ24" s="535"/>
      <c r="SJA24" s="535"/>
      <c r="SJB24" s="535"/>
      <c r="SJC24" s="535"/>
      <c r="SJD24" s="535"/>
      <c r="SJE24" s="535"/>
      <c r="SJF24" s="535"/>
      <c r="SJG24" s="535"/>
      <c r="SJH24" s="535"/>
      <c r="SJI24" s="535"/>
      <c r="SJJ24" s="535"/>
      <c r="SJK24" s="535"/>
      <c r="SJL24" s="535"/>
      <c r="SJM24" s="535"/>
      <c r="SJN24" s="535"/>
      <c r="SJO24" s="535"/>
      <c r="SJP24" s="535"/>
      <c r="SJQ24" s="535"/>
      <c r="SJR24" s="535"/>
      <c r="SJS24" s="535"/>
      <c r="SJT24" s="535"/>
      <c r="SJU24" s="535"/>
      <c r="SJV24" s="535"/>
      <c r="SJW24" s="535"/>
      <c r="SJX24" s="535"/>
      <c r="SJY24" s="535"/>
      <c r="SJZ24" s="535"/>
      <c r="SKA24" s="535"/>
      <c r="SKB24" s="535"/>
      <c r="SKC24" s="535"/>
      <c r="SKD24" s="535"/>
      <c r="SKE24" s="535"/>
      <c r="SKF24" s="535"/>
      <c r="SKG24" s="535"/>
      <c r="SKH24" s="535"/>
      <c r="SKI24" s="535"/>
      <c r="SKJ24" s="535"/>
      <c r="SKK24" s="535"/>
      <c r="SKL24" s="535"/>
      <c r="SKM24" s="535"/>
      <c r="SKN24" s="535"/>
      <c r="SKO24" s="535"/>
      <c r="SKP24" s="535"/>
      <c r="SKQ24" s="535"/>
      <c r="SKR24" s="535"/>
      <c r="SKS24" s="535"/>
      <c r="SKT24" s="535"/>
      <c r="SKU24" s="535"/>
      <c r="SKV24" s="535"/>
      <c r="SKW24" s="535"/>
      <c r="SKX24" s="535"/>
      <c r="SKY24" s="535"/>
      <c r="SKZ24" s="535"/>
      <c r="SLA24" s="535"/>
      <c r="SLB24" s="535"/>
      <c r="SLC24" s="535"/>
      <c r="SLD24" s="535"/>
      <c r="SLE24" s="535"/>
      <c r="SLF24" s="535"/>
      <c r="SLG24" s="535"/>
      <c r="SLH24" s="535"/>
      <c r="SLI24" s="535"/>
      <c r="SLJ24" s="535"/>
      <c r="SLK24" s="535"/>
      <c r="SLL24" s="535"/>
      <c r="SLM24" s="535"/>
      <c r="SLN24" s="535"/>
      <c r="SLO24" s="535"/>
      <c r="SLP24" s="535"/>
      <c r="SLQ24" s="535"/>
      <c r="SLR24" s="535"/>
      <c r="SLS24" s="535"/>
      <c r="SLT24" s="535"/>
      <c r="SLU24" s="535"/>
      <c r="SLV24" s="535"/>
      <c r="SLW24" s="535"/>
      <c r="SLX24" s="535"/>
      <c r="SLY24" s="535"/>
      <c r="SLZ24" s="535"/>
      <c r="SMA24" s="535"/>
      <c r="SMB24" s="535"/>
      <c r="SMC24" s="535"/>
      <c r="SMD24" s="535"/>
      <c r="SME24" s="535"/>
      <c r="SMF24" s="535"/>
      <c r="SMG24" s="535"/>
      <c r="SMH24" s="535"/>
      <c r="SMI24" s="535"/>
      <c r="SMJ24" s="535"/>
      <c r="SMK24" s="535"/>
      <c r="SML24" s="535"/>
      <c r="SMM24" s="535"/>
      <c r="SMN24" s="535"/>
      <c r="SMO24" s="535"/>
      <c r="SMP24" s="535"/>
      <c r="SMQ24" s="535"/>
      <c r="SMR24" s="535"/>
      <c r="SMS24" s="535"/>
      <c r="SMT24" s="535"/>
      <c r="SMU24" s="535"/>
      <c r="SMV24" s="535"/>
      <c r="SMW24" s="535"/>
      <c r="SMX24" s="535"/>
      <c r="SMY24" s="535"/>
      <c r="SMZ24" s="535"/>
      <c r="SNA24" s="535"/>
      <c r="SNB24" s="535"/>
      <c r="SNC24" s="535"/>
      <c r="SND24" s="535"/>
      <c r="SNE24" s="535"/>
      <c r="SNF24" s="535"/>
      <c r="SNG24" s="535"/>
      <c r="SNH24" s="535"/>
      <c r="SNI24" s="535"/>
      <c r="SNJ24" s="535"/>
      <c r="SNK24" s="535"/>
      <c r="SNL24" s="535"/>
      <c r="SNM24" s="535"/>
      <c r="SNN24" s="535"/>
      <c r="SNO24" s="535"/>
      <c r="SNP24" s="535"/>
      <c r="SNQ24" s="535"/>
      <c r="SNR24" s="535"/>
      <c r="SNS24" s="535"/>
      <c r="SNT24" s="535"/>
      <c r="SNU24" s="535"/>
      <c r="SNV24" s="535"/>
      <c r="SNW24" s="535"/>
      <c r="SNX24" s="535"/>
      <c r="SNY24" s="535"/>
      <c r="SNZ24" s="535"/>
      <c r="SOA24" s="535"/>
      <c r="SOB24" s="535"/>
      <c r="SOC24" s="535"/>
      <c r="SOD24" s="535"/>
      <c r="SOE24" s="535"/>
      <c r="SOF24" s="535"/>
      <c r="SOG24" s="535"/>
      <c r="SOH24" s="535"/>
      <c r="SOI24" s="535"/>
      <c r="SOJ24" s="535"/>
      <c r="SOK24" s="535"/>
      <c r="SOL24" s="535"/>
      <c r="SOM24" s="535"/>
      <c r="SON24" s="535"/>
      <c r="SOO24" s="535"/>
      <c r="SOP24" s="535"/>
      <c r="SOQ24" s="535"/>
      <c r="SOR24" s="535"/>
      <c r="SOS24" s="535"/>
      <c r="SOT24" s="535"/>
      <c r="SOU24" s="535"/>
      <c r="SOV24" s="535"/>
      <c r="SOW24" s="535"/>
      <c r="SOX24" s="535"/>
      <c r="SOY24" s="535"/>
      <c r="SOZ24" s="535"/>
      <c r="SPA24" s="535"/>
      <c r="SPB24" s="535"/>
      <c r="SPC24" s="535"/>
      <c r="SPD24" s="535"/>
      <c r="SPE24" s="535"/>
      <c r="SPF24" s="535"/>
      <c r="SPG24" s="535"/>
      <c r="SPH24" s="535"/>
      <c r="SPI24" s="535"/>
      <c r="SPJ24" s="535"/>
      <c r="SPK24" s="535"/>
      <c r="SPL24" s="535"/>
      <c r="SPM24" s="535"/>
      <c r="SPN24" s="535"/>
      <c r="SPO24" s="535"/>
      <c r="SPP24" s="535"/>
      <c r="SPQ24" s="535"/>
      <c r="SPR24" s="535"/>
      <c r="SPS24" s="535"/>
      <c r="SPT24" s="535"/>
      <c r="SPU24" s="535"/>
      <c r="SPV24" s="535"/>
      <c r="SPW24" s="535"/>
      <c r="SPX24" s="535"/>
      <c r="SPY24" s="535"/>
      <c r="SPZ24" s="535"/>
      <c r="SQA24" s="535"/>
      <c r="SQB24" s="535"/>
      <c r="SQC24" s="535"/>
      <c r="SQD24" s="535"/>
      <c r="SQE24" s="535"/>
      <c r="SQF24" s="535"/>
      <c r="SQG24" s="535"/>
      <c r="SQH24" s="535"/>
      <c r="SQI24" s="535"/>
      <c r="SQJ24" s="535"/>
      <c r="SQK24" s="535"/>
      <c r="SQL24" s="535"/>
      <c r="SQM24" s="535"/>
      <c r="SQN24" s="535"/>
      <c r="SQO24" s="535"/>
      <c r="SQP24" s="535"/>
      <c r="SQQ24" s="535"/>
      <c r="SQR24" s="535"/>
      <c r="SQS24" s="535"/>
      <c r="SQT24" s="535"/>
      <c r="SQU24" s="535"/>
      <c r="SQV24" s="535"/>
      <c r="SQW24" s="535"/>
      <c r="SQX24" s="535"/>
      <c r="SQY24" s="535"/>
      <c r="SQZ24" s="535"/>
      <c r="SRA24" s="535"/>
      <c r="SRB24" s="535"/>
      <c r="SRC24" s="535"/>
      <c r="SRD24" s="535"/>
      <c r="SRE24" s="535"/>
      <c r="SRF24" s="535"/>
      <c r="SRG24" s="535"/>
      <c r="SRH24" s="535"/>
      <c r="SRI24" s="535"/>
      <c r="SRJ24" s="535"/>
      <c r="SRK24" s="535"/>
      <c r="SRL24" s="535"/>
      <c r="SRM24" s="535"/>
      <c r="SRN24" s="535"/>
      <c r="SRO24" s="535"/>
      <c r="SRP24" s="535"/>
      <c r="SRQ24" s="535"/>
      <c r="SRR24" s="535"/>
      <c r="SRS24" s="535"/>
      <c r="SRT24" s="535"/>
      <c r="SRU24" s="535"/>
      <c r="SRV24" s="535"/>
      <c r="SRW24" s="535"/>
      <c r="SRX24" s="535"/>
      <c r="SRY24" s="535"/>
      <c r="SRZ24" s="535"/>
      <c r="SSA24" s="535"/>
      <c r="SSB24" s="535"/>
      <c r="SSC24" s="535"/>
      <c r="SSD24" s="535"/>
      <c r="SSE24" s="535"/>
      <c r="SSF24" s="535"/>
      <c r="SSG24" s="535"/>
      <c r="SSH24" s="535"/>
      <c r="SSI24" s="535"/>
      <c r="SSJ24" s="535"/>
      <c r="SSK24" s="535"/>
      <c r="SSL24" s="535"/>
      <c r="SSM24" s="535"/>
      <c r="SSN24" s="535"/>
      <c r="SSO24" s="535"/>
      <c r="SSP24" s="535"/>
      <c r="SSQ24" s="535"/>
      <c r="SSR24" s="535"/>
      <c r="SSS24" s="535"/>
      <c r="SST24" s="535"/>
      <c r="SSU24" s="535"/>
      <c r="SSV24" s="535"/>
      <c r="SSW24" s="535"/>
      <c r="SSX24" s="535"/>
      <c r="SSY24" s="535"/>
      <c r="SSZ24" s="535"/>
      <c r="STA24" s="535"/>
      <c r="STB24" s="535"/>
      <c r="STC24" s="535"/>
      <c r="STD24" s="535"/>
      <c r="STE24" s="535"/>
      <c r="STF24" s="535"/>
      <c r="STG24" s="535"/>
      <c r="STH24" s="535"/>
      <c r="STI24" s="535"/>
      <c r="STJ24" s="535"/>
      <c r="STK24" s="535"/>
      <c r="STL24" s="535"/>
      <c r="STM24" s="535"/>
      <c r="STN24" s="535"/>
      <c r="STO24" s="535"/>
      <c r="STP24" s="535"/>
      <c r="STQ24" s="535"/>
      <c r="STR24" s="535"/>
      <c r="STS24" s="535"/>
      <c r="STT24" s="535"/>
      <c r="STU24" s="535"/>
      <c r="STV24" s="535"/>
      <c r="STW24" s="535"/>
      <c r="STX24" s="535"/>
      <c r="STY24" s="535"/>
      <c r="STZ24" s="535"/>
      <c r="SUA24" s="535"/>
      <c r="SUB24" s="535"/>
      <c r="SUC24" s="535"/>
      <c r="SUD24" s="535"/>
      <c r="SUE24" s="535"/>
      <c r="SUF24" s="535"/>
      <c r="SUG24" s="535"/>
      <c r="SUH24" s="535"/>
      <c r="SUI24" s="535"/>
      <c r="SUJ24" s="535"/>
      <c r="SUK24" s="535"/>
      <c r="SUL24" s="535"/>
      <c r="SUM24" s="535"/>
      <c r="SUN24" s="535"/>
      <c r="SUO24" s="535"/>
      <c r="SUP24" s="535"/>
      <c r="SUQ24" s="535"/>
      <c r="SUR24" s="535"/>
      <c r="SUS24" s="535"/>
      <c r="SUT24" s="535"/>
      <c r="SUU24" s="535"/>
      <c r="SUV24" s="535"/>
      <c r="SUW24" s="535"/>
      <c r="SUX24" s="535"/>
      <c r="SUY24" s="535"/>
      <c r="SUZ24" s="535"/>
      <c r="SVA24" s="535"/>
      <c r="SVB24" s="535"/>
      <c r="SVC24" s="535"/>
      <c r="SVD24" s="535"/>
      <c r="SVE24" s="535"/>
      <c r="SVF24" s="535"/>
      <c r="SVG24" s="535"/>
      <c r="SVH24" s="535"/>
      <c r="SVI24" s="535"/>
      <c r="SVJ24" s="535"/>
      <c r="SVK24" s="535"/>
      <c r="SVL24" s="535"/>
      <c r="SVM24" s="535"/>
      <c r="SVN24" s="535"/>
      <c r="SVO24" s="535"/>
      <c r="SVP24" s="535"/>
      <c r="SVQ24" s="535"/>
      <c r="SVR24" s="535"/>
      <c r="SVS24" s="535"/>
      <c r="SVT24" s="535"/>
      <c r="SVU24" s="535"/>
      <c r="SVV24" s="535"/>
      <c r="SVW24" s="535"/>
      <c r="SVX24" s="535"/>
      <c r="SVY24" s="535"/>
      <c r="SVZ24" s="535"/>
      <c r="SWA24" s="535"/>
      <c r="SWB24" s="535"/>
      <c r="SWC24" s="535"/>
      <c r="SWD24" s="535"/>
      <c r="SWE24" s="535"/>
      <c r="SWF24" s="535"/>
      <c r="SWG24" s="535"/>
      <c r="SWH24" s="535"/>
      <c r="SWI24" s="535"/>
      <c r="SWJ24" s="535"/>
      <c r="SWK24" s="535"/>
      <c r="SWL24" s="535"/>
      <c r="SWM24" s="535"/>
      <c r="SWN24" s="535"/>
      <c r="SWO24" s="535"/>
      <c r="SWP24" s="535"/>
      <c r="SWQ24" s="535"/>
      <c r="SWR24" s="535"/>
      <c r="SWS24" s="535"/>
      <c r="SWT24" s="535"/>
      <c r="SWU24" s="535"/>
      <c r="SWV24" s="535"/>
      <c r="SWW24" s="535"/>
      <c r="SWX24" s="535"/>
      <c r="SWY24" s="535"/>
      <c r="SWZ24" s="535"/>
      <c r="SXA24" s="535"/>
      <c r="SXB24" s="535"/>
      <c r="SXC24" s="535"/>
      <c r="SXD24" s="535"/>
      <c r="SXE24" s="535"/>
      <c r="SXF24" s="535"/>
      <c r="SXG24" s="535"/>
      <c r="SXH24" s="535"/>
      <c r="SXI24" s="535"/>
      <c r="SXJ24" s="535"/>
      <c r="SXK24" s="535"/>
      <c r="SXL24" s="535"/>
      <c r="SXM24" s="535"/>
      <c r="SXN24" s="535"/>
      <c r="SXO24" s="535"/>
      <c r="SXP24" s="535"/>
      <c r="SXQ24" s="535"/>
      <c r="SXR24" s="535"/>
      <c r="SXS24" s="535"/>
      <c r="SXT24" s="535"/>
      <c r="SXU24" s="535"/>
      <c r="SXV24" s="535"/>
      <c r="SXW24" s="535"/>
      <c r="SXX24" s="535"/>
      <c r="SXY24" s="535"/>
      <c r="SXZ24" s="535"/>
      <c r="SYA24" s="535"/>
      <c r="SYB24" s="535"/>
      <c r="SYC24" s="535"/>
      <c r="SYD24" s="535"/>
      <c r="SYE24" s="535"/>
      <c r="SYF24" s="535"/>
      <c r="SYG24" s="535"/>
      <c r="SYH24" s="535"/>
      <c r="SYI24" s="535"/>
      <c r="SYJ24" s="535"/>
      <c r="SYK24" s="535"/>
      <c r="SYL24" s="535"/>
      <c r="SYM24" s="535"/>
      <c r="SYN24" s="535"/>
      <c r="SYO24" s="535"/>
      <c r="SYP24" s="535"/>
      <c r="SYQ24" s="535"/>
      <c r="SYR24" s="535"/>
      <c r="SYS24" s="535"/>
      <c r="SYT24" s="535"/>
      <c r="SYU24" s="535"/>
      <c r="SYV24" s="535"/>
      <c r="SYW24" s="535"/>
      <c r="SYX24" s="535"/>
      <c r="SYY24" s="535"/>
      <c r="SYZ24" s="535"/>
      <c r="SZA24" s="535"/>
      <c r="SZB24" s="535"/>
      <c r="SZC24" s="535"/>
      <c r="SZD24" s="535"/>
      <c r="SZE24" s="535"/>
      <c r="SZF24" s="535"/>
      <c r="SZG24" s="535"/>
      <c r="SZH24" s="535"/>
      <c r="SZI24" s="535"/>
      <c r="SZJ24" s="535"/>
      <c r="SZK24" s="535"/>
      <c r="SZL24" s="535"/>
      <c r="SZM24" s="535"/>
      <c r="SZN24" s="535"/>
      <c r="SZO24" s="535"/>
      <c r="SZP24" s="535"/>
      <c r="SZQ24" s="535"/>
      <c r="SZR24" s="535"/>
      <c r="SZS24" s="535"/>
      <c r="SZT24" s="535"/>
      <c r="SZU24" s="535"/>
      <c r="SZV24" s="535"/>
      <c r="SZW24" s="535"/>
      <c r="SZX24" s="535"/>
      <c r="SZY24" s="535"/>
      <c r="SZZ24" s="535"/>
      <c r="TAA24" s="535"/>
      <c r="TAB24" s="535"/>
      <c r="TAC24" s="535"/>
      <c r="TAD24" s="535"/>
      <c r="TAE24" s="535"/>
      <c r="TAF24" s="535"/>
      <c r="TAG24" s="535"/>
      <c r="TAH24" s="535"/>
      <c r="TAI24" s="535"/>
      <c r="TAJ24" s="535"/>
      <c r="TAK24" s="535"/>
      <c r="TAL24" s="535"/>
      <c r="TAM24" s="535"/>
      <c r="TAN24" s="535"/>
      <c r="TAO24" s="535"/>
      <c r="TAP24" s="535"/>
      <c r="TAQ24" s="535"/>
      <c r="TAR24" s="535"/>
      <c r="TAS24" s="535"/>
      <c r="TAT24" s="535"/>
      <c r="TAU24" s="535"/>
      <c r="TAV24" s="535"/>
      <c r="TAW24" s="535"/>
      <c r="TAX24" s="535"/>
      <c r="TAY24" s="535"/>
      <c r="TAZ24" s="535"/>
      <c r="TBA24" s="535"/>
      <c r="TBB24" s="535"/>
      <c r="TBC24" s="535"/>
      <c r="TBD24" s="535"/>
      <c r="TBE24" s="535"/>
      <c r="TBF24" s="535"/>
      <c r="TBG24" s="535"/>
      <c r="TBH24" s="535"/>
      <c r="TBI24" s="535"/>
      <c r="TBJ24" s="535"/>
      <c r="TBK24" s="535"/>
      <c r="TBL24" s="535"/>
      <c r="TBM24" s="535"/>
      <c r="TBN24" s="535"/>
      <c r="TBO24" s="535"/>
      <c r="TBP24" s="535"/>
      <c r="TBQ24" s="535"/>
      <c r="TBR24" s="535"/>
      <c r="TBS24" s="535"/>
      <c r="TBT24" s="535"/>
      <c r="TBU24" s="535"/>
      <c r="TBV24" s="535"/>
      <c r="TBW24" s="535"/>
      <c r="TBX24" s="535"/>
      <c r="TBY24" s="535"/>
      <c r="TBZ24" s="535"/>
      <c r="TCA24" s="535"/>
      <c r="TCB24" s="535"/>
      <c r="TCC24" s="535"/>
      <c r="TCD24" s="535"/>
      <c r="TCE24" s="535"/>
      <c r="TCF24" s="535"/>
      <c r="TCG24" s="535"/>
      <c r="TCH24" s="535"/>
      <c r="TCI24" s="535"/>
      <c r="TCJ24" s="535"/>
      <c r="TCK24" s="535"/>
      <c r="TCL24" s="535"/>
      <c r="TCM24" s="535"/>
      <c r="TCN24" s="535"/>
      <c r="TCO24" s="535"/>
      <c r="TCP24" s="535"/>
      <c r="TCQ24" s="535"/>
      <c r="TCR24" s="535"/>
      <c r="TCS24" s="535"/>
      <c r="TCT24" s="535"/>
      <c r="TCU24" s="535"/>
      <c r="TCV24" s="535"/>
      <c r="TCW24" s="535"/>
      <c r="TCX24" s="535"/>
      <c r="TCY24" s="535"/>
      <c r="TCZ24" s="535"/>
      <c r="TDA24" s="535"/>
      <c r="TDB24" s="535"/>
      <c r="TDC24" s="535"/>
      <c r="TDD24" s="535"/>
      <c r="TDE24" s="535"/>
      <c r="TDF24" s="535"/>
      <c r="TDG24" s="535"/>
      <c r="TDH24" s="535"/>
      <c r="TDI24" s="535"/>
      <c r="TDJ24" s="535"/>
      <c r="TDK24" s="535"/>
      <c r="TDL24" s="535"/>
      <c r="TDM24" s="535"/>
      <c r="TDN24" s="535"/>
      <c r="TDO24" s="535"/>
      <c r="TDP24" s="535"/>
      <c r="TDQ24" s="535"/>
      <c r="TDR24" s="535"/>
      <c r="TDS24" s="535"/>
      <c r="TDT24" s="535"/>
      <c r="TDU24" s="535"/>
      <c r="TDV24" s="535"/>
      <c r="TDW24" s="535"/>
      <c r="TDX24" s="535"/>
      <c r="TDY24" s="535"/>
      <c r="TDZ24" s="535"/>
      <c r="TEA24" s="535"/>
      <c r="TEB24" s="535"/>
      <c r="TEC24" s="535"/>
      <c r="TED24" s="535"/>
      <c r="TEE24" s="535"/>
      <c r="TEF24" s="535"/>
      <c r="TEG24" s="535"/>
      <c r="TEH24" s="535"/>
      <c r="TEI24" s="535"/>
      <c r="TEJ24" s="535"/>
      <c r="TEK24" s="535"/>
      <c r="TEL24" s="535"/>
      <c r="TEM24" s="535"/>
      <c r="TEN24" s="535"/>
      <c r="TEO24" s="535"/>
      <c r="TEP24" s="535"/>
      <c r="TEQ24" s="535"/>
      <c r="TER24" s="535"/>
      <c r="TES24" s="535"/>
      <c r="TET24" s="535"/>
      <c r="TEU24" s="535"/>
      <c r="TEV24" s="535"/>
      <c r="TEW24" s="535"/>
      <c r="TEX24" s="535"/>
      <c r="TEY24" s="535"/>
      <c r="TEZ24" s="535"/>
      <c r="TFA24" s="535"/>
      <c r="TFB24" s="535"/>
      <c r="TFC24" s="535"/>
      <c r="TFD24" s="535"/>
      <c r="TFE24" s="535"/>
      <c r="TFF24" s="535"/>
      <c r="TFG24" s="535"/>
      <c r="TFH24" s="535"/>
      <c r="TFI24" s="535"/>
      <c r="TFJ24" s="535"/>
      <c r="TFK24" s="535"/>
      <c r="TFL24" s="535"/>
      <c r="TFM24" s="535"/>
      <c r="TFN24" s="535"/>
      <c r="TFO24" s="535"/>
      <c r="TFP24" s="535"/>
      <c r="TFQ24" s="535"/>
      <c r="TFR24" s="535"/>
      <c r="TFS24" s="535"/>
      <c r="TFT24" s="535"/>
      <c r="TFU24" s="535"/>
      <c r="TFV24" s="535"/>
      <c r="TFW24" s="535"/>
      <c r="TFX24" s="535"/>
      <c r="TFY24" s="535"/>
      <c r="TFZ24" s="535"/>
      <c r="TGA24" s="535"/>
      <c r="TGB24" s="535"/>
      <c r="TGC24" s="535"/>
      <c r="TGD24" s="535"/>
      <c r="TGE24" s="535"/>
      <c r="TGF24" s="535"/>
      <c r="TGG24" s="535"/>
      <c r="TGH24" s="535"/>
      <c r="TGI24" s="535"/>
      <c r="TGJ24" s="535"/>
      <c r="TGK24" s="535"/>
      <c r="TGL24" s="535"/>
      <c r="TGM24" s="535"/>
      <c r="TGN24" s="535"/>
      <c r="TGO24" s="535"/>
      <c r="TGP24" s="535"/>
      <c r="TGQ24" s="535"/>
      <c r="TGR24" s="535"/>
      <c r="TGS24" s="535"/>
      <c r="TGT24" s="535"/>
      <c r="TGU24" s="535"/>
      <c r="TGV24" s="535"/>
      <c r="TGW24" s="535"/>
      <c r="TGX24" s="535"/>
      <c r="TGY24" s="535"/>
      <c r="TGZ24" s="535"/>
      <c r="THA24" s="535"/>
      <c r="THB24" s="535"/>
      <c r="THC24" s="535"/>
      <c r="THD24" s="535"/>
      <c r="THE24" s="535"/>
      <c r="THF24" s="535"/>
      <c r="THG24" s="535"/>
      <c r="THH24" s="535"/>
      <c r="THI24" s="535"/>
      <c r="THJ24" s="535"/>
      <c r="THK24" s="535"/>
      <c r="THL24" s="535"/>
      <c r="THM24" s="535"/>
      <c r="THN24" s="535"/>
      <c r="THO24" s="535"/>
      <c r="THP24" s="535"/>
      <c r="THQ24" s="535"/>
      <c r="THR24" s="535"/>
      <c r="THS24" s="535"/>
      <c r="THT24" s="535"/>
      <c r="THU24" s="535"/>
      <c r="THV24" s="535"/>
      <c r="THW24" s="535"/>
      <c r="THX24" s="535"/>
      <c r="THY24" s="535"/>
      <c r="THZ24" s="535"/>
      <c r="TIA24" s="535"/>
      <c r="TIB24" s="535"/>
      <c r="TIC24" s="535"/>
      <c r="TID24" s="535"/>
      <c r="TIE24" s="535"/>
      <c r="TIF24" s="535"/>
      <c r="TIG24" s="535"/>
      <c r="TIH24" s="535"/>
      <c r="TII24" s="535"/>
      <c r="TIJ24" s="535"/>
      <c r="TIK24" s="535"/>
      <c r="TIL24" s="535"/>
      <c r="TIM24" s="535"/>
      <c r="TIN24" s="535"/>
      <c r="TIO24" s="535"/>
      <c r="TIP24" s="535"/>
      <c r="TIQ24" s="535"/>
      <c r="TIR24" s="535"/>
      <c r="TIS24" s="535"/>
      <c r="TIT24" s="535"/>
      <c r="TIU24" s="535"/>
      <c r="TIV24" s="535"/>
      <c r="TIW24" s="535"/>
      <c r="TIX24" s="535"/>
      <c r="TIY24" s="535"/>
      <c r="TIZ24" s="535"/>
      <c r="TJA24" s="535"/>
      <c r="TJB24" s="535"/>
      <c r="TJC24" s="535"/>
      <c r="TJD24" s="535"/>
      <c r="TJE24" s="535"/>
      <c r="TJF24" s="535"/>
      <c r="TJG24" s="535"/>
      <c r="TJH24" s="535"/>
      <c r="TJI24" s="535"/>
      <c r="TJJ24" s="535"/>
      <c r="TJK24" s="535"/>
      <c r="TJL24" s="535"/>
      <c r="TJM24" s="535"/>
      <c r="TJN24" s="535"/>
      <c r="TJO24" s="535"/>
      <c r="TJP24" s="535"/>
      <c r="TJQ24" s="535"/>
      <c r="TJR24" s="535"/>
      <c r="TJS24" s="535"/>
      <c r="TJT24" s="535"/>
      <c r="TJU24" s="535"/>
      <c r="TJV24" s="535"/>
      <c r="TJW24" s="535"/>
      <c r="TJX24" s="535"/>
      <c r="TJY24" s="535"/>
      <c r="TJZ24" s="535"/>
      <c r="TKA24" s="535"/>
      <c r="TKB24" s="535"/>
      <c r="TKC24" s="535"/>
      <c r="TKD24" s="535"/>
      <c r="TKE24" s="535"/>
      <c r="TKF24" s="535"/>
      <c r="TKG24" s="535"/>
      <c r="TKH24" s="535"/>
      <c r="TKI24" s="535"/>
      <c r="TKJ24" s="535"/>
      <c r="TKK24" s="535"/>
      <c r="TKL24" s="535"/>
      <c r="TKM24" s="535"/>
      <c r="TKN24" s="535"/>
      <c r="TKO24" s="535"/>
      <c r="TKP24" s="535"/>
      <c r="TKQ24" s="535"/>
      <c r="TKR24" s="535"/>
      <c r="TKS24" s="535"/>
      <c r="TKT24" s="535"/>
      <c r="TKU24" s="535"/>
      <c r="TKV24" s="535"/>
      <c r="TKW24" s="535"/>
      <c r="TKX24" s="535"/>
      <c r="TKY24" s="535"/>
      <c r="TKZ24" s="535"/>
      <c r="TLA24" s="535"/>
      <c r="TLB24" s="535"/>
      <c r="TLC24" s="535"/>
      <c r="TLD24" s="535"/>
      <c r="TLE24" s="535"/>
      <c r="TLF24" s="535"/>
      <c r="TLG24" s="535"/>
      <c r="TLH24" s="535"/>
      <c r="TLI24" s="535"/>
      <c r="TLJ24" s="535"/>
      <c r="TLK24" s="535"/>
      <c r="TLL24" s="535"/>
      <c r="TLM24" s="535"/>
      <c r="TLN24" s="535"/>
      <c r="TLO24" s="535"/>
      <c r="TLP24" s="535"/>
      <c r="TLQ24" s="535"/>
      <c r="TLR24" s="535"/>
      <c r="TLS24" s="535"/>
      <c r="TLT24" s="535"/>
      <c r="TLU24" s="535"/>
      <c r="TLV24" s="535"/>
      <c r="TLW24" s="535"/>
      <c r="TLX24" s="535"/>
      <c r="TLY24" s="535"/>
      <c r="TLZ24" s="535"/>
      <c r="TMA24" s="535"/>
      <c r="TMB24" s="535"/>
      <c r="TMC24" s="535"/>
      <c r="TMD24" s="535"/>
      <c r="TME24" s="535"/>
      <c r="TMF24" s="535"/>
      <c r="TMG24" s="535"/>
      <c r="TMH24" s="535"/>
      <c r="TMI24" s="535"/>
      <c r="TMJ24" s="535"/>
      <c r="TMK24" s="535"/>
      <c r="TML24" s="535"/>
      <c r="TMM24" s="535"/>
      <c r="TMN24" s="535"/>
      <c r="TMO24" s="535"/>
      <c r="TMP24" s="535"/>
      <c r="TMQ24" s="535"/>
      <c r="TMR24" s="535"/>
      <c r="TMS24" s="535"/>
      <c r="TMT24" s="535"/>
      <c r="TMU24" s="535"/>
      <c r="TMV24" s="535"/>
      <c r="TMW24" s="535"/>
      <c r="TMX24" s="535"/>
      <c r="TMY24" s="535"/>
      <c r="TMZ24" s="535"/>
      <c r="TNA24" s="535"/>
      <c r="TNB24" s="535"/>
      <c r="TNC24" s="535"/>
      <c r="TND24" s="535"/>
      <c r="TNE24" s="535"/>
      <c r="TNF24" s="535"/>
      <c r="TNG24" s="535"/>
      <c r="TNH24" s="535"/>
      <c r="TNI24" s="535"/>
      <c r="TNJ24" s="535"/>
      <c r="TNK24" s="535"/>
      <c r="TNL24" s="535"/>
      <c r="TNM24" s="535"/>
      <c r="TNN24" s="535"/>
      <c r="TNO24" s="535"/>
      <c r="TNP24" s="535"/>
      <c r="TNQ24" s="535"/>
      <c r="TNR24" s="535"/>
      <c r="TNS24" s="535"/>
      <c r="TNT24" s="535"/>
      <c r="TNU24" s="535"/>
      <c r="TNV24" s="535"/>
      <c r="TNW24" s="535"/>
      <c r="TNX24" s="535"/>
      <c r="TNY24" s="535"/>
      <c r="TNZ24" s="535"/>
      <c r="TOA24" s="535"/>
      <c r="TOB24" s="535"/>
      <c r="TOC24" s="535"/>
      <c r="TOD24" s="535"/>
      <c r="TOE24" s="535"/>
      <c r="TOF24" s="535"/>
      <c r="TOG24" s="535"/>
      <c r="TOH24" s="535"/>
      <c r="TOI24" s="535"/>
      <c r="TOJ24" s="535"/>
      <c r="TOK24" s="535"/>
      <c r="TOL24" s="535"/>
      <c r="TOM24" s="535"/>
      <c r="TON24" s="535"/>
      <c r="TOO24" s="535"/>
      <c r="TOP24" s="535"/>
      <c r="TOQ24" s="535"/>
      <c r="TOR24" s="535"/>
      <c r="TOS24" s="535"/>
      <c r="TOT24" s="535"/>
      <c r="TOU24" s="535"/>
      <c r="TOV24" s="535"/>
      <c r="TOW24" s="535"/>
      <c r="TOX24" s="535"/>
      <c r="TOY24" s="535"/>
      <c r="TOZ24" s="535"/>
      <c r="TPA24" s="535"/>
      <c r="TPB24" s="535"/>
      <c r="TPC24" s="535"/>
      <c r="TPD24" s="535"/>
      <c r="TPE24" s="535"/>
      <c r="TPF24" s="535"/>
      <c r="TPG24" s="535"/>
      <c r="TPH24" s="535"/>
      <c r="TPI24" s="535"/>
      <c r="TPJ24" s="535"/>
      <c r="TPK24" s="535"/>
      <c r="TPL24" s="535"/>
      <c r="TPM24" s="535"/>
      <c r="TPN24" s="535"/>
      <c r="TPO24" s="535"/>
      <c r="TPP24" s="535"/>
      <c r="TPQ24" s="535"/>
      <c r="TPR24" s="535"/>
      <c r="TPS24" s="535"/>
      <c r="TPT24" s="535"/>
      <c r="TPU24" s="535"/>
      <c r="TPV24" s="535"/>
      <c r="TPW24" s="535"/>
      <c r="TPX24" s="535"/>
      <c r="TPY24" s="535"/>
      <c r="TPZ24" s="535"/>
      <c r="TQA24" s="535"/>
      <c r="TQB24" s="535"/>
      <c r="TQC24" s="535"/>
      <c r="TQD24" s="535"/>
      <c r="TQE24" s="535"/>
      <c r="TQF24" s="535"/>
      <c r="TQG24" s="535"/>
      <c r="TQH24" s="535"/>
      <c r="TQI24" s="535"/>
      <c r="TQJ24" s="535"/>
      <c r="TQK24" s="535"/>
      <c r="TQL24" s="535"/>
      <c r="TQM24" s="535"/>
      <c r="TQN24" s="535"/>
      <c r="TQO24" s="535"/>
      <c r="TQP24" s="535"/>
      <c r="TQQ24" s="535"/>
      <c r="TQR24" s="535"/>
      <c r="TQS24" s="535"/>
      <c r="TQT24" s="535"/>
      <c r="TQU24" s="535"/>
      <c r="TQV24" s="535"/>
      <c r="TQW24" s="535"/>
      <c r="TQX24" s="535"/>
      <c r="TQY24" s="535"/>
      <c r="TQZ24" s="535"/>
      <c r="TRA24" s="535"/>
      <c r="TRB24" s="535"/>
      <c r="TRC24" s="535"/>
      <c r="TRD24" s="535"/>
      <c r="TRE24" s="535"/>
      <c r="TRF24" s="535"/>
      <c r="TRG24" s="535"/>
      <c r="TRH24" s="535"/>
      <c r="TRI24" s="535"/>
      <c r="TRJ24" s="535"/>
      <c r="TRK24" s="535"/>
      <c r="TRL24" s="535"/>
      <c r="TRM24" s="535"/>
      <c r="TRN24" s="535"/>
      <c r="TRO24" s="535"/>
      <c r="TRP24" s="535"/>
      <c r="TRQ24" s="535"/>
      <c r="TRR24" s="535"/>
      <c r="TRS24" s="535"/>
      <c r="TRT24" s="535"/>
      <c r="TRU24" s="535"/>
      <c r="TRV24" s="535"/>
      <c r="TRW24" s="535"/>
      <c r="TRX24" s="535"/>
      <c r="TRY24" s="535"/>
      <c r="TRZ24" s="535"/>
      <c r="TSA24" s="535"/>
      <c r="TSB24" s="535"/>
      <c r="TSC24" s="535"/>
      <c r="TSD24" s="535"/>
      <c r="TSE24" s="535"/>
      <c r="TSF24" s="535"/>
      <c r="TSG24" s="535"/>
      <c r="TSH24" s="535"/>
      <c r="TSI24" s="535"/>
      <c r="TSJ24" s="535"/>
      <c r="TSK24" s="535"/>
      <c r="TSL24" s="535"/>
      <c r="TSM24" s="535"/>
      <c r="TSN24" s="535"/>
      <c r="TSO24" s="535"/>
      <c r="TSP24" s="535"/>
      <c r="TSQ24" s="535"/>
      <c r="TSR24" s="535"/>
      <c r="TSS24" s="535"/>
      <c r="TST24" s="535"/>
      <c r="TSU24" s="535"/>
      <c r="TSV24" s="535"/>
      <c r="TSW24" s="535"/>
      <c r="TSX24" s="535"/>
      <c r="TSY24" s="535"/>
      <c r="TSZ24" s="535"/>
      <c r="TTA24" s="535"/>
      <c r="TTB24" s="535"/>
      <c r="TTC24" s="535"/>
      <c r="TTD24" s="535"/>
      <c r="TTE24" s="535"/>
      <c r="TTF24" s="535"/>
      <c r="TTG24" s="535"/>
      <c r="TTH24" s="535"/>
      <c r="TTI24" s="535"/>
      <c r="TTJ24" s="535"/>
      <c r="TTK24" s="535"/>
      <c r="TTL24" s="535"/>
      <c r="TTM24" s="535"/>
      <c r="TTN24" s="535"/>
      <c r="TTO24" s="535"/>
      <c r="TTP24" s="535"/>
      <c r="TTQ24" s="535"/>
      <c r="TTR24" s="535"/>
      <c r="TTS24" s="535"/>
      <c r="TTT24" s="535"/>
      <c r="TTU24" s="535"/>
      <c r="TTV24" s="535"/>
      <c r="TTW24" s="535"/>
      <c r="TTX24" s="535"/>
      <c r="TTY24" s="535"/>
      <c r="TTZ24" s="535"/>
      <c r="TUA24" s="535"/>
      <c r="TUB24" s="535"/>
      <c r="TUC24" s="535"/>
      <c r="TUD24" s="535"/>
      <c r="TUE24" s="535"/>
      <c r="TUF24" s="535"/>
      <c r="TUG24" s="535"/>
      <c r="TUH24" s="535"/>
      <c r="TUI24" s="535"/>
      <c r="TUJ24" s="535"/>
      <c r="TUK24" s="535"/>
      <c r="TUL24" s="535"/>
      <c r="TUM24" s="535"/>
      <c r="TUN24" s="535"/>
      <c r="TUO24" s="535"/>
      <c r="TUP24" s="535"/>
      <c r="TUQ24" s="535"/>
      <c r="TUR24" s="535"/>
      <c r="TUS24" s="535"/>
      <c r="TUT24" s="535"/>
      <c r="TUU24" s="535"/>
      <c r="TUV24" s="535"/>
      <c r="TUW24" s="535"/>
      <c r="TUX24" s="535"/>
      <c r="TUY24" s="535"/>
      <c r="TUZ24" s="535"/>
      <c r="TVA24" s="535"/>
      <c r="TVB24" s="535"/>
      <c r="TVC24" s="535"/>
      <c r="TVD24" s="535"/>
      <c r="TVE24" s="535"/>
      <c r="TVF24" s="535"/>
      <c r="TVG24" s="535"/>
      <c r="TVH24" s="535"/>
      <c r="TVI24" s="535"/>
      <c r="TVJ24" s="535"/>
      <c r="TVK24" s="535"/>
      <c r="TVL24" s="535"/>
      <c r="TVM24" s="535"/>
      <c r="TVN24" s="535"/>
      <c r="TVO24" s="535"/>
      <c r="TVP24" s="535"/>
      <c r="TVQ24" s="535"/>
      <c r="TVR24" s="535"/>
      <c r="TVS24" s="535"/>
      <c r="TVT24" s="535"/>
      <c r="TVU24" s="535"/>
      <c r="TVV24" s="535"/>
      <c r="TVW24" s="535"/>
      <c r="TVX24" s="535"/>
      <c r="TVY24" s="535"/>
      <c r="TVZ24" s="535"/>
      <c r="TWA24" s="535"/>
      <c r="TWB24" s="535"/>
      <c r="TWC24" s="535"/>
      <c r="TWD24" s="535"/>
      <c r="TWE24" s="535"/>
      <c r="TWF24" s="535"/>
      <c r="TWG24" s="535"/>
      <c r="TWH24" s="535"/>
      <c r="TWI24" s="535"/>
      <c r="TWJ24" s="535"/>
      <c r="TWK24" s="535"/>
      <c r="TWL24" s="535"/>
      <c r="TWM24" s="535"/>
      <c r="TWN24" s="535"/>
      <c r="TWO24" s="535"/>
      <c r="TWP24" s="535"/>
      <c r="TWQ24" s="535"/>
      <c r="TWR24" s="535"/>
      <c r="TWS24" s="535"/>
      <c r="TWT24" s="535"/>
      <c r="TWU24" s="535"/>
      <c r="TWV24" s="535"/>
      <c r="TWW24" s="535"/>
      <c r="TWX24" s="535"/>
      <c r="TWY24" s="535"/>
      <c r="TWZ24" s="535"/>
      <c r="TXA24" s="535"/>
      <c r="TXB24" s="535"/>
      <c r="TXC24" s="535"/>
      <c r="TXD24" s="535"/>
      <c r="TXE24" s="535"/>
      <c r="TXF24" s="535"/>
      <c r="TXG24" s="535"/>
      <c r="TXH24" s="535"/>
      <c r="TXI24" s="535"/>
      <c r="TXJ24" s="535"/>
      <c r="TXK24" s="535"/>
      <c r="TXL24" s="535"/>
      <c r="TXM24" s="535"/>
      <c r="TXN24" s="535"/>
      <c r="TXO24" s="535"/>
      <c r="TXP24" s="535"/>
      <c r="TXQ24" s="535"/>
      <c r="TXR24" s="535"/>
      <c r="TXS24" s="535"/>
      <c r="TXT24" s="535"/>
      <c r="TXU24" s="535"/>
      <c r="TXV24" s="535"/>
      <c r="TXW24" s="535"/>
      <c r="TXX24" s="535"/>
      <c r="TXY24" s="535"/>
      <c r="TXZ24" s="535"/>
      <c r="TYA24" s="535"/>
      <c r="TYB24" s="535"/>
      <c r="TYC24" s="535"/>
      <c r="TYD24" s="535"/>
      <c r="TYE24" s="535"/>
      <c r="TYF24" s="535"/>
      <c r="TYG24" s="535"/>
      <c r="TYH24" s="535"/>
      <c r="TYI24" s="535"/>
      <c r="TYJ24" s="535"/>
      <c r="TYK24" s="535"/>
      <c r="TYL24" s="535"/>
      <c r="TYM24" s="535"/>
      <c r="TYN24" s="535"/>
      <c r="TYO24" s="535"/>
      <c r="TYP24" s="535"/>
      <c r="TYQ24" s="535"/>
      <c r="TYR24" s="535"/>
      <c r="TYS24" s="535"/>
      <c r="TYT24" s="535"/>
      <c r="TYU24" s="535"/>
      <c r="TYV24" s="535"/>
      <c r="TYW24" s="535"/>
      <c r="TYX24" s="535"/>
      <c r="TYY24" s="535"/>
      <c r="TYZ24" s="535"/>
      <c r="TZA24" s="535"/>
      <c r="TZB24" s="535"/>
      <c r="TZC24" s="535"/>
      <c r="TZD24" s="535"/>
      <c r="TZE24" s="535"/>
      <c r="TZF24" s="535"/>
      <c r="TZG24" s="535"/>
      <c r="TZH24" s="535"/>
      <c r="TZI24" s="535"/>
      <c r="TZJ24" s="535"/>
      <c r="TZK24" s="535"/>
      <c r="TZL24" s="535"/>
      <c r="TZM24" s="535"/>
      <c r="TZN24" s="535"/>
      <c r="TZO24" s="535"/>
      <c r="TZP24" s="535"/>
      <c r="TZQ24" s="535"/>
      <c r="TZR24" s="535"/>
      <c r="TZS24" s="535"/>
      <c r="TZT24" s="535"/>
      <c r="TZU24" s="535"/>
      <c r="TZV24" s="535"/>
      <c r="TZW24" s="535"/>
      <c r="TZX24" s="535"/>
      <c r="TZY24" s="535"/>
      <c r="TZZ24" s="535"/>
      <c r="UAA24" s="535"/>
      <c r="UAB24" s="535"/>
      <c r="UAC24" s="535"/>
      <c r="UAD24" s="535"/>
      <c r="UAE24" s="535"/>
      <c r="UAF24" s="535"/>
      <c r="UAG24" s="535"/>
      <c r="UAH24" s="535"/>
      <c r="UAI24" s="535"/>
      <c r="UAJ24" s="535"/>
      <c r="UAK24" s="535"/>
      <c r="UAL24" s="535"/>
      <c r="UAM24" s="535"/>
      <c r="UAN24" s="535"/>
      <c r="UAO24" s="535"/>
      <c r="UAP24" s="535"/>
      <c r="UAQ24" s="535"/>
      <c r="UAR24" s="535"/>
      <c r="UAS24" s="535"/>
      <c r="UAT24" s="535"/>
      <c r="UAU24" s="535"/>
      <c r="UAV24" s="535"/>
      <c r="UAW24" s="535"/>
      <c r="UAX24" s="535"/>
      <c r="UAY24" s="535"/>
      <c r="UAZ24" s="535"/>
      <c r="UBA24" s="535"/>
      <c r="UBB24" s="535"/>
      <c r="UBC24" s="535"/>
      <c r="UBD24" s="535"/>
      <c r="UBE24" s="535"/>
      <c r="UBF24" s="535"/>
      <c r="UBG24" s="535"/>
      <c r="UBH24" s="535"/>
      <c r="UBI24" s="535"/>
      <c r="UBJ24" s="535"/>
      <c r="UBK24" s="535"/>
      <c r="UBL24" s="535"/>
      <c r="UBM24" s="535"/>
      <c r="UBN24" s="535"/>
      <c r="UBO24" s="535"/>
      <c r="UBP24" s="535"/>
      <c r="UBQ24" s="535"/>
      <c r="UBR24" s="535"/>
      <c r="UBS24" s="535"/>
      <c r="UBT24" s="535"/>
      <c r="UBU24" s="535"/>
      <c r="UBV24" s="535"/>
      <c r="UBW24" s="535"/>
      <c r="UBX24" s="535"/>
      <c r="UBY24" s="535"/>
      <c r="UBZ24" s="535"/>
      <c r="UCA24" s="535"/>
      <c r="UCB24" s="535"/>
      <c r="UCC24" s="535"/>
      <c r="UCD24" s="535"/>
      <c r="UCE24" s="535"/>
      <c r="UCF24" s="535"/>
      <c r="UCG24" s="535"/>
      <c r="UCH24" s="535"/>
      <c r="UCI24" s="535"/>
      <c r="UCJ24" s="535"/>
      <c r="UCK24" s="535"/>
      <c r="UCL24" s="535"/>
      <c r="UCM24" s="535"/>
      <c r="UCN24" s="535"/>
      <c r="UCO24" s="535"/>
      <c r="UCP24" s="535"/>
      <c r="UCQ24" s="535"/>
      <c r="UCR24" s="535"/>
      <c r="UCS24" s="535"/>
      <c r="UCT24" s="535"/>
      <c r="UCU24" s="535"/>
      <c r="UCV24" s="535"/>
      <c r="UCW24" s="535"/>
      <c r="UCX24" s="535"/>
      <c r="UCY24" s="535"/>
      <c r="UCZ24" s="535"/>
      <c r="UDA24" s="535"/>
      <c r="UDB24" s="535"/>
      <c r="UDC24" s="535"/>
      <c r="UDD24" s="535"/>
      <c r="UDE24" s="535"/>
      <c r="UDF24" s="535"/>
      <c r="UDG24" s="535"/>
      <c r="UDH24" s="535"/>
      <c r="UDI24" s="535"/>
      <c r="UDJ24" s="535"/>
      <c r="UDK24" s="535"/>
      <c r="UDL24" s="535"/>
      <c r="UDM24" s="535"/>
      <c r="UDN24" s="535"/>
      <c r="UDO24" s="535"/>
      <c r="UDP24" s="535"/>
      <c r="UDQ24" s="535"/>
      <c r="UDR24" s="535"/>
      <c r="UDS24" s="535"/>
      <c r="UDT24" s="535"/>
      <c r="UDU24" s="535"/>
      <c r="UDV24" s="535"/>
      <c r="UDW24" s="535"/>
      <c r="UDX24" s="535"/>
      <c r="UDY24" s="535"/>
      <c r="UDZ24" s="535"/>
      <c r="UEA24" s="535"/>
      <c r="UEB24" s="535"/>
      <c r="UEC24" s="535"/>
      <c r="UED24" s="535"/>
      <c r="UEE24" s="535"/>
      <c r="UEF24" s="535"/>
      <c r="UEG24" s="535"/>
      <c r="UEH24" s="535"/>
      <c r="UEI24" s="535"/>
      <c r="UEJ24" s="535"/>
      <c r="UEK24" s="535"/>
      <c r="UEL24" s="535"/>
      <c r="UEM24" s="535"/>
      <c r="UEN24" s="535"/>
      <c r="UEO24" s="535"/>
      <c r="UEP24" s="535"/>
      <c r="UEQ24" s="535"/>
      <c r="UER24" s="535"/>
      <c r="UES24" s="535"/>
      <c r="UET24" s="535"/>
      <c r="UEU24" s="535"/>
      <c r="UEV24" s="535"/>
      <c r="UEW24" s="535"/>
      <c r="UEX24" s="535"/>
      <c r="UEY24" s="535"/>
      <c r="UEZ24" s="535"/>
      <c r="UFA24" s="535"/>
      <c r="UFB24" s="535"/>
      <c r="UFC24" s="535"/>
      <c r="UFD24" s="535"/>
      <c r="UFE24" s="535"/>
      <c r="UFF24" s="535"/>
      <c r="UFG24" s="535"/>
      <c r="UFH24" s="535"/>
      <c r="UFI24" s="535"/>
      <c r="UFJ24" s="535"/>
      <c r="UFK24" s="535"/>
      <c r="UFL24" s="535"/>
      <c r="UFM24" s="535"/>
      <c r="UFN24" s="535"/>
      <c r="UFO24" s="535"/>
      <c r="UFP24" s="535"/>
      <c r="UFQ24" s="535"/>
      <c r="UFR24" s="535"/>
      <c r="UFS24" s="535"/>
      <c r="UFT24" s="535"/>
      <c r="UFU24" s="535"/>
      <c r="UFV24" s="535"/>
      <c r="UFW24" s="535"/>
      <c r="UFX24" s="535"/>
      <c r="UFY24" s="535"/>
      <c r="UFZ24" s="535"/>
      <c r="UGA24" s="535"/>
      <c r="UGB24" s="535"/>
      <c r="UGC24" s="535"/>
      <c r="UGD24" s="535"/>
      <c r="UGE24" s="535"/>
      <c r="UGF24" s="535"/>
      <c r="UGG24" s="535"/>
      <c r="UGH24" s="535"/>
      <c r="UGI24" s="535"/>
      <c r="UGJ24" s="535"/>
      <c r="UGK24" s="535"/>
      <c r="UGL24" s="535"/>
      <c r="UGM24" s="535"/>
      <c r="UGN24" s="535"/>
      <c r="UGO24" s="535"/>
      <c r="UGP24" s="535"/>
      <c r="UGQ24" s="535"/>
      <c r="UGR24" s="535"/>
      <c r="UGS24" s="535"/>
      <c r="UGT24" s="535"/>
      <c r="UGU24" s="535"/>
      <c r="UGV24" s="535"/>
      <c r="UGW24" s="535"/>
      <c r="UGX24" s="535"/>
      <c r="UGY24" s="535"/>
      <c r="UGZ24" s="535"/>
      <c r="UHA24" s="535"/>
      <c r="UHB24" s="535"/>
      <c r="UHC24" s="535"/>
      <c r="UHD24" s="535"/>
      <c r="UHE24" s="535"/>
      <c r="UHF24" s="535"/>
      <c r="UHG24" s="535"/>
      <c r="UHH24" s="535"/>
      <c r="UHI24" s="535"/>
      <c r="UHJ24" s="535"/>
      <c r="UHK24" s="535"/>
      <c r="UHL24" s="535"/>
      <c r="UHM24" s="535"/>
      <c r="UHN24" s="535"/>
      <c r="UHO24" s="535"/>
      <c r="UHP24" s="535"/>
      <c r="UHQ24" s="535"/>
      <c r="UHR24" s="535"/>
      <c r="UHS24" s="535"/>
      <c r="UHT24" s="535"/>
      <c r="UHU24" s="535"/>
      <c r="UHV24" s="535"/>
      <c r="UHW24" s="535"/>
      <c r="UHX24" s="535"/>
      <c r="UHY24" s="535"/>
      <c r="UHZ24" s="535"/>
      <c r="UIA24" s="535"/>
      <c r="UIB24" s="535"/>
      <c r="UIC24" s="535"/>
      <c r="UID24" s="535"/>
      <c r="UIE24" s="535"/>
      <c r="UIF24" s="535"/>
      <c r="UIG24" s="535"/>
      <c r="UIH24" s="535"/>
      <c r="UII24" s="535"/>
      <c r="UIJ24" s="535"/>
      <c r="UIK24" s="535"/>
      <c r="UIL24" s="535"/>
      <c r="UIM24" s="535"/>
      <c r="UIN24" s="535"/>
      <c r="UIO24" s="535"/>
      <c r="UIP24" s="535"/>
      <c r="UIQ24" s="535"/>
      <c r="UIR24" s="535"/>
      <c r="UIS24" s="535"/>
      <c r="UIT24" s="535"/>
      <c r="UIU24" s="535"/>
      <c r="UIV24" s="535"/>
      <c r="UIW24" s="535"/>
      <c r="UIX24" s="535"/>
      <c r="UIY24" s="535"/>
      <c r="UIZ24" s="535"/>
      <c r="UJA24" s="535"/>
      <c r="UJB24" s="535"/>
      <c r="UJC24" s="535"/>
      <c r="UJD24" s="535"/>
      <c r="UJE24" s="535"/>
      <c r="UJF24" s="535"/>
      <c r="UJG24" s="535"/>
      <c r="UJH24" s="535"/>
      <c r="UJI24" s="535"/>
      <c r="UJJ24" s="535"/>
      <c r="UJK24" s="535"/>
      <c r="UJL24" s="535"/>
      <c r="UJM24" s="535"/>
      <c r="UJN24" s="535"/>
      <c r="UJO24" s="535"/>
      <c r="UJP24" s="535"/>
      <c r="UJQ24" s="535"/>
      <c r="UJR24" s="535"/>
      <c r="UJS24" s="535"/>
      <c r="UJT24" s="535"/>
      <c r="UJU24" s="535"/>
      <c r="UJV24" s="535"/>
      <c r="UJW24" s="535"/>
      <c r="UJX24" s="535"/>
      <c r="UJY24" s="535"/>
      <c r="UJZ24" s="535"/>
      <c r="UKA24" s="535"/>
      <c r="UKB24" s="535"/>
      <c r="UKC24" s="535"/>
      <c r="UKD24" s="535"/>
      <c r="UKE24" s="535"/>
      <c r="UKF24" s="535"/>
      <c r="UKG24" s="535"/>
      <c r="UKH24" s="535"/>
      <c r="UKI24" s="535"/>
      <c r="UKJ24" s="535"/>
      <c r="UKK24" s="535"/>
      <c r="UKL24" s="535"/>
      <c r="UKM24" s="535"/>
      <c r="UKN24" s="535"/>
      <c r="UKO24" s="535"/>
      <c r="UKP24" s="535"/>
      <c r="UKQ24" s="535"/>
      <c r="UKR24" s="535"/>
      <c r="UKS24" s="535"/>
      <c r="UKT24" s="535"/>
      <c r="UKU24" s="535"/>
      <c r="UKV24" s="535"/>
      <c r="UKW24" s="535"/>
      <c r="UKX24" s="535"/>
      <c r="UKY24" s="535"/>
      <c r="UKZ24" s="535"/>
      <c r="ULA24" s="535"/>
      <c r="ULB24" s="535"/>
      <c r="ULC24" s="535"/>
      <c r="ULD24" s="535"/>
      <c r="ULE24" s="535"/>
      <c r="ULF24" s="535"/>
      <c r="ULG24" s="535"/>
      <c r="ULH24" s="535"/>
      <c r="ULI24" s="535"/>
      <c r="ULJ24" s="535"/>
      <c r="ULK24" s="535"/>
      <c r="ULL24" s="535"/>
      <c r="ULM24" s="535"/>
      <c r="ULN24" s="535"/>
      <c r="ULO24" s="535"/>
      <c r="ULP24" s="535"/>
      <c r="ULQ24" s="535"/>
      <c r="ULR24" s="535"/>
      <c r="ULS24" s="535"/>
      <c r="ULT24" s="535"/>
      <c r="ULU24" s="535"/>
      <c r="ULV24" s="535"/>
      <c r="ULW24" s="535"/>
      <c r="ULX24" s="535"/>
      <c r="ULY24" s="535"/>
      <c r="ULZ24" s="535"/>
      <c r="UMA24" s="535"/>
      <c r="UMB24" s="535"/>
      <c r="UMC24" s="535"/>
      <c r="UMD24" s="535"/>
      <c r="UME24" s="535"/>
      <c r="UMF24" s="535"/>
      <c r="UMG24" s="535"/>
      <c r="UMH24" s="535"/>
      <c r="UMI24" s="535"/>
      <c r="UMJ24" s="535"/>
      <c r="UMK24" s="535"/>
      <c r="UML24" s="535"/>
      <c r="UMM24" s="535"/>
      <c r="UMN24" s="535"/>
      <c r="UMO24" s="535"/>
      <c r="UMP24" s="535"/>
      <c r="UMQ24" s="535"/>
      <c r="UMR24" s="535"/>
      <c r="UMS24" s="535"/>
      <c r="UMT24" s="535"/>
      <c r="UMU24" s="535"/>
      <c r="UMV24" s="535"/>
      <c r="UMW24" s="535"/>
      <c r="UMX24" s="535"/>
      <c r="UMY24" s="535"/>
      <c r="UMZ24" s="535"/>
      <c r="UNA24" s="535"/>
      <c r="UNB24" s="535"/>
      <c r="UNC24" s="535"/>
      <c r="UND24" s="535"/>
      <c r="UNE24" s="535"/>
      <c r="UNF24" s="535"/>
      <c r="UNG24" s="535"/>
      <c r="UNH24" s="535"/>
      <c r="UNI24" s="535"/>
      <c r="UNJ24" s="535"/>
      <c r="UNK24" s="535"/>
      <c r="UNL24" s="535"/>
      <c r="UNM24" s="535"/>
      <c r="UNN24" s="535"/>
      <c r="UNO24" s="535"/>
      <c r="UNP24" s="535"/>
      <c r="UNQ24" s="535"/>
      <c r="UNR24" s="535"/>
      <c r="UNS24" s="535"/>
      <c r="UNT24" s="535"/>
      <c r="UNU24" s="535"/>
      <c r="UNV24" s="535"/>
      <c r="UNW24" s="535"/>
      <c r="UNX24" s="535"/>
      <c r="UNY24" s="535"/>
      <c r="UNZ24" s="535"/>
      <c r="UOA24" s="535"/>
      <c r="UOB24" s="535"/>
      <c r="UOC24" s="535"/>
      <c r="UOD24" s="535"/>
      <c r="UOE24" s="535"/>
      <c r="UOF24" s="535"/>
      <c r="UOG24" s="535"/>
      <c r="UOH24" s="535"/>
      <c r="UOI24" s="535"/>
      <c r="UOJ24" s="535"/>
      <c r="UOK24" s="535"/>
      <c r="UOL24" s="535"/>
      <c r="UOM24" s="535"/>
      <c r="UON24" s="535"/>
      <c r="UOO24" s="535"/>
      <c r="UOP24" s="535"/>
      <c r="UOQ24" s="535"/>
      <c r="UOR24" s="535"/>
      <c r="UOS24" s="535"/>
      <c r="UOT24" s="535"/>
      <c r="UOU24" s="535"/>
      <c r="UOV24" s="535"/>
      <c r="UOW24" s="535"/>
      <c r="UOX24" s="535"/>
      <c r="UOY24" s="535"/>
      <c r="UOZ24" s="535"/>
      <c r="UPA24" s="535"/>
      <c r="UPB24" s="535"/>
      <c r="UPC24" s="535"/>
      <c r="UPD24" s="535"/>
      <c r="UPE24" s="535"/>
      <c r="UPF24" s="535"/>
      <c r="UPG24" s="535"/>
      <c r="UPH24" s="535"/>
      <c r="UPI24" s="535"/>
      <c r="UPJ24" s="535"/>
      <c r="UPK24" s="535"/>
      <c r="UPL24" s="535"/>
      <c r="UPM24" s="535"/>
      <c r="UPN24" s="535"/>
      <c r="UPO24" s="535"/>
      <c r="UPP24" s="535"/>
      <c r="UPQ24" s="535"/>
      <c r="UPR24" s="535"/>
      <c r="UPS24" s="535"/>
      <c r="UPT24" s="535"/>
      <c r="UPU24" s="535"/>
      <c r="UPV24" s="535"/>
      <c r="UPW24" s="535"/>
      <c r="UPX24" s="535"/>
      <c r="UPY24" s="535"/>
      <c r="UPZ24" s="535"/>
      <c r="UQA24" s="535"/>
      <c r="UQB24" s="535"/>
      <c r="UQC24" s="535"/>
      <c r="UQD24" s="535"/>
      <c r="UQE24" s="535"/>
      <c r="UQF24" s="535"/>
      <c r="UQG24" s="535"/>
      <c r="UQH24" s="535"/>
      <c r="UQI24" s="535"/>
      <c r="UQJ24" s="535"/>
      <c r="UQK24" s="535"/>
      <c r="UQL24" s="535"/>
      <c r="UQM24" s="535"/>
      <c r="UQN24" s="535"/>
      <c r="UQO24" s="535"/>
      <c r="UQP24" s="535"/>
      <c r="UQQ24" s="535"/>
      <c r="UQR24" s="535"/>
      <c r="UQS24" s="535"/>
      <c r="UQT24" s="535"/>
      <c r="UQU24" s="535"/>
      <c r="UQV24" s="535"/>
      <c r="UQW24" s="535"/>
      <c r="UQX24" s="535"/>
      <c r="UQY24" s="535"/>
      <c r="UQZ24" s="535"/>
      <c r="URA24" s="535"/>
      <c r="URB24" s="535"/>
      <c r="URC24" s="535"/>
      <c r="URD24" s="535"/>
      <c r="URE24" s="535"/>
      <c r="URF24" s="535"/>
      <c r="URG24" s="535"/>
      <c r="URH24" s="535"/>
      <c r="URI24" s="535"/>
      <c r="URJ24" s="535"/>
      <c r="URK24" s="535"/>
      <c r="URL24" s="535"/>
      <c r="URM24" s="535"/>
      <c r="URN24" s="535"/>
      <c r="URO24" s="535"/>
      <c r="URP24" s="535"/>
      <c r="URQ24" s="535"/>
      <c r="URR24" s="535"/>
      <c r="URS24" s="535"/>
      <c r="URT24" s="535"/>
      <c r="URU24" s="535"/>
      <c r="URV24" s="535"/>
      <c r="URW24" s="535"/>
      <c r="URX24" s="535"/>
      <c r="URY24" s="535"/>
      <c r="URZ24" s="535"/>
      <c r="USA24" s="535"/>
      <c r="USB24" s="535"/>
      <c r="USC24" s="535"/>
      <c r="USD24" s="535"/>
      <c r="USE24" s="535"/>
      <c r="USF24" s="535"/>
      <c r="USG24" s="535"/>
      <c r="USH24" s="535"/>
      <c r="USI24" s="535"/>
      <c r="USJ24" s="535"/>
      <c r="USK24" s="535"/>
      <c r="USL24" s="535"/>
      <c r="USM24" s="535"/>
      <c r="USN24" s="535"/>
      <c r="USO24" s="535"/>
      <c r="USP24" s="535"/>
      <c r="USQ24" s="535"/>
      <c r="USR24" s="535"/>
      <c r="USS24" s="535"/>
      <c r="UST24" s="535"/>
      <c r="USU24" s="535"/>
      <c r="USV24" s="535"/>
      <c r="USW24" s="535"/>
      <c r="USX24" s="535"/>
      <c r="USY24" s="535"/>
      <c r="USZ24" s="535"/>
      <c r="UTA24" s="535"/>
      <c r="UTB24" s="535"/>
      <c r="UTC24" s="535"/>
      <c r="UTD24" s="535"/>
      <c r="UTE24" s="535"/>
      <c r="UTF24" s="535"/>
      <c r="UTG24" s="535"/>
      <c r="UTH24" s="535"/>
      <c r="UTI24" s="535"/>
      <c r="UTJ24" s="535"/>
      <c r="UTK24" s="535"/>
      <c r="UTL24" s="535"/>
      <c r="UTM24" s="535"/>
      <c r="UTN24" s="535"/>
      <c r="UTO24" s="535"/>
      <c r="UTP24" s="535"/>
      <c r="UTQ24" s="535"/>
      <c r="UTR24" s="535"/>
      <c r="UTS24" s="535"/>
      <c r="UTT24" s="535"/>
      <c r="UTU24" s="535"/>
      <c r="UTV24" s="535"/>
      <c r="UTW24" s="535"/>
      <c r="UTX24" s="535"/>
      <c r="UTY24" s="535"/>
      <c r="UTZ24" s="535"/>
      <c r="UUA24" s="535"/>
      <c r="UUB24" s="535"/>
      <c r="UUC24" s="535"/>
      <c r="UUD24" s="535"/>
      <c r="UUE24" s="535"/>
      <c r="UUF24" s="535"/>
      <c r="UUG24" s="535"/>
      <c r="UUH24" s="535"/>
      <c r="UUI24" s="535"/>
      <c r="UUJ24" s="535"/>
      <c r="UUK24" s="535"/>
      <c r="UUL24" s="535"/>
      <c r="UUM24" s="535"/>
      <c r="UUN24" s="535"/>
      <c r="UUO24" s="535"/>
      <c r="UUP24" s="535"/>
      <c r="UUQ24" s="535"/>
      <c r="UUR24" s="535"/>
      <c r="UUS24" s="535"/>
      <c r="UUT24" s="535"/>
      <c r="UUU24" s="535"/>
      <c r="UUV24" s="535"/>
      <c r="UUW24" s="535"/>
      <c r="UUX24" s="535"/>
      <c r="UUY24" s="535"/>
      <c r="UUZ24" s="535"/>
      <c r="UVA24" s="535"/>
      <c r="UVB24" s="535"/>
      <c r="UVC24" s="535"/>
      <c r="UVD24" s="535"/>
      <c r="UVE24" s="535"/>
      <c r="UVF24" s="535"/>
      <c r="UVG24" s="535"/>
      <c r="UVH24" s="535"/>
      <c r="UVI24" s="535"/>
      <c r="UVJ24" s="535"/>
      <c r="UVK24" s="535"/>
      <c r="UVL24" s="535"/>
      <c r="UVM24" s="535"/>
      <c r="UVN24" s="535"/>
      <c r="UVO24" s="535"/>
      <c r="UVP24" s="535"/>
      <c r="UVQ24" s="535"/>
      <c r="UVR24" s="535"/>
      <c r="UVS24" s="535"/>
      <c r="UVT24" s="535"/>
      <c r="UVU24" s="535"/>
      <c r="UVV24" s="535"/>
      <c r="UVW24" s="535"/>
      <c r="UVX24" s="535"/>
      <c r="UVY24" s="535"/>
      <c r="UVZ24" s="535"/>
      <c r="UWA24" s="535"/>
      <c r="UWB24" s="535"/>
      <c r="UWC24" s="535"/>
      <c r="UWD24" s="535"/>
      <c r="UWE24" s="535"/>
      <c r="UWF24" s="535"/>
      <c r="UWG24" s="535"/>
      <c r="UWH24" s="535"/>
      <c r="UWI24" s="535"/>
      <c r="UWJ24" s="535"/>
      <c r="UWK24" s="535"/>
      <c r="UWL24" s="535"/>
      <c r="UWM24" s="535"/>
      <c r="UWN24" s="535"/>
      <c r="UWO24" s="535"/>
      <c r="UWP24" s="535"/>
      <c r="UWQ24" s="535"/>
      <c r="UWR24" s="535"/>
      <c r="UWS24" s="535"/>
      <c r="UWT24" s="535"/>
      <c r="UWU24" s="535"/>
      <c r="UWV24" s="535"/>
      <c r="UWW24" s="535"/>
      <c r="UWX24" s="535"/>
      <c r="UWY24" s="535"/>
      <c r="UWZ24" s="535"/>
      <c r="UXA24" s="535"/>
      <c r="UXB24" s="535"/>
      <c r="UXC24" s="535"/>
      <c r="UXD24" s="535"/>
      <c r="UXE24" s="535"/>
      <c r="UXF24" s="535"/>
      <c r="UXG24" s="535"/>
      <c r="UXH24" s="535"/>
      <c r="UXI24" s="535"/>
      <c r="UXJ24" s="535"/>
      <c r="UXK24" s="535"/>
      <c r="UXL24" s="535"/>
      <c r="UXM24" s="535"/>
      <c r="UXN24" s="535"/>
      <c r="UXO24" s="535"/>
      <c r="UXP24" s="535"/>
      <c r="UXQ24" s="535"/>
      <c r="UXR24" s="535"/>
      <c r="UXS24" s="535"/>
      <c r="UXT24" s="535"/>
      <c r="UXU24" s="535"/>
      <c r="UXV24" s="535"/>
      <c r="UXW24" s="535"/>
      <c r="UXX24" s="535"/>
      <c r="UXY24" s="535"/>
      <c r="UXZ24" s="535"/>
      <c r="UYA24" s="535"/>
      <c r="UYB24" s="535"/>
      <c r="UYC24" s="535"/>
      <c r="UYD24" s="535"/>
      <c r="UYE24" s="535"/>
      <c r="UYF24" s="535"/>
      <c r="UYG24" s="535"/>
      <c r="UYH24" s="535"/>
      <c r="UYI24" s="535"/>
      <c r="UYJ24" s="535"/>
      <c r="UYK24" s="535"/>
      <c r="UYL24" s="535"/>
      <c r="UYM24" s="535"/>
      <c r="UYN24" s="535"/>
      <c r="UYO24" s="535"/>
      <c r="UYP24" s="535"/>
      <c r="UYQ24" s="535"/>
      <c r="UYR24" s="535"/>
      <c r="UYS24" s="535"/>
      <c r="UYT24" s="535"/>
      <c r="UYU24" s="535"/>
      <c r="UYV24" s="535"/>
      <c r="UYW24" s="535"/>
      <c r="UYX24" s="535"/>
      <c r="UYY24" s="535"/>
      <c r="UYZ24" s="535"/>
      <c r="UZA24" s="535"/>
      <c r="UZB24" s="535"/>
      <c r="UZC24" s="535"/>
      <c r="UZD24" s="535"/>
      <c r="UZE24" s="535"/>
      <c r="UZF24" s="535"/>
      <c r="UZG24" s="535"/>
      <c r="UZH24" s="535"/>
      <c r="UZI24" s="535"/>
      <c r="UZJ24" s="535"/>
      <c r="UZK24" s="535"/>
      <c r="UZL24" s="535"/>
      <c r="UZM24" s="535"/>
      <c r="UZN24" s="535"/>
      <c r="UZO24" s="535"/>
      <c r="UZP24" s="535"/>
      <c r="UZQ24" s="535"/>
      <c r="UZR24" s="535"/>
      <c r="UZS24" s="535"/>
      <c r="UZT24" s="535"/>
      <c r="UZU24" s="535"/>
      <c r="UZV24" s="535"/>
      <c r="UZW24" s="535"/>
      <c r="UZX24" s="535"/>
      <c r="UZY24" s="535"/>
      <c r="UZZ24" s="535"/>
      <c r="VAA24" s="535"/>
      <c r="VAB24" s="535"/>
      <c r="VAC24" s="535"/>
      <c r="VAD24" s="535"/>
      <c r="VAE24" s="535"/>
      <c r="VAF24" s="535"/>
      <c r="VAG24" s="535"/>
      <c r="VAH24" s="535"/>
      <c r="VAI24" s="535"/>
      <c r="VAJ24" s="535"/>
      <c r="VAK24" s="535"/>
      <c r="VAL24" s="535"/>
      <c r="VAM24" s="535"/>
      <c r="VAN24" s="535"/>
      <c r="VAO24" s="535"/>
      <c r="VAP24" s="535"/>
      <c r="VAQ24" s="535"/>
      <c r="VAR24" s="535"/>
      <c r="VAS24" s="535"/>
      <c r="VAT24" s="535"/>
      <c r="VAU24" s="535"/>
      <c r="VAV24" s="535"/>
      <c r="VAW24" s="535"/>
      <c r="VAX24" s="535"/>
      <c r="VAY24" s="535"/>
      <c r="VAZ24" s="535"/>
      <c r="VBA24" s="535"/>
      <c r="VBB24" s="535"/>
      <c r="VBC24" s="535"/>
      <c r="VBD24" s="535"/>
      <c r="VBE24" s="535"/>
      <c r="VBF24" s="535"/>
      <c r="VBG24" s="535"/>
      <c r="VBH24" s="535"/>
      <c r="VBI24" s="535"/>
      <c r="VBJ24" s="535"/>
      <c r="VBK24" s="535"/>
      <c r="VBL24" s="535"/>
      <c r="VBM24" s="535"/>
      <c r="VBN24" s="535"/>
      <c r="VBO24" s="535"/>
      <c r="VBP24" s="535"/>
      <c r="VBQ24" s="535"/>
      <c r="VBR24" s="535"/>
      <c r="VBS24" s="535"/>
      <c r="VBT24" s="535"/>
      <c r="VBU24" s="535"/>
      <c r="VBV24" s="535"/>
      <c r="VBW24" s="535"/>
      <c r="VBX24" s="535"/>
      <c r="VBY24" s="535"/>
      <c r="VBZ24" s="535"/>
      <c r="VCA24" s="535"/>
      <c r="VCB24" s="535"/>
      <c r="VCC24" s="535"/>
      <c r="VCD24" s="535"/>
      <c r="VCE24" s="535"/>
      <c r="VCF24" s="535"/>
      <c r="VCG24" s="535"/>
      <c r="VCH24" s="535"/>
      <c r="VCI24" s="535"/>
      <c r="VCJ24" s="535"/>
      <c r="VCK24" s="535"/>
      <c r="VCL24" s="535"/>
      <c r="VCM24" s="535"/>
      <c r="VCN24" s="535"/>
      <c r="VCO24" s="535"/>
      <c r="VCP24" s="535"/>
      <c r="VCQ24" s="535"/>
      <c r="VCR24" s="535"/>
      <c r="VCS24" s="535"/>
      <c r="VCT24" s="535"/>
      <c r="VCU24" s="535"/>
      <c r="VCV24" s="535"/>
      <c r="VCW24" s="535"/>
      <c r="VCX24" s="535"/>
      <c r="VCY24" s="535"/>
      <c r="VCZ24" s="535"/>
      <c r="VDA24" s="535"/>
      <c r="VDB24" s="535"/>
      <c r="VDC24" s="535"/>
      <c r="VDD24" s="535"/>
      <c r="VDE24" s="535"/>
      <c r="VDF24" s="535"/>
      <c r="VDG24" s="535"/>
      <c r="VDH24" s="535"/>
      <c r="VDI24" s="535"/>
      <c r="VDJ24" s="535"/>
      <c r="VDK24" s="535"/>
      <c r="VDL24" s="535"/>
      <c r="VDM24" s="535"/>
      <c r="VDN24" s="535"/>
      <c r="VDO24" s="535"/>
      <c r="VDP24" s="535"/>
      <c r="VDQ24" s="535"/>
      <c r="VDR24" s="535"/>
      <c r="VDS24" s="535"/>
      <c r="VDT24" s="535"/>
      <c r="VDU24" s="535"/>
      <c r="VDV24" s="535"/>
      <c r="VDW24" s="535"/>
      <c r="VDX24" s="535"/>
      <c r="VDY24" s="535"/>
      <c r="VDZ24" s="535"/>
      <c r="VEA24" s="535"/>
      <c r="VEB24" s="535"/>
      <c r="VEC24" s="535"/>
      <c r="VED24" s="535"/>
      <c r="VEE24" s="535"/>
      <c r="VEF24" s="535"/>
      <c r="VEG24" s="535"/>
      <c r="VEH24" s="535"/>
      <c r="VEI24" s="535"/>
      <c r="VEJ24" s="535"/>
      <c r="VEK24" s="535"/>
      <c r="VEL24" s="535"/>
      <c r="VEM24" s="535"/>
      <c r="VEN24" s="535"/>
      <c r="VEO24" s="535"/>
      <c r="VEP24" s="535"/>
      <c r="VEQ24" s="535"/>
      <c r="VER24" s="535"/>
      <c r="VES24" s="535"/>
      <c r="VET24" s="535"/>
      <c r="VEU24" s="535"/>
      <c r="VEV24" s="535"/>
      <c r="VEW24" s="535"/>
      <c r="VEX24" s="535"/>
      <c r="VEY24" s="535"/>
      <c r="VEZ24" s="535"/>
      <c r="VFA24" s="535"/>
      <c r="VFB24" s="535"/>
      <c r="VFC24" s="535"/>
      <c r="VFD24" s="535"/>
      <c r="VFE24" s="535"/>
      <c r="VFF24" s="535"/>
      <c r="VFG24" s="535"/>
      <c r="VFH24" s="535"/>
      <c r="VFI24" s="535"/>
      <c r="VFJ24" s="535"/>
      <c r="VFK24" s="535"/>
      <c r="VFL24" s="535"/>
      <c r="VFM24" s="535"/>
      <c r="VFN24" s="535"/>
      <c r="VFO24" s="535"/>
      <c r="VFP24" s="535"/>
      <c r="VFQ24" s="535"/>
      <c r="VFR24" s="535"/>
      <c r="VFS24" s="535"/>
      <c r="VFT24" s="535"/>
      <c r="VFU24" s="535"/>
      <c r="VFV24" s="535"/>
      <c r="VFW24" s="535"/>
      <c r="VFX24" s="535"/>
      <c r="VFY24" s="535"/>
      <c r="VFZ24" s="535"/>
      <c r="VGA24" s="535"/>
      <c r="VGB24" s="535"/>
      <c r="VGC24" s="535"/>
      <c r="VGD24" s="535"/>
      <c r="VGE24" s="535"/>
      <c r="VGF24" s="535"/>
      <c r="VGG24" s="535"/>
      <c r="VGH24" s="535"/>
      <c r="VGI24" s="535"/>
      <c r="VGJ24" s="535"/>
      <c r="VGK24" s="535"/>
      <c r="VGL24" s="535"/>
      <c r="VGM24" s="535"/>
      <c r="VGN24" s="535"/>
      <c r="VGO24" s="535"/>
      <c r="VGP24" s="535"/>
      <c r="VGQ24" s="535"/>
      <c r="VGR24" s="535"/>
      <c r="VGS24" s="535"/>
      <c r="VGT24" s="535"/>
      <c r="VGU24" s="535"/>
      <c r="VGV24" s="535"/>
      <c r="VGW24" s="535"/>
      <c r="VGX24" s="535"/>
      <c r="VGY24" s="535"/>
      <c r="VGZ24" s="535"/>
      <c r="VHA24" s="535"/>
      <c r="VHB24" s="535"/>
      <c r="VHC24" s="535"/>
      <c r="VHD24" s="535"/>
      <c r="VHE24" s="535"/>
      <c r="VHF24" s="535"/>
      <c r="VHG24" s="535"/>
      <c r="VHH24" s="535"/>
      <c r="VHI24" s="535"/>
      <c r="VHJ24" s="535"/>
      <c r="VHK24" s="535"/>
      <c r="VHL24" s="535"/>
      <c r="VHM24" s="535"/>
      <c r="VHN24" s="535"/>
      <c r="VHO24" s="535"/>
      <c r="VHP24" s="535"/>
      <c r="VHQ24" s="535"/>
      <c r="VHR24" s="535"/>
      <c r="VHS24" s="535"/>
      <c r="VHT24" s="535"/>
      <c r="VHU24" s="535"/>
      <c r="VHV24" s="535"/>
      <c r="VHW24" s="535"/>
      <c r="VHX24" s="535"/>
      <c r="VHY24" s="535"/>
      <c r="VHZ24" s="535"/>
      <c r="VIA24" s="535"/>
      <c r="VIB24" s="535"/>
      <c r="VIC24" s="535"/>
      <c r="VID24" s="535"/>
      <c r="VIE24" s="535"/>
      <c r="VIF24" s="535"/>
      <c r="VIG24" s="535"/>
      <c r="VIH24" s="535"/>
      <c r="VII24" s="535"/>
      <c r="VIJ24" s="535"/>
      <c r="VIK24" s="535"/>
      <c r="VIL24" s="535"/>
      <c r="VIM24" s="535"/>
      <c r="VIN24" s="535"/>
      <c r="VIO24" s="535"/>
      <c r="VIP24" s="535"/>
      <c r="VIQ24" s="535"/>
      <c r="VIR24" s="535"/>
      <c r="VIS24" s="535"/>
      <c r="VIT24" s="535"/>
      <c r="VIU24" s="535"/>
      <c r="VIV24" s="535"/>
      <c r="VIW24" s="535"/>
      <c r="VIX24" s="535"/>
      <c r="VIY24" s="535"/>
      <c r="VIZ24" s="535"/>
      <c r="VJA24" s="535"/>
      <c r="VJB24" s="535"/>
      <c r="VJC24" s="535"/>
      <c r="VJD24" s="535"/>
      <c r="VJE24" s="535"/>
      <c r="VJF24" s="535"/>
      <c r="VJG24" s="535"/>
      <c r="VJH24" s="535"/>
      <c r="VJI24" s="535"/>
      <c r="VJJ24" s="535"/>
      <c r="VJK24" s="535"/>
      <c r="VJL24" s="535"/>
      <c r="VJM24" s="535"/>
      <c r="VJN24" s="535"/>
      <c r="VJO24" s="535"/>
      <c r="VJP24" s="535"/>
      <c r="VJQ24" s="535"/>
      <c r="VJR24" s="535"/>
      <c r="VJS24" s="535"/>
      <c r="VJT24" s="535"/>
      <c r="VJU24" s="535"/>
      <c r="VJV24" s="535"/>
      <c r="VJW24" s="535"/>
      <c r="VJX24" s="535"/>
      <c r="VJY24" s="535"/>
      <c r="VJZ24" s="535"/>
      <c r="VKA24" s="535"/>
      <c r="VKB24" s="535"/>
      <c r="VKC24" s="535"/>
      <c r="VKD24" s="535"/>
      <c r="VKE24" s="535"/>
      <c r="VKF24" s="535"/>
      <c r="VKG24" s="535"/>
      <c r="VKH24" s="535"/>
      <c r="VKI24" s="535"/>
      <c r="VKJ24" s="535"/>
      <c r="VKK24" s="535"/>
      <c r="VKL24" s="535"/>
      <c r="VKM24" s="535"/>
      <c r="VKN24" s="535"/>
      <c r="VKO24" s="535"/>
      <c r="VKP24" s="535"/>
      <c r="VKQ24" s="535"/>
      <c r="VKR24" s="535"/>
      <c r="VKS24" s="535"/>
      <c r="VKT24" s="535"/>
      <c r="VKU24" s="535"/>
      <c r="VKV24" s="535"/>
      <c r="VKW24" s="535"/>
      <c r="VKX24" s="535"/>
      <c r="VKY24" s="535"/>
      <c r="VKZ24" s="535"/>
      <c r="VLA24" s="535"/>
      <c r="VLB24" s="535"/>
      <c r="VLC24" s="535"/>
      <c r="VLD24" s="535"/>
      <c r="VLE24" s="535"/>
      <c r="VLF24" s="535"/>
      <c r="VLG24" s="535"/>
      <c r="VLH24" s="535"/>
      <c r="VLI24" s="535"/>
      <c r="VLJ24" s="535"/>
      <c r="VLK24" s="535"/>
      <c r="VLL24" s="535"/>
      <c r="VLM24" s="535"/>
      <c r="VLN24" s="535"/>
      <c r="VLO24" s="535"/>
      <c r="VLP24" s="535"/>
      <c r="VLQ24" s="535"/>
      <c r="VLR24" s="535"/>
      <c r="VLS24" s="535"/>
      <c r="VLT24" s="535"/>
      <c r="VLU24" s="535"/>
      <c r="VLV24" s="535"/>
      <c r="VLW24" s="535"/>
      <c r="VLX24" s="535"/>
      <c r="VLY24" s="535"/>
      <c r="VLZ24" s="535"/>
      <c r="VMA24" s="535"/>
      <c r="VMB24" s="535"/>
      <c r="VMC24" s="535"/>
      <c r="VMD24" s="535"/>
      <c r="VME24" s="535"/>
      <c r="VMF24" s="535"/>
      <c r="VMG24" s="535"/>
      <c r="VMH24" s="535"/>
      <c r="VMI24" s="535"/>
      <c r="VMJ24" s="535"/>
      <c r="VMK24" s="535"/>
      <c r="VML24" s="535"/>
      <c r="VMM24" s="535"/>
      <c r="VMN24" s="535"/>
      <c r="VMO24" s="535"/>
      <c r="VMP24" s="535"/>
      <c r="VMQ24" s="535"/>
      <c r="VMR24" s="535"/>
      <c r="VMS24" s="535"/>
      <c r="VMT24" s="535"/>
      <c r="VMU24" s="535"/>
      <c r="VMV24" s="535"/>
      <c r="VMW24" s="535"/>
      <c r="VMX24" s="535"/>
      <c r="VMY24" s="535"/>
      <c r="VMZ24" s="535"/>
      <c r="VNA24" s="535"/>
      <c r="VNB24" s="535"/>
      <c r="VNC24" s="535"/>
      <c r="VND24" s="535"/>
      <c r="VNE24" s="535"/>
      <c r="VNF24" s="535"/>
      <c r="VNG24" s="535"/>
      <c r="VNH24" s="535"/>
      <c r="VNI24" s="535"/>
      <c r="VNJ24" s="535"/>
      <c r="VNK24" s="535"/>
      <c r="VNL24" s="535"/>
      <c r="VNM24" s="535"/>
      <c r="VNN24" s="535"/>
      <c r="VNO24" s="535"/>
      <c r="VNP24" s="535"/>
      <c r="VNQ24" s="535"/>
      <c r="VNR24" s="535"/>
      <c r="VNS24" s="535"/>
      <c r="VNT24" s="535"/>
      <c r="VNU24" s="535"/>
      <c r="VNV24" s="535"/>
      <c r="VNW24" s="535"/>
      <c r="VNX24" s="535"/>
      <c r="VNY24" s="535"/>
      <c r="VNZ24" s="535"/>
      <c r="VOA24" s="535"/>
      <c r="VOB24" s="535"/>
      <c r="VOC24" s="535"/>
      <c r="VOD24" s="535"/>
      <c r="VOE24" s="535"/>
      <c r="VOF24" s="535"/>
      <c r="VOG24" s="535"/>
      <c r="VOH24" s="535"/>
      <c r="VOI24" s="535"/>
      <c r="VOJ24" s="535"/>
      <c r="VOK24" s="535"/>
      <c r="VOL24" s="535"/>
      <c r="VOM24" s="535"/>
      <c r="VON24" s="535"/>
      <c r="VOO24" s="535"/>
      <c r="VOP24" s="535"/>
      <c r="VOQ24" s="535"/>
      <c r="VOR24" s="535"/>
      <c r="VOS24" s="535"/>
      <c r="VOT24" s="535"/>
      <c r="VOU24" s="535"/>
      <c r="VOV24" s="535"/>
      <c r="VOW24" s="535"/>
      <c r="VOX24" s="535"/>
      <c r="VOY24" s="535"/>
      <c r="VOZ24" s="535"/>
      <c r="VPA24" s="535"/>
      <c r="VPB24" s="535"/>
      <c r="VPC24" s="535"/>
      <c r="VPD24" s="535"/>
      <c r="VPE24" s="535"/>
      <c r="VPF24" s="535"/>
      <c r="VPG24" s="535"/>
      <c r="VPH24" s="535"/>
      <c r="VPI24" s="535"/>
      <c r="VPJ24" s="535"/>
      <c r="VPK24" s="535"/>
      <c r="VPL24" s="535"/>
      <c r="VPM24" s="535"/>
      <c r="VPN24" s="535"/>
      <c r="VPO24" s="535"/>
      <c r="VPP24" s="535"/>
      <c r="VPQ24" s="535"/>
      <c r="VPR24" s="535"/>
      <c r="VPS24" s="535"/>
      <c r="VPT24" s="535"/>
      <c r="VPU24" s="535"/>
      <c r="VPV24" s="535"/>
      <c r="VPW24" s="535"/>
      <c r="VPX24" s="535"/>
      <c r="VPY24" s="535"/>
      <c r="VPZ24" s="535"/>
      <c r="VQA24" s="535"/>
      <c r="VQB24" s="535"/>
      <c r="VQC24" s="535"/>
      <c r="VQD24" s="535"/>
      <c r="VQE24" s="535"/>
      <c r="VQF24" s="535"/>
      <c r="VQG24" s="535"/>
      <c r="VQH24" s="535"/>
      <c r="VQI24" s="535"/>
      <c r="VQJ24" s="535"/>
      <c r="VQK24" s="535"/>
      <c r="VQL24" s="535"/>
      <c r="VQM24" s="535"/>
      <c r="VQN24" s="535"/>
      <c r="VQO24" s="535"/>
      <c r="VQP24" s="535"/>
      <c r="VQQ24" s="535"/>
      <c r="VQR24" s="535"/>
      <c r="VQS24" s="535"/>
      <c r="VQT24" s="535"/>
      <c r="VQU24" s="535"/>
      <c r="VQV24" s="535"/>
      <c r="VQW24" s="535"/>
      <c r="VQX24" s="535"/>
      <c r="VQY24" s="535"/>
      <c r="VQZ24" s="535"/>
      <c r="VRA24" s="535"/>
      <c r="VRB24" s="535"/>
      <c r="VRC24" s="535"/>
      <c r="VRD24" s="535"/>
      <c r="VRE24" s="535"/>
      <c r="VRF24" s="535"/>
      <c r="VRG24" s="535"/>
      <c r="VRH24" s="535"/>
      <c r="VRI24" s="535"/>
      <c r="VRJ24" s="535"/>
      <c r="VRK24" s="535"/>
      <c r="VRL24" s="535"/>
      <c r="VRM24" s="535"/>
      <c r="VRN24" s="535"/>
      <c r="VRO24" s="535"/>
      <c r="VRP24" s="535"/>
      <c r="VRQ24" s="535"/>
      <c r="VRR24" s="535"/>
      <c r="VRS24" s="535"/>
      <c r="VRT24" s="535"/>
      <c r="VRU24" s="535"/>
      <c r="VRV24" s="535"/>
      <c r="VRW24" s="535"/>
      <c r="VRX24" s="535"/>
      <c r="VRY24" s="535"/>
      <c r="VRZ24" s="535"/>
      <c r="VSA24" s="535"/>
      <c r="VSB24" s="535"/>
      <c r="VSC24" s="535"/>
      <c r="VSD24" s="535"/>
      <c r="VSE24" s="535"/>
      <c r="VSF24" s="535"/>
      <c r="VSG24" s="535"/>
      <c r="VSH24" s="535"/>
      <c r="VSI24" s="535"/>
      <c r="VSJ24" s="535"/>
      <c r="VSK24" s="535"/>
      <c r="VSL24" s="535"/>
      <c r="VSM24" s="535"/>
      <c r="VSN24" s="535"/>
      <c r="VSO24" s="535"/>
      <c r="VSP24" s="535"/>
      <c r="VSQ24" s="535"/>
      <c r="VSR24" s="535"/>
      <c r="VSS24" s="535"/>
      <c r="VST24" s="535"/>
      <c r="VSU24" s="535"/>
      <c r="VSV24" s="535"/>
      <c r="VSW24" s="535"/>
      <c r="VSX24" s="535"/>
      <c r="VSY24" s="535"/>
      <c r="VSZ24" s="535"/>
      <c r="VTA24" s="535"/>
      <c r="VTB24" s="535"/>
      <c r="VTC24" s="535"/>
      <c r="VTD24" s="535"/>
      <c r="VTE24" s="535"/>
      <c r="VTF24" s="535"/>
      <c r="VTG24" s="535"/>
      <c r="VTH24" s="535"/>
      <c r="VTI24" s="535"/>
      <c r="VTJ24" s="535"/>
      <c r="VTK24" s="535"/>
      <c r="VTL24" s="535"/>
      <c r="VTM24" s="535"/>
      <c r="VTN24" s="535"/>
      <c r="VTO24" s="535"/>
      <c r="VTP24" s="535"/>
      <c r="VTQ24" s="535"/>
      <c r="VTR24" s="535"/>
      <c r="VTS24" s="535"/>
      <c r="VTT24" s="535"/>
      <c r="VTU24" s="535"/>
      <c r="VTV24" s="535"/>
      <c r="VTW24" s="535"/>
      <c r="VTX24" s="535"/>
      <c r="VTY24" s="535"/>
      <c r="VTZ24" s="535"/>
      <c r="VUA24" s="535"/>
      <c r="VUB24" s="535"/>
      <c r="VUC24" s="535"/>
      <c r="VUD24" s="535"/>
      <c r="VUE24" s="535"/>
      <c r="VUF24" s="535"/>
      <c r="VUG24" s="535"/>
      <c r="VUH24" s="535"/>
      <c r="VUI24" s="535"/>
      <c r="VUJ24" s="535"/>
      <c r="VUK24" s="535"/>
      <c r="VUL24" s="535"/>
      <c r="VUM24" s="535"/>
      <c r="VUN24" s="535"/>
      <c r="VUO24" s="535"/>
      <c r="VUP24" s="535"/>
      <c r="VUQ24" s="535"/>
      <c r="VUR24" s="535"/>
      <c r="VUS24" s="535"/>
      <c r="VUT24" s="535"/>
      <c r="VUU24" s="535"/>
      <c r="VUV24" s="535"/>
      <c r="VUW24" s="535"/>
      <c r="VUX24" s="535"/>
      <c r="VUY24" s="535"/>
      <c r="VUZ24" s="535"/>
      <c r="VVA24" s="535"/>
      <c r="VVB24" s="535"/>
      <c r="VVC24" s="535"/>
      <c r="VVD24" s="535"/>
      <c r="VVE24" s="535"/>
      <c r="VVF24" s="535"/>
      <c r="VVG24" s="535"/>
      <c r="VVH24" s="535"/>
      <c r="VVI24" s="535"/>
      <c r="VVJ24" s="535"/>
      <c r="VVK24" s="535"/>
      <c r="VVL24" s="535"/>
      <c r="VVM24" s="535"/>
      <c r="VVN24" s="535"/>
      <c r="VVO24" s="535"/>
      <c r="VVP24" s="535"/>
      <c r="VVQ24" s="535"/>
      <c r="VVR24" s="535"/>
      <c r="VVS24" s="535"/>
      <c r="VVT24" s="535"/>
      <c r="VVU24" s="535"/>
      <c r="VVV24" s="535"/>
      <c r="VVW24" s="535"/>
      <c r="VVX24" s="535"/>
      <c r="VVY24" s="535"/>
      <c r="VVZ24" s="535"/>
      <c r="VWA24" s="535"/>
      <c r="VWB24" s="535"/>
      <c r="VWC24" s="535"/>
      <c r="VWD24" s="535"/>
      <c r="VWE24" s="535"/>
      <c r="VWF24" s="535"/>
      <c r="VWG24" s="535"/>
      <c r="VWH24" s="535"/>
      <c r="VWI24" s="535"/>
      <c r="VWJ24" s="535"/>
      <c r="VWK24" s="535"/>
      <c r="VWL24" s="535"/>
      <c r="VWM24" s="535"/>
      <c r="VWN24" s="535"/>
      <c r="VWO24" s="535"/>
      <c r="VWP24" s="535"/>
      <c r="VWQ24" s="535"/>
      <c r="VWR24" s="535"/>
      <c r="VWS24" s="535"/>
      <c r="VWT24" s="535"/>
      <c r="VWU24" s="535"/>
      <c r="VWV24" s="535"/>
      <c r="VWW24" s="535"/>
      <c r="VWX24" s="535"/>
      <c r="VWY24" s="535"/>
      <c r="VWZ24" s="535"/>
      <c r="VXA24" s="535"/>
      <c r="VXB24" s="535"/>
      <c r="VXC24" s="535"/>
      <c r="VXD24" s="535"/>
      <c r="VXE24" s="535"/>
      <c r="VXF24" s="535"/>
      <c r="VXG24" s="535"/>
      <c r="VXH24" s="535"/>
      <c r="VXI24" s="535"/>
      <c r="VXJ24" s="535"/>
      <c r="VXK24" s="535"/>
      <c r="VXL24" s="535"/>
      <c r="VXM24" s="535"/>
      <c r="VXN24" s="535"/>
      <c r="VXO24" s="535"/>
      <c r="VXP24" s="535"/>
      <c r="VXQ24" s="535"/>
      <c r="VXR24" s="535"/>
      <c r="VXS24" s="535"/>
      <c r="VXT24" s="535"/>
      <c r="VXU24" s="535"/>
      <c r="VXV24" s="535"/>
      <c r="VXW24" s="535"/>
      <c r="VXX24" s="535"/>
      <c r="VXY24" s="535"/>
      <c r="VXZ24" s="535"/>
      <c r="VYA24" s="535"/>
      <c r="VYB24" s="535"/>
      <c r="VYC24" s="535"/>
      <c r="VYD24" s="535"/>
      <c r="VYE24" s="535"/>
      <c r="VYF24" s="535"/>
      <c r="VYG24" s="535"/>
      <c r="VYH24" s="535"/>
      <c r="VYI24" s="535"/>
      <c r="VYJ24" s="535"/>
      <c r="VYK24" s="535"/>
      <c r="VYL24" s="535"/>
      <c r="VYM24" s="535"/>
      <c r="VYN24" s="535"/>
      <c r="VYO24" s="535"/>
      <c r="VYP24" s="535"/>
      <c r="VYQ24" s="535"/>
      <c r="VYR24" s="535"/>
      <c r="VYS24" s="535"/>
      <c r="VYT24" s="535"/>
      <c r="VYU24" s="535"/>
      <c r="VYV24" s="535"/>
      <c r="VYW24" s="535"/>
      <c r="VYX24" s="535"/>
      <c r="VYY24" s="535"/>
      <c r="VYZ24" s="535"/>
      <c r="VZA24" s="535"/>
      <c r="VZB24" s="535"/>
      <c r="VZC24" s="535"/>
      <c r="VZD24" s="535"/>
      <c r="VZE24" s="535"/>
      <c r="VZF24" s="535"/>
      <c r="VZG24" s="535"/>
      <c r="VZH24" s="535"/>
      <c r="VZI24" s="535"/>
      <c r="VZJ24" s="535"/>
      <c r="VZK24" s="535"/>
      <c r="VZL24" s="535"/>
      <c r="VZM24" s="535"/>
      <c r="VZN24" s="535"/>
      <c r="VZO24" s="535"/>
      <c r="VZP24" s="535"/>
      <c r="VZQ24" s="535"/>
      <c r="VZR24" s="535"/>
      <c r="VZS24" s="535"/>
      <c r="VZT24" s="535"/>
      <c r="VZU24" s="535"/>
      <c r="VZV24" s="535"/>
      <c r="VZW24" s="535"/>
      <c r="VZX24" s="535"/>
      <c r="VZY24" s="535"/>
      <c r="VZZ24" s="535"/>
      <c r="WAA24" s="535"/>
      <c r="WAB24" s="535"/>
      <c r="WAC24" s="535"/>
      <c r="WAD24" s="535"/>
      <c r="WAE24" s="535"/>
      <c r="WAF24" s="535"/>
      <c r="WAG24" s="535"/>
      <c r="WAH24" s="535"/>
      <c r="WAI24" s="535"/>
      <c r="WAJ24" s="535"/>
      <c r="WAK24" s="535"/>
      <c r="WAL24" s="535"/>
      <c r="WAM24" s="535"/>
      <c r="WAN24" s="535"/>
      <c r="WAO24" s="535"/>
      <c r="WAP24" s="535"/>
      <c r="WAQ24" s="535"/>
      <c r="WAR24" s="535"/>
      <c r="WAS24" s="535"/>
      <c r="WAT24" s="535"/>
      <c r="WAU24" s="535"/>
      <c r="WAV24" s="535"/>
      <c r="WAW24" s="535"/>
      <c r="WAX24" s="535"/>
      <c r="WAY24" s="535"/>
      <c r="WAZ24" s="535"/>
      <c r="WBA24" s="535"/>
      <c r="WBB24" s="535"/>
      <c r="WBC24" s="535"/>
      <c r="WBD24" s="535"/>
      <c r="WBE24" s="535"/>
      <c r="WBF24" s="535"/>
      <c r="WBG24" s="535"/>
      <c r="WBH24" s="535"/>
      <c r="WBI24" s="535"/>
      <c r="WBJ24" s="535"/>
      <c r="WBK24" s="535"/>
      <c r="WBL24" s="535"/>
      <c r="WBM24" s="535"/>
      <c r="WBN24" s="535"/>
      <c r="WBO24" s="535"/>
      <c r="WBP24" s="535"/>
      <c r="WBQ24" s="535"/>
      <c r="WBR24" s="535"/>
      <c r="WBS24" s="535"/>
      <c r="WBT24" s="535"/>
      <c r="WBU24" s="535"/>
      <c r="WBV24" s="535"/>
      <c r="WBW24" s="535"/>
      <c r="WBX24" s="535"/>
      <c r="WBY24" s="535"/>
      <c r="WBZ24" s="535"/>
      <c r="WCA24" s="535"/>
      <c r="WCB24" s="535"/>
      <c r="WCC24" s="535"/>
      <c r="WCD24" s="535"/>
      <c r="WCE24" s="535"/>
      <c r="WCF24" s="535"/>
      <c r="WCG24" s="535"/>
      <c r="WCH24" s="535"/>
      <c r="WCI24" s="535"/>
      <c r="WCJ24" s="535"/>
      <c r="WCK24" s="535"/>
      <c r="WCL24" s="535"/>
      <c r="WCM24" s="535"/>
      <c r="WCN24" s="535"/>
      <c r="WCO24" s="535"/>
      <c r="WCP24" s="535"/>
      <c r="WCQ24" s="535"/>
      <c r="WCR24" s="535"/>
      <c r="WCS24" s="535"/>
      <c r="WCT24" s="535"/>
      <c r="WCU24" s="535"/>
      <c r="WCV24" s="535"/>
      <c r="WCW24" s="535"/>
      <c r="WCX24" s="535"/>
      <c r="WCY24" s="535"/>
      <c r="WCZ24" s="535"/>
      <c r="WDA24" s="535"/>
      <c r="WDB24" s="535"/>
      <c r="WDC24" s="535"/>
      <c r="WDD24" s="535"/>
      <c r="WDE24" s="535"/>
      <c r="WDF24" s="535"/>
      <c r="WDG24" s="535"/>
      <c r="WDH24" s="535"/>
      <c r="WDI24" s="535"/>
      <c r="WDJ24" s="535"/>
      <c r="WDK24" s="535"/>
      <c r="WDL24" s="535"/>
      <c r="WDM24" s="535"/>
      <c r="WDN24" s="535"/>
      <c r="WDO24" s="535"/>
      <c r="WDP24" s="535"/>
      <c r="WDQ24" s="535"/>
      <c r="WDR24" s="535"/>
      <c r="WDS24" s="535"/>
      <c r="WDT24" s="535"/>
      <c r="WDU24" s="535"/>
      <c r="WDV24" s="535"/>
      <c r="WDW24" s="535"/>
      <c r="WDX24" s="535"/>
      <c r="WDY24" s="535"/>
      <c r="WDZ24" s="535"/>
      <c r="WEA24" s="535"/>
      <c r="WEB24" s="535"/>
      <c r="WEC24" s="535"/>
      <c r="WED24" s="535"/>
      <c r="WEE24" s="535"/>
      <c r="WEF24" s="535"/>
      <c r="WEG24" s="535"/>
      <c r="WEH24" s="535"/>
      <c r="WEI24" s="535"/>
      <c r="WEJ24" s="535"/>
      <c r="WEK24" s="535"/>
      <c r="WEL24" s="535"/>
      <c r="WEM24" s="535"/>
      <c r="WEN24" s="535"/>
      <c r="WEO24" s="535"/>
      <c r="WEP24" s="535"/>
      <c r="WEQ24" s="535"/>
      <c r="WER24" s="535"/>
      <c r="WES24" s="535"/>
      <c r="WET24" s="535"/>
      <c r="WEU24" s="535"/>
      <c r="WEV24" s="535"/>
      <c r="WEW24" s="535"/>
      <c r="WEX24" s="535"/>
      <c r="WEY24" s="535"/>
      <c r="WEZ24" s="535"/>
      <c r="WFA24" s="535"/>
      <c r="WFB24" s="535"/>
      <c r="WFC24" s="535"/>
      <c r="WFD24" s="535"/>
      <c r="WFE24" s="535"/>
      <c r="WFF24" s="535"/>
      <c r="WFG24" s="535"/>
      <c r="WFH24" s="535"/>
      <c r="WFI24" s="535"/>
      <c r="WFJ24" s="535"/>
      <c r="WFK24" s="535"/>
      <c r="WFL24" s="535"/>
      <c r="WFM24" s="535"/>
      <c r="WFN24" s="535"/>
      <c r="WFO24" s="535"/>
      <c r="WFP24" s="535"/>
      <c r="WFQ24" s="535"/>
      <c r="WFR24" s="535"/>
      <c r="WFS24" s="535"/>
      <c r="WFT24" s="535"/>
      <c r="WFU24" s="535"/>
      <c r="WFV24" s="535"/>
      <c r="WFW24" s="535"/>
      <c r="WFX24" s="535"/>
      <c r="WFY24" s="535"/>
      <c r="WFZ24" s="535"/>
      <c r="WGA24" s="535"/>
      <c r="WGB24" s="535"/>
      <c r="WGC24" s="535"/>
      <c r="WGD24" s="535"/>
      <c r="WGE24" s="535"/>
      <c r="WGF24" s="535"/>
      <c r="WGG24" s="535"/>
      <c r="WGH24" s="535"/>
      <c r="WGI24" s="535"/>
      <c r="WGJ24" s="535"/>
      <c r="WGK24" s="535"/>
      <c r="WGL24" s="535"/>
      <c r="WGM24" s="535"/>
      <c r="WGN24" s="535"/>
      <c r="WGO24" s="535"/>
      <c r="WGP24" s="535"/>
      <c r="WGQ24" s="535"/>
      <c r="WGR24" s="535"/>
      <c r="WGS24" s="535"/>
      <c r="WGT24" s="535"/>
      <c r="WGU24" s="535"/>
      <c r="WGV24" s="535"/>
      <c r="WGW24" s="535"/>
      <c r="WGX24" s="535"/>
      <c r="WGY24" s="535"/>
      <c r="WGZ24" s="535"/>
      <c r="WHA24" s="535"/>
      <c r="WHB24" s="535"/>
      <c r="WHC24" s="535"/>
      <c r="WHD24" s="535"/>
      <c r="WHE24" s="535"/>
      <c r="WHF24" s="535"/>
      <c r="WHG24" s="535"/>
      <c r="WHH24" s="535"/>
      <c r="WHI24" s="535"/>
      <c r="WHJ24" s="535"/>
      <c r="WHK24" s="535"/>
      <c r="WHL24" s="535"/>
      <c r="WHM24" s="535"/>
      <c r="WHN24" s="535"/>
      <c r="WHO24" s="535"/>
      <c r="WHP24" s="535"/>
      <c r="WHQ24" s="535"/>
      <c r="WHR24" s="535"/>
      <c r="WHS24" s="535"/>
      <c r="WHT24" s="535"/>
      <c r="WHU24" s="535"/>
      <c r="WHV24" s="535"/>
      <c r="WHW24" s="535"/>
      <c r="WHX24" s="535"/>
      <c r="WHY24" s="535"/>
      <c r="WHZ24" s="535"/>
      <c r="WIA24" s="535"/>
      <c r="WIB24" s="535"/>
      <c r="WIC24" s="535"/>
      <c r="WID24" s="535"/>
      <c r="WIE24" s="535"/>
      <c r="WIF24" s="535"/>
      <c r="WIG24" s="535"/>
      <c r="WIH24" s="535"/>
      <c r="WII24" s="535"/>
      <c r="WIJ24" s="535"/>
      <c r="WIK24" s="535"/>
      <c r="WIL24" s="535"/>
      <c r="WIM24" s="535"/>
      <c r="WIN24" s="535"/>
      <c r="WIO24" s="535"/>
      <c r="WIP24" s="535"/>
      <c r="WIQ24" s="535"/>
      <c r="WIR24" s="535"/>
      <c r="WIS24" s="535"/>
      <c r="WIT24" s="535"/>
      <c r="WIU24" s="535"/>
      <c r="WIV24" s="535"/>
      <c r="WIW24" s="535"/>
      <c r="WIX24" s="535"/>
      <c r="WIY24" s="535"/>
      <c r="WIZ24" s="535"/>
      <c r="WJA24" s="535"/>
      <c r="WJB24" s="535"/>
      <c r="WJC24" s="535"/>
      <c r="WJD24" s="535"/>
      <c r="WJE24" s="535"/>
      <c r="WJF24" s="535"/>
      <c r="WJG24" s="535"/>
      <c r="WJH24" s="535"/>
      <c r="WJI24" s="535"/>
      <c r="WJJ24" s="535"/>
      <c r="WJK24" s="535"/>
      <c r="WJL24" s="535"/>
      <c r="WJM24" s="535"/>
      <c r="WJN24" s="535"/>
      <c r="WJO24" s="535"/>
      <c r="WJP24" s="535"/>
      <c r="WJQ24" s="535"/>
      <c r="WJR24" s="535"/>
      <c r="WJS24" s="535"/>
      <c r="WJT24" s="535"/>
      <c r="WJU24" s="535"/>
      <c r="WJV24" s="535"/>
      <c r="WJW24" s="535"/>
      <c r="WJX24" s="535"/>
      <c r="WJY24" s="535"/>
      <c r="WJZ24" s="535"/>
      <c r="WKA24" s="535"/>
      <c r="WKB24" s="535"/>
      <c r="WKC24" s="535"/>
      <c r="WKD24" s="535"/>
      <c r="WKE24" s="535"/>
      <c r="WKF24" s="535"/>
      <c r="WKG24" s="535"/>
      <c r="WKH24" s="535"/>
      <c r="WKI24" s="535"/>
      <c r="WKJ24" s="535"/>
      <c r="WKK24" s="535"/>
      <c r="WKL24" s="535"/>
      <c r="WKM24" s="535"/>
      <c r="WKN24" s="535"/>
      <c r="WKO24" s="535"/>
      <c r="WKP24" s="535"/>
      <c r="WKQ24" s="535"/>
      <c r="WKR24" s="535"/>
      <c r="WKS24" s="535"/>
      <c r="WKT24" s="535"/>
      <c r="WKU24" s="535"/>
      <c r="WKV24" s="535"/>
      <c r="WKW24" s="535"/>
      <c r="WKX24" s="535"/>
      <c r="WKY24" s="535"/>
      <c r="WKZ24" s="535"/>
      <c r="WLA24" s="535"/>
      <c r="WLB24" s="535"/>
      <c r="WLC24" s="535"/>
      <c r="WLD24" s="535"/>
      <c r="WLE24" s="535"/>
      <c r="WLF24" s="535"/>
      <c r="WLG24" s="535"/>
      <c r="WLH24" s="535"/>
      <c r="WLI24" s="535"/>
      <c r="WLJ24" s="535"/>
      <c r="WLK24" s="535"/>
      <c r="WLL24" s="535"/>
      <c r="WLM24" s="535"/>
      <c r="WLN24" s="535"/>
      <c r="WLO24" s="535"/>
      <c r="WLP24" s="535"/>
      <c r="WLQ24" s="535"/>
      <c r="WLR24" s="535"/>
      <c r="WLS24" s="535"/>
      <c r="WLT24" s="535"/>
      <c r="WLU24" s="535"/>
      <c r="WLV24" s="535"/>
      <c r="WLW24" s="535"/>
      <c r="WLX24" s="535"/>
      <c r="WLY24" s="535"/>
      <c r="WLZ24" s="535"/>
      <c r="WMA24" s="535"/>
      <c r="WMB24" s="535"/>
      <c r="WMC24" s="535"/>
      <c r="WMD24" s="535"/>
      <c r="WME24" s="535"/>
      <c r="WMF24" s="535"/>
      <c r="WMG24" s="535"/>
      <c r="WMH24" s="535"/>
      <c r="WMI24" s="535"/>
      <c r="WMJ24" s="535"/>
      <c r="WMK24" s="535"/>
      <c r="WML24" s="535"/>
      <c r="WMM24" s="535"/>
      <c r="WMN24" s="535"/>
      <c r="WMO24" s="535"/>
      <c r="WMP24" s="535"/>
      <c r="WMQ24" s="535"/>
      <c r="WMR24" s="535"/>
      <c r="WMS24" s="535"/>
      <c r="WMT24" s="535"/>
      <c r="WMU24" s="535"/>
      <c r="WMV24" s="535"/>
      <c r="WMW24" s="535"/>
      <c r="WMX24" s="535"/>
      <c r="WMY24" s="535"/>
      <c r="WMZ24" s="535"/>
      <c r="WNA24" s="535"/>
      <c r="WNB24" s="535"/>
      <c r="WNC24" s="535"/>
      <c r="WND24" s="535"/>
      <c r="WNE24" s="535"/>
      <c r="WNF24" s="535"/>
      <c r="WNG24" s="535"/>
      <c r="WNH24" s="535"/>
      <c r="WNI24" s="535"/>
      <c r="WNJ24" s="535"/>
      <c r="WNK24" s="535"/>
      <c r="WNL24" s="535"/>
      <c r="WNM24" s="535"/>
      <c r="WNN24" s="535"/>
      <c r="WNO24" s="535"/>
      <c r="WNP24" s="535"/>
      <c r="WNQ24" s="535"/>
      <c r="WNR24" s="535"/>
      <c r="WNS24" s="535"/>
      <c r="WNT24" s="535"/>
      <c r="WNU24" s="535"/>
      <c r="WNV24" s="535"/>
      <c r="WNW24" s="535"/>
      <c r="WNX24" s="535"/>
      <c r="WNY24" s="535"/>
      <c r="WNZ24" s="535"/>
      <c r="WOA24" s="535"/>
      <c r="WOB24" s="535"/>
      <c r="WOC24" s="535"/>
      <c r="WOD24" s="535"/>
      <c r="WOE24" s="535"/>
      <c r="WOF24" s="535"/>
      <c r="WOG24" s="535"/>
      <c r="WOH24" s="535"/>
      <c r="WOI24" s="535"/>
      <c r="WOJ24" s="535"/>
      <c r="WOK24" s="535"/>
      <c r="WOL24" s="535"/>
      <c r="WOM24" s="535"/>
      <c r="WON24" s="535"/>
      <c r="WOO24" s="535"/>
      <c r="WOP24" s="535"/>
      <c r="WOQ24" s="535"/>
      <c r="WOR24" s="535"/>
      <c r="WOS24" s="535"/>
      <c r="WOT24" s="535"/>
      <c r="WOU24" s="535"/>
      <c r="WOV24" s="535"/>
      <c r="WOW24" s="535"/>
      <c r="WOX24" s="535"/>
      <c r="WOY24" s="535"/>
      <c r="WOZ24" s="535"/>
      <c r="WPA24" s="535"/>
      <c r="WPB24" s="535"/>
      <c r="WPC24" s="535"/>
      <c r="WPD24" s="535"/>
      <c r="WPE24" s="535"/>
      <c r="WPF24" s="535"/>
      <c r="WPG24" s="535"/>
      <c r="WPH24" s="535"/>
      <c r="WPI24" s="535"/>
      <c r="WPJ24" s="535"/>
      <c r="WPK24" s="535"/>
      <c r="WPL24" s="535"/>
      <c r="WPM24" s="535"/>
      <c r="WPN24" s="535"/>
      <c r="WPO24" s="535"/>
      <c r="WPP24" s="535"/>
      <c r="WPQ24" s="535"/>
      <c r="WPR24" s="535"/>
      <c r="WPS24" s="535"/>
      <c r="WPT24" s="535"/>
      <c r="WPU24" s="535"/>
      <c r="WPV24" s="535"/>
      <c r="WPW24" s="535"/>
      <c r="WPX24" s="535"/>
      <c r="WPY24" s="535"/>
      <c r="WPZ24" s="535"/>
      <c r="WQA24" s="535"/>
      <c r="WQB24" s="535"/>
      <c r="WQC24" s="535"/>
      <c r="WQD24" s="535"/>
      <c r="WQE24" s="535"/>
      <c r="WQF24" s="535"/>
      <c r="WQG24" s="535"/>
      <c r="WQH24" s="535"/>
      <c r="WQI24" s="535"/>
      <c r="WQJ24" s="535"/>
      <c r="WQK24" s="535"/>
      <c r="WQL24" s="535"/>
      <c r="WQM24" s="535"/>
      <c r="WQN24" s="535"/>
      <c r="WQO24" s="535"/>
      <c r="WQP24" s="535"/>
      <c r="WQQ24" s="535"/>
      <c r="WQR24" s="535"/>
      <c r="WQS24" s="535"/>
      <c r="WQT24" s="535"/>
      <c r="WQU24" s="535"/>
      <c r="WQV24" s="535"/>
      <c r="WQW24" s="535"/>
      <c r="WQX24" s="535"/>
      <c r="WQY24" s="535"/>
      <c r="WQZ24" s="535"/>
      <c r="WRA24" s="535"/>
      <c r="WRB24" s="535"/>
      <c r="WRC24" s="535"/>
      <c r="WRD24" s="535"/>
      <c r="WRE24" s="535"/>
      <c r="WRF24" s="535"/>
      <c r="WRG24" s="535"/>
      <c r="WRH24" s="535"/>
      <c r="WRI24" s="535"/>
      <c r="WRJ24" s="535"/>
      <c r="WRK24" s="535"/>
      <c r="WRL24" s="535"/>
      <c r="WRM24" s="535"/>
      <c r="WRN24" s="535"/>
      <c r="WRO24" s="535"/>
      <c r="WRP24" s="535"/>
      <c r="WRQ24" s="535"/>
      <c r="WRR24" s="535"/>
      <c r="WRS24" s="535"/>
      <c r="WRT24" s="535"/>
      <c r="WRU24" s="535"/>
      <c r="WRV24" s="535"/>
      <c r="WRW24" s="535"/>
      <c r="WRX24" s="535"/>
      <c r="WRY24" s="535"/>
      <c r="WRZ24" s="535"/>
      <c r="WSA24" s="535"/>
      <c r="WSB24" s="535"/>
      <c r="WSC24" s="535"/>
      <c r="WSD24" s="535"/>
      <c r="WSE24" s="535"/>
      <c r="WSF24" s="535"/>
      <c r="WSG24" s="535"/>
      <c r="WSH24" s="535"/>
      <c r="WSI24" s="535"/>
      <c r="WSJ24" s="535"/>
      <c r="WSK24" s="535"/>
      <c r="WSL24" s="535"/>
      <c r="WSM24" s="535"/>
      <c r="WSN24" s="535"/>
      <c r="WSO24" s="535"/>
      <c r="WSP24" s="535"/>
      <c r="WSQ24" s="535"/>
      <c r="WSR24" s="535"/>
      <c r="WSS24" s="535"/>
      <c r="WST24" s="535"/>
      <c r="WSU24" s="535"/>
      <c r="WSV24" s="535"/>
      <c r="WSW24" s="535"/>
      <c r="WSX24" s="535"/>
      <c r="WSY24" s="535"/>
      <c r="WSZ24" s="535"/>
      <c r="WTA24" s="535"/>
      <c r="WTB24" s="535"/>
      <c r="WTC24" s="535"/>
      <c r="WTD24" s="535"/>
      <c r="WTE24" s="535"/>
      <c r="WTF24" s="535"/>
      <c r="WTG24" s="535"/>
      <c r="WTH24" s="535"/>
      <c r="WTI24" s="535"/>
      <c r="WTJ24" s="535"/>
      <c r="WTK24" s="535"/>
      <c r="WTL24" s="535"/>
      <c r="WTM24" s="535"/>
      <c r="WTN24" s="535"/>
      <c r="WTO24" s="535"/>
      <c r="WTP24" s="535"/>
      <c r="WTQ24" s="535"/>
      <c r="WTR24" s="535"/>
      <c r="WTS24" s="535"/>
      <c r="WTT24" s="535"/>
      <c r="WTU24" s="535"/>
      <c r="WTV24" s="535"/>
      <c r="WTW24" s="535"/>
      <c r="WTX24" s="535"/>
      <c r="WTY24" s="535"/>
      <c r="WTZ24" s="535"/>
      <c r="WUA24" s="535"/>
      <c r="WUB24" s="535"/>
      <c r="WUC24" s="535"/>
      <c r="WUD24" s="535"/>
      <c r="WUE24" s="535"/>
      <c r="WUF24" s="535"/>
      <c r="WUG24" s="535"/>
      <c r="WUH24" s="535"/>
      <c r="WUI24" s="535"/>
      <c r="WUJ24" s="535"/>
      <c r="WUK24" s="535"/>
      <c r="WUL24" s="535"/>
      <c r="WUM24" s="535"/>
      <c r="WUN24" s="535"/>
      <c r="WUO24" s="535"/>
      <c r="WUP24" s="535"/>
      <c r="WUQ24" s="535"/>
      <c r="WUR24" s="535"/>
      <c r="WUS24" s="535"/>
      <c r="WUT24" s="535"/>
      <c r="WUU24" s="535"/>
      <c r="WUV24" s="535"/>
      <c r="WUW24" s="535"/>
      <c r="WUX24" s="535"/>
      <c r="WUY24" s="535"/>
      <c r="WUZ24" s="535"/>
      <c r="WVA24" s="535"/>
      <c r="WVB24" s="535"/>
      <c r="WVC24" s="535"/>
      <c r="WVD24" s="535"/>
      <c r="WVE24" s="535"/>
      <c r="WVF24" s="535"/>
      <c r="WVG24" s="535"/>
      <c r="WVH24" s="535"/>
      <c r="WVI24" s="535"/>
      <c r="WVJ24" s="535"/>
      <c r="WVK24" s="535"/>
      <c r="WVL24" s="535"/>
      <c r="WVM24" s="535"/>
      <c r="WVN24" s="535"/>
      <c r="WVO24" s="535"/>
      <c r="WVP24" s="535"/>
      <c r="WVQ24" s="535"/>
      <c r="WVR24" s="535"/>
      <c r="WVS24" s="535"/>
      <c r="WVT24" s="535"/>
      <c r="WVU24" s="535"/>
      <c r="WVV24" s="535"/>
      <c r="WVW24" s="535"/>
      <c r="WVX24" s="535"/>
      <c r="WVY24" s="535"/>
      <c r="WVZ24" s="535"/>
      <c r="WWA24" s="535"/>
      <c r="WWB24" s="535"/>
      <c r="WWC24" s="535"/>
      <c r="WWD24" s="535"/>
      <c r="WWE24" s="535"/>
      <c r="WWF24" s="535"/>
    </row>
    <row r="25" spans="1:1031 12825:16152" ht="15.75" x14ac:dyDescent="0.25">
      <c r="A25" s="1509"/>
      <c r="B25" s="535"/>
      <c r="C25" s="535"/>
      <c r="D25" s="535"/>
      <c r="E25" s="1524"/>
      <c r="F25" s="1526"/>
      <c r="G25" s="1526"/>
      <c r="H25" s="1526"/>
      <c r="I25" s="1526"/>
      <c r="J25" s="1526"/>
      <c r="K25" s="1526"/>
      <c r="L25" s="1526"/>
      <c r="M25" s="1522"/>
      <c r="N25" s="1527"/>
      <c r="O25" s="1527"/>
      <c r="P25" s="1527"/>
      <c r="Q25" s="1527"/>
      <c r="R25" s="611"/>
      <c r="S25" s="611"/>
      <c r="T25" s="612"/>
      <c r="U25" s="1523"/>
      <c r="V25" s="1523"/>
      <c r="W25" s="1524"/>
      <c r="X25" s="1509"/>
      <c r="Y25" s="1509"/>
      <c r="IX25" s="535"/>
      <c r="IY25" s="535"/>
      <c r="IZ25" s="535"/>
      <c r="JA25" s="535"/>
      <c r="JB25" s="535"/>
      <c r="JC25" s="535"/>
      <c r="JD25" s="535"/>
      <c r="JE25" s="535"/>
      <c r="JF25" s="535"/>
      <c r="JG25" s="535"/>
      <c r="JH25" s="535"/>
      <c r="JI25" s="535"/>
      <c r="JJ25" s="535"/>
      <c r="JK25" s="535"/>
      <c r="JL25" s="535"/>
      <c r="JM25" s="535"/>
      <c r="JN25" s="535"/>
      <c r="JO25" s="535"/>
      <c r="JP25" s="535"/>
      <c r="JQ25" s="535"/>
      <c r="JR25" s="535"/>
      <c r="JS25" s="535"/>
      <c r="JT25" s="535"/>
      <c r="JU25" s="535"/>
      <c r="JV25" s="535"/>
      <c r="JW25" s="535"/>
      <c r="JX25" s="535"/>
      <c r="JY25" s="535"/>
      <c r="JZ25" s="535"/>
      <c r="KA25" s="535"/>
      <c r="KB25" s="535"/>
      <c r="KC25" s="535"/>
      <c r="KD25" s="535"/>
      <c r="KE25" s="535"/>
      <c r="KF25" s="535"/>
      <c r="KG25" s="535"/>
      <c r="KH25" s="535"/>
      <c r="KI25" s="535"/>
      <c r="KJ25" s="535"/>
      <c r="KK25" s="535"/>
      <c r="KL25" s="535"/>
      <c r="KM25" s="535"/>
      <c r="KN25" s="535"/>
      <c r="KO25" s="535"/>
      <c r="KP25" s="535"/>
      <c r="KQ25" s="535"/>
      <c r="KR25" s="535"/>
      <c r="KS25" s="535"/>
      <c r="KT25" s="535"/>
      <c r="KU25" s="535"/>
      <c r="KV25" s="535"/>
      <c r="KW25" s="535"/>
      <c r="KX25" s="535"/>
      <c r="KY25" s="535"/>
      <c r="KZ25" s="535"/>
      <c r="LA25" s="535"/>
      <c r="LB25" s="535"/>
      <c r="LC25" s="535"/>
      <c r="LD25" s="535"/>
      <c r="LE25" s="535"/>
      <c r="LF25" s="535"/>
      <c r="LG25" s="535"/>
      <c r="LH25" s="535"/>
      <c r="LI25" s="535"/>
      <c r="LJ25" s="535"/>
      <c r="LK25" s="535"/>
      <c r="LL25" s="535"/>
      <c r="LM25" s="535"/>
      <c r="LN25" s="535"/>
      <c r="LO25" s="535"/>
      <c r="LP25" s="535"/>
      <c r="LQ25" s="535"/>
      <c r="LR25" s="535"/>
      <c r="LS25" s="535"/>
      <c r="LT25" s="535"/>
      <c r="LU25" s="535"/>
      <c r="LV25" s="535"/>
      <c r="LW25" s="535"/>
      <c r="LX25" s="535"/>
      <c r="LY25" s="535"/>
      <c r="LZ25" s="535"/>
      <c r="MA25" s="535"/>
      <c r="MB25" s="535"/>
      <c r="MC25" s="535"/>
      <c r="MD25" s="535"/>
      <c r="ME25" s="535"/>
      <c r="MF25" s="535"/>
      <c r="MG25" s="535"/>
      <c r="MH25" s="535"/>
      <c r="MI25" s="535"/>
      <c r="MJ25" s="535"/>
      <c r="MK25" s="535"/>
      <c r="ML25" s="535"/>
      <c r="MM25" s="535"/>
      <c r="MN25" s="535"/>
      <c r="MO25" s="535"/>
      <c r="MP25" s="535"/>
      <c r="MQ25" s="535"/>
      <c r="MR25" s="535"/>
      <c r="MS25" s="535"/>
      <c r="MT25" s="535"/>
      <c r="MU25" s="535"/>
      <c r="MV25" s="535"/>
      <c r="MW25" s="535"/>
      <c r="MX25" s="535"/>
      <c r="MY25" s="535"/>
      <c r="MZ25" s="535"/>
      <c r="NA25" s="535"/>
      <c r="NB25" s="535"/>
      <c r="NC25" s="535"/>
      <c r="ND25" s="535"/>
      <c r="NE25" s="535"/>
      <c r="NF25" s="535"/>
      <c r="NG25" s="535"/>
      <c r="NH25" s="535"/>
      <c r="NI25" s="535"/>
      <c r="NJ25" s="535"/>
      <c r="NK25" s="535"/>
      <c r="NL25" s="535"/>
      <c r="NM25" s="535"/>
      <c r="NN25" s="535"/>
      <c r="NO25" s="535"/>
      <c r="NP25" s="535"/>
      <c r="NQ25" s="535"/>
      <c r="NR25" s="535"/>
      <c r="NS25" s="535"/>
      <c r="NT25" s="535"/>
      <c r="NU25" s="535"/>
      <c r="NV25" s="535"/>
      <c r="NW25" s="535"/>
      <c r="NX25" s="535"/>
      <c r="NY25" s="535"/>
      <c r="NZ25" s="535"/>
      <c r="OA25" s="535"/>
      <c r="OB25" s="535"/>
      <c r="OC25" s="535"/>
      <c r="OD25" s="535"/>
      <c r="OE25" s="535"/>
      <c r="OF25" s="535"/>
      <c r="OG25" s="535"/>
      <c r="OH25" s="535"/>
      <c r="OI25" s="535"/>
      <c r="OJ25" s="535"/>
      <c r="OK25" s="535"/>
      <c r="OL25" s="535"/>
      <c r="OM25" s="535"/>
      <c r="ON25" s="535"/>
      <c r="OO25" s="535"/>
      <c r="OP25" s="535"/>
      <c r="OQ25" s="535"/>
      <c r="OR25" s="535"/>
      <c r="OS25" s="535"/>
      <c r="OT25" s="535"/>
      <c r="OU25" s="535"/>
      <c r="OV25" s="535"/>
      <c r="OW25" s="535"/>
      <c r="OX25" s="535"/>
      <c r="OY25" s="535"/>
      <c r="OZ25" s="535"/>
      <c r="PA25" s="535"/>
      <c r="PB25" s="535"/>
      <c r="PC25" s="535"/>
      <c r="PD25" s="535"/>
      <c r="PE25" s="535"/>
      <c r="PF25" s="535"/>
      <c r="PG25" s="535"/>
      <c r="PH25" s="535"/>
      <c r="PI25" s="535"/>
      <c r="PJ25" s="535"/>
      <c r="PK25" s="535"/>
      <c r="PL25" s="535"/>
      <c r="PM25" s="535"/>
      <c r="PN25" s="535"/>
      <c r="PO25" s="535"/>
      <c r="PP25" s="535"/>
      <c r="PQ25" s="535"/>
      <c r="PR25" s="535"/>
      <c r="PS25" s="535"/>
      <c r="PT25" s="535"/>
      <c r="PU25" s="535"/>
      <c r="PV25" s="535"/>
      <c r="PW25" s="535"/>
      <c r="PX25" s="535"/>
      <c r="PY25" s="535"/>
      <c r="PZ25" s="535"/>
      <c r="QA25" s="535"/>
      <c r="QB25" s="535"/>
      <c r="QC25" s="535"/>
      <c r="QD25" s="535"/>
      <c r="QE25" s="535"/>
      <c r="QF25" s="535"/>
      <c r="QG25" s="535"/>
      <c r="QH25" s="535"/>
      <c r="QI25" s="535"/>
      <c r="QJ25" s="535"/>
      <c r="QK25" s="535"/>
      <c r="QL25" s="535"/>
      <c r="QM25" s="535"/>
      <c r="QN25" s="535"/>
      <c r="QO25" s="535"/>
      <c r="QP25" s="535"/>
      <c r="QQ25" s="535"/>
      <c r="QR25" s="535"/>
      <c r="QS25" s="535"/>
      <c r="QT25" s="535"/>
      <c r="QU25" s="535"/>
      <c r="QV25" s="535"/>
      <c r="QW25" s="535"/>
      <c r="QX25" s="535"/>
      <c r="QY25" s="535"/>
      <c r="QZ25" s="535"/>
      <c r="RA25" s="535"/>
      <c r="RB25" s="535"/>
      <c r="RC25" s="535"/>
      <c r="RD25" s="535"/>
      <c r="RE25" s="535"/>
      <c r="RF25" s="535"/>
      <c r="RG25" s="535"/>
      <c r="RH25" s="535"/>
      <c r="RI25" s="535"/>
      <c r="RJ25" s="535"/>
      <c r="RK25" s="535"/>
      <c r="RL25" s="535"/>
      <c r="RM25" s="535"/>
      <c r="RN25" s="535"/>
      <c r="RO25" s="535"/>
      <c r="RP25" s="535"/>
      <c r="RQ25" s="535"/>
      <c r="RR25" s="535"/>
      <c r="RS25" s="535"/>
      <c r="RT25" s="535"/>
      <c r="RU25" s="535"/>
      <c r="RV25" s="535"/>
      <c r="RW25" s="535"/>
      <c r="RX25" s="535"/>
      <c r="RY25" s="535"/>
      <c r="RZ25" s="535"/>
      <c r="SA25" s="535"/>
      <c r="SB25" s="535"/>
      <c r="SC25" s="535"/>
      <c r="SD25" s="535"/>
      <c r="SE25" s="535"/>
      <c r="SF25" s="535"/>
      <c r="SG25" s="535"/>
      <c r="SH25" s="535"/>
      <c r="SI25" s="535"/>
      <c r="SJ25" s="535"/>
      <c r="SK25" s="535"/>
      <c r="SL25" s="535"/>
      <c r="SM25" s="535"/>
      <c r="SN25" s="535"/>
      <c r="SO25" s="535"/>
      <c r="SP25" s="535"/>
      <c r="SQ25" s="535"/>
      <c r="SR25" s="535"/>
      <c r="SS25" s="535"/>
      <c r="ST25" s="535"/>
      <c r="SU25" s="535"/>
      <c r="SV25" s="535"/>
      <c r="SW25" s="535"/>
      <c r="SX25" s="535"/>
      <c r="SY25" s="535"/>
      <c r="SZ25" s="535"/>
      <c r="TA25" s="535"/>
      <c r="TB25" s="535"/>
      <c r="TC25" s="535"/>
      <c r="TD25" s="535"/>
      <c r="TE25" s="535"/>
      <c r="TF25" s="535"/>
      <c r="TG25" s="535"/>
      <c r="TH25" s="535"/>
      <c r="TI25" s="535"/>
      <c r="TJ25" s="535"/>
      <c r="TK25" s="535"/>
      <c r="TL25" s="535"/>
      <c r="TM25" s="535"/>
      <c r="TN25" s="535"/>
      <c r="TO25" s="535"/>
      <c r="TP25" s="535"/>
      <c r="TQ25" s="535"/>
      <c r="TR25" s="535"/>
      <c r="TS25" s="535"/>
      <c r="TT25" s="535"/>
      <c r="TU25" s="535"/>
      <c r="TV25" s="535"/>
      <c r="TW25" s="535"/>
      <c r="TX25" s="535"/>
      <c r="TY25" s="535"/>
      <c r="TZ25" s="535"/>
      <c r="UA25" s="535"/>
      <c r="UB25" s="535"/>
      <c r="UC25" s="535"/>
      <c r="UD25" s="535"/>
      <c r="UE25" s="535"/>
      <c r="UF25" s="535"/>
      <c r="UG25" s="535"/>
      <c r="UH25" s="535"/>
      <c r="UI25" s="535"/>
      <c r="UJ25" s="535"/>
      <c r="UK25" s="535"/>
      <c r="UL25" s="535"/>
      <c r="UM25" s="535"/>
      <c r="UN25" s="535"/>
      <c r="UO25" s="535"/>
      <c r="UP25" s="535"/>
      <c r="UQ25" s="535"/>
      <c r="UR25" s="535"/>
      <c r="US25" s="535"/>
      <c r="UT25" s="535"/>
      <c r="UU25" s="535"/>
      <c r="UV25" s="535"/>
      <c r="UW25" s="535"/>
      <c r="UX25" s="535"/>
      <c r="UY25" s="535"/>
      <c r="UZ25" s="535"/>
      <c r="VA25" s="535"/>
      <c r="VB25" s="535"/>
      <c r="VC25" s="535"/>
      <c r="VD25" s="535"/>
      <c r="VE25" s="535"/>
      <c r="VF25" s="535"/>
      <c r="VG25" s="535"/>
      <c r="VH25" s="535"/>
      <c r="VI25" s="535"/>
      <c r="VJ25" s="535"/>
      <c r="VK25" s="535"/>
      <c r="VL25" s="535"/>
      <c r="VM25" s="535"/>
      <c r="VN25" s="535"/>
      <c r="VO25" s="535"/>
      <c r="VP25" s="535"/>
      <c r="VQ25" s="535"/>
      <c r="VR25" s="535"/>
      <c r="VS25" s="535"/>
      <c r="VT25" s="535"/>
      <c r="VU25" s="535"/>
      <c r="VV25" s="535"/>
      <c r="VW25" s="535"/>
      <c r="VX25" s="535"/>
      <c r="VY25" s="535"/>
      <c r="VZ25" s="535"/>
      <c r="WA25" s="535"/>
      <c r="WB25" s="535"/>
      <c r="WC25" s="535"/>
      <c r="WD25" s="535"/>
      <c r="WE25" s="535"/>
      <c r="WF25" s="535"/>
      <c r="WG25" s="535"/>
      <c r="WH25" s="535"/>
      <c r="WI25" s="535"/>
      <c r="WJ25" s="535"/>
      <c r="WK25" s="535"/>
      <c r="WL25" s="535"/>
      <c r="WM25" s="535"/>
      <c r="WN25" s="535"/>
      <c r="WO25" s="535"/>
      <c r="WP25" s="535"/>
      <c r="WQ25" s="535"/>
      <c r="WR25" s="535"/>
      <c r="WS25" s="535"/>
      <c r="WT25" s="535"/>
      <c r="WU25" s="535"/>
      <c r="WV25" s="535"/>
      <c r="WW25" s="535"/>
      <c r="WX25" s="535"/>
      <c r="WY25" s="535"/>
      <c r="WZ25" s="535"/>
      <c r="XA25" s="535"/>
      <c r="XB25" s="535"/>
      <c r="XC25" s="535"/>
      <c r="XD25" s="535"/>
      <c r="XE25" s="535"/>
      <c r="XF25" s="535"/>
      <c r="XG25" s="535"/>
      <c r="XH25" s="535"/>
      <c r="XI25" s="535"/>
      <c r="XJ25" s="535"/>
      <c r="XK25" s="535"/>
      <c r="XL25" s="535"/>
      <c r="XM25" s="535"/>
      <c r="XN25" s="535"/>
      <c r="XO25" s="535"/>
      <c r="XP25" s="535"/>
      <c r="XQ25" s="535"/>
      <c r="XR25" s="535"/>
      <c r="XS25" s="535"/>
      <c r="XT25" s="535"/>
      <c r="XU25" s="535"/>
      <c r="XV25" s="535"/>
      <c r="XW25" s="535"/>
      <c r="XX25" s="535"/>
      <c r="XY25" s="535"/>
      <c r="XZ25" s="535"/>
      <c r="YA25" s="535"/>
      <c r="YB25" s="535"/>
      <c r="YC25" s="535"/>
      <c r="YD25" s="535"/>
      <c r="YE25" s="535"/>
      <c r="YF25" s="535"/>
      <c r="YG25" s="535"/>
      <c r="YH25" s="535"/>
      <c r="YI25" s="535"/>
      <c r="YJ25" s="535"/>
      <c r="YK25" s="535"/>
      <c r="YL25" s="535"/>
      <c r="YM25" s="535"/>
      <c r="YN25" s="535"/>
      <c r="YO25" s="535"/>
      <c r="YP25" s="535"/>
      <c r="YQ25" s="535"/>
      <c r="YR25" s="535"/>
      <c r="YS25" s="535"/>
      <c r="YT25" s="535"/>
      <c r="YU25" s="535"/>
      <c r="YV25" s="535"/>
      <c r="YW25" s="535"/>
      <c r="YX25" s="535"/>
      <c r="YY25" s="535"/>
      <c r="YZ25" s="535"/>
      <c r="ZA25" s="535"/>
      <c r="ZB25" s="535"/>
      <c r="ZC25" s="535"/>
      <c r="ZD25" s="535"/>
      <c r="ZE25" s="535"/>
      <c r="ZF25" s="535"/>
      <c r="ZG25" s="535"/>
      <c r="ZH25" s="535"/>
      <c r="ZI25" s="535"/>
      <c r="ZJ25" s="535"/>
      <c r="ZK25" s="535"/>
      <c r="ZL25" s="535"/>
      <c r="ZM25" s="535"/>
      <c r="ZN25" s="535"/>
      <c r="ZO25" s="535"/>
      <c r="ZP25" s="535"/>
      <c r="ZQ25" s="535"/>
      <c r="ZR25" s="535"/>
      <c r="ZS25" s="535"/>
      <c r="ZT25" s="535"/>
      <c r="ZU25" s="535"/>
      <c r="ZV25" s="535"/>
      <c r="ZW25" s="535"/>
      <c r="ZX25" s="535"/>
      <c r="ZY25" s="535"/>
      <c r="ZZ25" s="535"/>
      <c r="AAA25" s="535"/>
      <c r="AAB25" s="535"/>
      <c r="AAC25" s="535"/>
      <c r="AAD25" s="535"/>
      <c r="AAE25" s="535"/>
      <c r="AAF25" s="535"/>
      <c r="AAG25" s="535"/>
      <c r="AAH25" s="535"/>
      <c r="AAI25" s="535"/>
      <c r="AAJ25" s="535"/>
      <c r="AAK25" s="535"/>
      <c r="AAL25" s="535"/>
      <c r="AAM25" s="535"/>
      <c r="AAN25" s="535"/>
      <c r="AAO25" s="535"/>
      <c r="AAP25" s="535"/>
      <c r="AAQ25" s="535"/>
      <c r="AAR25" s="535"/>
      <c r="AAS25" s="535"/>
      <c r="AAT25" s="535"/>
      <c r="AAU25" s="535"/>
      <c r="AAV25" s="535"/>
      <c r="AAW25" s="535"/>
      <c r="AAX25" s="535"/>
      <c r="AAY25" s="535"/>
      <c r="AAZ25" s="535"/>
      <c r="ABA25" s="535"/>
      <c r="ABB25" s="535"/>
      <c r="ABC25" s="535"/>
      <c r="ABD25" s="535"/>
      <c r="ABE25" s="535"/>
      <c r="ABF25" s="535"/>
      <c r="ABG25" s="535"/>
      <c r="ABH25" s="535"/>
      <c r="ABI25" s="535"/>
      <c r="ABJ25" s="535"/>
      <c r="ABK25" s="535"/>
      <c r="ABL25" s="535"/>
      <c r="ABM25" s="535"/>
      <c r="ABN25" s="535"/>
      <c r="ABO25" s="535"/>
      <c r="ABP25" s="535"/>
      <c r="ABQ25" s="535"/>
      <c r="ABR25" s="535"/>
      <c r="ABS25" s="535"/>
      <c r="ABT25" s="535"/>
      <c r="ABU25" s="535"/>
      <c r="ABV25" s="535"/>
      <c r="ABW25" s="535"/>
      <c r="ABX25" s="535"/>
      <c r="ABY25" s="535"/>
      <c r="ABZ25" s="535"/>
      <c r="ACA25" s="535"/>
      <c r="ACB25" s="535"/>
      <c r="ACC25" s="535"/>
      <c r="ACD25" s="535"/>
      <c r="ACE25" s="535"/>
      <c r="ACF25" s="535"/>
      <c r="ACG25" s="535"/>
      <c r="ACH25" s="535"/>
      <c r="ACI25" s="535"/>
      <c r="ACJ25" s="535"/>
      <c r="ACK25" s="535"/>
      <c r="ACL25" s="535"/>
      <c r="ACM25" s="535"/>
      <c r="ACN25" s="535"/>
      <c r="ACO25" s="535"/>
      <c r="ACP25" s="535"/>
      <c r="ACQ25" s="535"/>
      <c r="ACR25" s="535"/>
      <c r="ACS25" s="535"/>
      <c r="ACT25" s="535"/>
      <c r="ACU25" s="535"/>
      <c r="ACV25" s="535"/>
      <c r="ACW25" s="535"/>
      <c r="ACX25" s="535"/>
      <c r="ACY25" s="535"/>
      <c r="ACZ25" s="535"/>
      <c r="ADA25" s="535"/>
      <c r="ADB25" s="535"/>
      <c r="ADC25" s="535"/>
      <c r="RYG25" s="535"/>
      <c r="RYH25" s="535"/>
      <c r="RYI25" s="535"/>
      <c r="RYJ25" s="535"/>
      <c r="RYK25" s="535"/>
      <c r="RYL25" s="535"/>
      <c r="RYM25" s="535"/>
      <c r="RYN25" s="535"/>
      <c r="RYO25" s="535"/>
      <c r="RYP25" s="535"/>
      <c r="RYQ25" s="535"/>
      <c r="RYR25" s="535"/>
      <c r="RYS25" s="535"/>
      <c r="RYT25" s="535"/>
      <c r="RYU25" s="535"/>
      <c r="RYV25" s="535"/>
      <c r="RYW25" s="535"/>
      <c r="RYX25" s="535"/>
      <c r="RYY25" s="535"/>
      <c r="RYZ25" s="535"/>
      <c r="RZA25" s="535"/>
      <c r="RZB25" s="535"/>
      <c r="RZC25" s="535"/>
      <c r="RZD25" s="535"/>
      <c r="RZE25" s="535"/>
      <c r="RZF25" s="535"/>
      <c r="RZG25" s="535"/>
      <c r="RZH25" s="535"/>
      <c r="RZI25" s="535"/>
      <c r="RZJ25" s="535"/>
      <c r="RZK25" s="535"/>
      <c r="RZL25" s="535"/>
      <c r="RZM25" s="535"/>
      <c r="RZN25" s="535"/>
      <c r="RZO25" s="535"/>
      <c r="RZP25" s="535"/>
      <c r="RZQ25" s="535"/>
      <c r="RZR25" s="535"/>
      <c r="RZS25" s="535"/>
      <c r="RZT25" s="535"/>
      <c r="RZU25" s="535"/>
      <c r="RZV25" s="535"/>
      <c r="RZW25" s="535"/>
      <c r="RZX25" s="535"/>
      <c r="RZY25" s="535"/>
      <c r="RZZ25" s="535"/>
      <c r="SAA25" s="535"/>
      <c r="SAB25" s="535"/>
      <c r="SAC25" s="535"/>
      <c r="SAD25" s="535"/>
      <c r="SAE25" s="535"/>
      <c r="SAF25" s="535"/>
      <c r="SAG25" s="535"/>
      <c r="SAH25" s="535"/>
      <c r="SAI25" s="535"/>
      <c r="SAJ25" s="535"/>
      <c r="SAK25" s="535"/>
      <c r="SAL25" s="535"/>
      <c r="SAM25" s="535"/>
      <c r="SAN25" s="535"/>
      <c r="SAO25" s="535"/>
      <c r="SAP25" s="535"/>
      <c r="SAQ25" s="535"/>
      <c r="SAR25" s="535"/>
      <c r="SAS25" s="535"/>
      <c r="SAT25" s="535"/>
      <c r="SAU25" s="535"/>
      <c r="SAV25" s="535"/>
      <c r="SAW25" s="535"/>
      <c r="SAX25" s="535"/>
      <c r="SAY25" s="535"/>
      <c r="SAZ25" s="535"/>
      <c r="SBA25" s="535"/>
      <c r="SBB25" s="535"/>
      <c r="SBC25" s="535"/>
      <c r="SBD25" s="535"/>
      <c r="SBE25" s="535"/>
      <c r="SBF25" s="535"/>
      <c r="SBG25" s="535"/>
      <c r="SBH25" s="535"/>
      <c r="SBI25" s="535"/>
      <c r="SBJ25" s="535"/>
      <c r="SBK25" s="535"/>
      <c r="SBL25" s="535"/>
      <c r="SBM25" s="535"/>
      <c r="SBN25" s="535"/>
      <c r="SBO25" s="535"/>
      <c r="SBP25" s="535"/>
      <c r="SBQ25" s="535"/>
      <c r="SBR25" s="535"/>
      <c r="SBS25" s="535"/>
      <c r="SBT25" s="535"/>
      <c r="SBU25" s="535"/>
      <c r="SBV25" s="535"/>
      <c r="SBW25" s="535"/>
      <c r="SBX25" s="535"/>
      <c r="SBY25" s="535"/>
      <c r="SBZ25" s="535"/>
      <c r="SCA25" s="535"/>
      <c r="SCB25" s="535"/>
      <c r="SCC25" s="535"/>
      <c r="SCD25" s="535"/>
      <c r="SCE25" s="535"/>
      <c r="SCF25" s="535"/>
      <c r="SCG25" s="535"/>
      <c r="SCH25" s="535"/>
      <c r="SCI25" s="535"/>
      <c r="SCJ25" s="535"/>
      <c r="SCK25" s="535"/>
      <c r="SCL25" s="535"/>
      <c r="SCM25" s="535"/>
      <c r="SCN25" s="535"/>
      <c r="SCO25" s="535"/>
      <c r="SCP25" s="535"/>
      <c r="SCQ25" s="535"/>
      <c r="SCR25" s="535"/>
      <c r="SCS25" s="535"/>
      <c r="SCT25" s="535"/>
      <c r="SCU25" s="535"/>
      <c r="SCV25" s="535"/>
      <c r="SCW25" s="535"/>
      <c r="SCX25" s="535"/>
      <c r="SCY25" s="535"/>
      <c r="SCZ25" s="535"/>
      <c r="SDA25" s="535"/>
      <c r="SDB25" s="535"/>
      <c r="SDC25" s="535"/>
      <c r="SDD25" s="535"/>
      <c r="SDE25" s="535"/>
      <c r="SDF25" s="535"/>
      <c r="SDG25" s="535"/>
      <c r="SDH25" s="535"/>
      <c r="SDI25" s="535"/>
      <c r="SDJ25" s="535"/>
      <c r="SDK25" s="535"/>
      <c r="SDL25" s="535"/>
      <c r="SDM25" s="535"/>
      <c r="SDN25" s="535"/>
      <c r="SDO25" s="535"/>
      <c r="SDP25" s="535"/>
      <c r="SDQ25" s="535"/>
      <c r="SDR25" s="535"/>
      <c r="SDS25" s="535"/>
      <c r="SDT25" s="535"/>
      <c r="SDU25" s="535"/>
      <c r="SDV25" s="535"/>
      <c r="SDW25" s="535"/>
      <c r="SDX25" s="535"/>
      <c r="SDY25" s="535"/>
      <c r="SDZ25" s="535"/>
      <c r="SEA25" s="535"/>
      <c r="SEB25" s="535"/>
      <c r="SEC25" s="535"/>
      <c r="SED25" s="535"/>
      <c r="SEE25" s="535"/>
      <c r="SEF25" s="535"/>
      <c r="SEG25" s="535"/>
      <c r="SEH25" s="535"/>
      <c r="SEI25" s="535"/>
      <c r="SEJ25" s="535"/>
      <c r="SEK25" s="535"/>
      <c r="SEL25" s="535"/>
      <c r="SEM25" s="535"/>
      <c r="SEN25" s="535"/>
      <c r="SEO25" s="535"/>
      <c r="SEP25" s="535"/>
      <c r="SEQ25" s="535"/>
      <c r="SER25" s="535"/>
      <c r="SES25" s="535"/>
      <c r="SET25" s="535"/>
      <c r="SEU25" s="535"/>
      <c r="SEV25" s="535"/>
      <c r="SEW25" s="535"/>
      <c r="SEX25" s="535"/>
      <c r="SEY25" s="535"/>
      <c r="SEZ25" s="535"/>
      <c r="SFA25" s="535"/>
      <c r="SFB25" s="535"/>
      <c r="SFC25" s="535"/>
      <c r="SFD25" s="535"/>
      <c r="SFE25" s="535"/>
      <c r="SFF25" s="535"/>
      <c r="SFG25" s="535"/>
      <c r="SFH25" s="535"/>
      <c r="SFI25" s="535"/>
      <c r="SFJ25" s="535"/>
      <c r="SFK25" s="535"/>
      <c r="SFL25" s="535"/>
      <c r="SFM25" s="535"/>
      <c r="SFN25" s="535"/>
      <c r="SFO25" s="535"/>
      <c r="SFP25" s="535"/>
      <c r="SFQ25" s="535"/>
      <c r="SFR25" s="535"/>
      <c r="SFS25" s="535"/>
      <c r="SFT25" s="535"/>
      <c r="SFU25" s="535"/>
      <c r="SFV25" s="535"/>
      <c r="SFW25" s="535"/>
      <c r="SFX25" s="535"/>
      <c r="SFY25" s="535"/>
      <c r="SFZ25" s="535"/>
      <c r="SGA25" s="535"/>
      <c r="SGB25" s="535"/>
      <c r="SGC25" s="535"/>
      <c r="SGD25" s="535"/>
      <c r="SGE25" s="535"/>
      <c r="SGF25" s="535"/>
      <c r="SGG25" s="535"/>
      <c r="SGH25" s="535"/>
      <c r="SGI25" s="535"/>
      <c r="SGJ25" s="535"/>
      <c r="SGK25" s="535"/>
      <c r="SGL25" s="535"/>
      <c r="SGM25" s="535"/>
      <c r="SGN25" s="535"/>
      <c r="SGO25" s="535"/>
      <c r="SGP25" s="535"/>
      <c r="SGQ25" s="535"/>
      <c r="SGR25" s="535"/>
      <c r="SGS25" s="535"/>
      <c r="SGT25" s="535"/>
      <c r="SGU25" s="535"/>
      <c r="SGV25" s="535"/>
      <c r="SGW25" s="535"/>
      <c r="SGX25" s="535"/>
      <c r="SGY25" s="535"/>
      <c r="SGZ25" s="535"/>
      <c r="SHA25" s="535"/>
      <c r="SHB25" s="535"/>
      <c r="SHC25" s="535"/>
      <c r="SHD25" s="535"/>
      <c r="SHE25" s="535"/>
      <c r="SHF25" s="535"/>
      <c r="SHG25" s="535"/>
      <c r="SHH25" s="535"/>
      <c r="SHI25" s="535"/>
      <c r="SHJ25" s="535"/>
      <c r="SHK25" s="535"/>
      <c r="SHL25" s="535"/>
      <c r="SHM25" s="535"/>
      <c r="SHN25" s="535"/>
      <c r="SHO25" s="535"/>
      <c r="SHP25" s="535"/>
      <c r="SHQ25" s="535"/>
      <c r="SHR25" s="535"/>
      <c r="SHS25" s="535"/>
      <c r="SHT25" s="535"/>
      <c r="SHU25" s="535"/>
      <c r="SHV25" s="535"/>
      <c r="SHW25" s="535"/>
      <c r="SHX25" s="535"/>
      <c r="SHY25" s="535"/>
      <c r="SHZ25" s="535"/>
      <c r="SIA25" s="535"/>
      <c r="SIB25" s="535"/>
      <c r="SIC25" s="535"/>
      <c r="SID25" s="535"/>
      <c r="SIE25" s="535"/>
      <c r="SIF25" s="535"/>
      <c r="SIG25" s="535"/>
      <c r="SIH25" s="535"/>
      <c r="SII25" s="535"/>
      <c r="SIJ25" s="535"/>
      <c r="SIK25" s="535"/>
      <c r="SIL25" s="535"/>
      <c r="SIM25" s="535"/>
      <c r="SIN25" s="535"/>
      <c r="SIO25" s="535"/>
      <c r="SIP25" s="535"/>
      <c r="SIQ25" s="535"/>
      <c r="SIR25" s="535"/>
      <c r="SIS25" s="535"/>
      <c r="SIT25" s="535"/>
      <c r="SIU25" s="535"/>
      <c r="SIV25" s="535"/>
      <c r="SIW25" s="535"/>
      <c r="SIX25" s="535"/>
      <c r="SIY25" s="535"/>
      <c r="SIZ25" s="535"/>
      <c r="SJA25" s="535"/>
      <c r="SJB25" s="535"/>
      <c r="SJC25" s="535"/>
      <c r="SJD25" s="535"/>
      <c r="SJE25" s="535"/>
      <c r="SJF25" s="535"/>
      <c r="SJG25" s="535"/>
      <c r="SJH25" s="535"/>
      <c r="SJI25" s="535"/>
      <c r="SJJ25" s="535"/>
      <c r="SJK25" s="535"/>
      <c r="SJL25" s="535"/>
      <c r="SJM25" s="535"/>
      <c r="SJN25" s="535"/>
      <c r="SJO25" s="535"/>
      <c r="SJP25" s="535"/>
      <c r="SJQ25" s="535"/>
      <c r="SJR25" s="535"/>
      <c r="SJS25" s="535"/>
      <c r="SJT25" s="535"/>
      <c r="SJU25" s="535"/>
      <c r="SJV25" s="535"/>
      <c r="SJW25" s="535"/>
      <c r="SJX25" s="535"/>
      <c r="SJY25" s="535"/>
      <c r="SJZ25" s="535"/>
      <c r="SKA25" s="535"/>
      <c r="SKB25" s="535"/>
      <c r="SKC25" s="535"/>
      <c r="SKD25" s="535"/>
      <c r="SKE25" s="535"/>
      <c r="SKF25" s="535"/>
      <c r="SKG25" s="535"/>
      <c r="SKH25" s="535"/>
      <c r="SKI25" s="535"/>
      <c r="SKJ25" s="535"/>
      <c r="SKK25" s="535"/>
      <c r="SKL25" s="535"/>
      <c r="SKM25" s="535"/>
      <c r="SKN25" s="535"/>
      <c r="SKO25" s="535"/>
      <c r="SKP25" s="535"/>
      <c r="SKQ25" s="535"/>
      <c r="SKR25" s="535"/>
      <c r="SKS25" s="535"/>
      <c r="SKT25" s="535"/>
      <c r="SKU25" s="535"/>
      <c r="SKV25" s="535"/>
      <c r="SKW25" s="535"/>
      <c r="SKX25" s="535"/>
      <c r="SKY25" s="535"/>
      <c r="SKZ25" s="535"/>
      <c r="SLA25" s="535"/>
      <c r="SLB25" s="535"/>
      <c r="SLC25" s="535"/>
      <c r="SLD25" s="535"/>
      <c r="SLE25" s="535"/>
      <c r="SLF25" s="535"/>
      <c r="SLG25" s="535"/>
      <c r="SLH25" s="535"/>
      <c r="SLI25" s="535"/>
      <c r="SLJ25" s="535"/>
      <c r="SLK25" s="535"/>
      <c r="SLL25" s="535"/>
      <c r="SLM25" s="535"/>
      <c r="SLN25" s="535"/>
      <c r="SLO25" s="535"/>
      <c r="SLP25" s="535"/>
      <c r="SLQ25" s="535"/>
      <c r="SLR25" s="535"/>
      <c r="SLS25" s="535"/>
      <c r="SLT25" s="535"/>
      <c r="SLU25" s="535"/>
      <c r="SLV25" s="535"/>
      <c r="SLW25" s="535"/>
      <c r="SLX25" s="535"/>
      <c r="SLY25" s="535"/>
      <c r="SLZ25" s="535"/>
      <c r="SMA25" s="535"/>
      <c r="SMB25" s="535"/>
      <c r="SMC25" s="535"/>
      <c r="SMD25" s="535"/>
      <c r="SME25" s="535"/>
      <c r="SMF25" s="535"/>
      <c r="SMG25" s="535"/>
      <c r="SMH25" s="535"/>
      <c r="SMI25" s="535"/>
      <c r="SMJ25" s="535"/>
      <c r="SMK25" s="535"/>
      <c r="SML25" s="535"/>
      <c r="SMM25" s="535"/>
      <c r="SMN25" s="535"/>
      <c r="SMO25" s="535"/>
      <c r="SMP25" s="535"/>
      <c r="SMQ25" s="535"/>
      <c r="SMR25" s="535"/>
      <c r="SMS25" s="535"/>
      <c r="SMT25" s="535"/>
      <c r="SMU25" s="535"/>
      <c r="SMV25" s="535"/>
      <c r="SMW25" s="535"/>
      <c r="SMX25" s="535"/>
      <c r="SMY25" s="535"/>
      <c r="SMZ25" s="535"/>
      <c r="SNA25" s="535"/>
      <c r="SNB25" s="535"/>
      <c r="SNC25" s="535"/>
      <c r="SND25" s="535"/>
      <c r="SNE25" s="535"/>
      <c r="SNF25" s="535"/>
      <c r="SNG25" s="535"/>
      <c r="SNH25" s="535"/>
      <c r="SNI25" s="535"/>
      <c r="SNJ25" s="535"/>
      <c r="SNK25" s="535"/>
      <c r="SNL25" s="535"/>
      <c r="SNM25" s="535"/>
      <c r="SNN25" s="535"/>
      <c r="SNO25" s="535"/>
      <c r="SNP25" s="535"/>
      <c r="SNQ25" s="535"/>
      <c r="SNR25" s="535"/>
      <c r="SNS25" s="535"/>
      <c r="SNT25" s="535"/>
      <c r="SNU25" s="535"/>
      <c r="SNV25" s="535"/>
      <c r="SNW25" s="535"/>
      <c r="SNX25" s="535"/>
      <c r="SNY25" s="535"/>
      <c r="SNZ25" s="535"/>
      <c r="SOA25" s="535"/>
      <c r="SOB25" s="535"/>
      <c r="SOC25" s="535"/>
      <c r="SOD25" s="535"/>
      <c r="SOE25" s="535"/>
      <c r="SOF25" s="535"/>
      <c r="SOG25" s="535"/>
      <c r="SOH25" s="535"/>
      <c r="SOI25" s="535"/>
      <c r="SOJ25" s="535"/>
      <c r="SOK25" s="535"/>
      <c r="SOL25" s="535"/>
      <c r="SOM25" s="535"/>
      <c r="SON25" s="535"/>
      <c r="SOO25" s="535"/>
      <c r="SOP25" s="535"/>
      <c r="SOQ25" s="535"/>
      <c r="SOR25" s="535"/>
      <c r="SOS25" s="535"/>
      <c r="SOT25" s="535"/>
      <c r="SOU25" s="535"/>
      <c r="SOV25" s="535"/>
      <c r="SOW25" s="535"/>
      <c r="SOX25" s="535"/>
      <c r="SOY25" s="535"/>
      <c r="SOZ25" s="535"/>
      <c r="SPA25" s="535"/>
      <c r="SPB25" s="535"/>
      <c r="SPC25" s="535"/>
      <c r="SPD25" s="535"/>
      <c r="SPE25" s="535"/>
      <c r="SPF25" s="535"/>
      <c r="SPG25" s="535"/>
      <c r="SPH25" s="535"/>
      <c r="SPI25" s="535"/>
      <c r="SPJ25" s="535"/>
      <c r="SPK25" s="535"/>
      <c r="SPL25" s="535"/>
      <c r="SPM25" s="535"/>
      <c r="SPN25" s="535"/>
      <c r="SPO25" s="535"/>
      <c r="SPP25" s="535"/>
      <c r="SPQ25" s="535"/>
      <c r="SPR25" s="535"/>
      <c r="SPS25" s="535"/>
      <c r="SPT25" s="535"/>
      <c r="SPU25" s="535"/>
      <c r="SPV25" s="535"/>
      <c r="SPW25" s="535"/>
      <c r="SPX25" s="535"/>
      <c r="SPY25" s="535"/>
      <c r="SPZ25" s="535"/>
      <c r="SQA25" s="535"/>
      <c r="SQB25" s="535"/>
      <c r="SQC25" s="535"/>
      <c r="SQD25" s="535"/>
      <c r="SQE25" s="535"/>
      <c r="SQF25" s="535"/>
      <c r="SQG25" s="535"/>
      <c r="SQH25" s="535"/>
      <c r="SQI25" s="535"/>
      <c r="SQJ25" s="535"/>
      <c r="SQK25" s="535"/>
      <c r="SQL25" s="535"/>
      <c r="SQM25" s="535"/>
      <c r="SQN25" s="535"/>
      <c r="SQO25" s="535"/>
      <c r="SQP25" s="535"/>
      <c r="SQQ25" s="535"/>
      <c r="SQR25" s="535"/>
      <c r="SQS25" s="535"/>
      <c r="SQT25" s="535"/>
      <c r="SQU25" s="535"/>
      <c r="SQV25" s="535"/>
      <c r="SQW25" s="535"/>
      <c r="SQX25" s="535"/>
      <c r="SQY25" s="535"/>
      <c r="SQZ25" s="535"/>
      <c r="SRA25" s="535"/>
      <c r="SRB25" s="535"/>
      <c r="SRC25" s="535"/>
      <c r="SRD25" s="535"/>
      <c r="SRE25" s="535"/>
      <c r="SRF25" s="535"/>
      <c r="SRG25" s="535"/>
      <c r="SRH25" s="535"/>
      <c r="SRI25" s="535"/>
      <c r="SRJ25" s="535"/>
      <c r="SRK25" s="535"/>
      <c r="SRL25" s="535"/>
      <c r="SRM25" s="535"/>
      <c r="SRN25" s="535"/>
      <c r="SRO25" s="535"/>
      <c r="SRP25" s="535"/>
      <c r="SRQ25" s="535"/>
      <c r="SRR25" s="535"/>
      <c r="SRS25" s="535"/>
      <c r="SRT25" s="535"/>
      <c r="SRU25" s="535"/>
      <c r="SRV25" s="535"/>
      <c r="SRW25" s="535"/>
      <c r="SRX25" s="535"/>
      <c r="SRY25" s="535"/>
      <c r="SRZ25" s="535"/>
      <c r="SSA25" s="535"/>
      <c r="SSB25" s="535"/>
      <c r="SSC25" s="535"/>
      <c r="SSD25" s="535"/>
      <c r="SSE25" s="535"/>
      <c r="SSF25" s="535"/>
      <c r="SSG25" s="535"/>
      <c r="SSH25" s="535"/>
      <c r="SSI25" s="535"/>
      <c r="SSJ25" s="535"/>
      <c r="SSK25" s="535"/>
      <c r="SSL25" s="535"/>
      <c r="SSM25" s="535"/>
      <c r="SSN25" s="535"/>
      <c r="SSO25" s="535"/>
      <c r="SSP25" s="535"/>
      <c r="SSQ25" s="535"/>
      <c r="SSR25" s="535"/>
      <c r="SSS25" s="535"/>
      <c r="SST25" s="535"/>
      <c r="SSU25" s="535"/>
      <c r="SSV25" s="535"/>
      <c r="SSW25" s="535"/>
      <c r="SSX25" s="535"/>
      <c r="SSY25" s="535"/>
      <c r="SSZ25" s="535"/>
      <c r="STA25" s="535"/>
      <c r="STB25" s="535"/>
      <c r="STC25" s="535"/>
      <c r="STD25" s="535"/>
      <c r="STE25" s="535"/>
      <c r="STF25" s="535"/>
      <c r="STG25" s="535"/>
      <c r="STH25" s="535"/>
      <c r="STI25" s="535"/>
      <c r="STJ25" s="535"/>
      <c r="STK25" s="535"/>
      <c r="STL25" s="535"/>
      <c r="STM25" s="535"/>
      <c r="STN25" s="535"/>
      <c r="STO25" s="535"/>
      <c r="STP25" s="535"/>
      <c r="STQ25" s="535"/>
      <c r="STR25" s="535"/>
      <c r="STS25" s="535"/>
      <c r="STT25" s="535"/>
      <c r="STU25" s="535"/>
      <c r="STV25" s="535"/>
      <c r="STW25" s="535"/>
      <c r="STX25" s="535"/>
      <c r="STY25" s="535"/>
      <c r="STZ25" s="535"/>
      <c r="SUA25" s="535"/>
      <c r="SUB25" s="535"/>
      <c r="SUC25" s="535"/>
      <c r="SUD25" s="535"/>
      <c r="SUE25" s="535"/>
      <c r="SUF25" s="535"/>
      <c r="SUG25" s="535"/>
      <c r="SUH25" s="535"/>
      <c r="SUI25" s="535"/>
      <c r="SUJ25" s="535"/>
      <c r="SUK25" s="535"/>
      <c r="SUL25" s="535"/>
      <c r="SUM25" s="535"/>
      <c r="SUN25" s="535"/>
      <c r="SUO25" s="535"/>
      <c r="SUP25" s="535"/>
      <c r="SUQ25" s="535"/>
      <c r="SUR25" s="535"/>
      <c r="SUS25" s="535"/>
      <c r="SUT25" s="535"/>
      <c r="SUU25" s="535"/>
      <c r="SUV25" s="535"/>
      <c r="SUW25" s="535"/>
      <c r="SUX25" s="535"/>
      <c r="SUY25" s="535"/>
      <c r="SUZ25" s="535"/>
      <c r="SVA25" s="535"/>
      <c r="SVB25" s="535"/>
      <c r="SVC25" s="535"/>
      <c r="SVD25" s="535"/>
      <c r="SVE25" s="535"/>
      <c r="SVF25" s="535"/>
      <c r="SVG25" s="535"/>
      <c r="SVH25" s="535"/>
      <c r="SVI25" s="535"/>
      <c r="SVJ25" s="535"/>
      <c r="SVK25" s="535"/>
      <c r="SVL25" s="535"/>
      <c r="SVM25" s="535"/>
      <c r="SVN25" s="535"/>
      <c r="SVO25" s="535"/>
      <c r="SVP25" s="535"/>
      <c r="SVQ25" s="535"/>
      <c r="SVR25" s="535"/>
      <c r="SVS25" s="535"/>
      <c r="SVT25" s="535"/>
      <c r="SVU25" s="535"/>
      <c r="SVV25" s="535"/>
      <c r="SVW25" s="535"/>
      <c r="SVX25" s="535"/>
      <c r="SVY25" s="535"/>
      <c r="SVZ25" s="535"/>
      <c r="SWA25" s="535"/>
      <c r="SWB25" s="535"/>
      <c r="SWC25" s="535"/>
      <c r="SWD25" s="535"/>
      <c r="SWE25" s="535"/>
      <c r="SWF25" s="535"/>
      <c r="SWG25" s="535"/>
      <c r="SWH25" s="535"/>
      <c r="SWI25" s="535"/>
      <c r="SWJ25" s="535"/>
      <c r="SWK25" s="535"/>
      <c r="SWL25" s="535"/>
      <c r="SWM25" s="535"/>
      <c r="SWN25" s="535"/>
      <c r="SWO25" s="535"/>
      <c r="SWP25" s="535"/>
      <c r="SWQ25" s="535"/>
      <c r="SWR25" s="535"/>
      <c r="SWS25" s="535"/>
      <c r="SWT25" s="535"/>
      <c r="SWU25" s="535"/>
      <c r="SWV25" s="535"/>
      <c r="SWW25" s="535"/>
      <c r="SWX25" s="535"/>
      <c r="SWY25" s="535"/>
      <c r="SWZ25" s="535"/>
      <c r="SXA25" s="535"/>
      <c r="SXB25" s="535"/>
      <c r="SXC25" s="535"/>
      <c r="SXD25" s="535"/>
      <c r="SXE25" s="535"/>
      <c r="SXF25" s="535"/>
      <c r="SXG25" s="535"/>
      <c r="SXH25" s="535"/>
      <c r="SXI25" s="535"/>
      <c r="SXJ25" s="535"/>
      <c r="SXK25" s="535"/>
      <c r="SXL25" s="535"/>
      <c r="SXM25" s="535"/>
      <c r="SXN25" s="535"/>
      <c r="SXO25" s="535"/>
      <c r="SXP25" s="535"/>
      <c r="SXQ25" s="535"/>
      <c r="SXR25" s="535"/>
      <c r="SXS25" s="535"/>
      <c r="SXT25" s="535"/>
      <c r="SXU25" s="535"/>
      <c r="SXV25" s="535"/>
      <c r="SXW25" s="535"/>
      <c r="SXX25" s="535"/>
      <c r="SXY25" s="535"/>
      <c r="SXZ25" s="535"/>
      <c r="SYA25" s="535"/>
      <c r="SYB25" s="535"/>
      <c r="SYC25" s="535"/>
      <c r="SYD25" s="535"/>
      <c r="SYE25" s="535"/>
      <c r="SYF25" s="535"/>
      <c r="SYG25" s="535"/>
      <c r="SYH25" s="535"/>
      <c r="SYI25" s="535"/>
      <c r="SYJ25" s="535"/>
      <c r="SYK25" s="535"/>
      <c r="SYL25" s="535"/>
      <c r="SYM25" s="535"/>
      <c r="SYN25" s="535"/>
      <c r="SYO25" s="535"/>
      <c r="SYP25" s="535"/>
      <c r="SYQ25" s="535"/>
      <c r="SYR25" s="535"/>
      <c r="SYS25" s="535"/>
      <c r="SYT25" s="535"/>
      <c r="SYU25" s="535"/>
      <c r="SYV25" s="535"/>
      <c r="SYW25" s="535"/>
      <c r="SYX25" s="535"/>
      <c r="SYY25" s="535"/>
      <c r="SYZ25" s="535"/>
      <c r="SZA25" s="535"/>
      <c r="SZB25" s="535"/>
      <c r="SZC25" s="535"/>
      <c r="SZD25" s="535"/>
      <c r="SZE25" s="535"/>
      <c r="SZF25" s="535"/>
      <c r="SZG25" s="535"/>
      <c r="SZH25" s="535"/>
      <c r="SZI25" s="535"/>
      <c r="SZJ25" s="535"/>
      <c r="SZK25" s="535"/>
      <c r="SZL25" s="535"/>
      <c r="SZM25" s="535"/>
      <c r="SZN25" s="535"/>
      <c r="SZO25" s="535"/>
      <c r="SZP25" s="535"/>
      <c r="SZQ25" s="535"/>
      <c r="SZR25" s="535"/>
      <c r="SZS25" s="535"/>
      <c r="SZT25" s="535"/>
      <c r="SZU25" s="535"/>
      <c r="SZV25" s="535"/>
      <c r="SZW25" s="535"/>
      <c r="SZX25" s="535"/>
      <c r="SZY25" s="535"/>
      <c r="SZZ25" s="535"/>
      <c r="TAA25" s="535"/>
      <c r="TAB25" s="535"/>
      <c r="TAC25" s="535"/>
      <c r="TAD25" s="535"/>
      <c r="TAE25" s="535"/>
      <c r="TAF25" s="535"/>
      <c r="TAG25" s="535"/>
      <c r="TAH25" s="535"/>
      <c r="TAI25" s="535"/>
      <c r="TAJ25" s="535"/>
      <c r="TAK25" s="535"/>
      <c r="TAL25" s="535"/>
      <c r="TAM25" s="535"/>
      <c r="TAN25" s="535"/>
      <c r="TAO25" s="535"/>
      <c r="TAP25" s="535"/>
      <c r="TAQ25" s="535"/>
      <c r="TAR25" s="535"/>
      <c r="TAS25" s="535"/>
      <c r="TAT25" s="535"/>
      <c r="TAU25" s="535"/>
      <c r="TAV25" s="535"/>
      <c r="TAW25" s="535"/>
      <c r="TAX25" s="535"/>
      <c r="TAY25" s="535"/>
      <c r="TAZ25" s="535"/>
      <c r="TBA25" s="535"/>
      <c r="TBB25" s="535"/>
      <c r="TBC25" s="535"/>
      <c r="TBD25" s="535"/>
      <c r="TBE25" s="535"/>
      <c r="TBF25" s="535"/>
      <c r="TBG25" s="535"/>
      <c r="TBH25" s="535"/>
      <c r="TBI25" s="535"/>
      <c r="TBJ25" s="535"/>
      <c r="TBK25" s="535"/>
      <c r="TBL25" s="535"/>
      <c r="TBM25" s="535"/>
      <c r="TBN25" s="535"/>
      <c r="TBO25" s="535"/>
      <c r="TBP25" s="535"/>
      <c r="TBQ25" s="535"/>
      <c r="TBR25" s="535"/>
      <c r="TBS25" s="535"/>
      <c r="TBT25" s="535"/>
      <c r="TBU25" s="535"/>
      <c r="TBV25" s="535"/>
      <c r="TBW25" s="535"/>
      <c r="TBX25" s="535"/>
      <c r="TBY25" s="535"/>
      <c r="TBZ25" s="535"/>
      <c r="TCA25" s="535"/>
      <c r="TCB25" s="535"/>
      <c r="TCC25" s="535"/>
      <c r="TCD25" s="535"/>
      <c r="TCE25" s="535"/>
      <c r="TCF25" s="535"/>
      <c r="TCG25" s="535"/>
      <c r="TCH25" s="535"/>
      <c r="TCI25" s="535"/>
      <c r="TCJ25" s="535"/>
      <c r="TCK25" s="535"/>
      <c r="TCL25" s="535"/>
      <c r="TCM25" s="535"/>
      <c r="TCN25" s="535"/>
      <c r="TCO25" s="535"/>
      <c r="TCP25" s="535"/>
      <c r="TCQ25" s="535"/>
      <c r="TCR25" s="535"/>
      <c r="TCS25" s="535"/>
      <c r="TCT25" s="535"/>
      <c r="TCU25" s="535"/>
      <c r="TCV25" s="535"/>
      <c r="TCW25" s="535"/>
      <c r="TCX25" s="535"/>
      <c r="TCY25" s="535"/>
      <c r="TCZ25" s="535"/>
      <c r="TDA25" s="535"/>
      <c r="TDB25" s="535"/>
      <c r="TDC25" s="535"/>
      <c r="TDD25" s="535"/>
      <c r="TDE25" s="535"/>
      <c r="TDF25" s="535"/>
      <c r="TDG25" s="535"/>
      <c r="TDH25" s="535"/>
      <c r="TDI25" s="535"/>
      <c r="TDJ25" s="535"/>
      <c r="TDK25" s="535"/>
      <c r="TDL25" s="535"/>
      <c r="TDM25" s="535"/>
      <c r="TDN25" s="535"/>
      <c r="TDO25" s="535"/>
      <c r="TDP25" s="535"/>
      <c r="TDQ25" s="535"/>
      <c r="TDR25" s="535"/>
      <c r="TDS25" s="535"/>
      <c r="TDT25" s="535"/>
      <c r="TDU25" s="535"/>
      <c r="TDV25" s="535"/>
      <c r="TDW25" s="535"/>
      <c r="TDX25" s="535"/>
      <c r="TDY25" s="535"/>
      <c r="TDZ25" s="535"/>
      <c r="TEA25" s="535"/>
      <c r="TEB25" s="535"/>
      <c r="TEC25" s="535"/>
      <c r="TED25" s="535"/>
      <c r="TEE25" s="535"/>
      <c r="TEF25" s="535"/>
      <c r="TEG25" s="535"/>
      <c r="TEH25" s="535"/>
      <c r="TEI25" s="535"/>
      <c r="TEJ25" s="535"/>
      <c r="TEK25" s="535"/>
      <c r="TEL25" s="535"/>
      <c r="TEM25" s="535"/>
      <c r="TEN25" s="535"/>
      <c r="TEO25" s="535"/>
      <c r="TEP25" s="535"/>
      <c r="TEQ25" s="535"/>
      <c r="TER25" s="535"/>
      <c r="TES25" s="535"/>
      <c r="TET25" s="535"/>
      <c r="TEU25" s="535"/>
      <c r="TEV25" s="535"/>
      <c r="TEW25" s="535"/>
      <c r="TEX25" s="535"/>
      <c r="TEY25" s="535"/>
      <c r="TEZ25" s="535"/>
      <c r="TFA25" s="535"/>
      <c r="TFB25" s="535"/>
      <c r="TFC25" s="535"/>
      <c r="TFD25" s="535"/>
      <c r="TFE25" s="535"/>
      <c r="TFF25" s="535"/>
      <c r="TFG25" s="535"/>
      <c r="TFH25" s="535"/>
      <c r="TFI25" s="535"/>
      <c r="TFJ25" s="535"/>
      <c r="TFK25" s="535"/>
      <c r="TFL25" s="535"/>
      <c r="TFM25" s="535"/>
      <c r="TFN25" s="535"/>
      <c r="TFO25" s="535"/>
      <c r="TFP25" s="535"/>
      <c r="TFQ25" s="535"/>
      <c r="TFR25" s="535"/>
      <c r="TFS25" s="535"/>
      <c r="TFT25" s="535"/>
      <c r="TFU25" s="535"/>
      <c r="TFV25" s="535"/>
      <c r="TFW25" s="535"/>
      <c r="TFX25" s="535"/>
      <c r="TFY25" s="535"/>
      <c r="TFZ25" s="535"/>
      <c r="TGA25" s="535"/>
      <c r="TGB25" s="535"/>
      <c r="TGC25" s="535"/>
      <c r="TGD25" s="535"/>
      <c r="TGE25" s="535"/>
      <c r="TGF25" s="535"/>
      <c r="TGG25" s="535"/>
      <c r="TGH25" s="535"/>
      <c r="TGI25" s="535"/>
      <c r="TGJ25" s="535"/>
      <c r="TGK25" s="535"/>
      <c r="TGL25" s="535"/>
      <c r="TGM25" s="535"/>
      <c r="TGN25" s="535"/>
      <c r="TGO25" s="535"/>
      <c r="TGP25" s="535"/>
      <c r="TGQ25" s="535"/>
      <c r="TGR25" s="535"/>
      <c r="TGS25" s="535"/>
      <c r="TGT25" s="535"/>
      <c r="TGU25" s="535"/>
      <c r="TGV25" s="535"/>
      <c r="TGW25" s="535"/>
      <c r="TGX25" s="535"/>
      <c r="TGY25" s="535"/>
      <c r="TGZ25" s="535"/>
      <c r="THA25" s="535"/>
      <c r="THB25" s="535"/>
      <c r="THC25" s="535"/>
      <c r="THD25" s="535"/>
      <c r="THE25" s="535"/>
      <c r="THF25" s="535"/>
      <c r="THG25" s="535"/>
      <c r="THH25" s="535"/>
      <c r="THI25" s="535"/>
      <c r="THJ25" s="535"/>
      <c r="THK25" s="535"/>
      <c r="THL25" s="535"/>
      <c r="THM25" s="535"/>
      <c r="THN25" s="535"/>
      <c r="THO25" s="535"/>
      <c r="THP25" s="535"/>
      <c r="THQ25" s="535"/>
      <c r="THR25" s="535"/>
      <c r="THS25" s="535"/>
      <c r="THT25" s="535"/>
      <c r="THU25" s="535"/>
      <c r="THV25" s="535"/>
      <c r="THW25" s="535"/>
      <c r="THX25" s="535"/>
      <c r="THY25" s="535"/>
      <c r="THZ25" s="535"/>
      <c r="TIA25" s="535"/>
      <c r="TIB25" s="535"/>
      <c r="TIC25" s="535"/>
      <c r="TID25" s="535"/>
      <c r="TIE25" s="535"/>
      <c r="TIF25" s="535"/>
      <c r="TIG25" s="535"/>
      <c r="TIH25" s="535"/>
      <c r="TII25" s="535"/>
      <c r="TIJ25" s="535"/>
      <c r="TIK25" s="535"/>
      <c r="TIL25" s="535"/>
      <c r="TIM25" s="535"/>
      <c r="TIN25" s="535"/>
      <c r="TIO25" s="535"/>
      <c r="TIP25" s="535"/>
      <c r="TIQ25" s="535"/>
      <c r="TIR25" s="535"/>
      <c r="TIS25" s="535"/>
      <c r="TIT25" s="535"/>
      <c r="TIU25" s="535"/>
      <c r="TIV25" s="535"/>
      <c r="TIW25" s="535"/>
      <c r="TIX25" s="535"/>
      <c r="TIY25" s="535"/>
      <c r="TIZ25" s="535"/>
      <c r="TJA25" s="535"/>
      <c r="TJB25" s="535"/>
      <c r="TJC25" s="535"/>
      <c r="TJD25" s="535"/>
      <c r="TJE25" s="535"/>
      <c r="TJF25" s="535"/>
      <c r="TJG25" s="535"/>
      <c r="TJH25" s="535"/>
      <c r="TJI25" s="535"/>
      <c r="TJJ25" s="535"/>
      <c r="TJK25" s="535"/>
      <c r="TJL25" s="535"/>
      <c r="TJM25" s="535"/>
      <c r="TJN25" s="535"/>
      <c r="TJO25" s="535"/>
      <c r="TJP25" s="535"/>
      <c r="TJQ25" s="535"/>
      <c r="TJR25" s="535"/>
      <c r="TJS25" s="535"/>
      <c r="TJT25" s="535"/>
      <c r="TJU25" s="535"/>
      <c r="TJV25" s="535"/>
      <c r="TJW25" s="535"/>
      <c r="TJX25" s="535"/>
      <c r="TJY25" s="535"/>
      <c r="TJZ25" s="535"/>
      <c r="TKA25" s="535"/>
      <c r="TKB25" s="535"/>
      <c r="TKC25" s="535"/>
      <c r="TKD25" s="535"/>
      <c r="TKE25" s="535"/>
      <c r="TKF25" s="535"/>
      <c r="TKG25" s="535"/>
      <c r="TKH25" s="535"/>
      <c r="TKI25" s="535"/>
      <c r="TKJ25" s="535"/>
      <c r="TKK25" s="535"/>
      <c r="TKL25" s="535"/>
      <c r="TKM25" s="535"/>
      <c r="TKN25" s="535"/>
      <c r="TKO25" s="535"/>
      <c r="TKP25" s="535"/>
      <c r="TKQ25" s="535"/>
      <c r="TKR25" s="535"/>
      <c r="TKS25" s="535"/>
      <c r="TKT25" s="535"/>
      <c r="TKU25" s="535"/>
      <c r="TKV25" s="535"/>
      <c r="TKW25" s="535"/>
      <c r="TKX25" s="535"/>
      <c r="TKY25" s="535"/>
      <c r="TKZ25" s="535"/>
      <c r="TLA25" s="535"/>
      <c r="TLB25" s="535"/>
      <c r="TLC25" s="535"/>
      <c r="TLD25" s="535"/>
      <c r="TLE25" s="535"/>
      <c r="TLF25" s="535"/>
      <c r="TLG25" s="535"/>
      <c r="TLH25" s="535"/>
      <c r="TLI25" s="535"/>
      <c r="TLJ25" s="535"/>
      <c r="TLK25" s="535"/>
      <c r="TLL25" s="535"/>
      <c r="TLM25" s="535"/>
      <c r="TLN25" s="535"/>
      <c r="TLO25" s="535"/>
      <c r="TLP25" s="535"/>
      <c r="TLQ25" s="535"/>
      <c r="TLR25" s="535"/>
      <c r="TLS25" s="535"/>
      <c r="TLT25" s="535"/>
      <c r="TLU25" s="535"/>
      <c r="TLV25" s="535"/>
      <c r="TLW25" s="535"/>
      <c r="TLX25" s="535"/>
      <c r="TLY25" s="535"/>
      <c r="TLZ25" s="535"/>
      <c r="TMA25" s="535"/>
      <c r="TMB25" s="535"/>
      <c r="TMC25" s="535"/>
      <c r="TMD25" s="535"/>
      <c r="TME25" s="535"/>
      <c r="TMF25" s="535"/>
      <c r="TMG25" s="535"/>
      <c r="TMH25" s="535"/>
      <c r="TMI25" s="535"/>
      <c r="TMJ25" s="535"/>
      <c r="TMK25" s="535"/>
      <c r="TML25" s="535"/>
      <c r="TMM25" s="535"/>
      <c r="TMN25" s="535"/>
      <c r="TMO25" s="535"/>
      <c r="TMP25" s="535"/>
      <c r="TMQ25" s="535"/>
      <c r="TMR25" s="535"/>
      <c r="TMS25" s="535"/>
      <c r="TMT25" s="535"/>
      <c r="TMU25" s="535"/>
      <c r="TMV25" s="535"/>
      <c r="TMW25" s="535"/>
      <c r="TMX25" s="535"/>
      <c r="TMY25" s="535"/>
      <c r="TMZ25" s="535"/>
      <c r="TNA25" s="535"/>
      <c r="TNB25" s="535"/>
      <c r="TNC25" s="535"/>
      <c r="TND25" s="535"/>
      <c r="TNE25" s="535"/>
      <c r="TNF25" s="535"/>
      <c r="TNG25" s="535"/>
      <c r="TNH25" s="535"/>
      <c r="TNI25" s="535"/>
      <c r="TNJ25" s="535"/>
      <c r="TNK25" s="535"/>
      <c r="TNL25" s="535"/>
      <c r="TNM25" s="535"/>
      <c r="TNN25" s="535"/>
      <c r="TNO25" s="535"/>
      <c r="TNP25" s="535"/>
      <c r="TNQ25" s="535"/>
      <c r="TNR25" s="535"/>
      <c r="TNS25" s="535"/>
      <c r="TNT25" s="535"/>
      <c r="TNU25" s="535"/>
      <c r="TNV25" s="535"/>
      <c r="TNW25" s="535"/>
      <c r="TNX25" s="535"/>
      <c r="TNY25" s="535"/>
      <c r="TNZ25" s="535"/>
      <c r="TOA25" s="535"/>
      <c r="TOB25" s="535"/>
      <c r="TOC25" s="535"/>
      <c r="TOD25" s="535"/>
      <c r="TOE25" s="535"/>
      <c r="TOF25" s="535"/>
      <c r="TOG25" s="535"/>
      <c r="TOH25" s="535"/>
      <c r="TOI25" s="535"/>
      <c r="TOJ25" s="535"/>
      <c r="TOK25" s="535"/>
      <c r="TOL25" s="535"/>
      <c r="TOM25" s="535"/>
      <c r="TON25" s="535"/>
      <c r="TOO25" s="535"/>
      <c r="TOP25" s="535"/>
      <c r="TOQ25" s="535"/>
      <c r="TOR25" s="535"/>
      <c r="TOS25" s="535"/>
      <c r="TOT25" s="535"/>
      <c r="TOU25" s="535"/>
      <c r="TOV25" s="535"/>
      <c r="TOW25" s="535"/>
      <c r="TOX25" s="535"/>
      <c r="TOY25" s="535"/>
      <c r="TOZ25" s="535"/>
      <c r="TPA25" s="535"/>
      <c r="TPB25" s="535"/>
      <c r="TPC25" s="535"/>
      <c r="TPD25" s="535"/>
      <c r="TPE25" s="535"/>
      <c r="TPF25" s="535"/>
      <c r="TPG25" s="535"/>
      <c r="TPH25" s="535"/>
      <c r="TPI25" s="535"/>
      <c r="TPJ25" s="535"/>
      <c r="TPK25" s="535"/>
      <c r="TPL25" s="535"/>
      <c r="TPM25" s="535"/>
      <c r="TPN25" s="535"/>
      <c r="TPO25" s="535"/>
      <c r="TPP25" s="535"/>
      <c r="TPQ25" s="535"/>
      <c r="TPR25" s="535"/>
      <c r="TPS25" s="535"/>
      <c r="TPT25" s="535"/>
      <c r="TPU25" s="535"/>
      <c r="TPV25" s="535"/>
      <c r="TPW25" s="535"/>
      <c r="TPX25" s="535"/>
      <c r="TPY25" s="535"/>
      <c r="TPZ25" s="535"/>
      <c r="TQA25" s="535"/>
      <c r="TQB25" s="535"/>
      <c r="TQC25" s="535"/>
      <c r="TQD25" s="535"/>
      <c r="TQE25" s="535"/>
      <c r="TQF25" s="535"/>
      <c r="TQG25" s="535"/>
      <c r="TQH25" s="535"/>
      <c r="TQI25" s="535"/>
      <c r="TQJ25" s="535"/>
      <c r="TQK25" s="535"/>
      <c r="TQL25" s="535"/>
      <c r="TQM25" s="535"/>
      <c r="TQN25" s="535"/>
      <c r="TQO25" s="535"/>
      <c r="TQP25" s="535"/>
      <c r="TQQ25" s="535"/>
      <c r="TQR25" s="535"/>
      <c r="TQS25" s="535"/>
      <c r="TQT25" s="535"/>
      <c r="TQU25" s="535"/>
      <c r="TQV25" s="535"/>
      <c r="TQW25" s="535"/>
      <c r="TQX25" s="535"/>
      <c r="TQY25" s="535"/>
      <c r="TQZ25" s="535"/>
      <c r="TRA25" s="535"/>
      <c r="TRB25" s="535"/>
      <c r="TRC25" s="535"/>
      <c r="TRD25" s="535"/>
      <c r="TRE25" s="535"/>
      <c r="TRF25" s="535"/>
      <c r="TRG25" s="535"/>
      <c r="TRH25" s="535"/>
      <c r="TRI25" s="535"/>
      <c r="TRJ25" s="535"/>
      <c r="TRK25" s="535"/>
      <c r="TRL25" s="535"/>
      <c r="TRM25" s="535"/>
      <c r="TRN25" s="535"/>
      <c r="TRO25" s="535"/>
      <c r="TRP25" s="535"/>
      <c r="TRQ25" s="535"/>
      <c r="TRR25" s="535"/>
      <c r="TRS25" s="535"/>
      <c r="TRT25" s="535"/>
      <c r="TRU25" s="535"/>
      <c r="TRV25" s="535"/>
      <c r="TRW25" s="535"/>
      <c r="TRX25" s="535"/>
      <c r="TRY25" s="535"/>
      <c r="TRZ25" s="535"/>
      <c r="TSA25" s="535"/>
      <c r="TSB25" s="535"/>
      <c r="TSC25" s="535"/>
      <c r="TSD25" s="535"/>
      <c r="TSE25" s="535"/>
      <c r="TSF25" s="535"/>
      <c r="TSG25" s="535"/>
      <c r="TSH25" s="535"/>
      <c r="TSI25" s="535"/>
      <c r="TSJ25" s="535"/>
      <c r="TSK25" s="535"/>
      <c r="TSL25" s="535"/>
      <c r="TSM25" s="535"/>
      <c r="TSN25" s="535"/>
      <c r="TSO25" s="535"/>
      <c r="TSP25" s="535"/>
      <c r="TSQ25" s="535"/>
      <c r="TSR25" s="535"/>
      <c r="TSS25" s="535"/>
      <c r="TST25" s="535"/>
      <c r="TSU25" s="535"/>
      <c r="TSV25" s="535"/>
      <c r="TSW25" s="535"/>
      <c r="TSX25" s="535"/>
      <c r="TSY25" s="535"/>
      <c r="TSZ25" s="535"/>
      <c r="TTA25" s="535"/>
      <c r="TTB25" s="535"/>
      <c r="TTC25" s="535"/>
      <c r="TTD25" s="535"/>
      <c r="TTE25" s="535"/>
      <c r="TTF25" s="535"/>
      <c r="TTG25" s="535"/>
      <c r="TTH25" s="535"/>
      <c r="TTI25" s="535"/>
      <c r="TTJ25" s="535"/>
      <c r="TTK25" s="535"/>
      <c r="TTL25" s="535"/>
      <c r="TTM25" s="535"/>
      <c r="TTN25" s="535"/>
      <c r="TTO25" s="535"/>
      <c r="TTP25" s="535"/>
      <c r="TTQ25" s="535"/>
      <c r="TTR25" s="535"/>
      <c r="TTS25" s="535"/>
      <c r="TTT25" s="535"/>
      <c r="TTU25" s="535"/>
      <c r="TTV25" s="535"/>
      <c r="TTW25" s="535"/>
      <c r="TTX25" s="535"/>
      <c r="TTY25" s="535"/>
      <c r="TTZ25" s="535"/>
      <c r="TUA25" s="535"/>
      <c r="TUB25" s="535"/>
      <c r="TUC25" s="535"/>
      <c r="TUD25" s="535"/>
      <c r="TUE25" s="535"/>
      <c r="TUF25" s="535"/>
      <c r="TUG25" s="535"/>
      <c r="TUH25" s="535"/>
      <c r="TUI25" s="535"/>
      <c r="TUJ25" s="535"/>
      <c r="TUK25" s="535"/>
      <c r="TUL25" s="535"/>
      <c r="TUM25" s="535"/>
      <c r="TUN25" s="535"/>
      <c r="TUO25" s="535"/>
      <c r="TUP25" s="535"/>
      <c r="TUQ25" s="535"/>
      <c r="TUR25" s="535"/>
      <c r="TUS25" s="535"/>
      <c r="TUT25" s="535"/>
      <c r="TUU25" s="535"/>
      <c r="TUV25" s="535"/>
      <c r="TUW25" s="535"/>
      <c r="TUX25" s="535"/>
      <c r="TUY25" s="535"/>
      <c r="TUZ25" s="535"/>
      <c r="TVA25" s="535"/>
      <c r="TVB25" s="535"/>
      <c r="TVC25" s="535"/>
      <c r="TVD25" s="535"/>
      <c r="TVE25" s="535"/>
      <c r="TVF25" s="535"/>
      <c r="TVG25" s="535"/>
      <c r="TVH25" s="535"/>
      <c r="TVI25" s="535"/>
      <c r="TVJ25" s="535"/>
      <c r="TVK25" s="535"/>
      <c r="TVL25" s="535"/>
      <c r="TVM25" s="535"/>
      <c r="TVN25" s="535"/>
      <c r="TVO25" s="535"/>
      <c r="TVP25" s="535"/>
      <c r="TVQ25" s="535"/>
      <c r="TVR25" s="535"/>
      <c r="TVS25" s="535"/>
      <c r="TVT25" s="535"/>
      <c r="TVU25" s="535"/>
      <c r="TVV25" s="535"/>
      <c r="TVW25" s="535"/>
      <c r="TVX25" s="535"/>
      <c r="TVY25" s="535"/>
      <c r="TVZ25" s="535"/>
      <c r="TWA25" s="535"/>
      <c r="TWB25" s="535"/>
      <c r="TWC25" s="535"/>
      <c r="TWD25" s="535"/>
      <c r="TWE25" s="535"/>
      <c r="TWF25" s="535"/>
      <c r="TWG25" s="535"/>
      <c r="TWH25" s="535"/>
      <c r="TWI25" s="535"/>
      <c r="TWJ25" s="535"/>
      <c r="TWK25" s="535"/>
      <c r="TWL25" s="535"/>
      <c r="TWM25" s="535"/>
      <c r="TWN25" s="535"/>
      <c r="TWO25" s="535"/>
      <c r="TWP25" s="535"/>
      <c r="TWQ25" s="535"/>
      <c r="TWR25" s="535"/>
      <c r="TWS25" s="535"/>
      <c r="TWT25" s="535"/>
      <c r="TWU25" s="535"/>
      <c r="TWV25" s="535"/>
      <c r="TWW25" s="535"/>
      <c r="TWX25" s="535"/>
      <c r="TWY25" s="535"/>
      <c r="TWZ25" s="535"/>
      <c r="TXA25" s="535"/>
      <c r="TXB25" s="535"/>
      <c r="TXC25" s="535"/>
      <c r="TXD25" s="535"/>
      <c r="TXE25" s="535"/>
      <c r="TXF25" s="535"/>
      <c r="TXG25" s="535"/>
      <c r="TXH25" s="535"/>
      <c r="TXI25" s="535"/>
      <c r="TXJ25" s="535"/>
      <c r="TXK25" s="535"/>
      <c r="TXL25" s="535"/>
      <c r="TXM25" s="535"/>
      <c r="TXN25" s="535"/>
      <c r="TXO25" s="535"/>
      <c r="TXP25" s="535"/>
      <c r="TXQ25" s="535"/>
      <c r="TXR25" s="535"/>
      <c r="TXS25" s="535"/>
      <c r="TXT25" s="535"/>
      <c r="TXU25" s="535"/>
      <c r="TXV25" s="535"/>
      <c r="TXW25" s="535"/>
      <c r="TXX25" s="535"/>
      <c r="TXY25" s="535"/>
      <c r="TXZ25" s="535"/>
      <c r="TYA25" s="535"/>
      <c r="TYB25" s="535"/>
      <c r="TYC25" s="535"/>
      <c r="TYD25" s="535"/>
      <c r="TYE25" s="535"/>
      <c r="TYF25" s="535"/>
      <c r="TYG25" s="535"/>
      <c r="TYH25" s="535"/>
      <c r="TYI25" s="535"/>
      <c r="TYJ25" s="535"/>
      <c r="TYK25" s="535"/>
      <c r="TYL25" s="535"/>
      <c r="TYM25" s="535"/>
      <c r="TYN25" s="535"/>
      <c r="TYO25" s="535"/>
      <c r="TYP25" s="535"/>
      <c r="TYQ25" s="535"/>
      <c r="TYR25" s="535"/>
      <c r="TYS25" s="535"/>
      <c r="TYT25" s="535"/>
      <c r="TYU25" s="535"/>
      <c r="TYV25" s="535"/>
      <c r="TYW25" s="535"/>
      <c r="TYX25" s="535"/>
      <c r="TYY25" s="535"/>
      <c r="TYZ25" s="535"/>
      <c r="TZA25" s="535"/>
      <c r="TZB25" s="535"/>
      <c r="TZC25" s="535"/>
      <c r="TZD25" s="535"/>
      <c r="TZE25" s="535"/>
      <c r="TZF25" s="535"/>
      <c r="TZG25" s="535"/>
      <c r="TZH25" s="535"/>
      <c r="TZI25" s="535"/>
      <c r="TZJ25" s="535"/>
      <c r="TZK25" s="535"/>
      <c r="TZL25" s="535"/>
      <c r="TZM25" s="535"/>
      <c r="TZN25" s="535"/>
      <c r="TZO25" s="535"/>
      <c r="TZP25" s="535"/>
      <c r="TZQ25" s="535"/>
      <c r="TZR25" s="535"/>
      <c r="TZS25" s="535"/>
      <c r="TZT25" s="535"/>
      <c r="TZU25" s="535"/>
      <c r="TZV25" s="535"/>
      <c r="TZW25" s="535"/>
      <c r="TZX25" s="535"/>
      <c r="TZY25" s="535"/>
      <c r="TZZ25" s="535"/>
      <c r="UAA25" s="535"/>
      <c r="UAB25" s="535"/>
      <c r="UAC25" s="535"/>
      <c r="UAD25" s="535"/>
      <c r="UAE25" s="535"/>
      <c r="UAF25" s="535"/>
      <c r="UAG25" s="535"/>
      <c r="UAH25" s="535"/>
      <c r="UAI25" s="535"/>
      <c r="UAJ25" s="535"/>
      <c r="UAK25" s="535"/>
      <c r="UAL25" s="535"/>
      <c r="UAM25" s="535"/>
      <c r="UAN25" s="535"/>
      <c r="UAO25" s="535"/>
      <c r="UAP25" s="535"/>
      <c r="UAQ25" s="535"/>
      <c r="UAR25" s="535"/>
      <c r="UAS25" s="535"/>
      <c r="UAT25" s="535"/>
      <c r="UAU25" s="535"/>
      <c r="UAV25" s="535"/>
      <c r="UAW25" s="535"/>
      <c r="UAX25" s="535"/>
      <c r="UAY25" s="535"/>
      <c r="UAZ25" s="535"/>
      <c r="UBA25" s="535"/>
      <c r="UBB25" s="535"/>
      <c r="UBC25" s="535"/>
      <c r="UBD25" s="535"/>
      <c r="UBE25" s="535"/>
      <c r="UBF25" s="535"/>
      <c r="UBG25" s="535"/>
      <c r="UBH25" s="535"/>
      <c r="UBI25" s="535"/>
      <c r="UBJ25" s="535"/>
      <c r="UBK25" s="535"/>
      <c r="UBL25" s="535"/>
      <c r="UBM25" s="535"/>
      <c r="UBN25" s="535"/>
      <c r="UBO25" s="535"/>
      <c r="UBP25" s="535"/>
      <c r="UBQ25" s="535"/>
      <c r="UBR25" s="535"/>
      <c r="UBS25" s="535"/>
      <c r="UBT25" s="535"/>
      <c r="UBU25" s="535"/>
      <c r="UBV25" s="535"/>
      <c r="UBW25" s="535"/>
      <c r="UBX25" s="535"/>
      <c r="UBY25" s="535"/>
      <c r="UBZ25" s="535"/>
      <c r="UCA25" s="535"/>
      <c r="UCB25" s="535"/>
      <c r="UCC25" s="535"/>
      <c r="UCD25" s="535"/>
      <c r="UCE25" s="535"/>
      <c r="UCF25" s="535"/>
      <c r="UCG25" s="535"/>
      <c r="UCH25" s="535"/>
      <c r="UCI25" s="535"/>
      <c r="UCJ25" s="535"/>
      <c r="UCK25" s="535"/>
      <c r="UCL25" s="535"/>
      <c r="UCM25" s="535"/>
      <c r="UCN25" s="535"/>
      <c r="UCO25" s="535"/>
      <c r="UCP25" s="535"/>
      <c r="UCQ25" s="535"/>
      <c r="UCR25" s="535"/>
      <c r="UCS25" s="535"/>
      <c r="UCT25" s="535"/>
      <c r="UCU25" s="535"/>
      <c r="UCV25" s="535"/>
      <c r="UCW25" s="535"/>
      <c r="UCX25" s="535"/>
      <c r="UCY25" s="535"/>
      <c r="UCZ25" s="535"/>
      <c r="UDA25" s="535"/>
      <c r="UDB25" s="535"/>
      <c r="UDC25" s="535"/>
      <c r="UDD25" s="535"/>
      <c r="UDE25" s="535"/>
      <c r="UDF25" s="535"/>
      <c r="UDG25" s="535"/>
      <c r="UDH25" s="535"/>
      <c r="UDI25" s="535"/>
      <c r="UDJ25" s="535"/>
      <c r="UDK25" s="535"/>
      <c r="UDL25" s="535"/>
      <c r="UDM25" s="535"/>
      <c r="UDN25" s="535"/>
      <c r="UDO25" s="535"/>
      <c r="UDP25" s="535"/>
      <c r="UDQ25" s="535"/>
      <c r="UDR25" s="535"/>
      <c r="UDS25" s="535"/>
      <c r="UDT25" s="535"/>
      <c r="UDU25" s="535"/>
      <c r="UDV25" s="535"/>
      <c r="UDW25" s="535"/>
      <c r="UDX25" s="535"/>
      <c r="UDY25" s="535"/>
      <c r="UDZ25" s="535"/>
      <c r="UEA25" s="535"/>
      <c r="UEB25" s="535"/>
      <c r="UEC25" s="535"/>
      <c r="UED25" s="535"/>
      <c r="UEE25" s="535"/>
      <c r="UEF25" s="535"/>
      <c r="UEG25" s="535"/>
      <c r="UEH25" s="535"/>
      <c r="UEI25" s="535"/>
      <c r="UEJ25" s="535"/>
      <c r="UEK25" s="535"/>
      <c r="UEL25" s="535"/>
      <c r="UEM25" s="535"/>
      <c r="UEN25" s="535"/>
      <c r="UEO25" s="535"/>
      <c r="UEP25" s="535"/>
      <c r="UEQ25" s="535"/>
      <c r="UER25" s="535"/>
      <c r="UES25" s="535"/>
      <c r="UET25" s="535"/>
      <c r="UEU25" s="535"/>
      <c r="UEV25" s="535"/>
      <c r="UEW25" s="535"/>
      <c r="UEX25" s="535"/>
      <c r="UEY25" s="535"/>
      <c r="UEZ25" s="535"/>
      <c r="UFA25" s="535"/>
      <c r="UFB25" s="535"/>
      <c r="UFC25" s="535"/>
      <c r="UFD25" s="535"/>
      <c r="UFE25" s="535"/>
      <c r="UFF25" s="535"/>
      <c r="UFG25" s="535"/>
      <c r="UFH25" s="535"/>
      <c r="UFI25" s="535"/>
      <c r="UFJ25" s="535"/>
      <c r="UFK25" s="535"/>
      <c r="UFL25" s="535"/>
      <c r="UFM25" s="535"/>
      <c r="UFN25" s="535"/>
      <c r="UFO25" s="535"/>
      <c r="UFP25" s="535"/>
      <c r="UFQ25" s="535"/>
      <c r="UFR25" s="535"/>
      <c r="UFS25" s="535"/>
      <c r="UFT25" s="535"/>
      <c r="UFU25" s="535"/>
      <c r="UFV25" s="535"/>
      <c r="UFW25" s="535"/>
      <c r="UFX25" s="535"/>
      <c r="UFY25" s="535"/>
      <c r="UFZ25" s="535"/>
      <c r="UGA25" s="535"/>
      <c r="UGB25" s="535"/>
      <c r="UGC25" s="535"/>
      <c r="UGD25" s="535"/>
      <c r="UGE25" s="535"/>
      <c r="UGF25" s="535"/>
      <c r="UGG25" s="535"/>
      <c r="UGH25" s="535"/>
      <c r="UGI25" s="535"/>
      <c r="UGJ25" s="535"/>
      <c r="UGK25" s="535"/>
      <c r="UGL25" s="535"/>
      <c r="UGM25" s="535"/>
      <c r="UGN25" s="535"/>
      <c r="UGO25" s="535"/>
      <c r="UGP25" s="535"/>
      <c r="UGQ25" s="535"/>
      <c r="UGR25" s="535"/>
      <c r="UGS25" s="535"/>
      <c r="UGT25" s="535"/>
      <c r="UGU25" s="535"/>
      <c r="UGV25" s="535"/>
      <c r="UGW25" s="535"/>
      <c r="UGX25" s="535"/>
      <c r="UGY25" s="535"/>
      <c r="UGZ25" s="535"/>
      <c r="UHA25" s="535"/>
      <c r="UHB25" s="535"/>
      <c r="UHC25" s="535"/>
      <c r="UHD25" s="535"/>
      <c r="UHE25" s="535"/>
      <c r="UHF25" s="535"/>
      <c r="UHG25" s="535"/>
      <c r="UHH25" s="535"/>
      <c r="UHI25" s="535"/>
      <c r="UHJ25" s="535"/>
      <c r="UHK25" s="535"/>
      <c r="UHL25" s="535"/>
      <c r="UHM25" s="535"/>
      <c r="UHN25" s="535"/>
      <c r="UHO25" s="535"/>
      <c r="UHP25" s="535"/>
      <c r="UHQ25" s="535"/>
      <c r="UHR25" s="535"/>
      <c r="UHS25" s="535"/>
      <c r="UHT25" s="535"/>
      <c r="UHU25" s="535"/>
      <c r="UHV25" s="535"/>
      <c r="UHW25" s="535"/>
      <c r="UHX25" s="535"/>
      <c r="UHY25" s="535"/>
      <c r="UHZ25" s="535"/>
      <c r="UIA25" s="535"/>
      <c r="UIB25" s="535"/>
      <c r="UIC25" s="535"/>
      <c r="UID25" s="535"/>
      <c r="UIE25" s="535"/>
      <c r="UIF25" s="535"/>
      <c r="UIG25" s="535"/>
      <c r="UIH25" s="535"/>
      <c r="UII25" s="535"/>
      <c r="UIJ25" s="535"/>
      <c r="UIK25" s="535"/>
      <c r="UIL25" s="535"/>
      <c r="UIM25" s="535"/>
      <c r="UIN25" s="535"/>
      <c r="UIO25" s="535"/>
      <c r="UIP25" s="535"/>
      <c r="UIQ25" s="535"/>
      <c r="UIR25" s="535"/>
      <c r="UIS25" s="535"/>
      <c r="UIT25" s="535"/>
      <c r="UIU25" s="535"/>
      <c r="UIV25" s="535"/>
      <c r="UIW25" s="535"/>
      <c r="UIX25" s="535"/>
      <c r="UIY25" s="535"/>
      <c r="UIZ25" s="535"/>
      <c r="UJA25" s="535"/>
      <c r="UJB25" s="535"/>
      <c r="UJC25" s="535"/>
      <c r="UJD25" s="535"/>
      <c r="UJE25" s="535"/>
      <c r="UJF25" s="535"/>
      <c r="UJG25" s="535"/>
      <c r="UJH25" s="535"/>
      <c r="UJI25" s="535"/>
      <c r="UJJ25" s="535"/>
      <c r="UJK25" s="535"/>
      <c r="UJL25" s="535"/>
      <c r="UJM25" s="535"/>
      <c r="UJN25" s="535"/>
      <c r="UJO25" s="535"/>
      <c r="UJP25" s="535"/>
      <c r="UJQ25" s="535"/>
      <c r="UJR25" s="535"/>
      <c r="UJS25" s="535"/>
      <c r="UJT25" s="535"/>
      <c r="UJU25" s="535"/>
      <c r="UJV25" s="535"/>
      <c r="UJW25" s="535"/>
      <c r="UJX25" s="535"/>
      <c r="UJY25" s="535"/>
      <c r="UJZ25" s="535"/>
      <c r="UKA25" s="535"/>
      <c r="UKB25" s="535"/>
      <c r="UKC25" s="535"/>
      <c r="UKD25" s="535"/>
      <c r="UKE25" s="535"/>
      <c r="UKF25" s="535"/>
      <c r="UKG25" s="535"/>
      <c r="UKH25" s="535"/>
      <c r="UKI25" s="535"/>
      <c r="UKJ25" s="535"/>
      <c r="UKK25" s="535"/>
      <c r="UKL25" s="535"/>
      <c r="UKM25" s="535"/>
      <c r="UKN25" s="535"/>
      <c r="UKO25" s="535"/>
      <c r="UKP25" s="535"/>
      <c r="UKQ25" s="535"/>
      <c r="UKR25" s="535"/>
      <c r="UKS25" s="535"/>
      <c r="UKT25" s="535"/>
      <c r="UKU25" s="535"/>
      <c r="UKV25" s="535"/>
      <c r="UKW25" s="535"/>
      <c r="UKX25" s="535"/>
      <c r="UKY25" s="535"/>
      <c r="UKZ25" s="535"/>
      <c r="ULA25" s="535"/>
      <c r="ULB25" s="535"/>
      <c r="ULC25" s="535"/>
      <c r="ULD25" s="535"/>
      <c r="ULE25" s="535"/>
      <c r="ULF25" s="535"/>
      <c r="ULG25" s="535"/>
      <c r="ULH25" s="535"/>
      <c r="ULI25" s="535"/>
      <c r="ULJ25" s="535"/>
      <c r="ULK25" s="535"/>
      <c r="ULL25" s="535"/>
      <c r="ULM25" s="535"/>
      <c r="ULN25" s="535"/>
      <c r="ULO25" s="535"/>
      <c r="ULP25" s="535"/>
      <c r="ULQ25" s="535"/>
      <c r="ULR25" s="535"/>
      <c r="ULS25" s="535"/>
      <c r="ULT25" s="535"/>
      <c r="ULU25" s="535"/>
      <c r="ULV25" s="535"/>
      <c r="ULW25" s="535"/>
      <c r="ULX25" s="535"/>
      <c r="ULY25" s="535"/>
      <c r="ULZ25" s="535"/>
      <c r="UMA25" s="535"/>
      <c r="UMB25" s="535"/>
      <c r="UMC25" s="535"/>
      <c r="UMD25" s="535"/>
      <c r="UME25" s="535"/>
      <c r="UMF25" s="535"/>
      <c r="UMG25" s="535"/>
      <c r="UMH25" s="535"/>
      <c r="UMI25" s="535"/>
      <c r="UMJ25" s="535"/>
      <c r="UMK25" s="535"/>
      <c r="UML25" s="535"/>
      <c r="UMM25" s="535"/>
      <c r="UMN25" s="535"/>
      <c r="UMO25" s="535"/>
      <c r="UMP25" s="535"/>
      <c r="UMQ25" s="535"/>
      <c r="UMR25" s="535"/>
      <c r="UMS25" s="535"/>
      <c r="UMT25" s="535"/>
      <c r="UMU25" s="535"/>
      <c r="UMV25" s="535"/>
      <c r="UMW25" s="535"/>
      <c r="UMX25" s="535"/>
      <c r="UMY25" s="535"/>
      <c r="UMZ25" s="535"/>
      <c r="UNA25" s="535"/>
      <c r="UNB25" s="535"/>
      <c r="UNC25" s="535"/>
      <c r="UND25" s="535"/>
      <c r="UNE25" s="535"/>
      <c r="UNF25" s="535"/>
      <c r="UNG25" s="535"/>
      <c r="UNH25" s="535"/>
      <c r="UNI25" s="535"/>
      <c r="UNJ25" s="535"/>
      <c r="UNK25" s="535"/>
      <c r="UNL25" s="535"/>
      <c r="UNM25" s="535"/>
      <c r="UNN25" s="535"/>
      <c r="UNO25" s="535"/>
      <c r="UNP25" s="535"/>
      <c r="UNQ25" s="535"/>
      <c r="UNR25" s="535"/>
      <c r="UNS25" s="535"/>
      <c r="UNT25" s="535"/>
      <c r="UNU25" s="535"/>
      <c r="UNV25" s="535"/>
      <c r="UNW25" s="535"/>
      <c r="UNX25" s="535"/>
      <c r="UNY25" s="535"/>
      <c r="UNZ25" s="535"/>
      <c r="UOA25" s="535"/>
      <c r="UOB25" s="535"/>
      <c r="UOC25" s="535"/>
      <c r="UOD25" s="535"/>
      <c r="UOE25" s="535"/>
      <c r="UOF25" s="535"/>
      <c r="UOG25" s="535"/>
      <c r="UOH25" s="535"/>
      <c r="UOI25" s="535"/>
      <c r="UOJ25" s="535"/>
      <c r="UOK25" s="535"/>
      <c r="UOL25" s="535"/>
      <c r="UOM25" s="535"/>
      <c r="UON25" s="535"/>
      <c r="UOO25" s="535"/>
      <c r="UOP25" s="535"/>
      <c r="UOQ25" s="535"/>
      <c r="UOR25" s="535"/>
      <c r="UOS25" s="535"/>
      <c r="UOT25" s="535"/>
      <c r="UOU25" s="535"/>
      <c r="UOV25" s="535"/>
      <c r="UOW25" s="535"/>
      <c r="UOX25" s="535"/>
      <c r="UOY25" s="535"/>
      <c r="UOZ25" s="535"/>
      <c r="UPA25" s="535"/>
      <c r="UPB25" s="535"/>
      <c r="UPC25" s="535"/>
      <c r="UPD25" s="535"/>
      <c r="UPE25" s="535"/>
      <c r="UPF25" s="535"/>
      <c r="UPG25" s="535"/>
      <c r="UPH25" s="535"/>
      <c r="UPI25" s="535"/>
      <c r="UPJ25" s="535"/>
      <c r="UPK25" s="535"/>
      <c r="UPL25" s="535"/>
      <c r="UPM25" s="535"/>
      <c r="UPN25" s="535"/>
      <c r="UPO25" s="535"/>
      <c r="UPP25" s="535"/>
      <c r="UPQ25" s="535"/>
      <c r="UPR25" s="535"/>
      <c r="UPS25" s="535"/>
      <c r="UPT25" s="535"/>
      <c r="UPU25" s="535"/>
      <c r="UPV25" s="535"/>
      <c r="UPW25" s="535"/>
      <c r="UPX25" s="535"/>
      <c r="UPY25" s="535"/>
      <c r="UPZ25" s="535"/>
      <c r="UQA25" s="535"/>
      <c r="UQB25" s="535"/>
      <c r="UQC25" s="535"/>
      <c r="UQD25" s="535"/>
      <c r="UQE25" s="535"/>
      <c r="UQF25" s="535"/>
      <c r="UQG25" s="535"/>
      <c r="UQH25" s="535"/>
      <c r="UQI25" s="535"/>
      <c r="UQJ25" s="535"/>
      <c r="UQK25" s="535"/>
      <c r="UQL25" s="535"/>
      <c r="UQM25" s="535"/>
      <c r="UQN25" s="535"/>
      <c r="UQO25" s="535"/>
      <c r="UQP25" s="535"/>
      <c r="UQQ25" s="535"/>
      <c r="UQR25" s="535"/>
      <c r="UQS25" s="535"/>
      <c r="UQT25" s="535"/>
      <c r="UQU25" s="535"/>
      <c r="UQV25" s="535"/>
      <c r="UQW25" s="535"/>
      <c r="UQX25" s="535"/>
      <c r="UQY25" s="535"/>
      <c r="UQZ25" s="535"/>
      <c r="URA25" s="535"/>
      <c r="URB25" s="535"/>
      <c r="URC25" s="535"/>
      <c r="URD25" s="535"/>
      <c r="URE25" s="535"/>
      <c r="URF25" s="535"/>
      <c r="URG25" s="535"/>
      <c r="URH25" s="535"/>
      <c r="URI25" s="535"/>
      <c r="URJ25" s="535"/>
      <c r="URK25" s="535"/>
      <c r="URL25" s="535"/>
      <c r="URM25" s="535"/>
      <c r="URN25" s="535"/>
      <c r="URO25" s="535"/>
      <c r="URP25" s="535"/>
      <c r="URQ25" s="535"/>
      <c r="URR25" s="535"/>
      <c r="URS25" s="535"/>
      <c r="URT25" s="535"/>
      <c r="URU25" s="535"/>
      <c r="URV25" s="535"/>
      <c r="URW25" s="535"/>
      <c r="URX25" s="535"/>
      <c r="URY25" s="535"/>
      <c r="URZ25" s="535"/>
      <c r="USA25" s="535"/>
      <c r="USB25" s="535"/>
      <c r="USC25" s="535"/>
      <c r="USD25" s="535"/>
      <c r="USE25" s="535"/>
      <c r="USF25" s="535"/>
      <c r="USG25" s="535"/>
      <c r="USH25" s="535"/>
      <c r="USI25" s="535"/>
      <c r="USJ25" s="535"/>
      <c r="USK25" s="535"/>
      <c r="USL25" s="535"/>
      <c r="USM25" s="535"/>
      <c r="USN25" s="535"/>
      <c r="USO25" s="535"/>
      <c r="USP25" s="535"/>
      <c r="USQ25" s="535"/>
      <c r="USR25" s="535"/>
      <c r="USS25" s="535"/>
      <c r="UST25" s="535"/>
      <c r="USU25" s="535"/>
      <c r="USV25" s="535"/>
      <c r="USW25" s="535"/>
      <c r="USX25" s="535"/>
      <c r="USY25" s="535"/>
      <c r="USZ25" s="535"/>
      <c r="UTA25" s="535"/>
      <c r="UTB25" s="535"/>
      <c r="UTC25" s="535"/>
      <c r="UTD25" s="535"/>
      <c r="UTE25" s="535"/>
      <c r="UTF25" s="535"/>
      <c r="UTG25" s="535"/>
      <c r="UTH25" s="535"/>
      <c r="UTI25" s="535"/>
      <c r="UTJ25" s="535"/>
      <c r="UTK25" s="535"/>
      <c r="UTL25" s="535"/>
      <c r="UTM25" s="535"/>
      <c r="UTN25" s="535"/>
      <c r="UTO25" s="535"/>
      <c r="UTP25" s="535"/>
      <c r="UTQ25" s="535"/>
      <c r="UTR25" s="535"/>
      <c r="UTS25" s="535"/>
      <c r="UTT25" s="535"/>
      <c r="UTU25" s="535"/>
      <c r="UTV25" s="535"/>
      <c r="UTW25" s="535"/>
      <c r="UTX25" s="535"/>
      <c r="UTY25" s="535"/>
      <c r="UTZ25" s="535"/>
      <c r="UUA25" s="535"/>
      <c r="UUB25" s="535"/>
      <c r="UUC25" s="535"/>
      <c r="UUD25" s="535"/>
      <c r="UUE25" s="535"/>
      <c r="UUF25" s="535"/>
      <c r="UUG25" s="535"/>
      <c r="UUH25" s="535"/>
      <c r="UUI25" s="535"/>
      <c r="UUJ25" s="535"/>
      <c r="UUK25" s="535"/>
      <c r="UUL25" s="535"/>
      <c r="UUM25" s="535"/>
      <c r="UUN25" s="535"/>
      <c r="UUO25" s="535"/>
      <c r="UUP25" s="535"/>
      <c r="UUQ25" s="535"/>
      <c r="UUR25" s="535"/>
      <c r="UUS25" s="535"/>
      <c r="UUT25" s="535"/>
      <c r="UUU25" s="535"/>
      <c r="UUV25" s="535"/>
      <c r="UUW25" s="535"/>
      <c r="UUX25" s="535"/>
      <c r="UUY25" s="535"/>
      <c r="UUZ25" s="535"/>
      <c r="UVA25" s="535"/>
      <c r="UVB25" s="535"/>
      <c r="UVC25" s="535"/>
      <c r="UVD25" s="535"/>
      <c r="UVE25" s="535"/>
      <c r="UVF25" s="535"/>
      <c r="UVG25" s="535"/>
      <c r="UVH25" s="535"/>
      <c r="UVI25" s="535"/>
      <c r="UVJ25" s="535"/>
      <c r="UVK25" s="535"/>
      <c r="UVL25" s="535"/>
      <c r="UVM25" s="535"/>
      <c r="UVN25" s="535"/>
      <c r="UVO25" s="535"/>
      <c r="UVP25" s="535"/>
      <c r="UVQ25" s="535"/>
      <c r="UVR25" s="535"/>
      <c r="UVS25" s="535"/>
      <c r="UVT25" s="535"/>
      <c r="UVU25" s="535"/>
      <c r="UVV25" s="535"/>
      <c r="UVW25" s="535"/>
      <c r="UVX25" s="535"/>
      <c r="UVY25" s="535"/>
      <c r="UVZ25" s="535"/>
      <c r="UWA25" s="535"/>
      <c r="UWB25" s="535"/>
      <c r="UWC25" s="535"/>
      <c r="UWD25" s="535"/>
      <c r="UWE25" s="535"/>
      <c r="UWF25" s="535"/>
      <c r="UWG25" s="535"/>
      <c r="UWH25" s="535"/>
      <c r="UWI25" s="535"/>
      <c r="UWJ25" s="535"/>
      <c r="UWK25" s="535"/>
      <c r="UWL25" s="535"/>
      <c r="UWM25" s="535"/>
      <c r="UWN25" s="535"/>
      <c r="UWO25" s="535"/>
      <c r="UWP25" s="535"/>
      <c r="UWQ25" s="535"/>
      <c r="UWR25" s="535"/>
      <c r="UWS25" s="535"/>
      <c r="UWT25" s="535"/>
      <c r="UWU25" s="535"/>
      <c r="UWV25" s="535"/>
      <c r="UWW25" s="535"/>
      <c r="UWX25" s="535"/>
      <c r="UWY25" s="535"/>
      <c r="UWZ25" s="535"/>
      <c r="UXA25" s="535"/>
      <c r="UXB25" s="535"/>
      <c r="UXC25" s="535"/>
      <c r="UXD25" s="535"/>
      <c r="UXE25" s="535"/>
      <c r="UXF25" s="535"/>
      <c r="UXG25" s="535"/>
      <c r="UXH25" s="535"/>
      <c r="UXI25" s="535"/>
      <c r="UXJ25" s="535"/>
      <c r="UXK25" s="535"/>
      <c r="UXL25" s="535"/>
      <c r="UXM25" s="535"/>
      <c r="UXN25" s="535"/>
      <c r="UXO25" s="535"/>
      <c r="UXP25" s="535"/>
      <c r="UXQ25" s="535"/>
      <c r="UXR25" s="535"/>
      <c r="UXS25" s="535"/>
      <c r="UXT25" s="535"/>
      <c r="UXU25" s="535"/>
      <c r="UXV25" s="535"/>
      <c r="UXW25" s="535"/>
      <c r="UXX25" s="535"/>
      <c r="UXY25" s="535"/>
      <c r="UXZ25" s="535"/>
      <c r="UYA25" s="535"/>
      <c r="UYB25" s="535"/>
      <c r="UYC25" s="535"/>
      <c r="UYD25" s="535"/>
      <c r="UYE25" s="535"/>
      <c r="UYF25" s="535"/>
      <c r="UYG25" s="535"/>
      <c r="UYH25" s="535"/>
      <c r="UYI25" s="535"/>
      <c r="UYJ25" s="535"/>
      <c r="UYK25" s="535"/>
      <c r="UYL25" s="535"/>
      <c r="UYM25" s="535"/>
      <c r="UYN25" s="535"/>
      <c r="UYO25" s="535"/>
      <c r="UYP25" s="535"/>
      <c r="UYQ25" s="535"/>
      <c r="UYR25" s="535"/>
      <c r="UYS25" s="535"/>
      <c r="UYT25" s="535"/>
      <c r="UYU25" s="535"/>
      <c r="UYV25" s="535"/>
      <c r="UYW25" s="535"/>
      <c r="UYX25" s="535"/>
      <c r="UYY25" s="535"/>
      <c r="UYZ25" s="535"/>
      <c r="UZA25" s="535"/>
      <c r="UZB25" s="535"/>
      <c r="UZC25" s="535"/>
      <c r="UZD25" s="535"/>
      <c r="UZE25" s="535"/>
      <c r="UZF25" s="535"/>
      <c r="UZG25" s="535"/>
      <c r="UZH25" s="535"/>
      <c r="UZI25" s="535"/>
      <c r="UZJ25" s="535"/>
      <c r="UZK25" s="535"/>
      <c r="UZL25" s="535"/>
      <c r="UZM25" s="535"/>
      <c r="UZN25" s="535"/>
      <c r="UZO25" s="535"/>
      <c r="UZP25" s="535"/>
      <c r="UZQ25" s="535"/>
      <c r="UZR25" s="535"/>
      <c r="UZS25" s="535"/>
      <c r="UZT25" s="535"/>
      <c r="UZU25" s="535"/>
      <c r="UZV25" s="535"/>
      <c r="UZW25" s="535"/>
      <c r="UZX25" s="535"/>
      <c r="UZY25" s="535"/>
      <c r="UZZ25" s="535"/>
      <c r="VAA25" s="535"/>
      <c r="VAB25" s="535"/>
      <c r="VAC25" s="535"/>
      <c r="VAD25" s="535"/>
      <c r="VAE25" s="535"/>
      <c r="VAF25" s="535"/>
      <c r="VAG25" s="535"/>
      <c r="VAH25" s="535"/>
      <c r="VAI25" s="535"/>
      <c r="VAJ25" s="535"/>
      <c r="VAK25" s="535"/>
      <c r="VAL25" s="535"/>
      <c r="VAM25" s="535"/>
      <c r="VAN25" s="535"/>
      <c r="VAO25" s="535"/>
      <c r="VAP25" s="535"/>
      <c r="VAQ25" s="535"/>
      <c r="VAR25" s="535"/>
      <c r="VAS25" s="535"/>
      <c r="VAT25" s="535"/>
      <c r="VAU25" s="535"/>
      <c r="VAV25" s="535"/>
      <c r="VAW25" s="535"/>
      <c r="VAX25" s="535"/>
      <c r="VAY25" s="535"/>
      <c r="VAZ25" s="535"/>
      <c r="VBA25" s="535"/>
      <c r="VBB25" s="535"/>
      <c r="VBC25" s="535"/>
      <c r="VBD25" s="535"/>
      <c r="VBE25" s="535"/>
      <c r="VBF25" s="535"/>
      <c r="VBG25" s="535"/>
      <c r="VBH25" s="535"/>
      <c r="VBI25" s="535"/>
      <c r="VBJ25" s="535"/>
      <c r="VBK25" s="535"/>
      <c r="VBL25" s="535"/>
      <c r="VBM25" s="535"/>
      <c r="VBN25" s="535"/>
      <c r="VBO25" s="535"/>
      <c r="VBP25" s="535"/>
      <c r="VBQ25" s="535"/>
      <c r="VBR25" s="535"/>
      <c r="VBS25" s="535"/>
      <c r="VBT25" s="535"/>
      <c r="VBU25" s="535"/>
      <c r="VBV25" s="535"/>
      <c r="VBW25" s="535"/>
      <c r="VBX25" s="535"/>
      <c r="VBY25" s="535"/>
      <c r="VBZ25" s="535"/>
      <c r="VCA25" s="535"/>
      <c r="VCB25" s="535"/>
      <c r="VCC25" s="535"/>
      <c r="VCD25" s="535"/>
      <c r="VCE25" s="535"/>
      <c r="VCF25" s="535"/>
      <c r="VCG25" s="535"/>
      <c r="VCH25" s="535"/>
      <c r="VCI25" s="535"/>
      <c r="VCJ25" s="535"/>
      <c r="VCK25" s="535"/>
      <c r="VCL25" s="535"/>
      <c r="VCM25" s="535"/>
      <c r="VCN25" s="535"/>
      <c r="VCO25" s="535"/>
      <c r="VCP25" s="535"/>
      <c r="VCQ25" s="535"/>
      <c r="VCR25" s="535"/>
      <c r="VCS25" s="535"/>
      <c r="VCT25" s="535"/>
      <c r="VCU25" s="535"/>
      <c r="VCV25" s="535"/>
      <c r="VCW25" s="535"/>
      <c r="VCX25" s="535"/>
      <c r="VCY25" s="535"/>
      <c r="VCZ25" s="535"/>
      <c r="VDA25" s="535"/>
      <c r="VDB25" s="535"/>
      <c r="VDC25" s="535"/>
      <c r="VDD25" s="535"/>
      <c r="VDE25" s="535"/>
      <c r="VDF25" s="535"/>
      <c r="VDG25" s="535"/>
      <c r="VDH25" s="535"/>
      <c r="VDI25" s="535"/>
      <c r="VDJ25" s="535"/>
      <c r="VDK25" s="535"/>
      <c r="VDL25" s="535"/>
      <c r="VDM25" s="535"/>
      <c r="VDN25" s="535"/>
      <c r="VDO25" s="535"/>
      <c r="VDP25" s="535"/>
      <c r="VDQ25" s="535"/>
      <c r="VDR25" s="535"/>
      <c r="VDS25" s="535"/>
      <c r="VDT25" s="535"/>
      <c r="VDU25" s="535"/>
      <c r="VDV25" s="535"/>
      <c r="VDW25" s="535"/>
      <c r="VDX25" s="535"/>
      <c r="VDY25" s="535"/>
      <c r="VDZ25" s="535"/>
      <c r="VEA25" s="535"/>
      <c r="VEB25" s="535"/>
      <c r="VEC25" s="535"/>
      <c r="VED25" s="535"/>
      <c r="VEE25" s="535"/>
      <c r="VEF25" s="535"/>
      <c r="VEG25" s="535"/>
      <c r="VEH25" s="535"/>
      <c r="VEI25" s="535"/>
      <c r="VEJ25" s="535"/>
      <c r="VEK25" s="535"/>
      <c r="VEL25" s="535"/>
      <c r="VEM25" s="535"/>
      <c r="VEN25" s="535"/>
      <c r="VEO25" s="535"/>
      <c r="VEP25" s="535"/>
      <c r="VEQ25" s="535"/>
      <c r="VER25" s="535"/>
      <c r="VES25" s="535"/>
      <c r="VET25" s="535"/>
      <c r="VEU25" s="535"/>
      <c r="VEV25" s="535"/>
      <c r="VEW25" s="535"/>
      <c r="VEX25" s="535"/>
      <c r="VEY25" s="535"/>
      <c r="VEZ25" s="535"/>
      <c r="VFA25" s="535"/>
      <c r="VFB25" s="535"/>
      <c r="VFC25" s="535"/>
      <c r="VFD25" s="535"/>
      <c r="VFE25" s="535"/>
      <c r="VFF25" s="535"/>
      <c r="VFG25" s="535"/>
      <c r="VFH25" s="535"/>
      <c r="VFI25" s="535"/>
      <c r="VFJ25" s="535"/>
      <c r="VFK25" s="535"/>
      <c r="VFL25" s="535"/>
      <c r="VFM25" s="535"/>
      <c r="VFN25" s="535"/>
      <c r="VFO25" s="535"/>
      <c r="VFP25" s="535"/>
      <c r="VFQ25" s="535"/>
      <c r="VFR25" s="535"/>
      <c r="VFS25" s="535"/>
      <c r="VFT25" s="535"/>
      <c r="VFU25" s="535"/>
      <c r="VFV25" s="535"/>
      <c r="VFW25" s="535"/>
      <c r="VFX25" s="535"/>
      <c r="VFY25" s="535"/>
      <c r="VFZ25" s="535"/>
      <c r="VGA25" s="535"/>
      <c r="VGB25" s="535"/>
      <c r="VGC25" s="535"/>
      <c r="VGD25" s="535"/>
      <c r="VGE25" s="535"/>
      <c r="VGF25" s="535"/>
      <c r="VGG25" s="535"/>
      <c r="VGH25" s="535"/>
      <c r="VGI25" s="535"/>
      <c r="VGJ25" s="535"/>
      <c r="VGK25" s="535"/>
      <c r="VGL25" s="535"/>
      <c r="VGM25" s="535"/>
      <c r="VGN25" s="535"/>
      <c r="VGO25" s="535"/>
      <c r="VGP25" s="535"/>
      <c r="VGQ25" s="535"/>
      <c r="VGR25" s="535"/>
      <c r="VGS25" s="535"/>
      <c r="VGT25" s="535"/>
      <c r="VGU25" s="535"/>
      <c r="VGV25" s="535"/>
      <c r="VGW25" s="535"/>
      <c r="VGX25" s="535"/>
      <c r="VGY25" s="535"/>
      <c r="VGZ25" s="535"/>
      <c r="VHA25" s="535"/>
      <c r="VHB25" s="535"/>
      <c r="VHC25" s="535"/>
      <c r="VHD25" s="535"/>
      <c r="VHE25" s="535"/>
      <c r="VHF25" s="535"/>
      <c r="VHG25" s="535"/>
      <c r="VHH25" s="535"/>
      <c r="VHI25" s="535"/>
      <c r="VHJ25" s="535"/>
      <c r="VHK25" s="535"/>
      <c r="VHL25" s="535"/>
      <c r="VHM25" s="535"/>
      <c r="VHN25" s="535"/>
      <c r="VHO25" s="535"/>
      <c r="VHP25" s="535"/>
      <c r="VHQ25" s="535"/>
      <c r="VHR25" s="535"/>
      <c r="VHS25" s="535"/>
      <c r="VHT25" s="535"/>
      <c r="VHU25" s="535"/>
      <c r="VHV25" s="535"/>
      <c r="VHW25" s="535"/>
      <c r="VHX25" s="535"/>
      <c r="VHY25" s="535"/>
      <c r="VHZ25" s="535"/>
      <c r="VIA25" s="535"/>
      <c r="VIB25" s="535"/>
      <c r="VIC25" s="535"/>
      <c r="VID25" s="535"/>
      <c r="VIE25" s="535"/>
      <c r="VIF25" s="535"/>
      <c r="VIG25" s="535"/>
      <c r="VIH25" s="535"/>
      <c r="VII25" s="535"/>
      <c r="VIJ25" s="535"/>
      <c r="VIK25" s="535"/>
      <c r="VIL25" s="535"/>
      <c r="VIM25" s="535"/>
      <c r="VIN25" s="535"/>
      <c r="VIO25" s="535"/>
      <c r="VIP25" s="535"/>
      <c r="VIQ25" s="535"/>
      <c r="VIR25" s="535"/>
      <c r="VIS25" s="535"/>
      <c r="VIT25" s="535"/>
      <c r="VIU25" s="535"/>
      <c r="VIV25" s="535"/>
      <c r="VIW25" s="535"/>
      <c r="VIX25" s="535"/>
      <c r="VIY25" s="535"/>
      <c r="VIZ25" s="535"/>
      <c r="VJA25" s="535"/>
      <c r="VJB25" s="535"/>
      <c r="VJC25" s="535"/>
      <c r="VJD25" s="535"/>
      <c r="VJE25" s="535"/>
      <c r="VJF25" s="535"/>
      <c r="VJG25" s="535"/>
      <c r="VJH25" s="535"/>
      <c r="VJI25" s="535"/>
      <c r="VJJ25" s="535"/>
      <c r="VJK25" s="535"/>
      <c r="VJL25" s="535"/>
      <c r="VJM25" s="535"/>
      <c r="VJN25" s="535"/>
      <c r="VJO25" s="535"/>
      <c r="VJP25" s="535"/>
      <c r="VJQ25" s="535"/>
      <c r="VJR25" s="535"/>
      <c r="VJS25" s="535"/>
      <c r="VJT25" s="535"/>
      <c r="VJU25" s="535"/>
      <c r="VJV25" s="535"/>
      <c r="VJW25" s="535"/>
      <c r="VJX25" s="535"/>
      <c r="VJY25" s="535"/>
      <c r="VJZ25" s="535"/>
      <c r="VKA25" s="535"/>
      <c r="VKB25" s="535"/>
      <c r="VKC25" s="535"/>
      <c r="VKD25" s="535"/>
      <c r="VKE25" s="535"/>
      <c r="VKF25" s="535"/>
      <c r="VKG25" s="535"/>
      <c r="VKH25" s="535"/>
      <c r="VKI25" s="535"/>
      <c r="VKJ25" s="535"/>
      <c r="VKK25" s="535"/>
      <c r="VKL25" s="535"/>
      <c r="VKM25" s="535"/>
      <c r="VKN25" s="535"/>
      <c r="VKO25" s="535"/>
      <c r="VKP25" s="535"/>
      <c r="VKQ25" s="535"/>
      <c r="VKR25" s="535"/>
      <c r="VKS25" s="535"/>
      <c r="VKT25" s="535"/>
      <c r="VKU25" s="535"/>
      <c r="VKV25" s="535"/>
      <c r="VKW25" s="535"/>
      <c r="VKX25" s="535"/>
      <c r="VKY25" s="535"/>
      <c r="VKZ25" s="535"/>
      <c r="VLA25" s="535"/>
      <c r="VLB25" s="535"/>
      <c r="VLC25" s="535"/>
      <c r="VLD25" s="535"/>
      <c r="VLE25" s="535"/>
      <c r="VLF25" s="535"/>
      <c r="VLG25" s="535"/>
      <c r="VLH25" s="535"/>
      <c r="VLI25" s="535"/>
      <c r="VLJ25" s="535"/>
      <c r="VLK25" s="535"/>
      <c r="VLL25" s="535"/>
      <c r="VLM25" s="535"/>
      <c r="VLN25" s="535"/>
      <c r="VLO25" s="535"/>
      <c r="VLP25" s="535"/>
      <c r="VLQ25" s="535"/>
      <c r="VLR25" s="535"/>
      <c r="VLS25" s="535"/>
      <c r="VLT25" s="535"/>
      <c r="VLU25" s="535"/>
      <c r="VLV25" s="535"/>
      <c r="VLW25" s="535"/>
      <c r="VLX25" s="535"/>
      <c r="VLY25" s="535"/>
      <c r="VLZ25" s="535"/>
      <c r="VMA25" s="535"/>
      <c r="VMB25" s="535"/>
      <c r="VMC25" s="535"/>
      <c r="VMD25" s="535"/>
      <c r="VME25" s="535"/>
      <c r="VMF25" s="535"/>
      <c r="VMG25" s="535"/>
      <c r="VMH25" s="535"/>
      <c r="VMI25" s="535"/>
      <c r="VMJ25" s="535"/>
      <c r="VMK25" s="535"/>
      <c r="VML25" s="535"/>
      <c r="VMM25" s="535"/>
      <c r="VMN25" s="535"/>
      <c r="VMO25" s="535"/>
      <c r="VMP25" s="535"/>
      <c r="VMQ25" s="535"/>
      <c r="VMR25" s="535"/>
      <c r="VMS25" s="535"/>
      <c r="VMT25" s="535"/>
      <c r="VMU25" s="535"/>
      <c r="VMV25" s="535"/>
      <c r="VMW25" s="535"/>
      <c r="VMX25" s="535"/>
      <c r="VMY25" s="535"/>
      <c r="VMZ25" s="535"/>
      <c r="VNA25" s="535"/>
      <c r="VNB25" s="535"/>
      <c r="VNC25" s="535"/>
      <c r="VND25" s="535"/>
      <c r="VNE25" s="535"/>
      <c r="VNF25" s="535"/>
      <c r="VNG25" s="535"/>
      <c r="VNH25" s="535"/>
      <c r="VNI25" s="535"/>
      <c r="VNJ25" s="535"/>
      <c r="VNK25" s="535"/>
      <c r="VNL25" s="535"/>
      <c r="VNM25" s="535"/>
      <c r="VNN25" s="535"/>
      <c r="VNO25" s="535"/>
      <c r="VNP25" s="535"/>
      <c r="VNQ25" s="535"/>
      <c r="VNR25" s="535"/>
      <c r="VNS25" s="535"/>
      <c r="VNT25" s="535"/>
      <c r="VNU25" s="535"/>
      <c r="VNV25" s="535"/>
      <c r="VNW25" s="535"/>
      <c r="VNX25" s="535"/>
      <c r="VNY25" s="535"/>
      <c r="VNZ25" s="535"/>
      <c r="VOA25" s="535"/>
      <c r="VOB25" s="535"/>
      <c r="VOC25" s="535"/>
      <c r="VOD25" s="535"/>
      <c r="VOE25" s="535"/>
      <c r="VOF25" s="535"/>
      <c r="VOG25" s="535"/>
      <c r="VOH25" s="535"/>
      <c r="VOI25" s="535"/>
      <c r="VOJ25" s="535"/>
      <c r="VOK25" s="535"/>
      <c r="VOL25" s="535"/>
      <c r="VOM25" s="535"/>
      <c r="VON25" s="535"/>
      <c r="VOO25" s="535"/>
      <c r="VOP25" s="535"/>
      <c r="VOQ25" s="535"/>
      <c r="VOR25" s="535"/>
      <c r="VOS25" s="535"/>
      <c r="VOT25" s="535"/>
      <c r="VOU25" s="535"/>
      <c r="VOV25" s="535"/>
      <c r="VOW25" s="535"/>
      <c r="VOX25" s="535"/>
      <c r="VOY25" s="535"/>
      <c r="VOZ25" s="535"/>
      <c r="VPA25" s="535"/>
      <c r="VPB25" s="535"/>
      <c r="VPC25" s="535"/>
      <c r="VPD25" s="535"/>
      <c r="VPE25" s="535"/>
      <c r="VPF25" s="535"/>
      <c r="VPG25" s="535"/>
      <c r="VPH25" s="535"/>
      <c r="VPI25" s="535"/>
      <c r="VPJ25" s="535"/>
      <c r="VPK25" s="535"/>
      <c r="VPL25" s="535"/>
      <c r="VPM25" s="535"/>
      <c r="VPN25" s="535"/>
      <c r="VPO25" s="535"/>
      <c r="VPP25" s="535"/>
      <c r="VPQ25" s="535"/>
      <c r="VPR25" s="535"/>
      <c r="VPS25" s="535"/>
      <c r="VPT25" s="535"/>
      <c r="VPU25" s="535"/>
      <c r="VPV25" s="535"/>
      <c r="VPW25" s="535"/>
      <c r="VPX25" s="535"/>
      <c r="VPY25" s="535"/>
      <c r="VPZ25" s="535"/>
      <c r="VQA25" s="535"/>
      <c r="VQB25" s="535"/>
      <c r="VQC25" s="535"/>
      <c r="VQD25" s="535"/>
      <c r="VQE25" s="535"/>
      <c r="VQF25" s="535"/>
      <c r="VQG25" s="535"/>
      <c r="VQH25" s="535"/>
      <c r="VQI25" s="535"/>
      <c r="VQJ25" s="535"/>
      <c r="VQK25" s="535"/>
      <c r="VQL25" s="535"/>
      <c r="VQM25" s="535"/>
      <c r="VQN25" s="535"/>
      <c r="VQO25" s="535"/>
      <c r="VQP25" s="535"/>
      <c r="VQQ25" s="535"/>
      <c r="VQR25" s="535"/>
      <c r="VQS25" s="535"/>
      <c r="VQT25" s="535"/>
      <c r="VQU25" s="535"/>
      <c r="VQV25" s="535"/>
      <c r="VQW25" s="535"/>
      <c r="VQX25" s="535"/>
      <c r="VQY25" s="535"/>
      <c r="VQZ25" s="535"/>
      <c r="VRA25" s="535"/>
      <c r="VRB25" s="535"/>
      <c r="VRC25" s="535"/>
      <c r="VRD25" s="535"/>
      <c r="VRE25" s="535"/>
      <c r="VRF25" s="535"/>
      <c r="VRG25" s="535"/>
      <c r="VRH25" s="535"/>
      <c r="VRI25" s="535"/>
      <c r="VRJ25" s="535"/>
      <c r="VRK25" s="535"/>
      <c r="VRL25" s="535"/>
      <c r="VRM25" s="535"/>
      <c r="VRN25" s="535"/>
      <c r="VRO25" s="535"/>
      <c r="VRP25" s="535"/>
      <c r="VRQ25" s="535"/>
      <c r="VRR25" s="535"/>
      <c r="VRS25" s="535"/>
      <c r="VRT25" s="535"/>
      <c r="VRU25" s="535"/>
      <c r="VRV25" s="535"/>
      <c r="VRW25" s="535"/>
      <c r="VRX25" s="535"/>
      <c r="VRY25" s="535"/>
      <c r="VRZ25" s="535"/>
      <c r="VSA25" s="535"/>
      <c r="VSB25" s="535"/>
      <c r="VSC25" s="535"/>
      <c r="VSD25" s="535"/>
      <c r="VSE25" s="535"/>
      <c r="VSF25" s="535"/>
      <c r="VSG25" s="535"/>
      <c r="VSH25" s="535"/>
      <c r="VSI25" s="535"/>
      <c r="VSJ25" s="535"/>
      <c r="VSK25" s="535"/>
      <c r="VSL25" s="535"/>
      <c r="VSM25" s="535"/>
      <c r="VSN25" s="535"/>
      <c r="VSO25" s="535"/>
      <c r="VSP25" s="535"/>
      <c r="VSQ25" s="535"/>
      <c r="VSR25" s="535"/>
      <c r="VSS25" s="535"/>
      <c r="VST25" s="535"/>
      <c r="VSU25" s="535"/>
      <c r="VSV25" s="535"/>
      <c r="VSW25" s="535"/>
      <c r="VSX25" s="535"/>
      <c r="VSY25" s="535"/>
      <c r="VSZ25" s="535"/>
      <c r="VTA25" s="535"/>
      <c r="VTB25" s="535"/>
      <c r="VTC25" s="535"/>
      <c r="VTD25" s="535"/>
      <c r="VTE25" s="535"/>
      <c r="VTF25" s="535"/>
      <c r="VTG25" s="535"/>
      <c r="VTH25" s="535"/>
      <c r="VTI25" s="535"/>
      <c r="VTJ25" s="535"/>
      <c r="VTK25" s="535"/>
      <c r="VTL25" s="535"/>
      <c r="VTM25" s="535"/>
      <c r="VTN25" s="535"/>
      <c r="VTO25" s="535"/>
      <c r="VTP25" s="535"/>
      <c r="VTQ25" s="535"/>
      <c r="VTR25" s="535"/>
      <c r="VTS25" s="535"/>
      <c r="VTT25" s="535"/>
      <c r="VTU25" s="535"/>
      <c r="VTV25" s="535"/>
      <c r="VTW25" s="535"/>
      <c r="VTX25" s="535"/>
      <c r="VTY25" s="535"/>
      <c r="VTZ25" s="535"/>
      <c r="VUA25" s="535"/>
      <c r="VUB25" s="535"/>
      <c r="VUC25" s="535"/>
      <c r="VUD25" s="535"/>
      <c r="VUE25" s="535"/>
      <c r="VUF25" s="535"/>
      <c r="VUG25" s="535"/>
      <c r="VUH25" s="535"/>
      <c r="VUI25" s="535"/>
      <c r="VUJ25" s="535"/>
      <c r="VUK25" s="535"/>
      <c r="VUL25" s="535"/>
      <c r="VUM25" s="535"/>
      <c r="VUN25" s="535"/>
      <c r="VUO25" s="535"/>
      <c r="VUP25" s="535"/>
      <c r="VUQ25" s="535"/>
      <c r="VUR25" s="535"/>
      <c r="VUS25" s="535"/>
      <c r="VUT25" s="535"/>
      <c r="VUU25" s="535"/>
      <c r="VUV25" s="535"/>
      <c r="VUW25" s="535"/>
      <c r="VUX25" s="535"/>
      <c r="VUY25" s="535"/>
      <c r="VUZ25" s="535"/>
      <c r="VVA25" s="535"/>
      <c r="VVB25" s="535"/>
      <c r="VVC25" s="535"/>
      <c r="VVD25" s="535"/>
      <c r="VVE25" s="535"/>
      <c r="VVF25" s="535"/>
      <c r="VVG25" s="535"/>
      <c r="VVH25" s="535"/>
      <c r="VVI25" s="535"/>
      <c r="VVJ25" s="535"/>
      <c r="VVK25" s="535"/>
      <c r="VVL25" s="535"/>
      <c r="VVM25" s="535"/>
      <c r="VVN25" s="535"/>
      <c r="VVO25" s="535"/>
      <c r="VVP25" s="535"/>
      <c r="VVQ25" s="535"/>
      <c r="VVR25" s="535"/>
      <c r="VVS25" s="535"/>
      <c r="VVT25" s="535"/>
      <c r="VVU25" s="535"/>
      <c r="VVV25" s="535"/>
      <c r="VVW25" s="535"/>
      <c r="VVX25" s="535"/>
      <c r="VVY25" s="535"/>
      <c r="VVZ25" s="535"/>
      <c r="VWA25" s="535"/>
      <c r="VWB25" s="535"/>
      <c r="VWC25" s="535"/>
      <c r="VWD25" s="535"/>
      <c r="VWE25" s="535"/>
      <c r="VWF25" s="535"/>
      <c r="VWG25" s="535"/>
      <c r="VWH25" s="535"/>
      <c r="VWI25" s="535"/>
      <c r="VWJ25" s="535"/>
      <c r="VWK25" s="535"/>
      <c r="VWL25" s="535"/>
      <c r="VWM25" s="535"/>
      <c r="VWN25" s="535"/>
      <c r="VWO25" s="535"/>
      <c r="VWP25" s="535"/>
      <c r="VWQ25" s="535"/>
      <c r="VWR25" s="535"/>
      <c r="VWS25" s="535"/>
      <c r="VWT25" s="535"/>
      <c r="VWU25" s="535"/>
      <c r="VWV25" s="535"/>
      <c r="VWW25" s="535"/>
      <c r="VWX25" s="535"/>
      <c r="VWY25" s="535"/>
      <c r="VWZ25" s="535"/>
      <c r="VXA25" s="535"/>
      <c r="VXB25" s="535"/>
      <c r="VXC25" s="535"/>
      <c r="VXD25" s="535"/>
      <c r="VXE25" s="535"/>
      <c r="VXF25" s="535"/>
      <c r="VXG25" s="535"/>
      <c r="VXH25" s="535"/>
      <c r="VXI25" s="535"/>
      <c r="VXJ25" s="535"/>
      <c r="VXK25" s="535"/>
      <c r="VXL25" s="535"/>
      <c r="VXM25" s="535"/>
      <c r="VXN25" s="535"/>
      <c r="VXO25" s="535"/>
      <c r="VXP25" s="535"/>
      <c r="VXQ25" s="535"/>
      <c r="VXR25" s="535"/>
      <c r="VXS25" s="535"/>
      <c r="VXT25" s="535"/>
      <c r="VXU25" s="535"/>
      <c r="VXV25" s="535"/>
      <c r="VXW25" s="535"/>
      <c r="VXX25" s="535"/>
      <c r="VXY25" s="535"/>
      <c r="VXZ25" s="535"/>
      <c r="VYA25" s="535"/>
      <c r="VYB25" s="535"/>
      <c r="VYC25" s="535"/>
      <c r="VYD25" s="535"/>
      <c r="VYE25" s="535"/>
      <c r="VYF25" s="535"/>
      <c r="VYG25" s="535"/>
      <c r="VYH25" s="535"/>
      <c r="VYI25" s="535"/>
      <c r="VYJ25" s="535"/>
      <c r="VYK25" s="535"/>
      <c r="VYL25" s="535"/>
      <c r="VYM25" s="535"/>
      <c r="VYN25" s="535"/>
      <c r="VYO25" s="535"/>
      <c r="VYP25" s="535"/>
      <c r="VYQ25" s="535"/>
      <c r="VYR25" s="535"/>
      <c r="VYS25" s="535"/>
      <c r="VYT25" s="535"/>
      <c r="VYU25" s="535"/>
      <c r="VYV25" s="535"/>
      <c r="VYW25" s="535"/>
      <c r="VYX25" s="535"/>
      <c r="VYY25" s="535"/>
      <c r="VYZ25" s="535"/>
      <c r="VZA25" s="535"/>
      <c r="VZB25" s="535"/>
      <c r="VZC25" s="535"/>
      <c r="VZD25" s="535"/>
      <c r="VZE25" s="535"/>
      <c r="VZF25" s="535"/>
      <c r="VZG25" s="535"/>
      <c r="VZH25" s="535"/>
      <c r="VZI25" s="535"/>
      <c r="VZJ25" s="535"/>
      <c r="VZK25" s="535"/>
      <c r="VZL25" s="535"/>
      <c r="VZM25" s="535"/>
      <c r="VZN25" s="535"/>
      <c r="VZO25" s="535"/>
      <c r="VZP25" s="535"/>
      <c r="VZQ25" s="535"/>
      <c r="VZR25" s="535"/>
      <c r="VZS25" s="535"/>
      <c r="VZT25" s="535"/>
      <c r="VZU25" s="535"/>
      <c r="VZV25" s="535"/>
      <c r="VZW25" s="535"/>
      <c r="VZX25" s="535"/>
      <c r="VZY25" s="535"/>
      <c r="VZZ25" s="535"/>
      <c r="WAA25" s="535"/>
      <c r="WAB25" s="535"/>
      <c r="WAC25" s="535"/>
      <c r="WAD25" s="535"/>
      <c r="WAE25" s="535"/>
      <c r="WAF25" s="535"/>
      <c r="WAG25" s="535"/>
      <c r="WAH25" s="535"/>
      <c r="WAI25" s="535"/>
      <c r="WAJ25" s="535"/>
      <c r="WAK25" s="535"/>
      <c r="WAL25" s="535"/>
      <c r="WAM25" s="535"/>
      <c r="WAN25" s="535"/>
      <c r="WAO25" s="535"/>
      <c r="WAP25" s="535"/>
      <c r="WAQ25" s="535"/>
      <c r="WAR25" s="535"/>
      <c r="WAS25" s="535"/>
      <c r="WAT25" s="535"/>
      <c r="WAU25" s="535"/>
      <c r="WAV25" s="535"/>
      <c r="WAW25" s="535"/>
      <c r="WAX25" s="535"/>
      <c r="WAY25" s="535"/>
      <c r="WAZ25" s="535"/>
      <c r="WBA25" s="535"/>
      <c r="WBB25" s="535"/>
      <c r="WBC25" s="535"/>
      <c r="WBD25" s="535"/>
      <c r="WBE25" s="535"/>
      <c r="WBF25" s="535"/>
      <c r="WBG25" s="535"/>
      <c r="WBH25" s="535"/>
      <c r="WBI25" s="535"/>
      <c r="WBJ25" s="535"/>
      <c r="WBK25" s="535"/>
      <c r="WBL25" s="535"/>
      <c r="WBM25" s="535"/>
      <c r="WBN25" s="535"/>
      <c r="WBO25" s="535"/>
      <c r="WBP25" s="535"/>
      <c r="WBQ25" s="535"/>
      <c r="WBR25" s="535"/>
      <c r="WBS25" s="535"/>
      <c r="WBT25" s="535"/>
      <c r="WBU25" s="535"/>
      <c r="WBV25" s="535"/>
      <c r="WBW25" s="535"/>
      <c r="WBX25" s="535"/>
      <c r="WBY25" s="535"/>
      <c r="WBZ25" s="535"/>
      <c r="WCA25" s="535"/>
      <c r="WCB25" s="535"/>
      <c r="WCC25" s="535"/>
      <c r="WCD25" s="535"/>
      <c r="WCE25" s="535"/>
      <c r="WCF25" s="535"/>
      <c r="WCG25" s="535"/>
      <c r="WCH25" s="535"/>
      <c r="WCI25" s="535"/>
      <c r="WCJ25" s="535"/>
      <c r="WCK25" s="535"/>
      <c r="WCL25" s="535"/>
      <c r="WCM25" s="535"/>
      <c r="WCN25" s="535"/>
      <c r="WCO25" s="535"/>
      <c r="WCP25" s="535"/>
      <c r="WCQ25" s="535"/>
      <c r="WCR25" s="535"/>
      <c r="WCS25" s="535"/>
      <c r="WCT25" s="535"/>
      <c r="WCU25" s="535"/>
      <c r="WCV25" s="535"/>
      <c r="WCW25" s="535"/>
      <c r="WCX25" s="535"/>
      <c r="WCY25" s="535"/>
      <c r="WCZ25" s="535"/>
      <c r="WDA25" s="535"/>
      <c r="WDB25" s="535"/>
      <c r="WDC25" s="535"/>
      <c r="WDD25" s="535"/>
      <c r="WDE25" s="535"/>
      <c r="WDF25" s="535"/>
      <c r="WDG25" s="535"/>
      <c r="WDH25" s="535"/>
      <c r="WDI25" s="535"/>
      <c r="WDJ25" s="535"/>
      <c r="WDK25" s="535"/>
      <c r="WDL25" s="535"/>
      <c r="WDM25" s="535"/>
      <c r="WDN25" s="535"/>
      <c r="WDO25" s="535"/>
      <c r="WDP25" s="535"/>
      <c r="WDQ25" s="535"/>
      <c r="WDR25" s="535"/>
      <c r="WDS25" s="535"/>
      <c r="WDT25" s="535"/>
      <c r="WDU25" s="535"/>
      <c r="WDV25" s="535"/>
      <c r="WDW25" s="535"/>
      <c r="WDX25" s="535"/>
      <c r="WDY25" s="535"/>
      <c r="WDZ25" s="535"/>
      <c r="WEA25" s="535"/>
      <c r="WEB25" s="535"/>
      <c r="WEC25" s="535"/>
      <c r="WED25" s="535"/>
      <c r="WEE25" s="535"/>
      <c r="WEF25" s="535"/>
      <c r="WEG25" s="535"/>
      <c r="WEH25" s="535"/>
      <c r="WEI25" s="535"/>
      <c r="WEJ25" s="535"/>
      <c r="WEK25" s="535"/>
      <c r="WEL25" s="535"/>
      <c r="WEM25" s="535"/>
      <c r="WEN25" s="535"/>
      <c r="WEO25" s="535"/>
      <c r="WEP25" s="535"/>
      <c r="WEQ25" s="535"/>
      <c r="WER25" s="535"/>
      <c r="WES25" s="535"/>
      <c r="WET25" s="535"/>
      <c r="WEU25" s="535"/>
      <c r="WEV25" s="535"/>
      <c r="WEW25" s="535"/>
      <c r="WEX25" s="535"/>
      <c r="WEY25" s="535"/>
      <c r="WEZ25" s="535"/>
      <c r="WFA25" s="535"/>
      <c r="WFB25" s="535"/>
      <c r="WFC25" s="535"/>
      <c r="WFD25" s="535"/>
      <c r="WFE25" s="535"/>
      <c r="WFF25" s="535"/>
      <c r="WFG25" s="535"/>
      <c r="WFH25" s="535"/>
      <c r="WFI25" s="535"/>
      <c r="WFJ25" s="535"/>
      <c r="WFK25" s="535"/>
      <c r="WFL25" s="535"/>
      <c r="WFM25" s="535"/>
      <c r="WFN25" s="535"/>
      <c r="WFO25" s="535"/>
      <c r="WFP25" s="535"/>
      <c r="WFQ25" s="535"/>
      <c r="WFR25" s="535"/>
      <c r="WFS25" s="535"/>
      <c r="WFT25" s="535"/>
      <c r="WFU25" s="535"/>
      <c r="WFV25" s="535"/>
      <c r="WFW25" s="535"/>
      <c r="WFX25" s="535"/>
      <c r="WFY25" s="535"/>
      <c r="WFZ25" s="535"/>
      <c r="WGA25" s="535"/>
      <c r="WGB25" s="535"/>
      <c r="WGC25" s="535"/>
      <c r="WGD25" s="535"/>
      <c r="WGE25" s="535"/>
      <c r="WGF25" s="535"/>
      <c r="WGG25" s="535"/>
      <c r="WGH25" s="535"/>
      <c r="WGI25" s="535"/>
      <c r="WGJ25" s="535"/>
      <c r="WGK25" s="535"/>
      <c r="WGL25" s="535"/>
      <c r="WGM25" s="535"/>
      <c r="WGN25" s="535"/>
      <c r="WGO25" s="535"/>
      <c r="WGP25" s="535"/>
      <c r="WGQ25" s="535"/>
      <c r="WGR25" s="535"/>
      <c r="WGS25" s="535"/>
      <c r="WGT25" s="535"/>
      <c r="WGU25" s="535"/>
      <c r="WGV25" s="535"/>
      <c r="WGW25" s="535"/>
      <c r="WGX25" s="535"/>
      <c r="WGY25" s="535"/>
      <c r="WGZ25" s="535"/>
      <c r="WHA25" s="535"/>
      <c r="WHB25" s="535"/>
      <c r="WHC25" s="535"/>
      <c r="WHD25" s="535"/>
      <c r="WHE25" s="535"/>
      <c r="WHF25" s="535"/>
      <c r="WHG25" s="535"/>
      <c r="WHH25" s="535"/>
      <c r="WHI25" s="535"/>
      <c r="WHJ25" s="535"/>
      <c r="WHK25" s="535"/>
      <c r="WHL25" s="535"/>
      <c r="WHM25" s="535"/>
      <c r="WHN25" s="535"/>
      <c r="WHO25" s="535"/>
      <c r="WHP25" s="535"/>
      <c r="WHQ25" s="535"/>
      <c r="WHR25" s="535"/>
      <c r="WHS25" s="535"/>
      <c r="WHT25" s="535"/>
      <c r="WHU25" s="535"/>
      <c r="WHV25" s="535"/>
      <c r="WHW25" s="535"/>
      <c r="WHX25" s="535"/>
      <c r="WHY25" s="535"/>
      <c r="WHZ25" s="535"/>
      <c r="WIA25" s="535"/>
      <c r="WIB25" s="535"/>
      <c r="WIC25" s="535"/>
      <c r="WID25" s="535"/>
      <c r="WIE25" s="535"/>
      <c r="WIF25" s="535"/>
      <c r="WIG25" s="535"/>
      <c r="WIH25" s="535"/>
      <c r="WII25" s="535"/>
      <c r="WIJ25" s="535"/>
      <c r="WIK25" s="535"/>
      <c r="WIL25" s="535"/>
      <c r="WIM25" s="535"/>
      <c r="WIN25" s="535"/>
      <c r="WIO25" s="535"/>
      <c r="WIP25" s="535"/>
      <c r="WIQ25" s="535"/>
      <c r="WIR25" s="535"/>
      <c r="WIS25" s="535"/>
      <c r="WIT25" s="535"/>
      <c r="WIU25" s="535"/>
      <c r="WIV25" s="535"/>
      <c r="WIW25" s="535"/>
      <c r="WIX25" s="535"/>
      <c r="WIY25" s="535"/>
      <c r="WIZ25" s="535"/>
      <c r="WJA25" s="535"/>
      <c r="WJB25" s="535"/>
      <c r="WJC25" s="535"/>
      <c r="WJD25" s="535"/>
      <c r="WJE25" s="535"/>
      <c r="WJF25" s="535"/>
      <c r="WJG25" s="535"/>
      <c r="WJH25" s="535"/>
      <c r="WJI25" s="535"/>
      <c r="WJJ25" s="535"/>
      <c r="WJK25" s="535"/>
      <c r="WJL25" s="535"/>
      <c r="WJM25" s="535"/>
      <c r="WJN25" s="535"/>
      <c r="WJO25" s="535"/>
      <c r="WJP25" s="535"/>
      <c r="WJQ25" s="535"/>
      <c r="WJR25" s="535"/>
      <c r="WJS25" s="535"/>
      <c r="WJT25" s="535"/>
      <c r="WJU25" s="535"/>
      <c r="WJV25" s="535"/>
      <c r="WJW25" s="535"/>
      <c r="WJX25" s="535"/>
      <c r="WJY25" s="535"/>
      <c r="WJZ25" s="535"/>
      <c r="WKA25" s="535"/>
      <c r="WKB25" s="535"/>
      <c r="WKC25" s="535"/>
      <c r="WKD25" s="535"/>
      <c r="WKE25" s="535"/>
      <c r="WKF25" s="535"/>
      <c r="WKG25" s="535"/>
      <c r="WKH25" s="535"/>
      <c r="WKI25" s="535"/>
      <c r="WKJ25" s="535"/>
      <c r="WKK25" s="535"/>
      <c r="WKL25" s="535"/>
      <c r="WKM25" s="535"/>
      <c r="WKN25" s="535"/>
      <c r="WKO25" s="535"/>
      <c r="WKP25" s="535"/>
      <c r="WKQ25" s="535"/>
      <c r="WKR25" s="535"/>
      <c r="WKS25" s="535"/>
      <c r="WKT25" s="535"/>
      <c r="WKU25" s="535"/>
      <c r="WKV25" s="535"/>
      <c r="WKW25" s="535"/>
      <c r="WKX25" s="535"/>
      <c r="WKY25" s="535"/>
      <c r="WKZ25" s="535"/>
      <c r="WLA25" s="535"/>
      <c r="WLB25" s="535"/>
      <c r="WLC25" s="535"/>
      <c r="WLD25" s="535"/>
      <c r="WLE25" s="535"/>
      <c r="WLF25" s="535"/>
      <c r="WLG25" s="535"/>
      <c r="WLH25" s="535"/>
      <c r="WLI25" s="535"/>
      <c r="WLJ25" s="535"/>
      <c r="WLK25" s="535"/>
      <c r="WLL25" s="535"/>
      <c r="WLM25" s="535"/>
      <c r="WLN25" s="535"/>
      <c r="WLO25" s="535"/>
      <c r="WLP25" s="535"/>
      <c r="WLQ25" s="535"/>
      <c r="WLR25" s="535"/>
      <c r="WLS25" s="535"/>
      <c r="WLT25" s="535"/>
      <c r="WLU25" s="535"/>
      <c r="WLV25" s="535"/>
      <c r="WLW25" s="535"/>
      <c r="WLX25" s="535"/>
      <c r="WLY25" s="535"/>
      <c r="WLZ25" s="535"/>
      <c r="WMA25" s="535"/>
      <c r="WMB25" s="535"/>
      <c r="WMC25" s="535"/>
      <c r="WMD25" s="535"/>
      <c r="WME25" s="535"/>
      <c r="WMF25" s="535"/>
      <c r="WMG25" s="535"/>
      <c r="WMH25" s="535"/>
      <c r="WMI25" s="535"/>
      <c r="WMJ25" s="535"/>
      <c r="WMK25" s="535"/>
      <c r="WML25" s="535"/>
      <c r="WMM25" s="535"/>
      <c r="WMN25" s="535"/>
      <c r="WMO25" s="535"/>
      <c r="WMP25" s="535"/>
      <c r="WMQ25" s="535"/>
      <c r="WMR25" s="535"/>
      <c r="WMS25" s="535"/>
      <c r="WMT25" s="535"/>
      <c r="WMU25" s="535"/>
      <c r="WMV25" s="535"/>
      <c r="WMW25" s="535"/>
      <c r="WMX25" s="535"/>
      <c r="WMY25" s="535"/>
      <c r="WMZ25" s="535"/>
      <c r="WNA25" s="535"/>
      <c r="WNB25" s="535"/>
      <c r="WNC25" s="535"/>
      <c r="WND25" s="535"/>
      <c r="WNE25" s="535"/>
      <c r="WNF25" s="535"/>
      <c r="WNG25" s="535"/>
      <c r="WNH25" s="535"/>
      <c r="WNI25" s="535"/>
      <c r="WNJ25" s="535"/>
      <c r="WNK25" s="535"/>
      <c r="WNL25" s="535"/>
      <c r="WNM25" s="535"/>
      <c r="WNN25" s="535"/>
      <c r="WNO25" s="535"/>
      <c r="WNP25" s="535"/>
      <c r="WNQ25" s="535"/>
      <c r="WNR25" s="535"/>
      <c r="WNS25" s="535"/>
      <c r="WNT25" s="535"/>
      <c r="WNU25" s="535"/>
      <c r="WNV25" s="535"/>
      <c r="WNW25" s="535"/>
      <c r="WNX25" s="535"/>
      <c r="WNY25" s="535"/>
      <c r="WNZ25" s="535"/>
      <c r="WOA25" s="535"/>
      <c r="WOB25" s="535"/>
      <c r="WOC25" s="535"/>
      <c r="WOD25" s="535"/>
      <c r="WOE25" s="535"/>
      <c r="WOF25" s="535"/>
      <c r="WOG25" s="535"/>
      <c r="WOH25" s="535"/>
      <c r="WOI25" s="535"/>
      <c r="WOJ25" s="535"/>
      <c r="WOK25" s="535"/>
      <c r="WOL25" s="535"/>
      <c r="WOM25" s="535"/>
      <c r="WON25" s="535"/>
      <c r="WOO25" s="535"/>
      <c r="WOP25" s="535"/>
      <c r="WOQ25" s="535"/>
      <c r="WOR25" s="535"/>
      <c r="WOS25" s="535"/>
      <c r="WOT25" s="535"/>
      <c r="WOU25" s="535"/>
      <c r="WOV25" s="535"/>
      <c r="WOW25" s="535"/>
      <c r="WOX25" s="535"/>
      <c r="WOY25" s="535"/>
      <c r="WOZ25" s="535"/>
      <c r="WPA25" s="535"/>
      <c r="WPB25" s="535"/>
      <c r="WPC25" s="535"/>
      <c r="WPD25" s="535"/>
      <c r="WPE25" s="535"/>
      <c r="WPF25" s="535"/>
      <c r="WPG25" s="535"/>
      <c r="WPH25" s="535"/>
      <c r="WPI25" s="535"/>
      <c r="WPJ25" s="535"/>
      <c r="WPK25" s="535"/>
      <c r="WPL25" s="535"/>
      <c r="WPM25" s="535"/>
      <c r="WPN25" s="535"/>
      <c r="WPO25" s="535"/>
      <c r="WPP25" s="535"/>
      <c r="WPQ25" s="535"/>
      <c r="WPR25" s="535"/>
      <c r="WPS25" s="535"/>
      <c r="WPT25" s="535"/>
      <c r="WPU25" s="535"/>
      <c r="WPV25" s="535"/>
      <c r="WPW25" s="535"/>
      <c r="WPX25" s="535"/>
      <c r="WPY25" s="535"/>
      <c r="WPZ25" s="535"/>
      <c r="WQA25" s="535"/>
      <c r="WQB25" s="535"/>
      <c r="WQC25" s="535"/>
      <c r="WQD25" s="535"/>
      <c r="WQE25" s="535"/>
      <c r="WQF25" s="535"/>
      <c r="WQG25" s="535"/>
      <c r="WQH25" s="535"/>
      <c r="WQI25" s="535"/>
      <c r="WQJ25" s="535"/>
      <c r="WQK25" s="535"/>
      <c r="WQL25" s="535"/>
      <c r="WQM25" s="535"/>
      <c r="WQN25" s="535"/>
      <c r="WQO25" s="535"/>
      <c r="WQP25" s="535"/>
      <c r="WQQ25" s="535"/>
      <c r="WQR25" s="535"/>
      <c r="WQS25" s="535"/>
      <c r="WQT25" s="535"/>
      <c r="WQU25" s="535"/>
      <c r="WQV25" s="535"/>
      <c r="WQW25" s="535"/>
      <c r="WQX25" s="535"/>
      <c r="WQY25" s="535"/>
      <c r="WQZ25" s="535"/>
      <c r="WRA25" s="535"/>
      <c r="WRB25" s="535"/>
      <c r="WRC25" s="535"/>
      <c r="WRD25" s="535"/>
      <c r="WRE25" s="535"/>
      <c r="WRF25" s="535"/>
      <c r="WRG25" s="535"/>
      <c r="WRH25" s="535"/>
      <c r="WRI25" s="535"/>
      <c r="WRJ25" s="535"/>
      <c r="WRK25" s="535"/>
      <c r="WRL25" s="535"/>
      <c r="WRM25" s="535"/>
      <c r="WRN25" s="535"/>
      <c r="WRO25" s="535"/>
      <c r="WRP25" s="535"/>
      <c r="WRQ25" s="535"/>
      <c r="WRR25" s="535"/>
      <c r="WRS25" s="535"/>
      <c r="WRT25" s="535"/>
      <c r="WRU25" s="535"/>
      <c r="WRV25" s="535"/>
      <c r="WRW25" s="535"/>
      <c r="WRX25" s="535"/>
      <c r="WRY25" s="535"/>
      <c r="WRZ25" s="535"/>
      <c r="WSA25" s="535"/>
      <c r="WSB25" s="535"/>
      <c r="WSC25" s="535"/>
      <c r="WSD25" s="535"/>
      <c r="WSE25" s="535"/>
      <c r="WSF25" s="535"/>
      <c r="WSG25" s="535"/>
      <c r="WSH25" s="535"/>
      <c r="WSI25" s="535"/>
      <c r="WSJ25" s="535"/>
      <c r="WSK25" s="535"/>
      <c r="WSL25" s="535"/>
      <c r="WSM25" s="535"/>
      <c r="WSN25" s="535"/>
      <c r="WSO25" s="535"/>
      <c r="WSP25" s="535"/>
      <c r="WSQ25" s="535"/>
      <c r="WSR25" s="535"/>
      <c r="WSS25" s="535"/>
      <c r="WST25" s="535"/>
      <c r="WSU25" s="535"/>
      <c r="WSV25" s="535"/>
      <c r="WSW25" s="535"/>
      <c r="WSX25" s="535"/>
      <c r="WSY25" s="535"/>
      <c r="WSZ25" s="535"/>
      <c r="WTA25" s="535"/>
      <c r="WTB25" s="535"/>
      <c r="WTC25" s="535"/>
      <c r="WTD25" s="535"/>
      <c r="WTE25" s="535"/>
      <c r="WTF25" s="535"/>
      <c r="WTG25" s="535"/>
      <c r="WTH25" s="535"/>
      <c r="WTI25" s="535"/>
      <c r="WTJ25" s="535"/>
      <c r="WTK25" s="535"/>
      <c r="WTL25" s="535"/>
      <c r="WTM25" s="535"/>
      <c r="WTN25" s="535"/>
      <c r="WTO25" s="535"/>
      <c r="WTP25" s="535"/>
      <c r="WTQ25" s="535"/>
      <c r="WTR25" s="535"/>
      <c r="WTS25" s="535"/>
      <c r="WTT25" s="535"/>
      <c r="WTU25" s="535"/>
      <c r="WTV25" s="535"/>
      <c r="WTW25" s="535"/>
      <c r="WTX25" s="535"/>
      <c r="WTY25" s="535"/>
      <c r="WTZ25" s="535"/>
      <c r="WUA25" s="535"/>
      <c r="WUB25" s="535"/>
      <c r="WUC25" s="535"/>
      <c r="WUD25" s="535"/>
      <c r="WUE25" s="535"/>
      <c r="WUF25" s="535"/>
      <c r="WUG25" s="535"/>
      <c r="WUH25" s="535"/>
      <c r="WUI25" s="535"/>
      <c r="WUJ25" s="535"/>
      <c r="WUK25" s="535"/>
      <c r="WUL25" s="535"/>
      <c r="WUM25" s="535"/>
      <c r="WUN25" s="535"/>
      <c r="WUO25" s="535"/>
      <c r="WUP25" s="535"/>
      <c r="WUQ25" s="535"/>
      <c r="WUR25" s="535"/>
      <c r="WUS25" s="535"/>
      <c r="WUT25" s="535"/>
      <c r="WUU25" s="535"/>
      <c r="WUV25" s="535"/>
      <c r="WUW25" s="535"/>
      <c r="WUX25" s="535"/>
      <c r="WUY25" s="535"/>
      <c r="WUZ25" s="535"/>
      <c r="WVA25" s="535"/>
      <c r="WVB25" s="535"/>
      <c r="WVC25" s="535"/>
      <c r="WVD25" s="535"/>
      <c r="WVE25" s="535"/>
      <c r="WVF25" s="535"/>
      <c r="WVG25" s="535"/>
      <c r="WVH25" s="535"/>
      <c r="WVI25" s="535"/>
      <c r="WVJ25" s="535"/>
      <c r="WVK25" s="535"/>
      <c r="WVL25" s="535"/>
      <c r="WVM25" s="535"/>
      <c r="WVN25" s="535"/>
      <c r="WVO25" s="535"/>
      <c r="WVP25" s="535"/>
      <c r="WVQ25" s="535"/>
      <c r="WVR25" s="535"/>
      <c r="WVS25" s="535"/>
      <c r="WVT25" s="535"/>
      <c r="WVU25" s="535"/>
      <c r="WVV25" s="535"/>
      <c r="WVW25" s="535"/>
      <c r="WVX25" s="535"/>
      <c r="WVY25" s="535"/>
      <c r="WVZ25" s="535"/>
      <c r="WWA25" s="535"/>
      <c r="WWB25" s="535"/>
      <c r="WWC25" s="535"/>
      <c r="WWD25" s="535"/>
      <c r="WWE25" s="535"/>
      <c r="WWF25" s="535"/>
    </row>
    <row r="26" spans="1:1031 12825:16152" ht="9.9499999999999993" customHeight="1" x14ac:dyDescent="0.25">
      <c r="A26" s="1509"/>
      <c r="B26" s="535"/>
      <c r="C26" s="535"/>
      <c r="D26" s="535"/>
      <c r="E26" s="1524"/>
      <c r="F26" s="1526"/>
      <c r="G26" s="1526"/>
      <c r="H26" s="1526"/>
      <c r="I26" s="1526"/>
      <c r="J26" s="1526"/>
      <c r="K26" s="1526"/>
      <c r="L26" s="1526"/>
      <c r="M26" s="1528"/>
      <c r="N26" s="1526"/>
      <c r="O26" s="1526"/>
      <c r="P26" s="1526"/>
      <c r="Q26" s="1526"/>
      <c r="R26" s="1526"/>
      <c r="S26" s="1526"/>
      <c r="T26" s="1526"/>
      <c r="U26" s="1529"/>
      <c r="V26" s="1529"/>
      <c r="W26" s="1524"/>
      <c r="X26" s="1509"/>
      <c r="Y26" s="1509"/>
      <c r="IX26" s="535"/>
      <c r="IY26" s="535"/>
      <c r="IZ26" s="535"/>
      <c r="JA26" s="535"/>
      <c r="JB26" s="535"/>
      <c r="JC26" s="535"/>
      <c r="JD26" s="535"/>
      <c r="JE26" s="535"/>
      <c r="JF26" s="535"/>
      <c r="JG26" s="535"/>
      <c r="JH26" s="535"/>
      <c r="JI26" s="535"/>
      <c r="JJ26" s="535"/>
      <c r="JK26" s="535"/>
      <c r="JL26" s="535"/>
      <c r="JM26" s="535"/>
      <c r="JN26" s="535"/>
      <c r="JO26" s="535"/>
      <c r="JP26" s="535"/>
      <c r="JQ26" s="535"/>
      <c r="JR26" s="535"/>
      <c r="JS26" s="535"/>
      <c r="JT26" s="535"/>
      <c r="JU26" s="535"/>
      <c r="JV26" s="535"/>
      <c r="JW26" s="535"/>
      <c r="JX26" s="535"/>
      <c r="JY26" s="535"/>
      <c r="JZ26" s="535"/>
      <c r="KA26" s="535"/>
      <c r="KB26" s="535"/>
      <c r="KC26" s="535"/>
      <c r="KD26" s="535"/>
      <c r="KE26" s="535"/>
      <c r="KF26" s="535"/>
      <c r="KG26" s="535"/>
      <c r="KH26" s="535"/>
      <c r="KI26" s="535"/>
      <c r="KJ26" s="535"/>
      <c r="KK26" s="535"/>
      <c r="KL26" s="535"/>
      <c r="KM26" s="535"/>
      <c r="KN26" s="535"/>
      <c r="KO26" s="535"/>
      <c r="KP26" s="535"/>
      <c r="KQ26" s="535"/>
      <c r="KR26" s="535"/>
      <c r="KS26" s="535"/>
      <c r="KT26" s="535"/>
      <c r="KU26" s="535"/>
      <c r="KV26" s="535"/>
      <c r="KW26" s="535"/>
      <c r="KX26" s="535"/>
      <c r="KY26" s="535"/>
      <c r="KZ26" s="535"/>
      <c r="LA26" s="535"/>
      <c r="LB26" s="535"/>
      <c r="LC26" s="535"/>
      <c r="LD26" s="535"/>
      <c r="LE26" s="535"/>
      <c r="LF26" s="535"/>
      <c r="LG26" s="535"/>
      <c r="LH26" s="535"/>
      <c r="LI26" s="535"/>
      <c r="LJ26" s="535"/>
      <c r="LK26" s="535"/>
      <c r="LL26" s="535"/>
      <c r="LM26" s="535"/>
      <c r="LN26" s="535"/>
      <c r="LO26" s="535"/>
      <c r="LP26" s="535"/>
      <c r="LQ26" s="535"/>
      <c r="LR26" s="535"/>
      <c r="LS26" s="535"/>
      <c r="LT26" s="535"/>
      <c r="LU26" s="535"/>
      <c r="LV26" s="535"/>
      <c r="LW26" s="535"/>
      <c r="LX26" s="535"/>
      <c r="LY26" s="535"/>
      <c r="LZ26" s="535"/>
      <c r="MA26" s="535"/>
      <c r="MB26" s="535"/>
      <c r="MC26" s="535"/>
      <c r="MD26" s="535"/>
      <c r="ME26" s="535"/>
      <c r="MF26" s="535"/>
      <c r="MG26" s="535"/>
      <c r="MH26" s="535"/>
      <c r="MI26" s="535"/>
      <c r="MJ26" s="535"/>
      <c r="MK26" s="535"/>
      <c r="ML26" s="535"/>
      <c r="MM26" s="535"/>
      <c r="MN26" s="535"/>
      <c r="MO26" s="535"/>
      <c r="MP26" s="535"/>
      <c r="MQ26" s="535"/>
      <c r="MR26" s="535"/>
      <c r="MS26" s="535"/>
      <c r="MT26" s="535"/>
      <c r="MU26" s="535"/>
      <c r="MV26" s="535"/>
      <c r="MW26" s="535"/>
      <c r="MX26" s="535"/>
      <c r="MY26" s="535"/>
      <c r="MZ26" s="535"/>
      <c r="NA26" s="535"/>
      <c r="NB26" s="535"/>
      <c r="NC26" s="535"/>
      <c r="ND26" s="535"/>
      <c r="NE26" s="535"/>
      <c r="NF26" s="535"/>
      <c r="NG26" s="535"/>
      <c r="NH26" s="535"/>
      <c r="NI26" s="535"/>
      <c r="NJ26" s="535"/>
      <c r="NK26" s="535"/>
      <c r="NL26" s="535"/>
      <c r="NM26" s="535"/>
      <c r="NN26" s="535"/>
      <c r="NO26" s="535"/>
      <c r="NP26" s="535"/>
      <c r="NQ26" s="535"/>
      <c r="NR26" s="535"/>
      <c r="NS26" s="535"/>
      <c r="NT26" s="535"/>
      <c r="NU26" s="535"/>
      <c r="NV26" s="535"/>
      <c r="NW26" s="535"/>
      <c r="NX26" s="535"/>
      <c r="NY26" s="535"/>
      <c r="NZ26" s="535"/>
      <c r="OA26" s="535"/>
      <c r="OB26" s="535"/>
      <c r="OC26" s="535"/>
      <c r="OD26" s="535"/>
      <c r="OE26" s="535"/>
      <c r="OF26" s="535"/>
      <c r="OG26" s="535"/>
      <c r="OH26" s="535"/>
      <c r="OI26" s="535"/>
      <c r="OJ26" s="535"/>
      <c r="OK26" s="535"/>
      <c r="OL26" s="535"/>
      <c r="OM26" s="535"/>
      <c r="ON26" s="535"/>
      <c r="OO26" s="535"/>
      <c r="OP26" s="535"/>
      <c r="OQ26" s="535"/>
      <c r="OR26" s="535"/>
      <c r="OS26" s="535"/>
      <c r="OT26" s="535"/>
      <c r="OU26" s="535"/>
      <c r="OV26" s="535"/>
      <c r="OW26" s="535"/>
      <c r="OX26" s="535"/>
      <c r="OY26" s="535"/>
      <c r="OZ26" s="535"/>
      <c r="PA26" s="535"/>
      <c r="PB26" s="535"/>
      <c r="PC26" s="535"/>
      <c r="PD26" s="535"/>
      <c r="PE26" s="535"/>
      <c r="PF26" s="535"/>
      <c r="PG26" s="535"/>
      <c r="PH26" s="535"/>
      <c r="PI26" s="535"/>
      <c r="PJ26" s="535"/>
      <c r="PK26" s="535"/>
      <c r="PL26" s="535"/>
      <c r="PM26" s="535"/>
      <c r="PN26" s="535"/>
      <c r="PO26" s="535"/>
      <c r="PP26" s="535"/>
      <c r="PQ26" s="535"/>
      <c r="PR26" s="535"/>
      <c r="PS26" s="535"/>
      <c r="PT26" s="535"/>
      <c r="PU26" s="535"/>
      <c r="PV26" s="535"/>
      <c r="PW26" s="535"/>
      <c r="PX26" s="535"/>
      <c r="PY26" s="535"/>
      <c r="PZ26" s="535"/>
      <c r="QA26" s="535"/>
      <c r="QB26" s="535"/>
      <c r="QC26" s="535"/>
      <c r="QD26" s="535"/>
      <c r="QE26" s="535"/>
      <c r="QF26" s="535"/>
      <c r="QG26" s="535"/>
      <c r="QH26" s="535"/>
      <c r="QI26" s="535"/>
      <c r="QJ26" s="535"/>
      <c r="QK26" s="535"/>
      <c r="QL26" s="535"/>
      <c r="QM26" s="535"/>
      <c r="QN26" s="535"/>
      <c r="QO26" s="535"/>
      <c r="QP26" s="535"/>
      <c r="QQ26" s="535"/>
      <c r="QR26" s="535"/>
      <c r="QS26" s="535"/>
      <c r="QT26" s="535"/>
      <c r="QU26" s="535"/>
      <c r="QV26" s="535"/>
      <c r="QW26" s="535"/>
      <c r="QX26" s="535"/>
      <c r="QY26" s="535"/>
      <c r="QZ26" s="535"/>
      <c r="RA26" s="535"/>
      <c r="RB26" s="535"/>
      <c r="RC26" s="535"/>
      <c r="RD26" s="535"/>
      <c r="RE26" s="535"/>
      <c r="RF26" s="535"/>
      <c r="RG26" s="535"/>
      <c r="RH26" s="535"/>
      <c r="RI26" s="535"/>
      <c r="RJ26" s="535"/>
      <c r="RK26" s="535"/>
      <c r="RL26" s="535"/>
      <c r="RM26" s="535"/>
      <c r="RN26" s="535"/>
      <c r="RO26" s="535"/>
      <c r="RP26" s="535"/>
      <c r="RQ26" s="535"/>
      <c r="RR26" s="535"/>
      <c r="RS26" s="535"/>
      <c r="RT26" s="535"/>
      <c r="RU26" s="535"/>
      <c r="RV26" s="535"/>
      <c r="RW26" s="535"/>
      <c r="RX26" s="535"/>
      <c r="RY26" s="535"/>
      <c r="RZ26" s="535"/>
      <c r="SA26" s="535"/>
      <c r="SB26" s="535"/>
      <c r="SC26" s="535"/>
      <c r="SD26" s="535"/>
      <c r="SE26" s="535"/>
      <c r="SF26" s="535"/>
      <c r="SG26" s="535"/>
      <c r="SH26" s="535"/>
      <c r="SI26" s="535"/>
      <c r="SJ26" s="535"/>
      <c r="SK26" s="535"/>
      <c r="SL26" s="535"/>
      <c r="SM26" s="535"/>
      <c r="SN26" s="535"/>
      <c r="SO26" s="535"/>
      <c r="SP26" s="535"/>
      <c r="SQ26" s="535"/>
      <c r="SR26" s="535"/>
      <c r="SS26" s="535"/>
      <c r="ST26" s="535"/>
      <c r="SU26" s="535"/>
      <c r="SV26" s="535"/>
      <c r="SW26" s="535"/>
      <c r="SX26" s="535"/>
      <c r="SY26" s="535"/>
      <c r="SZ26" s="535"/>
      <c r="TA26" s="535"/>
      <c r="TB26" s="535"/>
      <c r="TC26" s="535"/>
      <c r="TD26" s="535"/>
      <c r="TE26" s="535"/>
      <c r="TF26" s="535"/>
      <c r="TG26" s="535"/>
      <c r="TH26" s="535"/>
      <c r="TI26" s="535"/>
      <c r="TJ26" s="535"/>
      <c r="TK26" s="535"/>
      <c r="TL26" s="535"/>
      <c r="TM26" s="535"/>
      <c r="TN26" s="535"/>
      <c r="TO26" s="535"/>
      <c r="TP26" s="535"/>
      <c r="TQ26" s="535"/>
      <c r="TR26" s="535"/>
      <c r="TS26" s="535"/>
      <c r="TT26" s="535"/>
      <c r="TU26" s="535"/>
      <c r="TV26" s="535"/>
      <c r="TW26" s="535"/>
      <c r="TX26" s="535"/>
      <c r="TY26" s="535"/>
      <c r="TZ26" s="535"/>
      <c r="UA26" s="535"/>
      <c r="UB26" s="535"/>
      <c r="UC26" s="535"/>
      <c r="UD26" s="535"/>
      <c r="UE26" s="535"/>
      <c r="UF26" s="535"/>
      <c r="UG26" s="535"/>
      <c r="UH26" s="535"/>
      <c r="UI26" s="535"/>
      <c r="UJ26" s="535"/>
      <c r="UK26" s="535"/>
      <c r="UL26" s="535"/>
      <c r="UM26" s="535"/>
      <c r="UN26" s="535"/>
      <c r="UO26" s="535"/>
      <c r="UP26" s="535"/>
      <c r="UQ26" s="535"/>
      <c r="UR26" s="535"/>
      <c r="US26" s="535"/>
      <c r="UT26" s="535"/>
      <c r="UU26" s="535"/>
      <c r="UV26" s="535"/>
      <c r="UW26" s="535"/>
      <c r="UX26" s="535"/>
      <c r="UY26" s="535"/>
      <c r="UZ26" s="535"/>
      <c r="VA26" s="535"/>
      <c r="VB26" s="535"/>
      <c r="VC26" s="535"/>
      <c r="VD26" s="535"/>
      <c r="VE26" s="535"/>
      <c r="VF26" s="535"/>
      <c r="VG26" s="535"/>
      <c r="VH26" s="535"/>
      <c r="VI26" s="535"/>
      <c r="VJ26" s="535"/>
      <c r="VK26" s="535"/>
      <c r="VL26" s="535"/>
      <c r="VM26" s="535"/>
      <c r="VN26" s="535"/>
      <c r="VO26" s="535"/>
      <c r="VP26" s="535"/>
      <c r="VQ26" s="535"/>
      <c r="VR26" s="535"/>
      <c r="VS26" s="535"/>
      <c r="VT26" s="535"/>
      <c r="VU26" s="535"/>
      <c r="VV26" s="535"/>
      <c r="VW26" s="535"/>
      <c r="VX26" s="535"/>
      <c r="VY26" s="535"/>
      <c r="VZ26" s="535"/>
      <c r="WA26" s="535"/>
      <c r="WB26" s="535"/>
      <c r="WC26" s="535"/>
      <c r="WD26" s="535"/>
      <c r="WE26" s="535"/>
      <c r="WF26" s="535"/>
      <c r="WG26" s="535"/>
      <c r="WH26" s="535"/>
      <c r="WI26" s="535"/>
      <c r="WJ26" s="535"/>
      <c r="WK26" s="535"/>
      <c r="WL26" s="535"/>
      <c r="WM26" s="535"/>
      <c r="WN26" s="535"/>
      <c r="WO26" s="535"/>
      <c r="WP26" s="535"/>
      <c r="WQ26" s="535"/>
      <c r="WR26" s="535"/>
      <c r="WS26" s="535"/>
      <c r="WT26" s="535"/>
      <c r="WU26" s="535"/>
      <c r="WV26" s="535"/>
      <c r="WW26" s="535"/>
      <c r="WX26" s="535"/>
      <c r="WY26" s="535"/>
      <c r="WZ26" s="535"/>
      <c r="XA26" s="535"/>
      <c r="XB26" s="535"/>
      <c r="XC26" s="535"/>
      <c r="XD26" s="535"/>
      <c r="XE26" s="535"/>
      <c r="XF26" s="535"/>
      <c r="XG26" s="535"/>
      <c r="XH26" s="535"/>
      <c r="XI26" s="535"/>
      <c r="XJ26" s="535"/>
      <c r="XK26" s="535"/>
      <c r="XL26" s="535"/>
      <c r="XM26" s="535"/>
      <c r="XN26" s="535"/>
      <c r="XO26" s="535"/>
      <c r="XP26" s="535"/>
      <c r="XQ26" s="535"/>
      <c r="XR26" s="535"/>
      <c r="XS26" s="535"/>
      <c r="XT26" s="535"/>
      <c r="XU26" s="535"/>
      <c r="XV26" s="535"/>
      <c r="XW26" s="535"/>
      <c r="XX26" s="535"/>
      <c r="XY26" s="535"/>
      <c r="XZ26" s="535"/>
      <c r="YA26" s="535"/>
      <c r="YB26" s="535"/>
      <c r="YC26" s="535"/>
      <c r="YD26" s="535"/>
      <c r="YE26" s="535"/>
      <c r="YF26" s="535"/>
      <c r="YG26" s="535"/>
      <c r="YH26" s="535"/>
      <c r="YI26" s="535"/>
      <c r="YJ26" s="535"/>
      <c r="YK26" s="535"/>
      <c r="YL26" s="535"/>
      <c r="YM26" s="535"/>
      <c r="YN26" s="535"/>
      <c r="YO26" s="535"/>
      <c r="YP26" s="535"/>
      <c r="YQ26" s="535"/>
      <c r="YR26" s="535"/>
      <c r="YS26" s="535"/>
      <c r="YT26" s="535"/>
      <c r="YU26" s="535"/>
      <c r="YV26" s="535"/>
      <c r="YW26" s="535"/>
      <c r="YX26" s="535"/>
      <c r="YY26" s="535"/>
      <c r="YZ26" s="535"/>
      <c r="ZA26" s="535"/>
      <c r="ZB26" s="535"/>
      <c r="ZC26" s="535"/>
      <c r="ZD26" s="535"/>
      <c r="ZE26" s="535"/>
      <c r="ZF26" s="535"/>
      <c r="ZG26" s="535"/>
      <c r="ZH26" s="535"/>
      <c r="ZI26" s="535"/>
      <c r="ZJ26" s="535"/>
      <c r="ZK26" s="535"/>
      <c r="ZL26" s="535"/>
      <c r="ZM26" s="535"/>
      <c r="ZN26" s="535"/>
      <c r="ZO26" s="535"/>
      <c r="ZP26" s="535"/>
      <c r="ZQ26" s="535"/>
      <c r="ZR26" s="535"/>
      <c r="ZS26" s="535"/>
      <c r="ZT26" s="535"/>
      <c r="ZU26" s="535"/>
      <c r="ZV26" s="535"/>
      <c r="ZW26" s="535"/>
      <c r="ZX26" s="535"/>
      <c r="ZY26" s="535"/>
      <c r="ZZ26" s="535"/>
      <c r="AAA26" s="535"/>
      <c r="AAB26" s="535"/>
      <c r="AAC26" s="535"/>
      <c r="AAD26" s="535"/>
      <c r="AAE26" s="535"/>
      <c r="AAF26" s="535"/>
      <c r="AAG26" s="535"/>
      <c r="AAH26" s="535"/>
      <c r="AAI26" s="535"/>
      <c r="AAJ26" s="535"/>
      <c r="AAK26" s="535"/>
      <c r="AAL26" s="535"/>
      <c r="AAM26" s="535"/>
      <c r="AAN26" s="535"/>
      <c r="AAO26" s="535"/>
      <c r="AAP26" s="535"/>
      <c r="AAQ26" s="535"/>
      <c r="AAR26" s="535"/>
      <c r="AAS26" s="535"/>
      <c r="AAT26" s="535"/>
      <c r="AAU26" s="535"/>
      <c r="AAV26" s="535"/>
      <c r="AAW26" s="535"/>
      <c r="AAX26" s="535"/>
      <c r="AAY26" s="535"/>
      <c r="AAZ26" s="535"/>
      <c r="ABA26" s="535"/>
      <c r="ABB26" s="535"/>
      <c r="ABC26" s="535"/>
      <c r="ABD26" s="535"/>
      <c r="ABE26" s="535"/>
      <c r="ABF26" s="535"/>
      <c r="ABG26" s="535"/>
      <c r="ABH26" s="535"/>
      <c r="ABI26" s="535"/>
      <c r="ABJ26" s="535"/>
      <c r="ABK26" s="535"/>
      <c r="ABL26" s="535"/>
      <c r="ABM26" s="535"/>
      <c r="ABN26" s="535"/>
      <c r="ABO26" s="535"/>
      <c r="ABP26" s="535"/>
      <c r="ABQ26" s="535"/>
      <c r="ABR26" s="535"/>
      <c r="ABS26" s="535"/>
      <c r="ABT26" s="535"/>
      <c r="ABU26" s="535"/>
      <c r="ABV26" s="535"/>
      <c r="ABW26" s="535"/>
      <c r="ABX26" s="535"/>
      <c r="ABY26" s="535"/>
      <c r="ABZ26" s="535"/>
      <c r="ACA26" s="535"/>
      <c r="ACB26" s="535"/>
      <c r="ACC26" s="535"/>
      <c r="ACD26" s="535"/>
      <c r="ACE26" s="535"/>
      <c r="ACF26" s="535"/>
      <c r="ACG26" s="535"/>
      <c r="ACH26" s="535"/>
      <c r="ACI26" s="535"/>
      <c r="ACJ26" s="535"/>
      <c r="ACK26" s="535"/>
      <c r="ACL26" s="535"/>
      <c r="ACM26" s="535"/>
      <c r="ACN26" s="535"/>
      <c r="ACO26" s="535"/>
      <c r="ACP26" s="535"/>
      <c r="ACQ26" s="535"/>
      <c r="ACR26" s="535"/>
      <c r="ACS26" s="535"/>
      <c r="ACT26" s="535"/>
      <c r="ACU26" s="535"/>
      <c r="ACV26" s="535"/>
      <c r="ACW26" s="535"/>
      <c r="ACX26" s="535"/>
      <c r="ACY26" s="535"/>
      <c r="ACZ26" s="535"/>
      <c r="ADA26" s="535"/>
      <c r="ADB26" s="535"/>
      <c r="ADC26" s="535"/>
      <c r="RYG26" s="535"/>
      <c r="RYH26" s="535"/>
      <c r="RYI26" s="535"/>
      <c r="RYJ26" s="535"/>
      <c r="RYK26" s="535"/>
      <c r="RYL26" s="535"/>
      <c r="RYM26" s="535"/>
      <c r="RYN26" s="535"/>
      <c r="RYO26" s="535"/>
      <c r="RYP26" s="535"/>
      <c r="RYQ26" s="535"/>
      <c r="RYR26" s="535"/>
      <c r="RYS26" s="535"/>
      <c r="RYT26" s="535"/>
      <c r="RYU26" s="535"/>
      <c r="RYV26" s="535"/>
      <c r="RYW26" s="535"/>
      <c r="RYX26" s="535"/>
      <c r="RYY26" s="535"/>
      <c r="RYZ26" s="535"/>
      <c r="RZA26" s="535"/>
      <c r="RZB26" s="535"/>
      <c r="RZC26" s="535"/>
      <c r="RZD26" s="535"/>
      <c r="RZE26" s="535"/>
      <c r="RZF26" s="535"/>
      <c r="RZG26" s="535"/>
      <c r="RZH26" s="535"/>
      <c r="RZI26" s="535"/>
      <c r="RZJ26" s="535"/>
      <c r="RZK26" s="535"/>
      <c r="RZL26" s="535"/>
      <c r="RZM26" s="535"/>
      <c r="RZN26" s="535"/>
      <c r="RZO26" s="535"/>
      <c r="RZP26" s="535"/>
      <c r="RZQ26" s="535"/>
      <c r="RZR26" s="535"/>
      <c r="RZS26" s="535"/>
      <c r="RZT26" s="535"/>
      <c r="RZU26" s="535"/>
      <c r="RZV26" s="535"/>
      <c r="RZW26" s="535"/>
      <c r="RZX26" s="535"/>
      <c r="RZY26" s="535"/>
      <c r="RZZ26" s="535"/>
      <c r="SAA26" s="535"/>
      <c r="SAB26" s="535"/>
      <c r="SAC26" s="535"/>
      <c r="SAD26" s="535"/>
      <c r="SAE26" s="535"/>
      <c r="SAF26" s="535"/>
      <c r="SAG26" s="535"/>
      <c r="SAH26" s="535"/>
      <c r="SAI26" s="535"/>
      <c r="SAJ26" s="535"/>
      <c r="SAK26" s="535"/>
      <c r="SAL26" s="535"/>
      <c r="SAM26" s="535"/>
      <c r="SAN26" s="535"/>
      <c r="SAO26" s="535"/>
      <c r="SAP26" s="535"/>
      <c r="SAQ26" s="535"/>
      <c r="SAR26" s="535"/>
      <c r="SAS26" s="535"/>
      <c r="SAT26" s="535"/>
      <c r="SAU26" s="535"/>
      <c r="SAV26" s="535"/>
      <c r="SAW26" s="535"/>
      <c r="SAX26" s="535"/>
      <c r="SAY26" s="535"/>
      <c r="SAZ26" s="535"/>
      <c r="SBA26" s="535"/>
      <c r="SBB26" s="535"/>
      <c r="SBC26" s="535"/>
      <c r="SBD26" s="535"/>
      <c r="SBE26" s="535"/>
      <c r="SBF26" s="535"/>
      <c r="SBG26" s="535"/>
      <c r="SBH26" s="535"/>
      <c r="SBI26" s="535"/>
      <c r="SBJ26" s="535"/>
      <c r="SBK26" s="535"/>
      <c r="SBL26" s="535"/>
      <c r="SBM26" s="535"/>
      <c r="SBN26" s="535"/>
      <c r="SBO26" s="535"/>
      <c r="SBP26" s="535"/>
      <c r="SBQ26" s="535"/>
      <c r="SBR26" s="535"/>
      <c r="SBS26" s="535"/>
      <c r="SBT26" s="535"/>
      <c r="SBU26" s="535"/>
      <c r="SBV26" s="535"/>
      <c r="SBW26" s="535"/>
      <c r="SBX26" s="535"/>
      <c r="SBY26" s="535"/>
      <c r="SBZ26" s="535"/>
      <c r="SCA26" s="535"/>
      <c r="SCB26" s="535"/>
      <c r="SCC26" s="535"/>
      <c r="SCD26" s="535"/>
      <c r="SCE26" s="535"/>
      <c r="SCF26" s="535"/>
      <c r="SCG26" s="535"/>
      <c r="SCH26" s="535"/>
      <c r="SCI26" s="535"/>
      <c r="SCJ26" s="535"/>
      <c r="SCK26" s="535"/>
      <c r="SCL26" s="535"/>
      <c r="SCM26" s="535"/>
      <c r="SCN26" s="535"/>
      <c r="SCO26" s="535"/>
      <c r="SCP26" s="535"/>
      <c r="SCQ26" s="535"/>
      <c r="SCR26" s="535"/>
      <c r="SCS26" s="535"/>
      <c r="SCT26" s="535"/>
      <c r="SCU26" s="535"/>
      <c r="SCV26" s="535"/>
      <c r="SCW26" s="535"/>
      <c r="SCX26" s="535"/>
      <c r="SCY26" s="535"/>
      <c r="SCZ26" s="535"/>
      <c r="SDA26" s="535"/>
      <c r="SDB26" s="535"/>
      <c r="SDC26" s="535"/>
      <c r="SDD26" s="535"/>
      <c r="SDE26" s="535"/>
      <c r="SDF26" s="535"/>
      <c r="SDG26" s="535"/>
      <c r="SDH26" s="535"/>
      <c r="SDI26" s="535"/>
      <c r="SDJ26" s="535"/>
      <c r="SDK26" s="535"/>
      <c r="SDL26" s="535"/>
      <c r="SDM26" s="535"/>
      <c r="SDN26" s="535"/>
      <c r="SDO26" s="535"/>
      <c r="SDP26" s="535"/>
      <c r="SDQ26" s="535"/>
      <c r="SDR26" s="535"/>
      <c r="SDS26" s="535"/>
      <c r="SDT26" s="535"/>
      <c r="SDU26" s="535"/>
      <c r="SDV26" s="535"/>
      <c r="SDW26" s="535"/>
      <c r="SDX26" s="535"/>
      <c r="SDY26" s="535"/>
      <c r="SDZ26" s="535"/>
      <c r="SEA26" s="535"/>
      <c r="SEB26" s="535"/>
      <c r="SEC26" s="535"/>
      <c r="SED26" s="535"/>
      <c r="SEE26" s="535"/>
      <c r="SEF26" s="535"/>
      <c r="SEG26" s="535"/>
      <c r="SEH26" s="535"/>
      <c r="SEI26" s="535"/>
      <c r="SEJ26" s="535"/>
      <c r="SEK26" s="535"/>
      <c r="SEL26" s="535"/>
      <c r="SEM26" s="535"/>
      <c r="SEN26" s="535"/>
      <c r="SEO26" s="535"/>
      <c r="SEP26" s="535"/>
      <c r="SEQ26" s="535"/>
      <c r="SER26" s="535"/>
      <c r="SES26" s="535"/>
      <c r="SET26" s="535"/>
      <c r="SEU26" s="535"/>
      <c r="SEV26" s="535"/>
      <c r="SEW26" s="535"/>
      <c r="SEX26" s="535"/>
      <c r="SEY26" s="535"/>
      <c r="SEZ26" s="535"/>
      <c r="SFA26" s="535"/>
      <c r="SFB26" s="535"/>
      <c r="SFC26" s="535"/>
      <c r="SFD26" s="535"/>
      <c r="SFE26" s="535"/>
      <c r="SFF26" s="535"/>
      <c r="SFG26" s="535"/>
      <c r="SFH26" s="535"/>
      <c r="SFI26" s="535"/>
      <c r="SFJ26" s="535"/>
      <c r="SFK26" s="535"/>
      <c r="SFL26" s="535"/>
      <c r="SFM26" s="535"/>
      <c r="SFN26" s="535"/>
      <c r="SFO26" s="535"/>
      <c r="SFP26" s="535"/>
      <c r="SFQ26" s="535"/>
      <c r="SFR26" s="535"/>
      <c r="SFS26" s="535"/>
      <c r="SFT26" s="535"/>
      <c r="SFU26" s="535"/>
      <c r="SFV26" s="535"/>
      <c r="SFW26" s="535"/>
      <c r="SFX26" s="535"/>
      <c r="SFY26" s="535"/>
      <c r="SFZ26" s="535"/>
      <c r="SGA26" s="535"/>
      <c r="SGB26" s="535"/>
      <c r="SGC26" s="535"/>
      <c r="SGD26" s="535"/>
      <c r="SGE26" s="535"/>
      <c r="SGF26" s="535"/>
      <c r="SGG26" s="535"/>
      <c r="SGH26" s="535"/>
      <c r="SGI26" s="535"/>
      <c r="SGJ26" s="535"/>
      <c r="SGK26" s="535"/>
      <c r="SGL26" s="535"/>
      <c r="SGM26" s="535"/>
      <c r="SGN26" s="535"/>
      <c r="SGO26" s="535"/>
      <c r="SGP26" s="535"/>
      <c r="SGQ26" s="535"/>
      <c r="SGR26" s="535"/>
      <c r="SGS26" s="535"/>
      <c r="SGT26" s="535"/>
      <c r="SGU26" s="535"/>
      <c r="SGV26" s="535"/>
      <c r="SGW26" s="535"/>
      <c r="SGX26" s="535"/>
      <c r="SGY26" s="535"/>
      <c r="SGZ26" s="535"/>
      <c r="SHA26" s="535"/>
      <c r="SHB26" s="535"/>
      <c r="SHC26" s="535"/>
      <c r="SHD26" s="535"/>
      <c r="SHE26" s="535"/>
      <c r="SHF26" s="535"/>
      <c r="SHG26" s="535"/>
      <c r="SHH26" s="535"/>
      <c r="SHI26" s="535"/>
      <c r="SHJ26" s="535"/>
      <c r="SHK26" s="535"/>
      <c r="SHL26" s="535"/>
      <c r="SHM26" s="535"/>
      <c r="SHN26" s="535"/>
      <c r="SHO26" s="535"/>
      <c r="SHP26" s="535"/>
      <c r="SHQ26" s="535"/>
      <c r="SHR26" s="535"/>
      <c r="SHS26" s="535"/>
      <c r="SHT26" s="535"/>
      <c r="SHU26" s="535"/>
      <c r="SHV26" s="535"/>
      <c r="SHW26" s="535"/>
      <c r="SHX26" s="535"/>
      <c r="SHY26" s="535"/>
      <c r="SHZ26" s="535"/>
      <c r="SIA26" s="535"/>
      <c r="SIB26" s="535"/>
      <c r="SIC26" s="535"/>
      <c r="SID26" s="535"/>
      <c r="SIE26" s="535"/>
      <c r="SIF26" s="535"/>
      <c r="SIG26" s="535"/>
      <c r="SIH26" s="535"/>
      <c r="SII26" s="535"/>
      <c r="SIJ26" s="535"/>
      <c r="SIK26" s="535"/>
      <c r="SIL26" s="535"/>
      <c r="SIM26" s="535"/>
      <c r="SIN26" s="535"/>
      <c r="SIO26" s="535"/>
      <c r="SIP26" s="535"/>
      <c r="SIQ26" s="535"/>
      <c r="SIR26" s="535"/>
      <c r="SIS26" s="535"/>
      <c r="SIT26" s="535"/>
      <c r="SIU26" s="535"/>
      <c r="SIV26" s="535"/>
      <c r="SIW26" s="535"/>
      <c r="SIX26" s="535"/>
      <c r="SIY26" s="535"/>
      <c r="SIZ26" s="535"/>
      <c r="SJA26" s="535"/>
      <c r="SJB26" s="535"/>
      <c r="SJC26" s="535"/>
      <c r="SJD26" s="535"/>
      <c r="SJE26" s="535"/>
      <c r="SJF26" s="535"/>
      <c r="SJG26" s="535"/>
      <c r="SJH26" s="535"/>
      <c r="SJI26" s="535"/>
      <c r="SJJ26" s="535"/>
      <c r="SJK26" s="535"/>
      <c r="SJL26" s="535"/>
      <c r="SJM26" s="535"/>
      <c r="SJN26" s="535"/>
      <c r="SJO26" s="535"/>
      <c r="SJP26" s="535"/>
      <c r="SJQ26" s="535"/>
      <c r="SJR26" s="535"/>
      <c r="SJS26" s="535"/>
      <c r="SJT26" s="535"/>
      <c r="SJU26" s="535"/>
      <c r="SJV26" s="535"/>
      <c r="SJW26" s="535"/>
      <c r="SJX26" s="535"/>
      <c r="SJY26" s="535"/>
      <c r="SJZ26" s="535"/>
      <c r="SKA26" s="535"/>
      <c r="SKB26" s="535"/>
      <c r="SKC26" s="535"/>
      <c r="SKD26" s="535"/>
      <c r="SKE26" s="535"/>
      <c r="SKF26" s="535"/>
      <c r="SKG26" s="535"/>
      <c r="SKH26" s="535"/>
      <c r="SKI26" s="535"/>
      <c r="SKJ26" s="535"/>
      <c r="SKK26" s="535"/>
      <c r="SKL26" s="535"/>
      <c r="SKM26" s="535"/>
      <c r="SKN26" s="535"/>
      <c r="SKO26" s="535"/>
      <c r="SKP26" s="535"/>
      <c r="SKQ26" s="535"/>
      <c r="SKR26" s="535"/>
      <c r="SKS26" s="535"/>
      <c r="SKT26" s="535"/>
      <c r="SKU26" s="535"/>
      <c r="SKV26" s="535"/>
      <c r="SKW26" s="535"/>
      <c r="SKX26" s="535"/>
      <c r="SKY26" s="535"/>
      <c r="SKZ26" s="535"/>
      <c r="SLA26" s="535"/>
      <c r="SLB26" s="535"/>
      <c r="SLC26" s="535"/>
      <c r="SLD26" s="535"/>
      <c r="SLE26" s="535"/>
      <c r="SLF26" s="535"/>
      <c r="SLG26" s="535"/>
      <c r="SLH26" s="535"/>
      <c r="SLI26" s="535"/>
      <c r="SLJ26" s="535"/>
      <c r="SLK26" s="535"/>
      <c r="SLL26" s="535"/>
      <c r="SLM26" s="535"/>
      <c r="SLN26" s="535"/>
      <c r="SLO26" s="535"/>
      <c r="SLP26" s="535"/>
      <c r="SLQ26" s="535"/>
      <c r="SLR26" s="535"/>
      <c r="SLS26" s="535"/>
      <c r="SLT26" s="535"/>
      <c r="SLU26" s="535"/>
      <c r="SLV26" s="535"/>
      <c r="SLW26" s="535"/>
      <c r="SLX26" s="535"/>
      <c r="SLY26" s="535"/>
      <c r="SLZ26" s="535"/>
      <c r="SMA26" s="535"/>
      <c r="SMB26" s="535"/>
      <c r="SMC26" s="535"/>
      <c r="SMD26" s="535"/>
      <c r="SME26" s="535"/>
      <c r="SMF26" s="535"/>
      <c r="SMG26" s="535"/>
      <c r="SMH26" s="535"/>
      <c r="SMI26" s="535"/>
      <c r="SMJ26" s="535"/>
      <c r="SMK26" s="535"/>
      <c r="SML26" s="535"/>
      <c r="SMM26" s="535"/>
      <c r="SMN26" s="535"/>
      <c r="SMO26" s="535"/>
      <c r="SMP26" s="535"/>
      <c r="SMQ26" s="535"/>
      <c r="SMR26" s="535"/>
      <c r="SMS26" s="535"/>
      <c r="SMT26" s="535"/>
      <c r="SMU26" s="535"/>
      <c r="SMV26" s="535"/>
      <c r="SMW26" s="535"/>
      <c r="SMX26" s="535"/>
      <c r="SMY26" s="535"/>
      <c r="SMZ26" s="535"/>
      <c r="SNA26" s="535"/>
      <c r="SNB26" s="535"/>
      <c r="SNC26" s="535"/>
      <c r="SND26" s="535"/>
      <c r="SNE26" s="535"/>
      <c r="SNF26" s="535"/>
      <c r="SNG26" s="535"/>
      <c r="SNH26" s="535"/>
      <c r="SNI26" s="535"/>
      <c r="SNJ26" s="535"/>
      <c r="SNK26" s="535"/>
      <c r="SNL26" s="535"/>
      <c r="SNM26" s="535"/>
      <c r="SNN26" s="535"/>
      <c r="SNO26" s="535"/>
      <c r="SNP26" s="535"/>
      <c r="SNQ26" s="535"/>
      <c r="SNR26" s="535"/>
      <c r="SNS26" s="535"/>
      <c r="SNT26" s="535"/>
      <c r="SNU26" s="535"/>
      <c r="SNV26" s="535"/>
      <c r="SNW26" s="535"/>
      <c r="SNX26" s="535"/>
      <c r="SNY26" s="535"/>
      <c r="SNZ26" s="535"/>
      <c r="SOA26" s="535"/>
      <c r="SOB26" s="535"/>
      <c r="SOC26" s="535"/>
      <c r="SOD26" s="535"/>
      <c r="SOE26" s="535"/>
      <c r="SOF26" s="535"/>
      <c r="SOG26" s="535"/>
      <c r="SOH26" s="535"/>
      <c r="SOI26" s="535"/>
      <c r="SOJ26" s="535"/>
      <c r="SOK26" s="535"/>
      <c r="SOL26" s="535"/>
      <c r="SOM26" s="535"/>
      <c r="SON26" s="535"/>
      <c r="SOO26" s="535"/>
      <c r="SOP26" s="535"/>
      <c r="SOQ26" s="535"/>
      <c r="SOR26" s="535"/>
      <c r="SOS26" s="535"/>
      <c r="SOT26" s="535"/>
      <c r="SOU26" s="535"/>
      <c r="SOV26" s="535"/>
      <c r="SOW26" s="535"/>
      <c r="SOX26" s="535"/>
      <c r="SOY26" s="535"/>
      <c r="SOZ26" s="535"/>
      <c r="SPA26" s="535"/>
      <c r="SPB26" s="535"/>
      <c r="SPC26" s="535"/>
      <c r="SPD26" s="535"/>
      <c r="SPE26" s="535"/>
      <c r="SPF26" s="535"/>
      <c r="SPG26" s="535"/>
      <c r="SPH26" s="535"/>
      <c r="SPI26" s="535"/>
      <c r="SPJ26" s="535"/>
      <c r="SPK26" s="535"/>
      <c r="SPL26" s="535"/>
      <c r="SPM26" s="535"/>
      <c r="SPN26" s="535"/>
      <c r="SPO26" s="535"/>
      <c r="SPP26" s="535"/>
      <c r="SPQ26" s="535"/>
      <c r="SPR26" s="535"/>
      <c r="SPS26" s="535"/>
      <c r="SPT26" s="535"/>
      <c r="SPU26" s="535"/>
      <c r="SPV26" s="535"/>
      <c r="SPW26" s="535"/>
      <c r="SPX26" s="535"/>
      <c r="SPY26" s="535"/>
      <c r="SPZ26" s="535"/>
      <c r="SQA26" s="535"/>
      <c r="SQB26" s="535"/>
      <c r="SQC26" s="535"/>
      <c r="SQD26" s="535"/>
      <c r="SQE26" s="535"/>
      <c r="SQF26" s="535"/>
      <c r="SQG26" s="535"/>
      <c r="SQH26" s="535"/>
      <c r="SQI26" s="535"/>
      <c r="SQJ26" s="535"/>
      <c r="SQK26" s="535"/>
      <c r="SQL26" s="535"/>
      <c r="SQM26" s="535"/>
      <c r="SQN26" s="535"/>
      <c r="SQO26" s="535"/>
      <c r="SQP26" s="535"/>
      <c r="SQQ26" s="535"/>
      <c r="SQR26" s="535"/>
      <c r="SQS26" s="535"/>
      <c r="SQT26" s="535"/>
      <c r="SQU26" s="535"/>
      <c r="SQV26" s="535"/>
      <c r="SQW26" s="535"/>
      <c r="SQX26" s="535"/>
      <c r="SQY26" s="535"/>
      <c r="SQZ26" s="535"/>
      <c r="SRA26" s="535"/>
      <c r="SRB26" s="535"/>
      <c r="SRC26" s="535"/>
      <c r="SRD26" s="535"/>
      <c r="SRE26" s="535"/>
      <c r="SRF26" s="535"/>
      <c r="SRG26" s="535"/>
      <c r="SRH26" s="535"/>
      <c r="SRI26" s="535"/>
      <c r="SRJ26" s="535"/>
      <c r="SRK26" s="535"/>
      <c r="SRL26" s="535"/>
      <c r="SRM26" s="535"/>
      <c r="SRN26" s="535"/>
      <c r="SRO26" s="535"/>
      <c r="SRP26" s="535"/>
      <c r="SRQ26" s="535"/>
      <c r="SRR26" s="535"/>
      <c r="SRS26" s="535"/>
      <c r="SRT26" s="535"/>
      <c r="SRU26" s="535"/>
      <c r="SRV26" s="535"/>
      <c r="SRW26" s="535"/>
      <c r="SRX26" s="535"/>
      <c r="SRY26" s="535"/>
      <c r="SRZ26" s="535"/>
      <c r="SSA26" s="535"/>
      <c r="SSB26" s="535"/>
      <c r="SSC26" s="535"/>
      <c r="SSD26" s="535"/>
      <c r="SSE26" s="535"/>
      <c r="SSF26" s="535"/>
      <c r="SSG26" s="535"/>
      <c r="SSH26" s="535"/>
      <c r="SSI26" s="535"/>
      <c r="SSJ26" s="535"/>
      <c r="SSK26" s="535"/>
      <c r="SSL26" s="535"/>
      <c r="SSM26" s="535"/>
      <c r="SSN26" s="535"/>
      <c r="SSO26" s="535"/>
      <c r="SSP26" s="535"/>
      <c r="SSQ26" s="535"/>
      <c r="SSR26" s="535"/>
      <c r="SSS26" s="535"/>
      <c r="SST26" s="535"/>
      <c r="SSU26" s="535"/>
      <c r="SSV26" s="535"/>
      <c r="SSW26" s="535"/>
      <c r="SSX26" s="535"/>
      <c r="SSY26" s="535"/>
      <c r="SSZ26" s="535"/>
      <c r="STA26" s="535"/>
      <c r="STB26" s="535"/>
      <c r="STC26" s="535"/>
      <c r="STD26" s="535"/>
      <c r="STE26" s="535"/>
      <c r="STF26" s="535"/>
      <c r="STG26" s="535"/>
      <c r="STH26" s="535"/>
      <c r="STI26" s="535"/>
      <c r="STJ26" s="535"/>
      <c r="STK26" s="535"/>
      <c r="STL26" s="535"/>
      <c r="STM26" s="535"/>
      <c r="STN26" s="535"/>
      <c r="STO26" s="535"/>
      <c r="STP26" s="535"/>
      <c r="STQ26" s="535"/>
      <c r="STR26" s="535"/>
      <c r="STS26" s="535"/>
      <c r="STT26" s="535"/>
      <c r="STU26" s="535"/>
      <c r="STV26" s="535"/>
      <c r="STW26" s="535"/>
      <c r="STX26" s="535"/>
      <c r="STY26" s="535"/>
      <c r="STZ26" s="535"/>
      <c r="SUA26" s="535"/>
      <c r="SUB26" s="535"/>
      <c r="SUC26" s="535"/>
      <c r="SUD26" s="535"/>
      <c r="SUE26" s="535"/>
      <c r="SUF26" s="535"/>
      <c r="SUG26" s="535"/>
      <c r="SUH26" s="535"/>
      <c r="SUI26" s="535"/>
      <c r="SUJ26" s="535"/>
      <c r="SUK26" s="535"/>
      <c r="SUL26" s="535"/>
      <c r="SUM26" s="535"/>
      <c r="SUN26" s="535"/>
      <c r="SUO26" s="535"/>
      <c r="SUP26" s="535"/>
      <c r="SUQ26" s="535"/>
      <c r="SUR26" s="535"/>
      <c r="SUS26" s="535"/>
      <c r="SUT26" s="535"/>
      <c r="SUU26" s="535"/>
      <c r="SUV26" s="535"/>
      <c r="SUW26" s="535"/>
      <c r="SUX26" s="535"/>
      <c r="SUY26" s="535"/>
      <c r="SUZ26" s="535"/>
      <c r="SVA26" s="535"/>
      <c r="SVB26" s="535"/>
      <c r="SVC26" s="535"/>
      <c r="SVD26" s="535"/>
      <c r="SVE26" s="535"/>
      <c r="SVF26" s="535"/>
      <c r="SVG26" s="535"/>
      <c r="SVH26" s="535"/>
      <c r="SVI26" s="535"/>
      <c r="SVJ26" s="535"/>
      <c r="SVK26" s="535"/>
      <c r="SVL26" s="535"/>
      <c r="SVM26" s="535"/>
      <c r="SVN26" s="535"/>
      <c r="SVO26" s="535"/>
      <c r="SVP26" s="535"/>
      <c r="SVQ26" s="535"/>
      <c r="SVR26" s="535"/>
      <c r="SVS26" s="535"/>
      <c r="SVT26" s="535"/>
      <c r="SVU26" s="535"/>
      <c r="SVV26" s="535"/>
      <c r="SVW26" s="535"/>
      <c r="SVX26" s="535"/>
      <c r="SVY26" s="535"/>
      <c r="SVZ26" s="535"/>
      <c r="SWA26" s="535"/>
      <c r="SWB26" s="535"/>
      <c r="SWC26" s="535"/>
      <c r="SWD26" s="535"/>
      <c r="SWE26" s="535"/>
      <c r="SWF26" s="535"/>
      <c r="SWG26" s="535"/>
      <c r="SWH26" s="535"/>
      <c r="SWI26" s="535"/>
      <c r="SWJ26" s="535"/>
      <c r="SWK26" s="535"/>
      <c r="SWL26" s="535"/>
      <c r="SWM26" s="535"/>
      <c r="SWN26" s="535"/>
      <c r="SWO26" s="535"/>
      <c r="SWP26" s="535"/>
      <c r="SWQ26" s="535"/>
      <c r="SWR26" s="535"/>
      <c r="SWS26" s="535"/>
      <c r="SWT26" s="535"/>
      <c r="SWU26" s="535"/>
      <c r="SWV26" s="535"/>
      <c r="SWW26" s="535"/>
      <c r="SWX26" s="535"/>
      <c r="SWY26" s="535"/>
      <c r="SWZ26" s="535"/>
      <c r="SXA26" s="535"/>
      <c r="SXB26" s="535"/>
      <c r="SXC26" s="535"/>
      <c r="SXD26" s="535"/>
      <c r="SXE26" s="535"/>
      <c r="SXF26" s="535"/>
      <c r="SXG26" s="535"/>
      <c r="SXH26" s="535"/>
      <c r="SXI26" s="535"/>
      <c r="SXJ26" s="535"/>
      <c r="SXK26" s="535"/>
      <c r="SXL26" s="535"/>
      <c r="SXM26" s="535"/>
      <c r="SXN26" s="535"/>
      <c r="SXO26" s="535"/>
      <c r="SXP26" s="535"/>
      <c r="SXQ26" s="535"/>
      <c r="SXR26" s="535"/>
      <c r="SXS26" s="535"/>
      <c r="SXT26" s="535"/>
      <c r="SXU26" s="535"/>
      <c r="SXV26" s="535"/>
      <c r="SXW26" s="535"/>
      <c r="SXX26" s="535"/>
      <c r="SXY26" s="535"/>
      <c r="SXZ26" s="535"/>
      <c r="SYA26" s="535"/>
      <c r="SYB26" s="535"/>
      <c r="SYC26" s="535"/>
      <c r="SYD26" s="535"/>
      <c r="SYE26" s="535"/>
      <c r="SYF26" s="535"/>
      <c r="SYG26" s="535"/>
      <c r="SYH26" s="535"/>
      <c r="SYI26" s="535"/>
      <c r="SYJ26" s="535"/>
      <c r="SYK26" s="535"/>
      <c r="SYL26" s="535"/>
      <c r="SYM26" s="535"/>
      <c r="SYN26" s="535"/>
      <c r="SYO26" s="535"/>
      <c r="SYP26" s="535"/>
      <c r="SYQ26" s="535"/>
      <c r="SYR26" s="535"/>
      <c r="SYS26" s="535"/>
      <c r="SYT26" s="535"/>
      <c r="SYU26" s="535"/>
      <c r="SYV26" s="535"/>
      <c r="SYW26" s="535"/>
      <c r="SYX26" s="535"/>
      <c r="SYY26" s="535"/>
      <c r="SYZ26" s="535"/>
      <c r="SZA26" s="535"/>
      <c r="SZB26" s="535"/>
      <c r="SZC26" s="535"/>
      <c r="SZD26" s="535"/>
      <c r="SZE26" s="535"/>
      <c r="SZF26" s="535"/>
      <c r="SZG26" s="535"/>
      <c r="SZH26" s="535"/>
      <c r="SZI26" s="535"/>
      <c r="SZJ26" s="535"/>
      <c r="SZK26" s="535"/>
      <c r="SZL26" s="535"/>
      <c r="SZM26" s="535"/>
      <c r="SZN26" s="535"/>
      <c r="SZO26" s="535"/>
      <c r="SZP26" s="535"/>
      <c r="SZQ26" s="535"/>
      <c r="SZR26" s="535"/>
      <c r="SZS26" s="535"/>
      <c r="SZT26" s="535"/>
      <c r="SZU26" s="535"/>
      <c r="SZV26" s="535"/>
      <c r="SZW26" s="535"/>
      <c r="SZX26" s="535"/>
      <c r="SZY26" s="535"/>
      <c r="SZZ26" s="535"/>
      <c r="TAA26" s="535"/>
      <c r="TAB26" s="535"/>
      <c r="TAC26" s="535"/>
      <c r="TAD26" s="535"/>
      <c r="TAE26" s="535"/>
      <c r="TAF26" s="535"/>
      <c r="TAG26" s="535"/>
      <c r="TAH26" s="535"/>
      <c r="TAI26" s="535"/>
      <c r="TAJ26" s="535"/>
      <c r="TAK26" s="535"/>
      <c r="TAL26" s="535"/>
      <c r="TAM26" s="535"/>
      <c r="TAN26" s="535"/>
      <c r="TAO26" s="535"/>
      <c r="TAP26" s="535"/>
      <c r="TAQ26" s="535"/>
      <c r="TAR26" s="535"/>
      <c r="TAS26" s="535"/>
      <c r="TAT26" s="535"/>
      <c r="TAU26" s="535"/>
      <c r="TAV26" s="535"/>
      <c r="TAW26" s="535"/>
      <c r="TAX26" s="535"/>
      <c r="TAY26" s="535"/>
      <c r="TAZ26" s="535"/>
      <c r="TBA26" s="535"/>
      <c r="TBB26" s="535"/>
      <c r="TBC26" s="535"/>
      <c r="TBD26" s="535"/>
      <c r="TBE26" s="535"/>
      <c r="TBF26" s="535"/>
      <c r="TBG26" s="535"/>
      <c r="TBH26" s="535"/>
      <c r="TBI26" s="535"/>
      <c r="TBJ26" s="535"/>
      <c r="TBK26" s="535"/>
      <c r="TBL26" s="535"/>
      <c r="TBM26" s="535"/>
      <c r="TBN26" s="535"/>
      <c r="TBO26" s="535"/>
      <c r="TBP26" s="535"/>
      <c r="TBQ26" s="535"/>
      <c r="TBR26" s="535"/>
      <c r="TBS26" s="535"/>
      <c r="TBT26" s="535"/>
      <c r="TBU26" s="535"/>
      <c r="TBV26" s="535"/>
      <c r="TBW26" s="535"/>
      <c r="TBX26" s="535"/>
      <c r="TBY26" s="535"/>
      <c r="TBZ26" s="535"/>
      <c r="TCA26" s="535"/>
      <c r="TCB26" s="535"/>
      <c r="TCC26" s="535"/>
      <c r="TCD26" s="535"/>
      <c r="TCE26" s="535"/>
      <c r="TCF26" s="535"/>
      <c r="TCG26" s="535"/>
      <c r="TCH26" s="535"/>
      <c r="TCI26" s="535"/>
      <c r="TCJ26" s="535"/>
      <c r="TCK26" s="535"/>
      <c r="TCL26" s="535"/>
      <c r="TCM26" s="535"/>
      <c r="TCN26" s="535"/>
      <c r="TCO26" s="535"/>
      <c r="TCP26" s="535"/>
      <c r="TCQ26" s="535"/>
      <c r="TCR26" s="535"/>
      <c r="TCS26" s="535"/>
      <c r="TCT26" s="535"/>
      <c r="TCU26" s="535"/>
      <c r="TCV26" s="535"/>
      <c r="TCW26" s="535"/>
      <c r="TCX26" s="535"/>
      <c r="TCY26" s="535"/>
      <c r="TCZ26" s="535"/>
      <c r="TDA26" s="535"/>
      <c r="TDB26" s="535"/>
      <c r="TDC26" s="535"/>
      <c r="TDD26" s="535"/>
      <c r="TDE26" s="535"/>
      <c r="TDF26" s="535"/>
      <c r="TDG26" s="535"/>
      <c r="TDH26" s="535"/>
      <c r="TDI26" s="535"/>
      <c r="TDJ26" s="535"/>
      <c r="TDK26" s="535"/>
      <c r="TDL26" s="535"/>
      <c r="TDM26" s="535"/>
      <c r="TDN26" s="535"/>
      <c r="TDO26" s="535"/>
      <c r="TDP26" s="535"/>
      <c r="TDQ26" s="535"/>
      <c r="TDR26" s="535"/>
      <c r="TDS26" s="535"/>
      <c r="TDT26" s="535"/>
      <c r="TDU26" s="535"/>
      <c r="TDV26" s="535"/>
      <c r="TDW26" s="535"/>
      <c r="TDX26" s="535"/>
      <c r="TDY26" s="535"/>
      <c r="TDZ26" s="535"/>
      <c r="TEA26" s="535"/>
      <c r="TEB26" s="535"/>
      <c r="TEC26" s="535"/>
      <c r="TED26" s="535"/>
      <c r="TEE26" s="535"/>
      <c r="TEF26" s="535"/>
      <c r="TEG26" s="535"/>
      <c r="TEH26" s="535"/>
      <c r="TEI26" s="535"/>
      <c r="TEJ26" s="535"/>
      <c r="TEK26" s="535"/>
      <c r="TEL26" s="535"/>
      <c r="TEM26" s="535"/>
      <c r="TEN26" s="535"/>
      <c r="TEO26" s="535"/>
      <c r="TEP26" s="535"/>
      <c r="TEQ26" s="535"/>
      <c r="TER26" s="535"/>
      <c r="TES26" s="535"/>
      <c r="TET26" s="535"/>
      <c r="TEU26" s="535"/>
      <c r="TEV26" s="535"/>
      <c r="TEW26" s="535"/>
      <c r="TEX26" s="535"/>
      <c r="TEY26" s="535"/>
      <c r="TEZ26" s="535"/>
      <c r="TFA26" s="535"/>
      <c r="TFB26" s="535"/>
      <c r="TFC26" s="535"/>
      <c r="TFD26" s="535"/>
      <c r="TFE26" s="535"/>
      <c r="TFF26" s="535"/>
      <c r="TFG26" s="535"/>
      <c r="TFH26" s="535"/>
      <c r="TFI26" s="535"/>
      <c r="TFJ26" s="535"/>
      <c r="TFK26" s="535"/>
      <c r="TFL26" s="535"/>
      <c r="TFM26" s="535"/>
      <c r="TFN26" s="535"/>
      <c r="TFO26" s="535"/>
      <c r="TFP26" s="535"/>
      <c r="TFQ26" s="535"/>
      <c r="TFR26" s="535"/>
      <c r="TFS26" s="535"/>
      <c r="TFT26" s="535"/>
      <c r="TFU26" s="535"/>
      <c r="TFV26" s="535"/>
      <c r="TFW26" s="535"/>
      <c r="TFX26" s="535"/>
      <c r="TFY26" s="535"/>
      <c r="TFZ26" s="535"/>
      <c r="TGA26" s="535"/>
      <c r="TGB26" s="535"/>
      <c r="TGC26" s="535"/>
      <c r="TGD26" s="535"/>
      <c r="TGE26" s="535"/>
      <c r="TGF26" s="535"/>
      <c r="TGG26" s="535"/>
      <c r="TGH26" s="535"/>
      <c r="TGI26" s="535"/>
      <c r="TGJ26" s="535"/>
      <c r="TGK26" s="535"/>
      <c r="TGL26" s="535"/>
      <c r="TGM26" s="535"/>
      <c r="TGN26" s="535"/>
      <c r="TGO26" s="535"/>
      <c r="TGP26" s="535"/>
      <c r="TGQ26" s="535"/>
      <c r="TGR26" s="535"/>
      <c r="TGS26" s="535"/>
      <c r="TGT26" s="535"/>
      <c r="TGU26" s="535"/>
      <c r="TGV26" s="535"/>
      <c r="TGW26" s="535"/>
      <c r="TGX26" s="535"/>
      <c r="TGY26" s="535"/>
      <c r="TGZ26" s="535"/>
      <c r="THA26" s="535"/>
      <c r="THB26" s="535"/>
      <c r="THC26" s="535"/>
      <c r="THD26" s="535"/>
      <c r="THE26" s="535"/>
      <c r="THF26" s="535"/>
      <c r="THG26" s="535"/>
      <c r="THH26" s="535"/>
      <c r="THI26" s="535"/>
      <c r="THJ26" s="535"/>
      <c r="THK26" s="535"/>
      <c r="THL26" s="535"/>
      <c r="THM26" s="535"/>
      <c r="THN26" s="535"/>
      <c r="THO26" s="535"/>
      <c r="THP26" s="535"/>
      <c r="THQ26" s="535"/>
      <c r="THR26" s="535"/>
      <c r="THS26" s="535"/>
      <c r="THT26" s="535"/>
      <c r="THU26" s="535"/>
      <c r="THV26" s="535"/>
      <c r="THW26" s="535"/>
      <c r="THX26" s="535"/>
      <c r="THY26" s="535"/>
      <c r="THZ26" s="535"/>
      <c r="TIA26" s="535"/>
      <c r="TIB26" s="535"/>
      <c r="TIC26" s="535"/>
      <c r="TID26" s="535"/>
      <c r="TIE26" s="535"/>
      <c r="TIF26" s="535"/>
      <c r="TIG26" s="535"/>
      <c r="TIH26" s="535"/>
      <c r="TII26" s="535"/>
      <c r="TIJ26" s="535"/>
      <c r="TIK26" s="535"/>
      <c r="TIL26" s="535"/>
      <c r="TIM26" s="535"/>
      <c r="TIN26" s="535"/>
      <c r="TIO26" s="535"/>
      <c r="TIP26" s="535"/>
      <c r="TIQ26" s="535"/>
      <c r="TIR26" s="535"/>
      <c r="TIS26" s="535"/>
      <c r="TIT26" s="535"/>
      <c r="TIU26" s="535"/>
      <c r="TIV26" s="535"/>
      <c r="TIW26" s="535"/>
      <c r="TIX26" s="535"/>
      <c r="TIY26" s="535"/>
      <c r="TIZ26" s="535"/>
      <c r="TJA26" s="535"/>
      <c r="TJB26" s="535"/>
      <c r="TJC26" s="535"/>
      <c r="TJD26" s="535"/>
      <c r="TJE26" s="535"/>
      <c r="TJF26" s="535"/>
      <c r="TJG26" s="535"/>
      <c r="TJH26" s="535"/>
      <c r="TJI26" s="535"/>
      <c r="TJJ26" s="535"/>
      <c r="TJK26" s="535"/>
      <c r="TJL26" s="535"/>
      <c r="TJM26" s="535"/>
      <c r="TJN26" s="535"/>
      <c r="TJO26" s="535"/>
      <c r="TJP26" s="535"/>
      <c r="TJQ26" s="535"/>
      <c r="TJR26" s="535"/>
      <c r="TJS26" s="535"/>
      <c r="TJT26" s="535"/>
      <c r="TJU26" s="535"/>
      <c r="TJV26" s="535"/>
      <c r="TJW26" s="535"/>
      <c r="TJX26" s="535"/>
      <c r="TJY26" s="535"/>
      <c r="TJZ26" s="535"/>
      <c r="TKA26" s="535"/>
      <c r="TKB26" s="535"/>
      <c r="TKC26" s="535"/>
      <c r="TKD26" s="535"/>
      <c r="TKE26" s="535"/>
      <c r="TKF26" s="535"/>
      <c r="TKG26" s="535"/>
      <c r="TKH26" s="535"/>
      <c r="TKI26" s="535"/>
      <c r="TKJ26" s="535"/>
      <c r="TKK26" s="535"/>
      <c r="TKL26" s="535"/>
      <c r="TKM26" s="535"/>
      <c r="TKN26" s="535"/>
      <c r="TKO26" s="535"/>
      <c r="TKP26" s="535"/>
      <c r="TKQ26" s="535"/>
      <c r="TKR26" s="535"/>
      <c r="TKS26" s="535"/>
      <c r="TKT26" s="535"/>
      <c r="TKU26" s="535"/>
      <c r="TKV26" s="535"/>
      <c r="TKW26" s="535"/>
      <c r="TKX26" s="535"/>
      <c r="TKY26" s="535"/>
      <c r="TKZ26" s="535"/>
      <c r="TLA26" s="535"/>
      <c r="TLB26" s="535"/>
      <c r="TLC26" s="535"/>
      <c r="TLD26" s="535"/>
      <c r="TLE26" s="535"/>
      <c r="TLF26" s="535"/>
      <c r="TLG26" s="535"/>
      <c r="TLH26" s="535"/>
      <c r="TLI26" s="535"/>
      <c r="TLJ26" s="535"/>
      <c r="TLK26" s="535"/>
      <c r="TLL26" s="535"/>
      <c r="TLM26" s="535"/>
      <c r="TLN26" s="535"/>
      <c r="TLO26" s="535"/>
      <c r="TLP26" s="535"/>
      <c r="TLQ26" s="535"/>
      <c r="TLR26" s="535"/>
      <c r="TLS26" s="535"/>
      <c r="TLT26" s="535"/>
      <c r="TLU26" s="535"/>
      <c r="TLV26" s="535"/>
      <c r="TLW26" s="535"/>
      <c r="TLX26" s="535"/>
      <c r="TLY26" s="535"/>
      <c r="TLZ26" s="535"/>
      <c r="TMA26" s="535"/>
      <c r="TMB26" s="535"/>
      <c r="TMC26" s="535"/>
      <c r="TMD26" s="535"/>
      <c r="TME26" s="535"/>
      <c r="TMF26" s="535"/>
      <c r="TMG26" s="535"/>
      <c r="TMH26" s="535"/>
      <c r="TMI26" s="535"/>
      <c r="TMJ26" s="535"/>
      <c r="TMK26" s="535"/>
      <c r="TML26" s="535"/>
      <c r="TMM26" s="535"/>
      <c r="TMN26" s="535"/>
      <c r="TMO26" s="535"/>
      <c r="TMP26" s="535"/>
      <c r="TMQ26" s="535"/>
      <c r="TMR26" s="535"/>
      <c r="TMS26" s="535"/>
      <c r="TMT26" s="535"/>
      <c r="TMU26" s="535"/>
      <c r="TMV26" s="535"/>
      <c r="TMW26" s="535"/>
      <c r="TMX26" s="535"/>
      <c r="TMY26" s="535"/>
      <c r="TMZ26" s="535"/>
      <c r="TNA26" s="535"/>
      <c r="TNB26" s="535"/>
      <c r="TNC26" s="535"/>
      <c r="TND26" s="535"/>
      <c r="TNE26" s="535"/>
      <c r="TNF26" s="535"/>
      <c r="TNG26" s="535"/>
      <c r="TNH26" s="535"/>
      <c r="TNI26" s="535"/>
      <c r="TNJ26" s="535"/>
      <c r="TNK26" s="535"/>
      <c r="TNL26" s="535"/>
      <c r="TNM26" s="535"/>
      <c r="TNN26" s="535"/>
      <c r="TNO26" s="535"/>
      <c r="TNP26" s="535"/>
      <c r="TNQ26" s="535"/>
      <c r="TNR26" s="535"/>
      <c r="TNS26" s="535"/>
      <c r="TNT26" s="535"/>
      <c r="TNU26" s="535"/>
      <c r="TNV26" s="535"/>
      <c r="TNW26" s="535"/>
      <c r="TNX26" s="535"/>
      <c r="TNY26" s="535"/>
      <c r="TNZ26" s="535"/>
      <c r="TOA26" s="535"/>
      <c r="TOB26" s="535"/>
      <c r="TOC26" s="535"/>
      <c r="TOD26" s="535"/>
      <c r="TOE26" s="535"/>
      <c r="TOF26" s="535"/>
      <c r="TOG26" s="535"/>
      <c r="TOH26" s="535"/>
      <c r="TOI26" s="535"/>
      <c r="TOJ26" s="535"/>
      <c r="TOK26" s="535"/>
      <c r="TOL26" s="535"/>
      <c r="TOM26" s="535"/>
      <c r="TON26" s="535"/>
      <c r="TOO26" s="535"/>
      <c r="TOP26" s="535"/>
      <c r="TOQ26" s="535"/>
      <c r="TOR26" s="535"/>
      <c r="TOS26" s="535"/>
      <c r="TOT26" s="535"/>
      <c r="TOU26" s="535"/>
      <c r="TOV26" s="535"/>
      <c r="TOW26" s="535"/>
      <c r="TOX26" s="535"/>
      <c r="TOY26" s="535"/>
      <c r="TOZ26" s="535"/>
      <c r="TPA26" s="535"/>
      <c r="TPB26" s="535"/>
      <c r="TPC26" s="535"/>
      <c r="TPD26" s="535"/>
      <c r="TPE26" s="535"/>
      <c r="TPF26" s="535"/>
      <c r="TPG26" s="535"/>
      <c r="TPH26" s="535"/>
      <c r="TPI26" s="535"/>
      <c r="TPJ26" s="535"/>
      <c r="TPK26" s="535"/>
      <c r="TPL26" s="535"/>
      <c r="TPM26" s="535"/>
      <c r="TPN26" s="535"/>
      <c r="TPO26" s="535"/>
      <c r="TPP26" s="535"/>
      <c r="TPQ26" s="535"/>
      <c r="TPR26" s="535"/>
      <c r="TPS26" s="535"/>
      <c r="TPT26" s="535"/>
      <c r="TPU26" s="535"/>
      <c r="TPV26" s="535"/>
      <c r="TPW26" s="535"/>
      <c r="TPX26" s="535"/>
      <c r="TPY26" s="535"/>
      <c r="TPZ26" s="535"/>
      <c r="TQA26" s="535"/>
      <c r="TQB26" s="535"/>
      <c r="TQC26" s="535"/>
      <c r="TQD26" s="535"/>
      <c r="TQE26" s="535"/>
      <c r="TQF26" s="535"/>
      <c r="TQG26" s="535"/>
      <c r="TQH26" s="535"/>
      <c r="TQI26" s="535"/>
      <c r="TQJ26" s="535"/>
      <c r="TQK26" s="535"/>
      <c r="TQL26" s="535"/>
      <c r="TQM26" s="535"/>
      <c r="TQN26" s="535"/>
      <c r="TQO26" s="535"/>
      <c r="TQP26" s="535"/>
      <c r="TQQ26" s="535"/>
      <c r="TQR26" s="535"/>
      <c r="TQS26" s="535"/>
      <c r="TQT26" s="535"/>
      <c r="TQU26" s="535"/>
      <c r="TQV26" s="535"/>
      <c r="TQW26" s="535"/>
      <c r="TQX26" s="535"/>
      <c r="TQY26" s="535"/>
      <c r="TQZ26" s="535"/>
      <c r="TRA26" s="535"/>
      <c r="TRB26" s="535"/>
      <c r="TRC26" s="535"/>
      <c r="TRD26" s="535"/>
      <c r="TRE26" s="535"/>
      <c r="TRF26" s="535"/>
      <c r="TRG26" s="535"/>
      <c r="TRH26" s="535"/>
      <c r="TRI26" s="535"/>
      <c r="TRJ26" s="535"/>
      <c r="TRK26" s="535"/>
      <c r="TRL26" s="535"/>
      <c r="TRM26" s="535"/>
      <c r="TRN26" s="535"/>
      <c r="TRO26" s="535"/>
      <c r="TRP26" s="535"/>
      <c r="TRQ26" s="535"/>
      <c r="TRR26" s="535"/>
      <c r="TRS26" s="535"/>
      <c r="TRT26" s="535"/>
      <c r="TRU26" s="535"/>
      <c r="TRV26" s="535"/>
      <c r="TRW26" s="535"/>
      <c r="TRX26" s="535"/>
      <c r="TRY26" s="535"/>
      <c r="TRZ26" s="535"/>
      <c r="TSA26" s="535"/>
      <c r="TSB26" s="535"/>
      <c r="TSC26" s="535"/>
      <c r="TSD26" s="535"/>
      <c r="TSE26" s="535"/>
      <c r="TSF26" s="535"/>
      <c r="TSG26" s="535"/>
      <c r="TSH26" s="535"/>
      <c r="TSI26" s="535"/>
      <c r="TSJ26" s="535"/>
      <c r="TSK26" s="535"/>
      <c r="TSL26" s="535"/>
      <c r="TSM26" s="535"/>
      <c r="TSN26" s="535"/>
      <c r="TSO26" s="535"/>
      <c r="TSP26" s="535"/>
      <c r="TSQ26" s="535"/>
      <c r="TSR26" s="535"/>
      <c r="TSS26" s="535"/>
      <c r="TST26" s="535"/>
      <c r="TSU26" s="535"/>
      <c r="TSV26" s="535"/>
      <c r="TSW26" s="535"/>
      <c r="TSX26" s="535"/>
      <c r="TSY26" s="535"/>
      <c r="TSZ26" s="535"/>
      <c r="TTA26" s="535"/>
      <c r="TTB26" s="535"/>
      <c r="TTC26" s="535"/>
      <c r="TTD26" s="535"/>
      <c r="TTE26" s="535"/>
      <c r="TTF26" s="535"/>
      <c r="TTG26" s="535"/>
      <c r="TTH26" s="535"/>
      <c r="TTI26" s="535"/>
      <c r="TTJ26" s="535"/>
      <c r="TTK26" s="535"/>
      <c r="TTL26" s="535"/>
      <c r="TTM26" s="535"/>
      <c r="TTN26" s="535"/>
      <c r="TTO26" s="535"/>
      <c r="TTP26" s="535"/>
      <c r="TTQ26" s="535"/>
      <c r="TTR26" s="535"/>
      <c r="TTS26" s="535"/>
      <c r="TTT26" s="535"/>
      <c r="TTU26" s="535"/>
      <c r="TTV26" s="535"/>
      <c r="TTW26" s="535"/>
      <c r="TTX26" s="535"/>
      <c r="TTY26" s="535"/>
      <c r="TTZ26" s="535"/>
      <c r="TUA26" s="535"/>
      <c r="TUB26" s="535"/>
      <c r="TUC26" s="535"/>
      <c r="TUD26" s="535"/>
      <c r="TUE26" s="535"/>
      <c r="TUF26" s="535"/>
      <c r="TUG26" s="535"/>
      <c r="TUH26" s="535"/>
      <c r="TUI26" s="535"/>
      <c r="TUJ26" s="535"/>
      <c r="TUK26" s="535"/>
      <c r="TUL26" s="535"/>
      <c r="TUM26" s="535"/>
      <c r="TUN26" s="535"/>
      <c r="TUO26" s="535"/>
      <c r="TUP26" s="535"/>
      <c r="TUQ26" s="535"/>
      <c r="TUR26" s="535"/>
      <c r="TUS26" s="535"/>
      <c r="TUT26" s="535"/>
      <c r="TUU26" s="535"/>
      <c r="TUV26" s="535"/>
      <c r="TUW26" s="535"/>
      <c r="TUX26" s="535"/>
      <c r="TUY26" s="535"/>
      <c r="TUZ26" s="535"/>
      <c r="TVA26" s="535"/>
      <c r="TVB26" s="535"/>
      <c r="TVC26" s="535"/>
      <c r="TVD26" s="535"/>
      <c r="TVE26" s="535"/>
      <c r="TVF26" s="535"/>
      <c r="TVG26" s="535"/>
      <c r="TVH26" s="535"/>
      <c r="TVI26" s="535"/>
      <c r="TVJ26" s="535"/>
      <c r="TVK26" s="535"/>
      <c r="TVL26" s="535"/>
      <c r="TVM26" s="535"/>
      <c r="TVN26" s="535"/>
      <c r="TVO26" s="535"/>
      <c r="TVP26" s="535"/>
      <c r="TVQ26" s="535"/>
      <c r="TVR26" s="535"/>
      <c r="TVS26" s="535"/>
      <c r="TVT26" s="535"/>
      <c r="TVU26" s="535"/>
      <c r="TVV26" s="535"/>
      <c r="TVW26" s="535"/>
      <c r="TVX26" s="535"/>
      <c r="TVY26" s="535"/>
      <c r="TVZ26" s="535"/>
      <c r="TWA26" s="535"/>
      <c r="TWB26" s="535"/>
      <c r="TWC26" s="535"/>
      <c r="TWD26" s="535"/>
      <c r="TWE26" s="535"/>
      <c r="TWF26" s="535"/>
      <c r="TWG26" s="535"/>
      <c r="TWH26" s="535"/>
      <c r="TWI26" s="535"/>
      <c r="TWJ26" s="535"/>
      <c r="TWK26" s="535"/>
      <c r="TWL26" s="535"/>
      <c r="TWM26" s="535"/>
      <c r="TWN26" s="535"/>
      <c r="TWO26" s="535"/>
      <c r="TWP26" s="535"/>
      <c r="TWQ26" s="535"/>
      <c r="TWR26" s="535"/>
      <c r="TWS26" s="535"/>
      <c r="TWT26" s="535"/>
      <c r="TWU26" s="535"/>
      <c r="TWV26" s="535"/>
      <c r="TWW26" s="535"/>
      <c r="TWX26" s="535"/>
      <c r="TWY26" s="535"/>
      <c r="TWZ26" s="535"/>
      <c r="TXA26" s="535"/>
      <c r="TXB26" s="535"/>
      <c r="TXC26" s="535"/>
      <c r="TXD26" s="535"/>
      <c r="TXE26" s="535"/>
      <c r="TXF26" s="535"/>
      <c r="TXG26" s="535"/>
      <c r="TXH26" s="535"/>
      <c r="TXI26" s="535"/>
      <c r="TXJ26" s="535"/>
      <c r="TXK26" s="535"/>
      <c r="TXL26" s="535"/>
      <c r="TXM26" s="535"/>
      <c r="TXN26" s="535"/>
      <c r="TXO26" s="535"/>
      <c r="TXP26" s="535"/>
      <c r="TXQ26" s="535"/>
      <c r="TXR26" s="535"/>
      <c r="TXS26" s="535"/>
      <c r="TXT26" s="535"/>
      <c r="TXU26" s="535"/>
      <c r="TXV26" s="535"/>
      <c r="TXW26" s="535"/>
      <c r="TXX26" s="535"/>
      <c r="TXY26" s="535"/>
      <c r="TXZ26" s="535"/>
      <c r="TYA26" s="535"/>
      <c r="TYB26" s="535"/>
      <c r="TYC26" s="535"/>
      <c r="TYD26" s="535"/>
      <c r="TYE26" s="535"/>
      <c r="TYF26" s="535"/>
      <c r="TYG26" s="535"/>
      <c r="TYH26" s="535"/>
      <c r="TYI26" s="535"/>
      <c r="TYJ26" s="535"/>
      <c r="TYK26" s="535"/>
      <c r="TYL26" s="535"/>
      <c r="TYM26" s="535"/>
      <c r="TYN26" s="535"/>
      <c r="TYO26" s="535"/>
      <c r="TYP26" s="535"/>
      <c r="TYQ26" s="535"/>
      <c r="TYR26" s="535"/>
      <c r="TYS26" s="535"/>
      <c r="TYT26" s="535"/>
      <c r="TYU26" s="535"/>
      <c r="TYV26" s="535"/>
      <c r="TYW26" s="535"/>
      <c r="TYX26" s="535"/>
      <c r="TYY26" s="535"/>
      <c r="TYZ26" s="535"/>
      <c r="TZA26" s="535"/>
      <c r="TZB26" s="535"/>
      <c r="TZC26" s="535"/>
      <c r="TZD26" s="535"/>
      <c r="TZE26" s="535"/>
      <c r="TZF26" s="535"/>
      <c r="TZG26" s="535"/>
      <c r="TZH26" s="535"/>
      <c r="TZI26" s="535"/>
      <c r="TZJ26" s="535"/>
      <c r="TZK26" s="535"/>
      <c r="TZL26" s="535"/>
      <c r="TZM26" s="535"/>
      <c r="TZN26" s="535"/>
      <c r="TZO26" s="535"/>
      <c r="TZP26" s="535"/>
      <c r="TZQ26" s="535"/>
      <c r="TZR26" s="535"/>
      <c r="TZS26" s="535"/>
      <c r="TZT26" s="535"/>
      <c r="TZU26" s="535"/>
      <c r="TZV26" s="535"/>
      <c r="TZW26" s="535"/>
      <c r="TZX26" s="535"/>
      <c r="TZY26" s="535"/>
      <c r="TZZ26" s="535"/>
      <c r="UAA26" s="535"/>
      <c r="UAB26" s="535"/>
      <c r="UAC26" s="535"/>
      <c r="UAD26" s="535"/>
      <c r="UAE26" s="535"/>
      <c r="UAF26" s="535"/>
      <c r="UAG26" s="535"/>
      <c r="UAH26" s="535"/>
      <c r="UAI26" s="535"/>
      <c r="UAJ26" s="535"/>
      <c r="UAK26" s="535"/>
      <c r="UAL26" s="535"/>
      <c r="UAM26" s="535"/>
      <c r="UAN26" s="535"/>
      <c r="UAO26" s="535"/>
      <c r="UAP26" s="535"/>
      <c r="UAQ26" s="535"/>
      <c r="UAR26" s="535"/>
      <c r="UAS26" s="535"/>
      <c r="UAT26" s="535"/>
      <c r="UAU26" s="535"/>
      <c r="UAV26" s="535"/>
      <c r="UAW26" s="535"/>
      <c r="UAX26" s="535"/>
      <c r="UAY26" s="535"/>
      <c r="UAZ26" s="535"/>
      <c r="UBA26" s="535"/>
      <c r="UBB26" s="535"/>
      <c r="UBC26" s="535"/>
      <c r="UBD26" s="535"/>
      <c r="UBE26" s="535"/>
      <c r="UBF26" s="535"/>
      <c r="UBG26" s="535"/>
      <c r="UBH26" s="535"/>
      <c r="UBI26" s="535"/>
      <c r="UBJ26" s="535"/>
      <c r="UBK26" s="535"/>
      <c r="UBL26" s="535"/>
      <c r="UBM26" s="535"/>
      <c r="UBN26" s="535"/>
      <c r="UBO26" s="535"/>
      <c r="UBP26" s="535"/>
      <c r="UBQ26" s="535"/>
      <c r="UBR26" s="535"/>
      <c r="UBS26" s="535"/>
      <c r="UBT26" s="535"/>
      <c r="UBU26" s="535"/>
      <c r="UBV26" s="535"/>
      <c r="UBW26" s="535"/>
      <c r="UBX26" s="535"/>
      <c r="UBY26" s="535"/>
      <c r="UBZ26" s="535"/>
      <c r="UCA26" s="535"/>
      <c r="UCB26" s="535"/>
      <c r="UCC26" s="535"/>
      <c r="UCD26" s="535"/>
      <c r="UCE26" s="535"/>
      <c r="UCF26" s="535"/>
      <c r="UCG26" s="535"/>
      <c r="UCH26" s="535"/>
      <c r="UCI26" s="535"/>
      <c r="UCJ26" s="535"/>
      <c r="UCK26" s="535"/>
      <c r="UCL26" s="535"/>
      <c r="UCM26" s="535"/>
      <c r="UCN26" s="535"/>
      <c r="UCO26" s="535"/>
      <c r="UCP26" s="535"/>
      <c r="UCQ26" s="535"/>
      <c r="UCR26" s="535"/>
      <c r="UCS26" s="535"/>
      <c r="UCT26" s="535"/>
      <c r="UCU26" s="535"/>
      <c r="UCV26" s="535"/>
      <c r="UCW26" s="535"/>
      <c r="UCX26" s="535"/>
      <c r="UCY26" s="535"/>
      <c r="UCZ26" s="535"/>
      <c r="UDA26" s="535"/>
      <c r="UDB26" s="535"/>
      <c r="UDC26" s="535"/>
      <c r="UDD26" s="535"/>
      <c r="UDE26" s="535"/>
      <c r="UDF26" s="535"/>
      <c r="UDG26" s="535"/>
      <c r="UDH26" s="535"/>
      <c r="UDI26" s="535"/>
      <c r="UDJ26" s="535"/>
      <c r="UDK26" s="535"/>
      <c r="UDL26" s="535"/>
      <c r="UDM26" s="535"/>
      <c r="UDN26" s="535"/>
      <c r="UDO26" s="535"/>
      <c r="UDP26" s="535"/>
      <c r="UDQ26" s="535"/>
      <c r="UDR26" s="535"/>
      <c r="UDS26" s="535"/>
      <c r="UDT26" s="535"/>
      <c r="UDU26" s="535"/>
      <c r="UDV26" s="535"/>
      <c r="UDW26" s="535"/>
      <c r="UDX26" s="535"/>
      <c r="UDY26" s="535"/>
      <c r="UDZ26" s="535"/>
      <c r="UEA26" s="535"/>
      <c r="UEB26" s="535"/>
      <c r="UEC26" s="535"/>
      <c r="UED26" s="535"/>
      <c r="UEE26" s="535"/>
      <c r="UEF26" s="535"/>
      <c r="UEG26" s="535"/>
      <c r="UEH26" s="535"/>
      <c r="UEI26" s="535"/>
      <c r="UEJ26" s="535"/>
      <c r="UEK26" s="535"/>
      <c r="UEL26" s="535"/>
      <c r="UEM26" s="535"/>
      <c r="UEN26" s="535"/>
      <c r="UEO26" s="535"/>
      <c r="UEP26" s="535"/>
      <c r="UEQ26" s="535"/>
      <c r="UER26" s="535"/>
      <c r="UES26" s="535"/>
      <c r="UET26" s="535"/>
      <c r="UEU26" s="535"/>
      <c r="UEV26" s="535"/>
      <c r="UEW26" s="535"/>
      <c r="UEX26" s="535"/>
      <c r="UEY26" s="535"/>
      <c r="UEZ26" s="535"/>
      <c r="UFA26" s="535"/>
      <c r="UFB26" s="535"/>
      <c r="UFC26" s="535"/>
      <c r="UFD26" s="535"/>
      <c r="UFE26" s="535"/>
      <c r="UFF26" s="535"/>
      <c r="UFG26" s="535"/>
      <c r="UFH26" s="535"/>
      <c r="UFI26" s="535"/>
      <c r="UFJ26" s="535"/>
      <c r="UFK26" s="535"/>
      <c r="UFL26" s="535"/>
      <c r="UFM26" s="535"/>
      <c r="UFN26" s="535"/>
      <c r="UFO26" s="535"/>
      <c r="UFP26" s="535"/>
      <c r="UFQ26" s="535"/>
      <c r="UFR26" s="535"/>
      <c r="UFS26" s="535"/>
      <c r="UFT26" s="535"/>
      <c r="UFU26" s="535"/>
      <c r="UFV26" s="535"/>
      <c r="UFW26" s="535"/>
      <c r="UFX26" s="535"/>
      <c r="UFY26" s="535"/>
      <c r="UFZ26" s="535"/>
      <c r="UGA26" s="535"/>
      <c r="UGB26" s="535"/>
      <c r="UGC26" s="535"/>
      <c r="UGD26" s="535"/>
      <c r="UGE26" s="535"/>
      <c r="UGF26" s="535"/>
      <c r="UGG26" s="535"/>
      <c r="UGH26" s="535"/>
      <c r="UGI26" s="535"/>
      <c r="UGJ26" s="535"/>
      <c r="UGK26" s="535"/>
      <c r="UGL26" s="535"/>
      <c r="UGM26" s="535"/>
      <c r="UGN26" s="535"/>
      <c r="UGO26" s="535"/>
      <c r="UGP26" s="535"/>
      <c r="UGQ26" s="535"/>
      <c r="UGR26" s="535"/>
      <c r="UGS26" s="535"/>
      <c r="UGT26" s="535"/>
      <c r="UGU26" s="535"/>
      <c r="UGV26" s="535"/>
      <c r="UGW26" s="535"/>
      <c r="UGX26" s="535"/>
      <c r="UGY26" s="535"/>
      <c r="UGZ26" s="535"/>
      <c r="UHA26" s="535"/>
      <c r="UHB26" s="535"/>
      <c r="UHC26" s="535"/>
      <c r="UHD26" s="535"/>
      <c r="UHE26" s="535"/>
      <c r="UHF26" s="535"/>
      <c r="UHG26" s="535"/>
      <c r="UHH26" s="535"/>
      <c r="UHI26" s="535"/>
      <c r="UHJ26" s="535"/>
      <c r="UHK26" s="535"/>
      <c r="UHL26" s="535"/>
      <c r="UHM26" s="535"/>
      <c r="UHN26" s="535"/>
      <c r="UHO26" s="535"/>
      <c r="UHP26" s="535"/>
      <c r="UHQ26" s="535"/>
      <c r="UHR26" s="535"/>
      <c r="UHS26" s="535"/>
      <c r="UHT26" s="535"/>
      <c r="UHU26" s="535"/>
      <c r="UHV26" s="535"/>
      <c r="UHW26" s="535"/>
      <c r="UHX26" s="535"/>
      <c r="UHY26" s="535"/>
      <c r="UHZ26" s="535"/>
      <c r="UIA26" s="535"/>
      <c r="UIB26" s="535"/>
      <c r="UIC26" s="535"/>
      <c r="UID26" s="535"/>
      <c r="UIE26" s="535"/>
      <c r="UIF26" s="535"/>
      <c r="UIG26" s="535"/>
      <c r="UIH26" s="535"/>
      <c r="UII26" s="535"/>
      <c r="UIJ26" s="535"/>
      <c r="UIK26" s="535"/>
      <c r="UIL26" s="535"/>
      <c r="UIM26" s="535"/>
      <c r="UIN26" s="535"/>
      <c r="UIO26" s="535"/>
      <c r="UIP26" s="535"/>
      <c r="UIQ26" s="535"/>
      <c r="UIR26" s="535"/>
      <c r="UIS26" s="535"/>
      <c r="UIT26" s="535"/>
      <c r="UIU26" s="535"/>
      <c r="UIV26" s="535"/>
      <c r="UIW26" s="535"/>
      <c r="UIX26" s="535"/>
      <c r="UIY26" s="535"/>
      <c r="UIZ26" s="535"/>
      <c r="UJA26" s="535"/>
      <c r="UJB26" s="535"/>
      <c r="UJC26" s="535"/>
      <c r="UJD26" s="535"/>
      <c r="UJE26" s="535"/>
      <c r="UJF26" s="535"/>
      <c r="UJG26" s="535"/>
      <c r="UJH26" s="535"/>
      <c r="UJI26" s="535"/>
      <c r="UJJ26" s="535"/>
      <c r="UJK26" s="535"/>
      <c r="UJL26" s="535"/>
      <c r="UJM26" s="535"/>
      <c r="UJN26" s="535"/>
      <c r="UJO26" s="535"/>
      <c r="UJP26" s="535"/>
      <c r="UJQ26" s="535"/>
      <c r="UJR26" s="535"/>
      <c r="UJS26" s="535"/>
      <c r="UJT26" s="535"/>
      <c r="UJU26" s="535"/>
      <c r="UJV26" s="535"/>
      <c r="UJW26" s="535"/>
      <c r="UJX26" s="535"/>
      <c r="UJY26" s="535"/>
      <c r="UJZ26" s="535"/>
      <c r="UKA26" s="535"/>
      <c r="UKB26" s="535"/>
      <c r="UKC26" s="535"/>
      <c r="UKD26" s="535"/>
      <c r="UKE26" s="535"/>
      <c r="UKF26" s="535"/>
      <c r="UKG26" s="535"/>
      <c r="UKH26" s="535"/>
      <c r="UKI26" s="535"/>
      <c r="UKJ26" s="535"/>
      <c r="UKK26" s="535"/>
      <c r="UKL26" s="535"/>
      <c r="UKM26" s="535"/>
      <c r="UKN26" s="535"/>
      <c r="UKO26" s="535"/>
      <c r="UKP26" s="535"/>
      <c r="UKQ26" s="535"/>
      <c r="UKR26" s="535"/>
      <c r="UKS26" s="535"/>
      <c r="UKT26" s="535"/>
      <c r="UKU26" s="535"/>
      <c r="UKV26" s="535"/>
      <c r="UKW26" s="535"/>
      <c r="UKX26" s="535"/>
      <c r="UKY26" s="535"/>
      <c r="UKZ26" s="535"/>
      <c r="ULA26" s="535"/>
      <c r="ULB26" s="535"/>
      <c r="ULC26" s="535"/>
      <c r="ULD26" s="535"/>
      <c r="ULE26" s="535"/>
      <c r="ULF26" s="535"/>
      <c r="ULG26" s="535"/>
      <c r="ULH26" s="535"/>
      <c r="ULI26" s="535"/>
      <c r="ULJ26" s="535"/>
      <c r="ULK26" s="535"/>
      <c r="ULL26" s="535"/>
      <c r="ULM26" s="535"/>
      <c r="ULN26" s="535"/>
      <c r="ULO26" s="535"/>
      <c r="ULP26" s="535"/>
      <c r="ULQ26" s="535"/>
      <c r="ULR26" s="535"/>
      <c r="ULS26" s="535"/>
      <c r="ULT26" s="535"/>
      <c r="ULU26" s="535"/>
      <c r="ULV26" s="535"/>
      <c r="ULW26" s="535"/>
      <c r="ULX26" s="535"/>
      <c r="ULY26" s="535"/>
      <c r="ULZ26" s="535"/>
      <c r="UMA26" s="535"/>
      <c r="UMB26" s="535"/>
      <c r="UMC26" s="535"/>
      <c r="UMD26" s="535"/>
      <c r="UME26" s="535"/>
      <c r="UMF26" s="535"/>
      <c r="UMG26" s="535"/>
      <c r="UMH26" s="535"/>
      <c r="UMI26" s="535"/>
      <c r="UMJ26" s="535"/>
      <c r="UMK26" s="535"/>
      <c r="UML26" s="535"/>
      <c r="UMM26" s="535"/>
      <c r="UMN26" s="535"/>
      <c r="UMO26" s="535"/>
      <c r="UMP26" s="535"/>
      <c r="UMQ26" s="535"/>
      <c r="UMR26" s="535"/>
      <c r="UMS26" s="535"/>
      <c r="UMT26" s="535"/>
      <c r="UMU26" s="535"/>
      <c r="UMV26" s="535"/>
      <c r="UMW26" s="535"/>
      <c r="UMX26" s="535"/>
      <c r="UMY26" s="535"/>
      <c r="UMZ26" s="535"/>
      <c r="UNA26" s="535"/>
      <c r="UNB26" s="535"/>
      <c r="UNC26" s="535"/>
      <c r="UND26" s="535"/>
      <c r="UNE26" s="535"/>
      <c r="UNF26" s="535"/>
      <c r="UNG26" s="535"/>
      <c r="UNH26" s="535"/>
      <c r="UNI26" s="535"/>
      <c r="UNJ26" s="535"/>
      <c r="UNK26" s="535"/>
      <c r="UNL26" s="535"/>
      <c r="UNM26" s="535"/>
      <c r="UNN26" s="535"/>
      <c r="UNO26" s="535"/>
      <c r="UNP26" s="535"/>
      <c r="UNQ26" s="535"/>
      <c r="UNR26" s="535"/>
      <c r="UNS26" s="535"/>
      <c r="UNT26" s="535"/>
      <c r="UNU26" s="535"/>
      <c r="UNV26" s="535"/>
      <c r="UNW26" s="535"/>
      <c r="UNX26" s="535"/>
      <c r="UNY26" s="535"/>
      <c r="UNZ26" s="535"/>
      <c r="UOA26" s="535"/>
      <c r="UOB26" s="535"/>
      <c r="UOC26" s="535"/>
      <c r="UOD26" s="535"/>
      <c r="UOE26" s="535"/>
      <c r="UOF26" s="535"/>
      <c r="UOG26" s="535"/>
      <c r="UOH26" s="535"/>
      <c r="UOI26" s="535"/>
      <c r="UOJ26" s="535"/>
      <c r="UOK26" s="535"/>
      <c r="UOL26" s="535"/>
      <c r="UOM26" s="535"/>
      <c r="UON26" s="535"/>
      <c r="UOO26" s="535"/>
      <c r="UOP26" s="535"/>
      <c r="UOQ26" s="535"/>
      <c r="UOR26" s="535"/>
      <c r="UOS26" s="535"/>
      <c r="UOT26" s="535"/>
      <c r="UOU26" s="535"/>
      <c r="UOV26" s="535"/>
      <c r="UOW26" s="535"/>
      <c r="UOX26" s="535"/>
      <c r="UOY26" s="535"/>
      <c r="UOZ26" s="535"/>
      <c r="UPA26" s="535"/>
      <c r="UPB26" s="535"/>
      <c r="UPC26" s="535"/>
      <c r="UPD26" s="535"/>
      <c r="UPE26" s="535"/>
      <c r="UPF26" s="535"/>
      <c r="UPG26" s="535"/>
      <c r="UPH26" s="535"/>
      <c r="UPI26" s="535"/>
      <c r="UPJ26" s="535"/>
      <c r="UPK26" s="535"/>
      <c r="UPL26" s="535"/>
      <c r="UPM26" s="535"/>
      <c r="UPN26" s="535"/>
      <c r="UPO26" s="535"/>
      <c r="UPP26" s="535"/>
      <c r="UPQ26" s="535"/>
      <c r="UPR26" s="535"/>
      <c r="UPS26" s="535"/>
      <c r="UPT26" s="535"/>
      <c r="UPU26" s="535"/>
      <c r="UPV26" s="535"/>
      <c r="UPW26" s="535"/>
      <c r="UPX26" s="535"/>
      <c r="UPY26" s="535"/>
      <c r="UPZ26" s="535"/>
      <c r="UQA26" s="535"/>
      <c r="UQB26" s="535"/>
      <c r="UQC26" s="535"/>
      <c r="UQD26" s="535"/>
      <c r="UQE26" s="535"/>
      <c r="UQF26" s="535"/>
      <c r="UQG26" s="535"/>
      <c r="UQH26" s="535"/>
      <c r="UQI26" s="535"/>
      <c r="UQJ26" s="535"/>
      <c r="UQK26" s="535"/>
      <c r="UQL26" s="535"/>
      <c r="UQM26" s="535"/>
      <c r="UQN26" s="535"/>
      <c r="UQO26" s="535"/>
      <c r="UQP26" s="535"/>
      <c r="UQQ26" s="535"/>
      <c r="UQR26" s="535"/>
      <c r="UQS26" s="535"/>
      <c r="UQT26" s="535"/>
      <c r="UQU26" s="535"/>
      <c r="UQV26" s="535"/>
      <c r="UQW26" s="535"/>
      <c r="UQX26" s="535"/>
      <c r="UQY26" s="535"/>
      <c r="UQZ26" s="535"/>
      <c r="URA26" s="535"/>
      <c r="URB26" s="535"/>
      <c r="URC26" s="535"/>
      <c r="URD26" s="535"/>
      <c r="URE26" s="535"/>
      <c r="URF26" s="535"/>
      <c r="URG26" s="535"/>
      <c r="URH26" s="535"/>
      <c r="URI26" s="535"/>
      <c r="URJ26" s="535"/>
      <c r="URK26" s="535"/>
      <c r="URL26" s="535"/>
      <c r="URM26" s="535"/>
      <c r="URN26" s="535"/>
      <c r="URO26" s="535"/>
      <c r="URP26" s="535"/>
      <c r="URQ26" s="535"/>
      <c r="URR26" s="535"/>
      <c r="URS26" s="535"/>
      <c r="URT26" s="535"/>
      <c r="URU26" s="535"/>
      <c r="URV26" s="535"/>
      <c r="URW26" s="535"/>
      <c r="URX26" s="535"/>
      <c r="URY26" s="535"/>
      <c r="URZ26" s="535"/>
      <c r="USA26" s="535"/>
      <c r="USB26" s="535"/>
      <c r="USC26" s="535"/>
      <c r="USD26" s="535"/>
      <c r="USE26" s="535"/>
      <c r="USF26" s="535"/>
      <c r="USG26" s="535"/>
      <c r="USH26" s="535"/>
      <c r="USI26" s="535"/>
      <c r="USJ26" s="535"/>
      <c r="USK26" s="535"/>
      <c r="USL26" s="535"/>
      <c r="USM26" s="535"/>
      <c r="USN26" s="535"/>
      <c r="USO26" s="535"/>
      <c r="USP26" s="535"/>
      <c r="USQ26" s="535"/>
      <c r="USR26" s="535"/>
      <c r="USS26" s="535"/>
      <c r="UST26" s="535"/>
      <c r="USU26" s="535"/>
      <c r="USV26" s="535"/>
      <c r="USW26" s="535"/>
      <c r="USX26" s="535"/>
      <c r="USY26" s="535"/>
      <c r="USZ26" s="535"/>
      <c r="UTA26" s="535"/>
      <c r="UTB26" s="535"/>
      <c r="UTC26" s="535"/>
      <c r="UTD26" s="535"/>
      <c r="UTE26" s="535"/>
      <c r="UTF26" s="535"/>
      <c r="UTG26" s="535"/>
      <c r="UTH26" s="535"/>
      <c r="UTI26" s="535"/>
      <c r="UTJ26" s="535"/>
      <c r="UTK26" s="535"/>
      <c r="UTL26" s="535"/>
      <c r="UTM26" s="535"/>
      <c r="UTN26" s="535"/>
      <c r="UTO26" s="535"/>
      <c r="UTP26" s="535"/>
      <c r="UTQ26" s="535"/>
      <c r="UTR26" s="535"/>
      <c r="UTS26" s="535"/>
      <c r="UTT26" s="535"/>
      <c r="UTU26" s="535"/>
      <c r="UTV26" s="535"/>
      <c r="UTW26" s="535"/>
      <c r="UTX26" s="535"/>
      <c r="UTY26" s="535"/>
      <c r="UTZ26" s="535"/>
      <c r="UUA26" s="535"/>
      <c r="UUB26" s="535"/>
      <c r="UUC26" s="535"/>
      <c r="UUD26" s="535"/>
      <c r="UUE26" s="535"/>
      <c r="UUF26" s="535"/>
      <c r="UUG26" s="535"/>
      <c r="UUH26" s="535"/>
      <c r="UUI26" s="535"/>
      <c r="UUJ26" s="535"/>
      <c r="UUK26" s="535"/>
      <c r="UUL26" s="535"/>
      <c r="UUM26" s="535"/>
      <c r="UUN26" s="535"/>
      <c r="UUO26" s="535"/>
      <c r="UUP26" s="535"/>
      <c r="UUQ26" s="535"/>
      <c r="UUR26" s="535"/>
      <c r="UUS26" s="535"/>
      <c r="UUT26" s="535"/>
      <c r="UUU26" s="535"/>
      <c r="UUV26" s="535"/>
      <c r="UUW26" s="535"/>
      <c r="UUX26" s="535"/>
      <c r="UUY26" s="535"/>
      <c r="UUZ26" s="535"/>
      <c r="UVA26" s="535"/>
      <c r="UVB26" s="535"/>
      <c r="UVC26" s="535"/>
      <c r="UVD26" s="535"/>
      <c r="UVE26" s="535"/>
      <c r="UVF26" s="535"/>
      <c r="UVG26" s="535"/>
      <c r="UVH26" s="535"/>
      <c r="UVI26" s="535"/>
      <c r="UVJ26" s="535"/>
      <c r="UVK26" s="535"/>
      <c r="UVL26" s="535"/>
      <c r="UVM26" s="535"/>
      <c r="UVN26" s="535"/>
      <c r="UVO26" s="535"/>
      <c r="UVP26" s="535"/>
      <c r="UVQ26" s="535"/>
      <c r="UVR26" s="535"/>
      <c r="UVS26" s="535"/>
      <c r="UVT26" s="535"/>
      <c r="UVU26" s="535"/>
      <c r="UVV26" s="535"/>
      <c r="UVW26" s="535"/>
      <c r="UVX26" s="535"/>
      <c r="UVY26" s="535"/>
      <c r="UVZ26" s="535"/>
      <c r="UWA26" s="535"/>
      <c r="UWB26" s="535"/>
      <c r="UWC26" s="535"/>
      <c r="UWD26" s="535"/>
      <c r="UWE26" s="535"/>
      <c r="UWF26" s="535"/>
      <c r="UWG26" s="535"/>
      <c r="UWH26" s="535"/>
      <c r="UWI26" s="535"/>
      <c r="UWJ26" s="535"/>
      <c r="UWK26" s="535"/>
      <c r="UWL26" s="535"/>
      <c r="UWM26" s="535"/>
      <c r="UWN26" s="535"/>
      <c r="UWO26" s="535"/>
      <c r="UWP26" s="535"/>
      <c r="UWQ26" s="535"/>
      <c r="UWR26" s="535"/>
      <c r="UWS26" s="535"/>
      <c r="UWT26" s="535"/>
      <c r="UWU26" s="535"/>
      <c r="UWV26" s="535"/>
      <c r="UWW26" s="535"/>
      <c r="UWX26" s="535"/>
      <c r="UWY26" s="535"/>
      <c r="UWZ26" s="535"/>
      <c r="UXA26" s="535"/>
      <c r="UXB26" s="535"/>
      <c r="UXC26" s="535"/>
      <c r="UXD26" s="535"/>
      <c r="UXE26" s="535"/>
      <c r="UXF26" s="535"/>
      <c r="UXG26" s="535"/>
      <c r="UXH26" s="535"/>
      <c r="UXI26" s="535"/>
      <c r="UXJ26" s="535"/>
      <c r="UXK26" s="535"/>
      <c r="UXL26" s="535"/>
      <c r="UXM26" s="535"/>
      <c r="UXN26" s="535"/>
      <c r="UXO26" s="535"/>
      <c r="UXP26" s="535"/>
      <c r="UXQ26" s="535"/>
      <c r="UXR26" s="535"/>
      <c r="UXS26" s="535"/>
      <c r="UXT26" s="535"/>
      <c r="UXU26" s="535"/>
      <c r="UXV26" s="535"/>
      <c r="UXW26" s="535"/>
      <c r="UXX26" s="535"/>
      <c r="UXY26" s="535"/>
      <c r="UXZ26" s="535"/>
      <c r="UYA26" s="535"/>
      <c r="UYB26" s="535"/>
      <c r="UYC26" s="535"/>
      <c r="UYD26" s="535"/>
      <c r="UYE26" s="535"/>
      <c r="UYF26" s="535"/>
      <c r="UYG26" s="535"/>
      <c r="UYH26" s="535"/>
      <c r="UYI26" s="535"/>
      <c r="UYJ26" s="535"/>
      <c r="UYK26" s="535"/>
      <c r="UYL26" s="535"/>
      <c r="UYM26" s="535"/>
      <c r="UYN26" s="535"/>
      <c r="UYO26" s="535"/>
      <c r="UYP26" s="535"/>
      <c r="UYQ26" s="535"/>
      <c r="UYR26" s="535"/>
      <c r="UYS26" s="535"/>
      <c r="UYT26" s="535"/>
      <c r="UYU26" s="535"/>
      <c r="UYV26" s="535"/>
      <c r="UYW26" s="535"/>
      <c r="UYX26" s="535"/>
      <c r="UYY26" s="535"/>
      <c r="UYZ26" s="535"/>
      <c r="UZA26" s="535"/>
      <c r="UZB26" s="535"/>
      <c r="UZC26" s="535"/>
      <c r="UZD26" s="535"/>
      <c r="UZE26" s="535"/>
      <c r="UZF26" s="535"/>
      <c r="UZG26" s="535"/>
      <c r="UZH26" s="535"/>
      <c r="UZI26" s="535"/>
      <c r="UZJ26" s="535"/>
      <c r="UZK26" s="535"/>
      <c r="UZL26" s="535"/>
      <c r="UZM26" s="535"/>
      <c r="UZN26" s="535"/>
      <c r="UZO26" s="535"/>
      <c r="UZP26" s="535"/>
      <c r="UZQ26" s="535"/>
      <c r="UZR26" s="535"/>
      <c r="UZS26" s="535"/>
      <c r="UZT26" s="535"/>
      <c r="UZU26" s="535"/>
      <c r="UZV26" s="535"/>
      <c r="UZW26" s="535"/>
      <c r="UZX26" s="535"/>
      <c r="UZY26" s="535"/>
      <c r="UZZ26" s="535"/>
      <c r="VAA26" s="535"/>
      <c r="VAB26" s="535"/>
      <c r="VAC26" s="535"/>
      <c r="VAD26" s="535"/>
      <c r="VAE26" s="535"/>
      <c r="VAF26" s="535"/>
      <c r="VAG26" s="535"/>
      <c r="VAH26" s="535"/>
      <c r="VAI26" s="535"/>
      <c r="VAJ26" s="535"/>
      <c r="VAK26" s="535"/>
      <c r="VAL26" s="535"/>
      <c r="VAM26" s="535"/>
      <c r="VAN26" s="535"/>
      <c r="VAO26" s="535"/>
      <c r="VAP26" s="535"/>
      <c r="VAQ26" s="535"/>
      <c r="VAR26" s="535"/>
      <c r="VAS26" s="535"/>
      <c r="VAT26" s="535"/>
      <c r="VAU26" s="535"/>
      <c r="VAV26" s="535"/>
      <c r="VAW26" s="535"/>
      <c r="VAX26" s="535"/>
      <c r="VAY26" s="535"/>
      <c r="VAZ26" s="535"/>
      <c r="VBA26" s="535"/>
      <c r="VBB26" s="535"/>
      <c r="VBC26" s="535"/>
      <c r="VBD26" s="535"/>
      <c r="VBE26" s="535"/>
      <c r="VBF26" s="535"/>
      <c r="VBG26" s="535"/>
      <c r="VBH26" s="535"/>
      <c r="VBI26" s="535"/>
      <c r="VBJ26" s="535"/>
      <c r="VBK26" s="535"/>
      <c r="VBL26" s="535"/>
      <c r="VBM26" s="535"/>
      <c r="VBN26" s="535"/>
      <c r="VBO26" s="535"/>
      <c r="VBP26" s="535"/>
      <c r="VBQ26" s="535"/>
      <c r="VBR26" s="535"/>
      <c r="VBS26" s="535"/>
      <c r="VBT26" s="535"/>
      <c r="VBU26" s="535"/>
      <c r="VBV26" s="535"/>
      <c r="VBW26" s="535"/>
      <c r="VBX26" s="535"/>
      <c r="VBY26" s="535"/>
      <c r="VBZ26" s="535"/>
      <c r="VCA26" s="535"/>
      <c r="VCB26" s="535"/>
      <c r="VCC26" s="535"/>
      <c r="VCD26" s="535"/>
      <c r="VCE26" s="535"/>
      <c r="VCF26" s="535"/>
      <c r="VCG26" s="535"/>
      <c r="VCH26" s="535"/>
      <c r="VCI26" s="535"/>
      <c r="VCJ26" s="535"/>
      <c r="VCK26" s="535"/>
      <c r="VCL26" s="535"/>
      <c r="VCM26" s="535"/>
      <c r="VCN26" s="535"/>
      <c r="VCO26" s="535"/>
      <c r="VCP26" s="535"/>
      <c r="VCQ26" s="535"/>
      <c r="VCR26" s="535"/>
      <c r="VCS26" s="535"/>
      <c r="VCT26" s="535"/>
      <c r="VCU26" s="535"/>
      <c r="VCV26" s="535"/>
      <c r="VCW26" s="535"/>
      <c r="VCX26" s="535"/>
      <c r="VCY26" s="535"/>
      <c r="VCZ26" s="535"/>
      <c r="VDA26" s="535"/>
      <c r="VDB26" s="535"/>
      <c r="VDC26" s="535"/>
      <c r="VDD26" s="535"/>
      <c r="VDE26" s="535"/>
      <c r="VDF26" s="535"/>
      <c r="VDG26" s="535"/>
      <c r="VDH26" s="535"/>
      <c r="VDI26" s="535"/>
      <c r="VDJ26" s="535"/>
      <c r="VDK26" s="535"/>
      <c r="VDL26" s="535"/>
      <c r="VDM26" s="535"/>
      <c r="VDN26" s="535"/>
      <c r="VDO26" s="535"/>
      <c r="VDP26" s="535"/>
      <c r="VDQ26" s="535"/>
      <c r="VDR26" s="535"/>
      <c r="VDS26" s="535"/>
      <c r="VDT26" s="535"/>
      <c r="VDU26" s="535"/>
      <c r="VDV26" s="535"/>
      <c r="VDW26" s="535"/>
      <c r="VDX26" s="535"/>
      <c r="VDY26" s="535"/>
      <c r="VDZ26" s="535"/>
      <c r="VEA26" s="535"/>
      <c r="VEB26" s="535"/>
      <c r="VEC26" s="535"/>
      <c r="VED26" s="535"/>
      <c r="VEE26" s="535"/>
      <c r="VEF26" s="535"/>
      <c r="VEG26" s="535"/>
      <c r="VEH26" s="535"/>
      <c r="VEI26" s="535"/>
      <c r="VEJ26" s="535"/>
      <c r="VEK26" s="535"/>
      <c r="VEL26" s="535"/>
      <c r="VEM26" s="535"/>
      <c r="VEN26" s="535"/>
      <c r="VEO26" s="535"/>
      <c r="VEP26" s="535"/>
      <c r="VEQ26" s="535"/>
      <c r="VER26" s="535"/>
      <c r="VES26" s="535"/>
      <c r="VET26" s="535"/>
      <c r="VEU26" s="535"/>
      <c r="VEV26" s="535"/>
      <c r="VEW26" s="535"/>
      <c r="VEX26" s="535"/>
      <c r="VEY26" s="535"/>
      <c r="VEZ26" s="535"/>
      <c r="VFA26" s="535"/>
      <c r="VFB26" s="535"/>
      <c r="VFC26" s="535"/>
      <c r="VFD26" s="535"/>
      <c r="VFE26" s="535"/>
      <c r="VFF26" s="535"/>
      <c r="VFG26" s="535"/>
      <c r="VFH26" s="535"/>
      <c r="VFI26" s="535"/>
      <c r="VFJ26" s="535"/>
      <c r="VFK26" s="535"/>
      <c r="VFL26" s="535"/>
      <c r="VFM26" s="535"/>
      <c r="VFN26" s="535"/>
      <c r="VFO26" s="535"/>
      <c r="VFP26" s="535"/>
      <c r="VFQ26" s="535"/>
      <c r="VFR26" s="535"/>
      <c r="VFS26" s="535"/>
      <c r="VFT26" s="535"/>
      <c r="VFU26" s="535"/>
      <c r="VFV26" s="535"/>
      <c r="VFW26" s="535"/>
      <c r="VFX26" s="535"/>
      <c r="VFY26" s="535"/>
      <c r="VFZ26" s="535"/>
      <c r="VGA26" s="535"/>
      <c r="VGB26" s="535"/>
      <c r="VGC26" s="535"/>
      <c r="VGD26" s="535"/>
      <c r="VGE26" s="535"/>
      <c r="VGF26" s="535"/>
      <c r="VGG26" s="535"/>
      <c r="VGH26" s="535"/>
      <c r="VGI26" s="535"/>
      <c r="VGJ26" s="535"/>
      <c r="VGK26" s="535"/>
      <c r="VGL26" s="535"/>
      <c r="VGM26" s="535"/>
      <c r="VGN26" s="535"/>
      <c r="VGO26" s="535"/>
      <c r="VGP26" s="535"/>
      <c r="VGQ26" s="535"/>
      <c r="VGR26" s="535"/>
      <c r="VGS26" s="535"/>
      <c r="VGT26" s="535"/>
      <c r="VGU26" s="535"/>
      <c r="VGV26" s="535"/>
      <c r="VGW26" s="535"/>
      <c r="VGX26" s="535"/>
      <c r="VGY26" s="535"/>
      <c r="VGZ26" s="535"/>
      <c r="VHA26" s="535"/>
      <c r="VHB26" s="535"/>
      <c r="VHC26" s="535"/>
      <c r="VHD26" s="535"/>
      <c r="VHE26" s="535"/>
      <c r="VHF26" s="535"/>
      <c r="VHG26" s="535"/>
      <c r="VHH26" s="535"/>
      <c r="VHI26" s="535"/>
      <c r="VHJ26" s="535"/>
      <c r="VHK26" s="535"/>
      <c r="VHL26" s="535"/>
      <c r="VHM26" s="535"/>
      <c r="VHN26" s="535"/>
      <c r="VHO26" s="535"/>
      <c r="VHP26" s="535"/>
      <c r="VHQ26" s="535"/>
      <c r="VHR26" s="535"/>
      <c r="VHS26" s="535"/>
      <c r="VHT26" s="535"/>
      <c r="VHU26" s="535"/>
      <c r="VHV26" s="535"/>
      <c r="VHW26" s="535"/>
      <c r="VHX26" s="535"/>
      <c r="VHY26" s="535"/>
      <c r="VHZ26" s="535"/>
      <c r="VIA26" s="535"/>
      <c r="VIB26" s="535"/>
      <c r="VIC26" s="535"/>
      <c r="VID26" s="535"/>
      <c r="VIE26" s="535"/>
      <c r="VIF26" s="535"/>
      <c r="VIG26" s="535"/>
      <c r="VIH26" s="535"/>
      <c r="VII26" s="535"/>
      <c r="VIJ26" s="535"/>
      <c r="VIK26" s="535"/>
      <c r="VIL26" s="535"/>
      <c r="VIM26" s="535"/>
      <c r="VIN26" s="535"/>
      <c r="VIO26" s="535"/>
      <c r="VIP26" s="535"/>
      <c r="VIQ26" s="535"/>
      <c r="VIR26" s="535"/>
      <c r="VIS26" s="535"/>
      <c r="VIT26" s="535"/>
      <c r="VIU26" s="535"/>
      <c r="VIV26" s="535"/>
      <c r="VIW26" s="535"/>
      <c r="VIX26" s="535"/>
      <c r="VIY26" s="535"/>
      <c r="VIZ26" s="535"/>
      <c r="VJA26" s="535"/>
      <c r="VJB26" s="535"/>
      <c r="VJC26" s="535"/>
      <c r="VJD26" s="535"/>
      <c r="VJE26" s="535"/>
      <c r="VJF26" s="535"/>
      <c r="VJG26" s="535"/>
      <c r="VJH26" s="535"/>
      <c r="VJI26" s="535"/>
      <c r="VJJ26" s="535"/>
      <c r="VJK26" s="535"/>
      <c r="VJL26" s="535"/>
      <c r="VJM26" s="535"/>
      <c r="VJN26" s="535"/>
      <c r="VJO26" s="535"/>
      <c r="VJP26" s="535"/>
      <c r="VJQ26" s="535"/>
      <c r="VJR26" s="535"/>
      <c r="VJS26" s="535"/>
      <c r="VJT26" s="535"/>
      <c r="VJU26" s="535"/>
      <c r="VJV26" s="535"/>
      <c r="VJW26" s="535"/>
      <c r="VJX26" s="535"/>
      <c r="VJY26" s="535"/>
      <c r="VJZ26" s="535"/>
      <c r="VKA26" s="535"/>
      <c r="VKB26" s="535"/>
      <c r="VKC26" s="535"/>
      <c r="VKD26" s="535"/>
      <c r="VKE26" s="535"/>
      <c r="VKF26" s="535"/>
      <c r="VKG26" s="535"/>
      <c r="VKH26" s="535"/>
      <c r="VKI26" s="535"/>
      <c r="VKJ26" s="535"/>
      <c r="VKK26" s="535"/>
      <c r="VKL26" s="535"/>
      <c r="VKM26" s="535"/>
      <c r="VKN26" s="535"/>
      <c r="VKO26" s="535"/>
      <c r="VKP26" s="535"/>
      <c r="VKQ26" s="535"/>
      <c r="VKR26" s="535"/>
      <c r="VKS26" s="535"/>
      <c r="VKT26" s="535"/>
      <c r="VKU26" s="535"/>
      <c r="VKV26" s="535"/>
      <c r="VKW26" s="535"/>
      <c r="VKX26" s="535"/>
      <c r="VKY26" s="535"/>
      <c r="VKZ26" s="535"/>
      <c r="VLA26" s="535"/>
      <c r="VLB26" s="535"/>
      <c r="VLC26" s="535"/>
      <c r="VLD26" s="535"/>
      <c r="VLE26" s="535"/>
      <c r="VLF26" s="535"/>
      <c r="VLG26" s="535"/>
      <c r="VLH26" s="535"/>
      <c r="VLI26" s="535"/>
      <c r="VLJ26" s="535"/>
      <c r="VLK26" s="535"/>
      <c r="VLL26" s="535"/>
      <c r="VLM26" s="535"/>
      <c r="VLN26" s="535"/>
      <c r="VLO26" s="535"/>
      <c r="VLP26" s="535"/>
      <c r="VLQ26" s="535"/>
      <c r="VLR26" s="535"/>
      <c r="VLS26" s="535"/>
      <c r="VLT26" s="535"/>
      <c r="VLU26" s="535"/>
      <c r="VLV26" s="535"/>
      <c r="VLW26" s="535"/>
      <c r="VLX26" s="535"/>
      <c r="VLY26" s="535"/>
      <c r="VLZ26" s="535"/>
      <c r="VMA26" s="535"/>
      <c r="VMB26" s="535"/>
      <c r="VMC26" s="535"/>
      <c r="VMD26" s="535"/>
      <c r="VME26" s="535"/>
      <c r="VMF26" s="535"/>
      <c r="VMG26" s="535"/>
      <c r="VMH26" s="535"/>
      <c r="VMI26" s="535"/>
      <c r="VMJ26" s="535"/>
      <c r="VMK26" s="535"/>
      <c r="VML26" s="535"/>
      <c r="VMM26" s="535"/>
      <c r="VMN26" s="535"/>
      <c r="VMO26" s="535"/>
      <c r="VMP26" s="535"/>
      <c r="VMQ26" s="535"/>
      <c r="VMR26" s="535"/>
      <c r="VMS26" s="535"/>
      <c r="VMT26" s="535"/>
      <c r="VMU26" s="535"/>
      <c r="VMV26" s="535"/>
      <c r="VMW26" s="535"/>
      <c r="VMX26" s="535"/>
      <c r="VMY26" s="535"/>
      <c r="VMZ26" s="535"/>
      <c r="VNA26" s="535"/>
      <c r="VNB26" s="535"/>
      <c r="VNC26" s="535"/>
      <c r="VND26" s="535"/>
      <c r="VNE26" s="535"/>
      <c r="VNF26" s="535"/>
      <c r="VNG26" s="535"/>
      <c r="VNH26" s="535"/>
      <c r="VNI26" s="535"/>
      <c r="VNJ26" s="535"/>
      <c r="VNK26" s="535"/>
      <c r="VNL26" s="535"/>
      <c r="VNM26" s="535"/>
      <c r="VNN26" s="535"/>
      <c r="VNO26" s="535"/>
      <c r="VNP26" s="535"/>
      <c r="VNQ26" s="535"/>
      <c r="VNR26" s="535"/>
      <c r="VNS26" s="535"/>
      <c r="VNT26" s="535"/>
      <c r="VNU26" s="535"/>
      <c r="VNV26" s="535"/>
      <c r="VNW26" s="535"/>
      <c r="VNX26" s="535"/>
      <c r="VNY26" s="535"/>
      <c r="VNZ26" s="535"/>
      <c r="VOA26" s="535"/>
      <c r="VOB26" s="535"/>
      <c r="VOC26" s="535"/>
      <c r="VOD26" s="535"/>
      <c r="VOE26" s="535"/>
      <c r="VOF26" s="535"/>
      <c r="VOG26" s="535"/>
      <c r="VOH26" s="535"/>
      <c r="VOI26" s="535"/>
      <c r="VOJ26" s="535"/>
      <c r="VOK26" s="535"/>
      <c r="VOL26" s="535"/>
      <c r="VOM26" s="535"/>
      <c r="VON26" s="535"/>
      <c r="VOO26" s="535"/>
      <c r="VOP26" s="535"/>
      <c r="VOQ26" s="535"/>
      <c r="VOR26" s="535"/>
      <c r="VOS26" s="535"/>
      <c r="VOT26" s="535"/>
      <c r="VOU26" s="535"/>
      <c r="VOV26" s="535"/>
      <c r="VOW26" s="535"/>
      <c r="VOX26" s="535"/>
      <c r="VOY26" s="535"/>
      <c r="VOZ26" s="535"/>
      <c r="VPA26" s="535"/>
      <c r="VPB26" s="535"/>
      <c r="VPC26" s="535"/>
      <c r="VPD26" s="535"/>
      <c r="VPE26" s="535"/>
      <c r="VPF26" s="535"/>
      <c r="VPG26" s="535"/>
      <c r="VPH26" s="535"/>
      <c r="VPI26" s="535"/>
      <c r="VPJ26" s="535"/>
      <c r="VPK26" s="535"/>
      <c r="VPL26" s="535"/>
      <c r="VPM26" s="535"/>
      <c r="VPN26" s="535"/>
      <c r="VPO26" s="535"/>
      <c r="VPP26" s="535"/>
      <c r="VPQ26" s="535"/>
      <c r="VPR26" s="535"/>
      <c r="VPS26" s="535"/>
      <c r="VPT26" s="535"/>
      <c r="VPU26" s="535"/>
      <c r="VPV26" s="535"/>
      <c r="VPW26" s="535"/>
      <c r="VPX26" s="535"/>
      <c r="VPY26" s="535"/>
      <c r="VPZ26" s="535"/>
      <c r="VQA26" s="535"/>
      <c r="VQB26" s="535"/>
      <c r="VQC26" s="535"/>
      <c r="VQD26" s="535"/>
      <c r="VQE26" s="535"/>
      <c r="VQF26" s="535"/>
      <c r="VQG26" s="535"/>
      <c r="VQH26" s="535"/>
      <c r="VQI26" s="535"/>
      <c r="VQJ26" s="535"/>
      <c r="VQK26" s="535"/>
      <c r="VQL26" s="535"/>
      <c r="VQM26" s="535"/>
      <c r="VQN26" s="535"/>
      <c r="VQO26" s="535"/>
      <c r="VQP26" s="535"/>
      <c r="VQQ26" s="535"/>
      <c r="VQR26" s="535"/>
      <c r="VQS26" s="535"/>
      <c r="VQT26" s="535"/>
      <c r="VQU26" s="535"/>
      <c r="VQV26" s="535"/>
      <c r="VQW26" s="535"/>
      <c r="VQX26" s="535"/>
      <c r="VQY26" s="535"/>
      <c r="VQZ26" s="535"/>
      <c r="VRA26" s="535"/>
      <c r="VRB26" s="535"/>
      <c r="VRC26" s="535"/>
      <c r="VRD26" s="535"/>
      <c r="VRE26" s="535"/>
      <c r="VRF26" s="535"/>
      <c r="VRG26" s="535"/>
      <c r="VRH26" s="535"/>
      <c r="VRI26" s="535"/>
      <c r="VRJ26" s="535"/>
      <c r="VRK26" s="535"/>
      <c r="VRL26" s="535"/>
      <c r="VRM26" s="535"/>
      <c r="VRN26" s="535"/>
      <c r="VRO26" s="535"/>
      <c r="VRP26" s="535"/>
      <c r="VRQ26" s="535"/>
      <c r="VRR26" s="535"/>
      <c r="VRS26" s="535"/>
      <c r="VRT26" s="535"/>
      <c r="VRU26" s="535"/>
      <c r="VRV26" s="535"/>
      <c r="VRW26" s="535"/>
      <c r="VRX26" s="535"/>
      <c r="VRY26" s="535"/>
      <c r="VRZ26" s="535"/>
      <c r="VSA26" s="535"/>
      <c r="VSB26" s="535"/>
      <c r="VSC26" s="535"/>
      <c r="VSD26" s="535"/>
      <c r="VSE26" s="535"/>
      <c r="VSF26" s="535"/>
      <c r="VSG26" s="535"/>
      <c r="VSH26" s="535"/>
      <c r="VSI26" s="535"/>
      <c r="VSJ26" s="535"/>
      <c r="VSK26" s="535"/>
      <c r="VSL26" s="535"/>
      <c r="VSM26" s="535"/>
      <c r="VSN26" s="535"/>
      <c r="VSO26" s="535"/>
      <c r="VSP26" s="535"/>
      <c r="VSQ26" s="535"/>
      <c r="VSR26" s="535"/>
      <c r="VSS26" s="535"/>
      <c r="VST26" s="535"/>
      <c r="VSU26" s="535"/>
      <c r="VSV26" s="535"/>
      <c r="VSW26" s="535"/>
      <c r="VSX26" s="535"/>
      <c r="VSY26" s="535"/>
      <c r="VSZ26" s="535"/>
      <c r="VTA26" s="535"/>
      <c r="VTB26" s="535"/>
      <c r="VTC26" s="535"/>
      <c r="VTD26" s="535"/>
      <c r="VTE26" s="535"/>
      <c r="VTF26" s="535"/>
      <c r="VTG26" s="535"/>
      <c r="VTH26" s="535"/>
      <c r="VTI26" s="535"/>
      <c r="VTJ26" s="535"/>
      <c r="VTK26" s="535"/>
      <c r="VTL26" s="535"/>
      <c r="VTM26" s="535"/>
      <c r="VTN26" s="535"/>
      <c r="VTO26" s="535"/>
      <c r="VTP26" s="535"/>
      <c r="VTQ26" s="535"/>
      <c r="VTR26" s="535"/>
      <c r="VTS26" s="535"/>
      <c r="VTT26" s="535"/>
      <c r="VTU26" s="535"/>
      <c r="VTV26" s="535"/>
      <c r="VTW26" s="535"/>
      <c r="VTX26" s="535"/>
      <c r="VTY26" s="535"/>
      <c r="VTZ26" s="535"/>
      <c r="VUA26" s="535"/>
      <c r="VUB26" s="535"/>
      <c r="VUC26" s="535"/>
      <c r="VUD26" s="535"/>
      <c r="VUE26" s="535"/>
      <c r="VUF26" s="535"/>
      <c r="VUG26" s="535"/>
      <c r="VUH26" s="535"/>
      <c r="VUI26" s="535"/>
      <c r="VUJ26" s="535"/>
      <c r="VUK26" s="535"/>
      <c r="VUL26" s="535"/>
      <c r="VUM26" s="535"/>
      <c r="VUN26" s="535"/>
      <c r="VUO26" s="535"/>
      <c r="VUP26" s="535"/>
      <c r="VUQ26" s="535"/>
      <c r="VUR26" s="535"/>
      <c r="VUS26" s="535"/>
      <c r="VUT26" s="535"/>
      <c r="VUU26" s="535"/>
      <c r="VUV26" s="535"/>
      <c r="VUW26" s="535"/>
      <c r="VUX26" s="535"/>
      <c r="VUY26" s="535"/>
      <c r="VUZ26" s="535"/>
      <c r="VVA26" s="535"/>
      <c r="VVB26" s="535"/>
      <c r="VVC26" s="535"/>
      <c r="VVD26" s="535"/>
      <c r="VVE26" s="535"/>
      <c r="VVF26" s="535"/>
      <c r="VVG26" s="535"/>
      <c r="VVH26" s="535"/>
      <c r="VVI26" s="535"/>
      <c r="VVJ26" s="535"/>
      <c r="VVK26" s="535"/>
      <c r="VVL26" s="535"/>
      <c r="VVM26" s="535"/>
      <c r="VVN26" s="535"/>
      <c r="VVO26" s="535"/>
      <c r="VVP26" s="535"/>
      <c r="VVQ26" s="535"/>
      <c r="VVR26" s="535"/>
      <c r="VVS26" s="535"/>
      <c r="VVT26" s="535"/>
      <c r="VVU26" s="535"/>
      <c r="VVV26" s="535"/>
      <c r="VVW26" s="535"/>
      <c r="VVX26" s="535"/>
      <c r="VVY26" s="535"/>
      <c r="VVZ26" s="535"/>
      <c r="VWA26" s="535"/>
      <c r="VWB26" s="535"/>
      <c r="VWC26" s="535"/>
      <c r="VWD26" s="535"/>
      <c r="VWE26" s="535"/>
      <c r="VWF26" s="535"/>
      <c r="VWG26" s="535"/>
      <c r="VWH26" s="535"/>
      <c r="VWI26" s="535"/>
      <c r="VWJ26" s="535"/>
      <c r="VWK26" s="535"/>
      <c r="VWL26" s="535"/>
      <c r="VWM26" s="535"/>
      <c r="VWN26" s="535"/>
      <c r="VWO26" s="535"/>
      <c r="VWP26" s="535"/>
      <c r="VWQ26" s="535"/>
      <c r="VWR26" s="535"/>
      <c r="VWS26" s="535"/>
      <c r="VWT26" s="535"/>
      <c r="VWU26" s="535"/>
      <c r="VWV26" s="535"/>
      <c r="VWW26" s="535"/>
      <c r="VWX26" s="535"/>
      <c r="VWY26" s="535"/>
      <c r="VWZ26" s="535"/>
      <c r="VXA26" s="535"/>
      <c r="VXB26" s="535"/>
      <c r="VXC26" s="535"/>
      <c r="VXD26" s="535"/>
      <c r="VXE26" s="535"/>
      <c r="VXF26" s="535"/>
      <c r="VXG26" s="535"/>
      <c r="VXH26" s="535"/>
      <c r="VXI26" s="535"/>
      <c r="VXJ26" s="535"/>
      <c r="VXK26" s="535"/>
      <c r="VXL26" s="535"/>
      <c r="VXM26" s="535"/>
      <c r="VXN26" s="535"/>
      <c r="VXO26" s="535"/>
      <c r="VXP26" s="535"/>
      <c r="VXQ26" s="535"/>
      <c r="VXR26" s="535"/>
      <c r="VXS26" s="535"/>
      <c r="VXT26" s="535"/>
      <c r="VXU26" s="535"/>
      <c r="VXV26" s="535"/>
      <c r="VXW26" s="535"/>
      <c r="VXX26" s="535"/>
      <c r="VXY26" s="535"/>
      <c r="VXZ26" s="535"/>
      <c r="VYA26" s="535"/>
      <c r="VYB26" s="535"/>
      <c r="VYC26" s="535"/>
      <c r="VYD26" s="535"/>
      <c r="VYE26" s="535"/>
      <c r="VYF26" s="535"/>
      <c r="VYG26" s="535"/>
      <c r="VYH26" s="535"/>
      <c r="VYI26" s="535"/>
      <c r="VYJ26" s="535"/>
      <c r="VYK26" s="535"/>
      <c r="VYL26" s="535"/>
      <c r="VYM26" s="535"/>
      <c r="VYN26" s="535"/>
      <c r="VYO26" s="535"/>
      <c r="VYP26" s="535"/>
      <c r="VYQ26" s="535"/>
      <c r="VYR26" s="535"/>
      <c r="VYS26" s="535"/>
      <c r="VYT26" s="535"/>
      <c r="VYU26" s="535"/>
      <c r="VYV26" s="535"/>
      <c r="VYW26" s="535"/>
      <c r="VYX26" s="535"/>
      <c r="VYY26" s="535"/>
      <c r="VYZ26" s="535"/>
      <c r="VZA26" s="535"/>
      <c r="VZB26" s="535"/>
      <c r="VZC26" s="535"/>
      <c r="VZD26" s="535"/>
      <c r="VZE26" s="535"/>
      <c r="VZF26" s="535"/>
      <c r="VZG26" s="535"/>
      <c r="VZH26" s="535"/>
      <c r="VZI26" s="535"/>
      <c r="VZJ26" s="535"/>
      <c r="VZK26" s="535"/>
      <c r="VZL26" s="535"/>
      <c r="VZM26" s="535"/>
      <c r="VZN26" s="535"/>
      <c r="VZO26" s="535"/>
      <c r="VZP26" s="535"/>
      <c r="VZQ26" s="535"/>
      <c r="VZR26" s="535"/>
      <c r="VZS26" s="535"/>
      <c r="VZT26" s="535"/>
      <c r="VZU26" s="535"/>
      <c r="VZV26" s="535"/>
      <c r="VZW26" s="535"/>
      <c r="VZX26" s="535"/>
      <c r="VZY26" s="535"/>
      <c r="VZZ26" s="535"/>
      <c r="WAA26" s="535"/>
      <c r="WAB26" s="535"/>
      <c r="WAC26" s="535"/>
      <c r="WAD26" s="535"/>
      <c r="WAE26" s="535"/>
      <c r="WAF26" s="535"/>
      <c r="WAG26" s="535"/>
      <c r="WAH26" s="535"/>
      <c r="WAI26" s="535"/>
      <c r="WAJ26" s="535"/>
      <c r="WAK26" s="535"/>
      <c r="WAL26" s="535"/>
      <c r="WAM26" s="535"/>
      <c r="WAN26" s="535"/>
      <c r="WAO26" s="535"/>
      <c r="WAP26" s="535"/>
      <c r="WAQ26" s="535"/>
      <c r="WAR26" s="535"/>
      <c r="WAS26" s="535"/>
      <c r="WAT26" s="535"/>
      <c r="WAU26" s="535"/>
      <c r="WAV26" s="535"/>
      <c r="WAW26" s="535"/>
      <c r="WAX26" s="535"/>
      <c r="WAY26" s="535"/>
      <c r="WAZ26" s="535"/>
      <c r="WBA26" s="535"/>
      <c r="WBB26" s="535"/>
      <c r="WBC26" s="535"/>
      <c r="WBD26" s="535"/>
      <c r="WBE26" s="535"/>
      <c r="WBF26" s="535"/>
      <c r="WBG26" s="535"/>
      <c r="WBH26" s="535"/>
      <c r="WBI26" s="535"/>
      <c r="WBJ26" s="535"/>
      <c r="WBK26" s="535"/>
      <c r="WBL26" s="535"/>
      <c r="WBM26" s="535"/>
      <c r="WBN26" s="535"/>
      <c r="WBO26" s="535"/>
      <c r="WBP26" s="535"/>
      <c r="WBQ26" s="535"/>
      <c r="WBR26" s="535"/>
      <c r="WBS26" s="535"/>
      <c r="WBT26" s="535"/>
      <c r="WBU26" s="535"/>
      <c r="WBV26" s="535"/>
      <c r="WBW26" s="535"/>
      <c r="WBX26" s="535"/>
      <c r="WBY26" s="535"/>
      <c r="WBZ26" s="535"/>
      <c r="WCA26" s="535"/>
      <c r="WCB26" s="535"/>
      <c r="WCC26" s="535"/>
      <c r="WCD26" s="535"/>
      <c r="WCE26" s="535"/>
      <c r="WCF26" s="535"/>
      <c r="WCG26" s="535"/>
      <c r="WCH26" s="535"/>
      <c r="WCI26" s="535"/>
      <c r="WCJ26" s="535"/>
      <c r="WCK26" s="535"/>
      <c r="WCL26" s="535"/>
      <c r="WCM26" s="535"/>
      <c r="WCN26" s="535"/>
      <c r="WCO26" s="535"/>
      <c r="WCP26" s="535"/>
      <c r="WCQ26" s="535"/>
      <c r="WCR26" s="535"/>
      <c r="WCS26" s="535"/>
      <c r="WCT26" s="535"/>
      <c r="WCU26" s="535"/>
      <c r="WCV26" s="535"/>
      <c r="WCW26" s="535"/>
      <c r="WCX26" s="535"/>
      <c r="WCY26" s="535"/>
      <c r="WCZ26" s="535"/>
      <c r="WDA26" s="535"/>
      <c r="WDB26" s="535"/>
      <c r="WDC26" s="535"/>
      <c r="WDD26" s="535"/>
      <c r="WDE26" s="535"/>
      <c r="WDF26" s="535"/>
      <c r="WDG26" s="535"/>
      <c r="WDH26" s="535"/>
      <c r="WDI26" s="535"/>
      <c r="WDJ26" s="535"/>
      <c r="WDK26" s="535"/>
      <c r="WDL26" s="535"/>
      <c r="WDM26" s="535"/>
      <c r="WDN26" s="535"/>
      <c r="WDO26" s="535"/>
      <c r="WDP26" s="535"/>
      <c r="WDQ26" s="535"/>
      <c r="WDR26" s="535"/>
      <c r="WDS26" s="535"/>
      <c r="WDT26" s="535"/>
      <c r="WDU26" s="535"/>
      <c r="WDV26" s="535"/>
      <c r="WDW26" s="535"/>
      <c r="WDX26" s="535"/>
      <c r="WDY26" s="535"/>
      <c r="WDZ26" s="535"/>
      <c r="WEA26" s="535"/>
      <c r="WEB26" s="535"/>
      <c r="WEC26" s="535"/>
      <c r="WED26" s="535"/>
      <c r="WEE26" s="535"/>
      <c r="WEF26" s="535"/>
      <c r="WEG26" s="535"/>
      <c r="WEH26" s="535"/>
      <c r="WEI26" s="535"/>
      <c r="WEJ26" s="535"/>
      <c r="WEK26" s="535"/>
      <c r="WEL26" s="535"/>
      <c r="WEM26" s="535"/>
      <c r="WEN26" s="535"/>
      <c r="WEO26" s="535"/>
      <c r="WEP26" s="535"/>
      <c r="WEQ26" s="535"/>
      <c r="WER26" s="535"/>
      <c r="WES26" s="535"/>
      <c r="WET26" s="535"/>
      <c r="WEU26" s="535"/>
      <c r="WEV26" s="535"/>
      <c r="WEW26" s="535"/>
      <c r="WEX26" s="535"/>
      <c r="WEY26" s="535"/>
      <c r="WEZ26" s="535"/>
      <c r="WFA26" s="535"/>
      <c r="WFB26" s="535"/>
      <c r="WFC26" s="535"/>
      <c r="WFD26" s="535"/>
      <c r="WFE26" s="535"/>
      <c r="WFF26" s="535"/>
      <c r="WFG26" s="535"/>
      <c r="WFH26" s="535"/>
      <c r="WFI26" s="535"/>
      <c r="WFJ26" s="535"/>
      <c r="WFK26" s="535"/>
      <c r="WFL26" s="535"/>
      <c r="WFM26" s="535"/>
      <c r="WFN26" s="535"/>
      <c r="WFO26" s="535"/>
      <c r="WFP26" s="535"/>
      <c r="WFQ26" s="535"/>
      <c r="WFR26" s="535"/>
      <c r="WFS26" s="535"/>
      <c r="WFT26" s="535"/>
      <c r="WFU26" s="535"/>
      <c r="WFV26" s="535"/>
      <c r="WFW26" s="535"/>
      <c r="WFX26" s="535"/>
      <c r="WFY26" s="535"/>
      <c r="WFZ26" s="535"/>
      <c r="WGA26" s="535"/>
      <c r="WGB26" s="535"/>
      <c r="WGC26" s="535"/>
      <c r="WGD26" s="535"/>
      <c r="WGE26" s="535"/>
      <c r="WGF26" s="535"/>
      <c r="WGG26" s="535"/>
      <c r="WGH26" s="535"/>
      <c r="WGI26" s="535"/>
      <c r="WGJ26" s="535"/>
      <c r="WGK26" s="535"/>
      <c r="WGL26" s="535"/>
      <c r="WGM26" s="535"/>
      <c r="WGN26" s="535"/>
      <c r="WGO26" s="535"/>
      <c r="WGP26" s="535"/>
      <c r="WGQ26" s="535"/>
      <c r="WGR26" s="535"/>
      <c r="WGS26" s="535"/>
      <c r="WGT26" s="535"/>
      <c r="WGU26" s="535"/>
      <c r="WGV26" s="535"/>
      <c r="WGW26" s="535"/>
      <c r="WGX26" s="535"/>
      <c r="WGY26" s="535"/>
      <c r="WGZ26" s="535"/>
      <c r="WHA26" s="535"/>
      <c r="WHB26" s="535"/>
      <c r="WHC26" s="535"/>
      <c r="WHD26" s="535"/>
      <c r="WHE26" s="535"/>
      <c r="WHF26" s="535"/>
      <c r="WHG26" s="535"/>
      <c r="WHH26" s="535"/>
      <c r="WHI26" s="535"/>
      <c r="WHJ26" s="535"/>
      <c r="WHK26" s="535"/>
      <c r="WHL26" s="535"/>
      <c r="WHM26" s="535"/>
      <c r="WHN26" s="535"/>
      <c r="WHO26" s="535"/>
      <c r="WHP26" s="535"/>
      <c r="WHQ26" s="535"/>
      <c r="WHR26" s="535"/>
      <c r="WHS26" s="535"/>
      <c r="WHT26" s="535"/>
      <c r="WHU26" s="535"/>
      <c r="WHV26" s="535"/>
      <c r="WHW26" s="535"/>
      <c r="WHX26" s="535"/>
      <c r="WHY26" s="535"/>
      <c r="WHZ26" s="535"/>
      <c r="WIA26" s="535"/>
      <c r="WIB26" s="535"/>
      <c r="WIC26" s="535"/>
      <c r="WID26" s="535"/>
      <c r="WIE26" s="535"/>
      <c r="WIF26" s="535"/>
      <c r="WIG26" s="535"/>
      <c r="WIH26" s="535"/>
      <c r="WII26" s="535"/>
      <c r="WIJ26" s="535"/>
      <c r="WIK26" s="535"/>
      <c r="WIL26" s="535"/>
      <c r="WIM26" s="535"/>
      <c r="WIN26" s="535"/>
      <c r="WIO26" s="535"/>
      <c r="WIP26" s="535"/>
      <c r="WIQ26" s="535"/>
      <c r="WIR26" s="535"/>
      <c r="WIS26" s="535"/>
      <c r="WIT26" s="535"/>
      <c r="WIU26" s="535"/>
      <c r="WIV26" s="535"/>
      <c r="WIW26" s="535"/>
      <c r="WIX26" s="535"/>
      <c r="WIY26" s="535"/>
      <c r="WIZ26" s="535"/>
      <c r="WJA26" s="535"/>
      <c r="WJB26" s="535"/>
      <c r="WJC26" s="535"/>
      <c r="WJD26" s="535"/>
      <c r="WJE26" s="535"/>
      <c r="WJF26" s="535"/>
      <c r="WJG26" s="535"/>
      <c r="WJH26" s="535"/>
      <c r="WJI26" s="535"/>
      <c r="WJJ26" s="535"/>
      <c r="WJK26" s="535"/>
      <c r="WJL26" s="535"/>
      <c r="WJM26" s="535"/>
      <c r="WJN26" s="535"/>
      <c r="WJO26" s="535"/>
      <c r="WJP26" s="535"/>
      <c r="WJQ26" s="535"/>
      <c r="WJR26" s="535"/>
      <c r="WJS26" s="535"/>
      <c r="WJT26" s="535"/>
      <c r="WJU26" s="535"/>
      <c r="WJV26" s="535"/>
      <c r="WJW26" s="535"/>
      <c r="WJX26" s="535"/>
      <c r="WJY26" s="535"/>
      <c r="WJZ26" s="535"/>
      <c r="WKA26" s="535"/>
      <c r="WKB26" s="535"/>
      <c r="WKC26" s="535"/>
      <c r="WKD26" s="535"/>
      <c r="WKE26" s="535"/>
      <c r="WKF26" s="535"/>
      <c r="WKG26" s="535"/>
      <c r="WKH26" s="535"/>
      <c r="WKI26" s="535"/>
      <c r="WKJ26" s="535"/>
      <c r="WKK26" s="535"/>
      <c r="WKL26" s="535"/>
      <c r="WKM26" s="535"/>
      <c r="WKN26" s="535"/>
      <c r="WKO26" s="535"/>
      <c r="WKP26" s="535"/>
      <c r="WKQ26" s="535"/>
      <c r="WKR26" s="535"/>
      <c r="WKS26" s="535"/>
      <c r="WKT26" s="535"/>
      <c r="WKU26" s="535"/>
      <c r="WKV26" s="535"/>
      <c r="WKW26" s="535"/>
      <c r="WKX26" s="535"/>
      <c r="WKY26" s="535"/>
      <c r="WKZ26" s="535"/>
      <c r="WLA26" s="535"/>
      <c r="WLB26" s="535"/>
      <c r="WLC26" s="535"/>
      <c r="WLD26" s="535"/>
      <c r="WLE26" s="535"/>
      <c r="WLF26" s="535"/>
      <c r="WLG26" s="535"/>
      <c r="WLH26" s="535"/>
      <c r="WLI26" s="535"/>
      <c r="WLJ26" s="535"/>
      <c r="WLK26" s="535"/>
      <c r="WLL26" s="535"/>
      <c r="WLM26" s="535"/>
      <c r="WLN26" s="535"/>
      <c r="WLO26" s="535"/>
      <c r="WLP26" s="535"/>
      <c r="WLQ26" s="535"/>
      <c r="WLR26" s="535"/>
      <c r="WLS26" s="535"/>
      <c r="WLT26" s="535"/>
      <c r="WLU26" s="535"/>
      <c r="WLV26" s="535"/>
      <c r="WLW26" s="535"/>
      <c r="WLX26" s="535"/>
      <c r="WLY26" s="535"/>
      <c r="WLZ26" s="535"/>
      <c r="WMA26" s="535"/>
      <c r="WMB26" s="535"/>
      <c r="WMC26" s="535"/>
      <c r="WMD26" s="535"/>
      <c r="WME26" s="535"/>
      <c r="WMF26" s="535"/>
      <c r="WMG26" s="535"/>
      <c r="WMH26" s="535"/>
      <c r="WMI26" s="535"/>
      <c r="WMJ26" s="535"/>
      <c r="WMK26" s="535"/>
      <c r="WML26" s="535"/>
      <c r="WMM26" s="535"/>
      <c r="WMN26" s="535"/>
      <c r="WMO26" s="535"/>
      <c r="WMP26" s="535"/>
      <c r="WMQ26" s="535"/>
      <c r="WMR26" s="535"/>
      <c r="WMS26" s="535"/>
      <c r="WMT26" s="535"/>
      <c r="WMU26" s="535"/>
      <c r="WMV26" s="535"/>
      <c r="WMW26" s="535"/>
      <c r="WMX26" s="535"/>
      <c r="WMY26" s="535"/>
      <c r="WMZ26" s="535"/>
      <c r="WNA26" s="535"/>
      <c r="WNB26" s="535"/>
      <c r="WNC26" s="535"/>
      <c r="WND26" s="535"/>
      <c r="WNE26" s="535"/>
      <c r="WNF26" s="535"/>
      <c r="WNG26" s="535"/>
      <c r="WNH26" s="535"/>
      <c r="WNI26" s="535"/>
      <c r="WNJ26" s="535"/>
      <c r="WNK26" s="535"/>
      <c r="WNL26" s="535"/>
      <c r="WNM26" s="535"/>
      <c r="WNN26" s="535"/>
      <c r="WNO26" s="535"/>
      <c r="WNP26" s="535"/>
      <c r="WNQ26" s="535"/>
      <c r="WNR26" s="535"/>
      <c r="WNS26" s="535"/>
      <c r="WNT26" s="535"/>
      <c r="WNU26" s="535"/>
      <c r="WNV26" s="535"/>
      <c r="WNW26" s="535"/>
      <c r="WNX26" s="535"/>
      <c r="WNY26" s="535"/>
      <c r="WNZ26" s="535"/>
      <c r="WOA26" s="535"/>
      <c r="WOB26" s="535"/>
      <c r="WOC26" s="535"/>
      <c r="WOD26" s="535"/>
      <c r="WOE26" s="535"/>
      <c r="WOF26" s="535"/>
      <c r="WOG26" s="535"/>
      <c r="WOH26" s="535"/>
      <c r="WOI26" s="535"/>
      <c r="WOJ26" s="535"/>
      <c r="WOK26" s="535"/>
      <c r="WOL26" s="535"/>
      <c r="WOM26" s="535"/>
      <c r="WON26" s="535"/>
      <c r="WOO26" s="535"/>
      <c r="WOP26" s="535"/>
      <c r="WOQ26" s="535"/>
      <c r="WOR26" s="535"/>
      <c r="WOS26" s="535"/>
      <c r="WOT26" s="535"/>
      <c r="WOU26" s="535"/>
      <c r="WOV26" s="535"/>
      <c r="WOW26" s="535"/>
      <c r="WOX26" s="535"/>
      <c r="WOY26" s="535"/>
      <c r="WOZ26" s="535"/>
      <c r="WPA26" s="535"/>
      <c r="WPB26" s="535"/>
      <c r="WPC26" s="535"/>
      <c r="WPD26" s="535"/>
      <c r="WPE26" s="535"/>
      <c r="WPF26" s="535"/>
      <c r="WPG26" s="535"/>
      <c r="WPH26" s="535"/>
      <c r="WPI26" s="535"/>
      <c r="WPJ26" s="535"/>
      <c r="WPK26" s="535"/>
      <c r="WPL26" s="535"/>
      <c r="WPM26" s="535"/>
      <c r="WPN26" s="535"/>
      <c r="WPO26" s="535"/>
      <c r="WPP26" s="535"/>
      <c r="WPQ26" s="535"/>
      <c r="WPR26" s="535"/>
      <c r="WPS26" s="535"/>
      <c r="WPT26" s="535"/>
      <c r="WPU26" s="535"/>
      <c r="WPV26" s="535"/>
      <c r="WPW26" s="535"/>
      <c r="WPX26" s="535"/>
      <c r="WPY26" s="535"/>
      <c r="WPZ26" s="535"/>
      <c r="WQA26" s="535"/>
      <c r="WQB26" s="535"/>
      <c r="WQC26" s="535"/>
      <c r="WQD26" s="535"/>
      <c r="WQE26" s="535"/>
      <c r="WQF26" s="535"/>
      <c r="WQG26" s="535"/>
      <c r="WQH26" s="535"/>
      <c r="WQI26" s="535"/>
      <c r="WQJ26" s="535"/>
      <c r="WQK26" s="535"/>
      <c r="WQL26" s="535"/>
      <c r="WQM26" s="535"/>
      <c r="WQN26" s="535"/>
      <c r="WQO26" s="535"/>
      <c r="WQP26" s="535"/>
      <c r="WQQ26" s="535"/>
      <c r="WQR26" s="535"/>
      <c r="WQS26" s="535"/>
      <c r="WQT26" s="535"/>
      <c r="WQU26" s="535"/>
      <c r="WQV26" s="535"/>
      <c r="WQW26" s="535"/>
      <c r="WQX26" s="535"/>
      <c r="WQY26" s="535"/>
      <c r="WQZ26" s="535"/>
      <c r="WRA26" s="535"/>
      <c r="WRB26" s="535"/>
      <c r="WRC26" s="535"/>
      <c r="WRD26" s="535"/>
      <c r="WRE26" s="535"/>
      <c r="WRF26" s="535"/>
      <c r="WRG26" s="535"/>
      <c r="WRH26" s="535"/>
      <c r="WRI26" s="535"/>
      <c r="WRJ26" s="535"/>
      <c r="WRK26" s="535"/>
      <c r="WRL26" s="535"/>
      <c r="WRM26" s="535"/>
      <c r="WRN26" s="535"/>
      <c r="WRO26" s="535"/>
      <c r="WRP26" s="535"/>
      <c r="WRQ26" s="535"/>
      <c r="WRR26" s="535"/>
      <c r="WRS26" s="535"/>
      <c r="WRT26" s="535"/>
      <c r="WRU26" s="535"/>
      <c r="WRV26" s="535"/>
      <c r="WRW26" s="535"/>
      <c r="WRX26" s="535"/>
      <c r="WRY26" s="535"/>
      <c r="WRZ26" s="535"/>
      <c r="WSA26" s="535"/>
      <c r="WSB26" s="535"/>
      <c r="WSC26" s="535"/>
      <c r="WSD26" s="535"/>
      <c r="WSE26" s="535"/>
      <c r="WSF26" s="535"/>
      <c r="WSG26" s="535"/>
      <c r="WSH26" s="535"/>
      <c r="WSI26" s="535"/>
      <c r="WSJ26" s="535"/>
      <c r="WSK26" s="535"/>
      <c r="WSL26" s="535"/>
      <c r="WSM26" s="535"/>
      <c r="WSN26" s="535"/>
      <c r="WSO26" s="535"/>
      <c r="WSP26" s="535"/>
      <c r="WSQ26" s="535"/>
      <c r="WSR26" s="535"/>
      <c r="WSS26" s="535"/>
      <c r="WST26" s="535"/>
      <c r="WSU26" s="535"/>
      <c r="WSV26" s="535"/>
      <c r="WSW26" s="535"/>
      <c r="WSX26" s="535"/>
      <c r="WSY26" s="535"/>
      <c r="WSZ26" s="535"/>
      <c r="WTA26" s="535"/>
      <c r="WTB26" s="535"/>
      <c r="WTC26" s="535"/>
      <c r="WTD26" s="535"/>
      <c r="WTE26" s="535"/>
      <c r="WTF26" s="535"/>
      <c r="WTG26" s="535"/>
      <c r="WTH26" s="535"/>
      <c r="WTI26" s="535"/>
      <c r="WTJ26" s="535"/>
      <c r="WTK26" s="535"/>
      <c r="WTL26" s="535"/>
      <c r="WTM26" s="535"/>
      <c r="WTN26" s="535"/>
      <c r="WTO26" s="535"/>
      <c r="WTP26" s="535"/>
      <c r="WTQ26" s="535"/>
      <c r="WTR26" s="535"/>
      <c r="WTS26" s="535"/>
      <c r="WTT26" s="535"/>
      <c r="WTU26" s="535"/>
      <c r="WTV26" s="535"/>
      <c r="WTW26" s="535"/>
      <c r="WTX26" s="535"/>
      <c r="WTY26" s="535"/>
      <c r="WTZ26" s="535"/>
      <c r="WUA26" s="535"/>
      <c r="WUB26" s="535"/>
      <c r="WUC26" s="535"/>
      <c r="WUD26" s="535"/>
      <c r="WUE26" s="535"/>
      <c r="WUF26" s="535"/>
      <c r="WUG26" s="535"/>
      <c r="WUH26" s="535"/>
      <c r="WUI26" s="535"/>
      <c r="WUJ26" s="535"/>
      <c r="WUK26" s="535"/>
      <c r="WUL26" s="535"/>
      <c r="WUM26" s="535"/>
      <c r="WUN26" s="535"/>
      <c r="WUO26" s="535"/>
      <c r="WUP26" s="535"/>
      <c r="WUQ26" s="535"/>
      <c r="WUR26" s="535"/>
      <c r="WUS26" s="535"/>
      <c r="WUT26" s="535"/>
      <c r="WUU26" s="535"/>
      <c r="WUV26" s="535"/>
      <c r="WUW26" s="535"/>
      <c r="WUX26" s="535"/>
      <c r="WUY26" s="535"/>
      <c r="WUZ26" s="535"/>
      <c r="WVA26" s="535"/>
      <c r="WVB26" s="535"/>
      <c r="WVC26" s="535"/>
      <c r="WVD26" s="535"/>
      <c r="WVE26" s="535"/>
      <c r="WVF26" s="535"/>
      <c r="WVG26" s="535"/>
      <c r="WVH26" s="535"/>
      <c r="WVI26" s="535"/>
      <c r="WVJ26" s="535"/>
      <c r="WVK26" s="535"/>
      <c r="WVL26" s="535"/>
      <c r="WVM26" s="535"/>
      <c r="WVN26" s="535"/>
      <c r="WVO26" s="535"/>
      <c r="WVP26" s="535"/>
      <c r="WVQ26" s="535"/>
      <c r="WVR26" s="535"/>
      <c r="WVS26" s="535"/>
      <c r="WVT26" s="535"/>
      <c r="WVU26" s="535"/>
      <c r="WVV26" s="535"/>
      <c r="WVW26" s="535"/>
      <c r="WVX26" s="535"/>
      <c r="WVY26" s="535"/>
      <c r="WVZ26" s="535"/>
      <c r="WWA26" s="535"/>
      <c r="WWB26" s="535"/>
      <c r="WWC26" s="535"/>
      <c r="WWD26" s="535"/>
      <c r="WWE26" s="535"/>
      <c r="WWF26" s="535"/>
    </row>
    <row r="27" spans="1:1031 12825:16152" ht="7.5" customHeight="1" x14ac:dyDescent="0.25">
      <c r="A27" s="1509"/>
      <c r="B27" s="535"/>
      <c r="C27" s="535"/>
      <c r="D27" s="535"/>
      <c r="E27" s="1524"/>
      <c r="F27" s="1530"/>
      <c r="G27" s="1530"/>
      <c r="H27" s="1530"/>
      <c r="I27" s="1530"/>
      <c r="J27" s="1530"/>
      <c r="K27" s="1528"/>
      <c r="L27" s="1528"/>
      <c r="M27" s="1528"/>
      <c r="N27" s="1528"/>
      <c r="O27" s="1528"/>
      <c r="P27" s="1528"/>
      <c r="Q27" s="1528"/>
      <c r="R27" s="1528"/>
      <c r="S27" s="1528"/>
      <c r="T27" s="1528"/>
      <c r="U27" s="1529"/>
      <c r="V27" s="1529"/>
      <c r="W27" s="1524"/>
      <c r="X27" s="1509"/>
      <c r="Y27" s="1509"/>
      <c r="IX27" s="535"/>
      <c r="IY27" s="535"/>
      <c r="IZ27" s="535"/>
      <c r="JA27" s="535"/>
      <c r="JB27" s="535"/>
      <c r="JC27" s="535"/>
      <c r="JD27" s="535"/>
      <c r="JE27" s="535"/>
      <c r="JF27" s="535"/>
      <c r="JG27" s="535"/>
      <c r="JH27" s="535"/>
      <c r="JI27" s="535"/>
      <c r="JJ27" s="535"/>
      <c r="JK27" s="535"/>
      <c r="JL27" s="535"/>
      <c r="JM27" s="535"/>
      <c r="JN27" s="535"/>
      <c r="JO27" s="535"/>
      <c r="JP27" s="535"/>
      <c r="JQ27" s="535"/>
      <c r="JR27" s="535"/>
      <c r="JS27" s="535"/>
      <c r="JT27" s="535"/>
      <c r="JU27" s="535"/>
      <c r="JV27" s="535"/>
      <c r="JW27" s="535"/>
      <c r="JX27" s="535"/>
      <c r="JY27" s="535"/>
      <c r="JZ27" s="535"/>
      <c r="KA27" s="535"/>
      <c r="KB27" s="535"/>
      <c r="KC27" s="535"/>
      <c r="KD27" s="535"/>
      <c r="KE27" s="535"/>
      <c r="KF27" s="535"/>
      <c r="KG27" s="535"/>
      <c r="KH27" s="535"/>
      <c r="KI27" s="535"/>
      <c r="KJ27" s="535"/>
      <c r="KK27" s="535"/>
      <c r="KL27" s="535"/>
      <c r="KM27" s="535"/>
      <c r="KN27" s="535"/>
      <c r="KO27" s="535"/>
      <c r="KP27" s="535"/>
      <c r="KQ27" s="535"/>
      <c r="KR27" s="535"/>
      <c r="KS27" s="535"/>
      <c r="KT27" s="535"/>
      <c r="KU27" s="535"/>
      <c r="KV27" s="535"/>
      <c r="KW27" s="535"/>
      <c r="KX27" s="535"/>
      <c r="KY27" s="535"/>
      <c r="KZ27" s="535"/>
      <c r="LA27" s="535"/>
      <c r="LB27" s="535"/>
      <c r="LC27" s="535"/>
      <c r="LD27" s="535"/>
      <c r="LE27" s="535"/>
      <c r="LF27" s="535"/>
      <c r="LG27" s="535"/>
      <c r="LH27" s="535"/>
      <c r="LI27" s="535"/>
      <c r="LJ27" s="535"/>
      <c r="LK27" s="535"/>
      <c r="LL27" s="535"/>
      <c r="LM27" s="535"/>
      <c r="LN27" s="535"/>
      <c r="LO27" s="535"/>
      <c r="LP27" s="535"/>
      <c r="LQ27" s="535"/>
      <c r="LR27" s="535"/>
      <c r="LS27" s="535"/>
      <c r="LT27" s="535"/>
      <c r="LU27" s="535"/>
      <c r="LV27" s="535"/>
      <c r="LW27" s="535"/>
      <c r="LX27" s="535"/>
      <c r="LY27" s="535"/>
      <c r="LZ27" s="535"/>
      <c r="MA27" s="535"/>
      <c r="MB27" s="535"/>
      <c r="MC27" s="535"/>
      <c r="MD27" s="535"/>
      <c r="ME27" s="535"/>
      <c r="MF27" s="535"/>
      <c r="MG27" s="535"/>
      <c r="MH27" s="535"/>
      <c r="MI27" s="535"/>
      <c r="MJ27" s="535"/>
      <c r="MK27" s="535"/>
      <c r="ML27" s="535"/>
      <c r="MM27" s="535"/>
      <c r="MN27" s="535"/>
      <c r="MO27" s="535"/>
      <c r="MP27" s="535"/>
      <c r="MQ27" s="535"/>
      <c r="MR27" s="535"/>
      <c r="MS27" s="535"/>
      <c r="MT27" s="535"/>
      <c r="MU27" s="535"/>
      <c r="MV27" s="535"/>
      <c r="MW27" s="535"/>
      <c r="MX27" s="535"/>
      <c r="MY27" s="535"/>
      <c r="MZ27" s="535"/>
      <c r="NA27" s="535"/>
      <c r="NB27" s="535"/>
      <c r="NC27" s="535"/>
      <c r="ND27" s="535"/>
      <c r="NE27" s="535"/>
      <c r="NF27" s="535"/>
      <c r="NG27" s="535"/>
      <c r="NH27" s="535"/>
      <c r="NI27" s="535"/>
      <c r="NJ27" s="535"/>
      <c r="NK27" s="535"/>
      <c r="NL27" s="535"/>
      <c r="NM27" s="535"/>
      <c r="NN27" s="535"/>
      <c r="NO27" s="535"/>
      <c r="NP27" s="535"/>
      <c r="NQ27" s="535"/>
      <c r="NR27" s="535"/>
      <c r="NS27" s="535"/>
      <c r="NT27" s="535"/>
      <c r="NU27" s="535"/>
      <c r="NV27" s="535"/>
      <c r="NW27" s="535"/>
      <c r="NX27" s="535"/>
      <c r="NY27" s="535"/>
      <c r="NZ27" s="535"/>
      <c r="OA27" s="535"/>
      <c r="OB27" s="535"/>
      <c r="OC27" s="535"/>
      <c r="OD27" s="535"/>
      <c r="OE27" s="535"/>
      <c r="OF27" s="535"/>
      <c r="OG27" s="535"/>
      <c r="OH27" s="535"/>
      <c r="OI27" s="535"/>
      <c r="OJ27" s="535"/>
      <c r="OK27" s="535"/>
      <c r="OL27" s="535"/>
      <c r="OM27" s="535"/>
      <c r="ON27" s="535"/>
      <c r="OO27" s="535"/>
      <c r="OP27" s="535"/>
      <c r="OQ27" s="535"/>
      <c r="OR27" s="535"/>
      <c r="OS27" s="535"/>
      <c r="OT27" s="535"/>
      <c r="OU27" s="535"/>
      <c r="OV27" s="535"/>
      <c r="OW27" s="535"/>
      <c r="OX27" s="535"/>
      <c r="OY27" s="535"/>
      <c r="OZ27" s="535"/>
      <c r="PA27" s="535"/>
      <c r="PB27" s="535"/>
      <c r="PC27" s="535"/>
      <c r="PD27" s="535"/>
      <c r="PE27" s="535"/>
      <c r="PF27" s="535"/>
      <c r="PG27" s="535"/>
      <c r="PH27" s="535"/>
      <c r="PI27" s="535"/>
      <c r="PJ27" s="535"/>
      <c r="PK27" s="535"/>
      <c r="PL27" s="535"/>
      <c r="PM27" s="535"/>
      <c r="PN27" s="535"/>
      <c r="PO27" s="535"/>
      <c r="PP27" s="535"/>
      <c r="PQ27" s="535"/>
      <c r="PR27" s="535"/>
      <c r="PS27" s="535"/>
      <c r="PT27" s="535"/>
      <c r="PU27" s="535"/>
      <c r="PV27" s="535"/>
      <c r="PW27" s="535"/>
      <c r="PX27" s="535"/>
      <c r="PY27" s="535"/>
      <c r="PZ27" s="535"/>
      <c r="QA27" s="535"/>
      <c r="QB27" s="535"/>
      <c r="QC27" s="535"/>
      <c r="QD27" s="535"/>
      <c r="QE27" s="535"/>
      <c r="QF27" s="535"/>
      <c r="QG27" s="535"/>
      <c r="QH27" s="535"/>
      <c r="QI27" s="535"/>
      <c r="QJ27" s="535"/>
      <c r="QK27" s="535"/>
      <c r="QL27" s="535"/>
      <c r="QM27" s="535"/>
      <c r="QN27" s="535"/>
      <c r="QO27" s="535"/>
      <c r="QP27" s="535"/>
      <c r="QQ27" s="535"/>
      <c r="QR27" s="535"/>
      <c r="QS27" s="535"/>
      <c r="QT27" s="535"/>
      <c r="QU27" s="535"/>
      <c r="QV27" s="535"/>
      <c r="QW27" s="535"/>
      <c r="QX27" s="535"/>
      <c r="QY27" s="535"/>
      <c r="QZ27" s="535"/>
      <c r="RA27" s="535"/>
      <c r="RB27" s="535"/>
      <c r="RC27" s="535"/>
      <c r="RD27" s="535"/>
      <c r="RE27" s="535"/>
      <c r="RF27" s="535"/>
      <c r="RG27" s="535"/>
      <c r="RH27" s="535"/>
      <c r="RI27" s="535"/>
      <c r="RJ27" s="535"/>
      <c r="RK27" s="535"/>
      <c r="RL27" s="535"/>
      <c r="RM27" s="535"/>
      <c r="RN27" s="535"/>
      <c r="RO27" s="535"/>
      <c r="RP27" s="535"/>
      <c r="RQ27" s="535"/>
      <c r="RR27" s="535"/>
      <c r="RS27" s="535"/>
      <c r="RT27" s="535"/>
      <c r="RU27" s="535"/>
      <c r="RV27" s="535"/>
      <c r="RW27" s="535"/>
      <c r="RX27" s="535"/>
      <c r="RY27" s="535"/>
      <c r="RZ27" s="535"/>
      <c r="SA27" s="535"/>
      <c r="SB27" s="535"/>
      <c r="SC27" s="535"/>
      <c r="SD27" s="535"/>
      <c r="SE27" s="535"/>
      <c r="SF27" s="535"/>
      <c r="SG27" s="535"/>
      <c r="SH27" s="535"/>
      <c r="SI27" s="535"/>
      <c r="SJ27" s="535"/>
      <c r="SK27" s="535"/>
      <c r="SL27" s="535"/>
      <c r="SM27" s="535"/>
      <c r="SN27" s="535"/>
      <c r="SO27" s="535"/>
      <c r="SP27" s="535"/>
      <c r="SQ27" s="535"/>
      <c r="SR27" s="535"/>
      <c r="SS27" s="535"/>
      <c r="ST27" s="535"/>
      <c r="SU27" s="535"/>
      <c r="SV27" s="535"/>
      <c r="SW27" s="535"/>
      <c r="SX27" s="535"/>
      <c r="SY27" s="535"/>
      <c r="SZ27" s="535"/>
      <c r="TA27" s="535"/>
      <c r="TB27" s="535"/>
      <c r="TC27" s="535"/>
      <c r="TD27" s="535"/>
      <c r="TE27" s="535"/>
      <c r="TF27" s="535"/>
      <c r="TG27" s="535"/>
      <c r="TH27" s="535"/>
      <c r="TI27" s="535"/>
      <c r="TJ27" s="535"/>
      <c r="TK27" s="535"/>
      <c r="TL27" s="535"/>
      <c r="TM27" s="535"/>
      <c r="TN27" s="535"/>
      <c r="TO27" s="535"/>
      <c r="TP27" s="535"/>
      <c r="TQ27" s="535"/>
      <c r="TR27" s="535"/>
      <c r="TS27" s="535"/>
      <c r="TT27" s="535"/>
      <c r="TU27" s="535"/>
      <c r="TV27" s="535"/>
      <c r="TW27" s="535"/>
      <c r="TX27" s="535"/>
      <c r="TY27" s="535"/>
      <c r="TZ27" s="535"/>
      <c r="UA27" s="535"/>
      <c r="UB27" s="535"/>
      <c r="UC27" s="535"/>
      <c r="UD27" s="535"/>
      <c r="UE27" s="535"/>
      <c r="UF27" s="535"/>
      <c r="UG27" s="535"/>
      <c r="UH27" s="535"/>
      <c r="UI27" s="535"/>
      <c r="UJ27" s="535"/>
      <c r="UK27" s="535"/>
      <c r="UL27" s="535"/>
      <c r="UM27" s="535"/>
      <c r="UN27" s="535"/>
      <c r="UO27" s="535"/>
      <c r="UP27" s="535"/>
      <c r="UQ27" s="535"/>
      <c r="UR27" s="535"/>
      <c r="US27" s="535"/>
      <c r="UT27" s="535"/>
      <c r="UU27" s="535"/>
      <c r="UV27" s="535"/>
      <c r="UW27" s="535"/>
      <c r="UX27" s="535"/>
      <c r="UY27" s="535"/>
      <c r="UZ27" s="535"/>
      <c r="VA27" s="535"/>
      <c r="VB27" s="535"/>
      <c r="VC27" s="535"/>
      <c r="VD27" s="535"/>
      <c r="VE27" s="535"/>
      <c r="VF27" s="535"/>
      <c r="VG27" s="535"/>
      <c r="VH27" s="535"/>
      <c r="VI27" s="535"/>
      <c r="VJ27" s="535"/>
      <c r="VK27" s="535"/>
      <c r="VL27" s="535"/>
      <c r="VM27" s="535"/>
      <c r="VN27" s="535"/>
      <c r="VO27" s="535"/>
      <c r="VP27" s="535"/>
      <c r="VQ27" s="535"/>
      <c r="VR27" s="535"/>
      <c r="VS27" s="535"/>
      <c r="VT27" s="535"/>
      <c r="VU27" s="535"/>
      <c r="VV27" s="535"/>
      <c r="VW27" s="535"/>
      <c r="VX27" s="535"/>
      <c r="VY27" s="535"/>
      <c r="VZ27" s="535"/>
      <c r="WA27" s="535"/>
      <c r="WB27" s="535"/>
      <c r="WC27" s="535"/>
      <c r="WD27" s="535"/>
      <c r="WE27" s="535"/>
      <c r="WF27" s="535"/>
      <c r="WG27" s="535"/>
      <c r="WH27" s="535"/>
      <c r="WI27" s="535"/>
      <c r="WJ27" s="535"/>
      <c r="WK27" s="535"/>
      <c r="WL27" s="535"/>
      <c r="WM27" s="535"/>
      <c r="WN27" s="535"/>
      <c r="WO27" s="535"/>
      <c r="WP27" s="535"/>
      <c r="WQ27" s="535"/>
      <c r="WR27" s="535"/>
      <c r="WS27" s="535"/>
      <c r="WT27" s="535"/>
      <c r="WU27" s="535"/>
      <c r="WV27" s="535"/>
      <c r="WW27" s="535"/>
      <c r="WX27" s="535"/>
      <c r="WY27" s="535"/>
      <c r="WZ27" s="535"/>
      <c r="XA27" s="535"/>
      <c r="XB27" s="535"/>
      <c r="XC27" s="535"/>
      <c r="XD27" s="535"/>
      <c r="XE27" s="535"/>
      <c r="XF27" s="535"/>
      <c r="XG27" s="535"/>
      <c r="XH27" s="535"/>
      <c r="XI27" s="535"/>
      <c r="XJ27" s="535"/>
      <c r="XK27" s="535"/>
      <c r="XL27" s="535"/>
      <c r="XM27" s="535"/>
      <c r="XN27" s="535"/>
      <c r="XO27" s="535"/>
      <c r="XP27" s="535"/>
      <c r="XQ27" s="535"/>
      <c r="XR27" s="535"/>
      <c r="XS27" s="535"/>
      <c r="XT27" s="535"/>
      <c r="XU27" s="535"/>
      <c r="XV27" s="535"/>
      <c r="XW27" s="535"/>
      <c r="XX27" s="535"/>
      <c r="XY27" s="535"/>
      <c r="XZ27" s="535"/>
      <c r="YA27" s="535"/>
      <c r="YB27" s="535"/>
      <c r="YC27" s="535"/>
      <c r="YD27" s="535"/>
      <c r="YE27" s="535"/>
      <c r="YF27" s="535"/>
      <c r="YG27" s="535"/>
      <c r="YH27" s="535"/>
      <c r="YI27" s="535"/>
      <c r="YJ27" s="535"/>
      <c r="YK27" s="535"/>
      <c r="YL27" s="535"/>
      <c r="YM27" s="535"/>
      <c r="YN27" s="535"/>
      <c r="YO27" s="535"/>
      <c r="YP27" s="535"/>
      <c r="YQ27" s="535"/>
      <c r="YR27" s="535"/>
      <c r="YS27" s="535"/>
      <c r="YT27" s="535"/>
      <c r="YU27" s="535"/>
      <c r="YV27" s="535"/>
      <c r="YW27" s="535"/>
      <c r="YX27" s="535"/>
      <c r="YY27" s="535"/>
      <c r="YZ27" s="535"/>
      <c r="ZA27" s="535"/>
      <c r="ZB27" s="535"/>
      <c r="ZC27" s="535"/>
      <c r="ZD27" s="535"/>
      <c r="ZE27" s="535"/>
      <c r="ZF27" s="535"/>
      <c r="ZG27" s="535"/>
      <c r="ZH27" s="535"/>
      <c r="ZI27" s="535"/>
      <c r="ZJ27" s="535"/>
      <c r="ZK27" s="535"/>
      <c r="ZL27" s="535"/>
      <c r="ZM27" s="535"/>
      <c r="ZN27" s="535"/>
      <c r="ZO27" s="535"/>
      <c r="ZP27" s="535"/>
      <c r="ZQ27" s="535"/>
      <c r="ZR27" s="535"/>
      <c r="ZS27" s="535"/>
      <c r="ZT27" s="535"/>
      <c r="ZU27" s="535"/>
      <c r="ZV27" s="535"/>
      <c r="ZW27" s="535"/>
      <c r="ZX27" s="535"/>
      <c r="ZY27" s="535"/>
      <c r="ZZ27" s="535"/>
      <c r="AAA27" s="535"/>
      <c r="AAB27" s="535"/>
      <c r="AAC27" s="535"/>
      <c r="AAD27" s="535"/>
      <c r="AAE27" s="535"/>
      <c r="AAF27" s="535"/>
      <c r="AAG27" s="535"/>
      <c r="AAH27" s="535"/>
      <c r="AAI27" s="535"/>
      <c r="AAJ27" s="535"/>
      <c r="AAK27" s="535"/>
      <c r="AAL27" s="535"/>
      <c r="AAM27" s="535"/>
      <c r="AAN27" s="535"/>
      <c r="AAO27" s="535"/>
      <c r="AAP27" s="535"/>
      <c r="AAQ27" s="535"/>
      <c r="AAR27" s="535"/>
      <c r="AAS27" s="535"/>
      <c r="AAT27" s="535"/>
      <c r="AAU27" s="535"/>
      <c r="AAV27" s="535"/>
      <c r="AAW27" s="535"/>
      <c r="AAX27" s="535"/>
      <c r="AAY27" s="535"/>
      <c r="AAZ27" s="535"/>
      <c r="ABA27" s="535"/>
      <c r="ABB27" s="535"/>
      <c r="ABC27" s="535"/>
      <c r="ABD27" s="535"/>
      <c r="ABE27" s="535"/>
      <c r="ABF27" s="535"/>
      <c r="ABG27" s="535"/>
      <c r="ABH27" s="535"/>
      <c r="ABI27" s="535"/>
      <c r="ABJ27" s="535"/>
      <c r="ABK27" s="535"/>
      <c r="ABL27" s="535"/>
      <c r="ABM27" s="535"/>
      <c r="ABN27" s="535"/>
      <c r="ABO27" s="535"/>
      <c r="ABP27" s="535"/>
      <c r="ABQ27" s="535"/>
      <c r="ABR27" s="535"/>
      <c r="ABS27" s="535"/>
      <c r="ABT27" s="535"/>
      <c r="ABU27" s="535"/>
      <c r="ABV27" s="535"/>
      <c r="ABW27" s="535"/>
      <c r="ABX27" s="535"/>
      <c r="ABY27" s="535"/>
      <c r="ABZ27" s="535"/>
      <c r="ACA27" s="535"/>
      <c r="ACB27" s="535"/>
      <c r="ACC27" s="535"/>
      <c r="ACD27" s="535"/>
      <c r="ACE27" s="535"/>
      <c r="ACF27" s="535"/>
      <c r="ACG27" s="535"/>
      <c r="ACH27" s="535"/>
      <c r="ACI27" s="535"/>
      <c r="ACJ27" s="535"/>
      <c r="ACK27" s="535"/>
      <c r="ACL27" s="535"/>
      <c r="ACM27" s="535"/>
      <c r="ACN27" s="535"/>
      <c r="ACO27" s="535"/>
      <c r="ACP27" s="535"/>
      <c r="ACQ27" s="535"/>
      <c r="ACR27" s="535"/>
      <c r="ACS27" s="535"/>
      <c r="ACT27" s="535"/>
      <c r="ACU27" s="535"/>
      <c r="ACV27" s="535"/>
      <c r="ACW27" s="535"/>
      <c r="ACX27" s="535"/>
      <c r="ACY27" s="535"/>
      <c r="ACZ27" s="535"/>
      <c r="ADA27" s="535"/>
      <c r="ADB27" s="535"/>
      <c r="ADC27" s="535"/>
      <c r="RYG27" s="535"/>
      <c r="RYH27" s="535"/>
      <c r="RYI27" s="535"/>
      <c r="RYJ27" s="535"/>
      <c r="RYK27" s="535"/>
      <c r="RYL27" s="535"/>
      <c r="RYM27" s="535"/>
      <c r="RYN27" s="535"/>
      <c r="RYO27" s="535"/>
      <c r="RYP27" s="535"/>
      <c r="RYQ27" s="535"/>
      <c r="RYR27" s="535"/>
      <c r="RYS27" s="535"/>
      <c r="RYT27" s="535"/>
      <c r="RYU27" s="535"/>
      <c r="RYV27" s="535"/>
      <c r="RYW27" s="535"/>
      <c r="RYX27" s="535"/>
      <c r="RYY27" s="535"/>
      <c r="RYZ27" s="535"/>
      <c r="RZA27" s="535"/>
      <c r="RZB27" s="535"/>
      <c r="RZC27" s="535"/>
      <c r="RZD27" s="535"/>
      <c r="RZE27" s="535"/>
      <c r="RZF27" s="535"/>
      <c r="RZG27" s="535"/>
      <c r="RZH27" s="535"/>
      <c r="RZI27" s="535"/>
      <c r="RZJ27" s="535"/>
      <c r="RZK27" s="535"/>
      <c r="RZL27" s="535"/>
      <c r="RZM27" s="535"/>
      <c r="RZN27" s="535"/>
      <c r="RZO27" s="535"/>
      <c r="RZP27" s="535"/>
      <c r="RZQ27" s="535"/>
      <c r="RZR27" s="535"/>
      <c r="RZS27" s="535"/>
      <c r="RZT27" s="535"/>
      <c r="RZU27" s="535"/>
      <c r="RZV27" s="535"/>
      <c r="RZW27" s="535"/>
      <c r="RZX27" s="535"/>
      <c r="RZY27" s="535"/>
      <c r="RZZ27" s="535"/>
      <c r="SAA27" s="535"/>
      <c r="SAB27" s="535"/>
      <c r="SAC27" s="535"/>
      <c r="SAD27" s="535"/>
      <c r="SAE27" s="535"/>
      <c r="SAF27" s="535"/>
      <c r="SAG27" s="535"/>
      <c r="SAH27" s="535"/>
      <c r="SAI27" s="535"/>
      <c r="SAJ27" s="535"/>
      <c r="SAK27" s="535"/>
      <c r="SAL27" s="535"/>
      <c r="SAM27" s="535"/>
      <c r="SAN27" s="535"/>
      <c r="SAO27" s="535"/>
      <c r="SAP27" s="535"/>
      <c r="SAQ27" s="535"/>
      <c r="SAR27" s="535"/>
      <c r="SAS27" s="535"/>
      <c r="SAT27" s="535"/>
      <c r="SAU27" s="535"/>
      <c r="SAV27" s="535"/>
      <c r="SAW27" s="535"/>
      <c r="SAX27" s="535"/>
      <c r="SAY27" s="535"/>
      <c r="SAZ27" s="535"/>
      <c r="SBA27" s="535"/>
      <c r="SBB27" s="535"/>
      <c r="SBC27" s="535"/>
      <c r="SBD27" s="535"/>
      <c r="SBE27" s="535"/>
      <c r="SBF27" s="535"/>
      <c r="SBG27" s="535"/>
      <c r="SBH27" s="535"/>
      <c r="SBI27" s="535"/>
      <c r="SBJ27" s="535"/>
      <c r="SBK27" s="535"/>
      <c r="SBL27" s="535"/>
      <c r="SBM27" s="535"/>
      <c r="SBN27" s="535"/>
      <c r="SBO27" s="535"/>
      <c r="SBP27" s="535"/>
      <c r="SBQ27" s="535"/>
      <c r="SBR27" s="535"/>
      <c r="SBS27" s="535"/>
      <c r="SBT27" s="535"/>
      <c r="SBU27" s="535"/>
      <c r="SBV27" s="535"/>
      <c r="SBW27" s="535"/>
      <c r="SBX27" s="535"/>
      <c r="SBY27" s="535"/>
      <c r="SBZ27" s="535"/>
      <c r="SCA27" s="535"/>
      <c r="SCB27" s="535"/>
      <c r="SCC27" s="535"/>
      <c r="SCD27" s="535"/>
      <c r="SCE27" s="535"/>
      <c r="SCF27" s="535"/>
      <c r="SCG27" s="535"/>
      <c r="SCH27" s="535"/>
      <c r="SCI27" s="535"/>
      <c r="SCJ27" s="535"/>
      <c r="SCK27" s="535"/>
      <c r="SCL27" s="535"/>
      <c r="SCM27" s="535"/>
      <c r="SCN27" s="535"/>
      <c r="SCO27" s="535"/>
      <c r="SCP27" s="535"/>
      <c r="SCQ27" s="535"/>
      <c r="SCR27" s="535"/>
      <c r="SCS27" s="535"/>
      <c r="SCT27" s="535"/>
      <c r="SCU27" s="535"/>
      <c r="SCV27" s="535"/>
      <c r="SCW27" s="535"/>
      <c r="SCX27" s="535"/>
      <c r="SCY27" s="535"/>
      <c r="SCZ27" s="535"/>
      <c r="SDA27" s="535"/>
      <c r="SDB27" s="535"/>
      <c r="SDC27" s="535"/>
      <c r="SDD27" s="535"/>
      <c r="SDE27" s="535"/>
      <c r="SDF27" s="535"/>
      <c r="SDG27" s="535"/>
      <c r="SDH27" s="535"/>
      <c r="SDI27" s="535"/>
      <c r="SDJ27" s="535"/>
      <c r="SDK27" s="535"/>
      <c r="SDL27" s="535"/>
      <c r="SDM27" s="535"/>
      <c r="SDN27" s="535"/>
      <c r="SDO27" s="535"/>
      <c r="SDP27" s="535"/>
      <c r="SDQ27" s="535"/>
      <c r="SDR27" s="535"/>
      <c r="SDS27" s="535"/>
      <c r="SDT27" s="535"/>
      <c r="SDU27" s="535"/>
      <c r="SDV27" s="535"/>
      <c r="SDW27" s="535"/>
      <c r="SDX27" s="535"/>
      <c r="SDY27" s="535"/>
      <c r="SDZ27" s="535"/>
      <c r="SEA27" s="535"/>
      <c r="SEB27" s="535"/>
      <c r="SEC27" s="535"/>
      <c r="SED27" s="535"/>
      <c r="SEE27" s="535"/>
      <c r="SEF27" s="535"/>
      <c r="SEG27" s="535"/>
      <c r="SEH27" s="535"/>
      <c r="SEI27" s="535"/>
      <c r="SEJ27" s="535"/>
      <c r="SEK27" s="535"/>
      <c r="SEL27" s="535"/>
      <c r="SEM27" s="535"/>
      <c r="SEN27" s="535"/>
      <c r="SEO27" s="535"/>
      <c r="SEP27" s="535"/>
      <c r="SEQ27" s="535"/>
      <c r="SER27" s="535"/>
      <c r="SES27" s="535"/>
      <c r="SET27" s="535"/>
      <c r="SEU27" s="535"/>
      <c r="SEV27" s="535"/>
      <c r="SEW27" s="535"/>
      <c r="SEX27" s="535"/>
      <c r="SEY27" s="535"/>
      <c r="SEZ27" s="535"/>
      <c r="SFA27" s="535"/>
      <c r="SFB27" s="535"/>
      <c r="SFC27" s="535"/>
      <c r="SFD27" s="535"/>
      <c r="SFE27" s="535"/>
      <c r="SFF27" s="535"/>
      <c r="SFG27" s="535"/>
      <c r="SFH27" s="535"/>
      <c r="SFI27" s="535"/>
      <c r="SFJ27" s="535"/>
      <c r="SFK27" s="535"/>
      <c r="SFL27" s="535"/>
      <c r="SFM27" s="535"/>
      <c r="SFN27" s="535"/>
      <c r="SFO27" s="535"/>
      <c r="SFP27" s="535"/>
      <c r="SFQ27" s="535"/>
      <c r="SFR27" s="535"/>
      <c r="SFS27" s="535"/>
      <c r="SFT27" s="535"/>
      <c r="SFU27" s="535"/>
      <c r="SFV27" s="535"/>
      <c r="SFW27" s="535"/>
      <c r="SFX27" s="535"/>
      <c r="SFY27" s="535"/>
      <c r="SFZ27" s="535"/>
      <c r="SGA27" s="535"/>
      <c r="SGB27" s="535"/>
      <c r="SGC27" s="535"/>
      <c r="SGD27" s="535"/>
      <c r="SGE27" s="535"/>
      <c r="SGF27" s="535"/>
      <c r="SGG27" s="535"/>
      <c r="SGH27" s="535"/>
      <c r="SGI27" s="535"/>
      <c r="SGJ27" s="535"/>
      <c r="SGK27" s="535"/>
      <c r="SGL27" s="535"/>
      <c r="SGM27" s="535"/>
      <c r="SGN27" s="535"/>
      <c r="SGO27" s="535"/>
      <c r="SGP27" s="535"/>
      <c r="SGQ27" s="535"/>
      <c r="SGR27" s="535"/>
      <c r="SGS27" s="535"/>
      <c r="SGT27" s="535"/>
      <c r="SGU27" s="535"/>
      <c r="SGV27" s="535"/>
      <c r="SGW27" s="535"/>
      <c r="SGX27" s="535"/>
      <c r="SGY27" s="535"/>
      <c r="SGZ27" s="535"/>
      <c r="SHA27" s="535"/>
      <c r="SHB27" s="535"/>
      <c r="SHC27" s="535"/>
      <c r="SHD27" s="535"/>
      <c r="SHE27" s="535"/>
      <c r="SHF27" s="535"/>
      <c r="SHG27" s="535"/>
      <c r="SHH27" s="535"/>
      <c r="SHI27" s="535"/>
      <c r="SHJ27" s="535"/>
      <c r="SHK27" s="535"/>
      <c r="SHL27" s="535"/>
      <c r="SHM27" s="535"/>
      <c r="SHN27" s="535"/>
      <c r="SHO27" s="535"/>
      <c r="SHP27" s="535"/>
      <c r="SHQ27" s="535"/>
      <c r="SHR27" s="535"/>
      <c r="SHS27" s="535"/>
      <c r="SHT27" s="535"/>
      <c r="SHU27" s="535"/>
      <c r="SHV27" s="535"/>
      <c r="SHW27" s="535"/>
      <c r="SHX27" s="535"/>
      <c r="SHY27" s="535"/>
      <c r="SHZ27" s="535"/>
      <c r="SIA27" s="535"/>
      <c r="SIB27" s="535"/>
      <c r="SIC27" s="535"/>
      <c r="SID27" s="535"/>
      <c r="SIE27" s="535"/>
      <c r="SIF27" s="535"/>
      <c r="SIG27" s="535"/>
      <c r="SIH27" s="535"/>
      <c r="SII27" s="535"/>
      <c r="SIJ27" s="535"/>
      <c r="SIK27" s="535"/>
      <c r="SIL27" s="535"/>
      <c r="SIM27" s="535"/>
      <c r="SIN27" s="535"/>
      <c r="SIO27" s="535"/>
      <c r="SIP27" s="535"/>
      <c r="SIQ27" s="535"/>
      <c r="SIR27" s="535"/>
      <c r="SIS27" s="535"/>
      <c r="SIT27" s="535"/>
      <c r="SIU27" s="535"/>
      <c r="SIV27" s="535"/>
      <c r="SIW27" s="535"/>
      <c r="SIX27" s="535"/>
      <c r="SIY27" s="535"/>
      <c r="SIZ27" s="535"/>
      <c r="SJA27" s="535"/>
      <c r="SJB27" s="535"/>
      <c r="SJC27" s="535"/>
      <c r="SJD27" s="535"/>
      <c r="SJE27" s="535"/>
      <c r="SJF27" s="535"/>
      <c r="SJG27" s="535"/>
      <c r="SJH27" s="535"/>
      <c r="SJI27" s="535"/>
      <c r="SJJ27" s="535"/>
      <c r="SJK27" s="535"/>
      <c r="SJL27" s="535"/>
      <c r="SJM27" s="535"/>
      <c r="SJN27" s="535"/>
      <c r="SJO27" s="535"/>
      <c r="SJP27" s="535"/>
      <c r="SJQ27" s="535"/>
      <c r="SJR27" s="535"/>
      <c r="SJS27" s="535"/>
      <c r="SJT27" s="535"/>
      <c r="SJU27" s="535"/>
      <c r="SJV27" s="535"/>
      <c r="SJW27" s="535"/>
      <c r="SJX27" s="535"/>
      <c r="SJY27" s="535"/>
      <c r="SJZ27" s="535"/>
      <c r="SKA27" s="535"/>
      <c r="SKB27" s="535"/>
      <c r="SKC27" s="535"/>
      <c r="SKD27" s="535"/>
      <c r="SKE27" s="535"/>
      <c r="SKF27" s="535"/>
      <c r="SKG27" s="535"/>
      <c r="SKH27" s="535"/>
      <c r="SKI27" s="535"/>
      <c r="SKJ27" s="535"/>
      <c r="SKK27" s="535"/>
      <c r="SKL27" s="535"/>
      <c r="SKM27" s="535"/>
      <c r="SKN27" s="535"/>
      <c r="SKO27" s="535"/>
      <c r="SKP27" s="535"/>
      <c r="SKQ27" s="535"/>
      <c r="SKR27" s="535"/>
      <c r="SKS27" s="535"/>
      <c r="SKT27" s="535"/>
      <c r="SKU27" s="535"/>
      <c r="SKV27" s="535"/>
      <c r="SKW27" s="535"/>
      <c r="SKX27" s="535"/>
      <c r="SKY27" s="535"/>
      <c r="SKZ27" s="535"/>
      <c r="SLA27" s="535"/>
      <c r="SLB27" s="535"/>
      <c r="SLC27" s="535"/>
      <c r="SLD27" s="535"/>
      <c r="SLE27" s="535"/>
      <c r="SLF27" s="535"/>
      <c r="SLG27" s="535"/>
      <c r="SLH27" s="535"/>
      <c r="SLI27" s="535"/>
      <c r="SLJ27" s="535"/>
      <c r="SLK27" s="535"/>
      <c r="SLL27" s="535"/>
      <c r="SLM27" s="535"/>
      <c r="SLN27" s="535"/>
      <c r="SLO27" s="535"/>
      <c r="SLP27" s="535"/>
      <c r="SLQ27" s="535"/>
      <c r="SLR27" s="535"/>
      <c r="SLS27" s="535"/>
      <c r="SLT27" s="535"/>
      <c r="SLU27" s="535"/>
      <c r="SLV27" s="535"/>
      <c r="SLW27" s="535"/>
      <c r="SLX27" s="535"/>
      <c r="SLY27" s="535"/>
      <c r="SLZ27" s="535"/>
      <c r="SMA27" s="535"/>
      <c r="SMB27" s="535"/>
      <c r="SMC27" s="535"/>
      <c r="SMD27" s="535"/>
      <c r="SME27" s="535"/>
      <c r="SMF27" s="535"/>
      <c r="SMG27" s="535"/>
      <c r="SMH27" s="535"/>
      <c r="SMI27" s="535"/>
      <c r="SMJ27" s="535"/>
      <c r="SMK27" s="535"/>
      <c r="SML27" s="535"/>
      <c r="SMM27" s="535"/>
      <c r="SMN27" s="535"/>
      <c r="SMO27" s="535"/>
      <c r="SMP27" s="535"/>
      <c r="SMQ27" s="535"/>
      <c r="SMR27" s="535"/>
      <c r="SMS27" s="535"/>
      <c r="SMT27" s="535"/>
      <c r="SMU27" s="535"/>
      <c r="SMV27" s="535"/>
      <c r="SMW27" s="535"/>
      <c r="SMX27" s="535"/>
      <c r="SMY27" s="535"/>
      <c r="SMZ27" s="535"/>
      <c r="SNA27" s="535"/>
      <c r="SNB27" s="535"/>
      <c r="SNC27" s="535"/>
      <c r="SND27" s="535"/>
      <c r="SNE27" s="535"/>
      <c r="SNF27" s="535"/>
      <c r="SNG27" s="535"/>
      <c r="SNH27" s="535"/>
      <c r="SNI27" s="535"/>
      <c r="SNJ27" s="535"/>
      <c r="SNK27" s="535"/>
      <c r="SNL27" s="535"/>
      <c r="SNM27" s="535"/>
      <c r="SNN27" s="535"/>
      <c r="SNO27" s="535"/>
      <c r="SNP27" s="535"/>
      <c r="SNQ27" s="535"/>
      <c r="SNR27" s="535"/>
      <c r="SNS27" s="535"/>
      <c r="SNT27" s="535"/>
      <c r="SNU27" s="535"/>
      <c r="SNV27" s="535"/>
      <c r="SNW27" s="535"/>
      <c r="SNX27" s="535"/>
      <c r="SNY27" s="535"/>
      <c r="SNZ27" s="535"/>
      <c r="SOA27" s="535"/>
      <c r="SOB27" s="535"/>
      <c r="SOC27" s="535"/>
      <c r="SOD27" s="535"/>
      <c r="SOE27" s="535"/>
      <c r="SOF27" s="535"/>
      <c r="SOG27" s="535"/>
      <c r="SOH27" s="535"/>
      <c r="SOI27" s="535"/>
      <c r="SOJ27" s="535"/>
      <c r="SOK27" s="535"/>
      <c r="SOL27" s="535"/>
      <c r="SOM27" s="535"/>
      <c r="SON27" s="535"/>
      <c r="SOO27" s="535"/>
      <c r="SOP27" s="535"/>
      <c r="SOQ27" s="535"/>
      <c r="SOR27" s="535"/>
      <c r="SOS27" s="535"/>
      <c r="SOT27" s="535"/>
      <c r="SOU27" s="535"/>
      <c r="SOV27" s="535"/>
      <c r="SOW27" s="535"/>
      <c r="SOX27" s="535"/>
      <c r="SOY27" s="535"/>
      <c r="SOZ27" s="535"/>
      <c r="SPA27" s="535"/>
      <c r="SPB27" s="535"/>
      <c r="SPC27" s="535"/>
      <c r="SPD27" s="535"/>
      <c r="SPE27" s="535"/>
      <c r="SPF27" s="535"/>
      <c r="SPG27" s="535"/>
      <c r="SPH27" s="535"/>
      <c r="SPI27" s="535"/>
      <c r="SPJ27" s="535"/>
      <c r="SPK27" s="535"/>
      <c r="SPL27" s="535"/>
      <c r="SPM27" s="535"/>
      <c r="SPN27" s="535"/>
      <c r="SPO27" s="535"/>
      <c r="SPP27" s="535"/>
      <c r="SPQ27" s="535"/>
      <c r="SPR27" s="535"/>
      <c r="SPS27" s="535"/>
      <c r="SPT27" s="535"/>
      <c r="SPU27" s="535"/>
      <c r="SPV27" s="535"/>
      <c r="SPW27" s="535"/>
      <c r="SPX27" s="535"/>
      <c r="SPY27" s="535"/>
      <c r="SPZ27" s="535"/>
      <c r="SQA27" s="535"/>
      <c r="SQB27" s="535"/>
      <c r="SQC27" s="535"/>
      <c r="SQD27" s="535"/>
      <c r="SQE27" s="535"/>
      <c r="SQF27" s="535"/>
      <c r="SQG27" s="535"/>
      <c r="SQH27" s="535"/>
      <c r="SQI27" s="535"/>
      <c r="SQJ27" s="535"/>
      <c r="SQK27" s="535"/>
      <c r="SQL27" s="535"/>
      <c r="SQM27" s="535"/>
      <c r="SQN27" s="535"/>
      <c r="SQO27" s="535"/>
      <c r="SQP27" s="535"/>
      <c r="SQQ27" s="535"/>
      <c r="SQR27" s="535"/>
      <c r="SQS27" s="535"/>
      <c r="SQT27" s="535"/>
      <c r="SQU27" s="535"/>
      <c r="SQV27" s="535"/>
      <c r="SQW27" s="535"/>
      <c r="SQX27" s="535"/>
      <c r="SQY27" s="535"/>
      <c r="SQZ27" s="535"/>
      <c r="SRA27" s="535"/>
      <c r="SRB27" s="535"/>
      <c r="SRC27" s="535"/>
      <c r="SRD27" s="535"/>
      <c r="SRE27" s="535"/>
      <c r="SRF27" s="535"/>
      <c r="SRG27" s="535"/>
      <c r="SRH27" s="535"/>
      <c r="SRI27" s="535"/>
      <c r="SRJ27" s="535"/>
      <c r="SRK27" s="535"/>
      <c r="SRL27" s="535"/>
      <c r="SRM27" s="535"/>
      <c r="SRN27" s="535"/>
      <c r="SRO27" s="535"/>
      <c r="SRP27" s="535"/>
      <c r="SRQ27" s="535"/>
      <c r="SRR27" s="535"/>
      <c r="SRS27" s="535"/>
      <c r="SRT27" s="535"/>
      <c r="SRU27" s="535"/>
      <c r="SRV27" s="535"/>
      <c r="SRW27" s="535"/>
      <c r="SRX27" s="535"/>
      <c r="SRY27" s="535"/>
      <c r="SRZ27" s="535"/>
      <c r="SSA27" s="535"/>
      <c r="SSB27" s="535"/>
      <c r="SSC27" s="535"/>
      <c r="SSD27" s="535"/>
      <c r="SSE27" s="535"/>
      <c r="SSF27" s="535"/>
      <c r="SSG27" s="535"/>
      <c r="SSH27" s="535"/>
      <c r="SSI27" s="535"/>
      <c r="SSJ27" s="535"/>
      <c r="SSK27" s="535"/>
      <c r="SSL27" s="535"/>
      <c r="SSM27" s="535"/>
      <c r="SSN27" s="535"/>
      <c r="SSO27" s="535"/>
      <c r="SSP27" s="535"/>
      <c r="SSQ27" s="535"/>
      <c r="SSR27" s="535"/>
      <c r="SSS27" s="535"/>
      <c r="SST27" s="535"/>
      <c r="SSU27" s="535"/>
      <c r="SSV27" s="535"/>
      <c r="SSW27" s="535"/>
      <c r="SSX27" s="535"/>
      <c r="SSY27" s="535"/>
      <c r="SSZ27" s="535"/>
      <c r="STA27" s="535"/>
      <c r="STB27" s="535"/>
      <c r="STC27" s="535"/>
      <c r="STD27" s="535"/>
      <c r="STE27" s="535"/>
      <c r="STF27" s="535"/>
      <c r="STG27" s="535"/>
      <c r="STH27" s="535"/>
      <c r="STI27" s="535"/>
      <c r="STJ27" s="535"/>
      <c r="STK27" s="535"/>
      <c r="STL27" s="535"/>
      <c r="STM27" s="535"/>
      <c r="STN27" s="535"/>
      <c r="STO27" s="535"/>
      <c r="STP27" s="535"/>
      <c r="STQ27" s="535"/>
      <c r="STR27" s="535"/>
      <c r="STS27" s="535"/>
      <c r="STT27" s="535"/>
      <c r="STU27" s="535"/>
      <c r="STV27" s="535"/>
      <c r="STW27" s="535"/>
      <c r="STX27" s="535"/>
      <c r="STY27" s="535"/>
      <c r="STZ27" s="535"/>
      <c r="SUA27" s="535"/>
      <c r="SUB27" s="535"/>
      <c r="SUC27" s="535"/>
      <c r="SUD27" s="535"/>
      <c r="SUE27" s="535"/>
      <c r="SUF27" s="535"/>
      <c r="SUG27" s="535"/>
      <c r="SUH27" s="535"/>
      <c r="SUI27" s="535"/>
      <c r="SUJ27" s="535"/>
      <c r="SUK27" s="535"/>
      <c r="SUL27" s="535"/>
      <c r="SUM27" s="535"/>
      <c r="SUN27" s="535"/>
      <c r="SUO27" s="535"/>
      <c r="SUP27" s="535"/>
      <c r="SUQ27" s="535"/>
      <c r="SUR27" s="535"/>
      <c r="SUS27" s="535"/>
      <c r="SUT27" s="535"/>
      <c r="SUU27" s="535"/>
      <c r="SUV27" s="535"/>
      <c r="SUW27" s="535"/>
      <c r="SUX27" s="535"/>
      <c r="SUY27" s="535"/>
      <c r="SUZ27" s="535"/>
      <c r="SVA27" s="535"/>
      <c r="SVB27" s="535"/>
      <c r="SVC27" s="535"/>
      <c r="SVD27" s="535"/>
      <c r="SVE27" s="535"/>
      <c r="SVF27" s="535"/>
      <c r="SVG27" s="535"/>
      <c r="SVH27" s="535"/>
      <c r="SVI27" s="535"/>
      <c r="SVJ27" s="535"/>
      <c r="SVK27" s="535"/>
      <c r="SVL27" s="535"/>
      <c r="SVM27" s="535"/>
      <c r="SVN27" s="535"/>
      <c r="SVO27" s="535"/>
      <c r="SVP27" s="535"/>
      <c r="SVQ27" s="535"/>
      <c r="SVR27" s="535"/>
      <c r="SVS27" s="535"/>
      <c r="SVT27" s="535"/>
      <c r="SVU27" s="535"/>
      <c r="SVV27" s="535"/>
      <c r="SVW27" s="535"/>
      <c r="SVX27" s="535"/>
      <c r="SVY27" s="535"/>
      <c r="SVZ27" s="535"/>
      <c r="SWA27" s="535"/>
      <c r="SWB27" s="535"/>
      <c r="SWC27" s="535"/>
      <c r="SWD27" s="535"/>
      <c r="SWE27" s="535"/>
      <c r="SWF27" s="535"/>
      <c r="SWG27" s="535"/>
      <c r="SWH27" s="535"/>
      <c r="SWI27" s="535"/>
      <c r="SWJ27" s="535"/>
      <c r="SWK27" s="535"/>
      <c r="SWL27" s="535"/>
      <c r="SWM27" s="535"/>
      <c r="SWN27" s="535"/>
      <c r="SWO27" s="535"/>
      <c r="SWP27" s="535"/>
      <c r="SWQ27" s="535"/>
      <c r="SWR27" s="535"/>
      <c r="SWS27" s="535"/>
      <c r="SWT27" s="535"/>
      <c r="SWU27" s="535"/>
      <c r="SWV27" s="535"/>
      <c r="SWW27" s="535"/>
      <c r="SWX27" s="535"/>
      <c r="SWY27" s="535"/>
      <c r="SWZ27" s="535"/>
      <c r="SXA27" s="535"/>
      <c r="SXB27" s="535"/>
      <c r="SXC27" s="535"/>
      <c r="SXD27" s="535"/>
      <c r="SXE27" s="535"/>
      <c r="SXF27" s="535"/>
      <c r="SXG27" s="535"/>
      <c r="SXH27" s="535"/>
      <c r="SXI27" s="535"/>
      <c r="SXJ27" s="535"/>
      <c r="SXK27" s="535"/>
      <c r="SXL27" s="535"/>
      <c r="SXM27" s="535"/>
      <c r="SXN27" s="535"/>
      <c r="SXO27" s="535"/>
      <c r="SXP27" s="535"/>
      <c r="SXQ27" s="535"/>
      <c r="SXR27" s="535"/>
      <c r="SXS27" s="535"/>
      <c r="SXT27" s="535"/>
      <c r="SXU27" s="535"/>
      <c r="SXV27" s="535"/>
      <c r="SXW27" s="535"/>
      <c r="SXX27" s="535"/>
      <c r="SXY27" s="535"/>
      <c r="SXZ27" s="535"/>
      <c r="SYA27" s="535"/>
      <c r="SYB27" s="535"/>
      <c r="SYC27" s="535"/>
      <c r="SYD27" s="535"/>
      <c r="SYE27" s="535"/>
      <c r="SYF27" s="535"/>
      <c r="SYG27" s="535"/>
      <c r="SYH27" s="535"/>
      <c r="SYI27" s="535"/>
      <c r="SYJ27" s="535"/>
      <c r="SYK27" s="535"/>
      <c r="SYL27" s="535"/>
      <c r="SYM27" s="535"/>
      <c r="SYN27" s="535"/>
      <c r="SYO27" s="535"/>
      <c r="SYP27" s="535"/>
      <c r="SYQ27" s="535"/>
      <c r="SYR27" s="535"/>
      <c r="SYS27" s="535"/>
      <c r="SYT27" s="535"/>
      <c r="SYU27" s="535"/>
      <c r="SYV27" s="535"/>
      <c r="SYW27" s="535"/>
      <c r="SYX27" s="535"/>
      <c r="SYY27" s="535"/>
      <c r="SYZ27" s="535"/>
      <c r="SZA27" s="535"/>
      <c r="SZB27" s="535"/>
      <c r="SZC27" s="535"/>
      <c r="SZD27" s="535"/>
      <c r="SZE27" s="535"/>
      <c r="SZF27" s="535"/>
      <c r="SZG27" s="535"/>
      <c r="SZH27" s="535"/>
      <c r="SZI27" s="535"/>
      <c r="SZJ27" s="535"/>
      <c r="SZK27" s="535"/>
      <c r="SZL27" s="535"/>
      <c r="SZM27" s="535"/>
      <c r="SZN27" s="535"/>
      <c r="SZO27" s="535"/>
      <c r="SZP27" s="535"/>
      <c r="SZQ27" s="535"/>
      <c r="SZR27" s="535"/>
      <c r="SZS27" s="535"/>
      <c r="SZT27" s="535"/>
      <c r="SZU27" s="535"/>
      <c r="SZV27" s="535"/>
      <c r="SZW27" s="535"/>
      <c r="SZX27" s="535"/>
      <c r="SZY27" s="535"/>
      <c r="SZZ27" s="535"/>
      <c r="TAA27" s="535"/>
      <c r="TAB27" s="535"/>
      <c r="TAC27" s="535"/>
      <c r="TAD27" s="535"/>
      <c r="TAE27" s="535"/>
      <c r="TAF27" s="535"/>
      <c r="TAG27" s="535"/>
      <c r="TAH27" s="535"/>
      <c r="TAI27" s="535"/>
      <c r="TAJ27" s="535"/>
      <c r="TAK27" s="535"/>
      <c r="TAL27" s="535"/>
      <c r="TAM27" s="535"/>
      <c r="TAN27" s="535"/>
      <c r="TAO27" s="535"/>
      <c r="TAP27" s="535"/>
      <c r="TAQ27" s="535"/>
      <c r="TAR27" s="535"/>
      <c r="TAS27" s="535"/>
      <c r="TAT27" s="535"/>
      <c r="TAU27" s="535"/>
      <c r="TAV27" s="535"/>
      <c r="TAW27" s="535"/>
      <c r="TAX27" s="535"/>
      <c r="TAY27" s="535"/>
      <c r="TAZ27" s="535"/>
      <c r="TBA27" s="535"/>
      <c r="TBB27" s="535"/>
      <c r="TBC27" s="535"/>
      <c r="TBD27" s="535"/>
      <c r="TBE27" s="535"/>
      <c r="TBF27" s="535"/>
      <c r="TBG27" s="535"/>
      <c r="TBH27" s="535"/>
      <c r="TBI27" s="535"/>
      <c r="TBJ27" s="535"/>
      <c r="TBK27" s="535"/>
      <c r="TBL27" s="535"/>
      <c r="TBM27" s="535"/>
      <c r="TBN27" s="535"/>
      <c r="TBO27" s="535"/>
      <c r="TBP27" s="535"/>
      <c r="TBQ27" s="535"/>
      <c r="TBR27" s="535"/>
      <c r="TBS27" s="535"/>
      <c r="TBT27" s="535"/>
      <c r="TBU27" s="535"/>
      <c r="TBV27" s="535"/>
      <c r="TBW27" s="535"/>
      <c r="TBX27" s="535"/>
      <c r="TBY27" s="535"/>
      <c r="TBZ27" s="535"/>
      <c r="TCA27" s="535"/>
      <c r="TCB27" s="535"/>
      <c r="TCC27" s="535"/>
      <c r="TCD27" s="535"/>
      <c r="TCE27" s="535"/>
      <c r="TCF27" s="535"/>
      <c r="TCG27" s="535"/>
      <c r="TCH27" s="535"/>
      <c r="TCI27" s="535"/>
      <c r="TCJ27" s="535"/>
      <c r="TCK27" s="535"/>
      <c r="TCL27" s="535"/>
      <c r="TCM27" s="535"/>
      <c r="TCN27" s="535"/>
      <c r="TCO27" s="535"/>
      <c r="TCP27" s="535"/>
      <c r="TCQ27" s="535"/>
      <c r="TCR27" s="535"/>
      <c r="TCS27" s="535"/>
      <c r="TCT27" s="535"/>
      <c r="TCU27" s="535"/>
      <c r="TCV27" s="535"/>
      <c r="TCW27" s="535"/>
      <c r="TCX27" s="535"/>
      <c r="TCY27" s="535"/>
      <c r="TCZ27" s="535"/>
      <c r="TDA27" s="535"/>
      <c r="TDB27" s="535"/>
      <c r="TDC27" s="535"/>
      <c r="TDD27" s="535"/>
      <c r="TDE27" s="535"/>
      <c r="TDF27" s="535"/>
      <c r="TDG27" s="535"/>
      <c r="TDH27" s="535"/>
      <c r="TDI27" s="535"/>
      <c r="TDJ27" s="535"/>
      <c r="TDK27" s="535"/>
      <c r="TDL27" s="535"/>
      <c r="TDM27" s="535"/>
      <c r="TDN27" s="535"/>
      <c r="TDO27" s="535"/>
      <c r="TDP27" s="535"/>
      <c r="TDQ27" s="535"/>
      <c r="TDR27" s="535"/>
      <c r="TDS27" s="535"/>
      <c r="TDT27" s="535"/>
      <c r="TDU27" s="535"/>
      <c r="TDV27" s="535"/>
      <c r="TDW27" s="535"/>
      <c r="TDX27" s="535"/>
      <c r="TDY27" s="535"/>
      <c r="TDZ27" s="535"/>
      <c r="TEA27" s="535"/>
      <c r="TEB27" s="535"/>
      <c r="TEC27" s="535"/>
      <c r="TED27" s="535"/>
      <c r="TEE27" s="535"/>
      <c r="TEF27" s="535"/>
      <c r="TEG27" s="535"/>
      <c r="TEH27" s="535"/>
      <c r="TEI27" s="535"/>
      <c r="TEJ27" s="535"/>
      <c r="TEK27" s="535"/>
      <c r="TEL27" s="535"/>
      <c r="TEM27" s="535"/>
      <c r="TEN27" s="535"/>
      <c r="TEO27" s="535"/>
      <c r="TEP27" s="535"/>
      <c r="TEQ27" s="535"/>
      <c r="TER27" s="535"/>
      <c r="TES27" s="535"/>
      <c r="TET27" s="535"/>
      <c r="TEU27" s="535"/>
      <c r="TEV27" s="535"/>
      <c r="TEW27" s="535"/>
      <c r="TEX27" s="535"/>
      <c r="TEY27" s="535"/>
      <c r="TEZ27" s="535"/>
      <c r="TFA27" s="535"/>
      <c r="TFB27" s="535"/>
      <c r="TFC27" s="535"/>
      <c r="TFD27" s="535"/>
      <c r="TFE27" s="535"/>
      <c r="TFF27" s="535"/>
      <c r="TFG27" s="535"/>
      <c r="TFH27" s="535"/>
      <c r="TFI27" s="535"/>
      <c r="TFJ27" s="535"/>
      <c r="TFK27" s="535"/>
      <c r="TFL27" s="535"/>
      <c r="TFM27" s="535"/>
      <c r="TFN27" s="535"/>
      <c r="TFO27" s="535"/>
      <c r="TFP27" s="535"/>
      <c r="TFQ27" s="535"/>
      <c r="TFR27" s="535"/>
      <c r="TFS27" s="535"/>
      <c r="TFT27" s="535"/>
      <c r="TFU27" s="535"/>
      <c r="TFV27" s="535"/>
      <c r="TFW27" s="535"/>
      <c r="TFX27" s="535"/>
      <c r="TFY27" s="535"/>
      <c r="TFZ27" s="535"/>
      <c r="TGA27" s="535"/>
      <c r="TGB27" s="535"/>
      <c r="TGC27" s="535"/>
      <c r="TGD27" s="535"/>
      <c r="TGE27" s="535"/>
      <c r="TGF27" s="535"/>
      <c r="TGG27" s="535"/>
      <c r="TGH27" s="535"/>
      <c r="TGI27" s="535"/>
      <c r="TGJ27" s="535"/>
      <c r="TGK27" s="535"/>
      <c r="TGL27" s="535"/>
      <c r="TGM27" s="535"/>
      <c r="TGN27" s="535"/>
      <c r="TGO27" s="535"/>
      <c r="TGP27" s="535"/>
      <c r="TGQ27" s="535"/>
      <c r="TGR27" s="535"/>
      <c r="TGS27" s="535"/>
      <c r="TGT27" s="535"/>
      <c r="TGU27" s="535"/>
      <c r="TGV27" s="535"/>
      <c r="TGW27" s="535"/>
      <c r="TGX27" s="535"/>
      <c r="TGY27" s="535"/>
      <c r="TGZ27" s="535"/>
      <c r="THA27" s="535"/>
      <c r="THB27" s="535"/>
      <c r="THC27" s="535"/>
      <c r="THD27" s="535"/>
      <c r="THE27" s="535"/>
      <c r="THF27" s="535"/>
      <c r="THG27" s="535"/>
      <c r="THH27" s="535"/>
      <c r="THI27" s="535"/>
      <c r="THJ27" s="535"/>
      <c r="THK27" s="535"/>
      <c r="THL27" s="535"/>
      <c r="THM27" s="535"/>
      <c r="THN27" s="535"/>
      <c r="THO27" s="535"/>
      <c r="THP27" s="535"/>
      <c r="THQ27" s="535"/>
      <c r="THR27" s="535"/>
      <c r="THS27" s="535"/>
      <c r="THT27" s="535"/>
      <c r="THU27" s="535"/>
      <c r="THV27" s="535"/>
      <c r="THW27" s="535"/>
      <c r="THX27" s="535"/>
      <c r="THY27" s="535"/>
      <c r="THZ27" s="535"/>
      <c r="TIA27" s="535"/>
      <c r="TIB27" s="535"/>
      <c r="TIC27" s="535"/>
      <c r="TID27" s="535"/>
      <c r="TIE27" s="535"/>
      <c r="TIF27" s="535"/>
      <c r="TIG27" s="535"/>
      <c r="TIH27" s="535"/>
      <c r="TII27" s="535"/>
      <c r="TIJ27" s="535"/>
      <c r="TIK27" s="535"/>
      <c r="TIL27" s="535"/>
      <c r="TIM27" s="535"/>
      <c r="TIN27" s="535"/>
      <c r="TIO27" s="535"/>
      <c r="TIP27" s="535"/>
      <c r="TIQ27" s="535"/>
      <c r="TIR27" s="535"/>
      <c r="TIS27" s="535"/>
      <c r="TIT27" s="535"/>
      <c r="TIU27" s="535"/>
      <c r="TIV27" s="535"/>
      <c r="TIW27" s="535"/>
      <c r="TIX27" s="535"/>
      <c r="TIY27" s="535"/>
      <c r="TIZ27" s="535"/>
      <c r="TJA27" s="535"/>
      <c r="TJB27" s="535"/>
      <c r="TJC27" s="535"/>
      <c r="TJD27" s="535"/>
      <c r="TJE27" s="535"/>
      <c r="TJF27" s="535"/>
      <c r="TJG27" s="535"/>
      <c r="TJH27" s="535"/>
      <c r="TJI27" s="535"/>
      <c r="TJJ27" s="535"/>
      <c r="TJK27" s="535"/>
      <c r="TJL27" s="535"/>
      <c r="TJM27" s="535"/>
      <c r="TJN27" s="535"/>
      <c r="TJO27" s="535"/>
      <c r="TJP27" s="535"/>
      <c r="TJQ27" s="535"/>
      <c r="TJR27" s="535"/>
      <c r="TJS27" s="535"/>
      <c r="TJT27" s="535"/>
      <c r="TJU27" s="535"/>
      <c r="TJV27" s="535"/>
      <c r="TJW27" s="535"/>
      <c r="TJX27" s="535"/>
      <c r="TJY27" s="535"/>
      <c r="TJZ27" s="535"/>
      <c r="TKA27" s="535"/>
      <c r="TKB27" s="535"/>
      <c r="TKC27" s="535"/>
      <c r="TKD27" s="535"/>
      <c r="TKE27" s="535"/>
      <c r="TKF27" s="535"/>
      <c r="TKG27" s="535"/>
      <c r="TKH27" s="535"/>
      <c r="TKI27" s="535"/>
      <c r="TKJ27" s="535"/>
      <c r="TKK27" s="535"/>
      <c r="TKL27" s="535"/>
      <c r="TKM27" s="535"/>
      <c r="TKN27" s="535"/>
      <c r="TKO27" s="535"/>
      <c r="TKP27" s="535"/>
      <c r="TKQ27" s="535"/>
      <c r="TKR27" s="535"/>
      <c r="TKS27" s="535"/>
      <c r="TKT27" s="535"/>
      <c r="TKU27" s="535"/>
      <c r="TKV27" s="535"/>
      <c r="TKW27" s="535"/>
      <c r="TKX27" s="535"/>
      <c r="TKY27" s="535"/>
      <c r="TKZ27" s="535"/>
      <c r="TLA27" s="535"/>
      <c r="TLB27" s="535"/>
      <c r="TLC27" s="535"/>
      <c r="TLD27" s="535"/>
      <c r="TLE27" s="535"/>
      <c r="TLF27" s="535"/>
      <c r="TLG27" s="535"/>
      <c r="TLH27" s="535"/>
      <c r="TLI27" s="535"/>
      <c r="TLJ27" s="535"/>
      <c r="TLK27" s="535"/>
      <c r="TLL27" s="535"/>
      <c r="TLM27" s="535"/>
      <c r="TLN27" s="535"/>
      <c r="TLO27" s="535"/>
      <c r="TLP27" s="535"/>
      <c r="TLQ27" s="535"/>
      <c r="TLR27" s="535"/>
      <c r="TLS27" s="535"/>
      <c r="TLT27" s="535"/>
      <c r="TLU27" s="535"/>
      <c r="TLV27" s="535"/>
      <c r="TLW27" s="535"/>
      <c r="TLX27" s="535"/>
      <c r="TLY27" s="535"/>
      <c r="TLZ27" s="535"/>
      <c r="TMA27" s="535"/>
      <c r="TMB27" s="535"/>
      <c r="TMC27" s="535"/>
      <c r="TMD27" s="535"/>
      <c r="TME27" s="535"/>
      <c r="TMF27" s="535"/>
      <c r="TMG27" s="535"/>
      <c r="TMH27" s="535"/>
      <c r="TMI27" s="535"/>
      <c r="TMJ27" s="535"/>
      <c r="TMK27" s="535"/>
      <c r="TML27" s="535"/>
      <c r="TMM27" s="535"/>
      <c r="TMN27" s="535"/>
      <c r="TMO27" s="535"/>
      <c r="TMP27" s="535"/>
      <c r="TMQ27" s="535"/>
      <c r="TMR27" s="535"/>
      <c r="TMS27" s="535"/>
      <c r="TMT27" s="535"/>
      <c r="TMU27" s="535"/>
      <c r="TMV27" s="535"/>
      <c r="TMW27" s="535"/>
      <c r="TMX27" s="535"/>
      <c r="TMY27" s="535"/>
      <c r="TMZ27" s="535"/>
      <c r="TNA27" s="535"/>
      <c r="TNB27" s="535"/>
      <c r="TNC27" s="535"/>
      <c r="TND27" s="535"/>
      <c r="TNE27" s="535"/>
      <c r="TNF27" s="535"/>
      <c r="TNG27" s="535"/>
      <c r="TNH27" s="535"/>
      <c r="TNI27" s="535"/>
      <c r="TNJ27" s="535"/>
      <c r="TNK27" s="535"/>
      <c r="TNL27" s="535"/>
      <c r="TNM27" s="535"/>
      <c r="TNN27" s="535"/>
      <c r="TNO27" s="535"/>
      <c r="TNP27" s="535"/>
      <c r="TNQ27" s="535"/>
      <c r="TNR27" s="535"/>
      <c r="TNS27" s="535"/>
      <c r="TNT27" s="535"/>
      <c r="TNU27" s="535"/>
      <c r="TNV27" s="535"/>
      <c r="TNW27" s="535"/>
      <c r="TNX27" s="535"/>
      <c r="TNY27" s="535"/>
      <c r="TNZ27" s="535"/>
      <c r="TOA27" s="535"/>
      <c r="TOB27" s="535"/>
      <c r="TOC27" s="535"/>
      <c r="TOD27" s="535"/>
      <c r="TOE27" s="535"/>
      <c r="TOF27" s="535"/>
      <c r="TOG27" s="535"/>
      <c r="TOH27" s="535"/>
      <c r="TOI27" s="535"/>
      <c r="TOJ27" s="535"/>
      <c r="TOK27" s="535"/>
      <c r="TOL27" s="535"/>
      <c r="TOM27" s="535"/>
      <c r="TON27" s="535"/>
      <c r="TOO27" s="535"/>
      <c r="TOP27" s="535"/>
      <c r="TOQ27" s="535"/>
      <c r="TOR27" s="535"/>
      <c r="TOS27" s="535"/>
      <c r="TOT27" s="535"/>
      <c r="TOU27" s="535"/>
      <c r="TOV27" s="535"/>
      <c r="TOW27" s="535"/>
      <c r="TOX27" s="535"/>
      <c r="TOY27" s="535"/>
      <c r="TOZ27" s="535"/>
      <c r="TPA27" s="535"/>
      <c r="TPB27" s="535"/>
      <c r="TPC27" s="535"/>
      <c r="TPD27" s="535"/>
      <c r="TPE27" s="535"/>
      <c r="TPF27" s="535"/>
      <c r="TPG27" s="535"/>
      <c r="TPH27" s="535"/>
      <c r="TPI27" s="535"/>
      <c r="TPJ27" s="535"/>
      <c r="TPK27" s="535"/>
      <c r="TPL27" s="535"/>
      <c r="TPM27" s="535"/>
      <c r="TPN27" s="535"/>
      <c r="TPO27" s="535"/>
      <c r="TPP27" s="535"/>
      <c r="TPQ27" s="535"/>
      <c r="TPR27" s="535"/>
      <c r="TPS27" s="535"/>
      <c r="TPT27" s="535"/>
      <c r="TPU27" s="535"/>
      <c r="TPV27" s="535"/>
      <c r="TPW27" s="535"/>
      <c r="TPX27" s="535"/>
      <c r="TPY27" s="535"/>
      <c r="TPZ27" s="535"/>
      <c r="TQA27" s="535"/>
      <c r="TQB27" s="535"/>
      <c r="TQC27" s="535"/>
      <c r="TQD27" s="535"/>
      <c r="TQE27" s="535"/>
      <c r="TQF27" s="535"/>
      <c r="TQG27" s="535"/>
      <c r="TQH27" s="535"/>
      <c r="TQI27" s="535"/>
      <c r="TQJ27" s="535"/>
      <c r="TQK27" s="535"/>
      <c r="TQL27" s="535"/>
      <c r="TQM27" s="535"/>
      <c r="TQN27" s="535"/>
      <c r="TQO27" s="535"/>
      <c r="TQP27" s="535"/>
      <c r="TQQ27" s="535"/>
      <c r="TQR27" s="535"/>
      <c r="TQS27" s="535"/>
      <c r="TQT27" s="535"/>
      <c r="TQU27" s="535"/>
      <c r="TQV27" s="535"/>
      <c r="TQW27" s="535"/>
      <c r="TQX27" s="535"/>
      <c r="TQY27" s="535"/>
      <c r="TQZ27" s="535"/>
      <c r="TRA27" s="535"/>
      <c r="TRB27" s="535"/>
      <c r="TRC27" s="535"/>
      <c r="TRD27" s="535"/>
      <c r="TRE27" s="535"/>
      <c r="TRF27" s="535"/>
      <c r="TRG27" s="535"/>
      <c r="TRH27" s="535"/>
      <c r="TRI27" s="535"/>
      <c r="TRJ27" s="535"/>
      <c r="TRK27" s="535"/>
      <c r="TRL27" s="535"/>
      <c r="TRM27" s="535"/>
      <c r="TRN27" s="535"/>
      <c r="TRO27" s="535"/>
      <c r="TRP27" s="535"/>
      <c r="TRQ27" s="535"/>
      <c r="TRR27" s="535"/>
      <c r="TRS27" s="535"/>
      <c r="TRT27" s="535"/>
      <c r="TRU27" s="535"/>
      <c r="TRV27" s="535"/>
      <c r="TRW27" s="535"/>
      <c r="TRX27" s="535"/>
      <c r="TRY27" s="535"/>
      <c r="TRZ27" s="535"/>
      <c r="TSA27" s="535"/>
      <c r="TSB27" s="535"/>
      <c r="TSC27" s="535"/>
      <c r="TSD27" s="535"/>
      <c r="TSE27" s="535"/>
      <c r="TSF27" s="535"/>
      <c r="TSG27" s="535"/>
      <c r="TSH27" s="535"/>
      <c r="TSI27" s="535"/>
      <c r="TSJ27" s="535"/>
      <c r="TSK27" s="535"/>
      <c r="TSL27" s="535"/>
      <c r="TSM27" s="535"/>
      <c r="TSN27" s="535"/>
      <c r="TSO27" s="535"/>
      <c r="TSP27" s="535"/>
      <c r="TSQ27" s="535"/>
      <c r="TSR27" s="535"/>
      <c r="TSS27" s="535"/>
      <c r="TST27" s="535"/>
      <c r="TSU27" s="535"/>
      <c r="TSV27" s="535"/>
      <c r="TSW27" s="535"/>
      <c r="TSX27" s="535"/>
      <c r="TSY27" s="535"/>
      <c r="TSZ27" s="535"/>
      <c r="TTA27" s="535"/>
      <c r="TTB27" s="535"/>
      <c r="TTC27" s="535"/>
      <c r="TTD27" s="535"/>
      <c r="TTE27" s="535"/>
      <c r="TTF27" s="535"/>
      <c r="TTG27" s="535"/>
      <c r="TTH27" s="535"/>
      <c r="TTI27" s="535"/>
      <c r="TTJ27" s="535"/>
      <c r="TTK27" s="535"/>
      <c r="TTL27" s="535"/>
      <c r="TTM27" s="535"/>
      <c r="TTN27" s="535"/>
      <c r="TTO27" s="535"/>
      <c r="TTP27" s="535"/>
      <c r="TTQ27" s="535"/>
      <c r="TTR27" s="535"/>
      <c r="TTS27" s="535"/>
      <c r="TTT27" s="535"/>
      <c r="TTU27" s="535"/>
      <c r="TTV27" s="535"/>
      <c r="TTW27" s="535"/>
      <c r="TTX27" s="535"/>
      <c r="TTY27" s="535"/>
      <c r="TTZ27" s="535"/>
      <c r="TUA27" s="535"/>
      <c r="TUB27" s="535"/>
      <c r="TUC27" s="535"/>
      <c r="TUD27" s="535"/>
      <c r="TUE27" s="535"/>
      <c r="TUF27" s="535"/>
      <c r="TUG27" s="535"/>
      <c r="TUH27" s="535"/>
      <c r="TUI27" s="535"/>
      <c r="TUJ27" s="535"/>
      <c r="TUK27" s="535"/>
      <c r="TUL27" s="535"/>
      <c r="TUM27" s="535"/>
      <c r="TUN27" s="535"/>
      <c r="TUO27" s="535"/>
      <c r="TUP27" s="535"/>
      <c r="TUQ27" s="535"/>
      <c r="TUR27" s="535"/>
      <c r="TUS27" s="535"/>
      <c r="TUT27" s="535"/>
      <c r="TUU27" s="535"/>
      <c r="TUV27" s="535"/>
      <c r="TUW27" s="535"/>
      <c r="TUX27" s="535"/>
      <c r="TUY27" s="535"/>
      <c r="TUZ27" s="535"/>
      <c r="TVA27" s="535"/>
      <c r="TVB27" s="535"/>
      <c r="TVC27" s="535"/>
      <c r="TVD27" s="535"/>
      <c r="TVE27" s="535"/>
      <c r="TVF27" s="535"/>
      <c r="TVG27" s="535"/>
      <c r="TVH27" s="535"/>
      <c r="TVI27" s="535"/>
      <c r="TVJ27" s="535"/>
      <c r="TVK27" s="535"/>
      <c r="TVL27" s="535"/>
      <c r="TVM27" s="535"/>
      <c r="TVN27" s="535"/>
      <c r="TVO27" s="535"/>
      <c r="TVP27" s="535"/>
      <c r="TVQ27" s="535"/>
      <c r="TVR27" s="535"/>
      <c r="TVS27" s="535"/>
      <c r="TVT27" s="535"/>
      <c r="TVU27" s="535"/>
      <c r="TVV27" s="535"/>
      <c r="TVW27" s="535"/>
      <c r="TVX27" s="535"/>
      <c r="TVY27" s="535"/>
      <c r="TVZ27" s="535"/>
      <c r="TWA27" s="535"/>
      <c r="TWB27" s="535"/>
      <c r="TWC27" s="535"/>
      <c r="TWD27" s="535"/>
      <c r="TWE27" s="535"/>
      <c r="TWF27" s="535"/>
      <c r="TWG27" s="535"/>
      <c r="TWH27" s="535"/>
      <c r="TWI27" s="535"/>
      <c r="TWJ27" s="535"/>
      <c r="TWK27" s="535"/>
      <c r="TWL27" s="535"/>
      <c r="TWM27" s="535"/>
      <c r="TWN27" s="535"/>
      <c r="TWO27" s="535"/>
      <c r="TWP27" s="535"/>
      <c r="TWQ27" s="535"/>
      <c r="TWR27" s="535"/>
      <c r="TWS27" s="535"/>
      <c r="TWT27" s="535"/>
      <c r="TWU27" s="535"/>
      <c r="TWV27" s="535"/>
      <c r="TWW27" s="535"/>
      <c r="TWX27" s="535"/>
      <c r="TWY27" s="535"/>
      <c r="TWZ27" s="535"/>
      <c r="TXA27" s="535"/>
      <c r="TXB27" s="535"/>
      <c r="TXC27" s="535"/>
      <c r="TXD27" s="535"/>
      <c r="TXE27" s="535"/>
      <c r="TXF27" s="535"/>
      <c r="TXG27" s="535"/>
      <c r="TXH27" s="535"/>
      <c r="TXI27" s="535"/>
      <c r="TXJ27" s="535"/>
      <c r="TXK27" s="535"/>
      <c r="TXL27" s="535"/>
      <c r="TXM27" s="535"/>
      <c r="TXN27" s="535"/>
      <c r="TXO27" s="535"/>
      <c r="TXP27" s="535"/>
      <c r="TXQ27" s="535"/>
      <c r="TXR27" s="535"/>
      <c r="TXS27" s="535"/>
      <c r="TXT27" s="535"/>
      <c r="TXU27" s="535"/>
      <c r="TXV27" s="535"/>
      <c r="TXW27" s="535"/>
      <c r="TXX27" s="535"/>
      <c r="TXY27" s="535"/>
      <c r="TXZ27" s="535"/>
      <c r="TYA27" s="535"/>
      <c r="TYB27" s="535"/>
      <c r="TYC27" s="535"/>
      <c r="TYD27" s="535"/>
      <c r="TYE27" s="535"/>
      <c r="TYF27" s="535"/>
      <c r="TYG27" s="535"/>
      <c r="TYH27" s="535"/>
      <c r="TYI27" s="535"/>
      <c r="TYJ27" s="535"/>
      <c r="TYK27" s="535"/>
      <c r="TYL27" s="535"/>
      <c r="TYM27" s="535"/>
      <c r="TYN27" s="535"/>
      <c r="TYO27" s="535"/>
      <c r="TYP27" s="535"/>
      <c r="TYQ27" s="535"/>
      <c r="TYR27" s="535"/>
      <c r="TYS27" s="535"/>
      <c r="TYT27" s="535"/>
      <c r="TYU27" s="535"/>
      <c r="TYV27" s="535"/>
      <c r="TYW27" s="535"/>
      <c r="TYX27" s="535"/>
      <c r="TYY27" s="535"/>
      <c r="TYZ27" s="535"/>
      <c r="TZA27" s="535"/>
      <c r="TZB27" s="535"/>
      <c r="TZC27" s="535"/>
      <c r="TZD27" s="535"/>
      <c r="TZE27" s="535"/>
      <c r="TZF27" s="535"/>
      <c r="TZG27" s="535"/>
      <c r="TZH27" s="535"/>
      <c r="TZI27" s="535"/>
      <c r="TZJ27" s="535"/>
      <c r="TZK27" s="535"/>
      <c r="TZL27" s="535"/>
      <c r="TZM27" s="535"/>
      <c r="TZN27" s="535"/>
      <c r="TZO27" s="535"/>
      <c r="TZP27" s="535"/>
      <c r="TZQ27" s="535"/>
      <c r="TZR27" s="535"/>
      <c r="TZS27" s="535"/>
      <c r="TZT27" s="535"/>
      <c r="TZU27" s="535"/>
      <c r="TZV27" s="535"/>
      <c r="TZW27" s="535"/>
      <c r="TZX27" s="535"/>
      <c r="TZY27" s="535"/>
      <c r="TZZ27" s="535"/>
      <c r="UAA27" s="535"/>
      <c r="UAB27" s="535"/>
      <c r="UAC27" s="535"/>
      <c r="UAD27" s="535"/>
      <c r="UAE27" s="535"/>
      <c r="UAF27" s="535"/>
      <c r="UAG27" s="535"/>
      <c r="UAH27" s="535"/>
      <c r="UAI27" s="535"/>
      <c r="UAJ27" s="535"/>
      <c r="UAK27" s="535"/>
      <c r="UAL27" s="535"/>
      <c r="UAM27" s="535"/>
      <c r="UAN27" s="535"/>
      <c r="UAO27" s="535"/>
      <c r="UAP27" s="535"/>
      <c r="UAQ27" s="535"/>
      <c r="UAR27" s="535"/>
      <c r="UAS27" s="535"/>
      <c r="UAT27" s="535"/>
      <c r="UAU27" s="535"/>
      <c r="UAV27" s="535"/>
      <c r="UAW27" s="535"/>
      <c r="UAX27" s="535"/>
      <c r="UAY27" s="535"/>
      <c r="UAZ27" s="535"/>
      <c r="UBA27" s="535"/>
      <c r="UBB27" s="535"/>
      <c r="UBC27" s="535"/>
      <c r="UBD27" s="535"/>
      <c r="UBE27" s="535"/>
      <c r="UBF27" s="535"/>
      <c r="UBG27" s="535"/>
      <c r="UBH27" s="535"/>
      <c r="UBI27" s="535"/>
      <c r="UBJ27" s="535"/>
      <c r="UBK27" s="535"/>
      <c r="UBL27" s="535"/>
      <c r="UBM27" s="535"/>
      <c r="UBN27" s="535"/>
      <c r="UBO27" s="535"/>
      <c r="UBP27" s="535"/>
      <c r="UBQ27" s="535"/>
      <c r="UBR27" s="535"/>
      <c r="UBS27" s="535"/>
      <c r="UBT27" s="535"/>
      <c r="UBU27" s="535"/>
      <c r="UBV27" s="535"/>
      <c r="UBW27" s="535"/>
      <c r="UBX27" s="535"/>
      <c r="UBY27" s="535"/>
      <c r="UBZ27" s="535"/>
      <c r="UCA27" s="535"/>
      <c r="UCB27" s="535"/>
      <c r="UCC27" s="535"/>
      <c r="UCD27" s="535"/>
      <c r="UCE27" s="535"/>
      <c r="UCF27" s="535"/>
      <c r="UCG27" s="535"/>
      <c r="UCH27" s="535"/>
      <c r="UCI27" s="535"/>
      <c r="UCJ27" s="535"/>
      <c r="UCK27" s="535"/>
      <c r="UCL27" s="535"/>
      <c r="UCM27" s="535"/>
      <c r="UCN27" s="535"/>
      <c r="UCO27" s="535"/>
      <c r="UCP27" s="535"/>
      <c r="UCQ27" s="535"/>
      <c r="UCR27" s="535"/>
      <c r="UCS27" s="535"/>
      <c r="UCT27" s="535"/>
      <c r="UCU27" s="535"/>
      <c r="UCV27" s="535"/>
      <c r="UCW27" s="535"/>
      <c r="UCX27" s="535"/>
      <c r="UCY27" s="535"/>
      <c r="UCZ27" s="535"/>
      <c r="UDA27" s="535"/>
      <c r="UDB27" s="535"/>
      <c r="UDC27" s="535"/>
      <c r="UDD27" s="535"/>
      <c r="UDE27" s="535"/>
      <c r="UDF27" s="535"/>
      <c r="UDG27" s="535"/>
      <c r="UDH27" s="535"/>
      <c r="UDI27" s="535"/>
      <c r="UDJ27" s="535"/>
      <c r="UDK27" s="535"/>
      <c r="UDL27" s="535"/>
      <c r="UDM27" s="535"/>
      <c r="UDN27" s="535"/>
      <c r="UDO27" s="535"/>
      <c r="UDP27" s="535"/>
      <c r="UDQ27" s="535"/>
      <c r="UDR27" s="535"/>
      <c r="UDS27" s="535"/>
      <c r="UDT27" s="535"/>
      <c r="UDU27" s="535"/>
      <c r="UDV27" s="535"/>
      <c r="UDW27" s="535"/>
      <c r="UDX27" s="535"/>
      <c r="UDY27" s="535"/>
      <c r="UDZ27" s="535"/>
      <c r="UEA27" s="535"/>
      <c r="UEB27" s="535"/>
      <c r="UEC27" s="535"/>
      <c r="UED27" s="535"/>
      <c r="UEE27" s="535"/>
      <c r="UEF27" s="535"/>
      <c r="UEG27" s="535"/>
      <c r="UEH27" s="535"/>
      <c r="UEI27" s="535"/>
      <c r="UEJ27" s="535"/>
      <c r="UEK27" s="535"/>
      <c r="UEL27" s="535"/>
      <c r="UEM27" s="535"/>
      <c r="UEN27" s="535"/>
      <c r="UEO27" s="535"/>
      <c r="UEP27" s="535"/>
      <c r="UEQ27" s="535"/>
      <c r="UER27" s="535"/>
      <c r="UES27" s="535"/>
      <c r="UET27" s="535"/>
      <c r="UEU27" s="535"/>
      <c r="UEV27" s="535"/>
      <c r="UEW27" s="535"/>
      <c r="UEX27" s="535"/>
      <c r="UEY27" s="535"/>
      <c r="UEZ27" s="535"/>
      <c r="UFA27" s="535"/>
      <c r="UFB27" s="535"/>
      <c r="UFC27" s="535"/>
      <c r="UFD27" s="535"/>
      <c r="UFE27" s="535"/>
      <c r="UFF27" s="535"/>
      <c r="UFG27" s="535"/>
      <c r="UFH27" s="535"/>
      <c r="UFI27" s="535"/>
      <c r="UFJ27" s="535"/>
      <c r="UFK27" s="535"/>
      <c r="UFL27" s="535"/>
      <c r="UFM27" s="535"/>
      <c r="UFN27" s="535"/>
      <c r="UFO27" s="535"/>
      <c r="UFP27" s="535"/>
      <c r="UFQ27" s="535"/>
      <c r="UFR27" s="535"/>
      <c r="UFS27" s="535"/>
      <c r="UFT27" s="535"/>
      <c r="UFU27" s="535"/>
      <c r="UFV27" s="535"/>
      <c r="UFW27" s="535"/>
      <c r="UFX27" s="535"/>
      <c r="UFY27" s="535"/>
      <c r="UFZ27" s="535"/>
      <c r="UGA27" s="535"/>
      <c r="UGB27" s="535"/>
      <c r="UGC27" s="535"/>
      <c r="UGD27" s="535"/>
      <c r="UGE27" s="535"/>
      <c r="UGF27" s="535"/>
      <c r="UGG27" s="535"/>
      <c r="UGH27" s="535"/>
      <c r="UGI27" s="535"/>
      <c r="UGJ27" s="535"/>
      <c r="UGK27" s="535"/>
      <c r="UGL27" s="535"/>
      <c r="UGM27" s="535"/>
      <c r="UGN27" s="535"/>
      <c r="UGO27" s="535"/>
      <c r="UGP27" s="535"/>
      <c r="UGQ27" s="535"/>
      <c r="UGR27" s="535"/>
      <c r="UGS27" s="535"/>
      <c r="UGT27" s="535"/>
      <c r="UGU27" s="535"/>
      <c r="UGV27" s="535"/>
      <c r="UGW27" s="535"/>
      <c r="UGX27" s="535"/>
      <c r="UGY27" s="535"/>
      <c r="UGZ27" s="535"/>
      <c r="UHA27" s="535"/>
      <c r="UHB27" s="535"/>
      <c r="UHC27" s="535"/>
      <c r="UHD27" s="535"/>
      <c r="UHE27" s="535"/>
      <c r="UHF27" s="535"/>
      <c r="UHG27" s="535"/>
      <c r="UHH27" s="535"/>
      <c r="UHI27" s="535"/>
      <c r="UHJ27" s="535"/>
      <c r="UHK27" s="535"/>
      <c r="UHL27" s="535"/>
      <c r="UHM27" s="535"/>
      <c r="UHN27" s="535"/>
      <c r="UHO27" s="535"/>
      <c r="UHP27" s="535"/>
      <c r="UHQ27" s="535"/>
      <c r="UHR27" s="535"/>
      <c r="UHS27" s="535"/>
      <c r="UHT27" s="535"/>
      <c r="UHU27" s="535"/>
      <c r="UHV27" s="535"/>
      <c r="UHW27" s="535"/>
      <c r="UHX27" s="535"/>
      <c r="UHY27" s="535"/>
      <c r="UHZ27" s="535"/>
      <c r="UIA27" s="535"/>
      <c r="UIB27" s="535"/>
      <c r="UIC27" s="535"/>
      <c r="UID27" s="535"/>
      <c r="UIE27" s="535"/>
      <c r="UIF27" s="535"/>
      <c r="UIG27" s="535"/>
      <c r="UIH27" s="535"/>
      <c r="UII27" s="535"/>
      <c r="UIJ27" s="535"/>
      <c r="UIK27" s="535"/>
      <c r="UIL27" s="535"/>
      <c r="UIM27" s="535"/>
      <c r="UIN27" s="535"/>
      <c r="UIO27" s="535"/>
      <c r="UIP27" s="535"/>
      <c r="UIQ27" s="535"/>
      <c r="UIR27" s="535"/>
      <c r="UIS27" s="535"/>
      <c r="UIT27" s="535"/>
      <c r="UIU27" s="535"/>
      <c r="UIV27" s="535"/>
      <c r="UIW27" s="535"/>
      <c r="UIX27" s="535"/>
      <c r="UIY27" s="535"/>
      <c r="UIZ27" s="535"/>
      <c r="UJA27" s="535"/>
      <c r="UJB27" s="535"/>
      <c r="UJC27" s="535"/>
      <c r="UJD27" s="535"/>
      <c r="UJE27" s="535"/>
      <c r="UJF27" s="535"/>
      <c r="UJG27" s="535"/>
      <c r="UJH27" s="535"/>
      <c r="UJI27" s="535"/>
      <c r="UJJ27" s="535"/>
      <c r="UJK27" s="535"/>
      <c r="UJL27" s="535"/>
      <c r="UJM27" s="535"/>
      <c r="UJN27" s="535"/>
      <c r="UJO27" s="535"/>
      <c r="UJP27" s="535"/>
      <c r="UJQ27" s="535"/>
      <c r="UJR27" s="535"/>
      <c r="UJS27" s="535"/>
      <c r="UJT27" s="535"/>
      <c r="UJU27" s="535"/>
      <c r="UJV27" s="535"/>
      <c r="UJW27" s="535"/>
      <c r="UJX27" s="535"/>
      <c r="UJY27" s="535"/>
      <c r="UJZ27" s="535"/>
      <c r="UKA27" s="535"/>
      <c r="UKB27" s="535"/>
      <c r="UKC27" s="535"/>
      <c r="UKD27" s="535"/>
      <c r="UKE27" s="535"/>
      <c r="UKF27" s="535"/>
      <c r="UKG27" s="535"/>
      <c r="UKH27" s="535"/>
      <c r="UKI27" s="535"/>
      <c r="UKJ27" s="535"/>
      <c r="UKK27" s="535"/>
      <c r="UKL27" s="535"/>
      <c r="UKM27" s="535"/>
      <c r="UKN27" s="535"/>
      <c r="UKO27" s="535"/>
      <c r="UKP27" s="535"/>
      <c r="UKQ27" s="535"/>
      <c r="UKR27" s="535"/>
      <c r="UKS27" s="535"/>
      <c r="UKT27" s="535"/>
      <c r="UKU27" s="535"/>
      <c r="UKV27" s="535"/>
      <c r="UKW27" s="535"/>
      <c r="UKX27" s="535"/>
      <c r="UKY27" s="535"/>
      <c r="UKZ27" s="535"/>
      <c r="ULA27" s="535"/>
      <c r="ULB27" s="535"/>
      <c r="ULC27" s="535"/>
      <c r="ULD27" s="535"/>
      <c r="ULE27" s="535"/>
      <c r="ULF27" s="535"/>
      <c r="ULG27" s="535"/>
      <c r="ULH27" s="535"/>
      <c r="ULI27" s="535"/>
      <c r="ULJ27" s="535"/>
      <c r="ULK27" s="535"/>
      <c r="ULL27" s="535"/>
      <c r="ULM27" s="535"/>
      <c r="ULN27" s="535"/>
      <c r="ULO27" s="535"/>
      <c r="ULP27" s="535"/>
      <c r="ULQ27" s="535"/>
      <c r="ULR27" s="535"/>
      <c r="ULS27" s="535"/>
      <c r="ULT27" s="535"/>
      <c r="ULU27" s="535"/>
      <c r="ULV27" s="535"/>
      <c r="ULW27" s="535"/>
      <c r="ULX27" s="535"/>
      <c r="ULY27" s="535"/>
      <c r="ULZ27" s="535"/>
      <c r="UMA27" s="535"/>
      <c r="UMB27" s="535"/>
      <c r="UMC27" s="535"/>
      <c r="UMD27" s="535"/>
      <c r="UME27" s="535"/>
      <c r="UMF27" s="535"/>
      <c r="UMG27" s="535"/>
      <c r="UMH27" s="535"/>
      <c r="UMI27" s="535"/>
      <c r="UMJ27" s="535"/>
      <c r="UMK27" s="535"/>
      <c r="UML27" s="535"/>
      <c r="UMM27" s="535"/>
      <c r="UMN27" s="535"/>
      <c r="UMO27" s="535"/>
      <c r="UMP27" s="535"/>
      <c r="UMQ27" s="535"/>
      <c r="UMR27" s="535"/>
      <c r="UMS27" s="535"/>
      <c r="UMT27" s="535"/>
      <c r="UMU27" s="535"/>
      <c r="UMV27" s="535"/>
      <c r="UMW27" s="535"/>
      <c r="UMX27" s="535"/>
      <c r="UMY27" s="535"/>
      <c r="UMZ27" s="535"/>
      <c r="UNA27" s="535"/>
      <c r="UNB27" s="535"/>
      <c r="UNC27" s="535"/>
      <c r="UND27" s="535"/>
      <c r="UNE27" s="535"/>
      <c r="UNF27" s="535"/>
      <c r="UNG27" s="535"/>
      <c r="UNH27" s="535"/>
      <c r="UNI27" s="535"/>
      <c r="UNJ27" s="535"/>
      <c r="UNK27" s="535"/>
      <c r="UNL27" s="535"/>
      <c r="UNM27" s="535"/>
      <c r="UNN27" s="535"/>
      <c r="UNO27" s="535"/>
      <c r="UNP27" s="535"/>
      <c r="UNQ27" s="535"/>
      <c r="UNR27" s="535"/>
      <c r="UNS27" s="535"/>
      <c r="UNT27" s="535"/>
      <c r="UNU27" s="535"/>
      <c r="UNV27" s="535"/>
      <c r="UNW27" s="535"/>
      <c r="UNX27" s="535"/>
      <c r="UNY27" s="535"/>
      <c r="UNZ27" s="535"/>
      <c r="UOA27" s="535"/>
      <c r="UOB27" s="535"/>
      <c r="UOC27" s="535"/>
      <c r="UOD27" s="535"/>
      <c r="UOE27" s="535"/>
      <c r="UOF27" s="535"/>
      <c r="UOG27" s="535"/>
      <c r="UOH27" s="535"/>
      <c r="UOI27" s="535"/>
      <c r="UOJ27" s="535"/>
      <c r="UOK27" s="535"/>
      <c r="UOL27" s="535"/>
      <c r="UOM27" s="535"/>
      <c r="UON27" s="535"/>
      <c r="UOO27" s="535"/>
      <c r="UOP27" s="535"/>
      <c r="UOQ27" s="535"/>
      <c r="UOR27" s="535"/>
      <c r="UOS27" s="535"/>
      <c r="UOT27" s="535"/>
      <c r="UOU27" s="535"/>
      <c r="UOV27" s="535"/>
      <c r="UOW27" s="535"/>
      <c r="UOX27" s="535"/>
      <c r="UOY27" s="535"/>
      <c r="UOZ27" s="535"/>
      <c r="UPA27" s="535"/>
      <c r="UPB27" s="535"/>
      <c r="UPC27" s="535"/>
      <c r="UPD27" s="535"/>
      <c r="UPE27" s="535"/>
      <c r="UPF27" s="535"/>
      <c r="UPG27" s="535"/>
      <c r="UPH27" s="535"/>
      <c r="UPI27" s="535"/>
      <c r="UPJ27" s="535"/>
      <c r="UPK27" s="535"/>
      <c r="UPL27" s="535"/>
      <c r="UPM27" s="535"/>
      <c r="UPN27" s="535"/>
      <c r="UPO27" s="535"/>
      <c r="UPP27" s="535"/>
      <c r="UPQ27" s="535"/>
      <c r="UPR27" s="535"/>
      <c r="UPS27" s="535"/>
      <c r="UPT27" s="535"/>
      <c r="UPU27" s="535"/>
      <c r="UPV27" s="535"/>
      <c r="UPW27" s="535"/>
      <c r="UPX27" s="535"/>
      <c r="UPY27" s="535"/>
      <c r="UPZ27" s="535"/>
      <c r="UQA27" s="535"/>
      <c r="UQB27" s="535"/>
      <c r="UQC27" s="535"/>
      <c r="UQD27" s="535"/>
      <c r="UQE27" s="535"/>
      <c r="UQF27" s="535"/>
      <c r="UQG27" s="535"/>
      <c r="UQH27" s="535"/>
      <c r="UQI27" s="535"/>
      <c r="UQJ27" s="535"/>
      <c r="UQK27" s="535"/>
      <c r="UQL27" s="535"/>
      <c r="UQM27" s="535"/>
      <c r="UQN27" s="535"/>
      <c r="UQO27" s="535"/>
      <c r="UQP27" s="535"/>
      <c r="UQQ27" s="535"/>
      <c r="UQR27" s="535"/>
      <c r="UQS27" s="535"/>
      <c r="UQT27" s="535"/>
      <c r="UQU27" s="535"/>
      <c r="UQV27" s="535"/>
      <c r="UQW27" s="535"/>
      <c r="UQX27" s="535"/>
      <c r="UQY27" s="535"/>
      <c r="UQZ27" s="535"/>
      <c r="URA27" s="535"/>
      <c r="URB27" s="535"/>
      <c r="URC27" s="535"/>
      <c r="URD27" s="535"/>
      <c r="URE27" s="535"/>
      <c r="URF27" s="535"/>
      <c r="URG27" s="535"/>
      <c r="URH27" s="535"/>
      <c r="URI27" s="535"/>
      <c r="URJ27" s="535"/>
      <c r="URK27" s="535"/>
      <c r="URL27" s="535"/>
      <c r="URM27" s="535"/>
      <c r="URN27" s="535"/>
      <c r="URO27" s="535"/>
      <c r="URP27" s="535"/>
      <c r="URQ27" s="535"/>
      <c r="URR27" s="535"/>
      <c r="URS27" s="535"/>
      <c r="URT27" s="535"/>
      <c r="URU27" s="535"/>
      <c r="URV27" s="535"/>
      <c r="URW27" s="535"/>
      <c r="URX27" s="535"/>
      <c r="URY27" s="535"/>
      <c r="URZ27" s="535"/>
      <c r="USA27" s="535"/>
      <c r="USB27" s="535"/>
      <c r="USC27" s="535"/>
      <c r="USD27" s="535"/>
      <c r="USE27" s="535"/>
      <c r="USF27" s="535"/>
      <c r="USG27" s="535"/>
      <c r="USH27" s="535"/>
      <c r="USI27" s="535"/>
      <c r="USJ27" s="535"/>
      <c r="USK27" s="535"/>
      <c r="USL27" s="535"/>
      <c r="USM27" s="535"/>
      <c r="USN27" s="535"/>
      <c r="USO27" s="535"/>
      <c r="USP27" s="535"/>
      <c r="USQ27" s="535"/>
      <c r="USR27" s="535"/>
      <c r="USS27" s="535"/>
      <c r="UST27" s="535"/>
      <c r="USU27" s="535"/>
      <c r="USV27" s="535"/>
      <c r="USW27" s="535"/>
      <c r="USX27" s="535"/>
      <c r="USY27" s="535"/>
      <c r="USZ27" s="535"/>
      <c r="UTA27" s="535"/>
      <c r="UTB27" s="535"/>
      <c r="UTC27" s="535"/>
      <c r="UTD27" s="535"/>
      <c r="UTE27" s="535"/>
      <c r="UTF27" s="535"/>
      <c r="UTG27" s="535"/>
      <c r="UTH27" s="535"/>
      <c r="UTI27" s="535"/>
      <c r="UTJ27" s="535"/>
      <c r="UTK27" s="535"/>
      <c r="UTL27" s="535"/>
      <c r="UTM27" s="535"/>
      <c r="UTN27" s="535"/>
      <c r="UTO27" s="535"/>
      <c r="UTP27" s="535"/>
      <c r="UTQ27" s="535"/>
      <c r="UTR27" s="535"/>
      <c r="UTS27" s="535"/>
      <c r="UTT27" s="535"/>
      <c r="UTU27" s="535"/>
      <c r="UTV27" s="535"/>
      <c r="UTW27" s="535"/>
      <c r="UTX27" s="535"/>
      <c r="UTY27" s="535"/>
      <c r="UTZ27" s="535"/>
      <c r="UUA27" s="535"/>
      <c r="UUB27" s="535"/>
      <c r="UUC27" s="535"/>
      <c r="UUD27" s="535"/>
      <c r="UUE27" s="535"/>
      <c r="UUF27" s="535"/>
      <c r="UUG27" s="535"/>
      <c r="UUH27" s="535"/>
      <c r="UUI27" s="535"/>
      <c r="UUJ27" s="535"/>
      <c r="UUK27" s="535"/>
      <c r="UUL27" s="535"/>
      <c r="UUM27" s="535"/>
      <c r="UUN27" s="535"/>
      <c r="UUO27" s="535"/>
      <c r="UUP27" s="535"/>
      <c r="UUQ27" s="535"/>
      <c r="UUR27" s="535"/>
      <c r="UUS27" s="535"/>
      <c r="UUT27" s="535"/>
      <c r="UUU27" s="535"/>
      <c r="UUV27" s="535"/>
      <c r="UUW27" s="535"/>
      <c r="UUX27" s="535"/>
      <c r="UUY27" s="535"/>
      <c r="UUZ27" s="535"/>
      <c r="UVA27" s="535"/>
      <c r="UVB27" s="535"/>
      <c r="UVC27" s="535"/>
      <c r="UVD27" s="535"/>
      <c r="UVE27" s="535"/>
      <c r="UVF27" s="535"/>
      <c r="UVG27" s="535"/>
      <c r="UVH27" s="535"/>
      <c r="UVI27" s="535"/>
      <c r="UVJ27" s="535"/>
      <c r="UVK27" s="535"/>
      <c r="UVL27" s="535"/>
      <c r="UVM27" s="535"/>
      <c r="UVN27" s="535"/>
      <c r="UVO27" s="535"/>
      <c r="UVP27" s="535"/>
      <c r="UVQ27" s="535"/>
      <c r="UVR27" s="535"/>
      <c r="UVS27" s="535"/>
      <c r="UVT27" s="535"/>
      <c r="UVU27" s="535"/>
      <c r="UVV27" s="535"/>
      <c r="UVW27" s="535"/>
      <c r="UVX27" s="535"/>
      <c r="UVY27" s="535"/>
      <c r="UVZ27" s="535"/>
      <c r="UWA27" s="535"/>
      <c r="UWB27" s="535"/>
      <c r="UWC27" s="535"/>
      <c r="UWD27" s="535"/>
      <c r="UWE27" s="535"/>
      <c r="UWF27" s="535"/>
      <c r="UWG27" s="535"/>
      <c r="UWH27" s="535"/>
      <c r="UWI27" s="535"/>
      <c r="UWJ27" s="535"/>
      <c r="UWK27" s="535"/>
      <c r="UWL27" s="535"/>
      <c r="UWM27" s="535"/>
      <c r="UWN27" s="535"/>
      <c r="UWO27" s="535"/>
      <c r="UWP27" s="535"/>
      <c r="UWQ27" s="535"/>
      <c r="UWR27" s="535"/>
      <c r="UWS27" s="535"/>
      <c r="UWT27" s="535"/>
      <c r="UWU27" s="535"/>
      <c r="UWV27" s="535"/>
      <c r="UWW27" s="535"/>
      <c r="UWX27" s="535"/>
      <c r="UWY27" s="535"/>
      <c r="UWZ27" s="535"/>
      <c r="UXA27" s="535"/>
      <c r="UXB27" s="535"/>
      <c r="UXC27" s="535"/>
      <c r="UXD27" s="535"/>
      <c r="UXE27" s="535"/>
      <c r="UXF27" s="535"/>
      <c r="UXG27" s="535"/>
      <c r="UXH27" s="535"/>
      <c r="UXI27" s="535"/>
      <c r="UXJ27" s="535"/>
      <c r="UXK27" s="535"/>
      <c r="UXL27" s="535"/>
      <c r="UXM27" s="535"/>
      <c r="UXN27" s="535"/>
      <c r="UXO27" s="535"/>
      <c r="UXP27" s="535"/>
      <c r="UXQ27" s="535"/>
      <c r="UXR27" s="535"/>
      <c r="UXS27" s="535"/>
      <c r="UXT27" s="535"/>
      <c r="UXU27" s="535"/>
      <c r="UXV27" s="535"/>
      <c r="UXW27" s="535"/>
      <c r="UXX27" s="535"/>
      <c r="UXY27" s="535"/>
      <c r="UXZ27" s="535"/>
      <c r="UYA27" s="535"/>
      <c r="UYB27" s="535"/>
      <c r="UYC27" s="535"/>
      <c r="UYD27" s="535"/>
      <c r="UYE27" s="535"/>
      <c r="UYF27" s="535"/>
      <c r="UYG27" s="535"/>
      <c r="UYH27" s="535"/>
      <c r="UYI27" s="535"/>
      <c r="UYJ27" s="535"/>
      <c r="UYK27" s="535"/>
      <c r="UYL27" s="535"/>
      <c r="UYM27" s="535"/>
      <c r="UYN27" s="535"/>
      <c r="UYO27" s="535"/>
      <c r="UYP27" s="535"/>
      <c r="UYQ27" s="535"/>
      <c r="UYR27" s="535"/>
      <c r="UYS27" s="535"/>
      <c r="UYT27" s="535"/>
      <c r="UYU27" s="535"/>
      <c r="UYV27" s="535"/>
      <c r="UYW27" s="535"/>
      <c r="UYX27" s="535"/>
      <c r="UYY27" s="535"/>
      <c r="UYZ27" s="535"/>
      <c r="UZA27" s="535"/>
      <c r="UZB27" s="535"/>
      <c r="UZC27" s="535"/>
      <c r="UZD27" s="535"/>
      <c r="UZE27" s="535"/>
      <c r="UZF27" s="535"/>
      <c r="UZG27" s="535"/>
      <c r="UZH27" s="535"/>
      <c r="UZI27" s="535"/>
      <c r="UZJ27" s="535"/>
      <c r="UZK27" s="535"/>
      <c r="UZL27" s="535"/>
      <c r="UZM27" s="535"/>
      <c r="UZN27" s="535"/>
      <c r="UZO27" s="535"/>
      <c r="UZP27" s="535"/>
      <c r="UZQ27" s="535"/>
      <c r="UZR27" s="535"/>
      <c r="UZS27" s="535"/>
      <c r="UZT27" s="535"/>
      <c r="UZU27" s="535"/>
      <c r="UZV27" s="535"/>
      <c r="UZW27" s="535"/>
      <c r="UZX27" s="535"/>
      <c r="UZY27" s="535"/>
      <c r="UZZ27" s="535"/>
      <c r="VAA27" s="535"/>
      <c r="VAB27" s="535"/>
      <c r="VAC27" s="535"/>
      <c r="VAD27" s="535"/>
      <c r="VAE27" s="535"/>
      <c r="VAF27" s="535"/>
      <c r="VAG27" s="535"/>
      <c r="VAH27" s="535"/>
      <c r="VAI27" s="535"/>
      <c r="VAJ27" s="535"/>
      <c r="VAK27" s="535"/>
      <c r="VAL27" s="535"/>
      <c r="VAM27" s="535"/>
      <c r="VAN27" s="535"/>
      <c r="VAO27" s="535"/>
      <c r="VAP27" s="535"/>
      <c r="VAQ27" s="535"/>
      <c r="VAR27" s="535"/>
      <c r="VAS27" s="535"/>
      <c r="VAT27" s="535"/>
      <c r="VAU27" s="535"/>
      <c r="VAV27" s="535"/>
      <c r="VAW27" s="535"/>
      <c r="VAX27" s="535"/>
      <c r="VAY27" s="535"/>
      <c r="VAZ27" s="535"/>
      <c r="VBA27" s="535"/>
      <c r="VBB27" s="535"/>
      <c r="VBC27" s="535"/>
      <c r="VBD27" s="535"/>
      <c r="VBE27" s="535"/>
      <c r="VBF27" s="535"/>
      <c r="VBG27" s="535"/>
      <c r="VBH27" s="535"/>
      <c r="VBI27" s="535"/>
      <c r="VBJ27" s="535"/>
      <c r="VBK27" s="535"/>
      <c r="VBL27" s="535"/>
      <c r="VBM27" s="535"/>
      <c r="VBN27" s="535"/>
      <c r="VBO27" s="535"/>
      <c r="VBP27" s="535"/>
      <c r="VBQ27" s="535"/>
      <c r="VBR27" s="535"/>
      <c r="VBS27" s="535"/>
      <c r="VBT27" s="535"/>
      <c r="VBU27" s="535"/>
      <c r="VBV27" s="535"/>
      <c r="VBW27" s="535"/>
      <c r="VBX27" s="535"/>
      <c r="VBY27" s="535"/>
      <c r="VBZ27" s="535"/>
      <c r="VCA27" s="535"/>
      <c r="VCB27" s="535"/>
      <c r="VCC27" s="535"/>
      <c r="VCD27" s="535"/>
      <c r="VCE27" s="535"/>
      <c r="VCF27" s="535"/>
      <c r="VCG27" s="535"/>
      <c r="VCH27" s="535"/>
      <c r="VCI27" s="535"/>
      <c r="VCJ27" s="535"/>
      <c r="VCK27" s="535"/>
      <c r="VCL27" s="535"/>
      <c r="VCM27" s="535"/>
      <c r="VCN27" s="535"/>
      <c r="VCO27" s="535"/>
      <c r="VCP27" s="535"/>
      <c r="VCQ27" s="535"/>
      <c r="VCR27" s="535"/>
      <c r="VCS27" s="535"/>
      <c r="VCT27" s="535"/>
      <c r="VCU27" s="535"/>
      <c r="VCV27" s="535"/>
      <c r="VCW27" s="535"/>
      <c r="VCX27" s="535"/>
      <c r="VCY27" s="535"/>
      <c r="VCZ27" s="535"/>
      <c r="VDA27" s="535"/>
      <c r="VDB27" s="535"/>
      <c r="VDC27" s="535"/>
      <c r="VDD27" s="535"/>
      <c r="VDE27" s="535"/>
      <c r="VDF27" s="535"/>
      <c r="VDG27" s="535"/>
      <c r="VDH27" s="535"/>
      <c r="VDI27" s="535"/>
      <c r="VDJ27" s="535"/>
      <c r="VDK27" s="535"/>
      <c r="VDL27" s="535"/>
      <c r="VDM27" s="535"/>
      <c r="VDN27" s="535"/>
      <c r="VDO27" s="535"/>
      <c r="VDP27" s="535"/>
      <c r="VDQ27" s="535"/>
      <c r="VDR27" s="535"/>
      <c r="VDS27" s="535"/>
      <c r="VDT27" s="535"/>
      <c r="VDU27" s="535"/>
      <c r="VDV27" s="535"/>
      <c r="VDW27" s="535"/>
      <c r="VDX27" s="535"/>
      <c r="VDY27" s="535"/>
      <c r="VDZ27" s="535"/>
      <c r="VEA27" s="535"/>
      <c r="VEB27" s="535"/>
      <c r="VEC27" s="535"/>
      <c r="VED27" s="535"/>
      <c r="VEE27" s="535"/>
      <c r="VEF27" s="535"/>
      <c r="VEG27" s="535"/>
      <c r="VEH27" s="535"/>
      <c r="VEI27" s="535"/>
      <c r="VEJ27" s="535"/>
      <c r="VEK27" s="535"/>
      <c r="VEL27" s="535"/>
      <c r="VEM27" s="535"/>
      <c r="VEN27" s="535"/>
      <c r="VEO27" s="535"/>
      <c r="VEP27" s="535"/>
      <c r="VEQ27" s="535"/>
      <c r="VER27" s="535"/>
      <c r="VES27" s="535"/>
      <c r="VET27" s="535"/>
      <c r="VEU27" s="535"/>
      <c r="VEV27" s="535"/>
      <c r="VEW27" s="535"/>
      <c r="VEX27" s="535"/>
      <c r="VEY27" s="535"/>
      <c r="VEZ27" s="535"/>
      <c r="VFA27" s="535"/>
      <c r="VFB27" s="535"/>
      <c r="VFC27" s="535"/>
      <c r="VFD27" s="535"/>
      <c r="VFE27" s="535"/>
      <c r="VFF27" s="535"/>
      <c r="VFG27" s="535"/>
      <c r="VFH27" s="535"/>
      <c r="VFI27" s="535"/>
      <c r="VFJ27" s="535"/>
      <c r="VFK27" s="535"/>
      <c r="VFL27" s="535"/>
      <c r="VFM27" s="535"/>
      <c r="VFN27" s="535"/>
      <c r="VFO27" s="535"/>
      <c r="VFP27" s="535"/>
      <c r="VFQ27" s="535"/>
      <c r="VFR27" s="535"/>
      <c r="VFS27" s="535"/>
      <c r="VFT27" s="535"/>
      <c r="VFU27" s="535"/>
      <c r="VFV27" s="535"/>
      <c r="VFW27" s="535"/>
      <c r="VFX27" s="535"/>
      <c r="VFY27" s="535"/>
      <c r="VFZ27" s="535"/>
      <c r="VGA27" s="535"/>
      <c r="VGB27" s="535"/>
      <c r="VGC27" s="535"/>
      <c r="VGD27" s="535"/>
      <c r="VGE27" s="535"/>
      <c r="VGF27" s="535"/>
      <c r="VGG27" s="535"/>
      <c r="VGH27" s="535"/>
      <c r="VGI27" s="535"/>
      <c r="VGJ27" s="535"/>
      <c r="VGK27" s="535"/>
      <c r="VGL27" s="535"/>
      <c r="VGM27" s="535"/>
      <c r="VGN27" s="535"/>
      <c r="VGO27" s="535"/>
      <c r="VGP27" s="535"/>
      <c r="VGQ27" s="535"/>
      <c r="VGR27" s="535"/>
      <c r="VGS27" s="535"/>
      <c r="VGT27" s="535"/>
      <c r="VGU27" s="535"/>
      <c r="VGV27" s="535"/>
      <c r="VGW27" s="535"/>
      <c r="VGX27" s="535"/>
      <c r="VGY27" s="535"/>
      <c r="VGZ27" s="535"/>
      <c r="VHA27" s="535"/>
      <c r="VHB27" s="535"/>
      <c r="VHC27" s="535"/>
      <c r="VHD27" s="535"/>
      <c r="VHE27" s="535"/>
      <c r="VHF27" s="535"/>
      <c r="VHG27" s="535"/>
      <c r="VHH27" s="535"/>
      <c r="VHI27" s="535"/>
      <c r="VHJ27" s="535"/>
      <c r="VHK27" s="535"/>
      <c r="VHL27" s="535"/>
      <c r="VHM27" s="535"/>
      <c r="VHN27" s="535"/>
      <c r="VHO27" s="535"/>
      <c r="VHP27" s="535"/>
      <c r="VHQ27" s="535"/>
      <c r="VHR27" s="535"/>
      <c r="VHS27" s="535"/>
      <c r="VHT27" s="535"/>
      <c r="VHU27" s="535"/>
      <c r="VHV27" s="535"/>
      <c r="VHW27" s="535"/>
      <c r="VHX27" s="535"/>
      <c r="VHY27" s="535"/>
      <c r="VHZ27" s="535"/>
      <c r="VIA27" s="535"/>
      <c r="VIB27" s="535"/>
      <c r="VIC27" s="535"/>
      <c r="VID27" s="535"/>
      <c r="VIE27" s="535"/>
      <c r="VIF27" s="535"/>
      <c r="VIG27" s="535"/>
      <c r="VIH27" s="535"/>
      <c r="VII27" s="535"/>
      <c r="VIJ27" s="535"/>
      <c r="VIK27" s="535"/>
      <c r="VIL27" s="535"/>
      <c r="VIM27" s="535"/>
      <c r="VIN27" s="535"/>
      <c r="VIO27" s="535"/>
      <c r="VIP27" s="535"/>
      <c r="VIQ27" s="535"/>
      <c r="VIR27" s="535"/>
      <c r="VIS27" s="535"/>
      <c r="VIT27" s="535"/>
      <c r="VIU27" s="535"/>
      <c r="VIV27" s="535"/>
      <c r="VIW27" s="535"/>
      <c r="VIX27" s="535"/>
      <c r="VIY27" s="535"/>
      <c r="VIZ27" s="535"/>
      <c r="VJA27" s="535"/>
      <c r="VJB27" s="535"/>
      <c r="VJC27" s="535"/>
      <c r="VJD27" s="535"/>
      <c r="VJE27" s="535"/>
      <c r="VJF27" s="535"/>
      <c r="VJG27" s="535"/>
      <c r="VJH27" s="535"/>
      <c r="VJI27" s="535"/>
      <c r="VJJ27" s="535"/>
      <c r="VJK27" s="535"/>
      <c r="VJL27" s="535"/>
      <c r="VJM27" s="535"/>
      <c r="VJN27" s="535"/>
      <c r="VJO27" s="535"/>
      <c r="VJP27" s="535"/>
      <c r="VJQ27" s="535"/>
      <c r="VJR27" s="535"/>
      <c r="VJS27" s="535"/>
      <c r="VJT27" s="535"/>
      <c r="VJU27" s="535"/>
      <c r="VJV27" s="535"/>
      <c r="VJW27" s="535"/>
      <c r="VJX27" s="535"/>
      <c r="VJY27" s="535"/>
      <c r="VJZ27" s="535"/>
      <c r="VKA27" s="535"/>
      <c r="VKB27" s="535"/>
      <c r="VKC27" s="535"/>
      <c r="VKD27" s="535"/>
      <c r="VKE27" s="535"/>
      <c r="VKF27" s="535"/>
      <c r="VKG27" s="535"/>
      <c r="VKH27" s="535"/>
      <c r="VKI27" s="535"/>
      <c r="VKJ27" s="535"/>
      <c r="VKK27" s="535"/>
      <c r="VKL27" s="535"/>
      <c r="VKM27" s="535"/>
      <c r="VKN27" s="535"/>
      <c r="VKO27" s="535"/>
      <c r="VKP27" s="535"/>
      <c r="VKQ27" s="535"/>
      <c r="VKR27" s="535"/>
      <c r="VKS27" s="535"/>
      <c r="VKT27" s="535"/>
      <c r="VKU27" s="535"/>
      <c r="VKV27" s="535"/>
      <c r="VKW27" s="535"/>
      <c r="VKX27" s="535"/>
      <c r="VKY27" s="535"/>
      <c r="VKZ27" s="535"/>
      <c r="VLA27" s="535"/>
      <c r="VLB27" s="535"/>
      <c r="VLC27" s="535"/>
      <c r="VLD27" s="535"/>
      <c r="VLE27" s="535"/>
      <c r="VLF27" s="535"/>
      <c r="VLG27" s="535"/>
      <c r="VLH27" s="535"/>
      <c r="VLI27" s="535"/>
      <c r="VLJ27" s="535"/>
      <c r="VLK27" s="535"/>
      <c r="VLL27" s="535"/>
      <c r="VLM27" s="535"/>
      <c r="VLN27" s="535"/>
      <c r="VLO27" s="535"/>
      <c r="VLP27" s="535"/>
      <c r="VLQ27" s="535"/>
      <c r="VLR27" s="535"/>
      <c r="VLS27" s="535"/>
      <c r="VLT27" s="535"/>
      <c r="VLU27" s="535"/>
      <c r="VLV27" s="535"/>
      <c r="VLW27" s="535"/>
      <c r="VLX27" s="535"/>
      <c r="VLY27" s="535"/>
      <c r="VLZ27" s="535"/>
      <c r="VMA27" s="535"/>
      <c r="VMB27" s="535"/>
      <c r="VMC27" s="535"/>
      <c r="VMD27" s="535"/>
      <c r="VME27" s="535"/>
      <c r="VMF27" s="535"/>
      <c r="VMG27" s="535"/>
      <c r="VMH27" s="535"/>
      <c r="VMI27" s="535"/>
      <c r="VMJ27" s="535"/>
      <c r="VMK27" s="535"/>
      <c r="VML27" s="535"/>
      <c r="VMM27" s="535"/>
      <c r="VMN27" s="535"/>
      <c r="VMO27" s="535"/>
      <c r="VMP27" s="535"/>
      <c r="VMQ27" s="535"/>
      <c r="VMR27" s="535"/>
      <c r="VMS27" s="535"/>
      <c r="VMT27" s="535"/>
      <c r="VMU27" s="535"/>
      <c r="VMV27" s="535"/>
      <c r="VMW27" s="535"/>
      <c r="VMX27" s="535"/>
      <c r="VMY27" s="535"/>
      <c r="VMZ27" s="535"/>
      <c r="VNA27" s="535"/>
      <c r="VNB27" s="535"/>
      <c r="VNC27" s="535"/>
      <c r="VND27" s="535"/>
      <c r="VNE27" s="535"/>
      <c r="VNF27" s="535"/>
      <c r="VNG27" s="535"/>
      <c r="VNH27" s="535"/>
      <c r="VNI27" s="535"/>
      <c r="VNJ27" s="535"/>
      <c r="VNK27" s="535"/>
      <c r="VNL27" s="535"/>
      <c r="VNM27" s="535"/>
      <c r="VNN27" s="535"/>
      <c r="VNO27" s="535"/>
      <c r="VNP27" s="535"/>
      <c r="VNQ27" s="535"/>
      <c r="VNR27" s="535"/>
      <c r="VNS27" s="535"/>
      <c r="VNT27" s="535"/>
      <c r="VNU27" s="535"/>
      <c r="VNV27" s="535"/>
      <c r="VNW27" s="535"/>
      <c r="VNX27" s="535"/>
      <c r="VNY27" s="535"/>
      <c r="VNZ27" s="535"/>
      <c r="VOA27" s="535"/>
      <c r="VOB27" s="535"/>
      <c r="VOC27" s="535"/>
      <c r="VOD27" s="535"/>
      <c r="VOE27" s="535"/>
      <c r="VOF27" s="535"/>
      <c r="VOG27" s="535"/>
      <c r="VOH27" s="535"/>
      <c r="VOI27" s="535"/>
      <c r="VOJ27" s="535"/>
      <c r="VOK27" s="535"/>
      <c r="VOL27" s="535"/>
      <c r="VOM27" s="535"/>
      <c r="VON27" s="535"/>
      <c r="VOO27" s="535"/>
      <c r="VOP27" s="535"/>
      <c r="VOQ27" s="535"/>
      <c r="VOR27" s="535"/>
      <c r="VOS27" s="535"/>
      <c r="VOT27" s="535"/>
      <c r="VOU27" s="535"/>
      <c r="VOV27" s="535"/>
      <c r="VOW27" s="535"/>
      <c r="VOX27" s="535"/>
      <c r="VOY27" s="535"/>
      <c r="VOZ27" s="535"/>
      <c r="VPA27" s="535"/>
      <c r="VPB27" s="535"/>
      <c r="VPC27" s="535"/>
      <c r="VPD27" s="535"/>
      <c r="VPE27" s="535"/>
      <c r="VPF27" s="535"/>
      <c r="VPG27" s="535"/>
      <c r="VPH27" s="535"/>
      <c r="VPI27" s="535"/>
      <c r="VPJ27" s="535"/>
      <c r="VPK27" s="535"/>
      <c r="VPL27" s="535"/>
      <c r="VPM27" s="535"/>
      <c r="VPN27" s="535"/>
      <c r="VPO27" s="535"/>
      <c r="VPP27" s="535"/>
      <c r="VPQ27" s="535"/>
      <c r="VPR27" s="535"/>
      <c r="VPS27" s="535"/>
      <c r="VPT27" s="535"/>
      <c r="VPU27" s="535"/>
      <c r="VPV27" s="535"/>
      <c r="VPW27" s="535"/>
      <c r="VPX27" s="535"/>
      <c r="VPY27" s="535"/>
      <c r="VPZ27" s="535"/>
      <c r="VQA27" s="535"/>
      <c r="VQB27" s="535"/>
      <c r="VQC27" s="535"/>
      <c r="VQD27" s="535"/>
      <c r="VQE27" s="535"/>
      <c r="VQF27" s="535"/>
      <c r="VQG27" s="535"/>
      <c r="VQH27" s="535"/>
      <c r="VQI27" s="535"/>
      <c r="VQJ27" s="535"/>
      <c r="VQK27" s="535"/>
      <c r="VQL27" s="535"/>
      <c r="VQM27" s="535"/>
      <c r="VQN27" s="535"/>
      <c r="VQO27" s="535"/>
      <c r="VQP27" s="535"/>
      <c r="VQQ27" s="535"/>
      <c r="VQR27" s="535"/>
      <c r="VQS27" s="535"/>
      <c r="VQT27" s="535"/>
      <c r="VQU27" s="535"/>
      <c r="VQV27" s="535"/>
      <c r="VQW27" s="535"/>
      <c r="VQX27" s="535"/>
      <c r="VQY27" s="535"/>
      <c r="VQZ27" s="535"/>
      <c r="VRA27" s="535"/>
      <c r="VRB27" s="535"/>
      <c r="VRC27" s="535"/>
      <c r="VRD27" s="535"/>
      <c r="VRE27" s="535"/>
      <c r="VRF27" s="535"/>
      <c r="VRG27" s="535"/>
      <c r="VRH27" s="535"/>
      <c r="VRI27" s="535"/>
      <c r="VRJ27" s="535"/>
      <c r="VRK27" s="535"/>
      <c r="VRL27" s="535"/>
      <c r="VRM27" s="535"/>
      <c r="VRN27" s="535"/>
      <c r="VRO27" s="535"/>
      <c r="VRP27" s="535"/>
      <c r="VRQ27" s="535"/>
      <c r="VRR27" s="535"/>
      <c r="VRS27" s="535"/>
      <c r="VRT27" s="535"/>
      <c r="VRU27" s="535"/>
      <c r="VRV27" s="535"/>
      <c r="VRW27" s="535"/>
      <c r="VRX27" s="535"/>
      <c r="VRY27" s="535"/>
      <c r="VRZ27" s="535"/>
      <c r="VSA27" s="535"/>
      <c r="VSB27" s="535"/>
      <c r="VSC27" s="535"/>
      <c r="VSD27" s="535"/>
      <c r="VSE27" s="535"/>
      <c r="VSF27" s="535"/>
      <c r="VSG27" s="535"/>
      <c r="VSH27" s="535"/>
      <c r="VSI27" s="535"/>
      <c r="VSJ27" s="535"/>
      <c r="VSK27" s="535"/>
      <c r="VSL27" s="535"/>
      <c r="VSM27" s="535"/>
      <c r="VSN27" s="535"/>
      <c r="VSO27" s="535"/>
      <c r="VSP27" s="535"/>
      <c r="VSQ27" s="535"/>
      <c r="VSR27" s="535"/>
      <c r="VSS27" s="535"/>
      <c r="VST27" s="535"/>
      <c r="VSU27" s="535"/>
      <c r="VSV27" s="535"/>
      <c r="VSW27" s="535"/>
      <c r="VSX27" s="535"/>
      <c r="VSY27" s="535"/>
      <c r="VSZ27" s="535"/>
      <c r="VTA27" s="535"/>
      <c r="VTB27" s="535"/>
      <c r="VTC27" s="535"/>
      <c r="VTD27" s="535"/>
      <c r="VTE27" s="535"/>
      <c r="VTF27" s="535"/>
      <c r="VTG27" s="535"/>
      <c r="VTH27" s="535"/>
      <c r="VTI27" s="535"/>
      <c r="VTJ27" s="535"/>
      <c r="VTK27" s="535"/>
      <c r="VTL27" s="535"/>
      <c r="VTM27" s="535"/>
      <c r="VTN27" s="535"/>
      <c r="VTO27" s="535"/>
      <c r="VTP27" s="535"/>
      <c r="VTQ27" s="535"/>
      <c r="VTR27" s="535"/>
      <c r="VTS27" s="535"/>
      <c r="VTT27" s="535"/>
      <c r="VTU27" s="535"/>
      <c r="VTV27" s="535"/>
      <c r="VTW27" s="535"/>
      <c r="VTX27" s="535"/>
      <c r="VTY27" s="535"/>
      <c r="VTZ27" s="535"/>
      <c r="VUA27" s="535"/>
      <c r="VUB27" s="535"/>
      <c r="VUC27" s="535"/>
      <c r="VUD27" s="535"/>
      <c r="VUE27" s="535"/>
      <c r="VUF27" s="535"/>
      <c r="VUG27" s="535"/>
      <c r="VUH27" s="535"/>
      <c r="VUI27" s="535"/>
      <c r="VUJ27" s="535"/>
      <c r="VUK27" s="535"/>
      <c r="VUL27" s="535"/>
      <c r="VUM27" s="535"/>
      <c r="VUN27" s="535"/>
      <c r="VUO27" s="535"/>
      <c r="VUP27" s="535"/>
      <c r="VUQ27" s="535"/>
      <c r="VUR27" s="535"/>
      <c r="VUS27" s="535"/>
      <c r="VUT27" s="535"/>
      <c r="VUU27" s="535"/>
      <c r="VUV27" s="535"/>
      <c r="VUW27" s="535"/>
      <c r="VUX27" s="535"/>
      <c r="VUY27" s="535"/>
      <c r="VUZ27" s="535"/>
      <c r="VVA27" s="535"/>
      <c r="VVB27" s="535"/>
      <c r="VVC27" s="535"/>
      <c r="VVD27" s="535"/>
      <c r="VVE27" s="535"/>
      <c r="VVF27" s="535"/>
      <c r="VVG27" s="535"/>
      <c r="VVH27" s="535"/>
      <c r="VVI27" s="535"/>
      <c r="VVJ27" s="535"/>
      <c r="VVK27" s="535"/>
      <c r="VVL27" s="535"/>
      <c r="VVM27" s="535"/>
      <c r="VVN27" s="535"/>
      <c r="VVO27" s="535"/>
      <c r="VVP27" s="535"/>
      <c r="VVQ27" s="535"/>
      <c r="VVR27" s="535"/>
      <c r="VVS27" s="535"/>
      <c r="VVT27" s="535"/>
      <c r="VVU27" s="535"/>
      <c r="VVV27" s="535"/>
      <c r="VVW27" s="535"/>
      <c r="VVX27" s="535"/>
      <c r="VVY27" s="535"/>
      <c r="VVZ27" s="535"/>
      <c r="VWA27" s="535"/>
      <c r="VWB27" s="535"/>
      <c r="VWC27" s="535"/>
      <c r="VWD27" s="535"/>
      <c r="VWE27" s="535"/>
      <c r="VWF27" s="535"/>
      <c r="VWG27" s="535"/>
      <c r="VWH27" s="535"/>
      <c r="VWI27" s="535"/>
      <c r="VWJ27" s="535"/>
      <c r="VWK27" s="535"/>
      <c r="VWL27" s="535"/>
      <c r="VWM27" s="535"/>
      <c r="VWN27" s="535"/>
      <c r="VWO27" s="535"/>
      <c r="VWP27" s="535"/>
      <c r="VWQ27" s="535"/>
      <c r="VWR27" s="535"/>
      <c r="VWS27" s="535"/>
      <c r="VWT27" s="535"/>
      <c r="VWU27" s="535"/>
      <c r="VWV27" s="535"/>
      <c r="VWW27" s="535"/>
      <c r="VWX27" s="535"/>
      <c r="VWY27" s="535"/>
      <c r="VWZ27" s="535"/>
      <c r="VXA27" s="535"/>
      <c r="VXB27" s="535"/>
      <c r="VXC27" s="535"/>
      <c r="VXD27" s="535"/>
      <c r="VXE27" s="535"/>
      <c r="VXF27" s="535"/>
      <c r="VXG27" s="535"/>
      <c r="VXH27" s="535"/>
      <c r="VXI27" s="535"/>
      <c r="VXJ27" s="535"/>
      <c r="VXK27" s="535"/>
      <c r="VXL27" s="535"/>
      <c r="VXM27" s="535"/>
      <c r="VXN27" s="535"/>
      <c r="VXO27" s="535"/>
      <c r="VXP27" s="535"/>
      <c r="VXQ27" s="535"/>
      <c r="VXR27" s="535"/>
      <c r="VXS27" s="535"/>
      <c r="VXT27" s="535"/>
      <c r="VXU27" s="535"/>
      <c r="VXV27" s="535"/>
      <c r="VXW27" s="535"/>
      <c r="VXX27" s="535"/>
      <c r="VXY27" s="535"/>
      <c r="VXZ27" s="535"/>
      <c r="VYA27" s="535"/>
      <c r="VYB27" s="535"/>
      <c r="VYC27" s="535"/>
      <c r="VYD27" s="535"/>
      <c r="VYE27" s="535"/>
      <c r="VYF27" s="535"/>
      <c r="VYG27" s="535"/>
      <c r="VYH27" s="535"/>
      <c r="VYI27" s="535"/>
      <c r="VYJ27" s="535"/>
      <c r="VYK27" s="535"/>
      <c r="VYL27" s="535"/>
      <c r="VYM27" s="535"/>
      <c r="VYN27" s="535"/>
      <c r="VYO27" s="535"/>
      <c r="VYP27" s="535"/>
      <c r="VYQ27" s="535"/>
      <c r="VYR27" s="535"/>
      <c r="VYS27" s="535"/>
      <c r="VYT27" s="535"/>
      <c r="VYU27" s="535"/>
      <c r="VYV27" s="535"/>
      <c r="VYW27" s="535"/>
      <c r="VYX27" s="535"/>
      <c r="VYY27" s="535"/>
      <c r="VYZ27" s="535"/>
      <c r="VZA27" s="535"/>
      <c r="VZB27" s="535"/>
      <c r="VZC27" s="535"/>
      <c r="VZD27" s="535"/>
      <c r="VZE27" s="535"/>
      <c r="VZF27" s="535"/>
      <c r="VZG27" s="535"/>
      <c r="VZH27" s="535"/>
      <c r="VZI27" s="535"/>
      <c r="VZJ27" s="535"/>
      <c r="VZK27" s="535"/>
      <c r="VZL27" s="535"/>
      <c r="VZM27" s="535"/>
      <c r="VZN27" s="535"/>
      <c r="VZO27" s="535"/>
      <c r="VZP27" s="535"/>
      <c r="VZQ27" s="535"/>
      <c r="VZR27" s="535"/>
      <c r="VZS27" s="535"/>
      <c r="VZT27" s="535"/>
      <c r="VZU27" s="535"/>
      <c r="VZV27" s="535"/>
      <c r="VZW27" s="535"/>
      <c r="VZX27" s="535"/>
      <c r="VZY27" s="535"/>
      <c r="VZZ27" s="535"/>
      <c r="WAA27" s="535"/>
      <c r="WAB27" s="535"/>
      <c r="WAC27" s="535"/>
      <c r="WAD27" s="535"/>
      <c r="WAE27" s="535"/>
      <c r="WAF27" s="535"/>
      <c r="WAG27" s="535"/>
      <c r="WAH27" s="535"/>
      <c r="WAI27" s="535"/>
      <c r="WAJ27" s="535"/>
      <c r="WAK27" s="535"/>
      <c r="WAL27" s="535"/>
      <c r="WAM27" s="535"/>
      <c r="WAN27" s="535"/>
      <c r="WAO27" s="535"/>
      <c r="WAP27" s="535"/>
      <c r="WAQ27" s="535"/>
      <c r="WAR27" s="535"/>
      <c r="WAS27" s="535"/>
      <c r="WAT27" s="535"/>
      <c r="WAU27" s="535"/>
      <c r="WAV27" s="535"/>
      <c r="WAW27" s="535"/>
      <c r="WAX27" s="535"/>
      <c r="WAY27" s="535"/>
      <c r="WAZ27" s="535"/>
      <c r="WBA27" s="535"/>
      <c r="WBB27" s="535"/>
      <c r="WBC27" s="535"/>
      <c r="WBD27" s="535"/>
      <c r="WBE27" s="535"/>
      <c r="WBF27" s="535"/>
      <c r="WBG27" s="535"/>
      <c r="WBH27" s="535"/>
      <c r="WBI27" s="535"/>
      <c r="WBJ27" s="535"/>
      <c r="WBK27" s="535"/>
      <c r="WBL27" s="535"/>
      <c r="WBM27" s="535"/>
      <c r="WBN27" s="535"/>
      <c r="WBO27" s="535"/>
      <c r="WBP27" s="535"/>
      <c r="WBQ27" s="535"/>
      <c r="WBR27" s="535"/>
      <c r="WBS27" s="535"/>
      <c r="WBT27" s="535"/>
      <c r="WBU27" s="535"/>
      <c r="WBV27" s="535"/>
      <c r="WBW27" s="535"/>
      <c r="WBX27" s="535"/>
      <c r="WBY27" s="535"/>
      <c r="WBZ27" s="535"/>
      <c r="WCA27" s="535"/>
      <c r="WCB27" s="535"/>
      <c r="WCC27" s="535"/>
      <c r="WCD27" s="535"/>
      <c r="WCE27" s="535"/>
      <c r="WCF27" s="535"/>
      <c r="WCG27" s="535"/>
      <c r="WCH27" s="535"/>
      <c r="WCI27" s="535"/>
      <c r="WCJ27" s="535"/>
      <c r="WCK27" s="535"/>
      <c r="WCL27" s="535"/>
      <c r="WCM27" s="535"/>
      <c r="WCN27" s="535"/>
      <c r="WCO27" s="535"/>
      <c r="WCP27" s="535"/>
      <c r="WCQ27" s="535"/>
      <c r="WCR27" s="535"/>
      <c r="WCS27" s="535"/>
      <c r="WCT27" s="535"/>
      <c r="WCU27" s="535"/>
      <c r="WCV27" s="535"/>
      <c r="WCW27" s="535"/>
      <c r="WCX27" s="535"/>
      <c r="WCY27" s="535"/>
      <c r="WCZ27" s="535"/>
      <c r="WDA27" s="535"/>
      <c r="WDB27" s="535"/>
      <c r="WDC27" s="535"/>
      <c r="WDD27" s="535"/>
      <c r="WDE27" s="535"/>
      <c r="WDF27" s="535"/>
      <c r="WDG27" s="535"/>
      <c r="WDH27" s="535"/>
      <c r="WDI27" s="535"/>
      <c r="WDJ27" s="535"/>
      <c r="WDK27" s="535"/>
      <c r="WDL27" s="535"/>
      <c r="WDM27" s="535"/>
      <c r="WDN27" s="535"/>
      <c r="WDO27" s="535"/>
      <c r="WDP27" s="535"/>
      <c r="WDQ27" s="535"/>
      <c r="WDR27" s="535"/>
      <c r="WDS27" s="535"/>
      <c r="WDT27" s="535"/>
      <c r="WDU27" s="535"/>
      <c r="WDV27" s="535"/>
      <c r="WDW27" s="535"/>
      <c r="WDX27" s="535"/>
      <c r="WDY27" s="535"/>
      <c r="WDZ27" s="535"/>
      <c r="WEA27" s="535"/>
      <c r="WEB27" s="535"/>
      <c r="WEC27" s="535"/>
      <c r="WED27" s="535"/>
      <c r="WEE27" s="535"/>
      <c r="WEF27" s="535"/>
      <c r="WEG27" s="535"/>
      <c r="WEH27" s="535"/>
      <c r="WEI27" s="535"/>
      <c r="WEJ27" s="535"/>
      <c r="WEK27" s="535"/>
      <c r="WEL27" s="535"/>
      <c r="WEM27" s="535"/>
      <c r="WEN27" s="535"/>
      <c r="WEO27" s="535"/>
      <c r="WEP27" s="535"/>
      <c r="WEQ27" s="535"/>
      <c r="WER27" s="535"/>
      <c r="WES27" s="535"/>
      <c r="WET27" s="535"/>
      <c r="WEU27" s="535"/>
      <c r="WEV27" s="535"/>
      <c r="WEW27" s="535"/>
      <c r="WEX27" s="535"/>
      <c r="WEY27" s="535"/>
      <c r="WEZ27" s="535"/>
      <c r="WFA27" s="535"/>
      <c r="WFB27" s="535"/>
      <c r="WFC27" s="535"/>
      <c r="WFD27" s="535"/>
      <c r="WFE27" s="535"/>
      <c r="WFF27" s="535"/>
      <c r="WFG27" s="535"/>
      <c r="WFH27" s="535"/>
      <c r="WFI27" s="535"/>
      <c r="WFJ27" s="535"/>
      <c r="WFK27" s="535"/>
      <c r="WFL27" s="535"/>
      <c r="WFM27" s="535"/>
      <c r="WFN27" s="535"/>
      <c r="WFO27" s="535"/>
      <c r="WFP27" s="535"/>
      <c r="WFQ27" s="535"/>
      <c r="WFR27" s="535"/>
      <c r="WFS27" s="535"/>
      <c r="WFT27" s="535"/>
      <c r="WFU27" s="535"/>
      <c r="WFV27" s="535"/>
      <c r="WFW27" s="535"/>
      <c r="WFX27" s="535"/>
      <c r="WFY27" s="535"/>
      <c r="WFZ27" s="535"/>
      <c r="WGA27" s="535"/>
      <c r="WGB27" s="535"/>
      <c r="WGC27" s="535"/>
      <c r="WGD27" s="535"/>
      <c r="WGE27" s="535"/>
      <c r="WGF27" s="535"/>
      <c r="WGG27" s="535"/>
      <c r="WGH27" s="535"/>
      <c r="WGI27" s="535"/>
      <c r="WGJ27" s="535"/>
      <c r="WGK27" s="535"/>
      <c r="WGL27" s="535"/>
      <c r="WGM27" s="535"/>
      <c r="WGN27" s="535"/>
      <c r="WGO27" s="535"/>
      <c r="WGP27" s="535"/>
      <c r="WGQ27" s="535"/>
      <c r="WGR27" s="535"/>
      <c r="WGS27" s="535"/>
      <c r="WGT27" s="535"/>
      <c r="WGU27" s="535"/>
      <c r="WGV27" s="535"/>
      <c r="WGW27" s="535"/>
      <c r="WGX27" s="535"/>
      <c r="WGY27" s="535"/>
      <c r="WGZ27" s="535"/>
      <c r="WHA27" s="535"/>
      <c r="WHB27" s="535"/>
      <c r="WHC27" s="535"/>
      <c r="WHD27" s="535"/>
      <c r="WHE27" s="535"/>
      <c r="WHF27" s="535"/>
      <c r="WHG27" s="535"/>
      <c r="WHH27" s="535"/>
      <c r="WHI27" s="535"/>
      <c r="WHJ27" s="535"/>
      <c r="WHK27" s="535"/>
      <c r="WHL27" s="535"/>
      <c r="WHM27" s="535"/>
      <c r="WHN27" s="535"/>
      <c r="WHO27" s="535"/>
      <c r="WHP27" s="535"/>
      <c r="WHQ27" s="535"/>
      <c r="WHR27" s="535"/>
      <c r="WHS27" s="535"/>
      <c r="WHT27" s="535"/>
      <c r="WHU27" s="535"/>
      <c r="WHV27" s="535"/>
      <c r="WHW27" s="535"/>
      <c r="WHX27" s="535"/>
      <c r="WHY27" s="535"/>
      <c r="WHZ27" s="535"/>
      <c r="WIA27" s="535"/>
      <c r="WIB27" s="535"/>
      <c r="WIC27" s="535"/>
      <c r="WID27" s="535"/>
      <c r="WIE27" s="535"/>
      <c r="WIF27" s="535"/>
      <c r="WIG27" s="535"/>
      <c r="WIH27" s="535"/>
      <c r="WII27" s="535"/>
      <c r="WIJ27" s="535"/>
      <c r="WIK27" s="535"/>
      <c r="WIL27" s="535"/>
      <c r="WIM27" s="535"/>
      <c r="WIN27" s="535"/>
      <c r="WIO27" s="535"/>
      <c r="WIP27" s="535"/>
      <c r="WIQ27" s="535"/>
      <c r="WIR27" s="535"/>
      <c r="WIS27" s="535"/>
      <c r="WIT27" s="535"/>
      <c r="WIU27" s="535"/>
      <c r="WIV27" s="535"/>
      <c r="WIW27" s="535"/>
      <c r="WIX27" s="535"/>
      <c r="WIY27" s="535"/>
      <c r="WIZ27" s="535"/>
      <c r="WJA27" s="535"/>
      <c r="WJB27" s="535"/>
      <c r="WJC27" s="535"/>
      <c r="WJD27" s="535"/>
      <c r="WJE27" s="535"/>
      <c r="WJF27" s="535"/>
      <c r="WJG27" s="535"/>
      <c r="WJH27" s="535"/>
      <c r="WJI27" s="535"/>
      <c r="WJJ27" s="535"/>
      <c r="WJK27" s="535"/>
      <c r="WJL27" s="535"/>
      <c r="WJM27" s="535"/>
      <c r="WJN27" s="535"/>
      <c r="WJO27" s="535"/>
      <c r="WJP27" s="535"/>
      <c r="WJQ27" s="535"/>
      <c r="WJR27" s="535"/>
      <c r="WJS27" s="535"/>
      <c r="WJT27" s="535"/>
      <c r="WJU27" s="535"/>
      <c r="WJV27" s="535"/>
      <c r="WJW27" s="535"/>
      <c r="WJX27" s="535"/>
      <c r="WJY27" s="535"/>
      <c r="WJZ27" s="535"/>
      <c r="WKA27" s="535"/>
      <c r="WKB27" s="535"/>
      <c r="WKC27" s="535"/>
      <c r="WKD27" s="535"/>
      <c r="WKE27" s="535"/>
      <c r="WKF27" s="535"/>
      <c r="WKG27" s="535"/>
      <c r="WKH27" s="535"/>
      <c r="WKI27" s="535"/>
      <c r="WKJ27" s="535"/>
      <c r="WKK27" s="535"/>
      <c r="WKL27" s="535"/>
      <c r="WKM27" s="535"/>
      <c r="WKN27" s="535"/>
      <c r="WKO27" s="535"/>
      <c r="WKP27" s="535"/>
      <c r="WKQ27" s="535"/>
      <c r="WKR27" s="535"/>
      <c r="WKS27" s="535"/>
      <c r="WKT27" s="535"/>
      <c r="WKU27" s="535"/>
      <c r="WKV27" s="535"/>
      <c r="WKW27" s="535"/>
      <c r="WKX27" s="535"/>
      <c r="WKY27" s="535"/>
      <c r="WKZ27" s="535"/>
      <c r="WLA27" s="535"/>
      <c r="WLB27" s="535"/>
      <c r="WLC27" s="535"/>
      <c r="WLD27" s="535"/>
      <c r="WLE27" s="535"/>
      <c r="WLF27" s="535"/>
      <c r="WLG27" s="535"/>
      <c r="WLH27" s="535"/>
      <c r="WLI27" s="535"/>
      <c r="WLJ27" s="535"/>
      <c r="WLK27" s="535"/>
      <c r="WLL27" s="535"/>
      <c r="WLM27" s="535"/>
      <c r="WLN27" s="535"/>
      <c r="WLO27" s="535"/>
      <c r="WLP27" s="535"/>
      <c r="WLQ27" s="535"/>
      <c r="WLR27" s="535"/>
      <c r="WLS27" s="535"/>
      <c r="WLT27" s="535"/>
      <c r="WLU27" s="535"/>
      <c r="WLV27" s="535"/>
      <c r="WLW27" s="535"/>
      <c r="WLX27" s="535"/>
      <c r="WLY27" s="535"/>
      <c r="WLZ27" s="535"/>
      <c r="WMA27" s="535"/>
      <c r="WMB27" s="535"/>
      <c r="WMC27" s="535"/>
      <c r="WMD27" s="535"/>
      <c r="WME27" s="535"/>
      <c r="WMF27" s="535"/>
      <c r="WMG27" s="535"/>
      <c r="WMH27" s="535"/>
      <c r="WMI27" s="535"/>
      <c r="WMJ27" s="535"/>
      <c r="WMK27" s="535"/>
      <c r="WML27" s="535"/>
      <c r="WMM27" s="535"/>
      <c r="WMN27" s="535"/>
      <c r="WMO27" s="535"/>
      <c r="WMP27" s="535"/>
      <c r="WMQ27" s="535"/>
      <c r="WMR27" s="535"/>
      <c r="WMS27" s="535"/>
      <c r="WMT27" s="535"/>
      <c r="WMU27" s="535"/>
      <c r="WMV27" s="535"/>
      <c r="WMW27" s="535"/>
      <c r="WMX27" s="535"/>
      <c r="WMY27" s="535"/>
      <c r="WMZ27" s="535"/>
      <c r="WNA27" s="535"/>
      <c r="WNB27" s="535"/>
      <c r="WNC27" s="535"/>
      <c r="WND27" s="535"/>
      <c r="WNE27" s="535"/>
      <c r="WNF27" s="535"/>
      <c r="WNG27" s="535"/>
      <c r="WNH27" s="535"/>
      <c r="WNI27" s="535"/>
      <c r="WNJ27" s="535"/>
      <c r="WNK27" s="535"/>
      <c r="WNL27" s="535"/>
      <c r="WNM27" s="535"/>
      <c r="WNN27" s="535"/>
      <c r="WNO27" s="535"/>
      <c r="WNP27" s="535"/>
      <c r="WNQ27" s="535"/>
      <c r="WNR27" s="535"/>
      <c r="WNS27" s="535"/>
      <c r="WNT27" s="535"/>
      <c r="WNU27" s="535"/>
      <c r="WNV27" s="535"/>
      <c r="WNW27" s="535"/>
      <c r="WNX27" s="535"/>
      <c r="WNY27" s="535"/>
      <c r="WNZ27" s="535"/>
      <c r="WOA27" s="535"/>
      <c r="WOB27" s="535"/>
      <c r="WOC27" s="535"/>
      <c r="WOD27" s="535"/>
      <c r="WOE27" s="535"/>
      <c r="WOF27" s="535"/>
      <c r="WOG27" s="535"/>
      <c r="WOH27" s="535"/>
      <c r="WOI27" s="535"/>
      <c r="WOJ27" s="535"/>
      <c r="WOK27" s="535"/>
      <c r="WOL27" s="535"/>
      <c r="WOM27" s="535"/>
      <c r="WON27" s="535"/>
      <c r="WOO27" s="535"/>
      <c r="WOP27" s="535"/>
      <c r="WOQ27" s="535"/>
      <c r="WOR27" s="535"/>
      <c r="WOS27" s="535"/>
      <c r="WOT27" s="535"/>
      <c r="WOU27" s="535"/>
      <c r="WOV27" s="535"/>
      <c r="WOW27" s="535"/>
      <c r="WOX27" s="535"/>
      <c r="WOY27" s="535"/>
      <c r="WOZ27" s="535"/>
      <c r="WPA27" s="535"/>
      <c r="WPB27" s="535"/>
      <c r="WPC27" s="535"/>
      <c r="WPD27" s="535"/>
      <c r="WPE27" s="535"/>
      <c r="WPF27" s="535"/>
      <c r="WPG27" s="535"/>
      <c r="WPH27" s="535"/>
      <c r="WPI27" s="535"/>
      <c r="WPJ27" s="535"/>
      <c r="WPK27" s="535"/>
      <c r="WPL27" s="535"/>
      <c r="WPM27" s="535"/>
      <c r="WPN27" s="535"/>
      <c r="WPO27" s="535"/>
      <c r="WPP27" s="535"/>
      <c r="WPQ27" s="535"/>
      <c r="WPR27" s="535"/>
      <c r="WPS27" s="535"/>
      <c r="WPT27" s="535"/>
      <c r="WPU27" s="535"/>
      <c r="WPV27" s="535"/>
      <c r="WPW27" s="535"/>
      <c r="WPX27" s="535"/>
      <c r="WPY27" s="535"/>
      <c r="WPZ27" s="535"/>
      <c r="WQA27" s="535"/>
      <c r="WQB27" s="535"/>
      <c r="WQC27" s="535"/>
      <c r="WQD27" s="535"/>
      <c r="WQE27" s="535"/>
      <c r="WQF27" s="535"/>
      <c r="WQG27" s="535"/>
      <c r="WQH27" s="535"/>
      <c r="WQI27" s="535"/>
      <c r="WQJ27" s="535"/>
      <c r="WQK27" s="535"/>
      <c r="WQL27" s="535"/>
      <c r="WQM27" s="535"/>
      <c r="WQN27" s="535"/>
      <c r="WQO27" s="535"/>
      <c r="WQP27" s="535"/>
      <c r="WQQ27" s="535"/>
      <c r="WQR27" s="535"/>
      <c r="WQS27" s="535"/>
      <c r="WQT27" s="535"/>
      <c r="WQU27" s="535"/>
      <c r="WQV27" s="535"/>
      <c r="WQW27" s="535"/>
      <c r="WQX27" s="535"/>
      <c r="WQY27" s="535"/>
      <c r="WQZ27" s="535"/>
      <c r="WRA27" s="535"/>
      <c r="WRB27" s="535"/>
      <c r="WRC27" s="535"/>
      <c r="WRD27" s="535"/>
      <c r="WRE27" s="535"/>
      <c r="WRF27" s="535"/>
      <c r="WRG27" s="535"/>
      <c r="WRH27" s="535"/>
      <c r="WRI27" s="535"/>
      <c r="WRJ27" s="535"/>
      <c r="WRK27" s="535"/>
      <c r="WRL27" s="535"/>
      <c r="WRM27" s="535"/>
      <c r="WRN27" s="535"/>
      <c r="WRO27" s="535"/>
      <c r="WRP27" s="535"/>
      <c r="WRQ27" s="535"/>
      <c r="WRR27" s="535"/>
      <c r="WRS27" s="535"/>
      <c r="WRT27" s="535"/>
      <c r="WRU27" s="535"/>
      <c r="WRV27" s="535"/>
      <c r="WRW27" s="535"/>
      <c r="WRX27" s="535"/>
      <c r="WRY27" s="535"/>
      <c r="WRZ27" s="535"/>
      <c r="WSA27" s="535"/>
      <c r="WSB27" s="535"/>
      <c r="WSC27" s="535"/>
      <c r="WSD27" s="535"/>
      <c r="WSE27" s="535"/>
      <c r="WSF27" s="535"/>
      <c r="WSG27" s="535"/>
      <c r="WSH27" s="535"/>
      <c r="WSI27" s="535"/>
      <c r="WSJ27" s="535"/>
      <c r="WSK27" s="535"/>
      <c r="WSL27" s="535"/>
      <c r="WSM27" s="535"/>
      <c r="WSN27" s="535"/>
      <c r="WSO27" s="535"/>
      <c r="WSP27" s="535"/>
      <c r="WSQ27" s="535"/>
      <c r="WSR27" s="535"/>
      <c r="WSS27" s="535"/>
      <c r="WST27" s="535"/>
      <c r="WSU27" s="535"/>
      <c r="WSV27" s="535"/>
      <c r="WSW27" s="535"/>
      <c r="WSX27" s="535"/>
      <c r="WSY27" s="535"/>
      <c r="WSZ27" s="535"/>
      <c r="WTA27" s="535"/>
      <c r="WTB27" s="535"/>
      <c r="WTC27" s="535"/>
      <c r="WTD27" s="535"/>
      <c r="WTE27" s="535"/>
      <c r="WTF27" s="535"/>
      <c r="WTG27" s="535"/>
      <c r="WTH27" s="535"/>
      <c r="WTI27" s="535"/>
      <c r="WTJ27" s="535"/>
      <c r="WTK27" s="535"/>
      <c r="WTL27" s="535"/>
      <c r="WTM27" s="535"/>
      <c r="WTN27" s="535"/>
      <c r="WTO27" s="535"/>
      <c r="WTP27" s="535"/>
      <c r="WTQ27" s="535"/>
      <c r="WTR27" s="535"/>
      <c r="WTS27" s="535"/>
      <c r="WTT27" s="535"/>
      <c r="WTU27" s="535"/>
      <c r="WTV27" s="535"/>
      <c r="WTW27" s="535"/>
      <c r="WTX27" s="535"/>
      <c r="WTY27" s="535"/>
      <c r="WTZ27" s="535"/>
      <c r="WUA27" s="535"/>
      <c r="WUB27" s="535"/>
      <c r="WUC27" s="535"/>
      <c r="WUD27" s="535"/>
      <c r="WUE27" s="535"/>
      <c r="WUF27" s="535"/>
      <c r="WUG27" s="535"/>
      <c r="WUH27" s="535"/>
      <c r="WUI27" s="535"/>
      <c r="WUJ27" s="535"/>
      <c r="WUK27" s="535"/>
      <c r="WUL27" s="535"/>
      <c r="WUM27" s="535"/>
      <c r="WUN27" s="535"/>
      <c r="WUO27" s="535"/>
      <c r="WUP27" s="535"/>
      <c r="WUQ27" s="535"/>
      <c r="WUR27" s="535"/>
      <c r="WUS27" s="535"/>
      <c r="WUT27" s="535"/>
      <c r="WUU27" s="535"/>
      <c r="WUV27" s="535"/>
      <c r="WUW27" s="535"/>
      <c r="WUX27" s="535"/>
      <c r="WUY27" s="535"/>
      <c r="WUZ27" s="535"/>
      <c r="WVA27" s="535"/>
      <c r="WVB27" s="535"/>
      <c r="WVC27" s="535"/>
      <c r="WVD27" s="535"/>
      <c r="WVE27" s="535"/>
      <c r="WVF27" s="535"/>
      <c r="WVG27" s="535"/>
      <c r="WVH27" s="535"/>
      <c r="WVI27" s="535"/>
      <c r="WVJ27" s="535"/>
      <c r="WVK27" s="535"/>
      <c r="WVL27" s="535"/>
      <c r="WVM27" s="535"/>
      <c r="WVN27" s="535"/>
      <c r="WVO27" s="535"/>
      <c r="WVP27" s="535"/>
      <c r="WVQ27" s="535"/>
      <c r="WVR27" s="535"/>
      <c r="WVS27" s="535"/>
      <c r="WVT27" s="535"/>
      <c r="WVU27" s="535"/>
      <c r="WVV27" s="535"/>
      <c r="WVW27" s="535"/>
      <c r="WVX27" s="535"/>
      <c r="WVY27" s="535"/>
      <c r="WVZ27" s="535"/>
      <c r="WWA27" s="535"/>
      <c r="WWB27" s="535"/>
      <c r="WWC27" s="535"/>
      <c r="WWD27" s="535"/>
      <c r="WWE27" s="535"/>
      <c r="WWF27" s="535"/>
    </row>
    <row r="28" spans="1:1031 12825:16152" ht="15" customHeight="1" x14ac:dyDescent="0.25">
      <c r="A28" s="1509"/>
      <c r="B28" s="535"/>
      <c r="C28" s="1524"/>
      <c r="D28" s="1524"/>
      <c r="E28" s="535"/>
      <c r="F28" s="1516"/>
      <c r="G28" s="1517"/>
      <c r="H28" s="1516"/>
      <c r="I28" s="1516"/>
      <c r="J28" s="1516"/>
      <c r="K28" s="1516"/>
      <c r="L28" s="1516"/>
      <c r="M28" s="1516"/>
      <c r="N28" s="1516"/>
      <c r="O28" s="1516"/>
      <c r="P28" s="1516"/>
      <c r="Q28" s="1516"/>
      <c r="R28" s="1516"/>
      <c r="S28" s="1516"/>
      <c r="T28" s="535"/>
      <c r="U28" s="535"/>
      <c r="V28" s="535"/>
      <c r="W28" s="1524"/>
      <c r="X28" s="1509"/>
      <c r="Y28" s="1509"/>
      <c r="IX28" s="535"/>
      <c r="IY28" s="535"/>
      <c r="IZ28" s="535"/>
      <c r="JA28" s="535"/>
      <c r="JB28" s="535"/>
      <c r="JC28" s="535"/>
      <c r="JD28" s="535"/>
      <c r="JE28" s="535"/>
      <c r="JF28" s="535"/>
      <c r="JG28" s="535"/>
      <c r="JH28" s="535"/>
      <c r="JI28" s="535"/>
      <c r="JJ28" s="535"/>
      <c r="JK28" s="535"/>
      <c r="JL28" s="535"/>
      <c r="JM28" s="535"/>
      <c r="JN28" s="535"/>
      <c r="JO28" s="535"/>
      <c r="JP28" s="535"/>
      <c r="JQ28" s="535"/>
      <c r="JR28" s="535"/>
      <c r="JS28" s="535"/>
      <c r="JT28" s="535"/>
      <c r="JU28" s="535"/>
      <c r="JV28" s="535"/>
      <c r="JW28" s="535"/>
      <c r="JX28" s="535"/>
      <c r="JY28" s="535"/>
      <c r="JZ28" s="535"/>
      <c r="KA28" s="535"/>
      <c r="KB28" s="535"/>
      <c r="KC28" s="535"/>
      <c r="KD28" s="535"/>
      <c r="KE28" s="535"/>
      <c r="KF28" s="535"/>
      <c r="KG28" s="535"/>
      <c r="KH28" s="535"/>
      <c r="KI28" s="535"/>
      <c r="KJ28" s="535"/>
      <c r="KK28" s="535"/>
      <c r="KL28" s="535"/>
      <c r="KM28" s="535"/>
      <c r="KN28" s="535"/>
      <c r="KO28" s="535"/>
      <c r="KP28" s="535"/>
      <c r="KQ28" s="535"/>
      <c r="KR28" s="535"/>
      <c r="KS28" s="535"/>
      <c r="KT28" s="535"/>
      <c r="KU28" s="535"/>
      <c r="KV28" s="535"/>
      <c r="KW28" s="535"/>
      <c r="KX28" s="535"/>
      <c r="KY28" s="535"/>
      <c r="KZ28" s="535"/>
      <c r="LA28" s="535"/>
      <c r="LB28" s="535"/>
      <c r="LC28" s="535"/>
      <c r="LD28" s="535"/>
      <c r="LE28" s="535"/>
      <c r="LF28" s="535"/>
      <c r="LG28" s="535"/>
      <c r="LH28" s="535"/>
      <c r="LI28" s="535"/>
      <c r="LJ28" s="535"/>
      <c r="LK28" s="535"/>
      <c r="LL28" s="535"/>
      <c r="LM28" s="535"/>
      <c r="LN28" s="535"/>
      <c r="LO28" s="535"/>
      <c r="LP28" s="535"/>
      <c r="LQ28" s="535"/>
      <c r="LR28" s="535"/>
      <c r="LS28" s="535"/>
      <c r="LT28" s="535"/>
      <c r="LU28" s="535"/>
      <c r="LV28" s="535"/>
      <c r="LW28" s="535"/>
      <c r="LX28" s="535"/>
      <c r="LY28" s="535"/>
      <c r="LZ28" s="535"/>
      <c r="MA28" s="535"/>
      <c r="MB28" s="535"/>
      <c r="MC28" s="535"/>
      <c r="MD28" s="535"/>
      <c r="ME28" s="535"/>
      <c r="MF28" s="535"/>
      <c r="MG28" s="535"/>
      <c r="MH28" s="535"/>
      <c r="MI28" s="535"/>
      <c r="MJ28" s="535"/>
      <c r="MK28" s="535"/>
      <c r="ML28" s="535"/>
      <c r="MM28" s="535"/>
      <c r="MN28" s="535"/>
      <c r="MO28" s="535"/>
      <c r="MP28" s="535"/>
      <c r="MQ28" s="535"/>
      <c r="MR28" s="535"/>
      <c r="MS28" s="535"/>
      <c r="MT28" s="535"/>
      <c r="MU28" s="535"/>
      <c r="MV28" s="535"/>
      <c r="MW28" s="535"/>
      <c r="MX28" s="535"/>
      <c r="MY28" s="535"/>
      <c r="MZ28" s="535"/>
      <c r="NA28" s="535"/>
      <c r="NB28" s="535"/>
      <c r="NC28" s="535"/>
      <c r="ND28" s="535"/>
      <c r="NE28" s="535"/>
      <c r="NF28" s="535"/>
      <c r="NG28" s="535"/>
      <c r="NH28" s="535"/>
      <c r="NI28" s="535"/>
      <c r="NJ28" s="535"/>
      <c r="NK28" s="535"/>
      <c r="NL28" s="535"/>
      <c r="NM28" s="535"/>
      <c r="NN28" s="535"/>
      <c r="NO28" s="535"/>
      <c r="NP28" s="535"/>
      <c r="NQ28" s="535"/>
      <c r="NR28" s="535"/>
      <c r="NS28" s="535"/>
      <c r="NT28" s="535"/>
      <c r="NU28" s="535"/>
      <c r="NV28" s="535"/>
      <c r="NW28" s="535"/>
      <c r="NX28" s="535"/>
      <c r="NY28" s="535"/>
      <c r="NZ28" s="535"/>
      <c r="OA28" s="535"/>
      <c r="OB28" s="535"/>
      <c r="OC28" s="535"/>
      <c r="OD28" s="535"/>
      <c r="OE28" s="535"/>
      <c r="OF28" s="535"/>
      <c r="OG28" s="535"/>
      <c r="OH28" s="535"/>
      <c r="OI28" s="535"/>
      <c r="OJ28" s="535"/>
      <c r="OK28" s="535"/>
      <c r="OL28" s="535"/>
      <c r="OM28" s="535"/>
      <c r="ON28" s="535"/>
      <c r="OO28" s="535"/>
      <c r="OP28" s="535"/>
      <c r="OQ28" s="535"/>
      <c r="OR28" s="535"/>
      <c r="OS28" s="535"/>
      <c r="OT28" s="535"/>
      <c r="OU28" s="535"/>
      <c r="OV28" s="535"/>
      <c r="OW28" s="535"/>
      <c r="OX28" s="535"/>
      <c r="OY28" s="535"/>
      <c r="OZ28" s="535"/>
      <c r="PA28" s="535"/>
      <c r="PB28" s="535"/>
      <c r="PC28" s="535"/>
      <c r="PD28" s="535"/>
      <c r="PE28" s="535"/>
      <c r="PF28" s="535"/>
      <c r="PG28" s="535"/>
      <c r="PH28" s="535"/>
      <c r="PI28" s="535"/>
      <c r="PJ28" s="535"/>
      <c r="PK28" s="535"/>
      <c r="PL28" s="535"/>
      <c r="PM28" s="535"/>
      <c r="PN28" s="535"/>
      <c r="PO28" s="535"/>
      <c r="PP28" s="535"/>
      <c r="PQ28" s="535"/>
      <c r="PR28" s="535"/>
      <c r="PS28" s="535"/>
      <c r="PT28" s="535"/>
      <c r="PU28" s="535"/>
      <c r="PV28" s="535"/>
      <c r="PW28" s="535"/>
      <c r="PX28" s="535"/>
      <c r="PY28" s="535"/>
      <c r="PZ28" s="535"/>
      <c r="QA28" s="535"/>
      <c r="QB28" s="535"/>
      <c r="QC28" s="535"/>
      <c r="QD28" s="535"/>
      <c r="QE28" s="535"/>
      <c r="QF28" s="535"/>
      <c r="QG28" s="535"/>
      <c r="QH28" s="535"/>
      <c r="QI28" s="535"/>
      <c r="QJ28" s="535"/>
      <c r="QK28" s="535"/>
      <c r="QL28" s="535"/>
      <c r="QM28" s="535"/>
      <c r="QN28" s="535"/>
      <c r="QO28" s="535"/>
      <c r="QP28" s="535"/>
      <c r="QQ28" s="535"/>
      <c r="QR28" s="535"/>
      <c r="QS28" s="535"/>
      <c r="QT28" s="535"/>
      <c r="QU28" s="535"/>
      <c r="QV28" s="535"/>
      <c r="QW28" s="535"/>
      <c r="QX28" s="535"/>
      <c r="QY28" s="535"/>
      <c r="QZ28" s="535"/>
      <c r="RA28" s="535"/>
      <c r="RB28" s="535"/>
      <c r="RC28" s="535"/>
      <c r="RD28" s="535"/>
      <c r="RE28" s="535"/>
      <c r="RF28" s="535"/>
      <c r="RG28" s="535"/>
      <c r="RH28" s="535"/>
      <c r="RI28" s="535"/>
      <c r="RJ28" s="535"/>
      <c r="RK28" s="535"/>
      <c r="RL28" s="535"/>
      <c r="RM28" s="535"/>
      <c r="RN28" s="535"/>
      <c r="RO28" s="535"/>
      <c r="RP28" s="535"/>
      <c r="RQ28" s="535"/>
      <c r="RR28" s="535"/>
      <c r="RS28" s="535"/>
      <c r="RT28" s="535"/>
      <c r="RU28" s="535"/>
      <c r="RV28" s="535"/>
      <c r="RW28" s="535"/>
      <c r="RX28" s="535"/>
      <c r="RY28" s="535"/>
      <c r="RZ28" s="535"/>
      <c r="SA28" s="535"/>
      <c r="SB28" s="535"/>
      <c r="SC28" s="535"/>
      <c r="SD28" s="535"/>
      <c r="SE28" s="535"/>
      <c r="SF28" s="535"/>
      <c r="SG28" s="535"/>
      <c r="SH28" s="535"/>
      <c r="SI28" s="535"/>
      <c r="SJ28" s="535"/>
      <c r="SK28" s="535"/>
      <c r="SL28" s="535"/>
      <c r="SM28" s="535"/>
      <c r="SN28" s="535"/>
      <c r="SO28" s="535"/>
      <c r="SP28" s="535"/>
      <c r="SQ28" s="535"/>
      <c r="SR28" s="535"/>
      <c r="SS28" s="535"/>
      <c r="ST28" s="535"/>
      <c r="SU28" s="535"/>
      <c r="SV28" s="535"/>
      <c r="SW28" s="535"/>
      <c r="SX28" s="535"/>
      <c r="SY28" s="535"/>
      <c r="SZ28" s="535"/>
      <c r="TA28" s="535"/>
      <c r="TB28" s="535"/>
      <c r="TC28" s="535"/>
      <c r="TD28" s="535"/>
      <c r="TE28" s="535"/>
      <c r="TF28" s="535"/>
      <c r="TG28" s="535"/>
      <c r="TH28" s="535"/>
      <c r="TI28" s="535"/>
      <c r="TJ28" s="535"/>
      <c r="TK28" s="535"/>
      <c r="TL28" s="535"/>
      <c r="TM28" s="535"/>
      <c r="TN28" s="535"/>
      <c r="TO28" s="535"/>
      <c r="TP28" s="535"/>
      <c r="TQ28" s="535"/>
      <c r="TR28" s="535"/>
      <c r="TS28" s="535"/>
      <c r="TT28" s="535"/>
      <c r="TU28" s="535"/>
      <c r="TV28" s="535"/>
      <c r="TW28" s="535"/>
      <c r="TX28" s="535"/>
      <c r="TY28" s="535"/>
      <c r="TZ28" s="535"/>
      <c r="UA28" s="535"/>
      <c r="UB28" s="535"/>
      <c r="UC28" s="535"/>
      <c r="UD28" s="535"/>
      <c r="UE28" s="535"/>
      <c r="UF28" s="535"/>
      <c r="UG28" s="535"/>
      <c r="UH28" s="535"/>
      <c r="UI28" s="535"/>
      <c r="UJ28" s="535"/>
      <c r="UK28" s="535"/>
      <c r="UL28" s="535"/>
      <c r="UM28" s="535"/>
      <c r="UN28" s="535"/>
      <c r="UO28" s="535"/>
      <c r="UP28" s="535"/>
      <c r="UQ28" s="535"/>
      <c r="UR28" s="535"/>
      <c r="US28" s="535"/>
      <c r="UT28" s="535"/>
      <c r="UU28" s="535"/>
      <c r="UV28" s="535"/>
      <c r="UW28" s="535"/>
      <c r="UX28" s="535"/>
      <c r="UY28" s="535"/>
      <c r="UZ28" s="535"/>
      <c r="VA28" s="535"/>
      <c r="VB28" s="535"/>
      <c r="VC28" s="535"/>
      <c r="VD28" s="535"/>
      <c r="VE28" s="535"/>
      <c r="VF28" s="535"/>
      <c r="VG28" s="535"/>
      <c r="VH28" s="535"/>
      <c r="VI28" s="535"/>
      <c r="VJ28" s="535"/>
      <c r="VK28" s="535"/>
      <c r="VL28" s="535"/>
      <c r="VM28" s="535"/>
      <c r="VN28" s="535"/>
      <c r="VO28" s="535"/>
      <c r="VP28" s="535"/>
      <c r="VQ28" s="535"/>
      <c r="VR28" s="535"/>
      <c r="VS28" s="535"/>
      <c r="VT28" s="535"/>
      <c r="VU28" s="535"/>
      <c r="VV28" s="535"/>
      <c r="VW28" s="535"/>
      <c r="VX28" s="535"/>
      <c r="VY28" s="535"/>
      <c r="VZ28" s="535"/>
      <c r="WA28" s="535"/>
      <c r="WB28" s="535"/>
      <c r="WC28" s="535"/>
      <c r="WD28" s="535"/>
      <c r="WE28" s="535"/>
      <c r="WF28" s="535"/>
      <c r="WG28" s="535"/>
      <c r="WH28" s="535"/>
      <c r="WI28" s="535"/>
      <c r="WJ28" s="535"/>
      <c r="WK28" s="535"/>
      <c r="WL28" s="535"/>
      <c r="WM28" s="535"/>
      <c r="WN28" s="535"/>
      <c r="WO28" s="535"/>
      <c r="WP28" s="535"/>
      <c r="WQ28" s="535"/>
      <c r="WR28" s="535"/>
      <c r="WS28" s="535"/>
      <c r="WT28" s="535"/>
      <c r="WU28" s="535"/>
      <c r="WV28" s="535"/>
      <c r="WW28" s="535"/>
      <c r="WX28" s="535"/>
      <c r="WY28" s="535"/>
      <c r="WZ28" s="535"/>
      <c r="XA28" s="535"/>
      <c r="XB28" s="535"/>
      <c r="XC28" s="535"/>
      <c r="XD28" s="535"/>
      <c r="XE28" s="535"/>
      <c r="XF28" s="535"/>
      <c r="XG28" s="535"/>
      <c r="XH28" s="535"/>
      <c r="XI28" s="535"/>
      <c r="XJ28" s="535"/>
      <c r="XK28" s="535"/>
      <c r="XL28" s="535"/>
      <c r="XM28" s="535"/>
      <c r="XN28" s="535"/>
      <c r="XO28" s="535"/>
      <c r="XP28" s="535"/>
      <c r="XQ28" s="535"/>
      <c r="XR28" s="535"/>
      <c r="XS28" s="535"/>
      <c r="XT28" s="535"/>
      <c r="XU28" s="535"/>
      <c r="XV28" s="535"/>
      <c r="XW28" s="535"/>
      <c r="XX28" s="535"/>
      <c r="XY28" s="535"/>
      <c r="XZ28" s="535"/>
      <c r="YA28" s="535"/>
      <c r="YB28" s="535"/>
      <c r="YC28" s="535"/>
      <c r="YD28" s="535"/>
      <c r="YE28" s="535"/>
      <c r="YF28" s="535"/>
      <c r="YG28" s="535"/>
      <c r="YH28" s="535"/>
      <c r="YI28" s="535"/>
      <c r="YJ28" s="535"/>
      <c r="YK28" s="535"/>
      <c r="YL28" s="535"/>
      <c r="YM28" s="535"/>
      <c r="YN28" s="535"/>
      <c r="YO28" s="535"/>
      <c r="YP28" s="535"/>
      <c r="YQ28" s="535"/>
      <c r="YR28" s="535"/>
      <c r="YS28" s="535"/>
      <c r="YT28" s="535"/>
      <c r="YU28" s="535"/>
      <c r="YV28" s="535"/>
      <c r="YW28" s="535"/>
      <c r="YX28" s="535"/>
      <c r="YY28" s="535"/>
      <c r="YZ28" s="535"/>
      <c r="ZA28" s="535"/>
      <c r="ZB28" s="535"/>
      <c r="ZC28" s="535"/>
      <c r="ZD28" s="535"/>
      <c r="ZE28" s="535"/>
      <c r="ZF28" s="535"/>
      <c r="ZG28" s="535"/>
      <c r="ZH28" s="535"/>
      <c r="ZI28" s="535"/>
      <c r="ZJ28" s="535"/>
      <c r="ZK28" s="535"/>
      <c r="ZL28" s="535"/>
      <c r="ZM28" s="535"/>
      <c r="ZN28" s="535"/>
      <c r="ZO28" s="535"/>
      <c r="ZP28" s="535"/>
      <c r="ZQ28" s="535"/>
      <c r="ZR28" s="535"/>
      <c r="ZS28" s="535"/>
      <c r="ZT28" s="535"/>
      <c r="ZU28" s="535"/>
      <c r="ZV28" s="535"/>
      <c r="ZW28" s="535"/>
      <c r="ZX28" s="535"/>
      <c r="ZY28" s="535"/>
      <c r="ZZ28" s="535"/>
      <c r="AAA28" s="535"/>
      <c r="AAB28" s="535"/>
      <c r="AAC28" s="535"/>
      <c r="AAD28" s="535"/>
      <c r="AAE28" s="535"/>
      <c r="AAF28" s="535"/>
      <c r="AAG28" s="535"/>
      <c r="AAH28" s="535"/>
      <c r="AAI28" s="535"/>
      <c r="AAJ28" s="535"/>
      <c r="AAK28" s="535"/>
      <c r="AAL28" s="535"/>
      <c r="AAM28" s="535"/>
      <c r="AAN28" s="535"/>
      <c r="AAO28" s="535"/>
      <c r="AAP28" s="535"/>
      <c r="AAQ28" s="535"/>
      <c r="AAR28" s="535"/>
      <c r="AAS28" s="535"/>
      <c r="AAT28" s="535"/>
      <c r="AAU28" s="535"/>
      <c r="AAV28" s="535"/>
      <c r="AAW28" s="535"/>
      <c r="AAX28" s="535"/>
      <c r="AAY28" s="535"/>
      <c r="AAZ28" s="535"/>
      <c r="ABA28" s="535"/>
      <c r="ABB28" s="535"/>
      <c r="ABC28" s="535"/>
      <c r="ABD28" s="535"/>
      <c r="ABE28" s="535"/>
      <c r="ABF28" s="535"/>
      <c r="ABG28" s="535"/>
      <c r="ABH28" s="535"/>
      <c r="ABI28" s="535"/>
      <c r="ABJ28" s="535"/>
      <c r="ABK28" s="535"/>
      <c r="ABL28" s="535"/>
      <c r="ABM28" s="535"/>
      <c r="ABN28" s="535"/>
      <c r="ABO28" s="535"/>
      <c r="ABP28" s="535"/>
      <c r="ABQ28" s="535"/>
      <c r="ABR28" s="535"/>
      <c r="ABS28" s="535"/>
      <c r="ABT28" s="535"/>
      <c r="ABU28" s="535"/>
      <c r="ABV28" s="535"/>
      <c r="ABW28" s="535"/>
      <c r="ABX28" s="535"/>
      <c r="ABY28" s="535"/>
      <c r="ABZ28" s="535"/>
      <c r="ACA28" s="535"/>
      <c r="ACB28" s="535"/>
      <c r="ACC28" s="535"/>
      <c r="ACD28" s="535"/>
      <c r="ACE28" s="535"/>
      <c r="ACF28" s="535"/>
      <c r="ACG28" s="535"/>
      <c r="ACH28" s="535"/>
      <c r="ACI28" s="535"/>
      <c r="ACJ28" s="535"/>
      <c r="ACK28" s="535"/>
      <c r="ACL28" s="535"/>
      <c r="ACM28" s="535"/>
      <c r="ACN28" s="535"/>
      <c r="ACO28" s="535"/>
      <c r="ACP28" s="535"/>
      <c r="ACQ28" s="535"/>
      <c r="ACR28" s="535"/>
      <c r="ACS28" s="535"/>
      <c r="ACT28" s="535"/>
      <c r="ACU28" s="535"/>
      <c r="ACV28" s="535"/>
      <c r="ACW28" s="535"/>
      <c r="ACX28" s="535"/>
      <c r="ACY28" s="535"/>
      <c r="ACZ28" s="535"/>
      <c r="ADA28" s="535"/>
      <c r="ADB28" s="535"/>
      <c r="ADC28" s="535"/>
      <c r="RYG28" s="535"/>
      <c r="RYH28" s="535"/>
      <c r="RYI28" s="535"/>
      <c r="RYJ28" s="535"/>
      <c r="RYK28" s="535"/>
      <c r="RYL28" s="535"/>
      <c r="RYM28" s="535"/>
      <c r="RYN28" s="535"/>
      <c r="RYO28" s="535"/>
      <c r="RYP28" s="535"/>
      <c r="RYQ28" s="535"/>
      <c r="RYR28" s="535"/>
      <c r="RYS28" s="535"/>
      <c r="RYT28" s="535"/>
      <c r="RYU28" s="535"/>
      <c r="RYV28" s="535"/>
      <c r="RYW28" s="535"/>
      <c r="RYX28" s="535"/>
      <c r="RYY28" s="535"/>
      <c r="RYZ28" s="535"/>
      <c r="RZA28" s="535"/>
      <c r="RZB28" s="535"/>
      <c r="RZC28" s="535"/>
      <c r="RZD28" s="535"/>
      <c r="RZE28" s="535"/>
      <c r="RZF28" s="535"/>
      <c r="RZG28" s="535"/>
      <c r="RZH28" s="535"/>
      <c r="RZI28" s="535"/>
      <c r="RZJ28" s="535"/>
      <c r="RZK28" s="535"/>
      <c r="RZL28" s="535"/>
      <c r="RZM28" s="535"/>
      <c r="RZN28" s="535"/>
      <c r="RZO28" s="535"/>
      <c r="RZP28" s="535"/>
      <c r="RZQ28" s="535"/>
      <c r="RZR28" s="535"/>
      <c r="RZS28" s="535"/>
      <c r="RZT28" s="535"/>
      <c r="RZU28" s="535"/>
      <c r="RZV28" s="535"/>
      <c r="RZW28" s="535"/>
      <c r="RZX28" s="535"/>
      <c r="RZY28" s="535"/>
      <c r="RZZ28" s="535"/>
      <c r="SAA28" s="535"/>
      <c r="SAB28" s="535"/>
      <c r="SAC28" s="535"/>
      <c r="SAD28" s="535"/>
      <c r="SAE28" s="535"/>
      <c r="SAF28" s="535"/>
      <c r="SAG28" s="535"/>
      <c r="SAH28" s="535"/>
      <c r="SAI28" s="535"/>
      <c r="SAJ28" s="535"/>
      <c r="SAK28" s="535"/>
      <c r="SAL28" s="535"/>
      <c r="SAM28" s="535"/>
      <c r="SAN28" s="535"/>
      <c r="SAO28" s="535"/>
      <c r="SAP28" s="535"/>
      <c r="SAQ28" s="535"/>
      <c r="SAR28" s="535"/>
      <c r="SAS28" s="535"/>
      <c r="SAT28" s="535"/>
      <c r="SAU28" s="535"/>
      <c r="SAV28" s="535"/>
      <c r="SAW28" s="535"/>
      <c r="SAX28" s="535"/>
      <c r="SAY28" s="535"/>
      <c r="SAZ28" s="535"/>
      <c r="SBA28" s="535"/>
      <c r="SBB28" s="535"/>
      <c r="SBC28" s="535"/>
      <c r="SBD28" s="535"/>
      <c r="SBE28" s="535"/>
      <c r="SBF28" s="535"/>
      <c r="SBG28" s="535"/>
      <c r="SBH28" s="535"/>
      <c r="SBI28" s="535"/>
      <c r="SBJ28" s="535"/>
      <c r="SBK28" s="535"/>
      <c r="SBL28" s="535"/>
      <c r="SBM28" s="535"/>
      <c r="SBN28" s="535"/>
      <c r="SBO28" s="535"/>
      <c r="SBP28" s="535"/>
      <c r="SBQ28" s="535"/>
      <c r="SBR28" s="535"/>
      <c r="SBS28" s="535"/>
      <c r="SBT28" s="535"/>
      <c r="SBU28" s="535"/>
      <c r="SBV28" s="535"/>
      <c r="SBW28" s="535"/>
      <c r="SBX28" s="535"/>
      <c r="SBY28" s="535"/>
      <c r="SBZ28" s="535"/>
      <c r="SCA28" s="535"/>
      <c r="SCB28" s="535"/>
      <c r="SCC28" s="535"/>
      <c r="SCD28" s="535"/>
      <c r="SCE28" s="535"/>
      <c r="SCF28" s="535"/>
      <c r="SCG28" s="535"/>
      <c r="SCH28" s="535"/>
      <c r="SCI28" s="535"/>
      <c r="SCJ28" s="535"/>
      <c r="SCK28" s="535"/>
      <c r="SCL28" s="535"/>
      <c r="SCM28" s="535"/>
      <c r="SCN28" s="535"/>
      <c r="SCO28" s="535"/>
      <c r="SCP28" s="535"/>
      <c r="SCQ28" s="535"/>
      <c r="SCR28" s="535"/>
      <c r="SCS28" s="535"/>
      <c r="SCT28" s="535"/>
      <c r="SCU28" s="535"/>
      <c r="SCV28" s="535"/>
      <c r="SCW28" s="535"/>
      <c r="SCX28" s="535"/>
      <c r="SCY28" s="535"/>
      <c r="SCZ28" s="535"/>
      <c r="SDA28" s="535"/>
      <c r="SDB28" s="535"/>
      <c r="SDC28" s="535"/>
      <c r="SDD28" s="535"/>
      <c r="SDE28" s="535"/>
      <c r="SDF28" s="535"/>
      <c r="SDG28" s="535"/>
      <c r="SDH28" s="535"/>
      <c r="SDI28" s="535"/>
      <c r="SDJ28" s="535"/>
      <c r="SDK28" s="535"/>
      <c r="SDL28" s="535"/>
      <c r="SDM28" s="535"/>
      <c r="SDN28" s="535"/>
      <c r="SDO28" s="535"/>
      <c r="SDP28" s="535"/>
      <c r="SDQ28" s="535"/>
      <c r="SDR28" s="535"/>
      <c r="SDS28" s="535"/>
      <c r="SDT28" s="535"/>
      <c r="SDU28" s="535"/>
      <c r="SDV28" s="535"/>
      <c r="SDW28" s="535"/>
      <c r="SDX28" s="535"/>
      <c r="SDY28" s="535"/>
      <c r="SDZ28" s="535"/>
      <c r="SEA28" s="535"/>
      <c r="SEB28" s="535"/>
      <c r="SEC28" s="535"/>
      <c r="SED28" s="535"/>
      <c r="SEE28" s="535"/>
      <c r="SEF28" s="535"/>
      <c r="SEG28" s="535"/>
      <c r="SEH28" s="535"/>
      <c r="SEI28" s="535"/>
      <c r="SEJ28" s="535"/>
      <c r="SEK28" s="535"/>
      <c r="SEL28" s="535"/>
      <c r="SEM28" s="535"/>
      <c r="SEN28" s="535"/>
      <c r="SEO28" s="535"/>
      <c r="SEP28" s="535"/>
      <c r="SEQ28" s="535"/>
      <c r="SER28" s="535"/>
      <c r="SES28" s="535"/>
      <c r="SET28" s="535"/>
      <c r="SEU28" s="535"/>
      <c r="SEV28" s="535"/>
      <c r="SEW28" s="535"/>
      <c r="SEX28" s="535"/>
      <c r="SEY28" s="535"/>
      <c r="SEZ28" s="535"/>
      <c r="SFA28" s="535"/>
      <c r="SFB28" s="535"/>
      <c r="SFC28" s="535"/>
      <c r="SFD28" s="535"/>
      <c r="SFE28" s="535"/>
      <c r="SFF28" s="535"/>
      <c r="SFG28" s="535"/>
      <c r="SFH28" s="535"/>
      <c r="SFI28" s="535"/>
      <c r="SFJ28" s="535"/>
      <c r="SFK28" s="535"/>
      <c r="SFL28" s="535"/>
      <c r="SFM28" s="535"/>
      <c r="SFN28" s="535"/>
      <c r="SFO28" s="535"/>
      <c r="SFP28" s="535"/>
      <c r="SFQ28" s="535"/>
      <c r="SFR28" s="535"/>
      <c r="SFS28" s="535"/>
      <c r="SFT28" s="535"/>
      <c r="SFU28" s="535"/>
      <c r="SFV28" s="535"/>
      <c r="SFW28" s="535"/>
      <c r="SFX28" s="535"/>
      <c r="SFY28" s="535"/>
      <c r="SFZ28" s="535"/>
      <c r="SGA28" s="535"/>
      <c r="SGB28" s="535"/>
      <c r="SGC28" s="535"/>
      <c r="SGD28" s="535"/>
      <c r="SGE28" s="535"/>
      <c r="SGF28" s="535"/>
      <c r="SGG28" s="535"/>
      <c r="SGH28" s="535"/>
      <c r="SGI28" s="535"/>
      <c r="SGJ28" s="535"/>
      <c r="SGK28" s="535"/>
      <c r="SGL28" s="535"/>
      <c r="SGM28" s="535"/>
      <c r="SGN28" s="535"/>
      <c r="SGO28" s="535"/>
      <c r="SGP28" s="535"/>
      <c r="SGQ28" s="535"/>
      <c r="SGR28" s="535"/>
      <c r="SGS28" s="535"/>
      <c r="SGT28" s="535"/>
      <c r="SGU28" s="535"/>
      <c r="SGV28" s="535"/>
      <c r="SGW28" s="535"/>
      <c r="SGX28" s="535"/>
      <c r="SGY28" s="535"/>
      <c r="SGZ28" s="535"/>
      <c r="SHA28" s="535"/>
      <c r="SHB28" s="535"/>
      <c r="SHC28" s="535"/>
      <c r="SHD28" s="535"/>
      <c r="SHE28" s="535"/>
      <c r="SHF28" s="535"/>
      <c r="SHG28" s="535"/>
      <c r="SHH28" s="535"/>
      <c r="SHI28" s="535"/>
      <c r="SHJ28" s="535"/>
      <c r="SHK28" s="535"/>
      <c r="SHL28" s="535"/>
      <c r="SHM28" s="535"/>
      <c r="SHN28" s="535"/>
      <c r="SHO28" s="535"/>
      <c r="SHP28" s="535"/>
      <c r="SHQ28" s="535"/>
      <c r="SHR28" s="535"/>
      <c r="SHS28" s="535"/>
      <c r="SHT28" s="535"/>
      <c r="SHU28" s="535"/>
      <c r="SHV28" s="535"/>
      <c r="SHW28" s="535"/>
      <c r="SHX28" s="535"/>
      <c r="SHY28" s="535"/>
      <c r="SHZ28" s="535"/>
      <c r="SIA28" s="535"/>
      <c r="SIB28" s="535"/>
      <c r="SIC28" s="535"/>
      <c r="SID28" s="535"/>
      <c r="SIE28" s="535"/>
      <c r="SIF28" s="535"/>
      <c r="SIG28" s="535"/>
      <c r="SIH28" s="535"/>
      <c r="SII28" s="535"/>
      <c r="SIJ28" s="535"/>
      <c r="SIK28" s="535"/>
      <c r="SIL28" s="535"/>
      <c r="SIM28" s="535"/>
      <c r="SIN28" s="535"/>
      <c r="SIO28" s="535"/>
      <c r="SIP28" s="535"/>
      <c r="SIQ28" s="535"/>
      <c r="SIR28" s="535"/>
      <c r="SIS28" s="535"/>
      <c r="SIT28" s="535"/>
      <c r="SIU28" s="535"/>
      <c r="SIV28" s="535"/>
      <c r="SIW28" s="535"/>
      <c r="SIX28" s="535"/>
      <c r="SIY28" s="535"/>
      <c r="SIZ28" s="535"/>
      <c r="SJA28" s="535"/>
      <c r="SJB28" s="535"/>
      <c r="SJC28" s="535"/>
      <c r="SJD28" s="535"/>
      <c r="SJE28" s="535"/>
      <c r="SJF28" s="535"/>
      <c r="SJG28" s="535"/>
      <c r="SJH28" s="535"/>
      <c r="SJI28" s="535"/>
      <c r="SJJ28" s="535"/>
      <c r="SJK28" s="535"/>
      <c r="SJL28" s="535"/>
      <c r="SJM28" s="535"/>
      <c r="SJN28" s="535"/>
      <c r="SJO28" s="535"/>
      <c r="SJP28" s="535"/>
      <c r="SJQ28" s="535"/>
      <c r="SJR28" s="535"/>
      <c r="SJS28" s="535"/>
      <c r="SJT28" s="535"/>
      <c r="SJU28" s="535"/>
      <c r="SJV28" s="535"/>
      <c r="SJW28" s="535"/>
      <c r="SJX28" s="535"/>
      <c r="SJY28" s="535"/>
      <c r="SJZ28" s="535"/>
      <c r="SKA28" s="535"/>
      <c r="SKB28" s="535"/>
      <c r="SKC28" s="535"/>
      <c r="SKD28" s="535"/>
      <c r="SKE28" s="535"/>
      <c r="SKF28" s="535"/>
      <c r="SKG28" s="535"/>
      <c r="SKH28" s="535"/>
      <c r="SKI28" s="535"/>
      <c r="SKJ28" s="535"/>
      <c r="SKK28" s="535"/>
      <c r="SKL28" s="535"/>
      <c r="SKM28" s="535"/>
      <c r="SKN28" s="535"/>
      <c r="SKO28" s="535"/>
      <c r="SKP28" s="535"/>
      <c r="SKQ28" s="535"/>
      <c r="SKR28" s="535"/>
      <c r="SKS28" s="535"/>
      <c r="SKT28" s="535"/>
      <c r="SKU28" s="535"/>
      <c r="SKV28" s="535"/>
      <c r="SKW28" s="535"/>
      <c r="SKX28" s="535"/>
      <c r="SKY28" s="535"/>
      <c r="SKZ28" s="535"/>
      <c r="SLA28" s="535"/>
      <c r="SLB28" s="535"/>
      <c r="SLC28" s="535"/>
      <c r="SLD28" s="535"/>
      <c r="SLE28" s="535"/>
      <c r="SLF28" s="535"/>
      <c r="SLG28" s="535"/>
      <c r="SLH28" s="535"/>
      <c r="SLI28" s="535"/>
      <c r="SLJ28" s="535"/>
      <c r="SLK28" s="535"/>
      <c r="SLL28" s="535"/>
      <c r="SLM28" s="535"/>
      <c r="SLN28" s="535"/>
      <c r="SLO28" s="535"/>
      <c r="SLP28" s="535"/>
      <c r="SLQ28" s="535"/>
      <c r="SLR28" s="535"/>
      <c r="SLS28" s="535"/>
      <c r="SLT28" s="535"/>
      <c r="SLU28" s="535"/>
      <c r="SLV28" s="535"/>
      <c r="SLW28" s="535"/>
      <c r="SLX28" s="535"/>
      <c r="SLY28" s="535"/>
      <c r="SLZ28" s="535"/>
      <c r="SMA28" s="535"/>
      <c r="SMB28" s="535"/>
      <c r="SMC28" s="535"/>
      <c r="SMD28" s="535"/>
      <c r="SME28" s="535"/>
      <c r="SMF28" s="535"/>
      <c r="SMG28" s="535"/>
      <c r="SMH28" s="535"/>
      <c r="SMI28" s="535"/>
      <c r="SMJ28" s="535"/>
      <c r="SMK28" s="535"/>
      <c r="SML28" s="535"/>
      <c r="SMM28" s="535"/>
      <c r="SMN28" s="535"/>
      <c r="SMO28" s="535"/>
      <c r="SMP28" s="535"/>
      <c r="SMQ28" s="535"/>
      <c r="SMR28" s="535"/>
      <c r="SMS28" s="535"/>
      <c r="SMT28" s="535"/>
      <c r="SMU28" s="535"/>
      <c r="SMV28" s="535"/>
      <c r="SMW28" s="535"/>
      <c r="SMX28" s="535"/>
      <c r="SMY28" s="535"/>
      <c r="SMZ28" s="535"/>
      <c r="SNA28" s="535"/>
      <c r="SNB28" s="535"/>
      <c r="SNC28" s="535"/>
      <c r="SND28" s="535"/>
      <c r="SNE28" s="535"/>
      <c r="SNF28" s="535"/>
      <c r="SNG28" s="535"/>
      <c r="SNH28" s="535"/>
      <c r="SNI28" s="535"/>
      <c r="SNJ28" s="535"/>
      <c r="SNK28" s="535"/>
      <c r="SNL28" s="535"/>
      <c r="SNM28" s="535"/>
      <c r="SNN28" s="535"/>
      <c r="SNO28" s="535"/>
      <c r="SNP28" s="535"/>
      <c r="SNQ28" s="535"/>
      <c r="SNR28" s="535"/>
      <c r="SNS28" s="535"/>
      <c r="SNT28" s="535"/>
      <c r="SNU28" s="535"/>
      <c r="SNV28" s="535"/>
      <c r="SNW28" s="535"/>
      <c r="SNX28" s="535"/>
      <c r="SNY28" s="535"/>
      <c r="SNZ28" s="535"/>
      <c r="SOA28" s="535"/>
      <c r="SOB28" s="535"/>
      <c r="SOC28" s="535"/>
      <c r="SOD28" s="535"/>
      <c r="SOE28" s="535"/>
      <c r="SOF28" s="535"/>
      <c r="SOG28" s="535"/>
      <c r="SOH28" s="535"/>
      <c r="SOI28" s="535"/>
      <c r="SOJ28" s="535"/>
      <c r="SOK28" s="535"/>
      <c r="SOL28" s="535"/>
      <c r="SOM28" s="535"/>
      <c r="SON28" s="535"/>
      <c r="SOO28" s="535"/>
      <c r="SOP28" s="535"/>
      <c r="SOQ28" s="535"/>
      <c r="SOR28" s="535"/>
      <c r="SOS28" s="535"/>
      <c r="SOT28" s="535"/>
      <c r="SOU28" s="535"/>
      <c r="SOV28" s="535"/>
      <c r="SOW28" s="535"/>
      <c r="SOX28" s="535"/>
      <c r="SOY28" s="535"/>
      <c r="SOZ28" s="535"/>
      <c r="SPA28" s="535"/>
      <c r="SPB28" s="535"/>
      <c r="SPC28" s="535"/>
      <c r="SPD28" s="535"/>
      <c r="SPE28" s="535"/>
      <c r="SPF28" s="535"/>
      <c r="SPG28" s="535"/>
      <c r="SPH28" s="535"/>
      <c r="SPI28" s="535"/>
      <c r="SPJ28" s="535"/>
      <c r="SPK28" s="535"/>
      <c r="SPL28" s="535"/>
      <c r="SPM28" s="535"/>
      <c r="SPN28" s="535"/>
      <c r="SPO28" s="535"/>
      <c r="SPP28" s="535"/>
      <c r="SPQ28" s="535"/>
      <c r="SPR28" s="535"/>
      <c r="SPS28" s="535"/>
      <c r="SPT28" s="535"/>
      <c r="SPU28" s="535"/>
      <c r="SPV28" s="535"/>
      <c r="SPW28" s="535"/>
      <c r="SPX28" s="535"/>
      <c r="SPY28" s="535"/>
      <c r="SPZ28" s="535"/>
      <c r="SQA28" s="535"/>
      <c r="SQB28" s="535"/>
      <c r="SQC28" s="535"/>
      <c r="SQD28" s="535"/>
      <c r="SQE28" s="535"/>
      <c r="SQF28" s="535"/>
      <c r="SQG28" s="535"/>
      <c r="SQH28" s="535"/>
      <c r="SQI28" s="535"/>
      <c r="SQJ28" s="535"/>
      <c r="SQK28" s="535"/>
      <c r="SQL28" s="535"/>
      <c r="SQM28" s="535"/>
      <c r="SQN28" s="535"/>
      <c r="SQO28" s="535"/>
      <c r="SQP28" s="535"/>
      <c r="SQQ28" s="535"/>
      <c r="SQR28" s="535"/>
      <c r="SQS28" s="535"/>
      <c r="SQT28" s="535"/>
      <c r="SQU28" s="535"/>
      <c r="SQV28" s="535"/>
      <c r="SQW28" s="535"/>
      <c r="SQX28" s="535"/>
      <c r="SQY28" s="535"/>
      <c r="SQZ28" s="535"/>
      <c r="SRA28" s="535"/>
      <c r="SRB28" s="535"/>
      <c r="SRC28" s="535"/>
      <c r="SRD28" s="535"/>
      <c r="SRE28" s="535"/>
      <c r="SRF28" s="535"/>
      <c r="SRG28" s="535"/>
      <c r="SRH28" s="535"/>
      <c r="SRI28" s="535"/>
      <c r="SRJ28" s="535"/>
      <c r="SRK28" s="535"/>
      <c r="SRL28" s="535"/>
      <c r="SRM28" s="535"/>
      <c r="SRN28" s="535"/>
      <c r="SRO28" s="535"/>
      <c r="SRP28" s="535"/>
      <c r="SRQ28" s="535"/>
      <c r="SRR28" s="535"/>
      <c r="SRS28" s="535"/>
      <c r="SRT28" s="535"/>
      <c r="SRU28" s="535"/>
      <c r="SRV28" s="535"/>
      <c r="SRW28" s="535"/>
      <c r="SRX28" s="535"/>
      <c r="SRY28" s="535"/>
      <c r="SRZ28" s="535"/>
      <c r="SSA28" s="535"/>
      <c r="SSB28" s="535"/>
      <c r="SSC28" s="535"/>
      <c r="SSD28" s="535"/>
      <c r="SSE28" s="535"/>
      <c r="SSF28" s="535"/>
      <c r="SSG28" s="535"/>
      <c r="SSH28" s="535"/>
      <c r="SSI28" s="535"/>
      <c r="SSJ28" s="535"/>
      <c r="SSK28" s="535"/>
      <c r="SSL28" s="535"/>
      <c r="SSM28" s="535"/>
      <c r="SSN28" s="535"/>
      <c r="SSO28" s="535"/>
      <c r="SSP28" s="535"/>
      <c r="SSQ28" s="535"/>
      <c r="SSR28" s="535"/>
      <c r="SSS28" s="535"/>
      <c r="SST28" s="535"/>
      <c r="SSU28" s="535"/>
      <c r="SSV28" s="535"/>
      <c r="SSW28" s="535"/>
      <c r="SSX28" s="535"/>
      <c r="SSY28" s="535"/>
      <c r="SSZ28" s="535"/>
      <c r="STA28" s="535"/>
      <c r="STB28" s="535"/>
      <c r="STC28" s="535"/>
      <c r="STD28" s="535"/>
      <c r="STE28" s="535"/>
      <c r="STF28" s="535"/>
      <c r="STG28" s="535"/>
      <c r="STH28" s="535"/>
      <c r="STI28" s="535"/>
      <c r="STJ28" s="535"/>
      <c r="STK28" s="535"/>
      <c r="STL28" s="535"/>
      <c r="STM28" s="535"/>
      <c r="STN28" s="535"/>
      <c r="STO28" s="535"/>
      <c r="STP28" s="535"/>
      <c r="STQ28" s="535"/>
      <c r="STR28" s="535"/>
      <c r="STS28" s="535"/>
      <c r="STT28" s="535"/>
      <c r="STU28" s="535"/>
      <c r="STV28" s="535"/>
      <c r="STW28" s="535"/>
      <c r="STX28" s="535"/>
      <c r="STY28" s="535"/>
      <c r="STZ28" s="535"/>
      <c r="SUA28" s="535"/>
      <c r="SUB28" s="535"/>
      <c r="SUC28" s="535"/>
      <c r="SUD28" s="535"/>
      <c r="SUE28" s="535"/>
      <c r="SUF28" s="535"/>
      <c r="SUG28" s="535"/>
      <c r="SUH28" s="535"/>
      <c r="SUI28" s="535"/>
      <c r="SUJ28" s="535"/>
      <c r="SUK28" s="535"/>
      <c r="SUL28" s="535"/>
      <c r="SUM28" s="535"/>
      <c r="SUN28" s="535"/>
      <c r="SUO28" s="535"/>
      <c r="SUP28" s="535"/>
      <c r="SUQ28" s="535"/>
      <c r="SUR28" s="535"/>
      <c r="SUS28" s="535"/>
      <c r="SUT28" s="535"/>
      <c r="SUU28" s="535"/>
      <c r="SUV28" s="535"/>
      <c r="SUW28" s="535"/>
      <c r="SUX28" s="535"/>
      <c r="SUY28" s="535"/>
      <c r="SUZ28" s="535"/>
      <c r="SVA28" s="535"/>
      <c r="SVB28" s="535"/>
      <c r="SVC28" s="535"/>
      <c r="SVD28" s="535"/>
      <c r="SVE28" s="535"/>
      <c r="SVF28" s="535"/>
      <c r="SVG28" s="535"/>
      <c r="SVH28" s="535"/>
      <c r="SVI28" s="535"/>
      <c r="SVJ28" s="535"/>
      <c r="SVK28" s="535"/>
      <c r="SVL28" s="535"/>
      <c r="SVM28" s="535"/>
      <c r="SVN28" s="535"/>
      <c r="SVO28" s="535"/>
      <c r="SVP28" s="535"/>
      <c r="SVQ28" s="535"/>
      <c r="SVR28" s="535"/>
      <c r="SVS28" s="535"/>
      <c r="SVT28" s="535"/>
      <c r="SVU28" s="535"/>
      <c r="SVV28" s="535"/>
      <c r="SVW28" s="535"/>
      <c r="SVX28" s="535"/>
      <c r="SVY28" s="535"/>
      <c r="SVZ28" s="535"/>
      <c r="SWA28" s="535"/>
      <c r="SWB28" s="535"/>
      <c r="SWC28" s="535"/>
      <c r="SWD28" s="535"/>
      <c r="SWE28" s="535"/>
      <c r="SWF28" s="535"/>
      <c r="SWG28" s="535"/>
      <c r="SWH28" s="535"/>
      <c r="SWI28" s="535"/>
      <c r="SWJ28" s="535"/>
      <c r="SWK28" s="535"/>
      <c r="SWL28" s="535"/>
      <c r="SWM28" s="535"/>
      <c r="SWN28" s="535"/>
      <c r="SWO28" s="535"/>
      <c r="SWP28" s="535"/>
      <c r="SWQ28" s="535"/>
      <c r="SWR28" s="535"/>
      <c r="SWS28" s="535"/>
      <c r="SWT28" s="535"/>
      <c r="SWU28" s="535"/>
      <c r="SWV28" s="535"/>
      <c r="SWW28" s="535"/>
      <c r="SWX28" s="535"/>
      <c r="SWY28" s="535"/>
      <c r="SWZ28" s="535"/>
      <c r="SXA28" s="535"/>
      <c r="SXB28" s="535"/>
      <c r="SXC28" s="535"/>
      <c r="SXD28" s="535"/>
      <c r="SXE28" s="535"/>
      <c r="SXF28" s="535"/>
      <c r="SXG28" s="535"/>
      <c r="SXH28" s="535"/>
      <c r="SXI28" s="535"/>
      <c r="SXJ28" s="535"/>
      <c r="SXK28" s="535"/>
      <c r="SXL28" s="535"/>
      <c r="SXM28" s="535"/>
      <c r="SXN28" s="535"/>
      <c r="SXO28" s="535"/>
      <c r="SXP28" s="535"/>
      <c r="SXQ28" s="535"/>
      <c r="SXR28" s="535"/>
      <c r="SXS28" s="535"/>
      <c r="SXT28" s="535"/>
      <c r="SXU28" s="535"/>
      <c r="SXV28" s="535"/>
      <c r="SXW28" s="535"/>
      <c r="SXX28" s="535"/>
      <c r="SXY28" s="535"/>
      <c r="SXZ28" s="535"/>
      <c r="SYA28" s="535"/>
      <c r="SYB28" s="535"/>
      <c r="SYC28" s="535"/>
      <c r="SYD28" s="535"/>
      <c r="SYE28" s="535"/>
      <c r="SYF28" s="535"/>
      <c r="SYG28" s="535"/>
      <c r="SYH28" s="535"/>
      <c r="SYI28" s="535"/>
      <c r="SYJ28" s="535"/>
      <c r="SYK28" s="535"/>
      <c r="SYL28" s="535"/>
      <c r="SYM28" s="535"/>
      <c r="SYN28" s="535"/>
      <c r="SYO28" s="535"/>
      <c r="SYP28" s="535"/>
      <c r="SYQ28" s="535"/>
      <c r="SYR28" s="535"/>
      <c r="SYS28" s="535"/>
      <c r="SYT28" s="535"/>
      <c r="SYU28" s="535"/>
      <c r="SYV28" s="535"/>
      <c r="SYW28" s="535"/>
      <c r="SYX28" s="535"/>
      <c r="SYY28" s="535"/>
      <c r="SYZ28" s="535"/>
      <c r="SZA28" s="535"/>
      <c r="SZB28" s="535"/>
      <c r="SZC28" s="535"/>
      <c r="SZD28" s="535"/>
      <c r="SZE28" s="535"/>
      <c r="SZF28" s="535"/>
      <c r="SZG28" s="535"/>
      <c r="SZH28" s="535"/>
      <c r="SZI28" s="535"/>
      <c r="SZJ28" s="535"/>
      <c r="SZK28" s="535"/>
      <c r="SZL28" s="535"/>
      <c r="SZM28" s="535"/>
      <c r="SZN28" s="535"/>
      <c r="SZO28" s="535"/>
      <c r="SZP28" s="535"/>
      <c r="SZQ28" s="535"/>
      <c r="SZR28" s="535"/>
      <c r="SZS28" s="535"/>
      <c r="SZT28" s="535"/>
      <c r="SZU28" s="535"/>
      <c r="SZV28" s="535"/>
      <c r="SZW28" s="535"/>
      <c r="SZX28" s="535"/>
      <c r="SZY28" s="535"/>
      <c r="SZZ28" s="535"/>
      <c r="TAA28" s="535"/>
      <c r="TAB28" s="535"/>
      <c r="TAC28" s="535"/>
      <c r="TAD28" s="535"/>
      <c r="TAE28" s="535"/>
      <c r="TAF28" s="535"/>
      <c r="TAG28" s="535"/>
      <c r="TAH28" s="535"/>
      <c r="TAI28" s="535"/>
      <c r="TAJ28" s="535"/>
      <c r="TAK28" s="535"/>
      <c r="TAL28" s="535"/>
      <c r="TAM28" s="535"/>
      <c r="TAN28" s="535"/>
      <c r="TAO28" s="535"/>
      <c r="TAP28" s="535"/>
      <c r="TAQ28" s="535"/>
      <c r="TAR28" s="535"/>
      <c r="TAS28" s="535"/>
      <c r="TAT28" s="535"/>
      <c r="TAU28" s="535"/>
      <c r="TAV28" s="535"/>
      <c r="TAW28" s="535"/>
      <c r="TAX28" s="535"/>
      <c r="TAY28" s="535"/>
      <c r="TAZ28" s="535"/>
      <c r="TBA28" s="535"/>
      <c r="TBB28" s="535"/>
      <c r="TBC28" s="535"/>
      <c r="TBD28" s="535"/>
      <c r="TBE28" s="535"/>
      <c r="TBF28" s="535"/>
      <c r="TBG28" s="535"/>
      <c r="TBH28" s="535"/>
      <c r="TBI28" s="535"/>
      <c r="TBJ28" s="535"/>
      <c r="TBK28" s="535"/>
      <c r="TBL28" s="535"/>
      <c r="TBM28" s="535"/>
      <c r="TBN28" s="535"/>
      <c r="TBO28" s="535"/>
      <c r="TBP28" s="535"/>
      <c r="TBQ28" s="535"/>
      <c r="TBR28" s="535"/>
      <c r="TBS28" s="535"/>
      <c r="TBT28" s="535"/>
      <c r="TBU28" s="535"/>
      <c r="TBV28" s="535"/>
      <c r="TBW28" s="535"/>
      <c r="TBX28" s="535"/>
      <c r="TBY28" s="535"/>
      <c r="TBZ28" s="535"/>
      <c r="TCA28" s="535"/>
      <c r="TCB28" s="535"/>
      <c r="TCC28" s="535"/>
      <c r="TCD28" s="535"/>
      <c r="TCE28" s="535"/>
      <c r="TCF28" s="535"/>
      <c r="TCG28" s="535"/>
      <c r="TCH28" s="535"/>
      <c r="TCI28" s="535"/>
      <c r="TCJ28" s="535"/>
      <c r="TCK28" s="535"/>
      <c r="TCL28" s="535"/>
      <c r="TCM28" s="535"/>
      <c r="TCN28" s="535"/>
      <c r="TCO28" s="535"/>
      <c r="TCP28" s="535"/>
      <c r="TCQ28" s="535"/>
      <c r="TCR28" s="535"/>
      <c r="TCS28" s="535"/>
      <c r="TCT28" s="535"/>
      <c r="TCU28" s="535"/>
      <c r="TCV28" s="535"/>
      <c r="TCW28" s="535"/>
      <c r="TCX28" s="535"/>
      <c r="TCY28" s="535"/>
      <c r="TCZ28" s="535"/>
      <c r="TDA28" s="535"/>
      <c r="TDB28" s="535"/>
      <c r="TDC28" s="535"/>
      <c r="TDD28" s="535"/>
      <c r="TDE28" s="535"/>
      <c r="TDF28" s="535"/>
      <c r="TDG28" s="535"/>
      <c r="TDH28" s="535"/>
      <c r="TDI28" s="535"/>
      <c r="TDJ28" s="535"/>
      <c r="TDK28" s="535"/>
      <c r="TDL28" s="535"/>
      <c r="TDM28" s="535"/>
      <c r="TDN28" s="535"/>
      <c r="TDO28" s="535"/>
      <c r="TDP28" s="535"/>
      <c r="TDQ28" s="535"/>
      <c r="TDR28" s="535"/>
      <c r="TDS28" s="535"/>
      <c r="TDT28" s="535"/>
      <c r="TDU28" s="535"/>
      <c r="TDV28" s="535"/>
      <c r="TDW28" s="535"/>
      <c r="TDX28" s="535"/>
      <c r="TDY28" s="535"/>
      <c r="TDZ28" s="535"/>
      <c r="TEA28" s="535"/>
      <c r="TEB28" s="535"/>
      <c r="TEC28" s="535"/>
      <c r="TED28" s="535"/>
      <c r="TEE28" s="535"/>
      <c r="TEF28" s="535"/>
      <c r="TEG28" s="535"/>
      <c r="TEH28" s="535"/>
      <c r="TEI28" s="535"/>
      <c r="TEJ28" s="535"/>
      <c r="TEK28" s="535"/>
      <c r="TEL28" s="535"/>
      <c r="TEM28" s="535"/>
      <c r="TEN28" s="535"/>
      <c r="TEO28" s="535"/>
      <c r="TEP28" s="535"/>
      <c r="TEQ28" s="535"/>
      <c r="TER28" s="535"/>
      <c r="TES28" s="535"/>
      <c r="TET28" s="535"/>
      <c r="TEU28" s="535"/>
      <c r="TEV28" s="535"/>
      <c r="TEW28" s="535"/>
      <c r="TEX28" s="535"/>
      <c r="TEY28" s="535"/>
      <c r="TEZ28" s="535"/>
      <c r="TFA28" s="535"/>
      <c r="TFB28" s="535"/>
      <c r="TFC28" s="535"/>
      <c r="TFD28" s="535"/>
      <c r="TFE28" s="535"/>
      <c r="TFF28" s="535"/>
      <c r="TFG28" s="535"/>
      <c r="TFH28" s="535"/>
      <c r="TFI28" s="535"/>
      <c r="TFJ28" s="535"/>
      <c r="TFK28" s="535"/>
      <c r="TFL28" s="535"/>
      <c r="TFM28" s="535"/>
      <c r="TFN28" s="535"/>
      <c r="TFO28" s="535"/>
      <c r="TFP28" s="535"/>
      <c r="TFQ28" s="535"/>
      <c r="TFR28" s="535"/>
      <c r="TFS28" s="535"/>
      <c r="TFT28" s="535"/>
      <c r="TFU28" s="535"/>
      <c r="TFV28" s="535"/>
      <c r="TFW28" s="535"/>
      <c r="TFX28" s="535"/>
      <c r="TFY28" s="535"/>
      <c r="TFZ28" s="535"/>
      <c r="TGA28" s="535"/>
      <c r="TGB28" s="535"/>
      <c r="TGC28" s="535"/>
      <c r="TGD28" s="535"/>
      <c r="TGE28" s="535"/>
      <c r="TGF28" s="535"/>
      <c r="TGG28" s="535"/>
      <c r="TGH28" s="535"/>
      <c r="TGI28" s="535"/>
      <c r="TGJ28" s="535"/>
      <c r="TGK28" s="535"/>
      <c r="TGL28" s="535"/>
      <c r="TGM28" s="535"/>
      <c r="TGN28" s="535"/>
      <c r="TGO28" s="535"/>
      <c r="TGP28" s="535"/>
      <c r="TGQ28" s="535"/>
      <c r="TGR28" s="535"/>
      <c r="TGS28" s="535"/>
      <c r="TGT28" s="535"/>
      <c r="TGU28" s="535"/>
      <c r="TGV28" s="535"/>
      <c r="TGW28" s="535"/>
      <c r="TGX28" s="535"/>
      <c r="TGY28" s="535"/>
      <c r="TGZ28" s="535"/>
      <c r="THA28" s="535"/>
      <c r="THB28" s="535"/>
      <c r="THC28" s="535"/>
      <c r="THD28" s="535"/>
      <c r="THE28" s="535"/>
      <c r="THF28" s="535"/>
      <c r="THG28" s="535"/>
      <c r="THH28" s="535"/>
      <c r="THI28" s="535"/>
      <c r="THJ28" s="535"/>
      <c r="THK28" s="535"/>
      <c r="THL28" s="535"/>
      <c r="THM28" s="535"/>
      <c r="THN28" s="535"/>
      <c r="THO28" s="535"/>
      <c r="THP28" s="535"/>
      <c r="THQ28" s="535"/>
      <c r="THR28" s="535"/>
      <c r="THS28" s="535"/>
      <c r="THT28" s="535"/>
      <c r="THU28" s="535"/>
      <c r="THV28" s="535"/>
      <c r="THW28" s="535"/>
      <c r="THX28" s="535"/>
      <c r="THY28" s="535"/>
      <c r="THZ28" s="535"/>
      <c r="TIA28" s="535"/>
      <c r="TIB28" s="535"/>
      <c r="TIC28" s="535"/>
      <c r="TID28" s="535"/>
      <c r="TIE28" s="535"/>
      <c r="TIF28" s="535"/>
      <c r="TIG28" s="535"/>
      <c r="TIH28" s="535"/>
      <c r="TII28" s="535"/>
      <c r="TIJ28" s="535"/>
      <c r="TIK28" s="535"/>
      <c r="TIL28" s="535"/>
      <c r="TIM28" s="535"/>
      <c r="TIN28" s="535"/>
      <c r="TIO28" s="535"/>
      <c r="TIP28" s="535"/>
      <c r="TIQ28" s="535"/>
      <c r="TIR28" s="535"/>
      <c r="TIS28" s="535"/>
      <c r="TIT28" s="535"/>
      <c r="TIU28" s="535"/>
      <c r="TIV28" s="535"/>
      <c r="TIW28" s="535"/>
      <c r="TIX28" s="535"/>
      <c r="TIY28" s="535"/>
      <c r="TIZ28" s="535"/>
      <c r="TJA28" s="535"/>
      <c r="TJB28" s="535"/>
      <c r="TJC28" s="535"/>
      <c r="TJD28" s="535"/>
      <c r="TJE28" s="535"/>
      <c r="TJF28" s="535"/>
      <c r="TJG28" s="535"/>
      <c r="TJH28" s="535"/>
      <c r="TJI28" s="535"/>
      <c r="TJJ28" s="535"/>
      <c r="TJK28" s="535"/>
      <c r="TJL28" s="535"/>
      <c r="TJM28" s="535"/>
      <c r="TJN28" s="535"/>
      <c r="TJO28" s="535"/>
      <c r="TJP28" s="535"/>
      <c r="TJQ28" s="535"/>
      <c r="TJR28" s="535"/>
      <c r="TJS28" s="535"/>
      <c r="TJT28" s="535"/>
      <c r="TJU28" s="535"/>
      <c r="TJV28" s="535"/>
      <c r="TJW28" s="535"/>
      <c r="TJX28" s="535"/>
      <c r="TJY28" s="535"/>
      <c r="TJZ28" s="535"/>
      <c r="TKA28" s="535"/>
      <c r="TKB28" s="535"/>
      <c r="TKC28" s="535"/>
      <c r="TKD28" s="535"/>
      <c r="TKE28" s="535"/>
      <c r="TKF28" s="535"/>
      <c r="TKG28" s="535"/>
      <c r="TKH28" s="535"/>
      <c r="TKI28" s="535"/>
      <c r="TKJ28" s="535"/>
      <c r="TKK28" s="535"/>
      <c r="TKL28" s="535"/>
      <c r="TKM28" s="535"/>
      <c r="TKN28" s="535"/>
      <c r="TKO28" s="535"/>
      <c r="TKP28" s="535"/>
      <c r="TKQ28" s="535"/>
      <c r="TKR28" s="535"/>
      <c r="TKS28" s="535"/>
      <c r="TKT28" s="535"/>
      <c r="TKU28" s="535"/>
      <c r="TKV28" s="535"/>
      <c r="TKW28" s="535"/>
      <c r="TKX28" s="535"/>
      <c r="TKY28" s="535"/>
      <c r="TKZ28" s="535"/>
      <c r="TLA28" s="535"/>
      <c r="TLB28" s="535"/>
      <c r="TLC28" s="535"/>
      <c r="TLD28" s="535"/>
      <c r="TLE28" s="535"/>
      <c r="TLF28" s="535"/>
      <c r="TLG28" s="535"/>
      <c r="TLH28" s="535"/>
      <c r="TLI28" s="535"/>
      <c r="TLJ28" s="535"/>
      <c r="TLK28" s="535"/>
      <c r="TLL28" s="535"/>
      <c r="TLM28" s="535"/>
      <c r="TLN28" s="535"/>
      <c r="TLO28" s="535"/>
      <c r="TLP28" s="535"/>
      <c r="TLQ28" s="535"/>
      <c r="TLR28" s="535"/>
      <c r="TLS28" s="535"/>
      <c r="TLT28" s="535"/>
      <c r="TLU28" s="535"/>
      <c r="TLV28" s="535"/>
      <c r="TLW28" s="535"/>
      <c r="TLX28" s="535"/>
      <c r="TLY28" s="535"/>
      <c r="TLZ28" s="535"/>
      <c r="TMA28" s="535"/>
      <c r="TMB28" s="535"/>
      <c r="TMC28" s="535"/>
      <c r="TMD28" s="535"/>
      <c r="TME28" s="535"/>
      <c r="TMF28" s="535"/>
      <c r="TMG28" s="535"/>
      <c r="TMH28" s="535"/>
      <c r="TMI28" s="535"/>
      <c r="TMJ28" s="535"/>
      <c r="TMK28" s="535"/>
      <c r="TML28" s="535"/>
      <c r="TMM28" s="535"/>
      <c r="TMN28" s="535"/>
      <c r="TMO28" s="535"/>
      <c r="TMP28" s="535"/>
      <c r="TMQ28" s="535"/>
      <c r="TMR28" s="535"/>
      <c r="TMS28" s="535"/>
      <c r="TMT28" s="535"/>
      <c r="TMU28" s="535"/>
      <c r="TMV28" s="535"/>
      <c r="TMW28" s="535"/>
      <c r="TMX28" s="535"/>
      <c r="TMY28" s="535"/>
      <c r="TMZ28" s="535"/>
      <c r="TNA28" s="535"/>
      <c r="TNB28" s="535"/>
      <c r="TNC28" s="535"/>
      <c r="TND28" s="535"/>
      <c r="TNE28" s="535"/>
      <c r="TNF28" s="535"/>
      <c r="TNG28" s="535"/>
      <c r="TNH28" s="535"/>
      <c r="TNI28" s="535"/>
      <c r="TNJ28" s="535"/>
      <c r="TNK28" s="535"/>
      <c r="TNL28" s="535"/>
      <c r="TNM28" s="535"/>
      <c r="TNN28" s="535"/>
      <c r="TNO28" s="535"/>
      <c r="TNP28" s="535"/>
      <c r="TNQ28" s="535"/>
      <c r="TNR28" s="535"/>
      <c r="TNS28" s="535"/>
      <c r="TNT28" s="535"/>
      <c r="TNU28" s="535"/>
      <c r="TNV28" s="535"/>
      <c r="TNW28" s="535"/>
      <c r="TNX28" s="535"/>
      <c r="TNY28" s="535"/>
      <c r="TNZ28" s="535"/>
      <c r="TOA28" s="535"/>
      <c r="TOB28" s="535"/>
      <c r="TOC28" s="535"/>
      <c r="TOD28" s="535"/>
      <c r="TOE28" s="535"/>
      <c r="TOF28" s="535"/>
      <c r="TOG28" s="535"/>
      <c r="TOH28" s="535"/>
      <c r="TOI28" s="535"/>
      <c r="TOJ28" s="535"/>
      <c r="TOK28" s="535"/>
      <c r="TOL28" s="535"/>
      <c r="TOM28" s="535"/>
      <c r="TON28" s="535"/>
      <c r="TOO28" s="535"/>
      <c r="TOP28" s="535"/>
      <c r="TOQ28" s="535"/>
      <c r="TOR28" s="535"/>
      <c r="TOS28" s="535"/>
      <c r="TOT28" s="535"/>
      <c r="TOU28" s="535"/>
      <c r="TOV28" s="535"/>
      <c r="TOW28" s="535"/>
      <c r="TOX28" s="535"/>
      <c r="TOY28" s="535"/>
      <c r="TOZ28" s="535"/>
      <c r="TPA28" s="535"/>
      <c r="TPB28" s="535"/>
      <c r="TPC28" s="535"/>
      <c r="TPD28" s="535"/>
      <c r="TPE28" s="535"/>
      <c r="TPF28" s="535"/>
      <c r="TPG28" s="535"/>
      <c r="TPH28" s="535"/>
      <c r="TPI28" s="535"/>
      <c r="TPJ28" s="535"/>
      <c r="TPK28" s="535"/>
      <c r="TPL28" s="535"/>
      <c r="TPM28" s="535"/>
      <c r="TPN28" s="535"/>
      <c r="TPO28" s="535"/>
      <c r="TPP28" s="535"/>
      <c r="TPQ28" s="535"/>
      <c r="TPR28" s="535"/>
      <c r="TPS28" s="535"/>
      <c r="TPT28" s="535"/>
      <c r="TPU28" s="535"/>
      <c r="TPV28" s="535"/>
      <c r="TPW28" s="535"/>
      <c r="TPX28" s="535"/>
      <c r="TPY28" s="535"/>
      <c r="TPZ28" s="535"/>
      <c r="TQA28" s="535"/>
      <c r="TQB28" s="535"/>
      <c r="TQC28" s="535"/>
      <c r="TQD28" s="535"/>
      <c r="TQE28" s="535"/>
      <c r="TQF28" s="535"/>
      <c r="TQG28" s="535"/>
      <c r="TQH28" s="535"/>
      <c r="TQI28" s="535"/>
      <c r="TQJ28" s="535"/>
      <c r="TQK28" s="535"/>
      <c r="TQL28" s="535"/>
      <c r="TQM28" s="535"/>
      <c r="TQN28" s="535"/>
      <c r="TQO28" s="535"/>
      <c r="TQP28" s="535"/>
      <c r="TQQ28" s="535"/>
      <c r="TQR28" s="535"/>
      <c r="TQS28" s="535"/>
      <c r="TQT28" s="535"/>
      <c r="TQU28" s="535"/>
      <c r="TQV28" s="535"/>
      <c r="TQW28" s="535"/>
      <c r="TQX28" s="535"/>
      <c r="TQY28" s="535"/>
      <c r="TQZ28" s="535"/>
      <c r="TRA28" s="535"/>
      <c r="TRB28" s="535"/>
      <c r="TRC28" s="535"/>
      <c r="TRD28" s="535"/>
      <c r="TRE28" s="535"/>
      <c r="TRF28" s="535"/>
      <c r="TRG28" s="535"/>
      <c r="TRH28" s="535"/>
      <c r="TRI28" s="535"/>
      <c r="TRJ28" s="535"/>
      <c r="TRK28" s="535"/>
      <c r="TRL28" s="535"/>
      <c r="TRM28" s="535"/>
      <c r="TRN28" s="535"/>
      <c r="TRO28" s="535"/>
      <c r="TRP28" s="535"/>
      <c r="TRQ28" s="535"/>
      <c r="TRR28" s="535"/>
      <c r="TRS28" s="535"/>
      <c r="TRT28" s="535"/>
      <c r="TRU28" s="535"/>
      <c r="TRV28" s="535"/>
      <c r="TRW28" s="535"/>
      <c r="TRX28" s="535"/>
      <c r="TRY28" s="535"/>
      <c r="TRZ28" s="535"/>
      <c r="TSA28" s="535"/>
      <c r="TSB28" s="535"/>
      <c r="TSC28" s="535"/>
      <c r="TSD28" s="535"/>
      <c r="TSE28" s="535"/>
      <c r="TSF28" s="535"/>
      <c r="TSG28" s="535"/>
      <c r="TSH28" s="535"/>
      <c r="TSI28" s="535"/>
      <c r="TSJ28" s="535"/>
      <c r="TSK28" s="535"/>
      <c r="TSL28" s="535"/>
      <c r="TSM28" s="535"/>
      <c r="TSN28" s="535"/>
      <c r="TSO28" s="535"/>
      <c r="TSP28" s="535"/>
      <c r="TSQ28" s="535"/>
      <c r="TSR28" s="535"/>
      <c r="TSS28" s="535"/>
      <c r="TST28" s="535"/>
      <c r="TSU28" s="535"/>
      <c r="TSV28" s="535"/>
      <c r="TSW28" s="535"/>
      <c r="TSX28" s="535"/>
      <c r="TSY28" s="535"/>
      <c r="TSZ28" s="535"/>
      <c r="TTA28" s="535"/>
      <c r="TTB28" s="535"/>
      <c r="TTC28" s="535"/>
      <c r="TTD28" s="535"/>
      <c r="TTE28" s="535"/>
      <c r="TTF28" s="535"/>
      <c r="TTG28" s="535"/>
      <c r="TTH28" s="535"/>
      <c r="TTI28" s="535"/>
      <c r="TTJ28" s="535"/>
      <c r="TTK28" s="535"/>
      <c r="TTL28" s="535"/>
      <c r="TTM28" s="535"/>
      <c r="TTN28" s="535"/>
      <c r="TTO28" s="535"/>
      <c r="TTP28" s="535"/>
      <c r="TTQ28" s="535"/>
      <c r="TTR28" s="535"/>
      <c r="TTS28" s="535"/>
      <c r="TTT28" s="535"/>
      <c r="TTU28" s="535"/>
      <c r="TTV28" s="535"/>
      <c r="TTW28" s="535"/>
      <c r="TTX28" s="535"/>
      <c r="TTY28" s="535"/>
      <c r="TTZ28" s="535"/>
      <c r="TUA28" s="535"/>
      <c r="TUB28" s="535"/>
      <c r="TUC28" s="535"/>
      <c r="TUD28" s="535"/>
      <c r="TUE28" s="535"/>
      <c r="TUF28" s="535"/>
      <c r="TUG28" s="535"/>
      <c r="TUH28" s="535"/>
      <c r="TUI28" s="535"/>
      <c r="TUJ28" s="535"/>
      <c r="TUK28" s="535"/>
      <c r="TUL28" s="535"/>
      <c r="TUM28" s="535"/>
      <c r="TUN28" s="535"/>
      <c r="TUO28" s="535"/>
      <c r="TUP28" s="535"/>
      <c r="TUQ28" s="535"/>
      <c r="TUR28" s="535"/>
      <c r="TUS28" s="535"/>
      <c r="TUT28" s="535"/>
      <c r="TUU28" s="535"/>
      <c r="TUV28" s="535"/>
      <c r="TUW28" s="535"/>
      <c r="TUX28" s="535"/>
      <c r="TUY28" s="535"/>
      <c r="TUZ28" s="535"/>
      <c r="TVA28" s="535"/>
      <c r="TVB28" s="535"/>
      <c r="TVC28" s="535"/>
      <c r="TVD28" s="535"/>
      <c r="TVE28" s="535"/>
      <c r="TVF28" s="535"/>
      <c r="TVG28" s="535"/>
      <c r="TVH28" s="535"/>
      <c r="TVI28" s="535"/>
      <c r="TVJ28" s="535"/>
      <c r="TVK28" s="535"/>
      <c r="TVL28" s="535"/>
      <c r="TVM28" s="535"/>
      <c r="TVN28" s="535"/>
      <c r="TVO28" s="535"/>
      <c r="TVP28" s="535"/>
      <c r="TVQ28" s="535"/>
      <c r="TVR28" s="535"/>
      <c r="TVS28" s="535"/>
      <c r="TVT28" s="535"/>
      <c r="TVU28" s="535"/>
      <c r="TVV28" s="535"/>
      <c r="TVW28" s="535"/>
      <c r="TVX28" s="535"/>
      <c r="TVY28" s="535"/>
      <c r="TVZ28" s="535"/>
      <c r="TWA28" s="535"/>
      <c r="TWB28" s="535"/>
      <c r="TWC28" s="535"/>
      <c r="TWD28" s="535"/>
      <c r="TWE28" s="535"/>
      <c r="TWF28" s="535"/>
      <c r="TWG28" s="535"/>
      <c r="TWH28" s="535"/>
      <c r="TWI28" s="535"/>
      <c r="TWJ28" s="535"/>
      <c r="TWK28" s="535"/>
      <c r="TWL28" s="535"/>
      <c r="TWM28" s="535"/>
      <c r="TWN28" s="535"/>
      <c r="TWO28" s="535"/>
      <c r="TWP28" s="535"/>
      <c r="TWQ28" s="535"/>
      <c r="TWR28" s="535"/>
      <c r="TWS28" s="535"/>
      <c r="TWT28" s="535"/>
      <c r="TWU28" s="535"/>
      <c r="TWV28" s="535"/>
      <c r="TWW28" s="535"/>
      <c r="TWX28" s="535"/>
      <c r="TWY28" s="535"/>
      <c r="TWZ28" s="535"/>
      <c r="TXA28" s="535"/>
      <c r="TXB28" s="535"/>
      <c r="TXC28" s="535"/>
      <c r="TXD28" s="535"/>
      <c r="TXE28" s="535"/>
      <c r="TXF28" s="535"/>
      <c r="TXG28" s="535"/>
      <c r="TXH28" s="535"/>
      <c r="TXI28" s="535"/>
      <c r="TXJ28" s="535"/>
      <c r="TXK28" s="535"/>
      <c r="TXL28" s="535"/>
      <c r="TXM28" s="535"/>
      <c r="TXN28" s="535"/>
      <c r="TXO28" s="535"/>
      <c r="TXP28" s="535"/>
      <c r="TXQ28" s="535"/>
      <c r="TXR28" s="535"/>
      <c r="TXS28" s="535"/>
      <c r="TXT28" s="535"/>
      <c r="TXU28" s="535"/>
      <c r="TXV28" s="535"/>
      <c r="TXW28" s="535"/>
      <c r="TXX28" s="535"/>
      <c r="TXY28" s="535"/>
      <c r="TXZ28" s="535"/>
      <c r="TYA28" s="535"/>
      <c r="TYB28" s="535"/>
      <c r="TYC28" s="535"/>
      <c r="TYD28" s="535"/>
      <c r="TYE28" s="535"/>
      <c r="TYF28" s="535"/>
      <c r="TYG28" s="535"/>
      <c r="TYH28" s="535"/>
      <c r="TYI28" s="535"/>
      <c r="TYJ28" s="535"/>
      <c r="TYK28" s="535"/>
      <c r="TYL28" s="535"/>
      <c r="TYM28" s="535"/>
      <c r="TYN28" s="535"/>
      <c r="TYO28" s="535"/>
      <c r="TYP28" s="535"/>
      <c r="TYQ28" s="535"/>
      <c r="TYR28" s="535"/>
      <c r="TYS28" s="535"/>
      <c r="TYT28" s="535"/>
      <c r="TYU28" s="535"/>
      <c r="TYV28" s="535"/>
      <c r="TYW28" s="535"/>
      <c r="TYX28" s="535"/>
      <c r="TYY28" s="535"/>
      <c r="TYZ28" s="535"/>
      <c r="TZA28" s="535"/>
      <c r="TZB28" s="535"/>
      <c r="TZC28" s="535"/>
      <c r="TZD28" s="535"/>
      <c r="TZE28" s="535"/>
      <c r="TZF28" s="535"/>
      <c r="TZG28" s="535"/>
      <c r="TZH28" s="535"/>
      <c r="TZI28" s="535"/>
      <c r="TZJ28" s="535"/>
      <c r="TZK28" s="535"/>
      <c r="TZL28" s="535"/>
      <c r="TZM28" s="535"/>
      <c r="TZN28" s="535"/>
      <c r="TZO28" s="535"/>
      <c r="TZP28" s="535"/>
      <c r="TZQ28" s="535"/>
      <c r="TZR28" s="535"/>
      <c r="TZS28" s="535"/>
      <c r="TZT28" s="535"/>
      <c r="TZU28" s="535"/>
      <c r="TZV28" s="535"/>
      <c r="TZW28" s="535"/>
      <c r="TZX28" s="535"/>
      <c r="TZY28" s="535"/>
      <c r="TZZ28" s="535"/>
      <c r="UAA28" s="535"/>
      <c r="UAB28" s="535"/>
      <c r="UAC28" s="535"/>
      <c r="UAD28" s="535"/>
      <c r="UAE28" s="535"/>
      <c r="UAF28" s="535"/>
      <c r="UAG28" s="535"/>
      <c r="UAH28" s="535"/>
      <c r="UAI28" s="535"/>
      <c r="UAJ28" s="535"/>
      <c r="UAK28" s="535"/>
      <c r="UAL28" s="535"/>
      <c r="UAM28" s="535"/>
      <c r="UAN28" s="535"/>
      <c r="UAO28" s="535"/>
      <c r="UAP28" s="535"/>
      <c r="UAQ28" s="535"/>
      <c r="UAR28" s="535"/>
      <c r="UAS28" s="535"/>
      <c r="UAT28" s="535"/>
      <c r="UAU28" s="535"/>
      <c r="UAV28" s="535"/>
      <c r="UAW28" s="535"/>
      <c r="UAX28" s="535"/>
      <c r="UAY28" s="535"/>
      <c r="UAZ28" s="535"/>
      <c r="UBA28" s="535"/>
      <c r="UBB28" s="535"/>
      <c r="UBC28" s="535"/>
      <c r="UBD28" s="535"/>
      <c r="UBE28" s="535"/>
      <c r="UBF28" s="535"/>
      <c r="UBG28" s="535"/>
      <c r="UBH28" s="535"/>
      <c r="UBI28" s="535"/>
      <c r="UBJ28" s="535"/>
      <c r="UBK28" s="535"/>
      <c r="UBL28" s="535"/>
      <c r="UBM28" s="535"/>
      <c r="UBN28" s="535"/>
      <c r="UBO28" s="535"/>
      <c r="UBP28" s="535"/>
      <c r="UBQ28" s="535"/>
      <c r="UBR28" s="535"/>
      <c r="UBS28" s="535"/>
      <c r="UBT28" s="535"/>
      <c r="UBU28" s="535"/>
      <c r="UBV28" s="535"/>
      <c r="UBW28" s="535"/>
      <c r="UBX28" s="535"/>
      <c r="UBY28" s="535"/>
      <c r="UBZ28" s="535"/>
      <c r="UCA28" s="535"/>
      <c r="UCB28" s="535"/>
      <c r="UCC28" s="535"/>
      <c r="UCD28" s="535"/>
      <c r="UCE28" s="535"/>
      <c r="UCF28" s="535"/>
      <c r="UCG28" s="535"/>
      <c r="UCH28" s="535"/>
      <c r="UCI28" s="535"/>
      <c r="UCJ28" s="535"/>
      <c r="UCK28" s="535"/>
      <c r="UCL28" s="535"/>
      <c r="UCM28" s="535"/>
      <c r="UCN28" s="535"/>
      <c r="UCO28" s="535"/>
      <c r="UCP28" s="535"/>
      <c r="UCQ28" s="535"/>
      <c r="UCR28" s="535"/>
      <c r="UCS28" s="535"/>
      <c r="UCT28" s="535"/>
      <c r="UCU28" s="535"/>
      <c r="UCV28" s="535"/>
      <c r="UCW28" s="535"/>
      <c r="UCX28" s="535"/>
      <c r="UCY28" s="535"/>
      <c r="UCZ28" s="535"/>
      <c r="UDA28" s="535"/>
      <c r="UDB28" s="535"/>
      <c r="UDC28" s="535"/>
      <c r="UDD28" s="535"/>
      <c r="UDE28" s="535"/>
      <c r="UDF28" s="535"/>
      <c r="UDG28" s="535"/>
      <c r="UDH28" s="535"/>
      <c r="UDI28" s="535"/>
      <c r="UDJ28" s="535"/>
      <c r="UDK28" s="535"/>
      <c r="UDL28" s="535"/>
      <c r="UDM28" s="535"/>
      <c r="UDN28" s="535"/>
      <c r="UDO28" s="535"/>
      <c r="UDP28" s="535"/>
      <c r="UDQ28" s="535"/>
      <c r="UDR28" s="535"/>
      <c r="UDS28" s="535"/>
      <c r="UDT28" s="535"/>
      <c r="UDU28" s="535"/>
      <c r="UDV28" s="535"/>
      <c r="UDW28" s="535"/>
      <c r="UDX28" s="535"/>
      <c r="UDY28" s="535"/>
      <c r="UDZ28" s="535"/>
      <c r="UEA28" s="535"/>
      <c r="UEB28" s="535"/>
      <c r="UEC28" s="535"/>
      <c r="UED28" s="535"/>
      <c r="UEE28" s="535"/>
      <c r="UEF28" s="535"/>
      <c r="UEG28" s="535"/>
      <c r="UEH28" s="535"/>
      <c r="UEI28" s="535"/>
      <c r="UEJ28" s="535"/>
      <c r="UEK28" s="535"/>
      <c r="UEL28" s="535"/>
      <c r="UEM28" s="535"/>
      <c r="UEN28" s="535"/>
      <c r="UEO28" s="535"/>
      <c r="UEP28" s="535"/>
      <c r="UEQ28" s="535"/>
      <c r="UER28" s="535"/>
      <c r="UES28" s="535"/>
      <c r="UET28" s="535"/>
      <c r="UEU28" s="535"/>
      <c r="UEV28" s="535"/>
      <c r="UEW28" s="535"/>
      <c r="UEX28" s="535"/>
      <c r="UEY28" s="535"/>
      <c r="UEZ28" s="535"/>
      <c r="UFA28" s="535"/>
      <c r="UFB28" s="535"/>
      <c r="UFC28" s="535"/>
      <c r="UFD28" s="535"/>
      <c r="UFE28" s="535"/>
      <c r="UFF28" s="535"/>
      <c r="UFG28" s="535"/>
      <c r="UFH28" s="535"/>
      <c r="UFI28" s="535"/>
      <c r="UFJ28" s="535"/>
      <c r="UFK28" s="535"/>
      <c r="UFL28" s="535"/>
      <c r="UFM28" s="535"/>
      <c r="UFN28" s="535"/>
      <c r="UFO28" s="535"/>
      <c r="UFP28" s="535"/>
      <c r="UFQ28" s="535"/>
      <c r="UFR28" s="535"/>
      <c r="UFS28" s="535"/>
      <c r="UFT28" s="535"/>
      <c r="UFU28" s="535"/>
      <c r="UFV28" s="535"/>
      <c r="UFW28" s="535"/>
      <c r="UFX28" s="535"/>
      <c r="UFY28" s="535"/>
      <c r="UFZ28" s="535"/>
      <c r="UGA28" s="535"/>
      <c r="UGB28" s="535"/>
      <c r="UGC28" s="535"/>
      <c r="UGD28" s="535"/>
      <c r="UGE28" s="535"/>
      <c r="UGF28" s="535"/>
      <c r="UGG28" s="535"/>
      <c r="UGH28" s="535"/>
      <c r="UGI28" s="535"/>
      <c r="UGJ28" s="535"/>
      <c r="UGK28" s="535"/>
      <c r="UGL28" s="535"/>
      <c r="UGM28" s="535"/>
      <c r="UGN28" s="535"/>
      <c r="UGO28" s="535"/>
      <c r="UGP28" s="535"/>
      <c r="UGQ28" s="535"/>
      <c r="UGR28" s="535"/>
      <c r="UGS28" s="535"/>
      <c r="UGT28" s="535"/>
      <c r="UGU28" s="535"/>
      <c r="UGV28" s="535"/>
      <c r="UGW28" s="535"/>
      <c r="UGX28" s="535"/>
      <c r="UGY28" s="535"/>
      <c r="UGZ28" s="535"/>
      <c r="UHA28" s="535"/>
      <c r="UHB28" s="535"/>
      <c r="UHC28" s="535"/>
      <c r="UHD28" s="535"/>
      <c r="UHE28" s="535"/>
      <c r="UHF28" s="535"/>
      <c r="UHG28" s="535"/>
      <c r="UHH28" s="535"/>
      <c r="UHI28" s="535"/>
      <c r="UHJ28" s="535"/>
      <c r="UHK28" s="535"/>
      <c r="UHL28" s="535"/>
      <c r="UHM28" s="535"/>
      <c r="UHN28" s="535"/>
      <c r="UHO28" s="535"/>
      <c r="UHP28" s="535"/>
      <c r="UHQ28" s="535"/>
      <c r="UHR28" s="535"/>
      <c r="UHS28" s="535"/>
      <c r="UHT28" s="535"/>
      <c r="UHU28" s="535"/>
      <c r="UHV28" s="535"/>
      <c r="UHW28" s="535"/>
      <c r="UHX28" s="535"/>
      <c r="UHY28" s="535"/>
      <c r="UHZ28" s="535"/>
      <c r="UIA28" s="535"/>
      <c r="UIB28" s="535"/>
      <c r="UIC28" s="535"/>
      <c r="UID28" s="535"/>
      <c r="UIE28" s="535"/>
      <c r="UIF28" s="535"/>
      <c r="UIG28" s="535"/>
      <c r="UIH28" s="535"/>
      <c r="UII28" s="535"/>
      <c r="UIJ28" s="535"/>
      <c r="UIK28" s="535"/>
      <c r="UIL28" s="535"/>
      <c r="UIM28" s="535"/>
      <c r="UIN28" s="535"/>
      <c r="UIO28" s="535"/>
      <c r="UIP28" s="535"/>
      <c r="UIQ28" s="535"/>
      <c r="UIR28" s="535"/>
      <c r="UIS28" s="535"/>
      <c r="UIT28" s="535"/>
      <c r="UIU28" s="535"/>
      <c r="UIV28" s="535"/>
      <c r="UIW28" s="535"/>
      <c r="UIX28" s="535"/>
      <c r="UIY28" s="535"/>
      <c r="UIZ28" s="535"/>
      <c r="UJA28" s="535"/>
      <c r="UJB28" s="535"/>
      <c r="UJC28" s="535"/>
      <c r="UJD28" s="535"/>
      <c r="UJE28" s="535"/>
      <c r="UJF28" s="535"/>
      <c r="UJG28" s="535"/>
      <c r="UJH28" s="535"/>
      <c r="UJI28" s="535"/>
      <c r="UJJ28" s="535"/>
      <c r="UJK28" s="535"/>
      <c r="UJL28" s="535"/>
      <c r="UJM28" s="535"/>
      <c r="UJN28" s="535"/>
      <c r="UJO28" s="535"/>
      <c r="UJP28" s="535"/>
      <c r="UJQ28" s="535"/>
      <c r="UJR28" s="535"/>
      <c r="UJS28" s="535"/>
      <c r="UJT28" s="535"/>
      <c r="UJU28" s="535"/>
      <c r="UJV28" s="535"/>
      <c r="UJW28" s="535"/>
      <c r="UJX28" s="535"/>
      <c r="UJY28" s="535"/>
      <c r="UJZ28" s="535"/>
      <c r="UKA28" s="535"/>
      <c r="UKB28" s="535"/>
      <c r="UKC28" s="535"/>
      <c r="UKD28" s="535"/>
      <c r="UKE28" s="535"/>
      <c r="UKF28" s="535"/>
      <c r="UKG28" s="535"/>
      <c r="UKH28" s="535"/>
      <c r="UKI28" s="535"/>
      <c r="UKJ28" s="535"/>
      <c r="UKK28" s="535"/>
      <c r="UKL28" s="535"/>
      <c r="UKM28" s="535"/>
      <c r="UKN28" s="535"/>
      <c r="UKO28" s="535"/>
      <c r="UKP28" s="535"/>
      <c r="UKQ28" s="535"/>
      <c r="UKR28" s="535"/>
      <c r="UKS28" s="535"/>
      <c r="UKT28" s="535"/>
      <c r="UKU28" s="535"/>
      <c r="UKV28" s="535"/>
      <c r="UKW28" s="535"/>
      <c r="UKX28" s="535"/>
      <c r="UKY28" s="535"/>
      <c r="UKZ28" s="535"/>
      <c r="ULA28" s="535"/>
      <c r="ULB28" s="535"/>
      <c r="ULC28" s="535"/>
      <c r="ULD28" s="535"/>
      <c r="ULE28" s="535"/>
      <c r="ULF28" s="535"/>
      <c r="ULG28" s="535"/>
      <c r="ULH28" s="535"/>
      <c r="ULI28" s="535"/>
      <c r="ULJ28" s="535"/>
      <c r="ULK28" s="535"/>
      <c r="ULL28" s="535"/>
      <c r="ULM28" s="535"/>
      <c r="ULN28" s="535"/>
      <c r="ULO28" s="535"/>
      <c r="ULP28" s="535"/>
      <c r="ULQ28" s="535"/>
      <c r="ULR28" s="535"/>
      <c r="ULS28" s="535"/>
      <c r="ULT28" s="535"/>
      <c r="ULU28" s="535"/>
      <c r="ULV28" s="535"/>
      <c r="ULW28" s="535"/>
      <c r="ULX28" s="535"/>
      <c r="ULY28" s="535"/>
      <c r="ULZ28" s="535"/>
      <c r="UMA28" s="535"/>
      <c r="UMB28" s="535"/>
      <c r="UMC28" s="535"/>
      <c r="UMD28" s="535"/>
      <c r="UME28" s="535"/>
      <c r="UMF28" s="535"/>
      <c r="UMG28" s="535"/>
      <c r="UMH28" s="535"/>
      <c r="UMI28" s="535"/>
      <c r="UMJ28" s="535"/>
      <c r="UMK28" s="535"/>
      <c r="UML28" s="535"/>
      <c r="UMM28" s="535"/>
      <c r="UMN28" s="535"/>
      <c r="UMO28" s="535"/>
      <c r="UMP28" s="535"/>
      <c r="UMQ28" s="535"/>
      <c r="UMR28" s="535"/>
      <c r="UMS28" s="535"/>
      <c r="UMT28" s="535"/>
      <c r="UMU28" s="535"/>
      <c r="UMV28" s="535"/>
      <c r="UMW28" s="535"/>
      <c r="UMX28" s="535"/>
      <c r="UMY28" s="535"/>
      <c r="UMZ28" s="535"/>
      <c r="UNA28" s="535"/>
      <c r="UNB28" s="535"/>
      <c r="UNC28" s="535"/>
      <c r="UND28" s="535"/>
      <c r="UNE28" s="535"/>
      <c r="UNF28" s="535"/>
      <c r="UNG28" s="535"/>
      <c r="UNH28" s="535"/>
      <c r="UNI28" s="535"/>
      <c r="UNJ28" s="535"/>
      <c r="UNK28" s="535"/>
      <c r="UNL28" s="535"/>
      <c r="UNM28" s="535"/>
      <c r="UNN28" s="535"/>
      <c r="UNO28" s="535"/>
      <c r="UNP28" s="535"/>
      <c r="UNQ28" s="535"/>
      <c r="UNR28" s="535"/>
      <c r="UNS28" s="535"/>
      <c r="UNT28" s="535"/>
      <c r="UNU28" s="535"/>
      <c r="UNV28" s="535"/>
      <c r="UNW28" s="535"/>
      <c r="UNX28" s="535"/>
      <c r="UNY28" s="535"/>
      <c r="UNZ28" s="535"/>
      <c r="UOA28" s="535"/>
      <c r="UOB28" s="535"/>
      <c r="UOC28" s="535"/>
      <c r="UOD28" s="535"/>
      <c r="UOE28" s="535"/>
      <c r="UOF28" s="535"/>
      <c r="UOG28" s="535"/>
      <c r="UOH28" s="535"/>
      <c r="UOI28" s="535"/>
      <c r="UOJ28" s="535"/>
      <c r="UOK28" s="535"/>
      <c r="UOL28" s="535"/>
      <c r="UOM28" s="535"/>
      <c r="UON28" s="535"/>
      <c r="UOO28" s="535"/>
      <c r="UOP28" s="535"/>
      <c r="UOQ28" s="535"/>
      <c r="UOR28" s="535"/>
      <c r="UOS28" s="535"/>
      <c r="UOT28" s="535"/>
      <c r="UOU28" s="535"/>
      <c r="UOV28" s="535"/>
      <c r="UOW28" s="535"/>
      <c r="UOX28" s="535"/>
      <c r="UOY28" s="535"/>
      <c r="UOZ28" s="535"/>
      <c r="UPA28" s="535"/>
      <c r="UPB28" s="535"/>
      <c r="UPC28" s="535"/>
      <c r="UPD28" s="535"/>
      <c r="UPE28" s="535"/>
      <c r="UPF28" s="535"/>
      <c r="UPG28" s="535"/>
      <c r="UPH28" s="535"/>
      <c r="UPI28" s="535"/>
      <c r="UPJ28" s="535"/>
      <c r="UPK28" s="535"/>
      <c r="UPL28" s="535"/>
      <c r="UPM28" s="535"/>
      <c r="UPN28" s="535"/>
      <c r="UPO28" s="535"/>
      <c r="UPP28" s="535"/>
      <c r="UPQ28" s="535"/>
      <c r="UPR28" s="535"/>
      <c r="UPS28" s="535"/>
      <c r="UPT28" s="535"/>
      <c r="UPU28" s="535"/>
      <c r="UPV28" s="535"/>
      <c r="UPW28" s="535"/>
      <c r="UPX28" s="535"/>
      <c r="UPY28" s="535"/>
      <c r="UPZ28" s="535"/>
      <c r="UQA28" s="535"/>
      <c r="UQB28" s="535"/>
      <c r="UQC28" s="535"/>
      <c r="UQD28" s="535"/>
      <c r="UQE28" s="535"/>
      <c r="UQF28" s="535"/>
      <c r="UQG28" s="535"/>
      <c r="UQH28" s="535"/>
      <c r="UQI28" s="535"/>
      <c r="UQJ28" s="535"/>
      <c r="UQK28" s="535"/>
      <c r="UQL28" s="535"/>
      <c r="UQM28" s="535"/>
      <c r="UQN28" s="535"/>
      <c r="UQO28" s="535"/>
      <c r="UQP28" s="535"/>
      <c r="UQQ28" s="535"/>
      <c r="UQR28" s="535"/>
      <c r="UQS28" s="535"/>
      <c r="UQT28" s="535"/>
      <c r="UQU28" s="535"/>
      <c r="UQV28" s="535"/>
      <c r="UQW28" s="535"/>
      <c r="UQX28" s="535"/>
      <c r="UQY28" s="535"/>
      <c r="UQZ28" s="535"/>
      <c r="URA28" s="535"/>
      <c r="URB28" s="535"/>
      <c r="URC28" s="535"/>
      <c r="URD28" s="535"/>
      <c r="URE28" s="535"/>
      <c r="URF28" s="535"/>
      <c r="URG28" s="535"/>
      <c r="URH28" s="535"/>
      <c r="URI28" s="535"/>
      <c r="URJ28" s="535"/>
      <c r="URK28" s="535"/>
      <c r="URL28" s="535"/>
      <c r="URM28" s="535"/>
      <c r="URN28" s="535"/>
      <c r="URO28" s="535"/>
      <c r="URP28" s="535"/>
      <c r="URQ28" s="535"/>
      <c r="URR28" s="535"/>
      <c r="URS28" s="535"/>
      <c r="URT28" s="535"/>
      <c r="URU28" s="535"/>
      <c r="URV28" s="535"/>
      <c r="URW28" s="535"/>
      <c r="URX28" s="535"/>
      <c r="URY28" s="535"/>
      <c r="URZ28" s="535"/>
      <c r="USA28" s="535"/>
      <c r="USB28" s="535"/>
      <c r="USC28" s="535"/>
      <c r="USD28" s="535"/>
      <c r="USE28" s="535"/>
      <c r="USF28" s="535"/>
      <c r="USG28" s="535"/>
      <c r="USH28" s="535"/>
      <c r="USI28" s="535"/>
      <c r="USJ28" s="535"/>
      <c r="USK28" s="535"/>
      <c r="USL28" s="535"/>
      <c r="USM28" s="535"/>
      <c r="USN28" s="535"/>
      <c r="USO28" s="535"/>
      <c r="USP28" s="535"/>
      <c r="USQ28" s="535"/>
      <c r="USR28" s="535"/>
      <c r="USS28" s="535"/>
      <c r="UST28" s="535"/>
      <c r="USU28" s="535"/>
      <c r="USV28" s="535"/>
      <c r="USW28" s="535"/>
      <c r="USX28" s="535"/>
      <c r="USY28" s="535"/>
      <c r="USZ28" s="535"/>
      <c r="UTA28" s="535"/>
      <c r="UTB28" s="535"/>
      <c r="UTC28" s="535"/>
      <c r="UTD28" s="535"/>
      <c r="UTE28" s="535"/>
      <c r="UTF28" s="535"/>
      <c r="UTG28" s="535"/>
      <c r="UTH28" s="535"/>
      <c r="UTI28" s="535"/>
      <c r="UTJ28" s="535"/>
      <c r="UTK28" s="535"/>
      <c r="UTL28" s="535"/>
      <c r="UTM28" s="535"/>
      <c r="UTN28" s="535"/>
      <c r="UTO28" s="535"/>
      <c r="UTP28" s="535"/>
      <c r="UTQ28" s="535"/>
      <c r="UTR28" s="535"/>
      <c r="UTS28" s="535"/>
      <c r="UTT28" s="535"/>
      <c r="UTU28" s="535"/>
      <c r="UTV28" s="535"/>
      <c r="UTW28" s="535"/>
      <c r="UTX28" s="535"/>
      <c r="UTY28" s="535"/>
      <c r="UTZ28" s="535"/>
      <c r="UUA28" s="535"/>
      <c r="UUB28" s="535"/>
      <c r="UUC28" s="535"/>
      <c r="UUD28" s="535"/>
      <c r="UUE28" s="535"/>
      <c r="UUF28" s="535"/>
      <c r="UUG28" s="535"/>
      <c r="UUH28" s="535"/>
      <c r="UUI28" s="535"/>
      <c r="UUJ28" s="535"/>
      <c r="UUK28" s="535"/>
      <c r="UUL28" s="535"/>
      <c r="UUM28" s="535"/>
      <c r="UUN28" s="535"/>
      <c r="UUO28" s="535"/>
      <c r="UUP28" s="535"/>
      <c r="UUQ28" s="535"/>
      <c r="UUR28" s="535"/>
      <c r="UUS28" s="535"/>
      <c r="UUT28" s="535"/>
      <c r="UUU28" s="535"/>
      <c r="UUV28" s="535"/>
      <c r="UUW28" s="535"/>
      <c r="UUX28" s="535"/>
      <c r="UUY28" s="535"/>
      <c r="UUZ28" s="535"/>
      <c r="UVA28" s="535"/>
      <c r="UVB28" s="535"/>
      <c r="UVC28" s="535"/>
      <c r="UVD28" s="535"/>
      <c r="UVE28" s="535"/>
      <c r="UVF28" s="535"/>
      <c r="UVG28" s="535"/>
      <c r="UVH28" s="535"/>
      <c r="UVI28" s="535"/>
      <c r="UVJ28" s="535"/>
      <c r="UVK28" s="535"/>
      <c r="UVL28" s="535"/>
      <c r="UVM28" s="535"/>
      <c r="UVN28" s="535"/>
      <c r="UVO28" s="535"/>
      <c r="UVP28" s="535"/>
      <c r="UVQ28" s="535"/>
      <c r="UVR28" s="535"/>
      <c r="UVS28" s="535"/>
      <c r="UVT28" s="535"/>
      <c r="UVU28" s="535"/>
      <c r="UVV28" s="535"/>
      <c r="UVW28" s="535"/>
      <c r="UVX28" s="535"/>
      <c r="UVY28" s="535"/>
      <c r="UVZ28" s="535"/>
      <c r="UWA28" s="535"/>
      <c r="UWB28" s="535"/>
      <c r="UWC28" s="535"/>
      <c r="UWD28" s="535"/>
      <c r="UWE28" s="535"/>
      <c r="UWF28" s="535"/>
      <c r="UWG28" s="535"/>
      <c r="UWH28" s="535"/>
      <c r="UWI28" s="535"/>
      <c r="UWJ28" s="535"/>
      <c r="UWK28" s="535"/>
      <c r="UWL28" s="535"/>
      <c r="UWM28" s="535"/>
      <c r="UWN28" s="535"/>
      <c r="UWO28" s="535"/>
      <c r="UWP28" s="535"/>
      <c r="UWQ28" s="535"/>
      <c r="UWR28" s="535"/>
      <c r="UWS28" s="535"/>
      <c r="UWT28" s="535"/>
      <c r="UWU28" s="535"/>
      <c r="UWV28" s="535"/>
      <c r="UWW28" s="535"/>
      <c r="UWX28" s="535"/>
      <c r="UWY28" s="535"/>
      <c r="UWZ28" s="535"/>
      <c r="UXA28" s="535"/>
      <c r="UXB28" s="535"/>
      <c r="UXC28" s="535"/>
      <c r="UXD28" s="535"/>
      <c r="UXE28" s="535"/>
      <c r="UXF28" s="535"/>
      <c r="UXG28" s="535"/>
      <c r="UXH28" s="535"/>
      <c r="UXI28" s="535"/>
      <c r="UXJ28" s="535"/>
      <c r="UXK28" s="535"/>
      <c r="UXL28" s="535"/>
      <c r="UXM28" s="535"/>
      <c r="UXN28" s="535"/>
      <c r="UXO28" s="535"/>
      <c r="UXP28" s="535"/>
      <c r="UXQ28" s="535"/>
      <c r="UXR28" s="535"/>
      <c r="UXS28" s="535"/>
      <c r="UXT28" s="535"/>
      <c r="UXU28" s="535"/>
      <c r="UXV28" s="535"/>
      <c r="UXW28" s="535"/>
      <c r="UXX28" s="535"/>
      <c r="UXY28" s="535"/>
      <c r="UXZ28" s="535"/>
      <c r="UYA28" s="535"/>
      <c r="UYB28" s="535"/>
      <c r="UYC28" s="535"/>
      <c r="UYD28" s="535"/>
      <c r="UYE28" s="535"/>
      <c r="UYF28" s="535"/>
      <c r="UYG28" s="535"/>
      <c r="UYH28" s="535"/>
      <c r="UYI28" s="535"/>
      <c r="UYJ28" s="535"/>
      <c r="UYK28" s="535"/>
      <c r="UYL28" s="535"/>
      <c r="UYM28" s="535"/>
      <c r="UYN28" s="535"/>
      <c r="UYO28" s="535"/>
      <c r="UYP28" s="535"/>
      <c r="UYQ28" s="535"/>
      <c r="UYR28" s="535"/>
      <c r="UYS28" s="535"/>
      <c r="UYT28" s="535"/>
      <c r="UYU28" s="535"/>
      <c r="UYV28" s="535"/>
      <c r="UYW28" s="535"/>
      <c r="UYX28" s="535"/>
      <c r="UYY28" s="535"/>
      <c r="UYZ28" s="535"/>
      <c r="UZA28" s="535"/>
      <c r="UZB28" s="535"/>
      <c r="UZC28" s="535"/>
      <c r="UZD28" s="535"/>
      <c r="UZE28" s="535"/>
      <c r="UZF28" s="535"/>
      <c r="UZG28" s="535"/>
      <c r="UZH28" s="535"/>
      <c r="UZI28" s="535"/>
      <c r="UZJ28" s="535"/>
      <c r="UZK28" s="535"/>
      <c r="UZL28" s="535"/>
      <c r="UZM28" s="535"/>
      <c r="UZN28" s="535"/>
      <c r="UZO28" s="535"/>
      <c r="UZP28" s="535"/>
      <c r="UZQ28" s="535"/>
      <c r="UZR28" s="535"/>
      <c r="UZS28" s="535"/>
      <c r="UZT28" s="535"/>
      <c r="UZU28" s="535"/>
      <c r="UZV28" s="535"/>
      <c r="UZW28" s="535"/>
      <c r="UZX28" s="535"/>
      <c r="UZY28" s="535"/>
      <c r="UZZ28" s="535"/>
      <c r="VAA28" s="535"/>
      <c r="VAB28" s="535"/>
      <c r="VAC28" s="535"/>
      <c r="VAD28" s="535"/>
      <c r="VAE28" s="535"/>
      <c r="VAF28" s="535"/>
      <c r="VAG28" s="535"/>
      <c r="VAH28" s="535"/>
      <c r="VAI28" s="535"/>
      <c r="VAJ28" s="535"/>
      <c r="VAK28" s="535"/>
      <c r="VAL28" s="535"/>
      <c r="VAM28" s="535"/>
      <c r="VAN28" s="535"/>
      <c r="VAO28" s="535"/>
      <c r="VAP28" s="535"/>
      <c r="VAQ28" s="535"/>
      <c r="VAR28" s="535"/>
      <c r="VAS28" s="535"/>
      <c r="VAT28" s="535"/>
      <c r="VAU28" s="535"/>
      <c r="VAV28" s="535"/>
      <c r="VAW28" s="535"/>
      <c r="VAX28" s="535"/>
      <c r="VAY28" s="535"/>
      <c r="VAZ28" s="535"/>
      <c r="VBA28" s="535"/>
      <c r="VBB28" s="535"/>
      <c r="VBC28" s="535"/>
      <c r="VBD28" s="535"/>
      <c r="VBE28" s="535"/>
      <c r="VBF28" s="535"/>
      <c r="VBG28" s="535"/>
      <c r="VBH28" s="535"/>
      <c r="VBI28" s="535"/>
      <c r="VBJ28" s="535"/>
      <c r="VBK28" s="535"/>
      <c r="VBL28" s="535"/>
      <c r="VBM28" s="535"/>
      <c r="VBN28" s="535"/>
      <c r="VBO28" s="535"/>
      <c r="VBP28" s="535"/>
      <c r="VBQ28" s="535"/>
      <c r="VBR28" s="535"/>
      <c r="VBS28" s="535"/>
      <c r="VBT28" s="535"/>
      <c r="VBU28" s="535"/>
      <c r="VBV28" s="535"/>
      <c r="VBW28" s="535"/>
      <c r="VBX28" s="535"/>
      <c r="VBY28" s="535"/>
      <c r="VBZ28" s="535"/>
      <c r="VCA28" s="535"/>
      <c r="VCB28" s="535"/>
      <c r="VCC28" s="535"/>
      <c r="VCD28" s="535"/>
      <c r="VCE28" s="535"/>
      <c r="VCF28" s="535"/>
      <c r="VCG28" s="535"/>
      <c r="VCH28" s="535"/>
      <c r="VCI28" s="535"/>
      <c r="VCJ28" s="535"/>
      <c r="VCK28" s="535"/>
      <c r="VCL28" s="535"/>
      <c r="VCM28" s="535"/>
      <c r="VCN28" s="535"/>
      <c r="VCO28" s="535"/>
      <c r="VCP28" s="535"/>
      <c r="VCQ28" s="535"/>
      <c r="VCR28" s="535"/>
      <c r="VCS28" s="535"/>
      <c r="VCT28" s="535"/>
      <c r="VCU28" s="535"/>
      <c r="VCV28" s="535"/>
      <c r="VCW28" s="535"/>
      <c r="VCX28" s="535"/>
      <c r="VCY28" s="535"/>
      <c r="VCZ28" s="535"/>
      <c r="VDA28" s="535"/>
      <c r="VDB28" s="535"/>
      <c r="VDC28" s="535"/>
      <c r="VDD28" s="535"/>
      <c r="VDE28" s="535"/>
      <c r="VDF28" s="535"/>
      <c r="VDG28" s="535"/>
      <c r="VDH28" s="535"/>
      <c r="VDI28" s="535"/>
      <c r="VDJ28" s="535"/>
      <c r="VDK28" s="535"/>
      <c r="VDL28" s="535"/>
      <c r="VDM28" s="535"/>
      <c r="VDN28" s="535"/>
      <c r="VDO28" s="535"/>
      <c r="VDP28" s="535"/>
      <c r="VDQ28" s="535"/>
      <c r="VDR28" s="535"/>
      <c r="VDS28" s="535"/>
      <c r="VDT28" s="535"/>
      <c r="VDU28" s="535"/>
      <c r="VDV28" s="535"/>
      <c r="VDW28" s="535"/>
      <c r="VDX28" s="535"/>
      <c r="VDY28" s="535"/>
      <c r="VDZ28" s="535"/>
      <c r="VEA28" s="535"/>
      <c r="VEB28" s="535"/>
      <c r="VEC28" s="535"/>
      <c r="VED28" s="535"/>
      <c r="VEE28" s="535"/>
      <c r="VEF28" s="535"/>
      <c r="VEG28" s="535"/>
      <c r="VEH28" s="535"/>
      <c r="VEI28" s="535"/>
      <c r="VEJ28" s="535"/>
      <c r="VEK28" s="535"/>
      <c r="VEL28" s="535"/>
      <c r="VEM28" s="535"/>
      <c r="VEN28" s="535"/>
      <c r="VEO28" s="535"/>
      <c r="VEP28" s="535"/>
      <c r="VEQ28" s="535"/>
      <c r="VER28" s="535"/>
      <c r="VES28" s="535"/>
      <c r="VET28" s="535"/>
      <c r="VEU28" s="535"/>
      <c r="VEV28" s="535"/>
      <c r="VEW28" s="535"/>
      <c r="VEX28" s="535"/>
      <c r="VEY28" s="535"/>
      <c r="VEZ28" s="535"/>
      <c r="VFA28" s="535"/>
      <c r="VFB28" s="535"/>
      <c r="VFC28" s="535"/>
      <c r="VFD28" s="535"/>
      <c r="VFE28" s="535"/>
      <c r="VFF28" s="535"/>
      <c r="VFG28" s="535"/>
      <c r="VFH28" s="535"/>
      <c r="VFI28" s="535"/>
      <c r="VFJ28" s="535"/>
      <c r="VFK28" s="535"/>
      <c r="VFL28" s="535"/>
      <c r="VFM28" s="535"/>
      <c r="VFN28" s="535"/>
      <c r="VFO28" s="535"/>
      <c r="VFP28" s="535"/>
      <c r="VFQ28" s="535"/>
      <c r="VFR28" s="535"/>
      <c r="VFS28" s="535"/>
      <c r="VFT28" s="535"/>
      <c r="VFU28" s="535"/>
      <c r="VFV28" s="535"/>
      <c r="VFW28" s="535"/>
      <c r="VFX28" s="535"/>
      <c r="VFY28" s="535"/>
      <c r="VFZ28" s="535"/>
      <c r="VGA28" s="535"/>
      <c r="VGB28" s="535"/>
      <c r="VGC28" s="535"/>
      <c r="VGD28" s="535"/>
      <c r="VGE28" s="535"/>
      <c r="VGF28" s="535"/>
      <c r="VGG28" s="535"/>
      <c r="VGH28" s="535"/>
      <c r="VGI28" s="535"/>
      <c r="VGJ28" s="535"/>
      <c r="VGK28" s="535"/>
      <c r="VGL28" s="535"/>
      <c r="VGM28" s="535"/>
      <c r="VGN28" s="535"/>
      <c r="VGO28" s="535"/>
      <c r="VGP28" s="535"/>
      <c r="VGQ28" s="535"/>
      <c r="VGR28" s="535"/>
      <c r="VGS28" s="535"/>
      <c r="VGT28" s="535"/>
      <c r="VGU28" s="535"/>
      <c r="VGV28" s="535"/>
      <c r="VGW28" s="535"/>
      <c r="VGX28" s="535"/>
      <c r="VGY28" s="535"/>
      <c r="VGZ28" s="535"/>
      <c r="VHA28" s="535"/>
      <c r="VHB28" s="535"/>
      <c r="VHC28" s="535"/>
      <c r="VHD28" s="535"/>
      <c r="VHE28" s="535"/>
      <c r="VHF28" s="535"/>
      <c r="VHG28" s="535"/>
      <c r="VHH28" s="535"/>
      <c r="VHI28" s="535"/>
      <c r="VHJ28" s="535"/>
      <c r="VHK28" s="535"/>
      <c r="VHL28" s="535"/>
      <c r="VHM28" s="535"/>
      <c r="VHN28" s="535"/>
      <c r="VHO28" s="535"/>
      <c r="VHP28" s="535"/>
      <c r="VHQ28" s="535"/>
      <c r="VHR28" s="535"/>
      <c r="VHS28" s="535"/>
      <c r="VHT28" s="535"/>
      <c r="VHU28" s="535"/>
      <c r="VHV28" s="535"/>
      <c r="VHW28" s="535"/>
      <c r="VHX28" s="535"/>
      <c r="VHY28" s="535"/>
      <c r="VHZ28" s="535"/>
      <c r="VIA28" s="535"/>
      <c r="VIB28" s="535"/>
      <c r="VIC28" s="535"/>
      <c r="VID28" s="535"/>
      <c r="VIE28" s="535"/>
      <c r="VIF28" s="535"/>
      <c r="VIG28" s="535"/>
      <c r="VIH28" s="535"/>
      <c r="VII28" s="535"/>
      <c r="VIJ28" s="535"/>
      <c r="VIK28" s="535"/>
      <c r="VIL28" s="535"/>
      <c r="VIM28" s="535"/>
      <c r="VIN28" s="535"/>
      <c r="VIO28" s="535"/>
      <c r="VIP28" s="535"/>
      <c r="VIQ28" s="535"/>
      <c r="VIR28" s="535"/>
      <c r="VIS28" s="535"/>
      <c r="VIT28" s="535"/>
      <c r="VIU28" s="535"/>
      <c r="VIV28" s="535"/>
      <c r="VIW28" s="535"/>
      <c r="VIX28" s="535"/>
      <c r="VIY28" s="535"/>
      <c r="VIZ28" s="535"/>
      <c r="VJA28" s="535"/>
      <c r="VJB28" s="535"/>
      <c r="VJC28" s="535"/>
      <c r="VJD28" s="535"/>
      <c r="VJE28" s="535"/>
      <c r="VJF28" s="535"/>
      <c r="VJG28" s="535"/>
      <c r="VJH28" s="535"/>
      <c r="VJI28" s="535"/>
      <c r="VJJ28" s="535"/>
      <c r="VJK28" s="535"/>
      <c r="VJL28" s="535"/>
      <c r="VJM28" s="535"/>
      <c r="VJN28" s="535"/>
      <c r="VJO28" s="535"/>
      <c r="VJP28" s="535"/>
      <c r="VJQ28" s="535"/>
      <c r="VJR28" s="535"/>
      <c r="VJS28" s="535"/>
      <c r="VJT28" s="535"/>
      <c r="VJU28" s="535"/>
      <c r="VJV28" s="535"/>
      <c r="VJW28" s="535"/>
      <c r="VJX28" s="535"/>
      <c r="VJY28" s="535"/>
      <c r="VJZ28" s="535"/>
      <c r="VKA28" s="535"/>
      <c r="VKB28" s="535"/>
      <c r="VKC28" s="535"/>
      <c r="VKD28" s="535"/>
      <c r="VKE28" s="535"/>
      <c r="VKF28" s="535"/>
      <c r="VKG28" s="535"/>
      <c r="VKH28" s="535"/>
      <c r="VKI28" s="535"/>
      <c r="VKJ28" s="535"/>
      <c r="VKK28" s="535"/>
      <c r="VKL28" s="535"/>
      <c r="VKM28" s="535"/>
      <c r="VKN28" s="535"/>
      <c r="VKO28" s="535"/>
      <c r="VKP28" s="535"/>
      <c r="VKQ28" s="535"/>
      <c r="VKR28" s="535"/>
      <c r="VKS28" s="535"/>
      <c r="VKT28" s="535"/>
      <c r="VKU28" s="535"/>
      <c r="VKV28" s="535"/>
      <c r="VKW28" s="535"/>
      <c r="VKX28" s="535"/>
      <c r="VKY28" s="535"/>
      <c r="VKZ28" s="535"/>
      <c r="VLA28" s="535"/>
      <c r="VLB28" s="535"/>
      <c r="VLC28" s="535"/>
      <c r="VLD28" s="535"/>
      <c r="VLE28" s="535"/>
      <c r="VLF28" s="535"/>
      <c r="VLG28" s="535"/>
      <c r="VLH28" s="535"/>
      <c r="VLI28" s="535"/>
      <c r="VLJ28" s="535"/>
      <c r="VLK28" s="535"/>
      <c r="VLL28" s="535"/>
      <c r="VLM28" s="535"/>
      <c r="VLN28" s="535"/>
      <c r="VLO28" s="535"/>
      <c r="VLP28" s="535"/>
      <c r="VLQ28" s="535"/>
      <c r="VLR28" s="535"/>
      <c r="VLS28" s="535"/>
      <c r="VLT28" s="535"/>
      <c r="VLU28" s="535"/>
      <c r="VLV28" s="535"/>
      <c r="VLW28" s="535"/>
      <c r="VLX28" s="535"/>
      <c r="VLY28" s="535"/>
      <c r="VLZ28" s="535"/>
      <c r="VMA28" s="535"/>
      <c r="VMB28" s="535"/>
      <c r="VMC28" s="535"/>
      <c r="VMD28" s="535"/>
      <c r="VME28" s="535"/>
      <c r="VMF28" s="535"/>
      <c r="VMG28" s="535"/>
      <c r="VMH28" s="535"/>
      <c r="VMI28" s="535"/>
      <c r="VMJ28" s="535"/>
      <c r="VMK28" s="535"/>
      <c r="VML28" s="535"/>
      <c r="VMM28" s="535"/>
      <c r="VMN28" s="535"/>
      <c r="VMO28" s="535"/>
      <c r="VMP28" s="535"/>
      <c r="VMQ28" s="535"/>
      <c r="VMR28" s="535"/>
      <c r="VMS28" s="535"/>
      <c r="VMT28" s="535"/>
      <c r="VMU28" s="535"/>
      <c r="VMV28" s="535"/>
      <c r="VMW28" s="535"/>
      <c r="VMX28" s="535"/>
      <c r="VMY28" s="535"/>
      <c r="VMZ28" s="535"/>
      <c r="VNA28" s="535"/>
      <c r="VNB28" s="535"/>
      <c r="VNC28" s="535"/>
      <c r="VND28" s="535"/>
      <c r="VNE28" s="535"/>
      <c r="VNF28" s="535"/>
      <c r="VNG28" s="535"/>
      <c r="VNH28" s="535"/>
      <c r="VNI28" s="535"/>
      <c r="VNJ28" s="535"/>
      <c r="VNK28" s="535"/>
      <c r="VNL28" s="535"/>
      <c r="VNM28" s="535"/>
      <c r="VNN28" s="535"/>
      <c r="VNO28" s="535"/>
      <c r="VNP28" s="535"/>
      <c r="VNQ28" s="535"/>
      <c r="VNR28" s="535"/>
      <c r="VNS28" s="535"/>
      <c r="VNT28" s="535"/>
      <c r="VNU28" s="535"/>
      <c r="VNV28" s="535"/>
      <c r="VNW28" s="535"/>
      <c r="VNX28" s="535"/>
      <c r="VNY28" s="535"/>
      <c r="VNZ28" s="535"/>
      <c r="VOA28" s="535"/>
      <c r="VOB28" s="535"/>
      <c r="VOC28" s="535"/>
      <c r="VOD28" s="535"/>
      <c r="VOE28" s="535"/>
      <c r="VOF28" s="535"/>
      <c r="VOG28" s="535"/>
      <c r="VOH28" s="535"/>
      <c r="VOI28" s="535"/>
      <c r="VOJ28" s="535"/>
      <c r="VOK28" s="535"/>
      <c r="VOL28" s="535"/>
      <c r="VOM28" s="535"/>
      <c r="VON28" s="535"/>
      <c r="VOO28" s="535"/>
      <c r="VOP28" s="535"/>
      <c r="VOQ28" s="535"/>
      <c r="VOR28" s="535"/>
      <c r="VOS28" s="535"/>
      <c r="VOT28" s="535"/>
      <c r="VOU28" s="535"/>
      <c r="VOV28" s="535"/>
      <c r="VOW28" s="535"/>
      <c r="VOX28" s="535"/>
      <c r="VOY28" s="535"/>
      <c r="VOZ28" s="535"/>
      <c r="VPA28" s="535"/>
      <c r="VPB28" s="535"/>
      <c r="VPC28" s="535"/>
      <c r="VPD28" s="535"/>
      <c r="VPE28" s="535"/>
      <c r="VPF28" s="535"/>
      <c r="VPG28" s="535"/>
      <c r="VPH28" s="535"/>
      <c r="VPI28" s="535"/>
      <c r="VPJ28" s="535"/>
      <c r="VPK28" s="535"/>
      <c r="VPL28" s="535"/>
      <c r="VPM28" s="535"/>
      <c r="VPN28" s="535"/>
      <c r="VPO28" s="535"/>
      <c r="VPP28" s="535"/>
      <c r="VPQ28" s="535"/>
      <c r="VPR28" s="535"/>
      <c r="VPS28" s="535"/>
      <c r="VPT28" s="535"/>
      <c r="VPU28" s="535"/>
      <c r="VPV28" s="535"/>
      <c r="VPW28" s="535"/>
      <c r="VPX28" s="535"/>
      <c r="VPY28" s="535"/>
      <c r="VPZ28" s="535"/>
      <c r="VQA28" s="535"/>
      <c r="VQB28" s="535"/>
      <c r="VQC28" s="535"/>
      <c r="VQD28" s="535"/>
      <c r="VQE28" s="535"/>
      <c r="VQF28" s="535"/>
      <c r="VQG28" s="535"/>
      <c r="VQH28" s="535"/>
      <c r="VQI28" s="535"/>
      <c r="VQJ28" s="535"/>
      <c r="VQK28" s="535"/>
      <c r="VQL28" s="535"/>
      <c r="VQM28" s="535"/>
      <c r="VQN28" s="535"/>
      <c r="VQO28" s="535"/>
      <c r="VQP28" s="535"/>
      <c r="VQQ28" s="535"/>
      <c r="VQR28" s="535"/>
      <c r="VQS28" s="535"/>
      <c r="VQT28" s="535"/>
      <c r="VQU28" s="535"/>
      <c r="VQV28" s="535"/>
      <c r="VQW28" s="535"/>
      <c r="VQX28" s="535"/>
      <c r="VQY28" s="535"/>
      <c r="VQZ28" s="535"/>
      <c r="VRA28" s="535"/>
      <c r="VRB28" s="535"/>
      <c r="VRC28" s="535"/>
      <c r="VRD28" s="535"/>
      <c r="VRE28" s="535"/>
      <c r="VRF28" s="535"/>
      <c r="VRG28" s="535"/>
      <c r="VRH28" s="535"/>
      <c r="VRI28" s="535"/>
      <c r="VRJ28" s="535"/>
      <c r="VRK28" s="535"/>
      <c r="VRL28" s="535"/>
      <c r="VRM28" s="535"/>
      <c r="VRN28" s="535"/>
      <c r="VRO28" s="535"/>
      <c r="VRP28" s="535"/>
      <c r="VRQ28" s="535"/>
      <c r="VRR28" s="535"/>
      <c r="VRS28" s="535"/>
      <c r="VRT28" s="535"/>
      <c r="VRU28" s="535"/>
      <c r="VRV28" s="535"/>
      <c r="VRW28" s="535"/>
      <c r="VRX28" s="535"/>
      <c r="VRY28" s="535"/>
      <c r="VRZ28" s="535"/>
      <c r="VSA28" s="535"/>
      <c r="VSB28" s="535"/>
      <c r="VSC28" s="535"/>
      <c r="VSD28" s="535"/>
      <c r="VSE28" s="535"/>
      <c r="VSF28" s="535"/>
      <c r="VSG28" s="535"/>
      <c r="VSH28" s="535"/>
      <c r="VSI28" s="535"/>
      <c r="VSJ28" s="535"/>
      <c r="VSK28" s="535"/>
      <c r="VSL28" s="535"/>
      <c r="VSM28" s="535"/>
      <c r="VSN28" s="535"/>
      <c r="VSO28" s="535"/>
      <c r="VSP28" s="535"/>
      <c r="VSQ28" s="535"/>
      <c r="VSR28" s="535"/>
      <c r="VSS28" s="535"/>
      <c r="VST28" s="535"/>
      <c r="VSU28" s="535"/>
      <c r="VSV28" s="535"/>
      <c r="VSW28" s="535"/>
      <c r="VSX28" s="535"/>
      <c r="VSY28" s="535"/>
      <c r="VSZ28" s="535"/>
      <c r="VTA28" s="535"/>
      <c r="VTB28" s="535"/>
      <c r="VTC28" s="535"/>
      <c r="VTD28" s="535"/>
      <c r="VTE28" s="535"/>
      <c r="VTF28" s="535"/>
      <c r="VTG28" s="535"/>
      <c r="VTH28" s="535"/>
      <c r="VTI28" s="535"/>
      <c r="VTJ28" s="535"/>
      <c r="VTK28" s="535"/>
      <c r="VTL28" s="535"/>
      <c r="VTM28" s="535"/>
      <c r="VTN28" s="535"/>
      <c r="VTO28" s="535"/>
      <c r="VTP28" s="535"/>
      <c r="VTQ28" s="535"/>
      <c r="VTR28" s="535"/>
      <c r="VTS28" s="535"/>
      <c r="VTT28" s="535"/>
      <c r="VTU28" s="535"/>
      <c r="VTV28" s="535"/>
      <c r="VTW28" s="535"/>
      <c r="VTX28" s="535"/>
      <c r="VTY28" s="535"/>
      <c r="VTZ28" s="535"/>
      <c r="VUA28" s="535"/>
      <c r="VUB28" s="535"/>
      <c r="VUC28" s="535"/>
      <c r="VUD28" s="535"/>
      <c r="VUE28" s="535"/>
      <c r="VUF28" s="535"/>
      <c r="VUG28" s="535"/>
      <c r="VUH28" s="535"/>
      <c r="VUI28" s="535"/>
      <c r="VUJ28" s="535"/>
      <c r="VUK28" s="535"/>
      <c r="VUL28" s="535"/>
      <c r="VUM28" s="535"/>
      <c r="VUN28" s="535"/>
      <c r="VUO28" s="535"/>
      <c r="VUP28" s="535"/>
      <c r="VUQ28" s="535"/>
      <c r="VUR28" s="535"/>
      <c r="VUS28" s="535"/>
      <c r="VUT28" s="535"/>
      <c r="VUU28" s="535"/>
      <c r="VUV28" s="535"/>
      <c r="VUW28" s="535"/>
      <c r="VUX28" s="535"/>
      <c r="VUY28" s="535"/>
      <c r="VUZ28" s="535"/>
      <c r="VVA28" s="535"/>
      <c r="VVB28" s="535"/>
      <c r="VVC28" s="535"/>
      <c r="VVD28" s="535"/>
      <c r="VVE28" s="535"/>
      <c r="VVF28" s="535"/>
      <c r="VVG28" s="535"/>
      <c r="VVH28" s="535"/>
      <c r="VVI28" s="535"/>
      <c r="VVJ28" s="535"/>
      <c r="VVK28" s="535"/>
      <c r="VVL28" s="535"/>
      <c r="VVM28" s="535"/>
      <c r="VVN28" s="535"/>
      <c r="VVO28" s="535"/>
      <c r="VVP28" s="535"/>
      <c r="VVQ28" s="535"/>
      <c r="VVR28" s="535"/>
      <c r="VVS28" s="535"/>
      <c r="VVT28" s="535"/>
      <c r="VVU28" s="535"/>
      <c r="VVV28" s="535"/>
      <c r="VVW28" s="535"/>
      <c r="VVX28" s="535"/>
      <c r="VVY28" s="535"/>
      <c r="VVZ28" s="535"/>
      <c r="VWA28" s="535"/>
      <c r="VWB28" s="535"/>
      <c r="VWC28" s="535"/>
      <c r="VWD28" s="535"/>
      <c r="VWE28" s="535"/>
      <c r="VWF28" s="535"/>
      <c r="VWG28" s="535"/>
      <c r="VWH28" s="535"/>
      <c r="VWI28" s="535"/>
      <c r="VWJ28" s="535"/>
      <c r="VWK28" s="535"/>
      <c r="VWL28" s="535"/>
      <c r="VWM28" s="535"/>
      <c r="VWN28" s="535"/>
      <c r="VWO28" s="535"/>
      <c r="VWP28" s="535"/>
      <c r="VWQ28" s="535"/>
      <c r="VWR28" s="535"/>
      <c r="VWS28" s="535"/>
      <c r="VWT28" s="535"/>
      <c r="VWU28" s="535"/>
      <c r="VWV28" s="535"/>
      <c r="VWW28" s="535"/>
      <c r="VWX28" s="535"/>
      <c r="VWY28" s="535"/>
      <c r="VWZ28" s="535"/>
      <c r="VXA28" s="535"/>
      <c r="VXB28" s="535"/>
      <c r="VXC28" s="535"/>
      <c r="VXD28" s="535"/>
      <c r="VXE28" s="535"/>
      <c r="VXF28" s="535"/>
      <c r="VXG28" s="535"/>
      <c r="VXH28" s="535"/>
      <c r="VXI28" s="535"/>
      <c r="VXJ28" s="535"/>
      <c r="VXK28" s="535"/>
      <c r="VXL28" s="535"/>
      <c r="VXM28" s="535"/>
      <c r="VXN28" s="535"/>
      <c r="VXO28" s="535"/>
      <c r="VXP28" s="535"/>
      <c r="VXQ28" s="535"/>
      <c r="VXR28" s="535"/>
      <c r="VXS28" s="535"/>
      <c r="VXT28" s="535"/>
      <c r="VXU28" s="535"/>
      <c r="VXV28" s="535"/>
      <c r="VXW28" s="535"/>
      <c r="VXX28" s="535"/>
      <c r="VXY28" s="535"/>
      <c r="VXZ28" s="535"/>
      <c r="VYA28" s="535"/>
      <c r="VYB28" s="535"/>
      <c r="VYC28" s="535"/>
      <c r="VYD28" s="535"/>
      <c r="VYE28" s="535"/>
      <c r="VYF28" s="535"/>
      <c r="VYG28" s="535"/>
      <c r="VYH28" s="535"/>
      <c r="VYI28" s="535"/>
      <c r="VYJ28" s="535"/>
      <c r="VYK28" s="535"/>
      <c r="VYL28" s="535"/>
      <c r="VYM28" s="535"/>
      <c r="VYN28" s="535"/>
      <c r="VYO28" s="535"/>
      <c r="VYP28" s="535"/>
      <c r="VYQ28" s="535"/>
      <c r="VYR28" s="535"/>
      <c r="VYS28" s="535"/>
      <c r="VYT28" s="535"/>
      <c r="VYU28" s="535"/>
      <c r="VYV28" s="535"/>
      <c r="VYW28" s="535"/>
      <c r="VYX28" s="535"/>
      <c r="VYY28" s="535"/>
      <c r="VYZ28" s="535"/>
      <c r="VZA28" s="535"/>
      <c r="VZB28" s="535"/>
      <c r="VZC28" s="535"/>
      <c r="VZD28" s="535"/>
      <c r="VZE28" s="535"/>
      <c r="VZF28" s="535"/>
      <c r="VZG28" s="535"/>
      <c r="VZH28" s="535"/>
      <c r="VZI28" s="535"/>
      <c r="VZJ28" s="535"/>
      <c r="VZK28" s="535"/>
      <c r="VZL28" s="535"/>
      <c r="VZM28" s="535"/>
      <c r="VZN28" s="535"/>
      <c r="VZO28" s="535"/>
      <c r="VZP28" s="535"/>
      <c r="VZQ28" s="535"/>
      <c r="VZR28" s="535"/>
      <c r="VZS28" s="535"/>
      <c r="VZT28" s="535"/>
      <c r="VZU28" s="535"/>
      <c r="VZV28" s="535"/>
      <c r="VZW28" s="535"/>
      <c r="VZX28" s="535"/>
      <c r="VZY28" s="535"/>
      <c r="VZZ28" s="535"/>
      <c r="WAA28" s="535"/>
      <c r="WAB28" s="535"/>
      <c r="WAC28" s="535"/>
      <c r="WAD28" s="535"/>
      <c r="WAE28" s="535"/>
      <c r="WAF28" s="535"/>
      <c r="WAG28" s="535"/>
      <c r="WAH28" s="535"/>
      <c r="WAI28" s="535"/>
      <c r="WAJ28" s="535"/>
      <c r="WAK28" s="535"/>
      <c r="WAL28" s="535"/>
      <c r="WAM28" s="535"/>
      <c r="WAN28" s="535"/>
      <c r="WAO28" s="535"/>
      <c r="WAP28" s="535"/>
      <c r="WAQ28" s="535"/>
      <c r="WAR28" s="535"/>
      <c r="WAS28" s="535"/>
      <c r="WAT28" s="535"/>
      <c r="WAU28" s="535"/>
      <c r="WAV28" s="535"/>
      <c r="WAW28" s="535"/>
      <c r="WAX28" s="535"/>
      <c r="WAY28" s="535"/>
      <c r="WAZ28" s="535"/>
      <c r="WBA28" s="535"/>
      <c r="WBB28" s="535"/>
      <c r="WBC28" s="535"/>
      <c r="WBD28" s="535"/>
      <c r="WBE28" s="535"/>
      <c r="WBF28" s="535"/>
      <c r="WBG28" s="535"/>
      <c r="WBH28" s="535"/>
      <c r="WBI28" s="535"/>
      <c r="WBJ28" s="535"/>
      <c r="WBK28" s="535"/>
      <c r="WBL28" s="535"/>
      <c r="WBM28" s="535"/>
      <c r="WBN28" s="535"/>
      <c r="WBO28" s="535"/>
      <c r="WBP28" s="535"/>
      <c r="WBQ28" s="535"/>
      <c r="WBR28" s="535"/>
      <c r="WBS28" s="535"/>
      <c r="WBT28" s="535"/>
      <c r="WBU28" s="535"/>
      <c r="WBV28" s="535"/>
      <c r="WBW28" s="535"/>
      <c r="WBX28" s="535"/>
      <c r="WBY28" s="535"/>
      <c r="WBZ28" s="535"/>
      <c r="WCA28" s="535"/>
      <c r="WCB28" s="535"/>
      <c r="WCC28" s="535"/>
      <c r="WCD28" s="535"/>
      <c r="WCE28" s="535"/>
      <c r="WCF28" s="535"/>
      <c r="WCG28" s="535"/>
      <c r="WCH28" s="535"/>
      <c r="WCI28" s="535"/>
      <c r="WCJ28" s="535"/>
      <c r="WCK28" s="535"/>
      <c r="WCL28" s="535"/>
      <c r="WCM28" s="535"/>
      <c r="WCN28" s="535"/>
      <c r="WCO28" s="535"/>
      <c r="WCP28" s="535"/>
      <c r="WCQ28" s="535"/>
      <c r="WCR28" s="535"/>
      <c r="WCS28" s="535"/>
      <c r="WCT28" s="535"/>
      <c r="WCU28" s="535"/>
      <c r="WCV28" s="535"/>
      <c r="WCW28" s="535"/>
      <c r="WCX28" s="535"/>
      <c r="WCY28" s="535"/>
      <c r="WCZ28" s="535"/>
      <c r="WDA28" s="535"/>
      <c r="WDB28" s="535"/>
      <c r="WDC28" s="535"/>
      <c r="WDD28" s="535"/>
      <c r="WDE28" s="535"/>
      <c r="WDF28" s="535"/>
      <c r="WDG28" s="535"/>
      <c r="WDH28" s="535"/>
      <c r="WDI28" s="535"/>
      <c r="WDJ28" s="535"/>
      <c r="WDK28" s="535"/>
      <c r="WDL28" s="535"/>
      <c r="WDM28" s="535"/>
      <c r="WDN28" s="535"/>
      <c r="WDO28" s="535"/>
      <c r="WDP28" s="535"/>
      <c r="WDQ28" s="535"/>
      <c r="WDR28" s="535"/>
      <c r="WDS28" s="535"/>
      <c r="WDT28" s="535"/>
      <c r="WDU28" s="535"/>
      <c r="WDV28" s="535"/>
      <c r="WDW28" s="535"/>
      <c r="WDX28" s="535"/>
      <c r="WDY28" s="535"/>
      <c r="WDZ28" s="535"/>
      <c r="WEA28" s="535"/>
      <c r="WEB28" s="535"/>
      <c r="WEC28" s="535"/>
      <c r="WED28" s="535"/>
      <c r="WEE28" s="535"/>
      <c r="WEF28" s="535"/>
      <c r="WEG28" s="535"/>
      <c r="WEH28" s="535"/>
      <c r="WEI28" s="535"/>
      <c r="WEJ28" s="535"/>
      <c r="WEK28" s="535"/>
      <c r="WEL28" s="535"/>
      <c r="WEM28" s="535"/>
      <c r="WEN28" s="535"/>
      <c r="WEO28" s="535"/>
      <c r="WEP28" s="535"/>
      <c r="WEQ28" s="535"/>
      <c r="WER28" s="535"/>
      <c r="WES28" s="535"/>
      <c r="WET28" s="535"/>
      <c r="WEU28" s="535"/>
      <c r="WEV28" s="535"/>
      <c r="WEW28" s="535"/>
      <c r="WEX28" s="535"/>
      <c r="WEY28" s="535"/>
      <c r="WEZ28" s="535"/>
      <c r="WFA28" s="535"/>
      <c r="WFB28" s="535"/>
      <c r="WFC28" s="535"/>
      <c r="WFD28" s="535"/>
      <c r="WFE28" s="535"/>
      <c r="WFF28" s="535"/>
      <c r="WFG28" s="535"/>
      <c r="WFH28" s="535"/>
      <c r="WFI28" s="535"/>
      <c r="WFJ28" s="535"/>
      <c r="WFK28" s="535"/>
      <c r="WFL28" s="535"/>
      <c r="WFM28" s="535"/>
      <c r="WFN28" s="535"/>
      <c r="WFO28" s="535"/>
      <c r="WFP28" s="535"/>
      <c r="WFQ28" s="535"/>
      <c r="WFR28" s="535"/>
      <c r="WFS28" s="535"/>
      <c r="WFT28" s="535"/>
      <c r="WFU28" s="535"/>
      <c r="WFV28" s="535"/>
      <c r="WFW28" s="535"/>
      <c r="WFX28" s="535"/>
      <c r="WFY28" s="535"/>
      <c r="WFZ28" s="535"/>
      <c r="WGA28" s="535"/>
      <c r="WGB28" s="535"/>
      <c r="WGC28" s="535"/>
      <c r="WGD28" s="535"/>
      <c r="WGE28" s="535"/>
      <c r="WGF28" s="535"/>
      <c r="WGG28" s="535"/>
      <c r="WGH28" s="535"/>
      <c r="WGI28" s="535"/>
      <c r="WGJ28" s="535"/>
      <c r="WGK28" s="535"/>
      <c r="WGL28" s="535"/>
      <c r="WGM28" s="535"/>
      <c r="WGN28" s="535"/>
      <c r="WGO28" s="535"/>
      <c r="WGP28" s="535"/>
      <c r="WGQ28" s="535"/>
      <c r="WGR28" s="535"/>
      <c r="WGS28" s="535"/>
      <c r="WGT28" s="535"/>
      <c r="WGU28" s="535"/>
      <c r="WGV28" s="535"/>
      <c r="WGW28" s="535"/>
      <c r="WGX28" s="535"/>
      <c r="WGY28" s="535"/>
      <c r="WGZ28" s="535"/>
      <c r="WHA28" s="535"/>
      <c r="WHB28" s="535"/>
      <c r="WHC28" s="535"/>
      <c r="WHD28" s="535"/>
      <c r="WHE28" s="535"/>
      <c r="WHF28" s="535"/>
      <c r="WHG28" s="535"/>
      <c r="WHH28" s="535"/>
      <c r="WHI28" s="535"/>
      <c r="WHJ28" s="535"/>
      <c r="WHK28" s="535"/>
      <c r="WHL28" s="535"/>
      <c r="WHM28" s="535"/>
      <c r="WHN28" s="535"/>
      <c r="WHO28" s="535"/>
      <c r="WHP28" s="535"/>
      <c r="WHQ28" s="535"/>
      <c r="WHR28" s="535"/>
      <c r="WHS28" s="535"/>
      <c r="WHT28" s="535"/>
      <c r="WHU28" s="535"/>
      <c r="WHV28" s="535"/>
      <c r="WHW28" s="535"/>
      <c r="WHX28" s="535"/>
      <c r="WHY28" s="535"/>
      <c r="WHZ28" s="535"/>
      <c r="WIA28" s="535"/>
      <c r="WIB28" s="535"/>
      <c r="WIC28" s="535"/>
      <c r="WID28" s="535"/>
      <c r="WIE28" s="535"/>
      <c r="WIF28" s="535"/>
      <c r="WIG28" s="535"/>
      <c r="WIH28" s="535"/>
      <c r="WII28" s="535"/>
      <c r="WIJ28" s="535"/>
      <c r="WIK28" s="535"/>
      <c r="WIL28" s="535"/>
      <c r="WIM28" s="535"/>
      <c r="WIN28" s="535"/>
      <c r="WIO28" s="535"/>
      <c r="WIP28" s="535"/>
      <c r="WIQ28" s="535"/>
      <c r="WIR28" s="535"/>
      <c r="WIS28" s="535"/>
      <c r="WIT28" s="535"/>
      <c r="WIU28" s="535"/>
      <c r="WIV28" s="535"/>
      <c r="WIW28" s="535"/>
      <c r="WIX28" s="535"/>
      <c r="WIY28" s="535"/>
      <c r="WIZ28" s="535"/>
      <c r="WJA28" s="535"/>
      <c r="WJB28" s="535"/>
      <c r="WJC28" s="535"/>
      <c r="WJD28" s="535"/>
      <c r="WJE28" s="535"/>
      <c r="WJF28" s="535"/>
      <c r="WJG28" s="535"/>
      <c r="WJH28" s="535"/>
      <c r="WJI28" s="535"/>
      <c r="WJJ28" s="535"/>
      <c r="WJK28" s="535"/>
      <c r="WJL28" s="535"/>
      <c r="WJM28" s="535"/>
      <c r="WJN28" s="535"/>
      <c r="WJO28" s="535"/>
      <c r="WJP28" s="535"/>
      <c r="WJQ28" s="535"/>
      <c r="WJR28" s="535"/>
      <c r="WJS28" s="535"/>
      <c r="WJT28" s="535"/>
      <c r="WJU28" s="535"/>
      <c r="WJV28" s="535"/>
      <c r="WJW28" s="535"/>
      <c r="WJX28" s="535"/>
      <c r="WJY28" s="535"/>
      <c r="WJZ28" s="535"/>
      <c r="WKA28" s="535"/>
      <c r="WKB28" s="535"/>
      <c r="WKC28" s="535"/>
      <c r="WKD28" s="535"/>
      <c r="WKE28" s="535"/>
      <c r="WKF28" s="535"/>
      <c r="WKG28" s="535"/>
      <c r="WKH28" s="535"/>
      <c r="WKI28" s="535"/>
      <c r="WKJ28" s="535"/>
      <c r="WKK28" s="535"/>
      <c r="WKL28" s="535"/>
      <c r="WKM28" s="535"/>
      <c r="WKN28" s="535"/>
      <c r="WKO28" s="535"/>
      <c r="WKP28" s="535"/>
      <c r="WKQ28" s="535"/>
      <c r="WKR28" s="535"/>
      <c r="WKS28" s="535"/>
      <c r="WKT28" s="535"/>
      <c r="WKU28" s="535"/>
      <c r="WKV28" s="535"/>
      <c r="WKW28" s="535"/>
      <c r="WKX28" s="535"/>
      <c r="WKY28" s="535"/>
      <c r="WKZ28" s="535"/>
      <c r="WLA28" s="535"/>
      <c r="WLB28" s="535"/>
      <c r="WLC28" s="535"/>
      <c r="WLD28" s="535"/>
      <c r="WLE28" s="535"/>
      <c r="WLF28" s="535"/>
      <c r="WLG28" s="535"/>
      <c r="WLH28" s="535"/>
      <c r="WLI28" s="535"/>
      <c r="WLJ28" s="535"/>
      <c r="WLK28" s="535"/>
      <c r="WLL28" s="535"/>
      <c r="WLM28" s="535"/>
      <c r="WLN28" s="535"/>
      <c r="WLO28" s="535"/>
      <c r="WLP28" s="535"/>
      <c r="WLQ28" s="535"/>
      <c r="WLR28" s="535"/>
      <c r="WLS28" s="535"/>
      <c r="WLT28" s="535"/>
      <c r="WLU28" s="535"/>
      <c r="WLV28" s="535"/>
      <c r="WLW28" s="535"/>
      <c r="WLX28" s="535"/>
      <c r="WLY28" s="535"/>
      <c r="WLZ28" s="535"/>
      <c r="WMA28" s="535"/>
      <c r="WMB28" s="535"/>
      <c r="WMC28" s="535"/>
      <c r="WMD28" s="535"/>
      <c r="WME28" s="535"/>
      <c r="WMF28" s="535"/>
      <c r="WMG28" s="535"/>
      <c r="WMH28" s="535"/>
      <c r="WMI28" s="535"/>
      <c r="WMJ28" s="535"/>
      <c r="WMK28" s="535"/>
      <c r="WML28" s="535"/>
      <c r="WMM28" s="535"/>
      <c r="WMN28" s="535"/>
      <c r="WMO28" s="535"/>
      <c r="WMP28" s="535"/>
      <c r="WMQ28" s="535"/>
      <c r="WMR28" s="535"/>
      <c r="WMS28" s="535"/>
      <c r="WMT28" s="535"/>
      <c r="WMU28" s="535"/>
      <c r="WMV28" s="535"/>
      <c r="WMW28" s="535"/>
      <c r="WMX28" s="535"/>
      <c r="WMY28" s="535"/>
      <c r="WMZ28" s="535"/>
      <c r="WNA28" s="535"/>
      <c r="WNB28" s="535"/>
      <c r="WNC28" s="535"/>
      <c r="WND28" s="535"/>
      <c r="WNE28" s="535"/>
      <c r="WNF28" s="535"/>
      <c r="WNG28" s="535"/>
      <c r="WNH28" s="535"/>
      <c r="WNI28" s="535"/>
      <c r="WNJ28" s="535"/>
      <c r="WNK28" s="535"/>
      <c r="WNL28" s="535"/>
      <c r="WNM28" s="535"/>
      <c r="WNN28" s="535"/>
      <c r="WNO28" s="535"/>
      <c r="WNP28" s="535"/>
      <c r="WNQ28" s="535"/>
      <c r="WNR28" s="535"/>
      <c r="WNS28" s="535"/>
      <c r="WNT28" s="535"/>
      <c r="WNU28" s="535"/>
      <c r="WNV28" s="535"/>
      <c r="WNW28" s="535"/>
      <c r="WNX28" s="535"/>
      <c r="WNY28" s="535"/>
      <c r="WNZ28" s="535"/>
      <c r="WOA28" s="535"/>
      <c r="WOB28" s="535"/>
      <c r="WOC28" s="535"/>
      <c r="WOD28" s="535"/>
      <c r="WOE28" s="535"/>
      <c r="WOF28" s="535"/>
      <c r="WOG28" s="535"/>
      <c r="WOH28" s="535"/>
      <c r="WOI28" s="535"/>
      <c r="WOJ28" s="535"/>
      <c r="WOK28" s="535"/>
      <c r="WOL28" s="535"/>
      <c r="WOM28" s="535"/>
      <c r="WON28" s="535"/>
      <c r="WOO28" s="535"/>
      <c r="WOP28" s="535"/>
      <c r="WOQ28" s="535"/>
      <c r="WOR28" s="535"/>
      <c r="WOS28" s="535"/>
      <c r="WOT28" s="535"/>
      <c r="WOU28" s="535"/>
      <c r="WOV28" s="535"/>
      <c r="WOW28" s="535"/>
      <c r="WOX28" s="535"/>
      <c r="WOY28" s="535"/>
      <c r="WOZ28" s="535"/>
      <c r="WPA28" s="535"/>
      <c r="WPB28" s="535"/>
      <c r="WPC28" s="535"/>
      <c r="WPD28" s="535"/>
      <c r="WPE28" s="535"/>
      <c r="WPF28" s="535"/>
      <c r="WPG28" s="535"/>
      <c r="WPH28" s="535"/>
      <c r="WPI28" s="535"/>
      <c r="WPJ28" s="535"/>
      <c r="WPK28" s="535"/>
      <c r="WPL28" s="535"/>
      <c r="WPM28" s="535"/>
      <c r="WPN28" s="535"/>
      <c r="WPO28" s="535"/>
      <c r="WPP28" s="535"/>
      <c r="WPQ28" s="535"/>
      <c r="WPR28" s="535"/>
      <c r="WPS28" s="535"/>
      <c r="WPT28" s="535"/>
      <c r="WPU28" s="535"/>
      <c r="WPV28" s="535"/>
      <c r="WPW28" s="535"/>
      <c r="WPX28" s="535"/>
      <c r="WPY28" s="535"/>
      <c r="WPZ28" s="535"/>
      <c r="WQA28" s="535"/>
      <c r="WQB28" s="535"/>
      <c r="WQC28" s="535"/>
      <c r="WQD28" s="535"/>
      <c r="WQE28" s="535"/>
      <c r="WQF28" s="535"/>
      <c r="WQG28" s="535"/>
      <c r="WQH28" s="535"/>
      <c r="WQI28" s="535"/>
      <c r="WQJ28" s="535"/>
      <c r="WQK28" s="535"/>
      <c r="WQL28" s="535"/>
      <c r="WQM28" s="535"/>
      <c r="WQN28" s="535"/>
      <c r="WQO28" s="535"/>
      <c r="WQP28" s="535"/>
      <c r="WQQ28" s="535"/>
      <c r="WQR28" s="535"/>
      <c r="WQS28" s="535"/>
      <c r="WQT28" s="535"/>
      <c r="WQU28" s="535"/>
      <c r="WQV28" s="535"/>
      <c r="WQW28" s="535"/>
      <c r="WQX28" s="535"/>
      <c r="WQY28" s="535"/>
      <c r="WQZ28" s="535"/>
      <c r="WRA28" s="535"/>
      <c r="WRB28" s="535"/>
      <c r="WRC28" s="535"/>
      <c r="WRD28" s="535"/>
      <c r="WRE28" s="535"/>
      <c r="WRF28" s="535"/>
      <c r="WRG28" s="535"/>
      <c r="WRH28" s="535"/>
      <c r="WRI28" s="535"/>
      <c r="WRJ28" s="535"/>
      <c r="WRK28" s="535"/>
      <c r="WRL28" s="535"/>
      <c r="WRM28" s="535"/>
      <c r="WRN28" s="535"/>
      <c r="WRO28" s="535"/>
      <c r="WRP28" s="535"/>
      <c r="WRQ28" s="535"/>
      <c r="WRR28" s="535"/>
      <c r="WRS28" s="535"/>
      <c r="WRT28" s="535"/>
      <c r="WRU28" s="535"/>
      <c r="WRV28" s="535"/>
      <c r="WRW28" s="535"/>
      <c r="WRX28" s="535"/>
      <c r="WRY28" s="535"/>
      <c r="WRZ28" s="535"/>
      <c r="WSA28" s="535"/>
      <c r="WSB28" s="535"/>
      <c r="WSC28" s="535"/>
      <c r="WSD28" s="535"/>
      <c r="WSE28" s="535"/>
      <c r="WSF28" s="535"/>
      <c r="WSG28" s="535"/>
      <c r="WSH28" s="535"/>
      <c r="WSI28" s="535"/>
      <c r="WSJ28" s="535"/>
      <c r="WSK28" s="535"/>
      <c r="WSL28" s="535"/>
      <c r="WSM28" s="535"/>
      <c r="WSN28" s="535"/>
      <c r="WSO28" s="535"/>
      <c r="WSP28" s="535"/>
      <c r="WSQ28" s="535"/>
      <c r="WSR28" s="535"/>
      <c r="WSS28" s="535"/>
      <c r="WST28" s="535"/>
      <c r="WSU28" s="535"/>
      <c r="WSV28" s="535"/>
      <c r="WSW28" s="535"/>
      <c r="WSX28" s="535"/>
      <c r="WSY28" s="535"/>
      <c r="WSZ28" s="535"/>
      <c r="WTA28" s="535"/>
      <c r="WTB28" s="535"/>
      <c r="WTC28" s="535"/>
      <c r="WTD28" s="535"/>
      <c r="WTE28" s="535"/>
      <c r="WTF28" s="535"/>
      <c r="WTG28" s="535"/>
      <c r="WTH28" s="535"/>
      <c r="WTI28" s="535"/>
      <c r="WTJ28" s="535"/>
      <c r="WTK28" s="535"/>
      <c r="WTL28" s="535"/>
      <c r="WTM28" s="535"/>
      <c r="WTN28" s="535"/>
      <c r="WTO28" s="535"/>
      <c r="WTP28" s="535"/>
      <c r="WTQ28" s="535"/>
      <c r="WTR28" s="535"/>
      <c r="WTS28" s="535"/>
      <c r="WTT28" s="535"/>
      <c r="WTU28" s="535"/>
      <c r="WTV28" s="535"/>
      <c r="WTW28" s="535"/>
      <c r="WTX28" s="535"/>
      <c r="WTY28" s="535"/>
      <c r="WTZ28" s="535"/>
      <c r="WUA28" s="535"/>
      <c r="WUB28" s="535"/>
      <c r="WUC28" s="535"/>
      <c r="WUD28" s="535"/>
      <c r="WUE28" s="535"/>
      <c r="WUF28" s="535"/>
      <c r="WUG28" s="535"/>
      <c r="WUH28" s="535"/>
      <c r="WUI28" s="535"/>
      <c r="WUJ28" s="535"/>
      <c r="WUK28" s="535"/>
      <c r="WUL28" s="535"/>
      <c r="WUM28" s="535"/>
      <c r="WUN28" s="535"/>
      <c r="WUO28" s="535"/>
      <c r="WUP28" s="535"/>
      <c r="WUQ28" s="535"/>
      <c r="WUR28" s="535"/>
      <c r="WUS28" s="535"/>
      <c r="WUT28" s="535"/>
      <c r="WUU28" s="535"/>
      <c r="WUV28" s="535"/>
      <c r="WUW28" s="535"/>
      <c r="WUX28" s="535"/>
      <c r="WUY28" s="535"/>
      <c r="WUZ28" s="535"/>
      <c r="WVA28" s="535"/>
      <c r="WVB28" s="535"/>
      <c r="WVC28" s="535"/>
      <c r="WVD28" s="535"/>
      <c r="WVE28" s="535"/>
      <c r="WVF28" s="535"/>
      <c r="WVG28" s="535"/>
      <c r="WVH28" s="535"/>
      <c r="WVI28" s="535"/>
      <c r="WVJ28" s="535"/>
      <c r="WVK28" s="535"/>
      <c r="WVL28" s="535"/>
      <c r="WVM28" s="535"/>
      <c r="WVN28" s="535"/>
      <c r="WVO28" s="535"/>
      <c r="WVP28" s="535"/>
      <c r="WVQ28" s="535"/>
      <c r="WVR28" s="535"/>
      <c r="WVS28" s="535"/>
      <c r="WVT28" s="535"/>
      <c r="WVU28" s="535"/>
      <c r="WVV28" s="535"/>
      <c r="WVW28" s="535"/>
      <c r="WVX28" s="535"/>
      <c r="WVY28" s="535"/>
      <c r="WVZ28" s="535"/>
      <c r="WWA28" s="535"/>
      <c r="WWB28" s="535"/>
      <c r="WWC28" s="535"/>
      <c r="WWD28" s="535"/>
      <c r="WWE28" s="535"/>
      <c r="WWF28" s="535"/>
    </row>
    <row r="29" spans="1:1031 12825:16152" ht="3.75" customHeight="1" x14ac:dyDescent="0.25">
      <c r="A29" s="1509"/>
      <c r="B29" s="535"/>
      <c r="C29" s="1524"/>
      <c r="D29" s="1524"/>
      <c r="E29" s="1524"/>
      <c r="F29" s="1531"/>
      <c r="G29" s="1531"/>
      <c r="H29" s="1524"/>
      <c r="I29" s="1524"/>
      <c r="J29" s="1524"/>
      <c r="K29" s="1524"/>
      <c r="L29" s="1524"/>
      <c r="M29" s="1524"/>
      <c r="N29" s="1524"/>
      <c r="O29" s="1524"/>
      <c r="P29" s="1524"/>
      <c r="Q29" s="1524"/>
      <c r="R29" s="1524"/>
      <c r="S29" s="1524"/>
      <c r="T29" s="576"/>
      <c r="U29" s="576"/>
      <c r="V29" s="576"/>
      <c r="W29" s="1524"/>
      <c r="X29" s="1509"/>
      <c r="Y29" s="1509"/>
      <c r="IX29" s="535"/>
      <c r="IY29" s="535"/>
      <c r="IZ29" s="535"/>
      <c r="JA29" s="535"/>
      <c r="JB29" s="535"/>
      <c r="JC29" s="535"/>
      <c r="JD29" s="535"/>
      <c r="JE29" s="535"/>
      <c r="JF29" s="535"/>
      <c r="JG29" s="535"/>
      <c r="JH29" s="535"/>
      <c r="JI29" s="535"/>
      <c r="JJ29" s="535"/>
      <c r="JK29" s="535"/>
      <c r="JL29" s="535"/>
      <c r="JM29" s="535"/>
      <c r="JN29" s="535"/>
      <c r="JO29" s="535"/>
      <c r="JP29" s="535"/>
      <c r="JQ29" s="535"/>
      <c r="JR29" s="535"/>
      <c r="JS29" s="535"/>
      <c r="JT29" s="535"/>
      <c r="JU29" s="535"/>
      <c r="JV29" s="535"/>
      <c r="JW29" s="535"/>
      <c r="JX29" s="535"/>
      <c r="JY29" s="535"/>
      <c r="JZ29" s="535"/>
      <c r="KA29" s="535"/>
      <c r="KB29" s="535"/>
      <c r="KC29" s="535"/>
      <c r="KD29" s="535"/>
      <c r="KE29" s="535"/>
      <c r="KF29" s="535"/>
      <c r="KG29" s="535"/>
      <c r="KH29" s="535"/>
      <c r="KI29" s="535"/>
      <c r="KJ29" s="535"/>
      <c r="KK29" s="535"/>
      <c r="KL29" s="535"/>
      <c r="KM29" s="535"/>
      <c r="KN29" s="535"/>
      <c r="KO29" s="535"/>
      <c r="KP29" s="535"/>
      <c r="KQ29" s="535"/>
      <c r="KR29" s="535"/>
      <c r="KS29" s="535"/>
      <c r="KT29" s="535"/>
      <c r="KU29" s="535"/>
      <c r="KV29" s="535"/>
      <c r="KW29" s="535"/>
      <c r="KX29" s="535"/>
      <c r="KY29" s="535"/>
      <c r="KZ29" s="535"/>
      <c r="LA29" s="535"/>
      <c r="LB29" s="535"/>
      <c r="LC29" s="535"/>
      <c r="LD29" s="535"/>
      <c r="LE29" s="535"/>
      <c r="LF29" s="535"/>
      <c r="LG29" s="535"/>
      <c r="LH29" s="535"/>
      <c r="LI29" s="535"/>
      <c r="LJ29" s="535"/>
      <c r="LK29" s="535"/>
      <c r="LL29" s="535"/>
      <c r="LM29" s="535"/>
      <c r="LN29" s="535"/>
      <c r="LO29" s="535"/>
      <c r="LP29" s="535"/>
      <c r="LQ29" s="535"/>
      <c r="LR29" s="535"/>
      <c r="LS29" s="535"/>
      <c r="LT29" s="535"/>
      <c r="LU29" s="535"/>
      <c r="LV29" s="535"/>
      <c r="LW29" s="535"/>
      <c r="LX29" s="535"/>
      <c r="LY29" s="535"/>
      <c r="LZ29" s="535"/>
      <c r="MA29" s="535"/>
      <c r="MB29" s="535"/>
      <c r="MC29" s="535"/>
      <c r="MD29" s="535"/>
      <c r="ME29" s="535"/>
      <c r="MF29" s="535"/>
      <c r="MG29" s="535"/>
      <c r="MH29" s="535"/>
      <c r="MI29" s="535"/>
      <c r="MJ29" s="535"/>
      <c r="MK29" s="535"/>
      <c r="ML29" s="535"/>
      <c r="MM29" s="535"/>
      <c r="MN29" s="535"/>
      <c r="MO29" s="535"/>
      <c r="MP29" s="535"/>
      <c r="MQ29" s="535"/>
      <c r="MR29" s="535"/>
      <c r="MS29" s="535"/>
      <c r="MT29" s="535"/>
      <c r="MU29" s="535"/>
      <c r="MV29" s="535"/>
      <c r="MW29" s="535"/>
      <c r="MX29" s="535"/>
      <c r="MY29" s="535"/>
      <c r="MZ29" s="535"/>
      <c r="NA29" s="535"/>
      <c r="NB29" s="535"/>
      <c r="NC29" s="535"/>
      <c r="ND29" s="535"/>
      <c r="NE29" s="535"/>
      <c r="NF29" s="535"/>
      <c r="NG29" s="535"/>
      <c r="NH29" s="535"/>
      <c r="NI29" s="535"/>
      <c r="NJ29" s="535"/>
      <c r="NK29" s="535"/>
      <c r="NL29" s="535"/>
      <c r="NM29" s="535"/>
      <c r="NN29" s="535"/>
      <c r="NO29" s="535"/>
      <c r="NP29" s="535"/>
      <c r="NQ29" s="535"/>
      <c r="NR29" s="535"/>
      <c r="NS29" s="535"/>
      <c r="NT29" s="535"/>
      <c r="NU29" s="535"/>
      <c r="NV29" s="535"/>
      <c r="NW29" s="535"/>
      <c r="NX29" s="535"/>
      <c r="NY29" s="535"/>
      <c r="NZ29" s="535"/>
      <c r="OA29" s="535"/>
      <c r="OB29" s="535"/>
      <c r="OC29" s="535"/>
      <c r="OD29" s="535"/>
      <c r="OE29" s="535"/>
      <c r="OF29" s="535"/>
      <c r="OG29" s="535"/>
      <c r="OH29" s="535"/>
      <c r="OI29" s="535"/>
      <c r="OJ29" s="535"/>
      <c r="OK29" s="535"/>
      <c r="OL29" s="535"/>
      <c r="OM29" s="535"/>
      <c r="ON29" s="535"/>
      <c r="OO29" s="535"/>
      <c r="OP29" s="535"/>
      <c r="OQ29" s="535"/>
      <c r="OR29" s="535"/>
      <c r="OS29" s="535"/>
      <c r="OT29" s="535"/>
      <c r="OU29" s="535"/>
      <c r="OV29" s="535"/>
      <c r="OW29" s="535"/>
      <c r="OX29" s="535"/>
      <c r="OY29" s="535"/>
      <c r="OZ29" s="535"/>
      <c r="PA29" s="535"/>
      <c r="PB29" s="535"/>
      <c r="PC29" s="535"/>
      <c r="PD29" s="535"/>
      <c r="PE29" s="535"/>
      <c r="PF29" s="535"/>
      <c r="PG29" s="535"/>
      <c r="PH29" s="535"/>
      <c r="PI29" s="535"/>
      <c r="PJ29" s="535"/>
      <c r="PK29" s="535"/>
      <c r="PL29" s="535"/>
      <c r="PM29" s="535"/>
      <c r="PN29" s="535"/>
      <c r="PO29" s="535"/>
      <c r="PP29" s="535"/>
      <c r="PQ29" s="535"/>
      <c r="PR29" s="535"/>
      <c r="PS29" s="535"/>
      <c r="PT29" s="535"/>
      <c r="PU29" s="535"/>
      <c r="PV29" s="535"/>
      <c r="PW29" s="535"/>
      <c r="PX29" s="535"/>
      <c r="PY29" s="535"/>
      <c r="PZ29" s="535"/>
      <c r="QA29" s="535"/>
      <c r="QB29" s="535"/>
      <c r="QC29" s="535"/>
      <c r="QD29" s="535"/>
      <c r="QE29" s="535"/>
      <c r="QF29" s="535"/>
      <c r="QG29" s="535"/>
      <c r="QH29" s="535"/>
      <c r="QI29" s="535"/>
      <c r="QJ29" s="535"/>
      <c r="QK29" s="535"/>
      <c r="QL29" s="535"/>
      <c r="QM29" s="535"/>
      <c r="QN29" s="535"/>
      <c r="QO29" s="535"/>
      <c r="QP29" s="535"/>
      <c r="QQ29" s="535"/>
      <c r="QR29" s="535"/>
      <c r="QS29" s="535"/>
      <c r="QT29" s="535"/>
      <c r="QU29" s="535"/>
      <c r="QV29" s="535"/>
      <c r="QW29" s="535"/>
      <c r="QX29" s="535"/>
      <c r="QY29" s="535"/>
      <c r="QZ29" s="535"/>
      <c r="RA29" s="535"/>
      <c r="RB29" s="535"/>
      <c r="RC29" s="535"/>
      <c r="RD29" s="535"/>
      <c r="RE29" s="535"/>
      <c r="RF29" s="535"/>
      <c r="RG29" s="535"/>
      <c r="RH29" s="535"/>
      <c r="RI29" s="535"/>
      <c r="RJ29" s="535"/>
      <c r="RK29" s="535"/>
      <c r="RL29" s="535"/>
      <c r="RM29" s="535"/>
      <c r="RN29" s="535"/>
      <c r="RO29" s="535"/>
      <c r="RP29" s="535"/>
      <c r="RQ29" s="535"/>
      <c r="RR29" s="535"/>
      <c r="RS29" s="535"/>
      <c r="RT29" s="535"/>
      <c r="RU29" s="535"/>
      <c r="RV29" s="535"/>
      <c r="RW29" s="535"/>
      <c r="RX29" s="535"/>
      <c r="RY29" s="535"/>
      <c r="RZ29" s="535"/>
      <c r="SA29" s="535"/>
      <c r="SB29" s="535"/>
      <c r="SC29" s="535"/>
      <c r="SD29" s="535"/>
      <c r="SE29" s="535"/>
      <c r="SF29" s="535"/>
      <c r="SG29" s="535"/>
      <c r="SH29" s="535"/>
      <c r="SI29" s="535"/>
      <c r="SJ29" s="535"/>
      <c r="SK29" s="535"/>
      <c r="SL29" s="535"/>
      <c r="SM29" s="535"/>
      <c r="SN29" s="535"/>
      <c r="SO29" s="535"/>
      <c r="SP29" s="535"/>
      <c r="SQ29" s="535"/>
      <c r="SR29" s="535"/>
      <c r="SS29" s="535"/>
      <c r="ST29" s="535"/>
      <c r="SU29" s="535"/>
      <c r="SV29" s="535"/>
      <c r="SW29" s="535"/>
      <c r="SX29" s="535"/>
      <c r="SY29" s="535"/>
      <c r="SZ29" s="535"/>
      <c r="TA29" s="535"/>
      <c r="TB29" s="535"/>
      <c r="TC29" s="535"/>
      <c r="TD29" s="535"/>
      <c r="TE29" s="535"/>
      <c r="TF29" s="535"/>
      <c r="TG29" s="535"/>
      <c r="TH29" s="535"/>
      <c r="TI29" s="535"/>
      <c r="TJ29" s="535"/>
      <c r="TK29" s="535"/>
      <c r="TL29" s="535"/>
      <c r="TM29" s="535"/>
      <c r="TN29" s="535"/>
      <c r="TO29" s="535"/>
      <c r="TP29" s="535"/>
      <c r="TQ29" s="535"/>
      <c r="TR29" s="535"/>
      <c r="TS29" s="535"/>
      <c r="TT29" s="535"/>
      <c r="TU29" s="535"/>
      <c r="TV29" s="535"/>
      <c r="TW29" s="535"/>
      <c r="TX29" s="535"/>
      <c r="TY29" s="535"/>
      <c r="TZ29" s="535"/>
      <c r="UA29" s="535"/>
      <c r="UB29" s="535"/>
      <c r="UC29" s="535"/>
      <c r="UD29" s="535"/>
      <c r="UE29" s="535"/>
      <c r="UF29" s="535"/>
      <c r="UG29" s="535"/>
      <c r="UH29" s="535"/>
      <c r="UI29" s="535"/>
      <c r="UJ29" s="535"/>
      <c r="UK29" s="535"/>
      <c r="UL29" s="535"/>
      <c r="UM29" s="535"/>
      <c r="UN29" s="535"/>
      <c r="UO29" s="535"/>
      <c r="UP29" s="535"/>
      <c r="UQ29" s="535"/>
      <c r="UR29" s="535"/>
      <c r="US29" s="535"/>
      <c r="UT29" s="535"/>
      <c r="UU29" s="535"/>
      <c r="UV29" s="535"/>
      <c r="UW29" s="535"/>
      <c r="UX29" s="535"/>
      <c r="UY29" s="535"/>
      <c r="UZ29" s="535"/>
      <c r="VA29" s="535"/>
      <c r="VB29" s="535"/>
      <c r="VC29" s="535"/>
      <c r="VD29" s="535"/>
      <c r="VE29" s="535"/>
      <c r="VF29" s="535"/>
      <c r="VG29" s="535"/>
      <c r="VH29" s="535"/>
      <c r="VI29" s="535"/>
      <c r="VJ29" s="535"/>
      <c r="VK29" s="535"/>
      <c r="VL29" s="535"/>
      <c r="VM29" s="535"/>
      <c r="VN29" s="535"/>
      <c r="VO29" s="535"/>
      <c r="VP29" s="535"/>
      <c r="VQ29" s="535"/>
      <c r="VR29" s="535"/>
      <c r="VS29" s="535"/>
      <c r="VT29" s="535"/>
      <c r="VU29" s="535"/>
      <c r="VV29" s="535"/>
      <c r="VW29" s="535"/>
      <c r="VX29" s="535"/>
      <c r="VY29" s="535"/>
      <c r="VZ29" s="535"/>
      <c r="WA29" s="535"/>
      <c r="WB29" s="535"/>
      <c r="WC29" s="535"/>
      <c r="WD29" s="535"/>
      <c r="WE29" s="535"/>
      <c r="WF29" s="535"/>
      <c r="WG29" s="535"/>
      <c r="WH29" s="535"/>
      <c r="WI29" s="535"/>
      <c r="WJ29" s="535"/>
      <c r="WK29" s="535"/>
      <c r="WL29" s="535"/>
      <c r="WM29" s="535"/>
      <c r="WN29" s="535"/>
      <c r="WO29" s="535"/>
      <c r="WP29" s="535"/>
      <c r="WQ29" s="535"/>
      <c r="WR29" s="535"/>
      <c r="WS29" s="535"/>
      <c r="WT29" s="535"/>
      <c r="WU29" s="535"/>
      <c r="WV29" s="535"/>
      <c r="WW29" s="535"/>
      <c r="WX29" s="535"/>
      <c r="WY29" s="535"/>
      <c r="WZ29" s="535"/>
      <c r="XA29" s="535"/>
      <c r="XB29" s="535"/>
      <c r="XC29" s="535"/>
      <c r="XD29" s="535"/>
      <c r="XE29" s="535"/>
      <c r="XF29" s="535"/>
      <c r="XG29" s="535"/>
      <c r="XH29" s="535"/>
      <c r="XI29" s="535"/>
      <c r="XJ29" s="535"/>
      <c r="XK29" s="535"/>
      <c r="XL29" s="535"/>
      <c r="XM29" s="535"/>
      <c r="XN29" s="535"/>
      <c r="XO29" s="535"/>
      <c r="XP29" s="535"/>
      <c r="XQ29" s="535"/>
      <c r="XR29" s="535"/>
      <c r="XS29" s="535"/>
      <c r="XT29" s="535"/>
      <c r="XU29" s="535"/>
      <c r="XV29" s="535"/>
      <c r="XW29" s="535"/>
      <c r="XX29" s="535"/>
      <c r="XY29" s="535"/>
      <c r="XZ29" s="535"/>
      <c r="YA29" s="535"/>
      <c r="YB29" s="535"/>
      <c r="YC29" s="535"/>
      <c r="YD29" s="535"/>
      <c r="YE29" s="535"/>
      <c r="YF29" s="535"/>
      <c r="YG29" s="535"/>
      <c r="YH29" s="535"/>
      <c r="YI29" s="535"/>
      <c r="YJ29" s="535"/>
      <c r="YK29" s="535"/>
      <c r="YL29" s="535"/>
      <c r="YM29" s="535"/>
      <c r="YN29" s="535"/>
      <c r="YO29" s="535"/>
      <c r="YP29" s="535"/>
      <c r="YQ29" s="535"/>
      <c r="YR29" s="535"/>
      <c r="YS29" s="535"/>
      <c r="YT29" s="535"/>
      <c r="YU29" s="535"/>
      <c r="YV29" s="535"/>
      <c r="YW29" s="535"/>
      <c r="YX29" s="535"/>
      <c r="YY29" s="535"/>
      <c r="YZ29" s="535"/>
      <c r="ZA29" s="535"/>
      <c r="ZB29" s="535"/>
      <c r="ZC29" s="535"/>
      <c r="ZD29" s="535"/>
      <c r="ZE29" s="535"/>
      <c r="ZF29" s="535"/>
      <c r="ZG29" s="535"/>
      <c r="ZH29" s="535"/>
      <c r="ZI29" s="535"/>
      <c r="ZJ29" s="535"/>
      <c r="ZK29" s="535"/>
      <c r="ZL29" s="535"/>
      <c r="ZM29" s="535"/>
      <c r="ZN29" s="535"/>
      <c r="ZO29" s="535"/>
      <c r="ZP29" s="535"/>
      <c r="ZQ29" s="535"/>
      <c r="ZR29" s="535"/>
      <c r="ZS29" s="535"/>
      <c r="ZT29" s="535"/>
      <c r="ZU29" s="535"/>
      <c r="ZV29" s="535"/>
      <c r="ZW29" s="535"/>
      <c r="ZX29" s="535"/>
      <c r="ZY29" s="535"/>
      <c r="ZZ29" s="535"/>
      <c r="AAA29" s="535"/>
      <c r="AAB29" s="535"/>
      <c r="AAC29" s="535"/>
      <c r="AAD29" s="535"/>
      <c r="AAE29" s="535"/>
      <c r="AAF29" s="535"/>
      <c r="AAG29" s="535"/>
      <c r="AAH29" s="535"/>
      <c r="AAI29" s="535"/>
      <c r="AAJ29" s="535"/>
      <c r="AAK29" s="535"/>
      <c r="AAL29" s="535"/>
      <c r="AAM29" s="535"/>
      <c r="AAN29" s="535"/>
      <c r="AAO29" s="535"/>
      <c r="AAP29" s="535"/>
      <c r="AAQ29" s="535"/>
      <c r="AAR29" s="535"/>
      <c r="AAS29" s="535"/>
      <c r="AAT29" s="535"/>
      <c r="AAU29" s="535"/>
      <c r="AAV29" s="535"/>
      <c r="AAW29" s="535"/>
      <c r="AAX29" s="535"/>
      <c r="AAY29" s="535"/>
      <c r="AAZ29" s="535"/>
      <c r="ABA29" s="535"/>
      <c r="ABB29" s="535"/>
      <c r="ABC29" s="535"/>
      <c r="ABD29" s="535"/>
      <c r="ABE29" s="535"/>
      <c r="ABF29" s="535"/>
      <c r="ABG29" s="535"/>
      <c r="ABH29" s="535"/>
      <c r="ABI29" s="535"/>
      <c r="ABJ29" s="535"/>
      <c r="ABK29" s="535"/>
      <c r="ABL29" s="535"/>
      <c r="ABM29" s="535"/>
      <c r="ABN29" s="535"/>
      <c r="ABO29" s="535"/>
      <c r="ABP29" s="535"/>
      <c r="ABQ29" s="535"/>
      <c r="ABR29" s="535"/>
      <c r="ABS29" s="535"/>
      <c r="ABT29" s="535"/>
      <c r="ABU29" s="535"/>
      <c r="ABV29" s="535"/>
      <c r="ABW29" s="535"/>
      <c r="ABX29" s="535"/>
      <c r="ABY29" s="535"/>
      <c r="ABZ29" s="535"/>
      <c r="ACA29" s="535"/>
      <c r="ACB29" s="535"/>
      <c r="ACC29" s="535"/>
      <c r="ACD29" s="535"/>
      <c r="ACE29" s="535"/>
      <c r="ACF29" s="535"/>
      <c r="ACG29" s="535"/>
      <c r="ACH29" s="535"/>
      <c r="ACI29" s="535"/>
      <c r="ACJ29" s="535"/>
      <c r="ACK29" s="535"/>
      <c r="ACL29" s="535"/>
      <c r="ACM29" s="535"/>
      <c r="ACN29" s="535"/>
      <c r="ACO29" s="535"/>
      <c r="ACP29" s="535"/>
      <c r="ACQ29" s="535"/>
      <c r="ACR29" s="535"/>
      <c r="ACS29" s="535"/>
      <c r="ACT29" s="535"/>
      <c r="ACU29" s="535"/>
      <c r="ACV29" s="535"/>
      <c r="ACW29" s="535"/>
      <c r="ACX29" s="535"/>
      <c r="ACY29" s="535"/>
      <c r="ACZ29" s="535"/>
      <c r="ADA29" s="535"/>
      <c r="ADB29" s="535"/>
      <c r="ADC29" s="535"/>
      <c r="RYG29" s="535"/>
      <c r="RYH29" s="535"/>
      <c r="RYI29" s="535"/>
      <c r="RYJ29" s="535"/>
      <c r="RYK29" s="535"/>
      <c r="RYL29" s="535"/>
      <c r="RYM29" s="535"/>
      <c r="RYN29" s="535"/>
      <c r="RYO29" s="535"/>
      <c r="RYP29" s="535"/>
      <c r="RYQ29" s="535"/>
      <c r="RYR29" s="535"/>
      <c r="RYS29" s="535"/>
      <c r="RYT29" s="535"/>
      <c r="RYU29" s="535"/>
      <c r="RYV29" s="535"/>
      <c r="RYW29" s="535"/>
      <c r="RYX29" s="535"/>
      <c r="RYY29" s="535"/>
      <c r="RYZ29" s="535"/>
      <c r="RZA29" s="535"/>
      <c r="RZB29" s="535"/>
      <c r="RZC29" s="535"/>
      <c r="RZD29" s="535"/>
      <c r="RZE29" s="535"/>
      <c r="RZF29" s="535"/>
      <c r="RZG29" s="535"/>
      <c r="RZH29" s="535"/>
      <c r="RZI29" s="535"/>
      <c r="RZJ29" s="535"/>
      <c r="RZK29" s="535"/>
      <c r="RZL29" s="535"/>
      <c r="RZM29" s="535"/>
      <c r="RZN29" s="535"/>
      <c r="RZO29" s="535"/>
      <c r="RZP29" s="535"/>
      <c r="RZQ29" s="535"/>
      <c r="RZR29" s="535"/>
      <c r="RZS29" s="535"/>
      <c r="RZT29" s="535"/>
      <c r="RZU29" s="535"/>
      <c r="RZV29" s="535"/>
      <c r="RZW29" s="535"/>
      <c r="RZX29" s="535"/>
      <c r="RZY29" s="535"/>
      <c r="RZZ29" s="535"/>
      <c r="SAA29" s="535"/>
      <c r="SAB29" s="535"/>
      <c r="SAC29" s="535"/>
      <c r="SAD29" s="535"/>
      <c r="SAE29" s="535"/>
      <c r="SAF29" s="535"/>
      <c r="SAG29" s="535"/>
      <c r="SAH29" s="535"/>
      <c r="SAI29" s="535"/>
      <c r="SAJ29" s="535"/>
      <c r="SAK29" s="535"/>
      <c r="SAL29" s="535"/>
      <c r="SAM29" s="535"/>
      <c r="SAN29" s="535"/>
      <c r="SAO29" s="535"/>
      <c r="SAP29" s="535"/>
      <c r="SAQ29" s="535"/>
      <c r="SAR29" s="535"/>
      <c r="SAS29" s="535"/>
      <c r="SAT29" s="535"/>
      <c r="SAU29" s="535"/>
      <c r="SAV29" s="535"/>
      <c r="SAW29" s="535"/>
      <c r="SAX29" s="535"/>
      <c r="SAY29" s="535"/>
      <c r="SAZ29" s="535"/>
      <c r="SBA29" s="535"/>
      <c r="SBB29" s="535"/>
      <c r="SBC29" s="535"/>
      <c r="SBD29" s="535"/>
      <c r="SBE29" s="535"/>
      <c r="SBF29" s="535"/>
      <c r="SBG29" s="535"/>
      <c r="SBH29" s="535"/>
      <c r="SBI29" s="535"/>
      <c r="SBJ29" s="535"/>
      <c r="SBK29" s="535"/>
      <c r="SBL29" s="535"/>
      <c r="SBM29" s="535"/>
      <c r="SBN29" s="535"/>
      <c r="SBO29" s="535"/>
      <c r="SBP29" s="535"/>
      <c r="SBQ29" s="535"/>
      <c r="SBR29" s="535"/>
      <c r="SBS29" s="535"/>
      <c r="SBT29" s="535"/>
      <c r="SBU29" s="535"/>
      <c r="SBV29" s="535"/>
      <c r="SBW29" s="535"/>
      <c r="SBX29" s="535"/>
      <c r="SBY29" s="535"/>
      <c r="SBZ29" s="535"/>
      <c r="SCA29" s="535"/>
      <c r="SCB29" s="535"/>
      <c r="SCC29" s="535"/>
      <c r="SCD29" s="535"/>
      <c r="SCE29" s="535"/>
      <c r="SCF29" s="535"/>
      <c r="SCG29" s="535"/>
      <c r="SCH29" s="535"/>
      <c r="SCI29" s="535"/>
      <c r="SCJ29" s="535"/>
      <c r="SCK29" s="535"/>
      <c r="SCL29" s="535"/>
      <c r="SCM29" s="535"/>
      <c r="SCN29" s="535"/>
      <c r="SCO29" s="535"/>
      <c r="SCP29" s="535"/>
      <c r="SCQ29" s="535"/>
      <c r="SCR29" s="535"/>
      <c r="SCS29" s="535"/>
      <c r="SCT29" s="535"/>
      <c r="SCU29" s="535"/>
      <c r="SCV29" s="535"/>
      <c r="SCW29" s="535"/>
      <c r="SCX29" s="535"/>
      <c r="SCY29" s="535"/>
      <c r="SCZ29" s="535"/>
      <c r="SDA29" s="535"/>
      <c r="SDB29" s="535"/>
      <c r="SDC29" s="535"/>
      <c r="SDD29" s="535"/>
      <c r="SDE29" s="535"/>
      <c r="SDF29" s="535"/>
      <c r="SDG29" s="535"/>
      <c r="SDH29" s="535"/>
      <c r="SDI29" s="535"/>
      <c r="SDJ29" s="535"/>
      <c r="SDK29" s="535"/>
      <c r="SDL29" s="535"/>
      <c r="SDM29" s="535"/>
      <c r="SDN29" s="535"/>
      <c r="SDO29" s="535"/>
      <c r="SDP29" s="535"/>
      <c r="SDQ29" s="535"/>
      <c r="SDR29" s="535"/>
      <c r="SDS29" s="535"/>
      <c r="SDT29" s="535"/>
      <c r="SDU29" s="535"/>
      <c r="SDV29" s="535"/>
      <c r="SDW29" s="535"/>
      <c r="SDX29" s="535"/>
      <c r="SDY29" s="535"/>
      <c r="SDZ29" s="535"/>
      <c r="SEA29" s="535"/>
      <c r="SEB29" s="535"/>
      <c r="SEC29" s="535"/>
      <c r="SED29" s="535"/>
      <c r="SEE29" s="535"/>
      <c r="SEF29" s="535"/>
      <c r="SEG29" s="535"/>
      <c r="SEH29" s="535"/>
      <c r="SEI29" s="535"/>
      <c r="SEJ29" s="535"/>
      <c r="SEK29" s="535"/>
      <c r="SEL29" s="535"/>
      <c r="SEM29" s="535"/>
      <c r="SEN29" s="535"/>
      <c r="SEO29" s="535"/>
      <c r="SEP29" s="535"/>
      <c r="SEQ29" s="535"/>
      <c r="SER29" s="535"/>
      <c r="SES29" s="535"/>
      <c r="SET29" s="535"/>
      <c r="SEU29" s="535"/>
      <c r="SEV29" s="535"/>
      <c r="SEW29" s="535"/>
      <c r="SEX29" s="535"/>
      <c r="SEY29" s="535"/>
      <c r="SEZ29" s="535"/>
      <c r="SFA29" s="535"/>
      <c r="SFB29" s="535"/>
      <c r="SFC29" s="535"/>
      <c r="SFD29" s="535"/>
      <c r="SFE29" s="535"/>
      <c r="SFF29" s="535"/>
      <c r="SFG29" s="535"/>
      <c r="SFH29" s="535"/>
      <c r="SFI29" s="535"/>
      <c r="SFJ29" s="535"/>
      <c r="SFK29" s="535"/>
      <c r="SFL29" s="535"/>
      <c r="SFM29" s="535"/>
      <c r="SFN29" s="535"/>
      <c r="SFO29" s="535"/>
      <c r="SFP29" s="535"/>
      <c r="SFQ29" s="535"/>
      <c r="SFR29" s="535"/>
      <c r="SFS29" s="535"/>
      <c r="SFT29" s="535"/>
      <c r="SFU29" s="535"/>
      <c r="SFV29" s="535"/>
      <c r="SFW29" s="535"/>
      <c r="SFX29" s="535"/>
      <c r="SFY29" s="535"/>
      <c r="SFZ29" s="535"/>
      <c r="SGA29" s="535"/>
      <c r="SGB29" s="535"/>
      <c r="SGC29" s="535"/>
      <c r="SGD29" s="535"/>
      <c r="SGE29" s="535"/>
      <c r="SGF29" s="535"/>
      <c r="SGG29" s="535"/>
      <c r="SGH29" s="535"/>
      <c r="SGI29" s="535"/>
      <c r="SGJ29" s="535"/>
      <c r="SGK29" s="535"/>
      <c r="SGL29" s="535"/>
      <c r="SGM29" s="535"/>
      <c r="SGN29" s="535"/>
      <c r="SGO29" s="535"/>
      <c r="SGP29" s="535"/>
      <c r="SGQ29" s="535"/>
      <c r="SGR29" s="535"/>
      <c r="SGS29" s="535"/>
      <c r="SGT29" s="535"/>
      <c r="SGU29" s="535"/>
      <c r="SGV29" s="535"/>
      <c r="SGW29" s="535"/>
      <c r="SGX29" s="535"/>
      <c r="SGY29" s="535"/>
      <c r="SGZ29" s="535"/>
      <c r="SHA29" s="535"/>
      <c r="SHB29" s="535"/>
      <c r="SHC29" s="535"/>
      <c r="SHD29" s="535"/>
      <c r="SHE29" s="535"/>
      <c r="SHF29" s="535"/>
      <c r="SHG29" s="535"/>
      <c r="SHH29" s="535"/>
      <c r="SHI29" s="535"/>
      <c r="SHJ29" s="535"/>
      <c r="SHK29" s="535"/>
      <c r="SHL29" s="535"/>
      <c r="SHM29" s="535"/>
      <c r="SHN29" s="535"/>
      <c r="SHO29" s="535"/>
      <c r="SHP29" s="535"/>
      <c r="SHQ29" s="535"/>
      <c r="SHR29" s="535"/>
      <c r="SHS29" s="535"/>
      <c r="SHT29" s="535"/>
      <c r="SHU29" s="535"/>
      <c r="SHV29" s="535"/>
      <c r="SHW29" s="535"/>
      <c r="SHX29" s="535"/>
      <c r="SHY29" s="535"/>
      <c r="SHZ29" s="535"/>
      <c r="SIA29" s="535"/>
      <c r="SIB29" s="535"/>
      <c r="SIC29" s="535"/>
      <c r="SID29" s="535"/>
      <c r="SIE29" s="535"/>
      <c r="SIF29" s="535"/>
      <c r="SIG29" s="535"/>
      <c r="SIH29" s="535"/>
      <c r="SII29" s="535"/>
      <c r="SIJ29" s="535"/>
      <c r="SIK29" s="535"/>
      <c r="SIL29" s="535"/>
      <c r="SIM29" s="535"/>
      <c r="SIN29" s="535"/>
      <c r="SIO29" s="535"/>
      <c r="SIP29" s="535"/>
      <c r="SIQ29" s="535"/>
      <c r="SIR29" s="535"/>
      <c r="SIS29" s="535"/>
      <c r="SIT29" s="535"/>
      <c r="SIU29" s="535"/>
      <c r="SIV29" s="535"/>
      <c r="SIW29" s="535"/>
      <c r="SIX29" s="535"/>
      <c r="SIY29" s="535"/>
      <c r="SIZ29" s="535"/>
      <c r="SJA29" s="535"/>
      <c r="SJB29" s="535"/>
      <c r="SJC29" s="535"/>
      <c r="SJD29" s="535"/>
      <c r="SJE29" s="535"/>
      <c r="SJF29" s="535"/>
      <c r="SJG29" s="535"/>
      <c r="SJH29" s="535"/>
      <c r="SJI29" s="535"/>
      <c r="SJJ29" s="535"/>
      <c r="SJK29" s="535"/>
      <c r="SJL29" s="535"/>
      <c r="SJM29" s="535"/>
      <c r="SJN29" s="535"/>
      <c r="SJO29" s="535"/>
      <c r="SJP29" s="535"/>
      <c r="SJQ29" s="535"/>
      <c r="SJR29" s="535"/>
      <c r="SJS29" s="535"/>
      <c r="SJT29" s="535"/>
      <c r="SJU29" s="535"/>
      <c r="SJV29" s="535"/>
      <c r="SJW29" s="535"/>
      <c r="SJX29" s="535"/>
      <c r="SJY29" s="535"/>
      <c r="SJZ29" s="535"/>
      <c r="SKA29" s="535"/>
      <c r="SKB29" s="535"/>
      <c r="SKC29" s="535"/>
      <c r="SKD29" s="535"/>
      <c r="SKE29" s="535"/>
      <c r="SKF29" s="535"/>
      <c r="SKG29" s="535"/>
      <c r="SKH29" s="535"/>
      <c r="SKI29" s="535"/>
      <c r="SKJ29" s="535"/>
      <c r="SKK29" s="535"/>
      <c r="SKL29" s="535"/>
      <c r="SKM29" s="535"/>
      <c r="SKN29" s="535"/>
      <c r="SKO29" s="535"/>
      <c r="SKP29" s="535"/>
      <c r="SKQ29" s="535"/>
      <c r="SKR29" s="535"/>
      <c r="SKS29" s="535"/>
      <c r="SKT29" s="535"/>
      <c r="SKU29" s="535"/>
      <c r="SKV29" s="535"/>
      <c r="SKW29" s="535"/>
      <c r="SKX29" s="535"/>
      <c r="SKY29" s="535"/>
      <c r="SKZ29" s="535"/>
      <c r="SLA29" s="535"/>
      <c r="SLB29" s="535"/>
      <c r="SLC29" s="535"/>
      <c r="SLD29" s="535"/>
      <c r="SLE29" s="535"/>
      <c r="SLF29" s="535"/>
      <c r="SLG29" s="535"/>
      <c r="SLH29" s="535"/>
      <c r="SLI29" s="535"/>
      <c r="SLJ29" s="535"/>
      <c r="SLK29" s="535"/>
      <c r="SLL29" s="535"/>
      <c r="SLM29" s="535"/>
      <c r="SLN29" s="535"/>
      <c r="SLO29" s="535"/>
      <c r="SLP29" s="535"/>
      <c r="SLQ29" s="535"/>
      <c r="SLR29" s="535"/>
      <c r="SLS29" s="535"/>
      <c r="SLT29" s="535"/>
      <c r="SLU29" s="535"/>
      <c r="SLV29" s="535"/>
      <c r="SLW29" s="535"/>
      <c r="SLX29" s="535"/>
      <c r="SLY29" s="535"/>
      <c r="SLZ29" s="535"/>
      <c r="SMA29" s="535"/>
      <c r="SMB29" s="535"/>
      <c r="SMC29" s="535"/>
      <c r="SMD29" s="535"/>
      <c r="SME29" s="535"/>
      <c r="SMF29" s="535"/>
      <c r="SMG29" s="535"/>
      <c r="SMH29" s="535"/>
      <c r="SMI29" s="535"/>
      <c r="SMJ29" s="535"/>
      <c r="SMK29" s="535"/>
      <c r="SML29" s="535"/>
      <c r="SMM29" s="535"/>
      <c r="SMN29" s="535"/>
      <c r="SMO29" s="535"/>
      <c r="SMP29" s="535"/>
      <c r="SMQ29" s="535"/>
      <c r="SMR29" s="535"/>
      <c r="SMS29" s="535"/>
      <c r="SMT29" s="535"/>
      <c r="SMU29" s="535"/>
      <c r="SMV29" s="535"/>
      <c r="SMW29" s="535"/>
      <c r="SMX29" s="535"/>
      <c r="SMY29" s="535"/>
      <c r="SMZ29" s="535"/>
      <c r="SNA29" s="535"/>
      <c r="SNB29" s="535"/>
      <c r="SNC29" s="535"/>
      <c r="SND29" s="535"/>
      <c r="SNE29" s="535"/>
      <c r="SNF29" s="535"/>
      <c r="SNG29" s="535"/>
      <c r="SNH29" s="535"/>
      <c r="SNI29" s="535"/>
      <c r="SNJ29" s="535"/>
      <c r="SNK29" s="535"/>
      <c r="SNL29" s="535"/>
      <c r="SNM29" s="535"/>
      <c r="SNN29" s="535"/>
      <c r="SNO29" s="535"/>
      <c r="SNP29" s="535"/>
      <c r="SNQ29" s="535"/>
      <c r="SNR29" s="535"/>
      <c r="SNS29" s="535"/>
      <c r="SNT29" s="535"/>
      <c r="SNU29" s="535"/>
      <c r="SNV29" s="535"/>
      <c r="SNW29" s="535"/>
      <c r="SNX29" s="535"/>
      <c r="SNY29" s="535"/>
      <c r="SNZ29" s="535"/>
      <c r="SOA29" s="535"/>
      <c r="SOB29" s="535"/>
      <c r="SOC29" s="535"/>
      <c r="SOD29" s="535"/>
      <c r="SOE29" s="535"/>
      <c r="SOF29" s="535"/>
      <c r="SOG29" s="535"/>
      <c r="SOH29" s="535"/>
      <c r="SOI29" s="535"/>
      <c r="SOJ29" s="535"/>
      <c r="SOK29" s="535"/>
      <c r="SOL29" s="535"/>
      <c r="SOM29" s="535"/>
      <c r="SON29" s="535"/>
      <c r="SOO29" s="535"/>
      <c r="SOP29" s="535"/>
      <c r="SOQ29" s="535"/>
      <c r="SOR29" s="535"/>
      <c r="SOS29" s="535"/>
      <c r="SOT29" s="535"/>
      <c r="SOU29" s="535"/>
      <c r="SOV29" s="535"/>
      <c r="SOW29" s="535"/>
      <c r="SOX29" s="535"/>
      <c r="SOY29" s="535"/>
      <c r="SOZ29" s="535"/>
      <c r="SPA29" s="535"/>
      <c r="SPB29" s="535"/>
      <c r="SPC29" s="535"/>
      <c r="SPD29" s="535"/>
      <c r="SPE29" s="535"/>
      <c r="SPF29" s="535"/>
      <c r="SPG29" s="535"/>
      <c r="SPH29" s="535"/>
      <c r="SPI29" s="535"/>
      <c r="SPJ29" s="535"/>
      <c r="SPK29" s="535"/>
      <c r="SPL29" s="535"/>
      <c r="SPM29" s="535"/>
      <c r="SPN29" s="535"/>
      <c r="SPO29" s="535"/>
      <c r="SPP29" s="535"/>
      <c r="SPQ29" s="535"/>
      <c r="SPR29" s="535"/>
      <c r="SPS29" s="535"/>
      <c r="SPT29" s="535"/>
      <c r="SPU29" s="535"/>
      <c r="SPV29" s="535"/>
      <c r="SPW29" s="535"/>
      <c r="SPX29" s="535"/>
      <c r="SPY29" s="535"/>
      <c r="SPZ29" s="535"/>
      <c r="SQA29" s="535"/>
      <c r="SQB29" s="535"/>
      <c r="SQC29" s="535"/>
      <c r="SQD29" s="535"/>
      <c r="SQE29" s="535"/>
      <c r="SQF29" s="535"/>
      <c r="SQG29" s="535"/>
      <c r="SQH29" s="535"/>
      <c r="SQI29" s="535"/>
      <c r="SQJ29" s="535"/>
      <c r="SQK29" s="535"/>
      <c r="SQL29" s="535"/>
      <c r="SQM29" s="535"/>
      <c r="SQN29" s="535"/>
      <c r="SQO29" s="535"/>
      <c r="SQP29" s="535"/>
      <c r="SQQ29" s="535"/>
      <c r="SQR29" s="535"/>
      <c r="SQS29" s="535"/>
      <c r="SQT29" s="535"/>
      <c r="SQU29" s="535"/>
      <c r="SQV29" s="535"/>
      <c r="SQW29" s="535"/>
      <c r="SQX29" s="535"/>
      <c r="SQY29" s="535"/>
      <c r="SQZ29" s="535"/>
      <c r="SRA29" s="535"/>
      <c r="SRB29" s="535"/>
      <c r="SRC29" s="535"/>
      <c r="SRD29" s="535"/>
      <c r="SRE29" s="535"/>
      <c r="SRF29" s="535"/>
      <c r="SRG29" s="535"/>
      <c r="SRH29" s="535"/>
      <c r="SRI29" s="535"/>
      <c r="SRJ29" s="535"/>
      <c r="SRK29" s="535"/>
      <c r="SRL29" s="535"/>
      <c r="SRM29" s="535"/>
      <c r="SRN29" s="535"/>
      <c r="SRO29" s="535"/>
      <c r="SRP29" s="535"/>
      <c r="SRQ29" s="535"/>
      <c r="SRR29" s="535"/>
      <c r="SRS29" s="535"/>
      <c r="SRT29" s="535"/>
      <c r="SRU29" s="535"/>
      <c r="SRV29" s="535"/>
      <c r="SRW29" s="535"/>
      <c r="SRX29" s="535"/>
      <c r="SRY29" s="535"/>
      <c r="SRZ29" s="535"/>
      <c r="SSA29" s="535"/>
      <c r="SSB29" s="535"/>
      <c r="SSC29" s="535"/>
      <c r="SSD29" s="535"/>
      <c r="SSE29" s="535"/>
      <c r="SSF29" s="535"/>
      <c r="SSG29" s="535"/>
      <c r="SSH29" s="535"/>
      <c r="SSI29" s="535"/>
      <c r="SSJ29" s="535"/>
      <c r="SSK29" s="535"/>
      <c r="SSL29" s="535"/>
      <c r="SSM29" s="535"/>
      <c r="SSN29" s="535"/>
      <c r="SSO29" s="535"/>
      <c r="SSP29" s="535"/>
      <c r="SSQ29" s="535"/>
      <c r="SSR29" s="535"/>
      <c r="SSS29" s="535"/>
      <c r="SST29" s="535"/>
      <c r="SSU29" s="535"/>
      <c r="SSV29" s="535"/>
      <c r="SSW29" s="535"/>
      <c r="SSX29" s="535"/>
      <c r="SSY29" s="535"/>
      <c r="SSZ29" s="535"/>
      <c r="STA29" s="535"/>
      <c r="STB29" s="535"/>
      <c r="STC29" s="535"/>
      <c r="STD29" s="535"/>
      <c r="STE29" s="535"/>
      <c r="STF29" s="535"/>
      <c r="STG29" s="535"/>
      <c r="STH29" s="535"/>
      <c r="STI29" s="535"/>
      <c r="STJ29" s="535"/>
      <c r="STK29" s="535"/>
      <c r="STL29" s="535"/>
      <c r="STM29" s="535"/>
      <c r="STN29" s="535"/>
      <c r="STO29" s="535"/>
      <c r="STP29" s="535"/>
      <c r="STQ29" s="535"/>
      <c r="STR29" s="535"/>
      <c r="STS29" s="535"/>
      <c r="STT29" s="535"/>
      <c r="STU29" s="535"/>
      <c r="STV29" s="535"/>
      <c r="STW29" s="535"/>
      <c r="STX29" s="535"/>
      <c r="STY29" s="535"/>
      <c r="STZ29" s="535"/>
      <c r="SUA29" s="535"/>
      <c r="SUB29" s="535"/>
      <c r="SUC29" s="535"/>
      <c r="SUD29" s="535"/>
      <c r="SUE29" s="535"/>
      <c r="SUF29" s="535"/>
      <c r="SUG29" s="535"/>
      <c r="SUH29" s="535"/>
      <c r="SUI29" s="535"/>
      <c r="SUJ29" s="535"/>
      <c r="SUK29" s="535"/>
      <c r="SUL29" s="535"/>
      <c r="SUM29" s="535"/>
      <c r="SUN29" s="535"/>
      <c r="SUO29" s="535"/>
      <c r="SUP29" s="535"/>
      <c r="SUQ29" s="535"/>
      <c r="SUR29" s="535"/>
      <c r="SUS29" s="535"/>
      <c r="SUT29" s="535"/>
      <c r="SUU29" s="535"/>
      <c r="SUV29" s="535"/>
      <c r="SUW29" s="535"/>
      <c r="SUX29" s="535"/>
      <c r="SUY29" s="535"/>
      <c r="SUZ29" s="535"/>
      <c r="SVA29" s="535"/>
      <c r="SVB29" s="535"/>
      <c r="SVC29" s="535"/>
      <c r="SVD29" s="535"/>
      <c r="SVE29" s="535"/>
      <c r="SVF29" s="535"/>
      <c r="SVG29" s="535"/>
      <c r="SVH29" s="535"/>
      <c r="SVI29" s="535"/>
      <c r="SVJ29" s="535"/>
      <c r="SVK29" s="535"/>
      <c r="SVL29" s="535"/>
      <c r="SVM29" s="535"/>
      <c r="SVN29" s="535"/>
      <c r="SVO29" s="535"/>
      <c r="SVP29" s="535"/>
      <c r="SVQ29" s="535"/>
      <c r="SVR29" s="535"/>
      <c r="SVS29" s="535"/>
      <c r="SVT29" s="535"/>
      <c r="SVU29" s="535"/>
      <c r="SVV29" s="535"/>
      <c r="SVW29" s="535"/>
      <c r="SVX29" s="535"/>
      <c r="SVY29" s="535"/>
      <c r="SVZ29" s="535"/>
      <c r="SWA29" s="535"/>
      <c r="SWB29" s="535"/>
      <c r="SWC29" s="535"/>
      <c r="SWD29" s="535"/>
      <c r="SWE29" s="535"/>
      <c r="SWF29" s="535"/>
      <c r="SWG29" s="535"/>
      <c r="SWH29" s="535"/>
      <c r="SWI29" s="535"/>
      <c r="SWJ29" s="535"/>
      <c r="SWK29" s="535"/>
      <c r="SWL29" s="535"/>
      <c r="SWM29" s="535"/>
      <c r="SWN29" s="535"/>
      <c r="SWO29" s="535"/>
      <c r="SWP29" s="535"/>
      <c r="SWQ29" s="535"/>
      <c r="SWR29" s="535"/>
      <c r="SWS29" s="535"/>
      <c r="SWT29" s="535"/>
      <c r="SWU29" s="535"/>
      <c r="SWV29" s="535"/>
      <c r="SWW29" s="535"/>
      <c r="SWX29" s="535"/>
      <c r="SWY29" s="535"/>
      <c r="SWZ29" s="535"/>
      <c r="SXA29" s="535"/>
      <c r="SXB29" s="535"/>
      <c r="SXC29" s="535"/>
      <c r="SXD29" s="535"/>
      <c r="SXE29" s="535"/>
      <c r="SXF29" s="535"/>
      <c r="SXG29" s="535"/>
      <c r="SXH29" s="535"/>
      <c r="SXI29" s="535"/>
      <c r="SXJ29" s="535"/>
      <c r="SXK29" s="535"/>
      <c r="SXL29" s="535"/>
      <c r="SXM29" s="535"/>
      <c r="SXN29" s="535"/>
      <c r="SXO29" s="535"/>
      <c r="SXP29" s="535"/>
      <c r="SXQ29" s="535"/>
      <c r="SXR29" s="535"/>
      <c r="SXS29" s="535"/>
      <c r="SXT29" s="535"/>
      <c r="SXU29" s="535"/>
      <c r="SXV29" s="535"/>
      <c r="SXW29" s="535"/>
      <c r="SXX29" s="535"/>
      <c r="SXY29" s="535"/>
      <c r="SXZ29" s="535"/>
      <c r="SYA29" s="535"/>
      <c r="SYB29" s="535"/>
      <c r="SYC29" s="535"/>
      <c r="SYD29" s="535"/>
      <c r="SYE29" s="535"/>
      <c r="SYF29" s="535"/>
      <c r="SYG29" s="535"/>
      <c r="SYH29" s="535"/>
      <c r="SYI29" s="535"/>
      <c r="SYJ29" s="535"/>
      <c r="SYK29" s="535"/>
      <c r="SYL29" s="535"/>
      <c r="SYM29" s="535"/>
      <c r="SYN29" s="535"/>
      <c r="SYO29" s="535"/>
      <c r="SYP29" s="535"/>
      <c r="SYQ29" s="535"/>
      <c r="SYR29" s="535"/>
      <c r="SYS29" s="535"/>
      <c r="SYT29" s="535"/>
      <c r="SYU29" s="535"/>
      <c r="SYV29" s="535"/>
      <c r="SYW29" s="535"/>
      <c r="SYX29" s="535"/>
      <c r="SYY29" s="535"/>
      <c r="SYZ29" s="535"/>
      <c r="SZA29" s="535"/>
      <c r="SZB29" s="535"/>
      <c r="SZC29" s="535"/>
      <c r="SZD29" s="535"/>
      <c r="SZE29" s="535"/>
      <c r="SZF29" s="535"/>
      <c r="SZG29" s="535"/>
      <c r="SZH29" s="535"/>
      <c r="SZI29" s="535"/>
      <c r="SZJ29" s="535"/>
      <c r="SZK29" s="535"/>
      <c r="SZL29" s="535"/>
      <c r="SZM29" s="535"/>
      <c r="SZN29" s="535"/>
      <c r="SZO29" s="535"/>
      <c r="SZP29" s="535"/>
      <c r="SZQ29" s="535"/>
      <c r="SZR29" s="535"/>
      <c r="SZS29" s="535"/>
      <c r="SZT29" s="535"/>
      <c r="SZU29" s="535"/>
      <c r="SZV29" s="535"/>
      <c r="SZW29" s="535"/>
      <c r="SZX29" s="535"/>
      <c r="SZY29" s="535"/>
      <c r="SZZ29" s="535"/>
      <c r="TAA29" s="535"/>
      <c r="TAB29" s="535"/>
      <c r="TAC29" s="535"/>
      <c r="TAD29" s="535"/>
      <c r="TAE29" s="535"/>
      <c r="TAF29" s="535"/>
      <c r="TAG29" s="535"/>
      <c r="TAH29" s="535"/>
      <c r="TAI29" s="535"/>
      <c r="TAJ29" s="535"/>
      <c r="TAK29" s="535"/>
      <c r="TAL29" s="535"/>
      <c r="TAM29" s="535"/>
      <c r="TAN29" s="535"/>
      <c r="TAO29" s="535"/>
      <c r="TAP29" s="535"/>
      <c r="TAQ29" s="535"/>
      <c r="TAR29" s="535"/>
      <c r="TAS29" s="535"/>
      <c r="TAT29" s="535"/>
      <c r="TAU29" s="535"/>
      <c r="TAV29" s="535"/>
      <c r="TAW29" s="535"/>
      <c r="TAX29" s="535"/>
      <c r="TAY29" s="535"/>
      <c r="TAZ29" s="535"/>
      <c r="TBA29" s="535"/>
      <c r="TBB29" s="535"/>
      <c r="TBC29" s="535"/>
      <c r="TBD29" s="535"/>
      <c r="TBE29" s="535"/>
      <c r="TBF29" s="535"/>
      <c r="TBG29" s="535"/>
      <c r="TBH29" s="535"/>
      <c r="TBI29" s="535"/>
      <c r="TBJ29" s="535"/>
      <c r="TBK29" s="535"/>
      <c r="TBL29" s="535"/>
      <c r="TBM29" s="535"/>
      <c r="TBN29" s="535"/>
      <c r="TBO29" s="535"/>
      <c r="TBP29" s="535"/>
      <c r="TBQ29" s="535"/>
      <c r="TBR29" s="535"/>
      <c r="TBS29" s="535"/>
      <c r="TBT29" s="535"/>
      <c r="TBU29" s="535"/>
      <c r="TBV29" s="535"/>
      <c r="TBW29" s="535"/>
      <c r="TBX29" s="535"/>
      <c r="TBY29" s="535"/>
      <c r="TBZ29" s="535"/>
      <c r="TCA29" s="535"/>
      <c r="TCB29" s="535"/>
      <c r="TCC29" s="535"/>
      <c r="TCD29" s="535"/>
      <c r="TCE29" s="535"/>
      <c r="TCF29" s="535"/>
      <c r="TCG29" s="535"/>
      <c r="TCH29" s="535"/>
      <c r="TCI29" s="535"/>
      <c r="TCJ29" s="535"/>
      <c r="TCK29" s="535"/>
      <c r="TCL29" s="535"/>
      <c r="TCM29" s="535"/>
      <c r="TCN29" s="535"/>
      <c r="TCO29" s="535"/>
      <c r="TCP29" s="535"/>
      <c r="TCQ29" s="535"/>
      <c r="TCR29" s="535"/>
      <c r="TCS29" s="535"/>
      <c r="TCT29" s="535"/>
      <c r="TCU29" s="535"/>
      <c r="TCV29" s="535"/>
      <c r="TCW29" s="535"/>
      <c r="TCX29" s="535"/>
      <c r="TCY29" s="535"/>
      <c r="TCZ29" s="535"/>
      <c r="TDA29" s="535"/>
      <c r="TDB29" s="535"/>
      <c r="TDC29" s="535"/>
      <c r="TDD29" s="535"/>
      <c r="TDE29" s="535"/>
      <c r="TDF29" s="535"/>
      <c r="TDG29" s="535"/>
      <c r="TDH29" s="535"/>
      <c r="TDI29" s="535"/>
      <c r="TDJ29" s="535"/>
      <c r="TDK29" s="535"/>
      <c r="TDL29" s="535"/>
      <c r="TDM29" s="535"/>
      <c r="TDN29" s="535"/>
      <c r="TDO29" s="535"/>
      <c r="TDP29" s="535"/>
      <c r="TDQ29" s="535"/>
      <c r="TDR29" s="535"/>
      <c r="TDS29" s="535"/>
      <c r="TDT29" s="535"/>
      <c r="TDU29" s="535"/>
      <c r="TDV29" s="535"/>
      <c r="TDW29" s="535"/>
      <c r="TDX29" s="535"/>
      <c r="TDY29" s="535"/>
      <c r="TDZ29" s="535"/>
      <c r="TEA29" s="535"/>
      <c r="TEB29" s="535"/>
      <c r="TEC29" s="535"/>
      <c r="TED29" s="535"/>
      <c r="TEE29" s="535"/>
      <c r="TEF29" s="535"/>
      <c r="TEG29" s="535"/>
      <c r="TEH29" s="535"/>
      <c r="TEI29" s="535"/>
      <c r="TEJ29" s="535"/>
      <c r="TEK29" s="535"/>
      <c r="TEL29" s="535"/>
      <c r="TEM29" s="535"/>
      <c r="TEN29" s="535"/>
      <c r="TEO29" s="535"/>
      <c r="TEP29" s="535"/>
      <c r="TEQ29" s="535"/>
      <c r="TER29" s="535"/>
      <c r="TES29" s="535"/>
      <c r="TET29" s="535"/>
      <c r="TEU29" s="535"/>
      <c r="TEV29" s="535"/>
      <c r="TEW29" s="535"/>
      <c r="TEX29" s="535"/>
      <c r="TEY29" s="535"/>
      <c r="TEZ29" s="535"/>
      <c r="TFA29" s="535"/>
      <c r="TFB29" s="535"/>
      <c r="TFC29" s="535"/>
      <c r="TFD29" s="535"/>
      <c r="TFE29" s="535"/>
      <c r="TFF29" s="535"/>
      <c r="TFG29" s="535"/>
      <c r="TFH29" s="535"/>
      <c r="TFI29" s="535"/>
      <c r="TFJ29" s="535"/>
      <c r="TFK29" s="535"/>
      <c r="TFL29" s="535"/>
      <c r="TFM29" s="535"/>
      <c r="TFN29" s="535"/>
      <c r="TFO29" s="535"/>
      <c r="TFP29" s="535"/>
      <c r="TFQ29" s="535"/>
      <c r="TFR29" s="535"/>
      <c r="TFS29" s="535"/>
      <c r="TFT29" s="535"/>
      <c r="TFU29" s="535"/>
      <c r="TFV29" s="535"/>
      <c r="TFW29" s="535"/>
      <c r="TFX29" s="535"/>
      <c r="TFY29" s="535"/>
      <c r="TFZ29" s="535"/>
      <c r="TGA29" s="535"/>
      <c r="TGB29" s="535"/>
      <c r="TGC29" s="535"/>
      <c r="TGD29" s="535"/>
      <c r="TGE29" s="535"/>
      <c r="TGF29" s="535"/>
      <c r="TGG29" s="535"/>
      <c r="TGH29" s="535"/>
      <c r="TGI29" s="535"/>
      <c r="TGJ29" s="535"/>
      <c r="TGK29" s="535"/>
      <c r="TGL29" s="535"/>
      <c r="TGM29" s="535"/>
      <c r="TGN29" s="535"/>
      <c r="TGO29" s="535"/>
      <c r="TGP29" s="535"/>
      <c r="TGQ29" s="535"/>
      <c r="TGR29" s="535"/>
      <c r="TGS29" s="535"/>
      <c r="TGT29" s="535"/>
      <c r="TGU29" s="535"/>
      <c r="TGV29" s="535"/>
      <c r="TGW29" s="535"/>
      <c r="TGX29" s="535"/>
      <c r="TGY29" s="535"/>
      <c r="TGZ29" s="535"/>
      <c r="THA29" s="535"/>
      <c r="THB29" s="535"/>
      <c r="THC29" s="535"/>
      <c r="THD29" s="535"/>
      <c r="THE29" s="535"/>
      <c r="THF29" s="535"/>
      <c r="THG29" s="535"/>
      <c r="THH29" s="535"/>
      <c r="THI29" s="535"/>
      <c r="THJ29" s="535"/>
      <c r="THK29" s="535"/>
      <c r="THL29" s="535"/>
      <c r="THM29" s="535"/>
      <c r="THN29" s="535"/>
      <c r="THO29" s="535"/>
      <c r="THP29" s="535"/>
      <c r="THQ29" s="535"/>
      <c r="THR29" s="535"/>
      <c r="THS29" s="535"/>
      <c r="THT29" s="535"/>
      <c r="THU29" s="535"/>
      <c r="THV29" s="535"/>
      <c r="THW29" s="535"/>
      <c r="THX29" s="535"/>
      <c r="THY29" s="535"/>
      <c r="THZ29" s="535"/>
      <c r="TIA29" s="535"/>
      <c r="TIB29" s="535"/>
      <c r="TIC29" s="535"/>
      <c r="TID29" s="535"/>
      <c r="TIE29" s="535"/>
      <c r="TIF29" s="535"/>
      <c r="TIG29" s="535"/>
      <c r="TIH29" s="535"/>
      <c r="TII29" s="535"/>
      <c r="TIJ29" s="535"/>
      <c r="TIK29" s="535"/>
      <c r="TIL29" s="535"/>
      <c r="TIM29" s="535"/>
      <c r="TIN29" s="535"/>
      <c r="TIO29" s="535"/>
      <c r="TIP29" s="535"/>
      <c r="TIQ29" s="535"/>
      <c r="TIR29" s="535"/>
      <c r="TIS29" s="535"/>
      <c r="TIT29" s="535"/>
      <c r="TIU29" s="535"/>
      <c r="TIV29" s="535"/>
      <c r="TIW29" s="535"/>
      <c r="TIX29" s="535"/>
      <c r="TIY29" s="535"/>
      <c r="TIZ29" s="535"/>
      <c r="TJA29" s="535"/>
      <c r="TJB29" s="535"/>
      <c r="TJC29" s="535"/>
      <c r="TJD29" s="535"/>
      <c r="TJE29" s="535"/>
      <c r="TJF29" s="535"/>
      <c r="TJG29" s="535"/>
      <c r="TJH29" s="535"/>
      <c r="TJI29" s="535"/>
      <c r="TJJ29" s="535"/>
      <c r="TJK29" s="535"/>
      <c r="TJL29" s="535"/>
      <c r="TJM29" s="535"/>
      <c r="TJN29" s="535"/>
      <c r="TJO29" s="535"/>
      <c r="TJP29" s="535"/>
      <c r="TJQ29" s="535"/>
      <c r="TJR29" s="535"/>
      <c r="TJS29" s="535"/>
      <c r="TJT29" s="535"/>
      <c r="TJU29" s="535"/>
      <c r="TJV29" s="535"/>
      <c r="TJW29" s="535"/>
      <c r="TJX29" s="535"/>
      <c r="TJY29" s="535"/>
      <c r="TJZ29" s="535"/>
      <c r="TKA29" s="535"/>
      <c r="TKB29" s="535"/>
      <c r="TKC29" s="535"/>
      <c r="TKD29" s="535"/>
      <c r="TKE29" s="535"/>
      <c r="TKF29" s="535"/>
      <c r="TKG29" s="535"/>
      <c r="TKH29" s="535"/>
      <c r="TKI29" s="535"/>
      <c r="TKJ29" s="535"/>
      <c r="TKK29" s="535"/>
      <c r="TKL29" s="535"/>
      <c r="TKM29" s="535"/>
      <c r="TKN29" s="535"/>
      <c r="TKO29" s="535"/>
      <c r="TKP29" s="535"/>
      <c r="TKQ29" s="535"/>
      <c r="TKR29" s="535"/>
      <c r="TKS29" s="535"/>
      <c r="TKT29" s="535"/>
      <c r="TKU29" s="535"/>
      <c r="TKV29" s="535"/>
      <c r="TKW29" s="535"/>
      <c r="TKX29" s="535"/>
      <c r="TKY29" s="535"/>
      <c r="TKZ29" s="535"/>
      <c r="TLA29" s="535"/>
      <c r="TLB29" s="535"/>
      <c r="TLC29" s="535"/>
      <c r="TLD29" s="535"/>
      <c r="TLE29" s="535"/>
      <c r="TLF29" s="535"/>
      <c r="TLG29" s="535"/>
      <c r="TLH29" s="535"/>
      <c r="TLI29" s="535"/>
      <c r="TLJ29" s="535"/>
      <c r="TLK29" s="535"/>
      <c r="TLL29" s="535"/>
      <c r="TLM29" s="535"/>
      <c r="TLN29" s="535"/>
      <c r="TLO29" s="535"/>
      <c r="TLP29" s="535"/>
      <c r="TLQ29" s="535"/>
      <c r="TLR29" s="535"/>
      <c r="TLS29" s="535"/>
      <c r="TLT29" s="535"/>
      <c r="TLU29" s="535"/>
      <c r="TLV29" s="535"/>
      <c r="TLW29" s="535"/>
      <c r="TLX29" s="535"/>
      <c r="TLY29" s="535"/>
      <c r="TLZ29" s="535"/>
      <c r="TMA29" s="535"/>
      <c r="TMB29" s="535"/>
      <c r="TMC29" s="535"/>
      <c r="TMD29" s="535"/>
      <c r="TME29" s="535"/>
      <c r="TMF29" s="535"/>
      <c r="TMG29" s="535"/>
      <c r="TMH29" s="535"/>
      <c r="TMI29" s="535"/>
      <c r="TMJ29" s="535"/>
      <c r="TMK29" s="535"/>
      <c r="TML29" s="535"/>
      <c r="TMM29" s="535"/>
      <c r="TMN29" s="535"/>
      <c r="TMO29" s="535"/>
      <c r="TMP29" s="535"/>
      <c r="TMQ29" s="535"/>
      <c r="TMR29" s="535"/>
      <c r="TMS29" s="535"/>
      <c r="TMT29" s="535"/>
      <c r="TMU29" s="535"/>
      <c r="TMV29" s="535"/>
      <c r="TMW29" s="535"/>
      <c r="TMX29" s="535"/>
      <c r="TMY29" s="535"/>
      <c r="TMZ29" s="535"/>
      <c r="TNA29" s="535"/>
      <c r="TNB29" s="535"/>
      <c r="TNC29" s="535"/>
      <c r="TND29" s="535"/>
      <c r="TNE29" s="535"/>
      <c r="TNF29" s="535"/>
      <c r="TNG29" s="535"/>
      <c r="TNH29" s="535"/>
      <c r="TNI29" s="535"/>
      <c r="TNJ29" s="535"/>
      <c r="TNK29" s="535"/>
      <c r="TNL29" s="535"/>
      <c r="TNM29" s="535"/>
      <c r="TNN29" s="535"/>
      <c r="TNO29" s="535"/>
      <c r="TNP29" s="535"/>
      <c r="TNQ29" s="535"/>
      <c r="TNR29" s="535"/>
      <c r="TNS29" s="535"/>
      <c r="TNT29" s="535"/>
      <c r="TNU29" s="535"/>
      <c r="TNV29" s="535"/>
      <c r="TNW29" s="535"/>
      <c r="TNX29" s="535"/>
      <c r="TNY29" s="535"/>
      <c r="TNZ29" s="535"/>
      <c r="TOA29" s="535"/>
      <c r="TOB29" s="535"/>
      <c r="TOC29" s="535"/>
      <c r="TOD29" s="535"/>
      <c r="TOE29" s="535"/>
      <c r="TOF29" s="535"/>
      <c r="TOG29" s="535"/>
      <c r="TOH29" s="535"/>
      <c r="TOI29" s="535"/>
      <c r="TOJ29" s="535"/>
      <c r="TOK29" s="535"/>
      <c r="TOL29" s="535"/>
      <c r="TOM29" s="535"/>
      <c r="TON29" s="535"/>
      <c r="TOO29" s="535"/>
      <c r="TOP29" s="535"/>
      <c r="TOQ29" s="535"/>
      <c r="TOR29" s="535"/>
      <c r="TOS29" s="535"/>
      <c r="TOT29" s="535"/>
      <c r="TOU29" s="535"/>
      <c r="TOV29" s="535"/>
      <c r="TOW29" s="535"/>
      <c r="TOX29" s="535"/>
      <c r="TOY29" s="535"/>
      <c r="TOZ29" s="535"/>
      <c r="TPA29" s="535"/>
      <c r="TPB29" s="535"/>
      <c r="TPC29" s="535"/>
      <c r="TPD29" s="535"/>
      <c r="TPE29" s="535"/>
      <c r="TPF29" s="535"/>
      <c r="TPG29" s="535"/>
      <c r="TPH29" s="535"/>
      <c r="TPI29" s="535"/>
      <c r="TPJ29" s="535"/>
      <c r="TPK29" s="535"/>
      <c r="TPL29" s="535"/>
      <c r="TPM29" s="535"/>
      <c r="TPN29" s="535"/>
      <c r="TPO29" s="535"/>
      <c r="TPP29" s="535"/>
      <c r="TPQ29" s="535"/>
      <c r="TPR29" s="535"/>
      <c r="TPS29" s="535"/>
      <c r="TPT29" s="535"/>
      <c r="TPU29" s="535"/>
      <c r="TPV29" s="535"/>
      <c r="TPW29" s="535"/>
      <c r="TPX29" s="535"/>
      <c r="TPY29" s="535"/>
      <c r="TPZ29" s="535"/>
      <c r="TQA29" s="535"/>
      <c r="TQB29" s="535"/>
      <c r="TQC29" s="535"/>
      <c r="TQD29" s="535"/>
      <c r="TQE29" s="535"/>
      <c r="TQF29" s="535"/>
      <c r="TQG29" s="535"/>
      <c r="TQH29" s="535"/>
      <c r="TQI29" s="535"/>
      <c r="TQJ29" s="535"/>
      <c r="TQK29" s="535"/>
      <c r="TQL29" s="535"/>
      <c r="TQM29" s="535"/>
      <c r="TQN29" s="535"/>
      <c r="TQO29" s="535"/>
      <c r="TQP29" s="535"/>
      <c r="TQQ29" s="535"/>
      <c r="TQR29" s="535"/>
      <c r="TQS29" s="535"/>
      <c r="TQT29" s="535"/>
      <c r="TQU29" s="535"/>
      <c r="TQV29" s="535"/>
      <c r="TQW29" s="535"/>
      <c r="TQX29" s="535"/>
      <c r="TQY29" s="535"/>
      <c r="TQZ29" s="535"/>
      <c r="TRA29" s="535"/>
      <c r="TRB29" s="535"/>
      <c r="TRC29" s="535"/>
      <c r="TRD29" s="535"/>
      <c r="TRE29" s="535"/>
      <c r="TRF29" s="535"/>
      <c r="TRG29" s="535"/>
      <c r="TRH29" s="535"/>
      <c r="TRI29" s="535"/>
      <c r="TRJ29" s="535"/>
      <c r="TRK29" s="535"/>
      <c r="TRL29" s="535"/>
      <c r="TRM29" s="535"/>
      <c r="TRN29" s="535"/>
      <c r="TRO29" s="535"/>
      <c r="TRP29" s="535"/>
      <c r="TRQ29" s="535"/>
      <c r="TRR29" s="535"/>
      <c r="TRS29" s="535"/>
      <c r="TRT29" s="535"/>
      <c r="TRU29" s="535"/>
      <c r="TRV29" s="535"/>
      <c r="TRW29" s="535"/>
      <c r="TRX29" s="535"/>
      <c r="TRY29" s="535"/>
      <c r="TRZ29" s="535"/>
      <c r="TSA29" s="535"/>
      <c r="TSB29" s="535"/>
      <c r="TSC29" s="535"/>
      <c r="TSD29" s="535"/>
      <c r="TSE29" s="535"/>
      <c r="TSF29" s="535"/>
      <c r="TSG29" s="535"/>
      <c r="TSH29" s="535"/>
      <c r="TSI29" s="535"/>
      <c r="TSJ29" s="535"/>
      <c r="TSK29" s="535"/>
      <c r="TSL29" s="535"/>
      <c r="TSM29" s="535"/>
      <c r="TSN29" s="535"/>
      <c r="TSO29" s="535"/>
      <c r="TSP29" s="535"/>
      <c r="TSQ29" s="535"/>
      <c r="TSR29" s="535"/>
      <c r="TSS29" s="535"/>
      <c r="TST29" s="535"/>
      <c r="TSU29" s="535"/>
      <c r="TSV29" s="535"/>
      <c r="TSW29" s="535"/>
      <c r="TSX29" s="535"/>
      <c r="TSY29" s="535"/>
      <c r="TSZ29" s="535"/>
      <c r="TTA29" s="535"/>
      <c r="TTB29" s="535"/>
      <c r="TTC29" s="535"/>
      <c r="TTD29" s="535"/>
      <c r="TTE29" s="535"/>
      <c r="TTF29" s="535"/>
      <c r="TTG29" s="535"/>
      <c r="TTH29" s="535"/>
      <c r="TTI29" s="535"/>
      <c r="TTJ29" s="535"/>
      <c r="TTK29" s="535"/>
      <c r="TTL29" s="535"/>
      <c r="TTM29" s="535"/>
      <c r="TTN29" s="535"/>
      <c r="TTO29" s="535"/>
      <c r="TTP29" s="535"/>
      <c r="TTQ29" s="535"/>
      <c r="TTR29" s="535"/>
      <c r="TTS29" s="535"/>
      <c r="TTT29" s="535"/>
      <c r="TTU29" s="535"/>
      <c r="TTV29" s="535"/>
      <c r="TTW29" s="535"/>
      <c r="TTX29" s="535"/>
      <c r="TTY29" s="535"/>
      <c r="TTZ29" s="535"/>
      <c r="TUA29" s="535"/>
      <c r="TUB29" s="535"/>
      <c r="TUC29" s="535"/>
      <c r="TUD29" s="535"/>
      <c r="TUE29" s="535"/>
      <c r="TUF29" s="535"/>
      <c r="TUG29" s="535"/>
      <c r="TUH29" s="535"/>
      <c r="TUI29" s="535"/>
      <c r="TUJ29" s="535"/>
      <c r="TUK29" s="535"/>
      <c r="TUL29" s="535"/>
      <c r="TUM29" s="535"/>
      <c r="TUN29" s="535"/>
      <c r="TUO29" s="535"/>
      <c r="TUP29" s="535"/>
      <c r="TUQ29" s="535"/>
      <c r="TUR29" s="535"/>
      <c r="TUS29" s="535"/>
      <c r="TUT29" s="535"/>
      <c r="TUU29" s="535"/>
      <c r="TUV29" s="535"/>
      <c r="TUW29" s="535"/>
      <c r="TUX29" s="535"/>
      <c r="TUY29" s="535"/>
      <c r="TUZ29" s="535"/>
      <c r="TVA29" s="535"/>
      <c r="TVB29" s="535"/>
      <c r="TVC29" s="535"/>
      <c r="TVD29" s="535"/>
      <c r="TVE29" s="535"/>
      <c r="TVF29" s="535"/>
      <c r="TVG29" s="535"/>
      <c r="TVH29" s="535"/>
      <c r="TVI29" s="535"/>
      <c r="TVJ29" s="535"/>
      <c r="TVK29" s="535"/>
      <c r="TVL29" s="535"/>
      <c r="TVM29" s="535"/>
      <c r="TVN29" s="535"/>
      <c r="TVO29" s="535"/>
      <c r="TVP29" s="535"/>
      <c r="TVQ29" s="535"/>
      <c r="TVR29" s="535"/>
      <c r="TVS29" s="535"/>
      <c r="TVT29" s="535"/>
      <c r="TVU29" s="535"/>
      <c r="TVV29" s="535"/>
      <c r="TVW29" s="535"/>
      <c r="TVX29" s="535"/>
      <c r="TVY29" s="535"/>
      <c r="TVZ29" s="535"/>
      <c r="TWA29" s="535"/>
      <c r="TWB29" s="535"/>
      <c r="TWC29" s="535"/>
      <c r="TWD29" s="535"/>
      <c r="TWE29" s="535"/>
      <c r="TWF29" s="535"/>
      <c r="TWG29" s="535"/>
      <c r="TWH29" s="535"/>
      <c r="TWI29" s="535"/>
      <c r="TWJ29" s="535"/>
      <c r="TWK29" s="535"/>
      <c r="TWL29" s="535"/>
      <c r="TWM29" s="535"/>
      <c r="TWN29" s="535"/>
      <c r="TWO29" s="535"/>
      <c r="TWP29" s="535"/>
      <c r="TWQ29" s="535"/>
      <c r="TWR29" s="535"/>
      <c r="TWS29" s="535"/>
      <c r="TWT29" s="535"/>
      <c r="TWU29" s="535"/>
      <c r="TWV29" s="535"/>
      <c r="TWW29" s="535"/>
      <c r="TWX29" s="535"/>
      <c r="TWY29" s="535"/>
      <c r="TWZ29" s="535"/>
      <c r="TXA29" s="535"/>
      <c r="TXB29" s="535"/>
      <c r="TXC29" s="535"/>
      <c r="TXD29" s="535"/>
      <c r="TXE29" s="535"/>
      <c r="TXF29" s="535"/>
      <c r="TXG29" s="535"/>
      <c r="TXH29" s="535"/>
      <c r="TXI29" s="535"/>
      <c r="TXJ29" s="535"/>
      <c r="TXK29" s="535"/>
      <c r="TXL29" s="535"/>
      <c r="TXM29" s="535"/>
      <c r="TXN29" s="535"/>
      <c r="TXO29" s="535"/>
      <c r="TXP29" s="535"/>
      <c r="TXQ29" s="535"/>
      <c r="TXR29" s="535"/>
      <c r="TXS29" s="535"/>
      <c r="TXT29" s="535"/>
      <c r="TXU29" s="535"/>
      <c r="TXV29" s="535"/>
      <c r="TXW29" s="535"/>
      <c r="TXX29" s="535"/>
      <c r="TXY29" s="535"/>
      <c r="TXZ29" s="535"/>
      <c r="TYA29" s="535"/>
      <c r="TYB29" s="535"/>
      <c r="TYC29" s="535"/>
      <c r="TYD29" s="535"/>
      <c r="TYE29" s="535"/>
      <c r="TYF29" s="535"/>
      <c r="TYG29" s="535"/>
      <c r="TYH29" s="535"/>
      <c r="TYI29" s="535"/>
      <c r="TYJ29" s="535"/>
      <c r="TYK29" s="535"/>
      <c r="TYL29" s="535"/>
      <c r="TYM29" s="535"/>
      <c r="TYN29" s="535"/>
      <c r="TYO29" s="535"/>
      <c r="TYP29" s="535"/>
      <c r="TYQ29" s="535"/>
      <c r="TYR29" s="535"/>
      <c r="TYS29" s="535"/>
      <c r="TYT29" s="535"/>
      <c r="TYU29" s="535"/>
      <c r="TYV29" s="535"/>
      <c r="TYW29" s="535"/>
      <c r="TYX29" s="535"/>
      <c r="TYY29" s="535"/>
      <c r="TYZ29" s="535"/>
      <c r="TZA29" s="535"/>
      <c r="TZB29" s="535"/>
      <c r="TZC29" s="535"/>
      <c r="TZD29" s="535"/>
      <c r="TZE29" s="535"/>
      <c r="TZF29" s="535"/>
      <c r="TZG29" s="535"/>
      <c r="TZH29" s="535"/>
      <c r="TZI29" s="535"/>
      <c r="TZJ29" s="535"/>
      <c r="TZK29" s="535"/>
      <c r="TZL29" s="535"/>
      <c r="TZM29" s="535"/>
      <c r="TZN29" s="535"/>
      <c r="TZO29" s="535"/>
      <c r="TZP29" s="535"/>
      <c r="TZQ29" s="535"/>
      <c r="TZR29" s="535"/>
      <c r="TZS29" s="535"/>
      <c r="TZT29" s="535"/>
      <c r="TZU29" s="535"/>
      <c r="TZV29" s="535"/>
      <c r="TZW29" s="535"/>
      <c r="TZX29" s="535"/>
      <c r="TZY29" s="535"/>
      <c r="TZZ29" s="535"/>
      <c r="UAA29" s="535"/>
      <c r="UAB29" s="535"/>
      <c r="UAC29" s="535"/>
      <c r="UAD29" s="535"/>
      <c r="UAE29" s="535"/>
      <c r="UAF29" s="535"/>
      <c r="UAG29" s="535"/>
      <c r="UAH29" s="535"/>
      <c r="UAI29" s="535"/>
      <c r="UAJ29" s="535"/>
      <c r="UAK29" s="535"/>
      <c r="UAL29" s="535"/>
      <c r="UAM29" s="535"/>
      <c r="UAN29" s="535"/>
      <c r="UAO29" s="535"/>
      <c r="UAP29" s="535"/>
      <c r="UAQ29" s="535"/>
      <c r="UAR29" s="535"/>
      <c r="UAS29" s="535"/>
      <c r="UAT29" s="535"/>
      <c r="UAU29" s="535"/>
      <c r="UAV29" s="535"/>
      <c r="UAW29" s="535"/>
      <c r="UAX29" s="535"/>
      <c r="UAY29" s="535"/>
      <c r="UAZ29" s="535"/>
      <c r="UBA29" s="535"/>
      <c r="UBB29" s="535"/>
      <c r="UBC29" s="535"/>
      <c r="UBD29" s="535"/>
      <c r="UBE29" s="535"/>
      <c r="UBF29" s="535"/>
      <c r="UBG29" s="535"/>
      <c r="UBH29" s="535"/>
      <c r="UBI29" s="535"/>
      <c r="UBJ29" s="535"/>
      <c r="UBK29" s="535"/>
      <c r="UBL29" s="535"/>
      <c r="UBM29" s="535"/>
      <c r="UBN29" s="535"/>
      <c r="UBO29" s="535"/>
      <c r="UBP29" s="535"/>
      <c r="UBQ29" s="535"/>
      <c r="UBR29" s="535"/>
      <c r="UBS29" s="535"/>
      <c r="UBT29" s="535"/>
      <c r="UBU29" s="535"/>
      <c r="UBV29" s="535"/>
      <c r="UBW29" s="535"/>
      <c r="UBX29" s="535"/>
      <c r="UBY29" s="535"/>
      <c r="UBZ29" s="535"/>
      <c r="UCA29" s="535"/>
      <c r="UCB29" s="535"/>
      <c r="UCC29" s="535"/>
      <c r="UCD29" s="535"/>
      <c r="UCE29" s="535"/>
      <c r="UCF29" s="535"/>
      <c r="UCG29" s="535"/>
      <c r="UCH29" s="535"/>
      <c r="UCI29" s="535"/>
      <c r="UCJ29" s="535"/>
      <c r="UCK29" s="535"/>
      <c r="UCL29" s="535"/>
      <c r="UCM29" s="535"/>
      <c r="UCN29" s="535"/>
      <c r="UCO29" s="535"/>
      <c r="UCP29" s="535"/>
      <c r="UCQ29" s="535"/>
      <c r="UCR29" s="535"/>
      <c r="UCS29" s="535"/>
      <c r="UCT29" s="535"/>
      <c r="UCU29" s="535"/>
      <c r="UCV29" s="535"/>
      <c r="UCW29" s="535"/>
      <c r="UCX29" s="535"/>
      <c r="UCY29" s="535"/>
      <c r="UCZ29" s="535"/>
      <c r="UDA29" s="535"/>
      <c r="UDB29" s="535"/>
      <c r="UDC29" s="535"/>
      <c r="UDD29" s="535"/>
      <c r="UDE29" s="535"/>
      <c r="UDF29" s="535"/>
      <c r="UDG29" s="535"/>
      <c r="UDH29" s="535"/>
      <c r="UDI29" s="535"/>
      <c r="UDJ29" s="535"/>
      <c r="UDK29" s="535"/>
      <c r="UDL29" s="535"/>
      <c r="UDM29" s="535"/>
      <c r="UDN29" s="535"/>
      <c r="UDO29" s="535"/>
      <c r="UDP29" s="535"/>
      <c r="UDQ29" s="535"/>
      <c r="UDR29" s="535"/>
      <c r="UDS29" s="535"/>
      <c r="UDT29" s="535"/>
      <c r="UDU29" s="535"/>
      <c r="UDV29" s="535"/>
      <c r="UDW29" s="535"/>
      <c r="UDX29" s="535"/>
      <c r="UDY29" s="535"/>
      <c r="UDZ29" s="535"/>
      <c r="UEA29" s="535"/>
      <c r="UEB29" s="535"/>
      <c r="UEC29" s="535"/>
      <c r="UED29" s="535"/>
      <c r="UEE29" s="535"/>
      <c r="UEF29" s="535"/>
      <c r="UEG29" s="535"/>
      <c r="UEH29" s="535"/>
      <c r="UEI29" s="535"/>
      <c r="UEJ29" s="535"/>
      <c r="UEK29" s="535"/>
      <c r="UEL29" s="535"/>
      <c r="UEM29" s="535"/>
      <c r="UEN29" s="535"/>
      <c r="UEO29" s="535"/>
      <c r="UEP29" s="535"/>
      <c r="UEQ29" s="535"/>
      <c r="UER29" s="535"/>
      <c r="UES29" s="535"/>
      <c r="UET29" s="535"/>
      <c r="UEU29" s="535"/>
      <c r="UEV29" s="535"/>
      <c r="UEW29" s="535"/>
      <c r="UEX29" s="535"/>
      <c r="UEY29" s="535"/>
      <c r="UEZ29" s="535"/>
      <c r="UFA29" s="535"/>
      <c r="UFB29" s="535"/>
      <c r="UFC29" s="535"/>
      <c r="UFD29" s="535"/>
      <c r="UFE29" s="535"/>
      <c r="UFF29" s="535"/>
      <c r="UFG29" s="535"/>
      <c r="UFH29" s="535"/>
      <c r="UFI29" s="535"/>
      <c r="UFJ29" s="535"/>
      <c r="UFK29" s="535"/>
      <c r="UFL29" s="535"/>
      <c r="UFM29" s="535"/>
      <c r="UFN29" s="535"/>
      <c r="UFO29" s="535"/>
      <c r="UFP29" s="535"/>
      <c r="UFQ29" s="535"/>
      <c r="UFR29" s="535"/>
      <c r="UFS29" s="535"/>
      <c r="UFT29" s="535"/>
      <c r="UFU29" s="535"/>
      <c r="UFV29" s="535"/>
      <c r="UFW29" s="535"/>
      <c r="UFX29" s="535"/>
      <c r="UFY29" s="535"/>
      <c r="UFZ29" s="535"/>
      <c r="UGA29" s="535"/>
      <c r="UGB29" s="535"/>
      <c r="UGC29" s="535"/>
      <c r="UGD29" s="535"/>
      <c r="UGE29" s="535"/>
      <c r="UGF29" s="535"/>
      <c r="UGG29" s="535"/>
      <c r="UGH29" s="535"/>
      <c r="UGI29" s="535"/>
      <c r="UGJ29" s="535"/>
      <c r="UGK29" s="535"/>
      <c r="UGL29" s="535"/>
      <c r="UGM29" s="535"/>
      <c r="UGN29" s="535"/>
      <c r="UGO29" s="535"/>
      <c r="UGP29" s="535"/>
      <c r="UGQ29" s="535"/>
      <c r="UGR29" s="535"/>
      <c r="UGS29" s="535"/>
      <c r="UGT29" s="535"/>
      <c r="UGU29" s="535"/>
      <c r="UGV29" s="535"/>
      <c r="UGW29" s="535"/>
      <c r="UGX29" s="535"/>
      <c r="UGY29" s="535"/>
      <c r="UGZ29" s="535"/>
      <c r="UHA29" s="535"/>
      <c r="UHB29" s="535"/>
      <c r="UHC29" s="535"/>
      <c r="UHD29" s="535"/>
      <c r="UHE29" s="535"/>
      <c r="UHF29" s="535"/>
      <c r="UHG29" s="535"/>
      <c r="UHH29" s="535"/>
      <c r="UHI29" s="535"/>
      <c r="UHJ29" s="535"/>
      <c r="UHK29" s="535"/>
      <c r="UHL29" s="535"/>
      <c r="UHM29" s="535"/>
      <c r="UHN29" s="535"/>
      <c r="UHO29" s="535"/>
      <c r="UHP29" s="535"/>
      <c r="UHQ29" s="535"/>
      <c r="UHR29" s="535"/>
      <c r="UHS29" s="535"/>
      <c r="UHT29" s="535"/>
      <c r="UHU29" s="535"/>
      <c r="UHV29" s="535"/>
      <c r="UHW29" s="535"/>
      <c r="UHX29" s="535"/>
      <c r="UHY29" s="535"/>
      <c r="UHZ29" s="535"/>
      <c r="UIA29" s="535"/>
      <c r="UIB29" s="535"/>
      <c r="UIC29" s="535"/>
      <c r="UID29" s="535"/>
      <c r="UIE29" s="535"/>
      <c r="UIF29" s="535"/>
      <c r="UIG29" s="535"/>
      <c r="UIH29" s="535"/>
      <c r="UII29" s="535"/>
      <c r="UIJ29" s="535"/>
      <c r="UIK29" s="535"/>
      <c r="UIL29" s="535"/>
      <c r="UIM29" s="535"/>
      <c r="UIN29" s="535"/>
      <c r="UIO29" s="535"/>
      <c r="UIP29" s="535"/>
      <c r="UIQ29" s="535"/>
      <c r="UIR29" s="535"/>
      <c r="UIS29" s="535"/>
      <c r="UIT29" s="535"/>
      <c r="UIU29" s="535"/>
      <c r="UIV29" s="535"/>
      <c r="UIW29" s="535"/>
      <c r="UIX29" s="535"/>
      <c r="UIY29" s="535"/>
      <c r="UIZ29" s="535"/>
      <c r="UJA29" s="535"/>
      <c r="UJB29" s="535"/>
      <c r="UJC29" s="535"/>
      <c r="UJD29" s="535"/>
      <c r="UJE29" s="535"/>
      <c r="UJF29" s="535"/>
      <c r="UJG29" s="535"/>
      <c r="UJH29" s="535"/>
      <c r="UJI29" s="535"/>
      <c r="UJJ29" s="535"/>
      <c r="UJK29" s="535"/>
      <c r="UJL29" s="535"/>
      <c r="UJM29" s="535"/>
      <c r="UJN29" s="535"/>
      <c r="UJO29" s="535"/>
      <c r="UJP29" s="535"/>
      <c r="UJQ29" s="535"/>
      <c r="UJR29" s="535"/>
      <c r="UJS29" s="535"/>
      <c r="UJT29" s="535"/>
      <c r="UJU29" s="535"/>
      <c r="UJV29" s="535"/>
      <c r="UJW29" s="535"/>
      <c r="UJX29" s="535"/>
      <c r="UJY29" s="535"/>
      <c r="UJZ29" s="535"/>
      <c r="UKA29" s="535"/>
      <c r="UKB29" s="535"/>
      <c r="UKC29" s="535"/>
      <c r="UKD29" s="535"/>
      <c r="UKE29" s="535"/>
      <c r="UKF29" s="535"/>
      <c r="UKG29" s="535"/>
      <c r="UKH29" s="535"/>
      <c r="UKI29" s="535"/>
      <c r="UKJ29" s="535"/>
      <c r="UKK29" s="535"/>
      <c r="UKL29" s="535"/>
      <c r="UKM29" s="535"/>
      <c r="UKN29" s="535"/>
      <c r="UKO29" s="535"/>
      <c r="UKP29" s="535"/>
      <c r="UKQ29" s="535"/>
      <c r="UKR29" s="535"/>
      <c r="UKS29" s="535"/>
      <c r="UKT29" s="535"/>
      <c r="UKU29" s="535"/>
      <c r="UKV29" s="535"/>
      <c r="UKW29" s="535"/>
      <c r="UKX29" s="535"/>
      <c r="UKY29" s="535"/>
      <c r="UKZ29" s="535"/>
      <c r="ULA29" s="535"/>
      <c r="ULB29" s="535"/>
      <c r="ULC29" s="535"/>
      <c r="ULD29" s="535"/>
      <c r="ULE29" s="535"/>
      <c r="ULF29" s="535"/>
      <c r="ULG29" s="535"/>
      <c r="ULH29" s="535"/>
      <c r="ULI29" s="535"/>
      <c r="ULJ29" s="535"/>
      <c r="ULK29" s="535"/>
      <c r="ULL29" s="535"/>
      <c r="ULM29" s="535"/>
      <c r="ULN29" s="535"/>
      <c r="ULO29" s="535"/>
      <c r="ULP29" s="535"/>
      <c r="ULQ29" s="535"/>
      <c r="ULR29" s="535"/>
      <c r="ULS29" s="535"/>
      <c r="ULT29" s="535"/>
      <c r="ULU29" s="535"/>
      <c r="ULV29" s="535"/>
      <c r="ULW29" s="535"/>
      <c r="ULX29" s="535"/>
      <c r="ULY29" s="535"/>
      <c r="ULZ29" s="535"/>
      <c r="UMA29" s="535"/>
      <c r="UMB29" s="535"/>
      <c r="UMC29" s="535"/>
      <c r="UMD29" s="535"/>
      <c r="UME29" s="535"/>
      <c r="UMF29" s="535"/>
      <c r="UMG29" s="535"/>
      <c r="UMH29" s="535"/>
      <c r="UMI29" s="535"/>
      <c r="UMJ29" s="535"/>
      <c r="UMK29" s="535"/>
      <c r="UML29" s="535"/>
      <c r="UMM29" s="535"/>
      <c r="UMN29" s="535"/>
      <c r="UMO29" s="535"/>
      <c r="UMP29" s="535"/>
      <c r="UMQ29" s="535"/>
      <c r="UMR29" s="535"/>
      <c r="UMS29" s="535"/>
      <c r="UMT29" s="535"/>
      <c r="UMU29" s="535"/>
      <c r="UMV29" s="535"/>
      <c r="UMW29" s="535"/>
      <c r="UMX29" s="535"/>
      <c r="UMY29" s="535"/>
      <c r="UMZ29" s="535"/>
      <c r="UNA29" s="535"/>
      <c r="UNB29" s="535"/>
      <c r="UNC29" s="535"/>
      <c r="UND29" s="535"/>
      <c r="UNE29" s="535"/>
      <c r="UNF29" s="535"/>
      <c r="UNG29" s="535"/>
      <c r="UNH29" s="535"/>
      <c r="UNI29" s="535"/>
      <c r="UNJ29" s="535"/>
      <c r="UNK29" s="535"/>
      <c r="UNL29" s="535"/>
      <c r="UNM29" s="535"/>
      <c r="UNN29" s="535"/>
      <c r="UNO29" s="535"/>
      <c r="UNP29" s="535"/>
      <c r="UNQ29" s="535"/>
      <c r="UNR29" s="535"/>
      <c r="UNS29" s="535"/>
      <c r="UNT29" s="535"/>
      <c r="UNU29" s="535"/>
      <c r="UNV29" s="535"/>
      <c r="UNW29" s="535"/>
      <c r="UNX29" s="535"/>
      <c r="UNY29" s="535"/>
      <c r="UNZ29" s="535"/>
      <c r="UOA29" s="535"/>
      <c r="UOB29" s="535"/>
      <c r="UOC29" s="535"/>
      <c r="UOD29" s="535"/>
      <c r="UOE29" s="535"/>
      <c r="UOF29" s="535"/>
      <c r="UOG29" s="535"/>
      <c r="UOH29" s="535"/>
      <c r="UOI29" s="535"/>
      <c r="UOJ29" s="535"/>
      <c r="UOK29" s="535"/>
      <c r="UOL29" s="535"/>
      <c r="UOM29" s="535"/>
      <c r="UON29" s="535"/>
      <c r="UOO29" s="535"/>
      <c r="UOP29" s="535"/>
      <c r="UOQ29" s="535"/>
      <c r="UOR29" s="535"/>
      <c r="UOS29" s="535"/>
      <c r="UOT29" s="535"/>
      <c r="UOU29" s="535"/>
      <c r="UOV29" s="535"/>
      <c r="UOW29" s="535"/>
      <c r="UOX29" s="535"/>
      <c r="UOY29" s="535"/>
      <c r="UOZ29" s="535"/>
      <c r="UPA29" s="535"/>
      <c r="UPB29" s="535"/>
      <c r="UPC29" s="535"/>
      <c r="UPD29" s="535"/>
      <c r="UPE29" s="535"/>
      <c r="UPF29" s="535"/>
      <c r="UPG29" s="535"/>
      <c r="UPH29" s="535"/>
      <c r="UPI29" s="535"/>
      <c r="UPJ29" s="535"/>
      <c r="UPK29" s="535"/>
      <c r="UPL29" s="535"/>
      <c r="UPM29" s="535"/>
      <c r="UPN29" s="535"/>
      <c r="UPO29" s="535"/>
      <c r="UPP29" s="535"/>
      <c r="UPQ29" s="535"/>
      <c r="UPR29" s="535"/>
      <c r="UPS29" s="535"/>
      <c r="UPT29" s="535"/>
      <c r="UPU29" s="535"/>
      <c r="UPV29" s="535"/>
      <c r="UPW29" s="535"/>
      <c r="UPX29" s="535"/>
      <c r="UPY29" s="535"/>
      <c r="UPZ29" s="535"/>
      <c r="UQA29" s="535"/>
      <c r="UQB29" s="535"/>
      <c r="UQC29" s="535"/>
      <c r="UQD29" s="535"/>
      <c r="UQE29" s="535"/>
      <c r="UQF29" s="535"/>
      <c r="UQG29" s="535"/>
      <c r="UQH29" s="535"/>
      <c r="UQI29" s="535"/>
      <c r="UQJ29" s="535"/>
      <c r="UQK29" s="535"/>
      <c r="UQL29" s="535"/>
      <c r="UQM29" s="535"/>
      <c r="UQN29" s="535"/>
      <c r="UQO29" s="535"/>
      <c r="UQP29" s="535"/>
      <c r="UQQ29" s="535"/>
      <c r="UQR29" s="535"/>
      <c r="UQS29" s="535"/>
      <c r="UQT29" s="535"/>
      <c r="UQU29" s="535"/>
      <c r="UQV29" s="535"/>
      <c r="UQW29" s="535"/>
      <c r="UQX29" s="535"/>
      <c r="UQY29" s="535"/>
      <c r="UQZ29" s="535"/>
      <c r="URA29" s="535"/>
      <c r="URB29" s="535"/>
      <c r="URC29" s="535"/>
      <c r="URD29" s="535"/>
      <c r="URE29" s="535"/>
      <c r="URF29" s="535"/>
      <c r="URG29" s="535"/>
      <c r="URH29" s="535"/>
      <c r="URI29" s="535"/>
      <c r="URJ29" s="535"/>
      <c r="URK29" s="535"/>
      <c r="URL29" s="535"/>
      <c r="URM29" s="535"/>
      <c r="URN29" s="535"/>
      <c r="URO29" s="535"/>
      <c r="URP29" s="535"/>
      <c r="URQ29" s="535"/>
      <c r="URR29" s="535"/>
      <c r="URS29" s="535"/>
      <c r="URT29" s="535"/>
      <c r="URU29" s="535"/>
      <c r="URV29" s="535"/>
      <c r="URW29" s="535"/>
      <c r="URX29" s="535"/>
      <c r="URY29" s="535"/>
      <c r="URZ29" s="535"/>
      <c r="USA29" s="535"/>
      <c r="USB29" s="535"/>
      <c r="USC29" s="535"/>
      <c r="USD29" s="535"/>
      <c r="USE29" s="535"/>
      <c r="USF29" s="535"/>
      <c r="USG29" s="535"/>
      <c r="USH29" s="535"/>
      <c r="USI29" s="535"/>
      <c r="USJ29" s="535"/>
      <c r="USK29" s="535"/>
      <c r="USL29" s="535"/>
      <c r="USM29" s="535"/>
      <c r="USN29" s="535"/>
      <c r="USO29" s="535"/>
      <c r="USP29" s="535"/>
      <c r="USQ29" s="535"/>
      <c r="USR29" s="535"/>
      <c r="USS29" s="535"/>
      <c r="UST29" s="535"/>
      <c r="USU29" s="535"/>
      <c r="USV29" s="535"/>
      <c r="USW29" s="535"/>
      <c r="USX29" s="535"/>
      <c r="USY29" s="535"/>
      <c r="USZ29" s="535"/>
      <c r="UTA29" s="535"/>
      <c r="UTB29" s="535"/>
      <c r="UTC29" s="535"/>
      <c r="UTD29" s="535"/>
      <c r="UTE29" s="535"/>
      <c r="UTF29" s="535"/>
      <c r="UTG29" s="535"/>
      <c r="UTH29" s="535"/>
      <c r="UTI29" s="535"/>
      <c r="UTJ29" s="535"/>
      <c r="UTK29" s="535"/>
      <c r="UTL29" s="535"/>
      <c r="UTM29" s="535"/>
      <c r="UTN29" s="535"/>
      <c r="UTO29" s="535"/>
      <c r="UTP29" s="535"/>
      <c r="UTQ29" s="535"/>
      <c r="UTR29" s="535"/>
      <c r="UTS29" s="535"/>
      <c r="UTT29" s="535"/>
      <c r="UTU29" s="535"/>
      <c r="UTV29" s="535"/>
      <c r="UTW29" s="535"/>
      <c r="UTX29" s="535"/>
      <c r="UTY29" s="535"/>
      <c r="UTZ29" s="535"/>
      <c r="UUA29" s="535"/>
      <c r="UUB29" s="535"/>
      <c r="UUC29" s="535"/>
      <c r="UUD29" s="535"/>
      <c r="UUE29" s="535"/>
      <c r="UUF29" s="535"/>
      <c r="UUG29" s="535"/>
      <c r="UUH29" s="535"/>
      <c r="UUI29" s="535"/>
      <c r="UUJ29" s="535"/>
      <c r="UUK29" s="535"/>
      <c r="UUL29" s="535"/>
      <c r="UUM29" s="535"/>
      <c r="UUN29" s="535"/>
      <c r="UUO29" s="535"/>
      <c r="UUP29" s="535"/>
      <c r="UUQ29" s="535"/>
      <c r="UUR29" s="535"/>
      <c r="UUS29" s="535"/>
      <c r="UUT29" s="535"/>
      <c r="UUU29" s="535"/>
      <c r="UUV29" s="535"/>
      <c r="UUW29" s="535"/>
      <c r="UUX29" s="535"/>
      <c r="UUY29" s="535"/>
      <c r="UUZ29" s="535"/>
      <c r="UVA29" s="535"/>
      <c r="UVB29" s="535"/>
      <c r="UVC29" s="535"/>
      <c r="UVD29" s="535"/>
      <c r="UVE29" s="535"/>
      <c r="UVF29" s="535"/>
      <c r="UVG29" s="535"/>
      <c r="UVH29" s="535"/>
      <c r="UVI29" s="535"/>
      <c r="UVJ29" s="535"/>
      <c r="UVK29" s="535"/>
      <c r="UVL29" s="535"/>
      <c r="UVM29" s="535"/>
      <c r="UVN29" s="535"/>
      <c r="UVO29" s="535"/>
      <c r="UVP29" s="535"/>
      <c r="UVQ29" s="535"/>
      <c r="UVR29" s="535"/>
      <c r="UVS29" s="535"/>
      <c r="UVT29" s="535"/>
      <c r="UVU29" s="535"/>
      <c r="UVV29" s="535"/>
      <c r="UVW29" s="535"/>
      <c r="UVX29" s="535"/>
      <c r="UVY29" s="535"/>
      <c r="UVZ29" s="535"/>
      <c r="UWA29" s="535"/>
      <c r="UWB29" s="535"/>
      <c r="UWC29" s="535"/>
      <c r="UWD29" s="535"/>
      <c r="UWE29" s="535"/>
      <c r="UWF29" s="535"/>
      <c r="UWG29" s="535"/>
      <c r="UWH29" s="535"/>
      <c r="UWI29" s="535"/>
      <c r="UWJ29" s="535"/>
      <c r="UWK29" s="535"/>
      <c r="UWL29" s="535"/>
      <c r="UWM29" s="535"/>
      <c r="UWN29" s="535"/>
      <c r="UWO29" s="535"/>
      <c r="UWP29" s="535"/>
      <c r="UWQ29" s="535"/>
      <c r="UWR29" s="535"/>
      <c r="UWS29" s="535"/>
      <c r="UWT29" s="535"/>
      <c r="UWU29" s="535"/>
      <c r="UWV29" s="535"/>
      <c r="UWW29" s="535"/>
      <c r="UWX29" s="535"/>
      <c r="UWY29" s="535"/>
      <c r="UWZ29" s="535"/>
      <c r="UXA29" s="535"/>
      <c r="UXB29" s="535"/>
      <c r="UXC29" s="535"/>
      <c r="UXD29" s="535"/>
      <c r="UXE29" s="535"/>
      <c r="UXF29" s="535"/>
      <c r="UXG29" s="535"/>
      <c r="UXH29" s="535"/>
      <c r="UXI29" s="535"/>
      <c r="UXJ29" s="535"/>
      <c r="UXK29" s="535"/>
      <c r="UXL29" s="535"/>
      <c r="UXM29" s="535"/>
      <c r="UXN29" s="535"/>
      <c r="UXO29" s="535"/>
      <c r="UXP29" s="535"/>
      <c r="UXQ29" s="535"/>
      <c r="UXR29" s="535"/>
      <c r="UXS29" s="535"/>
      <c r="UXT29" s="535"/>
      <c r="UXU29" s="535"/>
      <c r="UXV29" s="535"/>
      <c r="UXW29" s="535"/>
      <c r="UXX29" s="535"/>
      <c r="UXY29" s="535"/>
      <c r="UXZ29" s="535"/>
      <c r="UYA29" s="535"/>
      <c r="UYB29" s="535"/>
      <c r="UYC29" s="535"/>
      <c r="UYD29" s="535"/>
      <c r="UYE29" s="535"/>
      <c r="UYF29" s="535"/>
      <c r="UYG29" s="535"/>
      <c r="UYH29" s="535"/>
      <c r="UYI29" s="535"/>
      <c r="UYJ29" s="535"/>
      <c r="UYK29" s="535"/>
      <c r="UYL29" s="535"/>
      <c r="UYM29" s="535"/>
      <c r="UYN29" s="535"/>
      <c r="UYO29" s="535"/>
      <c r="UYP29" s="535"/>
      <c r="UYQ29" s="535"/>
      <c r="UYR29" s="535"/>
      <c r="UYS29" s="535"/>
      <c r="UYT29" s="535"/>
      <c r="UYU29" s="535"/>
      <c r="UYV29" s="535"/>
      <c r="UYW29" s="535"/>
      <c r="UYX29" s="535"/>
      <c r="UYY29" s="535"/>
      <c r="UYZ29" s="535"/>
      <c r="UZA29" s="535"/>
      <c r="UZB29" s="535"/>
      <c r="UZC29" s="535"/>
      <c r="UZD29" s="535"/>
      <c r="UZE29" s="535"/>
      <c r="UZF29" s="535"/>
      <c r="UZG29" s="535"/>
      <c r="UZH29" s="535"/>
      <c r="UZI29" s="535"/>
      <c r="UZJ29" s="535"/>
      <c r="UZK29" s="535"/>
      <c r="UZL29" s="535"/>
      <c r="UZM29" s="535"/>
      <c r="UZN29" s="535"/>
      <c r="UZO29" s="535"/>
      <c r="UZP29" s="535"/>
      <c r="UZQ29" s="535"/>
      <c r="UZR29" s="535"/>
      <c r="UZS29" s="535"/>
      <c r="UZT29" s="535"/>
      <c r="UZU29" s="535"/>
      <c r="UZV29" s="535"/>
      <c r="UZW29" s="535"/>
      <c r="UZX29" s="535"/>
      <c r="UZY29" s="535"/>
      <c r="UZZ29" s="535"/>
      <c r="VAA29" s="535"/>
      <c r="VAB29" s="535"/>
      <c r="VAC29" s="535"/>
      <c r="VAD29" s="535"/>
      <c r="VAE29" s="535"/>
      <c r="VAF29" s="535"/>
      <c r="VAG29" s="535"/>
      <c r="VAH29" s="535"/>
      <c r="VAI29" s="535"/>
      <c r="VAJ29" s="535"/>
      <c r="VAK29" s="535"/>
      <c r="VAL29" s="535"/>
      <c r="VAM29" s="535"/>
      <c r="VAN29" s="535"/>
      <c r="VAO29" s="535"/>
      <c r="VAP29" s="535"/>
      <c r="VAQ29" s="535"/>
      <c r="VAR29" s="535"/>
      <c r="VAS29" s="535"/>
      <c r="VAT29" s="535"/>
      <c r="VAU29" s="535"/>
      <c r="VAV29" s="535"/>
      <c r="VAW29" s="535"/>
      <c r="VAX29" s="535"/>
      <c r="VAY29" s="535"/>
      <c r="VAZ29" s="535"/>
      <c r="VBA29" s="535"/>
      <c r="VBB29" s="535"/>
      <c r="VBC29" s="535"/>
      <c r="VBD29" s="535"/>
      <c r="VBE29" s="535"/>
      <c r="VBF29" s="535"/>
      <c r="VBG29" s="535"/>
      <c r="VBH29" s="535"/>
      <c r="VBI29" s="535"/>
      <c r="VBJ29" s="535"/>
      <c r="VBK29" s="535"/>
      <c r="VBL29" s="535"/>
      <c r="VBM29" s="535"/>
      <c r="VBN29" s="535"/>
      <c r="VBO29" s="535"/>
      <c r="VBP29" s="535"/>
      <c r="VBQ29" s="535"/>
      <c r="VBR29" s="535"/>
      <c r="VBS29" s="535"/>
      <c r="VBT29" s="535"/>
      <c r="VBU29" s="535"/>
      <c r="VBV29" s="535"/>
      <c r="VBW29" s="535"/>
      <c r="VBX29" s="535"/>
      <c r="VBY29" s="535"/>
      <c r="VBZ29" s="535"/>
      <c r="VCA29" s="535"/>
      <c r="VCB29" s="535"/>
      <c r="VCC29" s="535"/>
      <c r="VCD29" s="535"/>
      <c r="VCE29" s="535"/>
      <c r="VCF29" s="535"/>
      <c r="VCG29" s="535"/>
      <c r="VCH29" s="535"/>
      <c r="VCI29" s="535"/>
      <c r="VCJ29" s="535"/>
      <c r="VCK29" s="535"/>
      <c r="VCL29" s="535"/>
      <c r="VCM29" s="535"/>
      <c r="VCN29" s="535"/>
      <c r="VCO29" s="535"/>
      <c r="VCP29" s="535"/>
      <c r="VCQ29" s="535"/>
      <c r="VCR29" s="535"/>
      <c r="VCS29" s="535"/>
      <c r="VCT29" s="535"/>
      <c r="VCU29" s="535"/>
      <c r="VCV29" s="535"/>
      <c r="VCW29" s="535"/>
      <c r="VCX29" s="535"/>
      <c r="VCY29" s="535"/>
      <c r="VCZ29" s="535"/>
      <c r="VDA29" s="535"/>
      <c r="VDB29" s="535"/>
      <c r="VDC29" s="535"/>
      <c r="VDD29" s="535"/>
      <c r="VDE29" s="535"/>
      <c r="VDF29" s="535"/>
      <c r="VDG29" s="535"/>
      <c r="VDH29" s="535"/>
      <c r="VDI29" s="535"/>
      <c r="VDJ29" s="535"/>
      <c r="VDK29" s="535"/>
      <c r="VDL29" s="535"/>
      <c r="VDM29" s="535"/>
      <c r="VDN29" s="535"/>
      <c r="VDO29" s="535"/>
      <c r="VDP29" s="535"/>
      <c r="VDQ29" s="535"/>
      <c r="VDR29" s="535"/>
      <c r="VDS29" s="535"/>
      <c r="VDT29" s="535"/>
      <c r="VDU29" s="535"/>
      <c r="VDV29" s="535"/>
      <c r="VDW29" s="535"/>
      <c r="VDX29" s="535"/>
      <c r="VDY29" s="535"/>
      <c r="VDZ29" s="535"/>
      <c r="VEA29" s="535"/>
      <c r="VEB29" s="535"/>
      <c r="VEC29" s="535"/>
      <c r="VED29" s="535"/>
      <c r="VEE29" s="535"/>
      <c r="VEF29" s="535"/>
      <c r="VEG29" s="535"/>
      <c r="VEH29" s="535"/>
      <c r="VEI29" s="535"/>
      <c r="VEJ29" s="535"/>
      <c r="VEK29" s="535"/>
      <c r="VEL29" s="535"/>
      <c r="VEM29" s="535"/>
      <c r="VEN29" s="535"/>
      <c r="VEO29" s="535"/>
      <c r="VEP29" s="535"/>
      <c r="VEQ29" s="535"/>
      <c r="VER29" s="535"/>
      <c r="VES29" s="535"/>
      <c r="VET29" s="535"/>
      <c r="VEU29" s="535"/>
      <c r="VEV29" s="535"/>
      <c r="VEW29" s="535"/>
      <c r="VEX29" s="535"/>
      <c r="VEY29" s="535"/>
      <c r="VEZ29" s="535"/>
      <c r="VFA29" s="535"/>
      <c r="VFB29" s="535"/>
      <c r="VFC29" s="535"/>
      <c r="VFD29" s="535"/>
      <c r="VFE29" s="535"/>
      <c r="VFF29" s="535"/>
      <c r="VFG29" s="535"/>
      <c r="VFH29" s="535"/>
      <c r="VFI29" s="535"/>
      <c r="VFJ29" s="535"/>
      <c r="VFK29" s="535"/>
      <c r="VFL29" s="535"/>
      <c r="VFM29" s="535"/>
      <c r="VFN29" s="535"/>
      <c r="VFO29" s="535"/>
      <c r="VFP29" s="535"/>
      <c r="VFQ29" s="535"/>
      <c r="VFR29" s="535"/>
      <c r="VFS29" s="535"/>
      <c r="VFT29" s="535"/>
      <c r="VFU29" s="535"/>
      <c r="VFV29" s="535"/>
      <c r="VFW29" s="535"/>
      <c r="VFX29" s="535"/>
      <c r="VFY29" s="535"/>
      <c r="VFZ29" s="535"/>
      <c r="VGA29" s="535"/>
      <c r="VGB29" s="535"/>
      <c r="VGC29" s="535"/>
      <c r="VGD29" s="535"/>
      <c r="VGE29" s="535"/>
      <c r="VGF29" s="535"/>
      <c r="VGG29" s="535"/>
      <c r="VGH29" s="535"/>
      <c r="VGI29" s="535"/>
      <c r="VGJ29" s="535"/>
      <c r="VGK29" s="535"/>
      <c r="VGL29" s="535"/>
      <c r="VGM29" s="535"/>
      <c r="VGN29" s="535"/>
      <c r="VGO29" s="535"/>
      <c r="VGP29" s="535"/>
      <c r="VGQ29" s="535"/>
      <c r="VGR29" s="535"/>
      <c r="VGS29" s="535"/>
      <c r="VGT29" s="535"/>
      <c r="VGU29" s="535"/>
      <c r="VGV29" s="535"/>
      <c r="VGW29" s="535"/>
      <c r="VGX29" s="535"/>
      <c r="VGY29" s="535"/>
      <c r="VGZ29" s="535"/>
      <c r="VHA29" s="535"/>
      <c r="VHB29" s="535"/>
      <c r="VHC29" s="535"/>
      <c r="VHD29" s="535"/>
      <c r="VHE29" s="535"/>
      <c r="VHF29" s="535"/>
      <c r="VHG29" s="535"/>
      <c r="VHH29" s="535"/>
      <c r="VHI29" s="535"/>
      <c r="VHJ29" s="535"/>
      <c r="VHK29" s="535"/>
      <c r="VHL29" s="535"/>
      <c r="VHM29" s="535"/>
      <c r="VHN29" s="535"/>
      <c r="VHO29" s="535"/>
      <c r="VHP29" s="535"/>
      <c r="VHQ29" s="535"/>
      <c r="VHR29" s="535"/>
      <c r="VHS29" s="535"/>
      <c r="VHT29" s="535"/>
      <c r="VHU29" s="535"/>
      <c r="VHV29" s="535"/>
      <c r="VHW29" s="535"/>
      <c r="VHX29" s="535"/>
      <c r="VHY29" s="535"/>
      <c r="VHZ29" s="535"/>
      <c r="VIA29" s="535"/>
      <c r="VIB29" s="535"/>
      <c r="VIC29" s="535"/>
      <c r="VID29" s="535"/>
      <c r="VIE29" s="535"/>
      <c r="VIF29" s="535"/>
      <c r="VIG29" s="535"/>
      <c r="VIH29" s="535"/>
      <c r="VII29" s="535"/>
      <c r="VIJ29" s="535"/>
      <c r="VIK29" s="535"/>
      <c r="VIL29" s="535"/>
      <c r="VIM29" s="535"/>
      <c r="VIN29" s="535"/>
      <c r="VIO29" s="535"/>
      <c r="VIP29" s="535"/>
      <c r="VIQ29" s="535"/>
      <c r="VIR29" s="535"/>
      <c r="VIS29" s="535"/>
      <c r="VIT29" s="535"/>
      <c r="VIU29" s="535"/>
      <c r="VIV29" s="535"/>
      <c r="VIW29" s="535"/>
      <c r="VIX29" s="535"/>
      <c r="VIY29" s="535"/>
      <c r="VIZ29" s="535"/>
      <c r="VJA29" s="535"/>
      <c r="VJB29" s="535"/>
      <c r="VJC29" s="535"/>
      <c r="VJD29" s="535"/>
      <c r="VJE29" s="535"/>
      <c r="VJF29" s="535"/>
      <c r="VJG29" s="535"/>
      <c r="VJH29" s="535"/>
      <c r="VJI29" s="535"/>
      <c r="VJJ29" s="535"/>
      <c r="VJK29" s="535"/>
      <c r="VJL29" s="535"/>
      <c r="VJM29" s="535"/>
      <c r="VJN29" s="535"/>
      <c r="VJO29" s="535"/>
      <c r="VJP29" s="535"/>
      <c r="VJQ29" s="535"/>
      <c r="VJR29" s="535"/>
      <c r="VJS29" s="535"/>
      <c r="VJT29" s="535"/>
      <c r="VJU29" s="535"/>
      <c r="VJV29" s="535"/>
      <c r="VJW29" s="535"/>
      <c r="VJX29" s="535"/>
      <c r="VJY29" s="535"/>
      <c r="VJZ29" s="535"/>
      <c r="VKA29" s="535"/>
      <c r="VKB29" s="535"/>
      <c r="VKC29" s="535"/>
      <c r="VKD29" s="535"/>
      <c r="VKE29" s="535"/>
      <c r="VKF29" s="535"/>
      <c r="VKG29" s="535"/>
      <c r="VKH29" s="535"/>
      <c r="VKI29" s="535"/>
      <c r="VKJ29" s="535"/>
      <c r="VKK29" s="535"/>
      <c r="VKL29" s="535"/>
      <c r="VKM29" s="535"/>
      <c r="VKN29" s="535"/>
      <c r="VKO29" s="535"/>
      <c r="VKP29" s="535"/>
      <c r="VKQ29" s="535"/>
      <c r="VKR29" s="535"/>
      <c r="VKS29" s="535"/>
      <c r="VKT29" s="535"/>
      <c r="VKU29" s="535"/>
      <c r="VKV29" s="535"/>
      <c r="VKW29" s="535"/>
      <c r="VKX29" s="535"/>
      <c r="VKY29" s="535"/>
      <c r="VKZ29" s="535"/>
      <c r="VLA29" s="535"/>
      <c r="VLB29" s="535"/>
      <c r="VLC29" s="535"/>
      <c r="VLD29" s="535"/>
      <c r="VLE29" s="535"/>
      <c r="VLF29" s="535"/>
      <c r="VLG29" s="535"/>
      <c r="VLH29" s="535"/>
      <c r="VLI29" s="535"/>
      <c r="VLJ29" s="535"/>
      <c r="VLK29" s="535"/>
      <c r="VLL29" s="535"/>
      <c r="VLM29" s="535"/>
      <c r="VLN29" s="535"/>
      <c r="VLO29" s="535"/>
      <c r="VLP29" s="535"/>
      <c r="VLQ29" s="535"/>
      <c r="VLR29" s="535"/>
      <c r="VLS29" s="535"/>
      <c r="VLT29" s="535"/>
      <c r="VLU29" s="535"/>
      <c r="VLV29" s="535"/>
      <c r="VLW29" s="535"/>
      <c r="VLX29" s="535"/>
      <c r="VLY29" s="535"/>
      <c r="VLZ29" s="535"/>
      <c r="VMA29" s="535"/>
      <c r="VMB29" s="535"/>
      <c r="VMC29" s="535"/>
      <c r="VMD29" s="535"/>
      <c r="VME29" s="535"/>
      <c r="VMF29" s="535"/>
      <c r="VMG29" s="535"/>
      <c r="VMH29" s="535"/>
      <c r="VMI29" s="535"/>
      <c r="VMJ29" s="535"/>
      <c r="VMK29" s="535"/>
      <c r="VML29" s="535"/>
      <c r="VMM29" s="535"/>
      <c r="VMN29" s="535"/>
      <c r="VMO29" s="535"/>
      <c r="VMP29" s="535"/>
      <c r="VMQ29" s="535"/>
      <c r="VMR29" s="535"/>
      <c r="VMS29" s="535"/>
      <c r="VMT29" s="535"/>
      <c r="VMU29" s="535"/>
      <c r="VMV29" s="535"/>
      <c r="VMW29" s="535"/>
      <c r="VMX29" s="535"/>
      <c r="VMY29" s="535"/>
      <c r="VMZ29" s="535"/>
      <c r="VNA29" s="535"/>
      <c r="VNB29" s="535"/>
      <c r="VNC29" s="535"/>
      <c r="VND29" s="535"/>
      <c r="VNE29" s="535"/>
      <c r="VNF29" s="535"/>
      <c r="VNG29" s="535"/>
      <c r="VNH29" s="535"/>
      <c r="VNI29" s="535"/>
      <c r="VNJ29" s="535"/>
      <c r="VNK29" s="535"/>
      <c r="VNL29" s="535"/>
      <c r="VNM29" s="535"/>
      <c r="VNN29" s="535"/>
      <c r="VNO29" s="535"/>
      <c r="VNP29" s="535"/>
      <c r="VNQ29" s="535"/>
      <c r="VNR29" s="535"/>
      <c r="VNS29" s="535"/>
      <c r="VNT29" s="535"/>
      <c r="VNU29" s="535"/>
      <c r="VNV29" s="535"/>
      <c r="VNW29" s="535"/>
      <c r="VNX29" s="535"/>
      <c r="VNY29" s="535"/>
      <c r="VNZ29" s="535"/>
      <c r="VOA29" s="535"/>
      <c r="VOB29" s="535"/>
      <c r="VOC29" s="535"/>
      <c r="VOD29" s="535"/>
      <c r="VOE29" s="535"/>
      <c r="VOF29" s="535"/>
      <c r="VOG29" s="535"/>
      <c r="VOH29" s="535"/>
      <c r="VOI29" s="535"/>
      <c r="VOJ29" s="535"/>
      <c r="VOK29" s="535"/>
      <c r="VOL29" s="535"/>
      <c r="VOM29" s="535"/>
      <c r="VON29" s="535"/>
      <c r="VOO29" s="535"/>
      <c r="VOP29" s="535"/>
      <c r="VOQ29" s="535"/>
      <c r="VOR29" s="535"/>
      <c r="VOS29" s="535"/>
      <c r="VOT29" s="535"/>
      <c r="VOU29" s="535"/>
      <c r="VOV29" s="535"/>
      <c r="VOW29" s="535"/>
      <c r="VOX29" s="535"/>
      <c r="VOY29" s="535"/>
      <c r="VOZ29" s="535"/>
      <c r="VPA29" s="535"/>
      <c r="VPB29" s="535"/>
      <c r="VPC29" s="535"/>
      <c r="VPD29" s="535"/>
      <c r="VPE29" s="535"/>
      <c r="VPF29" s="535"/>
      <c r="VPG29" s="535"/>
      <c r="VPH29" s="535"/>
      <c r="VPI29" s="535"/>
      <c r="VPJ29" s="535"/>
      <c r="VPK29" s="535"/>
      <c r="VPL29" s="535"/>
      <c r="VPM29" s="535"/>
      <c r="VPN29" s="535"/>
      <c r="VPO29" s="535"/>
      <c r="VPP29" s="535"/>
      <c r="VPQ29" s="535"/>
      <c r="VPR29" s="535"/>
      <c r="VPS29" s="535"/>
      <c r="VPT29" s="535"/>
      <c r="VPU29" s="535"/>
      <c r="VPV29" s="535"/>
      <c r="VPW29" s="535"/>
      <c r="VPX29" s="535"/>
      <c r="VPY29" s="535"/>
      <c r="VPZ29" s="535"/>
      <c r="VQA29" s="535"/>
      <c r="VQB29" s="535"/>
      <c r="VQC29" s="535"/>
      <c r="VQD29" s="535"/>
      <c r="VQE29" s="535"/>
      <c r="VQF29" s="535"/>
      <c r="VQG29" s="535"/>
      <c r="VQH29" s="535"/>
      <c r="VQI29" s="535"/>
      <c r="VQJ29" s="535"/>
      <c r="VQK29" s="535"/>
      <c r="VQL29" s="535"/>
      <c r="VQM29" s="535"/>
      <c r="VQN29" s="535"/>
      <c r="VQO29" s="535"/>
      <c r="VQP29" s="535"/>
      <c r="VQQ29" s="535"/>
      <c r="VQR29" s="535"/>
      <c r="VQS29" s="535"/>
      <c r="VQT29" s="535"/>
      <c r="VQU29" s="535"/>
      <c r="VQV29" s="535"/>
      <c r="VQW29" s="535"/>
      <c r="VQX29" s="535"/>
      <c r="VQY29" s="535"/>
      <c r="VQZ29" s="535"/>
      <c r="VRA29" s="535"/>
      <c r="VRB29" s="535"/>
      <c r="VRC29" s="535"/>
      <c r="VRD29" s="535"/>
      <c r="VRE29" s="535"/>
      <c r="VRF29" s="535"/>
      <c r="VRG29" s="535"/>
      <c r="VRH29" s="535"/>
      <c r="VRI29" s="535"/>
      <c r="VRJ29" s="535"/>
      <c r="VRK29" s="535"/>
      <c r="VRL29" s="535"/>
      <c r="VRM29" s="535"/>
      <c r="VRN29" s="535"/>
      <c r="VRO29" s="535"/>
      <c r="VRP29" s="535"/>
      <c r="VRQ29" s="535"/>
      <c r="VRR29" s="535"/>
      <c r="VRS29" s="535"/>
      <c r="VRT29" s="535"/>
      <c r="VRU29" s="535"/>
      <c r="VRV29" s="535"/>
      <c r="VRW29" s="535"/>
      <c r="VRX29" s="535"/>
      <c r="VRY29" s="535"/>
      <c r="VRZ29" s="535"/>
      <c r="VSA29" s="535"/>
      <c r="VSB29" s="535"/>
      <c r="VSC29" s="535"/>
      <c r="VSD29" s="535"/>
      <c r="VSE29" s="535"/>
      <c r="VSF29" s="535"/>
      <c r="VSG29" s="535"/>
      <c r="VSH29" s="535"/>
      <c r="VSI29" s="535"/>
      <c r="VSJ29" s="535"/>
      <c r="VSK29" s="535"/>
      <c r="VSL29" s="535"/>
      <c r="VSM29" s="535"/>
      <c r="VSN29" s="535"/>
      <c r="VSO29" s="535"/>
      <c r="VSP29" s="535"/>
      <c r="VSQ29" s="535"/>
      <c r="VSR29" s="535"/>
      <c r="VSS29" s="535"/>
      <c r="VST29" s="535"/>
      <c r="VSU29" s="535"/>
      <c r="VSV29" s="535"/>
      <c r="VSW29" s="535"/>
      <c r="VSX29" s="535"/>
      <c r="VSY29" s="535"/>
      <c r="VSZ29" s="535"/>
      <c r="VTA29" s="535"/>
      <c r="VTB29" s="535"/>
      <c r="VTC29" s="535"/>
      <c r="VTD29" s="535"/>
      <c r="VTE29" s="535"/>
      <c r="VTF29" s="535"/>
      <c r="VTG29" s="535"/>
      <c r="VTH29" s="535"/>
      <c r="VTI29" s="535"/>
      <c r="VTJ29" s="535"/>
      <c r="VTK29" s="535"/>
      <c r="VTL29" s="535"/>
      <c r="VTM29" s="535"/>
      <c r="VTN29" s="535"/>
      <c r="VTO29" s="535"/>
      <c r="VTP29" s="535"/>
      <c r="VTQ29" s="535"/>
      <c r="VTR29" s="535"/>
      <c r="VTS29" s="535"/>
      <c r="VTT29" s="535"/>
      <c r="VTU29" s="535"/>
      <c r="VTV29" s="535"/>
      <c r="VTW29" s="535"/>
      <c r="VTX29" s="535"/>
      <c r="VTY29" s="535"/>
      <c r="VTZ29" s="535"/>
      <c r="VUA29" s="535"/>
      <c r="VUB29" s="535"/>
      <c r="VUC29" s="535"/>
      <c r="VUD29" s="535"/>
      <c r="VUE29" s="535"/>
      <c r="VUF29" s="535"/>
      <c r="VUG29" s="535"/>
      <c r="VUH29" s="535"/>
      <c r="VUI29" s="535"/>
      <c r="VUJ29" s="535"/>
      <c r="VUK29" s="535"/>
      <c r="VUL29" s="535"/>
      <c r="VUM29" s="535"/>
      <c r="VUN29" s="535"/>
      <c r="VUO29" s="535"/>
      <c r="VUP29" s="535"/>
      <c r="VUQ29" s="535"/>
      <c r="VUR29" s="535"/>
      <c r="VUS29" s="535"/>
      <c r="VUT29" s="535"/>
      <c r="VUU29" s="535"/>
      <c r="VUV29" s="535"/>
      <c r="VUW29" s="535"/>
      <c r="VUX29" s="535"/>
      <c r="VUY29" s="535"/>
      <c r="VUZ29" s="535"/>
      <c r="VVA29" s="535"/>
      <c r="VVB29" s="535"/>
      <c r="VVC29" s="535"/>
      <c r="VVD29" s="535"/>
      <c r="VVE29" s="535"/>
      <c r="VVF29" s="535"/>
      <c r="VVG29" s="535"/>
      <c r="VVH29" s="535"/>
      <c r="VVI29" s="535"/>
      <c r="VVJ29" s="535"/>
      <c r="VVK29" s="535"/>
      <c r="VVL29" s="535"/>
      <c r="VVM29" s="535"/>
      <c r="VVN29" s="535"/>
      <c r="VVO29" s="535"/>
      <c r="VVP29" s="535"/>
      <c r="VVQ29" s="535"/>
      <c r="VVR29" s="535"/>
      <c r="VVS29" s="535"/>
      <c r="VVT29" s="535"/>
      <c r="VVU29" s="535"/>
      <c r="VVV29" s="535"/>
      <c r="VVW29" s="535"/>
      <c r="VVX29" s="535"/>
      <c r="VVY29" s="535"/>
      <c r="VVZ29" s="535"/>
      <c r="VWA29" s="535"/>
      <c r="VWB29" s="535"/>
      <c r="VWC29" s="535"/>
      <c r="VWD29" s="535"/>
      <c r="VWE29" s="535"/>
      <c r="VWF29" s="535"/>
      <c r="VWG29" s="535"/>
      <c r="VWH29" s="535"/>
      <c r="VWI29" s="535"/>
      <c r="VWJ29" s="535"/>
      <c r="VWK29" s="535"/>
      <c r="VWL29" s="535"/>
      <c r="VWM29" s="535"/>
      <c r="VWN29" s="535"/>
      <c r="VWO29" s="535"/>
      <c r="VWP29" s="535"/>
      <c r="VWQ29" s="535"/>
      <c r="VWR29" s="535"/>
      <c r="VWS29" s="535"/>
      <c r="VWT29" s="535"/>
      <c r="VWU29" s="535"/>
      <c r="VWV29" s="535"/>
      <c r="VWW29" s="535"/>
      <c r="VWX29" s="535"/>
      <c r="VWY29" s="535"/>
      <c r="VWZ29" s="535"/>
      <c r="VXA29" s="535"/>
      <c r="VXB29" s="535"/>
      <c r="VXC29" s="535"/>
      <c r="VXD29" s="535"/>
      <c r="VXE29" s="535"/>
      <c r="VXF29" s="535"/>
      <c r="VXG29" s="535"/>
      <c r="VXH29" s="535"/>
      <c r="VXI29" s="535"/>
      <c r="VXJ29" s="535"/>
      <c r="VXK29" s="535"/>
      <c r="VXL29" s="535"/>
      <c r="VXM29" s="535"/>
      <c r="VXN29" s="535"/>
      <c r="VXO29" s="535"/>
      <c r="VXP29" s="535"/>
      <c r="VXQ29" s="535"/>
      <c r="VXR29" s="535"/>
      <c r="VXS29" s="535"/>
      <c r="VXT29" s="535"/>
      <c r="VXU29" s="535"/>
      <c r="VXV29" s="535"/>
      <c r="VXW29" s="535"/>
      <c r="VXX29" s="535"/>
      <c r="VXY29" s="535"/>
      <c r="VXZ29" s="535"/>
      <c r="VYA29" s="535"/>
      <c r="VYB29" s="535"/>
      <c r="VYC29" s="535"/>
      <c r="VYD29" s="535"/>
      <c r="VYE29" s="535"/>
      <c r="VYF29" s="535"/>
      <c r="VYG29" s="535"/>
      <c r="VYH29" s="535"/>
      <c r="VYI29" s="535"/>
      <c r="VYJ29" s="535"/>
      <c r="VYK29" s="535"/>
      <c r="VYL29" s="535"/>
      <c r="VYM29" s="535"/>
      <c r="VYN29" s="535"/>
      <c r="VYO29" s="535"/>
      <c r="VYP29" s="535"/>
      <c r="VYQ29" s="535"/>
      <c r="VYR29" s="535"/>
      <c r="VYS29" s="535"/>
      <c r="VYT29" s="535"/>
      <c r="VYU29" s="535"/>
      <c r="VYV29" s="535"/>
      <c r="VYW29" s="535"/>
      <c r="VYX29" s="535"/>
      <c r="VYY29" s="535"/>
      <c r="VYZ29" s="535"/>
      <c r="VZA29" s="535"/>
      <c r="VZB29" s="535"/>
      <c r="VZC29" s="535"/>
      <c r="VZD29" s="535"/>
      <c r="VZE29" s="535"/>
      <c r="VZF29" s="535"/>
      <c r="VZG29" s="535"/>
      <c r="VZH29" s="535"/>
      <c r="VZI29" s="535"/>
      <c r="VZJ29" s="535"/>
      <c r="VZK29" s="535"/>
      <c r="VZL29" s="535"/>
      <c r="VZM29" s="535"/>
      <c r="VZN29" s="535"/>
      <c r="VZO29" s="535"/>
      <c r="VZP29" s="535"/>
      <c r="VZQ29" s="535"/>
      <c r="VZR29" s="535"/>
      <c r="VZS29" s="535"/>
      <c r="VZT29" s="535"/>
      <c r="VZU29" s="535"/>
      <c r="VZV29" s="535"/>
      <c r="VZW29" s="535"/>
      <c r="VZX29" s="535"/>
      <c r="VZY29" s="535"/>
      <c r="VZZ29" s="535"/>
      <c r="WAA29" s="535"/>
      <c r="WAB29" s="535"/>
      <c r="WAC29" s="535"/>
      <c r="WAD29" s="535"/>
      <c r="WAE29" s="535"/>
      <c r="WAF29" s="535"/>
      <c r="WAG29" s="535"/>
      <c r="WAH29" s="535"/>
      <c r="WAI29" s="535"/>
      <c r="WAJ29" s="535"/>
      <c r="WAK29" s="535"/>
      <c r="WAL29" s="535"/>
      <c r="WAM29" s="535"/>
      <c r="WAN29" s="535"/>
      <c r="WAO29" s="535"/>
      <c r="WAP29" s="535"/>
      <c r="WAQ29" s="535"/>
      <c r="WAR29" s="535"/>
      <c r="WAS29" s="535"/>
      <c r="WAT29" s="535"/>
      <c r="WAU29" s="535"/>
      <c r="WAV29" s="535"/>
      <c r="WAW29" s="535"/>
      <c r="WAX29" s="535"/>
      <c r="WAY29" s="535"/>
      <c r="WAZ29" s="535"/>
      <c r="WBA29" s="535"/>
      <c r="WBB29" s="535"/>
      <c r="WBC29" s="535"/>
      <c r="WBD29" s="535"/>
      <c r="WBE29" s="535"/>
      <c r="WBF29" s="535"/>
      <c r="WBG29" s="535"/>
      <c r="WBH29" s="535"/>
      <c r="WBI29" s="535"/>
      <c r="WBJ29" s="535"/>
      <c r="WBK29" s="535"/>
      <c r="WBL29" s="535"/>
      <c r="WBM29" s="535"/>
      <c r="WBN29" s="535"/>
      <c r="WBO29" s="535"/>
      <c r="WBP29" s="535"/>
      <c r="WBQ29" s="535"/>
      <c r="WBR29" s="535"/>
      <c r="WBS29" s="535"/>
      <c r="WBT29" s="535"/>
      <c r="WBU29" s="535"/>
      <c r="WBV29" s="535"/>
      <c r="WBW29" s="535"/>
      <c r="WBX29" s="535"/>
      <c r="WBY29" s="535"/>
      <c r="WBZ29" s="535"/>
      <c r="WCA29" s="535"/>
      <c r="WCB29" s="535"/>
      <c r="WCC29" s="535"/>
      <c r="WCD29" s="535"/>
      <c r="WCE29" s="535"/>
      <c r="WCF29" s="535"/>
      <c r="WCG29" s="535"/>
      <c r="WCH29" s="535"/>
      <c r="WCI29" s="535"/>
      <c r="WCJ29" s="535"/>
      <c r="WCK29" s="535"/>
      <c r="WCL29" s="535"/>
      <c r="WCM29" s="535"/>
      <c r="WCN29" s="535"/>
      <c r="WCO29" s="535"/>
      <c r="WCP29" s="535"/>
      <c r="WCQ29" s="535"/>
      <c r="WCR29" s="535"/>
      <c r="WCS29" s="535"/>
      <c r="WCT29" s="535"/>
      <c r="WCU29" s="535"/>
      <c r="WCV29" s="535"/>
      <c r="WCW29" s="535"/>
      <c r="WCX29" s="535"/>
      <c r="WCY29" s="535"/>
      <c r="WCZ29" s="535"/>
      <c r="WDA29" s="535"/>
      <c r="WDB29" s="535"/>
      <c r="WDC29" s="535"/>
      <c r="WDD29" s="535"/>
      <c r="WDE29" s="535"/>
      <c r="WDF29" s="535"/>
      <c r="WDG29" s="535"/>
      <c r="WDH29" s="535"/>
      <c r="WDI29" s="535"/>
      <c r="WDJ29" s="535"/>
      <c r="WDK29" s="535"/>
      <c r="WDL29" s="535"/>
      <c r="WDM29" s="535"/>
      <c r="WDN29" s="535"/>
      <c r="WDO29" s="535"/>
      <c r="WDP29" s="535"/>
      <c r="WDQ29" s="535"/>
      <c r="WDR29" s="535"/>
      <c r="WDS29" s="535"/>
      <c r="WDT29" s="535"/>
      <c r="WDU29" s="535"/>
      <c r="WDV29" s="535"/>
      <c r="WDW29" s="535"/>
      <c r="WDX29" s="535"/>
      <c r="WDY29" s="535"/>
      <c r="WDZ29" s="535"/>
      <c r="WEA29" s="535"/>
      <c r="WEB29" s="535"/>
      <c r="WEC29" s="535"/>
      <c r="WED29" s="535"/>
      <c r="WEE29" s="535"/>
      <c r="WEF29" s="535"/>
      <c r="WEG29" s="535"/>
      <c r="WEH29" s="535"/>
      <c r="WEI29" s="535"/>
      <c r="WEJ29" s="535"/>
      <c r="WEK29" s="535"/>
      <c r="WEL29" s="535"/>
      <c r="WEM29" s="535"/>
      <c r="WEN29" s="535"/>
      <c r="WEO29" s="535"/>
      <c r="WEP29" s="535"/>
      <c r="WEQ29" s="535"/>
      <c r="WER29" s="535"/>
      <c r="WES29" s="535"/>
      <c r="WET29" s="535"/>
      <c r="WEU29" s="535"/>
      <c r="WEV29" s="535"/>
      <c r="WEW29" s="535"/>
      <c r="WEX29" s="535"/>
      <c r="WEY29" s="535"/>
      <c r="WEZ29" s="535"/>
      <c r="WFA29" s="535"/>
      <c r="WFB29" s="535"/>
      <c r="WFC29" s="535"/>
      <c r="WFD29" s="535"/>
      <c r="WFE29" s="535"/>
      <c r="WFF29" s="535"/>
      <c r="WFG29" s="535"/>
      <c r="WFH29" s="535"/>
      <c r="WFI29" s="535"/>
      <c r="WFJ29" s="535"/>
      <c r="WFK29" s="535"/>
      <c r="WFL29" s="535"/>
      <c r="WFM29" s="535"/>
      <c r="WFN29" s="535"/>
      <c r="WFO29" s="535"/>
      <c r="WFP29" s="535"/>
      <c r="WFQ29" s="535"/>
      <c r="WFR29" s="535"/>
      <c r="WFS29" s="535"/>
      <c r="WFT29" s="535"/>
      <c r="WFU29" s="535"/>
      <c r="WFV29" s="535"/>
      <c r="WFW29" s="535"/>
      <c r="WFX29" s="535"/>
      <c r="WFY29" s="535"/>
      <c r="WFZ29" s="535"/>
      <c r="WGA29" s="535"/>
      <c r="WGB29" s="535"/>
      <c r="WGC29" s="535"/>
      <c r="WGD29" s="535"/>
      <c r="WGE29" s="535"/>
      <c r="WGF29" s="535"/>
      <c r="WGG29" s="535"/>
      <c r="WGH29" s="535"/>
      <c r="WGI29" s="535"/>
      <c r="WGJ29" s="535"/>
      <c r="WGK29" s="535"/>
      <c r="WGL29" s="535"/>
      <c r="WGM29" s="535"/>
      <c r="WGN29" s="535"/>
      <c r="WGO29" s="535"/>
      <c r="WGP29" s="535"/>
      <c r="WGQ29" s="535"/>
      <c r="WGR29" s="535"/>
      <c r="WGS29" s="535"/>
      <c r="WGT29" s="535"/>
      <c r="WGU29" s="535"/>
      <c r="WGV29" s="535"/>
      <c r="WGW29" s="535"/>
      <c r="WGX29" s="535"/>
      <c r="WGY29" s="535"/>
      <c r="WGZ29" s="535"/>
      <c r="WHA29" s="535"/>
      <c r="WHB29" s="535"/>
      <c r="WHC29" s="535"/>
      <c r="WHD29" s="535"/>
      <c r="WHE29" s="535"/>
      <c r="WHF29" s="535"/>
      <c r="WHG29" s="535"/>
      <c r="WHH29" s="535"/>
      <c r="WHI29" s="535"/>
      <c r="WHJ29" s="535"/>
      <c r="WHK29" s="535"/>
      <c r="WHL29" s="535"/>
      <c r="WHM29" s="535"/>
      <c r="WHN29" s="535"/>
      <c r="WHO29" s="535"/>
      <c r="WHP29" s="535"/>
      <c r="WHQ29" s="535"/>
      <c r="WHR29" s="535"/>
      <c r="WHS29" s="535"/>
      <c r="WHT29" s="535"/>
      <c r="WHU29" s="535"/>
      <c r="WHV29" s="535"/>
      <c r="WHW29" s="535"/>
      <c r="WHX29" s="535"/>
      <c r="WHY29" s="535"/>
      <c r="WHZ29" s="535"/>
      <c r="WIA29" s="535"/>
      <c r="WIB29" s="535"/>
      <c r="WIC29" s="535"/>
      <c r="WID29" s="535"/>
      <c r="WIE29" s="535"/>
      <c r="WIF29" s="535"/>
      <c r="WIG29" s="535"/>
      <c r="WIH29" s="535"/>
      <c r="WII29" s="535"/>
      <c r="WIJ29" s="535"/>
      <c r="WIK29" s="535"/>
      <c r="WIL29" s="535"/>
      <c r="WIM29" s="535"/>
      <c r="WIN29" s="535"/>
      <c r="WIO29" s="535"/>
      <c r="WIP29" s="535"/>
      <c r="WIQ29" s="535"/>
      <c r="WIR29" s="535"/>
      <c r="WIS29" s="535"/>
      <c r="WIT29" s="535"/>
      <c r="WIU29" s="535"/>
      <c r="WIV29" s="535"/>
      <c r="WIW29" s="535"/>
      <c r="WIX29" s="535"/>
      <c r="WIY29" s="535"/>
      <c r="WIZ29" s="535"/>
      <c r="WJA29" s="535"/>
      <c r="WJB29" s="535"/>
      <c r="WJC29" s="535"/>
      <c r="WJD29" s="535"/>
      <c r="WJE29" s="535"/>
      <c r="WJF29" s="535"/>
      <c r="WJG29" s="535"/>
      <c r="WJH29" s="535"/>
      <c r="WJI29" s="535"/>
      <c r="WJJ29" s="535"/>
      <c r="WJK29" s="535"/>
      <c r="WJL29" s="535"/>
      <c r="WJM29" s="535"/>
      <c r="WJN29" s="535"/>
      <c r="WJO29" s="535"/>
      <c r="WJP29" s="535"/>
      <c r="WJQ29" s="535"/>
      <c r="WJR29" s="535"/>
      <c r="WJS29" s="535"/>
      <c r="WJT29" s="535"/>
      <c r="WJU29" s="535"/>
      <c r="WJV29" s="535"/>
      <c r="WJW29" s="535"/>
      <c r="WJX29" s="535"/>
      <c r="WJY29" s="535"/>
      <c r="WJZ29" s="535"/>
      <c r="WKA29" s="535"/>
      <c r="WKB29" s="535"/>
      <c r="WKC29" s="535"/>
      <c r="WKD29" s="535"/>
      <c r="WKE29" s="535"/>
      <c r="WKF29" s="535"/>
      <c r="WKG29" s="535"/>
      <c r="WKH29" s="535"/>
      <c r="WKI29" s="535"/>
      <c r="WKJ29" s="535"/>
      <c r="WKK29" s="535"/>
      <c r="WKL29" s="535"/>
      <c r="WKM29" s="535"/>
      <c r="WKN29" s="535"/>
      <c r="WKO29" s="535"/>
      <c r="WKP29" s="535"/>
      <c r="WKQ29" s="535"/>
      <c r="WKR29" s="535"/>
      <c r="WKS29" s="535"/>
      <c r="WKT29" s="535"/>
      <c r="WKU29" s="535"/>
      <c r="WKV29" s="535"/>
      <c r="WKW29" s="535"/>
      <c r="WKX29" s="535"/>
      <c r="WKY29" s="535"/>
      <c r="WKZ29" s="535"/>
      <c r="WLA29" s="535"/>
      <c r="WLB29" s="535"/>
      <c r="WLC29" s="535"/>
      <c r="WLD29" s="535"/>
      <c r="WLE29" s="535"/>
      <c r="WLF29" s="535"/>
      <c r="WLG29" s="535"/>
      <c r="WLH29" s="535"/>
      <c r="WLI29" s="535"/>
      <c r="WLJ29" s="535"/>
      <c r="WLK29" s="535"/>
      <c r="WLL29" s="535"/>
      <c r="WLM29" s="535"/>
      <c r="WLN29" s="535"/>
      <c r="WLO29" s="535"/>
      <c r="WLP29" s="535"/>
      <c r="WLQ29" s="535"/>
      <c r="WLR29" s="535"/>
      <c r="WLS29" s="535"/>
      <c r="WLT29" s="535"/>
      <c r="WLU29" s="535"/>
      <c r="WLV29" s="535"/>
      <c r="WLW29" s="535"/>
      <c r="WLX29" s="535"/>
      <c r="WLY29" s="535"/>
      <c r="WLZ29" s="535"/>
      <c r="WMA29" s="535"/>
      <c r="WMB29" s="535"/>
      <c r="WMC29" s="535"/>
      <c r="WMD29" s="535"/>
      <c r="WME29" s="535"/>
      <c r="WMF29" s="535"/>
      <c r="WMG29" s="535"/>
      <c r="WMH29" s="535"/>
      <c r="WMI29" s="535"/>
      <c r="WMJ29" s="535"/>
      <c r="WMK29" s="535"/>
      <c r="WML29" s="535"/>
      <c r="WMM29" s="535"/>
      <c r="WMN29" s="535"/>
      <c r="WMO29" s="535"/>
      <c r="WMP29" s="535"/>
      <c r="WMQ29" s="535"/>
      <c r="WMR29" s="535"/>
      <c r="WMS29" s="535"/>
      <c r="WMT29" s="535"/>
      <c r="WMU29" s="535"/>
      <c r="WMV29" s="535"/>
      <c r="WMW29" s="535"/>
      <c r="WMX29" s="535"/>
      <c r="WMY29" s="535"/>
      <c r="WMZ29" s="535"/>
      <c r="WNA29" s="535"/>
      <c r="WNB29" s="535"/>
      <c r="WNC29" s="535"/>
      <c r="WND29" s="535"/>
      <c r="WNE29" s="535"/>
      <c r="WNF29" s="535"/>
      <c r="WNG29" s="535"/>
      <c r="WNH29" s="535"/>
      <c r="WNI29" s="535"/>
      <c r="WNJ29" s="535"/>
      <c r="WNK29" s="535"/>
      <c r="WNL29" s="535"/>
      <c r="WNM29" s="535"/>
      <c r="WNN29" s="535"/>
      <c r="WNO29" s="535"/>
      <c r="WNP29" s="535"/>
      <c r="WNQ29" s="535"/>
      <c r="WNR29" s="535"/>
      <c r="WNS29" s="535"/>
      <c r="WNT29" s="535"/>
      <c r="WNU29" s="535"/>
      <c r="WNV29" s="535"/>
      <c r="WNW29" s="535"/>
      <c r="WNX29" s="535"/>
      <c r="WNY29" s="535"/>
      <c r="WNZ29" s="535"/>
      <c r="WOA29" s="535"/>
      <c r="WOB29" s="535"/>
      <c r="WOC29" s="535"/>
      <c r="WOD29" s="535"/>
      <c r="WOE29" s="535"/>
      <c r="WOF29" s="535"/>
      <c r="WOG29" s="535"/>
      <c r="WOH29" s="535"/>
      <c r="WOI29" s="535"/>
      <c r="WOJ29" s="535"/>
      <c r="WOK29" s="535"/>
      <c r="WOL29" s="535"/>
      <c r="WOM29" s="535"/>
      <c r="WON29" s="535"/>
      <c r="WOO29" s="535"/>
      <c r="WOP29" s="535"/>
      <c r="WOQ29" s="535"/>
      <c r="WOR29" s="535"/>
      <c r="WOS29" s="535"/>
      <c r="WOT29" s="535"/>
      <c r="WOU29" s="535"/>
      <c r="WOV29" s="535"/>
      <c r="WOW29" s="535"/>
      <c r="WOX29" s="535"/>
      <c r="WOY29" s="535"/>
      <c r="WOZ29" s="535"/>
      <c r="WPA29" s="535"/>
      <c r="WPB29" s="535"/>
      <c r="WPC29" s="535"/>
      <c r="WPD29" s="535"/>
      <c r="WPE29" s="535"/>
      <c r="WPF29" s="535"/>
      <c r="WPG29" s="535"/>
      <c r="WPH29" s="535"/>
      <c r="WPI29" s="535"/>
      <c r="WPJ29" s="535"/>
      <c r="WPK29" s="535"/>
      <c r="WPL29" s="535"/>
      <c r="WPM29" s="535"/>
      <c r="WPN29" s="535"/>
      <c r="WPO29" s="535"/>
      <c r="WPP29" s="535"/>
      <c r="WPQ29" s="535"/>
      <c r="WPR29" s="535"/>
      <c r="WPS29" s="535"/>
      <c r="WPT29" s="535"/>
      <c r="WPU29" s="535"/>
      <c r="WPV29" s="535"/>
      <c r="WPW29" s="535"/>
      <c r="WPX29" s="535"/>
      <c r="WPY29" s="535"/>
      <c r="WPZ29" s="535"/>
      <c r="WQA29" s="535"/>
      <c r="WQB29" s="535"/>
      <c r="WQC29" s="535"/>
      <c r="WQD29" s="535"/>
      <c r="WQE29" s="535"/>
      <c r="WQF29" s="535"/>
      <c r="WQG29" s="535"/>
      <c r="WQH29" s="535"/>
      <c r="WQI29" s="535"/>
      <c r="WQJ29" s="535"/>
      <c r="WQK29" s="535"/>
      <c r="WQL29" s="535"/>
      <c r="WQM29" s="535"/>
      <c r="WQN29" s="535"/>
      <c r="WQO29" s="535"/>
      <c r="WQP29" s="535"/>
      <c r="WQQ29" s="535"/>
      <c r="WQR29" s="535"/>
      <c r="WQS29" s="535"/>
      <c r="WQT29" s="535"/>
      <c r="WQU29" s="535"/>
      <c r="WQV29" s="535"/>
      <c r="WQW29" s="535"/>
      <c r="WQX29" s="535"/>
      <c r="WQY29" s="535"/>
      <c r="WQZ29" s="535"/>
      <c r="WRA29" s="535"/>
      <c r="WRB29" s="535"/>
      <c r="WRC29" s="535"/>
      <c r="WRD29" s="535"/>
      <c r="WRE29" s="535"/>
      <c r="WRF29" s="535"/>
      <c r="WRG29" s="535"/>
      <c r="WRH29" s="535"/>
      <c r="WRI29" s="535"/>
      <c r="WRJ29" s="535"/>
      <c r="WRK29" s="535"/>
      <c r="WRL29" s="535"/>
      <c r="WRM29" s="535"/>
      <c r="WRN29" s="535"/>
      <c r="WRO29" s="535"/>
      <c r="WRP29" s="535"/>
      <c r="WRQ29" s="535"/>
      <c r="WRR29" s="535"/>
      <c r="WRS29" s="535"/>
      <c r="WRT29" s="535"/>
      <c r="WRU29" s="535"/>
      <c r="WRV29" s="535"/>
      <c r="WRW29" s="535"/>
      <c r="WRX29" s="535"/>
      <c r="WRY29" s="535"/>
      <c r="WRZ29" s="535"/>
      <c r="WSA29" s="535"/>
      <c r="WSB29" s="535"/>
      <c r="WSC29" s="535"/>
      <c r="WSD29" s="535"/>
      <c r="WSE29" s="535"/>
      <c r="WSF29" s="535"/>
      <c r="WSG29" s="535"/>
      <c r="WSH29" s="535"/>
      <c r="WSI29" s="535"/>
      <c r="WSJ29" s="535"/>
      <c r="WSK29" s="535"/>
      <c r="WSL29" s="535"/>
      <c r="WSM29" s="535"/>
      <c r="WSN29" s="535"/>
      <c r="WSO29" s="535"/>
      <c r="WSP29" s="535"/>
      <c r="WSQ29" s="535"/>
      <c r="WSR29" s="535"/>
      <c r="WSS29" s="535"/>
      <c r="WST29" s="535"/>
      <c r="WSU29" s="535"/>
      <c r="WSV29" s="535"/>
      <c r="WSW29" s="535"/>
      <c r="WSX29" s="535"/>
      <c r="WSY29" s="535"/>
      <c r="WSZ29" s="535"/>
      <c r="WTA29" s="535"/>
      <c r="WTB29" s="535"/>
      <c r="WTC29" s="535"/>
      <c r="WTD29" s="535"/>
      <c r="WTE29" s="535"/>
      <c r="WTF29" s="535"/>
      <c r="WTG29" s="535"/>
      <c r="WTH29" s="535"/>
      <c r="WTI29" s="535"/>
      <c r="WTJ29" s="535"/>
      <c r="WTK29" s="535"/>
      <c r="WTL29" s="535"/>
      <c r="WTM29" s="535"/>
      <c r="WTN29" s="535"/>
      <c r="WTO29" s="535"/>
      <c r="WTP29" s="535"/>
      <c r="WTQ29" s="535"/>
      <c r="WTR29" s="535"/>
      <c r="WTS29" s="535"/>
      <c r="WTT29" s="535"/>
      <c r="WTU29" s="535"/>
      <c r="WTV29" s="535"/>
      <c r="WTW29" s="535"/>
      <c r="WTX29" s="535"/>
      <c r="WTY29" s="535"/>
      <c r="WTZ29" s="535"/>
      <c r="WUA29" s="535"/>
      <c r="WUB29" s="535"/>
      <c r="WUC29" s="535"/>
      <c r="WUD29" s="535"/>
      <c r="WUE29" s="535"/>
      <c r="WUF29" s="535"/>
      <c r="WUG29" s="535"/>
      <c r="WUH29" s="535"/>
      <c r="WUI29" s="535"/>
      <c r="WUJ29" s="535"/>
      <c r="WUK29" s="535"/>
      <c r="WUL29" s="535"/>
      <c r="WUM29" s="535"/>
      <c r="WUN29" s="535"/>
      <c r="WUO29" s="535"/>
      <c r="WUP29" s="535"/>
      <c r="WUQ29" s="535"/>
      <c r="WUR29" s="535"/>
      <c r="WUS29" s="535"/>
      <c r="WUT29" s="535"/>
      <c r="WUU29" s="535"/>
      <c r="WUV29" s="535"/>
      <c r="WUW29" s="535"/>
      <c r="WUX29" s="535"/>
      <c r="WUY29" s="535"/>
      <c r="WUZ29" s="535"/>
      <c r="WVA29" s="535"/>
      <c r="WVB29" s="535"/>
      <c r="WVC29" s="535"/>
      <c r="WVD29" s="535"/>
      <c r="WVE29" s="535"/>
      <c r="WVF29" s="535"/>
      <c r="WVG29" s="535"/>
      <c r="WVH29" s="535"/>
      <c r="WVI29" s="535"/>
      <c r="WVJ29" s="535"/>
      <c r="WVK29" s="535"/>
      <c r="WVL29" s="535"/>
      <c r="WVM29" s="535"/>
      <c r="WVN29" s="535"/>
      <c r="WVO29" s="535"/>
      <c r="WVP29" s="535"/>
      <c r="WVQ29" s="535"/>
      <c r="WVR29" s="535"/>
      <c r="WVS29" s="535"/>
      <c r="WVT29" s="535"/>
      <c r="WVU29" s="535"/>
      <c r="WVV29" s="535"/>
      <c r="WVW29" s="535"/>
      <c r="WVX29" s="535"/>
      <c r="WVY29" s="535"/>
      <c r="WVZ29" s="535"/>
      <c r="WWA29" s="535"/>
      <c r="WWB29" s="535"/>
      <c r="WWC29" s="535"/>
      <c r="WWD29" s="535"/>
      <c r="WWE29" s="535"/>
      <c r="WWF29" s="535"/>
    </row>
    <row r="30" spans="1:1031 12825:16152" x14ac:dyDescent="0.25">
      <c r="A30" s="1509"/>
      <c r="B30" s="1509"/>
      <c r="C30" s="1509"/>
      <c r="D30" s="1509"/>
      <c r="E30" s="1509"/>
      <c r="F30" s="1509"/>
      <c r="G30" s="1510"/>
      <c r="H30" s="1509"/>
      <c r="I30" s="1509"/>
      <c r="J30" s="1509"/>
      <c r="K30" s="1509"/>
      <c r="L30" s="1509"/>
      <c r="M30" s="1509"/>
      <c r="N30" s="1509"/>
      <c r="O30" s="1509"/>
      <c r="P30" s="1509"/>
      <c r="Q30" s="1509"/>
      <c r="R30" s="1509"/>
      <c r="S30" s="1509"/>
      <c r="T30" s="1509"/>
      <c r="U30" s="1509"/>
      <c r="V30" s="1509"/>
      <c r="W30" s="1509"/>
      <c r="X30" s="1509"/>
      <c r="Y30" s="1509"/>
      <c r="IX30" s="535"/>
      <c r="IY30" s="535"/>
      <c r="IZ30" s="535"/>
      <c r="JA30" s="535"/>
      <c r="JB30" s="535"/>
      <c r="JC30" s="535"/>
      <c r="JD30" s="535"/>
      <c r="JE30" s="535"/>
      <c r="JF30" s="535"/>
      <c r="JG30" s="535"/>
      <c r="JH30" s="535"/>
      <c r="JI30" s="535"/>
      <c r="JJ30" s="535"/>
      <c r="JK30" s="535"/>
      <c r="JL30" s="535"/>
      <c r="JM30" s="535"/>
      <c r="JN30" s="535"/>
      <c r="JO30" s="535"/>
      <c r="JP30" s="535"/>
      <c r="JQ30" s="535"/>
      <c r="JR30" s="535"/>
      <c r="JS30" s="535"/>
      <c r="JT30" s="535"/>
      <c r="JU30" s="535"/>
      <c r="JV30" s="535"/>
      <c r="JW30" s="535"/>
      <c r="JX30" s="535"/>
      <c r="JY30" s="535"/>
      <c r="JZ30" s="535"/>
      <c r="KA30" s="535"/>
      <c r="KB30" s="535"/>
      <c r="KC30" s="535"/>
      <c r="KD30" s="535"/>
      <c r="KE30" s="535"/>
      <c r="KF30" s="535"/>
      <c r="KG30" s="535"/>
      <c r="KH30" s="535"/>
      <c r="KI30" s="535"/>
      <c r="KJ30" s="535"/>
      <c r="KK30" s="535"/>
      <c r="KL30" s="535"/>
      <c r="KM30" s="535"/>
      <c r="KN30" s="535"/>
      <c r="KO30" s="535"/>
      <c r="KP30" s="535"/>
      <c r="KQ30" s="535"/>
      <c r="KR30" s="535"/>
      <c r="KS30" s="535"/>
      <c r="KT30" s="535"/>
      <c r="KU30" s="535"/>
      <c r="KV30" s="535"/>
      <c r="KW30" s="535"/>
      <c r="KX30" s="535"/>
      <c r="KY30" s="535"/>
      <c r="KZ30" s="535"/>
      <c r="LA30" s="535"/>
      <c r="LB30" s="535"/>
      <c r="LC30" s="535"/>
      <c r="LD30" s="535"/>
      <c r="LE30" s="535"/>
      <c r="LF30" s="535"/>
      <c r="LG30" s="535"/>
      <c r="LH30" s="535"/>
      <c r="LI30" s="535"/>
      <c r="LJ30" s="535"/>
      <c r="LK30" s="535"/>
      <c r="LL30" s="535"/>
      <c r="LM30" s="535"/>
      <c r="LN30" s="535"/>
      <c r="LO30" s="535"/>
      <c r="LP30" s="535"/>
      <c r="LQ30" s="535"/>
      <c r="LR30" s="535"/>
      <c r="LS30" s="535"/>
      <c r="LT30" s="535"/>
      <c r="LU30" s="535"/>
      <c r="LV30" s="535"/>
      <c r="LW30" s="535"/>
      <c r="LX30" s="535"/>
      <c r="LY30" s="535"/>
      <c r="LZ30" s="535"/>
      <c r="MA30" s="535"/>
      <c r="MB30" s="535"/>
      <c r="MC30" s="535"/>
      <c r="MD30" s="535"/>
      <c r="ME30" s="535"/>
      <c r="MF30" s="535"/>
      <c r="MG30" s="535"/>
      <c r="MH30" s="535"/>
      <c r="MI30" s="535"/>
      <c r="MJ30" s="535"/>
      <c r="MK30" s="535"/>
      <c r="ML30" s="535"/>
      <c r="MM30" s="535"/>
      <c r="MN30" s="535"/>
      <c r="MO30" s="535"/>
      <c r="MP30" s="535"/>
      <c r="MQ30" s="535"/>
      <c r="MR30" s="535"/>
      <c r="MS30" s="535"/>
      <c r="MT30" s="535"/>
      <c r="MU30" s="535"/>
      <c r="MV30" s="535"/>
      <c r="MW30" s="535"/>
      <c r="MX30" s="535"/>
      <c r="MY30" s="535"/>
      <c r="MZ30" s="535"/>
      <c r="NA30" s="535"/>
      <c r="NB30" s="535"/>
      <c r="NC30" s="535"/>
      <c r="ND30" s="535"/>
      <c r="NE30" s="535"/>
      <c r="NF30" s="535"/>
      <c r="NG30" s="535"/>
      <c r="NH30" s="535"/>
      <c r="NI30" s="535"/>
      <c r="NJ30" s="535"/>
      <c r="NK30" s="535"/>
      <c r="NL30" s="535"/>
      <c r="NM30" s="535"/>
      <c r="NN30" s="535"/>
      <c r="NO30" s="535"/>
      <c r="NP30" s="535"/>
      <c r="NQ30" s="535"/>
      <c r="NR30" s="535"/>
      <c r="NS30" s="535"/>
      <c r="NT30" s="535"/>
      <c r="NU30" s="535"/>
      <c r="NV30" s="535"/>
      <c r="NW30" s="535"/>
      <c r="NX30" s="535"/>
      <c r="NY30" s="535"/>
      <c r="NZ30" s="535"/>
      <c r="OA30" s="535"/>
      <c r="OB30" s="535"/>
      <c r="OC30" s="535"/>
      <c r="OD30" s="535"/>
      <c r="OE30" s="535"/>
      <c r="OF30" s="535"/>
      <c r="OG30" s="535"/>
      <c r="OH30" s="535"/>
      <c r="OI30" s="535"/>
      <c r="OJ30" s="535"/>
      <c r="OK30" s="535"/>
      <c r="OL30" s="535"/>
      <c r="OM30" s="535"/>
      <c r="ON30" s="535"/>
      <c r="OO30" s="535"/>
      <c r="OP30" s="535"/>
      <c r="OQ30" s="535"/>
      <c r="OR30" s="535"/>
      <c r="OS30" s="535"/>
      <c r="OT30" s="535"/>
      <c r="OU30" s="535"/>
      <c r="OV30" s="535"/>
      <c r="OW30" s="535"/>
      <c r="OX30" s="535"/>
      <c r="OY30" s="535"/>
      <c r="OZ30" s="535"/>
      <c r="PA30" s="535"/>
      <c r="PB30" s="535"/>
      <c r="PC30" s="535"/>
      <c r="PD30" s="535"/>
      <c r="PE30" s="535"/>
      <c r="PF30" s="535"/>
      <c r="PG30" s="535"/>
      <c r="PH30" s="535"/>
      <c r="PI30" s="535"/>
      <c r="PJ30" s="535"/>
      <c r="PK30" s="535"/>
      <c r="PL30" s="535"/>
      <c r="PM30" s="535"/>
      <c r="PN30" s="535"/>
      <c r="PO30" s="535"/>
      <c r="PP30" s="535"/>
      <c r="PQ30" s="535"/>
      <c r="PR30" s="535"/>
      <c r="PS30" s="535"/>
      <c r="PT30" s="535"/>
      <c r="PU30" s="535"/>
      <c r="PV30" s="535"/>
      <c r="PW30" s="535"/>
      <c r="PX30" s="535"/>
      <c r="PY30" s="535"/>
      <c r="PZ30" s="535"/>
      <c r="QA30" s="535"/>
      <c r="QB30" s="535"/>
      <c r="QC30" s="535"/>
      <c r="QD30" s="535"/>
      <c r="QE30" s="535"/>
      <c r="QF30" s="535"/>
      <c r="QG30" s="535"/>
      <c r="QH30" s="535"/>
      <c r="QI30" s="535"/>
      <c r="QJ30" s="535"/>
      <c r="QK30" s="535"/>
      <c r="QL30" s="535"/>
      <c r="QM30" s="535"/>
      <c r="QN30" s="535"/>
      <c r="QO30" s="535"/>
      <c r="QP30" s="535"/>
      <c r="QQ30" s="535"/>
      <c r="QR30" s="535"/>
      <c r="QS30" s="535"/>
      <c r="QT30" s="535"/>
      <c r="QU30" s="535"/>
      <c r="QV30" s="535"/>
      <c r="QW30" s="535"/>
      <c r="QX30" s="535"/>
      <c r="QY30" s="535"/>
      <c r="QZ30" s="535"/>
      <c r="RA30" s="535"/>
      <c r="RB30" s="535"/>
      <c r="RC30" s="535"/>
      <c r="RD30" s="535"/>
      <c r="RE30" s="535"/>
      <c r="RF30" s="535"/>
      <c r="RG30" s="535"/>
      <c r="RH30" s="535"/>
      <c r="RI30" s="535"/>
      <c r="RJ30" s="535"/>
      <c r="RK30" s="535"/>
      <c r="RL30" s="535"/>
      <c r="RM30" s="535"/>
      <c r="RN30" s="535"/>
      <c r="RO30" s="535"/>
      <c r="RP30" s="535"/>
      <c r="RQ30" s="535"/>
      <c r="RR30" s="535"/>
      <c r="RS30" s="535"/>
      <c r="RT30" s="535"/>
      <c r="RU30" s="535"/>
      <c r="RV30" s="535"/>
      <c r="RW30" s="535"/>
      <c r="RX30" s="535"/>
      <c r="RY30" s="535"/>
      <c r="RZ30" s="535"/>
      <c r="SA30" s="535"/>
      <c r="SB30" s="535"/>
      <c r="SC30" s="535"/>
      <c r="SD30" s="535"/>
      <c r="SE30" s="535"/>
      <c r="SF30" s="535"/>
      <c r="SG30" s="535"/>
      <c r="SH30" s="535"/>
      <c r="SI30" s="535"/>
      <c r="SJ30" s="535"/>
      <c r="SK30" s="535"/>
      <c r="SL30" s="535"/>
      <c r="SM30" s="535"/>
      <c r="SN30" s="535"/>
      <c r="SO30" s="535"/>
      <c r="SP30" s="535"/>
      <c r="SQ30" s="535"/>
      <c r="SR30" s="535"/>
      <c r="SS30" s="535"/>
      <c r="ST30" s="535"/>
      <c r="SU30" s="535"/>
      <c r="SV30" s="535"/>
      <c r="SW30" s="535"/>
      <c r="SX30" s="535"/>
      <c r="SY30" s="535"/>
      <c r="SZ30" s="535"/>
      <c r="TA30" s="535"/>
      <c r="TB30" s="535"/>
      <c r="TC30" s="535"/>
      <c r="TD30" s="535"/>
      <c r="TE30" s="535"/>
      <c r="TF30" s="535"/>
      <c r="TG30" s="535"/>
      <c r="TH30" s="535"/>
      <c r="TI30" s="535"/>
      <c r="TJ30" s="535"/>
      <c r="TK30" s="535"/>
      <c r="TL30" s="535"/>
      <c r="TM30" s="535"/>
      <c r="TN30" s="535"/>
      <c r="TO30" s="535"/>
      <c r="TP30" s="535"/>
      <c r="TQ30" s="535"/>
      <c r="TR30" s="535"/>
      <c r="TS30" s="535"/>
      <c r="TT30" s="535"/>
      <c r="TU30" s="535"/>
      <c r="TV30" s="535"/>
      <c r="TW30" s="535"/>
      <c r="TX30" s="535"/>
      <c r="TY30" s="535"/>
      <c r="TZ30" s="535"/>
      <c r="UA30" s="535"/>
      <c r="UB30" s="535"/>
      <c r="UC30" s="535"/>
      <c r="UD30" s="535"/>
      <c r="UE30" s="535"/>
      <c r="UF30" s="535"/>
      <c r="UG30" s="535"/>
      <c r="UH30" s="535"/>
      <c r="UI30" s="535"/>
      <c r="UJ30" s="535"/>
      <c r="UK30" s="535"/>
      <c r="UL30" s="535"/>
      <c r="UM30" s="535"/>
      <c r="UN30" s="535"/>
      <c r="UO30" s="535"/>
      <c r="UP30" s="535"/>
      <c r="UQ30" s="535"/>
      <c r="UR30" s="535"/>
      <c r="US30" s="535"/>
      <c r="UT30" s="535"/>
      <c r="UU30" s="535"/>
      <c r="UV30" s="535"/>
      <c r="UW30" s="535"/>
      <c r="UX30" s="535"/>
      <c r="UY30" s="535"/>
      <c r="UZ30" s="535"/>
      <c r="VA30" s="535"/>
      <c r="VB30" s="535"/>
      <c r="VC30" s="535"/>
      <c r="VD30" s="535"/>
      <c r="VE30" s="535"/>
      <c r="VF30" s="535"/>
      <c r="VG30" s="535"/>
      <c r="VH30" s="535"/>
      <c r="VI30" s="535"/>
      <c r="VJ30" s="535"/>
      <c r="VK30" s="535"/>
      <c r="VL30" s="535"/>
      <c r="VM30" s="535"/>
      <c r="VN30" s="535"/>
      <c r="VO30" s="535"/>
      <c r="VP30" s="535"/>
      <c r="VQ30" s="535"/>
      <c r="VR30" s="535"/>
      <c r="VS30" s="535"/>
      <c r="VT30" s="535"/>
      <c r="VU30" s="535"/>
      <c r="VV30" s="535"/>
      <c r="VW30" s="535"/>
      <c r="VX30" s="535"/>
      <c r="VY30" s="535"/>
      <c r="VZ30" s="535"/>
      <c r="WA30" s="535"/>
      <c r="WB30" s="535"/>
      <c r="WC30" s="535"/>
      <c r="WD30" s="535"/>
      <c r="WE30" s="535"/>
      <c r="WF30" s="535"/>
      <c r="WG30" s="535"/>
      <c r="WH30" s="535"/>
      <c r="WI30" s="535"/>
      <c r="WJ30" s="535"/>
      <c r="WK30" s="535"/>
      <c r="WL30" s="535"/>
      <c r="WM30" s="535"/>
      <c r="WN30" s="535"/>
      <c r="WO30" s="535"/>
      <c r="WP30" s="535"/>
      <c r="WQ30" s="535"/>
      <c r="WR30" s="535"/>
      <c r="WS30" s="535"/>
      <c r="WT30" s="535"/>
      <c r="WU30" s="535"/>
      <c r="WV30" s="535"/>
      <c r="WW30" s="535"/>
      <c r="WX30" s="535"/>
      <c r="WY30" s="535"/>
      <c r="WZ30" s="535"/>
      <c r="XA30" s="535"/>
      <c r="XB30" s="535"/>
      <c r="XC30" s="535"/>
      <c r="XD30" s="535"/>
      <c r="XE30" s="535"/>
      <c r="XF30" s="535"/>
      <c r="XG30" s="535"/>
      <c r="XH30" s="535"/>
      <c r="XI30" s="535"/>
      <c r="XJ30" s="535"/>
      <c r="XK30" s="535"/>
      <c r="XL30" s="535"/>
      <c r="XM30" s="535"/>
      <c r="XN30" s="535"/>
      <c r="XO30" s="535"/>
      <c r="XP30" s="535"/>
      <c r="XQ30" s="535"/>
      <c r="XR30" s="535"/>
      <c r="XS30" s="535"/>
      <c r="XT30" s="535"/>
      <c r="XU30" s="535"/>
      <c r="XV30" s="535"/>
      <c r="XW30" s="535"/>
      <c r="XX30" s="535"/>
      <c r="XY30" s="535"/>
      <c r="XZ30" s="535"/>
      <c r="YA30" s="535"/>
      <c r="YB30" s="535"/>
      <c r="YC30" s="535"/>
      <c r="YD30" s="535"/>
      <c r="YE30" s="535"/>
      <c r="YF30" s="535"/>
      <c r="YG30" s="535"/>
      <c r="YH30" s="535"/>
      <c r="YI30" s="535"/>
      <c r="YJ30" s="535"/>
      <c r="YK30" s="535"/>
      <c r="YL30" s="535"/>
      <c r="YM30" s="535"/>
      <c r="YN30" s="535"/>
      <c r="YO30" s="535"/>
      <c r="YP30" s="535"/>
      <c r="YQ30" s="535"/>
      <c r="YR30" s="535"/>
      <c r="YS30" s="535"/>
      <c r="YT30" s="535"/>
      <c r="YU30" s="535"/>
      <c r="YV30" s="535"/>
      <c r="YW30" s="535"/>
      <c r="YX30" s="535"/>
      <c r="YY30" s="535"/>
      <c r="YZ30" s="535"/>
      <c r="ZA30" s="535"/>
      <c r="ZB30" s="535"/>
      <c r="ZC30" s="535"/>
      <c r="ZD30" s="535"/>
      <c r="ZE30" s="535"/>
      <c r="ZF30" s="535"/>
      <c r="ZG30" s="535"/>
      <c r="ZH30" s="535"/>
      <c r="ZI30" s="535"/>
      <c r="ZJ30" s="535"/>
      <c r="ZK30" s="535"/>
      <c r="ZL30" s="535"/>
      <c r="ZM30" s="535"/>
      <c r="ZN30" s="535"/>
      <c r="ZO30" s="535"/>
      <c r="ZP30" s="535"/>
      <c r="ZQ30" s="535"/>
      <c r="ZR30" s="535"/>
      <c r="ZS30" s="535"/>
      <c r="ZT30" s="535"/>
      <c r="ZU30" s="535"/>
      <c r="ZV30" s="535"/>
      <c r="ZW30" s="535"/>
      <c r="ZX30" s="535"/>
      <c r="ZY30" s="535"/>
      <c r="ZZ30" s="535"/>
      <c r="AAA30" s="535"/>
      <c r="AAB30" s="535"/>
      <c r="AAC30" s="535"/>
      <c r="AAD30" s="535"/>
      <c r="AAE30" s="535"/>
      <c r="AAF30" s="535"/>
      <c r="AAG30" s="535"/>
      <c r="AAH30" s="535"/>
      <c r="AAI30" s="535"/>
      <c r="AAJ30" s="535"/>
      <c r="AAK30" s="535"/>
      <c r="AAL30" s="535"/>
      <c r="AAM30" s="535"/>
      <c r="AAN30" s="535"/>
      <c r="AAO30" s="535"/>
      <c r="AAP30" s="535"/>
      <c r="AAQ30" s="535"/>
      <c r="AAR30" s="535"/>
      <c r="AAS30" s="535"/>
      <c r="AAT30" s="535"/>
      <c r="AAU30" s="535"/>
      <c r="AAV30" s="535"/>
      <c r="AAW30" s="535"/>
      <c r="AAX30" s="535"/>
      <c r="AAY30" s="535"/>
      <c r="AAZ30" s="535"/>
      <c r="ABA30" s="535"/>
      <c r="ABB30" s="535"/>
      <c r="ABC30" s="535"/>
      <c r="ABD30" s="535"/>
      <c r="ABE30" s="535"/>
      <c r="ABF30" s="535"/>
      <c r="ABG30" s="535"/>
      <c r="ABH30" s="535"/>
      <c r="ABI30" s="535"/>
      <c r="ABJ30" s="535"/>
      <c r="ABK30" s="535"/>
      <c r="ABL30" s="535"/>
      <c r="ABM30" s="535"/>
      <c r="ABN30" s="535"/>
      <c r="ABO30" s="535"/>
      <c r="ABP30" s="535"/>
      <c r="ABQ30" s="535"/>
      <c r="ABR30" s="535"/>
      <c r="ABS30" s="535"/>
      <c r="ABT30" s="535"/>
      <c r="ABU30" s="535"/>
      <c r="ABV30" s="535"/>
      <c r="ABW30" s="535"/>
      <c r="ABX30" s="535"/>
      <c r="ABY30" s="535"/>
      <c r="ABZ30" s="535"/>
      <c r="ACA30" s="535"/>
      <c r="ACB30" s="535"/>
      <c r="ACC30" s="535"/>
      <c r="ACD30" s="535"/>
      <c r="ACE30" s="535"/>
      <c r="ACF30" s="535"/>
      <c r="ACG30" s="535"/>
      <c r="ACH30" s="535"/>
      <c r="ACI30" s="535"/>
      <c r="ACJ30" s="535"/>
      <c r="ACK30" s="535"/>
      <c r="ACL30" s="535"/>
      <c r="ACM30" s="535"/>
      <c r="ACN30" s="535"/>
      <c r="ACO30" s="535"/>
      <c r="ACP30" s="535"/>
      <c r="ACQ30" s="535"/>
      <c r="ACR30" s="535"/>
      <c r="ACS30" s="535"/>
      <c r="ACT30" s="535"/>
      <c r="ACU30" s="535"/>
      <c r="ACV30" s="535"/>
      <c r="ACW30" s="535"/>
      <c r="ACX30" s="535"/>
      <c r="ACY30" s="535"/>
      <c r="ACZ30" s="535"/>
      <c r="ADA30" s="535"/>
      <c r="ADB30" s="535"/>
      <c r="ADC30" s="535"/>
      <c r="RYG30" s="535"/>
      <c r="RYH30" s="535"/>
      <c r="RYI30" s="535"/>
      <c r="RYJ30" s="535"/>
      <c r="RYK30" s="535"/>
      <c r="RYL30" s="535"/>
      <c r="RYM30" s="535"/>
      <c r="RYN30" s="535"/>
      <c r="RYO30" s="535"/>
      <c r="RYP30" s="535"/>
      <c r="RYQ30" s="535"/>
      <c r="RYR30" s="535"/>
      <c r="RYS30" s="535"/>
      <c r="RYT30" s="535"/>
      <c r="RYU30" s="535"/>
      <c r="RYV30" s="535"/>
      <c r="RYW30" s="535"/>
      <c r="RYX30" s="535"/>
      <c r="RYY30" s="535"/>
      <c r="RYZ30" s="535"/>
      <c r="RZA30" s="535"/>
      <c r="RZB30" s="535"/>
      <c r="RZC30" s="535"/>
      <c r="RZD30" s="535"/>
      <c r="RZE30" s="535"/>
      <c r="RZF30" s="535"/>
      <c r="RZG30" s="535"/>
      <c r="RZH30" s="535"/>
      <c r="RZI30" s="535"/>
      <c r="RZJ30" s="535"/>
      <c r="RZK30" s="535"/>
      <c r="RZL30" s="535"/>
      <c r="RZM30" s="535"/>
      <c r="RZN30" s="535"/>
      <c r="RZO30" s="535"/>
      <c r="RZP30" s="535"/>
      <c r="RZQ30" s="535"/>
      <c r="RZR30" s="535"/>
      <c r="RZS30" s="535"/>
      <c r="RZT30" s="535"/>
      <c r="RZU30" s="535"/>
      <c r="RZV30" s="535"/>
      <c r="RZW30" s="535"/>
      <c r="RZX30" s="535"/>
      <c r="RZY30" s="535"/>
      <c r="RZZ30" s="535"/>
      <c r="SAA30" s="535"/>
      <c r="SAB30" s="535"/>
      <c r="SAC30" s="535"/>
      <c r="SAD30" s="535"/>
      <c r="SAE30" s="535"/>
      <c r="SAF30" s="535"/>
      <c r="SAG30" s="535"/>
      <c r="SAH30" s="535"/>
      <c r="SAI30" s="535"/>
      <c r="SAJ30" s="535"/>
      <c r="SAK30" s="535"/>
      <c r="SAL30" s="535"/>
      <c r="SAM30" s="535"/>
      <c r="SAN30" s="535"/>
      <c r="SAO30" s="535"/>
      <c r="SAP30" s="535"/>
      <c r="SAQ30" s="535"/>
      <c r="SAR30" s="535"/>
      <c r="SAS30" s="535"/>
      <c r="SAT30" s="535"/>
      <c r="SAU30" s="535"/>
      <c r="SAV30" s="535"/>
      <c r="SAW30" s="535"/>
      <c r="SAX30" s="535"/>
      <c r="SAY30" s="535"/>
      <c r="SAZ30" s="535"/>
      <c r="SBA30" s="535"/>
      <c r="SBB30" s="535"/>
      <c r="SBC30" s="535"/>
      <c r="SBD30" s="535"/>
      <c r="SBE30" s="535"/>
      <c r="SBF30" s="535"/>
      <c r="SBG30" s="535"/>
      <c r="SBH30" s="535"/>
      <c r="SBI30" s="535"/>
      <c r="SBJ30" s="535"/>
      <c r="SBK30" s="535"/>
      <c r="SBL30" s="535"/>
      <c r="SBM30" s="535"/>
      <c r="SBN30" s="535"/>
      <c r="SBO30" s="535"/>
      <c r="SBP30" s="535"/>
      <c r="SBQ30" s="535"/>
      <c r="SBR30" s="535"/>
      <c r="SBS30" s="535"/>
      <c r="SBT30" s="535"/>
      <c r="SBU30" s="535"/>
      <c r="SBV30" s="535"/>
      <c r="SBW30" s="535"/>
      <c r="SBX30" s="535"/>
      <c r="SBY30" s="535"/>
      <c r="SBZ30" s="535"/>
      <c r="SCA30" s="535"/>
      <c r="SCB30" s="535"/>
      <c r="SCC30" s="535"/>
      <c r="SCD30" s="535"/>
      <c r="SCE30" s="535"/>
      <c r="SCF30" s="535"/>
      <c r="SCG30" s="535"/>
      <c r="SCH30" s="535"/>
      <c r="SCI30" s="535"/>
      <c r="SCJ30" s="535"/>
      <c r="SCK30" s="535"/>
      <c r="SCL30" s="535"/>
      <c r="SCM30" s="535"/>
      <c r="SCN30" s="535"/>
      <c r="SCO30" s="535"/>
      <c r="SCP30" s="535"/>
      <c r="SCQ30" s="535"/>
      <c r="SCR30" s="535"/>
      <c r="SCS30" s="535"/>
      <c r="SCT30" s="535"/>
      <c r="SCU30" s="535"/>
      <c r="SCV30" s="535"/>
      <c r="SCW30" s="535"/>
      <c r="SCX30" s="535"/>
      <c r="SCY30" s="535"/>
      <c r="SCZ30" s="535"/>
      <c r="SDA30" s="535"/>
      <c r="SDB30" s="535"/>
      <c r="SDC30" s="535"/>
      <c r="SDD30" s="535"/>
      <c r="SDE30" s="535"/>
      <c r="SDF30" s="535"/>
      <c r="SDG30" s="535"/>
      <c r="SDH30" s="535"/>
      <c r="SDI30" s="535"/>
      <c r="SDJ30" s="535"/>
      <c r="SDK30" s="535"/>
      <c r="SDL30" s="535"/>
      <c r="SDM30" s="535"/>
      <c r="SDN30" s="535"/>
      <c r="SDO30" s="535"/>
      <c r="SDP30" s="535"/>
      <c r="SDQ30" s="535"/>
      <c r="SDR30" s="535"/>
      <c r="SDS30" s="535"/>
      <c r="SDT30" s="535"/>
      <c r="SDU30" s="535"/>
      <c r="SDV30" s="535"/>
      <c r="SDW30" s="535"/>
      <c r="SDX30" s="535"/>
      <c r="SDY30" s="535"/>
      <c r="SDZ30" s="535"/>
      <c r="SEA30" s="535"/>
      <c r="SEB30" s="535"/>
      <c r="SEC30" s="535"/>
      <c r="SED30" s="535"/>
      <c r="SEE30" s="535"/>
      <c r="SEF30" s="535"/>
      <c r="SEG30" s="535"/>
      <c r="SEH30" s="535"/>
      <c r="SEI30" s="535"/>
      <c r="SEJ30" s="535"/>
      <c r="SEK30" s="535"/>
      <c r="SEL30" s="535"/>
      <c r="SEM30" s="535"/>
      <c r="SEN30" s="535"/>
      <c r="SEO30" s="535"/>
      <c r="SEP30" s="535"/>
      <c r="SEQ30" s="535"/>
      <c r="SER30" s="535"/>
      <c r="SES30" s="535"/>
      <c r="SET30" s="535"/>
      <c r="SEU30" s="535"/>
      <c r="SEV30" s="535"/>
      <c r="SEW30" s="535"/>
      <c r="SEX30" s="535"/>
      <c r="SEY30" s="535"/>
      <c r="SEZ30" s="535"/>
      <c r="SFA30" s="535"/>
      <c r="SFB30" s="535"/>
      <c r="SFC30" s="535"/>
      <c r="SFD30" s="535"/>
      <c r="SFE30" s="535"/>
      <c r="SFF30" s="535"/>
      <c r="SFG30" s="535"/>
      <c r="SFH30" s="535"/>
      <c r="SFI30" s="535"/>
      <c r="SFJ30" s="535"/>
      <c r="SFK30" s="535"/>
      <c r="SFL30" s="535"/>
      <c r="SFM30" s="535"/>
      <c r="SFN30" s="535"/>
      <c r="SFO30" s="535"/>
      <c r="SFP30" s="535"/>
      <c r="SFQ30" s="535"/>
      <c r="SFR30" s="535"/>
      <c r="SFS30" s="535"/>
      <c r="SFT30" s="535"/>
      <c r="SFU30" s="535"/>
      <c r="SFV30" s="535"/>
      <c r="SFW30" s="535"/>
      <c r="SFX30" s="535"/>
      <c r="SFY30" s="535"/>
      <c r="SFZ30" s="535"/>
      <c r="SGA30" s="535"/>
      <c r="SGB30" s="535"/>
      <c r="SGC30" s="535"/>
      <c r="SGD30" s="535"/>
      <c r="SGE30" s="535"/>
      <c r="SGF30" s="535"/>
      <c r="SGG30" s="535"/>
      <c r="SGH30" s="535"/>
      <c r="SGI30" s="535"/>
      <c r="SGJ30" s="535"/>
      <c r="SGK30" s="535"/>
      <c r="SGL30" s="535"/>
      <c r="SGM30" s="535"/>
      <c r="SGN30" s="535"/>
      <c r="SGO30" s="535"/>
      <c r="SGP30" s="535"/>
      <c r="SGQ30" s="535"/>
      <c r="SGR30" s="535"/>
      <c r="SGS30" s="535"/>
      <c r="SGT30" s="535"/>
      <c r="SGU30" s="535"/>
      <c r="SGV30" s="535"/>
      <c r="SGW30" s="535"/>
      <c r="SGX30" s="535"/>
      <c r="SGY30" s="535"/>
      <c r="SGZ30" s="535"/>
      <c r="SHA30" s="535"/>
      <c r="SHB30" s="535"/>
      <c r="SHC30" s="535"/>
      <c r="SHD30" s="535"/>
      <c r="SHE30" s="535"/>
      <c r="SHF30" s="535"/>
      <c r="SHG30" s="535"/>
      <c r="SHH30" s="535"/>
      <c r="SHI30" s="535"/>
      <c r="SHJ30" s="535"/>
      <c r="SHK30" s="535"/>
      <c r="SHL30" s="535"/>
      <c r="SHM30" s="535"/>
      <c r="SHN30" s="535"/>
      <c r="SHO30" s="535"/>
      <c r="SHP30" s="535"/>
      <c r="SHQ30" s="535"/>
      <c r="SHR30" s="535"/>
      <c r="SHS30" s="535"/>
      <c r="SHT30" s="535"/>
      <c r="SHU30" s="535"/>
      <c r="SHV30" s="535"/>
      <c r="SHW30" s="535"/>
      <c r="SHX30" s="535"/>
      <c r="SHY30" s="535"/>
      <c r="SHZ30" s="535"/>
      <c r="SIA30" s="535"/>
      <c r="SIB30" s="535"/>
      <c r="SIC30" s="535"/>
      <c r="SID30" s="535"/>
      <c r="SIE30" s="535"/>
      <c r="SIF30" s="535"/>
      <c r="SIG30" s="535"/>
      <c r="SIH30" s="535"/>
      <c r="SII30" s="535"/>
      <c r="SIJ30" s="535"/>
      <c r="SIK30" s="535"/>
      <c r="SIL30" s="535"/>
      <c r="SIM30" s="535"/>
      <c r="SIN30" s="535"/>
      <c r="SIO30" s="535"/>
      <c r="SIP30" s="535"/>
      <c r="SIQ30" s="535"/>
      <c r="SIR30" s="535"/>
      <c r="SIS30" s="535"/>
      <c r="SIT30" s="535"/>
      <c r="SIU30" s="535"/>
      <c r="SIV30" s="535"/>
      <c r="SIW30" s="535"/>
      <c r="SIX30" s="535"/>
      <c r="SIY30" s="535"/>
      <c r="SIZ30" s="535"/>
      <c r="SJA30" s="535"/>
      <c r="SJB30" s="535"/>
      <c r="SJC30" s="535"/>
      <c r="SJD30" s="535"/>
      <c r="SJE30" s="535"/>
      <c r="SJF30" s="535"/>
      <c r="SJG30" s="535"/>
      <c r="SJH30" s="535"/>
      <c r="SJI30" s="535"/>
      <c r="SJJ30" s="535"/>
      <c r="SJK30" s="535"/>
      <c r="SJL30" s="535"/>
      <c r="SJM30" s="535"/>
      <c r="SJN30" s="535"/>
      <c r="SJO30" s="535"/>
      <c r="SJP30" s="535"/>
      <c r="SJQ30" s="535"/>
      <c r="SJR30" s="535"/>
      <c r="SJS30" s="535"/>
      <c r="SJT30" s="535"/>
      <c r="SJU30" s="535"/>
      <c r="SJV30" s="535"/>
      <c r="SJW30" s="535"/>
      <c r="SJX30" s="535"/>
      <c r="SJY30" s="535"/>
      <c r="SJZ30" s="535"/>
      <c r="SKA30" s="535"/>
      <c r="SKB30" s="535"/>
      <c r="SKC30" s="535"/>
      <c r="SKD30" s="535"/>
      <c r="SKE30" s="535"/>
      <c r="SKF30" s="535"/>
      <c r="SKG30" s="535"/>
      <c r="SKH30" s="535"/>
      <c r="SKI30" s="535"/>
      <c r="SKJ30" s="535"/>
      <c r="SKK30" s="535"/>
      <c r="SKL30" s="535"/>
      <c r="SKM30" s="535"/>
      <c r="SKN30" s="535"/>
      <c r="SKO30" s="535"/>
      <c r="SKP30" s="535"/>
      <c r="SKQ30" s="535"/>
      <c r="SKR30" s="535"/>
      <c r="SKS30" s="535"/>
      <c r="SKT30" s="535"/>
      <c r="SKU30" s="535"/>
      <c r="SKV30" s="535"/>
      <c r="SKW30" s="535"/>
      <c r="SKX30" s="535"/>
      <c r="SKY30" s="535"/>
      <c r="SKZ30" s="535"/>
      <c r="SLA30" s="535"/>
      <c r="SLB30" s="535"/>
      <c r="SLC30" s="535"/>
      <c r="SLD30" s="535"/>
      <c r="SLE30" s="535"/>
      <c r="SLF30" s="535"/>
      <c r="SLG30" s="535"/>
      <c r="SLH30" s="535"/>
      <c r="SLI30" s="535"/>
      <c r="SLJ30" s="535"/>
      <c r="SLK30" s="535"/>
      <c r="SLL30" s="535"/>
      <c r="SLM30" s="535"/>
      <c r="SLN30" s="535"/>
      <c r="SLO30" s="535"/>
      <c r="SLP30" s="535"/>
      <c r="SLQ30" s="535"/>
      <c r="SLR30" s="535"/>
      <c r="SLS30" s="535"/>
      <c r="SLT30" s="535"/>
      <c r="SLU30" s="535"/>
      <c r="SLV30" s="535"/>
      <c r="SLW30" s="535"/>
      <c r="SLX30" s="535"/>
      <c r="SLY30" s="535"/>
      <c r="SLZ30" s="535"/>
      <c r="SMA30" s="535"/>
      <c r="SMB30" s="535"/>
      <c r="SMC30" s="535"/>
      <c r="SMD30" s="535"/>
      <c r="SME30" s="535"/>
      <c r="SMF30" s="535"/>
      <c r="SMG30" s="535"/>
      <c r="SMH30" s="535"/>
      <c r="SMI30" s="535"/>
      <c r="SMJ30" s="535"/>
      <c r="SMK30" s="535"/>
      <c r="SML30" s="535"/>
      <c r="SMM30" s="535"/>
      <c r="SMN30" s="535"/>
      <c r="SMO30" s="535"/>
      <c r="SMP30" s="535"/>
      <c r="SMQ30" s="535"/>
      <c r="SMR30" s="535"/>
      <c r="SMS30" s="535"/>
      <c r="SMT30" s="535"/>
      <c r="SMU30" s="535"/>
      <c r="SMV30" s="535"/>
      <c r="SMW30" s="535"/>
      <c r="SMX30" s="535"/>
      <c r="SMY30" s="535"/>
      <c r="SMZ30" s="535"/>
      <c r="SNA30" s="535"/>
      <c r="SNB30" s="535"/>
      <c r="SNC30" s="535"/>
      <c r="SND30" s="535"/>
      <c r="SNE30" s="535"/>
      <c r="SNF30" s="535"/>
      <c r="SNG30" s="535"/>
      <c r="SNH30" s="535"/>
      <c r="SNI30" s="535"/>
      <c r="SNJ30" s="535"/>
      <c r="SNK30" s="535"/>
      <c r="SNL30" s="535"/>
      <c r="SNM30" s="535"/>
      <c r="SNN30" s="535"/>
      <c r="SNO30" s="535"/>
      <c r="SNP30" s="535"/>
      <c r="SNQ30" s="535"/>
      <c r="SNR30" s="535"/>
      <c r="SNS30" s="535"/>
      <c r="SNT30" s="535"/>
      <c r="SNU30" s="535"/>
      <c r="SNV30" s="535"/>
      <c r="SNW30" s="535"/>
      <c r="SNX30" s="535"/>
      <c r="SNY30" s="535"/>
      <c r="SNZ30" s="535"/>
      <c r="SOA30" s="535"/>
      <c r="SOB30" s="535"/>
      <c r="SOC30" s="535"/>
      <c r="SOD30" s="535"/>
      <c r="SOE30" s="535"/>
      <c r="SOF30" s="535"/>
      <c r="SOG30" s="535"/>
      <c r="SOH30" s="535"/>
      <c r="SOI30" s="535"/>
      <c r="SOJ30" s="535"/>
      <c r="SOK30" s="535"/>
      <c r="SOL30" s="535"/>
      <c r="SOM30" s="535"/>
      <c r="SON30" s="535"/>
      <c r="SOO30" s="535"/>
      <c r="SOP30" s="535"/>
      <c r="SOQ30" s="535"/>
      <c r="SOR30" s="535"/>
      <c r="SOS30" s="535"/>
      <c r="SOT30" s="535"/>
      <c r="SOU30" s="535"/>
      <c r="SOV30" s="535"/>
      <c r="SOW30" s="535"/>
      <c r="SOX30" s="535"/>
      <c r="SOY30" s="535"/>
      <c r="SOZ30" s="535"/>
      <c r="SPA30" s="535"/>
      <c r="SPB30" s="535"/>
      <c r="SPC30" s="535"/>
      <c r="SPD30" s="535"/>
      <c r="SPE30" s="535"/>
      <c r="SPF30" s="535"/>
      <c r="SPG30" s="535"/>
      <c r="SPH30" s="535"/>
      <c r="SPI30" s="535"/>
      <c r="SPJ30" s="535"/>
      <c r="SPK30" s="535"/>
      <c r="SPL30" s="535"/>
      <c r="SPM30" s="535"/>
      <c r="SPN30" s="535"/>
      <c r="SPO30" s="535"/>
      <c r="SPP30" s="535"/>
      <c r="SPQ30" s="535"/>
      <c r="SPR30" s="535"/>
      <c r="SPS30" s="535"/>
      <c r="SPT30" s="535"/>
      <c r="SPU30" s="535"/>
      <c r="SPV30" s="535"/>
      <c r="SPW30" s="535"/>
      <c r="SPX30" s="535"/>
      <c r="SPY30" s="535"/>
      <c r="SPZ30" s="535"/>
      <c r="SQA30" s="535"/>
      <c r="SQB30" s="535"/>
      <c r="SQC30" s="535"/>
      <c r="SQD30" s="535"/>
      <c r="SQE30" s="535"/>
      <c r="SQF30" s="535"/>
      <c r="SQG30" s="535"/>
      <c r="SQH30" s="535"/>
      <c r="SQI30" s="535"/>
      <c r="SQJ30" s="535"/>
      <c r="SQK30" s="535"/>
      <c r="SQL30" s="535"/>
      <c r="SQM30" s="535"/>
      <c r="SQN30" s="535"/>
      <c r="SQO30" s="535"/>
      <c r="SQP30" s="535"/>
      <c r="SQQ30" s="535"/>
      <c r="SQR30" s="535"/>
      <c r="SQS30" s="535"/>
      <c r="SQT30" s="535"/>
      <c r="SQU30" s="535"/>
      <c r="SQV30" s="535"/>
      <c r="SQW30" s="535"/>
      <c r="SQX30" s="535"/>
      <c r="SQY30" s="535"/>
      <c r="SQZ30" s="535"/>
      <c r="SRA30" s="535"/>
      <c r="SRB30" s="535"/>
      <c r="SRC30" s="535"/>
      <c r="SRD30" s="535"/>
      <c r="SRE30" s="535"/>
      <c r="SRF30" s="535"/>
      <c r="SRG30" s="535"/>
      <c r="SRH30" s="535"/>
      <c r="SRI30" s="535"/>
      <c r="SRJ30" s="535"/>
      <c r="SRK30" s="535"/>
      <c r="SRL30" s="535"/>
      <c r="SRM30" s="535"/>
      <c r="SRN30" s="535"/>
      <c r="SRO30" s="535"/>
      <c r="SRP30" s="535"/>
      <c r="SRQ30" s="535"/>
      <c r="SRR30" s="535"/>
      <c r="SRS30" s="535"/>
      <c r="SRT30" s="535"/>
      <c r="SRU30" s="535"/>
      <c r="SRV30" s="535"/>
      <c r="SRW30" s="535"/>
      <c r="SRX30" s="535"/>
      <c r="SRY30" s="535"/>
      <c r="SRZ30" s="535"/>
      <c r="SSA30" s="535"/>
      <c r="SSB30" s="535"/>
      <c r="SSC30" s="535"/>
      <c r="SSD30" s="535"/>
      <c r="SSE30" s="535"/>
      <c r="SSF30" s="535"/>
      <c r="SSG30" s="535"/>
      <c r="SSH30" s="535"/>
      <c r="SSI30" s="535"/>
      <c r="SSJ30" s="535"/>
      <c r="SSK30" s="535"/>
      <c r="SSL30" s="535"/>
      <c r="SSM30" s="535"/>
      <c r="SSN30" s="535"/>
      <c r="SSO30" s="535"/>
      <c r="SSP30" s="535"/>
      <c r="SSQ30" s="535"/>
      <c r="SSR30" s="535"/>
      <c r="SSS30" s="535"/>
      <c r="SST30" s="535"/>
      <c r="SSU30" s="535"/>
      <c r="SSV30" s="535"/>
      <c r="SSW30" s="535"/>
      <c r="SSX30" s="535"/>
      <c r="SSY30" s="535"/>
      <c r="SSZ30" s="535"/>
      <c r="STA30" s="535"/>
      <c r="STB30" s="535"/>
      <c r="STC30" s="535"/>
      <c r="STD30" s="535"/>
      <c r="STE30" s="535"/>
      <c r="STF30" s="535"/>
      <c r="STG30" s="535"/>
      <c r="STH30" s="535"/>
      <c r="STI30" s="535"/>
      <c r="STJ30" s="535"/>
      <c r="STK30" s="535"/>
      <c r="STL30" s="535"/>
      <c r="STM30" s="535"/>
      <c r="STN30" s="535"/>
      <c r="STO30" s="535"/>
      <c r="STP30" s="535"/>
      <c r="STQ30" s="535"/>
      <c r="STR30" s="535"/>
      <c r="STS30" s="535"/>
      <c r="STT30" s="535"/>
      <c r="STU30" s="535"/>
      <c r="STV30" s="535"/>
      <c r="STW30" s="535"/>
      <c r="STX30" s="535"/>
      <c r="STY30" s="535"/>
      <c r="STZ30" s="535"/>
      <c r="SUA30" s="535"/>
      <c r="SUB30" s="535"/>
      <c r="SUC30" s="535"/>
      <c r="SUD30" s="535"/>
      <c r="SUE30" s="535"/>
      <c r="SUF30" s="535"/>
      <c r="SUG30" s="535"/>
      <c r="SUH30" s="535"/>
      <c r="SUI30" s="535"/>
      <c r="SUJ30" s="535"/>
      <c r="SUK30" s="535"/>
      <c r="SUL30" s="535"/>
      <c r="SUM30" s="535"/>
      <c r="SUN30" s="535"/>
      <c r="SUO30" s="535"/>
      <c r="SUP30" s="535"/>
      <c r="SUQ30" s="535"/>
      <c r="SUR30" s="535"/>
      <c r="SUS30" s="535"/>
      <c r="SUT30" s="535"/>
      <c r="SUU30" s="535"/>
      <c r="SUV30" s="535"/>
      <c r="SUW30" s="535"/>
      <c r="SUX30" s="535"/>
      <c r="SUY30" s="535"/>
      <c r="SUZ30" s="535"/>
      <c r="SVA30" s="535"/>
      <c r="SVB30" s="535"/>
      <c r="SVC30" s="535"/>
      <c r="SVD30" s="535"/>
      <c r="SVE30" s="535"/>
      <c r="SVF30" s="535"/>
      <c r="SVG30" s="535"/>
      <c r="SVH30" s="535"/>
      <c r="SVI30" s="535"/>
      <c r="SVJ30" s="535"/>
      <c r="SVK30" s="535"/>
      <c r="SVL30" s="535"/>
      <c r="SVM30" s="535"/>
      <c r="SVN30" s="535"/>
      <c r="SVO30" s="535"/>
      <c r="SVP30" s="535"/>
      <c r="SVQ30" s="535"/>
      <c r="SVR30" s="535"/>
      <c r="SVS30" s="535"/>
      <c r="SVT30" s="535"/>
      <c r="SVU30" s="535"/>
      <c r="SVV30" s="535"/>
      <c r="SVW30" s="535"/>
      <c r="SVX30" s="535"/>
      <c r="SVY30" s="535"/>
      <c r="SVZ30" s="535"/>
      <c r="SWA30" s="535"/>
      <c r="SWB30" s="535"/>
      <c r="SWC30" s="535"/>
      <c r="SWD30" s="535"/>
      <c r="SWE30" s="535"/>
      <c r="SWF30" s="535"/>
      <c r="SWG30" s="535"/>
      <c r="SWH30" s="535"/>
      <c r="SWI30" s="535"/>
      <c r="SWJ30" s="535"/>
      <c r="SWK30" s="535"/>
      <c r="SWL30" s="535"/>
      <c r="SWM30" s="535"/>
      <c r="SWN30" s="535"/>
      <c r="SWO30" s="535"/>
      <c r="SWP30" s="535"/>
      <c r="SWQ30" s="535"/>
      <c r="SWR30" s="535"/>
      <c r="SWS30" s="535"/>
      <c r="SWT30" s="535"/>
      <c r="SWU30" s="535"/>
      <c r="SWV30" s="535"/>
      <c r="SWW30" s="535"/>
      <c r="SWX30" s="535"/>
      <c r="SWY30" s="535"/>
      <c r="SWZ30" s="535"/>
      <c r="SXA30" s="535"/>
      <c r="SXB30" s="535"/>
      <c r="SXC30" s="535"/>
      <c r="SXD30" s="535"/>
      <c r="SXE30" s="535"/>
      <c r="SXF30" s="535"/>
      <c r="SXG30" s="535"/>
      <c r="SXH30" s="535"/>
      <c r="SXI30" s="535"/>
      <c r="SXJ30" s="535"/>
      <c r="SXK30" s="535"/>
      <c r="SXL30" s="535"/>
      <c r="SXM30" s="535"/>
      <c r="SXN30" s="535"/>
      <c r="SXO30" s="535"/>
      <c r="SXP30" s="535"/>
      <c r="SXQ30" s="535"/>
      <c r="SXR30" s="535"/>
      <c r="SXS30" s="535"/>
      <c r="SXT30" s="535"/>
      <c r="SXU30" s="535"/>
      <c r="SXV30" s="535"/>
      <c r="SXW30" s="535"/>
      <c r="SXX30" s="535"/>
      <c r="SXY30" s="535"/>
      <c r="SXZ30" s="535"/>
      <c r="SYA30" s="535"/>
      <c r="SYB30" s="535"/>
      <c r="SYC30" s="535"/>
      <c r="SYD30" s="535"/>
      <c r="SYE30" s="535"/>
      <c r="SYF30" s="535"/>
      <c r="SYG30" s="535"/>
      <c r="SYH30" s="535"/>
      <c r="SYI30" s="535"/>
      <c r="SYJ30" s="535"/>
      <c r="SYK30" s="535"/>
      <c r="SYL30" s="535"/>
      <c r="SYM30" s="535"/>
      <c r="SYN30" s="535"/>
      <c r="SYO30" s="535"/>
      <c r="SYP30" s="535"/>
      <c r="SYQ30" s="535"/>
      <c r="SYR30" s="535"/>
      <c r="SYS30" s="535"/>
      <c r="SYT30" s="535"/>
      <c r="SYU30" s="535"/>
      <c r="SYV30" s="535"/>
      <c r="SYW30" s="535"/>
      <c r="SYX30" s="535"/>
      <c r="SYY30" s="535"/>
      <c r="SYZ30" s="535"/>
      <c r="SZA30" s="535"/>
      <c r="SZB30" s="535"/>
      <c r="SZC30" s="535"/>
      <c r="SZD30" s="535"/>
      <c r="SZE30" s="535"/>
      <c r="SZF30" s="535"/>
      <c r="SZG30" s="535"/>
      <c r="SZH30" s="535"/>
      <c r="SZI30" s="535"/>
      <c r="SZJ30" s="535"/>
      <c r="SZK30" s="535"/>
      <c r="SZL30" s="535"/>
      <c r="SZM30" s="535"/>
      <c r="SZN30" s="535"/>
      <c r="SZO30" s="535"/>
      <c r="SZP30" s="535"/>
      <c r="SZQ30" s="535"/>
      <c r="SZR30" s="535"/>
      <c r="SZS30" s="535"/>
      <c r="SZT30" s="535"/>
      <c r="SZU30" s="535"/>
      <c r="SZV30" s="535"/>
      <c r="SZW30" s="535"/>
      <c r="SZX30" s="535"/>
      <c r="SZY30" s="535"/>
      <c r="SZZ30" s="535"/>
      <c r="TAA30" s="535"/>
      <c r="TAB30" s="535"/>
      <c r="TAC30" s="535"/>
      <c r="TAD30" s="535"/>
      <c r="TAE30" s="535"/>
      <c r="TAF30" s="535"/>
      <c r="TAG30" s="535"/>
      <c r="TAH30" s="535"/>
      <c r="TAI30" s="535"/>
      <c r="TAJ30" s="535"/>
      <c r="TAK30" s="535"/>
      <c r="TAL30" s="535"/>
      <c r="TAM30" s="535"/>
      <c r="TAN30" s="535"/>
      <c r="TAO30" s="535"/>
      <c r="TAP30" s="535"/>
      <c r="TAQ30" s="535"/>
      <c r="TAR30" s="535"/>
      <c r="TAS30" s="535"/>
      <c r="TAT30" s="535"/>
      <c r="TAU30" s="535"/>
      <c r="TAV30" s="535"/>
      <c r="TAW30" s="535"/>
      <c r="TAX30" s="535"/>
      <c r="TAY30" s="535"/>
      <c r="TAZ30" s="535"/>
      <c r="TBA30" s="535"/>
      <c r="TBB30" s="535"/>
      <c r="TBC30" s="535"/>
      <c r="TBD30" s="535"/>
      <c r="TBE30" s="535"/>
      <c r="TBF30" s="535"/>
      <c r="TBG30" s="535"/>
      <c r="TBH30" s="535"/>
      <c r="TBI30" s="535"/>
      <c r="TBJ30" s="535"/>
      <c r="TBK30" s="535"/>
      <c r="TBL30" s="535"/>
      <c r="TBM30" s="535"/>
      <c r="TBN30" s="535"/>
      <c r="TBO30" s="535"/>
      <c r="TBP30" s="535"/>
      <c r="TBQ30" s="535"/>
      <c r="TBR30" s="535"/>
      <c r="TBS30" s="535"/>
      <c r="TBT30" s="535"/>
      <c r="TBU30" s="535"/>
      <c r="TBV30" s="535"/>
      <c r="TBW30" s="535"/>
      <c r="TBX30" s="535"/>
      <c r="TBY30" s="535"/>
      <c r="TBZ30" s="535"/>
      <c r="TCA30" s="535"/>
      <c r="TCB30" s="535"/>
      <c r="TCC30" s="535"/>
      <c r="TCD30" s="535"/>
      <c r="TCE30" s="535"/>
      <c r="TCF30" s="535"/>
      <c r="TCG30" s="535"/>
      <c r="TCH30" s="535"/>
      <c r="TCI30" s="535"/>
      <c r="TCJ30" s="535"/>
      <c r="TCK30" s="535"/>
      <c r="TCL30" s="535"/>
      <c r="TCM30" s="535"/>
      <c r="TCN30" s="535"/>
      <c r="TCO30" s="535"/>
      <c r="TCP30" s="535"/>
      <c r="TCQ30" s="535"/>
      <c r="TCR30" s="535"/>
      <c r="TCS30" s="535"/>
      <c r="TCT30" s="535"/>
      <c r="TCU30" s="535"/>
      <c r="TCV30" s="535"/>
      <c r="TCW30" s="535"/>
      <c r="TCX30" s="535"/>
      <c r="TCY30" s="535"/>
      <c r="TCZ30" s="535"/>
      <c r="TDA30" s="535"/>
      <c r="TDB30" s="535"/>
      <c r="TDC30" s="535"/>
      <c r="TDD30" s="535"/>
      <c r="TDE30" s="535"/>
      <c r="TDF30" s="535"/>
      <c r="TDG30" s="535"/>
      <c r="TDH30" s="535"/>
      <c r="TDI30" s="535"/>
      <c r="TDJ30" s="535"/>
      <c r="TDK30" s="535"/>
      <c r="TDL30" s="535"/>
      <c r="TDM30" s="535"/>
      <c r="TDN30" s="535"/>
      <c r="TDO30" s="535"/>
      <c r="TDP30" s="535"/>
      <c r="TDQ30" s="535"/>
      <c r="TDR30" s="535"/>
      <c r="TDS30" s="535"/>
      <c r="TDT30" s="535"/>
      <c r="TDU30" s="535"/>
      <c r="TDV30" s="535"/>
      <c r="TDW30" s="535"/>
      <c r="TDX30" s="535"/>
      <c r="TDY30" s="535"/>
      <c r="TDZ30" s="535"/>
      <c r="TEA30" s="535"/>
      <c r="TEB30" s="535"/>
      <c r="TEC30" s="535"/>
      <c r="TED30" s="535"/>
      <c r="TEE30" s="535"/>
      <c r="TEF30" s="535"/>
      <c r="TEG30" s="535"/>
      <c r="TEH30" s="535"/>
      <c r="TEI30" s="535"/>
      <c r="TEJ30" s="535"/>
      <c r="TEK30" s="535"/>
      <c r="TEL30" s="535"/>
      <c r="TEM30" s="535"/>
      <c r="TEN30" s="535"/>
      <c r="TEO30" s="535"/>
      <c r="TEP30" s="535"/>
      <c r="TEQ30" s="535"/>
      <c r="TER30" s="535"/>
      <c r="TES30" s="535"/>
      <c r="TET30" s="535"/>
      <c r="TEU30" s="535"/>
      <c r="TEV30" s="535"/>
      <c r="TEW30" s="535"/>
      <c r="TEX30" s="535"/>
      <c r="TEY30" s="535"/>
      <c r="TEZ30" s="535"/>
      <c r="TFA30" s="535"/>
      <c r="TFB30" s="535"/>
      <c r="TFC30" s="535"/>
      <c r="TFD30" s="535"/>
      <c r="TFE30" s="535"/>
      <c r="TFF30" s="535"/>
      <c r="TFG30" s="535"/>
      <c r="TFH30" s="535"/>
      <c r="TFI30" s="535"/>
      <c r="TFJ30" s="535"/>
      <c r="TFK30" s="535"/>
      <c r="TFL30" s="535"/>
      <c r="TFM30" s="535"/>
      <c r="TFN30" s="535"/>
      <c r="TFO30" s="535"/>
      <c r="TFP30" s="535"/>
      <c r="TFQ30" s="535"/>
      <c r="TFR30" s="535"/>
      <c r="TFS30" s="535"/>
      <c r="TFT30" s="535"/>
      <c r="TFU30" s="535"/>
      <c r="TFV30" s="535"/>
      <c r="TFW30" s="535"/>
      <c r="TFX30" s="535"/>
      <c r="TFY30" s="535"/>
      <c r="TFZ30" s="535"/>
      <c r="TGA30" s="535"/>
      <c r="TGB30" s="535"/>
      <c r="TGC30" s="535"/>
      <c r="TGD30" s="535"/>
      <c r="TGE30" s="535"/>
      <c r="TGF30" s="535"/>
      <c r="TGG30" s="535"/>
      <c r="TGH30" s="535"/>
      <c r="TGI30" s="535"/>
      <c r="TGJ30" s="535"/>
      <c r="TGK30" s="535"/>
      <c r="TGL30" s="535"/>
      <c r="TGM30" s="535"/>
      <c r="TGN30" s="535"/>
      <c r="TGO30" s="535"/>
      <c r="TGP30" s="535"/>
      <c r="TGQ30" s="535"/>
      <c r="TGR30" s="535"/>
      <c r="TGS30" s="535"/>
      <c r="TGT30" s="535"/>
      <c r="TGU30" s="535"/>
      <c r="TGV30" s="535"/>
      <c r="TGW30" s="535"/>
      <c r="TGX30" s="535"/>
      <c r="TGY30" s="535"/>
      <c r="TGZ30" s="535"/>
      <c r="THA30" s="535"/>
      <c r="THB30" s="535"/>
      <c r="THC30" s="535"/>
      <c r="THD30" s="535"/>
      <c r="THE30" s="535"/>
      <c r="THF30" s="535"/>
      <c r="THG30" s="535"/>
      <c r="THH30" s="535"/>
      <c r="THI30" s="535"/>
      <c r="THJ30" s="535"/>
      <c r="THK30" s="535"/>
      <c r="THL30" s="535"/>
      <c r="THM30" s="535"/>
      <c r="THN30" s="535"/>
      <c r="THO30" s="535"/>
      <c r="THP30" s="535"/>
      <c r="THQ30" s="535"/>
      <c r="THR30" s="535"/>
      <c r="THS30" s="535"/>
      <c r="THT30" s="535"/>
      <c r="THU30" s="535"/>
      <c r="THV30" s="535"/>
      <c r="THW30" s="535"/>
      <c r="THX30" s="535"/>
      <c r="THY30" s="535"/>
      <c r="THZ30" s="535"/>
      <c r="TIA30" s="535"/>
      <c r="TIB30" s="535"/>
      <c r="TIC30" s="535"/>
      <c r="TID30" s="535"/>
      <c r="TIE30" s="535"/>
      <c r="TIF30" s="535"/>
      <c r="TIG30" s="535"/>
      <c r="TIH30" s="535"/>
      <c r="TII30" s="535"/>
      <c r="TIJ30" s="535"/>
      <c r="TIK30" s="535"/>
      <c r="TIL30" s="535"/>
      <c r="TIM30" s="535"/>
      <c r="TIN30" s="535"/>
      <c r="TIO30" s="535"/>
      <c r="TIP30" s="535"/>
      <c r="TIQ30" s="535"/>
      <c r="TIR30" s="535"/>
      <c r="TIS30" s="535"/>
      <c r="TIT30" s="535"/>
      <c r="TIU30" s="535"/>
      <c r="TIV30" s="535"/>
      <c r="TIW30" s="535"/>
      <c r="TIX30" s="535"/>
      <c r="TIY30" s="535"/>
      <c r="TIZ30" s="535"/>
      <c r="TJA30" s="535"/>
      <c r="TJB30" s="535"/>
      <c r="TJC30" s="535"/>
      <c r="TJD30" s="535"/>
      <c r="TJE30" s="535"/>
      <c r="TJF30" s="535"/>
      <c r="TJG30" s="535"/>
      <c r="TJH30" s="535"/>
      <c r="TJI30" s="535"/>
      <c r="TJJ30" s="535"/>
      <c r="TJK30" s="535"/>
      <c r="TJL30" s="535"/>
      <c r="TJM30" s="535"/>
      <c r="TJN30" s="535"/>
      <c r="TJO30" s="535"/>
      <c r="TJP30" s="535"/>
      <c r="TJQ30" s="535"/>
      <c r="TJR30" s="535"/>
      <c r="TJS30" s="535"/>
      <c r="TJT30" s="535"/>
      <c r="TJU30" s="535"/>
      <c r="TJV30" s="535"/>
      <c r="TJW30" s="535"/>
      <c r="TJX30" s="535"/>
      <c r="TJY30" s="535"/>
      <c r="TJZ30" s="535"/>
      <c r="TKA30" s="535"/>
      <c r="TKB30" s="535"/>
      <c r="TKC30" s="535"/>
      <c r="TKD30" s="535"/>
      <c r="TKE30" s="535"/>
      <c r="TKF30" s="535"/>
      <c r="TKG30" s="535"/>
      <c r="TKH30" s="535"/>
      <c r="TKI30" s="535"/>
      <c r="TKJ30" s="535"/>
      <c r="TKK30" s="535"/>
      <c r="TKL30" s="535"/>
      <c r="TKM30" s="535"/>
      <c r="TKN30" s="535"/>
      <c r="TKO30" s="535"/>
      <c r="TKP30" s="535"/>
      <c r="TKQ30" s="535"/>
      <c r="TKR30" s="535"/>
      <c r="TKS30" s="535"/>
      <c r="TKT30" s="535"/>
      <c r="TKU30" s="535"/>
      <c r="TKV30" s="535"/>
      <c r="TKW30" s="535"/>
      <c r="TKX30" s="535"/>
      <c r="TKY30" s="535"/>
      <c r="TKZ30" s="535"/>
      <c r="TLA30" s="535"/>
      <c r="TLB30" s="535"/>
      <c r="TLC30" s="535"/>
      <c r="TLD30" s="535"/>
      <c r="TLE30" s="535"/>
      <c r="TLF30" s="535"/>
      <c r="TLG30" s="535"/>
      <c r="TLH30" s="535"/>
      <c r="TLI30" s="535"/>
      <c r="TLJ30" s="535"/>
      <c r="TLK30" s="535"/>
      <c r="TLL30" s="535"/>
      <c r="TLM30" s="535"/>
      <c r="TLN30" s="535"/>
      <c r="TLO30" s="535"/>
      <c r="TLP30" s="535"/>
      <c r="TLQ30" s="535"/>
      <c r="TLR30" s="535"/>
      <c r="TLS30" s="535"/>
      <c r="TLT30" s="535"/>
      <c r="TLU30" s="535"/>
      <c r="TLV30" s="535"/>
      <c r="TLW30" s="535"/>
      <c r="TLX30" s="535"/>
      <c r="TLY30" s="535"/>
      <c r="TLZ30" s="535"/>
      <c r="TMA30" s="535"/>
      <c r="TMB30" s="535"/>
      <c r="TMC30" s="535"/>
      <c r="TMD30" s="535"/>
      <c r="TME30" s="535"/>
      <c r="TMF30" s="535"/>
      <c r="TMG30" s="535"/>
      <c r="TMH30" s="535"/>
      <c r="TMI30" s="535"/>
      <c r="TMJ30" s="535"/>
      <c r="TMK30" s="535"/>
      <c r="TML30" s="535"/>
      <c r="TMM30" s="535"/>
      <c r="TMN30" s="535"/>
      <c r="TMO30" s="535"/>
      <c r="TMP30" s="535"/>
      <c r="TMQ30" s="535"/>
      <c r="TMR30" s="535"/>
      <c r="TMS30" s="535"/>
      <c r="TMT30" s="535"/>
      <c r="TMU30" s="535"/>
      <c r="TMV30" s="535"/>
      <c r="TMW30" s="535"/>
      <c r="TMX30" s="535"/>
      <c r="TMY30" s="535"/>
      <c r="TMZ30" s="535"/>
      <c r="TNA30" s="535"/>
      <c r="TNB30" s="535"/>
      <c r="TNC30" s="535"/>
      <c r="TND30" s="535"/>
      <c r="TNE30" s="535"/>
      <c r="TNF30" s="535"/>
      <c r="TNG30" s="535"/>
      <c r="TNH30" s="535"/>
      <c r="TNI30" s="535"/>
      <c r="TNJ30" s="535"/>
      <c r="TNK30" s="535"/>
      <c r="TNL30" s="535"/>
      <c r="TNM30" s="535"/>
      <c r="TNN30" s="535"/>
      <c r="TNO30" s="535"/>
      <c r="TNP30" s="535"/>
      <c r="TNQ30" s="535"/>
      <c r="TNR30" s="535"/>
      <c r="TNS30" s="535"/>
      <c r="TNT30" s="535"/>
      <c r="TNU30" s="535"/>
      <c r="TNV30" s="535"/>
      <c r="TNW30" s="535"/>
      <c r="TNX30" s="535"/>
      <c r="TNY30" s="535"/>
      <c r="TNZ30" s="535"/>
      <c r="TOA30" s="535"/>
      <c r="TOB30" s="535"/>
      <c r="TOC30" s="535"/>
      <c r="TOD30" s="535"/>
      <c r="TOE30" s="535"/>
      <c r="TOF30" s="535"/>
      <c r="TOG30" s="535"/>
      <c r="TOH30" s="535"/>
      <c r="TOI30" s="535"/>
      <c r="TOJ30" s="535"/>
      <c r="TOK30" s="535"/>
      <c r="TOL30" s="535"/>
      <c r="TOM30" s="535"/>
      <c r="TON30" s="535"/>
      <c r="TOO30" s="535"/>
      <c r="TOP30" s="535"/>
      <c r="TOQ30" s="535"/>
      <c r="TOR30" s="535"/>
      <c r="TOS30" s="535"/>
      <c r="TOT30" s="535"/>
      <c r="TOU30" s="535"/>
      <c r="TOV30" s="535"/>
      <c r="TOW30" s="535"/>
      <c r="TOX30" s="535"/>
      <c r="TOY30" s="535"/>
      <c r="TOZ30" s="535"/>
      <c r="TPA30" s="535"/>
      <c r="TPB30" s="535"/>
      <c r="TPC30" s="535"/>
      <c r="TPD30" s="535"/>
      <c r="TPE30" s="535"/>
      <c r="TPF30" s="535"/>
      <c r="TPG30" s="535"/>
      <c r="TPH30" s="535"/>
      <c r="TPI30" s="535"/>
      <c r="TPJ30" s="535"/>
      <c r="TPK30" s="535"/>
      <c r="TPL30" s="535"/>
      <c r="TPM30" s="535"/>
      <c r="TPN30" s="535"/>
      <c r="TPO30" s="535"/>
      <c r="TPP30" s="535"/>
      <c r="TPQ30" s="535"/>
      <c r="TPR30" s="535"/>
      <c r="TPS30" s="535"/>
      <c r="TPT30" s="535"/>
      <c r="TPU30" s="535"/>
      <c r="TPV30" s="535"/>
      <c r="TPW30" s="535"/>
      <c r="TPX30" s="535"/>
      <c r="TPY30" s="535"/>
      <c r="TPZ30" s="535"/>
      <c r="TQA30" s="535"/>
      <c r="TQB30" s="535"/>
      <c r="TQC30" s="535"/>
      <c r="TQD30" s="535"/>
      <c r="TQE30" s="535"/>
      <c r="TQF30" s="535"/>
      <c r="TQG30" s="535"/>
      <c r="TQH30" s="535"/>
      <c r="TQI30" s="535"/>
      <c r="TQJ30" s="535"/>
      <c r="TQK30" s="535"/>
      <c r="TQL30" s="535"/>
      <c r="TQM30" s="535"/>
      <c r="TQN30" s="535"/>
      <c r="TQO30" s="535"/>
      <c r="TQP30" s="535"/>
      <c r="TQQ30" s="535"/>
      <c r="TQR30" s="535"/>
      <c r="TQS30" s="535"/>
      <c r="TQT30" s="535"/>
      <c r="TQU30" s="535"/>
      <c r="TQV30" s="535"/>
      <c r="TQW30" s="535"/>
      <c r="TQX30" s="535"/>
      <c r="TQY30" s="535"/>
      <c r="TQZ30" s="535"/>
      <c r="TRA30" s="535"/>
      <c r="TRB30" s="535"/>
      <c r="TRC30" s="535"/>
      <c r="TRD30" s="535"/>
      <c r="TRE30" s="535"/>
      <c r="TRF30" s="535"/>
      <c r="TRG30" s="535"/>
      <c r="TRH30" s="535"/>
      <c r="TRI30" s="535"/>
      <c r="TRJ30" s="535"/>
      <c r="TRK30" s="535"/>
      <c r="TRL30" s="535"/>
      <c r="TRM30" s="535"/>
      <c r="TRN30" s="535"/>
      <c r="TRO30" s="535"/>
      <c r="TRP30" s="535"/>
      <c r="TRQ30" s="535"/>
      <c r="TRR30" s="535"/>
      <c r="TRS30" s="535"/>
      <c r="TRT30" s="535"/>
      <c r="TRU30" s="535"/>
      <c r="TRV30" s="535"/>
      <c r="TRW30" s="535"/>
      <c r="TRX30" s="535"/>
      <c r="TRY30" s="535"/>
      <c r="TRZ30" s="535"/>
      <c r="TSA30" s="535"/>
      <c r="TSB30" s="535"/>
      <c r="TSC30" s="535"/>
      <c r="TSD30" s="535"/>
      <c r="TSE30" s="535"/>
      <c r="TSF30" s="535"/>
      <c r="TSG30" s="535"/>
      <c r="TSH30" s="535"/>
      <c r="TSI30" s="535"/>
      <c r="TSJ30" s="535"/>
      <c r="TSK30" s="535"/>
      <c r="TSL30" s="535"/>
      <c r="TSM30" s="535"/>
      <c r="TSN30" s="535"/>
      <c r="TSO30" s="535"/>
      <c r="TSP30" s="535"/>
      <c r="TSQ30" s="535"/>
      <c r="TSR30" s="535"/>
      <c r="TSS30" s="535"/>
      <c r="TST30" s="535"/>
      <c r="TSU30" s="535"/>
      <c r="TSV30" s="535"/>
      <c r="TSW30" s="535"/>
      <c r="TSX30" s="535"/>
      <c r="TSY30" s="535"/>
      <c r="TSZ30" s="535"/>
      <c r="TTA30" s="535"/>
      <c r="TTB30" s="535"/>
      <c r="TTC30" s="535"/>
      <c r="TTD30" s="535"/>
      <c r="TTE30" s="535"/>
      <c r="TTF30" s="535"/>
      <c r="TTG30" s="535"/>
      <c r="TTH30" s="535"/>
      <c r="TTI30" s="535"/>
      <c r="TTJ30" s="535"/>
      <c r="TTK30" s="535"/>
      <c r="TTL30" s="535"/>
      <c r="TTM30" s="535"/>
      <c r="TTN30" s="535"/>
      <c r="TTO30" s="535"/>
      <c r="TTP30" s="535"/>
      <c r="TTQ30" s="535"/>
      <c r="TTR30" s="535"/>
      <c r="TTS30" s="535"/>
      <c r="TTT30" s="535"/>
      <c r="TTU30" s="535"/>
      <c r="TTV30" s="535"/>
      <c r="TTW30" s="535"/>
      <c r="TTX30" s="535"/>
      <c r="TTY30" s="535"/>
      <c r="TTZ30" s="535"/>
      <c r="TUA30" s="535"/>
      <c r="TUB30" s="535"/>
      <c r="TUC30" s="535"/>
      <c r="TUD30" s="535"/>
      <c r="TUE30" s="535"/>
      <c r="TUF30" s="535"/>
      <c r="TUG30" s="535"/>
      <c r="TUH30" s="535"/>
      <c r="TUI30" s="535"/>
      <c r="TUJ30" s="535"/>
      <c r="TUK30" s="535"/>
      <c r="TUL30" s="535"/>
      <c r="TUM30" s="535"/>
      <c r="TUN30" s="535"/>
      <c r="TUO30" s="535"/>
      <c r="TUP30" s="535"/>
      <c r="TUQ30" s="535"/>
      <c r="TUR30" s="535"/>
      <c r="TUS30" s="535"/>
      <c r="TUT30" s="535"/>
      <c r="TUU30" s="535"/>
      <c r="TUV30" s="535"/>
      <c r="TUW30" s="535"/>
      <c r="TUX30" s="535"/>
      <c r="TUY30" s="535"/>
      <c r="TUZ30" s="535"/>
      <c r="TVA30" s="535"/>
      <c r="TVB30" s="535"/>
      <c r="TVC30" s="535"/>
      <c r="TVD30" s="535"/>
      <c r="TVE30" s="535"/>
      <c r="TVF30" s="535"/>
      <c r="TVG30" s="535"/>
      <c r="TVH30" s="535"/>
      <c r="TVI30" s="535"/>
      <c r="TVJ30" s="535"/>
      <c r="TVK30" s="535"/>
      <c r="TVL30" s="535"/>
      <c r="TVM30" s="535"/>
      <c r="TVN30" s="535"/>
      <c r="TVO30" s="535"/>
      <c r="TVP30" s="535"/>
      <c r="TVQ30" s="535"/>
      <c r="TVR30" s="535"/>
      <c r="TVS30" s="535"/>
      <c r="TVT30" s="535"/>
      <c r="TVU30" s="535"/>
      <c r="TVV30" s="535"/>
      <c r="TVW30" s="535"/>
      <c r="TVX30" s="535"/>
      <c r="TVY30" s="535"/>
      <c r="TVZ30" s="535"/>
      <c r="TWA30" s="535"/>
      <c r="TWB30" s="535"/>
      <c r="TWC30" s="535"/>
      <c r="TWD30" s="535"/>
      <c r="TWE30" s="535"/>
      <c r="TWF30" s="535"/>
      <c r="TWG30" s="535"/>
      <c r="TWH30" s="535"/>
      <c r="TWI30" s="535"/>
      <c r="TWJ30" s="535"/>
      <c r="TWK30" s="535"/>
      <c r="TWL30" s="535"/>
      <c r="TWM30" s="535"/>
      <c r="TWN30" s="535"/>
      <c r="TWO30" s="535"/>
      <c r="TWP30" s="535"/>
      <c r="TWQ30" s="535"/>
      <c r="TWR30" s="535"/>
      <c r="TWS30" s="535"/>
      <c r="TWT30" s="535"/>
      <c r="TWU30" s="535"/>
      <c r="TWV30" s="535"/>
      <c r="TWW30" s="535"/>
      <c r="TWX30" s="535"/>
      <c r="TWY30" s="535"/>
      <c r="TWZ30" s="535"/>
      <c r="TXA30" s="535"/>
      <c r="TXB30" s="535"/>
      <c r="TXC30" s="535"/>
      <c r="TXD30" s="535"/>
      <c r="TXE30" s="535"/>
      <c r="TXF30" s="535"/>
      <c r="TXG30" s="535"/>
      <c r="TXH30" s="535"/>
      <c r="TXI30" s="535"/>
      <c r="TXJ30" s="535"/>
      <c r="TXK30" s="535"/>
      <c r="TXL30" s="535"/>
      <c r="TXM30" s="535"/>
      <c r="TXN30" s="535"/>
      <c r="TXO30" s="535"/>
      <c r="TXP30" s="535"/>
      <c r="TXQ30" s="535"/>
      <c r="TXR30" s="535"/>
      <c r="TXS30" s="535"/>
      <c r="TXT30" s="535"/>
      <c r="TXU30" s="535"/>
      <c r="TXV30" s="535"/>
      <c r="TXW30" s="535"/>
      <c r="TXX30" s="535"/>
      <c r="TXY30" s="535"/>
      <c r="TXZ30" s="535"/>
      <c r="TYA30" s="535"/>
      <c r="TYB30" s="535"/>
      <c r="TYC30" s="535"/>
      <c r="TYD30" s="535"/>
      <c r="TYE30" s="535"/>
      <c r="TYF30" s="535"/>
      <c r="TYG30" s="535"/>
      <c r="TYH30" s="535"/>
      <c r="TYI30" s="535"/>
      <c r="TYJ30" s="535"/>
      <c r="TYK30" s="535"/>
      <c r="TYL30" s="535"/>
      <c r="TYM30" s="535"/>
      <c r="TYN30" s="535"/>
      <c r="TYO30" s="535"/>
      <c r="TYP30" s="535"/>
      <c r="TYQ30" s="535"/>
      <c r="TYR30" s="535"/>
      <c r="TYS30" s="535"/>
      <c r="TYT30" s="535"/>
      <c r="TYU30" s="535"/>
      <c r="TYV30" s="535"/>
      <c r="TYW30" s="535"/>
      <c r="TYX30" s="535"/>
      <c r="TYY30" s="535"/>
      <c r="TYZ30" s="535"/>
      <c r="TZA30" s="535"/>
      <c r="TZB30" s="535"/>
      <c r="TZC30" s="535"/>
      <c r="TZD30" s="535"/>
      <c r="TZE30" s="535"/>
      <c r="TZF30" s="535"/>
      <c r="TZG30" s="535"/>
      <c r="TZH30" s="535"/>
      <c r="TZI30" s="535"/>
      <c r="TZJ30" s="535"/>
      <c r="TZK30" s="535"/>
      <c r="TZL30" s="535"/>
      <c r="TZM30" s="535"/>
      <c r="TZN30" s="535"/>
      <c r="TZO30" s="535"/>
      <c r="TZP30" s="535"/>
      <c r="TZQ30" s="535"/>
      <c r="TZR30" s="535"/>
      <c r="TZS30" s="535"/>
      <c r="TZT30" s="535"/>
      <c r="TZU30" s="535"/>
      <c r="TZV30" s="535"/>
      <c r="TZW30" s="535"/>
      <c r="TZX30" s="535"/>
      <c r="TZY30" s="535"/>
      <c r="TZZ30" s="535"/>
      <c r="UAA30" s="535"/>
      <c r="UAB30" s="535"/>
      <c r="UAC30" s="535"/>
      <c r="UAD30" s="535"/>
      <c r="UAE30" s="535"/>
      <c r="UAF30" s="535"/>
      <c r="UAG30" s="535"/>
      <c r="UAH30" s="535"/>
      <c r="UAI30" s="535"/>
      <c r="UAJ30" s="535"/>
      <c r="UAK30" s="535"/>
      <c r="UAL30" s="535"/>
      <c r="UAM30" s="535"/>
      <c r="UAN30" s="535"/>
      <c r="UAO30" s="535"/>
      <c r="UAP30" s="535"/>
      <c r="UAQ30" s="535"/>
      <c r="UAR30" s="535"/>
      <c r="UAS30" s="535"/>
      <c r="UAT30" s="535"/>
      <c r="UAU30" s="535"/>
      <c r="UAV30" s="535"/>
      <c r="UAW30" s="535"/>
      <c r="UAX30" s="535"/>
      <c r="UAY30" s="535"/>
      <c r="UAZ30" s="535"/>
      <c r="UBA30" s="535"/>
      <c r="UBB30" s="535"/>
      <c r="UBC30" s="535"/>
      <c r="UBD30" s="535"/>
      <c r="UBE30" s="535"/>
      <c r="UBF30" s="535"/>
      <c r="UBG30" s="535"/>
      <c r="UBH30" s="535"/>
      <c r="UBI30" s="535"/>
      <c r="UBJ30" s="535"/>
      <c r="UBK30" s="535"/>
      <c r="UBL30" s="535"/>
      <c r="UBM30" s="535"/>
      <c r="UBN30" s="535"/>
      <c r="UBO30" s="535"/>
      <c r="UBP30" s="535"/>
      <c r="UBQ30" s="535"/>
      <c r="UBR30" s="535"/>
      <c r="UBS30" s="535"/>
      <c r="UBT30" s="535"/>
      <c r="UBU30" s="535"/>
      <c r="UBV30" s="535"/>
      <c r="UBW30" s="535"/>
      <c r="UBX30" s="535"/>
      <c r="UBY30" s="535"/>
      <c r="UBZ30" s="535"/>
      <c r="UCA30" s="535"/>
      <c r="UCB30" s="535"/>
      <c r="UCC30" s="535"/>
      <c r="UCD30" s="535"/>
      <c r="UCE30" s="535"/>
      <c r="UCF30" s="535"/>
      <c r="UCG30" s="535"/>
      <c r="UCH30" s="535"/>
      <c r="UCI30" s="535"/>
      <c r="UCJ30" s="535"/>
      <c r="UCK30" s="535"/>
      <c r="UCL30" s="535"/>
      <c r="UCM30" s="535"/>
      <c r="UCN30" s="535"/>
      <c r="UCO30" s="535"/>
      <c r="UCP30" s="535"/>
      <c r="UCQ30" s="535"/>
      <c r="UCR30" s="535"/>
      <c r="UCS30" s="535"/>
      <c r="UCT30" s="535"/>
      <c r="UCU30" s="535"/>
      <c r="UCV30" s="535"/>
      <c r="UCW30" s="535"/>
      <c r="UCX30" s="535"/>
      <c r="UCY30" s="535"/>
      <c r="UCZ30" s="535"/>
      <c r="UDA30" s="535"/>
      <c r="UDB30" s="535"/>
      <c r="UDC30" s="535"/>
      <c r="UDD30" s="535"/>
      <c r="UDE30" s="535"/>
      <c r="UDF30" s="535"/>
      <c r="UDG30" s="535"/>
      <c r="UDH30" s="535"/>
      <c r="UDI30" s="535"/>
      <c r="UDJ30" s="535"/>
      <c r="UDK30" s="535"/>
      <c r="UDL30" s="535"/>
      <c r="UDM30" s="535"/>
      <c r="UDN30" s="535"/>
      <c r="UDO30" s="535"/>
      <c r="UDP30" s="535"/>
      <c r="UDQ30" s="535"/>
      <c r="UDR30" s="535"/>
      <c r="UDS30" s="535"/>
      <c r="UDT30" s="535"/>
      <c r="UDU30" s="535"/>
      <c r="UDV30" s="535"/>
      <c r="UDW30" s="535"/>
      <c r="UDX30" s="535"/>
      <c r="UDY30" s="535"/>
      <c r="UDZ30" s="535"/>
      <c r="UEA30" s="535"/>
      <c r="UEB30" s="535"/>
      <c r="UEC30" s="535"/>
      <c r="UED30" s="535"/>
      <c r="UEE30" s="535"/>
      <c r="UEF30" s="535"/>
      <c r="UEG30" s="535"/>
      <c r="UEH30" s="535"/>
      <c r="UEI30" s="535"/>
      <c r="UEJ30" s="535"/>
      <c r="UEK30" s="535"/>
      <c r="UEL30" s="535"/>
      <c r="UEM30" s="535"/>
      <c r="UEN30" s="535"/>
      <c r="UEO30" s="535"/>
      <c r="UEP30" s="535"/>
      <c r="UEQ30" s="535"/>
      <c r="UER30" s="535"/>
      <c r="UES30" s="535"/>
      <c r="UET30" s="535"/>
      <c r="UEU30" s="535"/>
      <c r="UEV30" s="535"/>
      <c r="UEW30" s="535"/>
      <c r="UEX30" s="535"/>
      <c r="UEY30" s="535"/>
      <c r="UEZ30" s="535"/>
      <c r="UFA30" s="535"/>
      <c r="UFB30" s="535"/>
      <c r="UFC30" s="535"/>
      <c r="UFD30" s="535"/>
      <c r="UFE30" s="535"/>
      <c r="UFF30" s="535"/>
      <c r="UFG30" s="535"/>
      <c r="UFH30" s="535"/>
      <c r="UFI30" s="535"/>
      <c r="UFJ30" s="535"/>
      <c r="UFK30" s="535"/>
      <c r="UFL30" s="535"/>
      <c r="UFM30" s="535"/>
      <c r="UFN30" s="535"/>
      <c r="UFO30" s="535"/>
      <c r="UFP30" s="535"/>
      <c r="UFQ30" s="535"/>
      <c r="UFR30" s="535"/>
      <c r="UFS30" s="535"/>
      <c r="UFT30" s="535"/>
      <c r="UFU30" s="535"/>
      <c r="UFV30" s="535"/>
      <c r="UFW30" s="535"/>
      <c r="UFX30" s="535"/>
      <c r="UFY30" s="535"/>
      <c r="UFZ30" s="535"/>
      <c r="UGA30" s="535"/>
      <c r="UGB30" s="535"/>
      <c r="UGC30" s="535"/>
      <c r="UGD30" s="535"/>
      <c r="UGE30" s="535"/>
      <c r="UGF30" s="535"/>
      <c r="UGG30" s="535"/>
      <c r="UGH30" s="535"/>
      <c r="UGI30" s="535"/>
      <c r="UGJ30" s="535"/>
      <c r="UGK30" s="535"/>
      <c r="UGL30" s="535"/>
      <c r="UGM30" s="535"/>
      <c r="UGN30" s="535"/>
      <c r="UGO30" s="535"/>
      <c r="UGP30" s="535"/>
      <c r="UGQ30" s="535"/>
      <c r="UGR30" s="535"/>
      <c r="UGS30" s="535"/>
      <c r="UGT30" s="535"/>
      <c r="UGU30" s="535"/>
      <c r="UGV30" s="535"/>
      <c r="UGW30" s="535"/>
      <c r="UGX30" s="535"/>
      <c r="UGY30" s="535"/>
      <c r="UGZ30" s="535"/>
      <c r="UHA30" s="535"/>
      <c r="UHB30" s="535"/>
      <c r="UHC30" s="535"/>
      <c r="UHD30" s="535"/>
      <c r="UHE30" s="535"/>
      <c r="UHF30" s="535"/>
      <c r="UHG30" s="535"/>
      <c r="UHH30" s="535"/>
      <c r="UHI30" s="535"/>
      <c r="UHJ30" s="535"/>
      <c r="UHK30" s="535"/>
      <c r="UHL30" s="535"/>
      <c r="UHM30" s="535"/>
      <c r="UHN30" s="535"/>
      <c r="UHO30" s="535"/>
      <c r="UHP30" s="535"/>
      <c r="UHQ30" s="535"/>
      <c r="UHR30" s="535"/>
      <c r="UHS30" s="535"/>
      <c r="UHT30" s="535"/>
      <c r="UHU30" s="535"/>
      <c r="UHV30" s="535"/>
      <c r="UHW30" s="535"/>
      <c r="UHX30" s="535"/>
      <c r="UHY30" s="535"/>
      <c r="UHZ30" s="535"/>
      <c r="UIA30" s="535"/>
      <c r="UIB30" s="535"/>
      <c r="UIC30" s="535"/>
      <c r="UID30" s="535"/>
      <c r="UIE30" s="535"/>
      <c r="UIF30" s="535"/>
      <c r="UIG30" s="535"/>
      <c r="UIH30" s="535"/>
      <c r="UII30" s="535"/>
      <c r="UIJ30" s="535"/>
      <c r="UIK30" s="535"/>
      <c r="UIL30" s="535"/>
      <c r="UIM30" s="535"/>
      <c r="UIN30" s="535"/>
      <c r="UIO30" s="535"/>
      <c r="UIP30" s="535"/>
      <c r="UIQ30" s="535"/>
      <c r="UIR30" s="535"/>
      <c r="UIS30" s="535"/>
      <c r="UIT30" s="535"/>
      <c r="UIU30" s="535"/>
      <c r="UIV30" s="535"/>
      <c r="UIW30" s="535"/>
      <c r="UIX30" s="535"/>
      <c r="UIY30" s="535"/>
      <c r="UIZ30" s="535"/>
      <c r="UJA30" s="535"/>
      <c r="UJB30" s="535"/>
      <c r="UJC30" s="535"/>
      <c r="UJD30" s="535"/>
      <c r="UJE30" s="535"/>
      <c r="UJF30" s="535"/>
      <c r="UJG30" s="535"/>
      <c r="UJH30" s="535"/>
      <c r="UJI30" s="535"/>
      <c r="UJJ30" s="535"/>
      <c r="UJK30" s="535"/>
      <c r="UJL30" s="535"/>
      <c r="UJM30" s="535"/>
      <c r="UJN30" s="535"/>
      <c r="UJO30" s="535"/>
      <c r="UJP30" s="535"/>
      <c r="UJQ30" s="535"/>
      <c r="UJR30" s="535"/>
      <c r="UJS30" s="535"/>
      <c r="UJT30" s="535"/>
      <c r="UJU30" s="535"/>
      <c r="UJV30" s="535"/>
      <c r="UJW30" s="535"/>
      <c r="UJX30" s="535"/>
      <c r="UJY30" s="535"/>
      <c r="UJZ30" s="535"/>
      <c r="UKA30" s="535"/>
      <c r="UKB30" s="535"/>
      <c r="UKC30" s="535"/>
      <c r="UKD30" s="535"/>
      <c r="UKE30" s="535"/>
      <c r="UKF30" s="535"/>
      <c r="UKG30" s="535"/>
      <c r="UKH30" s="535"/>
      <c r="UKI30" s="535"/>
      <c r="UKJ30" s="535"/>
      <c r="UKK30" s="535"/>
      <c r="UKL30" s="535"/>
      <c r="UKM30" s="535"/>
      <c r="UKN30" s="535"/>
      <c r="UKO30" s="535"/>
      <c r="UKP30" s="535"/>
      <c r="UKQ30" s="535"/>
      <c r="UKR30" s="535"/>
      <c r="UKS30" s="535"/>
      <c r="UKT30" s="535"/>
      <c r="UKU30" s="535"/>
      <c r="UKV30" s="535"/>
      <c r="UKW30" s="535"/>
      <c r="UKX30" s="535"/>
      <c r="UKY30" s="535"/>
      <c r="UKZ30" s="535"/>
      <c r="ULA30" s="535"/>
      <c r="ULB30" s="535"/>
      <c r="ULC30" s="535"/>
      <c r="ULD30" s="535"/>
      <c r="ULE30" s="535"/>
      <c r="ULF30" s="535"/>
      <c r="ULG30" s="535"/>
      <c r="ULH30" s="535"/>
      <c r="ULI30" s="535"/>
      <c r="ULJ30" s="535"/>
      <c r="ULK30" s="535"/>
      <c r="ULL30" s="535"/>
      <c r="ULM30" s="535"/>
      <c r="ULN30" s="535"/>
      <c r="ULO30" s="535"/>
      <c r="ULP30" s="535"/>
      <c r="ULQ30" s="535"/>
      <c r="ULR30" s="535"/>
      <c r="ULS30" s="535"/>
      <c r="ULT30" s="535"/>
      <c r="ULU30" s="535"/>
      <c r="ULV30" s="535"/>
      <c r="ULW30" s="535"/>
      <c r="ULX30" s="535"/>
      <c r="ULY30" s="535"/>
      <c r="ULZ30" s="535"/>
      <c r="UMA30" s="535"/>
      <c r="UMB30" s="535"/>
      <c r="UMC30" s="535"/>
      <c r="UMD30" s="535"/>
      <c r="UME30" s="535"/>
      <c r="UMF30" s="535"/>
      <c r="UMG30" s="535"/>
      <c r="UMH30" s="535"/>
      <c r="UMI30" s="535"/>
      <c r="UMJ30" s="535"/>
      <c r="UMK30" s="535"/>
      <c r="UML30" s="535"/>
      <c r="UMM30" s="535"/>
      <c r="UMN30" s="535"/>
      <c r="UMO30" s="535"/>
      <c r="UMP30" s="535"/>
      <c r="UMQ30" s="535"/>
      <c r="UMR30" s="535"/>
      <c r="UMS30" s="535"/>
      <c r="UMT30" s="535"/>
      <c r="UMU30" s="535"/>
      <c r="UMV30" s="535"/>
      <c r="UMW30" s="535"/>
      <c r="UMX30" s="535"/>
      <c r="UMY30" s="535"/>
      <c r="UMZ30" s="535"/>
      <c r="UNA30" s="535"/>
      <c r="UNB30" s="535"/>
      <c r="UNC30" s="535"/>
      <c r="UND30" s="535"/>
      <c r="UNE30" s="535"/>
      <c r="UNF30" s="535"/>
      <c r="UNG30" s="535"/>
      <c r="UNH30" s="535"/>
      <c r="UNI30" s="535"/>
      <c r="UNJ30" s="535"/>
      <c r="UNK30" s="535"/>
      <c r="UNL30" s="535"/>
      <c r="UNM30" s="535"/>
      <c r="UNN30" s="535"/>
      <c r="UNO30" s="535"/>
      <c r="UNP30" s="535"/>
      <c r="UNQ30" s="535"/>
      <c r="UNR30" s="535"/>
      <c r="UNS30" s="535"/>
      <c r="UNT30" s="535"/>
      <c r="UNU30" s="535"/>
      <c r="UNV30" s="535"/>
      <c r="UNW30" s="535"/>
      <c r="UNX30" s="535"/>
      <c r="UNY30" s="535"/>
      <c r="UNZ30" s="535"/>
      <c r="UOA30" s="535"/>
      <c r="UOB30" s="535"/>
      <c r="UOC30" s="535"/>
      <c r="UOD30" s="535"/>
      <c r="UOE30" s="535"/>
      <c r="UOF30" s="535"/>
      <c r="UOG30" s="535"/>
      <c r="UOH30" s="535"/>
      <c r="UOI30" s="535"/>
      <c r="UOJ30" s="535"/>
      <c r="UOK30" s="535"/>
      <c r="UOL30" s="535"/>
      <c r="UOM30" s="535"/>
      <c r="UON30" s="535"/>
      <c r="UOO30" s="535"/>
      <c r="UOP30" s="535"/>
      <c r="UOQ30" s="535"/>
      <c r="UOR30" s="535"/>
      <c r="UOS30" s="535"/>
      <c r="UOT30" s="535"/>
      <c r="UOU30" s="535"/>
      <c r="UOV30" s="535"/>
      <c r="UOW30" s="535"/>
      <c r="UOX30" s="535"/>
      <c r="UOY30" s="535"/>
      <c r="UOZ30" s="535"/>
      <c r="UPA30" s="535"/>
      <c r="UPB30" s="535"/>
      <c r="UPC30" s="535"/>
      <c r="UPD30" s="535"/>
      <c r="UPE30" s="535"/>
      <c r="UPF30" s="535"/>
      <c r="UPG30" s="535"/>
      <c r="UPH30" s="535"/>
      <c r="UPI30" s="535"/>
      <c r="UPJ30" s="535"/>
      <c r="UPK30" s="535"/>
      <c r="UPL30" s="535"/>
      <c r="UPM30" s="535"/>
      <c r="UPN30" s="535"/>
      <c r="UPO30" s="535"/>
      <c r="UPP30" s="535"/>
      <c r="UPQ30" s="535"/>
      <c r="UPR30" s="535"/>
      <c r="UPS30" s="535"/>
      <c r="UPT30" s="535"/>
      <c r="UPU30" s="535"/>
      <c r="UPV30" s="535"/>
      <c r="UPW30" s="535"/>
      <c r="UPX30" s="535"/>
      <c r="UPY30" s="535"/>
      <c r="UPZ30" s="535"/>
      <c r="UQA30" s="535"/>
      <c r="UQB30" s="535"/>
      <c r="UQC30" s="535"/>
      <c r="UQD30" s="535"/>
      <c r="UQE30" s="535"/>
      <c r="UQF30" s="535"/>
      <c r="UQG30" s="535"/>
      <c r="UQH30" s="535"/>
      <c r="UQI30" s="535"/>
      <c r="UQJ30" s="535"/>
      <c r="UQK30" s="535"/>
      <c r="UQL30" s="535"/>
      <c r="UQM30" s="535"/>
      <c r="UQN30" s="535"/>
      <c r="UQO30" s="535"/>
      <c r="UQP30" s="535"/>
      <c r="UQQ30" s="535"/>
      <c r="UQR30" s="535"/>
      <c r="UQS30" s="535"/>
      <c r="UQT30" s="535"/>
      <c r="UQU30" s="535"/>
      <c r="UQV30" s="535"/>
      <c r="UQW30" s="535"/>
      <c r="UQX30" s="535"/>
      <c r="UQY30" s="535"/>
      <c r="UQZ30" s="535"/>
      <c r="URA30" s="535"/>
      <c r="URB30" s="535"/>
      <c r="URC30" s="535"/>
      <c r="URD30" s="535"/>
      <c r="URE30" s="535"/>
      <c r="URF30" s="535"/>
      <c r="URG30" s="535"/>
      <c r="URH30" s="535"/>
      <c r="URI30" s="535"/>
      <c r="URJ30" s="535"/>
      <c r="URK30" s="535"/>
      <c r="URL30" s="535"/>
      <c r="URM30" s="535"/>
      <c r="URN30" s="535"/>
      <c r="URO30" s="535"/>
      <c r="URP30" s="535"/>
      <c r="URQ30" s="535"/>
      <c r="URR30" s="535"/>
      <c r="URS30" s="535"/>
      <c r="URT30" s="535"/>
      <c r="URU30" s="535"/>
      <c r="URV30" s="535"/>
      <c r="URW30" s="535"/>
      <c r="URX30" s="535"/>
      <c r="URY30" s="535"/>
      <c r="URZ30" s="535"/>
      <c r="USA30" s="535"/>
      <c r="USB30" s="535"/>
      <c r="USC30" s="535"/>
      <c r="USD30" s="535"/>
      <c r="USE30" s="535"/>
      <c r="USF30" s="535"/>
      <c r="USG30" s="535"/>
      <c r="USH30" s="535"/>
      <c r="USI30" s="535"/>
      <c r="USJ30" s="535"/>
      <c r="USK30" s="535"/>
      <c r="USL30" s="535"/>
      <c r="USM30" s="535"/>
      <c r="USN30" s="535"/>
      <c r="USO30" s="535"/>
      <c r="USP30" s="535"/>
      <c r="USQ30" s="535"/>
      <c r="USR30" s="535"/>
      <c r="USS30" s="535"/>
      <c r="UST30" s="535"/>
      <c r="USU30" s="535"/>
      <c r="USV30" s="535"/>
      <c r="USW30" s="535"/>
      <c r="USX30" s="535"/>
      <c r="USY30" s="535"/>
      <c r="USZ30" s="535"/>
      <c r="UTA30" s="535"/>
      <c r="UTB30" s="535"/>
      <c r="UTC30" s="535"/>
      <c r="UTD30" s="535"/>
      <c r="UTE30" s="535"/>
      <c r="UTF30" s="535"/>
      <c r="UTG30" s="535"/>
      <c r="UTH30" s="535"/>
      <c r="UTI30" s="535"/>
      <c r="UTJ30" s="535"/>
      <c r="UTK30" s="535"/>
      <c r="UTL30" s="535"/>
      <c r="UTM30" s="535"/>
      <c r="UTN30" s="535"/>
      <c r="UTO30" s="535"/>
      <c r="UTP30" s="535"/>
      <c r="UTQ30" s="535"/>
      <c r="UTR30" s="535"/>
      <c r="UTS30" s="535"/>
      <c r="UTT30" s="535"/>
      <c r="UTU30" s="535"/>
      <c r="UTV30" s="535"/>
      <c r="UTW30" s="535"/>
      <c r="UTX30" s="535"/>
      <c r="UTY30" s="535"/>
      <c r="UTZ30" s="535"/>
      <c r="UUA30" s="535"/>
      <c r="UUB30" s="535"/>
      <c r="UUC30" s="535"/>
      <c r="UUD30" s="535"/>
      <c r="UUE30" s="535"/>
      <c r="UUF30" s="535"/>
      <c r="UUG30" s="535"/>
      <c r="UUH30" s="535"/>
      <c r="UUI30" s="535"/>
      <c r="UUJ30" s="535"/>
      <c r="UUK30" s="535"/>
      <c r="UUL30" s="535"/>
      <c r="UUM30" s="535"/>
      <c r="UUN30" s="535"/>
      <c r="UUO30" s="535"/>
      <c r="UUP30" s="535"/>
      <c r="UUQ30" s="535"/>
      <c r="UUR30" s="535"/>
      <c r="UUS30" s="535"/>
      <c r="UUT30" s="535"/>
      <c r="UUU30" s="535"/>
      <c r="UUV30" s="535"/>
      <c r="UUW30" s="535"/>
      <c r="UUX30" s="535"/>
      <c r="UUY30" s="535"/>
      <c r="UUZ30" s="535"/>
      <c r="UVA30" s="535"/>
      <c r="UVB30" s="535"/>
      <c r="UVC30" s="535"/>
      <c r="UVD30" s="535"/>
      <c r="UVE30" s="535"/>
      <c r="UVF30" s="535"/>
      <c r="UVG30" s="535"/>
      <c r="UVH30" s="535"/>
      <c r="UVI30" s="535"/>
      <c r="UVJ30" s="535"/>
      <c r="UVK30" s="535"/>
      <c r="UVL30" s="535"/>
      <c r="UVM30" s="535"/>
      <c r="UVN30" s="535"/>
      <c r="UVO30" s="535"/>
      <c r="UVP30" s="535"/>
      <c r="UVQ30" s="535"/>
      <c r="UVR30" s="535"/>
      <c r="UVS30" s="535"/>
      <c r="UVT30" s="535"/>
      <c r="UVU30" s="535"/>
      <c r="UVV30" s="535"/>
      <c r="UVW30" s="535"/>
      <c r="UVX30" s="535"/>
      <c r="UVY30" s="535"/>
      <c r="UVZ30" s="535"/>
      <c r="UWA30" s="535"/>
      <c r="UWB30" s="535"/>
      <c r="UWC30" s="535"/>
      <c r="UWD30" s="535"/>
      <c r="UWE30" s="535"/>
      <c r="UWF30" s="535"/>
      <c r="UWG30" s="535"/>
      <c r="UWH30" s="535"/>
      <c r="UWI30" s="535"/>
      <c r="UWJ30" s="535"/>
      <c r="UWK30" s="535"/>
      <c r="UWL30" s="535"/>
      <c r="UWM30" s="535"/>
      <c r="UWN30" s="535"/>
      <c r="UWO30" s="535"/>
      <c r="UWP30" s="535"/>
      <c r="UWQ30" s="535"/>
      <c r="UWR30" s="535"/>
      <c r="UWS30" s="535"/>
      <c r="UWT30" s="535"/>
      <c r="UWU30" s="535"/>
      <c r="UWV30" s="535"/>
      <c r="UWW30" s="535"/>
      <c r="UWX30" s="535"/>
      <c r="UWY30" s="535"/>
      <c r="UWZ30" s="535"/>
      <c r="UXA30" s="535"/>
      <c r="UXB30" s="535"/>
      <c r="UXC30" s="535"/>
      <c r="UXD30" s="535"/>
      <c r="UXE30" s="535"/>
      <c r="UXF30" s="535"/>
      <c r="UXG30" s="535"/>
      <c r="UXH30" s="535"/>
      <c r="UXI30" s="535"/>
      <c r="UXJ30" s="535"/>
      <c r="UXK30" s="535"/>
      <c r="UXL30" s="535"/>
      <c r="UXM30" s="535"/>
      <c r="UXN30" s="535"/>
      <c r="UXO30" s="535"/>
      <c r="UXP30" s="535"/>
      <c r="UXQ30" s="535"/>
      <c r="UXR30" s="535"/>
      <c r="UXS30" s="535"/>
      <c r="UXT30" s="535"/>
      <c r="UXU30" s="535"/>
      <c r="UXV30" s="535"/>
      <c r="UXW30" s="535"/>
      <c r="UXX30" s="535"/>
      <c r="UXY30" s="535"/>
      <c r="UXZ30" s="535"/>
      <c r="UYA30" s="535"/>
      <c r="UYB30" s="535"/>
      <c r="UYC30" s="535"/>
      <c r="UYD30" s="535"/>
      <c r="UYE30" s="535"/>
      <c r="UYF30" s="535"/>
      <c r="UYG30" s="535"/>
      <c r="UYH30" s="535"/>
      <c r="UYI30" s="535"/>
      <c r="UYJ30" s="535"/>
      <c r="UYK30" s="535"/>
      <c r="UYL30" s="535"/>
      <c r="UYM30" s="535"/>
      <c r="UYN30" s="535"/>
      <c r="UYO30" s="535"/>
      <c r="UYP30" s="535"/>
      <c r="UYQ30" s="535"/>
      <c r="UYR30" s="535"/>
      <c r="UYS30" s="535"/>
      <c r="UYT30" s="535"/>
      <c r="UYU30" s="535"/>
      <c r="UYV30" s="535"/>
      <c r="UYW30" s="535"/>
      <c r="UYX30" s="535"/>
      <c r="UYY30" s="535"/>
      <c r="UYZ30" s="535"/>
      <c r="UZA30" s="535"/>
      <c r="UZB30" s="535"/>
      <c r="UZC30" s="535"/>
      <c r="UZD30" s="535"/>
      <c r="UZE30" s="535"/>
      <c r="UZF30" s="535"/>
      <c r="UZG30" s="535"/>
      <c r="UZH30" s="535"/>
      <c r="UZI30" s="535"/>
      <c r="UZJ30" s="535"/>
      <c r="UZK30" s="535"/>
      <c r="UZL30" s="535"/>
      <c r="UZM30" s="535"/>
      <c r="UZN30" s="535"/>
      <c r="UZO30" s="535"/>
      <c r="UZP30" s="535"/>
      <c r="UZQ30" s="535"/>
      <c r="UZR30" s="535"/>
      <c r="UZS30" s="535"/>
      <c r="UZT30" s="535"/>
      <c r="UZU30" s="535"/>
      <c r="UZV30" s="535"/>
      <c r="UZW30" s="535"/>
      <c r="UZX30" s="535"/>
      <c r="UZY30" s="535"/>
      <c r="UZZ30" s="535"/>
      <c r="VAA30" s="535"/>
      <c r="VAB30" s="535"/>
      <c r="VAC30" s="535"/>
      <c r="VAD30" s="535"/>
      <c r="VAE30" s="535"/>
      <c r="VAF30" s="535"/>
      <c r="VAG30" s="535"/>
      <c r="VAH30" s="535"/>
      <c r="VAI30" s="535"/>
      <c r="VAJ30" s="535"/>
      <c r="VAK30" s="535"/>
      <c r="VAL30" s="535"/>
      <c r="VAM30" s="535"/>
      <c r="VAN30" s="535"/>
      <c r="VAO30" s="535"/>
      <c r="VAP30" s="535"/>
      <c r="VAQ30" s="535"/>
      <c r="VAR30" s="535"/>
      <c r="VAS30" s="535"/>
      <c r="VAT30" s="535"/>
      <c r="VAU30" s="535"/>
      <c r="VAV30" s="535"/>
      <c r="VAW30" s="535"/>
      <c r="VAX30" s="535"/>
      <c r="VAY30" s="535"/>
      <c r="VAZ30" s="535"/>
      <c r="VBA30" s="535"/>
      <c r="VBB30" s="535"/>
      <c r="VBC30" s="535"/>
      <c r="VBD30" s="535"/>
      <c r="VBE30" s="535"/>
      <c r="VBF30" s="535"/>
      <c r="VBG30" s="535"/>
      <c r="VBH30" s="535"/>
      <c r="VBI30" s="535"/>
      <c r="VBJ30" s="535"/>
      <c r="VBK30" s="535"/>
      <c r="VBL30" s="535"/>
      <c r="VBM30" s="535"/>
      <c r="VBN30" s="535"/>
      <c r="VBO30" s="535"/>
      <c r="VBP30" s="535"/>
      <c r="VBQ30" s="535"/>
      <c r="VBR30" s="535"/>
      <c r="VBS30" s="535"/>
      <c r="VBT30" s="535"/>
      <c r="VBU30" s="535"/>
      <c r="VBV30" s="535"/>
      <c r="VBW30" s="535"/>
      <c r="VBX30" s="535"/>
      <c r="VBY30" s="535"/>
      <c r="VBZ30" s="535"/>
      <c r="VCA30" s="535"/>
      <c r="VCB30" s="535"/>
      <c r="VCC30" s="535"/>
      <c r="VCD30" s="535"/>
      <c r="VCE30" s="535"/>
      <c r="VCF30" s="535"/>
      <c r="VCG30" s="535"/>
      <c r="VCH30" s="535"/>
      <c r="VCI30" s="535"/>
      <c r="VCJ30" s="535"/>
      <c r="VCK30" s="535"/>
      <c r="VCL30" s="535"/>
      <c r="VCM30" s="535"/>
      <c r="VCN30" s="535"/>
      <c r="VCO30" s="535"/>
      <c r="VCP30" s="535"/>
      <c r="VCQ30" s="535"/>
      <c r="VCR30" s="535"/>
      <c r="VCS30" s="535"/>
      <c r="VCT30" s="535"/>
      <c r="VCU30" s="535"/>
      <c r="VCV30" s="535"/>
      <c r="VCW30" s="535"/>
      <c r="VCX30" s="535"/>
      <c r="VCY30" s="535"/>
      <c r="VCZ30" s="535"/>
      <c r="VDA30" s="535"/>
      <c r="VDB30" s="535"/>
      <c r="VDC30" s="535"/>
      <c r="VDD30" s="535"/>
      <c r="VDE30" s="535"/>
      <c r="VDF30" s="535"/>
      <c r="VDG30" s="535"/>
      <c r="VDH30" s="535"/>
      <c r="VDI30" s="535"/>
      <c r="VDJ30" s="535"/>
      <c r="VDK30" s="535"/>
      <c r="VDL30" s="535"/>
      <c r="VDM30" s="535"/>
      <c r="VDN30" s="535"/>
      <c r="VDO30" s="535"/>
      <c r="VDP30" s="535"/>
      <c r="VDQ30" s="535"/>
      <c r="VDR30" s="535"/>
      <c r="VDS30" s="535"/>
      <c r="VDT30" s="535"/>
      <c r="VDU30" s="535"/>
      <c r="VDV30" s="535"/>
      <c r="VDW30" s="535"/>
      <c r="VDX30" s="535"/>
      <c r="VDY30" s="535"/>
      <c r="VDZ30" s="535"/>
      <c r="VEA30" s="535"/>
      <c r="VEB30" s="535"/>
      <c r="VEC30" s="535"/>
      <c r="VED30" s="535"/>
      <c r="VEE30" s="535"/>
      <c r="VEF30" s="535"/>
      <c r="VEG30" s="535"/>
      <c r="VEH30" s="535"/>
      <c r="VEI30" s="535"/>
      <c r="VEJ30" s="535"/>
      <c r="VEK30" s="535"/>
      <c r="VEL30" s="535"/>
      <c r="VEM30" s="535"/>
      <c r="VEN30" s="535"/>
      <c r="VEO30" s="535"/>
      <c r="VEP30" s="535"/>
      <c r="VEQ30" s="535"/>
      <c r="VER30" s="535"/>
      <c r="VES30" s="535"/>
      <c r="VET30" s="535"/>
      <c r="VEU30" s="535"/>
      <c r="VEV30" s="535"/>
      <c r="VEW30" s="535"/>
      <c r="VEX30" s="535"/>
      <c r="VEY30" s="535"/>
      <c r="VEZ30" s="535"/>
      <c r="VFA30" s="535"/>
      <c r="VFB30" s="535"/>
      <c r="VFC30" s="535"/>
      <c r="VFD30" s="535"/>
      <c r="VFE30" s="535"/>
      <c r="VFF30" s="535"/>
      <c r="VFG30" s="535"/>
      <c r="VFH30" s="535"/>
      <c r="VFI30" s="535"/>
      <c r="VFJ30" s="535"/>
      <c r="VFK30" s="535"/>
      <c r="VFL30" s="535"/>
      <c r="VFM30" s="535"/>
      <c r="VFN30" s="535"/>
      <c r="VFO30" s="535"/>
      <c r="VFP30" s="535"/>
      <c r="VFQ30" s="535"/>
      <c r="VFR30" s="535"/>
      <c r="VFS30" s="535"/>
      <c r="VFT30" s="535"/>
      <c r="VFU30" s="535"/>
      <c r="VFV30" s="535"/>
      <c r="VFW30" s="535"/>
      <c r="VFX30" s="535"/>
      <c r="VFY30" s="535"/>
      <c r="VFZ30" s="535"/>
      <c r="VGA30" s="535"/>
      <c r="VGB30" s="535"/>
      <c r="VGC30" s="535"/>
      <c r="VGD30" s="535"/>
      <c r="VGE30" s="535"/>
      <c r="VGF30" s="535"/>
      <c r="VGG30" s="535"/>
      <c r="VGH30" s="535"/>
      <c r="VGI30" s="535"/>
      <c r="VGJ30" s="535"/>
      <c r="VGK30" s="535"/>
      <c r="VGL30" s="535"/>
      <c r="VGM30" s="535"/>
      <c r="VGN30" s="535"/>
      <c r="VGO30" s="535"/>
      <c r="VGP30" s="535"/>
      <c r="VGQ30" s="535"/>
      <c r="VGR30" s="535"/>
      <c r="VGS30" s="535"/>
      <c r="VGT30" s="535"/>
      <c r="VGU30" s="535"/>
      <c r="VGV30" s="535"/>
      <c r="VGW30" s="535"/>
      <c r="VGX30" s="535"/>
      <c r="VGY30" s="535"/>
      <c r="VGZ30" s="535"/>
      <c r="VHA30" s="535"/>
      <c r="VHB30" s="535"/>
      <c r="VHC30" s="535"/>
      <c r="VHD30" s="535"/>
      <c r="VHE30" s="535"/>
      <c r="VHF30" s="535"/>
      <c r="VHG30" s="535"/>
      <c r="VHH30" s="535"/>
      <c r="VHI30" s="535"/>
      <c r="VHJ30" s="535"/>
      <c r="VHK30" s="535"/>
      <c r="VHL30" s="535"/>
      <c r="VHM30" s="535"/>
      <c r="VHN30" s="535"/>
      <c r="VHO30" s="535"/>
      <c r="VHP30" s="535"/>
      <c r="VHQ30" s="535"/>
      <c r="VHR30" s="535"/>
      <c r="VHS30" s="535"/>
      <c r="VHT30" s="535"/>
      <c r="VHU30" s="535"/>
      <c r="VHV30" s="535"/>
      <c r="VHW30" s="535"/>
      <c r="VHX30" s="535"/>
      <c r="VHY30" s="535"/>
      <c r="VHZ30" s="535"/>
      <c r="VIA30" s="535"/>
      <c r="VIB30" s="535"/>
      <c r="VIC30" s="535"/>
      <c r="VID30" s="535"/>
      <c r="VIE30" s="535"/>
      <c r="VIF30" s="535"/>
      <c r="VIG30" s="535"/>
      <c r="VIH30" s="535"/>
      <c r="VII30" s="535"/>
      <c r="VIJ30" s="535"/>
      <c r="VIK30" s="535"/>
      <c r="VIL30" s="535"/>
      <c r="VIM30" s="535"/>
      <c r="VIN30" s="535"/>
      <c r="VIO30" s="535"/>
      <c r="VIP30" s="535"/>
      <c r="VIQ30" s="535"/>
      <c r="VIR30" s="535"/>
      <c r="VIS30" s="535"/>
      <c r="VIT30" s="535"/>
      <c r="VIU30" s="535"/>
      <c r="VIV30" s="535"/>
      <c r="VIW30" s="535"/>
      <c r="VIX30" s="535"/>
      <c r="VIY30" s="535"/>
      <c r="VIZ30" s="535"/>
      <c r="VJA30" s="535"/>
      <c r="VJB30" s="535"/>
      <c r="VJC30" s="535"/>
      <c r="VJD30" s="535"/>
      <c r="VJE30" s="535"/>
      <c r="VJF30" s="535"/>
      <c r="VJG30" s="535"/>
      <c r="VJH30" s="535"/>
      <c r="VJI30" s="535"/>
      <c r="VJJ30" s="535"/>
      <c r="VJK30" s="535"/>
      <c r="VJL30" s="535"/>
      <c r="VJM30" s="535"/>
      <c r="VJN30" s="535"/>
      <c r="VJO30" s="535"/>
      <c r="VJP30" s="535"/>
      <c r="VJQ30" s="535"/>
      <c r="VJR30" s="535"/>
      <c r="VJS30" s="535"/>
      <c r="VJT30" s="535"/>
      <c r="VJU30" s="535"/>
      <c r="VJV30" s="535"/>
      <c r="VJW30" s="535"/>
      <c r="VJX30" s="535"/>
      <c r="VJY30" s="535"/>
      <c r="VJZ30" s="535"/>
      <c r="VKA30" s="535"/>
      <c r="VKB30" s="535"/>
      <c r="VKC30" s="535"/>
      <c r="VKD30" s="535"/>
      <c r="VKE30" s="535"/>
      <c r="VKF30" s="535"/>
      <c r="VKG30" s="535"/>
      <c r="VKH30" s="535"/>
      <c r="VKI30" s="535"/>
      <c r="VKJ30" s="535"/>
      <c r="VKK30" s="535"/>
      <c r="VKL30" s="535"/>
      <c r="VKM30" s="535"/>
      <c r="VKN30" s="535"/>
      <c r="VKO30" s="535"/>
      <c r="VKP30" s="535"/>
      <c r="VKQ30" s="535"/>
      <c r="VKR30" s="535"/>
      <c r="VKS30" s="535"/>
      <c r="VKT30" s="535"/>
      <c r="VKU30" s="535"/>
      <c r="VKV30" s="535"/>
      <c r="VKW30" s="535"/>
      <c r="VKX30" s="535"/>
      <c r="VKY30" s="535"/>
      <c r="VKZ30" s="535"/>
      <c r="VLA30" s="535"/>
      <c r="VLB30" s="535"/>
      <c r="VLC30" s="535"/>
      <c r="VLD30" s="535"/>
      <c r="VLE30" s="535"/>
      <c r="VLF30" s="535"/>
      <c r="VLG30" s="535"/>
      <c r="VLH30" s="535"/>
      <c r="VLI30" s="535"/>
      <c r="VLJ30" s="535"/>
      <c r="VLK30" s="535"/>
      <c r="VLL30" s="535"/>
      <c r="VLM30" s="535"/>
      <c r="VLN30" s="535"/>
      <c r="VLO30" s="535"/>
      <c r="VLP30" s="535"/>
      <c r="VLQ30" s="535"/>
      <c r="VLR30" s="535"/>
      <c r="VLS30" s="535"/>
      <c r="VLT30" s="535"/>
      <c r="VLU30" s="535"/>
      <c r="VLV30" s="535"/>
      <c r="VLW30" s="535"/>
      <c r="VLX30" s="535"/>
      <c r="VLY30" s="535"/>
      <c r="VLZ30" s="535"/>
      <c r="VMA30" s="535"/>
      <c r="VMB30" s="535"/>
      <c r="VMC30" s="535"/>
      <c r="VMD30" s="535"/>
      <c r="VME30" s="535"/>
      <c r="VMF30" s="535"/>
      <c r="VMG30" s="535"/>
      <c r="VMH30" s="535"/>
      <c r="VMI30" s="535"/>
      <c r="VMJ30" s="535"/>
      <c r="VMK30" s="535"/>
      <c r="VML30" s="535"/>
      <c r="VMM30" s="535"/>
      <c r="VMN30" s="535"/>
      <c r="VMO30" s="535"/>
      <c r="VMP30" s="535"/>
      <c r="VMQ30" s="535"/>
      <c r="VMR30" s="535"/>
      <c r="VMS30" s="535"/>
      <c r="VMT30" s="535"/>
      <c r="VMU30" s="535"/>
      <c r="VMV30" s="535"/>
      <c r="VMW30" s="535"/>
      <c r="VMX30" s="535"/>
      <c r="VMY30" s="535"/>
      <c r="VMZ30" s="535"/>
      <c r="VNA30" s="535"/>
      <c r="VNB30" s="535"/>
      <c r="VNC30" s="535"/>
      <c r="VND30" s="535"/>
      <c r="VNE30" s="535"/>
      <c r="VNF30" s="535"/>
      <c r="VNG30" s="535"/>
      <c r="VNH30" s="535"/>
      <c r="VNI30" s="535"/>
      <c r="VNJ30" s="535"/>
      <c r="VNK30" s="535"/>
      <c r="VNL30" s="535"/>
      <c r="VNM30" s="535"/>
      <c r="VNN30" s="535"/>
      <c r="VNO30" s="535"/>
      <c r="VNP30" s="535"/>
      <c r="VNQ30" s="535"/>
      <c r="VNR30" s="535"/>
      <c r="VNS30" s="535"/>
      <c r="VNT30" s="535"/>
      <c r="VNU30" s="535"/>
      <c r="VNV30" s="535"/>
      <c r="VNW30" s="535"/>
      <c r="VNX30" s="535"/>
      <c r="VNY30" s="535"/>
      <c r="VNZ30" s="535"/>
      <c r="VOA30" s="535"/>
      <c r="VOB30" s="535"/>
      <c r="VOC30" s="535"/>
      <c r="VOD30" s="535"/>
      <c r="VOE30" s="535"/>
      <c r="VOF30" s="535"/>
      <c r="VOG30" s="535"/>
      <c r="VOH30" s="535"/>
      <c r="VOI30" s="535"/>
      <c r="VOJ30" s="535"/>
      <c r="VOK30" s="535"/>
      <c r="VOL30" s="535"/>
      <c r="VOM30" s="535"/>
      <c r="VON30" s="535"/>
      <c r="VOO30" s="535"/>
      <c r="VOP30" s="535"/>
      <c r="VOQ30" s="535"/>
      <c r="VOR30" s="535"/>
      <c r="VOS30" s="535"/>
      <c r="VOT30" s="535"/>
      <c r="VOU30" s="535"/>
      <c r="VOV30" s="535"/>
      <c r="VOW30" s="535"/>
      <c r="VOX30" s="535"/>
      <c r="VOY30" s="535"/>
      <c r="VOZ30" s="535"/>
      <c r="VPA30" s="535"/>
      <c r="VPB30" s="535"/>
      <c r="VPC30" s="535"/>
      <c r="VPD30" s="535"/>
      <c r="VPE30" s="535"/>
      <c r="VPF30" s="535"/>
      <c r="VPG30" s="535"/>
      <c r="VPH30" s="535"/>
      <c r="VPI30" s="535"/>
      <c r="VPJ30" s="535"/>
      <c r="VPK30" s="535"/>
      <c r="VPL30" s="535"/>
      <c r="VPM30" s="535"/>
      <c r="VPN30" s="535"/>
      <c r="VPO30" s="535"/>
      <c r="VPP30" s="535"/>
      <c r="VPQ30" s="535"/>
      <c r="VPR30" s="535"/>
      <c r="VPS30" s="535"/>
      <c r="VPT30" s="535"/>
      <c r="VPU30" s="535"/>
      <c r="VPV30" s="535"/>
      <c r="VPW30" s="535"/>
      <c r="VPX30" s="535"/>
      <c r="VPY30" s="535"/>
      <c r="VPZ30" s="535"/>
      <c r="VQA30" s="535"/>
      <c r="VQB30" s="535"/>
      <c r="VQC30" s="535"/>
      <c r="VQD30" s="535"/>
      <c r="VQE30" s="535"/>
      <c r="VQF30" s="535"/>
      <c r="VQG30" s="535"/>
      <c r="VQH30" s="535"/>
      <c r="VQI30" s="535"/>
      <c r="VQJ30" s="535"/>
      <c r="VQK30" s="535"/>
      <c r="VQL30" s="535"/>
      <c r="VQM30" s="535"/>
      <c r="VQN30" s="535"/>
      <c r="VQO30" s="535"/>
      <c r="VQP30" s="535"/>
      <c r="VQQ30" s="535"/>
      <c r="VQR30" s="535"/>
      <c r="VQS30" s="535"/>
      <c r="VQT30" s="535"/>
      <c r="VQU30" s="535"/>
      <c r="VQV30" s="535"/>
      <c r="VQW30" s="535"/>
      <c r="VQX30" s="535"/>
      <c r="VQY30" s="535"/>
      <c r="VQZ30" s="535"/>
      <c r="VRA30" s="535"/>
      <c r="VRB30" s="535"/>
      <c r="VRC30" s="535"/>
      <c r="VRD30" s="535"/>
      <c r="VRE30" s="535"/>
      <c r="VRF30" s="535"/>
      <c r="VRG30" s="535"/>
      <c r="VRH30" s="535"/>
      <c r="VRI30" s="535"/>
      <c r="VRJ30" s="535"/>
      <c r="VRK30" s="535"/>
      <c r="VRL30" s="535"/>
      <c r="VRM30" s="535"/>
      <c r="VRN30" s="535"/>
      <c r="VRO30" s="535"/>
      <c r="VRP30" s="535"/>
      <c r="VRQ30" s="535"/>
      <c r="VRR30" s="535"/>
      <c r="VRS30" s="535"/>
      <c r="VRT30" s="535"/>
      <c r="VRU30" s="535"/>
      <c r="VRV30" s="535"/>
      <c r="VRW30" s="535"/>
      <c r="VRX30" s="535"/>
      <c r="VRY30" s="535"/>
      <c r="VRZ30" s="535"/>
      <c r="VSA30" s="535"/>
      <c r="VSB30" s="535"/>
      <c r="VSC30" s="535"/>
      <c r="VSD30" s="535"/>
      <c r="VSE30" s="535"/>
      <c r="VSF30" s="535"/>
      <c r="VSG30" s="535"/>
      <c r="VSH30" s="535"/>
      <c r="VSI30" s="535"/>
      <c r="VSJ30" s="535"/>
      <c r="VSK30" s="535"/>
      <c r="VSL30" s="535"/>
      <c r="VSM30" s="535"/>
      <c r="VSN30" s="535"/>
      <c r="VSO30" s="535"/>
      <c r="VSP30" s="535"/>
      <c r="VSQ30" s="535"/>
      <c r="VSR30" s="535"/>
      <c r="VSS30" s="535"/>
      <c r="VST30" s="535"/>
      <c r="VSU30" s="535"/>
      <c r="VSV30" s="535"/>
      <c r="VSW30" s="535"/>
      <c r="VSX30" s="535"/>
      <c r="VSY30" s="535"/>
      <c r="VSZ30" s="535"/>
      <c r="VTA30" s="535"/>
      <c r="VTB30" s="535"/>
      <c r="VTC30" s="535"/>
      <c r="VTD30" s="535"/>
      <c r="VTE30" s="535"/>
      <c r="VTF30" s="535"/>
      <c r="VTG30" s="535"/>
      <c r="VTH30" s="535"/>
      <c r="VTI30" s="535"/>
      <c r="VTJ30" s="535"/>
      <c r="VTK30" s="535"/>
      <c r="VTL30" s="535"/>
      <c r="VTM30" s="535"/>
      <c r="VTN30" s="535"/>
      <c r="VTO30" s="535"/>
      <c r="VTP30" s="535"/>
      <c r="VTQ30" s="535"/>
      <c r="VTR30" s="535"/>
      <c r="VTS30" s="535"/>
      <c r="VTT30" s="535"/>
      <c r="VTU30" s="535"/>
      <c r="VTV30" s="535"/>
      <c r="VTW30" s="535"/>
      <c r="VTX30" s="535"/>
      <c r="VTY30" s="535"/>
      <c r="VTZ30" s="535"/>
      <c r="VUA30" s="535"/>
      <c r="VUB30" s="535"/>
      <c r="VUC30" s="535"/>
      <c r="VUD30" s="535"/>
      <c r="VUE30" s="535"/>
      <c r="VUF30" s="535"/>
      <c r="VUG30" s="535"/>
      <c r="VUH30" s="535"/>
      <c r="VUI30" s="535"/>
      <c r="VUJ30" s="535"/>
      <c r="VUK30" s="535"/>
      <c r="VUL30" s="535"/>
      <c r="VUM30" s="535"/>
      <c r="VUN30" s="535"/>
      <c r="VUO30" s="535"/>
      <c r="VUP30" s="535"/>
      <c r="VUQ30" s="535"/>
      <c r="VUR30" s="535"/>
      <c r="VUS30" s="535"/>
      <c r="VUT30" s="535"/>
      <c r="VUU30" s="535"/>
      <c r="VUV30" s="535"/>
      <c r="VUW30" s="535"/>
      <c r="VUX30" s="535"/>
      <c r="VUY30" s="535"/>
      <c r="VUZ30" s="535"/>
      <c r="VVA30" s="535"/>
      <c r="VVB30" s="535"/>
      <c r="VVC30" s="535"/>
      <c r="VVD30" s="535"/>
      <c r="VVE30" s="535"/>
      <c r="VVF30" s="535"/>
      <c r="VVG30" s="535"/>
      <c r="VVH30" s="535"/>
      <c r="VVI30" s="535"/>
      <c r="VVJ30" s="535"/>
      <c r="VVK30" s="535"/>
      <c r="VVL30" s="535"/>
      <c r="VVM30" s="535"/>
      <c r="VVN30" s="535"/>
      <c r="VVO30" s="535"/>
      <c r="VVP30" s="535"/>
      <c r="VVQ30" s="535"/>
      <c r="VVR30" s="535"/>
      <c r="VVS30" s="535"/>
      <c r="VVT30" s="535"/>
      <c r="VVU30" s="535"/>
      <c r="VVV30" s="535"/>
      <c r="VVW30" s="535"/>
      <c r="VVX30" s="535"/>
      <c r="VVY30" s="535"/>
      <c r="VVZ30" s="535"/>
      <c r="VWA30" s="535"/>
      <c r="VWB30" s="535"/>
      <c r="VWC30" s="535"/>
      <c r="VWD30" s="535"/>
      <c r="VWE30" s="535"/>
      <c r="VWF30" s="535"/>
      <c r="VWG30" s="535"/>
      <c r="VWH30" s="535"/>
      <c r="VWI30" s="535"/>
      <c r="VWJ30" s="535"/>
      <c r="VWK30" s="535"/>
      <c r="VWL30" s="535"/>
      <c r="VWM30" s="535"/>
      <c r="VWN30" s="535"/>
      <c r="VWO30" s="535"/>
      <c r="VWP30" s="535"/>
      <c r="VWQ30" s="535"/>
      <c r="VWR30" s="535"/>
      <c r="VWS30" s="535"/>
      <c r="VWT30" s="535"/>
      <c r="VWU30" s="535"/>
      <c r="VWV30" s="535"/>
      <c r="VWW30" s="535"/>
      <c r="VWX30" s="535"/>
      <c r="VWY30" s="535"/>
      <c r="VWZ30" s="535"/>
      <c r="VXA30" s="535"/>
      <c r="VXB30" s="535"/>
      <c r="VXC30" s="535"/>
      <c r="VXD30" s="535"/>
      <c r="VXE30" s="535"/>
      <c r="VXF30" s="535"/>
      <c r="VXG30" s="535"/>
      <c r="VXH30" s="535"/>
      <c r="VXI30" s="535"/>
      <c r="VXJ30" s="535"/>
      <c r="VXK30" s="535"/>
      <c r="VXL30" s="535"/>
      <c r="VXM30" s="535"/>
      <c r="VXN30" s="535"/>
      <c r="VXO30" s="535"/>
      <c r="VXP30" s="535"/>
      <c r="VXQ30" s="535"/>
      <c r="VXR30" s="535"/>
      <c r="VXS30" s="535"/>
      <c r="VXT30" s="535"/>
      <c r="VXU30" s="535"/>
      <c r="VXV30" s="535"/>
      <c r="VXW30" s="535"/>
      <c r="VXX30" s="535"/>
      <c r="VXY30" s="535"/>
      <c r="VXZ30" s="535"/>
      <c r="VYA30" s="535"/>
      <c r="VYB30" s="535"/>
      <c r="VYC30" s="535"/>
      <c r="VYD30" s="535"/>
      <c r="VYE30" s="535"/>
      <c r="VYF30" s="535"/>
      <c r="VYG30" s="535"/>
      <c r="VYH30" s="535"/>
      <c r="VYI30" s="535"/>
      <c r="VYJ30" s="535"/>
      <c r="VYK30" s="535"/>
      <c r="VYL30" s="535"/>
      <c r="VYM30" s="535"/>
      <c r="VYN30" s="535"/>
      <c r="VYO30" s="535"/>
      <c r="VYP30" s="535"/>
      <c r="VYQ30" s="535"/>
      <c r="VYR30" s="535"/>
      <c r="VYS30" s="535"/>
      <c r="VYT30" s="535"/>
      <c r="VYU30" s="535"/>
      <c r="VYV30" s="535"/>
      <c r="VYW30" s="535"/>
      <c r="VYX30" s="535"/>
      <c r="VYY30" s="535"/>
      <c r="VYZ30" s="535"/>
      <c r="VZA30" s="535"/>
      <c r="VZB30" s="535"/>
      <c r="VZC30" s="535"/>
      <c r="VZD30" s="535"/>
      <c r="VZE30" s="535"/>
      <c r="VZF30" s="535"/>
      <c r="VZG30" s="535"/>
      <c r="VZH30" s="535"/>
      <c r="VZI30" s="535"/>
      <c r="VZJ30" s="535"/>
      <c r="VZK30" s="535"/>
      <c r="VZL30" s="535"/>
      <c r="VZM30" s="535"/>
      <c r="VZN30" s="535"/>
      <c r="VZO30" s="535"/>
      <c r="VZP30" s="535"/>
      <c r="VZQ30" s="535"/>
      <c r="VZR30" s="535"/>
      <c r="VZS30" s="535"/>
      <c r="VZT30" s="535"/>
      <c r="VZU30" s="535"/>
      <c r="VZV30" s="535"/>
      <c r="VZW30" s="535"/>
      <c r="VZX30" s="535"/>
      <c r="VZY30" s="535"/>
      <c r="VZZ30" s="535"/>
      <c r="WAA30" s="535"/>
      <c r="WAB30" s="535"/>
      <c r="WAC30" s="535"/>
      <c r="WAD30" s="535"/>
      <c r="WAE30" s="535"/>
      <c r="WAF30" s="535"/>
      <c r="WAG30" s="535"/>
      <c r="WAH30" s="535"/>
      <c r="WAI30" s="535"/>
      <c r="WAJ30" s="535"/>
      <c r="WAK30" s="535"/>
      <c r="WAL30" s="535"/>
      <c r="WAM30" s="535"/>
      <c r="WAN30" s="535"/>
      <c r="WAO30" s="535"/>
      <c r="WAP30" s="535"/>
      <c r="WAQ30" s="535"/>
      <c r="WAR30" s="535"/>
      <c r="WAS30" s="535"/>
      <c r="WAT30" s="535"/>
      <c r="WAU30" s="535"/>
      <c r="WAV30" s="535"/>
      <c r="WAW30" s="535"/>
      <c r="WAX30" s="535"/>
      <c r="WAY30" s="535"/>
      <c r="WAZ30" s="535"/>
      <c r="WBA30" s="535"/>
      <c r="WBB30" s="535"/>
      <c r="WBC30" s="535"/>
      <c r="WBD30" s="535"/>
      <c r="WBE30" s="535"/>
      <c r="WBF30" s="535"/>
      <c r="WBG30" s="535"/>
      <c r="WBH30" s="535"/>
      <c r="WBI30" s="535"/>
      <c r="WBJ30" s="535"/>
      <c r="WBK30" s="535"/>
      <c r="WBL30" s="535"/>
      <c r="WBM30" s="535"/>
      <c r="WBN30" s="535"/>
      <c r="WBO30" s="535"/>
      <c r="WBP30" s="535"/>
      <c r="WBQ30" s="535"/>
      <c r="WBR30" s="535"/>
      <c r="WBS30" s="535"/>
      <c r="WBT30" s="535"/>
      <c r="WBU30" s="535"/>
      <c r="WBV30" s="535"/>
      <c r="WBW30" s="535"/>
      <c r="WBX30" s="535"/>
      <c r="WBY30" s="535"/>
      <c r="WBZ30" s="535"/>
      <c r="WCA30" s="535"/>
      <c r="WCB30" s="535"/>
      <c r="WCC30" s="535"/>
      <c r="WCD30" s="535"/>
      <c r="WCE30" s="535"/>
      <c r="WCF30" s="535"/>
      <c r="WCG30" s="535"/>
      <c r="WCH30" s="535"/>
      <c r="WCI30" s="535"/>
      <c r="WCJ30" s="535"/>
      <c r="WCK30" s="535"/>
      <c r="WCL30" s="535"/>
      <c r="WCM30" s="535"/>
      <c r="WCN30" s="535"/>
      <c r="WCO30" s="535"/>
      <c r="WCP30" s="535"/>
      <c r="WCQ30" s="535"/>
      <c r="WCR30" s="535"/>
      <c r="WCS30" s="535"/>
      <c r="WCT30" s="535"/>
      <c r="WCU30" s="535"/>
      <c r="WCV30" s="535"/>
      <c r="WCW30" s="535"/>
      <c r="WCX30" s="535"/>
      <c r="WCY30" s="535"/>
      <c r="WCZ30" s="535"/>
      <c r="WDA30" s="535"/>
      <c r="WDB30" s="535"/>
      <c r="WDC30" s="535"/>
      <c r="WDD30" s="535"/>
      <c r="WDE30" s="535"/>
      <c r="WDF30" s="535"/>
      <c r="WDG30" s="535"/>
      <c r="WDH30" s="535"/>
      <c r="WDI30" s="535"/>
      <c r="WDJ30" s="535"/>
      <c r="WDK30" s="535"/>
      <c r="WDL30" s="535"/>
      <c r="WDM30" s="535"/>
      <c r="WDN30" s="535"/>
      <c r="WDO30" s="535"/>
      <c r="WDP30" s="535"/>
      <c r="WDQ30" s="535"/>
      <c r="WDR30" s="535"/>
      <c r="WDS30" s="535"/>
      <c r="WDT30" s="535"/>
      <c r="WDU30" s="535"/>
      <c r="WDV30" s="535"/>
      <c r="WDW30" s="535"/>
      <c r="WDX30" s="535"/>
      <c r="WDY30" s="535"/>
      <c r="WDZ30" s="535"/>
      <c r="WEA30" s="535"/>
      <c r="WEB30" s="535"/>
      <c r="WEC30" s="535"/>
      <c r="WED30" s="535"/>
      <c r="WEE30" s="535"/>
      <c r="WEF30" s="535"/>
      <c r="WEG30" s="535"/>
      <c r="WEH30" s="535"/>
      <c r="WEI30" s="535"/>
      <c r="WEJ30" s="535"/>
      <c r="WEK30" s="535"/>
      <c r="WEL30" s="535"/>
      <c r="WEM30" s="535"/>
      <c r="WEN30" s="535"/>
      <c r="WEO30" s="535"/>
      <c r="WEP30" s="535"/>
      <c r="WEQ30" s="535"/>
      <c r="WER30" s="535"/>
      <c r="WES30" s="535"/>
      <c r="WET30" s="535"/>
      <c r="WEU30" s="535"/>
      <c r="WEV30" s="535"/>
      <c r="WEW30" s="535"/>
      <c r="WEX30" s="535"/>
      <c r="WEY30" s="535"/>
      <c r="WEZ30" s="535"/>
      <c r="WFA30" s="535"/>
      <c r="WFB30" s="535"/>
      <c r="WFC30" s="535"/>
      <c r="WFD30" s="535"/>
      <c r="WFE30" s="535"/>
      <c r="WFF30" s="535"/>
      <c r="WFG30" s="535"/>
      <c r="WFH30" s="535"/>
      <c r="WFI30" s="535"/>
      <c r="WFJ30" s="535"/>
      <c r="WFK30" s="535"/>
      <c r="WFL30" s="535"/>
      <c r="WFM30" s="535"/>
      <c r="WFN30" s="535"/>
      <c r="WFO30" s="535"/>
      <c r="WFP30" s="535"/>
      <c r="WFQ30" s="535"/>
      <c r="WFR30" s="535"/>
      <c r="WFS30" s="535"/>
      <c r="WFT30" s="535"/>
      <c r="WFU30" s="535"/>
      <c r="WFV30" s="535"/>
      <c r="WFW30" s="535"/>
      <c r="WFX30" s="535"/>
      <c r="WFY30" s="535"/>
      <c r="WFZ30" s="535"/>
      <c r="WGA30" s="535"/>
      <c r="WGB30" s="535"/>
      <c r="WGC30" s="535"/>
      <c r="WGD30" s="535"/>
      <c r="WGE30" s="535"/>
      <c r="WGF30" s="535"/>
      <c r="WGG30" s="535"/>
      <c r="WGH30" s="535"/>
      <c r="WGI30" s="535"/>
      <c r="WGJ30" s="535"/>
      <c r="WGK30" s="535"/>
      <c r="WGL30" s="535"/>
      <c r="WGM30" s="535"/>
      <c r="WGN30" s="535"/>
      <c r="WGO30" s="535"/>
      <c r="WGP30" s="535"/>
      <c r="WGQ30" s="535"/>
      <c r="WGR30" s="535"/>
      <c r="WGS30" s="535"/>
      <c r="WGT30" s="535"/>
      <c r="WGU30" s="535"/>
      <c r="WGV30" s="535"/>
      <c r="WGW30" s="535"/>
      <c r="WGX30" s="535"/>
      <c r="WGY30" s="535"/>
      <c r="WGZ30" s="535"/>
      <c r="WHA30" s="535"/>
      <c r="WHB30" s="535"/>
      <c r="WHC30" s="535"/>
      <c r="WHD30" s="535"/>
      <c r="WHE30" s="535"/>
      <c r="WHF30" s="535"/>
      <c r="WHG30" s="535"/>
      <c r="WHH30" s="535"/>
      <c r="WHI30" s="535"/>
      <c r="WHJ30" s="535"/>
      <c r="WHK30" s="535"/>
      <c r="WHL30" s="535"/>
      <c r="WHM30" s="535"/>
      <c r="WHN30" s="535"/>
      <c r="WHO30" s="535"/>
      <c r="WHP30" s="535"/>
      <c r="WHQ30" s="535"/>
      <c r="WHR30" s="535"/>
      <c r="WHS30" s="535"/>
      <c r="WHT30" s="535"/>
      <c r="WHU30" s="535"/>
      <c r="WHV30" s="535"/>
      <c r="WHW30" s="535"/>
      <c r="WHX30" s="535"/>
      <c r="WHY30" s="535"/>
      <c r="WHZ30" s="535"/>
      <c r="WIA30" s="535"/>
      <c r="WIB30" s="535"/>
      <c r="WIC30" s="535"/>
      <c r="WID30" s="535"/>
      <c r="WIE30" s="535"/>
      <c r="WIF30" s="535"/>
      <c r="WIG30" s="535"/>
      <c r="WIH30" s="535"/>
      <c r="WII30" s="535"/>
      <c r="WIJ30" s="535"/>
      <c r="WIK30" s="535"/>
      <c r="WIL30" s="535"/>
      <c r="WIM30" s="535"/>
      <c r="WIN30" s="535"/>
      <c r="WIO30" s="535"/>
      <c r="WIP30" s="535"/>
      <c r="WIQ30" s="535"/>
      <c r="WIR30" s="535"/>
      <c r="WIS30" s="535"/>
      <c r="WIT30" s="535"/>
      <c r="WIU30" s="535"/>
      <c r="WIV30" s="535"/>
      <c r="WIW30" s="535"/>
      <c r="WIX30" s="535"/>
      <c r="WIY30" s="535"/>
      <c r="WIZ30" s="535"/>
      <c r="WJA30" s="535"/>
      <c r="WJB30" s="535"/>
      <c r="WJC30" s="535"/>
      <c r="WJD30" s="535"/>
      <c r="WJE30" s="535"/>
      <c r="WJF30" s="535"/>
      <c r="WJG30" s="535"/>
      <c r="WJH30" s="535"/>
      <c r="WJI30" s="535"/>
      <c r="WJJ30" s="535"/>
      <c r="WJK30" s="535"/>
      <c r="WJL30" s="535"/>
      <c r="WJM30" s="535"/>
      <c r="WJN30" s="535"/>
      <c r="WJO30" s="535"/>
      <c r="WJP30" s="535"/>
      <c r="WJQ30" s="535"/>
      <c r="WJR30" s="535"/>
      <c r="WJS30" s="535"/>
      <c r="WJT30" s="535"/>
      <c r="WJU30" s="535"/>
      <c r="WJV30" s="535"/>
      <c r="WJW30" s="535"/>
      <c r="WJX30" s="535"/>
      <c r="WJY30" s="535"/>
      <c r="WJZ30" s="535"/>
      <c r="WKA30" s="535"/>
      <c r="WKB30" s="535"/>
      <c r="WKC30" s="535"/>
      <c r="WKD30" s="535"/>
      <c r="WKE30" s="535"/>
      <c r="WKF30" s="535"/>
      <c r="WKG30" s="535"/>
      <c r="WKH30" s="535"/>
      <c r="WKI30" s="535"/>
      <c r="WKJ30" s="535"/>
      <c r="WKK30" s="535"/>
      <c r="WKL30" s="535"/>
      <c r="WKM30" s="535"/>
      <c r="WKN30" s="535"/>
      <c r="WKO30" s="535"/>
      <c r="WKP30" s="535"/>
      <c r="WKQ30" s="535"/>
      <c r="WKR30" s="535"/>
      <c r="WKS30" s="535"/>
      <c r="WKT30" s="535"/>
      <c r="WKU30" s="535"/>
      <c r="WKV30" s="535"/>
      <c r="WKW30" s="535"/>
      <c r="WKX30" s="535"/>
      <c r="WKY30" s="535"/>
      <c r="WKZ30" s="535"/>
      <c r="WLA30" s="535"/>
      <c r="WLB30" s="535"/>
      <c r="WLC30" s="535"/>
      <c r="WLD30" s="535"/>
      <c r="WLE30" s="535"/>
      <c r="WLF30" s="535"/>
      <c r="WLG30" s="535"/>
      <c r="WLH30" s="535"/>
      <c r="WLI30" s="535"/>
      <c r="WLJ30" s="535"/>
      <c r="WLK30" s="535"/>
      <c r="WLL30" s="535"/>
      <c r="WLM30" s="535"/>
      <c r="WLN30" s="535"/>
      <c r="WLO30" s="535"/>
      <c r="WLP30" s="535"/>
      <c r="WLQ30" s="535"/>
      <c r="WLR30" s="535"/>
      <c r="WLS30" s="535"/>
      <c r="WLT30" s="535"/>
      <c r="WLU30" s="535"/>
      <c r="WLV30" s="535"/>
      <c r="WLW30" s="535"/>
      <c r="WLX30" s="535"/>
      <c r="WLY30" s="535"/>
      <c r="WLZ30" s="535"/>
      <c r="WMA30" s="535"/>
      <c r="WMB30" s="535"/>
      <c r="WMC30" s="535"/>
      <c r="WMD30" s="535"/>
      <c r="WME30" s="535"/>
      <c r="WMF30" s="535"/>
      <c r="WMG30" s="535"/>
      <c r="WMH30" s="535"/>
      <c r="WMI30" s="535"/>
      <c r="WMJ30" s="535"/>
      <c r="WMK30" s="535"/>
      <c r="WML30" s="535"/>
      <c r="WMM30" s="535"/>
      <c r="WMN30" s="535"/>
      <c r="WMO30" s="535"/>
      <c r="WMP30" s="535"/>
      <c r="WMQ30" s="535"/>
      <c r="WMR30" s="535"/>
      <c r="WMS30" s="535"/>
      <c r="WMT30" s="535"/>
      <c r="WMU30" s="535"/>
      <c r="WMV30" s="535"/>
      <c r="WMW30" s="535"/>
      <c r="WMX30" s="535"/>
      <c r="WMY30" s="535"/>
      <c r="WMZ30" s="535"/>
      <c r="WNA30" s="535"/>
      <c r="WNB30" s="535"/>
      <c r="WNC30" s="535"/>
      <c r="WND30" s="535"/>
      <c r="WNE30" s="535"/>
      <c r="WNF30" s="535"/>
      <c r="WNG30" s="535"/>
      <c r="WNH30" s="535"/>
      <c r="WNI30" s="535"/>
      <c r="WNJ30" s="535"/>
      <c r="WNK30" s="535"/>
      <c r="WNL30" s="535"/>
      <c r="WNM30" s="535"/>
      <c r="WNN30" s="535"/>
      <c r="WNO30" s="535"/>
      <c r="WNP30" s="535"/>
      <c r="WNQ30" s="535"/>
      <c r="WNR30" s="535"/>
      <c r="WNS30" s="535"/>
      <c r="WNT30" s="535"/>
      <c r="WNU30" s="535"/>
      <c r="WNV30" s="535"/>
      <c r="WNW30" s="535"/>
      <c r="WNX30" s="535"/>
      <c r="WNY30" s="535"/>
      <c r="WNZ30" s="535"/>
      <c r="WOA30" s="535"/>
      <c r="WOB30" s="535"/>
      <c r="WOC30" s="535"/>
      <c r="WOD30" s="535"/>
      <c r="WOE30" s="535"/>
      <c r="WOF30" s="535"/>
      <c r="WOG30" s="535"/>
      <c r="WOH30" s="535"/>
      <c r="WOI30" s="535"/>
      <c r="WOJ30" s="535"/>
      <c r="WOK30" s="535"/>
      <c r="WOL30" s="535"/>
      <c r="WOM30" s="535"/>
      <c r="WON30" s="535"/>
      <c r="WOO30" s="535"/>
      <c r="WOP30" s="535"/>
      <c r="WOQ30" s="535"/>
      <c r="WOR30" s="535"/>
      <c r="WOS30" s="535"/>
      <c r="WOT30" s="535"/>
      <c r="WOU30" s="535"/>
      <c r="WOV30" s="535"/>
      <c r="WOW30" s="535"/>
      <c r="WOX30" s="535"/>
      <c r="WOY30" s="535"/>
      <c r="WOZ30" s="535"/>
      <c r="WPA30" s="535"/>
      <c r="WPB30" s="535"/>
      <c r="WPC30" s="535"/>
      <c r="WPD30" s="535"/>
      <c r="WPE30" s="535"/>
      <c r="WPF30" s="535"/>
      <c r="WPG30" s="535"/>
      <c r="WPH30" s="535"/>
      <c r="WPI30" s="535"/>
      <c r="WPJ30" s="535"/>
      <c r="WPK30" s="535"/>
      <c r="WPL30" s="535"/>
      <c r="WPM30" s="535"/>
      <c r="WPN30" s="535"/>
      <c r="WPO30" s="535"/>
      <c r="WPP30" s="535"/>
      <c r="WPQ30" s="535"/>
      <c r="WPR30" s="535"/>
      <c r="WPS30" s="535"/>
      <c r="WPT30" s="535"/>
      <c r="WPU30" s="535"/>
      <c r="WPV30" s="535"/>
      <c r="WPW30" s="535"/>
      <c r="WPX30" s="535"/>
      <c r="WPY30" s="535"/>
      <c r="WPZ30" s="535"/>
      <c r="WQA30" s="535"/>
      <c r="WQB30" s="535"/>
      <c r="WQC30" s="535"/>
      <c r="WQD30" s="535"/>
      <c r="WQE30" s="535"/>
      <c r="WQF30" s="535"/>
      <c r="WQG30" s="535"/>
      <c r="WQH30" s="535"/>
      <c r="WQI30" s="535"/>
      <c r="WQJ30" s="535"/>
      <c r="WQK30" s="535"/>
      <c r="WQL30" s="535"/>
      <c r="WQM30" s="535"/>
      <c r="WQN30" s="535"/>
      <c r="WQO30" s="535"/>
      <c r="WQP30" s="535"/>
      <c r="WQQ30" s="535"/>
      <c r="WQR30" s="535"/>
      <c r="WQS30" s="535"/>
      <c r="WQT30" s="535"/>
      <c r="WQU30" s="535"/>
      <c r="WQV30" s="535"/>
      <c r="WQW30" s="535"/>
      <c r="WQX30" s="535"/>
      <c r="WQY30" s="535"/>
      <c r="WQZ30" s="535"/>
      <c r="WRA30" s="535"/>
      <c r="WRB30" s="535"/>
      <c r="WRC30" s="535"/>
      <c r="WRD30" s="535"/>
      <c r="WRE30" s="535"/>
      <c r="WRF30" s="535"/>
      <c r="WRG30" s="535"/>
      <c r="WRH30" s="535"/>
      <c r="WRI30" s="535"/>
      <c r="WRJ30" s="535"/>
      <c r="WRK30" s="535"/>
      <c r="WRL30" s="535"/>
      <c r="WRM30" s="535"/>
      <c r="WRN30" s="535"/>
      <c r="WRO30" s="535"/>
      <c r="WRP30" s="535"/>
      <c r="WRQ30" s="535"/>
      <c r="WRR30" s="535"/>
      <c r="WRS30" s="535"/>
      <c r="WRT30" s="535"/>
      <c r="WRU30" s="535"/>
      <c r="WRV30" s="535"/>
      <c r="WRW30" s="535"/>
      <c r="WRX30" s="535"/>
      <c r="WRY30" s="535"/>
      <c r="WRZ30" s="535"/>
      <c r="WSA30" s="535"/>
      <c r="WSB30" s="535"/>
      <c r="WSC30" s="535"/>
      <c r="WSD30" s="535"/>
      <c r="WSE30" s="535"/>
      <c r="WSF30" s="535"/>
      <c r="WSG30" s="535"/>
      <c r="WSH30" s="535"/>
      <c r="WSI30" s="535"/>
      <c r="WSJ30" s="535"/>
      <c r="WSK30" s="535"/>
      <c r="WSL30" s="535"/>
      <c r="WSM30" s="535"/>
      <c r="WSN30" s="535"/>
      <c r="WSO30" s="535"/>
      <c r="WSP30" s="535"/>
      <c r="WSQ30" s="535"/>
      <c r="WSR30" s="535"/>
      <c r="WSS30" s="535"/>
      <c r="WST30" s="535"/>
      <c r="WSU30" s="535"/>
      <c r="WSV30" s="535"/>
      <c r="WSW30" s="535"/>
      <c r="WSX30" s="535"/>
      <c r="WSY30" s="535"/>
      <c r="WSZ30" s="535"/>
      <c r="WTA30" s="535"/>
      <c r="WTB30" s="535"/>
      <c r="WTC30" s="535"/>
      <c r="WTD30" s="535"/>
      <c r="WTE30" s="535"/>
      <c r="WTF30" s="535"/>
      <c r="WTG30" s="535"/>
      <c r="WTH30" s="535"/>
      <c r="WTI30" s="535"/>
      <c r="WTJ30" s="535"/>
      <c r="WTK30" s="535"/>
      <c r="WTL30" s="535"/>
      <c r="WTM30" s="535"/>
      <c r="WTN30" s="535"/>
      <c r="WTO30" s="535"/>
      <c r="WTP30" s="535"/>
      <c r="WTQ30" s="535"/>
      <c r="WTR30" s="535"/>
      <c r="WTS30" s="535"/>
      <c r="WTT30" s="535"/>
      <c r="WTU30" s="535"/>
      <c r="WTV30" s="535"/>
      <c r="WTW30" s="535"/>
      <c r="WTX30" s="535"/>
      <c r="WTY30" s="535"/>
      <c r="WTZ30" s="535"/>
      <c r="WUA30" s="535"/>
      <c r="WUB30" s="535"/>
      <c r="WUC30" s="535"/>
      <c r="WUD30" s="535"/>
      <c r="WUE30" s="535"/>
      <c r="WUF30" s="535"/>
      <c r="WUG30" s="535"/>
      <c r="WUH30" s="535"/>
      <c r="WUI30" s="535"/>
      <c r="WUJ30" s="535"/>
      <c r="WUK30" s="535"/>
      <c r="WUL30" s="535"/>
      <c r="WUM30" s="535"/>
      <c r="WUN30" s="535"/>
      <c r="WUO30" s="535"/>
      <c r="WUP30" s="535"/>
      <c r="WUQ30" s="535"/>
      <c r="WUR30" s="535"/>
      <c r="WUS30" s="535"/>
      <c r="WUT30" s="535"/>
      <c r="WUU30" s="535"/>
      <c r="WUV30" s="535"/>
      <c r="WUW30" s="535"/>
      <c r="WUX30" s="535"/>
      <c r="WUY30" s="535"/>
      <c r="WUZ30" s="535"/>
      <c r="WVA30" s="535"/>
      <c r="WVB30" s="535"/>
      <c r="WVC30" s="535"/>
      <c r="WVD30" s="535"/>
      <c r="WVE30" s="535"/>
      <c r="WVF30" s="535"/>
      <c r="WVG30" s="535"/>
      <c r="WVH30" s="535"/>
      <c r="WVI30" s="535"/>
      <c r="WVJ30" s="535"/>
      <c r="WVK30" s="535"/>
      <c r="WVL30" s="535"/>
      <c r="WVM30" s="535"/>
      <c r="WVN30" s="535"/>
      <c r="WVO30" s="535"/>
      <c r="WVP30" s="535"/>
      <c r="WVQ30" s="535"/>
      <c r="WVR30" s="535"/>
      <c r="WVS30" s="535"/>
      <c r="WVT30" s="535"/>
      <c r="WVU30" s="535"/>
      <c r="WVV30" s="535"/>
      <c r="WVW30" s="535"/>
      <c r="WVX30" s="535"/>
      <c r="WVY30" s="535"/>
      <c r="WVZ30" s="535"/>
      <c r="WWA30" s="535"/>
      <c r="WWB30" s="535"/>
      <c r="WWC30" s="535"/>
      <c r="WWD30" s="535"/>
      <c r="WWE30" s="535"/>
      <c r="WWF30" s="535"/>
    </row>
    <row r="31" spans="1:1031 12825:16152" ht="18.75" customHeight="1" x14ac:dyDescent="0.25">
      <c r="A31" s="535"/>
      <c r="B31" s="535"/>
      <c r="C31" s="535"/>
      <c r="D31" s="535"/>
      <c r="E31" s="535"/>
      <c r="F31" s="535"/>
      <c r="G31" s="1513"/>
      <c r="H31" s="535"/>
      <c r="I31" s="535"/>
      <c r="J31" s="535"/>
      <c r="K31" s="535"/>
      <c r="L31" s="535"/>
      <c r="M31" s="535"/>
      <c r="N31" s="535"/>
      <c r="O31" s="535"/>
      <c r="P31" s="535"/>
      <c r="Q31" s="535"/>
      <c r="R31" s="535"/>
      <c r="S31" s="535"/>
      <c r="T31" s="535"/>
      <c r="U31" s="535"/>
      <c r="V31" s="535"/>
      <c r="W31" s="535"/>
      <c r="X31" s="535"/>
      <c r="Y31" s="535"/>
      <c r="Z31" s="535"/>
      <c r="AA31" s="535"/>
      <c r="AB31" s="535"/>
      <c r="AC31" s="535"/>
      <c r="AD31" s="535"/>
      <c r="AE31" s="535"/>
      <c r="AF31" s="535"/>
      <c r="AG31" s="535"/>
      <c r="AH31" s="535"/>
      <c r="AI31" s="535"/>
      <c r="AJ31" s="535"/>
      <c r="AK31" s="535"/>
      <c r="AL31" s="535"/>
      <c r="AM31" s="535"/>
      <c r="AN31" s="535"/>
      <c r="AO31" s="535"/>
      <c r="AP31" s="535"/>
      <c r="AQ31" s="535"/>
      <c r="AR31" s="535"/>
      <c r="AS31" s="535"/>
      <c r="AT31" s="535"/>
      <c r="AU31" s="535"/>
      <c r="AV31" s="535"/>
      <c r="AW31" s="535"/>
      <c r="AX31" s="535"/>
      <c r="AY31" s="535"/>
      <c r="AZ31" s="535"/>
      <c r="BA31" s="535"/>
      <c r="BB31" s="535"/>
      <c r="BC31" s="535"/>
      <c r="BD31" s="535"/>
      <c r="BE31" s="535"/>
      <c r="BF31" s="535"/>
      <c r="BG31" s="535"/>
      <c r="BH31" s="535"/>
      <c r="BI31" s="535"/>
      <c r="BJ31" s="535"/>
      <c r="BK31" s="535"/>
      <c r="BL31" s="535"/>
      <c r="BM31" s="535"/>
      <c r="BN31" s="535"/>
      <c r="BO31" s="535"/>
      <c r="BP31" s="535"/>
      <c r="BQ31" s="535"/>
      <c r="BR31" s="535"/>
      <c r="BS31" s="535"/>
      <c r="BT31" s="535"/>
      <c r="BU31" s="535"/>
      <c r="BV31" s="535"/>
      <c r="BW31" s="535"/>
      <c r="BX31" s="535"/>
      <c r="BY31" s="535"/>
      <c r="BZ31" s="535"/>
      <c r="CA31" s="535"/>
      <c r="CB31" s="535"/>
      <c r="CC31" s="535"/>
      <c r="CD31" s="535"/>
      <c r="CE31" s="535"/>
      <c r="CF31" s="535"/>
      <c r="CG31" s="535"/>
      <c r="CH31" s="535"/>
      <c r="CI31" s="535"/>
      <c r="CJ31" s="535"/>
      <c r="CK31" s="535"/>
      <c r="CL31" s="535"/>
      <c r="CM31" s="535"/>
      <c r="CN31" s="535"/>
      <c r="CO31" s="535"/>
      <c r="CP31" s="535"/>
      <c r="CQ31" s="535"/>
      <c r="CR31" s="535"/>
      <c r="CS31" s="535"/>
      <c r="CT31" s="535"/>
      <c r="CU31" s="535"/>
      <c r="CV31" s="535"/>
      <c r="CW31" s="535"/>
      <c r="CX31" s="535"/>
      <c r="CY31" s="535"/>
      <c r="CZ31" s="535"/>
      <c r="DA31" s="535"/>
      <c r="DB31" s="535"/>
      <c r="DC31" s="535"/>
      <c r="DD31" s="535"/>
      <c r="DE31" s="535"/>
      <c r="DF31" s="535"/>
      <c r="DG31" s="535"/>
      <c r="DH31" s="535"/>
      <c r="DI31" s="535"/>
      <c r="DJ31" s="535"/>
      <c r="DK31" s="535"/>
      <c r="DL31" s="535"/>
      <c r="DM31" s="535"/>
      <c r="DN31" s="535"/>
      <c r="DO31" s="535"/>
      <c r="DP31" s="535"/>
      <c r="DQ31" s="535"/>
      <c r="DR31" s="535"/>
      <c r="DS31" s="535"/>
      <c r="DT31" s="535"/>
      <c r="DU31" s="535"/>
      <c r="DV31" s="535"/>
      <c r="DW31" s="535"/>
      <c r="DX31" s="535"/>
      <c r="DY31" s="535"/>
      <c r="DZ31" s="535"/>
      <c r="EA31" s="535"/>
      <c r="EB31" s="535"/>
      <c r="EC31" s="535"/>
      <c r="ED31" s="535"/>
      <c r="EE31" s="535"/>
      <c r="EF31" s="535"/>
      <c r="EG31" s="535"/>
      <c r="EH31" s="535"/>
      <c r="EI31" s="535"/>
      <c r="EJ31" s="535"/>
      <c r="EK31" s="535"/>
      <c r="EL31" s="535"/>
      <c r="EM31" s="535"/>
      <c r="EN31" s="535"/>
      <c r="EO31" s="535"/>
      <c r="EP31" s="535"/>
      <c r="EQ31" s="535"/>
      <c r="ER31" s="535"/>
      <c r="ES31" s="535"/>
      <c r="ET31" s="535"/>
      <c r="EU31" s="535"/>
      <c r="EV31" s="535"/>
      <c r="EW31" s="535"/>
      <c r="EX31" s="535"/>
      <c r="EY31" s="535"/>
      <c r="EZ31" s="535"/>
      <c r="FA31" s="535"/>
      <c r="FB31" s="535"/>
      <c r="FC31" s="535"/>
      <c r="FD31" s="535"/>
      <c r="FE31" s="535"/>
      <c r="FF31" s="535"/>
      <c r="FG31" s="535"/>
      <c r="FH31" s="535"/>
      <c r="FI31" s="535"/>
      <c r="FJ31" s="535"/>
      <c r="FK31" s="535"/>
      <c r="FL31" s="535"/>
      <c r="FM31" s="535"/>
      <c r="FN31" s="535"/>
      <c r="FO31" s="535"/>
      <c r="FP31" s="535"/>
      <c r="FQ31" s="535"/>
      <c r="FR31" s="535"/>
      <c r="FS31" s="535"/>
      <c r="FT31" s="535"/>
      <c r="FU31" s="535"/>
      <c r="FV31" s="535"/>
      <c r="FW31" s="535"/>
      <c r="FX31" s="535"/>
      <c r="FY31" s="535"/>
      <c r="FZ31" s="535"/>
      <c r="GA31" s="535"/>
      <c r="GB31" s="535"/>
      <c r="GC31" s="535"/>
      <c r="GD31" s="535"/>
      <c r="GE31" s="535"/>
      <c r="GF31" s="535"/>
      <c r="GG31" s="535"/>
      <c r="GH31" s="535"/>
      <c r="GI31" s="535"/>
      <c r="GJ31" s="535"/>
      <c r="GK31" s="535"/>
      <c r="GL31" s="535"/>
      <c r="GM31" s="535"/>
      <c r="GN31" s="535"/>
      <c r="GO31" s="535"/>
      <c r="GP31" s="535"/>
      <c r="GQ31" s="535"/>
      <c r="GR31" s="535"/>
      <c r="GS31" s="535"/>
      <c r="GT31" s="535"/>
      <c r="GU31" s="535"/>
      <c r="GV31" s="535"/>
      <c r="GW31" s="535"/>
      <c r="GX31" s="535"/>
      <c r="GY31" s="535"/>
      <c r="GZ31" s="535"/>
      <c r="HA31" s="535"/>
      <c r="HB31" s="535"/>
      <c r="HC31" s="535"/>
      <c r="HD31" s="535"/>
      <c r="HE31" s="535"/>
      <c r="HF31" s="535"/>
      <c r="HG31" s="535"/>
      <c r="HH31" s="535"/>
      <c r="HI31" s="535"/>
      <c r="HJ31" s="535"/>
      <c r="HK31" s="535"/>
      <c r="HL31" s="535"/>
      <c r="HM31" s="535"/>
      <c r="HN31" s="535"/>
      <c r="HO31" s="535"/>
      <c r="HP31" s="535"/>
      <c r="HQ31" s="535"/>
      <c r="HR31" s="535"/>
      <c r="HS31" s="535"/>
      <c r="HT31" s="535"/>
      <c r="HU31" s="535"/>
      <c r="HV31" s="535"/>
      <c r="HW31" s="535"/>
      <c r="HX31" s="535"/>
      <c r="HY31" s="535"/>
      <c r="HZ31" s="535"/>
      <c r="IA31" s="535"/>
      <c r="IB31" s="535"/>
      <c r="IC31" s="535"/>
      <c r="ID31" s="535"/>
      <c r="IE31" s="535"/>
      <c r="IF31" s="535"/>
      <c r="IG31" s="535"/>
      <c r="IH31" s="535"/>
      <c r="II31" s="535"/>
      <c r="IJ31" s="535"/>
      <c r="IK31" s="535"/>
      <c r="IL31" s="535"/>
      <c r="IM31" s="535"/>
      <c r="IN31" s="535"/>
      <c r="IO31" s="535"/>
      <c r="IP31" s="535"/>
      <c r="IQ31" s="535"/>
      <c r="IR31" s="535"/>
      <c r="IS31" s="535"/>
      <c r="IT31" s="535"/>
      <c r="IU31" s="535"/>
      <c r="IV31" s="535"/>
      <c r="IW31" s="535"/>
      <c r="IX31" s="535"/>
      <c r="IY31" s="535"/>
      <c r="IZ31" s="535"/>
      <c r="JA31" s="535"/>
      <c r="JB31" s="535"/>
      <c r="JC31" s="535"/>
      <c r="JD31" s="535"/>
      <c r="JE31" s="535"/>
      <c r="JF31" s="535"/>
      <c r="JG31" s="535"/>
      <c r="JH31" s="535"/>
      <c r="JI31" s="535"/>
      <c r="JJ31" s="535"/>
      <c r="JK31" s="535"/>
      <c r="JL31" s="535"/>
      <c r="JM31" s="535"/>
      <c r="JN31" s="535"/>
      <c r="JO31" s="535"/>
      <c r="JP31" s="535"/>
      <c r="JQ31" s="535"/>
      <c r="JR31" s="535"/>
      <c r="JS31" s="535"/>
      <c r="JT31" s="535"/>
      <c r="JU31" s="535"/>
      <c r="JV31" s="535"/>
      <c r="JW31" s="535"/>
      <c r="JX31" s="535"/>
      <c r="JY31" s="535"/>
      <c r="JZ31" s="535"/>
      <c r="KA31" s="535"/>
      <c r="KB31" s="535"/>
      <c r="KC31" s="535"/>
      <c r="KD31" s="535"/>
      <c r="KE31" s="535"/>
      <c r="KF31" s="535"/>
      <c r="KG31" s="535"/>
      <c r="KH31" s="535"/>
      <c r="KI31" s="535"/>
      <c r="KJ31" s="535"/>
      <c r="KK31" s="535"/>
      <c r="KL31" s="535"/>
      <c r="KM31" s="535"/>
      <c r="KN31" s="535"/>
      <c r="KO31" s="535"/>
      <c r="KP31" s="535"/>
      <c r="KQ31" s="535"/>
      <c r="KR31" s="535"/>
      <c r="KS31" s="535"/>
      <c r="KT31" s="535"/>
      <c r="KU31" s="535"/>
      <c r="KV31" s="535"/>
      <c r="KW31" s="535"/>
      <c r="KX31" s="535"/>
      <c r="KY31" s="535"/>
      <c r="KZ31" s="535"/>
      <c r="LA31" s="535"/>
      <c r="LB31" s="535"/>
      <c r="LC31" s="535"/>
      <c r="LD31" s="535"/>
      <c r="LE31" s="535"/>
      <c r="LF31" s="535"/>
      <c r="LG31" s="535"/>
      <c r="LH31" s="535"/>
      <c r="LI31" s="535"/>
      <c r="LJ31" s="535"/>
      <c r="LK31" s="535"/>
      <c r="LL31" s="535"/>
      <c r="LM31" s="535"/>
      <c r="LN31" s="535"/>
      <c r="LO31" s="535"/>
      <c r="LP31" s="535"/>
      <c r="LQ31" s="535"/>
      <c r="LR31" s="535"/>
      <c r="LS31" s="535"/>
      <c r="LT31" s="535"/>
      <c r="LU31" s="535"/>
      <c r="LV31" s="535"/>
      <c r="LW31" s="535"/>
      <c r="LX31" s="535"/>
      <c r="LY31" s="535"/>
      <c r="LZ31" s="535"/>
      <c r="MA31" s="535"/>
      <c r="MB31" s="535"/>
      <c r="MC31" s="535"/>
      <c r="MD31" s="535"/>
      <c r="ME31" s="535"/>
      <c r="MF31" s="535"/>
      <c r="MG31" s="535"/>
      <c r="MH31" s="535"/>
      <c r="MI31" s="535"/>
      <c r="MJ31" s="535"/>
      <c r="MK31" s="535"/>
      <c r="ML31" s="535"/>
      <c r="MM31" s="535"/>
      <c r="MN31" s="535"/>
      <c r="MO31" s="535"/>
      <c r="MP31" s="535"/>
      <c r="MQ31" s="535"/>
      <c r="MR31" s="535"/>
      <c r="MS31" s="535"/>
      <c r="MT31" s="535"/>
      <c r="MU31" s="535"/>
      <c r="MV31" s="535"/>
      <c r="MW31" s="535"/>
      <c r="MX31" s="535"/>
      <c r="MY31" s="535"/>
      <c r="MZ31" s="535"/>
      <c r="NA31" s="535"/>
      <c r="NB31" s="535"/>
      <c r="NC31" s="535"/>
      <c r="ND31" s="535"/>
      <c r="NE31" s="535"/>
      <c r="NF31" s="535"/>
      <c r="NG31" s="535"/>
      <c r="NH31" s="535"/>
      <c r="NI31" s="535"/>
      <c r="NJ31" s="535"/>
      <c r="NK31" s="535"/>
      <c r="NL31" s="535"/>
      <c r="NM31" s="535"/>
      <c r="NN31" s="535"/>
      <c r="NO31" s="535"/>
      <c r="NP31" s="535"/>
      <c r="NQ31" s="535"/>
      <c r="NR31" s="535"/>
      <c r="NS31" s="535"/>
      <c r="NT31" s="535"/>
      <c r="NU31" s="535"/>
      <c r="NV31" s="535"/>
      <c r="NW31" s="535"/>
      <c r="NX31" s="535"/>
      <c r="NY31" s="535"/>
      <c r="NZ31" s="535"/>
      <c r="OA31" s="535"/>
      <c r="OB31" s="535"/>
      <c r="OC31" s="535"/>
      <c r="OD31" s="535"/>
      <c r="OE31" s="535"/>
      <c r="OF31" s="535"/>
      <c r="OG31" s="535"/>
      <c r="OH31" s="535"/>
      <c r="OI31" s="535"/>
      <c r="OJ31" s="535"/>
      <c r="OK31" s="535"/>
      <c r="OL31" s="535"/>
      <c r="OM31" s="535"/>
      <c r="ON31" s="535"/>
      <c r="OO31" s="535"/>
      <c r="OP31" s="535"/>
      <c r="OQ31" s="535"/>
      <c r="OR31" s="535"/>
      <c r="OS31" s="535"/>
      <c r="OT31" s="535"/>
      <c r="OU31" s="535"/>
      <c r="OV31" s="535"/>
      <c r="OW31" s="535"/>
      <c r="OX31" s="535"/>
      <c r="OY31" s="535"/>
      <c r="OZ31" s="535"/>
      <c r="PA31" s="535"/>
      <c r="PB31" s="535"/>
      <c r="PC31" s="535"/>
      <c r="PD31" s="535"/>
      <c r="PE31" s="535"/>
      <c r="PF31" s="535"/>
      <c r="PG31" s="535"/>
      <c r="PH31" s="535"/>
      <c r="PI31" s="535"/>
      <c r="PJ31" s="535"/>
      <c r="PK31" s="535"/>
      <c r="PL31" s="535"/>
      <c r="PM31" s="535"/>
      <c r="PN31" s="535"/>
      <c r="PO31" s="535"/>
      <c r="PP31" s="535"/>
      <c r="PQ31" s="535"/>
      <c r="PR31" s="535"/>
      <c r="PS31" s="535"/>
      <c r="PT31" s="535"/>
      <c r="PU31" s="535"/>
      <c r="PV31" s="535"/>
      <c r="PW31" s="535"/>
      <c r="PX31" s="535"/>
      <c r="PY31" s="535"/>
      <c r="PZ31" s="535"/>
      <c r="QA31" s="535"/>
      <c r="QB31" s="535"/>
      <c r="QC31" s="535"/>
      <c r="QD31" s="535"/>
      <c r="QE31" s="535"/>
      <c r="QF31" s="535"/>
      <c r="QG31" s="535"/>
      <c r="QH31" s="535"/>
      <c r="QI31" s="535"/>
      <c r="QJ31" s="535"/>
      <c r="QK31" s="535"/>
      <c r="QL31" s="535"/>
      <c r="QM31" s="535"/>
      <c r="QN31" s="535"/>
      <c r="QO31" s="535"/>
      <c r="QP31" s="535"/>
      <c r="QQ31" s="535"/>
      <c r="QR31" s="535"/>
      <c r="QS31" s="535"/>
      <c r="QT31" s="535"/>
      <c r="QU31" s="535"/>
      <c r="QV31" s="535"/>
      <c r="QW31" s="535"/>
      <c r="QX31" s="535"/>
      <c r="QY31" s="535"/>
      <c r="QZ31" s="535"/>
      <c r="RA31" s="535"/>
      <c r="RB31" s="535"/>
      <c r="RC31" s="535"/>
      <c r="RD31" s="535"/>
      <c r="RE31" s="535"/>
      <c r="RF31" s="535"/>
      <c r="RG31" s="535"/>
      <c r="RH31" s="535"/>
      <c r="RI31" s="535"/>
      <c r="RJ31" s="535"/>
      <c r="RK31" s="535"/>
      <c r="RL31" s="535"/>
      <c r="RM31" s="535"/>
      <c r="RN31" s="535"/>
      <c r="RO31" s="535"/>
      <c r="RP31" s="535"/>
      <c r="RQ31" s="535"/>
      <c r="RR31" s="535"/>
      <c r="RS31" s="535"/>
      <c r="RT31" s="535"/>
      <c r="RU31" s="535"/>
      <c r="RV31" s="535"/>
      <c r="RW31" s="535"/>
      <c r="RX31" s="535"/>
      <c r="RY31" s="535"/>
      <c r="RZ31" s="535"/>
      <c r="SA31" s="535"/>
      <c r="SB31" s="535"/>
      <c r="SC31" s="535"/>
      <c r="SD31" s="535"/>
      <c r="SE31" s="535"/>
      <c r="SF31" s="535"/>
      <c r="SG31" s="535"/>
      <c r="SH31" s="535"/>
      <c r="SI31" s="535"/>
      <c r="SJ31" s="535"/>
      <c r="SK31" s="535"/>
      <c r="SL31" s="535"/>
      <c r="SM31" s="535"/>
      <c r="SN31" s="535"/>
      <c r="SO31" s="535"/>
      <c r="SP31" s="535"/>
      <c r="SQ31" s="535"/>
      <c r="SR31" s="535"/>
      <c r="SS31" s="535"/>
      <c r="ST31" s="535"/>
      <c r="SU31" s="535"/>
      <c r="SV31" s="535"/>
      <c r="SW31" s="535"/>
      <c r="SX31" s="535"/>
      <c r="SY31" s="535"/>
      <c r="SZ31" s="535"/>
      <c r="TA31" s="535"/>
      <c r="TB31" s="535"/>
      <c r="TC31" s="535"/>
      <c r="TD31" s="535"/>
      <c r="TE31" s="535"/>
      <c r="TF31" s="535"/>
      <c r="TG31" s="535"/>
      <c r="TH31" s="535"/>
      <c r="TI31" s="535"/>
      <c r="TJ31" s="535"/>
      <c r="TK31" s="535"/>
      <c r="TL31" s="535"/>
      <c r="TM31" s="535"/>
      <c r="TN31" s="535"/>
      <c r="TO31" s="535"/>
      <c r="TP31" s="535"/>
      <c r="TQ31" s="535"/>
      <c r="TR31" s="535"/>
      <c r="TS31" s="535"/>
      <c r="TT31" s="535"/>
      <c r="TU31" s="535"/>
      <c r="TV31" s="535"/>
      <c r="TW31" s="535"/>
      <c r="TX31" s="535"/>
      <c r="TY31" s="535"/>
      <c r="TZ31" s="535"/>
      <c r="UA31" s="535"/>
      <c r="UB31" s="535"/>
      <c r="UC31" s="535"/>
      <c r="UD31" s="535"/>
      <c r="UE31" s="535"/>
      <c r="UF31" s="535"/>
      <c r="UG31" s="535"/>
      <c r="UH31" s="535"/>
      <c r="UI31" s="535"/>
      <c r="UJ31" s="535"/>
      <c r="UK31" s="535"/>
      <c r="UL31" s="535"/>
      <c r="UM31" s="535"/>
      <c r="UN31" s="535"/>
      <c r="UO31" s="535"/>
      <c r="UP31" s="535"/>
      <c r="UQ31" s="535"/>
      <c r="UR31" s="535"/>
      <c r="US31" s="535"/>
      <c r="UT31" s="535"/>
      <c r="UU31" s="535"/>
      <c r="UV31" s="535"/>
      <c r="UW31" s="535"/>
      <c r="UX31" s="535"/>
      <c r="UY31" s="535"/>
      <c r="UZ31" s="535"/>
      <c r="VA31" s="535"/>
      <c r="VB31" s="535"/>
      <c r="VC31" s="535"/>
      <c r="VD31" s="535"/>
      <c r="VE31" s="535"/>
      <c r="VF31" s="535"/>
      <c r="VG31" s="535"/>
      <c r="VH31" s="535"/>
      <c r="VI31" s="535"/>
      <c r="VJ31" s="535"/>
      <c r="VK31" s="535"/>
      <c r="VL31" s="535"/>
      <c r="VM31" s="535"/>
      <c r="VN31" s="535"/>
      <c r="VO31" s="535"/>
      <c r="VP31" s="535"/>
      <c r="VQ31" s="535"/>
      <c r="VR31" s="535"/>
      <c r="VS31" s="535"/>
      <c r="VT31" s="535"/>
      <c r="VU31" s="535"/>
      <c r="VV31" s="535"/>
      <c r="VW31" s="535"/>
      <c r="VX31" s="535"/>
      <c r="VY31" s="535"/>
      <c r="VZ31" s="535"/>
      <c r="WA31" s="535"/>
      <c r="WB31" s="535"/>
      <c r="WC31" s="535"/>
      <c r="WD31" s="535"/>
      <c r="WE31" s="535"/>
      <c r="WF31" s="535"/>
      <c r="WG31" s="535"/>
      <c r="WH31" s="535"/>
      <c r="WI31" s="535"/>
      <c r="WJ31" s="535"/>
      <c r="WK31" s="535"/>
      <c r="WL31" s="535"/>
      <c r="WM31" s="535"/>
      <c r="WN31" s="535"/>
      <c r="WO31" s="535"/>
      <c r="WP31" s="535"/>
      <c r="WQ31" s="535"/>
      <c r="WR31" s="535"/>
      <c r="WS31" s="535"/>
      <c r="WT31" s="535"/>
      <c r="WU31" s="535"/>
      <c r="WV31" s="535"/>
      <c r="WW31" s="535"/>
      <c r="WX31" s="535"/>
      <c r="WY31" s="535"/>
      <c r="WZ31" s="535"/>
      <c r="XA31" s="535"/>
      <c r="XB31" s="535"/>
      <c r="XC31" s="535"/>
      <c r="XD31" s="535"/>
      <c r="XE31" s="535"/>
      <c r="XF31" s="535"/>
      <c r="XG31" s="535"/>
      <c r="XH31" s="535"/>
      <c r="XI31" s="535"/>
      <c r="XJ31" s="535"/>
      <c r="XK31" s="535"/>
      <c r="XL31" s="535"/>
      <c r="XM31" s="535"/>
      <c r="XN31" s="535"/>
      <c r="XO31" s="535"/>
      <c r="XP31" s="535"/>
      <c r="XQ31" s="535"/>
      <c r="XR31" s="535"/>
      <c r="XS31" s="535"/>
      <c r="XT31" s="535"/>
      <c r="XU31" s="535"/>
      <c r="XV31" s="535"/>
      <c r="XW31" s="535"/>
      <c r="XX31" s="535"/>
      <c r="XY31" s="535"/>
      <c r="XZ31" s="535"/>
      <c r="YA31" s="535"/>
      <c r="YB31" s="535"/>
      <c r="YC31" s="535"/>
      <c r="YD31" s="535"/>
      <c r="YE31" s="535"/>
      <c r="YF31" s="535"/>
      <c r="YG31" s="535"/>
      <c r="YH31" s="535"/>
      <c r="YI31" s="535"/>
      <c r="YJ31" s="535"/>
      <c r="YK31" s="535"/>
      <c r="YL31" s="535"/>
      <c r="YM31" s="535"/>
      <c r="YN31" s="535"/>
      <c r="YO31" s="535"/>
      <c r="YP31" s="535"/>
      <c r="YQ31" s="535"/>
      <c r="YR31" s="535"/>
      <c r="YS31" s="535"/>
      <c r="YT31" s="535"/>
      <c r="YU31" s="535"/>
      <c r="YV31" s="535"/>
      <c r="YW31" s="535"/>
      <c r="YX31" s="535"/>
      <c r="YY31" s="535"/>
      <c r="YZ31" s="535"/>
      <c r="ZA31" s="535"/>
      <c r="ZB31" s="535"/>
      <c r="ZC31" s="535"/>
      <c r="ZD31" s="535"/>
      <c r="ZE31" s="535"/>
      <c r="ZF31" s="535"/>
      <c r="ZG31" s="535"/>
      <c r="ZH31" s="535"/>
      <c r="ZI31" s="535"/>
      <c r="ZJ31" s="535"/>
      <c r="ZK31" s="535"/>
      <c r="ZL31" s="535"/>
      <c r="ZM31" s="535"/>
      <c r="ZN31" s="535"/>
      <c r="ZO31" s="535"/>
      <c r="ZP31" s="535"/>
      <c r="ZQ31" s="535"/>
      <c r="ZR31" s="535"/>
      <c r="ZS31" s="535"/>
      <c r="ZT31" s="535"/>
      <c r="ZU31" s="535"/>
      <c r="ZV31" s="535"/>
      <c r="ZW31" s="535"/>
      <c r="ZX31" s="535"/>
      <c r="ZY31" s="535"/>
      <c r="ZZ31" s="535"/>
      <c r="AAA31" s="535"/>
      <c r="AAB31" s="535"/>
      <c r="AAC31" s="535"/>
      <c r="AAD31" s="535"/>
      <c r="AAE31" s="535"/>
      <c r="AAF31" s="535"/>
      <c r="AAG31" s="535"/>
      <c r="AAH31" s="535"/>
      <c r="AAI31" s="535"/>
      <c r="AAJ31" s="535"/>
      <c r="AAK31" s="535"/>
      <c r="AAL31" s="535"/>
      <c r="AAM31" s="535"/>
      <c r="AAN31" s="535"/>
      <c r="AAO31" s="535"/>
      <c r="AAP31" s="535"/>
      <c r="AAQ31" s="535"/>
      <c r="AAR31" s="535"/>
      <c r="AAS31" s="535"/>
      <c r="AAT31" s="535"/>
      <c r="AAU31" s="535"/>
      <c r="AAV31" s="535"/>
      <c r="AAW31" s="535"/>
      <c r="AAX31" s="535"/>
      <c r="AAY31" s="535"/>
      <c r="AAZ31" s="535"/>
      <c r="ABA31" s="535"/>
      <c r="ABB31" s="535"/>
      <c r="ABC31" s="535"/>
      <c r="ABD31" s="535"/>
      <c r="ABE31" s="535"/>
      <c r="ABF31" s="535"/>
      <c r="ABG31" s="535"/>
      <c r="ABH31" s="535"/>
      <c r="ABI31" s="535"/>
      <c r="ABJ31" s="535"/>
      <c r="ABK31" s="535"/>
      <c r="ABL31" s="535"/>
      <c r="ABM31" s="535"/>
      <c r="ABN31" s="535"/>
      <c r="ABO31" s="535"/>
      <c r="ABP31" s="535"/>
      <c r="ABQ31" s="535"/>
      <c r="ABR31" s="535"/>
      <c r="ABS31" s="535"/>
      <c r="ABT31" s="535"/>
      <c r="ABU31" s="535"/>
      <c r="ABV31" s="535"/>
      <c r="ABW31" s="535"/>
      <c r="ABX31" s="535"/>
      <c r="ABY31" s="535"/>
      <c r="ABZ31" s="535"/>
      <c r="ACA31" s="535"/>
      <c r="ACB31" s="535"/>
      <c r="ACC31" s="535"/>
      <c r="ACD31" s="535"/>
      <c r="ACE31" s="535"/>
      <c r="ACF31" s="535"/>
      <c r="ACG31" s="535"/>
      <c r="ACH31" s="535"/>
      <c r="ACI31" s="535"/>
      <c r="ACJ31" s="535"/>
      <c r="ACK31" s="535"/>
      <c r="ACL31" s="535"/>
      <c r="ACM31" s="535"/>
      <c r="ACN31" s="535"/>
      <c r="ACO31" s="535"/>
      <c r="ACP31" s="535"/>
      <c r="ACQ31" s="535"/>
      <c r="ACR31" s="535"/>
      <c r="ACS31" s="535"/>
      <c r="ACT31" s="535"/>
      <c r="ACU31" s="535"/>
      <c r="ACV31" s="535"/>
      <c r="ACW31" s="535"/>
      <c r="ACX31" s="535"/>
      <c r="ACY31" s="535"/>
      <c r="ACZ31" s="535"/>
      <c r="ADA31" s="535"/>
      <c r="ADB31" s="535"/>
      <c r="ADC31" s="535"/>
      <c r="ADD31" s="535"/>
      <c r="ADE31" s="535"/>
      <c r="ADF31" s="535"/>
      <c r="ADG31" s="535"/>
      <c r="ADH31" s="535"/>
      <c r="ADI31" s="535"/>
      <c r="ADJ31" s="535"/>
      <c r="ADK31" s="535"/>
      <c r="ADL31" s="535"/>
      <c r="ADM31" s="535"/>
      <c r="ADN31" s="535"/>
      <c r="ADO31" s="535"/>
      <c r="ADP31" s="535"/>
      <c r="ADQ31" s="535"/>
      <c r="ADR31" s="535"/>
      <c r="ADS31" s="535"/>
      <c r="ADT31" s="535"/>
      <c r="ADU31" s="535"/>
      <c r="ADV31" s="535"/>
      <c r="ADW31" s="535"/>
      <c r="ADX31" s="535"/>
      <c r="ADY31" s="535"/>
      <c r="ADZ31" s="535"/>
      <c r="AEA31" s="535"/>
      <c r="AEB31" s="535"/>
      <c r="AEC31" s="535"/>
      <c r="AED31" s="535"/>
      <c r="AEE31" s="535"/>
      <c r="AEF31" s="535"/>
      <c r="AEG31" s="535"/>
      <c r="AEH31" s="535"/>
      <c r="AEI31" s="535"/>
      <c r="AEJ31" s="535"/>
      <c r="AEK31" s="535"/>
      <c r="AEL31" s="535"/>
      <c r="AEM31" s="535"/>
      <c r="AEN31" s="535"/>
      <c r="AEO31" s="535"/>
      <c r="AEP31" s="535"/>
      <c r="AEQ31" s="535"/>
      <c r="AER31" s="535"/>
      <c r="AES31" s="535"/>
      <c r="AET31" s="535"/>
      <c r="AEU31" s="535"/>
      <c r="AEV31" s="535"/>
      <c r="AEW31" s="535"/>
      <c r="AEX31" s="535"/>
      <c r="AEY31" s="535"/>
      <c r="AEZ31" s="535"/>
      <c r="AFA31" s="535"/>
      <c r="AFB31" s="535"/>
      <c r="AFC31" s="535"/>
      <c r="AFD31" s="535"/>
      <c r="AFE31" s="535"/>
      <c r="AFF31" s="535"/>
      <c r="AFG31" s="535"/>
      <c r="AFH31" s="535"/>
      <c r="AFI31" s="535"/>
      <c r="AFJ31" s="535"/>
      <c r="AFK31" s="535"/>
      <c r="AFL31" s="535"/>
      <c r="AFM31" s="535"/>
      <c r="AFN31" s="535"/>
      <c r="AFO31" s="535"/>
      <c r="AFP31" s="535"/>
      <c r="AFQ31" s="535"/>
      <c r="AFR31" s="535"/>
      <c r="AFS31" s="535"/>
      <c r="AFT31" s="535"/>
      <c r="AFU31" s="535"/>
      <c r="AFV31" s="535"/>
      <c r="AFW31" s="535"/>
      <c r="AFX31" s="535"/>
      <c r="AFY31" s="535"/>
      <c r="AFZ31" s="535"/>
      <c r="AGA31" s="535"/>
      <c r="AGB31" s="535"/>
      <c r="AGC31" s="535"/>
      <c r="AGD31" s="535"/>
      <c r="AGE31" s="535"/>
      <c r="AGF31" s="535"/>
      <c r="AGG31" s="535"/>
      <c r="AGH31" s="535"/>
      <c r="AGI31" s="535"/>
      <c r="AGJ31" s="535"/>
      <c r="AGK31" s="535"/>
      <c r="AGL31" s="535"/>
      <c r="AGM31" s="535"/>
      <c r="AGN31" s="535"/>
      <c r="AGO31" s="535"/>
      <c r="AGP31" s="535"/>
      <c r="AGQ31" s="535"/>
      <c r="AGR31" s="535"/>
      <c r="AGS31" s="535"/>
      <c r="AGT31" s="535"/>
      <c r="AGU31" s="535"/>
      <c r="AGV31" s="535"/>
      <c r="AGW31" s="535"/>
      <c r="AGX31" s="535"/>
      <c r="AGY31" s="535"/>
      <c r="AGZ31" s="535"/>
      <c r="AHA31" s="535"/>
      <c r="AHB31" s="535"/>
      <c r="AHC31" s="535"/>
      <c r="AHD31" s="535"/>
      <c r="AHE31" s="535"/>
      <c r="AHF31" s="535"/>
      <c r="AHG31" s="535"/>
      <c r="AHH31" s="535"/>
      <c r="AHI31" s="535"/>
      <c r="AHJ31" s="535"/>
      <c r="AHK31" s="535"/>
      <c r="AHL31" s="535"/>
      <c r="AHM31" s="535"/>
      <c r="AHN31" s="535"/>
      <c r="AHO31" s="535"/>
      <c r="AHP31" s="535"/>
      <c r="AHQ31" s="535"/>
      <c r="AHR31" s="535"/>
      <c r="AHS31" s="535"/>
      <c r="AHT31" s="535"/>
      <c r="AHU31" s="535"/>
      <c r="AHV31" s="535"/>
      <c r="AHW31" s="535"/>
      <c r="AHX31" s="535"/>
      <c r="AHY31" s="535"/>
      <c r="AHZ31" s="535"/>
      <c r="AIA31" s="535"/>
      <c r="AIB31" s="535"/>
      <c r="AIC31" s="535"/>
      <c r="AID31" s="535"/>
      <c r="AIE31" s="535"/>
      <c r="AIF31" s="535"/>
      <c r="AIG31" s="535"/>
      <c r="AIH31" s="535"/>
      <c r="AII31" s="535"/>
      <c r="AIJ31" s="535"/>
      <c r="AIK31" s="535"/>
      <c r="AIL31" s="535"/>
      <c r="AIM31" s="535"/>
      <c r="AIN31" s="535"/>
      <c r="AIO31" s="535"/>
      <c r="AIP31" s="535"/>
      <c r="AIQ31" s="535"/>
      <c r="AIR31" s="535"/>
      <c r="AIS31" s="535"/>
      <c r="AIT31" s="535"/>
      <c r="AIU31" s="535"/>
      <c r="AIV31" s="535"/>
      <c r="AIW31" s="535"/>
      <c r="AIX31" s="535"/>
      <c r="AIY31" s="535"/>
      <c r="AIZ31" s="535"/>
      <c r="AJA31" s="535"/>
      <c r="AJB31" s="535"/>
      <c r="AJC31" s="535"/>
      <c r="AJD31" s="535"/>
      <c r="AJE31" s="535"/>
      <c r="AJF31" s="535"/>
      <c r="AJG31" s="535"/>
      <c r="AJH31" s="535"/>
      <c r="AJI31" s="535"/>
      <c r="AJJ31" s="535"/>
      <c r="AJK31" s="535"/>
      <c r="AJL31" s="535"/>
      <c r="AJM31" s="535"/>
      <c r="AJN31" s="535"/>
      <c r="AJO31" s="535"/>
      <c r="AJP31" s="535"/>
      <c r="AJQ31" s="535"/>
      <c r="AJR31" s="535"/>
      <c r="AJS31" s="535"/>
      <c r="AJT31" s="535"/>
      <c r="AJU31" s="535"/>
      <c r="AJV31" s="535"/>
      <c r="AJW31" s="535"/>
      <c r="AJX31" s="535"/>
      <c r="AJY31" s="535"/>
      <c r="AJZ31" s="535"/>
      <c r="AKA31" s="535"/>
      <c r="AKB31" s="535"/>
      <c r="AKC31" s="535"/>
      <c r="AKD31" s="535"/>
      <c r="AKE31" s="535"/>
      <c r="AKF31" s="535"/>
      <c r="AKG31" s="535"/>
      <c r="AKH31" s="535"/>
      <c r="AKI31" s="535"/>
      <c r="AKJ31" s="535"/>
      <c r="AKK31" s="535"/>
      <c r="AKL31" s="535"/>
      <c r="AKM31" s="535"/>
      <c r="AKN31" s="535"/>
      <c r="AKO31" s="535"/>
      <c r="AKP31" s="535"/>
      <c r="AKQ31" s="535"/>
      <c r="AKR31" s="535"/>
      <c r="AKS31" s="535"/>
      <c r="AKT31" s="535"/>
      <c r="AKU31" s="535"/>
      <c r="AKV31" s="535"/>
      <c r="AKW31" s="535"/>
      <c r="AKX31" s="535"/>
      <c r="AKY31" s="535"/>
      <c r="AKZ31" s="535"/>
      <c r="ALA31" s="535"/>
      <c r="ALB31" s="535"/>
      <c r="ALC31" s="535"/>
      <c r="ALD31" s="535"/>
      <c r="ALE31" s="535"/>
      <c r="ALF31" s="535"/>
      <c r="ALG31" s="535"/>
      <c r="ALH31" s="535"/>
      <c r="ALI31" s="535"/>
      <c r="ALJ31" s="535"/>
      <c r="ALK31" s="535"/>
      <c r="ALL31" s="535"/>
      <c r="ALM31" s="535"/>
      <c r="ALN31" s="535"/>
      <c r="ALO31" s="535"/>
      <c r="ALP31" s="535"/>
      <c r="ALQ31" s="535"/>
      <c r="ALR31" s="535"/>
      <c r="ALS31" s="535"/>
      <c r="ALT31" s="535"/>
      <c r="ALU31" s="535"/>
      <c r="ALV31" s="535"/>
      <c r="ALW31" s="535"/>
      <c r="ALX31" s="535"/>
      <c r="ALY31" s="535"/>
      <c r="ALZ31" s="535"/>
      <c r="AMA31" s="535"/>
      <c r="AMB31" s="535"/>
      <c r="AMC31" s="535"/>
      <c r="AMD31" s="535"/>
      <c r="AME31" s="535"/>
      <c r="AMF31" s="535"/>
      <c r="AMG31" s="535"/>
      <c r="AMH31" s="535"/>
      <c r="AMI31" s="535"/>
      <c r="AMJ31" s="535"/>
      <c r="AMK31" s="535"/>
      <c r="AML31" s="535"/>
      <c r="AMM31" s="535"/>
      <c r="AMN31" s="535"/>
      <c r="AMO31" s="535"/>
      <c r="AMP31" s="535"/>
      <c r="AMQ31" s="535"/>
      <c r="RYG31" s="535"/>
      <c r="RYH31" s="535"/>
      <c r="RYI31" s="535"/>
      <c r="RYJ31" s="535"/>
      <c r="RYK31" s="535"/>
      <c r="RYL31" s="535"/>
      <c r="RYM31" s="535"/>
      <c r="RYN31" s="535"/>
      <c r="RYO31" s="535"/>
      <c r="RYP31" s="535"/>
      <c r="RYQ31" s="535"/>
      <c r="RYR31" s="535"/>
      <c r="RYS31" s="535"/>
      <c r="RYT31" s="535"/>
      <c r="RYU31" s="535"/>
      <c r="RYV31" s="535"/>
      <c r="RYW31" s="535"/>
      <c r="RYX31" s="535"/>
      <c r="RYY31" s="535"/>
      <c r="RYZ31" s="535"/>
      <c r="RZA31" s="535"/>
      <c r="RZB31" s="535"/>
      <c r="RZC31" s="535"/>
      <c r="RZD31" s="535"/>
      <c r="RZE31" s="535"/>
      <c r="RZF31" s="535"/>
      <c r="RZG31" s="535"/>
      <c r="RZH31" s="535"/>
      <c r="RZI31" s="535"/>
      <c r="RZJ31" s="535"/>
      <c r="RZK31" s="535"/>
      <c r="RZL31" s="535"/>
      <c r="RZM31" s="535"/>
      <c r="RZN31" s="535"/>
      <c r="RZO31" s="535"/>
      <c r="RZP31" s="535"/>
      <c r="RZQ31" s="535"/>
      <c r="RZR31" s="535"/>
      <c r="RZS31" s="535"/>
      <c r="RZT31" s="535"/>
      <c r="RZU31" s="535"/>
      <c r="RZV31" s="535"/>
      <c r="RZW31" s="535"/>
      <c r="RZX31" s="535"/>
      <c r="RZY31" s="535"/>
      <c r="RZZ31" s="535"/>
      <c r="SAA31" s="535"/>
      <c r="SAB31" s="535"/>
      <c r="SAC31" s="535"/>
      <c r="SAD31" s="535"/>
      <c r="SAE31" s="535"/>
      <c r="SAF31" s="535"/>
      <c r="SAG31" s="535"/>
      <c r="SAH31" s="535"/>
      <c r="SAI31" s="535"/>
      <c r="SAJ31" s="535"/>
      <c r="SAK31" s="535"/>
      <c r="SAL31" s="535"/>
      <c r="SAM31" s="535"/>
      <c r="SAN31" s="535"/>
      <c r="SAO31" s="535"/>
      <c r="SAP31" s="535"/>
      <c r="SAQ31" s="535"/>
      <c r="SAR31" s="535"/>
      <c r="SAS31" s="535"/>
      <c r="SAT31" s="535"/>
      <c r="SAU31" s="535"/>
      <c r="SAV31" s="535"/>
      <c r="SAW31" s="535"/>
      <c r="SAX31" s="535"/>
      <c r="SAY31" s="535"/>
      <c r="SAZ31" s="535"/>
      <c r="SBA31" s="535"/>
      <c r="SBB31" s="535"/>
      <c r="SBC31" s="535"/>
      <c r="SBD31" s="535"/>
      <c r="SBE31" s="535"/>
      <c r="SBF31" s="535"/>
      <c r="SBG31" s="535"/>
      <c r="SBH31" s="535"/>
      <c r="SBI31" s="535"/>
      <c r="SBJ31" s="535"/>
      <c r="SBK31" s="535"/>
      <c r="SBL31" s="535"/>
      <c r="SBM31" s="535"/>
      <c r="SBN31" s="535"/>
      <c r="SBO31" s="535"/>
      <c r="SBP31" s="535"/>
      <c r="SBQ31" s="535"/>
      <c r="SBR31" s="535"/>
      <c r="SBS31" s="535"/>
      <c r="SBT31" s="535"/>
      <c r="SBU31" s="535"/>
      <c r="SBV31" s="535"/>
      <c r="SBW31" s="535"/>
      <c r="SBX31" s="535"/>
      <c r="SBY31" s="535"/>
      <c r="SBZ31" s="535"/>
      <c r="SCA31" s="535"/>
      <c r="SCB31" s="535"/>
      <c r="SCC31" s="535"/>
      <c r="SCD31" s="535"/>
      <c r="SCE31" s="535"/>
      <c r="SCF31" s="535"/>
      <c r="SCG31" s="535"/>
      <c r="SCH31" s="535"/>
      <c r="SCI31" s="535"/>
      <c r="SCJ31" s="535"/>
      <c r="SCK31" s="535"/>
      <c r="SCL31" s="535"/>
      <c r="SCM31" s="535"/>
      <c r="SCN31" s="535"/>
      <c r="SCO31" s="535"/>
      <c r="SCP31" s="535"/>
      <c r="SCQ31" s="535"/>
      <c r="SCR31" s="535"/>
      <c r="SCS31" s="535"/>
      <c r="SCT31" s="535"/>
      <c r="SCU31" s="535"/>
      <c r="SCV31" s="535"/>
      <c r="SCW31" s="535"/>
      <c r="SCX31" s="535"/>
      <c r="SCY31" s="535"/>
      <c r="SCZ31" s="535"/>
      <c r="SDA31" s="535"/>
      <c r="SDB31" s="535"/>
      <c r="SDC31" s="535"/>
      <c r="SDD31" s="535"/>
      <c r="SDE31" s="535"/>
      <c r="SDF31" s="535"/>
      <c r="SDG31" s="535"/>
      <c r="SDH31" s="535"/>
      <c r="SDI31" s="535"/>
      <c r="SDJ31" s="535"/>
      <c r="SDK31" s="535"/>
      <c r="SDL31" s="535"/>
      <c r="SDM31" s="535"/>
      <c r="SDN31" s="535"/>
      <c r="SDO31" s="535"/>
      <c r="SDP31" s="535"/>
      <c r="SDQ31" s="535"/>
      <c r="SDR31" s="535"/>
      <c r="SDS31" s="535"/>
      <c r="SDT31" s="535"/>
      <c r="SDU31" s="535"/>
      <c r="SDV31" s="535"/>
      <c r="SDW31" s="535"/>
      <c r="SDX31" s="535"/>
      <c r="SDY31" s="535"/>
      <c r="SDZ31" s="535"/>
      <c r="SEA31" s="535"/>
      <c r="SEB31" s="535"/>
      <c r="SEC31" s="535"/>
      <c r="SED31" s="535"/>
      <c r="SEE31" s="535"/>
      <c r="SEF31" s="535"/>
      <c r="SEG31" s="535"/>
      <c r="SEH31" s="535"/>
      <c r="SEI31" s="535"/>
      <c r="SEJ31" s="535"/>
      <c r="SEK31" s="535"/>
      <c r="SEL31" s="535"/>
      <c r="SEM31" s="535"/>
      <c r="SEN31" s="535"/>
      <c r="SEO31" s="535"/>
      <c r="SEP31" s="535"/>
      <c r="SEQ31" s="535"/>
      <c r="SER31" s="535"/>
      <c r="SES31" s="535"/>
      <c r="SET31" s="535"/>
      <c r="SEU31" s="535"/>
      <c r="SEV31" s="535"/>
      <c r="SEW31" s="535"/>
      <c r="SEX31" s="535"/>
      <c r="SEY31" s="535"/>
      <c r="SEZ31" s="535"/>
      <c r="SFA31" s="535"/>
      <c r="SFB31" s="535"/>
      <c r="SFC31" s="535"/>
      <c r="SFD31" s="535"/>
      <c r="SFE31" s="535"/>
      <c r="SFF31" s="535"/>
      <c r="SFG31" s="535"/>
      <c r="SFH31" s="535"/>
      <c r="SFI31" s="535"/>
      <c r="SFJ31" s="535"/>
      <c r="SFK31" s="535"/>
      <c r="SFL31" s="535"/>
      <c r="SFM31" s="535"/>
      <c r="SFN31" s="535"/>
      <c r="SFO31" s="535"/>
      <c r="SFP31" s="535"/>
      <c r="SFQ31" s="535"/>
      <c r="SFR31" s="535"/>
      <c r="SFS31" s="535"/>
      <c r="SFT31" s="535"/>
      <c r="SFU31" s="535"/>
      <c r="SFV31" s="535"/>
      <c r="SFW31" s="535"/>
      <c r="SFX31" s="535"/>
      <c r="SFY31" s="535"/>
      <c r="SFZ31" s="535"/>
      <c r="SGA31" s="535"/>
      <c r="SGB31" s="535"/>
      <c r="SGC31" s="535"/>
      <c r="SGD31" s="535"/>
      <c r="SGE31" s="535"/>
      <c r="SGF31" s="535"/>
      <c r="SGG31" s="535"/>
      <c r="SGH31" s="535"/>
      <c r="SGI31" s="535"/>
      <c r="SGJ31" s="535"/>
      <c r="SGK31" s="535"/>
      <c r="SGL31" s="535"/>
      <c r="SGM31" s="535"/>
      <c r="SGN31" s="535"/>
      <c r="SGO31" s="535"/>
      <c r="SGP31" s="535"/>
      <c r="SGQ31" s="535"/>
      <c r="SGR31" s="535"/>
      <c r="SGS31" s="535"/>
      <c r="SGT31" s="535"/>
      <c r="SGU31" s="535"/>
      <c r="SGV31" s="535"/>
      <c r="SGW31" s="535"/>
      <c r="SGX31" s="535"/>
      <c r="SGY31" s="535"/>
      <c r="SGZ31" s="535"/>
      <c r="SHA31" s="535"/>
      <c r="SHB31" s="535"/>
      <c r="SHC31" s="535"/>
      <c r="SHD31" s="535"/>
      <c r="SHE31" s="535"/>
      <c r="SHF31" s="535"/>
      <c r="SHG31" s="535"/>
      <c r="SHH31" s="535"/>
      <c r="SHI31" s="535"/>
      <c r="SHJ31" s="535"/>
      <c r="SHK31" s="535"/>
      <c r="SHL31" s="535"/>
      <c r="SHM31" s="535"/>
      <c r="SHN31" s="535"/>
      <c r="SHO31" s="535"/>
      <c r="SHP31" s="535"/>
      <c r="SHQ31" s="535"/>
      <c r="SHR31" s="535"/>
      <c r="SHS31" s="535"/>
      <c r="SHT31" s="535"/>
      <c r="SHU31" s="535"/>
      <c r="SHV31" s="535"/>
      <c r="SHW31" s="535"/>
      <c r="SHX31" s="535"/>
      <c r="SHY31" s="535"/>
      <c r="SHZ31" s="535"/>
      <c r="SIA31" s="535"/>
      <c r="SIB31" s="535"/>
      <c r="SIC31" s="535"/>
      <c r="SID31" s="535"/>
      <c r="SIE31" s="535"/>
      <c r="SIF31" s="535"/>
      <c r="SIG31" s="535"/>
      <c r="SIH31" s="535"/>
      <c r="SII31" s="535"/>
      <c r="SIJ31" s="535"/>
      <c r="SIK31" s="535"/>
      <c r="SIL31" s="535"/>
      <c r="SIM31" s="535"/>
      <c r="SIN31" s="535"/>
      <c r="SIO31" s="535"/>
      <c r="SIP31" s="535"/>
      <c r="SIQ31" s="535"/>
      <c r="SIR31" s="535"/>
      <c r="SIS31" s="535"/>
      <c r="SIT31" s="535"/>
      <c r="SIU31" s="535"/>
      <c r="SIV31" s="535"/>
      <c r="SIW31" s="535"/>
      <c r="SIX31" s="535"/>
      <c r="SIY31" s="535"/>
      <c r="SIZ31" s="535"/>
      <c r="SJA31" s="535"/>
      <c r="SJB31" s="535"/>
      <c r="SJC31" s="535"/>
      <c r="SJD31" s="535"/>
      <c r="SJE31" s="535"/>
      <c r="SJF31" s="535"/>
      <c r="SJG31" s="535"/>
      <c r="SJH31" s="535"/>
      <c r="SJI31" s="535"/>
      <c r="SJJ31" s="535"/>
      <c r="SJK31" s="535"/>
      <c r="SJL31" s="535"/>
      <c r="SJM31" s="535"/>
      <c r="SJN31" s="535"/>
      <c r="SJO31" s="535"/>
      <c r="SJP31" s="535"/>
      <c r="SJQ31" s="535"/>
      <c r="SJR31" s="535"/>
      <c r="SJS31" s="535"/>
      <c r="SJT31" s="535"/>
      <c r="SJU31" s="535"/>
      <c r="SJV31" s="535"/>
      <c r="SJW31" s="535"/>
      <c r="SJX31" s="535"/>
      <c r="SJY31" s="535"/>
      <c r="SJZ31" s="535"/>
      <c r="SKA31" s="535"/>
      <c r="SKB31" s="535"/>
      <c r="SKC31" s="535"/>
      <c r="SKD31" s="535"/>
      <c r="SKE31" s="535"/>
      <c r="SKF31" s="535"/>
      <c r="SKG31" s="535"/>
      <c r="SKH31" s="535"/>
      <c r="SKI31" s="535"/>
      <c r="SKJ31" s="535"/>
      <c r="SKK31" s="535"/>
      <c r="SKL31" s="535"/>
      <c r="SKM31" s="535"/>
      <c r="SKN31" s="535"/>
      <c r="SKO31" s="535"/>
      <c r="SKP31" s="535"/>
      <c r="SKQ31" s="535"/>
      <c r="SKR31" s="535"/>
      <c r="SKS31" s="535"/>
      <c r="SKT31" s="535"/>
      <c r="SKU31" s="535"/>
      <c r="SKV31" s="535"/>
      <c r="SKW31" s="535"/>
      <c r="SKX31" s="535"/>
      <c r="SKY31" s="535"/>
      <c r="SKZ31" s="535"/>
      <c r="SLA31" s="535"/>
      <c r="SLB31" s="535"/>
      <c r="SLC31" s="535"/>
      <c r="SLD31" s="535"/>
      <c r="SLE31" s="535"/>
      <c r="SLF31" s="535"/>
      <c r="SLG31" s="535"/>
      <c r="SLH31" s="535"/>
      <c r="SLI31" s="535"/>
      <c r="SLJ31" s="535"/>
      <c r="SLK31" s="535"/>
      <c r="SLL31" s="535"/>
      <c r="SLM31" s="535"/>
      <c r="SLN31" s="535"/>
      <c r="SLO31" s="535"/>
      <c r="SLP31" s="535"/>
      <c r="SLQ31" s="535"/>
      <c r="SLR31" s="535"/>
      <c r="SLS31" s="535"/>
      <c r="SLT31" s="535"/>
      <c r="SLU31" s="535"/>
      <c r="SLV31" s="535"/>
      <c r="SLW31" s="535"/>
      <c r="SLX31" s="535"/>
      <c r="SLY31" s="535"/>
      <c r="SLZ31" s="535"/>
      <c r="SMA31" s="535"/>
      <c r="SMB31" s="535"/>
      <c r="SMC31" s="535"/>
      <c r="SMD31" s="535"/>
      <c r="SME31" s="535"/>
      <c r="SMF31" s="535"/>
      <c r="SMG31" s="535"/>
      <c r="SMH31" s="535"/>
      <c r="SMI31" s="535"/>
      <c r="SMJ31" s="535"/>
      <c r="SMK31" s="535"/>
      <c r="SML31" s="535"/>
      <c r="SMM31" s="535"/>
      <c r="SMN31" s="535"/>
      <c r="SMO31" s="535"/>
      <c r="SMP31" s="535"/>
      <c r="SMQ31" s="535"/>
      <c r="SMR31" s="535"/>
      <c r="SMS31" s="535"/>
      <c r="SMT31" s="535"/>
      <c r="SMU31" s="535"/>
      <c r="SMV31" s="535"/>
      <c r="SMW31" s="535"/>
      <c r="SMX31" s="535"/>
      <c r="SMY31" s="535"/>
      <c r="SMZ31" s="535"/>
      <c r="SNA31" s="535"/>
      <c r="SNB31" s="535"/>
      <c r="SNC31" s="535"/>
      <c r="SND31" s="535"/>
      <c r="SNE31" s="535"/>
      <c r="SNF31" s="535"/>
      <c r="SNG31" s="535"/>
      <c r="SNH31" s="535"/>
      <c r="SNI31" s="535"/>
      <c r="SNJ31" s="535"/>
      <c r="SNK31" s="535"/>
      <c r="SNL31" s="535"/>
      <c r="SNM31" s="535"/>
      <c r="SNN31" s="535"/>
      <c r="SNO31" s="535"/>
      <c r="SNP31" s="535"/>
      <c r="SNQ31" s="535"/>
      <c r="SNR31" s="535"/>
      <c r="SNS31" s="535"/>
      <c r="SNT31" s="535"/>
      <c r="SNU31" s="535"/>
      <c r="SNV31" s="535"/>
      <c r="SNW31" s="535"/>
      <c r="SNX31" s="535"/>
      <c r="SNY31" s="535"/>
      <c r="SNZ31" s="535"/>
      <c r="SOA31" s="535"/>
      <c r="SOB31" s="535"/>
      <c r="SOC31" s="535"/>
      <c r="SOD31" s="535"/>
      <c r="SOE31" s="535"/>
      <c r="SOF31" s="535"/>
      <c r="SOG31" s="535"/>
      <c r="SOH31" s="535"/>
      <c r="SOI31" s="535"/>
      <c r="SOJ31" s="535"/>
      <c r="SOK31" s="535"/>
      <c r="SOL31" s="535"/>
      <c r="SOM31" s="535"/>
      <c r="SON31" s="535"/>
      <c r="SOO31" s="535"/>
      <c r="SOP31" s="535"/>
      <c r="SOQ31" s="535"/>
      <c r="SOR31" s="535"/>
      <c r="SOS31" s="535"/>
      <c r="SOT31" s="535"/>
      <c r="SOU31" s="535"/>
      <c r="SOV31" s="535"/>
      <c r="SOW31" s="535"/>
      <c r="SOX31" s="535"/>
      <c r="SOY31" s="535"/>
      <c r="SOZ31" s="535"/>
      <c r="SPA31" s="535"/>
      <c r="SPB31" s="535"/>
      <c r="SPC31" s="535"/>
      <c r="SPD31" s="535"/>
      <c r="SPE31" s="535"/>
      <c r="SPF31" s="535"/>
      <c r="SPG31" s="535"/>
      <c r="SPH31" s="535"/>
      <c r="SPI31" s="535"/>
      <c r="SPJ31" s="535"/>
      <c r="SPK31" s="535"/>
      <c r="SPL31" s="535"/>
      <c r="SPM31" s="535"/>
      <c r="SPN31" s="535"/>
      <c r="SPO31" s="535"/>
      <c r="SPP31" s="535"/>
      <c r="SPQ31" s="535"/>
      <c r="SPR31" s="535"/>
      <c r="SPS31" s="535"/>
      <c r="SPT31" s="535"/>
      <c r="SPU31" s="535"/>
      <c r="SPV31" s="535"/>
      <c r="SPW31" s="535"/>
      <c r="SPX31" s="535"/>
      <c r="SPY31" s="535"/>
      <c r="SPZ31" s="535"/>
      <c r="SQA31" s="535"/>
      <c r="SQB31" s="535"/>
      <c r="SQC31" s="535"/>
      <c r="SQD31" s="535"/>
      <c r="SQE31" s="535"/>
      <c r="SQF31" s="535"/>
      <c r="SQG31" s="535"/>
      <c r="SQH31" s="535"/>
      <c r="SQI31" s="535"/>
      <c r="SQJ31" s="535"/>
      <c r="SQK31" s="535"/>
      <c r="SQL31" s="535"/>
      <c r="SQM31" s="535"/>
      <c r="SQN31" s="535"/>
      <c r="SQO31" s="535"/>
      <c r="SQP31" s="535"/>
      <c r="SQQ31" s="535"/>
      <c r="SQR31" s="535"/>
      <c r="SQS31" s="535"/>
      <c r="SQT31" s="535"/>
      <c r="SQU31" s="535"/>
      <c r="SQV31" s="535"/>
      <c r="SQW31" s="535"/>
      <c r="SQX31" s="535"/>
      <c r="SQY31" s="535"/>
      <c r="SQZ31" s="535"/>
      <c r="SRA31" s="535"/>
      <c r="SRB31" s="535"/>
      <c r="SRC31" s="535"/>
      <c r="SRD31" s="535"/>
      <c r="SRE31" s="535"/>
      <c r="SRF31" s="535"/>
      <c r="SRG31" s="535"/>
      <c r="SRH31" s="535"/>
      <c r="SRI31" s="535"/>
      <c r="SRJ31" s="535"/>
      <c r="SRK31" s="535"/>
      <c r="SRL31" s="535"/>
      <c r="SRM31" s="535"/>
      <c r="SRN31" s="535"/>
      <c r="SRO31" s="535"/>
      <c r="SRP31" s="535"/>
      <c r="SRQ31" s="535"/>
      <c r="SRR31" s="535"/>
      <c r="SRS31" s="535"/>
      <c r="SRT31" s="535"/>
      <c r="SRU31" s="535"/>
      <c r="SRV31" s="535"/>
      <c r="SRW31" s="535"/>
      <c r="SRX31" s="535"/>
      <c r="SRY31" s="535"/>
      <c r="SRZ31" s="535"/>
      <c r="SSA31" s="535"/>
      <c r="SSB31" s="535"/>
      <c r="SSC31" s="535"/>
      <c r="SSD31" s="535"/>
      <c r="SSE31" s="535"/>
      <c r="SSF31" s="535"/>
      <c r="SSG31" s="535"/>
      <c r="SSH31" s="535"/>
      <c r="SSI31" s="535"/>
      <c r="SSJ31" s="535"/>
      <c r="SSK31" s="535"/>
      <c r="SSL31" s="535"/>
      <c r="SSM31" s="535"/>
      <c r="SSN31" s="535"/>
      <c r="SSO31" s="535"/>
      <c r="SSP31" s="535"/>
      <c r="SSQ31" s="535"/>
      <c r="SSR31" s="535"/>
      <c r="SSS31" s="535"/>
      <c r="SST31" s="535"/>
      <c r="SSU31" s="535"/>
      <c r="SSV31" s="535"/>
      <c r="SSW31" s="535"/>
      <c r="SSX31" s="535"/>
      <c r="SSY31" s="535"/>
      <c r="SSZ31" s="535"/>
      <c r="STA31" s="535"/>
      <c r="STB31" s="535"/>
      <c r="STC31" s="535"/>
      <c r="STD31" s="535"/>
      <c r="STE31" s="535"/>
      <c r="STF31" s="535"/>
      <c r="STG31" s="535"/>
      <c r="STH31" s="535"/>
      <c r="STI31" s="535"/>
      <c r="STJ31" s="535"/>
      <c r="STK31" s="535"/>
      <c r="STL31" s="535"/>
      <c r="STM31" s="535"/>
      <c r="STN31" s="535"/>
      <c r="STO31" s="535"/>
      <c r="STP31" s="535"/>
      <c r="STQ31" s="535"/>
      <c r="STR31" s="535"/>
      <c r="STS31" s="535"/>
      <c r="STT31" s="535"/>
      <c r="STU31" s="535"/>
      <c r="STV31" s="535"/>
      <c r="STW31" s="535"/>
      <c r="STX31" s="535"/>
      <c r="STY31" s="535"/>
      <c r="STZ31" s="535"/>
      <c r="SUA31" s="535"/>
      <c r="SUB31" s="535"/>
      <c r="SUC31" s="535"/>
      <c r="SUD31" s="535"/>
      <c r="SUE31" s="535"/>
      <c r="SUF31" s="535"/>
      <c r="SUG31" s="535"/>
      <c r="SUH31" s="535"/>
      <c r="SUI31" s="535"/>
      <c r="SUJ31" s="535"/>
      <c r="SUK31" s="535"/>
      <c r="SUL31" s="535"/>
      <c r="SUM31" s="535"/>
      <c r="SUN31" s="535"/>
      <c r="SUO31" s="535"/>
      <c r="SUP31" s="535"/>
      <c r="SUQ31" s="535"/>
      <c r="SUR31" s="535"/>
      <c r="SUS31" s="535"/>
      <c r="SUT31" s="535"/>
      <c r="SUU31" s="535"/>
      <c r="SUV31" s="535"/>
      <c r="SUW31" s="535"/>
      <c r="SUX31" s="535"/>
      <c r="SUY31" s="535"/>
      <c r="SUZ31" s="535"/>
      <c r="SVA31" s="535"/>
      <c r="SVB31" s="535"/>
      <c r="SVC31" s="535"/>
      <c r="SVD31" s="535"/>
      <c r="SVE31" s="535"/>
      <c r="SVF31" s="535"/>
      <c r="SVG31" s="535"/>
      <c r="SVH31" s="535"/>
      <c r="SVI31" s="535"/>
      <c r="SVJ31" s="535"/>
      <c r="SVK31" s="535"/>
      <c r="SVL31" s="535"/>
      <c r="SVM31" s="535"/>
      <c r="SVN31" s="535"/>
      <c r="SVO31" s="535"/>
      <c r="SVP31" s="535"/>
      <c r="SVQ31" s="535"/>
      <c r="SVR31" s="535"/>
      <c r="SVS31" s="535"/>
      <c r="SVT31" s="535"/>
      <c r="SVU31" s="535"/>
      <c r="SVV31" s="535"/>
      <c r="SVW31" s="535"/>
      <c r="SVX31" s="535"/>
      <c r="SVY31" s="535"/>
      <c r="SVZ31" s="535"/>
      <c r="SWA31" s="535"/>
      <c r="SWB31" s="535"/>
      <c r="SWC31" s="535"/>
      <c r="SWD31" s="535"/>
      <c r="SWE31" s="535"/>
      <c r="SWF31" s="535"/>
      <c r="SWG31" s="535"/>
      <c r="SWH31" s="535"/>
      <c r="SWI31" s="535"/>
      <c r="SWJ31" s="535"/>
      <c r="SWK31" s="535"/>
      <c r="SWL31" s="535"/>
      <c r="SWM31" s="535"/>
      <c r="SWN31" s="535"/>
      <c r="SWO31" s="535"/>
      <c r="SWP31" s="535"/>
      <c r="SWQ31" s="535"/>
      <c r="SWR31" s="535"/>
      <c r="SWS31" s="535"/>
      <c r="SWT31" s="535"/>
      <c r="SWU31" s="535"/>
      <c r="SWV31" s="535"/>
      <c r="SWW31" s="535"/>
      <c r="SWX31" s="535"/>
      <c r="SWY31" s="535"/>
      <c r="SWZ31" s="535"/>
      <c r="SXA31" s="535"/>
      <c r="SXB31" s="535"/>
      <c r="SXC31" s="535"/>
      <c r="SXD31" s="535"/>
      <c r="SXE31" s="535"/>
      <c r="SXF31" s="535"/>
      <c r="SXG31" s="535"/>
      <c r="SXH31" s="535"/>
      <c r="SXI31" s="535"/>
      <c r="SXJ31" s="535"/>
      <c r="SXK31" s="535"/>
      <c r="SXL31" s="535"/>
      <c r="SXM31" s="535"/>
      <c r="SXN31" s="535"/>
      <c r="SXO31" s="535"/>
      <c r="SXP31" s="535"/>
      <c r="SXQ31" s="535"/>
      <c r="SXR31" s="535"/>
      <c r="SXS31" s="535"/>
      <c r="SXT31" s="535"/>
      <c r="SXU31" s="535"/>
      <c r="SXV31" s="535"/>
      <c r="SXW31" s="535"/>
      <c r="SXX31" s="535"/>
      <c r="SXY31" s="535"/>
      <c r="SXZ31" s="535"/>
      <c r="SYA31" s="535"/>
      <c r="SYB31" s="535"/>
      <c r="SYC31" s="535"/>
      <c r="SYD31" s="535"/>
      <c r="SYE31" s="535"/>
      <c r="SYF31" s="535"/>
      <c r="SYG31" s="535"/>
      <c r="SYH31" s="535"/>
      <c r="SYI31" s="535"/>
      <c r="SYJ31" s="535"/>
      <c r="SYK31" s="535"/>
      <c r="SYL31" s="535"/>
      <c r="SYM31" s="535"/>
      <c r="SYN31" s="535"/>
      <c r="SYO31" s="535"/>
      <c r="SYP31" s="535"/>
      <c r="SYQ31" s="535"/>
      <c r="SYR31" s="535"/>
      <c r="SYS31" s="535"/>
      <c r="SYT31" s="535"/>
      <c r="SYU31" s="535"/>
      <c r="SYV31" s="535"/>
      <c r="SYW31" s="535"/>
      <c r="SYX31" s="535"/>
      <c r="SYY31" s="535"/>
      <c r="SYZ31" s="535"/>
      <c r="SZA31" s="535"/>
      <c r="SZB31" s="535"/>
      <c r="SZC31" s="535"/>
      <c r="SZD31" s="535"/>
      <c r="SZE31" s="535"/>
      <c r="SZF31" s="535"/>
      <c r="SZG31" s="535"/>
      <c r="SZH31" s="535"/>
      <c r="SZI31" s="535"/>
      <c r="SZJ31" s="535"/>
      <c r="SZK31" s="535"/>
      <c r="SZL31" s="535"/>
      <c r="SZM31" s="535"/>
      <c r="SZN31" s="535"/>
      <c r="SZO31" s="535"/>
      <c r="SZP31" s="535"/>
      <c r="SZQ31" s="535"/>
      <c r="SZR31" s="535"/>
      <c r="SZS31" s="535"/>
      <c r="SZT31" s="535"/>
      <c r="SZU31" s="535"/>
      <c r="SZV31" s="535"/>
      <c r="SZW31" s="535"/>
      <c r="SZX31" s="535"/>
      <c r="SZY31" s="535"/>
      <c r="SZZ31" s="535"/>
      <c r="TAA31" s="535"/>
      <c r="TAB31" s="535"/>
      <c r="TAC31" s="535"/>
      <c r="TAD31" s="535"/>
      <c r="TAE31" s="535"/>
      <c r="TAF31" s="535"/>
      <c r="TAG31" s="535"/>
      <c r="TAH31" s="535"/>
      <c r="TAI31" s="535"/>
      <c r="TAJ31" s="535"/>
      <c r="TAK31" s="535"/>
      <c r="TAL31" s="535"/>
      <c r="TAM31" s="535"/>
      <c r="TAN31" s="535"/>
      <c r="TAO31" s="535"/>
      <c r="TAP31" s="535"/>
      <c r="TAQ31" s="535"/>
      <c r="TAR31" s="535"/>
      <c r="TAS31" s="535"/>
      <c r="TAT31" s="535"/>
      <c r="TAU31" s="535"/>
      <c r="TAV31" s="535"/>
      <c r="TAW31" s="535"/>
      <c r="TAX31" s="535"/>
      <c r="TAY31" s="535"/>
      <c r="TAZ31" s="535"/>
      <c r="TBA31" s="535"/>
      <c r="TBB31" s="535"/>
      <c r="TBC31" s="535"/>
      <c r="TBD31" s="535"/>
      <c r="TBE31" s="535"/>
      <c r="TBF31" s="535"/>
      <c r="TBG31" s="535"/>
      <c r="TBH31" s="535"/>
      <c r="TBI31" s="535"/>
      <c r="TBJ31" s="535"/>
      <c r="TBK31" s="535"/>
      <c r="TBL31" s="535"/>
      <c r="TBM31" s="535"/>
      <c r="TBN31" s="535"/>
      <c r="TBO31" s="535"/>
      <c r="TBP31" s="535"/>
      <c r="TBQ31" s="535"/>
      <c r="TBR31" s="535"/>
      <c r="TBS31" s="535"/>
      <c r="TBT31" s="535"/>
      <c r="TBU31" s="535"/>
      <c r="TBV31" s="535"/>
      <c r="TBW31" s="535"/>
      <c r="TBX31" s="535"/>
      <c r="TBY31" s="535"/>
      <c r="TBZ31" s="535"/>
      <c r="TCA31" s="535"/>
      <c r="TCB31" s="535"/>
      <c r="TCC31" s="535"/>
      <c r="TCD31" s="535"/>
      <c r="TCE31" s="535"/>
      <c r="TCF31" s="535"/>
      <c r="TCG31" s="535"/>
      <c r="TCH31" s="535"/>
      <c r="TCI31" s="535"/>
      <c r="TCJ31" s="535"/>
      <c r="TCK31" s="535"/>
      <c r="TCL31" s="535"/>
      <c r="TCM31" s="535"/>
      <c r="TCN31" s="535"/>
      <c r="TCO31" s="535"/>
      <c r="TCP31" s="535"/>
      <c r="TCQ31" s="535"/>
      <c r="TCR31" s="535"/>
      <c r="TCS31" s="535"/>
      <c r="TCT31" s="535"/>
      <c r="TCU31" s="535"/>
      <c r="TCV31" s="535"/>
      <c r="TCW31" s="535"/>
      <c r="TCX31" s="535"/>
      <c r="TCY31" s="535"/>
      <c r="TCZ31" s="535"/>
      <c r="TDA31" s="535"/>
      <c r="TDB31" s="535"/>
      <c r="TDC31" s="535"/>
      <c r="TDD31" s="535"/>
      <c r="TDE31" s="535"/>
      <c r="TDF31" s="535"/>
      <c r="TDG31" s="535"/>
      <c r="TDH31" s="535"/>
      <c r="TDI31" s="535"/>
      <c r="TDJ31" s="535"/>
      <c r="TDK31" s="535"/>
      <c r="TDL31" s="535"/>
      <c r="TDM31" s="535"/>
      <c r="TDN31" s="535"/>
      <c r="TDO31" s="535"/>
      <c r="TDP31" s="535"/>
      <c r="TDQ31" s="535"/>
      <c r="TDR31" s="535"/>
      <c r="TDS31" s="535"/>
      <c r="TDT31" s="535"/>
      <c r="TDU31" s="535"/>
      <c r="TDV31" s="535"/>
      <c r="TDW31" s="535"/>
      <c r="TDX31" s="535"/>
      <c r="TDY31" s="535"/>
      <c r="TDZ31" s="535"/>
      <c r="TEA31" s="535"/>
      <c r="TEB31" s="535"/>
      <c r="TEC31" s="535"/>
      <c r="TED31" s="535"/>
      <c r="TEE31" s="535"/>
      <c r="TEF31" s="535"/>
      <c r="TEG31" s="535"/>
      <c r="TEH31" s="535"/>
      <c r="TEI31" s="535"/>
      <c r="TEJ31" s="535"/>
      <c r="TEK31" s="535"/>
      <c r="TEL31" s="535"/>
      <c r="TEM31" s="535"/>
      <c r="TEN31" s="535"/>
      <c r="TEO31" s="535"/>
      <c r="TEP31" s="535"/>
      <c r="TEQ31" s="535"/>
      <c r="TER31" s="535"/>
      <c r="TES31" s="535"/>
      <c r="TET31" s="535"/>
      <c r="TEU31" s="535"/>
      <c r="TEV31" s="535"/>
      <c r="TEW31" s="535"/>
      <c r="TEX31" s="535"/>
      <c r="TEY31" s="535"/>
      <c r="TEZ31" s="535"/>
      <c r="TFA31" s="535"/>
      <c r="TFB31" s="535"/>
      <c r="TFC31" s="535"/>
      <c r="TFD31" s="535"/>
      <c r="TFE31" s="535"/>
      <c r="TFF31" s="535"/>
      <c r="TFG31" s="535"/>
      <c r="TFH31" s="535"/>
      <c r="TFI31" s="535"/>
      <c r="TFJ31" s="535"/>
      <c r="TFK31" s="535"/>
      <c r="TFL31" s="535"/>
      <c r="TFM31" s="535"/>
      <c r="TFN31" s="535"/>
      <c r="TFO31" s="535"/>
      <c r="TFP31" s="535"/>
      <c r="TFQ31" s="535"/>
      <c r="TFR31" s="535"/>
      <c r="TFS31" s="535"/>
      <c r="TFT31" s="535"/>
      <c r="TFU31" s="535"/>
      <c r="TFV31" s="535"/>
      <c r="TFW31" s="535"/>
      <c r="TFX31" s="535"/>
      <c r="TFY31" s="535"/>
      <c r="TFZ31" s="535"/>
      <c r="TGA31" s="535"/>
      <c r="TGB31" s="535"/>
      <c r="TGC31" s="535"/>
      <c r="TGD31" s="535"/>
      <c r="TGE31" s="535"/>
      <c r="TGF31" s="535"/>
      <c r="TGG31" s="535"/>
      <c r="TGH31" s="535"/>
      <c r="TGI31" s="535"/>
      <c r="TGJ31" s="535"/>
      <c r="TGK31" s="535"/>
      <c r="TGL31" s="535"/>
      <c r="TGM31" s="535"/>
      <c r="TGN31" s="535"/>
      <c r="TGO31" s="535"/>
      <c r="TGP31" s="535"/>
      <c r="TGQ31" s="535"/>
      <c r="TGR31" s="535"/>
      <c r="TGS31" s="535"/>
      <c r="TGT31" s="535"/>
      <c r="TGU31" s="535"/>
      <c r="TGV31" s="535"/>
      <c r="TGW31" s="535"/>
      <c r="TGX31" s="535"/>
      <c r="TGY31" s="535"/>
      <c r="TGZ31" s="535"/>
      <c r="THA31" s="535"/>
      <c r="THB31" s="535"/>
      <c r="THC31" s="535"/>
      <c r="THD31" s="535"/>
      <c r="THE31" s="535"/>
      <c r="THF31" s="535"/>
      <c r="THG31" s="535"/>
      <c r="THH31" s="535"/>
      <c r="THI31" s="535"/>
      <c r="THJ31" s="535"/>
      <c r="THK31" s="535"/>
      <c r="THL31" s="535"/>
      <c r="THM31" s="535"/>
      <c r="THN31" s="535"/>
      <c r="THO31" s="535"/>
      <c r="THP31" s="535"/>
      <c r="THQ31" s="535"/>
      <c r="THR31" s="535"/>
      <c r="THS31" s="535"/>
      <c r="THT31" s="535"/>
      <c r="THU31" s="535"/>
      <c r="THV31" s="535"/>
      <c r="THW31" s="535"/>
      <c r="THX31" s="535"/>
      <c r="THY31" s="535"/>
      <c r="THZ31" s="535"/>
      <c r="TIA31" s="535"/>
      <c r="TIB31" s="535"/>
      <c r="TIC31" s="535"/>
      <c r="TID31" s="535"/>
      <c r="TIE31" s="535"/>
      <c r="TIF31" s="535"/>
      <c r="TIG31" s="535"/>
      <c r="TIH31" s="535"/>
      <c r="TII31" s="535"/>
      <c r="TIJ31" s="535"/>
      <c r="TIK31" s="535"/>
      <c r="TIL31" s="535"/>
      <c r="TIM31" s="535"/>
      <c r="TIN31" s="535"/>
      <c r="TIO31" s="535"/>
      <c r="TIP31" s="535"/>
      <c r="TIQ31" s="535"/>
      <c r="TIR31" s="535"/>
      <c r="TIS31" s="535"/>
      <c r="TIT31" s="535"/>
      <c r="TIU31" s="535"/>
      <c r="TIV31" s="535"/>
      <c r="TIW31" s="535"/>
      <c r="TIX31" s="535"/>
      <c r="TIY31" s="535"/>
      <c r="TIZ31" s="535"/>
      <c r="TJA31" s="535"/>
      <c r="TJB31" s="535"/>
      <c r="TJC31" s="535"/>
      <c r="TJD31" s="535"/>
      <c r="TJE31" s="535"/>
      <c r="TJF31" s="535"/>
      <c r="TJG31" s="535"/>
      <c r="TJH31" s="535"/>
      <c r="TJI31" s="535"/>
      <c r="TJJ31" s="535"/>
      <c r="TJK31" s="535"/>
      <c r="TJL31" s="535"/>
      <c r="TJM31" s="535"/>
      <c r="TJN31" s="535"/>
      <c r="TJO31" s="535"/>
      <c r="TJP31" s="535"/>
      <c r="TJQ31" s="535"/>
      <c r="TJR31" s="535"/>
      <c r="TJS31" s="535"/>
      <c r="TJT31" s="535"/>
      <c r="TJU31" s="535"/>
      <c r="TJV31" s="535"/>
      <c r="TJW31" s="535"/>
      <c r="TJX31" s="535"/>
      <c r="TJY31" s="535"/>
      <c r="TJZ31" s="535"/>
      <c r="TKA31" s="535"/>
      <c r="TKB31" s="535"/>
      <c r="TKC31" s="535"/>
      <c r="TKD31" s="535"/>
      <c r="TKE31" s="535"/>
      <c r="TKF31" s="535"/>
      <c r="TKG31" s="535"/>
      <c r="TKH31" s="535"/>
      <c r="TKI31" s="535"/>
      <c r="TKJ31" s="535"/>
      <c r="TKK31" s="535"/>
      <c r="TKL31" s="535"/>
      <c r="TKM31" s="535"/>
      <c r="TKN31" s="535"/>
      <c r="TKO31" s="535"/>
      <c r="TKP31" s="535"/>
      <c r="TKQ31" s="535"/>
      <c r="TKR31" s="535"/>
      <c r="TKS31" s="535"/>
      <c r="TKT31" s="535"/>
      <c r="TKU31" s="535"/>
      <c r="TKV31" s="535"/>
      <c r="TKW31" s="535"/>
      <c r="TKX31" s="535"/>
      <c r="TKY31" s="535"/>
      <c r="TKZ31" s="535"/>
      <c r="TLA31" s="535"/>
      <c r="TLB31" s="535"/>
      <c r="TLC31" s="535"/>
      <c r="TLD31" s="535"/>
      <c r="TLE31" s="535"/>
      <c r="TLF31" s="535"/>
      <c r="TLG31" s="535"/>
      <c r="TLH31" s="535"/>
      <c r="TLI31" s="535"/>
      <c r="TLJ31" s="535"/>
      <c r="TLK31" s="535"/>
      <c r="TLL31" s="535"/>
      <c r="TLM31" s="535"/>
      <c r="TLN31" s="535"/>
      <c r="TLO31" s="535"/>
      <c r="TLP31" s="535"/>
      <c r="TLQ31" s="535"/>
      <c r="TLR31" s="535"/>
      <c r="TLS31" s="535"/>
      <c r="TLT31" s="535"/>
      <c r="TLU31" s="535"/>
      <c r="TLV31" s="535"/>
      <c r="TLW31" s="535"/>
      <c r="TLX31" s="535"/>
      <c r="TLY31" s="535"/>
      <c r="TLZ31" s="535"/>
      <c r="TMA31" s="535"/>
      <c r="TMB31" s="535"/>
      <c r="TMC31" s="535"/>
      <c r="TMD31" s="535"/>
      <c r="TME31" s="535"/>
      <c r="TMF31" s="535"/>
      <c r="TMG31" s="535"/>
      <c r="TMH31" s="535"/>
      <c r="TMI31" s="535"/>
      <c r="TMJ31" s="535"/>
      <c r="TMK31" s="535"/>
      <c r="TML31" s="535"/>
      <c r="TMM31" s="535"/>
      <c r="TMN31" s="535"/>
      <c r="TMO31" s="535"/>
      <c r="TMP31" s="535"/>
      <c r="TMQ31" s="535"/>
      <c r="TMR31" s="535"/>
      <c r="TMS31" s="535"/>
      <c r="TMT31" s="535"/>
      <c r="TMU31" s="535"/>
      <c r="TMV31" s="535"/>
      <c r="TMW31" s="535"/>
      <c r="TMX31" s="535"/>
      <c r="TMY31" s="535"/>
      <c r="TMZ31" s="535"/>
      <c r="TNA31" s="535"/>
      <c r="TNB31" s="535"/>
      <c r="TNC31" s="535"/>
      <c r="TND31" s="535"/>
      <c r="TNE31" s="535"/>
      <c r="TNF31" s="535"/>
      <c r="TNG31" s="535"/>
      <c r="TNH31" s="535"/>
      <c r="TNI31" s="535"/>
      <c r="TNJ31" s="535"/>
      <c r="TNK31" s="535"/>
      <c r="TNL31" s="535"/>
      <c r="TNM31" s="535"/>
      <c r="TNN31" s="535"/>
      <c r="TNO31" s="535"/>
      <c r="TNP31" s="535"/>
      <c r="TNQ31" s="535"/>
      <c r="TNR31" s="535"/>
      <c r="TNS31" s="535"/>
      <c r="TNT31" s="535"/>
      <c r="TNU31" s="535"/>
      <c r="TNV31" s="535"/>
      <c r="TNW31" s="535"/>
      <c r="TNX31" s="535"/>
      <c r="TNY31" s="535"/>
      <c r="TNZ31" s="535"/>
      <c r="TOA31" s="535"/>
      <c r="TOB31" s="535"/>
      <c r="TOC31" s="535"/>
      <c r="TOD31" s="535"/>
      <c r="TOE31" s="535"/>
      <c r="TOF31" s="535"/>
      <c r="TOG31" s="535"/>
      <c r="TOH31" s="535"/>
      <c r="TOI31" s="535"/>
      <c r="TOJ31" s="535"/>
      <c r="TOK31" s="535"/>
      <c r="TOL31" s="535"/>
      <c r="TOM31" s="535"/>
      <c r="TON31" s="535"/>
      <c r="TOO31" s="535"/>
      <c r="TOP31" s="535"/>
      <c r="TOQ31" s="535"/>
      <c r="TOR31" s="535"/>
      <c r="TOS31" s="535"/>
      <c r="TOT31" s="535"/>
      <c r="TOU31" s="535"/>
      <c r="TOV31" s="535"/>
      <c r="TOW31" s="535"/>
      <c r="TOX31" s="535"/>
      <c r="TOY31" s="535"/>
      <c r="TOZ31" s="535"/>
      <c r="TPA31" s="535"/>
      <c r="TPB31" s="535"/>
      <c r="TPC31" s="535"/>
      <c r="TPD31" s="535"/>
      <c r="TPE31" s="535"/>
      <c r="TPF31" s="535"/>
      <c r="TPG31" s="535"/>
      <c r="TPH31" s="535"/>
      <c r="TPI31" s="535"/>
      <c r="TPJ31" s="535"/>
      <c r="TPK31" s="535"/>
      <c r="TPL31" s="535"/>
      <c r="TPM31" s="535"/>
      <c r="TPN31" s="535"/>
      <c r="TPO31" s="535"/>
      <c r="TPP31" s="535"/>
      <c r="TPQ31" s="535"/>
      <c r="TPR31" s="535"/>
      <c r="TPS31" s="535"/>
      <c r="TPT31" s="535"/>
      <c r="TPU31" s="535"/>
      <c r="TPV31" s="535"/>
      <c r="TPW31" s="535"/>
      <c r="TPX31" s="535"/>
      <c r="TPY31" s="535"/>
      <c r="TPZ31" s="535"/>
      <c r="TQA31" s="535"/>
      <c r="TQB31" s="535"/>
      <c r="TQC31" s="535"/>
      <c r="TQD31" s="535"/>
      <c r="TQE31" s="535"/>
      <c r="TQF31" s="535"/>
      <c r="TQG31" s="535"/>
      <c r="TQH31" s="535"/>
      <c r="TQI31" s="535"/>
      <c r="TQJ31" s="535"/>
      <c r="TQK31" s="535"/>
      <c r="TQL31" s="535"/>
      <c r="TQM31" s="535"/>
      <c r="TQN31" s="535"/>
      <c r="TQO31" s="535"/>
      <c r="TQP31" s="535"/>
      <c r="TQQ31" s="535"/>
      <c r="TQR31" s="535"/>
      <c r="TQS31" s="535"/>
      <c r="TQT31" s="535"/>
      <c r="TQU31" s="535"/>
      <c r="TQV31" s="535"/>
      <c r="TQW31" s="535"/>
      <c r="TQX31" s="535"/>
      <c r="TQY31" s="535"/>
      <c r="TQZ31" s="535"/>
      <c r="TRA31" s="535"/>
      <c r="TRB31" s="535"/>
      <c r="TRC31" s="535"/>
      <c r="TRD31" s="535"/>
      <c r="TRE31" s="535"/>
      <c r="TRF31" s="535"/>
      <c r="TRG31" s="535"/>
      <c r="TRH31" s="535"/>
      <c r="TRI31" s="535"/>
      <c r="TRJ31" s="535"/>
      <c r="TRK31" s="535"/>
      <c r="TRL31" s="535"/>
      <c r="TRM31" s="535"/>
      <c r="TRN31" s="535"/>
      <c r="TRO31" s="535"/>
      <c r="TRP31" s="535"/>
      <c r="TRQ31" s="535"/>
      <c r="TRR31" s="535"/>
      <c r="TRS31" s="535"/>
      <c r="TRT31" s="535"/>
      <c r="TRU31" s="535"/>
      <c r="TRV31" s="535"/>
      <c r="TRW31" s="535"/>
      <c r="TRX31" s="535"/>
      <c r="TRY31" s="535"/>
      <c r="TRZ31" s="535"/>
      <c r="TSA31" s="535"/>
      <c r="TSB31" s="535"/>
      <c r="TSC31" s="535"/>
      <c r="TSD31" s="535"/>
      <c r="TSE31" s="535"/>
      <c r="TSF31" s="535"/>
      <c r="TSG31" s="535"/>
      <c r="TSH31" s="535"/>
      <c r="TSI31" s="535"/>
      <c r="TSJ31" s="535"/>
      <c r="TSK31" s="535"/>
      <c r="TSL31" s="535"/>
      <c r="TSM31" s="535"/>
      <c r="TSN31" s="535"/>
      <c r="TSO31" s="535"/>
      <c r="TSP31" s="535"/>
      <c r="TSQ31" s="535"/>
      <c r="TSR31" s="535"/>
      <c r="TSS31" s="535"/>
      <c r="TST31" s="535"/>
      <c r="TSU31" s="535"/>
      <c r="TSV31" s="535"/>
      <c r="TSW31" s="535"/>
      <c r="TSX31" s="535"/>
      <c r="TSY31" s="535"/>
      <c r="TSZ31" s="535"/>
      <c r="TTA31" s="535"/>
      <c r="TTB31" s="535"/>
      <c r="TTC31" s="535"/>
      <c r="TTD31" s="535"/>
      <c r="TTE31" s="535"/>
      <c r="TTF31" s="535"/>
      <c r="TTG31" s="535"/>
      <c r="TTH31" s="535"/>
      <c r="TTI31" s="535"/>
      <c r="TTJ31" s="535"/>
      <c r="TTK31" s="535"/>
      <c r="TTL31" s="535"/>
      <c r="TTM31" s="535"/>
      <c r="TTN31" s="535"/>
      <c r="TTO31" s="535"/>
      <c r="TTP31" s="535"/>
      <c r="TTQ31" s="535"/>
      <c r="TTR31" s="535"/>
      <c r="TTS31" s="535"/>
      <c r="TTT31" s="535"/>
      <c r="TTU31" s="535"/>
      <c r="TTV31" s="535"/>
      <c r="TTW31" s="535"/>
      <c r="TTX31" s="535"/>
      <c r="TTY31" s="535"/>
      <c r="TTZ31" s="535"/>
      <c r="TUA31" s="535"/>
      <c r="TUB31" s="535"/>
      <c r="TUC31" s="535"/>
      <c r="TUD31" s="535"/>
      <c r="TUE31" s="535"/>
      <c r="TUF31" s="535"/>
      <c r="TUG31" s="535"/>
      <c r="TUH31" s="535"/>
      <c r="TUI31" s="535"/>
      <c r="TUJ31" s="535"/>
      <c r="TUK31" s="535"/>
      <c r="TUL31" s="535"/>
      <c r="TUM31" s="535"/>
      <c r="TUN31" s="535"/>
      <c r="TUO31" s="535"/>
      <c r="TUP31" s="535"/>
      <c r="TUQ31" s="535"/>
      <c r="TUR31" s="535"/>
      <c r="TUS31" s="535"/>
      <c r="TUT31" s="535"/>
      <c r="TUU31" s="535"/>
      <c r="TUV31" s="535"/>
      <c r="TUW31" s="535"/>
      <c r="TUX31" s="535"/>
      <c r="TUY31" s="535"/>
      <c r="TUZ31" s="535"/>
      <c r="TVA31" s="535"/>
      <c r="TVB31" s="535"/>
      <c r="TVC31" s="535"/>
      <c r="TVD31" s="535"/>
      <c r="TVE31" s="535"/>
      <c r="TVF31" s="535"/>
      <c r="TVG31" s="535"/>
      <c r="TVH31" s="535"/>
      <c r="TVI31" s="535"/>
      <c r="TVJ31" s="535"/>
      <c r="TVK31" s="535"/>
      <c r="TVL31" s="535"/>
      <c r="TVM31" s="535"/>
      <c r="TVN31" s="535"/>
      <c r="TVO31" s="535"/>
      <c r="TVP31" s="535"/>
      <c r="TVQ31" s="535"/>
      <c r="TVR31" s="535"/>
      <c r="TVS31" s="535"/>
      <c r="TVT31" s="535"/>
      <c r="TVU31" s="535"/>
      <c r="TVV31" s="535"/>
      <c r="TVW31" s="535"/>
      <c r="TVX31" s="535"/>
      <c r="TVY31" s="535"/>
      <c r="TVZ31" s="535"/>
      <c r="TWA31" s="535"/>
      <c r="TWB31" s="535"/>
      <c r="TWC31" s="535"/>
      <c r="TWD31" s="535"/>
      <c r="TWE31" s="535"/>
      <c r="TWF31" s="535"/>
      <c r="TWG31" s="535"/>
      <c r="TWH31" s="535"/>
      <c r="TWI31" s="535"/>
      <c r="TWJ31" s="535"/>
      <c r="TWK31" s="535"/>
      <c r="TWL31" s="535"/>
      <c r="TWM31" s="535"/>
      <c r="TWN31" s="535"/>
      <c r="TWO31" s="535"/>
      <c r="TWP31" s="535"/>
      <c r="TWQ31" s="535"/>
      <c r="TWR31" s="535"/>
      <c r="TWS31" s="535"/>
      <c r="TWT31" s="535"/>
      <c r="TWU31" s="535"/>
      <c r="TWV31" s="535"/>
      <c r="TWW31" s="535"/>
      <c r="TWX31" s="535"/>
      <c r="TWY31" s="535"/>
      <c r="TWZ31" s="535"/>
      <c r="TXA31" s="535"/>
      <c r="TXB31" s="535"/>
      <c r="TXC31" s="535"/>
      <c r="TXD31" s="535"/>
      <c r="TXE31" s="535"/>
      <c r="TXF31" s="535"/>
      <c r="TXG31" s="535"/>
      <c r="TXH31" s="535"/>
      <c r="TXI31" s="535"/>
      <c r="TXJ31" s="535"/>
      <c r="TXK31" s="535"/>
      <c r="TXL31" s="535"/>
      <c r="TXM31" s="535"/>
      <c r="TXN31" s="535"/>
      <c r="TXO31" s="535"/>
      <c r="TXP31" s="535"/>
      <c r="TXQ31" s="535"/>
      <c r="TXR31" s="535"/>
      <c r="TXS31" s="535"/>
      <c r="TXT31" s="535"/>
      <c r="TXU31" s="535"/>
      <c r="TXV31" s="535"/>
      <c r="TXW31" s="535"/>
      <c r="TXX31" s="535"/>
      <c r="TXY31" s="535"/>
      <c r="TXZ31" s="535"/>
      <c r="TYA31" s="535"/>
      <c r="TYB31" s="535"/>
      <c r="TYC31" s="535"/>
      <c r="TYD31" s="535"/>
      <c r="TYE31" s="535"/>
      <c r="TYF31" s="535"/>
      <c r="TYG31" s="535"/>
      <c r="TYH31" s="535"/>
      <c r="TYI31" s="535"/>
      <c r="TYJ31" s="535"/>
      <c r="TYK31" s="535"/>
      <c r="TYL31" s="535"/>
      <c r="TYM31" s="535"/>
      <c r="TYN31" s="535"/>
      <c r="TYO31" s="535"/>
      <c r="TYP31" s="535"/>
      <c r="TYQ31" s="535"/>
      <c r="TYR31" s="535"/>
      <c r="TYS31" s="535"/>
      <c r="TYT31" s="535"/>
      <c r="TYU31" s="535"/>
      <c r="TYV31" s="535"/>
      <c r="TYW31" s="535"/>
      <c r="TYX31" s="535"/>
      <c r="TYY31" s="535"/>
      <c r="TYZ31" s="535"/>
      <c r="TZA31" s="535"/>
      <c r="TZB31" s="535"/>
      <c r="TZC31" s="535"/>
      <c r="TZD31" s="535"/>
      <c r="TZE31" s="535"/>
      <c r="TZF31" s="535"/>
      <c r="TZG31" s="535"/>
      <c r="TZH31" s="535"/>
      <c r="TZI31" s="535"/>
      <c r="TZJ31" s="535"/>
      <c r="TZK31" s="535"/>
      <c r="TZL31" s="535"/>
      <c r="TZM31" s="535"/>
      <c r="TZN31" s="535"/>
      <c r="TZO31" s="535"/>
      <c r="TZP31" s="535"/>
      <c r="TZQ31" s="535"/>
      <c r="TZR31" s="535"/>
      <c r="TZS31" s="535"/>
      <c r="TZT31" s="535"/>
      <c r="TZU31" s="535"/>
      <c r="TZV31" s="535"/>
      <c r="TZW31" s="535"/>
      <c r="TZX31" s="535"/>
      <c r="TZY31" s="535"/>
      <c r="TZZ31" s="535"/>
      <c r="UAA31" s="535"/>
      <c r="UAB31" s="535"/>
      <c r="UAC31" s="535"/>
      <c r="UAD31" s="535"/>
      <c r="UAE31" s="535"/>
      <c r="UAF31" s="535"/>
      <c r="UAG31" s="535"/>
      <c r="UAH31" s="535"/>
      <c r="UAI31" s="535"/>
      <c r="UAJ31" s="535"/>
      <c r="UAK31" s="535"/>
      <c r="UAL31" s="535"/>
      <c r="UAM31" s="535"/>
      <c r="UAN31" s="535"/>
      <c r="UAO31" s="535"/>
      <c r="UAP31" s="535"/>
      <c r="UAQ31" s="535"/>
      <c r="UAR31" s="535"/>
      <c r="UAS31" s="535"/>
      <c r="UAT31" s="535"/>
      <c r="UAU31" s="535"/>
      <c r="UAV31" s="535"/>
      <c r="UAW31" s="535"/>
      <c r="UAX31" s="535"/>
      <c r="UAY31" s="535"/>
      <c r="UAZ31" s="535"/>
      <c r="UBA31" s="535"/>
      <c r="UBB31" s="535"/>
      <c r="UBC31" s="535"/>
      <c r="UBD31" s="535"/>
      <c r="UBE31" s="535"/>
      <c r="UBF31" s="535"/>
      <c r="UBG31" s="535"/>
      <c r="UBH31" s="535"/>
      <c r="UBI31" s="535"/>
      <c r="UBJ31" s="535"/>
      <c r="UBK31" s="535"/>
      <c r="UBL31" s="535"/>
      <c r="UBM31" s="535"/>
      <c r="UBN31" s="535"/>
      <c r="UBO31" s="535"/>
      <c r="UBP31" s="535"/>
      <c r="UBQ31" s="535"/>
      <c r="UBR31" s="535"/>
      <c r="UBS31" s="535"/>
      <c r="UBT31" s="535"/>
      <c r="UBU31" s="535"/>
      <c r="UBV31" s="535"/>
      <c r="UBW31" s="535"/>
      <c r="UBX31" s="535"/>
      <c r="UBY31" s="535"/>
      <c r="UBZ31" s="535"/>
      <c r="UCA31" s="535"/>
      <c r="UCB31" s="535"/>
      <c r="UCC31" s="535"/>
      <c r="UCD31" s="535"/>
      <c r="UCE31" s="535"/>
      <c r="UCF31" s="535"/>
      <c r="UCG31" s="535"/>
      <c r="UCH31" s="535"/>
      <c r="UCI31" s="535"/>
      <c r="UCJ31" s="535"/>
      <c r="UCK31" s="535"/>
      <c r="UCL31" s="535"/>
      <c r="UCM31" s="535"/>
      <c r="UCN31" s="535"/>
      <c r="UCO31" s="535"/>
      <c r="UCP31" s="535"/>
      <c r="UCQ31" s="535"/>
      <c r="UCR31" s="535"/>
      <c r="UCS31" s="535"/>
      <c r="UCT31" s="535"/>
      <c r="UCU31" s="535"/>
      <c r="UCV31" s="535"/>
      <c r="UCW31" s="535"/>
      <c r="UCX31" s="535"/>
      <c r="UCY31" s="535"/>
      <c r="UCZ31" s="535"/>
      <c r="UDA31" s="535"/>
      <c r="UDB31" s="535"/>
      <c r="UDC31" s="535"/>
      <c r="UDD31" s="535"/>
      <c r="UDE31" s="535"/>
      <c r="UDF31" s="535"/>
      <c r="UDG31" s="535"/>
      <c r="UDH31" s="535"/>
      <c r="UDI31" s="535"/>
      <c r="UDJ31" s="535"/>
      <c r="UDK31" s="535"/>
      <c r="UDL31" s="535"/>
      <c r="UDM31" s="535"/>
      <c r="UDN31" s="535"/>
      <c r="UDO31" s="535"/>
      <c r="UDP31" s="535"/>
      <c r="UDQ31" s="535"/>
      <c r="UDR31" s="535"/>
      <c r="UDS31" s="535"/>
      <c r="UDT31" s="535"/>
      <c r="UDU31" s="535"/>
      <c r="UDV31" s="535"/>
      <c r="UDW31" s="535"/>
      <c r="UDX31" s="535"/>
      <c r="UDY31" s="535"/>
      <c r="UDZ31" s="535"/>
      <c r="UEA31" s="535"/>
      <c r="UEB31" s="535"/>
      <c r="UEC31" s="535"/>
      <c r="UED31" s="535"/>
      <c r="UEE31" s="535"/>
      <c r="UEF31" s="535"/>
      <c r="UEG31" s="535"/>
      <c r="UEH31" s="535"/>
      <c r="UEI31" s="535"/>
      <c r="UEJ31" s="535"/>
      <c r="UEK31" s="535"/>
      <c r="UEL31" s="535"/>
      <c r="UEM31" s="535"/>
      <c r="UEN31" s="535"/>
      <c r="UEO31" s="535"/>
      <c r="UEP31" s="535"/>
      <c r="UEQ31" s="535"/>
      <c r="UER31" s="535"/>
      <c r="UES31" s="535"/>
      <c r="UET31" s="535"/>
      <c r="UEU31" s="535"/>
      <c r="UEV31" s="535"/>
      <c r="UEW31" s="535"/>
      <c r="UEX31" s="535"/>
      <c r="UEY31" s="535"/>
      <c r="UEZ31" s="535"/>
      <c r="UFA31" s="535"/>
      <c r="UFB31" s="535"/>
      <c r="UFC31" s="535"/>
      <c r="UFD31" s="535"/>
      <c r="UFE31" s="535"/>
      <c r="UFF31" s="535"/>
      <c r="UFG31" s="535"/>
      <c r="UFH31" s="535"/>
      <c r="UFI31" s="535"/>
      <c r="UFJ31" s="535"/>
      <c r="UFK31" s="535"/>
      <c r="UFL31" s="535"/>
      <c r="UFM31" s="535"/>
      <c r="UFN31" s="535"/>
      <c r="UFO31" s="535"/>
      <c r="UFP31" s="535"/>
      <c r="UFQ31" s="535"/>
      <c r="UFR31" s="535"/>
      <c r="UFS31" s="535"/>
      <c r="UFT31" s="535"/>
      <c r="UFU31" s="535"/>
      <c r="UFV31" s="535"/>
      <c r="UFW31" s="535"/>
      <c r="UFX31" s="535"/>
      <c r="UFY31" s="535"/>
      <c r="UFZ31" s="535"/>
      <c r="UGA31" s="535"/>
      <c r="UGB31" s="535"/>
      <c r="UGC31" s="535"/>
      <c r="UGD31" s="535"/>
      <c r="UGE31" s="535"/>
      <c r="UGF31" s="535"/>
      <c r="UGG31" s="535"/>
      <c r="UGH31" s="535"/>
      <c r="UGI31" s="535"/>
      <c r="UGJ31" s="535"/>
      <c r="UGK31" s="535"/>
      <c r="UGL31" s="535"/>
      <c r="UGM31" s="535"/>
      <c r="UGN31" s="535"/>
      <c r="UGO31" s="535"/>
      <c r="UGP31" s="535"/>
      <c r="UGQ31" s="535"/>
      <c r="UGR31" s="535"/>
      <c r="UGS31" s="535"/>
      <c r="UGT31" s="535"/>
      <c r="UGU31" s="535"/>
      <c r="UGV31" s="535"/>
      <c r="UGW31" s="535"/>
      <c r="UGX31" s="535"/>
      <c r="UGY31" s="535"/>
      <c r="UGZ31" s="535"/>
      <c r="UHA31" s="535"/>
      <c r="UHB31" s="535"/>
      <c r="UHC31" s="535"/>
      <c r="UHD31" s="535"/>
      <c r="UHE31" s="535"/>
      <c r="UHF31" s="535"/>
      <c r="UHG31" s="535"/>
      <c r="UHH31" s="535"/>
      <c r="UHI31" s="535"/>
      <c r="UHJ31" s="535"/>
      <c r="UHK31" s="535"/>
      <c r="UHL31" s="535"/>
      <c r="UHM31" s="535"/>
      <c r="UHN31" s="535"/>
      <c r="UHO31" s="535"/>
      <c r="UHP31" s="535"/>
      <c r="UHQ31" s="535"/>
      <c r="UHR31" s="535"/>
      <c r="UHS31" s="535"/>
      <c r="UHT31" s="535"/>
      <c r="UHU31" s="535"/>
      <c r="UHV31" s="535"/>
      <c r="UHW31" s="535"/>
      <c r="UHX31" s="535"/>
      <c r="UHY31" s="535"/>
      <c r="UHZ31" s="535"/>
      <c r="UIA31" s="535"/>
      <c r="UIB31" s="535"/>
      <c r="UIC31" s="535"/>
      <c r="UID31" s="535"/>
      <c r="UIE31" s="535"/>
      <c r="UIF31" s="535"/>
      <c r="UIG31" s="535"/>
      <c r="UIH31" s="535"/>
      <c r="UII31" s="535"/>
      <c r="UIJ31" s="535"/>
      <c r="UIK31" s="535"/>
      <c r="UIL31" s="535"/>
      <c r="UIM31" s="535"/>
      <c r="UIN31" s="535"/>
      <c r="UIO31" s="535"/>
      <c r="UIP31" s="535"/>
      <c r="UIQ31" s="535"/>
      <c r="UIR31" s="535"/>
      <c r="UIS31" s="535"/>
      <c r="UIT31" s="535"/>
      <c r="UIU31" s="535"/>
      <c r="UIV31" s="535"/>
      <c r="UIW31" s="535"/>
      <c r="UIX31" s="535"/>
      <c r="UIY31" s="535"/>
      <c r="UIZ31" s="535"/>
      <c r="UJA31" s="535"/>
      <c r="UJB31" s="535"/>
      <c r="UJC31" s="535"/>
      <c r="UJD31" s="535"/>
      <c r="UJE31" s="535"/>
      <c r="UJF31" s="535"/>
      <c r="UJG31" s="535"/>
      <c r="UJH31" s="535"/>
      <c r="UJI31" s="535"/>
      <c r="UJJ31" s="535"/>
      <c r="UJK31" s="535"/>
      <c r="UJL31" s="535"/>
      <c r="UJM31" s="535"/>
      <c r="UJN31" s="535"/>
      <c r="UJO31" s="535"/>
      <c r="UJP31" s="535"/>
      <c r="UJQ31" s="535"/>
      <c r="UJR31" s="535"/>
      <c r="UJS31" s="535"/>
      <c r="UJT31" s="535"/>
      <c r="UJU31" s="535"/>
      <c r="UJV31" s="535"/>
      <c r="UJW31" s="535"/>
      <c r="UJX31" s="535"/>
      <c r="UJY31" s="535"/>
      <c r="UJZ31" s="535"/>
      <c r="UKA31" s="535"/>
      <c r="UKB31" s="535"/>
      <c r="UKC31" s="535"/>
      <c r="UKD31" s="535"/>
      <c r="UKE31" s="535"/>
      <c r="UKF31" s="535"/>
      <c r="UKG31" s="535"/>
      <c r="UKH31" s="535"/>
      <c r="UKI31" s="535"/>
      <c r="UKJ31" s="535"/>
      <c r="UKK31" s="535"/>
      <c r="UKL31" s="535"/>
      <c r="UKM31" s="535"/>
      <c r="UKN31" s="535"/>
      <c r="UKO31" s="535"/>
      <c r="UKP31" s="535"/>
      <c r="UKQ31" s="535"/>
      <c r="UKR31" s="535"/>
      <c r="UKS31" s="535"/>
      <c r="UKT31" s="535"/>
      <c r="UKU31" s="535"/>
      <c r="UKV31" s="535"/>
      <c r="UKW31" s="535"/>
      <c r="UKX31" s="535"/>
      <c r="UKY31" s="535"/>
      <c r="UKZ31" s="535"/>
      <c r="ULA31" s="535"/>
      <c r="ULB31" s="535"/>
      <c r="ULC31" s="535"/>
      <c r="ULD31" s="535"/>
      <c r="ULE31" s="535"/>
      <c r="ULF31" s="535"/>
      <c r="ULG31" s="535"/>
      <c r="ULH31" s="535"/>
      <c r="ULI31" s="535"/>
      <c r="ULJ31" s="535"/>
      <c r="ULK31" s="535"/>
      <c r="ULL31" s="535"/>
      <c r="ULM31" s="535"/>
      <c r="ULN31" s="535"/>
      <c r="ULO31" s="535"/>
      <c r="ULP31" s="535"/>
      <c r="ULQ31" s="535"/>
      <c r="ULR31" s="535"/>
      <c r="ULS31" s="535"/>
      <c r="ULT31" s="535"/>
      <c r="ULU31" s="535"/>
      <c r="ULV31" s="535"/>
      <c r="ULW31" s="535"/>
      <c r="ULX31" s="535"/>
      <c r="ULY31" s="535"/>
      <c r="ULZ31" s="535"/>
      <c r="UMA31" s="535"/>
      <c r="UMB31" s="535"/>
      <c r="UMC31" s="535"/>
      <c r="UMD31" s="535"/>
      <c r="UME31" s="535"/>
      <c r="UMF31" s="535"/>
      <c r="UMG31" s="535"/>
      <c r="UMH31" s="535"/>
      <c r="UMI31" s="535"/>
      <c r="UMJ31" s="535"/>
      <c r="UMK31" s="535"/>
      <c r="UML31" s="535"/>
      <c r="UMM31" s="535"/>
      <c r="UMN31" s="535"/>
      <c r="UMO31" s="535"/>
      <c r="UMP31" s="535"/>
      <c r="UMQ31" s="535"/>
      <c r="UMR31" s="535"/>
      <c r="UMS31" s="535"/>
      <c r="UMT31" s="535"/>
      <c r="UMU31" s="535"/>
      <c r="UMV31" s="535"/>
      <c r="UMW31" s="535"/>
      <c r="UMX31" s="535"/>
      <c r="UMY31" s="535"/>
      <c r="UMZ31" s="535"/>
      <c r="UNA31" s="535"/>
      <c r="UNB31" s="535"/>
      <c r="UNC31" s="535"/>
      <c r="UND31" s="535"/>
      <c r="UNE31" s="535"/>
      <c r="UNF31" s="535"/>
      <c r="UNG31" s="535"/>
      <c r="UNH31" s="535"/>
      <c r="UNI31" s="535"/>
      <c r="UNJ31" s="535"/>
      <c r="UNK31" s="535"/>
      <c r="UNL31" s="535"/>
      <c r="UNM31" s="535"/>
      <c r="UNN31" s="535"/>
      <c r="UNO31" s="535"/>
      <c r="UNP31" s="535"/>
      <c r="UNQ31" s="535"/>
      <c r="UNR31" s="535"/>
      <c r="UNS31" s="535"/>
      <c r="UNT31" s="535"/>
      <c r="UNU31" s="535"/>
      <c r="UNV31" s="535"/>
      <c r="UNW31" s="535"/>
      <c r="UNX31" s="535"/>
      <c r="UNY31" s="535"/>
      <c r="UNZ31" s="535"/>
      <c r="UOA31" s="535"/>
      <c r="UOB31" s="535"/>
      <c r="UOC31" s="535"/>
      <c r="UOD31" s="535"/>
      <c r="UOE31" s="535"/>
      <c r="UOF31" s="535"/>
      <c r="UOG31" s="535"/>
      <c r="UOH31" s="535"/>
      <c r="UOI31" s="535"/>
      <c r="UOJ31" s="535"/>
      <c r="UOK31" s="535"/>
      <c r="UOL31" s="535"/>
      <c r="UOM31" s="535"/>
      <c r="UON31" s="535"/>
      <c r="UOO31" s="535"/>
      <c r="UOP31" s="535"/>
      <c r="UOQ31" s="535"/>
      <c r="UOR31" s="535"/>
      <c r="UOS31" s="535"/>
      <c r="UOT31" s="535"/>
      <c r="UOU31" s="535"/>
      <c r="UOV31" s="535"/>
      <c r="UOW31" s="535"/>
      <c r="UOX31" s="535"/>
      <c r="UOY31" s="535"/>
      <c r="UOZ31" s="535"/>
      <c r="UPA31" s="535"/>
      <c r="UPB31" s="535"/>
      <c r="UPC31" s="535"/>
      <c r="UPD31" s="535"/>
      <c r="UPE31" s="535"/>
      <c r="UPF31" s="535"/>
      <c r="UPG31" s="535"/>
      <c r="UPH31" s="535"/>
      <c r="UPI31" s="535"/>
      <c r="UPJ31" s="535"/>
      <c r="UPK31" s="535"/>
      <c r="UPL31" s="535"/>
      <c r="UPM31" s="535"/>
      <c r="UPN31" s="535"/>
      <c r="UPO31" s="535"/>
      <c r="UPP31" s="535"/>
      <c r="UPQ31" s="535"/>
      <c r="UPR31" s="535"/>
      <c r="UPS31" s="535"/>
      <c r="UPT31" s="535"/>
      <c r="UPU31" s="535"/>
      <c r="UPV31" s="535"/>
      <c r="UPW31" s="535"/>
      <c r="UPX31" s="535"/>
      <c r="UPY31" s="535"/>
      <c r="UPZ31" s="535"/>
      <c r="UQA31" s="535"/>
      <c r="UQB31" s="535"/>
      <c r="UQC31" s="535"/>
      <c r="UQD31" s="535"/>
      <c r="UQE31" s="535"/>
      <c r="UQF31" s="535"/>
      <c r="UQG31" s="535"/>
      <c r="UQH31" s="535"/>
      <c r="UQI31" s="535"/>
      <c r="UQJ31" s="535"/>
      <c r="UQK31" s="535"/>
      <c r="UQL31" s="535"/>
      <c r="UQM31" s="535"/>
      <c r="UQN31" s="535"/>
      <c r="UQO31" s="535"/>
      <c r="UQP31" s="535"/>
      <c r="UQQ31" s="535"/>
      <c r="UQR31" s="535"/>
      <c r="UQS31" s="535"/>
      <c r="UQT31" s="535"/>
      <c r="UQU31" s="535"/>
      <c r="UQV31" s="535"/>
      <c r="UQW31" s="535"/>
      <c r="UQX31" s="535"/>
      <c r="UQY31" s="535"/>
      <c r="UQZ31" s="535"/>
      <c r="URA31" s="535"/>
      <c r="URB31" s="535"/>
      <c r="URC31" s="535"/>
      <c r="URD31" s="535"/>
      <c r="URE31" s="535"/>
      <c r="URF31" s="535"/>
      <c r="URG31" s="535"/>
      <c r="URH31" s="535"/>
      <c r="URI31" s="535"/>
      <c r="URJ31" s="535"/>
      <c r="URK31" s="535"/>
      <c r="URL31" s="535"/>
      <c r="URM31" s="535"/>
      <c r="URN31" s="535"/>
      <c r="URO31" s="535"/>
      <c r="URP31" s="535"/>
      <c r="URQ31" s="535"/>
      <c r="URR31" s="535"/>
      <c r="URS31" s="535"/>
      <c r="URT31" s="535"/>
      <c r="URU31" s="535"/>
      <c r="URV31" s="535"/>
      <c r="URW31" s="535"/>
      <c r="URX31" s="535"/>
      <c r="URY31" s="535"/>
      <c r="URZ31" s="535"/>
      <c r="USA31" s="535"/>
      <c r="USB31" s="535"/>
      <c r="USC31" s="535"/>
      <c r="USD31" s="535"/>
      <c r="USE31" s="535"/>
      <c r="USF31" s="535"/>
      <c r="USG31" s="535"/>
      <c r="USH31" s="535"/>
      <c r="USI31" s="535"/>
      <c r="USJ31" s="535"/>
      <c r="USK31" s="535"/>
      <c r="USL31" s="535"/>
      <c r="USM31" s="535"/>
      <c r="USN31" s="535"/>
      <c r="USO31" s="535"/>
      <c r="USP31" s="535"/>
      <c r="USQ31" s="535"/>
      <c r="USR31" s="535"/>
      <c r="USS31" s="535"/>
      <c r="UST31" s="535"/>
      <c r="USU31" s="535"/>
      <c r="USV31" s="535"/>
      <c r="USW31" s="535"/>
      <c r="USX31" s="535"/>
      <c r="USY31" s="535"/>
      <c r="USZ31" s="535"/>
      <c r="UTA31" s="535"/>
      <c r="UTB31" s="535"/>
      <c r="UTC31" s="535"/>
      <c r="UTD31" s="535"/>
      <c r="UTE31" s="535"/>
      <c r="UTF31" s="535"/>
      <c r="UTG31" s="535"/>
      <c r="UTH31" s="535"/>
      <c r="UTI31" s="535"/>
      <c r="UTJ31" s="535"/>
      <c r="UTK31" s="535"/>
      <c r="UTL31" s="535"/>
      <c r="UTM31" s="535"/>
      <c r="UTN31" s="535"/>
      <c r="UTO31" s="535"/>
      <c r="UTP31" s="535"/>
      <c r="UTQ31" s="535"/>
      <c r="UTR31" s="535"/>
      <c r="UTS31" s="535"/>
      <c r="UTT31" s="535"/>
      <c r="UTU31" s="535"/>
      <c r="UTV31" s="535"/>
      <c r="UTW31" s="535"/>
      <c r="UTX31" s="535"/>
      <c r="UTY31" s="535"/>
      <c r="UTZ31" s="535"/>
      <c r="UUA31" s="535"/>
      <c r="UUB31" s="535"/>
      <c r="UUC31" s="535"/>
      <c r="UUD31" s="535"/>
      <c r="UUE31" s="535"/>
      <c r="UUF31" s="535"/>
      <c r="UUG31" s="535"/>
      <c r="UUH31" s="535"/>
      <c r="UUI31" s="535"/>
      <c r="UUJ31" s="535"/>
      <c r="UUK31" s="535"/>
      <c r="UUL31" s="535"/>
      <c r="UUM31" s="535"/>
      <c r="UUN31" s="535"/>
      <c r="UUO31" s="535"/>
      <c r="UUP31" s="535"/>
      <c r="UUQ31" s="535"/>
      <c r="UUR31" s="535"/>
      <c r="UUS31" s="535"/>
      <c r="UUT31" s="535"/>
      <c r="UUU31" s="535"/>
      <c r="UUV31" s="535"/>
      <c r="UUW31" s="535"/>
      <c r="UUX31" s="535"/>
      <c r="UUY31" s="535"/>
      <c r="UUZ31" s="535"/>
      <c r="UVA31" s="535"/>
      <c r="UVB31" s="535"/>
      <c r="UVC31" s="535"/>
      <c r="UVD31" s="535"/>
      <c r="UVE31" s="535"/>
      <c r="UVF31" s="535"/>
      <c r="UVG31" s="535"/>
      <c r="UVH31" s="535"/>
      <c r="UVI31" s="535"/>
      <c r="UVJ31" s="535"/>
      <c r="UVK31" s="535"/>
      <c r="UVL31" s="535"/>
      <c r="UVM31" s="535"/>
      <c r="UVN31" s="535"/>
      <c r="UVO31" s="535"/>
      <c r="UVP31" s="535"/>
      <c r="UVQ31" s="535"/>
      <c r="UVR31" s="535"/>
      <c r="UVS31" s="535"/>
      <c r="UVT31" s="535"/>
      <c r="UVU31" s="535"/>
      <c r="UVV31" s="535"/>
      <c r="UVW31" s="535"/>
      <c r="UVX31" s="535"/>
      <c r="UVY31" s="535"/>
      <c r="UVZ31" s="535"/>
      <c r="UWA31" s="535"/>
      <c r="UWB31" s="535"/>
      <c r="UWC31" s="535"/>
      <c r="UWD31" s="535"/>
      <c r="UWE31" s="535"/>
      <c r="UWF31" s="535"/>
      <c r="UWG31" s="535"/>
      <c r="UWH31" s="535"/>
      <c r="UWI31" s="535"/>
      <c r="UWJ31" s="535"/>
      <c r="UWK31" s="535"/>
      <c r="UWL31" s="535"/>
      <c r="UWM31" s="535"/>
      <c r="UWN31" s="535"/>
      <c r="UWO31" s="535"/>
      <c r="UWP31" s="535"/>
      <c r="UWQ31" s="535"/>
      <c r="UWR31" s="535"/>
      <c r="UWS31" s="535"/>
      <c r="UWT31" s="535"/>
      <c r="UWU31" s="535"/>
      <c r="UWV31" s="535"/>
      <c r="UWW31" s="535"/>
      <c r="UWX31" s="535"/>
      <c r="UWY31" s="535"/>
      <c r="UWZ31" s="535"/>
      <c r="UXA31" s="535"/>
      <c r="UXB31" s="535"/>
      <c r="UXC31" s="535"/>
      <c r="UXD31" s="535"/>
      <c r="UXE31" s="535"/>
      <c r="UXF31" s="535"/>
      <c r="UXG31" s="535"/>
      <c r="UXH31" s="535"/>
      <c r="UXI31" s="535"/>
      <c r="UXJ31" s="535"/>
      <c r="UXK31" s="535"/>
      <c r="UXL31" s="535"/>
      <c r="UXM31" s="535"/>
      <c r="UXN31" s="535"/>
      <c r="UXO31" s="535"/>
      <c r="UXP31" s="535"/>
      <c r="UXQ31" s="535"/>
      <c r="UXR31" s="535"/>
      <c r="UXS31" s="535"/>
      <c r="UXT31" s="535"/>
      <c r="UXU31" s="535"/>
      <c r="UXV31" s="535"/>
      <c r="UXW31" s="535"/>
      <c r="UXX31" s="535"/>
      <c r="UXY31" s="535"/>
      <c r="UXZ31" s="535"/>
      <c r="UYA31" s="535"/>
      <c r="UYB31" s="535"/>
      <c r="UYC31" s="535"/>
      <c r="UYD31" s="535"/>
      <c r="UYE31" s="535"/>
      <c r="UYF31" s="535"/>
      <c r="UYG31" s="535"/>
      <c r="UYH31" s="535"/>
      <c r="UYI31" s="535"/>
      <c r="UYJ31" s="535"/>
      <c r="UYK31" s="535"/>
      <c r="UYL31" s="535"/>
      <c r="UYM31" s="535"/>
      <c r="UYN31" s="535"/>
      <c r="UYO31" s="535"/>
      <c r="UYP31" s="535"/>
      <c r="UYQ31" s="535"/>
      <c r="UYR31" s="535"/>
      <c r="UYS31" s="535"/>
      <c r="UYT31" s="535"/>
      <c r="UYU31" s="535"/>
      <c r="UYV31" s="535"/>
      <c r="UYW31" s="535"/>
      <c r="UYX31" s="535"/>
      <c r="UYY31" s="535"/>
      <c r="UYZ31" s="535"/>
      <c r="UZA31" s="535"/>
      <c r="UZB31" s="535"/>
      <c r="UZC31" s="535"/>
      <c r="UZD31" s="535"/>
      <c r="UZE31" s="535"/>
      <c r="UZF31" s="535"/>
      <c r="UZG31" s="535"/>
      <c r="UZH31" s="535"/>
      <c r="UZI31" s="535"/>
      <c r="UZJ31" s="535"/>
      <c r="UZK31" s="535"/>
      <c r="UZL31" s="535"/>
      <c r="UZM31" s="535"/>
      <c r="UZN31" s="535"/>
      <c r="UZO31" s="535"/>
      <c r="UZP31" s="535"/>
      <c r="UZQ31" s="535"/>
      <c r="UZR31" s="535"/>
      <c r="UZS31" s="535"/>
      <c r="UZT31" s="535"/>
      <c r="UZU31" s="535"/>
      <c r="UZV31" s="535"/>
      <c r="UZW31" s="535"/>
      <c r="UZX31" s="535"/>
      <c r="UZY31" s="535"/>
      <c r="UZZ31" s="535"/>
      <c r="VAA31" s="535"/>
      <c r="VAB31" s="535"/>
      <c r="VAC31" s="535"/>
      <c r="VAD31" s="535"/>
      <c r="VAE31" s="535"/>
      <c r="VAF31" s="535"/>
      <c r="VAG31" s="535"/>
      <c r="VAH31" s="535"/>
      <c r="VAI31" s="535"/>
      <c r="VAJ31" s="535"/>
      <c r="VAK31" s="535"/>
      <c r="VAL31" s="535"/>
      <c r="VAM31" s="535"/>
      <c r="VAN31" s="535"/>
      <c r="VAO31" s="535"/>
      <c r="VAP31" s="535"/>
      <c r="VAQ31" s="535"/>
      <c r="VAR31" s="535"/>
      <c r="VAS31" s="535"/>
      <c r="VAT31" s="535"/>
      <c r="VAU31" s="535"/>
      <c r="VAV31" s="535"/>
      <c r="VAW31" s="535"/>
      <c r="VAX31" s="535"/>
      <c r="VAY31" s="535"/>
      <c r="VAZ31" s="535"/>
      <c r="VBA31" s="535"/>
      <c r="VBB31" s="535"/>
      <c r="VBC31" s="535"/>
      <c r="VBD31" s="535"/>
      <c r="VBE31" s="535"/>
      <c r="VBF31" s="535"/>
      <c r="VBG31" s="535"/>
      <c r="VBH31" s="535"/>
      <c r="VBI31" s="535"/>
      <c r="VBJ31" s="535"/>
      <c r="VBK31" s="535"/>
      <c r="VBL31" s="535"/>
      <c r="VBM31" s="535"/>
      <c r="VBN31" s="535"/>
      <c r="VBO31" s="535"/>
      <c r="VBP31" s="535"/>
      <c r="VBQ31" s="535"/>
      <c r="VBR31" s="535"/>
      <c r="VBS31" s="535"/>
      <c r="VBT31" s="535"/>
      <c r="VBU31" s="535"/>
      <c r="VBV31" s="535"/>
      <c r="VBW31" s="535"/>
      <c r="VBX31" s="535"/>
      <c r="VBY31" s="535"/>
      <c r="VBZ31" s="535"/>
      <c r="VCA31" s="535"/>
      <c r="VCB31" s="535"/>
      <c r="VCC31" s="535"/>
      <c r="VCD31" s="535"/>
      <c r="VCE31" s="535"/>
      <c r="VCF31" s="535"/>
      <c r="VCG31" s="535"/>
      <c r="VCH31" s="535"/>
      <c r="VCI31" s="535"/>
      <c r="VCJ31" s="535"/>
      <c r="VCK31" s="535"/>
      <c r="VCL31" s="535"/>
      <c r="VCM31" s="535"/>
      <c r="VCN31" s="535"/>
      <c r="VCO31" s="535"/>
      <c r="VCP31" s="535"/>
      <c r="VCQ31" s="535"/>
      <c r="VCR31" s="535"/>
      <c r="VCS31" s="535"/>
      <c r="VCT31" s="535"/>
      <c r="VCU31" s="535"/>
      <c r="VCV31" s="535"/>
      <c r="VCW31" s="535"/>
      <c r="VCX31" s="535"/>
      <c r="VCY31" s="535"/>
      <c r="VCZ31" s="535"/>
      <c r="VDA31" s="535"/>
      <c r="VDB31" s="535"/>
      <c r="VDC31" s="535"/>
      <c r="VDD31" s="535"/>
      <c r="VDE31" s="535"/>
      <c r="VDF31" s="535"/>
      <c r="VDG31" s="535"/>
      <c r="VDH31" s="535"/>
      <c r="VDI31" s="535"/>
      <c r="VDJ31" s="535"/>
      <c r="VDK31" s="535"/>
      <c r="VDL31" s="535"/>
      <c r="VDM31" s="535"/>
      <c r="VDN31" s="535"/>
      <c r="VDO31" s="535"/>
      <c r="VDP31" s="535"/>
      <c r="VDQ31" s="535"/>
      <c r="VDR31" s="535"/>
      <c r="VDS31" s="535"/>
      <c r="VDT31" s="535"/>
      <c r="VDU31" s="535"/>
      <c r="VDV31" s="535"/>
      <c r="VDW31" s="535"/>
      <c r="VDX31" s="535"/>
      <c r="VDY31" s="535"/>
      <c r="VDZ31" s="535"/>
      <c r="VEA31" s="535"/>
      <c r="VEB31" s="535"/>
      <c r="VEC31" s="535"/>
      <c r="VED31" s="535"/>
      <c r="VEE31" s="535"/>
      <c r="VEF31" s="535"/>
      <c r="VEG31" s="535"/>
      <c r="VEH31" s="535"/>
      <c r="VEI31" s="535"/>
      <c r="VEJ31" s="535"/>
      <c r="VEK31" s="535"/>
      <c r="VEL31" s="535"/>
      <c r="VEM31" s="535"/>
      <c r="VEN31" s="535"/>
      <c r="VEO31" s="535"/>
      <c r="VEP31" s="535"/>
      <c r="VEQ31" s="535"/>
      <c r="VER31" s="535"/>
      <c r="VES31" s="535"/>
      <c r="VET31" s="535"/>
      <c r="VEU31" s="535"/>
      <c r="VEV31" s="535"/>
      <c r="VEW31" s="535"/>
      <c r="VEX31" s="535"/>
      <c r="VEY31" s="535"/>
      <c r="VEZ31" s="535"/>
      <c r="VFA31" s="535"/>
      <c r="VFB31" s="535"/>
      <c r="VFC31" s="535"/>
      <c r="VFD31" s="535"/>
      <c r="VFE31" s="535"/>
      <c r="VFF31" s="535"/>
      <c r="VFG31" s="535"/>
      <c r="VFH31" s="535"/>
      <c r="VFI31" s="535"/>
      <c r="VFJ31" s="535"/>
      <c r="VFK31" s="535"/>
      <c r="VFL31" s="535"/>
      <c r="VFM31" s="535"/>
      <c r="VFN31" s="535"/>
      <c r="VFO31" s="535"/>
      <c r="VFP31" s="535"/>
      <c r="VFQ31" s="535"/>
      <c r="VFR31" s="535"/>
      <c r="VFS31" s="535"/>
      <c r="VFT31" s="535"/>
      <c r="VFU31" s="535"/>
      <c r="VFV31" s="535"/>
      <c r="VFW31" s="535"/>
      <c r="VFX31" s="535"/>
      <c r="VFY31" s="535"/>
      <c r="VFZ31" s="535"/>
      <c r="VGA31" s="535"/>
      <c r="VGB31" s="535"/>
      <c r="VGC31" s="535"/>
      <c r="VGD31" s="535"/>
      <c r="VGE31" s="535"/>
      <c r="VGF31" s="535"/>
      <c r="VGG31" s="535"/>
      <c r="VGH31" s="535"/>
      <c r="VGI31" s="535"/>
      <c r="VGJ31" s="535"/>
      <c r="VGK31" s="535"/>
      <c r="VGL31" s="535"/>
      <c r="VGM31" s="535"/>
      <c r="VGN31" s="535"/>
      <c r="VGO31" s="535"/>
      <c r="VGP31" s="535"/>
      <c r="VGQ31" s="535"/>
      <c r="VGR31" s="535"/>
      <c r="VGS31" s="535"/>
      <c r="VGT31" s="535"/>
      <c r="VGU31" s="535"/>
      <c r="VGV31" s="535"/>
      <c r="VGW31" s="535"/>
      <c r="VGX31" s="535"/>
      <c r="VGY31" s="535"/>
      <c r="VGZ31" s="535"/>
      <c r="VHA31" s="535"/>
      <c r="VHB31" s="535"/>
      <c r="VHC31" s="535"/>
      <c r="VHD31" s="535"/>
      <c r="VHE31" s="535"/>
      <c r="VHF31" s="535"/>
      <c r="VHG31" s="535"/>
      <c r="VHH31" s="535"/>
      <c r="VHI31" s="535"/>
      <c r="VHJ31" s="535"/>
      <c r="VHK31" s="535"/>
      <c r="VHL31" s="535"/>
      <c r="VHM31" s="535"/>
      <c r="VHN31" s="535"/>
      <c r="VHO31" s="535"/>
      <c r="VHP31" s="535"/>
      <c r="VHQ31" s="535"/>
      <c r="VHR31" s="535"/>
      <c r="VHS31" s="535"/>
      <c r="VHT31" s="535"/>
      <c r="VHU31" s="535"/>
      <c r="VHV31" s="535"/>
      <c r="VHW31" s="535"/>
      <c r="VHX31" s="535"/>
      <c r="VHY31" s="535"/>
      <c r="VHZ31" s="535"/>
      <c r="VIA31" s="535"/>
      <c r="VIB31" s="535"/>
      <c r="VIC31" s="535"/>
      <c r="VID31" s="535"/>
      <c r="VIE31" s="535"/>
      <c r="VIF31" s="535"/>
      <c r="VIG31" s="535"/>
      <c r="VIH31" s="535"/>
      <c r="VII31" s="535"/>
      <c r="VIJ31" s="535"/>
      <c r="VIK31" s="535"/>
      <c r="VIL31" s="535"/>
      <c r="VIM31" s="535"/>
      <c r="VIN31" s="535"/>
      <c r="VIO31" s="535"/>
      <c r="VIP31" s="535"/>
      <c r="VIQ31" s="535"/>
      <c r="VIR31" s="535"/>
      <c r="VIS31" s="535"/>
      <c r="VIT31" s="535"/>
      <c r="VIU31" s="535"/>
      <c r="VIV31" s="535"/>
      <c r="VIW31" s="535"/>
      <c r="VIX31" s="535"/>
      <c r="VIY31" s="535"/>
      <c r="VIZ31" s="535"/>
      <c r="VJA31" s="535"/>
      <c r="VJB31" s="535"/>
      <c r="VJC31" s="535"/>
      <c r="VJD31" s="535"/>
      <c r="VJE31" s="535"/>
      <c r="VJF31" s="535"/>
      <c r="VJG31" s="535"/>
      <c r="VJH31" s="535"/>
      <c r="VJI31" s="535"/>
      <c r="VJJ31" s="535"/>
      <c r="VJK31" s="535"/>
      <c r="VJL31" s="535"/>
      <c r="VJM31" s="535"/>
      <c r="VJN31" s="535"/>
      <c r="VJO31" s="535"/>
      <c r="VJP31" s="535"/>
      <c r="VJQ31" s="535"/>
      <c r="VJR31" s="535"/>
      <c r="VJS31" s="535"/>
      <c r="VJT31" s="535"/>
      <c r="VJU31" s="535"/>
      <c r="VJV31" s="535"/>
      <c r="VJW31" s="535"/>
      <c r="VJX31" s="535"/>
      <c r="VJY31" s="535"/>
      <c r="VJZ31" s="535"/>
      <c r="VKA31" s="535"/>
      <c r="VKB31" s="535"/>
      <c r="VKC31" s="535"/>
      <c r="VKD31" s="535"/>
      <c r="VKE31" s="535"/>
      <c r="VKF31" s="535"/>
      <c r="VKG31" s="535"/>
      <c r="VKH31" s="535"/>
      <c r="VKI31" s="535"/>
      <c r="VKJ31" s="535"/>
      <c r="VKK31" s="535"/>
      <c r="VKL31" s="535"/>
      <c r="VKM31" s="535"/>
      <c r="VKN31" s="535"/>
      <c r="VKO31" s="535"/>
      <c r="VKP31" s="535"/>
      <c r="VKQ31" s="535"/>
      <c r="VKR31" s="535"/>
      <c r="VKS31" s="535"/>
      <c r="VKT31" s="535"/>
      <c r="VKU31" s="535"/>
      <c r="VKV31" s="535"/>
      <c r="VKW31" s="535"/>
      <c r="VKX31" s="535"/>
      <c r="VKY31" s="535"/>
      <c r="VKZ31" s="535"/>
      <c r="VLA31" s="535"/>
      <c r="VLB31" s="535"/>
      <c r="VLC31" s="535"/>
      <c r="VLD31" s="535"/>
      <c r="VLE31" s="535"/>
      <c r="VLF31" s="535"/>
      <c r="VLG31" s="535"/>
      <c r="VLH31" s="535"/>
      <c r="VLI31" s="535"/>
      <c r="VLJ31" s="535"/>
      <c r="VLK31" s="535"/>
      <c r="VLL31" s="535"/>
      <c r="VLM31" s="535"/>
      <c r="VLN31" s="535"/>
      <c r="VLO31" s="535"/>
      <c r="VLP31" s="535"/>
      <c r="VLQ31" s="535"/>
      <c r="VLR31" s="535"/>
      <c r="VLS31" s="535"/>
      <c r="VLT31" s="535"/>
      <c r="VLU31" s="535"/>
      <c r="VLV31" s="535"/>
      <c r="VLW31" s="535"/>
      <c r="VLX31" s="535"/>
      <c r="VLY31" s="535"/>
      <c r="VLZ31" s="535"/>
      <c r="VMA31" s="535"/>
      <c r="VMB31" s="535"/>
      <c r="VMC31" s="535"/>
      <c r="VMD31" s="535"/>
      <c r="VME31" s="535"/>
      <c r="VMF31" s="535"/>
      <c r="VMG31" s="535"/>
      <c r="VMH31" s="535"/>
      <c r="VMI31" s="535"/>
      <c r="VMJ31" s="535"/>
      <c r="VMK31" s="535"/>
      <c r="VML31" s="535"/>
      <c r="VMM31" s="535"/>
      <c r="VMN31" s="535"/>
      <c r="VMO31" s="535"/>
      <c r="VMP31" s="535"/>
      <c r="VMQ31" s="535"/>
      <c r="VMR31" s="535"/>
      <c r="VMS31" s="535"/>
      <c r="VMT31" s="535"/>
      <c r="VMU31" s="535"/>
      <c r="VMV31" s="535"/>
      <c r="VMW31" s="535"/>
      <c r="VMX31" s="535"/>
      <c r="VMY31" s="535"/>
      <c r="VMZ31" s="535"/>
      <c r="VNA31" s="535"/>
      <c r="VNB31" s="535"/>
      <c r="VNC31" s="535"/>
      <c r="VND31" s="535"/>
      <c r="VNE31" s="535"/>
      <c r="VNF31" s="535"/>
      <c r="VNG31" s="535"/>
      <c r="VNH31" s="535"/>
      <c r="VNI31" s="535"/>
      <c r="VNJ31" s="535"/>
      <c r="VNK31" s="535"/>
      <c r="VNL31" s="535"/>
      <c r="VNM31" s="535"/>
      <c r="VNN31" s="535"/>
      <c r="VNO31" s="535"/>
      <c r="VNP31" s="535"/>
      <c r="VNQ31" s="535"/>
      <c r="VNR31" s="535"/>
      <c r="VNS31" s="535"/>
      <c r="VNT31" s="535"/>
      <c r="VNU31" s="535"/>
      <c r="VNV31" s="535"/>
      <c r="VNW31" s="535"/>
      <c r="VNX31" s="535"/>
      <c r="VNY31" s="535"/>
      <c r="VNZ31" s="535"/>
      <c r="VOA31" s="535"/>
      <c r="VOB31" s="535"/>
      <c r="VOC31" s="535"/>
      <c r="VOD31" s="535"/>
      <c r="VOE31" s="535"/>
      <c r="VOF31" s="535"/>
      <c r="VOG31" s="535"/>
      <c r="VOH31" s="535"/>
      <c r="VOI31" s="535"/>
      <c r="VOJ31" s="535"/>
      <c r="VOK31" s="535"/>
      <c r="VOL31" s="535"/>
      <c r="VOM31" s="535"/>
      <c r="VON31" s="535"/>
      <c r="VOO31" s="535"/>
      <c r="VOP31" s="535"/>
      <c r="VOQ31" s="535"/>
      <c r="VOR31" s="535"/>
      <c r="VOS31" s="535"/>
      <c r="VOT31" s="535"/>
      <c r="VOU31" s="535"/>
      <c r="VOV31" s="535"/>
      <c r="VOW31" s="535"/>
      <c r="VOX31" s="535"/>
      <c r="VOY31" s="535"/>
      <c r="VOZ31" s="535"/>
      <c r="VPA31" s="535"/>
      <c r="VPB31" s="535"/>
      <c r="VPC31" s="535"/>
      <c r="VPD31" s="535"/>
      <c r="VPE31" s="535"/>
      <c r="VPF31" s="535"/>
      <c r="VPG31" s="535"/>
      <c r="VPH31" s="535"/>
      <c r="VPI31" s="535"/>
      <c r="VPJ31" s="535"/>
      <c r="VPK31" s="535"/>
      <c r="VPL31" s="535"/>
      <c r="VPM31" s="535"/>
      <c r="VPN31" s="535"/>
      <c r="VPO31" s="535"/>
      <c r="VPP31" s="535"/>
      <c r="VPQ31" s="535"/>
      <c r="VPR31" s="535"/>
      <c r="VPS31" s="535"/>
      <c r="VPT31" s="535"/>
      <c r="VPU31" s="535"/>
      <c r="VPV31" s="535"/>
      <c r="VPW31" s="535"/>
      <c r="VPX31" s="535"/>
      <c r="VPY31" s="535"/>
      <c r="VPZ31" s="535"/>
      <c r="VQA31" s="535"/>
      <c r="VQB31" s="535"/>
      <c r="VQC31" s="535"/>
      <c r="VQD31" s="535"/>
      <c r="VQE31" s="535"/>
      <c r="VQF31" s="535"/>
      <c r="VQG31" s="535"/>
      <c r="VQH31" s="535"/>
      <c r="VQI31" s="535"/>
      <c r="VQJ31" s="535"/>
      <c r="VQK31" s="535"/>
      <c r="VQL31" s="535"/>
      <c r="VQM31" s="535"/>
      <c r="VQN31" s="535"/>
      <c r="VQO31" s="535"/>
      <c r="VQP31" s="535"/>
      <c r="VQQ31" s="535"/>
      <c r="VQR31" s="535"/>
      <c r="VQS31" s="535"/>
      <c r="VQT31" s="535"/>
      <c r="VQU31" s="535"/>
      <c r="VQV31" s="535"/>
      <c r="VQW31" s="535"/>
      <c r="VQX31" s="535"/>
      <c r="VQY31" s="535"/>
      <c r="VQZ31" s="535"/>
      <c r="VRA31" s="535"/>
      <c r="VRB31" s="535"/>
      <c r="VRC31" s="535"/>
      <c r="VRD31" s="535"/>
      <c r="VRE31" s="535"/>
      <c r="VRF31" s="535"/>
      <c r="VRG31" s="535"/>
      <c r="VRH31" s="535"/>
      <c r="VRI31" s="535"/>
      <c r="VRJ31" s="535"/>
      <c r="VRK31" s="535"/>
      <c r="VRL31" s="535"/>
      <c r="VRM31" s="535"/>
      <c r="VRN31" s="535"/>
      <c r="VRO31" s="535"/>
      <c r="VRP31" s="535"/>
      <c r="VRQ31" s="535"/>
      <c r="VRR31" s="535"/>
      <c r="VRS31" s="535"/>
      <c r="VRT31" s="535"/>
      <c r="VRU31" s="535"/>
      <c r="VRV31" s="535"/>
      <c r="VRW31" s="535"/>
      <c r="VRX31" s="535"/>
      <c r="VRY31" s="535"/>
      <c r="VRZ31" s="535"/>
      <c r="VSA31" s="535"/>
      <c r="VSB31" s="535"/>
      <c r="VSC31" s="535"/>
      <c r="VSD31" s="535"/>
      <c r="VSE31" s="535"/>
      <c r="VSF31" s="535"/>
      <c r="VSG31" s="535"/>
      <c r="VSH31" s="535"/>
      <c r="VSI31" s="535"/>
      <c r="VSJ31" s="535"/>
      <c r="VSK31" s="535"/>
      <c r="VSL31" s="535"/>
      <c r="VSM31" s="535"/>
      <c r="VSN31" s="535"/>
      <c r="VSO31" s="535"/>
      <c r="VSP31" s="535"/>
      <c r="VSQ31" s="535"/>
      <c r="VSR31" s="535"/>
      <c r="VSS31" s="535"/>
      <c r="VST31" s="535"/>
      <c r="VSU31" s="535"/>
      <c r="VSV31" s="535"/>
      <c r="VSW31" s="535"/>
      <c r="VSX31" s="535"/>
      <c r="VSY31" s="535"/>
      <c r="VSZ31" s="535"/>
      <c r="VTA31" s="535"/>
      <c r="VTB31" s="535"/>
      <c r="VTC31" s="535"/>
      <c r="VTD31" s="535"/>
      <c r="VTE31" s="535"/>
      <c r="VTF31" s="535"/>
      <c r="VTG31" s="535"/>
      <c r="VTH31" s="535"/>
      <c r="VTI31" s="535"/>
      <c r="VTJ31" s="535"/>
      <c r="VTK31" s="535"/>
      <c r="VTL31" s="535"/>
      <c r="VTM31" s="535"/>
      <c r="VTN31" s="535"/>
      <c r="VTO31" s="535"/>
      <c r="VTP31" s="535"/>
      <c r="VTQ31" s="535"/>
      <c r="VTR31" s="535"/>
      <c r="VTS31" s="535"/>
      <c r="VTT31" s="535"/>
      <c r="VTU31" s="535"/>
      <c r="VTV31" s="535"/>
      <c r="VTW31" s="535"/>
      <c r="VTX31" s="535"/>
      <c r="VTY31" s="535"/>
      <c r="VTZ31" s="535"/>
      <c r="VUA31" s="535"/>
      <c r="VUB31" s="535"/>
      <c r="VUC31" s="535"/>
      <c r="VUD31" s="535"/>
      <c r="VUE31" s="535"/>
      <c r="VUF31" s="535"/>
      <c r="VUG31" s="535"/>
      <c r="VUH31" s="535"/>
      <c r="VUI31" s="535"/>
      <c r="VUJ31" s="535"/>
      <c r="VUK31" s="535"/>
      <c r="VUL31" s="535"/>
      <c r="VUM31" s="535"/>
      <c r="VUN31" s="535"/>
      <c r="VUO31" s="535"/>
      <c r="VUP31" s="535"/>
      <c r="VUQ31" s="535"/>
      <c r="VUR31" s="535"/>
      <c r="VUS31" s="535"/>
      <c r="VUT31" s="535"/>
      <c r="VUU31" s="535"/>
      <c r="VUV31" s="535"/>
      <c r="VUW31" s="535"/>
      <c r="VUX31" s="535"/>
      <c r="VUY31" s="535"/>
      <c r="VUZ31" s="535"/>
      <c r="VVA31" s="535"/>
      <c r="VVB31" s="535"/>
      <c r="VVC31" s="535"/>
      <c r="VVD31" s="535"/>
      <c r="VVE31" s="535"/>
      <c r="VVF31" s="535"/>
      <c r="VVG31" s="535"/>
      <c r="VVH31" s="535"/>
      <c r="VVI31" s="535"/>
      <c r="VVJ31" s="535"/>
      <c r="VVK31" s="535"/>
      <c r="VVL31" s="535"/>
      <c r="VVM31" s="535"/>
      <c r="VVN31" s="535"/>
      <c r="VVO31" s="535"/>
      <c r="VVP31" s="535"/>
      <c r="VVQ31" s="535"/>
      <c r="VVR31" s="535"/>
      <c r="VVS31" s="535"/>
      <c r="VVT31" s="535"/>
      <c r="VVU31" s="535"/>
      <c r="VVV31" s="535"/>
      <c r="VVW31" s="535"/>
      <c r="VVX31" s="535"/>
      <c r="VVY31" s="535"/>
      <c r="VVZ31" s="535"/>
      <c r="VWA31" s="535"/>
      <c r="VWB31" s="535"/>
      <c r="VWC31" s="535"/>
      <c r="VWD31" s="535"/>
      <c r="VWE31" s="535"/>
      <c r="VWF31" s="535"/>
      <c r="VWG31" s="535"/>
      <c r="VWH31" s="535"/>
      <c r="VWI31" s="535"/>
      <c r="VWJ31" s="535"/>
      <c r="VWK31" s="535"/>
      <c r="VWL31" s="535"/>
      <c r="VWM31" s="535"/>
      <c r="VWN31" s="535"/>
      <c r="VWO31" s="535"/>
      <c r="VWP31" s="535"/>
      <c r="VWQ31" s="535"/>
      <c r="VWR31" s="535"/>
      <c r="VWS31" s="535"/>
      <c r="VWT31" s="535"/>
      <c r="VWU31" s="535"/>
      <c r="VWV31" s="535"/>
      <c r="VWW31" s="535"/>
      <c r="VWX31" s="535"/>
      <c r="VWY31" s="535"/>
      <c r="VWZ31" s="535"/>
      <c r="VXA31" s="535"/>
      <c r="VXB31" s="535"/>
      <c r="VXC31" s="535"/>
      <c r="VXD31" s="535"/>
      <c r="VXE31" s="535"/>
      <c r="VXF31" s="535"/>
      <c r="VXG31" s="535"/>
      <c r="VXH31" s="535"/>
      <c r="VXI31" s="535"/>
      <c r="VXJ31" s="535"/>
      <c r="VXK31" s="535"/>
      <c r="VXL31" s="535"/>
      <c r="VXM31" s="535"/>
      <c r="VXN31" s="535"/>
      <c r="VXO31" s="535"/>
      <c r="VXP31" s="535"/>
      <c r="VXQ31" s="535"/>
      <c r="VXR31" s="535"/>
      <c r="VXS31" s="535"/>
      <c r="VXT31" s="535"/>
      <c r="VXU31" s="535"/>
      <c r="VXV31" s="535"/>
      <c r="VXW31" s="535"/>
      <c r="VXX31" s="535"/>
      <c r="VXY31" s="535"/>
      <c r="VXZ31" s="535"/>
      <c r="VYA31" s="535"/>
      <c r="VYB31" s="535"/>
      <c r="VYC31" s="535"/>
      <c r="VYD31" s="535"/>
      <c r="VYE31" s="535"/>
      <c r="VYF31" s="535"/>
      <c r="VYG31" s="535"/>
      <c r="VYH31" s="535"/>
      <c r="VYI31" s="535"/>
      <c r="VYJ31" s="535"/>
      <c r="VYK31" s="535"/>
      <c r="VYL31" s="535"/>
      <c r="VYM31" s="535"/>
      <c r="VYN31" s="535"/>
      <c r="VYO31" s="535"/>
      <c r="VYP31" s="535"/>
      <c r="VYQ31" s="535"/>
      <c r="VYR31" s="535"/>
      <c r="VYS31" s="535"/>
      <c r="VYT31" s="535"/>
      <c r="VYU31" s="535"/>
      <c r="VYV31" s="535"/>
      <c r="VYW31" s="535"/>
      <c r="VYX31" s="535"/>
      <c r="VYY31" s="535"/>
      <c r="VYZ31" s="535"/>
      <c r="VZA31" s="535"/>
      <c r="VZB31" s="535"/>
      <c r="VZC31" s="535"/>
      <c r="VZD31" s="535"/>
      <c r="VZE31" s="535"/>
      <c r="VZF31" s="535"/>
      <c r="VZG31" s="535"/>
      <c r="VZH31" s="535"/>
      <c r="VZI31" s="535"/>
      <c r="VZJ31" s="535"/>
      <c r="VZK31" s="535"/>
      <c r="VZL31" s="535"/>
      <c r="VZM31" s="535"/>
      <c r="VZN31" s="535"/>
      <c r="VZO31" s="535"/>
      <c r="VZP31" s="535"/>
      <c r="VZQ31" s="535"/>
      <c r="VZR31" s="535"/>
      <c r="VZS31" s="535"/>
      <c r="VZT31" s="535"/>
      <c r="VZU31" s="535"/>
      <c r="VZV31" s="535"/>
      <c r="VZW31" s="535"/>
      <c r="VZX31" s="535"/>
      <c r="VZY31" s="535"/>
      <c r="VZZ31" s="535"/>
      <c r="WAA31" s="535"/>
      <c r="WAB31" s="535"/>
      <c r="WAC31" s="535"/>
      <c r="WAD31" s="535"/>
      <c r="WAE31" s="535"/>
      <c r="WAF31" s="535"/>
      <c r="WAG31" s="535"/>
      <c r="WAH31" s="535"/>
      <c r="WAI31" s="535"/>
      <c r="WAJ31" s="535"/>
      <c r="WAK31" s="535"/>
      <c r="WAL31" s="535"/>
      <c r="WAM31" s="535"/>
      <c r="WAN31" s="535"/>
      <c r="WAO31" s="535"/>
      <c r="WAP31" s="535"/>
      <c r="WAQ31" s="535"/>
      <c r="WAR31" s="535"/>
      <c r="WAS31" s="535"/>
      <c r="WAT31" s="535"/>
      <c r="WAU31" s="535"/>
      <c r="WAV31" s="535"/>
      <c r="WAW31" s="535"/>
      <c r="WAX31" s="535"/>
      <c r="WAY31" s="535"/>
      <c r="WAZ31" s="535"/>
      <c r="WBA31" s="535"/>
      <c r="WBB31" s="535"/>
      <c r="WBC31" s="535"/>
      <c r="WBD31" s="535"/>
      <c r="WBE31" s="535"/>
      <c r="WBF31" s="535"/>
      <c r="WBG31" s="535"/>
      <c r="WBH31" s="535"/>
      <c r="WBI31" s="535"/>
      <c r="WBJ31" s="535"/>
      <c r="WBK31" s="535"/>
      <c r="WBL31" s="535"/>
      <c r="WBM31" s="535"/>
      <c r="WBN31" s="535"/>
      <c r="WBO31" s="535"/>
      <c r="WBP31" s="535"/>
      <c r="WBQ31" s="535"/>
      <c r="WBR31" s="535"/>
      <c r="WBS31" s="535"/>
      <c r="WBT31" s="535"/>
      <c r="WBU31" s="535"/>
      <c r="WBV31" s="535"/>
      <c r="WBW31" s="535"/>
      <c r="WBX31" s="535"/>
      <c r="WBY31" s="535"/>
      <c r="WBZ31" s="535"/>
      <c r="WCA31" s="535"/>
      <c r="WCB31" s="535"/>
      <c r="WCC31" s="535"/>
      <c r="WCD31" s="535"/>
      <c r="WCE31" s="535"/>
      <c r="WCF31" s="535"/>
      <c r="WCG31" s="535"/>
      <c r="WCH31" s="535"/>
      <c r="WCI31" s="535"/>
      <c r="WCJ31" s="535"/>
      <c r="WCK31" s="535"/>
      <c r="WCL31" s="535"/>
      <c r="WCM31" s="535"/>
      <c r="WCN31" s="535"/>
      <c r="WCO31" s="535"/>
      <c r="WCP31" s="535"/>
      <c r="WCQ31" s="535"/>
      <c r="WCR31" s="535"/>
      <c r="WCS31" s="535"/>
      <c r="WCT31" s="535"/>
      <c r="WCU31" s="535"/>
      <c r="WCV31" s="535"/>
      <c r="WCW31" s="535"/>
      <c r="WCX31" s="535"/>
      <c r="WCY31" s="535"/>
      <c r="WCZ31" s="535"/>
      <c r="WDA31" s="535"/>
      <c r="WDB31" s="535"/>
      <c r="WDC31" s="535"/>
      <c r="WDD31" s="535"/>
      <c r="WDE31" s="535"/>
      <c r="WDF31" s="535"/>
      <c r="WDG31" s="535"/>
      <c r="WDH31" s="535"/>
      <c r="WDI31" s="535"/>
      <c r="WDJ31" s="535"/>
      <c r="WDK31" s="535"/>
      <c r="WDL31" s="535"/>
      <c r="WDM31" s="535"/>
      <c r="WDN31" s="535"/>
      <c r="WDO31" s="535"/>
      <c r="WDP31" s="535"/>
      <c r="WDQ31" s="535"/>
      <c r="WDR31" s="535"/>
      <c r="WDS31" s="535"/>
      <c r="WDT31" s="535"/>
      <c r="WDU31" s="535"/>
      <c r="WDV31" s="535"/>
      <c r="WDW31" s="535"/>
      <c r="WDX31" s="535"/>
      <c r="WDY31" s="535"/>
      <c r="WDZ31" s="535"/>
      <c r="WEA31" s="535"/>
      <c r="WEB31" s="535"/>
      <c r="WEC31" s="535"/>
      <c r="WED31" s="535"/>
      <c r="WEE31" s="535"/>
      <c r="WEF31" s="535"/>
      <c r="WEG31" s="535"/>
      <c r="WEH31" s="535"/>
      <c r="WEI31" s="535"/>
      <c r="WEJ31" s="535"/>
      <c r="WEK31" s="535"/>
      <c r="WEL31" s="535"/>
      <c r="WEM31" s="535"/>
      <c r="WEN31" s="535"/>
      <c r="WEO31" s="535"/>
      <c r="WEP31" s="535"/>
      <c r="WEQ31" s="535"/>
      <c r="WER31" s="535"/>
      <c r="WES31" s="535"/>
      <c r="WET31" s="535"/>
      <c r="WEU31" s="535"/>
      <c r="WEV31" s="535"/>
      <c r="WEW31" s="535"/>
      <c r="WEX31" s="535"/>
      <c r="WEY31" s="535"/>
      <c r="WEZ31" s="535"/>
      <c r="WFA31" s="535"/>
      <c r="WFB31" s="535"/>
      <c r="WFC31" s="535"/>
      <c r="WFD31" s="535"/>
      <c r="WFE31" s="535"/>
      <c r="WFF31" s="535"/>
      <c r="WFG31" s="535"/>
      <c r="WFH31" s="535"/>
      <c r="WFI31" s="535"/>
      <c r="WFJ31" s="535"/>
      <c r="WFK31" s="535"/>
      <c r="WFL31" s="535"/>
      <c r="WFM31" s="535"/>
      <c r="WFN31" s="535"/>
      <c r="WFO31" s="535"/>
      <c r="WFP31" s="535"/>
      <c r="WFQ31" s="535"/>
      <c r="WFR31" s="535"/>
      <c r="WFS31" s="535"/>
      <c r="WFT31" s="535"/>
      <c r="WFU31" s="535"/>
      <c r="WFV31" s="535"/>
      <c r="WFW31" s="535"/>
      <c r="WFX31" s="535"/>
      <c r="WFY31" s="535"/>
      <c r="WFZ31" s="535"/>
      <c r="WGA31" s="535"/>
      <c r="WGB31" s="535"/>
      <c r="WGC31" s="535"/>
      <c r="WGD31" s="535"/>
      <c r="WGE31" s="535"/>
      <c r="WGF31" s="535"/>
      <c r="WGG31" s="535"/>
      <c r="WGH31" s="535"/>
      <c r="WGI31" s="535"/>
      <c r="WGJ31" s="535"/>
      <c r="WGK31" s="535"/>
      <c r="WGL31" s="535"/>
      <c r="WGM31" s="535"/>
      <c r="WGN31" s="535"/>
      <c r="WGO31" s="535"/>
      <c r="WGP31" s="535"/>
      <c r="WGQ31" s="535"/>
      <c r="WGR31" s="535"/>
      <c r="WGS31" s="535"/>
      <c r="WGT31" s="535"/>
      <c r="WGU31" s="535"/>
      <c r="WGV31" s="535"/>
      <c r="WGW31" s="535"/>
      <c r="WGX31" s="535"/>
      <c r="WGY31" s="535"/>
      <c r="WGZ31" s="535"/>
      <c r="WHA31" s="535"/>
      <c r="WHB31" s="535"/>
      <c r="WHC31" s="535"/>
      <c r="WHD31" s="535"/>
      <c r="WHE31" s="535"/>
      <c r="WHF31" s="535"/>
      <c r="WHG31" s="535"/>
      <c r="WHH31" s="535"/>
      <c r="WHI31" s="535"/>
      <c r="WHJ31" s="535"/>
      <c r="WHK31" s="535"/>
      <c r="WHL31" s="535"/>
      <c r="WHM31" s="535"/>
      <c r="WHN31" s="535"/>
      <c r="WHO31" s="535"/>
      <c r="WHP31" s="535"/>
      <c r="WHQ31" s="535"/>
      <c r="WHR31" s="535"/>
      <c r="WHS31" s="535"/>
      <c r="WHT31" s="535"/>
      <c r="WHU31" s="535"/>
      <c r="WHV31" s="535"/>
      <c r="WHW31" s="535"/>
      <c r="WHX31" s="535"/>
      <c r="WHY31" s="535"/>
      <c r="WHZ31" s="535"/>
      <c r="WIA31" s="535"/>
      <c r="WIB31" s="535"/>
      <c r="WIC31" s="535"/>
      <c r="WID31" s="535"/>
      <c r="WIE31" s="535"/>
      <c r="WIF31" s="535"/>
      <c r="WIG31" s="535"/>
      <c r="WIH31" s="535"/>
      <c r="WII31" s="535"/>
      <c r="WIJ31" s="535"/>
      <c r="WIK31" s="535"/>
      <c r="WIL31" s="535"/>
      <c r="WIM31" s="535"/>
      <c r="WIN31" s="535"/>
      <c r="WIO31" s="535"/>
      <c r="WIP31" s="535"/>
      <c r="WIQ31" s="535"/>
      <c r="WIR31" s="535"/>
      <c r="WIS31" s="535"/>
      <c r="WIT31" s="535"/>
      <c r="WIU31" s="535"/>
      <c r="WIV31" s="535"/>
      <c r="WIW31" s="535"/>
      <c r="WIX31" s="535"/>
      <c r="WIY31" s="535"/>
      <c r="WIZ31" s="535"/>
      <c r="WJA31" s="535"/>
      <c r="WJB31" s="535"/>
      <c r="WJC31" s="535"/>
      <c r="WJD31" s="535"/>
      <c r="WJE31" s="535"/>
      <c r="WJF31" s="535"/>
      <c r="WJG31" s="535"/>
      <c r="WJH31" s="535"/>
      <c r="WJI31" s="535"/>
      <c r="WJJ31" s="535"/>
      <c r="WJK31" s="535"/>
      <c r="WJL31" s="535"/>
      <c r="WJM31" s="535"/>
      <c r="WJN31" s="535"/>
      <c r="WJO31" s="535"/>
      <c r="WJP31" s="535"/>
      <c r="WJQ31" s="535"/>
      <c r="WJR31" s="535"/>
      <c r="WJS31" s="535"/>
      <c r="WJT31" s="535"/>
      <c r="WJU31" s="535"/>
      <c r="WJV31" s="535"/>
      <c r="WJW31" s="535"/>
      <c r="WJX31" s="535"/>
      <c r="WJY31" s="535"/>
      <c r="WJZ31" s="535"/>
      <c r="WKA31" s="535"/>
      <c r="WKB31" s="535"/>
      <c r="WKC31" s="535"/>
      <c r="WKD31" s="535"/>
      <c r="WKE31" s="535"/>
      <c r="WKF31" s="535"/>
      <c r="WKG31" s="535"/>
      <c r="WKH31" s="535"/>
      <c r="WKI31" s="535"/>
      <c r="WKJ31" s="535"/>
      <c r="WKK31" s="535"/>
      <c r="WKL31" s="535"/>
      <c r="WKM31" s="535"/>
      <c r="WKN31" s="535"/>
      <c r="WKO31" s="535"/>
      <c r="WKP31" s="535"/>
      <c r="WKQ31" s="535"/>
      <c r="WKR31" s="535"/>
      <c r="WKS31" s="535"/>
      <c r="WKT31" s="535"/>
      <c r="WKU31" s="535"/>
      <c r="WKV31" s="535"/>
      <c r="WKW31" s="535"/>
      <c r="WKX31" s="535"/>
      <c r="WKY31" s="535"/>
      <c r="WKZ31" s="535"/>
      <c r="WLA31" s="535"/>
      <c r="WLB31" s="535"/>
      <c r="WLC31" s="535"/>
      <c r="WLD31" s="535"/>
      <c r="WLE31" s="535"/>
      <c r="WLF31" s="535"/>
      <c r="WLG31" s="535"/>
      <c r="WLH31" s="535"/>
      <c r="WLI31" s="535"/>
      <c r="WLJ31" s="535"/>
      <c r="WLK31" s="535"/>
      <c r="WLL31" s="535"/>
      <c r="WLM31" s="535"/>
      <c r="WLN31" s="535"/>
      <c r="WLO31" s="535"/>
      <c r="WLP31" s="535"/>
      <c r="WLQ31" s="535"/>
      <c r="WLR31" s="535"/>
      <c r="WLS31" s="535"/>
      <c r="WLT31" s="535"/>
      <c r="WLU31" s="535"/>
      <c r="WLV31" s="535"/>
      <c r="WLW31" s="535"/>
      <c r="WLX31" s="535"/>
      <c r="WLY31" s="535"/>
      <c r="WLZ31" s="535"/>
      <c r="WMA31" s="535"/>
      <c r="WMB31" s="535"/>
      <c r="WMC31" s="535"/>
      <c r="WMD31" s="535"/>
      <c r="WME31" s="535"/>
      <c r="WMF31" s="535"/>
      <c r="WMG31" s="535"/>
      <c r="WMH31" s="535"/>
      <c r="WMI31" s="535"/>
      <c r="WMJ31" s="535"/>
      <c r="WMK31" s="535"/>
      <c r="WML31" s="535"/>
      <c r="WMM31" s="535"/>
      <c r="WMN31" s="535"/>
      <c r="WMO31" s="535"/>
      <c r="WMP31" s="535"/>
      <c r="WMQ31" s="535"/>
      <c r="WMR31" s="535"/>
      <c r="WMS31" s="535"/>
      <c r="WMT31" s="535"/>
      <c r="WMU31" s="535"/>
      <c r="WMV31" s="535"/>
      <c r="WMW31" s="535"/>
      <c r="WMX31" s="535"/>
      <c r="WMY31" s="535"/>
      <c r="WMZ31" s="535"/>
      <c r="WNA31" s="535"/>
      <c r="WNB31" s="535"/>
      <c r="WNC31" s="535"/>
      <c r="WND31" s="535"/>
      <c r="WNE31" s="535"/>
      <c r="WNF31" s="535"/>
      <c r="WNG31" s="535"/>
      <c r="WNH31" s="535"/>
      <c r="WNI31" s="535"/>
      <c r="WNJ31" s="535"/>
      <c r="WNK31" s="535"/>
      <c r="WNL31" s="535"/>
      <c r="WNM31" s="535"/>
      <c r="WNN31" s="535"/>
      <c r="WNO31" s="535"/>
      <c r="WNP31" s="535"/>
      <c r="WNQ31" s="535"/>
      <c r="WNR31" s="535"/>
      <c r="WNS31" s="535"/>
      <c r="WNT31" s="535"/>
      <c r="WNU31" s="535"/>
      <c r="WNV31" s="535"/>
      <c r="WNW31" s="535"/>
      <c r="WNX31" s="535"/>
      <c r="WNY31" s="535"/>
      <c r="WNZ31" s="535"/>
      <c r="WOA31" s="535"/>
      <c r="WOB31" s="535"/>
      <c r="WOC31" s="535"/>
      <c r="WOD31" s="535"/>
      <c r="WOE31" s="535"/>
      <c r="WOF31" s="535"/>
      <c r="WOG31" s="535"/>
      <c r="WOH31" s="535"/>
      <c r="WOI31" s="535"/>
      <c r="WOJ31" s="535"/>
      <c r="WOK31" s="535"/>
      <c r="WOL31" s="535"/>
      <c r="WOM31" s="535"/>
      <c r="WON31" s="535"/>
      <c r="WOO31" s="535"/>
      <c r="WOP31" s="535"/>
      <c r="WOQ31" s="535"/>
      <c r="WOR31" s="535"/>
      <c r="WOS31" s="535"/>
      <c r="WOT31" s="535"/>
      <c r="WOU31" s="535"/>
      <c r="WOV31" s="535"/>
      <c r="WOW31" s="535"/>
      <c r="WOX31" s="535"/>
      <c r="WOY31" s="535"/>
      <c r="WOZ31" s="535"/>
      <c r="WPA31" s="535"/>
      <c r="WPB31" s="535"/>
      <c r="WPC31" s="535"/>
      <c r="WPD31" s="535"/>
      <c r="WPE31" s="535"/>
      <c r="WPF31" s="535"/>
      <c r="WPG31" s="535"/>
      <c r="WPH31" s="535"/>
      <c r="WPI31" s="535"/>
      <c r="WPJ31" s="535"/>
      <c r="WPK31" s="535"/>
      <c r="WPL31" s="535"/>
      <c r="WPM31" s="535"/>
      <c r="WPN31" s="535"/>
      <c r="WPO31" s="535"/>
      <c r="WPP31" s="535"/>
      <c r="WPQ31" s="535"/>
      <c r="WPR31" s="535"/>
      <c r="WPS31" s="535"/>
      <c r="WPT31" s="535"/>
      <c r="WPU31" s="535"/>
      <c r="WPV31" s="535"/>
      <c r="WPW31" s="535"/>
      <c r="WPX31" s="535"/>
      <c r="WPY31" s="535"/>
      <c r="WPZ31" s="535"/>
      <c r="WQA31" s="535"/>
      <c r="WQB31" s="535"/>
      <c r="WQC31" s="535"/>
      <c r="WQD31" s="535"/>
      <c r="WQE31" s="535"/>
      <c r="WQF31" s="535"/>
      <c r="WQG31" s="535"/>
      <c r="WQH31" s="535"/>
      <c r="WQI31" s="535"/>
      <c r="WQJ31" s="535"/>
      <c r="WQK31" s="535"/>
      <c r="WQL31" s="535"/>
      <c r="WQM31" s="535"/>
      <c r="WQN31" s="535"/>
      <c r="WQO31" s="535"/>
      <c r="WQP31" s="535"/>
      <c r="WQQ31" s="535"/>
      <c r="WQR31" s="535"/>
      <c r="WQS31" s="535"/>
      <c r="WQT31" s="535"/>
      <c r="WQU31" s="535"/>
      <c r="WQV31" s="535"/>
      <c r="WQW31" s="535"/>
      <c r="WQX31" s="535"/>
      <c r="WQY31" s="535"/>
      <c r="WQZ31" s="535"/>
      <c r="WRA31" s="535"/>
      <c r="WRB31" s="535"/>
      <c r="WRC31" s="535"/>
      <c r="WRD31" s="535"/>
      <c r="WRE31" s="535"/>
      <c r="WRF31" s="535"/>
      <c r="WRG31" s="535"/>
      <c r="WRH31" s="535"/>
      <c r="WRI31" s="535"/>
      <c r="WRJ31" s="535"/>
      <c r="WRK31" s="535"/>
      <c r="WRL31" s="535"/>
      <c r="WRM31" s="535"/>
      <c r="WRN31" s="535"/>
      <c r="WRO31" s="535"/>
      <c r="WRP31" s="535"/>
      <c r="WRQ31" s="535"/>
      <c r="WRR31" s="535"/>
      <c r="WRS31" s="535"/>
      <c r="WRT31" s="535"/>
      <c r="WRU31" s="535"/>
      <c r="WRV31" s="535"/>
      <c r="WRW31" s="535"/>
      <c r="WRX31" s="535"/>
      <c r="WRY31" s="535"/>
      <c r="WRZ31" s="535"/>
      <c r="WSA31" s="535"/>
      <c r="WSB31" s="535"/>
      <c r="WSC31" s="535"/>
      <c r="WSD31" s="535"/>
      <c r="WSE31" s="535"/>
      <c r="WSF31" s="535"/>
      <c r="WSG31" s="535"/>
      <c r="WSH31" s="535"/>
      <c r="WSI31" s="535"/>
      <c r="WSJ31" s="535"/>
      <c r="WSK31" s="535"/>
      <c r="WSL31" s="535"/>
      <c r="WSM31" s="535"/>
      <c r="WSN31" s="535"/>
      <c r="WSO31" s="535"/>
      <c r="WSP31" s="535"/>
      <c r="WSQ31" s="535"/>
      <c r="WSR31" s="535"/>
      <c r="WSS31" s="535"/>
      <c r="WST31" s="535"/>
      <c r="WSU31" s="535"/>
      <c r="WSV31" s="535"/>
      <c r="WSW31" s="535"/>
      <c r="WSX31" s="535"/>
      <c r="WSY31" s="535"/>
      <c r="WSZ31" s="535"/>
      <c r="WTA31" s="535"/>
      <c r="WTB31" s="535"/>
      <c r="WTC31" s="535"/>
      <c r="WTD31" s="535"/>
      <c r="WTE31" s="535"/>
      <c r="WTF31" s="535"/>
      <c r="WTG31" s="535"/>
      <c r="WTH31" s="535"/>
      <c r="WTI31" s="535"/>
      <c r="WTJ31" s="535"/>
      <c r="WTK31" s="535"/>
      <c r="WTL31" s="535"/>
      <c r="WTM31" s="535"/>
      <c r="WTN31" s="535"/>
      <c r="WTO31" s="535"/>
      <c r="WTP31" s="535"/>
      <c r="WTQ31" s="535"/>
      <c r="WTR31" s="535"/>
      <c r="WTS31" s="535"/>
      <c r="WTT31" s="535"/>
      <c r="WTU31" s="535"/>
      <c r="WTV31" s="535"/>
      <c r="WTW31" s="535"/>
      <c r="WTX31" s="535"/>
      <c r="WTY31" s="535"/>
      <c r="WTZ31" s="535"/>
      <c r="WUA31" s="535"/>
      <c r="WUB31" s="535"/>
      <c r="WUC31" s="535"/>
      <c r="WUD31" s="535"/>
      <c r="WUE31" s="535"/>
      <c r="WUF31" s="535"/>
      <c r="WUG31" s="535"/>
      <c r="WUH31" s="535"/>
      <c r="WUI31" s="535"/>
      <c r="WUJ31" s="535"/>
      <c r="WUK31" s="535"/>
      <c r="WUL31" s="535"/>
      <c r="WUM31" s="535"/>
      <c r="WUN31" s="535"/>
      <c r="WUO31" s="535"/>
      <c r="WUP31" s="535"/>
      <c r="WUQ31" s="535"/>
      <c r="WUR31" s="535"/>
      <c r="WUS31" s="535"/>
      <c r="WUT31" s="535"/>
      <c r="WUU31" s="535"/>
      <c r="WUV31" s="535"/>
      <c r="WUW31" s="535"/>
      <c r="WUX31" s="535"/>
      <c r="WUY31" s="535"/>
      <c r="WUZ31" s="535"/>
      <c r="WVA31" s="535"/>
      <c r="WVB31" s="535"/>
      <c r="WVC31" s="535"/>
      <c r="WVD31" s="535"/>
      <c r="WVE31" s="535"/>
      <c r="WVF31" s="535"/>
      <c r="WVG31" s="535"/>
      <c r="WVH31" s="535"/>
      <c r="WVI31" s="535"/>
      <c r="WVJ31" s="535"/>
      <c r="WVK31" s="535"/>
      <c r="WVL31" s="535"/>
      <c r="WVM31" s="535"/>
      <c r="WVN31" s="535"/>
      <c r="WVO31" s="535"/>
      <c r="WVP31" s="535"/>
      <c r="WVQ31" s="535"/>
      <c r="WVR31" s="535"/>
      <c r="WVS31" s="535"/>
      <c r="WVT31" s="535"/>
      <c r="WVU31" s="535"/>
      <c r="WVV31" s="535"/>
      <c r="WVW31" s="535"/>
      <c r="WVX31" s="535"/>
      <c r="WVY31" s="535"/>
      <c r="WVZ31" s="535"/>
      <c r="WWA31" s="535"/>
      <c r="WWB31" s="535"/>
      <c r="WWC31" s="535"/>
      <c r="WWD31" s="535"/>
      <c r="WWE31" s="535"/>
      <c r="WWF31" s="535"/>
    </row>
  </sheetData>
  <sheetProtection algorithmName="SHA-512" hashValue="UP0BqJ0z9k/Gr1EBzLyGVebuzRUZDq20n0av+dVARdMqO5ctuRpVXM3qGEEqXSQ3HmPiydF+fBZgObsQyOgIbw==" saltValue="OhMVjw06Ou+xzCdt82aqCg==" spinCount="100000" sheet="1" objects="1" scenarios="1" formatColumns="0" formatRows="0"/>
  <mergeCells count="2">
    <mergeCell ref="R7:U7"/>
    <mergeCell ref="C9:U15"/>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39997558519241921"/>
  </sheetPr>
  <dimension ref="A1:GD773"/>
  <sheetViews>
    <sheetView topLeftCell="A10" zoomScale="115" zoomScaleNormal="115" workbookViewId="0">
      <selection activeCell="C24" sqref="C24"/>
    </sheetView>
  </sheetViews>
  <sheetFormatPr baseColWidth="10" defaultColWidth="11.42578125" defaultRowHeight="15" x14ac:dyDescent="0.25"/>
  <cols>
    <col min="1" max="1" width="2.5703125" style="65" customWidth="1"/>
    <col min="2" max="2" width="37.85546875" style="66" customWidth="1"/>
    <col min="3" max="3" width="59.42578125" style="66" customWidth="1"/>
    <col min="4" max="4" width="16.42578125" style="66" customWidth="1"/>
    <col min="5" max="5" width="14.7109375" style="66" customWidth="1"/>
    <col min="6" max="21" width="14.7109375" style="66" hidden="1" customWidth="1"/>
    <col min="22" max="22" width="14.7109375" style="61" hidden="1" customWidth="1"/>
    <col min="23" max="23" width="14.7109375" style="66" hidden="1" customWidth="1"/>
    <col min="24" max="25" width="14.7109375" style="66" customWidth="1"/>
    <col min="26" max="26" width="14.7109375" style="66" hidden="1" customWidth="1"/>
    <col min="27" max="28" width="14.7109375" style="62" customWidth="1"/>
    <col min="29" max="29" width="14.7109375" style="66" hidden="1" customWidth="1"/>
    <col min="30" max="30" width="14.7109375" style="62" hidden="1" customWidth="1"/>
    <col min="31" max="31" width="14.7109375" style="63" customWidth="1"/>
    <col min="32" max="32" width="18.42578125" style="66" customWidth="1"/>
    <col min="33" max="33" width="14.7109375" style="66" hidden="1" customWidth="1"/>
    <col min="34" max="35" width="14.7109375" style="64" customWidth="1"/>
    <col min="36" max="36" width="14.7109375" style="66" hidden="1" customWidth="1"/>
    <col min="37" max="37" width="14.7109375" style="62" hidden="1" customWidth="1"/>
    <col min="38" max="39" width="14.7109375" style="66" customWidth="1"/>
    <col min="40" max="40" width="14.7109375" style="66" hidden="1" customWidth="1"/>
    <col min="41" max="42" width="14.7109375" style="66" customWidth="1"/>
    <col min="43" max="43" width="14.7109375" style="66" hidden="1" customWidth="1"/>
    <col min="44" max="44" width="14.7109375" style="62" hidden="1" customWidth="1"/>
    <col min="45" max="47" width="14.7109375" style="66" customWidth="1"/>
    <col min="48" max="48" width="14.7109375" style="62" customWidth="1"/>
    <col min="49" max="49" width="14.7109375" style="66" hidden="1" customWidth="1"/>
    <col min="50" max="50" width="14.7109375" style="62" hidden="1" customWidth="1"/>
    <col min="51" max="52" width="14.7109375" style="66" customWidth="1"/>
    <col min="53" max="53" width="14.7109375" style="66" hidden="1" customWidth="1"/>
    <col min="54" max="55" width="14.7109375" style="62" customWidth="1"/>
    <col min="56" max="56" width="14.7109375" style="66" hidden="1" customWidth="1"/>
    <col min="57" max="57" width="14.7109375" style="62" hidden="1" customWidth="1"/>
    <col min="58" max="58" width="14.7109375" style="66" customWidth="1"/>
    <col min="59" max="59" width="14.7109375" style="66" hidden="1" customWidth="1"/>
    <col min="60" max="60" width="14.7109375" style="67" hidden="1" customWidth="1"/>
    <col min="61" max="61" width="51.140625" style="70" hidden="1" customWidth="1"/>
    <col min="62" max="62" width="18.5703125" style="111" hidden="1" customWidth="1"/>
    <col min="63" max="64" width="16.7109375" style="111" hidden="1" customWidth="1"/>
    <col min="65" max="66" width="11.7109375" style="105" hidden="1" customWidth="1"/>
    <col min="67" max="67" width="18.42578125" style="105" hidden="1" customWidth="1"/>
    <col min="68" max="68" width="16.28515625" style="111" hidden="1" customWidth="1"/>
    <col min="69" max="69" width="16" style="111" hidden="1" customWidth="1"/>
    <col min="70" max="70" width="13.42578125" style="111" hidden="1" customWidth="1"/>
    <col min="71" max="72" width="11.7109375" style="111" hidden="1" customWidth="1"/>
    <col min="73" max="73" width="14.85546875" style="111" hidden="1" customWidth="1"/>
    <col min="74" max="78" width="11.7109375" style="111" hidden="1" customWidth="1"/>
    <col min="79" max="79" width="14.85546875" style="111" hidden="1" customWidth="1"/>
    <col min="80" max="80" width="11.7109375" style="112" hidden="1" customWidth="1"/>
    <col min="81" max="82" width="11.7109375" style="111" hidden="1" customWidth="1"/>
    <col min="83" max="84" width="11.7109375" style="112" hidden="1" customWidth="1"/>
    <col min="85" max="85" width="14.85546875" style="112" hidden="1" customWidth="1"/>
    <col min="86" max="86" width="11.7109375" style="112" hidden="1" customWidth="1"/>
    <col min="87" max="88" width="11.7109375" style="111" hidden="1" customWidth="1"/>
    <col min="89" max="90" width="11.7109375" style="112" hidden="1" customWidth="1"/>
    <col min="91" max="91" width="14.85546875" style="112" hidden="1" customWidth="1"/>
    <col min="92" max="92" width="11.7109375" style="74" hidden="1" customWidth="1"/>
    <col min="93" max="95" width="11.7109375" style="68" hidden="1" customWidth="1"/>
    <col min="96" max="102" width="11.7109375" style="69" hidden="1" customWidth="1"/>
    <col min="103" max="103" width="11.42578125" style="69" hidden="1" customWidth="1"/>
    <col min="104" max="104" width="13.42578125" style="69" hidden="1" customWidth="1"/>
    <col min="105" max="105" width="14.85546875" style="69" hidden="1" customWidth="1"/>
    <col min="106" max="106" width="11.5703125" style="69" hidden="1" customWidth="1"/>
    <col min="107" max="114" width="11.42578125" style="69" hidden="1" customWidth="1"/>
    <col min="115" max="120" width="0" style="69" hidden="1" customWidth="1"/>
    <col min="121" max="129" width="11.42578125" style="69"/>
    <col min="130" max="137" width="11.42578125" style="68"/>
    <col min="138" max="16384" width="11.42578125" style="66"/>
  </cols>
  <sheetData>
    <row r="1" spans="1:186" s="65" customFormat="1" ht="7.15" customHeight="1" x14ac:dyDescent="0.25">
      <c r="V1" s="631"/>
      <c r="AA1" s="632"/>
      <c r="AB1" s="632"/>
      <c r="AD1" s="632"/>
      <c r="AE1" s="633"/>
      <c r="AH1" s="634"/>
      <c r="AI1" s="634"/>
      <c r="AK1" s="632"/>
      <c r="AR1" s="632"/>
      <c r="AV1" s="632"/>
      <c r="AX1" s="632"/>
      <c r="BB1" s="632"/>
      <c r="BC1" s="632"/>
      <c r="BE1" s="632"/>
      <c r="BH1" s="67"/>
      <c r="BI1" s="635"/>
      <c r="BJ1" s="636"/>
      <c r="BK1" s="636"/>
      <c r="BL1" s="636"/>
      <c r="BM1" s="102"/>
      <c r="BN1" s="102"/>
      <c r="BO1" s="102"/>
      <c r="BP1" s="636"/>
      <c r="BQ1" s="636"/>
      <c r="BR1" s="636"/>
      <c r="BS1" s="636"/>
      <c r="BT1" s="636"/>
      <c r="BU1" s="636"/>
      <c r="BV1" s="636"/>
      <c r="BW1" s="636"/>
      <c r="BX1" s="636"/>
      <c r="BY1" s="636"/>
      <c r="BZ1" s="636"/>
      <c r="CA1" s="636"/>
      <c r="CB1" s="637"/>
      <c r="CC1" s="636"/>
      <c r="CD1" s="636"/>
      <c r="CE1" s="637"/>
      <c r="CF1" s="637"/>
      <c r="CG1" s="637"/>
      <c r="CH1" s="637"/>
      <c r="CI1" s="636"/>
      <c r="CJ1" s="636"/>
      <c r="CK1" s="637"/>
      <c r="CL1" s="637"/>
      <c r="CM1" s="637"/>
      <c r="CN1" s="705"/>
      <c r="CO1" s="88"/>
      <c r="CP1" s="88"/>
      <c r="CQ1" s="88"/>
      <c r="CR1" s="67"/>
      <c r="CS1" s="67"/>
      <c r="CT1" s="67"/>
      <c r="CU1" s="67"/>
      <c r="CV1" s="67"/>
      <c r="CW1" s="67"/>
      <c r="CX1" s="67"/>
      <c r="CY1" s="67"/>
      <c r="CZ1" s="67"/>
      <c r="DA1" s="67"/>
      <c r="DB1" s="67"/>
      <c r="DC1" s="67"/>
      <c r="DD1" s="67"/>
      <c r="DE1" s="67"/>
      <c r="DF1" s="67"/>
      <c r="DG1" s="67"/>
      <c r="DH1" s="67"/>
      <c r="DI1" s="67"/>
      <c r="DJ1" s="67"/>
      <c r="DK1" s="67"/>
      <c r="DL1" s="67"/>
      <c r="DM1" s="67"/>
      <c r="DN1" s="67"/>
      <c r="DO1" s="67"/>
      <c r="DP1" s="67"/>
      <c r="DQ1" s="67"/>
      <c r="DR1" s="67"/>
      <c r="DS1" s="67"/>
      <c r="DT1" s="67"/>
      <c r="DU1" s="67"/>
      <c r="DV1" s="67"/>
      <c r="DW1" s="67"/>
      <c r="DX1" s="67"/>
      <c r="DY1" s="67"/>
      <c r="DZ1" s="88"/>
      <c r="EA1" s="88"/>
      <c r="EB1" s="88"/>
      <c r="EC1" s="88"/>
      <c r="ED1" s="88"/>
      <c r="EE1" s="88"/>
      <c r="EF1" s="88"/>
      <c r="EG1" s="88"/>
    </row>
    <row r="2" spans="1:186" s="14" customFormat="1" ht="18.75" customHeight="1" x14ac:dyDescent="0.25">
      <c r="A2" s="13"/>
      <c r="B2" s="2231" t="s">
        <v>1288</v>
      </c>
      <c r="C2" s="2231"/>
      <c r="D2" s="2231"/>
      <c r="E2" s="2231"/>
      <c r="F2" s="2231"/>
      <c r="G2" s="2231"/>
      <c r="H2" s="2231"/>
      <c r="I2" s="2231"/>
      <c r="J2" s="2231"/>
      <c r="K2" s="2231"/>
      <c r="L2" s="2231"/>
      <c r="M2" s="2231"/>
      <c r="N2" s="2231"/>
      <c r="O2" s="2231"/>
      <c r="P2" s="2231"/>
      <c r="Q2" s="2231"/>
      <c r="R2" s="2231"/>
      <c r="S2" s="2231"/>
      <c r="T2" s="2231"/>
      <c r="U2" s="2231"/>
      <c r="V2" s="2231"/>
      <c r="W2" s="2231"/>
      <c r="X2" s="2231"/>
      <c r="Y2" s="2231"/>
      <c r="Z2" s="2231"/>
      <c r="AA2" s="2231"/>
      <c r="AB2" s="2231"/>
      <c r="AC2" s="2231"/>
      <c r="AD2" s="2231"/>
      <c r="AE2" s="2231"/>
      <c r="AF2" s="2231"/>
      <c r="AG2" s="2231"/>
      <c r="AH2" s="2231"/>
      <c r="AI2" s="2231"/>
      <c r="AJ2" s="2231"/>
      <c r="AK2" s="2231"/>
      <c r="AL2" s="2231"/>
      <c r="AM2" s="2231"/>
      <c r="AN2" s="2231"/>
      <c r="AO2" s="2231"/>
      <c r="AP2" s="2231"/>
      <c r="AQ2" s="2231"/>
      <c r="AR2" s="2231"/>
      <c r="AS2" s="2231"/>
      <c r="AT2" s="2231"/>
      <c r="AU2" s="2231"/>
      <c r="AV2" s="2231"/>
      <c r="AW2" s="2231"/>
      <c r="AX2" s="2231"/>
      <c r="AY2" s="2231"/>
      <c r="AZ2" s="2231"/>
      <c r="BA2" s="2231"/>
      <c r="BB2" s="2231"/>
      <c r="BC2" s="2231"/>
      <c r="BD2" s="2231"/>
      <c r="BE2" s="2231"/>
      <c r="BF2" s="2231"/>
      <c r="BG2" s="2231"/>
      <c r="BH2" s="15"/>
      <c r="BI2" s="100"/>
      <c r="BJ2" s="101"/>
      <c r="BK2" s="101"/>
      <c r="BL2" s="101"/>
      <c r="BM2" s="102"/>
      <c r="BN2" s="102"/>
      <c r="BO2" s="102"/>
      <c r="BP2" s="101"/>
      <c r="BQ2" s="101"/>
      <c r="BR2" s="101"/>
      <c r="BS2" s="101"/>
      <c r="BT2" s="101"/>
      <c r="BU2" s="101"/>
      <c r="BV2" s="101"/>
      <c r="BW2" s="101"/>
      <c r="BX2" s="101"/>
      <c r="BY2" s="101"/>
      <c r="BZ2" s="101"/>
      <c r="CA2" s="101"/>
      <c r="CB2" s="103"/>
      <c r="CC2" s="101"/>
      <c r="CD2" s="101"/>
      <c r="CE2" s="103"/>
      <c r="CF2" s="103"/>
      <c r="CG2" s="103"/>
      <c r="CH2" s="103"/>
      <c r="CI2" s="101"/>
      <c r="CJ2" s="101"/>
      <c r="CK2" s="103"/>
      <c r="CL2" s="103"/>
      <c r="CM2" s="103"/>
      <c r="CN2" s="71"/>
      <c r="CO2" s="16"/>
      <c r="CP2" s="16"/>
      <c r="CQ2" s="16"/>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6"/>
      <c r="EA2" s="16"/>
      <c r="EB2" s="16"/>
      <c r="EC2" s="16"/>
      <c r="ED2" s="16"/>
      <c r="EE2" s="16"/>
      <c r="EF2" s="16"/>
      <c r="EG2" s="16"/>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row>
    <row r="3" spans="1:186" s="14" customFormat="1" ht="53.25" customHeight="1" x14ac:dyDescent="0.25">
      <c r="A3" s="13"/>
      <c r="B3" s="2231"/>
      <c r="C3" s="2231"/>
      <c r="D3" s="2231"/>
      <c r="E3" s="2231"/>
      <c r="F3" s="2231"/>
      <c r="G3" s="2231"/>
      <c r="H3" s="2231"/>
      <c r="I3" s="2231"/>
      <c r="J3" s="2231"/>
      <c r="K3" s="2231"/>
      <c r="L3" s="2231"/>
      <c r="M3" s="2231"/>
      <c r="N3" s="2231"/>
      <c r="O3" s="2231"/>
      <c r="P3" s="2231"/>
      <c r="Q3" s="2231"/>
      <c r="R3" s="2231"/>
      <c r="S3" s="2231"/>
      <c r="T3" s="2231"/>
      <c r="U3" s="2231"/>
      <c r="V3" s="2231"/>
      <c r="W3" s="2231"/>
      <c r="X3" s="2231"/>
      <c r="Y3" s="2231"/>
      <c r="Z3" s="2231"/>
      <c r="AA3" s="2231"/>
      <c r="AB3" s="2231"/>
      <c r="AC3" s="2231"/>
      <c r="AD3" s="2231"/>
      <c r="AE3" s="2231"/>
      <c r="AF3" s="2231"/>
      <c r="AG3" s="2231"/>
      <c r="AH3" s="2231"/>
      <c r="AI3" s="2231"/>
      <c r="AJ3" s="2231"/>
      <c r="AK3" s="2231"/>
      <c r="AL3" s="2231"/>
      <c r="AM3" s="2231"/>
      <c r="AN3" s="2231"/>
      <c r="AO3" s="2231"/>
      <c r="AP3" s="2231"/>
      <c r="AQ3" s="2231"/>
      <c r="AR3" s="2231"/>
      <c r="AS3" s="2231"/>
      <c r="AT3" s="2231"/>
      <c r="AU3" s="2231"/>
      <c r="AV3" s="2231"/>
      <c r="AW3" s="2231"/>
      <c r="AX3" s="2231"/>
      <c r="AY3" s="2231"/>
      <c r="AZ3" s="2231"/>
      <c r="BA3" s="2231"/>
      <c r="BB3" s="2231"/>
      <c r="BC3" s="2231"/>
      <c r="BD3" s="2231"/>
      <c r="BE3" s="2231"/>
      <c r="BF3" s="2231"/>
      <c r="BG3" s="2231"/>
      <c r="BH3" s="15"/>
      <c r="BI3" s="100"/>
      <c r="BJ3" s="101"/>
      <c r="BK3" s="101"/>
      <c r="BL3" s="101"/>
      <c r="BM3" s="102"/>
      <c r="BN3" s="102"/>
      <c r="BO3" s="102"/>
      <c r="BP3" s="101"/>
      <c r="BQ3" s="101"/>
      <c r="BR3" s="101"/>
      <c r="BS3" s="101"/>
      <c r="BT3" s="101"/>
      <c r="BU3" s="101"/>
      <c r="BV3" s="101"/>
      <c r="BW3" s="101"/>
      <c r="BX3" s="101"/>
      <c r="BY3" s="101"/>
      <c r="BZ3" s="101"/>
      <c r="CA3" s="101"/>
      <c r="CB3" s="103"/>
      <c r="CC3" s="101"/>
      <c r="CD3" s="101"/>
      <c r="CE3" s="103"/>
      <c r="CF3" s="103"/>
      <c r="CG3" s="103"/>
      <c r="CH3" s="103"/>
      <c r="CI3" s="101"/>
      <c r="CJ3" s="101"/>
      <c r="CK3" s="103"/>
      <c r="CL3" s="103"/>
      <c r="CM3" s="103"/>
      <c r="CN3" s="71"/>
      <c r="CO3" s="16"/>
      <c r="CP3" s="16"/>
      <c r="CQ3" s="16"/>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6"/>
      <c r="EA3" s="16"/>
      <c r="EB3" s="16"/>
      <c r="EC3" s="16"/>
      <c r="ED3" s="16"/>
      <c r="EE3" s="16"/>
      <c r="EF3" s="16"/>
      <c r="EG3" s="16"/>
      <c r="EH3" s="13"/>
      <c r="EI3" s="13"/>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3"/>
      <c r="FK3" s="13"/>
      <c r="FL3" s="13"/>
      <c r="FM3" s="13"/>
      <c r="FN3" s="13"/>
      <c r="FO3" s="13"/>
      <c r="FP3" s="13"/>
      <c r="FQ3" s="13"/>
      <c r="FR3" s="13"/>
      <c r="FS3" s="13"/>
      <c r="FT3" s="13"/>
      <c r="FU3" s="13"/>
      <c r="FV3" s="13"/>
      <c r="FW3" s="13"/>
      <c r="FX3" s="13"/>
      <c r="FY3" s="13"/>
      <c r="FZ3" s="13"/>
      <c r="GA3" s="13"/>
      <c r="GB3" s="13"/>
      <c r="GC3" s="13"/>
      <c r="GD3" s="13"/>
    </row>
    <row r="4" spans="1:186" s="13" customFormat="1" ht="18.75" customHeight="1" x14ac:dyDescent="0.25">
      <c r="A4" s="30"/>
      <c r="B4" s="18"/>
      <c r="C4" s="707"/>
      <c r="D4" s="30"/>
      <c r="E4" s="31"/>
      <c r="F4" s="31"/>
      <c r="G4" s="31"/>
      <c r="H4" s="31"/>
      <c r="I4" s="31"/>
      <c r="J4" s="31"/>
      <c r="K4" s="31"/>
      <c r="L4" s="31"/>
      <c r="M4" s="31"/>
      <c r="N4" s="31"/>
      <c r="O4" s="31"/>
      <c r="P4" s="31"/>
      <c r="Q4" s="31"/>
      <c r="R4" s="32"/>
      <c r="S4" s="31"/>
      <c r="T4" s="31"/>
      <c r="U4" s="31"/>
      <c r="V4" s="33"/>
      <c r="W4" s="33"/>
      <c r="X4" s="30"/>
      <c r="Y4" s="30"/>
      <c r="Z4" s="33"/>
      <c r="AA4" s="34"/>
      <c r="AB4" s="34"/>
      <c r="AC4" s="33"/>
      <c r="AD4" s="34"/>
      <c r="AE4" s="35"/>
      <c r="AF4" s="30"/>
      <c r="AG4" s="33"/>
      <c r="AH4" s="36"/>
      <c r="AI4" s="36"/>
      <c r="AJ4" s="33"/>
      <c r="AK4" s="34"/>
      <c r="AL4" s="30"/>
      <c r="AM4" s="30"/>
      <c r="AN4" s="33"/>
      <c r="AO4" s="33"/>
      <c r="AP4" s="33"/>
      <c r="AQ4" s="33"/>
      <c r="AR4" s="34"/>
      <c r="AS4" s="30"/>
      <c r="AT4" s="30"/>
      <c r="AU4" s="33"/>
      <c r="AV4" s="34"/>
      <c r="AW4" s="33"/>
      <c r="AX4" s="34"/>
      <c r="AY4" s="30"/>
      <c r="AZ4" s="30"/>
      <c r="BA4" s="33"/>
      <c r="BB4" s="34"/>
      <c r="BC4" s="34"/>
      <c r="BD4" s="33"/>
      <c r="BE4" s="34"/>
      <c r="BF4" s="37"/>
      <c r="BG4" s="38"/>
      <c r="BH4" s="15"/>
      <c r="BI4" s="100"/>
      <c r="BJ4" s="101"/>
      <c r="BK4" s="101"/>
      <c r="BL4" s="101"/>
      <c r="BM4" s="102"/>
      <c r="BN4" s="102"/>
      <c r="BO4" s="102"/>
      <c r="BP4" s="101"/>
      <c r="BQ4" s="101"/>
      <c r="BR4" s="101"/>
      <c r="BS4" s="101"/>
      <c r="BT4" s="101"/>
      <c r="BU4" s="101"/>
      <c r="BV4" s="101"/>
      <c r="BW4" s="101"/>
      <c r="BX4" s="101"/>
      <c r="BY4" s="101"/>
      <c r="BZ4" s="101"/>
      <c r="CA4" s="101"/>
      <c r="CB4" s="103"/>
      <c r="CC4" s="101"/>
      <c r="CD4" s="101"/>
      <c r="CE4" s="103"/>
      <c r="CF4" s="103"/>
      <c r="CG4" s="103"/>
      <c r="CH4" s="103"/>
      <c r="CI4" s="101"/>
      <c r="CJ4" s="101"/>
      <c r="CK4" s="103"/>
      <c r="CL4" s="103"/>
      <c r="CM4" s="103"/>
      <c r="CN4" s="71"/>
      <c r="CO4" s="16"/>
      <c r="CP4" s="16"/>
      <c r="CQ4" s="16"/>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6"/>
      <c r="EA4" s="16"/>
      <c r="EB4" s="16"/>
      <c r="EC4" s="16"/>
      <c r="ED4" s="16"/>
      <c r="EE4" s="16"/>
      <c r="EF4" s="16"/>
      <c r="EG4" s="16"/>
    </row>
    <row r="5" spans="1:186" s="14" customFormat="1" ht="18.75" customHeight="1" x14ac:dyDescent="0.25">
      <c r="A5" s="13"/>
      <c r="B5" s="2232" t="s">
        <v>645</v>
      </c>
      <c r="C5" s="2232"/>
      <c r="D5" s="2232"/>
      <c r="E5" s="2232"/>
      <c r="F5" s="2232"/>
      <c r="G5" s="2232"/>
      <c r="H5" s="2232"/>
      <c r="I5" s="2232"/>
      <c r="J5" s="2232"/>
      <c r="K5" s="2232"/>
      <c r="L5" s="2232"/>
      <c r="M5" s="2232"/>
      <c r="N5" s="2232"/>
      <c r="O5" s="2232"/>
      <c r="P5" s="2232"/>
      <c r="Q5" s="2232"/>
      <c r="R5" s="2232"/>
      <c r="S5" s="2232"/>
      <c r="T5" s="2232"/>
      <c r="U5" s="2232"/>
      <c r="V5" s="2232"/>
      <c r="W5" s="2232"/>
      <c r="X5" s="2232"/>
      <c r="Y5" s="2232"/>
      <c r="Z5" s="2232"/>
      <c r="AA5" s="2232"/>
      <c r="AB5" s="2232"/>
      <c r="AC5" s="2232"/>
      <c r="AD5" s="2232"/>
      <c r="AE5" s="2232"/>
      <c r="AF5" s="2232"/>
      <c r="AG5" s="2232"/>
      <c r="AH5" s="2232"/>
      <c r="AI5" s="2232"/>
      <c r="AJ5" s="2232"/>
      <c r="AK5" s="2232"/>
      <c r="AL5" s="2232"/>
      <c r="AM5" s="2232"/>
      <c r="AN5" s="2232"/>
      <c r="AO5" s="2232"/>
      <c r="AP5" s="2232"/>
      <c r="AQ5" s="2232"/>
      <c r="AR5" s="2232"/>
      <c r="AS5" s="2232"/>
      <c r="AT5" s="2232"/>
      <c r="AU5" s="2232"/>
      <c r="AV5" s="2232"/>
      <c r="AW5" s="2232"/>
      <c r="AX5" s="2232"/>
      <c r="AY5" s="2232"/>
      <c r="AZ5" s="2232"/>
      <c r="BA5" s="2232"/>
      <c r="BB5" s="2232"/>
      <c r="BC5" s="2232"/>
      <c r="BD5" s="2232"/>
      <c r="BE5" s="2232"/>
      <c r="BF5" s="2232"/>
      <c r="BG5" s="2232"/>
      <c r="BH5" s="15"/>
      <c r="BI5" s="100"/>
      <c r="BJ5" s="101"/>
      <c r="BK5" s="101"/>
      <c r="BL5" s="101"/>
      <c r="BM5" s="102"/>
      <c r="BN5" s="102"/>
      <c r="BO5" s="102"/>
      <c r="BP5" s="101"/>
      <c r="BQ5" s="101"/>
      <c r="BR5" s="101"/>
      <c r="BS5" s="101"/>
      <c r="BT5" s="101"/>
      <c r="BU5" s="101"/>
      <c r="BV5" s="101"/>
      <c r="BW5" s="101"/>
      <c r="BX5" s="101"/>
      <c r="BY5" s="101"/>
      <c r="BZ5" s="101"/>
      <c r="CA5" s="101"/>
      <c r="CB5" s="103"/>
      <c r="CC5" s="101"/>
      <c r="CD5" s="101"/>
      <c r="CE5" s="103"/>
      <c r="CF5" s="103"/>
      <c r="CG5" s="103"/>
      <c r="CH5" s="103"/>
      <c r="CI5" s="101"/>
      <c r="CJ5" s="101"/>
      <c r="CK5" s="103"/>
      <c r="CL5" s="103"/>
      <c r="CM5" s="103"/>
      <c r="CN5" s="71"/>
      <c r="CO5" s="16"/>
      <c r="CP5" s="16"/>
      <c r="CQ5" s="16"/>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6"/>
      <c r="EA5" s="16"/>
      <c r="EB5" s="16"/>
      <c r="EC5" s="16"/>
      <c r="ED5" s="16"/>
      <c r="EE5" s="16"/>
      <c r="EF5" s="16"/>
      <c r="EG5" s="16"/>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row>
    <row r="6" spans="1:186" s="14" customFormat="1" x14ac:dyDescent="0.25">
      <c r="A6" s="13"/>
      <c r="B6" s="619" t="s">
        <v>17</v>
      </c>
      <c r="C6" s="1533" t="str">
        <f>AGROPECUARIO!C6</f>
        <v>CAJICÁ</v>
      </c>
      <c r="D6" s="619" t="s">
        <v>16</v>
      </c>
      <c r="E6" s="2086">
        <f>AGROPECUARIO!E6</f>
        <v>0</v>
      </c>
      <c r="F6" s="2086"/>
      <c r="G6" s="2086"/>
      <c r="H6" s="2086"/>
      <c r="I6" s="2086"/>
      <c r="J6" s="2086"/>
      <c r="K6" s="2086"/>
      <c r="L6" s="2086"/>
      <c r="M6" s="2086"/>
      <c r="N6" s="2086"/>
      <c r="O6" s="2086"/>
      <c r="P6" s="2086"/>
      <c r="Q6" s="2086"/>
      <c r="R6" s="2086"/>
      <c r="S6" s="2086"/>
      <c r="T6" s="2086"/>
      <c r="U6" s="2086"/>
      <c r="V6" s="2086"/>
      <c r="W6" s="2086"/>
      <c r="X6" s="2086"/>
      <c r="Y6" s="2086"/>
      <c r="Z6" s="2086"/>
      <c r="AA6" s="2086"/>
      <c r="AB6" s="2086"/>
      <c r="AC6" s="2086"/>
      <c r="AD6" s="2086"/>
      <c r="AE6" s="2086"/>
      <c r="AF6" s="2086"/>
      <c r="AG6" s="2086"/>
      <c r="AH6" s="2086"/>
      <c r="AI6" s="2086"/>
      <c r="AJ6" s="2086"/>
      <c r="AK6" s="2086"/>
      <c r="AL6" s="2086"/>
      <c r="AM6" s="2086"/>
      <c r="AN6" s="2086"/>
      <c r="AO6" s="2086"/>
      <c r="AP6" s="2086"/>
      <c r="AQ6" s="2086"/>
      <c r="AR6" s="2086"/>
      <c r="AS6" s="2086"/>
      <c r="AT6" s="2086"/>
      <c r="AU6" s="2086"/>
      <c r="AV6" s="2086"/>
      <c r="AW6" s="2086"/>
      <c r="AX6" s="2086"/>
      <c r="AY6" s="2086"/>
      <c r="AZ6" s="2086"/>
      <c r="BA6" s="2086"/>
      <c r="BB6" s="2086"/>
      <c r="BC6" s="2086"/>
      <c r="BD6" s="2086"/>
      <c r="BE6" s="2086"/>
      <c r="BF6" s="2086"/>
      <c r="BG6" s="618"/>
      <c r="BH6" s="15"/>
      <c r="BI6" s="100"/>
      <c r="BJ6" s="101"/>
      <c r="BK6" s="101"/>
      <c r="BL6" s="101"/>
      <c r="BM6" s="102"/>
      <c r="BN6" s="102"/>
      <c r="BO6" s="102"/>
      <c r="BP6" s="101"/>
      <c r="BQ6" s="101"/>
      <c r="BR6" s="101"/>
      <c r="BS6" s="101"/>
      <c r="BT6" s="101"/>
      <c r="BU6" s="101"/>
      <c r="BV6" s="101"/>
      <c r="BW6" s="101"/>
      <c r="BX6" s="101"/>
      <c r="BY6" s="101"/>
      <c r="BZ6" s="101"/>
      <c r="CA6" s="101"/>
      <c r="CB6" s="103"/>
      <c r="CC6" s="101"/>
      <c r="CD6" s="101"/>
      <c r="CE6" s="103"/>
      <c r="CF6" s="103"/>
      <c r="CG6" s="103"/>
      <c r="CH6" s="103"/>
      <c r="CI6" s="101"/>
      <c r="CJ6" s="101"/>
      <c r="CK6" s="103"/>
      <c r="CL6" s="103"/>
      <c r="CM6" s="103"/>
      <c r="CN6" s="71"/>
      <c r="CO6" s="16"/>
      <c r="CP6" s="16"/>
      <c r="CQ6" s="16"/>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6"/>
      <c r="EA6" s="16"/>
      <c r="EB6" s="16"/>
      <c r="EC6" s="16"/>
      <c r="ED6" s="16"/>
      <c r="EE6" s="16"/>
      <c r="EF6" s="16"/>
      <c r="EG6" s="16"/>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c r="FX6" s="13"/>
      <c r="FY6" s="13"/>
      <c r="FZ6" s="13"/>
      <c r="GA6" s="13"/>
      <c r="GB6" s="13"/>
      <c r="GC6" s="13"/>
      <c r="GD6" s="13"/>
    </row>
    <row r="7" spans="1:186" s="14" customFormat="1" x14ac:dyDescent="0.25">
      <c r="A7" s="13"/>
      <c r="B7" s="619" t="s">
        <v>646</v>
      </c>
      <c r="C7" s="1533">
        <f>AGROPECUARIO!C7</f>
        <v>0</v>
      </c>
      <c r="D7" s="619" t="s">
        <v>17</v>
      </c>
      <c r="E7" s="2086">
        <f>AGROPECUARIO!E7</f>
        <v>0</v>
      </c>
      <c r="F7" s="2086"/>
      <c r="G7" s="2086"/>
      <c r="H7" s="2086"/>
      <c r="I7" s="2086"/>
      <c r="J7" s="2086"/>
      <c r="K7" s="2086"/>
      <c r="L7" s="2086"/>
      <c r="M7" s="2086"/>
      <c r="N7" s="2086"/>
      <c r="O7" s="2086"/>
      <c r="P7" s="2086"/>
      <c r="Q7" s="2086"/>
      <c r="R7" s="2086"/>
      <c r="S7" s="2086"/>
      <c r="T7" s="2086"/>
      <c r="U7" s="2086"/>
      <c r="V7" s="2086"/>
      <c r="W7" s="2086"/>
      <c r="X7" s="2086"/>
      <c r="Y7" s="2086"/>
      <c r="Z7" s="2086"/>
      <c r="AA7" s="2086"/>
      <c r="AB7" s="2086"/>
      <c r="AC7" s="2086"/>
      <c r="AD7" s="2086"/>
      <c r="AE7" s="2086"/>
      <c r="AF7" s="2086"/>
      <c r="AG7" s="2086"/>
      <c r="AH7" s="2086"/>
      <c r="AI7" s="2086"/>
      <c r="AJ7" s="2086"/>
      <c r="AK7" s="2086"/>
      <c r="AL7" s="2086"/>
      <c r="AM7" s="2086"/>
      <c r="AN7" s="2086"/>
      <c r="AO7" s="2086"/>
      <c r="AP7" s="2086"/>
      <c r="AQ7" s="2086"/>
      <c r="AR7" s="2086"/>
      <c r="AS7" s="2086"/>
      <c r="AT7" s="2086"/>
      <c r="AU7" s="2086"/>
      <c r="AV7" s="2086"/>
      <c r="AW7" s="2086"/>
      <c r="AX7" s="2086"/>
      <c r="AY7" s="2086"/>
      <c r="AZ7" s="2086"/>
      <c r="BA7" s="2086"/>
      <c r="BB7" s="2086"/>
      <c r="BC7" s="2086"/>
      <c r="BD7" s="2086"/>
      <c r="BE7" s="2086"/>
      <c r="BF7" s="2086"/>
      <c r="BG7" s="618"/>
      <c r="BH7" s="15"/>
      <c r="BI7" s="100"/>
      <c r="BJ7" s="101"/>
      <c r="BK7" s="101"/>
      <c r="BL7" s="101"/>
      <c r="BM7" s="102"/>
      <c r="BN7" s="102"/>
      <c r="BO7" s="102"/>
      <c r="BP7" s="101"/>
      <c r="BQ7" s="101"/>
      <c r="BR7" s="101"/>
      <c r="BS7" s="101"/>
      <c r="BT7" s="101"/>
      <c r="BU7" s="101"/>
      <c r="BV7" s="101"/>
      <c r="BW7" s="101"/>
      <c r="BX7" s="101"/>
      <c r="BY7" s="101"/>
      <c r="BZ7" s="101"/>
      <c r="CA7" s="101"/>
      <c r="CB7" s="103"/>
      <c r="CC7" s="101"/>
      <c r="CD7" s="101"/>
      <c r="CE7" s="103"/>
      <c r="CF7" s="103"/>
      <c r="CG7" s="103"/>
      <c r="CH7" s="103"/>
      <c r="CI7" s="101"/>
      <c r="CJ7" s="101"/>
      <c r="CK7" s="103"/>
      <c r="CL7" s="103"/>
      <c r="CM7" s="103"/>
      <c r="CN7" s="71"/>
      <c r="CO7" s="16"/>
      <c r="CP7" s="16"/>
      <c r="CQ7" s="16"/>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6"/>
      <c r="EA7" s="16"/>
      <c r="EB7" s="16"/>
      <c r="EC7" s="16"/>
      <c r="ED7" s="16"/>
      <c r="EE7" s="16"/>
      <c r="EF7" s="16"/>
      <c r="EG7" s="16"/>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row>
    <row r="8" spans="1:186" s="14" customFormat="1" x14ac:dyDescent="0.25">
      <c r="A8" s="13"/>
      <c r="B8" s="619" t="s">
        <v>18</v>
      </c>
      <c r="C8" s="1533">
        <f>AGROPECUARIO!C8</f>
        <v>0</v>
      </c>
      <c r="D8" s="619" t="s">
        <v>19</v>
      </c>
      <c r="E8" s="2086">
        <f>AGROPECUARIO!E8</f>
        <v>0</v>
      </c>
      <c r="F8" s="2086"/>
      <c r="G8" s="2086"/>
      <c r="H8" s="2086"/>
      <c r="I8" s="2086"/>
      <c r="J8" s="2086"/>
      <c r="K8" s="2086"/>
      <c r="L8" s="2086"/>
      <c r="M8" s="2086"/>
      <c r="N8" s="2086"/>
      <c r="O8" s="2086"/>
      <c r="P8" s="2086"/>
      <c r="Q8" s="2086"/>
      <c r="R8" s="2086"/>
      <c r="S8" s="2086"/>
      <c r="T8" s="2086"/>
      <c r="U8" s="2086"/>
      <c r="V8" s="2086"/>
      <c r="W8" s="2086"/>
      <c r="X8" s="2086"/>
      <c r="Y8" s="2086"/>
      <c r="Z8" s="2086"/>
      <c r="AA8" s="2086"/>
      <c r="AB8" s="2086"/>
      <c r="AC8" s="2086"/>
      <c r="AD8" s="2086"/>
      <c r="AE8" s="2086"/>
      <c r="AF8" s="2086"/>
      <c r="AG8" s="2086"/>
      <c r="AH8" s="2086"/>
      <c r="AI8" s="2086"/>
      <c r="AJ8" s="2086"/>
      <c r="AK8" s="2086"/>
      <c r="AL8" s="2086"/>
      <c r="AM8" s="2086"/>
      <c r="AN8" s="2086"/>
      <c r="AO8" s="2086"/>
      <c r="AP8" s="2086"/>
      <c r="AQ8" s="2086"/>
      <c r="AR8" s="2086"/>
      <c r="AS8" s="2086"/>
      <c r="AT8" s="2086"/>
      <c r="AU8" s="2086"/>
      <c r="AV8" s="2086"/>
      <c r="AW8" s="2086"/>
      <c r="AX8" s="2086"/>
      <c r="AY8" s="2086"/>
      <c r="AZ8" s="2086"/>
      <c r="BA8" s="2086"/>
      <c r="BB8" s="2086"/>
      <c r="BC8" s="2086"/>
      <c r="BD8" s="2086"/>
      <c r="BE8" s="2086"/>
      <c r="BF8" s="2086"/>
      <c r="BG8" s="618"/>
      <c r="BH8" s="15"/>
      <c r="BI8" s="100"/>
      <c r="BJ8" s="101"/>
      <c r="BK8" s="101"/>
      <c r="BL8" s="101"/>
      <c r="BM8" s="102"/>
      <c r="BN8" s="102"/>
      <c r="BO8" s="102"/>
      <c r="BP8" s="101"/>
      <c r="BQ8" s="101"/>
      <c r="BR8" s="101"/>
      <c r="BS8" s="101"/>
      <c r="BT8" s="101"/>
      <c r="BU8" s="101"/>
      <c r="BV8" s="101"/>
      <c r="BW8" s="101"/>
      <c r="BX8" s="101"/>
      <c r="BY8" s="101"/>
      <c r="BZ8" s="101"/>
      <c r="CA8" s="101"/>
      <c r="CB8" s="103"/>
      <c r="CC8" s="101"/>
      <c r="CD8" s="101"/>
      <c r="CE8" s="103"/>
      <c r="CF8" s="103"/>
      <c r="CG8" s="103"/>
      <c r="CH8" s="103"/>
      <c r="CI8" s="101"/>
      <c r="CJ8" s="101"/>
      <c r="CK8" s="103"/>
      <c r="CL8" s="103"/>
      <c r="CM8" s="103"/>
      <c r="CN8" s="71"/>
      <c r="CO8" s="16"/>
      <c r="CP8" s="16"/>
      <c r="CQ8" s="16"/>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6"/>
      <c r="EA8" s="16"/>
      <c r="EB8" s="16"/>
      <c r="EC8" s="16"/>
      <c r="ED8" s="16"/>
      <c r="EE8" s="16"/>
      <c r="EF8" s="16"/>
      <c r="EG8" s="16"/>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c r="FX8" s="13"/>
      <c r="FY8" s="13"/>
      <c r="FZ8" s="13"/>
      <c r="GA8" s="13"/>
      <c r="GB8" s="13"/>
      <c r="GC8" s="13"/>
      <c r="GD8" s="13"/>
    </row>
    <row r="9" spans="1:186" s="14" customFormat="1" x14ac:dyDescent="0.25">
      <c r="A9" s="13"/>
      <c r="B9" s="619" t="s">
        <v>20</v>
      </c>
      <c r="C9" s="1533">
        <f>AGROPECUARIO!C9</f>
        <v>0</v>
      </c>
      <c r="D9" s="619" t="s">
        <v>21</v>
      </c>
      <c r="E9" s="2086">
        <f>AGROPECUARIO!E9</f>
        <v>2019</v>
      </c>
      <c r="F9" s="2086"/>
      <c r="G9" s="2086"/>
      <c r="H9" s="2086"/>
      <c r="I9" s="2086"/>
      <c r="J9" s="2086"/>
      <c r="K9" s="2086"/>
      <c r="L9" s="2086"/>
      <c r="M9" s="2086"/>
      <c r="N9" s="2086"/>
      <c r="O9" s="2086"/>
      <c r="P9" s="2086"/>
      <c r="Q9" s="2086"/>
      <c r="R9" s="2086"/>
      <c r="S9" s="2086"/>
      <c r="T9" s="2086"/>
      <c r="U9" s="2086"/>
      <c r="V9" s="2086"/>
      <c r="W9" s="2086"/>
      <c r="X9" s="2086"/>
      <c r="Y9" s="2086"/>
      <c r="Z9" s="2086"/>
      <c r="AA9" s="2086"/>
      <c r="AB9" s="2086"/>
      <c r="AC9" s="2086"/>
      <c r="AD9" s="2086"/>
      <c r="AE9" s="2086"/>
      <c r="AF9" s="2086"/>
      <c r="AG9" s="2086"/>
      <c r="AH9" s="2086"/>
      <c r="AI9" s="2086"/>
      <c r="AJ9" s="2086"/>
      <c r="AK9" s="2086"/>
      <c r="AL9" s="2086"/>
      <c r="AM9" s="2086"/>
      <c r="AN9" s="2086"/>
      <c r="AO9" s="2086"/>
      <c r="AP9" s="2086"/>
      <c r="AQ9" s="2086"/>
      <c r="AR9" s="2086"/>
      <c r="AS9" s="2086"/>
      <c r="AT9" s="2086"/>
      <c r="AU9" s="2086"/>
      <c r="AV9" s="2086"/>
      <c r="AW9" s="2086"/>
      <c r="AX9" s="2086"/>
      <c r="AY9" s="2086"/>
      <c r="AZ9" s="2086"/>
      <c r="BA9" s="2086"/>
      <c r="BB9" s="2086"/>
      <c r="BC9" s="2086"/>
      <c r="BD9" s="2086"/>
      <c r="BE9" s="2086"/>
      <c r="BF9" s="2086"/>
      <c r="BG9" s="618"/>
      <c r="BH9" s="15"/>
      <c r="BI9" s="100"/>
      <c r="BJ9" s="101"/>
      <c r="BK9" s="101"/>
      <c r="BL9" s="101"/>
      <c r="BM9" s="102"/>
      <c r="BN9" s="102"/>
      <c r="BO9" s="102"/>
      <c r="BP9" s="101"/>
      <c r="BQ9" s="101"/>
      <c r="BR9" s="101"/>
      <c r="BS9" s="101"/>
      <c r="BT9" s="101"/>
      <c r="BU9" s="101"/>
      <c r="BV9" s="101"/>
      <c r="BW9" s="101"/>
      <c r="BX9" s="101"/>
      <c r="BY9" s="101"/>
      <c r="BZ9" s="101"/>
      <c r="CA9" s="101"/>
      <c r="CB9" s="103"/>
      <c r="CC9" s="101"/>
      <c r="CD9" s="101"/>
      <c r="CE9" s="103"/>
      <c r="CF9" s="103"/>
      <c r="CG9" s="103"/>
      <c r="CH9" s="103"/>
      <c r="CI9" s="101"/>
      <c r="CJ9" s="101"/>
      <c r="CK9" s="103"/>
      <c r="CL9" s="103"/>
      <c r="CM9" s="103"/>
      <c r="CN9" s="71"/>
      <c r="CO9" s="16"/>
      <c r="CP9" s="16"/>
      <c r="CQ9" s="16"/>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6"/>
      <c r="EA9" s="16"/>
      <c r="EB9" s="16"/>
      <c r="EC9" s="16"/>
      <c r="ED9" s="16"/>
      <c r="EE9" s="16"/>
      <c r="EF9" s="16"/>
      <c r="EG9" s="16"/>
      <c r="EH9" s="13"/>
      <c r="EI9" s="13"/>
      <c r="EJ9" s="13"/>
      <c r="EK9" s="13"/>
      <c r="EL9" s="13"/>
      <c r="EM9" s="13"/>
      <c r="EN9" s="13"/>
      <c r="EO9" s="13"/>
      <c r="EP9" s="13"/>
      <c r="EQ9" s="13"/>
      <c r="ER9" s="13"/>
      <c r="ES9" s="13"/>
      <c r="ET9" s="13"/>
      <c r="EU9" s="13"/>
      <c r="EV9" s="13"/>
      <c r="EW9" s="13"/>
      <c r="EX9" s="13"/>
      <c r="EY9" s="13"/>
      <c r="EZ9" s="13"/>
      <c r="FA9" s="13"/>
      <c r="FB9" s="13"/>
      <c r="FC9" s="13"/>
      <c r="FD9" s="13"/>
      <c r="FE9" s="13"/>
      <c r="FF9" s="13"/>
      <c r="FG9" s="13"/>
      <c r="FH9" s="13"/>
      <c r="FI9" s="13"/>
      <c r="FJ9" s="13"/>
      <c r="FK9" s="13"/>
      <c r="FL9" s="13"/>
      <c r="FM9" s="13"/>
      <c r="FN9" s="13"/>
      <c r="FO9" s="13"/>
      <c r="FP9" s="13"/>
      <c r="FQ9" s="13"/>
      <c r="FR9" s="13"/>
      <c r="FS9" s="13"/>
      <c r="FT9" s="13"/>
      <c r="FU9" s="13"/>
      <c r="FV9" s="13"/>
      <c r="FW9" s="13"/>
      <c r="FX9" s="13"/>
      <c r="FY9" s="13"/>
      <c r="FZ9" s="13"/>
      <c r="GA9" s="13"/>
      <c r="GB9" s="13"/>
      <c r="GC9" s="13"/>
      <c r="GD9" s="13"/>
    </row>
    <row r="10" spans="1:186" s="14" customFormat="1" x14ac:dyDescent="0.25">
      <c r="A10" s="13"/>
      <c r="B10" s="619" t="s">
        <v>121</v>
      </c>
      <c r="C10" s="1533">
        <f>AGROPECUARIO!C10</f>
        <v>0</v>
      </c>
      <c r="D10" s="619" t="s">
        <v>22</v>
      </c>
      <c r="E10" s="2086">
        <f>AGROPECUARIO!E10</f>
        <v>0</v>
      </c>
      <c r="F10" s="2086"/>
      <c r="G10" s="2086"/>
      <c r="H10" s="2086"/>
      <c r="I10" s="2086"/>
      <c r="J10" s="2086"/>
      <c r="K10" s="2086"/>
      <c r="L10" s="2086"/>
      <c r="M10" s="2086"/>
      <c r="N10" s="2086"/>
      <c r="O10" s="2086"/>
      <c r="P10" s="2086"/>
      <c r="Q10" s="2086"/>
      <c r="R10" s="2086"/>
      <c r="S10" s="2086"/>
      <c r="T10" s="2086"/>
      <c r="U10" s="2086"/>
      <c r="V10" s="2086"/>
      <c r="W10" s="2086"/>
      <c r="X10" s="2086"/>
      <c r="Y10" s="2086"/>
      <c r="Z10" s="2086"/>
      <c r="AA10" s="2086"/>
      <c r="AB10" s="2086"/>
      <c r="AC10" s="2086"/>
      <c r="AD10" s="2086"/>
      <c r="AE10" s="2086"/>
      <c r="AF10" s="2086"/>
      <c r="AG10" s="2086"/>
      <c r="AH10" s="2086"/>
      <c r="AI10" s="2086"/>
      <c r="AJ10" s="2086"/>
      <c r="AK10" s="2086"/>
      <c r="AL10" s="2086"/>
      <c r="AM10" s="2086"/>
      <c r="AN10" s="2086"/>
      <c r="AO10" s="2086"/>
      <c r="AP10" s="2086"/>
      <c r="AQ10" s="2086"/>
      <c r="AR10" s="2086"/>
      <c r="AS10" s="2086"/>
      <c r="AT10" s="2086"/>
      <c r="AU10" s="2086"/>
      <c r="AV10" s="2086"/>
      <c r="AW10" s="2086"/>
      <c r="AX10" s="2086"/>
      <c r="AY10" s="2086"/>
      <c r="AZ10" s="2086"/>
      <c r="BA10" s="2086"/>
      <c r="BB10" s="2086"/>
      <c r="BC10" s="2086"/>
      <c r="BD10" s="2086"/>
      <c r="BE10" s="2086"/>
      <c r="BF10" s="2086"/>
      <c r="BG10" s="618"/>
      <c r="BH10" s="15"/>
      <c r="BI10" s="100"/>
      <c r="BJ10" s="101"/>
      <c r="BK10" s="101"/>
      <c r="BL10" s="101"/>
      <c r="BM10" s="102"/>
      <c r="BN10" s="102"/>
      <c r="BO10" s="102"/>
      <c r="BP10" s="1012"/>
      <c r="BQ10" s="1012"/>
      <c r="BR10" s="1012"/>
      <c r="BS10" s="1012"/>
      <c r="BT10" s="1012"/>
      <c r="BU10" s="1012"/>
      <c r="BV10" s="101"/>
      <c r="BW10" s="1012"/>
      <c r="BX10" s="1012"/>
      <c r="BY10" s="101"/>
      <c r="BZ10" s="101"/>
      <c r="CA10" s="101"/>
      <c r="CB10" s="103"/>
      <c r="CC10" s="1012"/>
      <c r="CD10" s="1012"/>
      <c r="CE10" s="103"/>
      <c r="CF10" s="103"/>
      <c r="CG10" s="103"/>
      <c r="CH10" s="103"/>
      <c r="CI10" s="1012"/>
      <c r="CJ10" s="1012"/>
      <c r="CK10" s="103"/>
      <c r="CL10" s="103"/>
      <c r="CM10" s="103"/>
      <c r="CN10" s="71"/>
      <c r="CO10" s="16"/>
      <c r="CP10" s="16"/>
      <c r="CQ10" s="16"/>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6"/>
      <c r="EA10" s="16"/>
      <c r="EB10" s="16"/>
      <c r="EC10" s="16"/>
      <c r="ED10" s="16"/>
      <c r="EE10" s="16"/>
      <c r="EF10" s="16"/>
      <c r="EG10" s="16"/>
      <c r="EH10" s="13"/>
      <c r="EI10" s="13"/>
      <c r="EJ10" s="13"/>
      <c r="EK10" s="13"/>
      <c r="EL10" s="13"/>
      <c r="EM10" s="13"/>
      <c r="EN10" s="13"/>
      <c r="EO10" s="13"/>
      <c r="EP10" s="13"/>
      <c r="EQ10" s="13"/>
      <c r="ER10" s="13"/>
      <c r="ES10" s="13"/>
      <c r="ET10" s="13"/>
      <c r="EU10" s="13"/>
      <c r="EV10" s="13"/>
      <c r="EW10" s="13"/>
      <c r="EX10" s="13"/>
      <c r="EY10" s="13"/>
      <c r="EZ10" s="13"/>
      <c r="FA10" s="13"/>
      <c r="FB10" s="13"/>
      <c r="FC10" s="13"/>
      <c r="FD10" s="13"/>
      <c r="FE10" s="13"/>
      <c r="FF10" s="13"/>
      <c r="FG10" s="13"/>
      <c r="FH10" s="13"/>
      <c r="FI10" s="13"/>
      <c r="FJ10" s="13"/>
      <c r="FK10" s="13"/>
      <c r="FL10" s="13"/>
      <c r="FM10" s="13"/>
      <c r="FN10" s="13"/>
      <c r="FO10" s="13"/>
      <c r="FP10" s="13"/>
      <c r="FQ10" s="13"/>
      <c r="FR10" s="13"/>
      <c r="FS10" s="13"/>
      <c r="FT10" s="13"/>
      <c r="FU10" s="13"/>
      <c r="FV10" s="13"/>
      <c r="FW10" s="13"/>
      <c r="FX10" s="13"/>
      <c r="FY10" s="13"/>
      <c r="FZ10" s="13"/>
      <c r="GA10" s="13"/>
      <c r="GB10" s="13"/>
      <c r="GC10" s="13"/>
      <c r="GD10" s="13"/>
    </row>
    <row r="11" spans="1:186" s="13" customFormat="1" x14ac:dyDescent="0.25">
      <c r="B11" s="39"/>
      <c r="C11" s="40"/>
      <c r="D11" s="40"/>
      <c r="E11" s="41"/>
      <c r="F11" s="41"/>
      <c r="G11" s="41"/>
      <c r="H11" s="41"/>
      <c r="I11" s="41"/>
      <c r="J11" s="41"/>
      <c r="K11" s="41"/>
      <c r="L11" s="41"/>
      <c r="M11" s="41"/>
      <c r="N11" s="41"/>
      <c r="O11" s="41"/>
      <c r="P11" s="41"/>
      <c r="Q11" s="41"/>
      <c r="R11" s="42"/>
      <c r="S11" s="41"/>
      <c r="T11" s="41"/>
      <c r="U11" s="41"/>
      <c r="V11" s="43"/>
      <c r="W11" s="43"/>
      <c r="X11" s="40"/>
      <c r="Y11" s="44"/>
      <c r="Z11" s="45"/>
      <c r="AA11" s="46"/>
      <c r="AB11" s="46"/>
      <c r="AC11" s="45"/>
      <c r="AD11" s="46"/>
      <c r="AE11" s="47"/>
      <c r="AF11" s="44"/>
      <c r="AG11" s="45"/>
      <c r="AH11" s="48"/>
      <c r="AI11" s="48"/>
      <c r="AJ11" s="45"/>
      <c r="AK11" s="46"/>
      <c r="AL11" s="40"/>
      <c r="AM11" s="44"/>
      <c r="AN11" s="45"/>
      <c r="AO11" s="45"/>
      <c r="AP11" s="45"/>
      <c r="AQ11" s="45"/>
      <c r="AR11" s="46"/>
      <c r="AS11" s="40"/>
      <c r="AT11" s="44"/>
      <c r="AU11" s="45"/>
      <c r="AV11" s="46"/>
      <c r="AW11" s="45"/>
      <c r="AX11" s="46"/>
      <c r="AY11" s="40"/>
      <c r="AZ11" s="44"/>
      <c r="BA11" s="45"/>
      <c r="BB11" s="46"/>
      <c r="BC11" s="46"/>
      <c r="BD11" s="45"/>
      <c r="BE11" s="46"/>
      <c r="BF11" s="49"/>
      <c r="BG11" s="50"/>
      <c r="BH11" s="15"/>
      <c r="BI11" s="100"/>
      <c r="BJ11" s="101"/>
      <c r="BK11" s="101"/>
      <c r="BL11" s="101"/>
      <c r="BM11" s="102"/>
      <c r="BN11" s="102"/>
      <c r="BO11" s="102"/>
      <c r="BP11" s="1012"/>
      <c r="BQ11" s="1012"/>
      <c r="BR11" s="1012"/>
      <c r="BS11" s="1012"/>
      <c r="BT11" s="1012"/>
      <c r="BU11" s="1012"/>
      <c r="BV11" s="101"/>
      <c r="BW11" s="1012"/>
      <c r="BX11" s="1012"/>
      <c r="BY11" s="101"/>
      <c r="BZ11" s="101"/>
      <c r="CA11" s="101"/>
      <c r="CB11" s="103"/>
      <c r="CC11" s="1012"/>
      <c r="CD11" s="1012"/>
      <c r="CE11" s="103"/>
      <c r="CF11" s="103"/>
      <c r="CG11" s="103"/>
      <c r="CH11" s="103"/>
      <c r="CI11" s="1012"/>
      <c r="CJ11" s="1012"/>
      <c r="CK11" s="103"/>
      <c r="CL11" s="103"/>
      <c r="CM11" s="103"/>
      <c r="CN11" s="71"/>
      <c r="CO11" s="16"/>
      <c r="CP11" s="16"/>
      <c r="CQ11" s="16"/>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6"/>
      <c r="EA11" s="16"/>
      <c r="EB11" s="16"/>
      <c r="EC11" s="16"/>
      <c r="ED11" s="16"/>
      <c r="EE11" s="16"/>
      <c r="EF11" s="16"/>
      <c r="EG11" s="16"/>
    </row>
    <row r="12" spans="1:186" s="51" customFormat="1" ht="96" customHeight="1" x14ac:dyDescent="0.25">
      <c r="A12" s="13"/>
      <c r="B12" s="895" t="s">
        <v>23</v>
      </c>
      <c r="C12" s="2237" t="s">
        <v>1799</v>
      </c>
      <c r="D12" s="2238"/>
      <c r="E12" s="2238"/>
      <c r="F12" s="2238"/>
      <c r="G12" s="2238"/>
      <c r="H12" s="2238"/>
      <c r="I12" s="2238"/>
      <c r="J12" s="2238"/>
      <c r="K12" s="2238"/>
      <c r="L12" s="2238"/>
      <c r="M12" s="2238"/>
      <c r="N12" s="2238"/>
      <c r="O12" s="2238"/>
      <c r="P12" s="2238"/>
      <c r="Q12" s="2238"/>
      <c r="R12" s="2238"/>
      <c r="S12" s="2238"/>
      <c r="T12" s="2238"/>
      <c r="U12" s="2238"/>
      <c r="V12" s="2238"/>
      <c r="W12" s="2238"/>
      <c r="X12" s="2238"/>
      <c r="Y12" s="2238"/>
      <c r="Z12" s="2238"/>
      <c r="AA12" s="2238"/>
      <c r="AB12" s="2238"/>
      <c r="AC12" s="2238"/>
      <c r="AD12" s="2238"/>
      <c r="AE12" s="2238"/>
      <c r="AF12" s="2238"/>
      <c r="AG12" s="2238"/>
      <c r="AH12" s="2238"/>
      <c r="AI12" s="2238"/>
      <c r="AJ12" s="2238"/>
      <c r="AK12" s="2238"/>
      <c r="AL12" s="2238"/>
      <c r="AM12" s="2238"/>
      <c r="AN12" s="2238"/>
      <c r="AO12" s="2238"/>
      <c r="AP12" s="2238"/>
      <c r="AQ12" s="2238"/>
      <c r="AR12" s="2238"/>
      <c r="AS12" s="2238"/>
      <c r="AT12" s="2238"/>
      <c r="AU12" s="2238"/>
      <c r="AV12" s="2238"/>
      <c r="AW12" s="2238"/>
      <c r="AX12" s="2238"/>
      <c r="AY12" s="2238"/>
      <c r="AZ12" s="2238"/>
      <c r="BA12" s="2238"/>
      <c r="BB12" s="2238"/>
      <c r="BC12" s="2238"/>
      <c r="BD12" s="2238"/>
      <c r="BE12" s="2238"/>
      <c r="BF12" s="2238"/>
      <c r="BG12" s="896"/>
      <c r="BH12" s="15"/>
      <c r="BI12" s="100"/>
      <c r="BJ12" s="101"/>
      <c r="BK12" s="101"/>
      <c r="BL12" s="101"/>
      <c r="BM12" s="102"/>
      <c r="BN12" s="102"/>
      <c r="BO12" s="102"/>
      <c r="BP12" s="101"/>
      <c r="BQ12" s="101"/>
      <c r="BR12" s="101"/>
      <c r="BS12" s="101"/>
      <c r="BT12" s="101"/>
      <c r="BU12" s="101"/>
      <c r="BV12" s="101"/>
      <c r="BW12" s="101"/>
      <c r="BX12" s="101"/>
      <c r="BY12" s="101"/>
      <c r="BZ12" s="101"/>
      <c r="CA12" s="101"/>
      <c r="CB12" s="103"/>
      <c r="CC12" s="101"/>
      <c r="CD12" s="101"/>
      <c r="CE12" s="103"/>
      <c r="CF12" s="103"/>
      <c r="CG12" s="103"/>
      <c r="CH12" s="103"/>
      <c r="CI12" s="101"/>
      <c r="CJ12" s="101"/>
      <c r="CK12" s="103"/>
      <c r="CL12" s="103"/>
      <c r="CM12" s="103"/>
      <c r="CN12" s="71"/>
      <c r="CO12" s="16"/>
      <c r="CP12" s="16"/>
      <c r="CQ12" s="16"/>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6"/>
      <c r="EA12" s="16"/>
      <c r="EB12" s="16"/>
      <c r="EC12" s="16"/>
      <c r="ED12" s="16"/>
      <c r="EE12" s="16"/>
      <c r="EF12" s="16"/>
      <c r="EG12" s="16"/>
      <c r="EH12" s="100"/>
      <c r="EI12" s="100"/>
      <c r="EJ12" s="100"/>
      <c r="EK12" s="100"/>
      <c r="EL12" s="100"/>
      <c r="EM12" s="100"/>
      <c r="EN12" s="100"/>
      <c r="EO12" s="100"/>
      <c r="EP12" s="100"/>
      <c r="EQ12" s="100"/>
      <c r="ER12" s="100"/>
      <c r="ES12" s="100"/>
      <c r="ET12" s="100"/>
      <c r="EU12" s="100"/>
      <c r="EV12" s="100"/>
      <c r="EW12" s="100"/>
      <c r="EX12" s="100"/>
      <c r="EY12" s="100"/>
      <c r="EZ12" s="100"/>
      <c r="FA12" s="100"/>
      <c r="FB12" s="100"/>
      <c r="FC12" s="100"/>
      <c r="FD12" s="100"/>
      <c r="FE12" s="100"/>
      <c r="FF12" s="100"/>
      <c r="FG12" s="100"/>
      <c r="FH12" s="100"/>
      <c r="FI12" s="100"/>
      <c r="FJ12" s="100"/>
      <c r="FK12" s="100"/>
      <c r="FL12" s="100"/>
      <c r="FM12" s="100"/>
      <c r="FN12" s="100"/>
      <c r="FO12" s="100"/>
      <c r="FP12" s="100"/>
      <c r="FQ12" s="100"/>
      <c r="FR12" s="100"/>
      <c r="FS12" s="100"/>
      <c r="FT12" s="100"/>
      <c r="FU12" s="100"/>
      <c r="FV12" s="100"/>
      <c r="FW12" s="100"/>
      <c r="FX12" s="100"/>
      <c r="FY12" s="100"/>
      <c r="FZ12" s="100"/>
      <c r="GA12" s="100"/>
      <c r="GB12" s="100"/>
      <c r="GC12" s="100"/>
      <c r="GD12" s="100"/>
    </row>
    <row r="13" spans="1:186" s="14" customFormat="1" ht="4.1500000000000004" customHeight="1" thickBot="1" x14ac:dyDescent="0.3">
      <c r="A13" s="13"/>
      <c r="B13" s="493"/>
      <c r="C13" s="494"/>
      <c r="D13" s="494"/>
      <c r="E13" s="494"/>
      <c r="F13" s="494"/>
      <c r="G13" s="494"/>
      <c r="H13" s="494"/>
      <c r="I13" s="494"/>
      <c r="J13" s="494"/>
      <c r="K13" s="494"/>
      <c r="L13" s="494"/>
      <c r="M13" s="494"/>
      <c r="N13" s="494"/>
      <c r="O13" s="494"/>
      <c r="P13" s="494"/>
      <c r="Q13" s="494"/>
      <c r="R13" s="494"/>
      <c r="S13" s="494"/>
      <c r="T13" s="494"/>
      <c r="U13" s="494"/>
      <c r="V13" s="494"/>
      <c r="W13" s="494"/>
      <c r="X13" s="494"/>
      <c r="Y13" s="494"/>
      <c r="Z13" s="494"/>
      <c r="AA13" s="495"/>
      <c r="AB13" s="496"/>
      <c r="AC13" s="497"/>
      <c r="AD13" s="496"/>
      <c r="AE13" s="498"/>
      <c r="AF13" s="494"/>
      <c r="AG13" s="494"/>
      <c r="AH13" s="499"/>
      <c r="AI13" s="496"/>
      <c r="AJ13" s="497"/>
      <c r="AK13" s="496"/>
      <c r="AL13" s="494"/>
      <c r="AM13" s="494"/>
      <c r="AN13" s="494"/>
      <c r="AO13" s="494"/>
      <c r="AP13" s="496"/>
      <c r="AQ13" s="497"/>
      <c r="AR13" s="496"/>
      <c r="AS13" s="494"/>
      <c r="AT13" s="494"/>
      <c r="AU13" s="494"/>
      <c r="AV13" s="496"/>
      <c r="AW13" s="497"/>
      <c r="AX13" s="496"/>
      <c r="AY13" s="494"/>
      <c r="AZ13" s="494"/>
      <c r="BA13" s="500"/>
      <c r="BB13" s="501"/>
      <c r="BC13" s="496"/>
      <c r="BD13" s="497"/>
      <c r="BE13" s="496"/>
      <c r="BF13" s="496"/>
      <c r="BG13" s="502"/>
      <c r="BH13" s="15"/>
      <c r="BI13" s="100"/>
      <c r="BJ13" s="101"/>
      <c r="BK13" s="101"/>
      <c r="BL13" s="101"/>
      <c r="BM13" s="102"/>
      <c r="BN13" s="102"/>
      <c r="BO13" s="102"/>
      <c r="BP13" s="101"/>
      <c r="BQ13" s="101"/>
      <c r="BR13" s="101"/>
      <c r="BS13" s="101"/>
      <c r="BT13" s="101"/>
      <c r="BU13" s="101"/>
      <c r="BV13" s="101"/>
      <c r="BW13" s="101"/>
      <c r="BX13" s="101"/>
      <c r="BY13" s="101"/>
      <c r="BZ13" s="101"/>
      <c r="CA13" s="101"/>
      <c r="CB13" s="103"/>
      <c r="CC13" s="101"/>
      <c r="CD13" s="101"/>
      <c r="CE13" s="103"/>
      <c r="CF13" s="103"/>
      <c r="CG13" s="103"/>
      <c r="CH13" s="103"/>
      <c r="CI13" s="101"/>
      <c r="CJ13" s="101"/>
      <c r="CK13" s="103"/>
      <c r="CL13" s="103"/>
      <c r="CM13" s="103"/>
      <c r="CN13" s="71"/>
      <c r="CO13" s="16"/>
      <c r="CP13" s="16"/>
      <c r="CQ13" s="16"/>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6"/>
      <c r="EA13" s="16"/>
      <c r="EB13" s="16"/>
      <c r="EC13" s="16"/>
      <c r="ED13" s="16"/>
      <c r="EE13" s="16"/>
      <c r="EF13" s="16"/>
      <c r="EG13" s="16"/>
      <c r="EH13" s="13"/>
      <c r="EI13" s="13"/>
      <c r="EJ13" s="13"/>
      <c r="EK13" s="13"/>
      <c r="EL13" s="13"/>
      <c r="EM13" s="13"/>
      <c r="EN13" s="13"/>
      <c r="EO13" s="13"/>
      <c r="EP13" s="13"/>
      <c r="EQ13" s="13"/>
      <c r="ER13" s="13"/>
      <c r="ES13" s="13"/>
      <c r="ET13" s="13"/>
      <c r="EU13" s="13"/>
      <c r="EV13" s="13"/>
      <c r="EW13" s="13"/>
      <c r="EX13" s="13"/>
      <c r="EY13" s="13"/>
      <c r="EZ13" s="13"/>
      <c r="FA13" s="13"/>
      <c r="FB13" s="13"/>
      <c r="FC13" s="13"/>
      <c r="FD13" s="13"/>
      <c r="FE13" s="13"/>
      <c r="FF13" s="13"/>
      <c r="FG13" s="13"/>
      <c r="FH13" s="13"/>
      <c r="FI13" s="13"/>
      <c r="FJ13" s="13"/>
      <c r="FK13" s="13"/>
      <c r="FL13" s="13"/>
      <c r="FM13" s="13"/>
      <c r="FN13" s="13"/>
      <c r="FO13" s="13"/>
      <c r="FP13" s="13"/>
      <c r="FQ13" s="13"/>
      <c r="FR13" s="13"/>
      <c r="FS13" s="13"/>
      <c r="FT13" s="13"/>
      <c r="FU13" s="13"/>
      <c r="FV13" s="13"/>
      <c r="FW13" s="13"/>
      <c r="FX13" s="13"/>
      <c r="FY13" s="13"/>
      <c r="FZ13" s="13"/>
      <c r="GA13" s="13"/>
      <c r="GB13" s="13"/>
      <c r="GC13" s="13"/>
      <c r="GD13" s="13"/>
    </row>
    <row r="14" spans="1:186" s="14" customFormat="1" ht="24.75" customHeight="1" x14ac:dyDescent="0.25">
      <c r="A14" s="13"/>
      <c r="B14" s="2224" t="s">
        <v>1801</v>
      </c>
      <c r="C14" s="2225"/>
      <c r="D14" s="2225"/>
      <c r="E14" s="2225"/>
      <c r="F14" s="2225"/>
      <c r="G14" s="2225"/>
      <c r="H14" s="2225"/>
      <c r="I14" s="2225"/>
      <c r="J14" s="2225"/>
      <c r="K14" s="2225"/>
      <c r="L14" s="2225"/>
      <c r="M14" s="2225"/>
      <c r="N14" s="2225"/>
      <c r="O14" s="2225"/>
      <c r="P14" s="2225"/>
      <c r="Q14" s="2225"/>
      <c r="R14" s="2225"/>
      <c r="S14" s="2225"/>
      <c r="T14" s="2225"/>
      <c r="U14" s="2225"/>
      <c r="V14" s="2225"/>
      <c r="W14" s="2225"/>
      <c r="X14" s="2225"/>
      <c r="Y14" s="2225"/>
      <c r="Z14" s="2225"/>
      <c r="AA14" s="2225"/>
      <c r="AB14" s="2225"/>
      <c r="AC14" s="2225"/>
      <c r="AD14" s="2225"/>
      <c r="AE14" s="2225"/>
      <c r="AF14" s="2225"/>
      <c r="AG14" s="2225"/>
      <c r="AH14" s="2225"/>
      <c r="AI14" s="2225"/>
      <c r="AJ14" s="2225"/>
      <c r="AK14" s="2225"/>
      <c r="AL14" s="2225"/>
      <c r="AM14" s="2225"/>
      <c r="AN14" s="2225"/>
      <c r="AO14" s="2225"/>
      <c r="AP14" s="2225"/>
      <c r="AQ14" s="2225"/>
      <c r="AR14" s="2225"/>
      <c r="AS14" s="2225"/>
      <c r="AT14" s="2225"/>
      <c r="AU14" s="2225"/>
      <c r="AV14" s="2225"/>
      <c r="AW14" s="2225"/>
      <c r="AX14" s="2225"/>
      <c r="AY14" s="2225"/>
      <c r="AZ14" s="2225"/>
      <c r="BA14" s="2225"/>
      <c r="BB14" s="2225"/>
      <c r="BC14" s="2225"/>
      <c r="BD14" s="2225"/>
      <c r="BE14" s="2225"/>
      <c r="BF14" s="2225"/>
      <c r="BG14" s="2226"/>
      <c r="BH14" s="15"/>
      <c r="BI14" s="100"/>
      <c r="BJ14" s="101"/>
      <c r="BK14" s="101"/>
      <c r="BL14" s="101"/>
      <c r="BM14" s="102"/>
      <c r="BN14" s="102"/>
      <c r="BO14" s="102"/>
      <c r="BP14" s="101"/>
      <c r="BQ14" s="101"/>
      <c r="BR14" s="101"/>
      <c r="BS14" s="101"/>
      <c r="BT14" s="101"/>
      <c r="BU14" s="101"/>
      <c r="BV14" s="101"/>
      <c r="BW14" s="101"/>
      <c r="BX14" s="101"/>
      <c r="BY14" s="101"/>
      <c r="BZ14" s="101"/>
      <c r="CA14" s="101"/>
      <c r="CB14" s="103"/>
      <c r="CC14" s="101"/>
      <c r="CD14" s="101"/>
      <c r="CE14" s="103"/>
      <c r="CF14" s="103"/>
      <c r="CG14" s="103"/>
      <c r="CH14" s="103"/>
      <c r="CI14" s="101"/>
      <c r="CJ14" s="101"/>
      <c r="CK14" s="103"/>
      <c r="CL14" s="103"/>
      <c r="CM14" s="103"/>
      <c r="CN14" s="71"/>
      <c r="CO14" s="16"/>
      <c r="CP14" s="16"/>
      <c r="CQ14" s="16"/>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6"/>
      <c r="EA14" s="16"/>
      <c r="EB14" s="16"/>
      <c r="EC14" s="16"/>
      <c r="ED14" s="16"/>
      <c r="EE14" s="16"/>
      <c r="EF14" s="16"/>
      <c r="EG14" s="16"/>
      <c r="EH14" s="13"/>
      <c r="EI14" s="13"/>
      <c r="EJ14" s="13"/>
      <c r="EK14" s="13"/>
      <c r="EL14" s="13"/>
      <c r="EM14" s="13"/>
      <c r="EN14" s="13"/>
      <c r="EO14" s="13"/>
      <c r="EP14" s="13"/>
      <c r="EQ14" s="13"/>
      <c r="ER14" s="13"/>
      <c r="ES14" s="13"/>
      <c r="ET14" s="13"/>
      <c r="EU14" s="13"/>
      <c r="EV14" s="13"/>
      <c r="EW14" s="13"/>
      <c r="EX14" s="13"/>
      <c r="EY14" s="13"/>
      <c r="EZ14" s="13"/>
      <c r="FA14" s="13"/>
      <c r="FB14" s="13"/>
      <c r="FC14" s="13"/>
      <c r="FD14" s="13"/>
      <c r="FE14" s="13"/>
      <c r="FF14" s="13"/>
      <c r="FG14" s="13"/>
      <c r="FH14" s="13"/>
      <c r="FI14" s="13"/>
      <c r="FJ14" s="13"/>
      <c r="FK14" s="13"/>
      <c r="FL14" s="13"/>
      <c r="FM14" s="13"/>
      <c r="FN14" s="13"/>
      <c r="FO14" s="13"/>
      <c r="FP14" s="13"/>
      <c r="FQ14" s="13"/>
      <c r="FR14" s="13"/>
      <c r="FS14" s="13"/>
      <c r="FT14" s="13"/>
      <c r="FU14" s="13"/>
      <c r="FV14" s="13"/>
      <c r="FW14" s="13"/>
      <c r="FX14" s="13"/>
      <c r="FY14" s="13"/>
      <c r="FZ14" s="13"/>
      <c r="GA14" s="13"/>
      <c r="GB14" s="13"/>
      <c r="GC14" s="13"/>
      <c r="GD14" s="13"/>
    </row>
    <row r="15" spans="1:186" s="51" customFormat="1" ht="15" customHeight="1" x14ac:dyDescent="0.25">
      <c r="A15" s="13"/>
      <c r="B15" s="2217" t="s">
        <v>283</v>
      </c>
      <c r="C15" s="2212" t="s">
        <v>287</v>
      </c>
      <c r="D15" s="2212" t="s">
        <v>25</v>
      </c>
      <c r="E15" s="2212"/>
      <c r="F15" s="2212"/>
      <c r="G15" s="2212"/>
      <c r="H15" s="2212"/>
      <c r="I15" s="2212"/>
      <c r="J15" s="2212"/>
      <c r="K15" s="2212"/>
      <c r="L15" s="2212"/>
      <c r="M15" s="2212"/>
      <c r="N15" s="2212"/>
      <c r="O15" s="2212"/>
      <c r="P15" s="2212"/>
      <c r="Q15" s="2212"/>
      <c r="R15" s="2212"/>
      <c r="S15" s="2212" t="s">
        <v>193</v>
      </c>
      <c r="T15" s="2212"/>
      <c r="U15" s="2212"/>
      <c r="V15" s="2212"/>
      <c r="W15" s="2212"/>
      <c r="X15" s="2218" t="s">
        <v>201</v>
      </c>
      <c r="Y15" s="2218"/>
      <c r="Z15" s="2218"/>
      <c r="AA15" s="2218"/>
      <c r="AB15" s="2218"/>
      <c r="AC15" s="2218"/>
      <c r="AD15" s="2218"/>
      <c r="AE15" s="2218" t="s">
        <v>200</v>
      </c>
      <c r="AF15" s="2218"/>
      <c r="AG15" s="2218"/>
      <c r="AH15" s="2218"/>
      <c r="AI15" s="2218"/>
      <c r="AJ15" s="2218"/>
      <c r="AK15" s="2218"/>
      <c r="AL15" s="2218" t="s">
        <v>199</v>
      </c>
      <c r="AM15" s="2218"/>
      <c r="AN15" s="2218"/>
      <c r="AO15" s="2218"/>
      <c r="AP15" s="2218"/>
      <c r="AQ15" s="2218"/>
      <c r="AR15" s="2218"/>
      <c r="AS15" s="2218" t="s">
        <v>362</v>
      </c>
      <c r="AT15" s="2218"/>
      <c r="AU15" s="2218"/>
      <c r="AV15" s="2218"/>
      <c r="AW15" s="2218"/>
      <c r="AX15" s="2218"/>
      <c r="AY15" s="2218" t="s">
        <v>198</v>
      </c>
      <c r="AZ15" s="2218"/>
      <c r="BA15" s="2218"/>
      <c r="BB15" s="2218"/>
      <c r="BC15" s="2218"/>
      <c r="BD15" s="2218"/>
      <c r="BE15" s="2218"/>
      <c r="BF15" s="2212" t="s">
        <v>604</v>
      </c>
      <c r="BG15" s="2220" t="s">
        <v>26</v>
      </c>
      <c r="BH15" s="15"/>
      <c r="BI15" s="100"/>
      <c r="BJ15" s="101"/>
      <c r="BK15" s="101"/>
      <c r="BL15" s="101"/>
      <c r="BM15" s="102"/>
      <c r="BN15" s="102"/>
      <c r="BO15" s="102"/>
      <c r="BP15" s="101"/>
      <c r="BQ15" s="101"/>
      <c r="BR15" s="101"/>
      <c r="BS15" s="101"/>
      <c r="BT15" s="101"/>
      <c r="BU15" s="101"/>
      <c r="BV15" s="101"/>
      <c r="BW15" s="101"/>
      <c r="BX15" s="101"/>
      <c r="BY15" s="101"/>
      <c r="BZ15" s="101"/>
      <c r="CA15" s="101"/>
      <c r="CB15" s="103"/>
      <c r="CC15" s="101"/>
      <c r="CD15" s="101"/>
      <c r="CE15" s="103"/>
      <c r="CF15" s="103"/>
      <c r="CG15" s="103"/>
      <c r="CH15" s="103"/>
      <c r="CI15" s="101"/>
      <c r="CJ15" s="101"/>
      <c r="CK15" s="103"/>
      <c r="CL15" s="103"/>
      <c r="CM15" s="103"/>
      <c r="CN15" s="71"/>
      <c r="CO15" s="16"/>
      <c r="CP15" s="16"/>
      <c r="CQ15" s="16"/>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6"/>
      <c r="EA15" s="16"/>
      <c r="EB15" s="16"/>
      <c r="EC15" s="16"/>
      <c r="ED15" s="16"/>
      <c r="EE15" s="16"/>
      <c r="EF15" s="16"/>
      <c r="EG15" s="16"/>
      <c r="EH15" s="100"/>
      <c r="EI15" s="100"/>
      <c r="EJ15" s="100"/>
      <c r="EK15" s="100"/>
      <c r="EL15" s="100"/>
      <c r="EM15" s="100"/>
      <c r="EN15" s="100"/>
      <c r="EO15" s="100"/>
      <c r="EP15" s="100"/>
      <c r="EQ15" s="100"/>
      <c r="ER15" s="100"/>
      <c r="ES15" s="100"/>
      <c r="ET15" s="100"/>
      <c r="EU15" s="100"/>
      <c r="EV15" s="100"/>
      <c r="EW15" s="100"/>
      <c r="EX15" s="100"/>
      <c r="EY15" s="100"/>
      <c r="EZ15" s="100"/>
      <c r="FA15" s="100"/>
      <c r="FB15" s="100"/>
      <c r="FC15" s="100"/>
      <c r="FD15" s="100"/>
      <c r="FE15" s="100"/>
      <c r="FF15" s="100"/>
      <c r="FG15" s="100"/>
      <c r="FH15" s="100"/>
      <c r="FI15" s="100"/>
      <c r="FJ15" s="100"/>
      <c r="FK15" s="100"/>
      <c r="FL15" s="100"/>
      <c r="FM15" s="100"/>
      <c r="FN15" s="100"/>
      <c r="FO15" s="100"/>
      <c r="FP15" s="100"/>
      <c r="FQ15" s="100"/>
      <c r="FR15" s="100"/>
      <c r="FS15" s="100"/>
      <c r="FT15" s="100"/>
      <c r="FU15" s="100"/>
      <c r="FV15" s="100"/>
      <c r="FW15" s="100"/>
      <c r="FX15" s="100"/>
      <c r="FY15" s="100"/>
      <c r="FZ15" s="100"/>
      <c r="GA15" s="100"/>
      <c r="GB15" s="100"/>
      <c r="GC15" s="100"/>
      <c r="GD15" s="100"/>
    </row>
    <row r="16" spans="1:186" s="51" customFormat="1" ht="57.6" customHeight="1" x14ac:dyDescent="0.25">
      <c r="A16" s="13"/>
      <c r="B16" s="2217"/>
      <c r="C16" s="2212"/>
      <c r="D16" s="505" t="s">
        <v>27</v>
      </c>
      <c r="E16" s="505" t="s">
        <v>652</v>
      </c>
      <c r="F16" s="961" t="s">
        <v>29</v>
      </c>
      <c r="G16" s="961" t="s">
        <v>30</v>
      </c>
      <c r="H16" s="961" t="s">
        <v>31</v>
      </c>
      <c r="I16" s="961" t="s">
        <v>32</v>
      </c>
      <c r="J16" s="961" t="s">
        <v>33</v>
      </c>
      <c r="K16" s="961" t="s">
        <v>34</v>
      </c>
      <c r="L16" s="961" t="s">
        <v>35</v>
      </c>
      <c r="M16" s="961" t="s">
        <v>36</v>
      </c>
      <c r="N16" s="961" t="s">
        <v>37</v>
      </c>
      <c r="O16" s="961" t="s">
        <v>38</v>
      </c>
      <c r="P16" s="961" t="s">
        <v>39</v>
      </c>
      <c r="Q16" s="961" t="s">
        <v>40</v>
      </c>
      <c r="R16" s="961" t="s">
        <v>41</v>
      </c>
      <c r="S16" s="961" t="s">
        <v>42</v>
      </c>
      <c r="T16" s="961" t="s">
        <v>43</v>
      </c>
      <c r="U16" s="961" t="s">
        <v>44</v>
      </c>
      <c r="V16" s="503" t="s">
        <v>210</v>
      </c>
      <c r="W16" s="504" t="s">
        <v>193</v>
      </c>
      <c r="X16" s="2219" t="s">
        <v>194</v>
      </c>
      <c r="Y16" s="2219"/>
      <c r="Z16" s="961" t="s">
        <v>202</v>
      </c>
      <c r="AA16" s="505" t="s">
        <v>603</v>
      </c>
      <c r="AB16" s="505" t="s">
        <v>615</v>
      </c>
      <c r="AC16" s="961" t="s">
        <v>203</v>
      </c>
      <c r="AD16" s="505" t="s">
        <v>294</v>
      </c>
      <c r="AE16" s="2219" t="s">
        <v>195</v>
      </c>
      <c r="AF16" s="2219"/>
      <c r="AG16" s="504" t="s">
        <v>204</v>
      </c>
      <c r="AH16" s="506" t="s">
        <v>616</v>
      </c>
      <c r="AI16" s="506" t="s">
        <v>617</v>
      </c>
      <c r="AJ16" s="961" t="s">
        <v>205</v>
      </c>
      <c r="AK16" s="505" t="s">
        <v>294</v>
      </c>
      <c r="AL16" s="2219" t="s">
        <v>196</v>
      </c>
      <c r="AM16" s="2219"/>
      <c r="AN16" s="961" t="s">
        <v>206</v>
      </c>
      <c r="AO16" s="961" t="s">
        <v>618</v>
      </c>
      <c r="AP16" s="961" t="s">
        <v>619</v>
      </c>
      <c r="AQ16" s="961" t="s">
        <v>207</v>
      </c>
      <c r="AR16" s="505" t="s">
        <v>294</v>
      </c>
      <c r="AS16" s="2219" t="s">
        <v>620</v>
      </c>
      <c r="AT16" s="2219"/>
      <c r="AU16" s="504" t="s">
        <v>364</v>
      </c>
      <c r="AV16" s="505" t="s">
        <v>621</v>
      </c>
      <c r="AW16" s="961" t="s">
        <v>363</v>
      </c>
      <c r="AX16" s="505" t="s">
        <v>294</v>
      </c>
      <c r="AY16" s="2219" t="s">
        <v>197</v>
      </c>
      <c r="AZ16" s="2219"/>
      <c r="BA16" s="961" t="s">
        <v>208</v>
      </c>
      <c r="BB16" s="505" t="s">
        <v>622</v>
      </c>
      <c r="BC16" s="505" t="s">
        <v>623</v>
      </c>
      <c r="BD16" s="961" t="s">
        <v>209</v>
      </c>
      <c r="BE16" s="505" t="s">
        <v>294</v>
      </c>
      <c r="BF16" s="2212"/>
      <c r="BG16" s="2220"/>
      <c r="BH16" s="15"/>
      <c r="BI16" s="100"/>
      <c r="BJ16" s="101"/>
      <c r="BK16" s="101"/>
      <c r="BL16" s="101"/>
      <c r="BM16" s="102"/>
      <c r="BN16" s="102"/>
      <c r="BO16" s="102"/>
      <c r="BP16" s="101"/>
      <c r="BQ16" s="101"/>
      <c r="BR16" s="101"/>
      <c r="BS16" s="101"/>
      <c r="BT16" s="101"/>
      <c r="BU16" s="101"/>
      <c r="BV16" s="101"/>
      <c r="BW16" s="101"/>
      <c r="BX16" s="101"/>
      <c r="BY16" s="101"/>
      <c r="BZ16" s="101"/>
      <c r="CA16" s="101"/>
      <c r="CB16" s="103"/>
      <c r="CC16" s="101"/>
      <c r="CD16" s="101"/>
      <c r="CE16" s="103"/>
      <c r="CF16" s="103"/>
      <c r="CG16" s="103"/>
      <c r="CH16" s="103"/>
      <c r="CI16" s="101"/>
      <c r="CJ16" s="101"/>
      <c r="CK16" s="103"/>
      <c r="CL16" s="103"/>
      <c r="CM16" s="103"/>
      <c r="CN16" s="71"/>
      <c r="CO16" s="933"/>
      <c r="CP16" s="933"/>
      <c r="CQ16" s="933"/>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6"/>
      <c r="EA16" s="16"/>
      <c r="EB16" s="16"/>
      <c r="EC16" s="16"/>
      <c r="ED16" s="16"/>
      <c r="EE16" s="16"/>
      <c r="EF16" s="16"/>
      <c r="EG16" s="16"/>
      <c r="EH16" s="100"/>
      <c r="EI16" s="100"/>
      <c r="EJ16" s="100"/>
      <c r="EK16" s="100"/>
      <c r="EL16" s="100"/>
      <c r="EM16" s="100"/>
      <c r="EN16" s="100"/>
      <c r="EO16" s="100"/>
      <c r="EP16" s="100"/>
      <c r="EQ16" s="100"/>
      <c r="ER16" s="100"/>
      <c r="ES16" s="100"/>
      <c r="ET16" s="100"/>
      <c r="EU16" s="100"/>
      <c r="EV16" s="100"/>
      <c r="EW16" s="100"/>
      <c r="EX16" s="100"/>
      <c r="EY16" s="100"/>
      <c r="EZ16" s="100"/>
      <c r="FA16" s="100"/>
      <c r="FB16" s="100"/>
      <c r="FC16" s="100"/>
      <c r="FD16" s="100"/>
      <c r="FE16" s="100"/>
      <c r="FF16" s="100"/>
      <c r="FG16" s="100"/>
      <c r="FH16" s="100"/>
      <c r="FI16" s="100"/>
      <c r="FJ16" s="100"/>
      <c r="FK16" s="100"/>
      <c r="FL16" s="100"/>
      <c r="FM16" s="100"/>
      <c r="FN16" s="100"/>
      <c r="FO16" s="100"/>
      <c r="FP16" s="100"/>
      <c r="FQ16" s="100"/>
      <c r="FR16" s="100"/>
      <c r="FS16" s="100"/>
      <c r="FT16" s="100"/>
      <c r="FU16" s="100"/>
      <c r="FV16" s="100"/>
      <c r="FW16" s="100"/>
      <c r="FX16" s="100"/>
      <c r="FY16" s="100"/>
      <c r="FZ16" s="100"/>
      <c r="GA16" s="100"/>
      <c r="GB16" s="100"/>
      <c r="GC16" s="100"/>
      <c r="GD16" s="100"/>
    </row>
    <row r="17" spans="1:186" s="14" customFormat="1" ht="25.5" x14ac:dyDescent="0.25">
      <c r="A17" s="13"/>
      <c r="B17" s="2213" t="s">
        <v>1803</v>
      </c>
      <c r="C17" s="998" t="s">
        <v>2087</v>
      </c>
      <c r="D17" s="507" t="str">
        <f t="shared" ref="D17:D27" si="0">VLOOKUP($C17,$BI$106:$CM$488,2,FALSE)</f>
        <v>kg húmedo</v>
      </c>
      <c r="E17" s="131">
        <v>21432000</v>
      </c>
      <c r="F17" s="1534"/>
      <c r="G17" s="1534"/>
      <c r="H17" s="538"/>
      <c r="I17" s="538"/>
      <c r="J17" s="538"/>
      <c r="K17" s="538"/>
      <c r="L17" s="538"/>
      <c r="M17" s="538"/>
      <c r="N17" s="538"/>
      <c r="O17" s="538"/>
      <c r="P17" s="538"/>
      <c r="Q17" s="132">
        <f t="shared" ref="Q17:Q24" si="1">SUM(E17:P17)</f>
        <v>21432000</v>
      </c>
      <c r="R17" s="133">
        <f t="shared" ref="R17:R24" si="2">COUNT(E17:P17)</f>
        <v>1</v>
      </c>
      <c r="S17" s="132">
        <f t="shared" ref="S17:S24" si="3">IF(R17&gt;1,AVERAGE(E17:P17),0)</f>
        <v>0</v>
      </c>
      <c r="T17" s="132">
        <f t="shared" ref="T17:T24" si="4">IF(R17&gt;1,STDEV(E17:P17),0)</f>
        <v>0</v>
      </c>
      <c r="U17" s="132">
        <f t="shared" ref="U17:U27" si="5">IF(R17&gt;1,VLOOKUP($R17,$BI$440:$BJ$452,2,FALSE),0)</f>
        <v>0</v>
      </c>
      <c r="V17" s="1342"/>
      <c r="W17" s="135">
        <f t="shared" ref="W17:W27" si="6">IF(R17&gt;1,1-((S17-((T17*U17)/(SQRT(R17))))/S17),VLOOKUP($C17,$BI$106:$CS$488,34,FALSE))</f>
        <v>0.17499999999999999</v>
      </c>
      <c r="X17" s="489">
        <v>0</v>
      </c>
      <c r="Y17" s="490">
        <v>0</v>
      </c>
      <c r="Z17" s="491">
        <v>0</v>
      </c>
      <c r="AA17" s="492">
        <f t="shared" ref="AA17:AA24" si="7">($Q17*X17)/1000</f>
        <v>0</v>
      </c>
      <c r="AB17" s="492">
        <f t="shared" ref="AB17:AB27" si="8">AA17*$BJ$458</f>
        <v>0</v>
      </c>
      <c r="AC17" s="491">
        <f t="shared" ref="AC17:AC24" si="9">IF(AA17&gt;0,SQRT(($W17*$W17)+(Z17*Z17)+($V17*$V17)),0)</f>
        <v>0</v>
      </c>
      <c r="AD17" s="492">
        <f t="shared" ref="AD17:AD24" si="10">(AB17*AC17)^2</f>
        <v>0</v>
      </c>
      <c r="AE17" s="508">
        <f t="shared" ref="AE17:AE27" si="11">VLOOKUP($C17,$BI$106:$CM$488,3,FALSE)</f>
        <v>5.497666666666666E-2</v>
      </c>
      <c r="AF17" s="490" t="str">
        <f t="shared" ref="AF17:AF27" si="12">VLOOKUP($C17,$BI$106:$CM$488,4,FALSE)</f>
        <v>kgCH4/kg húmedo</v>
      </c>
      <c r="AG17" s="491">
        <f t="shared" ref="AG17:AG27" si="13">IF($Q17&gt;0,VLOOKUP($C17,$BI$106:$CM$488,6,FALSE),0)</f>
        <v>0.3</v>
      </c>
      <c r="AH17" s="492">
        <f t="shared" ref="AH17:AH24" si="14">($Q17*AE17)/1000</f>
        <v>1178.25992</v>
      </c>
      <c r="AI17" s="509">
        <f t="shared" ref="AI17:AI27" si="15">AH17*$BJ$459</f>
        <v>32991.277759999997</v>
      </c>
      <c r="AJ17" s="491">
        <f t="shared" ref="AJ17:AJ24" si="16">IF(AH17&gt;0,SQRT(($W17*$W17)+(AG17*AG17)+($V17*$V17)),0)</f>
        <v>0.34731109973624513</v>
      </c>
      <c r="AK17" s="492">
        <f t="shared" ref="AK17:AK24" si="17">(AI17*AJ17)^2</f>
        <v>131291194.24364488</v>
      </c>
      <c r="AL17" s="510">
        <f t="shared" ref="AL17:AL27" si="18">VLOOKUP($C17,$BI$106:$CM$488,9,FALSE)</f>
        <v>0</v>
      </c>
      <c r="AM17" s="490">
        <f t="shared" ref="AM17:AM27" si="19">VLOOKUP($C17,$BI$106:$CM$488,10,FALSE)</f>
        <v>0</v>
      </c>
      <c r="AN17" s="491">
        <f t="shared" ref="AN17:AN27" si="20">IF($Q17&gt;0,VLOOKUP($C17,$BI$106:$CM$488,12,FALSE),0)</f>
        <v>0</v>
      </c>
      <c r="AO17" s="509">
        <f t="shared" ref="AO17:AO24" si="21">(W17*AL17)/1000</f>
        <v>0</v>
      </c>
      <c r="AP17" s="509">
        <f t="shared" ref="AP17:AP27" si="22">AO17*$BJ$460</f>
        <v>0</v>
      </c>
      <c r="AQ17" s="491">
        <f t="shared" ref="AQ17:AQ24" si="23">IF(AO17&gt;0,SQRT(($W17*$W17)+(AN17*AN17)+($V17*$V17)),0)</f>
        <v>0</v>
      </c>
      <c r="AR17" s="492">
        <f t="shared" ref="AR17:AR24" si="24">(AP17*AQ17)^2</f>
        <v>0</v>
      </c>
      <c r="AS17" s="489">
        <v>0</v>
      </c>
      <c r="AT17" s="490">
        <v>0</v>
      </c>
      <c r="AU17" s="491">
        <v>0</v>
      </c>
      <c r="AV17" s="509">
        <v>0</v>
      </c>
      <c r="AW17" s="491">
        <v>0</v>
      </c>
      <c r="AX17" s="492">
        <f t="shared" ref="AX17:AX24" si="25">(AV17*AW17)^2</f>
        <v>0</v>
      </c>
      <c r="AY17" s="489">
        <v>0</v>
      </c>
      <c r="AZ17" s="490">
        <v>0</v>
      </c>
      <c r="BA17" s="491">
        <v>0</v>
      </c>
      <c r="BB17" s="509">
        <f t="shared" ref="BB17:BB24" si="26">($Q17*AY17)/1000</f>
        <v>0</v>
      </c>
      <c r="BC17" s="509">
        <f t="shared" ref="BC17:BC27" si="27">BB17*$BJ$461</f>
        <v>0</v>
      </c>
      <c r="BD17" s="491">
        <v>0</v>
      </c>
      <c r="BE17" s="492">
        <f t="shared" ref="BE17:BE24" si="28">(BC17*BD17)^2</f>
        <v>0</v>
      </c>
      <c r="BF17" s="482">
        <f t="shared" ref="BF17:BF24" si="29">AB17+AI17+AP17+AV17+BC17</f>
        <v>32991.277759999997</v>
      </c>
      <c r="BG17" s="483">
        <f t="shared" ref="BG17:BG24" si="30">IF(BF17&gt;0,SQRT(AD17+AK17+AR17+AX17+BE17)/BF17,0)</f>
        <v>0.34731109973624513</v>
      </c>
      <c r="BH17" s="15">
        <f t="shared" ref="BH17:BH25" si="31">(BF17*BG17)^2</f>
        <v>131291194.24364488</v>
      </c>
      <c r="BI17" s="100"/>
      <c r="BJ17" s="101"/>
      <c r="BK17" s="101"/>
      <c r="BL17" s="101"/>
      <c r="BM17" s="102"/>
      <c r="BN17" s="102"/>
      <c r="BO17" s="102"/>
      <c r="BP17" s="101"/>
      <c r="BQ17" s="101"/>
      <c r="BR17" s="101"/>
      <c r="BS17" s="101"/>
      <c r="BT17" s="101"/>
      <c r="BU17" s="101"/>
      <c r="BV17" s="101"/>
      <c r="BW17" s="101"/>
      <c r="BX17" s="101"/>
      <c r="BY17" s="101"/>
      <c r="BZ17" s="101"/>
      <c r="CA17" s="101"/>
      <c r="CB17" s="103"/>
      <c r="CC17" s="101"/>
      <c r="CD17" s="101"/>
      <c r="CE17" s="103"/>
      <c r="CF17" s="103"/>
      <c r="CG17" s="103"/>
      <c r="CH17" s="103"/>
      <c r="CI17" s="101"/>
      <c r="CJ17" s="101"/>
      <c r="CK17" s="103"/>
      <c r="CL17" s="103"/>
      <c r="CM17" s="103"/>
      <c r="CN17" s="71"/>
      <c r="CO17" s="933"/>
      <c r="CP17" s="933"/>
      <c r="CQ17" s="933"/>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6"/>
      <c r="EA17" s="16"/>
      <c r="EB17" s="16"/>
      <c r="EC17" s="16"/>
      <c r="ED17" s="16"/>
      <c r="EE17" s="16"/>
      <c r="EF17" s="16"/>
      <c r="EG17" s="16"/>
      <c r="EH17" s="13"/>
      <c r="EI17" s="13"/>
      <c r="EJ17" s="13"/>
      <c r="EK17" s="13"/>
      <c r="EL17" s="13"/>
      <c r="EM17" s="13"/>
      <c r="EN17" s="13"/>
      <c r="EO17" s="13"/>
      <c r="EP17" s="13"/>
      <c r="EQ17" s="13"/>
      <c r="ER17" s="13"/>
      <c r="ES17" s="13"/>
      <c r="ET17" s="13"/>
      <c r="EU17" s="13"/>
      <c r="EV17" s="13"/>
      <c r="EW17" s="13"/>
      <c r="EX17" s="13"/>
      <c r="EY17" s="13"/>
      <c r="EZ17" s="13"/>
      <c r="FA17" s="13"/>
      <c r="FB17" s="13"/>
      <c r="FC17" s="13"/>
      <c r="FD17" s="13"/>
      <c r="FE17" s="13"/>
      <c r="FF17" s="13"/>
      <c r="FG17" s="13"/>
      <c r="FH17" s="13"/>
      <c r="FI17" s="13"/>
      <c r="FJ17" s="13"/>
      <c r="FK17" s="13"/>
      <c r="FL17" s="13"/>
      <c r="FM17" s="13"/>
      <c r="FN17" s="13"/>
      <c r="FO17" s="13"/>
      <c r="FP17" s="13"/>
      <c r="FQ17" s="13"/>
      <c r="FR17" s="13"/>
      <c r="FS17" s="13"/>
      <c r="FT17" s="13"/>
      <c r="FU17" s="13"/>
      <c r="FV17" s="13"/>
      <c r="FW17" s="13"/>
      <c r="FX17" s="13"/>
      <c r="FY17" s="13"/>
      <c r="FZ17" s="13"/>
      <c r="GA17" s="13"/>
      <c r="GB17" s="13"/>
      <c r="GC17" s="13"/>
      <c r="GD17" s="13"/>
    </row>
    <row r="18" spans="1:186" s="14" customFormat="1" ht="16.899999999999999" customHeight="1" x14ac:dyDescent="0.25">
      <c r="A18" s="13"/>
      <c r="B18" s="2213"/>
      <c r="C18" s="998"/>
      <c r="D18" s="507">
        <f t="shared" si="0"/>
        <v>0</v>
      </c>
      <c r="E18" s="131"/>
      <c r="F18" s="1534"/>
      <c r="G18" s="1534"/>
      <c r="H18" s="538"/>
      <c r="I18" s="538"/>
      <c r="J18" s="538"/>
      <c r="K18" s="538"/>
      <c r="L18" s="538"/>
      <c r="M18" s="538"/>
      <c r="N18" s="538"/>
      <c r="O18" s="538"/>
      <c r="P18" s="538"/>
      <c r="Q18" s="132">
        <f>SUM(E18:P18)</f>
        <v>0</v>
      </c>
      <c r="R18" s="133">
        <f>COUNT(E18:P18)</f>
        <v>0</v>
      </c>
      <c r="S18" s="132">
        <f>IF(R18&gt;1,AVERAGE(E18:P18),0)</f>
        <v>0</v>
      </c>
      <c r="T18" s="132">
        <f>IF(R18&gt;1,STDEV(E18:P18),0)</f>
        <v>0</v>
      </c>
      <c r="U18" s="132">
        <f t="shared" si="5"/>
        <v>0</v>
      </c>
      <c r="V18" s="1342"/>
      <c r="W18" s="135">
        <f t="shared" si="6"/>
        <v>0</v>
      </c>
      <c r="X18" s="489">
        <v>0</v>
      </c>
      <c r="Y18" s="490">
        <v>0</v>
      </c>
      <c r="Z18" s="491">
        <v>0</v>
      </c>
      <c r="AA18" s="492">
        <f>($Q18*X18)/1000</f>
        <v>0</v>
      </c>
      <c r="AB18" s="492">
        <f t="shared" si="8"/>
        <v>0</v>
      </c>
      <c r="AC18" s="491">
        <f>IF(AA18&gt;0,SQRT(($W18*$W18)+(Z18*Z18)+($V18*$V18)),0)</f>
        <v>0</v>
      </c>
      <c r="AD18" s="492">
        <f>(AB18*AC18)^2</f>
        <v>0</v>
      </c>
      <c r="AE18" s="508">
        <f t="shared" si="11"/>
        <v>0</v>
      </c>
      <c r="AF18" s="490">
        <f t="shared" si="12"/>
        <v>0</v>
      </c>
      <c r="AG18" s="491">
        <f t="shared" si="13"/>
        <v>0</v>
      </c>
      <c r="AH18" s="492">
        <f>($Q18*AE18)/1000</f>
        <v>0</v>
      </c>
      <c r="AI18" s="509">
        <f t="shared" si="15"/>
        <v>0</v>
      </c>
      <c r="AJ18" s="491">
        <f>IF(AH18&gt;0,SQRT(($W18*$W18)+(AG18*AG18)+($V18*$V18)),0)</f>
        <v>0</v>
      </c>
      <c r="AK18" s="492">
        <f>(AI18*AJ18)^2</f>
        <v>0</v>
      </c>
      <c r="AL18" s="510">
        <f t="shared" si="18"/>
        <v>0</v>
      </c>
      <c r="AM18" s="490">
        <f t="shared" si="19"/>
        <v>0</v>
      </c>
      <c r="AN18" s="491">
        <f t="shared" si="20"/>
        <v>0</v>
      </c>
      <c r="AO18" s="509">
        <f>(W18*AL18)/1000</f>
        <v>0</v>
      </c>
      <c r="AP18" s="509">
        <f t="shared" si="22"/>
        <v>0</v>
      </c>
      <c r="AQ18" s="491">
        <f>IF(AO18&gt;0,SQRT(($W18*$W18)+(AN18*AN18)+($V18*$V18)),0)</f>
        <v>0</v>
      </c>
      <c r="AR18" s="492">
        <f>(AP18*AQ18)^2</f>
        <v>0</v>
      </c>
      <c r="AS18" s="489">
        <v>0</v>
      </c>
      <c r="AT18" s="490">
        <v>0</v>
      </c>
      <c r="AU18" s="491">
        <v>0</v>
      </c>
      <c r="AV18" s="509">
        <v>0</v>
      </c>
      <c r="AW18" s="491">
        <v>0</v>
      </c>
      <c r="AX18" s="492">
        <f>(AV18*AW18)^2</f>
        <v>0</v>
      </c>
      <c r="AY18" s="489">
        <v>0</v>
      </c>
      <c r="AZ18" s="490">
        <v>0</v>
      </c>
      <c r="BA18" s="491">
        <v>0</v>
      </c>
      <c r="BB18" s="509">
        <f>($Q18*AY18)/1000</f>
        <v>0</v>
      </c>
      <c r="BC18" s="509">
        <f t="shared" si="27"/>
        <v>0</v>
      </c>
      <c r="BD18" s="491">
        <v>0</v>
      </c>
      <c r="BE18" s="492">
        <f>(BC18*BD18)^2</f>
        <v>0</v>
      </c>
      <c r="BF18" s="482">
        <f>AB18+AI18+AP18+AV18+BC18</f>
        <v>0</v>
      </c>
      <c r="BG18" s="483">
        <f>IF(BF18&gt;0,SQRT(AD18+AK18+AR18+AX18+BE18)/BF18,0)</f>
        <v>0</v>
      </c>
      <c r="BH18" s="15">
        <f t="shared" si="31"/>
        <v>0</v>
      </c>
      <c r="BI18" s="100"/>
      <c r="BJ18" s="101"/>
      <c r="BK18" s="101"/>
      <c r="BL18" s="101"/>
      <c r="BM18" s="102"/>
      <c r="BN18" s="102"/>
      <c r="BO18" s="102"/>
      <c r="BP18" s="101"/>
      <c r="BQ18" s="101"/>
      <c r="BR18" s="101"/>
      <c r="BS18" s="101"/>
      <c r="BT18" s="101"/>
      <c r="BU18" s="101"/>
      <c r="BV18" s="101"/>
      <c r="BW18" s="101"/>
      <c r="BX18" s="101"/>
      <c r="BY18" s="101"/>
      <c r="BZ18" s="101"/>
      <c r="CA18" s="101"/>
      <c r="CB18" s="103"/>
      <c r="CC18" s="101"/>
      <c r="CD18" s="101"/>
      <c r="CE18" s="103"/>
      <c r="CF18" s="103"/>
      <c r="CG18" s="103"/>
      <c r="CH18" s="103"/>
      <c r="CI18" s="101"/>
      <c r="CJ18" s="101"/>
      <c r="CK18" s="103"/>
      <c r="CL18" s="103"/>
      <c r="CM18" s="103"/>
      <c r="CN18" s="71"/>
      <c r="CO18" s="933"/>
      <c r="CP18" s="933"/>
      <c r="CQ18" s="933"/>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6"/>
      <c r="EA18" s="16"/>
      <c r="EB18" s="16"/>
      <c r="EC18" s="16"/>
      <c r="ED18" s="16"/>
      <c r="EE18" s="16"/>
      <c r="EF18" s="16"/>
      <c r="EG18" s="16"/>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c r="FL18" s="13"/>
      <c r="FM18" s="13"/>
      <c r="FN18" s="13"/>
      <c r="FO18" s="13"/>
      <c r="FP18" s="13"/>
      <c r="FQ18" s="13"/>
      <c r="FR18" s="13"/>
      <c r="FS18" s="13"/>
      <c r="FT18" s="13"/>
      <c r="FU18" s="13"/>
      <c r="FV18" s="13"/>
      <c r="FW18" s="13"/>
      <c r="FX18" s="13"/>
      <c r="FY18" s="13"/>
      <c r="FZ18" s="13"/>
      <c r="GA18" s="13"/>
      <c r="GB18" s="13"/>
      <c r="GC18" s="13"/>
      <c r="GD18" s="13"/>
    </row>
    <row r="19" spans="1:186" s="14" customFormat="1" x14ac:dyDescent="0.25">
      <c r="A19" s="13"/>
      <c r="B19" s="2213"/>
      <c r="C19" s="998"/>
      <c r="D19" s="507">
        <f t="shared" si="0"/>
        <v>0</v>
      </c>
      <c r="E19" s="131"/>
      <c r="F19" s="1534"/>
      <c r="G19" s="1534"/>
      <c r="H19" s="538"/>
      <c r="I19" s="538"/>
      <c r="J19" s="538"/>
      <c r="K19" s="538"/>
      <c r="L19" s="538"/>
      <c r="M19" s="538"/>
      <c r="N19" s="538"/>
      <c r="O19" s="538"/>
      <c r="P19" s="538"/>
      <c r="Q19" s="132">
        <f t="shared" si="1"/>
        <v>0</v>
      </c>
      <c r="R19" s="133">
        <f t="shared" si="2"/>
        <v>0</v>
      </c>
      <c r="S19" s="132">
        <f t="shared" si="3"/>
        <v>0</v>
      </c>
      <c r="T19" s="132">
        <f t="shared" si="4"/>
        <v>0</v>
      </c>
      <c r="U19" s="132">
        <f t="shared" si="5"/>
        <v>0</v>
      </c>
      <c r="V19" s="1342"/>
      <c r="W19" s="135">
        <f t="shared" si="6"/>
        <v>0</v>
      </c>
      <c r="X19" s="489">
        <v>0</v>
      </c>
      <c r="Y19" s="490">
        <v>0</v>
      </c>
      <c r="Z19" s="491">
        <v>0</v>
      </c>
      <c r="AA19" s="492">
        <f t="shared" si="7"/>
        <v>0</v>
      </c>
      <c r="AB19" s="492">
        <f t="shared" si="8"/>
        <v>0</v>
      </c>
      <c r="AC19" s="491">
        <f t="shared" si="9"/>
        <v>0</v>
      </c>
      <c r="AD19" s="492">
        <f t="shared" si="10"/>
        <v>0</v>
      </c>
      <c r="AE19" s="508">
        <f t="shared" si="11"/>
        <v>0</v>
      </c>
      <c r="AF19" s="490">
        <f t="shared" si="12"/>
        <v>0</v>
      </c>
      <c r="AG19" s="491">
        <f t="shared" si="13"/>
        <v>0</v>
      </c>
      <c r="AH19" s="492">
        <f t="shared" si="14"/>
        <v>0</v>
      </c>
      <c r="AI19" s="509">
        <f t="shared" si="15"/>
        <v>0</v>
      </c>
      <c r="AJ19" s="491">
        <f t="shared" si="16"/>
        <v>0</v>
      </c>
      <c r="AK19" s="492">
        <f t="shared" si="17"/>
        <v>0</v>
      </c>
      <c r="AL19" s="510">
        <f t="shared" si="18"/>
        <v>0</v>
      </c>
      <c r="AM19" s="490">
        <f t="shared" si="19"/>
        <v>0</v>
      </c>
      <c r="AN19" s="491">
        <f t="shared" si="20"/>
        <v>0</v>
      </c>
      <c r="AO19" s="509">
        <f t="shared" si="21"/>
        <v>0</v>
      </c>
      <c r="AP19" s="509">
        <f t="shared" si="22"/>
        <v>0</v>
      </c>
      <c r="AQ19" s="491">
        <f t="shared" si="23"/>
        <v>0</v>
      </c>
      <c r="AR19" s="492">
        <f t="shared" si="24"/>
        <v>0</v>
      </c>
      <c r="AS19" s="489">
        <v>0</v>
      </c>
      <c r="AT19" s="490">
        <v>0</v>
      </c>
      <c r="AU19" s="491">
        <v>0</v>
      </c>
      <c r="AV19" s="509">
        <v>0</v>
      </c>
      <c r="AW19" s="491">
        <v>0</v>
      </c>
      <c r="AX19" s="492">
        <f t="shared" si="25"/>
        <v>0</v>
      </c>
      <c r="AY19" s="489">
        <v>0</v>
      </c>
      <c r="AZ19" s="490">
        <v>0</v>
      </c>
      <c r="BA19" s="491">
        <v>0</v>
      </c>
      <c r="BB19" s="509">
        <f t="shared" si="26"/>
        <v>0</v>
      </c>
      <c r="BC19" s="509">
        <f t="shared" si="27"/>
        <v>0</v>
      </c>
      <c r="BD19" s="491">
        <v>0</v>
      </c>
      <c r="BE19" s="492">
        <f t="shared" si="28"/>
        <v>0</v>
      </c>
      <c r="BF19" s="482">
        <f t="shared" si="29"/>
        <v>0</v>
      </c>
      <c r="BG19" s="483">
        <f t="shared" si="30"/>
        <v>0</v>
      </c>
      <c r="BH19" s="15">
        <f t="shared" si="31"/>
        <v>0</v>
      </c>
      <c r="BI19" s="100"/>
      <c r="BJ19" s="101"/>
      <c r="BK19" s="101"/>
      <c r="BL19" s="101"/>
      <c r="BM19" s="102"/>
      <c r="BN19" s="102"/>
      <c r="BO19" s="102"/>
      <c r="BP19" s="101"/>
      <c r="BQ19" s="101"/>
      <c r="BR19" s="101"/>
      <c r="BS19" s="101"/>
      <c r="BT19" s="101"/>
      <c r="BU19" s="101"/>
      <c r="BV19" s="101"/>
      <c r="BW19" s="101"/>
      <c r="BX19" s="101"/>
      <c r="BY19" s="101"/>
      <c r="BZ19" s="101"/>
      <c r="CA19" s="101"/>
      <c r="CB19" s="103"/>
      <c r="CC19" s="101"/>
      <c r="CD19" s="101"/>
      <c r="CE19" s="103"/>
      <c r="CF19" s="103"/>
      <c r="CG19" s="103"/>
      <c r="CH19" s="103"/>
      <c r="CI19" s="101"/>
      <c r="CJ19" s="101"/>
      <c r="CK19" s="103"/>
      <c r="CL19" s="103"/>
      <c r="CM19" s="103"/>
      <c r="CN19" s="71"/>
      <c r="CO19" s="933"/>
      <c r="CP19" s="933"/>
      <c r="CQ19" s="933"/>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6"/>
      <c r="EA19" s="16"/>
      <c r="EB19" s="16"/>
      <c r="EC19" s="16"/>
      <c r="ED19" s="16"/>
      <c r="EE19" s="16"/>
      <c r="EF19" s="16"/>
      <c r="EG19" s="16"/>
      <c r="EH19" s="13"/>
      <c r="EI19" s="13"/>
      <c r="EJ19" s="13"/>
      <c r="EK19" s="13"/>
      <c r="EL19" s="13"/>
      <c r="EM19" s="13"/>
      <c r="EN19" s="13"/>
      <c r="EO19" s="13"/>
      <c r="EP19" s="13"/>
      <c r="EQ19" s="13"/>
      <c r="ER19" s="13"/>
      <c r="ES19" s="13"/>
      <c r="ET19" s="13"/>
      <c r="EU19" s="13"/>
      <c r="EV19" s="13"/>
      <c r="EW19" s="13"/>
      <c r="EX19" s="13"/>
      <c r="EY19" s="13"/>
      <c r="EZ19" s="13"/>
      <c r="FA19" s="13"/>
      <c r="FB19" s="13"/>
      <c r="FC19" s="13"/>
      <c r="FD19" s="13"/>
      <c r="FE19" s="13"/>
      <c r="FF19" s="13"/>
      <c r="FG19" s="13"/>
      <c r="FH19" s="13"/>
      <c r="FI19" s="13"/>
      <c r="FJ19" s="13"/>
      <c r="FK19" s="13"/>
      <c r="FL19" s="13"/>
      <c r="FM19" s="13"/>
      <c r="FN19" s="13"/>
      <c r="FO19" s="13"/>
      <c r="FP19" s="13"/>
      <c r="FQ19" s="13"/>
      <c r="FR19" s="13"/>
      <c r="FS19" s="13"/>
      <c r="FT19" s="13"/>
      <c r="FU19" s="13"/>
      <c r="FV19" s="13"/>
      <c r="FW19" s="13"/>
      <c r="FX19" s="13"/>
      <c r="FY19" s="13"/>
      <c r="FZ19" s="13"/>
      <c r="GA19" s="13"/>
      <c r="GB19" s="13"/>
      <c r="GC19" s="13"/>
      <c r="GD19" s="13"/>
    </row>
    <row r="20" spans="1:186" s="14" customFormat="1" ht="28.9" customHeight="1" x14ac:dyDescent="0.25">
      <c r="A20" s="13"/>
      <c r="B20" s="2213" t="s">
        <v>1776</v>
      </c>
      <c r="C20" s="998"/>
      <c r="D20" s="507">
        <f t="shared" si="0"/>
        <v>0</v>
      </c>
      <c r="E20" s="131"/>
      <c r="F20" s="1534"/>
      <c r="G20" s="1534"/>
      <c r="H20" s="538"/>
      <c r="I20" s="538"/>
      <c r="J20" s="538"/>
      <c r="K20" s="538"/>
      <c r="L20" s="538"/>
      <c r="M20" s="538"/>
      <c r="N20" s="538"/>
      <c r="O20" s="538"/>
      <c r="P20" s="538"/>
      <c r="Q20" s="132">
        <f t="shared" si="1"/>
        <v>0</v>
      </c>
      <c r="R20" s="133">
        <f t="shared" si="2"/>
        <v>0</v>
      </c>
      <c r="S20" s="132">
        <f t="shared" si="3"/>
        <v>0</v>
      </c>
      <c r="T20" s="132">
        <f t="shared" si="4"/>
        <v>0</v>
      </c>
      <c r="U20" s="132">
        <f t="shared" si="5"/>
        <v>0</v>
      </c>
      <c r="V20" s="1342"/>
      <c r="W20" s="135">
        <f t="shared" si="6"/>
        <v>0</v>
      </c>
      <c r="X20" s="489">
        <v>0</v>
      </c>
      <c r="Y20" s="490">
        <v>0</v>
      </c>
      <c r="Z20" s="491">
        <v>0</v>
      </c>
      <c r="AA20" s="492">
        <f t="shared" si="7"/>
        <v>0</v>
      </c>
      <c r="AB20" s="492">
        <f t="shared" si="8"/>
        <v>0</v>
      </c>
      <c r="AC20" s="491">
        <f t="shared" si="9"/>
        <v>0</v>
      </c>
      <c r="AD20" s="492">
        <f t="shared" si="10"/>
        <v>0</v>
      </c>
      <c r="AE20" s="508">
        <f t="shared" si="11"/>
        <v>0</v>
      </c>
      <c r="AF20" s="490">
        <f t="shared" si="12"/>
        <v>0</v>
      </c>
      <c r="AG20" s="491">
        <f t="shared" si="13"/>
        <v>0</v>
      </c>
      <c r="AH20" s="492">
        <f t="shared" si="14"/>
        <v>0</v>
      </c>
      <c r="AI20" s="509">
        <f t="shared" si="15"/>
        <v>0</v>
      </c>
      <c r="AJ20" s="491">
        <f t="shared" si="16"/>
        <v>0</v>
      </c>
      <c r="AK20" s="492">
        <f t="shared" si="17"/>
        <v>0</v>
      </c>
      <c r="AL20" s="510">
        <f t="shared" si="18"/>
        <v>0</v>
      </c>
      <c r="AM20" s="490">
        <f t="shared" si="19"/>
        <v>0</v>
      </c>
      <c r="AN20" s="491">
        <f t="shared" si="20"/>
        <v>0</v>
      </c>
      <c r="AO20" s="509">
        <f t="shared" si="21"/>
        <v>0</v>
      </c>
      <c r="AP20" s="509">
        <f t="shared" si="22"/>
        <v>0</v>
      </c>
      <c r="AQ20" s="491">
        <f t="shared" si="23"/>
        <v>0</v>
      </c>
      <c r="AR20" s="492">
        <f t="shared" si="24"/>
        <v>0</v>
      </c>
      <c r="AS20" s="489">
        <v>0</v>
      </c>
      <c r="AT20" s="490">
        <v>0</v>
      </c>
      <c r="AU20" s="491">
        <v>0</v>
      </c>
      <c r="AV20" s="509">
        <v>0</v>
      </c>
      <c r="AW20" s="491">
        <v>0</v>
      </c>
      <c r="AX20" s="492">
        <f t="shared" si="25"/>
        <v>0</v>
      </c>
      <c r="AY20" s="489">
        <v>0</v>
      </c>
      <c r="AZ20" s="490">
        <v>0</v>
      </c>
      <c r="BA20" s="491">
        <v>0</v>
      </c>
      <c r="BB20" s="509">
        <f t="shared" si="26"/>
        <v>0</v>
      </c>
      <c r="BC20" s="509">
        <f t="shared" si="27"/>
        <v>0</v>
      </c>
      <c r="BD20" s="491">
        <v>0</v>
      </c>
      <c r="BE20" s="492">
        <f t="shared" si="28"/>
        <v>0</v>
      </c>
      <c r="BF20" s="482">
        <f t="shared" si="29"/>
        <v>0</v>
      </c>
      <c r="BG20" s="483">
        <f t="shared" si="30"/>
        <v>0</v>
      </c>
      <c r="BH20" s="15">
        <f t="shared" si="31"/>
        <v>0</v>
      </c>
      <c r="BI20" s="100"/>
      <c r="BJ20" s="101"/>
      <c r="BK20" s="101"/>
      <c r="BL20" s="101"/>
      <c r="BM20" s="102"/>
      <c r="BN20" s="102"/>
      <c r="BO20" s="102"/>
      <c r="BP20" s="101"/>
      <c r="BQ20" s="101"/>
      <c r="BR20" s="101"/>
      <c r="BS20" s="101"/>
      <c r="BT20" s="101"/>
      <c r="BU20" s="101"/>
      <c r="BV20" s="101"/>
      <c r="BW20" s="101"/>
      <c r="BX20" s="101"/>
      <c r="BY20" s="101"/>
      <c r="BZ20" s="101"/>
      <c r="CA20" s="101"/>
      <c r="CB20" s="103"/>
      <c r="CC20" s="101"/>
      <c r="CD20" s="101"/>
      <c r="CE20" s="103"/>
      <c r="CF20" s="103"/>
      <c r="CG20" s="103"/>
      <c r="CH20" s="103"/>
      <c r="CI20" s="101"/>
      <c r="CJ20" s="101"/>
      <c r="CK20" s="103"/>
      <c r="CL20" s="103"/>
      <c r="CM20" s="103"/>
      <c r="CN20" s="71"/>
      <c r="CO20" s="933"/>
      <c r="CP20" s="933"/>
      <c r="CQ20" s="933"/>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6"/>
      <c r="EA20" s="16"/>
      <c r="EB20" s="16"/>
      <c r="EC20" s="16"/>
      <c r="ED20" s="16"/>
      <c r="EE20" s="16"/>
      <c r="EF20" s="16"/>
      <c r="EG20" s="16"/>
      <c r="EH20" s="13"/>
      <c r="EI20" s="13"/>
      <c r="EJ20" s="13"/>
      <c r="EK20" s="13"/>
      <c r="EL20" s="13"/>
      <c r="EM20" s="13"/>
      <c r="EN20" s="13"/>
      <c r="EO20" s="13"/>
      <c r="EP20" s="13"/>
      <c r="EQ20" s="13"/>
      <c r="ER20" s="13"/>
      <c r="ES20" s="13"/>
      <c r="ET20" s="13"/>
      <c r="EU20" s="13"/>
      <c r="EV20" s="13"/>
      <c r="EW20" s="13"/>
      <c r="EX20" s="13"/>
      <c r="EY20" s="13"/>
      <c r="EZ20" s="13"/>
      <c r="FA20" s="13"/>
      <c r="FB20" s="13"/>
      <c r="FC20" s="13"/>
      <c r="FD20" s="13"/>
      <c r="FE20" s="13"/>
      <c r="FF20" s="13"/>
      <c r="FG20" s="13"/>
      <c r="FH20" s="13"/>
      <c r="FI20" s="13"/>
      <c r="FJ20" s="13"/>
      <c r="FK20" s="13"/>
      <c r="FL20" s="13"/>
      <c r="FM20" s="13"/>
      <c r="FN20" s="13"/>
      <c r="FO20" s="13"/>
      <c r="FP20" s="13"/>
      <c r="FQ20" s="13"/>
      <c r="FR20" s="13"/>
      <c r="FS20" s="13"/>
      <c r="FT20" s="13"/>
      <c r="FU20" s="13"/>
      <c r="FV20" s="13"/>
      <c r="FW20" s="13"/>
      <c r="FX20" s="13"/>
      <c r="FY20" s="13"/>
      <c r="FZ20" s="13"/>
      <c r="GA20" s="13"/>
      <c r="GB20" s="13"/>
      <c r="GC20" s="13"/>
      <c r="GD20" s="13"/>
    </row>
    <row r="21" spans="1:186" s="14" customFormat="1" x14ac:dyDescent="0.25">
      <c r="A21" s="13"/>
      <c r="B21" s="2213"/>
      <c r="C21" s="998"/>
      <c r="D21" s="507">
        <f t="shared" si="0"/>
        <v>0</v>
      </c>
      <c r="E21" s="131"/>
      <c r="F21" s="1534"/>
      <c r="G21" s="1534"/>
      <c r="H21" s="538"/>
      <c r="I21" s="538"/>
      <c r="J21" s="538"/>
      <c r="K21" s="538"/>
      <c r="L21" s="538"/>
      <c r="M21" s="538"/>
      <c r="N21" s="538"/>
      <c r="O21" s="538"/>
      <c r="P21" s="538"/>
      <c r="Q21" s="132">
        <f t="shared" si="1"/>
        <v>0</v>
      </c>
      <c r="R21" s="133">
        <f t="shared" si="2"/>
        <v>0</v>
      </c>
      <c r="S21" s="132">
        <f t="shared" si="3"/>
        <v>0</v>
      </c>
      <c r="T21" s="132">
        <f t="shared" si="4"/>
        <v>0</v>
      </c>
      <c r="U21" s="132">
        <f t="shared" si="5"/>
        <v>0</v>
      </c>
      <c r="V21" s="1342"/>
      <c r="W21" s="135">
        <f t="shared" si="6"/>
        <v>0</v>
      </c>
      <c r="X21" s="489">
        <v>0</v>
      </c>
      <c r="Y21" s="490">
        <v>0</v>
      </c>
      <c r="Z21" s="491">
        <v>0</v>
      </c>
      <c r="AA21" s="492">
        <f t="shared" si="7"/>
        <v>0</v>
      </c>
      <c r="AB21" s="492">
        <f t="shared" si="8"/>
        <v>0</v>
      </c>
      <c r="AC21" s="491">
        <f t="shared" si="9"/>
        <v>0</v>
      </c>
      <c r="AD21" s="492">
        <f t="shared" si="10"/>
        <v>0</v>
      </c>
      <c r="AE21" s="508">
        <f t="shared" si="11"/>
        <v>0</v>
      </c>
      <c r="AF21" s="490">
        <f t="shared" si="12"/>
        <v>0</v>
      </c>
      <c r="AG21" s="491">
        <f t="shared" si="13"/>
        <v>0</v>
      </c>
      <c r="AH21" s="492">
        <f t="shared" si="14"/>
        <v>0</v>
      </c>
      <c r="AI21" s="509">
        <f t="shared" si="15"/>
        <v>0</v>
      </c>
      <c r="AJ21" s="491">
        <f t="shared" si="16"/>
        <v>0</v>
      </c>
      <c r="AK21" s="492">
        <f t="shared" si="17"/>
        <v>0</v>
      </c>
      <c r="AL21" s="510">
        <f t="shared" si="18"/>
        <v>0</v>
      </c>
      <c r="AM21" s="490">
        <f t="shared" si="19"/>
        <v>0</v>
      </c>
      <c r="AN21" s="491">
        <f t="shared" si="20"/>
        <v>0</v>
      </c>
      <c r="AO21" s="509">
        <f t="shared" si="21"/>
        <v>0</v>
      </c>
      <c r="AP21" s="509">
        <f t="shared" si="22"/>
        <v>0</v>
      </c>
      <c r="AQ21" s="491">
        <f t="shared" si="23"/>
        <v>0</v>
      </c>
      <c r="AR21" s="492">
        <f t="shared" si="24"/>
        <v>0</v>
      </c>
      <c r="AS21" s="489">
        <v>0</v>
      </c>
      <c r="AT21" s="490">
        <v>0</v>
      </c>
      <c r="AU21" s="491">
        <v>0</v>
      </c>
      <c r="AV21" s="509">
        <v>0</v>
      </c>
      <c r="AW21" s="491">
        <v>0</v>
      </c>
      <c r="AX21" s="492">
        <f t="shared" si="25"/>
        <v>0</v>
      </c>
      <c r="AY21" s="489">
        <v>0</v>
      </c>
      <c r="AZ21" s="490">
        <v>0</v>
      </c>
      <c r="BA21" s="491">
        <v>0</v>
      </c>
      <c r="BB21" s="509">
        <f t="shared" si="26"/>
        <v>0</v>
      </c>
      <c r="BC21" s="509">
        <f t="shared" si="27"/>
        <v>0</v>
      </c>
      <c r="BD21" s="491">
        <v>0</v>
      </c>
      <c r="BE21" s="492">
        <f t="shared" si="28"/>
        <v>0</v>
      </c>
      <c r="BF21" s="482">
        <f t="shared" si="29"/>
        <v>0</v>
      </c>
      <c r="BG21" s="483">
        <f t="shared" si="30"/>
        <v>0</v>
      </c>
      <c r="BH21" s="15">
        <f t="shared" si="31"/>
        <v>0</v>
      </c>
      <c r="BI21" s="100"/>
      <c r="BJ21" s="101"/>
      <c r="BK21" s="101"/>
      <c r="BL21" s="101"/>
      <c r="BM21" s="102"/>
      <c r="BN21" s="102"/>
      <c r="BO21" s="102"/>
      <c r="BP21" s="101"/>
      <c r="BQ21" s="101"/>
      <c r="BR21" s="101"/>
      <c r="BS21" s="101"/>
      <c r="BT21" s="101"/>
      <c r="BU21" s="101"/>
      <c r="BV21" s="101"/>
      <c r="BW21" s="101"/>
      <c r="BX21" s="101"/>
      <c r="BY21" s="101"/>
      <c r="BZ21" s="101"/>
      <c r="CA21" s="101"/>
      <c r="CB21" s="103"/>
      <c r="CC21" s="101"/>
      <c r="CD21" s="101"/>
      <c r="CE21" s="103"/>
      <c r="CF21" s="103"/>
      <c r="CG21" s="103"/>
      <c r="CH21" s="103"/>
      <c r="CI21" s="101"/>
      <c r="CJ21" s="101"/>
      <c r="CK21" s="103"/>
      <c r="CL21" s="103"/>
      <c r="CM21" s="103"/>
      <c r="CN21" s="71"/>
      <c r="CO21" s="933"/>
      <c r="CP21" s="933"/>
      <c r="CQ21" s="933"/>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6"/>
      <c r="EA21" s="16"/>
      <c r="EB21" s="16"/>
      <c r="EC21" s="16"/>
      <c r="ED21" s="16"/>
      <c r="EE21" s="16"/>
      <c r="EF21" s="16"/>
      <c r="EG21" s="16"/>
      <c r="EH21" s="13"/>
      <c r="EI21" s="13"/>
      <c r="EJ21" s="13"/>
      <c r="EK21" s="13"/>
      <c r="EL21" s="13"/>
      <c r="EM21" s="13"/>
      <c r="EN21" s="13"/>
      <c r="EO21" s="13"/>
      <c r="EP21" s="13"/>
      <c r="EQ21" s="13"/>
      <c r="ER21" s="13"/>
      <c r="ES21" s="13"/>
      <c r="ET21" s="13"/>
      <c r="EU21" s="13"/>
      <c r="EV21" s="13"/>
      <c r="EW21" s="13"/>
      <c r="EX21" s="13"/>
      <c r="EY21" s="13"/>
      <c r="EZ21" s="13"/>
      <c r="FA21" s="13"/>
      <c r="FB21" s="13"/>
      <c r="FC21" s="13"/>
      <c r="FD21" s="13"/>
      <c r="FE21" s="13"/>
      <c r="FF21" s="13"/>
      <c r="FG21" s="13"/>
      <c r="FH21" s="13"/>
      <c r="FI21" s="13"/>
      <c r="FJ21" s="13"/>
      <c r="FK21" s="13"/>
      <c r="FL21" s="13"/>
      <c r="FM21" s="13"/>
      <c r="FN21" s="13"/>
      <c r="FO21" s="13"/>
      <c r="FP21" s="13"/>
      <c r="FQ21" s="13"/>
      <c r="FR21" s="13"/>
      <c r="FS21" s="13"/>
      <c r="FT21" s="13"/>
      <c r="FU21" s="13"/>
      <c r="FV21" s="13"/>
      <c r="FW21" s="13"/>
      <c r="FX21" s="13"/>
      <c r="FY21" s="13"/>
      <c r="FZ21" s="13"/>
      <c r="GA21" s="13"/>
      <c r="GB21" s="13"/>
      <c r="GC21" s="13"/>
      <c r="GD21" s="13"/>
    </row>
    <row r="22" spans="1:186" s="14" customFormat="1" ht="15" customHeight="1" x14ac:dyDescent="0.25">
      <c r="A22" s="13"/>
      <c r="B22" s="2213"/>
      <c r="C22" s="998"/>
      <c r="D22" s="507">
        <f t="shared" si="0"/>
        <v>0</v>
      </c>
      <c r="E22" s="131"/>
      <c r="F22" s="1534"/>
      <c r="G22" s="1534"/>
      <c r="H22" s="538"/>
      <c r="I22" s="538"/>
      <c r="J22" s="538"/>
      <c r="K22" s="538"/>
      <c r="L22" s="538"/>
      <c r="M22" s="538"/>
      <c r="N22" s="538"/>
      <c r="O22" s="538"/>
      <c r="P22" s="538"/>
      <c r="Q22" s="132">
        <f t="shared" si="1"/>
        <v>0</v>
      </c>
      <c r="R22" s="133">
        <f t="shared" si="2"/>
        <v>0</v>
      </c>
      <c r="S22" s="132">
        <f t="shared" si="3"/>
        <v>0</v>
      </c>
      <c r="T22" s="132">
        <f t="shared" si="4"/>
        <v>0</v>
      </c>
      <c r="U22" s="132">
        <f t="shared" si="5"/>
        <v>0</v>
      </c>
      <c r="V22" s="1342"/>
      <c r="W22" s="135">
        <f t="shared" si="6"/>
        <v>0</v>
      </c>
      <c r="X22" s="489">
        <v>0</v>
      </c>
      <c r="Y22" s="490">
        <v>0</v>
      </c>
      <c r="Z22" s="491">
        <v>0</v>
      </c>
      <c r="AA22" s="492">
        <f t="shared" si="7"/>
        <v>0</v>
      </c>
      <c r="AB22" s="492">
        <f t="shared" si="8"/>
        <v>0</v>
      </c>
      <c r="AC22" s="491">
        <f t="shared" si="9"/>
        <v>0</v>
      </c>
      <c r="AD22" s="492">
        <f t="shared" si="10"/>
        <v>0</v>
      </c>
      <c r="AE22" s="508">
        <f t="shared" si="11"/>
        <v>0</v>
      </c>
      <c r="AF22" s="490">
        <f t="shared" si="12"/>
        <v>0</v>
      </c>
      <c r="AG22" s="491">
        <f t="shared" si="13"/>
        <v>0</v>
      </c>
      <c r="AH22" s="492">
        <f t="shared" si="14"/>
        <v>0</v>
      </c>
      <c r="AI22" s="509">
        <f t="shared" si="15"/>
        <v>0</v>
      </c>
      <c r="AJ22" s="491">
        <f t="shared" si="16"/>
        <v>0</v>
      </c>
      <c r="AK22" s="492">
        <f t="shared" si="17"/>
        <v>0</v>
      </c>
      <c r="AL22" s="510">
        <f t="shared" si="18"/>
        <v>0</v>
      </c>
      <c r="AM22" s="490">
        <f t="shared" si="19"/>
        <v>0</v>
      </c>
      <c r="AN22" s="491">
        <f t="shared" si="20"/>
        <v>0</v>
      </c>
      <c r="AO22" s="509">
        <f t="shared" si="21"/>
        <v>0</v>
      </c>
      <c r="AP22" s="509">
        <f t="shared" si="22"/>
        <v>0</v>
      </c>
      <c r="AQ22" s="491">
        <f t="shared" si="23"/>
        <v>0</v>
      </c>
      <c r="AR22" s="492">
        <f t="shared" si="24"/>
        <v>0</v>
      </c>
      <c r="AS22" s="489">
        <v>0</v>
      </c>
      <c r="AT22" s="490">
        <v>0</v>
      </c>
      <c r="AU22" s="491">
        <v>0</v>
      </c>
      <c r="AV22" s="509">
        <v>0</v>
      </c>
      <c r="AW22" s="491">
        <v>0</v>
      </c>
      <c r="AX22" s="492">
        <f t="shared" si="25"/>
        <v>0</v>
      </c>
      <c r="AY22" s="489">
        <v>0</v>
      </c>
      <c r="AZ22" s="490">
        <v>0</v>
      </c>
      <c r="BA22" s="491">
        <v>0</v>
      </c>
      <c r="BB22" s="509">
        <f t="shared" si="26"/>
        <v>0</v>
      </c>
      <c r="BC22" s="509">
        <f t="shared" si="27"/>
        <v>0</v>
      </c>
      <c r="BD22" s="491">
        <v>0</v>
      </c>
      <c r="BE22" s="492">
        <f t="shared" si="28"/>
        <v>0</v>
      </c>
      <c r="BF22" s="482">
        <f t="shared" si="29"/>
        <v>0</v>
      </c>
      <c r="BG22" s="483">
        <f t="shared" si="30"/>
        <v>0</v>
      </c>
      <c r="BH22" s="15">
        <f t="shared" si="31"/>
        <v>0</v>
      </c>
      <c r="BI22" s="100"/>
      <c r="BJ22" s="101"/>
      <c r="BK22" s="101"/>
      <c r="BL22" s="101"/>
      <c r="BM22" s="102"/>
      <c r="BN22" s="102"/>
      <c r="BO22" s="102"/>
      <c r="BP22" s="101"/>
      <c r="BQ22" s="101"/>
      <c r="BR22" s="101"/>
      <c r="BS22" s="101"/>
      <c r="BT22" s="101"/>
      <c r="BU22" s="101"/>
      <c r="BV22" s="101"/>
      <c r="BW22" s="101"/>
      <c r="BX22" s="101"/>
      <c r="BY22" s="101"/>
      <c r="BZ22" s="101"/>
      <c r="CA22" s="101"/>
      <c r="CB22" s="103"/>
      <c r="CC22" s="101"/>
      <c r="CD22" s="101"/>
      <c r="CE22" s="103"/>
      <c r="CF22" s="103"/>
      <c r="CG22" s="103"/>
      <c r="CH22" s="103"/>
      <c r="CI22" s="101"/>
      <c r="CJ22" s="101"/>
      <c r="CK22" s="103"/>
      <c r="CL22" s="103"/>
      <c r="CM22" s="103"/>
      <c r="CN22" s="71"/>
      <c r="CO22" s="933"/>
      <c r="CP22" s="933"/>
      <c r="CQ22" s="933"/>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6"/>
      <c r="EA22" s="16"/>
      <c r="EB22" s="16"/>
      <c r="EC22" s="16"/>
      <c r="ED22" s="16"/>
      <c r="EE22" s="16"/>
      <c r="EF22" s="16"/>
      <c r="EG22" s="16"/>
      <c r="EH22" s="13"/>
      <c r="EI22" s="13"/>
      <c r="EJ22" s="13"/>
      <c r="EK22" s="13"/>
      <c r="EL22" s="13"/>
      <c r="EM22" s="13"/>
      <c r="EN22" s="13"/>
      <c r="EO22" s="13"/>
      <c r="EP22" s="13"/>
      <c r="EQ22" s="13"/>
      <c r="ER22" s="13"/>
      <c r="ES22" s="13"/>
      <c r="ET22" s="13"/>
      <c r="EU22" s="13"/>
      <c r="EV22" s="13"/>
      <c r="EW22" s="13"/>
      <c r="EX22" s="13"/>
      <c r="EY22" s="13"/>
      <c r="EZ22" s="13"/>
      <c r="FA22" s="13"/>
      <c r="FB22" s="13"/>
      <c r="FC22" s="13"/>
      <c r="FD22" s="13"/>
      <c r="FE22" s="13"/>
      <c r="FF22" s="13"/>
      <c r="FG22" s="13"/>
      <c r="FH22" s="13"/>
      <c r="FI22" s="13"/>
      <c r="FJ22" s="13"/>
      <c r="FK22" s="13"/>
      <c r="FL22" s="13"/>
      <c r="FM22" s="13"/>
      <c r="FN22" s="13"/>
      <c r="FO22" s="13"/>
      <c r="FP22" s="13"/>
      <c r="FQ22" s="13"/>
      <c r="FR22" s="13"/>
      <c r="FS22" s="13"/>
      <c r="FT22" s="13"/>
      <c r="FU22" s="13"/>
      <c r="FV22" s="13"/>
      <c r="FW22" s="13"/>
      <c r="FX22" s="13"/>
      <c r="FY22" s="13"/>
      <c r="FZ22" s="13"/>
      <c r="GA22" s="13"/>
      <c r="GB22" s="13"/>
      <c r="GC22" s="13"/>
      <c r="GD22" s="13"/>
    </row>
    <row r="23" spans="1:186" s="14" customFormat="1" x14ac:dyDescent="0.25">
      <c r="A23" s="13"/>
      <c r="B23" s="2213"/>
      <c r="C23" s="998"/>
      <c r="D23" s="507">
        <f t="shared" si="0"/>
        <v>0</v>
      </c>
      <c r="E23" s="131"/>
      <c r="F23" s="1534"/>
      <c r="G23" s="1534"/>
      <c r="H23" s="538"/>
      <c r="I23" s="538"/>
      <c r="J23" s="538"/>
      <c r="K23" s="538"/>
      <c r="L23" s="538"/>
      <c r="M23" s="538"/>
      <c r="N23" s="538"/>
      <c r="O23" s="538"/>
      <c r="P23" s="538"/>
      <c r="Q23" s="132">
        <f t="shared" si="1"/>
        <v>0</v>
      </c>
      <c r="R23" s="133">
        <f t="shared" si="2"/>
        <v>0</v>
      </c>
      <c r="S23" s="132">
        <f t="shared" si="3"/>
        <v>0</v>
      </c>
      <c r="T23" s="132">
        <f t="shared" si="4"/>
        <v>0</v>
      </c>
      <c r="U23" s="132">
        <f t="shared" si="5"/>
        <v>0</v>
      </c>
      <c r="V23" s="1342"/>
      <c r="W23" s="135">
        <f t="shared" si="6"/>
        <v>0</v>
      </c>
      <c r="X23" s="489">
        <v>0</v>
      </c>
      <c r="Y23" s="490">
        <v>0</v>
      </c>
      <c r="Z23" s="491">
        <v>0</v>
      </c>
      <c r="AA23" s="492">
        <f t="shared" si="7"/>
        <v>0</v>
      </c>
      <c r="AB23" s="492">
        <f t="shared" si="8"/>
        <v>0</v>
      </c>
      <c r="AC23" s="491">
        <f t="shared" si="9"/>
        <v>0</v>
      </c>
      <c r="AD23" s="492">
        <f t="shared" si="10"/>
        <v>0</v>
      </c>
      <c r="AE23" s="508">
        <f t="shared" si="11"/>
        <v>0</v>
      </c>
      <c r="AF23" s="490">
        <f t="shared" si="12"/>
        <v>0</v>
      </c>
      <c r="AG23" s="491">
        <f t="shared" si="13"/>
        <v>0</v>
      </c>
      <c r="AH23" s="492">
        <f t="shared" si="14"/>
        <v>0</v>
      </c>
      <c r="AI23" s="509">
        <f t="shared" si="15"/>
        <v>0</v>
      </c>
      <c r="AJ23" s="491">
        <f t="shared" si="16"/>
        <v>0</v>
      </c>
      <c r="AK23" s="492">
        <f t="shared" si="17"/>
        <v>0</v>
      </c>
      <c r="AL23" s="510">
        <f t="shared" si="18"/>
        <v>0</v>
      </c>
      <c r="AM23" s="490">
        <f t="shared" si="19"/>
        <v>0</v>
      </c>
      <c r="AN23" s="491">
        <f t="shared" si="20"/>
        <v>0</v>
      </c>
      <c r="AO23" s="509">
        <f t="shared" si="21"/>
        <v>0</v>
      </c>
      <c r="AP23" s="509">
        <f t="shared" si="22"/>
        <v>0</v>
      </c>
      <c r="AQ23" s="491">
        <f t="shared" si="23"/>
        <v>0</v>
      </c>
      <c r="AR23" s="492">
        <f t="shared" si="24"/>
        <v>0</v>
      </c>
      <c r="AS23" s="489">
        <v>0</v>
      </c>
      <c r="AT23" s="490">
        <v>0</v>
      </c>
      <c r="AU23" s="491">
        <v>0</v>
      </c>
      <c r="AV23" s="509">
        <v>0</v>
      </c>
      <c r="AW23" s="491">
        <v>0</v>
      </c>
      <c r="AX23" s="492">
        <f t="shared" si="25"/>
        <v>0</v>
      </c>
      <c r="AY23" s="489">
        <v>0</v>
      </c>
      <c r="AZ23" s="490">
        <v>0</v>
      </c>
      <c r="BA23" s="491">
        <v>0</v>
      </c>
      <c r="BB23" s="509">
        <f t="shared" si="26"/>
        <v>0</v>
      </c>
      <c r="BC23" s="509">
        <f t="shared" si="27"/>
        <v>0</v>
      </c>
      <c r="BD23" s="491">
        <v>0</v>
      </c>
      <c r="BE23" s="492">
        <f t="shared" si="28"/>
        <v>0</v>
      </c>
      <c r="BF23" s="482">
        <f t="shared" si="29"/>
        <v>0</v>
      </c>
      <c r="BG23" s="483">
        <f t="shared" si="30"/>
        <v>0</v>
      </c>
      <c r="BH23" s="15">
        <f t="shared" si="31"/>
        <v>0</v>
      </c>
      <c r="BI23" s="100"/>
      <c r="BJ23" s="101"/>
      <c r="BK23" s="101"/>
      <c r="BL23" s="101"/>
      <c r="BM23" s="102"/>
      <c r="BN23" s="102"/>
      <c r="BO23" s="102"/>
      <c r="BP23" s="101"/>
      <c r="BQ23" s="101"/>
      <c r="BR23" s="101"/>
      <c r="BS23" s="101"/>
      <c r="BT23" s="101"/>
      <c r="BU23" s="101"/>
      <c r="BV23" s="101"/>
      <c r="BW23" s="101"/>
      <c r="BX23" s="101"/>
      <c r="BY23" s="101"/>
      <c r="BZ23" s="101"/>
      <c r="CA23" s="101"/>
      <c r="CB23" s="103"/>
      <c r="CC23" s="101"/>
      <c r="CD23" s="101"/>
      <c r="CE23" s="103"/>
      <c r="CF23" s="103"/>
      <c r="CG23" s="103"/>
      <c r="CH23" s="103"/>
      <c r="CI23" s="101"/>
      <c r="CJ23" s="101"/>
      <c r="CK23" s="103"/>
      <c r="CL23" s="103"/>
      <c r="CM23" s="103"/>
      <c r="CN23" s="71"/>
      <c r="CO23" s="933"/>
      <c r="CP23" s="933"/>
      <c r="CQ23" s="933"/>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6"/>
      <c r="EA23" s="16"/>
      <c r="EB23" s="16"/>
      <c r="EC23" s="16"/>
      <c r="ED23" s="16"/>
      <c r="EE23" s="16"/>
      <c r="EF23" s="16"/>
      <c r="EG23" s="16"/>
      <c r="EH23" s="13"/>
      <c r="EI23" s="13"/>
      <c r="EJ23" s="13"/>
      <c r="EK23" s="13"/>
      <c r="EL23" s="13"/>
      <c r="EM23" s="13"/>
      <c r="EN23" s="13"/>
      <c r="EO23" s="13"/>
      <c r="EP23" s="13"/>
      <c r="EQ23" s="13"/>
      <c r="ER23" s="13"/>
      <c r="ES23" s="13"/>
      <c r="ET23" s="13"/>
      <c r="EU23" s="13"/>
      <c r="EV23" s="13"/>
      <c r="EW23" s="13"/>
      <c r="EX23" s="13"/>
      <c r="EY23" s="13"/>
      <c r="EZ23" s="13"/>
      <c r="FA23" s="13"/>
      <c r="FB23" s="13"/>
      <c r="FC23" s="13"/>
      <c r="FD23" s="13"/>
      <c r="FE23" s="13"/>
      <c r="FF23" s="13"/>
      <c r="FG23" s="13"/>
      <c r="FH23" s="13"/>
      <c r="FI23" s="13"/>
      <c r="FJ23" s="13"/>
      <c r="FK23" s="13"/>
      <c r="FL23" s="13"/>
      <c r="FM23" s="13"/>
      <c r="FN23" s="13"/>
      <c r="FO23" s="13"/>
      <c r="FP23" s="13"/>
      <c r="FQ23" s="13"/>
      <c r="FR23" s="13"/>
      <c r="FS23" s="13"/>
      <c r="FT23" s="13"/>
      <c r="FU23" s="13"/>
      <c r="FV23" s="13"/>
      <c r="FW23" s="13"/>
      <c r="FX23" s="13"/>
      <c r="FY23" s="13"/>
      <c r="FZ23" s="13"/>
      <c r="GA23" s="13"/>
      <c r="GB23" s="13"/>
      <c r="GC23" s="13"/>
      <c r="GD23" s="13"/>
    </row>
    <row r="24" spans="1:186" s="14" customFormat="1" ht="27.6" customHeight="1" x14ac:dyDescent="0.25">
      <c r="A24" s="13"/>
      <c r="B24" s="2213" t="s">
        <v>1804</v>
      </c>
      <c r="C24" s="998"/>
      <c r="D24" s="507">
        <f t="shared" si="0"/>
        <v>0</v>
      </c>
      <c r="E24" s="131"/>
      <c r="F24" s="1534"/>
      <c r="G24" s="1534"/>
      <c r="H24" s="538"/>
      <c r="I24" s="538"/>
      <c r="J24" s="538"/>
      <c r="K24" s="538"/>
      <c r="L24" s="538"/>
      <c r="M24" s="538"/>
      <c r="N24" s="538"/>
      <c r="O24" s="538"/>
      <c r="P24" s="538"/>
      <c r="Q24" s="132">
        <f t="shared" si="1"/>
        <v>0</v>
      </c>
      <c r="R24" s="133">
        <f t="shared" si="2"/>
        <v>0</v>
      </c>
      <c r="S24" s="132">
        <f t="shared" si="3"/>
        <v>0</v>
      </c>
      <c r="T24" s="132">
        <f t="shared" si="4"/>
        <v>0</v>
      </c>
      <c r="U24" s="132">
        <f t="shared" si="5"/>
        <v>0</v>
      </c>
      <c r="V24" s="1342"/>
      <c r="W24" s="135">
        <f t="shared" si="6"/>
        <v>0</v>
      </c>
      <c r="X24" s="489">
        <v>0</v>
      </c>
      <c r="Y24" s="490">
        <v>0</v>
      </c>
      <c r="Z24" s="491">
        <v>0</v>
      </c>
      <c r="AA24" s="492">
        <f t="shared" si="7"/>
        <v>0</v>
      </c>
      <c r="AB24" s="492">
        <f t="shared" si="8"/>
        <v>0</v>
      </c>
      <c r="AC24" s="491">
        <f t="shared" si="9"/>
        <v>0</v>
      </c>
      <c r="AD24" s="492">
        <f t="shared" si="10"/>
        <v>0</v>
      </c>
      <c r="AE24" s="508">
        <f t="shared" si="11"/>
        <v>0</v>
      </c>
      <c r="AF24" s="490">
        <f t="shared" si="12"/>
        <v>0</v>
      </c>
      <c r="AG24" s="491">
        <f t="shared" si="13"/>
        <v>0</v>
      </c>
      <c r="AH24" s="492">
        <f t="shared" si="14"/>
        <v>0</v>
      </c>
      <c r="AI24" s="509">
        <f t="shared" si="15"/>
        <v>0</v>
      </c>
      <c r="AJ24" s="491">
        <f t="shared" si="16"/>
        <v>0</v>
      </c>
      <c r="AK24" s="492">
        <f t="shared" si="17"/>
        <v>0</v>
      </c>
      <c r="AL24" s="510">
        <f t="shared" si="18"/>
        <v>0</v>
      </c>
      <c r="AM24" s="490">
        <f t="shared" si="19"/>
        <v>0</v>
      </c>
      <c r="AN24" s="491">
        <f t="shared" si="20"/>
        <v>0</v>
      </c>
      <c r="AO24" s="509">
        <f t="shared" si="21"/>
        <v>0</v>
      </c>
      <c r="AP24" s="509">
        <f t="shared" si="22"/>
        <v>0</v>
      </c>
      <c r="AQ24" s="491">
        <f t="shared" si="23"/>
        <v>0</v>
      </c>
      <c r="AR24" s="492">
        <f t="shared" si="24"/>
        <v>0</v>
      </c>
      <c r="AS24" s="489">
        <v>0</v>
      </c>
      <c r="AT24" s="490">
        <v>0</v>
      </c>
      <c r="AU24" s="491">
        <v>0</v>
      </c>
      <c r="AV24" s="509">
        <v>0</v>
      </c>
      <c r="AW24" s="491">
        <v>0</v>
      </c>
      <c r="AX24" s="492">
        <f t="shared" si="25"/>
        <v>0</v>
      </c>
      <c r="AY24" s="489">
        <v>0</v>
      </c>
      <c r="AZ24" s="490">
        <v>0</v>
      </c>
      <c r="BA24" s="491">
        <v>0</v>
      </c>
      <c r="BB24" s="509">
        <f t="shared" si="26"/>
        <v>0</v>
      </c>
      <c r="BC24" s="509">
        <f t="shared" si="27"/>
        <v>0</v>
      </c>
      <c r="BD24" s="491">
        <v>0</v>
      </c>
      <c r="BE24" s="492">
        <f t="shared" si="28"/>
        <v>0</v>
      </c>
      <c r="BF24" s="482">
        <f t="shared" si="29"/>
        <v>0</v>
      </c>
      <c r="BG24" s="483">
        <f t="shared" si="30"/>
        <v>0</v>
      </c>
      <c r="BH24" s="15">
        <f t="shared" si="31"/>
        <v>0</v>
      </c>
      <c r="BI24" s="100"/>
      <c r="BJ24" s="101"/>
      <c r="BK24" s="101"/>
      <c r="BL24" s="101"/>
      <c r="BM24" s="102"/>
      <c r="BN24" s="102"/>
      <c r="BO24" s="102"/>
      <c r="BP24" s="101"/>
      <c r="BQ24" s="101"/>
      <c r="BR24" s="101"/>
      <c r="BS24" s="101"/>
      <c r="BT24" s="101"/>
      <c r="BU24" s="101"/>
      <c r="BV24" s="101"/>
      <c r="BW24" s="101"/>
      <c r="BX24" s="101"/>
      <c r="BY24" s="101"/>
      <c r="BZ24" s="101"/>
      <c r="CA24" s="101"/>
      <c r="CB24" s="103"/>
      <c r="CC24" s="101"/>
      <c r="CD24" s="101"/>
      <c r="CE24" s="103"/>
      <c r="CF24" s="103"/>
      <c r="CG24" s="103"/>
      <c r="CH24" s="103"/>
      <c r="CI24" s="101"/>
      <c r="CJ24" s="101"/>
      <c r="CK24" s="103"/>
      <c r="CL24" s="103"/>
      <c r="CM24" s="103"/>
      <c r="CN24" s="71"/>
      <c r="CO24" s="933"/>
      <c r="CP24" s="933"/>
      <c r="CQ24" s="933"/>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6"/>
      <c r="EA24" s="16"/>
      <c r="EB24" s="16"/>
      <c r="EC24" s="16"/>
      <c r="ED24" s="16"/>
      <c r="EE24" s="16"/>
      <c r="EF24" s="16"/>
      <c r="EG24" s="16"/>
      <c r="EH24" s="13"/>
      <c r="EI24" s="13"/>
      <c r="EJ24" s="13"/>
      <c r="EK24" s="13"/>
      <c r="EL24" s="13"/>
      <c r="EM24" s="13"/>
      <c r="EN24" s="13"/>
      <c r="EO24" s="13"/>
      <c r="EP24" s="13"/>
      <c r="EQ24" s="13"/>
      <c r="ER24" s="13"/>
      <c r="ES24" s="13"/>
      <c r="ET24" s="13"/>
      <c r="EU24" s="13"/>
      <c r="EV24" s="13"/>
      <c r="EW24" s="13"/>
      <c r="EX24" s="13"/>
      <c r="EY24" s="13"/>
      <c r="EZ24" s="13"/>
      <c r="FA24" s="13"/>
      <c r="FB24" s="13"/>
      <c r="FC24" s="13"/>
      <c r="FD24" s="13"/>
      <c r="FE24" s="13"/>
      <c r="FF24" s="13"/>
      <c r="FG24" s="13"/>
      <c r="FH24" s="13"/>
      <c r="FI24" s="13"/>
      <c r="FJ24" s="13"/>
      <c r="FK24" s="13"/>
      <c r="FL24" s="13"/>
      <c r="FM24" s="13"/>
      <c r="FN24" s="13"/>
      <c r="FO24" s="13"/>
      <c r="FP24" s="13"/>
      <c r="FQ24" s="13"/>
      <c r="FR24" s="13"/>
      <c r="FS24" s="13"/>
      <c r="FT24" s="13"/>
      <c r="FU24" s="13"/>
      <c r="FV24" s="13"/>
      <c r="FW24" s="13"/>
      <c r="FX24" s="13"/>
      <c r="FY24" s="13"/>
      <c r="FZ24" s="13"/>
      <c r="GA24" s="13"/>
      <c r="GB24" s="13"/>
      <c r="GC24" s="13"/>
      <c r="GD24" s="13"/>
    </row>
    <row r="25" spans="1:186" s="14" customFormat="1" ht="16.899999999999999" customHeight="1" x14ac:dyDescent="0.25">
      <c r="A25" s="13"/>
      <c r="B25" s="2213"/>
      <c r="C25" s="998"/>
      <c r="D25" s="507">
        <f t="shared" si="0"/>
        <v>0</v>
      </c>
      <c r="E25" s="131"/>
      <c r="F25" s="1534"/>
      <c r="G25" s="1534"/>
      <c r="H25" s="538"/>
      <c r="I25" s="538"/>
      <c r="J25" s="538"/>
      <c r="K25" s="538"/>
      <c r="L25" s="538"/>
      <c r="M25" s="538"/>
      <c r="N25" s="538"/>
      <c r="O25" s="538"/>
      <c r="P25" s="538"/>
      <c r="Q25" s="132">
        <f>SUM(E25:P25)</f>
        <v>0</v>
      </c>
      <c r="R25" s="133">
        <f>COUNT(E25:P25)</f>
        <v>0</v>
      </c>
      <c r="S25" s="132">
        <f>IF(R25&gt;1,AVERAGE(E25:P25),0)</f>
        <v>0</v>
      </c>
      <c r="T25" s="132">
        <f>IF(R25&gt;1,STDEV(E25:P25),0)</f>
        <v>0</v>
      </c>
      <c r="U25" s="132">
        <f t="shared" si="5"/>
        <v>0</v>
      </c>
      <c r="V25" s="1342"/>
      <c r="W25" s="135">
        <f t="shared" si="6"/>
        <v>0</v>
      </c>
      <c r="X25" s="489">
        <v>0</v>
      </c>
      <c r="Y25" s="490">
        <v>0</v>
      </c>
      <c r="Z25" s="491">
        <v>0</v>
      </c>
      <c r="AA25" s="492">
        <f>($Q25*X25)/1000</f>
        <v>0</v>
      </c>
      <c r="AB25" s="492">
        <f t="shared" si="8"/>
        <v>0</v>
      </c>
      <c r="AC25" s="491">
        <f>IF(AA25&gt;0,SQRT(($W25*$W25)+(Z25*Z25)+($V25*$V25)),0)</f>
        <v>0</v>
      </c>
      <c r="AD25" s="492">
        <f>(AB25*AC25)^2</f>
        <v>0</v>
      </c>
      <c r="AE25" s="508">
        <f t="shared" si="11"/>
        <v>0</v>
      </c>
      <c r="AF25" s="490">
        <f t="shared" si="12"/>
        <v>0</v>
      </c>
      <c r="AG25" s="491">
        <f t="shared" si="13"/>
        <v>0</v>
      </c>
      <c r="AH25" s="492">
        <f>($Q25*AE25)/1000</f>
        <v>0</v>
      </c>
      <c r="AI25" s="509">
        <f t="shared" si="15"/>
        <v>0</v>
      </c>
      <c r="AJ25" s="491">
        <f>IF(AH25&gt;0,SQRT(($W25*$W25)+(AG25*AG25)+($V25*$V25)),0)</f>
        <v>0</v>
      </c>
      <c r="AK25" s="492">
        <f>(AI25*AJ25)^2</f>
        <v>0</v>
      </c>
      <c r="AL25" s="510">
        <f t="shared" si="18"/>
        <v>0</v>
      </c>
      <c r="AM25" s="490">
        <f t="shared" si="19"/>
        <v>0</v>
      </c>
      <c r="AN25" s="491">
        <f t="shared" si="20"/>
        <v>0</v>
      </c>
      <c r="AO25" s="509">
        <f>(W25*AL25)/1000</f>
        <v>0</v>
      </c>
      <c r="AP25" s="509">
        <f t="shared" si="22"/>
        <v>0</v>
      </c>
      <c r="AQ25" s="491">
        <f>IF(AO25&gt;0,SQRT(($W25*$W25)+(AN25*AN25)+($V25*$V25)),0)</f>
        <v>0</v>
      </c>
      <c r="AR25" s="492">
        <f>(AP25*AQ25)^2</f>
        <v>0</v>
      </c>
      <c r="AS25" s="489">
        <v>0</v>
      </c>
      <c r="AT25" s="490">
        <v>0</v>
      </c>
      <c r="AU25" s="491">
        <v>0</v>
      </c>
      <c r="AV25" s="509">
        <v>0</v>
      </c>
      <c r="AW25" s="491">
        <v>0</v>
      </c>
      <c r="AX25" s="492">
        <f>(AV25*AW25)^2</f>
        <v>0</v>
      </c>
      <c r="AY25" s="489">
        <v>0</v>
      </c>
      <c r="AZ25" s="490">
        <v>0</v>
      </c>
      <c r="BA25" s="491">
        <v>0</v>
      </c>
      <c r="BB25" s="509">
        <f>($Q25*AY25)/1000</f>
        <v>0</v>
      </c>
      <c r="BC25" s="509">
        <f t="shared" si="27"/>
        <v>0</v>
      </c>
      <c r="BD25" s="491">
        <v>0</v>
      </c>
      <c r="BE25" s="492">
        <f>(BC25*BD25)^2</f>
        <v>0</v>
      </c>
      <c r="BF25" s="482">
        <f>AB25+AI25+AP25+AV25+BC25</f>
        <v>0</v>
      </c>
      <c r="BG25" s="483">
        <f>IF(BF25&gt;0,SQRT(AD25+AK25+AR25+AX25+BE25)/BF25,0)</f>
        <v>0</v>
      </c>
      <c r="BH25" s="15">
        <f t="shared" si="31"/>
        <v>0</v>
      </c>
      <c r="BI25" s="100"/>
      <c r="BJ25" s="101"/>
      <c r="BK25" s="101"/>
      <c r="BL25" s="101"/>
      <c r="BM25" s="102"/>
      <c r="BN25" s="102"/>
      <c r="BO25" s="102"/>
      <c r="BP25" s="101"/>
      <c r="BQ25" s="101"/>
      <c r="BR25" s="101"/>
      <c r="BS25" s="101"/>
      <c r="BT25" s="101"/>
      <c r="BU25" s="101"/>
      <c r="BV25" s="101"/>
      <c r="BW25" s="101"/>
      <c r="BX25" s="101"/>
      <c r="BY25" s="101"/>
      <c r="BZ25" s="101"/>
      <c r="CA25" s="101"/>
      <c r="CB25" s="103"/>
      <c r="CC25" s="101"/>
      <c r="CD25" s="101"/>
      <c r="CE25" s="103"/>
      <c r="CF25" s="103"/>
      <c r="CG25" s="103"/>
      <c r="CH25" s="103"/>
      <c r="CI25" s="101"/>
      <c r="CJ25" s="101"/>
      <c r="CK25" s="103"/>
      <c r="CL25" s="103"/>
      <c r="CM25" s="103"/>
      <c r="CN25" s="71"/>
      <c r="CO25" s="933"/>
      <c r="CP25" s="933"/>
      <c r="CQ25" s="933"/>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6"/>
      <c r="EA25" s="16"/>
      <c r="EB25" s="16"/>
      <c r="EC25" s="16"/>
      <c r="ED25" s="16"/>
      <c r="EE25" s="16"/>
      <c r="EF25" s="16"/>
      <c r="EG25" s="16"/>
      <c r="EH25" s="13"/>
      <c r="EI25" s="13"/>
      <c r="EJ25" s="13"/>
      <c r="EK25" s="13"/>
      <c r="EL25" s="13"/>
      <c r="EM25" s="13"/>
      <c r="EN25" s="13"/>
      <c r="EO25" s="13"/>
      <c r="EP25" s="13"/>
      <c r="EQ25" s="13"/>
      <c r="ER25" s="13"/>
      <c r="ES25" s="13"/>
      <c r="ET25" s="13"/>
      <c r="EU25" s="13"/>
      <c r="EV25" s="13"/>
      <c r="EW25" s="13"/>
      <c r="EX25" s="13"/>
      <c r="EY25" s="13"/>
      <c r="EZ25" s="13"/>
      <c r="FA25" s="13"/>
      <c r="FB25" s="13"/>
      <c r="FC25" s="13"/>
      <c r="FD25" s="13"/>
      <c r="FE25" s="13"/>
      <c r="FF25" s="13"/>
      <c r="FG25" s="13"/>
      <c r="FH25" s="13"/>
      <c r="FI25" s="13"/>
      <c r="FJ25" s="13"/>
      <c r="FK25" s="13"/>
      <c r="FL25" s="13"/>
      <c r="FM25" s="13"/>
      <c r="FN25" s="13"/>
      <c r="FO25" s="13"/>
      <c r="FP25" s="13"/>
      <c r="FQ25" s="13"/>
      <c r="FR25" s="13"/>
      <c r="FS25" s="13"/>
      <c r="FT25" s="13"/>
      <c r="FU25" s="13"/>
      <c r="FV25" s="13"/>
      <c r="FW25" s="13"/>
      <c r="FX25" s="13"/>
      <c r="FY25" s="13"/>
      <c r="FZ25" s="13"/>
      <c r="GA25" s="13"/>
      <c r="GB25" s="13"/>
      <c r="GC25" s="13"/>
      <c r="GD25" s="13"/>
    </row>
    <row r="26" spans="1:186" s="14" customFormat="1" x14ac:dyDescent="0.25">
      <c r="A26" s="13"/>
      <c r="B26" s="2213"/>
      <c r="C26" s="998"/>
      <c r="D26" s="507">
        <f t="shared" si="0"/>
        <v>0</v>
      </c>
      <c r="E26" s="131"/>
      <c r="F26" s="1534"/>
      <c r="G26" s="1534"/>
      <c r="H26" s="538"/>
      <c r="I26" s="538"/>
      <c r="J26" s="538"/>
      <c r="K26" s="538"/>
      <c r="L26" s="538"/>
      <c r="M26" s="538"/>
      <c r="N26" s="538"/>
      <c r="O26" s="538"/>
      <c r="P26" s="538"/>
      <c r="Q26" s="132">
        <f t="shared" ref="Q26:Q33" si="32">SUM(E26:P26)</f>
        <v>0</v>
      </c>
      <c r="R26" s="133">
        <f t="shared" ref="R26:R33" si="33">COUNT(E26:P26)</f>
        <v>0</v>
      </c>
      <c r="S26" s="132">
        <f t="shared" ref="S26:S33" si="34">IF(R26&gt;1,AVERAGE(E26:P26),0)</f>
        <v>0</v>
      </c>
      <c r="T26" s="132">
        <f t="shared" ref="T26:T33" si="35">IF(R26&gt;1,STDEV(E26:P26),0)</f>
        <v>0</v>
      </c>
      <c r="U26" s="132">
        <f t="shared" si="5"/>
        <v>0</v>
      </c>
      <c r="V26" s="1342"/>
      <c r="W26" s="135">
        <f t="shared" si="6"/>
        <v>0</v>
      </c>
      <c r="X26" s="489">
        <v>0</v>
      </c>
      <c r="Y26" s="490">
        <v>0</v>
      </c>
      <c r="Z26" s="491">
        <v>0</v>
      </c>
      <c r="AA26" s="492">
        <f t="shared" ref="AA26:AA33" si="36">($Q26*X26)/1000</f>
        <v>0</v>
      </c>
      <c r="AB26" s="492">
        <f t="shared" si="8"/>
        <v>0</v>
      </c>
      <c r="AC26" s="491">
        <f t="shared" ref="AC26:AC33" si="37">IF(AA26&gt;0,SQRT(($W26*$W26)+(Z26*Z26)+($V26*$V26)),0)</f>
        <v>0</v>
      </c>
      <c r="AD26" s="492">
        <f t="shared" ref="AD26:AD33" si="38">(AB26*AC26)^2</f>
        <v>0</v>
      </c>
      <c r="AE26" s="508">
        <f t="shared" si="11"/>
        <v>0</v>
      </c>
      <c r="AF26" s="490">
        <f t="shared" si="12"/>
        <v>0</v>
      </c>
      <c r="AG26" s="491">
        <f t="shared" si="13"/>
        <v>0</v>
      </c>
      <c r="AH26" s="492">
        <f t="shared" ref="AH26:AH33" si="39">($Q26*AE26)/1000</f>
        <v>0</v>
      </c>
      <c r="AI26" s="509">
        <f t="shared" si="15"/>
        <v>0</v>
      </c>
      <c r="AJ26" s="491">
        <f t="shared" ref="AJ26:AJ33" si="40">IF(AH26&gt;0,SQRT(($W26*$W26)+(AG26*AG26)+($V26*$V26)),0)</f>
        <v>0</v>
      </c>
      <c r="AK26" s="492">
        <f t="shared" ref="AK26:AK33" si="41">(AI26*AJ26)^2</f>
        <v>0</v>
      </c>
      <c r="AL26" s="510">
        <f t="shared" si="18"/>
        <v>0</v>
      </c>
      <c r="AM26" s="490">
        <f t="shared" si="19"/>
        <v>0</v>
      </c>
      <c r="AN26" s="491">
        <f t="shared" si="20"/>
        <v>0</v>
      </c>
      <c r="AO26" s="509">
        <f t="shared" ref="AO26:AO33" si="42">(W26*AL26)/1000</f>
        <v>0</v>
      </c>
      <c r="AP26" s="509">
        <f t="shared" si="22"/>
        <v>0</v>
      </c>
      <c r="AQ26" s="491">
        <f t="shared" ref="AQ26:AQ33" si="43">IF(AO26&gt;0,SQRT(($W26*$W26)+(AN26*AN26)+($V26*$V26)),0)</f>
        <v>0</v>
      </c>
      <c r="AR26" s="492">
        <f t="shared" ref="AR26:AR33" si="44">(AP26*AQ26)^2</f>
        <v>0</v>
      </c>
      <c r="AS26" s="489">
        <v>0</v>
      </c>
      <c r="AT26" s="490">
        <v>0</v>
      </c>
      <c r="AU26" s="491">
        <v>0</v>
      </c>
      <c r="AV26" s="509">
        <v>0</v>
      </c>
      <c r="AW26" s="491">
        <v>0</v>
      </c>
      <c r="AX26" s="492">
        <f t="shared" ref="AX26:AX33" si="45">(AV26*AW26)^2</f>
        <v>0</v>
      </c>
      <c r="AY26" s="489">
        <v>0</v>
      </c>
      <c r="AZ26" s="490">
        <v>0</v>
      </c>
      <c r="BA26" s="491">
        <v>0</v>
      </c>
      <c r="BB26" s="509">
        <f t="shared" ref="BB26:BB33" si="46">($Q26*AY26)/1000</f>
        <v>0</v>
      </c>
      <c r="BC26" s="509">
        <f t="shared" si="27"/>
        <v>0</v>
      </c>
      <c r="BD26" s="491">
        <v>0</v>
      </c>
      <c r="BE26" s="492">
        <f t="shared" ref="BE26:BE33" si="47">(BC26*BD26)^2</f>
        <v>0</v>
      </c>
      <c r="BF26" s="482">
        <f>AB26+AI26+AP26+AV26+BC26</f>
        <v>0</v>
      </c>
      <c r="BG26" s="483">
        <f t="shared" ref="BG26:BG33" si="48">IF(BF26&gt;0,SQRT(AD26+AK26+AR26+AX26+BE26)/BF26,0)</f>
        <v>0</v>
      </c>
      <c r="BH26" s="15">
        <f t="shared" ref="BH26:BH33" si="49">(BF26*BG26)^2</f>
        <v>0</v>
      </c>
      <c r="BI26" s="100"/>
      <c r="BJ26" s="101"/>
      <c r="BK26" s="101"/>
      <c r="BL26" s="101"/>
      <c r="BM26" s="102"/>
      <c r="BN26" s="102"/>
      <c r="BO26" s="102"/>
      <c r="BP26" s="101"/>
      <c r="BQ26" s="101"/>
      <c r="BR26" s="101"/>
      <c r="BS26" s="101"/>
      <c r="BT26" s="101"/>
      <c r="BU26" s="101"/>
      <c r="BV26" s="101"/>
      <c r="BW26" s="101"/>
      <c r="BX26" s="101"/>
      <c r="BY26" s="101"/>
      <c r="BZ26" s="101"/>
      <c r="CA26" s="101"/>
      <c r="CB26" s="103"/>
      <c r="CC26" s="101"/>
      <c r="CD26" s="101"/>
      <c r="CE26" s="103"/>
      <c r="CF26" s="103"/>
      <c r="CG26" s="103"/>
      <c r="CH26" s="103"/>
      <c r="CI26" s="101"/>
      <c r="CJ26" s="101"/>
      <c r="CK26" s="103"/>
      <c r="CL26" s="103"/>
      <c r="CM26" s="103"/>
      <c r="CN26" s="71"/>
      <c r="CO26" s="933"/>
      <c r="CP26" s="933"/>
      <c r="CQ26" s="933"/>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6"/>
      <c r="EA26" s="16"/>
      <c r="EB26" s="16"/>
      <c r="EC26" s="16"/>
      <c r="ED26" s="16"/>
      <c r="EE26" s="16"/>
      <c r="EF26" s="16"/>
      <c r="EG26" s="16"/>
      <c r="EH26" s="13"/>
      <c r="EI26" s="13"/>
      <c r="EJ26" s="13"/>
      <c r="EK26" s="13"/>
      <c r="EL26" s="13"/>
      <c r="EM26" s="13"/>
      <c r="EN26" s="13"/>
      <c r="EO26" s="13"/>
      <c r="EP26" s="13"/>
      <c r="EQ26" s="13"/>
      <c r="ER26" s="13"/>
      <c r="ES26" s="13"/>
      <c r="ET26" s="13"/>
      <c r="EU26" s="13"/>
      <c r="EV26" s="13"/>
      <c r="EW26" s="13"/>
      <c r="EX26" s="13"/>
      <c r="EY26" s="13"/>
      <c r="EZ26" s="13"/>
      <c r="FA26" s="13"/>
      <c r="FB26" s="13"/>
      <c r="FC26" s="13"/>
      <c r="FD26" s="13"/>
      <c r="FE26" s="13"/>
      <c r="FF26" s="13"/>
      <c r="FG26" s="13"/>
      <c r="FH26" s="13"/>
      <c r="FI26" s="13"/>
      <c r="FJ26" s="13"/>
      <c r="FK26" s="13"/>
      <c r="FL26" s="13"/>
      <c r="FM26" s="13"/>
      <c r="FN26" s="13"/>
      <c r="FO26" s="13"/>
      <c r="FP26" s="13"/>
      <c r="FQ26" s="13"/>
      <c r="FR26" s="13"/>
      <c r="FS26" s="13"/>
      <c r="FT26" s="13"/>
      <c r="FU26" s="13"/>
      <c r="FV26" s="13"/>
      <c r="FW26" s="13"/>
      <c r="FX26" s="13"/>
      <c r="FY26" s="13"/>
      <c r="FZ26" s="13"/>
      <c r="GA26" s="13"/>
      <c r="GB26" s="13"/>
      <c r="GC26" s="13"/>
      <c r="GD26" s="13"/>
    </row>
    <row r="27" spans="1:186" s="14" customFormat="1" ht="15" customHeight="1" x14ac:dyDescent="0.25">
      <c r="A27" s="13"/>
      <c r="B27" s="2213"/>
      <c r="C27" s="998"/>
      <c r="D27" s="507">
        <f t="shared" si="0"/>
        <v>0</v>
      </c>
      <c r="E27" s="131"/>
      <c r="F27" s="1534"/>
      <c r="G27" s="1534"/>
      <c r="H27" s="538"/>
      <c r="I27" s="538"/>
      <c r="J27" s="538"/>
      <c r="K27" s="538"/>
      <c r="L27" s="538"/>
      <c r="M27" s="538"/>
      <c r="N27" s="538"/>
      <c r="O27" s="538"/>
      <c r="P27" s="538"/>
      <c r="Q27" s="132">
        <f t="shared" si="32"/>
        <v>0</v>
      </c>
      <c r="R27" s="133">
        <f t="shared" si="33"/>
        <v>0</v>
      </c>
      <c r="S27" s="132">
        <f t="shared" si="34"/>
        <v>0</v>
      </c>
      <c r="T27" s="132">
        <f t="shared" si="35"/>
        <v>0</v>
      </c>
      <c r="U27" s="132">
        <f t="shared" si="5"/>
        <v>0</v>
      </c>
      <c r="V27" s="1342"/>
      <c r="W27" s="135">
        <f t="shared" si="6"/>
        <v>0</v>
      </c>
      <c r="X27" s="489">
        <v>0</v>
      </c>
      <c r="Y27" s="490">
        <v>0</v>
      </c>
      <c r="Z27" s="491">
        <v>0</v>
      </c>
      <c r="AA27" s="492">
        <f t="shared" si="36"/>
        <v>0</v>
      </c>
      <c r="AB27" s="492">
        <f t="shared" si="8"/>
        <v>0</v>
      </c>
      <c r="AC27" s="491">
        <f t="shared" si="37"/>
        <v>0</v>
      </c>
      <c r="AD27" s="492">
        <f t="shared" si="38"/>
        <v>0</v>
      </c>
      <c r="AE27" s="508">
        <f t="shared" si="11"/>
        <v>0</v>
      </c>
      <c r="AF27" s="490">
        <f t="shared" si="12"/>
        <v>0</v>
      </c>
      <c r="AG27" s="491">
        <f t="shared" si="13"/>
        <v>0</v>
      </c>
      <c r="AH27" s="492">
        <f t="shared" si="39"/>
        <v>0</v>
      </c>
      <c r="AI27" s="509">
        <f t="shared" si="15"/>
        <v>0</v>
      </c>
      <c r="AJ27" s="491">
        <f t="shared" si="40"/>
        <v>0</v>
      </c>
      <c r="AK27" s="492">
        <f t="shared" si="41"/>
        <v>0</v>
      </c>
      <c r="AL27" s="510">
        <f t="shared" si="18"/>
        <v>0</v>
      </c>
      <c r="AM27" s="490">
        <f t="shared" si="19"/>
        <v>0</v>
      </c>
      <c r="AN27" s="491">
        <f t="shared" si="20"/>
        <v>0</v>
      </c>
      <c r="AO27" s="509">
        <f t="shared" si="42"/>
        <v>0</v>
      </c>
      <c r="AP27" s="509">
        <f t="shared" si="22"/>
        <v>0</v>
      </c>
      <c r="AQ27" s="491">
        <f t="shared" si="43"/>
        <v>0</v>
      </c>
      <c r="AR27" s="492">
        <f t="shared" si="44"/>
        <v>0</v>
      </c>
      <c r="AS27" s="489">
        <v>0</v>
      </c>
      <c r="AT27" s="490">
        <v>0</v>
      </c>
      <c r="AU27" s="491">
        <v>0</v>
      </c>
      <c r="AV27" s="509">
        <v>0</v>
      </c>
      <c r="AW27" s="491">
        <v>0</v>
      </c>
      <c r="AX27" s="492">
        <f t="shared" si="45"/>
        <v>0</v>
      </c>
      <c r="AY27" s="489">
        <v>0</v>
      </c>
      <c r="AZ27" s="490">
        <v>0</v>
      </c>
      <c r="BA27" s="491">
        <v>0</v>
      </c>
      <c r="BB27" s="509">
        <f t="shared" si="46"/>
        <v>0</v>
      </c>
      <c r="BC27" s="509">
        <f t="shared" si="27"/>
        <v>0</v>
      </c>
      <c r="BD27" s="491">
        <v>0</v>
      </c>
      <c r="BE27" s="492">
        <f t="shared" si="47"/>
        <v>0</v>
      </c>
      <c r="BF27" s="482">
        <f>AB27+AI27+AP27+AV27+BC27</f>
        <v>0</v>
      </c>
      <c r="BG27" s="483">
        <f t="shared" si="48"/>
        <v>0</v>
      </c>
      <c r="BH27" s="15">
        <f t="shared" si="49"/>
        <v>0</v>
      </c>
      <c r="BI27" s="100"/>
      <c r="BJ27" s="101"/>
      <c r="BK27" s="101"/>
      <c r="BL27" s="101"/>
      <c r="BM27" s="102"/>
      <c r="BN27" s="102"/>
      <c r="BO27" s="102"/>
      <c r="BP27" s="101"/>
      <c r="BQ27" s="101"/>
      <c r="BR27" s="101"/>
      <c r="BS27" s="101"/>
      <c r="BT27" s="101"/>
      <c r="BU27" s="101"/>
      <c r="BV27" s="101"/>
      <c r="BW27" s="101"/>
      <c r="BX27" s="101"/>
      <c r="BY27" s="101"/>
      <c r="BZ27" s="101"/>
      <c r="CA27" s="101"/>
      <c r="CB27" s="103"/>
      <c r="CC27" s="101"/>
      <c r="CD27" s="101"/>
      <c r="CE27" s="103"/>
      <c r="CF27" s="103"/>
      <c r="CG27" s="103"/>
      <c r="CH27" s="103"/>
      <c r="CI27" s="101"/>
      <c r="CJ27" s="101"/>
      <c r="CK27" s="103"/>
      <c r="CL27" s="103"/>
      <c r="CM27" s="103"/>
      <c r="CN27" s="71"/>
      <c r="CO27" s="933"/>
      <c r="CP27" s="933"/>
      <c r="CQ27" s="933"/>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6"/>
      <c r="EA27" s="16"/>
      <c r="EB27" s="16"/>
      <c r="EC27" s="16"/>
      <c r="ED27" s="16"/>
      <c r="EE27" s="16"/>
      <c r="EF27" s="16"/>
      <c r="EG27" s="16"/>
      <c r="EH27" s="13"/>
      <c r="EI27" s="13"/>
      <c r="EJ27" s="13"/>
      <c r="EK27" s="13"/>
      <c r="EL27" s="13"/>
      <c r="EM27" s="13"/>
      <c r="EN27" s="13"/>
      <c r="EO27" s="13"/>
      <c r="EP27" s="13"/>
      <c r="EQ27" s="13"/>
      <c r="ER27" s="13"/>
      <c r="ES27" s="13"/>
      <c r="ET27" s="13"/>
      <c r="EU27" s="13"/>
      <c r="EV27" s="13"/>
      <c r="EW27" s="13"/>
      <c r="EX27" s="13"/>
      <c r="EY27" s="13"/>
      <c r="EZ27" s="13"/>
      <c r="FA27" s="13"/>
      <c r="FB27" s="13"/>
      <c r="FC27" s="13"/>
      <c r="FD27" s="13"/>
      <c r="FE27" s="13"/>
      <c r="FF27" s="13"/>
      <c r="FG27" s="13"/>
      <c r="FH27" s="13"/>
      <c r="FI27" s="13"/>
      <c r="FJ27" s="13"/>
      <c r="FK27" s="13"/>
      <c r="FL27" s="13"/>
      <c r="FM27" s="13"/>
      <c r="FN27" s="13"/>
      <c r="FO27" s="13"/>
      <c r="FP27" s="13"/>
      <c r="FQ27" s="13"/>
      <c r="FR27" s="13"/>
      <c r="FS27" s="13"/>
      <c r="FT27" s="13"/>
      <c r="FU27" s="13"/>
      <c r="FV27" s="13"/>
      <c r="FW27" s="13"/>
      <c r="FX27" s="13"/>
      <c r="FY27" s="13"/>
      <c r="FZ27" s="13"/>
      <c r="GA27" s="13"/>
      <c r="GB27" s="13"/>
      <c r="GC27" s="13"/>
      <c r="GD27" s="13"/>
    </row>
    <row r="28" spans="1:186" s="24" customFormat="1" ht="15.75" customHeight="1" x14ac:dyDescent="0.25">
      <c r="A28" s="15"/>
      <c r="B28" s="486" t="s">
        <v>1795</v>
      </c>
      <c r="C28" s="511"/>
      <c r="D28" s="511"/>
      <c r="E28" s="511"/>
      <c r="F28" s="511"/>
      <c r="G28" s="511"/>
      <c r="H28" s="511"/>
      <c r="I28" s="511"/>
      <c r="J28" s="511"/>
      <c r="K28" s="511"/>
      <c r="L28" s="511"/>
      <c r="M28" s="511"/>
      <c r="N28" s="511"/>
      <c r="O28" s="511"/>
      <c r="P28" s="511"/>
      <c r="Q28" s="511"/>
      <c r="R28" s="511"/>
      <c r="S28" s="511"/>
      <c r="T28" s="511"/>
      <c r="U28" s="511"/>
      <c r="V28" s="511"/>
      <c r="W28" s="511"/>
      <c r="X28" s="511"/>
      <c r="Y28" s="511"/>
      <c r="Z28" s="511"/>
      <c r="AA28" s="512"/>
      <c r="AB28" s="513">
        <f>SUM(AB17:AB27)</f>
        <v>0</v>
      </c>
      <c r="AC28" s="513">
        <f t="shared" ref="AC28:BE28" si="50">SUM(AC17:AC27)</f>
        <v>0</v>
      </c>
      <c r="AD28" s="513">
        <f t="shared" si="50"/>
        <v>0</v>
      </c>
      <c r="AE28" s="513"/>
      <c r="AF28" s="513"/>
      <c r="AG28" s="513">
        <f t="shared" si="50"/>
        <v>0.3</v>
      </c>
      <c r="AH28" s="513"/>
      <c r="AI28" s="513">
        <f t="shared" si="50"/>
        <v>32991.277759999997</v>
      </c>
      <c r="AJ28" s="513">
        <f t="shared" si="50"/>
        <v>0.34731109973624513</v>
      </c>
      <c r="AK28" s="513">
        <f t="shared" si="50"/>
        <v>131291194.24364488</v>
      </c>
      <c r="AL28" s="513"/>
      <c r="AM28" s="513"/>
      <c r="AN28" s="513">
        <f t="shared" si="50"/>
        <v>0</v>
      </c>
      <c r="AO28" s="513"/>
      <c r="AP28" s="513">
        <f t="shared" si="50"/>
        <v>0</v>
      </c>
      <c r="AQ28" s="513">
        <f t="shared" si="50"/>
        <v>0</v>
      </c>
      <c r="AR28" s="513">
        <f t="shared" si="50"/>
        <v>0</v>
      </c>
      <c r="AS28" s="513"/>
      <c r="AT28" s="513"/>
      <c r="AU28" s="513"/>
      <c r="AV28" s="513">
        <f t="shared" si="50"/>
        <v>0</v>
      </c>
      <c r="AW28" s="513">
        <f t="shared" si="50"/>
        <v>0</v>
      </c>
      <c r="AX28" s="513">
        <f t="shared" si="50"/>
        <v>0</v>
      </c>
      <c r="AY28" s="513"/>
      <c r="AZ28" s="513"/>
      <c r="BA28" s="513">
        <f t="shared" si="50"/>
        <v>0</v>
      </c>
      <c r="BB28" s="513"/>
      <c r="BC28" s="513">
        <f>SUM(BC17:BC27)</f>
        <v>0</v>
      </c>
      <c r="BD28" s="513">
        <f t="shared" si="50"/>
        <v>0</v>
      </c>
      <c r="BE28" s="513">
        <f t="shared" si="50"/>
        <v>0</v>
      </c>
      <c r="BF28" s="513">
        <f>SUM(BF17:BF27)</f>
        <v>32991.277759999997</v>
      </c>
      <c r="BG28" s="487">
        <f>IF(BF28&gt;0,SQRT(SUM(BH4:BH10))/BF28,0)</f>
        <v>0</v>
      </c>
      <c r="BH28" s="15">
        <f t="shared" si="49"/>
        <v>0</v>
      </c>
      <c r="BI28" s="15"/>
      <c r="BJ28" s="539"/>
      <c r="BK28" s="539"/>
      <c r="BL28" s="539"/>
      <c r="BM28" s="865"/>
      <c r="BN28" s="865"/>
      <c r="BO28" s="865"/>
      <c r="BP28" s="539"/>
      <c r="BQ28" s="539"/>
      <c r="BR28" s="539"/>
      <c r="BS28" s="539"/>
      <c r="BT28" s="539"/>
      <c r="BU28" s="539"/>
      <c r="BV28" s="539"/>
      <c r="BW28" s="539"/>
      <c r="BX28" s="539"/>
      <c r="BY28" s="539"/>
      <c r="BZ28" s="539"/>
      <c r="CA28" s="539"/>
      <c r="CB28" s="71"/>
      <c r="CC28" s="539"/>
      <c r="CD28" s="539"/>
      <c r="CE28" s="71"/>
      <c r="CF28" s="71"/>
      <c r="CG28" s="71"/>
      <c r="CH28" s="71"/>
      <c r="CI28" s="539"/>
      <c r="CJ28" s="539"/>
      <c r="CK28" s="71"/>
      <c r="CL28" s="71"/>
      <c r="CM28" s="71"/>
      <c r="CN28" s="71"/>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row>
    <row r="29" spans="1:186" s="14" customFormat="1" ht="24.75" customHeight="1" x14ac:dyDescent="0.25">
      <c r="A29" s="13"/>
      <c r="B29" s="2214" t="s">
        <v>1802</v>
      </c>
      <c r="C29" s="2215"/>
      <c r="D29" s="2215"/>
      <c r="E29" s="2215"/>
      <c r="F29" s="2215"/>
      <c r="G29" s="2215"/>
      <c r="H29" s="2215"/>
      <c r="I29" s="2215"/>
      <c r="J29" s="2215"/>
      <c r="K29" s="2215"/>
      <c r="L29" s="2215"/>
      <c r="M29" s="2215"/>
      <c r="N29" s="2215"/>
      <c r="O29" s="2215"/>
      <c r="P29" s="2215"/>
      <c r="Q29" s="2215"/>
      <c r="R29" s="2215"/>
      <c r="S29" s="2215"/>
      <c r="T29" s="2215"/>
      <c r="U29" s="2215"/>
      <c r="V29" s="2215"/>
      <c r="W29" s="2215"/>
      <c r="X29" s="2215"/>
      <c r="Y29" s="2215"/>
      <c r="Z29" s="2215"/>
      <c r="AA29" s="2215"/>
      <c r="AB29" s="2215"/>
      <c r="AC29" s="2215"/>
      <c r="AD29" s="2215"/>
      <c r="AE29" s="2215"/>
      <c r="AF29" s="2215"/>
      <c r="AG29" s="2215"/>
      <c r="AH29" s="2215"/>
      <c r="AI29" s="2215"/>
      <c r="AJ29" s="2215"/>
      <c r="AK29" s="2215"/>
      <c r="AL29" s="2215"/>
      <c r="AM29" s="2215"/>
      <c r="AN29" s="2215"/>
      <c r="AO29" s="2215"/>
      <c r="AP29" s="2215"/>
      <c r="AQ29" s="2215"/>
      <c r="AR29" s="2215"/>
      <c r="AS29" s="2215"/>
      <c r="AT29" s="2215"/>
      <c r="AU29" s="2215"/>
      <c r="AV29" s="2215"/>
      <c r="AW29" s="2215"/>
      <c r="AX29" s="2215"/>
      <c r="AY29" s="2215"/>
      <c r="AZ29" s="2215"/>
      <c r="BA29" s="2215"/>
      <c r="BB29" s="2215"/>
      <c r="BC29" s="2215"/>
      <c r="BD29" s="2215"/>
      <c r="BE29" s="2215"/>
      <c r="BF29" s="2216"/>
      <c r="BG29" s="989"/>
      <c r="BH29" s="15"/>
      <c r="BI29" s="100"/>
      <c r="BJ29" s="101"/>
      <c r="BK29" s="101"/>
      <c r="BL29" s="101"/>
      <c r="BM29" s="102"/>
      <c r="BN29" s="102"/>
      <c r="BO29" s="102"/>
      <c r="BP29" s="101"/>
      <c r="BQ29" s="101"/>
      <c r="BR29" s="101"/>
      <c r="BS29" s="101"/>
      <c r="BT29" s="101"/>
      <c r="BU29" s="101"/>
      <c r="BV29" s="101"/>
      <c r="BW29" s="101"/>
      <c r="BX29" s="101"/>
      <c r="BY29" s="101"/>
      <c r="BZ29" s="101"/>
      <c r="CA29" s="101"/>
      <c r="CB29" s="103"/>
      <c r="CC29" s="101"/>
      <c r="CD29" s="101"/>
      <c r="CE29" s="103"/>
      <c r="CF29" s="103"/>
      <c r="CG29" s="103"/>
      <c r="CH29" s="103"/>
      <c r="CI29" s="101"/>
      <c r="CJ29" s="101"/>
      <c r="CK29" s="103"/>
      <c r="CL29" s="103"/>
      <c r="CM29" s="103"/>
      <c r="CN29" s="71"/>
      <c r="CO29" s="16"/>
      <c r="CP29" s="16"/>
      <c r="CQ29" s="16"/>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6"/>
      <c r="EA29" s="16"/>
      <c r="EB29" s="16"/>
      <c r="EC29" s="16"/>
      <c r="ED29" s="16"/>
      <c r="EE29" s="16"/>
      <c r="EF29" s="16"/>
      <c r="EG29" s="16"/>
      <c r="EH29" s="13"/>
      <c r="EI29" s="13"/>
      <c r="EJ29" s="13"/>
      <c r="EK29" s="13"/>
      <c r="EL29" s="13"/>
      <c r="EM29" s="13"/>
      <c r="EN29" s="13"/>
      <c r="EO29" s="13"/>
      <c r="EP29" s="13"/>
      <c r="EQ29" s="13"/>
      <c r="ER29" s="13"/>
      <c r="ES29" s="13"/>
      <c r="ET29" s="13"/>
      <c r="EU29" s="13"/>
      <c r="EV29" s="13"/>
      <c r="EW29" s="13"/>
      <c r="EX29" s="13"/>
      <c r="EY29" s="13"/>
      <c r="EZ29" s="13"/>
      <c r="FA29" s="13"/>
      <c r="FB29" s="13"/>
      <c r="FC29" s="13"/>
      <c r="FD29" s="13"/>
      <c r="FE29" s="13"/>
      <c r="FF29" s="13"/>
      <c r="FG29" s="13"/>
      <c r="FH29" s="13"/>
      <c r="FI29" s="13"/>
      <c r="FJ29" s="13"/>
      <c r="FK29" s="13"/>
      <c r="FL29" s="13"/>
      <c r="FM29" s="13"/>
      <c r="FN29" s="13"/>
      <c r="FO29" s="13"/>
      <c r="FP29" s="13"/>
      <c r="FQ29" s="13"/>
      <c r="FR29" s="13"/>
      <c r="FS29" s="13"/>
      <c r="FT29" s="13"/>
      <c r="FU29" s="13"/>
      <c r="FV29" s="13"/>
      <c r="FW29" s="13"/>
      <c r="FX29" s="13"/>
      <c r="FY29" s="13"/>
      <c r="FZ29" s="13"/>
      <c r="GA29" s="13"/>
      <c r="GB29" s="13"/>
      <c r="GC29" s="13"/>
      <c r="GD29" s="13"/>
    </row>
    <row r="30" spans="1:186" s="51" customFormat="1" ht="15" customHeight="1" x14ac:dyDescent="0.25">
      <c r="A30" s="13"/>
      <c r="B30" s="2217" t="s">
        <v>283</v>
      </c>
      <c r="C30" s="2212" t="s">
        <v>287</v>
      </c>
      <c r="D30" s="2212" t="s">
        <v>25</v>
      </c>
      <c r="E30" s="2212"/>
      <c r="F30" s="2212"/>
      <c r="G30" s="2212"/>
      <c r="H30" s="2212"/>
      <c r="I30" s="2212"/>
      <c r="J30" s="2212"/>
      <c r="K30" s="2212"/>
      <c r="L30" s="2212"/>
      <c r="M30" s="2212"/>
      <c r="N30" s="2212"/>
      <c r="O30" s="2212"/>
      <c r="P30" s="2212"/>
      <c r="Q30" s="2212"/>
      <c r="R30" s="2212"/>
      <c r="S30" s="2212" t="s">
        <v>193</v>
      </c>
      <c r="T30" s="2212"/>
      <c r="U30" s="2212"/>
      <c r="V30" s="2212"/>
      <c r="W30" s="2212"/>
      <c r="X30" s="2218" t="s">
        <v>201</v>
      </c>
      <c r="Y30" s="2218"/>
      <c r="Z30" s="2218"/>
      <c r="AA30" s="2218"/>
      <c r="AB30" s="2218"/>
      <c r="AC30" s="2218"/>
      <c r="AD30" s="2218"/>
      <c r="AE30" s="2218" t="s">
        <v>200</v>
      </c>
      <c r="AF30" s="2218"/>
      <c r="AG30" s="2218"/>
      <c r="AH30" s="2218"/>
      <c r="AI30" s="2218"/>
      <c r="AJ30" s="2218"/>
      <c r="AK30" s="2218"/>
      <c r="AL30" s="2218" t="s">
        <v>199</v>
      </c>
      <c r="AM30" s="2218"/>
      <c r="AN30" s="2218"/>
      <c r="AO30" s="2218"/>
      <c r="AP30" s="2218"/>
      <c r="AQ30" s="2218"/>
      <c r="AR30" s="2218"/>
      <c r="AS30" s="2218" t="s">
        <v>362</v>
      </c>
      <c r="AT30" s="2218"/>
      <c r="AU30" s="2218"/>
      <c r="AV30" s="2218"/>
      <c r="AW30" s="2218"/>
      <c r="AX30" s="2218"/>
      <c r="AY30" s="2218" t="s">
        <v>198</v>
      </c>
      <c r="AZ30" s="2218"/>
      <c r="BA30" s="2218"/>
      <c r="BB30" s="2218"/>
      <c r="BC30" s="2218"/>
      <c r="BD30" s="2218"/>
      <c r="BE30" s="2218"/>
      <c r="BF30" s="2212" t="s">
        <v>604</v>
      </c>
      <c r="BG30" s="2220" t="s">
        <v>26</v>
      </c>
      <c r="BH30" s="15"/>
      <c r="BI30" s="100"/>
      <c r="BJ30" s="101"/>
      <c r="BK30" s="101"/>
      <c r="BL30" s="101"/>
      <c r="BM30" s="102"/>
      <c r="BN30" s="102"/>
      <c r="BO30" s="102"/>
      <c r="BP30" s="101"/>
      <c r="BQ30" s="101"/>
      <c r="BR30" s="101"/>
      <c r="BS30" s="101"/>
      <c r="BT30" s="101"/>
      <c r="BU30" s="101"/>
      <c r="BV30" s="101"/>
      <c r="BW30" s="101"/>
      <c r="BX30" s="101"/>
      <c r="BY30" s="101"/>
      <c r="BZ30" s="101"/>
      <c r="CA30" s="101"/>
      <c r="CB30" s="103"/>
      <c r="CC30" s="101"/>
      <c r="CD30" s="101"/>
      <c r="CE30" s="103"/>
      <c r="CF30" s="103"/>
      <c r="CG30" s="103"/>
      <c r="CH30" s="103"/>
      <c r="CI30" s="101"/>
      <c r="CJ30" s="101"/>
      <c r="CK30" s="103"/>
      <c r="CL30" s="103"/>
      <c r="CM30" s="103"/>
      <c r="CN30" s="71"/>
      <c r="CO30" s="16"/>
      <c r="CP30" s="16"/>
      <c r="CQ30" s="16"/>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6"/>
      <c r="EA30" s="16"/>
      <c r="EB30" s="16"/>
      <c r="EC30" s="16"/>
      <c r="ED30" s="16"/>
      <c r="EE30" s="16"/>
      <c r="EF30" s="16"/>
      <c r="EG30" s="16"/>
      <c r="EH30" s="100"/>
      <c r="EI30" s="100"/>
      <c r="EJ30" s="100"/>
      <c r="EK30" s="100"/>
      <c r="EL30" s="100"/>
      <c r="EM30" s="100"/>
      <c r="EN30" s="100"/>
      <c r="EO30" s="100"/>
      <c r="EP30" s="100"/>
      <c r="EQ30" s="100"/>
      <c r="ER30" s="100"/>
      <c r="ES30" s="100"/>
      <c r="ET30" s="100"/>
      <c r="EU30" s="100"/>
      <c r="EV30" s="100"/>
      <c r="EW30" s="100"/>
      <c r="EX30" s="100"/>
      <c r="EY30" s="100"/>
      <c r="EZ30" s="100"/>
      <c r="FA30" s="100"/>
      <c r="FB30" s="100"/>
      <c r="FC30" s="100"/>
      <c r="FD30" s="100"/>
      <c r="FE30" s="100"/>
      <c r="FF30" s="100"/>
      <c r="FG30" s="100"/>
      <c r="FH30" s="100"/>
      <c r="FI30" s="100"/>
      <c r="FJ30" s="100"/>
      <c r="FK30" s="100"/>
      <c r="FL30" s="100"/>
      <c r="FM30" s="100"/>
      <c r="FN30" s="100"/>
      <c r="FO30" s="100"/>
      <c r="FP30" s="100"/>
      <c r="FQ30" s="100"/>
      <c r="FR30" s="100"/>
      <c r="FS30" s="100"/>
      <c r="FT30" s="100"/>
      <c r="FU30" s="100"/>
      <c r="FV30" s="100"/>
      <c r="FW30" s="100"/>
      <c r="FX30" s="100"/>
      <c r="FY30" s="100"/>
      <c r="FZ30" s="100"/>
      <c r="GA30" s="100"/>
      <c r="GB30" s="100"/>
      <c r="GC30" s="100"/>
      <c r="GD30" s="100"/>
    </row>
    <row r="31" spans="1:186" s="51" customFormat="1" ht="57.6" customHeight="1" x14ac:dyDescent="0.25">
      <c r="A31" s="13"/>
      <c r="B31" s="2217"/>
      <c r="C31" s="2212"/>
      <c r="D31" s="505" t="s">
        <v>27</v>
      </c>
      <c r="E31" s="505" t="s">
        <v>652</v>
      </c>
      <c r="F31" s="961" t="s">
        <v>29</v>
      </c>
      <c r="G31" s="961" t="s">
        <v>30</v>
      </c>
      <c r="H31" s="961" t="s">
        <v>31</v>
      </c>
      <c r="I31" s="961" t="s">
        <v>32</v>
      </c>
      <c r="J31" s="961" t="s">
        <v>33</v>
      </c>
      <c r="K31" s="961" t="s">
        <v>34</v>
      </c>
      <c r="L31" s="961" t="s">
        <v>35</v>
      </c>
      <c r="M31" s="961" t="s">
        <v>36</v>
      </c>
      <c r="N31" s="961" t="s">
        <v>37</v>
      </c>
      <c r="O31" s="961" t="s">
        <v>38</v>
      </c>
      <c r="P31" s="961" t="s">
        <v>39</v>
      </c>
      <c r="Q31" s="961" t="s">
        <v>40</v>
      </c>
      <c r="R31" s="961" t="s">
        <v>41</v>
      </c>
      <c r="S31" s="961" t="s">
        <v>42</v>
      </c>
      <c r="T31" s="961" t="s">
        <v>43</v>
      </c>
      <c r="U31" s="961" t="s">
        <v>44</v>
      </c>
      <c r="V31" s="503" t="s">
        <v>210</v>
      </c>
      <c r="W31" s="504" t="s">
        <v>193</v>
      </c>
      <c r="X31" s="2219" t="s">
        <v>194</v>
      </c>
      <c r="Y31" s="2219"/>
      <c r="Z31" s="961" t="s">
        <v>202</v>
      </c>
      <c r="AA31" s="505" t="s">
        <v>603</v>
      </c>
      <c r="AB31" s="505" t="s">
        <v>615</v>
      </c>
      <c r="AC31" s="961" t="s">
        <v>203</v>
      </c>
      <c r="AD31" s="505" t="s">
        <v>294</v>
      </c>
      <c r="AE31" s="2219" t="s">
        <v>195</v>
      </c>
      <c r="AF31" s="2219"/>
      <c r="AG31" s="504" t="s">
        <v>204</v>
      </c>
      <c r="AH31" s="506" t="s">
        <v>616</v>
      </c>
      <c r="AI31" s="506" t="s">
        <v>617</v>
      </c>
      <c r="AJ31" s="961" t="s">
        <v>205</v>
      </c>
      <c r="AK31" s="505" t="s">
        <v>294</v>
      </c>
      <c r="AL31" s="2219" t="s">
        <v>196</v>
      </c>
      <c r="AM31" s="2219"/>
      <c r="AN31" s="961" t="s">
        <v>206</v>
      </c>
      <c r="AO31" s="961" t="s">
        <v>618</v>
      </c>
      <c r="AP31" s="961" t="s">
        <v>619</v>
      </c>
      <c r="AQ31" s="961" t="s">
        <v>207</v>
      </c>
      <c r="AR31" s="505" t="s">
        <v>294</v>
      </c>
      <c r="AS31" s="2219" t="s">
        <v>620</v>
      </c>
      <c r="AT31" s="2219"/>
      <c r="AU31" s="504" t="s">
        <v>364</v>
      </c>
      <c r="AV31" s="505" t="s">
        <v>621</v>
      </c>
      <c r="AW31" s="961" t="s">
        <v>363</v>
      </c>
      <c r="AX31" s="505" t="s">
        <v>294</v>
      </c>
      <c r="AY31" s="2219" t="s">
        <v>197</v>
      </c>
      <c r="AZ31" s="2219"/>
      <c r="BA31" s="961" t="s">
        <v>208</v>
      </c>
      <c r="BB31" s="505" t="s">
        <v>622</v>
      </c>
      <c r="BC31" s="505" t="s">
        <v>623</v>
      </c>
      <c r="BD31" s="961" t="s">
        <v>209</v>
      </c>
      <c r="BE31" s="505" t="s">
        <v>294</v>
      </c>
      <c r="BF31" s="2212"/>
      <c r="BG31" s="2220"/>
      <c r="BH31" s="15"/>
      <c r="BI31" s="100"/>
      <c r="BJ31" s="101"/>
      <c r="BK31" s="101"/>
      <c r="BL31" s="101"/>
      <c r="BM31" s="102"/>
      <c r="BN31" s="102"/>
      <c r="BO31" s="102"/>
      <c r="BP31" s="101"/>
      <c r="BQ31" s="101"/>
      <c r="BR31" s="101"/>
      <c r="BS31" s="101"/>
      <c r="BT31" s="101"/>
      <c r="BU31" s="101"/>
      <c r="BV31" s="101"/>
      <c r="BW31" s="101"/>
      <c r="BX31" s="101"/>
      <c r="BY31" s="101"/>
      <c r="BZ31" s="101"/>
      <c r="CA31" s="101"/>
      <c r="CB31" s="103"/>
      <c r="CC31" s="101"/>
      <c r="CD31" s="101"/>
      <c r="CE31" s="103"/>
      <c r="CF31" s="103"/>
      <c r="CG31" s="103"/>
      <c r="CH31" s="103"/>
      <c r="CI31" s="101"/>
      <c r="CJ31" s="101"/>
      <c r="CK31" s="103"/>
      <c r="CL31" s="103"/>
      <c r="CM31" s="103"/>
      <c r="CN31" s="71"/>
      <c r="CO31" s="933"/>
      <c r="CP31" s="933"/>
      <c r="CQ31" s="933"/>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6"/>
      <c r="EA31" s="16"/>
      <c r="EB31" s="16"/>
      <c r="EC31" s="16"/>
      <c r="ED31" s="16"/>
      <c r="EE31" s="16"/>
      <c r="EF31" s="16"/>
      <c r="EG31" s="16"/>
      <c r="EH31" s="100"/>
      <c r="EI31" s="100"/>
      <c r="EJ31" s="100"/>
      <c r="EK31" s="100"/>
      <c r="EL31" s="100"/>
      <c r="EM31" s="100"/>
      <c r="EN31" s="100"/>
      <c r="EO31" s="100"/>
      <c r="EP31" s="100"/>
      <c r="EQ31" s="100"/>
      <c r="ER31" s="100"/>
      <c r="ES31" s="100"/>
      <c r="ET31" s="100"/>
      <c r="EU31" s="100"/>
      <c r="EV31" s="100"/>
      <c r="EW31" s="100"/>
      <c r="EX31" s="100"/>
      <c r="EY31" s="100"/>
      <c r="EZ31" s="100"/>
      <c r="FA31" s="100"/>
      <c r="FB31" s="100"/>
      <c r="FC31" s="100"/>
      <c r="FD31" s="100"/>
      <c r="FE31" s="100"/>
      <c r="FF31" s="100"/>
      <c r="FG31" s="100"/>
      <c r="FH31" s="100"/>
      <c r="FI31" s="100"/>
      <c r="FJ31" s="100"/>
      <c r="FK31" s="100"/>
      <c r="FL31" s="100"/>
      <c r="FM31" s="100"/>
      <c r="FN31" s="100"/>
      <c r="FO31" s="100"/>
      <c r="FP31" s="100"/>
      <c r="FQ31" s="100"/>
      <c r="FR31" s="100"/>
      <c r="FS31" s="100"/>
      <c r="FT31" s="100"/>
      <c r="FU31" s="100"/>
      <c r="FV31" s="100"/>
      <c r="FW31" s="100"/>
      <c r="FX31" s="100"/>
      <c r="FY31" s="100"/>
      <c r="FZ31" s="100"/>
      <c r="GA31" s="100"/>
      <c r="GB31" s="100"/>
      <c r="GC31" s="100"/>
      <c r="GD31" s="100"/>
    </row>
    <row r="32" spans="1:186" s="14" customFormat="1" ht="30" x14ac:dyDescent="0.25">
      <c r="A32" s="13"/>
      <c r="B32" s="2213" t="s">
        <v>1777</v>
      </c>
      <c r="C32" s="998" t="s">
        <v>1791</v>
      </c>
      <c r="D32" s="507" t="str">
        <f t="shared" ref="D32:D40" si="51">VLOOKUP($C32,$BI$106:$CM$488,2,FALSE)</f>
        <v>Número de personas</v>
      </c>
      <c r="E32" s="131">
        <v>38529</v>
      </c>
      <c r="F32" s="1534"/>
      <c r="G32" s="1534"/>
      <c r="H32" s="538"/>
      <c r="I32" s="538"/>
      <c r="J32" s="538"/>
      <c r="K32" s="538"/>
      <c r="L32" s="538"/>
      <c r="M32" s="538"/>
      <c r="N32" s="538"/>
      <c r="O32" s="538"/>
      <c r="P32" s="538"/>
      <c r="Q32" s="132">
        <f t="shared" si="32"/>
        <v>38529</v>
      </c>
      <c r="R32" s="133">
        <f t="shared" si="33"/>
        <v>1</v>
      </c>
      <c r="S32" s="132">
        <f t="shared" si="34"/>
        <v>0</v>
      </c>
      <c r="T32" s="132">
        <f t="shared" si="35"/>
        <v>0</v>
      </c>
      <c r="U32" s="132">
        <f t="shared" ref="U32:U40" si="52">IF(R32&gt;1,VLOOKUP($R32,$BI$440:$BJ$452,2,FALSE),0)</f>
        <v>0</v>
      </c>
      <c r="V32" s="1342"/>
      <c r="W32" s="135">
        <f t="shared" ref="W32:W40" si="53">IF(R32&gt;1,1-((S32-((T32*U32)/(SQRT(R32))))/S32),VLOOKUP($C32,$BI$106:$CS$488,34,FALSE))</f>
        <v>0.95999999999999985</v>
      </c>
      <c r="X32" s="489">
        <v>0</v>
      </c>
      <c r="Y32" s="490">
        <v>0</v>
      </c>
      <c r="Z32" s="491">
        <v>0</v>
      </c>
      <c r="AA32" s="492">
        <f t="shared" si="36"/>
        <v>0</v>
      </c>
      <c r="AB32" s="492">
        <f t="shared" ref="AB32:AB40" si="54">AA32*$BJ$458</f>
        <v>0</v>
      </c>
      <c r="AC32" s="491">
        <f t="shared" si="37"/>
        <v>0</v>
      </c>
      <c r="AD32" s="492">
        <f t="shared" si="38"/>
        <v>0</v>
      </c>
      <c r="AE32" s="508">
        <f t="shared" ref="AE32:AE40" si="55">VLOOKUP($C32,$BI$106:$CM$488,3,FALSE)</f>
        <v>7.008</v>
      </c>
      <c r="AF32" s="490" t="str">
        <f t="shared" ref="AF32:AF40" si="56">VLOOKUP($C32,$BI$106:$CM$488,4,FALSE)</f>
        <v>kgCH4/persona</v>
      </c>
      <c r="AG32" s="491">
        <f t="shared" ref="AG32:AG40" si="57">IF($Q32&gt;0,VLOOKUP($C32,$BI$106:$CM$488,6,FALSE),0)</f>
        <v>1.4999999999999998</v>
      </c>
      <c r="AH32" s="492">
        <f t="shared" si="39"/>
        <v>270.01123200000001</v>
      </c>
      <c r="AI32" s="509">
        <f t="shared" ref="AI32:AI40" si="58">AH32*$BJ$459</f>
        <v>7560.314496</v>
      </c>
      <c r="AJ32" s="491">
        <f t="shared" si="40"/>
        <v>1.7808986495586994</v>
      </c>
      <c r="AK32" s="492">
        <f t="shared" si="41"/>
        <v>181283439.60106137</v>
      </c>
      <c r="AL32" s="510">
        <f t="shared" ref="AL32:AL40" si="59">VLOOKUP($C32,$BI$106:$CM$488,9,FALSE)</f>
        <v>0</v>
      </c>
      <c r="AM32" s="490">
        <f t="shared" ref="AM32:AM40" si="60">VLOOKUP($C32,$BI$106:$CM$488,10,FALSE)</f>
        <v>0</v>
      </c>
      <c r="AN32" s="491">
        <f t="shared" ref="AN32:AN40" si="61">IF($Q32&gt;0,VLOOKUP($C32,$BI$106:$CM$488,12,FALSE),0)</f>
        <v>0</v>
      </c>
      <c r="AO32" s="509">
        <f t="shared" si="42"/>
        <v>0</v>
      </c>
      <c r="AP32" s="509">
        <f t="shared" ref="AP32:AP40" si="62">AO32*$BJ$460</f>
        <v>0</v>
      </c>
      <c r="AQ32" s="491">
        <f t="shared" si="43"/>
        <v>0</v>
      </c>
      <c r="AR32" s="492">
        <f t="shared" si="44"/>
        <v>0</v>
      </c>
      <c r="AS32" s="489">
        <v>0</v>
      </c>
      <c r="AT32" s="490">
        <v>0</v>
      </c>
      <c r="AU32" s="491">
        <v>0</v>
      </c>
      <c r="AV32" s="509">
        <v>0</v>
      </c>
      <c r="AW32" s="491">
        <v>0</v>
      </c>
      <c r="AX32" s="492">
        <f t="shared" si="45"/>
        <v>0</v>
      </c>
      <c r="AY32" s="489">
        <v>0</v>
      </c>
      <c r="AZ32" s="490">
        <v>0</v>
      </c>
      <c r="BA32" s="491">
        <v>0</v>
      </c>
      <c r="BB32" s="509">
        <f t="shared" si="46"/>
        <v>0</v>
      </c>
      <c r="BC32" s="509">
        <f t="shared" ref="BC32:BC40" si="63">BB32*$BJ$461</f>
        <v>0</v>
      </c>
      <c r="BD32" s="491">
        <v>0</v>
      </c>
      <c r="BE32" s="492">
        <f t="shared" si="47"/>
        <v>0</v>
      </c>
      <c r="BF32" s="482">
        <f t="shared" ref="BF32:BF40" si="64">AB32+AI32+AP32+AV32+BC32</f>
        <v>7560.314496</v>
      </c>
      <c r="BG32" s="483">
        <f t="shared" si="48"/>
        <v>1.7808986495586994</v>
      </c>
      <c r="BH32" s="15">
        <f t="shared" si="49"/>
        <v>181283439.60106137</v>
      </c>
      <c r="BI32" s="100"/>
      <c r="BJ32" s="101"/>
      <c r="BK32" s="101"/>
      <c r="BL32" s="101"/>
      <c r="BM32" s="102"/>
      <c r="BN32" s="102"/>
      <c r="BO32" s="102"/>
      <c r="BP32" s="101"/>
      <c r="BQ32" s="101"/>
      <c r="BR32" s="101"/>
      <c r="BS32" s="101"/>
      <c r="BT32" s="101"/>
      <c r="BU32" s="101"/>
      <c r="BV32" s="101"/>
      <c r="BW32" s="101"/>
      <c r="BX32" s="101"/>
      <c r="BY32" s="101"/>
      <c r="BZ32" s="101"/>
      <c r="CA32" s="101"/>
      <c r="CB32" s="103"/>
      <c r="CC32" s="101"/>
      <c r="CD32" s="101"/>
      <c r="CE32" s="103"/>
      <c r="CF32" s="103"/>
      <c r="CG32" s="103"/>
      <c r="CH32" s="103"/>
      <c r="CI32" s="101"/>
      <c r="CJ32" s="101"/>
      <c r="CK32" s="103"/>
      <c r="CL32" s="103"/>
      <c r="CM32" s="103"/>
      <c r="CN32" s="71"/>
      <c r="CO32" s="933"/>
      <c r="CP32" s="933"/>
      <c r="CQ32" s="933"/>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6"/>
      <c r="EA32" s="16"/>
      <c r="EB32" s="16"/>
      <c r="EC32" s="16"/>
      <c r="ED32" s="16"/>
      <c r="EE32" s="16"/>
      <c r="EF32" s="16"/>
      <c r="EG32" s="16"/>
      <c r="EH32" s="13"/>
      <c r="EI32" s="13"/>
      <c r="EJ32" s="13"/>
      <c r="EK32" s="13"/>
      <c r="EL32" s="13"/>
      <c r="EM32" s="13"/>
      <c r="EN32" s="13"/>
      <c r="EO32" s="13"/>
      <c r="EP32" s="13"/>
      <c r="EQ32" s="13"/>
      <c r="ER32" s="13"/>
      <c r="ES32" s="13"/>
      <c r="ET32" s="13"/>
      <c r="EU32" s="13"/>
      <c r="EV32" s="13"/>
      <c r="EW32" s="13"/>
      <c r="EX32" s="13"/>
      <c r="EY32" s="13"/>
      <c r="EZ32" s="13"/>
      <c r="FA32" s="13"/>
      <c r="FB32" s="13"/>
      <c r="FC32" s="13"/>
      <c r="FD32" s="13"/>
      <c r="FE32" s="13"/>
      <c r="FF32" s="13"/>
      <c r="FG32" s="13"/>
      <c r="FH32" s="13"/>
      <c r="FI32" s="13"/>
      <c r="FJ32" s="13"/>
      <c r="FK32" s="13"/>
      <c r="FL32" s="13"/>
      <c r="FM32" s="13"/>
      <c r="FN32" s="13"/>
      <c r="FO32" s="13"/>
      <c r="FP32" s="13"/>
      <c r="FQ32" s="13"/>
      <c r="FR32" s="13"/>
      <c r="FS32" s="13"/>
      <c r="FT32" s="13"/>
      <c r="FU32" s="13"/>
      <c r="FV32" s="13"/>
      <c r="FW32" s="13"/>
      <c r="FX32" s="13"/>
      <c r="FY32" s="13"/>
      <c r="FZ32" s="13"/>
      <c r="GA32" s="13"/>
      <c r="GB32" s="13"/>
      <c r="GC32" s="13"/>
      <c r="GD32" s="13"/>
    </row>
    <row r="33" spans="1:186" s="14" customFormat="1" ht="30" x14ac:dyDescent="0.25">
      <c r="A33" s="13"/>
      <c r="B33" s="2213"/>
      <c r="C33" s="998" t="s">
        <v>1789</v>
      </c>
      <c r="D33" s="507" t="str">
        <f t="shared" si="51"/>
        <v>Número de personas</v>
      </c>
      <c r="E33" s="131">
        <v>38529</v>
      </c>
      <c r="F33" s="1534"/>
      <c r="G33" s="1534"/>
      <c r="H33" s="538"/>
      <c r="I33" s="538"/>
      <c r="J33" s="538"/>
      <c r="K33" s="538"/>
      <c r="L33" s="538"/>
      <c r="M33" s="538"/>
      <c r="N33" s="538"/>
      <c r="O33" s="538"/>
      <c r="P33" s="538"/>
      <c r="Q33" s="132">
        <f t="shared" si="32"/>
        <v>38529</v>
      </c>
      <c r="R33" s="133">
        <f t="shared" si="33"/>
        <v>1</v>
      </c>
      <c r="S33" s="132">
        <f t="shared" si="34"/>
        <v>0</v>
      </c>
      <c r="T33" s="132">
        <f t="shared" si="35"/>
        <v>0</v>
      </c>
      <c r="U33" s="132">
        <f t="shared" si="52"/>
        <v>0</v>
      </c>
      <c r="V33" s="1342"/>
      <c r="W33" s="135">
        <f t="shared" si="53"/>
        <v>0.78500000000000003</v>
      </c>
      <c r="X33" s="489">
        <v>0</v>
      </c>
      <c r="Y33" s="490">
        <v>0</v>
      </c>
      <c r="Z33" s="491">
        <v>0</v>
      </c>
      <c r="AA33" s="492">
        <f t="shared" si="36"/>
        <v>0</v>
      </c>
      <c r="AB33" s="492">
        <f t="shared" si="54"/>
        <v>0</v>
      </c>
      <c r="AC33" s="491">
        <f t="shared" si="37"/>
        <v>0</v>
      </c>
      <c r="AD33" s="492">
        <f t="shared" si="38"/>
        <v>0</v>
      </c>
      <c r="AE33" s="508">
        <f t="shared" si="55"/>
        <v>7.008</v>
      </c>
      <c r="AF33" s="490" t="str">
        <f t="shared" si="56"/>
        <v>kgCH4/persona</v>
      </c>
      <c r="AG33" s="491">
        <f t="shared" si="57"/>
        <v>1.25</v>
      </c>
      <c r="AH33" s="492">
        <f t="shared" si="39"/>
        <v>270.01123200000001</v>
      </c>
      <c r="AI33" s="509">
        <f t="shared" si="58"/>
        <v>7560.314496</v>
      </c>
      <c r="AJ33" s="491">
        <f t="shared" si="40"/>
        <v>1.4760504733917468</v>
      </c>
      <c r="AK33" s="492">
        <f t="shared" si="41"/>
        <v>124532337.60399243</v>
      </c>
      <c r="AL33" s="510">
        <f t="shared" si="59"/>
        <v>0</v>
      </c>
      <c r="AM33" s="490">
        <f t="shared" si="60"/>
        <v>0</v>
      </c>
      <c r="AN33" s="491">
        <f t="shared" si="61"/>
        <v>0</v>
      </c>
      <c r="AO33" s="509">
        <f t="shared" si="42"/>
        <v>0</v>
      </c>
      <c r="AP33" s="509">
        <f t="shared" si="62"/>
        <v>0</v>
      </c>
      <c r="AQ33" s="491">
        <f t="shared" si="43"/>
        <v>0</v>
      </c>
      <c r="AR33" s="492">
        <f t="shared" si="44"/>
        <v>0</v>
      </c>
      <c r="AS33" s="489">
        <v>0</v>
      </c>
      <c r="AT33" s="490">
        <v>0</v>
      </c>
      <c r="AU33" s="491">
        <v>0</v>
      </c>
      <c r="AV33" s="509">
        <v>0</v>
      </c>
      <c r="AW33" s="491">
        <v>0</v>
      </c>
      <c r="AX33" s="492">
        <f t="shared" si="45"/>
        <v>0</v>
      </c>
      <c r="AY33" s="489">
        <v>0</v>
      </c>
      <c r="AZ33" s="490">
        <v>0</v>
      </c>
      <c r="BA33" s="491">
        <v>0</v>
      </c>
      <c r="BB33" s="509">
        <f t="shared" si="46"/>
        <v>0</v>
      </c>
      <c r="BC33" s="509">
        <f t="shared" si="63"/>
        <v>0</v>
      </c>
      <c r="BD33" s="491">
        <v>0</v>
      </c>
      <c r="BE33" s="492">
        <f t="shared" si="47"/>
        <v>0</v>
      </c>
      <c r="BF33" s="482">
        <f t="shared" si="64"/>
        <v>7560.314496</v>
      </c>
      <c r="BG33" s="483">
        <f t="shared" si="48"/>
        <v>1.4760504733917466</v>
      </c>
      <c r="BH33" s="15">
        <f t="shared" si="49"/>
        <v>124532337.60399243</v>
      </c>
      <c r="BI33" s="100"/>
      <c r="BJ33" s="101"/>
      <c r="BK33" s="101"/>
      <c r="BL33" s="101"/>
      <c r="BM33" s="102"/>
      <c r="BN33" s="102"/>
      <c r="BO33" s="102"/>
      <c r="BP33" s="101"/>
      <c r="BQ33" s="101"/>
      <c r="BR33" s="101"/>
      <c r="BS33" s="101"/>
      <c r="BT33" s="101"/>
      <c r="BU33" s="101"/>
      <c r="BV33" s="101"/>
      <c r="BW33" s="101"/>
      <c r="BX33" s="101"/>
      <c r="BY33" s="101"/>
      <c r="BZ33" s="101"/>
      <c r="CA33" s="101"/>
      <c r="CB33" s="103"/>
      <c r="CC33" s="101"/>
      <c r="CD33" s="101"/>
      <c r="CE33" s="103"/>
      <c r="CF33" s="103"/>
      <c r="CG33" s="103"/>
      <c r="CH33" s="103"/>
      <c r="CI33" s="101"/>
      <c r="CJ33" s="101"/>
      <c r="CK33" s="103"/>
      <c r="CL33" s="103"/>
      <c r="CM33" s="103"/>
      <c r="CN33" s="71"/>
      <c r="CO33" s="933"/>
      <c r="CP33" s="933"/>
      <c r="CQ33" s="933"/>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6"/>
      <c r="EA33" s="16"/>
      <c r="EB33" s="16"/>
      <c r="EC33" s="16"/>
      <c r="ED33" s="16"/>
      <c r="EE33" s="16"/>
      <c r="EF33" s="16"/>
      <c r="EG33" s="16"/>
      <c r="EH33" s="13"/>
      <c r="EI33" s="13"/>
      <c r="EJ33" s="13"/>
      <c r="EK33" s="13"/>
      <c r="EL33" s="13"/>
      <c r="EM33" s="13"/>
      <c r="EN33" s="13"/>
      <c r="EO33" s="13"/>
      <c r="EP33" s="13"/>
      <c r="EQ33" s="13"/>
      <c r="ER33" s="13"/>
      <c r="ES33" s="13"/>
      <c r="ET33" s="13"/>
      <c r="EU33" s="13"/>
      <c r="EV33" s="13"/>
      <c r="EW33" s="13"/>
      <c r="EX33" s="13"/>
      <c r="EY33" s="13"/>
      <c r="EZ33" s="13"/>
      <c r="FA33" s="13"/>
      <c r="FB33" s="13"/>
      <c r="FC33" s="13"/>
      <c r="FD33" s="13"/>
      <c r="FE33" s="13"/>
      <c r="FF33" s="13"/>
      <c r="FG33" s="13"/>
      <c r="FH33" s="13"/>
      <c r="FI33" s="13"/>
      <c r="FJ33" s="13"/>
      <c r="FK33" s="13"/>
      <c r="FL33" s="13"/>
      <c r="FM33" s="13"/>
      <c r="FN33" s="13"/>
      <c r="FO33" s="13"/>
      <c r="FP33" s="13"/>
      <c r="FQ33" s="13"/>
      <c r="FR33" s="13"/>
      <c r="FS33" s="13"/>
      <c r="FT33" s="13"/>
      <c r="FU33" s="13"/>
      <c r="FV33" s="13"/>
      <c r="FW33" s="13"/>
      <c r="FX33" s="13"/>
      <c r="FY33" s="13"/>
      <c r="FZ33" s="13"/>
      <c r="GA33" s="13"/>
      <c r="GB33" s="13"/>
      <c r="GC33" s="13"/>
      <c r="GD33" s="13"/>
    </row>
    <row r="34" spans="1:186" s="14" customFormat="1" x14ac:dyDescent="0.25">
      <c r="A34" s="13"/>
      <c r="B34" s="2213"/>
      <c r="C34" s="998"/>
      <c r="D34" s="507">
        <f t="shared" si="51"/>
        <v>0</v>
      </c>
      <c r="E34" s="131"/>
      <c r="F34" s="1534"/>
      <c r="G34" s="1534"/>
      <c r="H34" s="538"/>
      <c r="I34" s="538"/>
      <c r="J34" s="538"/>
      <c r="K34" s="538"/>
      <c r="L34" s="538"/>
      <c r="M34" s="538"/>
      <c r="N34" s="538"/>
      <c r="O34" s="538"/>
      <c r="P34" s="538"/>
      <c r="Q34" s="132">
        <f t="shared" ref="Q34:Q40" si="65">SUM(E34:P34)</f>
        <v>0</v>
      </c>
      <c r="R34" s="133">
        <f t="shared" ref="R34:R40" si="66">COUNT(E34:P34)</f>
        <v>0</v>
      </c>
      <c r="S34" s="132">
        <f t="shared" ref="S34:S40" si="67">IF(R34&gt;1,AVERAGE(E34:P34),0)</f>
        <v>0</v>
      </c>
      <c r="T34" s="132">
        <f t="shared" ref="T34:T40" si="68">IF(R34&gt;1,STDEV(E34:P34),0)</f>
        <v>0</v>
      </c>
      <c r="U34" s="132">
        <f t="shared" si="52"/>
        <v>0</v>
      </c>
      <c r="V34" s="1342"/>
      <c r="W34" s="135">
        <f t="shared" si="53"/>
        <v>0</v>
      </c>
      <c r="X34" s="489">
        <v>0</v>
      </c>
      <c r="Y34" s="490">
        <v>0</v>
      </c>
      <c r="Z34" s="491">
        <v>0</v>
      </c>
      <c r="AA34" s="492">
        <f t="shared" ref="AA34:AA40" si="69">($Q34*X34)/1000</f>
        <v>0</v>
      </c>
      <c r="AB34" s="492">
        <f t="shared" si="54"/>
        <v>0</v>
      </c>
      <c r="AC34" s="491">
        <f t="shared" ref="AC34:AC40" si="70">IF(AA34&gt;0,SQRT(($W34*$W34)+(Z34*Z34)+($V34*$V34)),0)</f>
        <v>0</v>
      </c>
      <c r="AD34" s="492">
        <f t="shared" ref="AD34:AD40" si="71">(AB34*AC34)^2</f>
        <v>0</v>
      </c>
      <c r="AE34" s="508">
        <f t="shared" si="55"/>
        <v>0</v>
      </c>
      <c r="AF34" s="490">
        <f t="shared" si="56"/>
        <v>0</v>
      </c>
      <c r="AG34" s="491">
        <f t="shared" si="57"/>
        <v>0</v>
      </c>
      <c r="AH34" s="492">
        <f t="shared" ref="AH34:AH40" si="72">($Q34*AE34)/1000</f>
        <v>0</v>
      </c>
      <c r="AI34" s="509">
        <f t="shared" si="58"/>
        <v>0</v>
      </c>
      <c r="AJ34" s="491">
        <f t="shared" ref="AJ34:AJ40" si="73">IF(AH34&gt;0,SQRT(($W34*$W34)+(AG34*AG34)+($V34*$V34)),0)</f>
        <v>0</v>
      </c>
      <c r="AK34" s="492">
        <f t="shared" ref="AK34:AK40" si="74">(AI34*AJ34)^2</f>
        <v>0</v>
      </c>
      <c r="AL34" s="510">
        <f t="shared" si="59"/>
        <v>0</v>
      </c>
      <c r="AM34" s="490">
        <f t="shared" si="60"/>
        <v>0</v>
      </c>
      <c r="AN34" s="491">
        <f t="shared" si="61"/>
        <v>0</v>
      </c>
      <c r="AO34" s="509">
        <f t="shared" ref="AO34:AO40" si="75">(W34*AL34)/1000</f>
        <v>0</v>
      </c>
      <c r="AP34" s="509">
        <f t="shared" si="62"/>
        <v>0</v>
      </c>
      <c r="AQ34" s="491">
        <f t="shared" ref="AQ34:AQ40" si="76">IF(AO34&gt;0,SQRT(($W34*$W34)+(AN34*AN34)+($V34*$V34)),0)</f>
        <v>0</v>
      </c>
      <c r="AR34" s="492">
        <f t="shared" ref="AR34:AR40" si="77">(AP34*AQ34)^2</f>
        <v>0</v>
      </c>
      <c r="AS34" s="489">
        <v>0</v>
      </c>
      <c r="AT34" s="490">
        <v>0</v>
      </c>
      <c r="AU34" s="491">
        <v>0</v>
      </c>
      <c r="AV34" s="509">
        <v>0</v>
      </c>
      <c r="AW34" s="491">
        <v>0</v>
      </c>
      <c r="AX34" s="492">
        <f t="shared" ref="AX34:AX40" si="78">(AV34*AW34)^2</f>
        <v>0</v>
      </c>
      <c r="AY34" s="489">
        <v>0</v>
      </c>
      <c r="AZ34" s="490">
        <v>0</v>
      </c>
      <c r="BA34" s="491">
        <v>0</v>
      </c>
      <c r="BB34" s="509">
        <f t="shared" ref="BB34:BB40" si="79">($Q34*AY34)/1000</f>
        <v>0</v>
      </c>
      <c r="BC34" s="509">
        <f t="shared" si="63"/>
        <v>0</v>
      </c>
      <c r="BD34" s="491">
        <v>0</v>
      </c>
      <c r="BE34" s="492">
        <f t="shared" ref="BE34:BE40" si="80">(BC34*BD34)^2</f>
        <v>0</v>
      </c>
      <c r="BF34" s="482">
        <f t="shared" si="64"/>
        <v>0</v>
      </c>
      <c r="BG34" s="483">
        <f t="shared" ref="BG34:BG40" si="81">IF(BF34&gt;0,SQRT(AD34+AK34+AR34+AX34+BE34)/BF34,0)</f>
        <v>0</v>
      </c>
      <c r="BH34" s="15">
        <f t="shared" ref="BH34:BH41" si="82">(BF34*BG34)^2</f>
        <v>0</v>
      </c>
      <c r="BI34" s="100"/>
      <c r="BJ34" s="101"/>
      <c r="BK34" s="101"/>
      <c r="BL34" s="101"/>
      <c r="BM34" s="102"/>
      <c r="BN34" s="102"/>
      <c r="BO34" s="102"/>
      <c r="BP34" s="101"/>
      <c r="BQ34" s="101"/>
      <c r="BR34" s="101"/>
      <c r="BS34" s="101"/>
      <c r="BT34" s="101"/>
      <c r="BU34" s="101"/>
      <c r="BV34" s="101"/>
      <c r="BW34" s="101"/>
      <c r="BX34" s="101"/>
      <c r="BY34" s="101"/>
      <c r="BZ34" s="101"/>
      <c r="CA34" s="101"/>
      <c r="CB34" s="103"/>
      <c r="CC34" s="101"/>
      <c r="CD34" s="101"/>
      <c r="CE34" s="103"/>
      <c r="CF34" s="103"/>
      <c r="CG34" s="103"/>
      <c r="CH34" s="103"/>
      <c r="CI34" s="101"/>
      <c r="CJ34" s="101"/>
      <c r="CK34" s="103"/>
      <c r="CL34" s="103"/>
      <c r="CM34" s="103"/>
      <c r="CN34" s="71"/>
      <c r="CO34" s="933"/>
      <c r="CP34" s="933"/>
      <c r="CQ34" s="933"/>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6"/>
      <c r="EA34" s="16"/>
      <c r="EB34" s="16"/>
      <c r="EC34" s="16"/>
      <c r="ED34" s="16"/>
      <c r="EE34" s="16"/>
      <c r="EF34" s="16"/>
      <c r="EG34" s="16"/>
      <c r="EH34" s="13"/>
      <c r="EI34" s="13"/>
      <c r="EJ34" s="13"/>
      <c r="EK34" s="13"/>
      <c r="EL34" s="13"/>
      <c r="EM34" s="13"/>
      <c r="EN34" s="13"/>
      <c r="EO34" s="13"/>
      <c r="EP34" s="13"/>
      <c r="EQ34" s="13"/>
      <c r="ER34" s="13"/>
      <c r="ES34" s="13"/>
      <c r="ET34" s="13"/>
      <c r="EU34" s="13"/>
      <c r="EV34" s="13"/>
      <c r="EW34" s="13"/>
      <c r="EX34" s="13"/>
      <c r="EY34" s="13"/>
      <c r="EZ34" s="13"/>
      <c r="FA34" s="13"/>
      <c r="FB34" s="13"/>
      <c r="FC34" s="13"/>
      <c r="FD34" s="13"/>
      <c r="FE34" s="13"/>
      <c r="FF34" s="13"/>
      <c r="FG34" s="13"/>
      <c r="FH34" s="13"/>
      <c r="FI34" s="13"/>
      <c r="FJ34" s="13"/>
      <c r="FK34" s="13"/>
      <c r="FL34" s="13"/>
      <c r="FM34" s="13"/>
      <c r="FN34" s="13"/>
      <c r="FO34" s="13"/>
      <c r="FP34" s="13"/>
      <c r="FQ34" s="13"/>
      <c r="FR34" s="13"/>
      <c r="FS34" s="13"/>
      <c r="FT34" s="13"/>
      <c r="FU34" s="13"/>
      <c r="FV34" s="13"/>
      <c r="FW34" s="13"/>
      <c r="FX34" s="13"/>
      <c r="FY34" s="13"/>
      <c r="FZ34" s="13"/>
      <c r="GA34" s="13"/>
      <c r="GB34" s="13"/>
      <c r="GC34" s="13"/>
      <c r="GD34" s="13"/>
    </row>
    <row r="35" spans="1:186" s="14" customFormat="1" x14ac:dyDescent="0.25">
      <c r="A35" s="13"/>
      <c r="B35" s="2213"/>
      <c r="C35" s="998"/>
      <c r="D35" s="507">
        <f t="shared" si="51"/>
        <v>0</v>
      </c>
      <c r="E35" s="131"/>
      <c r="F35" s="1534"/>
      <c r="G35" s="1534"/>
      <c r="H35" s="538"/>
      <c r="I35" s="538"/>
      <c r="J35" s="538"/>
      <c r="K35" s="538"/>
      <c r="L35" s="538"/>
      <c r="M35" s="538"/>
      <c r="N35" s="538"/>
      <c r="O35" s="538"/>
      <c r="P35" s="538"/>
      <c r="Q35" s="132">
        <f t="shared" si="65"/>
        <v>0</v>
      </c>
      <c r="R35" s="133">
        <f t="shared" si="66"/>
        <v>0</v>
      </c>
      <c r="S35" s="132">
        <f t="shared" si="67"/>
        <v>0</v>
      </c>
      <c r="T35" s="132">
        <f t="shared" si="68"/>
        <v>0</v>
      </c>
      <c r="U35" s="132">
        <f t="shared" si="52"/>
        <v>0</v>
      </c>
      <c r="V35" s="1342"/>
      <c r="W35" s="135">
        <f t="shared" si="53"/>
        <v>0</v>
      </c>
      <c r="X35" s="489">
        <v>0</v>
      </c>
      <c r="Y35" s="490">
        <v>0</v>
      </c>
      <c r="Z35" s="491">
        <v>0</v>
      </c>
      <c r="AA35" s="492">
        <f t="shared" si="69"/>
        <v>0</v>
      </c>
      <c r="AB35" s="492">
        <f t="shared" si="54"/>
        <v>0</v>
      </c>
      <c r="AC35" s="491">
        <f t="shared" si="70"/>
        <v>0</v>
      </c>
      <c r="AD35" s="492">
        <f t="shared" si="71"/>
        <v>0</v>
      </c>
      <c r="AE35" s="508">
        <f t="shared" si="55"/>
        <v>0</v>
      </c>
      <c r="AF35" s="490">
        <f t="shared" si="56"/>
        <v>0</v>
      </c>
      <c r="AG35" s="491">
        <f t="shared" si="57"/>
        <v>0</v>
      </c>
      <c r="AH35" s="492">
        <f t="shared" si="72"/>
        <v>0</v>
      </c>
      <c r="AI35" s="509">
        <f t="shared" si="58"/>
        <v>0</v>
      </c>
      <c r="AJ35" s="491">
        <f t="shared" si="73"/>
        <v>0</v>
      </c>
      <c r="AK35" s="492">
        <f t="shared" si="74"/>
        <v>0</v>
      </c>
      <c r="AL35" s="510">
        <f t="shared" si="59"/>
        <v>0</v>
      </c>
      <c r="AM35" s="490">
        <f t="shared" si="60"/>
        <v>0</v>
      </c>
      <c r="AN35" s="491">
        <f t="shared" si="61"/>
        <v>0</v>
      </c>
      <c r="AO35" s="509">
        <f t="shared" si="75"/>
        <v>0</v>
      </c>
      <c r="AP35" s="509">
        <f t="shared" si="62"/>
        <v>0</v>
      </c>
      <c r="AQ35" s="491">
        <f t="shared" si="76"/>
        <v>0</v>
      </c>
      <c r="AR35" s="492">
        <f t="shared" si="77"/>
        <v>0</v>
      </c>
      <c r="AS35" s="489">
        <v>0</v>
      </c>
      <c r="AT35" s="490">
        <v>0</v>
      </c>
      <c r="AU35" s="491">
        <v>0</v>
      </c>
      <c r="AV35" s="509">
        <v>0</v>
      </c>
      <c r="AW35" s="491">
        <v>0</v>
      </c>
      <c r="AX35" s="492">
        <f t="shared" si="78"/>
        <v>0</v>
      </c>
      <c r="AY35" s="489">
        <v>0</v>
      </c>
      <c r="AZ35" s="490">
        <v>0</v>
      </c>
      <c r="BA35" s="491">
        <v>0</v>
      </c>
      <c r="BB35" s="509">
        <f t="shared" si="79"/>
        <v>0</v>
      </c>
      <c r="BC35" s="509">
        <f t="shared" si="63"/>
        <v>0</v>
      </c>
      <c r="BD35" s="491">
        <v>0</v>
      </c>
      <c r="BE35" s="492">
        <f t="shared" si="80"/>
        <v>0</v>
      </c>
      <c r="BF35" s="482">
        <f t="shared" si="64"/>
        <v>0</v>
      </c>
      <c r="BG35" s="483">
        <f t="shared" si="81"/>
        <v>0</v>
      </c>
      <c r="BH35" s="15">
        <f t="shared" si="82"/>
        <v>0</v>
      </c>
      <c r="BI35" s="100"/>
      <c r="BJ35" s="101"/>
      <c r="BK35" s="101"/>
      <c r="BL35" s="101"/>
      <c r="BM35" s="102"/>
      <c r="BN35" s="102"/>
      <c r="BO35" s="102"/>
      <c r="BP35" s="101"/>
      <c r="BQ35" s="101"/>
      <c r="BR35" s="101"/>
      <c r="BS35" s="101"/>
      <c r="BT35" s="101"/>
      <c r="BU35" s="101"/>
      <c r="BV35" s="101"/>
      <c r="BW35" s="101"/>
      <c r="BX35" s="101"/>
      <c r="BY35" s="101"/>
      <c r="BZ35" s="101"/>
      <c r="CA35" s="101"/>
      <c r="CB35" s="103"/>
      <c r="CC35" s="101"/>
      <c r="CD35" s="101"/>
      <c r="CE35" s="103"/>
      <c r="CF35" s="103"/>
      <c r="CG35" s="103"/>
      <c r="CH35" s="103"/>
      <c r="CI35" s="101"/>
      <c r="CJ35" s="101"/>
      <c r="CK35" s="103"/>
      <c r="CL35" s="103"/>
      <c r="CM35" s="103"/>
      <c r="CN35" s="71"/>
      <c r="CO35" s="933"/>
      <c r="CP35" s="933"/>
      <c r="CQ35" s="933"/>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6"/>
      <c r="EA35" s="16"/>
      <c r="EB35" s="16"/>
      <c r="EC35" s="16"/>
      <c r="ED35" s="16"/>
      <c r="EE35" s="16"/>
      <c r="EF35" s="16"/>
      <c r="EG35" s="16"/>
      <c r="EH35" s="13"/>
      <c r="EI35" s="13"/>
      <c r="EJ35" s="13"/>
      <c r="EK35" s="13"/>
      <c r="EL35" s="13"/>
      <c r="EM35" s="13"/>
      <c r="EN35" s="13"/>
      <c r="EO35" s="13"/>
      <c r="EP35" s="13"/>
      <c r="EQ35" s="13"/>
      <c r="ER35" s="13"/>
      <c r="ES35" s="13"/>
      <c r="ET35" s="13"/>
      <c r="EU35" s="13"/>
      <c r="EV35" s="13"/>
      <c r="EW35" s="13"/>
      <c r="EX35" s="13"/>
      <c r="EY35" s="13"/>
      <c r="EZ35" s="13"/>
      <c r="FA35" s="13"/>
      <c r="FB35" s="13"/>
      <c r="FC35" s="13"/>
      <c r="FD35" s="13"/>
      <c r="FE35" s="13"/>
      <c r="FF35" s="13"/>
      <c r="FG35" s="13"/>
      <c r="FH35" s="13"/>
      <c r="FI35" s="13"/>
      <c r="FJ35" s="13"/>
      <c r="FK35" s="13"/>
      <c r="FL35" s="13"/>
      <c r="FM35" s="13"/>
      <c r="FN35" s="13"/>
      <c r="FO35" s="13"/>
      <c r="FP35" s="13"/>
      <c r="FQ35" s="13"/>
      <c r="FR35" s="13"/>
      <c r="FS35" s="13"/>
      <c r="FT35" s="13"/>
      <c r="FU35" s="13"/>
      <c r="FV35" s="13"/>
      <c r="FW35" s="13"/>
      <c r="FX35" s="13"/>
      <c r="FY35" s="13"/>
      <c r="FZ35" s="13"/>
      <c r="GA35" s="13"/>
      <c r="GB35" s="13"/>
      <c r="GC35" s="13"/>
      <c r="GD35" s="13"/>
    </row>
    <row r="36" spans="1:186" s="14" customFormat="1" x14ac:dyDescent="0.25">
      <c r="A36" s="13"/>
      <c r="B36" s="2213"/>
      <c r="C36" s="998"/>
      <c r="D36" s="507">
        <f t="shared" si="51"/>
        <v>0</v>
      </c>
      <c r="E36" s="131"/>
      <c r="F36" s="1534"/>
      <c r="G36" s="1534"/>
      <c r="H36" s="538"/>
      <c r="I36" s="538"/>
      <c r="J36" s="538"/>
      <c r="K36" s="538"/>
      <c r="L36" s="538"/>
      <c r="M36" s="538"/>
      <c r="N36" s="538"/>
      <c r="O36" s="538"/>
      <c r="P36" s="538"/>
      <c r="Q36" s="132">
        <f t="shared" si="65"/>
        <v>0</v>
      </c>
      <c r="R36" s="133">
        <f t="shared" si="66"/>
        <v>0</v>
      </c>
      <c r="S36" s="132">
        <f t="shared" si="67"/>
        <v>0</v>
      </c>
      <c r="T36" s="132">
        <f t="shared" si="68"/>
        <v>0</v>
      </c>
      <c r="U36" s="132">
        <f t="shared" si="52"/>
        <v>0</v>
      </c>
      <c r="V36" s="1342"/>
      <c r="W36" s="135">
        <f t="shared" si="53"/>
        <v>0</v>
      </c>
      <c r="X36" s="489">
        <v>0</v>
      </c>
      <c r="Y36" s="490">
        <v>0</v>
      </c>
      <c r="Z36" s="491">
        <v>0</v>
      </c>
      <c r="AA36" s="492">
        <f t="shared" si="69"/>
        <v>0</v>
      </c>
      <c r="AB36" s="492">
        <f t="shared" si="54"/>
        <v>0</v>
      </c>
      <c r="AC36" s="491">
        <f t="shared" si="70"/>
        <v>0</v>
      </c>
      <c r="AD36" s="492">
        <f t="shared" si="71"/>
        <v>0</v>
      </c>
      <c r="AE36" s="508">
        <f t="shared" si="55"/>
        <v>0</v>
      </c>
      <c r="AF36" s="490">
        <f t="shared" si="56"/>
        <v>0</v>
      </c>
      <c r="AG36" s="491">
        <f t="shared" si="57"/>
        <v>0</v>
      </c>
      <c r="AH36" s="492">
        <f t="shared" si="72"/>
        <v>0</v>
      </c>
      <c r="AI36" s="509">
        <f t="shared" si="58"/>
        <v>0</v>
      </c>
      <c r="AJ36" s="491">
        <f t="shared" si="73"/>
        <v>0</v>
      </c>
      <c r="AK36" s="492">
        <f t="shared" si="74"/>
        <v>0</v>
      </c>
      <c r="AL36" s="510">
        <f t="shared" si="59"/>
        <v>0</v>
      </c>
      <c r="AM36" s="490">
        <f t="shared" si="60"/>
        <v>0</v>
      </c>
      <c r="AN36" s="491">
        <f t="shared" si="61"/>
        <v>0</v>
      </c>
      <c r="AO36" s="509">
        <f t="shared" si="75"/>
        <v>0</v>
      </c>
      <c r="AP36" s="509">
        <f t="shared" si="62"/>
        <v>0</v>
      </c>
      <c r="AQ36" s="491">
        <f t="shared" si="76"/>
        <v>0</v>
      </c>
      <c r="AR36" s="492">
        <f t="shared" si="77"/>
        <v>0</v>
      </c>
      <c r="AS36" s="489">
        <v>0</v>
      </c>
      <c r="AT36" s="490">
        <v>0</v>
      </c>
      <c r="AU36" s="491">
        <v>0</v>
      </c>
      <c r="AV36" s="509">
        <v>0</v>
      </c>
      <c r="AW36" s="491">
        <v>0</v>
      </c>
      <c r="AX36" s="492">
        <f t="shared" si="78"/>
        <v>0</v>
      </c>
      <c r="AY36" s="489">
        <v>0</v>
      </c>
      <c r="AZ36" s="490">
        <v>0</v>
      </c>
      <c r="BA36" s="491">
        <v>0</v>
      </c>
      <c r="BB36" s="509">
        <f t="shared" si="79"/>
        <v>0</v>
      </c>
      <c r="BC36" s="509">
        <f t="shared" si="63"/>
        <v>0</v>
      </c>
      <c r="BD36" s="491">
        <v>0</v>
      </c>
      <c r="BE36" s="492">
        <f t="shared" si="80"/>
        <v>0</v>
      </c>
      <c r="BF36" s="482">
        <f t="shared" si="64"/>
        <v>0</v>
      </c>
      <c r="BG36" s="483">
        <f t="shared" si="81"/>
        <v>0</v>
      </c>
      <c r="BH36" s="15">
        <f t="shared" si="82"/>
        <v>0</v>
      </c>
      <c r="BI36" s="100"/>
      <c r="BJ36" s="101"/>
      <c r="BK36" s="101"/>
      <c r="BL36" s="101"/>
      <c r="BM36" s="102"/>
      <c r="BN36" s="102"/>
      <c r="BO36" s="102"/>
      <c r="BP36" s="101"/>
      <c r="BQ36" s="101"/>
      <c r="BR36" s="101"/>
      <c r="BS36" s="101"/>
      <c r="BT36" s="101"/>
      <c r="BU36" s="101"/>
      <c r="BV36" s="101"/>
      <c r="BW36" s="101"/>
      <c r="BX36" s="101"/>
      <c r="BY36" s="101"/>
      <c r="BZ36" s="101"/>
      <c r="CA36" s="101"/>
      <c r="CB36" s="103"/>
      <c r="CC36" s="101"/>
      <c r="CD36" s="101"/>
      <c r="CE36" s="103"/>
      <c r="CF36" s="103"/>
      <c r="CG36" s="103"/>
      <c r="CH36" s="103"/>
      <c r="CI36" s="101"/>
      <c r="CJ36" s="101"/>
      <c r="CK36" s="103"/>
      <c r="CL36" s="103"/>
      <c r="CM36" s="103"/>
      <c r="CN36" s="71"/>
      <c r="CO36" s="933"/>
      <c r="CP36" s="933"/>
      <c r="CQ36" s="933"/>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6"/>
      <c r="EA36" s="16"/>
      <c r="EB36" s="16"/>
      <c r="EC36" s="16"/>
      <c r="ED36" s="16"/>
      <c r="EE36" s="16"/>
      <c r="EF36" s="16"/>
      <c r="EG36" s="16"/>
      <c r="EH36" s="13"/>
      <c r="EI36" s="13"/>
      <c r="EJ36" s="13"/>
      <c r="EK36" s="13"/>
      <c r="EL36" s="13"/>
      <c r="EM36" s="13"/>
      <c r="EN36" s="13"/>
      <c r="EO36" s="13"/>
      <c r="EP36" s="13"/>
      <c r="EQ36" s="13"/>
      <c r="ER36" s="13"/>
      <c r="ES36" s="13"/>
      <c r="ET36" s="13"/>
      <c r="EU36" s="13"/>
      <c r="EV36" s="13"/>
      <c r="EW36" s="13"/>
      <c r="EX36" s="13"/>
      <c r="EY36" s="13"/>
      <c r="EZ36" s="13"/>
      <c r="FA36" s="13"/>
      <c r="FB36" s="13"/>
      <c r="FC36" s="13"/>
      <c r="FD36" s="13"/>
      <c r="FE36" s="13"/>
      <c r="FF36" s="13"/>
      <c r="FG36" s="13"/>
      <c r="FH36" s="13"/>
      <c r="FI36" s="13"/>
      <c r="FJ36" s="13"/>
      <c r="FK36" s="13"/>
      <c r="FL36" s="13"/>
      <c r="FM36" s="13"/>
      <c r="FN36" s="13"/>
      <c r="FO36" s="13"/>
      <c r="FP36" s="13"/>
      <c r="FQ36" s="13"/>
      <c r="FR36" s="13"/>
      <c r="FS36" s="13"/>
      <c r="FT36" s="13"/>
      <c r="FU36" s="13"/>
      <c r="FV36" s="13"/>
      <c r="FW36" s="13"/>
      <c r="FX36" s="13"/>
      <c r="FY36" s="13"/>
      <c r="FZ36" s="13"/>
      <c r="GA36" s="13"/>
      <c r="GB36" s="13"/>
      <c r="GC36" s="13"/>
      <c r="GD36" s="13"/>
    </row>
    <row r="37" spans="1:186" s="14" customFormat="1" ht="15" customHeight="1" x14ac:dyDescent="0.25">
      <c r="A37" s="13"/>
      <c r="B37" s="2213" t="s">
        <v>1778</v>
      </c>
      <c r="C37" s="998"/>
      <c r="D37" s="507">
        <f t="shared" si="51"/>
        <v>0</v>
      </c>
      <c r="E37" s="131"/>
      <c r="F37" s="1534"/>
      <c r="G37" s="1534"/>
      <c r="H37" s="538"/>
      <c r="I37" s="538"/>
      <c r="J37" s="538"/>
      <c r="K37" s="538"/>
      <c r="L37" s="538"/>
      <c r="M37" s="538"/>
      <c r="N37" s="538"/>
      <c r="O37" s="538"/>
      <c r="P37" s="538"/>
      <c r="Q37" s="132">
        <f t="shared" si="65"/>
        <v>0</v>
      </c>
      <c r="R37" s="133">
        <f t="shared" si="66"/>
        <v>0</v>
      </c>
      <c r="S37" s="132">
        <f t="shared" si="67"/>
        <v>0</v>
      </c>
      <c r="T37" s="132">
        <f t="shared" si="68"/>
        <v>0</v>
      </c>
      <c r="U37" s="132">
        <f t="shared" si="52"/>
        <v>0</v>
      </c>
      <c r="V37" s="1342"/>
      <c r="W37" s="135">
        <f t="shared" si="53"/>
        <v>0</v>
      </c>
      <c r="X37" s="489">
        <v>0</v>
      </c>
      <c r="Y37" s="490">
        <v>0</v>
      </c>
      <c r="Z37" s="491">
        <v>0</v>
      </c>
      <c r="AA37" s="492">
        <f t="shared" si="69"/>
        <v>0</v>
      </c>
      <c r="AB37" s="492">
        <f t="shared" si="54"/>
        <v>0</v>
      </c>
      <c r="AC37" s="491">
        <f t="shared" si="70"/>
        <v>0</v>
      </c>
      <c r="AD37" s="492">
        <f t="shared" si="71"/>
        <v>0</v>
      </c>
      <c r="AE37" s="508">
        <f t="shared" si="55"/>
        <v>0</v>
      </c>
      <c r="AF37" s="490">
        <f t="shared" si="56"/>
        <v>0</v>
      </c>
      <c r="AG37" s="491">
        <f t="shared" si="57"/>
        <v>0</v>
      </c>
      <c r="AH37" s="492">
        <f t="shared" si="72"/>
        <v>0</v>
      </c>
      <c r="AI37" s="509">
        <f t="shared" si="58"/>
        <v>0</v>
      </c>
      <c r="AJ37" s="491">
        <f t="shared" si="73"/>
        <v>0</v>
      </c>
      <c r="AK37" s="492">
        <f t="shared" si="74"/>
        <v>0</v>
      </c>
      <c r="AL37" s="510">
        <f t="shared" si="59"/>
        <v>0</v>
      </c>
      <c r="AM37" s="490">
        <f t="shared" si="60"/>
        <v>0</v>
      </c>
      <c r="AN37" s="491">
        <f t="shared" si="61"/>
        <v>0</v>
      </c>
      <c r="AO37" s="509">
        <f t="shared" si="75"/>
        <v>0</v>
      </c>
      <c r="AP37" s="509">
        <f t="shared" si="62"/>
        <v>0</v>
      </c>
      <c r="AQ37" s="491">
        <f t="shared" si="76"/>
        <v>0</v>
      </c>
      <c r="AR37" s="492">
        <f t="shared" si="77"/>
        <v>0</v>
      </c>
      <c r="AS37" s="489">
        <v>0</v>
      </c>
      <c r="AT37" s="490">
        <v>0</v>
      </c>
      <c r="AU37" s="491">
        <v>0</v>
      </c>
      <c r="AV37" s="509">
        <v>0</v>
      </c>
      <c r="AW37" s="491">
        <v>0</v>
      </c>
      <c r="AX37" s="492">
        <f t="shared" si="78"/>
        <v>0</v>
      </c>
      <c r="AY37" s="489">
        <v>0</v>
      </c>
      <c r="AZ37" s="490">
        <v>0</v>
      </c>
      <c r="BA37" s="491">
        <v>0</v>
      </c>
      <c r="BB37" s="509">
        <f t="shared" si="79"/>
        <v>0</v>
      </c>
      <c r="BC37" s="509">
        <f t="shared" si="63"/>
        <v>0</v>
      </c>
      <c r="BD37" s="491">
        <v>0</v>
      </c>
      <c r="BE37" s="492">
        <f t="shared" si="80"/>
        <v>0</v>
      </c>
      <c r="BF37" s="482">
        <f t="shared" si="64"/>
        <v>0</v>
      </c>
      <c r="BG37" s="483">
        <f t="shared" si="81"/>
        <v>0</v>
      </c>
      <c r="BH37" s="15">
        <f t="shared" si="82"/>
        <v>0</v>
      </c>
      <c r="BI37" s="100"/>
      <c r="BJ37" s="101"/>
      <c r="BK37" s="101"/>
      <c r="BL37" s="101"/>
      <c r="BM37" s="102"/>
      <c r="BN37" s="102"/>
      <c r="BO37" s="102"/>
      <c r="BP37" s="101"/>
      <c r="BQ37" s="101"/>
      <c r="BR37" s="101"/>
      <c r="BS37" s="101"/>
      <c r="BT37" s="101"/>
      <c r="BU37" s="101"/>
      <c r="BV37" s="101"/>
      <c r="BW37" s="101"/>
      <c r="BX37" s="101"/>
      <c r="BY37" s="101"/>
      <c r="BZ37" s="101"/>
      <c r="CA37" s="101"/>
      <c r="CB37" s="103"/>
      <c r="CC37" s="101"/>
      <c r="CD37" s="101"/>
      <c r="CE37" s="103"/>
      <c r="CF37" s="103"/>
      <c r="CG37" s="103"/>
      <c r="CH37" s="103"/>
      <c r="CI37" s="101"/>
      <c r="CJ37" s="101"/>
      <c r="CK37" s="103"/>
      <c r="CL37" s="103"/>
      <c r="CM37" s="103"/>
      <c r="CN37" s="71"/>
      <c r="CO37" s="933"/>
      <c r="CP37" s="933"/>
      <c r="CQ37" s="933"/>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6"/>
      <c r="EA37" s="16"/>
      <c r="EB37" s="16"/>
      <c r="EC37" s="16"/>
      <c r="ED37" s="16"/>
      <c r="EE37" s="16"/>
      <c r="EF37" s="16"/>
      <c r="EG37" s="16"/>
      <c r="EH37" s="13"/>
      <c r="EI37" s="13"/>
      <c r="EJ37" s="13"/>
      <c r="EK37" s="13"/>
      <c r="EL37" s="13"/>
      <c r="EM37" s="13"/>
      <c r="EN37" s="13"/>
      <c r="EO37" s="13"/>
      <c r="EP37" s="13"/>
      <c r="EQ37" s="13"/>
      <c r="ER37" s="13"/>
      <c r="ES37" s="13"/>
      <c r="ET37" s="13"/>
      <c r="EU37" s="13"/>
      <c r="EV37" s="13"/>
      <c r="EW37" s="13"/>
      <c r="EX37" s="13"/>
      <c r="EY37" s="13"/>
      <c r="EZ37" s="13"/>
      <c r="FA37" s="13"/>
      <c r="FB37" s="13"/>
      <c r="FC37" s="13"/>
      <c r="FD37" s="13"/>
      <c r="FE37" s="13"/>
      <c r="FF37" s="13"/>
      <c r="FG37" s="13"/>
      <c r="FH37" s="13"/>
      <c r="FI37" s="13"/>
      <c r="FJ37" s="13"/>
      <c r="FK37" s="13"/>
      <c r="FL37" s="13"/>
      <c r="FM37" s="13"/>
      <c r="FN37" s="13"/>
      <c r="FO37" s="13"/>
      <c r="FP37" s="13"/>
      <c r="FQ37" s="13"/>
      <c r="FR37" s="13"/>
      <c r="FS37" s="13"/>
      <c r="FT37" s="13"/>
      <c r="FU37" s="13"/>
      <c r="FV37" s="13"/>
      <c r="FW37" s="13"/>
      <c r="FX37" s="13"/>
      <c r="FY37" s="13"/>
      <c r="FZ37" s="13"/>
      <c r="GA37" s="13"/>
      <c r="GB37" s="13"/>
      <c r="GC37" s="13"/>
      <c r="GD37" s="13"/>
    </row>
    <row r="38" spans="1:186" s="14" customFormat="1" x14ac:dyDescent="0.25">
      <c r="A38" s="13"/>
      <c r="B38" s="2213"/>
      <c r="C38" s="998"/>
      <c r="D38" s="507">
        <f t="shared" si="51"/>
        <v>0</v>
      </c>
      <c r="E38" s="131"/>
      <c r="F38" s="1534"/>
      <c r="G38" s="1534"/>
      <c r="H38" s="538"/>
      <c r="I38" s="538"/>
      <c r="J38" s="538"/>
      <c r="K38" s="538"/>
      <c r="L38" s="538"/>
      <c r="M38" s="538"/>
      <c r="N38" s="538"/>
      <c r="O38" s="538"/>
      <c r="P38" s="538"/>
      <c r="Q38" s="132">
        <f t="shared" si="65"/>
        <v>0</v>
      </c>
      <c r="R38" s="133">
        <f t="shared" si="66"/>
        <v>0</v>
      </c>
      <c r="S38" s="132">
        <f t="shared" si="67"/>
        <v>0</v>
      </c>
      <c r="T38" s="132">
        <f t="shared" si="68"/>
        <v>0</v>
      </c>
      <c r="U38" s="132">
        <f t="shared" si="52"/>
        <v>0</v>
      </c>
      <c r="V38" s="1342"/>
      <c r="W38" s="135">
        <f t="shared" si="53"/>
        <v>0</v>
      </c>
      <c r="X38" s="489">
        <v>0</v>
      </c>
      <c r="Y38" s="490">
        <v>0</v>
      </c>
      <c r="Z38" s="491">
        <v>0</v>
      </c>
      <c r="AA38" s="492">
        <f t="shared" si="69"/>
        <v>0</v>
      </c>
      <c r="AB38" s="492">
        <f t="shared" si="54"/>
        <v>0</v>
      </c>
      <c r="AC38" s="491">
        <f t="shared" si="70"/>
        <v>0</v>
      </c>
      <c r="AD38" s="492">
        <f t="shared" si="71"/>
        <v>0</v>
      </c>
      <c r="AE38" s="508">
        <f t="shared" si="55"/>
        <v>0</v>
      </c>
      <c r="AF38" s="490">
        <f t="shared" si="56"/>
        <v>0</v>
      </c>
      <c r="AG38" s="491">
        <f t="shared" si="57"/>
        <v>0</v>
      </c>
      <c r="AH38" s="492">
        <f t="shared" si="72"/>
        <v>0</v>
      </c>
      <c r="AI38" s="509">
        <f t="shared" si="58"/>
        <v>0</v>
      </c>
      <c r="AJ38" s="491">
        <f t="shared" si="73"/>
        <v>0</v>
      </c>
      <c r="AK38" s="492">
        <f t="shared" si="74"/>
        <v>0</v>
      </c>
      <c r="AL38" s="510">
        <f t="shared" si="59"/>
        <v>0</v>
      </c>
      <c r="AM38" s="490">
        <f t="shared" si="60"/>
        <v>0</v>
      </c>
      <c r="AN38" s="491">
        <f t="shared" si="61"/>
        <v>0</v>
      </c>
      <c r="AO38" s="509">
        <f t="shared" si="75"/>
        <v>0</v>
      </c>
      <c r="AP38" s="509">
        <f t="shared" si="62"/>
        <v>0</v>
      </c>
      <c r="AQ38" s="491">
        <f t="shared" si="76"/>
        <v>0</v>
      </c>
      <c r="AR38" s="492">
        <f t="shared" si="77"/>
        <v>0</v>
      </c>
      <c r="AS38" s="489">
        <v>0</v>
      </c>
      <c r="AT38" s="490">
        <v>0</v>
      </c>
      <c r="AU38" s="491">
        <v>0</v>
      </c>
      <c r="AV38" s="509">
        <v>0</v>
      </c>
      <c r="AW38" s="491">
        <v>0</v>
      </c>
      <c r="AX38" s="492">
        <f t="shared" si="78"/>
        <v>0</v>
      </c>
      <c r="AY38" s="489">
        <v>0</v>
      </c>
      <c r="AZ38" s="490">
        <v>0</v>
      </c>
      <c r="BA38" s="491">
        <v>0</v>
      </c>
      <c r="BB38" s="509">
        <f t="shared" si="79"/>
        <v>0</v>
      </c>
      <c r="BC38" s="509">
        <f t="shared" si="63"/>
        <v>0</v>
      </c>
      <c r="BD38" s="491">
        <v>0</v>
      </c>
      <c r="BE38" s="492">
        <f t="shared" si="80"/>
        <v>0</v>
      </c>
      <c r="BF38" s="482">
        <f t="shared" si="64"/>
        <v>0</v>
      </c>
      <c r="BG38" s="483">
        <f t="shared" si="81"/>
        <v>0</v>
      </c>
      <c r="BH38" s="15">
        <f t="shared" si="82"/>
        <v>0</v>
      </c>
      <c r="BI38" s="100"/>
      <c r="BJ38" s="101"/>
      <c r="BK38" s="101"/>
      <c r="BL38" s="101"/>
      <c r="BM38" s="102"/>
      <c r="BN38" s="102"/>
      <c r="BO38" s="102"/>
      <c r="BP38" s="101"/>
      <c r="BQ38" s="101"/>
      <c r="BR38" s="101"/>
      <c r="BS38" s="101"/>
      <c r="BT38" s="101"/>
      <c r="BU38" s="101"/>
      <c r="BV38" s="101"/>
      <c r="BW38" s="101"/>
      <c r="BX38" s="101"/>
      <c r="BY38" s="101"/>
      <c r="BZ38" s="101"/>
      <c r="CA38" s="101"/>
      <c r="CB38" s="103"/>
      <c r="CC38" s="101"/>
      <c r="CD38" s="101"/>
      <c r="CE38" s="103"/>
      <c r="CF38" s="103"/>
      <c r="CG38" s="103"/>
      <c r="CH38" s="103"/>
      <c r="CI38" s="101"/>
      <c r="CJ38" s="101"/>
      <c r="CK38" s="103"/>
      <c r="CL38" s="103"/>
      <c r="CM38" s="103"/>
      <c r="CN38" s="71"/>
      <c r="CO38" s="933"/>
      <c r="CP38" s="933"/>
      <c r="CQ38" s="933"/>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6"/>
      <c r="EA38" s="16"/>
      <c r="EB38" s="16"/>
      <c r="EC38" s="16"/>
      <c r="ED38" s="16"/>
      <c r="EE38" s="16"/>
      <c r="EF38" s="16"/>
      <c r="EG38" s="16"/>
      <c r="EH38" s="13"/>
      <c r="EI38" s="13"/>
      <c r="EJ38" s="13"/>
      <c r="EK38" s="13"/>
      <c r="EL38" s="13"/>
      <c r="EM38" s="13"/>
      <c r="EN38" s="13"/>
      <c r="EO38" s="13"/>
      <c r="EP38" s="13"/>
      <c r="EQ38" s="13"/>
      <c r="ER38" s="13"/>
      <c r="ES38" s="13"/>
      <c r="ET38" s="13"/>
      <c r="EU38" s="13"/>
      <c r="EV38" s="13"/>
      <c r="EW38" s="13"/>
      <c r="EX38" s="13"/>
      <c r="EY38" s="13"/>
      <c r="EZ38" s="13"/>
      <c r="FA38" s="13"/>
      <c r="FB38" s="13"/>
      <c r="FC38" s="13"/>
      <c r="FD38" s="13"/>
      <c r="FE38" s="13"/>
      <c r="FF38" s="13"/>
      <c r="FG38" s="13"/>
      <c r="FH38" s="13"/>
      <c r="FI38" s="13"/>
      <c r="FJ38" s="13"/>
      <c r="FK38" s="13"/>
      <c r="FL38" s="13"/>
      <c r="FM38" s="13"/>
      <c r="FN38" s="13"/>
      <c r="FO38" s="13"/>
      <c r="FP38" s="13"/>
      <c r="FQ38" s="13"/>
      <c r="FR38" s="13"/>
      <c r="FS38" s="13"/>
      <c r="FT38" s="13"/>
      <c r="FU38" s="13"/>
      <c r="FV38" s="13"/>
      <c r="FW38" s="13"/>
      <c r="FX38" s="13"/>
      <c r="FY38" s="13"/>
      <c r="FZ38" s="13"/>
      <c r="GA38" s="13"/>
      <c r="GB38" s="13"/>
      <c r="GC38" s="13"/>
      <c r="GD38" s="13"/>
    </row>
    <row r="39" spans="1:186" s="14" customFormat="1" ht="15" customHeight="1" x14ac:dyDescent="0.25">
      <c r="A39" s="13"/>
      <c r="B39" s="2213"/>
      <c r="C39" s="998"/>
      <c r="D39" s="507">
        <f t="shared" si="51"/>
        <v>0</v>
      </c>
      <c r="E39" s="131"/>
      <c r="F39" s="1534"/>
      <c r="G39" s="1534"/>
      <c r="H39" s="538"/>
      <c r="I39" s="538"/>
      <c r="J39" s="538"/>
      <c r="K39" s="538"/>
      <c r="L39" s="538"/>
      <c r="M39" s="538"/>
      <c r="N39" s="538"/>
      <c r="O39" s="538"/>
      <c r="P39" s="538"/>
      <c r="Q39" s="132">
        <f t="shared" si="65"/>
        <v>0</v>
      </c>
      <c r="R39" s="133">
        <f t="shared" si="66"/>
        <v>0</v>
      </c>
      <c r="S39" s="132">
        <f t="shared" si="67"/>
        <v>0</v>
      </c>
      <c r="T39" s="132">
        <f t="shared" si="68"/>
        <v>0</v>
      </c>
      <c r="U39" s="132">
        <f t="shared" si="52"/>
        <v>0</v>
      </c>
      <c r="V39" s="1342"/>
      <c r="W39" s="135">
        <f t="shared" si="53"/>
        <v>0</v>
      </c>
      <c r="X39" s="489">
        <v>0</v>
      </c>
      <c r="Y39" s="490">
        <v>0</v>
      </c>
      <c r="Z39" s="491">
        <v>0</v>
      </c>
      <c r="AA39" s="492">
        <f t="shared" si="69"/>
        <v>0</v>
      </c>
      <c r="AB39" s="492">
        <f t="shared" si="54"/>
        <v>0</v>
      </c>
      <c r="AC39" s="491">
        <f t="shared" si="70"/>
        <v>0</v>
      </c>
      <c r="AD39" s="492">
        <f t="shared" si="71"/>
        <v>0</v>
      </c>
      <c r="AE39" s="508">
        <f t="shared" si="55"/>
        <v>0</v>
      </c>
      <c r="AF39" s="490">
        <f t="shared" si="56"/>
        <v>0</v>
      </c>
      <c r="AG39" s="491">
        <f t="shared" si="57"/>
        <v>0</v>
      </c>
      <c r="AH39" s="492">
        <f t="shared" si="72"/>
        <v>0</v>
      </c>
      <c r="AI39" s="509">
        <f t="shared" si="58"/>
        <v>0</v>
      </c>
      <c r="AJ39" s="491">
        <f t="shared" si="73"/>
        <v>0</v>
      </c>
      <c r="AK39" s="492">
        <f t="shared" si="74"/>
        <v>0</v>
      </c>
      <c r="AL39" s="510">
        <f t="shared" si="59"/>
        <v>0</v>
      </c>
      <c r="AM39" s="490">
        <f t="shared" si="60"/>
        <v>0</v>
      </c>
      <c r="AN39" s="491">
        <f t="shared" si="61"/>
        <v>0</v>
      </c>
      <c r="AO39" s="509">
        <f t="shared" si="75"/>
        <v>0</v>
      </c>
      <c r="AP39" s="509">
        <f t="shared" si="62"/>
        <v>0</v>
      </c>
      <c r="AQ39" s="491">
        <f t="shared" si="76"/>
        <v>0</v>
      </c>
      <c r="AR39" s="492">
        <f t="shared" si="77"/>
        <v>0</v>
      </c>
      <c r="AS39" s="489">
        <v>0</v>
      </c>
      <c r="AT39" s="490">
        <v>0</v>
      </c>
      <c r="AU39" s="491">
        <v>0</v>
      </c>
      <c r="AV39" s="509">
        <v>0</v>
      </c>
      <c r="AW39" s="491">
        <v>0</v>
      </c>
      <c r="AX39" s="492">
        <f t="shared" si="78"/>
        <v>0</v>
      </c>
      <c r="AY39" s="489">
        <v>0</v>
      </c>
      <c r="AZ39" s="490">
        <v>0</v>
      </c>
      <c r="BA39" s="491">
        <v>0</v>
      </c>
      <c r="BB39" s="509">
        <f t="shared" si="79"/>
        <v>0</v>
      </c>
      <c r="BC39" s="509">
        <f t="shared" si="63"/>
        <v>0</v>
      </c>
      <c r="BD39" s="491">
        <v>0</v>
      </c>
      <c r="BE39" s="492">
        <f t="shared" si="80"/>
        <v>0</v>
      </c>
      <c r="BF39" s="482">
        <f t="shared" si="64"/>
        <v>0</v>
      </c>
      <c r="BG39" s="483">
        <f t="shared" si="81"/>
        <v>0</v>
      </c>
      <c r="BH39" s="15">
        <f t="shared" si="82"/>
        <v>0</v>
      </c>
      <c r="BI39" s="100"/>
      <c r="BJ39" s="101"/>
      <c r="BK39" s="101"/>
      <c r="BL39" s="101"/>
      <c r="BM39" s="102"/>
      <c r="BN39" s="102"/>
      <c r="BO39" s="102"/>
      <c r="BP39" s="101"/>
      <c r="BQ39" s="101"/>
      <c r="BR39" s="101"/>
      <c r="BS39" s="101"/>
      <c r="BT39" s="101"/>
      <c r="BU39" s="101"/>
      <c r="BV39" s="101"/>
      <c r="BW39" s="101"/>
      <c r="BX39" s="101"/>
      <c r="BY39" s="101"/>
      <c r="BZ39" s="101"/>
      <c r="CA39" s="101"/>
      <c r="CB39" s="103"/>
      <c r="CC39" s="101"/>
      <c r="CD39" s="101"/>
      <c r="CE39" s="103"/>
      <c r="CF39" s="103"/>
      <c r="CG39" s="103"/>
      <c r="CH39" s="103"/>
      <c r="CI39" s="101"/>
      <c r="CJ39" s="101"/>
      <c r="CK39" s="103"/>
      <c r="CL39" s="103"/>
      <c r="CM39" s="103"/>
      <c r="CN39" s="71"/>
      <c r="CO39" s="933"/>
      <c r="CP39" s="933"/>
      <c r="CQ39" s="933"/>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6"/>
      <c r="EA39" s="16"/>
      <c r="EB39" s="16"/>
      <c r="EC39" s="16"/>
      <c r="ED39" s="16"/>
      <c r="EE39" s="16"/>
      <c r="EF39" s="16"/>
      <c r="EG39" s="16"/>
      <c r="EH39" s="13"/>
      <c r="EI39" s="13"/>
      <c r="EJ39" s="13"/>
      <c r="EK39" s="13"/>
      <c r="EL39" s="13"/>
      <c r="EM39" s="13"/>
      <c r="EN39" s="13"/>
      <c r="EO39" s="13"/>
      <c r="EP39" s="13"/>
      <c r="EQ39" s="13"/>
      <c r="ER39" s="13"/>
      <c r="ES39" s="13"/>
      <c r="ET39" s="13"/>
      <c r="EU39" s="13"/>
      <c r="EV39" s="13"/>
      <c r="EW39" s="13"/>
      <c r="EX39" s="13"/>
      <c r="EY39" s="13"/>
      <c r="EZ39" s="13"/>
      <c r="FA39" s="13"/>
      <c r="FB39" s="13"/>
      <c r="FC39" s="13"/>
      <c r="FD39" s="13"/>
      <c r="FE39" s="13"/>
      <c r="FF39" s="13"/>
      <c r="FG39" s="13"/>
      <c r="FH39" s="13"/>
      <c r="FI39" s="13"/>
      <c r="FJ39" s="13"/>
      <c r="FK39" s="13"/>
      <c r="FL39" s="13"/>
      <c r="FM39" s="13"/>
      <c r="FN39" s="13"/>
      <c r="FO39" s="13"/>
      <c r="FP39" s="13"/>
      <c r="FQ39" s="13"/>
      <c r="FR39" s="13"/>
      <c r="FS39" s="13"/>
      <c r="FT39" s="13"/>
      <c r="FU39" s="13"/>
      <c r="FV39" s="13"/>
      <c r="FW39" s="13"/>
      <c r="FX39" s="13"/>
      <c r="FY39" s="13"/>
      <c r="FZ39" s="13"/>
      <c r="GA39" s="13"/>
      <c r="GB39" s="13"/>
      <c r="GC39" s="13"/>
      <c r="GD39" s="13"/>
    </row>
    <row r="40" spans="1:186" s="14" customFormat="1" x14ac:dyDescent="0.25">
      <c r="A40" s="13"/>
      <c r="B40" s="2213"/>
      <c r="C40" s="998"/>
      <c r="D40" s="507">
        <f t="shared" si="51"/>
        <v>0</v>
      </c>
      <c r="E40" s="131"/>
      <c r="F40" s="1534"/>
      <c r="G40" s="1534"/>
      <c r="H40" s="538"/>
      <c r="I40" s="538"/>
      <c r="J40" s="538"/>
      <c r="K40" s="538"/>
      <c r="L40" s="538"/>
      <c r="M40" s="538"/>
      <c r="N40" s="538"/>
      <c r="O40" s="538"/>
      <c r="P40" s="538"/>
      <c r="Q40" s="132">
        <f t="shared" si="65"/>
        <v>0</v>
      </c>
      <c r="R40" s="133">
        <f t="shared" si="66"/>
        <v>0</v>
      </c>
      <c r="S40" s="132">
        <f t="shared" si="67"/>
        <v>0</v>
      </c>
      <c r="T40" s="132">
        <f t="shared" si="68"/>
        <v>0</v>
      </c>
      <c r="U40" s="132">
        <f t="shared" si="52"/>
        <v>0</v>
      </c>
      <c r="V40" s="1342"/>
      <c r="W40" s="135">
        <f t="shared" si="53"/>
        <v>0</v>
      </c>
      <c r="X40" s="489">
        <v>0</v>
      </c>
      <c r="Y40" s="490">
        <v>0</v>
      </c>
      <c r="Z40" s="491">
        <v>0</v>
      </c>
      <c r="AA40" s="492">
        <f t="shared" si="69"/>
        <v>0</v>
      </c>
      <c r="AB40" s="492">
        <f t="shared" si="54"/>
        <v>0</v>
      </c>
      <c r="AC40" s="491">
        <f t="shared" si="70"/>
        <v>0</v>
      </c>
      <c r="AD40" s="492">
        <f t="shared" si="71"/>
        <v>0</v>
      </c>
      <c r="AE40" s="508">
        <f t="shared" si="55"/>
        <v>0</v>
      </c>
      <c r="AF40" s="490">
        <f t="shared" si="56"/>
        <v>0</v>
      </c>
      <c r="AG40" s="491">
        <f t="shared" si="57"/>
        <v>0</v>
      </c>
      <c r="AH40" s="492">
        <f t="shared" si="72"/>
        <v>0</v>
      </c>
      <c r="AI40" s="509">
        <f t="shared" si="58"/>
        <v>0</v>
      </c>
      <c r="AJ40" s="491">
        <f t="shared" si="73"/>
        <v>0</v>
      </c>
      <c r="AK40" s="492">
        <f t="shared" si="74"/>
        <v>0</v>
      </c>
      <c r="AL40" s="510">
        <f t="shared" si="59"/>
        <v>0</v>
      </c>
      <c r="AM40" s="490">
        <f t="shared" si="60"/>
        <v>0</v>
      </c>
      <c r="AN40" s="491">
        <f t="shared" si="61"/>
        <v>0</v>
      </c>
      <c r="AO40" s="509">
        <f t="shared" si="75"/>
        <v>0</v>
      </c>
      <c r="AP40" s="509">
        <f t="shared" si="62"/>
        <v>0</v>
      </c>
      <c r="AQ40" s="491">
        <f t="shared" si="76"/>
        <v>0</v>
      </c>
      <c r="AR40" s="492">
        <f t="shared" si="77"/>
        <v>0</v>
      </c>
      <c r="AS40" s="489">
        <v>0</v>
      </c>
      <c r="AT40" s="490">
        <v>0</v>
      </c>
      <c r="AU40" s="491">
        <v>0</v>
      </c>
      <c r="AV40" s="509">
        <v>0</v>
      </c>
      <c r="AW40" s="491">
        <v>0</v>
      </c>
      <c r="AX40" s="492">
        <f t="shared" si="78"/>
        <v>0</v>
      </c>
      <c r="AY40" s="489">
        <v>0</v>
      </c>
      <c r="AZ40" s="490">
        <v>0</v>
      </c>
      <c r="BA40" s="491">
        <v>0</v>
      </c>
      <c r="BB40" s="509">
        <f t="shared" si="79"/>
        <v>0</v>
      </c>
      <c r="BC40" s="509">
        <f t="shared" si="63"/>
        <v>0</v>
      </c>
      <c r="BD40" s="491">
        <v>0</v>
      </c>
      <c r="BE40" s="492">
        <f t="shared" si="80"/>
        <v>0</v>
      </c>
      <c r="BF40" s="482">
        <f t="shared" si="64"/>
        <v>0</v>
      </c>
      <c r="BG40" s="483">
        <f t="shared" si="81"/>
        <v>0</v>
      </c>
      <c r="BH40" s="15">
        <f t="shared" si="82"/>
        <v>0</v>
      </c>
      <c r="BI40" s="100"/>
      <c r="BJ40" s="101"/>
      <c r="BK40" s="101"/>
      <c r="BL40" s="101"/>
      <c r="BM40" s="102"/>
      <c r="BN40" s="102"/>
      <c r="BO40" s="102"/>
      <c r="BP40" s="101"/>
      <c r="BQ40" s="101"/>
      <c r="BR40" s="101"/>
      <c r="BS40" s="101"/>
      <c r="BT40" s="101"/>
      <c r="BU40" s="101"/>
      <c r="BV40" s="101"/>
      <c r="BW40" s="101"/>
      <c r="BX40" s="101"/>
      <c r="BY40" s="101"/>
      <c r="BZ40" s="101"/>
      <c r="CA40" s="101"/>
      <c r="CB40" s="103"/>
      <c r="CC40" s="101"/>
      <c r="CD40" s="101"/>
      <c r="CE40" s="103"/>
      <c r="CF40" s="103"/>
      <c r="CG40" s="103"/>
      <c r="CH40" s="103"/>
      <c r="CI40" s="101"/>
      <c r="CJ40" s="101"/>
      <c r="CK40" s="103"/>
      <c r="CL40" s="103"/>
      <c r="CM40" s="103"/>
      <c r="CN40" s="71"/>
      <c r="CO40" s="933"/>
      <c r="CP40" s="933"/>
      <c r="CQ40" s="933"/>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6"/>
      <c r="EA40" s="16"/>
      <c r="EB40" s="16"/>
      <c r="EC40" s="16"/>
      <c r="ED40" s="16"/>
      <c r="EE40" s="16"/>
      <c r="EF40" s="16"/>
      <c r="EG40" s="16"/>
      <c r="EH40" s="13"/>
      <c r="EI40" s="13"/>
      <c r="EJ40" s="13"/>
      <c r="EK40" s="13"/>
      <c r="EL40" s="13"/>
      <c r="EM40" s="13"/>
      <c r="EN40" s="13"/>
      <c r="EO40" s="13"/>
      <c r="EP40" s="13"/>
      <c r="EQ40" s="13"/>
      <c r="ER40" s="13"/>
      <c r="ES40" s="13"/>
      <c r="ET40" s="13"/>
      <c r="EU40" s="13"/>
      <c r="EV40" s="13"/>
      <c r="EW40" s="13"/>
      <c r="EX40" s="13"/>
      <c r="EY40" s="13"/>
      <c r="EZ40" s="13"/>
      <c r="FA40" s="13"/>
      <c r="FB40" s="13"/>
      <c r="FC40" s="13"/>
      <c r="FD40" s="13"/>
      <c r="FE40" s="13"/>
      <c r="FF40" s="13"/>
      <c r="FG40" s="13"/>
      <c r="FH40" s="13"/>
      <c r="FI40" s="13"/>
      <c r="FJ40" s="13"/>
      <c r="FK40" s="13"/>
      <c r="FL40" s="13"/>
      <c r="FM40" s="13"/>
      <c r="FN40" s="13"/>
      <c r="FO40" s="13"/>
      <c r="FP40" s="13"/>
      <c r="FQ40" s="13"/>
      <c r="FR40" s="13"/>
      <c r="FS40" s="13"/>
      <c r="FT40" s="13"/>
      <c r="FU40" s="13"/>
      <c r="FV40" s="13"/>
      <c r="FW40" s="13"/>
      <c r="FX40" s="13"/>
      <c r="FY40" s="13"/>
      <c r="FZ40" s="13"/>
      <c r="GA40" s="13"/>
      <c r="GB40" s="13"/>
      <c r="GC40" s="13"/>
      <c r="GD40" s="13"/>
    </row>
    <row r="41" spans="1:186" s="24" customFormat="1" ht="15.75" customHeight="1" thickBot="1" x14ac:dyDescent="0.3">
      <c r="A41" s="15"/>
      <c r="B41" s="984" t="s">
        <v>1796</v>
      </c>
      <c r="C41" s="985"/>
      <c r="D41" s="985"/>
      <c r="E41" s="985"/>
      <c r="F41" s="985"/>
      <c r="G41" s="985"/>
      <c r="H41" s="985"/>
      <c r="I41" s="985"/>
      <c r="J41" s="985"/>
      <c r="K41" s="985"/>
      <c r="L41" s="985"/>
      <c r="M41" s="985"/>
      <c r="N41" s="985"/>
      <c r="O41" s="985"/>
      <c r="P41" s="985"/>
      <c r="Q41" s="985"/>
      <c r="R41" s="985"/>
      <c r="S41" s="985"/>
      <c r="T41" s="985"/>
      <c r="U41" s="985"/>
      <c r="V41" s="985"/>
      <c r="W41" s="985"/>
      <c r="X41" s="985"/>
      <c r="Y41" s="985"/>
      <c r="Z41" s="985"/>
      <c r="AA41" s="986"/>
      <c r="AB41" s="987">
        <f>SUM(AB32:AB40)</f>
        <v>0</v>
      </c>
      <c r="AC41" s="987">
        <f t="shared" ref="AC41:BE41" si="83">SUM(AC32:AC40)</f>
        <v>0</v>
      </c>
      <c r="AD41" s="987">
        <f t="shared" si="83"/>
        <v>0</v>
      </c>
      <c r="AE41" s="987"/>
      <c r="AF41" s="987"/>
      <c r="AG41" s="987">
        <f t="shared" si="83"/>
        <v>2.75</v>
      </c>
      <c r="AH41" s="987"/>
      <c r="AI41" s="987">
        <f t="shared" si="83"/>
        <v>15120.628992</v>
      </c>
      <c r="AJ41" s="987">
        <f t="shared" si="83"/>
        <v>3.2569491229504459</v>
      </c>
      <c r="AK41" s="987">
        <f t="shared" si="83"/>
        <v>305815777.20505381</v>
      </c>
      <c r="AL41" s="987"/>
      <c r="AM41" s="987"/>
      <c r="AN41" s="987">
        <f t="shared" si="83"/>
        <v>0</v>
      </c>
      <c r="AO41" s="987"/>
      <c r="AP41" s="987">
        <f t="shared" si="83"/>
        <v>0</v>
      </c>
      <c r="AQ41" s="987">
        <f t="shared" si="83"/>
        <v>0</v>
      </c>
      <c r="AR41" s="987">
        <f t="shared" si="83"/>
        <v>0</v>
      </c>
      <c r="AS41" s="987"/>
      <c r="AT41" s="987"/>
      <c r="AU41" s="987"/>
      <c r="AV41" s="987">
        <f t="shared" si="83"/>
        <v>0</v>
      </c>
      <c r="AW41" s="987">
        <f t="shared" si="83"/>
        <v>0</v>
      </c>
      <c r="AX41" s="987">
        <f t="shared" si="83"/>
        <v>0</v>
      </c>
      <c r="AY41" s="987"/>
      <c r="AZ41" s="987"/>
      <c r="BA41" s="987">
        <f t="shared" si="83"/>
        <v>0</v>
      </c>
      <c r="BB41" s="987"/>
      <c r="BC41" s="987">
        <f t="shared" si="83"/>
        <v>0</v>
      </c>
      <c r="BD41" s="987">
        <f t="shared" si="83"/>
        <v>0</v>
      </c>
      <c r="BE41" s="987">
        <f t="shared" si="83"/>
        <v>0</v>
      </c>
      <c r="BF41" s="987">
        <f>SUM(BF32:BF40)</f>
        <v>15120.628992</v>
      </c>
      <c r="BG41" s="988">
        <f>IF(BF41&gt;0,SQRT(SUM(BH17:BH23))/BF41,0)</f>
        <v>0.75778838080028488</v>
      </c>
      <c r="BH41" s="15">
        <f t="shared" si="82"/>
        <v>131291194.24364488</v>
      </c>
      <c r="BI41" s="15"/>
      <c r="BJ41" s="539"/>
      <c r="BK41" s="539"/>
      <c r="BL41" s="539"/>
      <c r="BM41" s="865"/>
      <c r="BN41" s="865"/>
      <c r="BO41" s="865"/>
      <c r="BP41" s="539"/>
      <c r="BQ41" s="539"/>
      <c r="BR41" s="539"/>
      <c r="BS41" s="539"/>
      <c r="BT41" s="539"/>
      <c r="BU41" s="539"/>
      <c r="BV41" s="539"/>
      <c r="BW41" s="539"/>
      <c r="BX41" s="539"/>
      <c r="BY41" s="539"/>
      <c r="BZ41" s="539"/>
      <c r="CA41" s="539"/>
      <c r="CB41" s="71"/>
      <c r="CC41" s="539"/>
      <c r="CD41" s="539"/>
      <c r="CE41" s="71"/>
      <c r="CF41" s="71"/>
      <c r="CG41" s="71"/>
      <c r="CH41" s="71"/>
      <c r="CI41" s="539"/>
      <c r="CJ41" s="539"/>
      <c r="CK41" s="71"/>
      <c r="CL41" s="71"/>
      <c r="CM41" s="71"/>
      <c r="CN41" s="71"/>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row>
    <row r="42" spans="1:186" s="13" customFormat="1" ht="3.6" customHeight="1" x14ac:dyDescent="0.25">
      <c r="B42" s="990"/>
      <c r="C42" s="990"/>
      <c r="D42" s="990"/>
      <c r="E42" s="990"/>
      <c r="F42" s="990"/>
      <c r="G42" s="990"/>
      <c r="H42" s="990"/>
      <c r="I42" s="990"/>
      <c r="J42" s="990"/>
      <c r="K42" s="990"/>
      <c r="L42" s="990"/>
      <c r="M42" s="990"/>
      <c r="N42" s="990"/>
      <c r="O42" s="990"/>
      <c r="P42" s="990"/>
      <c r="Q42" s="990"/>
      <c r="R42" s="990"/>
      <c r="S42" s="990"/>
      <c r="T42" s="990"/>
      <c r="U42" s="990"/>
      <c r="V42" s="990"/>
      <c r="W42" s="990"/>
      <c r="X42" s="990"/>
      <c r="Y42" s="990"/>
      <c r="Z42" s="990"/>
      <c r="AA42" s="991"/>
      <c r="AB42" s="992"/>
      <c r="AC42" s="993"/>
      <c r="AD42" s="992"/>
      <c r="AE42" s="994"/>
      <c r="AF42" s="990"/>
      <c r="AG42" s="990"/>
      <c r="AH42" s="995"/>
      <c r="AI42" s="992"/>
      <c r="AJ42" s="993"/>
      <c r="AK42" s="992"/>
      <c r="AL42" s="990"/>
      <c r="AM42" s="990"/>
      <c r="AN42" s="990"/>
      <c r="AO42" s="990"/>
      <c r="AP42" s="992"/>
      <c r="AQ42" s="993"/>
      <c r="AR42" s="992"/>
      <c r="AS42" s="990"/>
      <c r="AT42" s="990"/>
      <c r="AU42" s="990"/>
      <c r="AV42" s="992"/>
      <c r="AW42" s="993"/>
      <c r="AX42" s="992"/>
      <c r="AY42" s="990"/>
      <c r="AZ42" s="990"/>
      <c r="BA42" s="996"/>
      <c r="BB42" s="997"/>
      <c r="BC42" s="992"/>
      <c r="BD42" s="993"/>
      <c r="BE42" s="992"/>
      <c r="BF42" s="992"/>
      <c r="BG42" s="993"/>
      <c r="BH42" s="15"/>
      <c r="BI42" s="100"/>
      <c r="BJ42" s="101"/>
      <c r="BK42" s="101"/>
      <c r="BL42" s="101"/>
      <c r="BM42" s="102"/>
      <c r="BN42" s="102"/>
      <c r="BO42" s="102"/>
      <c r="BP42" s="101"/>
      <c r="BQ42" s="101"/>
      <c r="BR42" s="101"/>
      <c r="BS42" s="101"/>
      <c r="BT42" s="101"/>
      <c r="BU42" s="101"/>
      <c r="BV42" s="101"/>
      <c r="BW42" s="101"/>
      <c r="BX42" s="101"/>
      <c r="BY42" s="101"/>
      <c r="BZ42" s="101"/>
      <c r="CA42" s="101"/>
      <c r="CB42" s="103"/>
      <c r="CC42" s="101"/>
      <c r="CD42" s="101"/>
      <c r="CE42" s="103"/>
      <c r="CF42" s="103"/>
      <c r="CG42" s="103"/>
      <c r="CH42" s="103"/>
      <c r="CI42" s="101"/>
      <c r="CJ42" s="101"/>
      <c r="CK42" s="103"/>
      <c r="CL42" s="103"/>
      <c r="CM42" s="103"/>
      <c r="CN42" s="71"/>
      <c r="CO42" s="16"/>
      <c r="CP42" s="16"/>
      <c r="CQ42" s="16"/>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6"/>
      <c r="EA42" s="16"/>
      <c r="EB42" s="16"/>
      <c r="EC42" s="16"/>
      <c r="ED42" s="16"/>
      <c r="EE42" s="16"/>
      <c r="EF42" s="16"/>
      <c r="EG42" s="16"/>
    </row>
    <row r="43" spans="1:186" s="57" customFormat="1" ht="30.75" customHeight="1" thickBot="1" x14ac:dyDescent="0.3">
      <c r="A43" s="13"/>
      <c r="B43" s="979" t="s">
        <v>64</v>
      </c>
      <c r="C43" s="980"/>
      <c r="D43" s="980"/>
      <c r="E43" s="980"/>
      <c r="F43" s="980"/>
      <c r="G43" s="980"/>
      <c r="H43" s="980"/>
      <c r="I43" s="980"/>
      <c r="J43" s="980"/>
      <c r="K43" s="980"/>
      <c r="L43" s="980"/>
      <c r="M43" s="980"/>
      <c r="N43" s="980"/>
      <c r="O43" s="980"/>
      <c r="P43" s="980"/>
      <c r="Q43" s="980"/>
      <c r="R43" s="980"/>
      <c r="S43" s="980"/>
      <c r="T43" s="980"/>
      <c r="U43" s="980"/>
      <c r="V43" s="980"/>
      <c r="W43" s="980"/>
      <c r="X43" s="980"/>
      <c r="Y43" s="980"/>
      <c r="Z43" s="980"/>
      <c r="AA43" s="981"/>
      <c r="AB43" s="982">
        <f t="shared" ref="AB43:BE43" si="84">AB28+AB41</f>
        <v>0</v>
      </c>
      <c r="AC43" s="982">
        <f t="shared" si="84"/>
        <v>0</v>
      </c>
      <c r="AD43" s="982">
        <f t="shared" si="84"/>
        <v>0</v>
      </c>
      <c r="AE43" s="982"/>
      <c r="AF43" s="982"/>
      <c r="AG43" s="982">
        <f t="shared" si="84"/>
        <v>3.05</v>
      </c>
      <c r="AH43" s="982"/>
      <c r="AI43" s="982">
        <f t="shared" si="84"/>
        <v>48111.906751999995</v>
      </c>
      <c r="AJ43" s="982">
        <f t="shared" si="84"/>
        <v>3.6042602226866909</v>
      </c>
      <c r="AK43" s="982">
        <f t="shared" si="84"/>
        <v>437106971.4486987</v>
      </c>
      <c r="AL43" s="982"/>
      <c r="AM43" s="982"/>
      <c r="AN43" s="982">
        <f t="shared" si="84"/>
        <v>0</v>
      </c>
      <c r="AO43" s="982"/>
      <c r="AP43" s="982">
        <f t="shared" si="84"/>
        <v>0</v>
      </c>
      <c r="AQ43" s="982">
        <f t="shared" si="84"/>
        <v>0</v>
      </c>
      <c r="AR43" s="982">
        <f t="shared" si="84"/>
        <v>0</v>
      </c>
      <c r="AS43" s="982"/>
      <c r="AT43" s="982"/>
      <c r="AU43" s="982"/>
      <c r="AV43" s="982">
        <f t="shared" si="84"/>
        <v>0</v>
      </c>
      <c r="AW43" s="982">
        <f t="shared" si="84"/>
        <v>0</v>
      </c>
      <c r="AX43" s="982">
        <f t="shared" si="84"/>
        <v>0</v>
      </c>
      <c r="AY43" s="982"/>
      <c r="AZ43" s="982"/>
      <c r="BA43" s="982">
        <f t="shared" si="84"/>
        <v>0</v>
      </c>
      <c r="BB43" s="982"/>
      <c r="BC43" s="982">
        <f>BC28+BC41</f>
        <v>0</v>
      </c>
      <c r="BD43" s="982">
        <f t="shared" si="84"/>
        <v>0</v>
      </c>
      <c r="BE43" s="982">
        <f t="shared" si="84"/>
        <v>0</v>
      </c>
      <c r="BF43" s="982">
        <f>BF28+BF41</f>
        <v>48111.906751999995</v>
      </c>
      <c r="BG43" s="983">
        <f>BG41</f>
        <v>0.75778838080028488</v>
      </c>
      <c r="BH43" s="15">
        <f>(BF43*BG43)^2</f>
        <v>1329232716.107085</v>
      </c>
      <c r="BI43" s="100"/>
      <c r="BJ43" s="101"/>
      <c r="BK43" s="101"/>
      <c r="BL43" s="101"/>
      <c r="BM43" s="102"/>
      <c r="BN43" s="102"/>
      <c r="BO43" s="102"/>
      <c r="BP43" s="101"/>
      <c r="BQ43" s="101"/>
      <c r="BR43" s="101"/>
      <c r="BS43" s="101"/>
      <c r="BT43" s="101"/>
      <c r="BU43" s="101"/>
      <c r="BV43" s="101"/>
      <c r="BW43" s="101"/>
      <c r="BX43" s="101"/>
      <c r="BY43" s="101"/>
      <c r="BZ43" s="101"/>
      <c r="CA43" s="101"/>
      <c r="CB43" s="103"/>
      <c r="CC43" s="101"/>
      <c r="CD43" s="101"/>
      <c r="CE43" s="103"/>
      <c r="CF43" s="103"/>
      <c r="CG43" s="103"/>
      <c r="CH43" s="103"/>
      <c r="CI43" s="101"/>
      <c r="CJ43" s="101"/>
      <c r="CK43" s="103"/>
      <c r="CL43" s="103"/>
      <c r="CM43" s="103"/>
      <c r="CN43" s="71"/>
      <c r="CO43" s="16"/>
      <c r="CP43" s="16"/>
      <c r="CQ43" s="16"/>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6"/>
      <c r="EA43" s="16"/>
      <c r="EB43" s="16"/>
      <c r="EC43" s="16"/>
      <c r="ED43" s="16"/>
      <c r="EE43" s="16"/>
      <c r="EF43" s="16"/>
      <c r="EG43" s="16"/>
      <c r="EH43" s="13"/>
      <c r="EI43" s="13"/>
      <c r="EJ43" s="13"/>
      <c r="EK43" s="13"/>
      <c r="EL43" s="13"/>
      <c r="EM43" s="13"/>
      <c r="EN43" s="13"/>
      <c r="EO43" s="13"/>
      <c r="EP43" s="13"/>
      <c r="EQ43" s="13"/>
      <c r="ER43" s="13"/>
      <c r="ES43" s="13"/>
      <c r="ET43" s="13"/>
      <c r="EU43" s="13"/>
      <c r="EV43" s="13"/>
      <c r="EW43" s="13"/>
      <c r="EX43" s="13"/>
      <c r="EY43" s="13"/>
      <c r="EZ43" s="13"/>
      <c r="FA43" s="13"/>
      <c r="FB43" s="13"/>
      <c r="FC43" s="13"/>
      <c r="FD43" s="13"/>
      <c r="FE43" s="13"/>
      <c r="FF43" s="13"/>
      <c r="FG43" s="13"/>
      <c r="FH43" s="13"/>
      <c r="FI43" s="13"/>
      <c r="FJ43" s="13"/>
      <c r="FK43" s="13"/>
      <c r="FL43" s="13"/>
      <c r="FM43" s="13"/>
      <c r="FN43" s="13"/>
      <c r="FO43" s="13"/>
      <c r="FP43" s="13"/>
      <c r="FQ43" s="13"/>
      <c r="FR43" s="13"/>
      <c r="FS43" s="13"/>
      <c r="FT43" s="13"/>
      <c r="FU43" s="13"/>
      <c r="FV43" s="13"/>
      <c r="FW43" s="13"/>
      <c r="FX43" s="13"/>
      <c r="FY43" s="13"/>
      <c r="FZ43" s="13"/>
      <c r="GA43" s="13"/>
      <c r="GB43" s="13"/>
      <c r="GC43" s="13"/>
      <c r="GD43" s="13"/>
    </row>
    <row r="44" spans="1:186" s="13" customFormat="1" ht="21" x14ac:dyDescent="0.25">
      <c r="B44" s="80"/>
      <c r="C44" s="80"/>
      <c r="D44" s="80"/>
      <c r="E44" s="81"/>
      <c r="F44" s="81"/>
      <c r="G44" s="81"/>
      <c r="H44" s="81"/>
      <c r="I44" s="81"/>
      <c r="J44" s="81"/>
      <c r="K44" s="81"/>
      <c r="L44" s="81"/>
      <c r="M44" s="81"/>
      <c r="N44" s="81"/>
      <c r="O44" s="81"/>
      <c r="P44" s="81"/>
      <c r="Q44" s="81"/>
      <c r="R44" s="82"/>
      <c r="S44" s="81"/>
      <c r="T44" s="81"/>
      <c r="U44" s="81"/>
      <c r="V44" s="83"/>
      <c r="W44" s="83"/>
      <c r="X44" s="80"/>
      <c r="Y44" s="80"/>
      <c r="Z44" s="83"/>
      <c r="AA44" s="84"/>
      <c r="AB44" s="84"/>
      <c r="AC44" s="83"/>
      <c r="AD44" s="84"/>
      <c r="AE44" s="646"/>
      <c r="AF44" s="80"/>
      <c r="AG44" s="83"/>
      <c r="AH44" s="647"/>
      <c r="AI44" s="647"/>
      <c r="AJ44" s="83"/>
      <c r="AK44" s="84"/>
      <c r="AL44" s="80"/>
      <c r="AM44" s="80"/>
      <c r="AN44" s="83"/>
      <c r="AO44" s="83"/>
      <c r="AP44" s="83"/>
      <c r="AQ44" s="83"/>
      <c r="AR44" s="84"/>
      <c r="AS44" s="80"/>
      <c r="AT44" s="80"/>
      <c r="AU44" s="83"/>
      <c r="AV44" s="84"/>
      <c r="AW44" s="83"/>
      <c r="AX44" s="84"/>
      <c r="AY44" s="80"/>
      <c r="AZ44" s="80"/>
      <c r="BA44" s="83"/>
      <c r="BB44" s="84"/>
      <c r="BC44" s="84"/>
      <c r="BD44" s="83"/>
      <c r="BE44" s="84"/>
      <c r="BF44" s="81"/>
      <c r="BG44" s="83"/>
      <c r="BH44" s="15">
        <f>(BF44*BG44)^2</f>
        <v>0</v>
      </c>
      <c r="BI44" s="100"/>
      <c r="BJ44" s="101"/>
      <c r="BK44" s="101"/>
      <c r="BL44" s="101"/>
      <c r="BM44" s="102"/>
      <c r="BN44" s="102"/>
      <c r="BO44" s="102"/>
      <c r="BP44" s="101"/>
      <c r="BQ44" s="101"/>
      <c r="BR44" s="101"/>
      <c r="BS44" s="101"/>
      <c r="BT44" s="101"/>
      <c r="BU44" s="101"/>
      <c r="BV44" s="101"/>
      <c r="BW44" s="101"/>
      <c r="BX44" s="101"/>
      <c r="BY44" s="101"/>
      <c r="BZ44" s="101"/>
      <c r="CA44" s="101"/>
      <c r="CB44" s="103"/>
      <c r="CC44" s="101"/>
      <c r="CD44" s="101"/>
      <c r="CE44" s="103"/>
      <c r="CF44" s="103"/>
      <c r="CG44" s="103"/>
      <c r="CH44" s="103"/>
      <c r="CI44" s="101"/>
      <c r="CJ44" s="101"/>
      <c r="CK44" s="103"/>
      <c r="CL44" s="103"/>
      <c r="CM44" s="103"/>
      <c r="CN44" s="71"/>
      <c r="CO44" s="16"/>
      <c r="CP44" s="16"/>
      <c r="CQ44" s="16"/>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6"/>
      <c r="EA44" s="16"/>
      <c r="EB44" s="16"/>
      <c r="EC44" s="16"/>
      <c r="ED44" s="16"/>
      <c r="EE44" s="16"/>
      <c r="EF44" s="16"/>
      <c r="EG44" s="16"/>
    </row>
    <row r="45" spans="1:186" s="51" customFormat="1" ht="66.599999999999994" customHeight="1" x14ac:dyDescent="0.25">
      <c r="A45" s="13"/>
      <c r="B45" s="895" t="s">
        <v>1286</v>
      </c>
      <c r="C45" s="2237" t="s">
        <v>1800</v>
      </c>
      <c r="D45" s="2239"/>
      <c r="E45" s="2239"/>
      <c r="F45" s="2239"/>
      <c r="G45" s="2239"/>
      <c r="H45" s="2239"/>
      <c r="I45" s="2239"/>
      <c r="J45" s="2239"/>
      <c r="K45" s="2239"/>
      <c r="L45" s="2239"/>
      <c r="M45" s="2239"/>
      <c r="N45" s="2239"/>
      <c r="O45" s="2239"/>
      <c r="P45" s="2239"/>
      <c r="Q45" s="2239"/>
      <c r="R45" s="2239"/>
      <c r="S45" s="2239"/>
      <c r="T45" s="2239"/>
      <c r="U45" s="2239"/>
      <c r="V45" s="2239"/>
      <c r="W45" s="2239"/>
      <c r="X45" s="2239"/>
      <c r="Y45" s="2239"/>
      <c r="Z45" s="2239"/>
      <c r="AA45" s="2239"/>
      <c r="AB45" s="2239"/>
      <c r="AC45" s="2239"/>
      <c r="AD45" s="2239"/>
      <c r="AE45" s="2239"/>
      <c r="AF45" s="2239"/>
      <c r="AG45" s="2239"/>
      <c r="AH45" s="2239"/>
      <c r="AI45" s="2239"/>
      <c r="AJ45" s="2239"/>
      <c r="AK45" s="2239"/>
      <c r="AL45" s="2239"/>
      <c r="AM45" s="2239"/>
      <c r="AN45" s="2239"/>
      <c r="AO45" s="2239"/>
      <c r="AP45" s="2239"/>
      <c r="AQ45" s="2239"/>
      <c r="AR45" s="2239"/>
      <c r="AS45" s="2239"/>
      <c r="AT45" s="2239"/>
      <c r="AU45" s="2239"/>
      <c r="AV45" s="2239"/>
      <c r="AW45" s="2239"/>
      <c r="AX45" s="2239"/>
      <c r="AY45" s="2239"/>
      <c r="AZ45" s="2239"/>
      <c r="BA45" s="2239"/>
      <c r="BB45" s="2239"/>
      <c r="BC45" s="2239"/>
      <c r="BD45" s="2239"/>
      <c r="BE45" s="2239"/>
      <c r="BF45" s="2239"/>
      <c r="BG45" s="896"/>
      <c r="BH45" s="15"/>
      <c r="BI45" s="100"/>
      <c r="BJ45" s="101"/>
      <c r="BK45" s="101"/>
      <c r="BL45" s="101"/>
      <c r="BM45" s="102"/>
      <c r="BN45" s="102"/>
      <c r="BO45" s="102"/>
      <c r="BP45" s="101"/>
      <c r="BQ45" s="101"/>
      <c r="BR45" s="101"/>
      <c r="BS45" s="101"/>
      <c r="BT45" s="101"/>
      <c r="BU45" s="101"/>
      <c r="BV45" s="101"/>
      <c r="BW45" s="101"/>
      <c r="BX45" s="101"/>
      <c r="BY45" s="101"/>
      <c r="BZ45" s="101"/>
      <c r="CA45" s="101"/>
      <c r="CB45" s="103"/>
      <c r="CC45" s="101"/>
      <c r="CD45" s="101"/>
      <c r="CE45" s="103"/>
      <c r="CF45" s="103"/>
      <c r="CG45" s="103"/>
      <c r="CH45" s="103"/>
      <c r="CI45" s="101"/>
      <c r="CJ45" s="101"/>
      <c r="CK45" s="103"/>
      <c r="CL45" s="103"/>
      <c r="CM45" s="103"/>
      <c r="CN45" s="71"/>
      <c r="CO45" s="16"/>
      <c r="CP45" s="16"/>
      <c r="CQ45" s="16"/>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6"/>
      <c r="EA45" s="16"/>
      <c r="EB45" s="16"/>
      <c r="EC45" s="16"/>
      <c r="ED45" s="16"/>
      <c r="EE45" s="16"/>
      <c r="EF45" s="16"/>
      <c r="EG45" s="16"/>
      <c r="EH45" s="100"/>
      <c r="EI45" s="100"/>
      <c r="EJ45" s="100"/>
      <c r="EK45" s="100"/>
      <c r="EL45" s="100"/>
      <c r="EM45" s="100"/>
      <c r="EN45" s="100"/>
      <c r="EO45" s="100"/>
      <c r="EP45" s="100"/>
      <c r="EQ45" s="100"/>
      <c r="ER45" s="100"/>
      <c r="ES45" s="100"/>
      <c r="ET45" s="100"/>
      <c r="EU45" s="100"/>
      <c r="EV45" s="100"/>
      <c r="EW45" s="100"/>
      <c r="EX45" s="100"/>
      <c r="EY45" s="100"/>
      <c r="EZ45" s="100"/>
      <c r="FA45" s="100"/>
      <c r="FB45" s="100"/>
      <c r="FC45" s="100"/>
      <c r="FD45" s="100"/>
      <c r="FE45" s="100"/>
      <c r="FF45" s="100"/>
      <c r="FG45" s="100"/>
      <c r="FH45" s="100"/>
      <c r="FI45" s="100"/>
      <c r="FJ45" s="100"/>
      <c r="FK45" s="100"/>
      <c r="FL45" s="100"/>
      <c r="FM45" s="100"/>
      <c r="FN45" s="100"/>
      <c r="FO45" s="100"/>
      <c r="FP45" s="100"/>
      <c r="FQ45" s="100"/>
      <c r="FR45" s="100"/>
      <c r="FS45" s="100"/>
      <c r="FT45" s="100"/>
      <c r="FU45" s="100"/>
      <c r="FV45" s="100"/>
      <c r="FW45" s="100"/>
      <c r="FX45" s="100"/>
      <c r="FY45" s="100"/>
      <c r="FZ45" s="100"/>
      <c r="GA45" s="100"/>
      <c r="GB45" s="100"/>
      <c r="GC45" s="100"/>
      <c r="GD45" s="100"/>
    </row>
    <row r="46" spans="1:186" s="14" customFormat="1" ht="3.6" customHeight="1" x14ac:dyDescent="0.25">
      <c r="A46" s="13"/>
      <c r="B46" s="484"/>
      <c r="C46" s="524"/>
      <c r="D46" s="524"/>
      <c r="E46" s="524"/>
      <c r="F46" s="524"/>
      <c r="G46" s="524"/>
      <c r="H46" s="524"/>
      <c r="I46" s="524"/>
      <c r="J46" s="524"/>
      <c r="K46" s="524"/>
      <c r="L46" s="524"/>
      <c r="M46" s="524"/>
      <c r="N46" s="524"/>
      <c r="O46" s="524"/>
      <c r="P46" s="524"/>
      <c r="Q46" s="524"/>
      <c r="R46" s="524"/>
      <c r="S46" s="524"/>
      <c r="T46" s="524"/>
      <c r="U46" s="524"/>
      <c r="V46" s="524"/>
      <c r="W46" s="524"/>
      <c r="X46" s="524"/>
      <c r="Y46" s="524"/>
      <c r="Z46" s="524"/>
      <c r="AA46" s="525"/>
      <c r="AB46" s="526"/>
      <c r="AC46" s="527"/>
      <c r="AD46" s="526"/>
      <c r="AE46" s="528"/>
      <c r="AF46" s="524"/>
      <c r="AG46" s="524"/>
      <c r="AH46" s="529"/>
      <c r="AI46" s="526"/>
      <c r="AJ46" s="527"/>
      <c r="AK46" s="526"/>
      <c r="AL46" s="524"/>
      <c r="AM46" s="524"/>
      <c r="AN46" s="524"/>
      <c r="AO46" s="524"/>
      <c r="AP46" s="526"/>
      <c r="AQ46" s="527"/>
      <c r="AR46" s="526"/>
      <c r="AS46" s="524"/>
      <c r="AT46" s="524"/>
      <c r="AU46" s="524"/>
      <c r="AV46" s="526"/>
      <c r="AW46" s="527"/>
      <c r="AX46" s="526"/>
      <c r="AY46" s="524"/>
      <c r="AZ46" s="524"/>
      <c r="BA46" s="530"/>
      <c r="BB46" s="531"/>
      <c r="BC46" s="526"/>
      <c r="BD46" s="527"/>
      <c r="BE46" s="526"/>
      <c r="BF46" s="526"/>
      <c r="BG46" s="485"/>
      <c r="BH46" s="15"/>
      <c r="BI46" s="100"/>
      <c r="BJ46" s="101"/>
      <c r="BK46" s="101"/>
      <c r="BL46" s="101"/>
      <c r="BM46" s="102"/>
      <c r="BN46" s="102"/>
      <c r="BO46" s="102"/>
      <c r="BP46" s="101"/>
      <c r="BQ46" s="101"/>
      <c r="BR46" s="101"/>
      <c r="BS46" s="101"/>
      <c r="BT46" s="101"/>
      <c r="BU46" s="101"/>
      <c r="BV46" s="101"/>
      <c r="BW46" s="101"/>
      <c r="BX46" s="101"/>
      <c r="BY46" s="101"/>
      <c r="BZ46" s="101"/>
      <c r="CA46" s="101"/>
      <c r="CB46" s="103"/>
      <c r="CC46" s="101"/>
      <c r="CD46" s="101"/>
      <c r="CE46" s="103"/>
      <c r="CF46" s="103"/>
      <c r="CG46" s="103"/>
      <c r="CH46" s="103"/>
      <c r="CI46" s="101"/>
      <c r="CJ46" s="101"/>
      <c r="CK46" s="103"/>
      <c r="CL46" s="103"/>
      <c r="CM46" s="103"/>
      <c r="CN46" s="71"/>
      <c r="CO46" s="16"/>
      <c r="CP46" s="16"/>
      <c r="CQ46" s="16"/>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6"/>
      <c r="EA46" s="16"/>
      <c r="EB46" s="16"/>
      <c r="EC46" s="16"/>
      <c r="ED46" s="16"/>
      <c r="EE46" s="16"/>
      <c r="EF46" s="16"/>
      <c r="EG46" s="16"/>
      <c r="EH46" s="13"/>
      <c r="EI46" s="13"/>
      <c r="EJ46" s="13"/>
      <c r="EK46" s="13"/>
      <c r="EL46" s="13"/>
      <c r="EM46" s="13"/>
      <c r="EN46" s="13"/>
      <c r="EO46" s="13"/>
      <c r="EP46" s="13"/>
      <c r="EQ46" s="13"/>
      <c r="ER46" s="13"/>
      <c r="ES46" s="13"/>
      <c r="ET46" s="13"/>
      <c r="EU46" s="13"/>
      <c r="EV46" s="13"/>
      <c r="EW46" s="13"/>
      <c r="EX46" s="13"/>
      <c r="EY46" s="13"/>
      <c r="EZ46" s="13"/>
      <c r="FA46" s="13"/>
      <c r="FB46" s="13"/>
      <c r="FC46" s="13"/>
      <c r="FD46" s="13"/>
      <c r="FE46" s="13"/>
      <c r="FF46" s="13"/>
      <c r="FG46" s="13"/>
      <c r="FH46" s="13"/>
      <c r="FI46" s="13"/>
      <c r="FJ46" s="13"/>
      <c r="FK46" s="13"/>
      <c r="FL46" s="13"/>
      <c r="FM46" s="13"/>
      <c r="FN46" s="13"/>
      <c r="FO46" s="13"/>
      <c r="FP46" s="13"/>
      <c r="FQ46" s="13"/>
      <c r="FR46" s="13"/>
      <c r="FS46" s="13"/>
      <c r="FT46" s="13"/>
      <c r="FU46" s="13"/>
      <c r="FV46" s="13"/>
      <c r="FW46" s="13"/>
      <c r="FX46" s="13"/>
      <c r="FY46" s="13"/>
      <c r="FZ46" s="13"/>
      <c r="GA46" s="13"/>
      <c r="GB46" s="13"/>
      <c r="GC46" s="13"/>
      <c r="GD46" s="13"/>
    </row>
    <row r="47" spans="1:186" s="14" customFormat="1" ht="24.75" customHeight="1" x14ac:dyDescent="0.25">
      <c r="A47" s="13"/>
      <c r="B47" s="2214" t="s">
        <v>1797</v>
      </c>
      <c r="C47" s="2240"/>
      <c r="D47" s="2240"/>
      <c r="E47" s="2240"/>
      <c r="F47" s="2240"/>
      <c r="G47" s="2240"/>
      <c r="H47" s="2240"/>
      <c r="I47" s="2240"/>
      <c r="J47" s="2240"/>
      <c r="K47" s="2240"/>
      <c r="L47" s="2240"/>
      <c r="M47" s="2240"/>
      <c r="N47" s="2240"/>
      <c r="O47" s="2240"/>
      <c r="P47" s="2240"/>
      <c r="Q47" s="2240"/>
      <c r="R47" s="2240"/>
      <c r="S47" s="2240"/>
      <c r="T47" s="2240"/>
      <c r="U47" s="2240"/>
      <c r="V47" s="2240"/>
      <c r="W47" s="2240"/>
      <c r="X47" s="2240"/>
      <c r="Y47" s="2240"/>
      <c r="Z47" s="2240"/>
      <c r="AA47" s="2240"/>
      <c r="AB47" s="2240"/>
      <c r="AC47" s="2240"/>
      <c r="AD47" s="2240"/>
      <c r="AE47" s="2240"/>
      <c r="AF47" s="2240"/>
      <c r="AG47" s="2240"/>
      <c r="AH47" s="2240"/>
      <c r="AI47" s="2240"/>
      <c r="AJ47" s="2240"/>
      <c r="AK47" s="2240"/>
      <c r="AL47" s="2240"/>
      <c r="AM47" s="2240"/>
      <c r="AN47" s="2240"/>
      <c r="AO47" s="2240"/>
      <c r="AP47" s="2240"/>
      <c r="AQ47" s="2240"/>
      <c r="AR47" s="2240"/>
      <c r="AS47" s="2240"/>
      <c r="AT47" s="2240"/>
      <c r="AU47" s="2240"/>
      <c r="AV47" s="2240"/>
      <c r="AW47" s="2240"/>
      <c r="AX47" s="2240"/>
      <c r="AY47" s="2240"/>
      <c r="AZ47" s="2240"/>
      <c r="BA47" s="2240"/>
      <c r="BB47" s="2240"/>
      <c r="BC47" s="2240"/>
      <c r="BD47" s="2240"/>
      <c r="BE47" s="2240"/>
      <c r="BF47" s="2240"/>
      <c r="BG47" s="2241"/>
      <c r="BH47" s="15"/>
      <c r="BI47" s="100"/>
      <c r="BJ47" s="101"/>
      <c r="BK47" s="101"/>
      <c r="BL47" s="101"/>
      <c r="BM47" s="102"/>
      <c r="BN47" s="102"/>
      <c r="BO47" s="102"/>
      <c r="BP47" s="101"/>
      <c r="BQ47" s="101"/>
      <c r="BR47" s="101"/>
      <c r="BS47" s="101"/>
      <c r="BT47" s="101"/>
      <c r="BU47" s="101"/>
      <c r="BV47" s="101"/>
      <c r="BW47" s="101"/>
      <c r="BX47" s="101"/>
      <c r="BY47" s="101"/>
      <c r="BZ47" s="101"/>
      <c r="CA47" s="101"/>
      <c r="CB47" s="103"/>
      <c r="CC47" s="101"/>
      <c r="CD47" s="101"/>
      <c r="CE47" s="103"/>
      <c r="CF47" s="103"/>
      <c r="CG47" s="103"/>
      <c r="CH47" s="103"/>
      <c r="CI47" s="101"/>
      <c r="CJ47" s="101"/>
      <c r="CK47" s="103"/>
      <c r="CL47" s="103"/>
      <c r="CM47" s="103"/>
      <c r="CN47" s="71"/>
      <c r="CO47" s="16"/>
      <c r="CP47" s="16"/>
      <c r="CQ47" s="16"/>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6"/>
      <c r="EA47" s="16"/>
      <c r="EB47" s="16"/>
      <c r="EC47" s="16"/>
      <c r="ED47" s="16"/>
      <c r="EE47" s="16"/>
      <c r="EF47" s="16"/>
      <c r="EG47" s="16"/>
      <c r="EH47" s="13"/>
      <c r="EI47" s="13"/>
      <c r="EJ47" s="13"/>
      <c r="EK47" s="13"/>
      <c r="EL47" s="13"/>
      <c r="EM47" s="13"/>
      <c r="EN47" s="13"/>
      <c r="EO47" s="13"/>
      <c r="EP47" s="13"/>
      <c r="EQ47" s="13"/>
      <c r="ER47" s="13"/>
      <c r="ES47" s="13"/>
      <c r="ET47" s="13"/>
      <c r="EU47" s="13"/>
      <c r="EV47" s="13"/>
      <c r="EW47" s="13"/>
      <c r="EX47" s="13"/>
      <c r="EY47" s="13"/>
      <c r="EZ47" s="13"/>
      <c r="FA47" s="13"/>
      <c r="FB47" s="13"/>
      <c r="FC47" s="13"/>
      <c r="FD47" s="13"/>
      <c r="FE47" s="13"/>
      <c r="FF47" s="13"/>
      <c r="FG47" s="13"/>
      <c r="FH47" s="13"/>
      <c r="FI47" s="13"/>
      <c r="FJ47" s="13"/>
      <c r="FK47" s="13"/>
      <c r="FL47" s="13"/>
      <c r="FM47" s="13"/>
      <c r="FN47" s="13"/>
      <c r="FO47" s="13"/>
      <c r="FP47" s="13"/>
      <c r="FQ47" s="13"/>
      <c r="FR47" s="13"/>
      <c r="FS47" s="13"/>
      <c r="FT47" s="13"/>
      <c r="FU47" s="13"/>
      <c r="FV47" s="13"/>
      <c r="FW47" s="13"/>
      <c r="FX47" s="13"/>
      <c r="FY47" s="13"/>
      <c r="FZ47" s="13"/>
      <c r="GA47" s="13"/>
      <c r="GB47" s="13"/>
      <c r="GC47" s="13"/>
      <c r="GD47" s="13"/>
    </row>
    <row r="48" spans="1:186" s="51" customFormat="1" ht="15" customHeight="1" x14ac:dyDescent="0.25">
      <c r="A48" s="13"/>
      <c r="B48" s="2242" t="s">
        <v>283</v>
      </c>
      <c r="C48" s="2212" t="s">
        <v>287</v>
      </c>
      <c r="D48" s="2212" t="s">
        <v>25</v>
      </c>
      <c r="E48" s="2212"/>
      <c r="F48" s="2212"/>
      <c r="G48" s="2212"/>
      <c r="H48" s="2212"/>
      <c r="I48" s="2212"/>
      <c r="J48" s="2212"/>
      <c r="K48" s="2212"/>
      <c r="L48" s="2212"/>
      <c r="M48" s="2212"/>
      <c r="N48" s="2212"/>
      <c r="O48" s="2212"/>
      <c r="P48" s="2212"/>
      <c r="Q48" s="2212"/>
      <c r="R48" s="2212"/>
      <c r="S48" s="2212" t="s">
        <v>193</v>
      </c>
      <c r="T48" s="2212"/>
      <c r="U48" s="2212"/>
      <c r="V48" s="2212"/>
      <c r="W48" s="2212"/>
      <c r="X48" s="2218" t="s">
        <v>201</v>
      </c>
      <c r="Y48" s="2218"/>
      <c r="Z48" s="2218"/>
      <c r="AA48" s="2218"/>
      <c r="AB48" s="2218"/>
      <c r="AC48" s="2218"/>
      <c r="AD48" s="2218"/>
      <c r="AE48" s="2218" t="s">
        <v>200</v>
      </c>
      <c r="AF48" s="2218"/>
      <c r="AG48" s="2218"/>
      <c r="AH48" s="2218"/>
      <c r="AI48" s="2218"/>
      <c r="AJ48" s="2218"/>
      <c r="AK48" s="2218"/>
      <c r="AL48" s="2218" t="s">
        <v>199</v>
      </c>
      <c r="AM48" s="2218"/>
      <c r="AN48" s="2218"/>
      <c r="AO48" s="2218"/>
      <c r="AP48" s="2218"/>
      <c r="AQ48" s="2218"/>
      <c r="AR48" s="2218"/>
      <c r="AS48" s="2218" t="s">
        <v>362</v>
      </c>
      <c r="AT48" s="2218"/>
      <c r="AU48" s="2218"/>
      <c r="AV48" s="2218"/>
      <c r="AW48" s="2218"/>
      <c r="AX48" s="2218"/>
      <c r="AY48" s="2218" t="s">
        <v>198</v>
      </c>
      <c r="AZ48" s="2218"/>
      <c r="BA48" s="2218"/>
      <c r="BB48" s="2218"/>
      <c r="BC48" s="2218"/>
      <c r="BD48" s="2218"/>
      <c r="BE48" s="2218"/>
      <c r="BF48" s="2212" t="s">
        <v>604</v>
      </c>
      <c r="BG48" s="2220" t="s">
        <v>26</v>
      </c>
      <c r="BH48" s="15"/>
      <c r="BI48" s="100"/>
      <c r="BJ48" s="101"/>
      <c r="BK48" s="101"/>
      <c r="BL48" s="101"/>
      <c r="BM48" s="102"/>
      <c r="BN48" s="102"/>
      <c r="BO48" s="102"/>
      <c r="BP48" s="101"/>
      <c r="BQ48" s="101"/>
      <c r="BR48" s="101"/>
      <c r="BS48" s="101"/>
      <c r="BT48" s="101"/>
      <c r="BU48" s="101"/>
      <c r="BV48" s="101"/>
      <c r="BW48" s="101"/>
      <c r="BX48" s="101"/>
      <c r="BY48" s="101"/>
      <c r="BZ48" s="101"/>
      <c r="CA48" s="101"/>
      <c r="CB48" s="103"/>
      <c r="CC48" s="101"/>
      <c r="CD48" s="101"/>
      <c r="CE48" s="103"/>
      <c r="CF48" s="103"/>
      <c r="CG48" s="103"/>
      <c r="CH48" s="103"/>
      <c r="CI48" s="101"/>
      <c r="CJ48" s="101"/>
      <c r="CK48" s="103"/>
      <c r="CL48" s="103"/>
      <c r="CM48" s="103"/>
      <c r="CN48" s="71"/>
      <c r="CO48" s="16"/>
      <c r="CP48" s="16"/>
      <c r="CQ48" s="16"/>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6"/>
      <c r="EA48" s="16"/>
      <c r="EB48" s="16"/>
      <c r="EC48" s="16"/>
      <c r="ED48" s="16"/>
      <c r="EE48" s="16"/>
      <c r="EF48" s="16"/>
      <c r="EG48" s="16"/>
      <c r="EH48" s="100"/>
      <c r="EI48" s="100"/>
      <c r="EJ48" s="100"/>
      <c r="EK48" s="100"/>
      <c r="EL48" s="100"/>
      <c r="EM48" s="100"/>
      <c r="EN48" s="100"/>
      <c r="EO48" s="100"/>
      <c r="EP48" s="100"/>
      <c r="EQ48" s="100"/>
      <c r="ER48" s="100"/>
      <c r="ES48" s="100"/>
      <c r="ET48" s="100"/>
      <c r="EU48" s="100"/>
      <c r="EV48" s="100"/>
      <c r="EW48" s="100"/>
      <c r="EX48" s="100"/>
      <c r="EY48" s="100"/>
      <c r="EZ48" s="100"/>
      <c r="FA48" s="100"/>
      <c r="FB48" s="100"/>
      <c r="FC48" s="100"/>
      <c r="FD48" s="100"/>
      <c r="FE48" s="100"/>
      <c r="FF48" s="100"/>
      <c r="FG48" s="100"/>
      <c r="FH48" s="100"/>
      <c r="FI48" s="100"/>
      <c r="FJ48" s="100"/>
      <c r="FK48" s="100"/>
      <c r="FL48" s="100"/>
      <c r="FM48" s="100"/>
      <c r="FN48" s="100"/>
      <c r="FO48" s="100"/>
      <c r="FP48" s="100"/>
      <c r="FQ48" s="100"/>
      <c r="FR48" s="100"/>
      <c r="FS48" s="100"/>
      <c r="FT48" s="100"/>
      <c r="FU48" s="100"/>
      <c r="FV48" s="100"/>
      <c r="FW48" s="100"/>
      <c r="FX48" s="100"/>
      <c r="FY48" s="100"/>
      <c r="FZ48" s="100"/>
      <c r="GA48" s="100"/>
      <c r="GB48" s="100"/>
      <c r="GC48" s="100"/>
      <c r="GD48" s="100"/>
    </row>
    <row r="49" spans="1:186" s="51" customFormat="1" ht="57.6" customHeight="1" x14ac:dyDescent="0.25">
      <c r="A49" s="13"/>
      <c r="B49" s="2243"/>
      <c r="C49" s="2212"/>
      <c r="D49" s="505" t="s">
        <v>27</v>
      </c>
      <c r="E49" s="505" t="s">
        <v>652</v>
      </c>
      <c r="F49" s="961" t="s">
        <v>29</v>
      </c>
      <c r="G49" s="961" t="s">
        <v>30</v>
      </c>
      <c r="H49" s="961" t="s">
        <v>31</v>
      </c>
      <c r="I49" s="961" t="s">
        <v>32</v>
      </c>
      <c r="J49" s="961" t="s">
        <v>33</v>
      </c>
      <c r="K49" s="961" t="s">
        <v>34</v>
      </c>
      <c r="L49" s="961" t="s">
        <v>35</v>
      </c>
      <c r="M49" s="961" t="s">
        <v>36</v>
      </c>
      <c r="N49" s="961" t="s">
        <v>37</v>
      </c>
      <c r="O49" s="961" t="s">
        <v>38</v>
      </c>
      <c r="P49" s="961" t="s">
        <v>39</v>
      </c>
      <c r="Q49" s="961" t="s">
        <v>40</v>
      </c>
      <c r="R49" s="961" t="s">
        <v>41</v>
      </c>
      <c r="S49" s="961" t="s">
        <v>42</v>
      </c>
      <c r="T49" s="961" t="s">
        <v>43</v>
      </c>
      <c r="U49" s="961" t="s">
        <v>44</v>
      </c>
      <c r="V49" s="503" t="s">
        <v>210</v>
      </c>
      <c r="W49" s="504" t="s">
        <v>193</v>
      </c>
      <c r="X49" s="2219" t="s">
        <v>194</v>
      </c>
      <c r="Y49" s="2219"/>
      <c r="Z49" s="961" t="s">
        <v>202</v>
      </c>
      <c r="AA49" s="505" t="s">
        <v>603</v>
      </c>
      <c r="AB49" s="505" t="s">
        <v>615</v>
      </c>
      <c r="AC49" s="961" t="s">
        <v>203</v>
      </c>
      <c r="AD49" s="505" t="s">
        <v>294</v>
      </c>
      <c r="AE49" s="2219" t="s">
        <v>195</v>
      </c>
      <c r="AF49" s="2219"/>
      <c r="AG49" s="504" t="s">
        <v>204</v>
      </c>
      <c r="AH49" s="506" t="s">
        <v>616</v>
      </c>
      <c r="AI49" s="506" t="s">
        <v>617</v>
      </c>
      <c r="AJ49" s="961" t="s">
        <v>205</v>
      </c>
      <c r="AK49" s="505" t="s">
        <v>294</v>
      </c>
      <c r="AL49" s="2219" t="s">
        <v>196</v>
      </c>
      <c r="AM49" s="2219"/>
      <c r="AN49" s="961" t="s">
        <v>206</v>
      </c>
      <c r="AO49" s="961" t="s">
        <v>618</v>
      </c>
      <c r="AP49" s="961" t="s">
        <v>619</v>
      </c>
      <c r="AQ49" s="961" t="s">
        <v>207</v>
      </c>
      <c r="AR49" s="505" t="s">
        <v>294</v>
      </c>
      <c r="AS49" s="2219" t="s">
        <v>620</v>
      </c>
      <c r="AT49" s="2219"/>
      <c r="AU49" s="504" t="s">
        <v>364</v>
      </c>
      <c r="AV49" s="505" t="s">
        <v>621</v>
      </c>
      <c r="AW49" s="961" t="s">
        <v>363</v>
      </c>
      <c r="AX49" s="505" t="s">
        <v>294</v>
      </c>
      <c r="AY49" s="2219" t="s">
        <v>197</v>
      </c>
      <c r="AZ49" s="2219"/>
      <c r="BA49" s="961" t="s">
        <v>208</v>
      </c>
      <c r="BB49" s="505" t="s">
        <v>622</v>
      </c>
      <c r="BC49" s="505" t="s">
        <v>623</v>
      </c>
      <c r="BD49" s="961" t="s">
        <v>209</v>
      </c>
      <c r="BE49" s="505" t="s">
        <v>294</v>
      </c>
      <c r="BF49" s="2212"/>
      <c r="BG49" s="2220"/>
      <c r="BH49" s="15"/>
      <c r="BI49" s="100"/>
      <c r="BJ49" s="101"/>
      <c r="BK49" s="101"/>
      <c r="BL49" s="101"/>
      <c r="BM49" s="102"/>
      <c r="BN49" s="102"/>
      <c r="BO49" s="102"/>
      <c r="BP49" s="101"/>
      <c r="BQ49" s="101"/>
      <c r="BR49" s="101"/>
      <c r="BS49" s="101"/>
      <c r="BT49" s="101"/>
      <c r="BU49" s="101"/>
      <c r="BV49" s="101"/>
      <c r="BW49" s="101"/>
      <c r="BX49" s="101"/>
      <c r="BY49" s="101"/>
      <c r="BZ49" s="101"/>
      <c r="CA49" s="101"/>
      <c r="CB49" s="103"/>
      <c r="CC49" s="101"/>
      <c r="CD49" s="101"/>
      <c r="CE49" s="103"/>
      <c r="CF49" s="103"/>
      <c r="CG49" s="103"/>
      <c r="CH49" s="103"/>
      <c r="CI49" s="101"/>
      <c r="CJ49" s="101"/>
      <c r="CK49" s="103"/>
      <c r="CL49" s="103"/>
      <c r="CM49" s="103"/>
      <c r="CN49" s="71"/>
      <c r="CO49" s="933"/>
      <c r="CP49" s="933"/>
      <c r="CQ49" s="933"/>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6"/>
      <c r="EA49" s="16"/>
      <c r="EB49" s="16"/>
      <c r="EC49" s="16"/>
      <c r="ED49" s="16"/>
      <c r="EE49" s="16"/>
      <c r="EF49" s="16"/>
      <c r="EG49" s="16"/>
      <c r="EH49" s="100"/>
      <c r="EI49" s="100"/>
      <c r="EJ49" s="100"/>
      <c r="EK49" s="100"/>
      <c r="EL49" s="100"/>
      <c r="EM49" s="100"/>
      <c r="EN49" s="100"/>
      <c r="EO49" s="100"/>
      <c r="EP49" s="100"/>
      <c r="EQ49" s="100"/>
      <c r="ER49" s="100"/>
      <c r="ES49" s="100"/>
      <c r="ET49" s="100"/>
      <c r="EU49" s="100"/>
      <c r="EV49" s="100"/>
      <c r="EW49" s="100"/>
      <c r="EX49" s="100"/>
      <c r="EY49" s="100"/>
      <c r="EZ49" s="100"/>
      <c r="FA49" s="100"/>
      <c r="FB49" s="100"/>
      <c r="FC49" s="100"/>
      <c r="FD49" s="100"/>
      <c r="FE49" s="100"/>
      <c r="FF49" s="100"/>
      <c r="FG49" s="100"/>
      <c r="FH49" s="100"/>
      <c r="FI49" s="100"/>
      <c r="FJ49" s="100"/>
      <c r="FK49" s="100"/>
      <c r="FL49" s="100"/>
      <c r="FM49" s="100"/>
      <c r="FN49" s="100"/>
      <c r="FO49" s="100"/>
      <c r="FP49" s="100"/>
      <c r="FQ49" s="100"/>
      <c r="FR49" s="100"/>
      <c r="FS49" s="100"/>
      <c r="FT49" s="100"/>
      <c r="FU49" s="100"/>
      <c r="FV49" s="100"/>
      <c r="FW49" s="100"/>
      <c r="FX49" s="100"/>
      <c r="FY49" s="100"/>
      <c r="FZ49" s="100"/>
      <c r="GA49" s="100"/>
      <c r="GB49" s="100"/>
      <c r="GC49" s="100"/>
      <c r="GD49" s="100"/>
    </row>
    <row r="50" spans="1:186" s="14" customFormat="1" ht="23.45" customHeight="1" x14ac:dyDescent="0.25">
      <c r="A50" s="13"/>
      <c r="B50" s="2213" t="s">
        <v>1774</v>
      </c>
      <c r="C50" s="998"/>
      <c r="D50" s="507">
        <f t="shared" ref="D50:D60" si="85">VLOOKUP($C50,$BI$106:$CM$488,2,FALSE)</f>
        <v>0</v>
      </c>
      <c r="E50" s="131"/>
      <c r="F50" s="1534"/>
      <c r="G50" s="1534"/>
      <c r="H50" s="538"/>
      <c r="I50" s="538"/>
      <c r="J50" s="538"/>
      <c r="K50" s="538"/>
      <c r="L50" s="538"/>
      <c r="M50" s="538"/>
      <c r="N50" s="538"/>
      <c r="O50" s="538"/>
      <c r="P50" s="538"/>
      <c r="Q50" s="132">
        <f>SUM(E50:P50)</f>
        <v>0</v>
      </c>
      <c r="R50" s="133">
        <f>COUNT(E50:P50)</f>
        <v>0</v>
      </c>
      <c r="S50" s="132">
        <f>IF(R50&gt;1,AVERAGE(E50:P50),0)</f>
        <v>0</v>
      </c>
      <c r="T50" s="132">
        <f>IF(R50&gt;1,STDEV(E50:P50),0)</f>
        <v>0</v>
      </c>
      <c r="U50" s="132">
        <f t="shared" ref="U50:U60" si="86">IF(R50&gt;1,VLOOKUP($R50,$BI$440:$BJ$452,2,FALSE),0)</f>
        <v>0</v>
      </c>
      <c r="V50" s="1342"/>
      <c r="W50" s="135">
        <f t="shared" ref="W50:W60" si="87">IF(R50&gt;1,1-((S50-((T50*U50)/(SQRT(R50))))/S50),VLOOKUP($C50,$BI$106:$CS$488,34,FALSE))</f>
        <v>0</v>
      </c>
      <c r="X50" s="489">
        <v>0</v>
      </c>
      <c r="Y50" s="490">
        <v>0</v>
      </c>
      <c r="Z50" s="491">
        <v>0</v>
      </c>
      <c r="AA50" s="492">
        <f>($Q50*X50)/1000</f>
        <v>0</v>
      </c>
      <c r="AB50" s="492">
        <f t="shared" ref="AB50:AB60" si="88">AA50*$BJ$458</f>
        <v>0</v>
      </c>
      <c r="AC50" s="491">
        <f>IF(AA50&gt;0,SQRT(($W50*$W50)+(Z50*Z50)+($V50*$V50)),0)</f>
        <v>0</v>
      </c>
      <c r="AD50" s="492">
        <f>(AB50*AC50)^2</f>
        <v>0</v>
      </c>
      <c r="AE50" s="508">
        <f t="shared" ref="AE50:AE60" si="89">VLOOKUP($C50,$BI$106:$CM$488,3,FALSE)</f>
        <v>0</v>
      </c>
      <c r="AF50" s="490">
        <f t="shared" ref="AF50:AF60" si="90">VLOOKUP($C50,$BI$106:$CM$488,4,FALSE)</f>
        <v>0</v>
      </c>
      <c r="AG50" s="491">
        <f t="shared" ref="AG50:AG60" si="91">IF($Q50&gt;0,VLOOKUP($C50,$BI$106:$CM$488,6,FALSE),0)</f>
        <v>0</v>
      </c>
      <c r="AH50" s="492">
        <f>($Q50*AE50)/1000</f>
        <v>0</v>
      </c>
      <c r="AI50" s="509">
        <f t="shared" ref="AI50:AI60" si="92">AH50*$BJ$459</f>
        <v>0</v>
      </c>
      <c r="AJ50" s="491">
        <f>IF(AH50&gt;0,SQRT(($W50*$W50)+(AG50*AG50)+($V50*$V50)),0)</f>
        <v>0</v>
      </c>
      <c r="AK50" s="492">
        <f>(AI50*AJ50)^2</f>
        <v>0</v>
      </c>
      <c r="AL50" s="510">
        <f t="shared" ref="AL50:AL60" si="93">VLOOKUP($C50,$BI$106:$CM$488,9,FALSE)</f>
        <v>0</v>
      </c>
      <c r="AM50" s="490">
        <f t="shared" ref="AM50:AM60" si="94">VLOOKUP($C50,$BI$106:$CM$488,10,FALSE)</f>
        <v>0</v>
      </c>
      <c r="AN50" s="491">
        <f t="shared" ref="AN50:AN60" si="95">IF($Q50&gt;0,VLOOKUP($C50,$BI$106:$CM$488,12,FALSE),0)</f>
        <v>0</v>
      </c>
      <c r="AO50" s="509">
        <f>(W50*AL50)/1000</f>
        <v>0</v>
      </c>
      <c r="AP50" s="509">
        <f t="shared" ref="AP50:AP60" si="96">AO50*$BJ$460</f>
        <v>0</v>
      </c>
      <c r="AQ50" s="491">
        <f>IF(AO50&gt;0,SQRT(($W50*$W50)+(AN50*AN50)+($V50*$V50)),0)</f>
        <v>0</v>
      </c>
      <c r="AR50" s="492">
        <f>(AP50*AQ50)^2</f>
        <v>0</v>
      </c>
      <c r="AS50" s="489">
        <v>0</v>
      </c>
      <c r="AT50" s="490">
        <v>0</v>
      </c>
      <c r="AU50" s="491">
        <v>0</v>
      </c>
      <c r="AV50" s="509">
        <v>0</v>
      </c>
      <c r="AW50" s="491">
        <v>0</v>
      </c>
      <c r="AX50" s="492">
        <f>(AV50*AW50)^2</f>
        <v>0</v>
      </c>
      <c r="AY50" s="489">
        <v>0</v>
      </c>
      <c r="AZ50" s="490">
        <v>0</v>
      </c>
      <c r="BA50" s="491">
        <v>0</v>
      </c>
      <c r="BB50" s="509">
        <f>($Q50*AY50)/1000</f>
        <v>0</v>
      </c>
      <c r="BC50" s="509">
        <f t="shared" ref="BC50:BC60" si="97">BB50*$BJ$461</f>
        <v>0</v>
      </c>
      <c r="BD50" s="491">
        <v>0</v>
      </c>
      <c r="BE50" s="492">
        <f>(BC50*BD50)^2</f>
        <v>0</v>
      </c>
      <c r="BF50" s="482">
        <f>AB50+AI50+AP50+AV50+BC50</f>
        <v>0</v>
      </c>
      <c r="BG50" s="483">
        <f>IF(BF50&gt;0,SQRT(AD50+AK50+AR50+AX50+BE50)/BF50,0)</f>
        <v>0</v>
      </c>
      <c r="BH50" s="15">
        <f>(BF50*BG50)^2</f>
        <v>0</v>
      </c>
      <c r="BI50" s="100"/>
      <c r="BJ50" s="101"/>
      <c r="BK50" s="101"/>
      <c r="BL50" s="101"/>
      <c r="BM50" s="102"/>
      <c r="BN50" s="102"/>
      <c r="BO50" s="102"/>
      <c r="BP50" s="101"/>
      <c r="BQ50" s="101"/>
      <c r="BR50" s="101"/>
      <c r="BS50" s="101"/>
      <c r="BT50" s="101"/>
      <c r="BU50" s="101"/>
      <c r="BV50" s="101"/>
      <c r="BW50" s="101"/>
      <c r="BX50" s="101"/>
      <c r="BY50" s="101"/>
      <c r="BZ50" s="101"/>
      <c r="CA50" s="101"/>
      <c r="CB50" s="103"/>
      <c r="CC50" s="101"/>
      <c r="CD50" s="101"/>
      <c r="CE50" s="103"/>
      <c r="CF50" s="103"/>
      <c r="CG50" s="103"/>
      <c r="CH50" s="103"/>
      <c r="CI50" s="101"/>
      <c r="CJ50" s="101"/>
      <c r="CK50" s="103"/>
      <c r="CL50" s="103"/>
      <c r="CM50" s="103"/>
      <c r="CN50" s="71"/>
      <c r="CO50" s="933"/>
      <c r="CP50" s="933"/>
      <c r="CQ50" s="933"/>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6"/>
      <c r="EA50" s="16"/>
      <c r="EB50" s="16"/>
      <c r="EC50" s="16"/>
      <c r="ED50" s="16"/>
      <c r="EE50" s="16"/>
      <c r="EF50" s="16"/>
      <c r="EG50" s="16"/>
      <c r="EH50" s="13"/>
      <c r="EI50" s="13"/>
      <c r="EJ50" s="13"/>
      <c r="EK50" s="13"/>
      <c r="EL50" s="13"/>
      <c r="EM50" s="13"/>
      <c r="EN50" s="13"/>
      <c r="EO50" s="13"/>
      <c r="EP50" s="13"/>
      <c r="EQ50" s="13"/>
      <c r="ER50" s="13"/>
      <c r="ES50" s="13"/>
      <c r="ET50" s="13"/>
      <c r="EU50" s="13"/>
      <c r="EV50" s="13"/>
      <c r="EW50" s="13"/>
      <c r="EX50" s="13"/>
      <c r="EY50" s="13"/>
      <c r="EZ50" s="13"/>
      <c r="FA50" s="13"/>
      <c r="FB50" s="13"/>
      <c r="FC50" s="13"/>
      <c r="FD50" s="13"/>
      <c r="FE50" s="13"/>
      <c r="FF50" s="13"/>
      <c r="FG50" s="13"/>
      <c r="FH50" s="13"/>
      <c r="FI50" s="13"/>
      <c r="FJ50" s="13"/>
      <c r="FK50" s="13"/>
      <c r="FL50" s="13"/>
      <c r="FM50" s="13"/>
      <c r="FN50" s="13"/>
      <c r="FO50" s="13"/>
      <c r="FP50" s="13"/>
      <c r="FQ50" s="13"/>
      <c r="FR50" s="13"/>
      <c r="FS50" s="13"/>
      <c r="FT50" s="13"/>
      <c r="FU50" s="13"/>
      <c r="FV50" s="13"/>
      <c r="FW50" s="13"/>
      <c r="FX50" s="13"/>
      <c r="FY50" s="13"/>
      <c r="FZ50" s="13"/>
      <c r="GA50" s="13"/>
      <c r="GB50" s="13"/>
      <c r="GC50" s="13"/>
      <c r="GD50" s="13"/>
    </row>
    <row r="51" spans="1:186" s="14" customFormat="1" ht="16.899999999999999" customHeight="1" x14ac:dyDescent="0.25">
      <c r="A51" s="13"/>
      <c r="B51" s="2213"/>
      <c r="C51" s="998"/>
      <c r="D51" s="507">
        <f t="shared" si="85"/>
        <v>0</v>
      </c>
      <c r="E51" s="131"/>
      <c r="F51" s="1534"/>
      <c r="G51" s="1534"/>
      <c r="H51" s="538"/>
      <c r="I51" s="538"/>
      <c r="J51" s="538"/>
      <c r="K51" s="538"/>
      <c r="L51" s="538"/>
      <c r="M51" s="538"/>
      <c r="N51" s="538"/>
      <c r="O51" s="538"/>
      <c r="P51" s="538"/>
      <c r="Q51" s="132">
        <f>SUM(E51:P51)</f>
        <v>0</v>
      </c>
      <c r="R51" s="133">
        <f>COUNT(E51:P51)</f>
        <v>0</v>
      </c>
      <c r="S51" s="132">
        <f>IF(R51&gt;1,AVERAGE(E51:P51),0)</f>
        <v>0</v>
      </c>
      <c r="T51" s="132">
        <f>IF(R51&gt;1,STDEV(E51:P51),0)</f>
        <v>0</v>
      </c>
      <c r="U51" s="132">
        <f t="shared" si="86"/>
        <v>0</v>
      </c>
      <c r="V51" s="1342"/>
      <c r="W51" s="135">
        <f t="shared" si="87"/>
        <v>0</v>
      </c>
      <c r="X51" s="489">
        <v>0</v>
      </c>
      <c r="Y51" s="490">
        <v>0</v>
      </c>
      <c r="Z51" s="491">
        <v>0</v>
      </c>
      <c r="AA51" s="492">
        <f>($Q51*X51)/1000</f>
        <v>0</v>
      </c>
      <c r="AB51" s="492">
        <f t="shared" si="88"/>
        <v>0</v>
      </c>
      <c r="AC51" s="491">
        <f>IF(AA51&gt;0,SQRT(($W51*$W51)+(Z51*Z51)+($V51*$V51)),0)</f>
        <v>0</v>
      </c>
      <c r="AD51" s="492">
        <f>(AB51*AC51)^2</f>
        <v>0</v>
      </c>
      <c r="AE51" s="508">
        <f t="shared" si="89"/>
        <v>0</v>
      </c>
      <c r="AF51" s="490">
        <f t="shared" si="90"/>
        <v>0</v>
      </c>
      <c r="AG51" s="491">
        <f t="shared" si="91"/>
        <v>0</v>
      </c>
      <c r="AH51" s="492">
        <f>($Q51*AE51)/1000</f>
        <v>0</v>
      </c>
      <c r="AI51" s="509">
        <f t="shared" si="92"/>
        <v>0</v>
      </c>
      <c r="AJ51" s="491">
        <f>IF(AH51&gt;0,SQRT(($W51*$W51)+(AG51*AG51)+($V51*$V51)),0)</f>
        <v>0</v>
      </c>
      <c r="AK51" s="492">
        <f>(AI51*AJ51)^2</f>
        <v>0</v>
      </c>
      <c r="AL51" s="510">
        <f t="shared" si="93"/>
        <v>0</v>
      </c>
      <c r="AM51" s="490">
        <f t="shared" si="94"/>
        <v>0</v>
      </c>
      <c r="AN51" s="491">
        <f t="shared" si="95"/>
        <v>0</v>
      </c>
      <c r="AO51" s="509">
        <f>(W51*AL51)/1000</f>
        <v>0</v>
      </c>
      <c r="AP51" s="509">
        <f t="shared" si="96"/>
        <v>0</v>
      </c>
      <c r="AQ51" s="491">
        <f>IF(AO51&gt;0,SQRT(($W51*$W51)+(AN51*AN51)+($V51*$V51)),0)</f>
        <v>0</v>
      </c>
      <c r="AR51" s="492">
        <f>(AP51*AQ51)^2</f>
        <v>0</v>
      </c>
      <c r="AS51" s="489">
        <v>0</v>
      </c>
      <c r="AT51" s="490">
        <v>0</v>
      </c>
      <c r="AU51" s="491">
        <v>0</v>
      </c>
      <c r="AV51" s="509">
        <v>0</v>
      </c>
      <c r="AW51" s="491">
        <v>0</v>
      </c>
      <c r="AX51" s="492">
        <f>(AV51*AW51)^2</f>
        <v>0</v>
      </c>
      <c r="AY51" s="489">
        <v>0</v>
      </c>
      <c r="AZ51" s="490">
        <v>0</v>
      </c>
      <c r="BA51" s="491">
        <v>0</v>
      </c>
      <c r="BB51" s="509">
        <f>($Q51*AY51)/1000</f>
        <v>0</v>
      </c>
      <c r="BC51" s="509">
        <f t="shared" si="97"/>
        <v>0</v>
      </c>
      <c r="BD51" s="491">
        <v>0</v>
      </c>
      <c r="BE51" s="492">
        <f>(BC51*BD51)^2</f>
        <v>0</v>
      </c>
      <c r="BF51" s="482">
        <f>AB51+AI51+AP51+AV51+BC51</f>
        <v>0</v>
      </c>
      <c r="BG51" s="483">
        <f>IF(BF51&gt;0,SQRT(AD51+AK51+AR51+AX51+BE51)/BF51,0)</f>
        <v>0</v>
      </c>
      <c r="BH51" s="15">
        <f>(BF51*BG51)^2</f>
        <v>0</v>
      </c>
      <c r="BI51" s="100"/>
      <c r="BJ51" s="101"/>
      <c r="BK51" s="101"/>
      <c r="BL51" s="101"/>
      <c r="BM51" s="102"/>
      <c r="BN51" s="102"/>
      <c r="BO51" s="102"/>
      <c r="BP51" s="101"/>
      <c r="BQ51" s="101"/>
      <c r="BR51" s="101"/>
      <c r="BS51" s="101"/>
      <c r="BT51" s="101"/>
      <c r="BU51" s="101"/>
      <c r="BV51" s="101"/>
      <c r="BW51" s="101"/>
      <c r="BX51" s="101"/>
      <c r="BY51" s="101"/>
      <c r="BZ51" s="101"/>
      <c r="CA51" s="101"/>
      <c r="CB51" s="103"/>
      <c r="CC51" s="101"/>
      <c r="CD51" s="101"/>
      <c r="CE51" s="103"/>
      <c r="CF51" s="103"/>
      <c r="CG51" s="103"/>
      <c r="CH51" s="103"/>
      <c r="CI51" s="101"/>
      <c r="CJ51" s="101"/>
      <c r="CK51" s="103"/>
      <c r="CL51" s="103"/>
      <c r="CM51" s="103"/>
      <c r="CN51" s="71"/>
      <c r="CO51" s="933"/>
      <c r="CP51" s="933"/>
      <c r="CQ51" s="933"/>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6"/>
      <c r="EA51" s="16"/>
      <c r="EB51" s="16"/>
      <c r="EC51" s="16"/>
      <c r="ED51" s="16"/>
      <c r="EE51" s="16"/>
      <c r="EF51" s="16"/>
      <c r="EG51" s="16"/>
      <c r="EH51" s="13"/>
      <c r="EI51" s="13"/>
      <c r="EJ51" s="13"/>
      <c r="EK51" s="13"/>
      <c r="EL51" s="13"/>
      <c r="EM51" s="13"/>
      <c r="EN51" s="13"/>
      <c r="EO51" s="13"/>
      <c r="EP51" s="13"/>
      <c r="EQ51" s="13"/>
      <c r="ER51" s="13"/>
      <c r="ES51" s="13"/>
      <c r="ET51" s="13"/>
      <c r="EU51" s="13"/>
      <c r="EV51" s="13"/>
      <c r="EW51" s="13"/>
      <c r="EX51" s="13"/>
      <c r="EY51" s="13"/>
      <c r="EZ51" s="13"/>
      <c r="FA51" s="13"/>
      <c r="FB51" s="13"/>
      <c r="FC51" s="13"/>
      <c r="FD51" s="13"/>
      <c r="FE51" s="13"/>
      <c r="FF51" s="13"/>
      <c r="FG51" s="13"/>
      <c r="FH51" s="13"/>
      <c r="FI51" s="13"/>
      <c r="FJ51" s="13"/>
      <c r="FK51" s="13"/>
      <c r="FL51" s="13"/>
      <c r="FM51" s="13"/>
      <c r="FN51" s="13"/>
      <c r="FO51" s="13"/>
      <c r="FP51" s="13"/>
      <c r="FQ51" s="13"/>
      <c r="FR51" s="13"/>
      <c r="FS51" s="13"/>
      <c r="FT51" s="13"/>
      <c r="FU51" s="13"/>
      <c r="FV51" s="13"/>
      <c r="FW51" s="13"/>
      <c r="FX51" s="13"/>
      <c r="FY51" s="13"/>
      <c r="FZ51" s="13"/>
      <c r="GA51" s="13"/>
      <c r="GB51" s="13"/>
      <c r="GC51" s="13"/>
      <c r="GD51" s="13"/>
    </row>
    <row r="52" spans="1:186" s="14" customFormat="1" x14ac:dyDescent="0.25">
      <c r="A52" s="13"/>
      <c r="B52" s="2213"/>
      <c r="C52" s="998"/>
      <c r="D52" s="507">
        <f t="shared" si="85"/>
        <v>0</v>
      </c>
      <c r="E52" s="131"/>
      <c r="F52" s="1534"/>
      <c r="G52" s="1534"/>
      <c r="H52" s="538"/>
      <c r="I52" s="538"/>
      <c r="J52" s="538"/>
      <c r="K52" s="538"/>
      <c r="L52" s="538"/>
      <c r="M52" s="538"/>
      <c r="N52" s="538"/>
      <c r="O52" s="538"/>
      <c r="P52" s="538"/>
      <c r="Q52" s="132">
        <f t="shared" ref="Q52:Q57" si="98">SUM(E52:P52)</f>
        <v>0</v>
      </c>
      <c r="R52" s="133">
        <f t="shared" ref="R52:R57" si="99">COUNT(E52:P52)</f>
        <v>0</v>
      </c>
      <c r="S52" s="132">
        <f t="shared" ref="S52:S57" si="100">IF(R52&gt;1,AVERAGE(E52:P52),0)</f>
        <v>0</v>
      </c>
      <c r="T52" s="132">
        <f t="shared" ref="T52:T57" si="101">IF(R52&gt;1,STDEV(E52:P52),0)</f>
        <v>0</v>
      </c>
      <c r="U52" s="132">
        <f t="shared" si="86"/>
        <v>0</v>
      </c>
      <c r="V52" s="1342"/>
      <c r="W52" s="135">
        <f t="shared" si="87"/>
        <v>0</v>
      </c>
      <c r="X52" s="489">
        <v>0</v>
      </c>
      <c r="Y52" s="490">
        <v>0</v>
      </c>
      <c r="Z52" s="491">
        <v>0</v>
      </c>
      <c r="AA52" s="492">
        <f t="shared" ref="AA52:AA57" si="102">($Q52*X52)/1000</f>
        <v>0</v>
      </c>
      <c r="AB52" s="492">
        <f t="shared" si="88"/>
        <v>0</v>
      </c>
      <c r="AC52" s="491">
        <f t="shared" ref="AC52:AC57" si="103">IF(AA52&gt;0,SQRT(($W52*$W52)+(Z52*Z52)+($V52*$V52)),0)</f>
        <v>0</v>
      </c>
      <c r="AD52" s="492">
        <f t="shared" ref="AD52:AD57" si="104">(AB52*AC52)^2</f>
        <v>0</v>
      </c>
      <c r="AE52" s="508">
        <f t="shared" si="89"/>
        <v>0</v>
      </c>
      <c r="AF52" s="490">
        <f t="shared" si="90"/>
        <v>0</v>
      </c>
      <c r="AG52" s="491">
        <f t="shared" si="91"/>
        <v>0</v>
      </c>
      <c r="AH52" s="492">
        <f t="shared" ref="AH52:AH57" si="105">($Q52*AE52)/1000</f>
        <v>0</v>
      </c>
      <c r="AI52" s="509">
        <f t="shared" si="92"/>
        <v>0</v>
      </c>
      <c r="AJ52" s="491">
        <f t="shared" ref="AJ52:AJ57" si="106">IF(AH52&gt;0,SQRT(($W52*$W52)+(AG52*AG52)+($V52*$V52)),0)</f>
        <v>0</v>
      </c>
      <c r="AK52" s="492">
        <f t="shared" ref="AK52:AK57" si="107">(AI52*AJ52)^2</f>
        <v>0</v>
      </c>
      <c r="AL52" s="510">
        <f t="shared" si="93"/>
        <v>0</v>
      </c>
      <c r="AM52" s="490">
        <f t="shared" si="94"/>
        <v>0</v>
      </c>
      <c r="AN52" s="491">
        <f t="shared" si="95"/>
        <v>0</v>
      </c>
      <c r="AO52" s="509">
        <f t="shared" ref="AO52:AO57" si="108">(W52*AL52)/1000</f>
        <v>0</v>
      </c>
      <c r="AP52" s="509">
        <f t="shared" si="96"/>
        <v>0</v>
      </c>
      <c r="AQ52" s="491">
        <f t="shared" ref="AQ52:AQ57" si="109">IF(AO52&gt;0,SQRT(($W52*$W52)+(AN52*AN52)+($V52*$V52)),0)</f>
        <v>0</v>
      </c>
      <c r="AR52" s="492">
        <f t="shared" ref="AR52:AR57" si="110">(AP52*AQ52)^2</f>
        <v>0</v>
      </c>
      <c r="AS52" s="489">
        <v>0</v>
      </c>
      <c r="AT52" s="490">
        <v>0</v>
      </c>
      <c r="AU52" s="491">
        <v>0</v>
      </c>
      <c r="AV52" s="509">
        <v>0</v>
      </c>
      <c r="AW52" s="491">
        <v>0</v>
      </c>
      <c r="AX52" s="492">
        <f t="shared" ref="AX52:AX57" si="111">(AV52*AW52)^2</f>
        <v>0</v>
      </c>
      <c r="AY52" s="489">
        <v>0</v>
      </c>
      <c r="AZ52" s="490">
        <v>0</v>
      </c>
      <c r="BA52" s="491">
        <v>0</v>
      </c>
      <c r="BB52" s="509">
        <f t="shared" ref="BB52:BB57" si="112">($Q52*AY52)/1000</f>
        <v>0</v>
      </c>
      <c r="BC52" s="509">
        <f t="shared" si="97"/>
        <v>0</v>
      </c>
      <c r="BD52" s="491">
        <v>0</v>
      </c>
      <c r="BE52" s="492">
        <f t="shared" ref="BE52:BE57" si="113">(BC52*BD52)^2</f>
        <v>0</v>
      </c>
      <c r="BF52" s="482">
        <f t="shared" ref="BF52:BF57" si="114">AB52+AI52+AP52+AV52+BC52</f>
        <v>0</v>
      </c>
      <c r="BG52" s="483">
        <f t="shared" ref="BG52:BG57" si="115">IF(BF52&gt;0,SQRT(AD52+AK52+AR52+AX52+BE52)/BF52,0)</f>
        <v>0</v>
      </c>
      <c r="BH52" s="15">
        <f t="shared" ref="BH52:BH57" si="116">(BF52*BG52)^2</f>
        <v>0</v>
      </c>
      <c r="BI52" s="100"/>
      <c r="BJ52" s="101"/>
      <c r="BK52" s="101"/>
      <c r="BL52" s="101"/>
      <c r="BM52" s="102"/>
      <c r="BN52" s="102"/>
      <c r="BO52" s="102"/>
      <c r="BP52" s="101"/>
      <c r="BQ52" s="101"/>
      <c r="BR52" s="101"/>
      <c r="BS52" s="101"/>
      <c r="BT52" s="101"/>
      <c r="BU52" s="101"/>
      <c r="BV52" s="101"/>
      <c r="BW52" s="101"/>
      <c r="BX52" s="101"/>
      <c r="BY52" s="101"/>
      <c r="BZ52" s="101"/>
      <c r="CA52" s="101"/>
      <c r="CB52" s="103"/>
      <c r="CC52" s="101"/>
      <c r="CD52" s="101"/>
      <c r="CE52" s="103"/>
      <c r="CF52" s="103"/>
      <c r="CG52" s="103"/>
      <c r="CH52" s="103"/>
      <c r="CI52" s="101"/>
      <c r="CJ52" s="101"/>
      <c r="CK52" s="103"/>
      <c r="CL52" s="103"/>
      <c r="CM52" s="103"/>
      <c r="CN52" s="71"/>
      <c r="CO52" s="933"/>
      <c r="CP52" s="933"/>
      <c r="CQ52" s="933"/>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6"/>
      <c r="EA52" s="16"/>
      <c r="EB52" s="16"/>
      <c r="EC52" s="16"/>
      <c r="ED52" s="16"/>
      <c r="EE52" s="16"/>
      <c r="EF52" s="16"/>
      <c r="EG52" s="16"/>
      <c r="EH52" s="13"/>
      <c r="EI52" s="13"/>
      <c r="EJ52" s="13"/>
      <c r="EK52" s="13"/>
      <c r="EL52" s="13"/>
      <c r="EM52" s="13"/>
      <c r="EN52" s="13"/>
      <c r="EO52" s="13"/>
      <c r="EP52" s="13"/>
      <c r="EQ52" s="13"/>
      <c r="ER52" s="13"/>
      <c r="ES52" s="13"/>
      <c r="ET52" s="13"/>
      <c r="EU52" s="13"/>
      <c r="EV52" s="13"/>
      <c r="EW52" s="13"/>
      <c r="EX52" s="13"/>
      <c r="EY52" s="13"/>
      <c r="EZ52" s="13"/>
      <c r="FA52" s="13"/>
      <c r="FB52" s="13"/>
      <c r="FC52" s="13"/>
      <c r="FD52" s="13"/>
      <c r="FE52" s="13"/>
      <c r="FF52" s="13"/>
      <c r="FG52" s="13"/>
      <c r="FH52" s="13"/>
      <c r="FI52" s="13"/>
      <c r="FJ52" s="13"/>
      <c r="FK52" s="13"/>
      <c r="FL52" s="13"/>
      <c r="FM52" s="13"/>
      <c r="FN52" s="13"/>
      <c r="FO52" s="13"/>
      <c r="FP52" s="13"/>
      <c r="FQ52" s="13"/>
      <c r="FR52" s="13"/>
      <c r="FS52" s="13"/>
      <c r="FT52" s="13"/>
      <c r="FU52" s="13"/>
      <c r="FV52" s="13"/>
      <c r="FW52" s="13"/>
      <c r="FX52" s="13"/>
      <c r="FY52" s="13"/>
      <c r="FZ52" s="13"/>
      <c r="GA52" s="13"/>
      <c r="GB52" s="13"/>
      <c r="GC52" s="13"/>
      <c r="GD52" s="13"/>
    </row>
    <row r="53" spans="1:186" s="14" customFormat="1" ht="15" customHeight="1" x14ac:dyDescent="0.25">
      <c r="A53" s="13"/>
      <c r="B53" s="2213" t="s">
        <v>1776</v>
      </c>
      <c r="C53" s="998"/>
      <c r="D53" s="507">
        <f t="shared" si="85"/>
        <v>0</v>
      </c>
      <c r="E53" s="131"/>
      <c r="F53" s="1534"/>
      <c r="G53" s="1534"/>
      <c r="H53" s="538"/>
      <c r="I53" s="538"/>
      <c r="J53" s="538"/>
      <c r="K53" s="538"/>
      <c r="L53" s="538"/>
      <c r="M53" s="538"/>
      <c r="N53" s="538"/>
      <c r="O53" s="538"/>
      <c r="P53" s="538"/>
      <c r="Q53" s="132">
        <f t="shared" si="98"/>
        <v>0</v>
      </c>
      <c r="R53" s="133">
        <f t="shared" si="99"/>
        <v>0</v>
      </c>
      <c r="S53" s="132">
        <f t="shared" si="100"/>
        <v>0</v>
      </c>
      <c r="T53" s="132">
        <f t="shared" si="101"/>
        <v>0</v>
      </c>
      <c r="U53" s="132">
        <f t="shared" si="86"/>
        <v>0</v>
      </c>
      <c r="V53" s="1342"/>
      <c r="W53" s="135">
        <f t="shared" si="87"/>
        <v>0</v>
      </c>
      <c r="X53" s="489">
        <v>0</v>
      </c>
      <c r="Y53" s="490">
        <v>0</v>
      </c>
      <c r="Z53" s="491">
        <v>0</v>
      </c>
      <c r="AA53" s="492">
        <f t="shared" si="102"/>
        <v>0</v>
      </c>
      <c r="AB53" s="492">
        <f t="shared" si="88"/>
        <v>0</v>
      </c>
      <c r="AC53" s="491">
        <f t="shared" si="103"/>
        <v>0</v>
      </c>
      <c r="AD53" s="492">
        <f t="shared" si="104"/>
        <v>0</v>
      </c>
      <c r="AE53" s="508">
        <f t="shared" si="89"/>
        <v>0</v>
      </c>
      <c r="AF53" s="490">
        <f t="shared" si="90"/>
        <v>0</v>
      </c>
      <c r="AG53" s="491">
        <f t="shared" si="91"/>
        <v>0</v>
      </c>
      <c r="AH53" s="492">
        <f t="shared" si="105"/>
        <v>0</v>
      </c>
      <c r="AI53" s="509">
        <f t="shared" si="92"/>
        <v>0</v>
      </c>
      <c r="AJ53" s="491">
        <f t="shared" si="106"/>
        <v>0</v>
      </c>
      <c r="AK53" s="492">
        <f t="shared" si="107"/>
        <v>0</v>
      </c>
      <c r="AL53" s="510">
        <f t="shared" si="93"/>
        <v>0</v>
      </c>
      <c r="AM53" s="490">
        <f t="shared" si="94"/>
        <v>0</v>
      </c>
      <c r="AN53" s="491">
        <f t="shared" si="95"/>
        <v>0</v>
      </c>
      <c r="AO53" s="509">
        <f t="shared" si="108"/>
        <v>0</v>
      </c>
      <c r="AP53" s="509">
        <f t="shared" si="96"/>
        <v>0</v>
      </c>
      <c r="AQ53" s="491">
        <f t="shared" si="109"/>
        <v>0</v>
      </c>
      <c r="AR53" s="492">
        <f t="shared" si="110"/>
        <v>0</v>
      </c>
      <c r="AS53" s="489">
        <v>0</v>
      </c>
      <c r="AT53" s="490">
        <v>0</v>
      </c>
      <c r="AU53" s="491">
        <v>0</v>
      </c>
      <c r="AV53" s="509">
        <v>0</v>
      </c>
      <c r="AW53" s="491">
        <v>0</v>
      </c>
      <c r="AX53" s="492">
        <f t="shared" si="111"/>
        <v>0</v>
      </c>
      <c r="AY53" s="489">
        <v>0</v>
      </c>
      <c r="AZ53" s="490">
        <v>0</v>
      </c>
      <c r="BA53" s="491">
        <v>0</v>
      </c>
      <c r="BB53" s="509">
        <f t="shared" si="112"/>
        <v>0</v>
      </c>
      <c r="BC53" s="509">
        <f t="shared" si="97"/>
        <v>0</v>
      </c>
      <c r="BD53" s="491">
        <v>0</v>
      </c>
      <c r="BE53" s="492">
        <f t="shared" si="113"/>
        <v>0</v>
      </c>
      <c r="BF53" s="482">
        <f t="shared" si="114"/>
        <v>0</v>
      </c>
      <c r="BG53" s="483">
        <f t="shared" si="115"/>
        <v>0</v>
      </c>
      <c r="BH53" s="15">
        <f t="shared" si="116"/>
        <v>0</v>
      </c>
      <c r="BI53" s="100"/>
      <c r="BJ53" s="101"/>
      <c r="BK53" s="101"/>
      <c r="BL53" s="101"/>
      <c r="BM53" s="102"/>
      <c r="BN53" s="102"/>
      <c r="BO53" s="102"/>
      <c r="BP53" s="101"/>
      <c r="BQ53" s="101"/>
      <c r="BR53" s="101"/>
      <c r="BS53" s="101"/>
      <c r="BT53" s="101"/>
      <c r="BU53" s="101"/>
      <c r="BV53" s="101"/>
      <c r="BW53" s="101"/>
      <c r="BX53" s="101"/>
      <c r="BY53" s="101"/>
      <c r="BZ53" s="101"/>
      <c r="CA53" s="101"/>
      <c r="CB53" s="103"/>
      <c r="CC53" s="101"/>
      <c r="CD53" s="101"/>
      <c r="CE53" s="103"/>
      <c r="CF53" s="103"/>
      <c r="CG53" s="103"/>
      <c r="CH53" s="103"/>
      <c r="CI53" s="101"/>
      <c r="CJ53" s="101"/>
      <c r="CK53" s="103"/>
      <c r="CL53" s="103"/>
      <c r="CM53" s="103"/>
      <c r="CN53" s="71"/>
      <c r="CO53" s="933"/>
      <c r="CP53" s="933"/>
      <c r="CQ53" s="933"/>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6"/>
      <c r="EA53" s="16"/>
      <c r="EB53" s="16"/>
      <c r="EC53" s="16"/>
      <c r="ED53" s="16"/>
      <c r="EE53" s="16"/>
      <c r="EF53" s="16"/>
      <c r="EG53" s="16"/>
      <c r="EH53" s="13"/>
      <c r="EI53" s="13"/>
      <c r="EJ53" s="13"/>
      <c r="EK53" s="13"/>
      <c r="EL53" s="13"/>
      <c r="EM53" s="13"/>
      <c r="EN53" s="13"/>
      <c r="EO53" s="13"/>
      <c r="EP53" s="13"/>
      <c r="EQ53" s="13"/>
      <c r="ER53" s="13"/>
      <c r="ES53" s="13"/>
      <c r="ET53" s="13"/>
      <c r="EU53" s="13"/>
      <c r="EV53" s="13"/>
      <c r="EW53" s="13"/>
      <c r="EX53" s="13"/>
      <c r="EY53" s="13"/>
      <c r="EZ53" s="13"/>
      <c r="FA53" s="13"/>
      <c r="FB53" s="13"/>
      <c r="FC53" s="13"/>
      <c r="FD53" s="13"/>
      <c r="FE53" s="13"/>
      <c r="FF53" s="13"/>
      <c r="FG53" s="13"/>
      <c r="FH53" s="13"/>
      <c r="FI53" s="13"/>
      <c r="FJ53" s="13"/>
      <c r="FK53" s="13"/>
      <c r="FL53" s="13"/>
      <c r="FM53" s="13"/>
      <c r="FN53" s="13"/>
      <c r="FO53" s="13"/>
      <c r="FP53" s="13"/>
      <c r="FQ53" s="13"/>
      <c r="FR53" s="13"/>
      <c r="FS53" s="13"/>
      <c r="FT53" s="13"/>
      <c r="FU53" s="13"/>
      <c r="FV53" s="13"/>
      <c r="FW53" s="13"/>
      <c r="FX53" s="13"/>
      <c r="FY53" s="13"/>
      <c r="FZ53" s="13"/>
      <c r="GA53" s="13"/>
      <c r="GB53" s="13"/>
      <c r="GC53" s="13"/>
      <c r="GD53" s="13"/>
    </row>
    <row r="54" spans="1:186" s="14" customFormat="1" x14ac:dyDescent="0.25">
      <c r="A54" s="13"/>
      <c r="B54" s="2213"/>
      <c r="C54" s="998"/>
      <c r="D54" s="507">
        <f t="shared" si="85"/>
        <v>0</v>
      </c>
      <c r="E54" s="131"/>
      <c r="F54" s="1534"/>
      <c r="G54" s="1534"/>
      <c r="H54" s="538"/>
      <c r="I54" s="538"/>
      <c r="J54" s="538"/>
      <c r="K54" s="538"/>
      <c r="L54" s="538"/>
      <c r="M54" s="538"/>
      <c r="N54" s="538"/>
      <c r="O54" s="538"/>
      <c r="P54" s="538"/>
      <c r="Q54" s="132">
        <f t="shared" si="98"/>
        <v>0</v>
      </c>
      <c r="R54" s="133">
        <f t="shared" si="99"/>
        <v>0</v>
      </c>
      <c r="S54" s="132">
        <f t="shared" si="100"/>
        <v>0</v>
      </c>
      <c r="T54" s="132">
        <f t="shared" si="101"/>
        <v>0</v>
      </c>
      <c r="U54" s="132">
        <f t="shared" si="86"/>
        <v>0</v>
      </c>
      <c r="V54" s="1342"/>
      <c r="W54" s="135">
        <f t="shared" si="87"/>
        <v>0</v>
      </c>
      <c r="X54" s="489">
        <v>0</v>
      </c>
      <c r="Y54" s="490">
        <v>0</v>
      </c>
      <c r="Z54" s="491">
        <v>0</v>
      </c>
      <c r="AA54" s="492">
        <f t="shared" si="102"/>
        <v>0</v>
      </c>
      <c r="AB54" s="492">
        <f t="shared" si="88"/>
        <v>0</v>
      </c>
      <c r="AC54" s="491">
        <f t="shared" si="103"/>
        <v>0</v>
      </c>
      <c r="AD54" s="492">
        <f t="shared" si="104"/>
        <v>0</v>
      </c>
      <c r="AE54" s="508">
        <f t="shared" si="89"/>
        <v>0</v>
      </c>
      <c r="AF54" s="490">
        <f t="shared" si="90"/>
        <v>0</v>
      </c>
      <c r="AG54" s="491">
        <f t="shared" si="91"/>
        <v>0</v>
      </c>
      <c r="AH54" s="492">
        <f t="shared" si="105"/>
        <v>0</v>
      </c>
      <c r="AI54" s="509">
        <f t="shared" si="92"/>
        <v>0</v>
      </c>
      <c r="AJ54" s="491">
        <f t="shared" si="106"/>
        <v>0</v>
      </c>
      <c r="AK54" s="492">
        <f t="shared" si="107"/>
        <v>0</v>
      </c>
      <c r="AL54" s="510">
        <f t="shared" si="93"/>
        <v>0</v>
      </c>
      <c r="AM54" s="490">
        <f t="shared" si="94"/>
        <v>0</v>
      </c>
      <c r="AN54" s="491">
        <f t="shared" si="95"/>
        <v>0</v>
      </c>
      <c r="AO54" s="509">
        <f t="shared" si="108"/>
        <v>0</v>
      </c>
      <c r="AP54" s="509">
        <f t="shared" si="96"/>
        <v>0</v>
      </c>
      <c r="AQ54" s="491">
        <f t="shared" si="109"/>
        <v>0</v>
      </c>
      <c r="AR54" s="492">
        <f t="shared" si="110"/>
        <v>0</v>
      </c>
      <c r="AS54" s="489">
        <v>0</v>
      </c>
      <c r="AT54" s="490">
        <v>0</v>
      </c>
      <c r="AU54" s="491">
        <v>0</v>
      </c>
      <c r="AV54" s="509">
        <v>0</v>
      </c>
      <c r="AW54" s="491">
        <v>0</v>
      </c>
      <c r="AX54" s="492">
        <f t="shared" si="111"/>
        <v>0</v>
      </c>
      <c r="AY54" s="489">
        <v>0</v>
      </c>
      <c r="AZ54" s="490">
        <v>0</v>
      </c>
      <c r="BA54" s="491">
        <v>0</v>
      </c>
      <c r="BB54" s="509">
        <f t="shared" si="112"/>
        <v>0</v>
      </c>
      <c r="BC54" s="509">
        <f t="shared" si="97"/>
        <v>0</v>
      </c>
      <c r="BD54" s="491">
        <v>0</v>
      </c>
      <c r="BE54" s="492">
        <f t="shared" si="113"/>
        <v>0</v>
      </c>
      <c r="BF54" s="482">
        <f t="shared" si="114"/>
        <v>0</v>
      </c>
      <c r="BG54" s="483">
        <f t="shared" si="115"/>
        <v>0</v>
      </c>
      <c r="BH54" s="15">
        <f t="shared" si="116"/>
        <v>0</v>
      </c>
      <c r="BI54" s="100"/>
      <c r="BJ54" s="101"/>
      <c r="BK54" s="101"/>
      <c r="BL54" s="101"/>
      <c r="BM54" s="102"/>
      <c r="BN54" s="102"/>
      <c r="BO54" s="102"/>
      <c r="BP54" s="101"/>
      <c r="BQ54" s="101"/>
      <c r="BR54" s="101"/>
      <c r="BS54" s="101"/>
      <c r="BT54" s="101"/>
      <c r="BU54" s="101"/>
      <c r="BV54" s="101"/>
      <c r="BW54" s="101"/>
      <c r="BX54" s="101"/>
      <c r="BY54" s="101"/>
      <c r="BZ54" s="101"/>
      <c r="CA54" s="101"/>
      <c r="CB54" s="103"/>
      <c r="CC54" s="101"/>
      <c r="CD54" s="101"/>
      <c r="CE54" s="103"/>
      <c r="CF54" s="103"/>
      <c r="CG54" s="103"/>
      <c r="CH54" s="103"/>
      <c r="CI54" s="101"/>
      <c r="CJ54" s="101"/>
      <c r="CK54" s="103"/>
      <c r="CL54" s="103"/>
      <c r="CM54" s="103"/>
      <c r="CN54" s="71"/>
      <c r="CO54" s="933"/>
      <c r="CP54" s="933"/>
      <c r="CQ54" s="933"/>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6"/>
      <c r="EA54" s="16"/>
      <c r="EB54" s="16"/>
      <c r="EC54" s="16"/>
      <c r="ED54" s="16"/>
      <c r="EE54" s="16"/>
      <c r="EF54" s="16"/>
      <c r="EG54" s="16"/>
      <c r="EH54" s="13"/>
      <c r="EI54" s="13"/>
      <c r="EJ54" s="13"/>
      <c r="EK54" s="13"/>
      <c r="EL54" s="13"/>
      <c r="EM54" s="13"/>
      <c r="EN54" s="13"/>
      <c r="EO54" s="13"/>
      <c r="EP54" s="13"/>
      <c r="EQ54" s="13"/>
      <c r="ER54" s="13"/>
      <c r="ES54" s="13"/>
      <c r="ET54" s="13"/>
      <c r="EU54" s="13"/>
      <c r="EV54" s="13"/>
      <c r="EW54" s="13"/>
      <c r="EX54" s="13"/>
      <c r="EY54" s="13"/>
      <c r="EZ54" s="13"/>
      <c r="FA54" s="13"/>
      <c r="FB54" s="13"/>
      <c r="FC54" s="13"/>
      <c r="FD54" s="13"/>
      <c r="FE54" s="13"/>
      <c r="FF54" s="13"/>
      <c r="FG54" s="13"/>
      <c r="FH54" s="13"/>
      <c r="FI54" s="13"/>
      <c r="FJ54" s="13"/>
      <c r="FK54" s="13"/>
      <c r="FL54" s="13"/>
      <c r="FM54" s="13"/>
      <c r="FN54" s="13"/>
      <c r="FO54" s="13"/>
      <c r="FP54" s="13"/>
      <c r="FQ54" s="13"/>
      <c r="FR54" s="13"/>
      <c r="FS54" s="13"/>
      <c r="FT54" s="13"/>
      <c r="FU54" s="13"/>
      <c r="FV54" s="13"/>
      <c r="FW54" s="13"/>
      <c r="FX54" s="13"/>
      <c r="FY54" s="13"/>
      <c r="FZ54" s="13"/>
      <c r="GA54" s="13"/>
      <c r="GB54" s="13"/>
      <c r="GC54" s="13"/>
      <c r="GD54" s="13"/>
    </row>
    <row r="55" spans="1:186" s="14" customFormat="1" ht="15" customHeight="1" x14ac:dyDescent="0.25">
      <c r="A55" s="13"/>
      <c r="B55" s="2213"/>
      <c r="C55" s="998"/>
      <c r="D55" s="507">
        <f t="shared" si="85"/>
        <v>0</v>
      </c>
      <c r="E55" s="131"/>
      <c r="F55" s="1534"/>
      <c r="G55" s="1534"/>
      <c r="H55" s="538"/>
      <c r="I55" s="538"/>
      <c r="J55" s="538"/>
      <c r="K55" s="538"/>
      <c r="L55" s="538"/>
      <c r="M55" s="538"/>
      <c r="N55" s="538"/>
      <c r="O55" s="538"/>
      <c r="P55" s="538"/>
      <c r="Q55" s="132">
        <f t="shared" si="98"/>
        <v>0</v>
      </c>
      <c r="R55" s="133">
        <f t="shared" si="99"/>
        <v>0</v>
      </c>
      <c r="S55" s="132">
        <f t="shared" si="100"/>
        <v>0</v>
      </c>
      <c r="T55" s="132">
        <f t="shared" si="101"/>
        <v>0</v>
      </c>
      <c r="U55" s="132">
        <f t="shared" si="86"/>
        <v>0</v>
      </c>
      <c r="V55" s="1342"/>
      <c r="W55" s="135">
        <f t="shared" si="87"/>
        <v>0</v>
      </c>
      <c r="X55" s="489">
        <v>0</v>
      </c>
      <c r="Y55" s="490">
        <v>0</v>
      </c>
      <c r="Z55" s="491">
        <v>0</v>
      </c>
      <c r="AA55" s="492">
        <f t="shared" si="102"/>
        <v>0</v>
      </c>
      <c r="AB55" s="492">
        <f t="shared" si="88"/>
        <v>0</v>
      </c>
      <c r="AC55" s="491">
        <f t="shared" si="103"/>
        <v>0</v>
      </c>
      <c r="AD55" s="492">
        <f t="shared" si="104"/>
        <v>0</v>
      </c>
      <c r="AE55" s="508">
        <f t="shared" si="89"/>
        <v>0</v>
      </c>
      <c r="AF55" s="490">
        <f t="shared" si="90"/>
        <v>0</v>
      </c>
      <c r="AG55" s="491">
        <f t="shared" si="91"/>
        <v>0</v>
      </c>
      <c r="AH55" s="492">
        <f t="shared" si="105"/>
        <v>0</v>
      </c>
      <c r="AI55" s="509">
        <f t="shared" si="92"/>
        <v>0</v>
      </c>
      <c r="AJ55" s="491">
        <f t="shared" si="106"/>
        <v>0</v>
      </c>
      <c r="AK55" s="492">
        <f t="shared" si="107"/>
        <v>0</v>
      </c>
      <c r="AL55" s="510">
        <f t="shared" si="93"/>
        <v>0</v>
      </c>
      <c r="AM55" s="490">
        <f t="shared" si="94"/>
        <v>0</v>
      </c>
      <c r="AN55" s="491">
        <f t="shared" si="95"/>
        <v>0</v>
      </c>
      <c r="AO55" s="509">
        <f t="shared" si="108"/>
        <v>0</v>
      </c>
      <c r="AP55" s="509">
        <f t="shared" si="96"/>
        <v>0</v>
      </c>
      <c r="AQ55" s="491">
        <f t="shared" si="109"/>
        <v>0</v>
      </c>
      <c r="AR55" s="492">
        <f t="shared" si="110"/>
        <v>0</v>
      </c>
      <c r="AS55" s="489">
        <v>0</v>
      </c>
      <c r="AT55" s="490">
        <v>0</v>
      </c>
      <c r="AU55" s="491">
        <v>0</v>
      </c>
      <c r="AV55" s="509">
        <v>0</v>
      </c>
      <c r="AW55" s="491">
        <v>0</v>
      </c>
      <c r="AX55" s="492">
        <f t="shared" si="111"/>
        <v>0</v>
      </c>
      <c r="AY55" s="489">
        <v>0</v>
      </c>
      <c r="AZ55" s="490">
        <v>0</v>
      </c>
      <c r="BA55" s="491">
        <v>0</v>
      </c>
      <c r="BB55" s="509">
        <f t="shared" si="112"/>
        <v>0</v>
      </c>
      <c r="BC55" s="509">
        <f t="shared" si="97"/>
        <v>0</v>
      </c>
      <c r="BD55" s="491">
        <v>0</v>
      </c>
      <c r="BE55" s="492">
        <f t="shared" si="113"/>
        <v>0</v>
      </c>
      <c r="BF55" s="482">
        <f t="shared" si="114"/>
        <v>0</v>
      </c>
      <c r="BG55" s="483">
        <f t="shared" si="115"/>
        <v>0</v>
      </c>
      <c r="BH55" s="15">
        <f t="shared" si="116"/>
        <v>0</v>
      </c>
      <c r="BI55" s="100"/>
      <c r="BJ55" s="101"/>
      <c r="BK55" s="101"/>
      <c r="BL55" s="101"/>
      <c r="BM55" s="102"/>
      <c r="BN55" s="102"/>
      <c r="BO55" s="102"/>
      <c r="BP55" s="101"/>
      <c r="BQ55" s="101"/>
      <c r="BR55" s="101"/>
      <c r="BS55" s="101"/>
      <c r="BT55" s="101"/>
      <c r="BU55" s="101"/>
      <c r="BV55" s="101"/>
      <c r="BW55" s="101"/>
      <c r="BX55" s="101"/>
      <c r="BY55" s="101"/>
      <c r="BZ55" s="101"/>
      <c r="CA55" s="101"/>
      <c r="CB55" s="103"/>
      <c r="CC55" s="101"/>
      <c r="CD55" s="101"/>
      <c r="CE55" s="103"/>
      <c r="CF55" s="103"/>
      <c r="CG55" s="103"/>
      <c r="CH55" s="103"/>
      <c r="CI55" s="101"/>
      <c r="CJ55" s="101"/>
      <c r="CK55" s="103"/>
      <c r="CL55" s="103"/>
      <c r="CM55" s="103"/>
      <c r="CN55" s="71"/>
      <c r="CO55" s="933"/>
      <c r="CP55" s="933"/>
      <c r="CQ55" s="933"/>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6"/>
      <c r="EA55" s="16"/>
      <c r="EB55" s="16"/>
      <c r="EC55" s="16"/>
      <c r="ED55" s="16"/>
      <c r="EE55" s="16"/>
      <c r="EF55" s="16"/>
      <c r="EG55" s="16"/>
      <c r="EH55" s="13"/>
      <c r="EI55" s="13"/>
      <c r="EJ55" s="13"/>
      <c r="EK55" s="13"/>
      <c r="EL55" s="13"/>
      <c r="EM55" s="13"/>
      <c r="EN55" s="13"/>
      <c r="EO55" s="13"/>
      <c r="EP55" s="13"/>
      <c r="EQ55" s="13"/>
      <c r="ER55" s="13"/>
      <c r="ES55" s="13"/>
      <c r="ET55" s="13"/>
      <c r="EU55" s="13"/>
      <c r="EV55" s="13"/>
      <c r="EW55" s="13"/>
      <c r="EX55" s="13"/>
      <c r="EY55" s="13"/>
      <c r="EZ55" s="13"/>
      <c r="FA55" s="13"/>
      <c r="FB55" s="13"/>
      <c r="FC55" s="13"/>
      <c r="FD55" s="13"/>
      <c r="FE55" s="13"/>
      <c r="FF55" s="13"/>
      <c r="FG55" s="13"/>
      <c r="FH55" s="13"/>
      <c r="FI55" s="13"/>
      <c r="FJ55" s="13"/>
      <c r="FK55" s="13"/>
      <c r="FL55" s="13"/>
      <c r="FM55" s="13"/>
      <c r="FN55" s="13"/>
      <c r="FO55" s="13"/>
      <c r="FP55" s="13"/>
      <c r="FQ55" s="13"/>
      <c r="FR55" s="13"/>
      <c r="FS55" s="13"/>
      <c r="FT55" s="13"/>
      <c r="FU55" s="13"/>
      <c r="FV55" s="13"/>
      <c r="FW55" s="13"/>
      <c r="FX55" s="13"/>
      <c r="FY55" s="13"/>
      <c r="FZ55" s="13"/>
      <c r="GA55" s="13"/>
      <c r="GB55" s="13"/>
      <c r="GC55" s="13"/>
      <c r="GD55" s="13"/>
    </row>
    <row r="56" spans="1:186" s="14" customFormat="1" x14ac:dyDescent="0.25">
      <c r="A56" s="13"/>
      <c r="B56" s="2213"/>
      <c r="C56" s="998"/>
      <c r="D56" s="507">
        <f t="shared" si="85"/>
        <v>0</v>
      </c>
      <c r="E56" s="131"/>
      <c r="F56" s="1534"/>
      <c r="G56" s="1534"/>
      <c r="H56" s="538"/>
      <c r="I56" s="538"/>
      <c r="J56" s="538"/>
      <c r="K56" s="538"/>
      <c r="L56" s="538"/>
      <c r="M56" s="538"/>
      <c r="N56" s="538"/>
      <c r="O56" s="538"/>
      <c r="P56" s="538"/>
      <c r="Q56" s="132">
        <f t="shared" si="98"/>
        <v>0</v>
      </c>
      <c r="R56" s="133">
        <f t="shared" si="99"/>
        <v>0</v>
      </c>
      <c r="S56" s="132">
        <f t="shared" si="100"/>
        <v>0</v>
      </c>
      <c r="T56" s="132">
        <f t="shared" si="101"/>
        <v>0</v>
      </c>
      <c r="U56" s="132">
        <f t="shared" si="86"/>
        <v>0</v>
      </c>
      <c r="V56" s="1342"/>
      <c r="W56" s="135">
        <f t="shared" si="87"/>
        <v>0</v>
      </c>
      <c r="X56" s="489">
        <v>0</v>
      </c>
      <c r="Y56" s="490">
        <v>0</v>
      </c>
      <c r="Z56" s="491">
        <v>0</v>
      </c>
      <c r="AA56" s="492">
        <f t="shared" si="102"/>
        <v>0</v>
      </c>
      <c r="AB56" s="492">
        <f t="shared" si="88"/>
        <v>0</v>
      </c>
      <c r="AC56" s="491">
        <f t="shared" si="103"/>
        <v>0</v>
      </c>
      <c r="AD56" s="492">
        <f t="shared" si="104"/>
        <v>0</v>
      </c>
      <c r="AE56" s="508">
        <f t="shared" si="89"/>
        <v>0</v>
      </c>
      <c r="AF56" s="490">
        <f t="shared" si="90"/>
        <v>0</v>
      </c>
      <c r="AG56" s="491">
        <f t="shared" si="91"/>
        <v>0</v>
      </c>
      <c r="AH56" s="492">
        <f t="shared" si="105"/>
        <v>0</v>
      </c>
      <c r="AI56" s="509">
        <f t="shared" si="92"/>
        <v>0</v>
      </c>
      <c r="AJ56" s="491">
        <f t="shared" si="106"/>
        <v>0</v>
      </c>
      <c r="AK56" s="492">
        <f t="shared" si="107"/>
        <v>0</v>
      </c>
      <c r="AL56" s="510">
        <f t="shared" si="93"/>
        <v>0</v>
      </c>
      <c r="AM56" s="490">
        <f t="shared" si="94"/>
        <v>0</v>
      </c>
      <c r="AN56" s="491">
        <f t="shared" si="95"/>
        <v>0</v>
      </c>
      <c r="AO56" s="509">
        <f t="shared" si="108"/>
        <v>0</v>
      </c>
      <c r="AP56" s="509">
        <f t="shared" si="96"/>
        <v>0</v>
      </c>
      <c r="AQ56" s="491">
        <f t="shared" si="109"/>
        <v>0</v>
      </c>
      <c r="AR56" s="492">
        <f t="shared" si="110"/>
        <v>0</v>
      </c>
      <c r="AS56" s="489">
        <v>0</v>
      </c>
      <c r="AT56" s="490">
        <v>0</v>
      </c>
      <c r="AU56" s="491">
        <v>0</v>
      </c>
      <c r="AV56" s="509">
        <v>0</v>
      </c>
      <c r="AW56" s="491">
        <v>0</v>
      </c>
      <c r="AX56" s="492">
        <f t="shared" si="111"/>
        <v>0</v>
      </c>
      <c r="AY56" s="489">
        <v>0</v>
      </c>
      <c r="AZ56" s="490">
        <v>0</v>
      </c>
      <c r="BA56" s="491">
        <v>0</v>
      </c>
      <c r="BB56" s="509">
        <f t="shared" si="112"/>
        <v>0</v>
      </c>
      <c r="BC56" s="509">
        <f t="shared" si="97"/>
        <v>0</v>
      </c>
      <c r="BD56" s="491">
        <v>0</v>
      </c>
      <c r="BE56" s="492">
        <f t="shared" si="113"/>
        <v>0</v>
      </c>
      <c r="BF56" s="482">
        <f t="shared" si="114"/>
        <v>0</v>
      </c>
      <c r="BG56" s="483">
        <f t="shared" si="115"/>
        <v>0</v>
      </c>
      <c r="BH56" s="15">
        <f t="shared" si="116"/>
        <v>0</v>
      </c>
      <c r="BI56" s="100"/>
      <c r="BJ56" s="101"/>
      <c r="BK56" s="101"/>
      <c r="BL56" s="101"/>
      <c r="BM56" s="102"/>
      <c r="BN56" s="102"/>
      <c r="BO56" s="102"/>
      <c r="BP56" s="101"/>
      <c r="BQ56" s="101"/>
      <c r="BR56" s="101"/>
      <c r="BS56" s="101"/>
      <c r="BT56" s="101"/>
      <c r="BU56" s="101"/>
      <c r="BV56" s="101"/>
      <c r="BW56" s="101"/>
      <c r="BX56" s="101"/>
      <c r="BY56" s="101"/>
      <c r="BZ56" s="101"/>
      <c r="CA56" s="101"/>
      <c r="CB56" s="103"/>
      <c r="CC56" s="101"/>
      <c r="CD56" s="101"/>
      <c r="CE56" s="103"/>
      <c r="CF56" s="103"/>
      <c r="CG56" s="103"/>
      <c r="CH56" s="103"/>
      <c r="CI56" s="101"/>
      <c r="CJ56" s="101"/>
      <c r="CK56" s="103"/>
      <c r="CL56" s="103"/>
      <c r="CM56" s="103"/>
      <c r="CN56" s="71"/>
      <c r="CO56" s="933"/>
      <c r="CP56" s="933"/>
      <c r="CQ56" s="933"/>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6"/>
      <c r="EA56" s="16"/>
      <c r="EB56" s="16"/>
      <c r="EC56" s="16"/>
      <c r="ED56" s="16"/>
      <c r="EE56" s="16"/>
      <c r="EF56" s="16"/>
      <c r="EG56" s="16"/>
      <c r="EH56" s="13"/>
      <c r="EI56" s="13"/>
      <c r="EJ56" s="13"/>
      <c r="EK56" s="13"/>
      <c r="EL56" s="13"/>
      <c r="EM56" s="13"/>
      <c r="EN56" s="13"/>
      <c r="EO56" s="13"/>
      <c r="EP56" s="13"/>
      <c r="EQ56" s="13"/>
      <c r="ER56" s="13"/>
      <c r="ES56" s="13"/>
      <c r="ET56" s="13"/>
      <c r="EU56" s="13"/>
      <c r="EV56" s="13"/>
      <c r="EW56" s="13"/>
      <c r="EX56" s="13"/>
      <c r="EY56" s="13"/>
      <c r="EZ56" s="13"/>
      <c r="FA56" s="13"/>
      <c r="FB56" s="13"/>
      <c r="FC56" s="13"/>
      <c r="FD56" s="13"/>
      <c r="FE56" s="13"/>
      <c r="FF56" s="13"/>
      <c r="FG56" s="13"/>
      <c r="FH56" s="13"/>
      <c r="FI56" s="13"/>
      <c r="FJ56" s="13"/>
      <c r="FK56" s="13"/>
      <c r="FL56" s="13"/>
      <c r="FM56" s="13"/>
      <c r="FN56" s="13"/>
      <c r="FO56" s="13"/>
      <c r="FP56" s="13"/>
      <c r="FQ56" s="13"/>
      <c r="FR56" s="13"/>
      <c r="FS56" s="13"/>
      <c r="FT56" s="13"/>
      <c r="FU56" s="13"/>
      <c r="FV56" s="13"/>
      <c r="FW56" s="13"/>
      <c r="FX56" s="13"/>
      <c r="FY56" s="13"/>
      <c r="FZ56" s="13"/>
      <c r="GA56" s="13"/>
      <c r="GB56" s="13"/>
      <c r="GC56" s="13"/>
      <c r="GD56" s="13"/>
    </row>
    <row r="57" spans="1:186" s="14" customFormat="1" ht="29.45" customHeight="1" x14ac:dyDescent="0.25">
      <c r="A57" s="13"/>
      <c r="B57" s="2213" t="s">
        <v>1775</v>
      </c>
      <c r="C57" s="998"/>
      <c r="D57" s="507">
        <f t="shared" si="85"/>
        <v>0</v>
      </c>
      <c r="E57" s="131"/>
      <c r="F57" s="1534"/>
      <c r="G57" s="1534"/>
      <c r="H57" s="538"/>
      <c r="I57" s="538"/>
      <c r="J57" s="538"/>
      <c r="K57" s="538"/>
      <c r="L57" s="538"/>
      <c r="M57" s="538"/>
      <c r="N57" s="538"/>
      <c r="O57" s="538"/>
      <c r="P57" s="538"/>
      <c r="Q57" s="132">
        <f t="shared" si="98"/>
        <v>0</v>
      </c>
      <c r="R57" s="133">
        <f t="shared" si="99"/>
        <v>0</v>
      </c>
      <c r="S57" s="132">
        <f t="shared" si="100"/>
        <v>0</v>
      </c>
      <c r="T57" s="132">
        <f t="shared" si="101"/>
        <v>0</v>
      </c>
      <c r="U57" s="132">
        <f t="shared" si="86"/>
        <v>0</v>
      </c>
      <c r="V57" s="1342"/>
      <c r="W57" s="135">
        <f t="shared" si="87"/>
        <v>0</v>
      </c>
      <c r="X57" s="489">
        <v>0</v>
      </c>
      <c r="Y57" s="490">
        <v>0</v>
      </c>
      <c r="Z57" s="491">
        <v>0</v>
      </c>
      <c r="AA57" s="492">
        <f t="shared" si="102"/>
        <v>0</v>
      </c>
      <c r="AB57" s="492">
        <f t="shared" si="88"/>
        <v>0</v>
      </c>
      <c r="AC57" s="491">
        <f t="shared" si="103"/>
        <v>0</v>
      </c>
      <c r="AD57" s="492">
        <f t="shared" si="104"/>
        <v>0</v>
      </c>
      <c r="AE57" s="508">
        <f t="shared" si="89"/>
        <v>0</v>
      </c>
      <c r="AF57" s="490">
        <f t="shared" si="90"/>
        <v>0</v>
      </c>
      <c r="AG57" s="491">
        <f t="shared" si="91"/>
        <v>0</v>
      </c>
      <c r="AH57" s="492">
        <f t="shared" si="105"/>
        <v>0</v>
      </c>
      <c r="AI57" s="509">
        <f t="shared" si="92"/>
        <v>0</v>
      </c>
      <c r="AJ57" s="491">
        <f t="shared" si="106"/>
        <v>0</v>
      </c>
      <c r="AK57" s="492">
        <f t="shared" si="107"/>
        <v>0</v>
      </c>
      <c r="AL57" s="510">
        <f t="shared" si="93"/>
        <v>0</v>
      </c>
      <c r="AM57" s="490">
        <f t="shared" si="94"/>
        <v>0</v>
      </c>
      <c r="AN57" s="491">
        <f t="shared" si="95"/>
        <v>0</v>
      </c>
      <c r="AO57" s="509">
        <f t="shared" si="108"/>
        <v>0</v>
      </c>
      <c r="AP57" s="509">
        <f t="shared" si="96"/>
        <v>0</v>
      </c>
      <c r="AQ57" s="491">
        <f t="shared" si="109"/>
        <v>0</v>
      </c>
      <c r="AR57" s="492">
        <f t="shared" si="110"/>
        <v>0</v>
      </c>
      <c r="AS57" s="489">
        <v>0</v>
      </c>
      <c r="AT57" s="490">
        <v>0</v>
      </c>
      <c r="AU57" s="491">
        <v>0</v>
      </c>
      <c r="AV57" s="509">
        <v>0</v>
      </c>
      <c r="AW57" s="491">
        <v>0</v>
      </c>
      <c r="AX57" s="492">
        <f t="shared" si="111"/>
        <v>0</v>
      </c>
      <c r="AY57" s="489">
        <v>0</v>
      </c>
      <c r="AZ57" s="490">
        <v>0</v>
      </c>
      <c r="BA57" s="491">
        <v>0</v>
      </c>
      <c r="BB57" s="509">
        <f t="shared" si="112"/>
        <v>0</v>
      </c>
      <c r="BC57" s="509">
        <f t="shared" si="97"/>
        <v>0</v>
      </c>
      <c r="BD57" s="491">
        <v>0</v>
      </c>
      <c r="BE57" s="492">
        <f t="shared" si="113"/>
        <v>0</v>
      </c>
      <c r="BF57" s="482">
        <f t="shared" si="114"/>
        <v>0</v>
      </c>
      <c r="BG57" s="483">
        <f t="shared" si="115"/>
        <v>0</v>
      </c>
      <c r="BH57" s="15">
        <f t="shared" si="116"/>
        <v>0</v>
      </c>
      <c r="BI57" s="100"/>
      <c r="BJ57" s="101"/>
      <c r="BK57" s="101"/>
      <c r="BL57" s="101"/>
      <c r="BM57" s="102"/>
      <c r="BN57" s="102"/>
      <c r="BO57" s="102"/>
      <c r="BP57" s="101"/>
      <c r="BQ57" s="101"/>
      <c r="BR57" s="101"/>
      <c r="BS57" s="101"/>
      <c r="BT57" s="101"/>
      <c r="BU57" s="101"/>
      <c r="BV57" s="101"/>
      <c r="BW57" s="101"/>
      <c r="BX57" s="101"/>
      <c r="BY57" s="101"/>
      <c r="BZ57" s="101"/>
      <c r="CA57" s="101"/>
      <c r="CB57" s="103"/>
      <c r="CC57" s="101"/>
      <c r="CD57" s="101"/>
      <c r="CE57" s="103"/>
      <c r="CF57" s="103"/>
      <c r="CG57" s="103"/>
      <c r="CH57" s="103"/>
      <c r="CI57" s="101"/>
      <c r="CJ57" s="101"/>
      <c r="CK57" s="103"/>
      <c r="CL57" s="103"/>
      <c r="CM57" s="103"/>
      <c r="CN57" s="71"/>
      <c r="CO57" s="933"/>
      <c r="CP57" s="933"/>
      <c r="CQ57" s="933"/>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6"/>
      <c r="EA57" s="16"/>
      <c r="EB57" s="16"/>
      <c r="EC57" s="16"/>
      <c r="ED57" s="16"/>
      <c r="EE57" s="16"/>
      <c r="EF57" s="16"/>
      <c r="EG57" s="16"/>
      <c r="EH57" s="13"/>
      <c r="EI57" s="13"/>
      <c r="EJ57" s="13"/>
      <c r="EK57" s="13"/>
      <c r="EL57" s="13"/>
      <c r="EM57" s="13"/>
      <c r="EN57" s="13"/>
      <c r="EO57" s="13"/>
      <c r="EP57" s="13"/>
      <c r="EQ57" s="13"/>
      <c r="ER57" s="13"/>
      <c r="ES57" s="13"/>
      <c r="ET57" s="13"/>
      <c r="EU57" s="13"/>
      <c r="EV57" s="13"/>
      <c r="EW57" s="13"/>
      <c r="EX57" s="13"/>
      <c r="EY57" s="13"/>
      <c r="EZ57" s="13"/>
      <c r="FA57" s="13"/>
      <c r="FB57" s="13"/>
      <c r="FC57" s="13"/>
      <c r="FD57" s="13"/>
      <c r="FE57" s="13"/>
      <c r="FF57" s="13"/>
      <c r="FG57" s="13"/>
      <c r="FH57" s="13"/>
      <c r="FI57" s="13"/>
      <c r="FJ57" s="13"/>
      <c r="FK57" s="13"/>
      <c r="FL57" s="13"/>
      <c r="FM57" s="13"/>
      <c r="FN57" s="13"/>
      <c r="FO57" s="13"/>
      <c r="FP57" s="13"/>
      <c r="FQ57" s="13"/>
      <c r="FR57" s="13"/>
      <c r="FS57" s="13"/>
      <c r="FT57" s="13"/>
      <c r="FU57" s="13"/>
      <c r="FV57" s="13"/>
      <c r="FW57" s="13"/>
      <c r="FX57" s="13"/>
      <c r="FY57" s="13"/>
      <c r="FZ57" s="13"/>
      <c r="GA57" s="13"/>
      <c r="GB57" s="13"/>
      <c r="GC57" s="13"/>
      <c r="GD57" s="13"/>
    </row>
    <row r="58" spans="1:186" s="14" customFormat="1" ht="16.899999999999999" customHeight="1" x14ac:dyDescent="0.25">
      <c r="A58" s="13"/>
      <c r="B58" s="2213"/>
      <c r="C58" s="998"/>
      <c r="D58" s="507">
        <f t="shared" si="85"/>
        <v>0</v>
      </c>
      <c r="E58" s="131"/>
      <c r="F58" s="1534"/>
      <c r="G58" s="1534"/>
      <c r="H58" s="538"/>
      <c r="I58" s="538"/>
      <c r="J58" s="538"/>
      <c r="K58" s="538"/>
      <c r="L58" s="538"/>
      <c r="M58" s="538"/>
      <c r="N58" s="538"/>
      <c r="O58" s="538"/>
      <c r="P58" s="538"/>
      <c r="Q58" s="132">
        <f>SUM(E58:P58)</f>
        <v>0</v>
      </c>
      <c r="R58" s="133">
        <f>COUNT(E58:P58)</f>
        <v>0</v>
      </c>
      <c r="S58" s="132">
        <f>IF(R58&gt;1,AVERAGE(E58:P58),0)</f>
        <v>0</v>
      </c>
      <c r="T58" s="132">
        <f>IF(R58&gt;1,STDEV(E58:P58),0)</f>
        <v>0</v>
      </c>
      <c r="U58" s="132">
        <f t="shared" si="86"/>
        <v>0</v>
      </c>
      <c r="V58" s="1342"/>
      <c r="W58" s="135">
        <f t="shared" si="87"/>
        <v>0</v>
      </c>
      <c r="X58" s="489">
        <v>0</v>
      </c>
      <c r="Y58" s="490">
        <v>0</v>
      </c>
      <c r="Z58" s="491">
        <v>0</v>
      </c>
      <c r="AA58" s="492">
        <f>($Q58*X58)/1000</f>
        <v>0</v>
      </c>
      <c r="AB58" s="492">
        <f t="shared" si="88"/>
        <v>0</v>
      </c>
      <c r="AC58" s="491">
        <f>IF(AA58&gt;0,SQRT(($W58*$W58)+(Z58*Z58)+($V58*$V58)),0)</f>
        <v>0</v>
      </c>
      <c r="AD58" s="492">
        <f>(AB58*AC58)^2</f>
        <v>0</v>
      </c>
      <c r="AE58" s="508">
        <f t="shared" si="89"/>
        <v>0</v>
      </c>
      <c r="AF58" s="490">
        <f t="shared" si="90"/>
        <v>0</v>
      </c>
      <c r="AG58" s="491">
        <f t="shared" si="91"/>
        <v>0</v>
      </c>
      <c r="AH58" s="492">
        <f>($Q58*AE58)/1000</f>
        <v>0</v>
      </c>
      <c r="AI58" s="509">
        <f t="shared" si="92"/>
        <v>0</v>
      </c>
      <c r="AJ58" s="491">
        <f>IF(AH58&gt;0,SQRT(($W58*$W58)+(AG58*AG58)+($V58*$V58)),0)</f>
        <v>0</v>
      </c>
      <c r="AK58" s="492">
        <f>(AI58*AJ58)^2</f>
        <v>0</v>
      </c>
      <c r="AL58" s="510">
        <f t="shared" si="93"/>
        <v>0</v>
      </c>
      <c r="AM58" s="490">
        <f t="shared" si="94"/>
        <v>0</v>
      </c>
      <c r="AN58" s="491">
        <f t="shared" si="95"/>
        <v>0</v>
      </c>
      <c r="AO58" s="509">
        <f>(W58*AL58)/1000</f>
        <v>0</v>
      </c>
      <c r="AP58" s="509">
        <f t="shared" si="96"/>
        <v>0</v>
      </c>
      <c r="AQ58" s="491">
        <f>IF(AO58&gt;0,SQRT(($W58*$W58)+(AN58*AN58)+($V58*$V58)),0)</f>
        <v>0</v>
      </c>
      <c r="AR58" s="492">
        <f>(AP58*AQ58)^2</f>
        <v>0</v>
      </c>
      <c r="AS58" s="489">
        <v>0</v>
      </c>
      <c r="AT58" s="490">
        <v>0</v>
      </c>
      <c r="AU58" s="491">
        <v>0</v>
      </c>
      <c r="AV58" s="509">
        <v>0</v>
      </c>
      <c r="AW58" s="491">
        <v>0</v>
      </c>
      <c r="AX58" s="492">
        <f>(AV58*AW58)^2</f>
        <v>0</v>
      </c>
      <c r="AY58" s="489">
        <v>0</v>
      </c>
      <c r="AZ58" s="490">
        <v>0</v>
      </c>
      <c r="BA58" s="491">
        <v>0</v>
      </c>
      <c r="BB58" s="509">
        <f>($Q58*AY58)/1000</f>
        <v>0</v>
      </c>
      <c r="BC58" s="509">
        <f t="shared" si="97"/>
        <v>0</v>
      </c>
      <c r="BD58" s="491">
        <v>0</v>
      </c>
      <c r="BE58" s="492">
        <f>(BC58*BD58)^2</f>
        <v>0</v>
      </c>
      <c r="BF58" s="482">
        <f>AB58+AI58+AP58+AV58+BC58</f>
        <v>0</v>
      </c>
      <c r="BG58" s="483">
        <f>IF(BF58&gt;0,SQRT(AD58+AK58+AR58+AX58+BE58)/BF58,0)</f>
        <v>0</v>
      </c>
      <c r="BH58" s="15">
        <f>(BF58*BG58)^2</f>
        <v>0</v>
      </c>
      <c r="BI58" s="100"/>
      <c r="BJ58" s="101"/>
      <c r="BK58" s="101"/>
      <c r="BL58" s="101"/>
      <c r="BM58" s="102"/>
      <c r="BN58" s="102"/>
      <c r="BO58" s="102"/>
      <c r="BP58" s="101"/>
      <c r="BQ58" s="101"/>
      <c r="BR58" s="101"/>
      <c r="BS58" s="101"/>
      <c r="BT58" s="101"/>
      <c r="BU58" s="101"/>
      <c r="BV58" s="101"/>
      <c r="BW58" s="101"/>
      <c r="BX58" s="101"/>
      <c r="BY58" s="101"/>
      <c r="BZ58" s="101"/>
      <c r="CA58" s="101"/>
      <c r="CB58" s="103"/>
      <c r="CC58" s="101"/>
      <c r="CD58" s="101"/>
      <c r="CE58" s="103"/>
      <c r="CF58" s="103"/>
      <c r="CG58" s="103"/>
      <c r="CH58" s="103"/>
      <c r="CI58" s="101"/>
      <c r="CJ58" s="101"/>
      <c r="CK58" s="103"/>
      <c r="CL58" s="103"/>
      <c r="CM58" s="103"/>
      <c r="CN58" s="71"/>
      <c r="CO58" s="933"/>
      <c r="CP58" s="933"/>
      <c r="CQ58" s="933"/>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6"/>
      <c r="EA58" s="16"/>
      <c r="EB58" s="16"/>
      <c r="EC58" s="16"/>
      <c r="ED58" s="16"/>
      <c r="EE58" s="16"/>
      <c r="EF58" s="16"/>
      <c r="EG58" s="16"/>
      <c r="EH58" s="13"/>
      <c r="EI58" s="13"/>
      <c r="EJ58" s="13"/>
      <c r="EK58" s="13"/>
      <c r="EL58" s="13"/>
      <c r="EM58" s="13"/>
      <c r="EN58" s="13"/>
      <c r="EO58" s="13"/>
      <c r="EP58" s="13"/>
      <c r="EQ58" s="13"/>
      <c r="ER58" s="13"/>
      <c r="ES58" s="13"/>
      <c r="ET58" s="13"/>
      <c r="EU58" s="13"/>
      <c r="EV58" s="13"/>
      <c r="EW58" s="13"/>
      <c r="EX58" s="13"/>
      <c r="EY58" s="13"/>
      <c r="EZ58" s="13"/>
      <c r="FA58" s="13"/>
      <c r="FB58" s="13"/>
      <c r="FC58" s="13"/>
      <c r="FD58" s="13"/>
      <c r="FE58" s="13"/>
      <c r="FF58" s="13"/>
      <c r="FG58" s="13"/>
      <c r="FH58" s="13"/>
      <c r="FI58" s="13"/>
      <c r="FJ58" s="13"/>
      <c r="FK58" s="13"/>
      <c r="FL58" s="13"/>
      <c r="FM58" s="13"/>
      <c r="FN58" s="13"/>
      <c r="FO58" s="13"/>
      <c r="FP58" s="13"/>
      <c r="FQ58" s="13"/>
      <c r="FR58" s="13"/>
      <c r="FS58" s="13"/>
      <c r="FT58" s="13"/>
      <c r="FU58" s="13"/>
      <c r="FV58" s="13"/>
      <c r="FW58" s="13"/>
      <c r="FX58" s="13"/>
      <c r="FY58" s="13"/>
      <c r="FZ58" s="13"/>
      <c r="GA58" s="13"/>
      <c r="GB58" s="13"/>
      <c r="GC58" s="13"/>
      <c r="GD58" s="13"/>
    </row>
    <row r="59" spans="1:186" s="14" customFormat="1" x14ac:dyDescent="0.25">
      <c r="A59" s="13"/>
      <c r="B59" s="2213"/>
      <c r="C59" s="998"/>
      <c r="D59" s="507">
        <f t="shared" si="85"/>
        <v>0</v>
      </c>
      <c r="E59" s="131"/>
      <c r="F59" s="1534"/>
      <c r="G59" s="1534"/>
      <c r="H59" s="538"/>
      <c r="I59" s="538"/>
      <c r="J59" s="538"/>
      <c r="K59" s="538"/>
      <c r="L59" s="538"/>
      <c r="M59" s="538"/>
      <c r="N59" s="538"/>
      <c r="O59" s="538"/>
      <c r="P59" s="538"/>
      <c r="Q59" s="132">
        <f>SUM(E59:P59)</f>
        <v>0</v>
      </c>
      <c r="R59" s="133">
        <f>COUNT(E59:P59)</f>
        <v>0</v>
      </c>
      <c r="S59" s="132">
        <f>IF(R59&gt;1,AVERAGE(E59:P59),0)</f>
        <v>0</v>
      </c>
      <c r="T59" s="132">
        <f>IF(R59&gt;1,STDEV(E59:P59),0)</f>
        <v>0</v>
      </c>
      <c r="U59" s="132">
        <f t="shared" si="86"/>
        <v>0</v>
      </c>
      <c r="V59" s="1342"/>
      <c r="W59" s="135">
        <f t="shared" si="87"/>
        <v>0</v>
      </c>
      <c r="X59" s="489">
        <v>0</v>
      </c>
      <c r="Y59" s="490">
        <v>0</v>
      </c>
      <c r="Z59" s="491">
        <v>0</v>
      </c>
      <c r="AA59" s="492">
        <f>($Q59*X59)/1000</f>
        <v>0</v>
      </c>
      <c r="AB59" s="492">
        <f t="shared" si="88"/>
        <v>0</v>
      </c>
      <c r="AC59" s="491">
        <f>IF(AA59&gt;0,SQRT(($W59*$W59)+(Z59*Z59)+($V59*$V59)),0)</f>
        <v>0</v>
      </c>
      <c r="AD59" s="492">
        <f>(AB59*AC59)^2</f>
        <v>0</v>
      </c>
      <c r="AE59" s="508">
        <f t="shared" si="89"/>
        <v>0</v>
      </c>
      <c r="AF59" s="490">
        <f t="shared" si="90"/>
        <v>0</v>
      </c>
      <c r="AG59" s="491">
        <f t="shared" si="91"/>
        <v>0</v>
      </c>
      <c r="AH59" s="492">
        <f>($Q59*AE59)/1000</f>
        <v>0</v>
      </c>
      <c r="AI59" s="509">
        <f t="shared" si="92"/>
        <v>0</v>
      </c>
      <c r="AJ59" s="491">
        <f>IF(AH59&gt;0,SQRT(($W59*$W59)+(AG59*AG59)+($V59*$V59)),0)</f>
        <v>0</v>
      </c>
      <c r="AK59" s="492">
        <f>(AI59*AJ59)^2</f>
        <v>0</v>
      </c>
      <c r="AL59" s="510">
        <f t="shared" si="93"/>
        <v>0</v>
      </c>
      <c r="AM59" s="490">
        <f t="shared" si="94"/>
        <v>0</v>
      </c>
      <c r="AN59" s="491">
        <f t="shared" si="95"/>
        <v>0</v>
      </c>
      <c r="AO59" s="509">
        <f>(W59*AL59)/1000</f>
        <v>0</v>
      </c>
      <c r="AP59" s="509">
        <f t="shared" si="96"/>
        <v>0</v>
      </c>
      <c r="AQ59" s="491">
        <f>IF(AO59&gt;0,SQRT(($W59*$W59)+(AN59*AN59)+($V59*$V59)),0)</f>
        <v>0</v>
      </c>
      <c r="AR59" s="492">
        <f>(AP59*AQ59)^2</f>
        <v>0</v>
      </c>
      <c r="AS59" s="489">
        <v>0</v>
      </c>
      <c r="AT59" s="490">
        <v>0</v>
      </c>
      <c r="AU59" s="491">
        <v>0</v>
      </c>
      <c r="AV59" s="509">
        <v>0</v>
      </c>
      <c r="AW59" s="491">
        <v>0</v>
      </c>
      <c r="AX59" s="492">
        <f>(AV59*AW59)^2</f>
        <v>0</v>
      </c>
      <c r="AY59" s="489">
        <v>0</v>
      </c>
      <c r="AZ59" s="490">
        <v>0</v>
      </c>
      <c r="BA59" s="491">
        <v>0</v>
      </c>
      <c r="BB59" s="509">
        <f>($Q59*AY59)/1000</f>
        <v>0</v>
      </c>
      <c r="BC59" s="509">
        <f t="shared" si="97"/>
        <v>0</v>
      </c>
      <c r="BD59" s="491">
        <v>0</v>
      </c>
      <c r="BE59" s="492">
        <f>(BC59*BD59)^2</f>
        <v>0</v>
      </c>
      <c r="BF59" s="482">
        <f>AB59+AI59+AP59+AV59+BC59</f>
        <v>0</v>
      </c>
      <c r="BG59" s="483">
        <f>IF(BF59&gt;0,SQRT(AD59+AK59+AR59+AX59+BE59)/BF59,0)</f>
        <v>0</v>
      </c>
      <c r="BH59" s="15">
        <f>(BF59*BG59)^2</f>
        <v>0</v>
      </c>
      <c r="BI59" s="100"/>
      <c r="BJ59" s="101"/>
      <c r="BK59" s="101"/>
      <c r="BL59" s="101"/>
      <c r="BM59" s="102"/>
      <c r="BN59" s="102"/>
      <c r="BO59" s="102"/>
      <c r="BP59" s="101"/>
      <c r="BQ59" s="101"/>
      <c r="BR59" s="101"/>
      <c r="BS59" s="101"/>
      <c r="BT59" s="101"/>
      <c r="BU59" s="101"/>
      <c r="BV59" s="101"/>
      <c r="BW59" s="101"/>
      <c r="BX59" s="101"/>
      <c r="BY59" s="101"/>
      <c r="BZ59" s="101"/>
      <c r="CA59" s="101"/>
      <c r="CB59" s="103"/>
      <c r="CC59" s="101"/>
      <c r="CD59" s="101"/>
      <c r="CE59" s="103"/>
      <c r="CF59" s="103"/>
      <c r="CG59" s="103"/>
      <c r="CH59" s="103"/>
      <c r="CI59" s="101"/>
      <c r="CJ59" s="101"/>
      <c r="CK59" s="103"/>
      <c r="CL59" s="103"/>
      <c r="CM59" s="103"/>
      <c r="CN59" s="71"/>
      <c r="CO59" s="933"/>
      <c r="CP59" s="933"/>
      <c r="CQ59" s="933"/>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6"/>
      <c r="EA59" s="16"/>
      <c r="EB59" s="16"/>
      <c r="EC59" s="16"/>
      <c r="ED59" s="16"/>
      <c r="EE59" s="16"/>
      <c r="EF59" s="16"/>
      <c r="EG59" s="16"/>
      <c r="EH59" s="13"/>
      <c r="EI59" s="13"/>
      <c r="EJ59" s="13"/>
      <c r="EK59" s="13"/>
      <c r="EL59" s="13"/>
      <c r="EM59" s="13"/>
      <c r="EN59" s="13"/>
      <c r="EO59" s="13"/>
      <c r="EP59" s="13"/>
      <c r="EQ59" s="13"/>
      <c r="ER59" s="13"/>
      <c r="ES59" s="13"/>
      <c r="ET59" s="13"/>
      <c r="EU59" s="13"/>
      <c r="EV59" s="13"/>
      <c r="EW59" s="13"/>
      <c r="EX59" s="13"/>
      <c r="EY59" s="13"/>
      <c r="EZ59" s="13"/>
      <c r="FA59" s="13"/>
      <c r="FB59" s="13"/>
      <c r="FC59" s="13"/>
      <c r="FD59" s="13"/>
      <c r="FE59" s="13"/>
      <c r="FF59" s="13"/>
      <c r="FG59" s="13"/>
      <c r="FH59" s="13"/>
      <c r="FI59" s="13"/>
      <c r="FJ59" s="13"/>
      <c r="FK59" s="13"/>
      <c r="FL59" s="13"/>
      <c r="FM59" s="13"/>
      <c r="FN59" s="13"/>
      <c r="FO59" s="13"/>
      <c r="FP59" s="13"/>
      <c r="FQ59" s="13"/>
      <c r="FR59" s="13"/>
      <c r="FS59" s="13"/>
      <c r="FT59" s="13"/>
      <c r="FU59" s="13"/>
      <c r="FV59" s="13"/>
      <c r="FW59" s="13"/>
      <c r="FX59" s="13"/>
      <c r="FY59" s="13"/>
      <c r="FZ59" s="13"/>
      <c r="GA59" s="13"/>
      <c r="GB59" s="13"/>
      <c r="GC59" s="13"/>
      <c r="GD59" s="13"/>
    </row>
    <row r="60" spans="1:186" s="14" customFormat="1" ht="15" customHeight="1" x14ac:dyDescent="0.25">
      <c r="A60" s="13"/>
      <c r="B60" s="2213"/>
      <c r="C60" s="998"/>
      <c r="D60" s="507">
        <f t="shared" si="85"/>
        <v>0</v>
      </c>
      <c r="E60" s="131"/>
      <c r="F60" s="1534"/>
      <c r="G60" s="1534"/>
      <c r="H60" s="538"/>
      <c r="I60" s="538"/>
      <c r="J60" s="538"/>
      <c r="K60" s="538"/>
      <c r="L60" s="538"/>
      <c r="M60" s="538"/>
      <c r="N60" s="538"/>
      <c r="O60" s="538"/>
      <c r="P60" s="538"/>
      <c r="Q60" s="132">
        <f>SUM(E60:P60)</f>
        <v>0</v>
      </c>
      <c r="R60" s="133">
        <f>COUNT(E60:P60)</f>
        <v>0</v>
      </c>
      <c r="S60" s="132">
        <f>IF(R60&gt;1,AVERAGE(E60:P60),0)</f>
        <v>0</v>
      </c>
      <c r="T60" s="132">
        <f>IF(R60&gt;1,STDEV(E60:P60),0)</f>
        <v>0</v>
      </c>
      <c r="U60" s="132">
        <f t="shared" si="86"/>
        <v>0</v>
      </c>
      <c r="V60" s="1342"/>
      <c r="W60" s="135">
        <f t="shared" si="87"/>
        <v>0</v>
      </c>
      <c r="X60" s="489">
        <v>0</v>
      </c>
      <c r="Y60" s="490">
        <v>0</v>
      </c>
      <c r="Z60" s="491">
        <v>0</v>
      </c>
      <c r="AA60" s="492">
        <f>($Q60*X60)/1000</f>
        <v>0</v>
      </c>
      <c r="AB60" s="492">
        <f t="shared" si="88"/>
        <v>0</v>
      </c>
      <c r="AC60" s="491">
        <f>IF(AA60&gt;0,SQRT(($W60*$W60)+(Z60*Z60)+($V60*$V60)),0)</f>
        <v>0</v>
      </c>
      <c r="AD60" s="492">
        <f>(AB60*AC60)^2</f>
        <v>0</v>
      </c>
      <c r="AE60" s="508">
        <f t="shared" si="89"/>
        <v>0</v>
      </c>
      <c r="AF60" s="490">
        <f t="shared" si="90"/>
        <v>0</v>
      </c>
      <c r="AG60" s="491">
        <f t="shared" si="91"/>
        <v>0</v>
      </c>
      <c r="AH60" s="492">
        <f>($Q60*AE60)/1000</f>
        <v>0</v>
      </c>
      <c r="AI60" s="509">
        <f t="shared" si="92"/>
        <v>0</v>
      </c>
      <c r="AJ60" s="491">
        <f>IF(AH60&gt;0,SQRT(($W60*$W60)+(AG60*AG60)+($V60*$V60)),0)</f>
        <v>0</v>
      </c>
      <c r="AK60" s="492">
        <f>(AI60*AJ60)^2</f>
        <v>0</v>
      </c>
      <c r="AL60" s="510">
        <f t="shared" si="93"/>
        <v>0</v>
      </c>
      <c r="AM60" s="490">
        <f t="shared" si="94"/>
        <v>0</v>
      </c>
      <c r="AN60" s="491">
        <f t="shared" si="95"/>
        <v>0</v>
      </c>
      <c r="AO60" s="509">
        <f>(W60*AL60)/1000</f>
        <v>0</v>
      </c>
      <c r="AP60" s="509">
        <f t="shared" si="96"/>
        <v>0</v>
      </c>
      <c r="AQ60" s="491">
        <f>IF(AO60&gt;0,SQRT(($W60*$W60)+(AN60*AN60)+($V60*$V60)),0)</f>
        <v>0</v>
      </c>
      <c r="AR60" s="492">
        <f>(AP60*AQ60)^2</f>
        <v>0</v>
      </c>
      <c r="AS60" s="489">
        <v>0</v>
      </c>
      <c r="AT60" s="490">
        <v>0</v>
      </c>
      <c r="AU60" s="491">
        <v>0</v>
      </c>
      <c r="AV60" s="509">
        <v>0</v>
      </c>
      <c r="AW60" s="491">
        <v>0</v>
      </c>
      <c r="AX60" s="492">
        <f>(AV60*AW60)^2</f>
        <v>0</v>
      </c>
      <c r="AY60" s="489">
        <v>0</v>
      </c>
      <c r="AZ60" s="490">
        <v>0</v>
      </c>
      <c r="BA60" s="491">
        <v>0</v>
      </c>
      <c r="BB60" s="509">
        <f>($Q60*AY60)/1000</f>
        <v>0</v>
      </c>
      <c r="BC60" s="509">
        <f t="shared" si="97"/>
        <v>0</v>
      </c>
      <c r="BD60" s="491">
        <v>0</v>
      </c>
      <c r="BE60" s="492">
        <f>(BC60*BD60)^2</f>
        <v>0</v>
      </c>
      <c r="BF60" s="482">
        <f>AB60+AI60+AP60+AV60+BC60</f>
        <v>0</v>
      </c>
      <c r="BG60" s="483">
        <f>IF(BF60&gt;0,SQRT(AD60+AK60+AR60+AX60+BE60)/BF60,0)</f>
        <v>0</v>
      </c>
      <c r="BH60" s="15">
        <f>(BF60*BG60)^2</f>
        <v>0</v>
      </c>
      <c r="BI60" s="100"/>
      <c r="BJ60" s="101"/>
      <c r="BK60" s="101"/>
      <c r="BL60" s="101"/>
      <c r="BM60" s="102"/>
      <c r="BN60" s="102"/>
      <c r="BO60" s="102"/>
      <c r="BP60" s="101"/>
      <c r="BQ60" s="101"/>
      <c r="BR60" s="101"/>
      <c r="BS60" s="101"/>
      <c r="BT60" s="101"/>
      <c r="BU60" s="101"/>
      <c r="BV60" s="101"/>
      <c r="BW60" s="101"/>
      <c r="BX60" s="101"/>
      <c r="BY60" s="101"/>
      <c r="BZ60" s="101"/>
      <c r="CA60" s="101"/>
      <c r="CB60" s="103"/>
      <c r="CC60" s="101"/>
      <c r="CD60" s="101"/>
      <c r="CE60" s="103"/>
      <c r="CF60" s="103"/>
      <c r="CG60" s="103"/>
      <c r="CH60" s="103"/>
      <c r="CI60" s="101"/>
      <c r="CJ60" s="101"/>
      <c r="CK60" s="103"/>
      <c r="CL60" s="103"/>
      <c r="CM60" s="103"/>
      <c r="CN60" s="71"/>
      <c r="CO60" s="933"/>
      <c r="CP60" s="933"/>
      <c r="CQ60" s="933"/>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6"/>
      <c r="EA60" s="16"/>
      <c r="EB60" s="16"/>
      <c r="EC60" s="16"/>
      <c r="ED60" s="16"/>
      <c r="EE60" s="16"/>
      <c r="EF60" s="16"/>
      <c r="EG60" s="16"/>
      <c r="EH60" s="13"/>
      <c r="EI60" s="13"/>
      <c r="EJ60" s="13"/>
      <c r="EK60" s="13"/>
      <c r="EL60" s="13"/>
      <c r="EM60" s="13"/>
      <c r="EN60" s="13"/>
      <c r="EO60" s="13"/>
      <c r="EP60" s="13"/>
      <c r="EQ60" s="13"/>
      <c r="ER60" s="13"/>
      <c r="ES60" s="13"/>
      <c r="ET60" s="13"/>
      <c r="EU60" s="13"/>
      <c r="EV60" s="13"/>
      <c r="EW60" s="13"/>
      <c r="EX60" s="13"/>
      <c r="EY60" s="13"/>
      <c r="EZ60" s="13"/>
      <c r="FA60" s="13"/>
      <c r="FB60" s="13"/>
      <c r="FC60" s="13"/>
      <c r="FD60" s="13"/>
      <c r="FE60" s="13"/>
      <c r="FF60" s="13"/>
      <c r="FG60" s="13"/>
      <c r="FH60" s="13"/>
      <c r="FI60" s="13"/>
      <c r="FJ60" s="13"/>
      <c r="FK60" s="13"/>
      <c r="FL60" s="13"/>
      <c r="FM60" s="13"/>
      <c r="FN60" s="13"/>
      <c r="FO60" s="13"/>
      <c r="FP60" s="13"/>
      <c r="FQ60" s="13"/>
      <c r="FR60" s="13"/>
      <c r="FS60" s="13"/>
      <c r="FT60" s="13"/>
      <c r="FU60" s="13"/>
      <c r="FV60" s="13"/>
      <c r="FW60" s="13"/>
      <c r="FX60" s="13"/>
      <c r="FY60" s="13"/>
      <c r="FZ60" s="13"/>
      <c r="GA60" s="13"/>
      <c r="GB60" s="13"/>
      <c r="GC60" s="13"/>
      <c r="GD60" s="13"/>
    </row>
    <row r="61" spans="1:186" s="24" customFormat="1" ht="15.75" customHeight="1" x14ac:dyDescent="0.25">
      <c r="A61" s="15"/>
      <c r="B61" s="486" t="s">
        <v>1795</v>
      </c>
      <c r="C61" s="511"/>
      <c r="D61" s="511"/>
      <c r="E61" s="511"/>
      <c r="F61" s="511"/>
      <c r="G61" s="511"/>
      <c r="H61" s="511"/>
      <c r="I61" s="511"/>
      <c r="J61" s="511"/>
      <c r="K61" s="511"/>
      <c r="L61" s="511"/>
      <c r="M61" s="511"/>
      <c r="N61" s="511"/>
      <c r="O61" s="511"/>
      <c r="P61" s="511"/>
      <c r="Q61" s="511"/>
      <c r="R61" s="511"/>
      <c r="S61" s="511"/>
      <c r="T61" s="511"/>
      <c r="U61" s="511"/>
      <c r="V61" s="511"/>
      <c r="W61" s="511"/>
      <c r="X61" s="511"/>
      <c r="Y61" s="511"/>
      <c r="Z61" s="511"/>
      <c r="AA61" s="512"/>
      <c r="AB61" s="513">
        <f t="shared" ref="AB61:BE61" si="117">SUM(AB50:AB60)</f>
        <v>0</v>
      </c>
      <c r="AC61" s="513">
        <f t="shared" si="117"/>
        <v>0</v>
      </c>
      <c r="AD61" s="513">
        <f t="shared" si="117"/>
        <v>0</v>
      </c>
      <c r="AE61" s="513"/>
      <c r="AF61" s="513"/>
      <c r="AG61" s="513">
        <f t="shared" si="117"/>
        <v>0</v>
      </c>
      <c r="AH61" s="513"/>
      <c r="AI61" s="513">
        <f t="shared" si="117"/>
        <v>0</v>
      </c>
      <c r="AJ61" s="513">
        <f t="shared" si="117"/>
        <v>0</v>
      </c>
      <c r="AK61" s="513">
        <f t="shared" si="117"/>
        <v>0</v>
      </c>
      <c r="AL61" s="513"/>
      <c r="AM61" s="513"/>
      <c r="AN61" s="513">
        <f t="shared" si="117"/>
        <v>0</v>
      </c>
      <c r="AO61" s="513"/>
      <c r="AP61" s="513">
        <f t="shared" si="117"/>
        <v>0</v>
      </c>
      <c r="AQ61" s="513">
        <f t="shared" si="117"/>
        <v>0</v>
      </c>
      <c r="AR61" s="513">
        <f t="shared" si="117"/>
        <v>0</v>
      </c>
      <c r="AS61" s="513"/>
      <c r="AT61" s="513"/>
      <c r="AU61" s="513"/>
      <c r="AV61" s="513">
        <f t="shared" si="117"/>
        <v>0</v>
      </c>
      <c r="AW61" s="513">
        <f t="shared" si="117"/>
        <v>0</v>
      </c>
      <c r="AX61" s="513">
        <f t="shared" si="117"/>
        <v>0</v>
      </c>
      <c r="AY61" s="513"/>
      <c r="AZ61" s="513"/>
      <c r="BA61" s="513">
        <f t="shared" si="117"/>
        <v>0</v>
      </c>
      <c r="BB61" s="513"/>
      <c r="BC61" s="513">
        <f>SUM(BC50:BC60)</f>
        <v>0</v>
      </c>
      <c r="BD61" s="513">
        <f t="shared" si="117"/>
        <v>0</v>
      </c>
      <c r="BE61" s="513">
        <f t="shared" si="117"/>
        <v>0</v>
      </c>
      <c r="BF61" s="513">
        <f>SUM(BF50:BF60)</f>
        <v>0</v>
      </c>
      <c r="BG61" s="487">
        <f>IF(BF61&gt;0,SQRT(SUM(BH37:BH43))/BF61,0)</f>
        <v>0</v>
      </c>
      <c r="BH61" s="15">
        <f>(BF61*BG61)^2</f>
        <v>0</v>
      </c>
      <c r="BI61" s="15"/>
      <c r="BJ61" s="539"/>
      <c r="BK61" s="539"/>
      <c r="BL61" s="539"/>
      <c r="BM61" s="865"/>
      <c r="BN61" s="865"/>
      <c r="BO61" s="865"/>
      <c r="BP61" s="539"/>
      <c r="BQ61" s="539"/>
      <c r="BR61" s="539"/>
      <c r="BS61" s="539"/>
      <c r="BT61" s="539"/>
      <c r="BU61" s="539"/>
      <c r="BV61" s="539"/>
      <c r="BW61" s="539"/>
      <c r="BX61" s="539"/>
      <c r="BY61" s="539"/>
      <c r="BZ61" s="539"/>
      <c r="CA61" s="539"/>
      <c r="CB61" s="71"/>
      <c r="CC61" s="539"/>
      <c r="CD61" s="539"/>
      <c r="CE61" s="71"/>
      <c r="CF61" s="71"/>
      <c r="CG61" s="71"/>
      <c r="CH61" s="71"/>
      <c r="CI61" s="539"/>
      <c r="CJ61" s="539"/>
      <c r="CK61" s="71"/>
      <c r="CL61" s="71"/>
      <c r="CM61" s="71"/>
      <c r="CN61" s="71"/>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row>
    <row r="62" spans="1:186" s="14" customFormat="1" ht="24.75" customHeight="1" x14ac:dyDescent="0.25">
      <c r="A62" s="13"/>
      <c r="B62" s="2214" t="s">
        <v>1798</v>
      </c>
      <c r="C62" s="2215"/>
      <c r="D62" s="2215"/>
      <c r="E62" s="2215"/>
      <c r="F62" s="2215"/>
      <c r="G62" s="2215"/>
      <c r="H62" s="2215"/>
      <c r="I62" s="2215"/>
      <c r="J62" s="2215"/>
      <c r="K62" s="2215"/>
      <c r="L62" s="2215"/>
      <c r="M62" s="2215"/>
      <c r="N62" s="2215"/>
      <c r="O62" s="2215"/>
      <c r="P62" s="2215"/>
      <c r="Q62" s="2215"/>
      <c r="R62" s="2215"/>
      <c r="S62" s="2215"/>
      <c r="T62" s="2215"/>
      <c r="U62" s="2215"/>
      <c r="V62" s="2215"/>
      <c r="W62" s="2215"/>
      <c r="X62" s="2215"/>
      <c r="Y62" s="2215"/>
      <c r="Z62" s="2215"/>
      <c r="AA62" s="2215"/>
      <c r="AB62" s="2215"/>
      <c r="AC62" s="2215"/>
      <c r="AD62" s="2215"/>
      <c r="AE62" s="2215"/>
      <c r="AF62" s="2215"/>
      <c r="AG62" s="2215"/>
      <c r="AH62" s="2215"/>
      <c r="AI62" s="2215"/>
      <c r="AJ62" s="2215"/>
      <c r="AK62" s="2215"/>
      <c r="AL62" s="2215"/>
      <c r="AM62" s="2215"/>
      <c r="AN62" s="2215"/>
      <c r="AO62" s="2215"/>
      <c r="AP62" s="2215"/>
      <c r="AQ62" s="2215"/>
      <c r="AR62" s="2215"/>
      <c r="AS62" s="2215"/>
      <c r="AT62" s="2215"/>
      <c r="AU62" s="2215"/>
      <c r="AV62" s="2215"/>
      <c r="AW62" s="2215"/>
      <c r="AX62" s="2215"/>
      <c r="AY62" s="2215"/>
      <c r="AZ62" s="2215"/>
      <c r="BA62" s="2215"/>
      <c r="BB62" s="2215"/>
      <c r="BC62" s="2215"/>
      <c r="BD62" s="2215"/>
      <c r="BE62" s="2215"/>
      <c r="BF62" s="2216"/>
      <c r="BG62" s="989"/>
      <c r="BH62" s="15"/>
      <c r="BI62" s="100"/>
      <c r="BJ62" s="101"/>
      <c r="BK62" s="101"/>
      <c r="BL62" s="101"/>
      <c r="BM62" s="102"/>
      <c r="BN62" s="102"/>
      <c r="BO62" s="102"/>
      <c r="BP62" s="101"/>
      <c r="BQ62" s="101"/>
      <c r="BR62" s="101"/>
      <c r="BS62" s="101"/>
      <c r="BT62" s="101"/>
      <c r="BU62" s="101"/>
      <c r="BV62" s="101"/>
      <c r="BW62" s="101"/>
      <c r="BX62" s="101"/>
      <c r="BY62" s="101"/>
      <c r="BZ62" s="101"/>
      <c r="CA62" s="101"/>
      <c r="CB62" s="103"/>
      <c r="CC62" s="101"/>
      <c r="CD62" s="101"/>
      <c r="CE62" s="103"/>
      <c r="CF62" s="103"/>
      <c r="CG62" s="103"/>
      <c r="CH62" s="103"/>
      <c r="CI62" s="101"/>
      <c r="CJ62" s="101"/>
      <c r="CK62" s="103"/>
      <c r="CL62" s="103"/>
      <c r="CM62" s="103"/>
      <c r="CN62" s="71"/>
      <c r="CO62" s="16"/>
      <c r="CP62" s="16"/>
      <c r="CQ62" s="16"/>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6"/>
      <c r="EA62" s="16"/>
      <c r="EB62" s="16"/>
      <c r="EC62" s="16"/>
      <c r="ED62" s="16"/>
      <c r="EE62" s="16"/>
      <c r="EF62" s="16"/>
      <c r="EG62" s="16"/>
      <c r="EH62" s="13"/>
      <c r="EI62" s="13"/>
      <c r="EJ62" s="13"/>
      <c r="EK62" s="13"/>
      <c r="EL62" s="13"/>
      <c r="EM62" s="13"/>
      <c r="EN62" s="13"/>
      <c r="EO62" s="13"/>
      <c r="EP62" s="13"/>
      <c r="EQ62" s="13"/>
      <c r="ER62" s="13"/>
      <c r="ES62" s="13"/>
      <c r="ET62" s="13"/>
      <c r="EU62" s="13"/>
      <c r="EV62" s="13"/>
      <c r="EW62" s="13"/>
      <c r="EX62" s="13"/>
      <c r="EY62" s="13"/>
      <c r="EZ62" s="13"/>
      <c r="FA62" s="13"/>
      <c r="FB62" s="13"/>
      <c r="FC62" s="13"/>
      <c r="FD62" s="13"/>
      <c r="FE62" s="13"/>
      <c r="FF62" s="13"/>
      <c r="FG62" s="13"/>
      <c r="FH62" s="13"/>
      <c r="FI62" s="13"/>
      <c r="FJ62" s="13"/>
      <c r="FK62" s="13"/>
      <c r="FL62" s="13"/>
      <c r="FM62" s="13"/>
      <c r="FN62" s="13"/>
      <c r="FO62" s="13"/>
      <c r="FP62" s="13"/>
      <c r="FQ62" s="13"/>
      <c r="FR62" s="13"/>
      <c r="FS62" s="13"/>
      <c r="FT62" s="13"/>
      <c r="FU62" s="13"/>
      <c r="FV62" s="13"/>
      <c r="FW62" s="13"/>
      <c r="FX62" s="13"/>
      <c r="FY62" s="13"/>
      <c r="FZ62" s="13"/>
      <c r="GA62" s="13"/>
      <c r="GB62" s="13"/>
      <c r="GC62" s="13"/>
      <c r="GD62" s="13"/>
    </row>
    <row r="63" spans="1:186" s="51" customFormat="1" ht="15" customHeight="1" x14ac:dyDescent="0.25">
      <c r="A63" s="13"/>
      <c r="B63" s="2217" t="s">
        <v>283</v>
      </c>
      <c r="C63" s="2212" t="s">
        <v>287</v>
      </c>
      <c r="D63" s="2212" t="s">
        <v>25</v>
      </c>
      <c r="E63" s="2212"/>
      <c r="F63" s="2212"/>
      <c r="G63" s="2212"/>
      <c r="H63" s="2212"/>
      <c r="I63" s="2212"/>
      <c r="J63" s="2212"/>
      <c r="K63" s="2212"/>
      <c r="L63" s="2212"/>
      <c r="M63" s="2212"/>
      <c r="N63" s="2212"/>
      <c r="O63" s="2212"/>
      <c r="P63" s="2212"/>
      <c r="Q63" s="2212"/>
      <c r="R63" s="2212"/>
      <c r="S63" s="2212" t="s">
        <v>193</v>
      </c>
      <c r="T63" s="2212"/>
      <c r="U63" s="2212"/>
      <c r="V63" s="2212"/>
      <c r="W63" s="2212"/>
      <c r="X63" s="2218" t="s">
        <v>201</v>
      </c>
      <c r="Y63" s="2218"/>
      <c r="Z63" s="2218"/>
      <c r="AA63" s="2218"/>
      <c r="AB63" s="2218"/>
      <c r="AC63" s="2218"/>
      <c r="AD63" s="2218"/>
      <c r="AE63" s="2218" t="s">
        <v>200</v>
      </c>
      <c r="AF63" s="2218"/>
      <c r="AG63" s="2218"/>
      <c r="AH63" s="2218"/>
      <c r="AI63" s="2218"/>
      <c r="AJ63" s="2218"/>
      <c r="AK63" s="2218"/>
      <c r="AL63" s="2218" t="s">
        <v>199</v>
      </c>
      <c r="AM63" s="2218"/>
      <c r="AN63" s="2218"/>
      <c r="AO63" s="2218"/>
      <c r="AP63" s="2218"/>
      <c r="AQ63" s="2218"/>
      <c r="AR63" s="2218"/>
      <c r="AS63" s="2218" t="s">
        <v>362</v>
      </c>
      <c r="AT63" s="2218"/>
      <c r="AU63" s="2218"/>
      <c r="AV63" s="2218"/>
      <c r="AW63" s="2218"/>
      <c r="AX63" s="2218"/>
      <c r="AY63" s="2218" t="s">
        <v>198</v>
      </c>
      <c r="AZ63" s="2218"/>
      <c r="BA63" s="2218"/>
      <c r="BB63" s="2218"/>
      <c r="BC63" s="2218"/>
      <c r="BD63" s="2218"/>
      <c r="BE63" s="2218"/>
      <c r="BF63" s="2212" t="s">
        <v>604</v>
      </c>
      <c r="BG63" s="2220" t="s">
        <v>26</v>
      </c>
      <c r="BH63" s="15"/>
      <c r="BI63" s="100"/>
      <c r="BJ63" s="101"/>
      <c r="BK63" s="101"/>
      <c r="BL63" s="101"/>
      <c r="BM63" s="102"/>
      <c r="BN63" s="102"/>
      <c r="BO63" s="102"/>
      <c r="BP63" s="101"/>
      <c r="BQ63" s="101"/>
      <c r="BR63" s="101"/>
      <c r="BS63" s="101"/>
      <c r="BT63" s="101"/>
      <c r="BU63" s="101"/>
      <c r="BV63" s="101"/>
      <c r="BW63" s="101"/>
      <c r="BX63" s="101"/>
      <c r="BY63" s="101"/>
      <c r="BZ63" s="101"/>
      <c r="CA63" s="101"/>
      <c r="CB63" s="103"/>
      <c r="CC63" s="101"/>
      <c r="CD63" s="101"/>
      <c r="CE63" s="103"/>
      <c r="CF63" s="103"/>
      <c r="CG63" s="103"/>
      <c r="CH63" s="103"/>
      <c r="CI63" s="101"/>
      <c r="CJ63" s="101"/>
      <c r="CK63" s="103"/>
      <c r="CL63" s="103"/>
      <c r="CM63" s="103"/>
      <c r="CN63" s="71"/>
      <c r="CO63" s="16"/>
      <c r="CP63" s="16"/>
      <c r="CQ63" s="16"/>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6"/>
      <c r="EA63" s="16"/>
      <c r="EB63" s="16"/>
      <c r="EC63" s="16"/>
      <c r="ED63" s="16"/>
      <c r="EE63" s="16"/>
      <c r="EF63" s="16"/>
      <c r="EG63" s="16"/>
      <c r="EH63" s="100"/>
      <c r="EI63" s="100"/>
      <c r="EJ63" s="100"/>
      <c r="EK63" s="100"/>
      <c r="EL63" s="100"/>
      <c r="EM63" s="100"/>
      <c r="EN63" s="100"/>
      <c r="EO63" s="100"/>
      <c r="EP63" s="100"/>
      <c r="EQ63" s="100"/>
      <c r="ER63" s="100"/>
      <c r="ES63" s="100"/>
      <c r="ET63" s="100"/>
      <c r="EU63" s="100"/>
      <c r="EV63" s="100"/>
      <c r="EW63" s="100"/>
      <c r="EX63" s="100"/>
      <c r="EY63" s="100"/>
      <c r="EZ63" s="100"/>
      <c r="FA63" s="100"/>
      <c r="FB63" s="100"/>
      <c r="FC63" s="100"/>
      <c r="FD63" s="100"/>
      <c r="FE63" s="100"/>
      <c r="FF63" s="100"/>
      <c r="FG63" s="100"/>
      <c r="FH63" s="100"/>
      <c r="FI63" s="100"/>
      <c r="FJ63" s="100"/>
      <c r="FK63" s="100"/>
      <c r="FL63" s="100"/>
      <c r="FM63" s="100"/>
      <c r="FN63" s="100"/>
      <c r="FO63" s="100"/>
      <c r="FP63" s="100"/>
      <c r="FQ63" s="100"/>
      <c r="FR63" s="100"/>
      <c r="FS63" s="100"/>
      <c r="FT63" s="100"/>
      <c r="FU63" s="100"/>
      <c r="FV63" s="100"/>
      <c r="FW63" s="100"/>
      <c r="FX63" s="100"/>
      <c r="FY63" s="100"/>
      <c r="FZ63" s="100"/>
      <c r="GA63" s="100"/>
      <c r="GB63" s="100"/>
      <c r="GC63" s="100"/>
      <c r="GD63" s="100"/>
    </row>
    <row r="64" spans="1:186" s="51" customFormat="1" ht="57.6" customHeight="1" x14ac:dyDescent="0.25">
      <c r="A64" s="13"/>
      <c r="B64" s="2217"/>
      <c r="C64" s="2212"/>
      <c r="D64" s="505" t="s">
        <v>27</v>
      </c>
      <c r="E64" s="505" t="s">
        <v>652</v>
      </c>
      <c r="F64" s="961" t="s">
        <v>29</v>
      </c>
      <c r="G64" s="961" t="s">
        <v>30</v>
      </c>
      <c r="H64" s="961" t="s">
        <v>31</v>
      </c>
      <c r="I64" s="961" t="s">
        <v>32</v>
      </c>
      <c r="J64" s="961" t="s">
        <v>33</v>
      </c>
      <c r="K64" s="961" t="s">
        <v>34</v>
      </c>
      <c r="L64" s="961" t="s">
        <v>35</v>
      </c>
      <c r="M64" s="961" t="s">
        <v>36</v>
      </c>
      <c r="N64" s="961" t="s">
        <v>37</v>
      </c>
      <c r="O64" s="961" t="s">
        <v>38</v>
      </c>
      <c r="P64" s="961" t="s">
        <v>39</v>
      </c>
      <c r="Q64" s="961" t="s">
        <v>40</v>
      </c>
      <c r="R64" s="961" t="s">
        <v>41</v>
      </c>
      <c r="S64" s="961" t="s">
        <v>42</v>
      </c>
      <c r="T64" s="961" t="s">
        <v>43</v>
      </c>
      <c r="U64" s="961" t="s">
        <v>44</v>
      </c>
      <c r="V64" s="503" t="s">
        <v>210</v>
      </c>
      <c r="W64" s="504" t="s">
        <v>193</v>
      </c>
      <c r="X64" s="2219" t="s">
        <v>194</v>
      </c>
      <c r="Y64" s="2219"/>
      <c r="Z64" s="961" t="s">
        <v>202</v>
      </c>
      <c r="AA64" s="505" t="s">
        <v>603</v>
      </c>
      <c r="AB64" s="505" t="s">
        <v>615</v>
      </c>
      <c r="AC64" s="961" t="s">
        <v>203</v>
      </c>
      <c r="AD64" s="505" t="s">
        <v>294</v>
      </c>
      <c r="AE64" s="2219" t="s">
        <v>195</v>
      </c>
      <c r="AF64" s="2219"/>
      <c r="AG64" s="504" t="s">
        <v>204</v>
      </c>
      <c r="AH64" s="506" t="s">
        <v>616</v>
      </c>
      <c r="AI64" s="506" t="s">
        <v>617</v>
      </c>
      <c r="AJ64" s="961" t="s">
        <v>205</v>
      </c>
      <c r="AK64" s="505" t="s">
        <v>294</v>
      </c>
      <c r="AL64" s="2219" t="s">
        <v>196</v>
      </c>
      <c r="AM64" s="2219"/>
      <c r="AN64" s="961" t="s">
        <v>206</v>
      </c>
      <c r="AO64" s="961" t="s">
        <v>618</v>
      </c>
      <c r="AP64" s="961" t="s">
        <v>619</v>
      </c>
      <c r="AQ64" s="961" t="s">
        <v>207</v>
      </c>
      <c r="AR64" s="505" t="s">
        <v>294</v>
      </c>
      <c r="AS64" s="2219" t="s">
        <v>620</v>
      </c>
      <c r="AT64" s="2219"/>
      <c r="AU64" s="504" t="s">
        <v>364</v>
      </c>
      <c r="AV64" s="505" t="s">
        <v>621</v>
      </c>
      <c r="AW64" s="961" t="s">
        <v>363</v>
      </c>
      <c r="AX64" s="505" t="s">
        <v>294</v>
      </c>
      <c r="AY64" s="2219" t="s">
        <v>197</v>
      </c>
      <c r="AZ64" s="2219"/>
      <c r="BA64" s="961" t="s">
        <v>208</v>
      </c>
      <c r="BB64" s="505" t="s">
        <v>622</v>
      </c>
      <c r="BC64" s="505" t="s">
        <v>623</v>
      </c>
      <c r="BD64" s="961" t="s">
        <v>209</v>
      </c>
      <c r="BE64" s="505" t="s">
        <v>294</v>
      </c>
      <c r="BF64" s="2212"/>
      <c r="BG64" s="2220"/>
      <c r="BH64" s="15"/>
      <c r="BI64" s="100"/>
      <c r="BJ64" s="101"/>
      <c r="BK64" s="101"/>
      <c r="BL64" s="101"/>
      <c r="BM64" s="102"/>
      <c r="BN64" s="102"/>
      <c r="BO64" s="102"/>
      <c r="BP64" s="101"/>
      <c r="BQ64" s="101"/>
      <c r="BR64" s="101"/>
      <c r="BS64" s="101"/>
      <c r="BT64" s="101"/>
      <c r="BU64" s="101"/>
      <c r="BV64" s="101"/>
      <c r="BW64" s="101"/>
      <c r="BX64" s="101"/>
      <c r="BY64" s="101"/>
      <c r="BZ64" s="101"/>
      <c r="CA64" s="101"/>
      <c r="CB64" s="103"/>
      <c r="CC64" s="101"/>
      <c r="CD64" s="101"/>
      <c r="CE64" s="103"/>
      <c r="CF64" s="103"/>
      <c r="CG64" s="103"/>
      <c r="CH64" s="103"/>
      <c r="CI64" s="101"/>
      <c r="CJ64" s="101"/>
      <c r="CK64" s="103"/>
      <c r="CL64" s="103"/>
      <c r="CM64" s="103"/>
      <c r="CN64" s="71"/>
      <c r="CO64" s="933"/>
      <c r="CP64" s="933"/>
      <c r="CQ64" s="933"/>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6"/>
      <c r="EA64" s="16"/>
      <c r="EB64" s="16"/>
      <c r="EC64" s="16"/>
      <c r="ED64" s="16"/>
      <c r="EE64" s="16"/>
      <c r="EF64" s="16"/>
      <c r="EG64" s="16"/>
      <c r="EH64" s="100"/>
      <c r="EI64" s="100"/>
      <c r="EJ64" s="100"/>
      <c r="EK64" s="100"/>
      <c r="EL64" s="100"/>
      <c r="EM64" s="100"/>
      <c r="EN64" s="100"/>
      <c r="EO64" s="100"/>
      <c r="EP64" s="100"/>
      <c r="EQ64" s="100"/>
      <c r="ER64" s="100"/>
      <c r="ES64" s="100"/>
      <c r="ET64" s="100"/>
      <c r="EU64" s="100"/>
      <c r="EV64" s="100"/>
      <c r="EW64" s="100"/>
      <c r="EX64" s="100"/>
      <c r="EY64" s="100"/>
      <c r="EZ64" s="100"/>
      <c r="FA64" s="100"/>
      <c r="FB64" s="100"/>
      <c r="FC64" s="100"/>
      <c r="FD64" s="100"/>
      <c r="FE64" s="100"/>
      <c r="FF64" s="100"/>
      <c r="FG64" s="100"/>
      <c r="FH64" s="100"/>
      <c r="FI64" s="100"/>
      <c r="FJ64" s="100"/>
      <c r="FK64" s="100"/>
      <c r="FL64" s="100"/>
      <c r="FM64" s="100"/>
      <c r="FN64" s="100"/>
      <c r="FO64" s="100"/>
      <c r="FP64" s="100"/>
      <c r="FQ64" s="100"/>
      <c r="FR64" s="100"/>
      <c r="FS64" s="100"/>
      <c r="FT64" s="100"/>
      <c r="FU64" s="100"/>
      <c r="FV64" s="100"/>
      <c r="FW64" s="100"/>
      <c r="FX64" s="100"/>
      <c r="FY64" s="100"/>
      <c r="FZ64" s="100"/>
      <c r="GA64" s="100"/>
      <c r="GB64" s="100"/>
      <c r="GC64" s="100"/>
      <c r="GD64" s="100"/>
    </row>
    <row r="65" spans="1:186" s="14" customFormat="1" x14ac:dyDescent="0.25">
      <c r="A65" s="13"/>
      <c r="B65" s="2213" t="s">
        <v>1777</v>
      </c>
      <c r="C65" s="998"/>
      <c r="D65" s="507">
        <f t="shared" ref="D65:D73" si="118">VLOOKUP($C65,$BI$106:$CM$488,2,FALSE)</f>
        <v>0</v>
      </c>
      <c r="E65" s="131"/>
      <c r="F65" s="1534"/>
      <c r="G65" s="1534"/>
      <c r="H65" s="538"/>
      <c r="I65" s="538"/>
      <c r="J65" s="538"/>
      <c r="K65" s="538"/>
      <c r="L65" s="538"/>
      <c r="M65" s="538"/>
      <c r="N65" s="538"/>
      <c r="O65" s="538"/>
      <c r="P65" s="538"/>
      <c r="Q65" s="132">
        <f t="shared" ref="Q65:Q73" si="119">SUM(E65:P65)</f>
        <v>0</v>
      </c>
      <c r="R65" s="133">
        <f t="shared" ref="R65:R73" si="120">COUNT(E65:P65)</f>
        <v>0</v>
      </c>
      <c r="S65" s="132">
        <f t="shared" ref="S65:S73" si="121">IF(R65&gt;1,AVERAGE(E65:P65),0)</f>
        <v>0</v>
      </c>
      <c r="T65" s="132">
        <f t="shared" ref="T65:T73" si="122">IF(R65&gt;1,STDEV(E65:P65),0)</f>
        <v>0</v>
      </c>
      <c r="U65" s="132">
        <f t="shared" ref="U65:U73" si="123">IF(R65&gt;1,VLOOKUP($R65,$BI$440:$BJ$452,2,FALSE),0)</f>
        <v>0</v>
      </c>
      <c r="V65" s="1342"/>
      <c r="W65" s="135">
        <f t="shared" ref="W65:W73" si="124">IF(R65&gt;1,1-((S65-((T65*U65)/(SQRT(R65))))/S65),VLOOKUP($C65,$BI$106:$CS$488,34,FALSE))</f>
        <v>0</v>
      </c>
      <c r="X65" s="489">
        <v>0</v>
      </c>
      <c r="Y65" s="490">
        <v>0</v>
      </c>
      <c r="Z65" s="491">
        <v>0</v>
      </c>
      <c r="AA65" s="492">
        <f t="shared" ref="AA65:AA73" si="125">($Q65*X65)/1000</f>
        <v>0</v>
      </c>
      <c r="AB65" s="492">
        <f t="shared" ref="AB65:AB73" si="126">AA65*$BJ$458</f>
        <v>0</v>
      </c>
      <c r="AC65" s="491">
        <f t="shared" ref="AC65:AC73" si="127">IF(AA65&gt;0,SQRT(($W65*$W65)+(Z65*Z65)+($V65*$V65)),0)</f>
        <v>0</v>
      </c>
      <c r="AD65" s="492">
        <f t="shared" ref="AD65:AD73" si="128">(AB65*AC65)^2</f>
        <v>0</v>
      </c>
      <c r="AE65" s="508">
        <f t="shared" ref="AE65:AE73" si="129">VLOOKUP($C65,$BI$106:$CM$488,3,FALSE)</f>
        <v>0</v>
      </c>
      <c r="AF65" s="490">
        <f t="shared" ref="AF65:AF73" si="130">VLOOKUP($C65,$BI$106:$CM$488,4,FALSE)</f>
        <v>0</v>
      </c>
      <c r="AG65" s="491">
        <f t="shared" ref="AG65:AG73" si="131">IF($Q65&gt;0,VLOOKUP($C65,$BI$106:$CM$488,6,FALSE),0)</f>
        <v>0</v>
      </c>
      <c r="AH65" s="492">
        <f t="shared" ref="AH65:AH73" si="132">($Q65*AE65)/1000</f>
        <v>0</v>
      </c>
      <c r="AI65" s="509">
        <f t="shared" ref="AI65:AI73" si="133">AH65*$BJ$459</f>
        <v>0</v>
      </c>
      <c r="AJ65" s="491">
        <f t="shared" ref="AJ65:AJ73" si="134">IF(AH65&gt;0,SQRT(($W65*$W65)+(AG65*AG65)+($V65*$V65)),0)</f>
        <v>0</v>
      </c>
      <c r="AK65" s="492">
        <f t="shared" ref="AK65:AK73" si="135">(AI65*AJ65)^2</f>
        <v>0</v>
      </c>
      <c r="AL65" s="510">
        <f t="shared" ref="AL65:AL73" si="136">VLOOKUP($C65,$BI$106:$CM$488,9,FALSE)</f>
        <v>0</v>
      </c>
      <c r="AM65" s="490">
        <f t="shared" ref="AM65:AM73" si="137">VLOOKUP($C65,$BI$106:$CM$488,10,FALSE)</f>
        <v>0</v>
      </c>
      <c r="AN65" s="491">
        <f t="shared" ref="AN65:AN73" si="138">IF($Q65&gt;0,VLOOKUP($C65,$BI$106:$CM$488,12,FALSE),0)</f>
        <v>0</v>
      </c>
      <c r="AO65" s="509">
        <f t="shared" ref="AO65:AO73" si="139">(W65*AL65)/1000</f>
        <v>0</v>
      </c>
      <c r="AP65" s="509">
        <f t="shared" ref="AP65:AP73" si="140">AO65*$BJ$460</f>
        <v>0</v>
      </c>
      <c r="AQ65" s="491">
        <f t="shared" ref="AQ65:AQ73" si="141">IF(AO65&gt;0,SQRT(($W65*$W65)+(AN65*AN65)+($V65*$V65)),0)</f>
        <v>0</v>
      </c>
      <c r="AR65" s="492">
        <f t="shared" ref="AR65:AR73" si="142">(AP65*AQ65)^2</f>
        <v>0</v>
      </c>
      <c r="AS65" s="489">
        <v>0</v>
      </c>
      <c r="AT65" s="490">
        <v>0</v>
      </c>
      <c r="AU65" s="491">
        <v>0</v>
      </c>
      <c r="AV65" s="509">
        <v>0</v>
      </c>
      <c r="AW65" s="491">
        <v>0</v>
      </c>
      <c r="AX65" s="492">
        <f t="shared" ref="AX65:AX73" si="143">(AV65*AW65)^2</f>
        <v>0</v>
      </c>
      <c r="AY65" s="489">
        <v>0</v>
      </c>
      <c r="AZ65" s="490">
        <v>0</v>
      </c>
      <c r="BA65" s="491">
        <v>0</v>
      </c>
      <c r="BB65" s="509">
        <f t="shared" ref="BB65:BB73" si="144">($Q65*AY65)/1000</f>
        <v>0</v>
      </c>
      <c r="BC65" s="509">
        <f t="shared" ref="BC65:BC73" si="145">BB65*$BJ$461</f>
        <v>0</v>
      </c>
      <c r="BD65" s="491">
        <v>0</v>
      </c>
      <c r="BE65" s="492">
        <f t="shared" ref="BE65:BE73" si="146">(BC65*BD65)^2</f>
        <v>0</v>
      </c>
      <c r="BF65" s="482">
        <f t="shared" ref="BF65:BF73" si="147">AB65+AI65+AP65+AV65+BC65</f>
        <v>0</v>
      </c>
      <c r="BG65" s="483">
        <f t="shared" ref="BG65:BG73" si="148">IF(BF65&gt;0,SQRT(AD65+AK65+AR65+AX65+BE65)/BF65,0)</f>
        <v>0</v>
      </c>
      <c r="BH65" s="15">
        <f>(BF65*BG65)^2</f>
        <v>0</v>
      </c>
      <c r="BI65" s="100"/>
      <c r="BJ65" s="101"/>
      <c r="BK65" s="101"/>
      <c r="BL65" s="101"/>
      <c r="BM65" s="102"/>
      <c r="BN65" s="102"/>
      <c r="BO65" s="102"/>
      <c r="BP65" s="101"/>
      <c r="BQ65" s="101"/>
      <c r="BR65" s="101"/>
      <c r="BS65" s="101"/>
      <c r="BT65" s="101"/>
      <c r="BU65" s="101"/>
      <c r="BV65" s="101"/>
      <c r="BW65" s="101"/>
      <c r="BX65" s="101"/>
      <c r="BY65" s="101"/>
      <c r="BZ65" s="101"/>
      <c r="CA65" s="101"/>
      <c r="CB65" s="103"/>
      <c r="CC65" s="101"/>
      <c r="CD65" s="101"/>
      <c r="CE65" s="103"/>
      <c r="CF65" s="103"/>
      <c r="CG65" s="103"/>
      <c r="CH65" s="103"/>
      <c r="CI65" s="101"/>
      <c r="CJ65" s="101"/>
      <c r="CK65" s="103"/>
      <c r="CL65" s="103"/>
      <c r="CM65" s="103"/>
      <c r="CN65" s="71"/>
      <c r="CO65" s="933"/>
      <c r="CP65" s="933"/>
      <c r="CQ65" s="933"/>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6"/>
      <c r="EA65" s="16"/>
      <c r="EB65" s="16"/>
      <c r="EC65" s="16"/>
      <c r="ED65" s="16"/>
      <c r="EE65" s="16"/>
      <c r="EF65" s="16"/>
      <c r="EG65" s="16"/>
      <c r="EH65" s="13"/>
      <c r="EI65" s="13"/>
      <c r="EJ65" s="13"/>
      <c r="EK65" s="13"/>
      <c r="EL65" s="13"/>
      <c r="EM65" s="13"/>
      <c r="EN65" s="13"/>
      <c r="EO65" s="13"/>
      <c r="EP65" s="13"/>
      <c r="EQ65" s="13"/>
      <c r="ER65" s="13"/>
      <c r="ES65" s="13"/>
      <c r="ET65" s="13"/>
      <c r="EU65" s="13"/>
      <c r="EV65" s="13"/>
      <c r="EW65" s="13"/>
      <c r="EX65" s="13"/>
      <c r="EY65" s="13"/>
      <c r="EZ65" s="13"/>
      <c r="FA65" s="13"/>
      <c r="FB65" s="13"/>
      <c r="FC65" s="13"/>
      <c r="FD65" s="13"/>
      <c r="FE65" s="13"/>
      <c r="FF65" s="13"/>
      <c r="FG65" s="13"/>
      <c r="FH65" s="13"/>
      <c r="FI65" s="13"/>
      <c r="FJ65" s="13"/>
      <c r="FK65" s="13"/>
      <c r="FL65" s="13"/>
      <c r="FM65" s="13"/>
      <c r="FN65" s="13"/>
      <c r="FO65" s="13"/>
      <c r="FP65" s="13"/>
      <c r="FQ65" s="13"/>
      <c r="FR65" s="13"/>
      <c r="FS65" s="13"/>
      <c r="FT65" s="13"/>
      <c r="FU65" s="13"/>
      <c r="FV65" s="13"/>
      <c r="FW65" s="13"/>
      <c r="FX65" s="13"/>
      <c r="FY65" s="13"/>
      <c r="FZ65" s="13"/>
      <c r="GA65" s="13"/>
      <c r="GB65" s="13"/>
      <c r="GC65" s="13"/>
      <c r="GD65" s="13"/>
    </row>
    <row r="66" spans="1:186" s="14" customFormat="1" x14ac:dyDescent="0.25">
      <c r="A66" s="13"/>
      <c r="B66" s="2213"/>
      <c r="C66" s="998"/>
      <c r="D66" s="507">
        <f t="shared" si="118"/>
        <v>0</v>
      </c>
      <c r="E66" s="131"/>
      <c r="F66" s="1534"/>
      <c r="G66" s="1534"/>
      <c r="H66" s="538"/>
      <c r="I66" s="538"/>
      <c r="J66" s="538"/>
      <c r="K66" s="538"/>
      <c r="L66" s="538"/>
      <c r="M66" s="538"/>
      <c r="N66" s="538"/>
      <c r="O66" s="538"/>
      <c r="P66" s="538"/>
      <c r="Q66" s="132">
        <f t="shared" si="119"/>
        <v>0</v>
      </c>
      <c r="R66" s="133">
        <f t="shared" si="120"/>
        <v>0</v>
      </c>
      <c r="S66" s="132">
        <f t="shared" si="121"/>
        <v>0</v>
      </c>
      <c r="T66" s="132">
        <f t="shared" si="122"/>
        <v>0</v>
      </c>
      <c r="U66" s="132">
        <f t="shared" si="123"/>
        <v>0</v>
      </c>
      <c r="V66" s="1342"/>
      <c r="W66" s="135">
        <f t="shared" si="124"/>
        <v>0</v>
      </c>
      <c r="X66" s="489">
        <v>0</v>
      </c>
      <c r="Y66" s="490">
        <v>0</v>
      </c>
      <c r="Z66" s="491">
        <v>0</v>
      </c>
      <c r="AA66" s="492">
        <f t="shared" si="125"/>
        <v>0</v>
      </c>
      <c r="AB66" s="492">
        <f t="shared" si="126"/>
        <v>0</v>
      </c>
      <c r="AC66" s="491">
        <f t="shared" si="127"/>
        <v>0</v>
      </c>
      <c r="AD66" s="492">
        <f t="shared" si="128"/>
        <v>0</v>
      </c>
      <c r="AE66" s="508">
        <f t="shared" si="129"/>
        <v>0</v>
      </c>
      <c r="AF66" s="490">
        <f t="shared" si="130"/>
        <v>0</v>
      </c>
      <c r="AG66" s="491">
        <f t="shared" si="131"/>
        <v>0</v>
      </c>
      <c r="AH66" s="492">
        <f t="shared" si="132"/>
        <v>0</v>
      </c>
      <c r="AI66" s="509">
        <f t="shared" si="133"/>
        <v>0</v>
      </c>
      <c r="AJ66" s="491">
        <f t="shared" si="134"/>
        <v>0</v>
      </c>
      <c r="AK66" s="492">
        <f t="shared" si="135"/>
        <v>0</v>
      </c>
      <c r="AL66" s="510">
        <f t="shared" si="136"/>
        <v>0</v>
      </c>
      <c r="AM66" s="490">
        <f t="shared" si="137"/>
        <v>0</v>
      </c>
      <c r="AN66" s="491">
        <f t="shared" si="138"/>
        <v>0</v>
      </c>
      <c r="AO66" s="509">
        <f t="shared" si="139"/>
        <v>0</v>
      </c>
      <c r="AP66" s="509">
        <f t="shared" si="140"/>
        <v>0</v>
      </c>
      <c r="AQ66" s="491">
        <f t="shared" si="141"/>
        <v>0</v>
      </c>
      <c r="AR66" s="492">
        <f t="shared" si="142"/>
        <v>0</v>
      </c>
      <c r="AS66" s="489">
        <v>0</v>
      </c>
      <c r="AT66" s="490">
        <v>0</v>
      </c>
      <c r="AU66" s="491">
        <v>0</v>
      </c>
      <c r="AV66" s="509">
        <v>0</v>
      </c>
      <c r="AW66" s="491">
        <v>0</v>
      </c>
      <c r="AX66" s="492">
        <f t="shared" si="143"/>
        <v>0</v>
      </c>
      <c r="AY66" s="489">
        <v>0</v>
      </c>
      <c r="AZ66" s="490">
        <v>0</v>
      </c>
      <c r="BA66" s="491">
        <v>0</v>
      </c>
      <c r="BB66" s="509">
        <f t="shared" si="144"/>
        <v>0</v>
      </c>
      <c r="BC66" s="509">
        <f t="shared" si="145"/>
        <v>0</v>
      </c>
      <c r="BD66" s="491">
        <v>0</v>
      </c>
      <c r="BE66" s="492">
        <f t="shared" si="146"/>
        <v>0</v>
      </c>
      <c r="BF66" s="482">
        <f t="shared" si="147"/>
        <v>0</v>
      </c>
      <c r="BG66" s="483">
        <f t="shared" si="148"/>
        <v>0</v>
      </c>
      <c r="BH66" s="15">
        <f>(BF66*BG66)^2</f>
        <v>0</v>
      </c>
      <c r="BI66" s="100"/>
      <c r="BJ66" s="101"/>
      <c r="BK66" s="101"/>
      <c r="BL66" s="101"/>
      <c r="BM66" s="102"/>
      <c r="BN66" s="102"/>
      <c r="BO66" s="102"/>
      <c r="BP66" s="101"/>
      <c r="BQ66" s="101"/>
      <c r="BR66" s="101"/>
      <c r="BS66" s="101"/>
      <c r="BT66" s="101"/>
      <c r="BU66" s="101"/>
      <c r="BV66" s="101"/>
      <c r="BW66" s="101"/>
      <c r="BX66" s="101"/>
      <c r="BY66" s="101"/>
      <c r="BZ66" s="101"/>
      <c r="CA66" s="101"/>
      <c r="CB66" s="103"/>
      <c r="CC66" s="101"/>
      <c r="CD66" s="101"/>
      <c r="CE66" s="103"/>
      <c r="CF66" s="103"/>
      <c r="CG66" s="103"/>
      <c r="CH66" s="103"/>
      <c r="CI66" s="101"/>
      <c r="CJ66" s="101"/>
      <c r="CK66" s="103"/>
      <c r="CL66" s="103"/>
      <c r="CM66" s="103"/>
      <c r="CN66" s="71"/>
      <c r="CO66" s="933"/>
      <c r="CP66" s="933"/>
      <c r="CQ66" s="933"/>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6"/>
      <c r="EA66" s="16"/>
      <c r="EB66" s="16"/>
      <c r="EC66" s="16"/>
      <c r="ED66" s="16"/>
      <c r="EE66" s="16"/>
      <c r="EF66" s="16"/>
      <c r="EG66" s="16"/>
      <c r="EH66" s="13"/>
      <c r="EI66" s="13"/>
      <c r="EJ66" s="13"/>
      <c r="EK66" s="13"/>
      <c r="EL66" s="13"/>
      <c r="EM66" s="13"/>
      <c r="EN66" s="13"/>
      <c r="EO66" s="13"/>
      <c r="EP66" s="13"/>
      <c r="EQ66" s="13"/>
      <c r="ER66" s="13"/>
      <c r="ES66" s="13"/>
      <c r="ET66" s="13"/>
      <c r="EU66" s="13"/>
      <c r="EV66" s="13"/>
      <c r="EW66" s="13"/>
      <c r="EX66" s="13"/>
      <c r="EY66" s="13"/>
      <c r="EZ66" s="13"/>
      <c r="FA66" s="13"/>
      <c r="FB66" s="13"/>
      <c r="FC66" s="13"/>
      <c r="FD66" s="13"/>
      <c r="FE66" s="13"/>
      <c r="FF66" s="13"/>
      <c r="FG66" s="13"/>
      <c r="FH66" s="13"/>
      <c r="FI66" s="13"/>
      <c r="FJ66" s="13"/>
      <c r="FK66" s="13"/>
      <c r="FL66" s="13"/>
      <c r="FM66" s="13"/>
      <c r="FN66" s="13"/>
      <c r="FO66" s="13"/>
      <c r="FP66" s="13"/>
      <c r="FQ66" s="13"/>
      <c r="FR66" s="13"/>
      <c r="FS66" s="13"/>
      <c r="FT66" s="13"/>
      <c r="FU66" s="13"/>
      <c r="FV66" s="13"/>
      <c r="FW66" s="13"/>
      <c r="FX66" s="13"/>
      <c r="FY66" s="13"/>
      <c r="FZ66" s="13"/>
      <c r="GA66" s="13"/>
      <c r="GB66" s="13"/>
      <c r="GC66" s="13"/>
      <c r="GD66" s="13"/>
    </row>
    <row r="67" spans="1:186" s="14" customFormat="1" x14ac:dyDescent="0.25">
      <c r="A67" s="13"/>
      <c r="B67" s="2213"/>
      <c r="C67" s="998"/>
      <c r="D67" s="507">
        <f t="shared" si="118"/>
        <v>0</v>
      </c>
      <c r="E67" s="131"/>
      <c r="F67" s="1534"/>
      <c r="G67" s="1534"/>
      <c r="H67" s="538"/>
      <c r="I67" s="538"/>
      <c r="J67" s="538"/>
      <c r="K67" s="538"/>
      <c r="L67" s="538"/>
      <c r="M67" s="538"/>
      <c r="N67" s="538"/>
      <c r="O67" s="538"/>
      <c r="P67" s="538"/>
      <c r="Q67" s="132">
        <f t="shared" si="119"/>
        <v>0</v>
      </c>
      <c r="R67" s="133">
        <f t="shared" si="120"/>
        <v>0</v>
      </c>
      <c r="S67" s="132">
        <f t="shared" si="121"/>
        <v>0</v>
      </c>
      <c r="T67" s="132">
        <f t="shared" si="122"/>
        <v>0</v>
      </c>
      <c r="U67" s="132">
        <f t="shared" si="123"/>
        <v>0</v>
      </c>
      <c r="V67" s="1342"/>
      <c r="W67" s="135">
        <f t="shared" si="124"/>
        <v>0</v>
      </c>
      <c r="X67" s="489">
        <v>0</v>
      </c>
      <c r="Y67" s="490">
        <v>0</v>
      </c>
      <c r="Z67" s="491">
        <v>0</v>
      </c>
      <c r="AA67" s="492">
        <f t="shared" si="125"/>
        <v>0</v>
      </c>
      <c r="AB67" s="492">
        <f t="shared" si="126"/>
        <v>0</v>
      </c>
      <c r="AC67" s="491">
        <f t="shared" si="127"/>
        <v>0</v>
      </c>
      <c r="AD67" s="492">
        <f t="shared" si="128"/>
        <v>0</v>
      </c>
      <c r="AE67" s="508">
        <f t="shared" si="129"/>
        <v>0</v>
      </c>
      <c r="AF67" s="490">
        <f t="shared" si="130"/>
        <v>0</v>
      </c>
      <c r="AG67" s="491">
        <f t="shared" si="131"/>
        <v>0</v>
      </c>
      <c r="AH67" s="492">
        <f t="shared" si="132"/>
        <v>0</v>
      </c>
      <c r="AI67" s="509">
        <f t="shared" si="133"/>
        <v>0</v>
      </c>
      <c r="AJ67" s="491">
        <f t="shared" si="134"/>
        <v>0</v>
      </c>
      <c r="AK67" s="492">
        <f t="shared" si="135"/>
        <v>0</v>
      </c>
      <c r="AL67" s="510">
        <f t="shared" si="136"/>
        <v>0</v>
      </c>
      <c r="AM67" s="490">
        <f t="shared" si="137"/>
        <v>0</v>
      </c>
      <c r="AN67" s="491">
        <f t="shared" si="138"/>
        <v>0</v>
      </c>
      <c r="AO67" s="509">
        <f t="shared" si="139"/>
        <v>0</v>
      </c>
      <c r="AP67" s="509">
        <f t="shared" si="140"/>
        <v>0</v>
      </c>
      <c r="AQ67" s="491">
        <f t="shared" si="141"/>
        <v>0</v>
      </c>
      <c r="AR67" s="492">
        <f t="shared" si="142"/>
        <v>0</v>
      </c>
      <c r="AS67" s="489">
        <v>0</v>
      </c>
      <c r="AT67" s="490">
        <v>0</v>
      </c>
      <c r="AU67" s="491">
        <v>0</v>
      </c>
      <c r="AV67" s="509">
        <v>0</v>
      </c>
      <c r="AW67" s="491">
        <v>0</v>
      </c>
      <c r="AX67" s="492">
        <f t="shared" si="143"/>
        <v>0</v>
      </c>
      <c r="AY67" s="489">
        <v>0</v>
      </c>
      <c r="AZ67" s="490">
        <v>0</v>
      </c>
      <c r="BA67" s="491">
        <v>0</v>
      </c>
      <c r="BB67" s="509">
        <f t="shared" si="144"/>
        <v>0</v>
      </c>
      <c r="BC67" s="509">
        <f t="shared" si="145"/>
        <v>0</v>
      </c>
      <c r="BD67" s="491">
        <v>0</v>
      </c>
      <c r="BE67" s="492">
        <f t="shared" si="146"/>
        <v>0</v>
      </c>
      <c r="BF67" s="482">
        <f t="shared" si="147"/>
        <v>0</v>
      </c>
      <c r="BG67" s="483">
        <f t="shared" si="148"/>
        <v>0</v>
      </c>
      <c r="BH67" s="15">
        <f>(BF67*BG67)^2</f>
        <v>0</v>
      </c>
      <c r="BI67" s="100"/>
      <c r="BJ67" s="101"/>
      <c r="BK67" s="101"/>
      <c r="BL67" s="101"/>
      <c r="BM67" s="102"/>
      <c r="BN67" s="102"/>
      <c r="BO67" s="102"/>
      <c r="BP67" s="101"/>
      <c r="BQ67" s="101"/>
      <c r="BR67" s="101"/>
      <c r="BS67" s="101"/>
      <c r="BT67" s="101"/>
      <c r="BU67" s="101"/>
      <c r="BV67" s="101"/>
      <c r="BW67" s="101"/>
      <c r="BX67" s="101"/>
      <c r="BY67" s="101"/>
      <c r="BZ67" s="101"/>
      <c r="CA67" s="101"/>
      <c r="CB67" s="103"/>
      <c r="CC67" s="101"/>
      <c r="CD67" s="101"/>
      <c r="CE67" s="103"/>
      <c r="CF67" s="103"/>
      <c r="CG67" s="103"/>
      <c r="CH67" s="103"/>
      <c r="CI67" s="101"/>
      <c r="CJ67" s="101"/>
      <c r="CK67" s="103"/>
      <c r="CL67" s="103"/>
      <c r="CM67" s="103"/>
      <c r="CN67" s="71"/>
      <c r="CO67" s="933"/>
      <c r="CP67" s="933"/>
      <c r="CQ67" s="933"/>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6"/>
      <c r="EA67" s="16"/>
      <c r="EB67" s="16"/>
      <c r="EC67" s="16"/>
      <c r="ED67" s="16"/>
      <c r="EE67" s="16"/>
      <c r="EF67" s="16"/>
      <c r="EG67" s="16"/>
      <c r="EH67" s="13"/>
      <c r="EI67" s="13"/>
      <c r="EJ67" s="13"/>
      <c r="EK67" s="13"/>
      <c r="EL67" s="13"/>
      <c r="EM67" s="13"/>
      <c r="EN67" s="13"/>
      <c r="EO67" s="13"/>
      <c r="EP67" s="13"/>
      <c r="EQ67" s="13"/>
      <c r="ER67" s="13"/>
      <c r="ES67" s="13"/>
      <c r="ET67" s="13"/>
      <c r="EU67" s="13"/>
      <c r="EV67" s="13"/>
      <c r="EW67" s="13"/>
      <c r="EX67" s="13"/>
      <c r="EY67" s="13"/>
      <c r="EZ67" s="13"/>
      <c r="FA67" s="13"/>
      <c r="FB67" s="13"/>
      <c r="FC67" s="13"/>
      <c r="FD67" s="13"/>
      <c r="FE67" s="13"/>
      <c r="FF67" s="13"/>
      <c r="FG67" s="13"/>
      <c r="FH67" s="13"/>
      <c r="FI67" s="13"/>
      <c r="FJ67" s="13"/>
      <c r="FK67" s="13"/>
      <c r="FL67" s="13"/>
      <c r="FM67" s="13"/>
      <c r="FN67" s="13"/>
      <c r="FO67" s="13"/>
      <c r="FP67" s="13"/>
      <c r="FQ67" s="13"/>
      <c r="FR67" s="13"/>
      <c r="FS67" s="13"/>
      <c r="FT67" s="13"/>
      <c r="FU67" s="13"/>
      <c r="FV67" s="13"/>
      <c r="FW67" s="13"/>
      <c r="FX67" s="13"/>
      <c r="FY67" s="13"/>
      <c r="FZ67" s="13"/>
      <c r="GA67" s="13"/>
      <c r="GB67" s="13"/>
      <c r="GC67" s="13"/>
      <c r="GD67" s="13"/>
    </row>
    <row r="68" spans="1:186" s="14" customFormat="1" x14ac:dyDescent="0.25">
      <c r="A68" s="13"/>
      <c r="B68" s="2213"/>
      <c r="C68" s="998"/>
      <c r="D68" s="507">
        <f t="shared" si="118"/>
        <v>0</v>
      </c>
      <c r="E68" s="131"/>
      <c r="F68" s="1534"/>
      <c r="G68" s="1534"/>
      <c r="H68" s="538"/>
      <c r="I68" s="538"/>
      <c r="J68" s="538"/>
      <c r="K68" s="538"/>
      <c r="L68" s="538"/>
      <c r="M68" s="538"/>
      <c r="N68" s="538"/>
      <c r="O68" s="538"/>
      <c r="P68" s="538"/>
      <c r="Q68" s="132">
        <f t="shared" si="119"/>
        <v>0</v>
      </c>
      <c r="R68" s="133">
        <f t="shared" si="120"/>
        <v>0</v>
      </c>
      <c r="S68" s="132">
        <f t="shared" si="121"/>
        <v>0</v>
      </c>
      <c r="T68" s="132">
        <f t="shared" si="122"/>
        <v>0</v>
      </c>
      <c r="U68" s="132">
        <f t="shared" si="123"/>
        <v>0</v>
      </c>
      <c r="V68" s="1342"/>
      <c r="W68" s="135">
        <f t="shared" si="124"/>
        <v>0</v>
      </c>
      <c r="X68" s="489">
        <v>0</v>
      </c>
      <c r="Y68" s="490">
        <v>0</v>
      </c>
      <c r="Z68" s="491">
        <v>0</v>
      </c>
      <c r="AA68" s="492">
        <f t="shared" si="125"/>
        <v>0</v>
      </c>
      <c r="AB68" s="492">
        <f t="shared" si="126"/>
        <v>0</v>
      </c>
      <c r="AC68" s="491">
        <f t="shared" si="127"/>
        <v>0</v>
      </c>
      <c r="AD68" s="492">
        <f t="shared" si="128"/>
        <v>0</v>
      </c>
      <c r="AE68" s="508">
        <f t="shared" si="129"/>
        <v>0</v>
      </c>
      <c r="AF68" s="490">
        <f t="shared" si="130"/>
        <v>0</v>
      </c>
      <c r="AG68" s="491">
        <f t="shared" si="131"/>
        <v>0</v>
      </c>
      <c r="AH68" s="492">
        <f t="shared" si="132"/>
        <v>0</v>
      </c>
      <c r="AI68" s="509">
        <f t="shared" si="133"/>
        <v>0</v>
      </c>
      <c r="AJ68" s="491">
        <f t="shared" si="134"/>
        <v>0</v>
      </c>
      <c r="AK68" s="492">
        <f t="shared" si="135"/>
        <v>0</v>
      </c>
      <c r="AL68" s="510">
        <f t="shared" si="136"/>
        <v>0</v>
      </c>
      <c r="AM68" s="490">
        <f t="shared" si="137"/>
        <v>0</v>
      </c>
      <c r="AN68" s="491">
        <f t="shared" si="138"/>
        <v>0</v>
      </c>
      <c r="AO68" s="509">
        <f t="shared" si="139"/>
        <v>0</v>
      </c>
      <c r="AP68" s="509">
        <f t="shared" si="140"/>
        <v>0</v>
      </c>
      <c r="AQ68" s="491">
        <f t="shared" si="141"/>
        <v>0</v>
      </c>
      <c r="AR68" s="492">
        <f t="shared" si="142"/>
        <v>0</v>
      </c>
      <c r="AS68" s="489">
        <v>0</v>
      </c>
      <c r="AT68" s="490">
        <v>0</v>
      </c>
      <c r="AU68" s="491">
        <v>0</v>
      </c>
      <c r="AV68" s="509">
        <v>0</v>
      </c>
      <c r="AW68" s="491">
        <v>0</v>
      </c>
      <c r="AX68" s="492">
        <f t="shared" si="143"/>
        <v>0</v>
      </c>
      <c r="AY68" s="489">
        <v>0</v>
      </c>
      <c r="AZ68" s="490">
        <v>0</v>
      </c>
      <c r="BA68" s="491">
        <v>0</v>
      </c>
      <c r="BB68" s="509">
        <f t="shared" si="144"/>
        <v>0</v>
      </c>
      <c r="BC68" s="509">
        <f t="shared" si="145"/>
        <v>0</v>
      </c>
      <c r="BD68" s="491">
        <v>0</v>
      </c>
      <c r="BE68" s="492">
        <f t="shared" si="146"/>
        <v>0</v>
      </c>
      <c r="BF68" s="482">
        <f t="shared" si="147"/>
        <v>0</v>
      </c>
      <c r="BG68" s="483">
        <f t="shared" si="148"/>
        <v>0</v>
      </c>
      <c r="BH68" s="15">
        <f>(BF68*BG68)^2</f>
        <v>0</v>
      </c>
      <c r="BI68" s="100"/>
      <c r="BJ68" s="101"/>
      <c r="BK68" s="101"/>
      <c r="BL68" s="101"/>
      <c r="BM68" s="102"/>
      <c r="BN68" s="102"/>
      <c r="BO68" s="102"/>
      <c r="BP68" s="101"/>
      <c r="BQ68" s="101"/>
      <c r="BR68" s="101"/>
      <c r="BS68" s="101"/>
      <c r="BT68" s="101"/>
      <c r="BU68" s="101"/>
      <c r="BV68" s="101"/>
      <c r="BW68" s="101"/>
      <c r="BX68" s="101"/>
      <c r="BY68" s="101"/>
      <c r="BZ68" s="101"/>
      <c r="CA68" s="101"/>
      <c r="CB68" s="103"/>
      <c r="CC68" s="101"/>
      <c r="CD68" s="101"/>
      <c r="CE68" s="103"/>
      <c r="CF68" s="103"/>
      <c r="CG68" s="103"/>
      <c r="CH68" s="103"/>
      <c r="CI68" s="101"/>
      <c r="CJ68" s="101"/>
      <c r="CK68" s="103"/>
      <c r="CL68" s="103"/>
      <c r="CM68" s="103"/>
      <c r="CN68" s="71"/>
      <c r="CO68" s="933"/>
      <c r="CP68" s="933"/>
      <c r="CQ68" s="933"/>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6"/>
      <c r="EA68" s="16"/>
      <c r="EB68" s="16"/>
      <c r="EC68" s="16"/>
      <c r="ED68" s="16"/>
      <c r="EE68" s="16"/>
      <c r="EF68" s="16"/>
      <c r="EG68" s="16"/>
      <c r="EH68" s="13"/>
      <c r="EI68" s="13"/>
      <c r="EJ68" s="13"/>
      <c r="EK68" s="13"/>
      <c r="EL68" s="13"/>
      <c r="EM68" s="13"/>
      <c r="EN68" s="13"/>
      <c r="EO68" s="13"/>
      <c r="EP68" s="13"/>
      <c r="EQ68" s="13"/>
      <c r="ER68" s="13"/>
      <c r="ES68" s="13"/>
      <c r="ET68" s="13"/>
      <c r="EU68" s="13"/>
      <c r="EV68" s="13"/>
      <c r="EW68" s="13"/>
      <c r="EX68" s="13"/>
      <c r="EY68" s="13"/>
      <c r="EZ68" s="13"/>
      <c r="FA68" s="13"/>
      <c r="FB68" s="13"/>
      <c r="FC68" s="13"/>
      <c r="FD68" s="13"/>
      <c r="FE68" s="13"/>
      <c r="FF68" s="13"/>
      <c r="FG68" s="13"/>
      <c r="FH68" s="13"/>
      <c r="FI68" s="13"/>
      <c r="FJ68" s="13"/>
      <c r="FK68" s="13"/>
      <c r="FL68" s="13"/>
      <c r="FM68" s="13"/>
      <c r="FN68" s="13"/>
      <c r="FO68" s="13"/>
      <c r="FP68" s="13"/>
      <c r="FQ68" s="13"/>
      <c r="FR68" s="13"/>
      <c r="FS68" s="13"/>
      <c r="FT68" s="13"/>
      <c r="FU68" s="13"/>
      <c r="FV68" s="13"/>
      <c r="FW68" s="13"/>
      <c r="FX68" s="13"/>
      <c r="FY68" s="13"/>
      <c r="FZ68" s="13"/>
      <c r="GA68" s="13"/>
      <c r="GB68" s="13"/>
      <c r="GC68" s="13"/>
      <c r="GD68" s="13"/>
    </row>
    <row r="69" spans="1:186" s="14" customFormat="1" x14ac:dyDescent="0.25">
      <c r="A69" s="13"/>
      <c r="B69" s="2213"/>
      <c r="C69" s="998"/>
      <c r="D69" s="507">
        <f t="shared" si="118"/>
        <v>0</v>
      </c>
      <c r="E69" s="131"/>
      <c r="F69" s="1534"/>
      <c r="G69" s="1534"/>
      <c r="H69" s="538"/>
      <c r="I69" s="538"/>
      <c r="J69" s="538"/>
      <c r="K69" s="538"/>
      <c r="L69" s="538"/>
      <c r="M69" s="538"/>
      <c r="N69" s="538"/>
      <c r="O69" s="538"/>
      <c r="P69" s="538"/>
      <c r="Q69" s="132">
        <f t="shared" si="119"/>
        <v>0</v>
      </c>
      <c r="R69" s="133">
        <f t="shared" si="120"/>
        <v>0</v>
      </c>
      <c r="S69" s="132">
        <f t="shared" si="121"/>
        <v>0</v>
      </c>
      <c r="T69" s="132">
        <f t="shared" si="122"/>
        <v>0</v>
      </c>
      <c r="U69" s="132">
        <f t="shared" si="123"/>
        <v>0</v>
      </c>
      <c r="V69" s="1342"/>
      <c r="W69" s="135">
        <f t="shared" si="124"/>
        <v>0</v>
      </c>
      <c r="X69" s="489">
        <v>0</v>
      </c>
      <c r="Y69" s="490">
        <v>0</v>
      </c>
      <c r="Z69" s="491">
        <v>0</v>
      </c>
      <c r="AA69" s="492">
        <f t="shared" si="125"/>
        <v>0</v>
      </c>
      <c r="AB69" s="492">
        <f t="shared" si="126"/>
        <v>0</v>
      </c>
      <c r="AC69" s="491">
        <f t="shared" si="127"/>
        <v>0</v>
      </c>
      <c r="AD69" s="492">
        <f t="shared" si="128"/>
        <v>0</v>
      </c>
      <c r="AE69" s="508">
        <f t="shared" si="129"/>
        <v>0</v>
      </c>
      <c r="AF69" s="490">
        <f t="shared" si="130"/>
        <v>0</v>
      </c>
      <c r="AG69" s="491">
        <f t="shared" si="131"/>
        <v>0</v>
      </c>
      <c r="AH69" s="492">
        <f t="shared" si="132"/>
        <v>0</v>
      </c>
      <c r="AI69" s="509">
        <f t="shared" si="133"/>
        <v>0</v>
      </c>
      <c r="AJ69" s="491">
        <f t="shared" si="134"/>
        <v>0</v>
      </c>
      <c r="AK69" s="492">
        <f t="shared" si="135"/>
        <v>0</v>
      </c>
      <c r="AL69" s="510">
        <f t="shared" si="136"/>
        <v>0</v>
      </c>
      <c r="AM69" s="490">
        <f t="shared" si="137"/>
        <v>0</v>
      </c>
      <c r="AN69" s="491">
        <f t="shared" si="138"/>
        <v>0</v>
      </c>
      <c r="AO69" s="509">
        <f t="shared" si="139"/>
        <v>0</v>
      </c>
      <c r="AP69" s="509">
        <f t="shared" si="140"/>
        <v>0</v>
      </c>
      <c r="AQ69" s="491">
        <f t="shared" si="141"/>
        <v>0</v>
      </c>
      <c r="AR69" s="492">
        <f t="shared" si="142"/>
        <v>0</v>
      </c>
      <c r="AS69" s="489">
        <v>0</v>
      </c>
      <c r="AT69" s="490">
        <v>0</v>
      </c>
      <c r="AU69" s="491">
        <v>0</v>
      </c>
      <c r="AV69" s="509">
        <v>0</v>
      </c>
      <c r="AW69" s="491">
        <v>0</v>
      </c>
      <c r="AX69" s="492">
        <f t="shared" si="143"/>
        <v>0</v>
      </c>
      <c r="AY69" s="489">
        <v>0</v>
      </c>
      <c r="AZ69" s="490">
        <v>0</v>
      </c>
      <c r="BA69" s="491">
        <v>0</v>
      </c>
      <c r="BB69" s="509">
        <f t="shared" si="144"/>
        <v>0</v>
      </c>
      <c r="BC69" s="509">
        <f t="shared" si="145"/>
        <v>0</v>
      </c>
      <c r="BD69" s="491">
        <v>0</v>
      </c>
      <c r="BE69" s="492">
        <f t="shared" si="146"/>
        <v>0</v>
      </c>
      <c r="BF69" s="482">
        <f t="shared" si="147"/>
        <v>0</v>
      </c>
      <c r="BG69" s="483">
        <f t="shared" si="148"/>
        <v>0</v>
      </c>
      <c r="BH69" s="15">
        <f t="shared" ref="BH69:BH74" si="149">(BF69*BG69)^2</f>
        <v>0</v>
      </c>
      <c r="BI69" s="100"/>
      <c r="BJ69" s="101"/>
      <c r="BK69" s="101"/>
      <c r="BL69" s="101"/>
      <c r="BM69" s="102"/>
      <c r="BN69" s="102"/>
      <c r="BO69" s="102"/>
      <c r="BP69" s="101"/>
      <c r="BQ69" s="101"/>
      <c r="BR69" s="101"/>
      <c r="BS69" s="101"/>
      <c r="BT69" s="101"/>
      <c r="BU69" s="101"/>
      <c r="BV69" s="101"/>
      <c r="BW69" s="101"/>
      <c r="BX69" s="101"/>
      <c r="BY69" s="101"/>
      <c r="BZ69" s="101"/>
      <c r="CA69" s="101"/>
      <c r="CB69" s="103"/>
      <c r="CC69" s="101"/>
      <c r="CD69" s="101"/>
      <c r="CE69" s="103"/>
      <c r="CF69" s="103"/>
      <c r="CG69" s="103"/>
      <c r="CH69" s="103"/>
      <c r="CI69" s="101"/>
      <c r="CJ69" s="101"/>
      <c r="CK69" s="103"/>
      <c r="CL69" s="103"/>
      <c r="CM69" s="103"/>
      <c r="CN69" s="71"/>
      <c r="CO69" s="933"/>
      <c r="CP69" s="933"/>
      <c r="CQ69" s="933"/>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6"/>
      <c r="EA69" s="16"/>
      <c r="EB69" s="16"/>
      <c r="EC69" s="16"/>
      <c r="ED69" s="16"/>
      <c r="EE69" s="16"/>
      <c r="EF69" s="16"/>
      <c r="EG69" s="16"/>
      <c r="EH69" s="13"/>
      <c r="EI69" s="13"/>
      <c r="EJ69" s="13"/>
      <c r="EK69" s="13"/>
      <c r="EL69" s="13"/>
      <c r="EM69" s="13"/>
      <c r="EN69" s="13"/>
      <c r="EO69" s="13"/>
      <c r="EP69" s="13"/>
      <c r="EQ69" s="13"/>
      <c r="ER69" s="13"/>
      <c r="ES69" s="13"/>
      <c r="ET69" s="13"/>
      <c r="EU69" s="13"/>
      <c r="EV69" s="13"/>
      <c r="EW69" s="13"/>
      <c r="EX69" s="13"/>
      <c r="EY69" s="13"/>
      <c r="EZ69" s="13"/>
      <c r="FA69" s="13"/>
      <c r="FB69" s="13"/>
      <c r="FC69" s="13"/>
      <c r="FD69" s="13"/>
      <c r="FE69" s="13"/>
      <c r="FF69" s="13"/>
      <c r="FG69" s="13"/>
      <c r="FH69" s="13"/>
      <c r="FI69" s="13"/>
      <c r="FJ69" s="13"/>
      <c r="FK69" s="13"/>
      <c r="FL69" s="13"/>
      <c r="FM69" s="13"/>
      <c r="FN69" s="13"/>
      <c r="FO69" s="13"/>
      <c r="FP69" s="13"/>
      <c r="FQ69" s="13"/>
      <c r="FR69" s="13"/>
      <c r="FS69" s="13"/>
      <c r="FT69" s="13"/>
      <c r="FU69" s="13"/>
      <c r="FV69" s="13"/>
      <c r="FW69" s="13"/>
      <c r="FX69" s="13"/>
      <c r="FY69" s="13"/>
      <c r="FZ69" s="13"/>
      <c r="GA69" s="13"/>
      <c r="GB69" s="13"/>
      <c r="GC69" s="13"/>
      <c r="GD69" s="13"/>
    </row>
    <row r="70" spans="1:186" s="14" customFormat="1" ht="15" customHeight="1" x14ac:dyDescent="0.25">
      <c r="A70" s="13"/>
      <c r="B70" s="2213" t="s">
        <v>1778</v>
      </c>
      <c r="C70" s="998"/>
      <c r="D70" s="507">
        <f t="shared" si="118"/>
        <v>0</v>
      </c>
      <c r="E70" s="131"/>
      <c r="F70" s="1534"/>
      <c r="G70" s="1534"/>
      <c r="H70" s="538"/>
      <c r="I70" s="538"/>
      <c r="J70" s="538"/>
      <c r="K70" s="538"/>
      <c r="L70" s="538"/>
      <c r="M70" s="538"/>
      <c r="N70" s="538"/>
      <c r="O70" s="538"/>
      <c r="P70" s="538"/>
      <c r="Q70" s="132">
        <f t="shared" si="119"/>
        <v>0</v>
      </c>
      <c r="R70" s="133">
        <f t="shared" si="120"/>
        <v>0</v>
      </c>
      <c r="S70" s="132">
        <f t="shared" si="121"/>
        <v>0</v>
      </c>
      <c r="T70" s="132">
        <f t="shared" si="122"/>
        <v>0</v>
      </c>
      <c r="U70" s="132">
        <f t="shared" si="123"/>
        <v>0</v>
      </c>
      <c r="V70" s="1342"/>
      <c r="W70" s="135">
        <f t="shared" si="124"/>
        <v>0</v>
      </c>
      <c r="X70" s="489">
        <v>0</v>
      </c>
      <c r="Y70" s="490">
        <v>0</v>
      </c>
      <c r="Z70" s="491">
        <v>0</v>
      </c>
      <c r="AA70" s="492">
        <f t="shared" si="125"/>
        <v>0</v>
      </c>
      <c r="AB70" s="492">
        <f t="shared" si="126"/>
        <v>0</v>
      </c>
      <c r="AC70" s="491">
        <f t="shared" si="127"/>
        <v>0</v>
      </c>
      <c r="AD70" s="492">
        <f t="shared" si="128"/>
        <v>0</v>
      </c>
      <c r="AE70" s="508">
        <f t="shared" si="129"/>
        <v>0</v>
      </c>
      <c r="AF70" s="490">
        <f t="shared" si="130"/>
        <v>0</v>
      </c>
      <c r="AG70" s="491">
        <f t="shared" si="131"/>
        <v>0</v>
      </c>
      <c r="AH70" s="492">
        <f t="shared" si="132"/>
        <v>0</v>
      </c>
      <c r="AI70" s="509">
        <f t="shared" si="133"/>
        <v>0</v>
      </c>
      <c r="AJ70" s="491">
        <f t="shared" si="134"/>
        <v>0</v>
      </c>
      <c r="AK70" s="492">
        <f t="shared" si="135"/>
        <v>0</v>
      </c>
      <c r="AL70" s="510">
        <f t="shared" si="136"/>
        <v>0</v>
      </c>
      <c r="AM70" s="490">
        <f t="shared" si="137"/>
        <v>0</v>
      </c>
      <c r="AN70" s="491">
        <f t="shared" si="138"/>
        <v>0</v>
      </c>
      <c r="AO70" s="509">
        <f t="shared" si="139"/>
        <v>0</v>
      </c>
      <c r="AP70" s="509">
        <f t="shared" si="140"/>
        <v>0</v>
      </c>
      <c r="AQ70" s="491">
        <f t="shared" si="141"/>
        <v>0</v>
      </c>
      <c r="AR70" s="492">
        <f t="shared" si="142"/>
        <v>0</v>
      </c>
      <c r="AS70" s="489">
        <v>0</v>
      </c>
      <c r="AT70" s="490">
        <v>0</v>
      </c>
      <c r="AU70" s="491">
        <v>0</v>
      </c>
      <c r="AV70" s="509">
        <v>0</v>
      </c>
      <c r="AW70" s="491">
        <v>0</v>
      </c>
      <c r="AX70" s="492">
        <f t="shared" si="143"/>
        <v>0</v>
      </c>
      <c r="AY70" s="489">
        <v>0</v>
      </c>
      <c r="AZ70" s="490">
        <v>0</v>
      </c>
      <c r="BA70" s="491">
        <v>0</v>
      </c>
      <c r="BB70" s="509">
        <f t="shared" si="144"/>
        <v>0</v>
      </c>
      <c r="BC70" s="509">
        <f t="shared" si="145"/>
        <v>0</v>
      </c>
      <c r="BD70" s="491">
        <v>0</v>
      </c>
      <c r="BE70" s="492">
        <f t="shared" si="146"/>
        <v>0</v>
      </c>
      <c r="BF70" s="482">
        <f t="shared" si="147"/>
        <v>0</v>
      </c>
      <c r="BG70" s="483">
        <f t="shared" si="148"/>
        <v>0</v>
      </c>
      <c r="BH70" s="15">
        <f t="shared" si="149"/>
        <v>0</v>
      </c>
      <c r="BI70" s="100"/>
      <c r="BJ70" s="101"/>
      <c r="BK70" s="101"/>
      <c r="BL70" s="101"/>
      <c r="BM70" s="102"/>
      <c r="BN70" s="102"/>
      <c r="BO70" s="102"/>
      <c r="BP70" s="101"/>
      <c r="BQ70" s="101"/>
      <c r="BR70" s="101"/>
      <c r="BS70" s="101"/>
      <c r="BT70" s="101"/>
      <c r="BU70" s="101"/>
      <c r="BV70" s="101"/>
      <c r="BW70" s="101"/>
      <c r="BX70" s="101"/>
      <c r="BY70" s="101"/>
      <c r="BZ70" s="101"/>
      <c r="CA70" s="101"/>
      <c r="CB70" s="103"/>
      <c r="CC70" s="101"/>
      <c r="CD70" s="101"/>
      <c r="CE70" s="103"/>
      <c r="CF70" s="103"/>
      <c r="CG70" s="103"/>
      <c r="CH70" s="103"/>
      <c r="CI70" s="101"/>
      <c r="CJ70" s="101"/>
      <c r="CK70" s="103"/>
      <c r="CL70" s="103"/>
      <c r="CM70" s="103"/>
      <c r="CN70" s="71"/>
      <c r="CO70" s="933"/>
      <c r="CP70" s="933"/>
      <c r="CQ70" s="933"/>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6"/>
      <c r="EA70" s="16"/>
      <c r="EB70" s="16"/>
      <c r="EC70" s="16"/>
      <c r="ED70" s="16"/>
      <c r="EE70" s="16"/>
      <c r="EF70" s="16"/>
      <c r="EG70" s="16"/>
      <c r="EH70" s="13"/>
      <c r="EI70" s="13"/>
      <c r="EJ70" s="13"/>
      <c r="EK70" s="13"/>
      <c r="EL70" s="13"/>
      <c r="EM70" s="13"/>
      <c r="EN70" s="13"/>
      <c r="EO70" s="13"/>
      <c r="EP70" s="13"/>
      <c r="EQ70" s="13"/>
      <c r="ER70" s="13"/>
      <c r="ES70" s="13"/>
      <c r="ET70" s="13"/>
      <c r="EU70" s="13"/>
      <c r="EV70" s="13"/>
      <c r="EW70" s="13"/>
      <c r="EX70" s="13"/>
      <c r="EY70" s="13"/>
      <c r="EZ70" s="13"/>
      <c r="FA70" s="13"/>
      <c r="FB70" s="13"/>
      <c r="FC70" s="13"/>
      <c r="FD70" s="13"/>
      <c r="FE70" s="13"/>
      <c r="FF70" s="13"/>
      <c r="FG70" s="13"/>
      <c r="FH70" s="13"/>
      <c r="FI70" s="13"/>
      <c r="FJ70" s="13"/>
      <c r="FK70" s="13"/>
      <c r="FL70" s="13"/>
      <c r="FM70" s="13"/>
      <c r="FN70" s="13"/>
      <c r="FO70" s="13"/>
      <c r="FP70" s="13"/>
      <c r="FQ70" s="13"/>
      <c r="FR70" s="13"/>
      <c r="FS70" s="13"/>
      <c r="FT70" s="13"/>
      <c r="FU70" s="13"/>
      <c r="FV70" s="13"/>
      <c r="FW70" s="13"/>
      <c r="FX70" s="13"/>
      <c r="FY70" s="13"/>
      <c r="FZ70" s="13"/>
      <c r="GA70" s="13"/>
      <c r="GB70" s="13"/>
      <c r="GC70" s="13"/>
      <c r="GD70" s="13"/>
    </row>
    <row r="71" spans="1:186" s="14" customFormat="1" x14ac:dyDescent="0.25">
      <c r="A71" s="13"/>
      <c r="B71" s="2213"/>
      <c r="C71" s="998"/>
      <c r="D71" s="507">
        <f t="shared" si="118"/>
        <v>0</v>
      </c>
      <c r="E71" s="131"/>
      <c r="F71" s="1534"/>
      <c r="G71" s="1534"/>
      <c r="H71" s="538"/>
      <c r="I71" s="538"/>
      <c r="J71" s="538"/>
      <c r="K71" s="538"/>
      <c r="L71" s="538"/>
      <c r="M71" s="538"/>
      <c r="N71" s="538"/>
      <c r="O71" s="538"/>
      <c r="P71" s="538"/>
      <c r="Q71" s="132">
        <f t="shared" si="119"/>
        <v>0</v>
      </c>
      <c r="R71" s="133">
        <f t="shared" si="120"/>
        <v>0</v>
      </c>
      <c r="S71" s="132">
        <f t="shared" si="121"/>
        <v>0</v>
      </c>
      <c r="T71" s="132">
        <f t="shared" si="122"/>
        <v>0</v>
      </c>
      <c r="U71" s="132">
        <f t="shared" si="123"/>
        <v>0</v>
      </c>
      <c r="V71" s="1342"/>
      <c r="W71" s="135">
        <f t="shared" si="124"/>
        <v>0</v>
      </c>
      <c r="X71" s="489">
        <v>0</v>
      </c>
      <c r="Y71" s="490">
        <v>0</v>
      </c>
      <c r="Z71" s="491">
        <v>0</v>
      </c>
      <c r="AA71" s="492">
        <f t="shared" si="125"/>
        <v>0</v>
      </c>
      <c r="AB71" s="492">
        <f t="shared" si="126"/>
        <v>0</v>
      </c>
      <c r="AC71" s="491">
        <f t="shared" si="127"/>
        <v>0</v>
      </c>
      <c r="AD71" s="492">
        <f t="shared" si="128"/>
        <v>0</v>
      </c>
      <c r="AE71" s="508">
        <f t="shared" si="129"/>
        <v>0</v>
      </c>
      <c r="AF71" s="490">
        <f t="shared" si="130"/>
        <v>0</v>
      </c>
      <c r="AG71" s="491">
        <f t="shared" si="131"/>
        <v>0</v>
      </c>
      <c r="AH71" s="492">
        <f t="shared" si="132"/>
        <v>0</v>
      </c>
      <c r="AI71" s="509">
        <f t="shared" si="133"/>
        <v>0</v>
      </c>
      <c r="AJ71" s="491">
        <f t="shared" si="134"/>
        <v>0</v>
      </c>
      <c r="AK71" s="492">
        <f t="shared" si="135"/>
        <v>0</v>
      </c>
      <c r="AL71" s="510">
        <f t="shared" si="136"/>
        <v>0</v>
      </c>
      <c r="AM71" s="490">
        <f t="shared" si="137"/>
        <v>0</v>
      </c>
      <c r="AN71" s="491">
        <f t="shared" si="138"/>
        <v>0</v>
      </c>
      <c r="AO71" s="509">
        <f t="shared" si="139"/>
        <v>0</v>
      </c>
      <c r="AP71" s="509">
        <f t="shared" si="140"/>
        <v>0</v>
      </c>
      <c r="AQ71" s="491">
        <f t="shared" si="141"/>
        <v>0</v>
      </c>
      <c r="AR71" s="492">
        <f t="shared" si="142"/>
        <v>0</v>
      </c>
      <c r="AS71" s="489">
        <v>0</v>
      </c>
      <c r="AT71" s="490">
        <v>0</v>
      </c>
      <c r="AU71" s="491">
        <v>0</v>
      </c>
      <c r="AV71" s="509">
        <v>0</v>
      </c>
      <c r="AW71" s="491">
        <v>0</v>
      </c>
      <c r="AX71" s="492">
        <f t="shared" si="143"/>
        <v>0</v>
      </c>
      <c r="AY71" s="489">
        <v>0</v>
      </c>
      <c r="AZ71" s="490">
        <v>0</v>
      </c>
      <c r="BA71" s="491">
        <v>0</v>
      </c>
      <c r="BB71" s="509">
        <f t="shared" si="144"/>
        <v>0</v>
      </c>
      <c r="BC71" s="509">
        <f t="shared" si="145"/>
        <v>0</v>
      </c>
      <c r="BD71" s="491">
        <v>0</v>
      </c>
      <c r="BE71" s="492">
        <f t="shared" si="146"/>
        <v>0</v>
      </c>
      <c r="BF71" s="482">
        <f t="shared" si="147"/>
        <v>0</v>
      </c>
      <c r="BG71" s="483">
        <f t="shared" si="148"/>
        <v>0</v>
      </c>
      <c r="BH71" s="15">
        <f t="shared" si="149"/>
        <v>0</v>
      </c>
      <c r="BI71" s="100"/>
      <c r="BJ71" s="101"/>
      <c r="BK71" s="101"/>
      <c r="BL71" s="101"/>
      <c r="BM71" s="102"/>
      <c r="BN71" s="102"/>
      <c r="BO71" s="102"/>
      <c r="BP71" s="101"/>
      <c r="BQ71" s="101"/>
      <c r="BR71" s="101"/>
      <c r="BS71" s="101"/>
      <c r="BT71" s="101"/>
      <c r="BU71" s="101"/>
      <c r="BV71" s="101"/>
      <c r="BW71" s="101"/>
      <c r="BX71" s="101"/>
      <c r="BY71" s="101"/>
      <c r="BZ71" s="101"/>
      <c r="CA71" s="101"/>
      <c r="CB71" s="103"/>
      <c r="CC71" s="101"/>
      <c r="CD71" s="101"/>
      <c r="CE71" s="103"/>
      <c r="CF71" s="103"/>
      <c r="CG71" s="103"/>
      <c r="CH71" s="103"/>
      <c r="CI71" s="101"/>
      <c r="CJ71" s="101"/>
      <c r="CK71" s="103"/>
      <c r="CL71" s="103"/>
      <c r="CM71" s="103"/>
      <c r="CN71" s="71"/>
      <c r="CO71" s="933"/>
      <c r="CP71" s="933"/>
      <c r="CQ71" s="933"/>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6"/>
      <c r="EA71" s="16"/>
      <c r="EB71" s="16"/>
      <c r="EC71" s="16"/>
      <c r="ED71" s="16"/>
      <c r="EE71" s="16"/>
      <c r="EF71" s="16"/>
      <c r="EG71" s="16"/>
      <c r="EH71" s="13"/>
      <c r="EI71" s="13"/>
      <c r="EJ71" s="13"/>
      <c r="EK71" s="13"/>
      <c r="EL71" s="13"/>
      <c r="EM71" s="13"/>
      <c r="EN71" s="13"/>
      <c r="EO71" s="13"/>
      <c r="EP71" s="13"/>
      <c r="EQ71" s="13"/>
      <c r="ER71" s="13"/>
      <c r="ES71" s="13"/>
      <c r="ET71" s="13"/>
      <c r="EU71" s="13"/>
      <c r="EV71" s="13"/>
      <c r="EW71" s="13"/>
      <c r="EX71" s="13"/>
      <c r="EY71" s="13"/>
      <c r="EZ71" s="13"/>
      <c r="FA71" s="13"/>
      <c r="FB71" s="13"/>
      <c r="FC71" s="13"/>
      <c r="FD71" s="13"/>
      <c r="FE71" s="13"/>
      <c r="FF71" s="13"/>
      <c r="FG71" s="13"/>
      <c r="FH71" s="13"/>
      <c r="FI71" s="13"/>
      <c r="FJ71" s="13"/>
      <c r="FK71" s="13"/>
      <c r="FL71" s="13"/>
      <c r="FM71" s="13"/>
      <c r="FN71" s="13"/>
      <c r="FO71" s="13"/>
      <c r="FP71" s="13"/>
      <c r="FQ71" s="13"/>
      <c r="FR71" s="13"/>
      <c r="FS71" s="13"/>
      <c r="FT71" s="13"/>
      <c r="FU71" s="13"/>
      <c r="FV71" s="13"/>
      <c r="FW71" s="13"/>
      <c r="FX71" s="13"/>
      <c r="FY71" s="13"/>
      <c r="FZ71" s="13"/>
      <c r="GA71" s="13"/>
      <c r="GB71" s="13"/>
      <c r="GC71" s="13"/>
      <c r="GD71" s="13"/>
    </row>
    <row r="72" spans="1:186" s="14" customFormat="1" ht="15" customHeight="1" x14ac:dyDescent="0.25">
      <c r="A72" s="13"/>
      <c r="B72" s="2213"/>
      <c r="C72" s="998"/>
      <c r="D72" s="507">
        <f t="shared" si="118"/>
        <v>0</v>
      </c>
      <c r="E72" s="131"/>
      <c r="F72" s="1534"/>
      <c r="G72" s="1534"/>
      <c r="H72" s="538"/>
      <c r="I72" s="538"/>
      <c r="J72" s="538"/>
      <c r="K72" s="538"/>
      <c r="L72" s="538"/>
      <c r="M72" s="538"/>
      <c r="N72" s="538"/>
      <c r="O72" s="538"/>
      <c r="P72" s="538"/>
      <c r="Q72" s="132">
        <f t="shared" si="119"/>
        <v>0</v>
      </c>
      <c r="R72" s="133">
        <f t="shared" si="120"/>
        <v>0</v>
      </c>
      <c r="S72" s="132">
        <f t="shared" si="121"/>
        <v>0</v>
      </c>
      <c r="T72" s="132">
        <f t="shared" si="122"/>
        <v>0</v>
      </c>
      <c r="U72" s="132">
        <f t="shared" si="123"/>
        <v>0</v>
      </c>
      <c r="V72" s="1342"/>
      <c r="W72" s="135">
        <f t="shared" si="124"/>
        <v>0</v>
      </c>
      <c r="X72" s="489">
        <v>0</v>
      </c>
      <c r="Y72" s="490">
        <v>0</v>
      </c>
      <c r="Z72" s="491">
        <v>0</v>
      </c>
      <c r="AA72" s="492">
        <f t="shared" si="125"/>
        <v>0</v>
      </c>
      <c r="AB72" s="492">
        <f t="shared" si="126"/>
        <v>0</v>
      </c>
      <c r="AC72" s="491">
        <f t="shared" si="127"/>
        <v>0</v>
      </c>
      <c r="AD72" s="492">
        <f t="shared" si="128"/>
        <v>0</v>
      </c>
      <c r="AE72" s="508">
        <f t="shared" si="129"/>
        <v>0</v>
      </c>
      <c r="AF72" s="490">
        <f t="shared" si="130"/>
        <v>0</v>
      </c>
      <c r="AG72" s="491">
        <f t="shared" si="131"/>
        <v>0</v>
      </c>
      <c r="AH72" s="492">
        <f t="shared" si="132"/>
        <v>0</v>
      </c>
      <c r="AI72" s="509">
        <f t="shared" si="133"/>
        <v>0</v>
      </c>
      <c r="AJ72" s="491">
        <f t="shared" si="134"/>
        <v>0</v>
      </c>
      <c r="AK72" s="492">
        <f t="shared" si="135"/>
        <v>0</v>
      </c>
      <c r="AL72" s="510">
        <f t="shared" si="136"/>
        <v>0</v>
      </c>
      <c r="AM72" s="490">
        <f t="shared" si="137"/>
        <v>0</v>
      </c>
      <c r="AN72" s="491">
        <f t="shared" si="138"/>
        <v>0</v>
      </c>
      <c r="AO72" s="509">
        <f t="shared" si="139"/>
        <v>0</v>
      </c>
      <c r="AP72" s="509">
        <f t="shared" si="140"/>
        <v>0</v>
      </c>
      <c r="AQ72" s="491">
        <f t="shared" si="141"/>
        <v>0</v>
      </c>
      <c r="AR72" s="492">
        <f t="shared" si="142"/>
        <v>0</v>
      </c>
      <c r="AS72" s="489">
        <v>0</v>
      </c>
      <c r="AT72" s="490">
        <v>0</v>
      </c>
      <c r="AU72" s="491">
        <v>0</v>
      </c>
      <c r="AV72" s="509">
        <v>0</v>
      </c>
      <c r="AW72" s="491">
        <v>0</v>
      </c>
      <c r="AX72" s="492">
        <f t="shared" si="143"/>
        <v>0</v>
      </c>
      <c r="AY72" s="489">
        <v>0</v>
      </c>
      <c r="AZ72" s="490">
        <v>0</v>
      </c>
      <c r="BA72" s="491">
        <v>0</v>
      </c>
      <c r="BB72" s="509">
        <f t="shared" si="144"/>
        <v>0</v>
      </c>
      <c r="BC72" s="509">
        <f t="shared" si="145"/>
        <v>0</v>
      </c>
      <c r="BD72" s="491">
        <v>0</v>
      </c>
      <c r="BE72" s="492">
        <f t="shared" si="146"/>
        <v>0</v>
      </c>
      <c r="BF72" s="482">
        <f t="shared" si="147"/>
        <v>0</v>
      </c>
      <c r="BG72" s="483">
        <f t="shared" si="148"/>
        <v>0</v>
      </c>
      <c r="BH72" s="15">
        <f t="shared" si="149"/>
        <v>0</v>
      </c>
      <c r="BI72" s="100"/>
      <c r="BJ72" s="101"/>
      <c r="BK72" s="101"/>
      <c r="BL72" s="101"/>
      <c r="BM72" s="102"/>
      <c r="BN72" s="102"/>
      <c r="BO72" s="102"/>
      <c r="BP72" s="101"/>
      <c r="BQ72" s="101"/>
      <c r="BR72" s="101"/>
      <c r="BS72" s="101"/>
      <c r="BT72" s="101"/>
      <c r="BU72" s="101"/>
      <c r="BV72" s="101"/>
      <c r="BW72" s="101"/>
      <c r="BX72" s="101"/>
      <c r="BY72" s="101"/>
      <c r="BZ72" s="101"/>
      <c r="CA72" s="101"/>
      <c r="CB72" s="103"/>
      <c r="CC72" s="101"/>
      <c r="CD72" s="101"/>
      <c r="CE72" s="103"/>
      <c r="CF72" s="103"/>
      <c r="CG72" s="103"/>
      <c r="CH72" s="103"/>
      <c r="CI72" s="101"/>
      <c r="CJ72" s="101"/>
      <c r="CK72" s="103"/>
      <c r="CL72" s="103"/>
      <c r="CM72" s="103"/>
      <c r="CN72" s="71"/>
      <c r="CO72" s="933"/>
      <c r="CP72" s="933"/>
      <c r="CQ72" s="933"/>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6"/>
      <c r="EA72" s="16"/>
      <c r="EB72" s="16"/>
      <c r="EC72" s="16"/>
      <c r="ED72" s="16"/>
      <c r="EE72" s="16"/>
      <c r="EF72" s="16"/>
      <c r="EG72" s="16"/>
      <c r="EH72" s="13"/>
      <c r="EI72" s="13"/>
      <c r="EJ72" s="13"/>
      <c r="EK72" s="13"/>
      <c r="EL72" s="13"/>
      <c r="EM72" s="13"/>
      <c r="EN72" s="13"/>
      <c r="EO72" s="13"/>
      <c r="EP72" s="13"/>
      <c r="EQ72" s="13"/>
      <c r="ER72" s="13"/>
      <c r="ES72" s="13"/>
      <c r="ET72" s="13"/>
      <c r="EU72" s="13"/>
      <c r="EV72" s="13"/>
      <c r="EW72" s="13"/>
      <c r="EX72" s="13"/>
      <c r="EY72" s="13"/>
      <c r="EZ72" s="13"/>
      <c r="FA72" s="13"/>
      <c r="FB72" s="13"/>
      <c r="FC72" s="13"/>
      <c r="FD72" s="13"/>
      <c r="FE72" s="13"/>
      <c r="FF72" s="13"/>
      <c r="FG72" s="13"/>
      <c r="FH72" s="13"/>
      <c r="FI72" s="13"/>
      <c r="FJ72" s="13"/>
      <c r="FK72" s="13"/>
      <c r="FL72" s="13"/>
      <c r="FM72" s="13"/>
      <c r="FN72" s="13"/>
      <c r="FO72" s="13"/>
      <c r="FP72" s="13"/>
      <c r="FQ72" s="13"/>
      <c r="FR72" s="13"/>
      <c r="FS72" s="13"/>
      <c r="FT72" s="13"/>
      <c r="FU72" s="13"/>
      <c r="FV72" s="13"/>
      <c r="FW72" s="13"/>
      <c r="FX72" s="13"/>
      <c r="FY72" s="13"/>
      <c r="FZ72" s="13"/>
      <c r="GA72" s="13"/>
      <c r="GB72" s="13"/>
      <c r="GC72" s="13"/>
      <c r="GD72" s="13"/>
    </row>
    <row r="73" spans="1:186" s="14" customFormat="1" x14ac:dyDescent="0.25">
      <c r="A73" s="13"/>
      <c r="B73" s="2213"/>
      <c r="C73" s="998"/>
      <c r="D73" s="507">
        <f t="shared" si="118"/>
        <v>0</v>
      </c>
      <c r="E73" s="131"/>
      <c r="F73" s="1534"/>
      <c r="G73" s="1534"/>
      <c r="H73" s="538"/>
      <c r="I73" s="538"/>
      <c r="J73" s="538"/>
      <c r="K73" s="538"/>
      <c r="L73" s="538"/>
      <c r="M73" s="538"/>
      <c r="N73" s="538"/>
      <c r="O73" s="538"/>
      <c r="P73" s="538"/>
      <c r="Q73" s="132">
        <f t="shared" si="119"/>
        <v>0</v>
      </c>
      <c r="R73" s="133">
        <f t="shared" si="120"/>
        <v>0</v>
      </c>
      <c r="S73" s="132">
        <f t="shared" si="121"/>
        <v>0</v>
      </c>
      <c r="T73" s="132">
        <f t="shared" si="122"/>
        <v>0</v>
      </c>
      <c r="U73" s="132">
        <f t="shared" si="123"/>
        <v>0</v>
      </c>
      <c r="V73" s="1342"/>
      <c r="W73" s="135">
        <f t="shared" si="124"/>
        <v>0</v>
      </c>
      <c r="X73" s="489">
        <v>0</v>
      </c>
      <c r="Y73" s="490">
        <v>0</v>
      </c>
      <c r="Z73" s="491">
        <v>0</v>
      </c>
      <c r="AA73" s="492">
        <f t="shared" si="125"/>
        <v>0</v>
      </c>
      <c r="AB73" s="492">
        <f t="shared" si="126"/>
        <v>0</v>
      </c>
      <c r="AC73" s="491">
        <f t="shared" si="127"/>
        <v>0</v>
      </c>
      <c r="AD73" s="492">
        <f t="shared" si="128"/>
        <v>0</v>
      </c>
      <c r="AE73" s="508">
        <f t="shared" si="129"/>
        <v>0</v>
      </c>
      <c r="AF73" s="490">
        <f t="shared" si="130"/>
        <v>0</v>
      </c>
      <c r="AG73" s="491">
        <f t="shared" si="131"/>
        <v>0</v>
      </c>
      <c r="AH73" s="492">
        <f t="shared" si="132"/>
        <v>0</v>
      </c>
      <c r="AI73" s="509">
        <f t="shared" si="133"/>
        <v>0</v>
      </c>
      <c r="AJ73" s="491">
        <f t="shared" si="134"/>
        <v>0</v>
      </c>
      <c r="AK73" s="492">
        <f t="shared" si="135"/>
        <v>0</v>
      </c>
      <c r="AL73" s="510">
        <f t="shared" si="136"/>
        <v>0</v>
      </c>
      <c r="AM73" s="490">
        <f t="shared" si="137"/>
        <v>0</v>
      </c>
      <c r="AN73" s="491">
        <f t="shared" si="138"/>
        <v>0</v>
      </c>
      <c r="AO73" s="509">
        <f t="shared" si="139"/>
        <v>0</v>
      </c>
      <c r="AP73" s="509">
        <f t="shared" si="140"/>
        <v>0</v>
      </c>
      <c r="AQ73" s="491">
        <f t="shared" si="141"/>
        <v>0</v>
      </c>
      <c r="AR73" s="492">
        <f t="shared" si="142"/>
        <v>0</v>
      </c>
      <c r="AS73" s="489">
        <v>0</v>
      </c>
      <c r="AT73" s="490">
        <v>0</v>
      </c>
      <c r="AU73" s="491">
        <v>0</v>
      </c>
      <c r="AV73" s="509">
        <v>0</v>
      </c>
      <c r="AW73" s="491">
        <v>0</v>
      </c>
      <c r="AX73" s="492">
        <f t="shared" si="143"/>
        <v>0</v>
      </c>
      <c r="AY73" s="489">
        <v>0</v>
      </c>
      <c r="AZ73" s="490">
        <v>0</v>
      </c>
      <c r="BA73" s="491">
        <v>0</v>
      </c>
      <c r="BB73" s="509">
        <f t="shared" si="144"/>
        <v>0</v>
      </c>
      <c r="BC73" s="509">
        <f t="shared" si="145"/>
        <v>0</v>
      </c>
      <c r="BD73" s="491">
        <v>0</v>
      </c>
      <c r="BE73" s="492">
        <f t="shared" si="146"/>
        <v>0</v>
      </c>
      <c r="BF73" s="482">
        <f t="shared" si="147"/>
        <v>0</v>
      </c>
      <c r="BG73" s="483">
        <f t="shared" si="148"/>
        <v>0</v>
      </c>
      <c r="BH73" s="15">
        <f t="shared" si="149"/>
        <v>0</v>
      </c>
      <c r="BI73" s="100"/>
      <c r="BJ73" s="101"/>
      <c r="BK73" s="101"/>
      <c r="BL73" s="101"/>
      <c r="BM73" s="102"/>
      <c r="BN73" s="102"/>
      <c r="BO73" s="102"/>
      <c r="BP73" s="101"/>
      <c r="BQ73" s="101"/>
      <c r="BR73" s="101"/>
      <c r="BS73" s="101"/>
      <c r="BT73" s="101"/>
      <c r="BU73" s="101"/>
      <c r="BV73" s="101"/>
      <c r="BW73" s="101"/>
      <c r="BX73" s="101"/>
      <c r="BY73" s="101"/>
      <c r="BZ73" s="101"/>
      <c r="CA73" s="101"/>
      <c r="CB73" s="103"/>
      <c r="CC73" s="101"/>
      <c r="CD73" s="101"/>
      <c r="CE73" s="103"/>
      <c r="CF73" s="103"/>
      <c r="CG73" s="103"/>
      <c r="CH73" s="103"/>
      <c r="CI73" s="101"/>
      <c r="CJ73" s="101"/>
      <c r="CK73" s="103"/>
      <c r="CL73" s="103"/>
      <c r="CM73" s="103"/>
      <c r="CN73" s="71"/>
      <c r="CO73" s="933"/>
      <c r="CP73" s="933"/>
      <c r="CQ73" s="933"/>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6"/>
      <c r="EA73" s="16"/>
      <c r="EB73" s="16"/>
      <c r="EC73" s="16"/>
      <c r="ED73" s="16"/>
      <c r="EE73" s="16"/>
      <c r="EF73" s="16"/>
      <c r="EG73" s="16"/>
      <c r="EH73" s="13"/>
      <c r="EI73" s="13"/>
      <c r="EJ73" s="13"/>
      <c r="EK73" s="13"/>
      <c r="EL73" s="13"/>
      <c r="EM73" s="13"/>
      <c r="EN73" s="13"/>
      <c r="EO73" s="13"/>
      <c r="EP73" s="13"/>
      <c r="EQ73" s="13"/>
      <c r="ER73" s="13"/>
      <c r="ES73" s="13"/>
      <c r="ET73" s="13"/>
      <c r="EU73" s="13"/>
      <c r="EV73" s="13"/>
      <c r="EW73" s="13"/>
      <c r="EX73" s="13"/>
      <c r="EY73" s="13"/>
      <c r="EZ73" s="13"/>
      <c r="FA73" s="13"/>
      <c r="FB73" s="13"/>
      <c r="FC73" s="13"/>
      <c r="FD73" s="13"/>
      <c r="FE73" s="13"/>
      <c r="FF73" s="13"/>
      <c r="FG73" s="13"/>
      <c r="FH73" s="13"/>
      <c r="FI73" s="13"/>
      <c r="FJ73" s="13"/>
      <c r="FK73" s="13"/>
      <c r="FL73" s="13"/>
      <c r="FM73" s="13"/>
      <c r="FN73" s="13"/>
      <c r="FO73" s="13"/>
      <c r="FP73" s="13"/>
      <c r="FQ73" s="13"/>
      <c r="FR73" s="13"/>
      <c r="FS73" s="13"/>
      <c r="FT73" s="13"/>
      <c r="FU73" s="13"/>
      <c r="FV73" s="13"/>
      <c r="FW73" s="13"/>
      <c r="FX73" s="13"/>
      <c r="FY73" s="13"/>
      <c r="FZ73" s="13"/>
      <c r="GA73" s="13"/>
      <c r="GB73" s="13"/>
      <c r="GC73" s="13"/>
      <c r="GD73" s="13"/>
    </row>
    <row r="74" spans="1:186" s="24" customFormat="1" ht="15.75" customHeight="1" thickBot="1" x14ac:dyDescent="0.3">
      <c r="A74" s="15"/>
      <c r="B74" s="984" t="s">
        <v>1796</v>
      </c>
      <c r="C74" s="985"/>
      <c r="D74" s="985"/>
      <c r="E74" s="985"/>
      <c r="F74" s="985"/>
      <c r="G74" s="985"/>
      <c r="H74" s="985"/>
      <c r="I74" s="985"/>
      <c r="J74" s="985"/>
      <c r="K74" s="985"/>
      <c r="L74" s="985"/>
      <c r="M74" s="985"/>
      <c r="N74" s="985"/>
      <c r="O74" s="985"/>
      <c r="P74" s="985"/>
      <c r="Q74" s="985"/>
      <c r="R74" s="985"/>
      <c r="S74" s="985"/>
      <c r="T74" s="985"/>
      <c r="U74" s="985"/>
      <c r="V74" s="985"/>
      <c r="W74" s="985"/>
      <c r="X74" s="985"/>
      <c r="Y74" s="985"/>
      <c r="Z74" s="985"/>
      <c r="AA74" s="986"/>
      <c r="AB74" s="987">
        <f t="shared" ref="AB74:BE74" si="150">SUM(AB65:AB73)</f>
        <v>0</v>
      </c>
      <c r="AC74" s="987">
        <f t="shared" si="150"/>
        <v>0</v>
      </c>
      <c r="AD74" s="987">
        <f t="shared" si="150"/>
        <v>0</v>
      </c>
      <c r="AE74" s="987"/>
      <c r="AF74" s="987"/>
      <c r="AG74" s="987">
        <f t="shared" si="150"/>
        <v>0</v>
      </c>
      <c r="AH74" s="987"/>
      <c r="AI74" s="987">
        <f t="shared" si="150"/>
        <v>0</v>
      </c>
      <c r="AJ74" s="987">
        <f t="shared" si="150"/>
        <v>0</v>
      </c>
      <c r="AK74" s="987">
        <f t="shared" si="150"/>
        <v>0</v>
      </c>
      <c r="AL74" s="987"/>
      <c r="AM74" s="987"/>
      <c r="AN74" s="987">
        <f t="shared" si="150"/>
        <v>0</v>
      </c>
      <c r="AO74" s="987"/>
      <c r="AP74" s="987">
        <f t="shared" si="150"/>
        <v>0</v>
      </c>
      <c r="AQ74" s="987">
        <f t="shared" si="150"/>
        <v>0</v>
      </c>
      <c r="AR74" s="987">
        <f t="shared" si="150"/>
        <v>0</v>
      </c>
      <c r="AS74" s="987"/>
      <c r="AT74" s="987"/>
      <c r="AU74" s="987"/>
      <c r="AV74" s="987">
        <f t="shared" si="150"/>
        <v>0</v>
      </c>
      <c r="AW74" s="987">
        <f t="shared" si="150"/>
        <v>0</v>
      </c>
      <c r="AX74" s="987">
        <f t="shared" si="150"/>
        <v>0</v>
      </c>
      <c r="AY74" s="987"/>
      <c r="AZ74" s="987"/>
      <c r="BA74" s="987">
        <f t="shared" si="150"/>
        <v>0</v>
      </c>
      <c r="BB74" s="987"/>
      <c r="BC74" s="987">
        <f t="shared" si="150"/>
        <v>0</v>
      </c>
      <c r="BD74" s="987">
        <f t="shared" si="150"/>
        <v>0</v>
      </c>
      <c r="BE74" s="987">
        <f t="shared" si="150"/>
        <v>0</v>
      </c>
      <c r="BF74" s="987">
        <f>SUM(BF65:BF73)</f>
        <v>0</v>
      </c>
      <c r="BG74" s="988">
        <f>IF(BF74&gt;0,SQRT(SUM(BH50:BH56))/BF74,0)</f>
        <v>0</v>
      </c>
      <c r="BH74" s="15">
        <f t="shared" si="149"/>
        <v>0</v>
      </c>
      <c r="BI74" s="15"/>
      <c r="BJ74" s="539"/>
      <c r="BK74" s="539"/>
      <c r="BL74" s="539"/>
      <c r="BM74" s="865"/>
      <c r="BN74" s="865"/>
      <c r="BO74" s="865"/>
      <c r="BP74" s="539"/>
      <c r="BQ74" s="539"/>
      <c r="BR74" s="539"/>
      <c r="BS74" s="539"/>
      <c r="BT74" s="539"/>
      <c r="BU74" s="539"/>
      <c r="BV74" s="539"/>
      <c r="BW74" s="539"/>
      <c r="BX74" s="539"/>
      <c r="BY74" s="539"/>
      <c r="BZ74" s="539"/>
      <c r="CA74" s="539"/>
      <c r="CB74" s="71"/>
      <c r="CC74" s="539"/>
      <c r="CD74" s="539"/>
      <c r="CE74" s="71"/>
      <c r="CF74" s="71"/>
      <c r="CG74" s="71"/>
      <c r="CH74" s="71"/>
      <c r="CI74" s="539"/>
      <c r="CJ74" s="539"/>
      <c r="CK74" s="71"/>
      <c r="CL74" s="71"/>
      <c r="CM74" s="71"/>
      <c r="CN74" s="71"/>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row>
    <row r="75" spans="1:186" s="14" customFormat="1" ht="3.6" customHeight="1" x14ac:dyDescent="0.25">
      <c r="A75" s="13"/>
      <c r="B75" s="514"/>
      <c r="C75" s="515"/>
      <c r="D75" s="515"/>
      <c r="E75" s="515"/>
      <c r="F75" s="515"/>
      <c r="G75" s="515"/>
      <c r="H75" s="515"/>
      <c r="I75" s="515"/>
      <c r="J75" s="515"/>
      <c r="K75" s="515"/>
      <c r="L75" s="515"/>
      <c r="M75" s="515"/>
      <c r="N75" s="515"/>
      <c r="O75" s="515"/>
      <c r="P75" s="515"/>
      <c r="Q75" s="515"/>
      <c r="R75" s="515"/>
      <c r="S75" s="515"/>
      <c r="T75" s="515"/>
      <c r="U75" s="515"/>
      <c r="V75" s="515"/>
      <c r="W75" s="515"/>
      <c r="X75" s="515"/>
      <c r="Y75" s="515"/>
      <c r="Z75" s="515"/>
      <c r="AA75" s="516"/>
      <c r="AB75" s="517"/>
      <c r="AC75" s="518"/>
      <c r="AD75" s="517"/>
      <c r="AE75" s="519"/>
      <c r="AF75" s="515"/>
      <c r="AG75" s="515"/>
      <c r="AH75" s="520"/>
      <c r="AI75" s="517"/>
      <c r="AJ75" s="518"/>
      <c r="AK75" s="517"/>
      <c r="AL75" s="515"/>
      <c r="AM75" s="515"/>
      <c r="AN75" s="515"/>
      <c r="AO75" s="515"/>
      <c r="AP75" s="517"/>
      <c r="AQ75" s="518"/>
      <c r="AR75" s="517"/>
      <c r="AS75" s="515"/>
      <c r="AT75" s="515"/>
      <c r="AU75" s="515"/>
      <c r="AV75" s="517"/>
      <c r="AW75" s="518"/>
      <c r="AX75" s="517"/>
      <c r="AY75" s="515"/>
      <c r="AZ75" s="515"/>
      <c r="BA75" s="521"/>
      <c r="BB75" s="522"/>
      <c r="BC75" s="517"/>
      <c r="BD75" s="518"/>
      <c r="BE75" s="517"/>
      <c r="BF75" s="517"/>
      <c r="BG75" s="523"/>
      <c r="BH75" s="15"/>
      <c r="BI75" s="100"/>
      <c r="BJ75" s="101"/>
      <c r="BK75" s="101"/>
      <c r="BL75" s="101"/>
      <c r="BM75" s="102"/>
      <c r="BN75" s="102"/>
      <c r="BO75" s="102"/>
      <c r="BP75" s="101"/>
      <c r="BQ75" s="101"/>
      <c r="BR75" s="101"/>
      <c r="BS75" s="101"/>
      <c r="BT75" s="101"/>
      <c r="BU75" s="101"/>
      <c r="BV75" s="101"/>
      <c r="BW75" s="101"/>
      <c r="BX75" s="101"/>
      <c r="BY75" s="101"/>
      <c r="BZ75" s="101"/>
      <c r="CA75" s="101"/>
      <c r="CB75" s="103"/>
      <c r="CC75" s="101"/>
      <c r="CD75" s="101"/>
      <c r="CE75" s="103"/>
      <c r="CF75" s="103"/>
      <c r="CG75" s="103"/>
      <c r="CH75" s="103"/>
      <c r="CI75" s="101"/>
      <c r="CJ75" s="101"/>
      <c r="CK75" s="103"/>
      <c r="CL75" s="103"/>
      <c r="CM75" s="103"/>
      <c r="CN75" s="71"/>
      <c r="CO75" s="16"/>
      <c r="CP75" s="16"/>
      <c r="CQ75" s="16"/>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6"/>
      <c r="EA75" s="16"/>
      <c r="EB75" s="16"/>
      <c r="EC75" s="16"/>
      <c r="ED75" s="16"/>
      <c r="EE75" s="16"/>
      <c r="EF75" s="16"/>
      <c r="EG75" s="16"/>
      <c r="EH75" s="13"/>
      <c r="EI75" s="13"/>
      <c r="EJ75" s="13"/>
      <c r="EK75" s="13"/>
      <c r="EL75" s="13"/>
      <c r="EM75" s="13"/>
      <c r="EN75" s="13"/>
      <c r="EO75" s="13"/>
      <c r="EP75" s="13"/>
      <c r="EQ75" s="13"/>
      <c r="ER75" s="13"/>
      <c r="ES75" s="13"/>
      <c r="ET75" s="13"/>
      <c r="EU75" s="13"/>
      <c r="EV75" s="13"/>
      <c r="EW75" s="13"/>
      <c r="EX75" s="13"/>
      <c r="EY75" s="13"/>
      <c r="EZ75" s="13"/>
      <c r="FA75" s="13"/>
      <c r="FB75" s="13"/>
      <c r="FC75" s="13"/>
      <c r="FD75" s="13"/>
      <c r="FE75" s="13"/>
      <c r="FF75" s="13"/>
      <c r="FG75" s="13"/>
      <c r="FH75" s="13"/>
      <c r="FI75" s="13"/>
      <c r="FJ75" s="13"/>
      <c r="FK75" s="13"/>
      <c r="FL75" s="13"/>
      <c r="FM75" s="13"/>
      <c r="FN75" s="13"/>
      <c r="FO75" s="13"/>
      <c r="FP75" s="13"/>
      <c r="FQ75" s="13"/>
      <c r="FR75" s="13"/>
      <c r="FS75" s="13"/>
      <c r="FT75" s="13"/>
      <c r="FU75" s="13"/>
      <c r="FV75" s="13"/>
      <c r="FW75" s="13"/>
      <c r="FX75" s="13"/>
      <c r="FY75" s="13"/>
      <c r="FZ75" s="13"/>
      <c r="GA75" s="13"/>
      <c r="GB75" s="13"/>
      <c r="GC75" s="13"/>
      <c r="GD75" s="13"/>
    </row>
    <row r="76" spans="1:186" s="57" customFormat="1" ht="30.75" customHeight="1" x14ac:dyDescent="0.25">
      <c r="A76" s="13"/>
      <c r="B76" s="866" t="s">
        <v>1285</v>
      </c>
      <c r="C76" s="867"/>
      <c r="D76" s="867"/>
      <c r="E76" s="867"/>
      <c r="F76" s="867"/>
      <c r="G76" s="867"/>
      <c r="H76" s="867"/>
      <c r="I76" s="867"/>
      <c r="J76" s="867"/>
      <c r="K76" s="867"/>
      <c r="L76" s="867"/>
      <c r="M76" s="867"/>
      <c r="N76" s="867"/>
      <c r="O76" s="867"/>
      <c r="P76" s="867"/>
      <c r="Q76" s="867"/>
      <c r="R76" s="867"/>
      <c r="S76" s="867"/>
      <c r="T76" s="867"/>
      <c r="U76" s="867"/>
      <c r="V76" s="867"/>
      <c r="W76" s="867"/>
      <c r="X76" s="867"/>
      <c r="Y76" s="867"/>
      <c r="Z76" s="867"/>
      <c r="AA76" s="868"/>
      <c r="AB76" s="869">
        <f t="shared" ref="AB76:BE76" si="151">AB74+AB61</f>
        <v>0</v>
      </c>
      <c r="AC76" s="869">
        <f t="shared" si="151"/>
        <v>0</v>
      </c>
      <c r="AD76" s="869">
        <f t="shared" si="151"/>
        <v>0</v>
      </c>
      <c r="AE76" s="869"/>
      <c r="AF76" s="869"/>
      <c r="AG76" s="869">
        <f t="shared" si="151"/>
        <v>0</v>
      </c>
      <c r="AH76" s="869"/>
      <c r="AI76" s="869">
        <f t="shared" si="151"/>
        <v>0</v>
      </c>
      <c r="AJ76" s="869">
        <f t="shared" si="151"/>
        <v>0</v>
      </c>
      <c r="AK76" s="869">
        <f t="shared" si="151"/>
        <v>0</v>
      </c>
      <c r="AL76" s="869"/>
      <c r="AM76" s="869"/>
      <c r="AN76" s="869">
        <f t="shared" si="151"/>
        <v>0</v>
      </c>
      <c r="AO76" s="869"/>
      <c r="AP76" s="869">
        <f t="shared" si="151"/>
        <v>0</v>
      </c>
      <c r="AQ76" s="869">
        <f t="shared" si="151"/>
        <v>0</v>
      </c>
      <c r="AR76" s="869">
        <f t="shared" si="151"/>
        <v>0</v>
      </c>
      <c r="AS76" s="869"/>
      <c r="AT76" s="869"/>
      <c r="AU76" s="869"/>
      <c r="AV76" s="869">
        <f t="shared" si="151"/>
        <v>0</v>
      </c>
      <c r="AW76" s="869">
        <f t="shared" si="151"/>
        <v>0</v>
      </c>
      <c r="AX76" s="869">
        <f t="shared" si="151"/>
        <v>0</v>
      </c>
      <c r="AY76" s="869"/>
      <c r="AZ76" s="869"/>
      <c r="BA76" s="869">
        <f t="shared" si="151"/>
        <v>0</v>
      </c>
      <c r="BB76" s="869"/>
      <c r="BC76" s="869">
        <f>BC74+BC61</f>
        <v>0</v>
      </c>
      <c r="BD76" s="869">
        <f t="shared" si="151"/>
        <v>0</v>
      </c>
      <c r="BE76" s="869">
        <f t="shared" si="151"/>
        <v>0</v>
      </c>
      <c r="BF76" s="869">
        <f>BF74+BF61</f>
        <v>0</v>
      </c>
      <c r="BG76" s="870" t="e">
        <f>#REF!</f>
        <v>#REF!</v>
      </c>
      <c r="BH76" s="15" t="e">
        <f>(BF76*BG76)^2</f>
        <v>#REF!</v>
      </c>
      <c r="BI76" s="100"/>
      <c r="BJ76" s="101"/>
      <c r="BK76" s="101"/>
      <c r="BL76" s="101"/>
      <c r="BM76" s="102"/>
      <c r="BN76" s="102"/>
      <c r="BO76" s="102"/>
      <c r="BP76" s="101"/>
      <c r="BQ76" s="101"/>
      <c r="BR76" s="101"/>
      <c r="BS76" s="101"/>
      <c r="BT76" s="101"/>
      <c r="BU76" s="101"/>
      <c r="BV76" s="101"/>
      <c r="BW76" s="101"/>
      <c r="BX76" s="101"/>
      <c r="BY76" s="101"/>
      <c r="BZ76" s="101"/>
      <c r="CA76" s="101"/>
      <c r="CB76" s="103"/>
      <c r="CC76" s="101"/>
      <c r="CD76" s="101"/>
      <c r="CE76" s="103"/>
      <c r="CF76" s="103"/>
      <c r="CG76" s="103"/>
      <c r="CH76" s="103"/>
      <c r="CI76" s="101"/>
      <c r="CJ76" s="101"/>
      <c r="CK76" s="103"/>
      <c r="CL76" s="103"/>
      <c r="CM76" s="103"/>
      <c r="CN76" s="71"/>
      <c r="CO76" s="16"/>
      <c r="CP76" s="16"/>
      <c r="CQ76" s="16"/>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6"/>
      <c r="EA76" s="16"/>
      <c r="EB76" s="16"/>
      <c r="EC76" s="16"/>
      <c r="ED76" s="16"/>
      <c r="EE76" s="16"/>
      <c r="EF76" s="16"/>
      <c r="EG76" s="16"/>
      <c r="EH76" s="13"/>
      <c r="EI76" s="13"/>
      <c r="EJ76" s="13"/>
      <c r="EK76" s="13"/>
      <c r="EL76" s="13"/>
      <c r="EM76" s="13"/>
      <c r="EN76" s="13"/>
      <c r="EO76" s="13"/>
      <c r="EP76" s="13"/>
      <c r="EQ76" s="13"/>
      <c r="ER76" s="13"/>
      <c r="ES76" s="13"/>
      <c r="ET76" s="13"/>
      <c r="EU76" s="13"/>
      <c r="EV76" s="13"/>
      <c r="EW76" s="13"/>
      <c r="EX76" s="13"/>
      <c r="EY76" s="13"/>
      <c r="EZ76" s="13"/>
      <c r="FA76" s="13"/>
      <c r="FB76" s="13"/>
      <c r="FC76" s="13"/>
      <c r="FD76" s="13"/>
      <c r="FE76" s="13"/>
      <c r="FF76" s="13"/>
      <c r="FG76" s="13"/>
      <c r="FH76" s="13"/>
      <c r="FI76" s="13"/>
      <c r="FJ76" s="13"/>
      <c r="FK76" s="13"/>
      <c r="FL76" s="13"/>
      <c r="FM76" s="13"/>
      <c r="FN76" s="13"/>
      <c r="FO76" s="13"/>
      <c r="FP76" s="13"/>
      <c r="FQ76" s="13"/>
      <c r="FR76" s="13"/>
      <c r="FS76" s="13"/>
      <c r="FT76" s="13"/>
      <c r="FU76" s="13"/>
      <c r="FV76" s="13"/>
      <c r="FW76" s="13"/>
      <c r="FX76" s="13"/>
      <c r="FY76" s="13"/>
      <c r="FZ76" s="13"/>
      <c r="GA76" s="13"/>
      <c r="GB76" s="13"/>
      <c r="GC76" s="13"/>
      <c r="GD76" s="13"/>
    </row>
    <row r="77" spans="1:186" s="13" customFormat="1" ht="13.9" customHeight="1" x14ac:dyDescent="0.25">
      <c r="B77" s="80"/>
      <c r="C77" s="80"/>
      <c r="D77" s="80"/>
      <c r="E77" s="81"/>
      <c r="F77" s="81"/>
      <c r="G77" s="81"/>
      <c r="H77" s="81"/>
      <c r="I77" s="81"/>
      <c r="J77" s="81"/>
      <c r="K77" s="81"/>
      <c r="L77" s="81"/>
      <c r="M77" s="81"/>
      <c r="N77" s="81"/>
      <c r="O77" s="81"/>
      <c r="P77" s="81"/>
      <c r="Q77" s="81"/>
      <c r="R77" s="82"/>
      <c r="S77" s="81"/>
      <c r="T77" s="81"/>
      <c r="U77" s="81"/>
      <c r="V77" s="83"/>
      <c r="W77" s="83"/>
      <c r="X77" s="80"/>
      <c r="Y77" s="80"/>
      <c r="Z77" s="83"/>
      <c r="AA77" s="84"/>
      <c r="AB77" s="84"/>
      <c r="AC77" s="83"/>
      <c r="AD77" s="84"/>
      <c r="AE77" s="646"/>
      <c r="AF77" s="80"/>
      <c r="AG77" s="83"/>
      <c r="AH77" s="647"/>
      <c r="AI77" s="647"/>
      <c r="AJ77" s="83"/>
      <c r="AK77" s="84"/>
      <c r="AL77" s="80"/>
      <c r="AM77" s="80"/>
      <c r="AN77" s="83"/>
      <c r="AO77" s="83"/>
      <c r="AP77" s="83"/>
      <c r="AQ77" s="83"/>
      <c r="AR77" s="84"/>
      <c r="AS77" s="80"/>
      <c r="AT77" s="80"/>
      <c r="AU77" s="83"/>
      <c r="AV77" s="84"/>
      <c r="AW77" s="83"/>
      <c r="AX77" s="84"/>
      <c r="AY77" s="80"/>
      <c r="AZ77" s="80"/>
      <c r="BA77" s="83"/>
      <c r="BB77" s="84"/>
      <c r="BC77" s="84"/>
      <c r="BD77" s="83"/>
      <c r="BE77" s="84"/>
      <c r="BF77" s="81"/>
      <c r="BG77" s="83"/>
      <c r="BH77" s="15">
        <f>(BF77*BG77)^2</f>
        <v>0</v>
      </c>
      <c r="BI77" s="100"/>
      <c r="BJ77" s="101"/>
      <c r="BK77" s="101"/>
      <c r="BL77" s="101"/>
      <c r="BM77" s="102"/>
      <c r="BN77" s="102"/>
      <c r="BO77" s="102"/>
      <c r="BP77" s="101"/>
      <c r="BQ77" s="101"/>
      <c r="BR77" s="101"/>
      <c r="BS77" s="101"/>
      <c r="BT77" s="101"/>
      <c r="BU77" s="101"/>
      <c r="BV77" s="101"/>
      <c r="BW77" s="101"/>
      <c r="BX77" s="101"/>
      <c r="BY77" s="101"/>
      <c r="BZ77" s="101"/>
      <c r="CA77" s="101"/>
      <c r="CB77" s="103"/>
      <c r="CC77" s="101"/>
      <c r="CD77" s="101"/>
      <c r="CE77" s="103"/>
      <c r="CF77" s="103"/>
      <c r="CG77" s="103"/>
      <c r="CH77" s="103"/>
      <c r="CI77" s="101"/>
      <c r="CJ77" s="101"/>
      <c r="CK77" s="103"/>
      <c r="CL77" s="103"/>
      <c r="CM77" s="103"/>
      <c r="CN77" s="71"/>
      <c r="CO77" s="16"/>
      <c r="CP77" s="16"/>
      <c r="CQ77" s="16"/>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6"/>
      <c r="EA77" s="16"/>
      <c r="EB77" s="16"/>
      <c r="EC77" s="16"/>
      <c r="ED77" s="16"/>
      <c r="EE77" s="16"/>
      <c r="EF77" s="16"/>
      <c r="EG77" s="16"/>
    </row>
    <row r="78" spans="1:186" s="14" customFormat="1" ht="30.75" customHeight="1" thickBot="1" x14ac:dyDescent="0.3">
      <c r="A78" s="13"/>
      <c r="B78" s="871" t="s">
        <v>656</v>
      </c>
      <c r="C78" s="872"/>
      <c r="D78" s="872"/>
      <c r="E78" s="872"/>
      <c r="F78" s="872"/>
      <c r="G78" s="872"/>
      <c r="H78" s="872"/>
      <c r="I78" s="872"/>
      <c r="J78" s="872"/>
      <c r="K78" s="872"/>
      <c r="L78" s="872"/>
      <c r="M78" s="872"/>
      <c r="N78" s="872"/>
      <c r="O78" s="872"/>
      <c r="P78" s="872"/>
      <c r="Q78" s="872"/>
      <c r="R78" s="872"/>
      <c r="S78" s="872"/>
      <c r="T78" s="872"/>
      <c r="U78" s="872"/>
      <c r="V78" s="872"/>
      <c r="W78" s="872"/>
      <c r="X78" s="872"/>
      <c r="Y78" s="872"/>
      <c r="Z78" s="872"/>
      <c r="AA78" s="872"/>
      <c r="AB78" s="873">
        <f>AB76+AB43</f>
        <v>0</v>
      </c>
      <c r="AC78" s="874">
        <f>IF(AB78&gt;0,SQRT(AD76+#REF!+#REF!)/AB78,0)</f>
        <v>0</v>
      </c>
      <c r="AD78" s="873">
        <f>(AB78*AC78)^2</f>
        <v>0</v>
      </c>
      <c r="AE78" s="872"/>
      <c r="AF78" s="872"/>
      <c r="AG78" s="872"/>
      <c r="AH78" s="872"/>
      <c r="AI78" s="873">
        <f>AI76+AI43</f>
        <v>48111.906751999995</v>
      </c>
      <c r="AJ78" s="874" t="e">
        <f>IF(AI78&gt;0,SQRT(AK76+#REF!+#REF!)/AI78,0)</f>
        <v>#REF!</v>
      </c>
      <c r="AK78" s="873" t="e">
        <f>(AI78*AJ78)^2</f>
        <v>#REF!</v>
      </c>
      <c r="AL78" s="872"/>
      <c r="AM78" s="872"/>
      <c r="AN78" s="872"/>
      <c r="AO78" s="872"/>
      <c r="AP78" s="873">
        <f>AP76+AP43</f>
        <v>0</v>
      </c>
      <c r="AQ78" s="874">
        <f>IF(AP78&gt;0,SQRT(AR76+#REF!+#REF!)/AP78,0)</f>
        <v>0</v>
      </c>
      <c r="AR78" s="873">
        <f>(AP78*AQ78)^2</f>
        <v>0</v>
      </c>
      <c r="AS78" s="872"/>
      <c r="AT78" s="872"/>
      <c r="AU78" s="872"/>
      <c r="AV78" s="873">
        <f>AV76+AV43</f>
        <v>0</v>
      </c>
      <c r="AW78" s="874">
        <f>IF(AV78&gt;0,SQRT(AX76+#REF!+#REF!)/AV78,0)</f>
        <v>0</v>
      </c>
      <c r="AX78" s="873">
        <f>(AV78*AW78)^2</f>
        <v>0</v>
      </c>
      <c r="AY78" s="872"/>
      <c r="AZ78" s="872"/>
      <c r="BA78" s="872"/>
      <c r="BB78" s="875"/>
      <c r="BC78" s="873">
        <f>BC76+BC43</f>
        <v>0</v>
      </c>
      <c r="BD78" s="874">
        <f>IF(BC78&gt;0,SQRT(BE76+#REF!+#REF!)/BC78,0)</f>
        <v>0</v>
      </c>
      <c r="BE78" s="873">
        <f>(BC78*BD78)^2</f>
        <v>0</v>
      </c>
      <c r="BF78" s="876">
        <f>BF76+BF43</f>
        <v>48111.906751999995</v>
      </c>
      <c r="BG78" s="877" t="e">
        <f>IF(BF78&gt;0,SQRT(BH76+BH43)/BF78,0)</f>
        <v>#REF!</v>
      </c>
      <c r="BH78" s="15" t="e">
        <f>(BF78*BG78)^2</f>
        <v>#REF!</v>
      </c>
      <c r="BI78" s="100"/>
      <c r="BJ78" s="101"/>
      <c r="BK78" s="101"/>
      <c r="BL78" s="101"/>
      <c r="BM78" s="102"/>
      <c r="BN78" s="102"/>
      <c r="BO78" s="102"/>
      <c r="BP78" s="101"/>
      <c r="BQ78" s="101"/>
      <c r="BR78" s="101"/>
      <c r="BS78" s="101"/>
      <c r="BT78" s="101"/>
      <c r="BU78" s="101"/>
      <c r="BV78" s="101"/>
      <c r="BW78" s="101"/>
      <c r="BX78" s="101"/>
      <c r="BY78" s="101"/>
      <c r="BZ78" s="101"/>
      <c r="CA78" s="101"/>
      <c r="CB78" s="103"/>
      <c r="CC78" s="101"/>
      <c r="CD78" s="101"/>
      <c r="CE78" s="103"/>
      <c r="CF78" s="103"/>
      <c r="CG78" s="103"/>
      <c r="CH78" s="103"/>
      <c r="CI78" s="101"/>
      <c r="CJ78" s="101"/>
      <c r="CK78" s="103"/>
      <c r="CL78" s="103"/>
      <c r="CM78" s="103"/>
      <c r="CN78" s="71"/>
      <c r="CO78" s="16"/>
      <c r="CP78" s="16"/>
      <c r="CQ78" s="16"/>
      <c r="CR78" s="15"/>
      <c r="CS78" s="15"/>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5"/>
      <c r="DX78" s="15"/>
      <c r="DY78" s="15"/>
      <c r="DZ78" s="16"/>
      <c r="EA78" s="16"/>
      <c r="EB78" s="16"/>
      <c r="EC78" s="16"/>
      <c r="ED78" s="16"/>
      <c r="EE78" s="16"/>
      <c r="EF78" s="16"/>
      <c r="EG78" s="16"/>
      <c r="EH78" s="13"/>
      <c r="EI78" s="13"/>
      <c r="EJ78" s="13"/>
      <c r="EK78" s="13"/>
      <c r="EL78" s="13"/>
      <c r="EM78" s="13"/>
      <c r="EN78" s="13"/>
      <c r="EO78" s="13"/>
      <c r="EP78" s="13"/>
      <c r="EQ78" s="13"/>
      <c r="ER78" s="13"/>
      <c r="ES78" s="13"/>
      <c r="ET78" s="13"/>
      <c r="EU78" s="13"/>
      <c r="EV78" s="13"/>
      <c r="EW78" s="13"/>
      <c r="EX78" s="13"/>
      <c r="EY78" s="13"/>
      <c r="EZ78" s="13"/>
      <c r="FA78" s="13"/>
      <c r="FB78" s="13"/>
      <c r="FC78" s="13"/>
      <c r="FD78" s="13"/>
      <c r="FE78" s="13"/>
      <c r="FF78" s="13"/>
      <c r="FG78" s="13"/>
      <c r="FH78" s="13"/>
      <c r="FI78" s="13"/>
      <c r="FJ78" s="13"/>
      <c r="FK78" s="13"/>
      <c r="FL78" s="13"/>
      <c r="FM78" s="13"/>
      <c r="FN78" s="13"/>
      <c r="FO78" s="13"/>
      <c r="FP78" s="13"/>
      <c r="FQ78" s="13"/>
      <c r="FR78" s="13"/>
      <c r="FS78" s="13"/>
      <c r="FT78" s="13"/>
      <c r="FU78" s="13"/>
      <c r="FV78" s="13"/>
      <c r="FW78" s="13"/>
      <c r="FX78" s="13"/>
      <c r="FY78" s="13"/>
      <c r="FZ78" s="13"/>
      <c r="GA78" s="13"/>
      <c r="GB78" s="13"/>
      <c r="GC78" s="13"/>
      <c r="GD78" s="13"/>
    </row>
    <row r="79" spans="1:186" s="14" customFormat="1" x14ac:dyDescent="0.25">
      <c r="A79" s="13"/>
      <c r="E79" s="59"/>
      <c r="F79" s="59"/>
      <c r="G79" s="59"/>
      <c r="H79" s="59"/>
      <c r="I79" s="59"/>
      <c r="J79" s="59"/>
      <c r="K79" s="59"/>
      <c r="L79" s="59"/>
      <c r="M79" s="59"/>
      <c r="N79" s="59"/>
      <c r="O79" s="59"/>
      <c r="P79" s="59"/>
      <c r="Q79" s="59"/>
      <c r="R79" s="60"/>
      <c r="S79" s="59"/>
      <c r="T79" s="59"/>
      <c r="U79" s="59"/>
      <c r="V79" s="61"/>
      <c r="W79" s="61"/>
      <c r="Z79" s="61"/>
      <c r="AA79" s="62"/>
      <c r="AB79" s="62"/>
      <c r="AC79" s="61"/>
      <c r="AD79" s="62"/>
      <c r="AE79" s="63"/>
      <c r="AF79" s="13"/>
      <c r="AG79" s="631"/>
      <c r="AH79" s="634"/>
      <c r="AI79" s="634"/>
      <c r="AJ79" s="631"/>
      <c r="AK79" s="632"/>
      <c r="AL79" s="13"/>
      <c r="AM79" s="13"/>
      <c r="AN79" s="631"/>
      <c r="AO79" s="631"/>
      <c r="AP79" s="631"/>
      <c r="AQ79" s="631"/>
      <c r="AR79" s="632"/>
      <c r="AS79" s="13"/>
      <c r="AT79" s="13"/>
      <c r="AU79" s="631"/>
      <c r="AV79" s="632"/>
      <c r="AW79" s="631"/>
      <c r="AX79" s="632"/>
      <c r="AY79" s="13"/>
      <c r="AZ79" s="13"/>
      <c r="BA79" s="631"/>
      <c r="BB79" s="632"/>
      <c r="BC79" s="632"/>
      <c r="BD79" s="631"/>
      <c r="BE79" s="632"/>
      <c r="BF79" s="653"/>
      <c r="BG79" s="631"/>
      <c r="BH79" s="15"/>
      <c r="BI79" s="100"/>
      <c r="BJ79" s="101"/>
      <c r="BK79" s="101"/>
      <c r="BL79" s="101"/>
      <c r="BM79" s="102"/>
      <c r="BN79" s="102"/>
      <c r="BO79" s="102"/>
      <c r="BP79" s="101"/>
      <c r="BQ79" s="101"/>
      <c r="BR79" s="101"/>
      <c r="BS79" s="101"/>
      <c r="BT79" s="101"/>
      <c r="BU79" s="101"/>
      <c r="BV79" s="101"/>
      <c r="BW79" s="101"/>
      <c r="BX79" s="101"/>
      <c r="BY79" s="101"/>
      <c r="BZ79" s="101"/>
      <c r="CA79" s="101"/>
      <c r="CB79" s="103"/>
      <c r="CC79" s="101"/>
      <c r="CD79" s="101"/>
      <c r="CE79" s="103"/>
      <c r="CF79" s="103"/>
      <c r="CG79" s="103"/>
      <c r="CH79" s="103"/>
      <c r="CI79" s="101"/>
      <c r="CJ79" s="101"/>
      <c r="CK79" s="103"/>
      <c r="CL79" s="103"/>
      <c r="CM79" s="103"/>
      <c r="CN79" s="71"/>
      <c r="CO79" s="16"/>
      <c r="CP79" s="16"/>
      <c r="CQ79" s="16"/>
      <c r="CR79" s="15"/>
      <c r="CS79" s="15"/>
      <c r="CT79" s="15"/>
      <c r="CU79" s="15"/>
      <c r="CV79" s="15"/>
      <c r="CW79" s="15"/>
      <c r="CX79" s="15"/>
      <c r="CY79" s="15"/>
      <c r="CZ79" s="15"/>
      <c r="DA79" s="15"/>
      <c r="DB79" s="15"/>
      <c r="DC79" s="15"/>
      <c r="DD79" s="15"/>
      <c r="DE79" s="15"/>
      <c r="DF79" s="15"/>
      <c r="DG79" s="15"/>
      <c r="DH79" s="15"/>
      <c r="DI79" s="15"/>
      <c r="DJ79" s="15"/>
      <c r="DK79" s="15"/>
      <c r="DL79" s="15"/>
      <c r="DM79" s="15"/>
      <c r="DN79" s="15"/>
      <c r="DO79" s="15"/>
      <c r="DP79" s="15"/>
      <c r="DQ79" s="15"/>
      <c r="DR79" s="15"/>
      <c r="DS79" s="15"/>
      <c r="DT79" s="15"/>
      <c r="DU79" s="15"/>
      <c r="DV79" s="15"/>
      <c r="DW79" s="15"/>
      <c r="DX79" s="15"/>
      <c r="DY79" s="15"/>
      <c r="DZ79" s="16"/>
      <c r="EA79" s="16"/>
      <c r="EB79" s="16"/>
      <c r="EC79" s="16"/>
      <c r="ED79" s="16"/>
      <c r="EE79" s="16"/>
      <c r="EF79" s="16"/>
      <c r="EG79" s="16"/>
      <c r="EH79" s="13"/>
      <c r="EI79" s="13"/>
      <c r="EJ79" s="13"/>
      <c r="EK79" s="13"/>
      <c r="EL79" s="13"/>
      <c r="EM79" s="13"/>
      <c r="EN79" s="13"/>
      <c r="EO79" s="13"/>
      <c r="EP79" s="13"/>
      <c r="EQ79" s="13"/>
      <c r="ER79" s="13"/>
      <c r="ES79" s="13"/>
      <c r="ET79" s="13"/>
      <c r="EU79" s="13"/>
      <c r="EV79" s="13"/>
      <c r="EW79" s="13"/>
      <c r="EX79" s="13"/>
      <c r="EY79" s="13"/>
      <c r="EZ79" s="13"/>
      <c r="FA79" s="13"/>
      <c r="FB79" s="13"/>
      <c r="FC79" s="13"/>
      <c r="FD79" s="13"/>
      <c r="FE79" s="13"/>
      <c r="FF79" s="13"/>
      <c r="FG79" s="13"/>
      <c r="FH79" s="13"/>
      <c r="FI79" s="13"/>
      <c r="FJ79" s="13"/>
      <c r="FK79" s="13"/>
      <c r="FL79" s="13"/>
      <c r="FM79" s="13"/>
      <c r="FN79" s="13"/>
      <c r="FO79" s="13"/>
      <c r="FP79" s="13"/>
      <c r="FQ79" s="13"/>
      <c r="FR79" s="13"/>
      <c r="FS79" s="13"/>
      <c r="FT79" s="13"/>
      <c r="FU79" s="13"/>
      <c r="FV79" s="13"/>
      <c r="FW79" s="13"/>
      <c r="FX79" s="13"/>
      <c r="FY79" s="13"/>
      <c r="FZ79" s="13"/>
      <c r="GA79" s="13"/>
      <c r="GB79" s="13"/>
      <c r="GC79" s="13"/>
      <c r="GD79" s="13"/>
    </row>
    <row r="80" spans="1:186" s="14" customFormat="1" x14ac:dyDescent="0.25">
      <c r="A80" s="13"/>
      <c r="E80" s="59"/>
      <c r="F80" s="59"/>
      <c r="G80" s="59"/>
      <c r="H80" s="59"/>
      <c r="I80" s="59"/>
      <c r="J80" s="59"/>
      <c r="K80" s="59"/>
      <c r="L80" s="59"/>
      <c r="M80" s="59"/>
      <c r="N80" s="59"/>
      <c r="O80" s="59"/>
      <c r="P80" s="59"/>
      <c r="Q80" s="59"/>
      <c r="R80" s="60"/>
      <c r="S80" s="59"/>
      <c r="T80" s="59"/>
      <c r="U80" s="59"/>
      <c r="V80" s="61"/>
      <c r="W80" s="61"/>
      <c r="Z80" s="61"/>
      <c r="AA80" s="62"/>
      <c r="AB80" s="62"/>
      <c r="AC80" s="61"/>
      <c r="AD80" s="62"/>
      <c r="AE80" s="63"/>
      <c r="AF80" s="13"/>
      <c r="AG80" s="631"/>
      <c r="AH80" s="634"/>
      <c r="AI80" s="634"/>
      <c r="AJ80" s="631"/>
      <c r="AK80" s="632"/>
      <c r="AL80" s="13"/>
      <c r="AM80" s="13"/>
      <c r="AN80" s="631"/>
      <c r="AO80" s="631"/>
      <c r="AP80" s="631"/>
      <c r="AQ80" s="631"/>
      <c r="AR80" s="632"/>
      <c r="AS80" s="13"/>
      <c r="AT80" s="13"/>
      <c r="AU80" s="631"/>
      <c r="AV80" s="632"/>
      <c r="AW80" s="631"/>
      <c r="AX80" s="632"/>
      <c r="AY80" s="13"/>
      <c r="AZ80" s="13"/>
      <c r="BA80" s="631"/>
      <c r="BB80" s="632"/>
      <c r="BC80" s="632"/>
      <c r="BD80" s="631"/>
      <c r="BE80" s="632"/>
      <c r="BF80" s="653"/>
      <c r="BG80" s="631"/>
      <c r="BH80" s="15"/>
      <c r="BI80" s="100"/>
      <c r="BJ80" s="101"/>
      <c r="BK80" s="101"/>
      <c r="BL80" s="101"/>
      <c r="BM80" s="102"/>
      <c r="BN80" s="102"/>
      <c r="BO80" s="102"/>
      <c r="BP80" s="101"/>
      <c r="BQ80" s="101"/>
      <c r="BR80" s="101"/>
      <c r="BS80" s="101"/>
      <c r="BT80" s="101"/>
      <c r="BU80" s="101"/>
      <c r="BV80" s="101"/>
      <c r="BW80" s="101"/>
      <c r="BX80" s="101"/>
      <c r="BY80" s="101"/>
      <c r="BZ80" s="101"/>
      <c r="CA80" s="101"/>
      <c r="CB80" s="103"/>
      <c r="CC80" s="101"/>
      <c r="CD80" s="101"/>
      <c r="CE80" s="103"/>
      <c r="CF80" s="103"/>
      <c r="CG80" s="103"/>
      <c r="CH80" s="103"/>
      <c r="CI80" s="101"/>
      <c r="CJ80" s="101"/>
      <c r="CK80" s="103"/>
      <c r="CL80" s="103"/>
      <c r="CM80" s="103"/>
      <c r="CN80" s="71"/>
      <c r="CO80" s="16"/>
      <c r="CP80" s="16"/>
      <c r="CQ80" s="16"/>
      <c r="CR80" s="15"/>
      <c r="CS80" s="15"/>
      <c r="CT80" s="15"/>
      <c r="CU80" s="15"/>
      <c r="CV80" s="15"/>
      <c r="CW80" s="15"/>
      <c r="CX80" s="15"/>
      <c r="CY80" s="15"/>
      <c r="CZ80" s="15"/>
      <c r="DA80" s="15"/>
      <c r="DB80" s="15"/>
      <c r="DC80" s="15"/>
      <c r="DD80" s="15"/>
      <c r="DE80" s="15"/>
      <c r="DF80" s="15"/>
      <c r="DG80" s="15"/>
      <c r="DH80" s="15"/>
      <c r="DI80" s="15"/>
      <c r="DJ80" s="15"/>
      <c r="DK80" s="15"/>
      <c r="DL80" s="15"/>
      <c r="DM80" s="15"/>
      <c r="DN80" s="15"/>
      <c r="DO80" s="15"/>
      <c r="DP80" s="15"/>
      <c r="DQ80" s="15"/>
      <c r="DR80" s="15"/>
      <c r="DS80" s="15"/>
      <c r="DT80" s="15"/>
      <c r="DU80" s="15"/>
      <c r="DV80" s="15"/>
      <c r="DW80" s="15"/>
      <c r="DX80" s="15"/>
      <c r="DY80" s="15"/>
      <c r="DZ80" s="16"/>
      <c r="EA80" s="16"/>
      <c r="EB80" s="16"/>
      <c r="EC80" s="16"/>
      <c r="ED80" s="16"/>
      <c r="EE80" s="16"/>
      <c r="EF80" s="16"/>
      <c r="EG80" s="16"/>
      <c r="EH80" s="13"/>
      <c r="EI80" s="13"/>
      <c r="EJ80" s="13"/>
      <c r="EK80" s="13"/>
      <c r="EL80" s="13"/>
      <c r="EM80" s="13"/>
      <c r="EN80" s="13"/>
      <c r="EO80" s="13"/>
      <c r="EP80" s="13"/>
      <c r="EQ80" s="13"/>
      <c r="ER80" s="13"/>
      <c r="ES80" s="13"/>
      <c r="ET80" s="13"/>
      <c r="EU80" s="13"/>
      <c r="EV80" s="13"/>
      <c r="EW80" s="13"/>
      <c r="EX80" s="13"/>
      <c r="EY80" s="13"/>
      <c r="EZ80" s="13"/>
      <c r="FA80" s="13"/>
      <c r="FB80" s="13"/>
      <c r="FC80" s="13"/>
      <c r="FD80" s="13"/>
      <c r="FE80" s="13"/>
      <c r="FF80" s="13"/>
      <c r="FG80" s="13"/>
      <c r="FH80" s="13"/>
      <c r="FI80" s="13"/>
      <c r="FJ80" s="13"/>
      <c r="FK80" s="13"/>
      <c r="FL80" s="13"/>
      <c r="FM80" s="13"/>
      <c r="FN80" s="13"/>
      <c r="FO80" s="13"/>
      <c r="FP80" s="13"/>
      <c r="FQ80" s="13"/>
      <c r="FR80" s="13"/>
      <c r="FS80" s="13"/>
      <c r="FT80" s="13"/>
      <c r="FU80" s="13"/>
      <c r="FV80" s="13"/>
      <c r="FW80" s="13"/>
      <c r="FX80" s="13"/>
      <c r="FY80" s="13"/>
      <c r="FZ80" s="13"/>
      <c r="GA80" s="13"/>
      <c r="GB80" s="13"/>
      <c r="GC80" s="13"/>
      <c r="GD80" s="13"/>
    </row>
    <row r="81" spans="1:186" s="14" customFormat="1" x14ac:dyDescent="0.25">
      <c r="A81" s="13"/>
      <c r="E81" s="59"/>
      <c r="F81" s="59"/>
      <c r="G81" s="59"/>
      <c r="H81" s="59"/>
      <c r="I81" s="59"/>
      <c r="J81" s="59"/>
      <c r="K81" s="59"/>
      <c r="L81" s="59"/>
      <c r="M81" s="59"/>
      <c r="N81" s="59"/>
      <c r="O81" s="59"/>
      <c r="P81" s="59"/>
      <c r="Q81" s="59"/>
      <c r="R81" s="60"/>
      <c r="S81" s="59"/>
      <c r="T81" s="59"/>
      <c r="U81" s="59"/>
      <c r="V81" s="61"/>
      <c r="W81" s="61"/>
      <c r="Z81" s="61"/>
      <c r="AA81" s="62"/>
      <c r="AB81" s="62"/>
      <c r="AC81" s="61"/>
      <c r="AD81" s="62"/>
      <c r="AE81" s="63"/>
      <c r="AF81" s="13"/>
      <c r="AG81" s="631"/>
      <c r="AH81" s="634"/>
      <c r="AI81" s="634"/>
      <c r="AJ81" s="631"/>
      <c r="AK81" s="632"/>
      <c r="AL81" s="13"/>
      <c r="AM81" s="13"/>
      <c r="AN81" s="631"/>
      <c r="AO81" s="631"/>
      <c r="AP81" s="631"/>
      <c r="AQ81" s="631"/>
      <c r="AR81" s="632"/>
      <c r="AS81" s="13"/>
      <c r="AT81" s="13"/>
      <c r="AU81" s="631"/>
      <c r="AV81" s="632"/>
      <c r="AW81" s="631"/>
      <c r="AX81" s="632"/>
      <c r="AY81" s="13"/>
      <c r="AZ81" s="13"/>
      <c r="BA81" s="631"/>
      <c r="BB81" s="632"/>
      <c r="BC81" s="632"/>
      <c r="BD81" s="631"/>
      <c r="BE81" s="632"/>
      <c r="BF81" s="653"/>
      <c r="BG81" s="631"/>
      <c r="BH81" s="15"/>
      <c r="BI81" s="100"/>
      <c r="BJ81" s="101"/>
      <c r="BK81" s="101"/>
      <c r="BL81" s="101"/>
      <c r="BM81" s="102"/>
      <c r="BN81" s="102"/>
      <c r="BO81" s="102"/>
      <c r="BP81" s="101"/>
      <c r="BQ81" s="101"/>
      <c r="BR81" s="101"/>
      <c r="BS81" s="101"/>
      <c r="BT81" s="101"/>
      <c r="BU81" s="101"/>
      <c r="BV81" s="101"/>
      <c r="BW81" s="101"/>
      <c r="BX81" s="101"/>
      <c r="BY81" s="101"/>
      <c r="BZ81" s="101"/>
      <c r="CA81" s="101"/>
      <c r="CB81" s="103"/>
      <c r="CC81" s="101"/>
      <c r="CD81" s="101"/>
      <c r="CE81" s="103"/>
      <c r="CF81" s="103"/>
      <c r="CG81" s="103"/>
      <c r="CH81" s="103"/>
      <c r="CI81" s="101"/>
      <c r="CJ81" s="101"/>
      <c r="CK81" s="103"/>
      <c r="CL81" s="103"/>
      <c r="CM81" s="103"/>
      <c r="CN81" s="71"/>
      <c r="CO81" s="16"/>
      <c r="CP81" s="16"/>
      <c r="CQ81" s="16"/>
      <c r="CR81" s="15"/>
      <c r="CS81" s="15"/>
      <c r="CT81" s="15"/>
      <c r="CU81" s="15"/>
      <c r="CV81" s="15"/>
      <c r="CW81" s="15"/>
      <c r="CX81" s="15"/>
      <c r="CY81" s="15"/>
      <c r="CZ81" s="15"/>
      <c r="DA81" s="15"/>
      <c r="DB81" s="15"/>
      <c r="DC81" s="15"/>
      <c r="DD81" s="15"/>
      <c r="DE81" s="15"/>
      <c r="DF81" s="15"/>
      <c r="DG81" s="15"/>
      <c r="DH81" s="15"/>
      <c r="DI81" s="15"/>
      <c r="DJ81" s="15"/>
      <c r="DK81" s="15"/>
      <c r="DL81" s="15"/>
      <c r="DM81" s="15"/>
      <c r="DN81" s="15"/>
      <c r="DO81" s="15"/>
      <c r="DP81" s="15"/>
      <c r="DQ81" s="15"/>
      <c r="DR81" s="15"/>
      <c r="DS81" s="15"/>
      <c r="DT81" s="15"/>
      <c r="DU81" s="15"/>
      <c r="DV81" s="15"/>
      <c r="DW81" s="15"/>
      <c r="DX81" s="15"/>
      <c r="DY81" s="15"/>
      <c r="DZ81" s="16"/>
      <c r="EA81" s="16"/>
      <c r="EB81" s="16"/>
      <c r="EC81" s="16"/>
      <c r="ED81" s="16"/>
      <c r="EE81" s="16"/>
      <c r="EF81" s="16"/>
      <c r="EG81" s="16"/>
      <c r="EH81" s="13"/>
      <c r="EI81" s="13"/>
      <c r="EJ81" s="13"/>
      <c r="EK81" s="13"/>
      <c r="EL81" s="13"/>
      <c r="EM81" s="13"/>
      <c r="EN81" s="13"/>
      <c r="EO81" s="13"/>
      <c r="EP81" s="13"/>
      <c r="EQ81" s="13"/>
      <c r="ER81" s="13"/>
      <c r="ES81" s="13"/>
      <c r="ET81" s="13"/>
      <c r="EU81" s="13"/>
      <c r="EV81" s="13"/>
      <c r="EW81" s="13"/>
      <c r="EX81" s="13"/>
      <c r="EY81" s="13"/>
      <c r="EZ81" s="13"/>
      <c r="FA81" s="13"/>
      <c r="FB81" s="13"/>
      <c r="FC81" s="13"/>
      <c r="FD81" s="13"/>
      <c r="FE81" s="13"/>
      <c r="FF81" s="13"/>
      <c r="FG81" s="13"/>
      <c r="FH81" s="13"/>
      <c r="FI81" s="13"/>
      <c r="FJ81" s="13"/>
      <c r="FK81" s="13"/>
      <c r="FL81" s="13"/>
      <c r="FM81" s="13"/>
      <c r="FN81" s="13"/>
      <c r="FO81" s="13"/>
      <c r="FP81" s="13"/>
      <c r="FQ81" s="13"/>
      <c r="FR81" s="13"/>
      <c r="FS81" s="13"/>
      <c r="FT81" s="13"/>
      <c r="FU81" s="13"/>
      <c r="FV81" s="13"/>
      <c r="FW81" s="13"/>
      <c r="FX81" s="13"/>
      <c r="FY81" s="13"/>
      <c r="FZ81" s="13"/>
      <c r="GA81" s="13"/>
      <c r="GB81" s="13"/>
      <c r="GC81" s="13"/>
      <c r="GD81" s="13"/>
    </row>
    <row r="82" spans="1:186" s="14" customFormat="1" x14ac:dyDescent="0.25">
      <c r="A82" s="13"/>
      <c r="E82" s="59"/>
      <c r="F82" s="59"/>
      <c r="G82" s="59"/>
      <c r="H82" s="59"/>
      <c r="I82" s="59"/>
      <c r="J82" s="59"/>
      <c r="K82" s="59"/>
      <c r="L82" s="59"/>
      <c r="M82" s="59"/>
      <c r="N82" s="59"/>
      <c r="O82" s="59"/>
      <c r="P82" s="59"/>
      <c r="Q82" s="59"/>
      <c r="R82" s="60"/>
      <c r="S82" s="59"/>
      <c r="T82" s="59"/>
      <c r="U82" s="59"/>
      <c r="V82" s="61"/>
      <c r="W82" s="61"/>
      <c r="Z82" s="61"/>
      <c r="AA82" s="62"/>
      <c r="AB82" s="62"/>
      <c r="AC82" s="61"/>
      <c r="AD82" s="62"/>
      <c r="AE82" s="63"/>
      <c r="AF82" s="13"/>
      <c r="AG82" s="631"/>
      <c r="AH82" s="634"/>
      <c r="AI82" s="634"/>
      <c r="AJ82" s="631"/>
      <c r="AK82" s="632"/>
      <c r="AL82" s="13"/>
      <c r="AM82" s="13"/>
      <c r="AN82" s="631"/>
      <c r="AO82" s="631"/>
      <c r="AP82" s="631"/>
      <c r="AQ82" s="631"/>
      <c r="AR82" s="632"/>
      <c r="AS82" s="13"/>
      <c r="AT82" s="13"/>
      <c r="AU82" s="631"/>
      <c r="AV82" s="632"/>
      <c r="AW82" s="631"/>
      <c r="AX82" s="632"/>
      <c r="AY82" s="13"/>
      <c r="AZ82" s="13"/>
      <c r="BA82" s="631"/>
      <c r="BB82" s="632"/>
      <c r="BC82" s="632"/>
      <c r="BD82" s="631"/>
      <c r="BE82" s="632"/>
      <c r="BF82" s="653"/>
      <c r="BG82" s="631"/>
      <c r="BH82" s="15"/>
      <c r="BI82" s="100"/>
      <c r="BJ82" s="101"/>
      <c r="BK82" s="101"/>
      <c r="BL82" s="101"/>
      <c r="BM82" s="102"/>
      <c r="BN82" s="102"/>
      <c r="BO82" s="102"/>
      <c r="BP82" s="101"/>
      <c r="BQ82" s="101"/>
      <c r="BR82" s="101"/>
      <c r="BS82" s="101"/>
      <c r="BT82" s="101"/>
      <c r="BU82" s="101"/>
      <c r="BV82" s="101"/>
      <c r="BW82" s="101"/>
      <c r="BX82" s="101"/>
      <c r="BY82" s="101"/>
      <c r="BZ82" s="101"/>
      <c r="CA82" s="101"/>
      <c r="CB82" s="103"/>
      <c r="CC82" s="101"/>
      <c r="CD82" s="101"/>
      <c r="CE82" s="103"/>
      <c r="CF82" s="103"/>
      <c r="CG82" s="103"/>
      <c r="CH82" s="103"/>
      <c r="CI82" s="101"/>
      <c r="CJ82" s="101"/>
      <c r="CK82" s="103"/>
      <c r="CL82" s="103"/>
      <c r="CM82" s="103"/>
      <c r="CN82" s="71"/>
      <c r="CO82" s="16"/>
      <c r="CP82" s="16"/>
      <c r="CQ82" s="16"/>
      <c r="CR82" s="15"/>
      <c r="CS82" s="15"/>
      <c r="CT82" s="15"/>
      <c r="CU82" s="15"/>
      <c r="CV82" s="15"/>
      <c r="CW82" s="15"/>
      <c r="CX82" s="15"/>
      <c r="CY82" s="15"/>
      <c r="CZ82" s="15"/>
      <c r="DA82" s="15"/>
      <c r="DB82" s="15"/>
      <c r="DC82" s="15"/>
      <c r="DD82" s="15"/>
      <c r="DE82" s="15"/>
      <c r="DF82" s="15"/>
      <c r="DG82" s="15"/>
      <c r="DH82" s="15"/>
      <c r="DI82" s="15"/>
      <c r="DJ82" s="15"/>
      <c r="DK82" s="15"/>
      <c r="DL82" s="15"/>
      <c r="DM82" s="15"/>
      <c r="DN82" s="15"/>
      <c r="DO82" s="15"/>
      <c r="DP82" s="15"/>
      <c r="DQ82" s="15"/>
      <c r="DR82" s="15"/>
      <c r="DS82" s="15"/>
      <c r="DT82" s="15"/>
      <c r="DU82" s="15"/>
      <c r="DV82" s="15"/>
      <c r="DW82" s="15"/>
      <c r="DX82" s="15"/>
      <c r="DY82" s="15"/>
      <c r="DZ82" s="16"/>
      <c r="EA82" s="16"/>
      <c r="EB82" s="16"/>
      <c r="EC82" s="16"/>
      <c r="ED82" s="16"/>
      <c r="EE82" s="16"/>
      <c r="EF82" s="16"/>
      <c r="EG82" s="16"/>
      <c r="EH82" s="13"/>
      <c r="EI82" s="13"/>
      <c r="EJ82" s="13"/>
      <c r="EK82" s="13"/>
      <c r="EL82" s="13"/>
      <c r="EM82" s="13"/>
      <c r="EN82" s="13"/>
      <c r="EO82" s="13"/>
      <c r="EP82" s="13"/>
      <c r="EQ82" s="13"/>
      <c r="ER82" s="13"/>
      <c r="ES82" s="13"/>
      <c r="ET82" s="13"/>
      <c r="EU82" s="13"/>
      <c r="EV82" s="13"/>
      <c r="EW82" s="13"/>
      <c r="EX82" s="13"/>
      <c r="EY82" s="13"/>
      <c r="EZ82" s="13"/>
      <c r="FA82" s="13"/>
      <c r="FB82" s="13"/>
      <c r="FC82" s="13"/>
      <c r="FD82" s="13"/>
      <c r="FE82" s="13"/>
      <c r="FF82" s="13"/>
      <c r="FG82" s="13"/>
      <c r="FH82" s="13"/>
      <c r="FI82" s="13"/>
      <c r="FJ82" s="13"/>
      <c r="FK82" s="13"/>
      <c r="FL82" s="13"/>
      <c r="FM82" s="13"/>
      <c r="FN82" s="13"/>
      <c r="FO82" s="13"/>
      <c r="FP82" s="13"/>
      <c r="FQ82" s="13"/>
      <c r="FR82" s="13"/>
      <c r="FS82" s="13"/>
      <c r="FT82" s="13"/>
      <c r="FU82" s="13"/>
      <c r="FV82" s="13"/>
      <c r="FW82" s="13"/>
      <c r="FX82" s="13"/>
      <c r="FY82" s="13"/>
      <c r="FZ82" s="13"/>
      <c r="GA82" s="13"/>
      <c r="GB82" s="13"/>
      <c r="GC82" s="13"/>
      <c r="GD82" s="13"/>
    </row>
    <row r="83" spans="1:186" s="14" customFormat="1" x14ac:dyDescent="0.25">
      <c r="A83" s="13"/>
      <c r="E83" s="59"/>
      <c r="F83" s="59"/>
      <c r="G83" s="59"/>
      <c r="H83" s="59"/>
      <c r="I83" s="59"/>
      <c r="J83" s="59"/>
      <c r="K83" s="59"/>
      <c r="L83" s="59"/>
      <c r="M83" s="59"/>
      <c r="N83" s="59"/>
      <c r="O83" s="59"/>
      <c r="P83" s="59"/>
      <c r="Q83" s="59"/>
      <c r="R83" s="60"/>
      <c r="S83" s="59"/>
      <c r="T83" s="59"/>
      <c r="U83" s="59"/>
      <c r="V83" s="61"/>
      <c r="W83" s="61"/>
      <c r="Z83" s="61"/>
      <c r="AA83" s="62"/>
      <c r="AB83" s="62"/>
      <c r="AC83" s="61"/>
      <c r="AD83" s="62"/>
      <c r="AE83" s="63"/>
      <c r="AF83" s="13"/>
      <c r="AG83" s="631"/>
      <c r="AH83" s="634"/>
      <c r="AI83" s="634"/>
      <c r="AJ83" s="631"/>
      <c r="AK83" s="632"/>
      <c r="AL83" s="13"/>
      <c r="AM83" s="13"/>
      <c r="AN83" s="631"/>
      <c r="AO83" s="631"/>
      <c r="AP83" s="631"/>
      <c r="AQ83" s="631"/>
      <c r="AR83" s="632"/>
      <c r="AS83" s="13"/>
      <c r="AT83" s="13"/>
      <c r="AU83" s="631"/>
      <c r="AV83" s="632"/>
      <c r="AW83" s="631"/>
      <c r="AX83" s="632"/>
      <c r="AY83" s="13"/>
      <c r="AZ83" s="13"/>
      <c r="BA83" s="631"/>
      <c r="BB83" s="632"/>
      <c r="BC83" s="632"/>
      <c r="BD83" s="631"/>
      <c r="BE83" s="632"/>
      <c r="BF83" s="653"/>
      <c r="BG83" s="631"/>
      <c r="BH83" s="15"/>
      <c r="BI83" s="100"/>
      <c r="BJ83" s="101"/>
      <c r="BK83" s="101"/>
      <c r="BL83" s="101"/>
      <c r="BM83" s="102"/>
      <c r="BN83" s="102"/>
      <c r="BO83" s="102"/>
      <c r="BP83" s="101"/>
      <c r="BQ83" s="101"/>
      <c r="BR83" s="101"/>
      <c r="BS83" s="101"/>
      <c r="BT83" s="101"/>
      <c r="BU83" s="101"/>
      <c r="BV83" s="101"/>
      <c r="BW83" s="101"/>
      <c r="BX83" s="101"/>
      <c r="BY83" s="101"/>
      <c r="BZ83" s="101"/>
      <c r="CA83" s="101"/>
      <c r="CB83" s="103"/>
      <c r="CC83" s="101"/>
      <c r="CD83" s="101"/>
      <c r="CE83" s="103"/>
      <c r="CF83" s="103"/>
      <c r="CG83" s="103"/>
      <c r="CH83" s="103"/>
      <c r="CI83" s="101"/>
      <c r="CJ83" s="101"/>
      <c r="CK83" s="103"/>
      <c r="CL83" s="103"/>
      <c r="CM83" s="103"/>
      <c r="CN83" s="71"/>
      <c r="CO83" s="16"/>
      <c r="CP83" s="16"/>
      <c r="CQ83" s="16"/>
      <c r="CR83" s="15"/>
      <c r="CS83" s="15"/>
      <c r="CT83" s="15"/>
      <c r="CU83" s="15"/>
      <c r="CV83" s="15"/>
      <c r="CW83" s="15"/>
      <c r="CX83" s="15"/>
      <c r="CY83" s="15"/>
      <c r="CZ83" s="15"/>
      <c r="DA83" s="15"/>
      <c r="DB83" s="15"/>
      <c r="DC83" s="15"/>
      <c r="DD83" s="15"/>
      <c r="DE83" s="15"/>
      <c r="DF83" s="15"/>
      <c r="DG83" s="15"/>
      <c r="DH83" s="15"/>
      <c r="DI83" s="15"/>
      <c r="DJ83" s="15"/>
      <c r="DK83" s="15"/>
      <c r="DL83" s="15"/>
      <c r="DM83" s="15"/>
      <c r="DN83" s="15"/>
      <c r="DO83" s="15"/>
      <c r="DP83" s="15"/>
      <c r="DQ83" s="15"/>
      <c r="DR83" s="15"/>
      <c r="DS83" s="15"/>
      <c r="DT83" s="15"/>
      <c r="DU83" s="15"/>
      <c r="DV83" s="15"/>
      <c r="DW83" s="15"/>
      <c r="DX83" s="15"/>
      <c r="DY83" s="15"/>
      <c r="DZ83" s="16"/>
      <c r="EA83" s="16"/>
      <c r="EB83" s="16"/>
      <c r="EC83" s="16"/>
      <c r="ED83" s="16"/>
      <c r="EE83" s="16"/>
      <c r="EF83" s="16"/>
      <c r="EG83" s="16"/>
      <c r="EH83" s="13"/>
      <c r="EI83" s="13"/>
      <c r="EJ83" s="13"/>
      <c r="EK83" s="13"/>
      <c r="EL83" s="13"/>
      <c r="EM83" s="13"/>
      <c r="EN83" s="13"/>
      <c r="EO83" s="13"/>
      <c r="EP83" s="13"/>
      <c r="EQ83" s="13"/>
      <c r="ER83" s="13"/>
      <c r="ES83" s="13"/>
      <c r="ET83" s="13"/>
      <c r="EU83" s="13"/>
      <c r="EV83" s="13"/>
      <c r="EW83" s="13"/>
      <c r="EX83" s="13"/>
      <c r="EY83" s="13"/>
      <c r="EZ83" s="13"/>
      <c r="FA83" s="13"/>
      <c r="FB83" s="13"/>
      <c r="FC83" s="13"/>
      <c r="FD83" s="13"/>
      <c r="FE83" s="13"/>
      <c r="FF83" s="13"/>
      <c r="FG83" s="13"/>
      <c r="FH83" s="13"/>
      <c r="FI83" s="13"/>
      <c r="FJ83" s="13"/>
      <c r="FK83" s="13"/>
      <c r="FL83" s="13"/>
      <c r="FM83" s="13"/>
      <c r="FN83" s="13"/>
      <c r="FO83" s="13"/>
      <c r="FP83" s="13"/>
      <c r="FQ83" s="13"/>
      <c r="FR83" s="13"/>
      <c r="FS83" s="13"/>
      <c r="FT83" s="13"/>
      <c r="FU83" s="13"/>
      <c r="FV83" s="13"/>
      <c r="FW83" s="13"/>
      <c r="FX83" s="13"/>
      <c r="FY83" s="13"/>
      <c r="FZ83" s="13"/>
      <c r="GA83" s="13"/>
      <c r="GB83" s="13"/>
      <c r="GC83" s="13"/>
      <c r="GD83" s="13"/>
    </row>
    <row r="84" spans="1:186" s="51" customFormat="1" ht="63" x14ac:dyDescent="0.25">
      <c r="A84" s="13"/>
      <c r="B84" s="857" t="s">
        <v>305</v>
      </c>
      <c r="C84" s="2233" t="s">
        <v>1741</v>
      </c>
      <c r="D84" s="2233"/>
      <c r="E84" s="2233"/>
      <c r="F84" s="2233"/>
      <c r="G84" s="2233"/>
      <c r="H84" s="2233"/>
      <c r="I84" s="2233"/>
      <c r="J84" s="2233"/>
      <c r="K84" s="2233"/>
      <c r="L84" s="2233"/>
      <c r="M84" s="2233"/>
      <c r="N84" s="2233"/>
      <c r="O84" s="2233"/>
      <c r="P84" s="2233"/>
      <c r="Q84" s="2233"/>
      <c r="R84" s="2233"/>
      <c r="S84" s="2233"/>
      <c r="T84" s="2233"/>
      <c r="U84" s="2233"/>
      <c r="V84" s="2233"/>
      <c r="W84" s="2233"/>
      <c r="X84" s="2233"/>
      <c r="Y84" s="2233"/>
      <c r="Z84" s="2233"/>
      <c r="AA84" s="2233"/>
      <c r="AB84" s="2233"/>
      <c r="AC84" s="2233"/>
      <c r="AD84" s="2233"/>
      <c r="AE84" s="2233"/>
      <c r="AF84" s="100"/>
      <c r="AG84" s="15"/>
      <c r="AH84" s="100"/>
      <c r="AI84" s="101"/>
      <c r="AJ84" s="101"/>
      <c r="AK84" s="101"/>
      <c r="AL84" s="102"/>
      <c r="AM84" s="102"/>
      <c r="AN84" s="102"/>
      <c r="AO84" s="101"/>
      <c r="AP84" s="101"/>
      <c r="AQ84" s="101"/>
      <c r="AR84" s="101"/>
      <c r="AS84" s="101"/>
      <c r="AT84" s="101"/>
      <c r="AU84" s="101"/>
      <c r="AV84" s="101"/>
      <c r="AW84" s="101"/>
      <c r="AX84" s="101"/>
      <c r="AY84" s="101"/>
      <c r="AZ84" s="101"/>
      <c r="BA84" s="103"/>
      <c r="BB84" s="101"/>
      <c r="BC84" s="101"/>
      <c r="BD84" s="103"/>
      <c r="BE84" s="103"/>
      <c r="BF84" s="101"/>
      <c r="BG84" s="101"/>
      <c r="BH84" s="101"/>
      <c r="BI84" s="101"/>
      <c r="BJ84" s="103"/>
      <c r="BK84" s="103"/>
      <c r="BL84" s="103"/>
      <c r="BM84" s="71"/>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6"/>
      <c r="CP84" s="16"/>
      <c r="CQ84" s="16"/>
      <c r="CR84" s="15"/>
      <c r="CS84" s="15"/>
      <c r="CT84" s="15"/>
      <c r="CU84" s="15"/>
      <c r="CV84" s="15"/>
      <c r="CW84" s="15"/>
      <c r="CX84" s="15"/>
      <c r="CY84" s="16"/>
      <c r="CZ84" s="16"/>
      <c r="DA84" s="16"/>
      <c r="DB84" s="16"/>
      <c r="DC84" s="16"/>
      <c r="DD84" s="16"/>
      <c r="DE84" s="16"/>
      <c r="DF84" s="16"/>
      <c r="DG84" s="100"/>
      <c r="DH84" s="100"/>
      <c r="DI84" s="100"/>
      <c r="DJ84" s="100"/>
      <c r="DK84" s="100"/>
      <c r="DL84" s="100"/>
      <c r="DM84" s="100"/>
      <c r="DN84" s="100"/>
      <c r="DO84" s="100"/>
      <c r="DP84" s="100"/>
      <c r="DQ84" s="100"/>
      <c r="DR84" s="100"/>
      <c r="DS84" s="100"/>
      <c r="DT84" s="100"/>
      <c r="DU84" s="100"/>
      <c r="DV84" s="100"/>
      <c r="DW84" s="100"/>
      <c r="DX84" s="100"/>
      <c r="DY84" s="100"/>
      <c r="DZ84" s="100"/>
      <c r="EA84" s="100"/>
      <c r="EB84" s="100"/>
      <c r="EC84" s="100"/>
      <c r="ED84" s="100"/>
      <c r="EE84" s="100"/>
      <c r="EF84" s="100"/>
      <c r="EG84" s="100"/>
      <c r="EH84" s="100"/>
      <c r="EI84" s="100"/>
      <c r="EJ84" s="100"/>
      <c r="EK84" s="100"/>
      <c r="EL84" s="100"/>
      <c r="EM84" s="100"/>
      <c r="EN84" s="100"/>
      <c r="EO84" s="100"/>
      <c r="EP84" s="100"/>
      <c r="EQ84" s="100"/>
      <c r="ER84" s="100"/>
      <c r="ES84" s="100"/>
      <c r="ET84" s="100"/>
      <c r="EU84" s="100"/>
      <c r="EV84" s="100"/>
      <c r="EW84" s="100"/>
      <c r="EX84" s="100"/>
      <c r="EY84" s="100"/>
      <c r="EZ84" s="100"/>
      <c r="FA84" s="100"/>
      <c r="FB84" s="100"/>
      <c r="FC84" s="100"/>
      <c r="FD84" s="100"/>
      <c r="FE84" s="100"/>
      <c r="FF84" s="100"/>
      <c r="FG84" s="100"/>
      <c r="FH84" s="100"/>
      <c r="FI84" s="100"/>
      <c r="FJ84" s="100"/>
      <c r="FK84" s="100"/>
      <c r="FL84" s="100"/>
      <c r="FM84" s="100"/>
      <c r="FN84" s="100"/>
      <c r="FO84" s="100"/>
      <c r="FP84" s="100"/>
      <c r="FQ84" s="100"/>
      <c r="FR84" s="100"/>
      <c r="FS84" s="100"/>
      <c r="FT84" s="100"/>
      <c r="FU84" s="100"/>
      <c r="FV84" s="100"/>
      <c r="FW84" s="100"/>
      <c r="FX84" s="100"/>
      <c r="FY84" s="100"/>
      <c r="FZ84" s="100"/>
      <c r="GA84" s="100"/>
      <c r="GB84" s="100"/>
      <c r="GC84" s="100"/>
      <c r="GD84" s="100"/>
    </row>
    <row r="85" spans="1:186" s="14" customFormat="1" ht="6.6" customHeight="1" x14ac:dyDescent="0.25">
      <c r="A85" s="13"/>
      <c r="B85" s="2234"/>
      <c r="C85" s="2235"/>
      <c r="D85" s="2235"/>
      <c r="E85" s="2235"/>
      <c r="F85" s="2235"/>
      <c r="G85" s="2235"/>
      <c r="H85" s="2235"/>
      <c r="I85" s="2235"/>
      <c r="J85" s="2235"/>
      <c r="K85" s="2235"/>
      <c r="L85" s="2235"/>
      <c r="M85" s="2235"/>
      <c r="N85" s="2235"/>
      <c r="O85" s="2235"/>
      <c r="P85" s="2235"/>
      <c r="Q85" s="2235"/>
      <c r="R85" s="2235"/>
      <c r="S85" s="2235"/>
      <c r="T85" s="2235"/>
      <c r="U85" s="2235"/>
      <c r="V85" s="2235"/>
      <c r="W85" s="2235"/>
      <c r="X85" s="2235"/>
      <c r="Y85" s="2235"/>
      <c r="Z85" s="2235"/>
      <c r="AA85" s="2235"/>
      <c r="AB85" s="2235"/>
      <c r="AC85" s="2235"/>
      <c r="AD85" s="2235"/>
      <c r="AE85" s="2236"/>
      <c r="AF85" s="13"/>
      <c r="AG85" s="15">
        <f>(BF85*B85)^2</f>
        <v>0</v>
      </c>
      <c r="AH85" s="100"/>
      <c r="AI85" s="101"/>
      <c r="AJ85" s="101"/>
      <c r="AK85" s="101"/>
      <c r="AL85" s="102"/>
      <c r="AM85" s="102"/>
      <c r="AN85" s="102"/>
      <c r="AO85" s="101"/>
      <c r="AP85" s="101"/>
      <c r="AQ85" s="101"/>
      <c r="AR85" s="101"/>
      <c r="AS85" s="101"/>
      <c r="AT85" s="101"/>
      <c r="AU85" s="101"/>
      <c r="AV85" s="101"/>
      <c r="AW85" s="101"/>
      <c r="AX85" s="101"/>
      <c r="AY85" s="101"/>
      <c r="AZ85" s="101"/>
      <c r="BA85" s="103"/>
      <c r="BB85" s="101"/>
      <c r="BC85" s="101"/>
      <c r="BD85" s="103"/>
      <c r="BE85" s="103"/>
      <c r="BF85" s="101"/>
      <c r="BG85" s="101"/>
      <c r="BH85" s="101"/>
      <c r="BI85" s="101"/>
      <c r="BJ85" s="103"/>
      <c r="BK85" s="103"/>
      <c r="BL85" s="103"/>
      <c r="BM85" s="71"/>
      <c r="BN85" s="15"/>
      <c r="BO85" s="15"/>
      <c r="BP85" s="15"/>
      <c r="BQ85" s="15"/>
      <c r="BR85" s="15"/>
      <c r="BS85" s="15"/>
      <c r="BT85" s="15"/>
      <c r="BU85" s="15"/>
      <c r="BV85" s="15"/>
      <c r="BW85" s="15"/>
      <c r="BX85" s="15"/>
      <c r="BY85" s="15"/>
      <c r="BZ85" s="15"/>
      <c r="CA85" s="15"/>
      <c r="CB85" s="15"/>
      <c r="CC85" s="15"/>
      <c r="CD85" s="15"/>
      <c r="CE85" s="15"/>
      <c r="CF85" s="15"/>
      <c r="CG85" s="15"/>
      <c r="CH85" s="15"/>
      <c r="CI85" s="15"/>
      <c r="CJ85" s="15"/>
      <c r="CK85" s="15"/>
      <c r="CL85" s="15"/>
      <c r="CM85" s="15"/>
      <c r="CN85" s="15"/>
      <c r="CO85" s="88"/>
      <c r="CP85" s="88"/>
      <c r="CQ85" s="88"/>
      <c r="CR85" s="15"/>
      <c r="CS85" s="15"/>
      <c r="CT85" s="15"/>
      <c r="CU85" s="15"/>
      <c r="CV85" s="15"/>
      <c r="CW85" s="15"/>
      <c r="CX85" s="15"/>
      <c r="CY85" s="16"/>
      <c r="CZ85" s="16"/>
      <c r="DA85" s="16"/>
      <c r="DB85" s="16"/>
      <c r="DC85" s="16"/>
      <c r="DD85" s="16"/>
      <c r="DE85" s="16"/>
      <c r="DF85" s="16"/>
      <c r="DG85" s="13"/>
      <c r="DH85" s="13"/>
      <c r="DI85" s="13"/>
      <c r="DJ85" s="13"/>
      <c r="DK85" s="13"/>
      <c r="DL85" s="13"/>
      <c r="DM85" s="13"/>
      <c r="DN85" s="13"/>
      <c r="DO85" s="13"/>
      <c r="DP85" s="13"/>
      <c r="DQ85" s="13"/>
      <c r="DR85" s="13"/>
      <c r="DS85" s="13"/>
      <c r="DT85" s="13"/>
      <c r="DU85" s="13"/>
      <c r="DV85" s="13"/>
      <c r="DW85" s="13"/>
      <c r="DX85" s="13"/>
      <c r="DY85" s="13"/>
      <c r="DZ85" s="13"/>
      <c r="EA85" s="13"/>
      <c r="EB85" s="13"/>
      <c r="EC85" s="13"/>
      <c r="ED85" s="13"/>
      <c r="EE85" s="13"/>
      <c r="EF85" s="13"/>
      <c r="EG85" s="13"/>
      <c r="EH85" s="13"/>
      <c r="EI85" s="13"/>
      <c r="EJ85" s="13"/>
      <c r="EK85" s="13"/>
      <c r="EL85" s="13"/>
      <c r="EM85" s="13"/>
      <c r="EN85" s="13"/>
      <c r="EO85" s="13"/>
      <c r="EP85" s="13"/>
      <c r="EQ85" s="13"/>
      <c r="ER85" s="13"/>
      <c r="ES85" s="13"/>
      <c r="ET85" s="13"/>
      <c r="EU85" s="13"/>
      <c r="EV85" s="13"/>
      <c r="EW85" s="13"/>
      <c r="EX85" s="13"/>
      <c r="EY85" s="13"/>
      <c r="EZ85" s="13"/>
      <c r="FA85" s="13"/>
      <c r="FB85" s="13"/>
      <c r="FC85" s="13"/>
      <c r="FD85" s="13"/>
      <c r="FE85" s="13"/>
      <c r="FF85" s="13"/>
      <c r="FG85" s="13"/>
      <c r="FH85" s="13"/>
      <c r="FI85" s="13"/>
      <c r="FJ85" s="13"/>
      <c r="FK85" s="13"/>
      <c r="FL85" s="13"/>
      <c r="FM85" s="13"/>
      <c r="FN85" s="13"/>
      <c r="FO85" s="13"/>
      <c r="FP85" s="13"/>
      <c r="FQ85" s="13"/>
      <c r="FR85" s="13"/>
      <c r="FS85" s="13"/>
      <c r="FT85" s="13"/>
      <c r="FU85" s="13"/>
      <c r="FV85" s="13"/>
      <c r="FW85" s="13"/>
      <c r="FX85" s="13"/>
      <c r="FY85" s="13"/>
      <c r="FZ85" s="13"/>
      <c r="GA85" s="13"/>
      <c r="GB85" s="13"/>
      <c r="GC85" s="13"/>
      <c r="GD85" s="13"/>
    </row>
    <row r="86" spans="1:186" s="14" customFormat="1" x14ac:dyDescent="0.25">
      <c r="A86" s="13"/>
      <c r="B86" s="858" t="s">
        <v>51</v>
      </c>
      <c r="C86" s="858"/>
      <c r="D86" s="858"/>
      <c r="E86" s="858"/>
      <c r="F86" s="858"/>
      <c r="G86" s="858"/>
      <c r="H86" s="858"/>
      <c r="I86" s="858"/>
      <c r="J86" s="858"/>
      <c r="K86" s="858"/>
      <c r="L86" s="858"/>
      <c r="M86" s="858"/>
      <c r="N86" s="858"/>
      <c r="O86" s="858"/>
      <c r="P86" s="858"/>
      <c r="Q86" s="858"/>
      <c r="R86" s="858"/>
      <c r="S86" s="858"/>
      <c r="T86" s="858"/>
      <c r="U86" s="858"/>
      <c r="V86" s="858"/>
      <c r="W86" s="858"/>
      <c r="X86" s="858"/>
      <c r="Y86" s="858"/>
      <c r="Z86" s="858"/>
      <c r="AA86" s="858"/>
      <c r="AB86" s="858"/>
      <c r="AC86" s="858"/>
      <c r="AD86" s="858"/>
      <c r="AE86" s="859"/>
      <c r="AF86" s="575"/>
      <c r="AG86" s="15"/>
      <c r="AH86" s="100"/>
      <c r="AI86" s="101"/>
      <c r="AJ86" s="101"/>
      <c r="AK86" s="101"/>
      <c r="AL86" s="102"/>
      <c r="AM86" s="102"/>
      <c r="AN86" s="102"/>
      <c r="AO86" s="101"/>
      <c r="AP86" s="101"/>
      <c r="AQ86" s="101"/>
      <c r="AR86" s="101"/>
      <c r="AS86" s="101"/>
      <c r="AT86" s="101"/>
      <c r="AU86" s="101"/>
      <c r="AV86" s="101"/>
      <c r="AW86" s="101"/>
      <c r="AX86" s="101"/>
      <c r="AY86" s="101"/>
      <c r="AZ86" s="101"/>
      <c r="BA86" s="103"/>
      <c r="BB86" s="101"/>
      <c r="BC86" s="101"/>
      <c r="BD86" s="103"/>
      <c r="BE86" s="103"/>
      <c r="BF86" s="101"/>
      <c r="BG86" s="101"/>
      <c r="BH86" s="101"/>
      <c r="BI86" s="101"/>
      <c r="BJ86" s="103"/>
      <c r="BK86" s="103"/>
      <c r="BL86" s="103"/>
      <c r="BM86" s="71"/>
      <c r="BN86" s="15"/>
      <c r="BO86" s="15"/>
      <c r="BP86" s="15"/>
      <c r="BQ86" s="15"/>
      <c r="BR86" s="15"/>
      <c r="BS86" s="15"/>
      <c r="BT86" s="15"/>
      <c r="BU86" s="15"/>
      <c r="BV86" s="15"/>
      <c r="BW86" s="15"/>
      <c r="BX86" s="15"/>
      <c r="BY86" s="15"/>
      <c r="BZ86" s="15"/>
      <c r="CA86" s="15"/>
      <c r="CB86" s="15"/>
      <c r="CC86" s="15"/>
      <c r="CD86" s="15"/>
      <c r="CE86" s="15"/>
      <c r="CF86" s="15"/>
      <c r="CG86" s="15"/>
      <c r="CH86" s="15"/>
      <c r="CI86" s="15"/>
      <c r="CJ86" s="15"/>
      <c r="CK86" s="15"/>
      <c r="CL86" s="15"/>
      <c r="CM86" s="15"/>
      <c r="CN86" s="15"/>
      <c r="CO86" s="88"/>
      <c r="CP86" s="88"/>
      <c r="CQ86" s="88"/>
      <c r="CR86" s="15"/>
      <c r="CS86" s="15"/>
      <c r="CT86" s="15"/>
      <c r="CU86" s="15"/>
      <c r="CV86" s="15"/>
      <c r="CW86" s="15"/>
      <c r="CX86" s="15"/>
      <c r="CY86" s="16"/>
      <c r="CZ86" s="16"/>
      <c r="DA86" s="16"/>
      <c r="DB86" s="16"/>
      <c r="DC86" s="16"/>
      <c r="DD86" s="16"/>
      <c r="DE86" s="16"/>
      <c r="DF86" s="16"/>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c r="EV86" s="13"/>
      <c r="EW86" s="13"/>
      <c r="EX86" s="13"/>
      <c r="EY86" s="13"/>
      <c r="EZ86" s="13"/>
      <c r="FA86" s="13"/>
      <c r="FB86" s="13"/>
      <c r="FC86" s="13"/>
      <c r="FD86" s="13"/>
      <c r="FE86" s="13"/>
      <c r="FF86" s="13"/>
      <c r="FG86" s="13"/>
      <c r="FH86" s="13"/>
      <c r="FI86" s="13"/>
      <c r="FJ86" s="13"/>
      <c r="FK86" s="13"/>
      <c r="FL86" s="13"/>
      <c r="FM86" s="13"/>
      <c r="FN86" s="13"/>
      <c r="FO86" s="13"/>
      <c r="FP86" s="13"/>
      <c r="FQ86" s="13"/>
      <c r="FR86" s="13"/>
      <c r="FS86" s="13"/>
      <c r="FT86" s="13"/>
      <c r="FU86" s="13"/>
      <c r="FV86" s="13"/>
      <c r="FW86" s="13"/>
      <c r="FX86" s="13"/>
      <c r="FY86" s="13"/>
      <c r="FZ86" s="13"/>
      <c r="GA86" s="13"/>
      <c r="GB86" s="13"/>
      <c r="GC86" s="13"/>
      <c r="GD86" s="13"/>
    </row>
    <row r="87" spans="1:186" s="51" customFormat="1" ht="15" customHeight="1" x14ac:dyDescent="0.25">
      <c r="A87" s="13"/>
      <c r="B87" s="2227" t="s">
        <v>283</v>
      </c>
      <c r="C87" s="2227" t="s">
        <v>287</v>
      </c>
      <c r="D87" s="2223" t="s">
        <v>25</v>
      </c>
      <c r="E87" s="2223"/>
      <c r="F87" s="2223"/>
      <c r="G87" s="2223"/>
      <c r="H87" s="2223"/>
      <c r="I87" s="2223"/>
      <c r="J87" s="2223"/>
      <c r="K87" s="2223"/>
      <c r="L87" s="2223"/>
      <c r="M87" s="2223"/>
      <c r="N87" s="2223"/>
      <c r="O87" s="2223"/>
      <c r="P87" s="2223"/>
      <c r="Q87" s="2223"/>
      <c r="R87" s="2223"/>
      <c r="S87" s="2223" t="s">
        <v>193</v>
      </c>
      <c r="T87" s="2223"/>
      <c r="U87" s="2223"/>
      <c r="V87" s="2223"/>
      <c r="W87" s="2223"/>
      <c r="X87" s="2223" t="s">
        <v>201</v>
      </c>
      <c r="Y87" s="2223"/>
      <c r="Z87" s="2223"/>
      <c r="AA87" s="2223"/>
      <c r="AB87" s="2223"/>
      <c r="AC87" s="2223"/>
      <c r="AD87" s="2223"/>
      <c r="AE87" s="2223" t="s">
        <v>636</v>
      </c>
      <c r="AF87" s="575"/>
      <c r="AG87" s="15"/>
      <c r="AH87" s="15"/>
      <c r="AI87" s="101"/>
      <c r="AJ87" s="101"/>
      <c r="AK87" s="101"/>
      <c r="AL87" s="102"/>
      <c r="AM87" s="102"/>
      <c r="AN87" s="102"/>
      <c r="AO87" s="101"/>
      <c r="AP87" s="101"/>
      <c r="AQ87" s="101"/>
      <c r="AR87" s="101"/>
      <c r="AS87" s="101"/>
      <c r="AT87" s="101"/>
      <c r="AU87" s="101"/>
      <c r="AV87" s="101"/>
      <c r="AW87" s="101"/>
      <c r="AX87" s="101"/>
      <c r="AY87" s="101"/>
      <c r="AZ87" s="101"/>
      <c r="BA87" s="103"/>
      <c r="BB87" s="101"/>
      <c r="BC87" s="101"/>
      <c r="BD87" s="103"/>
      <c r="BE87" s="103"/>
      <c r="BF87" s="101"/>
      <c r="BG87" s="101"/>
      <c r="BH87" s="101"/>
      <c r="BI87" s="101"/>
      <c r="BJ87" s="103"/>
      <c r="BK87" s="103"/>
      <c r="BL87" s="103"/>
      <c r="BM87" s="71"/>
      <c r="BN87" s="15"/>
      <c r="BO87" s="15"/>
      <c r="BP87" s="15"/>
      <c r="BQ87" s="15"/>
      <c r="BR87" s="15"/>
      <c r="BS87" s="15"/>
      <c r="BT87" s="15"/>
      <c r="BU87" s="15"/>
      <c r="BV87" s="15"/>
      <c r="BW87" s="15"/>
      <c r="BX87" s="15"/>
      <c r="BY87" s="15"/>
      <c r="BZ87" s="15"/>
      <c r="CA87" s="15"/>
      <c r="CB87" s="15"/>
      <c r="CC87" s="15"/>
      <c r="CD87" s="15"/>
      <c r="CE87" s="15"/>
      <c r="CF87" s="15"/>
      <c r="CG87" s="15"/>
      <c r="CH87" s="15"/>
      <c r="CI87" s="15"/>
      <c r="CJ87" s="15"/>
      <c r="CK87" s="15"/>
      <c r="CL87" s="15"/>
      <c r="CM87" s="15"/>
      <c r="CN87" s="15"/>
      <c r="CO87" s="899">
        <v>33</v>
      </c>
      <c r="CP87" s="899">
        <v>34</v>
      </c>
      <c r="CQ87" s="899">
        <v>35</v>
      </c>
      <c r="CR87" s="15"/>
      <c r="CS87" s="15"/>
      <c r="CT87" s="15"/>
      <c r="CU87" s="15"/>
      <c r="CV87" s="15"/>
      <c r="CW87" s="15"/>
      <c r="CX87" s="15"/>
      <c r="CY87" s="16"/>
      <c r="CZ87" s="16"/>
      <c r="DA87" s="16"/>
      <c r="DB87" s="16"/>
      <c r="DC87" s="16"/>
      <c r="DD87" s="16"/>
      <c r="DE87" s="16"/>
      <c r="DF87" s="16"/>
      <c r="DG87" s="100"/>
      <c r="DH87" s="100"/>
      <c r="DI87" s="100"/>
      <c r="DJ87" s="100"/>
      <c r="DK87" s="100"/>
      <c r="DL87" s="100"/>
      <c r="DM87" s="100"/>
      <c r="DN87" s="100"/>
      <c r="DO87" s="100"/>
      <c r="DP87" s="100"/>
      <c r="DQ87" s="100"/>
      <c r="DR87" s="100"/>
      <c r="DS87" s="100"/>
      <c r="DT87" s="100"/>
      <c r="DU87" s="100"/>
      <c r="DV87" s="100"/>
      <c r="DW87" s="100"/>
      <c r="DX87" s="100"/>
      <c r="DY87" s="100"/>
      <c r="DZ87" s="100"/>
      <c r="EA87" s="100"/>
      <c r="EB87" s="100"/>
      <c r="EC87" s="100"/>
      <c r="ED87" s="100"/>
      <c r="EE87" s="100"/>
      <c r="EF87" s="100"/>
      <c r="EG87" s="100"/>
      <c r="EH87" s="100"/>
      <c r="EI87" s="100"/>
      <c r="EJ87" s="100"/>
      <c r="EK87" s="100"/>
      <c r="EL87" s="100"/>
      <c r="EM87" s="100"/>
      <c r="EN87" s="100"/>
      <c r="EO87" s="100"/>
      <c r="EP87" s="100"/>
      <c r="EQ87" s="100"/>
      <c r="ER87" s="100"/>
      <c r="ES87" s="100"/>
      <c r="ET87" s="100"/>
      <c r="EU87" s="100"/>
      <c r="EV87" s="100"/>
      <c r="EW87" s="100"/>
      <c r="EX87" s="100"/>
      <c r="EY87" s="100"/>
      <c r="EZ87" s="100"/>
      <c r="FA87" s="100"/>
      <c r="FB87" s="100"/>
      <c r="FC87" s="100"/>
      <c r="FD87" s="100"/>
      <c r="FE87" s="100"/>
      <c r="FF87" s="100"/>
      <c r="FG87" s="100"/>
      <c r="FH87" s="100"/>
      <c r="FI87" s="100"/>
      <c r="FJ87" s="100"/>
      <c r="FK87" s="100"/>
      <c r="FL87" s="100"/>
      <c r="FM87" s="100"/>
      <c r="FN87" s="100"/>
      <c r="FO87" s="100"/>
      <c r="FP87" s="100"/>
      <c r="FQ87" s="100"/>
      <c r="FR87" s="100"/>
      <c r="FS87" s="100"/>
      <c r="FT87" s="100"/>
      <c r="FU87" s="100"/>
      <c r="FV87" s="100"/>
      <c r="FW87" s="100"/>
      <c r="FX87" s="100"/>
      <c r="FY87" s="100"/>
      <c r="FZ87" s="100"/>
      <c r="GA87" s="100"/>
      <c r="GB87" s="100"/>
      <c r="GC87" s="100"/>
      <c r="GD87" s="100"/>
    </row>
    <row r="88" spans="1:186" s="51" customFormat="1" ht="36" customHeight="1" x14ac:dyDescent="0.25">
      <c r="A88" s="13"/>
      <c r="B88" s="2227"/>
      <c r="C88" s="2227"/>
      <c r="D88" s="505" t="s">
        <v>27</v>
      </c>
      <c r="E88" s="505" t="s">
        <v>652</v>
      </c>
      <c r="F88" s="960" t="s">
        <v>29</v>
      </c>
      <c r="G88" s="960" t="s">
        <v>30</v>
      </c>
      <c r="H88" s="960" t="s">
        <v>31</v>
      </c>
      <c r="I88" s="960" t="s">
        <v>32</v>
      </c>
      <c r="J88" s="960" t="s">
        <v>33</v>
      </c>
      <c r="K88" s="960" t="s">
        <v>34</v>
      </c>
      <c r="L88" s="960" t="s">
        <v>35</v>
      </c>
      <c r="M88" s="960" t="s">
        <v>36</v>
      </c>
      <c r="N88" s="960" t="s">
        <v>37</v>
      </c>
      <c r="O88" s="960" t="s">
        <v>38</v>
      </c>
      <c r="P88" s="960" t="s">
        <v>39</v>
      </c>
      <c r="Q88" s="960" t="s">
        <v>40</v>
      </c>
      <c r="R88" s="960" t="s">
        <v>41</v>
      </c>
      <c r="S88" s="960" t="s">
        <v>42</v>
      </c>
      <c r="T88" s="960" t="s">
        <v>43</v>
      </c>
      <c r="U88" s="960" t="s">
        <v>44</v>
      </c>
      <c r="V88" s="960" t="s">
        <v>210</v>
      </c>
      <c r="W88" s="960" t="s">
        <v>193</v>
      </c>
      <c r="X88" s="960" t="s">
        <v>194</v>
      </c>
      <c r="Y88" s="960"/>
      <c r="Z88" s="960" t="s">
        <v>202</v>
      </c>
      <c r="AA88" s="960" t="s">
        <v>637</v>
      </c>
      <c r="AB88" s="960" t="s">
        <v>638</v>
      </c>
      <c r="AC88" s="960" t="s">
        <v>203</v>
      </c>
      <c r="AD88" s="960" t="s">
        <v>294</v>
      </c>
      <c r="AE88" s="2223"/>
      <c r="AF88" s="575"/>
      <c r="AG88" s="15"/>
      <c r="AH88" s="15"/>
      <c r="AI88" s="101"/>
      <c r="AJ88" s="101"/>
      <c r="AK88" s="101"/>
      <c r="AL88" s="102"/>
      <c r="AM88" s="102"/>
      <c r="AN88" s="102"/>
      <c r="AO88" s="101"/>
      <c r="AP88" s="101"/>
      <c r="AQ88" s="101"/>
      <c r="AR88" s="101"/>
      <c r="AS88" s="101"/>
      <c r="AT88" s="101"/>
      <c r="AU88" s="101"/>
      <c r="AV88" s="101"/>
      <c r="AW88" s="101"/>
      <c r="AX88" s="101"/>
      <c r="AY88" s="101"/>
      <c r="AZ88" s="101"/>
      <c r="BA88" s="103"/>
      <c r="BB88" s="101"/>
      <c r="BC88" s="101"/>
      <c r="BD88" s="103"/>
      <c r="BE88" s="103"/>
      <c r="BF88" s="101"/>
      <c r="BG88" s="101"/>
      <c r="BH88" s="101"/>
      <c r="BI88" s="101"/>
      <c r="BJ88" s="103"/>
      <c r="BK88" s="103"/>
      <c r="BL88" s="103"/>
      <c r="BM88" s="71"/>
      <c r="BN88" s="15"/>
      <c r="BO88" s="15"/>
      <c r="BP88" s="15"/>
      <c r="BQ88" s="15"/>
      <c r="BR88" s="15"/>
      <c r="BS88" s="15"/>
      <c r="BT88" s="15"/>
      <c r="BU88" s="15"/>
      <c r="BV88" s="15"/>
      <c r="BW88" s="15"/>
      <c r="BX88" s="15"/>
      <c r="BY88" s="15"/>
      <c r="BZ88" s="15"/>
      <c r="CA88" s="15"/>
      <c r="CB88" s="15"/>
      <c r="CC88" s="15"/>
      <c r="CD88" s="15"/>
      <c r="CE88" s="15"/>
      <c r="CF88" s="15"/>
      <c r="CG88" s="15"/>
      <c r="CH88" s="15"/>
      <c r="CI88" s="15"/>
      <c r="CJ88" s="15"/>
      <c r="CK88" s="15"/>
      <c r="CL88" s="15"/>
      <c r="CM88" s="15"/>
      <c r="CN88" s="15"/>
      <c r="CO88" s="88" t="s">
        <v>295</v>
      </c>
      <c r="CP88" s="88"/>
      <c r="CQ88" s="88"/>
      <c r="CR88" s="15"/>
      <c r="CS88" s="15"/>
      <c r="CT88" s="15"/>
      <c r="CU88" s="15"/>
      <c r="CV88" s="15"/>
      <c r="CW88" s="15"/>
      <c r="CX88" s="15"/>
      <c r="CY88" s="16"/>
      <c r="CZ88" s="16"/>
      <c r="DA88" s="16"/>
      <c r="DB88" s="16"/>
      <c r="DC88" s="16"/>
      <c r="DD88" s="16"/>
      <c r="DE88" s="16"/>
      <c r="DF88" s="16"/>
      <c r="DG88" s="100"/>
      <c r="DH88" s="100"/>
      <c r="DI88" s="100"/>
      <c r="DJ88" s="100"/>
      <c r="DK88" s="100"/>
      <c r="DL88" s="100"/>
      <c r="DM88" s="100"/>
      <c r="DN88" s="100"/>
      <c r="DO88" s="100"/>
      <c r="DP88" s="100"/>
      <c r="DQ88" s="100"/>
      <c r="DR88" s="100"/>
      <c r="DS88" s="100"/>
      <c r="DT88" s="100"/>
      <c r="DU88" s="100"/>
      <c r="DV88" s="100"/>
      <c r="DW88" s="100"/>
      <c r="DX88" s="100"/>
      <c r="DY88" s="100"/>
      <c r="DZ88" s="100"/>
      <c r="EA88" s="100"/>
      <c r="EB88" s="100"/>
      <c r="EC88" s="100"/>
      <c r="ED88" s="100"/>
      <c r="EE88" s="100"/>
      <c r="EF88" s="100"/>
      <c r="EG88" s="100"/>
      <c r="EH88" s="100"/>
      <c r="EI88" s="100"/>
      <c r="EJ88" s="100"/>
      <c r="EK88" s="100"/>
      <c r="EL88" s="100"/>
      <c r="EM88" s="100"/>
      <c r="EN88" s="100"/>
      <c r="EO88" s="100"/>
      <c r="EP88" s="100"/>
      <c r="EQ88" s="100"/>
      <c r="ER88" s="100"/>
      <c r="ES88" s="100"/>
      <c r="ET88" s="100"/>
      <c r="EU88" s="100"/>
      <c r="EV88" s="100"/>
      <c r="EW88" s="100"/>
      <c r="EX88" s="100"/>
      <c r="EY88" s="100"/>
      <c r="EZ88" s="100"/>
      <c r="FA88" s="100"/>
      <c r="FB88" s="100"/>
      <c r="FC88" s="100"/>
      <c r="FD88" s="100"/>
      <c r="FE88" s="100"/>
      <c r="FF88" s="100"/>
      <c r="FG88" s="100"/>
      <c r="FH88" s="100"/>
      <c r="FI88" s="100"/>
      <c r="FJ88" s="100"/>
      <c r="FK88" s="100"/>
      <c r="FL88" s="100"/>
      <c r="FM88" s="100"/>
      <c r="FN88" s="100"/>
      <c r="FO88" s="100"/>
      <c r="FP88" s="100"/>
      <c r="FQ88" s="100"/>
      <c r="FR88" s="100"/>
      <c r="FS88" s="100"/>
      <c r="FT88" s="100"/>
      <c r="FU88" s="100"/>
      <c r="FV88" s="100"/>
      <c r="FW88" s="100"/>
      <c r="FX88" s="100"/>
      <c r="FY88" s="100"/>
      <c r="FZ88" s="100"/>
      <c r="GA88" s="100"/>
      <c r="GB88" s="100"/>
      <c r="GC88" s="100"/>
      <c r="GD88" s="100"/>
    </row>
    <row r="89" spans="1:186" s="14" customFormat="1" x14ac:dyDescent="0.25">
      <c r="A89" s="13"/>
      <c r="B89" s="860" t="s">
        <v>292</v>
      </c>
      <c r="C89" s="209"/>
      <c r="D89" s="488">
        <f>VLOOKUP($C89,$BI$470:$BO$500,2,FALSE)</f>
        <v>0</v>
      </c>
      <c r="E89" s="131"/>
      <c r="F89" s="1534"/>
      <c r="G89" s="1534"/>
      <c r="H89" s="1534"/>
      <c r="I89" s="1534"/>
      <c r="J89" s="1534"/>
      <c r="K89" s="1534"/>
      <c r="L89" s="1534"/>
      <c r="M89" s="1534"/>
      <c r="N89" s="1534"/>
      <c r="O89" s="1534"/>
      <c r="P89" s="1534"/>
      <c r="Q89" s="276">
        <f>SUM(E89:P89)</f>
        <v>0</v>
      </c>
      <c r="R89" s="276">
        <f>COUNT(E89:P89)</f>
        <v>0</v>
      </c>
      <c r="S89" s="276">
        <f>IF(R89&gt;1,AVERAGE(E89:P89),0)</f>
        <v>0</v>
      </c>
      <c r="T89" s="276">
        <f>IF(R89&gt;1,STDEV(E89:P89),0)</f>
        <v>0</v>
      </c>
      <c r="U89" s="276">
        <f>IF(R89&gt;1,VLOOKUP($R89,$AH$75:$AI$77,2,FALSE),0)</f>
        <v>0</v>
      </c>
      <c r="V89" s="1342"/>
      <c r="W89" s="277">
        <f>IF(R89&gt;1,1-((S89-((T89*U89)/(SQRT(R89))))/S89),VLOOKUP($C89,$BI$470:$BQ$500,8,FALSE))</f>
        <v>0</v>
      </c>
      <c r="X89" s="489">
        <f>VLOOKUP($C89,$BI$470:$BO$500,3,FALSE)</f>
        <v>0</v>
      </c>
      <c r="Y89" s="490">
        <f>VLOOKUP($C89,$BI$470:$BO$500,4,FALSE)</f>
        <v>0</v>
      </c>
      <c r="Z89" s="491">
        <f>IF($Q89&gt;0,VLOOKUP($C89,$BI$470:$BO$500,6,FALSE),0)</f>
        <v>0</v>
      </c>
      <c r="AA89" s="492">
        <f>($Q89*X89)/1000</f>
        <v>0</v>
      </c>
      <c r="AB89" s="492">
        <f>AA89*1</f>
        <v>0</v>
      </c>
      <c r="AC89" s="491">
        <f>IF(AA89&gt;0,SQRT(($W89*$W89)+(Z89*Z89)+($V89*$V89)),0)</f>
        <v>0</v>
      </c>
      <c r="AD89" s="492">
        <f>(AB89*AC89)^2</f>
        <v>0</v>
      </c>
      <c r="AE89" s="482">
        <f>AB89</f>
        <v>0</v>
      </c>
      <c r="AF89" s="575"/>
      <c r="AG89" s="15">
        <f>(AE89*AF89)^2</f>
        <v>0</v>
      </c>
      <c r="AH89" s="15"/>
      <c r="AI89" s="101"/>
      <c r="AJ89" s="101"/>
      <c r="AK89" s="101"/>
      <c r="AL89" s="102"/>
      <c r="AM89" s="102"/>
      <c r="AN89" s="102"/>
      <c r="AO89" s="101"/>
      <c r="AP89" s="101"/>
      <c r="AQ89" s="101"/>
      <c r="AR89" s="101"/>
      <c r="AS89" s="101"/>
      <c r="AT89" s="101"/>
      <c r="AU89" s="101"/>
      <c r="AV89" s="101"/>
      <c r="AW89" s="101"/>
      <c r="AX89" s="101"/>
      <c r="AY89" s="101"/>
      <c r="AZ89" s="101"/>
      <c r="BA89" s="103"/>
      <c r="BB89" s="101"/>
      <c r="BC89" s="101"/>
      <c r="BD89" s="103"/>
      <c r="BE89" s="103"/>
      <c r="BF89" s="101"/>
      <c r="BG89" s="101"/>
      <c r="BH89" s="101"/>
      <c r="BI89" s="101"/>
      <c r="BJ89" s="103"/>
      <c r="BK89" s="103"/>
      <c r="BL89" s="103"/>
      <c r="BM89" s="71"/>
      <c r="BN89" s="15"/>
      <c r="BO89" s="15"/>
      <c r="BP89" s="15"/>
      <c r="BQ89" s="15"/>
      <c r="BR89" s="15"/>
      <c r="BS89" s="15"/>
      <c r="BT89" s="15"/>
      <c r="BU89" s="15"/>
      <c r="BV89" s="15"/>
      <c r="BW89" s="15"/>
      <c r="BX89" s="15"/>
      <c r="BY89" s="15"/>
      <c r="BZ89" s="15"/>
      <c r="CA89" s="15"/>
      <c r="CB89" s="15"/>
      <c r="CC89" s="15"/>
      <c r="CD89" s="15"/>
      <c r="CE89" s="15"/>
      <c r="CF89" s="15"/>
      <c r="CG89" s="15"/>
      <c r="CH89" s="15"/>
      <c r="CI89" s="15"/>
      <c r="CJ89" s="15"/>
      <c r="CK89" s="15"/>
      <c r="CL89" s="15"/>
      <c r="CM89" s="15"/>
      <c r="CN89" s="15"/>
      <c r="CO89" s="88" t="s">
        <v>296</v>
      </c>
      <c r="CP89" s="88" t="s">
        <v>296</v>
      </c>
      <c r="CQ89" s="88" t="s">
        <v>297</v>
      </c>
      <c r="CR89" s="15"/>
      <c r="CS89" s="15"/>
      <c r="CT89" s="15"/>
      <c r="CU89" s="15"/>
      <c r="CV89" s="15"/>
      <c r="CW89" s="15"/>
      <c r="CX89" s="15"/>
      <c r="CY89" s="16"/>
      <c r="CZ89" s="16"/>
      <c r="DA89" s="16"/>
      <c r="DB89" s="16"/>
      <c r="DC89" s="16"/>
      <c r="DD89" s="16"/>
      <c r="DE89" s="16"/>
      <c r="DF89" s="16"/>
      <c r="DG89" s="13"/>
      <c r="DH89" s="13"/>
      <c r="DI89" s="13"/>
      <c r="DJ89" s="13"/>
      <c r="DK89" s="13"/>
      <c r="DL89" s="13"/>
      <c r="DM89" s="13"/>
      <c r="DN89" s="13"/>
      <c r="DO89" s="13"/>
      <c r="DP89" s="13"/>
      <c r="DQ89" s="13"/>
      <c r="DR89" s="13"/>
      <c r="DS89" s="13"/>
      <c r="DT89" s="13"/>
      <c r="DU89" s="13"/>
      <c r="DV89" s="13"/>
      <c r="DW89" s="13"/>
      <c r="DX89" s="13"/>
      <c r="DY89" s="13"/>
      <c r="DZ89" s="13"/>
      <c r="EA89" s="13"/>
      <c r="EB89" s="13"/>
      <c r="EC89" s="13"/>
      <c r="ED89" s="13"/>
      <c r="EE89" s="13"/>
      <c r="EF89" s="13"/>
      <c r="EG89" s="13"/>
      <c r="EH89" s="13"/>
      <c r="EI89" s="13"/>
      <c r="EJ89" s="13"/>
      <c r="EK89" s="13"/>
      <c r="EL89" s="13"/>
      <c r="EM89" s="13"/>
      <c r="EN89" s="13"/>
      <c r="EO89" s="13"/>
      <c r="EP89" s="13"/>
      <c r="EQ89" s="13"/>
      <c r="ER89" s="13"/>
      <c r="ES89" s="13"/>
      <c r="ET89" s="13"/>
      <c r="EU89" s="13"/>
      <c r="EV89" s="13"/>
      <c r="EW89" s="13"/>
      <c r="EX89" s="13"/>
      <c r="EY89" s="13"/>
      <c r="EZ89" s="13"/>
      <c r="FA89" s="13"/>
      <c r="FB89" s="13"/>
      <c r="FC89" s="13"/>
      <c r="FD89" s="13"/>
      <c r="FE89" s="13"/>
      <c r="FF89" s="13"/>
      <c r="FG89" s="13"/>
      <c r="FH89" s="13"/>
      <c r="FI89" s="13"/>
      <c r="FJ89" s="13"/>
      <c r="FK89" s="13"/>
      <c r="FL89" s="13"/>
      <c r="FM89" s="13"/>
      <c r="FN89" s="13"/>
      <c r="FO89" s="13"/>
      <c r="FP89" s="13"/>
      <c r="FQ89" s="13"/>
      <c r="FR89" s="13"/>
      <c r="FS89" s="13"/>
      <c r="FT89" s="13"/>
      <c r="FU89" s="13"/>
      <c r="FV89" s="13"/>
      <c r="FW89" s="13"/>
      <c r="FX89" s="13"/>
      <c r="FY89" s="13"/>
      <c r="FZ89" s="13"/>
      <c r="GA89" s="13"/>
      <c r="GB89" s="13"/>
      <c r="GC89" s="13"/>
      <c r="GD89" s="13"/>
    </row>
    <row r="90" spans="1:186" s="24" customFormat="1" ht="15.75" customHeight="1" x14ac:dyDescent="0.25">
      <c r="A90" s="15"/>
      <c r="B90" s="2221" t="s">
        <v>63</v>
      </c>
      <c r="C90" s="2221"/>
      <c r="D90" s="2221"/>
      <c r="E90" s="2221"/>
      <c r="F90" s="2221"/>
      <c r="G90" s="2221"/>
      <c r="H90" s="2221"/>
      <c r="I90" s="2221"/>
      <c r="J90" s="2221"/>
      <c r="K90" s="2221"/>
      <c r="L90" s="2221"/>
      <c r="M90" s="2221"/>
      <c r="N90" s="2221"/>
      <c r="O90" s="2221"/>
      <c r="P90" s="2221"/>
      <c r="Q90" s="2221"/>
      <c r="R90" s="2221"/>
      <c r="S90" s="2221"/>
      <c r="T90" s="2221"/>
      <c r="U90" s="2221"/>
      <c r="V90" s="2221"/>
      <c r="W90" s="2221"/>
      <c r="X90" s="2221"/>
      <c r="Y90" s="2221"/>
      <c r="Z90" s="2221"/>
      <c r="AA90" s="2221"/>
      <c r="AB90" s="861">
        <f>SUM(AB87:AB89)</f>
        <v>0</v>
      </c>
      <c r="AC90" s="862">
        <f>IF(AB90&gt;0,SQRT(SUM(AD87:AD89))/AB90,0)</f>
        <v>0</v>
      </c>
      <c r="AD90" s="861">
        <f>(AB90*AC90)^2</f>
        <v>0</v>
      </c>
      <c r="AE90" s="861">
        <f>AE89</f>
        <v>0</v>
      </c>
      <c r="AF90" s="697"/>
      <c r="AG90" s="15">
        <f>(AE90*AF90)^2</f>
        <v>0</v>
      </c>
      <c r="AH90" s="15"/>
      <c r="AI90" s="539"/>
      <c r="AJ90" s="539"/>
      <c r="AK90" s="539"/>
      <c r="AL90" s="865"/>
      <c r="AM90" s="865"/>
      <c r="AN90" s="865"/>
      <c r="AO90" s="539"/>
      <c r="AP90" s="539"/>
      <c r="AQ90" s="539"/>
      <c r="AR90" s="539"/>
      <c r="AS90" s="539"/>
      <c r="AT90" s="539"/>
      <c r="AU90" s="539"/>
      <c r="AV90" s="539"/>
      <c r="AW90" s="539"/>
      <c r="AX90" s="539"/>
      <c r="AY90" s="539"/>
      <c r="AZ90" s="539"/>
      <c r="BA90" s="71"/>
      <c r="BB90" s="539"/>
      <c r="BC90" s="539"/>
      <c r="BD90" s="71"/>
      <c r="BE90" s="71"/>
      <c r="BF90" s="539"/>
      <c r="BG90" s="539"/>
      <c r="BH90" s="539"/>
      <c r="BI90" s="539"/>
      <c r="BJ90" s="71"/>
      <c r="BK90" s="71"/>
      <c r="BL90" s="71"/>
      <c r="BM90" s="71"/>
      <c r="BN90" s="15"/>
      <c r="BO90" s="15"/>
      <c r="BP90" s="15"/>
      <c r="BQ90" s="15"/>
      <c r="BR90" s="15"/>
      <c r="BS90" s="15"/>
      <c r="BT90" s="15"/>
      <c r="BU90" s="15"/>
      <c r="BV90" s="15"/>
      <c r="BW90" s="15"/>
      <c r="BX90" s="15"/>
      <c r="BY90" s="15"/>
      <c r="BZ90" s="15"/>
      <c r="CA90" s="15"/>
      <c r="CB90" s="15"/>
      <c r="CC90" s="15"/>
      <c r="CD90" s="15"/>
      <c r="CE90" s="15"/>
      <c r="CF90" s="15"/>
      <c r="CG90" s="15"/>
      <c r="CH90" s="15"/>
      <c r="CI90" s="15"/>
      <c r="CJ90" s="15"/>
      <c r="CK90" s="15"/>
      <c r="CL90" s="15"/>
      <c r="CM90" s="15"/>
      <c r="CN90" s="15"/>
      <c r="CO90" s="67">
        <v>0.15</v>
      </c>
      <c r="CP90" s="67">
        <f>(CO90+CQ90)/2</f>
        <v>0.17499999999999999</v>
      </c>
      <c r="CQ90" s="67">
        <v>0.2</v>
      </c>
      <c r="CR90" s="15"/>
      <c r="CS90" s="15"/>
      <c r="CT90" s="15"/>
      <c r="CU90" s="15"/>
      <c r="CV90" s="15"/>
      <c r="CW90" s="15"/>
      <c r="CX90" s="15"/>
      <c r="CY90" s="15"/>
      <c r="CZ90" s="15"/>
      <c r="DA90" s="15"/>
      <c r="DB90" s="15"/>
      <c r="DC90" s="15"/>
      <c r="DD90" s="15"/>
      <c r="DE90" s="15"/>
      <c r="DF90" s="15"/>
      <c r="DG90" s="15"/>
      <c r="DH90" s="15"/>
      <c r="DI90" s="15"/>
      <c r="DJ90" s="15"/>
      <c r="DK90" s="15"/>
      <c r="DL90" s="15"/>
      <c r="DM90" s="15"/>
      <c r="DN90" s="15"/>
      <c r="DO90" s="15"/>
      <c r="DP90" s="15"/>
      <c r="DQ90" s="15"/>
      <c r="DR90" s="15"/>
      <c r="DS90" s="15"/>
      <c r="DT90" s="15"/>
      <c r="DU90" s="15"/>
      <c r="DV90" s="15"/>
      <c r="DW90" s="15"/>
      <c r="DX90" s="15"/>
      <c r="DY90" s="15"/>
      <c r="DZ90" s="15"/>
      <c r="EA90" s="15"/>
      <c r="EB90" s="15"/>
      <c r="EC90" s="15"/>
      <c r="ED90" s="15"/>
      <c r="EE90" s="15"/>
      <c r="EF90" s="15"/>
      <c r="EG90" s="15"/>
      <c r="EH90" s="15"/>
      <c r="EI90" s="15"/>
      <c r="EJ90" s="15"/>
      <c r="EK90" s="15"/>
      <c r="EL90" s="15"/>
      <c r="EM90" s="15"/>
      <c r="EN90" s="15"/>
      <c r="EO90" s="15"/>
      <c r="EP90" s="15"/>
      <c r="EQ90" s="15"/>
      <c r="ER90" s="15"/>
      <c r="ES90" s="15"/>
      <c r="ET90" s="15"/>
      <c r="EU90" s="15"/>
      <c r="EV90" s="15"/>
      <c r="EW90" s="15"/>
      <c r="EX90" s="15"/>
      <c r="EY90" s="15"/>
      <c r="EZ90" s="15"/>
      <c r="FA90" s="15"/>
      <c r="FB90" s="15"/>
      <c r="FC90" s="15"/>
      <c r="FD90" s="15"/>
      <c r="FE90" s="15"/>
      <c r="FF90" s="15"/>
      <c r="FG90" s="15"/>
      <c r="FH90" s="15"/>
      <c r="FI90" s="15"/>
      <c r="FJ90" s="15"/>
      <c r="FK90" s="15"/>
      <c r="FL90" s="15"/>
      <c r="FM90" s="15"/>
      <c r="FN90" s="15"/>
      <c r="FO90" s="15"/>
      <c r="FP90" s="15"/>
      <c r="FQ90" s="15"/>
      <c r="FR90" s="15"/>
      <c r="FS90" s="15"/>
      <c r="FT90" s="15"/>
      <c r="FU90" s="15"/>
      <c r="FV90" s="15"/>
      <c r="FW90" s="15"/>
      <c r="FX90" s="15"/>
      <c r="FY90" s="15"/>
      <c r="FZ90" s="15"/>
      <c r="GA90" s="15"/>
      <c r="GB90" s="15"/>
      <c r="GC90" s="15"/>
      <c r="GD90" s="15"/>
    </row>
    <row r="91" spans="1:186" s="14" customFormat="1" ht="4.9000000000000004" customHeight="1" x14ac:dyDescent="0.25">
      <c r="A91" s="13"/>
      <c r="B91" s="2228"/>
      <c r="C91" s="2229"/>
      <c r="D91" s="2229"/>
      <c r="E91" s="2229"/>
      <c r="F91" s="2229"/>
      <c r="G91" s="2229"/>
      <c r="H91" s="2229"/>
      <c r="I91" s="2229"/>
      <c r="J91" s="2229"/>
      <c r="K91" s="2229"/>
      <c r="L91" s="2229"/>
      <c r="M91" s="2229"/>
      <c r="N91" s="2229"/>
      <c r="O91" s="2229"/>
      <c r="P91" s="2229"/>
      <c r="Q91" s="2229"/>
      <c r="R91" s="2229"/>
      <c r="S91" s="2229"/>
      <c r="T91" s="2229"/>
      <c r="U91" s="2229"/>
      <c r="V91" s="2229"/>
      <c r="W91" s="2229"/>
      <c r="X91" s="2229"/>
      <c r="Y91" s="2229"/>
      <c r="Z91" s="2229"/>
      <c r="AA91" s="2229"/>
      <c r="AB91" s="2229"/>
      <c r="AC91" s="2229"/>
      <c r="AD91" s="2229"/>
      <c r="AE91" s="2230"/>
      <c r="AF91" s="13"/>
      <c r="AG91" s="15">
        <f>(AE91*AF91)^2</f>
        <v>0</v>
      </c>
      <c r="AH91" s="100"/>
      <c r="AI91" s="101"/>
      <c r="AJ91" s="101"/>
      <c r="AK91" s="101"/>
      <c r="AL91" s="102"/>
      <c r="AM91" s="102"/>
      <c r="AN91" s="102"/>
      <c r="AO91" s="101"/>
      <c r="AP91" s="101"/>
      <c r="AQ91" s="101"/>
      <c r="AR91" s="101"/>
      <c r="AS91" s="101"/>
      <c r="AT91" s="101"/>
      <c r="AU91" s="101"/>
      <c r="AV91" s="101"/>
      <c r="AW91" s="101"/>
      <c r="AX91" s="101"/>
      <c r="AY91" s="101"/>
      <c r="AZ91" s="101"/>
      <c r="BA91" s="103"/>
      <c r="BB91" s="101"/>
      <c r="BC91" s="101"/>
      <c r="BD91" s="103"/>
      <c r="BE91" s="103"/>
      <c r="BF91" s="101"/>
      <c r="BG91" s="101"/>
      <c r="BH91" s="101"/>
      <c r="BI91" s="101"/>
      <c r="BJ91" s="103"/>
      <c r="BK91" s="103"/>
      <c r="BL91" s="103"/>
      <c r="BM91" s="71"/>
      <c r="BN91" s="15"/>
      <c r="BO91" s="15"/>
      <c r="BP91" s="15"/>
      <c r="BQ91" s="15"/>
      <c r="BR91" s="15"/>
      <c r="BS91" s="15"/>
      <c r="BT91" s="15"/>
      <c r="BU91" s="15"/>
      <c r="BV91" s="15"/>
      <c r="BW91" s="15"/>
      <c r="BX91" s="15"/>
      <c r="BY91" s="15"/>
      <c r="BZ91" s="15"/>
      <c r="CA91" s="15"/>
      <c r="CB91" s="15"/>
      <c r="CC91" s="15"/>
      <c r="CD91" s="15"/>
      <c r="CE91" s="15"/>
      <c r="CF91" s="15"/>
      <c r="CG91" s="15"/>
      <c r="CH91" s="15"/>
      <c r="CI91" s="15"/>
      <c r="CJ91" s="15"/>
      <c r="CK91" s="15"/>
      <c r="CL91" s="15"/>
      <c r="CM91" s="15"/>
      <c r="CN91" s="15"/>
      <c r="CO91" s="88">
        <v>0.15</v>
      </c>
      <c r="CP91" s="88">
        <f t="shared" ref="CP91:CP113" si="152">(CO91+CQ91)/2</f>
        <v>0.17499999999999999</v>
      </c>
      <c r="CQ91" s="88">
        <v>0.2</v>
      </c>
      <c r="CR91" s="15"/>
      <c r="CS91" s="15"/>
      <c r="CT91" s="15"/>
      <c r="CU91" s="15"/>
      <c r="CV91" s="15"/>
      <c r="CW91" s="15"/>
      <c r="CX91" s="15"/>
      <c r="CY91" s="16"/>
      <c r="CZ91" s="16"/>
      <c r="DA91" s="16"/>
      <c r="DB91" s="16"/>
      <c r="DC91" s="16"/>
      <c r="DD91" s="16"/>
      <c r="DE91" s="16"/>
      <c r="DF91" s="16"/>
      <c r="DG91" s="13"/>
      <c r="DH91" s="13"/>
      <c r="DI91" s="13"/>
      <c r="DJ91" s="13"/>
      <c r="DK91" s="13"/>
      <c r="DL91" s="13"/>
      <c r="DM91" s="13"/>
      <c r="DN91" s="13"/>
      <c r="DO91" s="13"/>
      <c r="DP91" s="13"/>
      <c r="DQ91" s="13"/>
      <c r="DR91" s="13"/>
      <c r="DS91" s="13"/>
      <c r="DT91" s="13"/>
      <c r="DU91" s="13"/>
      <c r="DV91" s="13"/>
      <c r="DW91" s="13"/>
      <c r="DX91" s="13"/>
      <c r="DY91" s="13"/>
      <c r="DZ91" s="13"/>
      <c r="EA91" s="13"/>
      <c r="EB91" s="13"/>
      <c r="EC91" s="13"/>
      <c r="ED91" s="13"/>
      <c r="EE91" s="13"/>
      <c r="EF91" s="13"/>
      <c r="EG91" s="13"/>
      <c r="EH91" s="13"/>
      <c r="EI91" s="13"/>
      <c r="EJ91" s="13"/>
      <c r="EK91" s="13"/>
      <c r="EL91" s="13"/>
      <c r="EM91" s="13"/>
      <c r="EN91" s="13"/>
      <c r="EO91" s="13"/>
      <c r="EP91" s="13"/>
      <c r="EQ91" s="13"/>
      <c r="ER91" s="13"/>
      <c r="ES91" s="13"/>
      <c r="ET91" s="13"/>
      <c r="EU91" s="13"/>
      <c r="EV91" s="13"/>
      <c r="EW91" s="13"/>
      <c r="EX91" s="13"/>
      <c r="EY91" s="13"/>
      <c r="EZ91" s="13"/>
      <c r="FA91" s="13"/>
      <c r="FB91" s="13"/>
      <c r="FC91" s="13"/>
      <c r="FD91" s="13"/>
      <c r="FE91" s="13"/>
      <c r="FF91" s="13"/>
      <c r="FG91" s="13"/>
      <c r="FH91" s="13"/>
      <c r="FI91" s="13"/>
      <c r="FJ91" s="13"/>
      <c r="FK91" s="13"/>
      <c r="FL91" s="13"/>
      <c r="FM91" s="13"/>
      <c r="FN91" s="13"/>
      <c r="FO91" s="13"/>
      <c r="FP91" s="13"/>
      <c r="FQ91" s="13"/>
      <c r="FR91" s="13"/>
      <c r="FS91" s="13"/>
      <c r="FT91" s="13"/>
      <c r="FU91" s="13"/>
      <c r="FV91" s="13"/>
      <c r="FW91" s="13"/>
      <c r="FX91" s="13"/>
      <c r="FY91" s="13"/>
      <c r="FZ91" s="13"/>
      <c r="GA91" s="13"/>
      <c r="GB91" s="13"/>
      <c r="GC91" s="13"/>
      <c r="GD91" s="13"/>
    </row>
    <row r="92" spans="1:186" s="57" customFormat="1" ht="31.5" x14ac:dyDescent="0.25">
      <c r="A92" s="13"/>
      <c r="B92" s="2222" t="s">
        <v>303</v>
      </c>
      <c r="C92" s="2222"/>
      <c r="D92" s="2222"/>
      <c r="E92" s="2222"/>
      <c r="F92" s="2222"/>
      <c r="G92" s="2222"/>
      <c r="H92" s="2222"/>
      <c r="I92" s="2222"/>
      <c r="J92" s="2222"/>
      <c r="K92" s="2222"/>
      <c r="L92" s="2222"/>
      <c r="M92" s="2222"/>
      <c r="N92" s="2222"/>
      <c r="O92" s="2222"/>
      <c r="P92" s="2222"/>
      <c r="Q92" s="2222"/>
      <c r="R92" s="2222"/>
      <c r="S92" s="2222"/>
      <c r="T92" s="2222"/>
      <c r="U92" s="2222"/>
      <c r="V92" s="2222"/>
      <c r="W92" s="2222"/>
      <c r="X92" s="2222"/>
      <c r="Y92" s="2222"/>
      <c r="Z92" s="2222"/>
      <c r="AA92" s="2222"/>
      <c r="AB92" s="863"/>
      <c r="AC92" s="864">
        <f>IF(AB92&gt;0,(SQRT(#REF!+#REF!+AD90))/AB92,0)</f>
        <v>0</v>
      </c>
      <c r="AD92" s="863">
        <f>(AB92*AC92)^2</f>
        <v>0</v>
      </c>
      <c r="AE92" s="863">
        <f>AE90</f>
        <v>0</v>
      </c>
      <c r="AF92" s="697"/>
      <c r="AG92" s="15">
        <f>(AE92*AF92)^2</f>
        <v>0</v>
      </c>
      <c r="AH92" s="100"/>
      <c r="AI92" s="101"/>
      <c r="AJ92" s="101"/>
      <c r="AK92" s="101"/>
      <c r="AL92" s="102"/>
      <c r="AM92" s="102"/>
      <c r="AN92" s="102"/>
      <c r="AO92" s="101"/>
      <c r="AP92" s="101"/>
      <c r="AQ92" s="101"/>
      <c r="AR92" s="101"/>
      <c r="AS92" s="101"/>
      <c r="AT92" s="101"/>
      <c r="AU92" s="101"/>
      <c r="AV92" s="101"/>
      <c r="AW92" s="101"/>
      <c r="AX92" s="101"/>
      <c r="AY92" s="101"/>
      <c r="AZ92" s="101"/>
      <c r="BA92" s="103"/>
      <c r="BB92" s="101"/>
      <c r="BC92" s="101"/>
      <c r="BD92" s="103"/>
      <c r="BE92" s="103"/>
      <c r="BF92" s="101"/>
      <c r="BG92" s="101"/>
      <c r="BH92" s="101"/>
      <c r="BI92" s="101"/>
      <c r="BJ92" s="103"/>
      <c r="BK92" s="103"/>
      <c r="BL92" s="103"/>
      <c r="BM92" s="71"/>
      <c r="BN92" s="15"/>
      <c r="BO92" s="15"/>
      <c r="BP92" s="15"/>
      <c r="BQ92" s="15"/>
      <c r="BR92" s="15"/>
      <c r="BS92" s="15"/>
      <c r="BT92" s="15"/>
      <c r="BU92" s="15"/>
      <c r="BV92" s="15"/>
      <c r="BW92" s="15"/>
      <c r="BX92" s="15"/>
      <c r="BY92" s="15"/>
      <c r="BZ92" s="15"/>
      <c r="CA92" s="15"/>
      <c r="CB92" s="15"/>
      <c r="CC92" s="15"/>
      <c r="CD92" s="15"/>
      <c r="CE92" s="15"/>
      <c r="CF92" s="15"/>
      <c r="CG92" s="15"/>
      <c r="CH92" s="15"/>
      <c r="CI92" s="15"/>
      <c r="CJ92" s="15"/>
      <c r="CK92" s="15"/>
      <c r="CL92" s="15"/>
      <c r="CM92" s="15"/>
      <c r="CN92" s="15"/>
      <c r="CO92" s="88">
        <v>0.15</v>
      </c>
      <c r="CP92" s="88">
        <f t="shared" si="152"/>
        <v>0.17499999999999999</v>
      </c>
      <c r="CQ92" s="88">
        <v>0.2</v>
      </c>
      <c r="CR92" s="15"/>
      <c r="CS92" s="15"/>
      <c r="CT92" s="15"/>
      <c r="CU92" s="15"/>
      <c r="CV92" s="15"/>
      <c r="CW92" s="15"/>
      <c r="CX92" s="15"/>
      <c r="CY92" s="16"/>
      <c r="CZ92" s="16"/>
      <c r="DA92" s="16"/>
      <c r="DB92" s="16"/>
      <c r="DC92" s="16"/>
      <c r="DD92" s="16"/>
      <c r="DE92" s="16"/>
      <c r="DF92" s="16"/>
      <c r="DG92" s="13"/>
      <c r="DH92" s="13"/>
      <c r="DI92" s="13"/>
      <c r="DJ92" s="13"/>
      <c r="DK92" s="13"/>
      <c r="DL92" s="13"/>
      <c r="DM92" s="13"/>
      <c r="DN92" s="13"/>
      <c r="DO92" s="13"/>
      <c r="DP92" s="13"/>
      <c r="DQ92" s="13"/>
      <c r="DR92" s="13"/>
      <c r="DS92" s="13"/>
      <c r="DT92" s="13"/>
      <c r="DU92" s="13"/>
      <c r="DV92" s="13"/>
      <c r="DW92" s="13"/>
      <c r="DX92" s="13"/>
      <c r="DY92" s="13"/>
      <c r="DZ92" s="13"/>
      <c r="EA92" s="13"/>
      <c r="EB92" s="13"/>
      <c r="EC92" s="13"/>
      <c r="ED92" s="13"/>
      <c r="EE92" s="13"/>
      <c r="EF92" s="13"/>
      <c r="EG92" s="13"/>
      <c r="EH92" s="13"/>
      <c r="EI92" s="13"/>
      <c r="EJ92" s="13"/>
      <c r="EK92" s="13"/>
      <c r="EL92" s="13"/>
      <c r="EM92" s="13"/>
      <c r="EN92" s="13"/>
      <c r="EO92" s="13"/>
      <c r="EP92" s="13"/>
      <c r="EQ92" s="13"/>
      <c r="ER92" s="13"/>
      <c r="ES92" s="13"/>
      <c r="ET92" s="13"/>
      <c r="EU92" s="13"/>
      <c r="EV92" s="13"/>
      <c r="EW92" s="13"/>
      <c r="EX92" s="13"/>
      <c r="EY92" s="13"/>
      <c r="EZ92" s="13"/>
      <c r="FA92" s="13"/>
      <c r="FB92" s="13"/>
      <c r="FC92" s="13"/>
      <c r="FD92" s="13"/>
      <c r="FE92" s="13"/>
      <c r="FF92" s="13"/>
      <c r="FG92" s="13"/>
      <c r="FH92" s="13"/>
      <c r="FI92" s="13"/>
      <c r="FJ92" s="13"/>
      <c r="FK92" s="13"/>
      <c r="FL92" s="13"/>
      <c r="FM92" s="13"/>
      <c r="FN92" s="13"/>
      <c r="FO92" s="13"/>
      <c r="FP92" s="13"/>
      <c r="FQ92" s="13"/>
      <c r="FR92" s="13"/>
      <c r="FS92" s="13"/>
      <c r="FT92" s="13"/>
      <c r="FU92" s="13"/>
      <c r="FV92" s="13"/>
      <c r="FW92" s="13"/>
      <c r="FX92" s="13"/>
      <c r="FY92" s="13"/>
      <c r="FZ92" s="13"/>
      <c r="GA92" s="13"/>
      <c r="GB92" s="13"/>
      <c r="GC92" s="13"/>
      <c r="GD92" s="13"/>
    </row>
    <row r="93" spans="1:186" s="13" customFormat="1" ht="21" hidden="1" x14ac:dyDescent="0.25">
      <c r="B93" s="80"/>
      <c r="C93" s="80"/>
      <c r="D93" s="80"/>
      <c r="E93" s="81"/>
      <c r="F93" s="81"/>
      <c r="G93" s="81"/>
      <c r="H93" s="81"/>
      <c r="I93" s="81"/>
      <c r="J93" s="81"/>
      <c r="K93" s="81"/>
      <c r="L93" s="81"/>
      <c r="M93" s="81"/>
      <c r="N93" s="81"/>
      <c r="O93" s="81"/>
      <c r="P93" s="81"/>
      <c r="Q93" s="81"/>
      <c r="R93" s="82"/>
      <c r="S93" s="81"/>
      <c r="T93" s="81"/>
      <c r="U93" s="81"/>
      <c r="V93" s="83"/>
      <c r="W93" s="83"/>
      <c r="X93" s="80"/>
      <c r="Y93" s="80"/>
      <c r="Z93" s="83"/>
      <c r="AA93" s="84"/>
      <c r="AB93" s="84"/>
      <c r="AC93" s="83"/>
      <c r="AD93" s="84"/>
      <c r="AG93" s="15">
        <f>(BF93*BG93)^2</f>
        <v>0</v>
      </c>
      <c r="AH93" s="100"/>
      <c r="AI93" s="101"/>
      <c r="AJ93" s="101"/>
      <c r="AK93" s="101"/>
      <c r="AL93" s="102"/>
      <c r="AM93" s="102"/>
      <c r="AN93" s="102"/>
      <c r="AO93" s="101"/>
      <c r="AP93" s="101"/>
      <c r="AQ93" s="101"/>
      <c r="AR93" s="101"/>
      <c r="AS93" s="101"/>
      <c r="AT93" s="101"/>
      <c r="AU93" s="101"/>
      <c r="AV93" s="101"/>
      <c r="AW93" s="101"/>
      <c r="AX93" s="101"/>
      <c r="AY93" s="101"/>
      <c r="AZ93" s="101"/>
      <c r="BA93" s="103"/>
      <c r="BB93" s="101"/>
      <c r="BC93" s="101"/>
      <c r="BD93" s="103"/>
      <c r="BE93" s="103"/>
      <c r="BF93" s="101"/>
      <c r="BG93" s="101"/>
      <c r="BH93" s="101"/>
      <c r="BI93" s="101"/>
      <c r="BJ93" s="103"/>
      <c r="BK93" s="103"/>
      <c r="BL93" s="103"/>
      <c r="BM93" s="71"/>
      <c r="BN93" s="15"/>
      <c r="BO93" s="15"/>
      <c r="BP93" s="15"/>
      <c r="BQ93" s="15"/>
      <c r="BR93" s="15"/>
      <c r="BS93" s="15"/>
      <c r="BT93" s="15"/>
      <c r="BU93" s="15"/>
      <c r="BV93" s="15"/>
      <c r="BW93" s="15"/>
      <c r="BX93" s="15"/>
      <c r="BY93" s="15"/>
      <c r="BZ93" s="15"/>
      <c r="CA93" s="15"/>
      <c r="CB93" s="15"/>
      <c r="CC93" s="15"/>
      <c r="CD93" s="15"/>
      <c r="CE93" s="15"/>
      <c r="CF93" s="15"/>
      <c r="CG93" s="15"/>
      <c r="CH93" s="15"/>
      <c r="CI93" s="15"/>
      <c r="CJ93" s="15"/>
      <c r="CK93" s="15"/>
      <c r="CL93" s="15"/>
      <c r="CM93" s="15"/>
      <c r="CN93" s="15"/>
      <c r="CO93" s="88">
        <v>0.15</v>
      </c>
      <c r="CP93" s="88">
        <f t="shared" si="152"/>
        <v>0.17499999999999999</v>
      </c>
      <c r="CQ93" s="88">
        <v>0.2</v>
      </c>
      <c r="CR93" s="15"/>
      <c r="CS93" s="15"/>
      <c r="CT93" s="15"/>
      <c r="CU93" s="15"/>
      <c r="CV93" s="15"/>
      <c r="CW93" s="15"/>
      <c r="CX93" s="15"/>
      <c r="CY93" s="16"/>
      <c r="CZ93" s="16"/>
      <c r="DA93" s="16"/>
      <c r="DB93" s="16"/>
      <c r="DC93" s="16"/>
      <c r="DD93" s="16"/>
      <c r="DE93" s="16"/>
      <c r="DF93" s="16"/>
    </row>
    <row r="94" spans="1:186" hidden="1" x14ac:dyDescent="0.25">
      <c r="B94" s="65"/>
      <c r="C94" s="65"/>
      <c r="D94" s="65"/>
      <c r="E94" s="65"/>
      <c r="F94" s="65"/>
      <c r="G94" s="65"/>
      <c r="H94" s="65"/>
      <c r="I94" s="65"/>
      <c r="J94" s="65"/>
      <c r="K94" s="65"/>
      <c r="L94" s="65"/>
      <c r="M94" s="65"/>
      <c r="N94" s="65"/>
      <c r="O94" s="65"/>
      <c r="P94" s="65"/>
      <c r="Q94" s="65"/>
      <c r="R94" s="65"/>
      <c r="S94" s="65"/>
      <c r="T94" s="65"/>
      <c r="U94" s="65"/>
      <c r="V94" s="631"/>
      <c r="W94" s="65"/>
      <c r="X94" s="65"/>
      <c r="Y94" s="65"/>
      <c r="Z94" s="65"/>
      <c r="AA94" s="632"/>
      <c r="AB94" s="632"/>
      <c r="AC94" s="65"/>
      <c r="AD94" s="632"/>
      <c r="AE94" s="633"/>
      <c r="AF94" s="65"/>
      <c r="AG94" s="65"/>
      <c r="AH94" s="634"/>
      <c r="AI94" s="634"/>
      <c r="AJ94" s="65"/>
      <c r="AK94" s="632"/>
      <c r="AL94" s="65"/>
      <c r="AM94" s="65"/>
      <c r="AN94" s="65"/>
      <c r="AO94" s="65"/>
      <c r="AP94" s="65"/>
      <c r="AQ94" s="65"/>
      <c r="AR94" s="632"/>
      <c r="AS94" s="65"/>
      <c r="AT94" s="65"/>
      <c r="AU94" s="65"/>
      <c r="AV94" s="632"/>
      <c r="AW94" s="65"/>
      <c r="AX94" s="632"/>
      <c r="AY94" s="65"/>
      <c r="AZ94" s="65"/>
      <c r="BA94" s="65"/>
      <c r="BB94" s="632"/>
      <c r="BC94" s="632"/>
      <c r="BD94" s="65"/>
      <c r="BE94" s="632"/>
      <c r="BF94" s="101"/>
      <c r="BG94" s="101"/>
      <c r="BH94" s="101"/>
      <c r="BI94" s="101"/>
      <c r="BJ94" s="636"/>
      <c r="BK94" s="636"/>
      <c r="BL94" s="636"/>
      <c r="BM94" s="102"/>
      <c r="BN94" s="102"/>
      <c r="BO94" s="102"/>
      <c r="BP94" s="636"/>
      <c r="BQ94" s="636"/>
      <c r="BR94" s="636"/>
      <c r="BS94" s="636"/>
      <c r="BT94" s="636"/>
      <c r="BU94" s="636"/>
      <c r="BV94" s="636"/>
      <c r="BW94" s="636"/>
      <c r="BX94" s="636"/>
      <c r="BY94" s="636"/>
      <c r="BZ94" s="636"/>
      <c r="CA94" s="636"/>
      <c r="CB94" s="637"/>
      <c r="CC94" s="636"/>
      <c r="CD94" s="636"/>
      <c r="CE94" s="637"/>
      <c r="CF94" s="637"/>
      <c r="CG94" s="637"/>
      <c r="CH94" s="637"/>
      <c r="CI94" s="636"/>
      <c r="CJ94" s="636"/>
      <c r="CK94" s="637"/>
      <c r="CL94" s="637"/>
      <c r="CM94" s="637"/>
      <c r="CN94" s="705"/>
      <c r="CO94" s="88">
        <v>0.15</v>
      </c>
      <c r="CP94" s="88">
        <f t="shared" si="152"/>
        <v>0.17499999999999999</v>
      </c>
      <c r="CQ94" s="88">
        <v>0.2</v>
      </c>
      <c r="CR94" s="67"/>
      <c r="CS94" s="67"/>
      <c r="CT94" s="67"/>
      <c r="CU94" s="67"/>
      <c r="CV94" s="67"/>
      <c r="CW94" s="67"/>
      <c r="CX94" s="67"/>
      <c r="CY94" s="67"/>
      <c r="CZ94" s="67"/>
      <c r="DA94" s="67"/>
      <c r="DB94" s="67"/>
      <c r="DC94" s="67"/>
      <c r="DD94" s="67"/>
      <c r="DE94" s="67"/>
      <c r="DF94" s="67"/>
      <c r="DG94" s="67"/>
      <c r="DH94" s="67"/>
      <c r="DI94" s="67"/>
      <c r="DJ94" s="67"/>
      <c r="DK94" s="67"/>
      <c r="DL94" s="67"/>
      <c r="DM94" s="67"/>
      <c r="DN94" s="67"/>
      <c r="DO94" s="67"/>
      <c r="DP94" s="67"/>
      <c r="DQ94" s="67"/>
      <c r="DR94" s="67"/>
      <c r="DS94" s="67"/>
      <c r="DT94" s="67"/>
      <c r="DU94" s="67"/>
      <c r="DV94" s="67"/>
      <c r="DW94" s="67"/>
      <c r="DX94" s="67"/>
      <c r="DY94" s="67"/>
      <c r="DZ94" s="88"/>
      <c r="EA94" s="88"/>
      <c r="EB94" s="88"/>
      <c r="EC94" s="88"/>
      <c r="ED94" s="88"/>
      <c r="EE94" s="88"/>
      <c r="EF94" s="88"/>
      <c r="EG94" s="88"/>
      <c r="EH94" s="65"/>
      <c r="EI94" s="65"/>
      <c r="EJ94" s="65"/>
      <c r="EK94" s="65"/>
      <c r="EL94" s="65"/>
      <c r="EM94" s="65"/>
      <c r="EN94" s="65"/>
      <c r="EO94" s="65"/>
      <c r="EP94" s="65"/>
      <c r="EQ94" s="65"/>
      <c r="ER94" s="65"/>
      <c r="ES94" s="65"/>
      <c r="ET94" s="65"/>
      <c r="EU94" s="65"/>
      <c r="EV94" s="65"/>
      <c r="EW94" s="65"/>
      <c r="EX94" s="65"/>
      <c r="EY94" s="65"/>
      <c r="EZ94" s="65"/>
      <c r="FA94" s="65"/>
      <c r="FB94" s="65"/>
      <c r="FC94" s="65"/>
      <c r="FD94" s="65"/>
      <c r="FE94" s="65"/>
      <c r="FF94" s="65"/>
      <c r="FG94" s="65"/>
      <c r="FH94" s="65"/>
      <c r="FI94" s="65"/>
      <c r="FJ94" s="65"/>
      <c r="FK94" s="65"/>
      <c r="FL94" s="65"/>
      <c r="FM94" s="65"/>
      <c r="FN94" s="65"/>
      <c r="FO94" s="65"/>
      <c r="FP94" s="65"/>
      <c r="FQ94" s="65"/>
      <c r="FR94" s="65"/>
      <c r="FS94" s="65"/>
      <c r="FT94" s="65"/>
      <c r="FU94" s="65"/>
      <c r="FV94" s="65"/>
      <c r="FW94" s="65"/>
      <c r="FX94" s="65"/>
      <c r="FY94" s="65"/>
      <c r="FZ94" s="65"/>
      <c r="GA94" s="65"/>
      <c r="GB94" s="65"/>
      <c r="GC94" s="65"/>
      <c r="GD94" s="65"/>
    </row>
    <row r="95" spans="1:186" hidden="1" x14ac:dyDescent="0.25">
      <c r="B95" s="65"/>
      <c r="C95" s="65"/>
      <c r="D95" s="65"/>
      <c r="E95" s="65"/>
      <c r="F95" s="65"/>
      <c r="G95" s="65"/>
      <c r="H95" s="65"/>
      <c r="I95" s="65"/>
      <c r="J95" s="65"/>
      <c r="K95" s="65"/>
      <c r="L95" s="65"/>
      <c r="M95" s="65"/>
      <c r="N95" s="65"/>
      <c r="O95" s="65"/>
      <c r="P95" s="65"/>
      <c r="Q95" s="65"/>
      <c r="R95" s="65"/>
      <c r="S95" s="65"/>
      <c r="T95" s="65"/>
      <c r="U95" s="65"/>
      <c r="V95" s="631"/>
      <c r="W95" s="65"/>
      <c r="X95" s="65"/>
      <c r="Y95" s="65"/>
      <c r="Z95" s="65"/>
      <c r="AA95" s="632"/>
      <c r="AB95" s="632"/>
      <c r="AC95" s="65"/>
      <c r="AD95" s="632"/>
      <c r="AE95" s="633"/>
      <c r="AF95" s="65"/>
      <c r="AG95" s="65"/>
      <c r="AH95" s="634"/>
      <c r="AI95" s="634"/>
      <c r="AJ95" s="65"/>
      <c r="AK95" s="632"/>
      <c r="AL95" s="65"/>
      <c r="AM95" s="65"/>
      <c r="AN95" s="65"/>
      <c r="AO95" s="65"/>
      <c r="AP95" s="65"/>
      <c r="AQ95" s="65"/>
      <c r="AR95" s="632"/>
      <c r="AS95" s="65"/>
      <c r="AT95" s="65"/>
      <c r="AU95" s="65"/>
      <c r="AV95" s="632"/>
      <c r="AW95" s="65"/>
      <c r="AX95" s="632"/>
      <c r="AY95" s="65"/>
      <c r="AZ95" s="65"/>
      <c r="BA95" s="65"/>
      <c r="BB95" s="632"/>
      <c r="BC95" s="632"/>
      <c r="BD95" s="65"/>
      <c r="BE95" s="632"/>
      <c r="BF95" s="101"/>
      <c r="BG95" s="101"/>
      <c r="BH95" s="101"/>
      <c r="BI95" s="101"/>
      <c r="BJ95" s="636"/>
      <c r="BK95" s="636"/>
      <c r="BL95" s="636"/>
      <c r="BM95" s="102"/>
      <c r="BN95" s="102"/>
      <c r="BO95" s="102"/>
      <c r="BP95" s="636"/>
      <c r="BQ95" s="636"/>
      <c r="BR95" s="636"/>
      <c r="BS95" s="636"/>
      <c r="BT95" s="636"/>
      <c r="BU95" s="636"/>
      <c r="BV95" s="636"/>
      <c r="BW95" s="636"/>
      <c r="BX95" s="636"/>
      <c r="BY95" s="636"/>
      <c r="BZ95" s="636"/>
      <c r="CA95" s="636"/>
      <c r="CB95" s="637"/>
      <c r="CC95" s="636"/>
      <c r="CD95" s="636"/>
      <c r="CE95" s="637"/>
      <c r="CF95" s="637"/>
      <c r="CG95" s="637"/>
      <c r="CH95" s="637"/>
      <c r="CI95" s="636"/>
      <c r="CJ95" s="636"/>
      <c r="CK95" s="637"/>
      <c r="CL95" s="637"/>
      <c r="CM95" s="637"/>
      <c r="CN95" s="705"/>
      <c r="CO95" s="88">
        <v>0.15</v>
      </c>
      <c r="CP95" s="88">
        <f t="shared" si="152"/>
        <v>0.17499999999999999</v>
      </c>
      <c r="CQ95" s="88">
        <v>0.2</v>
      </c>
      <c r="CR95" s="67"/>
      <c r="CS95" s="67"/>
      <c r="CT95" s="67"/>
      <c r="CU95" s="67"/>
      <c r="CV95" s="67"/>
      <c r="CW95" s="67"/>
      <c r="CX95" s="67"/>
      <c r="CY95" s="67"/>
      <c r="CZ95" s="67"/>
      <c r="DA95" s="67"/>
      <c r="DB95" s="67"/>
      <c r="DC95" s="67"/>
      <c r="DD95" s="67"/>
      <c r="DE95" s="67"/>
      <c r="DF95" s="67"/>
      <c r="DG95" s="67"/>
      <c r="DH95" s="67"/>
      <c r="DI95" s="67"/>
      <c r="DJ95" s="67"/>
      <c r="DK95" s="67"/>
      <c r="DL95" s="67"/>
      <c r="DM95" s="67"/>
      <c r="DN95" s="67"/>
      <c r="DO95" s="67"/>
      <c r="DP95" s="67"/>
      <c r="DQ95" s="67"/>
      <c r="DR95" s="67"/>
      <c r="DS95" s="67"/>
      <c r="DT95" s="67"/>
      <c r="DU95" s="67"/>
      <c r="DV95" s="67"/>
      <c r="DW95" s="67"/>
      <c r="DX95" s="67"/>
      <c r="DY95" s="67"/>
      <c r="DZ95" s="88"/>
      <c r="EA95" s="88"/>
      <c r="EB95" s="88"/>
      <c r="EC95" s="88"/>
      <c r="ED95" s="88"/>
      <c r="EE95" s="88"/>
      <c r="EF95" s="88"/>
      <c r="EG95" s="88"/>
      <c r="EH95" s="65"/>
      <c r="EI95" s="65"/>
      <c r="EJ95" s="65"/>
      <c r="EK95" s="65"/>
      <c r="EL95" s="65"/>
      <c r="EM95" s="65"/>
      <c r="EN95" s="65"/>
      <c r="EO95" s="65"/>
      <c r="EP95" s="65"/>
      <c r="EQ95" s="65"/>
      <c r="ER95" s="65"/>
      <c r="ES95" s="65"/>
      <c r="ET95" s="65"/>
      <c r="EU95" s="65"/>
      <c r="EV95" s="65"/>
      <c r="EW95" s="65"/>
      <c r="EX95" s="65"/>
      <c r="EY95" s="65"/>
      <c r="EZ95" s="65"/>
      <c r="FA95" s="65"/>
      <c r="FB95" s="65"/>
      <c r="FC95" s="65"/>
      <c r="FD95" s="65"/>
      <c r="FE95" s="65"/>
      <c r="FF95" s="65"/>
      <c r="FG95" s="65"/>
      <c r="FH95" s="65"/>
      <c r="FI95" s="65"/>
      <c r="FJ95" s="65"/>
      <c r="FK95" s="65"/>
      <c r="FL95" s="65"/>
      <c r="FM95" s="65"/>
      <c r="FN95" s="65"/>
      <c r="FO95" s="65"/>
      <c r="FP95" s="65"/>
      <c r="FQ95" s="65"/>
      <c r="FR95" s="65"/>
      <c r="FS95" s="65"/>
      <c r="FT95" s="65"/>
      <c r="FU95" s="65"/>
      <c r="FV95" s="65"/>
      <c r="FW95" s="65"/>
      <c r="FX95" s="65"/>
      <c r="FY95" s="65"/>
      <c r="FZ95" s="65"/>
      <c r="GA95" s="65"/>
      <c r="GB95" s="65"/>
      <c r="GC95" s="65"/>
      <c r="GD95" s="65"/>
    </row>
    <row r="96" spans="1:186" hidden="1" x14ac:dyDescent="0.25">
      <c r="B96" s="65"/>
      <c r="C96" s="65"/>
      <c r="D96" s="65"/>
      <c r="E96" s="65"/>
      <c r="F96" s="65"/>
      <c r="G96" s="65"/>
      <c r="H96" s="65"/>
      <c r="I96" s="65"/>
      <c r="J96" s="65"/>
      <c r="K96" s="65"/>
      <c r="L96" s="65"/>
      <c r="M96" s="65"/>
      <c r="N96" s="65"/>
      <c r="O96" s="65"/>
      <c r="P96" s="65"/>
      <c r="Q96" s="65"/>
      <c r="R96" s="65"/>
      <c r="S96" s="65"/>
      <c r="T96" s="65"/>
      <c r="U96" s="65"/>
      <c r="V96" s="631"/>
      <c r="W96" s="65"/>
      <c r="X96" s="65"/>
      <c r="Y96" s="65"/>
      <c r="Z96" s="65"/>
      <c r="AA96" s="632"/>
      <c r="AB96" s="632"/>
      <c r="AC96" s="65"/>
      <c r="AD96" s="632"/>
      <c r="AE96" s="633"/>
      <c r="AF96" s="65"/>
      <c r="AG96" s="65"/>
      <c r="AH96" s="634"/>
      <c r="AI96" s="634"/>
      <c r="AJ96" s="65"/>
      <c r="AK96" s="632"/>
      <c r="AL96" s="65"/>
      <c r="AM96" s="65"/>
      <c r="AN96" s="65"/>
      <c r="AO96" s="65"/>
      <c r="AP96" s="65"/>
      <c r="AQ96" s="65"/>
      <c r="AR96" s="632"/>
      <c r="AS96" s="65"/>
      <c r="AT96" s="65"/>
      <c r="AU96" s="65"/>
      <c r="AV96" s="632"/>
      <c r="AW96" s="65"/>
      <c r="AX96" s="632"/>
      <c r="AY96" s="65"/>
      <c r="AZ96" s="65"/>
      <c r="BA96" s="65"/>
      <c r="BB96" s="632"/>
      <c r="BC96" s="632"/>
      <c r="BD96" s="65"/>
      <c r="BE96" s="632"/>
      <c r="BF96" s="101"/>
      <c r="BG96" s="101"/>
      <c r="BH96" s="101"/>
      <c r="BI96" s="101"/>
      <c r="BJ96" s="636"/>
      <c r="BK96" s="636"/>
      <c r="BL96" s="636"/>
      <c r="BM96" s="102"/>
      <c r="BN96" s="102"/>
      <c r="BO96" s="102"/>
      <c r="BP96" s="636"/>
      <c r="BQ96" s="636"/>
      <c r="BR96" s="636"/>
      <c r="BS96" s="636"/>
      <c r="BT96" s="636"/>
      <c r="BU96" s="636"/>
      <c r="BV96" s="636"/>
      <c r="BW96" s="636"/>
      <c r="BX96" s="636"/>
      <c r="BY96" s="636"/>
      <c r="BZ96" s="636"/>
      <c r="CA96" s="636"/>
      <c r="CB96" s="637"/>
      <c r="CC96" s="636"/>
      <c r="CD96" s="636"/>
      <c r="CE96" s="637"/>
      <c r="CF96" s="637"/>
      <c r="CG96" s="637"/>
      <c r="CH96" s="637"/>
      <c r="CI96" s="636"/>
      <c r="CJ96" s="636"/>
      <c r="CK96" s="637"/>
      <c r="CL96" s="637"/>
      <c r="CM96" s="637"/>
      <c r="CN96" s="705"/>
      <c r="CO96" s="88">
        <v>0.15</v>
      </c>
      <c r="CP96" s="88">
        <f t="shared" si="152"/>
        <v>0.17499999999999999</v>
      </c>
      <c r="CQ96" s="88">
        <v>0.2</v>
      </c>
      <c r="CR96" s="67"/>
      <c r="CS96" s="67"/>
      <c r="CT96" s="67"/>
      <c r="CU96" s="67"/>
      <c r="CV96" s="67"/>
      <c r="CW96" s="67"/>
      <c r="CX96" s="67"/>
      <c r="CY96" s="67"/>
      <c r="CZ96" s="67"/>
      <c r="DA96" s="67"/>
      <c r="DB96" s="67"/>
      <c r="DC96" s="67"/>
      <c r="DD96" s="67"/>
      <c r="DE96" s="67"/>
      <c r="DF96" s="67"/>
      <c r="DG96" s="67"/>
      <c r="DH96" s="67"/>
      <c r="DI96" s="67"/>
      <c r="DJ96" s="67"/>
      <c r="DK96" s="67"/>
      <c r="DL96" s="67"/>
      <c r="DM96" s="67"/>
      <c r="DN96" s="67"/>
      <c r="DO96" s="67"/>
      <c r="DP96" s="67"/>
      <c r="DQ96" s="67"/>
      <c r="DR96" s="67"/>
      <c r="DS96" s="67"/>
      <c r="DT96" s="67"/>
      <c r="DU96" s="67"/>
      <c r="DV96" s="67"/>
      <c r="DW96" s="67"/>
      <c r="DX96" s="67"/>
      <c r="DY96" s="67"/>
      <c r="DZ96" s="88"/>
      <c r="EA96" s="88"/>
      <c r="EB96" s="88"/>
      <c r="EC96" s="88"/>
      <c r="ED96" s="88"/>
      <c r="EE96" s="88"/>
      <c r="EF96" s="88"/>
      <c r="EG96" s="88"/>
      <c r="EH96" s="65"/>
      <c r="EI96" s="65"/>
      <c r="EJ96" s="65"/>
      <c r="EK96" s="65"/>
      <c r="EL96" s="65"/>
      <c r="EM96" s="65"/>
      <c r="EN96" s="65"/>
      <c r="EO96" s="65"/>
      <c r="EP96" s="65"/>
      <c r="EQ96" s="65"/>
      <c r="ER96" s="65"/>
      <c r="ES96" s="65"/>
      <c r="ET96" s="65"/>
      <c r="EU96" s="65"/>
      <c r="EV96" s="65"/>
      <c r="EW96" s="65"/>
      <c r="EX96" s="65"/>
      <c r="EY96" s="65"/>
      <c r="EZ96" s="65"/>
      <c r="FA96" s="65"/>
      <c r="FB96" s="65"/>
      <c r="FC96" s="65"/>
      <c r="FD96" s="65"/>
      <c r="FE96" s="65"/>
      <c r="FF96" s="65"/>
      <c r="FG96" s="65"/>
      <c r="FH96" s="65"/>
      <c r="FI96" s="65"/>
      <c r="FJ96" s="65"/>
      <c r="FK96" s="65"/>
      <c r="FL96" s="65"/>
      <c r="FM96" s="65"/>
      <c r="FN96" s="65"/>
      <c r="FO96" s="65"/>
      <c r="FP96" s="65"/>
      <c r="FQ96" s="65"/>
      <c r="FR96" s="65"/>
      <c r="FS96" s="65"/>
      <c r="FT96" s="65"/>
      <c r="FU96" s="65"/>
      <c r="FV96" s="65"/>
      <c r="FW96" s="65"/>
      <c r="FX96" s="65"/>
      <c r="FY96" s="65"/>
      <c r="FZ96" s="65"/>
      <c r="GA96" s="65"/>
      <c r="GB96" s="65"/>
      <c r="GC96" s="65"/>
      <c r="GD96" s="65"/>
    </row>
    <row r="97" spans="1:186" hidden="1" x14ac:dyDescent="0.25">
      <c r="B97" s="65"/>
      <c r="C97" s="65"/>
      <c r="D97" s="65"/>
      <c r="E97" s="65"/>
      <c r="F97" s="65"/>
      <c r="G97" s="65"/>
      <c r="H97" s="65"/>
      <c r="I97" s="65"/>
      <c r="J97" s="65"/>
      <c r="K97" s="65"/>
      <c r="L97" s="65"/>
      <c r="M97" s="65"/>
      <c r="N97" s="65"/>
      <c r="O97" s="65"/>
      <c r="P97" s="65"/>
      <c r="Q97" s="65"/>
      <c r="R97" s="65"/>
      <c r="S97" s="65"/>
      <c r="T97" s="65"/>
      <c r="U97" s="65"/>
      <c r="V97" s="631"/>
      <c r="W97" s="65"/>
      <c r="X97" s="65"/>
      <c r="Y97" s="65"/>
      <c r="Z97" s="65"/>
      <c r="AA97" s="632"/>
      <c r="AB97" s="632"/>
      <c r="AC97" s="65"/>
      <c r="AD97" s="632"/>
      <c r="AE97" s="633"/>
      <c r="AF97" s="65"/>
      <c r="AG97" s="65"/>
      <c r="AH97" s="634"/>
      <c r="AI97" s="634"/>
      <c r="AJ97" s="65"/>
      <c r="AK97" s="632"/>
      <c r="AL97" s="65"/>
      <c r="AM97" s="65"/>
      <c r="AN97" s="65"/>
      <c r="AO97" s="65"/>
      <c r="AP97" s="65"/>
      <c r="AQ97" s="65"/>
      <c r="AR97" s="632"/>
      <c r="AS97" s="65"/>
      <c r="AT97" s="65"/>
      <c r="AU97" s="65"/>
      <c r="AV97" s="632"/>
      <c r="AW97" s="65"/>
      <c r="AX97" s="632"/>
      <c r="AY97" s="65"/>
      <c r="AZ97" s="65"/>
      <c r="BA97" s="65"/>
      <c r="BB97" s="632"/>
      <c r="BC97" s="632"/>
      <c r="BD97" s="65"/>
      <c r="BE97" s="632"/>
      <c r="BF97" s="101"/>
      <c r="BG97" s="101"/>
      <c r="BH97" s="101"/>
      <c r="BI97" s="101"/>
      <c r="BJ97" s="636"/>
      <c r="BK97" s="636"/>
      <c r="BL97" s="636"/>
      <c r="BM97" s="102"/>
      <c r="BN97" s="102"/>
      <c r="BO97" s="102"/>
      <c r="BP97" s="636"/>
      <c r="BQ97" s="636"/>
      <c r="BR97" s="636"/>
      <c r="BS97" s="636"/>
      <c r="BT97" s="636"/>
      <c r="BU97" s="636"/>
      <c r="BV97" s="636"/>
      <c r="BW97" s="636"/>
      <c r="BX97" s="636"/>
      <c r="BY97" s="636"/>
      <c r="BZ97" s="636"/>
      <c r="CA97" s="636"/>
      <c r="CB97" s="637"/>
      <c r="CC97" s="636"/>
      <c r="CD97" s="636"/>
      <c r="CE97" s="637"/>
      <c r="CF97" s="637"/>
      <c r="CG97" s="637"/>
      <c r="CH97" s="637"/>
      <c r="CI97" s="636"/>
      <c r="CJ97" s="636"/>
      <c r="CK97" s="637"/>
      <c r="CL97" s="637"/>
      <c r="CM97" s="637"/>
      <c r="CN97" s="705"/>
      <c r="CO97" s="88">
        <v>0.15</v>
      </c>
      <c r="CP97" s="88">
        <f t="shared" si="152"/>
        <v>0.17499999999999999</v>
      </c>
      <c r="CQ97" s="88">
        <v>0.2</v>
      </c>
      <c r="CR97" s="67"/>
      <c r="CS97" s="67"/>
      <c r="CT97" s="67"/>
      <c r="CU97" s="67"/>
      <c r="CV97" s="67"/>
      <c r="CW97" s="67"/>
      <c r="CX97" s="67"/>
      <c r="CY97" s="67"/>
      <c r="CZ97" s="67"/>
      <c r="DA97" s="67"/>
      <c r="DB97" s="67"/>
      <c r="DC97" s="67"/>
      <c r="DD97" s="67"/>
      <c r="DE97" s="67"/>
      <c r="DF97" s="67"/>
      <c r="DG97" s="67"/>
      <c r="DH97" s="67"/>
      <c r="DI97" s="67"/>
      <c r="DJ97" s="67"/>
      <c r="DK97" s="67"/>
      <c r="DL97" s="67"/>
      <c r="DM97" s="67"/>
      <c r="DN97" s="67"/>
      <c r="DO97" s="67"/>
      <c r="DP97" s="67"/>
      <c r="DQ97" s="67"/>
      <c r="DR97" s="67"/>
      <c r="DS97" s="67"/>
      <c r="DT97" s="67"/>
      <c r="DU97" s="67"/>
      <c r="DV97" s="67"/>
      <c r="DW97" s="67"/>
      <c r="DX97" s="67"/>
      <c r="DY97" s="67"/>
      <c r="DZ97" s="88"/>
      <c r="EA97" s="88"/>
      <c r="EB97" s="88"/>
      <c r="EC97" s="88"/>
      <c r="ED97" s="88"/>
      <c r="EE97" s="88"/>
      <c r="EF97" s="88"/>
      <c r="EG97" s="88"/>
      <c r="EH97" s="65"/>
      <c r="EI97" s="65"/>
      <c r="EJ97" s="65"/>
      <c r="EK97" s="65"/>
      <c r="EL97" s="65"/>
      <c r="EM97" s="65"/>
      <c r="EN97" s="65"/>
      <c r="EO97" s="65"/>
      <c r="EP97" s="65"/>
      <c r="EQ97" s="65"/>
      <c r="ER97" s="65"/>
      <c r="ES97" s="65"/>
      <c r="ET97" s="65"/>
      <c r="EU97" s="65"/>
      <c r="EV97" s="65"/>
      <c r="EW97" s="65"/>
      <c r="EX97" s="65"/>
      <c r="EY97" s="65"/>
      <c r="EZ97" s="65"/>
      <c r="FA97" s="65"/>
      <c r="FB97" s="65"/>
      <c r="FC97" s="65"/>
      <c r="FD97" s="65"/>
      <c r="FE97" s="65"/>
      <c r="FF97" s="65"/>
      <c r="FG97" s="65"/>
      <c r="FH97" s="65"/>
      <c r="FI97" s="65"/>
      <c r="FJ97" s="65"/>
      <c r="FK97" s="65"/>
      <c r="FL97" s="65"/>
      <c r="FM97" s="65"/>
      <c r="FN97" s="65"/>
      <c r="FO97" s="65"/>
      <c r="FP97" s="65"/>
      <c r="FQ97" s="65"/>
      <c r="FR97" s="65"/>
      <c r="FS97" s="65"/>
      <c r="FT97" s="65"/>
      <c r="FU97" s="65"/>
      <c r="FV97" s="65"/>
      <c r="FW97" s="65"/>
      <c r="FX97" s="65"/>
      <c r="FY97" s="65"/>
      <c r="FZ97" s="65"/>
      <c r="GA97" s="65"/>
      <c r="GB97" s="65"/>
      <c r="GC97" s="65"/>
      <c r="GD97" s="65"/>
    </row>
    <row r="98" spans="1:186" hidden="1" x14ac:dyDescent="0.25">
      <c r="B98" s="65"/>
      <c r="C98" s="65"/>
      <c r="D98" s="65"/>
      <c r="E98" s="65"/>
      <c r="F98" s="65"/>
      <c r="G98" s="65"/>
      <c r="H98" s="65"/>
      <c r="I98" s="65"/>
      <c r="J98" s="65"/>
      <c r="K98" s="65"/>
      <c r="L98" s="65"/>
      <c r="M98" s="65"/>
      <c r="N98" s="65"/>
      <c r="O98" s="65"/>
      <c r="P98" s="65"/>
      <c r="Q98" s="65"/>
      <c r="R98" s="65"/>
      <c r="S98" s="65"/>
      <c r="T98" s="65"/>
      <c r="U98" s="65"/>
      <c r="V98" s="631"/>
      <c r="W98" s="65"/>
      <c r="X98" s="65"/>
      <c r="Y98" s="65"/>
      <c r="Z98" s="65"/>
      <c r="AA98" s="632"/>
      <c r="AB98" s="632"/>
      <c r="AC98" s="65"/>
      <c r="AD98" s="632"/>
      <c r="AE98" s="633"/>
      <c r="AF98" s="65"/>
      <c r="AG98" s="65"/>
      <c r="AH98" s="634"/>
      <c r="AI98" s="634"/>
      <c r="AJ98" s="65"/>
      <c r="AK98" s="632"/>
      <c r="AL98" s="65"/>
      <c r="AM98" s="65"/>
      <c r="AN98" s="65"/>
      <c r="AO98" s="65"/>
      <c r="AP98" s="65"/>
      <c r="AQ98" s="65"/>
      <c r="AR98" s="632"/>
      <c r="AS98" s="65"/>
      <c r="AT98" s="65"/>
      <c r="AU98" s="65"/>
      <c r="AV98" s="632"/>
      <c r="AW98" s="65"/>
      <c r="AX98" s="632"/>
      <c r="AY98" s="65"/>
      <c r="AZ98" s="65"/>
      <c r="BA98" s="65"/>
      <c r="BB98" s="632"/>
      <c r="BC98" s="632"/>
      <c r="BD98" s="65"/>
      <c r="BE98" s="632"/>
      <c r="BF98" s="101"/>
      <c r="BG98" s="101"/>
      <c r="BH98" s="101"/>
      <c r="BI98" s="101"/>
      <c r="BJ98" s="636"/>
      <c r="BK98" s="636"/>
      <c r="BL98" s="636"/>
      <c r="BM98" s="102"/>
      <c r="BN98" s="102"/>
      <c r="BO98" s="102"/>
      <c r="BP98" s="636"/>
      <c r="BQ98" s="636"/>
      <c r="BR98" s="636"/>
      <c r="BS98" s="636"/>
      <c r="BT98" s="636"/>
      <c r="BU98" s="636"/>
      <c r="BV98" s="636"/>
      <c r="BW98" s="636"/>
      <c r="BX98" s="636"/>
      <c r="BY98" s="636"/>
      <c r="BZ98" s="636"/>
      <c r="CA98" s="636"/>
      <c r="CB98" s="637"/>
      <c r="CC98" s="636"/>
      <c r="CD98" s="636"/>
      <c r="CE98" s="637"/>
      <c r="CF98" s="637"/>
      <c r="CG98" s="637"/>
      <c r="CH98" s="637"/>
      <c r="CI98" s="636"/>
      <c r="CJ98" s="636"/>
      <c r="CK98" s="637"/>
      <c r="CL98" s="637"/>
      <c r="CM98" s="637"/>
      <c r="CN98" s="705"/>
      <c r="CO98" s="88">
        <v>0.15</v>
      </c>
      <c r="CP98" s="88">
        <f t="shared" si="152"/>
        <v>0.17499999999999999</v>
      </c>
      <c r="CQ98" s="88">
        <v>0.2</v>
      </c>
      <c r="CR98" s="67"/>
      <c r="CS98" s="67"/>
      <c r="CT98" s="67"/>
      <c r="CU98" s="67"/>
      <c r="CV98" s="67"/>
      <c r="CW98" s="67"/>
      <c r="CX98" s="67"/>
      <c r="CY98" s="67"/>
      <c r="CZ98" s="67"/>
      <c r="DA98" s="67"/>
      <c r="DB98" s="67"/>
      <c r="DC98" s="67"/>
      <c r="DD98" s="67"/>
      <c r="DE98" s="67"/>
      <c r="DF98" s="67"/>
      <c r="DG98" s="67"/>
      <c r="DH98" s="67"/>
      <c r="DI98" s="67"/>
      <c r="DJ98" s="67"/>
      <c r="DK98" s="67"/>
      <c r="DL98" s="67"/>
      <c r="DM98" s="67"/>
      <c r="DN98" s="67"/>
      <c r="DO98" s="67"/>
      <c r="DP98" s="67"/>
      <c r="DQ98" s="67"/>
      <c r="DR98" s="67"/>
      <c r="DS98" s="67"/>
      <c r="DT98" s="67"/>
      <c r="DU98" s="67"/>
      <c r="DV98" s="67"/>
      <c r="DW98" s="67"/>
      <c r="DX98" s="67"/>
      <c r="DY98" s="67"/>
      <c r="DZ98" s="88"/>
      <c r="EA98" s="88"/>
      <c r="EB98" s="88"/>
      <c r="EC98" s="88"/>
      <c r="ED98" s="88"/>
      <c r="EE98" s="88"/>
      <c r="EF98" s="88"/>
      <c r="EG98" s="88"/>
      <c r="EH98" s="65"/>
      <c r="EI98" s="65"/>
      <c r="EJ98" s="65"/>
      <c r="EK98" s="65"/>
      <c r="EL98" s="65"/>
      <c r="EM98" s="65"/>
      <c r="EN98" s="65"/>
      <c r="EO98" s="65"/>
      <c r="EP98" s="65"/>
      <c r="EQ98" s="65"/>
      <c r="ER98" s="65"/>
      <c r="ES98" s="65"/>
      <c r="ET98" s="65"/>
      <c r="EU98" s="65"/>
      <c r="EV98" s="65"/>
      <c r="EW98" s="65"/>
      <c r="EX98" s="65"/>
      <c r="EY98" s="65"/>
      <c r="EZ98" s="65"/>
      <c r="FA98" s="65"/>
      <c r="FB98" s="65"/>
      <c r="FC98" s="65"/>
      <c r="FD98" s="65"/>
      <c r="FE98" s="65"/>
      <c r="FF98" s="65"/>
      <c r="FG98" s="65"/>
      <c r="FH98" s="65"/>
      <c r="FI98" s="65"/>
      <c r="FJ98" s="65"/>
      <c r="FK98" s="65"/>
      <c r="FL98" s="65"/>
      <c r="FM98" s="65"/>
      <c r="FN98" s="65"/>
      <c r="FO98" s="65"/>
      <c r="FP98" s="65"/>
      <c r="FQ98" s="65"/>
      <c r="FR98" s="65"/>
      <c r="FS98" s="65"/>
      <c r="FT98" s="65"/>
      <c r="FU98" s="65"/>
      <c r="FV98" s="65"/>
      <c r="FW98" s="65"/>
      <c r="FX98" s="65"/>
      <c r="FY98" s="65"/>
      <c r="FZ98" s="65"/>
      <c r="GA98" s="65"/>
      <c r="GB98" s="65"/>
      <c r="GC98" s="65"/>
      <c r="GD98" s="65"/>
    </row>
    <row r="99" spans="1:186" hidden="1" x14ac:dyDescent="0.25">
      <c r="B99" s="65"/>
      <c r="C99" s="65"/>
      <c r="D99" s="65"/>
      <c r="E99" s="65"/>
      <c r="F99" s="65"/>
      <c r="G99" s="65"/>
      <c r="H99" s="65"/>
      <c r="I99" s="65"/>
      <c r="J99" s="65"/>
      <c r="K99" s="65"/>
      <c r="L99" s="65"/>
      <c r="M99" s="65"/>
      <c r="N99" s="65"/>
      <c r="O99" s="65"/>
      <c r="P99" s="65"/>
      <c r="Q99" s="65"/>
      <c r="R99" s="65"/>
      <c r="S99" s="65"/>
      <c r="T99" s="65"/>
      <c r="U99" s="65"/>
      <c r="V99" s="631"/>
      <c r="W99" s="65"/>
      <c r="X99" s="65"/>
      <c r="Y99" s="65"/>
      <c r="Z99" s="65"/>
      <c r="AA99" s="632"/>
      <c r="AB99" s="632"/>
      <c r="AC99" s="65"/>
      <c r="AD99" s="632"/>
      <c r="AE99" s="633"/>
      <c r="AF99" s="65"/>
      <c r="AG99" s="65"/>
      <c r="AH99" s="634"/>
      <c r="AI99" s="634"/>
      <c r="AJ99" s="65"/>
      <c r="AK99" s="632"/>
      <c r="AL99" s="65"/>
      <c r="AM99" s="65"/>
      <c r="AN99" s="65"/>
      <c r="AO99" s="65"/>
      <c r="AP99" s="65"/>
      <c r="AQ99" s="65"/>
      <c r="AR99" s="632"/>
      <c r="AS99" s="65"/>
      <c r="AT99" s="65"/>
      <c r="AU99" s="65"/>
      <c r="AV99" s="632"/>
      <c r="AW99" s="65"/>
      <c r="AX99" s="632"/>
      <c r="AY99" s="65"/>
      <c r="AZ99" s="65"/>
      <c r="BA99" s="65"/>
      <c r="BB99" s="632"/>
      <c r="BC99" s="632"/>
      <c r="BD99" s="65"/>
      <c r="BE99" s="632"/>
      <c r="BF99" s="101"/>
      <c r="BG99" s="101"/>
      <c r="BH99" s="101"/>
      <c r="BI99" s="101"/>
      <c r="BJ99" s="636"/>
      <c r="BK99" s="636"/>
      <c r="BL99" s="636"/>
      <c r="BM99" s="102"/>
      <c r="BN99" s="102"/>
      <c r="BO99" s="102"/>
      <c r="BP99" s="636"/>
      <c r="BQ99" s="636"/>
      <c r="BR99" s="636"/>
      <c r="BS99" s="636"/>
      <c r="BT99" s="636"/>
      <c r="BU99" s="636"/>
      <c r="BV99" s="636"/>
      <c r="BW99" s="636"/>
      <c r="BX99" s="636"/>
      <c r="BY99" s="636"/>
      <c r="BZ99" s="636"/>
      <c r="CA99" s="636"/>
      <c r="CB99" s="637"/>
      <c r="CC99" s="636"/>
      <c r="CD99" s="636"/>
      <c r="CE99" s="637"/>
      <c r="CF99" s="637"/>
      <c r="CG99" s="637"/>
      <c r="CH99" s="637"/>
      <c r="CI99" s="636"/>
      <c r="CJ99" s="636"/>
      <c r="CK99" s="637"/>
      <c r="CL99" s="637"/>
      <c r="CM99" s="637"/>
      <c r="CN99" s="705"/>
      <c r="CO99" s="88">
        <v>0.15</v>
      </c>
      <c r="CP99" s="88">
        <f t="shared" si="152"/>
        <v>0.17499999999999999</v>
      </c>
      <c r="CQ99" s="88">
        <v>0.2</v>
      </c>
      <c r="CR99" s="67"/>
      <c r="CS99" s="67"/>
      <c r="CT99" s="67"/>
      <c r="CU99" s="67"/>
      <c r="CV99" s="67"/>
      <c r="CW99" s="67"/>
      <c r="CX99" s="67"/>
      <c r="CY99" s="67"/>
      <c r="CZ99" s="67"/>
      <c r="DA99" s="67"/>
      <c r="DB99" s="67"/>
      <c r="DC99" s="67"/>
      <c r="DD99" s="67"/>
      <c r="DE99" s="67"/>
      <c r="DF99" s="67"/>
      <c r="DG99" s="67"/>
      <c r="DH99" s="67"/>
      <c r="DI99" s="67"/>
      <c r="DJ99" s="67"/>
      <c r="DK99" s="67"/>
      <c r="DL99" s="67"/>
      <c r="DM99" s="67"/>
      <c r="DN99" s="67"/>
      <c r="DO99" s="67"/>
      <c r="DP99" s="67"/>
      <c r="DQ99" s="67"/>
      <c r="DR99" s="67"/>
      <c r="DS99" s="67"/>
      <c r="DT99" s="67"/>
      <c r="DU99" s="67"/>
      <c r="DV99" s="67"/>
      <c r="DW99" s="67"/>
      <c r="DX99" s="67"/>
      <c r="DY99" s="67"/>
      <c r="DZ99" s="88"/>
      <c r="EA99" s="88"/>
      <c r="EB99" s="88"/>
      <c r="EC99" s="88"/>
      <c r="ED99" s="88"/>
      <c r="EE99" s="88"/>
      <c r="EF99" s="88"/>
      <c r="EG99" s="88"/>
      <c r="EH99" s="65"/>
      <c r="EI99" s="65"/>
      <c r="EJ99" s="65"/>
      <c r="EK99" s="65"/>
      <c r="EL99" s="65"/>
      <c r="EM99" s="65"/>
      <c r="EN99" s="65"/>
      <c r="EO99" s="65"/>
      <c r="EP99" s="65"/>
      <c r="EQ99" s="65"/>
      <c r="ER99" s="65"/>
      <c r="ES99" s="65"/>
      <c r="ET99" s="65"/>
      <c r="EU99" s="65"/>
      <c r="EV99" s="65"/>
      <c r="EW99" s="65"/>
      <c r="EX99" s="65"/>
      <c r="EY99" s="65"/>
      <c r="EZ99" s="65"/>
      <c r="FA99" s="65"/>
      <c r="FB99" s="65"/>
      <c r="FC99" s="65"/>
      <c r="FD99" s="65"/>
      <c r="FE99" s="65"/>
      <c r="FF99" s="65"/>
      <c r="FG99" s="65"/>
      <c r="FH99" s="65"/>
      <c r="FI99" s="65"/>
      <c r="FJ99" s="65"/>
      <c r="FK99" s="65"/>
      <c r="FL99" s="65"/>
      <c r="FM99" s="65"/>
      <c r="FN99" s="65"/>
      <c r="FO99" s="65"/>
      <c r="FP99" s="65"/>
      <c r="FQ99" s="65"/>
      <c r="FR99" s="65"/>
      <c r="FS99" s="65"/>
      <c r="FT99" s="65"/>
      <c r="FU99" s="65"/>
      <c r="FV99" s="65"/>
      <c r="FW99" s="65"/>
      <c r="FX99" s="65"/>
      <c r="FY99" s="65"/>
      <c r="FZ99" s="65"/>
      <c r="GA99" s="65"/>
      <c r="GB99" s="65"/>
      <c r="GC99" s="65"/>
      <c r="GD99" s="65"/>
    </row>
    <row r="100" spans="1:186" ht="15" hidden="1" customHeight="1" x14ac:dyDescent="0.25">
      <c r="B100" s="65"/>
      <c r="C100" s="65"/>
      <c r="D100" s="65"/>
      <c r="E100" s="65"/>
      <c r="F100" s="65"/>
      <c r="G100" s="65"/>
      <c r="H100" s="65"/>
      <c r="I100" s="65"/>
      <c r="J100" s="65"/>
      <c r="K100" s="65"/>
      <c r="L100" s="65"/>
      <c r="M100" s="65"/>
      <c r="N100" s="65"/>
      <c r="O100" s="65"/>
      <c r="P100" s="65"/>
      <c r="Q100" s="65"/>
      <c r="R100" s="65"/>
      <c r="S100" s="65"/>
      <c r="T100" s="65"/>
      <c r="U100" s="65"/>
      <c r="V100" s="631"/>
      <c r="W100" s="65"/>
      <c r="X100" s="65"/>
      <c r="Y100" s="65"/>
      <c r="Z100" s="65"/>
      <c r="AA100" s="632"/>
      <c r="AB100" s="632"/>
      <c r="AC100" s="65"/>
      <c r="AD100" s="632"/>
      <c r="AE100" s="633"/>
      <c r="AF100" s="65"/>
      <c r="AG100" s="65"/>
      <c r="AH100" s="634"/>
      <c r="AI100" s="634"/>
      <c r="AJ100" s="65"/>
      <c r="AK100" s="632"/>
      <c r="AL100" s="65"/>
      <c r="AM100" s="65"/>
      <c r="AN100" s="65"/>
      <c r="AO100" s="65"/>
      <c r="AP100" s="65"/>
      <c r="AQ100" s="65"/>
      <c r="AR100" s="632"/>
      <c r="AS100" s="65"/>
      <c r="AT100" s="65"/>
      <c r="AU100" s="65"/>
      <c r="AV100" s="632"/>
      <c r="AW100" s="65"/>
      <c r="AX100" s="632"/>
      <c r="AY100" s="65"/>
      <c r="AZ100" s="65"/>
      <c r="BA100" s="65"/>
      <c r="BB100" s="632"/>
      <c r="BC100" s="632"/>
      <c r="BD100" s="65"/>
      <c r="BE100" s="632"/>
      <c r="BF100" s="101"/>
      <c r="BG100" s="101"/>
      <c r="BH100" s="101"/>
      <c r="BI100" s="101"/>
      <c r="BJ100" s="636"/>
      <c r="BK100" s="636"/>
      <c r="BL100" s="636"/>
      <c r="BM100" s="102"/>
      <c r="BN100" s="102"/>
      <c r="BO100" s="102"/>
      <c r="BP100" s="636"/>
      <c r="BQ100" s="636"/>
      <c r="BR100" s="636"/>
      <c r="BS100" s="636"/>
      <c r="BT100" s="636"/>
      <c r="BU100" s="636"/>
      <c r="BV100" s="636"/>
      <c r="BW100" s="636"/>
      <c r="BX100" s="636"/>
      <c r="BY100" s="636"/>
      <c r="BZ100" s="636"/>
      <c r="CA100" s="636"/>
      <c r="CB100" s="637"/>
      <c r="CC100" s="636"/>
      <c r="CD100" s="636"/>
      <c r="CE100" s="637"/>
      <c r="CF100" s="637"/>
      <c r="CG100" s="637"/>
      <c r="CH100" s="637"/>
      <c r="CI100" s="636"/>
      <c r="CJ100" s="636"/>
      <c r="CK100" s="637"/>
      <c r="CL100" s="637"/>
      <c r="CM100" s="637"/>
      <c r="CN100" s="705"/>
      <c r="CO100" s="88">
        <v>0.6</v>
      </c>
      <c r="CP100" s="88">
        <f t="shared" si="152"/>
        <v>0.8</v>
      </c>
      <c r="CQ100" s="88">
        <v>1</v>
      </c>
      <c r="CR100" s="67"/>
      <c r="CS100" s="67"/>
      <c r="CT100" s="67"/>
      <c r="CU100" s="67"/>
      <c r="CV100" s="67"/>
      <c r="CW100" s="67"/>
      <c r="CX100" s="67"/>
      <c r="CY100" s="67"/>
      <c r="CZ100" s="67"/>
      <c r="DA100" s="67"/>
      <c r="DB100" s="67"/>
      <c r="DC100" s="67"/>
      <c r="DD100" s="67"/>
      <c r="DE100" s="67"/>
      <c r="DF100" s="67"/>
      <c r="DG100" s="67"/>
      <c r="DH100" s="67"/>
      <c r="DI100" s="67"/>
      <c r="DJ100" s="67"/>
      <c r="DK100" s="67"/>
      <c r="DL100" s="67"/>
      <c r="DM100" s="67"/>
      <c r="DN100" s="67"/>
      <c r="DO100" s="67"/>
      <c r="DP100" s="67"/>
      <c r="DQ100" s="67"/>
      <c r="DR100" s="67"/>
      <c r="DS100" s="67"/>
      <c r="DT100" s="67"/>
      <c r="DU100" s="67"/>
      <c r="DV100" s="67"/>
      <c r="DW100" s="67"/>
      <c r="DX100" s="67"/>
      <c r="DY100" s="67"/>
      <c r="DZ100" s="88"/>
      <c r="EA100" s="88"/>
      <c r="EB100" s="88"/>
      <c r="EC100" s="88"/>
      <c r="ED100" s="88"/>
      <c r="EE100" s="88"/>
      <c r="EF100" s="88"/>
      <c r="EG100" s="88"/>
      <c r="EH100" s="65"/>
      <c r="EI100" s="65"/>
      <c r="EJ100" s="65"/>
      <c r="EK100" s="65"/>
      <c r="EL100" s="65"/>
      <c r="EM100" s="65"/>
      <c r="EN100" s="65"/>
      <c r="EO100" s="65"/>
      <c r="EP100" s="65"/>
      <c r="EQ100" s="65"/>
      <c r="ER100" s="65"/>
      <c r="ES100" s="65"/>
      <c r="ET100" s="65"/>
      <c r="EU100" s="65"/>
      <c r="EV100" s="65"/>
      <c r="EW100" s="65"/>
      <c r="EX100" s="65"/>
      <c r="EY100" s="65"/>
      <c r="EZ100" s="65"/>
      <c r="FA100" s="65"/>
      <c r="FB100" s="65"/>
      <c r="FC100" s="65"/>
      <c r="FD100" s="65"/>
      <c r="FE100" s="65"/>
      <c r="FF100" s="65"/>
      <c r="FG100" s="65"/>
      <c r="FH100" s="65"/>
      <c r="FI100" s="65"/>
      <c r="FJ100" s="65"/>
      <c r="FK100" s="65"/>
      <c r="FL100" s="65"/>
      <c r="FM100" s="65"/>
      <c r="FN100" s="65"/>
      <c r="FO100" s="65"/>
      <c r="FP100" s="65"/>
      <c r="FQ100" s="65"/>
      <c r="FR100" s="65"/>
      <c r="FS100" s="65"/>
      <c r="FT100" s="65"/>
      <c r="FU100" s="65"/>
      <c r="FV100" s="65"/>
      <c r="FW100" s="65"/>
      <c r="FX100" s="65"/>
      <c r="FY100" s="65"/>
      <c r="FZ100" s="65"/>
      <c r="GA100" s="65"/>
      <c r="GB100" s="65"/>
      <c r="GC100" s="65"/>
      <c r="GD100" s="65"/>
    </row>
    <row r="101" spans="1:186" ht="15" hidden="1" customHeight="1" x14ac:dyDescent="0.25">
      <c r="B101" s="65"/>
      <c r="C101" s="65"/>
      <c r="D101" s="65"/>
      <c r="E101" s="65"/>
      <c r="F101" s="65"/>
      <c r="G101" s="65"/>
      <c r="H101" s="65"/>
      <c r="I101" s="65"/>
      <c r="J101" s="65"/>
      <c r="K101" s="65"/>
      <c r="L101" s="65"/>
      <c r="M101" s="65"/>
      <c r="N101" s="65"/>
      <c r="O101" s="65"/>
      <c r="P101" s="65"/>
      <c r="Q101" s="65"/>
      <c r="R101" s="65"/>
      <c r="S101" s="65"/>
      <c r="T101" s="65"/>
      <c r="U101" s="65"/>
      <c r="V101" s="631"/>
      <c r="W101" s="65"/>
      <c r="X101" s="65"/>
      <c r="Y101" s="65"/>
      <c r="Z101" s="65"/>
      <c r="AA101" s="632"/>
      <c r="AB101" s="632"/>
      <c r="AC101" s="65"/>
      <c r="AD101" s="632"/>
      <c r="AE101" s="633"/>
      <c r="AF101" s="65"/>
      <c r="AG101" s="65"/>
      <c r="AH101" s="634"/>
      <c r="AI101" s="634"/>
      <c r="AJ101" s="65"/>
      <c r="AK101" s="632"/>
      <c r="AL101" s="65"/>
      <c r="AM101" s="65"/>
      <c r="AN101" s="65"/>
      <c r="AO101" s="65"/>
      <c r="AP101" s="65"/>
      <c r="AQ101" s="65"/>
      <c r="AR101" s="632"/>
      <c r="AS101" s="65"/>
      <c r="AT101" s="65"/>
      <c r="AU101" s="65"/>
      <c r="AV101" s="632"/>
      <c r="AW101" s="65"/>
      <c r="AX101" s="632"/>
      <c r="AY101" s="65"/>
      <c r="AZ101" s="65"/>
      <c r="BA101" s="65"/>
      <c r="BB101" s="632"/>
      <c r="BC101" s="632"/>
      <c r="BD101" s="65"/>
      <c r="BE101" s="632"/>
      <c r="BF101" s="101"/>
      <c r="BG101" s="101"/>
      <c r="BH101" s="101"/>
      <c r="BI101" s="101"/>
      <c r="BJ101" s="636"/>
      <c r="BK101" s="636"/>
      <c r="BL101" s="636"/>
      <c r="BM101" s="102"/>
      <c r="BN101" s="102"/>
      <c r="BO101" s="102"/>
      <c r="BP101" s="636"/>
      <c r="BQ101" s="636"/>
      <c r="BR101" s="636"/>
      <c r="BS101" s="636"/>
      <c r="BT101" s="636"/>
      <c r="BU101" s="636"/>
      <c r="BV101" s="636"/>
      <c r="BW101" s="636"/>
      <c r="BX101" s="636"/>
      <c r="BY101" s="636"/>
      <c r="BZ101" s="636"/>
      <c r="CA101" s="636"/>
      <c r="CB101" s="637"/>
      <c r="CC101" s="636"/>
      <c r="CD101" s="636"/>
      <c r="CE101" s="637"/>
      <c r="CF101" s="637"/>
      <c r="CG101" s="637"/>
      <c r="CH101" s="637"/>
      <c r="CI101" s="636"/>
      <c r="CJ101" s="636"/>
      <c r="CK101" s="637"/>
      <c r="CL101" s="637"/>
      <c r="CM101" s="637"/>
      <c r="CN101" s="705"/>
      <c r="CO101" s="88">
        <v>0.6</v>
      </c>
      <c r="CP101" s="88">
        <f t="shared" si="152"/>
        <v>0.8</v>
      </c>
      <c r="CQ101" s="88">
        <v>1</v>
      </c>
      <c r="CR101" s="67"/>
      <c r="CS101" s="67"/>
      <c r="CT101" s="65"/>
      <c r="CU101" s="65"/>
      <c r="CV101" s="65"/>
      <c r="CW101" s="65"/>
      <c r="CX101" s="65"/>
      <c r="CY101" s="65"/>
      <c r="CZ101" s="65"/>
      <c r="DA101" s="65"/>
      <c r="DB101" s="65"/>
      <c r="DC101" s="65"/>
      <c r="DD101" s="65"/>
      <c r="DE101" s="65"/>
      <c r="DF101" s="65"/>
      <c r="DG101" s="65"/>
      <c r="DH101" s="65"/>
      <c r="DI101" s="65"/>
      <c r="DJ101" s="65"/>
      <c r="DK101" s="65"/>
      <c r="DL101" s="65"/>
      <c r="DM101" s="65"/>
      <c r="DN101" s="65"/>
      <c r="DO101" s="65"/>
      <c r="DP101" s="65"/>
      <c r="DQ101" s="65"/>
      <c r="DR101" s="65"/>
      <c r="DS101" s="65"/>
      <c r="DT101" s="65"/>
      <c r="DU101" s="65"/>
      <c r="DV101" s="65"/>
      <c r="DW101" s="65"/>
      <c r="DX101" s="65"/>
      <c r="DY101" s="65"/>
      <c r="DZ101" s="65"/>
      <c r="EA101" s="65"/>
      <c r="EB101" s="65"/>
      <c r="EC101" s="65"/>
      <c r="ED101" s="65"/>
      <c r="EE101" s="65"/>
      <c r="EF101" s="65"/>
      <c r="EG101" s="65"/>
      <c r="EH101" s="65"/>
      <c r="EI101" s="65"/>
      <c r="EJ101" s="65"/>
      <c r="EK101" s="65"/>
      <c r="EL101" s="65"/>
      <c r="EM101" s="65"/>
      <c r="EN101" s="65"/>
      <c r="EO101" s="65"/>
      <c r="EP101" s="65"/>
      <c r="EQ101" s="65"/>
      <c r="ER101" s="65"/>
      <c r="ES101" s="65"/>
      <c r="ET101" s="65"/>
      <c r="EU101" s="65"/>
      <c r="EV101" s="65"/>
      <c r="EW101" s="65"/>
      <c r="EX101" s="65"/>
      <c r="EY101" s="65"/>
      <c r="EZ101" s="65"/>
      <c r="FA101" s="65"/>
      <c r="FB101" s="65"/>
      <c r="FC101" s="65"/>
      <c r="FD101" s="65"/>
      <c r="FE101" s="65"/>
      <c r="FF101" s="65"/>
      <c r="FG101" s="65"/>
      <c r="FH101" s="65"/>
      <c r="FI101" s="65"/>
      <c r="FJ101" s="65"/>
      <c r="FK101" s="65"/>
      <c r="FL101" s="65"/>
      <c r="FM101" s="65"/>
      <c r="FN101" s="65"/>
      <c r="FO101" s="65"/>
      <c r="FP101" s="65"/>
      <c r="FQ101" s="65"/>
      <c r="FR101" s="65"/>
      <c r="FS101" s="65"/>
      <c r="FT101" s="65"/>
      <c r="FU101" s="65"/>
      <c r="FV101" s="65"/>
      <c r="FW101" s="65"/>
      <c r="FX101" s="65"/>
      <c r="FY101" s="65"/>
      <c r="FZ101" s="65"/>
      <c r="GA101" s="65"/>
      <c r="GB101" s="65"/>
      <c r="GC101" s="65"/>
      <c r="GD101" s="65"/>
    </row>
    <row r="102" spans="1:186" ht="15" hidden="1" customHeight="1" x14ac:dyDescent="0.25">
      <c r="B102" s="65"/>
      <c r="C102" s="65"/>
      <c r="D102" s="65"/>
      <c r="E102" s="65"/>
      <c r="F102" s="65"/>
      <c r="G102" s="65"/>
      <c r="H102" s="65"/>
      <c r="I102" s="65"/>
      <c r="J102" s="65"/>
      <c r="K102" s="65"/>
      <c r="L102" s="65"/>
      <c r="M102" s="65"/>
      <c r="N102" s="65"/>
      <c r="O102" s="65"/>
      <c r="P102" s="65"/>
      <c r="Q102" s="65"/>
      <c r="R102" s="65"/>
      <c r="S102" s="65"/>
      <c r="T102" s="65"/>
      <c r="U102" s="65"/>
      <c r="V102" s="631"/>
      <c r="W102" s="65"/>
      <c r="X102" s="65"/>
      <c r="Y102" s="65"/>
      <c r="Z102" s="65"/>
      <c r="AA102" s="632"/>
      <c r="AB102" s="632"/>
      <c r="AC102" s="65"/>
      <c r="AD102" s="632"/>
      <c r="AE102" s="633"/>
      <c r="AF102" s="65"/>
      <c r="AG102" s="65"/>
      <c r="AH102" s="634"/>
      <c r="AI102" s="634"/>
      <c r="AJ102" s="65"/>
      <c r="AK102" s="632"/>
      <c r="AL102" s="65"/>
      <c r="AM102" s="65"/>
      <c r="AN102" s="65"/>
      <c r="AO102" s="65"/>
      <c r="AP102" s="65"/>
      <c r="AQ102" s="65"/>
      <c r="AR102" s="632"/>
      <c r="AS102" s="65"/>
      <c r="AT102" s="65"/>
      <c r="AU102" s="65"/>
      <c r="AV102" s="632"/>
      <c r="AW102" s="65"/>
      <c r="AX102" s="632"/>
      <c r="AY102" s="65"/>
      <c r="AZ102" s="65"/>
      <c r="BA102" s="65"/>
      <c r="BB102" s="632"/>
      <c r="BC102" s="632"/>
      <c r="BD102" s="65"/>
      <c r="BE102" s="632"/>
      <c r="BF102" s="101"/>
      <c r="BG102" s="101"/>
      <c r="BH102" s="101"/>
      <c r="BI102" s="101"/>
      <c r="BJ102" s="636"/>
      <c r="BK102" s="636"/>
      <c r="BL102" s="636"/>
      <c r="BM102" s="102"/>
      <c r="BN102" s="102"/>
      <c r="BO102" s="102"/>
      <c r="BP102" s="636"/>
      <c r="BQ102" s="636"/>
      <c r="BR102" s="636"/>
      <c r="BS102" s="636"/>
      <c r="BT102" s="636"/>
      <c r="BU102" s="636"/>
      <c r="BV102" s="636"/>
      <c r="BW102" s="636"/>
      <c r="BX102" s="636"/>
      <c r="BY102" s="636"/>
      <c r="BZ102" s="636"/>
      <c r="CA102" s="636"/>
      <c r="CB102" s="637"/>
      <c r="CC102" s="636"/>
      <c r="CD102" s="636"/>
      <c r="CE102" s="637"/>
      <c r="CF102" s="637"/>
      <c r="CG102" s="637"/>
      <c r="CH102" s="637"/>
      <c r="CI102" s="636"/>
      <c r="CJ102" s="636"/>
      <c r="CK102" s="637"/>
      <c r="CL102" s="637"/>
      <c r="CM102" s="637"/>
      <c r="CN102" s="705"/>
      <c r="CO102" s="88">
        <v>0.6</v>
      </c>
      <c r="CP102" s="88">
        <f t="shared" si="152"/>
        <v>0.8</v>
      </c>
      <c r="CQ102" s="88">
        <v>1</v>
      </c>
      <c r="CR102" s="67"/>
      <c r="CS102" s="67"/>
      <c r="CT102" s="65"/>
      <c r="CU102" s="65"/>
      <c r="CV102" s="65"/>
      <c r="CW102" s="65"/>
      <c r="CX102" s="65"/>
      <c r="CY102" s="65"/>
      <c r="CZ102" s="65"/>
      <c r="DA102" s="65"/>
      <c r="DB102" s="65"/>
      <c r="DC102" s="65"/>
      <c r="DD102" s="65"/>
      <c r="DE102" s="65"/>
      <c r="DF102" s="65"/>
      <c r="DG102" s="65"/>
      <c r="DH102" s="65"/>
      <c r="DI102" s="65"/>
      <c r="DJ102" s="65"/>
      <c r="DK102" s="65"/>
      <c r="DL102" s="65"/>
      <c r="DM102" s="65"/>
      <c r="DN102" s="65"/>
      <c r="DO102" s="65"/>
      <c r="DP102" s="65"/>
      <c r="DQ102" s="65"/>
      <c r="DR102" s="65"/>
      <c r="DS102" s="65"/>
      <c r="DT102" s="65"/>
      <c r="DU102" s="65"/>
      <c r="DV102" s="65"/>
      <c r="DW102" s="65"/>
      <c r="DX102" s="65"/>
      <c r="DY102" s="65"/>
      <c r="DZ102" s="65"/>
      <c r="EA102" s="65"/>
      <c r="EB102" s="65"/>
      <c r="EC102" s="65"/>
      <c r="ED102" s="65"/>
      <c r="EE102" s="65"/>
      <c r="EF102" s="65"/>
      <c r="EG102" s="65"/>
      <c r="EH102" s="65"/>
      <c r="EI102" s="65"/>
      <c r="EJ102" s="65"/>
      <c r="EK102" s="65"/>
      <c r="EL102" s="65"/>
      <c r="EM102" s="65"/>
      <c r="EN102" s="65"/>
      <c r="EO102" s="65"/>
      <c r="EP102" s="65"/>
      <c r="EQ102" s="65"/>
      <c r="ER102" s="65"/>
      <c r="ES102" s="65"/>
      <c r="ET102" s="65"/>
      <c r="EU102" s="65"/>
      <c r="EV102" s="65"/>
      <c r="EW102" s="65"/>
      <c r="EX102" s="65"/>
      <c r="EY102" s="65"/>
      <c r="EZ102" s="65"/>
      <c r="FA102" s="65"/>
      <c r="FB102" s="65"/>
      <c r="FC102" s="65"/>
      <c r="FD102" s="65"/>
      <c r="FE102" s="65"/>
      <c r="FF102" s="65"/>
      <c r="FG102" s="65"/>
      <c r="FH102" s="65"/>
      <c r="FI102" s="65"/>
      <c r="FJ102" s="65"/>
      <c r="FK102" s="65"/>
      <c r="FL102" s="65"/>
      <c r="FM102" s="65"/>
      <c r="FN102" s="65"/>
      <c r="FO102" s="65"/>
      <c r="FP102" s="65"/>
      <c r="FQ102" s="65"/>
      <c r="FR102" s="65"/>
      <c r="FS102" s="65"/>
      <c r="FT102" s="65"/>
      <c r="FU102" s="65"/>
      <c r="FV102" s="65"/>
      <c r="FW102" s="65"/>
      <c r="FX102" s="65"/>
      <c r="FY102" s="65"/>
      <c r="FZ102" s="65"/>
      <c r="GA102" s="65"/>
      <c r="GB102" s="65"/>
      <c r="GC102" s="65"/>
      <c r="GD102" s="65"/>
    </row>
    <row r="103" spans="1:186" ht="15" hidden="1" customHeight="1" x14ac:dyDescent="0.25">
      <c r="B103" s="65"/>
      <c r="C103" s="65"/>
      <c r="D103" s="65"/>
      <c r="E103" s="65"/>
      <c r="F103" s="65"/>
      <c r="G103" s="65"/>
      <c r="H103" s="65"/>
      <c r="I103" s="65"/>
      <c r="J103" s="65"/>
      <c r="K103" s="65"/>
      <c r="L103" s="65"/>
      <c r="M103" s="65"/>
      <c r="N103" s="65"/>
      <c r="O103" s="65"/>
      <c r="P103" s="65"/>
      <c r="Q103" s="65"/>
      <c r="R103" s="65"/>
      <c r="S103" s="65"/>
      <c r="T103" s="65"/>
      <c r="U103" s="65"/>
      <c r="V103" s="631"/>
      <c r="W103" s="65"/>
      <c r="X103" s="65"/>
      <c r="Y103" s="65"/>
      <c r="Z103" s="65"/>
      <c r="AA103" s="632"/>
      <c r="AB103" s="632"/>
      <c r="AC103" s="65"/>
      <c r="AD103" s="632"/>
      <c r="AE103" s="633"/>
      <c r="AF103" s="65"/>
      <c r="AG103" s="65"/>
      <c r="AH103" s="634"/>
      <c r="AI103" s="634"/>
      <c r="AJ103" s="65"/>
      <c r="AK103" s="632"/>
      <c r="AL103" s="65"/>
      <c r="AM103" s="65"/>
      <c r="AN103" s="65"/>
      <c r="AO103" s="65"/>
      <c r="AP103" s="65"/>
      <c r="AQ103" s="65"/>
      <c r="AR103" s="632"/>
      <c r="AS103" s="65"/>
      <c r="AT103" s="65"/>
      <c r="AU103" s="65"/>
      <c r="AV103" s="632"/>
      <c r="AW103" s="65"/>
      <c r="AX103" s="632"/>
      <c r="AY103" s="65"/>
      <c r="AZ103" s="65"/>
      <c r="BA103" s="65"/>
      <c r="BB103" s="632"/>
      <c r="BC103" s="632"/>
      <c r="BD103" s="65"/>
      <c r="BE103" s="632"/>
      <c r="BF103" s="101"/>
      <c r="BG103" s="101"/>
      <c r="BH103" s="101"/>
      <c r="BI103" s="101"/>
      <c r="BJ103" s="636"/>
      <c r="BK103" s="636"/>
      <c r="BL103" s="636"/>
      <c r="BM103" s="102"/>
      <c r="BN103" s="102"/>
      <c r="BO103" s="102"/>
      <c r="BP103" s="636"/>
      <c r="BQ103" s="636"/>
      <c r="BR103" s="636"/>
      <c r="BS103" s="636"/>
      <c r="BT103" s="636"/>
      <c r="BU103" s="636"/>
      <c r="BV103" s="636"/>
      <c r="BW103" s="636"/>
      <c r="BX103" s="636"/>
      <c r="BY103" s="636"/>
      <c r="BZ103" s="636"/>
      <c r="CA103" s="636"/>
      <c r="CB103" s="637"/>
      <c r="CC103" s="636"/>
      <c r="CD103" s="636"/>
      <c r="CE103" s="637"/>
      <c r="CF103" s="637"/>
      <c r="CG103" s="637"/>
      <c r="CH103" s="637"/>
      <c r="CI103" s="636"/>
      <c r="CJ103" s="636"/>
      <c r="CK103" s="637"/>
      <c r="CL103" s="637"/>
      <c r="CM103" s="637"/>
      <c r="CN103" s="705"/>
      <c r="CO103" s="88">
        <v>0.6</v>
      </c>
      <c r="CP103" s="88">
        <f t="shared" si="152"/>
        <v>0.8</v>
      </c>
      <c r="CQ103" s="88">
        <v>1</v>
      </c>
      <c r="CR103" s="67"/>
      <c r="CS103" s="67"/>
      <c r="CT103" s="65"/>
      <c r="CU103" s="65"/>
      <c r="CV103" s="65"/>
      <c r="CW103" s="65"/>
      <c r="CX103" s="65"/>
      <c r="CY103" s="65"/>
      <c r="CZ103" s="65"/>
      <c r="DA103" s="65"/>
      <c r="DB103" s="65"/>
      <c r="DC103" s="65"/>
      <c r="DD103" s="65"/>
      <c r="DE103" s="65"/>
      <c r="DF103" s="65"/>
      <c r="DG103" s="65"/>
      <c r="DH103" s="65"/>
      <c r="DI103" s="65"/>
      <c r="DJ103" s="65"/>
      <c r="DK103" s="65"/>
      <c r="DL103" s="65"/>
      <c r="DM103" s="65"/>
      <c r="DN103" s="65"/>
      <c r="DO103" s="65"/>
      <c r="DP103" s="65"/>
      <c r="DQ103" s="65"/>
      <c r="DR103" s="65"/>
      <c r="DS103" s="65"/>
      <c r="DT103" s="65"/>
      <c r="DU103" s="65"/>
      <c r="DV103" s="65"/>
      <c r="DW103" s="65"/>
      <c r="DX103" s="65"/>
      <c r="DY103" s="65"/>
      <c r="DZ103" s="65"/>
      <c r="EA103" s="65"/>
      <c r="EB103" s="65"/>
      <c r="EC103" s="65"/>
      <c r="ED103" s="65"/>
      <c r="EE103" s="65"/>
      <c r="EF103" s="65"/>
      <c r="EG103" s="65"/>
      <c r="EH103" s="65"/>
      <c r="EI103" s="65"/>
      <c r="EJ103" s="65"/>
      <c r="EK103" s="65"/>
      <c r="EL103" s="65"/>
      <c r="EM103" s="65"/>
      <c r="EN103" s="65"/>
      <c r="EO103" s="65"/>
      <c r="EP103" s="65"/>
      <c r="EQ103" s="65"/>
      <c r="ER103" s="65"/>
      <c r="ES103" s="65"/>
      <c r="ET103" s="65"/>
      <c r="EU103" s="65"/>
      <c r="EV103" s="65"/>
      <c r="EW103" s="65"/>
      <c r="EX103" s="65"/>
      <c r="EY103" s="65"/>
      <c r="EZ103" s="65"/>
      <c r="FA103" s="65"/>
      <c r="FB103" s="65"/>
      <c r="FC103" s="65"/>
      <c r="FD103" s="65"/>
      <c r="FE103" s="65"/>
      <c r="FF103" s="65"/>
      <c r="FG103" s="65"/>
      <c r="FH103" s="65"/>
      <c r="FI103" s="65"/>
      <c r="FJ103" s="65"/>
      <c r="FK103" s="65"/>
      <c r="FL103" s="65"/>
      <c r="FM103" s="65"/>
      <c r="FN103" s="65"/>
      <c r="FO103" s="65"/>
      <c r="FP103" s="65"/>
      <c r="FQ103" s="65"/>
      <c r="FR103" s="65"/>
      <c r="FS103" s="65"/>
      <c r="FT103" s="65"/>
      <c r="FU103" s="65"/>
      <c r="FV103" s="65"/>
      <c r="FW103" s="65"/>
      <c r="FX103" s="65"/>
      <c r="FY103" s="65"/>
      <c r="FZ103" s="65"/>
      <c r="GA103" s="65"/>
      <c r="GB103" s="65"/>
      <c r="GC103" s="65"/>
      <c r="GD103" s="65"/>
    </row>
    <row r="104" spans="1:186" s="69" customFormat="1" ht="15" hidden="1" customHeight="1" x14ac:dyDescent="0.25">
      <c r="A104" s="67"/>
      <c r="B104" s="67"/>
      <c r="C104" s="67"/>
      <c r="D104" s="67"/>
      <c r="E104" s="67"/>
      <c r="F104" s="67"/>
      <c r="G104" s="67"/>
      <c r="H104" s="67"/>
      <c r="I104" s="67"/>
      <c r="J104" s="67"/>
      <c r="K104" s="67"/>
      <c r="L104" s="67"/>
      <c r="M104" s="67"/>
      <c r="N104" s="67"/>
      <c r="O104" s="67"/>
      <c r="P104" s="67"/>
      <c r="Q104" s="67"/>
      <c r="R104" s="67"/>
      <c r="S104" s="67"/>
      <c r="T104" s="67"/>
      <c r="U104" s="67"/>
      <c r="V104" s="655"/>
      <c r="W104" s="67"/>
      <c r="X104" s="67"/>
      <c r="Y104" s="67"/>
      <c r="Z104" s="67"/>
      <c r="AA104" s="656"/>
      <c r="AB104" s="656"/>
      <c r="AC104" s="67"/>
      <c r="AD104" s="656"/>
      <c r="AE104" s="657"/>
      <c r="AF104" s="67"/>
      <c r="AG104" s="67"/>
      <c r="AH104" s="658"/>
      <c r="AI104" s="658"/>
      <c r="AJ104" s="67"/>
      <c r="AK104" s="656"/>
      <c r="AL104" s="67"/>
      <c r="AM104" s="67"/>
      <c r="AN104" s="67"/>
      <c r="AO104" s="67"/>
      <c r="AP104" s="67"/>
      <c r="AQ104" s="67"/>
      <c r="AR104" s="656"/>
      <c r="AS104" s="67"/>
      <c r="AT104" s="67"/>
      <c r="AU104" s="67"/>
      <c r="AV104" s="656"/>
      <c r="AW104" s="67"/>
      <c r="AX104" s="656"/>
      <c r="AY104" s="67"/>
      <c r="AZ104" s="67"/>
      <c r="BA104" s="67"/>
      <c r="BB104" s="656"/>
      <c r="BC104" s="656"/>
      <c r="BD104" s="67"/>
      <c r="BE104" s="656"/>
      <c r="BF104" s="101"/>
      <c r="BG104" s="101"/>
      <c r="BH104" s="101"/>
      <c r="BI104" s="101"/>
      <c r="BJ104" s="636"/>
      <c r="BK104" s="636"/>
      <c r="BL104" s="636"/>
      <c r="BM104" s="102"/>
      <c r="BN104" s="102"/>
      <c r="BO104" s="102"/>
      <c r="BP104" s="898"/>
      <c r="BQ104" s="898"/>
      <c r="BR104" s="898"/>
      <c r="BS104" s="898"/>
      <c r="BT104" s="898"/>
      <c r="BU104" s="898"/>
      <c r="BV104" s="636"/>
      <c r="BW104" s="898"/>
      <c r="BX104" s="898"/>
      <c r="BY104" s="636"/>
      <c r="BZ104" s="636"/>
      <c r="CA104" s="636"/>
      <c r="CB104" s="637"/>
      <c r="CC104" s="898"/>
      <c r="CD104" s="898"/>
      <c r="CE104" s="637"/>
      <c r="CF104" s="637"/>
      <c r="CG104" s="637"/>
      <c r="CH104" s="637"/>
      <c r="CI104" s="898"/>
      <c r="CJ104" s="898"/>
      <c r="CK104" s="637"/>
      <c r="CL104" s="637"/>
      <c r="CM104" s="637"/>
      <c r="CN104" s="705"/>
      <c r="CO104" s="88">
        <v>0.6</v>
      </c>
      <c r="CP104" s="88">
        <f t="shared" si="152"/>
        <v>0.8</v>
      </c>
      <c r="CQ104" s="88">
        <v>1</v>
      </c>
      <c r="CR104" s="67"/>
      <c r="CS104" s="67"/>
      <c r="CT104" s="67"/>
      <c r="CU104" s="67"/>
      <c r="CV104" s="67"/>
      <c r="CW104" s="67"/>
      <c r="CX104" s="67"/>
      <c r="CY104" s="67"/>
      <c r="CZ104" s="67"/>
      <c r="DA104" s="67"/>
      <c r="DB104" s="67"/>
      <c r="DC104" s="67"/>
      <c r="DD104" s="67"/>
      <c r="DE104" s="67"/>
      <c r="DF104" s="67"/>
      <c r="DG104" s="67"/>
      <c r="DH104" s="67"/>
      <c r="DI104" s="67"/>
      <c r="DJ104" s="67"/>
      <c r="DK104" s="67"/>
      <c r="DL104" s="67"/>
      <c r="DM104" s="67"/>
      <c r="DN104" s="67"/>
      <c r="DO104" s="67"/>
      <c r="DP104" s="67"/>
      <c r="DQ104" s="67"/>
      <c r="DR104" s="67"/>
      <c r="DS104" s="67"/>
      <c r="DT104" s="67"/>
      <c r="DU104" s="67"/>
      <c r="DV104" s="67"/>
      <c r="DW104" s="67"/>
      <c r="DX104" s="67"/>
      <c r="DY104" s="67"/>
      <c r="DZ104" s="67"/>
      <c r="EA104" s="67"/>
      <c r="EB104" s="67"/>
      <c r="EC104" s="67"/>
      <c r="ED104" s="67"/>
      <c r="EE104" s="67"/>
      <c r="EF104" s="67"/>
      <c r="EG104" s="67"/>
      <c r="EH104" s="67"/>
      <c r="EI104" s="67"/>
      <c r="EJ104" s="67"/>
      <c r="EK104" s="67"/>
      <c r="EL104" s="67"/>
      <c r="EM104" s="67"/>
      <c r="EN104" s="67"/>
      <c r="EO104" s="67"/>
      <c r="EP104" s="67"/>
      <c r="EQ104" s="67"/>
      <c r="ER104" s="67"/>
      <c r="ES104" s="67"/>
      <c r="ET104" s="67"/>
      <c r="EU104" s="67"/>
      <c r="EV104" s="67"/>
      <c r="EW104" s="67"/>
      <c r="EX104" s="67"/>
      <c r="EY104" s="67"/>
      <c r="EZ104" s="67"/>
      <c r="FA104" s="67"/>
      <c r="FB104" s="67"/>
      <c r="FC104" s="67"/>
      <c r="FD104" s="67"/>
      <c r="FE104" s="67"/>
      <c r="FF104" s="67"/>
      <c r="FG104" s="67"/>
      <c r="FH104" s="67"/>
      <c r="FI104" s="67"/>
      <c r="FJ104" s="67"/>
      <c r="FK104" s="67"/>
      <c r="FL104" s="67"/>
      <c r="FM104" s="67"/>
      <c r="FN104" s="67"/>
      <c r="FO104" s="67"/>
      <c r="FP104" s="67"/>
      <c r="FQ104" s="67"/>
      <c r="FR104" s="67"/>
      <c r="FS104" s="67"/>
      <c r="FT104" s="67"/>
      <c r="FU104" s="67"/>
      <c r="FV104" s="67"/>
      <c r="FW104" s="67"/>
      <c r="FX104" s="67"/>
      <c r="FY104" s="67"/>
      <c r="FZ104" s="67"/>
      <c r="GA104" s="67"/>
      <c r="GB104" s="67"/>
      <c r="GC104" s="67"/>
      <c r="GD104" s="67"/>
    </row>
    <row r="105" spans="1:186" s="69" customFormat="1" ht="15" hidden="1" customHeight="1" thickBot="1" x14ac:dyDescent="0.3">
      <c r="A105" s="67"/>
      <c r="B105" s="67"/>
      <c r="C105" s="67"/>
      <c r="D105" s="67"/>
      <c r="E105" s="67"/>
      <c r="F105" s="67"/>
      <c r="G105" s="67"/>
      <c r="H105" s="67"/>
      <c r="I105" s="67"/>
      <c r="J105" s="67"/>
      <c r="K105" s="67"/>
      <c r="L105" s="67"/>
      <c r="M105" s="67"/>
      <c r="N105" s="67"/>
      <c r="O105" s="67"/>
      <c r="P105" s="67"/>
      <c r="Q105" s="67"/>
      <c r="R105" s="67"/>
      <c r="S105" s="67"/>
      <c r="T105" s="67"/>
      <c r="U105" s="67"/>
      <c r="V105" s="655"/>
      <c r="W105" s="67"/>
      <c r="X105" s="67"/>
      <c r="Y105" s="67"/>
      <c r="Z105" s="67"/>
      <c r="AA105" s="656"/>
      <c r="AB105" s="656"/>
      <c r="AC105" s="67"/>
      <c r="AD105" s="656"/>
      <c r="AE105" s="657"/>
      <c r="AF105" s="67"/>
      <c r="AG105" s="67"/>
      <c r="AH105" s="658"/>
      <c r="AI105" s="658"/>
      <c r="AJ105" s="67"/>
      <c r="AK105" s="656"/>
      <c r="AL105" s="67"/>
      <c r="AM105" s="67"/>
      <c r="AN105" s="67"/>
      <c r="AO105" s="67"/>
      <c r="AP105" s="67"/>
      <c r="AQ105" s="67"/>
      <c r="AR105" s="656"/>
      <c r="AS105" s="67"/>
      <c r="AT105" s="67"/>
      <c r="AU105" s="67"/>
      <c r="AV105" s="656"/>
      <c r="AW105" s="67"/>
      <c r="AX105" s="656"/>
      <c r="AY105" s="67"/>
      <c r="AZ105" s="67"/>
      <c r="BA105" s="67"/>
      <c r="BB105" s="656"/>
      <c r="BC105" s="656"/>
      <c r="BD105" s="67"/>
      <c r="BE105" s="656"/>
      <c r="BF105" s="101"/>
      <c r="BG105" s="101"/>
      <c r="BH105" s="101"/>
      <c r="BI105" s="635">
        <v>1</v>
      </c>
      <c r="BJ105" s="636">
        <v>2</v>
      </c>
      <c r="BK105" s="636">
        <v>3</v>
      </c>
      <c r="BL105" s="636">
        <v>4</v>
      </c>
      <c r="BM105" s="636">
        <v>5</v>
      </c>
      <c r="BN105" s="636">
        <v>6</v>
      </c>
      <c r="BO105" s="636">
        <v>7</v>
      </c>
      <c r="BP105" s="636">
        <v>8</v>
      </c>
      <c r="BQ105" s="636">
        <v>9</v>
      </c>
      <c r="BR105" s="636">
        <v>10</v>
      </c>
      <c r="BS105" s="636">
        <v>11</v>
      </c>
      <c r="BT105" s="636">
        <v>12</v>
      </c>
      <c r="BU105" s="636">
        <v>13</v>
      </c>
      <c r="BV105" s="636">
        <v>14</v>
      </c>
      <c r="BW105" s="636">
        <v>15</v>
      </c>
      <c r="BX105" s="636">
        <v>16</v>
      </c>
      <c r="BY105" s="636">
        <v>17</v>
      </c>
      <c r="BZ105" s="636">
        <v>18</v>
      </c>
      <c r="CA105" s="636">
        <v>19</v>
      </c>
      <c r="CB105" s="636">
        <v>20</v>
      </c>
      <c r="CC105" s="636">
        <v>21</v>
      </c>
      <c r="CD105" s="636">
        <v>22</v>
      </c>
      <c r="CE105" s="636">
        <v>23</v>
      </c>
      <c r="CF105" s="636">
        <v>24</v>
      </c>
      <c r="CG105" s="636">
        <v>25</v>
      </c>
      <c r="CH105" s="636">
        <v>26</v>
      </c>
      <c r="CI105" s="636">
        <v>27</v>
      </c>
      <c r="CJ105" s="636">
        <v>28</v>
      </c>
      <c r="CK105" s="636">
        <v>29</v>
      </c>
      <c r="CL105" s="636">
        <v>30</v>
      </c>
      <c r="CM105" s="636">
        <v>31</v>
      </c>
      <c r="CN105" s="919">
        <v>32</v>
      </c>
      <c r="CO105" s="88">
        <v>0.6</v>
      </c>
      <c r="CP105" s="88">
        <f t="shared" si="152"/>
        <v>0.8</v>
      </c>
      <c r="CQ105" s="88">
        <v>1</v>
      </c>
      <c r="CR105" s="919">
        <v>33</v>
      </c>
      <c r="CS105" s="919">
        <v>34</v>
      </c>
      <c r="CT105" s="67"/>
      <c r="CU105" s="67"/>
      <c r="CV105" s="67"/>
      <c r="CW105" s="67"/>
      <c r="CX105" s="67"/>
      <c r="CY105" s="67"/>
      <c r="CZ105" s="67"/>
      <c r="DA105" s="67"/>
      <c r="DB105" s="67"/>
      <c r="DC105" s="67"/>
      <c r="DD105" s="67"/>
      <c r="DE105" s="67"/>
      <c r="DF105" s="67"/>
      <c r="DG105" s="67"/>
      <c r="DH105" s="67"/>
      <c r="DI105" s="67"/>
      <c r="DJ105" s="67"/>
      <c r="DK105" s="67"/>
      <c r="DL105" s="67"/>
      <c r="DM105" s="67"/>
      <c r="DN105" s="67"/>
      <c r="DO105" s="67"/>
      <c r="DP105" s="67"/>
      <c r="DQ105" s="67"/>
      <c r="DR105" s="67"/>
      <c r="DS105" s="67"/>
      <c r="DT105" s="67"/>
      <c r="DU105" s="67"/>
      <c r="DV105" s="67"/>
      <c r="DW105" s="67"/>
      <c r="DX105" s="67"/>
      <c r="DY105" s="67"/>
      <c r="DZ105" s="67"/>
      <c r="EA105" s="67"/>
      <c r="EB105" s="67"/>
      <c r="EC105" s="67"/>
      <c r="ED105" s="67"/>
      <c r="EE105" s="67"/>
      <c r="EF105" s="67"/>
      <c r="EG105" s="67"/>
      <c r="EH105" s="67"/>
      <c r="EI105" s="67"/>
      <c r="EJ105" s="67"/>
      <c r="EK105" s="67"/>
      <c r="EL105" s="67"/>
      <c r="EM105" s="67"/>
      <c r="EN105" s="67"/>
      <c r="EO105" s="67"/>
      <c r="EP105" s="67"/>
      <c r="EQ105" s="67"/>
      <c r="ER105" s="67"/>
      <c r="ES105" s="67"/>
      <c r="ET105" s="67"/>
      <c r="EU105" s="67"/>
      <c r="EV105" s="67"/>
      <c r="EW105" s="67"/>
      <c r="EX105" s="67"/>
      <c r="EY105" s="67"/>
      <c r="EZ105" s="67"/>
      <c r="FA105" s="67"/>
      <c r="FB105" s="67"/>
      <c r="FC105" s="67"/>
      <c r="FD105" s="67"/>
      <c r="FE105" s="67"/>
      <c r="FF105" s="67"/>
      <c r="FG105" s="67"/>
      <c r="FH105" s="67"/>
      <c r="FI105" s="67"/>
      <c r="FJ105" s="67"/>
      <c r="FK105" s="67"/>
      <c r="FL105" s="67"/>
      <c r="FM105" s="67"/>
      <c r="FN105" s="67"/>
      <c r="FO105" s="67"/>
      <c r="FP105" s="67"/>
      <c r="FQ105" s="67"/>
      <c r="FR105" s="67"/>
      <c r="FS105" s="67"/>
      <c r="FT105" s="67"/>
      <c r="FU105" s="67"/>
      <c r="FV105" s="67"/>
      <c r="FW105" s="67"/>
      <c r="FX105" s="67"/>
      <c r="FY105" s="67"/>
      <c r="FZ105" s="67"/>
      <c r="GA105" s="67"/>
      <c r="GB105" s="67"/>
      <c r="GC105" s="67"/>
      <c r="GD105" s="67"/>
    </row>
    <row r="106" spans="1:186" s="69" customFormat="1" ht="26.25" hidden="1" customHeight="1" thickBot="1" x14ac:dyDescent="0.3">
      <c r="A106" s="67"/>
      <c r="B106" s="67"/>
      <c r="C106" s="67"/>
      <c r="D106" s="67"/>
      <c r="E106" s="67"/>
      <c r="F106" s="67"/>
      <c r="G106" s="67"/>
      <c r="H106" s="67"/>
      <c r="I106" s="67"/>
      <c r="J106" s="67"/>
      <c r="K106" s="67"/>
      <c r="L106" s="67"/>
      <c r="M106" s="67"/>
      <c r="N106" s="67"/>
      <c r="O106" s="67"/>
      <c r="P106" s="67"/>
      <c r="Q106" s="67"/>
      <c r="R106" s="67"/>
      <c r="S106" s="67"/>
      <c r="T106" s="67"/>
      <c r="U106" s="67"/>
      <c r="V106" s="655"/>
      <c r="W106" s="67"/>
      <c r="X106" s="67"/>
      <c r="Y106" s="67"/>
      <c r="Z106" s="67"/>
      <c r="AA106" s="656"/>
      <c r="AB106" s="656"/>
      <c r="AC106" s="67"/>
      <c r="AD106" s="656"/>
      <c r="AE106" s="657"/>
      <c r="AF106" s="67"/>
      <c r="AG106" s="67"/>
      <c r="AH106" s="658"/>
      <c r="AI106" s="658"/>
      <c r="AJ106" s="67"/>
      <c r="AK106" s="656"/>
      <c r="AL106" s="67"/>
      <c r="AM106" s="67"/>
      <c r="AN106" s="67"/>
      <c r="AO106" s="67"/>
      <c r="AP106" s="67"/>
      <c r="AQ106" s="67"/>
      <c r="AR106" s="656"/>
      <c r="AS106" s="67"/>
      <c r="AT106" s="67"/>
      <c r="AU106" s="67"/>
      <c r="AV106" s="656"/>
      <c r="AW106" s="67"/>
      <c r="AX106" s="656"/>
      <c r="AY106" s="67"/>
      <c r="AZ106" s="67"/>
      <c r="BA106" s="67"/>
      <c r="BB106" s="656"/>
      <c r="BC106" s="656"/>
      <c r="BD106" s="67"/>
      <c r="BE106" s="656"/>
      <c r="BF106" s="101"/>
      <c r="BG106" s="101"/>
      <c r="BH106" s="101"/>
      <c r="BI106" s="792"/>
      <c r="BJ106" s="940"/>
      <c r="BK106" s="2096" t="s">
        <v>605</v>
      </c>
      <c r="BL106" s="940"/>
      <c r="BM106" s="2096" t="s">
        <v>233</v>
      </c>
      <c r="BN106" s="2096" t="s">
        <v>233</v>
      </c>
      <c r="BO106" s="2096" t="s">
        <v>240</v>
      </c>
      <c r="BP106" s="2093" t="s">
        <v>172</v>
      </c>
      <c r="BQ106" s="2094"/>
      <c r="BR106" s="2094"/>
      <c r="BS106" s="2094"/>
      <c r="BT106" s="2094"/>
      <c r="BU106" s="2094"/>
      <c r="BV106" s="2094"/>
      <c r="BW106" s="2094"/>
      <c r="BX106" s="2094"/>
      <c r="BY106" s="2094"/>
      <c r="BZ106" s="2094"/>
      <c r="CA106" s="2095"/>
      <c r="CB106" s="2093" t="s">
        <v>173</v>
      </c>
      <c r="CC106" s="2094"/>
      <c r="CD106" s="2094"/>
      <c r="CE106" s="2094"/>
      <c r="CF106" s="2094"/>
      <c r="CG106" s="2094"/>
      <c r="CH106" s="2094"/>
      <c r="CI106" s="2094"/>
      <c r="CJ106" s="2094"/>
      <c r="CK106" s="2094"/>
      <c r="CL106" s="2094"/>
      <c r="CM106" s="2095"/>
      <c r="CN106" s="705"/>
      <c r="CO106" s="88">
        <v>0.6</v>
      </c>
      <c r="CP106" s="88">
        <f t="shared" si="152"/>
        <v>0.8</v>
      </c>
      <c r="CQ106" s="88">
        <v>1</v>
      </c>
      <c r="CR106" s="67" t="s">
        <v>295</v>
      </c>
      <c r="CS106" s="67"/>
      <c r="CT106" s="67"/>
      <c r="CU106" s="67"/>
      <c r="CV106" s="67"/>
      <c r="CW106" s="67"/>
      <c r="CX106" s="67"/>
      <c r="CY106" s="67"/>
      <c r="CZ106" s="67"/>
      <c r="DA106" s="67"/>
      <c r="DB106" s="67"/>
      <c r="DC106" s="67"/>
      <c r="DD106" s="67"/>
      <c r="DE106" s="67"/>
      <c r="DF106" s="67"/>
      <c r="DG106" s="67"/>
      <c r="DH106" s="67"/>
      <c r="DI106" s="67"/>
      <c r="DJ106" s="67"/>
      <c r="DK106" s="67"/>
      <c r="DL106" s="67"/>
      <c r="DM106" s="67"/>
      <c r="DN106" s="67"/>
      <c r="DO106" s="67"/>
      <c r="DP106" s="67"/>
      <c r="DQ106" s="67"/>
      <c r="DR106" s="67"/>
      <c r="DS106" s="67"/>
      <c r="DT106" s="67"/>
      <c r="DU106" s="67"/>
      <c r="DV106" s="67"/>
      <c r="DW106" s="67"/>
      <c r="DX106" s="67"/>
      <c r="DY106" s="67"/>
      <c r="DZ106" s="67"/>
      <c r="EA106" s="67"/>
      <c r="EB106" s="67"/>
      <c r="EC106" s="67"/>
      <c r="ED106" s="67"/>
      <c r="EE106" s="67"/>
      <c r="EF106" s="67"/>
      <c r="EG106" s="67"/>
      <c r="EH106" s="67"/>
      <c r="EI106" s="67"/>
      <c r="EJ106" s="67"/>
      <c r="EK106" s="67"/>
      <c r="EL106" s="67"/>
      <c r="EM106" s="67"/>
      <c r="EN106" s="67"/>
      <c r="EO106" s="67"/>
      <c r="EP106" s="67"/>
      <c r="EQ106" s="67"/>
      <c r="ER106" s="67"/>
      <c r="ES106" s="67"/>
      <c r="ET106" s="67"/>
      <c r="EU106" s="67"/>
      <c r="EV106" s="67"/>
      <c r="EW106" s="67"/>
      <c r="EX106" s="67"/>
      <c r="EY106" s="67"/>
      <c r="EZ106" s="67"/>
      <c r="FA106" s="67"/>
      <c r="FB106" s="67"/>
      <c r="FC106" s="67"/>
      <c r="FD106" s="67"/>
      <c r="FE106" s="67"/>
      <c r="FF106" s="67"/>
      <c r="FG106" s="67"/>
      <c r="FH106" s="67"/>
      <c r="FI106" s="67"/>
      <c r="FJ106" s="67"/>
      <c r="FK106" s="67"/>
      <c r="FL106" s="67"/>
      <c r="FM106" s="67"/>
      <c r="FN106" s="67"/>
      <c r="FO106" s="67"/>
      <c r="FP106" s="67"/>
      <c r="FQ106" s="67"/>
      <c r="FR106" s="67"/>
      <c r="FS106" s="67"/>
      <c r="FT106" s="67"/>
      <c r="FU106" s="67"/>
      <c r="FV106" s="67"/>
      <c r="FW106" s="67"/>
      <c r="FX106" s="67"/>
      <c r="FY106" s="67"/>
      <c r="FZ106" s="67"/>
      <c r="GA106" s="67"/>
      <c r="GB106" s="67"/>
      <c r="GC106" s="67"/>
      <c r="GD106" s="67"/>
    </row>
    <row r="107" spans="1:186" s="69" customFormat="1" ht="58.5" hidden="1" customHeight="1" thickBot="1" x14ac:dyDescent="0.3">
      <c r="A107" s="67"/>
      <c r="B107" s="67"/>
      <c r="C107" s="67"/>
      <c r="D107" s="67"/>
      <c r="E107" s="67"/>
      <c r="F107" s="67"/>
      <c r="G107" s="67"/>
      <c r="H107" s="67"/>
      <c r="I107" s="67"/>
      <c r="J107" s="67"/>
      <c r="K107" s="67"/>
      <c r="L107" s="67"/>
      <c r="M107" s="67"/>
      <c r="N107" s="67"/>
      <c r="O107" s="67"/>
      <c r="P107" s="67"/>
      <c r="Q107" s="67"/>
      <c r="R107" s="67"/>
      <c r="S107" s="67"/>
      <c r="T107" s="67"/>
      <c r="U107" s="67"/>
      <c r="V107" s="655"/>
      <c r="W107" s="67"/>
      <c r="X107" s="659"/>
      <c r="Y107" s="659"/>
      <c r="Z107" s="659"/>
      <c r="AA107" s="660"/>
      <c r="AB107" s="660"/>
      <c r="AC107" s="659"/>
      <c r="AD107" s="660"/>
      <c r="AE107" s="661"/>
      <c r="AF107" s="659"/>
      <c r="AG107" s="659"/>
      <c r="AH107" s="662"/>
      <c r="AI107" s="662"/>
      <c r="AJ107" s="659"/>
      <c r="AK107" s="660"/>
      <c r="AL107" s="659"/>
      <c r="AM107" s="659"/>
      <c r="AN107" s="659"/>
      <c r="AO107" s="659"/>
      <c r="AP107" s="659"/>
      <c r="AQ107" s="659"/>
      <c r="AR107" s="660"/>
      <c r="AS107" s="659"/>
      <c r="AT107" s="659"/>
      <c r="AU107" s="659"/>
      <c r="AV107" s="660"/>
      <c r="AW107" s="659"/>
      <c r="AX107" s="660"/>
      <c r="AY107" s="659"/>
      <c r="AZ107" s="659"/>
      <c r="BA107" s="659"/>
      <c r="BB107" s="660"/>
      <c r="BC107" s="660"/>
      <c r="BD107" s="659"/>
      <c r="BE107" s="660"/>
      <c r="BF107" s="101"/>
      <c r="BG107" s="101"/>
      <c r="BH107" s="101"/>
      <c r="BI107" s="792" t="s">
        <v>365</v>
      </c>
      <c r="BJ107" s="941" t="s">
        <v>253</v>
      </c>
      <c r="BK107" s="2097"/>
      <c r="BL107" s="941" t="s">
        <v>251</v>
      </c>
      <c r="BM107" s="2097"/>
      <c r="BN107" s="2097"/>
      <c r="BO107" s="2097"/>
      <c r="BP107" s="900" t="s">
        <v>606</v>
      </c>
      <c r="BQ107" s="900" t="s">
        <v>607</v>
      </c>
      <c r="BR107" s="941" t="s">
        <v>251</v>
      </c>
      <c r="BS107" s="900" t="s">
        <v>233</v>
      </c>
      <c r="BT107" s="900" t="s">
        <v>233</v>
      </c>
      <c r="BU107" s="900" t="s">
        <v>240</v>
      </c>
      <c r="BV107" s="900" t="s">
        <v>265</v>
      </c>
      <c r="BW107" s="900" t="s">
        <v>608</v>
      </c>
      <c r="BX107" s="941" t="s">
        <v>251</v>
      </c>
      <c r="BY107" s="900" t="s">
        <v>233</v>
      </c>
      <c r="BZ107" s="900" t="s">
        <v>233</v>
      </c>
      <c r="CA107" s="900" t="s">
        <v>240</v>
      </c>
      <c r="CB107" s="900" t="s">
        <v>266</v>
      </c>
      <c r="CC107" s="900" t="s">
        <v>607</v>
      </c>
      <c r="CD107" s="941" t="s">
        <v>251</v>
      </c>
      <c r="CE107" s="900" t="s">
        <v>233</v>
      </c>
      <c r="CF107" s="900" t="s">
        <v>233</v>
      </c>
      <c r="CG107" s="900" t="s">
        <v>240</v>
      </c>
      <c r="CH107" s="900" t="s">
        <v>265</v>
      </c>
      <c r="CI107" s="900" t="s">
        <v>608</v>
      </c>
      <c r="CJ107" s="941" t="s">
        <v>251</v>
      </c>
      <c r="CK107" s="900" t="s">
        <v>233</v>
      </c>
      <c r="CL107" s="900" t="s">
        <v>233</v>
      </c>
      <c r="CM107" s="900" t="s">
        <v>240</v>
      </c>
      <c r="CN107" s="705"/>
      <c r="CO107" s="88">
        <v>0.6</v>
      </c>
      <c r="CP107" s="88">
        <f t="shared" si="152"/>
        <v>0.8</v>
      </c>
      <c r="CQ107" s="88">
        <v>1</v>
      </c>
      <c r="CR107" s="67" t="s">
        <v>296</v>
      </c>
      <c r="CS107" s="67" t="s">
        <v>297</v>
      </c>
      <c r="CT107" s="67"/>
      <c r="CU107" s="67"/>
      <c r="CV107" s="67"/>
      <c r="CW107" s="67"/>
      <c r="CX107" s="67"/>
      <c r="CY107" s="67"/>
      <c r="CZ107" s="67"/>
      <c r="DA107" s="67"/>
      <c r="DB107" s="67"/>
      <c r="DC107" s="67"/>
      <c r="DD107" s="67"/>
      <c r="DE107" s="67"/>
      <c r="DF107" s="67"/>
      <c r="DG107" s="67"/>
      <c r="DH107" s="67"/>
      <c r="DI107" s="67"/>
      <c r="DJ107" s="67"/>
      <c r="DK107" s="67"/>
      <c r="DL107" s="67"/>
      <c r="DM107" s="67"/>
      <c r="DN107" s="67"/>
      <c r="DO107" s="67"/>
      <c r="DP107" s="67"/>
      <c r="DQ107" s="67"/>
      <c r="DR107" s="67"/>
      <c r="DS107" s="67"/>
      <c r="DT107" s="67"/>
      <c r="DU107" s="67"/>
      <c r="DV107" s="67"/>
      <c r="DW107" s="67"/>
      <c r="DX107" s="67"/>
      <c r="DY107" s="67"/>
      <c r="DZ107" s="67"/>
      <c r="EA107" s="67"/>
      <c r="EB107" s="67"/>
      <c r="EC107" s="67"/>
      <c r="ED107" s="67"/>
      <c r="EE107" s="67"/>
      <c r="EF107" s="67"/>
      <c r="EG107" s="67"/>
      <c r="EH107" s="67"/>
      <c r="EI107" s="67"/>
      <c r="EJ107" s="67"/>
      <c r="EK107" s="67"/>
      <c r="EL107" s="67"/>
      <c r="EM107" s="67"/>
      <c r="EN107" s="67"/>
      <c r="EO107" s="67"/>
      <c r="EP107" s="67"/>
      <c r="EQ107" s="67"/>
      <c r="ER107" s="67"/>
      <c r="ES107" s="67"/>
      <c r="ET107" s="67"/>
      <c r="EU107" s="67"/>
      <c r="EV107" s="67"/>
      <c r="EW107" s="67"/>
      <c r="EX107" s="67"/>
      <c r="EY107" s="67"/>
      <c r="EZ107" s="67"/>
      <c r="FA107" s="67"/>
      <c r="FB107" s="67"/>
      <c r="FC107" s="67"/>
      <c r="FD107" s="67"/>
      <c r="FE107" s="67"/>
      <c r="FF107" s="67"/>
      <c r="FG107" s="67"/>
      <c r="FH107" s="67"/>
      <c r="FI107" s="67"/>
      <c r="FJ107" s="67"/>
      <c r="FK107" s="67"/>
      <c r="FL107" s="67"/>
      <c r="FM107" s="67"/>
      <c r="FN107" s="67"/>
      <c r="FO107" s="67"/>
      <c r="FP107" s="67"/>
      <c r="FQ107" s="67"/>
      <c r="FR107" s="67"/>
      <c r="FS107" s="67"/>
      <c r="FT107" s="67"/>
      <c r="FU107" s="67"/>
      <c r="FV107" s="67"/>
      <c r="FW107" s="67"/>
      <c r="FX107" s="67"/>
      <c r="FY107" s="67"/>
      <c r="FZ107" s="67"/>
      <c r="GA107" s="67"/>
      <c r="GB107" s="67"/>
      <c r="GC107" s="67"/>
      <c r="GD107" s="67"/>
    </row>
    <row r="108" spans="1:186" s="69" customFormat="1" ht="16.5" hidden="1" customHeight="1" thickBot="1" x14ac:dyDescent="0.3">
      <c r="A108" s="67"/>
      <c r="B108" s="67"/>
      <c r="C108" s="67"/>
      <c r="D108" s="67"/>
      <c r="E108" s="67"/>
      <c r="F108" s="67"/>
      <c r="G108" s="67"/>
      <c r="H108" s="67"/>
      <c r="I108" s="67"/>
      <c r="J108" s="67"/>
      <c r="K108" s="67"/>
      <c r="L108" s="67"/>
      <c r="M108" s="67"/>
      <c r="N108" s="67"/>
      <c r="O108" s="67"/>
      <c r="P108" s="67"/>
      <c r="Q108" s="67"/>
      <c r="R108" s="67"/>
      <c r="S108" s="67"/>
      <c r="T108" s="67"/>
      <c r="U108" s="67"/>
      <c r="V108" s="655"/>
      <c r="W108" s="67"/>
      <c r="X108" s="659"/>
      <c r="Y108" s="659"/>
      <c r="Z108" s="659"/>
      <c r="AA108" s="660"/>
      <c r="AB108" s="660"/>
      <c r="AC108" s="659"/>
      <c r="AD108" s="660"/>
      <c r="AE108" s="661"/>
      <c r="AF108" s="659"/>
      <c r="AG108" s="659"/>
      <c r="AH108" s="662"/>
      <c r="AI108" s="662"/>
      <c r="AJ108" s="659"/>
      <c r="AK108" s="660"/>
      <c r="AL108" s="659"/>
      <c r="AM108" s="659"/>
      <c r="AN108" s="659"/>
      <c r="AO108" s="659"/>
      <c r="AP108" s="659"/>
      <c r="AQ108" s="659"/>
      <c r="AR108" s="660"/>
      <c r="AS108" s="659"/>
      <c r="AT108" s="659"/>
      <c r="AU108" s="659"/>
      <c r="AV108" s="660"/>
      <c r="AW108" s="659"/>
      <c r="AX108" s="660"/>
      <c r="AY108" s="659"/>
      <c r="AZ108" s="659"/>
      <c r="BA108" s="659"/>
      <c r="BB108" s="660"/>
      <c r="BC108" s="660"/>
      <c r="BD108" s="659"/>
      <c r="BE108" s="660"/>
      <c r="BF108" s="101"/>
      <c r="BG108" s="101"/>
      <c r="BH108" s="101"/>
      <c r="BI108" s="793" t="s">
        <v>2</v>
      </c>
      <c r="BJ108" s="794" t="s">
        <v>609</v>
      </c>
      <c r="BK108" s="794">
        <v>2534.8130000000001</v>
      </c>
      <c r="BL108" s="794" t="s">
        <v>610</v>
      </c>
      <c r="BM108" s="795">
        <v>2.64E-3</v>
      </c>
      <c r="BN108" s="795">
        <v>2.64E-3</v>
      </c>
      <c r="BO108" s="795" t="s">
        <v>241</v>
      </c>
      <c r="BP108" s="794">
        <v>28.760200000000001</v>
      </c>
      <c r="BQ108" s="794">
        <f>BP108/1000</f>
        <v>2.87602E-2</v>
      </c>
      <c r="BR108" s="794" t="s">
        <v>611</v>
      </c>
      <c r="BS108" s="798">
        <v>3.0000000000000001E-3</v>
      </c>
      <c r="BT108" s="798">
        <v>0.03</v>
      </c>
      <c r="BU108" s="794" t="s">
        <v>242</v>
      </c>
      <c r="BV108" s="794">
        <v>43.1404</v>
      </c>
      <c r="BW108" s="794">
        <f>BV108/1000</f>
        <v>4.3140400000000002E-2</v>
      </c>
      <c r="BX108" s="794" t="s">
        <v>612</v>
      </c>
      <c r="BY108" s="798">
        <v>5.0000000000000001E-3</v>
      </c>
      <c r="BZ108" s="798">
        <v>0.05</v>
      </c>
      <c r="CA108" s="794" t="s">
        <v>242</v>
      </c>
      <c r="CB108" s="794">
        <v>0</v>
      </c>
      <c r="CC108" s="794">
        <f>CB108/1000</f>
        <v>0</v>
      </c>
      <c r="CD108" s="794" t="s">
        <v>611</v>
      </c>
      <c r="CE108" s="798">
        <v>0</v>
      </c>
      <c r="CF108" s="798">
        <v>0</v>
      </c>
      <c r="CG108" s="794" t="s">
        <v>242</v>
      </c>
      <c r="CH108" s="794">
        <v>0</v>
      </c>
      <c r="CI108" s="794">
        <f>CH108/1000</f>
        <v>0</v>
      </c>
      <c r="CJ108" s="794" t="s">
        <v>612</v>
      </c>
      <c r="CK108" s="798">
        <v>0</v>
      </c>
      <c r="CL108" s="798">
        <v>0</v>
      </c>
      <c r="CM108" s="794" t="s">
        <v>242</v>
      </c>
      <c r="CN108" s="705"/>
      <c r="CO108" s="88">
        <v>0.6</v>
      </c>
      <c r="CP108" s="88">
        <f t="shared" si="152"/>
        <v>0.8</v>
      </c>
      <c r="CQ108" s="88">
        <v>1</v>
      </c>
      <c r="CR108" s="67">
        <v>0.15</v>
      </c>
      <c r="CS108" s="67">
        <v>0.2</v>
      </c>
      <c r="CT108" s="67"/>
      <c r="CU108" s="67"/>
      <c r="CV108" s="67"/>
      <c r="CW108" s="67"/>
      <c r="CX108" s="67"/>
      <c r="CY108" s="67"/>
      <c r="CZ108" s="67"/>
      <c r="DA108" s="67"/>
      <c r="DB108" s="67"/>
      <c r="DC108" s="67"/>
      <c r="DD108" s="67"/>
      <c r="DE108" s="67"/>
      <c r="DF108" s="67"/>
      <c r="DG108" s="67"/>
      <c r="DH108" s="67"/>
      <c r="DI108" s="67"/>
      <c r="DJ108" s="67"/>
      <c r="DK108" s="67"/>
      <c r="DL108" s="67"/>
      <c r="DM108" s="67"/>
      <c r="DN108" s="67"/>
      <c r="DO108" s="67"/>
      <c r="DP108" s="67"/>
      <c r="DQ108" s="67"/>
      <c r="DR108" s="67"/>
      <c r="DS108" s="67"/>
      <c r="DT108" s="67"/>
      <c r="DU108" s="67"/>
      <c r="DV108" s="67"/>
      <c r="DW108" s="67"/>
      <c r="DX108" s="67"/>
      <c r="DY108" s="67"/>
      <c r="DZ108" s="67"/>
      <c r="EA108" s="67"/>
      <c r="EB108" s="67"/>
      <c r="EC108" s="67"/>
      <c r="ED108" s="67"/>
      <c r="EE108" s="67"/>
      <c r="EF108" s="67"/>
      <c r="EG108" s="67"/>
      <c r="EH108" s="67"/>
      <c r="EI108" s="67"/>
      <c r="EJ108" s="67"/>
      <c r="EK108" s="67"/>
      <c r="EL108" s="67"/>
      <c r="EM108" s="67"/>
      <c r="EN108" s="67"/>
      <c r="EO108" s="67"/>
      <c r="EP108" s="67"/>
      <c r="EQ108" s="67"/>
      <c r="ER108" s="67"/>
      <c r="ES108" s="67"/>
      <c r="ET108" s="67"/>
      <c r="EU108" s="67"/>
      <c r="EV108" s="67"/>
      <c r="EW108" s="67"/>
      <c r="EX108" s="67"/>
      <c r="EY108" s="67"/>
      <c r="EZ108" s="67"/>
      <c r="FA108" s="67"/>
      <c r="FB108" s="67"/>
      <c r="FC108" s="67"/>
      <c r="FD108" s="67"/>
      <c r="FE108" s="67"/>
      <c r="FF108" s="67"/>
      <c r="FG108" s="67"/>
      <c r="FH108" s="67"/>
      <c r="FI108" s="67"/>
      <c r="FJ108" s="67"/>
      <c r="FK108" s="67"/>
      <c r="FL108" s="67"/>
      <c r="FM108" s="67"/>
      <c r="FN108" s="67"/>
      <c r="FO108" s="67"/>
      <c r="FP108" s="67"/>
      <c r="FQ108" s="67"/>
      <c r="FR108" s="67"/>
      <c r="FS108" s="67"/>
      <c r="FT108" s="67"/>
      <c r="FU108" s="67"/>
      <c r="FV108" s="67"/>
      <c r="FW108" s="67"/>
      <c r="FX108" s="67"/>
      <c r="FY108" s="67"/>
      <c r="FZ108" s="67"/>
      <c r="GA108" s="67"/>
      <c r="GB108" s="67"/>
      <c r="GC108" s="67"/>
      <c r="GD108" s="67"/>
    </row>
    <row r="109" spans="1:186" s="69" customFormat="1" ht="16.5" hidden="1" customHeight="1" thickBot="1" x14ac:dyDescent="0.3">
      <c r="A109" s="67"/>
      <c r="B109" s="67"/>
      <c r="C109" s="67"/>
      <c r="D109" s="67"/>
      <c r="E109" s="67"/>
      <c r="F109" s="67"/>
      <c r="G109" s="67"/>
      <c r="H109" s="67"/>
      <c r="I109" s="67"/>
      <c r="J109" s="67"/>
      <c r="K109" s="67"/>
      <c r="L109" s="67"/>
      <c r="M109" s="67"/>
      <c r="N109" s="67"/>
      <c r="O109" s="67"/>
      <c r="P109" s="67"/>
      <c r="Q109" s="67"/>
      <c r="R109" s="67"/>
      <c r="S109" s="67"/>
      <c r="T109" s="67"/>
      <c r="U109" s="67"/>
      <c r="V109" s="655"/>
      <c r="W109" s="67"/>
      <c r="X109" s="659"/>
      <c r="Y109" s="659"/>
      <c r="Z109" s="659"/>
      <c r="AA109" s="660"/>
      <c r="AB109" s="660"/>
      <c r="AC109" s="659"/>
      <c r="AD109" s="660"/>
      <c r="AE109" s="661"/>
      <c r="AF109" s="659"/>
      <c r="AG109" s="659"/>
      <c r="AH109" s="662"/>
      <c r="AI109" s="662"/>
      <c r="AJ109" s="659"/>
      <c r="AK109" s="660"/>
      <c r="AL109" s="659"/>
      <c r="AM109" s="659"/>
      <c r="AN109" s="659"/>
      <c r="AO109" s="659"/>
      <c r="AP109" s="659"/>
      <c r="AQ109" s="659"/>
      <c r="AR109" s="660"/>
      <c r="AS109" s="659"/>
      <c r="AT109" s="659"/>
      <c r="AU109" s="659"/>
      <c r="AV109" s="660"/>
      <c r="AW109" s="659"/>
      <c r="AX109" s="660"/>
      <c r="AY109" s="659"/>
      <c r="AZ109" s="659"/>
      <c r="BA109" s="659"/>
      <c r="BB109" s="660"/>
      <c r="BC109" s="660"/>
      <c r="BD109" s="659"/>
      <c r="BE109" s="660"/>
      <c r="BF109" s="101"/>
      <c r="BG109" s="101"/>
      <c r="BH109" s="101"/>
      <c r="BI109" s="796" t="s">
        <v>211</v>
      </c>
      <c r="BJ109" s="794" t="s">
        <v>613</v>
      </c>
      <c r="BK109" s="797">
        <v>2160.7550000000001</v>
      </c>
      <c r="BL109" s="794" t="s">
        <v>610</v>
      </c>
      <c r="BM109" s="798">
        <v>3.0399999999999997E-3</v>
      </c>
      <c r="BN109" s="798">
        <v>3.0399999999999997E-3</v>
      </c>
      <c r="BO109" s="795" t="s">
        <v>241</v>
      </c>
      <c r="BP109" s="901">
        <v>26.622399999999999</v>
      </c>
      <c r="BQ109" s="794">
        <f t="shared" ref="BQ109:BQ132" si="153">BP109/1000</f>
        <v>2.6622399999999997E-2</v>
      </c>
      <c r="BR109" s="794" t="s">
        <v>614</v>
      </c>
      <c r="BS109" s="798">
        <v>3.0000000000000001E-3</v>
      </c>
      <c r="BT109" s="798">
        <v>0.03</v>
      </c>
      <c r="BU109" s="794" t="s">
        <v>242</v>
      </c>
      <c r="BV109" s="797">
        <v>39.933500000000002</v>
      </c>
      <c r="BW109" s="794">
        <f t="shared" ref="BW109:BW132" si="154">BV109/1000</f>
        <v>3.9933500000000004E-2</v>
      </c>
      <c r="BX109" s="794" t="s">
        <v>612</v>
      </c>
      <c r="BY109" s="798">
        <v>5.0000000000000001E-3</v>
      </c>
      <c r="BZ109" s="798">
        <v>0.05</v>
      </c>
      <c r="CA109" s="794" t="s">
        <v>242</v>
      </c>
      <c r="CB109" s="794">
        <v>0</v>
      </c>
      <c r="CC109" s="794">
        <f t="shared" ref="CC109:CC132" si="155">CB109/1000</f>
        <v>0</v>
      </c>
      <c r="CD109" s="794" t="s">
        <v>611</v>
      </c>
      <c r="CE109" s="798">
        <v>0</v>
      </c>
      <c r="CF109" s="798">
        <v>0</v>
      </c>
      <c r="CG109" s="794" t="s">
        <v>242</v>
      </c>
      <c r="CH109" s="797">
        <v>0</v>
      </c>
      <c r="CI109" s="794">
        <f t="shared" ref="CI109:CI132" si="156">CH109/1000</f>
        <v>0</v>
      </c>
      <c r="CJ109" s="794" t="s">
        <v>612</v>
      </c>
      <c r="CK109" s="798">
        <v>0</v>
      </c>
      <c r="CL109" s="798">
        <v>0</v>
      </c>
      <c r="CM109" s="794" t="s">
        <v>242</v>
      </c>
      <c r="CN109" s="705"/>
      <c r="CO109" s="88">
        <v>0.6</v>
      </c>
      <c r="CP109" s="88">
        <f t="shared" si="152"/>
        <v>0.8</v>
      </c>
      <c r="CQ109" s="88">
        <v>1</v>
      </c>
      <c r="CR109" s="67">
        <v>0.15</v>
      </c>
      <c r="CS109" s="67">
        <v>0.2</v>
      </c>
      <c r="CT109" s="67"/>
      <c r="CU109" s="67"/>
      <c r="CV109" s="67"/>
      <c r="CW109" s="67"/>
      <c r="CX109" s="67"/>
      <c r="CY109" s="67"/>
      <c r="CZ109" s="67"/>
      <c r="DA109" s="67"/>
      <c r="DB109" s="67"/>
      <c r="DC109" s="67"/>
      <c r="DD109" s="67"/>
      <c r="DE109" s="67"/>
      <c r="DF109" s="67"/>
      <c r="DG109" s="67"/>
      <c r="DH109" s="67"/>
      <c r="DI109" s="67"/>
      <c r="DJ109" s="67"/>
      <c r="DK109" s="67"/>
      <c r="DL109" s="67"/>
      <c r="DM109" s="67"/>
      <c r="DN109" s="67"/>
      <c r="DO109" s="67"/>
      <c r="DP109" s="67"/>
      <c r="DQ109" s="67"/>
      <c r="DR109" s="67"/>
      <c r="DS109" s="67"/>
      <c r="DT109" s="67"/>
      <c r="DU109" s="67"/>
      <c r="DV109" s="67"/>
      <c r="DW109" s="67"/>
      <c r="DX109" s="67"/>
      <c r="DY109" s="67"/>
      <c r="DZ109" s="67"/>
      <c r="EA109" s="67"/>
      <c r="EB109" s="67"/>
      <c r="EC109" s="67"/>
      <c r="ED109" s="67"/>
      <c r="EE109" s="67"/>
      <c r="EF109" s="67"/>
      <c r="EG109" s="67"/>
      <c r="EH109" s="67"/>
      <c r="EI109" s="67"/>
      <c r="EJ109" s="67"/>
      <c r="EK109" s="67"/>
      <c r="EL109" s="67"/>
      <c r="EM109" s="67"/>
      <c r="EN109" s="67"/>
      <c r="EO109" s="67"/>
      <c r="EP109" s="67"/>
      <c r="EQ109" s="67"/>
      <c r="ER109" s="67"/>
      <c r="ES109" s="67"/>
      <c r="ET109" s="67"/>
      <c r="EU109" s="67"/>
      <c r="EV109" s="67"/>
      <c r="EW109" s="67"/>
      <c r="EX109" s="67"/>
      <c r="EY109" s="67"/>
      <c r="EZ109" s="67"/>
      <c r="FA109" s="67"/>
      <c r="FB109" s="67"/>
      <c r="FC109" s="67"/>
      <c r="FD109" s="67"/>
      <c r="FE109" s="67"/>
      <c r="FF109" s="67"/>
      <c r="FG109" s="67"/>
      <c r="FH109" s="67"/>
      <c r="FI109" s="67"/>
      <c r="FJ109" s="67"/>
      <c r="FK109" s="67"/>
      <c r="FL109" s="67"/>
      <c r="FM109" s="67"/>
      <c r="FN109" s="67"/>
      <c r="FO109" s="67"/>
      <c r="FP109" s="67"/>
      <c r="FQ109" s="67"/>
      <c r="FR109" s="67"/>
      <c r="FS109" s="67"/>
      <c r="FT109" s="67"/>
      <c r="FU109" s="67"/>
      <c r="FV109" s="67"/>
      <c r="FW109" s="67"/>
      <c r="FX109" s="67"/>
      <c r="FY109" s="67"/>
      <c r="FZ109" s="67"/>
      <c r="GA109" s="67"/>
      <c r="GB109" s="67"/>
      <c r="GC109" s="67"/>
      <c r="GD109" s="67"/>
    </row>
    <row r="110" spans="1:186" s="69" customFormat="1" ht="16.5" hidden="1" customHeight="1" thickBot="1" x14ac:dyDescent="0.3">
      <c r="A110" s="67"/>
      <c r="B110" s="67"/>
      <c r="C110" s="67"/>
      <c r="D110" s="67"/>
      <c r="E110" s="67"/>
      <c r="F110" s="67"/>
      <c r="G110" s="67"/>
      <c r="H110" s="67"/>
      <c r="I110" s="67"/>
      <c r="J110" s="67"/>
      <c r="K110" s="67"/>
      <c r="L110" s="67"/>
      <c r="M110" s="67"/>
      <c r="N110" s="67"/>
      <c r="O110" s="67"/>
      <c r="P110" s="67"/>
      <c r="Q110" s="67"/>
      <c r="R110" s="67"/>
      <c r="S110" s="67"/>
      <c r="T110" s="67"/>
      <c r="U110" s="67"/>
      <c r="V110" s="655"/>
      <c r="W110" s="67"/>
      <c r="X110" s="659"/>
      <c r="Y110" s="659"/>
      <c r="Z110" s="659"/>
      <c r="AA110" s="660"/>
      <c r="AB110" s="660"/>
      <c r="AC110" s="659"/>
      <c r="AD110" s="660"/>
      <c r="AE110" s="661"/>
      <c r="AF110" s="659"/>
      <c r="AG110" s="659"/>
      <c r="AH110" s="662"/>
      <c r="AI110" s="662"/>
      <c r="AJ110" s="659"/>
      <c r="AK110" s="660"/>
      <c r="AL110" s="659"/>
      <c r="AM110" s="659"/>
      <c r="AN110" s="659"/>
      <c r="AO110" s="659"/>
      <c r="AP110" s="659"/>
      <c r="AQ110" s="659"/>
      <c r="AR110" s="660"/>
      <c r="AS110" s="659"/>
      <c r="AT110" s="659"/>
      <c r="AU110" s="659"/>
      <c r="AV110" s="660"/>
      <c r="AW110" s="659"/>
      <c r="AX110" s="660"/>
      <c r="AY110" s="659"/>
      <c r="AZ110" s="659"/>
      <c r="BA110" s="659"/>
      <c r="BB110" s="660"/>
      <c r="BC110" s="660"/>
      <c r="BD110" s="659"/>
      <c r="BE110" s="660"/>
      <c r="BF110" s="101"/>
      <c r="BG110" s="101"/>
      <c r="BH110" s="101"/>
      <c r="BI110" s="796" t="s">
        <v>212</v>
      </c>
      <c r="BJ110" s="794" t="s">
        <v>613</v>
      </c>
      <c r="BK110" s="797">
        <v>2894.0590000000002</v>
      </c>
      <c r="BL110" s="794" t="s">
        <v>610</v>
      </c>
      <c r="BM110" s="798">
        <v>2.3499999999999997E-3</v>
      </c>
      <c r="BN110" s="798">
        <v>2.3499999999999997E-3</v>
      </c>
      <c r="BO110" s="795" t="s">
        <v>241</v>
      </c>
      <c r="BP110" s="901">
        <v>30.416899999999998</v>
      </c>
      <c r="BQ110" s="794">
        <f t="shared" si="153"/>
        <v>3.0416899999999997E-2</v>
      </c>
      <c r="BR110" s="794" t="s">
        <v>611</v>
      </c>
      <c r="BS110" s="798">
        <v>3.0000000000000001E-3</v>
      </c>
      <c r="BT110" s="798">
        <v>0.03</v>
      </c>
      <c r="BU110" s="794" t="s">
        <v>242</v>
      </c>
      <c r="BV110" s="797">
        <v>45.625300000000003</v>
      </c>
      <c r="BW110" s="794">
        <f t="shared" si="154"/>
        <v>4.5625300000000001E-2</v>
      </c>
      <c r="BX110" s="794" t="s">
        <v>612</v>
      </c>
      <c r="BY110" s="798">
        <v>5.0000000000000001E-3</v>
      </c>
      <c r="BZ110" s="798">
        <v>0.05</v>
      </c>
      <c r="CA110" s="794" t="s">
        <v>242</v>
      </c>
      <c r="CB110" s="794">
        <v>0</v>
      </c>
      <c r="CC110" s="794">
        <f t="shared" si="155"/>
        <v>0</v>
      </c>
      <c r="CD110" s="794" t="s">
        <v>611</v>
      </c>
      <c r="CE110" s="798">
        <v>0</v>
      </c>
      <c r="CF110" s="798">
        <v>0</v>
      </c>
      <c r="CG110" s="794" t="s">
        <v>242</v>
      </c>
      <c r="CH110" s="797">
        <v>0</v>
      </c>
      <c r="CI110" s="794">
        <f t="shared" si="156"/>
        <v>0</v>
      </c>
      <c r="CJ110" s="794" t="s">
        <v>612</v>
      </c>
      <c r="CK110" s="798">
        <v>0</v>
      </c>
      <c r="CL110" s="798">
        <v>0</v>
      </c>
      <c r="CM110" s="794" t="s">
        <v>242</v>
      </c>
      <c r="CN110" s="705"/>
      <c r="CO110" s="88">
        <v>0.6</v>
      </c>
      <c r="CP110" s="88">
        <f t="shared" si="152"/>
        <v>0.8</v>
      </c>
      <c r="CQ110" s="88">
        <v>1</v>
      </c>
      <c r="CR110" s="67">
        <v>0.15</v>
      </c>
      <c r="CS110" s="67">
        <v>0.2</v>
      </c>
      <c r="CT110" s="67"/>
      <c r="CU110" s="67"/>
      <c r="CV110" s="67"/>
      <c r="CW110" s="67"/>
      <c r="CX110" s="67"/>
      <c r="CY110" s="67"/>
      <c r="CZ110" s="67"/>
      <c r="DA110" s="67"/>
      <c r="DB110" s="67"/>
      <c r="DC110" s="67"/>
      <c r="DD110" s="67"/>
      <c r="DE110" s="67"/>
      <c r="DF110" s="67"/>
      <c r="DG110" s="67"/>
      <c r="DH110" s="67"/>
      <c r="DI110" s="67"/>
      <c r="DJ110" s="67"/>
      <c r="DK110" s="67"/>
      <c r="DL110" s="67"/>
      <c r="DM110" s="67"/>
      <c r="DN110" s="67"/>
      <c r="DO110" s="67"/>
      <c r="DP110" s="67"/>
      <c r="DQ110" s="67"/>
      <c r="DR110" s="67"/>
      <c r="DS110" s="67"/>
      <c r="DT110" s="67"/>
      <c r="DU110" s="67"/>
      <c r="DV110" s="67"/>
      <c r="DW110" s="67"/>
      <c r="DX110" s="67"/>
      <c r="DY110" s="67"/>
      <c r="DZ110" s="67"/>
      <c r="EA110" s="67"/>
      <c r="EB110" s="67"/>
      <c r="EC110" s="67"/>
      <c r="ED110" s="67"/>
      <c r="EE110" s="67"/>
      <c r="EF110" s="67"/>
      <c r="EG110" s="67"/>
      <c r="EH110" s="67"/>
      <c r="EI110" s="67"/>
      <c r="EJ110" s="67"/>
      <c r="EK110" s="67"/>
      <c r="EL110" s="67"/>
      <c r="EM110" s="67"/>
      <c r="EN110" s="67"/>
      <c r="EO110" s="67"/>
      <c r="EP110" s="67"/>
      <c r="EQ110" s="67"/>
      <c r="ER110" s="67"/>
      <c r="ES110" s="67"/>
      <c r="ET110" s="67"/>
      <c r="EU110" s="67"/>
      <c r="EV110" s="67"/>
      <c r="EW110" s="67"/>
      <c r="EX110" s="67"/>
      <c r="EY110" s="67"/>
      <c r="EZ110" s="67"/>
      <c r="FA110" s="67"/>
      <c r="FB110" s="67"/>
      <c r="FC110" s="67"/>
      <c r="FD110" s="67"/>
      <c r="FE110" s="67"/>
      <c r="FF110" s="67"/>
      <c r="FG110" s="67"/>
      <c r="FH110" s="67"/>
      <c r="FI110" s="67"/>
      <c r="FJ110" s="67"/>
      <c r="FK110" s="67"/>
      <c r="FL110" s="67"/>
      <c r="FM110" s="67"/>
      <c r="FN110" s="67"/>
      <c r="FO110" s="67"/>
      <c r="FP110" s="67"/>
      <c r="FQ110" s="67"/>
      <c r="FR110" s="67"/>
      <c r="FS110" s="67"/>
      <c r="FT110" s="67"/>
      <c r="FU110" s="67"/>
      <c r="FV110" s="67"/>
      <c r="FW110" s="67"/>
      <c r="FX110" s="67"/>
      <c r="FY110" s="67"/>
      <c r="FZ110" s="67"/>
      <c r="GA110" s="67"/>
      <c r="GB110" s="67"/>
      <c r="GC110" s="67"/>
      <c r="GD110" s="67"/>
    </row>
    <row r="111" spans="1:186" s="69" customFormat="1" ht="16.5" hidden="1" customHeight="1" thickBot="1" x14ac:dyDescent="0.3">
      <c r="A111" s="67"/>
      <c r="B111" s="67"/>
      <c r="C111" s="67"/>
      <c r="D111" s="67"/>
      <c r="E111" s="67"/>
      <c r="F111" s="67"/>
      <c r="G111" s="67"/>
      <c r="H111" s="67"/>
      <c r="I111" s="67"/>
      <c r="J111" s="67"/>
      <c r="K111" s="67"/>
      <c r="L111" s="67"/>
      <c r="M111" s="67"/>
      <c r="N111" s="67"/>
      <c r="O111" s="67"/>
      <c r="P111" s="67"/>
      <c r="Q111" s="67"/>
      <c r="R111" s="67"/>
      <c r="S111" s="67"/>
      <c r="T111" s="67"/>
      <c r="U111" s="67"/>
      <c r="V111" s="655"/>
      <c r="W111" s="67"/>
      <c r="X111" s="659"/>
      <c r="Y111" s="659"/>
      <c r="Z111" s="659"/>
      <c r="AA111" s="660"/>
      <c r="AB111" s="660"/>
      <c r="AC111" s="659"/>
      <c r="AD111" s="660"/>
      <c r="AE111" s="661"/>
      <c r="AF111" s="659"/>
      <c r="AG111" s="659"/>
      <c r="AH111" s="662"/>
      <c r="AI111" s="662"/>
      <c r="AJ111" s="659"/>
      <c r="AK111" s="660"/>
      <c r="AL111" s="659"/>
      <c r="AM111" s="659"/>
      <c r="AN111" s="659"/>
      <c r="AO111" s="659"/>
      <c r="AP111" s="659"/>
      <c r="AQ111" s="659"/>
      <c r="AR111" s="660"/>
      <c r="AS111" s="659"/>
      <c r="AT111" s="659"/>
      <c r="AU111" s="659"/>
      <c r="AV111" s="660"/>
      <c r="AW111" s="659"/>
      <c r="AX111" s="660"/>
      <c r="AY111" s="659"/>
      <c r="AZ111" s="659"/>
      <c r="BA111" s="659"/>
      <c r="BB111" s="660"/>
      <c r="BC111" s="660"/>
      <c r="BD111" s="659"/>
      <c r="BE111" s="660"/>
      <c r="BF111" s="101"/>
      <c r="BG111" s="101"/>
      <c r="BH111" s="101"/>
      <c r="BI111" s="796" t="s">
        <v>213</v>
      </c>
      <c r="BJ111" s="794" t="s">
        <v>613</v>
      </c>
      <c r="BK111" s="797">
        <v>2214.4580000000001</v>
      </c>
      <c r="BL111" s="794" t="s">
        <v>610</v>
      </c>
      <c r="BM111" s="798">
        <v>2.9299999999999999E-3</v>
      </c>
      <c r="BN111" s="798">
        <v>2.9299999999999999E-3</v>
      </c>
      <c r="BO111" s="795" t="s">
        <v>241</v>
      </c>
      <c r="BP111" s="901">
        <v>29.170200000000001</v>
      </c>
      <c r="BQ111" s="794">
        <f t="shared" si="153"/>
        <v>2.91702E-2</v>
      </c>
      <c r="BR111" s="794" t="s">
        <v>611</v>
      </c>
      <c r="BS111" s="798">
        <v>3.0000000000000001E-3</v>
      </c>
      <c r="BT111" s="798">
        <v>0.03</v>
      </c>
      <c r="BU111" s="794" t="s">
        <v>242</v>
      </c>
      <c r="BV111" s="797">
        <v>43.755299999999998</v>
      </c>
      <c r="BW111" s="794">
        <f t="shared" si="154"/>
        <v>4.3755299999999997E-2</v>
      </c>
      <c r="BX111" s="794" t="s">
        <v>612</v>
      </c>
      <c r="BY111" s="798">
        <v>5.0000000000000001E-3</v>
      </c>
      <c r="BZ111" s="798">
        <v>0.05</v>
      </c>
      <c r="CA111" s="794" t="s">
        <v>242</v>
      </c>
      <c r="CB111" s="794">
        <v>0</v>
      </c>
      <c r="CC111" s="794">
        <f t="shared" si="155"/>
        <v>0</v>
      </c>
      <c r="CD111" s="794" t="s">
        <v>611</v>
      </c>
      <c r="CE111" s="798">
        <v>0</v>
      </c>
      <c r="CF111" s="798">
        <v>0</v>
      </c>
      <c r="CG111" s="794" t="s">
        <v>242</v>
      </c>
      <c r="CH111" s="797">
        <v>0</v>
      </c>
      <c r="CI111" s="794">
        <f t="shared" si="156"/>
        <v>0</v>
      </c>
      <c r="CJ111" s="794" t="s">
        <v>612</v>
      </c>
      <c r="CK111" s="798">
        <v>0</v>
      </c>
      <c r="CL111" s="798">
        <v>0</v>
      </c>
      <c r="CM111" s="794" t="s">
        <v>242</v>
      </c>
      <c r="CN111" s="705"/>
      <c r="CO111" s="88">
        <v>0.6</v>
      </c>
      <c r="CP111" s="88">
        <f t="shared" si="152"/>
        <v>0.8</v>
      </c>
      <c r="CQ111" s="88">
        <v>1</v>
      </c>
      <c r="CR111" s="67">
        <v>0.15</v>
      </c>
      <c r="CS111" s="67">
        <v>0.2</v>
      </c>
      <c r="CT111" s="67"/>
      <c r="CU111" s="67"/>
      <c r="CV111" s="67"/>
      <c r="CW111" s="67"/>
      <c r="CX111" s="67"/>
      <c r="CY111" s="67"/>
      <c r="CZ111" s="67"/>
      <c r="DA111" s="67"/>
      <c r="DB111" s="67"/>
      <c r="DC111" s="67"/>
      <c r="DD111" s="67"/>
      <c r="DE111" s="67"/>
      <c r="DF111" s="67"/>
      <c r="DG111" s="67"/>
      <c r="DH111" s="67"/>
      <c r="DI111" s="67"/>
      <c r="DJ111" s="67"/>
      <c r="DK111" s="67"/>
      <c r="DL111" s="67"/>
      <c r="DM111" s="67"/>
      <c r="DN111" s="67"/>
      <c r="DO111" s="67"/>
      <c r="DP111" s="67"/>
      <c r="DQ111" s="67"/>
      <c r="DR111" s="67"/>
      <c r="DS111" s="67"/>
      <c r="DT111" s="67"/>
      <c r="DU111" s="67"/>
      <c r="DV111" s="67"/>
      <c r="DW111" s="67"/>
      <c r="DX111" s="67"/>
      <c r="DY111" s="67"/>
      <c r="DZ111" s="67"/>
      <c r="EA111" s="67"/>
      <c r="EB111" s="67"/>
      <c r="EC111" s="67"/>
      <c r="ED111" s="67"/>
      <c r="EE111" s="67"/>
      <c r="EF111" s="67"/>
      <c r="EG111" s="67"/>
      <c r="EH111" s="67"/>
      <c r="EI111" s="67"/>
      <c r="EJ111" s="67"/>
      <c r="EK111" s="67"/>
      <c r="EL111" s="67"/>
      <c r="EM111" s="67"/>
      <c r="EN111" s="67"/>
      <c r="EO111" s="67"/>
      <c r="EP111" s="67"/>
      <c r="EQ111" s="67"/>
      <c r="ER111" s="67"/>
      <c r="ES111" s="67"/>
      <c r="ET111" s="67"/>
      <c r="EU111" s="67"/>
      <c r="EV111" s="67"/>
      <c r="EW111" s="67"/>
      <c r="EX111" s="67"/>
      <c r="EY111" s="67"/>
      <c r="EZ111" s="67"/>
      <c r="FA111" s="67"/>
      <c r="FB111" s="67"/>
      <c r="FC111" s="67"/>
      <c r="FD111" s="67"/>
      <c r="FE111" s="67"/>
      <c r="FF111" s="67"/>
      <c r="FG111" s="67"/>
      <c r="FH111" s="67"/>
      <c r="FI111" s="67"/>
      <c r="FJ111" s="67"/>
      <c r="FK111" s="67"/>
      <c r="FL111" s="67"/>
      <c r="FM111" s="67"/>
      <c r="FN111" s="67"/>
      <c r="FO111" s="67"/>
      <c r="FP111" s="67"/>
      <c r="FQ111" s="67"/>
      <c r="FR111" s="67"/>
      <c r="FS111" s="67"/>
      <c r="FT111" s="67"/>
      <c r="FU111" s="67"/>
      <c r="FV111" s="67"/>
      <c r="FW111" s="67"/>
      <c r="FX111" s="67"/>
      <c r="FY111" s="67"/>
      <c r="FZ111" s="67"/>
      <c r="GA111" s="67"/>
      <c r="GB111" s="67"/>
      <c r="GC111" s="67"/>
      <c r="GD111" s="67"/>
    </row>
    <row r="112" spans="1:186" s="69" customFormat="1" ht="16.5" hidden="1" customHeight="1" thickBot="1" x14ac:dyDescent="0.3">
      <c r="A112" s="67"/>
      <c r="B112" s="67"/>
      <c r="C112" s="67"/>
      <c r="D112" s="67"/>
      <c r="E112" s="67"/>
      <c r="F112" s="67"/>
      <c r="G112" s="67"/>
      <c r="H112" s="67"/>
      <c r="I112" s="67"/>
      <c r="J112" s="67"/>
      <c r="K112" s="67"/>
      <c r="L112" s="67"/>
      <c r="M112" s="67"/>
      <c r="N112" s="67"/>
      <c r="O112" s="67"/>
      <c r="P112" s="67"/>
      <c r="Q112" s="67"/>
      <c r="R112" s="67"/>
      <c r="S112" s="67"/>
      <c r="T112" s="67"/>
      <c r="U112" s="67"/>
      <c r="V112" s="655"/>
      <c r="W112" s="67"/>
      <c r="X112" s="659"/>
      <c r="Y112" s="659"/>
      <c r="Z112" s="659"/>
      <c r="AA112" s="660"/>
      <c r="AB112" s="660"/>
      <c r="AC112" s="659"/>
      <c r="AD112" s="660"/>
      <c r="AE112" s="661"/>
      <c r="AF112" s="659"/>
      <c r="AG112" s="659"/>
      <c r="AH112" s="662"/>
      <c r="AI112" s="662"/>
      <c r="AJ112" s="659"/>
      <c r="AK112" s="660"/>
      <c r="AL112" s="659"/>
      <c r="AM112" s="659"/>
      <c r="AN112" s="659"/>
      <c r="AO112" s="659"/>
      <c r="AP112" s="659"/>
      <c r="AQ112" s="659"/>
      <c r="AR112" s="660"/>
      <c r="AS112" s="659"/>
      <c r="AT112" s="659"/>
      <c r="AU112" s="659"/>
      <c r="AV112" s="660"/>
      <c r="AW112" s="659"/>
      <c r="AX112" s="660"/>
      <c r="AY112" s="659"/>
      <c r="AZ112" s="659"/>
      <c r="BA112" s="659"/>
      <c r="BB112" s="660"/>
      <c r="BC112" s="660"/>
      <c r="BD112" s="659"/>
      <c r="BE112" s="660"/>
      <c r="BF112" s="101"/>
      <c r="BG112" s="101"/>
      <c r="BH112" s="101"/>
      <c r="BI112" s="796" t="s">
        <v>214</v>
      </c>
      <c r="BJ112" s="794" t="s">
        <v>613</v>
      </c>
      <c r="BK112" s="797">
        <v>2507.6329999999998</v>
      </c>
      <c r="BL112" s="794" t="s">
        <v>610</v>
      </c>
      <c r="BM112" s="798">
        <v>2.6099999999999999E-3</v>
      </c>
      <c r="BN112" s="798">
        <v>2.6099999999999999E-3</v>
      </c>
      <c r="BO112" s="795" t="s">
        <v>241</v>
      </c>
      <c r="BP112" s="901">
        <v>31.212299999999999</v>
      </c>
      <c r="BQ112" s="794">
        <f t="shared" si="153"/>
        <v>3.1212299999999998E-2</v>
      </c>
      <c r="BR112" s="794" t="s">
        <v>611</v>
      </c>
      <c r="BS112" s="798">
        <v>3.0000000000000001E-3</v>
      </c>
      <c r="BT112" s="798">
        <v>0.03</v>
      </c>
      <c r="BU112" s="794" t="s">
        <v>242</v>
      </c>
      <c r="BV112" s="797">
        <v>46.818399999999997</v>
      </c>
      <c r="BW112" s="794">
        <f t="shared" si="154"/>
        <v>4.6818399999999996E-2</v>
      </c>
      <c r="BX112" s="794" t="s">
        <v>612</v>
      </c>
      <c r="BY112" s="798">
        <v>5.0000000000000001E-3</v>
      </c>
      <c r="BZ112" s="798">
        <v>0.05</v>
      </c>
      <c r="CA112" s="794" t="s">
        <v>242</v>
      </c>
      <c r="CB112" s="794">
        <v>0</v>
      </c>
      <c r="CC112" s="794">
        <f t="shared" si="155"/>
        <v>0</v>
      </c>
      <c r="CD112" s="794" t="s">
        <v>611</v>
      </c>
      <c r="CE112" s="798">
        <v>0</v>
      </c>
      <c r="CF112" s="798">
        <v>0</v>
      </c>
      <c r="CG112" s="794" t="s">
        <v>242</v>
      </c>
      <c r="CH112" s="797">
        <v>0</v>
      </c>
      <c r="CI112" s="794">
        <f t="shared" si="156"/>
        <v>0</v>
      </c>
      <c r="CJ112" s="794" t="s">
        <v>612</v>
      </c>
      <c r="CK112" s="798">
        <v>0</v>
      </c>
      <c r="CL112" s="798">
        <v>0</v>
      </c>
      <c r="CM112" s="794" t="s">
        <v>242</v>
      </c>
      <c r="CN112" s="705"/>
      <c r="CO112" s="88">
        <v>0.6</v>
      </c>
      <c r="CP112" s="88">
        <f t="shared" si="152"/>
        <v>0.8</v>
      </c>
      <c r="CQ112" s="88">
        <v>1</v>
      </c>
      <c r="CR112" s="67">
        <v>0.15</v>
      </c>
      <c r="CS112" s="67">
        <v>0.2</v>
      </c>
      <c r="CT112" s="67"/>
      <c r="CU112" s="67"/>
      <c r="CV112" s="67"/>
      <c r="CW112" s="67"/>
      <c r="CX112" s="67"/>
      <c r="CY112" s="67"/>
      <c r="CZ112" s="67"/>
      <c r="DA112" s="67"/>
      <c r="DB112" s="67"/>
      <c r="DC112" s="67"/>
      <c r="DD112" s="67"/>
      <c r="DE112" s="67"/>
      <c r="DF112" s="67"/>
      <c r="DG112" s="67"/>
      <c r="DH112" s="67"/>
      <c r="DI112" s="67"/>
      <c r="DJ112" s="67"/>
      <c r="DK112" s="67"/>
      <c r="DL112" s="67"/>
      <c r="DM112" s="67"/>
      <c r="DN112" s="67"/>
      <c r="DO112" s="67"/>
      <c r="DP112" s="67"/>
      <c r="DQ112" s="67"/>
      <c r="DR112" s="67"/>
      <c r="DS112" s="67"/>
      <c r="DT112" s="67"/>
      <c r="DU112" s="67"/>
      <c r="DV112" s="67"/>
      <c r="DW112" s="67"/>
      <c r="DX112" s="67"/>
      <c r="DY112" s="67"/>
      <c r="DZ112" s="67"/>
      <c r="EA112" s="67"/>
      <c r="EB112" s="67"/>
      <c r="EC112" s="67"/>
      <c r="ED112" s="67"/>
      <c r="EE112" s="67"/>
      <c r="EF112" s="67"/>
      <c r="EG112" s="67"/>
      <c r="EH112" s="67"/>
      <c r="EI112" s="67"/>
      <c r="EJ112" s="67"/>
      <c r="EK112" s="67"/>
      <c r="EL112" s="67"/>
      <c r="EM112" s="67"/>
      <c r="EN112" s="67"/>
      <c r="EO112" s="67"/>
      <c r="EP112" s="67"/>
      <c r="EQ112" s="67"/>
      <c r="ER112" s="67"/>
      <c r="ES112" s="67"/>
      <c r="ET112" s="67"/>
      <c r="EU112" s="67"/>
      <c r="EV112" s="67"/>
      <c r="EW112" s="67"/>
      <c r="EX112" s="67"/>
      <c r="EY112" s="67"/>
      <c r="EZ112" s="67"/>
      <c r="FA112" s="67"/>
      <c r="FB112" s="67"/>
      <c r="FC112" s="67"/>
      <c r="FD112" s="67"/>
      <c r="FE112" s="67"/>
      <c r="FF112" s="67"/>
      <c r="FG112" s="67"/>
      <c r="FH112" s="67"/>
      <c r="FI112" s="67"/>
      <c r="FJ112" s="67"/>
      <c r="FK112" s="67"/>
      <c r="FL112" s="67"/>
      <c r="FM112" s="67"/>
      <c r="FN112" s="67"/>
      <c r="FO112" s="67"/>
      <c r="FP112" s="67"/>
      <c r="FQ112" s="67"/>
      <c r="FR112" s="67"/>
      <c r="FS112" s="67"/>
      <c r="FT112" s="67"/>
      <c r="FU112" s="67"/>
      <c r="FV112" s="67"/>
      <c r="FW112" s="67"/>
      <c r="FX112" s="67"/>
      <c r="FY112" s="67"/>
      <c r="FZ112" s="67"/>
      <c r="GA112" s="67"/>
      <c r="GB112" s="67"/>
      <c r="GC112" s="67"/>
      <c r="GD112" s="67"/>
    </row>
    <row r="113" spans="1:186" s="69" customFormat="1" ht="16.5" hidden="1" customHeight="1" thickBot="1" x14ac:dyDescent="0.3">
      <c r="A113" s="67"/>
      <c r="B113" s="67"/>
      <c r="C113" s="67"/>
      <c r="D113" s="67"/>
      <c r="E113" s="67"/>
      <c r="F113" s="67"/>
      <c r="G113" s="67"/>
      <c r="H113" s="67"/>
      <c r="I113" s="67"/>
      <c r="J113" s="67"/>
      <c r="K113" s="67"/>
      <c r="L113" s="67"/>
      <c r="M113" s="67"/>
      <c r="N113" s="67"/>
      <c r="O113" s="67"/>
      <c r="P113" s="67"/>
      <c r="Q113" s="67"/>
      <c r="R113" s="67"/>
      <c r="S113" s="67"/>
      <c r="T113" s="67"/>
      <c r="U113" s="67"/>
      <c r="V113" s="655"/>
      <c r="W113" s="67"/>
      <c r="X113" s="659"/>
      <c r="Y113" s="659"/>
      <c r="Z113" s="659"/>
      <c r="AA113" s="660"/>
      <c r="AB113" s="660"/>
      <c r="AC113" s="659"/>
      <c r="AD113" s="660"/>
      <c r="AE113" s="661"/>
      <c r="AF113" s="659"/>
      <c r="AG113" s="659"/>
      <c r="AH113" s="662"/>
      <c r="AI113" s="662"/>
      <c r="AJ113" s="659"/>
      <c r="AK113" s="660"/>
      <c r="AL113" s="659"/>
      <c r="AM113" s="659"/>
      <c r="AN113" s="659"/>
      <c r="AO113" s="659"/>
      <c r="AP113" s="659"/>
      <c r="AQ113" s="659"/>
      <c r="AR113" s="660"/>
      <c r="AS113" s="659"/>
      <c r="AT113" s="659"/>
      <c r="AU113" s="659"/>
      <c r="AV113" s="660"/>
      <c r="AW113" s="659"/>
      <c r="AX113" s="660"/>
      <c r="AY113" s="659"/>
      <c r="AZ113" s="659"/>
      <c r="BA113" s="659"/>
      <c r="BB113" s="660"/>
      <c r="BC113" s="660"/>
      <c r="BD113" s="659"/>
      <c r="BE113" s="660"/>
      <c r="BF113" s="101"/>
      <c r="BG113" s="101"/>
      <c r="BH113" s="101"/>
      <c r="BI113" s="796" t="s">
        <v>215</v>
      </c>
      <c r="BJ113" s="794" t="s">
        <v>613</v>
      </c>
      <c r="BK113" s="797">
        <v>2812.7539999999999</v>
      </c>
      <c r="BL113" s="794" t="s">
        <v>610</v>
      </c>
      <c r="BM113" s="798">
        <v>2.3899999999999998E-3</v>
      </c>
      <c r="BN113" s="798">
        <v>2.3899999999999998E-3</v>
      </c>
      <c r="BO113" s="795" t="s">
        <v>241</v>
      </c>
      <c r="BP113" s="901">
        <v>31.229299999999999</v>
      </c>
      <c r="BQ113" s="794">
        <f t="shared" si="153"/>
        <v>3.1229299999999998E-2</v>
      </c>
      <c r="BR113" s="794" t="s">
        <v>611</v>
      </c>
      <c r="BS113" s="798">
        <v>3.0000000000000001E-3</v>
      </c>
      <c r="BT113" s="798">
        <v>0.03</v>
      </c>
      <c r="BU113" s="794" t="s">
        <v>242</v>
      </c>
      <c r="BV113" s="797">
        <v>46.843899999999998</v>
      </c>
      <c r="BW113" s="794">
        <f t="shared" si="154"/>
        <v>4.6843900000000001E-2</v>
      </c>
      <c r="BX113" s="794" t="s">
        <v>612</v>
      </c>
      <c r="BY113" s="798">
        <v>5.0000000000000001E-3</v>
      </c>
      <c r="BZ113" s="798">
        <v>0.05</v>
      </c>
      <c r="CA113" s="794" t="s">
        <v>242</v>
      </c>
      <c r="CB113" s="794">
        <v>0</v>
      </c>
      <c r="CC113" s="794">
        <f t="shared" si="155"/>
        <v>0</v>
      </c>
      <c r="CD113" s="794" t="s">
        <v>611</v>
      </c>
      <c r="CE113" s="798">
        <v>0</v>
      </c>
      <c r="CF113" s="798">
        <v>0</v>
      </c>
      <c r="CG113" s="794" t="s">
        <v>242</v>
      </c>
      <c r="CH113" s="797">
        <v>0</v>
      </c>
      <c r="CI113" s="794">
        <f t="shared" si="156"/>
        <v>0</v>
      </c>
      <c r="CJ113" s="794" t="s">
        <v>612</v>
      </c>
      <c r="CK113" s="798">
        <v>0</v>
      </c>
      <c r="CL113" s="798">
        <v>0</v>
      </c>
      <c r="CM113" s="794" t="s">
        <v>242</v>
      </c>
      <c r="CN113" s="705"/>
      <c r="CO113" s="88">
        <v>0.15</v>
      </c>
      <c r="CP113" s="88">
        <f t="shared" si="152"/>
        <v>0.17499999999999999</v>
      </c>
      <c r="CQ113" s="88">
        <v>0.2</v>
      </c>
      <c r="CR113" s="67">
        <v>0.15</v>
      </c>
      <c r="CS113" s="67">
        <v>0.2</v>
      </c>
      <c r="CT113" s="67"/>
      <c r="CU113" s="67"/>
      <c r="CV113" s="67"/>
      <c r="CW113" s="67"/>
      <c r="CX113" s="67"/>
      <c r="CY113" s="67"/>
      <c r="CZ113" s="67"/>
      <c r="DA113" s="67"/>
      <c r="DB113" s="67"/>
      <c r="DC113" s="67"/>
      <c r="DD113" s="67"/>
      <c r="DE113" s="67"/>
      <c r="DF113" s="67"/>
      <c r="DG113" s="67"/>
      <c r="DH113" s="67"/>
      <c r="DI113" s="67"/>
      <c r="DJ113" s="67"/>
      <c r="DK113" s="67"/>
      <c r="DL113" s="67"/>
      <c r="DM113" s="67"/>
      <c r="DN113" s="67"/>
      <c r="DO113" s="67"/>
      <c r="DP113" s="67"/>
      <c r="DQ113" s="67"/>
      <c r="DR113" s="67"/>
      <c r="DS113" s="67"/>
      <c r="DT113" s="67"/>
      <c r="DU113" s="67"/>
      <c r="DV113" s="67"/>
      <c r="DW113" s="67"/>
      <c r="DX113" s="67"/>
      <c r="DY113" s="67"/>
      <c r="DZ113" s="67"/>
      <c r="EA113" s="67"/>
      <c r="EB113" s="67"/>
      <c r="EC113" s="67"/>
      <c r="ED113" s="67"/>
      <c r="EE113" s="67"/>
      <c r="EF113" s="67"/>
      <c r="EG113" s="67"/>
      <c r="EH113" s="67"/>
      <c r="EI113" s="67"/>
      <c r="EJ113" s="67"/>
      <c r="EK113" s="67"/>
      <c r="EL113" s="67"/>
      <c r="EM113" s="67"/>
      <c r="EN113" s="67"/>
      <c r="EO113" s="67"/>
      <c r="EP113" s="67"/>
      <c r="EQ113" s="67"/>
      <c r="ER113" s="67"/>
      <c r="ES113" s="67"/>
      <c r="ET113" s="67"/>
      <c r="EU113" s="67"/>
      <c r="EV113" s="67"/>
      <c r="EW113" s="67"/>
      <c r="EX113" s="67"/>
      <c r="EY113" s="67"/>
      <c r="EZ113" s="67"/>
      <c r="FA113" s="67"/>
      <c r="FB113" s="67"/>
      <c r="FC113" s="67"/>
      <c r="FD113" s="67"/>
      <c r="FE113" s="67"/>
      <c r="FF113" s="67"/>
      <c r="FG113" s="67"/>
      <c r="FH113" s="67"/>
      <c r="FI113" s="67"/>
      <c r="FJ113" s="67"/>
      <c r="FK113" s="67"/>
      <c r="FL113" s="67"/>
      <c r="FM113" s="67"/>
      <c r="FN113" s="67"/>
      <c r="FO113" s="67"/>
      <c r="FP113" s="67"/>
      <c r="FQ113" s="67"/>
      <c r="FR113" s="67"/>
      <c r="FS113" s="67"/>
      <c r="FT113" s="67"/>
      <c r="FU113" s="67"/>
      <c r="FV113" s="67"/>
      <c r="FW113" s="67"/>
      <c r="FX113" s="67"/>
      <c r="FY113" s="67"/>
      <c r="FZ113" s="67"/>
      <c r="GA113" s="67"/>
      <c r="GB113" s="67"/>
      <c r="GC113" s="67"/>
      <c r="GD113" s="67"/>
    </row>
    <row r="114" spans="1:186" s="69" customFormat="1" ht="16.5" hidden="1" customHeight="1" thickBot="1" x14ac:dyDescent="0.3">
      <c r="A114" s="67"/>
      <c r="B114" s="67"/>
      <c r="C114" s="67"/>
      <c r="D114" s="67"/>
      <c r="E114" s="67"/>
      <c r="F114" s="67"/>
      <c r="G114" s="67"/>
      <c r="H114" s="67"/>
      <c r="I114" s="67"/>
      <c r="J114" s="67"/>
      <c r="K114" s="67"/>
      <c r="L114" s="67"/>
      <c r="M114" s="67"/>
      <c r="N114" s="67"/>
      <c r="O114" s="67"/>
      <c r="P114" s="67"/>
      <c r="Q114" s="67"/>
      <c r="R114" s="67"/>
      <c r="S114" s="67"/>
      <c r="T114" s="67"/>
      <c r="U114" s="67"/>
      <c r="V114" s="655"/>
      <c r="W114" s="67"/>
      <c r="X114" s="659"/>
      <c r="Y114" s="659"/>
      <c r="Z114" s="659"/>
      <c r="AA114" s="660"/>
      <c r="AB114" s="660"/>
      <c r="AC114" s="659"/>
      <c r="AD114" s="660"/>
      <c r="AE114" s="661"/>
      <c r="AF114" s="659"/>
      <c r="AG114" s="659"/>
      <c r="AH114" s="662"/>
      <c r="AI114" s="662"/>
      <c r="AJ114" s="659"/>
      <c r="AK114" s="660"/>
      <c r="AL114" s="659"/>
      <c r="AM114" s="659"/>
      <c r="AN114" s="659"/>
      <c r="AO114" s="659"/>
      <c r="AP114" s="659"/>
      <c r="AQ114" s="659"/>
      <c r="AR114" s="660"/>
      <c r="AS114" s="659"/>
      <c r="AT114" s="659"/>
      <c r="AU114" s="659"/>
      <c r="AV114" s="660"/>
      <c r="AW114" s="659"/>
      <c r="AX114" s="660"/>
      <c r="AY114" s="659"/>
      <c r="AZ114" s="659"/>
      <c r="BA114" s="659"/>
      <c r="BB114" s="660"/>
      <c r="BC114" s="660"/>
      <c r="BD114" s="659"/>
      <c r="BE114" s="660"/>
      <c r="BF114" s="101"/>
      <c r="BG114" s="101"/>
      <c r="BH114" s="101"/>
      <c r="BI114" s="796" t="s">
        <v>216</v>
      </c>
      <c r="BJ114" s="794" t="s">
        <v>613</v>
      </c>
      <c r="BK114" s="797">
        <v>1903.181</v>
      </c>
      <c r="BL114" s="794" t="s">
        <v>610</v>
      </c>
      <c r="BM114" s="798">
        <v>3.5399999999999997E-3</v>
      </c>
      <c r="BN114" s="798">
        <v>3.5399999999999997E-3</v>
      </c>
      <c r="BO114" s="795" t="s">
        <v>241</v>
      </c>
      <c r="BP114" s="901">
        <v>20.947600000000001</v>
      </c>
      <c r="BQ114" s="794">
        <f t="shared" si="153"/>
        <v>2.09476E-2</v>
      </c>
      <c r="BR114" s="794" t="s">
        <v>611</v>
      </c>
      <c r="BS114" s="798">
        <v>3.0000000000000001E-3</v>
      </c>
      <c r="BT114" s="798">
        <v>0.03</v>
      </c>
      <c r="BU114" s="794" t="s">
        <v>242</v>
      </c>
      <c r="BV114" s="797">
        <v>31.421399999999998</v>
      </c>
      <c r="BW114" s="794">
        <f t="shared" si="154"/>
        <v>3.1421399999999995E-2</v>
      </c>
      <c r="BX114" s="794" t="s">
        <v>612</v>
      </c>
      <c r="BY114" s="798">
        <v>5.0000000000000001E-3</v>
      </c>
      <c r="BZ114" s="798">
        <v>0.05</v>
      </c>
      <c r="CA114" s="794" t="s">
        <v>242</v>
      </c>
      <c r="CB114" s="794">
        <v>0</v>
      </c>
      <c r="CC114" s="794">
        <f t="shared" si="155"/>
        <v>0</v>
      </c>
      <c r="CD114" s="794" t="s">
        <v>611</v>
      </c>
      <c r="CE114" s="798">
        <v>0</v>
      </c>
      <c r="CF114" s="798">
        <v>0</v>
      </c>
      <c r="CG114" s="794" t="s">
        <v>242</v>
      </c>
      <c r="CH114" s="797">
        <v>0</v>
      </c>
      <c r="CI114" s="794">
        <f t="shared" si="156"/>
        <v>0</v>
      </c>
      <c r="CJ114" s="794" t="s">
        <v>612</v>
      </c>
      <c r="CK114" s="798">
        <v>0</v>
      </c>
      <c r="CL114" s="798">
        <v>0</v>
      </c>
      <c r="CM114" s="794" t="s">
        <v>242</v>
      </c>
      <c r="CN114" s="705"/>
      <c r="CO114" s="88"/>
      <c r="CP114" s="88"/>
      <c r="CQ114" s="88"/>
      <c r="CR114" s="67">
        <v>0.15</v>
      </c>
      <c r="CS114" s="67">
        <v>0.2</v>
      </c>
      <c r="CT114" s="67"/>
      <c r="CU114" s="67"/>
      <c r="CV114" s="67"/>
      <c r="CW114" s="67"/>
      <c r="CX114" s="67"/>
      <c r="CY114" s="67"/>
      <c r="CZ114" s="67"/>
      <c r="DA114" s="67"/>
      <c r="DB114" s="67"/>
      <c r="DC114" s="67"/>
      <c r="DD114" s="67"/>
      <c r="DE114" s="67"/>
      <c r="DF114" s="67"/>
      <c r="DG114" s="67"/>
      <c r="DH114" s="67"/>
      <c r="DI114" s="67"/>
      <c r="DJ114" s="67"/>
      <c r="DK114" s="67"/>
      <c r="DL114" s="67"/>
      <c r="DM114" s="67"/>
      <c r="DN114" s="67"/>
      <c r="DO114" s="67"/>
      <c r="DP114" s="67"/>
      <c r="DQ114" s="67"/>
      <c r="DR114" s="67"/>
      <c r="DS114" s="67"/>
      <c r="DT114" s="67"/>
      <c r="DU114" s="67"/>
      <c r="DV114" s="67"/>
      <c r="DW114" s="67"/>
      <c r="DX114" s="67"/>
      <c r="DY114" s="67"/>
      <c r="DZ114" s="67"/>
      <c r="EA114" s="67"/>
      <c r="EB114" s="67"/>
      <c r="EC114" s="67"/>
      <c r="ED114" s="67"/>
      <c r="EE114" s="67"/>
      <c r="EF114" s="67"/>
      <c r="EG114" s="67"/>
      <c r="EH114" s="67"/>
      <c r="EI114" s="67"/>
      <c r="EJ114" s="67"/>
      <c r="EK114" s="67"/>
      <c r="EL114" s="67"/>
      <c r="EM114" s="67"/>
      <c r="EN114" s="67"/>
      <c r="EO114" s="67"/>
      <c r="EP114" s="67"/>
      <c r="EQ114" s="67"/>
      <c r="ER114" s="67"/>
      <c r="ES114" s="67"/>
      <c r="ET114" s="67"/>
      <c r="EU114" s="67"/>
      <c r="EV114" s="67"/>
      <c r="EW114" s="67"/>
      <c r="EX114" s="67"/>
      <c r="EY114" s="67"/>
      <c r="EZ114" s="67"/>
      <c r="FA114" s="67"/>
      <c r="FB114" s="67"/>
      <c r="FC114" s="67"/>
      <c r="FD114" s="67"/>
      <c r="FE114" s="67"/>
      <c r="FF114" s="67"/>
      <c r="FG114" s="67"/>
      <c r="FH114" s="67"/>
      <c r="FI114" s="67"/>
      <c r="FJ114" s="67"/>
      <c r="FK114" s="67"/>
      <c r="FL114" s="67"/>
      <c r="FM114" s="67"/>
      <c r="FN114" s="67"/>
      <c r="FO114" s="67"/>
      <c r="FP114" s="67"/>
      <c r="FQ114" s="67"/>
      <c r="FR114" s="67"/>
      <c r="FS114" s="67"/>
      <c r="FT114" s="67"/>
      <c r="FU114" s="67"/>
      <c r="FV114" s="67"/>
      <c r="FW114" s="67"/>
      <c r="FX114" s="67"/>
      <c r="FY114" s="67"/>
      <c r="FZ114" s="67"/>
      <c r="GA114" s="67"/>
      <c r="GB114" s="67"/>
      <c r="GC114" s="67"/>
      <c r="GD114" s="67"/>
    </row>
    <row r="115" spans="1:186" s="69" customFormat="1" ht="16.5" hidden="1" customHeight="1" thickBot="1" x14ac:dyDescent="0.3">
      <c r="A115" s="67"/>
      <c r="B115" s="67"/>
      <c r="C115" s="67"/>
      <c r="D115" s="67"/>
      <c r="E115" s="67"/>
      <c r="F115" s="67"/>
      <c r="G115" s="67"/>
      <c r="H115" s="67"/>
      <c r="I115" s="67"/>
      <c r="J115" s="67"/>
      <c r="K115" s="67"/>
      <c r="L115" s="67"/>
      <c r="M115" s="67"/>
      <c r="N115" s="67"/>
      <c r="O115" s="67"/>
      <c r="P115" s="67"/>
      <c r="Q115" s="67"/>
      <c r="R115" s="67"/>
      <c r="S115" s="67"/>
      <c r="T115" s="67"/>
      <c r="U115" s="67"/>
      <c r="V115" s="655"/>
      <c r="W115" s="67"/>
      <c r="X115" s="659"/>
      <c r="Y115" s="659"/>
      <c r="Z115" s="659"/>
      <c r="AA115" s="660"/>
      <c r="AB115" s="660"/>
      <c r="AC115" s="659"/>
      <c r="AD115" s="660"/>
      <c r="AE115" s="661"/>
      <c r="AF115" s="659"/>
      <c r="AG115" s="659"/>
      <c r="AH115" s="662"/>
      <c r="AI115" s="662"/>
      <c r="AJ115" s="659"/>
      <c r="AK115" s="660"/>
      <c r="AL115" s="659"/>
      <c r="AM115" s="659"/>
      <c r="AN115" s="659"/>
      <c r="AO115" s="659"/>
      <c r="AP115" s="659"/>
      <c r="AQ115" s="659"/>
      <c r="AR115" s="660"/>
      <c r="AS115" s="659"/>
      <c r="AT115" s="659"/>
      <c r="AU115" s="659"/>
      <c r="AV115" s="660"/>
      <c r="AW115" s="659"/>
      <c r="AX115" s="660"/>
      <c r="AY115" s="659"/>
      <c r="AZ115" s="659"/>
      <c r="BA115" s="659"/>
      <c r="BB115" s="660"/>
      <c r="BC115" s="660"/>
      <c r="BD115" s="659"/>
      <c r="BE115" s="660"/>
      <c r="BF115" s="101"/>
      <c r="BG115" s="101"/>
      <c r="BH115" s="101"/>
      <c r="BI115" s="796" t="s">
        <v>217</v>
      </c>
      <c r="BJ115" s="794" t="s">
        <v>613</v>
      </c>
      <c r="BK115" s="797">
        <v>2560.306</v>
      </c>
      <c r="BL115" s="794" t="s">
        <v>610</v>
      </c>
      <c r="BM115" s="798">
        <v>2.5400000000000002E-3</v>
      </c>
      <c r="BN115" s="798">
        <v>2.5400000000000002E-3</v>
      </c>
      <c r="BO115" s="795" t="s">
        <v>241</v>
      </c>
      <c r="BP115" s="901">
        <v>33.076700000000002</v>
      </c>
      <c r="BQ115" s="794">
        <f t="shared" si="153"/>
        <v>3.3076700000000001E-2</v>
      </c>
      <c r="BR115" s="794" t="s">
        <v>611</v>
      </c>
      <c r="BS115" s="798">
        <v>3.0000000000000001E-3</v>
      </c>
      <c r="BT115" s="798">
        <v>0.03</v>
      </c>
      <c r="BU115" s="794" t="s">
        <v>242</v>
      </c>
      <c r="BV115" s="797">
        <v>49.615000000000002</v>
      </c>
      <c r="BW115" s="794">
        <f t="shared" si="154"/>
        <v>4.9614999999999999E-2</v>
      </c>
      <c r="BX115" s="794" t="s">
        <v>612</v>
      </c>
      <c r="BY115" s="798">
        <v>5.0000000000000001E-3</v>
      </c>
      <c r="BZ115" s="798">
        <v>0.05</v>
      </c>
      <c r="CA115" s="794" t="s">
        <v>242</v>
      </c>
      <c r="CB115" s="794">
        <v>0</v>
      </c>
      <c r="CC115" s="794">
        <f t="shared" si="155"/>
        <v>0</v>
      </c>
      <c r="CD115" s="794" t="s">
        <v>611</v>
      </c>
      <c r="CE115" s="798">
        <v>0</v>
      </c>
      <c r="CF115" s="798">
        <v>0</v>
      </c>
      <c r="CG115" s="794" t="s">
        <v>242</v>
      </c>
      <c r="CH115" s="797">
        <v>0</v>
      </c>
      <c r="CI115" s="794">
        <f t="shared" si="156"/>
        <v>0</v>
      </c>
      <c r="CJ115" s="794" t="s">
        <v>612</v>
      </c>
      <c r="CK115" s="798">
        <v>0</v>
      </c>
      <c r="CL115" s="798">
        <v>0</v>
      </c>
      <c r="CM115" s="794" t="s">
        <v>242</v>
      </c>
      <c r="CN115" s="705"/>
      <c r="CO115" s="88"/>
      <c r="CP115" s="88"/>
      <c r="CQ115" s="88"/>
      <c r="CR115" s="67">
        <v>0.15</v>
      </c>
      <c r="CS115" s="67">
        <v>0.2</v>
      </c>
      <c r="CT115" s="67"/>
      <c r="CU115" s="67"/>
      <c r="CV115" s="67"/>
      <c r="CW115" s="67"/>
      <c r="CX115" s="67"/>
      <c r="CY115" s="67"/>
      <c r="CZ115" s="67"/>
      <c r="DA115" s="67"/>
      <c r="DB115" s="67"/>
      <c r="DC115" s="67"/>
      <c r="DD115" s="67"/>
      <c r="DE115" s="67"/>
      <c r="DF115" s="67"/>
      <c r="DG115" s="67"/>
      <c r="DH115" s="67"/>
      <c r="DI115" s="67"/>
      <c r="DJ115" s="67"/>
      <c r="DK115" s="67"/>
      <c r="DL115" s="67"/>
      <c r="DM115" s="67"/>
      <c r="DN115" s="67"/>
      <c r="DO115" s="67"/>
      <c r="DP115" s="67"/>
      <c r="DQ115" s="67"/>
      <c r="DR115" s="67"/>
      <c r="DS115" s="67"/>
      <c r="DT115" s="67"/>
      <c r="DU115" s="67"/>
      <c r="DV115" s="67"/>
      <c r="DW115" s="67"/>
      <c r="DX115" s="67"/>
      <c r="DY115" s="67"/>
      <c r="DZ115" s="67"/>
      <c r="EA115" s="67"/>
      <c r="EB115" s="67"/>
      <c r="EC115" s="67"/>
      <c r="ED115" s="67"/>
      <c r="EE115" s="67"/>
      <c r="EF115" s="67"/>
      <c r="EG115" s="67"/>
      <c r="EH115" s="67"/>
      <c r="EI115" s="67"/>
      <c r="EJ115" s="67"/>
      <c r="EK115" s="67"/>
      <c r="EL115" s="67"/>
      <c r="EM115" s="67"/>
      <c r="EN115" s="67"/>
      <c r="EO115" s="67"/>
      <c r="EP115" s="67"/>
      <c r="EQ115" s="67"/>
      <c r="ER115" s="67"/>
      <c r="ES115" s="67"/>
      <c r="ET115" s="67"/>
      <c r="EU115" s="67"/>
      <c r="EV115" s="67"/>
      <c r="EW115" s="67"/>
      <c r="EX115" s="67"/>
      <c r="EY115" s="67"/>
      <c r="EZ115" s="67"/>
      <c r="FA115" s="67"/>
      <c r="FB115" s="67"/>
      <c r="FC115" s="67"/>
      <c r="FD115" s="67"/>
      <c r="FE115" s="67"/>
      <c r="FF115" s="67"/>
      <c r="FG115" s="67"/>
      <c r="FH115" s="67"/>
      <c r="FI115" s="67"/>
      <c r="FJ115" s="67"/>
      <c r="FK115" s="67"/>
      <c r="FL115" s="67"/>
      <c r="FM115" s="67"/>
      <c r="FN115" s="67"/>
      <c r="FO115" s="67"/>
      <c r="FP115" s="67"/>
      <c r="FQ115" s="67"/>
      <c r="FR115" s="67"/>
      <c r="FS115" s="67"/>
      <c r="FT115" s="67"/>
      <c r="FU115" s="67"/>
      <c r="FV115" s="67"/>
      <c r="FW115" s="67"/>
      <c r="FX115" s="67"/>
      <c r="FY115" s="67"/>
      <c r="FZ115" s="67"/>
      <c r="GA115" s="67"/>
      <c r="GB115" s="67"/>
      <c r="GC115" s="67"/>
      <c r="GD115" s="67"/>
    </row>
    <row r="116" spans="1:186" s="69" customFormat="1" ht="16.5" hidden="1" customHeight="1" thickBot="1" x14ac:dyDescent="0.3">
      <c r="A116" s="67"/>
      <c r="B116" s="67"/>
      <c r="C116" s="67"/>
      <c r="D116" s="67"/>
      <c r="E116" s="67"/>
      <c r="F116" s="67"/>
      <c r="G116" s="67"/>
      <c r="H116" s="67"/>
      <c r="I116" s="67"/>
      <c r="J116" s="67"/>
      <c r="K116" s="67"/>
      <c r="L116" s="67"/>
      <c r="M116" s="67"/>
      <c r="N116" s="67"/>
      <c r="O116" s="67"/>
      <c r="P116" s="67"/>
      <c r="Q116" s="67"/>
      <c r="R116" s="67"/>
      <c r="S116" s="67"/>
      <c r="T116" s="67"/>
      <c r="U116" s="67"/>
      <c r="V116" s="655"/>
      <c r="W116" s="67"/>
      <c r="X116" s="659"/>
      <c r="Y116" s="659"/>
      <c r="Z116" s="659"/>
      <c r="AA116" s="660"/>
      <c r="AB116" s="660"/>
      <c r="AC116" s="659"/>
      <c r="AD116" s="660"/>
      <c r="AE116" s="661"/>
      <c r="AF116" s="659"/>
      <c r="AG116" s="659"/>
      <c r="AH116" s="662"/>
      <c r="AI116" s="662"/>
      <c r="AJ116" s="659"/>
      <c r="AK116" s="660"/>
      <c r="AL116" s="659"/>
      <c r="AM116" s="659"/>
      <c r="AN116" s="659"/>
      <c r="AO116" s="659"/>
      <c r="AP116" s="659"/>
      <c r="AQ116" s="659"/>
      <c r="AR116" s="660"/>
      <c r="AS116" s="659"/>
      <c r="AT116" s="659"/>
      <c r="AU116" s="659"/>
      <c r="AV116" s="660"/>
      <c r="AW116" s="659"/>
      <c r="AX116" s="660"/>
      <c r="AY116" s="659"/>
      <c r="AZ116" s="659"/>
      <c r="BA116" s="659"/>
      <c r="BB116" s="660"/>
      <c r="BC116" s="660"/>
      <c r="BD116" s="659"/>
      <c r="BE116" s="660"/>
      <c r="BF116" s="101"/>
      <c r="BG116" s="101"/>
      <c r="BH116" s="101"/>
      <c r="BI116" s="796" t="s">
        <v>218</v>
      </c>
      <c r="BJ116" s="794" t="s">
        <v>613</v>
      </c>
      <c r="BK116" s="797">
        <v>2690.982</v>
      </c>
      <c r="BL116" s="794" t="s">
        <v>610</v>
      </c>
      <c r="BM116" s="798">
        <v>2.5100000000000001E-3</v>
      </c>
      <c r="BN116" s="798">
        <v>2.5100000000000001E-3</v>
      </c>
      <c r="BO116" s="795" t="s">
        <v>241</v>
      </c>
      <c r="BP116" s="901">
        <v>29.204699999999999</v>
      </c>
      <c r="BQ116" s="794">
        <f t="shared" si="153"/>
        <v>2.92047E-2</v>
      </c>
      <c r="BR116" s="794" t="s">
        <v>611</v>
      </c>
      <c r="BS116" s="798">
        <v>3.0000000000000001E-3</v>
      </c>
      <c r="BT116" s="798">
        <v>0.03</v>
      </c>
      <c r="BU116" s="794" t="s">
        <v>242</v>
      </c>
      <c r="BV116" s="797">
        <v>43.807099999999998</v>
      </c>
      <c r="BW116" s="794">
        <f t="shared" si="154"/>
        <v>4.3807100000000002E-2</v>
      </c>
      <c r="BX116" s="794" t="s">
        <v>612</v>
      </c>
      <c r="BY116" s="798">
        <v>5.0000000000000001E-3</v>
      </c>
      <c r="BZ116" s="798">
        <v>0.05</v>
      </c>
      <c r="CA116" s="794" t="s">
        <v>242</v>
      </c>
      <c r="CB116" s="794">
        <v>0</v>
      </c>
      <c r="CC116" s="794">
        <f t="shared" si="155"/>
        <v>0</v>
      </c>
      <c r="CD116" s="794" t="s">
        <v>611</v>
      </c>
      <c r="CE116" s="798">
        <v>0</v>
      </c>
      <c r="CF116" s="798">
        <v>0</v>
      </c>
      <c r="CG116" s="794" t="s">
        <v>242</v>
      </c>
      <c r="CH116" s="797">
        <v>0</v>
      </c>
      <c r="CI116" s="794">
        <f t="shared" si="156"/>
        <v>0</v>
      </c>
      <c r="CJ116" s="794" t="s">
        <v>612</v>
      </c>
      <c r="CK116" s="798">
        <v>0</v>
      </c>
      <c r="CL116" s="798">
        <v>0</v>
      </c>
      <c r="CM116" s="794" t="s">
        <v>242</v>
      </c>
      <c r="CN116" s="705"/>
      <c r="CO116" s="88"/>
      <c r="CP116" s="88"/>
      <c r="CQ116" s="88"/>
      <c r="CR116" s="67">
        <v>0.15</v>
      </c>
      <c r="CS116" s="67">
        <v>0.2</v>
      </c>
      <c r="CT116" s="67"/>
      <c r="CU116" s="67"/>
      <c r="CV116" s="67"/>
      <c r="CW116" s="67"/>
      <c r="CX116" s="67"/>
      <c r="CY116" s="67"/>
      <c r="CZ116" s="67"/>
      <c r="DA116" s="67"/>
      <c r="DB116" s="67"/>
      <c r="DC116" s="67"/>
      <c r="DD116" s="67"/>
      <c r="DE116" s="67"/>
      <c r="DF116" s="67"/>
      <c r="DG116" s="67"/>
      <c r="DH116" s="67"/>
      <c r="DI116" s="67"/>
      <c r="DJ116" s="67"/>
      <c r="DK116" s="67"/>
      <c r="DL116" s="67"/>
      <c r="DM116" s="67"/>
      <c r="DN116" s="67"/>
      <c r="DO116" s="67"/>
      <c r="DP116" s="67"/>
      <c r="DQ116" s="67"/>
      <c r="DR116" s="67"/>
      <c r="DS116" s="67"/>
      <c r="DT116" s="67"/>
      <c r="DU116" s="67"/>
      <c r="DV116" s="67"/>
      <c r="DW116" s="67"/>
      <c r="DX116" s="67"/>
      <c r="DY116" s="67"/>
      <c r="DZ116" s="67"/>
      <c r="EA116" s="67"/>
      <c r="EB116" s="67"/>
      <c r="EC116" s="67"/>
      <c r="ED116" s="67"/>
      <c r="EE116" s="67"/>
      <c r="EF116" s="67"/>
      <c r="EG116" s="67"/>
      <c r="EH116" s="67"/>
      <c r="EI116" s="67"/>
      <c r="EJ116" s="67"/>
      <c r="EK116" s="67"/>
      <c r="EL116" s="67"/>
      <c r="EM116" s="67"/>
      <c r="EN116" s="67"/>
      <c r="EO116" s="67"/>
      <c r="EP116" s="67"/>
      <c r="EQ116" s="67"/>
      <c r="ER116" s="67"/>
      <c r="ES116" s="67"/>
      <c r="ET116" s="67"/>
      <c r="EU116" s="67"/>
      <c r="EV116" s="67"/>
      <c r="EW116" s="67"/>
      <c r="EX116" s="67"/>
      <c r="EY116" s="67"/>
      <c r="EZ116" s="67"/>
      <c r="FA116" s="67"/>
      <c r="FB116" s="67"/>
      <c r="FC116" s="67"/>
      <c r="FD116" s="67"/>
      <c r="FE116" s="67"/>
      <c r="FF116" s="67"/>
      <c r="FG116" s="67"/>
      <c r="FH116" s="67"/>
      <c r="FI116" s="67"/>
      <c r="FJ116" s="67"/>
      <c r="FK116" s="67"/>
      <c r="FL116" s="67"/>
      <c r="FM116" s="67"/>
      <c r="FN116" s="67"/>
      <c r="FO116" s="67"/>
      <c r="FP116" s="67"/>
      <c r="FQ116" s="67"/>
      <c r="FR116" s="67"/>
      <c r="FS116" s="67"/>
      <c r="FT116" s="67"/>
      <c r="FU116" s="67"/>
      <c r="FV116" s="67"/>
      <c r="FW116" s="67"/>
      <c r="FX116" s="67"/>
      <c r="FY116" s="67"/>
      <c r="FZ116" s="67"/>
      <c r="GA116" s="67"/>
      <c r="GB116" s="67"/>
      <c r="GC116" s="67"/>
      <c r="GD116" s="67"/>
    </row>
    <row r="117" spans="1:186" s="69" customFormat="1" ht="16.5" hidden="1" customHeight="1" thickBot="1" x14ac:dyDescent="0.3">
      <c r="A117" s="67"/>
      <c r="B117" s="67"/>
      <c r="C117" s="67"/>
      <c r="D117" s="67"/>
      <c r="E117" s="67"/>
      <c r="F117" s="67"/>
      <c r="G117" s="67"/>
      <c r="H117" s="67"/>
      <c r="I117" s="67"/>
      <c r="J117" s="67"/>
      <c r="K117" s="67"/>
      <c r="L117" s="67"/>
      <c r="M117" s="67"/>
      <c r="N117" s="67"/>
      <c r="O117" s="67"/>
      <c r="P117" s="67"/>
      <c r="Q117" s="67"/>
      <c r="R117" s="67"/>
      <c r="S117" s="67"/>
      <c r="T117" s="67"/>
      <c r="U117" s="67"/>
      <c r="V117" s="655"/>
      <c r="W117" s="67"/>
      <c r="X117" s="67"/>
      <c r="Y117" s="67"/>
      <c r="Z117" s="67"/>
      <c r="AA117" s="656"/>
      <c r="AB117" s="656"/>
      <c r="AC117" s="67"/>
      <c r="AD117" s="656"/>
      <c r="AE117" s="657"/>
      <c r="AF117" s="67"/>
      <c r="AG117" s="67"/>
      <c r="AH117" s="658"/>
      <c r="AI117" s="658"/>
      <c r="AJ117" s="67"/>
      <c r="AK117" s="656"/>
      <c r="AL117" s="67"/>
      <c r="AM117" s="67"/>
      <c r="AN117" s="67"/>
      <c r="AO117" s="67"/>
      <c r="AP117" s="67"/>
      <c r="AQ117" s="67"/>
      <c r="AR117" s="656"/>
      <c r="AS117" s="67"/>
      <c r="AT117" s="67"/>
      <c r="AU117" s="67"/>
      <c r="AV117" s="656"/>
      <c r="AW117" s="67"/>
      <c r="AX117" s="656"/>
      <c r="AY117" s="67"/>
      <c r="AZ117" s="67"/>
      <c r="BA117" s="67"/>
      <c r="BB117" s="656"/>
      <c r="BC117" s="656"/>
      <c r="BD117" s="67"/>
      <c r="BE117" s="656"/>
      <c r="BF117" s="101"/>
      <c r="BG117" s="101"/>
      <c r="BH117" s="101"/>
      <c r="BI117" s="796" t="s">
        <v>219</v>
      </c>
      <c r="BJ117" s="794" t="s">
        <v>613</v>
      </c>
      <c r="BK117" s="797">
        <v>3052.7950000000001</v>
      </c>
      <c r="BL117" s="794" t="s">
        <v>610</v>
      </c>
      <c r="BM117" s="798">
        <v>2.1800000000000001E-3</v>
      </c>
      <c r="BN117" s="798">
        <v>2.1800000000000001E-3</v>
      </c>
      <c r="BO117" s="795" t="s">
        <v>241</v>
      </c>
      <c r="BP117" s="901">
        <v>35.206200000000003</v>
      </c>
      <c r="BQ117" s="794">
        <f t="shared" si="153"/>
        <v>3.52062E-2</v>
      </c>
      <c r="BR117" s="794" t="s">
        <v>611</v>
      </c>
      <c r="BS117" s="798">
        <v>3.0000000000000001E-3</v>
      </c>
      <c r="BT117" s="798">
        <v>0.03</v>
      </c>
      <c r="BU117" s="794" t="s">
        <v>242</v>
      </c>
      <c r="BV117" s="797">
        <v>52.8093</v>
      </c>
      <c r="BW117" s="794">
        <f t="shared" si="154"/>
        <v>5.2809300000000003E-2</v>
      </c>
      <c r="BX117" s="794" t="s">
        <v>612</v>
      </c>
      <c r="BY117" s="798">
        <v>5.0000000000000001E-3</v>
      </c>
      <c r="BZ117" s="798">
        <v>0.05</v>
      </c>
      <c r="CA117" s="794" t="s">
        <v>242</v>
      </c>
      <c r="CB117" s="794">
        <v>0</v>
      </c>
      <c r="CC117" s="794">
        <f t="shared" si="155"/>
        <v>0</v>
      </c>
      <c r="CD117" s="794" t="s">
        <v>611</v>
      </c>
      <c r="CE117" s="798">
        <v>0</v>
      </c>
      <c r="CF117" s="798">
        <v>0</v>
      </c>
      <c r="CG117" s="794" t="s">
        <v>242</v>
      </c>
      <c r="CH117" s="797">
        <v>0</v>
      </c>
      <c r="CI117" s="794">
        <f t="shared" si="156"/>
        <v>0</v>
      </c>
      <c r="CJ117" s="794" t="s">
        <v>612</v>
      </c>
      <c r="CK117" s="798">
        <v>0</v>
      </c>
      <c r="CL117" s="798">
        <v>0</v>
      </c>
      <c r="CM117" s="794" t="s">
        <v>242</v>
      </c>
      <c r="CN117" s="705"/>
      <c r="CO117" s="88"/>
      <c r="CP117" s="88"/>
      <c r="CQ117" s="88"/>
      <c r="CR117" s="67">
        <v>0.15</v>
      </c>
      <c r="CS117" s="67">
        <v>0.2</v>
      </c>
      <c r="CT117" s="67"/>
      <c r="CU117" s="67"/>
      <c r="CV117" s="67"/>
      <c r="CW117" s="67"/>
      <c r="CX117" s="67"/>
      <c r="CY117" s="67"/>
      <c r="CZ117" s="67"/>
      <c r="DA117" s="67"/>
      <c r="DB117" s="67"/>
      <c r="DC117" s="67"/>
      <c r="DD117" s="67"/>
      <c r="DE117" s="67"/>
      <c r="DF117" s="67"/>
      <c r="DG117" s="67"/>
      <c r="DH117" s="67"/>
      <c r="DI117" s="67"/>
      <c r="DJ117" s="67"/>
      <c r="DK117" s="67"/>
      <c r="DL117" s="67"/>
      <c r="DM117" s="67"/>
      <c r="DN117" s="67"/>
      <c r="DO117" s="67"/>
      <c r="DP117" s="67"/>
      <c r="DQ117" s="67"/>
      <c r="DR117" s="67"/>
      <c r="DS117" s="67"/>
      <c r="DT117" s="67"/>
      <c r="DU117" s="67"/>
      <c r="DV117" s="67"/>
      <c r="DW117" s="67"/>
      <c r="DX117" s="67"/>
      <c r="DY117" s="67"/>
      <c r="DZ117" s="67"/>
      <c r="EA117" s="67"/>
      <c r="EB117" s="67"/>
      <c r="EC117" s="67"/>
      <c r="ED117" s="67"/>
      <c r="EE117" s="67"/>
      <c r="EF117" s="67"/>
      <c r="EG117" s="67"/>
      <c r="EH117" s="67"/>
      <c r="EI117" s="67"/>
      <c r="EJ117" s="67"/>
      <c r="EK117" s="67"/>
      <c r="EL117" s="67"/>
      <c r="EM117" s="67"/>
      <c r="EN117" s="67"/>
      <c r="EO117" s="67"/>
      <c r="EP117" s="67"/>
      <c r="EQ117" s="67"/>
      <c r="ER117" s="67"/>
      <c r="ES117" s="67"/>
      <c r="ET117" s="67"/>
      <c r="EU117" s="67"/>
      <c r="EV117" s="67"/>
      <c r="EW117" s="67"/>
      <c r="EX117" s="67"/>
      <c r="EY117" s="67"/>
      <c r="EZ117" s="67"/>
      <c r="FA117" s="67"/>
      <c r="FB117" s="67"/>
      <c r="FC117" s="67"/>
      <c r="FD117" s="67"/>
      <c r="FE117" s="67"/>
      <c r="FF117" s="67"/>
      <c r="FG117" s="67"/>
      <c r="FH117" s="67"/>
      <c r="FI117" s="67"/>
      <c r="FJ117" s="67"/>
      <c r="FK117" s="67"/>
      <c r="FL117" s="67"/>
      <c r="FM117" s="67"/>
      <c r="FN117" s="67"/>
      <c r="FO117" s="67"/>
      <c r="FP117" s="67"/>
      <c r="FQ117" s="67"/>
      <c r="FR117" s="67"/>
      <c r="FS117" s="67"/>
      <c r="FT117" s="67"/>
      <c r="FU117" s="67"/>
      <c r="FV117" s="67"/>
      <c r="FW117" s="67"/>
      <c r="FX117" s="67"/>
      <c r="FY117" s="67"/>
      <c r="FZ117" s="67"/>
      <c r="GA117" s="67"/>
      <c r="GB117" s="67"/>
      <c r="GC117" s="67"/>
      <c r="GD117" s="67"/>
    </row>
    <row r="118" spans="1:186" s="69" customFormat="1" ht="16.5" hidden="1" customHeight="1" thickBot="1" x14ac:dyDescent="0.3">
      <c r="A118" s="67"/>
      <c r="B118" s="67"/>
      <c r="C118" s="67"/>
      <c r="D118" s="67"/>
      <c r="E118" s="67"/>
      <c r="F118" s="67"/>
      <c r="G118" s="67"/>
      <c r="H118" s="67"/>
      <c r="I118" s="67"/>
      <c r="J118" s="67"/>
      <c r="K118" s="67"/>
      <c r="L118" s="67"/>
      <c r="M118" s="67"/>
      <c r="N118" s="67"/>
      <c r="O118" s="67"/>
      <c r="P118" s="67"/>
      <c r="Q118" s="67"/>
      <c r="R118" s="67"/>
      <c r="S118" s="67"/>
      <c r="T118" s="67"/>
      <c r="U118" s="67"/>
      <c r="V118" s="655"/>
      <c r="W118" s="67"/>
      <c r="X118" s="67"/>
      <c r="Y118" s="67"/>
      <c r="Z118" s="67"/>
      <c r="AA118" s="656"/>
      <c r="AB118" s="656"/>
      <c r="AC118" s="67"/>
      <c r="AD118" s="656"/>
      <c r="AE118" s="657"/>
      <c r="AF118" s="67"/>
      <c r="AG118" s="67"/>
      <c r="AH118" s="658"/>
      <c r="AI118" s="658"/>
      <c r="AJ118" s="67"/>
      <c r="AK118" s="656"/>
      <c r="AL118" s="67"/>
      <c r="AM118" s="67"/>
      <c r="AN118" s="67"/>
      <c r="AO118" s="67"/>
      <c r="AP118" s="67"/>
      <c r="AQ118" s="67"/>
      <c r="AR118" s="656"/>
      <c r="AS118" s="67"/>
      <c r="AT118" s="67"/>
      <c r="AU118" s="67"/>
      <c r="AV118" s="656"/>
      <c r="AW118" s="67"/>
      <c r="AX118" s="656"/>
      <c r="AY118" s="67"/>
      <c r="AZ118" s="67"/>
      <c r="BA118" s="67"/>
      <c r="BB118" s="656"/>
      <c r="BC118" s="656"/>
      <c r="BD118" s="67"/>
      <c r="BE118" s="656"/>
      <c r="BF118" s="101"/>
      <c r="BG118" s="101"/>
      <c r="BH118" s="101"/>
      <c r="BI118" s="796" t="s">
        <v>220</v>
      </c>
      <c r="BJ118" s="794" t="s">
        <v>613</v>
      </c>
      <c r="BK118" s="797">
        <v>2277.4490000000001</v>
      </c>
      <c r="BL118" s="794" t="s">
        <v>610</v>
      </c>
      <c r="BM118" s="798">
        <v>2.98E-3</v>
      </c>
      <c r="BN118" s="798">
        <v>2.98E-3</v>
      </c>
      <c r="BO118" s="795" t="s">
        <v>241</v>
      </c>
      <c r="BP118" s="901">
        <v>24.4054</v>
      </c>
      <c r="BQ118" s="794">
        <f t="shared" si="153"/>
        <v>2.4405400000000001E-2</v>
      </c>
      <c r="BR118" s="794" t="s">
        <v>611</v>
      </c>
      <c r="BS118" s="798">
        <v>3.0000000000000001E-3</v>
      </c>
      <c r="BT118" s="798">
        <v>0.03</v>
      </c>
      <c r="BU118" s="794" t="s">
        <v>242</v>
      </c>
      <c r="BV118" s="797">
        <v>36.6081</v>
      </c>
      <c r="BW118" s="794">
        <f t="shared" si="154"/>
        <v>3.6608099999999998E-2</v>
      </c>
      <c r="BX118" s="794" t="s">
        <v>612</v>
      </c>
      <c r="BY118" s="798">
        <v>5.0000000000000001E-3</v>
      </c>
      <c r="BZ118" s="798">
        <v>0.05</v>
      </c>
      <c r="CA118" s="794" t="s">
        <v>242</v>
      </c>
      <c r="CB118" s="794">
        <v>0</v>
      </c>
      <c r="CC118" s="794">
        <f t="shared" si="155"/>
        <v>0</v>
      </c>
      <c r="CD118" s="794" t="s">
        <v>611</v>
      </c>
      <c r="CE118" s="798">
        <v>0</v>
      </c>
      <c r="CF118" s="798">
        <v>0</v>
      </c>
      <c r="CG118" s="794" t="s">
        <v>242</v>
      </c>
      <c r="CH118" s="797">
        <v>0</v>
      </c>
      <c r="CI118" s="794">
        <f t="shared" si="156"/>
        <v>0</v>
      </c>
      <c r="CJ118" s="794" t="s">
        <v>612</v>
      </c>
      <c r="CK118" s="798">
        <v>0</v>
      </c>
      <c r="CL118" s="798">
        <v>0</v>
      </c>
      <c r="CM118" s="794" t="s">
        <v>242</v>
      </c>
      <c r="CN118" s="705"/>
      <c r="CO118" s="88">
        <v>0.15</v>
      </c>
      <c r="CP118" s="88">
        <f t="shared" ref="CP118:CP130" si="157">(CO118+CQ118)/2</f>
        <v>0.17499999999999999</v>
      </c>
      <c r="CQ118" s="88">
        <v>0.2</v>
      </c>
      <c r="CR118" s="67">
        <v>0.15</v>
      </c>
      <c r="CS118" s="67">
        <v>0.2</v>
      </c>
      <c r="CT118" s="67"/>
      <c r="CU118" s="67"/>
      <c r="CV118" s="67"/>
      <c r="CW118" s="67"/>
      <c r="CX118" s="67"/>
      <c r="CY118" s="67"/>
      <c r="CZ118" s="67"/>
      <c r="DA118" s="67"/>
      <c r="DB118" s="67"/>
      <c r="DC118" s="67"/>
      <c r="DD118" s="67"/>
      <c r="DE118" s="67"/>
      <c r="DF118" s="67"/>
      <c r="DG118" s="67"/>
      <c r="DH118" s="67"/>
      <c r="DI118" s="67"/>
      <c r="DJ118" s="67"/>
      <c r="DK118" s="67"/>
      <c r="DL118" s="67"/>
      <c r="DM118" s="67"/>
      <c r="DN118" s="67"/>
      <c r="DO118" s="67"/>
      <c r="DP118" s="67"/>
      <c r="DQ118" s="67"/>
      <c r="DR118" s="67"/>
      <c r="DS118" s="67"/>
      <c r="DT118" s="67"/>
      <c r="DU118" s="67"/>
      <c r="DV118" s="67"/>
      <c r="DW118" s="67"/>
      <c r="DX118" s="67"/>
      <c r="DY118" s="67"/>
      <c r="DZ118" s="67"/>
      <c r="EA118" s="67"/>
      <c r="EB118" s="67"/>
      <c r="EC118" s="67"/>
      <c r="ED118" s="67"/>
      <c r="EE118" s="67"/>
      <c r="EF118" s="67"/>
      <c r="EG118" s="67"/>
      <c r="EH118" s="67"/>
      <c r="EI118" s="67"/>
      <c r="EJ118" s="67"/>
      <c r="EK118" s="67"/>
      <c r="EL118" s="67"/>
      <c r="EM118" s="67"/>
      <c r="EN118" s="67"/>
      <c r="EO118" s="67"/>
      <c r="EP118" s="67"/>
      <c r="EQ118" s="67"/>
      <c r="ER118" s="67"/>
      <c r="ES118" s="67"/>
      <c r="ET118" s="67"/>
      <c r="EU118" s="67"/>
      <c r="EV118" s="67"/>
      <c r="EW118" s="67"/>
      <c r="EX118" s="67"/>
      <c r="EY118" s="67"/>
      <c r="EZ118" s="67"/>
      <c r="FA118" s="67"/>
      <c r="FB118" s="67"/>
      <c r="FC118" s="67"/>
      <c r="FD118" s="67"/>
      <c r="FE118" s="67"/>
      <c r="FF118" s="67"/>
      <c r="FG118" s="67"/>
      <c r="FH118" s="67"/>
      <c r="FI118" s="67"/>
      <c r="FJ118" s="67"/>
      <c r="FK118" s="67"/>
      <c r="FL118" s="67"/>
      <c r="FM118" s="67"/>
      <c r="FN118" s="67"/>
      <c r="FO118" s="67"/>
      <c r="FP118" s="67"/>
      <c r="FQ118" s="67"/>
      <c r="FR118" s="67"/>
      <c r="FS118" s="67"/>
      <c r="FT118" s="67"/>
      <c r="FU118" s="67"/>
      <c r="FV118" s="67"/>
      <c r="FW118" s="67"/>
      <c r="FX118" s="67"/>
      <c r="FY118" s="67"/>
      <c r="FZ118" s="67"/>
      <c r="GA118" s="67"/>
      <c r="GB118" s="67"/>
      <c r="GC118" s="67"/>
      <c r="GD118" s="67"/>
    </row>
    <row r="119" spans="1:186" s="69" customFormat="1" ht="16.5" hidden="1" customHeight="1" thickBot="1" x14ac:dyDescent="0.3">
      <c r="A119" s="67"/>
      <c r="B119" s="67"/>
      <c r="C119" s="67"/>
      <c r="D119" s="67"/>
      <c r="E119" s="67"/>
      <c r="F119" s="67"/>
      <c r="G119" s="67"/>
      <c r="H119" s="67"/>
      <c r="I119" s="67"/>
      <c r="J119" s="67"/>
      <c r="K119" s="67"/>
      <c r="L119" s="67"/>
      <c r="M119" s="67"/>
      <c r="N119" s="67"/>
      <c r="O119" s="67"/>
      <c r="P119" s="67"/>
      <c r="Q119" s="67"/>
      <c r="R119" s="67"/>
      <c r="S119" s="67"/>
      <c r="T119" s="67"/>
      <c r="U119" s="67"/>
      <c r="V119" s="655"/>
      <c r="W119" s="67"/>
      <c r="X119" s="67"/>
      <c r="Y119" s="67"/>
      <c r="Z119" s="67"/>
      <c r="AA119" s="656"/>
      <c r="AB119" s="656"/>
      <c r="AC119" s="67"/>
      <c r="AD119" s="656"/>
      <c r="AE119" s="657"/>
      <c r="AF119" s="67"/>
      <c r="AG119" s="67"/>
      <c r="AH119" s="658"/>
      <c r="AI119" s="658"/>
      <c r="AJ119" s="67"/>
      <c r="AK119" s="656"/>
      <c r="AL119" s="67"/>
      <c r="AM119" s="67"/>
      <c r="AN119" s="67"/>
      <c r="AO119" s="67"/>
      <c r="AP119" s="67"/>
      <c r="AQ119" s="67"/>
      <c r="AR119" s="656"/>
      <c r="AS119" s="67"/>
      <c r="AT119" s="67"/>
      <c r="AU119" s="67"/>
      <c r="AV119" s="656"/>
      <c r="AW119" s="67"/>
      <c r="AX119" s="656"/>
      <c r="AY119" s="67"/>
      <c r="AZ119" s="67"/>
      <c r="BA119" s="67"/>
      <c r="BB119" s="656"/>
      <c r="BC119" s="656"/>
      <c r="BD119" s="67"/>
      <c r="BE119" s="656"/>
      <c r="BF119" s="101"/>
      <c r="BG119" s="101"/>
      <c r="BH119" s="101"/>
      <c r="BI119" s="796" t="s">
        <v>1</v>
      </c>
      <c r="BJ119" s="794" t="s">
        <v>613</v>
      </c>
      <c r="BK119" s="799">
        <v>0</v>
      </c>
      <c r="BL119" s="794" t="s">
        <v>610</v>
      </c>
      <c r="BM119" s="798">
        <v>4.3E-3</v>
      </c>
      <c r="BN119" s="798">
        <v>4.3E-3</v>
      </c>
      <c r="BO119" s="795" t="s">
        <v>241</v>
      </c>
      <c r="BP119" s="901">
        <v>442.28840000000002</v>
      </c>
      <c r="BQ119" s="794">
        <f t="shared" si="153"/>
        <v>0.44228840000000003</v>
      </c>
      <c r="BR119" s="794" t="s">
        <v>611</v>
      </c>
      <c r="BS119" s="798">
        <v>0.1</v>
      </c>
      <c r="BT119" s="798">
        <v>1</v>
      </c>
      <c r="BU119" s="794" t="s">
        <v>242</v>
      </c>
      <c r="BV119" s="797">
        <v>58.971800000000002</v>
      </c>
      <c r="BW119" s="794">
        <f t="shared" si="154"/>
        <v>5.8971800000000005E-2</v>
      </c>
      <c r="BX119" s="794" t="s">
        <v>612</v>
      </c>
      <c r="BY119" s="798">
        <v>1.4999999999999999E-2</v>
      </c>
      <c r="BZ119" s="798">
        <v>0.15</v>
      </c>
      <c r="CA119" s="794" t="s">
        <v>242</v>
      </c>
      <c r="CB119" s="794">
        <v>0</v>
      </c>
      <c r="CC119" s="794">
        <f t="shared" si="155"/>
        <v>0</v>
      </c>
      <c r="CD119" s="794" t="s">
        <v>611</v>
      </c>
      <c r="CE119" s="798">
        <v>0</v>
      </c>
      <c r="CF119" s="798">
        <v>0</v>
      </c>
      <c r="CG119" s="794" t="s">
        <v>242</v>
      </c>
      <c r="CH119" s="797">
        <v>0</v>
      </c>
      <c r="CI119" s="794">
        <f t="shared" si="156"/>
        <v>0</v>
      </c>
      <c r="CJ119" s="794" t="s">
        <v>612</v>
      </c>
      <c r="CK119" s="798">
        <v>0</v>
      </c>
      <c r="CL119" s="798">
        <v>0</v>
      </c>
      <c r="CM119" s="794" t="s">
        <v>242</v>
      </c>
      <c r="CN119" s="705"/>
      <c r="CO119" s="88">
        <v>0.15</v>
      </c>
      <c r="CP119" s="88">
        <f t="shared" si="157"/>
        <v>0.17499999999999999</v>
      </c>
      <c r="CQ119" s="88">
        <v>0.2</v>
      </c>
      <c r="CR119" s="67">
        <v>0.6</v>
      </c>
      <c r="CS119" s="67">
        <v>1</v>
      </c>
      <c r="CT119" s="67"/>
      <c r="CU119" s="67"/>
      <c r="CV119" s="67"/>
      <c r="CW119" s="67"/>
      <c r="CX119" s="67"/>
      <c r="CY119" s="67"/>
      <c r="CZ119" s="67"/>
      <c r="DA119" s="67"/>
      <c r="DB119" s="67"/>
      <c r="DC119" s="67"/>
      <c r="DD119" s="67"/>
      <c r="DE119" s="67"/>
      <c r="DF119" s="67"/>
      <c r="DG119" s="67"/>
      <c r="DH119" s="67"/>
      <c r="DI119" s="67"/>
      <c r="DJ119" s="67"/>
      <c r="DK119" s="67"/>
      <c r="DL119" s="67"/>
      <c r="DM119" s="67"/>
      <c r="DN119" s="67"/>
      <c r="DO119" s="67"/>
      <c r="DP119" s="67"/>
      <c r="DQ119" s="67"/>
      <c r="DR119" s="67"/>
      <c r="DS119" s="67"/>
      <c r="DT119" s="67"/>
      <c r="DU119" s="67"/>
      <c r="DV119" s="67"/>
      <c r="DW119" s="67"/>
      <c r="DX119" s="67"/>
      <c r="DY119" s="67"/>
      <c r="DZ119" s="67"/>
      <c r="EA119" s="67"/>
      <c r="EB119" s="67"/>
      <c r="EC119" s="67"/>
      <c r="ED119" s="67"/>
      <c r="EE119" s="67"/>
      <c r="EF119" s="67"/>
      <c r="EG119" s="67"/>
      <c r="EH119" s="67"/>
      <c r="EI119" s="67"/>
      <c r="EJ119" s="67"/>
      <c r="EK119" s="67"/>
      <c r="EL119" s="67"/>
      <c r="EM119" s="67"/>
      <c r="EN119" s="67"/>
      <c r="EO119" s="67"/>
      <c r="EP119" s="67"/>
      <c r="EQ119" s="67"/>
      <c r="ER119" s="67"/>
      <c r="ES119" s="67"/>
      <c r="ET119" s="67"/>
      <c r="EU119" s="67"/>
      <c r="EV119" s="67"/>
      <c r="EW119" s="67"/>
      <c r="EX119" s="67"/>
      <c r="EY119" s="67"/>
      <c r="EZ119" s="67"/>
      <c r="FA119" s="67"/>
      <c r="FB119" s="67"/>
      <c r="FC119" s="67"/>
      <c r="FD119" s="67"/>
      <c r="FE119" s="67"/>
      <c r="FF119" s="67"/>
      <c r="FG119" s="67"/>
      <c r="FH119" s="67"/>
      <c r="FI119" s="67"/>
      <c r="FJ119" s="67"/>
      <c r="FK119" s="67"/>
      <c r="FL119" s="67"/>
      <c r="FM119" s="67"/>
      <c r="FN119" s="67"/>
      <c r="FO119" s="67"/>
      <c r="FP119" s="67"/>
      <c r="FQ119" s="67"/>
      <c r="FR119" s="67"/>
      <c r="FS119" s="67"/>
      <c r="FT119" s="67"/>
      <c r="FU119" s="67"/>
      <c r="FV119" s="67"/>
      <c r="FW119" s="67"/>
      <c r="FX119" s="67"/>
      <c r="FY119" s="67"/>
      <c r="FZ119" s="67"/>
      <c r="GA119" s="67"/>
      <c r="GB119" s="67"/>
      <c r="GC119" s="67"/>
      <c r="GD119" s="67"/>
    </row>
    <row r="120" spans="1:186" s="69" customFormat="1" ht="16.5" hidden="1" customHeight="1" thickBot="1" x14ac:dyDescent="0.3">
      <c r="A120" s="67"/>
      <c r="B120" s="67"/>
      <c r="C120" s="67"/>
      <c r="D120" s="67"/>
      <c r="E120" s="67"/>
      <c r="F120" s="67"/>
      <c r="G120" s="67"/>
      <c r="H120" s="67"/>
      <c r="I120" s="67"/>
      <c r="J120" s="67"/>
      <c r="K120" s="67"/>
      <c r="L120" s="67"/>
      <c r="M120" s="67"/>
      <c r="N120" s="67"/>
      <c r="O120" s="67"/>
      <c r="P120" s="67"/>
      <c r="Q120" s="67"/>
      <c r="R120" s="67"/>
      <c r="S120" s="67"/>
      <c r="T120" s="67"/>
      <c r="U120" s="67"/>
      <c r="V120" s="655"/>
      <c r="W120" s="67"/>
      <c r="X120" s="67"/>
      <c r="Y120" s="67"/>
      <c r="Z120" s="67"/>
      <c r="AA120" s="656"/>
      <c r="AB120" s="656"/>
      <c r="AC120" s="67"/>
      <c r="AD120" s="656"/>
      <c r="AE120" s="657"/>
      <c r="AF120" s="67"/>
      <c r="AG120" s="67"/>
      <c r="AH120" s="658"/>
      <c r="AI120" s="658"/>
      <c r="AJ120" s="67"/>
      <c r="AK120" s="656"/>
      <c r="AL120" s="67"/>
      <c r="AM120" s="67"/>
      <c r="AN120" s="67"/>
      <c r="AO120" s="67"/>
      <c r="AP120" s="67"/>
      <c r="AQ120" s="67"/>
      <c r="AR120" s="656"/>
      <c r="AS120" s="67"/>
      <c r="AT120" s="67"/>
      <c r="AU120" s="67"/>
      <c r="AV120" s="656"/>
      <c r="AW120" s="67"/>
      <c r="AX120" s="656"/>
      <c r="AY120" s="67"/>
      <c r="AZ120" s="67"/>
      <c r="BA120" s="67"/>
      <c r="BB120" s="656"/>
      <c r="BC120" s="656"/>
      <c r="BD120" s="67"/>
      <c r="BE120" s="656"/>
      <c r="BF120" s="101"/>
      <c r="BG120" s="101"/>
      <c r="BH120" s="101"/>
      <c r="BI120" s="796" t="s">
        <v>221</v>
      </c>
      <c r="BJ120" s="794" t="s">
        <v>613</v>
      </c>
      <c r="BK120" s="799">
        <v>0</v>
      </c>
      <c r="BL120" s="794" t="s">
        <v>610</v>
      </c>
      <c r="BM120" s="798">
        <v>3.82E-3</v>
      </c>
      <c r="BN120" s="798">
        <v>3.82E-3</v>
      </c>
      <c r="BO120" s="795" t="s">
        <v>241</v>
      </c>
      <c r="BP120" s="901">
        <v>499.19130000000001</v>
      </c>
      <c r="BQ120" s="794">
        <f t="shared" si="153"/>
        <v>0.4991913</v>
      </c>
      <c r="BR120" s="794" t="s">
        <v>611</v>
      </c>
      <c r="BS120" s="798">
        <v>0.1</v>
      </c>
      <c r="BT120" s="798">
        <v>1</v>
      </c>
      <c r="BU120" s="794" t="s">
        <v>242</v>
      </c>
      <c r="BV120" s="797">
        <v>66.558800000000005</v>
      </c>
      <c r="BW120" s="794">
        <f t="shared" si="154"/>
        <v>6.6558800000000001E-2</v>
      </c>
      <c r="BX120" s="794" t="s">
        <v>612</v>
      </c>
      <c r="BY120" s="798">
        <v>1.4999999999999999E-2</v>
      </c>
      <c r="BZ120" s="798">
        <v>0.15</v>
      </c>
      <c r="CA120" s="794" t="s">
        <v>242</v>
      </c>
      <c r="CB120" s="794">
        <v>0</v>
      </c>
      <c r="CC120" s="794">
        <f t="shared" si="155"/>
        <v>0</v>
      </c>
      <c r="CD120" s="794" t="s">
        <v>611</v>
      </c>
      <c r="CE120" s="798">
        <v>0</v>
      </c>
      <c r="CF120" s="798">
        <v>0</v>
      </c>
      <c r="CG120" s="794" t="s">
        <v>242</v>
      </c>
      <c r="CH120" s="797">
        <v>0</v>
      </c>
      <c r="CI120" s="794">
        <f t="shared" si="156"/>
        <v>0</v>
      </c>
      <c r="CJ120" s="794" t="s">
        <v>612</v>
      </c>
      <c r="CK120" s="798">
        <v>0</v>
      </c>
      <c r="CL120" s="798">
        <v>0</v>
      </c>
      <c r="CM120" s="794" t="s">
        <v>242</v>
      </c>
      <c r="CN120" s="705"/>
      <c r="CO120" s="88">
        <v>0.15</v>
      </c>
      <c r="CP120" s="88">
        <f t="shared" si="157"/>
        <v>0.17499999999999999</v>
      </c>
      <c r="CQ120" s="88">
        <v>0.2</v>
      </c>
      <c r="CR120" s="67">
        <v>0.6</v>
      </c>
      <c r="CS120" s="67">
        <v>1</v>
      </c>
      <c r="CT120" s="67"/>
      <c r="CU120" s="67"/>
      <c r="CV120" s="67"/>
      <c r="CW120" s="67"/>
      <c r="CX120" s="67"/>
      <c r="CY120" s="67"/>
      <c r="CZ120" s="67"/>
      <c r="DA120" s="67"/>
      <c r="DB120" s="67"/>
      <c r="DC120" s="67"/>
      <c r="DD120" s="67"/>
      <c r="DE120" s="67"/>
      <c r="DF120" s="67"/>
      <c r="DG120" s="67"/>
      <c r="DH120" s="67"/>
      <c r="DI120" s="67"/>
      <c r="DJ120" s="67"/>
      <c r="DK120" s="67"/>
      <c r="DL120" s="67"/>
      <c r="DM120" s="67"/>
      <c r="DN120" s="67"/>
      <c r="DO120" s="67"/>
      <c r="DP120" s="67"/>
      <c r="DQ120" s="67"/>
      <c r="DR120" s="67"/>
      <c r="DS120" s="67"/>
      <c r="DT120" s="67"/>
      <c r="DU120" s="67"/>
      <c r="DV120" s="67"/>
      <c r="DW120" s="67"/>
      <c r="DX120" s="67"/>
      <c r="DY120" s="67"/>
      <c r="DZ120" s="67"/>
      <c r="EA120" s="67"/>
      <c r="EB120" s="67"/>
      <c r="EC120" s="67"/>
      <c r="ED120" s="67"/>
      <c r="EE120" s="67"/>
      <c r="EF120" s="67"/>
      <c r="EG120" s="67"/>
      <c r="EH120" s="67"/>
      <c r="EI120" s="67"/>
      <c r="EJ120" s="67"/>
      <c r="EK120" s="67"/>
      <c r="EL120" s="67"/>
      <c r="EM120" s="67"/>
      <c r="EN120" s="67"/>
      <c r="EO120" s="67"/>
      <c r="EP120" s="67"/>
      <c r="EQ120" s="67"/>
      <c r="ER120" s="67"/>
      <c r="ES120" s="67"/>
      <c r="ET120" s="67"/>
      <c r="EU120" s="67"/>
      <c r="EV120" s="67"/>
      <c r="EW120" s="67"/>
      <c r="EX120" s="67"/>
      <c r="EY120" s="67"/>
      <c r="EZ120" s="67"/>
      <c r="FA120" s="67"/>
      <c r="FB120" s="67"/>
      <c r="FC120" s="67"/>
      <c r="FD120" s="67"/>
      <c r="FE120" s="67"/>
      <c r="FF120" s="67"/>
      <c r="FG120" s="67"/>
      <c r="FH120" s="67"/>
      <c r="FI120" s="67"/>
      <c r="FJ120" s="67"/>
      <c r="FK120" s="67"/>
      <c r="FL120" s="67"/>
      <c r="FM120" s="67"/>
      <c r="FN120" s="67"/>
      <c r="FO120" s="67"/>
      <c r="FP120" s="67"/>
      <c r="FQ120" s="67"/>
      <c r="FR120" s="67"/>
      <c r="FS120" s="67"/>
      <c r="FT120" s="67"/>
      <c r="FU120" s="67"/>
      <c r="FV120" s="67"/>
      <c r="FW120" s="67"/>
      <c r="FX120" s="67"/>
      <c r="FY120" s="67"/>
      <c r="FZ120" s="67"/>
      <c r="GA120" s="67"/>
      <c r="GB120" s="67"/>
      <c r="GC120" s="67"/>
      <c r="GD120" s="67"/>
    </row>
    <row r="121" spans="1:186" s="69" customFormat="1" ht="16.5" hidden="1" customHeight="1" thickBot="1" x14ac:dyDescent="0.3">
      <c r="A121" s="67"/>
      <c r="B121" s="67"/>
      <c r="C121" s="67"/>
      <c r="D121" s="67"/>
      <c r="E121" s="67"/>
      <c r="F121" s="67"/>
      <c r="G121" s="67"/>
      <c r="H121" s="67"/>
      <c r="I121" s="67"/>
      <c r="J121" s="67"/>
      <c r="K121" s="67"/>
      <c r="L121" s="67"/>
      <c r="M121" s="67"/>
      <c r="N121" s="67"/>
      <c r="O121" s="67"/>
      <c r="P121" s="67"/>
      <c r="Q121" s="67"/>
      <c r="R121" s="67"/>
      <c r="S121" s="67"/>
      <c r="T121" s="67"/>
      <c r="U121" s="67"/>
      <c r="V121" s="655"/>
      <c r="W121" s="67"/>
      <c r="X121" s="67"/>
      <c r="Y121" s="67"/>
      <c r="Z121" s="67"/>
      <c r="AA121" s="656"/>
      <c r="AB121" s="656"/>
      <c r="AC121" s="67"/>
      <c r="AD121" s="656"/>
      <c r="AE121" s="657"/>
      <c r="AF121" s="67"/>
      <c r="AG121" s="67"/>
      <c r="AH121" s="658"/>
      <c r="AI121" s="658"/>
      <c r="AJ121" s="67"/>
      <c r="AK121" s="656"/>
      <c r="AL121" s="67"/>
      <c r="AM121" s="67"/>
      <c r="AN121" s="67"/>
      <c r="AO121" s="67"/>
      <c r="AP121" s="67"/>
      <c r="AQ121" s="67"/>
      <c r="AR121" s="656"/>
      <c r="AS121" s="67"/>
      <c r="AT121" s="67"/>
      <c r="AU121" s="67"/>
      <c r="AV121" s="656"/>
      <c r="AW121" s="67"/>
      <c r="AX121" s="656"/>
      <c r="AY121" s="67"/>
      <c r="AZ121" s="67"/>
      <c r="BA121" s="67"/>
      <c r="BB121" s="656"/>
      <c r="BC121" s="656"/>
      <c r="BD121" s="67"/>
      <c r="BE121" s="656"/>
      <c r="BF121" s="101"/>
      <c r="BG121" s="101"/>
      <c r="BH121" s="101"/>
      <c r="BI121" s="796" t="s">
        <v>222</v>
      </c>
      <c r="BJ121" s="794" t="s">
        <v>613</v>
      </c>
      <c r="BK121" s="799">
        <v>0</v>
      </c>
      <c r="BL121" s="794" t="s">
        <v>610</v>
      </c>
      <c r="BM121" s="798">
        <v>3.98E-3</v>
      </c>
      <c r="BN121" s="798">
        <v>3.98E-3</v>
      </c>
      <c r="BO121" s="795" t="s">
        <v>241</v>
      </c>
      <c r="BP121" s="901">
        <v>503.12909999999999</v>
      </c>
      <c r="BQ121" s="794">
        <f t="shared" si="153"/>
        <v>0.5031291</v>
      </c>
      <c r="BR121" s="794" t="s">
        <v>611</v>
      </c>
      <c r="BS121" s="798">
        <v>0.1</v>
      </c>
      <c r="BT121" s="798">
        <v>1</v>
      </c>
      <c r="BU121" s="794" t="s">
        <v>242</v>
      </c>
      <c r="BV121" s="797">
        <v>67.0839</v>
      </c>
      <c r="BW121" s="794">
        <f t="shared" si="154"/>
        <v>6.7083900000000002E-2</v>
      </c>
      <c r="BX121" s="794" t="s">
        <v>612</v>
      </c>
      <c r="BY121" s="798">
        <v>1.4999999999999999E-2</v>
      </c>
      <c r="BZ121" s="798">
        <v>0.15</v>
      </c>
      <c r="CA121" s="794" t="s">
        <v>242</v>
      </c>
      <c r="CB121" s="794">
        <v>0</v>
      </c>
      <c r="CC121" s="794">
        <f t="shared" si="155"/>
        <v>0</v>
      </c>
      <c r="CD121" s="794" t="s">
        <v>611</v>
      </c>
      <c r="CE121" s="798">
        <v>0</v>
      </c>
      <c r="CF121" s="798">
        <v>0</v>
      </c>
      <c r="CG121" s="794" t="s">
        <v>242</v>
      </c>
      <c r="CH121" s="797">
        <v>0</v>
      </c>
      <c r="CI121" s="794">
        <f t="shared" si="156"/>
        <v>0</v>
      </c>
      <c r="CJ121" s="794" t="s">
        <v>612</v>
      </c>
      <c r="CK121" s="798">
        <v>0</v>
      </c>
      <c r="CL121" s="798">
        <v>0</v>
      </c>
      <c r="CM121" s="794" t="s">
        <v>242</v>
      </c>
      <c r="CN121" s="705"/>
      <c r="CO121" s="88">
        <v>0.15</v>
      </c>
      <c r="CP121" s="88">
        <f t="shared" si="157"/>
        <v>0.17499999999999999</v>
      </c>
      <c r="CQ121" s="88">
        <v>0.2</v>
      </c>
      <c r="CR121" s="67">
        <v>0.6</v>
      </c>
      <c r="CS121" s="67">
        <v>1</v>
      </c>
      <c r="CT121" s="67"/>
      <c r="CU121" s="67"/>
      <c r="CV121" s="67"/>
      <c r="CW121" s="67"/>
      <c r="CX121" s="67"/>
      <c r="CY121" s="67"/>
      <c r="CZ121" s="67"/>
      <c r="DA121" s="67"/>
      <c r="DB121" s="67"/>
      <c r="DC121" s="67"/>
      <c r="DD121" s="67"/>
      <c r="DE121" s="67"/>
      <c r="DF121" s="67"/>
      <c r="DG121" s="67"/>
      <c r="DH121" s="67"/>
      <c r="DI121" s="67"/>
      <c r="DJ121" s="67"/>
      <c r="DK121" s="67"/>
      <c r="DL121" s="67"/>
      <c r="DM121" s="67"/>
      <c r="DN121" s="67"/>
      <c r="DO121" s="67"/>
      <c r="DP121" s="67"/>
      <c r="DQ121" s="67"/>
      <c r="DR121" s="67"/>
      <c r="DS121" s="67"/>
      <c r="DT121" s="67"/>
      <c r="DU121" s="67"/>
      <c r="DV121" s="67"/>
      <c r="DW121" s="67"/>
      <c r="DX121" s="67"/>
      <c r="DY121" s="67"/>
      <c r="DZ121" s="67"/>
      <c r="EA121" s="67"/>
      <c r="EB121" s="67"/>
      <c r="EC121" s="67"/>
      <c r="ED121" s="67"/>
      <c r="EE121" s="67"/>
      <c r="EF121" s="67"/>
      <c r="EG121" s="67"/>
      <c r="EH121" s="67"/>
      <c r="EI121" s="67"/>
      <c r="EJ121" s="67"/>
      <c r="EK121" s="67"/>
      <c r="EL121" s="67"/>
      <c r="EM121" s="67"/>
      <c r="EN121" s="67"/>
      <c r="EO121" s="67"/>
      <c r="EP121" s="67"/>
      <c r="EQ121" s="67"/>
      <c r="ER121" s="67"/>
      <c r="ES121" s="67"/>
      <c r="ET121" s="67"/>
      <c r="EU121" s="67"/>
      <c r="EV121" s="67"/>
      <c r="EW121" s="67"/>
      <c r="EX121" s="67"/>
      <c r="EY121" s="67"/>
      <c r="EZ121" s="67"/>
      <c r="FA121" s="67"/>
      <c r="FB121" s="67"/>
      <c r="FC121" s="67"/>
      <c r="FD121" s="67"/>
      <c r="FE121" s="67"/>
      <c r="FF121" s="67"/>
      <c r="FG121" s="67"/>
      <c r="FH121" s="67"/>
      <c r="FI121" s="67"/>
      <c r="FJ121" s="67"/>
      <c r="FK121" s="67"/>
      <c r="FL121" s="67"/>
      <c r="FM121" s="67"/>
      <c r="FN121" s="67"/>
      <c r="FO121" s="67"/>
      <c r="FP121" s="67"/>
      <c r="FQ121" s="67"/>
      <c r="FR121" s="67"/>
      <c r="FS121" s="67"/>
      <c r="FT121" s="67"/>
      <c r="FU121" s="67"/>
      <c r="FV121" s="67"/>
      <c r="FW121" s="67"/>
      <c r="FX121" s="67"/>
      <c r="FY121" s="67"/>
      <c r="FZ121" s="67"/>
      <c r="GA121" s="67"/>
      <c r="GB121" s="67"/>
      <c r="GC121" s="67"/>
      <c r="GD121" s="67"/>
    </row>
    <row r="122" spans="1:186" s="69" customFormat="1" ht="16.5" hidden="1" customHeight="1" thickBot="1" x14ac:dyDescent="0.3">
      <c r="A122" s="67"/>
      <c r="B122" s="67"/>
      <c r="C122" s="67"/>
      <c r="D122" s="67"/>
      <c r="E122" s="67"/>
      <c r="F122" s="67"/>
      <c r="G122" s="67"/>
      <c r="H122" s="67"/>
      <c r="I122" s="67"/>
      <c r="J122" s="67"/>
      <c r="K122" s="67"/>
      <c r="L122" s="67"/>
      <c r="M122" s="67"/>
      <c r="N122" s="67"/>
      <c r="O122" s="67"/>
      <c r="P122" s="67"/>
      <c r="Q122" s="67"/>
      <c r="R122" s="67"/>
      <c r="S122" s="67"/>
      <c r="T122" s="67"/>
      <c r="U122" s="67"/>
      <c r="V122" s="655"/>
      <c r="W122" s="67"/>
      <c r="X122" s="67"/>
      <c r="Y122" s="67"/>
      <c r="Z122" s="67"/>
      <c r="AA122" s="656"/>
      <c r="AB122" s="656"/>
      <c r="AC122" s="67"/>
      <c r="AD122" s="656"/>
      <c r="AE122" s="657"/>
      <c r="AF122" s="67"/>
      <c r="AG122" s="67"/>
      <c r="AH122" s="658"/>
      <c r="AI122" s="658"/>
      <c r="AJ122" s="67"/>
      <c r="AK122" s="656"/>
      <c r="AL122" s="67"/>
      <c r="AM122" s="67"/>
      <c r="AN122" s="67"/>
      <c r="AO122" s="67"/>
      <c r="AP122" s="67"/>
      <c r="AQ122" s="67"/>
      <c r="AR122" s="656"/>
      <c r="AS122" s="67"/>
      <c r="AT122" s="67"/>
      <c r="AU122" s="67"/>
      <c r="AV122" s="656"/>
      <c r="AW122" s="67"/>
      <c r="AX122" s="656"/>
      <c r="AY122" s="67"/>
      <c r="AZ122" s="67"/>
      <c r="BA122" s="67"/>
      <c r="BB122" s="656"/>
      <c r="BC122" s="656"/>
      <c r="BD122" s="67"/>
      <c r="BE122" s="656"/>
      <c r="BF122" s="101"/>
      <c r="BG122" s="101"/>
      <c r="BH122" s="101"/>
      <c r="BI122" s="796" t="s">
        <v>223</v>
      </c>
      <c r="BJ122" s="794" t="s">
        <v>613</v>
      </c>
      <c r="BK122" s="799">
        <v>0</v>
      </c>
      <c r="BL122" s="794" t="s">
        <v>610</v>
      </c>
      <c r="BM122" s="798">
        <v>3.5799999999999998E-3</v>
      </c>
      <c r="BN122" s="798">
        <v>3.5799999999999998E-3</v>
      </c>
      <c r="BO122" s="795" t="s">
        <v>241</v>
      </c>
      <c r="BP122" s="901">
        <v>548.92100000000005</v>
      </c>
      <c r="BQ122" s="794">
        <f t="shared" si="153"/>
        <v>0.5489210000000001</v>
      </c>
      <c r="BR122" s="794" t="s">
        <v>611</v>
      </c>
      <c r="BS122" s="798">
        <v>0.1</v>
      </c>
      <c r="BT122" s="798">
        <v>1</v>
      </c>
      <c r="BU122" s="794" t="s">
        <v>242</v>
      </c>
      <c r="BV122" s="797">
        <v>73.189499999999995</v>
      </c>
      <c r="BW122" s="794">
        <f t="shared" si="154"/>
        <v>7.3189499999999991E-2</v>
      </c>
      <c r="BX122" s="794" t="s">
        <v>612</v>
      </c>
      <c r="BY122" s="798">
        <v>1.4999999999999999E-2</v>
      </c>
      <c r="BZ122" s="798">
        <v>0.15</v>
      </c>
      <c r="CA122" s="794" t="s">
        <v>242</v>
      </c>
      <c r="CB122" s="794">
        <v>0</v>
      </c>
      <c r="CC122" s="794">
        <f t="shared" si="155"/>
        <v>0</v>
      </c>
      <c r="CD122" s="794" t="s">
        <v>611</v>
      </c>
      <c r="CE122" s="798">
        <v>0</v>
      </c>
      <c r="CF122" s="798">
        <v>0</v>
      </c>
      <c r="CG122" s="794" t="s">
        <v>242</v>
      </c>
      <c r="CH122" s="797">
        <v>0</v>
      </c>
      <c r="CI122" s="794">
        <f t="shared" si="156"/>
        <v>0</v>
      </c>
      <c r="CJ122" s="794" t="s">
        <v>612</v>
      </c>
      <c r="CK122" s="798">
        <v>0</v>
      </c>
      <c r="CL122" s="798">
        <v>0</v>
      </c>
      <c r="CM122" s="794" t="s">
        <v>242</v>
      </c>
      <c r="CN122" s="705"/>
      <c r="CO122" s="88">
        <v>0.15</v>
      </c>
      <c r="CP122" s="88">
        <f t="shared" si="157"/>
        <v>0.17499999999999999</v>
      </c>
      <c r="CQ122" s="88">
        <v>0.2</v>
      </c>
      <c r="CR122" s="67">
        <v>0.6</v>
      </c>
      <c r="CS122" s="67">
        <v>1</v>
      </c>
      <c r="CT122" s="67"/>
      <c r="CU122" s="67"/>
      <c r="CV122" s="67"/>
      <c r="CW122" s="67"/>
      <c r="CX122" s="67"/>
      <c r="CY122" s="67"/>
      <c r="CZ122" s="67"/>
      <c r="DA122" s="67"/>
      <c r="DB122" s="67"/>
      <c r="DC122" s="67"/>
      <c r="DD122" s="67"/>
      <c r="DE122" s="67"/>
      <c r="DF122" s="67"/>
      <c r="DG122" s="67"/>
      <c r="DH122" s="67"/>
      <c r="DI122" s="67"/>
      <c r="DJ122" s="67"/>
      <c r="DK122" s="67"/>
      <c r="DL122" s="67"/>
      <c r="DM122" s="67"/>
      <c r="DN122" s="67"/>
      <c r="DO122" s="67"/>
      <c r="DP122" s="67"/>
      <c r="DQ122" s="67"/>
      <c r="DR122" s="67"/>
      <c r="DS122" s="67"/>
      <c r="DT122" s="67"/>
      <c r="DU122" s="67"/>
      <c r="DV122" s="67"/>
      <c r="DW122" s="67"/>
      <c r="DX122" s="67"/>
      <c r="DY122" s="67"/>
      <c r="DZ122" s="67"/>
      <c r="EA122" s="67"/>
      <c r="EB122" s="67"/>
      <c r="EC122" s="67"/>
      <c r="ED122" s="67"/>
      <c r="EE122" s="67"/>
      <c r="EF122" s="67"/>
      <c r="EG122" s="67"/>
      <c r="EH122" s="67"/>
      <c r="EI122" s="67"/>
      <c r="EJ122" s="67"/>
      <c r="EK122" s="67"/>
      <c r="EL122" s="67"/>
      <c r="EM122" s="67"/>
      <c r="EN122" s="67"/>
      <c r="EO122" s="67"/>
      <c r="EP122" s="67"/>
      <c r="EQ122" s="67"/>
      <c r="ER122" s="67"/>
      <c r="ES122" s="67"/>
      <c r="ET122" s="67"/>
      <c r="EU122" s="67"/>
      <c r="EV122" s="67"/>
      <c r="EW122" s="67"/>
      <c r="EX122" s="67"/>
      <c r="EY122" s="67"/>
      <c r="EZ122" s="67"/>
      <c r="FA122" s="67"/>
      <c r="FB122" s="67"/>
      <c r="FC122" s="67"/>
      <c r="FD122" s="67"/>
      <c r="FE122" s="67"/>
      <c r="FF122" s="67"/>
      <c r="FG122" s="67"/>
      <c r="FH122" s="67"/>
      <c r="FI122" s="67"/>
      <c r="FJ122" s="67"/>
      <c r="FK122" s="67"/>
      <c r="FL122" s="67"/>
      <c r="FM122" s="67"/>
      <c r="FN122" s="67"/>
      <c r="FO122" s="67"/>
      <c r="FP122" s="67"/>
      <c r="FQ122" s="67"/>
      <c r="FR122" s="67"/>
      <c r="FS122" s="67"/>
      <c r="FT122" s="67"/>
      <c r="FU122" s="67"/>
      <c r="FV122" s="67"/>
      <c r="FW122" s="67"/>
      <c r="FX122" s="67"/>
      <c r="FY122" s="67"/>
      <c r="FZ122" s="67"/>
      <c r="GA122" s="67"/>
      <c r="GB122" s="67"/>
      <c r="GC122" s="67"/>
      <c r="GD122" s="67"/>
    </row>
    <row r="123" spans="1:186" s="69" customFormat="1" ht="16.5" hidden="1" customHeight="1" thickBot="1" x14ac:dyDescent="0.3">
      <c r="A123" s="67"/>
      <c r="B123" s="67"/>
      <c r="C123" s="67"/>
      <c r="D123" s="67"/>
      <c r="E123" s="67"/>
      <c r="F123" s="67"/>
      <c r="G123" s="67"/>
      <c r="H123" s="67"/>
      <c r="I123" s="67"/>
      <c r="J123" s="67"/>
      <c r="K123" s="67"/>
      <c r="L123" s="67"/>
      <c r="M123" s="67"/>
      <c r="N123" s="67"/>
      <c r="O123" s="67"/>
      <c r="P123" s="67"/>
      <c r="Q123" s="67"/>
      <c r="R123" s="67"/>
      <c r="S123" s="67"/>
      <c r="T123" s="67"/>
      <c r="U123" s="67"/>
      <c r="V123" s="655"/>
      <c r="W123" s="67"/>
      <c r="X123" s="67"/>
      <c r="Y123" s="67"/>
      <c r="Z123" s="67"/>
      <c r="AA123" s="656"/>
      <c r="AB123" s="656"/>
      <c r="AC123" s="67"/>
      <c r="AD123" s="656"/>
      <c r="AE123" s="657"/>
      <c r="AF123" s="67"/>
      <c r="AG123" s="67"/>
      <c r="AH123" s="658"/>
      <c r="AI123" s="658"/>
      <c r="AJ123" s="67"/>
      <c r="AK123" s="656"/>
      <c r="AL123" s="67"/>
      <c r="AM123" s="67"/>
      <c r="AN123" s="67"/>
      <c r="AO123" s="67"/>
      <c r="AP123" s="67"/>
      <c r="AQ123" s="67"/>
      <c r="AR123" s="656"/>
      <c r="AS123" s="67"/>
      <c r="AT123" s="67"/>
      <c r="AU123" s="67"/>
      <c r="AV123" s="656"/>
      <c r="AW123" s="67"/>
      <c r="AX123" s="656"/>
      <c r="AY123" s="67"/>
      <c r="AZ123" s="67"/>
      <c r="BA123" s="67"/>
      <c r="BB123" s="656"/>
      <c r="BC123" s="656"/>
      <c r="BD123" s="67"/>
      <c r="BE123" s="656"/>
      <c r="BF123" s="101"/>
      <c r="BG123" s="101"/>
      <c r="BH123" s="101"/>
      <c r="BI123" s="796" t="s">
        <v>224</v>
      </c>
      <c r="BJ123" s="794" t="s">
        <v>613</v>
      </c>
      <c r="BK123" s="799">
        <v>0</v>
      </c>
      <c r="BL123" s="794" t="s">
        <v>610</v>
      </c>
      <c r="BM123" s="798">
        <v>4.4900000000000001E-3</v>
      </c>
      <c r="BN123" s="798">
        <v>4.4900000000000001E-3</v>
      </c>
      <c r="BO123" s="795" t="s">
        <v>241</v>
      </c>
      <c r="BP123" s="901">
        <v>448.58819999999997</v>
      </c>
      <c r="BQ123" s="794">
        <f t="shared" si="153"/>
        <v>0.44858819999999999</v>
      </c>
      <c r="BR123" s="794" t="s">
        <v>611</v>
      </c>
      <c r="BS123" s="798">
        <v>0.1</v>
      </c>
      <c r="BT123" s="798">
        <v>1</v>
      </c>
      <c r="BU123" s="794" t="s">
        <v>242</v>
      </c>
      <c r="BV123" s="797">
        <v>59.811799999999998</v>
      </c>
      <c r="BW123" s="794">
        <f t="shared" si="154"/>
        <v>5.9811799999999998E-2</v>
      </c>
      <c r="BX123" s="794" t="s">
        <v>612</v>
      </c>
      <c r="BY123" s="798">
        <v>1.4999999999999999E-2</v>
      </c>
      <c r="BZ123" s="798">
        <v>0.15</v>
      </c>
      <c r="CA123" s="794" t="s">
        <v>242</v>
      </c>
      <c r="CB123" s="794">
        <v>0</v>
      </c>
      <c r="CC123" s="794">
        <f t="shared" si="155"/>
        <v>0</v>
      </c>
      <c r="CD123" s="794" t="s">
        <v>611</v>
      </c>
      <c r="CE123" s="798">
        <v>0</v>
      </c>
      <c r="CF123" s="798">
        <v>0</v>
      </c>
      <c r="CG123" s="794" t="s">
        <v>242</v>
      </c>
      <c r="CH123" s="797">
        <v>0</v>
      </c>
      <c r="CI123" s="794">
        <f t="shared" si="156"/>
        <v>0</v>
      </c>
      <c r="CJ123" s="794" t="s">
        <v>612</v>
      </c>
      <c r="CK123" s="798">
        <v>0</v>
      </c>
      <c r="CL123" s="798">
        <v>0</v>
      </c>
      <c r="CM123" s="794" t="s">
        <v>242</v>
      </c>
      <c r="CN123" s="705"/>
      <c r="CO123" s="88">
        <v>0.15</v>
      </c>
      <c r="CP123" s="88">
        <f t="shared" si="157"/>
        <v>0.17499999999999999</v>
      </c>
      <c r="CQ123" s="88">
        <v>0.2</v>
      </c>
      <c r="CR123" s="67">
        <v>0.6</v>
      </c>
      <c r="CS123" s="67">
        <v>1</v>
      </c>
      <c r="CT123" s="67"/>
      <c r="CU123" s="67"/>
      <c r="CV123" s="67"/>
      <c r="CW123" s="67"/>
      <c r="CX123" s="67"/>
      <c r="CY123" s="67"/>
      <c r="CZ123" s="67"/>
      <c r="DA123" s="67"/>
      <c r="DB123" s="67"/>
      <c r="DC123" s="67"/>
      <c r="DD123" s="67"/>
      <c r="DE123" s="67"/>
      <c r="DF123" s="67"/>
      <c r="DG123" s="67"/>
      <c r="DH123" s="67"/>
      <c r="DI123" s="67"/>
      <c r="DJ123" s="67"/>
      <c r="DK123" s="67"/>
      <c r="DL123" s="67"/>
      <c r="DM123" s="67"/>
      <c r="DN123" s="67"/>
      <c r="DO123" s="67"/>
      <c r="DP123" s="67"/>
      <c r="DQ123" s="67"/>
      <c r="DR123" s="67"/>
      <c r="DS123" s="67"/>
      <c r="DT123" s="67"/>
      <c r="DU123" s="67"/>
      <c r="DV123" s="67"/>
      <c r="DW123" s="67"/>
      <c r="DX123" s="67"/>
      <c r="DY123" s="67"/>
      <c r="DZ123" s="67"/>
      <c r="EA123" s="67"/>
      <c r="EB123" s="67"/>
      <c r="EC123" s="67"/>
      <c r="ED123" s="67"/>
      <c r="EE123" s="67"/>
      <c r="EF123" s="67"/>
      <c r="EG123" s="67"/>
      <c r="EH123" s="67"/>
      <c r="EI123" s="67"/>
      <c r="EJ123" s="67"/>
      <c r="EK123" s="67"/>
      <c r="EL123" s="67"/>
      <c r="EM123" s="67"/>
      <c r="EN123" s="67"/>
      <c r="EO123" s="67"/>
      <c r="EP123" s="67"/>
      <c r="EQ123" s="67"/>
      <c r="ER123" s="67"/>
      <c r="ES123" s="67"/>
      <c r="ET123" s="67"/>
      <c r="EU123" s="67"/>
      <c r="EV123" s="67"/>
      <c r="EW123" s="67"/>
      <c r="EX123" s="67"/>
      <c r="EY123" s="67"/>
      <c r="EZ123" s="67"/>
      <c r="FA123" s="67"/>
      <c r="FB123" s="67"/>
      <c r="FC123" s="67"/>
      <c r="FD123" s="67"/>
      <c r="FE123" s="67"/>
      <c r="FF123" s="67"/>
      <c r="FG123" s="67"/>
      <c r="FH123" s="67"/>
      <c r="FI123" s="67"/>
      <c r="FJ123" s="67"/>
      <c r="FK123" s="67"/>
      <c r="FL123" s="67"/>
      <c r="FM123" s="67"/>
      <c r="FN123" s="67"/>
      <c r="FO123" s="67"/>
      <c r="FP123" s="67"/>
      <c r="FQ123" s="67"/>
      <c r="FR123" s="67"/>
      <c r="FS123" s="67"/>
      <c r="FT123" s="67"/>
      <c r="FU123" s="67"/>
      <c r="FV123" s="67"/>
      <c r="FW123" s="67"/>
      <c r="FX123" s="67"/>
      <c r="FY123" s="67"/>
      <c r="FZ123" s="67"/>
      <c r="GA123" s="67"/>
      <c r="GB123" s="67"/>
      <c r="GC123" s="67"/>
      <c r="GD123" s="67"/>
    </row>
    <row r="124" spans="1:186" s="69" customFormat="1" ht="16.5" hidden="1" customHeight="1" thickBot="1" x14ac:dyDescent="0.3">
      <c r="A124" s="67"/>
      <c r="B124" s="67"/>
      <c r="C124" s="67"/>
      <c r="D124" s="67"/>
      <c r="E124" s="67"/>
      <c r="F124" s="67"/>
      <c r="G124" s="67"/>
      <c r="H124" s="67"/>
      <c r="I124" s="67"/>
      <c r="J124" s="67"/>
      <c r="K124" s="67"/>
      <c r="L124" s="67"/>
      <c r="M124" s="67"/>
      <c r="N124" s="67"/>
      <c r="O124" s="67"/>
      <c r="P124" s="67"/>
      <c r="Q124" s="67"/>
      <c r="R124" s="67"/>
      <c r="S124" s="67"/>
      <c r="T124" s="67"/>
      <c r="U124" s="67"/>
      <c r="V124" s="655"/>
      <c r="W124" s="67"/>
      <c r="X124" s="67"/>
      <c r="Y124" s="67"/>
      <c r="Z124" s="67"/>
      <c r="AA124" s="656"/>
      <c r="AB124" s="656"/>
      <c r="AC124" s="67"/>
      <c r="AD124" s="656"/>
      <c r="AE124" s="657"/>
      <c r="AF124" s="67"/>
      <c r="AG124" s="67"/>
      <c r="AH124" s="658"/>
      <c r="AI124" s="658"/>
      <c r="AJ124" s="67"/>
      <c r="AK124" s="656"/>
      <c r="AL124" s="67"/>
      <c r="AM124" s="67"/>
      <c r="AN124" s="67"/>
      <c r="AO124" s="67"/>
      <c r="AP124" s="67"/>
      <c r="AQ124" s="67"/>
      <c r="AR124" s="656"/>
      <c r="AS124" s="67"/>
      <c r="AT124" s="67"/>
      <c r="AU124" s="67"/>
      <c r="AV124" s="656"/>
      <c r="AW124" s="67"/>
      <c r="AX124" s="656"/>
      <c r="AY124" s="67"/>
      <c r="AZ124" s="67"/>
      <c r="BA124" s="67"/>
      <c r="BB124" s="656"/>
      <c r="BC124" s="656"/>
      <c r="BD124" s="67"/>
      <c r="BE124" s="656"/>
      <c r="BF124" s="101"/>
      <c r="BG124" s="101"/>
      <c r="BH124" s="101"/>
      <c r="BI124" s="796" t="s">
        <v>225</v>
      </c>
      <c r="BJ124" s="794" t="s">
        <v>613</v>
      </c>
      <c r="BK124" s="799">
        <v>0</v>
      </c>
      <c r="BL124" s="794" t="s">
        <v>610</v>
      </c>
      <c r="BM124" s="798">
        <v>3.0299999999999997E-3</v>
      </c>
      <c r="BN124" s="798">
        <v>3.0299999999999997E-3</v>
      </c>
      <c r="BO124" s="795" t="s">
        <v>241</v>
      </c>
      <c r="BP124" s="901">
        <v>735.18640000000005</v>
      </c>
      <c r="BQ124" s="794">
        <f t="shared" si="153"/>
        <v>0.73518640000000002</v>
      </c>
      <c r="BR124" s="794" t="s">
        <v>611</v>
      </c>
      <c r="BS124" s="798">
        <v>0.1</v>
      </c>
      <c r="BT124" s="798">
        <v>1</v>
      </c>
      <c r="BU124" s="794" t="s">
        <v>242</v>
      </c>
      <c r="BV124" s="797">
        <v>98.024799999999999</v>
      </c>
      <c r="BW124" s="794">
        <f t="shared" si="154"/>
        <v>9.8024799999999995E-2</v>
      </c>
      <c r="BX124" s="794" t="s">
        <v>612</v>
      </c>
      <c r="BY124" s="798">
        <v>1.4999999999999999E-2</v>
      </c>
      <c r="BZ124" s="798">
        <v>0.15</v>
      </c>
      <c r="CA124" s="794" t="s">
        <v>242</v>
      </c>
      <c r="CB124" s="794">
        <v>0</v>
      </c>
      <c r="CC124" s="794">
        <f t="shared" si="155"/>
        <v>0</v>
      </c>
      <c r="CD124" s="794" t="s">
        <v>611</v>
      </c>
      <c r="CE124" s="798">
        <v>0</v>
      </c>
      <c r="CF124" s="798">
        <v>0</v>
      </c>
      <c r="CG124" s="794" t="s">
        <v>242</v>
      </c>
      <c r="CH124" s="797">
        <v>0</v>
      </c>
      <c r="CI124" s="794">
        <f t="shared" si="156"/>
        <v>0</v>
      </c>
      <c r="CJ124" s="794" t="s">
        <v>612</v>
      </c>
      <c r="CK124" s="798">
        <v>0</v>
      </c>
      <c r="CL124" s="798">
        <v>0</v>
      </c>
      <c r="CM124" s="794" t="s">
        <v>242</v>
      </c>
      <c r="CN124" s="705"/>
      <c r="CO124" s="88">
        <v>0.15</v>
      </c>
      <c r="CP124" s="88">
        <f t="shared" si="157"/>
        <v>0.17499999999999999</v>
      </c>
      <c r="CQ124" s="88">
        <v>0.2</v>
      </c>
      <c r="CR124" s="67">
        <v>0.6</v>
      </c>
      <c r="CS124" s="67">
        <v>1</v>
      </c>
      <c r="CT124" s="67"/>
      <c r="CU124" s="67"/>
      <c r="CV124" s="67"/>
      <c r="CW124" s="67"/>
      <c r="CX124" s="67"/>
      <c r="CY124" s="67"/>
      <c r="CZ124" s="67"/>
      <c r="DA124" s="67"/>
      <c r="DB124" s="67"/>
      <c r="DC124" s="67"/>
      <c r="DD124" s="67"/>
      <c r="DE124" s="67"/>
      <c r="DF124" s="67"/>
      <c r="DG124" s="67"/>
      <c r="DH124" s="67"/>
      <c r="DI124" s="67"/>
      <c r="DJ124" s="67"/>
      <c r="DK124" s="67"/>
      <c r="DL124" s="67"/>
      <c r="DM124" s="67"/>
      <c r="DN124" s="67"/>
      <c r="DO124" s="67"/>
      <c r="DP124" s="67"/>
      <c r="DQ124" s="67"/>
      <c r="DR124" s="67"/>
      <c r="DS124" s="67"/>
      <c r="DT124" s="67"/>
      <c r="DU124" s="67"/>
      <c r="DV124" s="67"/>
      <c r="DW124" s="67"/>
      <c r="DX124" s="67"/>
      <c r="DY124" s="67"/>
      <c r="DZ124" s="67"/>
      <c r="EA124" s="67"/>
      <c r="EB124" s="67"/>
      <c r="EC124" s="67"/>
      <c r="ED124" s="67"/>
      <c r="EE124" s="67"/>
      <c r="EF124" s="67"/>
      <c r="EG124" s="67"/>
      <c r="EH124" s="67"/>
      <c r="EI124" s="67"/>
      <c r="EJ124" s="67"/>
      <c r="EK124" s="67"/>
      <c r="EL124" s="67"/>
      <c r="EM124" s="67"/>
      <c r="EN124" s="67"/>
      <c r="EO124" s="67"/>
      <c r="EP124" s="67"/>
      <c r="EQ124" s="67"/>
      <c r="ER124" s="67"/>
      <c r="ES124" s="67"/>
      <c r="ET124" s="67"/>
      <c r="EU124" s="67"/>
      <c r="EV124" s="67"/>
      <c r="EW124" s="67"/>
      <c r="EX124" s="67"/>
      <c r="EY124" s="67"/>
      <c r="EZ124" s="67"/>
      <c r="FA124" s="67"/>
      <c r="FB124" s="67"/>
      <c r="FC124" s="67"/>
      <c r="FD124" s="67"/>
      <c r="FE124" s="67"/>
      <c r="FF124" s="67"/>
      <c r="FG124" s="67"/>
      <c r="FH124" s="67"/>
      <c r="FI124" s="67"/>
      <c r="FJ124" s="67"/>
      <c r="FK124" s="67"/>
      <c r="FL124" s="67"/>
      <c r="FM124" s="67"/>
      <c r="FN124" s="67"/>
      <c r="FO124" s="67"/>
      <c r="FP124" s="67"/>
      <c r="FQ124" s="67"/>
      <c r="FR124" s="67"/>
      <c r="FS124" s="67"/>
      <c r="FT124" s="67"/>
      <c r="FU124" s="67"/>
      <c r="FV124" s="67"/>
      <c r="FW124" s="67"/>
      <c r="FX124" s="67"/>
      <c r="FY124" s="67"/>
      <c r="FZ124" s="67"/>
      <c r="GA124" s="67"/>
      <c r="GB124" s="67"/>
      <c r="GC124" s="67"/>
      <c r="GD124" s="67"/>
    </row>
    <row r="125" spans="1:186" s="69" customFormat="1" ht="16.5" hidden="1" customHeight="1" thickBot="1" x14ac:dyDescent="0.3">
      <c r="A125" s="67"/>
      <c r="B125" s="67"/>
      <c r="C125" s="67"/>
      <c r="D125" s="67"/>
      <c r="E125" s="67"/>
      <c r="F125" s="67"/>
      <c r="G125" s="67"/>
      <c r="H125" s="67"/>
      <c r="I125" s="67"/>
      <c r="J125" s="67"/>
      <c r="K125" s="67"/>
      <c r="L125" s="67"/>
      <c r="M125" s="67"/>
      <c r="N125" s="67"/>
      <c r="O125" s="67"/>
      <c r="P125" s="67"/>
      <c r="Q125" s="67"/>
      <c r="R125" s="67"/>
      <c r="S125" s="67"/>
      <c r="T125" s="67"/>
      <c r="U125" s="67"/>
      <c r="V125" s="655"/>
      <c r="W125" s="67"/>
      <c r="X125" s="67"/>
      <c r="Y125" s="67"/>
      <c r="Z125" s="67"/>
      <c r="AA125" s="656"/>
      <c r="AB125" s="656"/>
      <c r="AC125" s="67"/>
      <c r="AD125" s="656"/>
      <c r="AE125" s="657"/>
      <c r="AF125" s="67"/>
      <c r="AG125" s="67"/>
      <c r="AH125" s="658"/>
      <c r="AI125" s="658"/>
      <c r="AJ125" s="67"/>
      <c r="AK125" s="656"/>
      <c r="AL125" s="67"/>
      <c r="AM125" s="67"/>
      <c r="AN125" s="67"/>
      <c r="AO125" s="67"/>
      <c r="AP125" s="67"/>
      <c r="AQ125" s="67"/>
      <c r="AR125" s="656"/>
      <c r="AS125" s="67"/>
      <c r="AT125" s="67"/>
      <c r="AU125" s="67"/>
      <c r="AV125" s="656"/>
      <c r="AW125" s="67"/>
      <c r="AX125" s="656"/>
      <c r="AY125" s="67"/>
      <c r="AZ125" s="67"/>
      <c r="BA125" s="67"/>
      <c r="BB125" s="656"/>
      <c r="BC125" s="656"/>
      <c r="BD125" s="67"/>
      <c r="BE125" s="656"/>
      <c r="BF125" s="101"/>
      <c r="BG125" s="101"/>
      <c r="BH125" s="101"/>
      <c r="BI125" s="796" t="s">
        <v>226</v>
      </c>
      <c r="BJ125" s="794" t="s">
        <v>613</v>
      </c>
      <c r="BK125" s="799">
        <v>0</v>
      </c>
      <c r="BL125" s="794" t="s">
        <v>610</v>
      </c>
      <c r="BM125" s="798">
        <v>3.7299999999999998E-3</v>
      </c>
      <c r="BN125" s="798">
        <v>3.7299999999999998E-3</v>
      </c>
      <c r="BO125" s="795" t="s">
        <v>241</v>
      </c>
      <c r="BP125" s="901">
        <v>537.77970000000005</v>
      </c>
      <c r="BQ125" s="794">
        <f t="shared" si="153"/>
        <v>0.53777970000000008</v>
      </c>
      <c r="BR125" s="794" t="s">
        <v>611</v>
      </c>
      <c r="BS125" s="798">
        <v>0.1</v>
      </c>
      <c r="BT125" s="798">
        <v>1</v>
      </c>
      <c r="BU125" s="794" t="s">
        <v>242</v>
      </c>
      <c r="BV125" s="797">
        <v>71.703999999999994</v>
      </c>
      <c r="BW125" s="794">
        <f t="shared" si="154"/>
        <v>7.170399999999999E-2</v>
      </c>
      <c r="BX125" s="794" t="s">
        <v>612</v>
      </c>
      <c r="BY125" s="798">
        <v>1.4999999999999999E-2</v>
      </c>
      <c r="BZ125" s="798">
        <v>0.15</v>
      </c>
      <c r="CA125" s="794" t="s">
        <v>242</v>
      </c>
      <c r="CB125" s="794">
        <v>0</v>
      </c>
      <c r="CC125" s="794">
        <f t="shared" si="155"/>
        <v>0</v>
      </c>
      <c r="CD125" s="794" t="s">
        <v>611</v>
      </c>
      <c r="CE125" s="798">
        <v>0</v>
      </c>
      <c r="CF125" s="798">
        <v>0</v>
      </c>
      <c r="CG125" s="794" t="s">
        <v>242</v>
      </c>
      <c r="CH125" s="797">
        <v>0</v>
      </c>
      <c r="CI125" s="794">
        <f t="shared" si="156"/>
        <v>0</v>
      </c>
      <c r="CJ125" s="794" t="s">
        <v>612</v>
      </c>
      <c r="CK125" s="798">
        <v>0</v>
      </c>
      <c r="CL125" s="798">
        <v>0</v>
      </c>
      <c r="CM125" s="794" t="s">
        <v>242</v>
      </c>
      <c r="CN125" s="705"/>
      <c r="CO125" s="88">
        <v>0.6</v>
      </c>
      <c r="CP125" s="88">
        <f t="shared" si="157"/>
        <v>0.8</v>
      </c>
      <c r="CQ125" s="88">
        <v>1</v>
      </c>
      <c r="CR125" s="67">
        <v>0.6</v>
      </c>
      <c r="CS125" s="67">
        <v>1</v>
      </c>
      <c r="CT125" s="67"/>
      <c r="CU125" s="67"/>
      <c r="CV125" s="67"/>
      <c r="CW125" s="67"/>
      <c r="CX125" s="67"/>
      <c r="CY125" s="67"/>
      <c r="CZ125" s="67"/>
      <c r="DA125" s="67"/>
      <c r="DB125" s="67"/>
      <c r="DC125" s="67"/>
      <c r="DD125" s="67"/>
      <c r="DE125" s="67"/>
      <c r="DF125" s="67"/>
      <c r="DG125" s="67"/>
      <c r="DH125" s="67"/>
      <c r="DI125" s="67"/>
      <c r="DJ125" s="67"/>
      <c r="DK125" s="67"/>
      <c r="DL125" s="67"/>
      <c r="DM125" s="67"/>
      <c r="DN125" s="67"/>
      <c r="DO125" s="67"/>
      <c r="DP125" s="67"/>
      <c r="DQ125" s="67"/>
      <c r="DR125" s="67"/>
      <c r="DS125" s="67"/>
      <c r="DT125" s="67"/>
      <c r="DU125" s="67"/>
      <c r="DV125" s="67"/>
      <c r="DW125" s="67"/>
      <c r="DX125" s="67"/>
      <c r="DY125" s="67"/>
      <c r="DZ125" s="67"/>
      <c r="EA125" s="67"/>
      <c r="EB125" s="67"/>
      <c r="EC125" s="67"/>
      <c r="ED125" s="67"/>
      <c r="EE125" s="67"/>
      <c r="EF125" s="67"/>
      <c r="EG125" s="67"/>
      <c r="EH125" s="67"/>
      <c r="EI125" s="67"/>
      <c r="EJ125" s="67"/>
      <c r="EK125" s="67"/>
      <c r="EL125" s="67"/>
      <c r="EM125" s="67"/>
      <c r="EN125" s="67"/>
      <c r="EO125" s="67"/>
      <c r="EP125" s="67"/>
      <c r="EQ125" s="67"/>
      <c r="ER125" s="67"/>
      <c r="ES125" s="67"/>
      <c r="ET125" s="67"/>
      <c r="EU125" s="67"/>
      <c r="EV125" s="67"/>
      <c r="EW125" s="67"/>
      <c r="EX125" s="67"/>
      <c r="EY125" s="67"/>
      <c r="EZ125" s="67"/>
      <c r="FA125" s="67"/>
      <c r="FB125" s="67"/>
      <c r="FC125" s="67"/>
      <c r="FD125" s="67"/>
      <c r="FE125" s="67"/>
      <c r="FF125" s="67"/>
      <c r="FG125" s="67"/>
      <c r="FH125" s="67"/>
      <c r="FI125" s="67"/>
      <c r="FJ125" s="67"/>
      <c r="FK125" s="67"/>
      <c r="FL125" s="67"/>
      <c r="FM125" s="67"/>
      <c r="FN125" s="67"/>
      <c r="FO125" s="67"/>
      <c r="FP125" s="67"/>
      <c r="FQ125" s="67"/>
      <c r="FR125" s="67"/>
      <c r="FS125" s="67"/>
      <c r="FT125" s="67"/>
      <c r="FU125" s="67"/>
      <c r="FV125" s="67"/>
      <c r="FW125" s="67"/>
      <c r="FX125" s="67"/>
      <c r="FY125" s="67"/>
      <c r="FZ125" s="67"/>
      <c r="GA125" s="67"/>
      <c r="GB125" s="67"/>
      <c r="GC125" s="67"/>
      <c r="GD125" s="67"/>
    </row>
    <row r="126" spans="1:186" s="69" customFormat="1" ht="16.5" hidden="1" customHeight="1" thickBot="1" x14ac:dyDescent="0.3">
      <c r="A126" s="67"/>
      <c r="B126" s="67"/>
      <c r="C126" s="67"/>
      <c r="D126" s="67"/>
      <c r="E126" s="67"/>
      <c r="F126" s="67"/>
      <c r="G126" s="67"/>
      <c r="H126" s="67"/>
      <c r="I126" s="67"/>
      <c r="J126" s="67"/>
      <c r="K126" s="67"/>
      <c r="L126" s="67"/>
      <c r="M126" s="67"/>
      <c r="N126" s="67"/>
      <c r="O126" s="67"/>
      <c r="P126" s="67"/>
      <c r="Q126" s="67"/>
      <c r="R126" s="67"/>
      <c r="S126" s="67"/>
      <c r="T126" s="67"/>
      <c r="U126" s="67"/>
      <c r="V126" s="655"/>
      <c r="W126" s="67"/>
      <c r="X126" s="67"/>
      <c r="Y126" s="67"/>
      <c r="Z126" s="67"/>
      <c r="AA126" s="656"/>
      <c r="AB126" s="656"/>
      <c r="AC126" s="67"/>
      <c r="AD126" s="656"/>
      <c r="AE126" s="657"/>
      <c r="AF126" s="67"/>
      <c r="AG126" s="67"/>
      <c r="AH126" s="658"/>
      <c r="AI126" s="658"/>
      <c r="AJ126" s="67"/>
      <c r="AK126" s="656"/>
      <c r="AL126" s="67"/>
      <c r="AM126" s="67"/>
      <c r="AN126" s="67"/>
      <c r="AO126" s="67"/>
      <c r="AP126" s="67"/>
      <c r="AQ126" s="67"/>
      <c r="AR126" s="656"/>
      <c r="AS126" s="67"/>
      <c r="AT126" s="67"/>
      <c r="AU126" s="67"/>
      <c r="AV126" s="656"/>
      <c r="AW126" s="67"/>
      <c r="AX126" s="656"/>
      <c r="AY126" s="67"/>
      <c r="AZ126" s="67"/>
      <c r="BA126" s="67"/>
      <c r="BB126" s="656"/>
      <c r="BC126" s="656"/>
      <c r="BD126" s="67"/>
      <c r="BE126" s="656"/>
      <c r="BF126" s="101"/>
      <c r="BG126" s="101"/>
      <c r="BH126" s="101"/>
      <c r="BI126" s="796" t="s">
        <v>3</v>
      </c>
      <c r="BJ126" s="794" t="s">
        <v>613</v>
      </c>
      <c r="BK126" s="799">
        <v>0</v>
      </c>
      <c r="BL126" s="794" t="s">
        <v>610</v>
      </c>
      <c r="BM126" s="798">
        <v>4.4099999999999999E-3</v>
      </c>
      <c r="BN126" s="798">
        <v>4.4099999999999999E-3</v>
      </c>
      <c r="BO126" s="795" t="s">
        <v>241</v>
      </c>
      <c r="BP126" s="901">
        <v>509.80349999999999</v>
      </c>
      <c r="BQ126" s="794">
        <f t="shared" si="153"/>
        <v>0.50980349999999997</v>
      </c>
      <c r="BR126" s="794" t="s">
        <v>611</v>
      </c>
      <c r="BS126" s="798">
        <v>0.1</v>
      </c>
      <c r="BT126" s="798">
        <v>1</v>
      </c>
      <c r="BU126" s="794" t="s">
        <v>242</v>
      </c>
      <c r="BV126" s="797">
        <v>67.973799999999997</v>
      </c>
      <c r="BW126" s="794">
        <f t="shared" si="154"/>
        <v>6.7973800000000001E-2</v>
      </c>
      <c r="BX126" s="794" t="s">
        <v>612</v>
      </c>
      <c r="BY126" s="798">
        <v>1.4999999999999999E-2</v>
      </c>
      <c r="BZ126" s="798">
        <v>0.15</v>
      </c>
      <c r="CA126" s="794" t="s">
        <v>242</v>
      </c>
      <c r="CB126" s="794">
        <v>0</v>
      </c>
      <c r="CC126" s="794">
        <f t="shared" si="155"/>
        <v>0</v>
      </c>
      <c r="CD126" s="794" t="s">
        <v>611</v>
      </c>
      <c r="CE126" s="798">
        <v>0</v>
      </c>
      <c r="CF126" s="798">
        <v>0</v>
      </c>
      <c r="CG126" s="794" t="s">
        <v>242</v>
      </c>
      <c r="CH126" s="797">
        <v>0</v>
      </c>
      <c r="CI126" s="794">
        <f t="shared" si="156"/>
        <v>0</v>
      </c>
      <c r="CJ126" s="794" t="s">
        <v>612</v>
      </c>
      <c r="CK126" s="798">
        <v>0</v>
      </c>
      <c r="CL126" s="798">
        <v>0</v>
      </c>
      <c r="CM126" s="794" t="s">
        <v>242</v>
      </c>
      <c r="CN126" s="705"/>
      <c r="CO126" s="88">
        <v>0.6</v>
      </c>
      <c r="CP126" s="88">
        <f t="shared" si="157"/>
        <v>0.8</v>
      </c>
      <c r="CQ126" s="88">
        <v>1</v>
      </c>
      <c r="CR126" s="67">
        <v>0.6</v>
      </c>
      <c r="CS126" s="67">
        <v>1</v>
      </c>
      <c r="CT126" s="67"/>
      <c r="CU126" s="67"/>
      <c r="CV126" s="67"/>
      <c r="CW126" s="67"/>
      <c r="CX126" s="67"/>
      <c r="CY126" s="67"/>
      <c r="CZ126" s="67"/>
      <c r="DA126" s="67"/>
      <c r="DB126" s="67"/>
      <c r="DC126" s="67"/>
      <c r="DD126" s="67"/>
      <c r="DE126" s="67"/>
      <c r="DF126" s="67"/>
      <c r="DG126" s="67"/>
      <c r="DH126" s="67"/>
      <c r="DI126" s="67"/>
      <c r="DJ126" s="67"/>
      <c r="DK126" s="67"/>
      <c r="DL126" s="67"/>
      <c r="DM126" s="67"/>
      <c r="DN126" s="67"/>
      <c r="DO126" s="67"/>
      <c r="DP126" s="67"/>
      <c r="DQ126" s="67"/>
      <c r="DR126" s="67"/>
      <c r="DS126" s="67"/>
      <c r="DT126" s="67"/>
      <c r="DU126" s="67"/>
      <c r="DV126" s="67"/>
      <c r="DW126" s="67"/>
      <c r="DX126" s="67"/>
      <c r="DY126" s="67"/>
      <c r="DZ126" s="67"/>
      <c r="EA126" s="67"/>
      <c r="EB126" s="67"/>
      <c r="EC126" s="67"/>
      <c r="ED126" s="67"/>
      <c r="EE126" s="67"/>
      <c r="EF126" s="67"/>
      <c r="EG126" s="67"/>
      <c r="EH126" s="67"/>
      <c r="EI126" s="67"/>
      <c r="EJ126" s="67"/>
      <c r="EK126" s="67"/>
      <c r="EL126" s="67"/>
      <c r="EM126" s="67"/>
      <c r="EN126" s="67"/>
      <c r="EO126" s="67"/>
      <c r="EP126" s="67"/>
      <c r="EQ126" s="67"/>
      <c r="ER126" s="67"/>
      <c r="ES126" s="67"/>
      <c r="ET126" s="67"/>
      <c r="EU126" s="67"/>
      <c r="EV126" s="67"/>
      <c r="EW126" s="67"/>
      <c r="EX126" s="67"/>
      <c r="EY126" s="67"/>
      <c r="EZ126" s="67"/>
      <c r="FA126" s="67"/>
      <c r="FB126" s="67"/>
      <c r="FC126" s="67"/>
      <c r="FD126" s="67"/>
      <c r="FE126" s="67"/>
      <c r="FF126" s="67"/>
      <c r="FG126" s="67"/>
      <c r="FH126" s="67"/>
      <c r="FI126" s="67"/>
      <c r="FJ126" s="67"/>
      <c r="FK126" s="67"/>
      <c r="FL126" s="67"/>
      <c r="FM126" s="67"/>
      <c r="FN126" s="67"/>
      <c r="FO126" s="67"/>
      <c r="FP126" s="67"/>
      <c r="FQ126" s="67"/>
      <c r="FR126" s="67"/>
      <c r="FS126" s="67"/>
      <c r="FT126" s="67"/>
      <c r="FU126" s="67"/>
      <c r="FV126" s="67"/>
      <c r="FW126" s="67"/>
      <c r="FX126" s="67"/>
      <c r="FY126" s="67"/>
      <c r="FZ126" s="67"/>
      <c r="GA126" s="67"/>
      <c r="GB126" s="67"/>
      <c r="GC126" s="67"/>
      <c r="GD126" s="67"/>
    </row>
    <row r="127" spans="1:186" s="69" customFormat="1" ht="16.5" hidden="1" customHeight="1" thickBot="1" x14ac:dyDescent="0.3">
      <c r="A127" s="67"/>
      <c r="B127" s="67"/>
      <c r="C127" s="67"/>
      <c r="D127" s="67"/>
      <c r="E127" s="67"/>
      <c r="F127" s="67"/>
      <c r="G127" s="67"/>
      <c r="H127" s="67"/>
      <c r="I127" s="67"/>
      <c r="J127" s="67"/>
      <c r="K127" s="67"/>
      <c r="L127" s="67"/>
      <c r="M127" s="67"/>
      <c r="N127" s="67"/>
      <c r="O127" s="67"/>
      <c r="P127" s="67"/>
      <c r="Q127" s="67"/>
      <c r="R127" s="67"/>
      <c r="S127" s="67"/>
      <c r="T127" s="67"/>
      <c r="U127" s="67"/>
      <c r="V127" s="655"/>
      <c r="W127" s="67"/>
      <c r="X127" s="67"/>
      <c r="Y127" s="67"/>
      <c r="Z127" s="67"/>
      <c r="AA127" s="656"/>
      <c r="AB127" s="656"/>
      <c r="AC127" s="67"/>
      <c r="AD127" s="656"/>
      <c r="AE127" s="657"/>
      <c r="AF127" s="67"/>
      <c r="AG127" s="67"/>
      <c r="AH127" s="658"/>
      <c r="AI127" s="658"/>
      <c r="AJ127" s="67"/>
      <c r="AK127" s="656"/>
      <c r="AL127" s="67"/>
      <c r="AM127" s="67"/>
      <c r="AN127" s="67"/>
      <c r="AO127" s="67"/>
      <c r="AP127" s="67"/>
      <c r="AQ127" s="67"/>
      <c r="AR127" s="656"/>
      <c r="AS127" s="67"/>
      <c r="AT127" s="67"/>
      <c r="AU127" s="67"/>
      <c r="AV127" s="656"/>
      <c r="AW127" s="67"/>
      <c r="AX127" s="656"/>
      <c r="AY127" s="67"/>
      <c r="AZ127" s="67"/>
      <c r="BA127" s="67"/>
      <c r="BB127" s="656"/>
      <c r="BC127" s="656"/>
      <c r="BD127" s="67"/>
      <c r="BE127" s="656"/>
      <c r="BF127" s="101"/>
      <c r="BG127" s="101"/>
      <c r="BH127" s="101"/>
      <c r="BI127" s="796" t="s">
        <v>227</v>
      </c>
      <c r="BJ127" s="794" t="s">
        <v>613</v>
      </c>
      <c r="BK127" s="799">
        <v>0</v>
      </c>
      <c r="BL127" s="794" t="s">
        <v>610</v>
      </c>
      <c r="BM127" s="798">
        <v>3.6800000000000001E-3</v>
      </c>
      <c r="BN127" s="798">
        <v>3.6800000000000001E-3</v>
      </c>
      <c r="BO127" s="795" t="s">
        <v>241</v>
      </c>
      <c r="BP127" s="901">
        <v>509.37279999999998</v>
      </c>
      <c r="BQ127" s="794">
        <f t="shared" si="153"/>
        <v>0.50937279999999996</v>
      </c>
      <c r="BR127" s="794" t="s">
        <v>611</v>
      </c>
      <c r="BS127" s="798">
        <v>0.1</v>
      </c>
      <c r="BT127" s="798">
        <v>1</v>
      </c>
      <c r="BU127" s="794" t="s">
        <v>242</v>
      </c>
      <c r="BV127" s="797">
        <v>67.916399999999996</v>
      </c>
      <c r="BW127" s="794">
        <f t="shared" si="154"/>
        <v>6.7916400000000002E-2</v>
      </c>
      <c r="BX127" s="794" t="s">
        <v>612</v>
      </c>
      <c r="BY127" s="798">
        <v>1.4999999999999999E-2</v>
      </c>
      <c r="BZ127" s="798">
        <v>0.15</v>
      </c>
      <c r="CA127" s="794" t="s">
        <v>242</v>
      </c>
      <c r="CB127" s="794">
        <v>0</v>
      </c>
      <c r="CC127" s="794">
        <f t="shared" si="155"/>
        <v>0</v>
      </c>
      <c r="CD127" s="794" t="s">
        <v>611</v>
      </c>
      <c r="CE127" s="798">
        <v>0</v>
      </c>
      <c r="CF127" s="798">
        <v>0</v>
      </c>
      <c r="CG127" s="794" t="s">
        <v>242</v>
      </c>
      <c r="CH127" s="797">
        <v>0</v>
      </c>
      <c r="CI127" s="794">
        <f t="shared" si="156"/>
        <v>0</v>
      </c>
      <c r="CJ127" s="794" t="s">
        <v>612</v>
      </c>
      <c r="CK127" s="798">
        <v>0</v>
      </c>
      <c r="CL127" s="798">
        <v>0</v>
      </c>
      <c r="CM127" s="794" t="s">
        <v>242</v>
      </c>
      <c r="CN127" s="705"/>
      <c r="CO127" s="88">
        <v>0.15</v>
      </c>
      <c r="CP127" s="88">
        <f t="shared" si="157"/>
        <v>0.17499999999999999</v>
      </c>
      <c r="CQ127" s="88">
        <v>0.2</v>
      </c>
      <c r="CR127" s="67">
        <v>0.6</v>
      </c>
      <c r="CS127" s="67">
        <v>1</v>
      </c>
      <c r="CT127" s="67"/>
      <c r="CU127" s="67"/>
      <c r="CV127" s="67"/>
      <c r="CW127" s="67"/>
      <c r="CX127" s="67"/>
      <c r="CY127" s="67"/>
      <c r="CZ127" s="67"/>
      <c r="DA127" s="67"/>
      <c r="DB127" s="67"/>
      <c r="DC127" s="67"/>
      <c r="DD127" s="67"/>
      <c r="DE127" s="67"/>
      <c r="DF127" s="67"/>
      <c r="DG127" s="67"/>
      <c r="DH127" s="67"/>
      <c r="DI127" s="67"/>
      <c r="DJ127" s="67"/>
      <c r="DK127" s="67"/>
      <c r="DL127" s="67"/>
      <c r="DM127" s="67"/>
      <c r="DN127" s="67"/>
      <c r="DO127" s="67"/>
      <c r="DP127" s="67"/>
      <c r="DQ127" s="67"/>
      <c r="DR127" s="67"/>
      <c r="DS127" s="67"/>
      <c r="DT127" s="67"/>
      <c r="DU127" s="67"/>
      <c r="DV127" s="67"/>
      <c r="DW127" s="67"/>
      <c r="DX127" s="67"/>
      <c r="DY127" s="67"/>
      <c r="DZ127" s="67"/>
      <c r="EA127" s="67"/>
      <c r="EB127" s="67"/>
      <c r="EC127" s="67"/>
      <c r="ED127" s="67"/>
      <c r="EE127" s="67"/>
      <c r="EF127" s="67"/>
      <c r="EG127" s="67"/>
      <c r="EH127" s="67"/>
      <c r="EI127" s="67"/>
      <c r="EJ127" s="67"/>
      <c r="EK127" s="67"/>
      <c r="EL127" s="67"/>
      <c r="EM127" s="67"/>
      <c r="EN127" s="67"/>
      <c r="EO127" s="67"/>
      <c r="EP127" s="67"/>
      <c r="EQ127" s="67"/>
      <c r="ER127" s="67"/>
      <c r="ES127" s="67"/>
      <c r="ET127" s="67"/>
      <c r="EU127" s="67"/>
      <c r="EV127" s="67"/>
      <c r="EW127" s="67"/>
      <c r="EX127" s="67"/>
      <c r="EY127" s="67"/>
      <c r="EZ127" s="67"/>
      <c r="FA127" s="67"/>
      <c r="FB127" s="67"/>
      <c r="FC127" s="67"/>
      <c r="FD127" s="67"/>
      <c r="FE127" s="67"/>
      <c r="FF127" s="67"/>
      <c r="FG127" s="67"/>
      <c r="FH127" s="67"/>
      <c r="FI127" s="67"/>
      <c r="FJ127" s="67"/>
      <c r="FK127" s="67"/>
      <c r="FL127" s="67"/>
      <c r="FM127" s="67"/>
      <c r="FN127" s="67"/>
      <c r="FO127" s="67"/>
      <c r="FP127" s="67"/>
      <c r="FQ127" s="67"/>
      <c r="FR127" s="67"/>
      <c r="FS127" s="67"/>
      <c r="FT127" s="67"/>
      <c r="FU127" s="67"/>
      <c r="FV127" s="67"/>
      <c r="FW127" s="67"/>
      <c r="FX127" s="67"/>
      <c r="FY127" s="67"/>
      <c r="FZ127" s="67"/>
      <c r="GA127" s="67"/>
      <c r="GB127" s="67"/>
      <c r="GC127" s="67"/>
      <c r="GD127" s="67"/>
    </row>
    <row r="128" spans="1:186" s="69" customFormat="1" ht="16.5" hidden="1" customHeight="1" thickBot="1" x14ac:dyDescent="0.3">
      <c r="A128" s="67"/>
      <c r="B128" s="67"/>
      <c r="C128" s="67"/>
      <c r="D128" s="67"/>
      <c r="E128" s="67"/>
      <c r="F128" s="67"/>
      <c r="G128" s="67"/>
      <c r="H128" s="67"/>
      <c r="I128" s="67"/>
      <c r="J128" s="67"/>
      <c r="K128" s="67"/>
      <c r="L128" s="67"/>
      <c r="M128" s="67"/>
      <c r="N128" s="67"/>
      <c r="O128" s="67"/>
      <c r="P128" s="67"/>
      <c r="Q128" s="67"/>
      <c r="R128" s="67"/>
      <c r="S128" s="67"/>
      <c r="T128" s="67"/>
      <c r="U128" s="67"/>
      <c r="V128" s="655"/>
      <c r="W128" s="67"/>
      <c r="X128" s="67"/>
      <c r="Y128" s="67"/>
      <c r="Z128" s="67"/>
      <c r="AA128" s="656"/>
      <c r="AB128" s="656"/>
      <c r="AC128" s="67"/>
      <c r="AD128" s="656"/>
      <c r="AE128" s="657"/>
      <c r="AF128" s="67"/>
      <c r="AG128" s="67"/>
      <c r="AH128" s="658"/>
      <c r="AI128" s="658"/>
      <c r="AJ128" s="67"/>
      <c r="AK128" s="656"/>
      <c r="AL128" s="67"/>
      <c r="AM128" s="67"/>
      <c r="AN128" s="67"/>
      <c r="AO128" s="67"/>
      <c r="AP128" s="67"/>
      <c r="AQ128" s="67"/>
      <c r="AR128" s="656"/>
      <c r="AS128" s="67"/>
      <c r="AT128" s="67"/>
      <c r="AU128" s="67"/>
      <c r="AV128" s="656"/>
      <c r="AW128" s="67"/>
      <c r="AX128" s="656"/>
      <c r="AY128" s="67"/>
      <c r="AZ128" s="67"/>
      <c r="BA128" s="67"/>
      <c r="BB128" s="656"/>
      <c r="BC128" s="656"/>
      <c r="BD128" s="67"/>
      <c r="BE128" s="656"/>
      <c r="BF128" s="101"/>
      <c r="BG128" s="101"/>
      <c r="BH128" s="101"/>
      <c r="BI128" s="796" t="s">
        <v>228</v>
      </c>
      <c r="BJ128" s="794" t="s">
        <v>613</v>
      </c>
      <c r="BK128" s="799">
        <v>0</v>
      </c>
      <c r="BL128" s="794" t="s">
        <v>610</v>
      </c>
      <c r="BM128" s="798">
        <v>3.5899999999999999E-3</v>
      </c>
      <c r="BN128" s="798">
        <v>3.5899999999999999E-3</v>
      </c>
      <c r="BO128" s="795" t="s">
        <v>241</v>
      </c>
      <c r="BP128" s="901">
        <v>554.66999999999996</v>
      </c>
      <c r="BQ128" s="794">
        <f t="shared" si="153"/>
        <v>0.55467</v>
      </c>
      <c r="BR128" s="794" t="s">
        <v>611</v>
      </c>
      <c r="BS128" s="798">
        <v>0.1</v>
      </c>
      <c r="BT128" s="798">
        <v>1</v>
      </c>
      <c r="BU128" s="794" t="s">
        <v>242</v>
      </c>
      <c r="BV128" s="797">
        <v>73.956000000000003</v>
      </c>
      <c r="BW128" s="794">
        <f t="shared" si="154"/>
        <v>7.3956000000000008E-2</v>
      </c>
      <c r="BX128" s="794" t="s">
        <v>612</v>
      </c>
      <c r="BY128" s="798">
        <v>1.4999999999999999E-2</v>
      </c>
      <c r="BZ128" s="798">
        <v>0.15</v>
      </c>
      <c r="CA128" s="794" t="s">
        <v>242</v>
      </c>
      <c r="CB128" s="794">
        <v>0</v>
      </c>
      <c r="CC128" s="794">
        <f t="shared" si="155"/>
        <v>0</v>
      </c>
      <c r="CD128" s="794" t="s">
        <v>611</v>
      </c>
      <c r="CE128" s="798">
        <v>0</v>
      </c>
      <c r="CF128" s="798">
        <v>0</v>
      </c>
      <c r="CG128" s="794" t="s">
        <v>242</v>
      </c>
      <c r="CH128" s="797">
        <v>0</v>
      </c>
      <c r="CI128" s="794">
        <f t="shared" si="156"/>
        <v>0</v>
      </c>
      <c r="CJ128" s="794" t="s">
        <v>612</v>
      </c>
      <c r="CK128" s="798">
        <v>0</v>
      </c>
      <c r="CL128" s="798">
        <v>0</v>
      </c>
      <c r="CM128" s="794" t="s">
        <v>242</v>
      </c>
      <c r="CN128" s="705"/>
      <c r="CO128" s="88">
        <v>0.15</v>
      </c>
      <c r="CP128" s="88">
        <f t="shared" si="157"/>
        <v>0.17499999999999999</v>
      </c>
      <c r="CQ128" s="88">
        <v>0.2</v>
      </c>
      <c r="CR128" s="67">
        <v>0.6</v>
      </c>
      <c r="CS128" s="67">
        <v>1</v>
      </c>
      <c r="CT128" s="67"/>
      <c r="CU128" s="67"/>
      <c r="CV128" s="67"/>
      <c r="CW128" s="67"/>
      <c r="CX128" s="67"/>
      <c r="CY128" s="67"/>
      <c r="CZ128" s="67"/>
      <c r="DA128" s="67"/>
      <c r="DB128" s="67"/>
      <c r="DC128" s="67"/>
      <c r="DD128" s="67"/>
      <c r="DE128" s="67"/>
      <c r="DF128" s="67"/>
      <c r="DG128" s="67"/>
      <c r="DH128" s="67"/>
      <c r="DI128" s="67"/>
      <c r="DJ128" s="67"/>
      <c r="DK128" s="67"/>
      <c r="DL128" s="67"/>
      <c r="DM128" s="67"/>
      <c r="DN128" s="67"/>
      <c r="DO128" s="67"/>
      <c r="DP128" s="67"/>
      <c r="DQ128" s="67"/>
      <c r="DR128" s="67"/>
      <c r="DS128" s="67"/>
      <c r="DT128" s="67"/>
      <c r="DU128" s="67"/>
      <c r="DV128" s="67"/>
      <c r="DW128" s="67"/>
      <c r="DX128" s="67"/>
      <c r="DY128" s="67"/>
      <c r="DZ128" s="67"/>
      <c r="EA128" s="67"/>
      <c r="EB128" s="67"/>
      <c r="EC128" s="67"/>
      <c r="ED128" s="67"/>
      <c r="EE128" s="67"/>
      <c r="EF128" s="67"/>
      <c r="EG128" s="67"/>
      <c r="EH128" s="67"/>
      <c r="EI128" s="67"/>
      <c r="EJ128" s="67"/>
      <c r="EK128" s="67"/>
      <c r="EL128" s="67"/>
      <c r="EM128" s="67"/>
      <c r="EN128" s="67"/>
      <c r="EO128" s="67"/>
      <c r="EP128" s="67"/>
      <c r="EQ128" s="67"/>
      <c r="ER128" s="67"/>
      <c r="ES128" s="67"/>
      <c r="ET128" s="67"/>
      <c r="EU128" s="67"/>
      <c r="EV128" s="67"/>
      <c r="EW128" s="67"/>
      <c r="EX128" s="67"/>
      <c r="EY128" s="67"/>
      <c r="EZ128" s="67"/>
      <c r="FA128" s="67"/>
      <c r="FB128" s="67"/>
      <c r="FC128" s="67"/>
      <c r="FD128" s="67"/>
      <c r="FE128" s="67"/>
      <c r="FF128" s="67"/>
      <c r="FG128" s="67"/>
      <c r="FH128" s="67"/>
      <c r="FI128" s="67"/>
      <c r="FJ128" s="67"/>
      <c r="FK128" s="67"/>
      <c r="FL128" s="67"/>
      <c r="FM128" s="67"/>
      <c r="FN128" s="67"/>
      <c r="FO128" s="67"/>
      <c r="FP128" s="67"/>
      <c r="FQ128" s="67"/>
      <c r="FR128" s="67"/>
      <c r="FS128" s="67"/>
      <c r="FT128" s="67"/>
      <c r="FU128" s="67"/>
      <c r="FV128" s="67"/>
      <c r="FW128" s="67"/>
      <c r="FX128" s="67"/>
      <c r="FY128" s="67"/>
      <c r="FZ128" s="67"/>
      <c r="GA128" s="67"/>
      <c r="GB128" s="67"/>
      <c r="GC128" s="67"/>
      <c r="GD128" s="67"/>
    </row>
    <row r="129" spans="1:186" s="69" customFormat="1" ht="16.5" hidden="1" customHeight="1" thickBot="1" x14ac:dyDescent="0.3">
      <c r="A129" s="67"/>
      <c r="B129" s="67"/>
      <c r="C129" s="67"/>
      <c r="D129" s="67"/>
      <c r="E129" s="67"/>
      <c r="F129" s="67"/>
      <c r="G129" s="67"/>
      <c r="H129" s="67"/>
      <c r="I129" s="67"/>
      <c r="J129" s="67"/>
      <c r="K129" s="67"/>
      <c r="L129" s="67"/>
      <c r="M129" s="67"/>
      <c r="N129" s="67"/>
      <c r="O129" s="67"/>
      <c r="P129" s="67"/>
      <c r="Q129" s="67"/>
      <c r="R129" s="67"/>
      <c r="S129" s="67"/>
      <c r="T129" s="67"/>
      <c r="U129" s="67"/>
      <c r="V129" s="655"/>
      <c r="W129" s="67"/>
      <c r="X129" s="67"/>
      <c r="Y129" s="67"/>
      <c r="Z129" s="67"/>
      <c r="AA129" s="656"/>
      <c r="AB129" s="656"/>
      <c r="AC129" s="67"/>
      <c r="AD129" s="656"/>
      <c r="AE129" s="657"/>
      <c r="AF129" s="67"/>
      <c r="AG129" s="67"/>
      <c r="AH129" s="658"/>
      <c r="AI129" s="658"/>
      <c r="AJ129" s="67"/>
      <c r="AK129" s="656"/>
      <c r="AL129" s="67"/>
      <c r="AM129" s="67"/>
      <c r="AN129" s="67"/>
      <c r="AO129" s="67"/>
      <c r="AP129" s="67"/>
      <c r="AQ129" s="67"/>
      <c r="AR129" s="656"/>
      <c r="AS129" s="67"/>
      <c r="AT129" s="67"/>
      <c r="AU129" s="67"/>
      <c r="AV129" s="656"/>
      <c r="AW129" s="67"/>
      <c r="AX129" s="656"/>
      <c r="AY129" s="67"/>
      <c r="AZ129" s="67"/>
      <c r="BA129" s="67"/>
      <c r="BB129" s="656"/>
      <c r="BC129" s="656"/>
      <c r="BD129" s="67"/>
      <c r="BE129" s="656"/>
      <c r="BF129" s="101"/>
      <c r="BG129" s="101"/>
      <c r="BH129" s="101"/>
      <c r="BI129" s="796" t="s">
        <v>229</v>
      </c>
      <c r="BJ129" s="794" t="s">
        <v>613</v>
      </c>
      <c r="BK129" s="799">
        <v>0</v>
      </c>
      <c r="BL129" s="794" t="s">
        <v>610</v>
      </c>
      <c r="BM129" s="798">
        <v>3.4999999999999996E-3</v>
      </c>
      <c r="BN129" s="798">
        <v>3.4999999999999996E-3</v>
      </c>
      <c r="BO129" s="795" t="s">
        <v>241</v>
      </c>
      <c r="BP129" s="901">
        <v>569.07000000000005</v>
      </c>
      <c r="BQ129" s="794">
        <f t="shared" si="153"/>
        <v>0.56907000000000008</v>
      </c>
      <c r="BR129" s="794" t="s">
        <v>611</v>
      </c>
      <c r="BS129" s="798">
        <v>0.1</v>
      </c>
      <c r="BT129" s="798">
        <v>1</v>
      </c>
      <c r="BU129" s="794" t="s">
        <v>242</v>
      </c>
      <c r="BV129" s="797">
        <v>75.876000000000005</v>
      </c>
      <c r="BW129" s="794">
        <f t="shared" si="154"/>
        <v>7.5875999999999999E-2</v>
      </c>
      <c r="BX129" s="794" t="s">
        <v>612</v>
      </c>
      <c r="BY129" s="798">
        <v>1.4999999999999999E-2</v>
      </c>
      <c r="BZ129" s="798">
        <v>0.15</v>
      </c>
      <c r="CA129" s="794" t="s">
        <v>242</v>
      </c>
      <c r="CB129" s="794">
        <v>0</v>
      </c>
      <c r="CC129" s="794">
        <f t="shared" si="155"/>
        <v>0</v>
      </c>
      <c r="CD129" s="794" t="s">
        <v>611</v>
      </c>
      <c r="CE129" s="798">
        <v>0</v>
      </c>
      <c r="CF129" s="798">
        <v>0</v>
      </c>
      <c r="CG129" s="794" t="s">
        <v>242</v>
      </c>
      <c r="CH129" s="797">
        <v>0</v>
      </c>
      <c r="CI129" s="794">
        <f t="shared" si="156"/>
        <v>0</v>
      </c>
      <c r="CJ129" s="794" t="s">
        <v>612</v>
      </c>
      <c r="CK129" s="798">
        <v>0</v>
      </c>
      <c r="CL129" s="798">
        <v>0</v>
      </c>
      <c r="CM129" s="794" t="s">
        <v>242</v>
      </c>
      <c r="CN129" s="705"/>
      <c r="CO129" s="88">
        <v>0.15</v>
      </c>
      <c r="CP129" s="88">
        <f t="shared" si="157"/>
        <v>0.17499999999999999</v>
      </c>
      <c r="CQ129" s="88">
        <v>0.2</v>
      </c>
      <c r="CR129" s="67">
        <v>0.6</v>
      </c>
      <c r="CS129" s="67">
        <v>1</v>
      </c>
      <c r="CT129" s="67"/>
      <c r="CU129" s="67"/>
      <c r="CV129" s="67"/>
      <c r="CW129" s="67"/>
      <c r="CX129" s="67"/>
      <c r="CY129" s="67"/>
      <c r="CZ129" s="67"/>
      <c r="DA129" s="67"/>
      <c r="DB129" s="67"/>
      <c r="DC129" s="67"/>
      <c r="DD129" s="67"/>
      <c r="DE129" s="67"/>
      <c r="DF129" s="67"/>
      <c r="DG129" s="67"/>
      <c r="DH129" s="67"/>
      <c r="DI129" s="67"/>
      <c r="DJ129" s="67"/>
      <c r="DK129" s="67"/>
      <c r="DL129" s="67"/>
      <c r="DM129" s="67"/>
      <c r="DN129" s="67"/>
      <c r="DO129" s="67"/>
      <c r="DP129" s="67"/>
      <c r="DQ129" s="67"/>
      <c r="DR129" s="67"/>
      <c r="DS129" s="67"/>
      <c r="DT129" s="67"/>
      <c r="DU129" s="67"/>
      <c r="DV129" s="67"/>
      <c r="DW129" s="67"/>
      <c r="DX129" s="67"/>
      <c r="DY129" s="67"/>
      <c r="DZ129" s="67"/>
      <c r="EA129" s="67"/>
      <c r="EB129" s="67"/>
      <c r="EC129" s="67"/>
      <c r="ED129" s="67"/>
      <c r="EE129" s="67"/>
      <c r="EF129" s="67"/>
      <c r="EG129" s="67"/>
      <c r="EH129" s="67"/>
      <c r="EI129" s="67"/>
      <c r="EJ129" s="67"/>
      <c r="EK129" s="67"/>
      <c r="EL129" s="67"/>
      <c r="EM129" s="67"/>
      <c r="EN129" s="67"/>
      <c r="EO129" s="67"/>
      <c r="EP129" s="67"/>
      <c r="EQ129" s="67"/>
      <c r="ER129" s="67"/>
      <c r="ES129" s="67"/>
      <c r="ET129" s="67"/>
      <c r="EU129" s="67"/>
      <c r="EV129" s="67"/>
      <c r="EW129" s="67"/>
      <c r="EX129" s="67"/>
      <c r="EY129" s="67"/>
      <c r="EZ129" s="67"/>
      <c r="FA129" s="67"/>
      <c r="FB129" s="67"/>
      <c r="FC129" s="67"/>
      <c r="FD129" s="67"/>
      <c r="FE129" s="67"/>
      <c r="FF129" s="67"/>
      <c r="FG129" s="67"/>
      <c r="FH129" s="67"/>
      <c r="FI129" s="67"/>
      <c r="FJ129" s="67"/>
      <c r="FK129" s="67"/>
      <c r="FL129" s="67"/>
      <c r="FM129" s="67"/>
      <c r="FN129" s="67"/>
      <c r="FO129" s="67"/>
      <c r="FP129" s="67"/>
      <c r="FQ129" s="67"/>
      <c r="FR129" s="67"/>
      <c r="FS129" s="67"/>
      <c r="FT129" s="67"/>
      <c r="FU129" s="67"/>
      <c r="FV129" s="67"/>
      <c r="FW129" s="67"/>
      <c r="FX129" s="67"/>
      <c r="FY129" s="67"/>
      <c r="FZ129" s="67"/>
      <c r="GA129" s="67"/>
      <c r="GB129" s="67"/>
      <c r="GC129" s="67"/>
      <c r="GD129" s="67"/>
    </row>
    <row r="130" spans="1:186" s="69" customFormat="1" ht="16.5" hidden="1" customHeight="1" thickBot="1" x14ac:dyDescent="0.3">
      <c r="A130" s="67"/>
      <c r="B130" s="67"/>
      <c r="C130" s="67"/>
      <c r="D130" s="67"/>
      <c r="E130" s="67"/>
      <c r="F130" s="67"/>
      <c r="G130" s="67"/>
      <c r="H130" s="67"/>
      <c r="I130" s="67"/>
      <c r="J130" s="67"/>
      <c r="K130" s="67"/>
      <c r="L130" s="67"/>
      <c r="M130" s="67"/>
      <c r="N130" s="67"/>
      <c r="O130" s="67"/>
      <c r="P130" s="67"/>
      <c r="Q130" s="67"/>
      <c r="R130" s="67"/>
      <c r="S130" s="67"/>
      <c r="T130" s="67"/>
      <c r="U130" s="67"/>
      <c r="V130" s="655"/>
      <c r="W130" s="67"/>
      <c r="X130" s="67"/>
      <c r="Y130" s="67"/>
      <c r="Z130" s="67"/>
      <c r="AA130" s="656"/>
      <c r="AB130" s="656"/>
      <c r="AC130" s="67"/>
      <c r="AD130" s="656"/>
      <c r="AE130" s="657"/>
      <c r="AF130" s="67"/>
      <c r="AG130" s="67"/>
      <c r="AH130" s="658"/>
      <c r="AI130" s="658"/>
      <c r="AJ130" s="67"/>
      <c r="AK130" s="656"/>
      <c r="AL130" s="67"/>
      <c r="AM130" s="67"/>
      <c r="AN130" s="67"/>
      <c r="AO130" s="67"/>
      <c r="AP130" s="67"/>
      <c r="AQ130" s="67"/>
      <c r="AR130" s="656"/>
      <c r="AS130" s="67"/>
      <c r="AT130" s="67"/>
      <c r="AU130" s="67"/>
      <c r="AV130" s="656"/>
      <c r="AW130" s="67"/>
      <c r="AX130" s="656"/>
      <c r="AY130" s="67"/>
      <c r="AZ130" s="67"/>
      <c r="BA130" s="67"/>
      <c r="BB130" s="656"/>
      <c r="BC130" s="656"/>
      <c r="BD130" s="67"/>
      <c r="BE130" s="656"/>
      <c r="BF130" s="101"/>
      <c r="BG130" s="101"/>
      <c r="BH130" s="101"/>
      <c r="BI130" s="796" t="s">
        <v>230</v>
      </c>
      <c r="BJ130" s="794" t="s">
        <v>613</v>
      </c>
      <c r="BK130" s="799">
        <v>0</v>
      </c>
      <c r="BL130" s="794" t="s">
        <v>610</v>
      </c>
      <c r="BM130" s="798">
        <v>3.5899999999999999E-3</v>
      </c>
      <c r="BN130" s="798">
        <v>3.5899999999999999E-3</v>
      </c>
      <c r="BO130" s="795" t="s">
        <v>241</v>
      </c>
      <c r="BP130" s="901">
        <v>560.82000000000005</v>
      </c>
      <c r="BQ130" s="794">
        <f t="shared" si="153"/>
        <v>0.5608200000000001</v>
      </c>
      <c r="BR130" s="794" t="s">
        <v>611</v>
      </c>
      <c r="BS130" s="798">
        <v>0.1</v>
      </c>
      <c r="BT130" s="798">
        <v>1</v>
      </c>
      <c r="BU130" s="794" t="s">
        <v>242</v>
      </c>
      <c r="BV130" s="797">
        <v>74.775999999999996</v>
      </c>
      <c r="BW130" s="794">
        <f t="shared" si="154"/>
        <v>7.4775999999999995E-2</v>
      </c>
      <c r="BX130" s="794" t="s">
        <v>612</v>
      </c>
      <c r="BY130" s="798">
        <v>1.4999999999999999E-2</v>
      </c>
      <c r="BZ130" s="798">
        <v>0.15</v>
      </c>
      <c r="CA130" s="794" t="s">
        <v>242</v>
      </c>
      <c r="CB130" s="794">
        <v>0</v>
      </c>
      <c r="CC130" s="794">
        <f t="shared" si="155"/>
        <v>0</v>
      </c>
      <c r="CD130" s="794" t="s">
        <v>611</v>
      </c>
      <c r="CE130" s="798">
        <v>0</v>
      </c>
      <c r="CF130" s="798">
        <v>0</v>
      </c>
      <c r="CG130" s="794" t="s">
        <v>242</v>
      </c>
      <c r="CH130" s="797">
        <v>0</v>
      </c>
      <c r="CI130" s="794">
        <f t="shared" si="156"/>
        <v>0</v>
      </c>
      <c r="CJ130" s="794" t="s">
        <v>612</v>
      </c>
      <c r="CK130" s="798">
        <v>0</v>
      </c>
      <c r="CL130" s="798">
        <v>0</v>
      </c>
      <c r="CM130" s="794" t="s">
        <v>242</v>
      </c>
      <c r="CN130" s="705"/>
      <c r="CO130" s="88">
        <v>0.15</v>
      </c>
      <c r="CP130" s="88">
        <f t="shared" si="157"/>
        <v>0.17499999999999999</v>
      </c>
      <c r="CQ130" s="88">
        <v>0.2</v>
      </c>
      <c r="CR130" s="67">
        <v>0.6</v>
      </c>
      <c r="CS130" s="67">
        <v>1</v>
      </c>
      <c r="CT130" s="67"/>
      <c r="CU130" s="67"/>
      <c r="CV130" s="67"/>
      <c r="CW130" s="67"/>
      <c r="CX130" s="67"/>
      <c r="CY130" s="67"/>
      <c r="CZ130" s="67"/>
      <c r="DA130" s="67"/>
      <c r="DB130" s="67"/>
      <c r="DC130" s="67"/>
      <c r="DD130" s="67"/>
      <c r="DE130" s="67"/>
      <c r="DF130" s="67"/>
      <c r="DG130" s="67"/>
      <c r="DH130" s="67"/>
      <c r="DI130" s="67"/>
      <c r="DJ130" s="67"/>
      <c r="DK130" s="67"/>
      <c r="DL130" s="67"/>
      <c r="DM130" s="67"/>
      <c r="DN130" s="67"/>
      <c r="DO130" s="67"/>
      <c r="DP130" s="67"/>
      <c r="DQ130" s="67"/>
      <c r="DR130" s="67"/>
      <c r="DS130" s="67"/>
      <c r="DT130" s="67"/>
      <c r="DU130" s="67"/>
      <c r="DV130" s="67"/>
      <c r="DW130" s="67"/>
      <c r="DX130" s="67"/>
      <c r="DY130" s="67"/>
      <c r="DZ130" s="67"/>
      <c r="EA130" s="67"/>
      <c r="EB130" s="67"/>
      <c r="EC130" s="67"/>
      <c r="ED130" s="67"/>
      <c r="EE130" s="67"/>
      <c r="EF130" s="67"/>
      <c r="EG130" s="67"/>
      <c r="EH130" s="67"/>
      <c r="EI130" s="67"/>
      <c r="EJ130" s="67"/>
      <c r="EK130" s="67"/>
      <c r="EL130" s="67"/>
      <c r="EM130" s="67"/>
      <c r="EN130" s="67"/>
      <c r="EO130" s="67"/>
      <c r="EP130" s="67"/>
      <c r="EQ130" s="67"/>
      <c r="ER130" s="67"/>
      <c r="ES130" s="67"/>
      <c r="ET130" s="67"/>
      <c r="EU130" s="67"/>
      <c r="EV130" s="67"/>
      <c r="EW130" s="67"/>
      <c r="EX130" s="67"/>
      <c r="EY130" s="67"/>
      <c r="EZ130" s="67"/>
      <c r="FA130" s="67"/>
      <c r="FB130" s="67"/>
      <c r="FC130" s="67"/>
      <c r="FD130" s="67"/>
      <c r="FE130" s="67"/>
      <c r="FF130" s="67"/>
      <c r="FG130" s="67"/>
      <c r="FH130" s="67"/>
      <c r="FI130" s="67"/>
      <c r="FJ130" s="67"/>
      <c r="FK130" s="67"/>
      <c r="FL130" s="67"/>
      <c r="FM130" s="67"/>
      <c r="FN130" s="67"/>
      <c r="FO130" s="67"/>
      <c r="FP130" s="67"/>
      <c r="FQ130" s="67"/>
      <c r="FR130" s="67"/>
      <c r="FS130" s="67"/>
      <c r="FT130" s="67"/>
      <c r="FU130" s="67"/>
      <c r="FV130" s="67"/>
      <c r="FW130" s="67"/>
      <c r="FX130" s="67"/>
      <c r="FY130" s="67"/>
      <c r="FZ130" s="67"/>
      <c r="GA130" s="67"/>
      <c r="GB130" s="67"/>
      <c r="GC130" s="67"/>
      <c r="GD130" s="67"/>
    </row>
    <row r="131" spans="1:186" s="69" customFormat="1" ht="16.5" hidden="1" customHeight="1" thickBot="1" x14ac:dyDescent="0.3">
      <c r="A131" s="67"/>
      <c r="B131" s="67"/>
      <c r="C131" s="67"/>
      <c r="D131" s="67"/>
      <c r="E131" s="67"/>
      <c r="F131" s="67"/>
      <c r="G131" s="67"/>
      <c r="H131" s="67"/>
      <c r="I131" s="67"/>
      <c r="J131" s="67"/>
      <c r="K131" s="67"/>
      <c r="L131" s="67"/>
      <c r="M131" s="67"/>
      <c r="N131" s="67"/>
      <c r="O131" s="67"/>
      <c r="P131" s="67"/>
      <c r="Q131" s="67"/>
      <c r="R131" s="67"/>
      <c r="S131" s="67"/>
      <c r="T131" s="67"/>
      <c r="U131" s="67"/>
      <c r="V131" s="655"/>
      <c r="W131" s="67"/>
      <c r="X131" s="67"/>
      <c r="Y131" s="67"/>
      <c r="Z131" s="67"/>
      <c r="AA131" s="656"/>
      <c r="AB131" s="656"/>
      <c r="AC131" s="67"/>
      <c r="AD131" s="656"/>
      <c r="AE131" s="657"/>
      <c r="AF131" s="67"/>
      <c r="AG131" s="67"/>
      <c r="AH131" s="658"/>
      <c r="AI131" s="658"/>
      <c r="AJ131" s="67"/>
      <c r="AK131" s="656"/>
      <c r="AL131" s="67"/>
      <c r="AM131" s="67"/>
      <c r="AN131" s="67"/>
      <c r="AO131" s="67"/>
      <c r="AP131" s="67"/>
      <c r="AQ131" s="67"/>
      <c r="AR131" s="656"/>
      <c r="AS131" s="67"/>
      <c r="AT131" s="67"/>
      <c r="AU131" s="67"/>
      <c r="AV131" s="656"/>
      <c r="AW131" s="67"/>
      <c r="AX131" s="656"/>
      <c r="AY131" s="67"/>
      <c r="AZ131" s="67"/>
      <c r="BA131" s="67"/>
      <c r="BB131" s="656"/>
      <c r="BC131" s="656"/>
      <c r="BD131" s="67"/>
      <c r="BE131" s="656"/>
      <c r="BF131" s="101"/>
      <c r="BG131" s="101"/>
      <c r="BH131" s="101"/>
      <c r="BI131" s="796" t="s">
        <v>231</v>
      </c>
      <c r="BJ131" s="794" t="s">
        <v>613</v>
      </c>
      <c r="BK131" s="799">
        <v>0</v>
      </c>
      <c r="BL131" s="794" t="s">
        <v>610</v>
      </c>
      <c r="BM131" s="798">
        <v>3.6099999999999999E-3</v>
      </c>
      <c r="BN131" s="798">
        <v>3.6099999999999999E-3</v>
      </c>
      <c r="BO131" s="795" t="s">
        <v>241</v>
      </c>
      <c r="BP131" s="901">
        <v>557.46</v>
      </c>
      <c r="BQ131" s="794">
        <f t="shared" si="153"/>
        <v>0.55746000000000007</v>
      </c>
      <c r="BR131" s="794" t="s">
        <v>611</v>
      </c>
      <c r="BS131" s="798">
        <v>0.1</v>
      </c>
      <c r="BT131" s="798">
        <v>1</v>
      </c>
      <c r="BU131" s="794" t="s">
        <v>242</v>
      </c>
      <c r="BV131" s="797">
        <v>74.328000000000003</v>
      </c>
      <c r="BW131" s="794">
        <f t="shared" si="154"/>
        <v>7.4328000000000005E-2</v>
      </c>
      <c r="BX131" s="794" t="s">
        <v>612</v>
      </c>
      <c r="BY131" s="798">
        <v>1.4999999999999999E-2</v>
      </c>
      <c r="BZ131" s="798">
        <v>0.15</v>
      </c>
      <c r="CA131" s="794" t="s">
        <v>242</v>
      </c>
      <c r="CB131" s="794">
        <v>0</v>
      </c>
      <c r="CC131" s="794">
        <f t="shared" si="155"/>
        <v>0</v>
      </c>
      <c r="CD131" s="794" t="s">
        <v>611</v>
      </c>
      <c r="CE131" s="798">
        <v>0</v>
      </c>
      <c r="CF131" s="798">
        <v>0</v>
      </c>
      <c r="CG131" s="794" t="s">
        <v>242</v>
      </c>
      <c r="CH131" s="797">
        <v>0</v>
      </c>
      <c r="CI131" s="794">
        <f t="shared" si="156"/>
        <v>0</v>
      </c>
      <c r="CJ131" s="794" t="s">
        <v>612</v>
      </c>
      <c r="CK131" s="798">
        <v>0</v>
      </c>
      <c r="CL131" s="798">
        <v>0</v>
      </c>
      <c r="CM131" s="794" t="s">
        <v>242</v>
      </c>
      <c r="CN131" s="705"/>
      <c r="CO131" s="88"/>
      <c r="CP131" s="88"/>
      <c r="CQ131" s="88"/>
      <c r="CR131" s="67">
        <v>0.6</v>
      </c>
      <c r="CS131" s="67">
        <v>1</v>
      </c>
      <c r="CT131" s="67"/>
      <c r="CU131" s="67"/>
      <c r="CV131" s="67"/>
      <c r="CW131" s="67"/>
      <c r="CX131" s="67"/>
      <c r="CY131" s="67"/>
      <c r="CZ131" s="67"/>
      <c r="DA131" s="67"/>
      <c r="DB131" s="67"/>
      <c r="DC131" s="67"/>
      <c r="DD131" s="67"/>
      <c r="DE131" s="67"/>
      <c r="DF131" s="67"/>
      <c r="DG131" s="67"/>
      <c r="DH131" s="67"/>
      <c r="DI131" s="67"/>
      <c r="DJ131" s="67"/>
      <c r="DK131" s="67"/>
      <c r="DL131" s="67"/>
      <c r="DM131" s="67"/>
      <c r="DN131" s="67"/>
      <c r="DO131" s="67"/>
      <c r="DP131" s="67"/>
      <c r="DQ131" s="67"/>
      <c r="DR131" s="67"/>
      <c r="DS131" s="67"/>
      <c r="DT131" s="67"/>
      <c r="DU131" s="67"/>
      <c r="DV131" s="67"/>
      <c r="DW131" s="67"/>
      <c r="DX131" s="67"/>
      <c r="DY131" s="67"/>
      <c r="DZ131" s="67"/>
      <c r="EA131" s="67"/>
      <c r="EB131" s="67"/>
      <c r="EC131" s="67"/>
      <c r="ED131" s="67"/>
      <c r="EE131" s="67"/>
      <c r="EF131" s="67"/>
      <c r="EG131" s="67"/>
      <c r="EH131" s="67"/>
      <c r="EI131" s="67"/>
      <c r="EJ131" s="67"/>
      <c r="EK131" s="67"/>
      <c r="EL131" s="67"/>
      <c r="EM131" s="67"/>
      <c r="EN131" s="67"/>
      <c r="EO131" s="67"/>
      <c r="EP131" s="67"/>
      <c r="EQ131" s="67"/>
      <c r="ER131" s="67"/>
      <c r="ES131" s="67"/>
      <c r="ET131" s="67"/>
      <c r="EU131" s="67"/>
      <c r="EV131" s="67"/>
      <c r="EW131" s="67"/>
      <c r="EX131" s="67"/>
      <c r="EY131" s="67"/>
      <c r="EZ131" s="67"/>
      <c r="FA131" s="67"/>
      <c r="FB131" s="67"/>
      <c r="FC131" s="67"/>
      <c r="FD131" s="67"/>
      <c r="FE131" s="67"/>
      <c r="FF131" s="67"/>
      <c r="FG131" s="67"/>
      <c r="FH131" s="67"/>
      <c r="FI131" s="67"/>
      <c r="FJ131" s="67"/>
      <c r="FK131" s="67"/>
      <c r="FL131" s="67"/>
      <c r="FM131" s="67"/>
      <c r="FN131" s="67"/>
      <c r="FO131" s="67"/>
      <c r="FP131" s="67"/>
      <c r="FQ131" s="67"/>
      <c r="FR131" s="67"/>
      <c r="FS131" s="67"/>
      <c r="FT131" s="67"/>
      <c r="FU131" s="67"/>
      <c r="FV131" s="67"/>
      <c r="FW131" s="67"/>
      <c r="FX131" s="67"/>
      <c r="FY131" s="67"/>
      <c r="FZ131" s="67"/>
      <c r="GA131" s="67"/>
      <c r="GB131" s="67"/>
      <c r="GC131" s="67"/>
      <c r="GD131" s="67"/>
    </row>
    <row r="132" spans="1:186" s="69" customFormat="1" ht="16.5" hidden="1" customHeight="1" thickBot="1" x14ac:dyDescent="0.3">
      <c r="A132" s="67"/>
      <c r="B132" s="67"/>
      <c r="C132" s="67"/>
      <c r="D132" s="67"/>
      <c r="E132" s="67"/>
      <c r="F132" s="67"/>
      <c r="G132" s="67"/>
      <c r="H132" s="67"/>
      <c r="I132" s="67"/>
      <c r="J132" s="67"/>
      <c r="K132" s="67"/>
      <c r="L132" s="67"/>
      <c r="M132" s="67"/>
      <c r="N132" s="67"/>
      <c r="O132" s="67"/>
      <c r="P132" s="67"/>
      <c r="Q132" s="67"/>
      <c r="R132" s="67"/>
      <c r="S132" s="67"/>
      <c r="T132" s="67"/>
      <c r="U132" s="67"/>
      <c r="V132" s="655"/>
      <c r="W132" s="67"/>
      <c r="X132" s="67"/>
      <c r="Y132" s="67"/>
      <c r="Z132" s="67"/>
      <c r="AA132" s="656"/>
      <c r="AB132" s="656"/>
      <c r="AC132" s="67"/>
      <c r="AD132" s="656"/>
      <c r="AE132" s="657"/>
      <c r="AF132" s="67"/>
      <c r="AG132" s="67"/>
      <c r="AH132" s="658"/>
      <c r="AI132" s="658"/>
      <c r="AJ132" s="67"/>
      <c r="AK132" s="656"/>
      <c r="AL132" s="67"/>
      <c r="AM132" s="67"/>
      <c r="AN132" s="67"/>
      <c r="AO132" s="67"/>
      <c r="AP132" s="67"/>
      <c r="AQ132" s="67"/>
      <c r="AR132" s="656"/>
      <c r="AS132" s="67"/>
      <c r="AT132" s="67"/>
      <c r="AU132" s="67"/>
      <c r="AV132" s="656"/>
      <c r="AW132" s="67"/>
      <c r="AX132" s="656"/>
      <c r="AY132" s="67"/>
      <c r="AZ132" s="67"/>
      <c r="BA132" s="67"/>
      <c r="BB132" s="656"/>
      <c r="BC132" s="656"/>
      <c r="BD132" s="67"/>
      <c r="BE132" s="656"/>
      <c r="BF132" s="101"/>
      <c r="BG132" s="101"/>
      <c r="BH132" s="101"/>
      <c r="BI132" s="796" t="s">
        <v>371</v>
      </c>
      <c r="BJ132" s="794" t="s">
        <v>613</v>
      </c>
      <c r="BK132" s="797">
        <v>2941.7959999999998</v>
      </c>
      <c r="BL132" s="794" t="s">
        <v>610</v>
      </c>
      <c r="BM132" s="798">
        <v>2.2100000000000002E-3</v>
      </c>
      <c r="BN132" s="798">
        <v>2.2100000000000002E-3</v>
      </c>
      <c r="BO132" s="795" t="s">
        <v>241</v>
      </c>
      <c r="BP132" s="901">
        <v>1137.6222</v>
      </c>
      <c r="BQ132" s="794">
        <f t="shared" si="153"/>
        <v>1.1376222</v>
      </c>
      <c r="BR132" s="794" t="s">
        <v>611</v>
      </c>
      <c r="BS132" s="798">
        <v>3.0000000000000001E-3</v>
      </c>
      <c r="BT132" s="798">
        <v>0.03</v>
      </c>
      <c r="BU132" s="794" t="s">
        <v>242</v>
      </c>
      <c r="BV132" s="797">
        <v>3.7921</v>
      </c>
      <c r="BW132" s="794">
        <f t="shared" si="154"/>
        <v>3.7921000000000001E-3</v>
      </c>
      <c r="BX132" s="794" t="s">
        <v>612</v>
      </c>
      <c r="BY132" s="798">
        <v>3.0000000000000001E-3</v>
      </c>
      <c r="BZ132" s="798">
        <v>1.4999999999999999E-2</v>
      </c>
      <c r="CA132" s="794" t="s">
        <v>242</v>
      </c>
      <c r="CB132" s="794">
        <v>0</v>
      </c>
      <c r="CC132" s="794">
        <f t="shared" si="155"/>
        <v>0</v>
      </c>
      <c r="CD132" s="794" t="s">
        <v>611</v>
      </c>
      <c r="CE132" s="798">
        <v>0</v>
      </c>
      <c r="CF132" s="798">
        <v>0</v>
      </c>
      <c r="CG132" s="794" t="s">
        <v>242</v>
      </c>
      <c r="CH132" s="797">
        <v>0</v>
      </c>
      <c r="CI132" s="794">
        <f t="shared" si="156"/>
        <v>0</v>
      </c>
      <c r="CJ132" s="794" t="s">
        <v>612</v>
      </c>
      <c r="CK132" s="798">
        <v>0</v>
      </c>
      <c r="CL132" s="798">
        <v>0</v>
      </c>
      <c r="CM132" s="794" t="s">
        <v>242</v>
      </c>
      <c r="CN132" s="705"/>
      <c r="CO132" s="88"/>
      <c r="CP132" s="88"/>
      <c r="CQ132" s="88"/>
      <c r="CR132" s="67">
        <v>0.15</v>
      </c>
      <c r="CS132" s="67">
        <v>0.2</v>
      </c>
      <c r="CT132" s="67"/>
      <c r="CU132" s="67"/>
      <c r="CV132" s="67"/>
      <c r="CW132" s="67"/>
      <c r="CX132" s="67"/>
      <c r="CY132" s="67"/>
      <c r="CZ132" s="67"/>
      <c r="DA132" s="67"/>
      <c r="DB132" s="67"/>
      <c r="DC132" s="67"/>
      <c r="DD132" s="67"/>
      <c r="DE132" s="67"/>
      <c r="DF132" s="67"/>
      <c r="DG132" s="67"/>
      <c r="DH132" s="67"/>
      <c r="DI132" s="67"/>
      <c r="DJ132" s="67"/>
      <c r="DK132" s="67"/>
      <c r="DL132" s="67"/>
      <c r="DM132" s="67"/>
      <c r="DN132" s="67"/>
      <c r="DO132" s="67"/>
      <c r="DP132" s="67"/>
      <c r="DQ132" s="67"/>
      <c r="DR132" s="67"/>
      <c r="DS132" s="67"/>
      <c r="DT132" s="67"/>
      <c r="DU132" s="67"/>
      <c r="DV132" s="67"/>
      <c r="DW132" s="67"/>
      <c r="DX132" s="67"/>
      <c r="DY132" s="67"/>
      <c r="DZ132" s="67"/>
      <c r="EA132" s="67"/>
      <c r="EB132" s="67"/>
      <c r="EC132" s="67"/>
      <c r="ED132" s="67"/>
      <c r="EE132" s="67"/>
      <c r="EF132" s="67"/>
      <c r="EG132" s="67"/>
      <c r="EH132" s="67"/>
      <c r="EI132" s="67"/>
      <c r="EJ132" s="67"/>
      <c r="EK132" s="67"/>
      <c r="EL132" s="67"/>
      <c r="EM132" s="67"/>
      <c r="EN132" s="67"/>
      <c r="EO132" s="67"/>
      <c r="EP132" s="67"/>
      <c r="EQ132" s="67"/>
      <c r="ER132" s="67"/>
      <c r="ES132" s="67"/>
      <c r="ET132" s="67"/>
      <c r="EU132" s="67"/>
      <c r="EV132" s="67"/>
      <c r="EW132" s="67"/>
      <c r="EX132" s="67"/>
      <c r="EY132" s="67"/>
      <c r="EZ132" s="67"/>
      <c r="FA132" s="67"/>
      <c r="FB132" s="67"/>
      <c r="FC132" s="67"/>
      <c r="FD132" s="67"/>
      <c r="FE132" s="67"/>
      <c r="FF132" s="67"/>
      <c r="FG132" s="67"/>
      <c r="FH132" s="67"/>
      <c r="FI132" s="67"/>
      <c r="FJ132" s="67"/>
      <c r="FK132" s="67"/>
      <c r="FL132" s="67"/>
      <c r="FM132" s="67"/>
      <c r="FN132" s="67"/>
      <c r="FO132" s="67"/>
      <c r="FP132" s="67"/>
      <c r="FQ132" s="67"/>
      <c r="FR132" s="67"/>
      <c r="FS132" s="67"/>
      <c r="FT132" s="67"/>
      <c r="FU132" s="67"/>
      <c r="FV132" s="67"/>
      <c r="FW132" s="67"/>
      <c r="FX132" s="67"/>
      <c r="FY132" s="67"/>
      <c r="FZ132" s="67"/>
      <c r="GA132" s="67"/>
      <c r="GB132" s="67"/>
      <c r="GC132" s="67"/>
      <c r="GD132" s="67"/>
    </row>
    <row r="133" spans="1:186" s="69" customFormat="1" ht="16.5" hidden="1" customHeight="1" x14ac:dyDescent="0.25">
      <c r="A133" s="67"/>
      <c r="B133" s="67"/>
      <c r="C133" s="67"/>
      <c r="D133" s="67"/>
      <c r="E133" s="67"/>
      <c r="F133" s="67"/>
      <c r="G133" s="67"/>
      <c r="H133" s="67"/>
      <c r="I133" s="67"/>
      <c r="J133" s="67"/>
      <c r="K133" s="67"/>
      <c r="L133" s="67"/>
      <c r="M133" s="67"/>
      <c r="N133" s="67"/>
      <c r="O133" s="67"/>
      <c r="P133" s="67"/>
      <c r="Q133" s="67"/>
      <c r="R133" s="67"/>
      <c r="S133" s="67"/>
      <c r="T133" s="67"/>
      <c r="U133" s="67"/>
      <c r="V133" s="655"/>
      <c r="W133" s="67"/>
      <c r="X133" s="67"/>
      <c r="Y133" s="67"/>
      <c r="Z133" s="67"/>
      <c r="AA133" s="656"/>
      <c r="AB133" s="656"/>
      <c r="AC133" s="67"/>
      <c r="AD133" s="656"/>
      <c r="AE133" s="657"/>
      <c r="AF133" s="67"/>
      <c r="AG133" s="67"/>
      <c r="AH133" s="658"/>
      <c r="AI133" s="658"/>
      <c r="AJ133" s="67"/>
      <c r="AK133" s="656"/>
      <c r="AL133" s="67"/>
      <c r="AM133" s="67"/>
      <c r="AN133" s="67"/>
      <c r="AO133" s="67"/>
      <c r="AP133" s="67"/>
      <c r="AQ133" s="67"/>
      <c r="AR133" s="656"/>
      <c r="AS133" s="67"/>
      <c r="AT133" s="67"/>
      <c r="AU133" s="67"/>
      <c r="AV133" s="656"/>
      <c r="AW133" s="67"/>
      <c r="AX133" s="656"/>
      <c r="AY133" s="67"/>
      <c r="AZ133" s="67"/>
      <c r="BA133" s="67"/>
      <c r="BB133" s="656"/>
      <c r="BC133" s="656"/>
      <c r="BD133" s="67"/>
      <c r="BE133" s="656"/>
      <c r="BF133" s="101"/>
      <c r="BG133" s="101"/>
      <c r="BH133" s="101"/>
      <c r="BI133" s="635"/>
      <c r="BJ133" s="636"/>
      <c r="BK133" s="636"/>
      <c r="BL133" s="636"/>
      <c r="BM133" s="102"/>
      <c r="BN133" s="102"/>
      <c r="BO133" s="102"/>
      <c r="BP133" s="902"/>
      <c r="BQ133" s="902"/>
      <c r="BR133" s="902"/>
      <c r="BS133" s="902"/>
      <c r="BT133" s="902"/>
      <c r="BU133" s="902"/>
      <c r="BV133" s="636"/>
      <c r="BW133" s="902"/>
      <c r="BX133" s="902"/>
      <c r="BY133" s="636"/>
      <c r="BZ133" s="636"/>
      <c r="CA133" s="636"/>
      <c r="CB133" s="637"/>
      <c r="CC133" s="902"/>
      <c r="CD133" s="902"/>
      <c r="CE133" s="637"/>
      <c r="CF133" s="637"/>
      <c r="CG133" s="637"/>
      <c r="CH133" s="637"/>
      <c r="CI133" s="902"/>
      <c r="CJ133" s="902"/>
      <c r="CK133" s="637"/>
      <c r="CL133" s="637"/>
      <c r="CM133" s="637"/>
      <c r="CN133" s="705"/>
      <c r="CO133" s="88"/>
      <c r="CP133" s="88"/>
      <c r="CQ133" s="88"/>
      <c r="CR133" s="67"/>
      <c r="CS133" s="67"/>
      <c r="CT133" s="67"/>
      <c r="CU133" s="67"/>
      <c r="CV133" s="67"/>
      <c r="CW133" s="67"/>
      <c r="CX133" s="67"/>
      <c r="CY133" s="67"/>
      <c r="CZ133" s="67"/>
      <c r="DA133" s="67"/>
      <c r="DB133" s="67"/>
      <c r="DC133" s="67"/>
      <c r="DD133" s="67"/>
      <c r="DE133" s="67"/>
      <c r="DF133" s="67"/>
      <c r="DG133" s="67"/>
      <c r="DH133" s="67"/>
      <c r="DI133" s="67"/>
      <c r="DJ133" s="67"/>
      <c r="DK133" s="67"/>
      <c r="DL133" s="67"/>
      <c r="DM133" s="67"/>
      <c r="DN133" s="67"/>
      <c r="DO133" s="67"/>
      <c r="DP133" s="67"/>
      <c r="DQ133" s="67"/>
      <c r="DR133" s="67"/>
      <c r="DS133" s="67"/>
      <c r="DT133" s="67"/>
      <c r="DU133" s="67"/>
      <c r="DV133" s="67"/>
      <c r="DW133" s="67"/>
      <c r="DX133" s="67"/>
      <c r="DY133" s="67"/>
      <c r="DZ133" s="67"/>
      <c r="EA133" s="67"/>
      <c r="EB133" s="67"/>
      <c r="EC133" s="67"/>
      <c r="ED133" s="67"/>
      <c r="EE133" s="67"/>
      <c r="EF133" s="67"/>
      <c r="EG133" s="67"/>
      <c r="EH133" s="67"/>
      <c r="EI133" s="67"/>
      <c r="EJ133" s="67"/>
      <c r="EK133" s="67"/>
      <c r="EL133" s="67"/>
      <c r="EM133" s="67"/>
      <c r="EN133" s="67"/>
      <c r="EO133" s="67"/>
      <c r="EP133" s="67"/>
      <c r="EQ133" s="67"/>
      <c r="ER133" s="67"/>
      <c r="ES133" s="67"/>
      <c r="ET133" s="67"/>
      <c r="EU133" s="67"/>
      <c r="EV133" s="67"/>
      <c r="EW133" s="67"/>
      <c r="EX133" s="67"/>
      <c r="EY133" s="67"/>
      <c r="EZ133" s="67"/>
      <c r="FA133" s="67"/>
      <c r="FB133" s="67"/>
      <c r="FC133" s="67"/>
      <c r="FD133" s="67"/>
      <c r="FE133" s="67"/>
      <c r="FF133" s="67"/>
      <c r="FG133" s="67"/>
      <c r="FH133" s="67"/>
      <c r="FI133" s="67"/>
      <c r="FJ133" s="67"/>
      <c r="FK133" s="67"/>
      <c r="FL133" s="67"/>
      <c r="FM133" s="67"/>
      <c r="FN133" s="67"/>
      <c r="FO133" s="67"/>
      <c r="FP133" s="67"/>
      <c r="FQ133" s="67"/>
      <c r="FR133" s="67"/>
      <c r="FS133" s="67"/>
      <c r="FT133" s="67"/>
      <c r="FU133" s="67"/>
      <c r="FV133" s="67"/>
      <c r="FW133" s="67"/>
      <c r="FX133" s="67"/>
      <c r="FY133" s="67"/>
      <c r="FZ133" s="67"/>
      <c r="GA133" s="67"/>
      <c r="GB133" s="67"/>
      <c r="GC133" s="67"/>
      <c r="GD133" s="67"/>
    </row>
    <row r="134" spans="1:186" s="69" customFormat="1" ht="16.5" hidden="1" customHeight="1" thickBot="1" x14ac:dyDescent="0.3">
      <c r="A134" s="67"/>
      <c r="B134" s="67"/>
      <c r="C134" s="67"/>
      <c r="D134" s="67"/>
      <c r="E134" s="67"/>
      <c r="F134" s="67"/>
      <c r="G134" s="67"/>
      <c r="H134" s="67"/>
      <c r="I134" s="67"/>
      <c r="J134" s="67"/>
      <c r="K134" s="67"/>
      <c r="L134" s="67"/>
      <c r="M134" s="67"/>
      <c r="N134" s="67"/>
      <c r="O134" s="67"/>
      <c r="P134" s="67"/>
      <c r="Q134" s="67"/>
      <c r="R134" s="67"/>
      <c r="S134" s="67"/>
      <c r="T134" s="67"/>
      <c r="U134" s="67"/>
      <c r="V134" s="655"/>
      <c r="W134" s="67"/>
      <c r="X134" s="67"/>
      <c r="Y134" s="67"/>
      <c r="Z134" s="67"/>
      <c r="AA134" s="656"/>
      <c r="AB134" s="656"/>
      <c r="AC134" s="67"/>
      <c r="AD134" s="656"/>
      <c r="AE134" s="657"/>
      <c r="AF134" s="67"/>
      <c r="AG134" s="67"/>
      <c r="AH134" s="658"/>
      <c r="AI134" s="658"/>
      <c r="AJ134" s="67"/>
      <c r="AK134" s="656"/>
      <c r="AL134" s="67"/>
      <c r="AM134" s="67"/>
      <c r="AN134" s="67"/>
      <c r="AO134" s="67"/>
      <c r="AP134" s="67"/>
      <c r="AQ134" s="67"/>
      <c r="AR134" s="656"/>
      <c r="AS134" s="67"/>
      <c r="AT134" s="67"/>
      <c r="AU134" s="67"/>
      <c r="AV134" s="656"/>
      <c r="AW134" s="67"/>
      <c r="AX134" s="656"/>
      <c r="AY134" s="67"/>
      <c r="AZ134" s="67"/>
      <c r="BA134" s="67"/>
      <c r="BB134" s="656"/>
      <c r="BC134" s="656"/>
      <c r="BD134" s="67"/>
      <c r="BE134" s="656"/>
      <c r="BF134" s="101"/>
      <c r="BG134" s="101"/>
      <c r="BH134" s="101"/>
      <c r="BI134" s="635"/>
      <c r="BJ134" s="636"/>
      <c r="BK134" s="636"/>
      <c r="BL134" s="636"/>
      <c r="BM134" s="102"/>
      <c r="BN134" s="102"/>
      <c r="BO134" s="102"/>
      <c r="BP134" s="902"/>
      <c r="BQ134" s="902"/>
      <c r="BR134" s="902"/>
      <c r="BS134" s="902"/>
      <c r="BT134" s="902"/>
      <c r="BU134" s="902"/>
      <c r="BV134" s="636"/>
      <c r="BW134" s="902"/>
      <c r="BX134" s="902"/>
      <c r="BY134" s="636"/>
      <c r="BZ134" s="636"/>
      <c r="CA134" s="636"/>
      <c r="CB134" s="637"/>
      <c r="CC134" s="902"/>
      <c r="CD134" s="902"/>
      <c r="CE134" s="637"/>
      <c r="CF134" s="637"/>
      <c r="CG134" s="637"/>
      <c r="CH134" s="637"/>
      <c r="CI134" s="902"/>
      <c r="CJ134" s="902"/>
      <c r="CK134" s="637"/>
      <c r="CL134" s="637"/>
      <c r="CM134" s="637"/>
      <c r="CN134" s="705"/>
      <c r="CO134" s="88"/>
      <c r="CP134" s="88"/>
      <c r="CQ134" s="88"/>
      <c r="CR134" s="67"/>
      <c r="CS134" s="67"/>
      <c r="CT134" s="67"/>
      <c r="CU134" s="67"/>
      <c r="CV134" s="67"/>
      <c r="CW134" s="67"/>
      <c r="CX134" s="67"/>
      <c r="CY134" s="67"/>
      <c r="CZ134" s="67"/>
      <c r="DA134" s="67"/>
      <c r="DB134" s="67"/>
      <c r="DC134" s="67"/>
      <c r="DD134" s="67"/>
      <c r="DE134" s="67"/>
      <c r="DF134" s="67"/>
      <c r="DG134" s="67"/>
      <c r="DH134" s="67"/>
      <c r="DI134" s="67"/>
      <c r="DJ134" s="67"/>
      <c r="DK134" s="67"/>
      <c r="DL134" s="67"/>
      <c r="DM134" s="67"/>
      <c r="DN134" s="67"/>
      <c r="DO134" s="67"/>
      <c r="DP134" s="67"/>
      <c r="DQ134" s="67"/>
      <c r="DR134" s="67"/>
      <c r="DS134" s="67"/>
      <c r="DT134" s="67"/>
      <c r="DU134" s="67"/>
      <c r="DV134" s="67"/>
      <c r="DW134" s="67"/>
      <c r="DX134" s="67"/>
      <c r="DY134" s="67"/>
      <c r="DZ134" s="67"/>
      <c r="EA134" s="67"/>
      <c r="EB134" s="67"/>
      <c r="EC134" s="67"/>
      <c r="ED134" s="67"/>
      <c r="EE134" s="67"/>
      <c r="EF134" s="67"/>
      <c r="EG134" s="67"/>
      <c r="EH134" s="67"/>
      <c r="EI134" s="67"/>
      <c r="EJ134" s="67"/>
      <c r="EK134" s="67"/>
      <c r="EL134" s="67"/>
      <c r="EM134" s="67"/>
      <c r="EN134" s="67"/>
      <c r="EO134" s="67"/>
      <c r="EP134" s="67"/>
      <c r="EQ134" s="67"/>
      <c r="ER134" s="67"/>
      <c r="ES134" s="67"/>
      <c r="ET134" s="67"/>
      <c r="EU134" s="67"/>
      <c r="EV134" s="67"/>
      <c r="EW134" s="67"/>
      <c r="EX134" s="67"/>
      <c r="EY134" s="67"/>
      <c r="EZ134" s="67"/>
      <c r="FA134" s="67"/>
      <c r="FB134" s="67"/>
      <c r="FC134" s="67"/>
      <c r="FD134" s="67"/>
      <c r="FE134" s="67"/>
      <c r="FF134" s="67"/>
      <c r="FG134" s="67"/>
      <c r="FH134" s="67"/>
      <c r="FI134" s="67"/>
      <c r="FJ134" s="67"/>
      <c r="FK134" s="67"/>
      <c r="FL134" s="67"/>
      <c r="FM134" s="67"/>
      <c r="FN134" s="67"/>
      <c r="FO134" s="67"/>
      <c r="FP134" s="67"/>
      <c r="FQ134" s="67"/>
      <c r="FR134" s="67"/>
      <c r="FS134" s="67"/>
      <c r="FT134" s="67"/>
      <c r="FU134" s="67"/>
      <c r="FV134" s="67"/>
      <c r="FW134" s="67"/>
      <c r="FX134" s="67"/>
      <c r="FY134" s="67"/>
      <c r="FZ134" s="67"/>
      <c r="GA134" s="67"/>
      <c r="GB134" s="67"/>
      <c r="GC134" s="67"/>
      <c r="GD134" s="67"/>
    </row>
    <row r="135" spans="1:186" s="69" customFormat="1" ht="26.25" hidden="1" customHeight="1" thickBot="1" x14ac:dyDescent="0.3">
      <c r="A135" s="67"/>
      <c r="B135" s="67"/>
      <c r="C135" s="67"/>
      <c r="D135" s="67"/>
      <c r="E135" s="67"/>
      <c r="F135" s="67"/>
      <c r="G135" s="67"/>
      <c r="H135" s="67"/>
      <c r="I135" s="67"/>
      <c r="J135" s="67"/>
      <c r="K135" s="67"/>
      <c r="L135" s="67"/>
      <c r="M135" s="67"/>
      <c r="N135" s="67"/>
      <c r="O135" s="67"/>
      <c r="P135" s="67"/>
      <c r="Q135" s="67"/>
      <c r="R135" s="67"/>
      <c r="S135" s="67"/>
      <c r="T135" s="67"/>
      <c r="U135" s="67"/>
      <c r="V135" s="655"/>
      <c r="W135" s="67"/>
      <c r="X135" s="67"/>
      <c r="Y135" s="67"/>
      <c r="Z135" s="67"/>
      <c r="AA135" s="656"/>
      <c r="AB135" s="656"/>
      <c r="AC135" s="67"/>
      <c r="AD135" s="656"/>
      <c r="AE135" s="657"/>
      <c r="AF135" s="67"/>
      <c r="AG135" s="67"/>
      <c r="AH135" s="658"/>
      <c r="AI135" s="658"/>
      <c r="AJ135" s="67"/>
      <c r="AK135" s="656"/>
      <c r="AL135" s="67"/>
      <c r="AM135" s="67"/>
      <c r="AN135" s="67"/>
      <c r="AO135" s="67"/>
      <c r="AP135" s="67"/>
      <c r="AQ135" s="67"/>
      <c r="AR135" s="656"/>
      <c r="AS135" s="67"/>
      <c r="AT135" s="67"/>
      <c r="AU135" s="67"/>
      <c r="AV135" s="656"/>
      <c r="AW135" s="67"/>
      <c r="AX135" s="656"/>
      <c r="AY135" s="67"/>
      <c r="AZ135" s="67"/>
      <c r="BA135" s="67"/>
      <c r="BB135" s="656"/>
      <c r="BC135" s="656"/>
      <c r="BD135" s="67"/>
      <c r="BE135" s="656"/>
      <c r="BF135" s="101"/>
      <c r="BG135" s="101"/>
      <c r="BH135" s="101"/>
      <c r="BI135" s="2096" t="s">
        <v>232</v>
      </c>
      <c r="BJ135" s="940"/>
      <c r="BK135" s="2096" t="s">
        <v>267</v>
      </c>
      <c r="BL135" s="940"/>
      <c r="BM135" s="2096" t="s">
        <v>233</v>
      </c>
      <c r="BN135" s="2096" t="s">
        <v>233</v>
      </c>
      <c r="BO135" s="2096" t="s">
        <v>240</v>
      </c>
      <c r="BP135" s="2093" t="s">
        <v>172</v>
      </c>
      <c r="BQ135" s="2094"/>
      <c r="BR135" s="2094"/>
      <c r="BS135" s="2094"/>
      <c r="BT135" s="2094"/>
      <c r="BU135" s="2094"/>
      <c r="BV135" s="2094"/>
      <c r="BW135" s="2094"/>
      <c r="BX135" s="2094"/>
      <c r="BY135" s="2094"/>
      <c r="BZ135" s="2094"/>
      <c r="CA135" s="2095"/>
      <c r="CB135" s="2093" t="s">
        <v>173</v>
      </c>
      <c r="CC135" s="2094"/>
      <c r="CD135" s="2094"/>
      <c r="CE135" s="2094"/>
      <c r="CF135" s="2094"/>
      <c r="CG135" s="2094"/>
      <c r="CH135" s="2094"/>
      <c r="CI135" s="2094"/>
      <c r="CJ135" s="2094"/>
      <c r="CK135" s="2094"/>
      <c r="CL135" s="2094"/>
      <c r="CM135" s="2095"/>
      <c r="CN135" s="705"/>
      <c r="CO135" s="88">
        <v>0.6</v>
      </c>
      <c r="CP135" s="88">
        <f t="shared" ref="CP135:CP152" si="158">(CO135+CQ135)/2</f>
        <v>0.8</v>
      </c>
      <c r="CQ135" s="88">
        <v>1</v>
      </c>
      <c r="CR135" s="67"/>
      <c r="CS135" s="67"/>
      <c r="CT135" s="67"/>
      <c r="CU135" s="67"/>
      <c r="CV135" s="67"/>
      <c r="CW135" s="67"/>
      <c r="CX135" s="67"/>
      <c r="CY135" s="67"/>
      <c r="CZ135" s="67"/>
      <c r="DA135" s="67"/>
      <c r="DB135" s="67"/>
      <c r="DC135" s="67"/>
      <c r="DD135" s="67"/>
      <c r="DE135" s="67"/>
      <c r="DF135" s="67"/>
      <c r="DG135" s="67"/>
      <c r="DH135" s="67"/>
      <c r="DI135" s="67"/>
      <c r="DJ135" s="67"/>
      <c r="DK135" s="67"/>
      <c r="DL135" s="67"/>
      <c r="DM135" s="67"/>
      <c r="DN135" s="67"/>
      <c r="DO135" s="67"/>
      <c r="DP135" s="67"/>
      <c r="DQ135" s="67"/>
      <c r="DR135" s="67"/>
      <c r="DS135" s="67"/>
      <c r="DT135" s="67"/>
      <c r="DU135" s="67"/>
      <c r="DV135" s="67"/>
      <c r="DW135" s="67"/>
      <c r="DX135" s="67"/>
      <c r="DY135" s="67"/>
      <c r="DZ135" s="67"/>
      <c r="EA135" s="67"/>
      <c r="EB135" s="67"/>
      <c r="EC135" s="67"/>
      <c r="ED135" s="67"/>
      <c r="EE135" s="67"/>
      <c r="EF135" s="67"/>
      <c r="EG135" s="67"/>
      <c r="EH135" s="67"/>
      <c r="EI135" s="67"/>
      <c r="EJ135" s="67"/>
      <c r="EK135" s="67"/>
      <c r="EL135" s="67"/>
      <c r="EM135" s="67"/>
      <c r="EN135" s="67"/>
      <c r="EO135" s="67"/>
      <c r="EP135" s="67"/>
      <c r="EQ135" s="67"/>
      <c r="ER135" s="67"/>
      <c r="ES135" s="67"/>
      <c r="ET135" s="67"/>
      <c r="EU135" s="67"/>
      <c r="EV135" s="67"/>
      <c r="EW135" s="67"/>
      <c r="EX135" s="67"/>
      <c r="EY135" s="67"/>
      <c r="EZ135" s="67"/>
      <c r="FA135" s="67"/>
      <c r="FB135" s="67"/>
      <c r="FC135" s="67"/>
      <c r="FD135" s="67"/>
      <c r="FE135" s="67"/>
      <c r="FF135" s="67"/>
      <c r="FG135" s="67"/>
      <c r="FH135" s="67"/>
      <c r="FI135" s="67"/>
      <c r="FJ135" s="67"/>
      <c r="FK135" s="67"/>
      <c r="FL135" s="67"/>
      <c r="FM135" s="67"/>
      <c r="FN135" s="67"/>
      <c r="FO135" s="67"/>
      <c r="FP135" s="67"/>
      <c r="FQ135" s="67"/>
      <c r="FR135" s="67"/>
      <c r="FS135" s="67"/>
      <c r="FT135" s="67"/>
      <c r="FU135" s="67"/>
      <c r="FV135" s="67"/>
      <c r="FW135" s="67"/>
      <c r="FX135" s="67"/>
      <c r="FY135" s="67"/>
      <c r="FZ135" s="67"/>
      <c r="GA135" s="67"/>
      <c r="GB135" s="67"/>
      <c r="GC135" s="67"/>
      <c r="GD135" s="67"/>
    </row>
    <row r="136" spans="1:186" s="69" customFormat="1" ht="58.5" hidden="1" customHeight="1" thickBot="1" x14ac:dyDescent="0.3">
      <c r="A136" s="67"/>
      <c r="B136" s="67"/>
      <c r="C136" s="67"/>
      <c r="D136" s="67"/>
      <c r="E136" s="67"/>
      <c r="F136" s="67"/>
      <c r="G136" s="67"/>
      <c r="H136" s="67"/>
      <c r="I136" s="67"/>
      <c r="J136" s="67"/>
      <c r="K136" s="67"/>
      <c r="L136" s="67"/>
      <c r="M136" s="67"/>
      <c r="N136" s="67"/>
      <c r="O136" s="67"/>
      <c r="P136" s="67"/>
      <c r="Q136" s="67"/>
      <c r="R136" s="67"/>
      <c r="S136" s="67"/>
      <c r="T136" s="67"/>
      <c r="U136" s="67"/>
      <c r="V136" s="655"/>
      <c r="W136" s="67"/>
      <c r="X136" s="67"/>
      <c r="Y136" s="67"/>
      <c r="Z136" s="67"/>
      <c r="AA136" s="656"/>
      <c r="AB136" s="656"/>
      <c r="AC136" s="67"/>
      <c r="AD136" s="656"/>
      <c r="AE136" s="657"/>
      <c r="AF136" s="67"/>
      <c r="AG136" s="67"/>
      <c r="AH136" s="658"/>
      <c r="AI136" s="658"/>
      <c r="AJ136" s="67"/>
      <c r="AK136" s="656"/>
      <c r="AL136" s="67"/>
      <c r="AM136" s="67"/>
      <c r="AN136" s="67"/>
      <c r="AO136" s="67"/>
      <c r="AP136" s="67"/>
      <c r="AQ136" s="67"/>
      <c r="AR136" s="656"/>
      <c r="AS136" s="67"/>
      <c r="AT136" s="67"/>
      <c r="AU136" s="67"/>
      <c r="AV136" s="656"/>
      <c r="AW136" s="67"/>
      <c r="AX136" s="656"/>
      <c r="AY136" s="67"/>
      <c r="AZ136" s="67"/>
      <c r="BA136" s="67"/>
      <c r="BB136" s="656"/>
      <c r="BC136" s="656"/>
      <c r="BD136" s="67"/>
      <c r="BE136" s="656"/>
      <c r="BF136" s="101"/>
      <c r="BG136" s="101"/>
      <c r="BH136" s="101"/>
      <c r="BI136" s="2097"/>
      <c r="BJ136" s="941" t="s">
        <v>253</v>
      </c>
      <c r="BK136" s="2097"/>
      <c r="BL136" s="941" t="s">
        <v>251</v>
      </c>
      <c r="BM136" s="2097"/>
      <c r="BN136" s="2097"/>
      <c r="BO136" s="2097"/>
      <c r="BP136" s="900" t="s">
        <v>268</v>
      </c>
      <c r="BQ136" s="900" t="s">
        <v>269</v>
      </c>
      <c r="BR136" s="941" t="s">
        <v>251</v>
      </c>
      <c r="BS136" s="900" t="s">
        <v>233</v>
      </c>
      <c r="BT136" s="900" t="s">
        <v>233</v>
      </c>
      <c r="BU136" s="900" t="s">
        <v>240</v>
      </c>
      <c r="BV136" s="900" t="s">
        <v>270</v>
      </c>
      <c r="BW136" s="900" t="s">
        <v>271</v>
      </c>
      <c r="BX136" s="941" t="s">
        <v>251</v>
      </c>
      <c r="BY136" s="900" t="s">
        <v>233</v>
      </c>
      <c r="BZ136" s="900" t="s">
        <v>233</v>
      </c>
      <c r="CA136" s="900" t="s">
        <v>240</v>
      </c>
      <c r="CB136" s="900" t="s">
        <v>268</v>
      </c>
      <c r="CC136" s="900" t="s">
        <v>269</v>
      </c>
      <c r="CD136" s="941" t="s">
        <v>251</v>
      </c>
      <c r="CE136" s="900" t="s">
        <v>233</v>
      </c>
      <c r="CF136" s="900" t="s">
        <v>233</v>
      </c>
      <c r="CG136" s="900" t="s">
        <v>240</v>
      </c>
      <c r="CH136" s="900" t="s">
        <v>270</v>
      </c>
      <c r="CI136" s="900" t="s">
        <v>271</v>
      </c>
      <c r="CJ136" s="941" t="s">
        <v>251</v>
      </c>
      <c r="CK136" s="900" t="s">
        <v>233</v>
      </c>
      <c r="CL136" s="900" t="s">
        <v>233</v>
      </c>
      <c r="CM136" s="900" t="s">
        <v>240</v>
      </c>
      <c r="CN136" s="705"/>
      <c r="CO136" s="88">
        <v>0.15</v>
      </c>
      <c r="CP136" s="88">
        <f t="shared" si="158"/>
        <v>0.17499999999999999</v>
      </c>
      <c r="CQ136" s="88">
        <v>0.2</v>
      </c>
      <c r="CR136" s="67"/>
      <c r="CS136" s="67"/>
      <c r="CT136" s="67"/>
      <c r="CU136" s="67"/>
      <c r="CV136" s="67"/>
      <c r="CW136" s="67"/>
      <c r="CX136" s="67"/>
      <c r="CY136" s="67"/>
      <c r="CZ136" s="67"/>
      <c r="DA136" s="67"/>
      <c r="DB136" s="67"/>
      <c r="DC136" s="67"/>
      <c r="DD136" s="67"/>
      <c r="DE136" s="67"/>
      <c r="DF136" s="67"/>
      <c r="DG136" s="67"/>
      <c r="DH136" s="67"/>
      <c r="DI136" s="67"/>
      <c r="DJ136" s="67"/>
      <c r="DK136" s="67"/>
      <c r="DL136" s="67"/>
      <c r="DM136" s="67"/>
      <c r="DN136" s="67"/>
      <c r="DO136" s="67"/>
      <c r="DP136" s="67"/>
      <c r="DQ136" s="67"/>
      <c r="DR136" s="67"/>
      <c r="DS136" s="67"/>
      <c r="DT136" s="67"/>
      <c r="DU136" s="67"/>
      <c r="DV136" s="67"/>
      <c r="DW136" s="67"/>
      <c r="DX136" s="67"/>
      <c r="DY136" s="67"/>
      <c r="DZ136" s="67"/>
      <c r="EA136" s="67"/>
      <c r="EB136" s="67"/>
      <c r="EC136" s="67"/>
      <c r="ED136" s="67"/>
      <c r="EE136" s="67"/>
      <c r="EF136" s="67"/>
      <c r="EG136" s="67"/>
      <c r="EH136" s="67"/>
      <c r="EI136" s="67"/>
      <c r="EJ136" s="67"/>
      <c r="EK136" s="67"/>
      <c r="EL136" s="67"/>
      <c r="EM136" s="67"/>
      <c r="EN136" s="67"/>
      <c r="EO136" s="67"/>
      <c r="EP136" s="67"/>
      <c r="EQ136" s="67"/>
      <c r="ER136" s="67"/>
      <c r="ES136" s="67"/>
      <c r="ET136" s="67"/>
      <c r="EU136" s="67"/>
      <c r="EV136" s="67"/>
      <c r="EW136" s="67"/>
      <c r="EX136" s="67"/>
      <c r="EY136" s="67"/>
      <c r="EZ136" s="67"/>
      <c r="FA136" s="67"/>
      <c r="FB136" s="67"/>
      <c r="FC136" s="67"/>
      <c r="FD136" s="67"/>
      <c r="FE136" s="67"/>
      <c r="FF136" s="67"/>
      <c r="FG136" s="67"/>
      <c r="FH136" s="67"/>
      <c r="FI136" s="67"/>
      <c r="FJ136" s="67"/>
      <c r="FK136" s="67"/>
      <c r="FL136" s="67"/>
      <c r="FM136" s="67"/>
      <c r="FN136" s="67"/>
      <c r="FO136" s="67"/>
      <c r="FP136" s="67"/>
      <c r="FQ136" s="67"/>
      <c r="FR136" s="67"/>
      <c r="FS136" s="67"/>
      <c r="FT136" s="67"/>
      <c r="FU136" s="67"/>
      <c r="FV136" s="67"/>
      <c r="FW136" s="67"/>
      <c r="FX136" s="67"/>
      <c r="FY136" s="67"/>
      <c r="FZ136" s="67"/>
      <c r="GA136" s="67"/>
      <c r="GB136" s="67"/>
      <c r="GC136" s="67"/>
      <c r="GD136" s="67"/>
    </row>
    <row r="137" spans="1:186" s="69" customFormat="1" ht="16.5" hidden="1" customHeight="1" thickBot="1" x14ac:dyDescent="0.3">
      <c r="A137" s="67"/>
      <c r="B137" s="67"/>
      <c r="C137" s="67"/>
      <c r="D137" s="67"/>
      <c r="E137" s="67"/>
      <c r="F137" s="67"/>
      <c r="G137" s="67"/>
      <c r="H137" s="67"/>
      <c r="I137" s="67"/>
      <c r="J137" s="67"/>
      <c r="K137" s="67"/>
      <c r="L137" s="67"/>
      <c r="M137" s="67"/>
      <c r="N137" s="67"/>
      <c r="O137" s="67"/>
      <c r="P137" s="67"/>
      <c r="Q137" s="67"/>
      <c r="R137" s="67"/>
      <c r="S137" s="67"/>
      <c r="T137" s="67"/>
      <c r="U137" s="67"/>
      <c r="V137" s="655"/>
      <c r="W137" s="67"/>
      <c r="X137" s="67"/>
      <c r="Y137" s="67"/>
      <c r="Z137" s="67"/>
      <c r="AA137" s="656"/>
      <c r="AB137" s="656"/>
      <c r="AC137" s="67"/>
      <c r="AD137" s="663"/>
      <c r="AE137" s="657"/>
      <c r="AF137" s="67"/>
      <c r="AG137" s="67"/>
      <c r="AH137" s="658"/>
      <c r="AI137" s="658"/>
      <c r="AJ137" s="67"/>
      <c r="AK137" s="663"/>
      <c r="AL137" s="67"/>
      <c r="AM137" s="67"/>
      <c r="AN137" s="67"/>
      <c r="AO137" s="67"/>
      <c r="AP137" s="67"/>
      <c r="AQ137" s="67"/>
      <c r="AR137" s="663"/>
      <c r="AS137" s="67"/>
      <c r="AT137" s="67"/>
      <c r="AU137" s="67"/>
      <c r="AV137" s="656"/>
      <c r="AW137" s="67"/>
      <c r="AX137" s="663"/>
      <c r="AY137" s="67"/>
      <c r="AZ137" s="67"/>
      <c r="BA137" s="67"/>
      <c r="BB137" s="656"/>
      <c r="BC137" s="656"/>
      <c r="BD137" s="664"/>
      <c r="BE137" s="663"/>
      <c r="BF137" s="101"/>
      <c r="BG137" s="101"/>
      <c r="BH137" s="101"/>
      <c r="BI137" s="796" t="s">
        <v>562</v>
      </c>
      <c r="BJ137" s="797" t="s">
        <v>252</v>
      </c>
      <c r="BK137" s="797">
        <v>10.148999999999999</v>
      </c>
      <c r="BL137" s="794" t="s">
        <v>404</v>
      </c>
      <c r="BM137" s="798">
        <v>2.0499999999999997E-3</v>
      </c>
      <c r="BN137" s="798">
        <v>2.0499999999999997E-3</v>
      </c>
      <c r="BO137" s="795" t="s">
        <v>241</v>
      </c>
      <c r="BP137" s="797">
        <v>0.01</v>
      </c>
      <c r="BQ137" s="901">
        <f>BP137/1000</f>
        <v>1.0000000000000001E-5</v>
      </c>
      <c r="BR137" s="794" t="s">
        <v>405</v>
      </c>
      <c r="BS137" s="798">
        <v>0.01</v>
      </c>
      <c r="BT137" s="798">
        <v>0.1</v>
      </c>
      <c r="BU137" s="794" t="s">
        <v>242</v>
      </c>
      <c r="BV137" s="797">
        <v>6.0000000000000001E-3</v>
      </c>
      <c r="BW137" s="901">
        <f>BV137/1000</f>
        <v>6.0000000000000002E-6</v>
      </c>
      <c r="BX137" s="794" t="s">
        <v>406</v>
      </c>
      <c r="BY137" s="798">
        <v>2E-3</v>
      </c>
      <c r="BZ137" s="798">
        <v>0.02</v>
      </c>
      <c r="CA137" s="794" t="s">
        <v>242</v>
      </c>
      <c r="CB137" s="797">
        <v>3.6999999999999998E-2</v>
      </c>
      <c r="CC137" s="901">
        <f>CB137/1000</f>
        <v>3.6999999999999998E-5</v>
      </c>
      <c r="CD137" s="794" t="s">
        <v>405</v>
      </c>
      <c r="CE137" s="798">
        <v>1.6E-2</v>
      </c>
      <c r="CF137" s="798">
        <v>9.5000000000000001E-2</v>
      </c>
      <c r="CG137" s="794" t="s">
        <v>242</v>
      </c>
      <c r="CH137" s="797">
        <v>3.6999999999999998E-2</v>
      </c>
      <c r="CI137" s="901">
        <f>CH137/1000</f>
        <v>3.6999999999999998E-5</v>
      </c>
      <c r="CJ137" s="794" t="s">
        <v>406</v>
      </c>
      <c r="CK137" s="798">
        <v>1.2999999999999999E-2</v>
      </c>
      <c r="CL137" s="798">
        <v>0.12</v>
      </c>
      <c r="CM137" s="794" t="s">
        <v>242</v>
      </c>
      <c r="CN137" s="705"/>
      <c r="CO137" s="88">
        <v>0.15</v>
      </c>
      <c r="CP137" s="88">
        <f t="shared" si="158"/>
        <v>0.17499999999999999</v>
      </c>
      <c r="CQ137" s="88">
        <v>0.2</v>
      </c>
      <c r="CR137" s="67">
        <v>0.15</v>
      </c>
      <c r="CS137" s="67">
        <v>0.2</v>
      </c>
      <c r="CT137" s="67"/>
      <c r="CU137" s="67"/>
      <c r="CV137" s="67"/>
      <c r="CW137" s="67"/>
      <c r="CX137" s="67"/>
      <c r="CY137" s="67"/>
      <c r="CZ137" s="67"/>
      <c r="DA137" s="67"/>
      <c r="DB137" s="67"/>
      <c r="DC137" s="67"/>
      <c r="DD137" s="67"/>
      <c r="DE137" s="67"/>
      <c r="DF137" s="67"/>
      <c r="DG137" s="67"/>
      <c r="DH137" s="67"/>
      <c r="DI137" s="67"/>
      <c r="DJ137" s="67"/>
      <c r="DK137" s="67"/>
      <c r="DL137" s="67"/>
      <c r="DM137" s="67"/>
      <c r="DN137" s="67"/>
      <c r="DO137" s="67"/>
      <c r="DP137" s="67"/>
      <c r="DQ137" s="67"/>
      <c r="DR137" s="67"/>
      <c r="DS137" s="67"/>
      <c r="DT137" s="67"/>
      <c r="DU137" s="67"/>
      <c r="DV137" s="67"/>
      <c r="DW137" s="67"/>
      <c r="DX137" s="67"/>
      <c r="DY137" s="67"/>
      <c r="DZ137" s="67"/>
      <c r="EA137" s="67"/>
      <c r="EB137" s="67"/>
      <c r="EC137" s="67"/>
      <c r="ED137" s="67"/>
      <c r="EE137" s="67"/>
      <c r="EF137" s="67"/>
      <c r="EG137" s="67"/>
      <c r="EH137" s="67"/>
      <c r="EI137" s="67"/>
      <c r="EJ137" s="67"/>
      <c r="EK137" s="67"/>
      <c r="EL137" s="67"/>
      <c r="EM137" s="67"/>
      <c r="EN137" s="67"/>
      <c r="EO137" s="67"/>
      <c r="EP137" s="67"/>
      <c r="EQ137" s="67"/>
      <c r="ER137" s="67"/>
      <c r="ES137" s="67"/>
      <c r="ET137" s="67"/>
      <c r="EU137" s="67"/>
      <c r="EV137" s="67"/>
      <c r="EW137" s="67"/>
      <c r="EX137" s="67"/>
      <c r="EY137" s="67"/>
      <c r="EZ137" s="67"/>
      <c r="FA137" s="67"/>
      <c r="FB137" s="67"/>
      <c r="FC137" s="67"/>
      <c r="FD137" s="67"/>
      <c r="FE137" s="67"/>
      <c r="FF137" s="67"/>
      <c r="FG137" s="67"/>
      <c r="FH137" s="67"/>
      <c r="FI137" s="67"/>
      <c r="FJ137" s="67"/>
      <c r="FK137" s="67"/>
      <c r="FL137" s="67"/>
      <c r="FM137" s="67"/>
      <c r="FN137" s="67"/>
      <c r="FO137" s="67"/>
      <c r="FP137" s="67"/>
      <c r="FQ137" s="67"/>
      <c r="FR137" s="67"/>
      <c r="FS137" s="67"/>
      <c r="FT137" s="67"/>
      <c r="FU137" s="67"/>
      <c r="FV137" s="67"/>
      <c r="FW137" s="67"/>
      <c r="FX137" s="67"/>
      <c r="FY137" s="67"/>
      <c r="FZ137" s="67"/>
      <c r="GA137" s="67"/>
      <c r="GB137" s="67"/>
      <c r="GC137" s="67"/>
      <c r="GD137" s="67"/>
    </row>
    <row r="138" spans="1:186" s="69" customFormat="1" ht="16.5" hidden="1" customHeight="1" thickBot="1" x14ac:dyDescent="0.3">
      <c r="A138" s="67"/>
      <c r="B138" s="67"/>
      <c r="C138" s="67"/>
      <c r="D138" s="67"/>
      <c r="E138" s="67"/>
      <c r="F138" s="67"/>
      <c r="G138" s="67"/>
      <c r="H138" s="67"/>
      <c r="I138" s="67"/>
      <c r="J138" s="67"/>
      <c r="K138" s="67"/>
      <c r="L138" s="67"/>
      <c r="M138" s="67"/>
      <c r="N138" s="67"/>
      <c r="O138" s="67"/>
      <c r="P138" s="67"/>
      <c r="Q138" s="67"/>
      <c r="R138" s="67"/>
      <c r="S138" s="67"/>
      <c r="T138" s="67"/>
      <c r="U138" s="67"/>
      <c r="V138" s="655"/>
      <c r="W138" s="67"/>
      <c r="X138" s="67"/>
      <c r="Y138" s="67"/>
      <c r="Z138" s="67"/>
      <c r="AA138" s="656"/>
      <c r="AB138" s="656"/>
      <c r="AC138" s="67"/>
      <c r="AD138" s="663"/>
      <c r="AE138" s="657"/>
      <c r="AF138" s="67"/>
      <c r="AG138" s="67"/>
      <c r="AH138" s="658"/>
      <c r="AI138" s="658"/>
      <c r="AJ138" s="67"/>
      <c r="AK138" s="663"/>
      <c r="AL138" s="67"/>
      <c r="AM138" s="67"/>
      <c r="AN138" s="67"/>
      <c r="AO138" s="67"/>
      <c r="AP138" s="67"/>
      <c r="AQ138" s="67"/>
      <c r="AR138" s="663"/>
      <c r="AS138" s="67"/>
      <c r="AT138" s="67"/>
      <c r="AU138" s="67"/>
      <c r="AV138" s="656"/>
      <c r="AW138" s="67"/>
      <c r="AX138" s="663"/>
      <c r="AY138" s="67"/>
      <c r="AZ138" s="67"/>
      <c r="BA138" s="67"/>
      <c r="BB138" s="656"/>
      <c r="BC138" s="656"/>
      <c r="BD138" s="664"/>
      <c r="BE138" s="663"/>
      <c r="BF138" s="101"/>
      <c r="BG138" s="101"/>
      <c r="BH138" s="101"/>
      <c r="BI138" s="796" t="s">
        <v>366</v>
      </c>
      <c r="BJ138" s="797" t="s">
        <v>252</v>
      </c>
      <c r="BK138" s="797">
        <v>8.8085000000000004</v>
      </c>
      <c r="BL138" s="794" t="s">
        <v>404</v>
      </c>
      <c r="BM138" s="798">
        <v>2.0300000000000001E-3</v>
      </c>
      <c r="BN138" s="798">
        <v>2.0300000000000001E-3</v>
      </c>
      <c r="BO138" s="795" t="s">
        <v>241</v>
      </c>
      <c r="BP138" s="797">
        <v>2.6599999999999999E-2</v>
      </c>
      <c r="BQ138" s="901">
        <f>BP138/1000</f>
        <v>2.6599999999999999E-5</v>
      </c>
      <c r="BR138" s="794" t="s">
        <v>405</v>
      </c>
      <c r="BS138" s="798">
        <v>0.01</v>
      </c>
      <c r="BT138" s="798">
        <v>0.1</v>
      </c>
      <c r="BU138" s="794" t="s">
        <v>242</v>
      </c>
      <c r="BV138" s="797">
        <v>5.3E-3</v>
      </c>
      <c r="BW138" s="901">
        <f>BV138/1000</f>
        <v>5.3000000000000001E-6</v>
      </c>
      <c r="BX138" s="794" t="s">
        <v>406</v>
      </c>
      <c r="BY138" s="798">
        <v>2E-3</v>
      </c>
      <c r="BZ138" s="798">
        <v>0.02</v>
      </c>
      <c r="CA138" s="794" t="s">
        <v>242</v>
      </c>
      <c r="CB138" s="797">
        <v>0.29260000000000003</v>
      </c>
      <c r="CC138" s="901">
        <f>CB138/1000</f>
        <v>2.9260000000000001E-4</v>
      </c>
      <c r="CD138" s="794" t="s">
        <v>405</v>
      </c>
      <c r="CE138" s="798">
        <v>9.6000000000000002E-2</v>
      </c>
      <c r="CF138" s="798">
        <v>1.1000000000000001</v>
      </c>
      <c r="CG138" s="794" t="s">
        <v>242</v>
      </c>
      <c r="CH138" s="797">
        <v>2.8400000000000002E-2</v>
      </c>
      <c r="CI138" s="901">
        <f>CH138/1000</f>
        <v>2.8400000000000003E-5</v>
      </c>
      <c r="CJ138" s="794" t="s">
        <v>406</v>
      </c>
      <c r="CK138" s="798">
        <v>9.5999999999999992E-3</v>
      </c>
      <c r="CL138" s="798">
        <v>0.11</v>
      </c>
      <c r="CM138" s="794" t="s">
        <v>242</v>
      </c>
      <c r="CN138" s="705"/>
      <c r="CO138" s="88">
        <v>0.15</v>
      </c>
      <c r="CP138" s="88">
        <f t="shared" si="158"/>
        <v>0.17499999999999999</v>
      </c>
      <c r="CQ138" s="88">
        <v>0.2</v>
      </c>
      <c r="CR138" s="67">
        <v>0.15</v>
      </c>
      <c r="CS138" s="67">
        <v>0.2</v>
      </c>
      <c r="CT138" s="67"/>
      <c r="CU138" s="67"/>
      <c r="CV138" s="67"/>
      <c r="CW138" s="67"/>
      <c r="CX138" s="67"/>
      <c r="CY138" s="67"/>
      <c r="CZ138" s="67"/>
      <c r="DA138" s="67"/>
      <c r="DB138" s="67"/>
      <c r="DC138" s="67"/>
      <c r="DD138" s="67"/>
      <c r="DE138" s="67"/>
      <c r="DF138" s="67"/>
      <c r="DG138" s="67"/>
      <c r="DH138" s="67"/>
      <c r="DI138" s="67"/>
      <c r="DJ138" s="67"/>
      <c r="DK138" s="67"/>
      <c r="DL138" s="67"/>
      <c r="DM138" s="67"/>
      <c r="DN138" s="67"/>
      <c r="DO138" s="67"/>
      <c r="DP138" s="67"/>
      <c r="DQ138" s="67"/>
      <c r="DR138" s="67"/>
      <c r="DS138" s="67"/>
      <c r="DT138" s="67"/>
      <c r="DU138" s="67"/>
      <c r="DV138" s="67"/>
      <c r="DW138" s="67"/>
      <c r="DX138" s="67"/>
      <c r="DY138" s="67"/>
      <c r="DZ138" s="67"/>
      <c r="EA138" s="67"/>
      <c r="EB138" s="67"/>
      <c r="EC138" s="67"/>
      <c r="ED138" s="67"/>
      <c r="EE138" s="67"/>
      <c r="EF138" s="67"/>
      <c r="EG138" s="67"/>
      <c r="EH138" s="67"/>
      <c r="EI138" s="67"/>
      <c r="EJ138" s="67"/>
      <c r="EK138" s="67"/>
      <c r="EL138" s="67"/>
      <c r="EM138" s="67"/>
      <c r="EN138" s="67"/>
      <c r="EO138" s="67"/>
      <c r="EP138" s="67"/>
      <c r="EQ138" s="67"/>
      <c r="ER138" s="67"/>
      <c r="ES138" s="67"/>
      <c r="ET138" s="67"/>
      <c r="EU138" s="67"/>
      <c r="EV138" s="67"/>
      <c r="EW138" s="67"/>
      <c r="EX138" s="67"/>
      <c r="EY138" s="67"/>
      <c r="EZ138" s="67"/>
      <c r="FA138" s="67"/>
      <c r="FB138" s="67"/>
      <c r="FC138" s="67"/>
      <c r="FD138" s="67"/>
      <c r="FE138" s="67"/>
      <c r="FF138" s="67"/>
      <c r="FG138" s="67"/>
      <c r="FH138" s="67"/>
      <c r="FI138" s="67"/>
      <c r="FJ138" s="67"/>
      <c r="FK138" s="67"/>
      <c r="FL138" s="67"/>
      <c r="FM138" s="67"/>
      <c r="FN138" s="67"/>
      <c r="FO138" s="67"/>
      <c r="FP138" s="67"/>
      <c r="FQ138" s="67"/>
      <c r="FR138" s="67"/>
      <c r="FS138" s="67"/>
      <c r="FT138" s="67"/>
      <c r="FU138" s="67"/>
      <c r="FV138" s="67"/>
      <c r="FW138" s="67"/>
      <c r="FX138" s="67"/>
      <c r="FY138" s="67"/>
      <c r="FZ138" s="67"/>
      <c r="GA138" s="67"/>
      <c r="GB138" s="67"/>
      <c r="GC138" s="67"/>
      <c r="GD138" s="67"/>
    </row>
    <row r="139" spans="1:186" s="69" customFormat="1" ht="16.5" hidden="1" customHeight="1" thickBot="1" x14ac:dyDescent="0.3">
      <c r="A139" s="67"/>
      <c r="B139" s="67"/>
      <c r="C139" s="67"/>
      <c r="D139" s="67"/>
      <c r="E139" s="67"/>
      <c r="F139" s="67"/>
      <c r="G139" s="67"/>
      <c r="H139" s="67"/>
      <c r="I139" s="67"/>
      <c r="J139" s="67"/>
      <c r="K139" s="67"/>
      <c r="L139" s="67"/>
      <c r="M139" s="67"/>
      <c r="N139" s="67"/>
      <c r="O139" s="67"/>
      <c r="P139" s="67"/>
      <c r="Q139" s="67"/>
      <c r="R139" s="67"/>
      <c r="S139" s="67"/>
      <c r="T139" s="67"/>
      <c r="U139" s="67"/>
      <c r="V139" s="655"/>
      <c r="W139" s="67"/>
      <c r="X139" s="67"/>
      <c r="Y139" s="67"/>
      <c r="Z139" s="67"/>
      <c r="AA139" s="656"/>
      <c r="AB139" s="656"/>
      <c r="AC139" s="67"/>
      <c r="AD139" s="656"/>
      <c r="AE139" s="657"/>
      <c r="AF139" s="67"/>
      <c r="AG139" s="67"/>
      <c r="AH139" s="658"/>
      <c r="AI139" s="658"/>
      <c r="AJ139" s="67"/>
      <c r="AK139" s="656"/>
      <c r="AL139" s="67"/>
      <c r="AM139" s="67"/>
      <c r="AN139" s="67"/>
      <c r="AO139" s="67"/>
      <c r="AP139" s="67"/>
      <c r="AQ139" s="67"/>
      <c r="AR139" s="656"/>
      <c r="AS139" s="67"/>
      <c r="AT139" s="67"/>
      <c r="AU139" s="67"/>
      <c r="AV139" s="656"/>
      <c r="AW139" s="67"/>
      <c r="AX139" s="656"/>
      <c r="AY139" s="67"/>
      <c r="AZ139" s="67"/>
      <c r="BA139" s="67"/>
      <c r="BB139" s="656"/>
      <c r="BC139" s="656"/>
      <c r="BD139" s="67"/>
      <c r="BE139" s="656"/>
      <c r="BF139" s="101"/>
      <c r="BG139" s="101"/>
      <c r="BH139" s="101"/>
      <c r="BI139" s="793" t="s">
        <v>234</v>
      </c>
      <c r="BJ139" s="797" t="s">
        <v>252</v>
      </c>
      <c r="BK139" s="797">
        <v>9.6232000000000006</v>
      </c>
      <c r="BL139" s="794" t="s">
        <v>404</v>
      </c>
      <c r="BM139" s="798">
        <v>2.0399999999999997E-3</v>
      </c>
      <c r="BN139" s="798">
        <v>2.0399999999999997E-3</v>
      </c>
      <c r="BO139" s="795" t="s">
        <v>241</v>
      </c>
      <c r="BP139" s="901">
        <v>2.7199999999999998E-2</v>
      </c>
      <c r="BQ139" s="901">
        <f>BP139/1000</f>
        <v>2.7199999999999997E-5</v>
      </c>
      <c r="BR139" s="794" t="s">
        <v>405</v>
      </c>
      <c r="BS139" s="798">
        <v>0.01</v>
      </c>
      <c r="BT139" s="798">
        <v>0.1</v>
      </c>
      <c r="BU139" s="794" t="s">
        <v>242</v>
      </c>
      <c r="BV139" s="797">
        <v>5.4000000000000003E-3</v>
      </c>
      <c r="BW139" s="901">
        <f>BV139/1000</f>
        <v>5.4E-6</v>
      </c>
      <c r="BX139" s="794" t="s">
        <v>406</v>
      </c>
      <c r="BY139" s="798">
        <v>2E-3</v>
      </c>
      <c r="BZ139" s="798">
        <v>0.02</v>
      </c>
      <c r="CA139" s="794" t="s">
        <v>242</v>
      </c>
      <c r="CB139" s="901">
        <v>0</v>
      </c>
      <c r="CC139" s="901">
        <f>CB139/1000</f>
        <v>0</v>
      </c>
      <c r="CD139" s="794" t="s">
        <v>405</v>
      </c>
      <c r="CE139" s="798">
        <v>0</v>
      </c>
      <c r="CF139" s="798">
        <v>0</v>
      </c>
      <c r="CG139" s="794" t="s">
        <v>242</v>
      </c>
      <c r="CH139" s="797">
        <v>0</v>
      </c>
      <c r="CI139" s="901">
        <f>CH139/1000</f>
        <v>0</v>
      </c>
      <c r="CJ139" s="794" t="s">
        <v>406</v>
      </c>
      <c r="CK139" s="798">
        <v>0</v>
      </c>
      <c r="CL139" s="798">
        <v>0</v>
      </c>
      <c r="CM139" s="794" t="s">
        <v>242</v>
      </c>
      <c r="CN139" s="705"/>
      <c r="CO139" s="88">
        <v>0.15</v>
      </c>
      <c r="CP139" s="88">
        <f t="shared" si="158"/>
        <v>0.17499999999999999</v>
      </c>
      <c r="CQ139" s="88">
        <v>0.2</v>
      </c>
      <c r="CR139" s="67">
        <v>0.15</v>
      </c>
      <c r="CS139" s="67">
        <v>0.2</v>
      </c>
      <c r="CT139" s="67"/>
      <c r="CU139" s="67"/>
      <c r="CV139" s="67"/>
      <c r="CW139" s="67"/>
      <c r="CX139" s="67"/>
      <c r="CY139" s="67"/>
      <c r="CZ139" s="67"/>
      <c r="DA139" s="67"/>
      <c r="DB139" s="67"/>
      <c r="DC139" s="67"/>
      <c r="DD139" s="67"/>
      <c r="DE139" s="67"/>
      <c r="DF139" s="67"/>
      <c r="DG139" s="67"/>
      <c r="DH139" s="67"/>
      <c r="DI139" s="67"/>
      <c r="DJ139" s="67"/>
      <c r="DK139" s="67"/>
      <c r="DL139" s="67"/>
      <c r="DM139" s="67"/>
      <c r="DN139" s="67"/>
      <c r="DO139" s="67"/>
      <c r="DP139" s="67"/>
      <c r="DQ139" s="67"/>
      <c r="DR139" s="67"/>
      <c r="DS139" s="67"/>
      <c r="DT139" s="67"/>
      <c r="DU139" s="67"/>
      <c r="DV139" s="67"/>
      <c r="DW139" s="67"/>
      <c r="DX139" s="67"/>
      <c r="DY139" s="67"/>
      <c r="DZ139" s="67"/>
      <c r="EA139" s="67"/>
      <c r="EB139" s="67"/>
      <c r="EC139" s="67"/>
      <c r="ED139" s="67"/>
      <c r="EE139" s="67"/>
      <c r="EF139" s="67"/>
      <c r="EG139" s="67"/>
      <c r="EH139" s="67"/>
      <c r="EI139" s="67"/>
      <c r="EJ139" s="67"/>
      <c r="EK139" s="67"/>
      <c r="EL139" s="67"/>
      <c r="EM139" s="67"/>
      <c r="EN139" s="67"/>
      <c r="EO139" s="67"/>
      <c r="EP139" s="67"/>
      <c r="EQ139" s="67"/>
      <c r="ER139" s="67"/>
      <c r="ES139" s="67"/>
      <c r="ET139" s="67"/>
      <c r="EU139" s="67"/>
      <c r="EV139" s="67"/>
      <c r="EW139" s="67"/>
      <c r="EX139" s="67"/>
      <c r="EY139" s="67"/>
      <c r="EZ139" s="67"/>
      <c r="FA139" s="67"/>
      <c r="FB139" s="67"/>
      <c r="FC139" s="67"/>
      <c r="FD139" s="67"/>
      <c r="FE139" s="67"/>
      <c r="FF139" s="67"/>
      <c r="FG139" s="67"/>
      <c r="FH139" s="67"/>
      <c r="FI139" s="67"/>
      <c r="FJ139" s="67"/>
      <c r="FK139" s="67"/>
      <c r="FL139" s="67"/>
      <c r="FM139" s="67"/>
      <c r="FN139" s="67"/>
      <c r="FO139" s="67"/>
      <c r="FP139" s="67"/>
      <c r="FQ139" s="67"/>
      <c r="FR139" s="67"/>
      <c r="FS139" s="67"/>
      <c r="FT139" s="67"/>
      <c r="FU139" s="67"/>
      <c r="FV139" s="67"/>
      <c r="FW139" s="67"/>
      <c r="FX139" s="67"/>
      <c r="FY139" s="67"/>
      <c r="FZ139" s="67"/>
      <c r="GA139" s="67"/>
      <c r="GB139" s="67"/>
      <c r="GC139" s="67"/>
      <c r="GD139" s="67"/>
    </row>
    <row r="140" spans="1:186" s="69" customFormat="1" ht="16.5" hidden="1" customHeight="1" thickBot="1" x14ac:dyDescent="0.3">
      <c r="A140" s="67"/>
      <c r="B140" s="67"/>
      <c r="C140" s="67"/>
      <c r="D140" s="67"/>
      <c r="E140" s="67"/>
      <c r="F140" s="67"/>
      <c r="G140" s="67"/>
      <c r="H140" s="67"/>
      <c r="I140" s="67"/>
      <c r="J140" s="67"/>
      <c r="K140" s="67"/>
      <c r="L140" s="67"/>
      <c r="M140" s="67"/>
      <c r="N140" s="67"/>
      <c r="O140" s="67"/>
      <c r="P140" s="67"/>
      <c r="Q140" s="67"/>
      <c r="R140" s="67"/>
      <c r="S140" s="67"/>
      <c r="T140" s="67"/>
      <c r="U140" s="67"/>
      <c r="V140" s="655"/>
      <c r="W140" s="67"/>
      <c r="X140" s="67"/>
      <c r="Y140" s="67"/>
      <c r="Z140" s="67"/>
      <c r="AA140" s="656"/>
      <c r="AB140" s="656"/>
      <c r="AC140" s="67"/>
      <c r="AD140" s="663"/>
      <c r="AE140" s="657"/>
      <c r="AF140" s="67"/>
      <c r="AG140" s="67"/>
      <c r="AH140" s="658"/>
      <c r="AI140" s="658"/>
      <c r="AJ140" s="67"/>
      <c r="AK140" s="663"/>
      <c r="AL140" s="67"/>
      <c r="AM140" s="67"/>
      <c r="AN140" s="67"/>
      <c r="AO140" s="67"/>
      <c r="AP140" s="67"/>
      <c r="AQ140" s="67"/>
      <c r="AR140" s="663"/>
      <c r="AS140" s="67"/>
      <c r="AT140" s="67"/>
      <c r="AU140" s="67"/>
      <c r="AV140" s="656"/>
      <c r="AW140" s="67"/>
      <c r="AX140" s="663"/>
      <c r="AY140" s="67"/>
      <c r="AZ140" s="67"/>
      <c r="BA140" s="67"/>
      <c r="BB140" s="656"/>
      <c r="BC140" s="656"/>
      <c r="BD140" s="664"/>
      <c r="BE140" s="663"/>
      <c r="BF140" s="101"/>
      <c r="BG140" s="101"/>
      <c r="BH140" s="101"/>
      <c r="BI140" s="796" t="s">
        <v>123</v>
      </c>
      <c r="BJ140" s="797" t="s">
        <v>252</v>
      </c>
      <c r="BK140" s="797">
        <v>11.624599999999999</v>
      </c>
      <c r="BL140" s="794" t="s">
        <v>404</v>
      </c>
      <c r="BM140" s="798">
        <v>2.0699999999999998E-3</v>
      </c>
      <c r="BN140" s="798">
        <v>2.0699999999999998E-3</v>
      </c>
      <c r="BO140" s="795" t="s">
        <v>241</v>
      </c>
      <c r="BP140" s="797">
        <v>3.0200000000000001E-2</v>
      </c>
      <c r="BQ140" s="901">
        <f t="shared" ref="BQ140:BQ149" si="159">BP140/1000</f>
        <v>3.0200000000000002E-5</v>
      </c>
      <c r="BR140" s="794" t="s">
        <v>405</v>
      </c>
      <c r="BS140" s="798">
        <v>0.01</v>
      </c>
      <c r="BT140" s="798">
        <v>0.1</v>
      </c>
      <c r="BU140" s="794" t="s">
        <v>242</v>
      </c>
      <c r="BV140" s="797">
        <v>6.0000000000000001E-3</v>
      </c>
      <c r="BW140" s="901">
        <f t="shared" ref="BW140:BW149" si="160">BV140/1000</f>
        <v>6.0000000000000002E-6</v>
      </c>
      <c r="BX140" s="794" t="s">
        <v>406</v>
      </c>
      <c r="BY140" s="798">
        <v>2E-3</v>
      </c>
      <c r="BZ140" s="798">
        <v>0.02</v>
      </c>
      <c r="CA140" s="794" t="s">
        <v>242</v>
      </c>
      <c r="CB140" s="797">
        <v>0</v>
      </c>
      <c r="CC140" s="901">
        <f t="shared" ref="CC140:CC149" si="161">CB140/1000</f>
        <v>0</v>
      </c>
      <c r="CD140" s="794" t="s">
        <v>405</v>
      </c>
      <c r="CE140" s="798">
        <v>0</v>
      </c>
      <c r="CF140" s="798">
        <v>0</v>
      </c>
      <c r="CG140" s="794" t="s">
        <v>242</v>
      </c>
      <c r="CH140" s="797">
        <v>0</v>
      </c>
      <c r="CI140" s="901">
        <f t="shared" ref="CI140:CI149" si="162">CH140/1000</f>
        <v>0</v>
      </c>
      <c r="CJ140" s="794" t="s">
        <v>406</v>
      </c>
      <c r="CK140" s="798">
        <v>0</v>
      </c>
      <c r="CL140" s="798">
        <v>0</v>
      </c>
      <c r="CM140" s="794" t="s">
        <v>242</v>
      </c>
      <c r="CN140" s="705"/>
      <c r="CO140" s="88">
        <v>0.15</v>
      </c>
      <c r="CP140" s="88">
        <f t="shared" si="158"/>
        <v>0.17499999999999999</v>
      </c>
      <c r="CQ140" s="88">
        <v>0.2</v>
      </c>
      <c r="CR140" s="67">
        <v>0.15</v>
      </c>
      <c r="CS140" s="67">
        <v>0.2</v>
      </c>
      <c r="CT140" s="67"/>
      <c r="CU140" s="67"/>
      <c r="CV140" s="67"/>
      <c r="CW140" s="67"/>
      <c r="CX140" s="67"/>
      <c r="CY140" s="67"/>
      <c r="CZ140" s="67"/>
      <c r="DA140" s="67"/>
      <c r="DB140" s="67"/>
      <c r="DC140" s="67"/>
      <c r="DD140" s="67"/>
      <c r="DE140" s="67"/>
      <c r="DF140" s="67"/>
      <c r="DG140" s="67"/>
      <c r="DH140" s="67"/>
      <c r="DI140" s="67"/>
      <c r="DJ140" s="67"/>
      <c r="DK140" s="67"/>
      <c r="DL140" s="67"/>
      <c r="DM140" s="67"/>
      <c r="DN140" s="67"/>
      <c r="DO140" s="67"/>
      <c r="DP140" s="67"/>
      <c r="DQ140" s="67"/>
      <c r="DR140" s="67"/>
      <c r="DS140" s="67"/>
      <c r="DT140" s="67"/>
      <c r="DU140" s="67"/>
      <c r="DV140" s="67"/>
      <c r="DW140" s="67"/>
      <c r="DX140" s="67"/>
      <c r="DY140" s="67"/>
      <c r="DZ140" s="67"/>
      <c r="EA140" s="67"/>
      <c r="EB140" s="67"/>
      <c r="EC140" s="67"/>
      <c r="ED140" s="67"/>
      <c r="EE140" s="67"/>
      <c r="EF140" s="67"/>
      <c r="EG140" s="67"/>
      <c r="EH140" s="67"/>
      <c r="EI140" s="67"/>
      <c r="EJ140" s="67"/>
      <c r="EK140" s="67"/>
      <c r="EL140" s="67"/>
      <c r="EM140" s="67"/>
      <c r="EN140" s="67"/>
      <c r="EO140" s="67"/>
      <c r="EP140" s="67"/>
      <c r="EQ140" s="67"/>
      <c r="ER140" s="67"/>
      <c r="ES140" s="67"/>
      <c r="ET140" s="67"/>
      <c r="EU140" s="67"/>
      <c r="EV140" s="67"/>
      <c r="EW140" s="67"/>
      <c r="EX140" s="67"/>
      <c r="EY140" s="67"/>
      <c r="EZ140" s="67"/>
      <c r="FA140" s="67"/>
      <c r="FB140" s="67"/>
      <c r="FC140" s="67"/>
      <c r="FD140" s="67"/>
      <c r="FE140" s="67"/>
      <c r="FF140" s="67"/>
      <c r="FG140" s="67"/>
      <c r="FH140" s="67"/>
      <c r="FI140" s="67"/>
      <c r="FJ140" s="67"/>
      <c r="FK140" s="67"/>
      <c r="FL140" s="67"/>
      <c r="FM140" s="67"/>
      <c r="FN140" s="67"/>
      <c r="FO140" s="67"/>
      <c r="FP140" s="67"/>
      <c r="FQ140" s="67"/>
      <c r="FR140" s="67"/>
      <c r="FS140" s="67"/>
      <c r="FT140" s="67"/>
      <c r="FU140" s="67"/>
      <c r="FV140" s="67"/>
      <c r="FW140" s="67"/>
      <c r="FX140" s="67"/>
      <c r="FY140" s="67"/>
      <c r="FZ140" s="67"/>
      <c r="GA140" s="67"/>
      <c r="GB140" s="67"/>
      <c r="GC140" s="67"/>
      <c r="GD140" s="67"/>
    </row>
    <row r="141" spans="1:186" s="69" customFormat="1" ht="16.5" hidden="1" customHeight="1" thickBot="1" x14ac:dyDescent="0.3">
      <c r="A141" s="67"/>
      <c r="B141" s="67"/>
      <c r="C141" s="67"/>
      <c r="D141" s="67"/>
      <c r="E141" s="67"/>
      <c r="F141" s="67"/>
      <c r="G141" s="67"/>
      <c r="H141" s="67"/>
      <c r="I141" s="67"/>
      <c r="J141" s="67"/>
      <c r="K141" s="67"/>
      <c r="L141" s="67"/>
      <c r="M141" s="67"/>
      <c r="N141" s="67"/>
      <c r="O141" s="67"/>
      <c r="P141" s="67"/>
      <c r="Q141" s="67"/>
      <c r="R141" s="67"/>
      <c r="S141" s="67"/>
      <c r="T141" s="67"/>
      <c r="U141" s="67"/>
      <c r="V141" s="655"/>
      <c r="W141" s="67"/>
      <c r="X141" s="67"/>
      <c r="Y141" s="67"/>
      <c r="Z141" s="67"/>
      <c r="AA141" s="656"/>
      <c r="AB141" s="656"/>
      <c r="AC141" s="67"/>
      <c r="AD141" s="663"/>
      <c r="AE141" s="657"/>
      <c r="AF141" s="67"/>
      <c r="AG141" s="67"/>
      <c r="AH141" s="658"/>
      <c r="AI141" s="658"/>
      <c r="AJ141" s="67"/>
      <c r="AK141" s="663"/>
      <c r="AL141" s="67"/>
      <c r="AM141" s="67"/>
      <c r="AN141" s="67"/>
      <c r="AO141" s="67"/>
      <c r="AP141" s="67"/>
      <c r="AQ141" s="67"/>
      <c r="AR141" s="663"/>
      <c r="AS141" s="67"/>
      <c r="AT141" s="67"/>
      <c r="AU141" s="67"/>
      <c r="AV141" s="656"/>
      <c r="AW141" s="67"/>
      <c r="AX141" s="663"/>
      <c r="AY141" s="67"/>
      <c r="AZ141" s="67"/>
      <c r="BA141" s="67"/>
      <c r="BB141" s="656"/>
      <c r="BC141" s="656"/>
      <c r="BD141" s="664"/>
      <c r="BE141" s="663"/>
      <c r="BF141" s="101"/>
      <c r="BG141" s="101"/>
      <c r="BH141" s="101"/>
      <c r="BI141" s="796" t="s">
        <v>0</v>
      </c>
      <c r="BJ141" s="797" t="s">
        <v>252</v>
      </c>
      <c r="BK141" s="797">
        <v>11.2818</v>
      </c>
      <c r="BL141" s="794" t="s">
        <v>404</v>
      </c>
      <c r="BM141" s="798">
        <v>2.0599999999999998E-3</v>
      </c>
      <c r="BN141" s="798">
        <v>2.0599999999999998E-3</v>
      </c>
      <c r="BO141" s="795" t="s">
        <v>241</v>
      </c>
      <c r="BP141" s="797">
        <v>3.0300000000000001E-2</v>
      </c>
      <c r="BQ141" s="901">
        <f t="shared" si="159"/>
        <v>3.0300000000000001E-5</v>
      </c>
      <c r="BR141" s="794" t="s">
        <v>405</v>
      </c>
      <c r="BS141" s="798">
        <v>0.01</v>
      </c>
      <c r="BT141" s="798">
        <v>0.1</v>
      </c>
      <c r="BU141" s="794" t="s">
        <v>242</v>
      </c>
      <c r="BV141" s="797">
        <v>6.1000000000000004E-3</v>
      </c>
      <c r="BW141" s="901">
        <f t="shared" si="160"/>
        <v>6.1E-6</v>
      </c>
      <c r="BX141" s="794" t="s">
        <v>406</v>
      </c>
      <c r="BY141" s="798">
        <v>2E-3</v>
      </c>
      <c r="BZ141" s="798">
        <v>0.02</v>
      </c>
      <c r="CA141" s="794" t="s">
        <v>242</v>
      </c>
      <c r="CB141" s="797">
        <v>0</v>
      </c>
      <c r="CC141" s="901">
        <f t="shared" si="161"/>
        <v>0</v>
      </c>
      <c r="CD141" s="794" t="s">
        <v>405</v>
      </c>
      <c r="CE141" s="798">
        <v>0</v>
      </c>
      <c r="CF141" s="798">
        <v>0</v>
      </c>
      <c r="CG141" s="794" t="s">
        <v>242</v>
      </c>
      <c r="CH141" s="797">
        <v>0</v>
      </c>
      <c r="CI141" s="901">
        <f t="shared" si="162"/>
        <v>0</v>
      </c>
      <c r="CJ141" s="794" t="s">
        <v>406</v>
      </c>
      <c r="CK141" s="798">
        <v>0</v>
      </c>
      <c r="CL141" s="798">
        <v>0</v>
      </c>
      <c r="CM141" s="794" t="s">
        <v>242</v>
      </c>
      <c r="CN141" s="705"/>
      <c r="CO141" s="88">
        <v>0.15</v>
      </c>
      <c r="CP141" s="88">
        <f t="shared" si="158"/>
        <v>0.17499999999999999</v>
      </c>
      <c r="CQ141" s="88">
        <v>0.2</v>
      </c>
      <c r="CR141" s="67">
        <v>0.15</v>
      </c>
      <c r="CS141" s="67">
        <v>0.2</v>
      </c>
      <c r="CT141" s="67"/>
      <c r="CU141" s="67"/>
      <c r="CV141" s="67"/>
      <c r="CW141" s="67"/>
      <c r="CX141" s="67"/>
      <c r="CY141" s="67"/>
      <c r="CZ141" s="67"/>
      <c r="DA141" s="67"/>
      <c r="DB141" s="67"/>
      <c r="DC141" s="67"/>
      <c r="DD141" s="67"/>
      <c r="DE141" s="67"/>
      <c r="DF141" s="67"/>
      <c r="DG141" s="67"/>
      <c r="DH141" s="67"/>
      <c r="DI141" s="67"/>
      <c r="DJ141" s="67"/>
      <c r="DK141" s="67"/>
      <c r="DL141" s="67"/>
      <c r="DM141" s="67"/>
      <c r="DN141" s="67"/>
      <c r="DO141" s="67"/>
      <c r="DP141" s="67"/>
      <c r="DQ141" s="67"/>
      <c r="DR141" s="67"/>
      <c r="DS141" s="67"/>
      <c r="DT141" s="67"/>
      <c r="DU141" s="67"/>
      <c r="DV141" s="67"/>
      <c r="DW141" s="67"/>
      <c r="DX141" s="67"/>
      <c r="DY141" s="67"/>
      <c r="DZ141" s="67"/>
      <c r="EA141" s="67"/>
      <c r="EB141" s="67"/>
      <c r="EC141" s="67"/>
      <c r="ED141" s="67"/>
      <c r="EE141" s="67"/>
      <c r="EF141" s="67"/>
      <c r="EG141" s="67"/>
      <c r="EH141" s="67"/>
      <c r="EI141" s="67"/>
      <c r="EJ141" s="67"/>
      <c r="EK141" s="67"/>
      <c r="EL141" s="67"/>
      <c r="EM141" s="67"/>
      <c r="EN141" s="67"/>
      <c r="EO141" s="67"/>
      <c r="EP141" s="67"/>
      <c r="EQ141" s="67"/>
      <c r="ER141" s="67"/>
      <c r="ES141" s="67"/>
      <c r="ET141" s="67"/>
      <c r="EU141" s="67"/>
      <c r="EV141" s="67"/>
      <c r="EW141" s="67"/>
      <c r="EX141" s="67"/>
      <c r="EY141" s="67"/>
      <c r="EZ141" s="67"/>
      <c r="FA141" s="67"/>
      <c r="FB141" s="67"/>
      <c r="FC141" s="67"/>
      <c r="FD141" s="67"/>
      <c r="FE141" s="67"/>
      <c r="FF141" s="67"/>
      <c r="FG141" s="67"/>
      <c r="FH141" s="67"/>
      <c r="FI141" s="67"/>
      <c r="FJ141" s="67"/>
      <c r="FK141" s="67"/>
      <c r="FL141" s="67"/>
      <c r="FM141" s="67"/>
      <c r="FN141" s="67"/>
      <c r="FO141" s="67"/>
      <c r="FP141" s="67"/>
      <c r="FQ141" s="67"/>
      <c r="FR141" s="67"/>
      <c r="FS141" s="67"/>
      <c r="FT141" s="67"/>
      <c r="FU141" s="67"/>
      <c r="FV141" s="67"/>
      <c r="FW141" s="67"/>
      <c r="FX141" s="67"/>
      <c r="FY141" s="67"/>
      <c r="FZ141" s="67"/>
      <c r="GA141" s="67"/>
      <c r="GB141" s="67"/>
      <c r="GC141" s="67"/>
      <c r="GD141" s="67"/>
    </row>
    <row r="142" spans="1:186" s="69" customFormat="1" ht="16.5" hidden="1" customHeight="1" thickBot="1" x14ac:dyDescent="0.3">
      <c r="A142" s="67"/>
      <c r="B142" s="67"/>
      <c r="C142" s="67"/>
      <c r="D142" s="67"/>
      <c r="E142" s="67"/>
      <c r="F142" s="67"/>
      <c r="G142" s="67"/>
      <c r="H142" s="67"/>
      <c r="I142" s="67"/>
      <c r="J142" s="67"/>
      <c r="K142" s="67"/>
      <c r="L142" s="67"/>
      <c r="M142" s="67"/>
      <c r="N142" s="67"/>
      <c r="O142" s="67"/>
      <c r="P142" s="67"/>
      <c r="Q142" s="67"/>
      <c r="R142" s="67"/>
      <c r="S142" s="67"/>
      <c r="T142" s="67"/>
      <c r="U142" s="67"/>
      <c r="V142" s="655"/>
      <c r="W142" s="67"/>
      <c r="X142" s="67"/>
      <c r="Y142" s="67"/>
      <c r="Z142" s="67"/>
      <c r="AA142" s="656"/>
      <c r="AB142" s="656"/>
      <c r="AC142" s="67"/>
      <c r="AD142" s="663"/>
      <c r="AE142" s="657"/>
      <c r="AF142" s="67"/>
      <c r="AG142" s="67"/>
      <c r="AH142" s="658"/>
      <c r="AI142" s="658"/>
      <c r="AJ142" s="67"/>
      <c r="AK142" s="663"/>
      <c r="AL142" s="67"/>
      <c r="AM142" s="67"/>
      <c r="AN142" s="67"/>
      <c r="AO142" s="67"/>
      <c r="AP142" s="67"/>
      <c r="AQ142" s="67"/>
      <c r="AR142" s="663"/>
      <c r="AS142" s="67"/>
      <c r="AT142" s="67"/>
      <c r="AU142" s="67"/>
      <c r="AV142" s="656"/>
      <c r="AW142" s="67"/>
      <c r="AX142" s="663"/>
      <c r="AY142" s="67"/>
      <c r="AZ142" s="67"/>
      <c r="BA142" s="67"/>
      <c r="BB142" s="656"/>
      <c r="BC142" s="656"/>
      <c r="BD142" s="664"/>
      <c r="BE142" s="663"/>
      <c r="BF142" s="101"/>
      <c r="BG142" s="101"/>
      <c r="BH142" s="101"/>
      <c r="BI142" s="796" t="s">
        <v>235</v>
      </c>
      <c r="BJ142" s="797" t="s">
        <v>252</v>
      </c>
      <c r="BK142" s="797">
        <v>6.3869999999999996</v>
      </c>
      <c r="BL142" s="794" t="s">
        <v>404</v>
      </c>
      <c r="BM142" s="798">
        <v>2.5600000000000002E-3</v>
      </c>
      <c r="BN142" s="798">
        <v>2.5600000000000002E-3</v>
      </c>
      <c r="BO142" s="795" t="s">
        <v>241</v>
      </c>
      <c r="BP142" s="797">
        <v>2.3699999999999999E-2</v>
      </c>
      <c r="BQ142" s="901">
        <f t="shared" si="159"/>
        <v>2.37E-5</v>
      </c>
      <c r="BR142" s="794" t="s">
        <v>405</v>
      </c>
      <c r="BS142" s="798">
        <v>0.01</v>
      </c>
      <c r="BT142" s="798">
        <v>0.1</v>
      </c>
      <c r="BU142" s="794" t="s">
        <v>242</v>
      </c>
      <c r="BV142" s="797">
        <v>4.7000000000000002E-3</v>
      </c>
      <c r="BW142" s="901">
        <f t="shared" si="160"/>
        <v>4.6999999999999999E-6</v>
      </c>
      <c r="BX142" s="794" t="s">
        <v>406</v>
      </c>
      <c r="BY142" s="798">
        <v>2E-3</v>
      </c>
      <c r="BZ142" s="798">
        <v>0.02</v>
      </c>
      <c r="CA142" s="794" t="s">
        <v>242</v>
      </c>
      <c r="CB142" s="797">
        <v>0</v>
      </c>
      <c r="CC142" s="901">
        <f t="shared" si="161"/>
        <v>0</v>
      </c>
      <c r="CD142" s="794" t="s">
        <v>405</v>
      </c>
      <c r="CE142" s="798">
        <v>0</v>
      </c>
      <c r="CF142" s="798">
        <v>0</v>
      </c>
      <c r="CG142" s="794" t="s">
        <v>242</v>
      </c>
      <c r="CH142" s="797">
        <v>0</v>
      </c>
      <c r="CI142" s="901">
        <f t="shared" si="162"/>
        <v>0</v>
      </c>
      <c r="CJ142" s="794" t="s">
        <v>406</v>
      </c>
      <c r="CK142" s="798">
        <v>0</v>
      </c>
      <c r="CL142" s="798">
        <v>0</v>
      </c>
      <c r="CM142" s="794" t="s">
        <v>242</v>
      </c>
      <c r="CN142" s="705"/>
      <c r="CO142" s="88">
        <v>0.15</v>
      </c>
      <c r="CP142" s="88">
        <f t="shared" si="158"/>
        <v>0.17499999999999999</v>
      </c>
      <c r="CQ142" s="88">
        <v>0.2</v>
      </c>
      <c r="CR142" s="67">
        <v>0.15</v>
      </c>
      <c r="CS142" s="67">
        <v>0.2</v>
      </c>
      <c r="CT142" s="67"/>
      <c r="CU142" s="67"/>
      <c r="CV142" s="67"/>
      <c r="CW142" s="67"/>
      <c r="CX142" s="67"/>
      <c r="CY142" s="67"/>
      <c r="CZ142" s="67"/>
      <c r="DA142" s="67"/>
      <c r="DB142" s="67"/>
      <c r="DC142" s="67"/>
      <c r="DD142" s="67"/>
      <c r="DE142" s="67"/>
      <c r="DF142" s="67"/>
      <c r="DG142" s="67"/>
      <c r="DH142" s="67"/>
      <c r="DI142" s="67"/>
      <c r="DJ142" s="67"/>
      <c r="DK142" s="67"/>
      <c r="DL142" s="67"/>
      <c r="DM142" s="67"/>
      <c r="DN142" s="67"/>
      <c r="DO142" s="67"/>
      <c r="DP142" s="67"/>
      <c r="DQ142" s="67"/>
      <c r="DR142" s="67"/>
      <c r="DS142" s="67"/>
      <c r="DT142" s="67"/>
      <c r="DU142" s="67"/>
      <c r="DV142" s="67"/>
      <c r="DW142" s="67"/>
      <c r="DX142" s="67"/>
      <c r="DY142" s="67"/>
      <c r="DZ142" s="67"/>
      <c r="EA142" s="67"/>
      <c r="EB142" s="67"/>
      <c r="EC142" s="67"/>
      <c r="ED142" s="67"/>
      <c r="EE142" s="67"/>
      <c r="EF142" s="67"/>
      <c r="EG142" s="67"/>
      <c r="EH142" s="67"/>
      <c r="EI142" s="67"/>
      <c r="EJ142" s="67"/>
      <c r="EK142" s="67"/>
      <c r="EL142" s="67"/>
      <c r="EM142" s="67"/>
      <c r="EN142" s="67"/>
      <c r="EO142" s="67"/>
      <c r="EP142" s="67"/>
      <c r="EQ142" s="67"/>
      <c r="ER142" s="67"/>
      <c r="ES142" s="67"/>
      <c r="ET142" s="67"/>
      <c r="EU142" s="67"/>
      <c r="EV142" s="67"/>
      <c r="EW142" s="67"/>
      <c r="EX142" s="67"/>
      <c r="EY142" s="67"/>
      <c r="EZ142" s="67"/>
      <c r="FA142" s="67"/>
      <c r="FB142" s="67"/>
      <c r="FC142" s="67"/>
      <c r="FD142" s="67"/>
      <c r="FE142" s="67"/>
      <c r="FF142" s="67"/>
      <c r="FG142" s="67"/>
      <c r="FH142" s="67"/>
      <c r="FI142" s="67"/>
      <c r="FJ142" s="67"/>
      <c r="FK142" s="67"/>
      <c r="FL142" s="67"/>
      <c r="FM142" s="67"/>
      <c r="FN142" s="67"/>
      <c r="FO142" s="67"/>
      <c r="FP142" s="67"/>
      <c r="FQ142" s="67"/>
      <c r="FR142" s="67"/>
      <c r="FS142" s="67"/>
      <c r="FT142" s="67"/>
      <c r="FU142" s="67"/>
      <c r="FV142" s="67"/>
      <c r="FW142" s="67"/>
      <c r="FX142" s="67"/>
      <c r="FY142" s="67"/>
      <c r="FZ142" s="67"/>
      <c r="GA142" s="67"/>
      <c r="GB142" s="67"/>
      <c r="GC142" s="67"/>
      <c r="GD142" s="67"/>
    </row>
    <row r="143" spans="1:186" s="69" customFormat="1" ht="16.5" hidden="1" customHeight="1" thickBot="1" x14ac:dyDescent="0.3">
      <c r="A143" s="67"/>
      <c r="B143" s="67"/>
      <c r="C143" s="67"/>
      <c r="D143" s="67"/>
      <c r="E143" s="67"/>
      <c r="F143" s="67"/>
      <c r="G143" s="67"/>
      <c r="H143" s="67"/>
      <c r="I143" s="67"/>
      <c r="J143" s="67"/>
      <c r="K143" s="67"/>
      <c r="L143" s="67"/>
      <c r="M143" s="67"/>
      <c r="N143" s="67"/>
      <c r="O143" s="67"/>
      <c r="P143" s="67"/>
      <c r="Q143" s="67"/>
      <c r="R143" s="67"/>
      <c r="S143" s="67"/>
      <c r="T143" s="67"/>
      <c r="U143" s="67"/>
      <c r="V143" s="655"/>
      <c r="W143" s="67"/>
      <c r="X143" s="67"/>
      <c r="Y143" s="67"/>
      <c r="Z143" s="67"/>
      <c r="AA143" s="656"/>
      <c r="AB143" s="656"/>
      <c r="AC143" s="67"/>
      <c r="AD143" s="663"/>
      <c r="AE143" s="657"/>
      <c r="AF143" s="67"/>
      <c r="AG143" s="67"/>
      <c r="AH143" s="658"/>
      <c r="AI143" s="658"/>
      <c r="AJ143" s="67"/>
      <c r="AK143" s="663"/>
      <c r="AL143" s="67"/>
      <c r="AM143" s="67"/>
      <c r="AN143" s="67"/>
      <c r="AO143" s="67"/>
      <c r="AP143" s="67"/>
      <c r="AQ143" s="67"/>
      <c r="AR143" s="663"/>
      <c r="AS143" s="67"/>
      <c r="AT143" s="67"/>
      <c r="AU143" s="67"/>
      <c r="AV143" s="656"/>
      <c r="AW143" s="67"/>
      <c r="AX143" s="663"/>
      <c r="AY143" s="67"/>
      <c r="AZ143" s="67"/>
      <c r="BA143" s="67"/>
      <c r="BB143" s="656"/>
      <c r="BC143" s="656"/>
      <c r="BD143" s="664"/>
      <c r="BE143" s="663"/>
      <c r="BF143" s="101"/>
      <c r="BG143" s="101"/>
      <c r="BH143" s="101"/>
      <c r="BI143" s="796" t="s">
        <v>236</v>
      </c>
      <c r="BJ143" s="797" t="s">
        <v>252</v>
      </c>
      <c r="BK143" s="797">
        <v>9.8404000000000007</v>
      </c>
      <c r="BL143" s="794" t="s">
        <v>404</v>
      </c>
      <c r="BM143" s="798">
        <v>2.1299999999999999E-3</v>
      </c>
      <c r="BN143" s="798">
        <v>2.1299999999999999E-3</v>
      </c>
      <c r="BO143" s="795" t="s">
        <v>241</v>
      </c>
      <c r="BP143" s="797">
        <v>2.3300000000000001E-2</v>
      </c>
      <c r="BQ143" s="901">
        <f t="shared" si="159"/>
        <v>2.3300000000000001E-5</v>
      </c>
      <c r="BR143" s="794" t="s">
        <v>405</v>
      </c>
      <c r="BS143" s="798">
        <v>0.01</v>
      </c>
      <c r="BT143" s="798">
        <v>0.1</v>
      </c>
      <c r="BU143" s="794" t="s">
        <v>242</v>
      </c>
      <c r="BV143" s="797">
        <v>4.7000000000000002E-3</v>
      </c>
      <c r="BW143" s="901">
        <f t="shared" si="160"/>
        <v>4.6999999999999999E-6</v>
      </c>
      <c r="BX143" s="794" t="s">
        <v>406</v>
      </c>
      <c r="BY143" s="798">
        <v>2E-3</v>
      </c>
      <c r="BZ143" s="798">
        <v>0.02</v>
      </c>
      <c r="CA143" s="794" t="s">
        <v>242</v>
      </c>
      <c r="CB143" s="797">
        <v>0</v>
      </c>
      <c r="CC143" s="901">
        <f t="shared" si="161"/>
        <v>0</v>
      </c>
      <c r="CD143" s="794" t="s">
        <v>405</v>
      </c>
      <c r="CE143" s="798">
        <v>0</v>
      </c>
      <c r="CF143" s="798">
        <v>0</v>
      </c>
      <c r="CG143" s="794" t="s">
        <v>242</v>
      </c>
      <c r="CH143" s="797">
        <v>0</v>
      </c>
      <c r="CI143" s="901">
        <f t="shared" si="162"/>
        <v>0</v>
      </c>
      <c r="CJ143" s="794" t="s">
        <v>406</v>
      </c>
      <c r="CK143" s="798">
        <v>0</v>
      </c>
      <c r="CL143" s="798">
        <v>0</v>
      </c>
      <c r="CM143" s="794" t="s">
        <v>242</v>
      </c>
      <c r="CN143" s="705"/>
      <c r="CO143" s="88">
        <v>0.15</v>
      </c>
      <c r="CP143" s="88">
        <f t="shared" si="158"/>
        <v>0.17499999999999999</v>
      </c>
      <c r="CQ143" s="88">
        <v>0.2</v>
      </c>
      <c r="CR143" s="67">
        <v>0.15</v>
      </c>
      <c r="CS143" s="67">
        <v>0.2</v>
      </c>
      <c r="CT143" s="67"/>
      <c r="CU143" s="67"/>
      <c r="CV143" s="67"/>
      <c r="CW143" s="67"/>
      <c r="CX143" s="67"/>
      <c r="CY143" s="67"/>
      <c r="CZ143" s="67"/>
      <c r="DA143" s="67"/>
      <c r="DB143" s="67"/>
      <c r="DC143" s="67"/>
      <c r="DD143" s="67"/>
      <c r="DE143" s="67"/>
      <c r="DF143" s="67"/>
      <c r="DG143" s="67"/>
      <c r="DH143" s="67"/>
      <c r="DI143" s="67"/>
      <c r="DJ143" s="67"/>
      <c r="DK143" s="67"/>
      <c r="DL143" s="67"/>
      <c r="DM143" s="67"/>
      <c r="DN143" s="67"/>
      <c r="DO143" s="67"/>
      <c r="DP143" s="67"/>
      <c r="DQ143" s="67"/>
      <c r="DR143" s="67"/>
      <c r="DS143" s="67"/>
      <c r="DT143" s="67"/>
      <c r="DU143" s="67"/>
      <c r="DV143" s="67"/>
      <c r="DW143" s="67"/>
      <c r="DX143" s="67"/>
      <c r="DY143" s="67"/>
      <c r="DZ143" s="67"/>
      <c r="EA143" s="67"/>
      <c r="EB143" s="67"/>
      <c r="EC143" s="67"/>
      <c r="ED143" s="67"/>
      <c r="EE143" s="67"/>
      <c r="EF143" s="67"/>
      <c r="EG143" s="67"/>
      <c r="EH143" s="67"/>
      <c r="EI143" s="67"/>
      <c r="EJ143" s="67"/>
      <c r="EK143" s="67"/>
      <c r="EL143" s="67"/>
      <c r="EM143" s="67"/>
      <c r="EN143" s="67"/>
      <c r="EO143" s="67"/>
      <c r="EP143" s="67"/>
      <c r="EQ143" s="67"/>
      <c r="ER143" s="67"/>
      <c r="ES143" s="67"/>
      <c r="ET143" s="67"/>
      <c r="EU143" s="67"/>
      <c r="EV143" s="67"/>
      <c r="EW143" s="67"/>
      <c r="EX143" s="67"/>
      <c r="EY143" s="67"/>
      <c r="EZ143" s="67"/>
      <c r="FA143" s="67"/>
      <c r="FB143" s="67"/>
      <c r="FC143" s="67"/>
      <c r="FD143" s="67"/>
      <c r="FE143" s="67"/>
      <c r="FF143" s="67"/>
      <c r="FG143" s="67"/>
      <c r="FH143" s="67"/>
      <c r="FI143" s="67"/>
      <c r="FJ143" s="67"/>
      <c r="FK143" s="67"/>
      <c r="FL143" s="67"/>
      <c r="FM143" s="67"/>
      <c r="FN143" s="67"/>
      <c r="FO143" s="67"/>
      <c r="FP143" s="67"/>
      <c r="FQ143" s="67"/>
      <c r="FR143" s="67"/>
      <c r="FS143" s="67"/>
      <c r="FT143" s="67"/>
      <c r="FU143" s="67"/>
      <c r="FV143" s="67"/>
      <c r="FW143" s="67"/>
      <c r="FX143" s="67"/>
      <c r="FY143" s="67"/>
      <c r="FZ143" s="67"/>
      <c r="GA143" s="67"/>
      <c r="GB143" s="67"/>
      <c r="GC143" s="67"/>
      <c r="GD143" s="67"/>
    </row>
    <row r="144" spans="1:186" s="69" customFormat="1" ht="16.5" hidden="1" customHeight="1" thickBot="1" x14ac:dyDescent="0.3">
      <c r="A144" s="67"/>
      <c r="B144" s="67"/>
      <c r="C144" s="67"/>
      <c r="D144" s="67"/>
      <c r="E144" s="67"/>
      <c r="F144" s="67"/>
      <c r="G144" s="67"/>
      <c r="H144" s="67"/>
      <c r="I144" s="67"/>
      <c r="J144" s="67"/>
      <c r="K144" s="67"/>
      <c r="L144" s="67"/>
      <c r="M144" s="67"/>
      <c r="N144" s="67"/>
      <c r="O144" s="67"/>
      <c r="P144" s="67"/>
      <c r="Q144" s="67"/>
      <c r="R144" s="67"/>
      <c r="S144" s="67"/>
      <c r="T144" s="67"/>
      <c r="U144" s="67"/>
      <c r="V144" s="655"/>
      <c r="W144" s="67"/>
      <c r="X144" s="67"/>
      <c r="Y144" s="67"/>
      <c r="Z144" s="67"/>
      <c r="AA144" s="656"/>
      <c r="AB144" s="656"/>
      <c r="AC144" s="67"/>
      <c r="AD144" s="663"/>
      <c r="AE144" s="657"/>
      <c r="AF144" s="67"/>
      <c r="AG144" s="67"/>
      <c r="AH144" s="658"/>
      <c r="AI144" s="658"/>
      <c r="AJ144" s="67"/>
      <c r="AK144" s="663"/>
      <c r="AL144" s="67"/>
      <c r="AM144" s="67"/>
      <c r="AN144" s="67"/>
      <c r="AO144" s="67"/>
      <c r="AP144" s="67"/>
      <c r="AQ144" s="67"/>
      <c r="AR144" s="663"/>
      <c r="AS144" s="67"/>
      <c r="AT144" s="67"/>
      <c r="AU144" s="67"/>
      <c r="AV144" s="656"/>
      <c r="AW144" s="67"/>
      <c r="AX144" s="663"/>
      <c r="AY144" s="67"/>
      <c r="AZ144" s="67"/>
      <c r="BA144" s="67"/>
      <c r="BB144" s="656"/>
      <c r="BC144" s="656"/>
      <c r="BD144" s="664"/>
      <c r="BE144" s="663"/>
      <c r="BF144" s="101"/>
      <c r="BG144" s="101"/>
      <c r="BH144" s="101"/>
      <c r="BI144" s="796" t="s">
        <v>237</v>
      </c>
      <c r="BJ144" s="797" t="s">
        <v>252</v>
      </c>
      <c r="BK144" s="799">
        <v>0</v>
      </c>
      <c r="BL144" s="794" t="s">
        <v>404</v>
      </c>
      <c r="BM144" s="798">
        <v>2.98E-3</v>
      </c>
      <c r="BN144" s="798">
        <v>2.98E-3</v>
      </c>
      <c r="BO144" s="795" t="s">
        <v>241</v>
      </c>
      <c r="BP144" s="797">
        <v>2.63E-2</v>
      </c>
      <c r="BQ144" s="901">
        <f t="shared" si="159"/>
        <v>2.6299999999999999E-5</v>
      </c>
      <c r="BR144" s="794" t="s">
        <v>405</v>
      </c>
      <c r="BS144" s="798">
        <v>0.01</v>
      </c>
      <c r="BT144" s="798">
        <v>0.1</v>
      </c>
      <c r="BU144" s="794" t="s">
        <v>242</v>
      </c>
      <c r="BV144" s="797">
        <v>5.3E-3</v>
      </c>
      <c r="BW144" s="901">
        <f t="shared" si="160"/>
        <v>5.3000000000000001E-6</v>
      </c>
      <c r="BX144" s="794" t="s">
        <v>406</v>
      </c>
      <c r="BY144" s="798">
        <v>2E-3</v>
      </c>
      <c r="BZ144" s="798">
        <v>0.02</v>
      </c>
      <c r="CA144" s="794" t="s">
        <v>242</v>
      </c>
      <c r="CB144" s="797">
        <v>3.4200000000000001E-2</v>
      </c>
      <c r="CC144" s="901">
        <f t="shared" si="161"/>
        <v>3.4200000000000005E-5</v>
      </c>
      <c r="CD144" s="794" t="s">
        <v>405</v>
      </c>
      <c r="CE144" s="798">
        <v>1.6E-2</v>
      </c>
      <c r="CF144" s="798">
        <v>9.5000000000000001E-2</v>
      </c>
      <c r="CG144" s="794" t="s">
        <v>242</v>
      </c>
      <c r="CH144" s="797">
        <v>3.4200000000000001E-2</v>
      </c>
      <c r="CI144" s="901">
        <f t="shared" si="162"/>
        <v>3.4200000000000005E-5</v>
      </c>
      <c r="CJ144" s="794" t="s">
        <v>406</v>
      </c>
      <c r="CK144" s="798">
        <v>1.2999999999999999E-2</v>
      </c>
      <c r="CL144" s="798">
        <v>0.12</v>
      </c>
      <c r="CM144" s="794" t="s">
        <v>242</v>
      </c>
      <c r="CN144" s="705"/>
      <c r="CO144" s="88">
        <v>0.15</v>
      </c>
      <c r="CP144" s="88">
        <f t="shared" si="158"/>
        <v>0.17499999999999999</v>
      </c>
      <c r="CQ144" s="88">
        <v>0.2</v>
      </c>
      <c r="CR144" s="67">
        <v>0.6</v>
      </c>
      <c r="CS144" s="67">
        <v>1</v>
      </c>
      <c r="CT144" s="67"/>
      <c r="CU144" s="67"/>
      <c r="CV144" s="67"/>
      <c r="CW144" s="67"/>
      <c r="CX144" s="67"/>
      <c r="CY144" s="67"/>
      <c r="CZ144" s="67"/>
      <c r="DA144" s="67"/>
      <c r="DB144" s="67"/>
      <c r="DC144" s="67"/>
      <c r="DD144" s="67"/>
      <c r="DE144" s="67"/>
      <c r="DF144" s="67"/>
      <c r="DG144" s="67"/>
      <c r="DH144" s="67"/>
      <c r="DI144" s="67"/>
      <c r="DJ144" s="67"/>
      <c r="DK144" s="67"/>
      <c r="DL144" s="67"/>
      <c r="DM144" s="67"/>
      <c r="DN144" s="67"/>
      <c r="DO144" s="67"/>
      <c r="DP144" s="67"/>
      <c r="DQ144" s="67"/>
      <c r="DR144" s="67"/>
      <c r="DS144" s="67"/>
      <c r="DT144" s="67"/>
      <c r="DU144" s="67"/>
      <c r="DV144" s="67"/>
      <c r="DW144" s="67"/>
      <c r="DX144" s="67"/>
      <c r="DY144" s="67"/>
      <c r="DZ144" s="67"/>
      <c r="EA144" s="67"/>
      <c r="EB144" s="67"/>
      <c r="EC144" s="67"/>
      <c r="ED144" s="67"/>
      <c r="EE144" s="67"/>
      <c r="EF144" s="67"/>
      <c r="EG144" s="67"/>
      <c r="EH144" s="67"/>
      <c r="EI144" s="67"/>
      <c r="EJ144" s="67"/>
      <c r="EK144" s="67"/>
      <c r="EL144" s="67"/>
      <c r="EM144" s="67"/>
      <c r="EN144" s="67"/>
      <c r="EO144" s="67"/>
      <c r="EP144" s="67"/>
      <c r="EQ144" s="67"/>
      <c r="ER144" s="67"/>
      <c r="ES144" s="67"/>
      <c r="ET144" s="67"/>
      <c r="EU144" s="67"/>
      <c r="EV144" s="67"/>
      <c r="EW144" s="67"/>
      <c r="EX144" s="67"/>
      <c r="EY144" s="67"/>
      <c r="EZ144" s="67"/>
      <c r="FA144" s="67"/>
      <c r="FB144" s="67"/>
      <c r="FC144" s="67"/>
      <c r="FD144" s="67"/>
      <c r="FE144" s="67"/>
      <c r="FF144" s="67"/>
      <c r="FG144" s="67"/>
      <c r="FH144" s="67"/>
      <c r="FI144" s="67"/>
      <c r="FJ144" s="67"/>
      <c r="FK144" s="67"/>
      <c r="FL144" s="67"/>
      <c r="FM144" s="67"/>
      <c r="FN144" s="67"/>
      <c r="FO144" s="67"/>
      <c r="FP144" s="67"/>
      <c r="FQ144" s="67"/>
      <c r="FR144" s="67"/>
      <c r="FS144" s="67"/>
      <c r="FT144" s="67"/>
      <c r="FU144" s="67"/>
      <c r="FV144" s="67"/>
      <c r="FW144" s="67"/>
      <c r="FX144" s="67"/>
      <c r="FY144" s="67"/>
      <c r="FZ144" s="67"/>
      <c r="GA144" s="67"/>
      <c r="GB144" s="67"/>
      <c r="GC144" s="67"/>
      <c r="GD144" s="67"/>
    </row>
    <row r="145" spans="1:186" s="69" customFormat="1" ht="16.5" hidden="1" customHeight="1" thickBot="1" x14ac:dyDescent="0.3">
      <c r="A145" s="67"/>
      <c r="B145" s="67"/>
      <c r="C145" s="67"/>
      <c r="D145" s="67"/>
      <c r="E145" s="67"/>
      <c r="F145" s="67"/>
      <c r="G145" s="67"/>
      <c r="H145" s="67"/>
      <c r="I145" s="67"/>
      <c r="J145" s="67"/>
      <c r="K145" s="67"/>
      <c r="L145" s="67"/>
      <c r="M145" s="67"/>
      <c r="N145" s="67"/>
      <c r="O145" s="67"/>
      <c r="P145" s="67"/>
      <c r="Q145" s="67"/>
      <c r="R145" s="67"/>
      <c r="S145" s="67"/>
      <c r="T145" s="67"/>
      <c r="U145" s="67"/>
      <c r="V145" s="655"/>
      <c r="W145" s="67"/>
      <c r="X145" s="67"/>
      <c r="Y145" s="67"/>
      <c r="Z145" s="67"/>
      <c r="AA145" s="656"/>
      <c r="AB145" s="656"/>
      <c r="AC145" s="67"/>
      <c r="AD145" s="663"/>
      <c r="AE145" s="657"/>
      <c r="AF145" s="67"/>
      <c r="AG145" s="67"/>
      <c r="AH145" s="658"/>
      <c r="AI145" s="658"/>
      <c r="AJ145" s="67"/>
      <c r="AK145" s="663"/>
      <c r="AL145" s="67"/>
      <c r="AM145" s="67"/>
      <c r="AN145" s="67"/>
      <c r="AO145" s="67"/>
      <c r="AP145" s="67"/>
      <c r="AQ145" s="67"/>
      <c r="AR145" s="663"/>
      <c r="AS145" s="67"/>
      <c r="AT145" s="67"/>
      <c r="AU145" s="67"/>
      <c r="AV145" s="656"/>
      <c r="AW145" s="67"/>
      <c r="AX145" s="663"/>
      <c r="AY145" s="67"/>
      <c r="AZ145" s="67"/>
      <c r="BA145" s="67"/>
      <c r="BB145" s="656"/>
      <c r="BC145" s="656"/>
      <c r="BD145" s="664"/>
      <c r="BE145" s="663"/>
      <c r="BF145" s="101"/>
      <c r="BG145" s="101"/>
      <c r="BH145" s="101"/>
      <c r="BI145" s="796" t="s">
        <v>367</v>
      </c>
      <c r="BJ145" s="797" t="s">
        <v>252</v>
      </c>
      <c r="BK145" s="799">
        <v>0</v>
      </c>
      <c r="BL145" s="794" t="s">
        <v>404</v>
      </c>
      <c r="BM145" s="798">
        <v>3.4799999999999996E-3</v>
      </c>
      <c r="BN145" s="798">
        <v>3.4799999999999996E-3</v>
      </c>
      <c r="BO145" s="795" t="s">
        <v>241</v>
      </c>
      <c r="BP145" s="797">
        <v>1.46E-2</v>
      </c>
      <c r="BQ145" s="901">
        <f t="shared" si="159"/>
        <v>1.4600000000000001E-5</v>
      </c>
      <c r="BR145" s="794" t="s">
        <v>405</v>
      </c>
      <c r="BS145" s="798">
        <v>0.01</v>
      </c>
      <c r="BT145" s="798">
        <v>0.1</v>
      </c>
      <c r="BU145" s="794" t="s">
        <v>242</v>
      </c>
      <c r="BV145" s="797">
        <v>2.8999999999999998E-3</v>
      </c>
      <c r="BW145" s="901">
        <f t="shared" si="160"/>
        <v>2.8999999999999998E-6</v>
      </c>
      <c r="BX145" s="794" t="s">
        <v>406</v>
      </c>
      <c r="BY145" s="798">
        <v>2E-3</v>
      </c>
      <c r="BZ145" s="798">
        <v>0.02</v>
      </c>
      <c r="CA145" s="794" t="s">
        <v>242</v>
      </c>
      <c r="CB145" s="797">
        <v>8.77E-2</v>
      </c>
      <c r="CC145" s="901">
        <f t="shared" si="161"/>
        <v>8.7700000000000004E-5</v>
      </c>
      <c r="CD145" s="794" t="s">
        <v>405</v>
      </c>
      <c r="CE145" s="798">
        <v>0.13</v>
      </c>
      <c r="CF145" s="798">
        <v>0.84</v>
      </c>
      <c r="CG145" s="794" t="s">
        <v>242</v>
      </c>
      <c r="CH145" s="797">
        <v>0.19989999999999999</v>
      </c>
      <c r="CI145" s="901">
        <f t="shared" si="162"/>
        <v>1.9990000000000001E-4</v>
      </c>
      <c r="CJ145" s="794" t="s">
        <v>406</v>
      </c>
      <c r="CK145" s="798">
        <v>0.13</v>
      </c>
      <c r="CL145" s="798">
        <v>1.23</v>
      </c>
      <c r="CM145" s="794" t="s">
        <v>242</v>
      </c>
      <c r="CN145" s="705"/>
      <c r="CO145" s="88">
        <v>0.15</v>
      </c>
      <c r="CP145" s="88">
        <f t="shared" si="158"/>
        <v>0.17499999999999999</v>
      </c>
      <c r="CQ145" s="88">
        <v>0.2</v>
      </c>
      <c r="CR145" s="67">
        <v>0.6</v>
      </c>
      <c r="CS145" s="67">
        <v>1</v>
      </c>
      <c r="CT145" s="67"/>
      <c r="CU145" s="67"/>
      <c r="CV145" s="67"/>
      <c r="CW145" s="67"/>
      <c r="CX145" s="67"/>
      <c r="CY145" s="67"/>
      <c r="CZ145" s="67"/>
      <c r="DA145" s="67"/>
      <c r="DB145" s="67"/>
      <c r="DC145" s="67"/>
      <c r="DD145" s="67"/>
      <c r="DE145" s="67"/>
      <c r="DF145" s="67"/>
      <c r="DG145" s="67"/>
      <c r="DH145" s="67"/>
      <c r="DI145" s="67"/>
      <c r="DJ145" s="67"/>
      <c r="DK145" s="67"/>
      <c r="DL145" s="67"/>
      <c r="DM145" s="67"/>
      <c r="DN145" s="67"/>
      <c r="DO145" s="67"/>
      <c r="DP145" s="67"/>
      <c r="DQ145" s="67"/>
      <c r="DR145" s="67"/>
      <c r="DS145" s="67"/>
      <c r="DT145" s="67"/>
      <c r="DU145" s="67"/>
      <c r="DV145" s="67"/>
      <c r="DW145" s="67"/>
      <c r="DX145" s="67"/>
      <c r="DY145" s="67"/>
      <c r="DZ145" s="67"/>
      <c r="EA145" s="67"/>
      <c r="EB145" s="67"/>
      <c r="EC145" s="67"/>
      <c r="ED145" s="67"/>
      <c r="EE145" s="67"/>
      <c r="EF145" s="67"/>
      <c r="EG145" s="67"/>
      <c r="EH145" s="67"/>
      <c r="EI145" s="67"/>
      <c r="EJ145" s="67"/>
      <c r="EK145" s="67"/>
      <c r="EL145" s="67"/>
      <c r="EM145" s="67"/>
      <c r="EN145" s="67"/>
      <c r="EO145" s="67"/>
      <c r="EP145" s="67"/>
      <c r="EQ145" s="67"/>
      <c r="ER145" s="67"/>
      <c r="ES145" s="67"/>
      <c r="ET145" s="67"/>
      <c r="EU145" s="67"/>
      <c r="EV145" s="67"/>
      <c r="EW145" s="67"/>
      <c r="EX145" s="67"/>
      <c r="EY145" s="67"/>
      <c r="EZ145" s="67"/>
      <c r="FA145" s="67"/>
      <c r="FB145" s="67"/>
      <c r="FC145" s="67"/>
      <c r="FD145" s="67"/>
      <c r="FE145" s="67"/>
      <c r="FF145" s="67"/>
      <c r="FG145" s="67"/>
      <c r="FH145" s="67"/>
      <c r="FI145" s="67"/>
      <c r="FJ145" s="67"/>
      <c r="FK145" s="67"/>
      <c r="FL145" s="67"/>
      <c r="FM145" s="67"/>
      <c r="FN145" s="67"/>
      <c r="FO145" s="67"/>
      <c r="FP145" s="67"/>
      <c r="FQ145" s="67"/>
      <c r="FR145" s="67"/>
      <c r="FS145" s="67"/>
      <c r="FT145" s="67"/>
      <c r="FU145" s="67"/>
      <c r="FV145" s="67"/>
      <c r="FW145" s="67"/>
      <c r="FX145" s="67"/>
      <c r="FY145" s="67"/>
      <c r="FZ145" s="67"/>
      <c r="GA145" s="67"/>
      <c r="GB145" s="67"/>
      <c r="GC145" s="67"/>
      <c r="GD145" s="67"/>
    </row>
    <row r="146" spans="1:186" s="69" customFormat="1" ht="16.5" hidden="1" customHeight="1" thickBot="1" x14ac:dyDescent="0.3">
      <c r="A146" s="67"/>
      <c r="B146" s="67"/>
      <c r="C146" s="67"/>
      <c r="D146" s="67"/>
      <c r="E146" s="67"/>
      <c r="F146" s="67"/>
      <c r="G146" s="67"/>
      <c r="H146" s="67"/>
      <c r="I146" s="67"/>
      <c r="J146" s="67"/>
      <c r="K146" s="67"/>
      <c r="L146" s="67"/>
      <c r="M146" s="67"/>
      <c r="N146" s="67"/>
      <c r="O146" s="67"/>
      <c r="P146" s="67"/>
      <c r="Q146" s="67"/>
      <c r="R146" s="67"/>
      <c r="S146" s="67"/>
      <c r="T146" s="67"/>
      <c r="U146" s="67"/>
      <c r="V146" s="655"/>
      <c r="W146" s="67"/>
      <c r="X146" s="67"/>
      <c r="Y146" s="67"/>
      <c r="Z146" s="67"/>
      <c r="AA146" s="656"/>
      <c r="AB146" s="656"/>
      <c r="AC146" s="67"/>
      <c r="AD146" s="663"/>
      <c r="AE146" s="657"/>
      <c r="AF146" s="67"/>
      <c r="AG146" s="67"/>
      <c r="AH146" s="658"/>
      <c r="AI146" s="658"/>
      <c r="AJ146" s="67"/>
      <c r="AK146" s="663"/>
      <c r="AL146" s="67"/>
      <c r="AM146" s="67"/>
      <c r="AN146" s="67"/>
      <c r="AO146" s="67"/>
      <c r="AP146" s="67"/>
      <c r="AQ146" s="67"/>
      <c r="AR146" s="663"/>
      <c r="AS146" s="67"/>
      <c r="AT146" s="67"/>
      <c r="AU146" s="67"/>
      <c r="AV146" s="656"/>
      <c r="AW146" s="67"/>
      <c r="AX146" s="663"/>
      <c r="AY146" s="67"/>
      <c r="AZ146" s="67"/>
      <c r="BA146" s="67"/>
      <c r="BB146" s="656"/>
      <c r="BC146" s="656"/>
      <c r="BD146" s="664"/>
      <c r="BE146" s="663"/>
      <c r="BF146" s="101"/>
      <c r="BG146" s="101"/>
      <c r="BH146" s="101"/>
      <c r="BI146" s="796" t="s">
        <v>238</v>
      </c>
      <c r="BJ146" s="797" t="s">
        <v>252</v>
      </c>
      <c r="BK146" s="797">
        <v>10.178100000000001</v>
      </c>
      <c r="BL146" s="794" t="s">
        <v>404</v>
      </c>
      <c r="BM146" s="798">
        <v>2.0599999999999998E-3</v>
      </c>
      <c r="BN146" s="798">
        <v>2.0599999999999998E-3</v>
      </c>
      <c r="BO146" s="795" t="s">
        <v>241</v>
      </c>
      <c r="BP146" s="797">
        <v>2.7199999999999998E-2</v>
      </c>
      <c r="BQ146" s="901">
        <f t="shared" si="159"/>
        <v>2.7199999999999997E-5</v>
      </c>
      <c r="BR146" s="794" t="s">
        <v>405</v>
      </c>
      <c r="BS146" s="798">
        <v>0.01</v>
      </c>
      <c r="BT146" s="798">
        <v>0.1</v>
      </c>
      <c r="BU146" s="794" t="s">
        <v>242</v>
      </c>
      <c r="BV146" s="797">
        <v>5.4000000000000003E-3</v>
      </c>
      <c r="BW146" s="901">
        <f t="shared" si="160"/>
        <v>5.4E-6</v>
      </c>
      <c r="BX146" s="794" t="s">
        <v>406</v>
      </c>
      <c r="BY146" s="798">
        <v>2E-3</v>
      </c>
      <c r="BZ146" s="798">
        <v>0.02</v>
      </c>
      <c r="CA146" s="794" t="s">
        <v>242</v>
      </c>
      <c r="CB146" s="797">
        <v>0</v>
      </c>
      <c r="CC146" s="901">
        <f t="shared" si="161"/>
        <v>0</v>
      </c>
      <c r="CD146" s="794" t="s">
        <v>405</v>
      </c>
      <c r="CE146" s="798">
        <v>0</v>
      </c>
      <c r="CF146" s="798">
        <v>0</v>
      </c>
      <c r="CG146" s="794" t="s">
        <v>242</v>
      </c>
      <c r="CH146" s="797">
        <v>0</v>
      </c>
      <c r="CI146" s="901">
        <f t="shared" si="162"/>
        <v>0</v>
      </c>
      <c r="CJ146" s="794" t="s">
        <v>406</v>
      </c>
      <c r="CK146" s="798">
        <v>0</v>
      </c>
      <c r="CL146" s="798">
        <v>0</v>
      </c>
      <c r="CM146" s="794" t="s">
        <v>242</v>
      </c>
      <c r="CN146" s="705"/>
      <c r="CO146" s="88">
        <v>0.15</v>
      </c>
      <c r="CP146" s="88">
        <f t="shared" si="158"/>
        <v>0.17499999999999999</v>
      </c>
      <c r="CQ146" s="88">
        <v>0.2</v>
      </c>
      <c r="CR146" s="67">
        <v>0.15</v>
      </c>
      <c r="CS146" s="67">
        <v>0.2</v>
      </c>
      <c r="CT146" s="67"/>
      <c r="CU146" s="67"/>
      <c r="CV146" s="67"/>
      <c r="CW146" s="67"/>
      <c r="CX146" s="67"/>
      <c r="CY146" s="67"/>
      <c r="CZ146" s="67"/>
      <c r="DA146" s="67"/>
      <c r="DB146" s="67"/>
      <c r="DC146" s="67"/>
      <c r="DD146" s="67"/>
      <c r="DE146" s="67"/>
      <c r="DF146" s="67"/>
      <c r="DG146" s="67"/>
      <c r="DH146" s="67"/>
      <c r="DI146" s="67"/>
      <c r="DJ146" s="67"/>
      <c r="DK146" s="67"/>
      <c r="DL146" s="67"/>
      <c r="DM146" s="67"/>
      <c r="DN146" s="67"/>
      <c r="DO146" s="67"/>
      <c r="DP146" s="67"/>
      <c r="DQ146" s="67"/>
      <c r="DR146" s="67"/>
      <c r="DS146" s="67"/>
      <c r="DT146" s="67"/>
      <c r="DU146" s="67"/>
      <c r="DV146" s="67"/>
      <c r="DW146" s="67"/>
      <c r="DX146" s="67"/>
      <c r="DY146" s="67"/>
      <c r="DZ146" s="67"/>
      <c r="EA146" s="67"/>
      <c r="EB146" s="67"/>
      <c r="EC146" s="67"/>
      <c r="ED146" s="67"/>
      <c r="EE146" s="67"/>
      <c r="EF146" s="67"/>
      <c r="EG146" s="67"/>
      <c r="EH146" s="67"/>
      <c r="EI146" s="67"/>
      <c r="EJ146" s="67"/>
      <c r="EK146" s="67"/>
      <c r="EL146" s="67"/>
      <c r="EM146" s="67"/>
      <c r="EN146" s="67"/>
      <c r="EO146" s="67"/>
      <c r="EP146" s="67"/>
      <c r="EQ146" s="67"/>
      <c r="ER146" s="67"/>
      <c r="ES146" s="67"/>
      <c r="ET146" s="67"/>
      <c r="EU146" s="67"/>
      <c r="EV146" s="67"/>
      <c r="EW146" s="67"/>
      <c r="EX146" s="67"/>
      <c r="EY146" s="67"/>
      <c r="EZ146" s="67"/>
      <c r="FA146" s="67"/>
      <c r="FB146" s="67"/>
      <c r="FC146" s="67"/>
      <c r="FD146" s="67"/>
      <c r="FE146" s="67"/>
      <c r="FF146" s="67"/>
      <c r="FG146" s="67"/>
      <c r="FH146" s="67"/>
      <c r="FI146" s="67"/>
      <c r="FJ146" s="67"/>
      <c r="FK146" s="67"/>
      <c r="FL146" s="67"/>
      <c r="FM146" s="67"/>
      <c r="FN146" s="67"/>
      <c r="FO146" s="67"/>
      <c r="FP146" s="67"/>
      <c r="FQ146" s="67"/>
      <c r="FR146" s="67"/>
      <c r="FS146" s="67"/>
      <c r="FT146" s="67"/>
      <c r="FU146" s="67"/>
      <c r="FV146" s="67"/>
      <c r="FW146" s="67"/>
      <c r="FX146" s="67"/>
      <c r="FY146" s="67"/>
      <c r="FZ146" s="67"/>
      <c r="GA146" s="67"/>
      <c r="GB146" s="67"/>
      <c r="GC146" s="67"/>
      <c r="GD146" s="67"/>
    </row>
    <row r="147" spans="1:186" s="69" customFormat="1" ht="16.5" hidden="1" customHeight="1" thickBot="1" x14ac:dyDescent="0.3">
      <c r="A147" s="67"/>
      <c r="B147" s="67"/>
      <c r="C147" s="67"/>
      <c r="D147" s="67"/>
      <c r="E147" s="67"/>
      <c r="F147" s="67"/>
      <c r="G147" s="67"/>
      <c r="H147" s="67"/>
      <c r="I147" s="67"/>
      <c r="J147" s="67"/>
      <c r="K147" s="67"/>
      <c r="L147" s="67"/>
      <c r="M147" s="67"/>
      <c r="N147" s="67"/>
      <c r="O147" s="67"/>
      <c r="P147" s="67"/>
      <c r="Q147" s="67"/>
      <c r="R147" s="67"/>
      <c r="S147" s="67"/>
      <c r="T147" s="67"/>
      <c r="U147" s="67"/>
      <c r="V147" s="655"/>
      <c r="W147" s="67"/>
      <c r="X147" s="67"/>
      <c r="Y147" s="67"/>
      <c r="Z147" s="67"/>
      <c r="AA147" s="656"/>
      <c r="AB147" s="656"/>
      <c r="AC147" s="67"/>
      <c r="AD147" s="663"/>
      <c r="AE147" s="657"/>
      <c r="AF147" s="67"/>
      <c r="AG147" s="67"/>
      <c r="AH147" s="658"/>
      <c r="AI147" s="658"/>
      <c r="AJ147" s="67"/>
      <c r="AK147" s="663"/>
      <c r="AL147" s="67"/>
      <c r="AM147" s="67"/>
      <c r="AN147" s="67"/>
      <c r="AO147" s="67"/>
      <c r="AP147" s="67"/>
      <c r="AQ147" s="67"/>
      <c r="AR147" s="663"/>
      <c r="AS147" s="67"/>
      <c r="AT147" s="67"/>
      <c r="AU147" s="67"/>
      <c r="AV147" s="656"/>
      <c r="AW147" s="67"/>
      <c r="AX147" s="663"/>
      <c r="AY147" s="67"/>
      <c r="AZ147" s="67"/>
      <c r="BA147" s="67"/>
      <c r="BB147" s="656"/>
      <c r="BC147" s="656"/>
      <c r="BD147" s="664"/>
      <c r="BE147" s="663"/>
      <c r="BF147" s="101"/>
      <c r="BG147" s="101"/>
      <c r="BH147" s="101"/>
      <c r="BI147" s="796" t="s">
        <v>273</v>
      </c>
      <c r="BJ147" s="797" t="s">
        <v>252</v>
      </c>
      <c r="BK147" s="797">
        <v>8.8632000000000009</v>
      </c>
      <c r="BL147" s="794" t="s">
        <v>404</v>
      </c>
      <c r="BM147" s="798">
        <v>2.32E-3</v>
      </c>
      <c r="BN147" s="798">
        <v>2.32E-3</v>
      </c>
      <c r="BO147" s="795" t="s">
        <v>241</v>
      </c>
      <c r="BP147" s="797">
        <v>9.4999999999999998E-3</v>
      </c>
      <c r="BQ147" s="901">
        <f t="shared" si="159"/>
        <v>9.5000000000000005E-6</v>
      </c>
      <c r="BR147" s="794" t="s">
        <v>405</v>
      </c>
      <c r="BS147" s="798">
        <v>0.01</v>
      </c>
      <c r="BT147" s="798">
        <v>0.1</v>
      </c>
      <c r="BU147" s="794" t="s">
        <v>242</v>
      </c>
      <c r="BV147" s="797">
        <v>5.7000000000000002E-3</v>
      </c>
      <c r="BW147" s="901">
        <f t="shared" si="160"/>
        <v>5.7000000000000005E-6</v>
      </c>
      <c r="BX147" s="794" t="s">
        <v>406</v>
      </c>
      <c r="BY147" s="798">
        <v>2E-3</v>
      </c>
      <c r="BZ147" s="798">
        <v>0.02</v>
      </c>
      <c r="CA147" s="794" t="s">
        <v>242</v>
      </c>
      <c r="CB147" s="797">
        <v>3.6999999999999998E-2</v>
      </c>
      <c r="CC147" s="901">
        <f t="shared" si="161"/>
        <v>3.6999999999999998E-5</v>
      </c>
      <c r="CD147" s="794" t="s">
        <v>405</v>
      </c>
      <c r="CE147" s="798">
        <v>1.6E-2</v>
      </c>
      <c r="CF147" s="798">
        <v>9.5000000000000001E-2</v>
      </c>
      <c r="CG147" s="794" t="s">
        <v>242</v>
      </c>
      <c r="CH147" s="797">
        <v>3.6999999999999998E-2</v>
      </c>
      <c r="CI147" s="901">
        <f t="shared" si="162"/>
        <v>3.6999999999999998E-5</v>
      </c>
      <c r="CJ147" s="794" t="s">
        <v>406</v>
      </c>
      <c r="CK147" s="798">
        <v>1.2999999999999999E-2</v>
      </c>
      <c r="CL147" s="798">
        <v>0.12</v>
      </c>
      <c r="CM147" s="794" t="s">
        <v>242</v>
      </c>
      <c r="CN147" s="705"/>
      <c r="CO147" s="88">
        <v>0.15</v>
      </c>
      <c r="CP147" s="88">
        <f t="shared" si="158"/>
        <v>0.17499999999999999</v>
      </c>
      <c r="CQ147" s="88">
        <v>0.2</v>
      </c>
      <c r="CR147" s="67">
        <v>0.15</v>
      </c>
      <c r="CS147" s="67">
        <v>0.2</v>
      </c>
      <c r="CT147" s="67"/>
      <c r="CU147" s="67"/>
      <c r="CV147" s="67"/>
      <c r="CW147" s="67"/>
      <c r="CX147" s="67"/>
      <c r="CY147" s="67"/>
      <c r="CZ147" s="67"/>
      <c r="DA147" s="67"/>
      <c r="DB147" s="67"/>
      <c r="DC147" s="67"/>
      <c r="DD147" s="67"/>
      <c r="DE147" s="67"/>
      <c r="DF147" s="67"/>
      <c r="DG147" s="67"/>
      <c r="DH147" s="67"/>
      <c r="DI147" s="67"/>
      <c r="DJ147" s="67"/>
      <c r="DK147" s="67"/>
      <c r="DL147" s="67"/>
      <c r="DM147" s="67"/>
      <c r="DN147" s="67"/>
      <c r="DO147" s="67"/>
      <c r="DP147" s="67"/>
      <c r="DQ147" s="67"/>
      <c r="DR147" s="67"/>
      <c r="DS147" s="67"/>
      <c r="DT147" s="67"/>
      <c r="DU147" s="67"/>
      <c r="DV147" s="67"/>
      <c r="DW147" s="67"/>
      <c r="DX147" s="67"/>
      <c r="DY147" s="67"/>
      <c r="DZ147" s="67"/>
      <c r="EA147" s="67"/>
      <c r="EB147" s="67"/>
      <c r="EC147" s="67"/>
      <c r="ED147" s="67"/>
      <c r="EE147" s="67"/>
      <c r="EF147" s="67"/>
      <c r="EG147" s="67"/>
      <c r="EH147" s="67"/>
      <c r="EI147" s="67"/>
      <c r="EJ147" s="67"/>
      <c r="EK147" s="67"/>
      <c r="EL147" s="67"/>
      <c r="EM147" s="67"/>
      <c r="EN147" s="67"/>
      <c r="EO147" s="67"/>
      <c r="EP147" s="67"/>
      <c r="EQ147" s="67"/>
      <c r="ER147" s="67"/>
      <c r="ES147" s="67"/>
      <c r="ET147" s="67"/>
      <c r="EU147" s="67"/>
      <c r="EV147" s="67"/>
      <c r="EW147" s="67"/>
      <c r="EX147" s="67"/>
      <c r="EY147" s="67"/>
      <c r="EZ147" s="67"/>
      <c r="FA147" s="67"/>
      <c r="FB147" s="67"/>
      <c r="FC147" s="67"/>
      <c r="FD147" s="67"/>
      <c r="FE147" s="67"/>
      <c r="FF147" s="67"/>
      <c r="FG147" s="67"/>
      <c r="FH147" s="67"/>
      <c r="FI147" s="67"/>
      <c r="FJ147" s="67"/>
      <c r="FK147" s="67"/>
      <c r="FL147" s="67"/>
      <c r="FM147" s="67"/>
      <c r="FN147" s="67"/>
      <c r="FO147" s="67"/>
      <c r="FP147" s="67"/>
      <c r="FQ147" s="67"/>
      <c r="FR147" s="67"/>
      <c r="FS147" s="67"/>
      <c r="FT147" s="67"/>
      <c r="FU147" s="67"/>
      <c r="FV147" s="67"/>
      <c r="FW147" s="67"/>
      <c r="FX147" s="67"/>
      <c r="FY147" s="67"/>
      <c r="FZ147" s="67"/>
      <c r="GA147" s="67"/>
      <c r="GB147" s="67"/>
      <c r="GC147" s="67"/>
      <c r="GD147" s="67"/>
    </row>
    <row r="148" spans="1:186" s="69" customFormat="1" ht="16.5" hidden="1" customHeight="1" thickBot="1" x14ac:dyDescent="0.3">
      <c r="A148" s="67"/>
      <c r="B148" s="67"/>
      <c r="C148" s="67"/>
      <c r="D148" s="67"/>
      <c r="E148" s="67"/>
      <c r="F148" s="67"/>
      <c r="G148" s="67"/>
      <c r="H148" s="67"/>
      <c r="I148" s="67"/>
      <c r="J148" s="67"/>
      <c r="K148" s="67"/>
      <c r="L148" s="67"/>
      <c r="M148" s="67"/>
      <c r="N148" s="67"/>
      <c r="O148" s="67"/>
      <c r="P148" s="67"/>
      <c r="Q148" s="67"/>
      <c r="R148" s="67"/>
      <c r="S148" s="67"/>
      <c r="T148" s="67"/>
      <c r="U148" s="67"/>
      <c r="V148" s="655"/>
      <c r="W148" s="67"/>
      <c r="X148" s="67"/>
      <c r="Y148" s="67"/>
      <c r="Z148" s="67"/>
      <c r="AA148" s="656"/>
      <c r="AB148" s="656"/>
      <c r="AC148" s="67"/>
      <c r="AD148" s="663"/>
      <c r="AE148" s="657"/>
      <c r="AF148" s="67"/>
      <c r="AG148" s="67"/>
      <c r="AH148" s="658"/>
      <c r="AI148" s="658"/>
      <c r="AJ148" s="67"/>
      <c r="AK148" s="663"/>
      <c r="AL148" s="67"/>
      <c r="AM148" s="67"/>
      <c r="AN148" s="67"/>
      <c r="AO148" s="67"/>
      <c r="AP148" s="67"/>
      <c r="AQ148" s="67"/>
      <c r="AR148" s="663"/>
      <c r="AS148" s="67"/>
      <c r="AT148" s="67"/>
      <c r="AU148" s="67"/>
      <c r="AV148" s="656"/>
      <c r="AW148" s="67"/>
      <c r="AX148" s="663"/>
      <c r="AY148" s="67"/>
      <c r="AZ148" s="67"/>
      <c r="BA148" s="67"/>
      <c r="BB148" s="656"/>
      <c r="BC148" s="656"/>
      <c r="BD148" s="664"/>
      <c r="BE148" s="663"/>
      <c r="BF148" s="101"/>
      <c r="BG148" s="101"/>
      <c r="BH148" s="101"/>
      <c r="BI148" s="796" t="s">
        <v>272</v>
      </c>
      <c r="BJ148" s="797" t="s">
        <v>252</v>
      </c>
      <c r="BK148" s="797">
        <v>10.2765</v>
      </c>
      <c r="BL148" s="794" t="s">
        <v>404</v>
      </c>
      <c r="BM148" s="798">
        <v>2.0499999999999997E-3</v>
      </c>
      <c r="BN148" s="798">
        <v>2.0499999999999997E-3</v>
      </c>
      <c r="BO148" s="795" t="s">
        <v>241</v>
      </c>
      <c r="BP148" s="797">
        <v>9.5999999999999992E-3</v>
      </c>
      <c r="BQ148" s="901">
        <f>BP148/1000</f>
        <v>9.5999999999999996E-6</v>
      </c>
      <c r="BR148" s="794" t="s">
        <v>405</v>
      </c>
      <c r="BS148" s="798">
        <v>0.01</v>
      </c>
      <c r="BT148" s="798">
        <v>0.1</v>
      </c>
      <c r="BU148" s="794" t="s">
        <v>242</v>
      </c>
      <c r="BV148" s="797">
        <v>5.7999999999999996E-3</v>
      </c>
      <c r="BW148" s="901">
        <f>BV148/1000</f>
        <v>5.7999999999999995E-6</v>
      </c>
      <c r="BX148" s="794" t="s">
        <v>406</v>
      </c>
      <c r="BY148" s="798">
        <v>2E-3</v>
      </c>
      <c r="BZ148" s="798">
        <v>0.02</v>
      </c>
      <c r="CA148" s="794" t="s">
        <v>242</v>
      </c>
      <c r="CB148" s="797">
        <v>3.7400000000000003E-2</v>
      </c>
      <c r="CC148" s="901">
        <f>CB148/1000</f>
        <v>3.7400000000000001E-5</v>
      </c>
      <c r="CD148" s="794" t="s">
        <v>405</v>
      </c>
      <c r="CE148" s="798">
        <v>1.6E-2</v>
      </c>
      <c r="CF148" s="798">
        <v>9.5000000000000001E-2</v>
      </c>
      <c r="CG148" s="794" t="s">
        <v>242</v>
      </c>
      <c r="CH148" s="797">
        <v>3.7400000000000003E-2</v>
      </c>
      <c r="CI148" s="901">
        <f>CH148/1000</f>
        <v>3.7400000000000001E-5</v>
      </c>
      <c r="CJ148" s="794" t="s">
        <v>406</v>
      </c>
      <c r="CK148" s="798">
        <v>1.2999999999999999E-2</v>
      </c>
      <c r="CL148" s="798">
        <v>0.12</v>
      </c>
      <c r="CM148" s="794" t="s">
        <v>242</v>
      </c>
      <c r="CN148" s="705"/>
      <c r="CO148" s="88">
        <v>0.15</v>
      </c>
      <c r="CP148" s="88">
        <f t="shared" si="158"/>
        <v>0.17499999999999999</v>
      </c>
      <c r="CQ148" s="88">
        <v>0.2</v>
      </c>
      <c r="CR148" s="67">
        <v>0.15</v>
      </c>
      <c r="CS148" s="67">
        <v>0.2</v>
      </c>
      <c r="CT148" s="67"/>
      <c r="CU148" s="67"/>
      <c r="CV148" s="67"/>
      <c r="CW148" s="67"/>
      <c r="CX148" s="67"/>
      <c r="CY148" s="67"/>
      <c r="CZ148" s="67"/>
      <c r="DA148" s="67"/>
      <c r="DB148" s="67"/>
      <c r="DC148" s="67"/>
      <c r="DD148" s="67"/>
      <c r="DE148" s="67"/>
      <c r="DF148" s="67"/>
      <c r="DG148" s="67"/>
      <c r="DH148" s="67"/>
      <c r="DI148" s="67"/>
      <c r="DJ148" s="67"/>
      <c r="DK148" s="67"/>
      <c r="DL148" s="67"/>
      <c r="DM148" s="67"/>
      <c r="DN148" s="67"/>
      <c r="DO148" s="67"/>
      <c r="DP148" s="67"/>
      <c r="DQ148" s="67"/>
      <c r="DR148" s="67"/>
      <c r="DS148" s="67"/>
      <c r="DT148" s="67"/>
      <c r="DU148" s="67"/>
      <c r="DV148" s="67"/>
      <c r="DW148" s="67"/>
      <c r="DX148" s="67"/>
      <c r="DY148" s="67"/>
      <c r="DZ148" s="67"/>
      <c r="EA148" s="67"/>
      <c r="EB148" s="67"/>
      <c r="EC148" s="67"/>
      <c r="ED148" s="67"/>
      <c r="EE148" s="67"/>
      <c r="EF148" s="67"/>
      <c r="EG148" s="67"/>
      <c r="EH148" s="67"/>
      <c r="EI148" s="67"/>
      <c r="EJ148" s="67"/>
      <c r="EK148" s="67"/>
      <c r="EL148" s="67"/>
      <c r="EM148" s="67"/>
      <c r="EN148" s="67"/>
      <c r="EO148" s="67"/>
      <c r="EP148" s="67"/>
      <c r="EQ148" s="67"/>
      <c r="ER148" s="67"/>
      <c r="ES148" s="67"/>
      <c r="ET148" s="67"/>
      <c r="EU148" s="67"/>
      <c r="EV148" s="67"/>
      <c r="EW148" s="67"/>
      <c r="EX148" s="67"/>
      <c r="EY148" s="67"/>
      <c r="EZ148" s="67"/>
      <c r="FA148" s="67"/>
      <c r="FB148" s="67"/>
      <c r="FC148" s="67"/>
      <c r="FD148" s="67"/>
      <c r="FE148" s="67"/>
      <c r="FF148" s="67"/>
      <c r="FG148" s="67"/>
      <c r="FH148" s="67"/>
      <c r="FI148" s="67"/>
      <c r="FJ148" s="67"/>
      <c r="FK148" s="67"/>
      <c r="FL148" s="67"/>
      <c r="FM148" s="67"/>
      <c r="FN148" s="67"/>
      <c r="FO148" s="67"/>
      <c r="FP148" s="67"/>
      <c r="FQ148" s="67"/>
      <c r="FR148" s="67"/>
      <c r="FS148" s="67"/>
      <c r="FT148" s="67"/>
      <c r="FU148" s="67"/>
      <c r="FV148" s="67"/>
      <c r="FW148" s="67"/>
      <c r="FX148" s="67"/>
      <c r="FY148" s="67"/>
      <c r="FZ148" s="67"/>
      <c r="GA148" s="67"/>
      <c r="GB148" s="67"/>
      <c r="GC148" s="67"/>
      <c r="GD148" s="67"/>
    </row>
    <row r="149" spans="1:186" s="69" customFormat="1" ht="16.5" hidden="1" customHeight="1" thickBot="1" x14ac:dyDescent="0.3">
      <c r="A149" s="67"/>
      <c r="B149" s="67"/>
      <c r="C149" s="67"/>
      <c r="D149" s="67"/>
      <c r="E149" s="67"/>
      <c r="F149" s="67"/>
      <c r="G149" s="67"/>
      <c r="H149" s="67"/>
      <c r="I149" s="67"/>
      <c r="J149" s="67"/>
      <c r="K149" s="67"/>
      <c r="L149" s="67"/>
      <c r="M149" s="67"/>
      <c r="N149" s="67"/>
      <c r="O149" s="67"/>
      <c r="P149" s="67"/>
      <c r="Q149" s="67"/>
      <c r="R149" s="67"/>
      <c r="S149" s="67"/>
      <c r="T149" s="67"/>
      <c r="U149" s="67"/>
      <c r="V149" s="655"/>
      <c r="W149" s="67"/>
      <c r="X149" s="67"/>
      <c r="Y149" s="67"/>
      <c r="Z149" s="67"/>
      <c r="AA149" s="656"/>
      <c r="AB149" s="656"/>
      <c r="AC149" s="67"/>
      <c r="AD149" s="663"/>
      <c r="AE149" s="657"/>
      <c r="AF149" s="67"/>
      <c r="AG149" s="67"/>
      <c r="AH149" s="658"/>
      <c r="AI149" s="658"/>
      <c r="AJ149" s="67"/>
      <c r="AK149" s="663"/>
      <c r="AL149" s="67"/>
      <c r="AM149" s="67"/>
      <c r="AN149" s="67"/>
      <c r="AO149" s="67"/>
      <c r="AP149" s="67"/>
      <c r="AQ149" s="67"/>
      <c r="AR149" s="663"/>
      <c r="AS149" s="67"/>
      <c r="AT149" s="67"/>
      <c r="AU149" s="67"/>
      <c r="AV149" s="656"/>
      <c r="AW149" s="67"/>
      <c r="AX149" s="663"/>
      <c r="AY149" s="67"/>
      <c r="AZ149" s="67"/>
      <c r="BA149" s="67"/>
      <c r="BB149" s="656"/>
      <c r="BC149" s="656"/>
      <c r="BD149" s="664"/>
      <c r="BE149" s="663"/>
      <c r="BF149" s="101"/>
      <c r="BG149" s="101"/>
      <c r="BH149" s="101"/>
      <c r="BI149" s="796" t="s">
        <v>239</v>
      </c>
      <c r="BJ149" s="797" t="s">
        <v>252</v>
      </c>
      <c r="BK149" s="797">
        <v>7.6181000000000001</v>
      </c>
      <c r="BL149" s="794" t="s">
        <v>404</v>
      </c>
      <c r="BM149" s="798">
        <v>2.3400000000000001E-3</v>
      </c>
      <c r="BN149" s="798">
        <v>2.3400000000000001E-3</v>
      </c>
      <c r="BO149" s="795" t="s">
        <v>241</v>
      </c>
      <c r="BP149" s="797">
        <v>2.3900000000000001E-2</v>
      </c>
      <c r="BQ149" s="901">
        <f t="shared" si="159"/>
        <v>2.3900000000000002E-5</v>
      </c>
      <c r="BR149" s="794" t="s">
        <v>405</v>
      </c>
      <c r="BS149" s="798">
        <v>0.01</v>
      </c>
      <c r="BT149" s="798">
        <v>0.1</v>
      </c>
      <c r="BU149" s="794" t="s">
        <v>242</v>
      </c>
      <c r="BV149" s="797">
        <v>4.7999999999999996E-3</v>
      </c>
      <c r="BW149" s="901">
        <f t="shared" si="160"/>
        <v>4.7999999999999998E-6</v>
      </c>
      <c r="BX149" s="794" t="s">
        <v>406</v>
      </c>
      <c r="BY149" s="798">
        <v>2E-3</v>
      </c>
      <c r="BZ149" s="798">
        <v>0.02</v>
      </c>
      <c r="CA149" s="794" t="s">
        <v>242</v>
      </c>
      <c r="CB149" s="797">
        <v>0.26269999999999999</v>
      </c>
      <c r="CC149" s="901">
        <f t="shared" si="161"/>
        <v>2.6269999999999999E-4</v>
      </c>
      <c r="CD149" s="794" t="s">
        <v>405</v>
      </c>
      <c r="CE149" s="798">
        <v>9.6000000000000002E-2</v>
      </c>
      <c r="CF149" s="798">
        <v>1.1000000000000001</v>
      </c>
      <c r="CG149" s="794" t="s">
        <v>242</v>
      </c>
      <c r="CH149" s="797">
        <v>2.5499999999999998E-2</v>
      </c>
      <c r="CI149" s="901">
        <f t="shared" si="162"/>
        <v>2.55E-5</v>
      </c>
      <c r="CJ149" s="794" t="s">
        <v>406</v>
      </c>
      <c r="CK149" s="798">
        <v>9.5999999999999992E-3</v>
      </c>
      <c r="CL149" s="798">
        <v>0.11</v>
      </c>
      <c r="CM149" s="794" t="s">
        <v>242</v>
      </c>
      <c r="CN149" s="705"/>
      <c r="CO149" s="88">
        <v>0.15</v>
      </c>
      <c r="CP149" s="88">
        <f t="shared" si="158"/>
        <v>0.17499999999999999</v>
      </c>
      <c r="CQ149" s="88">
        <v>0.2</v>
      </c>
      <c r="CR149" s="67">
        <v>0.15</v>
      </c>
      <c r="CS149" s="67">
        <v>0.2</v>
      </c>
      <c r="CT149" s="67"/>
      <c r="CU149" s="67"/>
      <c r="CV149" s="67"/>
      <c r="CW149" s="67"/>
      <c r="CX149" s="67"/>
      <c r="CY149" s="67"/>
      <c r="CZ149" s="67"/>
      <c r="DA149" s="67"/>
      <c r="DB149" s="67"/>
      <c r="DC149" s="67"/>
      <c r="DD149" s="67"/>
      <c r="DE149" s="67"/>
      <c r="DF149" s="67"/>
      <c r="DG149" s="67"/>
      <c r="DH149" s="67"/>
      <c r="DI149" s="67"/>
      <c r="DJ149" s="67"/>
      <c r="DK149" s="67"/>
      <c r="DL149" s="67"/>
      <c r="DM149" s="67"/>
      <c r="DN149" s="67"/>
      <c r="DO149" s="67"/>
      <c r="DP149" s="67"/>
      <c r="DQ149" s="67"/>
      <c r="DR149" s="67"/>
      <c r="DS149" s="67"/>
      <c r="DT149" s="67"/>
      <c r="DU149" s="67"/>
      <c r="DV149" s="67"/>
      <c r="DW149" s="67"/>
      <c r="DX149" s="67"/>
      <c r="DY149" s="67"/>
      <c r="DZ149" s="67"/>
      <c r="EA149" s="67"/>
      <c r="EB149" s="67"/>
      <c r="EC149" s="67"/>
      <c r="ED149" s="67"/>
      <c r="EE149" s="67"/>
      <c r="EF149" s="67"/>
      <c r="EG149" s="67"/>
      <c r="EH149" s="67"/>
      <c r="EI149" s="67"/>
      <c r="EJ149" s="67"/>
      <c r="EK149" s="67"/>
      <c r="EL149" s="67"/>
      <c r="EM149" s="67"/>
      <c r="EN149" s="67"/>
      <c r="EO149" s="67"/>
      <c r="EP149" s="67"/>
      <c r="EQ149" s="67"/>
      <c r="ER149" s="67"/>
      <c r="ES149" s="67"/>
      <c r="ET149" s="67"/>
      <c r="EU149" s="67"/>
      <c r="EV149" s="67"/>
      <c r="EW149" s="67"/>
      <c r="EX149" s="67"/>
      <c r="EY149" s="67"/>
      <c r="EZ149" s="67"/>
      <c r="FA149" s="67"/>
      <c r="FB149" s="67"/>
      <c r="FC149" s="67"/>
      <c r="FD149" s="67"/>
      <c r="FE149" s="67"/>
      <c r="FF149" s="67"/>
      <c r="FG149" s="67"/>
      <c r="FH149" s="67"/>
      <c r="FI149" s="67"/>
      <c r="FJ149" s="67"/>
      <c r="FK149" s="67"/>
      <c r="FL149" s="67"/>
      <c r="FM149" s="67"/>
      <c r="FN149" s="67"/>
      <c r="FO149" s="67"/>
      <c r="FP149" s="67"/>
      <c r="FQ149" s="67"/>
      <c r="FR149" s="67"/>
      <c r="FS149" s="67"/>
      <c r="FT149" s="67"/>
      <c r="FU149" s="67"/>
      <c r="FV149" s="67"/>
      <c r="FW149" s="67"/>
      <c r="FX149" s="67"/>
      <c r="FY149" s="67"/>
      <c r="FZ149" s="67"/>
      <c r="GA149" s="67"/>
      <c r="GB149" s="67"/>
      <c r="GC149" s="67"/>
      <c r="GD149" s="67"/>
    </row>
    <row r="150" spans="1:186" s="69" customFormat="1" ht="15" hidden="1" customHeight="1" x14ac:dyDescent="0.25">
      <c r="A150" s="67"/>
      <c r="B150" s="67"/>
      <c r="C150" s="67"/>
      <c r="D150" s="67"/>
      <c r="E150" s="67"/>
      <c r="F150" s="67"/>
      <c r="G150" s="67"/>
      <c r="H150" s="67"/>
      <c r="I150" s="67"/>
      <c r="J150" s="67"/>
      <c r="K150" s="67"/>
      <c r="L150" s="67"/>
      <c r="M150" s="67"/>
      <c r="N150" s="67"/>
      <c r="O150" s="67"/>
      <c r="P150" s="67"/>
      <c r="Q150" s="67"/>
      <c r="R150" s="67"/>
      <c r="S150" s="67"/>
      <c r="T150" s="67"/>
      <c r="U150" s="67"/>
      <c r="V150" s="655"/>
      <c r="W150" s="67"/>
      <c r="X150" s="67"/>
      <c r="Y150" s="67"/>
      <c r="Z150" s="67"/>
      <c r="AA150" s="656"/>
      <c r="AB150" s="656"/>
      <c r="AC150" s="67"/>
      <c r="AD150" s="656"/>
      <c r="AE150" s="657"/>
      <c r="AF150" s="67"/>
      <c r="AG150" s="67"/>
      <c r="AH150" s="658"/>
      <c r="AI150" s="658"/>
      <c r="AJ150" s="67"/>
      <c r="AK150" s="656"/>
      <c r="AL150" s="67"/>
      <c r="AM150" s="67"/>
      <c r="AN150" s="67"/>
      <c r="AO150" s="67"/>
      <c r="AP150" s="67"/>
      <c r="AQ150" s="67"/>
      <c r="AR150" s="656"/>
      <c r="AS150" s="67"/>
      <c r="AT150" s="67"/>
      <c r="AU150" s="67"/>
      <c r="AV150" s="656"/>
      <c r="AW150" s="67"/>
      <c r="AX150" s="656"/>
      <c r="AY150" s="67"/>
      <c r="AZ150" s="67"/>
      <c r="BA150" s="67"/>
      <c r="BB150" s="656"/>
      <c r="BC150" s="656"/>
      <c r="BD150" s="67"/>
      <c r="BE150" s="656"/>
      <c r="BF150" s="101"/>
      <c r="BG150" s="101"/>
      <c r="BH150" s="101"/>
      <c r="BI150" s="635"/>
      <c r="BJ150" s="636"/>
      <c r="BK150" s="636"/>
      <c r="BL150" s="636"/>
      <c r="BM150" s="102"/>
      <c r="BN150" s="102"/>
      <c r="BO150" s="102"/>
      <c r="BP150" s="902"/>
      <c r="BQ150" s="902"/>
      <c r="BR150" s="902"/>
      <c r="BS150" s="902"/>
      <c r="BT150" s="902"/>
      <c r="BU150" s="902"/>
      <c r="BV150" s="636"/>
      <c r="BW150" s="902"/>
      <c r="BX150" s="902"/>
      <c r="BY150" s="636"/>
      <c r="BZ150" s="636"/>
      <c r="CA150" s="636"/>
      <c r="CB150" s="637"/>
      <c r="CC150" s="902"/>
      <c r="CD150" s="902"/>
      <c r="CE150" s="637"/>
      <c r="CF150" s="637"/>
      <c r="CG150" s="637"/>
      <c r="CH150" s="637"/>
      <c r="CI150" s="902"/>
      <c r="CJ150" s="902"/>
      <c r="CK150" s="637"/>
      <c r="CL150" s="637"/>
      <c r="CM150" s="637"/>
      <c r="CN150" s="705"/>
      <c r="CO150" s="88">
        <v>0.15</v>
      </c>
      <c r="CP150" s="88">
        <f t="shared" si="158"/>
        <v>0.17499999999999999</v>
      </c>
      <c r="CQ150" s="88">
        <v>0.2</v>
      </c>
      <c r="CR150" s="67"/>
      <c r="CS150" s="67"/>
      <c r="CT150" s="67"/>
      <c r="CU150" s="67"/>
      <c r="CV150" s="67"/>
      <c r="CW150" s="67"/>
      <c r="CX150" s="67"/>
      <c r="CY150" s="67"/>
      <c r="CZ150" s="67"/>
      <c r="DA150" s="67"/>
      <c r="DB150" s="67"/>
      <c r="DC150" s="67"/>
      <c r="DD150" s="67"/>
      <c r="DE150" s="67"/>
      <c r="DF150" s="67"/>
      <c r="DG150" s="67"/>
      <c r="DH150" s="67"/>
      <c r="DI150" s="67"/>
      <c r="DJ150" s="67"/>
      <c r="DK150" s="67"/>
      <c r="DL150" s="67"/>
      <c r="DM150" s="67"/>
      <c r="DN150" s="67"/>
      <c r="DO150" s="67"/>
      <c r="DP150" s="67"/>
      <c r="DQ150" s="67"/>
      <c r="DR150" s="67"/>
      <c r="DS150" s="67"/>
      <c r="DT150" s="67"/>
      <c r="DU150" s="67"/>
      <c r="DV150" s="67"/>
      <c r="DW150" s="67"/>
      <c r="DX150" s="67"/>
      <c r="DY150" s="67"/>
      <c r="DZ150" s="67"/>
      <c r="EA150" s="67"/>
      <c r="EB150" s="67"/>
      <c r="EC150" s="67"/>
      <c r="ED150" s="67"/>
      <c r="EE150" s="67"/>
      <c r="EF150" s="67"/>
      <c r="EG150" s="67"/>
      <c r="EH150" s="67"/>
      <c r="EI150" s="67"/>
      <c r="EJ150" s="67"/>
      <c r="EK150" s="67"/>
      <c r="EL150" s="67"/>
      <c r="EM150" s="67"/>
      <c r="EN150" s="67"/>
      <c r="EO150" s="67"/>
      <c r="EP150" s="67"/>
      <c r="EQ150" s="67"/>
      <c r="ER150" s="67"/>
      <c r="ES150" s="67"/>
      <c r="ET150" s="67"/>
      <c r="EU150" s="67"/>
      <c r="EV150" s="67"/>
      <c r="EW150" s="67"/>
      <c r="EX150" s="67"/>
      <c r="EY150" s="67"/>
      <c r="EZ150" s="67"/>
      <c r="FA150" s="67"/>
      <c r="FB150" s="67"/>
      <c r="FC150" s="67"/>
      <c r="FD150" s="67"/>
      <c r="FE150" s="67"/>
      <c r="FF150" s="67"/>
      <c r="FG150" s="67"/>
      <c r="FH150" s="67"/>
      <c r="FI150" s="67"/>
      <c r="FJ150" s="67"/>
      <c r="FK150" s="67"/>
      <c r="FL150" s="67"/>
      <c r="FM150" s="67"/>
      <c r="FN150" s="67"/>
      <c r="FO150" s="67"/>
      <c r="FP150" s="67"/>
      <c r="FQ150" s="67"/>
      <c r="FR150" s="67"/>
      <c r="FS150" s="67"/>
      <c r="FT150" s="67"/>
      <c r="FU150" s="67"/>
      <c r="FV150" s="67"/>
      <c r="FW150" s="67"/>
      <c r="FX150" s="67"/>
      <c r="FY150" s="67"/>
      <c r="FZ150" s="67"/>
      <c r="GA150" s="67"/>
      <c r="GB150" s="67"/>
      <c r="GC150" s="67"/>
      <c r="GD150" s="67"/>
    </row>
    <row r="151" spans="1:186" s="69" customFormat="1" ht="15" hidden="1" customHeight="1" thickBot="1" x14ac:dyDescent="0.3">
      <c r="A151" s="67"/>
      <c r="B151" s="67"/>
      <c r="C151" s="67"/>
      <c r="D151" s="67"/>
      <c r="E151" s="67"/>
      <c r="F151" s="67"/>
      <c r="G151" s="67"/>
      <c r="H151" s="67"/>
      <c r="I151" s="67"/>
      <c r="J151" s="67"/>
      <c r="K151" s="67"/>
      <c r="L151" s="67"/>
      <c r="M151" s="67"/>
      <c r="N151" s="67"/>
      <c r="O151" s="67"/>
      <c r="P151" s="67"/>
      <c r="Q151" s="67"/>
      <c r="R151" s="67"/>
      <c r="S151" s="67"/>
      <c r="T151" s="67"/>
      <c r="U151" s="67"/>
      <c r="V151" s="655"/>
      <c r="W151" s="67"/>
      <c r="X151" s="67"/>
      <c r="Y151" s="67"/>
      <c r="Z151" s="67"/>
      <c r="AA151" s="656"/>
      <c r="AB151" s="656"/>
      <c r="AC151" s="67"/>
      <c r="AD151" s="656"/>
      <c r="AE151" s="657"/>
      <c r="AF151" s="67"/>
      <c r="AG151" s="67"/>
      <c r="AH151" s="658"/>
      <c r="AI151" s="658"/>
      <c r="AJ151" s="67"/>
      <c r="AK151" s="656"/>
      <c r="AL151" s="67"/>
      <c r="AM151" s="67"/>
      <c r="AN151" s="67"/>
      <c r="AO151" s="67"/>
      <c r="AP151" s="67"/>
      <c r="AQ151" s="67"/>
      <c r="AR151" s="656"/>
      <c r="AS151" s="67"/>
      <c r="AT151" s="67"/>
      <c r="AU151" s="67"/>
      <c r="AV151" s="656"/>
      <c r="AW151" s="67"/>
      <c r="AX151" s="656"/>
      <c r="AY151" s="67"/>
      <c r="AZ151" s="67"/>
      <c r="BA151" s="67"/>
      <c r="BB151" s="656"/>
      <c r="BC151" s="656"/>
      <c r="BD151" s="67"/>
      <c r="BE151" s="656"/>
      <c r="BF151" s="101"/>
      <c r="BG151" s="101"/>
      <c r="BH151" s="101"/>
      <c r="BI151" s="635"/>
      <c r="BJ151" s="636"/>
      <c r="BK151" s="636"/>
      <c r="BL151" s="636"/>
      <c r="BM151" s="102"/>
      <c r="BN151" s="102"/>
      <c r="BO151" s="102"/>
      <c r="BP151" s="902"/>
      <c r="BQ151" s="902"/>
      <c r="BR151" s="902"/>
      <c r="BS151" s="902"/>
      <c r="BT151" s="902"/>
      <c r="BU151" s="902"/>
      <c r="BV151" s="636"/>
      <c r="BW151" s="902"/>
      <c r="BX151" s="902"/>
      <c r="BY151" s="636"/>
      <c r="BZ151" s="636"/>
      <c r="CA151" s="636"/>
      <c r="CB151" s="637"/>
      <c r="CC151" s="902"/>
      <c r="CD151" s="902"/>
      <c r="CE151" s="637"/>
      <c r="CF151" s="637"/>
      <c r="CG151" s="637"/>
      <c r="CH151" s="637"/>
      <c r="CI151" s="902"/>
      <c r="CJ151" s="902"/>
      <c r="CK151" s="637"/>
      <c r="CL151" s="637"/>
      <c r="CM151" s="637"/>
      <c r="CN151" s="705"/>
      <c r="CO151" s="88">
        <v>0.15</v>
      </c>
      <c r="CP151" s="88">
        <f t="shared" si="158"/>
        <v>0.17499999999999999</v>
      </c>
      <c r="CQ151" s="88">
        <v>0.2</v>
      </c>
      <c r="CR151" s="67"/>
      <c r="CS151" s="67"/>
      <c r="CT151" s="67"/>
      <c r="CU151" s="67"/>
      <c r="CV151" s="67"/>
      <c r="CW151" s="67"/>
      <c r="CX151" s="67"/>
      <c r="CY151" s="67"/>
      <c r="CZ151" s="67"/>
      <c r="DA151" s="67"/>
      <c r="DB151" s="67"/>
      <c r="DC151" s="67"/>
      <c r="DD151" s="67"/>
      <c r="DE151" s="67"/>
      <c r="DF151" s="67"/>
      <c r="DG151" s="67"/>
      <c r="DH151" s="67"/>
      <c r="DI151" s="67"/>
      <c r="DJ151" s="67"/>
      <c r="DK151" s="67"/>
      <c r="DL151" s="67"/>
      <c r="DM151" s="67"/>
      <c r="DN151" s="67"/>
      <c r="DO151" s="67"/>
      <c r="DP151" s="67"/>
      <c r="DQ151" s="67"/>
      <c r="DR151" s="67"/>
      <c r="DS151" s="67"/>
      <c r="DT151" s="67"/>
      <c r="DU151" s="67"/>
      <c r="DV151" s="67"/>
      <c r="DW151" s="67"/>
      <c r="DX151" s="67"/>
      <c r="DY151" s="67"/>
      <c r="DZ151" s="67"/>
      <c r="EA151" s="67"/>
      <c r="EB151" s="67"/>
      <c r="EC151" s="67"/>
      <c r="ED151" s="67"/>
      <c r="EE151" s="67"/>
      <c r="EF151" s="67"/>
      <c r="EG151" s="67"/>
      <c r="EH151" s="67"/>
      <c r="EI151" s="67"/>
      <c r="EJ151" s="67"/>
      <c r="EK151" s="67"/>
      <c r="EL151" s="67"/>
      <c r="EM151" s="67"/>
      <c r="EN151" s="67"/>
      <c r="EO151" s="67"/>
      <c r="EP151" s="67"/>
      <c r="EQ151" s="67"/>
      <c r="ER151" s="67"/>
      <c r="ES151" s="67"/>
      <c r="ET151" s="67"/>
      <c r="EU151" s="67"/>
      <c r="EV151" s="67"/>
      <c r="EW151" s="67"/>
      <c r="EX151" s="67"/>
      <c r="EY151" s="67"/>
      <c r="EZ151" s="67"/>
      <c r="FA151" s="67"/>
      <c r="FB151" s="67"/>
      <c r="FC151" s="67"/>
      <c r="FD151" s="67"/>
      <c r="FE151" s="67"/>
      <c r="FF151" s="67"/>
      <c r="FG151" s="67"/>
      <c r="FH151" s="67"/>
      <c r="FI151" s="67"/>
      <c r="FJ151" s="67"/>
      <c r="FK151" s="67"/>
      <c r="FL151" s="67"/>
      <c r="FM151" s="67"/>
      <c r="FN151" s="67"/>
      <c r="FO151" s="67"/>
      <c r="FP151" s="67"/>
      <c r="FQ151" s="67"/>
      <c r="FR151" s="67"/>
      <c r="FS151" s="67"/>
      <c r="FT151" s="67"/>
      <c r="FU151" s="67"/>
      <c r="FV151" s="67"/>
      <c r="FW151" s="67"/>
      <c r="FX151" s="67"/>
      <c r="FY151" s="67"/>
      <c r="FZ151" s="67"/>
      <c r="GA151" s="67"/>
      <c r="GB151" s="67"/>
      <c r="GC151" s="67"/>
      <c r="GD151" s="67"/>
    </row>
    <row r="152" spans="1:186" s="69" customFormat="1" ht="26.25" hidden="1" customHeight="1" thickBot="1" x14ac:dyDescent="0.3">
      <c r="A152" s="67"/>
      <c r="B152" s="67"/>
      <c r="C152" s="67"/>
      <c r="D152" s="67"/>
      <c r="E152" s="67"/>
      <c r="F152" s="67"/>
      <c r="G152" s="67"/>
      <c r="H152" s="67"/>
      <c r="I152" s="67"/>
      <c r="J152" s="67"/>
      <c r="K152" s="67"/>
      <c r="L152" s="67"/>
      <c r="M152" s="67"/>
      <c r="N152" s="67"/>
      <c r="O152" s="67"/>
      <c r="P152" s="67"/>
      <c r="Q152" s="67"/>
      <c r="R152" s="67"/>
      <c r="S152" s="67"/>
      <c r="T152" s="67"/>
      <c r="U152" s="67"/>
      <c r="V152" s="655"/>
      <c r="W152" s="67"/>
      <c r="X152" s="67"/>
      <c r="Y152" s="67"/>
      <c r="Z152" s="67"/>
      <c r="AA152" s="656"/>
      <c r="AB152" s="656"/>
      <c r="AC152" s="67"/>
      <c r="AD152" s="656"/>
      <c r="AE152" s="657"/>
      <c r="AF152" s="67"/>
      <c r="AG152" s="67"/>
      <c r="AH152" s="658"/>
      <c r="AI152" s="658"/>
      <c r="AJ152" s="67"/>
      <c r="AK152" s="656"/>
      <c r="AL152" s="67"/>
      <c r="AM152" s="67"/>
      <c r="AN152" s="67"/>
      <c r="AO152" s="67"/>
      <c r="AP152" s="67"/>
      <c r="AQ152" s="67"/>
      <c r="AR152" s="656"/>
      <c r="AS152" s="67"/>
      <c r="AT152" s="67"/>
      <c r="AU152" s="67"/>
      <c r="AV152" s="656"/>
      <c r="AW152" s="67"/>
      <c r="AX152" s="656"/>
      <c r="AY152" s="67"/>
      <c r="AZ152" s="67"/>
      <c r="BA152" s="67"/>
      <c r="BB152" s="656"/>
      <c r="BC152" s="656"/>
      <c r="BD152" s="67"/>
      <c r="BE152" s="656"/>
      <c r="BF152" s="101"/>
      <c r="BG152" s="101"/>
      <c r="BH152" s="101"/>
      <c r="BI152" s="2096" t="s">
        <v>232</v>
      </c>
      <c r="BJ152" s="940"/>
      <c r="BK152" s="2096" t="s">
        <v>267</v>
      </c>
      <c r="BL152" s="940"/>
      <c r="BM152" s="2096" t="s">
        <v>233</v>
      </c>
      <c r="BN152" s="2096" t="s">
        <v>233</v>
      </c>
      <c r="BO152" s="2096" t="s">
        <v>240</v>
      </c>
      <c r="BP152" s="2093" t="s">
        <v>172</v>
      </c>
      <c r="BQ152" s="2094"/>
      <c r="BR152" s="2094"/>
      <c r="BS152" s="2094"/>
      <c r="BT152" s="2094"/>
      <c r="BU152" s="2094"/>
      <c r="BV152" s="2094"/>
      <c r="BW152" s="2094"/>
      <c r="BX152" s="2094"/>
      <c r="BY152" s="2094"/>
      <c r="BZ152" s="2094"/>
      <c r="CA152" s="2095"/>
      <c r="CB152" s="2093" t="s">
        <v>173</v>
      </c>
      <c r="CC152" s="2094"/>
      <c r="CD152" s="2094"/>
      <c r="CE152" s="2094"/>
      <c r="CF152" s="2094"/>
      <c r="CG152" s="2094"/>
      <c r="CH152" s="2094"/>
      <c r="CI152" s="2094"/>
      <c r="CJ152" s="2094"/>
      <c r="CK152" s="2094"/>
      <c r="CL152" s="2094"/>
      <c r="CM152" s="2095"/>
      <c r="CN152" s="705"/>
      <c r="CO152" s="88">
        <v>0.15</v>
      </c>
      <c r="CP152" s="88">
        <f t="shared" si="158"/>
        <v>0.17499999999999999</v>
      </c>
      <c r="CQ152" s="88">
        <v>0.2</v>
      </c>
      <c r="CR152" s="67"/>
      <c r="CS152" s="67"/>
      <c r="CT152" s="67"/>
      <c r="CU152" s="67"/>
      <c r="CV152" s="67"/>
      <c r="CW152" s="67"/>
      <c r="CX152" s="67"/>
      <c r="CY152" s="67"/>
      <c r="CZ152" s="67"/>
      <c r="DA152" s="67"/>
      <c r="DB152" s="67"/>
      <c r="DC152" s="67"/>
      <c r="DD152" s="67"/>
      <c r="DE152" s="67"/>
      <c r="DF152" s="67"/>
      <c r="DG152" s="67"/>
      <c r="DH152" s="67"/>
      <c r="DI152" s="67"/>
      <c r="DJ152" s="67"/>
      <c r="DK152" s="67"/>
      <c r="DL152" s="67"/>
      <c r="DM152" s="67"/>
      <c r="DN152" s="67"/>
      <c r="DO152" s="67"/>
      <c r="DP152" s="67"/>
      <c r="DQ152" s="67"/>
      <c r="DR152" s="67"/>
      <c r="DS152" s="67"/>
      <c r="DT152" s="67"/>
      <c r="DU152" s="67"/>
      <c r="DV152" s="67"/>
      <c r="DW152" s="67"/>
      <c r="DX152" s="67"/>
      <c r="DY152" s="67"/>
      <c r="DZ152" s="67"/>
      <c r="EA152" s="67"/>
      <c r="EB152" s="67"/>
      <c r="EC152" s="67"/>
      <c r="ED152" s="67"/>
      <c r="EE152" s="67"/>
      <c r="EF152" s="67"/>
      <c r="EG152" s="67"/>
      <c r="EH152" s="67"/>
      <c r="EI152" s="67"/>
      <c r="EJ152" s="67"/>
      <c r="EK152" s="67"/>
      <c r="EL152" s="67"/>
      <c r="EM152" s="67"/>
      <c r="EN152" s="67"/>
      <c r="EO152" s="67"/>
      <c r="EP152" s="67"/>
      <c r="EQ152" s="67"/>
      <c r="ER152" s="67"/>
      <c r="ES152" s="67"/>
      <c r="ET152" s="67"/>
      <c r="EU152" s="67"/>
      <c r="EV152" s="67"/>
      <c r="EW152" s="67"/>
      <c r="EX152" s="67"/>
      <c r="EY152" s="67"/>
      <c r="EZ152" s="67"/>
      <c r="FA152" s="67"/>
      <c r="FB152" s="67"/>
      <c r="FC152" s="67"/>
      <c r="FD152" s="67"/>
      <c r="FE152" s="67"/>
      <c r="FF152" s="67"/>
      <c r="FG152" s="67"/>
      <c r="FH152" s="67"/>
      <c r="FI152" s="67"/>
      <c r="FJ152" s="67"/>
      <c r="FK152" s="67"/>
      <c r="FL152" s="67"/>
      <c r="FM152" s="67"/>
      <c r="FN152" s="67"/>
      <c r="FO152" s="67"/>
      <c r="FP152" s="67"/>
      <c r="FQ152" s="67"/>
      <c r="FR152" s="67"/>
      <c r="FS152" s="67"/>
      <c r="FT152" s="67"/>
      <c r="FU152" s="67"/>
      <c r="FV152" s="67"/>
      <c r="FW152" s="67"/>
      <c r="FX152" s="67"/>
      <c r="FY152" s="67"/>
      <c r="FZ152" s="67"/>
      <c r="GA152" s="67"/>
      <c r="GB152" s="67"/>
      <c r="GC152" s="67"/>
      <c r="GD152" s="67"/>
    </row>
    <row r="153" spans="1:186" s="69" customFormat="1" ht="59.25" hidden="1" customHeight="1" thickBot="1" x14ac:dyDescent="0.3">
      <c r="A153" s="67"/>
      <c r="B153" s="67"/>
      <c r="C153" s="67"/>
      <c r="D153" s="67"/>
      <c r="E153" s="67"/>
      <c r="F153" s="67"/>
      <c r="G153" s="67"/>
      <c r="H153" s="67"/>
      <c r="I153" s="67"/>
      <c r="J153" s="67"/>
      <c r="K153" s="67"/>
      <c r="L153" s="67"/>
      <c r="M153" s="67"/>
      <c r="N153" s="67"/>
      <c r="O153" s="67"/>
      <c r="P153" s="67"/>
      <c r="Q153" s="67"/>
      <c r="R153" s="67"/>
      <c r="S153" s="67"/>
      <c r="T153" s="67"/>
      <c r="U153" s="67"/>
      <c r="V153" s="655"/>
      <c r="W153" s="67"/>
      <c r="X153" s="67"/>
      <c r="Y153" s="67"/>
      <c r="Z153" s="67"/>
      <c r="AA153" s="656"/>
      <c r="AB153" s="656"/>
      <c r="AC153" s="67"/>
      <c r="AD153" s="656"/>
      <c r="AE153" s="657"/>
      <c r="AF153" s="67"/>
      <c r="AG153" s="67"/>
      <c r="AH153" s="658"/>
      <c r="AI153" s="658"/>
      <c r="AJ153" s="67"/>
      <c r="AK153" s="656"/>
      <c r="AL153" s="67"/>
      <c r="AM153" s="67"/>
      <c r="AN153" s="67"/>
      <c r="AO153" s="67"/>
      <c r="AP153" s="67"/>
      <c r="AQ153" s="67"/>
      <c r="AR153" s="656"/>
      <c r="AS153" s="67"/>
      <c r="AT153" s="67"/>
      <c r="AU153" s="67"/>
      <c r="AV153" s="656"/>
      <c r="AW153" s="67"/>
      <c r="AX153" s="656"/>
      <c r="AY153" s="67"/>
      <c r="AZ153" s="67"/>
      <c r="BA153" s="67"/>
      <c r="BB153" s="656"/>
      <c r="BC153" s="656"/>
      <c r="BD153" s="67"/>
      <c r="BE153" s="656"/>
      <c r="BF153" s="101"/>
      <c r="BG153" s="101"/>
      <c r="BH153" s="101"/>
      <c r="BI153" s="2097"/>
      <c r="BJ153" s="941" t="s">
        <v>253</v>
      </c>
      <c r="BK153" s="2097"/>
      <c r="BL153" s="941" t="s">
        <v>251</v>
      </c>
      <c r="BM153" s="2097"/>
      <c r="BN153" s="2097"/>
      <c r="BO153" s="2097"/>
      <c r="BP153" s="900" t="s">
        <v>268</v>
      </c>
      <c r="BQ153" s="900" t="s">
        <v>269</v>
      </c>
      <c r="BR153" s="941" t="s">
        <v>251</v>
      </c>
      <c r="BS153" s="900" t="s">
        <v>233</v>
      </c>
      <c r="BT153" s="900" t="s">
        <v>233</v>
      </c>
      <c r="BU153" s="900" t="s">
        <v>240</v>
      </c>
      <c r="BV153" s="900" t="s">
        <v>270</v>
      </c>
      <c r="BW153" s="900" t="s">
        <v>271</v>
      </c>
      <c r="BX153" s="941" t="s">
        <v>251</v>
      </c>
      <c r="BY153" s="900" t="s">
        <v>233</v>
      </c>
      <c r="BZ153" s="900" t="s">
        <v>233</v>
      </c>
      <c r="CA153" s="900" t="s">
        <v>240</v>
      </c>
      <c r="CB153" s="900" t="s">
        <v>268</v>
      </c>
      <c r="CC153" s="900" t="s">
        <v>269</v>
      </c>
      <c r="CD153" s="941" t="s">
        <v>251</v>
      </c>
      <c r="CE153" s="900" t="s">
        <v>233</v>
      </c>
      <c r="CF153" s="900" t="s">
        <v>233</v>
      </c>
      <c r="CG153" s="900" t="s">
        <v>240</v>
      </c>
      <c r="CH153" s="900" t="s">
        <v>270</v>
      </c>
      <c r="CI153" s="900" t="s">
        <v>271</v>
      </c>
      <c r="CJ153" s="941" t="s">
        <v>251</v>
      </c>
      <c r="CK153" s="900" t="s">
        <v>233</v>
      </c>
      <c r="CL153" s="900" t="s">
        <v>233</v>
      </c>
      <c r="CM153" s="900" t="s">
        <v>240</v>
      </c>
      <c r="CN153" s="705"/>
      <c r="CO153" s="88"/>
      <c r="CP153" s="88"/>
      <c r="CQ153" s="88"/>
      <c r="CR153" s="67"/>
      <c r="CS153" s="67"/>
      <c r="CT153" s="67"/>
      <c r="CU153" s="67"/>
      <c r="CV153" s="67"/>
      <c r="CW153" s="67"/>
      <c r="CX153" s="67"/>
      <c r="CY153" s="67"/>
      <c r="CZ153" s="67"/>
      <c r="DA153" s="67"/>
      <c r="DB153" s="67"/>
      <c r="DC153" s="67"/>
      <c r="DD153" s="67"/>
      <c r="DE153" s="67"/>
      <c r="DF153" s="67"/>
      <c r="DG153" s="67"/>
      <c r="DH153" s="67"/>
      <c r="DI153" s="67"/>
      <c r="DJ153" s="67"/>
      <c r="DK153" s="67"/>
      <c r="DL153" s="67"/>
      <c r="DM153" s="67"/>
      <c r="DN153" s="67"/>
      <c r="DO153" s="67"/>
      <c r="DP153" s="67"/>
      <c r="DQ153" s="67"/>
      <c r="DR153" s="67"/>
      <c r="DS153" s="67"/>
      <c r="DT153" s="67"/>
      <c r="DU153" s="67"/>
      <c r="DV153" s="67"/>
      <c r="DW153" s="67"/>
      <c r="DX153" s="67"/>
      <c r="DY153" s="67"/>
      <c r="DZ153" s="67"/>
      <c r="EA153" s="67"/>
      <c r="EB153" s="67"/>
      <c r="EC153" s="67"/>
      <c r="ED153" s="67"/>
      <c r="EE153" s="67"/>
      <c r="EF153" s="67"/>
      <c r="EG153" s="67"/>
      <c r="EH153" s="67"/>
      <c r="EI153" s="67"/>
      <c r="EJ153" s="67"/>
      <c r="EK153" s="67"/>
      <c r="EL153" s="67"/>
      <c r="EM153" s="67"/>
      <c r="EN153" s="67"/>
      <c r="EO153" s="67"/>
      <c r="EP153" s="67"/>
      <c r="EQ153" s="67"/>
      <c r="ER153" s="67"/>
      <c r="ES153" s="67"/>
      <c r="ET153" s="67"/>
      <c r="EU153" s="67"/>
      <c r="EV153" s="67"/>
      <c r="EW153" s="67"/>
      <c r="EX153" s="67"/>
      <c r="EY153" s="67"/>
      <c r="EZ153" s="67"/>
      <c r="FA153" s="67"/>
      <c r="FB153" s="67"/>
      <c r="FC153" s="67"/>
      <c r="FD153" s="67"/>
      <c r="FE153" s="67"/>
      <c r="FF153" s="67"/>
      <c r="FG153" s="67"/>
      <c r="FH153" s="67"/>
      <c r="FI153" s="67"/>
      <c r="FJ153" s="67"/>
      <c r="FK153" s="67"/>
      <c r="FL153" s="67"/>
      <c r="FM153" s="67"/>
      <c r="FN153" s="67"/>
      <c r="FO153" s="67"/>
      <c r="FP153" s="67"/>
      <c r="FQ153" s="67"/>
      <c r="FR153" s="67"/>
      <c r="FS153" s="67"/>
      <c r="FT153" s="67"/>
      <c r="FU153" s="67"/>
      <c r="FV153" s="67"/>
      <c r="FW153" s="67"/>
      <c r="FX153" s="67"/>
      <c r="FY153" s="67"/>
      <c r="FZ153" s="67"/>
      <c r="GA153" s="67"/>
      <c r="GB153" s="67"/>
      <c r="GC153" s="67"/>
      <c r="GD153" s="67"/>
    </row>
    <row r="154" spans="1:186" s="69" customFormat="1" ht="17.25" hidden="1" customHeight="1" thickBot="1" x14ac:dyDescent="0.3">
      <c r="A154" s="67"/>
      <c r="B154" s="67"/>
      <c r="C154" s="67"/>
      <c r="D154" s="67"/>
      <c r="E154" s="67"/>
      <c r="F154" s="67"/>
      <c r="G154" s="67"/>
      <c r="H154" s="67"/>
      <c r="I154" s="67"/>
      <c r="J154" s="67"/>
      <c r="K154" s="67"/>
      <c r="L154" s="67"/>
      <c r="M154" s="67"/>
      <c r="N154" s="67"/>
      <c r="O154" s="67"/>
      <c r="P154" s="67"/>
      <c r="Q154" s="67"/>
      <c r="R154" s="67"/>
      <c r="S154" s="67"/>
      <c r="T154" s="67"/>
      <c r="U154" s="67"/>
      <c r="V154" s="655"/>
      <c r="W154" s="67"/>
      <c r="X154" s="67"/>
      <c r="Y154" s="67"/>
      <c r="Z154" s="67"/>
      <c r="AA154" s="656"/>
      <c r="AB154" s="656"/>
      <c r="AC154" s="67"/>
      <c r="AD154" s="656"/>
      <c r="AE154" s="657"/>
      <c r="AF154" s="67"/>
      <c r="AG154" s="67"/>
      <c r="AH154" s="658"/>
      <c r="AI154" s="658"/>
      <c r="AJ154" s="67"/>
      <c r="AK154" s="656"/>
      <c r="AL154" s="67"/>
      <c r="AM154" s="67"/>
      <c r="AN154" s="67"/>
      <c r="AO154" s="67"/>
      <c r="AP154" s="67"/>
      <c r="AQ154" s="67"/>
      <c r="AR154" s="656"/>
      <c r="AS154" s="67"/>
      <c r="AT154" s="67"/>
      <c r="AU154" s="67"/>
      <c r="AV154" s="656"/>
      <c r="AW154" s="67"/>
      <c r="AX154" s="656"/>
      <c r="AY154" s="67"/>
      <c r="AZ154" s="67"/>
      <c r="BA154" s="67"/>
      <c r="BB154" s="656"/>
      <c r="BC154" s="656"/>
      <c r="BD154" s="67"/>
      <c r="BE154" s="656"/>
      <c r="BF154" s="101"/>
      <c r="BG154" s="101"/>
      <c r="BH154" s="101"/>
      <c r="BI154" s="793" t="s">
        <v>274</v>
      </c>
      <c r="BJ154" s="794" t="s">
        <v>407</v>
      </c>
      <c r="BK154" s="800">
        <v>0</v>
      </c>
      <c r="BL154" s="794" t="s">
        <v>408</v>
      </c>
      <c r="BM154" s="798">
        <v>8.8870000000000005E-2</v>
      </c>
      <c r="BN154" s="798">
        <v>8.8870000000000005E-2</v>
      </c>
      <c r="BO154" s="795" t="s">
        <v>241</v>
      </c>
      <c r="BP154" s="903">
        <v>2.1999999999999999E-2</v>
      </c>
      <c r="BQ154" s="903">
        <f>BP154/1000</f>
        <v>2.1999999999999999E-5</v>
      </c>
      <c r="BR154" s="794" t="s">
        <v>409</v>
      </c>
      <c r="BS154" s="798">
        <v>3.0000000000000001E-3</v>
      </c>
      <c r="BT154" s="798">
        <v>0.03</v>
      </c>
      <c r="BU154" s="794" t="s">
        <v>242</v>
      </c>
      <c r="BV154" s="903">
        <v>2.2000000000000001E-3</v>
      </c>
      <c r="BW154" s="903">
        <f>BV154/1000</f>
        <v>2.2000000000000001E-6</v>
      </c>
      <c r="BX154" s="794" t="s">
        <v>514</v>
      </c>
      <c r="BY154" s="798">
        <v>2.9999999999999997E-4</v>
      </c>
      <c r="BZ154" s="798">
        <v>0.03</v>
      </c>
      <c r="CA154" s="794" t="s">
        <v>242</v>
      </c>
      <c r="CB154" s="797">
        <v>0</v>
      </c>
      <c r="CC154" s="903">
        <f>CB154/1000</f>
        <v>0</v>
      </c>
      <c r="CD154" s="794" t="s">
        <v>409</v>
      </c>
      <c r="CE154" s="798">
        <v>0</v>
      </c>
      <c r="CF154" s="798">
        <v>0</v>
      </c>
      <c r="CG154" s="794" t="s">
        <v>242</v>
      </c>
      <c r="CH154" s="797">
        <v>0</v>
      </c>
      <c r="CI154" s="903">
        <f>CH154/1000</f>
        <v>0</v>
      </c>
      <c r="CJ154" s="794" t="s">
        <v>514</v>
      </c>
      <c r="CK154" s="798">
        <v>0</v>
      </c>
      <c r="CL154" s="798">
        <v>0</v>
      </c>
      <c r="CM154" s="794" t="s">
        <v>242</v>
      </c>
      <c r="CN154" s="705"/>
      <c r="CO154" s="88"/>
      <c r="CP154" s="88"/>
      <c r="CQ154" s="88"/>
      <c r="CR154" s="67">
        <v>0.6</v>
      </c>
      <c r="CS154" s="67">
        <v>1</v>
      </c>
      <c r="CT154" s="67"/>
      <c r="CU154" s="67"/>
      <c r="CV154" s="67"/>
      <c r="CW154" s="67"/>
      <c r="CX154" s="67"/>
      <c r="CY154" s="67"/>
      <c r="CZ154" s="67"/>
      <c r="DA154" s="67"/>
      <c r="DB154" s="67"/>
      <c r="DC154" s="67"/>
      <c r="DD154" s="67"/>
      <c r="DE154" s="67"/>
      <c r="DF154" s="67"/>
      <c r="DG154" s="67"/>
      <c r="DH154" s="67"/>
      <c r="DI154" s="67"/>
      <c r="DJ154" s="67"/>
      <c r="DK154" s="67"/>
      <c r="DL154" s="67"/>
      <c r="DM154" s="67"/>
      <c r="DN154" s="67"/>
      <c r="DO154" s="67"/>
      <c r="DP154" s="67"/>
      <c r="DQ154" s="67"/>
      <c r="DR154" s="67"/>
      <c r="DS154" s="67"/>
      <c r="DT154" s="67"/>
      <c r="DU154" s="67"/>
      <c r="DV154" s="67"/>
      <c r="DW154" s="67"/>
      <c r="DX154" s="67"/>
      <c r="DY154" s="67"/>
      <c r="DZ154" s="67"/>
      <c r="EA154" s="67"/>
      <c r="EB154" s="67"/>
      <c r="EC154" s="67"/>
      <c r="ED154" s="67"/>
      <c r="EE154" s="67"/>
      <c r="EF154" s="67"/>
      <c r="EG154" s="67"/>
      <c r="EH154" s="67"/>
      <c r="EI154" s="67"/>
      <c r="EJ154" s="67"/>
      <c r="EK154" s="67"/>
      <c r="EL154" s="67"/>
      <c r="EM154" s="67"/>
      <c r="EN154" s="67"/>
      <c r="EO154" s="67"/>
      <c r="EP154" s="67"/>
      <c r="EQ154" s="67"/>
      <c r="ER154" s="67"/>
      <c r="ES154" s="67"/>
      <c r="ET154" s="67"/>
      <c r="EU154" s="67"/>
      <c r="EV154" s="67"/>
      <c r="EW154" s="67"/>
      <c r="EX154" s="67"/>
      <c r="EY154" s="67"/>
      <c r="EZ154" s="67"/>
      <c r="FA154" s="67"/>
      <c r="FB154" s="67"/>
      <c r="FC154" s="67"/>
      <c r="FD154" s="67"/>
      <c r="FE154" s="67"/>
      <c r="FF154" s="67"/>
      <c r="FG154" s="67"/>
      <c r="FH154" s="67"/>
      <c r="FI154" s="67"/>
      <c r="FJ154" s="67"/>
      <c r="FK154" s="67"/>
      <c r="FL154" s="67"/>
      <c r="FM154" s="67"/>
      <c r="FN154" s="67"/>
      <c r="FO154" s="67"/>
      <c r="FP154" s="67"/>
      <c r="FQ154" s="67"/>
      <c r="FR154" s="67"/>
      <c r="FS154" s="67"/>
      <c r="FT154" s="67"/>
      <c r="FU154" s="67"/>
      <c r="FV154" s="67"/>
      <c r="FW154" s="67"/>
      <c r="FX154" s="67"/>
      <c r="FY154" s="67"/>
      <c r="FZ154" s="67"/>
      <c r="GA154" s="67"/>
      <c r="GB154" s="67"/>
      <c r="GC154" s="67"/>
      <c r="GD154" s="67"/>
    </row>
    <row r="155" spans="1:186" s="69" customFormat="1" ht="17.25" hidden="1" customHeight="1" thickBot="1" x14ac:dyDescent="0.3">
      <c r="A155" s="67"/>
      <c r="B155" s="67"/>
      <c r="C155" s="67"/>
      <c r="D155" s="67"/>
      <c r="E155" s="67"/>
      <c r="F155" s="67"/>
      <c r="G155" s="67"/>
      <c r="H155" s="67"/>
      <c r="I155" s="67"/>
      <c r="J155" s="67"/>
      <c r="K155" s="67"/>
      <c r="L155" s="67"/>
      <c r="M155" s="67"/>
      <c r="N155" s="67"/>
      <c r="O155" s="67"/>
      <c r="P155" s="67"/>
      <c r="Q155" s="67"/>
      <c r="R155" s="67"/>
      <c r="S155" s="67"/>
      <c r="T155" s="67"/>
      <c r="U155" s="67"/>
      <c r="V155" s="655"/>
      <c r="W155" s="67"/>
      <c r="X155" s="67"/>
      <c r="Y155" s="67"/>
      <c r="Z155" s="67"/>
      <c r="AA155" s="656"/>
      <c r="AB155" s="656"/>
      <c r="AC155" s="67"/>
      <c r="AD155" s="656"/>
      <c r="AE155" s="657"/>
      <c r="AF155" s="67"/>
      <c r="AG155" s="67"/>
      <c r="AH155" s="658"/>
      <c r="AI155" s="658"/>
      <c r="AJ155" s="67"/>
      <c r="AK155" s="656"/>
      <c r="AL155" s="67"/>
      <c r="AM155" s="67"/>
      <c r="AN155" s="67"/>
      <c r="AO155" s="67"/>
      <c r="AP155" s="67"/>
      <c r="AQ155" s="67"/>
      <c r="AR155" s="656"/>
      <c r="AS155" s="67"/>
      <c r="AT155" s="67"/>
      <c r="AU155" s="67"/>
      <c r="AV155" s="656"/>
      <c r="AW155" s="67"/>
      <c r="AX155" s="656"/>
      <c r="AY155" s="67"/>
      <c r="AZ155" s="67"/>
      <c r="BA155" s="67"/>
      <c r="BB155" s="656"/>
      <c r="BC155" s="656"/>
      <c r="BD155" s="67"/>
      <c r="BE155" s="656"/>
      <c r="BF155" s="101"/>
      <c r="BG155" s="101"/>
      <c r="BH155" s="101"/>
      <c r="BI155" s="796" t="s">
        <v>243</v>
      </c>
      <c r="BJ155" s="794" t="s">
        <v>407</v>
      </c>
      <c r="BK155" s="801">
        <v>0.6129</v>
      </c>
      <c r="BL155" s="794" t="s">
        <v>408</v>
      </c>
      <c r="BM155" s="798">
        <v>0.18914999999999998</v>
      </c>
      <c r="BN155" s="798">
        <v>0.18914999999999998</v>
      </c>
      <c r="BO155" s="795" t="s">
        <v>241</v>
      </c>
      <c r="BP155" s="903">
        <v>1.4999999999999999E-2</v>
      </c>
      <c r="BQ155" s="903">
        <f t="shared" ref="BQ155:BQ171" si="163">BP155/1000</f>
        <v>1.4999999999999999E-5</v>
      </c>
      <c r="BR155" s="794" t="s">
        <v>409</v>
      </c>
      <c r="BS155" s="798">
        <v>3.0000000000000001E-3</v>
      </c>
      <c r="BT155" s="798">
        <v>0.03</v>
      </c>
      <c r="BU155" s="794" t="s">
        <v>242</v>
      </c>
      <c r="BV155" s="903">
        <v>1.5E-3</v>
      </c>
      <c r="BW155" s="903">
        <f t="shared" ref="BW155:BW171" si="164">BV155/1000</f>
        <v>1.5E-6</v>
      </c>
      <c r="BX155" s="794" t="s">
        <v>514</v>
      </c>
      <c r="BY155" s="798">
        <v>2.9999999999999997E-4</v>
      </c>
      <c r="BZ155" s="798">
        <v>0.03</v>
      </c>
      <c r="CA155" s="794" t="s">
        <v>242</v>
      </c>
      <c r="CB155" s="797">
        <v>0</v>
      </c>
      <c r="CC155" s="903">
        <f t="shared" ref="CC155:CC171" si="165">CB155/1000</f>
        <v>0</v>
      </c>
      <c r="CD155" s="794" t="s">
        <v>409</v>
      </c>
      <c r="CE155" s="798">
        <v>0</v>
      </c>
      <c r="CF155" s="798">
        <v>0</v>
      </c>
      <c r="CG155" s="794" t="s">
        <v>242</v>
      </c>
      <c r="CH155" s="797">
        <v>0</v>
      </c>
      <c r="CI155" s="903">
        <f t="shared" ref="CI155:CI171" si="166">CH155/1000</f>
        <v>0</v>
      </c>
      <c r="CJ155" s="794" t="s">
        <v>514</v>
      </c>
      <c r="CK155" s="798">
        <v>0</v>
      </c>
      <c r="CL155" s="798">
        <v>0</v>
      </c>
      <c r="CM155" s="794" t="s">
        <v>242</v>
      </c>
      <c r="CN155" s="705"/>
      <c r="CO155" s="88"/>
      <c r="CP155" s="88"/>
      <c r="CQ155" s="88"/>
      <c r="CR155" s="67">
        <v>0.15</v>
      </c>
      <c r="CS155" s="67">
        <v>0.2</v>
      </c>
      <c r="CT155" s="67"/>
      <c r="CU155" s="67"/>
      <c r="CV155" s="67"/>
      <c r="CW155" s="67"/>
      <c r="CX155" s="67"/>
      <c r="CY155" s="67"/>
      <c r="CZ155" s="67"/>
      <c r="DA155" s="67"/>
      <c r="DB155" s="67"/>
      <c r="DC155" s="67"/>
      <c r="DD155" s="67"/>
      <c r="DE155" s="67"/>
      <c r="DF155" s="67"/>
      <c r="DG155" s="67"/>
      <c r="DH155" s="67"/>
      <c r="DI155" s="67"/>
      <c r="DJ155" s="67"/>
      <c r="DK155" s="67"/>
      <c r="DL155" s="67"/>
      <c r="DM155" s="67"/>
      <c r="DN155" s="67"/>
      <c r="DO155" s="67"/>
      <c r="DP155" s="67"/>
      <c r="DQ155" s="67"/>
      <c r="DR155" s="67"/>
      <c r="DS155" s="67"/>
      <c r="DT155" s="67"/>
      <c r="DU155" s="67"/>
      <c r="DV155" s="67"/>
      <c r="DW155" s="67"/>
      <c r="DX155" s="67"/>
      <c r="DY155" s="67"/>
      <c r="DZ155" s="67"/>
      <c r="EA155" s="67"/>
      <c r="EB155" s="67"/>
      <c r="EC155" s="67"/>
      <c r="ED155" s="67"/>
      <c r="EE155" s="67"/>
      <c r="EF155" s="67"/>
      <c r="EG155" s="67"/>
      <c r="EH155" s="67"/>
      <c r="EI155" s="67"/>
      <c r="EJ155" s="67"/>
      <c r="EK155" s="67"/>
      <c r="EL155" s="67"/>
      <c r="EM155" s="67"/>
      <c r="EN155" s="67"/>
      <c r="EO155" s="67"/>
      <c r="EP155" s="67"/>
      <c r="EQ155" s="67"/>
      <c r="ER155" s="67"/>
      <c r="ES155" s="67"/>
      <c r="ET155" s="67"/>
      <c r="EU155" s="67"/>
      <c r="EV155" s="67"/>
      <c r="EW155" s="67"/>
      <c r="EX155" s="67"/>
      <c r="EY155" s="67"/>
      <c r="EZ155" s="67"/>
      <c r="FA155" s="67"/>
      <c r="FB155" s="67"/>
      <c r="FC155" s="67"/>
      <c r="FD155" s="67"/>
      <c r="FE155" s="67"/>
      <c r="FF155" s="67"/>
      <c r="FG155" s="67"/>
      <c r="FH155" s="67"/>
      <c r="FI155" s="67"/>
      <c r="FJ155" s="67"/>
      <c r="FK155" s="67"/>
      <c r="FL155" s="67"/>
      <c r="FM155" s="67"/>
      <c r="FN155" s="67"/>
      <c r="FO155" s="67"/>
      <c r="FP155" s="67"/>
      <c r="FQ155" s="67"/>
      <c r="FR155" s="67"/>
      <c r="FS155" s="67"/>
      <c r="FT155" s="67"/>
      <c r="FU155" s="67"/>
      <c r="FV155" s="67"/>
      <c r="FW155" s="67"/>
      <c r="FX155" s="67"/>
      <c r="FY155" s="67"/>
      <c r="FZ155" s="67"/>
      <c r="GA155" s="67"/>
      <c r="GB155" s="67"/>
      <c r="GC155" s="67"/>
      <c r="GD155" s="67"/>
    </row>
    <row r="156" spans="1:186" s="69" customFormat="1" ht="17.25" hidden="1" customHeight="1" thickBot="1" x14ac:dyDescent="0.3">
      <c r="A156" s="67"/>
      <c r="B156" s="67"/>
      <c r="C156" s="67"/>
      <c r="D156" s="67"/>
      <c r="E156" s="67"/>
      <c r="F156" s="67"/>
      <c r="G156" s="67"/>
      <c r="H156" s="67"/>
      <c r="I156" s="67"/>
      <c r="J156" s="67"/>
      <c r="K156" s="67"/>
      <c r="L156" s="67"/>
      <c r="M156" s="67"/>
      <c r="N156" s="67"/>
      <c r="O156" s="67"/>
      <c r="P156" s="67"/>
      <c r="Q156" s="67"/>
      <c r="R156" s="67"/>
      <c r="S156" s="67"/>
      <c r="T156" s="67"/>
      <c r="U156" s="67"/>
      <c r="V156" s="655"/>
      <c r="W156" s="67"/>
      <c r="X156" s="67"/>
      <c r="Y156" s="67"/>
      <c r="Z156" s="67"/>
      <c r="AA156" s="656"/>
      <c r="AB156" s="656"/>
      <c r="AC156" s="67"/>
      <c r="AD156" s="656"/>
      <c r="AE156" s="657"/>
      <c r="AF156" s="67"/>
      <c r="AG156" s="67"/>
      <c r="AH156" s="658"/>
      <c r="AI156" s="658"/>
      <c r="AJ156" s="67"/>
      <c r="AK156" s="656"/>
      <c r="AL156" s="67"/>
      <c r="AM156" s="67"/>
      <c r="AN156" s="67"/>
      <c r="AO156" s="67"/>
      <c r="AP156" s="67"/>
      <c r="AQ156" s="67"/>
      <c r="AR156" s="656"/>
      <c r="AS156" s="67"/>
      <c r="AT156" s="67"/>
      <c r="AU156" s="67"/>
      <c r="AV156" s="656"/>
      <c r="AW156" s="67"/>
      <c r="AX156" s="656"/>
      <c r="AY156" s="67"/>
      <c r="AZ156" s="67"/>
      <c r="BA156" s="67"/>
      <c r="BB156" s="656"/>
      <c r="BC156" s="656"/>
      <c r="BD156" s="67"/>
      <c r="BE156" s="656"/>
      <c r="BF156" s="101"/>
      <c r="BG156" s="101"/>
      <c r="BH156" s="101"/>
      <c r="BI156" s="796" t="s">
        <v>426</v>
      </c>
      <c r="BJ156" s="794" t="s">
        <v>407</v>
      </c>
      <c r="BK156" s="801">
        <v>1.9805999999999999</v>
      </c>
      <c r="BL156" s="794" t="s">
        <v>408</v>
      </c>
      <c r="BM156" s="798">
        <v>6.5890000000000004E-2</v>
      </c>
      <c r="BN156" s="798">
        <v>6.5890000000000004E-2</v>
      </c>
      <c r="BO156" s="795" t="s">
        <v>241</v>
      </c>
      <c r="BP156" s="903">
        <v>3.5700000000000003E-2</v>
      </c>
      <c r="BQ156" s="903">
        <f>BP156/1000</f>
        <v>3.57E-5</v>
      </c>
      <c r="BR156" s="794" t="s">
        <v>409</v>
      </c>
      <c r="BS156" s="798">
        <v>3.0000000000000001E-3</v>
      </c>
      <c r="BT156" s="798">
        <v>0.03</v>
      </c>
      <c r="BU156" s="794" t="s">
        <v>242</v>
      </c>
      <c r="BV156" s="903">
        <v>3.5999999999999999E-3</v>
      </c>
      <c r="BW156" s="903">
        <f>BV156/1000</f>
        <v>3.5999999999999998E-6</v>
      </c>
      <c r="BX156" s="794" t="s">
        <v>514</v>
      </c>
      <c r="BY156" s="798">
        <v>2.9999999999999997E-4</v>
      </c>
      <c r="BZ156" s="798">
        <v>0.03</v>
      </c>
      <c r="CA156" s="794" t="s">
        <v>242</v>
      </c>
      <c r="CB156" s="797">
        <v>3.28</v>
      </c>
      <c r="CC156" s="903">
        <f>CB156/1000</f>
        <v>3.2799999999999999E-3</v>
      </c>
      <c r="CD156" s="794" t="s">
        <v>409</v>
      </c>
      <c r="CE156" s="798">
        <v>0.5</v>
      </c>
      <c r="CF156" s="798">
        <v>15.4</v>
      </c>
      <c r="CG156" s="794" t="s">
        <v>242</v>
      </c>
      <c r="CH156" s="797">
        <v>0.107</v>
      </c>
      <c r="CI156" s="903">
        <f>CH156/1000</f>
        <v>1.07E-4</v>
      </c>
      <c r="CJ156" s="794" t="s">
        <v>514</v>
      </c>
      <c r="CK156" s="798">
        <v>0.01</v>
      </c>
      <c r="CL156" s="798">
        <v>0.77</v>
      </c>
      <c r="CM156" s="794" t="s">
        <v>242</v>
      </c>
      <c r="CN156" s="705"/>
      <c r="CO156" s="88">
        <v>0.01</v>
      </c>
      <c r="CP156" s="88">
        <f t="shared" ref="CP156:CP177" si="167">(CO156+CQ156)/2</f>
        <v>0.255</v>
      </c>
      <c r="CQ156" s="88">
        <v>0.5</v>
      </c>
      <c r="CR156" s="67">
        <v>0.15</v>
      </c>
      <c r="CS156" s="67">
        <v>0.2</v>
      </c>
      <c r="CT156" s="67"/>
      <c r="CU156" s="67"/>
      <c r="CV156" s="67"/>
      <c r="CW156" s="67"/>
      <c r="CX156" s="67"/>
      <c r="CY156" s="67"/>
      <c r="CZ156" s="67"/>
      <c r="DA156" s="67"/>
      <c r="DB156" s="67"/>
      <c r="DC156" s="67"/>
      <c r="DD156" s="67"/>
      <c r="DE156" s="67"/>
      <c r="DF156" s="67"/>
      <c r="DG156" s="67"/>
      <c r="DH156" s="67"/>
      <c r="DI156" s="67"/>
      <c r="DJ156" s="67"/>
      <c r="DK156" s="67"/>
      <c r="DL156" s="67"/>
      <c r="DM156" s="67"/>
      <c r="DN156" s="67"/>
      <c r="DO156" s="67"/>
      <c r="DP156" s="67"/>
      <c r="DQ156" s="67"/>
      <c r="DR156" s="67"/>
      <c r="DS156" s="67"/>
      <c r="DT156" s="67"/>
      <c r="DU156" s="67"/>
      <c r="DV156" s="67"/>
      <c r="DW156" s="67"/>
      <c r="DX156" s="67"/>
      <c r="DY156" s="67"/>
      <c r="DZ156" s="67"/>
      <c r="EA156" s="67"/>
      <c r="EB156" s="67"/>
      <c r="EC156" s="67"/>
      <c r="ED156" s="67"/>
      <c r="EE156" s="67"/>
      <c r="EF156" s="67"/>
      <c r="EG156" s="67"/>
      <c r="EH156" s="67"/>
      <c r="EI156" s="67"/>
      <c r="EJ156" s="67"/>
      <c r="EK156" s="67"/>
      <c r="EL156" s="67"/>
      <c r="EM156" s="67"/>
      <c r="EN156" s="67"/>
      <c r="EO156" s="67"/>
      <c r="EP156" s="67"/>
      <c r="EQ156" s="67"/>
      <c r="ER156" s="67"/>
      <c r="ES156" s="67"/>
      <c r="ET156" s="67"/>
      <c r="EU156" s="67"/>
      <c r="EV156" s="67"/>
      <c r="EW156" s="67"/>
      <c r="EX156" s="67"/>
      <c r="EY156" s="67"/>
      <c r="EZ156" s="67"/>
      <c r="FA156" s="67"/>
      <c r="FB156" s="67"/>
      <c r="FC156" s="67"/>
      <c r="FD156" s="67"/>
      <c r="FE156" s="67"/>
      <c r="FF156" s="67"/>
      <c r="FG156" s="67"/>
      <c r="FH156" s="67"/>
      <c r="FI156" s="67"/>
      <c r="FJ156" s="67"/>
      <c r="FK156" s="67"/>
      <c r="FL156" s="67"/>
      <c r="FM156" s="67"/>
      <c r="FN156" s="67"/>
      <c r="FO156" s="67"/>
      <c r="FP156" s="67"/>
      <c r="FQ156" s="67"/>
      <c r="FR156" s="67"/>
      <c r="FS156" s="67"/>
      <c r="FT156" s="67"/>
      <c r="FU156" s="67"/>
      <c r="FV156" s="67"/>
      <c r="FW156" s="67"/>
      <c r="FX156" s="67"/>
      <c r="FY156" s="67"/>
      <c r="FZ156" s="67"/>
      <c r="GA156" s="67"/>
      <c r="GB156" s="67"/>
      <c r="GC156" s="67"/>
      <c r="GD156" s="67"/>
    </row>
    <row r="157" spans="1:186" s="69" customFormat="1" ht="17.25" hidden="1" customHeight="1" thickBot="1" x14ac:dyDescent="0.3">
      <c r="A157" s="67"/>
      <c r="B157" s="67"/>
      <c r="C157" s="67"/>
      <c r="D157" s="67"/>
      <c r="E157" s="67"/>
      <c r="F157" s="67"/>
      <c r="G157" s="67"/>
      <c r="H157" s="67"/>
      <c r="I157" s="67"/>
      <c r="J157" s="67"/>
      <c r="K157" s="67"/>
      <c r="L157" s="67"/>
      <c r="M157" s="67"/>
      <c r="N157" s="67"/>
      <c r="O157" s="67"/>
      <c r="P157" s="67"/>
      <c r="Q157" s="67"/>
      <c r="R157" s="67"/>
      <c r="S157" s="67"/>
      <c r="T157" s="67"/>
      <c r="U157" s="67"/>
      <c r="V157" s="655"/>
      <c r="W157" s="67"/>
      <c r="X157" s="67"/>
      <c r="Y157" s="67"/>
      <c r="Z157" s="67"/>
      <c r="AA157" s="656"/>
      <c r="AB157" s="656"/>
      <c r="AC157" s="67"/>
      <c r="AD157" s="656"/>
      <c r="AE157" s="657"/>
      <c r="AF157" s="67"/>
      <c r="AG157" s="67"/>
      <c r="AH157" s="658"/>
      <c r="AI157" s="658"/>
      <c r="AJ157" s="67"/>
      <c r="AK157" s="656"/>
      <c r="AL157" s="67"/>
      <c r="AM157" s="67"/>
      <c r="AN157" s="67"/>
      <c r="AO157" s="67"/>
      <c r="AP157" s="67"/>
      <c r="AQ157" s="67"/>
      <c r="AR157" s="656"/>
      <c r="AS157" s="67"/>
      <c r="AT157" s="67"/>
      <c r="AU157" s="67"/>
      <c r="AV157" s="656"/>
      <c r="AW157" s="67"/>
      <c r="AX157" s="656"/>
      <c r="AY157" s="67"/>
      <c r="AZ157" s="67"/>
      <c r="BA157" s="67"/>
      <c r="BB157" s="656"/>
      <c r="BC157" s="656"/>
      <c r="BD157" s="67"/>
      <c r="BE157" s="656"/>
      <c r="BF157" s="101"/>
      <c r="BG157" s="101"/>
      <c r="BH157" s="101"/>
      <c r="BI157" s="796" t="s">
        <v>4</v>
      </c>
      <c r="BJ157" s="794" t="s">
        <v>407</v>
      </c>
      <c r="BK157" s="801">
        <v>2.1913</v>
      </c>
      <c r="BL157" s="794" t="s">
        <v>408</v>
      </c>
      <c r="BM157" s="798">
        <v>1.15E-3</v>
      </c>
      <c r="BN157" s="798">
        <v>1.15E-3</v>
      </c>
      <c r="BO157" s="795" t="s">
        <v>241</v>
      </c>
      <c r="BP157" s="903">
        <v>3.8699999999999998E-2</v>
      </c>
      <c r="BQ157" s="903">
        <f t="shared" si="163"/>
        <v>3.8699999999999999E-5</v>
      </c>
      <c r="BR157" s="794" t="s">
        <v>409</v>
      </c>
      <c r="BS157" s="798">
        <v>3.0000000000000001E-3</v>
      </c>
      <c r="BT157" s="798">
        <v>0.03</v>
      </c>
      <c r="BU157" s="794" t="s">
        <v>242</v>
      </c>
      <c r="BV157" s="903">
        <v>3.8999999999999998E-3</v>
      </c>
      <c r="BW157" s="903">
        <f t="shared" si="164"/>
        <v>3.8999999999999999E-6</v>
      </c>
      <c r="BX157" s="794" t="s">
        <v>514</v>
      </c>
      <c r="BY157" s="798">
        <v>2.9999999999999997E-4</v>
      </c>
      <c r="BZ157" s="798">
        <v>0.03</v>
      </c>
      <c r="CA157" s="794" t="s">
        <v>242</v>
      </c>
      <c r="CB157" s="797">
        <v>3.5579999999999998</v>
      </c>
      <c r="CC157" s="903">
        <f t="shared" si="165"/>
        <v>3.558E-3</v>
      </c>
      <c r="CD157" s="794" t="s">
        <v>409</v>
      </c>
      <c r="CE157" s="798">
        <v>0.5</v>
      </c>
      <c r="CF157" s="798">
        <v>15.4</v>
      </c>
      <c r="CG157" s="794" t="s">
        <v>242</v>
      </c>
      <c r="CH157" s="797">
        <v>0.11600000000000001</v>
      </c>
      <c r="CI157" s="903">
        <f t="shared" si="166"/>
        <v>1.16E-4</v>
      </c>
      <c r="CJ157" s="794" t="s">
        <v>514</v>
      </c>
      <c r="CK157" s="798">
        <v>0.01</v>
      </c>
      <c r="CL157" s="798">
        <v>0.77</v>
      </c>
      <c r="CM157" s="794" t="s">
        <v>242</v>
      </c>
      <c r="CN157" s="705"/>
      <c r="CO157" s="88">
        <v>0.01</v>
      </c>
      <c r="CP157" s="88">
        <f t="shared" si="167"/>
        <v>0.255</v>
      </c>
      <c r="CQ157" s="88">
        <v>0.5</v>
      </c>
      <c r="CR157" s="67">
        <v>0.15</v>
      </c>
      <c r="CS157" s="67">
        <v>0.2</v>
      </c>
      <c r="CT157" s="67"/>
      <c r="CU157" s="67"/>
      <c r="CV157" s="67"/>
      <c r="CW157" s="67"/>
      <c r="CX157" s="67"/>
      <c r="CY157" s="67"/>
      <c r="CZ157" s="67"/>
      <c r="DA157" s="67"/>
      <c r="DB157" s="67"/>
      <c r="DC157" s="67"/>
      <c r="DD157" s="67"/>
      <c r="DE157" s="67"/>
      <c r="DF157" s="67"/>
      <c r="DG157" s="67"/>
      <c r="DH157" s="67"/>
      <c r="DI157" s="67"/>
      <c r="DJ157" s="67"/>
      <c r="DK157" s="67"/>
      <c r="DL157" s="67"/>
      <c r="DM157" s="67"/>
      <c r="DN157" s="67"/>
      <c r="DO157" s="67"/>
      <c r="DP157" s="67"/>
      <c r="DQ157" s="67"/>
      <c r="DR157" s="67"/>
      <c r="DS157" s="67"/>
      <c r="DT157" s="67"/>
      <c r="DU157" s="67"/>
      <c r="DV157" s="67"/>
      <c r="DW157" s="67"/>
      <c r="DX157" s="67"/>
      <c r="DY157" s="67"/>
      <c r="DZ157" s="67"/>
      <c r="EA157" s="67"/>
      <c r="EB157" s="67"/>
      <c r="EC157" s="67"/>
      <c r="ED157" s="67"/>
      <c r="EE157" s="67"/>
      <c r="EF157" s="67"/>
      <c r="EG157" s="67"/>
      <c r="EH157" s="67"/>
      <c r="EI157" s="67"/>
      <c r="EJ157" s="67"/>
      <c r="EK157" s="67"/>
      <c r="EL157" s="67"/>
      <c r="EM157" s="67"/>
      <c r="EN157" s="67"/>
      <c r="EO157" s="67"/>
      <c r="EP157" s="67"/>
      <c r="EQ157" s="67"/>
      <c r="ER157" s="67"/>
      <c r="ES157" s="67"/>
      <c r="ET157" s="67"/>
      <c r="EU157" s="67"/>
      <c r="EV157" s="67"/>
      <c r="EW157" s="67"/>
      <c r="EX157" s="67"/>
      <c r="EY157" s="67"/>
      <c r="EZ157" s="67"/>
      <c r="FA157" s="67"/>
      <c r="FB157" s="67"/>
      <c r="FC157" s="67"/>
      <c r="FD157" s="67"/>
      <c r="FE157" s="67"/>
      <c r="FF157" s="67"/>
      <c r="FG157" s="67"/>
      <c r="FH157" s="67"/>
      <c r="FI157" s="67"/>
      <c r="FJ157" s="67"/>
      <c r="FK157" s="67"/>
      <c r="FL157" s="67"/>
      <c r="FM157" s="67"/>
      <c r="FN157" s="67"/>
      <c r="FO157" s="67"/>
      <c r="FP157" s="67"/>
      <c r="FQ157" s="67"/>
      <c r="FR157" s="67"/>
      <c r="FS157" s="67"/>
      <c r="FT157" s="67"/>
      <c r="FU157" s="67"/>
      <c r="FV157" s="67"/>
      <c r="FW157" s="67"/>
      <c r="FX157" s="67"/>
      <c r="FY157" s="67"/>
      <c r="FZ157" s="67"/>
      <c r="GA157" s="67"/>
      <c r="GB157" s="67"/>
      <c r="GC157" s="67"/>
      <c r="GD157" s="67"/>
    </row>
    <row r="158" spans="1:186" s="69" customFormat="1" ht="17.25" hidden="1" customHeight="1" thickBot="1" x14ac:dyDescent="0.3">
      <c r="A158" s="67"/>
      <c r="B158" s="67"/>
      <c r="C158" s="67"/>
      <c r="D158" s="67"/>
      <c r="E158" s="67"/>
      <c r="F158" s="67"/>
      <c r="G158" s="67"/>
      <c r="H158" s="67"/>
      <c r="I158" s="67"/>
      <c r="J158" s="67"/>
      <c r="K158" s="67"/>
      <c r="L158" s="67"/>
      <c r="M158" s="67"/>
      <c r="N158" s="67"/>
      <c r="O158" s="67"/>
      <c r="P158" s="67"/>
      <c r="Q158" s="67"/>
      <c r="R158" s="67"/>
      <c r="S158" s="67"/>
      <c r="T158" s="67"/>
      <c r="U158" s="67"/>
      <c r="V158" s="655"/>
      <c r="W158" s="67"/>
      <c r="X158" s="67"/>
      <c r="Y158" s="67"/>
      <c r="Z158" s="67"/>
      <c r="AA158" s="656"/>
      <c r="AB158" s="656"/>
      <c r="AC158" s="67"/>
      <c r="AD158" s="656"/>
      <c r="AE158" s="657"/>
      <c r="AF158" s="67"/>
      <c r="AG158" s="67"/>
      <c r="AH158" s="658"/>
      <c r="AI158" s="658"/>
      <c r="AJ158" s="67"/>
      <c r="AK158" s="656"/>
      <c r="AL158" s="67"/>
      <c r="AM158" s="67"/>
      <c r="AN158" s="67"/>
      <c r="AO158" s="67"/>
      <c r="AP158" s="67"/>
      <c r="AQ158" s="67"/>
      <c r="AR158" s="656"/>
      <c r="AS158" s="67"/>
      <c r="AT158" s="67"/>
      <c r="AU158" s="67"/>
      <c r="AV158" s="656"/>
      <c r="AW158" s="67"/>
      <c r="AX158" s="656"/>
      <c r="AY158" s="67"/>
      <c r="AZ158" s="67"/>
      <c r="BA158" s="67"/>
      <c r="BB158" s="656"/>
      <c r="BC158" s="656"/>
      <c r="BD158" s="67"/>
      <c r="BE158" s="656"/>
      <c r="BF158" s="101"/>
      <c r="BG158" s="101"/>
      <c r="BH158" s="101"/>
      <c r="BI158" s="796" t="s">
        <v>5</v>
      </c>
      <c r="BJ158" s="794" t="s">
        <v>407</v>
      </c>
      <c r="BK158" s="801">
        <v>1.8396999999999999</v>
      </c>
      <c r="BL158" s="794" t="s">
        <v>408</v>
      </c>
      <c r="BM158" s="798">
        <v>1.16E-3</v>
      </c>
      <c r="BN158" s="798">
        <v>1.16E-3</v>
      </c>
      <c r="BO158" s="795" t="s">
        <v>241</v>
      </c>
      <c r="BP158" s="903">
        <v>3.3500000000000002E-2</v>
      </c>
      <c r="BQ158" s="903">
        <f t="shared" si="163"/>
        <v>3.3500000000000001E-5</v>
      </c>
      <c r="BR158" s="794" t="s">
        <v>409</v>
      </c>
      <c r="BS158" s="798">
        <v>3.0000000000000001E-3</v>
      </c>
      <c r="BT158" s="798">
        <v>0.03</v>
      </c>
      <c r="BU158" s="794" t="s">
        <v>242</v>
      </c>
      <c r="BV158" s="903">
        <v>3.3E-3</v>
      </c>
      <c r="BW158" s="903">
        <f t="shared" si="164"/>
        <v>3.3000000000000002E-6</v>
      </c>
      <c r="BX158" s="794" t="s">
        <v>514</v>
      </c>
      <c r="BY158" s="798">
        <v>2.9999999999999997E-4</v>
      </c>
      <c r="BZ158" s="798">
        <v>0.03</v>
      </c>
      <c r="CA158" s="794" t="s">
        <v>242</v>
      </c>
      <c r="CB158" s="797">
        <v>3.0815000000000001</v>
      </c>
      <c r="CC158" s="903">
        <f t="shared" si="165"/>
        <v>3.0815E-3</v>
      </c>
      <c r="CD158" s="794" t="s">
        <v>409</v>
      </c>
      <c r="CE158" s="798">
        <v>0.5</v>
      </c>
      <c r="CF158" s="798">
        <v>15.4</v>
      </c>
      <c r="CG158" s="794" t="s">
        <v>242</v>
      </c>
      <c r="CH158" s="797">
        <v>0.10050000000000001</v>
      </c>
      <c r="CI158" s="903">
        <f t="shared" si="166"/>
        <v>1.005E-4</v>
      </c>
      <c r="CJ158" s="794" t="s">
        <v>514</v>
      </c>
      <c r="CK158" s="798">
        <v>0.01</v>
      </c>
      <c r="CL158" s="798">
        <v>0.77</v>
      </c>
      <c r="CM158" s="794" t="s">
        <v>242</v>
      </c>
      <c r="CN158" s="705"/>
      <c r="CO158" s="88">
        <v>0.01</v>
      </c>
      <c r="CP158" s="88">
        <f t="shared" si="167"/>
        <v>0.255</v>
      </c>
      <c r="CQ158" s="88">
        <v>0.5</v>
      </c>
      <c r="CR158" s="67">
        <v>0.15</v>
      </c>
      <c r="CS158" s="67">
        <v>0.2</v>
      </c>
      <c r="CT158" s="67"/>
      <c r="CU158" s="67"/>
      <c r="CV158" s="67"/>
      <c r="CW158" s="67"/>
      <c r="CX158" s="67"/>
      <c r="CY158" s="67"/>
      <c r="CZ158" s="67"/>
      <c r="DA158" s="67"/>
      <c r="DB158" s="67"/>
      <c r="DC158" s="67"/>
      <c r="DD158" s="67"/>
      <c r="DE158" s="67"/>
      <c r="DF158" s="67"/>
      <c r="DG158" s="67"/>
      <c r="DH158" s="67"/>
      <c r="DI158" s="67"/>
      <c r="DJ158" s="67"/>
      <c r="DK158" s="67"/>
      <c r="DL158" s="67"/>
      <c r="DM158" s="67"/>
      <c r="DN158" s="67"/>
      <c r="DO158" s="67"/>
      <c r="DP158" s="67"/>
      <c r="DQ158" s="67"/>
      <c r="DR158" s="67"/>
      <c r="DS158" s="67"/>
      <c r="DT158" s="67"/>
      <c r="DU158" s="67"/>
      <c r="DV158" s="67"/>
      <c r="DW158" s="67"/>
      <c r="DX158" s="67"/>
      <c r="DY158" s="67"/>
      <c r="DZ158" s="67"/>
      <c r="EA158" s="67"/>
      <c r="EB158" s="67"/>
      <c r="EC158" s="67"/>
      <c r="ED158" s="67"/>
      <c r="EE158" s="67"/>
      <c r="EF158" s="67"/>
      <c r="EG158" s="67"/>
      <c r="EH158" s="67"/>
      <c r="EI158" s="67"/>
      <c r="EJ158" s="67"/>
      <c r="EK158" s="67"/>
      <c r="EL158" s="67"/>
      <c r="EM158" s="67"/>
      <c r="EN158" s="67"/>
      <c r="EO158" s="67"/>
      <c r="EP158" s="67"/>
      <c r="EQ158" s="67"/>
      <c r="ER158" s="67"/>
      <c r="ES158" s="67"/>
      <c r="ET158" s="67"/>
      <c r="EU158" s="67"/>
      <c r="EV158" s="67"/>
      <c r="EW158" s="67"/>
      <c r="EX158" s="67"/>
      <c r="EY158" s="67"/>
      <c r="EZ158" s="67"/>
      <c r="FA158" s="67"/>
      <c r="FB158" s="67"/>
      <c r="FC158" s="67"/>
      <c r="FD158" s="67"/>
      <c r="FE158" s="67"/>
      <c r="FF158" s="67"/>
      <c r="FG158" s="67"/>
      <c r="FH158" s="67"/>
      <c r="FI158" s="67"/>
      <c r="FJ158" s="67"/>
      <c r="FK158" s="67"/>
      <c r="FL158" s="67"/>
      <c r="FM158" s="67"/>
      <c r="FN158" s="67"/>
      <c r="FO158" s="67"/>
      <c r="FP158" s="67"/>
      <c r="FQ158" s="67"/>
      <c r="FR158" s="67"/>
      <c r="FS158" s="67"/>
      <c r="FT158" s="67"/>
      <c r="FU158" s="67"/>
      <c r="FV158" s="67"/>
      <c r="FW158" s="67"/>
      <c r="FX158" s="67"/>
      <c r="FY158" s="67"/>
      <c r="FZ158" s="67"/>
      <c r="GA158" s="67"/>
      <c r="GB158" s="67"/>
      <c r="GC158" s="67"/>
      <c r="GD158" s="67"/>
    </row>
    <row r="159" spans="1:186" s="69" customFormat="1" ht="17.25" hidden="1" customHeight="1" thickBot="1" x14ac:dyDescent="0.3">
      <c r="A159" s="67"/>
      <c r="B159" s="67"/>
      <c r="C159" s="67"/>
      <c r="D159" s="67"/>
      <c r="E159" s="67"/>
      <c r="F159" s="67"/>
      <c r="G159" s="67"/>
      <c r="H159" s="67"/>
      <c r="I159" s="67"/>
      <c r="J159" s="67"/>
      <c r="K159" s="67"/>
      <c r="L159" s="67"/>
      <c r="M159" s="67"/>
      <c r="N159" s="67"/>
      <c r="O159" s="67"/>
      <c r="P159" s="67"/>
      <c r="Q159" s="67"/>
      <c r="R159" s="67"/>
      <c r="S159" s="67"/>
      <c r="T159" s="67"/>
      <c r="U159" s="67"/>
      <c r="V159" s="655"/>
      <c r="W159" s="67"/>
      <c r="X159" s="67"/>
      <c r="Y159" s="67"/>
      <c r="Z159" s="67"/>
      <c r="AA159" s="656"/>
      <c r="AB159" s="656"/>
      <c r="AC159" s="67"/>
      <c r="AD159" s="656"/>
      <c r="AE159" s="657"/>
      <c r="AF159" s="67"/>
      <c r="AG159" s="67"/>
      <c r="AH159" s="658"/>
      <c r="AI159" s="658"/>
      <c r="AJ159" s="67"/>
      <c r="AK159" s="656"/>
      <c r="AL159" s="67"/>
      <c r="AM159" s="67"/>
      <c r="AN159" s="67"/>
      <c r="AO159" s="67"/>
      <c r="AP159" s="67"/>
      <c r="AQ159" s="67"/>
      <c r="AR159" s="656"/>
      <c r="AS159" s="67"/>
      <c r="AT159" s="67"/>
      <c r="AU159" s="67"/>
      <c r="AV159" s="656"/>
      <c r="AW159" s="67"/>
      <c r="AX159" s="656"/>
      <c r="AY159" s="67"/>
      <c r="AZ159" s="67"/>
      <c r="BA159" s="67"/>
      <c r="BB159" s="656"/>
      <c r="BC159" s="656"/>
      <c r="BD159" s="67"/>
      <c r="BE159" s="656"/>
      <c r="BF159" s="101"/>
      <c r="BG159" s="101"/>
      <c r="BH159" s="101"/>
      <c r="BI159" s="796" t="s">
        <v>6</v>
      </c>
      <c r="BJ159" s="794" t="s">
        <v>407</v>
      </c>
      <c r="BK159" s="801">
        <v>1.8259000000000001</v>
      </c>
      <c r="BL159" s="794" t="s">
        <v>408</v>
      </c>
      <c r="BM159" s="798">
        <v>7.107999999999999E-2</v>
      </c>
      <c r="BN159" s="798">
        <v>7.107999999999999E-2</v>
      </c>
      <c r="BO159" s="795" t="s">
        <v>241</v>
      </c>
      <c r="BP159" s="903">
        <v>3.3300000000000003E-2</v>
      </c>
      <c r="BQ159" s="903">
        <f t="shared" si="163"/>
        <v>3.3300000000000003E-5</v>
      </c>
      <c r="BR159" s="794" t="s">
        <v>409</v>
      </c>
      <c r="BS159" s="798">
        <v>3.0000000000000001E-3</v>
      </c>
      <c r="BT159" s="798">
        <v>0.03</v>
      </c>
      <c r="BU159" s="794" t="s">
        <v>242</v>
      </c>
      <c r="BV159" s="903">
        <v>3.3E-3</v>
      </c>
      <c r="BW159" s="903">
        <f t="shared" si="164"/>
        <v>3.3000000000000002E-6</v>
      </c>
      <c r="BX159" s="794" t="s">
        <v>514</v>
      </c>
      <c r="BY159" s="798">
        <v>2.9999999999999997E-4</v>
      </c>
      <c r="BZ159" s="798">
        <v>0.03</v>
      </c>
      <c r="CA159" s="794" t="s">
        <v>242</v>
      </c>
      <c r="CB159" s="797">
        <v>3.0607000000000002</v>
      </c>
      <c r="CC159" s="903">
        <f t="shared" si="165"/>
        <v>3.0607000000000004E-3</v>
      </c>
      <c r="CD159" s="794" t="s">
        <v>409</v>
      </c>
      <c r="CE159" s="798">
        <v>0.5</v>
      </c>
      <c r="CF159" s="798">
        <v>15.4</v>
      </c>
      <c r="CG159" s="794" t="s">
        <v>242</v>
      </c>
      <c r="CH159" s="797">
        <v>9.98E-2</v>
      </c>
      <c r="CI159" s="903">
        <f t="shared" si="166"/>
        <v>9.98E-5</v>
      </c>
      <c r="CJ159" s="794" t="s">
        <v>514</v>
      </c>
      <c r="CK159" s="798">
        <v>0.01</v>
      </c>
      <c r="CL159" s="798">
        <v>0.77</v>
      </c>
      <c r="CM159" s="794" t="s">
        <v>242</v>
      </c>
      <c r="CN159" s="705"/>
      <c r="CO159" s="88">
        <v>0.01</v>
      </c>
      <c r="CP159" s="88">
        <f t="shared" si="167"/>
        <v>0.255</v>
      </c>
      <c r="CQ159" s="88">
        <v>0.5</v>
      </c>
      <c r="CR159" s="67">
        <v>0.15</v>
      </c>
      <c r="CS159" s="67">
        <v>0.2</v>
      </c>
      <c r="CT159" s="67"/>
      <c r="CU159" s="67"/>
      <c r="CV159" s="67"/>
      <c r="CW159" s="67"/>
      <c r="CX159" s="67"/>
      <c r="CY159" s="67"/>
      <c r="CZ159" s="67"/>
      <c r="DA159" s="67"/>
      <c r="DB159" s="67"/>
      <c r="DC159" s="67"/>
      <c r="DD159" s="67"/>
      <c r="DE159" s="67"/>
      <c r="DF159" s="67"/>
      <c r="DG159" s="67"/>
      <c r="DH159" s="67"/>
      <c r="DI159" s="67"/>
      <c r="DJ159" s="67"/>
      <c r="DK159" s="67"/>
      <c r="DL159" s="67"/>
      <c r="DM159" s="67"/>
      <c r="DN159" s="67"/>
      <c r="DO159" s="67"/>
      <c r="DP159" s="67"/>
      <c r="DQ159" s="67"/>
      <c r="DR159" s="67"/>
      <c r="DS159" s="67"/>
      <c r="DT159" s="67"/>
      <c r="DU159" s="67"/>
      <c r="DV159" s="67"/>
      <c r="DW159" s="67"/>
      <c r="DX159" s="67"/>
      <c r="DY159" s="67"/>
      <c r="DZ159" s="67"/>
      <c r="EA159" s="67"/>
      <c r="EB159" s="67"/>
      <c r="EC159" s="67"/>
      <c r="ED159" s="67"/>
      <c r="EE159" s="67"/>
      <c r="EF159" s="67"/>
      <c r="EG159" s="67"/>
      <c r="EH159" s="67"/>
      <c r="EI159" s="67"/>
      <c r="EJ159" s="67"/>
      <c r="EK159" s="67"/>
      <c r="EL159" s="67"/>
      <c r="EM159" s="67"/>
      <c r="EN159" s="67"/>
      <c r="EO159" s="67"/>
      <c r="EP159" s="67"/>
      <c r="EQ159" s="67"/>
      <c r="ER159" s="67"/>
      <c r="ES159" s="67"/>
      <c r="ET159" s="67"/>
      <c r="EU159" s="67"/>
      <c r="EV159" s="67"/>
      <c r="EW159" s="67"/>
      <c r="EX159" s="67"/>
      <c r="EY159" s="67"/>
      <c r="EZ159" s="67"/>
      <c r="FA159" s="67"/>
      <c r="FB159" s="67"/>
      <c r="FC159" s="67"/>
      <c r="FD159" s="67"/>
      <c r="FE159" s="67"/>
      <c r="FF159" s="67"/>
      <c r="FG159" s="67"/>
      <c r="FH159" s="67"/>
      <c r="FI159" s="67"/>
      <c r="FJ159" s="67"/>
      <c r="FK159" s="67"/>
      <c r="FL159" s="67"/>
      <c r="FM159" s="67"/>
      <c r="FN159" s="67"/>
      <c r="FO159" s="67"/>
      <c r="FP159" s="67"/>
      <c r="FQ159" s="67"/>
      <c r="FR159" s="67"/>
      <c r="FS159" s="67"/>
      <c r="FT159" s="67"/>
      <c r="FU159" s="67"/>
      <c r="FV159" s="67"/>
      <c r="FW159" s="67"/>
      <c r="FX159" s="67"/>
      <c r="FY159" s="67"/>
      <c r="FZ159" s="67"/>
      <c r="GA159" s="67"/>
      <c r="GB159" s="67"/>
      <c r="GC159" s="67"/>
      <c r="GD159" s="67"/>
    </row>
    <row r="160" spans="1:186" s="69" customFormat="1" ht="17.25" hidden="1" customHeight="1" thickBot="1" x14ac:dyDescent="0.3">
      <c r="A160" s="67"/>
      <c r="B160" s="67"/>
      <c r="C160" s="67"/>
      <c r="D160" s="67"/>
      <c r="E160" s="67"/>
      <c r="F160" s="67"/>
      <c r="G160" s="67"/>
      <c r="H160" s="67"/>
      <c r="I160" s="67"/>
      <c r="J160" s="67"/>
      <c r="K160" s="67"/>
      <c r="L160" s="67"/>
      <c r="M160" s="67"/>
      <c r="N160" s="67"/>
      <c r="O160" s="67"/>
      <c r="P160" s="67"/>
      <c r="Q160" s="67"/>
      <c r="R160" s="67"/>
      <c r="S160" s="67"/>
      <c r="T160" s="67"/>
      <c r="U160" s="67"/>
      <c r="V160" s="655"/>
      <c r="W160" s="67"/>
      <c r="X160" s="67"/>
      <c r="Y160" s="67"/>
      <c r="Z160" s="67"/>
      <c r="AA160" s="656"/>
      <c r="AB160" s="656"/>
      <c r="AC160" s="67"/>
      <c r="AD160" s="656"/>
      <c r="AE160" s="657"/>
      <c r="AF160" s="67"/>
      <c r="AG160" s="67"/>
      <c r="AH160" s="658"/>
      <c r="AI160" s="658"/>
      <c r="AJ160" s="67"/>
      <c r="AK160" s="656"/>
      <c r="AL160" s="67"/>
      <c r="AM160" s="67"/>
      <c r="AN160" s="67"/>
      <c r="AO160" s="67"/>
      <c r="AP160" s="67"/>
      <c r="AQ160" s="67"/>
      <c r="AR160" s="656"/>
      <c r="AS160" s="67"/>
      <c r="AT160" s="67"/>
      <c r="AU160" s="67"/>
      <c r="AV160" s="656"/>
      <c r="AW160" s="67"/>
      <c r="AX160" s="656"/>
      <c r="AY160" s="67"/>
      <c r="AZ160" s="67"/>
      <c r="BA160" s="67"/>
      <c r="BB160" s="656"/>
      <c r="BC160" s="656"/>
      <c r="BD160" s="67"/>
      <c r="BE160" s="656"/>
      <c r="BF160" s="101"/>
      <c r="BG160" s="101"/>
      <c r="BH160" s="101"/>
      <c r="BI160" s="796" t="s">
        <v>244</v>
      </c>
      <c r="BJ160" s="794" t="s">
        <v>407</v>
      </c>
      <c r="BK160" s="801">
        <v>2.0354999999999999</v>
      </c>
      <c r="BL160" s="794" t="s">
        <v>408</v>
      </c>
      <c r="BM160" s="798">
        <v>6.3630000000000006E-2</v>
      </c>
      <c r="BN160" s="798">
        <v>6.3630000000000006E-2</v>
      </c>
      <c r="BO160" s="795" t="s">
        <v>241</v>
      </c>
      <c r="BP160" s="903">
        <v>3.73E-2</v>
      </c>
      <c r="BQ160" s="903">
        <f t="shared" si="163"/>
        <v>3.7299999999999999E-5</v>
      </c>
      <c r="BR160" s="794" t="s">
        <v>409</v>
      </c>
      <c r="BS160" s="798">
        <v>3.0000000000000001E-3</v>
      </c>
      <c r="BT160" s="798">
        <v>0.03</v>
      </c>
      <c r="BU160" s="794" t="s">
        <v>242</v>
      </c>
      <c r="BV160" s="903">
        <v>3.7000000000000002E-3</v>
      </c>
      <c r="BW160" s="903">
        <f t="shared" si="164"/>
        <v>3.7000000000000002E-6</v>
      </c>
      <c r="BX160" s="794" t="s">
        <v>514</v>
      </c>
      <c r="BY160" s="798">
        <v>2.9999999999999997E-4</v>
      </c>
      <c r="BZ160" s="798">
        <v>0.03</v>
      </c>
      <c r="CA160" s="794" t="s">
        <v>242</v>
      </c>
      <c r="CB160" s="797">
        <v>3.4278</v>
      </c>
      <c r="CC160" s="903">
        <f t="shared" si="165"/>
        <v>3.4277999999999999E-3</v>
      </c>
      <c r="CD160" s="794" t="s">
        <v>409</v>
      </c>
      <c r="CE160" s="798">
        <v>0.5</v>
      </c>
      <c r="CF160" s="798">
        <v>15.4</v>
      </c>
      <c r="CG160" s="794" t="s">
        <v>242</v>
      </c>
      <c r="CH160" s="797">
        <v>0.1118</v>
      </c>
      <c r="CI160" s="903">
        <f t="shared" si="166"/>
        <v>1.1179999999999999E-4</v>
      </c>
      <c r="CJ160" s="794" t="s">
        <v>514</v>
      </c>
      <c r="CK160" s="798">
        <v>0.01</v>
      </c>
      <c r="CL160" s="798">
        <v>0.77</v>
      </c>
      <c r="CM160" s="794" t="s">
        <v>242</v>
      </c>
      <c r="CN160" s="705"/>
      <c r="CO160" s="88">
        <v>0.01</v>
      </c>
      <c r="CP160" s="88">
        <f t="shared" si="167"/>
        <v>0.255</v>
      </c>
      <c r="CQ160" s="88">
        <v>0.5</v>
      </c>
      <c r="CR160" s="67">
        <v>0.15</v>
      </c>
      <c r="CS160" s="67">
        <v>0.2</v>
      </c>
      <c r="CT160" s="67"/>
      <c r="CU160" s="67"/>
      <c r="CV160" s="67"/>
      <c r="CW160" s="67"/>
      <c r="CX160" s="67"/>
      <c r="CY160" s="67"/>
      <c r="CZ160" s="67"/>
      <c r="DA160" s="67"/>
      <c r="DB160" s="67"/>
      <c r="DC160" s="67"/>
      <c r="DD160" s="67"/>
      <c r="DE160" s="67"/>
      <c r="DF160" s="67"/>
      <c r="DG160" s="67"/>
      <c r="DH160" s="67"/>
      <c r="DI160" s="67"/>
      <c r="DJ160" s="67"/>
      <c r="DK160" s="67"/>
      <c r="DL160" s="67"/>
      <c r="DM160" s="67"/>
      <c r="DN160" s="67"/>
      <c r="DO160" s="67"/>
      <c r="DP160" s="67"/>
      <c r="DQ160" s="67"/>
      <c r="DR160" s="67"/>
      <c r="DS160" s="67"/>
      <c r="DT160" s="67"/>
      <c r="DU160" s="67"/>
      <c r="DV160" s="67"/>
      <c r="DW160" s="67"/>
      <c r="DX160" s="67"/>
      <c r="DY160" s="67"/>
      <c r="DZ160" s="67"/>
      <c r="EA160" s="67"/>
      <c r="EB160" s="67"/>
      <c r="EC160" s="67"/>
      <c r="ED160" s="67"/>
      <c r="EE160" s="67"/>
      <c r="EF160" s="67"/>
      <c r="EG160" s="67"/>
      <c r="EH160" s="67"/>
      <c r="EI160" s="67"/>
      <c r="EJ160" s="67"/>
      <c r="EK160" s="67"/>
      <c r="EL160" s="67"/>
      <c r="EM160" s="67"/>
      <c r="EN160" s="67"/>
      <c r="EO160" s="67"/>
      <c r="EP160" s="67"/>
      <c r="EQ160" s="67"/>
      <c r="ER160" s="67"/>
      <c r="ES160" s="67"/>
      <c r="ET160" s="67"/>
      <c r="EU160" s="67"/>
      <c r="EV160" s="67"/>
      <c r="EW160" s="67"/>
      <c r="EX160" s="67"/>
      <c r="EY160" s="67"/>
      <c r="EZ160" s="67"/>
      <c r="FA160" s="67"/>
      <c r="FB160" s="67"/>
      <c r="FC160" s="67"/>
      <c r="FD160" s="67"/>
      <c r="FE160" s="67"/>
      <c r="FF160" s="67"/>
      <c r="FG160" s="67"/>
      <c r="FH160" s="67"/>
      <c r="FI160" s="67"/>
      <c r="FJ160" s="67"/>
      <c r="FK160" s="67"/>
      <c r="FL160" s="67"/>
      <c r="FM160" s="67"/>
      <c r="FN160" s="67"/>
      <c r="FO160" s="67"/>
      <c r="FP160" s="67"/>
      <c r="FQ160" s="67"/>
      <c r="FR160" s="67"/>
      <c r="FS160" s="67"/>
      <c r="FT160" s="67"/>
      <c r="FU160" s="67"/>
      <c r="FV160" s="67"/>
      <c r="FW160" s="67"/>
      <c r="FX160" s="67"/>
      <c r="FY160" s="67"/>
      <c r="FZ160" s="67"/>
      <c r="GA160" s="67"/>
      <c r="GB160" s="67"/>
      <c r="GC160" s="67"/>
      <c r="GD160" s="67"/>
    </row>
    <row r="161" spans="1:186" s="69" customFormat="1" ht="17.25" hidden="1" customHeight="1" thickBot="1" x14ac:dyDescent="0.3">
      <c r="A161" s="67"/>
      <c r="B161" s="67"/>
      <c r="C161" s="67"/>
      <c r="D161" s="67"/>
      <c r="E161" s="67"/>
      <c r="F161" s="67"/>
      <c r="G161" s="67"/>
      <c r="H161" s="67"/>
      <c r="I161" s="67"/>
      <c r="J161" s="67"/>
      <c r="K161" s="67"/>
      <c r="L161" s="67"/>
      <c r="M161" s="67"/>
      <c r="N161" s="67"/>
      <c r="O161" s="67"/>
      <c r="P161" s="67"/>
      <c r="Q161" s="67"/>
      <c r="R161" s="67"/>
      <c r="S161" s="67"/>
      <c r="T161" s="67"/>
      <c r="U161" s="67"/>
      <c r="V161" s="655"/>
      <c r="W161" s="67"/>
      <c r="X161" s="67"/>
      <c r="Y161" s="67"/>
      <c r="Z161" s="67"/>
      <c r="AA161" s="656"/>
      <c r="AB161" s="656"/>
      <c r="AC161" s="67"/>
      <c r="AD161" s="656"/>
      <c r="AE161" s="657"/>
      <c r="AF161" s="67"/>
      <c r="AG161" s="67"/>
      <c r="AH161" s="658"/>
      <c r="AI161" s="658"/>
      <c r="AJ161" s="67"/>
      <c r="AK161" s="656"/>
      <c r="AL161" s="67"/>
      <c r="AM161" s="67"/>
      <c r="AN161" s="67"/>
      <c r="AO161" s="67"/>
      <c r="AP161" s="67"/>
      <c r="AQ161" s="67"/>
      <c r="AR161" s="656"/>
      <c r="AS161" s="67"/>
      <c r="AT161" s="67"/>
      <c r="AU161" s="67"/>
      <c r="AV161" s="656"/>
      <c r="AW161" s="67"/>
      <c r="AX161" s="656"/>
      <c r="AY161" s="67"/>
      <c r="AZ161" s="67"/>
      <c r="BA161" s="67"/>
      <c r="BB161" s="656"/>
      <c r="BC161" s="656"/>
      <c r="BD161" s="67"/>
      <c r="BE161" s="656"/>
      <c r="BF161" s="101"/>
      <c r="BG161" s="101"/>
      <c r="BH161" s="101"/>
      <c r="BI161" s="796" t="s">
        <v>245</v>
      </c>
      <c r="BJ161" s="794" t="s">
        <v>407</v>
      </c>
      <c r="BK161" s="801">
        <v>1.9775</v>
      </c>
      <c r="BL161" s="794" t="s">
        <v>408</v>
      </c>
      <c r="BM161" s="798">
        <v>3.7130000000000003E-2</v>
      </c>
      <c r="BN161" s="798">
        <v>3.7130000000000003E-2</v>
      </c>
      <c r="BO161" s="795" t="s">
        <v>241</v>
      </c>
      <c r="BP161" s="903">
        <v>3.5400000000000001E-2</v>
      </c>
      <c r="BQ161" s="903">
        <f t="shared" si="163"/>
        <v>3.54E-5</v>
      </c>
      <c r="BR161" s="794" t="s">
        <v>409</v>
      </c>
      <c r="BS161" s="798">
        <v>3.0000000000000001E-3</v>
      </c>
      <c r="BT161" s="798">
        <v>0.03</v>
      </c>
      <c r="BU161" s="794" t="s">
        <v>242</v>
      </c>
      <c r="BV161" s="903">
        <v>3.5000000000000001E-3</v>
      </c>
      <c r="BW161" s="903">
        <f t="shared" si="164"/>
        <v>3.4999999999999999E-6</v>
      </c>
      <c r="BX161" s="794" t="s">
        <v>514</v>
      </c>
      <c r="BY161" s="798">
        <v>2.9999999999999997E-4</v>
      </c>
      <c r="BZ161" s="798">
        <v>0.03</v>
      </c>
      <c r="CA161" s="794" t="s">
        <v>242</v>
      </c>
      <c r="CB161" s="797">
        <v>3.2595000000000001</v>
      </c>
      <c r="CC161" s="903">
        <f t="shared" si="165"/>
        <v>3.2595000000000002E-3</v>
      </c>
      <c r="CD161" s="794" t="s">
        <v>409</v>
      </c>
      <c r="CE161" s="798">
        <v>0.5</v>
      </c>
      <c r="CF161" s="798">
        <v>15.4</v>
      </c>
      <c r="CG161" s="794" t="s">
        <v>242</v>
      </c>
      <c r="CH161" s="797">
        <v>0.10630000000000001</v>
      </c>
      <c r="CI161" s="903">
        <f t="shared" si="166"/>
        <v>1.0630000000000001E-4</v>
      </c>
      <c r="CJ161" s="794" t="s">
        <v>514</v>
      </c>
      <c r="CK161" s="798">
        <v>0.01</v>
      </c>
      <c r="CL161" s="798">
        <v>0.77</v>
      </c>
      <c r="CM161" s="794" t="s">
        <v>242</v>
      </c>
      <c r="CN161" s="705"/>
      <c r="CO161" s="88">
        <v>0.01</v>
      </c>
      <c r="CP161" s="88">
        <f t="shared" si="167"/>
        <v>0.255</v>
      </c>
      <c r="CQ161" s="88">
        <v>0.5</v>
      </c>
      <c r="CR161" s="67">
        <v>0.15</v>
      </c>
      <c r="CS161" s="67">
        <v>0.2</v>
      </c>
      <c r="CT161" s="67"/>
      <c r="CU161" s="67"/>
      <c r="CV161" s="67"/>
      <c r="CW161" s="67"/>
      <c r="CX161" s="67"/>
      <c r="CY161" s="67"/>
      <c r="CZ161" s="67"/>
      <c r="DA161" s="67"/>
      <c r="DB161" s="67"/>
      <c r="DC161" s="67"/>
      <c r="DD161" s="67"/>
      <c r="DE161" s="67"/>
      <c r="DF161" s="67"/>
      <c r="DG161" s="67"/>
      <c r="DH161" s="67"/>
      <c r="DI161" s="67"/>
      <c r="DJ161" s="67"/>
      <c r="DK161" s="67"/>
      <c r="DL161" s="67"/>
      <c r="DM161" s="67"/>
      <c r="DN161" s="67"/>
      <c r="DO161" s="67"/>
      <c r="DP161" s="67"/>
      <c r="DQ161" s="67"/>
      <c r="DR161" s="67"/>
      <c r="DS161" s="67"/>
      <c r="DT161" s="67"/>
      <c r="DU161" s="67"/>
      <c r="DV161" s="67"/>
      <c r="DW161" s="67"/>
      <c r="DX161" s="67"/>
      <c r="DY161" s="67"/>
      <c r="DZ161" s="67"/>
      <c r="EA161" s="67"/>
      <c r="EB161" s="67"/>
      <c r="EC161" s="67"/>
      <c r="ED161" s="67"/>
      <c r="EE161" s="67"/>
      <c r="EF161" s="67"/>
      <c r="EG161" s="67"/>
      <c r="EH161" s="67"/>
      <c r="EI161" s="67"/>
      <c r="EJ161" s="67"/>
      <c r="EK161" s="67"/>
      <c r="EL161" s="67"/>
      <c r="EM161" s="67"/>
      <c r="EN161" s="67"/>
      <c r="EO161" s="67"/>
      <c r="EP161" s="67"/>
      <c r="EQ161" s="67"/>
      <c r="ER161" s="67"/>
      <c r="ES161" s="67"/>
      <c r="ET161" s="67"/>
      <c r="EU161" s="67"/>
      <c r="EV161" s="67"/>
      <c r="EW161" s="67"/>
      <c r="EX161" s="67"/>
      <c r="EY161" s="67"/>
      <c r="EZ161" s="67"/>
      <c r="FA161" s="67"/>
      <c r="FB161" s="67"/>
      <c r="FC161" s="67"/>
      <c r="FD161" s="67"/>
      <c r="FE161" s="67"/>
      <c r="FF161" s="67"/>
      <c r="FG161" s="67"/>
      <c r="FH161" s="67"/>
      <c r="FI161" s="67"/>
      <c r="FJ161" s="67"/>
      <c r="FK161" s="67"/>
      <c r="FL161" s="67"/>
      <c r="FM161" s="67"/>
      <c r="FN161" s="67"/>
      <c r="FO161" s="67"/>
      <c r="FP161" s="67"/>
      <c r="FQ161" s="67"/>
      <c r="FR161" s="67"/>
      <c r="FS161" s="67"/>
      <c r="FT161" s="67"/>
      <c r="FU161" s="67"/>
      <c r="FV161" s="67"/>
      <c r="FW161" s="67"/>
      <c r="FX161" s="67"/>
      <c r="FY161" s="67"/>
      <c r="FZ161" s="67"/>
      <c r="GA161" s="67"/>
      <c r="GB161" s="67"/>
      <c r="GC161" s="67"/>
      <c r="GD161" s="67"/>
    </row>
    <row r="162" spans="1:186" s="69" customFormat="1" ht="17.25" hidden="1" customHeight="1" thickBot="1" x14ac:dyDescent="0.3">
      <c r="A162" s="67"/>
      <c r="B162" s="67"/>
      <c r="C162" s="67"/>
      <c r="D162" s="67"/>
      <c r="E162" s="67"/>
      <c r="F162" s="67"/>
      <c r="G162" s="67"/>
      <c r="H162" s="67"/>
      <c r="I162" s="67"/>
      <c r="J162" s="67"/>
      <c r="K162" s="67"/>
      <c r="L162" s="67"/>
      <c r="M162" s="67"/>
      <c r="N162" s="67"/>
      <c r="O162" s="67"/>
      <c r="P162" s="67"/>
      <c r="Q162" s="67"/>
      <c r="R162" s="67"/>
      <c r="S162" s="67"/>
      <c r="T162" s="67"/>
      <c r="U162" s="67"/>
      <c r="V162" s="655"/>
      <c r="W162" s="67"/>
      <c r="X162" s="67"/>
      <c r="Y162" s="67"/>
      <c r="Z162" s="67"/>
      <c r="AA162" s="656"/>
      <c r="AB162" s="656"/>
      <c r="AC162" s="67"/>
      <c r="AD162" s="656"/>
      <c r="AE162" s="657"/>
      <c r="AF162" s="67"/>
      <c r="AG162" s="67"/>
      <c r="AH162" s="658"/>
      <c r="AI162" s="658"/>
      <c r="AJ162" s="67"/>
      <c r="AK162" s="656"/>
      <c r="AL162" s="67"/>
      <c r="AM162" s="67"/>
      <c r="AN162" s="67"/>
      <c r="AO162" s="67"/>
      <c r="AP162" s="67"/>
      <c r="AQ162" s="67"/>
      <c r="AR162" s="656"/>
      <c r="AS162" s="67"/>
      <c r="AT162" s="67"/>
      <c r="AU162" s="67"/>
      <c r="AV162" s="656"/>
      <c r="AW162" s="67"/>
      <c r="AX162" s="656"/>
      <c r="AY162" s="67"/>
      <c r="AZ162" s="67"/>
      <c r="BA162" s="67"/>
      <c r="BB162" s="656"/>
      <c r="BC162" s="656"/>
      <c r="BD162" s="67"/>
      <c r="BE162" s="656"/>
      <c r="BF162" s="101"/>
      <c r="BG162" s="101"/>
      <c r="BH162" s="101"/>
      <c r="BI162" s="796" t="s">
        <v>246</v>
      </c>
      <c r="BJ162" s="794" t="s">
        <v>407</v>
      </c>
      <c r="BK162" s="801">
        <v>2.1621000000000001</v>
      </c>
      <c r="BL162" s="794" t="s">
        <v>408</v>
      </c>
      <c r="BM162" s="798">
        <v>3.0299999999999997E-3</v>
      </c>
      <c r="BN162" s="798">
        <v>3.0299999999999997E-3</v>
      </c>
      <c r="BO162" s="795" t="s">
        <v>241</v>
      </c>
      <c r="BP162" s="903">
        <v>3.7900000000000003E-2</v>
      </c>
      <c r="BQ162" s="903">
        <f t="shared" si="163"/>
        <v>3.7900000000000006E-5</v>
      </c>
      <c r="BR162" s="794" t="s">
        <v>409</v>
      </c>
      <c r="BS162" s="798">
        <v>3.0000000000000001E-3</v>
      </c>
      <c r="BT162" s="798">
        <v>0.03</v>
      </c>
      <c r="BU162" s="794" t="s">
        <v>242</v>
      </c>
      <c r="BV162" s="903">
        <v>3.8E-3</v>
      </c>
      <c r="BW162" s="903">
        <f t="shared" si="164"/>
        <v>3.8E-6</v>
      </c>
      <c r="BX162" s="794" t="s">
        <v>514</v>
      </c>
      <c r="BY162" s="798">
        <v>2.9999999999999997E-4</v>
      </c>
      <c r="BZ162" s="798">
        <v>0.03</v>
      </c>
      <c r="CA162" s="794" t="s">
        <v>242</v>
      </c>
      <c r="CB162" s="797">
        <v>3.49</v>
      </c>
      <c r="CC162" s="903">
        <f t="shared" si="165"/>
        <v>3.49E-3</v>
      </c>
      <c r="CD162" s="794" t="s">
        <v>409</v>
      </c>
      <c r="CE162" s="798">
        <v>0.5</v>
      </c>
      <c r="CF162" s="798">
        <v>15.4</v>
      </c>
      <c r="CG162" s="794" t="s">
        <v>242</v>
      </c>
      <c r="CH162" s="797">
        <v>0.1138</v>
      </c>
      <c r="CI162" s="903">
        <f t="shared" si="166"/>
        <v>1.138E-4</v>
      </c>
      <c r="CJ162" s="794" t="s">
        <v>514</v>
      </c>
      <c r="CK162" s="798">
        <v>0.01</v>
      </c>
      <c r="CL162" s="798">
        <v>0.77</v>
      </c>
      <c r="CM162" s="794" t="s">
        <v>242</v>
      </c>
      <c r="CN162" s="705"/>
      <c r="CO162" s="88">
        <v>0.01</v>
      </c>
      <c r="CP162" s="88">
        <f t="shared" si="167"/>
        <v>0.255</v>
      </c>
      <c r="CQ162" s="88">
        <v>0.5</v>
      </c>
      <c r="CR162" s="67">
        <v>0.15</v>
      </c>
      <c r="CS162" s="67">
        <v>0.2</v>
      </c>
      <c r="CT162" s="67"/>
      <c r="CU162" s="67"/>
      <c r="CV162" s="67"/>
      <c r="CW162" s="67"/>
      <c r="CX162" s="67"/>
      <c r="CY162" s="67"/>
      <c r="CZ162" s="67"/>
      <c r="DA162" s="67"/>
      <c r="DB162" s="67"/>
      <c r="DC162" s="67"/>
      <c r="DD162" s="67"/>
      <c r="DE162" s="67"/>
      <c r="DF162" s="67"/>
      <c r="DG162" s="67"/>
      <c r="DH162" s="67"/>
      <c r="DI162" s="67"/>
      <c r="DJ162" s="67"/>
      <c r="DK162" s="67"/>
      <c r="DL162" s="67"/>
      <c r="DM162" s="67"/>
      <c r="DN162" s="67"/>
      <c r="DO162" s="67"/>
      <c r="DP162" s="67"/>
      <c r="DQ162" s="67"/>
      <c r="DR162" s="67"/>
      <c r="DS162" s="67"/>
      <c r="DT162" s="67"/>
      <c r="DU162" s="67"/>
      <c r="DV162" s="67"/>
      <c r="DW162" s="67"/>
      <c r="DX162" s="67"/>
      <c r="DY162" s="67"/>
      <c r="DZ162" s="67"/>
      <c r="EA162" s="67"/>
      <c r="EB162" s="67"/>
      <c r="EC162" s="67"/>
      <c r="ED162" s="67"/>
      <c r="EE162" s="67"/>
      <c r="EF162" s="67"/>
      <c r="EG162" s="67"/>
      <c r="EH162" s="67"/>
      <c r="EI162" s="67"/>
      <c r="EJ162" s="67"/>
      <c r="EK162" s="67"/>
      <c r="EL162" s="67"/>
      <c r="EM162" s="67"/>
      <c r="EN162" s="67"/>
      <c r="EO162" s="67"/>
      <c r="EP162" s="67"/>
      <c r="EQ162" s="67"/>
      <c r="ER162" s="67"/>
      <c r="ES162" s="67"/>
      <c r="ET162" s="67"/>
      <c r="EU162" s="67"/>
      <c r="EV162" s="67"/>
      <c r="EW162" s="67"/>
      <c r="EX162" s="67"/>
      <c r="EY162" s="67"/>
      <c r="EZ162" s="67"/>
      <c r="FA162" s="67"/>
      <c r="FB162" s="67"/>
      <c r="FC162" s="67"/>
      <c r="FD162" s="67"/>
      <c r="FE162" s="67"/>
      <c r="FF162" s="67"/>
      <c r="FG162" s="67"/>
      <c r="FH162" s="67"/>
      <c r="FI162" s="67"/>
      <c r="FJ162" s="67"/>
      <c r="FK162" s="67"/>
      <c r="FL162" s="67"/>
      <c r="FM162" s="67"/>
      <c r="FN162" s="67"/>
      <c r="FO162" s="67"/>
      <c r="FP162" s="67"/>
      <c r="FQ162" s="67"/>
      <c r="FR162" s="67"/>
      <c r="FS162" s="67"/>
      <c r="FT162" s="67"/>
      <c r="FU162" s="67"/>
      <c r="FV162" s="67"/>
      <c r="FW162" s="67"/>
      <c r="FX162" s="67"/>
      <c r="FY162" s="67"/>
      <c r="FZ162" s="67"/>
      <c r="GA162" s="67"/>
      <c r="GB162" s="67"/>
      <c r="GC162" s="67"/>
      <c r="GD162" s="67"/>
    </row>
    <row r="163" spans="1:186" s="69" customFormat="1" ht="17.25" hidden="1" customHeight="1" thickBot="1" x14ac:dyDescent="0.3">
      <c r="A163" s="67"/>
      <c r="B163" s="67"/>
      <c r="C163" s="67"/>
      <c r="D163" s="67"/>
      <c r="E163" s="67"/>
      <c r="F163" s="67"/>
      <c r="G163" s="67"/>
      <c r="H163" s="67"/>
      <c r="I163" s="67"/>
      <c r="J163" s="67"/>
      <c r="K163" s="67"/>
      <c r="L163" s="67"/>
      <c r="M163" s="67"/>
      <c r="N163" s="67"/>
      <c r="O163" s="67"/>
      <c r="P163" s="67"/>
      <c r="Q163" s="67"/>
      <c r="R163" s="67"/>
      <c r="S163" s="67"/>
      <c r="T163" s="67"/>
      <c r="U163" s="67"/>
      <c r="V163" s="655"/>
      <c r="W163" s="67"/>
      <c r="X163" s="67"/>
      <c r="Y163" s="67"/>
      <c r="Z163" s="67"/>
      <c r="AA163" s="656"/>
      <c r="AB163" s="656"/>
      <c r="AC163" s="67"/>
      <c r="AD163" s="656"/>
      <c r="AE163" s="657"/>
      <c r="AF163" s="67"/>
      <c r="AG163" s="67"/>
      <c r="AH163" s="658"/>
      <c r="AI163" s="658"/>
      <c r="AJ163" s="67"/>
      <c r="AK163" s="656"/>
      <c r="AL163" s="67"/>
      <c r="AM163" s="67"/>
      <c r="AN163" s="67"/>
      <c r="AO163" s="67"/>
      <c r="AP163" s="67"/>
      <c r="AQ163" s="67"/>
      <c r="AR163" s="656"/>
      <c r="AS163" s="67"/>
      <c r="AT163" s="67"/>
      <c r="AU163" s="67"/>
      <c r="AV163" s="656"/>
      <c r="AW163" s="67"/>
      <c r="AX163" s="656"/>
      <c r="AY163" s="67"/>
      <c r="AZ163" s="67"/>
      <c r="BA163" s="67"/>
      <c r="BB163" s="656"/>
      <c r="BC163" s="656"/>
      <c r="BD163" s="67"/>
      <c r="BE163" s="656"/>
      <c r="BF163" s="101"/>
      <c r="BG163" s="101"/>
      <c r="BH163" s="101"/>
      <c r="BI163" s="796" t="s">
        <v>247</v>
      </c>
      <c r="BJ163" s="794" t="s">
        <v>407</v>
      </c>
      <c r="BK163" s="801">
        <v>1.8321000000000001</v>
      </c>
      <c r="BL163" s="794" t="s">
        <v>408</v>
      </c>
      <c r="BM163" s="798">
        <v>7.0720000000000005E-2</v>
      </c>
      <c r="BN163" s="798">
        <v>7.0720000000000005E-2</v>
      </c>
      <c r="BO163" s="795" t="s">
        <v>241</v>
      </c>
      <c r="BP163" s="903">
        <v>3.3500000000000002E-2</v>
      </c>
      <c r="BQ163" s="903">
        <f t="shared" si="163"/>
        <v>3.3500000000000001E-5</v>
      </c>
      <c r="BR163" s="794" t="s">
        <v>409</v>
      </c>
      <c r="BS163" s="798">
        <v>3.0000000000000001E-3</v>
      </c>
      <c r="BT163" s="798">
        <v>0.03</v>
      </c>
      <c r="BU163" s="794" t="s">
        <v>242</v>
      </c>
      <c r="BV163" s="903">
        <v>3.3999999999999998E-3</v>
      </c>
      <c r="BW163" s="903">
        <f t="shared" si="164"/>
        <v>3.3999999999999996E-6</v>
      </c>
      <c r="BX163" s="794" t="s">
        <v>514</v>
      </c>
      <c r="BY163" s="798">
        <v>2.9999999999999997E-4</v>
      </c>
      <c r="BZ163" s="798">
        <v>0.03</v>
      </c>
      <c r="CA163" s="794" t="s">
        <v>242</v>
      </c>
      <c r="CB163" s="797">
        <v>3.0825</v>
      </c>
      <c r="CC163" s="903">
        <f t="shared" si="165"/>
        <v>3.0825000000000002E-3</v>
      </c>
      <c r="CD163" s="794" t="s">
        <v>409</v>
      </c>
      <c r="CE163" s="798">
        <v>0.5</v>
      </c>
      <c r="CF163" s="798">
        <v>15.4</v>
      </c>
      <c r="CG163" s="794" t="s">
        <v>242</v>
      </c>
      <c r="CH163" s="797">
        <v>0.10050000000000001</v>
      </c>
      <c r="CI163" s="903">
        <f t="shared" si="166"/>
        <v>1.005E-4</v>
      </c>
      <c r="CJ163" s="794" t="s">
        <v>514</v>
      </c>
      <c r="CK163" s="798">
        <v>0.01</v>
      </c>
      <c r="CL163" s="798">
        <v>0.77</v>
      </c>
      <c r="CM163" s="794" t="s">
        <v>242</v>
      </c>
      <c r="CN163" s="705"/>
      <c r="CO163" s="88">
        <v>0.01</v>
      </c>
      <c r="CP163" s="88">
        <f t="shared" si="167"/>
        <v>0.255</v>
      </c>
      <c r="CQ163" s="88">
        <v>0.5</v>
      </c>
      <c r="CR163" s="67">
        <v>0.15</v>
      </c>
      <c r="CS163" s="67">
        <v>0.2</v>
      </c>
      <c r="CT163" s="67"/>
      <c r="CU163" s="67"/>
      <c r="CV163" s="67"/>
      <c r="CW163" s="67"/>
      <c r="CX163" s="67"/>
      <c r="CY163" s="67"/>
      <c r="CZ163" s="67"/>
      <c r="DA163" s="67"/>
      <c r="DB163" s="67"/>
      <c r="DC163" s="67"/>
      <c r="DD163" s="67"/>
      <c r="DE163" s="67"/>
      <c r="DF163" s="67"/>
      <c r="DG163" s="67"/>
      <c r="DH163" s="67"/>
      <c r="DI163" s="67"/>
      <c r="DJ163" s="67"/>
      <c r="DK163" s="67"/>
      <c r="DL163" s="67"/>
      <c r="DM163" s="67"/>
      <c r="DN163" s="67"/>
      <c r="DO163" s="67"/>
      <c r="DP163" s="67"/>
      <c r="DQ163" s="67"/>
      <c r="DR163" s="67"/>
      <c r="DS163" s="67"/>
      <c r="DT163" s="67"/>
      <c r="DU163" s="67"/>
      <c r="DV163" s="67"/>
      <c r="DW163" s="67"/>
      <c r="DX163" s="67"/>
      <c r="DY163" s="67"/>
      <c r="DZ163" s="67"/>
      <c r="EA163" s="67"/>
      <c r="EB163" s="67"/>
      <c r="EC163" s="67"/>
      <c r="ED163" s="67"/>
      <c r="EE163" s="67"/>
      <c r="EF163" s="67"/>
      <c r="EG163" s="67"/>
      <c r="EH163" s="67"/>
      <c r="EI163" s="67"/>
      <c r="EJ163" s="67"/>
      <c r="EK163" s="67"/>
      <c r="EL163" s="67"/>
      <c r="EM163" s="67"/>
      <c r="EN163" s="67"/>
      <c r="EO163" s="67"/>
      <c r="EP163" s="67"/>
      <c r="EQ163" s="67"/>
      <c r="ER163" s="67"/>
      <c r="ES163" s="67"/>
      <c r="ET163" s="67"/>
      <c r="EU163" s="67"/>
      <c r="EV163" s="67"/>
      <c r="EW163" s="67"/>
      <c r="EX163" s="67"/>
      <c r="EY163" s="67"/>
      <c r="EZ163" s="67"/>
      <c r="FA163" s="67"/>
      <c r="FB163" s="67"/>
      <c r="FC163" s="67"/>
      <c r="FD163" s="67"/>
      <c r="FE163" s="67"/>
      <c r="FF163" s="67"/>
      <c r="FG163" s="67"/>
      <c r="FH163" s="67"/>
      <c r="FI163" s="67"/>
      <c r="FJ163" s="67"/>
      <c r="FK163" s="67"/>
      <c r="FL163" s="67"/>
      <c r="FM163" s="67"/>
      <c r="FN163" s="67"/>
      <c r="FO163" s="67"/>
      <c r="FP163" s="67"/>
      <c r="FQ163" s="67"/>
      <c r="FR163" s="67"/>
      <c r="FS163" s="67"/>
      <c r="FT163" s="67"/>
      <c r="FU163" s="67"/>
      <c r="FV163" s="67"/>
      <c r="FW163" s="67"/>
      <c r="FX163" s="67"/>
      <c r="FY163" s="67"/>
      <c r="FZ163" s="67"/>
      <c r="GA163" s="67"/>
      <c r="GB163" s="67"/>
      <c r="GC163" s="67"/>
      <c r="GD163" s="67"/>
    </row>
    <row r="164" spans="1:186" s="69" customFormat="1" ht="17.25" hidden="1" customHeight="1" thickBot="1" x14ac:dyDescent="0.3">
      <c r="A164" s="67"/>
      <c r="B164" s="67"/>
      <c r="C164" s="67"/>
      <c r="D164" s="67"/>
      <c r="E164" s="67"/>
      <c r="F164" s="67"/>
      <c r="G164" s="67"/>
      <c r="H164" s="67"/>
      <c r="I164" s="67"/>
      <c r="J164" s="67"/>
      <c r="K164" s="67"/>
      <c r="L164" s="67"/>
      <c r="M164" s="67"/>
      <c r="N164" s="67"/>
      <c r="O164" s="67"/>
      <c r="P164" s="67"/>
      <c r="Q164" s="67"/>
      <c r="R164" s="67"/>
      <c r="S164" s="67"/>
      <c r="T164" s="67"/>
      <c r="U164" s="67"/>
      <c r="V164" s="655"/>
      <c r="W164" s="67"/>
      <c r="X164" s="67"/>
      <c r="Y164" s="67"/>
      <c r="Z164" s="67"/>
      <c r="AA164" s="656"/>
      <c r="AB164" s="656"/>
      <c r="AC164" s="67"/>
      <c r="AD164" s="656"/>
      <c r="AE164" s="657"/>
      <c r="AF164" s="67"/>
      <c r="AG164" s="67"/>
      <c r="AH164" s="658"/>
      <c r="AI164" s="658"/>
      <c r="AJ164" s="67"/>
      <c r="AK164" s="656"/>
      <c r="AL164" s="67"/>
      <c r="AM164" s="67"/>
      <c r="AN164" s="67"/>
      <c r="AO164" s="67"/>
      <c r="AP164" s="67"/>
      <c r="AQ164" s="67"/>
      <c r="AR164" s="656"/>
      <c r="AS164" s="67"/>
      <c r="AT164" s="67"/>
      <c r="AU164" s="67"/>
      <c r="AV164" s="656"/>
      <c r="AW164" s="67"/>
      <c r="AX164" s="656"/>
      <c r="AY164" s="67"/>
      <c r="AZ164" s="67"/>
      <c r="BA164" s="67"/>
      <c r="BB164" s="656"/>
      <c r="BC164" s="656"/>
      <c r="BD164" s="67"/>
      <c r="BE164" s="656"/>
      <c r="BF164" s="101"/>
      <c r="BG164" s="101"/>
      <c r="BH164" s="101"/>
      <c r="BI164" s="796" t="s">
        <v>275</v>
      </c>
      <c r="BJ164" s="794" t="s">
        <v>407</v>
      </c>
      <c r="BK164" s="801">
        <v>4.6929999999999996</v>
      </c>
      <c r="BL164" s="794" t="s">
        <v>408</v>
      </c>
      <c r="BM164" s="798">
        <v>2.6000000000000002E-2</v>
      </c>
      <c r="BN164" s="798">
        <v>2.6000000000000002E-2</v>
      </c>
      <c r="BO164" s="795" t="s">
        <v>241</v>
      </c>
      <c r="BP164" s="903">
        <v>9.9199999999999997E-2</v>
      </c>
      <c r="BQ164" s="903">
        <f t="shared" si="163"/>
        <v>9.9199999999999999E-5</v>
      </c>
      <c r="BR164" s="794" t="s">
        <v>409</v>
      </c>
      <c r="BS164" s="798">
        <v>3.0000000000000001E-3</v>
      </c>
      <c r="BT164" s="798">
        <v>0.03</v>
      </c>
      <c r="BU164" s="794" t="s">
        <v>242</v>
      </c>
      <c r="BV164" s="903">
        <v>9.9000000000000008E-3</v>
      </c>
      <c r="BW164" s="903">
        <f t="shared" si="164"/>
        <v>9.9000000000000001E-6</v>
      </c>
      <c r="BX164" s="794" t="s">
        <v>514</v>
      </c>
      <c r="BY164" s="798">
        <v>2.9999999999999997E-4</v>
      </c>
      <c r="BZ164" s="798">
        <v>0.03</v>
      </c>
      <c r="CA164" s="794" t="s">
        <v>242</v>
      </c>
      <c r="CB164" s="797">
        <v>6.1513</v>
      </c>
      <c r="CC164" s="903">
        <f t="shared" si="165"/>
        <v>6.1513000000000002E-3</v>
      </c>
      <c r="CD164" s="794" t="s">
        <v>409</v>
      </c>
      <c r="CE164" s="798">
        <v>0</v>
      </c>
      <c r="CF164" s="798">
        <v>0</v>
      </c>
      <c r="CG164" s="794" t="s">
        <v>242</v>
      </c>
      <c r="CH164" s="797">
        <v>1.9800000000000002E-2</v>
      </c>
      <c r="CI164" s="903">
        <f t="shared" si="166"/>
        <v>1.98E-5</v>
      </c>
      <c r="CJ164" s="794" t="s">
        <v>514</v>
      </c>
      <c r="CK164" s="798">
        <v>0</v>
      </c>
      <c r="CL164" s="798">
        <v>0</v>
      </c>
      <c r="CM164" s="794" t="s">
        <v>242</v>
      </c>
      <c r="CN164" s="705"/>
      <c r="CO164" s="88">
        <v>0.01</v>
      </c>
      <c r="CP164" s="88">
        <f t="shared" si="167"/>
        <v>0.255</v>
      </c>
      <c r="CQ164" s="88">
        <v>0.5</v>
      </c>
      <c r="CR164" s="67">
        <v>0.15</v>
      </c>
      <c r="CS164" s="67">
        <v>0.2</v>
      </c>
      <c r="CT164" s="67"/>
      <c r="CU164" s="67"/>
      <c r="CV164" s="67"/>
      <c r="CW164" s="67"/>
      <c r="CX164" s="67"/>
      <c r="CY164" s="67"/>
      <c r="CZ164" s="67"/>
      <c r="DA164" s="67"/>
      <c r="DB164" s="67"/>
      <c r="DC164" s="67"/>
      <c r="DD164" s="67"/>
      <c r="DE164" s="67"/>
      <c r="DF164" s="67"/>
      <c r="DG164" s="67"/>
      <c r="DH164" s="67"/>
      <c r="DI164" s="67"/>
      <c r="DJ164" s="67"/>
      <c r="DK164" s="67"/>
      <c r="DL164" s="67"/>
      <c r="DM164" s="67"/>
      <c r="DN164" s="67"/>
      <c r="DO164" s="67"/>
      <c r="DP164" s="67"/>
      <c r="DQ164" s="67"/>
      <c r="DR164" s="67"/>
      <c r="DS164" s="67"/>
      <c r="DT164" s="67"/>
      <c r="DU164" s="67"/>
      <c r="DV164" s="67"/>
      <c r="DW164" s="67"/>
      <c r="DX164" s="67"/>
      <c r="DY164" s="67"/>
      <c r="DZ164" s="67"/>
      <c r="EA164" s="67"/>
      <c r="EB164" s="67"/>
      <c r="EC164" s="67"/>
      <c r="ED164" s="67"/>
      <c r="EE164" s="67"/>
      <c r="EF164" s="67"/>
      <c r="EG164" s="67"/>
      <c r="EH164" s="67"/>
      <c r="EI164" s="67"/>
      <c r="EJ164" s="67"/>
      <c r="EK164" s="67"/>
      <c r="EL164" s="67"/>
      <c r="EM164" s="67"/>
      <c r="EN164" s="67"/>
      <c r="EO164" s="67"/>
      <c r="EP164" s="67"/>
      <c r="EQ164" s="67"/>
      <c r="ER164" s="67"/>
      <c r="ES164" s="67"/>
      <c r="ET164" s="67"/>
      <c r="EU164" s="67"/>
      <c r="EV164" s="67"/>
      <c r="EW164" s="67"/>
      <c r="EX164" s="67"/>
      <c r="EY164" s="67"/>
      <c r="EZ164" s="67"/>
      <c r="FA164" s="67"/>
      <c r="FB164" s="67"/>
      <c r="FC164" s="67"/>
      <c r="FD164" s="67"/>
      <c r="FE164" s="67"/>
      <c r="FF164" s="67"/>
      <c r="FG164" s="67"/>
      <c r="FH164" s="67"/>
      <c r="FI164" s="67"/>
      <c r="FJ164" s="67"/>
      <c r="FK164" s="67"/>
      <c r="FL164" s="67"/>
      <c r="FM164" s="67"/>
      <c r="FN164" s="67"/>
      <c r="FO164" s="67"/>
      <c r="FP164" s="67"/>
      <c r="FQ164" s="67"/>
      <c r="FR164" s="67"/>
      <c r="FS164" s="67"/>
      <c r="FT164" s="67"/>
      <c r="FU164" s="67"/>
      <c r="FV164" s="67"/>
      <c r="FW164" s="67"/>
      <c r="FX164" s="67"/>
      <c r="FY164" s="67"/>
      <c r="FZ164" s="67"/>
      <c r="GA164" s="67"/>
      <c r="GB164" s="67"/>
      <c r="GC164" s="67"/>
      <c r="GD164" s="67"/>
    </row>
    <row r="165" spans="1:186" s="69" customFormat="1" ht="17.25" hidden="1" customHeight="1" thickBot="1" x14ac:dyDescent="0.3">
      <c r="A165" s="67"/>
      <c r="B165" s="67"/>
      <c r="C165" s="67"/>
      <c r="D165" s="67"/>
      <c r="E165" s="67"/>
      <c r="F165" s="67"/>
      <c r="G165" s="67"/>
      <c r="H165" s="67"/>
      <c r="I165" s="67"/>
      <c r="J165" s="67"/>
      <c r="K165" s="67"/>
      <c r="L165" s="67"/>
      <c r="M165" s="67"/>
      <c r="N165" s="67"/>
      <c r="O165" s="67"/>
      <c r="P165" s="67"/>
      <c r="Q165" s="67"/>
      <c r="R165" s="67"/>
      <c r="S165" s="67"/>
      <c r="T165" s="67"/>
      <c r="U165" s="67"/>
      <c r="V165" s="655"/>
      <c r="W165" s="67"/>
      <c r="X165" s="67"/>
      <c r="Y165" s="67"/>
      <c r="Z165" s="67"/>
      <c r="AA165" s="656"/>
      <c r="AB165" s="656"/>
      <c r="AC165" s="67"/>
      <c r="AD165" s="656"/>
      <c r="AE165" s="657"/>
      <c r="AF165" s="67"/>
      <c r="AG165" s="67"/>
      <c r="AH165" s="658"/>
      <c r="AI165" s="658"/>
      <c r="AJ165" s="67"/>
      <c r="AK165" s="656"/>
      <c r="AL165" s="67"/>
      <c r="AM165" s="67"/>
      <c r="AN165" s="67"/>
      <c r="AO165" s="67"/>
      <c r="AP165" s="67"/>
      <c r="AQ165" s="67"/>
      <c r="AR165" s="656"/>
      <c r="AS165" s="67"/>
      <c r="AT165" s="67"/>
      <c r="AU165" s="67"/>
      <c r="AV165" s="656"/>
      <c r="AW165" s="67"/>
      <c r="AX165" s="656"/>
      <c r="AY165" s="67"/>
      <c r="AZ165" s="67"/>
      <c r="BA165" s="67"/>
      <c r="BB165" s="656"/>
      <c r="BC165" s="656"/>
      <c r="BD165" s="67"/>
      <c r="BE165" s="656"/>
      <c r="BF165" s="101"/>
      <c r="BG165" s="101"/>
      <c r="BH165" s="101"/>
      <c r="BI165" s="796" t="s">
        <v>7</v>
      </c>
      <c r="BJ165" s="794" t="s">
        <v>407</v>
      </c>
      <c r="BK165" s="801">
        <v>5.5792000000000002</v>
      </c>
      <c r="BL165" s="794" t="s">
        <v>408</v>
      </c>
      <c r="BM165" s="798">
        <v>2.5219999999999999E-2</v>
      </c>
      <c r="BN165" s="798">
        <v>2.5219999999999999E-2</v>
      </c>
      <c r="BO165" s="795" t="s">
        <v>241</v>
      </c>
      <c r="BP165" s="903">
        <v>8.6300000000000002E-2</v>
      </c>
      <c r="BQ165" s="903">
        <f t="shared" si="163"/>
        <v>8.6299999999999997E-5</v>
      </c>
      <c r="BR165" s="794" t="s">
        <v>409</v>
      </c>
      <c r="BS165" s="798">
        <v>3.0000000000000001E-3</v>
      </c>
      <c r="BT165" s="798">
        <v>0.03</v>
      </c>
      <c r="BU165" s="794" t="s">
        <v>242</v>
      </c>
      <c r="BV165" s="903">
        <v>8.6E-3</v>
      </c>
      <c r="BW165" s="903">
        <f t="shared" si="164"/>
        <v>8.6000000000000007E-6</v>
      </c>
      <c r="BX165" s="794" t="s">
        <v>514</v>
      </c>
      <c r="BY165" s="798">
        <v>2.9999999999999997E-4</v>
      </c>
      <c r="BZ165" s="798">
        <v>0.03</v>
      </c>
      <c r="CA165" s="794" t="s">
        <v>242</v>
      </c>
      <c r="CB165" s="797">
        <v>5.3475999999999999</v>
      </c>
      <c r="CC165" s="903">
        <f t="shared" si="165"/>
        <v>5.3476000000000001E-3</v>
      </c>
      <c r="CD165" s="794" t="s">
        <v>409</v>
      </c>
      <c r="CE165" s="798">
        <v>0</v>
      </c>
      <c r="CF165" s="798">
        <v>0</v>
      </c>
      <c r="CG165" s="794" t="s">
        <v>242</v>
      </c>
      <c r="CH165" s="797">
        <v>1.7299999999999999E-2</v>
      </c>
      <c r="CI165" s="903">
        <f t="shared" si="166"/>
        <v>1.73E-5</v>
      </c>
      <c r="CJ165" s="794" t="s">
        <v>514</v>
      </c>
      <c r="CK165" s="798">
        <v>0</v>
      </c>
      <c r="CL165" s="798">
        <v>0</v>
      </c>
      <c r="CM165" s="794" t="s">
        <v>242</v>
      </c>
      <c r="CN165" s="705"/>
      <c r="CO165" s="88">
        <v>0.01</v>
      </c>
      <c r="CP165" s="88">
        <f t="shared" si="167"/>
        <v>0.255</v>
      </c>
      <c r="CQ165" s="88">
        <v>0.5</v>
      </c>
      <c r="CR165" s="67">
        <v>0.15</v>
      </c>
      <c r="CS165" s="67">
        <v>0.2</v>
      </c>
      <c r="CT165" s="67"/>
      <c r="CU165" s="67"/>
      <c r="CV165" s="67"/>
      <c r="CW165" s="67"/>
      <c r="CX165" s="67"/>
      <c r="CY165" s="67"/>
      <c r="CZ165" s="67"/>
      <c r="DA165" s="67"/>
      <c r="DB165" s="67"/>
      <c r="DC165" s="67"/>
      <c r="DD165" s="67"/>
      <c r="DE165" s="67"/>
      <c r="DF165" s="67"/>
      <c r="DG165" s="67"/>
      <c r="DH165" s="67"/>
      <c r="DI165" s="67"/>
      <c r="DJ165" s="67"/>
      <c r="DK165" s="67"/>
      <c r="DL165" s="67"/>
      <c r="DM165" s="67"/>
      <c r="DN165" s="67"/>
      <c r="DO165" s="67"/>
      <c r="DP165" s="67"/>
      <c r="DQ165" s="67"/>
      <c r="DR165" s="67"/>
      <c r="DS165" s="67"/>
      <c r="DT165" s="67"/>
      <c r="DU165" s="67"/>
      <c r="DV165" s="67"/>
      <c r="DW165" s="67"/>
      <c r="DX165" s="67"/>
      <c r="DY165" s="67"/>
      <c r="DZ165" s="67"/>
      <c r="EA165" s="67"/>
      <c r="EB165" s="67"/>
      <c r="EC165" s="67"/>
      <c r="ED165" s="67"/>
      <c r="EE165" s="67"/>
      <c r="EF165" s="67"/>
      <c r="EG165" s="67"/>
      <c r="EH165" s="67"/>
      <c r="EI165" s="67"/>
      <c r="EJ165" s="67"/>
      <c r="EK165" s="67"/>
      <c r="EL165" s="67"/>
      <c r="EM165" s="67"/>
      <c r="EN165" s="67"/>
      <c r="EO165" s="67"/>
      <c r="EP165" s="67"/>
      <c r="EQ165" s="67"/>
      <c r="ER165" s="67"/>
      <c r="ES165" s="67"/>
      <c r="ET165" s="67"/>
      <c r="EU165" s="67"/>
      <c r="EV165" s="67"/>
      <c r="EW165" s="67"/>
      <c r="EX165" s="67"/>
      <c r="EY165" s="67"/>
      <c r="EZ165" s="67"/>
      <c r="FA165" s="67"/>
      <c r="FB165" s="67"/>
      <c r="FC165" s="67"/>
      <c r="FD165" s="67"/>
      <c r="FE165" s="67"/>
      <c r="FF165" s="67"/>
      <c r="FG165" s="67"/>
      <c r="FH165" s="67"/>
      <c r="FI165" s="67"/>
      <c r="FJ165" s="67"/>
      <c r="FK165" s="67"/>
      <c r="FL165" s="67"/>
      <c r="FM165" s="67"/>
      <c r="FN165" s="67"/>
      <c r="FO165" s="67"/>
      <c r="FP165" s="67"/>
      <c r="FQ165" s="67"/>
      <c r="FR165" s="67"/>
      <c r="FS165" s="67"/>
      <c r="FT165" s="67"/>
      <c r="FU165" s="67"/>
      <c r="FV165" s="67"/>
      <c r="FW165" s="67"/>
      <c r="FX165" s="67"/>
      <c r="FY165" s="67"/>
      <c r="FZ165" s="67"/>
      <c r="GA165" s="67"/>
      <c r="GB165" s="67"/>
      <c r="GC165" s="67"/>
      <c r="GD165" s="67"/>
    </row>
    <row r="166" spans="1:186" s="69" customFormat="1" ht="17.25" hidden="1" customHeight="1" thickBot="1" x14ac:dyDescent="0.3">
      <c r="A166" s="67"/>
      <c r="B166" s="67"/>
      <c r="C166" s="67"/>
      <c r="D166" s="67"/>
      <c r="E166" s="67"/>
      <c r="F166" s="67"/>
      <c r="G166" s="67"/>
      <c r="H166" s="67"/>
      <c r="I166" s="67"/>
      <c r="J166" s="67"/>
      <c r="K166" s="67"/>
      <c r="L166" s="67"/>
      <c r="M166" s="67"/>
      <c r="N166" s="67"/>
      <c r="O166" s="67"/>
      <c r="P166" s="67"/>
      <c r="Q166" s="67"/>
      <c r="R166" s="67"/>
      <c r="S166" s="67"/>
      <c r="T166" s="67"/>
      <c r="U166" s="67"/>
      <c r="V166" s="655"/>
      <c r="W166" s="67"/>
      <c r="X166" s="67"/>
      <c r="Y166" s="67"/>
      <c r="Z166" s="67"/>
      <c r="AA166" s="656"/>
      <c r="AB166" s="656"/>
      <c r="AC166" s="67"/>
      <c r="AD166" s="656"/>
      <c r="AE166" s="657"/>
      <c r="AF166" s="67"/>
      <c r="AG166" s="67"/>
      <c r="AH166" s="658"/>
      <c r="AI166" s="658"/>
      <c r="AJ166" s="67"/>
      <c r="AK166" s="656"/>
      <c r="AL166" s="67"/>
      <c r="AM166" s="67"/>
      <c r="AN166" s="67"/>
      <c r="AO166" s="67"/>
      <c r="AP166" s="67"/>
      <c r="AQ166" s="67"/>
      <c r="AR166" s="656"/>
      <c r="AS166" s="67"/>
      <c r="AT166" s="67"/>
      <c r="AU166" s="67"/>
      <c r="AV166" s="656"/>
      <c r="AW166" s="67"/>
      <c r="AX166" s="656"/>
      <c r="AY166" s="67"/>
      <c r="AZ166" s="67"/>
      <c r="BA166" s="67"/>
      <c r="BB166" s="656"/>
      <c r="BC166" s="656"/>
      <c r="BD166" s="67"/>
      <c r="BE166" s="656"/>
      <c r="BF166" s="101"/>
      <c r="BG166" s="101"/>
      <c r="BH166" s="101"/>
      <c r="BI166" s="796" t="s">
        <v>248</v>
      </c>
      <c r="BJ166" s="794" t="s">
        <v>407</v>
      </c>
      <c r="BK166" s="801">
        <v>2.2818000000000001</v>
      </c>
      <c r="BL166" s="794" t="s">
        <v>408</v>
      </c>
      <c r="BM166" s="798">
        <v>2.8499999999999997E-3</v>
      </c>
      <c r="BN166" s="798">
        <v>2.8499999999999997E-3</v>
      </c>
      <c r="BO166" s="795" t="s">
        <v>241</v>
      </c>
      <c r="BP166" s="903">
        <v>4.0599999999999997E-2</v>
      </c>
      <c r="BQ166" s="903">
        <f t="shared" si="163"/>
        <v>4.0599999999999998E-5</v>
      </c>
      <c r="BR166" s="794" t="s">
        <v>409</v>
      </c>
      <c r="BS166" s="798">
        <v>3.0000000000000001E-3</v>
      </c>
      <c r="BT166" s="798">
        <v>0.03</v>
      </c>
      <c r="BU166" s="794" t="s">
        <v>242</v>
      </c>
      <c r="BV166" s="903">
        <v>4.1000000000000003E-3</v>
      </c>
      <c r="BW166" s="903">
        <f t="shared" si="164"/>
        <v>4.1000000000000006E-6</v>
      </c>
      <c r="BX166" s="794" t="s">
        <v>514</v>
      </c>
      <c r="BY166" s="798">
        <v>2.9999999999999997E-4</v>
      </c>
      <c r="BZ166" s="798">
        <v>0.03</v>
      </c>
      <c r="CA166" s="794" t="s">
        <v>242</v>
      </c>
      <c r="CB166" s="797">
        <v>0</v>
      </c>
      <c r="CC166" s="903">
        <f t="shared" si="165"/>
        <v>0</v>
      </c>
      <c r="CD166" s="794" t="s">
        <v>409</v>
      </c>
      <c r="CE166" s="798">
        <v>0</v>
      </c>
      <c r="CF166" s="798">
        <v>0</v>
      </c>
      <c r="CG166" s="794" t="s">
        <v>242</v>
      </c>
      <c r="CH166" s="797">
        <v>0</v>
      </c>
      <c r="CI166" s="903">
        <f t="shared" si="166"/>
        <v>0</v>
      </c>
      <c r="CJ166" s="794" t="s">
        <v>514</v>
      </c>
      <c r="CK166" s="798">
        <v>0</v>
      </c>
      <c r="CL166" s="798">
        <v>0</v>
      </c>
      <c r="CM166" s="794" t="s">
        <v>242</v>
      </c>
      <c r="CN166" s="705"/>
      <c r="CO166" s="88">
        <v>0.01</v>
      </c>
      <c r="CP166" s="88">
        <f t="shared" si="167"/>
        <v>0.255</v>
      </c>
      <c r="CQ166" s="88">
        <v>0.5</v>
      </c>
      <c r="CR166" s="67">
        <v>0.15</v>
      </c>
      <c r="CS166" s="67">
        <v>0.2</v>
      </c>
      <c r="CT166" s="67"/>
      <c r="CU166" s="67"/>
      <c r="CV166" s="67"/>
      <c r="CW166" s="67"/>
      <c r="CX166" s="67"/>
      <c r="CY166" s="67"/>
      <c r="CZ166" s="67"/>
      <c r="DA166" s="67"/>
      <c r="DB166" s="67"/>
      <c r="DC166" s="67"/>
      <c r="DD166" s="67"/>
      <c r="DE166" s="67"/>
      <c r="DF166" s="67"/>
      <c r="DG166" s="67"/>
      <c r="DH166" s="67"/>
      <c r="DI166" s="67"/>
      <c r="DJ166" s="67"/>
      <c r="DK166" s="67"/>
      <c r="DL166" s="67"/>
      <c r="DM166" s="67"/>
      <c r="DN166" s="67"/>
      <c r="DO166" s="67"/>
      <c r="DP166" s="67"/>
      <c r="DQ166" s="67"/>
      <c r="DR166" s="67"/>
      <c r="DS166" s="67"/>
      <c r="DT166" s="67"/>
      <c r="DU166" s="67"/>
      <c r="DV166" s="67"/>
      <c r="DW166" s="67"/>
      <c r="DX166" s="67"/>
      <c r="DY166" s="67"/>
      <c r="DZ166" s="67"/>
      <c r="EA166" s="67"/>
      <c r="EB166" s="67"/>
      <c r="EC166" s="67"/>
      <c r="ED166" s="67"/>
      <c r="EE166" s="67"/>
      <c r="EF166" s="67"/>
      <c r="EG166" s="67"/>
      <c r="EH166" s="67"/>
      <c r="EI166" s="67"/>
      <c r="EJ166" s="67"/>
      <c r="EK166" s="67"/>
      <c r="EL166" s="67"/>
      <c r="EM166" s="67"/>
      <c r="EN166" s="67"/>
      <c r="EO166" s="67"/>
      <c r="EP166" s="67"/>
      <c r="EQ166" s="67"/>
      <c r="ER166" s="67"/>
      <c r="ES166" s="67"/>
      <c r="ET166" s="67"/>
      <c r="EU166" s="67"/>
      <c r="EV166" s="67"/>
      <c r="EW166" s="67"/>
      <c r="EX166" s="67"/>
      <c r="EY166" s="67"/>
      <c r="EZ166" s="67"/>
      <c r="FA166" s="67"/>
      <c r="FB166" s="67"/>
      <c r="FC166" s="67"/>
      <c r="FD166" s="67"/>
      <c r="FE166" s="67"/>
      <c r="FF166" s="67"/>
      <c r="FG166" s="67"/>
      <c r="FH166" s="67"/>
      <c r="FI166" s="67"/>
      <c r="FJ166" s="67"/>
      <c r="FK166" s="67"/>
      <c r="FL166" s="67"/>
      <c r="FM166" s="67"/>
      <c r="FN166" s="67"/>
      <c r="FO166" s="67"/>
      <c r="FP166" s="67"/>
      <c r="FQ166" s="67"/>
      <c r="FR166" s="67"/>
      <c r="FS166" s="67"/>
      <c r="FT166" s="67"/>
      <c r="FU166" s="67"/>
      <c r="FV166" s="67"/>
      <c r="FW166" s="67"/>
      <c r="FX166" s="67"/>
      <c r="FY166" s="67"/>
      <c r="FZ166" s="67"/>
      <c r="GA166" s="67"/>
      <c r="GB166" s="67"/>
      <c r="GC166" s="67"/>
      <c r="GD166" s="67"/>
    </row>
    <row r="167" spans="1:186" s="69" customFormat="1" ht="17.25" hidden="1" customHeight="1" thickBot="1" x14ac:dyDescent="0.3">
      <c r="A167" s="67"/>
      <c r="B167" s="67"/>
      <c r="C167" s="67"/>
      <c r="D167" s="67"/>
      <c r="E167" s="67"/>
      <c r="F167" s="67"/>
      <c r="G167" s="67"/>
      <c r="H167" s="67"/>
      <c r="I167" s="67"/>
      <c r="J167" s="67"/>
      <c r="K167" s="67"/>
      <c r="L167" s="67"/>
      <c r="M167" s="67"/>
      <c r="N167" s="67"/>
      <c r="O167" s="67"/>
      <c r="P167" s="67"/>
      <c r="Q167" s="67"/>
      <c r="R167" s="67"/>
      <c r="S167" s="67"/>
      <c r="T167" s="67"/>
      <c r="U167" s="67"/>
      <c r="V167" s="655"/>
      <c r="W167" s="67"/>
      <c r="X167" s="67"/>
      <c r="Y167" s="67"/>
      <c r="Z167" s="67"/>
      <c r="AA167" s="656"/>
      <c r="AB167" s="656"/>
      <c r="AC167" s="67"/>
      <c r="AD167" s="656"/>
      <c r="AE167" s="657"/>
      <c r="AF167" s="67"/>
      <c r="AG167" s="67"/>
      <c r="AH167" s="658"/>
      <c r="AI167" s="658"/>
      <c r="AJ167" s="67"/>
      <c r="AK167" s="656"/>
      <c r="AL167" s="67"/>
      <c r="AM167" s="67"/>
      <c r="AN167" s="67"/>
      <c r="AO167" s="67"/>
      <c r="AP167" s="67"/>
      <c r="AQ167" s="67"/>
      <c r="AR167" s="656"/>
      <c r="AS167" s="67"/>
      <c r="AT167" s="67"/>
      <c r="AU167" s="67"/>
      <c r="AV167" s="656"/>
      <c r="AW167" s="67"/>
      <c r="AX167" s="656"/>
      <c r="AY167" s="67"/>
      <c r="AZ167" s="67"/>
      <c r="BA167" s="67"/>
      <c r="BB167" s="656"/>
      <c r="BC167" s="656"/>
      <c r="BD167" s="67"/>
      <c r="BE167" s="656"/>
      <c r="BF167" s="101"/>
      <c r="BG167" s="101"/>
      <c r="BH167" s="101"/>
      <c r="BI167" s="796" t="s">
        <v>368</v>
      </c>
      <c r="BJ167" s="794" t="s">
        <v>407</v>
      </c>
      <c r="BK167" s="801">
        <v>1.9420999999999999</v>
      </c>
      <c r="BL167" s="794" t="s">
        <v>408</v>
      </c>
      <c r="BM167" s="798">
        <v>0.10070999999999999</v>
      </c>
      <c r="BN167" s="798">
        <v>0.10070999999999999</v>
      </c>
      <c r="BO167" s="795" t="s">
        <v>241</v>
      </c>
      <c r="BP167" s="903">
        <v>3.5499999999999997E-2</v>
      </c>
      <c r="BQ167" s="903">
        <f t="shared" si="163"/>
        <v>3.5499999999999996E-5</v>
      </c>
      <c r="BR167" s="794" t="s">
        <v>409</v>
      </c>
      <c r="BS167" s="798">
        <v>3.0000000000000001E-3</v>
      </c>
      <c r="BT167" s="798">
        <v>0.03</v>
      </c>
      <c r="BU167" s="794" t="s">
        <v>242</v>
      </c>
      <c r="BV167" s="903">
        <v>3.5999999999999999E-3</v>
      </c>
      <c r="BW167" s="903">
        <f t="shared" si="164"/>
        <v>3.5999999999999998E-6</v>
      </c>
      <c r="BX167" s="794" t="s">
        <v>514</v>
      </c>
      <c r="BY167" s="798">
        <v>2.9999999999999997E-4</v>
      </c>
      <c r="BZ167" s="798">
        <v>0.03</v>
      </c>
      <c r="CA167" s="794" t="s">
        <v>242</v>
      </c>
      <c r="CB167" s="797">
        <v>3.2690000000000001</v>
      </c>
      <c r="CC167" s="903">
        <f t="shared" si="165"/>
        <v>3.2690000000000002E-3</v>
      </c>
      <c r="CD167" s="794" t="s">
        <v>409</v>
      </c>
      <c r="CE167" s="798">
        <v>0.5</v>
      </c>
      <c r="CF167" s="798">
        <v>15.4</v>
      </c>
      <c r="CG167" s="794" t="s">
        <v>242</v>
      </c>
      <c r="CH167" s="797">
        <v>0.1066</v>
      </c>
      <c r="CI167" s="903">
        <f t="shared" si="166"/>
        <v>1.066E-4</v>
      </c>
      <c r="CJ167" s="794" t="s">
        <v>514</v>
      </c>
      <c r="CK167" s="798">
        <v>0.01</v>
      </c>
      <c r="CL167" s="798">
        <v>0.77</v>
      </c>
      <c r="CM167" s="794" t="s">
        <v>242</v>
      </c>
      <c r="CN167" s="705"/>
      <c r="CO167" s="88">
        <v>0.01</v>
      </c>
      <c r="CP167" s="88">
        <f t="shared" si="167"/>
        <v>0.255</v>
      </c>
      <c r="CQ167" s="88">
        <v>0.5</v>
      </c>
      <c r="CR167" s="67">
        <v>0.15</v>
      </c>
      <c r="CS167" s="67">
        <v>0.2</v>
      </c>
      <c r="CT167" s="67"/>
      <c r="CU167" s="67"/>
      <c r="CV167" s="67"/>
      <c r="CW167" s="67"/>
      <c r="CX167" s="67"/>
      <c r="CY167" s="67"/>
      <c r="CZ167" s="67"/>
      <c r="DA167" s="67"/>
      <c r="DB167" s="67"/>
      <c r="DC167" s="67"/>
      <c r="DD167" s="67"/>
      <c r="DE167" s="67"/>
      <c r="DF167" s="67"/>
      <c r="DG167" s="67"/>
      <c r="DH167" s="67"/>
      <c r="DI167" s="67"/>
      <c r="DJ167" s="67"/>
      <c r="DK167" s="67"/>
      <c r="DL167" s="67"/>
      <c r="DM167" s="67"/>
      <c r="DN167" s="67"/>
      <c r="DO167" s="67"/>
      <c r="DP167" s="67"/>
      <c r="DQ167" s="67"/>
      <c r="DR167" s="67"/>
      <c r="DS167" s="67"/>
      <c r="DT167" s="67"/>
      <c r="DU167" s="67"/>
      <c r="DV167" s="67"/>
      <c r="DW167" s="67"/>
      <c r="DX167" s="67"/>
      <c r="DY167" s="67"/>
      <c r="DZ167" s="67"/>
      <c r="EA167" s="67"/>
      <c r="EB167" s="67"/>
      <c r="EC167" s="67"/>
      <c r="ED167" s="67"/>
      <c r="EE167" s="67"/>
      <c r="EF167" s="67"/>
      <c r="EG167" s="67"/>
      <c r="EH167" s="67"/>
      <c r="EI167" s="67"/>
      <c r="EJ167" s="67"/>
      <c r="EK167" s="67"/>
      <c r="EL167" s="67"/>
      <c r="EM167" s="67"/>
      <c r="EN167" s="67"/>
      <c r="EO167" s="67"/>
      <c r="EP167" s="67"/>
      <c r="EQ167" s="67"/>
      <c r="ER167" s="67"/>
      <c r="ES167" s="67"/>
      <c r="ET167" s="67"/>
      <c r="EU167" s="67"/>
      <c r="EV167" s="67"/>
      <c r="EW167" s="67"/>
      <c r="EX167" s="67"/>
      <c r="EY167" s="67"/>
      <c r="EZ167" s="67"/>
      <c r="FA167" s="67"/>
      <c r="FB167" s="67"/>
      <c r="FC167" s="67"/>
      <c r="FD167" s="67"/>
      <c r="FE167" s="67"/>
      <c r="FF167" s="67"/>
      <c r="FG167" s="67"/>
      <c r="FH167" s="67"/>
      <c r="FI167" s="67"/>
      <c r="FJ167" s="67"/>
      <c r="FK167" s="67"/>
      <c r="FL167" s="67"/>
      <c r="FM167" s="67"/>
      <c r="FN167" s="67"/>
      <c r="FO167" s="67"/>
      <c r="FP167" s="67"/>
      <c r="FQ167" s="67"/>
      <c r="FR167" s="67"/>
      <c r="FS167" s="67"/>
      <c r="FT167" s="67"/>
      <c r="FU167" s="67"/>
      <c r="FV167" s="67"/>
      <c r="FW167" s="67"/>
      <c r="FX167" s="67"/>
      <c r="FY167" s="67"/>
      <c r="FZ167" s="67"/>
      <c r="GA167" s="67"/>
      <c r="GB167" s="67"/>
      <c r="GC167" s="67"/>
      <c r="GD167" s="67"/>
    </row>
    <row r="168" spans="1:186" s="69" customFormat="1" ht="17.25" hidden="1" customHeight="1" thickBot="1" x14ac:dyDescent="0.3">
      <c r="A168" s="67"/>
      <c r="B168" s="67"/>
      <c r="C168" s="67"/>
      <c r="D168" s="67"/>
      <c r="E168" s="67"/>
      <c r="F168" s="67"/>
      <c r="G168" s="67"/>
      <c r="H168" s="67"/>
      <c r="I168" s="67"/>
      <c r="J168" s="67"/>
      <c r="K168" s="67"/>
      <c r="L168" s="67"/>
      <c r="M168" s="67"/>
      <c r="N168" s="67"/>
      <c r="O168" s="67"/>
      <c r="P168" s="67"/>
      <c r="Q168" s="67"/>
      <c r="R168" s="67"/>
      <c r="S168" s="67"/>
      <c r="T168" s="67"/>
      <c r="U168" s="67"/>
      <c r="V168" s="655"/>
      <c r="W168" s="67"/>
      <c r="X168" s="67"/>
      <c r="Y168" s="67"/>
      <c r="Z168" s="67"/>
      <c r="AA168" s="656"/>
      <c r="AB168" s="656"/>
      <c r="AC168" s="67"/>
      <c r="AD168" s="656"/>
      <c r="AE168" s="657"/>
      <c r="AF168" s="67"/>
      <c r="AG168" s="67"/>
      <c r="AH168" s="658"/>
      <c r="AI168" s="658"/>
      <c r="AJ168" s="67"/>
      <c r="AK168" s="656"/>
      <c r="AL168" s="67"/>
      <c r="AM168" s="67"/>
      <c r="AN168" s="67"/>
      <c r="AO168" s="67"/>
      <c r="AP168" s="67"/>
      <c r="AQ168" s="67"/>
      <c r="AR168" s="656"/>
      <c r="AS168" s="67"/>
      <c r="AT168" s="67"/>
      <c r="AU168" s="67"/>
      <c r="AV168" s="656"/>
      <c r="AW168" s="67"/>
      <c r="AX168" s="656"/>
      <c r="AY168" s="67"/>
      <c r="AZ168" s="67"/>
      <c r="BA168" s="67"/>
      <c r="BB168" s="656"/>
      <c r="BC168" s="656"/>
      <c r="BD168" s="67"/>
      <c r="BE168" s="656"/>
      <c r="BF168" s="101"/>
      <c r="BG168" s="101"/>
      <c r="BH168" s="101"/>
      <c r="BI168" s="796" t="s">
        <v>369</v>
      </c>
      <c r="BJ168" s="794" t="s">
        <v>407</v>
      </c>
      <c r="BK168" s="801">
        <v>2.101</v>
      </c>
      <c r="BL168" s="794" t="s">
        <v>408</v>
      </c>
      <c r="BM168" s="798">
        <v>6.6460000000000005E-2</v>
      </c>
      <c r="BN168" s="798">
        <v>6.6460000000000005E-2</v>
      </c>
      <c r="BO168" s="795" t="s">
        <v>241</v>
      </c>
      <c r="BP168" s="903">
        <v>3.73E-2</v>
      </c>
      <c r="BQ168" s="903">
        <f t="shared" si="163"/>
        <v>3.7299999999999999E-5</v>
      </c>
      <c r="BR168" s="794" t="s">
        <v>409</v>
      </c>
      <c r="BS168" s="798">
        <v>3.0000000000000001E-3</v>
      </c>
      <c r="BT168" s="798">
        <v>0.03</v>
      </c>
      <c r="BU168" s="794" t="s">
        <v>242</v>
      </c>
      <c r="BV168" s="903">
        <v>3.7000000000000002E-3</v>
      </c>
      <c r="BW168" s="903">
        <f t="shared" si="164"/>
        <v>3.7000000000000002E-6</v>
      </c>
      <c r="BX168" s="794" t="s">
        <v>514</v>
      </c>
      <c r="BY168" s="798">
        <v>2.9999999999999997E-4</v>
      </c>
      <c r="BZ168" s="798">
        <v>0.03</v>
      </c>
      <c r="CA168" s="794" t="s">
        <v>242</v>
      </c>
      <c r="CB168" s="797">
        <v>3.4272999999999998</v>
      </c>
      <c r="CC168" s="903">
        <f t="shared" si="165"/>
        <v>3.4272999999999999E-3</v>
      </c>
      <c r="CD168" s="794" t="s">
        <v>409</v>
      </c>
      <c r="CE168" s="798">
        <v>0.5</v>
      </c>
      <c r="CF168" s="798">
        <v>15.4</v>
      </c>
      <c r="CG168" s="794" t="s">
        <v>242</v>
      </c>
      <c r="CH168" s="797">
        <v>0.1118</v>
      </c>
      <c r="CI168" s="903">
        <f t="shared" si="166"/>
        <v>1.1179999999999999E-4</v>
      </c>
      <c r="CJ168" s="794" t="s">
        <v>514</v>
      </c>
      <c r="CK168" s="798">
        <v>0.01</v>
      </c>
      <c r="CL168" s="798">
        <v>0.77</v>
      </c>
      <c r="CM168" s="794" t="s">
        <v>242</v>
      </c>
      <c r="CN168" s="705"/>
      <c r="CO168" s="88">
        <v>0.01</v>
      </c>
      <c r="CP168" s="88">
        <f t="shared" si="167"/>
        <v>0.255</v>
      </c>
      <c r="CQ168" s="88">
        <v>0.5</v>
      </c>
      <c r="CR168" s="67">
        <v>0.15</v>
      </c>
      <c r="CS168" s="67">
        <v>0.2</v>
      </c>
      <c r="CT168" s="67"/>
      <c r="CU168" s="67"/>
      <c r="CV168" s="67"/>
      <c r="CW168" s="67"/>
      <c r="CX168" s="67"/>
      <c r="CY168" s="67"/>
      <c r="CZ168" s="67"/>
      <c r="DA168" s="67"/>
      <c r="DB168" s="67"/>
      <c r="DC168" s="67"/>
      <c r="DD168" s="67"/>
      <c r="DE168" s="67"/>
      <c r="DF168" s="67"/>
      <c r="DG168" s="67"/>
      <c r="DH168" s="67"/>
      <c r="DI168" s="67"/>
      <c r="DJ168" s="67"/>
      <c r="DK168" s="67"/>
      <c r="DL168" s="67"/>
      <c r="DM168" s="67"/>
      <c r="DN168" s="67"/>
      <c r="DO168" s="67"/>
      <c r="DP168" s="67"/>
      <c r="DQ168" s="67"/>
      <c r="DR168" s="67"/>
      <c r="DS168" s="67"/>
      <c r="DT168" s="67"/>
      <c r="DU168" s="67"/>
      <c r="DV168" s="67"/>
      <c r="DW168" s="67"/>
      <c r="DX168" s="67"/>
      <c r="DY168" s="67"/>
      <c r="DZ168" s="67"/>
      <c r="EA168" s="67"/>
      <c r="EB168" s="67"/>
      <c r="EC168" s="67"/>
      <c r="ED168" s="67"/>
      <c r="EE168" s="67"/>
      <c r="EF168" s="67"/>
      <c r="EG168" s="67"/>
      <c r="EH168" s="67"/>
      <c r="EI168" s="67"/>
      <c r="EJ168" s="67"/>
      <c r="EK168" s="67"/>
      <c r="EL168" s="67"/>
      <c r="EM168" s="67"/>
      <c r="EN168" s="67"/>
      <c r="EO168" s="67"/>
      <c r="EP168" s="67"/>
      <c r="EQ168" s="67"/>
      <c r="ER168" s="67"/>
      <c r="ES168" s="67"/>
      <c r="ET168" s="67"/>
      <c r="EU168" s="67"/>
      <c r="EV168" s="67"/>
      <c r="EW168" s="67"/>
      <c r="EX168" s="67"/>
      <c r="EY168" s="67"/>
      <c r="EZ168" s="67"/>
      <c r="FA168" s="67"/>
      <c r="FB168" s="67"/>
      <c r="FC168" s="67"/>
      <c r="FD168" s="67"/>
      <c r="FE168" s="67"/>
      <c r="FF168" s="67"/>
      <c r="FG168" s="67"/>
      <c r="FH168" s="67"/>
      <c r="FI168" s="67"/>
      <c r="FJ168" s="67"/>
      <c r="FK168" s="67"/>
      <c r="FL168" s="67"/>
      <c r="FM168" s="67"/>
      <c r="FN168" s="67"/>
      <c r="FO168" s="67"/>
      <c r="FP168" s="67"/>
      <c r="FQ168" s="67"/>
      <c r="FR168" s="67"/>
      <c r="FS168" s="67"/>
      <c r="FT168" s="67"/>
      <c r="FU168" s="67"/>
      <c r="FV168" s="67"/>
      <c r="FW168" s="67"/>
      <c r="FX168" s="67"/>
      <c r="FY168" s="67"/>
      <c r="FZ168" s="67"/>
      <c r="GA168" s="67"/>
      <c r="GB168" s="67"/>
      <c r="GC168" s="67"/>
      <c r="GD168" s="67"/>
    </row>
    <row r="169" spans="1:186" s="69" customFormat="1" ht="17.25" hidden="1" customHeight="1" thickBot="1" x14ac:dyDescent="0.3">
      <c r="A169" s="67"/>
      <c r="B169" s="67"/>
      <c r="C169" s="67"/>
      <c r="D169" s="67"/>
      <c r="E169" s="67"/>
      <c r="F169" s="67"/>
      <c r="G169" s="67"/>
      <c r="H169" s="67"/>
      <c r="I169" s="67"/>
      <c r="J169" s="67"/>
      <c r="K169" s="67"/>
      <c r="L169" s="67"/>
      <c r="M169" s="67"/>
      <c r="N169" s="67"/>
      <c r="O169" s="67"/>
      <c r="P169" s="67"/>
      <c r="Q169" s="67"/>
      <c r="R169" s="67"/>
      <c r="S169" s="67"/>
      <c r="T169" s="67"/>
      <c r="U169" s="67"/>
      <c r="V169" s="655"/>
      <c r="W169" s="67"/>
      <c r="X169" s="67"/>
      <c r="Y169" s="67"/>
      <c r="Z169" s="67"/>
      <c r="AA169" s="656"/>
      <c r="AB169" s="656"/>
      <c r="AC169" s="67"/>
      <c r="AD169" s="656"/>
      <c r="AE169" s="657"/>
      <c r="AF169" s="67"/>
      <c r="AG169" s="67"/>
      <c r="AH169" s="658"/>
      <c r="AI169" s="658"/>
      <c r="AJ169" s="67"/>
      <c r="AK169" s="656"/>
      <c r="AL169" s="67"/>
      <c r="AM169" s="67"/>
      <c r="AN169" s="67"/>
      <c r="AO169" s="67"/>
      <c r="AP169" s="67"/>
      <c r="AQ169" s="67"/>
      <c r="AR169" s="656"/>
      <c r="AS169" s="67"/>
      <c r="AT169" s="67"/>
      <c r="AU169" s="67"/>
      <c r="AV169" s="656"/>
      <c r="AW169" s="67"/>
      <c r="AX169" s="656"/>
      <c r="AY169" s="67"/>
      <c r="AZ169" s="67"/>
      <c r="BA169" s="67"/>
      <c r="BB169" s="656"/>
      <c r="BC169" s="656"/>
      <c r="BD169" s="67"/>
      <c r="BE169" s="656"/>
      <c r="BF169" s="101"/>
      <c r="BG169" s="101"/>
      <c r="BH169" s="101"/>
      <c r="BI169" s="796" t="s">
        <v>370</v>
      </c>
      <c r="BJ169" s="794" t="s">
        <v>407</v>
      </c>
      <c r="BK169" s="801">
        <v>2.1795</v>
      </c>
      <c r="BL169" s="794" t="s">
        <v>408</v>
      </c>
      <c r="BM169" s="798">
        <v>4.79E-3</v>
      </c>
      <c r="BN169" s="798">
        <v>4.79E-3</v>
      </c>
      <c r="BO169" s="795" t="s">
        <v>241</v>
      </c>
      <c r="BP169" s="903">
        <v>3.85E-2</v>
      </c>
      <c r="BQ169" s="903">
        <f>BP169/1000</f>
        <v>3.8500000000000001E-5</v>
      </c>
      <c r="BR169" s="794" t="s">
        <v>409</v>
      </c>
      <c r="BS169" s="798">
        <v>3.0000000000000001E-3</v>
      </c>
      <c r="BT169" s="798">
        <v>0.03</v>
      </c>
      <c r="BU169" s="794" t="s">
        <v>242</v>
      </c>
      <c r="BV169" s="903">
        <v>3.8E-3</v>
      </c>
      <c r="BW169" s="903">
        <f>BV169/1000</f>
        <v>3.8E-6</v>
      </c>
      <c r="BX169" s="794" t="s">
        <v>514</v>
      </c>
      <c r="BY169" s="798">
        <v>2.9999999999999997E-4</v>
      </c>
      <c r="BZ169" s="798">
        <v>0.03</v>
      </c>
      <c r="CA169" s="794" t="s">
        <v>242</v>
      </c>
      <c r="CB169" s="797">
        <v>3.5390999999999999</v>
      </c>
      <c r="CC169" s="903">
        <f>CB169/1000</f>
        <v>3.5390999999999999E-3</v>
      </c>
      <c r="CD169" s="794" t="s">
        <v>409</v>
      </c>
      <c r="CE169" s="798">
        <v>0.5</v>
      </c>
      <c r="CF169" s="798">
        <v>15.4</v>
      </c>
      <c r="CG169" s="794" t="s">
        <v>242</v>
      </c>
      <c r="CH169" s="797">
        <v>0.1154</v>
      </c>
      <c r="CI169" s="903">
        <f>CH169/1000</f>
        <v>1.154E-4</v>
      </c>
      <c r="CJ169" s="794" t="s">
        <v>514</v>
      </c>
      <c r="CK169" s="798">
        <v>0.01</v>
      </c>
      <c r="CL169" s="798">
        <v>0.77</v>
      </c>
      <c r="CM169" s="794" t="s">
        <v>242</v>
      </c>
      <c r="CN169" s="705"/>
      <c r="CO169" s="88">
        <v>0.01</v>
      </c>
      <c r="CP169" s="88">
        <f t="shared" si="167"/>
        <v>0.255</v>
      </c>
      <c r="CQ169" s="88">
        <v>0.5</v>
      </c>
      <c r="CR169" s="67">
        <v>0.15</v>
      </c>
      <c r="CS169" s="67">
        <v>0.2</v>
      </c>
      <c r="CT169" s="67"/>
      <c r="CU169" s="67"/>
      <c r="CV169" s="67"/>
      <c r="CW169" s="67"/>
      <c r="CX169" s="67"/>
      <c r="CY169" s="67"/>
      <c r="CZ169" s="67"/>
      <c r="DA169" s="67"/>
      <c r="DB169" s="67"/>
      <c r="DC169" s="67"/>
      <c r="DD169" s="67"/>
      <c r="DE169" s="67"/>
      <c r="DF169" s="67"/>
      <c r="DG169" s="67"/>
      <c r="DH169" s="67"/>
      <c r="DI169" s="67"/>
      <c r="DJ169" s="67"/>
      <c r="DK169" s="67"/>
      <c r="DL169" s="67"/>
      <c r="DM169" s="67"/>
      <c r="DN169" s="67"/>
      <c r="DO169" s="67"/>
      <c r="DP169" s="67"/>
      <c r="DQ169" s="67"/>
      <c r="DR169" s="67"/>
      <c r="DS169" s="67"/>
      <c r="DT169" s="67"/>
      <c r="DU169" s="67"/>
      <c r="DV169" s="67"/>
      <c r="DW169" s="67"/>
      <c r="DX169" s="67"/>
      <c r="DY169" s="67"/>
      <c r="DZ169" s="67"/>
      <c r="EA169" s="67"/>
      <c r="EB169" s="67"/>
      <c r="EC169" s="67"/>
      <c r="ED169" s="67"/>
      <c r="EE169" s="67"/>
      <c r="EF169" s="67"/>
      <c r="EG169" s="67"/>
      <c r="EH169" s="67"/>
      <c r="EI169" s="67"/>
      <c r="EJ169" s="67"/>
      <c r="EK169" s="67"/>
      <c r="EL169" s="67"/>
      <c r="EM169" s="67"/>
      <c r="EN169" s="67"/>
      <c r="EO169" s="67"/>
      <c r="EP169" s="67"/>
      <c r="EQ169" s="67"/>
      <c r="ER169" s="67"/>
      <c r="ES169" s="67"/>
      <c r="ET169" s="67"/>
      <c r="EU169" s="67"/>
      <c r="EV169" s="67"/>
      <c r="EW169" s="67"/>
      <c r="EX169" s="67"/>
      <c r="EY169" s="67"/>
      <c r="EZ169" s="67"/>
      <c r="FA169" s="67"/>
      <c r="FB169" s="67"/>
      <c r="FC169" s="67"/>
      <c r="FD169" s="67"/>
      <c r="FE169" s="67"/>
      <c r="FF169" s="67"/>
      <c r="FG169" s="67"/>
      <c r="FH169" s="67"/>
      <c r="FI169" s="67"/>
      <c r="FJ169" s="67"/>
      <c r="FK169" s="67"/>
      <c r="FL169" s="67"/>
      <c r="FM169" s="67"/>
      <c r="FN169" s="67"/>
      <c r="FO169" s="67"/>
      <c r="FP169" s="67"/>
      <c r="FQ169" s="67"/>
      <c r="FR169" s="67"/>
      <c r="FS169" s="67"/>
      <c r="FT169" s="67"/>
      <c r="FU169" s="67"/>
      <c r="FV169" s="67"/>
      <c r="FW169" s="67"/>
      <c r="FX169" s="67"/>
      <c r="FY169" s="67"/>
      <c r="FZ169" s="67"/>
      <c r="GA169" s="67"/>
      <c r="GB169" s="67"/>
      <c r="GC169" s="67"/>
      <c r="GD169" s="67"/>
    </row>
    <row r="170" spans="1:186" s="69" customFormat="1" ht="16.5" hidden="1" customHeight="1" thickBot="1" x14ac:dyDescent="0.3">
      <c r="A170" s="67"/>
      <c r="B170" s="67"/>
      <c r="C170" s="67"/>
      <c r="D170" s="67"/>
      <c r="E170" s="67"/>
      <c r="F170" s="67"/>
      <c r="G170" s="67"/>
      <c r="H170" s="67"/>
      <c r="I170" s="67"/>
      <c r="J170" s="67"/>
      <c r="K170" s="67"/>
      <c r="L170" s="67"/>
      <c r="M170" s="67"/>
      <c r="N170" s="67"/>
      <c r="O170" s="67"/>
      <c r="P170" s="67"/>
      <c r="Q170" s="67"/>
      <c r="R170" s="67"/>
      <c r="S170" s="67"/>
      <c r="T170" s="67"/>
      <c r="U170" s="67"/>
      <c r="V170" s="655"/>
      <c r="W170" s="67"/>
      <c r="X170" s="67"/>
      <c r="Y170" s="67"/>
      <c r="Z170" s="67"/>
      <c r="AA170" s="656"/>
      <c r="AB170" s="656"/>
      <c r="AC170" s="67"/>
      <c r="AD170" s="656"/>
      <c r="AE170" s="657"/>
      <c r="AF170" s="67"/>
      <c r="AG170" s="67"/>
      <c r="AH170" s="658"/>
      <c r="AI170" s="658"/>
      <c r="AJ170" s="67"/>
      <c r="AK170" s="656"/>
      <c r="AL170" s="67"/>
      <c r="AM170" s="67"/>
      <c r="AN170" s="67"/>
      <c r="AO170" s="67"/>
      <c r="AP170" s="67"/>
      <c r="AQ170" s="67"/>
      <c r="AR170" s="656"/>
      <c r="AS170" s="67"/>
      <c r="AT170" s="67"/>
      <c r="AU170" s="67"/>
      <c r="AV170" s="656"/>
      <c r="AW170" s="67"/>
      <c r="AX170" s="656"/>
      <c r="AY170" s="67"/>
      <c r="AZ170" s="67"/>
      <c r="BA170" s="67"/>
      <c r="BB170" s="656"/>
      <c r="BC170" s="656"/>
      <c r="BD170" s="67"/>
      <c r="BE170" s="656"/>
      <c r="BF170" s="101"/>
      <c r="BG170" s="101"/>
      <c r="BH170" s="101"/>
      <c r="BI170" s="796" t="s">
        <v>355</v>
      </c>
      <c r="BJ170" s="797" t="s">
        <v>49</v>
      </c>
      <c r="BK170" s="801">
        <f>(3.13757879682717*99.5%)</f>
        <v>3.1218909028430342</v>
      </c>
      <c r="BL170" s="801" t="s">
        <v>422</v>
      </c>
      <c r="BM170" s="798">
        <v>0.02</v>
      </c>
      <c r="BN170" s="798">
        <v>0.5</v>
      </c>
      <c r="BO170" s="795" t="s">
        <v>381</v>
      </c>
      <c r="BP170" s="903">
        <v>0</v>
      </c>
      <c r="BQ170" s="903">
        <f>BP170/1000</f>
        <v>0</v>
      </c>
      <c r="BR170" s="794" t="s">
        <v>409</v>
      </c>
      <c r="BS170" s="798">
        <v>0</v>
      </c>
      <c r="BT170" s="798">
        <v>0</v>
      </c>
      <c r="BU170" s="794"/>
      <c r="BV170" s="903">
        <v>0</v>
      </c>
      <c r="BW170" s="903">
        <f>BV170/1000</f>
        <v>0</v>
      </c>
      <c r="BX170" s="794" t="s">
        <v>514</v>
      </c>
      <c r="BY170" s="798">
        <v>0</v>
      </c>
      <c r="BZ170" s="798">
        <v>0</v>
      </c>
      <c r="CA170" s="794"/>
      <c r="CB170" s="797">
        <v>0</v>
      </c>
      <c r="CC170" s="903">
        <f>CB170/1000</f>
        <v>0</v>
      </c>
      <c r="CD170" s="794" t="s">
        <v>409</v>
      </c>
      <c r="CE170" s="798">
        <v>0</v>
      </c>
      <c r="CF170" s="798">
        <v>0</v>
      </c>
      <c r="CG170" s="794"/>
      <c r="CH170" s="797">
        <v>0</v>
      </c>
      <c r="CI170" s="903">
        <f>CH170/1000</f>
        <v>0</v>
      </c>
      <c r="CJ170" s="794" t="s">
        <v>514</v>
      </c>
      <c r="CK170" s="798">
        <v>0</v>
      </c>
      <c r="CL170" s="798">
        <v>0</v>
      </c>
      <c r="CM170" s="794"/>
      <c r="CN170" s="705"/>
      <c r="CO170" s="88">
        <v>0.01</v>
      </c>
      <c r="CP170" s="88">
        <f t="shared" si="167"/>
        <v>0.255</v>
      </c>
      <c r="CQ170" s="88">
        <v>0.5</v>
      </c>
      <c r="CR170" s="67">
        <v>0.15</v>
      </c>
      <c r="CS170" s="67">
        <v>0.2</v>
      </c>
      <c r="CT170" s="67"/>
      <c r="CU170" s="67"/>
      <c r="CV170" s="67"/>
      <c r="CW170" s="67"/>
      <c r="CX170" s="67"/>
      <c r="CY170" s="67"/>
      <c r="CZ170" s="67"/>
      <c r="DA170" s="67"/>
      <c r="DB170" s="67"/>
      <c r="DC170" s="67"/>
      <c r="DD170" s="67"/>
      <c r="DE170" s="67"/>
      <c r="DF170" s="67"/>
      <c r="DG170" s="67"/>
      <c r="DH170" s="67"/>
      <c r="DI170" s="67"/>
      <c r="DJ170" s="67"/>
      <c r="DK170" s="67"/>
      <c r="DL170" s="67"/>
      <c r="DM170" s="67"/>
      <c r="DN170" s="67"/>
      <c r="DO170" s="67"/>
      <c r="DP170" s="67"/>
      <c r="DQ170" s="67"/>
      <c r="DR170" s="67"/>
      <c r="DS170" s="67"/>
      <c r="DT170" s="67"/>
      <c r="DU170" s="67"/>
      <c r="DV170" s="67"/>
      <c r="DW170" s="67"/>
      <c r="DX170" s="67"/>
      <c r="DY170" s="67"/>
      <c r="DZ170" s="67"/>
      <c r="EA170" s="67"/>
      <c r="EB170" s="67"/>
      <c r="EC170" s="67"/>
      <c r="ED170" s="67"/>
      <c r="EE170" s="67"/>
      <c r="EF170" s="67"/>
      <c r="EG170" s="67"/>
      <c r="EH170" s="67"/>
      <c r="EI170" s="67"/>
      <c r="EJ170" s="67"/>
      <c r="EK170" s="67"/>
      <c r="EL170" s="67"/>
      <c r="EM170" s="67"/>
      <c r="EN170" s="67"/>
      <c r="EO170" s="67"/>
      <c r="EP170" s="67"/>
      <c r="EQ170" s="67"/>
      <c r="ER170" s="67"/>
      <c r="ES170" s="67"/>
      <c r="ET170" s="67"/>
      <c r="EU170" s="67"/>
      <c r="EV170" s="67"/>
      <c r="EW170" s="67"/>
      <c r="EX170" s="67"/>
      <c r="EY170" s="67"/>
      <c r="EZ170" s="67"/>
      <c r="FA170" s="67"/>
      <c r="FB170" s="67"/>
      <c r="FC170" s="67"/>
      <c r="FD170" s="67"/>
      <c r="FE170" s="67"/>
      <c r="FF170" s="67"/>
      <c r="FG170" s="67"/>
      <c r="FH170" s="67"/>
      <c r="FI170" s="67"/>
      <c r="FJ170" s="67"/>
      <c r="FK170" s="67"/>
      <c r="FL170" s="67"/>
      <c r="FM170" s="67"/>
      <c r="FN170" s="67"/>
      <c r="FO170" s="67"/>
      <c r="FP170" s="67"/>
      <c r="FQ170" s="67"/>
      <c r="FR170" s="67"/>
      <c r="FS170" s="67"/>
      <c r="FT170" s="67"/>
      <c r="FU170" s="67"/>
      <c r="FV170" s="67"/>
      <c r="FW170" s="67"/>
      <c r="FX170" s="67"/>
      <c r="FY170" s="67"/>
      <c r="FZ170" s="67"/>
      <c r="GA170" s="67"/>
      <c r="GB170" s="67"/>
      <c r="GC170" s="67"/>
      <c r="GD170" s="67"/>
    </row>
    <row r="171" spans="1:186" s="69" customFormat="1" ht="17.25" hidden="1" customHeight="1" thickBot="1" x14ac:dyDescent="0.3">
      <c r="A171" s="67"/>
      <c r="B171" s="67"/>
      <c r="C171" s="67"/>
      <c r="D171" s="67"/>
      <c r="E171" s="67"/>
      <c r="F171" s="67"/>
      <c r="G171" s="67"/>
      <c r="H171" s="67"/>
      <c r="I171" s="67"/>
      <c r="J171" s="67"/>
      <c r="K171" s="67"/>
      <c r="L171" s="67"/>
      <c r="M171" s="67"/>
      <c r="N171" s="67"/>
      <c r="O171" s="67"/>
      <c r="P171" s="67"/>
      <c r="Q171" s="67"/>
      <c r="R171" s="67"/>
      <c r="S171" s="67"/>
      <c r="T171" s="67"/>
      <c r="U171" s="67"/>
      <c r="V171" s="655"/>
      <c r="W171" s="67"/>
      <c r="X171" s="67"/>
      <c r="Y171" s="67"/>
      <c r="Z171" s="67"/>
      <c r="AA171" s="656"/>
      <c r="AB171" s="656"/>
      <c r="AC171" s="67"/>
      <c r="AD171" s="656"/>
      <c r="AE171" s="657"/>
      <c r="AF171" s="67"/>
      <c r="AG171" s="67"/>
      <c r="AH171" s="658"/>
      <c r="AI171" s="658"/>
      <c r="AJ171" s="67"/>
      <c r="AK171" s="656"/>
      <c r="AL171" s="67"/>
      <c r="AM171" s="67"/>
      <c r="AN171" s="67"/>
      <c r="AO171" s="67"/>
      <c r="AP171" s="67"/>
      <c r="AQ171" s="67"/>
      <c r="AR171" s="656"/>
      <c r="AS171" s="67"/>
      <c r="AT171" s="67"/>
      <c r="AU171" s="67"/>
      <c r="AV171" s="656"/>
      <c r="AW171" s="67"/>
      <c r="AX171" s="656"/>
      <c r="AY171" s="67"/>
      <c r="AZ171" s="67"/>
      <c r="BA171" s="67"/>
      <c r="BB171" s="656"/>
      <c r="BC171" s="656"/>
      <c r="BD171" s="67"/>
      <c r="BE171" s="656"/>
      <c r="BF171" s="101"/>
      <c r="BG171" s="101"/>
      <c r="BH171" s="101"/>
      <c r="BI171" s="796" t="s">
        <v>348</v>
      </c>
      <c r="BJ171" s="794" t="s">
        <v>49</v>
      </c>
      <c r="BK171" s="801">
        <v>3.38</v>
      </c>
      <c r="BL171" s="794" t="s">
        <v>403</v>
      </c>
      <c r="BM171" s="798">
        <v>0.1</v>
      </c>
      <c r="BN171" s="798">
        <v>0.2</v>
      </c>
      <c r="BO171" s="795" t="s">
        <v>493</v>
      </c>
      <c r="BP171" s="903">
        <v>0</v>
      </c>
      <c r="BQ171" s="903">
        <f t="shared" si="163"/>
        <v>0</v>
      </c>
      <c r="BR171" s="794" t="s">
        <v>409</v>
      </c>
      <c r="BS171" s="798">
        <v>0</v>
      </c>
      <c r="BT171" s="798">
        <v>0</v>
      </c>
      <c r="BU171" s="794"/>
      <c r="BV171" s="903">
        <v>0</v>
      </c>
      <c r="BW171" s="903">
        <f t="shared" si="164"/>
        <v>0</v>
      </c>
      <c r="BX171" s="794" t="s">
        <v>514</v>
      </c>
      <c r="BY171" s="798">
        <v>0</v>
      </c>
      <c r="BZ171" s="798">
        <v>0</v>
      </c>
      <c r="CA171" s="794"/>
      <c r="CB171" s="797">
        <v>0</v>
      </c>
      <c r="CC171" s="903">
        <f t="shared" si="165"/>
        <v>0</v>
      </c>
      <c r="CD171" s="794" t="s">
        <v>409</v>
      </c>
      <c r="CE171" s="798">
        <v>0</v>
      </c>
      <c r="CF171" s="798">
        <v>0</v>
      </c>
      <c r="CG171" s="794"/>
      <c r="CH171" s="797">
        <v>0</v>
      </c>
      <c r="CI171" s="903">
        <f t="shared" si="166"/>
        <v>0</v>
      </c>
      <c r="CJ171" s="794" t="s">
        <v>514</v>
      </c>
      <c r="CK171" s="798">
        <v>0</v>
      </c>
      <c r="CL171" s="798">
        <v>0</v>
      </c>
      <c r="CM171" s="794"/>
      <c r="CN171" s="705"/>
      <c r="CO171" s="88">
        <v>0.01</v>
      </c>
      <c r="CP171" s="88">
        <f t="shared" si="167"/>
        <v>0.255</v>
      </c>
      <c r="CQ171" s="88">
        <v>0.5</v>
      </c>
      <c r="CR171" s="67">
        <v>0.15</v>
      </c>
      <c r="CS171" s="67">
        <v>0.2</v>
      </c>
      <c r="CT171" s="67"/>
      <c r="CU171" s="67"/>
      <c r="CV171" s="67"/>
      <c r="CW171" s="67"/>
      <c r="CX171" s="67"/>
      <c r="CY171" s="67"/>
      <c r="CZ171" s="67"/>
      <c r="DA171" s="67"/>
      <c r="DB171" s="67"/>
      <c r="DC171" s="67"/>
      <c r="DD171" s="67"/>
      <c r="DE171" s="67"/>
      <c r="DF171" s="67"/>
      <c r="DG171" s="67"/>
      <c r="DH171" s="67"/>
      <c r="DI171" s="67"/>
      <c r="DJ171" s="67"/>
      <c r="DK171" s="67"/>
      <c r="DL171" s="67"/>
      <c r="DM171" s="67"/>
      <c r="DN171" s="67"/>
      <c r="DO171" s="67"/>
      <c r="DP171" s="67"/>
      <c r="DQ171" s="67"/>
      <c r="DR171" s="67"/>
      <c r="DS171" s="67"/>
      <c r="DT171" s="67"/>
      <c r="DU171" s="67"/>
      <c r="DV171" s="67"/>
      <c r="DW171" s="67"/>
      <c r="DX171" s="67"/>
      <c r="DY171" s="67"/>
      <c r="DZ171" s="67"/>
      <c r="EA171" s="67"/>
      <c r="EB171" s="67"/>
      <c r="EC171" s="67"/>
      <c r="ED171" s="67"/>
      <c r="EE171" s="67"/>
      <c r="EF171" s="67"/>
      <c r="EG171" s="67"/>
      <c r="EH171" s="67"/>
      <c r="EI171" s="67"/>
      <c r="EJ171" s="67"/>
      <c r="EK171" s="67"/>
      <c r="EL171" s="67"/>
      <c r="EM171" s="67"/>
      <c r="EN171" s="67"/>
      <c r="EO171" s="67"/>
      <c r="EP171" s="67"/>
      <c r="EQ171" s="67"/>
      <c r="ER171" s="67"/>
      <c r="ES171" s="67"/>
      <c r="ET171" s="67"/>
      <c r="EU171" s="67"/>
      <c r="EV171" s="67"/>
      <c r="EW171" s="67"/>
      <c r="EX171" s="67"/>
      <c r="EY171" s="67"/>
      <c r="EZ171" s="67"/>
      <c r="FA171" s="67"/>
      <c r="FB171" s="67"/>
      <c r="FC171" s="67"/>
      <c r="FD171" s="67"/>
      <c r="FE171" s="67"/>
      <c r="FF171" s="67"/>
      <c r="FG171" s="67"/>
      <c r="FH171" s="67"/>
      <c r="FI171" s="67"/>
      <c r="FJ171" s="67"/>
      <c r="FK171" s="67"/>
      <c r="FL171" s="67"/>
      <c r="FM171" s="67"/>
      <c r="FN171" s="67"/>
      <c r="FO171" s="67"/>
      <c r="FP171" s="67"/>
      <c r="FQ171" s="67"/>
      <c r="FR171" s="67"/>
      <c r="FS171" s="67"/>
      <c r="FT171" s="67"/>
      <c r="FU171" s="67"/>
      <c r="FV171" s="67"/>
      <c r="FW171" s="67"/>
      <c r="FX171" s="67"/>
      <c r="FY171" s="67"/>
      <c r="FZ171" s="67"/>
      <c r="GA171" s="67"/>
      <c r="GB171" s="67"/>
      <c r="GC171" s="67"/>
      <c r="GD171" s="67"/>
    </row>
    <row r="172" spans="1:186" s="69" customFormat="1" ht="15" hidden="1" customHeight="1" thickBot="1" x14ac:dyDescent="0.3">
      <c r="A172" s="67"/>
      <c r="B172" s="67"/>
      <c r="C172" s="67"/>
      <c r="D172" s="67"/>
      <c r="E172" s="67"/>
      <c r="F172" s="67"/>
      <c r="G172" s="67"/>
      <c r="H172" s="67"/>
      <c r="I172" s="67"/>
      <c r="J172" s="67"/>
      <c r="K172" s="67"/>
      <c r="L172" s="67"/>
      <c r="M172" s="67"/>
      <c r="N172" s="67"/>
      <c r="O172" s="67"/>
      <c r="P172" s="67"/>
      <c r="Q172" s="67"/>
      <c r="R172" s="67"/>
      <c r="S172" s="67"/>
      <c r="T172" s="67"/>
      <c r="U172" s="67"/>
      <c r="V172" s="655"/>
      <c r="W172" s="67"/>
      <c r="X172" s="67"/>
      <c r="Y172" s="67"/>
      <c r="Z172" s="67"/>
      <c r="AA172" s="656"/>
      <c r="AB172" s="656"/>
      <c r="AC172" s="67"/>
      <c r="AD172" s="656"/>
      <c r="AE172" s="657"/>
      <c r="AF172" s="67"/>
      <c r="AG172" s="67"/>
      <c r="AH172" s="658"/>
      <c r="AI172" s="658"/>
      <c r="AJ172" s="67"/>
      <c r="AK172" s="656"/>
      <c r="AL172" s="67"/>
      <c r="AM172" s="67"/>
      <c r="AN172" s="67"/>
      <c r="AO172" s="67"/>
      <c r="AP172" s="67"/>
      <c r="AQ172" s="67"/>
      <c r="AR172" s="656"/>
      <c r="AS172" s="67"/>
      <c r="AT172" s="67"/>
      <c r="AU172" s="67"/>
      <c r="AV172" s="656"/>
      <c r="AW172" s="67"/>
      <c r="AX172" s="656"/>
      <c r="AY172" s="67"/>
      <c r="AZ172" s="67"/>
      <c r="BA172" s="67"/>
      <c r="BB172" s="656"/>
      <c r="BC172" s="656"/>
      <c r="BD172" s="67"/>
      <c r="BE172" s="656"/>
      <c r="BF172" s="101"/>
      <c r="BG172" s="101"/>
      <c r="BH172" s="101"/>
      <c r="BI172" s="635"/>
      <c r="BJ172" s="636"/>
      <c r="BK172" s="636"/>
      <c r="BL172" s="636"/>
      <c r="BM172" s="102"/>
      <c r="BN172" s="102"/>
      <c r="BO172" s="102"/>
      <c r="BP172" s="902"/>
      <c r="BQ172" s="902"/>
      <c r="BR172" s="902"/>
      <c r="BS172" s="902"/>
      <c r="BT172" s="902"/>
      <c r="BU172" s="902"/>
      <c r="BV172" s="636"/>
      <c r="BW172" s="902"/>
      <c r="BX172" s="902"/>
      <c r="BY172" s="636"/>
      <c r="BZ172" s="636"/>
      <c r="CA172" s="636"/>
      <c r="CB172" s="637"/>
      <c r="CC172" s="902"/>
      <c r="CD172" s="902"/>
      <c r="CE172" s="637"/>
      <c r="CF172" s="637"/>
      <c r="CG172" s="637"/>
      <c r="CH172" s="637"/>
      <c r="CI172" s="902"/>
      <c r="CJ172" s="902"/>
      <c r="CK172" s="637"/>
      <c r="CL172" s="637"/>
      <c r="CM172" s="637"/>
      <c r="CN172" s="705"/>
      <c r="CO172" s="88">
        <v>0.01</v>
      </c>
      <c r="CP172" s="88">
        <f t="shared" si="167"/>
        <v>0.255</v>
      </c>
      <c r="CQ172" s="88">
        <v>0.5</v>
      </c>
      <c r="CR172" s="67"/>
      <c r="CS172" s="67"/>
      <c r="CT172" s="67"/>
      <c r="CU172" s="67"/>
      <c r="CV172" s="67"/>
      <c r="CW172" s="67"/>
      <c r="CX172" s="67"/>
      <c r="CY172" s="67"/>
      <c r="CZ172" s="67"/>
      <c r="DA172" s="67"/>
      <c r="DB172" s="67"/>
      <c r="DC172" s="67"/>
      <c r="DD172" s="67"/>
      <c r="DE172" s="67"/>
      <c r="DF172" s="67"/>
      <c r="DG172" s="67"/>
      <c r="DH172" s="67"/>
      <c r="DI172" s="67"/>
      <c r="DJ172" s="67"/>
      <c r="DK172" s="67"/>
      <c r="DL172" s="67"/>
      <c r="DM172" s="67"/>
      <c r="DN172" s="67"/>
      <c r="DO172" s="67"/>
      <c r="DP172" s="67"/>
      <c r="DQ172" s="67"/>
      <c r="DR172" s="67"/>
      <c r="DS172" s="67"/>
      <c r="DT172" s="67"/>
      <c r="DU172" s="67"/>
      <c r="DV172" s="67"/>
      <c r="DW172" s="67"/>
      <c r="DX172" s="67"/>
      <c r="DY172" s="67"/>
      <c r="DZ172" s="67"/>
      <c r="EA172" s="67"/>
      <c r="EB172" s="67"/>
      <c r="EC172" s="67"/>
      <c r="ED172" s="67"/>
      <c r="EE172" s="67"/>
      <c r="EF172" s="67"/>
      <c r="EG172" s="67"/>
      <c r="EH172" s="67"/>
      <c r="EI172" s="67"/>
      <c r="EJ172" s="67"/>
      <c r="EK172" s="67"/>
      <c r="EL172" s="67"/>
      <c r="EM172" s="67"/>
      <c r="EN172" s="67"/>
      <c r="EO172" s="67"/>
      <c r="EP172" s="67"/>
      <c r="EQ172" s="67"/>
      <c r="ER172" s="67"/>
      <c r="ES172" s="67"/>
      <c r="ET172" s="67"/>
      <c r="EU172" s="67"/>
      <c r="EV172" s="67"/>
      <c r="EW172" s="67"/>
      <c r="EX172" s="67"/>
      <c r="EY172" s="67"/>
      <c r="EZ172" s="67"/>
      <c r="FA172" s="67"/>
      <c r="FB172" s="67"/>
      <c r="FC172" s="67"/>
      <c r="FD172" s="67"/>
      <c r="FE172" s="67"/>
      <c r="FF172" s="67"/>
      <c r="FG172" s="67"/>
      <c r="FH172" s="67"/>
      <c r="FI172" s="67"/>
      <c r="FJ172" s="67"/>
      <c r="FK172" s="67"/>
      <c r="FL172" s="67"/>
      <c r="FM172" s="67"/>
      <c r="FN172" s="67"/>
      <c r="FO172" s="67"/>
      <c r="FP172" s="67"/>
      <c r="FQ172" s="67"/>
      <c r="FR172" s="67"/>
      <c r="FS172" s="67"/>
      <c r="FT172" s="67"/>
      <c r="FU172" s="67"/>
      <c r="FV172" s="67"/>
      <c r="FW172" s="67"/>
      <c r="FX172" s="67"/>
      <c r="FY172" s="67"/>
      <c r="FZ172" s="67"/>
      <c r="GA172" s="67"/>
      <c r="GB172" s="67"/>
      <c r="GC172" s="67"/>
      <c r="GD172" s="67"/>
    </row>
    <row r="173" spans="1:186" s="69" customFormat="1" ht="27" hidden="1" customHeight="1" x14ac:dyDescent="0.25">
      <c r="A173" s="67"/>
      <c r="B173" s="67"/>
      <c r="C173" s="67"/>
      <c r="D173" s="67"/>
      <c r="E173" s="67"/>
      <c r="F173" s="67"/>
      <c r="G173" s="67"/>
      <c r="H173" s="67"/>
      <c r="I173" s="67"/>
      <c r="J173" s="67"/>
      <c r="K173" s="67"/>
      <c r="L173" s="67"/>
      <c r="M173" s="67"/>
      <c r="N173" s="67"/>
      <c r="O173" s="67"/>
      <c r="P173" s="67"/>
      <c r="Q173" s="67"/>
      <c r="R173" s="67"/>
      <c r="S173" s="67"/>
      <c r="T173" s="67"/>
      <c r="U173" s="67"/>
      <c r="V173" s="655"/>
      <c r="W173" s="67"/>
      <c r="X173" s="67"/>
      <c r="Y173" s="67"/>
      <c r="Z173" s="67"/>
      <c r="AA173" s="656"/>
      <c r="AB173" s="656"/>
      <c r="AC173" s="67"/>
      <c r="AD173" s="656"/>
      <c r="AE173" s="657"/>
      <c r="AF173" s="67"/>
      <c r="AG173" s="67"/>
      <c r="AH173" s="658"/>
      <c r="AI173" s="658"/>
      <c r="AJ173" s="67"/>
      <c r="AK173" s="656"/>
      <c r="AL173" s="67"/>
      <c r="AM173" s="67"/>
      <c r="AN173" s="67"/>
      <c r="AO173" s="67"/>
      <c r="AP173" s="67"/>
      <c r="AQ173" s="67"/>
      <c r="AR173" s="656"/>
      <c r="AS173" s="67"/>
      <c r="AT173" s="67"/>
      <c r="AU173" s="67"/>
      <c r="AV173" s="656"/>
      <c r="AW173" s="67"/>
      <c r="AX173" s="656"/>
      <c r="AY173" s="67"/>
      <c r="AZ173" s="67"/>
      <c r="BA173" s="67"/>
      <c r="BB173" s="656"/>
      <c r="BC173" s="656"/>
      <c r="BD173" s="67"/>
      <c r="BE173" s="656"/>
      <c r="BF173" s="101"/>
      <c r="BG173" s="101"/>
      <c r="BH173" s="101"/>
      <c r="BI173" s="2096" t="s">
        <v>255</v>
      </c>
      <c r="BJ173" s="940"/>
      <c r="BK173" s="2096" t="s">
        <v>276</v>
      </c>
      <c r="BL173" s="940"/>
      <c r="BM173" s="2096" t="s">
        <v>233</v>
      </c>
      <c r="BN173" s="2096" t="s">
        <v>233</v>
      </c>
      <c r="BO173" s="2096" t="s">
        <v>240</v>
      </c>
      <c r="BP173" s="940"/>
      <c r="BQ173" s="2096" t="s">
        <v>276</v>
      </c>
      <c r="BR173" s="940"/>
      <c r="BS173" s="2096" t="s">
        <v>233</v>
      </c>
      <c r="BT173" s="2096" t="s">
        <v>233</v>
      </c>
      <c r="BU173" s="2096" t="s">
        <v>240</v>
      </c>
      <c r="BV173" s="636"/>
      <c r="BW173" s="902"/>
      <c r="BX173" s="902"/>
      <c r="BY173" s="636"/>
      <c r="BZ173" s="636"/>
      <c r="CA173" s="636"/>
      <c r="CB173" s="637"/>
      <c r="CC173" s="902"/>
      <c r="CD173" s="902"/>
      <c r="CE173" s="637"/>
      <c r="CF173" s="637"/>
      <c r="CG173" s="637"/>
      <c r="CH173" s="637"/>
      <c r="CI173" s="902"/>
      <c r="CJ173" s="902"/>
      <c r="CK173" s="637"/>
      <c r="CL173" s="637"/>
      <c r="CM173" s="637"/>
      <c r="CN173" s="705"/>
      <c r="CO173" s="88">
        <v>0.01</v>
      </c>
      <c r="CP173" s="88">
        <f t="shared" si="167"/>
        <v>0.255</v>
      </c>
      <c r="CQ173" s="88">
        <v>0.5</v>
      </c>
      <c r="CR173" s="67"/>
      <c r="CS173" s="67"/>
      <c r="CT173" s="67"/>
      <c r="CU173" s="67"/>
      <c r="CV173" s="67"/>
      <c r="CW173" s="67"/>
      <c r="CX173" s="67"/>
      <c r="CY173" s="67"/>
      <c r="CZ173" s="67"/>
      <c r="DA173" s="67"/>
      <c r="DB173" s="67"/>
      <c r="DC173" s="67"/>
      <c r="DD173" s="67"/>
      <c r="DE173" s="67"/>
      <c r="DF173" s="67"/>
      <c r="DG173" s="67"/>
      <c r="DH173" s="67"/>
      <c r="DI173" s="67"/>
      <c r="DJ173" s="67"/>
      <c r="DK173" s="67"/>
      <c r="DL173" s="67"/>
      <c r="DM173" s="67"/>
      <c r="DN173" s="67"/>
      <c r="DO173" s="67"/>
      <c r="DP173" s="67"/>
      <c r="DQ173" s="67"/>
      <c r="DR173" s="67"/>
      <c r="DS173" s="67"/>
      <c r="DT173" s="67"/>
      <c r="DU173" s="67"/>
      <c r="DV173" s="67"/>
      <c r="DW173" s="67"/>
      <c r="DX173" s="67"/>
      <c r="DY173" s="67"/>
      <c r="DZ173" s="67"/>
      <c r="EA173" s="67"/>
      <c r="EB173" s="67"/>
      <c r="EC173" s="67"/>
      <c r="ED173" s="67"/>
      <c r="EE173" s="67"/>
      <c r="EF173" s="67"/>
      <c r="EG173" s="67"/>
      <c r="EH173" s="67"/>
      <c r="EI173" s="67"/>
      <c r="EJ173" s="67"/>
      <c r="EK173" s="67"/>
      <c r="EL173" s="67"/>
      <c r="EM173" s="67"/>
      <c r="EN173" s="67"/>
      <c r="EO173" s="67"/>
      <c r="EP173" s="67"/>
      <c r="EQ173" s="67"/>
      <c r="ER173" s="67"/>
      <c r="ES173" s="67"/>
      <c r="ET173" s="67"/>
      <c r="EU173" s="67"/>
      <c r="EV173" s="67"/>
      <c r="EW173" s="67"/>
      <c r="EX173" s="67"/>
      <c r="EY173" s="67"/>
      <c r="EZ173" s="67"/>
      <c r="FA173" s="67"/>
      <c r="FB173" s="67"/>
      <c r="FC173" s="67"/>
      <c r="FD173" s="67"/>
      <c r="FE173" s="67"/>
      <c r="FF173" s="67"/>
      <c r="FG173" s="67"/>
      <c r="FH173" s="67"/>
      <c r="FI173" s="67"/>
      <c r="FJ173" s="67"/>
      <c r="FK173" s="67"/>
      <c r="FL173" s="67"/>
      <c r="FM173" s="67"/>
      <c r="FN173" s="67"/>
      <c r="FO173" s="67"/>
      <c r="FP173" s="67"/>
      <c r="FQ173" s="67"/>
      <c r="FR173" s="67"/>
      <c r="FS173" s="67"/>
      <c r="FT173" s="67"/>
      <c r="FU173" s="67"/>
      <c r="FV173" s="67"/>
      <c r="FW173" s="67"/>
      <c r="FX173" s="67"/>
      <c r="FY173" s="67"/>
      <c r="FZ173" s="67"/>
      <c r="GA173" s="67"/>
      <c r="GB173" s="67"/>
      <c r="GC173" s="67"/>
      <c r="GD173" s="67"/>
    </row>
    <row r="174" spans="1:186" s="69" customFormat="1" ht="53.25" hidden="1" customHeight="1" thickBot="1" x14ac:dyDescent="0.3">
      <c r="A174" s="67"/>
      <c r="B174" s="67"/>
      <c r="C174" s="67"/>
      <c r="D174" s="67"/>
      <c r="E174" s="67"/>
      <c r="F174" s="67"/>
      <c r="G174" s="67"/>
      <c r="H174" s="67"/>
      <c r="I174" s="67"/>
      <c r="J174" s="67"/>
      <c r="K174" s="67"/>
      <c r="L174" s="67"/>
      <c r="M174" s="67"/>
      <c r="N174" s="67"/>
      <c r="O174" s="67"/>
      <c r="P174" s="67"/>
      <c r="Q174" s="67"/>
      <c r="R174" s="67"/>
      <c r="S174" s="67"/>
      <c r="T174" s="67"/>
      <c r="U174" s="67"/>
      <c r="V174" s="655"/>
      <c r="W174" s="67"/>
      <c r="X174" s="67"/>
      <c r="Y174" s="67"/>
      <c r="Z174" s="67"/>
      <c r="AA174" s="656"/>
      <c r="AB174" s="656"/>
      <c r="AC174" s="67"/>
      <c r="AD174" s="656"/>
      <c r="AE174" s="657"/>
      <c r="AF174" s="67"/>
      <c r="AG174" s="67"/>
      <c r="AH174" s="658"/>
      <c r="AI174" s="658"/>
      <c r="AJ174" s="67"/>
      <c r="AK174" s="656"/>
      <c r="AL174" s="67"/>
      <c r="AM174" s="67"/>
      <c r="AN174" s="67"/>
      <c r="AO174" s="67"/>
      <c r="AP174" s="67"/>
      <c r="AQ174" s="67"/>
      <c r="AR174" s="656"/>
      <c r="AS174" s="67"/>
      <c r="AT174" s="67"/>
      <c r="AU174" s="67"/>
      <c r="AV174" s="656"/>
      <c r="AW174" s="67"/>
      <c r="AX174" s="656"/>
      <c r="AY174" s="67"/>
      <c r="AZ174" s="67"/>
      <c r="BA174" s="67"/>
      <c r="BB174" s="656"/>
      <c r="BC174" s="656"/>
      <c r="BD174" s="67"/>
      <c r="BE174" s="656"/>
      <c r="BF174" s="101"/>
      <c r="BG174" s="101"/>
      <c r="BH174" s="101"/>
      <c r="BI174" s="2097"/>
      <c r="BJ174" s="941" t="s">
        <v>253</v>
      </c>
      <c r="BK174" s="2097"/>
      <c r="BL174" s="941" t="s">
        <v>251</v>
      </c>
      <c r="BM174" s="2097"/>
      <c r="BN174" s="2097"/>
      <c r="BO174" s="2097"/>
      <c r="BP174" s="941" t="s">
        <v>253</v>
      </c>
      <c r="BQ174" s="2097"/>
      <c r="BR174" s="941" t="s">
        <v>251</v>
      </c>
      <c r="BS174" s="2097"/>
      <c r="BT174" s="2097"/>
      <c r="BU174" s="2097"/>
      <c r="BV174" s="636"/>
      <c r="BW174" s="902"/>
      <c r="BX174" s="902"/>
      <c r="BY174" s="636"/>
      <c r="BZ174" s="636"/>
      <c r="CA174" s="636"/>
      <c r="CB174" s="637"/>
      <c r="CC174" s="902"/>
      <c r="CD174" s="902"/>
      <c r="CE174" s="637"/>
      <c r="CF174" s="637"/>
      <c r="CG174" s="637"/>
      <c r="CH174" s="637"/>
      <c r="CI174" s="902"/>
      <c r="CJ174" s="902"/>
      <c r="CK174" s="637"/>
      <c r="CL174" s="637"/>
      <c r="CM174" s="637"/>
      <c r="CN174" s="705"/>
      <c r="CO174" s="88">
        <v>0.01</v>
      </c>
      <c r="CP174" s="88">
        <f t="shared" si="167"/>
        <v>0.255</v>
      </c>
      <c r="CQ174" s="88">
        <v>0.5</v>
      </c>
      <c r="CR174" s="67"/>
      <c r="CS174" s="67"/>
      <c r="CT174" s="67"/>
      <c r="CU174" s="67"/>
      <c r="CV174" s="67"/>
      <c r="CW174" s="67"/>
      <c r="CX174" s="67"/>
      <c r="CY174" s="67"/>
      <c r="CZ174" s="67"/>
      <c r="DA174" s="67"/>
      <c r="DB174" s="67"/>
      <c r="DC174" s="67"/>
      <c r="DD174" s="67"/>
      <c r="DE174" s="67"/>
      <c r="DF174" s="67"/>
      <c r="DG174" s="67"/>
      <c r="DH174" s="67"/>
      <c r="DI174" s="67"/>
      <c r="DJ174" s="67"/>
      <c r="DK174" s="67"/>
      <c r="DL174" s="67"/>
      <c r="DM174" s="67"/>
      <c r="DN174" s="67"/>
      <c r="DO174" s="67"/>
      <c r="DP174" s="67"/>
      <c r="DQ174" s="67"/>
      <c r="DR174" s="67"/>
      <c r="DS174" s="67"/>
      <c r="DT174" s="67"/>
      <c r="DU174" s="67"/>
      <c r="DV174" s="67"/>
      <c r="DW174" s="67"/>
      <c r="DX174" s="67"/>
      <c r="DY174" s="67"/>
      <c r="DZ174" s="67"/>
      <c r="EA174" s="67"/>
      <c r="EB174" s="67"/>
      <c r="EC174" s="67"/>
      <c r="ED174" s="67"/>
      <c r="EE174" s="67"/>
      <c r="EF174" s="67"/>
      <c r="EG174" s="67"/>
      <c r="EH174" s="67"/>
      <c r="EI174" s="67"/>
      <c r="EJ174" s="67"/>
      <c r="EK174" s="67"/>
      <c r="EL174" s="67"/>
      <c r="EM174" s="67"/>
      <c r="EN174" s="67"/>
      <c r="EO174" s="67"/>
      <c r="EP174" s="67"/>
      <c r="EQ174" s="67"/>
      <c r="ER174" s="67"/>
      <c r="ES174" s="67"/>
      <c r="ET174" s="67"/>
      <c r="EU174" s="67"/>
      <c r="EV174" s="67"/>
      <c r="EW174" s="67"/>
      <c r="EX174" s="67"/>
      <c r="EY174" s="67"/>
      <c r="EZ174" s="67"/>
      <c r="FA174" s="67"/>
      <c r="FB174" s="67"/>
      <c r="FC174" s="67"/>
      <c r="FD174" s="67"/>
      <c r="FE174" s="67"/>
      <c r="FF174" s="67"/>
      <c r="FG174" s="67"/>
      <c r="FH174" s="67"/>
      <c r="FI174" s="67"/>
      <c r="FJ174" s="67"/>
      <c r="FK174" s="67"/>
      <c r="FL174" s="67"/>
      <c r="FM174" s="67"/>
      <c r="FN174" s="67"/>
      <c r="FO174" s="67"/>
      <c r="FP174" s="67"/>
      <c r="FQ174" s="67"/>
      <c r="FR174" s="67"/>
      <c r="FS174" s="67"/>
      <c r="FT174" s="67"/>
      <c r="FU174" s="67"/>
      <c r="FV174" s="67"/>
      <c r="FW174" s="67"/>
      <c r="FX174" s="67"/>
      <c r="FY174" s="67"/>
      <c r="FZ174" s="67"/>
      <c r="GA174" s="67"/>
      <c r="GB174" s="67"/>
      <c r="GC174" s="67"/>
      <c r="GD174" s="67"/>
    </row>
    <row r="175" spans="1:186" s="69" customFormat="1" ht="18.75" hidden="1" customHeight="1" thickBot="1" x14ac:dyDescent="0.3">
      <c r="A175" s="67"/>
      <c r="B175" s="67"/>
      <c r="C175" s="67"/>
      <c r="D175" s="67"/>
      <c r="E175" s="67"/>
      <c r="F175" s="67"/>
      <c r="G175" s="67"/>
      <c r="H175" s="67"/>
      <c r="I175" s="67"/>
      <c r="J175" s="67"/>
      <c r="K175" s="67"/>
      <c r="L175" s="67"/>
      <c r="M175" s="67"/>
      <c r="N175" s="67"/>
      <c r="O175" s="67"/>
      <c r="P175" s="67"/>
      <c r="Q175" s="67"/>
      <c r="R175" s="67"/>
      <c r="S175" s="67"/>
      <c r="T175" s="67"/>
      <c r="U175" s="67"/>
      <c r="V175" s="655"/>
      <c r="W175" s="67"/>
      <c r="X175" s="67"/>
      <c r="Y175" s="67"/>
      <c r="Z175" s="67"/>
      <c r="AA175" s="656"/>
      <c r="AB175" s="656"/>
      <c r="AC175" s="67"/>
      <c r="AD175" s="656"/>
      <c r="AE175" s="657"/>
      <c r="AF175" s="67"/>
      <c r="AG175" s="67"/>
      <c r="AH175" s="658"/>
      <c r="AI175" s="658"/>
      <c r="AJ175" s="67"/>
      <c r="AK175" s="656"/>
      <c r="AL175" s="67"/>
      <c r="AM175" s="67"/>
      <c r="AN175" s="67"/>
      <c r="AO175" s="67"/>
      <c r="AP175" s="67"/>
      <c r="AQ175" s="67"/>
      <c r="AR175" s="656"/>
      <c r="AS175" s="67"/>
      <c r="AT175" s="67"/>
      <c r="AU175" s="67"/>
      <c r="AV175" s="656"/>
      <c r="AW175" s="67"/>
      <c r="AX175" s="656"/>
      <c r="AY175" s="67"/>
      <c r="AZ175" s="67"/>
      <c r="BA175" s="67"/>
      <c r="BB175" s="656"/>
      <c r="BC175" s="656"/>
      <c r="BD175" s="67"/>
      <c r="BE175" s="656"/>
      <c r="BF175" s="101"/>
      <c r="BG175" s="101"/>
      <c r="BH175" s="101"/>
      <c r="BI175" s="796" t="s">
        <v>176</v>
      </c>
      <c r="BJ175" s="794" t="s">
        <v>49</v>
      </c>
      <c r="BK175" s="801">
        <v>4660</v>
      </c>
      <c r="BL175" s="794" t="s">
        <v>410</v>
      </c>
      <c r="BM175" s="798">
        <v>0.01</v>
      </c>
      <c r="BN175" s="798">
        <v>0.5</v>
      </c>
      <c r="BO175" s="795" t="s">
        <v>310</v>
      </c>
      <c r="BP175" s="794" t="s">
        <v>49</v>
      </c>
      <c r="BQ175" s="801">
        <v>4750</v>
      </c>
      <c r="BR175" s="794" t="s">
        <v>410</v>
      </c>
      <c r="BS175" s="798">
        <v>0.01</v>
      </c>
      <c r="BT175" s="798">
        <v>0.5</v>
      </c>
      <c r="BU175" s="795" t="s">
        <v>254</v>
      </c>
      <c r="BV175" s="635"/>
      <c r="BW175" s="635"/>
      <c r="BX175" s="635"/>
      <c r="BY175" s="635"/>
      <c r="BZ175" s="635"/>
      <c r="CA175" s="635"/>
      <c r="CB175" s="635"/>
      <c r="CC175" s="635"/>
      <c r="CD175" s="635"/>
      <c r="CE175" s="637"/>
      <c r="CF175" s="637"/>
      <c r="CG175" s="637"/>
      <c r="CH175" s="637"/>
      <c r="CI175" s="636"/>
      <c r="CJ175" s="636"/>
      <c r="CK175" s="637"/>
      <c r="CL175" s="637"/>
      <c r="CM175" s="637"/>
      <c r="CN175" s="705"/>
      <c r="CO175" s="88">
        <v>0.01</v>
      </c>
      <c r="CP175" s="88">
        <f t="shared" si="167"/>
        <v>0.255</v>
      </c>
      <c r="CQ175" s="88">
        <v>0.5</v>
      </c>
      <c r="CR175" s="67">
        <v>0.01</v>
      </c>
      <c r="CS175" s="67">
        <v>0.5</v>
      </c>
      <c r="CT175" s="67"/>
      <c r="CU175" s="67"/>
      <c r="CV175" s="67"/>
      <c r="CW175" s="67"/>
      <c r="CX175" s="67"/>
      <c r="CY175" s="67"/>
      <c r="CZ175" s="67"/>
      <c r="DA175" s="67"/>
      <c r="DB175" s="67"/>
      <c r="DC175" s="67"/>
      <c r="DD175" s="67"/>
      <c r="DE175" s="67"/>
      <c r="DF175" s="67"/>
      <c r="DG175" s="67"/>
      <c r="DH175" s="67"/>
      <c r="DI175" s="67"/>
      <c r="DJ175" s="67"/>
      <c r="DK175" s="67"/>
      <c r="DL175" s="67"/>
      <c r="DM175" s="67"/>
      <c r="DN175" s="67"/>
      <c r="DO175" s="67"/>
      <c r="DP175" s="67"/>
      <c r="DQ175" s="67"/>
      <c r="DR175" s="67"/>
      <c r="DS175" s="67"/>
      <c r="DT175" s="67"/>
      <c r="DU175" s="67"/>
      <c r="DV175" s="67"/>
      <c r="DW175" s="67"/>
      <c r="DX175" s="67"/>
      <c r="DY175" s="67"/>
      <c r="DZ175" s="67"/>
      <c r="EA175" s="67"/>
      <c r="EB175" s="67"/>
      <c r="EC175" s="67"/>
      <c r="ED175" s="67"/>
      <c r="EE175" s="67"/>
      <c r="EF175" s="67"/>
      <c r="EG175" s="67"/>
      <c r="EH175" s="67"/>
      <c r="EI175" s="67"/>
      <c r="EJ175" s="67"/>
      <c r="EK175" s="67"/>
      <c r="EL175" s="67"/>
      <c r="EM175" s="67"/>
      <c r="EN175" s="67"/>
      <c r="EO175" s="67"/>
      <c r="EP175" s="67"/>
      <c r="EQ175" s="67"/>
      <c r="ER175" s="67"/>
      <c r="ES175" s="67"/>
      <c r="ET175" s="67"/>
      <c r="EU175" s="67"/>
      <c r="EV175" s="67"/>
      <c r="EW175" s="67"/>
      <c r="EX175" s="67"/>
      <c r="EY175" s="67"/>
      <c r="EZ175" s="67"/>
      <c r="FA175" s="67"/>
      <c r="FB175" s="67"/>
      <c r="FC175" s="67"/>
      <c r="FD175" s="67"/>
      <c r="FE175" s="67"/>
      <c r="FF175" s="67"/>
      <c r="FG175" s="67"/>
      <c r="FH175" s="67"/>
      <c r="FI175" s="67"/>
      <c r="FJ175" s="67"/>
      <c r="FK175" s="67"/>
      <c r="FL175" s="67"/>
      <c r="FM175" s="67"/>
      <c r="FN175" s="67"/>
      <c r="FO175" s="67"/>
      <c r="FP175" s="67"/>
      <c r="FQ175" s="67"/>
      <c r="FR175" s="67"/>
      <c r="FS175" s="67"/>
      <c r="FT175" s="67"/>
      <c r="FU175" s="67"/>
      <c r="FV175" s="67"/>
      <c r="FW175" s="67"/>
      <c r="FX175" s="67"/>
      <c r="FY175" s="67"/>
      <c r="FZ175" s="67"/>
      <c r="GA175" s="67"/>
      <c r="GB175" s="67"/>
      <c r="GC175" s="67"/>
      <c r="GD175" s="67"/>
    </row>
    <row r="176" spans="1:186" s="69" customFormat="1" ht="18.75" hidden="1" customHeight="1" thickBot="1" x14ac:dyDescent="0.3">
      <c r="A176" s="67"/>
      <c r="B176" s="67"/>
      <c r="C176" s="67"/>
      <c r="D176" s="67"/>
      <c r="E176" s="67"/>
      <c r="F176" s="67"/>
      <c r="G176" s="67"/>
      <c r="H176" s="67"/>
      <c r="I176" s="67"/>
      <c r="J176" s="67"/>
      <c r="K176" s="67"/>
      <c r="L176" s="67"/>
      <c r="M176" s="67"/>
      <c r="N176" s="67"/>
      <c r="O176" s="67"/>
      <c r="P176" s="67"/>
      <c r="Q176" s="67"/>
      <c r="R176" s="67"/>
      <c r="S176" s="67"/>
      <c r="T176" s="67"/>
      <c r="U176" s="67"/>
      <c r="V176" s="655"/>
      <c r="W176" s="67"/>
      <c r="X176" s="67"/>
      <c r="Y176" s="67"/>
      <c r="Z176" s="67"/>
      <c r="AA176" s="656"/>
      <c r="AB176" s="656"/>
      <c r="AC176" s="67"/>
      <c r="AD176" s="656"/>
      <c r="AE176" s="657"/>
      <c r="AF176" s="67"/>
      <c r="AG176" s="67"/>
      <c r="AH176" s="658"/>
      <c r="AI176" s="658"/>
      <c r="AJ176" s="67"/>
      <c r="AK176" s="656"/>
      <c r="AL176" s="67"/>
      <c r="AM176" s="67"/>
      <c r="AN176" s="67"/>
      <c r="AO176" s="67"/>
      <c r="AP176" s="67"/>
      <c r="AQ176" s="67"/>
      <c r="AR176" s="656"/>
      <c r="AS176" s="67"/>
      <c r="AT176" s="67"/>
      <c r="AU176" s="67"/>
      <c r="AV176" s="656"/>
      <c r="AW176" s="67"/>
      <c r="AX176" s="656"/>
      <c r="AY176" s="67"/>
      <c r="AZ176" s="67"/>
      <c r="BA176" s="67"/>
      <c r="BB176" s="656"/>
      <c r="BC176" s="656"/>
      <c r="BD176" s="67"/>
      <c r="BE176" s="656"/>
      <c r="BF176" s="101"/>
      <c r="BG176" s="101"/>
      <c r="BH176" s="101"/>
      <c r="BI176" s="796" t="s">
        <v>177</v>
      </c>
      <c r="BJ176" s="794" t="s">
        <v>49</v>
      </c>
      <c r="BK176" s="801">
        <v>10200</v>
      </c>
      <c r="BL176" s="794" t="s">
        <v>410</v>
      </c>
      <c r="BM176" s="798">
        <v>0.01</v>
      </c>
      <c r="BN176" s="798">
        <v>0.5</v>
      </c>
      <c r="BO176" s="795" t="s">
        <v>310</v>
      </c>
      <c r="BP176" s="794" t="s">
        <v>49</v>
      </c>
      <c r="BQ176" s="801">
        <v>10900</v>
      </c>
      <c r="BR176" s="794" t="s">
        <v>410</v>
      </c>
      <c r="BS176" s="798">
        <v>0.01</v>
      </c>
      <c r="BT176" s="798">
        <v>0.5</v>
      </c>
      <c r="BU176" s="795" t="s">
        <v>254</v>
      </c>
      <c r="BV176" s="635"/>
      <c r="BW176" s="635"/>
      <c r="BX176" s="635"/>
      <c r="BY176" s="635"/>
      <c r="BZ176" s="635"/>
      <c r="CA176" s="635"/>
      <c r="CB176" s="635"/>
      <c r="CC176" s="635"/>
      <c r="CD176" s="635"/>
      <c r="CE176" s="902"/>
      <c r="CF176" s="902"/>
      <c r="CG176" s="902"/>
      <c r="CH176" s="637"/>
      <c r="CI176" s="902"/>
      <c r="CJ176" s="902"/>
      <c r="CK176" s="637"/>
      <c r="CL176" s="637"/>
      <c r="CM176" s="902"/>
      <c r="CN176" s="705"/>
      <c r="CO176" s="88">
        <v>0.01</v>
      </c>
      <c r="CP176" s="88">
        <f t="shared" si="167"/>
        <v>0.255</v>
      </c>
      <c r="CQ176" s="88">
        <v>0.5</v>
      </c>
      <c r="CR176" s="67">
        <v>0.01</v>
      </c>
      <c r="CS176" s="67">
        <v>0.5</v>
      </c>
      <c r="CT176" s="67"/>
      <c r="CU176" s="67"/>
      <c r="CV176" s="67"/>
      <c r="CW176" s="67"/>
      <c r="CX176" s="67"/>
      <c r="CY176" s="67"/>
      <c r="CZ176" s="67"/>
      <c r="DA176" s="67"/>
      <c r="DB176" s="67"/>
      <c r="DC176" s="67"/>
      <c r="DD176" s="67"/>
      <c r="DE176" s="67"/>
      <c r="DF176" s="67"/>
      <c r="DG176" s="67"/>
      <c r="DH176" s="67"/>
      <c r="DI176" s="67"/>
      <c r="DJ176" s="67"/>
      <c r="DK176" s="67"/>
      <c r="DL176" s="67"/>
      <c r="DM176" s="67"/>
      <c r="DN176" s="67"/>
      <c r="DO176" s="67"/>
      <c r="DP176" s="67"/>
      <c r="DQ176" s="67"/>
      <c r="DR176" s="67"/>
      <c r="DS176" s="67"/>
      <c r="DT176" s="67"/>
      <c r="DU176" s="67"/>
      <c r="DV176" s="67"/>
      <c r="DW176" s="67"/>
      <c r="DX176" s="67"/>
      <c r="DY176" s="67"/>
      <c r="DZ176" s="67"/>
      <c r="EA176" s="67"/>
      <c r="EB176" s="67"/>
      <c r="EC176" s="67"/>
      <c r="ED176" s="67"/>
      <c r="EE176" s="67"/>
      <c r="EF176" s="67"/>
      <c r="EG176" s="67"/>
      <c r="EH176" s="67"/>
      <c r="EI176" s="67"/>
      <c r="EJ176" s="67"/>
      <c r="EK176" s="67"/>
      <c r="EL176" s="67"/>
      <c r="EM176" s="67"/>
      <c r="EN176" s="67"/>
      <c r="EO176" s="67"/>
      <c r="EP176" s="67"/>
      <c r="EQ176" s="67"/>
      <c r="ER176" s="67"/>
      <c r="ES176" s="67"/>
      <c r="ET176" s="67"/>
      <c r="EU176" s="67"/>
      <c r="EV176" s="67"/>
      <c r="EW176" s="67"/>
      <c r="EX176" s="67"/>
      <c r="EY176" s="67"/>
      <c r="EZ176" s="67"/>
      <c r="FA176" s="67"/>
      <c r="FB176" s="67"/>
      <c r="FC176" s="67"/>
      <c r="FD176" s="67"/>
      <c r="FE176" s="67"/>
      <c r="FF176" s="67"/>
      <c r="FG176" s="67"/>
      <c r="FH176" s="67"/>
      <c r="FI176" s="67"/>
      <c r="FJ176" s="67"/>
      <c r="FK176" s="67"/>
      <c r="FL176" s="67"/>
      <c r="FM176" s="67"/>
      <c r="FN176" s="67"/>
      <c r="FO176" s="67"/>
      <c r="FP176" s="67"/>
      <c r="FQ176" s="67"/>
      <c r="FR176" s="67"/>
      <c r="FS176" s="67"/>
      <c r="FT176" s="67"/>
      <c r="FU176" s="67"/>
      <c r="FV176" s="67"/>
      <c r="FW176" s="67"/>
      <c r="FX176" s="67"/>
      <c r="FY176" s="67"/>
      <c r="FZ176" s="67"/>
      <c r="GA176" s="67"/>
      <c r="GB176" s="67"/>
      <c r="GC176" s="67"/>
      <c r="GD176" s="67"/>
    </row>
    <row r="177" spans="1:186" s="69" customFormat="1" ht="18.75" hidden="1" customHeight="1" thickBot="1" x14ac:dyDescent="0.3">
      <c r="A177" s="67"/>
      <c r="B177" s="67"/>
      <c r="C177" s="67"/>
      <c r="D177" s="67"/>
      <c r="E177" s="67"/>
      <c r="F177" s="67"/>
      <c r="G177" s="67"/>
      <c r="H177" s="67"/>
      <c r="I177" s="67"/>
      <c r="J177" s="67"/>
      <c r="K177" s="67"/>
      <c r="L177" s="67"/>
      <c r="M177" s="67"/>
      <c r="N177" s="67"/>
      <c r="O177" s="67"/>
      <c r="P177" s="67"/>
      <c r="Q177" s="67"/>
      <c r="R177" s="67"/>
      <c r="S177" s="67"/>
      <c r="T177" s="67"/>
      <c r="U177" s="67"/>
      <c r="V177" s="655"/>
      <c r="W177" s="67"/>
      <c r="X177" s="67"/>
      <c r="Y177" s="67"/>
      <c r="Z177" s="67"/>
      <c r="AA177" s="656"/>
      <c r="AB177" s="656"/>
      <c r="AC177" s="67"/>
      <c r="AD177" s="656"/>
      <c r="AE177" s="657"/>
      <c r="AF177" s="67"/>
      <c r="AG177" s="67"/>
      <c r="AH177" s="658"/>
      <c r="AI177" s="658"/>
      <c r="AJ177" s="67"/>
      <c r="AK177" s="656"/>
      <c r="AL177" s="67"/>
      <c r="AM177" s="67"/>
      <c r="AN177" s="67"/>
      <c r="AO177" s="67"/>
      <c r="AP177" s="67"/>
      <c r="AQ177" s="67"/>
      <c r="AR177" s="656"/>
      <c r="AS177" s="67"/>
      <c r="AT177" s="67"/>
      <c r="AU177" s="67"/>
      <c r="AV177" s="656"/>
      <c r="AW177" s="67"/>
      <c r="AX177" s="656"/>
      <c r="AY177" s="67"/>
      <c r="AZ177" s="67"/>
      <c r="BA177" s="67"/>
      <c r="BB177" s="656"/>
      <c r="BC177" s="656"/>
      <c r="BD177" s="67"/>
      <c r="BE177" s="656"/>
      <c r="BF177" s="101"/>
      <c r="BG177" s="101"/>
      <c r="BH177" s="101"/>
      <c r="BI177" s="796" t="s">
        <v>178</v>
      </c>
      <c r="BJ177" s="794" t="s">
        <v>49</v>
      </c>
      <c r="BK177" s="801">
        <v>1760</v>
      </c>
      <c r="BL177" s="794" t="s">
        <v>410</v>
      </c>
      <c r="BM177" s="798">
        <v>0.01</v>
      </c>
      <c r="BN177" s="798">
        <v>0.5</v>
      </c>
      <c r="BO177" s="795" t="s">
        <v>310</v>
      </c>
      <c r="BP177" s="794" t="s">
        <v>49</v>
      </c>
      <c r="BQ177" s="801">
        <v>1810</v>
      </c>
      <c r="BR177" s="794" t="s">
        <v>410</v>
      </c>
      <c r="BS177" s="798">
        <v>0.01</v>
      </c>
      <c r="BT177" s="798">
        <v>0.5</v>
      </c>
      <c r="BU177" s="795" t="s">
        <v>254</v>
      </c>
      <c r="BV177" s="635"/>
      <c r="BW177" s="635"/>
      <c r="BX177" s="635"/>
      <c r="BY177" s="635"/>
      <c r="BZ177" s="635"/>
      <c r="CA177" s="635"/>
      <c r="CB177" s="635"/>
      <c r="CC177" s="635"/>
      <c r="CD177" s="635"/>
      <c r="CE177" s="902"/>
      <c r="CF177" s="902"/>
      <c r="CG177" s="902"/>
      <c r="CH177" s="637"/>
      <c r="CI177" s="902"/>
      <c r="CJ177" s="902"/>
      <c r="CK177" s="637"/>
      <c r="CL177" s="637"/>
      <c r="CM177" s="902"/>
      <c r="CN177" s="705"/>
      <c r="CO177" s="88">
        <v>0.01</v>
      </c>
      <c r="CP177" s="88">
        <f t="shared" si="167"/>
        <v>0.255</v>
      </c>
      <c r="CQ177" s="88">
        <v>0.5</v>
      </c>
      <c r="CR177" s="67">
        <v>0.01</v>
      </c>
      <c r="CS177" s="67">
        <v>0.5</v>
      </c>
      <c r="CT177" s="67"/>
      <c r="CU177" s="67"/>
      <c r="CV177" s="67"/>
      <c r="CW177" s="67"/>
      <c r="CX177" s="67"/>
      <c r="CY177" s="67"/>
      <c r="CZ177" s="67"/>
      <c r="DA177" s="67"/>
      <c r="DB177" s="67"/>
      <c r="DC177" s="67"/>
      <c r="DD177" s="67"/>
      <c r="DE177" s="67"/>
      <c r="DF177" s="67"/>
      <c r="DG177" s="67"/>
      <c r="DH177" s="67"/>
      <c r="DI177" s="67"/>
      <c r="DJ177" s="67"/>
      <c r="DK177" s="67"/>
      <c r="DL177" s="67"/>
      <c r="DM177" s="67"/>
      <c r="DN177" s="67"/>
      <c r="DO177" s="67"/>
      <c r="DP177" s="67"/>
      <c r="DQ177" s="67"/>
      <c r="DR177" s="67"/>
      <c r="DS177" s="67"/>
      <c r="DT177" s="67"/>
      <c r="DU177" s="67"/>
      <c r="DV177" s="67"/>
      <c r="DW177" s="67"/>
      <c r="DX177" s="67"/>
      <c r="DY177" s="67"/>
      <c r="DZ177" s="67"/>
      <c r="EA177" s="67"/>
      <c r="EB177" s="67"/>
      <c r="EC177" s="67"/>
      <c r="ED177" s="67"/>
      <c r="EE177" s="67"/>
      <c r="EF177" s="67"/>
      <c r="EG177" s="67"/>
      <c r="EH177" s="67"/>
      <c r="EI177" s="67"/>
      <c r="EJ177" s="67"/>
      <c r="EK177" s="67"/>
      <c r="EL177" s="67"/>
      <c r="EM177" s="67"/>
      <c r="EN177" s="67"/>
      <c r="EO177" s="67"/>
      <c r="EP177" s="67"/>
      <c r="EQ177" s="67"/>
      <c r="ER177" s="67"/>
      <c r="ES177" s="67"/>
      <c r="ET177" s="67"/>
      <c r="EU177" s="67"/>
      <c r="EV177" s="67"/>
      <c r="EW177" s="67"/>
      <c r="EX177" s="67"/>
      <c r="EY177" s="67"/>
      <c r="EZ177" s="67"/>
      <c r="FA177" s="67"/>
      <c r="FB177" s="67"/>
      <c r="FC177" s="67"/>
      <c r="FD177" s="67"/>
      <c r="FE177" s="67"/>
      <c r="FF177" s="67"/>
      <c r="FG177" s="67"/>
      <c r="FH177" s="67"/>
      <c r="FI177" s="67"/>
      <c r="FJ177" s="67"/>
      <c r="FK177" s="67"/>
      <c r="FL177" s="67"/>
      <c r="FM177" s="67"/>
      <c r="FN177" s="67"/>
      <c r="FO177" s="67"/>
      <c r="FP177" s="67"/>
      <c r="FQ177" s="67"/>
      <c r="FR177" s="67"/>
      <c r="FS177" s="67"/>
      <c r="FT177" s="67"/>
      <c r="FU177" s="67"/>
      <c r="FV177" s="67"/>
      <c r="FW177" s="67"/>
      <c r="FX177" s="67"/>
      <c r="FY177" s="67"/>
      <c r="FZ177" s="67"/>
      <c r="GA177" s="67"/>
      <c r="GB177" s="67"/>
      <c r="GC177" s="67"/>
      <c r="GD177" s="67"/>
    </row>
    <row r="178" spans="1:186" s="69" customFormat="1" ht="18.75" hidden="1" customHeight="1" thickBot="1" x14ac:dyDescent="0.3">
      <c r="A178" s="67"/>
      <c r="B178" s="67"/>
      <c r="C178" s="67"/>
      <c r="D178" s="67"/>
      <c r="E178" s="67"/>
      <c r="F178" s="67"/>
      <c r="G178" s="67"/>
      <c r="H178" s="67"/>
      <c r="I178" s="67"/>
      <c r="J178" s="67"/>
      <c r="K178" s="67"/>
      <c r="L178" s="67"/>
      <c r="M178" s="67"/>
      <c r="N178" s="67"/>
      <c r="O178" s="67"/>
      <c r="P178" s="67"/>
      <c r="Q178" s="67"/>
      <c r="R178" s="67"/>
      <c r="S178" s="67"/>
      <c r="T178" s="67"/>
      <c r="U178" s="67"/>
      <c r="V178" s="655"/>
      <c r="W178" s="67"/>
      <c r="X178" s="67"/>
      <c r="Y178" s="67"/>
      <c r="Z178" s="67"/>
      <c r="AA178" s="656"/>
      <c r="AB178" s="656"/>
      <c r="AC178" s="67"/>
      <c r="AD178" s="656"/>
      <c r="AE178" s="657"/>
      <c r="AF178" s="67"/>
      <c r="AG178" s="67"/>
      <c r="AH178" s="658"/>
      <c r="AI178" s="658"/>
      <c r="AJ178" s="67"/>
      <c r="AK178" s="656"/>
      <c r="AL178" s="67"/>
      <c r="AM178" s="67"/>
      <c r="AN178" s="67"/>
      <c r="AO178" s="67"/>
      <c r="AP178" s="67"/>
      <c r="AQ178" s="67"/>
      <c r="AR178" s="656"/>
      <c r="AS178" s="67"/>
      <c r="AT178" s="67"/>
      <c r="AU178" s="67"/>
      <c r="AV178" s="656"/>
      <c r="AW178" s="67"/>
      <c r="AX178" s="656"/>
      <c r="AY178" s="67"/>
      <c r="AZ178" s="67"/>
      <c r="BA178" s="67"/>
      <c r="BB178" s="656"/>
      <c r="BC178" s="656"/>
      <c r="BD178" s="67"/>
      <c r="BE178" s="656"/>
      <c r="BF178" s="101"/>
      <c r="BG178" s="101"/>
      <c r="BH178" s="101"/>
      <c r="BI178" s="796" t="s">
        <v>356</v>
      </c>
      <c r="BJ178" s="794" t="s">
        <v>49</v>
      </c>
      <c r="BK178" s="801">
        <v>782</v>
      </c>
      <c r="BL178" s="794" t="s">
        <v>410</v>
      </c>
      <c r="BM178" s="798">
        <v>0.01</v>
      </c>
      <c r="BN178" s="798">
        <v>0.5</v>
      </c>
      <c r="BO178" s="795" t="s">
        <v>310</v>
      </c>
      <c r="BP178" s="794"/>
      <c r="BQ178" s="801"/>
      <c r="BR178" s="794"/>
      <c r="BS178" s="798"/>
      <c r="BT178" s="798"/>
      <c r="BU178" s="795"/>
      <c r="BV178" s="635"/>
      <c r="BW178" s="635"/>
      <c r="BX178" s="635"/>
      <c r="BY178" s="635"/>
      <c r="BZ178" s="635"/>
      <c r="CA178" s="635"/>
      <c r="CB178" s="635"/>
      <c r="CC178" s="635"/>
      <c r="CD178" s="635"/>
      <c r="CE178" s="902"/>
      <c r="CF178" s="902"/>
      <c r="CG178" s="902"/>
      <c r="CH178" s="637"/>
      <c r="CI178" s="902"/>
      <c r="CJ178" s="902"/>
      <c r="CK178" s="637"/>
      <c r="CL178" s="637"/>
      <c r="CM178" s="902"/>
      <c r="CN178" s="705"/>
      <c r="CO178" s="88"/>
      <c r="CP178" s="88"/>
      <c r="CQ178" s="88"/>
      <c r="CR178" s="67"/>
      <c r="CS178" s="67"/>
      <c r="CT178" s="67"/>
      <c r="CU178" s="67"/>
      <c r="CV178" s="67"/>
      <c r="CW178" s="67"/>
      <c r="CX178" s="67"/>
      <c r="CY178" s="67"/>
      <c r="CZ178" s="67"/>
      <c r="DA178" s="67"/>
      <c r="DB178" s="67"/>
      <c r="DC178" s="67"/>
      <c r="DD178" s="67"/>
      <c r="DE178" s="67"/>
      <c r="DF178" s="67"/>
      <c r="DG178" s="67"/>
      <c r="DH178" s="67"/>
      <c r="DI178" s="67"/>
      <c r="DJ178" s="67"/>
      <c r="DK178" s="67"/>
      <c r="DL178" s="67"/>
      <c r="DM178" s="67"/>
      <c r="DN178" s="67"/>
      <c r="DO178" s="67"/>
      <c r="DP178" s="67"/>
      <c r="DQ178" s="67"/>
      <c r="DR178" s="67"/>
      <c r="DS178" s="67"/>
      <c r="DT178" s="67"/>
      <c r="DU178" s="67"/>
      <c r="DV178" s="67"/>
      <c r="DW178" s="67"/>
      <c r="DX178" s="67"/>
      <c r="DY178" s="67"/>
      <c r="DZ178" s="67"/>
      <c r="EA178" s="67"/>
      <c r="EB178" s="67"/>
      <c r="EC178" s="67"/>
      <c r="ED178" s="67"/>
      <c r="EE178" s="67"/>
      <c r="EF178" s="67"/>
      <c r="EG178" s="67"/>
      <c r="EH178" s="67"/>
      <c r="EI178" s="67"/>
      <c r="EJ178" s="67"/>
      <c r="EK178" s="67"/>
      <c r="EL178" s="67"/>
      <c r="EM178" s="67"/>
      <c r="EN178" s="67"/>
      <c r="EO178" s="67"/>
      <c r="EP178" s="67"/>
      <c r="EQ178" s="67"/>
      <c r="ER178" s="67"/>
      <c r="ES178" s="67"/>
      <c r="ET178" s="67"/>
      <c r="EU178" s="67"/>
      <c r="EV178" s="67"/>
      <c r="EW178" s="67"/>
      <c r="EX178" s="67"/>
      <c r="EY178" s="67"/>
      <c r="EZ178" s="67"/>
      <c r="FA178" s="67"/>
      <c r="FB178" s="67"/>
      <c r="FC178" s="67"/>
      <c r="FD178" s="67"/>
      <c r="FE178" s="67"/>
      <c r="FF178" s="67"/>
      <c r="FG178" s="67"/>
      <c r="FH178" s="67"/>
      <c r="FI178" s="67"/>
      <c r="FJ178" s="67"/>
      <c r="FK178" s="67"/>
      <c r="FL178" s="67"/>
      <c r="FM178" s="67"/>
      <c r="FN178" s="67"/>
      <c r="FO178" s="67"/>
      <c r="FP178" s="67"/>
      <c r="FQ178" s="67"/>
      <c r="FR178" s="67"/>
      <c r="FS178" s="67"/>
      <c r="FT178" s="67"/>
      <c r="FU178" s="67"/>
      <c r="FV178" s="67"/>
      <c r="FW178" s="67"/>
      <c r="FX178" s="67"/>
      <c r="FY178" s="67"/>
      <c r="FZ178" s="67"/>
      <c r="GA178" s="67"/>
      <c r="GB178" s="67"/>
      <c r="GC178" s="67"/>
      <c r="GD178" s="67"/>
    </row>
    <row r="179" spans="1:186" s="69" customFormat="1" ht="18.75" hidden="1" customHeight="1" thickBot="1" x14ac:dyDescent="0.3">
      <c r="A179" s="67"/>
      <c r="B179" s="67"/>
      <c r="C179" s="67"/>
      <c r="D179" s="67"/>
      <c r="E179" s="67"/>
      <c r="F179" s="67"/>
      <c r="G179" s="67"/>
      <c r="H179" s="67"/>
      <c r="I179" s="67"/>
      <c r="J179" s="67"/>
      <c r="K179" s="67"/>
      <c r="L179" s="67"/>
      <c r="M179" s="67"/>
      <c r="N179" s="67"/>
      <c r="O179" s="67"/>
      <c r="P179" s="67"/>
      <c r="Q179" s="67"/>
      <c r="R179" s="67"/>
      <c r="S179" s="67"/>
      <c r="T179" s="67"/>
      <c r="U179" s="67"/>
      <c r="V179" s="655"/>
      <c r="W179" s="67"/>
      <c r="X179" s="67"/>
      <c r="Y179" s="67"/>
      <c r="Z179" s="67"/>
      <c r="AA179" s="656"/>
      <c r="AB179" s="656"/>
      <c r="AC179" s="67"/>
      <c r="AD179" s="656"/>
      <c r="AE179" s="657"/>
      <c r="AF179" s="67"/>
      <c r="AG179" s="67"/>
      <c r="AH179" s="658"/>
      <c r="AI179" s="658"/>
      <c r="AJ179" s="67"/>
      <c r="AK179" s="656"/>
      <c r="AL179" s="67"/>
      <c r="AM179" s="67"/>
      <c r="AN179" s="67"/>
      <c r="AO179" s="67"/>
      <c r="AP179" s="67"/>
      <c r="AQ179" s="67"/>
      <c r="AR179" s="656"/>
      <c r="AS179" s="67"/>
      <c r="AT179" s="67"/>
      <c r="AU179" s="67"/>
      <c r="AV179" s="656"/>
      <c r="AW179" s="67"/>
      <c r="AX179" s="656"/>
      <c r="AY179" s="67"/>
      <c r="AZ179" s="67"/>
      <c r="BA179" s="67"/>
      <c r="BB179" s="656"/>
      <c r="BC179" s="656"/>
      <c r="BD179" s="67"/>
      <c r="BE179" s="656"/>
      <c r="BF179" s="101"/>
      <c r="BG179" s="101"/>
      <c r="BH179" s="101"/>
      <c r="BI179" s="796" t="s">
        <v>179</v>
      </c>
      <c r="BJ179" s="794" t="s">
        <v>49</v>
      </c>
      <c r="BK179" s="801">
        <v>12400</v>
      </c>
      <c r="BL179" s="794" t="s">
        <v>410</v>
      </c>
      <c r="BM179" s="798">
        <v>0.01</v>
      </c>
      <c r="BN179" s="798">
        <v>0.5</v>
      </c>
      <c r="BO179" s="795" t="s">
        <v>310</v>
      </c>
      <c r="BP179" s="794" t="s">
        <v>49</v>
      </c>
      <c r="BQ179" s="801">
        <v>14800</v>
      </c>
      <c r="BR179" s="794" t="s">
        <v>410</v>
      </c>
      <c r="BS179" s="798">
        <v>0.01</v>
      </c>
      <c r="BT179" s="798">
        <v>0.5</v>
      </c>
      <c r="BU179" s="795" t="s">
        <v>254</v>
      </c>
      <c r="BV179" s="635"/>
      <c r="BW179" s="635"/>
      <c r="BX179" s="635"/>
      <c r="BY179" s="635"/>
      <c r="BZ179" s="635"/>
      <c r="CA179" s="635"/>
      <c r="CB179" s="635"/>
      <c r="CC179" s="635"/>
      <c r="CD179" s="635"/>
      <c r="CE179" s="902"/>
      <c r="CF179" s="902"/>
      <c r="CG179" s="902"/>
      <c r="CH179" s="637"/>
      <c r="CI179" s="902"/>
      <c r="CJ179" s="902"/>
      <c r="CK179" s="637"/>
      <c r="CL179" s="637"/>
      <c r="CM179" s="902"/>
      <c r="CN179" s="705"/>
      <c r="CO179" s="88"/>
      <c r="CP179" s="88"/>
      <c r="CQ179" s="88"/>
      <c r="CR179" s="67">
        <v>0.01</v>
      </c>
      <c r="CS179" s="67">
        <v>0.5</v>
      </c>
      <c r="CT179" s="67"/>
      <c r="CU179" s="67"/>
      <c r="CV179" s="67"/>
      <c r="CW179" s="67"/>
      <c r="CX179" s="67"/>
      <c r="CY179" s="67"/>
      <c r="CZ179" s="67"/>
      <c r="DA179" s="67"/>
      <c r="DB179" s="67"/>
      <c r="DC179" s="67"/>
      <c r="DD179" s="67"/>
      <c r="DE179" s="67"/>
      <c r="DF179" s="67"/>
      <c r="DG179" s="67"/>
      <c r="DH179" s="67"/>
      <c r="DI179" s="67"/>
      <c r="DJ179" s="67"/>
      <c r="DK179" s="67"/>
      <c r="DL179" s="67"/>
      <c r="DM179" s="67"/>
      <c r="DN179" s="67"/>
      <c r="DO179" s="67"/>
      <c r="DP179" s="67"/>
      <c r="DQ179" s="67"/>
      <c r="DR179" s="67"/>
      <c r="DS179" s="67"/>
      <c r="DT179" s="67"/>
      <c r="DU179" s="67"/>
      <c r="DV179" s="67"/>
      <c r="DW179" s="67"/>
      <c r="DX179" s="67"/>
      <c r="DY179" s="67"/>
      <c r="DZ179" s="67"/>
      <c r="EA179" s="67"/>
      <c r="EB179" s="67"/>
      <c r="EC179" s="67"/>
      <c r="ED179" s="67"/>
      <c r="EE179" s="67"/>
      <c r="EF179" s="67"/>
      <c r="EG179" s="67"/>
      <c r="EH179" s="67"/>
      <c r="EI179" s="67"/>
      <c r="EJ179" s="67"/>
      <c r="EK179" s="67"/>
      <c r="EL179" s="67"/>
      <c r="EM179" s="67"/>
      <c r="EN179" s="67"/>
      <c r="EO179" s="67"/>
      <c r="EP179" s="67"/>
      <c r="EQ179" s="67"/>
      <c r="ER179" s="67"/>
      <c r="ES179" s="67"/>
      <c r="ET179" s="67"/>
      <c r="EU179" s="67"/>
      <c r="EV179" s="67"/>
      <c r="EW179" s="67"/>
      <c r="EX179" s="67"/>
      <c r="EY179" s="67"/>
      <c r="EZ179" s="67"/>
      <c r="FA179" s="67"/>
      <c r="FB179" s="67"/>
      <c r="FC179" s="67"/>
      <c r="FD179" s="67"/>
      <c r="FE179" s="67"/>
      <c r="FF179" s="67"/>
      <c r="FG179" s="67"/>
      <c r="FH179" s="67"/>
      <c r="FI179" s="67"/>
      <c r="FJ179" s="67"/>
      <c r="FK179" s="67"/>
      <c r="FL179" s="67"/>
      <c r="FM179" s="67"/>
      <c r="FN179" s="67"/>
      <c r="FO179" s="67"/>
      <c r="FP179" s="67"/>
      <c r="FQ179" s="67"/>
      <c r="FR179" s="67"/>
      <c r="FS179" s="67"/>
      <c r="FT179" s="67"/>
      <c r="FU179" s="67"/>
      <c r="FV179" s="67"/>
      <c r="FW179" s="67"/>
      <c r="FX179" s="67"/>
      <c r="FY179" s="67"/>
      <c r="FZ179" s="67"/>
      <c r="GA179" s="67"/>
      <c r="GB179" s="67"/>
      <c r="GC179" s="67"/>
      <c r="GD179" s="67"/>
    </row>
    <row r="180" spans="1:186" s="69" customFormat="1" ht="18.75" hidden="1" customHeight="1" thickBot="1" x14ac:dyDescent="0.3">
      <c r="A180" s="67"/>
      <c r="B180" s="67"/>
      <c r="C180" s="67"/>
      <c r="D180" s="67"/>
      <c r="E180" s="67"/>
      <c r="F180" s="67"/>
      <c r="G180" s="67"/>
      <c r="H180" s="67"/>
      <c r="I180" s="67"/>
      <c r="J180" s="67"/>
      <c r="K180" s="67"/>
      <c r="L180" s="67"/>
      <c r="M180" s="67"/>
      <c r="N180" s="67"/>
      <c r="O180" s="67"/>
      <c r="P180" s="67"/>
      <c r="Q180" s="67"/>
      <c r="R180" s="67"/>
      <c r="S180" s="67"/>
      <c r="T180" s="67"/>
      <c r="U180" s="67"/>
      <c r="V180" s="655"/>
      <c r="W180" s="67"/>
      <c r="X180" s="67"/>
      <c r="Y180" s="67"/>
      <c r="Z180" s="67"/>
      <c r="AA180" s="656"/>
      <c r="AB180" s="656"/>
      <c r="AC180" s="67"/>
      <c r="AD180" s="656"/>
      <c r="AE180" s="657"/>
      <c r="AF180" s="67"/>
      <c r="AG180" s="67"/>
      <c r="AH180" s="658"/>
      <c r="AI180" s="658"/>
      <c r="AJ180" s="67"/>
      <c r="AK180" s="656"/>
      <c r="AL180" s="67"/>
      <c r="AM180" s="67"/>
      <c r="AN180" s="67"/>
      <c r="AO180" s="67"/>
      <c r="AP180" s="67"/>
      <c r="AQ180" s="67"/>
      <c r="AR180" s="656"/>
      <c r="AS180" s="67"/>
      <c r="AT180" s="67"/>
      <c r="AU180" s="67"/>
      <c r="AV180" s="656"/>
      <c r="AW180" s="67"/>
      <c r="AX180" s="656"/>
      <c r="AY180" s="67"/>
      <c r="AZ180" s="67"/>
      <c r="BA180" s="67"/>
      <c r="BB180" s="656"/>
      <c r="BC180" s="656"/>
      <c r="BD180" s="67"/>
      <c r="BE180" s="656"/>
      <c r="BF180" s="101"/>
      <c r="BG180" s="101"/>
      <c r="BH180" s="101"/>
      <c r="BI180" s="796" t="s">
        <v>180</v>
      </c>
      <c r="BJ180" s="794" t="s">
        <v>49</v>
      </c>
      <c r="BK180" s="801">
        <v>677</v>
      </c>
      <c r="BL180" s="794" t="s">
        <v>410</v>
      </c>
      <c r="BM180" s="798">
        <v>0.01</v>
      </c>
      <c r="BN180" s="798">
        <v>0.5</v>
      </c>
      <c r="BO180" s="795" t="s">
        <v>310</v>
      </c>
      <c r="BP180" s="794" t="s">
        <v>49</v>
      </c>
      <c r="BQ180" s="801">
        <v>675</v>
      </c>
      <c r="BR180" s="794" t="s">
        <v>410</v>
      </c>
      <c r="BS180" s="798">
        <v>0.01</v>
      </c>
      <c r="BT180" s="798">
        <v>0.5</v>
      </c>
      <c r="BU180" s="795" t="s">
        <v>254</v>
      </c>
      <c r="BV180" s="635"/>
      <c r="BW180" s="635"/>
      <c r="BX180" s="635"/>
      <c r="BY180" s="635"/>
      <c r="BZ180" s="635"/>
      <c r="CA180" s="635"/>
      <c r="CB180" s="635"/>
      <c r="CC180" s="635"/>
      <c r="CD180" s="635"/>
      <c r="CE180" s="902"/>
      <c r="CF180" s="902"/>
      <c r="CG180" s="902"/>
      <c r="CH180" s="637"/>
      <c r="CI180" s="902"/>
      <c r="CJ180" s="902"/>
      <c r="CK180" s="637"/>
      <c r="CL180" s="637"/>
      <c r="CM180" s="902"/>
      <c r="CN180" s="705"/>
      <c r="CO180" s="88"/>
      <c r="CP180" s="88"/>
      <c r="CQ180" s="88"/>
      <c r="CR180" s="67">
        <v>0.01</v>
      </c>
      <c r="CS180" s="67">
        <v>0.5</v>
      </c>
      <c r="CT180" s="67"/>
      <c r="CU180" s="67"/>
      <c r="CV180" s="67"/>
      <c r="CW180" s="67"/>
      <c r="CX180" s="67"/>
      <c r="CY180" s="67"/>
      <c r="CZ180" s="67"/>
      <c r="DA180" s="67"/>
      <c r="DB180" s="67"/>
      <c r="DC180" s="67"/>
      <c r="DD180" s="67"/>
      <c r="DE180" s="67"/>
      <c r="DF180" s="67"/>
      <c r="DG180" s="67"/>
      <c r="DH180" s="67"/>
      <c r="DI180" s="67"/>
      <c r="DJ180" s="67"/>
      <c r="DK180" s="67"/>
      <c r="DL180" s="67"/>
      <c r="DM180" s="67"/>
      <c r="DN180" s="67"/>
      <c r="DO180" s="67"/>
      <c r="DP180" s="67"/>
      <c r="DQ180" s="67"/>
      <c r="DR180" s="67"/>
      <c r="DS180" s="67"/>
      <c r="DT180" s="67"/>
      <c r="DU180" s="67"/>
      <c r="DV180" s="67"/>
      <c r="DW180" s="67"/>
      <c r="DX180" s="67"/>
      <c r="DY180" s="67"/>
      <c r="DZ180" s="67"/>
      <c r="EA180" s="67"/>
      <c r="EB180" s="67"/>
      <c r="EC180" s="67"/>
      <c r="ED180" s="67"/>
      <c r="EE180" s="67"/>
      <c r="EF180" s="67"/>
      <c r="EG180" s="67"/>
      <c r="EH180" s="67"/>
      <c r="EI180" s="67"/>
      <c r="EJ180" s="67"/>
      <c r="EK180" s="67"/>
      <c r="EL180" s="67"/>
      <c r="EM180" s="67"/>
      <c r="EN180" s="67"/>
      <c r="EO180" s="67"/>
      <c r="EP180" s="67"/>
      <c r="EQ180" s="67"/>
      <c r="ER180" s="67"/>
      <c r="ES180" s="67"/>
      <c r="ET180" s="67"/>
      <c r="EU180" s="67"/>
      <c r="EV180" s="67"/>
      <c r="EW180" s="67"/>
      <c r="EX180" s="67"/>
      <c r="EY180" s="67"/>
      <c r="EZ180" s="67"/>
      <c r="FA180" s="67"/>
      <c r="FB180" s="67"/>
      <c r="FC180" s="67"/>
      <c r="FD180" s="67"/>
      <c r="FE180" s="67"/>
      <c r="FF180" s="67"/>
      <c r="FG180" s="67"/>
      <c r="FH180" s="67"/>
      <c r="FI180" s="67"/>
      <c r="FJ180" s="67"/>
      <c r="FK180" s="67"/>
      <c r="FL180" s="67"/>
      <c r="FM180" s="67"/>
      <c r="FN180" s="67"/>
      <c r="FO180" s="67"/>
      <c r="FP180" s="67"/>
      <c r="FQ180" s="67"/>
      <c r="FR180" s="67"/>
      <c r="FS180" s="67"/>
      <c r="FT180" s="67"/>
      <c r="FU180" s="67"/>
      <c r="FV180" s="67"/>
      <c r="FW180" s="67"/>
      <c r="FX180" s="67"/>
      <c r="FY180" s="67"/>
      <c r="FZ180" s="67"/>
      <c r="GA180" s="67"/>
      <c r="GB180" s="67"/>
      <c r="GC180" s="67"/>
      <c r="GD180" s="67"/>
    </row>
    <row r="181" spans="1:186" s="69" customFormat="1" ht="18.75" hidden="1" customHeight="1" thickBot="1" x14ac:dyDescent="0.3">
      <c r="A181" s="67"/>
      <c r="B181" s="67"/>
      <c r="C181" s="67"/>
      <c r="D181" s="67"/>
      <c r="E181" s="67"/>
      <c r="F181" s="67"/>
      <c r="G181" s="67"/>
      <c r="H181" s="67"/>
      <c r="I181" s="67"/>
      <c r="J181" s="67"/>
      <c r="K181" s="67"/>
      <c r="L181" s="67"/>
      <c r="M181" s="67"/>
      <c r="N181" s="67"/>
      <c r="O181" s="67"/>
      <c r="P181" s="67"/>
      <c r="Q181" s="67"/>
      <c r="R181" s="67"/>
      <c r="S181" s="67"/>
      <c r="T181" s="67"/>
      <c r="U181" s="67"/>
      <c r="V181" s="655"/>
      <c r="W181" s="67"/>
      <c r="X181" s="67"/>
      <c r="Y181" s="67"/>
      <c r="Z181" s="67"/>
      <c r="AA181" s="656"/>
      <c r="AB181" s="656"/>
      <c r="AC181" s="67"/>
      <c r="AD181" s="656"/>
      <c r="AE181" s="657"/>
      <c r="AF181" s="67"/>
      <c r="AG181" s="67"/>
      <c r="AH181" s="658"/>
      <c r="AI181" s="658"/>
      <c r="AJ181" s="67"/>
      <c r="AK181" s="656"/>
      <c r="AL181" s="67"/>
      <c r="AM181" s="67"/>
      <c r="AN181" s="67"/>
      <c r="AO181" s="67"/>
      <c r="AP181" s="67"/>
      <c r="AQ181" s="67"/>
      <c r="AR181" s="656"/>
      <c r="AS181" s="67"/>
      <c r="AT181" s="67"/>
      <c r="AU181" s="67"/>
      <c r="AV181" s="656"/>
      <c r="AW181" s="67"/>
      <c r="AX181" s="656"/>
      <c r="AY181" s="67"/>
      <c r="AZ181" s="67"/>
      <c r="BA181" s="67"/>
      <c r="BB181" s="656"/>
      <c r="BC181" s="656"/>
      <c r="BD181" s="67"/>
      <c r="BE181" s="656"/>
      <c r="BF181" s="101"/>
      <c r="BG181" s="101"/>
      <c r="BH181" s="101"/>
      <c r="BI181" s="796" t="s">
        <v>359</v>
      </c>
      <c r="BJ181" s="794" t="s">
        <v>49</v>
      </c>
      <c r="BK181" s="801">
        <v>3170</v>
      </c>
      <c r="BL181" s="794" t="s">
        <v>410</v>
      </c>
      <c r="BM181" s="798">
        <v>0.01</v>
      </c>
      <c r="BN181" s="798">
        <v>0.5</v>
      </c>
      <c r="BO181" s="795" t="s">
        <v>310</v>
      </c>
      <c r="BP181" s="794"/>
      <c r="BQ181" s="801"/>
      <c r="BR181" s="794"/>
      <c r="BS181" s="798"/>
      <c r="BT181" s="798"/>
      <c r="BU181" s="795"/>
      <c r="BV181" s="635"/>
      <c r="BW181" s="635"/>
      <c r="BX181" s="635"/>
      <c r="BY181" s="635"/>
      <c r="BZ181" s="635"/>
      <c r="CA181" s="635"/>
      <c r="CB181" s="635"/>
      <c r="CC181" s="635"/>
      <c r="CD181" s="635"/>
      <c r="CE181" s="902"/>
      <c r="CF181" s="902"/>
      <c r="CG181" s="902"/>
      <c r="CH181" s="637"/>
      <c r="CI181" s="902"/>
      <c r="CJ181" s="902"/>
      <c r="CK181" s="637"/>
      <c r="CL181" s="637"/>
      <c r="CM181" s="902"/>
      <c r="CN181" s="705"/>
      <c r="CO181" s="88"/>
      <c r="CP181" s="88"/>
      <c r="CQ181" s="88"/>
      <c r="CR181" s="67">
        <v>0.01</v>
      </c>
      <c r="CS181" s="67">
        <v>0.5</v>
      </c>
      <c r="CT181" s="67"/>
      <c r="CU181" s="67"/>
      <c r="CV181" s="67"/>
      <c r="CW181" s="67"/>
      <c r="CX181" s="67"/>
      <c r="CY181" s="67"/>
      <c r="CZ181" s="67"/>
      <c r="DA181" s="67"/>
      <c r="DB181" s="67"/>
      <c r="DC181" s="67"/>
      <c r="DD181" s="67"/>
      <c r="DE181" s="67"/>
      <c r="DF181" s="67"/>
      <c r="DG181" s="67"/>
      <c r="DH181" s="67"/>
      <c r="DI181" s="67"/>
      <c r="DJ181" s="67"/>
      <c r="DK181" s="67"/>
      <c r="DL181" s="67"/>
      <c r="DM181" s="67"/>
      <c r="DN181" s="67"/>
      <c r="DO181" s="67"/>
      <c r="DP181" s="67"/>
      <c r="DQ181" s="67"/>
      <c r="DR181" s="67"/>
      <c r="DS181" s="67"/>
      <c r="DT181" s="67"/>
      <c r="DU181" s="67"/>
      <c r="DV181" s="67"/>
      <c r="DW181" s="67"/>
      <c r="DX181" s="67"/>
      <c r="DY181" s="67"/>
      <c r="DZ181" s="67"/>
      <c r="EA181" s="67"/>
      <c r="EB181" s="67"/>
      <c r="EC181" s="67"/>
      <c r="ED181" s="67"/>
      <c r="EE181" s="67"/>
      <c r="EF181" s="67"/>
      <c r="EG181" s="67"/>
      <c r="EH181" s="67"/>
      <c r="EI181" s="67"/>
      <c r="EJ181" s="67"/>
      <c r="EK181" s="67"/>
      <c r="EL181" s="67"/>
      <c r="EM181" s="67"/>
      <c r="EN181" s="67"/>
      <c r="EO181" s="67"/>
      <c r="EP181" s="67"/>
      <c r="EQ181" s="67"/>
      <c r="ER181" s="67"/>
      <c r="ES181" s="67"/>
      <c r="ET181" s="67"/>
      <c r="EU181" s="67"/>
      <c r="EV181" s="67"/>
      <c r="EW181" s="67"/>
      <c r="EX181" s="67"/>
      <c r="EY181" s="67"/>
      <c r="EZ181" s="67"/>
      <c r="FA181" s="67"/>
      <c r="FB181" s="67"/>
      <c r="FC181" s="67"/>
      <c r="FD181" s="67"/>
      <c r="FE181" s="67"/>
      <c r="FF181" s="67"/>
      <c r="FG181" s="67"/>
      <c r="FH181" s="67"/>
      <c r="FI181" s="67"/>
      <c r="FJ181" s="67"/>
      <c r="FK181" s="67"/>
      <c r="FL181" s="67"/>
      <c r="FM181" s="67"/>
      <c r="FN181" s="67"/>
      <c r="FO181" s="67"/>
      <c r="FP181" s="67"/>
      <c r="FQ181" s="67"/>
      <c r="FR181" s="67"/>
      <c r="FS181" s="67"/>
      <c r="FT181" s="67"/>
      <c r="FU181" s="67"/>
      <c r="FV181" s="67"/>
      <c r="FW181" s="67"/>
      <c r="FX181" s="67"/>
      <c r="FY181" s="67"/>
      <c r="FZ181" s="67"/>
      <c r="GA181" s="67"/>
      <c r="GB181" s="67"/>
      <c r="GC181" s="67"/>
      <c r="GD181" s="67"/>
    </row>
    <row r="182" spans="1:186" s="69" customFormat="1" ht="18.75" hidden="1" customHeight="1" thickBot="1" x14ac:dyDescent="0.3">
      <c r="A182" s="67"/>
      <c r="B182" s="67"/>
      <c r="C182" s="67"/>
      <c r="D182" s="67"/>
      <c r="E182" s="67"/>
      <c r="F182" s="67"/>
      <c r="G182" s="67"/>
      <c r="H182" s="67"/>
      <c r="I182" s="67"/>
      <c r="J182" s="67"/>
      <c r="K182" s="67"/>
      <c r="L182" s="67"/>
      <c r="M182" s="67"/>
      <c r="N182" s="67"/>
      <c r="O182" s="67"/>
      <c r="P182" s="67"/>
      <c r="Q182" s="67"/>
      <c r="R182" s="67"/>
      <c r="S182" s="67"/>
      <c r="T182" s="67"/>
      <c r="U182" s="67"/>
      <c r="V182" s="655"/>
      <c r="W182" s="67"/>
      <c r="X182" s="67"/>
      <c r="Y182" s="67"/>
      <c r="Z182" s="67"/>
      <c r="AA182" s="656"/>
      <c r="AB182" s="656"/>
      <c r="AC182" s="67"/>
      <c r="AD182" s="656"/>
      <c r="AE182" s="657"/>
      <c r="AF182" s="67"/>
      <c r="AG182" s="67"/>
      <c r="AH182" s="658"/>
      <c r="AI182" s="658"/>
      <c r="AJ182" s="67"/>
      <c r="AK182" s="656"/>
      <c r="AL182" s="67"/>
      <c r="AM182" s="67"/>
      <c r="AN182" s="67"/>
      <c r="AO182" s="67"/>
      <c r="AP182" s="67"/>
      <c r="AQ182" s="67"/>
      <c r="AR182" s="656"/>
      <c r="AS182" s="67"/>
      <c r="AT182" s="67"/>
      <c r="AU182" s="67"/>
      <c r="AV182" s="656"/>
      <c r="AW182" s="67"/>
      <c r="AX182" s="656"/>
      <c r="AY182" s="67"/>
      <c r="AZ182" s="67"/>
      <c r="BA182" s="67"/>
      <c r="BB182" s="656"/>
      <c r="BC182" s="656"/>
      <c r="BD182" s="67"/>
      <c r="BE182" s="656"/>
      <c r="BF182" s="101"/>
      <c r="BG182" s="101"/>
      <c r="BH182" s="101"/>
      <c r="BI182" s="796" t="s">
        <v>181</v>
      </c>
      <c r="BJ182" s="794" t="s">
        <v>49</v>
      </c>
      <c r="BK182" s="801">
        <v>1120</v>
      </c>
      <c r="BL182" s="794" t="s">
        <v>410</v>
      </c>
      <c r="BM182" s="798">
        <v>0.01</v>
      </c>
      <c r="BN182" s="798">
        <v>0.5</v>
      </c>
      <c r="BO182" s="795" t="s">
        <v>310</v>
      </c>
      <c r="BP182" s="794" t="s">
        <v>49</v>
      </c>
      <c r="BQ182" s="801">
        <v>1100</v>
      </c>
      <c r="BR182" s="794" t="s">
        <v>410</v>
      </c>
      <c r="BS182" s="798">
        <v>0.01</v>
      </c>
      <c r="BT182" s="798">
        <v>0.5</v>
      </c>
      <c r="BU182" s="795" t="s">
        <v>254</v>
      </c>
      <c r="BV182" s="635"/>
      <c r="BW182" s="635"/>
      <c r="BX182" s="635"/>
      <c r="BY182" s="635"/>
      <c r="BZ182" s="635"/>
      <c r="CA182" s="635"/>
      <c r="CB182" s="635"/>
      <c r="CC182" s="635"/>
      <c r="CD182" s="635"/>
      <c r="CE182" s="902"/>
      <c r="CF182" s="902"/>
      <c r="CG182" s="902"/>
      <c r="CH182" s="637"/>
      <c r="CI182" s="902"/>
      <c r="CJ182" s="902"/>
      <c r="CK182" s="637"/>
      <c r="CL182" s="637"/>
      <c r="CM182" s="902"/>
      <c r="CN182" s="705"/>
      <c r="CO182" s="88">
        <v>0.01</v>
      </c>
      <c r="CP182" s="88">
        <f>(CO182+CQ182)/2</f>
        <v>0.255</v>
      </c>
      <c r="CQ182" s="88">
        <v>0.5</v>
      </c>
      <c r="CR182" s="67">
        <v>0.01</v>
      </c>
      <c r="CS182" s="67">
        <v>0.5</v>
      </c>
      <c r="CT182" s="67"/>
      <c r="CU182" s="67"/>
      <c r="CV182" s="67"/>
      <c r="CW182" s="67"/>
      <c r="CX182" s="67"/>
      <c r="CY182" s="67"/>
      <c r="CZ182" s="67"/>
      <c r="DA182" s="67"/>
      <c r="DB182" s="67"/>
      <c r="DC182" s="67"/>
      <c r="DD182" s="67"/>
      <c r="DE182" s="67"/>
      <c r="DF182" s="67"/>
      <c r="DG182" s="67"/>
      <c r="DH182" s="67"/>
      <c r="DI182" s="67"/>
      <c r="DJ182" s="67"/>
      <c r="DK182" s="67"/>
      <c r="DL182" s="67"/>
      <c r="DM182" s="67"/>
      <c r="DN182" s="67"/>
      <c r="DO182" s="67"/>
      <c r="DP182" s="67"/>
      <c r="DQ182" s="67"/>
      <c r="DR182" s="67"/>
      <c r="DS182" s="67"/>
      <c r="DT182" s="67"/>
      <c r="DU182" s="67"/>
      <c r="DV182" s="67"/>
      <c r="DW182" s="67"/>
      <c r="DX182" s="67"/>
      <c r="DY182" s="67"/>
      <c r="DZ182" s="67"/>
      <c r="EA182" s="67"/>
      <c r="EB182" s="67"/>
      <c r="EC182" s="67"/>
      <c r="ED182" s="67"/>
      <c r="EE182" s="67"/>
      <c r="EF182" s="67"/>
      <c r="EG182" s="67"/>
      <c r="EH182" s="67"/>
      <c r="EI182" s="67"/>
      <c r="EJ182" s="67"/>
      <c r="EK182" s="67"/>
      <c r="EL182" s="67"/>
      <c r="EM182" s="67"/>
      <c r="EN182" s="67"/>
      <c r="EO182" s="67"/>
      <c r="EP182" s="67"/>
      <c r="EQ182" s="67"/>
      <c r="ER182" s="67"/>
      <c r="ES182" s="67"/>
      <c r="ET182" s="67"/>
      <c r="EU182" s="67"/>
      <c r="EV182" s="67"/>
      <c r="EW182" s="67"/>
      <c r="EX182" s="67"/>
      <c r="EY182" s="67"/>
      <c r="EZ182" s="67"/>
      <c r="FA182" s="67"/>
      <c r="FB182" s="67"/>
      <c r="FC182" s="67"/>
      <c r="FD182" s="67"/>
      <c r="FE182" s="67"/>
      <c r="FF182" s="67"/>
      <c r="FG182" s="67"/>
      <c r="FH182" s="67"/>
      <c r="FI182" s="67"/>
      <c r="FJ182" s="67"/>
      <c r="FK182" s="67"/>
      <c r="FL182" s="67"/>
      <c r="FM182" s="67"/>
      <c r="FN182" s="67"/>
      <c r="FO182" s="67"/>
      <c r="FP182" s="67"/>
      <c r="FQ182" s="67"/>
      <c r="FR182" s="67"/>
      <c r="FS182" s="67"/>
      <c r="FT182" s="67"/>
      <c r="FU182" s="67"/>
      <c r="FV182" s="67"/>
      <c r="FW182" s="67"/>
      <c r="FX182" s="67"/>
      <c r="FY182" s="67"/>
      <c r="FZ182" s="67"/>
      <c r="GA182" s="67"/>
      <c r="GB182" s="67"/>
      <c r="GC182" s="67"/>
      <c r="GD182" s="67"/>
    </row>
    <row r="183" spans="1:186" s="69" customFormat="1" ht="18.75" hidden="1" customHeight="1" thickBot="1" x14ac:dyDescent="0.3">
      <c r="A183" s="67"/>
      <c r="B183" s="67"/>
      <c r="C183" s="67"/>
      <c r="D183" s="67"/>
      <c r="E183" s="67"/>
      <c r="F183" s="67"/>
      <c r="G183" s="67"/>
      <c r="H183" s="67"/>
      <c r="I183" s="67"/>
      <c r="J183" s="67"/>
      <c r="K183" s="67"/>
      <c r="L183" s="67"/>
      <c r="M183" s="67"/>
      <c r="N183" s="67"/>
      <c r="O183" s="67"/>
      <c r="P183" s="67"/>
      <c r="Q183" s="67"/>
      <c r="R183" s="67"/>
      <c r="S183" s="67"/>
      <c r="T183" s="67"/>
      <c r="U183" s="67"/>
      <c r="V183" s="655"/>
      <c r="W183" s="67"/>
      <c r="X183" s="67"/>
      <c r="Y183" s="67"/>
      <c r="Z183" s="67"/>
      <c r="AA183" s="656"/>
      <c r="AB183" s="656"/>
      <c r="AC183" s="67"/>
      <c r="AD183" s="656"/>
      <c r="AE183" s="657"/>
      <c r="AF183" s="67"/>
      <c r="AG183" s="67"/>
      <c r="AH183" s="658"/>
      <c r="AI183" s="658"/>
      <c r="AJ183" s="67"/>
      <c r="AK183" s="656"/>
      <c r="AL183" s="67"/>
      <c r="AM183" s="67"/>
      <c r="AN183" s="67"/>
      <c r="AO183" s="67"/>
      <c r="AP183" s="67"/>
      <c r="AQ183" s="67"/>
      <c r="AR183" s="656"/>
      <c r="AS183" s="67"/>
      <c r="AT183" s="67"/>
      <c r="AU183" s="67"/>
      <c r="AV183" s="656"/>
      <c r="AW183" s="67"/>
      <c r="AX183" s="656"/>
      <c r="AY183" s="67"/>
      <c r="AZ183" s="67"/>
      <c r="BA183" s="67"/>
      <c r="BB183" s="656"/>
      <c r="BC183" s="656"/>
      <c r="BD183" s="67"/>
      <c r="BE183" s="656"/>
      <c r="BF183" s="101"/>
      <c r="BG183" s="101"/>
      <c r="BH183" s="101"/>
      <c r="BI183" s="796" t="s">
        <v>182</v>
      </c>
      <c r="BJ183" s="794" t="s">
        <v>49</v>
      </c>
      <c r="BK183" s="801">
        <v>1300</v>
      </c>
      <c r="BL183" s="794" t="s">
        <v>410</v>
      </c>
      <c r="BM183" s="798">
        <v>0.01</v>
      </c>
      <c r="BN183" s="798">
        <v>0.5</v>
      </c>
      <c r="BO183" s="795" t="s">
        <v>310</v>
      </c>
      <c r="BP183" s="794" t="s">
        <v>49</v>
      </c>
      <c r="BQ183" s="801">
        <v>1430</v>
      </c>
      <c r="BR183" s="794" t="s">
        <v>410</v>
      </c>
      <c r="BS183" s="798">
        <v>0.01</v>
      </c>
      <c r="BT183" s="798">
        <v>0.5</v>
      </c>
      <c r="BU183" s="795" t="s">
        <v>254</v>
      </c>
      <c r="BV183" s="635"/>
      <c r="BW183" s="635"/>
      <c r="BX183" s="635"/>
      <c r="BY183" s="635"/>
      <c r="BZ183" s="635"/>
      <c r="CA183" s="635"/>
      <c r="CB183" s="635"/>
      <c r="CC183" s="635"/>
      <c r="CD183" s="635"/>
      <c r="CE183" s="902"/>
      <c r="CF183" s="902"/>
      <c r="CG183" s="902"/>
      <c r="CH183" s="637"/>
      <c r="CI183" s="902"/>
      <c r="CJ183" s="902"/>
      <c r="CK183" s="637"/>
      <c r="CL183" s="637"/>
      <c r="CM183" s="902"/>
      <c r="CN183" s="705"/>
      <c r="CO183" s="88">
        <v>0.01</v>
      </c>
      <c r="CP183" s="88">
        <f>(CO183+CQ183)/2</f>
        <v>0.255</v>
      </c>
      <c r="CQ183" s="88">
        <v>0.5</v>
      </c>
      <c r="CR183" s="67">
        <v>0.01</v>
      </c>
      <c r="CS183" s="67">
        <v>0.5</v>
      </c>
      <c r="CT183" s="67"/>
      <c r="CU183" s="67"/>
      <c r="CV183" s="67"/>
      <c r="CW183" s="67"/>
      <c r="CX183" s="67"/>
      <c r="CY183" s="67"/>
      <c r="CZ183" s="67"/>
      <c r="DA183" s="67"/>
      <c r="DB183" s="67"/>
      <c r="DC183" s="67"/>
      <c r="DD183" s="67"/>
      <c r="DE183" s="67"/>
      <c r="DF183" s="67"/>
      <c r="DG183" s="67"/>
      <c r="DH183" s="67"/>
      <c r="DI183" s="67"/>
      <c r="DJ183" s="67"/>
      <c r="DK183" s="67"/>
      <c r="DL183" s="67"/>
      <c r="DM183" s="67"/>
      <c r="DN183" s="67"/>
      <c r="DO183" s="67"/>
      <c r="DP183" s="67"/>
      <c r="DQ183" s="67"/>
      <c r="DR183" s="67"/>
      <c r="DS183" s="67"/>
      <c r="DT183" s="67"/>
      <c r="DU183" s="67"/>
      <c r="DV183" s="67"/>
      <c r="DW183" s="67"/>
      <c r="DX183" s="67"/>
      <c r="DY183" s="67"/>
      <c r="DZ183" s="67"/>
      <c r="EA183" s="67"/>
      <c r="EB183" s="67"/>
      <c r="EC183" s="67"/>
      <c r="ED183" s="67"/>
      <c r="EE183" s="67"/>
      <c r="EF183" s="67"/>
      <c r="EG183" s="67"/>
      <c r="EH183" s="67"/>
      <c r="EI183" s="67"/>
      <c r="EJ183" s="67"/>
      <c r="EK183" s="67"/>
      <c r="EL183" s="67"/>
      <c r="EM183" s="67"/>
      <c r="EN183" s="67"/>
      <c r="EO183" s="67"/>
      <c r="EP183" s="67"/>
      <c r="EQ183" s="67"/>
      <c r="ER183" s="67"/>
      <c r="ES183" s="67"/>
      <c r="ET183" s="67"/>
      <c r="EU183" s="67"/>
      <c r="EV183" s="67"/>
      <c r="EW183" s="67"/>
      <c r="EX183" s="67"/>
      <c r="EY183" s="67"/>
      <c r="EZ183" s="67"/>
      <c r="FA183" s="67"/>
      <c r="FB183" s="67"/>
      <c r="FC183" s="67"/>
      <c r="FD183" s="67"/>
      <c r="FE183" s="67"/>
      <c r="FF183" s="67"/>
      <c r="FG183" s="67"/>
      <c r="FH183" s="67"/>
      <c r="FI183" s="67"/>
      <c r="FJ183" s="67"/>
      <c r="FK183" s="67"/>
      <c r="FL183" s="67"/>
      <c r="FM183" s="67"/>
      <c r="FN183" s="67"/>
      <c r="FO183" s="67"/>
      <c r="FP183" s="67"/>
      <c r="FQ183" s="67"/>
      <c r="FR183" s="67"/>
      <c r="FS183" s="67"/>
      <c r="FT183" s="67"/>
      <c r="FU183" s="67"/>
      <c r="FV183" s="67"/>
      <c r="FW183" s="67"/>
      <c r="FX183" s="67"/>
      <c r="FY183" s="67"/>
      <c r="FZ183" s="67"/>
      <c r="GA183" s="67"/>
      <c r="GB183" s="67"/>
      <c r="GC183" s="67"/>
      <c r="GD183" s="67"/>
    </row>
    <row r="184" spans="1:186" s="69" customFormat="1" ht="18.75" hidden="1" customHeight="1" thickBot="1" x14ac:dyDescent="0.3">
      <c r="A184" s="67"/>
      <c r="B184" s="67"/>
      <c r="C184" s="67"/>
      <c r="D184" s="67"/>
      <c r="E184" s="67"/>
      <c r="F184" s="67"/>
      <c r="G184" s="67"/>
      <c r="H184" s="67"/>
      <c r="I184" s="67"/>
      <c r="J184" s="67"/>
      <c r="K184" s="67"/>
      <c r="L184" s="67"/>
      <c r="M184" s="67"/>
      <c r="N184" s="67"/>
      <c r="O184" s="67"/>
      <c r="P184" s="67"/>
      <c r="Q184" s="67"/>
      <c r="R184" s="67"/>
      <c r="S184" s="67"/>
      <c r="T184" s="67"/>
      <c r="U184" s="67"/>
      <c r="V184" s="655"/>
      <c r="W184" s="67"/>
      <c r="X184" s="67"/>
      <c r="Y184" s="67"/>
      <c r="Z184" s="67"/>
      <c r="AA184" s="656"/>
      <c r="AB184" s="656"/>
      <c r="AC184" s="67"/>
      <c r="AD184" s="656"/>
      <c r="AE184" s="657"/>
      <c r="AF184" s="67"/>
      <c r="AG184" s="67"/>
      <c r="AH184" s="658"/>
      <c r="AI184" s="658"/>
      <c r="AJ184" s="67"/>
      <c r="AK184" s="656"/>
      <c r="AL184" s="67"/>
      <c r="AM184" s="67"/>
      <c r="AN184" s="67"/>
      <c r="AO184" s="67"/>
      <c r="AP184" s="67"/>
      <c r="AQ184" s="67"/>
      <c r="AR184" s="656"/>
      <c r="AS184" s="67"/>
      <c r="AT184" s="67"/>
      <c r="AU184" s="67"/>
      <c r="AV184" s="656"/>
      <c r="AW184" s="67"/>
      <c r="AX184" s="656"/>
      <c r="AY184" s="67"/>
      <c r="AZ184" s="67"/>
      <c r="BA184" s="67"/>
      <c r="BB184" s="656"/>
      <c r="BC184" s="656"/>
      <c r="BD184" s="67"/>
      <c r="BE184" s="656"/>
      <c r="BF184" s="101"/>
      <c r="BG184" s="101"/>
      <c r="BH184" s="101"/>
      <c r="BI184" s="796" t="s">
        <v>186</v>
      </c>
      <c r="BJ184" s="794" t="s">
        <v>49</v>
      </c>
      <c r="BK184" s="801">
        <v>328</v>
      </c>
      <c r="BL184" s="794" t="s">
        <v>410</v>
      </c>
      <c r="BM184" s="798">
        <v>0.01</v>
      </c>
      <c r="BN184" s="798">
        <v>0.5</v>
      </c>
      <c r="BO184" s="795" t="s">
        <v>310</v>
      </c>
      <c r="BP184" s="794" t="s">
        <v>49</v>
      </c>
      <c r="BQ184" s="801">
        <v>353</v>
      </c>
      <c r="BR184" s="794" t="s">
        <v>410</v>
      </c>
      <c r="BS184" s="798">
        <v>0.01</v>
      </c>
      <c r="BT184" s="798">
        <v>0.5</v>
      </c>
      <c r="BU184" s="795" t="s">
        <v>254</v>
      </c>
      <c r="BV184" s="635"/>
      <c r="BW184" s="635"/>
      <c r="BX184" s="635"/>
      <c r="BY184" s="635"/>
      <c r="BZ184" s="635"/>
      <c r="CA184" s="635"/>
      <c r="CB184" s="635"/>
      <c r="CC184" s="635"/>
      <c r="CD184" s="635"/>
      <c r="CE184" s="902"/>
      <c r="CF184" s="902"/>
      <c r="CG184" s="902"/>
      <c r="CH184" s="637"/>
      <c r="CI184" s="902"/>
      <c r="CJ184" s="902"/>
      <c r="CK184" s="637"/>
      <c r="CL184" s="637"/>
      <c r="CM184" s="902"/>
      <c r="CN184" s="705"/>
      <c r="CO184" s="88"/>
      <c r="CP184" s="88"/>
      <c r="CQ184" s="88"/>
      <c r="CR184" s="67">
        <v>0.01</v>
      </c>
      <c r="CS184" s="67">
        <v>0.5</v>
      </c>
      <c r="CT184" s="67"/>
      <c r="CU184" s="67"/>
      <c r="CV184" s="67"/>
      <c r="CW184" s="67"/>
      <c r="CX184" s="67"/>
      <c r="CY184" s="67"/>
      <c r="CZ184" s="67"/>
      <c r="DA184" s="67"/>
      <c r="DB184" s="67"/>
      <c r="DC184" s="67"/>
      <c r="DD184" s="67"/>
      <c r="DE184" s="67"/>
      <c r="DF184" s="67"/>
      <c r="DG184" s="67"/>
      <c r="DH184" s="67"/>
      <c r="DI184" s="67"/>
      <c r="DJ184" s="67"/>
      <c r="DK184" s="67"/>
      <c r="DL184" s="67"/>
      <c r="DM184" s="67"/>
      <c r="DN184" s="67"/>
      <c r="DO184" s="67"/>
      <c r="DP184" s="67"/>
      <c r="DQ184" s="67"/>
      <c r="DR184" s="67"/>
      <c r="DS184" s="67"/>
      <c r="DT184" s="67"/>
      <c r="DU184" s="67"/>
      <c r="DV184" s="67"/>
      <c r="DW184" s="67"/>
      <c r="DX184" s="67"/>
      <c r="DY184" s="67"/>
      <c r="DZ184" s="67"/>
      <c r="EA184" s="67"/>
      <c r="EB184" s="67"/>
      <c r="EC184" s="67"/>
      <c r="ED184" s="67"/>
      <c r="EE184" s="67"/>
      <c r="EF184" s="67"/>
      <c r="EG184" s="67"/>
      <c r="EH184" s="67"/>
      <c r="EI184" s="67"/>
      <c r="EJ184" s="67"/>
      <c r="EK184" s="67"/>
      <c r="EL184" s="67"/>
      <c r="EM184" s="67"/>
      <c r="EN184" s="67"/>
      <c r="EO184" s="67"/>
      <c r="EP184" s="67"/>
      <c r="EQ184" s="67"/>
      <c r="ER184" s="67"/>
      <c r="ES184" s="67"/>
      <c r="ET184" s="67"/>
      <c r="EU184" s="67"/>
      <c r="EV184" s="67"/>
      <c r="EW184" s="67"/>
      <c r="EX184" s="67"/>
      <c r="EY184" s="67"/>
      <c r="EZ184" s="67"/>
      <c r="FA184" s="67"/>
      <c r="FB184" s="67"/>
      <c r="FC184" s="67"/>
      <c r="FD184" s="67"/>
      <c r="FE184" s="67"/>
      <c r="FF184" s="67"/>
      <c r="FG184" s="67"/>
      <c r="FH184" s="67"/>
      <c r="FI184" s="67"/>
      <c r="FJ184" s="67"/>
      <c r="FK184" s="67"/>
      <c r="FL184" s="67"/>
      <c r="FM184" s="67"/>
      <c r="FN184" s="67"/>
      <c r="FO184" s="67"/>
      <c r="FP184" s="67"/>
      <c r="FQ184" s="67"/>
      <c r="FR184" s="67"/>
      <c r="FS184" s="67"/>
      <c r="FT184" s="67"/>
      <c r="FU184" s="67"/>
      <c r="FV184" s="67"/>
      <c r="FW184" s="67"/>
      <c r="FX184" s="67"/>
      <c r="FY184" s="67"/>
      <c r="FZ184" s="67"/>
      <c r="GA184" s="67"/>
      <c r="GB184" s="67"/>
      <c r="GC184" s="67"/>
      <c r="GD184" s="67"/>
    </row>
    <row r="185" spans="1:186" s="69" customFormat="1" ht="18.75" hidden="1" customHeight="1" thickBot="1" x14ac:dyDescent="0.3">
      <c r="A185" s="67"/>
      <c r="B185" s="67"/>
      <c r="C185" s="67"/>
      <c r="D185" s="67"/>
      <c r="E185" s="67"/>
      <c r="F185" s="67"/>
      <c r="G185" s="67"/>
      <c r="H185" s="67"/>
      <c r="I185" s="67"/>
      <c r="J185" s="67"/>
      <c r="K185" s="67"/>
      <c r="L185" s="67"/>
      <c r="M185" s="67"/>
      <c r="N185" s="67"/>
      <c r="O185" s="67"/>
      <c r="P185" s="67"/>
      <c r="Q185" s="67"/>
      <c r="R185" s="67"/>
      <c r="S185" s="67"/>
      <c r="T185" s="67"/>
      <c r="U185" s="67"/>
      <c r="V185" s="655"/>
      <c r="W185" s="67"/>
      <c r="X185" s="67"/>
      <c r="Y185" s="67"/>
      <c r="Z185" s="67"/>
      <c r="AA185" s="656"/>
      <c r="AB185" s="656"/>
      <c r="AC185" s="67"/>
      <c r="AD185" s="656"/>
      <c r="AE185" s="657"/>
      <c r="AF185" s="67"/>
      <c r="AG185" s="67"/>
      <c r="AH185" s="658"/>
      <c r="AI185" s="658"/>
      <c r="AJ185" s="67"/>
      <c r="AK185" s="656"/>
      <c r="AL185" s="67"/>
      <c r="AM185" s="67"/>
      <c r="AN185" s="67"/>
      <c r="AO185" s="67"/>
      <c r="AP185" s="67"/>
      <c r="AQ185" s="67"/>
      <c r="AR185" s="656"/>
      <c r="AS185" s="67"/>
      <c r="AT185" s="67"/>
      <c r="AU185" s="67"/>
      <c r="AV185" s="656"/>
      <c r="AW185" s="67"/>
      <c r="AX185" s="656"/>
      <c r="AY185" s="67"/>
      <c r="AZ185" s="67"/>
      <c r="BA185" s="67"/>
      <c r="BB185" s="656"/>
      <c r="BC185" s="656"/>
      <c r="BD185" s="67"/>
      <c r="BE185" s="656"/>
      <c r="BF185" s="101"/>
      <c r="BG185" s="101"/>
      <c r="BH185" s="101"/>
      <c r="BI185" s="796" t="s">
        <v>187</v>
      </c>
      <c r="BJ185" s="794" t="s">
        <v>49</v>
      </c>
      <c r="BK185" s="801">
        <v>4800</v>
      </c>
      <c r="BL185" s="794" t="s">
        <v>410</v>
      </c>
      <c r="BM185" s="798">
        <v>0.01</v>
      </c>
      <c r="BN185" s="798">
        <v>0.5</v>
      </c>
      <c r="BO185" s="795" t="s">
        <v>310</v>
      </c>
      <c r="BP185" s="794" t="s">
        <v>49</v>
      </c>
      <c r="BQ185" s="801">
        <v>4470</v>
      </c>
      <c r="BR185" s="794" t="s">
        <v>410</v>
      </c>
      <c r="BS185" s="798">
        <v>0.01</v>
      </c>
      <c r="BT185" s="798">
        <v>0.5</v>
      </c>
      <c r="BU185" s="795" t="s">
        <v>254</v>
      </c>
      <c r="BV185" s="635"/>
      <c r="BW185" s="635"/>
      <c r="BX185" s="635"/>
      <c r="BY185" s="635"/>
      <c r="BZ185" s="635"/>
      <c r="CA185" s="635"/>
      <c r="CB185" s="635"/>
      <c r="CC185" s="635"/>
      <c r="CD185" s="635"/>
      <c r="CE185" s="902"/>
      <c r="CF185" s="902"/>
      <c r="CG185" s="902"/>
      <c r="CH185" s="637"/>
      <c r="CI185" s="902"/>
      <c r="CJ185" s="902"/>
      <c r="CK185" s="637"/>
      <c r="CL185" s="637"/>
      <c r="CM185" s="902"/>
      <c r="CN185" s="705"/>
      <c r="CO185" s="88"/>
      <c r="CP185" s="88"/>
      <c r="CQ185" s="88"/>
      <c r="CR185" s="67">
        <v>0.01</v>
      </c>
      <c r="CS185" s="67">
        <v>0.5</v>
      </c>
      <c r="CT185" s="67"/>
      <c r="CU185" s="67"/>
      <c r="CV185" s="67"/>
      <c r="CW185" s="67"/>
      <c r="CX185" s="67"/>
      <c r="CY185" s="67"/>
      <c r="CZ185" s="67"/>
      <c r="DA185" s="67"/>
      <c r="DB185" s="67"/>
      <c r="DC185" s="67"/>
      <c r="DD185" s="67"/>
      <c r="DE185" s="67"/>
      <c r="DF185" s="67"/>
      <c r="DG185" s="67"/>
      <c r="DH185" s="67"/>
      <c r="DI185" s="67"/>
      <c r="DJ185" s="67"/>
      <c r="DK185" s="67"/>
      <c r="DL185" s="67"/>
      <c r="DM185" s="67"/>
      <c r="DN185" s="67"/>
      <c r="DO185" s="67"/>
      <c r="DP185" s="67"/>
      <c r="DQ185" s="67"/>
      <c r="DR185" s="67"/>
      <c r="DS185" s="67"/>
      <c r="DT185" s="67"/>
      <c r="DU185" s="67"/>
      <c r="DV185" s="67"/>
      <c r="DW185" s="67"/>
      <c r="DX185" s="67"/>
      <c r="DY185" s="67"/>
      <c r="DZ185" s="67"/>
      <c r="EA185" s="67"/>
      <c r="EB185" s="67"/>
      <c r="EC185" s="67"/>
      <c r="ED185" s="67"/>
      <c r="EE185" s="67"/>
      <c r="EF185" s="67"/>
      <c r="EG185" s="67"/>
      <c r="EH185" s="67"/>
      <c r="EI185" s="67"/>
      <c r="EJ185" s="67"/>
      <c r="EK185" s="67"/>
      <c r="EL185" s="67"/>
      <c r="EM185" s="67"/>
      <c r="EN185" s="67"/>
      <c r="EO185" s="67"/>
      <c r="EP185" s="67"/>
      <c r="EQ185" s="67"/>
      <c r="ER185" s="67"/>
      <c r="ES185" s="67"/>
      <c r="ET185" s="67"/>
      <c r="EU185" s="67"/>
      <c r="EV185" s="67"/>
      <c r="EW185" s="67"/>
      <c r="EX185" s="67"/>
      <c r="EY185" s="67"/>
      <c r="EZ185" s="67"/>
      <c r="FA185" s="67"/>
      <c r="FB185" s="67"/>
      <c r="FC185" s="67"/>
      <c r="FD185" s="67"/>
      <c r="FE185" s="67"/>
      <c r="FF185" s="67"/>
      <c r="FG185" s="67"/>
      <c r="FH185" s="67"/>
      <c r="FI185" s="67"/>
      <c r="FJ185" s="67"/>
      <c r="FK185" s="67"/>
      <c r="FL185" s="67"/>
      <c r="FM185" s="67"/>
      <c r="FN185" s="67"/>
      <c r="FO185" s="67"/>
      <c r="FP185" s="67"/>
      <c r="FQ185" s="67"/>
      <c r="FR185" s="67"/>
      <c r="FS185" s="67"/>
      <c r="FT185" s="67"/>
      <c r="FU185" s="67"/>
      <c r="FV185" s="67"/>
      <c r="FW185" s="67"/>
      <c r="FX185" s="67"/>
      <c r="FY185" s="67"/>
      <c r="FZ185" s="67"/>
      <c r="GA185" s="67"/>
      <c r="GB185" s="67"/>
      <c r="GC185" s="67"/>
      <c r="GD185" s="67"/>
    </row>
    <row r="186" spans="1:186" s="69" customFormat="1" ht="18.75" hidden="1" customHeight="1" thickBot="1" x14ac:dyDescent="0.3">
      <c r="A186" s="67"/>
      <c r="B186" s="67"/>
      <c r="C186" s="67"/>
      <c r="D186" s="67"/>
      <c r="E186" s="67"/>
      <c r="F186" s="67"/>
      <c r="G186" s="67"/>
      <c r="H186" s="67"/>
      <c r="I186" s="67"/>
      <c r="J186" s="67"/>
      <c r="K186" s="67"/>
      <c r="L186" s="67"/>
      <c r="M186" s="67"/>
      <c r="N186" s="67"/>
      <c r="O186" s="67"/>
      <c r="P186" s="67"/>
      <c r="Q186" s="67"/>
      <c r="R186" s="67"/>
      <c r="S186" s="67"/>
      <c r="T186" s="67"/>
      <c r="U186" s="67"/>
      <c r="V186" s="655"/>
      <c r="W186" s="67"/>
      <c r="X186" s="67"/>
      <c r="Y186" s="67"/>
      <c r="Z186" s="67"/>
      <c r="AA186" s="656"/>
      <c r="AB186" s="656"/>
      <c r="AC186" s="67"/>
      <c r="AD186" s="656"/>
      <c r="AE186" s="657"/>
      <c r="AF186" s="67"/>
      <c r="AG186" s="67"/>
      <c r="AH186" s="658"/>
      <c r="AI186" s="658"/>
      <c r="AJ186" s="67"/>
      <c r="AK186" s="656"/>
      <c r="AL186" s="67"/>
      <c r="AM186" s="67"/>
      <c r="AN186" s="67"/>
      <c r="AO186" s="67"/>
      <c r="AP186" s="67"/>
      <c r="AQ186" s="67"/>
      <c r="AR186" s="656"/>
      <c r="AS186" s="67"/>
      <c r="AT186" s="67"/>
      <c r="AU186" s="67"/>
      <c r="AV186" s="656"/>
      <c r="AW186" s="67"/>
      <c r="AX186" s="656"/>
      <c r="AY186" s="67"/>
      <c r="AZ186" s="67"/>
      <c r="BA186" s="67"/>
      <c r="BB186" s="656"/>
      <c r="BC186" s="656"/>
      <c r="BD186" s="67"/>
      <c r="BE186" s="656"/>
      <c r="BF186" s="101"/>
      <c r="BG186" s="101"/>
      <c r="BH186" s="101"/>
      <c r="BI186" s="796" t="s">
        <v>394</v>
      </c>
      <c r="BJ186" s="794" t="s">
        <v>49</v>
      </c>
      <c r="BK186" s="801">
        <v>3350</v>
      </c>
      <c r="BL186" s="794" t="s">
        <v>410</v>
      </c>
      <c r="BM186" s="798">
        <v>0.01</v>
      </c>
      <c r="BN186" s="798">
        <v>0.5</v>
      </c>
      <c r="BO186" s="795" t="s">
        <v>310</v>
      </c>
      <c r="BP186" s="794"/>
      <c r="BQ186" s="801"/>
      <c r="BR186" s="794"/>
      <c r="BS186" s="798"/>
      <c r="BT186" s="798"/>
      <c r="BU186" s="795"/>
      <c r="BV186" s="635"/>
      <c r="BW186" s="635"/>
      <c r="BX186" s="635"/>
      <c r="BY186" s="635"/>
      <c r="BZ186" s="635"/>
      <c r="CA186" s="635"/>
      <c r="CB186" s="635"/>
      <c r="CC186" s="635"/>
      <c r="CD186" s="635"/>
      <c r="CE186" s="902"/>
      <c r="CF186" s="902"/>
      <c r="CG186" s="902"/>
      <c r="CH186" s="637"/>
      <c r="CI186" s="902"/>
      <c r="CJ186" s="902"/>
      <c r="CK186" s="637"/>
      <c r="CL186" s="637"/>
      <c r="CM186" s="902"/>
      <c r="CN186" s="705"/>
      <c r="CO186" s="88"/>
      <c r="CP186" s="88"/>
      <c r="CQ186" s="88"/>
      <c r="CR186" s="67"/>
      <c r="CS186" s="67"/>
      <c r="CT186" s="67"/>
      <c r="CU186" s="67"/>
      <c r="CV186" s="67"/>
      <c r="CW186" s="67"/>
      <c r="CX186" s="67"/>
      <c r="CY186" s="67"/>
      <c r="CZ186" s="67"/>
      <c r="DA186" s="67"/>
      <c r="DB186" s="67"/>
      <c r="DC186" s="67"/>
      <c r="DD186" s="67"/>
      <c r="DE186" s="67"/>
      <c r="DF186" s="67"/>
      <c r="DG186" s="67"/>
      <c r="DH186" s="67"/>
      <c r="DI186" s="67"/>
      <c r="DJ186" s="67"/>
      <c r="DK186" s="67"/>
      <c r="DL186" s="67"/>
      <c r="DM186" s="67"/>
      <c r="DN186" s="67"/>
      <c r="DO186" s="67"/>
      <c r="DP186" s="67"/>
      <c r="DQ186" s="67"/>
      <c r="DR186" s="67"/>
      <c r="DS186" s="67"/>
      <c r="DT186" s="67"/>
      <c r="DU186" s="67"/>
      <c r="DV186" s="67"/>
      <c r="DW186" s="67"/>
      <c r="DX186" s="67"/>
      <c r="DY186" s="67"/>
      <c r="DZ186" s="67"/>
      <c r="EA186" s="67"/>
      <c r="EB186" s="67"/>
      <c r="EC186" s="67"/>
      <c r="ED186" s="67"/>
      <c r="EE186" s="67"/>
      <c r="EF186" s="67"/>
      <c r="EG186" s="67"/>
      <c r="EH186" s="67"/>
      <c r="EI186" s="67"/>
      <c r="EJ186" s="67"/>
      <c r="EK186" s="67"/>
      <c r="EL186" s="67"/>
      <c r="EM186" s="67"/>
      <c r="EN186" s="67"/>
      <c r="EO186" s="67"/>
      <c r="EP186" s="67"/>
      <c r="EQ186" s="67"/>
      <c r="ER186" s="67"/>
      <c r="ES186" s="67"/>
      <c r="ET186" s="67"/>
      <c r="EU186" s="67"/>
      <c r="EV186" s="67"/>
      <c r="EW186" s="67"/>
      <c r="EX186" s="67"/>
      <c r="EY186" s="67"/>
      <c r="EZ186" s="67"/>
      <c r="FA186" s="67"/>
      <c r="FB186" s="67"/>
      <c r="FC186" s="67"/>
      <c r="FD186" s="67"/>
      <c r="FE186" s="67"/>
      <c r="FF186" s="67"/>
      <c r="FG186" s="67"/>
      <c r="FH186" s="67"/>
      <c r="FI186" s="67"/>
      <c r="FJ186" s="67"/>
      <c r="FK186" s="67"/>
      <c r="FL186" s="67"/>
      <c r="FM186" s="67"/>
      <c r="FN186" s="67"/>
      <c r="FO186" s="67"/>
      <c r="FP186" s="67"/>
      <c r="FQ186" s="67"/>
      <c r="FR186" s="67"/>
      <c r="FS186" s="67"/>
      <c r="FT186" s="67"/>
      <c r="FU186" s="67"/>
      <c r="FV186" s="67"/>
      <c r="FW186" s="67"/>
      <c r="FX186" s="67"/>
      <c r="FY186" s="67"/>
      <c r="FZ186" s="67"/>
      <c r="GA186" s="67"/>
      <c r="GB186" s="67"/>
      <c r="GC186" s="67"/>
      <c r="GD186" s="67"/>
    </row>
    <row r="187" spans="1:186" s="69" customFormat="1" ht="90.75" hidden="1" customHeight="1" thickBot="1" x14ac:dyDescent="0.3">
      <c r="A187" s="67"/>
      <c r="B187" s="67"/>
      <c r="C187" s="67"/>
      <c r="D187" s="67"/>
      <c r="E187" s="67"/>
      <c r="F187" s="67"/>
      <c r="G187" s="67"/>
      <c r="H187" s="67"/>
      <c r="I187" s="67"/>
      <c r="J187" s="67"/>
      <c r="K187" s="67"/>
      <c r="L187" s="67"/>
      <c r="M187" s="67"/>
      <c r="N187" s="67"/>
      <c r="O187" s="67"/>
      <c r="P187" s="67"/>
      <c r="Q187" s="67"/>
      <c r="R187" s="67"/>
      <c r="S187" s="67"/>
      <c r="T187" s="67"/>
      <c r="U187" s="67"/>
      <c r="V187" s="655"/>
      <c r="W187" s="67"/>
      <c r="X187" s="67"/>
      <c r="Y187" s="67"/>
      <c r="Z187" s="67"/>
      <c r="AA187" s="656"/>
      <c r="AB187" s="656"/>
      <c r="AC187" s="67"/>
      <c r="AD187" s="656"/>
      <c r="AE187" s="657"/>
      <c r="AF187" s="67"/>
      <c r="AG187" s="67"/>
      <c r="AH187" s="658"/>
      <c r="AI187" s="658"/>
      <c r="AJ187" s="67"/>
      <c r="AK187" s="656"/>
      <c r="AL187" s="67"/>
      <c r="AM187" s="67"/>
      <c r="AN187" s="67"/>
      <c r="AO187" s="67"/>
      <c r="AP187" s="67"/>
      <c r="AQ187" s="67"/>
      <c r="AR187" s="656"/>
      <c r="AS187" s="67"/>
      <c r="AT187" s="67"/>
      <c r="AU187" s="67"/>
      <c r="AV187" s="656"/>
      <c r="AW187" s="67"/>
      <c r="AX187" s="656"/>
      <c r="AY187" s="67"/>
      <c r="AZ187" s="67"/>
      <c r="BA187" s="67"/>
      <c r="BB187" s="656"/>
      <c r="BC187" s="656"/>
      <c r="BD187" s="67"/>
      <c r="BE187" s="656"/>
      <c r="BF187" s="101"/>
      <c r="BG187" s="101"/>
      <c r="BH187" s="101"/>
      <c r="BI187" s="796" t="s">
        <v>358</v>
      </c>
      <c r="BJ187" s="794" t="s">
        <v>49</v>
      </c>
      <c r="BK187" s="801">
        <f>(BK183*4%)+(BK181*44%)+(BK185*52%)</f>
        <v>3942.8</v>
      </c>
      <c r="BL187" s="794" t="s">
        <v>410</v>
      </c>
      <c r="BM187" s="798">
        <v>0.01</v>
      </c>
      <c r="BN187" s="798">
        <v>0.5</v>
      </c>
      <c r="BO187" s="795" t="s">
        <v>382</v>
      </c>
      <c r="BP187" s="794" t="s">
        <v>49</v>
      </c>
      <c r="BQ187" s="801">
        <v>3922</v>
      </c>
      <c r="BR187" s="794" t="s">
        <v>410</v>
      </c>
      <c r="BS187" s="798">
        <v>0.01</v>
      </c>
      <c r="BT187" s="798">
        <v>0.5</v>
      </c>
      <c r="BU187" s="802" t="s">
        <v>357</v>
      </c>
      <c r="BV187" s="635"/>
      <c r="BW187" s="635"/>
      <c r="BX187" s="635"/>
      <c r="BY187" s="635"/>
      <c r="BZ187" s="635"/>
      <c r="CA187" s="635"/>
      <c r="CB187" s="635"/>
      <c r="CC187" s="635"/>
      <c r="CD187" s="635"/>
      <c r="CE187" s="902"/>
      <c r="CF187" s="902"/>
      <c r="CG187" s="902"/>
      <c r="CH187" s="637"/>
      <c r="CI187" s="902"/>
      <c r="CJ187" s="902"/>
      <c r="CK187" s="637"/>
      <c r="CL187" s="637"/>
      <c r="CM187" s="902"/>
      <c r="CN187" s="705"/>
      <c r="CO187" s="88"/>
      <c r="CP187" s="88"/>
      <c r="CQ187" s="88"/>
      <c r="CR187" s="67">
        <v>0.01</v>
      </c>
      <c r="CS187" s="67">
        <v>0.5</v>
      </c>
      <c r="CT187" s="67"/>
      <c r="CU187" s="67"/>
      <c r="CV187" s="67"/>
      <c r="CW187" s="67"/>
      <c r="CX187" s="67"/>
      <c r="CY187" s="67"/>
      <c r="CZ187" s="67"/>
      <c r="DA187" s="67"/>
      <c r="DB187" s="67"/>
      <c r="DC187" s="67"/>
      <c r="DD187" s="67"/>
      <c r="DE187" s="67"/>
      <c r="DF187" s="67"/>
      <c r="DG187" s="67"/>
      <c r="DH187" s="67"/>
      <c r="DI187" s="67"/>
      <c r="DJ187" s="67"/>
      <c r="DK187" s="67"/>
      <c r="DL187" s="67"/>
      <c r="DM187" s="67"/>
      <c r="DN187" s="67"/>
      <c r="DO187" s="67"/>
      <c r="DP187" s="67"/>
      <c r="DQ187" s="67"/>
      <c r="DR187" s="67"/>
      <c r="DS187" s="67"/>
      <c r="DT187" s="67"/>
      <c r="DU187" s="67"/>
      <c r="DV187" s="67"/>
      <c r="DW187" s="67"/>
      <c r="DX187" s="67"/>
      <c r="DY187" s="67"/>
      <c r="DZ187" s="67"/>
      <c r="EA187" s="67"/>
      <c r="EB187" s="67"/>
      <c r="EC187" s="67"/>
      <c r="ED187" s="67"/>
      <c r="EE187" s="67"/>
      <c r="EF187" s="67"/>
      <c r="EG187" s="67"/>
      <c r="EH187" s="67"/>
      <c r="EI187" s="67"/>
      <c r="EJ187" s="67"/>
      <c r="EK187" s="67"/>
      <c r="EL187" s="67"/>
      <c r="EM187" s="67"/>
      <c r="EN187" s="67"/>
      <c r="EO187" s="67"/>
      <c r="EP187" s="67"/>
      <c r="EQ187" s="67"/>
      <c r="ER187" s="67"/>
      <c r="ES187" s="67"/>
      <c r="ET187" s="67"/>
      <c r="EU187" s="67"/>
      <c r="EV187" s="67"/>
      <c r="EW187" s="67"/>
      <c r="EX187" s="67"/>
      <c r="EY187" s="67"/>
      <c r="EZ187" s="67"/>
      <c r="FA187" s="67"/>
      <c r="FB187" s="67"/>
      <c r="FC187" s="67"/>
      <c r="FD187" s="67"/>
      <c r="FE187" s="67"/>
      <c r="FF187" s="67"/>
      <c r="FG187" s="67"/>
      <c r="FH187" s="67"/>
      <c r="FI187" s="67"/>
      <c r="FJ187" s="67"/>
      <c r="FK187" s="67"/>
      <c r="FL187" s="67"/>
      <c r="FM187" s="67"/>
      <c r="FN187" s="67"/>
      <c r="FO187" s="67"/>
      <c r="FP187" s="67"/>
      <c r="FQ187" s="67"/>
      <c r="FR187" s="67"/>
      <c r="FS187" s="67"/>
      <c r="FT187" s="67"/>
      <c r="FU187" s="67"/>
      <c r="FV187" s="67"/>
      <c r="FW187" s="67"/>
      <c r="FX187" s="67"/>
      <c r="FY187" s="67"/>
      <c r="FZ187" s="67"/>
      <c r="GA187" s="67"/>
      <c r="GB187" s="67"/>
      <c r="GC187" s="67"/>
      <c r="GD187" s="67"/>
    </row>
    <row r="188" spans="1:186" s="69" customFormat="1" ht="128.25" hidden="1" customHeight="1" thickBot="1" x14ac:dyDescent="0.3">
      <c r="A188" s="67"/>
      <c r="B188" s="67"/>
      <c r="C188" s="67"/>
      <c r="D188" s="67"/>
      <c r="E188" s="67"/>
      <c r="F188" s="67"/>
      <c r="G188" s="67"/>
      <c r="H188" s="67"/>
      <c r="I188" s="67"/>
      <c r="J188" s="67"/>
      <c r="K188" s="67"/>
      <c r="L188" s="67"/>
      <c r="M188" s="67"/>
      <c r="N188" s="67"/>
      <c r="O188" s="67"/>
      <c r="P188" s="67"/>
      <c r="Q188" s="67"/>
      <c r="R188" s="67"/>
      <c r="S188" s="67"/>
      <c r="T188" s="67"/>
      <c r="U188" s="67"/>
      <c r="V188" s="655"/>
      <c r="W188" s="67"/>
      <c r="X188" s="67"/>
      <c r="Y188" s="67"/>
      <c r="Z188" s="67"/>
      <c r="AA188" s="656"/>
      <c r="AB188" s="656"/>
      <c r="AC188" s="67"/>
      <c r="AD188" s="656"/>
      <c r="AE188" s="657"/>
      <c r="AF188" s="67"/>
      <c r="AG188" s="67"/>
      <c r="AH188" s="658"/>
      <c r="AI188" s="658"/>
      <c r="AJ188" s="67"/>
      <c r="AK188" s="656"/>
      <c r="AL188" s="67"/>
      <c r="AM188" s="67"/>
      <c r="AN188" s="67"/>
      <c r="AO188" s="67"/>
      <c r="AP188" s="67"/>
      <c r="AQ188" s="67"/>
      <c r="AR188" s="656"/>
      <c r="AS188" s="67"/>
      <c r="AT188" s="67"/>
      <c r="AU188" s="67"/>
      <c r="AV188" s="656"/>
      <c r="AW188" s="67"/>
      <c r="AX188" s="656"/>
      <c r="AY188" s="67"/>
      <c r="AZ188" s="67"/>
      <c r="BA188" s="67"/>
      <c r="BB188" s="656"/>
      <c r="BC188" s="656"/>
      <c r="BD188" s="67"/>
      <c r="BE188" s="656"/>
      <c r="BF188" s="101"/>
      <c r="BG188" s="101"/>
      <c r="BH188" s="101"/>
      <c r="BI188" s="796" t="s">
        <v>185</v>
      </c>
      <c r="BJ188" s="794" t="s">
        <v>49</v>
      </c>
      <c r="BK188" s="801">
        <f>(BK183*52%)+(BK181*25%)+(BK180*23%)</f>
        <v>1624.21</v>
      </c>
      <c r="BL188" s="794" t="s">
        <v>410</v>
      </c>
      <c r="BM188" s="798">
        <v>0.01</v>
      </c>
      <c r="BN188" s="798">
        <v>0.5</v>
      </c>
      <c r="BO188" s="795" t="s">
        <v>383</v>
      </c>
      <c r="BP188" s="794" t="s">
        <v>49</v>
      </c>
      <c r="BQ188" s="801">
        <v>1774</v>
      </c>
      <c r="BR188" s="794" t="s">
        <v>410</v>
      </c>
      <c r="BS188" s="798">
        <v>0.01</v>
      </c>
      <c r="BT188" s="798">
        <v>0.5</v>
      </c>
      <c r="BU188" s="795" t="s">
        <v>254</v>
      </c>
      <c r="BV188" s="635"/>
      <c r="BW188" s="635"/>
      <c r="BX188" s="635"/>
      <c r="BY188" s="635"/>
      <c r="BZ188" s="635"/>
      <c r="CA188" s="635"/>
      <c r="CB188" s="635"/>
      <c r="CC188" s="635"/>
      <c r="CD188" s="635"/>
      <c r="CE188" s="902"/>
      <c r="CF188" s="902"/>
      <c r="CG188" s="902"/>
      <c r="CH188" s="637"/>
      <c r="CI188" s="902"/>
      <c r="CJ188" s="902"/>
      <c r="CK188" s="637"/>
      <c r="CL188" s="637"/>
      <c r="CM188" s="902"/>
      <c r="CN188" s="705"/>
      <c r="CO188" s="88">
        <v>0.15</v>
      </c>
      <c r="CP188" s="88">
        <f>(CO188+CQ188)/2</f>
        <v>0.17499999999999999</v>
      </c>
      <c r="CQ188" s="88">
        <v>0.2</v>
      </c>
      <c r="CR188" s="67">
        <v>0.01</v>
      </c>
      <c r="CS188" s="67">
        <v>0.5</v>
      </c>
      <c r="CT188" s="67"/>
      <c r="CU188" s="67"/>
      <c r="CV188" s="67"/>
      <c r="CW188" s="67"/>
      <c r="CX188" s="67"/>
      <c r="CY188" s="67"/>
      <c r="CZ188" s="67"/>
      <c r="DA188" s="67"/>
      <c r="DB188" s="67"/>
      <c r="DC188" s="67"/>
      <c r="DD188" s="67"/>
      <c r="DE188" s="67"/>
      <c r="DF188" s="67"/>
      <c r="DG188" s="67"/>
      <c r="DH188" s="67"/>
      <c r="DI188" s="67"/>
      <c r="DJ188" s="67"/>
      <c r="DK188" s="67"/>
      <c r="DL188" s="67"/>
      <c r="DM188" s="67"/>
      <c r="DN188" s="67"/>
      <c r="DO188" s="67"/>
      <c r="DP188" s="67"/>
      <c r="DQ188" s="67"/>
      <c r="DR188" s="67"/>
      <c r="DS188" s="67"/>
      <c r="DT188" s="67"/>
      <c r="DU188" s="67"/>
      <c r="DV188" s="67"/>
      <c r="DW188" s="67"/>
      <c r="DX188" s="67"/>
      <c r="DY188" s="67"/>
      <c r="DZ188" s="67"/>
      <c r="EA188" s="67"/>
      <c r="EB188" s="67"/>
      <c r="EC188" s="67"/>
      <c r="ED188" s="67"/>
      <c r="EE188" s="67"/>
      <c r="EF188" s="67"/>
      <c r="EG188" s="67"/>
      <c r="EH188" s="67"/>
      <c r="EI188" s="67"/>
      <c r="EJ188" s="67"/>
      <c r="EK188" s="67"/>
      <c r="EL188" s="67"/>
      <c r="EM188" s="67"/>
      <c r="EN188" s="67"/>
      <c r="EO188" s="67"/>
      <c r="EP188" s="67"/>
      <c r="EQ188" s="67"/>
      <c r="ER188" s="67"/>
      <c r="ES188" s="67"/>
      <c r="ET188" s="67"/>
      <c r="EU188" s="67"/>
      <c r="EV188" s="67"/>
      <c r="EW188" s="67"/>
      <c r="EX188" s="67"/>
      <c r="EY188" s="67"/>
      <c r="EZ188" s="67"/>
      <c r="FA188" s="67"/>
      <c r="FB188" s="67"/>
      <c r="FC188" s="67"/>
      <c r="FD188" s="67"/>
      <c r="FE188" s="67"/>
      <c r="FF188" s="67"/>
      <c r="FG188" s="67"/>
      <c r="FH188" s="67"/>
      <c r="FI188" s="67"/>
      <c r="FJ188" s="67"/>
      <c r="FK188" s="67"/>
      <c r="FL188" s="67"/>
      <c r="FM188" s="67"/>
      <c r="FN188" s="67"/>
      <c r="FO188" s="67"/>
      <c r="FP188" s="67"/>
      <c r="FQ188" s="67"/>
      <c r="FR188" s="67"/>
      <c r="FS188" s="67"/>
      <c r="FT188" s="67"/>
      <c r="FU188" s="67"/>
      <c r="FV188" s="67"/>
      <c r="FW188" s="67"/>
      <c r="FX188" s="67"/>
      <c r="FY188" s="67"/>
      <c r="FZ188" s="67"/>
      <c r="GA188" s="67"/>
      <c r="GB188" s="67"/>
      <c r="GC188" s="67"/>
      <c r="GD188" s="67"/>
    </row>
    <row r="189" spans="1:186" s="69" customFormat="1" ht="128.25" hidden="1" customHeight="1" thickBot="1" x14ac:dyDescent="0.3">
      <c r="A189" s="67"/>
      <c r="B189" s="67"/>
      <c r="C189" s="67"/>
      <c r="D189" s="67"/>
      <c r="E189" s="67"/>
      <c r="F189" s="67"/>
      <c r="G189" s="67"/>
      <c r="H189" s="67"/>
      <c r="I189" s="67"/>
      <c r="J189" s="67"/>
      <c r="K189" s="67"/>
      <c r="L189" s="67"/>
      <c r="M189" s="67"/>
      <c r="N189" s="67"/>
      <c r="O189" s="67"/>
      <c r="P189" s="67"/>
      <c r="Q189" s="67"/>
      <c r="R189" s="67"/>
      <c r="S189" s="67"/>
      <c r="T189" s="67"/>
      <c r="U189" s="67"/>
      <c r="V189" s="655"/>
      <c r="W189" s="67"/>
      <c r="X189" s="67"/>
      <c r="Y189" s="67"/>
      <c r="Z189" s="67"/>
      <c r="AA189" s="656"/>
      <c r="AB189" s="656"/>
      <c r="AC189" s="67"/>
      <c r="AD189" s="656"/>
      <c r="AE189" s="657"/>
      <c r="AF189" s="67"/>
      <c r="AG189" s="67"/>
      <c r="AH189" s="658"/>
      <c r="AI189" s="658"/>
      <c r="AJ189" s="67"/>
      <c r="AK189" s="656"/>
      <c r="AL189" s="67"/>
      <c r="AM189" s="67"/>
      <c r="AN189" s="67"/>
      <c r="AO189" s="67"/>
      <c r="AP189" s="67"/>
      <c r="AQ189" s="67"/>
      <c r="AR189" s="656"/>
      <c r="AS189" s="67"/>
      <c r="AT189" s="67"/>
      <c r="AU189" s="67"/>
      <c r="AV189" s="656"/>
      <c r="AW189" s="67"/>
      <c r="AX189" s="656"/>
      <c r="AY189" s="67"/>
      <c r="AZ189" s="67"/>
      <c r="BA189" s="67"/>
      <c r="BB189" s="656"/>
      <c r="BC189" s="656"/>
      <c r="BD189" s="67"/>
      <c r="BE189" s="656"/>
      <c r="BF189" s="101"/>
      <c r="BG189" s="101"/>
      <c r="BH189" s="101"/>
      <c r="BI189" s="796" t="s">
        <v>184</v>
      </c>
      <c r="BJ189" s="794" t="s">
        <v>49</v>
      </c>
      <c r="BK189" s="801">
        <f>(BK181*50%)+(BK180*50%)</f>
        <v>1923.5</v>
      </c>
      <c r="BL189" s="794" t="s">
        <v>410</v>
      </c>
      <c r="BM189" s="798">
        <v>0.01</v>
      </c>
      <c r="BN189" s="798">
        <v>0.5</v>
      </c>
      <c r="BO189" s="795" t="s">
        <v>384</v>
      </c>
      <c r="BP189" s="794" t="s">
        <v>49</v>
      </c>
      <c r="BQ189" s="801">
        <v>2088</v>
      </c>
      <c r="BR189" s="794" t="s">
        <v>410</v>
      </c>
      <c r="BS189" s="798">
        <v>0.01</v>
      </c>
      <c r="BT189" s="798">
        <v>0.5</v>
      </c>
      <c r="BU189" s="795" t="s">
        <v>254</v>
      </c>
      <c r="BV189" s="635"/>
      <c r="BW189" s="635"/>
      <c r="BX189" s="635"/>
      <c r="BY189" s="635"/>
      <c r="BZ189" s="635"/>
      <c r="CA189" s="635"/>
      <c r="CB189" s="635"/>
      <c r="CC189" s="635"/>
      <c r="CD189" s="635"/>
      <c r="CE189" s="902"/>
      <c r="CF189" s="902"/>
      <c r="CG189" s="902"/>
      <c r="CH189" s="637"/>
      <c r="CI189" s="902"/>
      <c r="CJ189" s="902"/>
      <c r="CK189" s="637"/>
      <c r="CL189" s="637"/>
      <c r="CM189" s="902"/>
      <c r="CN189" s="705"/>
      <c r="CO189" s="88">
        <v>0.15</v>
      </c>
      <c r="CP189" s="88">
        <f>(CO189+CQ189)/2</f>
        <v>0.17499999999999999</v>
      </c>
      <c r="CQ189" s="88">
        <v>0.2</v>
      </c>
      <c r="CR189" s="67">
        <v>0.01</v>
      </c>
      <c r="CS189" s="67">
        <v>0.5</v>
      </c>
      <c r="CT189" s="67"/>
      <c r="CU189" s="67"/>
      <c r="CV189" s="67"/>
      <c r="CW189" s="67"/>
      <c r="CX189" s="67"/>
      <c r="CY189" s="67"/>
      <c r="CZ189" s="67"/>
      <c r="DA189" s="67"/>
      <c r="DB189" s="67"/>
      <c r="DC189" s="67"/>
      <c r="DD189" s="67"/>
      <c r="DE189" s="67"/>
      <c r="DF189" s="67"/>
      <c r="DG189" s="67"/>
      <c r="DH189" s="67"/>
      <c r="DI189" s="67"/>
      <c r="DJ189" s="67"/>
      <c r="DK189" s="67"/>
      <c r="DL189" s="67"/>
      <c r="DM189" s="67"/>
      <c r="DN189" s="67"/>
      <c r="DO189" s="67"/>
      <c r="DP189" s="67"/>
      <c r="DQ189" s="67"/>
      <c r="DR189" s="67"/>
      <c r="DS189" s="67"/>
      <c r="DT189" s="67"/>
      <c r="DU189" s="67"/>
      <c r="DV189" s="67"/>
      <c r="DW189" s="67"/>
      <c r="DX189" s="67"/>
      <c r="DY189" s="67"/>
      <c r="DZ189" s="67"/>
      <c r="EA189" s="67"/>
      <c r="EB189" s="67"/>
      <c r="EC189" s="67"/>
      <c r="ED189" s="67"/>
      <c r="EE189" s="67"/>
      <c r="EF189" s="67"/>
      <c r="EG189" s="67"/>
      <c r="EH189" s="67"/>
      <c r="EI189" s="67"/>
      <c r="EJ189" s="67"/>
      <c r="EK189" s="67"/>
      <c r="EL189" s="67"/>
      <c r="EM189" s="67"/>
      <c r="EN189" s="67"/>
      <c r="EO189" s="67"/>
      <c r="EP189" s="67"/>
      <c r="EQ189" s="67"/>
      <c r="ER189" s="67"/>
      <c r="ES189" s="67"/>
      <c r="ET189" s="67"/>
      <c r="EU189" s="67"/>
      <c r="EV189" s="67"/>
      <c r="EW189" s="67"/>
      <c r="EX189" s="67"/>
      <c r="EY189" s="67"/>
      <c r="EZ189" s="67"/>
      <c r="FA189" s="67"/>
      <c r="FB189" s="67"/>
      <c r="FC189" s="67"/>
      <c r="FD189" s="67"/>
      <c r="FE189" s="67"/>
      <c r="FF189" s="67"/>
      <c r="FG189" s="67"/>
      <c r="FH189" s="67"/>
      <c r="FI189" s="67"/>
      <c r="FJ189" s="67"/>
      <c r="FK189" s="67"/>
      <c r="FL189" s="67"/>
      <c r="FM189" s="67"/>
      <c r="FN189" s="67"/>
      <c r="FO189" s="67"/>
      <c r="FP189" s="67"/>
      <c r="FQ189" s="67"/>
      <c r="FR189" s="67"/>
      <c r="FS189" s="67"/>
      <c r="FT189" s="67"/>
      <c r="FU189" s="67"/>
      <c r="FV189" s="67"/>
      <c r="FW189" s="67"/>
      <c r="FX189" s="67"/>
      <c r="FY189" s="67"/>
      <c r="FZ189" s="67"/>
      <c r="GA189" s="67"/>
      <c r="GB189" s="67"/>
      <c r="GC189" s="67"/>
      <c r="GD189" s="67"/>
    </row>
    <row r="190" spans="1:186" s="69" customFormat="1" ht="128.25" hidden="1" customHeight="1" thickBot="1" x14ac:dyDescent="0.3">
      <c r="A190" s="67"/>
      <c r="B190" s="67"/>
      <c r="C190" s="67"/>
      <c r="D190" s="67"/>
      <c r="E190" s="67"/>
      <c r="F190" s="67"/>
      <c r="G190" s="67"/>
      <c r="H190" s="67"/>
      <c r="I190" s="67"/>
      <c r="J190" s="67"/>
      <c r="K190" s="67"/>
      <c r="L190" s="67"/>
      <c r="M190" s="67"/>
      <c r="N190" s="67"/>
      <c r="O190" s="67"/>
      <c r="P190" s="67"/>
      <c r="Q190" s="67"/>
      <c r="R190" s="67"/>
      <c r="S190" s="67"/>
      <c r="T190" s="67"/>
      <c r="U190" s="67"/>
      <c r="V190" s="655"/>
      <c r="W190" s="67"/>
      <c r="X190" s="67"/>
      <c r="Y190" s="67"/>
      <c r="Z190" s="67"/>
      <c r="AA190" s="656"/>
      <c r="AB190" s="656"/>
      <c r="AC190" s="67"/>
      <c r="AD190" s="656"/>
      <c r="AE190" s="657"/>
      <c r="AF190" s="67"/>
      <c r="AG190" s="67"/>
      <c r="AH190" s="658"/>
      <c r="AI190" s="658"/>
      <c r="AJ190" s="67"/>
      <c r="AK190" s="656"/>
      <c r="AL190" s="67"/>
      <c r="AM190" s="67"/>
      <c r="AN190" s="67"/>
      <c r="AO190" s="67"/>
      <c r="AP190" s="67"/>
      <c r="AQ190" s="67"/>
      <c r="AR190" s="656"/>
      <c r="AS190" s="67"/>
      <c r="AT190" s="67"/>
      <c r="AU190" s="67"/>
      <c r="AV190" s="656"/>
      <c r="AW190" s="67"/>
      <c r="AX190" s="656"/>
      <c r="AY190" s="67"/>
      <c r="AZ190" s="67"/>
      <c r="BA190" s="67"/>
      <c r="BB190" s="656"/>
      <c r="BC190" s="656"/>
      <c r="BD190" s="67"/>
      <c r="BE190" s="656"/>
      <c r="BF190" s="101"/>
      <c r="BG190" s="101"/>
      <c r="BH190" s="101"/>
      <c r="BI190" s="796" t="s">
        <v>188</v>
      </c>
      <c r="BJ190" s="794" t="s">
        <v>49</v>
      </c>
      <c r="BK190" s="801">
        <f>(BK181*65.1%)+(BK183*31.5%)+(BK194*3.4%)</f>
        <v>2473.2039999999997</v>
      </c>
      <c r="BL190" s="794" t="s">
        <v>410</v>
      </c>
      <c r="BM190" s="798">
        <v>0.01</v>
      </c>
      <c r="BN190" s="798">
        <v>0.5</v>
      </c>
      <c r="BO190" s="795" t="s">
        <v>385</v>
      </c>
      <c r="BP190" s="794" t="s">
        <v>49</v>
      </c>
      <c r="BQ190" s="801">
        <v>2729</v>
      </c>
      <c r="BR190" s="794" t="s">
        <v>410</v>
      </c>
      <c r="BS190" s="798">
        <v>0.01</v>
      </c>
      <c r="BT190" s="798">
        <v>0.5</v>
      </c>
      <c r="BU190" s="795" t="s">
        <v>254</v>
      </c>
      <c r="BV190" s="635"/>
      <c r="BW190" s="635"/>
      <c r="BX190" s="635"/>
      <c r="BY190" s="635"/>
      <c r="BZ190" s="635"/>
      <c r="CA190" s="635"/>
      <c r="CB190" s="635"/>
      <c r="CC190" s="635"/>
      <c r="CD190" s="635"/>
      <c r="CE190" s="902"/>
      <c r="CF190" s="902"/>
      <c r="CG190" s="902"/>
      <c r="CH190" s="637"/>
      <c r="CI190" s="902"/>
      <c r="CJ190" s="902"/>
      <c r="CK190" s="637"/>
      <c r="CL190" s="637"/>
      <c r="CM190" s="902"/>
      <c r="CN190" s="705"/>
      <c r="CO190" s="88"/>
      <c r="CP190" s="88"/>
      <c r="CQ190" s="88"/>
      <c r="CR190" s="67">
        <v>0.01</v>
      </c>
      <c r="CS190" s="67">
        <v>0.5</v>
      </c>
      <c r="CT190" s="67"/>
      <c r="CU190" s="67"/>
      <c r="CV190" s="67"/>
      <c r="CW190" s="67"/>
      <c r="CX190" s="67"/>
      <c r="CY190" s="67"/>
      <c r="CZ190" s="67"/>
      <c r="DA190" s="67"/>
      <c r="DB190" s="67"/>
      <c r="DC190" s="67"/>
      <c r="DD190" s="67"/>
      <c r="DE190" s="67"/>
      <c r="DF190" s="67"/>
      <c r="DG190" s="67"/>
      <c r="DH190" s="67"/>
      <c r="DI190" s="67"/>
      <c r="DJ190" s="67"/>
      <c r="DK190" s="67"/>
      <c r="DL190" s="67"/>
      <c r="DM190" s="67"/>
      <c r="DN190" s="67"/>
      <c r="DO190" s="67"/>
      <c r="DP190" s="67"/>
      <c r="DQ190" s="67"/>
      <c r="DR190" s="67"/>
      <c r="DS190" s="67"/>
      <c r="DT190" s="67"/>
      <c r="DU190" s="67"/>
      <c r="DV190" s="67"/>
      <c r="DW190" s="67"/>
      <c r="DX190" s="67"/>
      <c r="DY190" s="67"/>
      <c r="DZ190" s="67"/>
      <c r="EA190" s="67"/>
      <c r="EB190" s="67"/>
      <c r="EC190" s="67"/>
      <c r="ED190" s="67"/>
      <c r="EE190" s="67"/>
      <c r="EF190" s="67"/>
      <c r="EG190" s="67"/>
      <c r="EH190" s="67"/>
      <c r="EI190" s="67"/>
      <c r="EJ190" s="67"/>
      <c r="EK190" s="67"/>
      <c r="EL190" s="67"/>
      <c r="EM190" s="67"/>
      <c r="EN190" s="67"/>
      <c r="EO190" s="67"/>
      <c r="EP190" s="67"/>
      <c r="EQ190" s="67"/>
      <c r="ER190" s="67"/>
      <c r="ES190" s="67"/>
      <c r="ET190" s="67"/>
      <c r="EU190" s="67"/>
      <c r="EV190" s="67"/>
      <c r="EW190" s="67"/>
      <c r="EX190" s="67"/>
      <c r="EY190" s="67"/>
      <c r="EZ190" s="67"/>
      <c r="FA190" s="67"/>
      <c r="FB190" s="67"/>
      <c r="FC190" s="67"/>
      <c r="FD190" s="67"/>
      <c r="FE190" s="67"/>
      <c r="FF190" s="67"/>
      <c r="FG190" s="67"/>
      <c r="FH190" s="67"/>
      <c r="FI190" s="67"/>
      <c r="FJ190" s="67"/>
      <c r="FK190" s="67"/>
      <c r="FL190" s="67"/>
      <c r="FM190" s="67"/>
      <c r="FN190" s="67"/>
      <c r="FO190" s="67"/>
      <c r="FP190" s="67"/>
      <c r="FQ190" s="67"/>
      <c r="FR190" s="67"/>
      <c r="FS190" s="67"/>
      <c r="FT190" s="67"/>
      <c r="FU190" s="67"/>
      <c r="FV190" s="67"/>
      <c r="FW190" s="67"/>
      <c r="FX190" s="67"/>
      <c r="FY190" s="67"/>
      <c r="FZ190" s="67"/>
      <c r="GA190" s="67"/>
      <c r="GB190" s="67"/>
      <c r="GC190" s="67"/>
      <c r="GD190" s="67"/>
    </row>
    <row r="191" spans="1:186" s="69" customFormat="1" ht="18.75" hidden="1" customHeight="1" thickBot="1" x14ac:dyDescent="0.3">
      <c r="A191" s="67"/>
      <c r="B191" s="67"/>
      <c r="C191" s="67"/>
      <c r="D191" s="67"/>
      <c r="E191" s="67"/>
      <c r="F191" s="67"/>
      <c r="G191" s="67"/>
      <c r="H191" s="67"/>
      <c r="I191" s="67"/>
      <c r="J191" s="67"/>
      <c r="K191" s="67"/>
      <c r="L191" s="67"/>
      <c r="M191" s="67"/>
      <c r="N191" s="67"/>
      <c r="O191" s="67"/>
      <c r="P191" s="67"/>
      <c r="Q191" s="67"/>
      <c r="R191" s="67"/>
      <c r="S191" s="67"/>
      <c r="T191" s="67"/>
      <c r="U191" s="67"/>
      <c r="V191" s="655"/>
      <c r="W191" s="67"/>
      <c r="X191" s="67"/>
      <c r="Y191" s="67"/>
      <c r="Z191" s="67"/>
      <c r="AA191" s="656"/>
      <c r="AB191" s="656"/>
      <c r="AC191" s="67"/>
      <c r="AD191" s="656"/>
      <c r="AE191" s="657"/>
      <c r="AF191" s="67"/>
      <c r="AG191" s="67"/>
      <c r="AH191" s="658"/>
      <c r="AI191" s="658"/>
      <c r="AJ191" s="67"/>
      <c r="AK191" s="656"/>
      <c r="AL191" s="67"/>
      <c r="AM191" s="67"/>
      <c r="AN191" s="67"/>
      <c r="AO191" s="67"/>
      <c r="AP191" s="67"/>
      <c r="AQ191" s="67"/>
      <c r="AR191" s="656"/>
      <c r="AS191" s="67"/>
      <c r="AT191" s="67"/>
      <c r="AU191" s="67"/>
      <c r="AV191" s="656"/>
      <c r="AW191" s="67"/>
      <c r="AX191" s="656"/>
      <c r="AY191" s="67"/>
      <c r="AZ191" s="67"/>
      <c r="BA191" s="67"/>
      <c r="BB191" s="656"/>
      <c r="BC191" s="656"/>
      <c r="BD191" s="67"/>
      <c r="BE191" s="656"/>
      <c r="BF191" s="101"/>
      <c r="BG191" s="101"/>
      <c r="BH191" s="101"/>
      <c r="BI191" s="796" t="s">
        <v>183</v>
      </c>
      <c r="BJ191" s="794" t="s">
        <v>49</v>
      </c>
      <c r="BK191" s="801">
        <v>6630</v>
      </c>
      <c r="BL191" s="794" t="s">
        <v>410</v>
      </c>
      <c r="BM191" s="798">
        <v>0.01</v>
      </c>
      <c r="BN191" s="798">
        <v>0.5</v>
      </c>
      <c r="BO191" s="795" t="s">
        <v>310</v>
      </c>
      <c r="BP191" s="794" t="s">
        <v>49</v>
      </c>
      <c r="BQ191" s="801">
        <v>7390</v>
      </c>
      <c r="BR191" s="794" t="s">
        <v>410</v>
      </c>
      <c r="BS191" s="798">
        <v>0.01</v>
      </c>
      <c r="BT191" s="798">
        <v>0.5</v>
      </c>
      <c r="BU191" s="795" t="s">
        <v>254</v>
      </c>
      <c r="BV191" s="635"/>
      <c r="BW191" s="635"/>
      <c r="BX191" s="635"/>
      <c r="BY191" s="635"/>
      <c r="BZ191" s="635"/>
      <c r="CA191" s="635"/>
      <c r="CB191" s="635"/>
      <c r="CC191" s="635"/>
      <c r="CD191" s="635"/>
      <c r="CE191" s="902"/>
      <c r="CF191" s="902"/>
      <c r="CG191" s="902"/>
      <c r="CH191" s="637"/>
      <c r="CI191" s="902"/>
      <c r="CJ191" s="902"/>
      <c r="CK191" s="637"/>
      <c r="CL191" s="637"/>
      <c r="CM191" s="902"/>
      <c r="CN191" s="705"/>
      <c r="CO191" s="88"/>
      <c r="CP191" s="88"/>
      <c r="CQ191" s="88"/>
      <c r="CR191" s="67">
        <v>0.01</v>
      </c>
      <c r="CS191" s="67">
        <v>0.5</v>
      </c>
      <c r="CT191" s="67"/>
      <c r="CU191" s="67"/>
      <c r="CV191" s="67"/>
      <c r="CW191" s="67"/>
      <c r="CX191" s="67"/>
      <c r="CY191" s="67"/>
      <c r="CZ191" s="67"/>
      <c r="DA191" s="67"/>
      <c r="DB191" s="67"/>
      <c r="DC191" s="67"/>
      <c r="DD191" s="67"/>
      <c r="DE191" s="67"/>
      <c r="DF191" s="67"/>
      <c r="DG191" s="67"/>
      <c r="DH191" s="67"/>
      <c r="DI191" s="67"/>
      <c r="DJ191" s="67"/>
      <c r="DK191" s="67"/>
      <c r="DL191" s="67"/>
      <c r="DM191" s="67"/>
      <c r="DN191" s="67"/>
      <c r="DO191" s="67"/>
      <c r="DP191" s="67"/>
      <c r="DQ191" s="67"/>
      <c r="DR191" s="67"/>
      <c r="DS191" s="67"/>
      <c r="DT191" s="67"/>
      <c r="DU191" s="67"/>
      <c r="DV191" s="67"/>
      <c r="DW191" s="67"/>
      <c r="DX191" s="67"/>
      <c r="DY191" s="67"/>
      <c r="DZ191" s="67"/>
      <c r="EA191" s="67"/>
      <c r="EB191" s="67"/>
      <c r="EC191" s="67"/>
      <c r="ED191" s="67"/>
      <c r="EE191" s="67"/>
      <c r="EF191" s="67"/>
      <c r="EG191" s="67"/>
      <c r="EH191" s="67"/>
      <c r="EI191" s="67"/>
      <c r="EJ191" s="67"/>
      <c r="EK191" s="67"/>
      <c r="EL191" s="67"/>
      <c r="EM191" s="67"/>
      <c r="EN191" s="67"/>
      <c r="EO191" s="67"/>
      <c r="EP191" s="67"/>
      <c r="EQ191" s="67"/>
      <c r="ER191" s="67"/>
      <c r="ES191" s="67"/>
      <c r="ET191" s="67"/>
      <c r="EU191" s="67"/>
      <c r="EV191" s="67"/>
      <c r="EW191" s="67"/>
      <c r="EX191" s="67"/>
      <c r="EY191" s="67"/>
      <c r="EZ191" s="67"/>
      <c r="FA191" s="67"/>
      <c r="FB191" s="67"/>
      <c r="FC191" s="67"/>
      <c r="FD191" s="67"/>
      <c r="FE191" s="67"/>
      <c r="FF191" s="67"/>
      <c r="FG191" s="67"/>
      <c r="FH191" s="67"/>
      <c r="FI191" s="67"/>
      <c r="FJ191" s="67"/>
      <c r="FK191" s="67"/>
      <c r="FL191" s="67"/>
      <c r="FM191" s="67"/>
      <c r="FN191" s="67"/>
      <c r="FO191" s="67"/>
      <c r="FP191" s="67"/>
      <c r="FQ191" s="67"/>
      <c r="FR191" s="67"/>
      <c r="FS191" s="67"/>
      <c r="FT191" s="67"/>
      <c r="FU191" s="67"/>
      <c r="FV191" s="67"/>
      <c r="FW191" s="67"/>
      <c r="FX191" s="67"/>
      <c r="FY191" s="67"/>
      <c r="FZ191" s="67"/>
      <c r="GA191" s="67"/>
      <c r="GB191" s="67"/>
      <c r="GC191" s="67"/>
      <c r="GD191" s="67"/>
    </row>
    <row r="192" spans="1:186" s="69" customFormat="1" ht="18.75" hidden="1" customHeight="1" thickBot="1" x14ac:dyDescent="0.3">
      <c r="A192" s="67"/>
      <c r="B192" s="67"/>
      <c r="C192" s="67"/>
      <c r="D192" s="67"/>
      <c r="E192" s="67"/>
      <c r="F192" s="67"/>
      <c r="G192" s="67"/>
      <c r="H192" s="67"/>
      <c r="I192" s="67"/>
      <c r="J192" s="67"/>
      <c r="K192" s="67"/>
      <c r="L192" s="67"/>
      <c r="M192" s="67"/>
      <c r="N192" s="67"/>
      <c r="O192" s="67"/>
      <c r="P192" s="67"/>
      <c r="Q192" s="67"/>
      <c r="R192" s="67"/>
      <c r="S192" s="67"/>
      <c r="T192" s="67"/>
      <c r="U192" s="67"/>
      <c r="V192" s="655"/>
      <c r="W192" s="67"/>
      <c r="X192" s="67"/>
      <c r="Y192" s="67"/>
      <c r="Z192" s="67"/>
      <c r="AA192" s="656"/>
      <c r="AB192" s="656"/>
      <c r="AC192" s="67"/>
      <c r="AD192" s="656"/>
      <c r="AE192" s="657"/>
      <c r="AF192" s="67"/>
      <c r="AG192" s="67"/>
      <c r="AH192" s="658"/>
      <c r="AI192" s="658"/>
      <c r="AJ192" s="67"/>
      <c r="AK192" s="656"/>
      <c r="AL192" s="67"/>
      <c r="AM192" s="67"/>
      <c r="AN192" s="67"/>
      <c r="AO192" s="67"/>
      <c r="AP192" s="67"/>
      <c r="AQ192" s="67"/>
      <c r="AR192" s="656"/>
      <c r="AS192" s="67"/>
      <c r="AT192" s="67"/>
      <c r="AU192" s="67"/>
      <c r="AV192" s="656"/>
      <c r="AW192" s="67"/>
      <c r="AX192" s="656"/>
      <c r="AY192" s="67"/>
      <c r="AZ192" s="67"/>
      <c r="BA192" s="67"/>
      <c r="BB192" s="656"/>
      <c r="BC192" s="656"/>
      <c r="BD192" s="67"/>
      <c r="BE192" s="656"/>
      <c r="BF192" s="101"/>
      <c r="BG192" s="101"/>
      <c r="BH192" s="101"/>
      <c r="BI192" s="796" t="s">
        <v>393</v>
      </c>
      <c r="BJ192" s="794" t="s">
        <v>49</v>
      </c>
      <c r="BK192" s="801">
        <v>182</v>
      </c>
      <c r="BL192" s="794" t="s">
        <v>410</v>
      </c>
      <c r="BM192" s="798">
        <v>0.01</v>
      </c>
      <c r="BN192" s="798">
        <v>0.5</v>
      </c>
      <c r="BO192" s="795" t="s">
        <v>310</v>
      </c>
      <c r="BP192" s="794"/>
      <c r="BQ192" s="801"/>
      <c r="BR192" s="794"/>
      <c r="BS192" s="798"/>
      <c r="BT192" s="798"/>
      <c r="BU192" s="795"/>
      <c r="BV192" s="635"/>
      <c r="BW192" s="635"/>
      <c r="BX192" s="635"/>
      <c r="BY192" s="635"/>
      <c r="BZ192" s="635"/>
      <c r="CA192" s="635"/>
      <c r="CB192" s="635"/>
      <c r="CC192" s="635"/>
      <c r="CD192" s="635"/>
      <c r="CE192" s="902"/>
      <c r="CF192" s="902"/>
      <c r="CG192" s="902"/>
      <c r="CH192" s="637"/>
      <c r="CI192" s="902"/>
      <c r="CJ192" s="902"/>
      <c r="CK192" s="637"/>
      <c r="CL192" s="637"/>
      <c r="CM192" s="902"/>
      <c r="CN192" s="705"/>
      <c r="CO192" s="88"/>
      <c r="CP192" s="88"/>
      <c r="CQ192" s="88"/>
      <c r="CR192" s="67"/>
      <c r="CS192" s="67"/>
      <c r="CT192" s="67"/>
      <c r="CU192" s="67"/>
      <c r="CV192" s="67"/>
      <c r="CW192" s="67"/>
      <c r="CX192" s="67"/>
      <c r="CY192" s="67"/>
      <c r="CZ192" s="67"/>
      <c r="DA192" s="67"/>
      <c r="DB192" s="67"/>
      <c r="DC192" s="67"/>
      <c r="DD192" s="67"/>
      <c r="DE192" s="67"/>
      <c r="DF192" s="67"/>
      <c r="DG192" s="67"/>
      <c r="DH192" s="67"/>
      <c r="DI192" s="67"/>
      <c r="DJ192" s="67"/>
      <c r="DK192" s="67"/>
      <c r="DL192" s="67"/>
      <c r="DM192" s="67"/>
      <c r="DN192" s="67"/>
      <c r="DO192" s="67"/>
      <c r="DP192" s="67"/>
      <c r="DQ192" s="67"/>
      <c r="DR192" s="67"/>
      <c r="DS192" s="67"/>
      <c r="DT192" s="67"/>
      <c r="DU192" s="67"/>
      <c r="DV192" s="67"/>
      <c r="DW192" s="67"/>
      <c r="DX192" s="67"/>
      <c r="DY192" s="67"/>
      <c r="DZ192" s="67"/>
      <c r="EA192" s="67"/>
      <c r="EB192" s="67"/>
      <c r="EC192" s="67"/>
      <c r="ED192" s="67"/>
      <c r="EE192" s="67"/>
      <c r="EF192" s="67"/>
      <c r="EG192" s="67"/>
      <c r="EH192" s="67"/>
      <c r="EI192" s="67"/>
      <c r="EJ192" s="67"/>
      <c r="EK192" s="67"/>
      <c r="EL192" s="67"/>
      <c r="EM192" s="67"/>
      <c r="EN192" s="67"/>
      <c r="EO192" s="67"/>
      <c r="EP192" s="67"/>
      <c r="EQ192" s="67"/>
      <c r="ER192" s="67"/>
      <c r="ES192" s="67"/>
      <c r="ET192" s="67"/>
      <c r="EU192" s="67"/>
      <c r="EV192" s="67"/>
      <c r="EW192" s="67"/>
      <c r="EX192" s="67"/>
      <c r="EY192" s="67"/>
      <c r="EZ192" s="67"/>
      <c r="FA192" s="67"/>
      <c r="FB192" s="67"/>
      <c r="FC192" s="67"/>
      <c r="FD192" s="67"/>
      <c r="FE192" s="67"/>
      <c r="FF192" s="67"/>
      <c r="FG192" s="67"/>
      <c r="FH192" s="67"/>
      <c r="FI192" s="67"/>
      <c r="FJ192" s="67"/>
      <c r="FK192" s="67"/>
      <c r="FL192" s="67"/>
      <c r="FM192" s="67"/>
      <c r="FN192" s="67"/>
      <c r="FO192" s="67"/>
      <c r="FP192" s="67"/>
      <c r="FQ192" s="67"/>
      <c r="FR192" s="67"/>
      <c r="FS192" s="67"/>
      <c r="FT192" s="67"/>
      <c r="FU192" s="67"/>
      <c r="FV192" s="67"/>
      <c r="FW192" s="67"/>
      <c r="FX192" s="67"/>
      <c r="FY192" s="67"/>
      <c r="FZ192" s="67"/>
      <c r="GA192" s="67"/>
      <c r="GB192" s="67"/>
      <c r="GC192" s="67"/>
      <c r="GD192" s="67"/>
    </row>
    <row r="193" spans="1:186" s="69" customFormat="1" ht="105.75" hidden="1" customHeight="1" thickBot="1" x14ac:dyDescent="0.3">
      <c r="A193" s="67"/>
      <c r="B193" s="67"/>
      <c r="C193" s="67"/>
      <c r="D193" s="67"/>
      <c r="E193" s="67"/>
      <c r="F193" s="67"/>
      <c r="G193" s="67"/>
      <c r="H193" s="67"/>
      <c r="I193" s="67"/>
      <c r="J193" s="67"/>
      <c r="K193" s="67"/>
      <c r="L193" s="67"/>
      <c r="M193" s="67"/>
      <c r="N193" s="67"/>
      <c r="O193" s="67"/>
      <c r="P193" s="67"/>
      <c r="Q193" s="67"/>
      <c r="R193" s="67"/>
      <c r="S193" s="67"/>
      <c r="T193" s="67"/>
      <c r="U193" s="67"/>
      <c r="V193" s="655"/>
      <c r="W193" s="67"/>
      <c r="X193" s="67"/>
      <c r="Y193" s="67"/>
      <c r="Z193" s="67"/>
      <c r="AA193" s="656"/>
      <c r="AB193" s="656"/>
      <c r="AC193" s="67"/>
      <c r="AD193" s="656"/>
      <c r="AE193" s="657"/>
      <c r="AF193" s="67"/>
      <c r="AG193" s="67"/>
      <c r="AH193" s="658"/>
      <c r="AI193" s="658"/>
      <c r="AJ193" s="67"/>
      <c r="AK193" s="656"/>
      <c r="AL193" s="67"/>
      <c r="AM193" s="67"/>
      <c r="AN193" s="67"/>
      <c r="AO193" s="67"/>
      <c r="AP193" s="67"/>
      <c r="AQ193" s="67"/>
      <c r="AR193" s="656"/>
      <c r="AS193" s="67"/>
      <c r="AT193" s="67"/>
      <c r="AU193" s="67"/>
      <c r="AV193" s="656"/>
      <c r="AW193" s="67"/>
      <c r="AX193" s="656"/>
      <c r="AY193" s="67"/>
      <c r="AZ193" s="67"/>
      <c r="BA193" s="67"/>
      <c r="BB193" s="656"/>
      <c r="BC193" s="656"/>
      <c r="BD193" s="67"/>
      <c r="BE193" s="656"/>
      <c r="BF193" s="101"/>
      <c r="BG193" s="101"/>
      <c r="BH193" s="101"/>
      <c r="BI193" s="796" t="s">
        <v>360</v>
      </c>
      <c r="BJ193" s="794" t="s">
        <v>49</v>
      </c>
      <c r="BK193" s="801">
        <v>3</v>
      </c>
      <c r="BL193" s="794" t="s">
        <v>410</v>
      </c>
      <c r="BM193" s="798">
        <v>0.01</v>
      </c>
      <c r="BN193" s="798">
        <v>0.5</v>
      </c>
      <c r="BO193" s="802" t="s">
        <v>311</v>
      </c>
      <c r="BP193" s="794" t="s">
        <v>49</v>
      </c>
      <c r="BQ193" s="801">
        <v>3</v>
      </c>
      <c r="BR193" s="794" t="s">
        <v>410</v>
      </c>
      <c r="BS193" s="798">
        <v>0.01</v>
      </c>
      <c r="BT193" s="798">
        <v>0.5</v>
      </c>
      <c r="BU193" s="795" t="s">
        <v>254</v>
      </c>
      <c r="BV193" s="635"/>
      <c r="BW193" s="635"/>
      <c r="BX193" s="635"/>
      <c r="BY193" s="635"/>
      <c r="BZ193" s="635"/>
      <c r="CA193" s="635"/>
      <c r="CB193" s="635"/>
      <c r="CC193" s="635"/>
      <c r="CD193" s="635"/>
      <c r="CE193" s="902"/>
      <c r="CF193" s="902"/>
      <c r="CG193" s="902"/>
      <c r="CH193" s="637"/>
      <c r="CI193" s="902"/>
      <c r="CJ193" s="902"/>
      <c r="CK193" s="637"/>
      <c r="CL193" s="637"/>
      <c r="CM193" s="902"/>
      <c r="CN193" s="705"/>
      <c r="CO193" s="88"/>
      <c r="CP193" s="88"/>
      <c r="CQ193" s="88"/>
      <c r="CR193" s="67">
        <v>0.01</v>
      </c>
      <c r="CS193" s="67">
        <v>0.5</v>
      </c>
      <c r="CT193" s="67"/>
      <c r="CU193" s="67"/>
      <c r="CV193" s="67"/>
      <c r="CW193" s="67"/>
      <c r="CX193" s="67"/>
      <c r="CY193" s="67"/>
      <c r="CZ193" s="67"/>
      <c r="DA193" s="67"/>
      <c r="DB193" s="67"/>
      <c r="DC193" s="67"/>
      <c r="DD193" s="67"/>
      <c r="DE193" s="67"/>
      <c r="DF193" s="67"/>
      <c r="DG193" s="67"/>
      <c r="DH193" s="67"/>
      <c r="DI193" s="67"/>
      <c r="DJ193" s="67"/>
      <c r="DK193" s="67"/>
      <c r="DL193" s="67"/>
      <c r="DM193" s="67"/>
      <c r="DN193" s="67"/>
      <c r="DO193" s="67"/>
      <c r="DP193" s="67"/>
      <c r="DQ193" s="67"/>
      <c r="DR193" s="67"/>
      <c r="DS193" s="67"/>
      <c r="DT193" s="67"/>
      <c r="DU193" s="67"/>
      <c r="DV193" s="67"/>
      <c r="DW193" s="67"/>
      <c r="DX193" s="67"/>
      <c r="DY193" s="67"/>
      <c r="DZ193" s="67"/>
      <c r="EA193" s="67"/>
      <c r="EB193" s="67"/>
      <c r="EC193" s="67"/>
      <c r="ED193" s="67"/>
      <c r="EE193" s="67"/>
      <c r="EF193" s="67"/>
      <c r="EG193" s="67"/>
      <c r="EH193" s="67"/>
      <c r="EI193" s="67"/>
      <c r="EJ193" s="67"/>
      <c r="EK193" s="67"/>
      <c r="EL193" s="67"/>
      <c r="EM193" s="67"/>
      <c r="EN193" s="67"/>
      <c r="EO193" s="67"/>
      <c r="EP193" s="67"/>
      <c r="EQ193" s="67"/>
      <c r="ER193" s="67"/>
      <c r="ES193" s="67"/>
      <c r="ET193" s="67"/>
      <c r="EU193" s="67"/>
      <c r="EV193" s="67"/>
      <c r="EW193" s="67"/>
      <c r="EX193" s="67"/>
      <c r="EY193" s="67"/>
      <c r="EZ193" s="67"/>
      <c r="FA193" s="67"/>
      <c r="FB193" s="67"/>
      <c r="FC193" s="67"/>
      <c r="FD193" s="67"/>
      <c r="FE193" s="67"/>
      <c r="FF193" s="67"/>
      <c r="FG193" s="67"/>
      <c r="FH193" s="67"/>
      <c r="FI193" s="67"/>
      <c r="FJ193" s="67"/>
      <c r="FK193" s="67"/>
      <c r="FL193" s="67"/>
      <c r="FM193" s="67"/>
      <c r="FN193" s="67"/>
      <c r="FO193" s="67"/>
      <c r="FP193" s="67"/>
      <c r="FQ193" s="67"/>
      <c r="FR193" s="67"/>
      <c r="FS193" s="67"/>
      <c r="FT193" s="67"/>
      <c r="FU193" s="67"/>
      <c r="FV193" s="67"/>
      <c r="FW193" s="67"/>
      <c r="FX193" s="67"/>
      <c r="FY193" s="67"/>
      <c r="FZ193" s="67"/>
      <c r="GA193" s="67"/>
      <c r="GB193" s="67"/>
      <c r="GC193" s="67"/>
      <c r="GD193" s="67"/>
    </row>
    <row r="194" spans="1:186" s="69" customFormat="1" ht="64.5" hidden="1" customHeight="1" thickBot="1" x14ac:dyDescent="0.3">
      <c r="A194" s="67"/>
      <c r="B194" s="67"/>
      <c r="C194" s="67"/>
      <c r="D194" s="67"/>
      <c r="E194" s="67"/>
      <c r="F194" s="67"/>
      <c r="G194" s="67"/>
      <c r="H194" s="67"/>
      <c r="I194" s="67"/>
      <c r="J194" s="67"/>
      <c r="K194" s="67"/>
      <c r="L194" s="67"/>
      <c r="M194" s="67"/>
      <c r="N194" s="67"/>
      <c r="O194" s="67"/>
      <c r="P194" s="67"/>
      <c r="Q194" s="67"/>
      <c r="R194" s="67"/>
      <c r="S194" s="67"/>
      <c r="T194" s="67"/>
      <c r="U194" s="67"/>
      <c r="V194" s="655"/>
      <c r="W194" s="67"/>
      <c r="X194" s="67"/>
      <c r="Y194" s="67"/>
      <c r="Z194" s="67"/>
      <c r="AA194" s="656"/>
      <c r="AB194" s="656"/>
      <c r="AC194" s="67"/>
      <c r="AD194" s="656"/>
      <c r="AE194" s="657"/>
      <c r="AF194" s="67"/>
      <c r="AG194" s="67"/>
      <c r="AH194" s="658"/>
      <c r="AI194" s="658"/>
      <c r="AJ194" s="67"/>
      <c r="AK194" s="656"/>
      <c r="AL194" s="67"/>
      <c r="AM194" s="67"/>
      <c r="AN194" s="67"/>
      <c r="AO194" s="67"/>
      <c r="AP194" s="67"/>
      <c r="AQ194" s="67"/>
      <c r="AR194" s="656"/>
      <c r="AS194" s="67"/>
      <c r="AT194" s="67"/>
      <c r="AU194" s="67"/>
      <c r="AV194" s="656"/>
      <c r="AW194" s="67"/>
      <c r="AX194" s="656"/>
      <c r="AY194" s="67"/>
      <c r="AZ194" s="67"/>
      <c r="BA194" s="67"/>
      <c r="BB194" s="656"/>
      <c r="BC194" s="656"/>
      <c r="BD194" s="67"/>
      <c r="BE194" s="656"/>
      <c r="BF194" s="101"/>
      <c r="BG194" s="101"/>
      <c r="BH194" s="101"/>
      <c r="BI194" s="796" t="s">
        <v>361</v>
      </c>
      <c r="BJ194" s="794" t="s">
        <v>49</v>
      </c>
      <c r="BK194" s="801">
        <v>1</v>
      </c>
      <c r="BL194" s="794" t="s">
        <v>410</v>
      </c>
      <c r="BM194" s="798">
        <v>0.01</v>
      </c>
      <c r="BN194" s="798">
        <v>0.5</v>
      </c>
      <c r="BO194" s="795" t="s">
        <v>311</v>
      </c>
      <c r="BP194" s="794" t="s">
        <v>49</v>
      </c>
      <c r="BQ194" s="801">
        <v>3</v>
      </c>
      <c r="BR194" s="794" t="s">
        <v>410</v>
      </c>
      <c r="BS194" s="798">
        <v>0.01</v>
      </c>
      <c r="BT194" s="798">
        <v>0.5</v>
      </c>
      <c r="BU194" s="795" t="s">
        <v>254</v>
      </c>
      <c r="BV194" s="635"/>
      <c r="BW194" s="635"/>
      <c r="BX194" s="635"/>
      <c r="BY194" s="635"/>
      <c r="BZ194" s="635"/>
      <c r="CA194" s="635"/>
      <c r="CB194" s="635"/>
      <c r="CC194" s="635"/>
      <c r="CD194" s="635"/>
      <c r="CE194" s="902"/>
      <c r="CF194" s="902"/>
      <c r="CG194" s="902"/>
      <c r="CH194" s="637"/>
      <c r="CI194" s="902"/>
      <c r="CJ194" s="902"/>
      <c r="CK194" s="637"/>
      <c r="CL194" s="637"/>
      <c r="CM194" s="902"/>
      <c r="CN194" s="705"/>
      <c r="CO194" s="88">
        <v>0.01</v>
      </c>
      <c r="CP194" s="88">
        <f>(CO194+CQ194)/2</f>
        <v>0.255</v>
      </c>
      <c r="CQ194" s="88">
        <v>0.5</v>
      </c>
      <c r="CR194" s="67">
        <v>0.01</v>
      </c>
      <c r="CS194" s="67">
        <v>0.5</v>
      </c>
      <c r="CT194" s="67"/>
      <c r="CU194" s="67"/>
      <c r="CV194" s="67"/>
      <c r="CW194" s="67"/>
      <c r="CX194" s="67"/>
      <c r="CY194" s="67"/>
      <c r="CZ194" s="67"/>
      <c r="DA194" s="67"/>
      <c r="DB194" s="67"/>
      <c r="DC194" s="67"/>
      <c r="DD194" s="67"/>
      <c r="DE194" s="67"/>
      <c r="DF194" s="67"/>
      <c r="DG194" s="67"/>
      <c r="DH194" s="67"/>
      <c r="DI194" s="67"/>
      <c r="DJ194" s="67"/>
      <c r="DK194" s="67"/>
      <c r="DL194" s="67"/>
      <c r="DM194" s="67"/>
      <c r="DN194" s="67"/>
      <c r="DO194" s="67"/>
      <c r="DP194" s="67"/>
      <c r="DQ194" s="67"/>
      <c r="DR194" s="67"/>
      <c r="DS194" s="67"/>
      <c r="DT194" s="67"/>
      <c r="DU194" s="67"/>
      <c r="DV194" s="67"/>
      <c r="DW194" s="67"/>
      <c r="DX194" s="67"/>
      <c r="DY194" s="67"/>
      <c r="DZ194" s="67"/>
      <c r="EA194" s="67"/>
      <c r="EB194" s="67"/>
      <c r="EC194" s="67"/>
      <c r="ED194" s="67"/>
      <c r="EE194" s="67"/>
      <c r="EF194" s="67"/>
      <c r="EG194" s="67"/>
      <c r="EH194" s="67"/>
      <c r="EI194" s="67"/>
      <c r="EJ194" s="67"/>
      <c r="EK194" s="67"/>
      <c r="EL194" s="67"/>
      <c r="EM194" s="67"/>
      <c r="EN194" s="67"/>
      <c r="EO194" s="67"/>
      <c r="EP194" s="67"/>
      <c r="EQ194" s="67"/>
      <c r="ER194" s="67"/>
      <c r="ES194" s="67"/>
      <c r="ET194" s="67"/>
      <c r="EU194" s="67"/>
      <c r="EV194" s="67"/>
      <c r="EW194" s="67"/>
      <c r="EX194" s="67"/>
      <c r="EY194" s="67"/>
      <c r="EZ194" s="67"/>
      <c r="FA194" s="67"/>
      <c r="FB194" s="67"/>
      <c r="FC194" s="67"/>
      <c r="FD194" s="67"/>
      <c r="FE194" s="67"/>
      <c r="FF194" s="67"/>
      <c r="FG194" s="67"/>
      <c r="FH194" s="67"/>
      <c r="FI194" s="67"/>
      <c r="FJ194" s="67"/>
      <c r="FK194" s="67"/>
      <c r="FL194" s="67"/>
      <c r="FM194" s="67"/>
      <c r="FN194" s="67"/>
      <c r="FO194" s="67"/>
      <c r="FP194" s="67"/>
      <c r="FQ194" s="67"/>
      <c r="FR194" s="67"/>
      <c r="FS194" s="67"/>
      <c r="FT194" s="67"/>
      <c r="FU194" s="67"/>
      <c r="FV194" s="67"/>
      <c r="FW194" s="67"/>
      <c r="FX194" s="67"/>
      <c r="FY194" s="67"/>
      <c r="FZ194" s="67"/>
      <c r="GA194" s="67"/>
      <c r="GB194" s="67"/>
      <c r="GC194" s="67"/>
      <c r="GD194" s="67"/>
    </row>
    <row r="195" spans="1:186" s="69" customFormat="1" ht="18.75" hidden="1" customHeight="1" thickBot="1" x14ac:dyDescent="0.3">
      <c r="A195" s="67"/>
      <c r="B195" s="67"/>
      <c r="C195" s="67"/>
      <c r="D195" s="67"/>
      <c r="E195" s="67"/>
      <c r="F195" s="67"/>
      <c r="G195" s="67"/>
      <c r="H195" s="67"/>
      <c r="I195" s="67"/>
      <c r="J195" s="67"/>
      <c r="K195" s="67"/>
      <c r="L195" s="67"/>
      <c r="M195" s="67"/>
      <c r="N195" s="67"/>
      <c r="O195" s="67"/>
      <c r="P195" s="67"/>
      <c r="Q195" s="67"/>
      <c r="R195" s="67"/>
      <c r="S195" s="67"/>
      <c r="T195" s="67"/>
      <c r="U195" s="67"/>
      <c r="V195" s="655"/>
      <c r="W195" s="67"/>
      <c r="X195" s="67"/>
      <c r="Y195" s="67"/>
      <c r="Z195" s="67"/>
      <c r="AA195" s="656"/>
      <c r="AB195" s="656"/>
      <c r="AC195" s="67"/>
      <c r="AD195" s="656"/>
      <c r="AE195" s="657"/>
      <c r="AF195" s="67"/>
      <c r="AG195" s="67"/>
      <c r="AH195" s="658"/>
      <c r="AI195" s="658"/>
      <c r="AJ195" s="67"/>
      <c r="AK195" s="656"/>
      <c r="AL195" s="67"/>
      <c r="AM195" s="67"/>
      <c r="AN195" s="67"/>
      <c r="AO195" s="67"/>
      <c r="AP195" s="67"/>
      <c r="AQ195" s="67"/>
      <c r="AR195" s="656"/>
      <c r="AS195" s="67"/>
      <c r="AT195" s="67"/>
      <c r="AU195" s="67"/>
      <c r="AV195" s="656"/>
      <c r="AW195" s="67"/>
      <c r="AX195" s="656"/>
      <c r="AY195" s="67"/>
      <c r="AZ195" s="67"/>
      <c r="BA195" s="67"/>
      <c r="BB195" s="656"/>
      <c r="BC195" s="656"/>
      <c r="BD195" s="67"/>
      <c r="BE195" s="656"/>
      <c r="BF195" s="101"/>
      <c r="BG195" s="101"/>
      <c r="BH195" s="101"/>
      <c r="BI195" s="796" t="s">
        <v>192</v>
      </c>
      <c r="BJ195" s="794" t="s">
        <v>49</v>
      </c>
      <c r="BK195" s="801">
        <v>6290</v>
      </c>
      <c r="BL195" s="794" t="s">
        <v>410</v>
      </c>
      <c r="BM195" s="798">
        <v>0.01</v>
      </c>
      <c r="BN195" s="798">
        <v>0.5</v>
      </c>
      <c r="BO195" s="795" t="s">
        <v>310</v>
      </c>
      <c r="BP195" s="794" t="s">
        <v>49</v>
      </c>
      <c r="BQ195" s="801">
        <v>7140</v>
      </c>
      <c r="BR195" s="794" t="s">
        <v>410</v>
      </c>
      <c r="BS195" s="798">
        <v>0.01</v>
      </c>
      <c r="BT195" s="798">
        <v>0.5</v>
      </c>
      <c r="BU195" s="795" t="s">
        <v>254</v>
      </c>
      <c r="BV195" s="635"/>
      <c r="BW195" s="635"/>
      <c r="BX195" s="635"/>
      <c r="BY195" s="635"/>
      <c r="BZ195" s="635"/>
      <c r="CA195" s="635"/>
      <c r="CB195" s="635"/>
      <c r="CC195" s="635"/>
      <c r="CD195" s="635"/>
      <c r="CE195" s="902"/>
      <c r="CF195" s="902"/>
      <c r="CG195" s="902"/>
      <c r="CH195" s="637"/>
      <c r="CI195" s="902"/>
      <c r="CJ195" s="902"/>
      <c r="CK195" s="637"/>
      <c r="CL195" s="637"/>
      <c r="CM195" s="902"/>
      <c r="CN195" s="705"/>
      <c r="CO195" s="88"/>
      <c r="CP195" s="88"/>
      <c r="CQ195" s="88"/>
      <c r="CR195" s="67">
        <v>0.01</v>
      </c>
      <c r="CS195" s="67">
        <v>0.5</v>
      </c>
      <c r="CT195" s="67"/>
      <c r="CU195" s="67"/>
      <c r="CV195" s="67"/>
      <c r="CW195" s="67"/>
      <c r="CX195" s="67"/>
      <c r="CY195" s="67"/>
      <c r="CZ195" s="67"/>
      <c r="DA195" s="67"/>
      <c r="DB195" s="67"/>
      <c r="DC195" s="67"/>
      <c r="DD195" s="67"/>
      <c r="DE195" s="67"/>
      <c r="DF195" s="67"/>
      <c r="DG195" s="67"/>
      <c r="DH195" s="67"/>
      <c r="DI195" s="67"/>
      <c r="DJ195" s="67"/>
      <c r="DK195" s="67"/>
      <c r="DL195" s="67"/>
      <c r="DM195" s="67"/>
      <c r="DN195" s="67"/>
      <c r="DO195" s="67"/>
      <c r="DP195" s="67"/>
      <c r="DQ195" s="67"/>
      <c r="DR195" s="67"/>
      <c r="DS195" s="67"/>
      <c r="DT195" s="67"/>
      <c r="DU195" s="67"/>
      <c r="DV195" s="67"/>
      <c r="DW195" s="67"/>
      <c r="DX195" s="67"/>
      <c r="DY195" s="67"/>
      <c r="DZ195" s="67"/>
      <c r="EA195" s="67"/>
      <c r="EB195" s="67"/>
      <c r="EC195" s="67"/>
      <c r="ED195" s="67"/>
      <c r="EE195" s="67"/>
      <c r="EF195" s="67"/>
      <c r="EG195" s="67"/>
      <c r="EH195" s="67"/>
      <c r="EI195" s="67"/>
      <c r="EJ195" s="67"/>
      <c r="EK195" s="67"/>
      <c r="EL195" s="67"/>
      <c r="EM195" s="67"/>
      <c r="EN195" s="67"/>
      <c r="EO195" s="67"/>
      <c r="EP195" s="67"/>
      <c r="EQ195" s="67"/>
      <c r="ER195" s="67"/>
      <c r="ES195" s="67"/>
      <c r="ET195" s="67"/>
      <c r="EU195" s="67"/>
      <c r="EV195" s="67"/>
      <c r="EW195" s="67"/>
      <c r="EX195" s="67"/>
      <c r="EY195" s="67"/>
      <c r="EZ195" s="67"/>
      <c r="FA195" s="67"/>
      <c r="FB195" s="67"/>
      <c r="FC195" s="67"/>
      <c r="FD195" s="67"/>
      <c r="FE195" s="67"/>
      <c r="FF195" s="67"/>
      <c r="FG195" s="67"/>
      <c r="FH195" s="67"/>
      <c r="FI195" s="67"/>
      <c r="FJ195" s="67"/>
      <c r="FK195" s="67"/>
      <c r="FL195" s="67"/>
      <c r="FM195" s="67"/>
      <c r="FN195" s="67"/>
      <c r="FO195" s="67"/>
      <c r="FP195" s="67"/>
      <c r="FQ195" s="67"/>
      <c r="FR195" s="67"/>
      <c r="FS195" s="67"/>
      <c r="FT195" s="67"/>
      <c r="FU195" s="67"/>
      <c r="FV195" s="67"/>
      <c r="FW195" s="67"/>
      <c r="FX195" s="67"/>
      <c r="FY195" s="67"/>
      <c r="FZ195" s="67"/>
      <c r="GA195" s="67"/>
      <c r="GB195" s="67"/>
      <c r="GC195" s="67"/>
      <c r="GD195" s="67"/>
    </row>
    <row r="196" spans="1:186" s="69" customFormat="1" ht="15.75" hidden="1" customHeight="1" thickBot="1" x14ac:dyDescent="0.3">
      <c r="A196" s="67"/>
      <c r="B196" s="67"/>
      <c r="C196" s="67"/>
      <c r="D196" s="67"/>
      <c r="E196" s="67"/>
      <c r="F196" s="67"/>
      <c r="G196" s="67"/>
      <c r="H196" s="67"/>
      <c r="I196" s="67"/>
      <c r="J196" s="67"/>
      <c r="K196" s="67"/>
      <c r="L196" s="67"/>
      <c r="M196" s="67"/>
      <c r="N196" s="67"/>
      <c r="O196" s="67"/>
      <c r="P196" s="67"/>
      <c r="Q196" s="67"/>
      <c r="R196" s="67"/>
      <c r="S196" s="67"/>
      <c r="T196" s="67"/>
      <c r="U196" s="67"/>
      <c r="V196" s="655"/>
      <c r="W196" s="67"/>
      <c r="X196" s="67"/>
      <c r="Y196" s="67"/>
      <c r="Z196" s="67"/>
      <c r="AA196" s="656"/>
      <c r="AB196" s="656"/>
      <c r="AC196" s="67"/>
      <c r="AD196" s="656"/>
      <c r="AE196" s="657"/>
      <c r="AF196" s="67"/>
      <c r="AG196" s="67"/>
      <c r="AH196" s="658"/>
      <c r="AI196" s="658"/>
      <c r="AJ196" s="67"/>
      <c r="AK196" s="656"/>
      <c r="AL196" s="67"/>
      <c r="AM196" s="67"/>
      <c r="AN196" s="67"/>
      <c r="AO196" s="67"/>
      <c r="AP196" s="67"/>
      <c r="AQ196" s="67"/>
      <c r="AR196" s="656"/>
      <c r="AS196" s="67"/>
      <c r="AT196" s="67"/>
      <c r="AU196" s="67"/>
      <c r="AV196" s="656"/>
      <c r="AW196" s="67"/>
      <c r="AX196" s="656"/>
      <c r="AY196" s="67"/>
      <c r="AZ196" s="67"/>
      <c r="BA196" s="67"/>
      <c r="BB196" s="656"/>
      <c r="BC196" s="656"/>
      <c r="BD196" s="67"/>
      <c r="BE196" s="656"/>
      <c r="BF196" s="101"/>
      <c r="BG196" s="101"/>
      <c r="BH196" s="101"/>
      <c r="BI196" s="796"/>
      <c r="BJ196" s="794"/>
      <c r="BK196" s="801"/>
      <c r="BL196" s="794"/>
      <c r="BM196" s="798"/>
      <c r="BN196" s="798"/>
      <c r="BO196" s="795"/>
      <c r="BP196" s="794"/>
      <c r="BQ196" s="801"/>
      <c r="BR196" s="794"/>
      <c r="BS196" s="798"/>
      <c r="BT196" s="798"/>
      <c r="BU196" s="795"/>
      <c r="BV196" s="635"/>
      <c r="BW196" s="635"/>
      <c r="BX196" s="635"/>
      <c r="BY196" s="635"/>
      <c r="BZ196" s="635"/>
      <c r="CA196" s="635"/>
      <c r="CB196" s="635"/>
      <c r="CC196" s="635"/>
      <c r="CD196" s="635"/>
      <c r="CE196" s="902"/>
      <c r="CF196" s="902"/>
      <c r="CG196" s="902"/>
      <c r="CH196" s="637"/>
      <c r="CI196" s="902"/>
      <c r="CJ196" s="902"/>
      <c r="CK196" s="637"/>
      <c r="CL196" s="637"/>
      <c r="CM196" s="902"/>
      <c r="CN196" s="705"/>
      <c r="CO196" s="88"/>
      <c r="CP196" s="88"/>
      <c r="CQ196" s="88"/>
      <c r="CR196" s="67">
        <v>0.01</v>
      </c>
      <c r="CS196" s="67">
        <v>0.5</v>
      </c>
      <c r="CT196" s="67"/>
      <c r="CU196" s="67"/>
      <c r="CV196" s="67"/>
      <c r="CW196" s="67"/>
      <c r="CX196" s="67"/>
      <c r="CY196" s="67"/>
      <c r="CZ196" s="67"/>
      <c r="DA196" s="67"/>
      <c r="DB196" s="67"/>
      <c r="DC196" s="67"/>
      <c r="DD196" s="67"/>
      <c r="DE196" s="67"/>
      <c r="DF196" s="67"/>
      <c r="DG196" s="67"/>
      <c r="DH196" s="67"/>
      <c r="DI196" s="67"/>
      <c r="DJ196" s="67"/>
      <c r="DK196" s="67"/>
      <c r="DL196" s="67"/>
      <c r="DM196" s="67"/>
      <c r="DN196" s="67"/>
      <c r="DO196" s="67"/>
      <c r="DP196" s="67"/>
      <c r="DQ196" s="67"/>
      <c r="DR196" s="67"/>
      <c r="DS196" s="67"/>
      <c r="DT196" s="67"/>
      <c r="DU196" s="67"/>
      <c r="DV196" s="67"/>
      <c r="DW196" s="67"/>
      <c r="DX196" s="67"/>
      <c r="DY196" s="67"/>
      <c r="DZ196" s="67"/>
      <c r="EA196" s="67"/>
      <c r="EB196" s="67"/>
      <c r="EC196" s="67"/>
      <c r="ED196" s="67"/>
      <c r="EE196" s="67"/>
      <c r="EF196" s="67"/>
      <c r="EG196" s="67"/>
      <c r="EH196" s="67"/>
      <c r="EI196" s="67"/>
      <c r="EJ196" s="67"/>
      <c r="EK196" s="67"/>
      <c r="EL196" s="67"/>
      <c r="EM196" s="67"/>
      <c r="EN196" s="67"/>
      <c r="EO196" s="67"/>
      <c r="EP196" s="67"/>
      <c r="EQ196" s="67"/>
      <c r="ER196" s="67"/>
      <c r="ES196" s="67"/>
      <c r="ET196" s="67"/>
      <c r="EU196" s="67"/>
      <c r="EV196" s="67"/>
      <c r="EW196" s="67"/>
      <c r="EX196" s="67"/>
      <c r="EY196" s="67"/>
      <c r="EZ196" s="67"/>
      <c r="FA196" s="67"/>
      <c r="FB196" s="67"/>
      <c r="FC196" s="67"/>
      <c r="FD196" s="67"/>
      <c r="FE196" s="67"/>
      <c r="FF196" s="67"/>
      <c r="FG196" s="67"/>
      <c r="FH196" s="67"/>
      <c r="FI196" s="67"/>
      <c r="FJ196" s="67"/>
      <c r="FK196" s="67"/>
      <c r="FL196" s="67"/>
      <c r="FM196" s="67"/>
      <c r="FN196" s="67"/>
      <c r="FO196" s="67"/>
      <c r="FP196" s="67"/>
      <c r="FQ196" s="67"/>
      <c r="FR196" s="67"/>
      <c r="FS196" s="67"/>
      <c r="FT196" s="67"/>
      <c r="FU196" s="67"/>
      <c r="FV196" s="67"/>
      <c r="FW196" s="67"/>
      <c r="FX196" s="67"/>
      <c r="FY196" s="67"/>
      <c r="FZ196" s="67"/>
      <c r="GA196" s="67"/>
      <c r="GB196" s="67"/>
      <c r="GC196" s="67"/>
      <c r="GD196" s="67"/>
    </row>
    <row r="197" spans="1:186" s="69" customFormat="1" ht="15" hidden="1" customHeight="1" x14ac:dyDescent="0.25">
      <c r="A197" s="67"/>
      <c r="B197" s="67"/>
      <c r="C197" s="67"/>
      <c r="D197" s="67"/>
      <c r="E197" s="67"/>
      <c r="F197" s="67"/>
      <c r="G197" s="67"/>
      <c r="H197" s="67"/>
      <c r="I197" s="67"/>
      <c r="J197" s="67"/>
      <c r="K197" s="67"/>
      <c r="L197" s="67"/>
      <c r="M197" s="67"/>
      <c r="N197" s="67"/>
      <c r="O197" s="67"/>
      <c r="P197" s="67"/>
      <c r="Q197" s="67"/>
      <c r="R197" s="67"/>
      <c r="S197" s="67"/>
      <c r="T197" s="67"/>
      <c r="U197" s="67"/>
      <c r="V197" s="655"/>
      <c r="W197" s="67"/>
      <c r="X197" s="67"/>
      <c r="Y197" s="67"/>
      <c r="Z197" s="67"/>
      <c r="AA197" s="656"/>
      <c r="AB197" s="656"/>
      <c r="AC197" s="67"/>
      <c r="AD197" s="656"/>
      <c r="AE197" s="657"/>
      <c r="AF197" s="67"/>
      <c r="AG197" s="67"/>
      <c r="AH197" s="658"/>
      <c r="AI197" s="658"/>
      <c r="AJ197" s="67"/>
      <c r="AK197" s="656"/>
      <c r="AL197" s="67"/>
      <c r="AM197" s="67"/>
      <c r="AN197" s="67"/>
      <c r="AO197" s="67"/>
      <c r="AP197" s="67"/>
      <c r="AQ197" s="67"/>
      <c r="AR197" s="656"/>
      <c r="AS197" s="67"/>
      <c r="AT197" s="67"/>
      <c r="AU197" s="67"/>
      <c r="AV197" s="656"/>
      <c r="AW197" s="67"/>
      <c r="AX197" s="656"/>
      <c r="AY197" s="67"/>
      <c r="AZ197" s="67"/>
      <c r="BA197" s="67"/>
      <c r="BB197" s="656"/>
      <c r="BC197" s="656"/>
      <c r="BD197" s="67"/>
      <c r="BE197" s="656"/>
      <c r="BF197" s="101"/>
      <c r="BG197" s="101"/>
      <c r="BH197" s="101"/>
      <c r="BI197" s="635"/>
      <c r="BJ197" s="636"/>
      <c r="BK197" s="636"/>
      <c r="BL197" s="636"/>
      <c r="BM197" s="102"/>
      <c r="BN197" s="102"/>
      <c r="BO197" s="102"/>
      <c r="BP197" s="902"/>
      <c r="BQ197" s="902"/>
      <c r="BR197" s="902"/>
      <c r="BS197" s="902"/>
      <c r="BT197" s="902"/>
      <c r="BU197" s="902"/>
      <c r="BV197" s="636"/>
      <c r="BW197" s="902"/>
      <c r="BX197" s="902"/>
      <c r="BY197" s="636"/>
      <c r="BZ197" s="636"/>
      <c r="CA197" s="636"/>
      <c r="CB197" s="902"/>
      <c r="CC197" s="902"/>
      <c r="CD197" s="902"/>
      <c r="CE197" s="902"/>
      <c r="CF197" s="902"/>
      <c r="CG197" s="902"/>
      <c r="CH197" s="637"/>
      <c r="CI197" s="902"/>
      <c r="CJ197" s="902"/>
      <c r="CK197" s="637"/>
      <c r="CL197" s="637"/>
      <c r="CM197" s="902"/>
      <c r="CN197" s="705"/>
      <c r="CO197" s="88"/>
      <c r="CP197" s="88"/>
      <c r="CQ197" s="88"/>
      <c r="CR197" s="67"/>
      <c r="CS197" s="67"/>
      <c r="CT197" s="67"/>
      <c r="CU197" s="67"/>
      <c r="CV197" s="67"/>
      <c r="CW197" s="67"/>
      <c r="CX197" s="67"/>
      <c r="CY197" s="67"/>
      <c r="CZ197" s="67"/>
      <c r="DA197" s="67"/>
      <c r="DB197" s="67"/>
      <c r="DC197" s="67"/>
      <c r="DD197" s="67"/>
      <c r="DE197" s="67"/>
      <c r="DF197" s="67"/>
      <c r="DG197" s="67"/>
      <c r="DH197" s="67"/>
      <c r="DI197" s="67"/>
      <c r="DJ197" s="67"/>
      <c r="DK197" s="67"/>
      <c r="DL197" s="67"/>
      <c r="DM197" s="67"/>
      <c r="DN197" s="67"/>
      <c r="DO197" s="67"/>
      <c r="DP197" s="67"/>
      <c r="DQ197" s="67"/>
      <c r="DR197" s="67"/>
      <c r="DS197" s="67"/>
      <c r="DT197" s="67"/>
      <c r="DU197" s="67"/>
      <c r="DV197" s="67"/>
      <c r="DW197" s="67"/>
      <c r="DX197" s="67"/>
      <c r="DY197" s="67"/>
      <c r="DZ197" s="67"/>
      <c r="EA197" s="67"/>
      <c r="EB197" s="67"/>
      <c r="EC197" s="67"/>
      <c r="ED197" s="67"/>
      <c r="EE197" s="67"/>
      <c r="EF197" s="67"/>
      <c r="EG197" s="67"/>
      <c r="EH197" s="67"/>
      <c r="EI197" s="67"/>
      <c r="EJ197" s="67"/>
      <c r="EK197" s="67"/>
      <c r="EL197" s="67"/>
      <c r="EM197" s="67"/>
      <c r="EN197" s="67"/>
      <c r="EO197" s="67"/>
      <c r="EP197" s="67"/>
      <c r="EQ197" s="67"/>
      <c r="ER197" s="67"/>
      <c r="ES197" s="67"/>
      <c r="ET197" s="67"/>
      <c r="EU197" s="67"/>
      <c r="EV197" s="67"/>
      <c r="EW197" s="67"/>
      <c r="EX197" s="67"/>
      <c r="EY197" s="67"/>
      <c r="EZ197" s="67"/>
      <c r="FA197" s="67"/>
      <c r="FB197" s="67"/>
      <c r="FC197" s="67"/>
      <c r="FD197" s="67"/>
      <c r="FE197" s="67"/>
      <c r="FF197" s="67"/>
      <c r="FG197" s="67"/>
      <c r="FH197" s="67"/>
      <c r="FI197" s="67"/>
      <c r="FJ197" s="67"/>
      <c r="FK197" s="67"/>
      <c r="FL197" s="67"/>
      <c r="FM197" s="67"/>
      <c r="FN197" s="67"/>
      <c r="FO197" s="67"/>
      <c r="FP197" s="67"/>
      <c r="FQ197" s="67"/>
      <c r="FR197" s="67"/>
      <c r="FS197" s="67"/>
      <c r="FT197" s="67"/>
      <c r="FU197" s="67"/>
      <c r="FV197" s="67"/>
      <c r="FW197" s="67"/>
      <c r="FX197" s="67"/>
      <c r="FY197" s="67"/>
      <c r="FZ197" s="67"/>
      <c r="GA197" s="67"/>
      <c r="GB197" s="67"/>
      <c r="GC197" s="67"/>
      <c r="GD197" s="67"/>
    </row>
    <row r="198" spans="1:186" s="69" customFormat="1" ht="15" hidden="1" customHeight="1" thickBot="1" x14ac:dyDescent="0.3">
      <c r="A198" s="67"/>
      <c r="B198" s="67"/>
      <c r="C198" s="67"/>
      <c r="D198" s="67"/>
      <c r="E198" s="67"/>
      <c r="F198" s="67"/>
      <c r="G198" s="67"/>
      <c r="H198" s="67"/>
      <c r="I198" s="67"/>
      <c r="J198" s="67"/>
      <c r="K198" s="67"/>
      <c r="L198" s="67"/>
      <c r="M198" s="67"/>
      <c r="N198" s="67"/>
      <c r="O198" s="67"/>
      <c r="P198" s="67"/>
      <c r="Q198" s="67"/>
      <c r="R198" s="67"/>
      <c r="S198" s="67"/>
      <c r="T198" s="67"/>
      <c r="U198" s="67"/>
      <c r="V198" s="655"/>
      <c r="W198" s="67"/>
      <c r="X198" s="67"/>
      <c r="Y198" s="67"/>
      <c r="Z198" s="67"/>
      <c r="AA198" s="656"/>
      <c r="AB198" s="656"/>
      <c r="AC198" s="67"/>
      <c r="AD198" s="656"/>
      <c r="AE198" s="657"/>
      <c r="AF198" s="67"/>
      <c r="AG198" s="67"/>
      <c r="AH198" s="658"/>
      <c r="AI198" s="658"/>
      <c r="AJ198" s="67"/>
      <c r="AK198" s="656"/>
      <c r="AL198" s="67"/>
      <c r="AM198" s="67"/>
      <c r="AN198" s="67"/>
      <c r="AO198" s="67"/>
      <c r="AP198" s="67"/>
      <c r="AQ198" s="67"/>
      <c r="AR198" s="656"/>
      <c r="AS198" s="67"/>
      <c r="AT198" s="67"/>
      <c r="AU198" s="67"/>
      <c r="AV198" s="656"/>
      <c r="AW198" s="67"/>
      <c r="AX198" s="656"/>
      <c r="AY198" s="67"/>
      <c r="AZ198" s="67"/>
      <c r="BA198" s="67"/>
      <c r="BB198" s="656"/>
      <c r="BC198" s="656"/>
      <c r="BD198" s="67"/>
      <c r="BE198" s="656"/>
      <c r="BF198" s="101"/>
      <c r="BG198" s="101"/>
      <c r="BH198" s="101"/>
      <c r="BI198" s="635"/>
      <c r="BJ198" s="636"/>
      <c r="BK198" s="636"/>
      <c r="BL198" s="636"/>
      <c r="BM198" s="102"/>
      <c r="BN198" s="102"/>
      <c r="BO198" s="102"/>
      <c r="BP198" s="636"/>
      <c r="BQ198" s="636"/>
      <c r="BR198" s="636"/>
      <c r="BS198" s="636"/>
      <c r="BT198" s="636"/>
      <c r="BU198" s="636"/>
      <c r="BV198" s="636"/>
      <c r="BW198" s="636"/>
      <c r="BX198" s="636"/>
      <c r="BY198" s="636"/>
      <c r="BZ198" s="636"/>
      <c r="CA198" s="636"/>
      <c r="CB198" s="637"/>
      <c r="CC198" s="636"/>
      <c r="CD198" s="636"/>
      <c r="CE198" s="637"/>
      <c r="CF198" s="637"/>
      <c r="CG198" s="637"/>
      <c r="CH198" s="637"/>
      <c r="CI198" s="636"/>
      <c r="CJ198" s="636"/>
      <c r="CK198" s="637"/>
      <c r="CL198" s="637"/>
      <c r="CM198" s="637"/>
      <c r="CN198" s="705"/>
      <c r="CO198" s="88"/>
      <c r="CP198" s="88"/>
      <c r="CQ198" s="88"/>
      <c r="CR198" s="67"/>
      <c r="CS198" s="67"/>
      <c r="CT198" s="67"/>
      <c r="CU198" s="67"/>
      <c r="CV198" s="67"/>
      <c r="CW198" s="67"/>
      <c r="CX198" s="67"/>
      <c r="CY198" s="67"/>
      <c r="CZ198" s="67"/>
      <c r="DA198" s="67"/>
      <c r="DB198" s="67"/>
      <c r="DC198" s="67"/>
      <c r="DD198" s="67"/>
      <c r="DE198" s="67"/>
      <c r="DF198" s="67"/>
      <c r="DG198" s="67"/>
      <c r="DH198" s="67"/>
      <c r="DI198" s="67"/>
      <c r="DJ198" s="67"/>
      <c r="DK198" s="67"/>
      <c r="DL198" s="67"/>
      <c r="DM198" s="67"/>
      <c r="DN198" s="67"/>
      <c r="DO198" s="67"/>
      <c r="DP198" s="67"/>
      <c r="DQ198" s="67"/>
      <c r="DR198" s="67"/>
      <c r="DS198" s="67"/>
      <c r="DT198" s="67"/>
      <c r="DU198" s="67"/>
      <c r="DV198" s="67"/>
      <c r="DW198" s="67"/>
      <c r="DX198" s="67"/>
      <c r="DY198" s="67"/>
      <c r="DZ198" s="67"/>
      <c r="EA198" s="67"/>
      <c r="EB198" s="67"/>
      <c r="EC198" s="67"/>
      <c r="ED198" s="67"/>
      <c r="EE198" s="67"/>
      <c r="EF198" s="67"/>
      <c r="EG198" s="67"/>
      <c r="EH198" s="67"/>
      <c r="EI198" s="67"/>
      <c r="EJ198" s="67"/>
      <c r="EK198" s="67"/>
      <c r="EL198" s="67"/>
      <c r="EM198" s="67"/>
      <c r="EN198" s="67"/>
      <c r="EO198" s="67"/>
      <c r="EP198" s="67"/>
      <c r="EQ198" s="67"/>
      <c r="ER198" s="67"/>
      <c r="ES198" s="67"/>
      <c r="ET198" s="67"/>
      <c r="EU198" s="67"/>
      <c r="EV198" s="67"/>
      <c r="EW198" s="67"/>
      <c r="EX198" s="67"/>
      <c r="EY198" s="67"/>
      <c r="EZ198" s="67"/>
      <c r="FA198" s="67"/>
      <c r="FB198" s="67"/>
      <c r="FC198" s="67"/>
      <c r="FD198" s="67"/>
      <c r="FE198" s="67"/>
      <c r="FF198" s="67"/>
      <c r="FG198" s="67"/>
      <c r="FH198" s="67"/>
      <c r="FI198" s="67"/>
      <c r="FJ198" s="67"/>
      <c r="FK198" s="67"/>
      <c r="FL198" s="67"/>
      <c r="FM198" s="67"/>
      <c r="FN198" s="67"/>
      <c r="FO198" s="67"/>
      <c r="FP198" s="67"/>
      <c r="FQ198" s="67"/>
      <c r="FR198" s="67"/>
      <c r="FS198" s="67"/>
      <c r="FT198" s="67"/>
      <c r="FU198" s="67"/>
      <c r="FV198" s="67"/>
      <c r="FW198" s="67"/>
      <c r="FX198" s="67"/>
      <c r="FY198" s="67"/>
      <c r="FZ198" s="67"/>
      <c r="GA198" s="67"/>
      <c r="GB198" s="67"/>
      <c r="GC198" s="67"/>
      <c r="GD198" s="67"/>
    </row>
    <row r="199" spans="1:186" s="69" customFormat="1" ht="33.75" hidden="1" customHeight="1" x14ac:dyDescent="0.25">
      <c r="A199" s="67"/>
      <c r="B199" s="67"/>
      <c r="C199" s="67"/>
      <c r="D199" s="67"/>
      <c r="E199" s="67"/>
      <c r="F199" s="67"/>
      <c r="G199" s="67"/>
      <c r="H199" s="67"/>
      <c r="I199" s="67"/>
      <c r="J199" s="67"/>
      <c r="K199" s="67"/>
      <c r="L199" s="67"/>
      <c r="M199" s="67"/>
      <c r="N199" s="67"/>
      <c r="O199" s="67"/>
      <c r="P199" s="67"/>
      <c r="Q199" s="67"/>
      <c r="R199" s="67"/>
      <c r="S199" s="67"/>
      <c r="T199" s="67"/>
      <c r="U199" s="67"/>
      <c r="V199" s="655"/>
      <c r="W199" s="67"/>
      <c r="X199" s="67"/>
      <c r="Y199" s="67"/>
      <c r="Z199" s="67"/>
      <c r="AA199" s="656"/>
      <c r="AB199" s="656"/>
      <c r="AC199" s="67"/>
      <c r="AD199" s="656"/>
      <c r="AE199" s="657"/>
      <c r="AF199" s="67"/>
      <c r="AG199" s="67"/>
      <c r="AH199" s="658"/>
      <c r="AI199" s="658"/>
      <c r="AJ199" s="67"/>
      <c r="AK199" s="656"/>
      <c r="AL199" s="67"/>
      <c r="AM199" s="67"/>
      <c r="AN199" s="67"/>
      <c r="AO199" s="67"/>
      <c r="AP199" s="67"/>
      <c r="AQ199" s="67"/>
      <c r="AR199" s="656"/>
      <c r="AS199" s="67"/>
      <c r="AT199" s="67"/>
      <c r="AU199" s="67"/>
      <c r="AV199" s="656"/>
      <c r="AW199" s="67"/>
      <c r="AX199" s="656"/>
      <c r="AY199" s="67"/>
      <c r="AZ199" s="67"/>
      <c r="BA199" s="67"/>
      <c r="BB199" s="656"/>
      <c r="BC199" s="656"/>
      <c r="BD199" s="67"/>
      <c r="BE199" s="656"/>
      <c r="BF199" s="101"/>
      <c r="BG199" s="101"/>
      <c r="BH199" s="101"/>
      <c r="BI199" s="2096" t="s">
        <v>250</v>
      </c>
      <c r="BJ199" s="940"/>
      <c r="BK199" s="2096" t="s">
        <v>276</v>
      </c>
      <c r="BL199" s="940"/>
      <c r="BM199" s="2096" t="s">
        <v>233</v>
      </c>
      <c r="BN199" s="2096" t="s">
        <v>233</v>
      </c>
      <c r="BO199" s="2096" t="s">
        <v>240</v>
      </c>
      <c r="BP199" s="940"/>
      <c r="BQ199" s="2096" t="s">
        <v>276</v>
      </c>
      <c r="BR199" s="940"/>
      <c r="BS199" s="2096" t="s">
        <v>233</v>
      </c>
      <c r="BT199" s="2096" t="s">
        <v>233</v>
      </c>
      <c r="BU199" s="2096" t="s">
        <v>240</v>
      </c>
      <c r="BV199" s="636"/>
      <c r="BW199" s="636"/>
      <c r="BX199" s="636"/>
      <c r="BY199" s="636"/>
      <c r="BZ199" s="636"/>
      <c r="CA199" s="636"/>
      <c r="CB199" s="637"/>
      <c r="CC199" s="636"/>
      <c r="CD199" s="636"/>
      <c r="CE199" s="637"/>
      <c r="CF199" s="637"/>
      <c r="CG199" s="637"/>
      <c r="CH199" s="637"/>
      <c r="CI199" s="636"/>
      <c r="CJ199" s="636"/>
      <c r="CK199" s="637"/>
      <c r="CL199" s="637"/>
      <c r="CM199" s="637"/>
      <c r="CN199" s="705"/>
      <c r="CO199" s="88">
        <v>0.01</v>
      </c>
      <c r="CP199" s="88">
        <f>(CO199+CQ199)/2</f>
        <v>0.255</v>
      </c>
      <c r="CQ199" s="88">
        <v>0.5</v>
      </c>
      <c r="CR199" s="67"/>
      <c r="CS199" s="67"/>
      <c r="CT199" s="67"/>
      <c r="CU199" s="67"/>
      <c r="CV199" s="67"/>
      <c r="CW199" s="67"/>
      <c r="CX199" s="67"/>
      <c r="CY199" s="67"/>
      <c r="CZ199" s="67"/>
      <c r="DA199" s="67"/>
      <c r="DB199" s="67"/>
      <c r="DC199" s="67"/>
      <c r="DD199" s="67"/>
      <c r="DE199" s="67"/>
      <c r="DF199" s="67"/>
      <c r="DG199" s="67"/>
      <c r="DH199" s="67"/>
      <c r="DI199" s="67"/>
      <c r="DJ199" s="67"/>
      <c r="DK199" s="67"/>
      <c r="DL199" s="67"/>
      <c r="DM199" s="67"/>
      <c r="DN199" s="67"/>
      <c r="DO199" s="67"/>
      <c r="DP199" s="67"/>
      <c r="DQ199" s="67"/>
      <c r="DR199" s="67"/>
      <c r="DS199" s="67"/>
      <c r="DT199" s="67"/>
      <c r="DU199" s="67"/>
      <c r="DV199" s="67"/>
      <c r="DW199" s="67"/>
      <c r="DX199" s="67"/>
      <c r="DY199" s="67"/>
      <c r="DZ199" s="67"/>
      <c r="EA199" s="67"/>
      <c r="EB199" s="67"/>
      <c r="EC199" s="67"/>
      <c r="ED199" s="67"/>
      <c r="EE199" s="67"/>
      <c r="EF199" s="67"/>
      <c r="EG199" s="67"/>
      <c r="EH199" s="67"/>
      <c r="EI199" s="67"/>
      <c r="EJ199" s="67"/>
      <c r="EK199" s="67"/>
      <c r="EL199" s="67"/>
      <c r="EM199" s="67"/>
      <c r="EN199" s="67"/>
      <c r="EO199" s="67"/>
      <c r="EP199" s="67"/>
      <c r="EQ199" s="67"/>
      <c r="ER199" s="67"/>
      <c r="ES199" s="67"/>
      <c r="ET199" s="67"/>
      <c r="EU199" s="67"/>
      <c r="EV199" s="67"/>
      <c r="EW199" s="67"/>
      <c r="EX199" s="67"/>
      <c r="EY199" s="67"/>
      <c r="EZ199" s="67"/>
      <c r="FA199" s="67"/>
      <c r="FB199" s="67"/>
      <c r="FC199" s="67"/>
      <c r="FD199" s="67"/>
      <c r="FE199" s="67"/>
      <c r="FF199" s="67"/>
      <c r="FG199" s="67"/>
      <c r="FH199" s="67"/>
      <c r="FI199" s="67"/>
      <c r="FJ199" s="67"/>
      <c r="FK199" s="67"/>
      <c r="FL199" s="67"/>
      <c r="FM199" s="67"/>
      <c r="FN199" s="67"/>
      <c r="FO199" s="67"/>
      <c r="FP199" s="67"/>
      <c r="FQ199" s="67"/>
      <c r="FR199" s="67"/>
      <c r="FS199" s="67"/>
      <c r="FT199" s="67"/>
      <c r="FU199" s="67"/>
      <c r="FV199" s="67"/>
      <c r="FW199" s="67"/>
      <c r="FX199" s="67"/>
      <c r="FY199" s="67"/>
      <c r="FZ199" s="67"/>
      <c r="GA199" s="67"/>
      <c r="GB199" s="67"/>
      <c r="GC199" s="67"/>
      <c r="GD199" s="67"/>
    </row>
    <row r="200" spans="1:186" s="69" customFormat="1" ht="37.5" hidden="1" customHeight="1" thickBot="1" x14ac:dyDescent="0.3">
      <c r="A200" s="67"/>
      <c r="B200" s="67"/>
      <c r="C200" s="67"/>
      <c r="D200" s="67"/>
      <c r="E200" s="67"/>
      <c r="F200" s="67"/>
      <c r="G200" s="67"/>
      <c r="H200" s="67"/>
      <c r="I200" s="67"/>
      <c r="J200" s="67"/>
      <c r="K200" s="67"/>
      <c r="L200" s="67"/>
      <c r="M200" s="67"/>
      <c r="N200" s="67"/>
      <c r="O200" s="67"/>
      <c r="P200" s="67"/>
      <c r="Q200" s="67"/>
      <c r="R200" s="67"/>
      <c r="S200" s="67"/>
      <c r="T200" s="67"/>
      <c r="U200" s="67"/>
      <c r="V200" s="655"/>
      <c r="W200" s="67"/>
      <c r="X200" s="67"/>
      <c r="Y200" s="67"/>
      <c r="Z200" s="67"/>
      <c r="AA200" s="656"/>
      <c r="AB200" s="656"/>
      <c r="AC200" s="67"/>
      <c r="AD200" s="656"/>
      <c r="AE200" s="657"/>
      <c r="AF200" s="67"/>
      <c r="AG200" s="67"/>
      <c r="AH200" s="658"/>
      <c r="AI200" s="658"/>
      <c r="AJ200" s="67"/>
      <c r="AK200" s="656"/>
      <c r="AL200" s="67"/>
      <c r="AM200" s="67"/>
      <c r="AN200" s="67"/>
      <c r="AO200" s="67"/>
      <c r="AP200" s="67"/>
      <c r="AQ200" s="67"/>
      <c r="AR200" s="656"/>
      <c r="AS200" s="67"/>
      <c r="AT200" s="67"/>
      <c r="AU200" s="67"/>
      <c r="AV200" s="656"/>
      <c r="AW200" s="67"/>
      <c r="AX200" s="656"/>
      <c r="AY200" s="67"/>
      <c r="AZ200" s="67"/>
      <c r="BA200" s="67"/>
      <c r="BB200" s="656"/>
      <c r="BC200" s="656"/>
      <c r="BD200" s="67"/>
      <c r="BE200" s="656"/>
      <c r="BF200" s="101"/>
      <c r="BG200" s="101"/>
      <c r="BH200" s="101"/>
      <c r="BI200" s="2097"/>
      <c r="BJ200" s="941" t="s">
        <v>253</v>
      </c>
      <c r="BK200" s="2097"/>
      <c r="BL200" s="941" t="s">
        <v>251</v>
      </c>
      <c r="BM200" s="2097"/>
      <c r="BN200" s="2097"/>
      <c r="BO200" s="2097"/>
      <c r="BP200" s="941" t="s">
        <v>253</v>
      </c>
      <c r="BQ200" s="2097"/>
      <c r="BR200" s="941" t="s">
        <v>251</v>
      </c>
      <c r="BS200" s="2097"/>
      <c r="BT200" s="2097"/>
      <c r="BU200" s="2097"/>
      <c r="BV200" s="636"/>
      <c r="BW200" s="636"/>
      <c r="BX200" s="636"/>
      <c r="BY200" s="636"/>
      <c r="BZ200" s="636"/>
      <c r="CA200" s="636"/>
      <c r="CB200" s="637"/>
      <c r="CC200" s="636"/>
      <c r="CD200" s="636"/>
      <c r="CE200" s="637"/>
      <c r="CF200" s="637"/>
      <c r="CG200" s="637"/>
      <c r="CH200" s="637"/>
      <c r="CI200" s="636"/>
      <c r="CJ200" s="636"/>
      <c r="CK200" s="637"/>
      <c r="CL200" s="637"/>
      <c r="CM200" s="637"/>
      <c r="CN200" s="705"/>
      <c r="CO200" s="88"/>
      <c r="CP200" s="88"/>
      <c r="CQ200" s="88"/>
      <c r="CR200" s="67"/>
      <c r="CS200" s="67"/>
      <c r="CT200" s="67"/>
      <c r="CU200" s="67"/>
      <c r="CV200" s="67"/>
      <c r="CW200" s="67"/>
      <c r="CX200" s="67"/>
      <c r="CY200" s="67"/>
      <c r="CZ200" s="67"/>
      <c r="DA200" s="67"/>
      <c r="DB200" s="67"/>
      <c r="DC200" s="67"/>
      <c r="DD200" s="67"/>
      <c r="DE200" s="67"/>
      <c r="DF200" s="67"/>
      <c r="DG200" s="67"/>
      <c r="DH200" s="67"/>
      <c r="DI200" s="67"/>
      <c r="DJ200" s="67"/>
      <c r="DK200" s="67"/>
      <c r="DL200" s="67"/>
      <c r="DM200" s="67"/>
      <c r="DN200" s="67"/>
      <c r="DO200" s="67"/>
      <c r="DP200" s="67"/>
      <c r="DQ200" s="67"/>
      <c r="DR200" s="67"/>
      <c r="DS200" s="67"/>
      <c r="DT200" s="67"/>
      <c r="DU200" s="67"/>
      <c r="DV200" s="67"/>
      <c r="DW200" s="67"/>
      <c r="DX200" s="67"/>
      <c r="DY200" s="67"/>
      <c r="DZ200" s="67"/>
      <c r="EA200" s="67"/>
      <c r="EB200" s="67"/>
      <c r="EC200" s="67"/>
      <c r="ED200" s="67"/>
      <c r="EE200" s="67"/>
      <c r="EF200" s="67"/>
      <c r="EG200" s="67"/>
      <c r="EH200" s="67"/>
      <c r="EI200" s="67"/>
      <c r="EJ200" s="67"/>
      <c r="EK200" s="67"/>
      <c r="EL200" s="67"/>
      <c r="EM200" s="67"/>
      <c r="EN200" s="67"/>
      <c r="EO200" s="67"/>
      <c r="EP200" s="67"/>
      <c r="EQ200" s="67"/>
      <c r="ER200" s="67"/>
      <c r="ES200" s="67"/>
      <c r="ET200" s="67"/>
      <c r="EU200" s="67"/>
      <c r="EV200" s="67"/>
      <c r="EW200" s="67"/>
      <c r="EX200" s="67"/>
      <c r="EY200" s="67"/>
      <c r="EZ200" s="67"/>
      <c r="FA200" s="67"/>
      <c r="FB200" s="67"/>
      <c r="FC200" s="67"/>
      <c r="FD200" s="67"/>
      <c r="FE200" s="67"/>
      <c r="FF200" s="67"/>
      <c r="FG200" s="67"/>
      <c r="FH200" s="67"/>
      <c r="FI200" s="67"/>
      <c r="FJ200" s="67"/>
      <c r="FK200" s="67"/>
      <c r="FL200" s="67"/>
      <c r="FM200" s="67"/>
      <c r="FN200" s="67"/>
      <c r="FO200" s="67"/>
      <c r="FP200" s="67"/>
      <c r="FQ200" s="67"/>
      <c r="FR200" s="67"/>
      <c r="FS200" s="67"/>
      <c r="FT200" s="67"/>
      <c r="FU200" s="67"/>
      <c r="FV200" s="67"/>
      <c r="FW200" s="67"/>
      <c r="FX200" s="67"/>
      <c r="FY200" s="67"/>
      <c r="FZ200" s="67"/>
      <c r="GA200" s="67"/>
      <c r="GB200" s="67"/>
      <c r="GC200" s="67"/>
      <c r="GD200" s="67"/>
    </row>
    <row r="201" spans="1:186" s="69" customFormat="1" ht="18.75" hidden="1" customHeight="1" thickBot="1" x14ac:dyDescent="0.3">
      <c r="A201" s="67"/>
      <c r="B201" s="67"/>
      <c r="C201" s="67"/>
      <c r="D201" s="67"/>
      <c r="E201" s="67"/>
      <c r="F201" s="67"/>
      <c r="G201" s="67"/>
      <c r="H201" s="67"/>
      <c r="I201" s="67"/>
      <c r="J201" s="67"/>
      <c r="K201" s="67"/>
      <c r="L201" s="67"/>
      <c r="M201" s="67"/>
      <c r="N201" s="67"/>
      <c r="O201" s="67"/>
      <c r="P201" s="67"/>
      <c r="Q201" s="67"/>
      <c r="R201" s="67"/>
      <c r="S201" s="67"/>
      <c r="T201" s="67"/>
      <c r="U201" s="67"/>
      <c r="V201" s="655"/>
      <c r="W201" s="67"/>
      <c r="X201" s="67"/>
      <c r="Y201" s="67"/>
      <c r="Z201" s="67"/>
      <c r="AA201" s="656"/>
      <c r="AB201" s="656"/>
      <c r="AC201" s="67"/>
      <c r="AD201" s="656"/>
      <c r="AE201" s="657"/>
      <c r="AF201" s="67"/>
      <c r="AG201" s="67"/>
      <c r="AH201" s="658"/>
      <c r="AI201" s="658"/>
      <c r="AJ201" s="67"/>
      <c r="AK201" s="656"/>
      <c r="AL201" s="67"/>
      <c r="AM201" s="67"/>
      <c r="AN201" s="67"/>
      <c r="AO201" s="67"/>
      <c r="AP201" s="67"/>
      <c r="AQ201" s="67"/>
      <c r="AR201" s="656"/>
      <c r="AS201" s="67"/>
      <c r="AT201" s="67"/>
      <c r="AU201" s="67"/>
      <c r="AV201" s="656"/>
      <c r="AW201" s="67"/>
      <c r="AX201" s="656"/>
      <c r="AY201" s="67"/>
      <c r="AZ201" s="67"/>
      <c r="BA201" s="67"/>
      <c r="BB201" s="656"/>
      <c r="BC201" s="656"/>
      <c r="BD201" s="67"/>
      <c r="BE201" s="656"/>
      <c r="BF201" s="101"/>
      <c r="BG201" s="101"/>
      <c r="BH201" s="101"/>
      <c r="BI201" s="796" t="s">
        <v>372</v>
      </c>
      <c r="BJ201" s="794" t="s">
        <v>49</v>
      </c>
      <c r="BK201" s="801">
        <v>1</v>
      </c>
      <c r="BL201" s="794" t="s">
        <v>410</v>
      </c>
      <c r="BM201" s="798">
        <v>0.01</v>
      </c>
      <c r="BN201" s="798">
        <v>0.5</v>
      </c>
      <c r="BO201" s="795" t="s">
        <v>310</v>
      </c>
      <c r="BP201" s="794" t="s">
        <v>49</v>
      </c>
      <c r="BQ201" s="801">
        <v>1</v>
      </c>
      <c r="BR201" s="794" t="s">
        <v>410</v>
      </c>
      <c r="BS201" s="798">
        <v>0.01</v>
      </c>
      <c r="BT201" s="798">
        <v>0.5</v>
      </c>
      <c r="BU201" s="795" t="s">
        <v>254</v>
      </c>
      <c r="BV201" s="636"/>
      <c r="BW201" s="636"/>
      <c r="BX201" s="636"/>
      <c r="BY201" s="636"/>
      <c r="BZ201" s="636"/>
      <c r="CA201" s="636"/>
      <c r="CB201" s="637"/>
      <c r="CC201" s="636"/>
      <c r="CD201" s="636"/>
      <c r="CE201" s="637"/>
      <c r="CF201" s="637"/>
      <c r="CG201" s="637"/>
      <c r="CH201" s="637"/>
      <c r="CI201" s="636"/>
      <c r="CJ201" s="636"/>
      <c r="CK201" s="637"/>
      <c r="CL201" s="637"/>
      <c r="CM201" s="637"/>
      <c r="CN201" s="705"/>
      <c r="CO201" s="88"/>
      <c r="CP201" s="88"/>
      <c r="CQ201" s="88"/>
      <c r="CR201" s="67">
        <v>0.01</v>
      </c>
      <c r="CS201" s="67">
        <v>0.5</v>
      </c>
      <c r="CT201" s="67"/>
      <c r="CU201" s="67"/>
      <c r="CV201" s="67"/>
      <c r="CW201" s="67"/>
      <c r="CX201" s="67"/>
      <c r="CY201" s="67"/>
      <c r="CZ201" s="67"/>
      <c r="DA201" s="67"/>
      <c r="DB201" s="67"/>
      <c r="DC201" s="67"/>
      <c r="DD201" s="67"/>
      <c r="DE201" s="67"/>
      <c r="DF201" s="67"/>
      <c r="DG201" s="67"/>
      <c r="DH201" s="67"/>
      <c r="DI201" s="67"/>
      <c r="DJ201" s="67"/>
      <c r="DK201" s="67"/>
      <c r="DL201" s="67"/>
      <c r="DM201" s="67"/>
      <c r="DN201" s="67"/>
      <c r="DO201" s="67"/>
      <c r="DP201" s="67"/>
      <c r="DQ201" s="67"/>
      <c r="DR201" s="67"/>
      <c r="DS201" s="67"/>
      <c r="DT201" s="67"/>
      <c r="DU201" s="67"/>
      <c r="DV201" s="67"/>
      <c r="DW201" s="67"/>
      <c r="DX201" s="67"/>
      <c r="DY201" s="67"/>
      <c r="DZ201" s="67"/>
      <c r="EA201" s="67"/>
      <c r="EB201" s="67"/>
      <c r="EC201" s="67"/>
      <c r="ED201" s="67"/>
      <c r="EE201" s="67"/>
      <c r="EF201" s="67"/>
      <c r="EG201" s="67"/>
      <c r="EH201" s="67"/>
      <c r="EI201" s="67"/>
      <c r="EJ201" s="67"/>
      <c r="EK201" s="67"/>
      <c r="EL201" s="67"/>
      <c r="EM201" s="67"/>
      <c r="EN201" s="67"/>
      <c r="EO201" s="67"/>
      <c r="EP201" s="67"/>
      <c r="EQ201" s="67"/>
      <c r="ER201" s="67"/>
      <c r="ES201" s="67"/>
      <c r="ET201" s="67"/>
      <c r="EU201" s="67"/>
      <c r="EV201" s="67"/>
      <c r="EW201" s="67"/>
      <c r="EX201" s="67"/>
      <c r="EY201" s="67"/>
      <c r="EZ201" s="67"/>
      <c r="FA201" s="67"/>
      <c r="FB201" s="67"/>
      <c r="FC201" s="67"/>
      <c r="FD201" s="67"/>
      <c r="FE201" s="67"/>
      <c r="FF201" s="67"/>
      <c r="FG201" s="67"/>
      <c r="FH201" s="67"/>
      <c r="FI201" s="67"/>
      <c r="FJ201" s="67"/>
      <c r="FK201" s="67"/>
      <c r="FL201" s="67"/>
      <c r="FM201" s="67"/>
      <c r="FN201" s="67"/>
      <c r="FO201" s="67"/>
      <c r="FP201" s="67"/>
      <c r="FQ201" s="67"/>
      <c r="FR201" s="67"/>
      <c r="FS201" s="67"/>
      <c r="FT201" s="67"/>
      <c r="FU201" s="67"/>
      <c r="FV201" s="67"/>
      <c r="FW201" s="67"/>
      <c r="FX201" s="67"/>
      <c r="FY201" s="67"/>
      <c r="FZ201" s="67"/>
      <c r="GA201" s="67"/>
      <c r="GB201" s="67"/>
      <c r="GC201" s="67"/>
      <c r="GD201" s="67"/>
    </row>
    <row r="202" spans="1:186" s="69" customFormat="1" ht="18.75" hidden="1" customHeight="1" thickBot="1" x14ac:dyDescent="0.3">
      <c r="A202" s="67"/>
      <c r="B202" s="67"/>
      <c r="C202" s="67"/>
      <c r="D202" s="67"/>
      <c r="E202" s="67"/>
      <c r="F202" s="67"/>
      <c r="G202" s="67"/>
      <c r="H202" s="67"/>
      <c r="I202" s="67"/>
      <c r="J202" s="67"/>
      <c r="K202" s="67"/>
      <c r="L202" s="67"/>
      <c r="M202" s="67"/>
      <c r="N202" s="67"/>
      <c r="O202" s="67"/>
      <c r="P202" s="67"/>
      <c r="Q202" s="67"/>
      <c r="R202" s="67"/>
      <c r="S202" s="67"/>
      <c r="T202" s="67"/>
      <c r="U202" s="67"/>
      <c r="V202" s="655"/>
      <c r="W202" s="67"/>
      <c r="X202" s="67"/>
      <c r="Y202" s="67"/>
      <c r="Z202" s="67"/>
      <c r="AA202" s="656"/>
      <c r="AB202" s="656"/>
      <c r="AC202" s="67"/>
      <c r="AD202" s="656"/>
      <c r="AE202" s="657"/>
      <c r="AF202" s="67"/>
      <c r="AG202" s="67"/>
      <c r="AH202" s="658"/>
      <c r="AI202" s="658"/>
      <c r="AJ202" s="67"/>
      <c r="AK202" s="656"/>
      <c r="AL202" s="67"/>
      <c r="AM202" s="67"/>
      <c r="AN202" s="67"/>
      <c r="AO202" s="67"/>
      <c r="AP202" s="67"/>
      <c r="AQ202" s="67"/>
      <c r="AR202" s="656"/>
      <c r="AS202" s="67"/>
      <c r="AT202" s="67"/>
      <c r="AU202" s="67"/>
      <c r="AV202" s="656"/>
      <c r="AW202" s="67"/>
      <c r="AX202" s="656"/>
      <c r="AY202" s="67"/>
      <c r="AZ202" s="67"/>
      <c r="BA202" s="67"/>
      <c r="BB202" s="656"/>
      <c r="BC202" s="656"/>
      <c r="BD202" s="67"/>
      <c r="BE202" s="656"/>
      <c r="BF202" s="101"/>
      <c r="BG202" s="101"/>
      <c r="BH202" s="101"/>
      <c r="BI202" s="796" t="s">
        <v>373</v>
      </c>
      <c r="BJ202" s="794" t="s">
        <v>49</v>
      </c>
      <c r="BK202" s="801">
        <v>79</v>
      </c>
      <c r="BL202" s="794" t="s">
        <v>410</v>
      </c>
      <c r="BM202" s="798">
        <v>0.01</v>
      </c>
      <c r="BN202" s="798">
        <v>0.5</v>
      </c>
      <c r="BO202" s="795" t="s">
        <v>310</v>
      </c>
      <c r="BP202" s="794" t="s">
        <v>49</v>
      </c>
      <c r="BQ202" s="801">
        <v>77</v>
      </c>
      <c r="BR202" s="794" t="s">
        <v>410</v>
      </c>
      <c r="BS202" s="798">
        <v>0.01</v>
      </c>
      <c r="BT202" s="798">
        <v>0.5</v>
      </c>
      <c r="BU202" s="795" t="s">
        <v>254</v>
      </c>
      <c r="BV202" s="636"/>
      <c r="BW202" s="636"/>
      <c r="BX202" s="636"/>
      <c r="BY202" s="636"/>
      <c r="BZ202" s="636"/>
      <c r="CA202" s="636"/>
      <c r="CB202" s="636"/>
      <c r="CC202" s="636"/>
      <c r="CD202" s="636"/>
      <c r="CE202" s="636"/>
      <c r="CF202" s="636"/>
      <c r="CG202" s="636"/>
      <c r="CH202" s="636"/>
      <c r="CI202" s="636"/>
      <c r="CJ202" s="636"/>
      <c r="CK202" s="636"/>
      <c r="CL202" s="636"/>
      <c r="CM202" s="636"/>
      <c r="CN202" s="705"/>
      <c r="CO202" s="88"/>
      <c r="CP202" s="88"/>
      <c r="CQ202" s="88"/>
      <c r="CR202" s="67">
        <v>0.01</v>
      </c>
      <c r="CS202" s="67">
        <v>0.5</v>
      </c>
      <c r="CT202" s="67"/>
      <c r="CU202" s="67"/>
      <c r="CV202" s="67"/>
      <c r="CW202" s="67"/>
      <c r="CX202" s="67"/>
      <c r="CY202" s="67"/>
      <c r="CZ202" s="67"/>
      <c r="DA202" s="67"/>
      <c r="DB202" s="67"/>
      <c r="DC202" s="67"/>
      <c r="DD202" s="67"/>
      <c r="DE202" s="67"/>
      <c r="DF202" s="67"/>
      <c r="DG202" s="67"/>
      <c r="DH202" s="67"/>
      <c r="DI202" s="67"/>
      <c r="DJ202" s="67"/>
      <c r="DK202" s="67"/>
      <c r="DL202" s="67"/>
      <c r="DM202" s="67"/>
      <c r="DN202" s="67"/>
      <c r="DO202" s="67"/>
      <c r="DP202" s="67"/>
      <c r="DQ202" s="67"/>
      <c r="DR202" s="67"/>
      <c r="DS202" s="67"/>
      <c r="DT202" s="67"/>
      <c r="DU202" s="67"/>
      <c r="DV202" s="67"/>
      <c r="DW202" s="67"/>
      <c r="DX202" s="67"/>
      <c r="DY202" s="67"/>
      <c r="DZ202" s="67"/>
      <c r="EA202" s="67"/>
      <c r="EB202" s="67"/>
      <c r="EC202" s="67"/>
      <c r="ED202" s="67"/>
      <c r="EE202" s="67"/>
      <c r="EF202" s="67"/>
      <c r="EG202" s="67"/>
      <c r="EH202" s="67"/>
      <c r="EI202" s="67"/>
      <c r="EJ202" s="67"/>
      <c r="EK202" s="67"/>
      <c r="EL202" s="67"/>
      <c r="EM202" s="67"/>
      <c r="EN202" s="67"/>
      <c r="EO202" s="67"/>
      <c r="EP202" s="67"/>
      <c r="EQ202" s="67"/>
      <c r="ER202" s="67"/>
      <c r="ES202" s="67"/>
      <c r="ET202" s="67"/>
      <c r="EU202" s="67"/>
      <c r="EV202" s="67"/>
      <c r="EW202" s="67"/>
      <c r="EX202" s="67"/>
      <c r="EY202" s="67"/>
      <c r="EZ202" s="67"/>
      <c r="FA202" s="67"/>
      <c r="FB202" s="67"/>
      <c r="FC202" s="67"/>
      <c r="FD202" s="67"/>
      <c r="FE202" s="67"/>
      <c r="FF202" s="67"/>
      <c r="FG202" s="67"/>
      <c r="FH202" s="67"/>
      <c r="FI202" s="67"/>
      <c r="FJ202" s="67"/>
      <c r="FK202" s="67"/>
      <c r="FL202" s="67"/>
      <c r="FM202" s="67"/>
      <c r="FN202" s="67"/>
      <c r="FO202" s="67"/>
      <c r="FP202" s="67"/>
      <c r="FQ202" s="67"/>
      <c r="FR202" s="67"/>
      <c r="FS202" s="67"/>
      <c r="FT202" s="67"/>
      <c r="FU202" s="67"/>
      <c r="FV202" s="67"/>
      <c r="FW202" s="67"/>
      <c r="FX202" s="67"/>
      <c r="FY202" s="67"/>
      <c r="FZ202" s="67"/>
      <c r="GA202" s="67"/>
      <c r="GB202" s="67"/>
      <c r="GC202" s="67"/>
      <c r="GD202" s="67"/>
    </row>
    <row r="203" spans="1:186" s="69" customFormat="1" ht="15" hidden="1" customHeight="1" x14ac:dyDescent="0.25">
      <c r="A203" s="67"/>
      <c r="B203" s="67"/>
      <c r="C203" s="67"/>
      <c r="D203" s="67"/>
      <c r="E203" s="67"/>
      <c r="F203" s="67"/>
      <c r="G203" s="67"/>
      <c r="H203" s="67"/>
      <c r="I203" s="67"/>
      <c r="J203" s="67"/>
      <c r="K203" s="67"/>
      <c r="L203" s="67"/>
      <c r="M203" s="67"/>
      <c r="N203" s="67"/>
      <c r="O203" s="67"/>
      <c r="P203" s="67"/>
      <c r="Q203" s="67"/>
      <c r="R203" s="67"/>
      <c r="S203" s="67"/>
      <c r="T203" s="67"/>
      <c r="U203" s="67"/>
      <c r="V203" s="655"/>
      <c r="W203" s="67"/>
      <c r="X203" s="67"/>
      <c r="Y203" s="67"/>
      <c r="Z203" s="67"/>
      <c r="AA203" s="656"/>
      <c r="AB203" s="656"/>
      <c r="AC203" s="67"/>
      <c r="AD203" s="656"/>
      <c r="AE203" s="657"/>
      <c r="AF203" s="67"/>
      <c r="AG203" s="67"/>
      <c r="AH203" s="658"/>
      <c r="AI203" s="658"/>
      <c r="AJ203" s="67"/>
      <c r="AK203" s="656"/>
      <c r="AL203" s="67"/>
      <c r="AM203" s="67"/>
      <c r="AN203" s="67"/>
      <c r="AO203" s="67"/>
      <c r="AP203" s="67"/>
      <c r="AQ203" s="67"/>
      <c r="AR203" s="656"/>
      <c r="AS203" s="67"/>
      <c r="AT203" s="67"/>
      <c r="AU203" s="67"/>
      <c r="AV203" s="656"/>
      <c r="AW203" s="67"/>
      <c r="AX203" s="656"/>
      <c r="AY203" s="67"/>
      <c r="AZ203" s="67"/>
      <c r="BA203" s="67"/>
      <c r="BB203" s="656"/>
      <c r="BC203" s="656"/>
      <c r="BD203" s="67"/>
      <c r="BE203" s="656"/>
      <c r="BF203" s="101"/>
      <c r="BG203" s="101"/>
      <c r="BH203" s="101"/>
      <c r="BI203" s="635"/>
      <c r="BJ203" s="636"/>
      <c r="BK203" s="636"/>
      <c r="BL203" s="636"/>
      <c r="BM203" s="102"/>
      <c r="BN203" s="102"/>
      <c r="BO203" s="102"/>
      <c r="BP203" s="636"/>
      <c r="BQ203" s="636"/>
      <c r="BR203" s="636"/>
      <c r="BS203" s="636"/>
      <c r="BT203" s="636"/>
      <c r="BU203" s="636"/>
      <c r="BV203" s="637"/>
      <c r="BW203" s="636"/>
      <c r="BX203" s="636"/>
      <c r="BY203" s="637"/>
      <c r="BZ203" s="637"/>
      <c r="CA203" s="637"/>
      <c r="CB203" s="636"/>
      <c r="CC203" s="636"/>
      <c r="CD203" s="636"/>
      <c r="CE203" s="636"/>
      <c r="CF203" s="636"/>
      <c r="CG203" s="636"/>
      <c r="CH203" s="636"/>
      <c r="CI203" s="636"/>
      <c r="CJ203" s="636"/>
      <c r="CK203" s="636"/>
      <c r="CL203" s="636"/>
      <c r="CM203" s="636"/>
      <c r="CN203" s="932"/>
      <c r="CO203" s="88"/>
      <c r="CP203" s="88"/>
      <c r="CQ203" s="88"/>
      <c r="CR203" s="67"/>
      <c r="CS203" s="67"/>
      <c r="CT203" s="67"/>
      <c r="CU203" s="67"/>
      <c r="CV203" s="67"/>
      <c r="CW203" s="67"/>
      <c r="CX203" s="67"/>
      <c r="CY203" s="67"/>
      <c r="CZ203" s="67"/>
      <c r="DA203" s="67"/>
      <c r="DB203" s="67"/>
      <c r="DC203" s="67"/>
      <c r="DD203" s="67"/>
      <c r="DE203" s="67"/>
      <c r="DF203" s="67"/>
      <c r="DG203" s="67"/>
      <c r="DH203" s="67"/>
      <c r="DI203" s="67"/>
      <c r="DJ203" s="67"/>
      <c r="DK203" s="67"/>
      <c r="DL203" s="67"/>
      <c r="DM203" s="67"/>
      <c r="DN203" s="67"/>
      <c r="DO203" s="67"/>
      <c r="DP203" s="67"/>
      <c r="DQ203" s="67"/>
      <c r="DR203" s="67"/>
      <c r="DS203" s="67"/>
      <c r="DT203" s="67"/>
      <c r="DU203" s="67"/>
      <c r="DV203" s="67"/>
      <c r="DW203" s="67"/>
      <c r="DX203" s="67"/>
      <c r="DY203" s="67"/>
      <c r="DZ203" s="67"/>
      <c r="EA203" s="67"/>
      <c r="EB203" s="67"/>
      <c r="EC203" s="67"/>
      <c r="ED203" s="67"/>
      <c r="EE203" s="67"/>
      <c r="EF203" s="67"/>
      <c r="EG203" s="67"/>
      <c r="EH203" s="67"/>
      <c r="EI203" s="67"/>
      <c r="EJ203" s="67"/>
      <c r="EK203" s="67"/>
      <c r="EL203" s="67"/>
      <c r="EM203" s="67"/>
      <c r="EN203" s="67"/>
      <c r="EO203" s="67"/>
      <c r="EP203" s="67"/>
      <c r="EQ203" s="67"/>
      <c r="ER203" s="67"/>
      <c r="ES203" s="67"/>
      <c r="ET203" s="67"/>
      <c r="EU203" s="67"/>
      <c r="EV203" s="67"/>
      <c r="EW203" s="67"/>
      <c r="EX203" s="67"/>
      <c r="EY203" s="67"/>
      <c r="EZ203" s="67"/>
      <c r="FA203" s="67"/>
      <c r="FB203" s="67"/>
      <c r="FC203" s="67"/>
      <c r="FD203" s="67"/>
      <c r="FE203" s="67"/>
      <c r="FF203" s="67"/>
      <c r="FG203" s="67"/>
      <c r="FH203" s="67"/>
      <c r="FI203" s="67"/>
      <c r="FJ203" s="67"/>
      <c r="FK203" s="67"/>
      <c r="FL203" s="67"/>
      <c r="FM203" s="67"/>
      <c r="FN203" s="67"/>
      <c r="FO203" s="67"/>
      <c r="FP203" s="67"/>
      <c r="FQ203" s="67"/>
      <c r="FR203" s="67"/>
      <c r="FS203" s="67"/>
      <c r="FT203" s="67"/>
      <c r="FU203" s="67"/>
      <c r="FV203" s="67"/>
      <c r="FW203" s="67"/>
      <c r="FX203" s="67"/>
      <c r="FY203" s="67"/>
      <c r="FZ203" s="67"/>
      <c r="GA203" s="67"/>
      <c r="GB203" s="67"/>
      <c r="GC203" s="67"/>
      <c r="GD203" s="67"/>
    </row>
    <row r="204" spans="1:186" s="69" customFormat="1" ht="15" hidden="1" customHeight="1" thickBot="1" x14ac:dyDescent="0.3">
      <c r="A204" s="67"/>
      <c r="B204" s="67"/>
      <c r="C204" s="67"/>
      <c r="D204" s="67"/>
      <c r="E204" s="67"/>
      <c r="F204" s="67"/>
      <c r="G204" s="67"/>
      <c r="H204" s="67"/>
      <c r="I204" s="67"/>
      <c r="J204" s="67"/>
      <c r="K204" s="67"/>
      <c r="L204" s="67"/>
      <c r="M204" s="67"/>
      <c r="N204" s="67"/>
      <c r="O204" s="67"/>
      <c r="P204" s="67"/>
      <c r="Q204" s="67"/>
      <c r="R204" s="67"/>
      <c r="S204" s="67"/>
      <c r="T204" s="67"/>
      <c r="U204" s="67"/>
      <c r="V204" s="655"/>
      <c r="W204" s="67"/>
      <c r="X204" s="67"/>
      <c r="Y204" s="67"/>
      <c r="Z204" s="67"/>
      <c r="AA204" s="656"/>
      <c r="AB204" s="656"/>
      <c r="AC204" s="67"/>
      <c r="AD204" s="656"/>
      <c r="AE204" s="657"/>
      <c r="AF204" s="67"/>
      <c r="AG204" s="67"/>
      <c r="AH204" s="658"/>
      <c r="AI204" s="658"/>
      <c r="AJ204" s="67"/>
      <c r="AK204" s="656"/>
      <c r="AL204" s="67"/>
      <c r="AM204" s="67"/>
      <c r="AN204" s="67"/>
      <c r="AO204" s="67"/>
      <c r="AP204" s="67"/>
      <c r="AQ204" s="67"/>
      <c r="AR204" s="656"/>
      <c r="AS204" s="67"/>
      <c r="AT204" s="67"/>
      <c r="AU204" s="67"/>
      <c r="AV204" s="656"/>
      <c r="AW204" s="67"/>
      <c r="AX204" s="656"/>
      <c r="AY204" s="67"/>
      <c r="AZ204" s="67"/>
      <c r="BA204" s="67"/>
      <c r="BB204" s="656"/>
      <c r="BC204" s="656"/>
      <c r="BD204" s="67"/>
      <c r="BE204" s="656"/>
      <c r="BF204" s="101"/>
      <c r="BG204" s="101"/>
      <c r="BH204" s="101"/>
      <c r="BI204" s="635"/>
      <c r="BJ204" s="636"/>
      <c r="BK204" s="636"/>
      <c r="BL204" s="636"/>
      <c r="BM204" s="102"/>
      <c r="BN204" s="102"/>
      <c r="BO204" s="102"/>
      <c r="BP204" s="636"/>
      <c r="BQ204" s="636"/>
      <c r="BR204" s="636"/>
      <c r="BS204" s="636"/>
      <c r="BT204" s="636"/>
      <c r="BU204" s="636"/>
      <c r="BV204" s="637"/>
      <c r="BW204" s="636"/>
      <c r="BX204" s="636"/>
      <c r="BY204" s="637"/>
      <c r="BZ204" s="637"/>
      <c r="CA204" s="637"/>
      <c r="CB204" s="636"/>
      <c r="CC204" s="636"/>
      <c r="CD204" s="636"/>
      <c r="CE204" s="636"/>
      <c r="CF204" s="636"/>
      <c r="CG204" s="636"/>
      <c r="CH204" s="636"/>
      <c r="CI204" s="636"/>
      <c r="CJ204" s="636"/>
      <c r="CK204" s="636"/>
      <c r="CL204" s="636"/>
      <c r="CM204" s="636"/>
      <c r="CN204" s="932"/>
      <c r="CO204" s="88"/>
      <c r="CP204" s="88"/>
      <c r="CQ204" s="88"/>
      <c r="CR204" s="67"/>
      <c r="CS204" s="67"/>
      <c r="CT204" s="67"/>
      <c r="CU204" s="67"/>
      <c r="CV204" s="67"/>
      <c r="CW204" s="67"/>
      <c r="CX204" s="67"/>
      <c r="CY204" s="67"/>
      <c r="CZ204" s="67"/>
      <c r="DA204" s="67"/>
      <c r="DB204" s="67"/>
      <c r="DC204" s="67"/>
      <c r="DD204" s="67"/>
      <c r="DE204" s="67"/>
      <c r="DF204" s="67"/>
      <c r="DG204" s="67"/>
      <c r="DH204" s="67"/>
      <c r="DI204" s="67"/>
      <c r="DJ204" s="67"/>
      <c r="DK204" s="67"/>
      <c r="DL204" s="67"/>
      <c r="DM204" s="67"/>
      <c r="DN204" s="67"/>
      <c r="DO204" s="67"/>
      <c r="DP204" s="67"/>
      <c r="DQ204" s="67"/>
      <c r="DR204" s="67"/>
      <c r="DS204" s="67"/>
      <c r="DT204" s="67"/>
      <c r="DU204" s="67"/>
      <c r="DV204" s="67"/>
      <c r="DW204" s="67"/>
      <c r="DX204" s="67"/>
      <c r="DY204" s="67"/>
      <c r="DZ204" s="67"/>
      <c r="EA204" s="67"/>
      <c r="EB204" s="67"/>
      <c r="EC204" s="67"/>
      <c r="ED204" s="67"/>
      <c r="EE204" s="67"/>
      <c r="EF204" s="67"/>
      <c r="EG204" s="67"/>
      <c r="EH204" s="67"/>
      <c r="EI204" s="67"/>
      <c r="EJ204" s="67"/>
      <c r="EK204" s="67"/>
      <c r="EL204" s="67"/>
      <c r="EM204" s="67"/>
      <c r="EN204" s="67"/>
      <c r="EO204" s="67"/>
      <c r="EP204" s="67"/>
      <c r="EQ204" s="67"/>
      <c r="ER204" s="67"/>
      <c r="ES204" s="67"/>
      <c r="ET204" s="67"/>
      <c r="EU204" s="67"/>
      <c r="EV204" s="67"/>
      <c r="EW204" s="67"/>
      <c r="EX204" s="67"/>
      <c r="EY204" s="67"/>
      <c r="EZ204" s="67"/>
      <c r="FA204" s="67"/>
      <c r="FB204" s="67"/>
      <c r="FC204" s="67"/>
      <c r="FD204" s="67"/>
      <c r="FE204" s="67"/>
      <c r="FF204" s="67"/>
      <c r="FG204" s="67"/>
      <c r="FH204" s="67"/>
      <c r="FI204" s="67"/>
      <c r="FJ204" s="67"/>
      <c r="FK204" s="67"/>
      <c r="FL204" s="67"/>
      <c r="FM204" s="67"/>
      <c r="FN204" s="67"/>
      <c r="FO204" s="67"/>
      <c r="FP204" s="67"/>
      <c r="FQ204" s="67"/>
      <c r="FR204" s="67"/>
      <c r="FS204" s="67"/>
      <c r="FT204" s="67"/>
      <c r="FU204" s="67"/>
      <c r="FV204" s="67"/>
      <c r="FW204" s="67"/>
      <c r="FX204" s="67"/>
      <c r="FY204" s="67"/>
      <c r="FZ204" s="67"/>
      <c r="GA204" s="67"/>
      <c r="GB204" s="67"/>
      <c r="GC204" s="67"/>
      <c r="GD204" s="67"/>
    </row>
    <row r="205" spans="1:186" s="69" customFormat="1" ht="15" hidden="1" customHeight="1" x14ac:dyDescent="0.25">
      <c r="A205" s="67"/>
      <c r="B205" s="67"/>
      <c r="C205" s="67"/>
      <c r="D205" s="67"/>
      <c r="E205" s="67"/>
      <c r="F205" s="67"/>
      <c r="G205" s="67"/>
      <c r="H205" s="67"/>
      <c r="I205" s="67"/>
      <c r="J205" s="67"/>
      <c r="K205" s="67"/>
      <c r="L205" s="67"/>
      <c r="M205" s="67"/>
      <c r="N205" s="67"/>
      <c r="O205" s="67"/>
      <c r="P205" s="67"/>
      <c r="Q205" s="67"/>
      <c r="R205" s="67"/>
      <c r="S205" s="67"/>
      <c r="T205" s="67"/>
      <c r="U205" s="67"/>
      <c r="V205" s="655"/>
      <c r="W205" s="67"/>
      <c r="X205" s="67"/>
      <c r="Y205" s="67"/>
      <c r="Z205" s="67"/>
      <c r="AA205" s="656"/>
      <c r="AB205" s="656"/>
      <c r="AC205" s="67"/>
      <c r="AD205" s="656"/>
      <c r="AE205" s="657"/>
      <c r="AF205" s="67"/>
      <c r="AG205" s="67"/>
      <c r="AH205" s="658"/>
      <c r="AI205" s="658"/>
      <c r="AJ205" s="67"/>
      <c r="AK205" s="656"/>
      <c r="AL205" s="67"/>
      <c r="AM205" s="67"/>
      <c r="AN205" s="67"/>
      <c r="AO205" s="67"/>
      <c r="AP205" s="67"/>
      <c r="AQ205" s="67"/>
      <c r="AR205" s="656"/>
      <c r="AS205" s="67"/>
      <c r="AT205" s="67"/>
      <c r="AU205" s="67"/>
      <c r="AV205" s="656"/>
      <c r="AW205" s="67"/>
      <c r="AX205" s="656"/>
      <c r="AY205" s="67"/>
      <c r="AZ205" s="67"/>
      <c r="BA205" s="67"/>
      <c r="BB205" s="656"/>
      <c r="BC205" s="656"/>
      <c r="BD205" s="67"/>
      <c r="BE205" s="656"/>
      <c r="BF205" s="101"/>
      <c r="BG205" s="101"/>
      <c r="BH205" s="101"/>
      <c r="BI205" s="2096" t="s">
        <v>249</v>
      </c>
      <c r="BJ205" s="940"/>
      <c r="BK205" s="2096" t="s">
        <v>277</v>
      </c>
      <c r="BL205" s="940"/>
      <c r="BM205" s="2096" t="s">
        <v>233</v>
      </c>
      <c r="BN205" s="2096" t="s">
        <v>233</v>
      </c>
      <c r="BO205" s="2096" t="s">
        <v>240</v>
      </c>
      <c r="BP205" s="636"/>
      <c r="BQ205" s="636"/>
      <c r="BR205" s="636"/>
      <c r="BS205" s="636"/>
      <c r="BT205" s="636"/>
      <c r="BU205" s="636"/>
      <c r="BV205" s="637"/>
      <c r="BW205" s="636"/>
      <c r="BX205" s="636"/>
      <c r="BY205" s="637"/>
      <c r="BZ205" s="637"/>
      <c r="CA205" s="637"/>
      <c r="CB205" s="898"/>
      <c r="CC205" s="636"/>
      <c r="CD205" s="636"/>
      <c r="CE205" s="898"/>
      <c r="CF205" s="898"/>
      <c r="CG205" s="898"/>
      <c r="CH205" s="898"/>
      <c r="CI205" s="636"/>
      <c r="CJ205" s="636"/>
      <c r="CK205" s="898"/>
      <c r="CL205" s="898"/>
      <c r="CM205" s="898"/>
      <c r="CN205" s="932"/>
      <c r="CO205" s="88"/>
      <c r="CP205" s="88"/>
      <c r="CQ205" s="88"/>
      <c r="CR205" s="67"/>
      <c r="CS205" s="67"/>
      <c r="CT205" s="67"/>
      <c r="CU205" s="67"/>
      <c r="CV205" s="67"/>
      <c r="CW205" s="67"/>
      <c r="CX205" s="67"/>
      <c r="CY205" s="67"/>
      <c r="CZ205" s="67"/>
      <c r="DA205" s="67"/>
      <c r="DB205" s="67"/>
      <c r="DC205" s="67"/>
      <c r="DD205" s="67"/>
      <c r="DE205" s="67"/>
      <c r="DF205" s="67"/>
      <c r="DG205" s="67"/>
      <c r="DH205" s="67"/>
      <c r="DI205" s="67"/>
      <c r="DJ205" s="67"/>
      <c r="DK205" s="67"/>
      <c r="DL205" s="67"/>
      <c r="DM205" s="67"/>
      <c r="DN205" s="67"/>
      <c r="DO205" s="67"/>
      <c r="DP205" s="67"/>
      <c r="DQ205" s="67"/>
      <c r="DR205" s="67"/>
      <c r="DS205" s="67"/>
      <c r="DT205" s="67"/>
      <c r="DU205" s="67"/>
      <c r="DV205" s="67"/>
      <c r="DW205" s="67"/>
      <c r="DX205" s="67"/>
      <c r="DY205" s="67"/>
      <c r="DZ205" s="67"/>
      <c r="EA205" s="67"/>
      <c r="EB205" s="67"/>
      <c r="EC205" s="67"/>
      <c r="ED205" s="67"/>
      <c r="EE205" s="67"/>
      <c r="EF205" s="67"/>
      <c r="EG205" s="67"/>
      <c r="EH205" s="67"/>
      <c r="EI205" s="67"/>
      <c r="EJ205" s="67"/>
      <c r="EK205" s="67"/>
      <c r="EL205" s="67"/>
      <c r="EM205" s="67"/>
      <c r="EN205" s="67"/>
      <c r="EO205" s="67"/>
      <c r="EP205" s="67"/>
      <c r="EQ205" s="67"/>
      <c r="ER205" s="67"/>
      <c r="ES205" s="67"/>
      <c r="ET205" s="67"/>
      <c r="EU205" s="67"/>
      <c r="EV205" s="67"/>
      <c r="EW205" s="67"/>
      <c r="EX205" s="67"/>
      <c r="EY205" s="67"/>
      <c r="EZ205" s="67"/>
      <c r="FA205" s="67"/>
      <c r="FB205" s="67"/>
      <c r="FC205" s="67"/>
      <c r="FD205" s="67"/>
      <c r="FE205" s="67"/>
      <c r="FF205" s="67"/>
      <c r="FG205" s="67"/>
      <c r="FH205" s="67"/>
      <c r="FI205" s="67"/>
      <c r="FJ205" s="67"/>
      <c r="FK205" s="67"/>
      <c r="FL205" s="67"/>
      <c r="FM205" s="67"/>
      <c r="FN205" s="67"/>
      <c r="FO205" s="67"/>
      <c r="FP205" s="67"/>
      <c r="FQ205" s="67"/>
      <c r="FR205" s="67"/>
      <c r="FS205" s="67"/>
      <c r="FT205" s="67"/>
      <c r="FU205" s="67"/>
      <c r="FV205" s="67"/>
      <c r="FW205" s="67"/>
      <c r="FX205" s="67"/>
      <c r="FY205" s="67"/>
      <c r="FZ205" s="67"/>
      <c r="GA205" s="67"/>
      <c r="GB205" s="67"/>
      <c r="GC205" s="67"/>
      <c r="GD205" s="67"/>
    </row>
    <row r="206" spans="1:186" s="69" customFormat="1" ht="49.5" hidden="1" customHeight="1" thickBot="1" x14ac:dyDescent="0.3">
      <c r="A206" s="67"/>
      <c r="B206" s="67"/>
      <c r="C206" s="67"/>
      <c r="D206" s="67"/>
      <c r="E206" s="67"/>
      <c r="F206" s="67"/>
      <c r="G206" s="67"/>
      <c r="H206" s="67"/>
      <c r="I206" s="67"/>
      <c r="J206" s="67"/>
      <c r="K206" s="67"/>
      <c r="L206" s="67"/>
      <c r="M206" s="67"/>
      <c r="N206" s="67"/>
      <c r="O206" s="67"/>
      <c r="P206" s="67"/>
      <c r="Q206" s="67"/>
      <c r="R206" s="67"/>
      <c r="S206" s="67"/>
      <c r="T206" s="67"/>
      <c r="U206" s="67"/>
      <c r="V206" s="655"/>
      <c r="W206" s="67"/>
      <c r="X206" s="67"/>
      <c r="Y206" s="67"/>
      <c r="Z206" s="67"/>
      <c r="AA206" s="656"/>
      <c r="AB206" s="656"/>
      <c r="AC206" s="67"/>
      <c r="AD206" s="656"/>
      <c r="AE206" s="657"/>
      <c r="AF206" s="67"/>
      <c r="AG206" s="67"/>
      <c r="AH206" s="658"/>
      <c r="AI206" s="658"/>
      <c r="AJ206" s="67"/>
      <c r="AK206" s="656"/>
      <c r="AL206" s="67"/>
      <c r="AM206" s="67"/>
      <c r="AN206" s="67"/>
      <c r="AO206" s="67"/>
      <c r="AP206" s="67"/>
      <c r="AQ206" s="67"/>
      <c r="AR206" s="656"/>
      <c r="AS206" s="67"/>
      <c r="AT206" s="67"/>
      <c r="AU206" s="67"/>
      <c r="AV206" s="656"/>
      <c r="AW206" s="67"/>
      <c r="AX206" s="656"/>
      <c r="AY206" s="67"/>
      <c r="AZ206" s="67"/>
      <c r="BA206" s="67"/>
      <c r="BB206" s="656"/>
      <c r="BC206" s="656"/>
      <c r="BD206" s="67"/>
      <c r="BE206" s="656"/>
      <c r="BF206" s="101"/>
      <c r="BG206" s="101"/>
      <c r="BH206" s="101"/>
      <c r="BI206" s="2097"/>
      <c r="BJ206" s="941" t="s">
        <v>253</v>
      </c>
      <c r="BK206" s="2097"/>
      <c r="BL206" s="941" t="s">
        <v>251</v>
      </c>
      <c r="BM206" s="2097"/>
      <c r="BN206" s="2097"/>
      <c r="BO206" s="2097"/>
      <c r="BP206" s="636"/>
      <c r="BQ206" s="636"/>
      <c r="BR206" s="636"/>
      <c r="BS206" s="636"/>
      <c r="BT206" s="636"/>
      <c r="BU206" s="636"/>
      <c r="BV206" s="637"/>
      <c r="BW206" s="636"/>
      <c r="BX206" s="636"/>
      <c r="BY206" s="637"/>
      <c r="BZ206" s="637"/>
      <c r="CA206" s="637"/>
      <c r="CB206" s="898"/>
      <c r="CC206" s="636"/>
      <c r="CD206" s="636"/>
      <c r="CE206" s="898"/>
      <c r="CF206" s="898"/>
      <c r="CG206" s="898"/>
      <c r="CH206" s="898"/>
      <c r="CI206" s="636"/>
      <c r="CJ206" s="636"/>
      <c r="CK206" s="898"/>
      <c r="CL206" s="898"/>
      <c r="CM206" s="898"/>
      <c r="CN206" s="932"/>
      <c r="CO206" s="667">
        <f>BM206</f>
        <v>0</v>
      </c>
      <c r="CP206" s="88">
        <f>(CO206+CQ206)/2</f>
        <v>0</v>
      </c>
      <c r="CQ206" s="667">
        <f>BN206</f>
        <v>0</v>
      </c>
      <c r="CR206" s="67"/>
      <c r="CS206" s="67"/>
      <c r="CT206" s="67"/>
      <c r="CU206" s="67"/>
      <c r="CV206" s="67"/>
      <c r="CW206" s="67"/>
      <c r="CX206" s="67"/>
      <c r="CY206" s="67"/>
      <c r="CZ206" s="67"/>
      <c r="DA206" s="67"/>
      <c r="DB206" s="67"/>
      <c r="DC206" s="67"/>
      <c r="DD206" s="67"/>
      <c r="DE206" s="67"/>
      <c r="DF206" s="67"/>
      <c r="DG206" s="67"/>
      <c r="DH206" s="67"/>
      <c r="DI206" s="67"/>
      <c r="DJ206" s="67"/>
      <c r="DK206" s="67"/>
      <c r="DL206" s="67"/>
      <c r="DM206" s="67"/>
      <c r="DN206" s="67"/>
      <c r="DO206" s="67"/>
      <c r="DP206" s="67"/>
      <c r="DQ206" s="67"/>
      <c r="DR206" s="67"/>
      <c r="DS206" s="67"/>
      <c r="DT206" s="67"/>
      <c r="DU206" s="67"/>
      <c r="DV206" s="67"/>
      <c r="DW206" s="67"/>
      <c r="DX206" s="67"/>
      <c r="DY206" s="67"/>
      <c r="DZ206" s="67"/>
      <c r="EA206" s="67"/>
      <c r="EB206" s="67"/>
      <c r="EC206" s="67"/>
      <c r="ED206" s="67"/>
      <c r="EE206" s="67"/>
      <c r="EF206" s="67"/>
      <c r="EG206" s="67"/>
      <c r="EH206" s="67"/>
      <c r="EI206" s="67"/>
      <c r="EJ206" s="67"/>
      <c r="EK206" s="67"/>
      <c r="EL206" s="67"/>
      <c r="EM206" s="67"/>
      <c r="EN206" s="67"/>
      <c r="EO206" s="67"/>
      <c r="EP206" s="67"/>
      <c r="EQ206" s="67"/>
      <c r="ER206" s="67"/>
      <c r="ES206" s="67"/>
      <c r="ET206" s="67"/>
      <c r="EU206" s="67"/>
      <c r="EV206" s="67"/>
      <c r="EW206" s="67"/>
      <c r="EX206" s="67"/>
      <c r="EY206" s="67"/>
      <c r="EZ206" s="67"/>
      <c r="FA206" s="67"/>
      <c r="FB206" s="67"/>
      <c r="FC206" s="67"/>
      <c r="FD206" s="67"/>
      <c r="FE206" s="67"/>
      <c r="FF206" s="67"/>
      <c r="FG206" s="67"/>
      <c r="FH206" s="67"/>
      <c r="FI206" s="67"/>
      <c r="FJ206" s="67"/>
      <c r="FK206" s="67"/>
      <c r="FL206" s="67"/>
      <c r="FM206" s="67"/>
      <c r="FN206" s="67"/>
      <c r="FO206" s="67"/>
      <c r="FP206" s="67"/>
      <c r="FQ206" s="67"/>
      <c r="FR206" s="67"/>
      <c r="FS206" s="67"/>
      <c r="FT206" s="67"/>
      <c r="FU206" s="67"/>
      <c r="FV206" s="67"/>
      <c r="FW206" s="67"/>
      <c r="FX206" s="67"/>
      <c r="FY206" s="67"/>
      <c r="FZ206" s="67"/>
      <c r="GA206" s="67"/>
      <c r="GB206" s="67"/>
      <c r="GC206" s="67"/>
      <c r="GD206" s="67"/>
    </row>
    <row r="207" spans="1:186" s="69" customFormat="1" ht="15.75" hidden="1" customHeight="1" thickBot="1" x14ac:dyDescent="0.3">
      <c r="A207" s="67"/>
      <c r="B207" s="67"/>
      <c r="C207" s="67"/>
      <c r="D207" s="67"/>
      <c r="E207" s="67"/>
      <c r="F207" s="67"/>
      <c r="G207" s="67"/>
      <c r="H207" s="67"/>
      <c r="I207" s="67"/>
      <c r="J207" s="67"/>
      <c r="K207" s="67"/>
      <c r="L207" s="67"/>
      <c r="M207" s="67"/>
      <c r="N207" s="67"/>
      <c r="O207" s="67"/>
      <c r="P207" s="67"/>
      <c r="Q207" s="67"/>
      <c r="R207" s="67"/>
      <c r="S207" s="67"/>
      <c r="T207" s="67"/>
      <c r="U207" s="67"/>
      <c r="V207" s="655"/>
      <c r="W207" s="67"/>
      <c r="X207" s="67"/>
      <c r="Y207" s="67"/>
      <c r="Z207" s="67"/>
      <c r="AA207" s="656"/>
      <c r="AB207" s="656"/>
      <c r="AC207" s="67"/>
      <c r="AD207" s="656"/>
      <c r="AE207" s="657"/>
      <c r="AF207" s="67"/>
      <c r="AG207" s="67"/>
      <c r="AH207" s="658"/>
      <c r="AI207" s="658"/>
      <c r="AJ207" s="67"/>
      <c r="AK207" s="656"/>
      <c r="AL207" s="67"/>
      <c r="AM207" s="67"/>
      <c r="AN207" s="67"/>
      <c r="AO207" s="67"/>
      <c r="AP207" s="67"/>
      <c r="AQ207" s="67"/>
      <c r="AR207" s="656"/>
      <c r="AS207" s="67"/>
      <c r="AT207" s="67"/>
      <c r="AU207" s="67"/>
      <c r="AV207" s="656"/>
      <c r="AW207" s="67"/>
      <c r="AX207" s="656"/>
      <c r="AY207" s="67"/>
      <c r="AZ207" s="67"/>
      <c r="BA207" s="67"/>
      <c r="BB207" s="656"/>
      <c r="BC207" s="656"/>
      <c r="BD207" s="67"/>
      <c r="BE207" s="656"/>
      <c r="BF207" s="101"/>
      <c r="BG207" s="101"/>
      <c r="BH207" s="101"/>
      <c r="BI207" s="796" t="s">
        <v>256</v>
      </c>
      <c r="BJ207" s="794" t="s">
        <v>75</v>
      </c>
      <c r="BK207" s="801">
        <v>1.7829504000000003E-3</v>
      </c>
      <c r="BL207" s="794" t="s">
        <v>278</v>
      </c>
      <c r="BM207" s="798">
        <v>0.01</v>
      </c>
      <c r="BN207" s="798">
        <v>0.5</v>
      </c>
      <c r="BO207" s="795" t="s">
        <v>258</v>
      </c>
      <c r="BP207" s="636"/>
      <c r="BQ207" s="636"/>
      <c r="BR207" s="636"/>
      <c r="BS207" s="636"/>
      <c r="BT207" s="636"/>
      <c r="BU207" s="636"/>
      <c r="BV207" s="637"/>
      <c r="BW207" s="636"/>
      <c r="BX207" s="636"/>
      <c r="BY207" s="637"/>
      <c r="BZ207" s="637"/>
      <c r="CA207" s="637"/>
      <c r="CB207" s="637"/>
      <c r="CC207" s="636"/>
      <c r="CD207" s="636"/>
      <c r="CE207" s="637"/>
      <c r="CF207" s="637"/>
      <c r="CG207" s="637"/>
      <c r="CH207" s="637"/>
      <c r="CI207" s="636"/>
      <c r="CJ207" s="636"/>
      <c r="CK207" s="637"/>
      <c r="CL207" s="637"/>
      <c r="CM207" s="637"/>
      <c r="CN207" s="705"/>
      <c r="CO207" s="667">
        <f t="shared" ref="CO207:CO270" si="168">BM207</f>
        <v>0.01</v>
      </c>
      <c r="CP207" s="88">
        <f t="shared" ref="CP207:CP270" si="169">(CO207+CQ207)/2</f>
        <v>0.255</v>
      </c>
      <c r="CQ207" s="667">
        <f t="shared" ref="CQ207:CQ270" si="170">BN207</f>
        <v>0.5</v>
      </c>
      <c r="CR207" s="67">
        <v>0.15</v>
      </c>
      <c r="CS207" s="67">
        <v>0.2</v>
      </c>
      <c r="CT207" s="67"/>
      <c r="CU207" s="67"/>
      <c r="CV207" s="67"/>
      <c r="CW207" s="67"/>
      <c r="CX207" s="67"/>
      <c r="CY207" s="67"/>
      <c r="CZ207" s="67"/>
      <c r="DA207" s="67"/>
      <c r="DB207" s="67"/>
      <c r="DC207" s="67"/>
      <c r="DD207" s="67"/>
      <c r="DE207" s="67"/>
      <c r="DF207" s="67"/>
      <c r="DG207" s="67"/>
      <c r="DH207" s="67"/>
      <c r="DI207" s="67"/>
      <c r="DJ207" s="67"/>
      <c r="DK207" s="67"/>
      <c r="DL207" s="67"/>
      <c r="DM207" s="67"/>
      <c r="DN207" s="67"/>
      <c r="DO207" s="67"/>
      <c r="DP207" s="67"/>
      <c r="DQ207" s="67"/>
      <c r="DR207" s="67"/>
      <c r="DS207" s="67"/>
      <c r="DT207" s="67"/>
      <c r="DU207" s="67"/>
      <c r="DV207" s="67"/>
      <c r="DW207" s="67"/>
      <c r="DX207" s="67"/>
      <c r="DY207" s="67"/>
      <c r="DZ207" s="67"/>
      <c r="EA207" s="67"/>
      <c r="EB207" s="67"/>
      <c r="EC207" s="67"/>
      <c r="ED207" s="67"/>
      <c r="EE207" s="67"/>
      <c r="EF207" s="67"/>
      <c r="EG207" s="67"/>
      <c r="EH207" s="67"/>
      <c r="EI207" s="67"/>
      <c r="EJ207" s="67"/>
      <c r="EK207" s="67"/>
      <c r="EL207" s="67"/>
      <c r="EM207" s="67"/>
      <c r="EN207" s="67"/>
      <c r="EO207" s="67"/>
      <c r="EP207" s="67"/>
      <c r="EQ207" s="67"/>
      <c r="ER207" s="67"/>
      <c r="ES207" s="67"/>
      <c r="ET207" s="67"/>
      <c r="EU207" s="67"/>
      <c r="EV207" s="67"/>
      <c r="EW207" s="67"/>
      <c r="EX207" s="67"/>
      <c r="EY207" s="67"/>
      <c r="EZ207" s="67"/>
      <c r="FA207" s="67"/>
      <c r="FB207" s="67"/>
      <c r="FC207" s="67"/>
      <c r="FD207" s="67"/>
      <c r="FE207" s="67"/>
      <c r="FF207" s="67"/>
      <c r="FG207" s="67"/>
      <c r="FH207" s="67"/>
      <c r="FI207" s="67"/>
      <c r="FJ207" s="67"/>
      <c r="FK207" s="67"/>
      <c r="FL207" s="67"/>
      <c r="FM207" s="67"/>
      <c r="FN207" s="67"/>
      <c r="FO207" s="67"/>
      <c r="FP207" s="67"/>
      <c r="FQ207" s="67"/>
      <c r="FR207" s="67"/>
      <c r="FS207" s="67"/>
      <c r="FT207" s="67"/>
      <c r="FU207" s="67"/>
      <c r="FV207" s="67"/>
      <c r="FW207" s="67"/>
      <c r="FX207" s="67"/>
      <c r="FY207" s="67"/>
      <c r="FZ207" s="67"/>
      <c r="GA207" s="67"/>
      <c r="GB207" s="67"/>
      <c r="GC207" s="67"/>
      <c r="GD207" s="67"/>
    </row>
    <row r="208" spans="1:186" s="69" customFormat="1" ht="15.75" hidden="1" customHeight="1" thickBot="1" x14ac:dyDescent="0.3">
      <c r="A208" s="67"/>
      <c r="B208" s="67"/>
      <c r="C208" s="67"/>
      <c r="D208" s="67"/>
      <c r="E208" s="67"/>
      <c r="F208" s="67"/>
      <c r="G208" s="67"/>
      <c r="H208" s="67"/>
      <c r="I208" s="67"/>
      <c r="J208" s="67"/>
      <c r="K208" s="67"/>
      <c r="L208" s="67"/>
      <c r="M208" s="67"/>
      <c r="N208" s="67"/>
      <c r="O208" s="67"/>
      <c r="P208" s="67"/>
      <c r="Q208" s="67"/>
      <c r="R208" s="67"/>
      <c r="S208" s="67"/>
      <c r="T208" s="67"/>
      <c r="U208" s="67"/>
      <c r="V208" s="655"/>
      <c r="W208" s="67"/>
      <c r="X208" s="67"/>
      <c r="Y208" s="67"/>
      <c r="Z208" s="67"/>
      <c r="AA208" s="656"/>
      <c r="AB208" s="656"/>
      <c r="AC208" s="67"/>
      <c r="AD208" s="656"/>
      <c r="AE208" s="657"/>
      <c r="AF208" s="67"/>
      <c r="AG208" s="67"/>
      <c r="AH208" s="658"/>
      <c r="AI208" s="658"/>
      <c r="AJ208" s="67"/>
      <c r="AK208" s="656"/>
      <c r="AL208" s="67"/>
      <c r="AM208" s="67"/>
      <c r="AN208" s="67"/>
      <c r="AO208" s="67"/>
      <c r="AP208" s="67"/>
      <c r="AQ208" s="67"/>
      <c r="AR208" s="656"/>
      <c r="AS208" s="67"/>
      <c r="AT208" s="67"/>
      <c r="AU208" s="67"/>
      <c r="AV208" s="656"/>
      <c r="AW208" s="67"/>
      <c r="AX208" s="656"/>
      <c r="AY208" s="67"/>
      <c r="AZ208" s="67"/>
      <c r="BA208" s="67"/>
      <c r="BB208" s="656"/>
      <c r="BC208" s="656"/>
      <c r="BD208" s="67"/>
      <c r="BE208" s="656"/>
      <c r="BF208" s="101"/>
      <c r="BG208" s="101"/>
      <c r="BH208" s="101"/>
      <c r="BI208" s="796" t="s">
        <v>257</v>
      </c>
      <c r="BJ208" s="794" t="s">
        <v>49</v>
      </c>
      <c r="BK208" s="801">
        <v>5.8960000000000013E-4</v>
      </c>
      <c r="BL208" s="794" t="s">
        <v>259</v>
      </c>
      <c r="BM208" s="798">
        <v>0.01</v>
      </c>
      <c r="BN208" s="798">
        <v>0.5</v>
      </c>
      <c r="BO208" s="795" t="s">
        <v>258</v>
      </c>
      <c r="BP208" s="636"/>
      <c r="BQ208" s="636"/>
      <c r="BR208" s="636"/>
      <c r="BS208" s="636"/>
      <c r="BT208" s="636"/>
      <c r="BU208" s="636"/>
      <c r="BV208" s="637"/>
      <c r="BW208" s="636"/>
      <c r="BX208" s="636"/>
      <c r="BY208" s="637"/>
      <c r="BZ208" s="637"/>
      <c r="CA208" s="637"/>
      <c r="CB208" s="637"/>
      <c r="CC208" s="636"/>
      <c r="CD208" s="636"/>
      <c r="CE208" s="637"/>
      <c r="CF208" s="637"/>
      <c r="CG208" s="637"/>
      <c r="CH208" s="637"/>
      <c r="CI208" s="636"/>
      <c r="CJ208" s="636"/>
      <c r="CK208" s="637"/>
      <c r="CL208" s="637"/>
      <c r="CM208" s="637"/>
      <c r="CN208" s="705"/>
      <c r="CO208" s="667">
        <f t="shared" si="168"/>
        <v>0.01</v>
      </c>
      <c r="CP208" s="88">
        <f t="shared" si="169"/>
        <v>0.255</v>
      </c>
      <c r="CQ208" s="667">
        <f t="shared" si="170"/>
        <v>0.5</v>
      </c>
      <c r="CR208" s="67">
        <v>0.15</v>
      </c>
      <c r="CS208" s="67">
        <v>0.2</v>
      </c>
      <c r="CT208" s="67"/>
      <c r="CU208" s="67"/>
      <c r="CV208" s="67"/>
      <c r="CW208" s="67"/>
      <c r="CX208" s="67"/>
      <c r="CY208" s="67"/>
      <c r="CZ208" s="67"/>
      <c r="DA208" s="67"/>
      <c r="DB208" s="67"/>
      <c r="DC208" s="67"/>
      <c r="DD208" s="67"/>
      <c r="DE208" s="67"/>
      <c r="DF208" s="67"/>
      <c r="DG208" s="67"/>
      <c r="DH208" s="67"/>
      <c r="DI208" s="67"/>
      <c r="DJ208" s="67"/>
      <c r="DK208" s="67"/>
      <c r="DL208" s="67"/>
      <c r="DM208" s="67"/>
      <c r="DN208" s="67"/>
      <c r="DO208" s="67"/>
      <c r="DP208" s="67"/>
      <c r="DQ208" s="67"/>
      <c r="DR208" s="67"/>
      <c r="DS208" s="67"/>
      <c r="DT208" s="67"/>
      <c r="DU208" s="67"/>
      <c r="DV208" s="67"/>
      <c r="DW208" s="67"/>
      <c r="DX208" s="67"/>
      <c r="DY208" s="67"/>
      <c r="DZ208" s="67"/>
      <c r="EA208" s="67"/>
      <c r="EB208" s="67"/>
      <c r="EC208" s="67"/>
      <c r="ED208" s="67"/>
      <c r="EE208" s="67"/>
      <c r="EF208" s="67"/>
      <c r="EG208" s="67"/>
      <c r="EH208" s="67"/>
      <c r="EI208" s="67"/>
      <c r="EJ208" s="67"/>
      <c r="EK208" s="67"/>
      <c r="EL208" s="67"/>
      <c r="EM208" s="67"/>
      <c r="EN208" s="67"/>
      <c r="EO208" s="67"/>
      <c r="EP208" s="67"/>
      <c r="EQ208" s="67"/>
      <c r="ER208" s="67"/>
      <c r="ES208" s="67"/>
      <c r="ET208" s="67"/>
      <c r="EU208" s="67"/>
      <c r="EV208" s="67"/>
      <c r="EW208" s="67"/>
      <c r="EX208" s="67"/>
      <c r="EY208" s="67"/>
      <c r="EZ208" s="67"/>
      <c r="FA208" s="67"/>
      <c r="FB208" s="67"/>
      <c r="FC208" s="67"/>
      <c r="FD208" s="67"/>
      <c r="FE208" s="67"/>
      <c r="FF208" s="67"/>
      <c r="FG208" s="67"/>
      <c r="FH208" s="67"/>
      <c r="FI208" s="67"/>
      <c r="FJ208" s="67"/>
      <c r="FK208" s="67"/>
      <c r="FL208" s="67"/>
      <c r="FM208" s="67"/>
      <c r="FN208" s="67"/>
      <c r="FO208" s="67"/>
      <c r="FP208" s="67"/>
      <c r="FQ208" s="67"/>
      <c r="FR208" s="67"/>
      <c r="FS208" s="67"/>
      <c r="FT208" s="67"/>
      <c r="FU208" s="67"/>
      <c r="FV208" s="67"/>
      <c r="FW208" s="67"/>
      <c r="FX208" s="67"/>
      <c r="FY208" s="67"/>
      <c r="FZ208" s="67"/>
      <c r="GA208" s="67"/>
      <c r="GB208" s="67"/>
      <c r="GC208" s="67"/>
      <c r="GD208" s="67"/>
    </row>
    <row r="209" spans="1:186" s="69" customFormat="1" ht="15" hidden="1" customHeight="1" x14ac:dyDescent="0.25">
      <c r="A209" s="67"/>
      <c r="B209" s="67"/>
      <c r="C209" s="67"/>
      <c r="D209" s="67"/>
      <c r="E209" s="67"/>
      <c r="F209" s="67"/>
      <c r="G209" s="67"/>
      <c r="H209" s="67"/>
      <c r="I209" s="67"/>
      <c r="J209" s="67"/>
      <c r="K209" s="67"/>
      <c r="L209" s="67"/>
      <c r="M209" s="67"/>
      <c r="N209" s="67"/>
      <c r="O209" s="67"/>
      <c r="P209" s="67"/>
      <c r="Q209" s="67"/>
      <c r="R209" s="67"/>
      <c r="S209" s="67"/>
      <c r="T209" s="67"/>
      <c r="U209" s="67"/>
      <c r="V209" s="655"/>
      <c r="W209" s="67"/>
      <c r="X209" s="67"/>
      <c r="Y209" s="67"/>
      <c r="Z209" s="67"/>
      <c r="AA209" s="656"/>
      <c r="AB209" s="656"/>
      <c r="AC209" s="67"/>
      <c r="AD209" s="656"/>
      <c r="AE209" s="657"/>
      <c r="AF209" s="67"/>
      <c r="AG209" s="67"/>
      <c r="AH209" s="658"/>
      <c r="AI209" s="658"/>
      <c r="AJ209" s="67"/>
      <c r="AK209" s="656"/>
      <c r="AL209" s="67"/>
      <c r="AM209" s="67"/>
      <c r="AN209" s="67"/>
      <c r="AO209" s="67"/>
      <c r="AP209" s="67"/>
      <c r="AQ209" s="67"/>
      <c r="AR209" s="656"/>
      <c r="AS209" s="67"/>
      <c r="AT209" s="67"/>
      <c r="AU209" s="67"/>
      <c r="AV209" s="656"/>
      <c r="AW209" s="67"/>
      <c r="AX209" s="656"/>
      <c r="AY209" s="67"/>
      <c r="AZ209" s="67"/>
      <c r="BA209" s="67"/>
      <c r="BB209" s="656"/>
      <c r="BC209" s="656"/>
      <c r="BD209" s="67"/>
      <c r="BE209" s="656"/>
      <c r="BF209" s="101"/>
      <c r="BG209" s="101"/>
      <c r="BH209" s="101"/>
      <c r="BI209" s="635"/>
      <c r="BJ209" s="636"/>
      <c r="BK209" s="636"/>
      <c r="BL209" s="636"/>
      <c r="BM209" s="102"/>
      <c r="BN209" s="102"/>
      <c r="BO209" s="102"/>
      <c r="BP209" s="636"/>
      <c r="BQ209" s="636"/>
      <c r="BR209" s="636"/>
      <c r="BS209" s="636"/>
      <c r="BT209" s="636"/>
      <c r="BU209" s="636"/>
      <c r="BV209" s="637"/>
      <c r="BW209" s="636"/>
      <c r="BX209" s="636"/>
      <c r="BY209" s="637"/>
      <c r="BZ209" s="637"/>
      <c r="CA209" s="637"/>
      <c r="CB209" s="637"/>
      <c r="CC209" s="636"/>
      <c r="CD209" s="636"/>
      <c r="CE209" s="637"/>
      <c r="CF209" s="637"/>
      <c r="CG209" s="637"/>
      <c r="CH209" s="637"/>
      <c r="CI209" s="636"/>
      <c r="CJ209" s="636"/>
      <c r="CK209" s="637"/>
      <c r="CL209" s="637"/>
      <c r="CM209" s="637"/>
      <c r="CN209" s="705"/>
      <c r="CO209" s="667">
        <f t="shared" si="168"/>
        <v>0</v>
      </c>
      <c r="CP209" s="88">
        <f t="shared" si="169"/>
        <v>0</v>
      </c>
      <c r="CQ209" s="667">
        <f t="shared" si="170"/>
        <v>0</v>
      </c>
      <c r="CR209" s="67"/>
      <c r="CS209" s="67"/>
      <c r="CT209" s="67"/>
      <c r="CU209" s="67"/>
      <c r="CV209" s="67"/>
      <c r="CW209" s="67"/>
      <c r="CX209" s="67"/>
      <c r="CY209" s="67"/>
      <c r="CZ209" s="67"/>
      <c r="DA209" s="67"/>
      <c r="DB209" s="67"/>
      <c r="DC209" s="67"/>
      <c r="DD209" s="67"/>
      <c r="DE209" s="67"/>
      <c r="DF209" s="67"/>
      <c r="DG209" s="67"/>
      <c r="DH209" s="67"/>
      <c r="DI209" s="67"/>
      <c r="DJ209" s="67"/>
      <c r="DK209" s="67"/>
      <c r="DL209" s="67"/>
      <c r="DM209" s="67"/>
      <c r="DN209" s="67"/>
      <c r="DO209" s="67"/>
      <c r="DP209" s="67"/>
      <c r="DQ209" s="67"/>
      <c r="DR209" s="67"/>
      <c r="DS209" s="67"/>
      <c r="DT209" s="67"/>
      <c r="DU209" s="67"/>
      <c r="DV209" s="67"/>
      <c r="DW209" s="67"/>
      <c r="DX209" s="67"/>
      <c r="DY209" s="67"/>
      <c r="DZ209" s="67"/>
      <c r="EA209" s="67"/>
      <c r="EB209" s="67"/>
      <c r="EC209" s="67"/>
      <c r="ED209" s="67"/>
      <c r="EE209" s="67"/>
      <c r="EF209" s="67"/>
      <c r="EG209" s="67"/>
      <c r="EH209" s="67"/>
      <c r="EI209" s="67"/>
      <c r="EJ209" s="67"/>
      <c r="EK209" s="67"/>
      <c r="EL209" s="67"/>
      <c r="EM209" s="67"/>
      <c r="EN209" s="67"/>
      <c r="EO209" s="67"/>
      <c r="EP209" s="67"/>
      <c r="EQ209" s="67"/>
      <c r="ER209" s="67"/>
      <c r="ES209" s="67"/>
      <c r="ET209" s="67"/>
      <c r="EU209" s="67"/>
      <c r="EV209" s="67"/>
      <c r="EW209" s="67"/>
      <c r="EX209" s="67"/>
      <c r="EY209" s="67"/>
      <c r="EZ209" s="67"/>
      <c r="FA209" s="67"/>
      <c r="FB209" s="67"/>
      <c r="FC209" s="67"/>
      <c r="FD209" s="67"/>
      <c r="FE209" s="67"/>
      <c r="FF209" s="67"/>
      <c r="FG209" s="67"/>
      <c r="FH209" s="67"/>
      <c r="FI209" s="67"/>
      <c r="FJ209" s="67"/>
      <c r="FK209" s="67"/>
      <c r="FL209" s="67"/>
      <c r="FM209" s="67"/>
      <c r="FN209" s="67"/>
      <c r="FO209" s="67"/>
      <c r="FP209" s="67"/>
      <c r="FQ209" s="67"/>
      <c r="FR209" s="67"/>
      <c r="FS209" s="67"/>
      <c r="FT209" s="67"/>
      <c r="FU209" s="67"/>
      <c r="FV209" s="67"/>
      <c r="FW209" s="67"/>
      <c r="FX209" s="67"/>
      <c r="FY209" s="67"/>
      <c r="FZ209" s="67"/>
      <c r="GA209" s="67"/>
      <c r="GB209" s="67"/>
      <c r="GC209" s="67"/>
      <c r="GD209" s="67"/>
    </row>
    <row r="210" spans="1:186" s="69" customFormat="1" ht="15" hidden="1" customHeight="1" thickBot="1" x14ac:dyDescent="0.3">
      <c r="A210" s="67"/>
      <c r="B210" s="67"/>
      <c r="C210" s="67"/>
      <c r="D210" s="67"/>
      <c r="E210" s="67"/>
      <c r="F210" s="67"/>
      <c r="G210" s="67"/>
      <c r="H210" s="67"/>
      <c r="I210" s="67"/>
      <c r="J210" s="67"/>
      <c r="K210" s="67"/>
      <c r="L210" s="67"/>
      <c r="M210" s="67"/>
      <c r="N210" s="67"/>
      <c r="O210" s="67"/>
      <c r="P210" s="67"/>
      <c r="Q210" s="67"/>
      <c r="R210" s="67"/>
      <c r="S210" s="67"/>
      <c r="T210" s="67"/>
      <c r="U210" s="67"/>
      <c r="V210" s="655"/>
      <c r="W210" s="67"/>
      <c r="X210" s="67"/>
      <c r="Y210" s="67"/>
      <c r="Z210" s="67"/>
      <c r="AA210" s="656"/>
      <c r="AB210" s="656"/>
      <c r="AC210" s="67"/>
      <c r="AD210" s="656"/>
      <c r="AE210" s="657"/>
      <c r="AF210" s="67"/>
      <c r="AG210" s="67"/>
      <c r="AH210" s="658"/>
      <c r="AI210" s="658"/>
      <c r="AJ210" s="67"/>
      <c r="AK210" s="656"/>
      <c r="AL210" s="67"/>
      <c r="AM210" s="67"/>
      <c r="AN210" s="67"/>
      <c r="AO210" s="67"/>
      <c r="AP210" s="67"/>
      <c r="AQ210" s="67"/>
      <c r="AR210" s="656"/>
      <c r="AS210" s="67"/>
      <c r="AT210" s="67"/>
      <c r="AU210" s="67"/>
      <c r="AV210" s="656"/>
      <c r="AW210" s="67"/>
      <c r="AX210" s="656"/>
      <c r="AY210" s="67"/>
      <c r="AZ210" s="67"/>
      <c r="BA210" s="67"/>
      <c r="BB210" s="656"/>
      <c r="BC210" s="656"/>
      <c r="BD210" s="67"/>
      <c r="BE210" s="656"/>
      <c r="BF210" s="101"/>
      <c r="BG210" s="101"/>
      <c r="BH210" s="101"/>
      <c r="BI210" s="635"/>
      <c r="BJ210" s="636"/>
      <c r="BK210" s="636"/>
      <c r="BL210" s="636"/>
      <c r="BM210" s="102"/>
      <c r="BN210" s="102"/>
      <c r="BO210" s="102"/>
      <c r="BP210" s="636"/>
      <c r="BQ210" s="636"/>
      <c r="BR210" s="636"/>
      <c r="BS210" s="636"/>
      <c r="BT210" s="636"/>
      <c r="BU210" s="636"/>
      <c r="BV210" s="637"/>
      <c r="BW210" s="636"/>
      <c r="BX210" s="636"/>
      <c r="BY210" s="637"/>
      <c r="BZ210" s="637"/>
      <c r="CA210" s="637"/>
      <c r="CB210" s="637"/>
      <c r="CC210" s="636"/>
      <c r="CD210" s="636"/>
      <c r="CE210" s="637"/>
      <c r="CF210" s="637"/>
      <c r="CG210" s="637"/>
      <c r="CH210" s="637"/>
      <c r="CI210" s="636"/>
      <c r="CJ210" s="636"/>
      <c r="CK210" s="637"/>
      <c r="CL210" s="637"/>
      <c r="CM210" s="637"/>
      <c r="CN210" s="705"/>
      <c r="CO210" s="667">
        <f t="shared" si="168"/>
        <v>0</v>
      </c>
      <c r="CP210" s="88">
        <f t="shared" si="169"/>
        <v>0</v>
      </c>
      <c r="CQ210" s="667">
        <f t="shared" si="170"/>
        <v>0</v>
      </c>
      <c r="CR210" s="67"/>
      <c r="CS210" s="67"/>
      <c r="CT210" s="67"/>
      <c r="CU210" s="67"/>
      <c r="CV210" s="67"/>
      <c r="CW210" s="67"/>
      <c r="CX210" s="67"/>
      <c r="CY210" s="67"/>
      <c r="CZ210" s="67"/>
      <c r="DA210" s="67"/>
      <c r="DB210" s="67"/>
      <c r="DC210" s="67"/>
      <c r="DD210" s="67"/>
      <c r="DE210" s="67"/>
      <c r="DF210" s="67"/>
      <c r="DG210" s="67"/>
      <c r="DH210" s="67"/>
      <c r="DI210" s="67"/>
      <c r="DJ210" s="67"/>
      <c r="DK210" s="67"/>
      <c r="DL210" s="67"/>
      <c r="DM210" s="67"/>
      <c r="DN210" s="67"/>
      <c r="DO210" s="67"/>
      <c r="DP210" s="67"/>
      <c r="DQ210" s="67"/>
      <c r="DR210" s="67"/>
      <c r="DS210" s="67"/>
      <c r="DT210" s="67"/>
      <c r="DU210" s="67"/>
      <c r="DV210" s="67"/>
      <c r="DW210" s="67"/>
      <c r="DX210" s="67"/>
      <c r="DY210" s="67"/>
      <c r="DZ210" s="67"/>
      <c r="EA210" s="67"/>
      <c r="EB210" s="67"/>
      <c r="EC210" s="67"/>
      <c r="ED210" s="67"/>
      <c r="EE210" s="67"/>
      <c r="EF210" s="67"/>
      <c r="EG210" s="67"/>
      <c r="EH210" s="67"/>
      <c r="EI210" s="67"/>
      <c r="EJ210" s="67"/>
      <c r="EK210" s="67"/>
      <c r="EL210" s="67"/>
      <c r="EM210" s="67"/>
      <c r="EN210" s="67"/>
      <c r="EO210" s="67"/>
      <c r="EP210" s="67"/>
      <c r="EQ210" s="67"/>
      <c r="ER210" s="67"/>
      <c r="ES210" s="67"/>
      <c r="ET210" s="67"/>
      <c r="EU210" s="67"/>
      <c r="EV210" s="67"/>
      <c r="EW210" s="67"/>
      <c r="EX210" s="67"/>
      <c r="EY210" s="67"/>
      <c r="EZ210" s="67"/>
      <c r="FA210" s="67"/>
      <c r="FB210" s="67"/>
      <c r="FC210" s="67"/>
      <c r="FD210" s="67"/>
      <c r="FE210" s="67"/>
      <c r="FF210" s="67"/>
      <c r="FG210" s="67"/>
      <c r="FH210" s="67"/>
      <c r="FI210" s="67"/>
      <c r="FJ210" s="67"/>
      <c r="FK210" s="67"/>
      <c r="FL210" s="67"/>
      <c r="FM210" s="67"/>
      <c r="FN210" s="67"/>
      <c r="FO210" s="67"/>
      <c r="FP210" s="67"/>
      <c r="FQ210" s="67"/>
      <c r="FR210" s="67"/>
      <c r="FS210" s="67"/>
      <c r="FT210" s="67"/>
      <c r="FU210" s="67"/>
      <c r="FV210" s="67"/>
      <c r="FW210" s="67"/>
      <c r="FX210" s="67"/>
      <c r="FY210" s="67"/>
      <c r="FZ210" s="67"/>
      <c r="GA210" s="67"/>
      <c r="GB210" s="67"/>
      <c r="GC210" s="67"/>
      <c r="GD210" s="67"/>
    </row>
    <row r="211" spans="1:186" s="69" customFormat="1" ht="15" hidden="1" customHeight="1" x14ac:dyDescent="0.25">
      <c r="A211" s="67"/>
      <c r="B211" s="67"/>
      <c r="C211" s="67"/>
      <c r="D211" s="67"/>
      <c r="E211" s="67"/>
      <c r="F211" s="67"/>
      <c r="G211" s="67"/>
      <c r="H211" s="67"/>
      <c r="I211" s="67"/>
      <c r="J211" s="67"/>
      <c r="K211" s="67"/>
      <c r="L211" s="67"/>
      <c r="M211" s="67"/>
      <c r="N211" s="67"/>
      <c r="O211" s="67"/>
      <c r="P211" s="67"/>
      <c r="Q211" s="67"/>
      <c r="R211" s="67"/>
      <c r="S211" s="67"/>
      <c r="T211" s="67"/>
      <c r="U211" s="67"/>
      <c r="V211" s="655"/>
      <c r="W211" s="67"/>
      <c r="X211" s="67"/>
      <c r="Y211" s="67"/>
      <c r="Z211" s="67"/>
      <c r="AA211" s="656"/>
      <c r="AB211" s="656"/>
      <c r="AC211" s="67"/>
      <c r="AD211" s="656"/>
      <c r="AE211" s="657"/>
      <c r="AF211" s="67"/>
      <c r="AG211" s="67"/>
      <c r="AH211" s="658"/>
      <c r="AI211" s="658"/>
      <c r="AJ211" s="67"/>
      <c r="AK211" s="656"/>
      <c r="AL211" s="67"/>
      <c r="AM211" s="67"/>
      <c r="AN211" s="67"/>
      <c r="AO211" s="67"/>
      <c r="AP211" s="67"/>
      <c r="AQ211" s="67"/>
      <c r="AR211" s="656"/>
      <c r="AS211" s="67"/>
      <c r="AT211" s="67"/>
      <c r="AU211" s="67"/>
      <c r="AV211" s="656"/>
      <c r="AW211" s="67"/>
      <c r="AX211" s="656"/>
      <c r="AY211" s="67"/>
      <c r="AZ211" s="67"/>
      <c r="BA211" s="67"/>
      <c r="BB211" s="656"/>
      <c r="BC211" s="656"/>
      <c r="BD211" s="67"/>
      <c r="BE211" s="656"/>
      <c r="BF211" s="101"/>
      <c r="BG211" s="101"/>
      <c r="BH211" s="101"/>
      <c r="BI211" s="2096" t="s">
        <v>171</v>
      </c>
      <c r="BJ211" s="940"/>
      <c r="BK211" s="2096" t="s">
        <v>276</v>
      </c>
      <c r="BL211" s="940"/>
      <c r="BM211" s="2096" t="s">
        <v>233</v>
      </c>
      <c r="BN211" s="2096" t="s">
        <v>233</v>
      </c>
      <c r="BO211" s="2096" t="s">
        <v>240</v>
      </c>
      <c r="BP211" s="636"/>
      <c r="BQ211" s="636"/>
      <c r="BR211" s="636"/>
      <c r="BS211" s="636"/>
      <c r="BT211" s="636"/>
      <c r="BU211" s="636"/>
      <c r="BV211" s="637"/>
      <c r="BW211" s="636"/>
      <c r="BX211" s="636"/>
      <c r="BY211" s="637"/>
      <c r="BZ211" s="637"/>
      <c r="CA211" s="637"/>
      <c r="CB211" s="637"/>
      <c r="CC211" s="636"/>
      <c r="CD211" s="636"/>
      <c r="CE211" s="637"/>
      <c r="CF211" s="637"/>
      <c r="CG211" s="637"/>
      <c r="CH211" s="637"/>
      <c r="CI211" s="636"/>
      <c r="CJ211" s="636"/>
      <c r="CK211" s="637"/>
      <c r="CL211" s="637"/>
      <c r="CM211" s="637"/>
      <c r="CN211" s="705"/>
      <c r="CO211" s="667" t="str">
        <f t="shared" si="168"/>
        <v>Incertidumbre (+/- %)</v>
      </c>
      <c r="CP211" s="88" t="e">
        <f t="shared" si="169"/>
        <v>#VALUE!</v>
      </c>
      <c r="CQ211" s="667" t="str">
        <f t="shared" si="170"/>
        <v>Incertidumbre (+/- %)</v>
      </c>
      <c r="CR211" s="67"/>
      <c r="CS211" s="67"/>
      <c r="CT211" s="67"/>
      <c r="CU211" s="67"/>
      <c r="CV211" s="67"/>
      <c r="CW211" s="67"/>
      <c r="CX211" s="67"/>
      <c r="CY211" s="67"/>
      <c r="CZ211" s="67"/>
      <c r="DA211" s="67"/>
      <c r="DB211" s="67"/>
      <c r="DC211" s="67"/>
      <c r="DD211" s="67"/>
      <c r="DE211" s="67"/>
      <c r="DF211" s="67"/>
      <c r="DG211" s="67"/>
      <c r="DH211" s="67"/>
      <c r="DI211" s="67"/>
      <c r="DJ211" s="67"/>
      <c r="DK211" s="67"/>
      <c r="DL211" s="67"/>
      <c r="DM211" s="67"/>
      <c r="DN211" s="67"/>
      <c r="DO211" s="67"/>
      <c r="DP211" s="67"/>
      <c r="DQ211" s="67"/>
      <c r="DR211" s="67"/>
      <c r="DS211" s="67"/>
      <c r="DT211" s="67"/>
      <c r="DU211" s="67"/>
      <c r="DV211" s="67"/>
      <c r="DW211" s="67"/>
      <c r="DX211" s="67"/>
      <c r="DY211" s="67"/>
      <c r="DZ211" s="67"/>
      <c r="EA211" s="67"/>
      <c r="EB211" s="67"/>
      <c r="EC211" s="67"/>
      <c r="ED211" s="67"/>
      <c r="EE211" s="67"/>
      <c r="EF211" s="67"/>
      <c r="EG211" s="67"/>
      <c r="EH211" s="67"/>
      <c r="EI211" s="67"/>
      <c r="EJ211" s="67"/>
      <c r="EK211" s="67"/>
      <c r="EL211" s="67"/>
      <c r="EM211" s="67"/>
      <c r="EN211" s="67"/>
      <c r="EO211" s="67"/>
      <c r="EP211" s="67"/>
      <c r="EQ211" s="67"/>
      <c r="ER211" s="67"/>
      <c r="ES211" s="67"/>
      <c r="ET211" s="67"/>
      <c r="EU211" s="67"/>
      <c r="EV211" s="67"/>
      <c r="EW211" s="67"/>
      <c r="EX211" s="67"/>
      <c r="EY211" s="67"/>
      <c r="EZ211" s="67"/>
      <c r="FA211" s="67"/>
      <c r="FB211" s="67"/>
      <c r="FC211" s="67"/>
      <c r="FD211" s="67"/>
      <c r="FE211" s="67"/>
      <c r="FF211" s="67"/>
      <c r="FG211" s="67"/>
      <c r="FH211" s="67"/>
      <c r="FI211" s="67"/>
      <c r="FJ211" s="67"/>
      <c r="FK211" s="67"/>
      <c r="FL211" s="67"/>
      <c r="FM211" s="67"/>
      <c r="FN211" s="67"/>
      <c r="FO211" s="67"/>
      <c r="FP211" s="67"/>
      <c r="FQ211" s="67"/>
      <c r="FR211" s="67"/>
      <c r="FS211" s="67"/>
      <c r="FT211" s="67"/>
      <c r="FU211" s="67"/>
      <c r="FV211" s="67"/>
      <c r="FW211" s="67"/>
      <c r="FX211" s="67"/>
      <c r="FY211" s="67"/>
      <c r="FZ211" s="67"/>
      <c r="GA211" s="67"/>
      <c r="GB211" s="67"/>
      <c r="GC211" s="67"/>
      <c r="GD211" s="67"/>
    </row>
    <row r="212" spans="1:186" s="69" customFormat="1" ht="41.25" hidden="1" customHeight="1" thickBot="1" x14ac:dyDescent="0.3">
      <c r="A212" s="67"/>
      <c r="B212" s="67"/>
      <c r="C212" s="67"/>
      <c r="D212" s="67"/>
      <c r="E212" s="67"/>
      <c r="F212" s="67"/>
      <c r="G212" s="67"/>
      <c r="H212" s="67"/>
      <c r="I212" s="67"/>
      <c r="J212" s="67"/>
      <c r="K212" s="67"/>
      <c r="L212" s="67"/>
      <c r="M212" s="67"/>
      <c r="N212" s="67"/>
      <c r="O212" s="67"/>
      <c r="P212" s="67"/>
      <c r="Q212" s="67"/>
      <c r="R212" s="67"/>
      <c r="S212" s="67"/>
      <c r="T212" s="67"/>
      <c r="U212" s="67"/>
      <c r="V212" s="655"/>
      <c r="W212" s="67"/>
      <c r="X212" s="67"/>
      <c r="Y212" s="67"/>
      <c r="Z212" s="67"/>
      <c r="AA212" s="656"/>
      <c r="AB212" s="656"/>
      <c r="AC212" s="67"/>
      <c r="AD212" s="656"/>
      <c r="AE212" s="657"/>
      <c r="AF212" s="67"/>
      <c r="AG212" s="67"/>
      <c r="AH212" s="658"/>
      <c r="AI212" s="658"/>
      <c r="AJ212" s="67"/>
      <c r="AK212" s="656"/>
      <c r="AL212" s="67"/>
      <c r="AM212" s="67"/>
      <c r="AN212" s="67"/>
      <c r="AO212" s="67"/>
      <c r="AP212" s="67"/>
      <c r="AQ212" s="67"/>
      <c r="AR212" s="656"/>
      <c r="AS212" s="67"/>
      <c r="AT212" s="67"/>
      <c r="AU212" s="67"/>
      <c r="AV212" s="656"/>
      <c r="AW212" s="67"/>
      <c r="AX212" s="656"/>
      <c r="AY212" s="67"/>
      <c r="AZ212" s="67"/>
      <c r="BA212" s="67"/>
      <c r="BB212" s="656"/>
      <c r="BC212" s="656"/>
      <c r="BD212" s="67"/>
      <c r="BE212" s="656"/>
      <c r="BF212" s="101"/>
      <c r="BG212" s="101"/>
      <c r="BH212" s="101"/>
      <c r="BI212" s="2097"/>
      <c r="BJ212" s="941" t="s">
        <v>253</v>
      </c>
      <c r="BK212" s="2097"/>
      <c r="BL212" s="941" t="s">
        <v>251</v>
      </c>
      <c r="BM212" s="2097"/>
      <c r="BN212" s="2097"/>
      <c r="BO212" s="2097"/>
      <c r="BP212" s="636"/>
      <c r="BQ212" s="636"/>
      <c r="BR212" s="636"/>
      <c r="BS212" s="636"/>
      <c r="BT212" s="636"/>
      <c r="BU212" s="636"/>
      <c r="BV212" s="637"/>
      <c r="BW212" s="636"/>
      <c r="BX212" s="636"/>
      <c r="BY212" s="637"/>
      <c r="BZ212" s="637"/>
      <c r="CA212" s="637"/>
      <c r="CB212" s="637"/>
      <c r="CC212" s="636"/>
      <c r="CD212" s="636"/>
      <c r="CE212" s="637"/>
      <c r="CF212" s="637"/>
      <c r="CG212" s="637"/>
      <c r="CH212" s="637"/>
      <c r="CI212" s="636"/>
      <c r="CJ212" s="636"/>
      <c r="CK212" s="637"/>
      <c r="CL212" s="637"/>
      <c r="CM212" s="637"/>
      <c r="CN212" s="705"/>
      <c r="CO212" s="667">
        <f t="shared" si="168"/>
        <v>0</v>
      </c>
      <c r="CP212" s="88">
        <f t="shared" si="169"/>
        <v>0</v>
      </c>
      <c r="CQ212" s="667">
        <f t="shared" si="170"/>
        <v>0</v>
      </c>
      <c r="CR212" s="67"/>
      <c r="CS212" s="67"/>
      <c r="CT212" s="67"/>
      <c r="CU212" s="67"/>
      <c r="CV212" s="67"/>
      <c r="CW212" s="67"/>
      <c r="CX212" s="67"/>
      <c r="CY212" s="67"/>
      <c r="CZ212" s="67"/>
      <c r="DA212" s="67"/>
      <c r="DB212" s="67"/>
      <c r="DC212" s="67"/>
      <c r="DD212" s="67"/>
      <c r="DE212" s="67"/>
      <c r="DF212" s="67"/>
      <c r="DG212" s="67"/>
      <c r="DH212" s="67"/>
      <c r="DI212" s="67"/>
      <c r="DJ212" s="67"/>
      <c r="DK212" s="67"/>
      <c r="DL212" s="67"/>
      <c r="DM212" s="67"/>
      <c r="DN212" s="67"/>
      <c r="DO212" s="67"/>
      <c r="DP212" s="67"/>
      <c r="DQ212" s="67"/>
      <c r="DR212" s="67"/>
      <c r="DS212" s="67"/>
      <c r="DT212" s="67"/>
      <c r="DU212" s="67"/>
      <c r="DV212" s="67"/>
      <c r="DW212" s="67"/>
      <c r="DX212" s="67"/>
      <c r="DY212" s="67"/>
      <c r="DZ212" s="67"/>
      <c r="EA212" s="67"/>
      <c r="EB212" s="67"/>
      <c r="EC212" s="67"/>
      <c r="ED212" s="67"/>
      <c r="EE212" s="67"/>
      <c r="EF212" s="67"/>
      <c r="EG212" s="67"/>
      <c r="EH212" s="67"/>
      <c r="EI212" s="67"/>
      <c r="EJ212" s="67"/>
      <c r="EK212" s="67"/>
      <c r="EL212" s="67"/>
      <c r="EM212" s="67"/>
      <c r="EN212" s="67"/>
      <c r="EO212" s="67"/>
      <c r="EP212" s="67"/>
      <c r="EQ212" s="67"/>
      <c r="ER212" s="67"/>
      <c r="ES212" s="67"/>
      <c r="ET212" s="67"/>
      <c r="EU212" s="67"/>
      <c r="EV212" s="67"/>
      <c r="EW212" s="67"/>
      <c r="EX212" s="67"/>
      <c r="EY212" s="67"/>
      <c r="EZ212" s="67"/>
      <c r="FA212" s="67"/>
      <c r="FB212" s="67"/>
      <c r="FC212" s="67"/>
      <c r="FD212" s="67"/>
      <c r="FE212" s="67"/>
      <c r="FF212" s="67"/>
      <c r="FG212" s="67"/>
      <c r="FH212" s="67"/>
      <c r="FI212" s="67"/>
      <c r="FJ212" s="67"/>
      <c r="FK212" s="67"/>
      <c r="FL212" s="67"/>
      <c r="FM212" s="67"/>
      <c r="FN212" s="67"/>
      <c r="FO212" s="67"/>
      <c r="FP212" s="67"/>
      <c r="FQ212" s="67"/>
      <c r="FR212" s="67"/>
      <c r="FS212" s="67"/>
      <c r="FT212" s="67"/>
      <c r="FU212" s="67"/>
      <c r="FV212" s="67"/>
      <c r="FW212" s="67"/>
      <c r="FX212" s="67"/>
      <c r="FY212" s="67"/>
      <c r="FZ212" s="67"/>
      <c r="GA212" s="67"/>
      <c r="GB212" s="67"/>
      <c r="GC212" s="67"/>
      <c r="GD212" s="67"/>
    </row>
    <row r="213" spans="1:186" s="69" customFormat="1" ht="18.75" hidden="1" customHeight="1" thickBot="1" x14ac:dyDescent="0.3">
      <c r="A213" s="67"/>
      <c r="B213" s="67"/>
      <c r="C213" s="67"/>
      <c r="D213" s="67"/>
      <c r="E213" s="67"/>
      <c r="F213" s="67"/>
      <c r="G213" s="67"/>
      <c r="H213" s="67"/>
      <c r="I213" s="67"/>
      <c r="J213" s="67"/>
      <c r="K213" s="67"/>
      <c r="L213" s="67"/>
      <c r="M213" s="67"/>
      <c r="N213" s="67"/>
      <c r="O213" s="67"/>
      <c r="P213" s="67"/>
      <c r="Q213" s="67"/>
      <c r="R213" s="67"/>
      <c r="S213" s="67"/>
      <c r="T213" s="67"/>
      <c r="U213" s="67"/>
      <c r="V213" s="655"/>
      <c r="W213" s="67"/>
      <c r="X213" s="67"/>
      <c r="Y213" s="67"/>
      <c r="Z213" s="67"/>
      <c r="AA213" s="656"/>
      <c r="AB213" s="656"/>
      <c r="AC213" s="67"/>
      <c r="AD213" s="656"/>
      <c r="AE213" s="657"/>
      <c r="AF213" s="67"/>
      <c r="AG213" s="67"/>
      <c r="AH213" s="658"/>
      <c r="AI213" s="658"/>
      <c r="AJ213" s="67"/>
      <c r="AK213" s="656"/>
      <c r="AL213" s="67"/>
      <c r="AM213" s="67"/>
      <c r="AN213" s="67"/>
      <c r="AO213" s="67"/>
      <c r="AP213" s="67"/>
      <c r="AQ213" s="67"/>
      <c r="AR213" s="656"/>
      <c r="AS213" s="67"/>
      <c r="AT213" s="67"/>
      <c r="AU213" s="67"/>
      <c r="AV213" s="656"/>
      <c r="AW213" s="67"/>
      <c r="AX213" s="656"/>
      <c r="AY213" s="67"/>
      <c r="AZ213" s="67"/>
      <c r="BA213" s="67"/>
      <c r="BB213" s="656"/>
      <c r="BC213" s="656"/>
      <c r="BD213" s="67"/>
      <c r="BE213" s="656"/>
      <c r="BF213" s="101"/>
      <c r="BG213" s="101"/>
      <c r="BH213" s="101"/>
      <c r="BI213" s="796" t="s">
        <v>170</v>
      </c>
      <c r="BJ213" s="794" t="s">
        <v>49</v>
      </c>
      <c r="BK213" s="801">
        <v>1</v>
      </c>
      <c r="BL213" s="794" t="s">
        <v>410</v>
      </c>
      <c r="BM213" s="798">
        <v>0.01</v>
      </c>
      <c r="BN213" s="798">
        <v>0.5</v>
      </c>
      <c r="BO213" s="795" t="s">
        <v>310</v>
      </c>
      <c r="BP213" s="636"/>
      <c r="BQ213" s="636"/>
      <c r="BR213" s="636"/>
      <c r="BS213" s="636"/>
      <c r="BT213" s="636"/>
      <c r="BU213" s="636"/>
      <c r="BV213" s="637"/>
      <c r="BW213" s="636"/>
      <c r="BX213" s="636"/>
      <c r="BY213" s="637"/>
      <c r="BZ213" s="637"/>
      <c r="CA213" s="637"/>
      <c r="CB213" s="637"/>
      <c r="CC213" s="636"/>
      <c r="CD213" s="636"/>
      <c r="CE213" s="637"/>
      <c r="CF213" s="637"/>
      <c r="CG213" s="637"/>
      <c r="CH213" s="637"/>
      <c r="CI213" s="636"/>
      <c r="CJ213" s="636"/>
      <c r="CK213" s="637"/>
      <c r="CL213" s="637"/>
      <c r="CM213" s="637"/>
      <c r="CN213" s="705"/>
      <c r="CO213" s="667">
        <f t="shared" si="168"/>
        <v>0.01</v>
      </c>
      <c r="CP213" s="88">
        <f t="shared" si="169"/>
        <v>0.255</v>
      </c>
      <c r="CQ213" s="667">
        <f t="shared" si="170"/>
        <v>0.5</v>
      </c>
      <c r="CR213" s="67">
        <v>0.01</v>
      </c>
      <c r="CS213" s="67">
        <v>0.5</v>
      </c>
      <c r="CT213" s="67"/>
      <c r="CU213" s="67"/>
      <c r="CV213" s="67"/>
      <c r="CW213" s="67"/>
      <c r="CX213" s="67"/>
      <c r="CY213" s="67"/>
      <c r="CZ213" s="67"/>
      <c r="DA213" s="67"/>
      <c r="DB213" s="67"/>
      <c r="DC213" s="67"/>
      <c r="DD213" s="67"/>
      <c r="DE213" s="67"/>
      <c r="DF213" s="67"/>
      <c r="DG213" s="67"/>
      <c r="DH213" s="67"/>
      <c r="DI213" s="67"/>
      <c r="DJ213" s="67"/>
      <c r="DK213" s="67"/>
      <c r="DL213" s="67"/>
      <c r="DM213" s="67"/>
      <c r="DN213" s="67"/>
      <c r="DO213" s="67"/>
      <c r="DP213" s="67"/>
      <c r="DQ213" s="67"/>
      <c r="DR213" s="67"/>
      <c r="DS213" s="67"/>
      <c r="DT213" s="67"/>
      <c r="DU213" s="67"/>
      <c r="DV213" s="67"/>
      <c r="DW213" s="67"/>
      <c r="DX213" s="67"/>
      <c r="DY213" s="67"/>
      <c r="DZ213" s="67"/>
      <c r="EA213" s="67"/>
      <c r="EB213" s="67"/>
      <c r="EC213" s="67"/>
      <c r="ED213" s="67"/>
      <c r="EE213" s="67"/>
      <c r="EF213" s="67"/>
      <c r="EG213" s="67"/>
      <c r="EH213" s="67"/>
      <c r="EI213" s="67"/>
      <c r="EJ213" s="67"/>
      <c r="EK213" s="67"/>
      <c r="EL213" s="67"/>
      <c r="EM213" s="67"/>
      <c r="EN213" s="67"/>
      <c r="EO213" s="67"/>
      <c r="EP213" s="67"/>
      <c r="EQ213" s="67"/>
      <c r="ER213" s="67"/>
      <c r="ES213" s="67"/>
      <c r="ET213" s="67"/>
      <c r="EU213" s="67"/>
      <c r="EV213" s="67"/>
      <c r="EW213" s="67"/>
      <c r="EX213" s="67"/>
      <c r="EY213" s="67"/>
      <c r="EZ213" s="67"/>
      <c r="FA213" s="67"/>
      <c r="FB213" s="67"/>
      <c r="FC213" s="67"/>
      <c r="FD213" s="67"/>
      <c r="FE213" s="67"/>
      <c r="FF213" s="67"/>
      <c r="FG213" s="67"/>
      <c r="FH213" s="67"/>
      <c r="FI213" s="67"/>
      <c r="FJ213" s="67"/>
      <c r="FK213" s="67"/>
      <c r="FL213" s="67"/>
      <c r="FM213" s="67"/>
      <c r="FN213" s="67"/>
      <c r="FO213" s="67"/>
      <c r="FP213" s="67"/>
      <c r="FQ213" s="67"/>
      <c r="FR213" s="67"/>
      <c r="FS213" s="67"/>
      <c r="FT213" s="67"/>
      <c r="FU213" s="67"/>
      <c r="FV213" s="67"/>
      <c r="FW213" s="67"/>
      <c r="FX213" s="67"/>
      <c r="FY213" s="67"/>
      <c r="FZ213" s="67"/>
      <c r="GA213" s="67"/>
      <c r="GB213" s="67"/>
      <c r="GC213" s="67"/>
      <c r="GD213" s="67"/>
    </row>
    <row r="214" spans="1:186" s="69" customFormat="1" ht="15" hidden="1" customHeight="1" x14ac:dyDescent="0.25">
      <c r="A214" s="67"/>
      <c r="B214" s="67"/>
      <c r="C214" s="67"/>
      <c r="D214" s="67"/>
      <c r="E214" s="67"/>
      <c r="F214" s="67"/>
      <c r="G214" s="67"/>
      <c r="H214" s="67"/>
      <c r="I214" s="67"/>
      <c r="J214" s="67"/>
      <c r="K214" s="67"/>
      <c r="L214" s="67"/>
      <c r="M214" s="67"/>
      <c r="N214" s="67"/>
      <c r="O214" s="67"/>
      <c r="P214" s="67"/>
      <c r="Q214" s="67"/>
      <c r="R214" s="67"/>
      <c r="S214" s="67"/>
      <c r="T214" s="67"/>
      <c r="U214" s="67"/>
      <c r="V214" s="655"/>
      <c r="W214" s="67"/>
      <c r="X214" s="67"/>
      <c r="Y214" s="67"/>
      <c r="Z214" s="67"/>
      <c r="AA214" s="656"/>
      <c r="AB214" s="656"/>
      <c r="AC214" s="67"/>
      <c r="AD214" s="656"/>
      <c r="AE214" s="657"/>
      <c r="AF214" s="67"/>
      <c r="AG214" s="67"/>
      <c r="AH214" s="658"/>
      <c r="AI214" s="658"/>
      <c r="AJ214" s="67"/>
      <c r="AK214" s="656"/>
      <c r="AL214" s="67"/>
      <c r="AM214" s="67"/>
      <c r="AN214" s="67"/>
      <c r="AO214" s="67"/>
      <c r="AP214" s="67"/>
      <c r="AQ214" s="67"/>
      <c r="AR214" s="656"/>
      <c r="AS214" s="67"/>
      <c r="AT214" s="67"/>
      <c r="AU214" s="67"/>
      <c r="AV214" s="656"/>
      <c r="AW214" s="67"/>
      <c r="AX214" s="656"/>
      <c r="AY214" s="67"/>
      <c r="AZ214" s="67"/>
      <c r="BA214" s="67"/>
      <c r="BB214" s="656"/>
      <c r="BC214" s="656"/>
      <c r="BD214" s="67"/>
      <c r="BE214" s="656"/>
      <c r="BF214" s="101"/>
      <c r="BG214" s="101"/>
      <c r="BH214" s="101"/>
      <c r="BI214" s="803"/>
      <c r="BJ214" s="804"/>
      <c r="BK214" s="804"/>
      <c r="BL214" s="804"/>
      <c r="BM214" s="805"/>
      <c r="BN214" s="805"/>
      <c r="BO214" s="805"/>
      <c r="BP214" s="636"/>
      <c r="BQ214" s="636"/>
      <c r="BR214" s="636"/>
      <c r="BS214" s="636"/>
      <c r="BT214" s="636"/>
      <c r="BU214" s="636"/>
      <c r="BV214" s="637"/>
      <c r="BW214" s="636"/>
      <c r="BX214" s="636"/>
      <c r="BY214" s="637"/>
      <c r="BZ214" s="637"/>
      <c r="CA214" s="637"/>
      <c r="CB214" s="637"/>
      <c r="CC214" s="636"/>
      <c r="CD214" s="636"/>
      <c r="CE214" s="637"/>
      <c r="CF214" s="637"/>
      <c r="CG214" s="637"/>
      <c r="CH214" s="637"/>
      <c r="CI214" s="636"/>
      <c r="CJ214" s="636"/>
      <c r="CK214" s="637"/>
      <c r="CL214" s="637"/>
      <c r="CM214" s="637"/>
      <c r="CN214" s="705"/>
      <c r="CO214" s="667">
        <f t="shared" si="168"/>
        <v>0</v>
      </c>
      <c r="CP214" s="88">
        <f t="shared" si="169"/>
        <v>0</v>
      </c>
      <c r="CQ214" s="667">
        <f t="shared" si="170"/>
        <v>0</v>
      </c>
      <c r="CR214" s="67"/>
      <c r="CS214" s="67"/>
      <c r="CT214" s="67"/>
      <c r="CU214" s="67"/>
      <c r="CV214" s="67"/>
      <c r="CW214" s="67"/>
      <c r="CX214" s="67"/>
      <c r="CY214" s="67"/>
      <c r="CZ214" s="67"/>
      <c r="DA214" s="67"/>
      <c r="DB214" s="67"/>
      <c r="DC214" s="67"/>
      <c r="DD214" s="67"/>
      <c r="DE214" s="67"/>
      <c r="DF214" s="67"/>
      <c r="DG214" s="67"/>
      <c r="DH214" s="67"/>
      <c r="DI214" s="67"/>
      <c r="DJ214" s="67"/>
      <c r="DK214" s="67"/>
      <c r="DL214" s="67"/>
      <c r="DM214" s="67"/>
      <c r="DN214" s="67"/>
      <c r="DO214" s="67"/>
      <c r="DP214" s="67"/>
      <c r="DQ214" s="67"/>
      <c r="DR214" s="67"/>
      <c r="DS214" s="67"/>
      <c r="DT214" s="67"/>
      <c r="DU214" s="67"/>
      <c r="DV214" s="67"/>
      <c r="DW214" s="67"/>
      <c r="DX214" s="67"/>
      <c r="DY214" s="67"/>
      <c r="DZ214" s="67"/>
      <c r="EA214" s="67"/>
      <c r="EB214" s="67"/>
      <c r="EC214" s="67"/>
      <c r="ED214" s="67"/>
      <c r="EE214" s="67"/>
      <c r="EF214" s="67"/>
      <c r="EG214" s="67"/>
      <c r="EH214" s="67"/>
      <c r="EI214" s="67"/>
      <c r="EJ214" s="67"/>
      <c r="EK214" s="67"/>
      <c r="EL214" s="67"/>
      <c r="EM214" s="67"/>
      <c r="EN214" s="67"/>
      <c r="EO214" s="67"/>
      <c r="EP214" s="67"/>
      <c r="EQ214" s="67"/>
      <c r="ER214" s="67"/>
      <c r="ES214" s="67"/>
      <c r="ET214" s="67"/>
      <c r="EU214" s="67"/>
      <c r="EV214" s="67"/>
      <c r="EW214" s="67"/>
      <c r="EX214" s="67"/>
      <c r="EY214" s="67"/>
      <c r="EZ214" s="67"/>
      <c r="FA214" s="67"/>
      <c r="FB214" s="67"/>
      <c r="FC214" s="67"/>
      <c r="FD214" s="67"/>
      <c r="FE214" s="67"/>
      <c r="FF214" s="67"/>
      <c r="FG214" s="67"/>
      <c r="FH214" s="67"/>
      <c r="FI214" s="67"/>
      <c r="FJ214" s="67"/>
      <c r="FK214" s="67"/>
      <c r="FL214" s="67"/>
      <c r="FM214" s="67"/>
      <c r="FN214" s="67"/>
      <c r="FO214" s="67"/>
      <c r="FP214" s="67"/>
      <c r="FQ214" s="67"/>
      <c r="FR214" s="67"/>
      <c r="FS214" s="67"/>
      <c r="FT214" s="67"/>
      <c r="FU214" s="67"/>
      <c r="FV214" s="67"/>
      <c r="FW214" s="67"/>
      <c r="FX214" s="67"/>
      <c r="FY214" s="67"/>
      <c r="FZ214" s="67"/>
      <c r="GA214" s="67"/>
      <c r="GB214" s="67"/>
      <c r="GC214" s="67"/>
      <c r="GD214" s="67"/>
    </row>
    <row r="215" spans="1:186" s="69" customFormat="1" ht="15" hidden="1" customHeight="1" thickBot="1" x14ac:dyDescent="0.3">
      <c r="A215" s="67"/>
      <c r="B215" s="67"/>
      <c r="C215" s="67"/>
      <c r="D215" s="67"/>
      <c r="E215" s="67"/>
      <c r="F215" s="67"/>
      <c r="G215" s="67"/>
      <c r="H215" s="67"/>
      <c r="I215" s="67"/>
      <c r="J215" s="67"/>
      <c r="K215" s="67"/>
      <c r="L215" s="67"/>
      <c r="M215" s="67"/>
      <c r="N215" s="67"/>
      <c r="O215" s="67"/>
      <c r="P215" s="67"/>
      <c r="Q215" s="67"/>
      <c r="R215" s="67"/>
      <c r="S215" s="67"/>
      <c r="T215" s="67"/>
      <c r="U215" s="67"/>
      <c r="V215" s="655"/>
      <c r="W215" s="67"/>
      <c r="X215" s="67"/>
      <c r="Y215" s="67"/>
      <c r="Z215" s="67"/>
      <c r="AA215" s="656"/>
      <c r="AB215" s="656"/>
      <c r="AC215" s="67"/>
      <c r="AD215" s="656"/>
      <c r="AE215" s="657"/>
      <c r="AF215" s="67"/>
      <c r="AG215" s="67"/>
      <c r="AH215" s="658"/>
      <c r="AI215" s="658"/>
      <c r="AJ215" s="67"/>
      <c r="AK215" s="656"/>
      <c r="AL215" s="67"/>
      <c r="AM215" s="67"/>
      <c r="AN215" s="67"/>
      <c r="AO215" s="67"/>
      <c r="AP215" s="67"/>
      <c r="AQ215" s="67"/>
      <c r="AR215" s="656"/>
      <c r="AS215" s="67"/>
      <c r="AT215" s="67"/>
      <c r="AU215" s="67"/>
      <c r="AV215" s="656"/>
      <c r="AW215" s="67"/>
      <c r="AX215" s="656"/>
      <c r="AY215" s="67"/>
      <c r="AZ215" s="67"/>
      <c r="BA215" s="67"/>
      <c r="BB215" s="656"/>
      <c r="BC215" s="656"/>
      <c r="BD215" s="67"/>
      <c r="BE215" s="656"/>
      <c r="BF215" s="101"/>
      <c r="BG215" s="101"/>
      <c r="BH215" s="101"/>
      <c r="BI215" s="803"/>
      <c r="BJ215" s="804"/>
      <c r="BK215" s="804"/>
      <c r="BL215" s="804"/>
      <c r="BM215" s="805"/>
      <c r="BN215" s="805"/>
      <c r="BO215" s="805"/>
      <c r="BP215" s="636"/>
      <c r="BQ215" s="636"/>
      <c r="BR215" s="636"/>
      <c r="BS215" s="636"/>
      <c r="BT215" s="636"/>
      <c r="BU215" s="636"/>
      <c r="BV215" s="637"/>
      <c r="BW215" s="636"/>
      <c r="BX215" s="636"/>
      <c r="BY215" s="637"/>
      <c r="BZ215" s="637"/>
      <c r="CA215" s="637"/>
      <c r="CB215" s="637"/>
      <c r="CC215" s="636"/>
      <c r="CD215" s="636"/>
      <c r="CE215" s="637"/>
      <c r="CF215" s="637"/>
      <c r="CG215" s="637"/>
      <c r="CH215" s="637"/>
      <c r="CI215" s="636"/>
      <c r="CJ215" s="636"/>
      <c r="CK215" s="637"/>
      <c r="CL215" s="637"/>
      <c r="CM215" s="637"/>
      <c r="CN215" s="705"/>
      <c r="CO215" s="667">
        <f t="shared" si="168"/>
        <v>0</v>
      </c>
      <c r="CP215" s="88">
        <f t="shared" si="169"/>
        <v>0</v>
      </c>
      <c r="CQ215" s="667">
        <f t="shared" si="170"/>
        <v>0</v>
      </c>
      <c r="CR215" s="67"/>
      <c r="CS215" s="67"/>
      <c r="CT215" s="67"/>
      <c r="CU215" s="67"/>
      <c r="CV215" s="67"/>
      <c r="CW215" s="67"/>
      <c r="CX215" s="67"/>
      <c r="CY215" s="67"/>
      <c r="CZ215" s="67"/>
      <c r="DA215" s="67"/>
      <c r="DB215" s="67"/>
      <c r="DC215" s="67"/>
      <c r="DD215" s="67"/>
      <c r="DE215" s="67"/>
      <c r="DF215" s="67"/>
      <c r="DG215" s="67"/>
      <c r="DH215" s="67"/>
      <c r="DI215" s="67"/>
      <c r="DJ215" s="67"/>
      <c r="DK215" s="67"/>
      <c r="DL215" s="67"/>
      <c r="DM215" s="67"/>
      <c r="DN215" s="67"/>
      <c r="DO215" s="67"/>
      <c r="DP215" s="67"/>
      <c r="DQ215" s="67"/>
      <c r="DR215" s="67"/>
      <c r="DS215" s="67"/>
      <c r="DT215" s="67"/>
      <c r="DU215" s="67"/>
      <c r="DV215" s="67"/>
      <c r="DW215" s="67"/>
      <c r="DX215" s="67"/>
      <c r="DY215" s="67"/>
      <c r="DZ215" s="67"/>
      <c r="EA215" s="67"/>
      <c r="EB215" s="67"/>
      <c r="EC215" s="67"/>
      <c r="ED215" s="67"/>
      <c r="EE215" s="67"/>
      <c r="EF215" s="67"/>
      <c r="EG215" s="67"/>
      <c r="EH215" s="67"/>
      <c r="EI215" s="67"/>
      <c r="EJ215" s="67"/>
      <c r="EK215" s="67"/>
      <c r="EL215" s="67"/>
      <c r="EM215" s="67"/>
      <c r="EN215" s="67"/>
      <c r="EO215" s="67"/>
      <c r="EP215" s="67"/>
      <c r="EQ215" s="67"/>
      <c r="ER215" s="67"/>
      <c r="ES215" s="67"/>
      <c r="ET215" s="67"/>
      <c r="EU215" s="67"/>
      <c r="EV215" s="67"/>
      <c r="EW215" s="67"/>
      <c r="EX215" s="67"/>
      <c r="EY215" s="67"/>
      <c r="EZ215" s="67"/>
      <c r="FA215" s="67"/>
      <c r="FB215" s="67"/>
      <c r="FC215" s="67"/>
      <c r="FD215" s="67"/>
      <c r="FE215" s="67"/>
      <c r="FF215" s="67"/>
      <c r="FG215" s="67"/>
      <c r="FH215" s="67"/>
      <c r="FI215" s="67"/>
      <c r="FJ215" s="67"/>
      <c r="FK215" s="67"/>
      <c r="FL215" s="67"/>
      <c r="FM215" s="67"/>
      <c r="FN215" s="67"/>
      <c r="FO215" s="67"/>
      <c r="FP215" s="67"/>
      <c r="FQ215" s="67"/>
      <c r="FR215" s="67"/>
      <c r="FS215" s="67"/>
      <c r="FT215" s="67"/>
      <c r="FU215" s="67"/>
      <c r="FV215" s="67"/>
      <c r="FW215" s="67"/>
      <c r="FX215" s="67"/>
      <c r="FY215" s="67"/>
      <c r="FZ215" s="67"/>
      <c r="GA215" s="67"/>
      <c r="GB215" s="67"/>
      <c r="GC215" s="67"/>
      <c r="GD215" s="67"/>
    </row>
    <row r="216" spans="1:186" s="69" customFormat="1" ht="15" hidden="1" customHeight="1" x14ac:dyDescent="0.25">
      <c r="A216" s="67"/>
      <c r="B216" s="67"/>
      <c r="C216" s="67"/>
      <c r="D216" s="67"/>
      <c r="E216" s="67"/>
      <c r="F216" s="67"/>
      <c r="G216" s="67"/>
      <c r="H216" s="67"/>
      <c r="I216" s="67"/>
      <c r="J216" s="67"/>
      <c r="K216" s="67"/>
      <c r="L216" s="67"/>
      <c r="M216" s="67"/>
      <c r="N216" s="67"/>
      <c r="O216" s="67"/>
      <c r="P216" s="67"/>
      <c r="Q216" s="67"/>
      <c r="R216" s="67"/>
      <c r="S216" s="67"/>
      <c r="T216" s="67"/>
      <c r="U216" s="67"/>
      <c r="V216" s="655"/>
      <c r="W216" s="67"/>
      <c r="X216" s="67"/>
      <c r="Y216" s="67"/>
      <c r="Z216" s="67"/>
      <c r="AA216" s="656"/>
      <c r="AB216" s="656"/>
      <c r="AC216" s="67"/>
      <c r="AD216" s="656"/>
      <c r="AE216" s="657"/>
      <c r="AF216" s="67"/>
      <c r="AG216" s="67"/>
      <c r="AH216" s="658"/>
      <c r="AI216" s="658"/>
      <c r="AJ216" s="67"/>
      <c r="AK216" s="656"/>
      <c r="AL216" s="67"/>
      <c r="AM216" s="67"/>
      <c r="AN216" s="67"/>
      <c r="AO216" s="67"/>
      <c r="AP216" s="67"/>
      <c r="AQ216" s="67"/>
      <c r="AR216" s="656"/>
      <c r="AS216" s="67"/>
      <c r="AT216" s="67"/>
      <c r="AU216" s="67"/>
      <c r="AV216" s="656"/>
      <c r="AW216" s="67"/>
      <c r="AX216" s="656"/>
      <c r="AY216" s="67"/>
      <c r="AZ216" s="67"/>
      <c r="BA216" s="67"/>
      <c r="BB216" s="656"/>
      <c r="BC216" s="656"/>
      <c r="BD216" s="67"/>
      <c r="BE216" s="656"/>
      <c r="BF216" s="101"/>
      <c r="BG216" s="101"/>
      <c r="BH216" s="101"/>
      <c r="BI216" s="2096" t="s">
        <v>264</v>
      </c>
      <c r="BJ216" s="940"/>
      <c r="BK216" s="2096" t="s">
        <v>276</v>
      </c>
      <c r="BL216" s="940"/>
      <c r="BM216" s="2096" t="s">
        <v>233</v>
      </c>
      <c r="BN216" s="2096" t="s">
        <v>233</v>
      </c>
      <c r="BO216" s="2096" t="s">
        <v>240</v>
      </c>
      <c r="BP216" s="940"/>
      <c r="BQ216" s="2096" t="s">
        <v>276</v>
      </c>
      <c r="BR216" s="940"/>
      <c r="BS216" s="2096" t="s">
        <v>233</v>
      </c>
      <c r="BT216" s="2096" t="s">
        <v>233</v>
      </c>
      <c r="BU216" s="2096" t="s">
        <v>240</v>
      </c>
      <c r="BV216" s="637"/>
      <c r="BW216" s="636"/>
      <c r="BX216" s="636"/>
      <c r="BY216" s="637"/>
      <c r="BZ216" s="637"/>
      <c r="CA216" s="637"/>
      <c r="CB216" s="637"/>
      <c r="CC216" s="636"/>
      <c r="CD216" s="636"/>
      <c r="CE216" s="637"/>
      <c r="CF216" s="637"/>
      <c r="CG216" s="637"/>
      <c r="CH216" s="637"/>
      <c r="CI216" s="636"/>
      <c r="CJ216" s="636"/>
      <c r="CK216" s="637"/>
      <c r="CL216" s="637"/>
      <c r="CM216" s="637"/>
      <c r="CN216" s="705"/>
      <c r="CO216" s="667" t="str">
        <f t="shared" si="168"/>
        <v>Incertidumbre (+/- %)</v>
      </c>
      <c r="CP216" s="88" t="e">
        <f t="shared" si="169"/>
        <v>#VALUE!</v>
      </c>
      <c r="CQ216" s="667" t="str">
        <f t="shared" si="170"/>
        <v>Incertidumbre (+/- %)</v>
      </c>
      <c r="CR216" s="67"/>
      <c r="CS216" s="67"/>
      <c r="CT216" s="67"/>
      <c r="CU216" s="67"/>
      <c r="CV216" s="67"/>
      <c r="CW216" s="67"/>
      <c r="CX216" s="67"/>
      <c r="CY216" s="67"/>
      <c r="CZ216" s="67"/>
      <c r="DA216" s="67"/>
      <c r="DB216" s="67"/>
      <c r="DC216" s="67"/>
      <c r="DD216" s="67"/>
      <c r="DE216" s="67"/>
      <c r="DF216" s="67"/>
      <c r="DG216" s="67"/>
      <c r="DH216" s="67"/>
      <c r="DI216" s="67"/>
      <c r="DJ216" s="67"/>
      <c r="DK216" s="67"/>
      <c r="DL216" s="67"/>
      <c r="DM216" s="67"/>
      <c r="DN216" s="67"/>
      <c r="DO216" s="67"/>
      <c r="DP216" s="67"/>
      <c r="DQ216" s="67"/>
      <c r="DR216" s="67"/>
      <c r="DS216" s="67"/>
      <c r="DT216" s="67"/>
      <c r="DU216" s="67"/>
      <c r="DV216" s="67"/>
      <c r="DW216" s="67"/>
      <c r="DX216" s="67"/>
      <c r="DY216" s="67"/>
      <c r="DZ216" s="67"/>
      <c r="EA216" s="67"/>
      <c r="EB216" s="67"/>
      <c r="EC216" s="67"/>
      <c r="ED216" s="67"/>
      <c r="EE216" s="67"/>
      <c r="EF216" s="67"/>
      <c r="EG216" s="67"/>
      <c r="EH216" s="67"/>
      <c r="EI216" s="67"/>
      <c r="EJ216" s="67"/>
      <c r="EK216" s="67"/>
      <c r="EL216" s="67"/>
      <c r="EM216" s="67"/>
      <c r="EN216" s="67"/>
      <c r="EO216" s="67"/>
      <c r="EP216" s="67"/>
      <c r="EQ216" s="67"/>
      <c r="ER216" s="67"/>
      <c r="ES216" s="67"/>
      <c r="ET216" s="67"/>
      <c r="EU216" s="67"/>
      <c r="EV216" s="67"/>
      <c r="EW216" s="67"/>
      <c r="EX216" s="67"/>
      <c r="EY216" s="67"/>
      <c r="EZ216" s="67"/>
      <c r="FA216" s="67"/>
      <c r="FB216" s="67"/>
      <c r="FC216" s="67"/>
      <c r="FD216" s="67"/>
      <c r="FE216" s="67"/>
      <c r="FF216" s="67"/>
      <c r="FG216" s="67"/>
      <c r="FH216" s="67"/>
      <c r="FI216" s="67"/>
      <c r="FJ216" s="67"/>
      <c r="FK216" s="67"/>
      <c r="FL216" s="67"/>
      <c r="FM216" s="67"/>
      <c r="FN216" s="67"/>
      <c r="FO216" s="67"/>
      <c r="FP216" s="67"/>
      <c r="FQ216" s="67"/>
      <c r="FR216" s="67"/>
      <c r="FS216" s="67"/>
      <c r="FT216" s="67"/>
      <c r="FU216" s="67"/>
      <c r="FV216" s="67"/>
      <c r="FW216" s="67"/>
      <c r="FX216" s="67"/>
      <c r="FY216" s="67"/>
      <c r="FZ216" s="67"/>
      <c r="GA216" s="67"/>
      <c r="GB216" s="67"/>
      <c r="GC216" s="67"/>
      <c r="GD216" s="67"/>
    </row>
    <row r="217" spans="1:186" s="69" customFormat="1" ht="15.75" hidden="1" customHeight="1" thickBot="1" x14ac:dyDescent="0.3">
      <c r="A217" s="67"/>
      <c r="B217" s="67"/>
      <c r="C217" s="67"/>
      <c r="D217" s="67"/>
      <c r="E217" s="67"/>
      <c r="F217" s="67"/>
      <c r="G217" s="67"/>
      <c r="H217" s="67"/>
      <c r="I217" s="67"/>
      <c r="J217" s="67"/>
      <c r="K217" s="67"/>
      <c r="L217" s="67"/>
      <c r="M217" s="67"/>
      <c r="N217" s="67"/>
      <c r="O217" s="67"/>
      <c r="P217" s="67"/>
      <c r="Q217" s="67"/>
      <c r="R217" s="67"/>
      <c r="S217" s="67"/>
      <c r="T217" s="67"/>
      <c r="U217" s="67"/>
      <c r="V217" s="655"/>
      <c r="W217" s="67"/>
      <c r="X217" s="67"/>
      <c r="Y217" s="67"/>
      <c r="Z217" s="67"/>
      <c r="AA217" s="656"/>
      <c r="AB217" s="656"/>
      <c r="AC217" s="67"/>
      <c r="AD217" s="656"/>
      <c r="AE217" s="657"/>
      <c r="AF217" s="67"/>
      <c r="AG217" s="67"/>
      <c r="AH217" s="658"/>
      <c r="AI217" s="658"/>
      <c r="AJ217" s="67"/>
      <c r="AK217" s="656"/>
      <c r="AL217" s="67"/>
      <c r="AM217" s="67"/>
      <c r="AN217" s="67"/>
      <c r="AO217" s="67"/>
      <c r="AP217" s="67"/>
      <c r="AQ217" s="67"/>
      <c r="AR217" s="656"/>
      <c r="AS217" s="67"/>
      <c r="AT217" s="67"/>
      <c r="AU217" s="67"/>
      <c r="AV217" s="656"/>
      <c r="AW217" s="67"/>
      <c r="AX217" s="656"/>
      <c r="AY217" s="67"/>
      <c r="AZ217" s="67"/>
      <c r="BA217" s="67"/>
      <c r="BB217" s="656"/>
      <c r="BC217" s="656"/>
      <c r="BD217" s="67"/>
      <c r="BE217" s="656"/>
      <c r="BF217" s="101"/>
      <c r="BG217" s="101"/>
      <c r="BH217" s="101"/>
      <c r="BI217" s="2097"/>
      <c r="BJ217" s="941" t="s">
        <v>253</v>
      </c>
      <c r="BK217" s="2097"/>
      <c r="BL217" s="941" t="s">
        <v>251</v>
      </c>
      <c r="BM217" s="2097"/>
      <c r="BN217" s="2097"/>
      <c r="BO217" s="2097"/>
      <c r="BP217" s="941" t="s">
        <v>253</v>
      </c>
      <c r="BQ217" s="2097"/>
      <c r="BR217" s="941" t="s">
        <v>251</v>
      </c>
      <c r="BS217" s="2097"/>
      <c r="BT217" s="2097"/>
      <c r="BU217" s="2097"/>
      <c r="BV217" s="637"/>
      <c r="BW217" s="636"/>
      <c r="BX217" s="636"/>
      <c r="BY217" s="637"/>
      <c r="BZ217" s="637"/>
      <c r="CA217" s="637"/>
      <c r="CB217" s="637"/>
      <c r="CC217" s="636"/>
      <c r="CD217" s="636"/>
      <c r="CE217" s="637"/>
      <c r="CF217" s="637"/>
      <c r="CG217" s="637"/>
      <c r="CH217" s="637"/>
      <c r="CI217" s="636"/>
      <c r="CJ217" s="636"/>
      <c r="CK217" s="637"/>
      <c r="CL217" s="637"/>
      <c r="CM217" s="637"/>
      <c r="CN217" s="705"/>
      <c r="CO217" s="667">
        <f t="shared" si="168"/>
        <v>0</v>
      </c>
      <c r="CP217" s="88">
        <f t="shared" si="169"/>
        <v>0</v>
      </c>
      <c r="CQ217" s="667">
        <f t="shared" si="170"/>
        <v>0</v>
      </c>
      <c r="CR217" s="67"/>
      <c r="CS217" s="67"/>
      <c r="CT217" s="67"/>
      <c r="CU217" s="67"/>
      <c r="CV217" s="67"/>
      <c r="CW217" s="67"/>
      <c r="CX217" s="67"/>
      <c r="CY217" s="67"/>
      <c r="CZ217" s="67"/>
      <c r="DA217" s="67"/>
      <c r="DB217" s="67"/>
      <c r="DC217" s="67"/>
      <c r="DD217" s="67"/>
      <c r="DE217" s="67"/>
      <c r="DF217" s="67"/>
      <c r="DG217" s="67"/>
      <c r="DH217" s="67"/>
      <c r="DI217" s="67"/>
      <c r="DJ217" s="67"/>
      <c r="DK217" s="67"/>
      <c r="DL217" s="67"/>
      <c r="DM217" s="67"/>
      <c r="DN217" s="67"/>
      <c r="DO217" s="67"/>
      <c r="DP217" s="67"/>
      <c r="DQ217" s="67"/>
      <c r="DR217" s="67"/>
      <c r="DS217" s="67"/>
      <c r="DT217" s="67"/>
      <c r="DU217" s="67"/>
      <c r="DV217" s="67"/>
      <c r="DW217" s="67"/>
      <c r="DX217" s="67"/>
      <c r="DY217" s="67"/>
      <c r="DZ217" s="67"/>
      <c r="EA217" s="67"/>
      <c r="EB217" s="67"/>
      <c r="EC217" s="67"/>
      <c r="ED217" s="67"/>
      <c r="EE217" s="67"/>
      <c r="EF217" s="67"/>
      <c r="EG217" s="67"/>
      <c r="EH217" s="67"/>
      <c r="EI217" s="67"/>
      <c r="EJ217" s="67"/>
      <c r="EK217" s="67"/>
      <c r="EL217" s="67"/>
      <c r="EM217" s="67"/>
      <c r="EN217" s="67"/>
      <c r="EO217" s="67"/>
      <c r="EP217" s="67"/>
      <c r="EQ217" s="67"/>
      <c r="ER217" s="67"/>
      <c r="ES217" s="67"/>
      <c r="ET217" s="67"/>
      <c r="EU217" s="67"/>
      <c r="EV217" s="67"/>
      <c r="EW217" s="67"/>
      <c r="EX217" s="67"/>
      <c r="EY217" s="67"/>
      <c r="EZ217" s="67"/>
      <c r="FA217" s="67"/>
      <c r="FB217" s="67"/>
      <c r="FC217" s="67"/>
      <c r="FD217" s="67"/>
      <c r="FE217" s="67"/>
      <c r="FF217" s="67"/>
      <c r="FG217" s="67"/>
      <c r="FH217" s="67"/>
      <c r="FI217" s="67"/>
      <c r="FJ217" s="67"/>
      <c r="FK217" s="67"/>
      <c r="FL217" s="67"/>
      <c r="FM217" s="67"/>
      <c r="FN217" s="67"/>
      <c r="FO217" s="67"/>
      <c r="FP217" s="67"/>
      <c r="FQ217" s="67"/>
      <c r="FR217" s="67"/>
      <c r="FS217" s="67"/>
      <c r="FT217" s="67"/>
      <c r="FU217" s="67"/>
      <c r="FV217" s="67"/>
      <c r="FW217" s="67"/>
      <c r="FX217" s="67"/>
      <c r="FY217" s="67"/>
      <c r="FZ217" s="67"/>
      <c r="GA217" s="67"/>
      <c r="GB217" s="67"/>
      <c r="GC217" s="67"/>
      <c r="GD217" s="67"/>
    </row>
    <row r="218" spans="1:186" s="69" customFormat="1" ht="18.75" hidden="1" customHeight="1" thickBot="1" x14ac:dyDescent="0.3">
      <c r="A218" s="67"/>
      <c r="B218" s="67"/>
      <c r="C218" s="67"/>
      <c r="D218" s="67"/>
      <c r="E218" s="67"/>
      <c r="F218" s="67"/>
      <c r="G218" s="67"/>
      <c r="H218" s="67"/>
      <c r="I218" s="67"/>
      <c r="J218" s="67"/>
      <c r="K218" s="67"/>
      <c r="L218" s="67"/>
      <c r="M218" s="67"/>
      <c r="N218" s="67"/>
      <c r="O218" s="67"/>
      <c r="P218" s="67"/>
      <c r="Q218" s="67"/>
      <c r="R218" s="67"/>
      <c r="S218" s="67"/>
      <c r="T218" s="67"/>
      <c r="U218" s="67"/>
      <c r="V218" s="655"/>
      <c r="W218" s="67"/>
      <c r="X218" s="67"/>
      <c r="Y218" s="67"/>
      <c r="Z218" s="67"/>
      <c r="AA218" s="656"/>
      <c r="AB218" s="656"/>
      <c r="AC218" s="67"/>
      <c r="AD218" s="656"/>
      <c r="AE218" s="657"/>
      <c r="AF218" s="67"/>
      <c r="AG218" s="67"/>
      <c r="AH218" s="658"/>
      <c r="AI218" s="658"/>
      <c r="AJ218" s="67"/>
      <c r="AK218" s="656"/>
      <c r="AL218" s="67"/>
      <c r="AM218" s="67"/>
      <c r="AN218" s="67"/>
      <c r="AO218" s="67"/>
      <c r="AP218" s="67"/>
      <c r="AQ218" s="67"/>
      <c r="AR218" s="656"/>
      <c r="AS218" s="67"/>
      <c r="AT218" s="67"/>
      <c r="AU218" s="67"/>
      <c r="AV218" s="656"/>
      <c r="AW218" s="67"/>
      <c r="AX218" s="656"/>
      <c r="AY218" s="67"/>
      <c r="AZ218" s="67"/>
      <c r="BA218" s="67"/>
      <c r="BB218" s="656"/>
      <c r="BC218" s="656"/>
      <c r="BD218" s="67"/>
      <c r="BE218" s="656"/>
      <c r="BF218" s="101"/>
      <c r="BG218" s="101"/>
      <c r="BH218" s="101"/>
      <c r="BI218" s="796" t="s">
        <v>8</v>
      </c>
      <c r="BJ218" s="794" t="s">
        <v>49</v>
      </c>
      <c r="BK218" s="801">
        <f>BJ461</f>
        <v>23500</v>
      </c>
      <c r="BL218" s="794" t="s">
        <v>410</v>
      </c>
      <c r="BM218" s="798">
        <v>0.01</v>
      </c>
      <c r="BN218" s="798">
        <v>0.5</v>
      </c>
      <c r="BO218" s="795" t="s">
        <v>310</v>
      </c>
      <c r="BP218" s="794" t="s">
        <v>49</v>
      </c>
      <c r="BQ218" s="801">
        <v>22800</v>
      </c>
      <c r="BR218" s="794" t="s">
        <v>410</v>
      </c>
      <c r="BS218" s="798">
        <v>0.01</v>
      </c>
      <c r="BT218" s="798">
        <v>0.5</v>
      </c>
      <c r="BU218" s="795" t="s">
        <v>254</v>
      </c>
      <c r="BV218" s="637"/>
      <c r="BW218" s="636"/>
      <c r="BX218" s="636"/>
      <c r="BY218" s="637"/>
      <c r="BZ218" s="637"/>
      <c r="CA218" s="637"/>
      <c r="CB218" s="637"/>
      <c r="CC218" s="636"/>
      <c r="CD218" s="636"/>
      <c r="CE218" s="637"/>
      <c r="CF218" s="637"/>
      <c r="CG218" s="637"/>
      <c r="CH218" s="637"/>
      <c r="CI218" s="636"/>
      <c r="CJ218" s="636"/>
      <c r="CK218" s="637"/>
      <c r="CL218" s="637"/>
      <c r="CM218" s="637"/>
      <c r="CN218" s="705"/>
      <c r="CO218" s="667">
        <f t="shared" si="168"/>
        <v>0.01</v>
      </c>
      <c r="CP218" s="88">
        <f t="shared" si="169"/>
        <v>0.255</v>
      </c>
      <c r="CQ218" s="667">
        <f t="shared" si="170"/>
        <v>0.5</v>
      </c>
      <c r="CR218" s="67">
        <v>0.01</v>
      </c>
      <c r="CS218" s="67">
        <v>0.5</v>
      </c>
      <c r="CT218" s="67"/>
      <c r="CU218" s="67"/>
      <c r="CV218" s="67"/>
      <c r="CW218" s="67"/>
      <c r="CX218" s="67"/>
      <c r="CY218" s="67"/>
      <c r="CZ218" s="67"/>
      <c r="DA218" s="67"/>
      <c r="DB218" s="67"/>
      <c r="DC218" s="67"/>
      <c r="DD218" s="67"/>
      <c r="DE218" s="67"/>
      <c r="DF218" s="67"/>
      <c r="DG218" s="67"/>
      <c r="DH218" s="67"/>
      <c r="DI218" s="67"/>
      <c r="DJ218" s="67"/>
      <c r="DK218" s="67"/>
      <c r="DL218" s="67"/>
      <c r="DM218" s="67"/>
      <c r="DN218" s="67"/>
      <c r="DO218" s="67"/>
      <c r="DP218" s="67"/>
      <c r="DQ218" s="67"/>
      <c r="DR218" s="67"/>
      <c r="DS218" s="67"/>
      <c r="DT218" s="67"/>
      <c r="DU218" s="67"/>
      <c r="DV218" s="67"/>
      <c r="DW218" s="67"/>
      <c r="DX218" s="67"/>
      <c r="DY218" s="67"/>
      <c r="DZ218" s="67"/>
      <c r="EA218" s="67"/>
      <c r="EB218" s="67"/>
      <c r="EC218" s="67"/>
      <c r="ED218" s="67"/>
      <c r="EE218" s="67"/>
      <c r="EF218" s="67"/>
      <c r="EG218" s="67"/>
      <c r="EH218" s="67"/>
      <c r="EI218" s="67"/>
      <c r="EJ218" s="67"/>
      <c r="EK218" s="67"/>
      <c r="EL218" s="67"/>
      <c r="EM218" s="67"/>
      <c r="EN218" s="67"/>
      <c r="EO218" s="67"/>
      <c r="EP218" s="67"/>
      <c r="EQ218" s="67"/>
      <c r="ER218" s="67"/>
      <c r="ES218" s="67"/>
      <c r="ET218" s="67"/>
      <c r="EU218" s="67"/>
      <c r="EV218" s="67"/>
      <c r="EW218" s="67"/>
      <c r="EX218" s="67"/>
      <c r="EY218" s="67"/>
      <c r="EZ218" s="67"/>
      <c r="FA218" s="67"/>
      <c r="FB218" s="67"/>
      <c r="FC218" s="67"/>
      <c r="FD218" s="67"/>
      <c r="FE218" s="67"/>
      <c r="FF218" s="67"/>
      <c r="FG218" s="67"/>
      <c r="FH218" s="67"/>
      <c r="FI218" s="67"/>
      <c r="FJ218" s="67"/>
      <c r="FK218" s="67"/>
      <c r="FL218" s="67"/>
      <c r="FM218" s="67"/>
      <c r="FN218" s="67"/>
      <c r="FO218" s="67"/>
      <c r="FP218" s="67"/>
      <c r="FQ218" s="67"/>
      <c r="FR218" s="67"/>
      <c r="FS218" s="67"/>
      <c r="FT218" s="67"/>
      <c r="FU218" s="67"/>
      <c r="FV218" s="67"/>
      <c r="FW218" s="67"/>
      <c r="FX218" s="67"/>
      <c r="FY218" s="67"/>
      <c r="FZ218" s="67"/>
      <c r="GA218" s="67"/>
      <c r="GB218" s="67"/>
      <c r="GC218" s="67"/>
      <c r="GD218" s="67"/>
    </row>
    <row r="219" spans="1:186" s="69" customFormat="1" ht="15" hidden="1" customHeight="1" x14ac:dyDescent="0.25">
      <c r="A219" s="67"/>
      <c r="B219" s="67"/>
      <c r="C219" s="67"/>
      <c r="D219" s="67"/>
      <c r="E219" s="67"/>
      <c r="F219" s="67"/>
      <c r="G219" s="67"/>
      <c r="H219" s="67"/>
      <c r="I219" s="67"/>
      <c r="J219" s="67"/>
      <c r="K219" s="67"/>
      <c r="L219" s="67"/>
      <c r="M219" s="67"/>
      <c r="N219" s="67"/>
      <c r="O219" s="67"/>
      <c r="P219" s="67"/>
      <c r="Q219" s="67"/>
      <c r="R219" s="67"/>
      <c r="S219" s="67"/>
      <c r="T219" s="67"/>
      <c r="U219" s="67"/>
      <c r="V219" s="655"/>
      <c r="W219" s="67"/>
      <c r="X219" s="67"/>
      <c r="Y219" s="67"/>
      <c r="Z219" s="67"/>
      <c r="AA219" s="656"/>
      <c r="AB219" s="656"/>
      <c r="AC219" s="67"/>
      <c r="AD219" s="656"/>
      <c r="AE219" s="657"/>
      <c r="AF219" s="67"/>
      <c r="AG219" s="67"/>
      <c r="AH219" s="658"/>
      <c r="AI219" s="658"/>
      <c r="AJ219" s="67"/>
      <c r="AK219" s="656"/>
      <c r="AL219" s="67"/>
      <c r="AM219" s="67"/>
      <c r="AN219" s="67"/>
      <c r="AO219" s="67"/>
      <c r="AP219" s="67"/>
      <c r="AQ219" s="67"/>
      <c r="AR219" s="656"/>
      <c r="AS219" s="67"/>
      <c r="AT219" s="67"/>
      <c r="AU219" s="67"/>
      <c r="AV219" s="656"/>
      <c r="AW219" s="67"/>
      <c r="AX219" s="656"/>
      <c r="AY219" s="67"/>
      <c r="AZ219" s="67"/>
      <c r="BA219" s="67"/>
      <c r="BB219" s="656"/>
      <c r="BC219" s="656"/>
      <c r="BD219" s="67"/>
      <c r="BE219" s="656"/>
      <c r="BF219" s="101"/>
      <c r="BG219" s="101"/>
      <c r="BH219" s="101"/>
      <c r="BI219" s="803"/>
      <c r="BJ219" s="804"/>
      <c r="BK219" s="804"/>
      <c r="BL219" s="804"/>
      <c r="BM219" s="805"/>
      <c r="BN219" s="805"/>
      <c r="BO219" s="805"/>
      <c r="BP219" s="636"/>
      <c r="BQ219" s="636"/>
      <c r="BR219" s="636"/>
      <c r="BS219" s="636"/>
      <c r="BT219" s="636"/>
      <c r="BU219" s="636"/>
      <c r="BV219" s="637"/>
      <c r="BW219" s="636"/>
      <c r="BX219" s="636"/>
      <c r="BY219" s="637"/>
      <c r="BZ219" s="637"/>
      <c r="CA219" s="637"/>
      <c r="CB219" s="637"/>
      <c r="CC219" s="636"/>
      <c r="CD219" s="636"/>
      <c r="CE219" s="637"/>
      <c r="CF219" s="637"/>
      <c r="CG219" s="637"/>
      <c r="CH219" s="637"/>
      <c r="CI219" s="636"/>
      <c r="CJ219" s="636"/>
      <c r="CK219" s="637"/>
      <c r="CL219" s="637"/>
      <c r="CM219" s="637"/>
      <c r="CN219" s="705"/>
      <c r="CO219" s="667">
        <f t="shared" si="168"/>
        <v>0</v>
      </c>
      <c r="CP219" s="88">
        <f t="shared" si="169"/>
        <v>0</v>
      </c>
      <c r="CQ219" s="667">
        <f t="shared" si="170"/>
        <v>0</v>
      </c>
      <c r="CR219" s="67"/>
      <c r="CS219" s="67"/>
      <c r="CT219" s="67"/>
      <c r="CU219" s="67"/>
      <c r="CV219" s="67"/>
      <c r="CW219" s="67"/>
      <c r="CX219" s="67"/>
      <c r="CY219" s="67"/>
      <c r="CZ219" s="67"/>
      <c r="DA219" s="67"/>
      <c r="DB219" s="67"/>
      <c r="DC219" s="67"/>
      <c r="DD219" s="67"/>
      <c r="DE219" s="67"/>
      <c r="DF219" s="67"/>
      <c r="DG219" s="67"/>
      <c r="DH219" s="67"/>
      <c r="DI219" s="67"/>
      <c r="DJ219" s="67"/>
      <c r="DK219" s="67"/>
      <c r="DL219" s="67"/>
      <c r="DM219" s="67"/>
      <c r="DN219" s="67"/>
      <c r="DO219" s="67"/>
      <c r="DP219" s="67"/>
      <c r="DQ219" s="67"/>
      <c r="DR219" s="67"/>
      <c r="DS219" s="67"/>
      <c r="DT219" s="67"/>
      <c r="DU219" s="67"/>
      <c r="DV219" s="67"/>
      <c r="DW219" s="67"/>
      <c r="DX219" s="67"/>
      <c r="DY219" s="67"/>
      <c r="DZ219" s="67"/>
      <c r="EA219" s="67"/>
      <c r="EB219" s="67"/>
      <c r="EC219" s="67"/>
      <c r="ED219" s="67"/>
      <c r="EE219" s="67"/>
      <c r="EF219" s="67"/>
      <c r="EG219" s="67"/>
      <c r="EH219" s="67"/>
      <c r="EI219" s="67"/>
      <c r="EJ219" s="67"/>
      <c r="EK219" s="67"/>
      <c r="EL219" s="67"/>
      <c r="EM219" s="67"/>
      <c r="EN219" s="67"/>
      <c r="EO219" s="67"/>
      <c r="EP219" s="67"/>
      <c r="EQ219" s="67"/>
      <c r="ER219" s="67"/>
      <c r="ES219" s="67"/>
      <c r="ET219" s="67"/>
      <c r="EU219" s="67"/>
      <c r="EV219" s="67"/>
      <c r="EW219" s="67"/>
      <c r="EX219" s="67"/>
      <c r="EY219" s="67"/>
      <c r="EZ219" s="67"/>
      <c r="FA219" s="67"/>
      <c r="FB219" s="67"/>
      <c r="FC219" s="67"/>
      <c r="FD219" s="67"/>
      <c r="FE219" s="67"/>
      <c r="FF219" s="67"/>
      <c r="FG219" s="67"/>
      <c r="FH219" s="67"/>
      <c r="FI219" s="67"/>
      <c r="FJ219" s="67"/>
      <c r="FK219" s="67"/>
      <c r="FL219" s="67"/>
      <c r="FM219" s="67"/>
      <c r="FN219" s="67"/>
      <c r="FO219" s="67"/>
      <c r="FP219" s="67"/>
      <c r="FQ219" s="67"/>
      <c r="FR219" s="67"/>
      <c r="FS219" s="67"/>
      <c r="FT219" s="67"/>
      <c r="FU219" s="67"/>
      <c r="FV219" s="67"/>
      <c r="FW219" s="67"/>
      <c r="FX219" s="67"/>
      <c r="FY219" s="67"/>
      <c r="FZ219" s="67"/>
      <c r="GA219" s="67"/>
      <c r="GB219" s="67"/>
      <c r="GC219" s="67"/>
      <c r="GD219" s="67"/>
    </row>
    <row r="220" spans="1:186" s="69" customFormat="1" ht="15" hidden="1" customHeight="1" x14ac:dyDescent="0.25">
      <c r="A220" s="67"/>
      <c r="B220" s="67"/>
      <c r="C220" s="67"/>
      <c r="D220" s="67"/>
      <c r="E220" s="67"/>
      <c r="F220" s="67"/>
      <c r="G220" s="67"/>
      <c r="H220" s="67"/>
      <c r="I220" s="67"/>
      <c r="J220" s="67"/>
      <c r="K220" s="67"/>
      <c r="L220" s="67"/>
      <c r="M220" s="67"/>
      <c r="N220" s="67"/>
      <c r="O220" s="67"/>
      <c r="P220" s="67"/>
      <c r="Q220" s="67"/>
      <c r="R220" s="67"/>
      <c r="S220" s="67"/>
      <c r="T220" s="67"/>
      <c r="U220" s="67"/>
      <c r="V220" s="655"/>
      <c r="W220" s="67"/>
      <c r="X220" s="67"/>
      <c r="Y220" s="67"/>
      <c r="Z220" s="67"/>
      <c r="AA220" s="656"/>
      <c r="AB220" s="656"/>
      <c r="AC220" s="67"/>
      <c r="AD220" s="656"/>
      <c r="AE220" s="657"/>
      <c r="AF220" s="67"/>
      <c r="AG220" s="67"/>
      <c r="AH220" s="658"/>
      <c r="AI220" s="658"/>
      <c r="AJ220" s="67"/>
      <c r="AK220" s="656"/>
      <c r="AL220" s="67"/>
      <c r="AM220" s="67"/>
      <c r="AN220" s="67"/>
      <c r="AO220" s="67"/>
      <c r="AP220" s="67"/>
      <c r="AQ220" s="67"/>
      <c r="AR220" s="656"/>
      <c r="AS220" s="67"/>
      <c r="AT220" s="67"/>
      <c r="AU220" s="67"/>
      <c r="AV220" s="656"/>
      <c r="AW220" s="67"/>
      <c r="AX220" s="656"/>
      <c r="AY220" s="67"/>
      <c r="AZ220" s="67"/>
      <c r="BA220" s="67"/>
      <c r="BB220" s="656"/>
      <c r="BC220" s="656"/>
      <c r="BD220" s="67"/>
      <c r="BE220" s="656"/>
      <c r="BF220" s="101"/>
      <c r="BG220" s="101"/>
      <c r="BH220" s="101"/>
      <c r="BI220" s="803"/>
      <c r="BJ220" s="804"/>
      <c r="BK220" s="804"/>
      <c r="BL220" s="804"/>
      <c r="BM220" s="805"/>
      <c r="BN220" s="805"/>
      <c r="BO220" s="805"/>
      <c r="BP220" s="636"/>
      <c r="BQ220" s="636"/>
      <c r="BR220" s="636"/>
      <c r="BS220" s="636"/>
      <c r="BT220" s="636"/>
      <c r="BU220" s="636"/>
      <c r="BV220" s="637"/>
      <c r="BW220" s="636"/>
      <c r="BX220" s="636"/>
      <c r="BY220" s="637"/>
      <c r="BZ220" s="637"/>
      <c r="CA220" s="637"/>
      <c r="CB220" s="637"/>
      <c r="CC220" s="636"/>
      <c r="CD220" s="636"/>
      <c r="CE220" s="637"/>
      <c r="CF220" s="637"/>
      <c r="CG220" s="637"/>
      <c r="CH220" s="637"/>
      <c r="CI220" s="636"/>
      <c r="CJ220" s="636"/>
      <c r="CK220" s="637"/>
      <c r="CL220" s="637"/>
      <c r="CM220" s="637"/>
      <c r="CN220" s="705"/>
      <c r="CO220" s="667">
        <f t="shared" si="168"/>
        <v>0</v>
      </c>
      <c r="CP220" s="88">
        <f t="shared" si="169"/>
        <v>0</v>
      </c>
      <c r="CQ220" s="667">
        <f t="shared" si="170"/>
        <v>0</v>
      </c>
      <c r="CR220" s="67"/>
      <c r="CS220" s="67"/>
      <c r="CT220" s="67"/>
      <c r="CU220" s="67"/>
      <c r="CV220" s="67"/>
      <c r="CW220" s="67"/>
      <c r="CX220" s="67"/>
      <c r="CY220" s="67"/>
      <c r="CZ220" s="67"/>
      <c r="DA220" s="67"/>
      <c r="DB220" s="67"/>
      <c r="DC220" s="67"/>
      <c r="DD220" s="67"/>
      <c r="DE220" s="67"/>
      <c r="DF220" s="67"/>
      <c r="DG220" s="67"/>
      <c r="DH220" s="67"/>
      <c r="DI220" s="67"/>
      <c r="DJ220" s="67"/>
      <c r="DK220" s="67"/>
      <c r="DL220" s="67"/>
      <c r="DM220" s="67"/>
      <c r="DN220" s="67"/>
      <c r="DO220" s="67"/>
      <c r="DP220" s="67"/>
      <c r="DQ220" s="67"/>
      <c r="DR220" s="67"/>
      <c r="DS220" s="67"/>
      <c r="DT220" s="67"/>
      <c r="DU220" s="67"/>
      <c r="DV220" s="67"/>
      <c r="DW220" s="67"/>
      <c r="DX220" s="67"/>
      <c r="DY220" s="67"/>
      <c r="DZ220" s="67"/>
      <c r="EA220" s="67"/>
      <c r="EB220" s="67"/>
      <c r="EC220" s="67"/>
      <c r="ED220" s="67"/>
      <c r="EE220" s="67"/>
      <c r="EF220" s="67"/>
      <c r="EG220" s="67"/>
      <c r="EH220" s="67"/>
      <c r="EI220" s="67"/>
      <c r="EJ220" s="67"/>
      <c r="EK220" s="67"/>
      <c r="EL220" s="67"/>
      <c r="EM220" s="67"/>
      <c r="EN220" s="67"/>
      <c r="EO220" s="67"/>
      <c r="EP220" s="67"/>
      <c r="EQ220" s="67"/>
      <c r="ER220" s="67"/>
      <c r="ES220" s="67"/>
      <c r="ET220" s="67"/>
      <c r="EU220" s="67"/>
      <c r="EV220" s="67"/>
      <c r="EW220" s="67"/>
      <c r="EX220" s="67"/>
      <c r="EY220" s="67"/>
      <c r="EZ220" s="67"/>
      <c r="FA220" s="67"/>
      <c r="FB220" s="67"/>
      <c r="FC220" s="67"/>
      <c r="FD220" s="67"/>
      <c r="FE220" s="67"/>
      <c r="FF220" s="67"/>
      <c r="FG220" s="67"/>
      <c r="FH220" s="67"/>
      <c r="FI220" s="67"/>
      <c r="FJ220" s="67"/>
      <c r="FK220" s="67"/>
      <c r="FL220" s="67"/>
      <c r="FM220" s="67"/>
      <c r="FN220" s="67"/>
      <c r="FO220" s="67"/>
      <c r="FP220" s="67"/>
      <c r="FQ220" s="67"/>
      <c r="FR220" s="67"/>
      <c r="FS220" s="67"/>
      <c r="FT220" s="67"/>
      <c r="FU220" s="67"/>
      <c r="FV220" s="67"/>
      <c r="FW220" s="67"/>
      <c r="FX220" s="67"/>
      <c r="FY220" s="67"/>
      <c r="FZ220" s="67"/>
      <c r="GA220" s="67"/>
      <c r="GB220" s="67"/>
      <c r="GC220" s="67"/>
      <c r="GD220" s="67"/>
    </row>
    <row r="221" spans="1:186" s="69" customFormat="1" ht="15" hidden="1" customHeight="1" x14ac:dyDescent="0.25">
      <c r="A221" s="67"/>
      <c r="B221" s="67"/>
      <c r="C221" s="67"/>
      <c r="D221" s="67"/>
      <c r="E221" s="67"/>
      <c r="F221" s="67"/>
      <c r="G221" s="67"/>
      <c r="H221" s="67"/>
      <c r="I221" s="67"/>
      <c r="J221" s="67"/>
      <c r="K221" s="67"/>
      <c r="L221" s="67"/>
      <c r="M221" s="67"/>
      <c r="N221" s="67"/>
      <c r="O221" s="67"/>
      <c r="P221" s="67"/>
      <c r="Q221" s="67"/>
      <c r="R221" s="67"/>
      <c r="S221" s="67"/>
      <c r="T221" s="67"/>
      <c r="U221" s="67"/>
      <c r="V221" s="655"/>
      <c r="W221" s="67"/>
      <c r="X221" s="67"/>
      <c r="Y221" s="67"/>
      <c r="Z221" s="67"/>
      <c r="AA221" s="656"/>
      <c r="AB221" s="656"/>
      <c r="AC221" s="67"/>
      <c r="AD221" s="656"/>
      <c r="AE221" s="657"/>
      <c r="AF221" s="67"/>
      <c r="AG221" s="67"/>
      <c r="AH221" s="658"/>
      <c r="AI221" s="658"/>
      <c r="AJ221" s="67"/>
      <c r="AK221" s="656"/>
      <c r="AL221" s="67"/>
      <c r="AM221" s="67"/>
      <c r="AN221" s="67"/>
      <c r="AO221" s="67"/>
      <c r="AP221" s="67"/>
      <c r="AQ221" s="67"/>
      <c r="AR221" s="656"/>
      <c r="AS221" s="67"/>
      <c r="AT221" s="67"/>
      <c r="AU221" s="67"/>
      <c r="AV221" s="656"/>
      <c r="AW221" s="67"/>
      <c r="AX221" s="656"/>
      <c r="AY221" s="67"/>
      <c r="AZ221" s="67"/>
      <c r="BA221" s="67"/>
      <c r="BB221" s="656"/>
      <c r="BC221" s="656"/>
      <c r="BD221" s="67"/>
      <c r="BE221" s="656"/>
      <c r="BF221" s="101"/>
      <c r="BG221" s="101"/>
      <c r="BH221" s="101"/>
      <c r="BI221" s="803"/>
      <c r="BJ221" s="804"/>
      <c r="BK221" s="804"/>
      <c r="BL221" s="804"/>
      <c r="BM221" s="805"/>
      <c r="BN221" s="805"/>
      <c r="BO221" s="805"/>
      <c r="BP221" s="636"/>
      <c r="BQ221" s="636"/>
      <c r="BR221" s="636"/>
      <c r="BS221" s="636"/>
      <c r="BT221" s="636"/>
      <c r="BU221" s="636"/>
      <c r="BV221" s="637"/>
      <c r="BW221" s="636"/>
      <c r="BX221" s="636"/>
      <c r="BY221" s="637"/>
      <c r="BZ221" s="637"/>
      <c r="CA221" s="637"/>
      <c r="CB221" s="637"/>
      <c r="CC221" s="636"/>
      <c r="CD221" s="636"/>
      <c r="CE221" s="637"/>
      <c r="CF221" s="637"/>
      <c r="CG221" s="637"/>
      <c r="CH221" s="637"/>
      <c r="CI221" s="636"/>
      <c r="CJ221" s="636"/>
      <c r="CK221" s="637"/>
      <c r="CL221" s="637"/>
      <c r="CM221" s="637"/>
      <c r="CN221" s="705"/>
      <c r="CO221" s="667">
        <f t="shared" si="168"/>
        <v>0</v>
      </c>
      <c r="CP221" s="88">
        <f t="shared" si="169"/>
        <v>0</v>
      </c>
      <c r="CQ221" s="667">
        <f t="shared" si="170"/>
        <v>0</v>
      </c>
      <c r="CR221" s="67"/>
      <c r="CS221" s="67"/>
      <c r="CT221" s="67"/>
      <c r="CU221" s="67"/>
      <c r="CV221" s="67"/>
      <c r="CW221" s="67"/>
      <c r="CX221" s="67"/>
      <c r="CY221" s="67"/>
      <c r="CZ221" s="67"/>
      <c r="DA221" s="67"/>
      <c r="DB221" s="67"/>
      <c r="DC221" s="67"/>
      <c r="DD221" s="67"/>
      <c r="DE221" s="67"/>
      <c r="DF221" s="67"/>
      <c r="DG221" s="67"/>
      <c r="DH221" s="67"/>
      <c r="DI221" s="67"/>
      <c r="DJ221" s="67"/>
      <c r="DK221" s="67"/>
      <c r="DL221" s="67"/>
      <c r="DM221" s="67"/>
      <c r="DN221" s="67"/>
      <c r="DO221" s="67"/>
      <c r="DP221" s="67"/>
      <c r="DQ221" s="67"/>
      <c r="DR221" s="67"/>
      <c r="DS221" s="67"/>
      <c r="DT221" s="67"/>
      <c r="DU221" s="67"/>
      <c r="DV221" s="67"/>
      <c r="DW221" s="67"/>
      <c r="DX221" s="67"/>
      <c r="DY221" s="67"/>
      <c r="DZ221" s="67"/>
      <c r="EA221" s="67"/>
      <c r="EB221" s="67"/>
      <c r="EC221" s="67"/>
      <c r="ED221" s="67"/>
      <c r="EE221" s="67"/>
      <c r="EF221" s="67"/>
      <c r="EG221" s="67"/>
      <c r="EH221" s="67"/>
      <c r="EI221" s="67"/>
      <c r="EJ221" s="67"/>
      <c r="EK221" s="67"/>
      <c r="EL221" s="67"/>
      <c r="EM221" s="67"/>
      <c r="EN221" s="67"/>
      <c r="EO221" s="67"/>
      <c r="EP221" s="67"/>
      <c r="EQ221" s="67"/>
      <c r="ER221" s="67"/>
      <c r="ES221" s="67"/>
      <c r="ET221" s="67"/>
      <c r="EU221" s="67"/>
      <c r="EV221" s="67"/>
      <c r="EW221" s="67"/>
      <c r="EX221" s="67"/>
      <c r="EY221" s="67"/>
      <c r="EZ221" s="67"/>
      <c r="FA221" s="67"/>
      <c r="FB221" s="67"/>
      <c r="FC221" s="67"/>
      <c r="FD221" s="67"/>
      <c r="FE221" s="67"/>
      <c r="FF221" s="67"/>
      <c r="FG221" s="67"/>
      <c r="FH221" s="67"/>
      <c r="FI221" s="67"/>
      <c r="FJ221" s="67"/>
      <c r="FK221" s="67"/>
      <c r="FL221" s="67"/>
      <c r="FM221" s="67"/>
      <c r="FN221" s="67"/>
      <c r="FO221" s="67"/>
      <c r="FP221" s="67"/>
      <c r="FQ221" s="67"/>
      <c r="FR221" s="67"/>
      <c r="FS221" s="67"/>
      <c r="FT221" s="67"/>
      <c r="FU221" s="67"/>
      <c r="FV221" s="67"/>
      <c r="FW221" s="67"/>
      <c r="FX221" s="67"/>
      <c r="FY221" s="67"/>
      <c r="FZ221" s="67"/>
      <c r="GA221" s="67"/>
      <c r="GB221" s="67"/>
      <c r="GC221" s="67"/>
      <c r="GD221" s="67"/>
    </row>
    <row r="222" spans="1:186" s="69" customFormat="1" ht="15" hidden="1" customHeight="1" thickBot="1" x14ac:dyDescent="0.3">
      <c r="A222" s="67"/>
      <c r="B222" s="67"/>
      <c r="C222" s="67"/>
      <c r="D222" s="67"/>
      <c r="E222" s="67"/>
      <c r="F222" s="67"/>
      <c r="G222" s="67"/>
      <c r="H222" s="67"/>
      <c r="I222" s="67"/>
      <c r="J222" s="67"/>
      <c r="K222" s="67"/>
      <c r="L222" s="67"/>
      <c r="M222" s="67"/>
      <c r="N222" s="67"/>
      <c r="O222" s="67"/>
      <c r="P222" s="67"/>
      <c r="Q222" s="67"/>
      <c r="R222" s="67"/>
      <c r="S222" s="67"/>
      <c r="T222" s="67"/>
      <c r="U222" s="67"/>
      <c r="V222" s="655"/>
      <c r="W222" s="67"/>
      <c r="X222" s="67"/>
      <c r="Y222" s="67"/>
      <c r="Z222" s="67"/>
      <c r="AA222" s="656"/>
      <c r="AB222" s="656"/>
      <c r="AC222" s="67"/>
      <c r="AD222" s="656"/>
      <c r="AE222" s="657"/>
      <c r="AF222" s="67"/>
      <c r="AG222" s="67"/>
      <c r="AH222" s="658"/>
      <c r="AI222" s="658"/>
      <c r="AJ222" s="67"/>
      <c r="AK222" s="656"/>
      <c r="AL222" s="67"/>
      <c r="AM222" s="67"/>
      <c r="AN222" s="67"/>
      <c r="AO222" s="67"/>
      <c r="AP222" s="67"/>
      <c r="AQ222" s="67"/>
      <c r="AR222" s="656"/>
      <c r="AS222" s="67"/>
      <c r="AT222" s="67"/>
      <c r="AU222" s="67"/>
      <c r="AV222" s="656"/>
      <c r="AW222" s="67"/>
      <c r="AX222" s="656"/>
      <c r="AY222" s="67"/>
      <c r="AZ222" s="67"/>
      <c r="BA222" s="67"/>
      <c r="BB222" s="656"/>
      <c r="BC222" s="656"/>
      <c r="BD222" s="67"/>
      <c r="BE222" s="656"/>
      <c r="BF222" s="101"/>
      <c r="BG222" s="101"/>
      <c r="BH222" s="101"/>
      <c r="BI222" s="635"/>
      <c r="BJ222" s="636"/>
      <c r="BK222" s="636"/>
      <c r="BL222" s="636"/>
      <c r="BM222" s="102"/>
      <c r="BN222" s="102"/>
      <c r="BO222" s="102"/>
      <c r="BP222" s="636"/>
      <c r="BQ222" s="636"/>
      <c r="BR222" s="636"/>
      <c r="BS222" s="636"/>
      <c r="BT222" s="636"/>
      <c r="BU222" s="636"/>
      <c r="BV222" s="637"/>
      <c r="BW222" s="636"/>
      <c r="BX222" s="636"/>
      <c r="BY222" s="637"/>
      <c r="BZ222" s="637"/>
      <c r="CA222" s="637"/>
      <c r="CB222" s="637"/>
      <c r="CC222" s="636"/>
      <c r="CD222" s="636"/>
      <c r="CE222" s="637"/>
      <c r="CF222" s="637"/>
      <c r="CG222" s="637"/>
      <c r="CH222" s="637"/>
      <c r="CI222" s="636"/>
      <c r="CJ222" s="636"/>
      <c r="CK222" s="637"/>
      <c r="CL222" s="637"/>
      <c r="CM222" s="637"/>
      <c r="CN222" s="705"/>
      <c r="CO222" s="667">
        <f t="shared" si="168"/>
        <v>0</v>
      </c>
      <c r="CP222" s="88">
        <f t="shared" si="169"/>
        <v>0</v>
      </c>
      <c r="CQ222" s="667">
        <f t="shared" si="170"/>
        <v>0</v>
      </c>
      <c r="CR222" s="67"/>
      <c r="CS222" s="67"/>
      <c r="CT222" s="67"/>
      <c r="CU222" s="67"/>
      <c r="CV222" s="67"/>
      <c r="CW222" s="67"/>
      <c r="CX222" s="67"/>
      <c r="CY222" s="67"/>
      <c r="CZ222" s="67"/>
      <c r="DA222" s="67"/>
      <c r="DB222" s="67"/>
      <c r="DC222" s="67"/>
      <c r="DD222" s="67"/>
      <c r="DE222" s="67"/>
      <c r="DF222" s="67"/>
      <c r="DG222" s="67"/>
      <c r="DH222" s="67"/>
      <c r="DI222" s="67"/>
      <c r="DJ222" s="67"/>
      <c r="DK222" s="67"/>
      <c r="DL222" s="67"/>
      <c r="DM222" s="67"/>
      <c r="DN222" s="67"/>
      <c r="DO222" s="67"/>
      <c r="DP222" s="67"/>
      <c r="DQ222" s="67"/>
      <c r="DR222" s="67"/>
      <c r="DS222" s="67"/>
      <c r="DT222" s="67"/>
      <c r="DU222" s="67"/>
      <c r="DV222" s="67"/>
      <c r="DW222" s="67"/>
      <c r="DX222" s="67"/>
      <c r="DY222" s="67"/>
      <c r="DZ222" s="67"/>
      <c r="EA222" s="67"/>
      <c r="EB222" s="67"/>
      <c r="EC222" s="67"/>
      <c r="ED222" s="67"/>
      <c r="EE222" s="67"/>
      <c r="EF222" s="67"/>
      <c r="EG222" s="67"/>
      <c r="EH222" s="67"/>
      <c r="EI222" s="67"/>
      <c r="EJ222" s="67"/>
      <c r="EK222" s="67"/>
      <c r="EL222" s="67"/>
      <c r="EM222" s="67"/>
      <c r="EN222" s="67"/>
      <c r="EO222" s="67"/>
      <c r="EP222" s="67"/>
      <c r="EQ222" s="67"/>
      <c r="ER222" s="67"/>
      <c r="ES222" s="67"/>
      <c r="ET222" s="67"/>
      <c r="EU222" s="67"/>
      <c r="EV222" s="67"/>
      <c r="EW222" s="67"/>
      <c r="EX222" s="67"/>
      <c r="EY222" s="67"/>
      <c r="EZ222" s="67"/>
      <c r="FA222" s="67"/>
      <c r="FB222" s="67"/>
      <c r="FC222" s="67"/>
      <c r="FD222" s="67"/>
      <c r="FE222" s="67"/>
      <c r="FF222" s="67"/>
      <c r="FG222" s="67"/>
      <c r="FH222" s="67"/>
      <c r="FI222" s="67"/>
      <c r="FJ222" s="67"/>
      <c r="FK222" s="67"/>
      <c r="FL222" s="67"/>
      <c r="FM222" s="67"/>
      <c r="FN222" s="67"/>
      <c r="FO222" s="67"/>
      <c r="FP222" s="67"/>
      <c r="FQ222" s="67"/>
      <c r="FR222" s="67"/>
      <c r="FS222" s="67"/>
      <c r="FT222" s="67"/>
      <c r="FU222" s="67"/>
      <c r="FV222" s="67"/>
      <c r="FW222" s="67"/>
      <c r="FX222" s="67"/>
      <c r="FY222" s="67"/>
      <c r="FZ222" s="67"/>
      <c r="GA222" s="67"/>
      <c r="GB222" s="67"/>
      <c r="GC222" s="67"/>
      <c r="GD222" s="67"/>
    </row>
    <row r="223" spans="1:186" s="69" customFormat="1" ht="27" hidden="1" customHeight="1" x14ac:dyDescent="0.25">
      <c r="A223" s="67"/>
      <c r="B223" s="67"/>
      <c r="C223" s="67"/>
      <c r="D223" s="67"/>
      <c r="E223" s="67"/>
      <c r="F223" s="67"/>
      <c r="G223" s="67"/>
      <c r="H223" s="67"/>
      <c r="I223" s="67"/>
      <c r="J223" s="67"/>
      <c r="K223" s="67"/>
      <c r="L223" s="67"/>
      <c r="M223" s="67"/>
      <c r="N223" s="67"/>
      <c r="O223" s="67"/>
      <c r="P223" s="67"/>
      <c r="Q223" s="67"/>
      <c r="R223" s="67"/>
      <c r="S223" s="67"/>
      <c r="T223" s="67"/>
      <c r="U223" s="67"/>
      <c r="V223" s="655"/>
      <c r="W223" s="67"/>
      <c r="X223" s="67"/>
      <c r="Y223" s="67"/>
      <c r="Z223" s="67"/>
      <c r="AA223" s="656"/>
      <c r="AB223" s="656"/>
      <c r="AC223" s="67"/>
      <c r="AD223" s="656"/>
      <c r="AE223" s="657"/>
      <c r="AF223" s="67"/>
      <c r="AG223" s="67"/>
      <c r="AH223" s="658"/>
      <c r="AI223" s="658"/>
      <c r="AJ223" s="67"/>
      <c r="AK223" s="656"/>
      <c r="AL223" s="67"/>
      <c r="AM223" s="67"/>
      <c r="AN223" s="67"/>
      <c r="AO223" s="67"/>
      <c r="AP223" s="67"/>
      <c r="AQ223" s="67"/>
      <c r="AR223" s="656"/>
      <c r="AS223" s="67"/>
      <c r="AT223" s="67"/>
      <c r="AU223" s="67"/>
      <c r="AV223" s="656"/>
      <c r="AW223" s="67"/>
      <c r="AX223" s="656"/>
      <c r="AY223" s="67"/>
      <c r="AZ223" s="67"/>
      <c r="BA223" s="67"/>
      <c r="BB223" s="656"/>
      <c r="BC223" s="656"/>
      <c r="BD223" s="67"/>
      <c r="BE223" s="656"/>
      <c r="BF223" s="101"/>
      <c r="BG223" s="101"/>
      <c r="BH223" s="101"/>
      <c r="BI223" s="2096" t="s">
        <v>260</v>
      </c>
      <c r="BJ223" s="940"/>
      <c r="BK223" s="2096" t="s">
        <v>276</v>
      </c>
      <c r="BL223" s="940"/>
      <c r="BM223" s="2096" t="s">
        <v>233</v>
      </c>
      <c r="BN223" s="2096" t="s">
        <v>233</v>
      </c>
      <c r="BO223" s="2096" t="s">
        <v>240</v>
      </c>
      <c r="BP223" s="636"/>
      <c r="BQ223" s="636"/>
      <c r="BR223" s="636"/>
      <c r="BS223" s="636"/>
      <c r="BT223" s="636"/>
      <c r="BU223" s="636"/>
      <c r="BV223" s="637"/>
      <c r="BW223" s="636"/>
      <c r="BX223" s="636"/>
      <c r="BY223" s="637"/>
      <c r="BZ223" s="637"/>
      <c r="CA223" s="637"/>
      <c r="CB223" s="637"/>
      <c r="CC223" s="636"/>
      <c r="CD223" s="636"/>
      <c r="CE223" s="637"/>
      <c r="CF223" s="637"/>
      <c r="CG223" s="637"/>
      <c r="CH223" s="637"/>
      <c r="CI223" s="636"/>
      <c r="CJ223" s="636"/>
      <c r="CK223" s="637"/>
      <c r="CL223" s="637"/>
      <c r="CM223" s="637"/>
      <c r="CN223" s="705"/>
      <c r="CO223" s="667" t="str">
        <f t="shared" si="168"/>
        <v>Incertidumbre (+/- %)</v>
      </c>
      <c r="CP223" s="88" t="e">
        <f t="shared" si="169"/>
        <v>#VALUE!</v>
      </c>
      <c r="CQ223" s="667" t="str">
        <f t="shared" si="170"/>
        <v>Incertidumbre (+/- %)</v>
      </c>
      <c r="CR223" s="67"/>
      <c r="CS223" s="67"/>
      <c r="CT223" s="67"/>
      <c r="CU223" s="67"/>
      <c r="CV223" s="67"/>
      <c r="CW223" s="67"/>
      <c r="CX223" s="67"/>
      <c r="CY223" s="67"/>
      <c r="CZ223" s="67"/>
      <c r="DA223" s="67"/>
      <c r="DB223" s="67"/>
      <c r="DC223" s="67"/>
      <c r="DD223" s="67"/>
      <c r="DE223" s="67"/>
      <c r="DF223" s="67"/>
      <c r="DG223" s="67"/>
      <c r="DH223" s="67"/>
      <c r="DI223" s="67"/>
      <c r="DJ223" s="67"/>
      <c r="DK223" s="67"/>
      <c r="DL223" s="67"/>
      <c r="DM223" s="67"/>
      <c r="DN223" s="67"/>
      <c r="DO223" s="67"/>
      <c r="DP223" s="67"/>
      <c r="DQ223" s="67"/>
      <c r="DR223" s="67"/>
      <c r="DS223" s="67"/>
      <c r="DT223" s="67"/>
      <c r="DU223" s="67"/>
      <c r="DV223" s="67"/>
      <c r="DW223" s="67"/>
      <c r="DX223" s="67"/>
      <c r="DY223" s="67"/>
      <c r="DZ223" s="67"/>
      <c r="EA223" s="67"/>
      <c r="EB223" s="67"/>
      <c r="EC223" s="67"/>
      <c r="ED223" s="67"/>
      <c r="EE223" s="67"/>
      <c r="EF223" s="67"/>
      <c r="EG223" s="67"/>
      <c r="EH223" s="67"/>
      <c r="EI223" s="67"/>
      <c r="EJ223" s="67"/>
      <c r="EK223" s="67"/>
      <c r="EL223" s="67"/>
      <c r="EM223" s="67"/>
      <c r="EN223" s="67"/>
      <c r="EO223" s="67"/>
      <c r="EP223" s="67"/>
      <c r="EQ223" s="67"/>
      <c r="ER223" s="67"/>
      <c r="ES223" s="67"/>
      <c r="ET223" s="67"/>
      <c r="EU223" s="67"/>
      <c r="EV223" s="67"/>
      <c r="EW223" s="67"/>
      <c r="EX223" s="67"/>
      <c r="EY223" s="67"/>
      <c r="EZ223" s="67"/>
      <c r="FA223" s="67"/>
      <c r="FB223" s="67"/>
      <c r="FC223" s="67"/>
      <c r="FD223" s="67"/>
      <c r="FE223" s="67"/>
      <c r="FF223" s="67"/>
      <c r="FG223" s="67"/>
      <c r="FH223" s="67"/>
      <c r="FI223" s="67"/>
      <c r="FJ223" s="67"/>
      <c r="FK223" s="67"/>
      <c r="FL223" s="67"/>
      <c r="FM223" s="67"/>
      <c r="FN223" s="67"/>
      <c r="FO223" s="67"/>
      <c r="FP223" s="67"/>
      <c r="FQ223" s="67"/>
      <c r="FR223" s="67"/>
      <c r="FS223" s="67"/>
      <c r="FT223" s="67"/>
      <c r="FU223" s="67"/>
      <c r="FV223" s="67"/>
      <c r="FW223" s="67"/>
      <c r="FX223" s="67"/>
      <c r="FY223" s="67"/>
      <c r="FZ223" s="67"/>
      <c r="GA223" s="67"/>
      <c r="GB223" s="67"/>
      <c r="GC223" s="67"/>
      <c r="GD223" s="67"/>
    </row>
    <row r="224" spans="1:186" s="69" customFormat="1" ht="34.5" hidden="1" customHeight="1" thickBot="1" x14ac:dyDescent="0.3">
      <c r="A224" s="67"/>
      <c r="B224" s="67"/>
      <c r="C224" s="67"/>
      <c r="D224" s="67"/>
      <c r="E224" s="67"/>
      <c r="F224" s="67"/>
      <c r="G224" s="67"/>
      <c r="H224" s="67"/>
      <c r="I224" s="67"/>
      <c r="J224" s="67"/>
      <c r="K224" s="67"/>
      <c r="L224" s="67"/>
      <c r="M224" s="67"/>
      <c r="N224" s="67"/>
      <c r="O224" s="67"/>
      <c r="P224" s="67"/>
      <c r="Q224" s="67"/>
      <c r="R224" s="67"/>
      <c r="S224" s="67"/>
      <c r="T224" s="67"/>
      <c r="U224" s="67"/>
      <c r="V224" s="655"/>
      <c r="W224" s="67"/>
      <c r="X224" s="67"/>
      <c r="Y224" s="67"/>
      <c r="Z224" s="67"/>
      <c r="AA224" s="656"/>
      <c r="AB224" s="656"/>
      <c r="AC224" s="67"/>
      <c r="AD224" s="656"/>
      <c r="AE224" s="657"/>
      <c r="AF224" s="67"/>
      <c r="AG224" s="67"/>
      <c r="AH224" s="658"/>
      <c r="AI224" s="658"/>
      <c r="AJ224" s="67"/>
      <c r="AK224" s="656"/>
      <c r="AL224" s="67"/>
      <c r="AM224" s="67"/>
      <c r="AN224" s="67"/>
      <c r="AO224" s="67"/>
      <c r="AP224" s="67"/>
      <c r="AQ224" s="67"/>
      <c r="AR224" s="656"/>
      <c r="AS224" s="67"/>
      <c r="AT224" s="67"/>
      <c r="AU224" s="67"/>
      <c r="AV224" s="656"/>
      <c r="AW224" s="67"/>
      <c r="AX224" s="656"/>
      <c r="AY224" s="67"/>
      <c r="AZ224" s="67"/>
      <c r="BA224" s="67"/>
      <c r="BB224" s="656"/>
      <c r="BC224" s="656"/>
      <c r="BD224" s="67"/>
      <c r="BE224" s="656"/>
      <c r="BF224" s="101"/>
      <c r="BG224" s="101"/>
      <c r="BH224" s="101"/>
      <c r="BI224" s="2097"/>
      <c r="BJ224" s="941" t="s">
        <v>253</v>
      </c>
      <c r="BK224" s="2097"/>
      <c r="BL224" s="941" t="s">
        <v>251</v>
      </c>
      <c r="BM224" s="2097"/>
      <c r="BN224" s="2097"/>
      <c r="BO224" s="2097"/>
      <c r="BP224" s="636"/>
      <c r="BQ224" s="636"/>
      <c r="BR224" s="636"/>
      <c r="BS224" s="636"/>
      <c r="BT224" s="636"/>
      <c r="BU224" s="636"/>
      <c r="BV224" s="637"/>
      <c r="BW224" s="636"/>
      <c r="BX224" s="636"/>
      <c r="BY224" s="637"/>
      <c r="BZ224" s="637"/>
      <c r="CA224" s="637"/>
      <c r="CB224" s="637"/>
      <c r="CC224" s="636"/>
      <c r="CD224" s="636"/>
      <c r="CE224" s="637"/>
      <c r="CF224" s="637"/>
      <c r="CG224" s="637"/>
      <c r="CH224" s="637"/>
      <c r="CI224" s="636"/>
      <c r="CJ224" s="636"/>
      <c r="CK224" s="637"/>
      <c r="CL224" s="637"/>
      <c r="CM224" s="637"/>
      <c r="CN224" s="705"/>
      <c r="CO224" s="667">
        <f t="shared" si="168"/>
        <v>0</v>
      </c>
      <c r="CP224" s="88">
        <f t="shared" si="169"/>
        <v>0</v>
      </c>
      <c r="CQ224" s="667">
        <f t="shared" si="170"/>
        <v>0</v>
      </c>
      <c r="CR224" s="67"/>
      <c r="CS224" s="67"/>
      <c r="CT224" s="67"/>
      <c r="CU224" s="67"/>
      <c r="CV224" s="67"/>
      <c r="CW224" s="67"/>
      <c r="CX224" s="67"/>
      <c r="CY224" s="67"/>
      <c r="CZ224" s="67"/>
      <c r="DA224" s="67"/>
      <c r="DB224" s="67"/>
      <c r="DC224" s="67"/>
      <c r="DD224" s="67"/>
      <c r="DE224" s="67"/>
      <c r="DF224" s="67"/>
      <c r="DG224" s="67"/>
      <c r="DH224" s="67"/>
      <c r="DI224" s="67"/>
      <c r="DJ224" s="67"/>
      <c r="DK224" s="67"/>
      <c r="DL224" s="67"/>
      <c r="DM224" s="67"/>
      <c r="DN224" s="67"/>
      <c r="DO224" s="67"/>
      <c r="DP224" s="67"/>
      <c r="DQ224" s="67"/>
      <c r="DR224" s="67"/>
      <c r="DS224" s="67"/>
      <c r="DT224" s="67"/>
      <c r="DU224" s="67"/>
      <c r="DV224" s="67"/>
      <c r="DW224" s="67"/>
      <c r="DX224" s="67"/>
      <c r="DY224" s="67"/>
      <c r="DZ224" s="67"/>
      <c r="EA224" s="67"/>
      <c r="EB224" s="67"/>
      <c r="EC224" s="67"/>
      <c r="ED224" s="67"/>
      <c r="EE224" s="67"/>
      <c r="EF224" s="67"/>
      <c r="EG224" s="67"/>
      <c r="EH224" s="67"/>
      <c r="EI224" s="67"/>
      <c r="EJ224" s="67"/>
      <c r="EK224" s="67"/>
      <c r="EL224" s="67"/>
      <c r="EM224" s="67"/>
      <c r="EN224" s="67"/>
      <c r="EO224" s="67"/>
      <c r="EP224" s="67"/>
      <c r="EQ224" s="67"/>
      <c r="ER224" s="67"/>
      <c r="ES224" s="67"/>
      <c r="ET224" s="67"/>
      <c r="EU224" s="67"/>
      <c r="EV224" s="67"/>
      <c r="EW224" s="67"/>
      <c r="EX224" s="67"/>
      <c r="EY224" s="67"/>
      <c r="EZ224" s="67"/>
      <c r="FA224" s="67"/>
      <c r="FB224" s="67"/>
      <c r="FC224" s="67"/>
      <c r="FD224" s="67"/>
      <c r="FE224" s="67"/>
      <c r="FF224" s="67"/>
      <c r="FG224" s="67"/>
      <c r="FH224" s="67"/>
      <c r="FI224" s="67"/>
      <c r="FJ224" s="67"/>
      <c r="FK224" s="67"/>
      <c r="FL224" s="67"/>
      <c r="FM224" s="67"/>
      <c r="FN224" s="67"/>
      <c r="FO224" s="67"/>
      <c r="FP224" s="67"/>
      <c r="FQ224" s="67"/>
      <c r="FR224" s="67"/>
      <c r="FS224" s="67"/>
      <c r="FT224" s="67"/>
      <c r="FU224" s="67"/>
      <c r="FV224" s="67"/>
      <c r="FW224" s="67"/>
      <c r="FX224" s="67"/>
      <c r="FY224" s="67"/>
      <c r="FZ224" s="67"/>
      <c r="GA224" s="67"/>
      <c r="GB224" s="67"/>
      <c r="GC224" s="67"/>
      <c r="GD224" s="67"/>
    </row>
    <row r="225" spans="1:186" s="69" customFormat="1" ht="102.75" hidden="1" customHeight="1" thickBot="1" x14ac:dyDescent="0.3">
      <c r="A225" s="67"/>
      <c r="B225" s="67"/>
      <c r="C225" s="67"/>
      <c r="D225" s="67"/>
      <c r="E225" s="67"/>
      <c r="F225" s="67"/>
      <c r="G225" s="67"/>
      <c r="H225" s="67"/>
      <c r="I225" s="67"/>
      <c r="J225" s="67"/>
      <c r="K225" s="67"/>
      <c r="L225" s="67"/>
      <c r="M225" s="67"/>
      <c r="N225" s="67"/>
      <c r="O225" s="67"/>
      <c r="P225" s="67"/>
      <c r="Q225" s="67"/>
      <c r="R225" s="67"/>
      <c r="S225" s="67"/>
      <c r="T225" s="67"/>
      <c r="U225" s="67"/>
      <c r="V225" s="655"/>
      <c r="W225" s="67"/>
      <c r="X225" s="67"/>
      <c r="Y225" s="67"/>
      <c r="Z225" s="67"/>
      <c r="AA225" s="656"/>
      <c r="AB225" s="656"/>
      <c r="AC225" s="67"/>
      <c r="AD225" s="656"/>
      <c r="AE225" s="657"/>
      <c r="AF225" s="67"/>
      <c r="AG225" s="67"/>
      <c r="AH225" s="658"/>
      <c r="AI225" s="658"/>
      <c r="AJ225" s="67"/>
      <c r="AK225" s="656"/>
      <c r="AL225" s="67"/>
      <c r="AM225" s="67"/>
      <c r="AN225" s="67"/>
      <c r="AO225" s="67"/>
      <c r="AP225" s="67"/>
      <c r="AQ225" s="67"/>
      <c r="AR225" s="656"/>
      <c r="AS225" s="67"/>
      <c r="AT225" s="67"/>
      <c r="AU225" s="67"/>
      <c r="AV225" s="656"/>
      <c r="AW225" s="67"/>
      <c r="AX225" s="656"/>
      <c r="AY225" s="67"/>
      <c r="AZ225" s="67"/>
      <c r="BA225" s="67"/>
      <c r="BB225" s="656"/>
      <c r="BC225" s="656"/>
      <c r="BD225" s="88">
        <f>(10+0.9)*(0.67)</f>
        <v>7.3030000000000008</v>
      </c>
      <c r="BE225" s="88">
        <f>25*(0.67)</f>
        <v>16.75</v>
      </c>
      <c r="BF225" s="101"/>
      <c r="BG225" s="101"/>
      <c r="BH225" s="101"/>
      <c r="BI225" s="807" t="s">
        <v>10</v>
      </c>
      <c r="BJ225" s="796" t="s">
        <v>613</v>
      </c>
      <c r="BK225" s="801">
        <f>BG225</f>
        <v>0</v>
      </c>
      <c r="BL225" s="796" t="s">
        <v>632</v>
      </c>
      <c r="BM225" s="798">
        <v>0.5</v>
      </c>
      <c r="BN225" s="798">
        <v>3</v>
      </c>
      <c r="BO225" s="795" t="s">
        <v>428</v>
      </c>
      <c r="BP225" s="636"/>
      <c r="BQ225" s="635"/>
      <c r="BR225" s="635"/>
      <c r="BS225" s="636"/>
      <c r="BT225" s="636"/>
      <c r="BU225" s="636"/>
      <c r="BV225" s="637"/>
      <c r="BW225" s="636"/>
      <c r="BX225" s="801">
        <v>312.39</v>
      </c>
      <c r="BY225" s="796" t="s">
        <v>633</v>
      </c>
      <c r="BZ225" s="637"/>
      <c r="CA225" s="637"/>
      <c r="CB225" s="637"/>
      <c r="CC225" s="636"/>
      <c r="CD225" s="636"/>
      <c r="CE225" s="637"/>
      <c r="CF225" s="637"/>
      <c r="CG225" s="637"/>
      <c r="CH225" s="637"/>
      <c r="CI225" s="636"/>
      <c r="CJ225" s="636"/>
      <c r="CK225" s="637"/>
      <c r="CL225" s="637"/>
      <c r="CM225" s="637"/>
      <c r="CN225" s="705"/>
      <c r="CO225" s="667">
        <f t="shared" si="168"/>
        <v>0.5</v>
      </c>
      <c r="CP225" s="88">
        <f t="shared" si="169"/>
        <v>1.75</v>
      </c>
      <c r="CQ225" s="667">
        <f t="shared" si="170"/>
        <v>3</v>
      </c>
      <c r="CR225" s="67">
        <v>0.05</v>
      </c>
      <c r="CS225" s="67">
        <v>0.3</v>
      </c>
      <c r="CT225" s="67"/>
      <c r="CU225" s="67"/>
      <c r="CV225" s="67"/>
      <c r="CW225" s="67"/>
      <c r="CX225" s="67"/>
      <c r="CY225" s="67"/>
      <c r="CZ225" s="67"/>
      <c r="DA225" s="67"/>
      <c r="DB225" s="67"/>
      <c r="DC225" s="67"/>
      <c r="DD225" s="67"/>
      <c r="DE225" s="67"/>
      <c r="DF225" s="67"/>
      <c r="DG225" s="67"/>
      <c r="DH225" s="67"/>
      <c r="DI225" s="67"/>
      <c r="DJ225" s="67"/>
      <c r="DK225" s="67"/>
      <c r="DL225" s="67"/>
      <c r="DM225" s="67"/>
      <c r="DN225" s="67"/>
      <c r="DO225" s="67"/>
      <c r="DP225" s="67"/>
      <c r="DQ225" s="67"/>
      <c r="DR225" s="67"/>
      <c r="DS225" s="67"/>
      <c r="DT225" s="67"/>
      <c r="DU225" s="67"/>
      <c r="DV225" s="67"/>
      <c r="DW225" s="67"/>
      <c r="DX225" s="67"/>
      <c r="DY225" s="67"/>
      <c r="DZ225" s="67"/>
      <c r="EA225" s="67"/>
      <c r="EB225" s="67"/>
      <c r="EC225" s="67"/>
      <c r="ED225" s="67"/>
      <c r="EE225" s="67"/>
      <c r="EF225" s="67"/>
      <c r="EG225" s="67"/>
      <c r="EH225" s="67"/>
      <c r="EI225" s="67"/>
      <c r="EJ225" s="67"/>
      <c r="EK225" s="67"/>
      <c r="EL225" s="67"/>
      <c r="EM225" s="67"/>
      <c r="EN225" s="67"/>
      <c r="EO225" s="67"/>
      <c r="EP225" s="67"/>
      <c r="EQ225" s="67"/>
      <c r="ER225" s="67"/>
      <c r="ES225" s="67"/>
      <c r="ET225" s="67"/>
      <c r="EU225" s="67"/>
      <c r="EV225" s="67"/>
      <c r="EW225" s="67"/>
      <c r="EX225" s="67"/>
      <c r="EY225" s="67"/>
      <c r="EZ225" s="67"/>
      <c r="FA225" s="67"/>
      <c r="FB225" s="67"/>
      <c r="FC225" s="67"/>
      <c r="FD225" s="67"/>
      <c r="FE225" s="67"/>
      <c r="FF225" s="67"/>
      <c r="FG225" s="67"/>
      <c r="FH225" s="67"/>
      <c r="FI225" s="67"/>
      <c r="FJ225" s="67"/>
      <c r="FK225" s="67"/>
      <c r="FL225" s="67"/>
      <c r="FM225" s="67"/>
      <c r="FN225" s="67"/>
      <c r="FO225" s="67"/>
      <c r="FP225" s="67"/>
      <c r="FQ225" s="67"/>
      <c r="FR225" s="67"/>
      <c r="FS225" s="67"/>
      <c r="FT225" s="67"/>
      <c r="FU225" s="67"/>
      <c r="FV225" s="67"/>
      <c r="FW225" s="67"/>
      <c r="FX225" s="67"/>
      <c r="FY225" s="67"/>
      <c r="FZ225" s="67"/>
      <c r="GA225" s="67"/>
      <c r="GB225" s="67"/>
      <c r="GC225" s="67"/>
      <c r="GD225" s="67"/>
    </row>
    <row r="226" spans="1:186" s="69" customFormat="1" ht="102.75" hidden="1" customHeight="1" thickBot="1" x14ac:dyDescent="0.3">
      <c r="A226" s="67"/>
      <c r="B226" s="67"/>
      <c r="C226" s="67"/>
      <c r="D226" s="67"/>
      <c r="E226" s="67"/>
      <c r="F226" s="67"/>
      <c r="G226" s="67"/>
      <c r="H226" s="67"/>
      <c r="I226" s="67"/>
      <c r="J226" s="67"/>
      <c r="K226" s="67"/>
      <c r="L226" s="67"/>
      <c r="M226" s="67"/>
      <c r="N226" s="67"/>
      <c r="O226" s="67"/>
      <c r="P226" s="67"/>
      <c r="Q226" s="67"/>
      <c r="R226" s="67"/>
      <c r="S226" s="67"/>
      <c r="T226" s="67"/>
      <c r="U226" s="67"/>
      <c r="V226" s="655"/>
      <c r="W226" s="67"/>
      <c r="X226" s="67"/>
      <c r="Y226" s="67"/>
      <c r="Z226" s="67"/>
      <c r="AA226" s="656"/>
      <c r="AB226" s="656"/>
      <c r="AC226" s="67"/>
      <c r="AD226" s="656"/>
      <c r="AE226" s="657"/>
      <c r="AF226" s="67"/>
      <c r="AG226" s="67"/>
      <c r="AH226" s="658"/>
      <c r="AI226" s="658"/>
      <c r="AJ226" s="67"/>
      <c r="AK226" s="656"/>
      <c r="AL226" s="67"/>
      <c r="AM226" s="67"/>
      <c r="AN226" s="67"/>
      <c r="AO226" s="67"/>
      <c r="AP226" s="67"/>
      <c r="AQ226" s="67"/>
      <c r="AR226" s="656"/>
      <c r="AS226" s="67"/>
      <c r="AT226" s="67"/>
      <c r="AU226" s="67"/>
      <c r="AV226" s="656"/>
      <c r="AW226" s="67"/>
      <c r="AX226" s="656"/>
      <c r="AY226" s="67"/>
      <c r="AZ226" s="67"/>
      <c r="BA226" s="67"/>
      <c r="BB226" s="656"/>
      <c r="BC226" s="656"/>
      <c r="BD226" s="88">
        <f>(0.31+0)*(0.67)</f>
        <v>0.20770000000000002</v>
      </c>
      <c r="BE226" s="88">
        <f>25*(0.67)</f>
        <v>16.75</v>
      </c>
      <c r="BF226" s="101"/>
      <c r="BG226" s="101"/>
      <c r="BH226" s="101"/>
      <c r="BI226" s="807" t="s">
        <v>11</v>
      </c>
      <c r="BJ226" s="796" t="s">
        <v>613</v>
      </c>
      <c r="BK226" s="801">
        <f>BG226</f>
        <v>0</v>
      </c>
      <c r="BL226" s="796" t="s">
        <v>632</v>
      </c>
      <c r="BM226" s="798">
        <v>0.5</v>
      </c>
      <c r="BN226" s="798">
        <v>3</v>
      </c>
      <c r="BO226" s="795" t="s">
        <v>429</v>
      </c>
      <c r="BP226" s="636"/>
      <c r="BQ226" s="635"/>
      <c r="BR226" s="635"/>
      <c r="BS226" s="636"/>
      <c r="BT226" s="636"/>
      <c r="BU226" s="636"/>
      <c r="BV226" s="637"/>
      <c r="BW226" s="636"/>
      <c r="BX226" s="801">
        <v>20.94</v>
      </c>
      <c r="BY226" s="796" t="s">
        <v>633</v>
      </c>
      <c r="BZ226" s="637"/>
      <c r="CA226" s="637"/>
      <c r="CB226" s="637"/>
      <c r="CC226" s="636"/>
      <c r="CD226" s="636"/>
      <c r="CE226" s="637"/>
      <c r="CF226" s="637"/>
      <c r="CG226" s="637"/>
      <c r="CH226" s="637"/>
      <c r="CI226" s="636"/>
      <c r="CJ226" s="636"/>
      <c r="CK226" s="637"/>
      <c r="CL226" s="637"/>
      <c r="CM226" s="637"/>
      <c r="CN226" s="705"/>
      <c r="CO226" s="667">
        <f t="shared" si="168"/>
        <v>0.5</v>
      </c>
      <c r="CP226" s="88">
        <f t="shared" si="169"/>
        <v>1.75</v>
      </c>
      <c r="CQ226" s="667">
        <f t="shared" si="170"/>
        <v>3</v>
      </c>
      <c r="CR226" s="67">
        <v>0.05</v>
      </c>
      <c r="CS226" s="67">
        <v>0.3</v>
      </c>
      <c r="CT226" s="67"/>
      <c r="CU226" s="67"/>
      <c r="CV226" s="67"/>
      <c r="CW226" s="67"/>
      <c r="CX226" s="67"/>
      <c r="CY226" s="67"/>
      <c r="CZ226" s="67"/>
      <c r="DA226" s="67"/>
      <c r="DB226" s="67"/>
      <c r="DC226" s="67"/>
      <c r="DD226" s="67"/>
      <c r="DE226" s="67"/>
      <c r="DF226" s="67"/>
      <c r="DG226" s="67"/>
      <c r="DH226" s="67"/>
      <c r="DI226" s="67"/>
      <c r="DJ226" s="67"/>
      <c r="DK226" s="67"/>
      <c r="DL226" s="67"/>
      <c r="DM226" s="67"/>
      <c r="DN226" s="67"/>
      <c r="DO226" s="67"/>
      <c r="DP226" s="67"/>
      <c r="DQ226" s="67"/>
      <c r="DR226" s="67"/>
      <c r="DS226" s="67"/>
      <c r="DT226" s="67"/>
      <c r="DU226" s="67"/>
      <c r="DV226" s="67"/>
      <c r="DW226" s="67"/>
      <c r="DX226" s="67"/>
      <c r="DY226" s="67"/>
      <c r="DZ226" s="67"/>
      <c r="EA226" s="67"/>
      <c r="EB226" s="67"/>
      <c r="EC226" s="67"/>
      <c r="ED226" s="67"/>
      <c r="EE226" s="67"/>
      <c r="EF226" s="67"/>
      <c r="EG226" s="67"/>
      <c r="EH226" s="67"/>
      <c r="EI226" s="67"/>
      <c r="EJ226" s="67"/>
      <c r="EK226" s="67"/>
      <c r="EL226" s="67"/>
      <c r="EM226" s="67"/>
      <c r="EN226" s="67"/>
      <c r="EO226" s="67"/>
      <c r="EP226" s="67"/>
      <c r="EQ226" s="67"/>
      <c r="ER226" s="67"/>
      <c r="ES226" s="67"/>
      <c r="ET226" s="67"/>
      <c r="EU226" s="67"/>
      <c r="EV226" s="67"/>
      <c r="EW226" s="67"/>
      <c r="EX226" s="67"/>
      <c r="EY226" s="67"/>
      <c r="EZ226" s="67"/>
      <c r="FA226" s="67"/>
      <c r="FB226" s="67"/>
      <c r="FC226" s="67"/>
      <c r="FD226" s="67"/>
      <c r="FE226" s="67"/>
      <c r="FF226" s="67"/>
      <c r="FG226" s="67"/>
      <c r="FH226" s="67"/>
      <c r="FI226" s="67"/>
      <c r="FJ226" s="67"/>
      <c r="FK226" s="67"/>
      <c r="FL226" s="67"/>
      <c r="FM226" s="67"/>
      <c r="FN226" s="67"/>
      <c r="FO226" s="67"/>
      <c r="FP226" s="67"/>
      <c r="FQ226" s="67"/>
      <c r="FR226" s="67"/>
      <c r="FS226" s="67"/>
      <c r="FT226" s="67"/>
      <c r="FU226" s="67"/>
      <c r="FV226" s="67"/>
      <c r="FW226" s="67"/>
      <c r="FX226" s="67"/>
      <c r="FY226" s="67"/>
      <c r="FZ226" s="67"/>
      <c r="GA226" s="67"/>
      <c r="GB226" s="67"/>
      <c r="GC226" s="67"/>
      <c r="GD226" s="67"/>
    </row>
    <row r="227" spans="1:186" s="69" customFormat="1" ht="141" hidden="1" customHeight="1" thickBot="1" x14ac:dyDescent="0.3">
      <c r="A227" s="67"/>
      <c r="B227" s="67"/>
      <c r="C227" s="67"/>
      <c r="D227" s="67"/>
      <c r="E227" s="67"/>
      <c r="F227" s="67"/>
      <c r="G227" s="67"/>
      <c r="H227" s="67"/>
      <c r="I227" s="67"/>
      <c r="J227" s="67"/>
      <c r="K227" s="67"/>
      <c r="L227" s="67"/>
      <c r="M227" s="67"/>
      <c r="N227" s="67"/>
      <c r="O227" s="67"/>
      <c r="P227" s="67"/>
      <c r="Q227" s="67"/>
      <c r="R227" s="67"/>
      <c r="S227" s="67"/>
      <c r="T227" s="67"/>
      <c r="U227" s="67"/>
      <c r="V227" s="655"/>
      <c r="W227" s="67"/>
      <c r="X227" s="67"/>
      <c r="Y227" s="67"/>
      <c r="Z227" s="67"/>
      <c r="AA227" s="656"/>
      <c r="AB227" s="656"/>
      <c r="AC227" s="67"/>
      <c r="AD227" s="656"/>
      <c r="AE227" s="657"/>
      <c r="AF227" s="67"/>
      <c r="AG227" s="67"/>
      <c r="AH227" s="658"/>
      <c r="AI227" s="658"/>
      <c r="AJ227" s="67"/>
      <c r="AK227" s="656"/>
      <c r="AL227" s="67"/>
      <c r="AM227" s="67"/>
      <c r="AN227" s="67"/>
      <c r="AO227" s="67"/>
      <c r="AP227" s="67"/>
      <c r="AQ227" s="67"/>
      <c r="AR227" s="656"/>
      <c r="AS227" s="67"/>
      <c r="AT227" s="67"/>
      <c r="AU227" s="67"/>
      <c r="AV227" s="656"/>
      <c r="AW227" s="67"/>
      <c r="AX227" s="656"/>
      <c r="AY227" s="67"/>
      <c r="AZ227" s="67"/>
      <c r="BA227" s="67"/>
      <c r="BB227" s="656"/>
      <c r="BC227" s="656"/>
      <c r="BD227" s="67"/>
      <c r="BE227" s="656"/>
      <c r="BF227" s="101"/>
      <c r="BG227" s="101"/>
      <c r="BH227" s="101"/>
      <c r="BI227" s="807" t="s">
        <v>344</v>
      </c>
      <c r="BJ227" s="807" t="s">
        <v>345</v>
      </c>
      <c r="BK227" s="801">
        <v>36.5</v>
      </c>
      <c r="BL227" s="796" t="s">
        <v>423</v>
      </c>
      <c r="BM227" s="798">
        <v>0.9</v>
      </c>
      <c r="BN227" s="798">
        <v>1.06</v>
      </c>
      <c r="BO227" s="795" t="s">
        <v>347</v>
      </c>
      <c r="BP227" s="636"/>
      <c r="BQ227" s="635"/>
      <c r="BR227" s="635"/>
      <c r="BS227" s="636"/>
      <c r="BT227" s="636"/>
      <c r="BU227" s="636"/>
      <c r="BV227" s="637"/>
      <c r="BW227" s="636"/>
      <c r="BX227" s="801">
        <v>20.94</v>
      </c>
      <c r="BY227" s="796" t="s">
        <v>633</v>
      </c>
      <c r="BZ227" s="637"/>
      <c r="CA227" s="637"/>
      <c r="CB227" s="637"/>
      <c r="CC227" s="636"/>
      <c r="CD227" s="636"/>
      <c r="CE227" s="637"/>
      <c r="CF227" s="637"/>
      <c r="CG227" s="637"/>
      <c r="CH227" s="637"/>
      <c r="CI227" s="636"/>
      <c r="CJ227" s="636"/>
      <c r="CK227" s="637"/>
      <c r="CL227" s="637"/>
      <c r="CM227" s="637"/>
      <c r="CN227" s="705"/>
      <c r="CO227" s="667">
        <f t="shared" si="168"/>
        <v>0.9</v>
      </c>
      <c r="CP227" s="88">
        <f t="shared" si="169"/>
        <v>0.98</v>
      </c>
      <c r="CQ227" s="667">
        <f t="shared" si="170"/>
        <v>1.06</v>
      </c>
      <c r="CR227" s="67">
        <v>0.9</v>
      </c>
      <c r="CS227" s="67">
        <v>1.06</v>
      </c>
      <c r="CT227" s="67"/>
      <c r="CU227" s="67"/>
      <c r="CV227" s="67"/>
      <c r="CW227" s="67"/>
      <c r="CX227" s="67"/>
      <c r="CY227" s="67"/>
      <c r="CZ227" s="67"/>
      <c r="DA227" s="67"/>
      <c r="DB227" s="67"/>
      <c r="DC227" s="67"/>
      <c r="DD227" s="67"/>
      <c r="DE227" s="67"/>
      <c r="DF227" s="67"/>
      <c r="DG227" s="67"/>
      <c r="DH227" s="67"/>
      <c r="DI227" s="67"/>
      <c r="DJ227" s="67"/>
      <c r="DK227" s="67"/>
      <c r="DL227" s="67"/>
      <c r="DM227" s="67"/>
      <c r="DN227" s="67"/>
      <c r="DO227" s="67"/>
      <c r="DP227" s="67"/>
      <c r="DQ227" s="67"/>
      <c r="DR227" s="67"/>
      <c r="DS227" s="67"/>
      <c r="DT227" s="67"/>
      <c r="DU227" s="67"/>
      <c r="DV227" s="67"/>
      <c r="DW227" s="67"/>
      <c r="DX227" s="67"/>
      <c r="DY227" s="67"/>
      <c r="DZ227" s="67"/>
      <c r="EA227" s="67"/>
      <c r="EB227" s="67"/>
      <c r="EC227" s="67"/>
      <c r="ED227" s="67"/>
      <c r="EE227" s="67"/>
      <c r="EF227" s="67"/>
      <c r="EG227" s="67"/>
      <c r="EH227" s="67"/>
      <c r="EI227" s="67"/>
      <c r="EJ227" s="67"/>
      <c r="EK227" s="67"/>
      <c r="EL227" s="67"/>
      <c r="EM227" s="67"/>
      <c r="EN227" s="67"/>
      <c r="EO227" s="67"/>
      <c r="EP227" s="67"/>
      <c r="EQ227" s="67"/>
      <c r="ER227" s="67"/>
      <c r="ES227" s="67"/>
      <c r="ET227" s="67"/>
      <c r="EU227" s="67"/>
      <c r="EV227" s="67"/>
      <c r="EW227" s="67"/>
      <c r="EX227" s="67"/>
      <c r="EY227" s="67"/>
      <c r="EZ227" s="67"/>
      <c r="FA227" s="67"/>
      <c r="FB227" s="67"/>
      <c r="FC227" s="67"/>
      <c r="FD227" s="67"/>
      <c r="FE227" s="67"/>
      <c r="FF227" s="67"/>
      <c r="FG227" s="67"/>
      <c r="FH227" s="67"/>
      <c r="FI227" s="67"/>
      <c r="FJ227" s="67"/>
      <c r="FK227" s="67"/>
      <c r="FL227" s="67"/>
      <c r="FM227" s="67"/>
      <c r="FN227" s="67"/>
      <c r="FO227" s="67"/>
      <c r="FP227" s="67"/>
      <c r="FQ227" s="67"/>
      <c r="FR227" s="67"/>
      <c r="FS227" s="67"/>
      <c r="FT227" s="67"/>
      <c r="FU227" s="67"/>
      <c r="FV227" s="67"/>
      <c r="FW227" s="67"/>
      <c r="FX227" s="67"/>
      <c r="FY227" s="67"/>
      <c r="FZ227" s="67"/>
      <c r="GA227" s="67"/>
      <c r="GB227" s="67"/>
      <c r="GC227" s="67"/>
      <c r="GD227" s="67"/>
    </row>
    <row r="228" spans="1:186" s="69" customFormat="1" ht="18.75" hidden="1" customHeight="1" thickBot="1" x14ac:dyDescent="0.3">
      <c r="A228" s="67"/>
      <c r="B228" s="67"/>
      <c r="C228" s="67"/>
      <c r="D228" s="67"/>
      <c r="E228" s="67"/>
      <c r="F228" s="67"/>
      <c r="G228" s="67"/>
      <c r="H228" s="67"/>
      <c r="I228" s="67"/>
      <c r="J228" s="67"/>
      <c r="K228" s="67"/>
      <c r="L228" s="67"/>
      <c r="M228" s="67"/>
      <c r="N228" s="67"/>
      <c r="O228" s="67"/>
      <c r="P228" s="67"/>
      <c r="Q228" s="67"/>
      <c r="R228" s="67"/>
      <c r="S228" s="67"/>
      <c r="T228" s="67"/>
      <c r="U228" s="67"/>
      <c r="V228" s="655"/>
      <c r="W228" s="67"/>
      <c r="X228" s="67"/>
      <c r="Y228" s="67"/>
      <c r="Z228" s="67"/>
      <c r="AA228" s="656"/>
      <c r="AB228" s="656"/>
      <c r="AC228" s="67"/>
      <c r="AD228" s="656"/>
      <c r="AE228" s="657"/>
      <c r="AF228" s="67"/>
      <c r="AG228" s="67"/>
      <c r="AH228" s="658"/>
      <c r="AI228" s="658"/>
      <c r="AJ228" s="67"/>
      <c r="AK228" s="656"/>
      <c r="AL228" s="67"/>
      <c r="AM228" s="67"/>
      <c r="AN228" s="67"/>
      <c r="AO228" s="67"/>
      <c r="AP228" s="67"/>
      <c r="AQ228" s="67"/>
      <c r="AR228" s="656"/>
      <c r="AS228" s="67"/>
      <c r="AT228" s="67"/>
      <c r="AU228" s="67"/>
      <c r="AV228" s="656"/>
      <c r="AW228" s="67"/>
      <c r="AX228" s="656"/>
      <c r="AY228" s="67"/>
      <c r="AZ228" s="67"/>
      <c r="BA228" s="67"/>
      <c r="BB228" s="656"/>
      <c r="BC228" s="656"/>
      <c r="BD228" s="67"/>
      <c r="BE228" s="656"/>
      <c r="BF228" s="101"/>
      <c r="BG228" s="101"/>
      <c r="BH228" s="101"/>
      <c r="BI228" s="807" t="s">
        <v>12</v>
      </c>
      <c r="BJ228" s="807" t="s">
        <v>613</v>
      </c>
      <c r="BK228" s="801">
        <v>1E-4</v>
      </c>
      <c r="BL228" s="796" t="s">
        <v>625</v>
      </c>
      <c r="BM228" s="798">
        <v>0.1</v>
      </c>
      <c r="BN228" s="798">
        <v>0.25</v>
      </c>
      <c r="BO228" s="795" t="s">
        <v>258</v>
      </c>
      <c r="BP228" s="904" t="s">
        <v>613</v>
      </c>
      <c r="BQ228" s="905">
        <v>560</v>
      </c>
      <c r="BR228" s="904" t="s">
        <v>635</v>
      </c>
      <c r="BS228" s="906">
        <v>0.1</v>
      </c>
      <c r="BT228" s="906">
        <v>0.25</v>
      </c>
      <c r="BU228" s="795" t="s">
        <v>258</v>
      </c>
      <c r="BV228" s="637"/>
      <c r="BW228" s="636"/>
      <c r="BX228" s="801">
        <v>12.5</v>
      </c>
      <c r="BY228" s="796" t="s">
        <v>633</v>
      </c>
      <c r="BZ228" s="637"/>
      <c r="CA228" s="637"/>
      <c r="CB228" s="637"/>
      <c r="CC228" s="636"/>
      <c r="CD228" s="636"/>
      <c r="CE228" s="637"/>
      <c r="CF228" s="637"/>
      <c r="CG228" s="637"/>
      <c r="CH228" s="637"/>
      <c r="CI228" s="636"/>
      <c r="CJ228" s="636"/>
      <c r="CK228" s="637"/>
      <c r="CL228" s="637"/>
      <c r="CM228" s="637"/>
      <c r="CN228" s="705"/>
      <c r="CO228" s="667">
        <f t="shared" si="168"/>
        <v>0.1</v>
      </c>
      <c r="CP228" s="88">
        <f t="shared" si="169"/>
        <v>0.17499999999999999</v>
      </c>
      <c r="CQ228" s="667">
        <f t="shared" si="170"/>
        <v>0.25</v>
      </c>
      <c r="CR228" s="67">
        <v>0.02</v>
      </c>
      <c r="CS228" s="67">
        <v>0.5</v>
      </c>
      <c r="CT228" s="67"/>
      <c r="CU228" s="67"/>
      <c r="CV228" s="67"/>
      <c r="CW228" s="67"/>
      <c r="CX228" s="67"/>
      <c r="CY228" s="67"/>
      <c r="CZ228" s="67"/>
      <c r="DA228" s="67"/>
      <c r="DB228" s="67"/>
      <c r="DC228" s="67"/>
      <c r="DD228" s="67"/>
      <c r="DE228" s="67"/>
      <c r="DF228" s="67"/>
      <c r="DG228" s="67"/>
      <c r="DH228" s="67"/>
      <c r="DI228" s="67"/>
      <c r="DJ228" s="67"/>
      <c r="DK228" s="67"/>
      <c r="DL228" s="67"/>
      <c r="DM228" s="67"/>
      <c r="DN228" s="67"/>
      <c r="DO228" s="67"/>
      <c r="DP228" s="67"/>
      <c r="DQ228" s="67"/>
      <c r="DR228" s="67"/>
      <c r="DS228" s="67"/>
      <c r="DT228" s="67"/>
      <c r="DU228" s="67"/>
      <c r="DV228" s="67"/>
      <c r="DW228" s="67"/>
      <c r="DX228" s="67"/>
      <c r="DY228" s="67"/>
      <c r="DZ228" s="67"/>
      <c r="EA228" s="67"/>
      <c r="EB228" s="67"/>
      <c r="EC228" s="67"/>
      <c r="ED228" s="67"/>
      <c r="EE228" s="67"/>
      <c r="EF228" s="67"/>
      <c r="EG228" s="67"/>
      <c r="EH228" s="67"/>
      <c r="EI228" s="67"/>
      <c r="EJ228" s="67"/>
      <c r="EK228" s="67"/>
      <c r="EL228" s="67"/>
      <c r="EM228" s="67"/>
      <c r="EN228" s="67"/>
      <c r="EO228" s="67"/>
      <c r="EP228" s="67"/>
      <c r="EQ228" s="67"/>
      <c r="ER228" s="67"/>
      <c r="ES228" s="67"/>
      <c r="ET228" s="67"/>
      <c r="EU228" s="67"/>
      <c r="EV228" s="67"/>
      <c r="EW228" s="67"/>
      <c r="EX228" s="67"/>
      <c r="EY228" s="67"/>
      <c r="EZ228" s="67"/>
      <c r="FA228" s="67"/>
      <c r="FB228" s="67"/>
      <c r="FC228" s="67"/>
      <c r="FD228" s="67"/>
      <c r="FE228" s="67"/>
      <c r="FF228" s="67"/>
      <c r="FG228" s="67"/>
      <c r="FH228" s="67"/>
      <c r="FI228" s="67"/>
      <c r="FJ228" s="67"/>
      <c r="FK228" s="67"/>
      <c r="FL228" s="67"/>
      <c r="FM228" s="67"/>
      <c r="FN228" s="67"/>
      <c r="FO228" s="67"/>
      <c r="FP228" s="67"/>
      <c r="FQ228" s="67"/>
      <c r="FR228" s="67"/>
      <c r="FS228" s="67"/>
      <c r="FT228" s="67"/>
      <c r="FU228" s="67"/>
      <c r="FV228" s="67"/>
      <c r="FW228" s="67"/>
      <c r="FX228" s="67"/>
      <c r="FY228" s="67"/>
      <c r="FZ228" s="67"/>
      <c r="GA228" s="67"/>
      <c r="GB228" s="67"/>
      <c r="GC228" s="67"/>
      <c r="GD228" s="67"/>
    </row>
    <row r="229" spans="1:186" s="69" customFormat="1" ht="26.25" hidden="1" customHeight="1" thickBot="1" x14ac:dyDescent="0.3">
      <c r="A229" s="67"/>
      <c r="B229" s="67"/>
      <c r="C229" s="67"/>
      <c r="D229" s="67"/>
      <c r="E229" s="67"/>
      <c r="F229" s="67"/>
      <c r="G229" s="67"/>
      <c r="H229" s="67"/>
      <c r="I229" s="67"/>
      <c r="J229" s="67"/>
      <c r="K229" s="67"/>
      <c r="L229" s="67"/>
      <c r="M229" s="67"/>
      <c r="N229" s="67"/>
      <c r="O229" s="67"/>
      <c r="P229" s="67"/>
      <c r="Q229" s="67"/>
      <c r="R229" s="67"/>
      <c r="S229" s="67"/>
      <c r="T229" s="67"/>
      <c r="U229" s="67"/>
      <c r="V229" s="655"/>
      <c r="W229" s="67"/>
      <c r="X229" s="67"/>
      <c r="Y229" s="67"/>
      <c r="Z229" s="67"/>
      <c r="AA229" s="656"/>
      <c r="AB229" s="656"/>
      <c r="AC229" s="67"/>
      <c r="AD229" s="656"/>
      <c r="AE229" s="657"/>
      <c r="AF229" s="67"/>
      <c r="AG229" s="67"/>
      <c r="AH229" s="658"/>
      <c r="AI229" s="658"/>
      <c r="AJ229" s="67"/>
      <c r="AK229" s="656"/>
      <c r="AL229" s="67"/>
      <c r="AM229" s="67"/>
      <c r="AN229" s="67"/>
      <c r="AO229" s="67"/>
      <c r="AP229" s="67"/>
      <c r="AQ229" s="67"/>
      <c r="AR229" s="656"/>
      <c r="AS229" s="67"/>
      <c r="AT229" s="67"/>
      <c r="AU229" s="67"/>
      <c r="AV229" s="656"/>
      <c r="AW229" s="67"/>
      <c r="AX229" s="656"/>
      <c r="AY229" s="67"/>
      <c r="AZ229" s="67"/>
      <c r="BA229" s="67"/>
      <c r="BB229" s="656"/>
      <c r="BC229" s="656"/>
      <c r="BD229" s="67"/>
      <c r="BE229" s="656"/>
      <c r="BF229" s="101"/>
      <c r="BG229" s="101"/>
      <c r="BH229" s="101"/>
      <c r="BI229" s="807" t="s">
        <v>342</v>
      </c>
      <c r="BJ229" s="807" t="s">
        <v>613</v>
      </c>
      <c r="BK229" s="801">
        <v>1000</v>
      </c>
      <c r="BL229" s="796" t="s">
        <v>625</v>
      </c>
      <c r="BM229" s="798">
        <v>0.02</v>
      </c>
      <c r="BN229" s="798">
        <v>0.5</v>
      </c>
      <c r="BO229" s="795" t="s">
        <v>386</v>
      </c>
      <c r="BP229" s="636"/>
      <c r="BQ229" s="635"/>
      <c r="BR229" s="635"/>
      <c r="BS229" s="636"/>
      <c r="BT229" s="636"/>
      <c r="BU229" s="636"/>
      <c r="BV229" s="637"/>
      <c r="BW229" s="636"/>
      <c r="BX229" s="801"/>
      <c r="BY229" s="796"/>
      <c r="BZ229" s="637"/>
      <c r="CA229" s="637"/>
      <c r="CB229" s="637"/>
      <c r="CC229" s="636"/>
      <c r="CD229" s="636"/>
      <c r="CE229" s="637"/>
      <c r="CF229" s="637"/>
      <c r="CG229" s="637"/>
      <c r="CH229" s="637"/>
      <c r="CI229" s="636"/>
      <c r="CJ229" s="636"/>
      <c r="CK229" s="637"/>
      <c r="CL229" s="637"/>
      <c r="CM229" s="637"/>
      <c r="CN229" s="705"/>
      <c r="CO229" s="667">
        <f t="shared" si="168"/>
        <v>0.02</v>
      </c>
      <c r="CP229" s="88">
        <f t="shared" si="169"/>
        <v>0.26</v>
      </c>
      <c r="CQ229" s="667">
        <f t="shared" si="170"/>
        <v>0.5</v>
      </c>
      <c r="CR229" s="67">
        <v>0.02</v>
      </c>
      <c r="CS229" s="67">
        <v>0.5</v>
      </c>
      <c r="CT229" s="67"/>
      <c r="CU229" s="67"/>
      <c r="CV229" s="67"/>
      <c r="CW229" s="67"/>
      <c r="CX229" s="67"/>
      <c r="CY229" s="67"/>
      <c r="CZ229" s="67"/>
      <c r="DA229" s="67"/>
      <c r="DB229" s="67"/>
      <c r="DC229" s="67"/>
      <c r="DD229" s="67"/>
      <c r="DE229" s="67"/>
      <c r="DF229" s="67"/>
      <c r="DG229" s="67"/>
      <c r="DH229" s="67"/>
      <c r="DI229" s="67"/>
      <c r="DJ229" s="67"/>
      <c r="DK229" s="67"/>
      <c r="DL229" s="67"/>
      <c r="DM229" s="67"/>
      <c r="DN229" s="67"/>
      <c r="DO229" s="67"/>
      <c r="DP229" s="67"/>
      <c r="DQ229" s="67"/>
      <c r="DR229" s="67"/>
      <c r="DS229" s="67"/>
      <c r="DT229" s="67"/>
      <c r="DU229" s="67"/>
      <c r="DV229" s="67"/>
      <c r="DW229" s="67"/>
      <c r="DX229" s="67"/>
      <c r="DY229" s="67"/>
      <c r="DZ229" s="67"/>
      <c r="EA229" s="67"/>
      <c r="EB229" s="67"/>
      <c r="EC229" s="67"/>
      <c r="ED229" s="67"/>
      <c r="EE229" s="67"/>
      <c r="EF229" s="67"/>
      <c r="EG229" s="67"/>
      <c r="EH229" s="67"/>
      <c r="EI229" s="67"/>
      <c r="EJ229" s="67"/>
      <c r="EK229" s="67"/>
      <c r="EL229" s="67"/>
      <c r="EM229" s="67"/>
      <c r="EN229" s="67"/>
      <c r="EO229" s="67"/>
      <c r="EP229" s="67"/>
      <c r="EQ229" s="67"/>
      <c r="ER229" s="67"/>
      <c r="ES229" s="67"/>
      <c r="ET229" s="67"/>
      <c r="EU229" s="67"/>
      <c r="EV229" s="67"/>
      <c r="EW229" s="67"/>
      <c r="EX229" s="67"/>
      <c r="EY229" s="67"/>
      <c r="EZ229" s="67"/>
      <c r="FA229" s="67"/>
      <c r="FB229" s="67"/>
      <c r="FC229" s="67"/>
      <c r="FD229" s="67"/>
      <c r="FE229" s="67"/>
      <c r="FF229" s="67"/>
      <c r="FG229" s="67"/>
      <c r="FH229" s="67"/>
      <c r="FI229" s="67"/>
      <c r="FJ229" s="67"/>
      <c r="FK229" s="67"/>
      <c r="FL229" s="67"/>
      <c r="FM229" s="67"/>
      <c r="FN229" s="67"/>
      <c r="FO229" s="67"/>
      <c r="FP229" s="67"/>
      <c r="FQ229" s="67"/>
      <c r="FR229" s="67"/>
      <c r="FS229" s="67"/>
      <c r="FT229" s="67"/>
      <c r="FU229" s="67"/>
      <c r="FV229" s="67"/>
      <c r="FW229" s="67"/>
      <c r="FX229" s="67"/>
      <c r="FY229" s="67"/>
      <c r="FZ229" s="67"/>
      <c r="GA229" s="67"/>
      <c r="GB229" s="67"/>
      <c r="GC229" s="67"/>
      <c r="GD229" s="67"/>
    </row>
    <row r="230" spans="1:186" s="69" customFormat="1" ht="16.5" hidden="1" customHeight="1" thickBot="1" x14ac:dyDescent="0.3">
      <c r="A230" s="67"/>
      <c r="B230" s="67"/>
      <c r="C230" s="67"/>
      <c r="D230" s="67"/>
      <c r="E230" s="67"/>
      <c r="F230" s="67"/>
      <c r="G230" s="67"/>
      <c r="H230" s="67"/>
      <c r="I230" s="67"/>
      <c r="J230" s="67"/>
      <c r="K230" s="67"/>
      <c r="L230" s="67"/>
      <c r="M230" s="67"/>
      <c r="N230" s="67"/>
      <c r="O230" s="67"/>
      <c r="P230" s="67"/>
      <c r="Q230" s="67"/>
      <c r="R230" s="67"/>
      <c r="S230" s="67"/>
      <c r="T230" s="67"/>
      <c r="U230" s="67"/>
      <c r="V230" s="655"/>
      <c r="W230" s="67"/>
      <c r="X230" s="67"/>
      <c r="Y230" s="67"/>
      <c r="Z230" s="67"/>
      <c r="AA230" s="656"/>
      <c r="AB230" s="656"/>
      <c r="AC230" s="67"/>
      <c r="AD230" s="656"/>
      <c r="AE230" s="657"/>
      <c r="AF230" s="67"/>
      <c r="AG230" s="67"/>
      <c r="AH230" s="658"/>
      <c r="AI230" s="658"/>
      <c r="AJ230" s="67"/>
      <c r="AK230" s="656"/>
      <c r="AL230" s="67"/>
      <c r="AM230" s="67"/>
      <c r="AN230" s="67"/>
      <c r="AO230" s="67"/>
      <c r="AP230" s="67"/>
      <c r="AQ230" s="67"/>
      <c r="AR230" s="656"/>
      <c r="AS230" s="67"/>
      <c r="AT230" s="67"/>
      <c r="AU230" s="67"/>
      <c r="AV230" s="656"/>
      <c r="AW230" s="67"/>
      <c r="AX230" s="656"/>
      <c r="AY230" s="67"/>
      <c r="AZ230" s="67"/>
      <c r="BA230" s="67"/>
      <c r="BB230" s="656"/>
      <c r="BC230" s="656"/>
      <c r="BD230" s="67"/>
      <c r="BE230" s="656"/>
      <c r="BF230" s="101"/>
      <c r="BG230" s="101"/>
      <c r="BH230" s="101"/>
      <c r="BI230" s="807" t="s">
        <v>437</v>
      </c>
      <c r="BJ230" s="796" t="s">
        <v>624</v>
      </c>
      <c r="BK230" s="801">
        <v>520</v>
      </c>
      <c r="BL230" s="796" t="s">
        <v>626</v>
      </c>
      <c r="BM230" s="798">
        <v>0.01</v>
      </c>
      <c r="BN230" s="798">
        <v>0.35</v>
      </c>
      <c r="BO230" s="795" t="s">
        <v>258</v>
      </c>
      <c r="BP230" s="636"/>
      <c r="BQ230" s="635"/>
      <c r="BR230" s="635"/>
      <c r="BS230" s="636"/>
      <c r="BT230" s="636"/>
      <c r="BU230" s="636"/>
      <c r="BV230" s="637"/>
      <c r="BW230" s="636"/>
      <c r="BX230" s="801"/>
      <c r="BY230" s="796"/>
      <c r="BZ230" s="637"/>
      <c r="CA230" s="637"/>
      <c r="CB230" s="637"/>
      <c r="CC230" s="636"/>
      <c r="CD230" s="636"/>
      <c r="CE230" s="637"/>
      <c r="CF230" s="637"/>
      <c r="CG230" s="637"/>
      <c r="CH230" s="637"/>
      <c r="CI230" s="636"/>
      <c r="CJ230" s="636"/>
      <c r="CK230" s="637"/>
      <c r="CL230" s="637"/>
      <c r="CM230" s="637"/>
      <c r="CN230" s="705"/>
      <c r="CO230" s="667">
        <f t="shared" si="168"/>
        <v>0.01</v>
      </c>
      <c r="CP230" s="88">
        <f t="shared" si="169"/>
        <v>0.18</v>
      </c>
      <c r="CQ230" s="667">
        <f t="shared" si="170"/>
        <v>0.35</v>
      </c>
      <c r="CR230" s="67"/>
      <c r="CS230" s="67"/>
      <c r="CT230" s="67"/>
      <c r="CU230" s="67"/>
      <c r="CV230" s="67"/>
      <c r="CW230" s="67"/>
      <c r="CX230" s="67"/>
      <c r="CY230" s="67"/>
      <c r="CZ230" s="67"/>
      <c r="DA230" s="67"/>
      <c r="DB230" s="67"/>
      <c r="DC230" s="67"/>
      <c r="DD230" s="67"/>
      <c r="DE230" s="67"/>
      <c r="DF230" s="67"/>
      <c r="DG230" s="67"/>
      <c r="DH230" s="67"/>
      <c r="DI230" s="67"/>
      <c r="DJ230" s="67"/>
      <c r="DK230" s="67"/>
      <c r="DL230" s="67"/>
      <c r="DM230" s="67"/>
      <c r="DN230" s="67"/>
      <c r="DO230" s="67"/>
      <c r="DP230" s="67"/>
      <c r="DQ230" s="67"/>
      <c r="DR230" s="67"/>
      <c r="DS230" s="67"/>
      <c r="DT230" s="67"/>
      <c r="DU230" s="67"/>
      <c r="DV230" s="67"/>
      <c r="DW230" s="67"/>
      <c r="DX230" s="67"/>
      <c r="DY230" s="67"/>
      <c r="DZ230" s="67"/>
      <c r="EA230" s="67"/>
      <c r="EB230" s="67"/>
      <c r="EC230" s="67"/>
      <c r="ED230" s="67"/>
      <c r="EE230" s="67"/>
      <c r="EF230" s="67"/>
      <c r="EG230" s="67"/>
      <c r="EH230" s="67"/>
      <c r="EI230" s="67"/>
      <c r="EJ230" s="67"/>
      <c r="EK230" s="67"/>
      <c r="EL230" s="67"/>
      <c r="EM230" s="67"/>
      <c r="EN230" s="67"/>
      <c r="EO230" s="67"/>
      <c r="EP230" s="67"/>
      <c r="EQ230" s="67"/>
      <c r="ER230" s="67"/>
      <c r="ES230" s="67"/>
      <c r="ET230" s="67"/>
      <c r="EU230" s="67"/>
      <c r="EV230" s="67"/>
      <c r="EW230" s="67"/>
      <c r="EX230" s="67"/>
      <c r="EY230" s="67"/>
      <c r="EZ230" s="67"/>
      <c r="FA230" s="67"/>
      <c r="FB230" s="67"/>
      <c r="FC230" s="67"/>
      <c r="FD230" s="67"/>
      <c r="FE230" s="67"/>
      <c r="FF230" s="67"/>
      <c r="FG230" s="67"/>
      <c r="FH230" s="67"/>
      <c r="FI230" s="67"/>
      <c r="FJ230" s="67"/>
      <c r="FK230" s="67"/>
      <c r="FL230" s="67"/>
      <c r="FM230" s="67"/>
      <c r="FN230" s="67"/>
      <c r="FO230" s="67"/>
      <c r="FP230" s="67"/>
      <c r="FQ230" s="67"/>
      <c r="FR230" s="67"/>
      <c r="FS230" s="67"/>
      <c r="FT230" s="67"/>
      <c r="FU230" s="67"/>
      <c r="FV230" s="67"/>
      <c r="FW230" s="67"/>
      <c r="FX230" s="67"/>
      <c r="FY230" s="67"/>
      <c r="FZ230" s="67"/>
      <c r="GA230" s="67"/>
      <c r="GB230" s="67"/>
      <c r="GC230" s="67"/>
      <c r="GD230" s="67"/>
    </row>
    <row r="231" spans="1:186" s="69" customFormat="1" ht="16.5" hidden="1" customHeight="1" thickBot="1" x14ac:dyDescent="0.3">
      <c r="A231" s="67"/>
      <c r="B231" s="67"/>
      <c r="C231" s="67"/>
      <c r="D231" s="67"/>
      <c r="E231" s="67"/>
      <c r="F231" s="67"/>
      <c r="G231" s="67"/>
      <c r="H231" s="67"/>
      <c r="I231" s="67"/>
      <c r="J231" s="67"/>
      <c r="K231" s="67"/>
      <c r="L231" s="67"/>
      <c r="M231" s="67"/>
      <c r="N231" s="67"/>
      <c r="O231" s="67"/>
      <c r="P231" s="67"/>
      <c r="Q231" s="67"/>
      <c r="R231" s="67"/>
      <c r="S231" s="67"/>
      <c r="T231" s="67"/>
      <c r="U231" s="67"/>
      <c r="V231" s="655"/>
      <c r="W231" s="67"/>
      <c r="X231" s="67"/>
      <c r="Y231" s="67"/>
      <c r="Z231" s="67"/>
      <c r="AA231" s="656"/>
      <c r="AB231" s="656"/>
      <c r="AC231" s="67"/>
      <c r="AD231" s="656"/>
      <c r="AE231" s="657"/>
      <c r="AF231" s="67"/>
      <c r="AG231" s="67"/>
      <c r="AH231" s="658"/>
      <c r="AI231" s="658"/>
      <c r="AJ231" s="67"/>
      <c r="AK231" s="656"/>
      <c r="AL231" s="67"/>
      <c r="AM231" s="67"/>
      <c r="AN231" s="67"/>
      <c r="AO231" s="67"/>
      <c r="AP231" s="67"/>
      <c r="AQ231" s="67"/>
      <c r="AR231" s="656"/>
      <c r="AS231" s="67"/>
      <c r="AT231" s="67"/>
      <c r="AU231" s="67"/>
      <c r="AV231" s="656"/>
      <c r="AW231" s="67"/>
      <c r="AX231" s="656"/>
      <c r="AY231" s="67"/>
      <c r="AZ231" s="67"/>
      <c r="BA231" s="67"/>
      <c r="BB231" s="656"/>
      <c r="BC231" s="656"/>
      <c r="BD231" s="67"/>
      <c r="BE231" s="656"/>
      <c r="BF231" s="101"/>
      <c r="BG231" s="101"/>
      <c r="BH231" s="101"/>
      <c r="BI231" s="807" t="s">
        <v>13</v>
      </c>
      <c r="BJ231" s="796" t="s">
        <v>613</v>
      </c>
      <c r="BK231" s="801">
        <v>750</v>
      </c>
      <c r="BL231" s="796" t="s">
        <v>627</v>
      </c>
      <c r="BM231" s="798">
        <v>0.02</v>
      </c>
      <c r="BN231" s="798">
        <v>0.15</v>
      </c>
      <c r="BO231" s="795" t="s">
        <v>258</v>
      </c>
      <c r="BP231" s="636"/>
      <c r="BQ231" s="635"/>
      <c r="BR231" s="635"/>
      <c r="BS231" s="636"/>
      <c r="BT231" s="636"/>
      <c r="BU231" s="636"/>
      <c r="BV231" s="637"/>
      <c r="BW231" s="636"/>
      <c r="BX231" s="801">
        <v>790</v>
      </c>
      <c r="BY231" s="796" t="s">
        <v>633</v>
      </c>
      <c r="BZ231" s="637"/>
      <c r="CA231" s="637"/>
      <c r="CB231" s="637"/>
      <c r="CC231" s="636"/>
      <c r="CD231" s="636"/>
      <c r="CE231" s="637"/>
      <c r="CF231" s="637"/>
      <c r="CG231" s="637"/>
      <c r="CH231" s="637"/>
      <c r="CI231" s="636"/>
      <c r="CJ231" s="636"/>
      <c r="CK231" s="637"/>
      <c r="CL231" s="637"/>
      <c r="CM231" s="637"/>
      <c r="CN231" s="705"/>
      <c r="CO231" s="667">
        <f t="shared" si="168"/>
        <v>0.02</v>
      </c>
      <c r="CP231" s="88">
        <f t="shared" si="169"/>
        <v>8.4999999999999992E-2</v>
      </c>
      <c r="CQ231" s="667">
        <f t="shared" si="170"/>
        <v>0.15</v>
      </c>
      <c r="CR231" s="67">
        <v>0.02</v>
      </c>
      <c r="CS231" s="67">
        <v>0.5</v>
      </c>
      <c r="CT231" s="67"/>
      <c r="CU231" s="67"/>
      <c r="CV231" s="67"/>
      <c r="CW231" s="67"/>
      <c r="CX231" s="67"/>
      <c r="CY231" s="67"/>
      <c r="CZ231" s="67"/>
      <c r="DA231" s="67"/>
      <c r="DB231" s="67"/>
      <c r="DC231" s="67"/>
      <c r="DD231" s="67"/>
      <c r="DE231" s="67"/>
      <c r="DF231" s="67"/>
      <c r="DG231" s="67"/>
      <c r="DH231" s="67"/>
      <c r="DI231" s="67"/>
      <c r="DJ231" s="67"/>
      <c r="DK231" s="67"/>
      <c r="DL231" s="67"/>
      <c r="DM231" s="67"/>
      <c r="DN231" s="67"/>
      <c r="DO231" s="67"/>
      <c r="DP231" s="67"/>
      <c r="DQ231" s="67"/>
      <c r="DR231" s="67"/>
      <c r="DS231" s="67"/>
      <c r="DT231" s="67"/>
      <c r="DU231" s="67"/>
      <c r="DV231" s="67"/>
      <c r="DW231" s="67"/>
      <c r="DX231" s="67"/>
      <c r="DY231" s="67"/>
      <c r="DZ231" s="67"/>
      <c r="EA231" s="67"/>
      <c r="EB231" s="67"/>
      <c r="EC231" s="67"/>
      <c r="ED231" s="67"/>
      <c r="EE231" s="67"/>
      <c r="EF231" s="67"/>
      <c r="EG231" s="67"/>
      <c r="EH231" s="67"/>
      <c r="EI231" s="67"/>
      <c r="EJ231" s="67"/>
      <c r="EK231" s="67"/>
      <c r="EL231" s="67"/>
      <c r="EM231" s="67"/>
      <c r="EN231" s="67"/>
      <c r="EO231" s="67"/>
      <c r="EP231" s="67"/>
      <c r="EQ231" s="67"/>
      <c r="ER231" s="67"/>
      <c r="ES231" s="67"/>
      <c r="ET231" s="67"/>
      <c r="EU231" s="67"/>
      <c r="EV231" s="67"/>
      <c r="EW231" s="67"/>
      <c r="EX231" s="67"/>
      <c r="EY231" s="67"/>
      <c r="EZ231" s="67"/>
      <c r="FA231" s="67"/>
      <c r="FB231" s="67"/>
      <c r="FC231" s="67"/>
      <c r="FD231" s="67"/>
      <c r="FE231" s="67"/>
      <c r="FF231" s="67"/>
      <c r="FG231" s="67"/>
      <c r="FH231" s="67"/>
      <c r="FI231" s="67"/>
      <c r="FJ231" s="67"/>
      <c r="FK231" s="67"/>
      <c r="FL231" s="67"/>
      <c r="FM231" s="67"/>
      <c r="FN231" s="67"/>
      <c r="FO231" s="67"/>
      <c r="FP231" s="67"/>
      <c r="FQ231" s="67"/>
      <c r="FR231" s="67"/>
      <c r="FS231" s="67"/>
      <c r="FT231" s="67"/>
      <c r="FU231" s="67"/>
      <c r="FV231" s="67"/>
      <c r="FW231" s="67"/>
      <c r="FX231" s="67"/>
      <c r="FY231" s="67"/>
      <c r="FZ231" s="67"/>
      <c r="GA231" s="67"/>
      <c r="GB231" s="67"/>
      <c r="GC231" s="67"/>
      <c r="GD231" s="67"/>
    </row>
    <row r="232" spans="1:186" s="69" customFormat="1" ht="16.5" hidden="1" customHeight="1" thickBot="1" x14ac:dyDescent="0.3">
      <c r="A232" s="67"/>
      <c r="B232" s="67"/>
      <c r="C232" s="67"/>
      <c r="D232" s="67"/>
      <c r="E232" s="67"/>
      <c r="F232" s="67"/>
      <c r="G232" s="67"/>
      <c r="H232" s="67"/>
      <c r="I232" s="67"/>
      <c r="J232" s="67"/>
      <c r="K232" s="67"/>
      <c r="L232" s="67"/>
      <c r="M232" s="67"/>
      <c r="N232" s="67"/>
      <c r="O232" s="67"/>
      <c r="P232" s="67"/>
      <c r="Q232" s="67"/>
      <c r="R232" s="67"/>
      <c r="S232" s="67"/>
      <c r="T232" s="67"/>
      <c r="U232" s="67"/>
      <c r="V232" s="655"/>
      <c r="W232" s="67"/>
      <c r="X232" s="67"/>
      <c r="Y232" s="67"/>
      <c r="Z232" s="67"/>
      <c r="AA232" s="656"/>
      <c r="AB232" s="656"/>
      <c r="AC232" s="67"/>
      <c r="AD232" s="656"/>
      <c r="AE232" s="657"/>
      <c r="AF232" s="67"/>
      <c r="AG232" s="67"/>
      <c r="AH232" s="658"/>
      <c r="AI232" s="658"/>
      <c r="AJ232" s="67"/>
      <c r="AK232" s="656"/>
      <c r="AL232" s="67"/>
      <c r="AM232" s="67"/>
      <c r="AN232" s="67"/>
      <c r="AO232" s="67"/>
      <c r="AP232" s="67"/>
      <c r="AQ232" s="67"/>
      <c r="AR232" s="656"/>
      <c r="AS232" s="67"/>
      <c r="AT232" s="67"/>
      <c r="AU232" s="67"/>
      <c r="AV232" s="656"/>
      <c r="AW232" s="67"/>
      <c r="AX232" s="656"/>
      <c r="AY232" s="67"/>
      <c r="AZ232" s="67"/>
      <c r="BA232" s="67"/>
      <c r="BB232" s="656"/>
      <c r="BC232" s="656"/>
      <c r="BD232" s="67"/>
      <c r="BE232" s="656"/>
      <c r="BF232" s="101"/>
      <c r="BG232" s="101"/>
      <c r="BH232" s="101"/>
      <c r="BI232" s="807" t="s">
        <v>14</v>
      </c>
      <c r="BJ232" s="796" t="s">
        <v>613</v>
      </c>
      <c r="BK232" s="801">
        <v>860</v>
      </c>
      <c r="BL232" s="796" t="s">
        <v>627</v>
      </c>
      <c r="BM232" s="798">
        <v>0.02</v>
      </c>
      <c r="BN232" s="798">
        <v>0.15</v>
      </c>
      <c r="BO232" s="795" t="s">
        <v>258</v>
      </c>
      <c r="BP232" s="636"/>
      <c r="BQ232" s="635"/>
      <c r="BR232" s="635"/>
      <c r="BS232" s="636"/>
      <c r="BT232" s="636"/>
      <c r="BU232" s="636"/>
      <c r="BV232" s="637"/>
      <c r="BW232" s="636"/>
      <c r="BX232" s="801">
        <v>910</v>
      </c>
      <c r="BY232" s="796" t="s">
        <v>633</v>
      </c>
      <c r="BZ232" s="637"/>
      <c r="CA232" s="637"/>
      <c r="CB232" s="637"/>
      <c r="CC232" s="636"/>
      <c r="CD232" s="636"/>
      <c r="CE232" s="637"/>
      <c r="CF232" s="637"/>
      <c r="CG232" s="637"/>
      <c r="CH232" s="637"/>
      <c r="CI232" s="636"/>
      <c r="CJ232" s="636"/>
      <c r="CK232" s="637"/>
      <c r="CL232" s="637"/>
      <c r="CM232" s="637"/>
      <c r="CN232" s="705"/>
      <c r="CO232" s="667">
        <f t="shared" si="168"/>
        <v>0.02</v>
      </c>
      <c r="CP232" s="88">
        <f t="shared" si="169"/>
        <v>8.4999999999999992E-2</v>
      </c>
      <c r="CQ232" s="667">
        <f t="shared" si="170"/>
        <v>0.15</v>
      </c>
      <c r="CR232" s="67">
        <v>0.02</v>
      </c>
      <c r="CS232" s="67">
        <v>0.5</v>
      </c>
      <c r="CT232" s="67"/>
      <c r="CU232" s="67"/>
      <c r="CV232" s="67"/>
      <c r="CW232" s="67"/>
      <c r="CX232" s="67"/>
      <c r="CY232" s="67"/>
      <c r="CZ232" s="67"/>
      <c r="DA232" s="67"/>
      <c r="DB232" s="67"/>
      <c r="DC232" s="67"/>
      <c r="DD232" s="67"/>
      <c r="DE232" s="67"/>
      <c r="DF232" s="67"/>
      <c r="DG232" s="67"/>
      <c r="DH232" s="67"/>
      <c r="DI232" s="67"/>
      <c r="DJ232" s="67"/>
      <c r="DK232" s="67"/>
      <c r="DL232" s="67"/>
      <c r="DM232" s="67"/>
      <c r="DN232" s="67"/>
      <c r="DO232" s="67"/>
      <c r="DP232" s="67"/>
      <c r="DQ232" s="67"/>
      <c r="DR232" s="67"/>
      <c r="DS232" s="67"/>
      <c r="DT232" s="67"/>
      <c r="DU232" s="67"/>
      <c r="DV232" s="67"/>
      <c r="DW232" s="67"/>
      <c r="DX232" s="67"/>
      <c r="DY232" s="67"/>
      <c r="DZ232" s="67"/>
      <c r="EA232" s="67"/>
      <c r="EB232" s="67"/>
      <c r="EC232" s="67"/>
      <c r="ED232" s="67"/>
      <c r="EE232" s="67"/>
      <c r="EF232" s="67"/>
      <c r="EG232" s="67"/>
      <c r="EH232" s="67"/>
      <c r="EI232" s="67"/>
      <c r="EJ232" s="67"/>
      <c r="EK232" s="67"/>
      <c r="EL232" s="67"/>
      <c r="EM232" s="67"/>
      <c r="EN232" s="67"/>
      <c r="EO232" s="67"/>
      <c r="EP232" s="67"/>
      <c r="EQ232" s="67"/>
      <c r="ER232" s="67"/>
      <c r="ES232" s="67"/>
      <c r="ET232" s="67"/>
      <c r="EU232" s="67"/>
      <c r="EV232" s="67"/>
      <c r="EW232" s="67"/>
      <c r="EX232" s="67"/>
      <c r="EY232" s="67"/>
      <c r="EZ232" s="67"/>
      <c r="FA232" s="67"/>
      <c r="FB232" s="67"/>
      <c r="FC232" s="67"/>
      <c r="FD232" s="67"/>
      <c r="FE232" s="67"/>
      <c r="FF232" s="67"/>
      <c r="FG232" s="67"/>
      <c r="FH232" s="67"/>
      <c r="FI232" s="67"/>
      <c r="FJ232" s="67"/>
      <c r="FK232" s="67"/>
      <c r="FL232" s="67"/>
      <c r="FM232" s="67"/>
      <c r="FN232" s="67"/>
      <c r="FO232" s="67"/>
      <c r="FP232" s="67"/>
      <c r="FQ232" s="67"/>
      <c r="FR232" s="67"/>
      <c r="FS232" s="67"/>
      <c r="FT232" s="67"/>
      <c r="FU232" s="67"/>
      <c r="FV232" s="67"/>
      <c r="FW232" s="67"/>
      <c r="FX232" s="67"/>
      <c r="FY232" s="67"/>
      <c r="FZ232" s="67"/>
      <c r="GA232" s="67"/>
      <c r="GB232" s="67"/>
      <c r="GC232" s="67"/>
      <c r="GD232" s="67"/>
    </row>
    <row r="233" spans="1:186" s="69" customFormat="1" ht="16.5" hidden="1" customHeight="1" thickBot="1" x14ac:dyDescent="0.3">
      <c r="A233" s="67"/>
      <c r="B233" s="67"/>
      <c r="C233" s="67"/>
      <c r="D233" s="67"/>
      <c r="E233" s="67"/>
      <c r="F233" s="67"/>
      <c r="G233" s="67"/>
      <c r="H233" s="67"/>
      <c r="I233" s="67"/>
      <c r="J233" s="67"/>
      <c r="K233" s="67"/>
      <c r="L233" s="67"/>
      <c r="M233" s="67"/>
      <c r="N233" s="67"/>
      <c r="O233" s="67"/>
      <c r="P233" s="67"/>
      <c r="Q233" s="67"/>
      <c r="R233" s="67"/>
      <c r="S233" s="67"/>
      <c r="T233" s="67"/>
      <c r="U233" s="67"/>
      <c r="V233" s="655"/>
      <c r="W233" s="67"/>
      <c r="X233" s="67"/>
      <c r="Y233" s="67"/>
      <c r="Z233" s="67"/>
      <c r="AA233" s="656"/>
      <c r="AB233" s="656"/>
      <c r="AC233" s="67"/>
      <c r="AD233" s="656"/>
      <c r="AE233" s="657"/>
      <c r="AF233" s="67"/>
      <c r="AG233" s="67"/>
      <c r="AH233" s="658"/>
      <c r="AI233" s="658"/>
      <c r="AJ233" s="67"/>
      <c r="AK233" s="656"/>
      <c r="AL233" s="67"/>
      <c r="AM233" s="67"/>
      <c r="AN233" s="67"/>
      <c r="AO233" s="67"/>
      <c r="AP233" s="67"/>
      <c r="AQ233" s="67"/>
      <c r="AR233" s="656"/>
      <c r="AS233" s="67"/>
      <c r="AT233" s="67"/>
      <c r="AU233" s="67"/>
      <c r="AV233" s="656"/>
      <c r="AW233" s="67"/>
      <c r="AX233" s="656"/>
      <c r="AY233" s="67"/>
      <c r="AZ233" s="67"/>
      <c r="BA233" s="67"/>
      <c r="BB233" s="656"/>
      <c r="BC233" s="656"/>
      <c r="BD233" s="67"/>
      <c r="BE233" s="656"/>
      <c r="BF233" s="101"/>
      <c r="BG233" s="101"/>
      <c r="BH233" s="101"/>
      <c r="BI233" s="807" t="s">
        <v>430</v>
      </c>
      <c r="BJ233" s="796" t="s">
        <v>613</v>
      </c>
      <c r="BK233" s="801">
        <v>439.71</v>
      </c>
      <c r="BL233" s="796" t="s">
        <v>627</v>
      </c>
      <c r="BM233" s="798">
        <v>0.02</v>
      </c>
      <c r="BN233" s="798">
        <v>0.15</v>
      </c>
      <c r="BO233" s="795" t="s">
        <v>258</v>
      </c>
      <c r="BP233" s="636"/>
      <c r="BQ233" s="635"/>
      <c r="BR233" s="635"/>
      <c r="BS233" s="636"/>
      <c r="BT233" s="636"/>
      <c r="BU233" s="636"/>
      <c r="BV233" s="637"/>
      <c r="BW233" s="636"/>
      <c r="BX233" s="801"/>
      <c r="BY233" s="796"/>
      <c r="BZ233" s="637"/>
      <c r="CA233" s="637"/>
      <c r="CB233" s="637"/>
      <c r="CC233" s="636"/>
      <c r="CD233" s="636"/>
      <c r="CE233" s="637"/>
      <c r="CF233" s="637"/>
      <c r="CG233" s="637"/>
      <c r="CH233" s="637"/>
      <c r="CI233" s="636"/>
      <c r="CJ233" s="636"/>
      <c r="CK233" s="637"/>
      <c r="CL233" s="637"/>
      <c r="CM233" s="637"/>
      <c r="CN233" s="705"/>
      <c r="CO233" s="667">
        <f t="shared" si="168"/>
        <v>0.02</v>
      </c>
      <c r="CP233" s="88">
        <f t="shared" si="169"/>
        <v>8.4999999999999992E-2</v>
      </c>
      <c r="CQ233" s="667">
        <f t="shared" si="170"/>
        <v>0.15</v>
      </c>
      <c r="CR233" s="67"/>
      <c r="CS233" s="67"/>
      <c r="CT233" s="67"/>
      <c r="CU233" s="67"/>
      <c r="CV233" s="67"/>
      <c r="CW233" s="67"/>
      <c r="CX233" s="67"/>
      <c r="CY233" s="67"/>
      <c r="CZ233" s="67"/>
      <c r="DA233" s="67"/>
      <c r="DB233" s="67"/>
      <c r="DC233" s="67"/>
      <c r="DD233" s="67"/>
      <c r="DE233" s="67"/>
      <c r="DF233" s="67"/>
      <c r="DG233" s="67"/>
      <c r="DH233" s="67"/>
      <c r="DI233" s="67"/>
      <c r="DJ233" s="67"/>
      <c r="DK233" s="67"/>
      <c r="DL233" s="67"/>
      <c r="DM233" s="67"/>
      <c r="DN233" s="67"/>
      <c r="DO233" s="67"/>
      <c r="DP233" s="67"/>
      <c r="DQ233" s="67"/>
      <c r="DR233" s="67"/>
      <c r="DS233" s="67"/>
      <c r="DT233" s="67"/>
      <c r="DU233" s="67"/>
      <c r="DV233" s="67"/>
      <c r="DW233" s="67"/>
      <c r="DX233" s="67"/>
      <c r="DY233" s="67"/>
      <c r="DZ233" s="67"/>
      <c r="EA233" s="67"/>
      <c r="EB233" s="67"/>
      <c r="EC233" s="67"/>
      <c r="ED233" s="67"/>
      <c r="EE233" s="67"/>
      <c r="EF233" s="67"/>
      <c r="EG233" s="67"/>
      <c r="EH233" s="67"/>
      <c r="EI233" s="67"/>
      <c r="EJ233" s="67"/>
      <c r="EK233" s="67"/>
      <c r="EL233" s="67"/>
      <c r="EM233" s="67"/>
      <c r="EN233" s="67"/>
      <c r="EO233" s="67"/>
      <c r="EP233" s="67"/>
      <c r="EQ233" s="67"/>
      <c r="ER233" s="67"/>
      <c r="ES233" s="67"/>
      <c r="ET233" s="67"/>
      <c r="EU233" s="67"/>
      <c r="EV233" s="67"/>
      <c r="EW233" s="67"/>
      <c r="EX233" s="67"/>
      <c r="EY233" s="67"/>
      <c r="EZ233" s="67"/>
      <c r="FA233" s="67"/>
      <c r="FB233" s="67"/>
      <c r="FC233" s="67"/>
      <c r="FD233" s="67"/>
      <c r="FE233" s="67"/>
      <c r="FF233" s="67"/>
      <c r="FG233" s="67"/>
      <c r="FH233" s="67"/>
      <c r="FI233" s="67"/>
      <c r="FJ233" s="67"/>
      <c r="FK233" s="67"/>
      <c r="FL233" s="67"/>
      <c r="FM233" s="67"/>
      <c r="FN233" s="67"/>
      <c r="FO233" s="67"/>
      <c r="FP233" s="67"/>
      <c r="FQ233" s="67"/>
      <c r="FR233" s="67"/>
      <c r="FS233" s="67"/>
      <c r="FT233" s="67"/>
      <c r="FU233" s="67"/>
      <c r="FV233" s="67"/>
      <c r="FW233" s="67"/>
      <c r="FX233" s="67"/>
      <c r="FY233" s="67"/>
      <c r="FZ233" s="67"/>
      <c r="GA233" s="67"/>
      <c r="GB233" s="67"/>
      <c r="GC233" s="67"/>
      <c r="GD233" s="67"/>
    </row>
    <row r="234" spans="1:186" s="69" customFormat="1" ht="16.5" hidden="1" customHeight="1" thickBot="1" x14ac:dyDescent="0.3">
      <c r="A234" s="67"/>
      <c r="B234" s="67"/>
      <c r="C234" s="67"/>
      <c r="D234" s="67"/>
      <c r="E234" s="67"/>
      <c r="F234" s="67"/>
      <c r="G234" s="67"/>
      <c r="H234" s="67"/>
      <c r="I234" s="67"/>
      <c r="J234" s="67"/>
      <c r="K234" s="67"/>
      <c r="L234" s="67"/>
      <c r="M234" s="67"/>
      <c r="N234" s="67"/>
      <c r="O234" s="67"/>
      <c r="P234" s="67"/>
      <c r="Q234" s="67"/>
      <c r="R234" s="67"/>
      <c r="S234" s="67"/>
      <c r="T234" s="67"/>
      <c r="U234" s="67"/>
      <c r="V234" s="655"/>
      <c r="W234" s="67"/>
      <c r="X234" s="67"/>
      <c r="Y234" s="67"/>
      <c r="Z234" s="67"/>
      <c r="AA234" s="656"/>
      <c r="AB234" s="656"/>
      <c r="AC234" s="67"/>
      <c r="AD234" s="656"/>
      <c r="AE234" s="657"/>
      <c r="AF234" s="67"/>
      <c r="AG234" s="67"/>
      <c r="AH234" s="658"/>
      <c r="AI234" s="658"/>
      <c r="AJ234" s="67"/>
      <c r="AK234" s="656"/>
      <c r="AL234" s="67"/>
      <c r="AM234" s="67"/>
      <c r="AN234" s="67"/>
      <c r="AO234" s="67"/>
      <c r="AP234" s="67"/>
      <c r="AQ234" s="67"/>
      <c r="AR234" s="656"/>
      <c r="AS234" s="67"/>
      <c r="AT234" s="67"/>
      <c r="AU234" s="67"/>
      <c r="AV234" s="656"/>
      <c r="AW234" s="67"/>
      <c r="AX234" s="656"/>
      <c r="AY234" s="67"/>
      <c r="AZ234" s="67"/>
      <c r="BA234" s="67"/>
      <c r="BB234" s="656"/>
      <c r="BC234" s="656"/>
      <c r="BD234" s="67"/>
      <c r="BE234" s="656"/>
      <c r="BF234" s="101"/>
      <c r="BG234" s="101"/>
      <c r="BH234" s="101"/>
      <c r="BI234" s="807" t="s">
        <v>431</v>
      </c>
      <c r="BJ234" s="796" t="s">
        <v>613</v>
      </c>
      <c r="BK234" s="801">
        <v>521.97</v>
      </c>
      <c r="BL234" s="796" t="s">
        <v>627</v>
      </c>
      <c r="BM234" s="798">
        <v>0.02</v>
      </c>
      <c r="BN234" s="798">
        <v>0.15</v>
      </c>
      <c r="BO234" s="795" t="s">
        <v>258</v>
      </c>
      <c r="BP234" s="636"/>
      <c r="BQ234" s="635"/>
      <c r="BR234" s="635"/>
      <c r="BS234" s="636"/>
      <c r="BT234" s="636"/>
      <c r="BU234" s="636"/>
      <c r="BV234" s="637"/>
      <c r="BW234" s="636"/>
      <c r="BX234" s="801"/>
      <c r="BY234" s="796"/>
      <c r="BZ234" s="637"/>
      <c r="CA234" s="637"/>
      <c r="CB234" s="637"/>
      <c r="CC234" s="636"/>
      <c r="CD234" s="636"/>
      <c r="CE234" s="637"/>
      <c r="CF234" s="637"/>
      <c r="CG234" s="637"/>
      <c r="CH234" s="637"/>
      <c r="CI234" s="636"/>
      <c r="CJ234" s="636"/>
      <c r="CK234" s="637"/>
      <c r="CL234" s="637"/>
      <c r="CM234" s="637"/>
      <c r="CN234" s="705"/>
      <c r="CO234" s="667">
        <f t="shared" si="168"/>
        <v>0.02</v>
      </c>
      <c r="CP234" s="88">
        <f t="shared" si="169"/>
        <v>8.4999999999999992E-2</v>
      </c>
      <c r="CQ234" s="667">
        <f t="shared" si="170"/>
        <v>0.15</v>
      </c>
      <c r="CR234" s="67"/>
      <c r="CS234" s="67"/>
      <c r="CT234" s="67"/>
      <c r="CU234" s="67"/>
      <c r="CV234" s="67"/>
      <c r="CW234" s="67"/>
      <c r="CX234" s="67"/>
      <c r="CY234" s="67"/>
      <c r="CZ234" s="67"/>
      <c r="DA234" s="67"/>
      <c r="DB234" s="67"/>
      <c r="DC234" s="67"/>
      <c r="DD234" s="67"/>
      <c r="DE234" s="67"/>
      <c r="DF234" s="67"/>
      <c r="DG234" s="67"/>
      <c r="DH234" s="67"/>
      <c r="DI234" s="67"/>
      <c r="DJ234" s="67"/>
      <c r="DK234" s="67"/>
      <c r="DL234" s="67"/>
      <c r="DM234" s="67"/>
      <c r="DN234" s="67"/>
      <c r="DO234" s="67"/>
      <c r="DP234" s="67"/>
      <c r="DQ234" s="67"/>
      <c r="DR234" s="67"/>
      <c r="DS234" s="67"/>
      <c r="DT234" s="67"/>
      <c r="DU234" s="67"/>
      <c r="DV234" s="67"/>
      <c r="DW234" s="67"/>
      <c r="DX234" s="67"/>
      <c r="DY234" s="67"/>
      <c r="DZ234" s="67"/>
      <c r="EA234" s="67"/>
      <c r="EB234" s="67"/>
      <c r="EC234" s="67"/>
      <c r="ED234" s="67"/>
      <c r="EE234" s="67"/>
      <c r="EF234" s="67"/>
      <c r="EG234" s="67"/>
      <c r="EH234" s="67"/>
      <c r="EI234" s="67"/>
      <c r="EJ234" s="67"/>
      <c r="EK234" s="67"/>
      <c r="EL234" s="67"/>
      <c r="EM234" s="67"/>
      <c r="EN234" s="67"/>
      <c r="EO234" s="67"/>
      <c r="EP234" s="67"/>
      <c r="EQ234" s="67"/>
      <c r="ER234" s="67"/>
      <c r="ES234" s="67"/>
      <c r="ET234" s="67"/>
      <c r="EU234" s="67"/>
      <c r="EV234" s="67"/>
      <c r="EW234" s="67"/>
      <c r="EX234" s="67"/>
      <c r="EY234" s="67"/>
      <c r="EZ234" s="67"/>
      <c r="FA234" s="67"/>
      <c r="FB234" s="67"/>
      <c r="FC234" s="67"/>
      <c r="FD234" s="67"/>
      <c r="FE234" s="67"/>
      <c r="FF234" s="67"/>
      <c r="FG234" s="67"/>
      <c r="FH234" s="67"/>
      <c r="FI234" s="67"/>
      <c r="FJ234" s="67"/>
      <c r="FK234" s="67"/>
      <c r="FL234" s="67"/>
      <c r="FM234" s="67"/>
      <c r="FN234" s="67"/>
      <c r="FO234" s="67"/>
      <c r="FP234" s="67"/>
      <c r="FQ234" s="67"/>
      <c r="FR234" s="67"/>
      <c r="FS234" s="67"/>
      <c r="FT234" s="67"/>
      <c r="FU234" s="67"/>
      <c r="FV234" s="67"/>
      <c r="FW234" s="67"/>
      <c r="FX234" s="67"/>
      <c r="FY234" s="67"/>
      <c r="FZ234" s="67"/>
      <c r="GA234" s="67"/>
      <c r="GB234" s="67"/>
      <c r="GC234" s="67"/>
      <c r="GD234" s="67"/>
    </row>
    <row r="235" spans="1:186" s="69" customFormat="1" ht="16.5" hidden="1" customHeight="1" thickBot="1" x14ac:dyDescent="0.3">
      <c r="A235" s="67"/>
      <c r="B235" s="67"/>
      <c r="C235" s="67"/>
      <c r="D235" s="67"/>
      <c r="E235" s="67"/>
      <c r="F235" s="67"/>
      <c r="G235" s="67"/>
      <c r="H235" s="67"/>
      <c r="I235" s="67"/>
      <c r="J235" s="67"/>
      <c r="K235" s="67"/>
      <c r="L235" s="67"/>
      <c r="M235" s="67"/>
      <c r="N235" s="67"/>
      <c r="O235" s="67"/>
      <c r="P235" s="67"/>
      <c r="Q235" s="67"/>
      <c r="R235" s="67"/>
      <c r="S235" s="67"/>
      <c r="T235" s="67"/>
      <c r="U235" s="67"/>
      <c r="V235" s="655"/>
      <c r="W235" s="67"/>
      <c r="X235" s="67"/>
      <c r="Y235" s="67"/>
      <c r="Z235" s="67"/>
      <c r="AA235" s="656"/>
      <c r="AB235" s="656"/>
      <c r="AC235" s="67"/>
      <c r="AD235" s="656"/>
      <c r="AE235" s="657"/>
      <c r="AF235" s="67"/>
      <c r="AG235" s="67"/>
      <c r="AH235" s="658"/>
      <c r="AI235" s="658"/>
      <c r="AJ235" s="67"/>
      <c r="AK235" s="656"/>
      <c r="AL235" s="67"/>
      <c r="AM235" s="67"/>
      <c r="AN235" s="67"/>
      <c r="AO235" s="67"/>
      <c r="AP235" s="67"/>
      <c r="AQ235" s="67"/>
      <c r="AR235" s="656"/>
      <c r="AS235" s="67"/>
      <c r="AT235" s="67"/>
      <c r="AU235" s="67"/>
      <c r="AV235" s="656"/>
      <c r="AW235" s="67"/>
      <c r="AX235" s="656"/>
      <c r="AY235" s="67"/>
      <c r="AZ235" s="67"/>
      <c r="BA235" s="67"/>
      <c r="BB235" s="656"/>
      <c r="BC235" s="656"/>
      <c r="BD235" s="67"/>
      <c r="BE235" s="656"/>
      <c r="BF235" s="101"/>
      <c r="BG235" s="101"/>
      <c r="BH235" s="101"/>
      <c r="BI235" s="807" t="s">
        <v>432</v>
      </c>
      <c r="BJ235" s="796" t="s">
        <v>613</v>
      </c>
      <c r="BK235" s="801">
        <v>477.32</v>
      </c>
      <c r="BL235" s="796" t="s">
        <v>627</v>
      </c>
      <c r="BM235" s="798">
        <v>0.02</v>
      </c>
      <c r="BN235" s="798">
        <v>0.15</v>
      </c>
      <c r="BO235" s="795" t="s">
        <v>258</v>
      </c>
      <c r="BP235" s="636"/>
      <c r="BQ235" s="635"/>
      <c r="BR235" s="635"/>
      <c r="BS235" s="636"/>
      <c r="BT235" s="636"/>
      <c r="BU235" s="636"/>
      <c r="BV235" s="637"/>
      <c r="BW235" s="636"/>
      <c r="BX235" s="801"/>
      <c r="BY235" s="796"/>
      <c r="BZ235" s="637"/>
      <c r="CA235" s="637"/>
      <c r="CB235" s="637"/>
      <c r="CC235" s="636"/>
      <c r="CD235" s="636"/>
      <c r="CE235" s="637"/>
      <c r="CF235" s="637"/>
      <c r="CG235" s="637"/>
      <c r="CH235" s="637"/>
      <c r="CI235" s="636"/>
      <c r="CJ235" s="636"/>
      <c r="CK235" s="637"/>
      <c r="CL235" s="637"/>
      <c r="CM235" s="637"/>
      <c r="CN235" s="705"/>
      <c r="CO235" s="667">
        <f t="shared" si="168"/>
        <v>0.02</v>
      </c>
      <c r="CP235" s="88">
        <f t="shared" si="169"/>
        <v>8.4999999999999992E-2</v>
      </c>
      <c r="CQ235" s="667">
        <f t="shared" si="170"/>
        <v>0.15</v>
      </c>
      <c r="CR235" s="67"/>
      <c r="CS235" s="67"/>
      <c r="CT235" s="67"/>
      <c r="CU235" s="67"/>
      <c r="CV235" s="67"/>
      <c r="CW235" s="67"/>
      <c r="CX235" s="67"/>
      <c r="CY235" s="67"/>
      <c r="CZ235" s="67"/>
      <c r="DA235" s="67"/>
      <c r="DB235" s="67"/>
      <c r="DC235" s="67"/>
      <c r="DD235" s="67"/>
      <c r="DE235" s="67"/>
      <c r="DF235" s="67"/>
      <c r="DG235" s="67"/>
      <c r="DH235" s="67"/>
      <c r="DI235" s="67"/>
      <c r="DJ235" s="67"/>
      <c r="DK235" s="67"/>
      <c r="DL235" s="67"/>
      <c r="DM235" s="67"/>
      <c r="DN235" s="67"/>
      <c r="DO235" s="67"/>
      <c r="DP235" s="67"/>
      <c r="DQ235" s="67"/>
      <c r="DR235" s="67"/>
      <c r="DS235" s="67"/>
      <c r="DT235" s="67"/>
      <c r="DU235" s="67"/>
      <c r="DV235" s="67"/>
      <c r="DW235" s="67"/>
      <c r="DX235" s="67"/>
      <c r="DY235" s="67"/>
      <c r="DZ235" s="67"/>
      <c r="EA235" s="67"/>
      <c r="EB235" s="67"/>
      <c r="EC235" s="67"/>
      <c r="ED235" s="67"/>
      <c r="EE235" s="67"/>
      <c r="EF235" s="67"/>
      <c r="EG235" s="67"/>
      <c r="EH235" s="67"/>
      <c r="EI235" s="67"/>
      <c r="EJ235" s="67"/>
      <c r="EK235" s="67"/>
      <c r="EL235" s="67"/>
      <c r="EM235" s="67"/>
      <c r="EN235" s="67"/>
      <c r="EO235" s="67"/>
      <c r="EP235" s="67"/>
      <c r="EQ235" s="67"/>
      <c r="ER235" s="67"/>
      <c r="ES235" s="67"/>
      <c r="ET235" s="67"/>
      <c r="EU235" s="67"/>
      <c r="EV235" s="67"/>
      <c r="EW235" s="67"/>
      <c r="EX235" s="67"/>
      <c r="EY235" s="67"/>
      <c r="EZ235" s="67"/>
      <c r="FA235" s="67"/>
      <c r="FB235" s="67"/>
      <c r="FC235" s="67"/>
      <c r="FD235" s="67"/>
      <c r="FE235" s="67"/>
      <c r="FF235" s="67"/>
      <c r="FG235" s="67"/>
      <c r="FH235" s="67"/>
      <c r="FI235" s="67"/>
      <c r="FJ235" s="67"/>
      <c r="FK235" s="67"/>
      <c r="FL235" s="67"/>
      <c r="FM235" s="67"/>
      <c r="FN235" s="67"/>
      <c r="FO235" s="67"/>
      <c r="FP235" s="67"/>
      <c r="FQ235" s="67"/>
      <c r="FR235" s="67"/>
      <c r="FS235" s="67"/>
      <c r="FT235" s="67"/>
      <c r="FU235" s="67"/>
      <c r="FV235" s="67"/>
      <c r="FW235" s="67"/>
      <c r="FX235" s="67"/>
      <c r="FY235" s="67"/>
      <c r="FZ235" s="67"/>
      <c r="GA235" s="67"/>
      <c r="GB235" s="67"/>
      <c r="GC235" s="67"/>
      <c r="GD235" s="67"/>
    </row>
    <row r="236" spans="1:186" s="69" customFormat="1" ht="16.5" hidden="1" customHeight="1" thickBot="1" x14ac:dyDescent="0.3">
      <c r="A236" s="67"/>
      <c r="B236" s="67"/>
      <c r="C236" s="67"/>
      <c r="D236" s="67"/>
      <c r="E236" s="67"/>
      <c r="F236" s="67"/>
      <c r="G236" s="67"/>
      <c r="H236" s="67"/>
      <c r="I236" s="67"/>
      <c r="J236" s="67"/>
      <c r="K236" s="67"/>
      <c r="L236" s="67"/>
      <c r="M236" s="67"/>
      <c r="N236" s="67"/>
      <c r="O236" s="67"/>
      <c r="P236" s="67"/>
      <c r="Q236" s="67"/>
      <c r="R236" s="67"/>
      <c r="S236" s="67"/>
      <c r="T236" s="67"/>
      <c r="U236" s="67"/>
      <c r="V236" s="655"/>
      <c r="W236" s="67"/>
      <c r="X236" s="67"/>
      <c r="Y236" s="67"/>
      <c r="Z236" s="67"/>
      <c r="AA236" s="656"/>
      <c r="AB236" s="656"/>
      <c r="AC236" s="67"/>
      <c r="AD236" s="656"/>
      <c r="AE236" s="657"/>
      <c r="AF236" s="67"/>
      <c r="AG236" s="67"/>
      <c r="AH236" s="658"/>
      <c r="AI236" s="658"/>
      <c r="AJ236" s="67"/>
      <c r="AK236" s="656"/>
      <c r="AL236" s="67"/>
      <c r="AM236" s="67"/>
      <c r="AN236" s="67"/>
      <c r="AO236" s="67"/>
      <c r="AP236" s="67"/>
      <c r="AQ236" s="67"/>
      <c r="AR236" s="656"/>
      <c r="AS236" s="67"/>
      <c r="AT236" s="67"/>
      <c r="AU236" s="67"/>
      <c r="AV236" s="656"/>
      <c r="AW236" s="67"/>
      <c r="AX236" s="656"/>
      <c r="AY236" s="67"/>
      <c r="AZ236" s="67"/>
      <c r="BA236" s="67"/>
      <c r="BB236" s="656"/>
      <c r="BC236" s="656"/>
      <c r="BD236" s="67"/>
      <c r="BE236" s="656"/>
      <c r="BF236" s="101"/>
      <c r="BG236" s="101"/>
      <c r="BH236" s="101"/>
      <c r="BI236" s="807" t="s">
        <v>433</v>
      </c>
      <c r="BJ236" s="796" t="s">
        <v>613</v>
      </c>
      <c r="BK236" s="801">
        <v>379.87</v>
      </c>
      <c r="BL236" s="796" t="s">
        <v>627</v>
      </c>
      <c r="BM236" s="798">
        <v>0.02</v>
      </c>
      <c r="BN236" s="798">
        <v>0.15</v>
      </c>
      <c r="BO236" s="795" t="s">
        <v>258</v>
      </c>
      <c r="BP236" s="636"/>
      <c r="BQ236" s="635"/>
      <c r="BR236" s="635"/>
      <c r="BS236" s="636"/>
      <c r="BT236" s="636"/>
      <c r="BU236" s="636"/>
      <c r="BV236" s="637"/>
      <c r="BW236" s="636"/>
      <c r="BX236" s="801"/>
      <c r="BY236" s="796"/>
      <c r="BZ236" s="637"/>
      <c r="CA236" s="637"/>
      <c r="CB236" s="637"/>
      <c r="CC236" s="636"/>
      <c r="CD236" s="636"/>
      <c r="CE236" s="637"/>
      <c r="CF236" s="637"/>
      <c r="CG236" s="637"/>
      <c r="CH236" s="637"/>
      <c r="CI236" s="636"/>
      <c r="CJ236" s="636"/>
      <c r="CK236" s="637"/>
      <c r="CL236" s="637"/>
      <c r="CM236" s="637"/>
      <c r="CN236" s="705"/>
      <c r="CO236" s="667">
        <f t="shared" si="168"/>
        <v>0.02</v>
      </c>
      <c r="CP236" s="88">
        <f t="shared" si="169"/>
        <v>8.4999999999999992E-2</v>
      </c>
      <c r="CQ236" s="667">
        <f t="shared" si="170"/>
        <v>0.15</v>
      </c>
      <c r="CR236" s="67"/>
      <c r="CS236" s="67"/>
      <c r="CT236" s="67"/>
      <c r="CU236" s="67"/>
      <c r="CV236" s="67"/>
      <c r="CW236" s="67"/>
      <c r="CX236" s="67"/>
      <c r="CY236" s="67"/>
      <c r="CZ236" s="67"/>
      <c r="DA236" s="67"/>
      <c r="DB236" s="67"/>
      <c r="DC236" s="67"/>
      <c r="DD236" s="67"/>
      <c r="DE236" s="67"/>
      <c r="DF236" s="67"/>
      <c r="DG236" s="67"/>
      <c r="DH236" s="67"/>
      <c r="DI236" s="67"/>
      <c r="DJ236" s="67"/>
      <c r="DK236" s="67"/>
      <c r="DL236" s="67"/>
      <c r="DM236" s="67"/>
      <c r="DN236" s="67"/>
      <c r="DO236" s="67"/>
      <c r="DP236" s="67"/>
      <c r="DQ236" s="67"/>
      <c r="DR236" s="67"/>
      <c r="DS236" s="67"/>
      <c r="DT236" s="67"/>
      <c r="DU236" s="67"/>
      <c r="DV236" s="67"/>
      <c r="DW236" s="67"/>
      <c r="DX236" s="67"/>
      <c r="DY236" s="67"/>
      <c r="DZ236" s="67"/>
      <c r="EA236" s="67"/>
      <c r="EB236" s="67"/>
      <c r="EC236" s="67"/>
      <c r="ED236" s="67"/>
      <c r="EE236" s="67"/>
      <c r="EF236" s="67"/>
      <c r="EG236" s="67"/>
      <c r="EH236" s="67"/>
      <c r="EI236" s="67"/>
      <c r="EJ236" s="67"/>
      <c r="EK236" s="67"/>
      <c r="EL236" s="67"/>
      <c r="EM236" s="67"/>
      <c r="EN236" s="67"/>
      <c r="EO236" s="67"/>
      <c r="EP236" s="67"/>
      <c r="EQ236" s="67"/>
      <c r="ER236" s="67"/>
      <c r="ES236" s="67"/>
      <c r="ET236" s="67"/>
      <c r="EU236" s="67"/>
      <c r="EV236" s="67"/>
      <c r="EW236" s="67"/>
      <c r="EX236" s="67"/>
      <c r="EY236" s="67"/>
      <c r="EZ236" s="67"/>
      <c r="FA236" s="67"/>
      <c r="FB236" s="67"/>
      <c r="FC236" s="67"/>
      <c r="FD236" s="67"/>
      <c r="FE236" s="67"/>
      <c r="FF236" s="67"/>
      <c r="FG236" s="67"/>
      <c r="FH236" s="67"/>
      <c r="FI236" s="67"/>
      <c r="FJ236" s="67"/>
      <c r="FK236" s="67"/>
      <c r="FL236" s="67"/>
      <c r="FM236" s="67"/>
      <c r="FN236" s="67"/>
      <c r="FO236" s="67"/>
      <c r="FP236" s="67"/>
      <c r="FQ236" s="67"/>
      <c r="FR236" s="67"/>
      <c r="FS236" s="67"/>
      <c r="FT236" s="67"/>
      <c r="FU236" s="67"/>
      <c r="FV236" s="67"/>
      <c r="FW236" s="67"/>
      <c r="FX236" s="67"/>
      <c r="FY236" s="67"/>
      <c r="FZ236" s="67"/>
      <c r="GA236" s="67"/>
      <c r="GB236" s="67"/>
      <c r="GC236" s="67"/>
      <c r="GD236" s="67"/>
    </row>
    <row r="237" spans="1:186" s="69" customFormat="1" ht="16.5" hidden="1" customHeight="1" thickBot="1" x14ac:dyDescent="0.3">
      <c r="A237" s="67"/>
      <c r="B237" s="67"/>
      <c r="C237" s="67"/>
      <c r="D237" s="67"/>
      <c r="E237" s="67"/>
      <c r="F237" s="67"/>
      <c r="G237" s="67"/>
      <c r="H237" s="67"/>
      <c r="I237" s="67"/>
      <c r="J237" s="67"/>
      <c r="K237" s="67"/>
      <c r="L237" s="67"/>
      <c r="M237" s="67"/>
      <c r="N237" s="67"/>
      <c r="O237" s="67"/>
      <c r="P237" s="67"/>
      <c r="Q237" s="67"/>
      <c r="R237" s="67"/>
      <c r="S237" s="67"/>
      <c r="T237" s="67"/>
      <c r="U237" s="67"/>
      <c r="V237" s="655"/>
      <c r="W237" s="67"/>
      <c r="X237" s="67"/>
      <c r="Y237" s="67"/>
      <c r="Z237" s="67"/>
      <c r="AA237" s="656"/>
      <c r="AB237" s="656"/>
      <c r="AC237" s="67"/>
      <c r="AD237" s="656"/>
      <c r="AE237" s="657"/>
      <c r="AF237" s="67"/>
      <c r="AG237" s="67"/>
      <c r="AH237" s="658"/>
      <c r="AI237" s="658"/>
      <c r="AJ237" s="67"/>
      <c r="AK237" s="656"/>
      <c r="AL237" s="67"/>
      <c r="AM237" s="67"/>
      <c r="AN237" s="67"/>
      <c r="AO237" s="67"/>
      <c r="AP237" s="67"/>
      <c r="AQ237" s="67"/>
      <c r="AR237" s="656"/>
      <c r="AS237" s="67"/>
      <c r="AT237" s="67"/>
      <c r="AU237" s="67"/>
      <c r="AV237" s="656"/>
      <c r="AW237" s="67"/>
      <c r="AX237" s="656"/>
      <c r="AY237" s="67"/>
      <c r="AZ237" s="67"/>
      <c r="BA237" s="67"/>
      <c r="BB237" s="656"/>
      <c r="BC237" s="656"/>
      <c r="BD237" s="67"/>
      <c r="BE237" s="656"/>
      <c r="BF237" s="101"/>
      <c r="BG237" s="101"/>
      <c r="BH237" s="101"/>
      <c r="BI237" s="807" t="s">
        <v>435</v>
      </c>
      <c r="BJ237" s="796" t="s">
        <v>613</v>
      </c>
      <c r="BK237" s="801">
        <v>382.86</v>
      </c>
      <c r="BL237" s="796" t="s">
        <v>627</v>
      </c>
      <c r="BM237" s="798">
        <v>0.02</v>
      </c>
      <c r="BN237" s="798">
        <v>0.15</v>
      </c>
      <c r="BO237" s="795" t="s">
        <v>258</v>
      </c>
      <c r="BP237" s="636"/>
      <c r="BQ237" s="635"/>
      <c r="BR237" s="635"/>
      <c r="BS237" s="636"/>
      <c r="BT237" s="636"/>
      <c r="BU237" s="636"/>
      <c r="BV237" s="637"/>
      <c r="BW237" s="636"/>
      <c r="BX237" s="801"/>
      <c r="BY237" s="796"/>
      <c r="BZ237" s="637"/>
      <c r="CA237" s="637"/>
      <c r="CB237" s="637"/>
      <c r="CC237" s="636"/>
      <c r="CD237" s="636"/>
      <c r="CE237" s="637"/>
      <c r="CF237" s="637"/>
      <c r="CG237" s="637"/>
      <c r="CH237" s="637"/>
      <c r="CI237" s="636"/>
      <c r="CJ237" s="636"/>
      <c r="CK237" s="637"/>
      <c r="CL237" s="637"/>
      <c r="CM237" s="637"/>
      <c r="CN237" s="705"/>
      <c r="CO237" s="667">
        <f t="shared" si="168"/>
        <v>0.02</v>
      </c>
      <c r="CP237" s="88">
        <f t="shared" si="169"/>
        <v>8.4999999999999992E-2</v>
      </c>
      <c r="CQ237" s="667">
        <f t="shared" si="170"/>
        <v>0.15</v>
      </c>
      <c r="CR237" s="67"/>
      <c r="CS237" s="67"/>
      <c r="CT237" s="67"/>
      <c r="CU237" s="67"/>
      <c r="CV237" s="67"/>
      <c r="CW237" s="67"/>
      <c r="CX237" s="67"/>
      <c r="CY237" s="67"/>
      <c r="CZ237" s="67"/>
      <c r="DA237" s="67"/>
      <c r="DB237" s="67"/>
      <c r="DC237" s="67"/>
      <c r="DD237" s="67"/>
      <c r="DE237" s="67"/>
      <c r="DF237" s="67"/>
      <c r="DG237" s="67"/>
      <c r="DH237" s="67"/>
      <c r="DI237" s="67"/>
      <c r="DJ237" s="67"/>
      <c r="DK237" s="67"/>
      <c r="DL237" s="67"/>
      <c r="DM237" s="67"/>
      <c r="DN237" s="67"/>
      <c r="DO237" s="67"/>
      <c r="DP237" s="67"/>
      <c r="DQ237" s="67"/>
      <c r="DR237" s="67"/>
      <c r="DS237" s="67"/>
      <c r="DT237" s="67"/>
      <c r="DU237" s="67"/>
      <c r="DV237" s="67"/>
      <c r="DW237" s="67"/>
      <c r="DX237" s="67"/>
      <c r="DY237" s="67"/>
      <c r="DZ237" s="67"/>
      <c r="EA237" s="67"/>
      <c r="EB237" s="67"/>
      <c r="EC237" s="67"/>
      <c r="ED237" s="67"/>
      <c r="EE237" s="67"/>
      <c r="EF237" s="67"/>
      <c r="EG237" s="67"/>
      <c r="EH237" s="67"/>
      <c r="EI237" s="67"/>
      <c r="EJ237" s="67"/>
      <c r="EK237" s="67"/>
      <c r="EL237" s="67"/>
      <c r="EM237" s="67"/>
      <c r="EN237" s="67"/>
      <c r="EO237" s="67"/>
      <c r="EP237" s="67"/>
      <c r="EQ237" s="67"/>
      <c r="ER237" s="67"/>
      <c r="ES237" s="67"/>
      <c r="ET237" s="67"/>
      <c r="EU237" s="67"/>
      <c r="EV237" s="67"/>
      <c r="EW237" s="67"/>
      <c r="EX237" s="67"/>
      <c r="EY237" s="67"/>
      <c r="EZ237" s="67"/>
      <c r="FA237" s="67"/>
      <c r="FB237" s="67"/>
      <c r="FC237" s="67"/>
      <c r="FD237" s="67"/>
      <c r="FE237" s="67"/>
      <c r="FF237" s="67"/>
      <c r="FG237" s="67"/>
      <c r="FH237" s="67"/>
      <c r="FI237" s="67"/>
      <c r="FJ237" s="67"/>
      <c r="FK237" s="67"/>
      <c r="FL237" s="67"/>
      <c r="FM237" s="67"/>
      <c r="FN237" s="67"/>
      <c r="FO237" s="67"/>
      <c r="FP237" s="67"/>
      <c r="FQ237" s="67"/>
      <c r="FR237" s="67"/>
      <c r="FS237" s="67"/>
      <c r="FT237" s="67"/>
      <c r="FU237" s="67"/>
      <c r="FV237" s="67"/>
      <c r="FW237" s="67"/>
      <c r="FX237" s="67"/>
      <c r="FY237" s="67"/>
      <c r="FZ237" s="67"/>
      <c r="GA237" s="67"/>
      <c r="GB237" s="67"/>
      <c r="GC237" s="67"/>
      <c r="GD237" s="67"/>
    </row>
    <row r="238" spans="1:186" s="69" customFormat="1" ht="16.5" hidden="1" customHeight="1" thickBot="1" x14ac:dyDescent="0.3">
      <c r="A238" s="67"/>
      <c r="B238" s="67"/>
      <c r="C238" s="67"/>
      <c r="D238" s="67"/>
      <c r="E238" s="67"/>
      <c r="F238" s="67"/>
      <c r="G238" s="67"/>
      <c r="H238" s="67"/>
      <c r="I238" s="67"/>
      <c r="J238" s="67"/>
      <c r="K238" s="67"/>
      <c r="L238" s="67"/>
      <c r="M238" s="67"/>
      <c r="N238" s="67"/>
      <c r="O238" s="67"/>
      <c r="P238" s="67"/>
      <c r="Q238" s="67"/>
      <c r="R238" s="67"/>
      <c r="S238" s="67"/>
      <c r="T238" s="67"/>
      <c r="U238" s="67"/>
      <c r="V238" s="655"/>
      <c r="W238" s="67"/>
      <c r="X238" s="67"/>
      <c r="Y238" s="67"/>
      <c r="Z238" s="67"/>
      <c r="AA238" s="656"/>
      <c r="AB238" s="656"/>
      <c r="AC238" s="67"/>
      <c r="AD238" s="656"/>
      <c r="AE238" s="657"/>
      <c r="AF238" s="67"/>
      <c r="AG238" s="67"/>
      <c r="AH238" s="658"/>
      <c r="AI238" s="658"/>
      <c r="AJ238" s="67"/>
      <c r="AK238" s="656"/>
      <c r="AL238" s="67"/>
      <c r="AM238" s="67"/>
      <c r="AN238" s="67"/>
      <c r="AO238" s="67"/>
      <c r="AP238" s="67"/>
      <c r="AQ238" s="67"/>
      <c r="AR238" s="656"/>
      <c r="AS238" s="67"/>
      <c r="AT238" s="67"/>
      <c r="AU238" s="67"/>
      <c r="AV238" s="656"/>
      <c r="AW238" s="67"/>
      <c r="AX238" s="656"/>
      <c r="AY238" s="67"/>
      <c r="AZ238" s="67"/>
      <c r="BA238" s="67"/>
      <c r="BB238" s="656"/>
      <c r="BC238" s="656"/>
      <c r="BD238" s="67"/>
      <c r="BE238" s="656"/>
      <c r="BF238" s="101"/>
      <c r="BG238" s="101"/>
      <c r="BH238" s="101"/>
      <c r="BI238" s="807" t="s">
        <v>436</v>
      </c>
      <c r="BJ238" s="796" t="s">
        <v>613</v>
      </c>
      <c r="BK238" s="801">
        <v>414.92</v>
      </c>
      <c r="BL238" s="796" t="s">
        <v>627</v>
      </c>
      <c r="BM238" s="798">
        <v>0.02</v>
      </c>
      <c r="BN238" s="798">
        <v>0.15</v>
      </c>
      <c r="BO238" s="795" t="s">
        <v>258</v>
      </c>
      <c r="BP238" s="636"/>
      <c r="BQ238" s="635"/>
      <c r="BR238" s="635"/>
      <c r="BS238" s="636"/>
      <c r="BT238" s="636"/>
      <c r="BU238" s="636"/>
      <c r="BV238" s="637"/>
      <c r="BW238" s="636"/>
      <c r="BX238" s="801"/>
      <c r="BY238" s="796"/>
      <c r="BZ238" s="637"/>
      <c r="CA238" s="637"/>
      <c r="CB238" s="637"/>
      <c r="CC238" s="636"/>
      <c r="CD238" s="636"/>
      <c r="CE238" s="637"/>
      <c r="CF238" s="637"/>
      <c r="CG238" s="637"/>
      <c r="CH238" s="637"/>
      <c r="CI238" s="636"/>
      <c r="CJ238" s="636"/>
      <c r="CK238" s="637"/>
      <c r="CL238" s="637"/>
      <c r="CM238" s="637"/>
      <c r="CN238" s="705"/>
      <c r="CO238" s="667">
        <f t="shared" si="168"/>
        <v>0.02</v>
      </c>
      <c r="CP238" s="88">
        <f t="shared" si="169"/>
        <v>8.4999999999999992E-2</v>
      </c>
      <c r="CQ238" s="667">
        <f t="shared" si="170"/>
        <v>0.15</v>
      </c>
      <c r="CR238" s="67"/>
      <c r="CS238" s="67"/>
      <c r="CT238" s="67"/>
      <c r="CU238" s="67"/>
      <c r="CV238" s="67"/>
      <c r="CW238" s="67"/>
      <c r="CX238" s="67"/>
      <c r="CY238" s="67"/>
      <c r="CZ238" s="67"/>
      <c r="DA238" s="67"/>
      <c r="DB238" s="67"/>
      <c r="DC238" s="67"/>
      <c r="DD238" s="67"/>
      <c r="DE238" s="67"/>
      <c r="DF238" s="67"/>
      <c r="DG238" s="67"/>
      <c r="DH238" s="67"/>
      <c r="DI238" s="67"/>
      <c r="DJ238" s="67"/>
      <c r="DK238" s="67"/>
      <c r="DL238" s="67"/>
      <c r="DM238" s="67"/>
      <c r="DN238" s="67"/>
      <c r="DO238" s="67"/>
      <c r="DP238" s="67"/>
      <c r="DQ238" s="67"/>
      <c r="DR238" s="67"/>
      <c r="DS238" s="67"/>
      <c r="DT238" s="67"/>
      <c r="DU238" s="67"/>
      <c r="DV238" s="67"/>
      <c r="DW238" s="67"/>
      <c r="DX238" s="67"/>
      <c r="DY238" s="67"/>
      <c r="DZ238" s="67"/>
      <c r="EA238" s="67"/>
      <c r="EB238" s="67"/>
      <c r="EC238" s="67"/>
      <c r="ED238" s="67"/>
      <c r="EE238" s="67"/>
      <c r="EF238" s="67"/>
      <c r="EG238" s="67"/>
      <c r="EH238" s="67"/>
      <c r="EI238" s="67"/>
      <c r="EJ238" s="67"/>
      <c r="EK238" s="67"/>
      <c r="EL238" s="67"/>
      <c r="EM238" s="67"/>
      <c r="EN238" s="67"/>
      <c r="EO238" s="67"/>
      <c r="EP238" s="67"/>
      <c r="EQ238" s="67"/>
      <c r="ER238" s="67"/>
      <c r="ES238" s="67"/>
      <c r="ET238" s="67"/>
      <c r="EU238" s="67"/>
      <c r="EV238" s="67"/>
      <c r="EW238" s="67"/>
      <c r="EX238" s="67"/>
      <c r="EY238" s="67"/>
      <c r="EZ238" s="67"/>
      <c r="FA238" s="67"/>
      <c r="FB238" s="67"/>
      <c r="FC238" s="67"/>
      <c r="FD238" s="67"/>
      <c r="FE238" s="67"/>
      <c r="FF238" s="67"/>
      <c r="FG238" s="67"/>
      <c r="FH238" s="67"/>
      <c r="FI238" s="67"/>
      <c r="FJ238" s="67"/>
      <c r="FK238" s="67"/>
      <c r="FL238" s="67"/>
      <c r="FM238" s="67"/>
      <c r="FN238" s="67"/>
      <c r="FO238" s="67"/>
      <c r="FP238" s="67"/>
      <c r="FQ238" s="67"/>
      <c r="FR238" s="67"/>
      <c r="FS238" s="67"/>
      <c r="FT238" s="67"/>
      <c r="FU238" s="67"/>
      <c r="FV238" s="67"/>
      <c r="FW238" s="67"/>
      <c r="FX238" s="67"/>
      <c r="FY238" s="67"/>
      <c r="FZ238" s="67"/>
      <c r="GA238" s="67"/>
      <c r="GB238" s="67"/>
      <c r="GC238" s="67"/>
      <c r="GD238" s="67"/>
    </row>
    <row r="239" spans="1:186" s="69" customFormat="1" ht="16.5" hidden="1" customHeight="1" thickBot="1" x14ac:dyDescent="0.3">
      <c r="A239" s="67"/>
      <c r="B239" s="67"/>
      <c r="C239" s="67"/>
      <c r="D239" s="67"/>
      <c r="E239" s="67"/>
      <c r="F239" s="67"/>
      <c r="G239" s="67"/>
      <c r="H239" s="67"/>
      <c r="I239" s="67"/>
      <c r="J239" s="67"/>
      <c r="K239" s="67"/>
      <c r="L239" s="67"/>
      <c r="M239" s="67"/>
      <c r="N239" s="67"/>
      <c r="O239" s="67"/>
      <c r="P239" s="67"/>
      <c r="Q239" s="67"/>
      <c r="R239" s="67"/>
      <c r="S239" s="67"/>
      <c r="T239" s="67"/>
      <c r="U239" s="67"/>
      <c r="V239" s="655"/>
      <c r="W239" s="67"/>
      <c r="X239" s="67"/>
      <c r="Y239" s="67"/>
      <c r="Z239" s="67"/>
      <c r="AA239" s="656"/>
      <c r="AB239" s="656"/>
      <c r="AC239" s="67"/>
      <c r="AD239" s="656"/>
      <c r="AE239" s="657"/>
      <c r="AF239" s="67"/>
      <c r="AG239" s="67"/>
      <c r="AH239" s="658"/>
      <c r="AI239" s="658"/>
      <c r="AJ239" s="67"/>
      <c r="AK239" s="656"/>
      <c r="AL239" s="67"/>
      <c r="AM239" s="67"/>
      <c r="AN239" s="67"/>
      <c r="AO239" s="67"/>
      <c r="AP239" s="67"/>
      <c r="AQ239" s="67"/>
      <c r="AR239" s="656"/>
      <c r="AS239" s="67"/>
      <c r="AT239" s="67"/>
      <c r="AU239" s="67"/>
      <c r="AV239" s="656"/>
      <c r="AW239" s="67"/>
      <c r="AX239" s="656"/>
      <c r="AY239" s="67"/>
      <c r="AZ239" s="67"/>
      <c r="BA239" s="67"/>
      <c r="BB239" s="656"/>
      <c r="BC239" s="656"/>
      <c r="BD239" s="67"/>
      <c r="BE239" s="656"/>
      <c r="BF239" s="101"/>
      <c r="BG239" s="101"/>
      <c r="BH239" s="101"/>
      <c r="BI239" s="807" t="s">
        <v>434</v>
      </c>
      <c r="BJ239" s="796" t="s">
        <v>613</v>
      </c>
      <c r="BK239" s="801">
        <v>475.72</v>
      </c>
      <c r="BL239" s="796" t="s">
        <v>627</v>
      </c>
      <c r="BM239" s="798">
        <v>0.02</v>
      </c>
      <c r="BN239" s="798">
        <v>0.15</v>
      </c>
      <c r="BO239" s="795" t="s">
        <v>258</v>
      </c>
      <c r="BP239" s="636"/>
      <c r="BQ239" s="635"/>
      <c r="BR239" s="635"/>
      <c r="BS239" s="636"/>
      <c r="BT239" s="636"/>
      <c r="BU239" s="636"/>
      <c r="BV239" s="637"/>
      <c r="BW239" s="636"/>
      <c r="BX239" s="801"/>
      <c r="BY239" s="796"/>
      <c r="BZ239" s="637"/>
      <c r="CA239" s="637"/>
      <c r="CB239" s="637"/>
      <c r="CC239" s="636"/>
      <c r="CD239" s="636"/>
      <c r="CE239" s="637"/>
      <c r="CF239" s="637"/>
      <c r="CG239" s="637"/>
      <c r="CH239" s="637"/>
      <c r="CI239" s="636"/>
      <c r="CJ239" s="636"/>
      <c r="CK239" s="637"/>
      <c r="CL239" s="637"/>
      <c r="CM239" s="637"/>
      <c r="CN239" s="705"/>
      <c r="CO239" s="667">
        <f t="shared" si="168"/>
        <v>0.02</v>
      </c>
      <c r="CP239" s="88">
        <f t="shared" si="169"/>
        <v>8.4999999999999992E-2</v>
      </c>
      <c r="CQ239" s="667">
        <f t="shared" si="170"/>
        <v>0.15</v>
      </c>
      <c r="CR239" s="67"/>
      <c r="CS239" s="67"/>
      <c r="CT239" s="67"/>
      <c r="CU239" s="67"/>
      <c r="CV239" s="67"/>
      <c r="CW239" s="67"/>
      <c r="CX239" s="67"/>
      <c r="CY239" s="67"/>
      <c r="CZ239" s="67"/>
      <c r="DA239" s="67"/>
      <c r="DB239" s="67"/>
      <c r="DC239" s="67"/>
      <c r="DD239" s="67"/>
      <c r="DE239" s="67"/>
      <c r="DF239" s="67"/>
      <c r="DG239" s="67"/>
      <c r="DH239" s="67"/>
      <c r="DI239" s="67"/>
      <c r="DJ239" s="67"/>
      <c r="DK239" s="67"/>
      <c r="DL239" s="67"/>
      <c r="DM239" s="67"/>
      <c r="DN239" s="67"/>
      <c r="DO239" s="67"/>
      <c r="DP239" s="67"/>
      <c r="DQ239" s="67"/>
      <c r="DR239" s="67"/>
      <c r="DS239" s="67"/>
      <c r="DT239" s="67"/>
      <c r="DU239" s="67"/>
      <c r="DV239" s="67"/>
      <c r="DW239" s="67"/>
      <c r="DX239" s="67"/>
      <c r="DY239" s="67"/>
      <c r="DZ239" s="67"/>
      <c r="EA239" s="67"/>
      <c r="EB239" s="67"/>
      <c r="EC239" s="67"/>
      <c r="ED239" s="67"/>
      <c r="EE239" s="67"/>
      <c r="EF239" s="67"/>
      <c r="EG239" s="67"/>
      <c r="EH239" s="67"/>
      <c r="EI239" s="67"/>
      <c r="EJ239" s="67"/>
      <c r="EK239" s="67"/>
      <c r="EL239" s="67"/>
      <c r="EM239" s="67"/>
      <c r="EN239" s="67"/>
      <c r="EO239" s="67"/>
      <c r="EP239" s="67"/>
      <c r="EQ239" s="67"/>
      <c r="ER239" s="67"/>
      <c r="ES239" s="67"/>
      <c r="ET239" s="67"/>
      <c r="EU239" s="67"/>
      <c r="EV239" s="67"/>
      <c r="EW239" s="67"/>
      <c r="EX239" s="67"/>
      <c r="EY239" s="67"/>
      <c r="EZ239" s="67"/>
      <c r="FA239" s="67"/>
      <c r="FB239" s="67"/>
      <c r="FC239" s="67"/>
      <c r="FD239" s="67"/>
      <c r="FE239" s="67"/>
      <c r="FF239" s="67"/>
      <c r="FG239" s="67"/>
      <c r="FH239" s="67"/>
      <c r="FI239" s="67"/>
      <c r="FJ239" s="67"/>
      <c r="FK239" s="67"/>
      <c r="FL239" s="67"/>
      <c r="FM239" s="67"/>
      <c r="FN239" s="67"/>
      <c r="FO239" s="67"/>
      <c r="FP239" s="67"/>
      <c r="FQ239" s="67"/>
      <c r="FR239" s="67"/>
      <c r="FS239" s="67"/>
      <c r="FT239" s="67"/>
      <c r="FU239" s="67"/>
      <c r="FV239" s="67"/>
      <c r="FW239" s="67"/>
      <c r="FX239" s="67"/>
      <c r="FY239" s="67"/>
      <c r="FZ239" s="67"/>
      <c r="GA239" s="67"/>
      <c r="GB239" s="67"/>
      <c r="GC239" s="67"/>
      <c r="GD239" s="67"/>
    </row>
    <row r="240" spans="1:186" s="69" customFormat="1" ht="16.5" hidden="1" customHeight="1" thickBot="1" x14ac:dyDescent="0.3">
      <c r="A240" s="67"/>
      <c r="B240" s="67"/>
      <c r="C240" s="67"/>
      <c r="D240" s="67"/>
      <c r="E240" s="67"/>
      <c r="F240" s="67"/>
      <c r="G240" s="67"/>
      <c r="H240" s="67"/>
      <c r="I240" s="67"/>
      <c r="J240" s="67"/>
      <c r="K240" s="67"/>
      <c r="L240" s="67"/>
      <c r="M240" s="67"/>
      <c r="N240" s="67"/>
      <c r="O240" s="67"/>
      <c r="P240" s="67"/>
      <c r="Q240" s="67"/>
      <c r="R240" s="67"/>
      <c r="S240" s="67"/>
      <c r="T240" s="67"/>
      <c r="U240" s="67"/>
      <c r="V240" s="655"/>
      <c r="W240" s="67"/>
      <c r="X240" s="67"/>
      <c r="Y240" s="67"/>
      <c r="Z240" s="67"/>
      <c r="AA240" s="656"/>
      <c r="AB240" s="656"/>
      <c r="AC240" s="67"/>
      <c r="AD240" s="656"/>
      <c r="AE240" s="657"/>
      <c r="AF240" s="67"/>
      <c r="AG240" s="67"/>
      <c r="AH240" s="658"/>
      <c r="AI240" s="658"/>
      <c r="AJ240" s="67"/>
      <c r="AK240" s="656"/>
      <c r="AL240" s="67"/>
      <c r="AM240" s="67"/>
      <c r="AN240" s="67"/>
      <c r="AO240" s="67"/>
      <c r="AP240" s="67"/>
      <c r="AQ240" s="67"/>
      <c r="AR240" s="656"/>
      <c r="AS240" s="67"/>
      <c r="AT240" s="67"/>
      <c r="AU240" s="67"/>
      <c r="AV240" s="656"/>
      <c r="AW240" s="67"/>
      <c r="AX240" s="656"/>
      <c r="AY240" s="67"/>
      <c r="AZ240" s="67"/>
      <c r="BA240" s="67"/>
      <c r="BB240" s="656"/>
      <c r="BC240" s="656"/>
      <c r="BD240" s="67"/>
      <c r="BE240" s="656"/>
      <c r="BF240" s="101"/>
      <c r="BG240" s="101"/>
      <c r="BH240" s="101"/>
      <c r="BI240" s="807" t="s">
        <v>438</v>
      </c>
      <c r="BJ240" s="807" t="s">
        <v>49</v>
      </c>
      <c r="BK240" s="801">
        <v>0.21</v>
      </c>
      <c r="BL240" s="796" t="s">
        <v>627</v>
      </c>
      <c r="BM240" s="798">
        <v>0.1</v>
      </c>
      <c r="BN240" s="798">
        <v>0.6</v>
      </c>
      <c r="BO240" s="795" t="s">
        <v>258</v>
      </c>
      <c r="BP240" s="636"/>
      <c r="BQ240" s="635"/>
      <c r="BR240" s="635"/>
      <c r="BS240" s="636"/>
      <c r="BT240" s="636"/>
      <c r="BU240" s="636"/>
      <c r="BV240" s="637"/>
      <c r="BW240" s="636"/>
      <c r="BX240" s="801"/>
      <c r="BY240" s="796"/>
      <c r="BZ240" s="637"/>
      <c r="CA240" s="637"/>
      <c r="CB240" s="637"/>
      <c r="CC240" s="636"/>
      <c r="CD240" s="636"/>
      <c r="CE240" s="637"/>
      <c r="CF240" s="637"/>
      <c r="CG240" s="637"/>
      <c r="CH240" s="637"/>
      <c r="CI240" s="636"/>
      <c r="CJ240" s="636"/>
      <c r="CK240" s="637"/>
      <c r="CL240" s="637"/>
      <c r="CM240" s="637"/>
      <c r="CN240" s="705"/>
      <c r="CO240" s="667">
        <f t="shared" si="168"/>
        <v>0.1</v>
      </c>
      <c r="CP240" s="88">
        <f t="shared" si="169"/>
        <v>0.35</v>
      </c>
      <c r="CQ240" s="667">
        <f t="shared" si="170"/>
        <v>0.6</v>
      </c>
      <c r="CR240" s="67"/>
      <c r="CS240" s="67"/>
      <c r="CT240" s="67"/>
      <c r="CU240" s="67"/>
      <c r="CV240" s="67"/>
      <c r="CW240" s="67"/>
      <c r="CX240" s="67"/>
      <c r="CY240" s="67"/>
      <c r="CZ240" s="67"/>
      <c r="DA240" s="67"/>
      <c r="DB240" s="67"/>
      <c r="DC240" s="67"/>
      <c r="DD240" s="67"/>
      <c r="DE240" s="67"/>
      <c r="DF240" s="67"/>
      <c r="DG240" s="67"/>
      <c r="DH240" s="67"/>
      <c r="DI240" s="67"/>
      <c r="DJ240" s="67"/>
      <c r="DK240" s="67"/>
      <c r="DL240" s="67"/>
      <c r="DM240" s="67"/>
      <c r="DN240" s="67"/>
      <c r="DO240" s="67"/>
      <c r="DP240" s="67"/>
      <c r="DQ240" s="67"/>
      <c r="DR240" s="67"/>
      <c r="DS240" s="67"/>
      <c r="DT240" s="67"/>
      <c r="DU240" s="67"/>
      <c r="DV240" s="67"/>
      <c r="DW240" s="67"/>
      <c r="DX240" s="67"/>
      <c r="DY240" s="67"/>
      <c r="DZ240" s="67"/>
      <c r="EA240" s="67"/>
      <c r="EB240" s="67"/>
      <c r="EC240" s="67"/>
      <c r="ED240" s="67"/>
      <c r="EE240" s="67"/>
      <c r="EF240" s="67"/>
      <c r="EG240" s="67"/>
      <c r="EH240" s="67"/>
      <c r="EI240" s="67"/>
      <c r="EJ240" s="67"/>
      <c r="EK240" s="67"/>
      <c r="EL240" s="67"/>
      <c r="EM240" s="67"/>
      <c r="EN240" s="67"/>
      <c r="EO240" s="67"/>
      <c r="EP240" s="67"/>
      <c r="EQ240" s="67"/>
      <c r="ER240" s="67"/>
      <c r="ES240" s="67"/>
      <c r="ET240" s="67"/>
      <c r="EU240" s="67"/>
      <c r="EV240" s="67"/>
      <c r="EW240" s="67"/>
      <c r="EX240" s="67"/>
      <c r="EY240" s="67"/>
      <c r="EZ240" s="67"/>
      <c r="FA240" s="67"/>
      <c r="FB240" s="67"/>
      <c r="FC240" s="67"/>
      <c r="FD240" s="67"/>
      <c r="FE240" s="67"/>
      <c r="FF240" s="67"/>
      <c r="FG240" s="67"/>
      <c r="FH240" s="67"/>
      <c r="FI240" s="67"/>
      <c r="FJ240" s="67"/>
      <c r="FK240" s="67"/>
      <c r="FL240" s="67"/>
      <c r="FM240" s="67"/>
      <c r="FN240" s="67"/>
      <c r="FO240" s="67"/>
      <c r="FP240" s="67"/>
      <c r="FQ240" s="67"/>
      <c r="FR240" s="67"/>
      <c r="FS240" s="67"/>
      <c r="FT240" s="67"/>
      <c r="FU240" s="67"/>
      <c r="FV240" s="67"/>
      <c r="FW240" s="67"/>
      <c r="FX240" s="67"/>
      <c r="FY240" s="67"/>
      <c r="FZ240" s="67"/>
      <c r="GA240" s="67"/>
      <c r="GB240" s="67"/>
      <c r="GC240" s="67"/>
      <c r="GD240" s="67"/>
    </row>
    <row r="241" spans="1:186" s="69" customFormat="1" ht="16.5" hidden="1" customHeight="1" thickBot="1" x14ac:dyDescent="0.3">
      <c r="A241" s="67"/>
      <c r="B241" s="67"/>
      <c r="C241" s="67"/>
      <c r="D241" s="67"/>
      <c r="E241" s="67"/>
      <c r="F241" s="67"/>
      <c r="G241" s="67"/>
      <c r="H241" s="67"/>
      <c r="I241" s="67"/>
      <c r="J241" s="67"/>
      <c r="K241" s="67"/>
      <c r="L241" s="67"/>
      <c r="M241" s="67"/>
      <c r="N241" s="67"/>
      <c r="O241" s="67"/>
      <c r="P241" s="67"/>
      <c r="Q241" s="67"/>
      <c r="R241" s="67"/>
      <c r="S241" s="67"/>
      <c r="T241" s="67"/>
      <c r="U241" s="67"/>
      <c r="V241" s="655"/>
      <c r="W241" s="67"/>
      <c r="X241" s="67"/>
      <c r="Y241" s="67"/>
      <c r="Z241" s="67"/>
      <c r="AA241" s="656"/>
      <c r="AB241" s="656"/>
      <c r="AC241" s="67"/>
      <c r="AD241" s="656"/>
      <c r="AE241" s="657"/>
      <c r="AF241" s="67"/>
      <c r="AG241" s="67"/>
      <c r="AH241" s="658"/>
      <c r="AI241" s="658"/>
      <c r="AJ241" s="67"/>
      <c r="AK241" s="656"/>
      <c r="AL241" s="67"/>
      <c r="AM241" s="67"/>
      <c r="AN241" s="67"/>
      <c r="AO241" s="67"/>
      <c r="AP241" s="67"/>
      <c r="AQ241" s="67"/>
      <c r="AR241" s="656"/>
      <c r="AS241" s="67"/>
      <c r="AT241" s="67"/>
      <c r="AU241" s="67"/>
      <c r="AV241" s="656"/>
      <c r="AW241" s="67"/>
      <c r="AX241" s="656"/>
      <c r="AY241" s="67"/>
      <c r="AZ241" s="67"/>
      <c r="BA241" s="67"/>
      <c r="BB241" s="656"/>
      <c r="BC241" s="656"/>
      <c r="BD241" s="67"/>
      <c r="BE241" s="656"/>
      <c r="BF241" s="101"/>
      <c r="BG241" s="101"/>
      <c r="BH241" s="101"/>
      <c r="BI241" s="807" t="s">
        <v>576</v>
      </c>
      <c r="BJ241" s="807" t="s">
        <v>49</v>
      </c>
      <c r="BK241" s="801">
        <v>0.25</v>
      </c>
      <c r="BL241" s="796" t="s">
        <v>627</v>
      </c>
      <c r="BM241" s="798">
        <v>0.1</v>
      </c>
      <c r="BN241" s="798">
        <v>0.6</v>
      </c>
      <c r="BO241" s="795" t="s">
        <v>258</v>
      </c>
      <c r="BP241" s="636"/>
      <c r="BQ241" s="635"/>
      <c r="BR241" s="635"/>
      <c r="BS241" s="636"/>
      <c r="BT241" s="636"/>
      <c r="BU241" s="636"/>
      <c r="BV241" s="637"/>
      <c r="BW241" s="636"/>
      <c r="BX241" s="801"/>
      <c r="BY241" s="796"/>
      <c r="BZ241" s="637"/>
      <c r="CA241" s="637"/>
      <c r="CB241" s="637"/>
      <c r="CC241" s="636"/>
      <c r="CD241" s="636"/>
      <c r="CE241" s="637"/>
      <c r="CF241" s="637"/>
      <c r="CG241" s="637"/>
      <c r="CH241" s="637"/>
      <c r="CI241" s="636"/>
      <c r="CJ241" s="636"/>
      <c r="CK241" s="637"/>
      <c r="CL241" s="637"/>
      <c r="CM241" s="637"/>
      <c r="CN241" s="705"/>
      <c r="CO241" s="667">
        <f t="shared" si="168"/>
        <v>0.1</v>
      </c>
      <c r="CP241" s="88">
        <f t="shared" si="169"/>
        <v>0.35</v>
      </c>
      <c r="CQ241" s="667">
        <f t="shared" si="170"/>
        <v>0.6</v>
      </c>
      <c r="CR241" s="67"/>
      <c r="CS241" s="67"/>
      <c r="CT241" s="67"/>
      <c r="CU241" s="67"/>
      <c r="CV241" s="67"/>
      <c r="CW241" s="67"/>
      <c r="CX241" s="67"/>
      <c r="CY241" s="67"/>
      <c r="CZ241" s="67"/>
      <c r="DA241" s="67"/>
      <c r="DB241" s="67"/>
      <c r="DC241" s="67"/>
      <c r="DD241" s="67"/>
      <c r="DE241" s="67"/>
      <c r="DF241" s="67"/>
      <c r="DG241" s="67"/>
      <c r="DH241" s="67"/>
      <c r="DI241" s="67"/>
      <c r="DJ241" s="67"/>
      <c r="DK241" s="67"/>
      <c r="DL241" s="67"/>
      <c r="DM241" s="67"/>
      <c r="DN241" s="67"/>
      <c r="DO241" s="67"/>
      <c r="DP241" s="67"/>
      <c r="DQ241" s="67"/>
      <c r="DR241" s="67"/>
      <c r="DS241" s="67"/>
      <c r="DT241" s="67"/>
      <c r="DU241" s="67"/>
      <c r="DV241" s="67"/>
      <c r="DW241" s="67"/>
      <c r="DX241" s="67"/>
      <c r="DY241" s="67"/>
      <c r="DZ241" s="67"/>
      <c r="EA241" s="67"/>
      <c r="EB241" s="67"/>
      <c r="EC241" s="67"/>
      <c r="ED241" s="67"/>
      <c r="EE241" s="67"/>
      <c r="EF241" s="67"/>
      <c r="EG241" s="67"/>
      <c r="EH241" s="67"/>
      <c r="EI241" s="67"/>
      <c r="EJ241" s="67"/>
      <c r="EK241" s="67"/>
      <c r="EL241" s="67"/>
      <c r="EM241" s="67"/>
      <c r="EN241" s="67"/>
      <c r="EO241" s="67"/>
      <c r="EP241" s="67"/>
      <c r="EQ241" s="67"/>
      <c r="ER241" s="67"/>
      <c r="ES241" s="67"/>
      <c r="ET241" s="67"/>
      <c r="EU241" s="67"/>
      <c r="EV241" s="67"/>
      <c r="EW241" s="67"/>
      <c r="EX241" s="67"/>
      <c r="EY241" s="67"/>
      <c r="EZ241" s="67"/>
      <c r="FA241" s="67"/>
      <c r="FB241" s="67"/>
      <c r="FC241" s="67"/>
      <c r="FD241" s="67"/>
      <c r="FE241" s="67"/>
      <c r="FF241" s="67"/>
      <c r="FG241" s="67"/>
      <c r="FH241" s="67"/>
      <c r="FI241" s="67"/>
      <c r="FJ241" s="67"/>
      <c r="FK241" s="67"/>
      <c r="FL241" s="67"/>
      <c r="FM241" s="67"/>
      <c r="FN241" s="67"/>
      <c r="FO241" s="67"/>
      <c r="FP241" s="67"/>
      <c r="FQ241" s="67"/>
      <c r="FR241" s="67"/>
      <c r="FS241" s="67"/>
      <c r="FT241" s="67"/>
      <c r="FU241" s="67"/>
      <c r="FV241" s="67"/>
      <c r="FW241" s="67"/>
      <c r="FX241" s="67"/>
      <c r="FY241" s="67"/>
      <c r="FZ241" s="67"/>
      <c r="GA241" s="67"/>
      <c r="GB241" s="67"/>
      <c r="GC241" s="67"/>
      <c r="GD241" s="67"/>
    </row>
    <row r="242" spans="1:186" s="69" customFormat="1" ht="16.5" hidden="1" customHeight="1" thickBot="1" x14ac:dyDescent="0.3">
      <c r="A242" s="67"/>
      <c r="B242" s="67"/>
      <c r="C242" s="67"/>
      <c r="D242" s="67"/>
      <c r="E242" s="67"/>
      <c r="F242" s="67"/>
      <c r="G242" s="67"/>
      <c r="H242" s="67"/>
      <c r="I242" s="67"/>
      <c r="J242" s="67"/>
      <c r="K242" s="67"/>
      <c r="L242" s="67"/>
      <c r="M242" s="67"/>
      <c r="N242" s="67"/>
      <c r="O242" s="67"/>
      <c r="P242" s="67"/>
      <c r="Q242" s="67"/>
      <c r="R242" s="67"/>
      <c r="S242" s="67"/>
      <c r="T242" s="67"/>
      <c r="U242" s="67"/>
      <c r="V242" s="655"/>
      <c r="W242" s="67"/>
      <c r="X242" s="67"/>
      <c r="Y242" s="67"/>
      <c r="Z242" s="67"/>
      <c r="AA242" s="656"/>
      <c r="AB242" s="656"/>
      <c r="AC242" s="67"/>
      <c r="AD242" s="656"/>
      <c r="AE242" s="657"/>
      <c r="AF242" s="67"/>
      <c r="AG242" s="67"/>
      <c r="AH242" s="658"/>
      <c r="AI242" s="658"/>
      <c r="AJ242" s="67"/>
      <c r="AK242" s="656"/>
      <c r="AL242" s="67"/>
      <c r="AM242" s="67"/>
      <c r="AN242" s="67"/>
      <c r="AO242" s="67"/>
      <c r="AP242" s="67"/>
      <c r="AQ242" s="67"/>
      <c r="AR242" s="656"/>
      <c r="AS242" s="67"/>
      <c r="AT242" s="67"/>
      <c r="AU242" s="67"/>
      <c r="AV242" s="656"/>
      <c r="AW242" s="67"/>
      <c r="AX242" s="656"/>
      <c r="AY242" s="67"/>
      <c r="AZ242" s="67"/>
      <c r="BA242" s="67"/>
      <c r="BB242" s="656"/>
      <c r="BC242" s="656"/>
      <c r="BD242" s="67"/>
      <c r="BE242" s="656"/>
      <c r="BF242" s="101"/>
      <c r="BG242" s="101"/>
      <c r="BH242" s="101"/>
      <c r="BI242" s="807" t="s">
        <v>440</v>
      </c>
      <c r="BJ242" s="807" t="s">
        <v>49</v>
      </c>
      <c r="BK242" s="801">
        <v>0.1</v>
      </c>
      <c r="BL242" s="796" t="s">
        <v>627</v>
      </c>
      <c r="BM242" s="798">
        <v>0.1</v>
      </c>
      <c r="BN242" s="798">
        <v>0.6</v>
      </c>
      <c r="BO242" s="795" t="s">
        <v>258</v>
      </c>
      <c r="BP242" s="636"/>
      <c r="BQ242" s="635"/>
      <c r="BR242" s="635"/>
      <c r="BS242" s="636"/>
      <c r="BT242" s="636"/>
      <c r="BU242" s="636"/>
      <c r="BV242" s="637"/>
      <c r="BW242" s="636"/>
      <c r="BX242" s="801"/>
      <c r="BY242" s="796"/>
      <c r="BZ242" s="637"/>
      <c r="CA242" s="637"/>
      <c r="CB242" s="637"/>
      <c r="CC242" s="636"/>
      <c r="CD242" s="636"/>
      <c r="CE242" s="637"/>
      <c r="CF242" s="637"/>
      <c r="CG242" s="637"/>
      <c r="CH242" s="637"/>
      <c r="CI242" s="636"/>
      <c r="CJ242" s="636"/>
      <c r="CK242" s="637"/>
      <c r="CL242" s="637"/>
      <c r="CM242" s="637"/>
      <c r="CN242" s="705"/>
      <c r="CO242" s="667">
        <f t="shared" si="168"/>
        <v>0.1</v>
      </c>
      <c r="CP242" s="88">
        <f t="shared" si="169"/>
        <v>0.35</v>
      </c>
      <c r="CQ242" s="667">
        <f t="shared" si="170"/>
        <v>0.6</v>
      </c>
      <c r="CR242" s="67"/>
      <c r="CS242" s="67"/>
      <c r="CT242" s="67"/>
      <c r="CU242" s="67"/>
      <c r="CV242" s="67"/>
      <c r="CW242" s="67"/>
      <c r="CX242" s="67"/>
      <c r="CY242" s="67"/>
      <c r="CZ242" s="67"/>
      <c r="DA242" s="67"/>
      <c r="DB242" s="67"/>
      <c r="DC242" s="67"/>
      <c r="DD242" s="67"/>
      <c r="DE242" s="67"/>
      <c r="DF242" s="67"/>
      <c r="DG242" s="67"/>
      <c r="DH242" s="67"/>
      <c r="DI242" s="67"/>
      <c r="DJ242" s="67"/>
      <c r="DK242" s="67"/>
      <c r="DL242" s="67"/>
      <c r="DM242" s="67"/>
      <c r="DN242" s="67"/>
      <c r="DO242" s="67"/>
      <c r="DP242" s="67"/>
      <c r="DQ242" s="67"/>
      <c r="DR242" s="67"/>
      <c r="DS242" s="67"/>
      <c r="DT242" s="67"/>
      <c r="DU242" s="67"/>
      <c r="DV242" s="67"/>
      <c r="DW242" s="67"/>
      <c r="DX242" s="67"/>
      <c r="DY242" s="67"/>
      <c r="DZ242" s="67"/>
      <c r="EA242" s="67"/>
      <c r="EB242" s="67"/>
      <c r="EC242" s="67"/>
      <c r="ED242" s="67"/>
      <c r="EE242" s="67"/>
      <c r="EF242" s="67"/>
      <c r="EG242" s="67"/>
      <c r="EH242" s="67"/>
      <c r="EI242" s="67"/>
      <c r="EJ242" s="67"/>
      <c r="EK242" s="67"/>
      <c r="EL242" s="67"/>
      <c r="EM242" s="67"/>
      <c r="EN242" s="67"/>
      <c r="EO242" s="67"/>
      <c r="EP242" s="67"/>
      <c r="EQ242" s="67"/>
      <c r="ER242" s="67"/>
      <c r="ES242" s="67"/>
      <c r="ET242" s="67"/>
      <c r="EU242" s="67"/>
      <c r="EV242" s="67"/>
      <c r="EW242" s="67"/>
      <c r="EX242" s="67"/>
      <c r="EY242" s="67"/>
      <c r="EZ242" s="67"/>
      <c r="FA242" s="67"/>
      <c r="FB242" s="67"/>
      <c r="FC242" s="67"/>
      <c r="FD242" s="67"/>
      <c r="FE242" s="67"/>
      <c r="FF242" s="67"/>
      <c r="FG242" s="67"/>
      <c r="FH242" s="67"/>
      <c r="FI242" s="67"/>
      <c r="FJ242" s="67"/>
      <c r="FK242" s="67"/>
      <c r="FL242" s="67"/>
      <c r="FM242" s="67"/>
      <c r="FN242" s="67"/>
      <c r="FO242" s="67"/>
      <c r="FP242" s="67"/>
      <c r="FQ242" s="67"/>
      <c r="FR242" s="67"/>
      <c r="FS242" s="67"/>
      <c r="FT242" s="67"/>
      <c r="FU242" s="67"/>
      <c r="FV242" s="67"/>
      <c r="FW242" s="67"/>
      <c r="FX242" s="67"/>
      <c r="FY242" s="67"/>
      <c r="FZ242" s="67"/>
      <c r="GA242" s="67"/>
      <c r="GB242" s="67"/>
      <c r="GC242" s="67"/>
      <c r="GD242" s="67"/>
    </row>
    <row r="243" spans="1:186" s="69" customFormat="1" ht="16.5" hidden="1" customHeight="1" thickBot="1" x14ac:dyDescent="0.3">
      <c r="A243" s="67"/>
      <c r="B243" s="67"/>
      <c r="C243" s="67"/>
      <c r="D243" s="67"/>
      <c r="E243" s="67"/>
      <c r="F243" s="67"/>
      <c r="G243" s="67"/>
      <c r="H243" s="67"/>
      <c r="I243" s="67"/>
      <c r="J243" s="67"/>
      <c r="K243" s="67"/>
      <c r="L243" s="67"/>
      <c r="M243" s="67"/>
      <c r="N243" s="67"/>
      <c r="O243" s="67"/>
      <c r="P243" s="67"/>
      <c r="Q243" s="67"/>
      <c r="R243" s="67"/>
      <c r="S243" s="67"/>
      <c r="T243" s="67"/>
      <c r="U243" s="67"/>
      <c r="V243" s="655"/>
      <c r="W243" s="67"/>
      <c r="X243" s="67"/>
      <c r="Y243" s="67"/>
      <c r="Z243" s="67"/>
      <c r="AA243" s="656"/>
      <c r="AB243" s="656"/>
      <c r="AC243" s="67"/>
      <c r="AD243" s="656"/>
      <c r="AE243" s="657"/>
      <c r="AF243" s="67"/>
      <c r="AG243" s="67"/>
      <c r="AH243" s="658"/>
      <c r="AI243" s="658"/>
      <c r="AJ243" s="67"/>
      <c r="AK243" s="656"/>
      <c r="AL243" s="67"/>
      <c r="AM243" s="67"/>
      <c r="AN243" s="67"/>
      <c r="AO243" s="67"/>
      <c r="AP243" s="67"/>
      <c r="AQ243" s="67"/>
      <c r="AR243" s="656"/>
      <c r="AS243" s="67"/>
      <c r="AT243" s="67"/>
      <c r="AU243" s="67"/>
      <c r="AV243" s="656"/>
      <c r="AW243" s="67"/>
      <c r="AX243" s="656"/>
      <c r="AY243" s="67"/>
      <c r="AZ243" s="67"/>
      <c r="BA243" s="67"/>
      <c r="BB243" s="656"/>
      <c r="BC243" s="656"/>
      <c r="BD243" s="67"/>
      <c r="BE243" s="656"/>
      <c r="BF243" s="101"/>
      <c r="BG243" s="101"/>
      <c r="BH243" s="101"/>
      <c r="BI243" s="807" t="s">
        <v>441</v>
      </c>
      <c r="BJ243" s="807" t="s">
        <v>49</v>
      </c>
      <c r="BK243" s="801">
        <v>0.2</v>
      </c>
      <c r="BL243" s="796" t="s">
        <v>627</v>
      </c>
      <c r="BM243" s="798">
        <v>0.1</v>
      </c>
      <c r="BN243" s="798">
        <v>0.6</v>
      </c>
      <c r="BO243" s="795" t="s">
        <v>258</v>
      </c>
      <c r="BP243" s="636"/>
      <c r="BQ243" s="635"/>
      <c r="BR243" s="635"/>
      <c r="BS243" s="636"/>
      <c r="BT243" s="636"/>
      <c r="BU243" s="636"/>
      <c r="BV243" s="637"/>
      <c r="BW243" s="636"/>
      <c r="BX243" s="801"/>
      <c r="BY243" s="796"/>
      <c r="BZ243" s="637"/>
      <c r="CA243" s="637"/>
      <c r="CB243" s="637"/>
      <c r="CC243" s="636"/>
      <c r="CD243" s="636"/>
      <c r="CE243" s="637"/>
      <c r="CF243" s="637"/>
      <c r="CG243" s="637"/>
      <c r="CH243" s="637"/>
      <c r="CI243" s="636"/>
      <c r="CJ243" s="636"/>
      <c r="CK243" s="637"/>
      <c r="CL243" s="637"/>
      <c r="CM243" s="637"/>
      <c r="CN243" s="705"/>
      <c r="CO243" s="667">
        <f t="shared" si="168"/>
        <v>0.1</v>
      </c>
      <c r="CP243" s="88">
        <f t="shared" si="169"/>
        <v>0.35</v>
      </c>
      <c r="CQ243" s="667">
        <f t="shared" si="170"/>
        <v>0.6</v>
      </c>
      <c r="CR243" s="67"/>
      <c r="CS243" s="67"/>
      <c r="CT243" s="67"/>
      <c r="CU243" s="67"/>
      <c r="CV243" s="67"/>
      <c r="CW243" s="67"/>
      <c r="CX243" s="67"/>
      <c r="CY243" s="67"/>
      <c r="CZ243" s="67"/>
      <c r="DA243" s="67"/>
      <c r="DB243" s="67"/>
      <c r="DC243" s="67"/>
      <c r="DD243" s="67"/>
      <c r="DE243" s="67"/>
      <c r="DF243" s="67"/>
      <c r="DG243" s="67"/>
      <c r="DH243" s="67"/>
      <c r="DI243" s="67"/>
      <c r="DJ243" s="67"/>
      <c r="DK243" s="67"/>
      <c r="DL243" s="67"/>
      <c r="DM243" s="67"/>
      <c r="DN243" s="67"/>
      <c r="DO243" s="67"/>
      <c r="DP243" s="67"/>
      <c r="DQ243" s="67"/>
      <c r="DR243" s="67"/>
      <c r="DS243" s="67"/>
      <c r="DT243" s="67"/>
      <c r="DU243" s="67"/>
      <c r="DV243" s="67"/>
      <c r="DW243" s="67"/>
      <c r="DX243" s="67"/>
      <c r="DY243" s="67"/>
      <c r="DZ243" s="67"/>
      <c r="EA243" s="67"/>
      <c r="EB243" s="67"/>
      <c r="EC243" s="67"/>
      <c r="ED243" s="67"/>
      <c r="EE243" s="67"/>
      <c r="EF243" s="67"/>
      <c r="EG243" s="67"/>
      <c r="EH243" s="67"/>
      <c r="EI243" s="67"/>
      <c r="EJ243" s="67"/>
      <c r="EK243" s="67"/>
      <c r="EL243" s="67"/>
      <c r="EM243" s="67"/>
      <c r="EN243" s="67"/>
      <c r="EO243" s="67"/>
      <c r="EP243" s="67"/>
      <c r="EQ243" s="67"/>
      <c r="ER243" s="67"/>
      <c r="ES243" s="67"/>
      <c r="ET243" s="67"/>
      <c r="EU243" s="67"/>
      <c r="EV243" s="67"/>
      <c r="EW243" s="67"/>
      <c r="EX243" s="67"/>
      <c r="EY243" s="67"/>
      <c r="EZ243" s="67"/>
      <c r="FA243" s="67"/>
      <c r="FB243" s="67"/>
      <c r="FC243" s="67"/>
      <c r="FD243" s="67"/>
      <c r="FE243" s="67"/>
      <c r="FF243" s="67"/>
      <c r="FG243" s="67"/>
      <c r="FH243" s="67"/>
      <c r="FI243" s="67"/>
      <c r="FJ243" s="67"/>
      <c r="FK243" s="67"/>
      <c r="FL243" s="67"/>
      <c r="FM243" s="67"/>
      <c r="FN243" s="67"/>
      <c r="FO243" s="67"/>
      <c r="FP243" s="67"/>
      <c r="FQ243" s="67"/>
      <c r="FR243" s="67"/>
      <c r="FS243" s="67"/>
      <c r="FT243" s="67"/>
      <c r="FU243" s="67"/>
      <c r="FV243" s="67"/>
      <c r="FW243" s="67"/>
      <c r="FX243" s="67"/>
      <c r="FY243" s="67"/>
      <c r="FZ243" s="67"/>
      <c r="GA243" s="67"/>
      <c r="GB243" s="67"/>
      <c r="GC243" s="67"/>
      <c r="GD243" s="67"/>
    </row>
    <row r="244" spans="1:186" s="69" customFormat="1" ht="16.5" hidden="1" customHeight="1" thickBot="1" x14ac:dyDescent="0.3">
      <c r="A244" s="67"/>
      <c r="B244" s="67"/>
      <c r="C244" s="67"/>
      <c r="D244" s="67"/>
      <c r="E244" s="67"/>
      <c r="F244" s="67"/>
      <c r="G244" s="67"/>
      <c r="H244" s="67"/>
      <c r="I244" s="67"/>
      <c r="J244" s="67"/>
      <c r="K244" s="67"/>
      <c r="L244" s="67"/>
      <c r="M244" s="67"/>
      <c r="N244" s="67"/>
      <c r="O244" s="67"/>
      <c r="P244" s="67"/>
      <c r="Q244" s="67"/>
      <c r="R244" s="67"/>
      <c r="S244" s="67"/>
      <c r="T244" s="67"/>
      <c r="U244" s="67"/>
      <c r="V244" s="655"/>
      <c r="W244" s="67"/>
      <c r="X244" s="67"/>
      <c r="Y244" s="67"/>
      <c r="Z244" s="67"/>
      <c r="AA244" s="656"/>
      <c r="AB244" s="656"/>
      <c r="AC244" s="67"/>
      <c r="AD244" s="656"/>
      <c r="AE244" s="657"/>
      <c r="AF244" s="67"/>
      <c r="AG244" s="67"/>
      <c r="AH244" s="658"/>
      <c r="AI244" s="658"/>
      <c r="AJ244" s="67"/>
      <c r="AK244" s="656"/>
      <c r="AL244" s="67"/>
      <c r="AM244" s="67"/>
      <c r="AN244" s="67"/>
      <c r="AO244" s="67"/>
      <c r="AP244" s="67"/>
      <c r="AQ244" s="67"/>
      <c r="AR244" s="656"/>
      <c r="AS244" s="67"/>
      <c r="AT244" s="67"/>
      <c r="AU244" s="67"/>
      <c r="AV244" s="656"/>
      <c r="AW244" s="67"/>
      <c r="AX244" s="656"/>
      <c r="AY244" s="67"/>
      <c r="AZ244" s="67"/>
      <c r="BA244" s="67"/>
      <c r="BB244" s="656"/>
      <c r="BC244" s="656"/>
      <c r="BD244" s="67"/>
      <c r="BE244" s="656"/>
      <c r="BF244" s="101"/>
      <c r="BG244" s="101"/>
      <c r="BH244" s="101"/>
      <c r="BI244" s="807" t="s">
        <v>439</v>
      </c>
      <c r="BJ244" s="807" t="s">
        <v>49</v>
      </c>
      <c r="BK244" s="801">
        <v>0.03</v>
      </c>
      <c r="BL244" s="796" t="s">
        <v>627</v>
      </c>
      <c r="BM244" s="798">
        <v>0.1</v>
      </c>
      <c r="BN244" s="798">
        <v>0.6</v>
      </c>
      <c r="BO244" s="795" t="s">
        <v>258</v>
      </c>
      <c r="BP244" s="636"/>
      <c r="BQ244" s="635"/>
      <c r="BR244" s="635"/>
      <c r="BS244" s="636"/>
      <c r="BT244" s="636"/>
      <c r="BU244" s="636"/>
      <c r="BV244" s="637"/>
      <c r="BW244" s="636"/>
      <c r="BX244" s="801"/>
      <c r="BY244" s="796"/>
      <c r="BZ244" s="637"/>
      <c r="CA244" s="637"/>
      <c r="CB244" s="637"/>
      <c r="CC244" s="636"/>
      <c r="CD244" s="636"/>
      <c r="CE244" s="637"/>
      <c r="CF244" s="637"/>
      <c r="CG244" s="637"/>
      <c r="CH244" s="637"/>
      <c r="CI244" s="636"/>
      <c r="CJ244" s="636"/>
      <c r="CK244" s="637"/>
      <c r="CL244" s="637"/>
      <c r="CM244" s="637"/>
      <c r="CN244" s="705"/>
      <c r="CO244" s="667">
        <f t="shared" si="168"/>
        <v>0.1</v>
      </c>
      <c r="CP244" s="88">
        <f t="shared" si="169"/>
        <v>0.35</v>
      </c>
      <c r="CQ244" s="667">
        <f t="shared" si="170"/>
        <v>0.6</v>
      </c>
      <c r="CR244" s="67"/>
      <c r="CS244" s="67"/>
      <c r="CT244" s="67"/>
      <c r="CU244" s="67"/>
      <c r="CV244" s="67"/>
      <c r="CW244" s="67"/>
      <c r="CX244" s="67"/>
      <c r="CY244" s="67"/>
      <c r="CZ244" s="67"/>
      <c r="DA244" s="67"/>
      <c r="DB244" s="67"/>
      <c r="DC244" s="67"/>
      <c r="DD244" s="67"/>
      <c r="DE244" s="67"/>
      <c r="DF244" s="67"/>
      <c r="DG244" s="67"/>
      <c r="DH244" s="67"/>
      <c r="DI244" s="67"/>
      <c r="DJ244" s="67"/>
      <c r="DK244" s="67"/>
      <c r="DL244" s="67"/>
      <c r="DM244" s="67"/>
      <c r="DN244" s="67"/>
      <c r="DO244" s="67"/>
      <c r="DP244" s="67"/>
      <c r="DQ244" s="67"/>
      <c r="DR244" s="67"/>
      <c r="DS244" s="67"/>
      <c r="DT244" s="67"/>
      <c r="DU244" s="67"/>
      <c r="DV244" s="67"/>
      <c r="DW244" s="67"/>
      <c r="DX244" s="67"/>
      <c r="DY244" s="67"/>
      <c r="DZ244" s="67"/>
      <c r="EA244" s="67"/>
      <c r="EB244" s="67"/>
      <c r="EC244" s="67"/>
      <c r="ED244" s="67"/>
      <c r="EE244" s="67"/>
      <c r="EF244" s="67"/>
      <c r="EG244" s="67"/>
      <c r="EH244" s="67"/>
      <c r="EI244" s="67"/>
      <c r="EJ244" s="67"/>
      <c r="EK244" s="67"/>
      <c r="EL244" s="67"/>
      <c r="EM244" s="67"/>
      <c r="EN244" s="67"/>
      <c r="EO244" s="67"/>
      <c r="EP244" s="67"/>
      <c r="EQ244" s="67"/>
      <c r="ER244" s="67"/>
      <c r="ES244" s="67"/>
      <c r="ET244" s="67"/>
      <c r="EU244" s="67"/>
      <c r="EV244" s="67"/>
      <c r="EW244" s="67"/>
      <c r="EX244" s="67"/>
      <c r="EY244" s="67"/>
      <c r="EZ244" s="67"/>
      <c r="FA244" s="67"/>
      <c r="FB244" s="67"/>
      <c r="FC244" s="67"/>
      <c r="FD244" s="67"/>
      <c r="FE244" s="67"/>
      <c r="FF244" s="67"/>
      <c r="FG244" s="67"/>
      <c r="FH244" s="67"/>
      <c r="FI244" s="67"/>
      <c r="FJ244" s="67"/>
      <c r="FK244" s="67"/>
      <c r="FL244" s="67"/>
      <c r="FM244" s="67"/>
      <c r="FN244" s="67"/>
      <c r="FO244" s="67"/>
      <c r="FP244" s="67"/>
      <c r="FQ244" s="67"/>
      <c r="FR244" s="67"/>
      <c r="FS244" s="67"/>
      <c r="FT244" s="67"/>
      <c r="FU244" s="67"/>
      <c r="FV244" s="67"/>
      <c r="FW244" s="67"/>
      <c r="FX244" s="67"/>
      <c r="FY244" s="67"/>
      <c r="FZ244" s="67"/>
      <c r="GA244" s="67"/>
      <c r="GB244" s="67"/>
      <c r="GC244" s="67"/>
      <c r="GD244" s="67"/>
    </row>
    <row r="245" spans="1:186" s="69" customFormat="1" ht="15.75" hidden="1" customHeight="1" thickBot="1" x14ac:dyDescent="0.3">
      <c r="A245" s="67"/>
      <c r="B245" s="67"/>
      <c r="C245" s="67"/>
      <c r="D245" s="67"/>
      <c r="E245" s="67"/>
      <c r="F245" s="67"/>
      <c r="G245" s="67"/>
      <c r="H245" s="67"/>
      <c r="I245" s="67"/>
      <c r="J245" s="67"/>
      <c r="K245" s="67"/>
      <c r="L245" s="67"/>
      <c r="M245" s="67"/>
      <c r="N245" s="67"/>
      <c r="O245" s="67"/>
      <c r="P245" s="67"/>
      <c r="Q245" s="67"/>
      <c r="R245" s="67"/>
      <c r="S245" s="67"/>
      <c r="T245" s="67"/>
      <c r="U245" s="67"/>
      <c r="V245" s="655"/>
      <c r="W245" s="67"/>
      <c r="X245" s="67"/>
      <c r="Y245" s="67"/>
      <c r="Z245" s="67"/>
      <c r="AA245" s="656"/>
      <c r="AB245" s="656"/>
      <c r="AC245" s="67"/>
      <c r="AD245" s="656"/>
      <c r="AE245" s="657"/>
      <c r="AF245" s="67"/>
      <c r="AG245" s="67"/>
      <c r="AH245" s="658"/>
      <c r="AI245" s="658"/>
      <c r="AJ245" s="67"/>
      <c r="AK245" s="656"/>
      <c r="AL245" s="67"/>
      <c r="AM245" s="67"/>
      <c r="AN245" s="67"/>
      <c r="AO245" s="67"/>
      <c r="AP245" s="67"/>
      <c r="AQ245" s="67"/>
      <c r="AR245" s="656"/>
      <c r="AS245" s="67"/>
      <c r="AT245" s="67"/>
      <c r="AU245" s="67"/>
      <c r="AV245" s="656"/>
      <c r="AW245" s="67"/>
      <c r="AX245" s="656"/>
      <c r="AY245" s="67"/>
      <c r="AZ245" s="67"/>
      <c r="BA245" s="67"/>
      <c r="BB245" s="656"/>
      <c r="BC245" s="656"/>
      <c r="BD245" s="67"/>
      <c r="BE245" s="656"/>
      <c r="BF245" s="101"/>
      <c r="BG245" s="101"/>
      <c r="BH245" s="101"/>
      <c r="BI245" s="807" t="s">
        <v>15</v>
      </c>
      <c r="BJ245" s="796" t="s">
        <v>634</v>
      </c>
      <c r="BK245" s="801">
        <v>3273</v>
      </c>
      <c r="BL245" s="796" t="s">
        <v>628</v>
      </c>
      <c r="BM245" s="798">
        <v>0.02</v>
      </c>
      <c r="BN245" s="798">
        <v>0.05</v>
      </c>
      <c r="BO245" s="795" t="s">
        <v>258</v>
      </c>
      <c r="BP245" s="636"/>
      <c r="BQ245" s="635"/>
      <c r="BR245" s="635"/>
      <c r="BS245" s="636"/>
      <c r="BT245" s="636"/>
      <c r="BU245" s="636"/>
      <c r="BV245" s="637"/>
      <c r="BW245" s="636"/>
      <c r="BX245" s="801"/>
      <c r="BY245" s="796"/>
      <c r="BZ245" s="637"/>
      <c r="CA245" s="637"/>
      <c r="CB245" s="637"/>
      <c r="CC245" s="636"/>
      <c r="CD245" s="636"/>
      <c r="CE245" s="637"/>
      <c r="CF245" s="637"/>
      <c r="CG245" s="637"/>
      <c r="CH245" s="637"/>
      <c r="CI245" s="636"/>
      <c r="CJ245" s="636"/>
      <c r="CK245" s="637"/>
      <c r="CL245" s="637"/>
      <c r="CM245" s="637"/>
      <c r="CN245" s="705"/>
      <c r="CO245" s="667">
        <f t="shared" si="168"/>
        <v>0.02</v>
      </c>
      <c r="CP245" s="88">
        <f t="shared" si="169"/>
        <v>3.5000000000000003E-2</v>
      </c>
      <c r="CQ245" s="667">
        <f t="shared" si="170"/>
        <v>0.05</v>
      </c>
      <c r="CR245" s="67"/>
      <c r="CS245" s="67"/>
      <c r="CT245" s="67"/>
      <c r="CU245" s="67"/>
      <c r="CV245" s="67"/>
      <c r="CW245" s="67"/>
      <c r="CX245" s="67"/>
      <c r="CY245" s="67"/>
      <c r="CZ245" s="67"/>
      <c r="DA245" s="67"/>
      <c r="DB245" s="67"/>
      <c r="DC245" s="67"/>
      <c r="DD245" s="67"/>
      <c r="DE245" s="67"/>
      <c r="DF245" s="67"/>
      <c r="DG245" s="67"/>
      <c r="DH245" s="67"/>
      <c r="DI245" s="67"/>
      <c r="DJ245" s="67"/>
      <c r="DK245" s="67"/>
      <c r="DL245" s="67"/>
      <c r="DM245" s="67"/>
      <c r="DN245" s="67"/>
      <c r="DO245" s="67"/>
      <c r="DP245" s="67"/>
      <c r="DQ245" s="67"/>
      <c r="DR245" s="67"/>
      <c r="DS245" s="67"/>
      <c r="DT245" s="67"/>
      <c r="DU245" s="67"/>
      <c r="DV245" s="67"/>
      <c r="DW245" s="67"/>
      <c r="DX245" s="67"/>
      <c r="DY245" s="67"/>
      <c r="DZ245" s="67"/>
      <c r="EA245" s="67"/>
      <c r="EB245" s="67"/>
      <c r="EC245" s="67"/>
      <c r="ED245" s="67"/>
      <c r="EE245" s="67"/>
      <c r="EF245" s="67"/>
      <c r="EG245" s="67"/>
      <c r="EH245" s="67"/>
      <c r="EI245" s="67"/>
      <c r="EJ245" s="67"/>
      <c r="EK245" s="67"/>
      <c r="EL245" s="67"/>
      <c r="EM245" s="67"/>
      <c r="EN245" s="67"/>
      <c r="EO245" s="67"/>
      <c r="EP245" s="67"/>
      <c r="EQ245" s="67"/>
      <c r="ER245" s="67"/>
      <c r="ES245" s="67"/>
      <c r="ET245" s="67"/>
      <c r="EU245" s="67"/>
      <c r="EV245" s="67"/>
      <c r="EW245" s="67"/>
      <c r="EX245" s="67"/>
      <c r="EY245" s="67"/>
      <c r="EZ245" s="67"/>
      <c r="FA245" s="67"/>
      <c r="FB245" s="67"/>
      <c r="FC245" s="67"/>
      <c r="FD245" s="67"/>
      <c r="FE245" s="67"/>
      <c r="FF245" s="67"/>
      <c r="FG245" s="67"/>
      <c r="FH245" s="67"/>
      <c r="FI245" s="67"/>
      <c r="FJ245" s="67"/>
      <c r="FK245" s="67"/>
      <c r="FL245" s="67"/>
      <c r="FM245" s="67"/>
      <c r="FN245" s="67"/>
      <c r="FO245" s="67"/>
      <c r="FP245" s="67"/>
      <c r="FQ245" s="67"/>
      <c r="FR245" s="67"/>
      <c r="FS245" s="67"/>
      <c r="FT245" s="67"/>
      <c r="FU245" s="67"/>
      <c r="FV245" s="67"/>
      <c r="FW245" s="67"/>
      <c r="FX245" s="67"/>
      <c r="FY245" s="67"/>
      <c r="FZ245" s="67"/>
      <c r="GA245" s="67"/>
      <c r="GB245" s="67"/>
      <c r="GC245" s="67"/>
      <c r="GD245" s="67"/>
    </row>
    <row r="246" spans="1:186" s="69" customFormat="1" ht="26.25" hidden="1" customHeight="1" thickBot="1" x14ac:dyDescent="0.3">
      <c r="A246" s="67"/>
      <c r="B246" s="67"/>
      <c r="C246" s="67"/>
      <c r="D246" s="67"/>
      <c r="E246" s="67"/>
      <c r="F246" s="67"/>
      <c r="G246" s="67"/>
      <c r="H246" s="67"/>
      <c r="I246" s="67"/>
      <c r="J246" s="67"/>
      <c r="K246" s="67"/>
      <c r="L246" s="67"/>
      <c r="M246" s="67"/>
      <c r="N246" s="67"/>
      <c r="O246" s="67"/>
      <c r="P246" s="67"/>
      <c r="Q246" s="67"/>
      <c r="R246" s="67"/>
      <c r="S246" s="67"/>
      <c r="T246" s="67"/>
      <c r="U246" s="67"/>
      <c r="V246" s="655"/>
      <c r="W246" s="67"/>
      <c r="X246" s="67"/>
      <c r="Y246" s="67"/>
      <c r="Z246" s="67"/>
      <c r="AA246" s="656"/>
      <c r="AB246" s="656"/>
      <c r="AC246" s="67"/>
      <c r="AD246" s="656"/>
      <c r="AE246" s="657"/>
      <c r="AF246" s="67"/>
      <c r="AG246" s="67"/>
      <c r="AH246" s="658"/>
      <c r="AI246" s="658"/>
      <c r="AJ246" s="67"/>
      <c r="AK246" s="656"/>
      <c r="AL246" s="67"/>
      <c r="AM246" s="67"/>
      <c r="AN246" s="67"/>
      <c r="AO246" s="67"/>
      <c r="AP246" s="67"/>
      <c r="AQ246" s="67"/>
      <c r="AR246" s="656"/>
      <c r="AS246" s="67"/>
      <c r="AT246" s="67"/>
      <c r="AU246" s="67"/>
      <c r="AV246" s="656"/>
      <c r="AW246" s="67"/>
      <c r="AX246" s="656"/>
      <c r="AY246" s="67"/>
      <c r="AZ246" s="67"/>
      <c r="BA246" s="67"/>
      <c r="BB246" s="656"/>
      <c r="BC246" s="656"/>
      <c r="BD246" s="67"/>
      <c r="BE246" s="656"/>
      <c r="BF246" s="101"/>
      <c r="BG246" s="101"/>
      <c r="BH246" s="101"/>
      <c r="BI246" s="807" t="s">
        <v>343</v>
      </c>
      <c r="BJ246" s="807" t="s">
        <v>613</v>
      </c>
      <c r="BK246" s="801">
        <f>(3.13757879682717*1000)</f>
        <v>3137.5787968271702</v>
      </c>
      <c r="BL246" s="796" t="s">
        <v>627</v>
      </c>
      <c r="BM246" s="798">
        <v>0.02</v>
      </c>
      <c r="BN246" s="798">
        <v>0.5</v>
      </c>
      <c r="BO246" s="795" t="s">
        <v>381</v>
      </c>
      <c r="BP246" s="636"/>
      <c r="BQ246" s="635"/>
      <c r="BR246" s="635"/>
      <c r="BS246" s="636"/>
      <c r="BT246" s="636"/>
      <c r="BU246" s="636"/>
      <c r="BV246" s="637"/>
      <c r="BW246" s="636"/>
      <c r="BX246" s="801"/>
      <c r="BY246" s="796"/>
      <c r="BZ246" s="637"/>
      <c r="CA246" s="637"/>
      <c r="CB246" s="637"/>
      <c r="CC246" s="636"/>
      <c r="CD246" s="636"/>
      <c r="CE246" s="637"/>
      <c r="CF246" s="637"/>
      <c r="CG246" s="637"/>
      <c r="CH246" s="637"/>
      <c r="CI246" s="636"/>
      <c r="CJ246" s="636"/>
      <c r="CK246" s="637"/>
      <c r="CL246" s="637"/>
      <c r="CM246" s="637"/>
      <c r="CN246" s="705"/>
      <c r="CO246" s="667">
        <f t="shared" si="168"/>
        <v>0.02</v>
      </c>
      <c r="CP246" s="88">
        <f t="shared" si="169"/>
        <v>0.26</v>
      </c>
      <c r="CQ246" s="667">
        <f t="shared" si="170"/>
        <v>0.5</v>
      </c>
      <c r="CR246" s="67">
        <v>0.02</v>
      </c>
      <c r="CS246" s="67">
        <v>0.5</v>
      </c>
      <c r="CT246" s="67"/>
      <c r="CU246" s="67"/>
      <c r="CV246" s="67"/>
      <c r="CW246" s="67"/>
      <c r="CX246" s="67"/>
      <c r="CY246" s="67"/>
      <c r="CZ246" s="67"/>
      <c r="DA246" s="67"/>
      <c r="DB246" s="67"/>
      <c r="DC246" s="67"/>
      <c r="DD246" s="67"/>
      <c r="DE246" s="67"/>
      <c r="DF246" s="67"/>
      <c r="DG246" s="67"/>
      <c r="DH246" s="67"/>
      <c r="DI246" s="67"/>
      <c r="DJ246" s="67"/>
      <c r="DK246" s="67"/>
      <c r="DL246" s="67"/>
      <c r="DM246" s="67"/>
      <c r="DN246" s="67"/>
      <c r="DO246" s="67"/>
      <c r="DP246" s="67"/>
      <c r="DQ246" s="67"/>
      <c r="DR246" s="67"/>
      <c r="DS246" s="67"/>
      <c r="DT246" s="67"/>
      <c r="DU246" s="67"/>
      <c r="DV246" s="67"/>
      <c r="DW246" s="67"/>
      <c r="DX246" s="67"/>
      <c r="DY246" s="67"/>
      <c r="DZ246" s="67"/>
      <c r="EA246" s="67"/>
      <c r="EB246" s="67"/>
      <c r="EC246" s="67"/>
      <c r="ED246" s="67"/>
      <c r="EE246" s="67"/>
      <c r="EF246" s="67"/>
      <c r="EG246" s="67"/>
      <c r="EH246" s="67"/>
      <c r="EI246" s="67"/>
      <c r="EJ246" s="67"/>
      <c r="EK246" s="67"/>
      <c r="EL246" s="67"/>
      <c r="EM246" s="67"/>
      <c r="EN246" s="67"/>
      <c r="EO246" s="67"/>
      <c r="EP246" s="67"/>
      <c r="EQ246" s="67"/>
      <c r="ER246" s="67"/>
      <c r="ES246" s="67"/>
      <c r="ET246" s="67"/>
      <c r="EU246" s="67"/>
      <c r="EV246" s="67"/>
      <c r="EW246" s="67"/>
      <c r="EX246" s="67"/>
      <c r="EY246" s="67"/>
      <c r="EZ246" s="67"/>
      <c r="FA246" s="67"/>
      <c r="FB246" s="67"/>
      <c r="FC246" s="67"/>
      <c r="FD246" s="67"/>
      <c r="FE246" s="67"/>
      <c r="FF246" s="67"/>
      <c r="FG246" s="67"/>
      <c r="FH246" s="67"/>
      <c r="FI246" s="67"/>
      <c r="FJ246" s="67"/>
      <c r="FK246" s="67"/>
      <c r="FL246" s="67"/>
      <c r="FM246" s="67"/>
      <c r="FN246" s="67"/>
      <c r="FO246" s="67"/>
      <c r="FP246" s="67"/>
      <c r="FQ246" s="67"/>
      <c r="FR246" s="67"/>
      <c r="FS246" s="67"/>
      <c r="FT246" s="67"/>
      <c r="FU246" s="67"/>
      <c r="FV246" s="67"/>
      <c r="FW246" s="67"/>
      <c r="FX246" s="67"/>
      <c r="FY246" s="67"/>
      <c r="FZ246" s="67"/>
      <c r="GA246" s="67"/>
      <c r="GB246" s="67"/>
      <c r="GC246" s="67"/>
      <c r="GD246" s="67"/>
    </row>
    <row r="247" spans="1:186" s="69" customFormat="1" ht="16.5" hidden="1" customHeight="1" thickBot="1" x14ac:dyDescent="0.3">
      <c r="A247" s="67"/>
      <c r="B247" s="67"/>
      <c r="C247" s="67"/>
      <c r="D247" s="67"/>
      <c r="E247" s="67"/>
      <c r="F247" s="67"/>
      <c r="G247" s="67"/>
      <c r="H247" s="67"/>
      <c r="I247" s="67"/>
      <c r="J247" s="67"/>
      <c r="K247" s="67"/>
      <c r="L247" s="67"/>
      <c r="M247" s="67"/>
      <c r="N247" s="67"/>
      <c r="O247" s="67"/>
      <c r="P247" s="67"/>
      <c r="Q247" s="67"/>
      <c r="R247" s="67"/>
      <c r="S247" s="67"/>
      <c r="T247" s="67"/>
      <c r="U247" s="67"/>
      <c r="V247" s="655"/>
      <c r="W247" s="67"/>
      <c r="X247" s="67"/>
      <c r="Y247" s="67"/>
      <c r="Z247" s="67"/>
      <c r="AA247" s="656"/>
      <c r="AB247" s="656"/>
      <c r="AC247" s="67"/>
      <c r="AD247" s="656"/>
      <c r="AE247" s="657"/>
      <c r="AF247" s="67"/>
      <c r="AG247" s="67"/>
      <c r="AH247" s="658"/>
      <c r="AI247" s="658"/>
      <c r="AJ247" s="67"/>
      <c r="AK247" s="656"/>
      <c r="AL247" s="67"/>
      <c r="AM247" s="67"/>
      <c r="AN247" s="67"/>
      <c r="AO247" s="67"/>
      <c r="AP247" s="67"/>
      <c r="AQ247" s="67"/>
      <c r="AR247" s="656"/>
      <c r="AS247" s="67"/>
      <c r="AT247" s="67"/>
      <c r="AU247" s="67"/>
      <c r="AV247" s="656"/>
      <c r="AW247" s="67"/>
      <c r="AX247" s="656"/>
      <c r="AY247" s="67"/>
      <c r="AZ247" s="67"/>
      <c r="BA247" s="67"/>
      <c r="BB247" s="656"/>
      <c r="BC247" s="656"/>
      <c r="BD247" s="67"/>
      <c r="BE247" s="656"/>
      <c r="BF247" s="101"/>
      <c r="BG247" s="101"/>
      <c r="BH247" s="101"/>
      <c r="BI247" s="807" t="s">
        <v>494</v>
      </c>
      <c r="BJ247" s="807" t="s">
        <v>613</v>
      </c>
      <c r="BK247" s="801">
        <v>9</v>
      </c>
      <c r="BL247" s="796" t="s">
        <v>629</v>
      </c>
      <c r="BM247" s="798">
        <v>0.1</v>
      </c>
      <c r="BN247" s="798">
        <v>0.4</v>
      </c>
      <c r="BO247" s="795" t="s">
        <v>258</v>
      </c>
      <c r="BP247" s="636"/>
      <c r="BQ247" s="635"/>
      <c r="BR247" s="635"/>
      <c r="BS247" s="636"/>
      <c r="BT247" s="636"/>
      <c r="BU247" s="636"/>
      <c r="BV247" s="637"/>
      <c r="BW247" s="636"/>
      <c r="BX247" s="801">
        <v>1500</v>
      </c>
      <c r="BY247" s="796" t="s">
        <v>633</v>
      </c>
      <c r="BZ247" s="637"/>
      <c r="CA247" s="637"/>
      <c r="CB247" s="637"/>
      <c r="CC247" s="636"/>
      <c r="CD247" s="636"/>
      <c r="CE247" s="637"/>
      <c r="CF247" s="637"/>
      <c r="CG247" s="637"/>
      <c r="CH247" s="637"/>
      <c r="CI247" s="636"/>
      <c r="CJ247" s="636"/>
      <c r="CK247" s="637"/>
      <c r="CL247" s="637"/>
      <c r="CM247" s="637"/>
      <c r="CN247" s="705"/>
      <c r="CO247" s="667">
        <f t="shared" si="168"/>
        <v>0.1</v>
      </c>
      <c r="CP247" s="88">
        <f t="shared" si="169"/>
        <v>0.25</v>
      </c>
      <c r="CQ247" s="667">
        <f t="shared" si="170"/>
        <v>0.4</v>
      </c>
      <c r="CR247" s="67">
        <v>0.02</v>
      </c>
      <c r="CS247" s="67">
        <v>0.5</v>
      </c>
      <c r="CT247" s="67"/>
      <c r="CU247" s="67"/>
      <c r="CV247" s="67"/>
      <c r="CW247" s="67"/>
      <c r="CX247" s="67"/>
      <c r="CY247" s="67"/>
      <c r="CZ247" s="67"/>
      <c r="DA247" s="67"/>
      <c r="DB247" s="67"/>
      <c r="DC247" s="67"/>
      <c r="DD247" s="67"/>
      <c r="DE247" s="67"/>
      <c r="DF247" s="67"/>
      <c r="DG247" s="67"/>
      <c r="DH247" s="67"/>
      <c r="DI247" s="67"/>
      <c r="DJ247" s="67"/>
      <c r="DK247" s="67"/>
      <c r="DL247" s="67"/>
      <c r="DM247" s="67"/>
      <c r="DN247" s="67"/>
      <c r="DO247" s="67"/>
      <c r="DP247" s="67"/>
      <c r="DQ247" s="67"/>
      <c r="DR247" s="67"/>
      <c r="DS247" s="67"/>
      <c r="DT247" s="67"/>
      <c r="DU247" s="67"/>
      <c r="DV247" s="67"/>
      <c r="DW247" s="67"/>
      <c r="DX247" s="67"/>
      <c r="DY247" s="67"/>
      <c r="DZ247" s="67"/>
      <c r="EA247" s="67"/>
      <c r="EB247" s="67"/>
      <c r="EC247" s="67"/>
      <c r="ED247" s="67"/>
      <c r="EE247" s="67"/>
      <c r="EF247" s="67"/>
      <c r="EG247" s="67"/>
      <c r="EH247" s="67"/>
      <c r="EI247" s="67"/>
      <c r="EJ247" s="67"/>
      <c r="EK247" s="67"/>
      <c r="EL247" s="67"/>
      <c r="EM247" s="67"/>
      <c r="EN247" s="67"/>
      <c r="EO247" s="67"/>
      <c r="EP247" s="67"/>
      <c r="EQ247" s="67"/>
      <c r="ER247" s="67"/>
      <c r="ES247" s="67"/>
      <c r="ET247" s="67"/>
      <c r="EU247" s="67"/>
      <c r="EV247" s="67"/>
      <c r="EW247" s="67"/>
      <c r="EX247" s="67"/>
      <c r="EY247" s="67"/>
      <c r="EZ247" s="67"/>
      <c r="FA247" s="67"/>
      <c r="FB247" s="67"/>
      <c r="FC247" s="67"/>
      <c r="FD247" s="67"/>
      <c r="FE247" s="67"/>
      <c r="FF247" s="67"/>
      <c r="FG247" s="67"/>
      <c r="FH247" s="67"/>
      <c r="FI247" s="67"/>
      <c r="FJ247" s="67"/>
      <c r="FK247" s="67"/>
      <c r="FL247" s="67"/>
      <c r="FM247" s="67"/>
      <c r="FN247" s="67"/>
      <c r="FO247" s="67"/>
      <c r="FP247" s="67"/>
      <c r="FQ247" s="67"/>
      <c r="FR247" s="67"/>
      <c r="FS247" s="67"/>
      <c r="FT247" s="67"/>
      <c r="FU247" s="67"/>
      <c r="FV247" s="67"/>
      <c r="FW247" s="67"/>
      <c r="FX247" s="67"/>
      <c r="FY247" s="67"/>
      <c r="FZ247" s="67"/>
      <c r="GA247" s="67"/>
      <c r="GB247" s="67"/>
      <c r="GC247" s="67"/>
      <c r="GD247" s="67"/>
    </row>
    <row r="248" spans="1:186" s="69" customFormat="1" ht="16.5" hidden="1" customHeight="1" thickBot="1" x14ac:dyDescent="0.3">
      <c r="A248" s="67"/>
      <c r="B248" s="67"/>
      <c r="C248" s="67"/>
      <c r="D248" s="67"/>
      <c r="E248" s="67"/>
      <c r="F248" s="67"/>
      <c r="G248" s="67"/>
      <c r="H248" s="67"/>
      <c r="I248" s="67"/>
      <c r="J248" s="67"/>
      <c r="K248" s="67"/>
      <c r="L248" s="67"/>
      <c r="M248" s="67"/>
      <c r="N248" s="67"/>
      <c r="O248" s="67"/>
      <c r="P248" s="67"/>
      <c r="Q248" s="67"/>
      <c r="R248" s="67"/>
      <c r="S248" s="67"/>
      <c r="T248" s="67"/>
      <c r="U248" s="67"/>
      <c r="V248" s="655"/>
      <c r="W248" s="67"/>
      <c r="X248" s="67"/>
      <c r="Y248" s="67"/>
      <c r="Z248" s="67"/>
      <c r="AA248" s="656"/>
      <c r="AB248" s="656"/>
      <c r="AC248" s="67"/>
      <c r="AD248" s="656"/>
      <c r="AE248" s="657"/>
      <c r="AF248" s="67"/>
      <c r="AG248" s="67"/>
      <c r="AH248" s="658"/>
      <c r="AI248" s="658"/>
      <c r="AJ248" s="67"/>
      <c r="AK248" s="656"/>
      <c r="AL248" s="67"/>
      <c r="AM248" s="67"/>
      <c r="AN248" s="67"/>
      <c r="AO248" s="67"/>
      <c r="AP248" s="67"/>
      <c r="AQ248" s="67"/>
      <c r="AR248" s="656"/>
      <c r="AS248" s="67"/>
      <c r="AT248" s="67"/>
      <c r="AU248" s="67"/>
      <c r="AV248" s="656"/>
      <c r="AW248" s="67"/>
      <c r="AX248" s="656"/>
      <c r="AY248" s="67"/>
      <c r="AZ248" s="67"/>
      <c r="BA248" s="67"/>
      <c r="BB248" s="656"/>
      <c r="BC248" s="656"/>
      <c r="BD248" s="67"/>
      <c r="BE248" s="656"/>
      <c r="BF248" s="101"/>
      <c r="BG248" s="101"/>
      <c r="BH248" s="101"/>
      <c r="BI248" s="807" t="s">
        <v>516</v>
      </c>
      <c r="BJ248" s="796" t="s">
        <v>1793</v>
      </c>
      <c r="BK248" s="801">
        <f>0.25*0.1</f>
        <v>2.5000000000000001E-2</v>
      </c>
      <c r="BL248" s="796" t="s">
        <v>1794</v>
      </c>
      <c r="BM248" s="798">
        <v>0.05</v>
      </c>
      <c r="BN248" s="798">
        <v>1.04</v>
      </c>
      <c r="BO248" s="795" t="s">
        <v>258</v>
      </c>
      <c r="BP248" s="636"/>
      <c r="BQ248" s="635"/>
      <c r="BR248" s="635"/>
      <c r="BS248" s="636"/>
      <c r="BT248" s="636"/>
      <c r="BU248" s="636"/>
      <c r="BV248" s="637"/>
      <c r="BW248" s="636"/>
      <c r="BX248" s="801">
        <f>0.25*0.9*25</f>
        <v>5.625</v>
      </c>
      <c r="BY248" s="796" t="s">
        <v>298</v>
      </c>
      <c r="BZ248" s="637"/>
      <c r="CA248" s="637"/>
      <c r="CB248" s="637"/>
      <c r="CC248" s="636"/>
      <c r="CD248" s="636"/>
      <c r="CE248" s="637"/>
      <c r="CF248" s="637"/>
      <c r="CG248" s="637"/>
      <c r="CH248" s="637"/>
      <c r="CI248" s="636"/>
      <c r="CJ248" s="636"/>
      <c r="CK248" s="637"/>
      <c r="CL248" s="637"/>
      <c r="CM248" s="637"/>
      <c r="CN248" s="705"/>
      <c r="CO248" s="667">
        <f t="shared" si="168"/>
        <v>0.05</v>
      </c>
      <c r="CP248" s="88">
        <f t="shared" si="169"/>
        <v>0.54500000000000004</v>
      </c>
      <c r="CQ248" s="667">
        <f t="shared" si="170"/>
        <v>1.04</v>
      </c>
      <c r="CR248" s="67">
        <v>0.05</v>
      </c>
      <c r="CS248" s="67">
        <v>0.3</v>
      </c>
      <c r="CT248" s="67"/>
      <c r="CU248" s="67"/>
      <c r="CV248" s="67"/>
      <c r="CW248" s="67"/>
      <c r="CX248" s="67"/>
      <c r="CY248" s="67"/>
      <c r="CZ248" s="67"/>
      <c r="DA248" s="67"/>
      <c r="DB248" s="67"/>
      <c r="DC248" s="67"/>
      <c r="DD248" s="67"/>
      <c r="DE248" s="67"/>
      <c r="DF248" s="67"/>
      <c r="DG248" s="67"/>
      <c r="DH248" s="67"/>
      <c r="DI248" s="67"/>
      <c r="DJ248" s="67"/>
      <c r="DK248" s="67"/>
      <c r="DL248" s="67"/>
      <c r="DM248" s="67"/>
      <c r="DN248" s="67"/>
      <c r="DO248" s="67"/>
      <c r="DP248" s="67"/>
      <c r="DQ248" s="67"/>
      <c r="DR248" s="67"/>
      <c r="DS248" s="67"/>
      <c r="DT248" s="67"/>
      <c r="DU248" s="67"/>
      <c r="DV248" s="67"/>
      <c r="DW248" s="67"/>
      <c r="DX248" s="67"/>
      <c r="DY248" s="67"/>
      <c r="DZ248" s="67"/>
      <c r="EA248" s="67"/>
      <c r="EB248" s="67"/>
      <c r="EC248" s="67"/>
      <c r="ED248" s="67"/>
      <c r="EE248" s="67"/>
      <c r="EF248" s="67"/>
      <c r="EG248" s="67"/>
      <c r="EH248" s="67"/>
      <c r="EI248" s="67"/>
      <c r="EJ248" s="67"/>
      <c r="EK248" s="67"/>
      <c r="EL248" s="67"/>
      <c r="EM248" s="67"/>
      <c r="EN248" s="67"/>
      <c r="EO248" s="67"/>
      <c r="EP248" s="67"/>
      <c r="EQ248" s="67"/>
      <c r="ER248" s="67"/>
      <c r="ES248" s="67"/>
      <c r="ET248" s="67"/>
      <c r="EU248" s="67"/>
      <c r="EV248" s="67"/>
      <c r="EW248" s="67"/>
      <c r="EX248" s="67"/>
      <c r="EY248" s="67"/>
      <c r="EZ248" s="67"/>
      <c r="FA248" s="67"/>
      <c r="FB248" s="67"/>
      <c r="FC248" s="67"/>
      <c r="FD248" s="67"/>
      <c r="FE248" s="67"/>
      <c r="FF248" s="67"/>
      <c r="FG248" s="67"/>
      <c r="FH248" s="67"/>
      <c r="FI248" s="67"/>
      <c r="FJ248" s="67"/>
      <c r="FK248" s="67"/>
      <c r="FL248" s="67"/>
      <c r="FM248" s="67"/>
      <c r="FN248" s="67"/>
      <c r="FO248" s="67"/>
      <c r="FP248" s="67"/>
      <c r="FQ248" s="67"/>
      <c r="FR248" s="67"/>
      <c r="FS248" s="67"/>
      <c r="FT248" s="67"/>
      <c r="FU248" s="67"/>
      <c r="FV248" s="67"/>
      <c r="FW248" s="67"/>
      <c r="FX248" s="67"/>
      <c r="FY248" s="67"/>
      <c r="FZ248" s="67"/>
      <c r="GA248" s="67"/>
      <c r="GB248" s="67"/>
      <c r="GC248" s="67"/>
      <c r="GD248" s="67"/>
    </row>
    <row r="249" spans="1:186" s="69" customFormat="1" ht="16.5" hidden="1" customHeight="1" thickBot="1" x14ac:dyDescent="0.3">
      <c r="A249" s="67"/>
      <c r="B249" s="67"/>
      <c r="C249" s="67"/>
      <c r="D249" s="67"/>
      <c r="E249" s="67"/>
      <c r="F249" s="67"/>
      <c r="G249" s="67"/>
      <c r="H249" s="67"/>
      <c r="I249" s="67"/>
      <c r="J249" s="67"/>
      <c r="K249" s="67"/>
      <c r="L249" s="67"/>
      <c r="M249" s="67"/>
      <c r="N249" s="67"/>
      <c r="O249" s="67"/>
      <c r="P249" s="67"/>
      <c r="Q249" s="67"/>
      <c r="R249" s="67"/>
      <c r="S249" s="67"/>
      <c r="T249" s="67"/>
      <c r="U249" s="67"/>
      <c r="V249" s="655"/>
      <c r="W249" s="67"/>
      <c r="X249" s="67"/>
      <c r="Y249" s="67"/>
      <c r="Z249" s="67"/>
      <c r="AA249" s="656"/>
      <c r="AB249" s="656"/>
      <c r="AC249" s="67"/>
      <c r="AD249" s="656"/>
      <c r="AE249" s="657"/>
      <c r="AF249" s="67"/>
      <c r="AG249" s="67"/>
      <c r="AH249" s="658"/>
      <c r="AI249" s="658"/>
      <c r="AJ249" s="67"/>
      <c r="AK249" s="656"/>
      <c r="AL249" s="67"/>
      <c r="AM249" s="67"/>
      <c r="AN249" s="67"/>
      <c r="AO249" s="67"/>
      <c r="AP249" s="67"/>
      <c r="AQ249" s="67"/>
      <c r="AR249" s="656"/>
      <c r="AS249" s="67"/>
      <c r="AT249" s="67"/>
      <c r="AU249" s="67"/>
      <c r="AV249" s="656"/>
      <c r="AW249" s="67"/>
      <c r="AX249" s="656"/>
      <c r="AY249" s="67"/>
      <c r="AZ249" s="67"/>
      <c r="BA249" s="67"/>
      <c r="BB249" s="656"/>
      <c r="BC249" s="656"/>
      <c r="BD249" s="67"/>
      <c r="BE249" s="67"/>
      <c r="BF249" s="101"/>
      <c r="BG249" s="101"/>
      <c r="BH249" s="101"/>
      <c r="BI249" s="807" t="s">
        <v>515</v>
      </c>
      <c r="BJ249" s="796" t="s">
        <v>1793</v>
      </c>
      <c r="BK249" s="801">
        <f>0*0.25</f>
        <v>0</v>
      </c>
      <c r="BL249" s="796" t="s">
        <v>1794</v>
      </c>
      <c r="BM249" s="798">
        <v>0.05</v>
      </c>
      <c r="BN249" s="798">
        <v>1</v>
      </c>
      <c r="BO249" s="795" t="s">
        <v>258</v>
      </c>
      <c r="BP249" s="636"/>
      <c r="BQ249" s="635"/>
      <c r="BR249" s="635"/>
      <c r="BS249" s="636"/>
      <c r="BT249" s="636"/>
      <c r="BU249" s="636"/>
      <c r="BV249" s="637"/>
      <c r="BW249" s="636"/>
      <c r="BX249" s="801"/>
      <c r="BY249" s="796"/>
      <c r="BZ249" s="637"/>
      <c r="CA249" s="637"/>
      <c r="CB249" s="637"/>
      <c r="CC249" s="636"/>
      <c r="CD249" s="636"/>
      <c r="CE249" s="637"/>
      <c r="CF249" s="637"/>
      <c r="CG249" s="637"/>
      <c r="CH249" s="637"/>
      <c r="CI249" s="636"/>
      <c r="CJ249" s="636"/>
      <c r="CK249" s="637"/>
      <c r="CL249" s="637"/>
      <c r="CM249" s="637"/>
      <c r="CN249" s="705"/>
      <c r="CO249" s="667">
        <f t="shared" si="168"/>
        <v>0.05</v>
      </c>
      <c r="CP249" s="88">
        <f t="shared" si="169"/>
        <v>0.52500000000000002</v>
      </c>
      <c r="CQ249" s="667">
        <f t="shared" si="170"/>
        <v>1</v>
      </c>
      <c r="CR249" s="67"/>
      <c r="CS249" s="67"/>
      <c r="CT249" s="67"/>
      <c r="CU249" s="67"/>
      <c r="CV249" s="67"/>
      <c r="CW249" s="67"/>
      <c r="CX249" s="67"/>
      <c r="CY249" s="67"/>
      <c r="CZ249" s="67"/>
      <c r="DA249" s="67"/>
      <c r="DB249" s="67"/>
      <c r="DC249" s="67"/>
      <c r="DD249" s="67"/>
      <c r="DE249" s="67"/>
      <c r="DF249" s="67"/>
      <c r="DG249" s="67"/>
      <c r="DH249" s="67"/>
      <c r="DI249" s="67"/>
      <c r="DJ249" s="67"/>
      <c r="DK249" s="67"/>
      <c r="DL249" s="67"/>
      <c r="DM249" s="67"/>
      <c r="DN249" s="67"/>
      <c r="DO249" s="67"/>
      <c r="DP249" s="67"/>
      <c r="DQ249" s="67"/>
      <c r="DR249" s="67"/>
      <c r="DS249" s="67"/>
      <c r="DT249" s="67"/>
      <c r="DU249" s="67"/>
      <c r="DV249" s="67"/>
      <c r="DW249" s="67"/>
      <c r="DX249" s="67"/>
      <c r="DY249" s="67"/>
      <c r="DZ249" s="67"/>
      <c r="EA249" s="67"/>
      <c r="EB249" s="67"/>
      <c r="EC249" s="67"/>
      <c r="ED249" s="67"/>
      <c r="EE249" s="67"/>
      <c r="EF249" s="67"/>
      <c r="EG249" s="67"/>
      <c r="EH249" s="67"/>
      <c r="EI249" s="67"/>
      <c r="EJ249" s="67"/>
      <c r="EK249" s="67"/>
      <c r="EL249" s="67"/>
      <c r="EM249" s="67"/>
      <c r="EN249" s="67"/>
      <c r="EO249" s="67"/>
      <c r="EP249" s="67"/>
      <c r="EQ249" s="67"/>
      <c r="ER249" s="67"/>
      <c r="ES249" s="67"/>
      <c r="ET249" s="67"/>
      <c r="EU249" s="67"/>
      <c r="EV249" s="67"/>
      <c r="EW249" s="67"/>
      <c r="EX249" s="67"/>
      <c r="EY249" s="67"/>
      <c r="EZ249" s="67"/>
      <c r="FA249" s="67"/>
      <c r="FB249" s="67"/>
      <c r="FC249" s="67"/>
      <c r="FD249" s="67"/>
      <c r="FE249" s="67"/>
      <c r="FF249" s="67"/>
      <c r="FG249" s="67"/>
      <c r="FH249" s="67"/>
      <c r="FI249" s="67"/>
      <c r="FJ249" s="67"/>
      <c r="FK249" s="67"/>
      <c r="FL249" s="67"/>
      <c r="FM249" s="67"/>
      <c r="FN249" s="67"/>
      <c r="FO249" s="67"/>
      <c r="FP249" s="67"/>
      <c r="FQ249" s="67"/>
      <c r="FR249" s="67"/>
      <c r="FS249" s="67"/>
      <c r="FT249" s="67"/>
      <c r="FU249" s="67"/>
      <c r="FV249" s="67"/>
      <c r="FW249" s="67"/>
      <c r="FX249" s="67"/>
      <c r="FY249" s="67"/>
      <c r="FZ249" s="67"/>
      <c r="GA249" s="67"/>
      <c r="GB249" s="67"/>
      <c r="GC249" s="67"/>
      <c r="GD249" s="67"/>
    </row>
    <row r="250" spans="1:186" s="69" customFormat="1" ht="16.5" hidden="1" customHeight="1" thickBot="1" x14ac:dyDescent="0.3">
      <c r="A250" s="67"/>
      <c r="B250" s="67"/>
      <c r="C250" s="67"/>
      <c r="D250" s="67"/>
      <c r="E250" s="67"/>
      <c r="F250" s="67"/>
      <c r="G250" s="67"/>
      <c r="H250" s="67"/>
      <c r="I250" s="67"/>
      <c r="J250" s="67"/>
      <c r="K250" s="67"/>
      <c r="L250" s="67"/>
      <c r="M250" s="67"/>
      <c r="N250" s="67"/>
      <c r="O250" s="67"/>
      <c r="P250" s="67"/>
      <c r="Q250" s="67"/>
      <c r="R250" s="67"/>
      <c r="S250" s="67"/>
      <c r="T250" s="67"/>
      <c r="U250" s="67"/>
      <c r="V250" s="655"/>
      <c r="W250" s="67"/>
      <c r="X250" s="67"/>
      <c r="Y250" s="67"/>
      <c r="Z250" s="67"/>
      <c r="AA250" s="656"/>
      <c r="AB250" s="656"/>
      <c r="AC250" s="67"/>
      <c r="AD250" s="656"/>
      <c r="AE250" s="657"/>
      <c r="AF250" s="67"/>
      <c r="AG250" s="67"/>
      <c r="AH250" s="658"/>
      <c r="AI250" s="658"/>
      <c r="AJ250" s="67"/>
      <c r="AK250" s="656"/>
      <c r="AL250" s="67"/>
      <c r="AM250" s="67"/>
      <c r="AN250" s="67"/>
      <c r="AO250" s="67"/>
      <c r="AP250" s="67"/>
      <c r="AQ250" s="67"/>
      <c r="AR250" s="656"/>
      <c r="AS250" s="67"/>
      <c r="AT250" s="67"/>
      <c r="AU250" s="67"/>
      <c r="AV250" s="656"/>
      <c r="AW250" s="67"/>
      <c r="AX250" s="656"/>
      <c r="AY250" s="67"/>
      <c r="AZ250" s="67"/>
      <c r="BA250" s="67"/>
      <c r="BB250" s="656"/>
      <c r="BC250" s="656"/>
      <c r="BD250" s="67"/>
      <c r="BE250" s="67"/>
      <c r="BF250" s="101"/>
      <c r="BG250" s="101"/>
      <c r="BH250" s="101"/>
      <c r="BI250" s="807" t="s">
        <v>517</v>
      </c>
      <c r="BJ250" s="796" t="s">
        <v>1793</v>
      </c>
      <c r="BK250" s="801">
        <f>0.25*0.3</f>
        <v>7.4999999999999997E-2</v>
      </c>
      <c r="BL250" s="796" t="s">
        <v>1794</v>
      </c>
      <c r="BM250" s="798">
        <f>0.2/0.3</f>
        <v>0.66666666666666674</v>
      </c>
      <c r="BN250" s="798">
        <f>0.4/0.3</f>
        <v>1.3333333333333335</v>
      </c>
      <c r="BO250" s="795" t="s">
        <v>258</v>
      </c>
      <c r="BP250" s="636"/>
      <c r="BQ250" s="635"/>
      <c r="BR250" s="635"/>
      <c r="BS250" s="636"/>
      <c r="BT250" s="636"/>
      <c r="BU250" s="636"/>
      <c r="BV250" s="637"/>
      <c r="BW250" s="636"/>
      <c r="BX250" s="801"/>
      <c r="BY250" s="796"/>
      <c r="BZ250" s="637"/>
      <c r="CA250" s="637"/>
      <c r="CB250" s="637"/>
      <c r="CC250" s="636"/>
      <c r="CD250" s="636"/>
      <c r="CE250" s="637"/>
      <c r="CF250" s="637"/>
      <c r="CG250" s="637"/>
      <c r="CH250" s="637"/>
      <c r="CI250" s="636"/>
      <c r="CJ250" s="636"/>
      <c r="CK250" s="637"/>
      <c r="CL250" s="637"/>
      <c r="CM250" s="637"/>
      <c r="CN250" s="705"/>
      <c r="CO250" s="667">
        <f t="shared" si="168"/>
        <v>0.66666666666666674</v>
      </c>
      <c r="CP250" s="88">
        <f t="shared" si="169"/>
        <v>1</v>
      </c>
      <c r="CQ250" s="667">
        <f t="shared" si="170"/>
        <v>1.3333333333333335</v>
      </c>
      <c r="CR250" s="67"/>
      <c r="CS250" s="67"/>
      <c r="CT250" s="67"/>
      <c r="CU250" s="67"/>
      <c r="CV250" s="67"/>
      <c r="CW250" s="67"/>
      <c r="CX250" s="67"/>
      <c r="CY250" s="67"/>
      <c r="CZ250" s="67"/>
      <c r="DA250" s="67"/>
      <c r="DB250" s="67"/>
      <c r="DC250" s="67"/>
      <c r="DD250" s="67"/>
      <c r="DE250" s="67"/>
      <c r="DF250" s="67"/>
      <c r="DG250" s="67"/>
      <c r="DH250" s="67"/>
      <c r="DI250" s="67"/>
      <c r="DJ250" s="67"/>
      <c r="DK250" s="67"/>
      <c r="DL250" s="67"/>
      <c r="DM250" s="67"/>
      <c r="DN250" s="67"/>
      <c r="DO250" s="67"/>
      <c r="DP250" s="67"/>
      <c r="DQ250" s="67"/>
      <c r="DR250" s="67"/>
      <c r="DS250" s="67"/>
      <c r="DT250" s="67"/>
      <c r="DU250" s="67"/>
      <c r="DV250" s="67"/>
      <c r="DW250" s="67"/>
      <c r="DX250" s="67"/>
      <c r="DY250" s="67"/>
      <c r="DZ250" s="67"/>
      <c r="EA250" s="67"/>
      <c r="EB250" s="67"/>
      <c r="EC250" s="67"/>
      <c r="ED250" s="67"/>
      <c r="EE250" s="67"/>
      <c r="EF250" s="67"/>
      <c r="EG250" s="67"/>
      <c r="EH250" s="67"/>
      <c r="EI250" s="67"/>
      <c r="EJ250" s="67"/>
      <c r="EK250" s="67"/>
      <c r="EL250" s="67"/>
      <c r="EM250" s="67"/>
      <c r="EN250" s="67"/>
      <c r="EO250" s="67"/>
      <c r="EP250" s="67"/>
      <c r="EQ250" s="67"/>
      <c r="ER250" s="67"/>
      <c r="ES250" s="67"/>
      <c r="ET250" s="67"/>
      <c r="EU250" s="67"/>
      <c r="EV250" s="67"/>
      <c r="EW250" s="67"/>
      <c r="EX250" s="67"/>
      <c r="EY250" s="67"/>
      <c r="EZ250" s="67"/>
      <c r="FA250" s="67"/>
      <c r="FB250" s="67"/>
      <c r="FC250" s="67"/>
      <c r="FD250" s="67"/>
      <c r="FE250" s="67"/>
      <c r="FF250" s="67"/>
      <c r="FG250" s="67"/>
      <c r="FH250" s="67"/>
      <c r="FI250" s="67"/>
      <c r="FJ250" s="67"/>
      <c r="FK250" s="67"/>
      <c r="FL250" s="67"/>
      <c r="FM250" s="67"/>
      <c r="FN250" s="67"/>
      <c r="FO250" s="67"/>
      <c r="FP250" s="67"/>
      <c r="FQ250" s="67"/>
      <c r="FR250" s="67"/>
      <c r="FS250" s="67"/>
      <c r="FT250" s="67"/>
      <c r="FU250" s="67"/>
      <c r="FV250" s="67"/>
      <c r="FW250" s="67"/>
      <c r="FX250" s="67"/>
      <c r="FY250" s="67"/>
      <c r="FZ250" s="67"/>
      <c r="GA250" s="67"/>
      <c r="GB250" s="67"/>
      <c r="GC250" s="67"/>
      <c r="GD250" s="67"/>
    </row>
    <row r="251" spans="1:186" s="69" customFormat="1" ht="16.5" hidden="1" customHeight="1" thickBot="1" x14ac:dyDescent="0.3">
      <c r="A251" s="67"/>
      <c r="B251" s="67"/>
      <c r="C251" s="67"/>
      <c r="D251" s="67"/>
      <c r="E251" s="67"/>
      <c r="F251" s="67"/>
      <c r="G251" s="67"/>
      <c r="H251" s="67"/>
      <c r="I251" s="67"/>
      <c r="J251" s="67"/>
      <c r="K251" s="67"/>
      <c r="L251" s="67"/>
      <c r="M251" s="67"/>
      <c r="N251" s="67"/>
      <c r="O251" s="67"/>
      <c r="P251" s="67"/>
      <c r="Q251" s="67"/>
      <c r="R251" s="67"/>
      <c r="S251" s="67"/>
      <c r="T251" s="67"/>
      <c r="U251" s="67"/>
      <c r="V251" s="655"/>
      <c r="W251" s="67"/>
      <c r="X251" s="67"/>
      <c r="Y251" s="67"/>
      <c r="Z251" s="67"/>
      <c r="AA251" s="656"/>
      <c r="AB251" s="656"/>
      <c r="AC251" s="67"/>
      <c r="AD251" s="656"/>
      <c r="AE251" s="657"/>
      <c r="AF251" s="67"/>
      <c r="AG251" s="67"/>
      <c r="AH251" s="658"/>
      <c r="AI251" s="658"/>
      <c r="AJ251" s="67"/>
      <c r="AK251" s="656"/>
      <c r="AL251" s="67"/>
      <c r="AM251" s="67"/>
      <c r="AN251" s="67"/>
      <c r="AO251" s="67"/>
      <c r="AP251" s="67"/>
      <c r="AQ251" s="67"/>
      <c r="AR251" s="656"/>
      <c r="AS251" s="67"/>
      <c r="AT251" s="67"/>
      <c r="AU251" s="67"/>
      <c r="AV251" s="656"/>
      <c r="AW251" s="67"/>
      <c r="AX251" s="656"/>
      <c r="AY251" s="67"/>
      <c r="AZ251" s="67"/>
      <c r="BA251" s="67"/>
      <c r="BB251" s="656"/>
      <c r="BC251" s="656"/>
      <c r="BD251" s="67"/>
      <c r="BE251" s="67"/>
      <c r="BF251" s="101"/>
      <c r="BG251" s="101"/>
      <c r="BH251" s="101"/>
      <c r="BI251" s="807" t="s">
        <v>518</v>
      </c>
      <c r="BJ251" s="796" t="s">
        <v>1793</v>
      </c>
      <c r="BK251" s="801">
        <f>0.25*0.8</f>
        <v>0.2</v>
      </c>
      <c r="BL251" s="796" t="s">
        <v>1794</v>
      </c>
      <c r="BM251" s="798">
        <f>0.8/0.8</f>
        <v>1</v>
      </c>
      <c r="BN251" s="798">
        <f>1/0.8</f>
        <v>1.25</v>
      </c>
      <c r="BO251" s="795" t="s">
        <v>258</v>
      </c>
      <c r="BP251" s="636"/>
      <c r="BQ251" s="635"/>
      <c r="BR251" s="635"/>
      <c r="BS251" s="636"/>
      <c r="BT251" s="636"/>
      <c r="BU251" s="636"/>
      <c r="BV251" s="637"/>
      <c r="BW251" s="636"/>
      <c r="BX251" s="801"/>
      <c r="BY251" s="796"/>
      <c r="BZ251" s="637"/>
      <c r="CA251" s="637"/>
      <c r="CB251" s="637"/>
      <c r="CC251" s="636"/>
      <c r="CD251" s="636"/>
      <c r="CE251" s="637"/>
      <c r="CF251" s="637"/>
      <c r="CG251" s="637"/>
      <c r="CH251" s="637"/>
      <c r="CI251" s="636"/>
      <c r="CJ251" s="636"/>
      <c r="CK251" s="637"/>
      <c r="CL251" s="637"/>
      <c r="CM251" s="637"/>
      <c r="CN251" s="705"/>
      <c r="CO251" s="667">
        <f t="shared" si="168"/>
        <v>1</v>
      </c>
      <c r="CP251" s="88">
        <f t="shared" si="169"/>
        <v>1.125</v>
      </c>
      <c r="CQ251" s="667">
        <f t="shared" si="170"/>
        <v>1.25</v>
      </c>
      <c r="CR251" s="67"/>
      <c r="CS251" s="67"/>
      <c r="CT251" s="67"/>
      <c r="CU251" s="67"/>
      <c r="CV251" s="67"/>
      <c r="CW251" s="67"/>
      <c r="CX251" s="67"/>
      <c r="CY251" s="67"/>
      <c r="CZ251" s="67"/>
      <c r="DA251" s="67"/>
      <c r="DB251" s="67"/>
      <c r="DC251" s="67"/>
      <c r="DD251" s="67"/>
      <c r="DE251" s="67"/>
      <c r="DF251" s="67"/>
      <c r="DG251" s="67"/>
      <c r="DH251" s="67"/>
      <c r="DI251" s="67"/>
      <c r="DJ251" s="67"/>
      <c r="DK251" s="67"/>
      <c r="DL251" s="67"/>
      <c r="DM251" s="67"/>
      <c r="DN251" s="67"/>
      <c r="DO251" s="67"/>
      <c r="DP251" s="67"/>
      <c r="DQ251" s="67"/>
      <c r="DR251" s="67"/>
      <c r="DS251" s="67"/>
      <c r="DT251" s="67"/>
      <c r="DU251" s="67"/>
      <c r="DV251" s="67"/>
      <c r="DW251" s="67"/>
      <c r="DX251" s="67"/>
      <c r="DY251" s="67"/>
      <c r="DZ251" s="67"/>
      <c r="EA251" s="67"/>
      <c r="EB251" s="67"/>
      <c r="EC251" s="67"/>
      <c r="ED251" s="67"/>
      <c r="EE251" s="67"/>
      <c r="EF251" s="67"/>
      <c r="EG251" s="67"/>
      <c r="EH251" s="67"/>
      <c r="EI251" s="67"/>
      <c r="EJ251" s="67"/>
      <c r="EK251" s="67"/>
      <c r="EL251" s="67"/>
      <c r="EM251" s="67"/>
      <c r="EN251" s="67"/>
      <c r="EO251" s="67"/>
      <c r="EP251" s="67"/>
      <c r="EQ251" s="67"/>
      <c r="ER251" s="67"/>
      <c r="ES251" s="67"/>
      <c r="ET251" s="67"/>
      <c r="EU251" s="67"/>
      <c r="EV251" s="67"/>
      <c r="EW251" s="67"/>
      <c r="EX251" s="67"/>
      <c r="EY251" s="67"/>
      <c r="EZ251" s="67"/>
      <c r="FA251" s="67"/>
      <c r="FB251" s="67"/>
      <c r="FC251" s="67"/>
      <c r="FD251" s="67"/>
      <c r="FE251" s="67"/>
      <c r="FF251" s="67"/>
      <c r="FG251" s="67"/>
      <c r="FH251" s="67"/>
      <c r="FI251" s="67"/>
      <c r="FJ251" s="67"/>
      <c r="FK251" s="67"/>
      <c r="FL251" s="67"/>
      <c r="FM251" s="67"/>
      <c r="FN251" s="67"/>
      <c r="FO251" s="67"/>
      <c r="FP251" s="67"/>
      <c r="FQ251" s="67"/>
      <c r="FR251" s="67"/>
      <c r="FS251" s="67"/>
      <c r="FT251" s="67"/>
      <c r="FU251" s="67"/>
      <c r="FV251" s="67"/>
      <c r="FW251" s="67"/>
      <c r="FX251" s="67"/>
      <c r="FY251" s="67"/>
      <c r="FZ251" s="67"/>
      <c r="GA251" s="67"/>
      <c r="GB251" s="67"/>
      <c r="GC251" s="67"/>
      <c r="GD251" s="67"/>
    </row>
    <row r="252" spans="1:186" s="69" customFormat="1" ht="16.5" hidden="1" customHeight="1" thickBot="1" x14ac:dyDescent="0.3">
      <c r="A252" s="67"/>
      <c r="B252" s="67"/>
      <c r="C252" s="67"/>
      <c r="D252" s="67"/>
      <c r="E252" s="67"/>
      <c r="F252" s="67"/>
      <c r="G252" s="67"/>
      <c r="H252" s="67"/>
      <c r="I252" s="67"/>
      <c r="J252" s="67"/>
      <c r="K252" s="67"/>
      <c r="L252" s="67"/>
      <c r="M252" s="67"/>
      <c r="N252" s="67"/>
      <c r="O252" s="67"/>
      <c r="P252" s="67"/>
      <c r="Q252" s="67"/>
      <c r="R252" s="67"/>
      <c r="S252" s="67"/>
      <c r="T252" s="67"/>
      <c r="U252" s="67"/>
      <c r="V252" s="655"/>
      <c r="W252" s="67"/>
      <c r="X252" s="67"/>
      <c r="Y252" s="67"/>
      <c r="Z252" s="67"/>
      <c r="AA252" s="656"/>
      <c r="AB252" s="656"/>
      <c r="AC252" s="67"/>
      <c r="AD252" s="656"/>
      <c r="AE252" s="657"/>
      <c r="AF252" s="67"/>
      <c r="AG252" s="67"/>
      <c r="AH252" s="658"/>
      <c r="AI252" s="658"/>
      <c r="AJ252" s="67"/>
      <c r="AK252" s="656"/>
      <c r="AL252" s="67"/>
      <c r="AM252" s="67"/>
      <c r="AN252" s="67"/>
      <c r="AO252" s="67"/>
      <c r="AP252" s="67"/>
      <c r="AQ252" s="67"/>
      <c r="AR252" s="656"/>
      <c r="AS252" s="67"/>
      <c r="AT252" s="67"/>
      <c r="AU252" s="67"/>
      <c r="AV252" s="656"/>
      <c r="AW252" s="67"/>
      <c r="AX252" s="656"/>
      <c r="AY252" s="67"/>
      <c r="AZ252" s="67"/>
      <c r="BA252" s="67"/>
      <c r="BB252" s="656"/>
      <c r="BC252" s="656"/>
      <c r="BD252" s="67"/>
      <c r="BE252" s="67"/>
      <c r="BF252" s="101"/>
      <c r="BG252" s="101"/>
      <c r="BH252" s="101"/>
      <c r="BI252" s="807" t="s">
        <v>519</v>
      </c>
      <c r="BJ252" s="796" t="s">
        <v>1793</v>
      </c>
      <c r="BK252" s="801">
        <f>0.25*0.8</f>
        <v>0.2</v>
      </c>
      <c r="BL252" s="796" t="s">
        <v>1794</v>
      </c>
      <c r="BM252" s="798">
        <f>0.8/0.8</f>
        <v>1</v>
      </c>
      <c r="BN252" s="798">
        <f>1/0.8</f>
        <v>1.25</v>
      </c>
      <c r="BO252" s="795" t="s">
        <v>258</v>
      </c>
      <c r="BP252" s="636"/>
      <c r="BQ252" s="635">
        <v>40</v>
      </c>
      <c r="BR252" s="635" t="s">
        <v>1779</v>
      </c>
      <c r="BS252" s="636"/>
      <c r="BT252" s="636"/>
      <c r="BU252" s="636"/>
      <c r="BV252" s="637"/>
      <c r="BW252" s="636"/>
      <c r="BX252" s="801"/>
      <c r="BY252" s="796"/>
      <c r="BZ252" s="637"/>
      <c r="CA252" s="637"/>
      <c r="CB252" s="637"/>
      <c r="CC252" s="636"/>
      <c r="CD252" s="636"/>
      <c r="CE252" s="637"/>
      <c r="CF252" s="637"/>
      <c r="CG252" s="637"/>
      <c r="CH252" s="637"/>
      <c r="CI252" s="636"/>
      <c r="CJ252" s="636"/>
      <c r="CK252" s="637"/>
      <c r="CL252" s="637"/>
      <c r="CM252" s="637"/>
      <c r="CN252" s="705"/>
      <c r="CO252" s="667">
        <f t="shared" si="168"/>
        <v>1</v>
      </c>
      <c r="CP252" s="88">
        <f t="shared" si="169"/>
        <v>1.125</v>
      </c>
      <c r="CQ252" s="667">
        <f t="shared" si="170"/>
        <v>1.25</v>
      </c>
      <c r="CR252" s="67"/>
      <c r="CS252" s="67"/>
      <c r="CT252" s="67"/>
      <c r="CU252" s="67"/>
      <c r="CV252" s="67"/>
      <c r="CW252" s="67"/>
      <c r="CX252" s="67"/>
      <c r="CY252" s="67"/>
      <c r="CZ252" s="67"/>
      <c r="DA252" s="67"/>
      <c r="DB252" s="67"/>
      <c r="DC252" s="67"/>
      <c r="DD252" s="67"/>
      <c r="DE252" s="67"/>
      <c r="DF252" s="67"/>
      <c r="DG252" s="67"/>
      <c r="DH252" s="67"/>
      <c r="DI252" s="67"/>
      <c r="DJ252" s="67"/>
      <c r="DK252" s="67"/>
      <c r="DL252" s="67"/>
      <c r="DM252" s="67"/>
      <c r="DN252" s="67"/>
      <c r="DO252" s="67"/>
      <c r="DP252" s="67"/>
      <c r="DQ252" s="67"/>
      <c r="DR252" s="67"/>
      <c r="DS252" s="67"/>
      <c r="DT252" s="67"/>
      <c r="DU252" s="67"/>
      <c r="DV252" s="67"/>
      <c r="DW252" s="67"/>
      <c r="DX252" s="67"/>
      <c r="DY252" s="67"/>
      <c r="DZ252" s="67"/>
      <c r="EA252" s="67"/>
      <c r="EB252" s="67"/>
      <c r="EC252" s="67"/>
      <c r="ED252" s="67"/>
      <c r="EE252" s="67"/>
      <c r="EF252" s="67"/>
      <c r="EG252" s="67"/>
      <c r="EH252" s="67"/>
      <c r="EI252" s="67"/>
      <c r="EJ252" s="67"/>
      <c r="EK252" s="67"/>
      <c r="EL252" s="67"/>
      <c r="EM252" s="67"/>
      <c r="EN252" s="67"/>
      <c r="EO252" s="67"/>
      <c r="EP252" s="67"/>
      <c r="EQ252" s="67"/>
      <c r="ER252" s="67"/>
      <c r="ES252" s="67"/>
      <c r="ET252" s="67"/>
      <c r="EU252" s="67"/>
      <c r="EV252" s="67"/>
      <c r="EW252" s="67"/>
      <c r="EX252" s="67"/>
      <c r="EY252" s="67"/>
      <c r="EZ252" s="67"/>
      <c r="FA252" s="67"/>
      <c r="FB252" s="67"/>
      <c r="FC252" s="67"/>
      <c r="FD252" s="67"/>
      <c r="FE252" s="67"/>
      <c r="FF252" s="67"/>
      <c r="FG252" s="67"/>
      <c r="FH252" s="67"/>
      <c r="FI252" s="67"/>
      <c r="FJ252" s="67"/>
      <c r="FK252" s="67"/>
      <c r="FL252" s="67"/>
      <c r="FM252" s="67"/>
      <c r="FN252" s="67"/>
      <c r="FO252" s="67"/>
      <c r="FP252" s="67"/>
      <c r="FQ252" s="67"/>
      <c r="FR252" s="67"/>
      <c r="FS252" s="67"/>
      <c r="FT252" s="67"/>
      <c r="FU252" s="67"/>
      <c r="FV252" s="67"/>
      <c r="FW252" s="67"/>
      <c r="FX252" s="67"/>
      <c r="FY252" s="67"/>
      <c r="FZ252" s="67"/>
      <c r="GA252" s="67"/>
      <c r="GB252" s="67"/>
      <c r="GC252" s="67"/>
      <c r="GD252" s="67"/>
    </row>
    <row r="253" spans="1:186" s="69" customFormat="1" ht="16.5" hidden="1" customHeight="1" thickBot="1" x14ac:dyDescent="0.3">
      <c r="A253" s="67"/>
      <c r="B253" s="67"/>
      <c r="C253" s="67"/>
      <c r="D253" s="67"/>
      <c r="E253" s="67"/>
      <c r="F253" s="67"/>
      <c r="G253" s="67"/>
      <c r="H253" s="67"/>
      <c r="I253" s="67"/>
      <c r="J253" s="67"/>
      <c r="K253" s="67"/>
      <c r="L253" s="67"/>
      <c r="M253" s="67"/>
      <c r="N253" s="67"/>
      <c r="O253" s="67"/>
      <c r="P253" s="67"/>
      <c r="Q253" s="67"/>
      <c r="R253" s="67"/>
      <c r="S253" s="67"/>
      <c r="T253" s="67"/>
      <c r="U253" s="67"/>
      <c r="V253" s="655"/>
      <c r="W253" s="67"/>
      <c r="X253" s="67"/>
      <c r="Y253" s="67"/>
      <c r="Z253" s="67"/>
      <c r="AA253" s="656"/>
      <c r="AB253" s="656"/>
      <c r="AC253" s="67"/>
      <c r="AD253" s="656"/>
      <c r="AE253" s="657"/>
      <c r="AF253" s="67"/>
      <c r="AG253" s="67"/>
      <c r="AH253" s="658"/>
      <c r="AI253" s="658"/>
      <c r="AJ253" s="67"/>
      <c r="AK253" s="656"/>
      <c r="AL253" s="67"/>
      <c r="AM253" s="67"/>
      <c r="AN253" s="67"/>
      <c r="AO253" s="67"/>
      <c r="AP253" s="67"/>
      <c r="AQ253" s="67"/>
      <c r="AR253" s="656"/>
      <c r="AS253" s="67"/>
      <c r="AT253" s="67"/>
      <c r="AU253" s="666"/>
      <c r="AV253" s="656"/>
      <c r="AW253" s="67"/>
      <c r="AX253" s="656"/>
      <c r="AY253" s="67"/>
      <c r="AZ253" s="67"/>
      <c r="BA253" s="67"/>
      <c r="BB253" s="656"/>
      <c r="BC253" s="656"/>
      <c r="BD253" s="67"/>
      <c r="BE253" s="67"/>
      <c r="BF253" s="101"/>
      <c r="BG253" s="101"/>
      <c r="BH253" s="101"/>
      <c r="BI253" s="807" t="s">
        <v>520</v>
      </c>
      <c r="BJ253" s="796" t="s">
        <v>1793</v>
      </c>
      <c r="BK253" s="801">
        <f>0.25*0.2</f>
        <v>0.05</v>
      </c>
      <c r="BL253" s="796" t="s">
        <v>1794</v>
      </c>
      <c r="BM253" s="798">
        <f>0/0.2</f>
        <v>0</v>
      </c>
      <c r="BN253" s="798">
        <f>0.3/0.2</f>
        <v>1.4999999999999998</v>
      </c>
      <c r="BO253" s="795" t="s">
        <v>258</v>
      </c>
      <c r="BP253" s="636"/>
      <c r="BQ253" s="635">
        <f>(BQ252/1000)*365</f>
        <v>14.6</v>
      </c>
      <c r="BR253" s="635" t="s">
        <v>1780</v>
      </c>
      <c r="BS253" s="636"/>
      <c r="BT253" s="636"/>
      <c r="BU253" s="636"/>
      <c r="BV253" s="637"/>
      <c r="BW253" s="636"/>
      <c r="BX253" s="797"/>
      <c r="BY253" s="796"/>
      <c r="BZ253" s="637"/>
      <c r="CA253" s="637"/>
      <c r="CB253" s="637"/>
      <c r="CC253" s="636"/>
      <c r="CD253" s="636"/>
      <c r="CE253" s="637"/>
      <c r="CF253" s="637"/>
      <c r="CG253" s="637"/>
      <c r="CH253" s="637"/>
      <c r="CI253" s="636"/>
      <c r="CJ253" s="636"/>
      <c r="CK253" s="637"/>
      <c r="CL253" s="637"/>
      <c r="CM253" s="637"/>
      <c r="CN253" s="705"/>
      <c r="CO253" s="667">
        <f t="shared" si="168"/>
        <v>0</v>
      </c>
      <c r="CP253" s="88">
        <f t="shared" si="169"/>
        <v>0.74999999999999989</v>
      </c>
      <c r="CQ253" s="667">
        <f t="shared" si="170"/>
        <v>1.4999999999999998</v>
      </c>
      <c r="CR253" s="67"/>
      <c r="CS253" s="67"/>
      <c r="CT253" s="67"/>
      <c r="CU253" s="67"/>
      <c r="CV253" s="67"/>
      <c r="CW253" s="67"/>
      <c r="CX253" s="67"/>
      <c r="CY253" s="67"/>
      <c r="CZ253" s="67"/>
      <c r="DA253" s="67"/>
      <c r="DB253" s="67"/>
      <c r="DC253" s="67"/>
      <c r="DD253" s="67"/>
      <c r="DE253" s="67"/>
      <c r="DF253" s="67"/>
      <c r="DG253" s="67"/>
      <c r="DH253" s="67"/>
      <c r="DI253" s="67"/>
      <c r="DJ253" s="67"/>
      <c r="DK253" s="67"/>
      <c r="DL253" s="67"/>
      <c r="DM253" s="67"/>
      <c r="DN253" s="67"/>
      <c r="DO253" s="67"/>
      <c r="DP253" s="67"/>
      <c r="DQ253" s="67"/>
      <c r="DR253" s="67"/>
      <c r="DS253" s="67"/>
      <c r="DT253" s="67"/>
      <c r="DU253" s="67"/>
      <c r="DV253" s="67"/>
      <c r="DW253" s="67"/>
      <c r="DX253" s="67"/>
      <c r="DY253" s="67"/>
      <c r="DZ253" s="67"/>
      <c r="EA253" s="67"/>
      <c r="EB253" s="67"/>
      <c r="EC253" s="67"/>
      <c r="ED253" s="67"/>
      <c r="EE253" s="67"/>
      <c r="EF253" s="67"/>
      <c r="EG253" s="67"/>
      <c r="EH253" s="67"/>
      <c r="EI253" s="67"/>
      <c r="EJ253" s="67"/>
      <c r="EK253" s="67"/>
      <c r="EL253" s="67"/>
      <c r="EM253" s="67"/>
      <c r="EN253" s="67"/>
      <c r="EO253" s="67"/>
      <c r="EP253" s="67"/>
      <c r="EQ253" s="67"/>
      <c r="ER253" s="67"/>
      <c r="ES253" s="67"/>
      <c r="ET253" s="67"/>
      <c r="EU253" s="67"/>
      <c r="EV253" s="67"/>
      <c r="EW253" s="67"/>
      <c r="EX253" s="67"/>
      <c r="EY253" s="67"/>
      <c r="EZ253" s="67"/>
      <c r="FA253" s="67"/>
      <c r="FB253" s="67"/>
      <c r="FC253" s="67"/>
      <c r="FD253" s="67"/>
      <c r="FE253" s="67"/>
      <c r="FF253" s="67"/>
      <c r="FG253" s="67"/>
      <c r="FH253" s="67"/>
      <c r="FI253" s="67"/>
      <c r="FJ253" s="67"/>
      <c r="FK253" s="67"/>
      <c r="FL253" s="67"/>
      <c r="FM253" s="67"/>
      <c r="FN253" s="67"/>
      <c r="FO253" s="67"/>
      <c r="FP253" s="67"/>
      <c r="FQ253" s="67"/>
      <c r="FR253" s="67"/>
      <c r="FS253" s="67"/>
      <c r="FT253" s="67"/>
      <c r="FU253" s="67"/>
      <c r="FV253" s="67"/>
      <c r="FW253" s="67"/>
      <c r="FX253" s="67"/>
      <c r="FY253" s="67"/>
      <c r="FZ253" s="67"/>
      <c r="GA253" s="67"/>
      <c r="GB253" s="67"/>
      <c r="GC253" s="67"/>
      <c r="GD253" s="67"/>
    </row>
    <row r="254" spans="1:186" s="69" customFormat="1" ht="16.5" hidden="1" customHeight="1" thickBot="1" x14ac:dyDescent="0.3">
      <c r="A254" s="67"/>
      <c r="B254" s="67"/>
      <c r="C254" s="67"/>
      <c r="D254" s="67"/>
      <c r="E254" s="67"/>
      <c r="F254" s="67"/>
      <c r="G254" s="67"/>
      <c r="H254" s="67"/>
      <c r="I254" s="67"/>
      <c r="J254" s="67"/>
      <c r="K254" s="67"/>
      <c r="L254" s="67"/>
      <c r="M254" s="67"/>
      <c r="N254" s="67"/>
      <c r="O254" s="67"/>
      <c r="P254" s="67"/>
      <c r="Q254" s="67"/>
      <c r="R254" s="67"/>
      <c r="S254" s="67"/>
      <c r="T254" s="67"/>
      <c r="U254" s="67"/>
      <c r="V254" s="655"/>
      <c r="W254" s="67"/>
      <c r="X254" s="67"/>
      <c r="Y254" s="67"/>
      <c r="Z254" s="67"/>
      <c r="AA254" s="656"/>
      <c r="AB254" s="656"/>
      <c r="AC254" s="67"/>
      <c r="AD254" s="656"/>
      <c r="AE254" s="657"/>
      <c r="AF254" s="67"/>
      <c r="AG254" s="67"/>
      <c r="AH254" s="658"/>
      <c r="AI254" s="658"/>
      <c r="AJ254" s="67"/>
      <c r="AK254" s="656"/>
      <c r="AL254" s="67"/>
      <c r="AM254" s="67"/>
      <c r="AN254" s="67"/>
      <c r="AO254" s="67"/>
      <c r="AP254" s="67"/>
      <c r="AQ254" s="67"/>
      <c r="AR254" s="656"/>
      <c r="AS254" s="67"/>
      <c r="AT254" s="67"/>
      <c r="AU254" s="67"/>
      <c r="AV254" s="656"/>
      <c r="AW254" s="67"/>
      <c r="AX254" s="656"/>
      <c r="AY254" s="67"/>
      <c r="AZ254" s="67"/>
      <c r="BA254" s="67"/>
      <c r="BB254" s="656"/>
      <c r="BC254" s="656"/>
      <c r="BD254" s="67"/>
      <c r="BE254" s="67"/>
      <c r="BF254" s="101"/>
      <c r="BG254" s="101"/>
      <c r="BH254" s="101"/>
      <c r="BI254" s="807" t="s">
        <v>521</v>
      </c>
      <c r="BJ254" s="796" t="s">
        <v>1793</v>
      </c>
      <c r="BK254" s="801">
        <f>0.25*0.8</f>
        <v>0.2</v>
      </c>
      <c r="BL254" s="796" t="s">
        <v>1794</v>
      </c>
      <c r="BM254" s="798">
        <f>0.8/0.8</f>
        <v>1</v>
      </c>
      <c r="BN254" s="798">
        <f>1/0.8</f>
        <v>1.25</v>
      </c>
      <c r="BO254" s="795" t="s">
        <v>258</v>
      </c>
      <c r="BP254" s="636"/>
      <c r="BQ254" s="635"/>
      <c r="BR254" s="635"/>
      <c r="BS254" s="636"/>
      <c r="BT254" s="636"/>
      <c r="BU254" s="636"/>
      <c r="BV254" s="637"/>
      <c r="BW254" s="636"/>
      <c r="BX254" s="797"/>
      <c r="BY254" s="796"/>
      <c r="BZ254" s="637"/>
      <c r="CA254" s="637"/>
      <c r="CB254" s="637"/>
      <c r="CC254" s="636"/>
      <c r="CD254" s="636"/>
      <c r="CE254" s="637"/>
      <c r="CF254" s="637"/>
      <c r="CG254" s="637"/>
      <c r="CH254" s="637"/>
      <c r="CI254" s="636"/>
      <c r="CJ254" s="636"/>
      <c r="CK254" s="637"/>
      <c r="CL254" s="637"/>
      <c r="CM254" s="637"/>
      <c r="CN254" s="705"/>
      <c r="CO254" s="667">
        <f t="shared" si="168"/>
        <v>1</v>
      </c>
      <c r="CP254" s="88">
        <f t="shared" si="169"/>
        <v>1.125</v>
      </c>
      <c r="CQ254" s="667">
        <f t="shared" si="170"/>
        <v>1.25</v>
      </c>
      <c r="CR254" s="67"/>
      <c r="CS254" s="67"/>
      <c r="CT254" s="67"/>
      <c r="CU254" s="67"/>
      <c r="CV254" s="67"/>
      <c r="CW254" s="67"/>
      <c r="CX254" s="67"/>
      <c r="CY254" s="67"/>
      <c r="CZ254" s="67"/>
      <c r="DA254" s="67"/>
      <c r="DB254" s="67"/>
      <c r="DC254" s="67"/>
      <c r="DD254" s="67"/>
      <c r="DE254" s="67"/>
      <c r="DF254" s="67"/>
      <c r="DG254" s="67"/>
      <c r="DH254" s="67"/>
      <c r="DI254" s="67"/>
      <c r="DJ254" s="67"/>
      <c r="DK254" s="67"/>
      <c r="DL254" s="67"/>
      <c r="DM254" s="67"/>
      <c r="DN254" s="67"/>
      <c r="DO254" s="67"/>
      <c r="DP254" s="67"/>
      <c r="DQ254" s="67"/>
      <c r="DR254" s="67"/>
      <c r="DS254" s="67"/>
      <c r="DT254" s="67"/>
      <c r="DU254" s="67"/>
      <c r="DV254" s="67"/>
      <c r="DW254" s="67"/>
      <c r="DX254" s="67"/>
      <c r="DY254" s="67"/>
      <c r="DZ254" s="67"/>
      <c r="EA254" s="67"/>
      <c r="EB254" s="67"/>
      <c r="EC254" s="67"/>
      <c r="ED254" s="67"/>
      <c r="EE254" s="67"/>
      <c r="EF254" s="67"/>
      <c r="EG254" s="67"/>
      <c r="EH254" s="67"/>
      <c r="EI254" s="67"/>
      <c r="EJ254" s="67"/>
      <c r="EK254" s="67"/>
      <c r="EL254" s="67"/>
      <c r="EM254" s="67"/>
      <c r="EN254" s="67"/>
      <c r="EO254" s="67"/>
      <c r="EP254" s="67"/>
      <c r="EQ254" s="67"/>
      <c r="ER254" s="67"/>
      <c r="ES254" s="67"/>
      <c r="ET254" s="67"/>
      <c r="EU254" s="67"/>
      <c r="EV254" s="67"/>
      <c r="EW254" s="67"/>
      <c r="EX254" s="67"/>
      <c r="EY254" s="67"/>
      <c r="EZ254" s="67"/>
      <c r="FA254" s="67"/>
      <c r="FB254" s="67"/>
      <c r="FC254" s="67"/>
      <c r="FD254" s="67"/>
      <c r="FE254" s="67"/>
      <c r="FF254" s="67"/>
      <c r="FG254" s="67"/>
      <c r="FH254" s="67"/>
      <c r="FI254" s="67"/>
      <c r="FJ254" s="67"/>
      <c r="FK254" s="67"/>
      <c r="FL254" s="67"/>
      <c r="FM254" s="67"/>
      <c r="FN254" s="67"/>
      <c r="FO254" s="67"/>
      <c r="FP254" s="67"/>
      <c r="FQ254" s="67"/>
      <c r="FR254" s="67"/>
      <c r="FS254" s="67"/>
      <c r="FT254" s="67"/>
      <c r="FU254" s="67"/>
      <c r="FV254" s="67"/>
      <c r="FW254" s="67"/>
      <c r="FX254" s="67"/>
      <c r="FY254" s="67"/>
      <c r="FZ254" s="67"/>
      <c r="GA254" s="67"/>
      <c r="GB254" s="67"/>
      <c r="GC254" s="67"/>
      <c r="GD254" s="67"/>
    </row>
    <row r="255" spans="1:186" s="69" customFormat="1" ht="16.5" hidden="1" customHeight="1" thickBot="1" x14ac:dyDescent="0.3">
      <c r="A255" s="67"/>
      <c r="B255" s="67"/>
      <c r="C255" s="67"/>
      <c r="D255" s="67"/>
      <c r="E255" s="67"/>
      <c r="F255" s="67"/>
      <c r="G255" s="67"/>
      <c r="H255" s="67"/>
      <c r="I255" s="67"/>
      <c r="J255" s="67"/>
      <c r="K255" s="67"/>
      <c r="L255" s="67"/>
      <c r="M255" s="67"/>
      <c r="N255" s="67"/>
      <c r="O255" s="67"/>
      <c r="P255" s="67"/>
      <c r="Q255" s="67"/>
      <c r="R255" s="67"/>
      <c r="S255" s="67"/>
      <c r="T255" s="67"/>
      <c r="U255" s="67"/>
      <c r="V255" s="655"/>
      <c r="W255" s="67"/>
      <c r="X255" s="67"/>
      <c r="Y255" s="67"/>
      <c r="Z255" s="67"/>
      <c r="AA255" s="656"/>
      <c r="AB255" s="656"/>
      <c r="AC255" s="67"/>
      <c r="AD255" s="656"/>
      <c r="AE255" s="657"/>
      <c r="AF255" s="67"/>
      <c r="AG255" s="67"/>
      <c r="AH255" s="658"/>
      <c r="AI255" s="658"/>
      <c r="AJ255" s="67"/>
      <c r="AK255" s="656"/>
      <c r="AL255" s="67"/>
      <c r="AM255" s="67"/>
      <c r="AN255" s="67"/>
      <c r="AO255" s="67"/>
      <c r="AP255" s="67"/>
      <c r="AQ255" s="67"/>
      <c r="AR255" s="656"/>
      <c r="AS255" s="67"/>
      <c r="AT255" s="67"/>
      <c r="AU255" s="67"/>
      <c r="AV255" s="656"/>
      <c r="AW255" s="67"/>
      <c r="AX255" s="656"/>
      <c r="AY255" s="67"/>
      <c r="AZ255" s="67"/>
      <c r="BA255" s="67"/>
      <c r="BB255" s="656"/>
      <c r="BC255" s="656"/>
      <c r="BD255" s="67"/>
      <c r="BE255" s="67"/>
      <c r="BF255" s="101"/>
      <c r="BG255" s="101"/>
      <c r="BH255" s="101"/>
      <c r="BI255" s="807" t="s">
        <v>569</v>
      </c>
      <c r="BJ255" s="796" t="s">
        <v>1793</v>
      </c>
      <c r="BK255" s="801">
        <v>0.2</v>
      </c>
      <c r="BL255" s="796" t="s">
        <v>1794</v>
      </c>
      <c r="BM255" s="798">
        <v>0.05</v>
      </c>
      <c r="BN255" s="798">
        <v>0.39</v>
      </c>
      <c r="BO255" s="795" t="s">
        <v>258</v>
      </c>
      <c r="BP255" s="636"/>
      <c r="BQ255" s="803"/>
      <c r="BR255" s="803"/>
      <c r="BS255" s="804"/>
      <c r="BT255" s="803"/>
      <c r="BU255" s="805"/>
      <c r="BV255" s="805"/>
      <c r="BW255" s="805"/>
      <c r="BX255" s="797"/>
      <c r="BY255" s="796"/>
      <c r="BZ255" s="637"/>
      <c r="CA255" s="637"/>
      <c r="CB255" s="637"/>
      <c r="CC255" s="636"/>
      <c r="CD255" s="636"/>
      <c r="CE255" s="637"/>
      <c r="CF255" s="637"/>
      <c r="CG255" s="637"/>
      <c r="CH255" s="637"/>
      <c r="CI255" s="636"/>
      <c r="CJ255" s="636"/>
      <c r="CK255" s="637"/>
      <c r="CL255" s="637"/>
      <c r="CM255" s="637"/>
      <c r="CN255" s="705"/>
      <c r="CO255" s="667">
        <f t="shared" si="168"/>
        <v>0.05</v>
      </c>
      <c r="CP255" s="88">
        <f t="shared" si="169"/>
        <v>0.22</v>
      </c>
      <c r="CQ255" s="667">
        <f t="shared" si="170"/>
        <v>0.39</v>
      </c>
      <c r="CR255" s="67"/>
      <c r="CS255" s="67"/>
      <c r="CT255" s="67"/>
      <c r="CU255" s="67"/>
      <c r="CV255" s="67"/>
      <c r="CW255" s="67"/>
      <c r="CX255" s="67"/>
      <c r="CY255" s="67"/>
      <c r="CZ255" s="67"/>
      <c r="DA255" s="67"/>
      <c r="DB255" s="67"/>
      <c r="DC255" s="67"/>
      <c r="DD255" s="67"/>
      <c r="DE255" s="67"/>
      <c r="DF255" s="67"/>
      <c r="DG255" s="67"/>
      <c r="DH255" s="67"/>
      <c r="DI255" s="67"/>
      <c r="DJ255" s="67"/>
      <c r="DK255" s="67"/>
      <c r="DL255" s="67"/>
      <c r="DM255" s="67"/>
      <c r="DN255" s="67"/>
      <c r="DO255" s="67"/>
      <c r="DP255" s="67"/>
      <c r="DQ255" s="67"/>
      <c r="DR255" s="67"/>
      <c r="DS255" s="67"/>
      <c r="DT255" s="67"/>
      <c r="DU255" s="67"/>
      <c r="DV255" s="67"/>
      <c r="DW255" s="67"/>
      <c r="DX255" s="67"/>
      <c r="DY255" s="67"/>
      <c r="DZ255" s="67"/>
      <c r="EA255" s="67"/>
      <c r="EB255" s="67"/>
      <c r="EC255" s="67"/>
      <c r="ED255" s="67"/>
      <c r="EE255" s="67"/>
      <c r="EF255" s="67"/>
      <c r="EG255" s="67"/>
      <c r="EH255" s="67"/>
      <c r="EI255" s="67"/>
      <c r="EJ255" s="67"/>
      <c r="EK255" s="67"/>
      <c r="EL255" s="67"/>
      <c r="EM255" s="67"/>
      <c r="EN255" s="67"/>
      <c r="EO255" s="67"/>
      <c r="EP255" s="67"/>
      <c r="EQ255" s="67"/>
      <c r="ER255" s="67"/>
      <c r="ES255" s="67"/>
      <c r="ET255" s="67"/>
      <c r="EU255" s="67"/>
      <c r="EV255" s="67"/>
      <c r="EW255" s="67"/>
      <c r="EX255" s="67"/>
      <c r="EY255" s="67"/>
      <c r="EZ255" s="67"/>
      <c r="FA255" s="67"/>
      <c r="FB255" s="67"/>
      <c r="FC255" s="67"/>
      <c r="FD255" s="67"/>
      <c r="FE255" s="67"/>
      <c r="FF255" s="67"/>
      <c r="FG255" s="67"/>
      <c r="FH255" s="67"/>
      <c r="FI255" s="67"/>
      <c r="FJ255" s="67"/>
      <c r="FK255" s="67"/>
      <c r="FL255" s="67"/>
      <c r="FM255" s="67"/>
      <c r="FN255" s="67"/>
      <c r="FO255" s="67"/>
      <c r="FP255" s="67"/>
      <c r="FQ255" s="67"/>
      <c r="FR255" s="67"/>
      <c r="FS255" s="67"/>
      <c r="FT255" s="67"/>
      <c r="FU255" s="67"/>
      <c r="FV255" s="67"/>
      <c r="FW255" s="67"/>
      <c r="FX255" s="67"/>
      <c r="FY255" s="67"/>
      <c r="FZ255" s="67"/>
      <c r="GA255" s="67"/>
      <c r="GB255" s="67"/>
      <c r="GC255" s="67"/>
      <c r="GD255" s="67"/>
    </row>
    <row r="256" spans="1:186" s="69" customFormat="1" ht="16.5" hidden="1" customHeight="1" thickBot="1" x14ac:dyDescent="0.3">
      <c r="A256" s="67"/>
      <c r="B256" s="67"/>
      <c r="C256" s="67"/>
      <c r="D256" s="67"/>
      <c r="E256" s="67"/>
      <c r="F256" s="67"/>
      <c r="G256" s="67"/>
      <c r="H256" s="67"/>
      <c r="I256" s="67"/>
      <c r="J256" s="67"/>
      <c r="K256" s="67"/>
      <c r="L256" s="67"/>
      <c r="M256" s="67"/>
      <c r="N256" s="67"/>
      <c r="O256" s="67"/>
      <c r="P256" s="67"/>
      <c r="Q256" s="67"/>
      <c r="R256" s="67"/>
      <c r="S256" s="67"/>
      <c r="T256" s="67"/>
      <c r="U256" s="67"/>
      <c r="V256" s="655"/>
      <c r="W256" s="67"/>
      <c r="X256" s="67"/>
      <c r="Y256" s="67"/>
      <c r="Z256" s="67"/>
      <c r="AA256" s="656"/>
      <c r="AB256" s="656"/>
      <c r="AC256" s="67"/>
      <c r="AD256" s="656"/>
      <c r="AE256" s="657"/>
      <c r="AF256" s="67"/>
      <c r="AG256" s="67"/>
      <c r="AH256" s="658"/>
      <c r="AI256" s="658"/>
      <c r="AJ256" s="67"/>
      <c r="AK256" s="656"/>
      <c r="AL256" s="67"/>
      <c r="AM256" s="67"/>
      <c r="AN256" s="67"/>
      <c r="AO256" s="67"/>
      <c r="AP256" s="67"/>
      <c r="AQ256" s="67"/>
      <c r="AR256" s="656"/>
      <c r="AS256" s="67"/>
      <c r="AT256" s="67"/>
      <c r="AU256" s="67"/>
      <c r="AV256" s="656"/>
      <c r="AW256" s="67"/>
      <c r="AX256" s="656"/>
      <c r="AY256" s="67"/>
      <c r="AZ256" s="67"/>
      <c r="BA256" s="67"/>
      <c r="BB256" s="656"/>
      <c r="BC256" s="656"/>
      <c r="BD256" s="67"/>
      <c r="BE256" s="67"/>
      <c r="BF256" s="101"/>
      <c r="BG256" s="101"/>
      <c r="BH256" s="101"/>
      <c r="BI256" s="807" t="s">
        <v>1783</v>
      </c>
      <c r="BJ256" s="908" t="s">
        <v>1782</v>
      </c>
      <c r="BK256" s="907">
        <v>0.876</v>
      </c>
      <c r="BL256" s="908" t="s">
        <v>1781</v>
      </c>
      <c r="BM256" s="798">
        <v>0.57999999999999996</v>
      </c>
      <c r="BN256" s="798">
        <v>1.04</v>
      </c>
      <c r="BO256" s="795" t="s">
        <v>258</v>
      </c>
      <c r="BP256" s="636"/>
      <c r="BQ256" s="635"/>
      <c r="BR256" s="635"/>
      <c r="BS256" s="636"/>
      <c r="BT256" s="636"/>
      <c r="BU256" s="636"/>
      <c r="BV256" s="637"/>
      <c r="BW256" s="636"/>
      <c r="BX256" s="797"/>
      <c r="BY256" s="796"/>
      <c r="BZ256" s="637"/>
      <c r="CA256" s="637"/>
      <c r="CB256" s="637"/>
      <c r="CC256" s="636"/>
      <c r="CD256" s="636"/>
      <c r="CE256" s="637"/>
      <c r="CF256" s="637"/>
      <c r="CG256" s="637"/>
      <c r="CH256" s="637"/>
      <c r="CI256" s="636"/>
      <c r="CJ256" s="636"/>
      <c r="CK256" s="637"/>
      <c r="CL256" s="637"/>
      <c r="CM256" s="637"/>
      <c r="CN256" s="705"/>
      <c r="CO256" s="667">
        <f t="shared" si="168"/>
        <v>0.57999999999999996</v>
      </c>
      <c r="CP256" s="88">
        <f t="shared" si="169"/>
        <v>0.81</v>
      </c>
      <c r="CQ256" s="667">
        <f t="shared" si="170"/>
        <v>1.04</v>
      </c>
      <c r="CR256" s="67"/>
      <c r="CS256" s="67"/>
      <c r="CT256" s="67"/>
      <c r="CU256" s="67"/>
      <c r="CV256" s="67"/>
      <c r="CW256" s="67"/>
      <c r="CX256" s="67"/>
      <c r="CY256" s="67"/>
      <c r="CZ256" s="67"/>
      <c r="DA256" s="67"/>
      <c r="DB256" s="67"/>
      <c r="DC256" s="67"/>
      <c r="DD256" s="67"/>
      <c r="DE256" s="67"/>
      <c r="DF256" s="67"/>
      <c r="DG256" s="67"/>
      <c r="DH256" s="67"/>
      <c r="DI256" s="67"/>
      <c r="DJ256" s="67"/>
      <c r="DK256" s="67"/>
      <c r="DL256" s="67"/>
      <c r="DM256" s="67"/>
      <c r="DN256" s="67"/>
      <c r="DO256" s="67"/>
      <c r="DP256" s="67"/>
      <c r="DQ256" s="67"/>
      <c r="DR256" s="67"/>
      <c r="DS256" s="67"/>
      <c r="DT256" s="67"/>
      <c r="DU256" s="67"/>
      <c r="DV256" s="67"/>
      <c r="DW256" s="67"/>
      <c r="DX256" s="67"/>
      <c r="DY256" s="67"/>
      <c r="DZ256" s="67"/>
      <c r="EA256" s="67"/>
      <c r="EB256" s="67"/>
      <c r="EC256" s="67"/>
      <c r="ED256" s="67"/>
      <c r="EE256" s="67"/>
      <c r="EF256" s="67"/>
      <c r="EG256" s="67"/>
      <c r="EH256" s="67"/>
      <c r="EI256" s="67"/>
      <c r="EJ256" s="67"/>
      <c r="EK256" s="67"/>
      <c r="EL256" s="67"/>
      <c r="EM256" s="67"/>
      <c r="EN256" s="67"/>
      <c r="EO256" s="67"/>
      <c r="EP256" s="67"/>
      <c r="EQ256" s="67"/>
      <c r="ER256" s="67"/>
      <c r="ES256" s="67"/>
      <c r="ET256" s="67"/>
      <c r="EU256" s="67"/>
      <c r="EV256" s="67"/>
      <c r="EW256" s="67"/>
      <c r="EX256" s="67"/>
      <c r="EY256" s="67"/>
      <c r="EZ256" s="67"/>
      <c r="FA256" s="67"/>
      <c r="FB256" s="67"/>
      <c r="FC256" s="67"/>
      <c r="FD256" s="67"/>
      <c r="FE256" s="67"/>
      <c r="FF256" s="67"/>
      <c r="FG256" s="67"/>
      <c r="FH256" s="67"/>
      <c r="FI256" s="67"/>
      <c r="FJ256" s="67"/>
      <c r="FK256" s="67"/>
      <c r="FL256" s="67"/>
      <c r="FM256" s="67"/>
      <c r="FN256" s="67"/>
      <c r="FO256" s="67"/>
      <c r="FP256" s="67"/>
      <c r="FQ256" s="67"/>
      <c r="FR256" s="67"/>
      <c r="FS256" s="67"/>
      <c r="FT256" s="67"/>
      <c r="FU256" s="67"/>
      <c r="FV256" s="67"/>
      <c r="FW256" s="67"/>
      <c r="FX256" s="67"/>
      <c r="FY256" s="67"/>
      <c r="FZ256" s="67"/>
      <c r="GA256" s="67"/>
      <c r="GB256" s="67"/>
      <c r="GC256" s="67"/>
      <c r="GD256" s="67"/>
    </row>
    <row r="257" spans="1:186" s="69" customFormat="1" ht="26.25" hidden="1" customHeight="1" thickBot="1" x14ac:dyDescent="0.3">
      <c r="A257" s="67"/>
      <c r="B257" s="67"/>
      <c r="C257" s="67"/>
      <c r="D257" s="67"/>
      <c r="E257" s="67"/>
      <c r="F257" s="67"/>
      <c r="G257" s="67"/>
      <c r="H257" s="67"/>
      <c r="I257" s="67"/>
      <c r="J257" s="67"/>
      <c r="K257" s="67"/>
      <c r="L257" s="67"/>
      <c r="M257" s="67"/>
      <c r="N257" s="67"/>
      <c r="O257" s="67"/>
      <c r="P257" s="67"/>
      <c r="Q257" s="67"/>
      <c r="R257" s="67"/>
      <c r="S257" s="67"/>
      <c r="T257" s="67"/>
      <c r="U257" s="67"/>
      <c r="V257" s="655"/>
      <c r="W257" s="67"/>
      <c r="X257" s="67"/>
      <c r="Y257" s="67"/>
      <c r="Z257" s="67"/>
      <c r="AA257" s="656"/>
      <c r="AB257" s="656"/>
      <c r="AC257" s="67"/>
      <c r="AD257" s="656"/>
      <c r="AE257" s="657"/>
      <c r="AF257" s="67"/>
      <c r="AG257" s="67"/>
      <c r="AH257" s="658"/>
      <c r="AI257" s="658"/>
      <c r="AJ257" s="67"/>
      <c r="AK257" s="656"/>
      <c r="AL257" s="67"/>
      <c r="AM257" s="67"/>
      <c r="AN257" s="67"/>
      <c r="AO257" s="67"/>
      <c r="AP257" s="67"/>
      <c r="AQ257" s="67"/>
      <c r="AR257" s="656"/>
      <c r="AS257" s="67"/>
      <c r="AT257" s="67"/>
      <c r="AU257" s="67"/>
      <c r="AV257" s="656"/>
      <c r="AW257" s="67"/>
      <c r="AX257" s="656"/>
      <c r="AY257" s="67"/>
      <c r="AZ257" s="67"/>
      <c r="BA257" s="67"/>
      <c r="BB257" s="656"/>
      <c r="BC257" s="656"/>
      <c r="BD257" s="67"/>
      <c r="BE257" s="67"/>
      <c r="BF257" s="101"/>
      <c r="BG257" s="101"/>
      <c r="BH257" s="101"/>
      <c r="BI257" s="807" t="s">
        <v>1784</v>
      </c>
      <c r="BJ257" s="908" t="s">
        <v>1782</v>
      </c>
      <c r="BK257" s="907">
        <v>4.38</v>
      </c>
      <c r="BL257" s="908" t="s">
        <v>1781</v>
      </c>
      <c r="BM257" s="798">
        <v>0.57999999999999996</v>
      </c>
      <c r="BN257" s="798">
        <f>0.4/0.3</f>
        <v>1.3333333333333335</v>
      </c>
      <c r="BO257" s="795" t="s">
        <v>258</v>
      </c>
      <c r="BP257" s="636"/>
      <c r="BQ257" s="635"/>
      <c r="BR257" s="635"/>
      <c r="BS257" s="636"/>
      <c r="BT257" s="636"/>
      <c r="BU257" s="636"/>
      <c r="BV257" s="637"/>
      <c r="BW257" s="636"/>
      <c r="BX257" s="797"/>
      <c r="BY257" s="796"/>
      <c r="BZ257" s="637"/>
      <c r="CA257" s="637"/>
      <c r="CB257" s="637"/>
      <c r="CC257" s="636"/>
      <c r="CD257" s="636"/>
      <c r="CE257" s="637"/>
      <c r="CF257" s="637"/>
      <c r="CG257" s="637"/>
      <c r="CH257" s="637"/>
      <c r="CI257" s="636"/>
      <c r="CJ257" s="636"/>
      <c r="CK257" s="637"/>
      <c r="CL257" s="637"/>
      <c r="CM257" s="637"/>
      <c r="CN257" s="705"/>
      <c r="CO257" s="667">
        <f t="shared" si="168"/>
        <v>0.57999999999999996</v>
      </c>
      <c r="CP257" s="88">
        <f t="shared" si="169"/>
        <v>0.95666666666666678</v>
      </c>
      <c r="CQ257" s="667">
        <f t="shared" si="170"/>
        <v>1.3333333333333335</v>
      </c>
      <c r="CR257" s="67"/>
      <c r="CS257" s="67"/>
      <c r="CT257" s="67"/>
      <c r="CU257" s="67"/>
      <c r="CV257" s="67"/>
      <c r="CW257" s="67"/>
      <c r="CX257" s="67"/>
      <c r="CY257" s="67"/>
      <c r="CZ257" s="67"/>
      <c r="DA257" s="67"/>
      <c r="DB257" s="67"/>
      <c r="DC257" s="67"/>
      <c r="DD257" s="67"/>
      <c r="DE257" s="67"/>
      <c r="DF257" s="67"/>
      <c r="DG257" s="67"/>
      <c r="DH257" s="67"/>
      <c r="DI257" s="67"/>
      <c r="DJ257" s="67"/>
      <c r="DK257" s="67"/>
      <c r="DL257" s="67"/>
      <c r="DM257" s="67"/>
      <c r="DN257" s="67"/>
      <c r="DO257" s="67"/>
      <c r="DP257" s="67"/>
      <c r="DQ257" s="67"/>
      <c r="DR257" s="67"/>
      <c r="DS257" s="67"/>
      <c r="DT257" s="67"/>
      <c r="DU257" s="67"/>
      <c r="DV257" s="67"/>
      <c r="DW257" s="67"/>
      <c r="DX257" s="67"/>
      <c r="DY257" s="67"/>
      <c r="DZ257" s="67"/>
      <c r="EA257" s="67"/>
      <c r="EB257" s="67"/>
      <c r="EC257" s="67"/>
      <c r="ED257" s="67"/>
      <c r="EE257" s="67"/>
      <c r="EF257" s="67"/>
      <c r="EG257" s="67"/>
      <c r="EH257" s="67"/>
      <c r="EI257" s="67"/>
      <c r="EJ257" s="67"/>
      <c r="EK257" s="67"/>
      <c r="EL257" s="67"/>
      <c r="EM257" s="67"/>
      <c r="EN257" s="67"/>
      <c r="EO257" s="67"/>
      <c r="EP257" s="67"/>
      <c r="EQ257" s="67"/>
      <c r="ER257" s="67"/>
      <c r="ES257" s="67"/>
      <c r="ET257" s="67"/>
      <c r="EU257" s="67"/>
      <c r="EV257" s="67"/>
      <c r="EW257" s="67"/>
      <c r="EX257" s="67"/>
      <c r="EY257" s="67"/>
      <c r="EZ257" s="67"/>
      <c r="FA257" s="67"/>
      <c r="FB257" s="67"/>
      <c r="FC257" s="67"/>
      <c r="FD257" s="67"/>
      <c r="FE257" s="67"/>
      <c r="FF257" s="67"/>
      <c r="FG257" s="67"/>
      <c r="FH257" s="67"/>
      <c r="FI257" s="67"/>
      <c r="FJ257" s="67"/>
      <c r="FK257" s="67"/>
      <c r="FL257" s="67"/>
      <c r="FM257" s="67"/>
      <c r="FN257" s="67"/>
      <c r="FO257" s="67"/>
      <c r="FP257" s="67"/>
      <c r="FQ257" s="67"/>
      <c r="FR257" s="67"/>
      <c r="FS257" s="67"/>
      <c r="FT257" s="67"/>
      <c r="FU257" s="67"/>
      <c r="FV257" s="67"/>
      <c r="FW257" s="67"/>
      <c r="FX257" s="67"/>
      <c r="FY257" s="67"/>
      <c r="FZ257" s="67"/>
      <c r="GA257" s="67"/>
      <c r="GB257" s="67"/>
      <c r="GC257" s="67"/>
      <c r="GD257" s="67"/>
    </row>
    <row r="258" spans="1:186" s="69" customFormat="1" ht="28.9" hidden="1" customHeight="1" thickBot="1" x14ac:dyDescent="0.3">
      <c r="A258" s="67"/>
      <c r="B258" s="67"/>
      <c r="C258" s="67"/>
      <c r="D258" s="67"/>
      <c r="E258" s="67"/>
      <c r="F258" s="67"/>
      <c r="G258" s="67"/>
      <c r="H258" s="67"/>
      <c r="I258" s="67"/>
      <c r="J258" s="67"/>
      <c r="K258" s="67"/>
      <c r="L258" s="67"/>
      <c r="M258" s="67"/>
      <c r="N258" s="67"/>
      <c r="O258" s="67"/>
      <c r="P258" s="67"/>
      <c r="Q258" s="67"/>
      <c r="R258" s="67"/>
      <c r="S258" s="67"/>
      <c r="T258" s="67"/>
      <c r="U258" s="67"/>
      <c r="V258" s="655"/>
      <c r="W258" s="67"/>
      <c r="X258" s="67"/>
      <c r="Y258" s="67"/>
      <c r="Z258" s="67"/>
      <c r="AA258" s="656"/>
      <c r="AB258" s="656"/>
      <c r="AC258" s="67"/>
      <c r="AD258" s="656"/>
      <c r="AE258" s="657"/>
      <c r="AF258" s="67"/>
      <c r="AG258" s="67"/>
      <c r="AH258" s="658"/>
      <c r="AI258" s="658"/>
      <c r="AJ258" s="67"/>
      <c r="AK258" s="656"/>
      <c r="AL258" s="67"/>
      <c r="AM258" s="67"/>
      <c r="AN258" s="67"/>
      <c r="AO258" s="67"/>
      <c r="AP258" s="67"/>
      <c r="AQ258" s="67"/>
      <c r="AR258" s="656"/>
      <c r="AS258" s="67"/>
      <c r="AT258" s="67"/>
      <c r="AU258" s="67"/>
      <c r="AV258" s="656"/>
      <c r="AW258" s="67"/>
      <c r="AX258" s="656"/>
      <c r="AY258" s="67"/>
      <c r="AZ258" s="67"/>
      <c r="BA258" s="67"/>
      <c r="BB258" s="656"/>
      <c r="BC258" s="656"/>
      <c r="BD258" s="67"/>
      <c r="BE258" s="67"/>
      <c r="BF258" s="101"/>
      <c r="BG258" s="101"/>
      <c r="BH258" s="101"/>
      <c r="BI258" s="807" t="s">
        <v>1785</v>
      </c>
      <c r="BJ258" s="908" t="s">
        <v>1782</v>
      </c>
      <c r="BK258" s="907">
        <v>0</v>
      </c>
      <c r="BL258" s="908" t="s">
        <v>1781</v>
      </c>
      <c r="BM258" s="798">
        <f>0.8/0.8</f>
        <v>1</v>
      </c>
      <c r="BN258" s="798">
        <f>1/0.8</f>
        <v>1.25</v>
      </c>
      <c r="BO258" s="795" t="s">
        <v>258</v>
      </c>
      <c r="BP258" s="636"/>
      <c r="BQ258" s="635"/>
      <c r="BR258" s="635"/>
      <c r="BS258" s="636"/>
      <c r="BT258" s="636"/>
      <c r="BU258" s="636"/>
      <c r="BV258" s="637"/>
      <c r="BW258" s="636"/>
      <c r="BX258" s="797"/>
      <c r="BY258" s="796"/>
      <c r="BZ258" s="637"/>
      <c r="CA258" s="637"/>
      <c r="CB258" s="637"/>
      <c r="CC258" s="636"/>
      <c r="CD258" s="636"/>
      <c r="CE258" s="637"/>
      <c r="CF258" s="637"/>
      <c r="CG258" s="637"/>
      <c r="CH258" s="637"/>
      <c r="CI258" s="636"/>
      <c r="CJ258" s="636"/>
      <c r="CK258" s="637"/>
      <c r="CL258" s="637"/>
      <c r="CM258" s="637"/>
      <c r="CN258" s="705"/>
      <c r="CO258" s="667">
        <f t="shared" si="168"/>
        <v>1</v>
      </c>
      <c r="CP258" s="88">
        <f t="shared" si="169"/>
        <v>1.125</v>
      </c>
      <c r="CQ258" s="667">
        <f t="shared" si="170"/>
        <v>1.25</v>
      </c>
      <c r="CR258" s="67"/>
      <c r="CS258" s="67"/>
      <c r="CT258" s="67"/>
      <c r="CU258" s="67"/>
      <c r="CV258" s="67"/>
      <c r="CW258" s="67"/>
      <c r="CX258" s="67"/>
      <c r="CY258" s="67"/>
      <c r="CZ258" s="67"/>
      <c r="DA258" s="67"/>
      <c r="DB258" s="67"/>
      <c r="DC258" s="67"/>
      <c r="DD258" s="67"/>
      <c r="DE258" s="67"/>
      <c r="DF258" s="67"/>
      <c r="DG258" s="67"/>
      <c r="DH258" s="67"/>
      <c r="DI258" s="67"/>
      <c r="DJ258" s="67"/>
      <c r="DK258" s="67"/>
      <c r="DL258" s="67"/>
      <c r="DM258" s="67"/>
      <c r="DN258" s="67"/>
      <c r="DO258" s="67"/>
      <c r="DP258" s="67"/>
      <c r="DQ258" s="67"/>
      <c r="DR258" s="67"/>
      <c r="DS258" s="67"/>
      <c r="DT258" s="67"/>
      <c r="DU258" s="67"/>
      <c r="DV258" s="67"/>
      <c r="DW258" s="67"/>
      <c r="DX258" s="67"/>
      <c r="DY258" s="67"/>
      <c r="DZ258" s="67"/>
      <c r="EA258" s="67"/>
      <c r="EB258" s="67"/>
      <c r="EC258" s="67"/>
      <c r="ED258" s="67"/>
      <c r="EE258" s="67"/>
      <c r="EF258" s="67"/>
      <c r="EG258" s="67"/>
      <c r="EH258" s="67"/>
      <c r="EI258" s="67"/>
      <c r="EJ258" s="67"/>
      <c r="EK258" s="67"/>
      <c r="EL258" s="67"/>
      <c r="EM258" s="67"/>
      <c r="EN258" s="67"/>
      <c r="EO258" s="67"/>
      <c r="EP258" s="67"/>
      <c r="EQ258" s="67"/>
      <c r="ER258" s="67"/>
      <c r="ES258" s="67"/>
      <c r="ET258" s="67"/>
      <c r="EU258" s="67"/>
      <c r="EV258" s="67"/>
      <c r="EW258" s="67"/>
      <c r="EX258" s="67"/>
      <c r="EY258" s="67"/>
      <c r="EZ258" s="67"/>
      <c r="FA258" s="67"/>
      <c r="FB258" s="67"/>
      <c r="FC258" s="67"/>
      <c r="FD258" s="67"/>
      <c r="FE258" s="67"/>
      <c r="FF258" s="67"/>
      <c r="FG258" s="67"/>
      <c r="FH258" s="67"/>
      <c r="FI258" s="67"/>
      <c r="FJ258" s="67"/>
      <c r="FK258" s="67"/>
      <c r="FL258" s="67"/>
      <c r="FM258" s="67"/>
      <c r="FN258" s="67"/>
      <c r="FO258" s="67"/>
      <c r="FP258" s="67"/>
      <c r="FQ258" s="67"/>
      <c r="FR258" s="67"/>
      <c r="FS258" s="67"/>
      <c r="FT258" s="67"/>
      <c r="FU258" s="67"/>
      <c r="FV258" s="67"/>
      <c r="FW258" s="67"/>
      <c r="FX258" s="67"/>
      <c r="FY258" s="67"/>
      <c r="FZ258" s="67"/>
      <c r="GA258" s="67"/>
      <c r="GB258" s="67"/>
      <c r="GC258" s="67"/>
      <c r="GD258" s="67"/>
    </row>
    <row r="259" spans="1:186" s="69" customFormat="1" ht="16.5" hidden="1" customHeight="1" thickBot="1" x14ac:dyDescent="0.3">
      <c r="A259" s="67"/>
      <c r="B259" s="67"/>
      <c r="C259" s="67"/>
      <c r="D259" s="67"/>
      <c r="E259" s="67"/>
      <c r="F259" s="67"/>
      <c r="G259" s="67"/>
      <c r="H259" s="67"/>
      <c r="I259" s="67"/>
      <c r="J259" s="67"/>
      <c r="K259" s="67"/>
      <c r="L259" s="67"/>
      <c r="M259" s="67"/>
      <c r="N259" s="67"/>
      <c r="O259" s="67"/>
      <c r="P259" s="67"/>
      <c r="Q259" s="67"/>
      <c r="R259" s="67"/>
      <c r="S259" s="67"/>
      <c r="T259" s="67"/>
      <c r="U259" s="67"/>
      <c r="V259" s="655"/>
      <c r="W259" s="67"/>
      <c r="X259" s="67"/>
      <c r="Y259" s="67"/>
      <c r="Z259" s="67"/>
      <c r="AA259" s="656"/>
      <c r="AB259" s="656"/>
      <c r="AC259" s="67"/>
      <c r="AD259" s="656"/>
      <c r="AE259" s="657"/>
      <c r="AF259" s="67"/>
      <c r="AG259" s="67"/>
      <c r="AH259" s="658"/>
      <c r="AI259" s="658"/>
      <c r="AJ259" s="67"/>
      <c r="AK259" s="656"/>
      <c r="AL259" s="67"/>
      <c r="AM259" s="67"/>
      <c r="AN259" s="67"/>
      <c r="AO259" s="67"/>
      <c r="AP259" s="67"/>
      <c r="AQ259" s="67"/>
      <c r="AR259" s="656"/>
      <c r="AS259" s="67"/>
      <c r="AT259" s="67"/>
      <c r="AU259" s="666"/>
      <c r="AV259" s="656"/>
      <c r="AW259" s="67"/>
      <c r="AX259" s="656"/>
      <c r="AY259" s="67"/>
      <c r="AZ259" s="67"/>
      <c r="BA259" s="67"/>
      <c r="BB259" s="656"/>
      <c r="BC259" s="656"/>
      <c r="BD259" s="67"/>
      <c r="BE259" s="67"/>
      <c r="BF259" s="101"/>
      <c r="BG259" s="101"/>
      <c r="BH259" s="101"/>
      <c r="BI259" s="807" t="s">
        <v>1786</v>
      </c>
      <c r="BJ259" s="908" t="s">
        <v>1782</v>
      </c>
      <c r="BK259" s="907">
        <v>0</v>
      </c>
      <c r="BL259" s="908" t="s">
        <v>1781</v>
      </c>
      <c r="BM259" s="798">
        <f>0.8/0.8</f>
        <v>1</v>
      </c>
      <c r="BN259" s="798">
        <f>1/0.8</f>
        <v>1.25</v>
      </c>
      <c r="BO259" s="795" t="s">
        <v>258</v>
      </c>
      <c r="BP259" s="636"/>
      <c r="BQ259" s="635"/>
      <c r="BR259" s="635"/>
      <c r="BS259" s="636"/>
      <c r="BT259" s="636"/>
      <c r="BU259" s="636"/>
      <c r="BV259" s="637"/>
      <c r="BW259" s="636"/>
      <c r="BX259" s="797"/>
      <c r="BY259" s="796"/>
      <c r="BZ259" s="637"/>
      <c r="CA259" s="637"/>
      <c r="CB259" s="637"/>
      <c r="CC259" s="636"/>
      <c r="CD259" s="636"/>
      <c r="CE259" s="637"/>
      <c r="CF259" s="637"/>
      <c r="CG259" s="637"/>
      <c r="CH259" s="637"/>
      <c r="CI259" s="636"/>
      <c r="CJ259" s="636"/>
      <c r="CK259" s="637"/>
      <c r="CL259" s="637"/>
      <c r="CM259" s="637"/>
      <c r="CN259" s="705"/>
      <c r="CO259" s="667">
        <f t="shared" si="168"/>
        <v>1</v>
      </c>
      <c r="CP259" s="88">
        <f t="shared" si="169"/>
        <v>1.125</v>
      </c>
      <c r="CQ259" s="667">
        <f t="shared" si="170"/>
        <v>1.25</v>
      </c>
      <c r="CR259" s="67"/>
      <c r="CS259" s="67"/>
      <c r="CT259" s="67"/>
      <c r="CU259" s="67"/>
      <c r="CV259" s="67"/>
      <c r="CW259" s="67"/>
      <c r="CX259" s="67"/>
      <c r="CY259" s="67"/>
      <c r="CZ259" s="67"/>
      <c r="DA259" s="67"/>
      <c r="DB259" s="67"/>
      <c r="DC259" s="67"/>
      <c r="DD259" s="67"/>
      <c r="DE259" s="67"/>
      <c r="DF259" s="67"/>
      <c r="DG259" s="67"/>
      <c r="DH259" s="67"/>
      <c r="DI259" s="67"/>
      <c r="DJ259" s="67"/>
      <c r="DK259" s="67"/>
      <c r="DL259" s="67"/>
      <c r="DM259" s="67"/>
      <c r="DN259" s="67"/>
      <c r="DO259" s="67"/>
      <c r="DP259" s="67"/>
      <c r="DQ259" s="67"/>
      <c r="DR259" s="67"/>
      <c r="DS259" s="67"/>
      <c r="DT259" s="67"/>
      <c r="DU259" s="67"/>
      <c r="DV259" s="67"/>
      <c r="DW259" s="67"/>
      <c r="DX259" s="67"/>
      <c r="DY259" s="67"/>
      <c r="DZ259" s="67"/>
      <c r="EA259" s="67"/>
      <c r="EB259" s="67"/>
      <c r="EC259" s="67"/>
      <c r="ED259" s="67"/>
      <c r="EE259" s="67"/>
      <c r="EF259" s="67"/>
      <c r="EG259" s="67"/>
      <c r="EH259" s="67"/>
      <c r="EI259" s="67"/>
      <c r="EJ259" s="67"/>
      <c r="EK259" s="67"/>
      <c r="EL259" s="67"/>
      <c r="EM259" s="67"/>
      <c r="EN259" s="67"/>
      <c r="EO259" s="67"/>
      <c r="EP259" s="67"/>
      <c r="EQ259" s="67"/>
      <c r="ER259" s="67"/>
      <c r="ES259" s="67"/>
      <c r="ET259" s="67"/>
      <c r="EU259" s="67"/>
      <c r="EV259" s="67"/>
      <c r="EW259" s="67"/>
      <c r="EX259" s="67"/>
      <c r="EY259" s="67"/>
      <c r="EZ259" s="67"/>
      <c r="FA259" s="67"/>
      <c r="FB259" s="67"/>
      <c r="FC259" s="67"/>
      <c r="FD259" s="67"/>
      <c r="FE259" s="67"/>
      <c r="FF259" s="67"/>
      <c r="FG259" s="67"/>
      <c r="FH259" s="67"/>
      <c r="FI259" s="67"/>
      <c r="FJ259" s="67"/>
      <c r="FK259" s="67"/>
      <c r="FL259" s="67"/>
      <c r="FM259" s="67"/>
      <c r="FN259" s="67"/>
      <c r="FO259" s="67"/>
      <c r="FP259" s="67"/>
      <c r="FQ259" s="67"/>
      <c r="FR259" s="67"/>
      <c r="FS259" s="67"/>
      <c r="FT259" s="67"/>
      <c r="FU259" s="67"/>
      <c r="FV259" s="67"/>
      <c r="FW259" s="67"/>
      <c r="FX259" s="67"/>
      <c r="FY259" s="67"/>
      <c r="FZ259" s="67"/>
      <c r="GA259" s="67"/>
      <c r="GB259" s="67"/>
      <c r="GC259" s="67"/>
      <c r="GD259" s="67"/>
    </row>
    <row r="260" spans="1:186" s="69" customFormat="1" ht="16.5" hidden="1" customHeight="1" thickBot="1" x14ac:dyDescent="0.3">
      <c r="A260" s="67"/>
      <c r="B260" s="67"/>
      <c r="C260" s="67"/>
      <c r="D260" s="67"/>
      <c r="E260" s="67"/>
      <c r="F260" s="67"/>
      <c r="G260" s="67"/>
      <c r="H260" s="67"/>
      <c r="I260" s="67"/>
      <c r="J260" s="67"/>
      <c r="K260" s="67"/>
      <c r="L260" s="67"/>
      <c r="M260" s="67"/>
      <c r="N260" s="67"/>
      <c r="O260" s="67"/>
      <c r="P260" s="67"/>
      <c r="Q260" s="67"/>
      <c r="R260" s="67"/>
      <c r="S260" s="67"/>
      <c r="T260" s="67"/>
      <c r="U260" s="67"/>
      <c r="V260" s="655"/>
      <c r="W260" s="67"/>
      <c r="X260" s="67"/>
      <c r="Y260" s="67"/>
      <c r="Z260" s="67"/>
      <c r="AA260" s="656"/>
      <c r="AB260" s="656"/>
      <c r="AC260" s="67"/>
      <c r="AD260" s="656"/>
      <c r="AE260" s="657"/>
      <c r="AF260" s="67"/>
      <c r="AG260" s="67"/>
      <c r="AH260" s="658"/>
      <c r="AI260" s="658"/>
      <c r="AJ260" s="67"/>
      <c r="AK260" s="656"/>
      <c r="AL260" s="67"/>
      <c r="AM260" s="67"/>
      <c r="AN260" s="67"/>
      <c r="AO260" s="67"/>
      <c r="AP260" s="67"/>
      <c r="AQ260" s="67"/>
      <c r="AR260" s="656"/>
      <c r="AS260" s="67"/>
      <c r="AT260" s="67"/>
      <c r="AU260" s="67"/>
      <c r="AV260" s="656"/>
      <c r="AW260" s="67"/>
      <c r="AX260" s="656"/>
      <c r="AY260" s="67"/>
      <c r="AZ260" s="67"/>
      <c r="BA260" s="67"/>
      <c r="BB260" s="656"/>
      <c r="BC260" s="656"/>
      <c r="BD260" s="67"/>
      <c r="BE260" s="67"/>
      <c r="BF260" s="101"/>
      <c r="BG260" s="101"/>
      <c r="BH260" s="101"/>
      <c r="BI260" s="807" t="s">
        <v>1787</v>
      </c>
      <c r="BJ260" s="908" t="s">
        <v>1782</v>
      </c>
      <c r="BK260" s="907">
        <v>2.6279999999999997</v>
      </c>
      <c r="BL260" s="908" t="s">
        <v>1781</v>
      </c>
      <c r="BM260" s="798">
        <v>0.42</v>
      </c>
      <c r="BN260" s="798">
        <f>0.3/0.2</f>
        <v>1.4999999999999998</v>
      </c>
      <c r="BO260" s="795" t="s">
        <v>258</v>
      </c>
      <c r="BP260" s="636"/>
      <c r="BQ260" s="635"/>
      <c r="BR260" s="635"/>
      <c r="BS260" s="636"/>
      <c r="BT260" s="636"/>
      <c r="BU260" s="636"/>
      <c r="BV260" s="637"/>
      <c r="BW260" s="636"/>
      <c r="BX260" s="797"/>
      <c r="BY260" s="796"/>
      <c r="BZ260" s="637"/>
      <c r="CA260" s="637"/>
      <c r="CB260" s="637"/>
      <c r="CC260" s="636"/>
      <c r="CD260" s="636"/>
      <c r="CE260" s="637"/>
      <c r="CF260" s="637"/>
      <c r="CG260" s="637"/>
      <c r="CH260" s="637"/>
      <c r="CI260" s="636"/>
      <c r="CJ260" s="636"/>
      <c r="CK260" s="637"/>
      <c r="CL260" s="637"/>
      <c r="CM260" s="637"/>
      <c r="CN260" s="705"/>
      <c r="CO260" s="667">
        <f t="shared" si="168"/>
        <v>0.42</v>
      </c>
      <c r="CP260" s="88">
        <f t="shared" si="169"/>
        <v>0.95999999999999985</v>
      </c>
      <c r="CQ260" s="667">
        <f t="shared" si="170"/>
        <v>1.4999999999999998</v>
      </c>
      <c r="CR260" s="67"/>
      <c r="CS260" s="67"/>
      <c r="CT260" s="67"/>
      <c r="CU260" s="67"/>
      <c r="CV260" s="67"/>
      <c r="CW260" s="67"/>
      <c r="CX260" s="67"/>
      <c r="CY260" s="67"/>
      <c r="CZ260" s="67"/>
      <c r="DA260" s="67"/>
      <c r="DB260" s="67"/>
      <c r="DC260" s="67"/>
      <c r="DD260" s="67"/>
      <c r="DE260" s="67"/>
      <c r="DF260" s="67"/>
      <c r="DG260" s="67"/>
      <c r="DH260" s="67"/>
      <c r="DI260" s="67"/>
      <c r="DJ260" s="67"/>
      <c r="DK260" s="67"/>
      <c r="DL260" s="67"/>
      <c r="DM260" s="67"/>
      <c r="DN260" s="67"/>
      <c r="DO260" s="67"/>
      <c r="DP260" s="67"/>
      <c r="DQ260" s="67"/>
      <c r="DR260" s="67"/>
      <c r="DS260" s="67"/>
      <c r="DT260" s="67"/>
      <c r="DU260" s="67"/>
      <c r="DV260" s="67"/>
      <c r="DW260" s="67"/>
      <c r="DX260" s="67"/>
      <c r="DY260" s="67"/>
      <c r="DZ260" s="67"/>
      <c r="EA260" s="67"/>
      <c r="EB260" s="67"/>
      <c r="EC260" s="67"/>
      <c r="ED260" s="67"/>
      <c r="EE260" s="67"/>
      <c r="EF260" s="67"/>
      <c r="EG260" s="67"/>
      <c r="EH260" s="67"/>
      <c r="EI260" s="67"/>
      <c r="EJ260" s="67"/>
      <c r="EK260" s="67"/>
      <c r="EL260" s="67"/>
      <c r="EM260" s="67"/>
      <c r="EN260" s="67"/>
      <c r="EO260" s="67"/>
      <c r="EP260" s="67"/>
      <c r="EQ260" s="67"/>
      <c r="ER260" s="67"/>
      <c r="ES260" s="67"/>
      <c r="ET260" s="67"/>
      <c r="EU260" s="67"/>
      <c r="EV260" s="67"/>
      <c r="EW260" s="67"/>
      <c r="EX260" s="67"/>
      <c r="EY260" s="67"/>
      <c r="EZ260" s="67"/>
      <c r="FA260" s="67"/>
      <c r="FB260" s="67"/>
      <c r="FC260" s="67"/>
      <c r="FD260" s="67"/>
      <c r="FE260" s="67"/>
      <c r="FF260" s="67"/>
      <c r="FG260" s="67"/>
      <c r="FH260" s="67"/>
      <c r="FI260" s="67"/>
      <c r="FJ260" s="67"/>
      <c r="FK260" s="67"/>
      <c r="FL260" s="67"/>
      <c r="FM260" s="67"/>
      <c r="FN260" s="67"/>
      <c r="FO260" s="67"/>
      <c r="FP260" s="67"/>
      <c r="FQ260" s="67"/>
      <c r="FR260" s="67"/>
      <c r="FS260" s="67"/>
      <c r="FT260" s="67"/>
      <c r="FU260" s="67"/>
      <c r="FV260" s="67"/>
      <c r="FW260" s="67"/>
      <c r="FX260" s="67"/>
      <c r="FY260" s="67"/>
      <c r="FZ260" s="67"/>
      <c r="GA260" s="67"/>
      <c r="GB260" s="67"/>
      <c r="GC260" s="67"/>
      <c r="GD260" s="67"/>
    </row>
    <row r="261" spans="1:186" s="69" customFormat="1" ht="16.5" hidden="1" customHeight="1" thickBot="1" x14ac:dyDescent="0.3">
      <c r="A261" s="67"/>
      <c r="B261" s="67"/>
      <c r="C261" s="67"/>
      <c r="D261" s="67"/>
      <c r="E261" s="67"/>
      <c r="F261" s="67"/>
      <c r="G261" s="67"/>
      <c r="H261" s="67"/>
      <c r="I261" s="67"/>
      <c r="J261" s="67"/>
      <c r="K261" s="67"/>
      <c r="L261" s="67"/>
      <c r="M261" s="67"/>
      <c r="N261" s="67"/>
      <c r="O261" s="67"/>
      <c r="P261" s="67"/>
      <c r="Q261" s="67"/>
      <c r="R261" s="67"/>
      <c r="S261" s="67"/>
      <c r="T261" s="67"/>
      <c r="U261" s="67"/>
      <c r="V261" s="655"/>
      <c r="W261" s="67"/>
      <c r="X261" s="67"/>
      <c r="Y261" s="67"/>
      <c r="Z261" s="67"/>
      <c r="AA261" s="656"/>
      <c r="AB261" s="656"/>
      <c r="AC261" s="67"/>
      <c r="AD261" s="656"/>
      <c r="AE261" s="657"/>
      <c r="AF261" s="67"/>
      <c r="AG261" s="67"/>
      <c r="AH261" s="658"/>
      <c r="AI261" s="658"/>
      <c r="AJ261" s="67"/>
      <c r="AK261" s="656"/>
      <c r="AL261" s="67"/>
      <c r="AM261" s="67"/>
      <c r="AN261" s="67"/>
      <c r="AO261" s="67"/>
      <c r="AP261" s="67"/>
      <c r="AQ261" s="67"/>
      <c r="AR261" s="656"/>
      <c r="AS261" s="67"/>
      <c r="AT261" s="67"/>
      <c r="AU261" s="67"/>
      <c r="AV261" s="656"/>
      <c r="AW261" s="67"/>
      <c r="AX261" s="656"/>
      <c r="AY261" s="67"/>
      <c r="AZ261" s="67"/>
      <c r="BA261" s="67"/>
      <c r="BB261" s="656"/>
      <c r="BC261" s="656"/>
      <c r="BD261" s="67"/>
      <c r="BE261" s="67"/>
      <c r="BF261" s="101"/>
      <c r="BG261" s="101"/>
      <c r="BH261" s="101"/>
      <c r="BI261" s="807" t="s">
        <v>1788</v>
      </c>
      <c r="BJ261" s="908" t="s">
        <v>1782</v>
      </c>
      <c r="BK261" s="907">
        <v>7.008</v>
      </c>
      <c r="BL261" s="908" t="s">
        <v>1781</v>
      </c>
      <c r="BM261" s="798">
        <v>0.32</v>
      </c>
      <c r="BN261" s="798">
        <f>0.4/0.3</f>
        <v>1.3333333333333335</v>
      </c>
      <c r="BO261" s="795" t="s">
        <v>258</v>
      </c>
      <c r="BP261" s="636"/>
      <c r="BQ261" s="635"/>
      <c r="BR261" s="635"/>
      <c r="BS261" s="636"/>
      <c r="BT261" s="636"/>
      <c r="BU261" s="636"/>
      <c r="BV261" s="637"/>
      <c r="BW261" s="636"/>
      <c r="BX261" s="797"/>
      <c r="BY261" s="796"/>
      <c r="BZ261" s="637"/>
      <c r="CA261" s="637"/>
      <c r="CB261" s="637"/>
      <c r="CC261" s="636"/>
      <c r="CD261" s="636"/>
      <c r="CE261" s="637"/>
      <c r="CF261" s="637"/>
      <c r="CG261" s="637"/>
      <c r="CH261" s="637"/>
      <c r="CI261" s="636"/>
      <c r="CJ261" s="636"/>
      <c r="CK261" s="637"/>
      <c r="CL261" s="637"/>
      <c r="CM261" s="637"/>
      <c r="CN261" s="705"/>
      <c r="CO261" s="667">
        <f t="shared" si="168"/>
        <v>0.32</v>
      </c>
      <c r="CP261" s="88">
        <f t="shared" si="169"/>
        <v>0.82666666666666677</v>
      </c>
      <c r="CQ261" s="667">
        <f t="shared" si="170"/>
        <v>1.3333333333333335</v>
      </c>
      <c r="CR261" s="67"/>
      <c r="CS261" s="67"/>
      <c r="CT261" s="67"/>
      <c r="CU261" s="67"/>
      <c r="CV261" s="67"/>
      <c r="CW261" s="67"/>
      <c r="CX261" s="67"/>
      <c r="CY261" s="67"/>
      <c r="CZ261" s="67"/>
      <c r="DA261" s="67"/>
      <c r="DB261" s="67"/>
      <c r="DC261" s="67"/>
      <c r="DD261" s="67"/>
      <c r="DE261" s="67"/>
      <c r="DF261" s="67"/>
      <c r="DG261" s="67"/>
      <c r="DH261" s="67"/>
      <c r="DI261" s="67"/>
      <c r="DJ261" s="67"/>
      <c r="DK261" s="67"/>
      <c r="DL261" s="67"/>
      <c r="DM261" s="67"/>
      <c r="DN261" s="67"/>
      <c r="DO261" s="67"/>
      <c r="DP261" s="67"/>
      <c r="DQ261" s="67"/>
      <c r="DR261" s="67"/>
      <c r="DS261" s="67"/>
      <c r="DT261" s="67"/>
      <c r="DU261" s="67"/>
      <c r="DV261" s="67"/>
      <c r="DW261" s="67"/>
      <c r="DX261" s="67"/>
      <c r="DY261" s="67"/>
      <c r="DZ261" s="67"/>
      <c r="EA261" s="67"/>
      <c r="EB261" s="67"/>
      <c r="EC261" s="67"/>
      <c r="ED261" s="67"/>
      <c r="EE261" s="67"/>
      <c r="EF261" s="67"/>
      <c r="EG261" s="67"/>
      <c r="EH261" s="67"/>
      <c r="EI261" s="67"/>
      <c r="EJ261" s="67"/>
      <c r="EK261" s="67"/>
      <c r="EL261" s="67"/>
      <c r="EM261" s="67"/>
      <c r="EN261" s="67"/>
      <c r="EO261" s="67"/>
      <c r="EP261" s="67"/>
      <c r="EQ261" s="67"/>
      <c r="ER261" s="67"/>
      <c r="ES261" s="67"/>
      <c r="ET261" s="67"/>
      <c r="EU261" s="67"/>
      <c r="EV261" s="67"/>
      <c r="EW261" s="67"/>
      <c r="EX261" s="67"/>
      <c r="EY261" s="67"/>
      <c r="EZ261" s="67"/>
      <c r="FA261" s="67"/>
      <c r="FB261" s="67"/>
      <c r="FC261" s="67"/>
      <c r="FD261" s="67"/>
      <c r="FE261" s="67"/>
      <c r="FF261" s="67"/>
      <c r="FG261" s="67"/>
      <c r="FH261" s="67"/>
      <c r="FI261" s="67"/>
      <c r="FJ261" s="67"/>
      <c r="FK261" s="67"/>
      <c r="FL261" s="67"/>
      <c r="FM261" s="67"/>
      <c r="FN261" s="67"/>
      <c r="FO261" s="67"/>
      <c r="FP261" s="67"/>
      <c r="FQ261" s="67"/>
      <c r="FR261" s="67"/>
      <c r="FS261" s="67"/>
      <c r="FT261" s="67"/>
      <c r="FU261" s="67"/>
      <c r="FV261" s="67"/>
      <c r="FW261" s="67"/>
      <c r="FX261" s="67"/>
      <c r="FY261" s="67"/>
      <c r="FZ261" s="67"/>
      <c r="GA261" s="67"/>
      <c r="GB261" s="67"/>
      <c r="GC261" s="67"/>
      <c r="GD261" s="67"/>
    </row>
    <row r="262" spans="1:186" s="69" customFormat="1" ht="16.5" hidden="1" customHeight="1" thickBot="1" x14ac:dyDescent="0.3">
      <c r="A262" s="67"/>
      <c r="B262" s="67"/>
      <c r="C262" s="67"/>
      <c r="D262" s="67"/>
      <c r="E262" s="67"/>
      <c r="F262" s="67"/>
      <c r="G262" s="67"/>
      <c r="H262" s="67"/>
      <c r="I262" s="67"/>
      <c r="J262" s="67"/>
      <c r="K262" s="67"/>
      <c r="L262" s="67"/>
      <c r="M262" s="67"/>
      <c r="N262" s="67"/>
      <c r="O262" s="67"/>
      <c r="P262" s="67"/>
      <c r="Q262" s="67"/>
      <c r="R262" s="67"/>
      <c r="S262" s="67"/>
      <c r="T262" s="67"/>
      <c r="U262" s="67"/>
      <c r="V262" s="655"/>
      <c r="W262" s="67"/>
      <c r="X262" s="67"/>
      <c r="Y262" s="67"/>
      <c r="Z262" s="67"/>
      <c r="AA262" s="656"/>
      <c r="AB262" s="656"/>
      <c r="AC262" s="67"/>
      <c r="AD262" s="656"/>
      <c r="AE262" s="657"/>
      <c r="AF262" s="67"/>
      <c r="AG262" s="67"/>
      <c r="AH262" s="658"/>
      <c r="AI262" s="658"/>
      <c r="AJ262" s="67"/>
      <c r="AK262" s="656"/>
      <c r="AL262" s="67"/>
      <c r="AM262" s="67"/>
      <c r="AN262" s="67"/>
      <c r="AO262" s="67"/>
      <c r="AP262" s="67"/>
      <c r="AQ262" s="67"/>
      <c r="AR262" s="656"/>
      <c r="AS262" s="67"/>
      <c r="AT262" s="67"/>
      <c r="AU262" s="67"/>
      <c r="AV262" s="656"/>
      <c r="AW262" s="67"/>
      <c r="AX262" s="656"/>
      <c r="AY262" s="67"/>
      <c r="AZ262" s="67"/>
      <c r="BA262" s="67"/>
      <c r="BB262" s="656"/>
      <c r="BC262" s="656"/>
      <c r="BD262" s="67"/>
      <c r="BE262" s="67"/>
      <c r="BF262" s="101"/>
      <c r="BG262" s="101"/>
      <c r="BH262" s="101"/>
      <c r="BI262" s="807" t="s">
        <v>1789</v>
      </c>
      <c r="BJ262" s="908" t="s">
        <v>1782</v>
      </c>
      <c r="BK262" s="907">
        <v>7.008</v>
      </c>
      <c r="BL262" s="908" t="s">
        <v>1781</v>
      </c>
      <c r="BM262" s="798">
        <v>0.32</v>
      </c>
      <c r="BN262" s="798">
        <f>1/0.8</f>
        <v>1.25</v>
      </c>
      <c r="BO262" s="795" t="s">
        <v>258</v>
      </c>
      <c r="BP262" s="636"/>
      <c r="BQ262" s="635"/>
      <c r="BR262" s="635"/>
      <c r="BS262" s="636"/>
      <c r="BT262" s="636"/>
      <c r="BU262" s="636"/>
      <c r="BV262" s="637"/>
      <c r="BW262" s="636"/>
      <c r="BX262" s="797"/>
      <c r="BY262" s="796"/>
      <c r="BZ262" s="637"/>
      <c r="CA262" s="637"/>
      <c r="CB262" s="637"/>
      <c r="CC262" s="636"/>
      <c r="CD262" s="636"/>
      <c r="CE262" s="637"/>
      <c r="CF262" s="637"/>
      <c r="CG262" s="637"/>
      <c r="CH262" s="637"/>
      <c r="CI262" s="636"/>
      <c r="CJ262" s="636"/>
      <c r="CK262" s="637"/>
      <c r="CL262" s="637"/>
      <c r="CM262" s="637"/>
      <c r="CN262" s="705"/>
      <c r="CO262" s="667">
        <f t="shared" si="168"/>
        <v>0.32</v>
      </c>
      <c r="CP262" s="88">
        <f t="shared" si="169"/>
        <v>0.78500000000000003</v>
      </c>
      <c r="CQ262" s="667">
        <f t="shared" si="170"/>
        <v>1.25</v>
      </c>
      <c r="CR262" s="67"/>
      <c r="CS262" s="67"/>
      <c r="CT262" s="67"/>
      <c r="CU262" s="67"/>
      <c r="CV262" s="67"/>
      <c r="CW262" s="67"/>
      <c r="CX262" s="67"/>
      <c r="CY262" s="67"/>
      <c r="CZ262" s="67"/>
      <c r="DA262" s="67"/>
      <c r="DB262" s="67"/>
      <c r="DC262" s="67"/>
      <c r="DD262" s="67"/>
      <c r="DE262" s="67"/>
      <c r="DF262" s="67"/>
      <c r="DG262" s="67"/>
      <c r="DH262" s="67"/>
      <c r="DI262" s="67"/>
      <c r="DJ262" s="67"/>
      <c r="DK262" s="67"/>
      <c r="DL262" s="67"/>
      <c r="DM262" s="67"/>
      <c r="DN262" s="67"/>
      <c r="DO262" s="67"/>
      <c r="DP262" s="67"/>
      <c r="DQ262" s="67"/>
      <c r="DR262" s="67"/>
      <c r="DS262" s="67"/>
      <c r="DT262" s="67"/>
      <c r="DU262" s="67"/>
      <c r="DV262" s="67"/>
      <c r="DW262" s="67"/>
      <c r="DX262" s="67"/>
      <c r="DY262" s="67"/>
      <c r="DZ262" s="67"/>
      <c r="EA262" s="67"/>
      <c r="EB262" s="67"/>
      <c r="EC262" s="67"/>
      <c r="ED262" s="67"/>
      <c r="EE262" s="67"/>
      <c r="EF262" s="67"/>
      <c r="EG262" s="67"/>
      <c r="EH262" s="67"/>
      <c r="EI262" s="67"/>
      <c r="EJ262" s="67"/>
      <c r="EK262" s="67"/>
      <c r="EL262" s="67"/>
      <c r="EM262" s="67"/>
      <c r="EN262" s="67"/>
      <c r="EO262" s="67"/>
      <c r="EP262" s="67"/>
      <c r="EQ262" s="67"/>
      <c r="ER262" s="67"/>
      <c r="ES262" s="67"/>
      <c r="ET262" s="67"/>
      <c r="EU262" s="67"/>
      <c r="EV262" s="67"/>
      <c r="EW262" s="67"/>
      <c r="EX262" s="67"/>
      <c r="EY262" s="67"/>
      <c r="EZ262" s="67"/>
      <c r="FA262" s="67"/>
      <c r="FB262" s="67"/>
      <c r="FC262" s="67"/>
      <c r="FD262" s="67"/>
      <c r="FE262" s="67"/>
      <c r="FF262" s="67"/>
      <c r="FG262" s="67"/>
      <c r="FH262" s="67"/>
      <c r="FI262" s="67"/>
      <c r="FJ262" s="67"/>
      <c r="FK262" s="67"/>
      <c r="FL262" s="67"/>
      <c r="FM262" s="67"/>
      <c r="FN262" s="67"/>
      <c r="FO262" s="67"/>
      <c r="FP262" s="67"/>
      <c r="FQ262" s="67"/>
      <c r="FR262" s="67"/>
      <c r="FS262" s="67"/>
      <c r="FT262" s="67"/>
      <c r="FU262" s="67"/>
      <c r="FV262" s="67"/>
      <c r="FW262" s="67"/>
      <c r="FX262" s="67"/>
      <c r="FY262" s="67"/>
      <c r="FZ262" s="67"/>
      <c r="GA262" s="67"/>
      <c r="GB262" s="67"/>
      <c r="GC262" s="67"/>
      <c r="GD262" s="67"/>
    </row>
    <row r="263" spans="1:186" s="69" customFormat="1" ht="16.5" hidden="1" customHeight="1" thickBot="1" x14ac:dyDescent="0.3">
      <c r="A263" s="67"/>
      <c r="B263" s="67"/>
      <c r="C263" s="67"/>
      <c r="D263" s="67"/>
      <c r="E263" s="67"/>
      <c r="F263" s="67"/>
      <c r="G263" s="67"/>
      <c r="H263" s="67"/>
      <c r="I263" s="67"/>
      <c r="J263" s="67"/>
      <c r="K263" s="67"/>
      <c r="L263" s="67"/>
      <c r="M263" s="67"/>
      <c r="N263" s="67"/>
      <c r="O263" s="67"/>
      <c r="P263" s="67"/>
      <c r="Q263" s="67"/>
      <c r="R263" s="67"/>
      <c r="S263" s="67"/>
      <c r="T263" s="67"/>
      <c r="U263" s="67"/>
      <c r="V263" s="655"/>
      <c r="W263" s="67"/>
      <c r="X263" s="67"/>
      <c r="Y263" s="67"/>
      <c r="Z263" s="67"/>
      <c r="AA263" s="656"/>
      <c r="AB263" s="656"/>
      <c r="AC263" s="67"/>
      <c r="AD263" s="656"/>
      <c r="AE263" s="657"/>
      <c r="AF263" s="67"/>
      <c r="AG263" s="67"/>
      <c r="AH263" s="658"/>
      <c r="AI263" s="658"/>
      <c r="AJ263" s="67"/>
      <c r="AK263" s="656"/>
      <c r="AL263" s="67"/>
      <c r="AM263" s="67"/>
      <c r="AN263" s="67"/>
      <c r="AO263" s="67"/>
      <c r="AP263" s="67"/>
      <c r="AQ263" s="67"/>
      <c r="AR263" s="656"/>
      <c r="AS263" s="67"/>
      <c r="AT263" s="67"/>
      <c r="AU263" s="666"/>
      <c r="AV263" s="656"/>
      <c r="AW263" s="67"/>
      <c r="AX263" s="656"/>
      <c r="AY263" s="67"/>
      <c r="AZ263" s="67"/>
      <c r="BA263" s="67"/>
      <c r="BB263" s="656"/>
      <c r="BC263" s="656"/>
      <c r="BD263" s="67"/>
      <c r="BE263" s="67"/>
      <c r="BF263" s="101"/>
      <c r="BG263" s="101"/>
      <c r="BH263" s="101"/>
      <c r="BI263" s="807" t="s">
        <v>1790</v>
      </c>
      <c r="BJ263" s="908" t="s">
        <v>1782</v>
      </c>
      <c r="BK263" s="907">
        <v>1.752</v>
      </c>
      <c r="BL263" s="908" t="s">
        <v>1781</v>
      </c>
      <c r="BM263" s="798">
        <v>0.42</v>
      </c>
      <c r="BN263" s="798">
        <f>1/0.8</f>
        <v>1.25</v>
      </c>
      <c r="BO263" s="795" t="s">
        <v>258</v>
      </c>
      <c r="BP263" s="636"/>
      <c r="BQ263" s="635"/>
      <c r="BR263" s="635"/>
      <c r="BS263" s="636"/>
      <c r="BT263" s="636"/>
      <c r="BU263" s="636"/>
      <c r="BV263" s="637"/>
      <c r="BW263" s="636"/>
      <c r="BX263" s="797"/>
      <c r="BY263" s="796"/>
      <c r="BZ263" s="637"/>
      <c r="CA263" s="637"/>
      <c r="CB263" s="637"/>
      <c r="CC263" s="636"/>
      <c r="CD263" s="636"/>
      <c r="CE263" s="637"/>
      <c r="CF263" s="637"/>
      <c r="CG263" s="637"/>
      <c r="CH263" s="637"/>
      <c r="CI263" s="636"/>
      <c r="CJ263" s="636"/>
      <c r="CK263" s="637"/>
      <c r="CL263" s="637"/>
      <c r="CM263" s="637"/>
      <c r="CN263" s="705"/>
      <c r="CO263" s="667">
        <f t="shared" si="168"/>
        <v>0.42</v>
      </c>
      <c r="CP263" s="88">
        <f t="shared" si="169"/>
        <v>0.83499999999999996</v>
      </c>
      <c r="CQ263" s="667">
        <f t="shared" si="170"/>
        <v>1.25</v>
      </c>
      <c r="CR263" s="67"/>
      <c r="CS263" s="67"/>
      <c r="CT263" s="67"/>
      <c r="CU263" s="67"/>
      <c r="CV263" s="67"/>
      <c r="CW263" s="67"/>
      <c r="CX263" s="67"/>
      <c r="CY263" s="67"/>
      <c r="CZ263" s="67"/>
      <c r="DA263" s="67"/>
      <c r="DB263" s="67"/>
      <c r="DC263" s="67"/>
      <c r="DD263" s="67"/>
      <c r="DE263" s="67"/>
      <c r="DF263" s="67"/>
      <c r="DG263" s="67"/>
      <c r="DH263" s="67"/>
      <c r="DI263" s="67"/>
      <c r="DJ263" s="67"/>
      <c r="DK263" s="67"/>
      <c r="DL263" s="67"/>
      <c r="DM263" s="67"/>
      <c r="DN263" s="67"/>
      <c r="DO263" s="67"/>
      <c r="DP263" s="67"/>
      <c r="DQ263" s="67"/>
      <c r="DR263" s="67"/>
      <c r="DS263" s="67"/>
      <c r="DT263" s="67"/>
      <c r="DU263" s="67"/>
      <c r="DV263" s="67"/>
      <c r="DW263" s="67"/>
      <c r="DX263" s="67"/>
      <c r="DY263" s="67"/>
      <c r="DZ263" s="67"/>
      <c r="EA263" s="67"/>
      <c r="EB263" s="67"/>
      <c r="EC263" s="67"/>
      <c r="ED263" s="67"/>
      <c r="EE263" s="67"/>
      <c r="EF263" s="67"/>
      <c r="EG263" s="67"/>
      <c r="EH263" s="67"/>
      <c r="EI263" s="67"/>
      <c r="EJ263" s="67"/>
      <c r="EK263" s="67"/>
      <c r="EL263" s="67"/>
      <c r="EM263" s="67"/>
      <c r="EN263" s="67"/>
      <c r="EO263" s="67"/>
      <c r="EP263" s="67"/>
      <c r="EQ263" s="67"/>
      <c r="ER263" s="67"/>
      <c r="ES263" s="67"/>
      <c r="ET263" s="67"/>
      <c r="EU263" s="67"/>
      <c r="EV263" s="67"/>
      <c r="EW263" s="67"/>
      <c r="EX263" s="67"/>
      <c r="EY263" s="67"/>
      <c r="EZ263" s="67"/>
      <c r="FA263" s="67"/>
      <c r="FB263" s="67"/>
      <c r="FC263" s="67"/>
      <c r="FD263" s="67"/>
      <c r="FE263" s="67"/>
      <c r="FF263" s="67"/>
      <c r="FG263" s="67"/>
      <c r="FH263" s="67"/>
      <c r="FI263" s="67"/>
      <c r="FJ263" s="67"/>
      <c r="FK263" s="67"/>
      <c r="FL263" s="67"/>
      <c r="FM263" s="67"/>
      <c r="FN263" s="67"/>
      <c r="FO263" s="67"/>
      <c r="FP263" s="67"/>
      <c r="FQ263" s="67"/>
      <c r="FR263" s="67"/>
      <c r="FS263" s="67"/>
      <c r="FT263" s="67"/>
      <c r="FU263" s="67"/>
      <c r="FV263" s="67"/>
      <c r="FW263" s="67"/>
      <c r="FX263" s="67"/>
      <c r="FY263" s="67"/>
      <c r="FZ263" s="67"/>
      <c r="GA263" s="67"/>
      <c r="GB263" s="67"/>
      <c r="GC263" s="67"/>
      <c r="GD263" s="67"/>
    </row>
    <row r="264" spans="1:186" s="69" customFormat="1" ht="16.5" hidden="1" customHeight="1" thickBot="1" x14ac:dyDescent="0.3">
      <c r="A264" s="67"/>
      <c r="B264" s="67"/>
      <c r="C264" s="67"/>
      <c r="D264" s="67"/>
      <c r="E264" s="67"/>
      <c r="F264" s="67"/>
      <c r="G264" s="67"/>
      <c r="H264" s="67"/>
      <c r="I264" s="67"/>
      <c r="J264" s="67"/>
      <c r="K264" s="67"/>
      <c r="L264" s="67"/>
      <c r="M264" s="67"/>
      <c r="N264" s="67"/>
      <c r="O264" s="67"/>
      <c r="P264" s="67"/>
      <c r="Q264" s="67"/>
      <c r="R264" s="67"/>
      <c r="S264" s="67"/>
      <c r="T264" s="67"/>
      <c r="U264" s="67"/>
      <c r="V264" s="655"/>
      <c r="W264" s="67"/>
      <c r="X264" s="67"/>
      <c r="Y264" s="67"/>
      <c r="Z264" s="67"/>
      <c r="AA264" s="656"/>
      <c r="AB264" s="656"/>
      <c r="AC264" s="67"/>
      <c r="AD264" s="656"/>
      <c r="AE264" s="657"/>
      <c r="AF264" s="67"/>
      <c r="AG264" s="67"/>
      <c r="AH264" s="658"/>
      <c r="AI264" s="658"/>
      <c r="AJ264" s="67"/>
      <c r="AK264" s="656"/>
      <c r="AL264" s="67"/>
      <c r="AM264" s="67"/>
      <c r="AN264" s="67"/>
      <c r="AO264" s="67"/>
      <c r="AP264" s="67"/>
      <c r="AQ264" s="67"/>
      <c r="AR264" s="656"/>
      <c r="AS264" s="67"/>
      <c r="AT264" s="67"/>
      <c r="AU264" s="67"/>
      <c r="AV264" s="656"/>
      <c r="AW264" s="67"/>
      <c r="AX264" s="656"/>
      <c r="AY264" s="67"/>
      <c r="AZ264" s="67"/>
      <c r="BA264" s="67"/>
      <c r="BB264" s="656"/>
      <c r="BC264" s="656"/>
      <c r="BD264" s="67"/>
      <c r="BE264" s="67"/>
      <c r="BF264" s="101"/>
      <c r="BG264" s="101"/>
      <c r="BH264" s="101"/>
      <c r="BI264" s="807" t="s">
        <v>1791</v>
      </c>
      <c r="BJ264" s="908" t="s">
        <v>1782</v>
      </c>
      <c r="BK264" s="907">
        <v>7.008</v>
      </c>
      <c r="BL264" s="908" t="s">
        <v>1781</v>
      </c>
      <c r="BM264" s="798">
        <v>0.42</v>
      </c>
      <c r="BN264" s="798">
        <f>0.3/0.2</f>
        <v>1.4999999999999998</v>
      </c>
      <c r="BO264" s="795" t="s">
        <v>258</v>
      </c>
      <c r="BP264" s="636"/>
      <c r="BQ264" s="635"/>
      <c r="BR264" s="635"/>
      <c r="BS264" s="636"/>
      <c r="BT264" s="636"/>
      <c r="BU264" s="636"/>
      <c r="BV264" s="637"/>
      <c r="BW264" s="636"/>
      <c r="BX264" s="797"/>
      <c r="BY264" s="796"/>
      <c r="BZ264" s="637"/>
      <c r="CA264" s="637"/>
      <c r="CB264" s="637"/>
      <c r="CC264" s="636"/>
      <c r="CD264" s="636"/>
      <c r="CE264" s="637"/>
      <c r="CF264" s="637"/>
      <c r="CG264" s="637"/>
      <c r="CH264" s="637"/>
      <c r="CI264" s="636"/>
      <c r="CJ264" s="636"/>
      <c r="CK264" s="637"/>
      <c r="CL264" s="637"/>
      <c r="CM264" s="637"/>
      <c r="CN264" s="705"/>
      <c r="CO264" s="667">
        <f t="shared" si="168"/>
        <v>0.42</v>
      </c>
      <c r="CP264" s="88">
        <f t="shared" si="169"/>
        <v>0.95999999999999985</v>
      </c>
      <c r="CQ264" s="667">
        <f t="shared" si="170"/>
        <v>1.4999999999999998</v>
      </c>
      <c r="CR264" s="67"/>
      <c r="CS264" s="67"/>
      <c r="CT264" s="67"/>
      <c r="CU264" s="67"/>
      <c r="CV264" s="67"/>
      <c r="CW264" s="67"/>
      <c r="CX264" s="67"/>
      <c r="CY264" s="67"/>
      <c r="CZ264" s="67"/>
      <c r="DA264" s="67"/>
      <c r="DB264" s="67"/>
      <c r="DC264" s="67"/>
      <c r="DD264" s="67"/>
      <c r="DE264" s="67"/>
      <c r="DF264" s="67"/>
      <c r="DG264" s="67"/>
      <c r="DH264" s="67"/>
      <c r="DI264" s="67"/>
      <c r="DJ264" s="67"/>
      <c r="DK264" s="67"/>
      <c r="DL264" s="67"/>
      <c r="DM264" s="67"/>
      <c r="DN264" s="67"/>
      <c r="DO264" s="67"/>
      <c r="DP264" s="67"/>
      <c r="DQ264" s="67"/>
      <c r="DR264" s="67"/>
      <c r="DS264" s="67"/>
      <c r="DT264" s="67"/>
      <c r="DU264" s="67"/>
      <c r="DV264" s="67"/>
      <c r="DW264" s="67"/>
      <c r="DX264" s="67"/>
      <c r="DY264" s="67"/>
      <c r="DZ264" s="67"/>
      <c r="EA264" s="67"/>
      <c r="EB264" s="67"/>
      <c r="EC264" s="67"/>
      <c r="ED264" s="67"/>
      <c r="EE264" s="67"/>
      <c r="EF264" s="67"/>
      <c r="EG264" s="67"/>
      <c r="EH264" s="67"/>
      <c r="EI264" s="67"/>
      <c r="EJ264" s="67"/>
      <c r="EK264" s="67"/>
      <c r="EL264" s="67"/>
      <c r="EM264" s="67"/>
      <c r="EN264" s="67"/>
      <c r="EO264" s="67"/>
      <c r="EP264" s="67"/>
      <c r="EQ264" s="67"/>
      <c r="ER264" s="67"/>
      <c r="ES264" s="67"/>
      <c r="ET264" s="67"/>
      <c r="EU264" s="67"/>
      <c r="EV264" s="67"/>
      <c r="EW264" s="67"/>
      <c r="EX264" s="67"/>
      <c r="EY264" s="67"/>
      <c r="EZ264" s="67"/>
      <c r="FA264" s="67"/>
      <c r="FB264" s="67"/>
      <c r="FC264" s="67"/>
      <c r="FD264" s="67"/>
      <c r="FE264" s="67"/>
      <c r="FF264" s="67"/>
      <c r="FG264" s="67"/>
      <c r="FH264" s="67"/>
      <c r="FI264" s="67"/>
      <c r="FJ264" s="67"/>
      <c r="FK264" s="67"/>
      <c r="FL264" s="67"/>
      <c r="FM264" s="67"/>
      <c r="FN264" s="67"/>
      <c r="FO264" s="67"/>
      <c r="FP264" s="67"/>
      <c r="FQ264" s="67"/>
      <c r="FR264" s="67"/>
      <c r="FS264" s="67"/>
      <c r="FT264" s="67"/>
      <c r="FU264" s="67"/>
      <c r="FV264" s="67"/>
      <c r="FW264" s="67"/>
      <c r="FX264" s="67"/>
      <c r="FY264" s="67"/>
      <c r="FZ264" s="67"/>
      <c r="GA264" s="67"/>
      <c r="GB264" s="67"/>
      <c r="GC264" s="67"/>
      <c r="GD264" s="67"/>
    </row>
    <row r="265" spans="1:186" s="68" customFormat="1" ht="16.5" hidden="1" customHeight="1" thickBot="1" x14ac:dyDescent="0.3">
      <c r="A265" s="88"/>
      <c r="B265" s="88"/>
      <c r="C265" s="88"/>
      <c r="D265" s="88"/>
      <c r="E265" s="88"/>
      <c r="F265" s="88"/>
      <c r="G265" s="88"/>
      <c r="H265" s="88"/>
      <c r="I265" s="88"/>
      <c r="J265" s="88"/>
      <c r="K265" s="88"/>
      <c r="L265" s="88"/>
      <c r="M265" s="88"/>
      <c r="N265" s="88"/>
      <c r="O265" s="88"/>
      <c r="P265" s="88"/>
      <c r="Q265" s="88"/>
      <c r="R265" s="88"/>
      <c r="S265" s="88"/>
      <c r="T265" s="88"/>
      <c r="U265" s="88"/>
      <c r="V265" s="667"/>
      <c r="W265" s="88"/>
      <c r="X265" s="88"/>
      <c r="Y265" s="88"/>
      <c r="Z265" s="88"/>
      <c r="AA265" s="665"/>
      <c r="AB265" s="665"/>
      <c r="AC265" s="88"/>
      <c r="AD265" s="665"/>
      <c r="AE265" s="668"/>
      <c r="AF265" s="88"/>
      <c r="AG265" s="88"/>
      <c r="AH265" s="669"/>
      <c r="AI265" s="669"/>
      <c r="AJ265" s="88"/>
      <c r="AK265" s="665"/>
      <c r="AL265" s="88"/>
      <c r="AM265" s="88"/>
      <c r="AN265" s="88"/>
      <c r="AO265" s="88"/>
      <c r="AP265" s="88"/>
      <c r="AQ265" s="88"/>
      <c r="AR265" s="665"/>
      <c r="AS265" s="88"/>
      <c r="AT265" s="88"/>
      <c r="AU265" s="88"/>
      <c r="AV265" s="88"/>
      <c r="AW265" s="88"/>
      <c r="AX265" s="88"/>
      <c r="AY265" s="88"/>
      <c r="AZ265" s="88"/>
      <c r="BA265" s="88"/>
      <c r="BB265" s="88"/>
      <c r="BC265" s="88"/>
      <c r="BD265" s="665"/>
      <c r="BE265" s="88"/>
      <c r="BF265" s="101"/>
      <c r="BG265" s="101"/>
      <c r="BH265" s="101"/>
      <c r="BI265" s="807" t="s">
        <v>1792</v>
      </c>
      <c r="BJ265" s="908" t="s">
        <v>1782</v>
      </c>
      <c r="BK265" s="907">
        <v>4.38</v>
      </c>
      <c r="BL265" s="908" t="s">
        <v>1781</v>
      </c>
      <c r="BM265" s="798">
        <v>0.3</v>
      </c>
      <c r="BN265" s="798">
        <f>1/0.8</f>
        <v>1.25</v>
      </c>
      <c r="BO265" s="795" t="s">
        <v>258</v>
      </c>
      <c r="BP265" s="899"/>
      <c r="BQ265" s="635"/>
      <c r="BR265" s="803"/>
      <c r="BS265" s="804"/>
      <c r="BT265" s="803"/>
      <c r="BU265" s="805"/>
      <c r="BV265" s="805"/>
      <c r="BW265" s="805"/>
      <c r="BX265" s="799">
        <f>0.25*0.9*25</f>
        <v>5.625</v>
      </c>
      <c r="BY265" s="908" t="s">
        <v>298</v>
      </c>
      <c r="BZ265" s="638"/>
      <c r="CA265" s="638"/>
      <c r="CB265" s="638"/>
      <c r="CC265" s="899"/>
      <c r="CD265" s="899"/>
      <c r="CE265" s="638"/>
      <c r="CF265" s="638"/>
      <c r="CG265" s="638"/>
      <c r="CH265" s="638"/>
      <c r="CI265" s="899"/>
      <c r="CJ265" s="899"/>
      <c r="CK265" s="638"/>
      <c r="CL265" s="638"/>
      <c r="CM265" s="638"/>
      <c r="CN265" s="638"/>
      <c r="CO265" s="667">
        <f t="shared" si="168"/>
        <v>0.3</v>
      </c>
      <c r="CP265" s="88">
        <f t="shared" si="169"/>
        <v>0.77500000000000002</v>
      </c>
      <c r="CQ265" s="667">
        <f t="shared" si="170"/>
        <v>1.25</v>
      </c>
      <c r="CR265" s="88">
        <v>0.05</v>
      </c>
      <c r="CS265" s="88">
        <v>0.3</v>
      </c>
      <c r="CT265" s="88"/>
      <c r="CU265" s="88"/>
      <c r="CV265" s="88"/>
      <c r="CW265" s="88"/>
      <c r="CX265" s="88"/>
      <c r="CY265" s="88"/>
      <c r="CZ265" s="88"/>
      <c r="DA265" s="88"/>
      <c r="DB265" s="88"/>
      <c r="DC265" s="88"/>
      <c r="DD265" s="88"/>
      <c r="DE265" s="88"/>
      <c r="DF265" s="88"/>
      <c r="DG265" s="88"/>
      <c r="DH265" s="88"/>
      <c r="DI265" s="88"/>
      <c r="DJ265" s="88"/>
      <c r="DK265" s="88"/>
      <c r="DL265" s="88"/>
      <c r="DM265" s="88"/>
      <c r="DN265" s="88"/>
      <c r="DO265" s="88"/>
      <c r="DP265" s="88"/>
      <c r="DQ265" s="88"/>
      <c r="DR265" s="88"/>
      <c r="DS265" s="88"/>
      <c r="DT265" s="88"/>
      <c r="DU265" s="88"/>
      <c r="DV265" s="88"/>
      <c r="DW265" s="88"/>
      <c r="DX265" s="88"/>
      <c r="DY265" s="88"/>
      <c r="DZ265" s="88"/>
      <c r="EA265" s="88"/>
      <c r="EB265" s="88"/>
      <c r="EC265" s="88"/>
      <c r="ED265" s="88"/>
      <c r="EE265" s="88"/>
      <c r="EF265" s="88"/>
      <c r="EG265" s="88"/>
      <c r="EH265" s="88"/>
      <c r="EI265" s="88"/>
      <c r="EJ265" s="88"/>
      <c r="EK265" s="88"/>
      <c r="EL265" s="88"/>
      <c r="EM265" s="88"/>
      <c r="EN265" s="88"/>
      <c r="EO265" s="88"/>
      <c r="EP265" s="88"/>
      <c r="EQ265" s="88"/>
      <c r="ER265" s="88"/>
      <c r="ES265" s="88"/>
      <c r="ET265" s="88"/>
      <c r="EU265" s="88"/>
      <c r="EV265" s="88"/>
      <c r="EW265" s="88"/>
      <c r="EX265" s="88"/>
      <c r="EY265" s="88"/>
      <c r="EZ265" s="88"/>
      <c r="FA265" s="88"/>
      <c r="FB265" s="88"/>
      <c r="FC265" s="88"/>
      <c r="FD265" s="88"/>
      <c r="FE265" s="88"/>
      <c r="FF265" s="88"/>
      <c r="FG265" s="88"/>
      <c r="FH265" s="88"/>
      <c r="FI265" s="88"/>
      <c r="FJ265" s="88"/>
      <c r="FK265" s="88"/>
      <c r="FL265" s="88"/>
      <c r="FM265" s="88"/>
      <c r="FN265" s="88"/>
      <c r="FO265" s="88"/>
      <c r="FP265" s="88"/>
      <c r="FQ265" s="88"/>
      <c r="FR265" s="88"/>
      <c r="FS265" s="88"/>
      <c r="FT265" s="88"/>
      <c r="FU265" s="88"/>
      <c r="FV265" s="88"/>
      <c r="FW265" s="88"/>
      <c r="FX265" s="88"/>
      <c r="FY265" s="88"/>
      <c r="FZ265" s="88"/>
      <c r="GA265" s="88"/>
      <c r="GB265" s="88"/>
      <c r="GC265" s="88"/>
      <c r="GD265" s="88"/>
    </row>
    <row r="266" spans="1:186" s="68" customFormat="1" ht="16.5" hidden="1" customHeight="1" thickBot="1" x14ac:dyDescent="0.3">
      <c r="A266" s="88"/>
      <c r="B266" s="88"/>
      <c r="C266" s="88"/>
      <c r="D266" s="88"/>
      <c r="E266" s="88"/>
      <c r="F266" s="88"/>
      <c r="G266" s="88"/>
      <c r="H266" s="88"/>
      <c r="I266" s="88"/>
      <c r="J266" s="88"/>
      <c r="K266" s="88"/>
      <c r="L266" s="88"/>
      <c r="M266" s="88"/>
      <c r="N266" s="88"/>
      <c r="O266" s="88"/>
      <c r="P266" s="88"/>
      <c r="Q266" s="88"/>
      <c r="R266" s="88"/>
      <c r="S266" s="88"/>
      <c r="T266" s="88"/>
      <c r="U266" s="88"/>
      <c r="V266" s="667"/>
      <c r="W266" s="88"/>
      <c r="X266" s="88"/>
      <c r="Y266" s="88"/>
      <c r="Z266" s="88"/>
      <c r="AA266" s="665"/>
      <c r="AB266" s="665"/>
      <c r="AC266" s="88"/>
      <c r="AD266" s="665"/>
      <c r="AE266" s="668"/>
      <c r="AF266" s="88"/>
      <c r="AG266" s="88"/>
      <c r="AH266" s="669"/>
      <c r="AI266" s="669"/>
      <c r="AJ266" s="88"/>
      <c r="AK266" s="665"/>
      <c r="AL266" s="88"/>
      <c r="AM266" s="88"/>
      <c r="AN266" s="88"/>
      <c r="AO266" s="88"/>
      <c r="AP266" s="88"/>
      <c r="AQ266" s="88"/>
      <c r="AR266" s="665"/>
      <c r="AS266" s="88"/>
      <c r="AT266" s="88"/>
      <c r="AU266" s="88"/>
      <c r="AV266" s="88"/>
      <c r="AW266" s="88"/>
      <c r="AX266" s="88"/>
      <c r="AY266" s="88"/>
      <c r="AZ266" s="88"/>
      <c r="BA266" s="88"/>
      <c r="BB266" s="88"/>
      <c r="BC266" s="88"/>
      <c r="BD266" s="665"/>
      <c r="BE266" s="88"/>
      <c r="BF266" s="101"/>
      <c r="BG266" s="101"/>
      <c r="BH266" s="101"/>
      <c r="BI266" s="807"/>
      <c r="BJ266" s="908"/>
      <c r="BK266" s="907"/>
      <c r="BL266" s="908"/>
      <c r="BM266" s="798"/>
      <c r="BN266" s="798"/>
      <c r="BO266" s="795"/>
      <c r="BP266" s="899"/>
      <c r="BQ266" s="635"/>
      <c r="BR266" s="88"/>
      <c r="BS266" s="899"/>
      <c r="BT266" s="899"/>
      <c r="BU266" s="899"/>
      <c r="BV266" s="638"/>
      <c r="BW266" s="899"/>
      <c r="BX266" s="799">
        <f>0.25*0.9*25</f>
        <v>5.625</v>
      </c>
      <c r="BY266" s="908" t="s">
        <v>298</v>
      </c>
      <c r="BZ266" s="638"/>
      <c r="CA266" s="638"/>
      <c r="CB266" s="638"/>
      <c r="CC266" s="899"/>
      <c r="CD266" s="899"/>
      <c r="CE266" s="638"/>
      <c r="CF266" s="638"/>
      <c r="CG266" s="638"/>
      <c r="CH266" s="638"/>
      <c r="CI266" s="899"/>
      <c r="CJ266" s="899"/>
      <c r="CK266" s="638"/>
      <c r="CL266" s="638"/>
      <c r="CM266" s="638"/>
      <c r="CN266" s="638"/>
      <c r="CO266" s="667">
        <f t="shared" si="168"/>
        <v>0</v>
      </c>
      <c r="CP266" s="88">
        <f t="shared" si="169"/>
        <v>0</v>
      </c>
      <c r="CQ266" s="667">
        <f t="shared" si="170"/>
        <v>0</v>
      </c>
      <c r="CR266" s="88">
        <v>0.05</v>
      </c>
      <c r="CS266" s="88">
        <v>0.3</v>
      </c>
      <c r="CT266" s="88"/>
      <c r="CU266" s="88"/>
      <c r="CV266" s="88"/>
      <c r="CW266" s="88"/>
      <c r="CX266" s="88"/>
      <c r="CY266" s="88"/>
      <c r="CZ266" s="88"/>
      <c r="DA266" s="88"/>
      <c r="DB266" s="88"/>
      <c r="DC266" s="88"/>
      <c r="DD266" s="88"/>
      <c r="DE266" s="88"/>
      <c r="DF266" s="88"/>
      <c r="DG266" s="88"/>
      <c r="DH266" s="88"/>
      <c r="DI266" s="88"/>
      <c r="DJ266" s="88"/>
      <c r="DK266" s="88"/>
      <c r="DL266" s="88"/>
      <c r="DM266" s="88"/>
      <c r="DN266" s="88"/>
      <c r="DO266" s="88"/>
      <c r="DP266" s="88"/>
      <c r="DQ266" s="88"/>
      <c r="DR266" s="88"/>
      <c r="DS266" s="88"/>
      <c r="DT266" s="88"/>
      <c r="DU266" s="88"/>
      <c r="DV266" s="88"/>
      <c r="DW266" s="88"/>
      <c r="DX266" s="88"/>
      <c r="DY266" s="88"/>
      <c r="DZ266" s="88"/>
      <c r="EA266" s="88"/>
      <c r="EB266" s="88"/>
      <c r="EC266" s="88"/>
      <c r="ED266" s="88"/>
      <c r="EE266" s="88"/>
      <c r="EF266" s="88"/>
      <c r="EG266" s="88"/>
      <c r="EH266" s="88"/>
      <c r="EI266" s="88"/>
      <c r="EJ266" s="88"/>
      <c r="EK266" s="88"/>
      <c r="EL266" s="88"/>
      <c r="EM266" s="88"/>
      <c r="EN266" s="88"/>
      <c r="EO266" s="88"/>
      <c r="EP266" s="88"/>
      <c r="EQ266" s="88"/>
      <c r="ER266" s="88"/>
      <c r="ES266" s="88"/>
      <c r="ET266" s="88"/>
      <c r="EU266" s="88"/>
      <c r="EV266" s="88"/>
      <c r="EW266" s="88"/>
      <c r="EX266" s="88"/>
      <c r="EY266" s="88"/>
      <c r="EZ266" s="88"/>
      <c r="FA266" s="88"/>
      <c r="FB266" s="88"/>
      <c r="FC266" s="88"/>
      <c r="FD266" s="88"/>
      <c r="FE266" s="88"/>
      <c r="FF266" s="88"/>
      <c r="FG266" s="88"/>
      <c r="FH266" s="88"/>
      <c r="FI266" s="88"/>
      <c r="FJ266" s="88"/>
      <c r="FK266" s="88"/>
      <c r="FL266" s="88"/>
      <c r="FM266" s="88"/>
      <c r="FN266" s="88"/>
      <c r="FO266" s="88"/>
      <c r="FP266" s="88"/>
      <c r="FQ266" s="88"/>
      <c r="FR266" s="88"/>
      <c r="FS266" s="88"/>
      <c r="FT266" s="88"/>
      <c r="FU266" s="88"/>
      <c r="FV266" s="88"/>
      <c r="FW266" s="88"/>
      <c r="FX266" s="88"/>
      <c r="FY266" s="88"/>
      <c r="FZ266" s="88"/>
      <c r="GA266" s="88"/>
      <c r="GB266" s="88"/>
      <c r="GC266" s="88"/>
      <c r="GD266" s="88"/>
    </row>
    <row r="267" spans="1:186" s="68" customFormat="1" ht="16.5" hidden="1" customHeight="1" thickBot="1" x14ac:dyDescent="0.3">
      <c r="A267" s="88"/>
      <c r="B267" s="88"/>
      <c r="C267" s="88"/>
      <c r="D267" s="88"/>
      <c r="E267" s="88"/>
      <c r="F267" s="88"/>
      <c r="G267" s="88"/>
      <c r="H267" s="88"/>
      <c r="I267" s="88"/>
      <c r="J267" s="88"/>
      <c r="K267" s="88"/>
      <c r="L267" s="88"/>
      <c r="M267" s="88"/>
      <c r="N267" s="88"/>
      <c r="O267" s="88"/>
      <c r="P267" s="88"/>
      <c r="Q267" s="88"/>
      <c r="R267" s="88"/>
      <c r="S267" s="88"/>
      <c r="T267" s="88"/>
      <c r="U267" s="88"/>
      <c r="V267" s="667"/>
      <c r="W267" s="88"/>
      <c r="X267" s="88"/>
      <c r="Y267" s="88"/>
      <c r="Z267" s="88"/>
      <c r="AA267" s="665"/>
      <c r="AB267" s="665"/>
      <c r="AC267" s="88"/>
      <c r="AD267" s="665"/>
      <c r="AE267" s="668"/>
      <c r="AF267" s="88"/>
      <c r="AG267" s="88"/>
      <c r="AH267" s="669"/>
      <c r="AI267" s="669"/>
      <c r="AJ267" s="88"/>
      <c r="AK267" s="665"/>
      <c r="AL267" s="88"/>
      <c r="AM267" s="88"/>
      <c r="AN267" s="88"/>
      <c r="AO267" s="88"/>
      <c r="AP267" s="88"/>
      <c r="AQ267" s="88"/>
      <c r="AR267" s="665"/>
      <c r="AS267" s="88"/>
      <c r="AT267" s="88"/>
      <c r="AU267" s="88"/>
      <c r="AV267" s="88"/>
      <c r="AW267" s="88"/>
      <c r="AX267" s="88"/>
      <c r="AY267" s="88"/>
      <c r="AZ267" s="88"/>
      <c r="BA267" s="88"/>
      <c r="BB267" s="88"/>
      <c r="BC267" s="88"/>
      <c r="BD267" s="88"/>
      <c r="BE267" s="88"/>
      <c r="BF267" s="101"/>
      <c r="BG267" s="101"/>
      <c r="BH267" s="101"/>
      <c r="BI267" s="807" t="s">
        <v>2087</v>
      </c>
      <c r="BJ267" s="796" t="s">
        <v>332</v>
      </c>
      <c r="BK267" s="809">
        <f>AV282</f>
        <v>5.497666666666666E-2</v>
      </c>
      <c r="BL267" s="796" t="s">
        <v>424</v>
      </c>
      <c r="BM267" s="798">
        <v>0.05</v>
      </c>
      <c r="BN267" s="798">
        <v>0.3</v>
      </c>
      <c r="BO267" s="795" t="s">
        <v>258</v>
      </c>
      <c r="BP267" s="899"/>
      <c r="BQ267" s="88"/>
      <c r="BR267" s="88"/>
      <c r="BS267" s="899"/>
      <c r="BT267" s="899"/>
      <c r="BU267" s="899"/>
      <c r="BV267" s="638"/>
      <c r="BW267" s="899"/>
      <c r="BX267" s="799"/>
      <c r="BY267" s="908"/>
      <c r="BZ267" s="638"/>
      <c r="CA267" s="638"/>
      <c r="CB267" s="638"/>
      <c r="CC267" s="899"/>
      <c r="CD267" s="899"/>
      <c r="CE267" s="638"/>
      <c r="CF267" s="638"/>
      <c r="CG267" s="638"/>
      <c r="CH267" s="638"/>
      <c r="CI267" s="899"/>
      <c r="CJ267" s="899"/>
      <c r="CK267" s="638"/>
      <c r="CL267" s="638"/>
      <c r="CM267" s="638"/>
      <c r="CN267" s="638"/>
      <c r="CO267" s="667">
        <f t="shared" si="168"/>
        <v>0.05</v>
      </c>
      <c r="CP267" s="88">
        <f t="shared" si="169"/>
        <v>0.17499999999999999</v>
      </c>
      <c r="CQ267" s="667">
        <f t="shared" si="170"/>
        <v>0.3</v>
      </c>
      <c r="CR267" s="88">
        <v>0.28999999999999998</v>
      </c>
      <c r="CS267" s="88">
        <v>0.28999999999999998</v>
      </c>
      <c r="CT267" s="88"/>
      <c r="CU267" s="88"/>
      <c r="CV267" s="88"/>
      <c r="CW267" s="88"/>
      <c r="CX267" s="88"/>
      <c r="CY267" s="88"/>
      <c r="CZ267" s="88"/>
      <c r="DA267" s="88"/>
      <c r="DB267" s="88"/>
      <c r="DC267" s="88"/>
      <c r="DD267" s="88"/>
      <c r="DE267" s="88"/>
      <c r="DF267" s="88"/>
      <c r="DG267" s="88"/>
      <c r="DH267" s="88"/>
      <c r="DI267" s="88"/>
      <c r="DJ267" s="88"/>
      <c r="DK267" s="88"/>
      <c r="DL267" s="88"/>
      <c r="DM267" s="88"/>
      <c r="DN267" s="88"/>
      <c r="DO267" s="88"/>
      <c r="DP267" s="88"/>
      <c r="DQ267" s="88"/>
      <c r="DR267" s="88"/>
      <c r="DS267" s="88"/>
      <c r="DT267" s="88"/>
      <c r="DU267" s="88"/>
      <c r="DV267" s="88"/>
      <c r="DW267" s="88"/>
      <c r="DX267" s="88"/>
      <c r="DY267" s="88"/>
      <c r="DZ267" s="88"/>
      <c r="EA267" s="88"/>
      <c r="EB267" s="88"/>
      <c r="EC267" s="88"/>
      <c r="ED267" s="88"/>
      <c r="EE267" s="88"/>
      <c r="EF267" s="88"/>
      <c r="EG267" s="88"/>
      <c r="EH267" s="88"/>
      <c r="EI267" s="88"/>
      <c r="EJ267" s="88"/>
      <c r="EK267" s="88"/>
      <c r="EL267" s="88"/>
      <c r="EM267" s="88"/>
      <c r="EN267" s="88"/>
      <c r="EO267" s="88"/>
      <c r="EP267" s="88"/>
      <c r="EQ267" s="88"/>
      <c r="ER267" s="88"/>
      <c r="ES267" s="88"/>
      <c r="ET267" s="88"/>
      <c r="EU267" s="88"/>
      <c r="EV267" s="88"/>
      <c r="EW267" s="88"/>
      <c r="EX267" s="88"/>
      <c r="EY267" s="88"/>
      <c r="EZ267" s="88"/>
      <c r="FA267" s="88"/>
      <c r="FB267" s="88"/>
      <c r="FC267" s="88"/>
      <c r="FD267" s="88"/>
      <c r="FE267" s="88"/>
      <c r="FF267" s="88"/>
      <c r="FG267" s="88"/>
      <c r="FH267" s="88"/>
      <c r="FI267" s="88"/>
      <c r="FJ267" s="88"/>
      <c r="FK267" s="88"/>
      <c r="FL267" s="88"/>
      <c r="FM267" s="88"/>
      <c r="FN267" s="88"/>
      <c r="FO267" s="88"/>
      <c r="FP267" s="88"/>
      <c r="FQ267" s="88"/>
      <c r="FR267" s="88"/>
      <c r="FS267" s="88"/>
      <c r="FT267" s="88"/>
      <c r="FU267" s="88"/>
      <c r="FV267" s="88"/>
      <c r="FW267" s="88"/>
      <c r="FX267" s="88"/>
      <c r="FY267" s="88"/>
      <c r="FZ267" s="88"/>
      <c r="GA267" s="88"/>
      <c r="GB267" s="88"/>
      <c r="GC267" s="88"/>
      <c r="GD267" s="88"/>
    </row>
    <row r="268" spans="1:186" s="68" customFormat="1" ht="16.5" hidden="1" customHeight="1" thickBot="1" x14ac:dyDescent="0.3">
      <c r="A268" s="88"/>
      <c r="B268" s="88"/>
      <c r="C268" s="88"/>
      <c r="D268" s="88"/>
      <c r="E268" s="88"/>
      <c r="F268" s="88"/>
      <c r="G268" s="88"/>
      <c r="H268" s="88"/>
      <c r="I268" s="88"/>
      <c r="J268" s="88"/>
      <c r="K268" s="88"/>
      <c r="L268" s="88"/>
      <c r="M268" s="88"/>
      <c r="N268" s="88"/>
      <c r="O268" s="88"/>
      <c r="P268" s="88"/>
      <c r="Q268" s="88"/>
      <c r="R268" s="88"/>
      <c r="S268" s="88"/>
      <c r="T268" s="88"/>
      <c r="U268" s="88"/>
      <c r="V268" s="667"/>
      <c r="W268" s="88"/>
      <c r="X268" s="88"/>
      <c r="Y268" s="88"/>
      <c r="Z268" s="88"/>
      <c r="AA268" s="665"/>
      <c r="AB268" s="665"/>
      <c r="AC268" s="88"/>
      <c r="AD268" s="665"/>
      <c r="AE268" s="668"/>
      <c r="AF268" s="88"/>
      <c r="AG268" s="88"/>
      <c r="AH268" s="669"/>
      <c r="AI268" s="669"/>
      <c r="AJ268" s="88"/>
      <c r="AK268" s="665"/>
      <c r="AL268" s="88"/>
      <c r="AM268" s="88"/>
      <c r="AN268" s="88"/>
      <c r="AO268" s="88"/>
      <c r="AP268" s="88"/>
      <c r="AQ268" s="88"/>
      <c r="AR268" s="665"/>
      <c r="AS268" s="88"/>
      <c r="AT268" s="88"/>
      <c r="AU268" s="88"/>
      <c r="AV268" s="88"/>
      <c r="AW268" s="88"/>
      <c r="AX268" s="88"/>
      <c r="AY268" s="88"/>
      <c r="AZ268" s="88"/>
      <c r="BA268" s="88"/>
      <c r="BB268" s="88"/>
      <c r="BC268" s="88"/>
      <c r="BD268" s="88"/>
      <c r="BE268" s="88"/>
      <c r="BF268" s="101"/>
      <c r="BG268" s="101"/>
      <c r="BH268" s="101"/>
      <c r="BI268" s="807" t="s">
        <v>2088</v>
      </c>
      <c r="BJ268" s="796" t="s">
        <v>332</v>
      </c>
      <c r="BK268" s="809">
        <f>AW282</f>
        <v>2.748833333333333E-2</v>
      </c>
      <c r="BL268" s="796" t="s">
        <v>424</v>
      </c>
      <c r="BM268" s="798">
        <v>0.05</v>
      </c>
      <c r="BN268" s="798">
        <v>0.3</v>
      </c>
      <c r="BO268" s="795" t="s">
        <v>258</v>
      </c>
      <c r="BP268" s="899"/>
      <c r="BQ268" s="88"/>
      <c r="BR268" s="88"/>
      <c r="BS268" s="899"/>
      <c r="BT268" s="899"/>
      <c r="BU268" s="899"/>
      <c r="BV268" s="638"/>
      <c r="BW268" s="899"/>
      <c r="BX268" s="907"/>
      <c r="BY268" s="908"/>
      <c r="BZ268" s="638"/>
      <c r="CA268" s="638"/>
      <c r="CB268" s="638"/>
      <c r="CC268" s="899"/>
      <c r="CD268" s="899"/>
      <c r="CE268" s="638"/>
      <c r="CF268" s="638"/>
      <c r="CG268" s="638"/>
      <c r="CH268" s="638"/>
      <c r="CI268" s="899"/>
      <c r="CJ268" s="899"/>
      <c r="CK268" s="638"/>
      <c r="CL268" s="638"/>
      <c r="CM268" s="638"/>
      <c r="CN268" s="638"/>
      <c r="CO268" s="667">
        <f t="shared" si="168"/>
        <v>0.05</v>
      </c>
      <c r="CP268" s="88">
        <f t="shared" si="169"/>
        <v>0.17499999999999999</v>
      </c>
      <c r="CQ268" s="667">
        <f t="shared" si="170"/>
        <v>0.3</v>
      </c>
      <c r="CR268" s="88"/>
      <c r="CS268" s="88"/>
      <c r="CT268" s="88"/>
      <c r="CU268" s="88"/>
      <c r="CV268" s="88"/>
      <c r="CW268" s="88"/>
      <c r="CX268" s="88"/>
      <c r="CY268" s="88"/>
      <c r="CZ268" s="88"/>
      <c r="DA268" s="88"/>
      <c r="DB268" s="88"/>
      <c r="DC268" s="88"/>
      <c r="DD268" s="88"/>
      <c r="DE268" s="88"/>
      <c r="DF268" s="88"/>
      <c r="DG268" s="88"/>
      <c r="DH268" s="88"/>
      <c r="DI268" s="88"/>
      <c r="DJ268" s="88"/>
      <c r="DK268" s="88"/>
      <c r="DL268" s="88"/>
      <c r="DM268" s="88"/>
      <c r="DN268" s="88"/>
      <c r="DO268" s="88"/>
      <c r="DP268" s="88"/>
      <c r="DQ268" s="88"/>
      <c r="DR268" s="88"/>
      <c r="DS268" s="88"/>
      <c r="DT268" s="88"/>
      <c r="DU268" s="88"/>
      <c r="DV268" s="88"/>
      <c r="DW268" s="88"/>
      <c r="DX268" s="88"/>
      <c r="DY268" s="88"/>
      <c r="DZ268" s="88"/>
      <c r="EA268" s="88"/>
      <c r="EB268" s="88"/>
      <c r="EC268" s="88"/>
      <c r="ED268" s="88"/>
      <c r="EE268" s="88"/>
      <c r="EF268" s="88"/>
      <c r="EG268" s="88"/>
      <c r="EH268" s="88"/>
      <c r="EI268" s="88"/>
      <c r="EJ268" s="88"/>
      <c r="EK268" s="88"/>
      <c r="EL268" s="88"/>
      <c r="EM268" s="88"/>
      <c r="EN268" s="88"/>
      <c r="EO268" s="88"/>
      <c r="EP268" s="88"/>
      <c r="EQ268" s="88"/>
      <c r="ER268" s="88"/>
      <c r="ES268" s="88"/>
      <c r="ET268" s="88"/>
      <c r="EU268" s="88"/>
      <c r="EV268" s="88"/>
      <c r="EW268" s="88"/>
      <c r="EX268" s="88"/>
      <c r="EY268" s="88"/>
      <c r="EZ268" s="88"/>
      <c r="FA268" s="88"/>
      <c r="FB268" s="88"/>
      <c r="FC268" s="88"/>
      <c r="FD268" s="88"/>
      <c r="FE268" s="88"/>
      <c r="FF268" s="88"/>
      <c r="FG268" s="88"/>
      <c r="FH268" s="88"/>
      <c r="FI268" s="88"/>
      <c r="FJ268" s="88"/>
      <c r="FK268" s="88"/>
      <c r="FL268" s="88"/>
      <c r="FM268" s="88"/>
      <c r="FN268" s="88"/>
      <c r="FO268" s="88"/>
      <c r="FP268" s="88"/>
      <c r="FQ268" s="88"/>
      <c r="FR268" s="88"/>
      <c r="FS268" s="88"/>
      <c r="FT268" s="88"/>
      <c r="FU268" s="88"/>
      <c r="FV268" s="88"/>
      <c r="FW268" s="88"/>
      <c r="FX268" s="88"/>
      <c r="FY268" s="88"/>
      <c r="FZ268" s="88"/>
      <c r="GA268" s="88"/>
      <c r="GB268" s="88"/>
      <c r="GC268" s="88"/>
      <c r="GD268" s="88"/>
    </row>
    <row r="269" spans="1:186" s="68" customFormat="1" ht="16.5" hidden="1" customHeight="1" thickBot="1" x14ac:dyDescent="0.3">
      <c r="A269" s="88"/>
      <c r="B269" s="88"/>
      <c r="C269" s="88"/>
      <c r="D269" s="88"/>
      <c r="E269" s="88"/>
      <c r="F269" s="88"/>
      <c r="G269" s="88"/>
      <c r="H269" s="88"/>
      <c r="I269" s="88"/>
      <c r="J269" s="88"/>
      <c r="K269" s="88"/>
      <c r="L269" s="88"/>
      <c r="M269" s="88"/>
      <c r="N269" s="88"/>
      <c r="O269" s="88"/>
      <c r="P269" s="88"/>
      <c r="Q269" s="88"/>
      <c r="R269" s="88"/>
      <c r="S269" s="88"/>
      <c r="T269" s="88"/>
      <c r="U269" s="88"/>
      <c r="V269" s="667"/>
      <c r="W269" s="88"/>
      <c r="X269" s="88"/>
      <c r="Y269" s="88"/>
      <c r="Z269" s="88"/>
      <c r="AA269" s="665"/>
      <c r="AB269" s="665"/>
      <c r="AC269" s="88"/>
      <c r="AD269" s="665"/>
      <c r="AE269" s="668"/>
      <c r="AF269" s="88"/>
      <c r="AG269" s="88"/>
      <c r="AH269" s="669"/>
      <c r="AI269" s="669"/>
      <c r="AJ269" s="88"/>
      <c r="AK269" s="665"/>
      <c r="AL269" s="88"/>
      <c r="AM269" s="88"/>
      <c r="AN269" s="88"/>
      <c r="AO269" s="88"/>
      <c r="AP269" s="88"/>
      <c r="AQ269" s="88"/>
      <c r="AR269" s="665"/>
      <c r="AS269" s="88"/>
      <c r="AT269" s="88"/>
      <c r="AU269" s="88"/>
      <c r="AV269" s="88"/>
      <c r="AW269" s="88"/>
      <c r="AX269" s="88"/>
      <c r="AY269" s="88"/>
      <c r="AZ269" s="88"/>
      <c r="BA269" s="88"/>
      <c r="BB269" s="88"/>
      <c r="BC269" s="88"/>
      <c r="BD269" s="88"/>
      <c r="BE269" s="88"/>
      <c r="BF269" s="101"/>
      <c r="BG269" s="101"/>
      <c r="BH269" s="101"/>
      <c r="BI269" s="807" t="s">
        <v>2089</v>
      </c>
      <c r="BJ269" s="796" t="s">
        <v>332</v>
      </c>
      <c r="BK269" s="809">
        <f>AX282</f>
        <v>3.9583199999999999E-2</v>
      </c>
      <c r="BL269" s="796" t="s">
        <v>424</v>
      </c>
      <c r="BM269" s="798">
        <v>0.05</v>
      </c>
      <c r="BN269" s="798">
        <v>0.3</v>
      </c>
      <c r="BO269" s="795" t="s">
        <v>258</v>
      </c>
      <c r="BP269" s="899"/>
      <c r="BQ269" s="88"/>
      <c r="BR269" s="88"/>
      <c r="BS269" s="899"/>
      <c r="BT269" s="899"/>
      <c r="BU269" s="899"/>
      <c r="BV269" s="638"/>
      <c r="BW269" s="899"/>
      <c r="BX269" s="907"/>
      <c r="BY269" s="908"/>
      <c r="BZ269" s="638"/>
      <c r="CA269" s="638"/>
      <c r="CB269" s="638"/>
      <c r="CC269" s="899"/>
      <c r="CD269" s="899"/>
      <c r="CE269" s="638"/>
      <c r="CF269" s="638"/>
      <c r="CG269" s="638"/>
      <c r="CH269" s="638"/>
      <c r="CI269" s="899"/>
      <c r="CJ269" s="899"/>
      <c r="CK269" s="638"/>
      <c r="CL269" s="638"/>
      <c r="CM269" s="638"/>
      <c r="CN269" s="638"/>
      <c r="CO269" s="667">
        <f t="shared" si="168"/>
        <v>0.05</v>
      </c>
      <c r="CP269" s="88">
        <f t="shared" si="169"/>
        <v>0.17499999999999999</v>
      </c>
      <c r="CQ269" s="667">
        <f t="shared" si="170"/>
        <v>0.3</v>
      </c>
      <c r="CR269" s="88"/>
      <c r="CS269" s="88"/>
      <c r="CT269" s="88"/>
      <c r="CU269" s="88"/>
      <c r="CV269" s="88"/>
      <c r="CW269" s="88"/>
      <c r="CX269" s="88"/>
      <c r="CY269" s="88"/>
      <c r="CZ269" s="88"/>
      <c r="DA269" s="88"/>
      <c r="DB269" s="88"/>
      <c r="DC269" s="88"/>
      <c r="DD269" s="88"/>
      <c r="DE269" s="88"/>
      <c r="DF269" s="88"/>
      <c r="DG269" s="88"/>
      <c r="DH269" s="88"/>
      <c r="DI269" s="88"/>
      <c r="DJ269" s="88"/>
      <c r="DK269" s="88"/>
      <c r="DL269" s="88"/>
      <c r="DM269" s="88"/>
      <c r="DN269" s="88"/>
      <c r="DO269" s="88"/>
      <c r="DP269" s="88"/>
      <c r="DQ269" s="88"/>
      <c r="DR269" s="88"/>
      <c r="DS269" s="88"/>
      <c r="DT269" s="88"/>
      <c r="DU269" s="88"/>
      <c r="DV269" s="88"/>
      <c r="DW269" s="88"/>
      <c r="DX269" s="88"/>
      <c r="DY269" s="88"/>
      <c r="DZ269" s="88"/>
      <c r="EA269" s="88"/>
      <c r="EB269" s="88"/>
      <c r="EC269" s="88"/>
      <c r="ED269" s="88"/>
      <c r="EE269" s="88"/>
      <c r="EF269" s="88"/>
      <c r="EG269" s="88"/>
      <c r="EH269" s="88"/>
      <c r="EI269" s="88"/>
      <c r="EJ269" s="88"/>
      <c r="EK269" s="88"/>
      <c r="EL269" s="88"/>
      <c r="EM269" s="88"/>
      <c r="EN269" s="88"/>
      <c r="EO269" s="88"/>
      <c r="EP269" s="88"/>
      <c r="EQ269" s="88"/>
      <c r="ER269" s="88"/>
      <c r="ES269" s="88"/>
      <c r="ET269" s="88"/>
      <c r="EU269" s="88"/>
      <c r="EV269" s="88"/>
      <c r="EW269" s="88"/>
      <c r="EX269" s="88"/>
      <c r="EY269" s="88"/>
      <c r="EZ269" s="88"/>
      <c r="FA269" s="88"/>
      <c r="FB269" s="88"/>
      <c r="FC269" s="88"/>
      <c r="FD269" s="88"/>
      <c r="FE269" s="88"/>
      <c r="FF269" s="88"/>
      <c r="FG269" s="88"/>
      <c r="FH269" s="88"/>
      <c r="FI269" s="88"/>
      <c r="FJ269" s="88"/>
      <c r="FK269" s="88"/>
      <c r="FL269" s="88"/>
      <c r="FM269" s="88"/>
      <c r="FN269" s="88"/>
      <c r="FO269" s="88"/>
      <c r="FP269" s="88"/>
      <c r="FQ269" s="88"/>
      <c r="FR269" s="88"/>
      <c r="FS269" s="88"/>
      <c r="FT269" s="88"/>
      <c r="FU269" s="88"/>
      <c r="FV269" s="88"/>
      <c r="FW269" s="88"/>
      <c r="FX269" s="88"/>
      <c r="FY269" s="88"/>
      <c r="FZ269" s="88"/>
      <c r="GA269" s="88"/>
      <c r="GB269" s="88"/>
      <c r="GC269" s="88"/>
      <c r="GD269" s="88"/>
    </row>
    <row r="270" spans="1:186" s="68" customFormat="1" ht="16.5" hidden="1" customHeight="1" thickBot="1" x14ac:dyDescent="0.3">
      <c r="A270" s="88"/>
      <c r="B270" s="88"/>
      <c r="C270" s="88"/>
      <c r="D270" s="88"/>
      <c r="E270" s="88"/>
      <c r="F270" s="88"/>
      <c r="G270" s="88"/>
      <c r="H270" s="88"/>
      <c r="I270" s="88"/>
      <c r="J270" s="88"/>
      <c r="K270" s="88"/>
      <c r="L270" s="88"/>
      <c r="M270" s="88"/>
      <c r="N270" s="88"/>
      <c r="O270" s="88"/>
      <c r="P270" s="88"/>
      <c r="Q270" s="88"/>
      <c r="R270" s="88"/>
      <c r="S270" s="88"/>
      <c r="T270" s="88"/>
      <c r="U270" s="88"/>
      <c r="V270" s="667"/>
      <c r="W270" s="88"/>
      <c r="X270" s="88"/>
      <c r="Y270" s="88"/>
      <c r="Z270" s="88"/>
      <c r="AA270" s="665"/>
      <c r="AB270" s="665"/>
      <c r="AC270" s="88"/>
      <c r="AD270" s="665"/>
      <c r="AE270" s="668"/>
      <c r="AF270" s="88"/>
      <c r="AG270" s="88"/>
      <c r="AH270" s="669"/>
      <c r="AI270" s="669"/>
      <c r="AJ270" s="88"/>
      <c r="AK270" s="665"/>
      <c r="AL270" s="88"/>
      <c r="AM270" s="88"/>
      <c r="AN270" s="88"/>
      <c r="AO270" s="88"/>
      <c r="AP270" s="88"/>
      <c r="AQ270" s="88"/>
      <c r="AR270" s="665"/>
      <c r="AS270" s="88"/>
      <c r="AT270" s="88"/>
      <c r="AU270" s="88"/>
      <c r="AV270" s="88"/>
      <c r="AW270" s="88"/>
      <c r="AX270" s="88"/>
      <c r="AY270" s="88"/>
      <c r="AZ270" s="88"/>
      <c r="BA270" s="88"/>
      <c r="BB270" s="88"/>
      <c r="BC270" s="88"/>
      <c r="BD270" s="88"/>
      <c r="BE270" s="88"/>
      <c r="BF270" s="101"/>
      <c r="BG270" s="101"/>
      <c r="BH270" s="101"/>
      <c r="BI270" s="807" t="s">
        <v>2090</v>
      </c>
      <c r="BJ270" s="796" t="s">
        <v>332</v>
      </c>
      <c r="BK270" s="809">
        <f>AY282</f>
        <v>1.9791599999999999E-2</v>
      </c>
      <c r="BL270" s="796" t="s">
        <v>424</v>
      </c>
      <c r="BM270" s="798">
        <v>0.05</v>
      </c>
      <c r="BN270" s="798">
        <v>0.3</v>
      </c>
      <c r="BO270" s="795" t="s">
        <v>258</v>
      </c>
      <c r="BP270" s="899"/>
      <c r="BQ270" s="88"/>
      <c r="BR270" s="88"/>
      <c r="BS270" s="899"/>
      <c r="BT270" s="899"/>
      <c r="BU270" s="899"/>
      <c r="BV270" s="638"/>
      <c r="BW270" s="899"/>
      <c r="BX270" s="907"/>
      <c r="BY270" s="908"/>
      <c r="BZ270" s="638"/>
      <c r="CA270" s="638"/>
      <c r="CB270" s="638"/>
      <c r="CC270" s="899"/>
      <c r="CD270" s="899"/>
      <c r="CE270" s="638"/>
      <c r="CF270" s="638"/>
      <c r="CG270" s="638"/>
      <c r="CH270" s="638"/>
      <c r="CI270" s="899"/>
      <c r="CJ270" s="899"/>
      <c r="CK270" s="638"/>
      <c r="CL270" s="638"/>
      <c r="CM270" s="638"/>
      <c r="CN270" s="638"/>
      <c r="CO270" s="667">
        <f t="shared" si="168"/>
        <v>0.05</v>
      </c>
      <c r="CP270" s="88">
        <f t="shared" si="169"/>
        <v>0.17499999999999999</v>
      </c>
      <c r="CQ270" s="667">
        <f t="shared" si="170"/>
        <v>0.3</v>
      </c>
      <c r="CR270" s="88"/>
      <c r="CS270" s="88"/>
      <c r="CT270" s="88"/>
      <c r="CU270" s="88"/>
      <c r="CV270" s="88"/>
      <c r="CW270" s="88"/>
      <c r="CX270" s="88"/>
      <c r="CY270" s="88"/>
      <c r="CZ270" s="88"/>
      <c r="DA270" s="88"/>
      <c r="DB270" s="88"/>
      <c r="DC270" s="88"/>
      <c r="DD270" s="88"/>
      <c r="DE270" s="88"/>
      <c r="DF270" s="88"/>
      <c r="DG270" s="88"/>
      <c r="DH270" s="88"/>
      <c r="DI270" s="88"/>
      <c r="DJ270" s="88"/>
      <c r="DK270" s="88"/>
      <c r="DL270" s="88"/>
      <c r="DM270" s="88"/>
      <c r="DN270" s="88"/>
      <c r="DO270" s="88"/>
      <c r="DP270" s="88"/>
      <c r="DQ270" s="88"/>
      <c r="DR270" s="88"/>
      <c r="DS270" s="88"/>
      <c r="DT270" s="88"/>
      <c r="DU270" s="88"/>
      <c r="DV270" s="88"/>
      <c r="DW270" s="88"/>
      <c r="DX270" s="88"/>
      <c r="DY270" s="88"/>
      <c r="DZ270" s="88"/>
      <c r="EA270" s="88"/>
      <c r="EB270" s="88"/>
      <c r="EC270" s="88"/>
      <c r="ED270" s="88"/>
      <c r="EE270" s="88"/>
      <c r="EF270" s="88"/>
      <c r="EG270" s="88"/>
      <c r="EH270" s="88"/>
      <c r="EI270" s="88"/>
      <c r="EJ270" s="88"/>
      <c r="EK270" s="88"/>
      <c r="EL270" s="88"/>
      <c r="EM270" s="88"/>
      <c r="EN270" s="88"/>
      <c r="EO270" s="88"/>
      <c r="EP270" s="88"/>
      <c r="EQ270" s="88"/>
      <c r="ER270" s="88"/>
      <c r="ES270" s="88"/>
      <c r="ET270" s="88"/>
      <c r="EU270" s="88"/>
      <c r="EV270" s="88"/>
      <c r="EW270" s="88"/>
      <c r="EX270" s="88"/>
      <c r="EY270" s="88"/>
      <c r="EZ270" s="88"/>
      <c r="FA270" s="88"/>
      <c r="FB270" s="88"/>
      <c r="FC270" s="88"/>
      <c r="FD270" s="88"/>
      <c r="FE270" s="88"/>
      <c r="FF270" s="88"/>
      <c r="FG270" s="88"/>
      <c r="FH270" s="88"/>
      <c r="FI270" s="88"/>
      <c r="FJ270" s="88"/>
      <c r="FK270" s="88"/>
      <c r="FL270" s="88"/>
      <c r="FM270" s="88"/>
      <c r="FN270" s="88"/>
      <c r="FO270" s="88"/>
      <c r="FP270" s="88"/>
      <c r="FQ270" s="88"/>
      <c r="FR270" s="88"/>
      <c r="FS270" s="88"/>
      <c r="FT270" s="88"/>
      <c r="FU270" s="88"/>
      <c r="FV270" s="88"/>
      <c r="FW270" s="88"/>
      <c r="FX270" s="88"/>
      <c r="FY270" s="88"/>
      <c r="FZ270" s="88"/>
      <c r="GA270" s="88"/>
      <c r="GB270" s="88"/>
      <c r="GC270" s="88"/>
      <c r="GD270" s="88"/>
    </row>
    <row r="271" spans="1:186" s="68" customFormat="1" ht="16.5" hidden="1" customHeight="1" thickBot="1" x14ac:dyDescent="0.3">
      <c r="A271" s="88"/>
      <c r="B271" s="88"/>
      <c r="C271" s="88"/>
      <c r="D271" s="88"/>
      <c r="E271" s="88"/>
      <c r="F271" s="88"/>
      <c r="G271" s="88"/>
      <c r="H271" s="88"/>
      <c r="I271" s="88"/>
      <c r="J271" s="88"/>
      <c r="K271" s="88"/>
      <c r="L271" s="88"/>
      <c r="M271" s="88"/>
      <c r="N271" s="88"/>
      <c r="O271" s="88"/>
      <c r="P271" s="88"/>
      <c r="Q271" s="88"/>
      <c r="R271" s="88"/>
      <c r="S271" s="88"/>
      <c r="T271" s="88"/>
      <c r="U271" s="88"/>
      <c r="V271" s="667"/>
      <c r="W271" s="88"/>
      <c r="X271" s="88"/>
      <c r="Y271" s="88"/>
      <c r="Z271" s="88"/>
      <c r="AA271" s="665"/>
      <c r="AB271" s="665"/>
      <c r="AC271" s="88"/>
      <c r="AD271" s="665"/>
      <c r="AE271" s="668"/>
      <c r="AF271" s="88"/>
      <c r="AG271" s="88"/>
      <c r="AH271" s="669"/>
      <c r="AI271" s="669"/>
      <c r="AJ271" s="88"/>
      <c r="AK271" s="665"/>
      <c r="AL271" s="88"/>
      <c r="AM271" s="88"/>
      <c r="AN271" s="88"/>
      <c r="AO271" s="88"/>
      <c r="AP271" s="88"/>
      <c r="AQ271" s="88"/>
      <c r="AR271" s="665"/>
      <c r="AS271" s="88"/>
      <c r="AT271" s="88"/>
      <c r="AU271" s="88"/>
      <c r="AV271" s="88"/>
      <c r="AW271" s="88"/>
      <c r="AX271" s="88"/>
      <c r="AY271" s="88"/>
      <c r="AZ271" s="88"/>
      <c r="BA271" s="88"/>
      <c r="BB271" s="88"/>
      <c r="BC271" s="88"/>
      <c r="BD271" s="88"/>
      <c r="BE271" s="88"/>
      <c r="BF271" s="101"/>
      <c r="BG271" s="101"/>
      <c r="BH271" s="101"/>
      <c r="BI271" s="807" t="s">
        <v>2091</v>
      </c>
      <c r="BJ271" s="796" t="s">
        <v>332</v>
      </c>
      <c r="BK271" s="809">
        <f>AZ282</f>
        <v>2.9687399999999996E-2</v>
      </c>
      <c r="BL271" s="796" t="s">
        <v>424</v>
      </c>
      <c r="BM271" s="798">
        <v>0.05</v>
      </c>
      <c r="BN271" s="798">
        <v>0.3</v>
      </c>
      <c r="BO271" s="795" t="s">
        <v>258</v>
      </c>
      <c r="BP271" s="899"/>
      <c r="BQ271" s="88"/>
      <c r="BR271" s="88"/>
      <c r="BS271" s="899"/>
      <c r="BT271" s="899"/>
      <c r="BU271" s="899"/>
      <c r="BV271" s="638"/>
      <c r="BW271" s="899"/>
      <c r="BX271" s="907"/>
      <c r="BY271" s="908"/>
      <c r="BZ271" s="638"/>
      <c r="CA271" s="638"/>
      <c r="CB271" s="638"/>
      <c r="CC271" s="899"/>
      <c r="CD271" s="899"/>
      <c r="CE271" s="638"/>
      <c r="CF271" s="638"/>
      <c r="CG271" s="638"/>
      <c r="CH271" s="638"/>
      <c r="CI271" s="899"/>
      <c r="CJ271" s="899"/>
      <c r="CK271" s="638"/>
      <c r="CL271" s="638"/>
      <c r="CM271" s="638"/>
      <c r="CN271" s="638"/>
      <c r="CO271" s="667">
        <f t="shared" ref="CO271:CO334" si="171">BM271</f>
        <v>0.05</v>
      </c>
      <c r="CP271" s="88">
        <f t="shared" ref="CP271:CP334" si="172">(CO271+CQ271)/2</f>
        <v>0.17499999999999999</v>
      </c>
      <c r="CQ271" s="667">
        <f t="shared" ref="CQ271:CQ334" si="173">BN271</f>
        <v>0.3</v>
      </c>
      <c r="CR271" s="88"/>
      <c r="CS271" s="88"/>
      <c r="CT271" s="88"/>
      <c r="CU271" s="88"/>
      <c r="CV271" s="88"/>
      <c r="CW271" s="88"/>
      <c r="CX271" s="88"/>
      <c r="CY271" s="88"/>
      <c r="CZ271" s="88"/>
      <c r="DA271" s="88"/>
      <c r="DB271" s="88"/>
      <c r="DC271" s="88"/>
      <c r="DD271" s="88"/>
      <c r="DE271" s="88"/>
      <c r="DF271" s="88"/>
      <c r="DG271" s="88"/>
      <c r="DH271" s="88"/>
      <c r="DI271" s="88"/>
      <c r="DJ271" s="88"/>
      <c r="DK271" s="88"/>
      <c r="DL271" s="88"/>
      <c r="DM271" s="88"/>
      <c r="DN271" s="88"/>
      <c r="DO271" s="88"/>
      <c r="DP271" s="88"/>
      <c r="DQ271" s="88"/>
      <c r="DR271" s="88"/>
      <c r="DS271" s="88"/>
      <c r="DT271" s="88"/>
      <c r="DU271" s="88"/>
      <c r="DV271" s="88"/>
      <c r="DW271" s="88"/>
      <c r="DX271" s="88"/>
      <c r="DY271" s="88"/>
      <c r="DZ271" s="88"/>
      <c r="EA271" s="88"/>
      <c r="EB271" s="88"/>
      <c r="EC271" s="88"/>
      <c r="ED271" s="88"/>
      <c r="EE271" s="88"/>
      <c r="EF271" s="88"/>
      <c r="EG271" s="88"/>
      <c r="EH271" s="88"/>
      <c r="EI271" s="88"/>
      <c r="EJ271" s="88"/>
      <c r="EK271" s="88"/>
      <c r="EL271" s="88"/>
      <c r="EM271" s="88"/>
      <c r="EN271" s="88"/>
      <c r="EO271" s="88"/>
      <c r="EP271" s="88"/>
      <c r="EQ271" s="88"/>
      <c r="ER271" s="88"/>
      <c r="ES271" s="88"/>
      <c r="ET271" s="88"/>
      <c r="EU271" s="88"/>
      <c r="EV271" s="88"/>
      <c r="EW271" s="88"/>
      <c r="EX271" s="88"/>
      <c r="EY271" s="88"/>
      <c r="EZ271" s="88"/>
      <c r="FA271" s="88"/>
      <c r="FB271" s="88"/>
      <c r="FC271" s="88"/>
      <c r="FD271" s="88"/>
      <c r="FE271" s="88"/>
      <c r="FF271" s="88"/>
      <c r="FG271" s="88"/>
      <c r="FH271" s="88"/>
      <c r="FI271" s="88"/>
      <c r="FJ271" s="88"/>
      <c r="FK271" s="88"/>
      <c r="FL271" s="88"/>
      <c r="FM271" s="88"/>
      <c r="FN271" s="88"/>
      <c r="FO271" s="88"/>
      <c r="FP271" s="88"/>
      <c r="FQ271" s="88"/>
      <c r="FR271" s="88"/>
      <c r="FS271" s="88"/>
      <c r="FT271" s="88"/>
      <c r="FU271" s="88"/>
      <c r="FV271" s="88"/>
      <c r="FW271" s="88"/>
      <c r="FX271" s="88"/>
      <c r="FY271" s="88"/>
      <c r="FZ271" s="88"/>
      <c r="GA271" s="88"/>
      <c r="GB271" s="88"/>
      <c r="GC271" s="88"/>
      <c r="GD271" s="88"/>
    </row>
    <row r="272" spans="1:186" s="68" customFormat="1" ht="16.5" hidden="1" customHeight="1" thickBot="1" x14ac:dyDescent="0.3">
      <c r="A272" s="88"/>
      <c r="B272" s="88"/>
      <c r="C272" s="88"/>
      <c r="D272" s="88"/>
      <c r="E272" s="88"/>
      <c r="F272" s="88"/>
      <c r="G272" s="88"/>
      <c r="H272" s="88"/>
      <c r="I272" s="88"/>
      <c r="J272" s="88"/>
      <c r="K272" s="88"/>
      <c r="L272" s="88"/>
      <c r="M272" s="88"/>
      <c r="N272" s="88"/>
      <c r="O272" s="88"/>
      <c r="P272" s="88"/>
      <c r="Q272" s="88"/>
      <c r="R272" s="88"/>
      <c r="S272" s="88"/>
      <c r="T272" s="88"/>
      <c r="U272" s="88"/>
      <c r="V272" s="667"/>
      <c r="W272" s="88"/>
      <c r="X272" s="88"/>
      <c r="Y272" s="88"/>
      <c r="Z272" s="88"/>
      <c r="AA272" s="665"/>
      <c r="AB272" s="665"/>
      <c r="AC272" s="88"/>
      <c r="AD272" s="665"/>
      <c r="AE272" s="668"/>
      <c r="AF272" s="88"/>
      <c r="AG272" s="88"/>
      <c r="AH272" s="669"/>
      <c r="AI272" s="669"/>
      <c r="AJ272" s="88"/>
      <c r="AK272" s="665"/>
      <c r="AL272" s="88"/>
      <c r="AM272" s="88"/>
      <c r="AN272" s="88"/>
      <c r="AO272" s="88"/>
      <c r="AP272" s="88"/>
      <c r="AQ272" s="88"/>
      <c r="AR272" s="665"/>
      <c r="AS272" s="88"/>
      <c r="AT272" s="88"/>
      <c r="AU272" s="88"/>
      <c r="AV272" s="88"/>
      <c r="AW272" s="88"/>
      <c r="AX272" s="88"/>
      <c r="AY272" s="88"/>
      <c r="AZ272" s="88"/>
      <c r="BA272" s="88"/>
      <c r="BB272" s="88"/>
      <c r="BC272" s="88"/>
      <c r="BD272" s="88"/>
      <c r="BE272" s="88"/>
      <c r="BF272" s="101"/>
      <c r="BG272" s="101"/>
      <c r="BH272" s="101"/>
      <c r="BI272" s="807" t="s">
        <v>2084</v>
      </c>
      <c r="BJ272" s="796" t="s">
        <v>332</v>
      </c>
      <c r="BK272" s="809">
        <f>AV283</f>
        <v>1.6666666666666666E-2</v>
      </c>
      <c r="BL272" s="796" t="s">
        <v>424</v>
      </c>
      <c r="BM272" s="798">
        <v>0.05</v>
      </c>
      <c r="BN272" s="798">
        <v>0.3</v>
      </c>
      <c r="BO272" s="795" t="s">
        <v>258</v>
      </c>
      <c r="BP272" s="899"/>
      <c r="BQ272" s="88"/>
      <c r="BR272" s="88"/>
      <c r="BS272" s="899"/>
      <c r="BT272" s="899"/>
      <c r="BU272" s="899"/>
      <c r="BV272" s="638"/>
      <c r="BW272" s="899"/>
      <c r="BX272" s="907"/>
      <c r="BY272" s="908"/>
      <c r="BZ272" s="638"/>
      <c r="CA272" s="638"/>
      <c r="CB272" s="638"/>
      <c r="CC272" s="899"/>
      <c r="CD272" s="899"/>
      <c r="CE272" s="638"/>
      <c r="CF272" s="638"/>
      <c r="CG272" s="638"/>
      <c r="CH272" s="638"/>
      <c r="CI272" s="899"/>
      <c r="CJ272" s="899"/>
      <c r="CK272" s="638"/>
      <c r="CL272" s="638"/>
      <c r="CM272" s="638"/>
      <c r="CN272" s="638"/>
      <c r="CO272" s="667">
        <f t="shared" si="171"/>
        <v>0.05</v>
      </c>
      <c r="CP272" s="88">
        <f t="shared" si="172"/>
        <v>0.17499999999999999</v>
      </c>
      <c r="CQ272" s="667">
        <f t="shared" si="173"/>
        <v>0.3</v>
      </c>
      <c r="CR272" s="88"/>
      <c r="CS272" s="88"/>
      <c r="CT272" s="88"/>
      <c r="CU272" s="88"/>
      <c r="CV272" s="88"/>
      <c r="CW272" s="88"/>
      <c r="CX272" s="88"/>
      <c r="CY272" s="88"/>
      <c r="CZ272" s="88"/>
      <c r="DA272" s="88"/>
      <c r="DB272" s="88"/>
      <c r="DC272" s="88"/>
      <c r="DD272" s="88"/>
      <c r="DE272" s="88"/>
      <c r="DF272" s="88"/>
      <c r="DG272" s="88"/>
      <c r="DH272" s="88"/>
      <c r="DI272" s="88"/>
      <c r="DJ272" s="88"/>
      <c r="DK272" s="88"/>
      <c r="DL272" s="88"/>
      <c r="DM272" s="88"/>
      <c r="DN272" s="88"/>
      <c r="DO272" s="88"/>
      <c r="DP272" s="88"/>
      <c r="DQ272" s="88"/>
      <c r="DR272" s="88"/>
      <c r="DS272" s="88"/>
      <c r="DT272" s="88"/>
      <c r="DU272" s="88"/>
      <c r="DV272" s="88"/>
      <c r="DW272" s="88"/>
      <c r="DX272" s="88"/>
      <c r="DY272" s="88"/>
      <c r="DZ272" s="88"/>
      <c r="EA272" s="88"/>
      <c r="EB272" s="88"/>
      <c r="EC272" s="88"/>
      <c r="ED272" s="88"/>
      <c r="EE272" s="88"/>
      <c r="EF272" s="88"/>
      <c r="EG272" s="88"/>
      <c r="EH272" s="88"/>
      <c r="EI272" s="88"/>
      <c r="EJ272" s="88"/>
      <c r="EK272" s="88"/>
      <c r="EL272" s="88"/>
      <c r="EM272" s="88"/>
      <c r="EN272" s="88"/>
      <c r="EO272" s="88"/>
      <c r="EP272" s="88"/>
      <c r="EQ272" s="88"/>
      <c r="ER272" s="88"/>
      <c r="ES272" s="88"/>
      <c r="ET272" s="88"/>
      <c r="EU272" s="88"/>
      <c r="EV272" s="88"/>
      <c r="EW272" s="88"/>
      <c r="EX272" s="88"/>
      <c r="EY272" s="88"/>
      <c r="EZ272" s="88"/>
      <c r="FA272" s="88"/>
      <c r="FB272" s="88"/>
      <c r="FC272" s="88"/>
      <c r="FD272" s="88"/>
      <c r="FE272" s="88"/>
      <c r="FF272" s="88"/>
      <c r="FG272" s="88"/>
      <c r="FH272" s="88"/>
      <c r="FI272" s="88"/>
      <c r="FJ272" s="88"/>
      <c r="FK272" s="88"/>
      <c r="FL272" s="88"/>
      <c r="FM272" s="88"/>
      <c r="FN272" s="88"/>
      <c r="FO272" s="88"/>
      <c r="FP272" s="88"/>
      <c r="FQ272" s="88"/>
      <c r="FR272" s="88"/>
      <c r="FS272" s="88"/>
      <c r="FT272" s="88"/>
      <c r="FU272" s="88"/>
      <c r="FV272" s="88"/>
      <c r="FW272" s="88"/>
      <c r="FX272" s="88"/>
      <c r="FY272" s="88"/>
      <c r="FZ272" s="88"/>
      <c r="GA272" s="88"/>
      <c r="GB272" s="88"/>
      <c r="GC272" s="88"/>
      <c r="GD272" s="88"/>
    </row>
    <row r="273" spans="1:186" s="68" customFormat="1" ht="16.5" hidden="1" customHeight="1" thickBot="1" x14ac:dyDescent="0.3">
      <c r="A273" s="88"/>
      <c r="B273" s="88"/>
      <c r="C273" s="88"/>
      <c r="D273" s="88"/>
      <c r="E273" s="88"/>
      <c r="F273" s="88"/>
      <c r="G273" s="88"/>
      <c r="H273" s="88"/>
      <c r="I273" s="88"/>
      <c r="J273" s="88"/>
      <c r="K273" s="88"/>
      <c r="L273" s="88"/>
      <c r="M273" s="88"/>
      <c r="N273" s="88"/>
      <c r="O273" s="88"/>
      <c r="P273" s="88"/>
      <c r="Q273" s="88"/>
      <c r="R273" s="88"/>
      <c r="S273" s="88"/>
      <c r="T273" s="88"/>
      <c r="U273" s="88"/>
      <c r="V273" s="667"/>
      <c r="W273" s="88"/>
      <c r="X273" s="88"/>
      <c r="Y273" s="88"/>
      <c r="Z273" s="88"/>
      <c r="AA273" s="665"/>
      <c r="AB273" s="665"/>
      <c r="AC273" s="88"/>
      <c r="AD273" s="665"/>
      <c r="AE273" s="668"/>
      <c r="AF273" s="88"/>
      <c r="AG273" s="88"/>
      <c r="AH273" s="669"/>
      <c r="AI273" s="669"/>
      <c r="AJ273" s="88"/>
      <c r="AK273" s="665"/>
      <c r="AL273" s="88"/>
      <c r="AM273" s="88"/>
      <c r="AN273" s="88"/>
      <c r="AO273" s="88"/>
      <c r="AP273" s="88"/>
      <c r="AQ273" s="88"/>
      <c r="AR273" s="665"/>
      <c r="AS273" s="88"/>
      <c r="AT273" s="88"/>
      <c r="AU273" s="88"/>
      <c r="AV273" s="88"/>
      <c r="AW273" s="88"/>
      <c r="AX273" s="88"/>
      <c r="AY273" s="88"/>
      <c r="AZ273" s="88"/>
      <c r="BA273" s="88"/>
      <c r="BB273" s="88"/>
      <c r="BC273" s="88"/>
      <c r="BD273" s="88"/>
      <c r="BE273" s="88"/>
      <c r="BF273" s="101"/>
      <c r="BG273" s="101"/>
      <c r="BH273" s="101"/>
      <c r="BI273" s="807" t="s">
        <v>2092</v>
      </c>
      <c r="BJ273" s="796" t="s">
        <v>332</v>
      </c>
      <c r="BK273" s="809">
        <f>AV284</f>
        <v>4.9999999999999996E-2</v>
      </c>
      <c r="BL273" s="796" t="s">
        <v>424</v>
      </c>
      <c r="BM273" s="798">
        <v>0.05</v>
      </c>
      <c r="BN273" s="798">
        <v>0.3</v>
      </c>
      <c r="BO273" s="795" t="s">
        <v>258</v>
      </c>
      <c r="BP273" s="899"/>
      <c r="BQ273" s="88"/>
      <c r="BR273" s="88"/>
      <c r="BS273" s="899"/>
      <c r="BT273" s="899"/>
      <c r="BU273" s="899"/>
      <c r="BV273" s="638"/>
      <c r="BW273" s="899"/>
      <c r="BX273" s="907"/>
      <c r="BY273" s="908"/>
      <c r="BZ273" s="638"/>
      <c r="CA273" s="638"/>
      <c r="CB273" s="638"/>
      <c r="CC273" s="899"/>
      <c r="CD273" s="899"/>
      <c r="CE273" s="638"/>
      <c r="CF273" s="638"/>
      <c r="CG273" s="638"/>
      <c r="CH273" s="638"/>
      <c r="CI273" s="899"/>
      <c r="CJ273" s="899"/>
      <c r="CK273" s="638"/>
      <c r="CL273" s="638"/>
      <c r="CM273" s="638"/>
      <c r="CN273" s="638"/>
      <c r="CO273" s="667">
        <f t="shared" si="171"/>
        <v>0.05</v>
      </c>
      <c r="CP273" s="88">
        <f t="shared" si="172"/>
        <v>0.17499999999999999</v>
      </c>
      <c r="CQ273" s="667">
        <f t="shared" si="173"/>
        <v>0.3</v>
      </c>
      <c r="CR273" s="88"/>
      <c r="CS273" s="88"/>
      <c r="CT273" s="88"/>
      <c r="CU273" s="88"/>
      <c r="CV273" s="88"/>
      <c r="CW273" s="88"/>
      <c r="CX273" s="88"/>
      <c r="CY273" s="88"/>
      <c r="CZ273" s="88"/>
      <c r="DA273" s="88"/>
      <c r="DB273" s="88"/>
      <c r="DC273" s="88"/>
      <c r="DD273" s="88"/>
      <c r="DE273" s="88"/>
      <c r="DF273" s="88"/>
      <c r="DG273" s="88"/>
      <c r="DH273" s="88"/>
      <c r="DI273" s="88"/>
      <c r="DJ273" s="88"/>
      <c r="DK273" s="88"/>
      <c r="DL273" s="88"/>
      <c r="DM273" s="88"/>
      <c r="DN273" s="88"/>
      <c r="DO273" s="88"/>
      <c r="DP273" s="88"/>
      <c r="DQ273" s="88"/>
      <c r="DR273" s="88"/>
      <c r="DS273" s="88"/>
      <c r="DT273" s="88"/>
      <c r="DU273" s="88"/>
      <c r="DV273" s="88"/>
      <c r="DW273" s="88"/>
      <c r="DX273" s="88"/>
      <c r="DY273" s="88"/>
      <c r="DZ273" s="88"/>
      <c r="EA273" s="88"/>
      <c r="EB273" s="88"/>
      <c r="EC273" s="88"/>
      <c r="ED273" s="88"/>
      <c r="EE273" s="88"/>
      <c r="EF273" s="88"/>
      <c r="EG273" s="88"/>
      <c r="EH273" s="88"/>
      <c r="EI273" s="88"/>
      <c r="EJ273" s="88"/>
      <c r="EK273" s="88"/>
      <c r="EL273" s="88"/>
      <c r="EM273" s="88"/>
      <c r="EN273" s="88"/>
      <c r="EO273" s="88"/>
      <c r="EP273" s="88"/>
      <c r="EQ273" s="88"/>
      <c r="ER273" s="88"/>
      <c r="ES273" s="88"/>
      <c r="ET273" s="88"/>
      <c r="EU273" s="88"/>
      <c r="EV273" s="88"/>
      <c r="EW273" s="88"/>
      <c r="EX273" s="88"/>
      <c r="EY273" s="88"/>
      <c r="EZ273" s="88"/>
      <c r="FA273" s="88"/>
      <c r="FB273" s="88"/>
      <c r="FC273" s="88"/>
      <c r="FD273" s="88"/>
      <c r="FE273" s="88"/>
      <c r="FF273" s="88"/>
      <c r="FG273" s="88"/>
      <c r="FH273" s="88"/>
      <c r="FI273" s="88"/>
      <c r="FJ273" s="88"/>
      <c r="FK273" s="88"/>
      <c r="FL273" s="88"/>
      <c r="FM273" s="88"/>
      <c r="FN273" s="88"/>
      <c r="FO273" s="88"/>
      <c r="FP273" s="88"/>
      <c r="FQ273" s="88"/>
      <c r="FR273" s="88"/>
      <c r="FS273" s="88"/>
      <c r="FT273" s="88"/>
      <c r="FU273" s="88"/>
      <c r="FV273" s="88"/>
      <c r="FW273" s="88"/>
      <c r="FX273" s="88"/>
      <c r="FY273" s="88"/>
      <c r="FZ273" s="88"/>
      <c r="GA273" s="88"/>
      <c r="GB273" s="88"/>
      <c r="GC273" s="88"/>
      <c r="GD273" s="88"/>
    </row>
    <row r="274" spans="1:186" s="68" customFormat="1" ht="16.5" hidden="1" customHeight="1" thickBot="1" x14ac:dyDescent="0.3">
      <c r="A274" s="88"/>
      <c r="B274" s="88"/>
      <c r="C274" s="88"/>
      <c r="D274" s="88"/>
      <c r="E274" s="88"/>
      <c r="F274" s="88"/>
      <c r="G274" s="88"/>
      <c r="H274" s="88"/>
      <c r="I274" s="88"/>
      <c r="J274" s="88"/>
      <c r="K274" s="88"/>
      <c r="L274" s="88"/>
      <c r="M274" s="88"/>
      <c r="N274" s="88"/>
      <c r="O274" s="88"/>
      <c r="P274" s="88"/>
      <c r="Q274" s="88"/>
      <c r="R274" s="88"/>
      <c r="S274" s="88"/>
      <c r="T274" s="88"/>
      <c r="U274" s="88"/>
      <c r="V274" s="667"/>
      <c r="W274" s="88"/>
      <c r="X274" s="88"/>
      <c r="Y274" s="88"/>
      <c r="Z274" s="88"/>
      <c r="AA274" s="665"/>
      <c r="AB274" s="665"/>
      <c r="AC274" s="88"/>
      <c r="AD274" s="665"/>
      <c r="AE274" s="668"/>
      <c r="AF274" s="88"/>
      <c r="AG274" s="88"/>
      <c r="AH274" s="669"/>
      <c r="AI274" s="669"/>
      <c r="AJ274" s="88"/>
      <c r="AK274" s="665"/>
      <c r="AL274" s="88"/>
      <c r="AM274" s="88"/>
      <c r="AN274" s="88"/>
      <c r="AO274" s="88"/>
      <c r="AP274" s="88"/>
      <c r="AQ274" s="88"/>
      <c r="AR274" s="665"/>
      <c r="AS274" s="88"/>
      <c r="AT274" s="88"/>
      <c r="AU274" s="88"/>
      <c r="AV274" s="88">
        <f>(0.449*0.15)+(0.171*0.4)+(0.047*0.43)+(0.026*0.24)+(0.007*0.39)</f>
        <v>0.16492999999999999</v>
      </c>
      <c r="AW274" s="88"/>
      <c r="AX274" s="88"/>
      <c r="AY274" s="88"/>
      <c r="AZ274" s="88"/>
      <c r="BA274" s="88"/>
      <c r="BB274" s="88"/>
      <c r="BC274" s="88"/>
      <c r="BD274" s="88"/>
      <c r="BE274" s="88"/>
      <c r="BF274" s="101"/>
      <c r="BG274" s="101"/>
      <c r="BH274" s="101"/>
      <c r="BI274" s="807" t="s">
        <v>2093</v>
      </c>
      <c r="BJ274" s="796" t="s">
        <v>332</v>
      </c>
      <c r="BK274" s="809">
        <f>AV284</f>
        <v>4.9999999999999996E-2</v>
      </c>
      <c r="BL274" s="796" t="s">
        <v>424</v>
      </c>
      <c r="BM274" s="798">
        <v>0.05</v>
      </c>
      <c r="BN274" s="798">
        <v>0.3</v>
      </c>
      <c r="BO274" s="795" t="s">
        <v>258</v>
      </c>
      <c r="BP274" s="899"/>
      <c r="BQ274" s="88"/>
      <c r="BR274" s="88"/>
      <c r="BS274" s="899"/>
      <c r="BT274" s="899"/>
      <c r="BU274" s="899"/>
      <c r="BV274" s="638"/>
      <c r="BW274" s="899"/>
      <c r="BX274" s="907"/>
      <c r="BY274" s="908"/>
      <c r="BZ274" s="638"/>
      <c r="CA274" s="638"/>
      <c r="CB274" s="638"/>
      <c r="CC274" s="899"/>
      <c r="CD274" s="899"/>
      <c r="CE274" s="638"/>
      <c r="CF274" s="638"/>
      <c r="CG274" s="638"/>
      <c r="CH274" s="638"/>
      <c r="CI274" s="899"/>
      <c r="CJ274" s="899"/>
      <c r="CK274" s="638"/>
      <c r="CL274" s="638"/>
      <c r="CM274" s="638"/>
      <c r="CN274" s="638"/>
      <c r="CO274" s="667">
        <f t="shared" si="171"/>
        <v>0.05</v>
      </c>
      <c r="CP274" s="88">
        <f t="shared" si="172"/>
        <v>0.17499999999999999</v>
      </c>
      <c r="CQ274" s="667">
        <f t="shared" si="173"/>
        <v>0.3</v>
      </c>
      <c r="CR274" s="88"/>
      <c r="CS274" s="88"/>
      <c r="CT274" s="88"/>
      <c r="CU274" s="88"/>
      <c r="CV274" s="88"/>
      <c r="CW274" s="88"/>
      <c r="CX274" s="88"/>
      <c r="CY274" s="88"/>
      <c r="CZ274" s="88"/>
      <c r="DA274" s="88"/>
      <c r="DB274" s="88"/>
      <c r="DC274" s="88"/>
      <c r="DD274" s="88"/>
      <c r="DE274" s="88"/>
      <c r="DF274" s="88"/>
      <c r="DG274" s="88"/>
      <c r="DH274" s="88"/>
      <c r="DI274" s="88"/>
      <c r="DJ274" s="88"/>
      <c r="DK274" s="88"/>
      <c r="DL274" s="88"/>
      <c r="DM274" s="88"/>
      <c r="DN274" s="88"/>
      <c r="DO274" s="88"/>
      <c r="DP274" s="88"/>
      <c r="DQ274" s="88"/>
      <c r="DR274" s="88"/>
      <c r="DS274" s="88"/>
      <c r="DT274" s="88"/>
      <c r="DU274" s="88"/>
      <c r="DV274" s="88"/>
      <c r="DW274" s="88"/>
      <c r="DX274" s="88"/>
      <c r="DY274" s="88"/>
      <c r="DZ274" s="88"/>
      <c r="EA274" s="88"/>
      <c r="EB274" s="88"/>
      <c r="EC274" s="88"/>
      <c r="ED274" s="88"/>
      <c r="EE274" s="88"/>
      <c r="EF274" s="88"/>
      <c r="EG274" s="88"/>
      <c r="EH274" s="88"/>
      <c r="EI274" s="88"/>
      <c r="EJ274" s="88"/>
      <c r="EK274" s="88"/>
      <c r="EL274" s="88"/>
      <c r="EM274" s="88"/>
      <c r="EN274" s="88"/>
      <c r="EO274" s="88"/>
      <c r="EP274" s="88"/>
      <c r="EQ274" s="88"/>
      <c r="ER274" s="88"/>
      <c r="ES274" s="88"/>
      <c r="ET274" s="88"/>
      <c r="EU274" s="88"/>
      <c r="EV274" s="88"/>
      <c r="EW274" s="88"/>
      <c r="EX274" s="88"/>
      <c r="EY274" s="88"/>
      <c r="EZ274" s="88"/>
      <c r="FA274" s="88"/>
      <c r="FB274" s="88"/>
      <c r="FC274" s="88"/>
      <c r="FD274" s="88"/>
      <c r="FE274" s="88"/>
      <c r="FF274" s="88"/>
      <c r="FG274" s="88"/>
      <c r="FH274" s="88"/>
      <c r="FI274" s="88"/>
      <c r="FJ274" s="88"/>
      <c r="FK274" s="88"/>
      <c r="FL274" s="88"/>
      <c r="FM274" s="88"/>
      <c r="FN274" s="88"/>
      <c r="FO274" s="88"/>
      <c r="FP274" s="88"/>
      <c r="FQ274" s="88"/>
      <c r="FR274" s="88"/>
      <c r="FS274" s="88"/>
      <c r="FT274" s="88"/>
      <c r="FU274" s="88"/>
      <c r="FV274" s="88"/>
      <c r="FW274" s="88"/>
      <c r="FX274" s="88"/>
      <c r="FY274" s="88"/>
      <c r="FZ274" s="88"/>
      <c r="GA274" s="88"/>
      <c r="GB274" s="88"/>
      <c r="GC274" s="88"/>
      <c r="GD274" s="88"/>
    </row>
    <row r="275" spans="1:186" s="68" customFormat="1" ht="16.5" hidden="1" customHeight="1" thickBot="1" x14ac:dyDescent="0.3">
      <c r="A275" s="88"/>
      <c r="B275" s="88"/>
      <c r="C275" s="88"/>
      <c r="D275" s="88"/>
      <c r="E275" s="88"/>
      <c r="F275" s="88"/>
      <c r="G275" s="88"/>
      <c r="H275" s="88"/>
      <c r="I275" s="88"/>
      <c r="J275" s="88"/>
      <c r="K275" s="88"/>
      <c r="L275" s="88"/>
      <c r="M275" s="88"/>
      <c r="N275" s="88"/>
      <c r="O275" s="88"/>
      <c r="P275" s="88"/>
      <c r="Q275" s="88"/>
      <c r="R275" s="88"/>
      <c r="S275" s="88"/>
      <c r="T275" s="88"/>
      <c r="U275" s="88"/>
      <c r="V275" s="667"/>
      <c r="W275" s="88"/>
      <c r="X275" s="88"/>
      <c r="Y275" s="88"/>
      <c r="Z275" s="88"/>
      <c r="AA275" s="665"/>
      <c r="AB275" s="665"/>
      <c r="AC275" s="88"/>
      <c r="AD275" s="665"/>
      <c r="AE275" s="668"/>
      <c r="AF275" s="88"/>
      <c r="AG275" s="88"/>
      <c r="AH275" s="669"/>
      <c r="AI275" s="669"/>
      <c r="AJ275" s="88"/>
      <c r="AK275" s="665"/>
      <c r="AL275" s="88"/>
      <c r="AM275" s="88"/>
      <c r="AN275" s="88"/>
      <c r="AO275" s="88"/>
      <c r="AP275" s="88"/>
      <c r="AQ275" s="88"/>
      <c r="AR275" s="665"/>
      <c r="AS275" s="88"/>
      <c r="AT275" s="88"/>
      <c r="AU275" s="88"/>
      <c r="AV275" s="88"/>
      <c r="AW275" s="88"/>
      <c r="AX275" s="88"/>
      <c r="AY275" s="88"/>
      <c r="AZ275" s="88"/>
      <c r="BA275" s="88"/>
      <c r="BB275" s="88"/>
      <c r="BC275" s="88"/>
      <c r="BD275" s="88"/>
      <c r="BE275" s="88"/>
      <c r="BF275" s="101"/>
      <c r="BG275" s="101"/>
      <c r="BH275" s="101"/>
      <c r="BI275" s="807" t="s">
        <v>2094</v>
      </c>
      <c r="BJ275" s="796" t="s">
        <v>332</v>
      </c>
      <c r="BK275" s="809">
        <f t="shared" ref="BK275:BK280" si="174">AV286</f>
        <v>7.9999999999999988E-2</v>
      </c>
      <c r="BL275" s="796" t="s">
        <v>424</v>
      </c>
      <c r="BM275" s="798">
        <v>0.05</v>
      </c>
      <c r="BN275" s="798">
        <v>0.3</v>
      </c>
      <c r="BO275" s="795" t="s">
        <v>258</v>
      </c>
      <c r="BP275" s="899"/>
      <c r="BQ275" s="88"/>
      <c r="BR275" s="88"/>
      <c r="BS275" s="899"/>
      <c r="BT275" s="899"/>
      <c r="BU275" s="899"/>
      <c r="BV275" s="638"/>
      <c r="BW275" s="899"/>
      <c r="BX275" s="907"/>
      <c r="BY275" s="908"/>
      <c r="BZ275" s="638"/>
      <c r="CA275" s="638"/>
      <c r="CB275" s="638"/>
      <c r="CC275" s="899"/>
      <c r="CD275" s="899"/>
      <c r="CE275" s="638"/>
      <c r="CF275" s="638"/>
      <c r="CG275" s="638"/>
      <c r="CH275" s="638"/>
      <c r="CI275" s="899"/>
      <c r="CJ275" s="899"/>
      <c r="CK275" s="638"/>
      <c r="CL275" s="638"/>
      <c r="CM275" s="638"/>
      <c r="CN275" s="638"/>
      <c r="CO275" s="667">
        <f t="shared" si="171"/>
        <v>0.05</v>
      </c>
      <c r="CP275" s="88">
        <f t="shared" si="172"/>
        <v>0.17499999999999999</v>
      </c>
      <c r="CQ275" s="667">
        <f t="shared" si="173"/>
        <v>0.3</v>
      </c>
      <c r="CR275" s="88"/>
      <c r="CS275" s="88"/>
      <c r="CT275" s="88"/>
      <c r="CU275" s="88"/>
      <c r="CV275" s="88"/>
      <c r="CW275" s="88"/>
      <c r="CX275" s="88"/>
      <c r="CY275" s="88"/>
      <c r="CZ275" s="88"/>
      <c r="DA275" s="88"/>
      <c r="DB275" s="88"/>
      <c r="DC275" s="88"/>
      <c r="DD275" s="88"/>
      <c r="DE275" s="88"/>
      <c r="DF275" s="88"/>
      <c r="DG275" s="88"/>
      <c r="DH275" s="88"/>
      <c r="DI275" s="88"/>
      <c r="DJ275" s="88"/>
      <c r="DK275" s="88"/>
      <c r="DL275" s="88"/>
      <c r="DM275" s="88"/>
      <c r="DN275" s="88"/>
      <c r="DO275" s="88"/>
      <c r="DP275" s="88"/>
      <c r="DQ275" s="88"/>
      <c r="DR275" s="88"/>
      <c r="DS275" s="88"/>
      <c r="DT275" s="88"/>
      <c r="DU275" s="88"/>
      <c r="DV275" s="88"/>
      <c r="DW275" s="88"/>
      <c r="DX275" s="88"/>
      <c r="DY275" s="88"/>
      <c r="DZ275" s="88"/>
      <c r="EA275" s="88"/>
      <c r="EB275" s="88"/>
      <c r="EC275" s="88"/>
      <c r="ED275" s="88"/>
      <c r="EE275" s="88"/>
      <c r="EF275" s="88"/>
      <c r="EG275" s="88"/>
      <c r="EH275" s="88"/>
      <c r="EI275" s="88"/>
      <c r="EJ275" s="88"/>
      <c r="EK275" s="88"/>
      <c r="EL275" s="88"/>
      <c r="EM275" s="88"/>
      <c r="EN275" s="88"/>
      <c r="EO275" s="88"/>
      <c r="EP275" s="88"/>
      <c r="EQ275" s="88"/>
      <c r="ER275" s="88"/>
      <c r="ES275" s="88"/>
      <c r="ET275" s="88"/>
      <c r="EU275" s="88"/>
      <c r="EV275" s="88"/>
      <c r="EW275" s="88"/>
      <c r="EX275" s="88"/>
      <c r="EY275" s="88"/>
      <c r="EZ275" s="88"/>
      <c r="FA275" s="88"/>
      <c r="FB275" s="88"/>
      <c r="FC275" s="88"/>
      <c r="FD275" s="88"/>
      <c r="FE275" s="88"/>
      <c r="FF275" s="88"/>
      <c r="FG275" s="88"/>
      <c r="FH275" s="88"/>
      <c r="FI275" s="88"/>
      <c r="FJ275" s="88"/>
      <c r="FK275" s="88"/>
      <c r="FL275" s="88"/>
      <c r="FM275" s="88"/>
      <c r="FN275" s="88"/>
      <c r="FO275" s="88"/>
      <c r="FP275" s="88"/>
      <c r="FQ275" s="88"/>
      <c r="FR275" s="88"/>
      <c r="FS275" s="88"/>
      <c r="FT275" s="88"/>
      <c r="FU275" s="88"/>
      <c r="FV275" s="88"/>
      <c r="FW275" s="88"/>
      <c r="FX275" s="88"/>
      <c r="FY275" s="88"/>
      <c r="FZ275" s="88"/>
      <c r="GA275" s="88"/>
      <c r="GB275" s="88"/>
      <c r="GC275" s="88"/>
      <c r="GD275" s="88"/>
    </row>
    <row r="276" spans="1:186" s="68" customFormat="1" ht="16.5" hidden="1" customHeight="1" thickBot="1" x14ac:dyDescent="0.3">
      <c r="A276" s="88"/>
      <c r="B276" s="88"/>
      <c r="C276" s="88"/>
      <c r="D276" s="88"/>
      <c r="E276" s="88"/>
      <c r="F276" s="88"/>
      <c r="G276" s="88"/>
      <c r="H276" s="88"/>
      <c r="I276" s="88"/>
      <c r="J276" s="88"/>
      <c r="K276" s="88"/>
      <c r="L276" s="88"/>
      <c r="M276" s="88"/>
      <c r="N276" s="88"/>
      <c r="O276" s="88"/>
      <c r="P276" s="88"/>
      <c r="Q276" s="88"/>
      <c r="R276" s="88"/>
      <c r="S276" s="88"/>
      <c r="T276" s="88"/>
      <c r="U276" s="88"/>
      <c r="V276" s="667"/>
      <c r="W276" s="88"/>
      <c r="X276" s="88"/>
      <c r="Y276" s="88"/>
      <c r="Z276" s="88"/>
      <c r="AA276" s="665"/>
      <c r="AB276" s="665"/>
      <c r="AC276" s="88"/>
      <c r="AD276" s="665"/>
      <c r="AE276" s="668"/>
      <c r="AF276" s="88"/>
      <c r="AG276" s="88"/>
      <c r="AH276" s="669"/>
      <c r="AI276" s="669"/>
      <c r="AJ276" s="88"/>
      <c r="AK276" s="665"/>
      <c r="AL276" s="88"/>
      <c r="AM276" s="88"/>
      <c r="AN276" s="88"/>
      <c r="AO276" s="88"/>
      <c r="AP276" s="88"/>
      <c r="AQ276" s="88"/>
      <c r="AR276" s="665"/>
      <c r="AS276" s="88"/>
      <c r="AT276" s="88"/>
      <c r="AU276" s="88"/>
      <c r="AV276" s="88"/>
      <c r="AW276" s="88"/>
      <c r="AX276" s="88"/>
      <c r="AY276" s="88"/>
      <c r="AZ276" s="88"/>
      <c r="BA276" s="88"/>
      <c r="BB276" s="88"/>
      <c r="BC276" s="88"/>
      <c r="BD276" s="88"/>
      <c r="BE276" s="88"/>
      <c r="BF276" s="101"/>
      <c r="BG276" s="101"/>
      <c r="BH276" s="101"/>
      <c r="BI276" s="807" t="s">
        <v>2095</v>
      </c>
      <c r="BJ276" s="796" t="s">
        <v>332</v>
      </c>
      <c r="BK276" s="809">
        <f t="shared" si="174"/>
        <v>0.14333333333333331</v>
      </c>
      <c r="BL276" s="796" t="s">
        <v>424</v>
      </c>
      <c r="BM276" s="798">
        <v>0.05</v>
      </c>
      <c r="BN276" s="798">
        <v>0.3</v>
      </c>
      <c r="BO276" s="795" t="s">
        <v>258</v>
      </c>
      <c r="BP276" s="899"/>
      <c r="BQ276" s="88"/>
      <c r="BR276" s="88"/>
      <c r="BS276" s="899"/>
      <c r="BT276" s="899"/>
      <c r="BU276" s="899"/>
      <c r="BV276" s="638"/>
      <c r="BW276" s="899"/>
      <c r="BX276" s="907"/>
      <c r="BY276" s="908"/>
      <c r="BZ276" s="638"/>
      <c r="CA276" s="638"/>
      <c r="CB276" s="638"/>
      <c r="CC276" s="899"/>
      <c r="CD276" s="899"/>
      <c r="CE276" s="638"/>
      <c r="CF276" s="638"/>
      <c r="CG276" s="638"/>
      <c r="CH276" s="638"/>
      <c r="CI276" s="899"/>
      <c r="CJ276" s="899"/>
      <c r="CK276" s="638"/>
      <c r="CL276" s="638"/>
      <c r="CM276" s="638"/>
      <c r="CN276" s="638"/>
      <c r="CO276" s="667">
        <f t="shared" si="171"/>
        <v>0.05</v>
      </c>
      <c r="CP276" s="88">
        <f t="shared" si="172"/>
        <v>0.17499999999999999</v>
      </c>
      <c r="CQ276" s="667">
        <f t="shared" si="173"/>
        <v>0.3</v>
      </c>
      <c r="CR276" s="88"/>
      <c r="CS276" s="88"/>
      <c r="CT276" s="88"/>
      <c r="CU276" s="88"/>
      <c r="CV276" s="88"/>
      <c r="CW276" s="88"/>
      <c r="CX276" s="88"/>
      <c r="CY276" s="88"/>
      <c r="CZ276" s="88"/>
      <c r="DA276" s="88"/>
      <c r="DB276" s="88"/>
      <c r="DC276" s="88"/>
      <c r="DD276" s="88"/>
      <c r="DE276" s="88"/>
      <c r="DF276" s="88"/>
      <c r="DG276" s="88"/>
      <c r="DH276" s="88"/>
      <c r="DI276" s="88"/>
      <c r="DJ276" s="88"/>
      <c r="DK276" s="88"/>
      <c r="DL276" s="88"/>
      <c r="DM276" s="88"/>
      <c r="DN276" s="88"/>
      <c r="DO276" s="88"/>
      <c r="DP276" s="88"/>
      <c r="DQ276" s="88"/>
      <c r="DR276" s="88"/>
      <c r="DS276" s="88"/>
      <c r="DT276" s="88"/>
      <c r="DU276" s="88"/>
      <c r="DV276" s="88"/>
      <c r="DW276" s="88"/>
      <c r="DX276" s="88"/>
      <c r="DY276" s="88"/>
      <c r="DZ276" s="88"/>
      <c r="EA276" s="88"/>
      <c r="EB276" s="88"/>
      <c r="EC276" s="88"/>
      <c r="ED276" s="88"/>
      <c r="EE276" s="88"/>
      <c r="EF276" s="88"/>
      <c r="EG276" s="88"/>
      <c r="EH276" s="88"/>
      <c r="EI276" s="88"/>
      <c r="EJ276" s="88"/>
      <c r="EK276" s="88"/>
      <c r="EL276" s="88"/>
      <c r="EM276" s="88"/>
      <c r="EN276" s="88"/>
      <c r="EO276" s="88"/>
      <c r="EP276" s="88"/>
      <c r="EQ276" s="88"/>
      <c r="ER276" s="88"/>
      <c r="ES276" s="88"/>
      <c r="ET276" s="88"/>
      <c r="EU276" s="88"/>
      <c r="EV276" s="88"/>
      <c r="EW276" s="88"/>
      <c r="EX276" s="88"/>
      <c r="EY276" s="88"/>
      <c r="EZ276" s="88"/>
      <c r="FA276" s="88"/>
      <c r="FB276" s="88"/>
      <c r="FC276" s="88"/>
      <c r="FD276" s="88"/>
      <c r="FE276" s="88"/>
      <c r="FF276" s="88"/>
      <c r="FG276" s="88"/>
      <c r="FH276" s="88"/>
      <c r="FI276" s="88"/>
      <c r="FJ276" s="88"/>
      <c r="FK276" s="88"/>
      <c r="FL276" s="88"/>
      <c r="FM276" s="88"/>
      <c r="FN276" s="88"/>
      <c r="FO276" s="88"/>
      <c r="FP276" s="88"/>
      <c r="FQ276" s="88"/>
      <c r="FR276" s="88"/>
      <c r="FS276" s="88"/>
      <c r="FT276" s="88"/>
      <c r="FU276" s="88"/>
      <c r="FV276" s="88"/>
      <c r="FW276" s="88"/>
      <c r="FX276" s="88"/>
      <c r="FY276" s="88"/>
      <c r="FZ276" s="88"/>
      <c r="GA276" s="88"/>
      <c r="GB276" s="88"/>
      <c r="GC276" s="88"/>
      <c r="GD276" s="88"/>
    </row>
    <row r="277" spans="1:186" s="68" customFormat="1" ht="16.5" hidden="1" customHeight="1" thickBot="1" x14ac:dyDescent="0.3">
      <c r="A277" s="88"/>
      <c r="B277" s="88"/>
      <c r="C277" s="88"/>
      <c r="D277" s="88"/>
      <c r="E277" s="88"/>
      <c r="F277" s="88"/>
      <c r="G277" s="88"/>
      <c r="H277" s="88"/>
      <c r="I277" s="88"/>
      <c r="J277" s="88"/>
      <c r="K277" s="88"/>
      <c r="L277" s="88"/>
      <c r="M277" s="88"/>
      <c r="N277" s="88"/>
      <c r="O277" s="88"/>
      <c r="P277" s="88"/>
      <c r="Q277" s="88"/>
      <c r="R277" s="88"/>
      <c r="S277" s="88"/>
      <c r="T277" s="88"/>
      <c r="U277" s="88"/>
      <c r="V277" s="667"/>
      <c r="W277" s="88"/>
      <c r="X277" s="88"/>
      <c r="Y277" s="88"/>
      <c r="Z277" s="88"/>
      <c r="AA277" s="665"/>
      <c r="AB277" s="665"/>
      <c r="AC277" s="88"/>
      <c r="AD277" s="665"/>
      <c r="AE277" s="668"/>
      <c r="AF277" s="88"/>
      <c r="AG277" s="88"/>
      <c r="AH277" s="669"/>
      <c r="AI277" s="669"/>
      <c r="AJ277" s="88"/>
      <c r="AK277" s="665"/>
      <c r="AL277" s="88"/>
      <c r="AM277" s="88"/>
      <c r="AN277" s="88"/>
      <c r="AO277" s="88"/>
      <c r="AP277" s="88"/>
      <c r="AQ277" s="88"/>
      <c r="AR277" s="665"/>
      <c r="AS277" s="88"/>
      <c r="AT277" s="88"/>
      <c r="AU277" s="88"/>
      <c r="AV277" s="88"/>
      <c r="AW277" s="88"/>
      <c r="AX277" s="88"/>
      <c r="AY277" s="88"/>
      <c r="AZ277" s="88"/>
      <c r="BA277" s="88"/>
      <c r="BB277" s="88"/>
      <c r="BC277" s="88"/>
      <c r="BD277" s="88"/>
      <c r="BE277" s="88"/>
      <c r="BF277" s="101"/>
      <c r="BG277" s="101"/>
      <c r="BH277" s="101"/>
      <c r="BI277" s="807" t="s">
        <v>2096</v>
      </c>
      <c r="BJ277" s="796" t="s">
        <v>332</v>
      </c>
      <c r="BK277" s="809">
        <f t="shared" si="174"/>
        <v>0.13333333333333333</v>
      </c>
      <c r="BL277" s="796" t="s">
        <v>424</v>
      </c>
      <c r="BM277" s="798">
        <v>0.05</v>
      </c>
      <c r="BN277" s="798">
        <v>0.3</v>
      </c>
      <c r="BO277" s="795" t="s">
        <v>258</v>
      </c>
      <c r="BP277" s="899"/>
      <c r="BQ277" s="88"/>
      <c r="BR277" s="88"/>
      <c r="BS277" s="899"/>
      <c r="BT277" s="899"/>
      <c r="BU277" s="899"/>
      <c r="BV277" s="638"/>
      <c r="BW277" s="899"/>
      <c r="BX277" s="907"/>
      <c r="BY277" s="908"/>
      <c r="BZ277" s="638"/>
      <c r="CA277" s="638"/>
      <c r="CB277" s="638"/>
      <c r="CC277" s="899"/>
      <c r="CD277" s="899"/>
      <c r="CE277" s="638"/>
      <c r="CF277" s="638"/>
      <c r="CG277" s="638"/>
      <c r="CH277" s="638"/>
      <c r="CI277" s="899"/>
      <c r="CJ277" s="899"/>
      <c r="CK277" s="638"/>
      <c r="CL277" s="638"/>
      <c r="CM277" s="638"/>
      <c r="CN277" s="638"/>
      <c r="CO277" s="667">
        <f t="shared" si="171"/>
        <v>0.05</v>
      </c>
      <c r="CP277" s="88">
        <f t="shared" si="172"/>
        <v>0.17499999999999999</v>
      </c>
      <c r="CQ277" s="667">
        <f t="shared" si="173"/>
        <v>0.3</v>
      </c>
      <c r="CR277" s="88"/>
      <c r="CS277" s="88"/>
      <c r="CT277" s="88"/>
      <c r="CU277" s="88"/>
      <c r="CV277" s="88"/>
      <c r="CW277" s="88"/>
      <c r="CX277" s="88"/>
      <c r="CY277" s="88"/>
      <c r="CZ277" s="88"/>
      <c r="DA277" s="88"/>
      <c r="DB277" s="88"/>
      <c r="DC277" s="88"/>
      <c r="DD277" s="88"/>
      <c r="DE277" s="88"/>
      <c r="DF277" s="88"/>
      <c r="DG277" s="88"/>
      <c r="DH277" s="88"/>
      <c r="DI277" s="88"/>
      <c r="DJ277" s="88"/>
      <c r="DK277" s="88"/>
      <c r="DL277" s="88"/>
      <c r="DM277" s="88"/>
      <c r="DN277" s="88"/>
      <c r="DO277" s="88"/>
      <c r="DP277" s="88"/>
      <c r="DQ277" s="88"/>
      <c r="DR277" s="88"/>
      <c r="DS277" s="88"/>
      <c r="DT277" s="88"/>
      <c r="DU277" s="88"/>
      <c r="DV277" s="88"/>
      <c r="DW277" s="88"/>
      <c r="DX277" s="88"/>
      <c r="DY277" s="88"/>
      <c r="DZ277" s="88"/>
      <c r="EA277" s="88"/>
      <c r="EB277" s="88"/>
      <c r="EC277" s="88"/>
      <c r="ED277" s="88"/>
      <c r="EE277" s="88"/>
      <c r="EF277" s="88"/>
      <c r="EG277" s="88"/>
      <c r="EH277" s="88"/>
      <c r="EI277" s="88"/>
      <c r="EJ277" s="88"/>
      <c r="EK277" s="88"/>
      <c r="EL277" s="88"/>
      <c r="EM277" s="88"/>
      <c r="EN277" s="88"/>
      <c r="EO277" s="88"/>
      <c r="EP277" s="88"/>
      <c r="EQ277" s="88"/>
      <c r="ER277" s="88"/>
      <c r="ES277" s="88"/>
      <c r="ET277" s="88"/>
      <c r="EU277" s="88"/>
      <c r="EV277" s="88"/>
      <c r="EW277" s="88"/>
      <c r="EX277" s="88"/>
      <c r="EY277" s="88"/>
      <c r="EZ277" s="88"/>
      <c r="FA277" s="88"/>
      <c r="FB277" s="88"/>
      <c r="FC277" s="88"/>
      <c r="FD277" s="88"/>
      <c r="FE277" s="88"/>
      <c r="FF277" s="88"/>
      <c r="FG277" s="88"/>
      <c r="FH277" s="88"/>
      <c r="FI277" s="88"/>
      <c r="FJ277" s="88"/>
      <c r="FK277" s="88"/>
      <c r="FL277" s="88"/>
      <c r="FM277" s="88"/>
      <c r="FN277" s="88"/>
      <c r="FO277" s="88"/>
      <c r="FP277" s="88"/>
      <c r="FQ277" s="88"/>
      <c r="FR277" s="88"/>
      <c r="FS277" s="88"/>
      <c r="FT277" s="88"/>
      <c r="FU277" s="88"/>
      <c r="FV277" s="88"/>
      <c r="FW277" s="88"/>
      <c r="FX277" s="88"/>
      <c r="FY277" s="88"/>
      <c r="FZ277" s="88"/>
      <c r="GA277" s="88"/>
      <c r="GB277" s="88"/>
      <c r="GC277" s="88"/>
      <c r="GD277" s="88"/>
    </row>
    <row r="278" spans="1:186" s="68" customFormat="1" ht="16.5" hidden="1" customHeight="1" thickBot="1" x14ac:dyDescent="0.3">
      <c r="A278" s="88"/>
      <c r="B278" s="88"/>
      <c r="C278" s="88"/>
      <c r="D278" s="88"/>
      <c r="E278" s="88"/>
      <c r="F278" s="88"/>
      <c r="G278" s="88"/>
      <c r="H278" s="88"/>
      <c r="I278" s="88"/>
      <c r="J278" s="88"/>
      <c r="K278" s="88"/>
      <c r="L278" s="88"/>
      <c r="M278" s="88"/>
      <c r="N278" s="88"/>
      <c r="O278" s="88"/>
      <c r="P278" s="88"/>
      <c r="Q278" s="88"/>
      <c r="R278" s="88"/>
      <c r="S278" s="88"/>
      <c r="T278" s="88"/>
      <c r="U278" s="88"/>
      <c r="V278" s="667"/>
      <c r="W278" s="88"/>
      <c r="X278" s="88"/>
      <c r="Y278" s="88"/>
      <c r="Z278" s="88"/>
      <c r="AA278" s="665"/>
      <c r="AB278" s="665"/>
      <c r="AC278" s="88"/>
      <c r="AD278" s="665"/>
      <c r="AE278" s="668"/>
      <c r="AF278" s="88"/>
      <c r="AG278" s="88"/>
      <c r="AH278" s="669"/>
      <c r="AI278" s="669"/>
      <c r="AJ278" s="88"/>
      <c r="AK278" s="665"/>
      <c r="AL278" s="88"/>
      <c r="AM278" s="88"/>
      <c r="AN278" s="88"/>
      <c r="AO278" s="88"/>
      <c r="AP278" s="88"/>
      <c r="AQ278" s="88"/>
      <c r="AR278" s="665"/>
      <c r="AS278" s="88"/>
      <c r="AT278" s="88"/>
      <c r="AU278" s="88"/>
      <c r="AV278" s="88"/>
      <c r="AW278" s="88"/>
      <c r="AX278" s="88"/>
      <c r="AY278" s="88"/>
      <c r="AZ278" s="88"/>
      <c r="BA278" s="88"/>
      <c r="BB278" s="88"/>
      <c r="BC278" s="88"/>
      <c r="BD278" s="88"/>
      <c r="BE278" s="88"/>
      <c r="BF278" s="101"/>
      <c r="BG278" s="101"/>
      <c r="BH278" s="101"/>
      <c r="BI278" s="807" t="s">
        <v>2097</v>
      </c>
      <c r="BJ278" s="796" t="s">
        <v>332</v>
      </c>
      <c r="BK278" s="809">
        <f t="shared" si="174"/>
        <v>0.13</v>
      </c>
      <c r="BL278" s="796" t="s">
        <v>424</v>
      </c>
      <c r="BM278" s="798">
        <v>0.05</v>
      </c>
      <c r="BN278" s="798">
        <v>0.3</v>
      </c>
      <c r="BO278" s="795" t="s">
        <v>258</v>
      </c>
      <c r="BP278" s="899"/>
      <c r="BQ278" s="88"/>
      <c r="BR278" s="88"/>
      <c r="BS278" s="899"/>
      <c r="BT278" s="899"/>
      <c r="BU278" s="899"/>
      <c r="BV278" s="638"/>
      <c r="BW278" s="899"/>
      <c r="BX278" s="907"/>
      <c r="BY278" s="908"/>
      <c r="BZ278" s="638"/>
      <c r="CA278" s="638"/>
      <c r="CB278" s="638"/>
      <c r="CC278" s="899"/>
      <c r="CD278" s="899"/>
      <c r="CE278" s="638"/>
      <c r="CF278" s="638"/>
      <c r="CG278" s="638"/>
      <c r="CH278" s="638"/>
      <c r="CI278" s="899"/>
      <c r="CJ278" s="899"/>
      <c r="CK278" s="638"/>
      <c r="CL278" s="638"/>
      <c r="CM278" s="638"/>
      <c r="CN278" s="638"/>
      <c r="CO278" s="667">
        <f t="shared" si="171"/>
        <v>0.05</v>
      </c>
      <c r="CP278" s="88">
        <f t="shared" si="172"/>
        <v>0.17499999999999999</v>
      </c>
      <c r="CQ278" s="667">
        <f t="shared" si="173"/>
        <v>0.3</v>
      </c>
      <c r="CR278" s="88"/>
      <c r="CS278" s="88"/>
      <c r="CT278" s="88"/>
      <c r="CU278" s="88"/>
      <c r="CV278" s="88"/>
      <c r="CW278" s="88"/>
      <c r="CX278" s="88"/>
      <c r="CY278" s="88"/>
      <c r="CZ278" s="88"/>
      <c r="DA278" s="88"/>
      <c r="DB278" s="88"/>
      <c r="DC278" s="88"/>
      <c r="DD278" s="88"/>
      <c r="DE278" s="88"/>
      <c r="DF278" s="88"/>
      <c r="DG278" s="88"/>
      <c r="DH278" s="88"/>
      <c r="DI278" s="88"/>
      <c r="DJ278" s="88"/>
      <c r="DK278" s="88"/>
      <c r="DL278" s="88"/>
      <c r="DM278" s="88"/>
      <c r="DN278" s="88"/>
      <c r="DO278" s="88"/>
      <c r="DP278" s="88"/>
      <c r="DQ278" s="88"/>
      <c r="DR278" s="88"/>
      <c r="DS278" s="88"/>
      <c r="DT278" s="88"/>
      <c r="DU278" s="88"/>
      <c r="DV278" s="88"/>
      <c r="DW278" s="88"/>
      <c r="DX278" s="88"/>
      <c r="DY278" s="88"/>
      <c r="DZ278" s="88"/>
      <c r="EA278" s="88"/>
      <c r="EB278" s="88"/>
      <c r="EC278" s="88"/>
      <c r="ED278" s="88"/>
      <c r="EE278" s="88"/>
      <c r="EF278" s="88"/>
      <c r="EG278" s="88"/>
      <c r="EH278" s="88"/>
      <c r="EI278" s="88"/>
      <c r="EJ278" s="88"/>
      <c r="EK278" s="88"/>
      <c r="EL278" s="88"/>
      <c r="EM278" s="88"/>
      <c r="EN278" s="88"/>
      <c r="EO278" s="88"/>
      <c r="EP278" s="88"/>
      <c r="EQ278" s="88"/>
      <c r="ER278" s="88"/>
      <c r="ES278" s="88"/>
      <c r="ET278" s="88"/>
      <c r="EU278" s="88"/>
      <c r="EV278" s="88"/>
      <c r="EW278" s="88"/>
      <c r="EX278" s="88"/>
      <c r="EY278" s="88"/>
      <c r="EZ278" s="88"/>
      <c r="FA278" s="88"/>
      <c r="FB278" s="88"/>
      <c r="FC278" s="88"/>
      <c r="FD278" s="88"/>
      <c r="FE278" s="88"/>
      <c r="FF278" s="88"/>
      <c r="FG278" s="88"/>
      <c r="FH278" s="88"/>
      <c r="FI278" s="88"/>
      <c r="FJ278" s="88"/>
      <c r="FK278" s="88"/>
      <c r="FL278" s="88"/>
      <c r="FM278" s="88"/>
      <c r="FN278" s="88"/>
      <c r="FO278" s="88"/>
      <c r="FP278" s="88"/>
      <c r="FQ278" s="88"/>
      <c r="FR278" s="88"/>
      <c r="FS278" s="88"/>
      <c r="FT278" s="88"/>
      <c r="FU278" s="88"/>
      <c r="FV278" s="88"/>
      <c r="FW278" s="88"/>
      <c r="FX278" s="88"/>
      <c r="FY278" s="88"/>
      <c r="FZ278" s="88"/>
      <c r="GA278" s="88"/>
      <c r="GB278" s="88"/>
      <c r="GC278" s="88"/>
      <c r="GD278" s="88"/>
    </row>
    <row r="279" spans="1:186" s="68" customFormat="1" ht="16.5" hidden="1" customHeight="1" thickBot="1" x14ac:dyDescent="0.3">
      <c r="A279" s="88"/>
      <c r="B279" s="88"/>
      <c r="C279" s="88"/>
      <c r="D279" s="88"/>
      <c r="E279" s="88"/>
      <c r="F279" s="88"/>
      <c r="G279" s="88"/>
      <c r="H279" s="88"/>
      <c r="I279" s="88"/>
      <c r="J279" s="88"/>
      <c r="K279" s="88"/>
      <c r="L279" s="88"/>
      <c r="M279" s="88"/>
      <c r="N279" s="88"/>
      <c r="O279" s="88"/>
      <c r="P279" s="88"/>
      <c r="Q279" s="88"/>
      <c r="R279" s="88"/>
      <c r="S279" s="88"/>
      <c r="T279" s="88"/>
      <c r="U279" s="88"/>
      <c r="V279" s="667"/>
      <c r="W279" s="88"/>
      <c r="X279" s="88"/>
      <c r="Y279" s="88"/>
      <c r="Z279" s="88"/>
      <c r="AA279" s="665"/>
      <c r="AB279" s="665"/>
      <c r="AC279" s="88"/>
      <c r="AD279" s="665"/>
      <c r="AE279" s="668"/>
      <c r="AF279" s="88"/>
      <c r="AG279" s="88"/>
      <c r="AH279" s="669"/>
      <c r="AI279" s="669"/>
      <c r="AJ279" s="88"/>
      <c r="AK279" s="665"/>
      <c r="AL279" s="88"/>
      <c r="AM279" s="88"/>
      <c r="AN279" s="88"/>
      <c r="AO279" s="88"/>
      <c r="AP279" s="88"/>
      <c r="AQ279" s="88"/>
      <c r="AR279" s="665"/>
      <c r="AS279" s="88"/>
      <c r="AT279" s="88"/>
      <c r="AU279" s="88"/>
      <c r="AV279" s="88"/>
      <c r="AW279" s="88"/>
      <c r="AX279" s="88"/>
      <c r="AY279" s="88"/>
      <c r="AZ279" s="88"/>
      <c r="BA279" s="88"/>
      <c r="BB279" s="88"/>
      <c r="BC279" s="88"/>
      <c r="BD279" s="88"/>
      <c r="BE279" s="88"/>
      <c r="BF279" s="101"/>
      <c r="BG279" s="101"/>
      <c r="BH279" s="101"/>
      <c r="BI279" s="807" t="s">
        <v>2098</v>
      </c>
      <c r="BJ279" s="796" t="s">
        <v>332</v>
      </c>
      <c r="BK279" s="809">
        <f t="shared" si="174"/>
        <v>1.3333333333333332E-2</v>
      </c>
      <c r="BL279" s="796" t="s">
        <v>424</v>
      </c>
      <c r="BM279" s="798">
        <v>0.05</v>
      </c>
      <c r="BN279" s="798">
        <v>0.3</v>
      </c>
      <c r="BO279" s="795" t="s">
        <v>258</v>
      </c>
      <c r="BP279" s="899"/>
      <c r="BQ279" s="88"/>
      <c r="BR279" s="88"/>
      <c r="BS279" s="899"/>
      <c r="BT279" s="899"/>
      <c r="BU279" s="899"/>
      <c r="BV279" s="638"/>
      <c r="BW279" s="899"/>
      <c r="BX279" s="907"/>
      <c r="BY279" s="908"/>
      <c r="BZ279" s="638"/>
      <c r="CA279" s="638"/>
      <c r="CB279" s="638"/>
      <c r="CC279" s="899"/>
      <c r="CD279" s="899"/>
      <c r="CE279" s="638"/>
      <c r="CF279" s="638"/>
      <c r="CG279" s="638"/>
      <c r="CH279" s="638"/>
      <c r="CI279" s="899"/>
      <c r="CJ279" s="899"/>
      <c r="CK279" s="638"/>
      <c r="CL279" s="638"/>
      <c r="CM279" s="638"/>
      <c r="CN279" s="638"/>
      <c r="CO279" s="667">
        <f t="shared" si="171"/>
        <v>0.05</v>
      </c>
      <c r="CP279" s="88">
        <f t="shared" si="172"/>
        <v>0.17499999999999999</v>
      </c>
      <c r="CQ279" s="667">
        <f t="shared" si="173"/>
        <v>0.3</v>
      </c>
      <c r="CR279" s="88"/>
      <c r="CS279" s="88"/>
      <c r="CT279" s="88"/>
      <c r="CU279" s="88"/>
      <c r="CV279" s="88"/>
      <c r="CW279" s="88"/>
      <c r="CX279" s="88"/>
      <c r="CY279" s="88"/>
      <c r="CZ279" s="88"/>
      <c r="DA279" s="88"/>
      <c r="DB279" s="88"/>
      <c r="DC279" s="88"/>
      <c r="DD279" s="88"/>
      <c r="DE279" s="88"/>
      <c r="DF279" s="88"/>
      <c r="DG279" s="88"/>
      <c r="DH279" s="88"/>
      <c r="DI279" s="88"/>
      <c r="DJ279" s="88"/>
      <c r="DK279" s="88"/>
      <c r="DL279" s="88"/>
      <c r="DM279" s="88"/>
      <c r="DN279" s="88"/>
      <c r="DO279" s="88"/>
      <c r="DP279" s="88"/>
      <c r="DQ279" s="88"/>
      <c r="DR279" s="88"/>
      <c r="DS279" s="88"/>
      <c r="DT279" s="88"/>
      <c r="DU279" s="88"/>
      <c r="DV279" s="88"/>
      <c r="DW279" s="88"/>
      <c r="DX279" s="88"/>
      <c r="DY279" s="88"/>
      <c r="DZ279" s="88"/>
      <c r="EA279" s="88"/>
      <c r="EB279" s="88"/>
      <c r="EC279" s="88"/>
      <c r="ED279" s="88"/>
      <c r="EE279" s="88"/>
      <c r="EF279" s="88"/>
      <c r="EG279" s="88"/>
      <c r="EH279" s="88"/>
      <c r="EI279" s="88"/>
      <c r="EJ279" s="88"/>
      <c r="EK279" s="88"/>
      <c r="EL279" s="88"/>
      <c r="EM279" s="88"/>
      <c r="EN279" s="88"/>
      <c r="EO279" s="88"/>
      <c r="EP279" s="88"/>
      <c r="EQ279" s="88"/>
      <c r="ER279" s="88"/>
      <c r="ES279" s="88"/>
      <c r="ET279" s="88"/>
      <c r="EU279" s="88"/>
      <c r="EV279" s="88"/>
      <c r="EW279" s="88"/>
      <c r="EX279" s="88"/>
      <c r="EY279" s="88"/>
      <c r="EZ279" s="88"/>
      <c r="FA279" s="88"/>
      <c r="FB279" s="88"/>
      <c r="FC279" s="88"/>
      <c r="FD279" s="88"/>
      <c r="FE279" s="88"/>
      <c r="FF279" s="88"/>
      <c r="FG279" s="88"/>
      <c r="FH279" s="88"/>
      <c r="FI279" s="88"/>
      <c r="FJ279" s="88"/>
      <c r="FK279" s="88"/>
      <c r="FL279" s="88"/>
      <c r="FM279" s="88"/>
      <c r="FN279" s="88"/>
      <c r="FO279" s="88"/>
      <c r="FP279" s="88"/>
      <c r="FQ279" s="88"/>
      <c r="FR279" s="88"/>
      <c r="FS279" s="88"/>
      <c r="FT279" s="88"/>
      <c r="FU279" s="88"/>
      <c r="FV279" s="88"/>
      <c r="FW279" s="88"/>
      <c r="FX279" s="88"/>
      <c r="FY279" s="88"/>
      <c r="FZ279" s="88"/>
      <c r="GA279" s="88"/>
      <c r="GB279" s="88"/>
      <c r="GC279" s="88"/>
      <c r="GD279" s="88"/>
    </row>
    <row r="280" spans="1:186" s="68" customFormat="1" ht="16.5" hidden="1" customHeight="1" thickBot="1" x14ac:dyDescent="0.3">
      <c r="A280" s="88"/>
      <c r="B280" s="88"/>
      <c r="C280" s="88"/>
      <c r="D280" s="88"/>
      <c r="E280" s="88"/>
      <c r="F280" s="88"/>
      <c r="G280" s="88"/>
      <c r="H280" s="88"/>
      <c r="I280" s="88"/>
      <c r="J280" s="88"/>
      <c r="K280" s="88"/>
      <c r="L280" s="88"/>
      <c r="M280" s="88"/>
      <c r="N280" s="88"/>
      <c r="O280" s="88"/>
      <c r="P280" s="88"/>
      <c r="Q280" s="88"/>
      <c r="R280" s="88"/>
      <c r="S280" s="88"/>
      <c r="T280" s="88"/>
      <c r="U280" s="88"/>
      <c r="V280" s="667"/>
      <c r="W280" s="88"/>
      <c r="X280" s="88"/>
      <c r="Y280" s="88"/>
      <c r="Z280" s="88"/>
      <c r="AA280" s="665"/>
      <c r="AB280" s="665"/>
      <c r="AC280" s="88"/>
      <c r="AD280" s="665"/>
      <c r="AE280" s="668"/>
      <c r="AF280" s="88"/>
      <c r="AG280" s="88"/>
      <c r="AH280" s="669"/>
      <c r="AI280" s="669"/>
      <c r="AJ280" s="88"/>
      <c r="AK280" s="665"/>
      <c r="AL280" s="88"/>
      <c r="AM280" s="88"/>
      <c r="AN280" s="88"/>
      <c r="AO280" s="88"/>
      <c r="AP280" s="88"/>
      <c r="AQ280" s="88"/>
      <c r="AR280" s="665"/>
      <c r="AS280" s="88"/>
      <c r="AT280" s="88"/>
      <c r="AU280" s="88"/>
      <c r="AV280" s="670" t="s">
        <v>503</v>
      </c>
      <c r="AW280" s="88"/>
      <c r="AX280" s="88"/>
      <c r="AY280" s="88"/>
      <c r="AZ280" s="88"/>
      <c r="BA280" s="88"/>
      <c r="BB280" s="88"/>
      <c r="BC280" s="88"/>
      <c r="BD280" s="88"/>
      <c r="BE280" s="88"/>
      <c r="BF280" s="101"/>
      <c r="BG280" s="101"/>
      <c r="BH280" s="101"/>
      <c r="BI280" s="807" t="s">
        <v>2099</v>
      </c>
      <c r="BJ280" s="796" t="s">
        <v>332</v>
      </c>
      <c r="BK280" s="809">
        <f t="shared" si="174"/>
        <v>3.3333333333333331E-3</v>
      </c>
      <c r="BL280" s="796" t="s">
        <v>424</v>
      </c>
      <c r="BM280" s="798">
        <v>0.05</v>
      </c>
      <c r="BN280" s="798">
        <v>0.3</v>
      </c>
      <c r="BO280" s="795" t="s">
        <v>258</v>
      </c>
      <c r="BP280" s="899"/>
      <c r="BQ280" s="88"/>
      <c r="BR280" s="88"/>
      <c r="BS280" s="899"/>
      <c r="BT280" s="899"/>
      <c r="BU280" s="899"/>
      <c r="BV280" s="638"/>
      <c r="BW280" s="899"/>
      <c r="BX280" s="907"/>
      <c r="BY280" s="908"/>
      <c r="BZ280" s="638"/>
      <c r="CA280" s="638"/>
      <c r="CB280" s="638"/>
      <c r="CC280" s="899"/>
      <c r="CD280" s="899"/>
      <c r="CE280" s="638"/>
      <c r="CF280" s="638"/>
      <c r="CG280" s="638"/>
      <c r="CH280" s="638"/>
      <c r="CI280" s="899"/>
      <c r="CJ280" s="899"/>
      <c r="CK280" s="638"/>
      <c r="CL280" s="638"/>
      <c r="CM280" s="638"/>
      <c r="CN280" s="638"/>
      <c r="CO280" s="667">
        <f t="shared" si="171"/>
        <v>0.05</v>
      </c>
      <c r="CP280" s="88">
        <f t="shared" si="172"/>
        <v>0.17499999999999999</v>
      </c>
      <c r="CQ280" s="667">
        <f t="shared" si="173"/>
        <v>0.3</v>
      </c>
      <c r="CR280" s="88"/>
      <c r="CS280" s="88"/>
      <c r="CT280" s="88"/>
      <c r="CU280" s="88"/>
      <c r="CV280" s="88"/>
      <c r="CW280" s="88"/>
      <c r="CX280" s="88"/>
      <c r="CY280" s="88"/>
      <c r="CZ280" s="88"/>
      <c r="DA280" s="88"/>
      <c r="DB280" s="88"/>
      <c r="DC280" s="88"/>
      <c r="DD280" s="88"/>
      <c r="DE280" s="88"/>
      <c r="DF280" s="88"/>
      <c r="DG280" s="88"/>
      <c r="DH280" s="88"/>
      <c r="DI280" s="88"/>
      <c r="DJ280" s="88"/>
      <c r="DK280" s="88"/>
      <c r="DL280" s="88"/>
      <c r="DM280" s="88"/>
      <c r="DN280" s="88"/>
      <c r="DO280" s="88"/>
      <c r="DP280" s="88"/>
      <c r="DQ280" s="88"/>
      <c r="DR280" s="88"/>
      <c r="DS280" s="88"/>
      <c r="DT280" s="88"/>
      <c r="DU280" s="88"/>
      <c r="DV280" s="88"/>
      <c r="DW280" s="88"/>
      <c r="DX280" s="88"/>
      <c r="DY280" s="88"/>
      <c r="DZ280" s="88"/>
      <c r="EA280" s="88"/>
      <c r="EB280" s="88"/>
      <c r="EC280" s="88"/>
      <c r="ED280" s="88"/>
      <c r="EE280" s="88"/>
      <c r="EF280" s="88"/>
      <c r="EG280" s="88"/>
      <c r="EH280" s="88"/>
      <c r="EI280" s="88"/>
      <c r="EJ280" s="88"/>
      <c r="EK280" s="88"/>
      <c r="EL280" s="88"/>
      <c r="EM280" s="88"/>
      <c r="EN280" s="88"/>
      <c r="EO280" s="88"/>
      <c r="EP280" s="88"/>
      <c r="EQ280" s="88"/>
      <c r="ER280" s="88"/>
      <c r="ES280" s="88"/>
      <c r="ET280" s="88"/>
      <c r="EU280" s="88"/>
      <c r="EV280" s="88"/>
      <c r="EW280" s="88"/>
      <c r="EX280" s="88"/>
      <c r="EY280" s="88"/>
      <c r="EZ280" s="88"/>
      <c r="FA280" s="88"/>
      <c r="FB280" s="88"/>
      <c r="FC280" s="88"/>
      <c r="FD280" s="88"/>
      <c r="FE280" s="88"/>
      <c r="FF280" s="88"/>
      <c r="FG280" s="88"/>
      <c r="FH280" s="88"/>
      <c r="FI280" s="88"/>
      <c r="FJ280" s="88"/>
      <c r="FK280" s="88"/>
      <c r="FL280" s="88"/>
      <c r="FM280" s="88"/>
      <c r="FN280" s="88"/>
      <c r="FO280" s="88"/>
      <c r="FP280" s="88"/>
      <c r="FQ280" s="88"/>
      <c r="FR280" s="88"/>
      <c r="FS280" s="88"/>
      <c r="FT280" s="88"/>
      <c r="FU280" s="88"/>
      <c r="FV280" s="88"/>
      <c r="FW280" s="88"/>
      <c r="FX280" s="88"/>
      <c r="FY280" s="88"/>
      <c r="FZ280" s="88"/>
      <c r="GA280" s="88"/>
      <c r="GB280" s="88"/>
      <c r="GC280" s="88"/>
      <c r="GD280" s="88"/>
    </row>
    <row r="281" spans="1:186" s="69" customFormat="1" ht="29.25" hidden="1" customHeight="1" thickBot="1" x14ac:dyDescent="0.3">
      <c r="A281" s="67"/>
      <c r="B281" s="67"/>
      <c r="C281" s="67"/>
      <c r="D281" s="67"/>
      <c r="E281" s="67"/>
      <c r="F281" s="67"/>
      <c r="G281" s="67"/>
      <c r="H281" s="67"/>
      <c r="I281" s="67"/>
      <c r="J281" s="67"/>
      <c r="K281" s="67"/>
      <c r="L281" s="67"/>
      <c r="M281" s="67"/>
      <c r="N281" s="67"/>
      <c r="O281" s="67"/>
      <c r="P281" s="67"/>
      <c r="Q281" s="67"/>
      <c r="R281" s="67"/>
      <c r="S281" s="67"/>
      <c r="T281" s="67"/>
      <c r="U281" s="67"/>
      <c r="V281" s="655"/>
      <c r="W281" s="67"/>
      <c r="X281" s="67"/>
      <c r="Y281" s="67"/>
      <c r="Z281" s="67"/>
      <c r="AA281" s="656"/>
      <c r="AB281" s="656"/>
      <c r="AC281" s="67"/>
      <c r="AD281" s="656"/>
      <c r="AE281" s="657"/>
      <c r="AF281" s="67"/>
      <c r="AG281" s="67"/>
      <c r="AH281" s="658"/>
      <c r="AI281" s="658"/>
      <c r="AJ281" s="67"/>
      <c r="AK281" s="656"/>
      <c r="AL281" s="67"/>
      <c r="AM281" s="67"/>
      <c r="AN281" s="67"/>
      <c r="AO281" s="67"/>
      <c r="AP281" s="67"/>
      <c r="AQ281" s="67"/>
      <c r="AR281" s="656"/>
      <c r="AS281" s="67"/>
      <c r="AT281" s="671"/>
      <c r="AU281" s="672" t="s">
        <v>483</v>
      </c>
      <c r="AV281" s="671" t="s">
        <v>495</v>
      </c>
      <c r="AW281" s="671" t="s">
        <v>478</v>
      </c>
      <c r="AX281" s="671" t="s">
        <v>560</v>
      </c>
      <c r="AY281" s="671" t="s">
        <v>479</v>
      </c>
      <c r="AZ281" s="671" t="s">
        <v>482</v>
      </c>
      <c r="BA281" s="673" t="s">
        <v>119</v>
      </c>
      <c r="BB281" s="674" t="s">
        <v>502</v>
      </c>
      <c r="BC281" s="674" t="s">
        <v>120</v>
      </c>
      <c r="BD281" s="67"/>
      <c r="BE281" s="67"/>
      <c r="BF281" s="101"/>
      <c r="BG281" s="101"/>
      <c r="BH281" s="101"/>
      <c r="BI281" s="807" t="s">
        <v>2100</v>
      </c>
      <c r="BJ281" s="796" t="s">
        <v>475</v>
      </c>
      <c r="BK281" s="907">
        <v>6.4999999999999997E-3</v>
      </c>
      <c r="BL281" s="796" t="s">
        <v>424</v>
      </c>
      <c r="BM281" s="798">
        <v>0.1</v>
      </c>
      <c r="BN281" s="798">
        <v>1</v>
      </c>
      <c r="BO281" s="795" t="s">
        <v>258</v>
      </c>
      <c r="BP281" s="796" t="s">
        <v>475</v>
      </c>
      <c r="BQ281" s="907">
        <v>1.4999999999999999E-4</v>
      </c>
      <c r="BR281" s="793" t="s">
        <v>425</v>
      </c>
      <c r="BS281" s="798">
        <v>0.1</v>
      </c>
      <c r="BT281" s="798">
        <v>1</v>
      </c>
      <c r="BU281" s="795" t="s">
        <v>258</v>
      </c>
      <c r="BV281" s="796" t="s">
        <v>475</v>
      </c>
      <c r="BW281" s="801">
        <v>0.14000000000000001</v>
      </c>
      <c r="BX281" s="793" t="s">
        <v>570</v>
      </c>
      <c r="BY281" s="798">
        <v>0.1</v>
      </c>
      <c r="BZ281" s="798">
        <v>1</v>
      </c>
      <c r="CA281" s="795" t="s">
        <v>258</v>
      </c>
      <c r="CB281" s="637"/>
      <c r="CC281" s="636"/>
      <c r="CD281" s="636"/>
      <c r="CE281" s="637"/>
      <c r="CF281" s="637"/>
      <c r="CG281" s="637"/>
      <c r="CH281" s="637"/>
      <c r="CI281" s="636"/>
      <c r="CJ281" s="636"/>
      <c r="CK281" s="637"/>
      <c r="CL281" s="637"/>
      <c r="CM281" s="637"/>
      <c r="CN281" s="705"/>
      <c r="CO281" s="667">
        <f t="shared" si="171"/>
        <v>0.1</v>
      </c>
      <c r="CP281" s="88">
        <f t="shared" si="172"/>
        <v>0.55000000000000004</v>
      </c>
      <c r="CQ281" s="667">
        <f t="shared" si="173"/>
        <v>1</v>
      </c>
      <c r="CR281" s="67">
        <v>0.4</v>
      </c>
      <c r="CS281" s="67">
        <v>1</v>
      </c>
      <c r="CT281" s="67"/>
      <c r="CU281" s="67"/>
      <c r="CV281" s="67"/>
      <c r="CW281" s="67"/>
      <c r="CX281" s="67"/>
      <c r="CY281" s="67"/>
      <c r="CZ281" s="67"/>
      <c r="DA281" s="67"/>
      <c r="DB281" s="67"/>
      <c r="DC281" s="67"/>
      <c r="DD281" s="67"/>
      <c r="DE281" s="67"/>
      <c r="DF281" s="67"/>
      <c r="DG281" s="67"/>
      <c r="DH281" s="67"/>
      <c r="DI281" s="67"/>
      <c r="DJ281" s="67"/>
      <c r="DK281" s="67"/>
      <c r="DL281" s="67"/>
      <c r="DM281" s="67"/>
      <c r="DN281" s="67"/>
      <c r="DO281" s="67"/>
      <c r="DP281" s="67"/>
      <c r="DQ281" s="67"/>
      <c r="DR281" s="67"/>
      <c r="DS281" s="67"/>
      <c r="DT281" s="67"/>
      <c r="DU281" s="67"/>
      <c r="DV281" s="67"/>
      <c r="DW281" s="67"/>
      <c r="DX281" s="67"/>
      <c r="DY281" s="67"/>
      <c r="DZ281" s="67"/>
      <c r="EA281" s="67"/>
      <c r="EB281" s="67"/>
      <c r="EC281" s="67"/>
      <c r="ED281" s="67"/>
      <c r="EE281" s="67"/>
      <c r="EF281" s="67"/>
      <c r="EG281" s="67"/>
      <c r="EH281" s="67"/>
      <c r="EI281" s="67"/>
      <c r="EJ281" s="67"/>
      <c r="EK281" s="67"/>
      <c r="EL281" s="67"/>
      <c r="EM281" s="67"/>
      <c r="EN281" s="67"/>
      <c r="EO281" s="67"/>
      <c r="EP281" s="67"/>
      <c r="EQ281" s="67"/>
      <c r="ER281" s="67"/>
      <c r="ES281" s="67"/>
      <c r="ET281" s="67"/>
      <c r="EU281" s="67"/>
      <c r="EV281" s="67"/>
      <c r="EW281" s="67"/>
      <c r="EX281" s="67"/>
      <c r="EY281" s="67"/>
      <c r="EZ281" s="67"/>
      <c r="FA281" s="67"/>
      <c r="FB281" s="67"/>
      <c r="FC281" s="67"/>
      <c r="FD281" s="67"/>
      <c r="FE281" s="67"/>
      <c r="FF281" s="67"/>
      <c r="FG281" s="67"/>
      <c r="FH281" s="67"/>
      <c r="FI281" s="67"/>
      <c r="FJ281" s="67"/>
      <c r="FK281" s="67"/>
      <c r="FL281" s="67"/>
      <c r="FM281" s="67"/>
      <c r="FN281" s="67"/>
      <c r="FO281" s="67"/>
      <c r="FP281" s="67"/>
      <c r="FQ281" s="67"/>
      <c r="FR281" s="67"/>
      <c r="FS281" s="67"/>
      <c r="FT281" s="67"/>
      <c r="FU281" s="67"/>
      <c r="FV281" s="67"/>
      <c r="FW281" s="67"/>
      <c r="FX281" s="67"/>
      <c r="FY281" s="67"/>
      <c r="FZ281" s="67"/>
      <c r="GA281" s="67"/>
      <c r="GB281" s="67"/>
      <c r="GC281" s="67"/>
      <c r="GD281" s="67"/>
    </row>
    <row r="282" spans="1:186" s="69" customFormat="1" ht="29.25" hidden="1" customHeight="1" thickBot="1" x14ac:dyDescent="0.3">
      <c r="A282" s="67"/>
      <c r="B282" s="67"/>
      <c r="C282" s="67"/>
      <c r="D282" s="67"/>
      <c r="E282" s="67"/>
      <c r="F282" s="67"/>
      <c r="G282" s="67"/>
      <c r="H282" s="67"/>
      <c r="I282" s="67"/>
      <c r="J282" s="67"/>
      <c r="K282" s="67"/>
      <c r="L282" s="67"/>
      <c r="M282" s="67"/>
      <c r="N282" s="67"/>
      <c r="O282" s="67"/>
      <c r="P282" s="67"/>
      <c r="Q282" s="67"/>
      <c r="R282" s="67"/>
      <c r="S282" s="67"/>
      <c r="T282" s="67"/>
      <c r="U282" s="67"/>
      <c r="V282" s="655"/>
      <c r="W282" s="67"/>
      <c r="X282" s="67"/>
      <c r="Y282" s="67"/>
      <c r="Z282" s="67"/>
      <c r="AA282" s="656"/>
      <c r="AB282" s="656"/>
      <c r="AC282" s="67"/>
      <c r="AD282" s="656"/>
      <c r="AE282" s="657"/>
      <c r="AF282" s="67"/>
      <c r="AG282" s="67"/>
      <c r="AH282" s="658"/>
      <c r="AI282" s="658"/>
      <c r="AJ282" s="67"/>
      <c r="AK282" s="656"/>
      <c r="AL282" s="67"/>
      <c r="AM282" s="67"/>
      <c r="AN282" s="67"/>
      <c r="AO282" s="67"/>
      <c r="AP282" s="67"/>
      <c r="AQ282" s="67"/>
      <c r="AR282" s="656"/>
      <c r="AS282" s="67"/>
      <c r="AT282" s="671" t="s">
        <v>485</v>
      </c>
      <c r="AU282" s="675" t="s">
        <v>497</v>
      </c>
      <c r="AV282" s="669">
        <f>((((0.449*0.15)+(0.171*0.4)+(0.047*0.43)+(0.026*0.24)+(0.007*0.39))*0.5*1)*0.5*(16/12))*(1-0)</f>
        <v>5.497666666666666E-2</v>
      </c>
      <c r="AW282" s="669">
        <f>((((0.449*0.15)+(0.171*0.4)+(0.047*0.43)+(0.026*0.24)+(0.007*0.39))*0.5*0.5)*0.5*(16/12))*(1-0)</f>
        <v>2.748833333333333E-2</v>
      </c>
      <c r="AX282" s="669">
        <f>((((0.449*0.15)+(0.171*0.4)+(0.047*0.43)+(0.026*0.24)+(0.007*0.39))*0.5*0.8)*0.5*(16/12))*(1-0.1)</f>
        <v>3.9583199999999999E-2</v>
      </c>
      <c r="AY282" s="669">
        <f>((((0.449*0.15)+(0.171*0.4)+(0.047*0.43)+(0.026*0.24)+(0.007*0.39))*0.5*0.4)*0.5*(16/12))*(1-0.1)</f>
        <v>1.9791599999999999E-2</v>
      </c>
      <c r="AZ282" s="669">
        <f>((((0.449*0.15)+(0.171*0.4)+(0.047*0.43)+(0.026*0.24)+(0.007*0.39))*0.5*0.6)*0.5*(16/12))*(1-0.1)</f>
        <v>2.9687399999999996E-2</v>
      </c>
      <c r="BA282" s="676">
        <f t="shared" ref="BA282:BA291" si="175">AVERAGE(AV282:AZ282)</f>
        <v>3.430544E-2</v>
      </c>
      <c r="BB282" s="676">
        <f t="shared" ref="BB282:BB291" si="176">STDEV(AV282:AZ282)</f>
        <v>1.3542573156662487E-2</v>
      </c>
      <c r="BC282" s="677">
        <f>1-((BA282-((BB282*2.78)/(SQRT(5))))/BA282)</f>
        <v>0.49079258210126564</v>
      </c>
      <c r="BD282" s="67"/>
      <c r="BE282" s="67"/>
      <c r="BF282" s="101"/>
      <c r="BG282" s="101"/>
      <c r="BH282" s="101"/>
      <c r="BI282" s="807" t="s">
        <v>2101</v>
      </c>
      <c r="BJ282" s="796" t="s">
        <v>475</v>
      </c>
      <c r="BK282" s="801">
        <v>2.3699999999999999E-4</v>
      </c>
      <c r="BL282" s="796" t="s">
        <v>424</v>
      </c>
      <c r="BM282" s="798">
        <v>0.1</v>
      </c>
      <c r="BN282" s="798">
        <v>1</v>
      </c>
      <c r="BO282" s="795" t="s">
        <v>258</v>
      </c>
      <c r="BP282" s="796" t="s">
        <v>475</v>
      </c>
      <c r="BQ282" s="801">
        <v>6.0000000000000002E-5</v>
      </c>
      <c r="BR282" s="793" t="s">
        <v>425</v>
      </c>
      <c r="BS282" s="798">
        <v>0.1</v>
      </c>
      <c r="BT282" s="798">
        <v>1</v>
      </c>
      <c r="BU282" s="795" t="s">
        <v>258</v>
      </c>
      <c r="BV282" s="796" t="s">
        <v>475</v>
      </c>
      <c r="BW282" s="801">
        <v>0.23</v>
      </c>
      <c r="BX282" s="793" t="s">
        <v>570</v>
      </c>
      <c r="BY282" s="798">
        <v>0.1</v>
      </c>
      <c r="BZ282" s="798">
        <v>1</v>
      </c>
      <c r="CA282" s="795" t="s">
        <v>258</v>
      </c>
      <c r="CB282" s="637"/>
      <c r="CC282" s="636"/>
      <c r="CD282" s="636"/>
      <c r="CE282" s="637"/>
      <c r="CF282" s="637"/>
      <c r="CG282" s="637"/>
      <c r="CH282" s="637"/>
      <c r="CI282" s="636"/>
      <c r="CJ282" s="636"/>
      <c r="CK282" s="637"/>
      <c r="CL282" s="637"/>
      <c r="CM282" s="637"/>
      <c r="CN282" s="705"/>
      <c r="CO282" s="667">
        <f t="shared" si="171"/>
        <v>0.1</v>
      </c>
      <c r="CP282" s="88">
        <f t="shared" si="172"/>
        <v>0.55000000000000004</v>
      </c>
      <c r="CQ282" s="667">
        <f t="shared" si="173"/>
        <v>1</v>
      </c>
      <c r="CR282" s="67">
        <v>0.4</v>
      </c>
      <c r="CS282" s="67">
        <v>1</v>
      </c>
      <c r="CT282" s="67"/>
      <c r="CU282" s="67"/>
      <c r="CV282" s="67"/>
      <c r="CW282" s="67"/>
      <c r="CX282" s="67"/>
      <c r="CY282" s="67"/>
      <c r="CZ282" s="67"/>
      <c r="DA282" s="67"/>
      <c r="DB282" s="67"/>
      <c r="DC282" s="67"/>
      <c r="DD282" s="67"/>
      <c r="DE282" s="67"/>
      <c r="DF282" s="67"/>
      <c r="DG282" s="67"/>
      <c r="DH282" s="67"/>
      <c r="DI282" s="67"/>
      <c r="DJ282" s="67"/>
      <c r="DK282" s="67"/>
      <c r="DL282" s="67"/>
      <c r="DM282" s="67"/>
      <c r="DN282" s="67"/>
      <c r="DO282" s="67"/>
      <c r="DP282" s="67"/>
      <c r="DQ282" s="67"/>
      <c r="DR282" s="67"/>
      <c r="DS282" s="67"/>
      <c r="DT282" s="67"/>
      <c r="DU282" s="67"/>
      <c r="DV282" s="67"/>
      <c r="DW282" s="67"/>
      <c r="DX282" s="67"/>
      <c r="DY282" s="67"/>
      <c r="DZ282" s="67"/>
      <c r="EA282" s="67"/>
      <c r="EB282" s="67"/>
      <c r="EC282" s="67"/>
      <c r="ED282" s="67"/>
      <c r="EE282" s="67"/>
      <c r="EF282" s="67"/>
      <c r="EG282" s="67"/>
      <c r="EH282" s="67"/>
      <c r="EI282" s="67"/>
      <c r="EJ282" s="67"/>
      <c r="EK282" s="67"/>
      <c r="EL282" s="67"/>
      <c r="EM282" s="67"/>
      <c r="EN282" s="67"/>
      <c r="EO282" s="67"/>
      <c r="EP282" s="67"/>
      <c r="EQ282" s="67"/>
      <c r="ER282" s="67"/>
      <c r="ES282" s="67"/>
      <c r="ET282" s="67"/>
      <c r="EU282" s="67"/>
      <c r="EV282" s="67"/>
      <c r="EW282" s="67"/>
      <c r="EX282" s="67"/>
      <c r="EY282" s="67"/>
      <c r="EZ282" s="67"/>
      <c r="FA282" s="67"/>
      <c r="FB282" s="67"/>
      <c r="FC282" s="67"/>
      <c r="FD282" s="67"/>
      <c r="FE282" s="67"/>
      <c r="FF282" s="67"/>
      <c r="FG282" s="67"/>
      <c r="FH282" s="67"/>
      <c r="FI282" s="67"/>
      <c r="FJ282" s="67"/>
      <c r="FK282" s="67"/>
      <c r="FL282" s="67"/>
      <c r="FM282" s="67"/>
      <c r="FN282" s="67"/>
      <c r="FO282" s="67"/>
      <c r="FP282" s="67"/>
      <c r="FQ282" s="67"/>
      <c r="FR282" s="67"/>
      <c r="FS282" s="67"/>
      <c r="FT282" s="67"/>
      <c r="FU282" s="67"/>
      <c r="FV282" s="67"/>
      <c r="FW282" s="67"/>
      <c r="FX282" s="67"/>
      <c r="FY282" s="67"/>
      <c r="FZ282" s="67"/>
      <c r="GA282" s="67"/>
      <c r="GB282" s="67"/>
      <c r="GC282" s="67"/>
      <c r="GD282" s="67"/>
    </row>
    <row r="283" spans="1:186" s="69" customFormat="1" ht="29.25" hidden="1" customHeight="1" thickBot="1" x14ac:dyDescent="0.3">
      <c r="A283" s="67"/>
      <c r="B283" s="67"/>
      <c r="C283" s="67"/>
      <c r="D283" s="67"/>
      <c r="E283" s="67"/>
      <c r="F283" s="67"/>
      <c r="G283" s="67"/>
      <c r="H283" s="67"/>
      <c r="I283" s="67"/>
      <c r="J283" s="67"/>
      <c r="K283" s="67"/>
      <c r="L283" s="67"/>
      <c r="M283" s="67"/>
      <c r="N283" s="67"/>
      <c r="O283" s="67"/>
      <c r="P283" s="67"/>
      <c r="Q283" s="67"/>
      <c r="R283" s="67"/>
      <c r="S283" s="67"/>
      <c r="T283" s="67"/>
      <c r="U283" s="67"/>
      <c r="V283" s="655"/>
      <c r="W283" s="67"/>
      <c r="X283" s="67"/>
      <c r="Y283" s="67"/>
      <c r="Z283" s="67"/>
      <c r="AA283" s="656"/>
      <c r="AB283" s="656"/>
      <c r="AC283" s="67"/>
      <c r="AD283" s="656"/>
      <c r="AE283" s="657"/>
      <c r="AF283" s="67"/>
      <c r="AG283" s="67"/>
      <c r="AH283" s="658"/>
      <c r="AI283" s="658"/>
      <c r="AJ283" s="67"/>
      <c r="AK283" s="656"/>
      <c r="AL283" s="67"/>
      <c r="AM283" s="67"/>
      <c r="AN283" s="67"/>
      <c r="AO283" s="67"/>
      <c r="AP283" s="67"/>
      <c r="AQ283" s="67"/>
      <c r="AR283" s="656"/>
      <c r="AS283" s="67"/>
      <c r="AT283" s="671" t="s">
        <v>561</v>
      </c>
      <c r="AU283" s="675">
        <v>0.05</v>
      </c>
      <c r="AV283" s="669">
        <f>((AU283*0.5*1)*0.5*(16/12))*(1-0)</f>
        <v>1.6666666666666666E-2</v>
      </c>
      <c r="AW283" s="669">
        <f>((AU283*0.5*0.5)*0.5*(16/12))*(1-0)</f>
        <v>8.3333333333333332E-3</v>
      </c>
      <c r="AX283" s="669">
        <f>((AU283*0.5*0.8)*0.5*(16/12))*(1-0.1)</f>
        <v>1.2000000000000002E-2</v>
      </c>
      <c r="AY283" s="669">
        <f t="shared" ref="AY283:AY291" si="177">((AU283*0.5*0.4)*0.5*(16/12))*(1-0.1)</f>
        <v>6.000000000000001E-3</v>
      </c>
      <c r="AZ283" s="669">
        <f t="shared" ref="AZ283:AZ291" si="178">((AU283*0.5*0.6)*0.5*(16/12))*(1-0.1)</f>
        <v>8.9999999999999993E-3</v>
      </c>
      <c r="BA283" s="676">
        <f t="shared" si="175"/>
        <v>1.0400000000000001E-2</v>
      </c>
      <c r="BB283" s="676">
        <f t="shared" si="176"/>
        <v>4.1055517967205765E-3</v>
      </c>
      <c r="BC283" s="677">
        <f>1-((BA283-((BB283*2.78)/(SQRT(5))))/BA283)</f>
        <v>0.49079258210126586</v>
      </c>
      <c r="BD283" s="67"/>
      <c r="BE283" s="67"/>
      <c r="BF283" s="101"/>
      <c r="BG283" s="101"/>
      <c r="BH283" s="101"/>
      <c r="BI283" s="807" t="s">
        <v>2102</v>
      </c>
      <c r="BJ283" s="796" t="s">
        <v>475</v>
      </c>
      <c r="BK283" s="801">
        <v>6.4999999999999997E-3</v>
      </c>
      <c r="BL283" s="796" t="s">
        <v>424</v>
      </c>
      <c r="BM283" s="798">
        <v>0.1</v>
      </c>
      <c r="BN283" s="798">
        <v>1</v>
      </c>
      <c r="BO283" s="795" t="s">
        <v>258</v>
      </c>
      <c r="BP283" s="796" t="s">
        <v>475</v>
      </c>
      <c r="BQ283" s="801">
        <v>1.4999999999999999E-4</v>
      </c>
      <c r="BR283" s="793" t="s">
        <v>425</v>
      </c>
      <c r="BS283" s="798">
        <v>0.1</v>
      </c>
      <c r="BT283" s="798">
        <v>1</v>
      </c>
      <c r="BU283" s="795" t="s">
        <v>258</v>
      </c>
      <c r="BV283" s="796" t="s">
        <v>475</v>
      </c>
      <c r="BW283" s="801">
        <v>1.38</v>
      </c>
      <c r="BX283" s="793" t="s">
        <v>570</v>
      </c>
      <c r="BY283" s="798">
        <v>0.1</v>
      </c>
      <c r="BZ283" s="798">
        <v>1</v>
      </c>
      <c r="CA283" s="795" t="s">
        <v>258</v>
      </c>
      <c r="CB283" s="637"/>
      <c r="CC283" s="636"/>
      <c r="CD283" s="636"/>
      <c r="CE283" s="637"/>
      <c r="CF283" s="637"/>
      <c r="CG283" s="637"/>
      <c r="CH283" s="637"/>
      <c r="CI283" s="636"/>
      <c r="CJ283" s="636"/>
      <c r="CK283" s="637"/>
      <c r="CL283" s="637"/>
      <c r="CM283" s="637"/>
      <c r="CN283" s="705"/>
      <c r="CO283" s="667">
        <f t="shared" si="171"/>
        <v>0.1</v>
      </c>
      <c r="CP283" s="88">
        <f t="shared" si="172"/>
        <v>0.55000000000000004</v>
      </c>
      <c r="CQ283" s="667">
        <f t="shared" si="173"/>
        <v>1</v>
      </c>
      <c r="CR283" s="67">
        <v>0.4</v>
      </c>
      <c r="CS283" s="67">
        <v>1</v>
      </c>
      <c r="CT283" s="67"/>
      <c r="CU283" s="67"/>
      <c r="CV283" s="67"/>
      <c r="CW283" s="67"/>
      <c r="CX283" s="67"/>
      <c r="CY283" s="67"/>
      <c r="CZ283" s="67"/>
      <c r="DA283" s="67"/>
      <c r="DB283" s="67"/>
      <c r="DC283" s="67"/>
      <c r="DD283" s="67"/>
      <c r="DE283" s="67"/>
      <c r="DF283" s="67"/>
      <c r="DG283" s="67"/>
      <c r="DH283" s="67"/>
      <c r="DI283" s="67"/>
      <c r="DJ283" s="67"/>
      <c r="DK283" s="67"/>
      <c r="DL283" s="67"/>
      <c r="DM283" s="67"/>
      <c r="DN283" s="67"/>
      <c r="DO283" s="67"/>
      <c r="DP283" s="67"/>
      <c r="DQ283" s="67"/>
      <c r="DR283" s="67"/>
      <c r="DS283" s="67"/>
      <c r="DT283" s="67"/>
      <c r="DU283" s="67"/>
      <c r="DV283" s="67"/>
      <c r="DW283" s="67"/>
      <c r="DX283" s="67"/>
      <c r="DY283" s="67"/>
      <c r="DZ283" s="67"/>
      <c r="EA283" s="67"/>
      <c r="EB283" s="67"/>
      <c r="EC283" s="67"/>
      <c r="ED283" s="67"/>
      <c r="EE283" s="67"/>
      <c r="EF283" s="67"/>
      <c r="EG283" s="67"/>
      <c r="EH283" s="67"/>
      <c r="EI283" s="67"/>
      <c r="EJ283" s="67"/>
      <c r="EK283" s="67"/>
      <c r="EL283" s="67"/>
      <c r="EM283" s="67"/>
      <c r="EN283" s="67"/>
      <c r="EO283" s="67"/>
      <c r="EP283" s="67"/>
      <c r="EQ283" s="67"/>
      <c r="ER283" s="67"/>
      <c r="ES283" s="67"/>
      <c r="ET283" s="67"/>
      <c r="EU283" s="67"/>
      <c r="EV283" s="67"/>
      <c r="EW283" s="67"/>
      <c r="EX283" s="67"/>
      <c r="EY283" s="67"/>
      <c r="EZ283" s="67"/>
      <c r="FA283" s="67"/>
      <c r="FB283" s="67"/>
      <c r="FC283" s="67"/>
      <c r="FD283" s="67"/>
      <c r="FE283" s="67"/>
      <c r="FF283" s="67"/>
      <c r="FG283" s="67"/>
      <c r="FH283" s="67"/>
      <c r="FI283" s="67"/>
      <c r="FJ283" s="67"/>
      <c r="FK283" s="67"/>
      <c r="FL283" s="67"/>
      <c r="FM283" s="67"/>
      <c r="FN283" s="67"/>
      <c r="FO283" s="67"/>
      <c r="FP283" s="67"/>
      <c r="FQ283" s="67"/>
      <c r="FR283" s="67"/>
      <c r="FS283" s="67"/>
      <c r="FT283" s="67"/>
      <c r="FU283" s="67"/>
      <c r="FV283" s="67"/>
      <c r="FW283" s="67"/>
      <c r="FX283" s="67"/>
      <c r="FY283" s="67"/>
      <c r="FZ283" s="67"/>
      <c r="GA283" s="67"/>
      <c r="GB283" s="67"/>
      <c r="GC283" s="67"/>
      <c r="GD283" s="67"/>
    </row>
    <row r="284" spans="1:186" s="69" customFormat="1" ht="29.25" hidden="1" customHeight="1" thickBot="1" x14ac:dyDescent="0.3">
      <c r="A284" s="67"/>
      <c r="B284" s="67"/>
      <c r="C284" s="67"/>
      <c r="D284" s="67"/>
      <c r="E284" s="67"/>
      <c r="F284" s="67"/>
      <c r="G284" s="67"/>
      <c r="H284" s="67"/>
      <c r="I284" s="67"/>
      <c r="J284" s="67"/>
      <c r="K284" s="67"/>
      <c r="L284" s="67"/>
      <c r="M284" s="67"/>
      <c r="N284" s="67"/>
      <c r="O284" s="67"/>
      <c r="P284" s="67"/>
      <c r="Q284" s="67"/>
      <c r="R284" s="67"/>
      <c r="S284" s="67"/>
      <c r="T284" s="67"/>
      <c r="U284" s="67"/>
      <c r="V284" s="655"/>
      <c r="W284" s="67"/>
      <c r="X284" s="67"/>
      <c r="Y284" s="67"/>
      <c r="Z284" s="67"/>
      <c r="AA284" s="656"/>
      <c r="AB284" s="656"/>
      <c r="AC284" s="67"/>
      <c r="AD284" s="656"/>
      <c r="AE284" s="657"/>
      <c r="AF284" s="67"/>
      <c r="AG284" s="67"/>
      <c r="AH284" s="658"/>
      <c r="AI284" s="658"/>
      <c r="AJ284" s="67"/>
      <c r="AK284" s="656"/>
      <c r="AL284" s="67"/>
      <c r="AM284" s="67"/>
      <c r="AN284" s="67"/>
      <c r="AO284" s="67"/>
      <c r="AP284" s="67"/>
      <c r="AQ284" s="67"/>
      <c r="AR284" s="656"/>
      <c r="AS284" s="67"/>
      <c r="AT284" s="671" t="s">
        <v>484</v>
      </c>
      <c r="AU284" s="675">
        <v>0.15</v>
      </c>
      <c r="AV284" s="669">
        <f>((AU284*0.5*1)*0.5*(16/12))*(1-0)</f>
        <v>4.9999999999999996E-2</v>
      </c>
      <c r="AW284" s="669">
        <f>((AU284*0.5*0.5)*0.5*(16/12))*(1-0)</f>
        <v>2.4999999999999998E-2</v>
      </c>
      <c r="AX284" s="669">
        <f>((AU284*0.5*0.8)*0.5*(16/12))*(1-0.1)</f>
        <v>3.5999999999999997E-2</v>
      </c>
      <c r="AY284" s="669">
        <f t="shared" si="177"/>
        <v>1.7999999999999999E-2</v>
      </c>
      <c r="AZ284" s="669">
        <f t="shared" si="178"/>
        <v>2.7E-2</v>
      </c>
      <c r="BA284" s="676">
        <f t="shared" si="175"/>
        <v>3.1199999999999995E-2</v>
      </c>
      <c r="BB284" s="676">
        <f t="shared" si="176"/>
        <v>1.2316655390161741E-2</v>
      </c>
      <c r="BC284" s="677">
        <f t="shared" ref="BC284:BC291" si="179">1-((BA284-((BB284*2.78)/(SQRT(5))))/BA284)</f>
        <v>0.49079258210126642</v>
      </c>
      <c r="BD284" s="67"/>
      <c r="BE284" s="67"/>
      <c r="BF284" s="101"/>
      <c r="BG284" s="101"/>
      <c r="BH284" s="101"/>
      <c r="BI284" s="807" t="s">
        <v>2103</v>
      </c>
      <c r="BJ284" s="796" t="s">
        <v>475</v>
      </c>
      <c r="BK284" s="801">
        <v>5.6000000000000004E-7</v>
      </c>
      <c r="BL284" s="796" t="s">
        <v>424</v>
      </c>
      <c r="BM284" s="798">
        <v>0.1</v>
      </c>
      <c r="BN284" s="798">
        <v>1</v>
      </c>
      <c r="BO284" s="795" t="s">
        <v>258</v>
      </c>
      <c r="BP284" s="796" t="s">
        <v>475</v>
      </c>
      <c r="BQ284" s="907">
        <v>9.9999999999999995E-7</v>
      </c>
      <c r="BR284" s="793" t="s">
        <v>425</v>
      </c>
      <c r="BS284" s="798">
        <v>0.1</v>
      </c>
      <c r="BT284" s="798">
        <v>1</v>
      </c>
      <c r="BU284" s="795" t="s">
        <v>258</v>
      </c>
      <c r="BV284" s="796" t="s">
        <v>475</v>
      </c>
      <c r="BW284" s="801">
        <v>0.56999999999999995</v>
      </c>
      <c r="BX284" s="793" t="s">
        <v>570</v>
      </c>
      <c r="BY284" s="798">
        <v>0.1</v>
      </c>
      <c r="BZ284" s="798">
        <v>1</v>
      </c>
      <c r="CA284" s="795" t="s">
        <v>258</v>
      </c>
      <c r="CB284" s="637"/>
      <c r="CC284" s="636"/>
      <c r="CD284" s="636"/>
      <c r="CE284" s="637"/>
      <c r="CF284" s="637"/>
      <c r="CG284" s="637"/>
      <c r="CH284" s="637"/>
      <c r="CI284" s="636"/>
      <c r="CJ284" s="636"/>
      <c r="CK284" s="637"/>
      <c r="CL284" s="637"/>
      <c r="CM284" s="637"/>
      <c r="CN284" s="705"/>
      <c r="CO284" s="667">
        <f t="shared" si="171"/>
        <v>0.1</v>
      </c>
      <c r="CP284" s="88">
        <f t="shared" si="172"/>
        <v>0.55000000000000004</v>
      </c>
      <c r="CQ284" s="667">
        <f t="shared" si="173"/>
        <v>1</v>
      </c>
      <c r="CR284" s="67">
        <v>0.4</v>
      </c>
      <c r="CS284" s="67">
        <v>1</v>
      </c>
      <c r="CT284" s="67"/>
      <c r="CU284" s="67"/>
      <c r="CV284" s="67"/>
      <c r="CW284" s="67"/>
      <c r="CX284" s="67"/>
      <c r="CY284" s="67"/>
      <c r="CZ284" s="67"/>
      <c r="DA284" s="67"/>
      <c r="DB284" s="67"/>
      <c r="DC284" s="67"/>
      <c r="DD284" s="67"/>
      <c r="DE284" s="67"/>
      <c r="DF284" s="67"/>
      <c r="DG284" s="67"/>
      <c r="DH284" s="67"/>
      <c r="DI284" s="67"/>
      <c r="DJ284" s="67"/>
      <c r="DK284" s="67"/>
      <c r="DL284" s="67"/>
      <c r="DM284" s="67"/>
      <c r="DN284" s="67"/>
      <c r="DO284" s="67"/>
      <c r="DP284" s="67"/>
      <c r="DQ284" s="67"/>
      <c r="DR284" s="67"/>
      <c r="DS284" s="67"/>
      <c r="DT284" s="67"/>
      <c r="DU284" s="67"/>
      <c r="DV284" s="67"/>
      <c r="DW284" s="67"/>
      <c r="DX284" s="67"/>
      <c r="DY284" s="67"/>
      <c r="DZ284" s="67"/>
      <c r="EA284" s="67"/>
      <c r="EB284" s="67"/>
      <c r="EC284" s="67"/>
      <c r="ED284" s="67"/>
      <c r="EE284" s="67"/>
      <c r="EF284" s="67"/>
      <c r="EG284" s="67"/>
      <c r="EH284" s="67"/>
      <c r="EI284" s="67"/>
      <c r="EJ284" s="67"/>
      <c r="EK284" s="67"/>
      <c r="EL284" s="67"/>
      <c r="EM284" s="67"/>
      <c r="EN284" s="67"/>
      <c r="EO284" s="67"/>
      <c r="EP284" s="67"/>
      <c r="EQ284" s="67"/>
      <c r="ER284" s="67"/>
      <c r="ES284" s="67"/>
      <c r="ET284" s="67"/>
      <c r="EU284" s="67"/>
      <c r="EV284" s="67"/>
      <c r="EW284" s="67"/>
      <c r="EX284" s="67"/>
      <c r="EY284" s="67"/>
      <c r="EZ284" s="67"/>
      <c r="FA284" s="67"/>
      <c r="FB284" s="67"/>
      <c r="FC284" s="67"/>
      <c r="FD284" s="67"/>
      <c r="FE284" s="67"/>
      <c r="FF284" s="67"/>
      <c r="FG284" s="67"/>
      <c r="FH284" s="67"/>
      <c r="FI284" s="67"/>
      <c r="FJ284" s="67"/>
      <c r="FK284" s="67"/>
      <c r="FL284" s="67"/>
      <c r="FM284" s="67"/>
      <c r="FN284" s="67"/>
      <c r="FO284" s="67"/>
      <c r="FP284" s="67"/>
      <c r="FQ284" s="67"/>
      <c r="FR284" s="67"/>
      <c r="FS284" s="67"/>
      <c r="FT284" s="67"/>
      <c r="FU284" s="67"/>
      <c r="FV284" s="67"/>
      <c r="FW284" s="67"/>
      <c r="FX284" s="67"/>
      <c r="FY284" s="67"/>
      <c r="FZ284" s="67"/>
      <c r="GA284" s="67"/>
      <c r="GB284" s="67"/>
      <c r="GC284" s="67"/>
      <c r="GD284" s="67"/>
    </row>
    <row r="285" spans="1:186" s="69" customFormat="1" ht="29.25" hidden="1" customHeight="1" thickBot="1" x14ac:dyDescent="0.3">
      <c r="A285" s="67"/>
      <c r="B285" s="67"/>
      <c r="C285" s="67"/>
      <c r="D285" s="67"/>
      <c r="E285" s="67"/>
      <c r="F285" s="67"/>
      <c r="G285" s="67"/>
      <c r="H285" s="67"/>
      <c r="I285" s="67"/>
      <c r="J285" s="67"/>
      <c r="K285" s="67"/>
      <c r="L285" s="67"/>
      <c r="M285" s="67"/>
      <c r="N285" s="67"/>
      <c r="O285" s="67"/>
      <c r="P285" s="67"/>
      <c r="Q285" s="67"/>
      <c r="R285" s="67"/>
      <c r="S285" s="67"/>
      <c r="T285" s="67"/>
      <c r="U285" s="67"/>
      <c r="V285" s="655"/>
      <c r="W285" s="67"/>
      <c r="X285" s="67"/>
      <c r="Y285" s="67"/>
      <c r="Z285" s="67"/>
      <c r="AA285" s="656"/>
      <c r="AB285" s="656"/>
      <c r="AC285" s="67"/>
      <c r="AD285" s="656"/>
      <c r="AE285" s="657"/>
      <c r="AF285" s="67"/>
      <c r="AG285" s="67"/>
      <c r="AH285" s="658"/>
      <c r="AI285" s="658"/>
      <c r="AJ285" s="67"/>
      <c r="AK285" s="656"/>
      <c r="AL285" s="67"/>
      <c r="AM285" s="67"/>
      <c r="AN285" s="67"/>
      <c r="AO285" s="67"/>
      <c r="AP285" s="67"/>
      <c r="AQ285" s="67"/>
      <c r="AR285" s="656"/>
      <c r="AS285" s="67"/>
      <c r="AT285" s="671" t="s">
        <v>487</v>
      </c>
      <c r="AU285" s="675">
        <v>0.15</v>
      </c>
      <c r="AV285" s="669">
        <f t="shared" ref="AV285:AV291" si="180">((AU285*0.5*1)*0.5*(16/12))*(1-0)</f>
        <v>4.9999999999999996E-2</v>
      </c>
      <c r="AW285" s="669">
        <f t="shared" ref="AW285:AW291" si="181">((AU285*0.5*0.5)*0.5*(16/12))*(1-0)</f>
        <v>2.4999999999999998E-2</v>
      </c>
      <c r="AX285" s="669">
        <f t="shared" ref="AX285:AX291" si="182">((AU285*0.5*0.8)*0.5*(16/12))*(1-0.1)</f>
        <v>3.5999999999999997E-2</v>
      </c>
      <c r="AY285" s="669">
        <f t="shared" si="177"/>
        <v>1.7999999999999999E-2</v>
      </c>
      <c r="AZ285" s="669">
        <f t="shared" si="178"/>
        <v>2.7E-2</v>
      </c>
      <c r="BA285" s="676">
        <f t="shared" si="175"/>
        <v>3.1199999999999995E-2</v>
      </c>
      <c r="BB285" s="676">
        <f t="shared" si="176"/>
        <v>1.2316655390161741E-2</v>
      </c>
      <c r="BC285" s="677">
        <f t="shared" si="179"/>
        <v>0.49079258210126642</v>
      </c>
      <c r="BD285" s="67"/>
      <c r="BE285" s="668"/>
      <c r="BF285" s="101"/>
      <c r="BG285" s="101"/>
      <c r="BH285" s="101"/>
      <c r="BI285" s="807" t="s">
        <v>2085</v>
      </c>
      <c r="BJ285" s="796" t="s">
        <v>475</v>
      </c>
      <c r="BK285" s="801">
        <v>5.6000000000000004E-7</v>
      </c>
      <c r="BL285" s="796" t="s">
        <v>424</v>
      </c>
      <c r="BM285" s="798">
        <v>0.1</v>
      </c>
      <c r="BN285" s="798">
        <v>1</v>
      </c>
      <c r="BO285" s="795" t="s">
        <v>258</v>
      </c>
      <c r="BP285" s="796" t="s">
        <v>475</v>
      </c>
      <c r="BQ285" s="907">
        <v>4.1999999999999996E-6</v>
      </c>
      <c r="BR285" s="793" t="s">
        <v>425</v>
      </c>
      <c r="BS285" s="798">
        <v>0.1</v>
      </c>
      <c r="BT285" s="798">
        <v>1</v>
      </c>
      <c r="BU285" s="795" t="s">
        <v>258</v>
      </c>
      <c r="BV285" s="796" t="s">
        <v>475</v>
      </c>
      <c r="BW285" s="801">
        <v>0.17</v>
      </c>
      <c r="BX285" s="793" t="s">
        <v>570</v>
      </c>
      <c r="BY285" s="798">
        <v>0.1</v>
      </c>
      <c r="BZ285" s="798">
        <v>1</v>
      </c>
      <c r="CA285" s="795" t="s">
        <v>258</v>
      </c>
      <c r="CB285" s="637"/>
      <c r="CC285" s="636"/>
      <c r="CD285" s="636"/>
      <c r="CE285" s="637"/>
      <c r="CF285" s="637"/>
      <c r="CG285" s="637"/>
      <c r="CH285" s="637"/>
      <c r="CI285" s="636"/>
      <c r="CJ285" s="636"/>
      <c r="CK285" s="637"/>
      <c r="CL285" s="637"/>
      <c r="CM285" s="637"/>
      <c r="CN285" s="705"/>
      <c r="CO285" s="667">
        <f t="shared" si="171"/>
        <v>0.1</v>
      </c>
      <c r="CP285" s="88">
        <f t="shared" si="172"/>
        <v>0.55000000000000004</v>
      </c>
      <c r="CQ285" s="667">
        <f t="shared" si="173"/>
        <v>1</v>
      </c>
      <c r="CR285" s="67">
        <v>0.4</v>
      </c>
      <c r="CS285" s="67">
        <v>1</v>
      </c>
      <c r="CT285" s="67"/>
      <c r="CU285" s="67"/>
      <c r="CV285" s="67"/>
      <c r="CW285" s="67"/>
      <c r="CX285" s="67"/>
      <c r="CY285" s="67"/>
      <c r="CZ285" s="67"/>
      <c r="DA285" s="67"/>
      <c r="DB285" s="67"/>
      <c r="DC285" s="67"/>
      <c r="DD285" s="67"/>
      <c r="DE285" s="67"/>
      <c r="DF285" s="67"/>
      <c r="DG285" s="67"/>
      <c r="DH285" s="67"/>
      <c r="DI285" s="67"/>
      <c r="DJ285" s="67"/>
      <c r="DK285" s="67"/>
      <c r="DL285" s="67"/>
      <c r="DM285" s="67"/>
      <c r="DN285" s="67"/>
      <c r="DO285" s="67"/>
      <c r="DP285" s="67"/>
      <c r="DQ285" s="67"/>
      <c r="DR285" s="67"/>
      <c r="DS285" s="67"/>
      <c r="DT285" s="67"/>
      <c r="DU285" s="67"/>
      <c r="DV285" s="67"/>
      <c r="DW285" s="67"/>
      <c r="DX285" s="67"/>
      <c r="DY285" s="67"/>
      <c r="DZ285" s="67"/>
      <c r="EA285" s="67"/>
      <c r="EB285" s="67"/>
      <c r="EC285" s="67"/>
      <c r="ED285" s="67"/>
      <c r="EE285" s="67"/>
      <c r="EF285" s="67"/>
      <c r="EG285" s="67"/>
      <c r="EH285" s="67"/>
      <c r="EI285" s="67"/>
      <c r="EJ285" s="67"/>
      <c r="EK285" s="67"/>
      <c r="EL285" s="67"/>
      <c r="EM285" s="67"/>
      <c r="EN285" s="67"/>
      <c r="EO285" s="67"/>
      <c r="EP285" s="67"/>
      <c r="EQ285" s="67"/>
      <c r="ER285" s="67"/>
      <c r="ES285" s="67"/>
      <c r="ET285" s="67"/>
      <c r="EU285" s="67"/>
      <c r="EV285" s="67"/>
      <c r="EW285" s="67"/>
      <c r="EX285" s="67"/>
      <c r="EY285" s="67"/>
      <c r="EZ285" s="67"/>
      <c r="FA285" s="67"/>
      <c r="FB285" s="67"/>
      <c r="FC285" s="67"/>
      <c r="FD285" s="67"/>
      <c r="FE285" s="67"/>
      <c r="FF285" s="67"/>
      <c r="FG285" s="67"/>
      <c r="FH285" s="67"/>
      <c r="FI285" s="67"/>
      <c r="FJ285" s="67"/>
      <c r="FK285" s="67"/>
      <c r="FL285" s="67"/>
      <c r="FM285" s="67"/>
      <c r="FN285" s="67"/>
      <c r="FO285" s="67"/>
      <c r="FP285" s="67"/>
      <c r="FQ285" s="67"/>
      <c r="FR285" s="67"/>
      <c r="FS285" s="67"/>
      <c r="FT285" s="67"/>
      <c r="FU285" s="67"/>
      <c r="FV285" s="67"/>
      <c r="FW285" s="67"/>
      <c r="FX285" s="67"/>
      <c r="FY285" s="67"/>
      <c r="FZ285" s="67"/>
      <c r="GA285" s="67"/>
      <c r="GB285" s="67"/>
      <c r="GC285" s="67"/>
      <c r="GD285" s="67"/>
    </row>
    <row r="286" spans="1:186" s="69" customFormat="1" ht="29.25" hidden="1" customHeight="1" thickBot="1" x14ac:dyDescent="0.3">
      <c r="A286" s="67"/>
      <c r="B286" s="67"/>
      <c r="C286" s="67"/>
      <c r="D286" s="67"/>
      <c r="E286" s="67"/>
      <c r="F286" s="67"/>
      <c r="G286" s="67"/>
      <c r="H286" s="67"/>
      <c r="I286" s="67"/>
      <c r="J286" s="67"/>
      <c r="K286" s="67"/>
      <c r="L286" s="67"/>
      <c r="M286" s="67"/>
      <c r="N286" s="67"/>
      <c r="O286" s="67"/>
      <c r="P286" s="67"/>
      <c r="Q286" s="67"/>
      <c r="R286" s="67"/>
      <c r="S286" s="67"/>
      <c r="T286" s="67"/>
      <c r="U286" s="67"/>
      <c r="V286" s="655"/>
      <c r="W286" s="67"/>
      <c r="X286" s="67"/>
      <c r="Y286" s="67"/>
      <c r="Z286" s="67"/>
      <c r="AA286" s="656"/>
      <c r="AB286" s="656"/>
      <c r="AC286" s="67"/>
      <c r="AD286" s="656"/>
      <c r="AE286" s="657"/>
      <c r="AF286" s="67"/>
      <c r="AG286" s="67"/>
      <c r="AH286" s="658"/>
      <c r="AI286" s="658"/>
      <c r="AJ286" s="67"/>
      <c r="AK286" s="656"/>
      <c r="AL286" s="67"/>
      <c r="AM286" s="67"/>
      <c r="AN286" s="67"/>
      <c r="AO286" s="67"/>
      <c r="AP286" s="67"/>
      <c r="AQ286" s="67"/>
      <c r="AR286" s="656"/>
      <c r="AS286" s="67"/>
      <c r="AT286" s="671" t="s">
        <v>486</v>
      </c>
      <c r="AU286" s="675">
        <v>0.24</v>
      </c>
      <c r="AV286" s="669">
        <f t="shared" si="180"/>
        <v>7.9999999999999988E-2</v>
      </c>
      <c r="AW286" s="669">
        <f t="shared" si="181"/>
        <v>3.9999999999999994E-2</v>
      </c>
      <c r="AX286" s="669">
        <f t="shared" si="182"/>
        <v>5.7600000000000005E-2</v>
      </c>
      <c r="AY286" s="669">
        <f t="shared" si="177"/>
        <v>2.8800000000000003E-2</v>
      </c>
      <c r="AZ286" s="669">
        <f t="shared" si="178"/>
        <v>4.3199999999999995E-2</v>
      </c>
      <c r="BA286" s="676">
        <f t="shared" si="175"/>
        <v>4.9919999999999992E-2</v>
      </c>
      <c r="BB286" s="676">
        <f t="shared" si="176"/>
        <v>1.9706648624258784E-2</v>
      </c>
      <c r="BC286" s="677">
        <f t="shared" si="179"/>
        <v>0.49079258210126631</v>
      </c>
      <c r="BD286" s="67"/>
      <c r="BE286" s="668"/>
      <c r="BF286" s="101"/>
      <c r="BG286" s="101"/>
      <c r="BH286" s="101"/>
      <c r="BI286" s="807" t="s">
        <v>2086</v>
      </c>
      <c r="BJ286" s="796" t="s">
        <v>475</v>
      </c>
      <c r="BK286" s="801">
        <v>9.7000000000000003E-6</v>
      </c>
      <c r="BL286" s="796" t="s">
        <v>424</v>
      </c>
      <c r="BM286" s="798">
        <v>0.1</v>
      </c>
      <c r="BN286" s="798">
        <v>1</v>
      </c>
      <c r="BO286" s="795" t="s">
        <v>258</v>
      </c>
      <c r="BP286" s="796" t="s">
        <v>475</v>
      </c>
      <c r="BQ286" s="907">
        <v>9.0000000000000002E-6</v>
      </c>
      <c r="BR286" s="793" t="s">
        <v>425</v>
      </c>
      <c r="BS286" s="798">
        <v>0.1</v>
      </c>
      <c r="BT286" s="798">
        <v>1</v>
      </c>
      <c r="BU286" s="795" t="s">
        <v>258</v>
      </c>
      <c r="BV286" s="796" t="s">
        <v>475</v>
      </c>
      <c r="BW286" s="801">
        <v>0.57999999999999996</v>
      </c>
      <c r="BX286" s="793" t="s">
        <v>570</v>
      </c>
      <c r="BY286" s="798">
        <v>0.1</v>
      </c>
      <c r="BZ286" s="798">
        <v>1</v>
      </c>
      <c r="CA286" s="795" t="s">
        <v>258</v>
      </c>
      <c r="CB286" s="637"/>
      <c r="CC286" s="636"/>
      <c r="CD286" s="636"/>
      <c r="CE286" s="637"/>
      <c r="CF286" s="637"/>
      <c r="CG286" s="637"/>
      <c r="CH286" s="637"/>
      <c r="CI286" s="636"/>
      <c r="CJ286" s="636"/>
      <c r="CK286" s="637"/>
      <c r="CL286" s="637"/>
      <c r="CM286" s="637"/>
      <c r="CN286" s="705"/>
      <c r="CO286" s="667">
        <f t="shared" si="171"/>
        <v>0.1</v>
      </c>
      <c r="CP286" s="88">
        <f t="shared" si="172"/>
        <v>0.55000000000000004</v>
      </c>
      <c r="CQ286" s="667">
        <f t="shared" si="173"/>
        <v>1</v>
      </c>
      <c r="CR286" s="67">
        <v>0.4</v>
      </c>
      <c r="CS286" s="67">
        <v>1</v>
      </c>
      <c r="CT286" s="67"/>
      <c r="CU286" s="67"/>
      <c r="CV286" s="67"/>
      <c r="CW286" s="67"/>
      <c r="CX286" s="67"/>
      <c r="CY286" s="67"/>
      <c r="CZ286" s="67"/>
      <c r="DA286" s="67"/>
      <c r="DB286" s="67"/>
      <c r="DC286" s="67"/>
      <c r="DD286" s="67"/>
      <c r="DE286" s="67"/>
      <c r="DF286" s="67"/>
      <c r="DG286" s="67"/>
      <c r="DH286" s="67"/>
      <c r="DI286" s="67"/>
      <c r="DJ286" s="67"/>
      <c r="DK286" s="67"/>
      <c r="DL286" s="67"/>
      <c r="DM286" s="67"/>
      <c r="DN286" s="67"/>
      <c r="DO286" s="67"/>
      <c r="DP286" s="67"/>
      <c r="DQ286" s="67"/>
      <c r="DR286" s="67"/>
      <c r="DS286" s="67"/>
      <c r="DT286" s="67"/>
      <c r="DU286" s="67"/>
      <c r="DV286" s="67"/>
      <c r="DW286" s="67"/>
      <c r="DX286" s="67"/>
      <c r="DY286" s="67"/>
      <c r="DZ286" s="67"/>
      <c r="EA286" s="67"/>
      <c r="EB286" s="67"/>
      <c r="EC286" s="67"/>
      <c r="ED286" s="67"/>
      <c r="EE286" s="67"/>
      <c r="EF286" s="67"/>
      <c r="EG286" s="67"/>
      <c r="EH286" s="67"/>
      <c r="EI286" s="67"/>
      <c r="EJ286" s="67"/>
      <c r="EK286" s="67"/>
      <c r="EL286" s="67"/>
      <c r="EM286" s="67"/>
      <c r="EN286" s="67"/>
      <c r="EO286" s="67"/>
      <c r="EP286" s="67"/>
      <c r="EQ286" s="67"/>
      <c r="ER286" s="67"/>
      <c r="ES286" s="67"/>
      <c r="ET286" s="67"/>
      <c r="EU286" s="67"/>
      <c r="EV286" s="67"/>
      <c r="EW286" s="67"/>
      <c r="EX286" s="67"/>
      <c r="EY286" s="67"/>
      <c r="EZ286" s="67"/>
      <c r="FA286" s="67"/>
      <c r="FB286" s="67"/>
      <c r="FC286" s="67"/>
      <c r="FD286" s="67"/>
      <c r="FE286" s="67"/>
      <c r="FF286" s="67"/>
      <c r="FG286" s="67"/>
      <c r="FH286" s="67"/>
      <c r="FI286" s="67"/>
      <c r="FJ286" s="67"/>
      <c r="FK286" s="67"/>
      <c r="FL286" s="67"/>
      <c r="FM286" s="67"/>
      <c r="FN286" s="67"/>
      <c r="FO286" s="67"/>
      <c r="FP286" s="67"/>
      <c r="FQ286" s="67"/>
      <c r="FR286" s="67"/>
      <c r="FS286" s="67"/>
      <c r="FT286" s="67"/>
      <c r="FU286" s="67"/>
      <c r="FV286" s="67"/>
      <c r="FW286" s="67"/>
      <c r="FX286" s="67"/>
      <c r="FY286" s="67"/>
      <c r="FZ286" s="67"/>
      <c r="GA286" s="67"/>
      <c r="GB286" s="67"/>
      <c r="GC286" s="67"/>
      <c r="GD286" s="67"/>
    </row>
    <row r="287" spans="1:186" s="69" customFormat="1" ht="29.25" hidden="1" customHeight="1" thickBot="1" x14ac:dyDescent="0.3">
      <c r="A287" s="67"/>
      <c r="B287" s="67"/>
      <c r="C287" s="67"/>
      <c r="D287" s="67"/>
      <c r="E287" s="67"/>
      <c r="F287" s="67"/>
      <c r="G287" s="67"/>
      <c r="H287" s="67"/>
      <c r="I287" s="67"/>
      <c r="J287" s="67"/>
      <c r="K287" s="67"/>
      <c r="L287" s="67"/>
      <c r="M287" s="67"/>
      <c r="N287" s="67"/>
      <c r="O287" s="67"/>
      <c r="P287" s="67"/>
      <c r="Q287" s="67"/>
      <c r="R287" s="67"/>
      <c r="S287" s="67"/>
      <c r="T287" s="67"/>
      <c r="U287" s="67"/>
      <c r="V287" s="655"/>
      <c r="W287" s="67"/>
      <c r="X287" s="67"/>
      <c r="Y287" s="67"/>
      <c r="Z287" s="67"/>
      <c r="AA287" s="656"/>
      <c r="AB287" s="656"/>
      <c r="AC287" s="67"/>
      <c r="AD287" s="656"/>
      <c r="AE287" s="657"/>
      <c r="AF287" s="67"/>
      <c r="AG287" s="67"/>
      <c r="AH287" s="658"/>
      <c r="AI287" s="658"/>
      <c r="AJ287" s="67"/>
      <c r="AK287" s="656"/>
      <c r="AL287" s="67"/>
      <c r="AM287" s="67"/>
      <c r="AN287" s="67"/>
      <c r="AO287" s="67"/>
      <c r="AP287" s="67"/>
      <c r="AQ287" s="67"/>
      <c r="AR287" s="656"/>
      <c r="AS287" s="67"/>
      <c r="AT287" s="671" t="s">
        <v>488</v>
      </c>
      <c r="AU287" s="675">
        <v>0.43</v>
      </c>
      <c r="AV287" s="669">
        <f t="shared" si="180"/>
        <v>0.14333333333333331</v>
      </c>
      <c r="AW287" s="669">
        <f t="shared" si="181"/>
        <v>7.1666666666666656E-2</v>
      </c>
      <c r="AX287" s="669">
        <f t="shared" si="182"/>
        <v>0.1032</v>
      </c>
      <c r="AY287" s="669">
        <f t="shared" si="177"/>
        <v>5.16E-2</v>
      </c>
      <c r="AZ287" s="669">
        <f t="shared" si="178"/>
        <v>7.7399999999999997E-2</v>
      </c>
      <c r="BA287" s="676">
        <f t="shared" si="175"/>
        <v>8.9439999999999992E-2</v>
      </c>
      <c r="BB287" s="676">
        <f t="shared" si="176"/>
        <v>3.5307745451796956E-2</v>
      </c>
      <c r="BC287" s="677">
        <f t="shared" si="179"/>
        <v>0.49079258210126586</v>
      </c>
      <c r="BD287" s="67"/>
      <c r="BE287" s="668"/>
      <c r="BF287" s="101"/>
      <c r="BG287" s="101"/>
      <c r="BH287" s="101"/>
      <c r="BI287" s="807"/>
      <c r="BJ287" s="796"/>
      <c r="BK287" s="801"/>
      <c r="BL287" s="796"/>
      <c r="BM287" s="798"/>
      <c r="BN287" s="798"/>
      <c r="BO287" s="795"/>
      <c r="BP287" s="796"/>
      <c r="BQ287" s="801"/>
      <c r="BR287" s="793"/>
      <c r="BS287" s="798"/>
      <c r="BT287" s="798"/>
      <c r="BU287" s="795"/>
      <c r="BV287" s="796"/>
      <c r="BW287" s="801"/>
      <c r="BX287" s="793"/>
      <c r="BY287" s="798"/>
      <c r="BZ287" s="798"/>
      <c r="CA287" s="795"/>
      <c r="CB287" s="637"/>
      <c r="CC287" s="636"/>
      <c r="CD287" s="636"/>
      <c r="CE287" s="637"/>
      <c r="CF287" s="637"/>
      <c r="CG287" s="637"/>
      <c r="CH287" s="637"/>
      <c r="CI287" s="636"/>
      <c r="CJ287" s="636"/>
      <c r="CK287" s="637"/>
      <c r="CL287" s="637"/>
      <c r="CM287" s="637"/>
      <c r="CN287" s="705"/>
      <c r="CO287" s="667">
        <f t="shared" si="171"/>
        <v>0</v>
      </c>
      <c r="CP287" s="88">
        <f t="shared" si="172"/>
        <v>0</v>
      </c>
      <c r="CQ287" s="667">
        <f t="shared" si="173"/>
        <v>0</v>
      </c>
      <c r="CR287" s="67">
        <v>0.4</v>
      </c>
      <c r="CS287" s="67">
        <v>1</v>
      </c>
      <c r="CT287" s="67"/>
      <c r="CU287" s="67"/>
      <c r="CV287" s="67"/>
      <c r="CW287" s="67"/>
      <c r="CX287" s="67"/>
      <c r="CY287" s="67"/>
      <c r="CZ287" s="67"/>
      <c r="DA287" s="67"/>
      <c r="DB287" s="67"/>
      <c r="DC287" s="67"/>
      <c r="DD287" s="67"/>
      <c r="DE287" s="67"/>
      <c r="DF287" s="67"/>
      <c r="DG287" s="67"/>
      <c r="DH287" s="67"/>
      <c r="DI287" s="67"/>
      <c r="DJ287" s="67"/>
      <c r="DK287" s="67"/>
      <c r="DL287" s="67"/>
      <c r="DM287" s="67"/>
      <c r="DN287" s="67"/>
      <c r="DO287" s="67"/>
      <c r="DP287" s="67"/>
      <c r="DQ287" s="67"/>
      <c r="DR287" s="67"/>
      <c r="DS287" s="67"/>
      <c r="DT287" s="67"/>
      <c r="DU287" s="67"/>
      <c r="DV287" s="67"/>
      <c r="DW287" s="67"/>
      <c r="DX287" s="67"/>
      <c r="DY287" s="67"/>
      <c r="DZ287" s="67"/>
      <c r="EA287" s="67"/>
      <c r="EB287" s="67"/>
      <c r="EC287" s="67"/>
      <c r="ED287" s="67"/>
      <c r="EE287" s="67"/>
      <c r="EF287" s="67"/>
      <c r="EG287" s="67"/>
      <c r="EH287" s="67"/>
      <c r="EI287" s="67"/>
      <c r="EJ287" s="67"/>
      <c r="EK287" s="67"/>
      <c r="EL287" s="67"/>
      <c r="EM287" s="67"/>
      <c r="EN287" s="67"/>
      <c r="EO287" s="67"/>
      <c r="EP287" s="67"/>
      <c r="EQ287" s="67"/>
      <c r="ER287" s="67"/>
      <c r="ES287" s="67"/>
      <c r="ET287" s="67"/>
      <c r="EU287" s="67"/>
      <c r="EV287" s="67"/>
      <c r="EW287" s="67"/>
      <c r="EX287" s="67"/>
      <c r="EY287" s="67"/>
      <c r="EZ287" s="67"/>
      <c r="FA287" s="67"/>
      <c r="FB287" s="67"/>
      <c r="FC287" s="67"/>
      <c r="FD287" s="67"/>
      <c r="FE287" s="67"/>
      <c r="FF287" s="67"/>
      <c r="FG287" s="67"/>
      <c r="FH287" s="67"/>
      <c r="FI287" s="67"/>
      <c r="FJ287" s="67"/>
      <c r="FK287" s="67"/>
      <c r="FL287" s="67"/>
      <c r="FM287" s="67"/>
      <c r="FN287" s="67"/>
      <c r="FO287" s="67"/>
      <c r="FP287" s="67"/>
      <c r="FQ287" s="67"/>
      <c r="FR287" s="67"/>
      <c r="FS287" s="67"/>
      <c r="FT287" s="67"/>
      <c r="FU287" s="67"/>
      <c r="FV287" s="67"/>
      <c r="FW287" s="67"/>
      <c r="FX287" s="67"/>
      <c r="FY287" s="67"/>
      <c r="FZ287" s="67"/>
      <c r="GA287" s="67"/>
      <c r="GB287" s="67"/>
      <c r="GC287" s="67"/>
      <c r="GD287" s="67"/>
    </row>
    <row r="288" spans="1:186" s="69" customFormat="1" ht="15" hidden="1" customHeight="1" x14ac:dyDescent="0.25">
      <c r="A288" s="67"/>
      <c r="B288" s="67"/>
      <c r="C288" s="67"/>
      <c r="D288" s="67"/>
      <c r="E288" s="67"/>
      <c r="F288" s="67"/>
      <c r="G288" s="67"/>
      <c r="H288" s="67"/>
      <c r="I288" s="67"/>
      <c r="J288" s="67"/>
      <c r="K288" s="67"/>
      <c r="L288" s="67"/>
      <c r="M288" s="67"/>
      <c r="N288" s="67"/>
      <c r="O288" s="67"/>
      <c r="P288" s="67"/>
      <c r="Q288" s="67"/>
      <c r="R288" s="67"/>
      <c r="S288" s="67"/>
      <c r="T288" s="67"/>
      <c r="U288" s="67"/>
      <c r="V288" s="655"/>
      <c r="W288" s="67"/>
      <c r="X288" s="67"/>
      <c r="Y288" s="67"/>
      <c r="Z288" s="67"/>
      <c r="AA288" s="656"/>
      <c r="AB288" s="656"/>
      <c r="AC288" s="67"/>
      <c r="AD288" s="656"/>
      <c r="AE288" s="657"/>
      <c r="AF288" s="67"/>
      <c r="AG288" s="67"/>
      <c r="AH288" s="658"/>
      <c r="AI288" s="658"/>
      <c r="AJ288" s="67"/>
      <c r="AK288" s="656"/>
      <c r="AL288" s="67"/>
      <c r="AM288" s="67"/>
      <c r="AN288" s="67"/>
      <c r="AO288" s="67"/>
      <c r="AP288" s="67"/>
      <c r="AQ288" s="67"/>
      <c r="AR288" s="656"/>
      <c r="AS288" s="67"/>
      <c r="AT288" s="671" t="s">
        <v>489</v>
      </c>
      <c r="AU288" s="675">
        <v>0.4</v>
      </c>
      <c r="AV288" s="669">
        <f t="shared" si="180"/>
        <v>0.13333333333333333</v>
      </c>
      <c r="AW288" s="669">
        <f t="shared" si="181"/>
        <v>6.6666666666666666E-2</v>
      </c>
      <c r="AX288" s="669">
        <f t="shared" si="182"/>
        <v>9.6000000000000016E-2</v>
      </c>
      <c r="AY288" s="669">
        <f t="shared" si="177"/>
        <v>4.8000000000000008E-2</v>
      </c>
      <c r="AZ288" s="669">
        <f t="shared" si="178"/>
        <v>7.1999999999999995E-2</v>
      </c>
      <c r="BA288" s="676">
        <f t="shared" si="175"/>
        <v>8.320000000000001E-2</v>
      </c>
      <c r="BB288" s="676">
        <f t="shared" si="176"/>
        <v>3.2844414373764612E-2</v>
      </c>
      <c r="BC288" s="677">
        <f t="shared" si="179"/>
        <v>0.49079258210126586</v>
      </c>
      <c r="BD288" s="67"/>
      <c r="BE288" s="668"/>
      <c r="BF288" s="101"/>
      <c r="BG288" s="101"/>
      <c r="BH288" s="101"/>
      <c r="BI288" s="635"/>
      <c r="BJ288" s="636"/>
      <c r="BK288" s="636"/>
      <c r="BL288" s="636"/>
      <c r="BM288" s="102"/>
      <c r="BN288" s="102"/>
      <c r="BO288" s="102"/>
      <c r="BP288" s="636"/>
      <c r="BQ288" s="636"/>
      <c r="BR288" s="636"/>
      <c r="BS288" s="636"/>
      <c r="BT288" s="636"/>
      <c r="BU288" s="636"/>
      <c r="BV288" s="637"/>
      <c r="BW288" s="636"/>
      <c r="BX288" s="636"/>
      <c r="BY288" s="637"/>
      <c r="BZ288" s="637"/>
      <c r="CA288" s="637"/>
      <c r="CB288" s="637"/>
      <c r="CC288" s="636"/>
      <c r="CD288" s="636"/>
      <c r="CE288" s="637"/>
      <c r="CF288" s="637"/>
      <c r="CG288" s="637"/>
      <c r="CH288" s="637"/>
      <c r="CI288" s="636"/>
      <c r="CJ288" s="636"/>
      <c r="CK288" s="637"/>
      <c r="CL288" s="637"/>
      <c r="CM288" s="637"/>
      <c r="CN288" s="705"/>
      <c r="CO288" s="667">
        <f t="shared" si="171"/>
        <v>0</v>
      </c>
      <c r="CP288" s="88">
        <f t="shared" si="172"/>
        <v>0</v>
      </c>
      <c r="CQ288" s="667">
        <f t="shared" si="173"/>
        <v>0</v>
      </c>
      <c r="CR288" s="67"/>
      <c r="CS288" s="67"/>
      <c r="CT288" s="67"/>
      <c r="CU288" s="67"/>
      <c r="CV288" s="67"/>
      <c r="CW288" s="67"/>
      <c r="CX288" s="67"/>
      <c r="CY288" s="67"/>
      <c r="CZ288" s="67"/>
      <c r="DA288" s="67"/>
      <c r="DB288" s="67"/>
      <c r="DC288" s="67"/>
      <c r="DD288" s="67"/>
      <c r="DE288" s="67"/>
      <c r="DF288" s="67"/>
      <c r="DG288" s="67"/>
      <c r="DH288" s="67"/>
      <c r="DI288" s="67"/>
      <c r="DJ288" s="67"/>
      <c r="DK288" s="67"/>
      <c r="DL288" s="67"/>
      <c r="DM288" s="67"/>
      <c r="DN288" s="67"/>
      <c r="DO288" s="67"/>
      <c r="DP288" s="67"/>
      <c r="DQ288" s="67"/>
      <c r="DR288" s="67"/>
      <c r="DS288" s="67"/>
      <c r="DT288" s="67"/>
      <c r="DU288" s="67"/>
      <c r="DV288" s="67"/>
      <c r="DW288" s="67"/>
      <c r="DX288" s="67"/>
      <c r="DY288" s="67"/>
      <c r="DZ288" s="67"/>
      <c r="EA288" s="67"/>
      <c r="EB288" s="67"/>
      <c r="EC288" s="67"/>
      <c r="ED288" s="67"/>
      <c r="EE288" s="67"/>
      <c r="EF288" s="67"/>
      <c r="EG288" s="67"/>
      <c r="EH288" s="67"/>
      <c r="EI288" s="67"/>
      <c r="EJ288" s="67"/>
      <c r="EK288" s="67"/>
      <c r="EL288" s="67"/>
      <c r="EM288" s="67"/>
      <c r="EN288" s="67"/>
      <c r="EO288" s="67"/>
      <c r="EP288" s="67"/>
      <c r="EQ288" s="67"/>
      <c r="ER288" s="67"/>
      <c r="ES288" s="67"/>
      <c r="ET288" s="67"/>
      <c r="EU288" s="67"/>
      <c r="EV288" s="67"/>
      <c r="EW288" s="67"/>
      <c r="EX288" s="67"/>
      <c r="EY288" s="67"/>
      <c r="EZ288" s="67"/>
      <c r="FA288" s="67"/>
      <c r="FB288" s="67"/>
      <c r="FC288" s="67"/>
      <c r="FD288" s="67"/>
      <c r="FE288" s="67"/>
      <c r="FF288" s="67"/>
      <c r="FG288" s="67"/>
      <c r="FH288" s="67"/>
      <c r="FI288" s="67"/>
      <c r="FJ288" s="67"/>
      <c r="FK288" s="67"/>
      <c r="FL288" s="67"/>
      <c r="FM288" s="67"/>
      <c r="FN288" s="67"/>
      <c r="FO288" s="67"/>
      <c r="FP288" s="67"/>
      <c r="FQ288" s="67"/>
      <c r="FR288" s="67"/>
      <c r="FS288" s="67"/>
      <c r="FT288" s="67"/>
      <c r="FU288" s="67"/>
      <c r="FV288" s="67"/>
      <c r="FW288" s="67"/>
      <c r="FX288" s="67"/>
      <c r="FY288" s="67"/>
      <c r="FZ288" s="67"/>
      <c r="GA288" s="67"/>
      <c r="GB288" s="67"/>
      <c r="GC288" s="67"/>
      <c r="GD288" s="67"/>
    </row>
    <row r="289" spans="1:186" s="69" customFormat="1" ht="18" hidden="1" customHeight="1" thickBot="1" x14ac:dyDescent="0.3">
      <c r="A289" s="67"/>
      <c r="B289" s="67"/>
      <c r="C289" s="67"/>
      <c r="D289" s="67"/>
      <c r="E289" s="67"/>
      <c r="F289" s="67"/>
      <c r="G289" s="67"/>
      <c r="H289" s="67"/>
      <c r="I289" s="67"/>
      <c r="J289" s="67"/>
      <c r="K289" s="67"/>
      <c r="L289" s="67"/>
      <c r="M289" s="67"/>
      <c r="N289" s="67"/>
      <c r="O289" s="67"/>
      <c r="P289" s="67"/>
      <c r="Q289" s="67"/>
      <c r="R289" s="67"/>
      <c r="S289" s="67"/>
      <c r="T289" s="67"/>
      <c r="U289" s="67"/>
      <c r="V289" s="655"/>
      <c r="W289" s="67"/>
      <c r="X289" s="67"/>
      <c r="Y289" s="67"/>
      <c r="Z289" s="67"/>
      <c r="AA289" s="656"/>
      <c r="AB289" s="656"/>
      <c r="AC289" s="67"/>
      <c r="AD289" s="656"/>
      <c r="AE289" s="657"/>
      <c r="AF289" s="67"/>
      <c r="AG289" s="67"/>
      <c r="AH289" s="658"/>
      <c r="AI289" s="658"/>
      <c r="AJ289" s="67"/>
      <c r="AK289" s="656"/>
      <c r="AL289" s="67"/>
      <c r="AM289" s="67"/>
      <c r="AN289" s="67"/>
      <c r="AO289" s="67"/>
      <c r="AP289" s="67"/>
      <c r="AQ289" s="67"/>
      <c r="AR289" s="656"/>
      <c r="AS289" s="67"/>
      <c r="AT289" s="671" t="s">
        <v>490</v>
      </c>
      <c r="AU289" s="675">
        <v>0.39</v>
      </c>
      <c r="AV289" s="669">
        <f t="shared" si="180"/>
        <v>0.13</v>
      </c>
      <c r="AW289" s="669">
        <f t="shared" si="181"/>
        <v>6.5000000000000002E-2</v>
      </c>
      <c r="AX289" s="669">
        <f t="shared" si="182"/>
        <v>9.3600000000000017E-2</v>
      </c>
      <c r="AY289" s="669">
        <f t="shared" si="177"/>
        <v>4.6800000000000008E-2</v>
      </c>
      <c r="AZ289" s="669">
        <f t="shared" si="178"/>
        <v>7.0199999999999985E-2</v>
      </c>
      <c r="BA289" s="676">
        <f t="shared" si="175"/>
        <v>8.1119999999999998E-2</v>
      </c>
      <c r="BB289" s="676">
        <f t="shared" si="176"/>
        <v>3.2023304014420516E-2</v>
      </c>
      <c r="BC289" s="677">
        <f t="shared" si="179"/>
        <v>0.49079258210126619</v>
      </c>
      <c r="BD289" s="67"/>
      <c r="BE289" s="665"/>
      <c r="BF289" s="101"/>
      <c r="BG289" s="101"/>
      <c r="BH289" s="101"/>
      <c r="BI289" s="635"/>
      <c r="BJ289" s="636"/>
      <c r="BK289" s="636"/>
      <c r="BL289" s="636"/>
      <c r="BM289" s="102"/>
      <c r="BN289" s="102"/>
      <c r="BO289" s="102"/>
      <c r="BP289" s="636"/>
      <c r="BQ289" s="636"/>
      <c r="BR289" s="636"/>
      <c r="BS289" s="636"/>
      <c r="BT289" s="636"/>
      <c r="BU289" s="636"/>
      <c r="BV289" s="637"/>
      <c r="BW289" s="636"/>
      <c r="BX289" s="636"/>
      <c r="BY289" s="637"/>
      <c r="BZ289" s="637"/>
      <c r="CA289" s="637"/>
      <c r="CB289" s="635"/>
      <c r="CC289" s="635"/>
      <c r="CD289" s="635"/>
      <c r="CE289" s="635"/>
      <c r="CF289" s="635"/>
      <c r="CG289" s="635"/>
      <c r="CH289" s="635"/>
      <c r="CI289" s="635"/>
      <c r="CJ289" s="635"/>
      <c r="CK289" s="635"/>
      <c r="CL289" s="635"/>
      <c r="CM289" s="635"/>
      <c r="CN289" s="67"/>
      <c r="CO289" s="667">
        <f t="shared" si="171"/>
        <v>0</v>
      </c>
      <c r="CP289" s="88">
        <f t="shared" si="172"/>
        <v>0</v>
      </c>
      <c r="CQ289" s="667">
        <f t="shared" si="173"/>
        <v>0</v>
      </c>
      <c r="CR289" s="67"/>
      <c r="CS289" s="67"/>
      <c r="CT289" s="67"/>
      <c r="CU289" s="67"/>
      <c r="CV289" s="67"/>
      <c r="CW289" s="67"/>
      <c r="CX289" s="67"/>
      <c r="CY289" s="67"/>
      <c r="CZ289" s="67"/>
      <c r="DA289" s="67"/>
      <c r="DB289" s="67"/>
      <c r="DC289" s="705" t="s">
        <v>376</v>
      </c>
      <c r="DD289" s="705" t="s">
        <v>377</v>
      </c>
      <c r="DE289" s="67"/>
      <c r="DF289" s="705" t="s">
        <v>387</v>
      </c>
      <c r="DG289" s="705"/>
      <c r="DH289" s="705"/>
      <c r="DI289" s="705"/>
      <c r="DJ289" s="67"/>
      <c r="DK289" s="67"/>
      <c r="DL289" s="67"/>
      <c r="DM289" s="67"/>
      <c r="DN289" s="67"/>
      <c r="DO289" s="67"/>
      <c r="DP289" s="67"/>
      <c r="DQ289" s="67"/>
      <c r="DR289" s="67"/>
      <c r="DS289" s="67"/>
      <c r="DT289" s="67"/>
      <c r="DU289" s="67"/>
      <c r="DV289" s="67"/>
      <c r="DW289" s="67"/>
      <c r="DX289" s="67"/>
      <c r="DY289" s="67"/>
      <c r="DZ289" s="67"/>
      <c r="EA289" s="67"/>
      <c r="EB289" s="67"/>
      <c r="EC289" s="67"/>
      <c r="ED289" s="67"/>
      <c r="EE289" s="67"/>
      <c r="EF289" s="67"/>
      <c r="EG289" s="67"/>
      <c r="EH289" s="67"/>
      <c r="EI289" s="67"/>
      <c r="EJ289" s="67"/>
      <c r="EK289" s="67"/>
      <c r="EL289" s="67"/>
      <c r="EM289" s="67"/>
      <c r="EN289" s="67"/>
      <c r="EO289" s="67"/>
      <c r="EP289" s="67"/>
      <c r="EQ289" s="67"/>
      <c r="ER289" s="67"/>
      <c r="ES289" s="67"/>
      <c r="ET289" s="67"/>
      <c r="EU289" s="67"/>
      <c r="EV289" s="67"/>
      <c r="EW289" s="67"/>
      <c r="EX289" s="67"/>
      <c r="EY289" s="67"/>
      <c r="EZ289" s="67"/>
      <c r="FA289" s="67"/>
      <c r="FB289" s="67"/>
      <c r="FC289" s="67"/>
      <c r="FD289" s="67"/>
      <c r="FE289" s="67"/>
      <c r="FF289" s="67"/>
      <c r="FG289" s="67"/>
      <c r="FH289" s="67"/>
      <c r="FI289" s="67"/>
      <c r="FJ289" s="67"/>
      <c r="FK289" s="67"/>
      <c r="FL289" s="67"/>
      <c r="FM289" s="67"/>
      <c r="FN289" s="67"/>
      <c r="FO289" s="67"/>
      <c r="FP289" s="67"/>
      <c r="FQ289" s="67"/>
      <c r="FR289" s="67"/>
      <c r="FS289" s="67"/>
      <c r="FT289" s="67"/>
      <c r="FU289" s="67"/>
      <c r="FV289" s="67"/>
      <c r="FW289" s="67"/>
      <c r="FX289" s="67"/>
      <c r="FY289" s="67"/>
      <c r="FZ289" s="67"/>
      <c r="GA289" s="67"/>
      <c r="GB289" s="67"/>
      <c r="GC289" s="67"/>
      <c r="GD289" s="67"/>
    </row>
    <row r="290" spans="1:186" s="69" customFormat="1" ht="33" hidden="1" customHeight="1" x14ac:dyDescent="0.25">
      <c r="A290" s="67"/>
      <c r="B290" s="67"/>
      <c r="C290" s="67"/>
      <c r="D290" s="67"/>
      <c r="E290" s="67"/>
      <c r="F290" s="67"/>
      <c r="G290" s="67"/>
      <c r="H290" s="67"/>
      <c r="I290" s="67"/>
      <c r="J290" s="67"/>
      <c r="K290" s="67"/>
      <c r="L290" s="67"/>
      <c r="M290" s="67"/>
      <c r="N290" s="67"/>
      <c r="O290" s="67"/>
      <c r="P290" s="67"/>
      <c r="Q290" s="67"/>
      <c r="R290" s="67"/>
      <c r="S290" s="67"/>
      <c r="T290" s="67"/>
      <c r="U290" s="67"/>
      <c r="V290" s="655"/>
      <c r="W290" s="67"/>
      <c r="X290" s="67"/>
      <c r="Y290" s="67"/>
      <c r="Z290" s="67"/>
      <c r="AA290" s="656"/>
      <c r="AB290" s="656"/>
      <c r="AC290" s="67"/>
      <c r="AD290" s="656"/>
      <c r="AE290" s="657"/>
      <c r="AF290" s="67"/>
      <c r="AG290" s="67"/>
      <c r="AH290" s="658"/>
      <c r="AI290" s="658"/>
      <c r="AJ290" s="67"/>
      <c r="AK290" s="656"/>
      <c r="AL290" s="67"/>
      <c r="AM290" s="67"/>
      <c r="AN290" s="67"/>
      <c r="AO290" s="67"/>
      <c r="AP290" s="67"/>
      <c r="AQ290" s="67"/>
      <c r="AR290" s="656"/>
      <c r="AS290" s="67"/>
      <c r="AT290" s="671" t="s">
        <v>498</v>
      </c>
      <c r="AU290" s="675">
        <v>0.04</v>
      </c>
      <c r="AV290" s="669">
        <f t="shared" si="180"/>
        <v>1.3333333333333332E-2</v>
      </c>
      <c r="AW290" s="669">
        <f t="shared" si="181"/>
        <v>6.6666666666666662E-3</v>
      </c>
      <c r="AX290" s="669">
        <f t="shared" si="182"/>
        <v>9.5999999999999992E-3</v>
      </c>
      <c r="AY290" s="669">
        <f t="shared" si="177"/>
        <v>4.7999999999999996E-3</v>
      </c>
      <c r="AZ290" s="669">
        <f t="shared" si="178"/>
        <v>7.2000000000000007E-3</v>
      </c>
      <c r="BA290" s="676">
        <f t="shared" si="175"/>
        <v>8.3199999999999975E-3</v>
      </c>
      <c r="BB290" s="676">
        <f t="shared" si="176"/>
        <v>3.2844414373764635E-3</v>
      </c>
      <c r="BC290" s="677">
        <f t="shared" si="179"/>
        <v>0.49079258210126642</v>
      </c>
      <c r="BD290" s="67"/>
      <c r="BE290" s="656"/>
      <c r="BF290" s="101"/>
      <c r="BG290" s="101"/>
      <c r="BH290" s="101"/>
      <c r="BI290" s="2096" t="s">
        <v>333</v>
      </c>
      <c r="BJ290" s="2096" t="s">
        <v>253</v>
      </c>
      <c r="BK290" s="2096" t="s">
        <v>279</v>
      </c>
      <c r="BL290" s="940"/>
      <c r="BM290" s="2096" t="s">
        <v>233</v>
      </c>
      <c r="BN290" s="2096" t="s">
        <v>233</v>
      </c>
      <c r="BO290" s="2096" t="s">
        <v>240</v>
      </c>
      <c r="BP290" s="636"/>
      <c r="BQ290" s="636"/>
      <c r="BR290" s="636"/>
      <c r="BS290" s="636"/>
      <c r="BT290" s="636"/>
      <c r="BU290" s="636"/>
      <c r="BV290" s="637"/>
      <c r="BW290" s="636"/>
      <c r="BX290" s="636"/>
      <c r="BY290" s="637"/>
      <c r="BZ290" s="637"/>
      <c r="CA290" s="637"/>
      <c r="CB290" s="635"/>
      <c r="CC290" s="635"/>
      <c r="CD290" s="635"/>
      <c r="CE290" s="635"/>
      <c r="CF290" s="635"/>
      <c r="CG290" s="635"/>
      <c r="CH290" s="635"/>
      <c r="CI290" s="635"/>
      <c r="CJ290" s="635"/>
      <c r="CK290" s="635"/>
      <c r="CL290" s="635"/>
      <c r="CM290" s="635"/>
      <c r="CN290" s="67"/>
      <c r="CO290" s="667" t="str">
        <f t="shared" si="171"/>
        <v>Incertidumbre (+/- %)</v>
      </c>
      <c r="CP290" s="88" t="e">
        <f t="shared" si="172"/>
        <v>#VALUE!</v>
      </c>
      <c r="CQ290" s="667" t="str">
        <f t="shared" si="173"/>
        <v>Incertidumbre (+/- %)</v>
      </c>
      <c r="CR290" s="67"/>
      <c r="CS290" s="67"/>
      <c r="CT290" s="67"/>
      <c r="CU290" s="67"/>
      <c r="CV290" s="67"/>
      <c r="CW290" s="67"/>
      <c r="CX290" s="67"/>
      <c r="CY290" s="67"/>
      <c r="CZ290" s="67"/>
      <c r="DA290" s="67">
        <v>0</v>
      </c>
      <c r="DB290" s="67"/>
      <c r="DC290" s="705" t="s">
        <v>99</v>
      </c>
      <c r="DD290" s="705" t="s">
        <v>98</v>
      </c>
      <c r="DE290" s="67"/>
      <c r="DF290" s="705" t="s">
        <v>98</v>
      </c>
      <c r="DG290" s="705"/>
      <c r="DH290" s="705"/>
      <c r="DI290" s="705"/>
      <c r="DJ290" s="67"/>
      <c r="DK290" s="67"/>
      <c r="DL290" s="67"/>
      <c r="DM290" s="67"/>
      <c r="DN290" s="67"/>
      <c r="DO290" s="67"/>
      <c r="DP290" s="67"/>
      <c r="DQ290" s="67"/>
      <c r="DR290" s="67"/>
      <c r="DS290" s="67"/>
      <c r="DT290" s="67"/>
      <c r="DU290" s="67"/>
      <c r="DV290" s="67"/>
      <c r="DW290" s="67"/>
      <c r="DX290" s="67"/>
      <c r="DY290" s="67"/>
      <c r="DZ290" s="67"/>
      <c r="EA290" s="67"/>
      <c r="EB290" s="67"/>
      <c r="EC290" s="67"/>
      <c r="ED290" s="67"/>
      <c r="EE290" s="67"/>
      <c r="EF290" s="67"/>
      <c r="EG290" s="67"/>
      <c r="EH290" s="67"/>
      <c r="EI290" s="67"/>
      <c r="EJ290" s="67"/>
      <c r="EK290" s="67"/>
      <c r="EL290" s="67"/>
      <c r="EM290" s="67"/>
      <c r="EN290" s="67"/>
      <c r="EO290" s="67"/>
      <c r="EP290" s="67"/>
      <c r="EQ290" s="67"/>
      <c r="ER290" s="67"/>
      <c r="ES290" s="67"/>
      <c r="ET290" s="67"/>
      <c r="EU290" s="67"/>
      <c r="EV290" s="67"/>
      <c r="EW290" s="67"/>
      <c r="EX290" s="67"/>
      <c r="EY290" s="67"/>
      <c r="EZ290" s="67"/>
      <c r="FA290" s="67"/>
      <c r="FB290" s="67"/>
      <c r="FC290" s="67"/>
      <c r="FD290" s="67"/>
      <c r="FE290" s="67"/>
      <c r="FF290" s="67"/>
      <c r="FG290" s="67"/>
      <c r="FH290" s="67"/>
      <c r="FI290" s="67"/>
      <c r="FJ290" s="67"/>
      <c r="FK290" s="67"/>
      <c r="FL290" s="67"/>
      <c r="FM290" s="67"/>
      <c r="FN290" s="67"/>
      <c r="FO290" s="67"/>
      <c r="FP290" s="67"/>
      <c r="FQ290" s="67"/>
      <c r="FR290" s="67"/>
      <c r="FS290" s="67"/>
      <c r="FT290" s="67"/>
      <c r="FU290" s="67"/>
      <c r="FV290" s="67"/>
      <c r="FW290" s="67"/>
      <c r="FX290" s="67"/>
      <c r="FY290" s="67"/>
      <c r="FZ290" s="67"/>
      <c r="GA290" s="67"/>
      <c r="GB290" s="67"/>
      <c r="GC290" s="67"/>
      <c r="GD290" s="67"/>
    </row>
    <row r="291" spans="1:186" s="69" customFormat="1" ht="15.75" hidden="1" customHeight="1" thickBot="1" x14ac:dyDescent="0.3">
      <c r="A291" s="67"/>
      <c r="B291" s="67"/>
      <c r="C291" s="67"/>
      <c r="D291" s="67"/>
      <c r="E291" s="67"/>
      <c r="F291" s="67"/>
      <c r="G291" s="67"/>
      <c r="H291" s="67"/>
      <c r="I291" s="67"/>
      <c r="J291" s="67"/>
      <c r="K291" s="67"/>
      <c r="L291" s="67"/>
      <c r="M291" s="67"/>
      <c r="N291" s="67"/>
      <c r="O291" s="67"/>
      <c r="P291" s="67"/>
      <c r="Q291" s="67"/>
      <c r="R291" s="67"/>
      <c r="S291" s="67"/>
      <c r="T291" s="67"/>
      <c r="U291" s="67"/>
      <c r="V291" s="655"/>
      <c r="W291" s="67"/>
      <c r="X291" s="67"/>
      <c r="Y291" s="67"/>
      <c r="Z291" s="67"/>
      <c r="AA291" s="656"/>
      <c r="AB291" s="656"/>
      <c r="AC291" s="67"/>
      <c r="AD291" s="656"/>
      <c r="AE291" s="657"/>
      <c r="AF291" s="67"/>
      <c r="AG291" s="67"/>
      <c r="AH291" s="658"/>
      <c r="AI291" s="658"/>
      <c r="AJ291" s="67"/>
      <c r="AK291" s="656"/>
      <c r="AL291" s="67"/>
      <c r="AM291" s="67"/>
      <c r="AN291" s="67"/>
      <c r="AO291" s="67"/>
      <c r="AP291" s="67"/>
      <c r="AQ291" s="67"/>
      <c r="AR291" s="656"/>
      <c r="AS291" s="67"/>
      <c r="AT291" s="671" t="s">
        <v>491</v>
      </c>
      <c r="AU291" s="675">
        <v>0.01</v>
      </c>
      <c r="AV291" s="669">
        <f t="shared" si="180"/>
        <v>3.3333333333333331E-3</v>
      </c>
      <c r="AW291" s="669">
        <f t="shared" si="181"/>
        <v>1.6666666666666666E-3</v>
      </c>
      <c r="AX291" s="669">
        <f t="shared" si="182"/>
        <v>2.3999999999999998E-3</v>
      </c>
      <c r="AY291" s="669">
        <f t="shared" si="177"/>
        <v>1.1999999999999999E-3</v>
      </c>
      <c r="AZ291" s="669">
        <f t="shared" si="178"/>
        <v>1.8000000000000002E-3</v>
      </c>
      <c r="BA291" s="676">
        <f t="shared" si="175"/>
        <v>2.0799999999999994E-3</v>
      </c>
      <c r="BB291" s="676">
        <f t="shared" si="176"/>
        <v>8.2111035934411534E-4</v>
      </c>
      <c r="BC291" s="677">
        <f t="shared" si="179"/>
        <v>0.49079258210126597</v>
      </c>
      <c r="BD291" s="67"/>
      <c r="BE291" s="656"/>
      <c r="BF291" s="101"/>
      <c r="BG291" s="101"/>
      <c r="BH291" s="101"/>
      <c r="BI291" s="2097"/>
      <c r="BJ291" s="2097"/>
      <c r="BK291" s="2097"/>
      <c r="BL291" s="941" t="s">
        <v>251</v>
      </c>
      <c r="BM291" s="2097"/>
      <c r="BN291" s="2097"/>
      <c r="BO291" s="2097"/>
      <c r="BP291" s="636"/>
      <c r="BQ291" s="636"/>
      <c r="BR291" s="636"/>
      <c r="BS291" s="636"/>
      <c r="BT291" s="636"/>
      <c r="BU291" s="636"/>
      <c r="BV291" s="637"/>
      <c r="BW291" s="636"/>
      <c r="BX291" s="636"/>
      <c r="BY291" s="637"/>
      <c r="BZ291" s="637"/>
      <c r="CA291" s="637"/>
      <c r="CB291" s="635"/>
      <c r="CC291" s="635"/>
      <c r="CD291" s="635"/>
      <c r="CE291" s="635"/>
      <c r="CF291" s="635"/>
      <c r="CG291" s="635"/>
      <c r="CH291" s="635"/>
      <c r="CI291" s="635"/>
      <c r="CJ291" s="635"/>
      <c r="CK291" s="635"/>
      <c r="CL291" s="635"/>
      <c r="CM291" s="635"/>
      <c r="CN291" s="67"/>
      <c r="CO291" s="667">
        <f t="shared" si="171"/>
        <v>0</v>
      </c>
      <c r="CP291" s="88">
        <f t="shared" si="172"/>
        <v>0</v>
      </c>
      <c r="CQ291" s="667">
        <f t="shared" si="173"/>
        <v>0</v>
      </c>
      <c r="CR291" s="67"/>
      <c r="CS291" s="67"/>
      <c r="CT291" s="67"/>
      <c r="CU291" s="67"/>
      <c r="CV291" s="67"/>
      <c r="CW291" s="67"/>
      <c r="CX291" s="67"/>
      <c r="CY291" s="67"/>
      <c r="CZ291" s="67"/>
      <c r="DA291" s="67">
        <v>0</v>
      </c>
      <c r="DB291" s="67"/>
      <c r="DC291" s="705">
        <v>0</v>
      </c>
      <c r="DD291" s="705">
        <v>0</v>
      </c>
      <c r="DE291" s="67"/>
      <c r="DF291" s="705">
        <v>0</v>
      </c>
      <c r="DG291" s="705"/>
      <c r="DH291" s="705"/>
      <c r="DI291" s="705"/>
      <c r="DJ291" s="67"/>
      <c r="DK291" s="67"/>
      <c r="DL291" s="67"/>
      <c r="DM291" s="67"/>
      <c r="DN291" s="67"/>
      <c r="DO291" s="67"/>
      <c r="DP291" s="67"/>
      <c r="DQ291" s="67"/>
      <c r="DR291" s="67"/>
      <c r="DS291" s="67"/>
      <c r="DT291" s="67"/>
      <c r="DU291" s="67"/>
      <c r="DV291" s="67"/>
      <c r="DW291" s="67"/>
      <c r="DX291" s="67"/>
      <c r="DY291" s="67"/>
      <c r="DZ291" s="67"/>
      <c r="EA291" s="67"/>
      <c r="EB291" s="67"/>
      <c r="EC291" s="67"/>
      <c r="ED291" s="67"/>
      <c r="EE291" s="67"/>
      <c r="EF291" s="67"/>
      <c r="EG291" s="67"/>
      <c r="EH291" s="67"/>
      <c r="EI291" s="67"/>
      <c r="EJ291" s="67"/>
      <c r="EK291" s="67"/>
      <c r="EL291" s="67"/>
      <c r="EM291" s="67"/>
      <c r="EN291" s="67"/>
      <c r="EO291" s="67"/>
      <c r="EP291" s="67"/>
      <c r="EQ291" s="67"/>
      <c r="ER291" s="67"/>
      <c r="ES291" s="67"/>
      <c r="ET291" s="67"/>
      <c r="EU291" s="67"/>
      <c r="EV291" s="67"/>
      <c r="EW291" s="67"/>
      <c r="EX291" s="67"/>
      <c r="EY291" s="67"/>
      <c r="EZ291" s="67"/>
      <c r="FA291" s="67"/>
      <c r="FB291" s="67"/>
      <c r="FC291" s="67"/>
      <c r="FD291" s="67"/>
      <c r="FE291" s="67"/>
      <c r="FF291" s="67"/>
      <c r="FG291" s="67"/>
      <c r="FH291" s="67"/>
      <c r="FI291" s="67"/>
      <c r="FJ291" s="67"/>
      <c r="FK291" s="67"/>
      <c r="FL291" s="67"/>
      <c r="FM291" s="67"/>
      <c r="FN291" s="67"/>
      <c r="FO291" s="67"/>
      <c r="FP291" s="67"/>
      <c r="FQ291" s="67"/>
      <c r="FR291" s="67"/>
      <c r="FS291" s="67"/>
      <c r="FT291" s="67"/>
      <c r="FU291" s="67"/>
      <c r="FV291" s="67"/>
      <c r="FW291" s="67"/>
      <c r="FX291" s="67"/>
      <c r="FY291" s="67"/>
      <c r="FZ291" s="67"/>
      <c r="GA291" s="67"/>
      <c r="GB291" s="67"/>
      <c r="GC291" s="67"/>
      <c r="GD291" s="67"/>
    </row>
    <row r="292" spans="1:186" s="69" customFormat="1" ht="39" hidden="1" customHeight="1" thickBot="1" x14ac:dyDescent="0.3">
      <c r="A292" s="67"/>
      <c r="B292" s="67"/>
      <c r="C292" s="67"/>
      <c r="D292" s="67"/>
      <c r="E292" s="67"/>
      <c r="F292" s="67"/>
      <c r="G292" s="67"/>
      <c r="H292" s="67"/>
      <c r="I292" s="67"/>
      <c r="J292" s="67"/>
      <c r="K292" s="67"/>
      <c r="L292" s="67"/>
      <c r="M292" s="67"/>
      <c r="N292" s="67"/>
      <c r="O292" s="67"/>
      <c r="P292" s="67"/>
      <c r="Q292" s="67"/>
      <c r="R292" s="67"/>
      <c r="S292" s="67"/>
      <c r="T292" s="67"/>
      <c r="U292" s="67"/>
      <c r="V292" s="655"/>
      <c r="W292" s="67"/>
      <c r="X292" s="67"/>
      <c r="Y292" s="67"/>
      <c r="Z292" s="67"/>
      <c r="AA292" s="656"/>
      <c r="AB292" s="656"/>
      <c r="AC292" s="67"/>
      <c r="AD292" s="656"/>
      <c r="AE292" s="657"/>
      <c r="AF292" s="67"/>
      <c r="AG292" s="67"/>
      <c r="AH292" s="658"/>
      <c r="AI292" s="658"/>
      <c r="AJ292" s="67"/>
      <c r="AK292" s="656"/>
      <c r="AL292" s="67"/>
      <c r="AM292" s="67"/>
      <c r="AN292" s="67"/>
      <c r="AO292" s="67"/>
      <c r="AP292" s="67"/>
      <c r="AQ292" s="67"/>
      <c r="AR292" s="656"/>
      <c r="AS292" s="67"/>
      <c r="AT292" s="88"/>
      <c r="AU292" s="666" t="s">
        <v>119</v>
      </c>
      <c r="AV292" s="678">
        <f>AVERAGE(AV282:AV291)</f>
        <v>6.749766666666665E-2</v>
      </c>
      <c r="AW292" s="678">
        <f>AVERAGE(AW282:AW291)</f>
        <v>3.3748833333333325E-2</v>
      </c>
      <c r="AX292" s="678">
        <f>AVERAGE(AX282:AX291)</f>
        <v>4.8598320000000007E-2</v>
      </c>
      <c r="AY292" s="678">
        <f>AVERAGE(AY282:AY291)</f>
        <v>2.4299160000000004E-2</v>
      </c>
      <c r="AZ292" s="678">
        <f>AVERAGE(AZ282:AZ291)</f>
        <v>3.6448739999999993E-2</v>
      </c>
      <c r="BA292" s="67"/>
      <c r="BB292" s="656"/>
      <c r="BC292" s="656"/>
      <c r="BD292" s="67"/>
      <c r="BE292" s="656"/>
      <c r="BF292" s="101"/>
      <c r="BG292" s="101"/>
      <c r="BH292" s="101"/>
      <c r="BI292" s="807" t="s">
        <v>499</v>
      </c>
      <c r="BJ292" s="796" t="s">
        <v>100</v>
      </c>
      <c r="BK292" s="801">
        <v>84.62</v>
      </c>
      <c r="BL292" s="796" t="s">
        <v>412</v>
      </c>
      <c r="BM292" s="798">
        <v>0.2</v>
      </c>
      <c r="BN292" s="798">
        <v>0.5</v>
      </c>
      <c r="BO292" s="795" t="s">
        <v>461</v>
      </c>
      <c r="BP292" s="636"/>
      <c r="BQ292" s="801">
        <v>1425</v>
      </c>
      <c r="BR292" s="796" t="s">
        <v>413</v>
      </c>
      <c r="BS292" s="636"/>
      <c r="BT292" s="636"/>
      <c r="BU292" s="636"/>
      <c r="BV292" s="637"/>
      <c r="BW292" s="636"/>
      <c r="BX292" s="636"/>
      <c r="BY292" s="637"/>
      <c r="BZ292" s="637"/>
      <c r="CA292" s="637"/>
      <c r="CB292" s="635"/>
      <c r="CC292" s="635"/>
      <c r="CD292" s="635"/>
      <c r="CE292" s="635"/>
      <c r="CF292" s="635"/>
      <c r="CG292" s="635"/>
      <c r="CH292" s="635"/>
      <c r="CI292" s="635"/>
      <c r="CJ292" s="635"/>
      <c r="CK292" s="635"/>
      <c r="CL292" s="635"/>
      <c r="CM292" s="635"/>
      <c r="CN292" s="67"/>
      <c r="CO292" s="667">
        <f t="shared" si="171"/>
        <v>0.2</v>
      </c>
      <c r="CP292" s="88">
        <f t="shared" si="172"/>
        <v>0.35</v>
      </c>
      <c r="CQ292" s="667">
        <f t="shared" si="173"/>
        <v>0.5</v>
      </c>
      <c r="CR292" s="67">
        <v>0.2</v>
      </c>
      <c r="CS292" s="67">
        <v>0.5</v>
      </c>
      <c r="CT292" s="67"/>
      <c r="CU292" s="67"/>
      <c r="CV292" s="67"/>
      <c r="CW292" s="67"/>
      <c r="CX292" s="67"/>
      <c r="CY292" s="67"/>
      <c r="CZ292" s="67" t="s">
        <v>54</v>
      </c>
      <c r="DA292" s="67" t="s">
        <v>57</v>
      </c>
      <c r="DB292" s="67" t="s">
        <v>100</v>
      </c>
      <c r="DC292" s="705">
        <v>57</v>
      </c>
      <c r="DD292" s="909">
        <f>+DC292*21</f>
        <v>1197</v>
      </c>
      <c r="DE292" s="705" t="s">
        <v>374</v>
      </c>
      <c r="DF292" s="705">
        <f t="shared" ref="DF292:DF308" si="183">+DC292*25</f>
        <v>1425</v>
      </c>
      <c r="DG292" s="705"/>
      <c r="DH292" s="705"/>
      <c r="DI292" s="705"/>
      <c r="DJ292" s="67"/>
      <c r="DK292" s="67"/>
      <c r="DL292" s="67"/>
      <c r="DM292" s="67"/>
      <c r="DN292" s="67"/>
      <c r="DO292" s="67"/>
      <c r="DP292" s="67"/>
      <c r="DQ292" s="67"/>
      <c r="DR292" s="67"/>
      <c r="DS292" s="67"/>
      <c r="DT292" s="67"/>
      <c r="DU292" s="67"/>
      <c r="DV292" s="67"/>
      <c r="DW292" s="67"/>
      <c r="DX292" s="67"/>
      <c r="DY292" s="67"/>
      <c r="DZ292" s="67"/>
      <c r="EA292" s="67"/>
      <c r="EB292" s="67"/>
      <c r="EC292" s="67"/>
      <c r="ED292" s="67"/>
      <c r="EE292" s="67"/>
      <c r="EF292" s="67"/>
      <c r="EG292" s="67"/>
      <c r="EH292" s="67"/>
      <c r="EI292" s="67"/>
      <c r="EJ292" s="67"/>
      <c r="EK292" s="67"/>
      <c r="EL292" s="67"/>
      <c r="EM292" s="67"/>
      <c r="EN292" s="67"/>
      <c r="EO292" s="67"/>
      <c r="EP292" s="67"/>
      <c r="EQ292" s="67"/>
      <c r="ER292" s="67"/>
      <c r="ES292" s="67"/>
      <c r="ET292" s="67"/>
      <c r="EU292" s="67"/>
      <c r="EV292" s="67"/>
      <c r="EW292" s="67"/>
      <c r="EX292" s="67"/>
      <c r="EY292" s="67"/>
      <c r="EZ292" s="67"/>
      <c r="FA292" s="67"/>
      <c r="FB292" s="67"/>
      <c r="FC292" s="67"/>
      <c r="FD292" s="67"/>
      <c r="FE292" s="67"/>
      <c r="FF292" s="67"/>
      <c r="FG292" s="67"/>
      <c r="FH292" s="67"/>
      <c r="FI292" s="67"/>
      <c r="FJ292" s="67"/>
      <c r="FK292" s="67"/>
      <c r="FL292" s="67"/>
      <c r="FM292" s="67"/>
      <c r="FN292" s="67"/>
      <c r="FO292" s="67"/>
      <c r="FP292" s="67"/>
      <c r="FQ292" s="67"/>
      <c r="FR292" s="67"/>
      <c r="FS292" s="67"/>
      <c r="FT292" s="67"/>
      <c r="FU292" s="67"/>
      <c r="FV292" s="67"/>
      <c r="FW292" s="67"/>
      <c r="FX292" s="67"/>
      <c r="FY292" s="67"/>
      <c r="FZ292" s="67"/>
      <c r="GA292" s="67"/>
      <c r="GB292" s="67"/>
      <c r="GC292" s="67"/>
      <c r="GD292" s="67"/>
    </row>
    <row r="293" spans="1:186" s="69" customFormat="1" ht="39" hidden="1" customHeight="1" thickBot="1" x14ac:dyDescent="0.3">
      <c r="A293" s="67"/>
      <c r="B293" s="67"/>
      <c r="C293" s="67"/>
      <c r="D293" s="67"/>
      <c r="E293" s="67"/>
      <c r="F293" s="67"/>
      <c r="G293" s="67"/>
      <c r="H293" s="67"/>
      <c r="I293" s="67"/>
      <c r="J293" s="67"/>
      <c r="K293" s="67"/>
      <c r="L293" s="67"/>
      <c r="M293" s="67"/>
      <c r="N293" s="67"/>
      <c r="O293" s="67"/>
      <c r="P293" s="67"/>
      <c r="Q293" s="67"/>
      <c r="R293" s="67"/>
      <c r="S293" s="67"/>
      <c r="T293" s="67"/>
      <c r="U293" s="67"/>
      <c r="V293" s="655"/>
      <c r="W293" s="67"/>
      <c r="X293" s="67"/>
      <c r="Y293" s="67"/>
      <c r="Z293" s="67"/>
      <c r="AA293" s="656"/>
      <c r="AB293" s="656"/>
      <c r="AC293" s="67"/>
      <c r="AD293" s="656"/>
      <c r="AE293" s="657"/>
      <c r="AF293" s="67"/>
      <c r="AG293" s="67"/>
      <c r="AH293" s="658"/>
      <c r="AI293" s="658"/>
      <c r="AJ293" s="67"/>
      <c r="AK293" s="656"/>
      <c r="AL293" s="67"/>
      <c r="AM293" s="67"/>
      <c r="AN293" s="67"/>
      <c r="AO293" s="67"/>
      <c r="AP293" s="67"/>
      <c r="AQ293" s="67"/>
      <c r="AR293" s="656"/>
      <c r="AS293" s="67"/>
      <c r="AT293" s="88"/>
      <c r="AU293" s="666" t="s">
        <v>502</v>
      </c>
      <c r="AV293" s="666">
        <f>STDEV(AV282:AV291)</f>
        <v>5.2230230403710561E-2</v>
      </c>
      <c r="AW293" s="666">
        <f>STDEV(AW282:AW291)</f>
        <v>2.611511520185528E-2</v>
      </c>
      <c r="AX293" s="666">
        <f>STDEV(AX282:AX291)</f>
        <v>3.7605765890671605E-2</v>
      </c>
      <c r="AY293" s="666">
        <f>STDEV(AY282:AY291)</f>
        <v>1.8802882945335803E-2</v>
      </c>
      <c r="AZ293" s="666">
        <f>STDEV(AZ282:AZ291)</f>
        <v>2.8204324418003707E-2</v>
      </c>
      <c r="BA293" s="67"/>
      <c r="BB293" s="656"/>
      <c r="BC293" s="656"/>
      <c r="BD293" s="67"/>
      <c r="BE293" s="656"/>
      <c r="BF293" s="101"/>
      <c r="BG293" s="101"/>
      <c r="BH293" s="101"/>
      <c r="BI293" s="807" t="s">
        <v>500</v>
      </c>
      <c r="BJ293" s="796" t="s">
        <v>100</v>
      </c>
      <c r="BK293" s="801">
        <v>60.44</v>
      </c>
      <c r="BL293" s="796" t="s">
        <v>412</v>
      </c>
      <c r="BM293" s="798">
        <v>0.2</v>
      </c>
      <c r="BN293" s="798">
        <v>0.5</v>
      </c>
      <c r="BO293" s="795" t="s">
        <v>461</v>
      </c>
      <c r="BP293" s="636"/>
      <c r="BQ293" s="801"/>
      <c r="BR293" s="796"/>
      <c r="BS293" s="636"/>
      <c r="BT293" s="636"/>
      <c r="BU293" s="636"/>
      <c r="BV293" s="637"/>
      <c r="BW293" s="636"/>
      <c r="BX293" s="636"/>
      <c r="BY293" s="637"/>
      <c r="BZ293" s="637"/>
      <c r="CA293" s="637"/>
      <c r="CB293" s="635"/>
      <c r="CC293" s="635"/>
      <c r="CD293" s="635"/>
      <c r="CE293" s="635"/>
      <c r="CF293" s="635"/>
      <c r="CG293" s="635"/>
      <c r="CH293" s="635"/>
      <c r="CI293" s="635"/>
      <c r="CJ293" s="635"/>
      <c r="CK293" s="635"/>
      <c r="CL293" s="635"/>
      <c r="CM293" s="635"/>
      <c r="CN293" s="67"/>
      <c r="CO293" s="667">
        <f t="shared" si="171"/>
        <v>0.2</v>
      </c>
      <c r="CP293" s="88">
        <f t="shared" si="172"/>
        <v>0.35</v>
      </c>
      <c r="CQ293" s="667">
        <f t="shared" si="173"/>
        <v>0.5</v>
      </c>
      <c r="CR293" s="67"/>
      <c r="CS293" s="67"/>
      <c r="CT293" s="67"/>
      <c r="CU293" s="67"/>
      <c r="CV293" s="67"/>
      <c r="CW293" s="67"/>
      <c r="CX293" s="67"/>
      <c r="CY293" s="67"/>
      <c r="CZ293" s="67"/>
      <c r="DA293" s="67"/>
      <c r="DB293" s="67"/>
      <c r="DC293" s="705"/>
      <c r="DD293" s="909"/>
      <c r="DE293" s="705"/>
      <c r="DF293" s="705"/>
      <c r="DG293" s="705"/>
      <c r="DH293" s="705"/>
      <c r="DI293" s="705"/>
      <c r="DJ293" s="67"/>
      <c r="DK293" s="67"/>
      <c r="DL293" s="67"/>
      <c r="DM293" s="67"/>
      <c r="DN293" s="67"/>
      <c r="DO293" s="67"/>
      <c r="DP293" s="67"/>
      <c r="DQ293" s="67"/>
      <c r="DR293" s="67"/>
      <c r="DS293" s="67"/>
      <c r="DT293" s="67"/>
      <c r="DU293" s="67"/>
      <c r="DV293" s="67"/>
      <c r="DW293" s="67"/>
      <c r="DX293" s="67"/>
      <c r="DY293" s="67"/>
      <c r="DZ293" s="67"/>
      <c r="EA293" s="67"/>
      <c r="EB293" s="67"/>
      <c r="EC293" s="67"/>
      <c r="ED293" s="67"/>
      <c r="EE293" s="67"/>
      <c r="EF293" s="67"/>
      <c r="EG293" s="67"/>
      <c r="EH293" s="67"/>
      <c r="EI293" s="67"/>
      <c r="EJ293" s="67"/>
      <c r="EK293" s="67"/>
      <c r="EL293" s="67"/>
      <c r="EM293" s="67"/>
      <c r="EN293" s="67"/>
      <c r="EO293" s="67"/>
      <c r="EP293" s="67"/>
      <c r="EQ293" s="67"/>
      <c r="ER293" s="67"/>
      <c r="ES293" s="67"/>
      <c r="ET293" s="67"/>
      <c r="EU293" s="67"/>
      <c r="EV293" s="67"/>
      <c r="EW293" s="67"/>
      <c r="EX293" s="67"/>
      <c r="EY293" s="67"/>
      <c r="EZ293" s="67"/>
      <c r="FA293" s="67"/>
      <c r="FB293" s="67"/>
      <c r="FC293" s="67"/>
      <c r="FD293" s="67"/>
      <c r="FE293" s="67"/>
      <c r="FF293" s="67"/>
      <c r="FG293" s="67"/>
      <c r="FH293" s="67"/>
      <c r="FI293" s="67"/>
      <c r="FJ293" s="67"/>
      <c r="FK293" s="67"/>
      <c r="FL293" s="67"/>
      <c r="FM293" s="67"/>
      <c r="FN293" s="67"/>
      <c r="FO293" s="67"/>
      <c r="FP293" s="67"/>
      <c r="FQ293" s="67"/>
      <c r="FR293" s="67"/>
      <c r="FS293" s="67"/>
      <c r="FT293" s="67"/>
      <c r="FU293" s="67"/>
      <c r="FV293" s="67"/>
      <c r="FW293" s="67"/>
      <c r="FX293" s="67"/>
      <c r="FY293" s="67"/>
      <c r="FZ293" s="67"/>
      <c r="GA293" s="67"/>
      <c r="GB293" s="67"/>
      <c r="GC293" s="67"/>
      <c r="GD293" s="67"/>
    </row>
    <row r="294" spans="1:186" s="69" customFormat="1" ht="39" hidden="1" customHeight="1" thickBot="1" x14ac:dyDescent="0.3">
      <c r="A294" s="67"/>
      <c r="B294" s="67"/>
      <c r="C294" s="67"/>
      <c r="D294" s="67"/>
      <c r="E294" s="67"/>
      <c r="F294" s="67"/>
      <c r="G294" s="67"/>
      <c r="H294" s="67"/>
      <c r="I294" s="67"/>
      <c r="J294" s="67"/>
      <c r="K294" s="67"/>
      <c r="L294" s="67"/>
      <c r="M294" s="67"/>
      <c r="N294" s="67"/>
      <c r="O294" s="67"/>
      <c r="P294" s="67"/>
      <c r="Q294" s="67"/>
      <c r="R294" s="67"/>
      <c r="S294" s="67"/>
      <c r="T294" s="67"/>
      <c r="U294" s="67"/>
      <c r="V294" s="655"/>
      <c r="W294" s="67"/>
      <c r="X294" s="67"/>
      <c r="Y294" s="67"/>
      <c r="Z294" s="67"/>
      <c r="AA294" s="656"/>
      <c r="AB294" s="656"/>
      <c r="AC294" s="67"/>
      <c r="AD294" s="656"/>
      <c r="AE294" s="657"/>
      <c r="AF294" s="67"/>
      <c r="AG294" s="67"/>
      <c r="AH294" s="658"/>
      <c r="AI294" s="658"/>
      <c r="AJ294" s="67"/>
      <c r="AK294" s="656"/>
      <c r="AL294" s="67"/>
      <c r="AM294" s="67"/>
      <c r="AN294" s="67"/>
      <c r="AO294" s="67"/>
      <c r="AP294" s="67"/>
      <c r="AQ294" s="67"/>
      <c r="AR294" s="656"/>
      <c r="AS294" s="67"/>
      <c r="AT294" s="67"/>
      <c r="AU294" s="666" t="s">
        <v>117</v>
      </c>
      <c r="AV294" s="666">
        <f>BJ449</f>
        <v>2.31</v>
      </c>
      <c r="AW294" s="679">
        <f>AV294</f>
        <v>2.31</v>
      </c>
      <c r="AX294" s="679">
        <f>AW294</f>
        <v>2.31</v>
      </c>
      <c r="AY294" s="679">
        <f>AX294</f>
        <v>2.31</v>
      </c>
      <c r="AZ294" s="679">
        <f>AY294</f>
        <v>2.31</v>
      </c>
      <c r="BA294" s="67"/>
      <c r="BB294" s="656"/>
      <c r="BC294" s="656"/>
      <c r="BD294" s="67"/>
      <c r="BE294" s="656"/>
      <c r="BF294" s="101"/>
      <c r="BG294" s="101"/>
      <c r="BH294" s="101"/>
      <c r="BI294" s="807" t="s">
        <v>501</v>
      </c>
      <c r="BJ294" s="796" t="s">
        <v>100</v>
      </c>
      <c r="BK294" s="801">
        <v>53.05</v>
      </c>
      <c r="BL294" s="796" t="s">
        <v>412</v>
      </c>
      <c r="BM294" s="798">
        <v>0.2</v>
      </c>
      <c r="BN294" s="798">
        <v>0.5</v>
      </c>
      <c r="BO294" s="795" t="s">
        <v>461</v>
      </c>
      <c r="BP294" s="636"/>
      <c r="BQ294" s="801"/>
      <c r="BR294" s="796"/>
      <c r="BS294" s="636"/>
      <c r="BT294" s="636"/>
      <c r="BU294" s="636"/>
      <c r="BV294" s="637"/>
      <c r="BW294" s="636"/>
      <c r="BX294" s="636"/>
      <c r="BY294" s="637"/>
      <c r="BZ294" s="637"/>
      <c r="CA294" s="637"/>
      <c r="CB294" s="635"/>
      <c r="CC294" s="635"/>
      <c r="CD294" s="635"/>
      <c r="CE294" s="635"/>
      <c r="CF294" s="635"/>
      <c r="CG294" s="635"/>
      <c r="CH294" s="635"/>
      <c r="CI294" s="635"/>
      <c r="CJ294" s="635"/>
      <c r="CK294" s="635"/>
      <c r="CL294" s="635"/>
      <c r="CM294" s="635"/>
      <c r="CN294" s="67"/>
      <c r="CO294" s="667">
        <f t="shared" si="171"/>
        <v>0.2</v>
      </c>
      <c r="CP294" s="88">
        <f t="shared" si="172"/>
        <v>0.35</v>
      </c>
      <c r="CQ294" s="667">
        <f t="shared" si="173"/>
        <v>0.5</v>
      </c>
      <c r="CR294" s="67"/>
      <c r="CS294" s="67"/>
      <c r="CT294" s="67"/>
      <c r="CU294" s="67"/>
      <c r="CV294" s="67"/>
      <c r="CW294" s="67"/>
      <c r="CX294" s="67"/>
      <c r="CY294" s="67"/>
      <c r="CZ294" s="67"/>
      <c r="DA294" s="67"/>
      <c r="DB294" s="67"/>
      <c r="DC294" s="705"/>
      <c r="DD294" s="909"/>
      <c r="DE294" s="705"/>
      <c r="DF294" s="705"/>
      <c r="DG294" s="705"/>
      <c r="DH294" s="705"/>
      <c r="DI294" s="705"/>
      <c r="DJ294" s="67"/>
      <c r="DK294" s="67"/>
      <c r="DL294" s="67"/>
      <c r="DM294" s="67"/>
      <c r="DN294" s="67"/>
      <c r="DO294" s="67"/>
      <c r="DP294" s="67"/>
      <c r="DQ294" s="67"/>
      <c r="DR294" s="67"/>
      <c r="DS294" s="67"/>
      <c r="DT294" s="67"/>
      <c r="DU294" s="67"/>
      <c r="DV294" s="67"/>
      <c r="DW294" s="67"/>
      <c r="DX294" s="67"/>
      <c r="DY294" s="67"/>
      <c r="DZ294" s="67"/>
      <c r="EA294" s="67"/>
      <c r="EB294" s="67"/>
      <c r="EC294" s="67"/>
      <c r="ED294" s="67"/>
      <c r="EE294" s="67"/>
      <c r="EF294" s="67"/>
      <c r="EG294" s="67"/>
      <c r="EH294" s="67"/>
      <c r="EI294" s="67"/>
      <c r="EJ294" s="67"/>
      <c r="EK294" s="67"/>
      <c r="EL294" s="67"/>
      <c r="EM294" s="67"/>
      <c r="EN294" s="67"/>
      <c r="EO294" s="67"/>
      <c r="EP294" s="67"/>
      <c r="EQ294" s="67"/>
      <c r="ER294" s="67"/>
      <c r="ES294" s="67"/>
      <c r="ET294" s="67"/>
      <c r="EU294" s="67"/>
      <c r="EV294" s="67"/>
      <c r="EW294" s="67"/>
      <c r="EX294" s="67"/>
      <c r="EY294" s="67"/>
      <c r="EZ294" s="67"/>
      <c r="FA294" s="67"/>
      <c r="FB294" s="67"/>
      <c r="FC294" s="67"/>
      <c r="FD294" s="67"/>
      <c r="FE294" s="67"/>
      <c r="FF294" s="67"/>
      <c r="FG294" s="67"/>
      <c r="FH294" s="67"/>
      <c r="FI294" s="67"/>
      <c r="FJ294" s="67"/>
      <c r="FK294" s="67"/>
      <c r="FL294" s="67"/>
      <c r="FM294" s="67"/>
      <c r="FN294" s="67"/>
      <c r="FO294" s="67"/>
      <c r="FP294" s="67"/>
      <c r="FQ294" s="67"/>
      <c r="FR294" s="67"/>
      <c r="FS294" s="67"/>
      <c r="FT294" s="67"/>
      <c r="FU294" s="67"/>
      <c r="FV294" s="67"/>
      <c r="FW294" s="67"/>
      <c r="FX294" s="67"/>
      <c r="FY294" s="67"/>
      <c r="FZ294" s="67"/>
      <c r="GA294" s="67"/>
      <c r="GB294" s="67"/>
      <c r="GC294" s="67"/>
      <c r="GD294" s="67"/>
    </row>
    <row r="295" spans="1:186" s="69" customFormat="1" ht="15" hidden="1" customHeight="1" thickBot="1" x14ac:dyDescent="0.3">
      <c r="A295" s="67"/>
      <c r="B295" s="67"/>
      <c r="C295" s="67"/>
      <c r="D295" s="67"/>
      <c r="E295" s="67"/>
      <c r="F295" s="67"/>
      <c r="G295" s="67"/>
      <c r="H295" s="67"/>
      <c r="I295" s="67"/>
      <c r="J295" s="67"/>
      <c r="K295" s="67"/>
      <c r="L295" s="67"/>
      <c r="M295" s="67"/>
      <c r="N295" s="67"/>
      <c r="O295" s="67"/>
      <c r="P295" s="67"/>
      <c r="Q295" s="67"/>
      <c r="R295" s="67"/>
      <c r="S295" s="67"/>
      <c r="T295" s="67"/>
      <c r="U295" s="67"/>
      <c r="V295" s="655"/>
      <c r="W295" s="67"/>
      <c r="X295" s="67"/>
      <c r="Y295" s="67"/>
      <c r="Z295" s="67"/>
      <c r="AA295" s="656"/>
      <c r="AB295" s="656"/>
      <c r="AC295" s="67"/>
      <c r="AD295" s="656"/>
      <c r="AE295" s="657"/>
      <c r="AF295" s="67"/>
      <c r="AG295" s="67"/>
      <c r="AH295" s="658"/>
      <c r="AI295" s="658"/>
      <c r="AJ295" s="67"/>
      <c r="AK295" s="656"/>
      <c r="AL295" s="67"/>
      <c r="AM295" s="67"/>
      <c r="AN295" s="67"/>
      <c r="AO295" s="67"/>
      <c r="AP295" s="67"/>
      <c r="AQ295" s="67"/>
      <c r="AR295" s="656"/>
      <c r="AS295" s="67"/>
      <c r="AT295" s="67"/>
      <c r="AU295" s="666" t="s">
        <v>120</v>
      </c>
      <c r="AV295" s="677">
        <f>1-((AV292-((AV293*AV294)/(SQRT(9))))/AV292)</f>
        <v>0.59583211386354795</v>
      </c>
      <c r="AW295" s="677">
        <f>1-((AW292-((AW293*AW294)/(SQRT(9))))/AW292)</f>
        <v>0.59583211386354795</v>
      </c>
      <c r="AX295" s="677">
        <f>1-((AX292-((AX293*AX294)/(SQRT(9))))/AX292)</f>
        <v>0.59583211386354773</v>
      </c>
      <c r="AY295" s="677">
        <f>1-((AY292-((AY293*AY294)/(SQRT(9))))/AY292)</f>
        <v>0.59583211386354773</v>
      </c>
      <c r="AZ295" s="677">
        <f>1-((AZ292-((AZ293*AZ294)/(SQRT(9))))/AZ292)</f>
        <v>0.59583211386354806</v>
      </c>
      <c r="BA295" s="67"/>
      <c r="BB295" s="656"/>
      <c r="BC295" s="656"/>
      <c r="BD295" s="67"/>
      <c r="BE295" s="656"/>
      <c r="BF295" s="101"/>
      <c r="BG295" s="101"/>
      <c r="BH295" s="101"/>
      <c r="BI295" s="807" t="s">
        <v>462</v>
      </c>
      <c r="BJ295" s="796" t="s">
        <v>100</v>
      </c>
      <c r="BK295" s="801">
        <v>57.53</v>
      </c>
      <c r="BL295" s="796" t="s">
        <v>412</v>
      </c>
      <c r="BM295" s="798">
        <v>0.2</v>
      </c>
      <c r="BN295" s="798">
        <v>0.5</v>
      </c>
      <c r="BO295" s="795" t="s">
        <v>461</v>
      </c>
      <c r="BP295" s="636"/>
      <c r="BQ295" s="801"/>
      <c r="BR295" s="796"/>
      <c r="BS295" s="636"/>
      <c r="BT295" s="636"/>
      <c r="BU295" s="636"/>
      <c r="BV295" s="637"/>
      <c r="BW295" s="636"/>
      <c r="BX295" s="636"/>
      <c r="BY295" s="637"/>
      <c r="BZ295" s="637"/>
      <c r="CA295" s="637"/>
      <c r="CB295" s="635"/>
      <c r="CC295" s="635"/>
      <c r="CD295" s="635"/>
      <c r="CE295" s="635"/>
      <c r="CF295" s="635"/>
      <c r="CG295" s="635"/>
      <c r="CH295" s="635"/>
      <c r="CI295" s="635"/>
      <c r="CJ295" s="635"/>
      <c r="CK295" s="635"/>
      <c r="CL295" s="635"/>
      <c r="CM295" s="635"/>
      <c r="CN295" s="67"/>
      <c r="CO295" s="667">
        <f t="shared" si="171"/>
        <v>0.2</v>
      </c>
      <c r="CP295" s="88">
        <f t="shared" si="172"/>
        <v>0.35</v>
      </c>
      <c r="CQ295" s="667">
        <f t="shared" si="173"/>
        <v>0.5</v>
      </c>
      <c r="CR295" s="67"/>
      <c r="CS295" s="67"/>
      <c r="CT295" s="67"/>
      <c r="CU295" s="67"/>
      <c r="CV295" s="67"/>
      <c r="CW295" s="67"/>
      <c r="CX295" s="67"/>
      <c r="CY295" s="67"/>
      <c r="CZ295" s="67"/>
      <c r="DA295" s="67"/>
      <c r="DB295" s="67"/>
      <c r="DC295" s="705"/>
      <c r="DD295" s="909"/>
      <c r="DE295" s="705"/>
      <c r="DF295" s="705"/>
      <c r="DG295" s="705"/>
      <c r="DH295" s="705"/>
      <c r="DI295" s="705"/>
      <c r="DJ295" s="67"/>
      <c r="DK295" s="67"/>
      <c r="DL295" s="67"/>
      <c r="DM295" s="67"/>
      <c r="DN295" s="67"/>
      <c r="DO295" s="67"/>
      <c r="DP295" s="67"/>
      <c r="DQ295" s="67"/>
      <c r="DR295" s="67"/>
      <c r="DS295" s="67"/>
      <c r="DT295" s="67"/>
      <c r="DU295" s="67"/>
      <c r="DV295" s="67"/>
      <c r="DW295" s="67"/>
      <c r="DX295" s="67"/>
      <c r="DY295" s="67"/>
      <c r="DZ295" s="67"/>
      <c r="EA295" s="67"/>
      <c r="EB295" s="67"/>
      <c r="EC295" s="67"/>
      <c r="ED295" s="67"/>
      <c r="EE295" s="67"/>
      <c r="EF295" s="67"/>
      <c r="EG295" s="67"/>
      <c r="EH295" s="67"/>
      <c r="EI295" s="67"/>
      <c r="EJ295" s="67"/>
      <c r="EK295" s="67"/>
      <c r="EL295" s="67"/>
      <c r="EM295" s="67"/>
      <c r="EN295" s="67"/>
      <c r="EO295" s="67"/>
      <c r="EP295" s="67"/>
      <c r="EQ295" s="67"/>
      <c r="ER295" s="67"/>
      <c r="ES295" s="67"/>
      <c r="ET295" s="67"/>
      <c r="EU295" s="67"/>
      <c r="EV295" s="67"/>
      <c r="EW295" s="67"/>
      <c r="EX295" s="67"/>
      <c r="EY295" s="67"/>
      <c r="EZ295" s="67"/>
      <c r="FA295" s="67"/>
      <c r="FB295" s="67"/>
      <c r="FC295" s="67"/>
      <c r="FD295" s="67"/>
      <c r="FE295" s="67"/>
      <c r="FF295" s="67"/>
      <c r="FG295" s="67"/>
      <c r="FH295" s="67"/>
      <c r="FI295" s="67"/>
      <c r="FJ295" s="67"/>
      <c r="FK295" s="67"/>
      <c r="FL295" s="67"/>
      <c r="FM295" s="67"/>
      <c r="FN295" s="67"/>
      <c r="FO295" s="67"/>
      <c r="FP295" s="67"/>
      <c r="FQ295" s="67"/>
      <c r="FR295" s="67"/>
      <c r="FS295" s="67"/>
      <c r="FT295" s="67"/>
      <c r="FU295" s="67"/>
      <c r="FV295" s="67"/>
      <c r="FW295" s="67"/>
      <c r="FX295" s="67"/>
      <c r="FY295" s="67"/>
      <c r="FZ295" s="67"/>
      <c r="GA295" s="67"/>
      <c r="GB295" s="67"/>
      <c r="GC295" s="67"/>
      <c r="GD295" s="67"/>
    </row>
    <row r="296" spans="1:186" s="69" customFormat="1" ht="15" hidden="1" customHeight="1" thickBot="1" x14ac:dyDescent="0.3">
      <c r="A296" s="67"/>
      <c r="B296" s="67"/>
      <c r="C296" s="67"/>
      <c r="D296" s="67"/>
      <c r="E296" s="67"/>
      <c r="F296" s="67"/>
      <c r="G296" s="67"/>
      <c r="H296" s="67"/>
      <c r="I296" s="67"/>
      <c r="J296" s="67"/>
      <c r="K296" s="67"/>
      <c r="L296" s="67"/>
      <c r="M296" s="67"/>
      <c r="N296" s="67"/>
      <c r="O296" s="67"/>
      <c r="P296" s="67"/>
      <c r="Q296" s="67"/>
      <c r="R296" s="67"/>
      <c r="S296" s="67"/>
      <c r="T296" s="67"/>
      <c r="U296" s="67"/>
      <c r="V296" s="655"/>
      <c r="W296" s="67"/>
      <c r="X296" s="67"/>
      <c r="Y296" s="67"/>
      <c r="Z296" s="67"/>
      <c r="AA296" s="656"/>
      <c r="AB296" s="656"/>
      <c r="AC296" s="67"/>
      <c r="AD296" s="656"/>
      <c r="AE296" s="657"/>
      <c r="AF296" s="67"/>
      <c r="AG296" s="67"/>
      <c r="AH296" s="658"/>
      <c r="AI296" s="658"/>
      <c r="AJ296" s="67"/>
      <c r="AK296" s="656"/>
      <c r="AL296" s="67"/>
      <c r="AM296" s="67"/>
      <c r="AN296" s="67"/>
      <c r="AO296" s="67"/>
      <c r="AP296" s="67"/>
      <c r="AQ296" s="67"/>
      <c r="AR296" s="656"/>
      <c r="AS296" s="67"/>
      <c r="AT296" s="67"/>
      <c r="AU296" s="67"/>
      <c r="AV296" s="656"/>
      <c r="AW296" s="67"/>
      <c r="AX296" s="656"/>
      <c r="AY296" s="67"/>
      <c r="AZ296" s="67"/>
      <c r="BA296" s="67"/>
      <c r="BB296" s="656"/>
      <c r="BC296" s="656"/>
      <c r="BD296" s="67"/>
      <c r="BE296" s="656"/>
      <c r="BF296" s="101"/>
      <c r="BG296" s="101"/>
      <c r="BH296" s="101"/>
      <c r="BI296" s="807" t="s">
        <v>463</v>
      </c>
      <c r="BJ296" s="796" t="s">
        <v>100</v>
      </c>
      <c r="BK296" s="801">
        <v>20.14</v>
      </c>
      <c r="BL296" s="796" t="s">
        <v>412</v>
      </c>
      <c r="BM296" s="798">
        <v>0.2</v>
      </c>
      <c r="BN296" s="798">
        <v>0.5</v>
      </c>
      <c r="BO296" s="795" t="s">
        <v>461</v>
      </c>
      <c r="BP296" s="636"/>
      <c r="BQ296" s="801"/>
      <c r="BR296" s="796"/>
      <c r="BS296" s="636"/>
      <c r="BT296" s="636"/>
      <c r="BU296" s="636"/>
      <c r="BV296" s="637"/>
      <c r="BW296" s="636"/>
      <c r="BX296" s="636"/>
      <c r="BY296" s="637"/>
      <c r="BZ296" s="637"/>
      <c r="CA296" s="637"/>
      <c r="CB296" s="635"/>
      <c r="CC296" s="635"/>
      <c r="CD296" s="635"/>
      <c r="CE296" s="635"/>
      <c r="CF296" s="635"/>
      <c r="CG296" s="635"/>
      <c r="CH296" s="635"/>
      <c r="CI296" s="635"/>
      <c r="CJ296" s="635"/>
      <c r="CK296" s="635"/>
      <c r="CL296" s="635"/>
      <c r="CM296" s="635"/>
      <c r="CN296" s="67"/>
      <c r="CO296" s="667">
        <f t="shared" si="171"/>
        <v>0.2</v>
      </c>
      <c r="CP296" s="88">
        <f t="shared" si="172"/>
        <v>0.35</v>
      </c>
      <c r="CQ296" s="667">
        <f t="shared" si="173"/>
        <v>0.5</v>
      </c>
      <c r="CR296" s="67"/>
      <c r="CS296" s="67"/>
      <c r="CT296" s="67"/>
      <c r="CU296" s="67"/>
      <c r="CV296" s="67"/>
      <c r="CW296" s="67"/>
      <c r="CX296" s="67"/>
      <c r="CY296" s="67"/>
      <c r="CZ296" s="67"/>
      <c r="DA296" s="67"/>
      <c r="DB296" s="67"/>
      <c r="DC296" s="705"/>
      <c r="DD296" s="909"/>
      <c r="DE296" s="705"/>
      <c r="DF296" s="705"/>
      <c r="DG296" s="705"/>
      <c r="DH296" s="705"/>
      <c r="DI296" s="705"/>
      <c r="DJ296" s="67"/>
      <c r="DK296" s="67"/>
      <c r="DL296" s="67"/>
      <c r="DM296" s="67"/>
      <c r="DN296" s="67"/>
      <c r="DO296" s="67"/>
      <c r="DP296" s="67"/>
      <c r="DQ296" s="67"/>
      <c r="DR296" s="67"/>
      <c r="DS296" s="67"/>
      <c r="DT296" s="67"/>
      <c r="DU296" s="67"/>
      <c r="DV296" s="67"/>
      <c r="DW296" s="67"/>
      <c r="DX296" s="67"/>
      <c r="DY296" s="67"/>
      <c r="DZ296" s="67"/>
      <c r="EA296" s="67"/>
      <c r="EB296" s="67"/>
      <c r="EC296" s="67"/>
      <c r="ED296" s="67"/>
      <c r="EE296" s="67"/>
      <c r="EF296" s="67"/>
      <c r="EG296" s="67"/>
      <c r="EH296" s="67"/>
      <c r="EI296" s="67"/>
      <c r="EJ296" s="67"/>
      <c r="EK296" s="67"/>
      <c r="EL296" s="67"/>
      <c r="EM296" s="67"/>
      <c r="EN296" s="67"/>
      <c r="EO296" s="67"/>
      <c r="EP296" s="67"/>
      <c r="EQ296" s="67"/>
      <c r="ER296" s="67"/>
      <c r="ES296" s="67"/>
      <c r="ET296" s="67"/>
      <c r="EU296" s="67"/>
      <c r="EV296" s="67"/>
      <c r="EW296" s="67"/>
      <c r="EX296" s="67"/>
      <c r="EY296" s="67"/>
      <c r="EZ296" s="67"/>
      <c r="FA296" s="67"/>
      <c r="FB296" s="67"/>
      <c r="FC296" s="67"/>
      <c r="FD296" s="67"/>
      <c r="FE296" s="67"/>
      <c r="FF296" s="67"/>
      <c r="FG296" s="67"/>
      <c r="FH296" s="67"/>
      <c r="FI296" s="67"/>
      <c r="FJ296" s="67"/>
      <c r="FK296" s="67"/>
      <c r="FL296" s="67"/>
      <c r="FM296" s="67"/>
      <c r="FN296" s="67"/>
      <c r="FO296" s="67"/>
      <c r="FP296" s="67"/>
      <c r="FQ296" s="67"/>
      <c r="FR296" s="67"/>
      <c r="FS296" s="67"/>
      <c r="FT296" s="67"/>
      <c r="FU296" s="67"/>
      <c r="FV296" s="67"/>
      <c r="FW296" s="67"/>
      <c r="FX296" s="67"/>
      <c r="FY296" s="67"/>
      <c r="FZ296" s="67"/>
      <c r="GA296" s="67"/>
      <c r="GB296" s="67"/>
      <c r="GC296" s="67"/>
      <c r="GD296" s="67"/>
    </row>
    <row r="297" spans="1:186" s="69" customFormat="1" ht="15" hidden="1" customHeight="1" thickBot="1" x14ac:dyDescent="0.3">
      <c r="A297" s="67"/>
      <c r="B297" s="67"/>
      <c r="C297" s="67"/>
      <c r="D297" s="67"/>
      <c r="E297" s="67"/>
      <c r="F297" s="67"/>
      <c r="G297" s="67"/>
      <c r="H297" s="67"/>
      <c r="I297" s="67"/>
      <c r="J297" s="67"/>
      <c r="K297" s="67"/>
      <c r="L297" s="67"/>
      <c r="M297" s="67"/>
      <c r="N297" s="67"/>
      <c r="O297" s="67"/>
      <c r="P297" s="67"/>
      <c r="Q297" s="67"/>
      <c r="R297" s="67"/>
      <c r="S297" s="67"/>
      <c r="T297" s="67"/>
      <c r="U297" s="67"/>
      <c r="V297" s="655"/>
      <c r="W297" s="67"/>
      <c r="X297" s="67"/>
      <c r="Y297" s="67"/>
      <c r="Z297" s="67"/>
      <c r="AA297" s="656"/>
      <c r="AB297" s="656"/>
      <c r="AC297" s="67"/>
      <c r="AD297" s="656"/>
      <c r="AE297" s="657"/>
      <c r="AF297" s="67"/>
      <c r="AG297" s="67"/>
      <c r="AH297" s="658"/>
      <c r="AI297" s="658"/>
      <c r="AJ297" s="67"/>
      <c r="AK297" s="656"/>
      <c r="AL297" s="67"/>
      <c r="AM297" s="67"/>
      <c r="AN297" s="67"/>
      <c r="AO297" s="67"/>
      <c r="AP297" s="67"/>
      <c r="AQ297" s="67"/>
      <c r="AR297" s="656"/>
      <c r="AS297" s="67"/>
      <c r="AT297" s="67"/>
      <c r="AU297" s="67"/>
      <c r="AV297" s="656"/>
      <c r="AW297" s="67"/>
      <c r="AX297" s="656"/>
      <c r="AY297" s="67"/>
      <c r="AZ297" s="67"/>
      <c r="BA297" s="67"/>
      <c r="BB297" s="656"/>
      <c r="BC297" s="656"/>
      <c r="BD297" s="67"/>
      <c r="BE297" s="656"/>
      <c r="BF297" s="101"/>
      <c r="BG297" s="101"/>
      <c r="BH297" s="101"/>
      <c r="BI297" s="807" t="s">
        <v>464</v>
      </c>
      <c r="BJ297" s="796" t="s">
        <v>100</v>
      </c>
      <c r="BK297" s="801">
        <v>30.91</v>
      </c>
      <c r="BL297" s="796" t="s">
        <v>412</v>
      </c>
      <c r="BM297" s="798">
        <v>0.2</v>
      </c>
      <c r="BN297" s="798">
        <v>0.5</v>
      </c>
      <c r="BO297" s="795" t="s">
        <v>461</v>
      </c>
      <c r="BP297" s="636"/>
      <c r="BQ297" s="801"/>
      <c r="BR297" s="796"/>
      <c r="BS297" s="636"/>
      <c r="BT297" s="636"/>
      <c r="BU297" s="636"/>
      <c r="BV297" s="637"/>
      <c r="BW297" s="636"/>
      <c r="BX297" s="636"/>
      <c r="BY297" s="637"/>
      <c r="BZ297" s="637"/>
      <c r="CA297" s="637"/>
      <c r="CB297" s="635"/>
      <c r="CC297" s="635"/>
      <c r="CD297" s="635"/>
      <c r="CE297" s="635"/>
      <c r="CF297" s="635"/>
      <c r="CG297" s="635"/>
      <c r="CH297" s="635"/>
      <c r="CI297" s="635"/>
      <c r="CJ297" s="635"/>
      <c r="CK297" s="635"/>
      <c r="CL297" s="635"/>
      <c r="CM297" s="635"/>
      <c r="CN297" s="67"/>
      <c r="CO297" s="667">
        <f t="shared" si="171"/>
        <v>0.2</v>
      </c>
      <c r="CP297" s="88">
        <f t="shared" si="172"/>
        <v>0.35</v>
      </c>
      <c r="CQ297" s="667">
        <f t="shared" si="173"/>
        <v>0.5</v>
      </c>
      <c r="CR297" s="67"/>
      <c r="CS297" s="67"/>
      <c r="CT297" s="67"/>
      <c r="CU297" s="67"/>
      <c r="CV297" s="67"/>
      <c r="CW297" s="67"/>
      <c r="CX297" s="67"/>
      <c r="CY297" s="67"/>
      <c r="CZ297" s="67"/>
      <c r="DA297" s="67"/>
      <c r="DB297" s="67"/>
      <c r="DC297" s="705"/>
      <c r="DD297" s="909"/>
      <c r="DE297" s="705"/>
      <c r="DF297" s="705"/>
      <c r="DG297" s="705"/>
      <c r="DH297" s="705"/>
      <c r="DI297" s="705"/>
      <c r="DJ297" s="67"/>
      <c r="DK297" s="67"/>
      <c r="DL297" s="67"/>
      <c r="DM297" s="67"/>
      <c r="DN297" s="67"/>
      <c r="DO297" s="67"/>
      <c r="DP297" s="67"/>
      <c r="DQ297" s="67"/>
      <c r="DR297" s="67"/>
      <c r="DS297" s="67"/>
      <c r="DT297" s="67"/>
      <c r="DU297" s="67"/>
      <c r="DV297" s="67"/>
      <c r="DW297" s="67"/>
      <c r="DX297" s="67"/>
      <c r="DY297" s="67"/>
      <c r="DZ297" s="67"/>
      <c r="EA297" s="67"/>
      <c r="EB297" s="67"/>
      <c r="EC297" s="67"/>
      <c r="ED297" s="67"/>
      <c r="EE297" s="67"/>
      <c r="EF297" s="67"/>
      <c r="EG297" s="67"/>
      <c r="EH297" s="67"/>
      <c r="EI297" s="67"/>
      <c r="EJ297" s="67"/>
      <c r="EK297" s="67"/>
      <c r="EL297" s="67"/>
      <c r="EM297" s="67"/>
      <c r="EN297" s="67"/>
      <c r="EO297" s="67"/>
      <c r="EP297" s="67"/>
      <c r="EQ297" s="67"/>
      <c r="ER297" s="67"/>
      <c r="ES297" s="67"/>
      <c r="ET297" s="67"/>
      <c r="EU297" s="67"/>
      <c r="EV297" s="67"/>
      <c r="EW297" s="67"/>
      <c r="EX297" s="67"/>
      <c r="EY297" s="67"/>
      <c r="EZ297" s="67"/>
      <c r="FA297" s="67"/>
      <c r="FB297" s="67"/>
      <c r="FC297" s="67"/>
      <c r="FD297" s="67"/>
      <c r="FE297" s="67"/>
      <c r="FF297" s="67"/>
      <c r="FG297" s="67"/>
      <c r="FH297" s="67"/>
      <c r="FI297" s="67"/>
      <c r="FJ297" s="67"/>
      <c r="FK297" s="67"/>
      <c r="FL297" s="67"/>
      <c r="FM297" s="67"/>
      <c r="FN297" s="67"/>
      <c r="FO297" s="67"/>
      <c r="FP297" s="67"/>
      <c r="FQ297" s="67"/>
      <c r="FR297" s="67"/>
      <c r="FS297" s="67"/>
      <c r="FT297" s="67"/>
      <c r="FU297" s="67"/>
      <c r="FV297" s="67"/>
      <c r="FW297" s="67"/>
      <c r="FX297" s="67"/>
      <c r="FY297" s="67"/>
      <c r="FZ297" s="67"/>
      <c r="GA297" s="67"/>
      <c r="GB297" s="67"/>
      <c r="GC297" s="67"/>
      <c r="GD297" s="67"/>
    </row>
    <row r="298" spans="1:186" s="69" customFormat="1" ht="15" hidden="1" customHeight="1" thickBot="1" x14ac:dyDescent="0.3">
      <c r="A298" s="67"/>
      <c r="B298" s="67"/>
      <c r="C298" s="67"/>
      <c r="D298" s="67"/>
      <c r="E298" s="67"/>
      <c r="F298" s="67"/>
      <c r="G298" s="67"/>
      <c r="H298" s="67"/>
      <c r="I298" s="67"/>
      <c r="J298" s="67"/>
      <c r="K298" s="67"/>
      <c r="L298" s="67"/>
      <c r="M298" s="67"/>
      <c r="N298" s="67"/>
      <c r="O298" s="67"/>
      <c r="P298" s="67"/>
      <c r="Q298" s="67"/>
      <c r="R298" s="67"/>
      <c r="S298" s="67"/>
      <c r="T298" s="67"/>
      <c r="U298" s="67"/>
      <c r="V298" s="655"/>
      <c r="W298" s="67"/>
      <c r="X298" s="67"/>
      <c r="Y298" s="67"/>
      <c r="Z298" s="67"/>
      <c r="AA298" s="656"/>
      <c r="AB298" s="656"/>
      <c r="AC298" s="67"/>
      <c r="AD298" s="656"/>
      <c r="AE298" s="657"/>
      <c r="AF298" s="67"/>
      <c r="AG298" s="67"/>
      <c r="AH298" s="658"/>
      <c r="AI298" s="658"/>
      <c r="AJ298" s="67"/>
      <c r="AK298" s="656"/>
      <c r="AL298" s="67"/>
      <c r="AM298" s="67"/>
      <c r="AN298" s="67"/>
      <c r="AO298" s="67"/>
      <c r="AP298" s="67"/>
      <c r="AQ298" s="67"/>
      <c r="AR298" s="656"/>
      <c r="AS298" s="67"/>
      <c r="AT298" s="67"/>
      <c r="AU298" s="67"/>
      <c r="AV298" s="656"/>
      <c r="AW298" s="67"/>
      <c r="AX298" s="656"/>
      <c r="AY298" s="67"/>
      <c r="AZ298" s="67"/>
      <c r="BA298" s="67"/>
      <c r="BB298" s="656"/>
      <c r="BC298" s="656"/>
      <c r="BD298" s="67"/>
      <c r="BE298" s="656"/>
      <c r="BF298" s="101"/>
      <c r="BG298" s="101"/>
      <c r="BH298" s="101"/>
      <c r="BI298" s="807" t="s">
        <v>465</v>
      </c>
      <c r="BJ298" s="796" t="s">
        <v>100</v>
      </c>
      <c r="BK298" s="801">
        <v>36.97</v>
      </c>
      <c r="BL298" s="796" t="s">
        <v>412</v>
      </c>
      <c r="BM298" s="798">
        <v>0.2</v>
      </c>
      <c r="BN298" s="798">
        <v>0.5</v>
      </c>
      <c r="BO298" s="795" t="s">
        <v>461</v>
      </c>
      <c r="BP298" s="636"/>
      <c r="BQ298" s="801"/>
      <c r="BR298" s="796"/>
      <c r="BS298" s="636"/>
      <c r="BT298" s="636"/>
      <c r="BU298" s="636"/>
      <c r="BV298" s="637"/>
      <c r="BW298" s="636"/>
      <c r="BX298" s="636"/>
      <c r="BY298" s="637"/>
      <c r="BZ298" s="637"/>
      <c r="CA298" s="637"/>
      <c r="CB298" s="635"/>
      <c r="CC298" s="635"/>
      <c r="CD298" s="635"/>
      <c r="CE298" s="635"/>
      <c r="CF298" s="635"/>
      <c r="CG298" s="635"/>
      <c r="CH298" s="635"/>
      <c r="CI298" s="635"/>
      <c r="CJ298" s="635"/>
      <c r="CK298" s="635"/>
      <c r="CL298" s="635"/>
      <c r="CM298" s="635"/>
      <c r="CN298" s="67"/>
      <c r="CO298" s="667">
        <f t="shared" si="171"/>
        <v>0.2</v>
      </c>
      <c r="CP298" s="88">
        <f t="shared" si="172"/>
        <v>0.35</v>
      </c>
      <c r="CQ298" s="667">
        <f t="shared" si="173"/>
        <v>0.5</v>
      </c>
      <c r="CR298" s="67"/>
      <c r="CS298" s="67"/>
      <c r="CT298" s="67"/>
      <c r="CU298" s="67"/>
      <c r="CV298" s="67"/>
      <c r="CW298" s="67"/>
      <c r="CX298" s="67"/>
      <c r="CY298" s="67"/>
      <c r="CZ298" s="67"/>
      <c r="DA298" s="67"/>
      <c r="DB298" s="67"/>
      <c r="DC298" s="705"/>
      <c r="DD298" s="909"/>
      <c r="DE298" s="705"/>
      <c r="DF298" s="705"/>
      <c r="DG298" s="705"/>
      <c r="DH298" s="705"/>
      <c r="DI298" s="705"/>
      <c r="DJ298" s="67"/>
      <c r="DK298" s="67"/>
      <c r="DL298" s="67"/>
      <c r="DM298" s="67"/>
      <c r="DN298" s="67"/>
      <c r="DO298" s="67"/>
      <c r="DP298" s="67"/>
      <c r="DQ298" s="67"/>
      <c r="DR298" s="67"/>
      <c r="DS298" s="67"/>
      <c r="DT298" s="67"/>
      <c r="DU298" s="67"/>
      <c r="DV298" s="67"/>
      <c r="DW298" s="67"/>
      <c r="DX298" s="67"/>
      <c r="DY298" s="67"/>
      <c r="DZ298" s="67"/>
      <c r="EA298" s="67"/>
      <c r="EB298" s="67"/>
      <c r="EC298" s="67"/>
      <c r="ED298" s="67"/>
      <c r="EE298" s="67"/>
      <c r="EF298" s="67"/>
      <c r="EG298" s="67"/>
      <c r="EH298" s="67"/>
      <c r="EI298" s="67"/>
      <c r="EJ298" s="67"/>
      <c r="EK298" s="67"/>
      <c r="EL298" s="67"/>
      <c r="EM298" s="67"/>
      <c r="EN298" s="67"/>
      <c r="EO298" s="67"/>
      <c r="EP298" s="67"/>
      <c r="EQ298" s="67"/>
      <c r="ER298" s="67"/>
      <c r="ES298" s="67"/>
      <c r="ET298" s="67"/>
      <c r="EU298" s="67"/>
      <c r="EV298" s="67"/>
      <c r="EW298" s="67"/>
      <c r="EX298" s="67"/>
      <c r="EY298" s="67"/>
      <c r="EZ298" s="67"/>
      <c r="FA298" s="67"/>
      <c r="FB298" s="67"/>
      <c r="FC298" s="67"/>
      <c r="FD298" s="67"/>
      <c r="FE298" s="67"/>
      <c r="FF298" s="67"/>
      <c r="FG298" s="67"/>
      <c r="FH298" s="67"/>
      <c r="FI298" s="67"/>
      <c r="FJ298" s="67"/>
      <c r="FK298" s="67"/>
      <c r="FL298" s="67"/>
      <c r="FM298" s="67"/>
      <c r="FN298" s="67"/>
      <c r="FO298" s="67"/>
      <c r="FP298" s="67"/>
      <c r="FQ298" s="67"/>
      <c r="FR298" s="67"/>
      <c r="FS298" s="67"/>
      <c r="FT298" s="67"/>
      <c r="FU298" s="67"/>
      <c r="FV298" s="67"/>
      <c r="FW298" s="67"/>
      <c r="FX298" s="67"/>
      <c r="FY298" s="67"/>
      <c r="FZ298" s="67"/>
      <c r="GA298" s="67"/>
      <c r="GB298" s="67"/>
      <c r="GC298" s="67"/>
      <c r="GD298" s="67"/>
    </row>
    <row r="299" spans="1:186" s="69" customFormat="1" ht="15" hidden="1" customHeight="1" thickBot="1" x14ac:dyDescent="0.3">
      <c r="A299" s="67"/>
      <c r="B299" s="67"/>
      <c r="C299" s="67"/>
      <c r="D299" s="67"/>
      <c r="E299" s="67"/>
      <c r="F299" s="67"/>
      <c r="G299" s="67"/>
      <c r="H299" s="67"/>
      <c r="I299" s="67"/>
      <c r="J299" s="67"/>
      <c r="K299" s="67"/>
      <c r="L299" s="67"/>
      <c r="M299" s="67"/>
      <c r="N299" s="67"/>
      <c r="O299" s="67"/>
      <c r="P299" s="67"/>
      <c r="Q299" s="67"/>
      <c r="R299" s="67"/>
      <c r="S299" s="67"/>
      <c r="T299" s="67"/>
      <c r="U299" s="67"/>
      <c r="V299" s="655"/>
      <c r="W299" s="67"/>
      <c r="X299" s="67"/>
      <c r="Y299" s="67"/>
      <c r="Z299" s="67"/>
      <c r="AA299" s="656"/>
      <c r="AB299" s="656"/>
      <c r="AC299" s="67"/>
      <c r="AD299" s="656"/>
      <c r="AE299" s="657"/>
      <c r="AF299" s="67"/>
      <c r="AG299" s="67"/>
      <c r="AH299" s="658"/>
      <c r="AI299" s="658"/>
      <c r="AJ299" s="67"/>
      <c r="AK299" s="656"/>
      <c r="AL299" s="67"/>
      <c r="AM299" s="67"/>
      <c r="AN299" s="67"/>
      <c r="AO299" s="67"/>
      <c r="AP299" s="67"/>
      <c r="AQ299" s="67"/>
      <c r="AR299" s="656"/>
      <c r="AS299" s="67"/>
      <c r="AT299" s="67"/>
      <c r="AU299" s="67"/>
      <c r="AV299" s="656"/>
      <c r="AW299" s="67"/>
      <c r="AX299" s="656"/>
      <c r="AY299" s="67"/>
      <c r="AZ299" s="67"/>
      <c r="BA299" s="67"/>
      <c r="BB299" s="656"/>
      <c r="BC299" s="656"/>
      <c r="BD299" s="67"/>
      <c r="BE299" s="656"/>
      <c r="BF299" s="101"/>
      <c r="BG299" s="101"/>
      <c r="BH299" s="101"/>
      <c r="BI299" s="807" t="s">
        <v>57</v>
      </c>
      <c r="BJ299" s="796" t="s">
        <v>100</v>
      </c>
      <c r="BK299" s="801">
        <v>63</v>
      </c>
      <c r="BL299" s="796" t="s">
        <v>412</v>
      </c>
      <c r="BM299" s="798">
        <v>0.3</v>
      </c>
      <c r="BN299" s="798">
        <v>0.5</v>
      </c>
      <c r="BO299" s="795" t="s">
        <v>258</v>
      </c>
      <c r="BP299" s="636"/>
      <c r="BQ299" s="801"/>
      <c r="BR299" s="796"/>
      <c r="BS299" s="636"/>
      <c r="BT299" s="636"/>
      <c r="BU299" s="636"/>
      <c r="BV299" s="637"/>
      <c r="BW299" s="636"/>
      <c r="BX299" s="636"/>
      <c r="BY299" s="637"/>
      <c r="BZ299" s="637"/>
      <c r="CA299" s="637"/>
      <c r="CB299" s="635"/>
      <c r="CC299" s="635"/>
      <c r="CD299" s="635"/>
      <c r="CE299" s="635"/>
      <c r="CF299" s="635"/>
      <c r="CG299" s="635"/>
      <c r="CH299" s="635"/>
      <c r="CI299" s="635"/>
      <c r="CJ299" s="635"/>
      <c r="CK299" s="635"/>
      <c r="CL299" s="635"/>
      <c r="CM299" s="635"/>
      <c r="CN299" s="67"/>
      <c r="CO299" s="667">
        <f t="shared" si="171"/>
        <v>0.3</v>
      </c>
      <c r="CP299" s="88">
        <f t="shared" si="172"/>
        <v>0.4</v>
      </c>
      <c r="CQ299" s="667">
        <f t="shared" si="173"/>
        <v>0.5</v>
      </c>
      <c r="CR299" s="67"/>
      <c r="CS299" s="67"/>
      <c r="CT299" s="67"/>
      <c r="CU299" s="67"/>
      <c r="CV299" s="67"/>
      <c r="CW299" s="67"/>
      <c r="CX299" s="67"/>
      <c r="CY299" s="67"/>
      <c r="CZ299" s="67"/>
      <c r="DA299" s="67"/>
      <c r="DB299" s="67"/>
      <c r="DC299" s="705"/>
      <c r="DD299" s="909"/>
      <c r="DE299" s="705"/>
      <c r="DF299" s="705"/>
      <c r="DG299" s="705"/>
      <c r="DH299" s="705"/>
      <c r="DI299" s="705"/>
      <c r="DJ299" s="67"/>
      <c r="DK299" s="67"/>
      <c r="DL299" s="67"/>
      <c r="DM299" s="67"/>
      <c r="DN299" s="67"/>
      <c r="DO299" s="67"/>
      <c r="DP299" s="67"/>
      <c r="DQ299" s="67"/>
      <c r="DR299" s="67"/>
      <c r="DS299" s="67"/>
      <c r="DT299" s="67"/>
      <c r="DU299" s="67"/>
      <c r="DV299" s="67"/>
      <c r="DW299" s="67"/>
      <c r="DX299" s="67"/>
      <c r="DY299" s="67"/>
      <c r="DZ299" s="67"/>
      <c r="EA299" s="67"/>
      <c r="EB299" s="67"/>
      <c r="EC299" s="67"/>
      <c r="ED299" s="67"/>
      <c r="EE299" s="67"/>
      <c r="EF299" s="67"/>
      <c r="EG299" s="67"/>
      <c r="EH299" s="67"/>
      <c r="EI299" s="67"/>
      <c r="EJ299" s="67"/>
      <c r="EK299" s="67"/>
      <c r="EL299" s="67"/>
      <c r="EM299" s="67"/>
      <c r="EN299" s="67"/>
      <c r="EO299" s="67"/>
      <c r="EP299" s="67"/>
      <c r="EQ299" s="67"/>
      <c r="ER299" s="67"/>
      <c r="ES299" s="67"/>
      <c r="ET299" s="67"/>
      <c r="EU299" s="67"/>
      <c r="EV299" s="67"/>
      <c r="EW299" s="67"/>
      <c r="EX299" s="67"/>
      <c r="EY299" s="67"/>
      <c r="EZ299" s="67"/>
      <c r="FA299" s="67"/>
      <c r="FB299" s="67"/>
      <c r="FC299" s="67"/>
      <c r="FD299" s="67"/>
      <c r="FE299" s="67"/>
      <c r="FF299" s="67"/>
      <c r="FG299" s="67"/>
      <c r="FH299" s="67"/>
      <c r="FI299" s="67"/>
      <c r="FJ299" s="67"/>
      <c r="FK299" s="67"/>
      <c r="FL299" s="67"/>
      <c r="FM299" s="67"/>
      <c r="FN299" s="67"/>
      <c r="FO299" s="67"/>
      <c r="FP299" s="67"/>
      <c r="FQ299" s="67"/>
      <c r="FR299" s="67"/>
      <c r="FS299" s="67"/>
      <c r="FT299" s="67"/>
      <c r="FU299" s="67"/>
      <c r="FV299" s="67"/>
      <c r="FW299" s="67"/>
      <c r="FX299" s="67"/>
      <c r="FY299" s="67"/>
      <c r="FZ299" s="67"/>
      <c r="GA299" s="67"/>
      <c r="GB299" s="67"/>
      <c r="GC299" s="67"/>
      <c r="GD299" s="67"/>
    </row>
    <row r="300" spans="1:186" s="69" customFormat="1" ht="15" hidden="1" customHeight="1" thickBot="1" x14ac:dyDescent="0.3">
      <c r="A300" s="67"/>
      <c r="B300" s="67"/>
      <c r="C300" s="67"/>
      <c r="D300" s="67"/>
      <c r="E300" s="67"/>
      <c r="F300" s="67"/>
      <c r="G300" s="67"/>
      <c r="H300" s="67"/>
      <c r="I300" s="67"/>
      <c r="J300" s="67"/>
      <c r="K300" s="67"/>
      <c r="L300" s="67"/>
      <c r="M300" s="67"/>
      <c r="N300" s="67"/>
      <c r="O300" s="67"/>
      <c r="P300" s="67"/>
      <c r="Q300" s="67"/>
      <c r="R300" s="67"/>
      <c r="S300" s="67"/>
      <c r="T300" s="67"/>
      <c r="U300" s="67"/>
      <c r="V300" s="655"/>
      <c r="W300" s="67"/>
      <c r="X300" s="67"/>
      <c r="Y300" s="67"/>
      <c r="Z300" s="67"/>
      <c r="AA300" s="656"/>
      <c r="AB300" s="656"/>
      <c r="AC300" s="67"/>
      <c r="AD300" s="656"/>
      <c r="AE300" s="657"/>
      <c r="AF300" s="67"/>
      <c r="AG300" s="67"/>
      <c r="AH300" s="658"/>
      <c r="AI300" s="658"/>
      <c r="AJ300" s="67"/>
      <c r="AK300" s="656"/>
      <c r="AL300" s="67"/>
      <c r="AM300" s="67"/>
      <c r="AN300" s="67"/>
      <c r="AO300" s="67"/>
      <c r="AP300" s="67"/>
      <c r="AQ300" s="67"/>
      <c r="AR300" s="656"/>
      <c r="AS300" s="67"/>
      <c r="AT300" s="67"/>
      <c r="AU300" s="67"/>
      <c r="AV300" s="656"/>
      <c r="AW300" s="67"/>
      <c r="AX300" s="656"/>
      <c r="AY300" s="67"/>
      <c r="AZ300" s="67"/>
      <c r="BA300" s="67"/>
      <c r="BB300" s="656"/>
      <c r="BC300" s="656"/>
      <c r="BD300" s="67"/>
      <c r="BE300" s="656"/>
      <c r="BF300" s="101"/>
      <c r="BG300" s="101"/>
      <c r="BH300" s="101"/>
      <c r="BI300" s="807" t="s">
        <v>59</v>
      </c>
      <c r="BJ300" s="796" t="s">
        <v>100</v>
      </c>
      <c r="BK300" s="801">
        <v>56</v>
      </c>
      <c r="BL300" s="796" t="s">
        <v>412</v>
      </c>
      <c r="BM300" s="798">
        <v>0.3</v>
      </c>
      <c r="BN300" s="798">
        <v>0.5</v>
      </c>
      <c r="BO300" s="795" t="s">
        <v>258</v>
      </c>
      <c r="BP300" s="636"/>
      <c r="BQ300" s="801">
        <v>1225</v>
      </c>
      <c r="BR300" s="796" t="s">
        <v>413</v>
      </c>
      <c r="BS300" s="636"/>
      <c r="BT300" s="636"/>
      <c r="BU300" s="636"/>
      <c r="BV300" s="637"/>
      <c r="BW300" s="636"/>
      <c r="BX300" s="636"/>
      <c r="BY300" s="637"/>
      <c r="BZ300" s="637"/>
      <c r="CA300" s="637"/>
      <c r="CB300" s="635"/>
      <c r="CC300" s="635"/>
      <c r="CD300" s="635"/>
      <c r="CE300" s="635"/>
      <c r="CF300" s="635"/>
      <c r="CG300" s="635"/>
      <c r="CH300" s="635"/>
      <c r="CI300" s="635"/>
      <c r="CJ300" s="635"/>
      <c r="CK300" s="635"/>
      <c r="CL300" s="635"/>
      <c r="CM300" s="635"/>
      <c r="CN300" s="67"/>
      <c r="CO300" s="667">
        <f t="shared" si="171"/>
        <v>0.3</v>
      </c>
      <c r="CP300" s="88">
        <f t="shared" si="172"/>
        <v>0.4</v>
      </c>
      <c r="CQ300" s="667">
        <f t="shared" si="173"/>
        <v>0.5</v>
      </c>
      <c r="CR300" s="67">
        <v>0.2</v>
      </c>
      <c r="CS300" s="67">
        <v>0.5</v>
      </c>
      <c r="CT300" s="67"/>
      <c r="CU300" s="67"/>
      <c r="CV300" s="67"/>
      <c r="CW300" s="67"/>
      <c r="CX300" s="67"/>
      <c r="CY300" s="67"/>
      <c r="CZ300" s="67"/>
      <c r="DA300" s="67" t="s">
        <v>59</v>
      </c>
      <c r="DB300" s="67" t="s">
        <v>100</v>
      </c>
      <c r="DC300" s="705">
        <v>49</v>
      </c>
      <c r="DD300" s="909">
        <f t="shared" ref="DD300:DD308" si="184">+DC300*21</f>
        <v>1029</v>
      </c>
      <c r="DE300" s="705" t="s">
        <v>374</v>
      </c>
      <c r="DF300" s="705">
        <f t="shared" si="183"/>
        <v>1225</v>
      </c>
      <c r="DG300" s="705"/>
      <c r="DH300" s="705"/>
      <c r="DI300" s="705"/>
      <c r="DJ300" s="67"/>
      <c r="DK300" s="67"/>
      <c r="DL300" s="67"/>
      <c r="DM300" s="67"/>
      <c r="DN300" s="67"/>
      <c r="DO300" s="67"/>
      <c r="DP300" s="67"/>
      <c r="DQ300" s="67"/>
      <c r="DR300" s="67"/>
      <c r="DS300" s="67"/>
      <c r="DT300" s="67"/>
      <c r="DU300" s="67"/>
      <c r="DV300" s="67"/>
      <c r="DW300" s="67"/>
      <c r="DX300" s="67"/>
      <c r="DY300" s="67"/>
      <c r="DZ300" s="67"/>
      <c r="EA300" s="67"/>
      <c r="EB300" s="67"/>
      <c r="EC300" s="67"/>
      <c r="ED300" s="67"/>
      <c r="EE300" s="67"/>
      <c r="EF300" s="67"/>
      <c r="EG300" s="67"/>
      <c r="EH300" s="67"/>
      <c r="EI300" s="67"/>
      <c r="EJ300" s="67"/>
      <c r="EK300" s="67"/>
      <c r="EL300" s="67"/>
      <c r="EM300" s="67"/>
      <c r="EN300" s="67"/>
      <c r="EO300" s="67"/>
      <c r="EP300" s="67"/>
      <c r="EQ300" s="67"/>
      <c r="ER300" s="67"/>
      <c r="ES300" s="67"/>
      <c r="ET300" s="67"/>
      <c r="EU300" s="67"/>
      <c r="EV300" s="67"/>
      <c r="EW300" s="67"/>
      <c r="EX300" s="67"/>
      <c r="EY300" s="67"/>
      <c r="EZ300" s="67"/>
      <c r="FA300" s="67"/>
      <c r="FB300" s="67"/>
      <c r="FC300" s="67"/>
      <c r="FD300" s="67"/>
      <c r="FE300" s="67"/>
      <c r="FF300" s="67"/>
      <c r="FG300" s="67"/>
      <c r="FH300" s="67"/>
      <c r="FI300" s="67"/>
      <c r="FJ300" s="67"/>
      <c r="FK300" s="67"/>
      <c r="FL300" s="67"/>
      <c r="FM300" s="67"/>
      <c r="FN300" s="67"/>
      <c r="FO300" s="67"/>
      <c r="FP300" s="67"/>
      <c r="FQ300" s="67"/>
      <c r="FR300" s="67"/>
      <c r="FS300" s="67"/>
      <c r="FT300" s="67"/>
      <c r="FU300" s="67"/>
      <c r="FV300" s="67"/>
      <c r="FW300" s="67"/>
      <c r="FX300" s="67"/>
      <c r="FY300" s="67"/>
      <c r="FZ300" s="67"/>
      <c r="GA300" s="67"/>
      <c r="GB300" s="67"/>
      <c r="GC300" s="67"/>
      <c r="GD300" s="67"/>
    </row>
    <row r="301" spans="1:186" s="69" customFormat="1" ht="15" hidden="1" customHeight="1" thickBot="1" x14ac:dyDescent="0.3">
      <c r="A301" s="67"/>
      <c r="B301" s="67"/>
      <c r="C301" s="67"/>
      <c r="D301" s="67"/>
      <c r="E301" s="67"/>
      <c r="F301" s="67"/>
      <c r="G301" s="67"/>
      <c r="H301" s="67"/>
      <c r="I301" s="67"/>
      <c r="J301" s="67"/>
      <c r="K301" s="67"/>
      <c r="L301" s="67"/>
      <c r="M301" s="67"/>
      <c r="N301" s="67"/>
      <c r="O301" s="67"/>
      <c r="P301" s="67"/>
      <c r="Q301" s="67"/>
      <c r="R301" s="67"/>
      <c r="S301" s="67"/>
      <c r="T301" s="67"/>
      <c r="U301" s="67"/>
      <c r="V301" s="655"/>
      <c r="W301" s="67"/>
      <c r="X301" s="67"/>
      <c r="Y301" s="67"/>
      <c r="Z301" s="67"/>
      <c r="AA301" s="656"/>
      <c r="AB301" s="656"/>
      <c r="AC301" s="67"/>
      <c r="AD301" s="656"/>
      <c r="AE301" s="657"/>
      <c r="AF301" s="67"/>
      <c r="AG301" s="67"/>
      <c r="AH301" s="658"/>
      <c r="AI301" s="658"/>
      <c r="AJ301" s="67"/>
      <c r="AK301" s="656"/>
      <c r="AL301" s="67"/>
      <c r="AM301" s="67"/>
      <c r="AN301" s="67"/>
      <c r="AO301" s="67"/>
      <c r="AP301" s="67"/>
      <c r="AQ301" s="67"/>
      <c r="AR301" s="656"/>
      <c r="AS301" s="67"/>
      <c r="AT301" s="67"/>
      <c r="AU301" s="67"/>
      <c r="AV301" s="656"/>
      <c r="AW301" s="67"/>
      <c r="AX301" s="656"/>
      <c r="AY301" s="67"/>
      <c r="AZ301" s="67"/>
      <c r="BA301" s="67"/>
      <c r="BB301" s="656"/>
      <c r="BC301" s="656"/>
      <c r="BD301" s="67"/>
      <c r="BE301" s="656"/>
      <c r="BF301" s="101"/>
      <c r="BG301" s="101"/>
      <c r="BH301" s="101"/>
      <c r="BI301" s="807" t="s">
        <v>56</v>
      </c>
      <c r="BJ301" s="796" t="s">
        <v>100</v>
      </c>
      <c r="BK301" s="801">
        <v>55</v>
      </c>
      <c r="BL301" s="796" t="s">
        <v>412</v>
      </c>
      <c r="BM301" s="798">
        <v>0.3</v>
      </c>
      <c r="BN301" s="798">
        <v>0.5</v>
      </c>
      <c r="BO301" s="795" t="s">
        <v>258</v>
      </c>
      <c r="BP301" s="636"/>
      <c r="BQ301" s="801">
        <v>1375</v>
      </c>
      <c r="BR301" s="796" t="s">
        <v>413</v>
      </c>
      <c r="BS301" s="636"/>
      <c r="BT301" s="636"/>
      <c r="BU301" s="636"/>
      <c r="BV301" s="637"/>
      <c r="BW301" s="636"/>
      <c r="BX301" s="636"/>
      <c r="BY301" s="637"/>
      <c r="BZ301" s="637"/>
      <c r="CA301" s="637"/>
      <c r="CB301" s="635"/>
      <c r="CC301" s="635"/>
      <c r="CD301" s="635"/>
      <c r="CE301" s="635"/>
      <c r="CF301" s="635"/>
      <c r="CG301" s="635"/>
      <c r="CH301" s="635"/>
      <c r="CI301" s="635"/>
      <c r="CJ301" s="635"/>
      <c r="CK301" s="635"/>
      <c r="CL301" s="635"/>
      <c r="CM301" s="635"/>
      <c r="CN301" s="67"/>
      <c r="CO301" s="667">
        <f t="shared" si="171"/>
        <v>0.3</v>
      </c>
      <c r="CP301" s="88">
        <f t="shared" si="172"/>
        <v>0.4</v>
      </c>
      <c r="CQ301" s="667">
        <f t="shared" si="173"/>
        <v>0.5</v>
      </c>
      <c r="CR301" s="67">
        <v>0.2</v>
      </c>
      <c r="CS301" s="67">
        <v>0.5</v>
      </c>
      <c r="CT301" s="67"/>
      <c r="CU301" s="67"/>
      <c r="CV301" s="67"/>
      <c r="CW301" s="67"/>
      <c r="CX301" s="67"/>
      <c r="CY301" s="67"/>
      <c r="CZ301" s="67"/>
      <c r="DA301" s="67" t="s">
        <v>56</v>
      </c>
      <c r="DB301" s="67" t="s">
        <v>100</v>
      </c>
      <c r="DC301" s="705">
        <v>55</v>
      </c>
      <c r="DD301" s="909">
        <f t="shared" si="184"/>
        <v>1155</v>
      </c>
      <c r="DE301" s="705" t="s">
        <v>374</v>
      </c>
      <c r="DF301" s="705">
        <f t="shared" si="183"/>
        <v>1375</v>
      </c>
      <c r="DG301" s="705"/>
      <c r="DH301" s="705"/>
      <c r="DI301" s="705"/>
      <c r="DJ301" s="67"/>
      <c r="DK301" s="67"/>
      <c r="DL301" s="67"/>
      <c r="DM301" s="67"/>
      <c r="DN301" s="67"/>
      <c r="DO301" s="67"/>
      <c r="DP301" s="67"/>
      <c r="DQ301" s="67"/>
      <c r="DR301" s="67"/>
      <c r="DS301" s="67"/>
      <c r="DT301" s="67"/>
      <c r="DU301" s="67"/>
      <c r="DV301" s="67"/>
      <c r="DW301" s="67"/>
      <c r="DX301" s="67"/>
      <c r="DY301" s="67"/>
      <c r="DZ301" s="67"/>
      <c r="EA301" s="67"/>
      <c r="EB301" s="67"/>
      <c r="EC301" s="67"/>
      <c r="ED301" s="67"/>
      <c r="EE301" s="67"/>
      <c r="EF301" s="67"/>
      <c r="EG301" s="67"/>
      <c r="EH301" s="67"/>
      <c r="EI301" s="67"/>
      <c r="EJ301" s="67"/>
      <c r="EK301" s="67"/>
      <c r="EL301" s="67"/>
      <c r="EM301" s="67"/>
      <c r="EN301" s="67"/>
      <c r="EO301" s="67"/>
      <c r="EP301" s="67"/>
      <c r="EQ301" s="67"/>
      <c r="ER301" s="67"/>
      <c r="ES301" s="67"/>
      <c r="ET301" s="67"/>
      <c r="EU301" s="67"/>
      <c r="EV301" s="67"/>
      <c r="EW301" s="67"/>
      <c r="EX301" s="67"/>
      <c r="EY301" s="67"/>
      <c r="EZ301" s="67"/>
      <c r="FA301" s="67"/>
      <c r="FB301" s="67"/>
      <c r="FC301" s="67"/>
      <c r="FD301" s="67"/>
      <c r="FE301" s="67"/>
      <c r="FF301" s="67"/>
      <c r="FG301" s="67"/>
      <c r="FH301" s="67"/>
      <c r="FI301" s="67"/>
      <c r="FJ301" s="67"/>
      <c r="FK301" s="67"/>
      <c r="FL301" s="67"/>
      <c r="FM301" s="67"/>
      <c r="FN301" s="67"/>
      <c r="FO301" s="67"/>
      <c r="FP301" s="67"/>
      <c r="FQ301" s="67"/>
      <c r="FR301" s="67"/>
      <c r="FS301" s="67"/>
      <c r="FT301" s="67"/>
      <c r="FU301" s="67"/>
      <c r="FV301" s="67"/>
      <c r="FW301" s="67"/>
      <c r="FX301" s="67"/>
      <c r="FY301" s="67"/>
      <c r="FZ301" s="67"/>
      <c r="GA301" s="67"/>
      <c r="GB301" s="67"/>
      <c r="GC301" s="67"/>
      <c r="GD301" s="67"/>
    </row>
    <row r="302" spans="1:186" s="69" customFormat="1" ht="15" hidden="1" customHeight="1" thickBot="1" x14ac:dyDescent="0.3">
      <c r="A302" s="67"/>
      <c r="B302" s="67"/>
      <c r="C302" s="67"/>
      <c r="D302" s="67"/>
      <c r="E302" s="67"/>
      <c r="F302" s="67"/>
      <c r="G302" s="67"/>
      <c r="H302" s="67"/>
      <c r="I302" s="67"/>
      <c r="J302" s="67"/>
      <c r="K302" s="67"/>
      <c r="L302" s="67"/>
      <c r="M302" s="67"/>
      <c r="N302" s="67"/>
      <c r="O302" s="67"/>
      <c r="P302" s="67"/>
      <c r="Q302" s="67"/>
      <c r="R302" s="67"/>
      <c r="S302" s="67"/>
      <c r="T302" s="67"/>
      <c r="U302" s="67"/>
      <c r="V302" s="655"/>
      <c r="W302" s="67"/>
      <c r="X302" s="67"/>
      <c r="Y302" s="67"/>
      <c r="Z302" s="67"/>
      <c r="AA302" s="656"/>
      <c r="AB302" s="656"/>
      <c r="AC302" s="67"/>
      <c r="AD302" s="656"/>
      <c r="AE302" s="657"/>
      <c r="AF302" s="67"/>
      <c r="AG302" s="67"/>
      <c r="AH302" s="658"/>
      <c r="AI302" s="658"/>
      <c r="AJ302" s="67"/>
      <c r="AK302" s="656"/>
      <c r="AL302" s="67"/>
      <c r="AM302" s="67"/>
      <c r="AN302" s="67"/>
      <c r="AO302" s="67"/>
      <c r="AP302" s="67"/>
      <c r="AQ302" s="67"/>
      <c r="AR302" s="656"/>
      <c r="AS302" s="67"/>
      <c r="AT302" s="67"/>
      <c r="AU302" s="67"/>
      <c r="AV302" s="656"/>
      <c r="AW302" s="67"/>
      <c r="AX302" s="656"/>
      <c r="AY302" s="67"/>
      <c r="AZ302" s="67"/>
      <c r="BA302" s="67"/>
      <c r="BB302" s="656"/>
      <c r="BC302" s="656"/>
      <c r="BD302" s="67"/>
      <c r="BE302" s="656"/>
      <c r="BF302" s="101"/>
      <c r="BG302" s="101"/>
      <c r="BH302" s="101"/>
      <c r="BI302" s="807" t="s">
        <v>101</v>
      </c>
      <c r="BJ302" s="796" t="s">
        <v>100</v>
      </c>
      <c r="BK302" s="801">
        <v>5</v>
      </c>
      <c r="BL302" s="796" t="s">
        <v>412</v>
      </c>
      <c r="BM302" s="798">
        <v>0.3</v>
      </c>
      <c r="BN302" s="798">
        <v>0.5</v>
      </c>
      <c r="BO302" s="795" t="s">
        <v>258</v>
      </c>
      <c r="BP302" s="636"/>
      <c r="BQ302" s="801">
        <v>125</v>
      </c>
      <c r="BR302" s="796" t="s">
        <v>413</v>
      </c>
      <c r="BS302" s="636"/>
      <c r="BT302" s="636"/>
      <c r="BU302" s="636"/>
      <c r="BV302" s="637"/>
      <c r="BW302" s="636"/>
      <c r="BX302" s="636"/>
      <c r="BY302" s="637"/>
      <c r="BZ302" s="637"/>
      <c r="CA302" s="637"/>
      <c r="CB302" s="635"/>
      <c r="CC302" s="635"/>
      <c r="CD302" s="635"/>
      <c r="CE302" s="635"/>
      <c r="CF302" s="635"/>
      <c r="CG302" s="635"/>
      <c r="CH302" s="635"/>
      <c r="CI302" s="635"/>
      <c r="CJ302" s="635"/>
      <c r="CK302" s="635"/>
      <c r="CL302" s="635"/>
      <c r="CM302" s="635"/>
      <c r="CN302" s="67"/>
      <c r="CO302" s="667">
        <f t="shared" si="171"/>
        <v>0.3</v>
      </c>
      <c r="CP302" s="88">
        <f t="shared" si="172"/>
        <v>0.4</v>
      </c>
      <c r="CQ302" s="667">
        <f t="shared" si="173"/>
        <v>0.5</v>
      </c>
      <c r="CR302" s="67">
        <v>0.2</v>
      </c>
      <c r="CS302" s="67">
        <v>0.5</v>
      </c>
      <c r="CT302" s="67"/>
      <c r="CU302" s="67"/>
      <c r="CV302" s="67"/>
      <c r="CW302" s="67"/>
      <c r="CX302" s="67"/>
      <c r="CY302" s="67"/>
      <c r="CZ302" s="67"/>
      <c r="DA302" s="67" t="s">
        <v>101</v>
      </c>
      <c r="DB302" s="67" t="s">
        <v>100</v>
      </c>
      <c r="DC302" s="705">
        <v>5</v>
      </c>
      <c r="DD302" s="909">
        <f t="shared" si="184"/>
        <v>105</v>
      </c>
      <c r="DE302" s="705" t="s">
        <v>374</v>
      </c>
      <c r="DF302" s="705">
        <f t="shared" si="183"/>
        <v>125</v>
      </c>
      <c r="DG302" s="705"/>
      <c r="DH302" s="705"/>
      <c r="DI302" s="705"/>
      <c r="DJ302" s="67"/>
      <c r="DK302" s="67"/>
      <c r="DL302" s="67"/>
      <c r="DM302" s="67"/>
      <c r="DN302" s="67"/>
      <c r="DO302" s="67"/>
      <c r="DP302" s="67"/>
      <c r="DQ302" s="67"/>
      <c r="DR302" s="67"/>
      <c r="DS302" s="67"/>
      <c r="DT302" s="67"/>
      <c r="DU302" s="67"/>
      <c r="DV302" s="67"/>
      <c r="DW302" s="67"/>
      <c r="DX302" s="67"/>
      <c r="DY302" s="67"/>
      <c r="DZ302" s="67"/>
      <c r="EA302" s="67"/>
      <c r="EB302" s="67"/>
      <c r="EC302" s="67"/>
      <c r="ED302" s="67"/>
      <c r="EE302" s="67"/>
      <c r="EF302" s="67"/>
      <c r="EG302" s="67"/>
      <c r="EH302" s="67"/>
      <c r="EI302" s="67"/>
      <c r="EJ302" s="67"/>
      <c r="EK302" s="67"/>
      <c r="EL302" s="67"/>
      <c r="EM302" s="67"/>
      <c r="EN302" s="67"/>
      <c r="EO302" s="67"/>
      <c r="EP302" s="67"/>
      <c r="EQ302" s="67"/>
      <c r="ER302" s="67"/>
      <c r="ES302" s="67"/>
      <c r="ET302" s="67"/>
      <c r="EU302" s="67"/>
      <c r="EV302" s="67"/>
      <c r="EW302" s="67"/>
      <c r="EX302" s="67"/>
      <c r="EY302" s="67"/>
      <c r="EZ302" s="67"/>
      <c r="FA302" s="67"/>
      <c r="FB302" s="67"/>
      <c r="FC302" s="67"/>
      <c r="FD302" s="67"/>
      <c r="FE302" s="67"/>
      <c r="FF302" s="67"/>
      <c r="FG302" s="67"/>
      <c r="FH302" s="67"/>
      <c r="FI302" s="67"/>
      <c r="FJ302" s="67"/>
      <c r="FK302" s="67"/>
      <c r="FL302" s="67"/>
      <c r="FM302" s="67"/>
      <c r="FN302" s="67"/>
      <c r="FO302" s="67"/>
      <c r="FP302" s="67"/>
      <c r="FQ302" s="67"/>
      <c r="FR302" s="67"/>
      <c r="FS302" s="67"/>
      <c r="FT302" s="67"/>
      <c r="FU302" s="67"/>
      <c r="FV302" s="67"/>
      <c r="FW302" s="67"/>
      <c r="FX302" s="67"/>
      <c r="FY302" s="67"/>
      <c r="FZ302" s="67"/>
      <c r="GA302" s="67"/>
      <c r="GB302" s="67"/>
      <c r="GC302" s="67"/>
      <c r="GD302" s="67"/>
    </row>
    <row r="303" spans="1:186" s="69" customFormat="1" ht="15" hidden="1" customHeight="1" thickBot="1" x14ac:dyDescent="0.3">
      <c r="A303" s="67"/>
      <c r="B303" s="67"/>
      <c r="C303" s="67"/>
      <c r="D303" s="67"/>
      <c r="E303" s="67"/>
      <c r="F303" s="67"/>
      <c r="G303" s="67"/>
      <c r="H303" s="67"/>
      <c r="I303" s="67"/>
      <c r="J303" s="67"/>
      <c r="K303" s="67"/>
      <c r="L303" s="67"/>
      <c r="M303" s="67"/>
      <c r="N303" s="67"/>
      <c r="O303" s="67"/>
      <c r="P303" s="67"/>
      <c r="Q303" s="67"/>
      <c r="R303" s="67"/>
      <c r="S303" s="67"/>
      <c r="T303" s="67"/>
      <c r="U303" s="67"/>
      <c r="V303" s="655"/>
      <c r="W303" s="67"/>
      <c r="X303" s="67"/>
      <c r="Y303" s="67"/>
      <c r="Z303" s="67"/>
      <c r="AA303" s="656"/>
      <c r="AB303" s="656"/>
      <c r="AC303" s="67"/>
      <c r="AD303" s="656"/>
      <c r="AE303" s="657"/>
      <c r="AF303" s="67"/>
      <c r="AG303" s="67"/>
      <c r="AH303" s="658"/>
      <c r="AI303" s="658"/>
      <c r="AJ303" s="67"/>
      <c r="AK303" s="656"/>
      <c r="AL303" s="67"/>
      <c r="AM303" s="67"/>
      <c r="AN303" s="67"/>
      <c r="AO303" s="67"/>
      <c r="AP303" s="67"/>
      <c r="AQ303" s="67"/>
      <c r="AR303" s="656"/>
      <c r="AS303" s="67"/>
      <c r="AT303" s="67"/>
      <c r="AU303" s="67"/>
      <c r="AV303" s="656"/>
      <c r="AW303" s="67"/>
      <c r="AX303" s="656"/>
      <c r="AY303" s="67"/>
      <c r="AZ303" s="67"/>
      <c r="BA303" s="67"/>
      <c r="BB303" s="656"/>
      <c r="BC303" s="656"/>
      <c r="BD303" s="67"/>
      <c r="BE303" s="656"/>
      <c r="BF303" s="101"/>
      <c r="BG303" s="101"/>
      <c r="BH303" s="101"/>
      <c r="BI303" s="807" t="s">
        <v>55</v>
      </c>
      <c r="BJ303" s="796" t="s">
        <v>100</v>
      </c>
      <c r="BK303" s="801">
        <v>5</v>
      </c>
      <c r="BL303" s="796" t="s">
        <v>412</v>
      </c>
      <c r="BM303" s="798">
        <v>0.3</v>
      </c>
      <c r="BN303" s="798">
        <v>0.5</v>
      </c>
      <c r="BO303" s="795" t="s">
        <v>258</v>
      </c>
      <c r="BP303" s="636"/>
      <c r="BQ303" s="801">
        <v>125</v>
      </c>
      <c r="BR303" s="796" t="s">
        <v>413</v>
      </c>
      <c r="BS303" s="636"/>
      <c r="BT303" s="636"/>
      <c r="BU303" s="636"/>
      <c r="BV303" s="637"/>
      <c r="BW303" s="636"/>
      <c r="BX303" s="636"/>
      <c r="BY303" s="637"/>
      <c r="BZ303" s="637"/>
      <c r="CA303" s="637"/>
      <c r="CB303" s="635"/>
      <c r="CC303" s="635"/>
      <c r="CD303" s="635"/>
      <c r="CE303" s="635"/>
      <c r="CF303" s="635"/>
      <c r="CG303" s="635"/>
      <c r="CH303" s="635"/>
      <c r="CI303" s="635"/>
      <c r="CJ303" s="635"/>
      <c r="CK303" s="635"/>
      <c r="CL303" s="635"/>
      <c r="CM303" s="635"/>
      <c r="CN303" s="67"/>
      <c r="CO303" s="667">
        <f t="shared" si="171"/>
        <v>0.3</v>
      </c>
      <c r="CP303" s="88">
        <f t="shared" si="172"/>
        <v>0.4</v>
      </c>
      <c r="CQ303" s="667">
        <f t="shared" si="173"/>
        <v>0.5</v>
      </c>
      <c r="CR303" s="67">
        <v>0.2</v>
      </c>
      <c r="CS303" s="67">
        <v>0.5</v>
      </c>
      <c r="CT303" s="67"/>
      <c r="CU303" s="67"/>
      <c r="CV303" s="67"/>
      <c r="CW303" s="67"/>
      <c r="CX303" s="67"/>
      <c r="CY303" s="67"/>
      <c r="CZ303" s="67"/>
      <c r="DA303" s="67" t="s">
        <v>55</v>
      </c>
      <c r="DB303" s="67" t="s">
        <v>100</v>
      </c>
      <c r="DC303" s="705">
        <v>5</v>
      </c>
      <c r="DD303" s="909">
        <f t="shared" si="184"/>
        <v>105</v>
      </c>
      <c r="DE303" s="705" t="s">
        <v>374</v>
      </c>
      <c r="DF303" s="705">
        <f t="shared" si="183"/>
        <v>125</v>
      </c>
      <c r="DG303" s="705"/>
      <c r="DH303" s="705"/>
      <c r="DI303" s="705"/>
      <c r="DJ303" s="67"/>
      <c r="DK303" s="67"/>
      <c r="DL303" s="67"/>
      <c r="DM303" s="67"/>
      <c r="DN303" s="67"/>
      <c r="DO303" s="67"/>
      <c r="DP303" s="67"/>
      <c r="DQ303" s="67"/>
      <c r="DR303" s="67"/>
      <c r="DS303" s="67"/>
      <c r="DT303" s="67"/>
      <c r="DU303" s="67"/>
      <c r="DV303" s="67"/>
      <c r="DW303" s="67"/>
      <c r="DX303" s="67"/>
      <c r="DY303" s="67"/>
      <c r="DZ303" s="67"/>
      <c r="EA303" s="67"/>
      <c r="EB303" s="67"/>
      <c r="EC303" s="67"/>
      <c r="ED303" s="67"/>
      <c r="EE303" s="67"/>
      <c r="EF303" s="67"/>
      <c r="EG303" s="67"/>
      <c r="EH303" s="67"/>
      <c r="EI303" s="67"/>
      <c r="EJ303" s="67"/>
      <c r="EK303" s="67"/>
      <c r="EL303" s="67"/>
      <c r="EM303" s="67"/>
      <c r="EN303" s="67"/>
      <c r="EO303" s="67"/>
      <c r="EP303" s="67"/>
      <c r="EQ303" s="67"/>
      <c r="ER303" s="67"/>
      <c r="ES303" s="67"/>
      <c r="ET303" s="67"/>
      <c r="EU303" s="67"/>
      <c r="EV303" s="67"/>
      <c r="EW303" s="67"/>
      <c r="EX303" s="67"/>
      <c r="EY303" s="67"/>
      <c r="EZ303" s="67"/>
      <c r="FA303" s="67"/>
      <c r="FB303" s="67"/>
      <c r="FC303" s="67"/>
      <c r="FD303" s="67"/>
      <c r="FE303" s="67"/>
      <c r="FF303" s="67"/>
      <c r="FG303" s="67"/>
      <c r="FH303" s="67"/>
      <c r="FI303" s="67"/>
      <c r="FJ303" s="67"/>
      <c r="FK303" s="67"/>
      <c r="FL303" s="67"/>
      <c r="FM303" s="67"/>
      <c r="FN303" s="67"/>
      <c r="FO303" s="67"/>
      <c r="FP303" s="67"/>
      <c r="FQ303" s="67"/>
      <c r="FR303" s="67"/>
      <c r="FS303" s="67"/>
      <c r="FT303" s="67"/>
      <c r="FU303" s="67"/>
      <c r="FV303" s="67"/>
      <c r="FW303" s="67"/>
      <c r="FX303" s="67"/>
      <c r="FY303" s="67"/>
      <c r="FZ303" s="67"/>
      <c r="GA303" s="67"/>
      <c r="GB303" s="67"/>
      <c r="GC303" s="67"/>
      <c r="GD303" s="67"/>
    </row>
    <row r="304" spans="1:186" s="69" customFormat="1" ht="15" hidden="1" customHeight="1" thickBot="1" x14ac:dyDescent="0.3">
      <c r="A304" s="67"/>
      <c r="B304" s="67"/>
      <c r="C304" s="67"/>
      <c r="D304" s="67"/>
      <c r="E304" s="67"/>
      <c r="F304" s="67"/>
      <c r="G304" s="67"/>
      <c r="H304" s="67"/>
      <c r="I304" s="67"/>
      <c r="J304" s="67"/>
      <c r="K304" s="67"/>
      <c r="L304" s="67"/>
      <c r="M304" s="67"/>
      <c r="N304" s="67"/>
      <c r="O304" s="67"/>
      <c r="P304" s="67"/>
      <c r="Q304" s="67"/>
      <c r="R304" s="67"/>
      <c r="S304" s="67"/>
      <c r="T304" s="67"/>
      <c r="U304" s="67"/>
      <c r="V304" s="655"/>
      <c r="W304" s="67"/>
      <c r="X304" s="67"/>
      <c r="Y304" s="67"/>
      <c r="Z304" s="67"/>
      <c r="AA304" s="656"/>
      <c r="AB304" s="656"/>
      <c r="AC304" s="67"/>
      <c r="AD304" s="656"/>
      <c r="AE304" s="657"/>
      <c r="AF304" s="67"/>
      <c r="AG304" s="67"/>
      <c r="AH304" s="658"/>
      <c r="AI304" s="658"/>
      <c r="AJ304" s="67"/>
      <c r="AK304" s="656"/>
      <c r="AL304" s="67"/>
      <c r="AM304" s="67"/>
      <c r="AN304" s="67"/>
      <c r="AO304" s="67"/>
      <c r="AP304" s="67"/>
      <c r="AQ304" s="67"/>
      <c r="AR304" s="656"/>
      <c r="AS304" s="67"/>
      <c r="AT304" s="67"/>
      <c r="AU304" s="67"/>
      <c r="AV304" s="656"/>
      <c r="AW304" s="67"/>
      <c r="AX304" s="656"/>
      <c r="AY304" s="67"/>
      <c r="AZ304" s="67"/>
      <c r="BA304" s="67"/>
      <c r="BB304" s="656"/>
      <c r="BC304" s="656"/>
      <c r="BD304" s="67"/>
      <c r="BE304" s="656"/>
      <c r="BF304" s="101"/>
      <c r="BG304" s="101"/>
      <c r="BH304" s="101"/>
      <c r="BI304" s="807" t="s">
        <v>60</v>
      </c>
      <c r="BJ304" s="796" t="s">
        <v>100</v>
      </c>
      <c r="BK304" s="801">
        <v>18</v>
      </c>
      <c r="BL304" s="796" t="s">
        <v>412</v>
      </c>
      <c r="BM304" s="798">
        <v>0.3</v>
      </c>
      <c r="BN304" s="798">
        <v>0.5</v>
      </c>
      <c r="BO304" s="795" t="s">
        <v>258</v>
      </c>
      <c r="BP304" s="636"/>
      <c r="BQ304" s="801">
        <v>450</v>
      </c>
      <c r="BR304" s="796" t="s">
        <v>413</v>
      </c>
      <c r="BS304" s="636"/>
      <c r="BT304" s="636"/>
      <c r="BU304" s="636"/>
      <c r="BV304" s="637"/>
      <c r="BW304" s="636"/>
      <c r="BX304" s="636"/>
      <c r="BY304" s="637"/>
      <c r="BZ304" s="637"/>
      <c r="CA304" s="637"/>
      <c r="CB304" s="635"/>
      <c r="CC304" s="635"/>
      <c r="CD304" s="635"/>
      <c r="CE304" s="635"/>
      <c r="CF304" s="635"/>
      <c r="CG304" s="635"/>
      <c r="CH304" s="635"/>
      <c r="CI304" s="635"/>
      <c r="CJ304" s="635"/>
      <c r="CK304" s="635"/>
      <c r="CL304" s="635"/>
      <c r="CM304" s="635"/>
      <c r="CN304" s="67"/>
      <c r="CO304" s="667">
        <f t="shared" si="171"/>
        <v>0.3</v>
      </c>
      <c r="CP304" s="88">
        <f t="shared" si="172"/>
        <v>0.4</v>
      </c>
      <c r="CQ304" s="667">
        <f t="shared" si="173"/>
        <v>0.5</v>
      </c>
      <c r="CR304" s="67">
        <v>0.2</v>
      </c>
      <c r="CS304" s="67">
        <v>0.5</v>
      </c>
      <c r="CT304" s="67"/>
      <c r="CU304" s="67"/>
      <c r="CV304" s="67"/>
      <c r="CW304" s="67"/>
      <c r="CX304" s="67"/>
      <c r="CY304" s="67"/>
      <c r="CZ304" s="67"/>
      <c r="DA304" s="67" t="s">
        <v>60</v>
      </c>
      <c r="DB304" s="67" t="s">
        <v>100</v>
      </c>
      <c r="DC304" s="705">
        <v>18</v>
      </c>
      <c r="DD304" s="909">
        <f t="shared" si="184"/>
        <v>378</v>
      </c>
      <c r="DE304" s="705" t="s">
        <v>374</v>
      </c>
      <c r="DF304" s="705">
        <f t="shared" si="183"/>
        <v>450</v>
      </c>
      <c r="DG304" s="705"/>
      <c r="DH304" s="705"/>
      <c r="DI304" s="705"/>
      <c r="DJ304" s="67"/>
      <c r="DK304" s="67"/>
      <c r="DL304" s="67"/>
      <c r="DM304" s="67"/>
      <c r="DN304" s="67"/>
      <c r="DO304" s="67"/>
      <c r="DP304" s="67"/>
      <c r="DQ304" s="67"/>
      <c r="DR304" s="67"/>
      <c r="DS304" s="67"/>
      <c r="DT304" s="67"/>
      <c r="DU304" s="67"/>
      <c r="DV304" s="67"/>
      <c r="DW304" s="67"/>
      <c r="DX304" s="67"/>
      <c r="DY304" s="67"/>
      <c r="DZ304" s="67"/>
      <c r="EA304" s="67"/>
      <c r="EB304" s="67"/>
      <c r="EC304" s="67"/>
      <c r="ED304" s="67"/>
      <c r="EE304" s="67"/>
      <c r="EF304" s="67"/>
      <c r="EG304" s="67"/>
      <c r="EH304" s="67"/>
      <c r="EI304" s="67"/>
      <c r="EJ304" s="67"/>
      <c r="EK304" s="67"/>
      <c r="EL304" s="67"/>
      <c r="EM304" s="67"/>
      <c r="EN304" s="67"/>
      <c r="EO304" s="67"/>
      <c r="EP304" s="67"/>
      <c r="EQ304" s="67"/>
      <c r="ER304" s="67"/>
      <c r="ES304" s="67"/>
      <c r="ET304" s="67"/>
      <c r="EU304" s="67"/>
      <c r="EV304" s="67"/>
      <c r="EW304" s="67"/>
      <c r="EX304" s="67"/>
      <c r="EY304" s="67"/>
      <c r="EZ304" s="67"/>
      <c r="FA304" s="67"/>
      <c r="FB304" s="67"/>
      <c r="FC304" s="67"/>
      <c r="FD304" s="67"/>
      <c r="FE304" s="67"/>
      <c r="FF304" s="67"/>
      <c r="FG304" s="67"/>
      <c r="FH304" s="67"/>
      <c r="FI304" s="67"/>
      <c r="FJ304" s="67"/>
      <c r="FK304" s="67"/>
      <c r="FL304" s="67"/>
      <c r="FM304" s="67"/>
      <c r="FN304" s="67"/>
      <c r="FO304" s="67"/>
      <c r="FP304" s="67"/>
      <c r="FQ304" s="67"/>
      <c r="FR304" s="67"/>
      <c r="FS304" s="67"/>
      <c r="FT304" s="67"/>
      <c r="FU304" s="67"/>
      <c r="FV304" s="67"/>
      <c r="FW304" s="67"/>
      <c r="FX304" s="67"/>
      <c r="FY304" s="67"/>
      <c r="FZ304" s="67"/>
      <c r="GA304" s="67"/>
      <c r="GB304" s="67"/>
      <c r="GC304" s="67"/>
      <c r="GD304" s="67"/>
    </row>
    <row r="305" spans="1:186" s="69" customFormat="1" ht="15" hidden="1" customHeight="1" thickBot="1" x14ac:dyDescent="0.3">
      <c r="A305" s="67"/>
      <c r="B305" s="67"/>
      <c r="C305" s="67"/>
      <c r="D305" s="67"/>
      <c r="E305" s="67"/>
      <c r="F305" s="67"/>
      <c r="G305" s="67"/>
      <c r="H305" s="67"/>
      <c r="I305" s="67"/>
      <c r="J305" s="67"/>
      <c r="K305" s="67"/>
      <c r="L305" s="67"/>
      <c r="M305" s="67"/>
      <c r="N305" s="67"/>
      <c r="O305" s="67"/>
      <c r="P305" s="67"/>
      <c r="Q305" s="67"/>
      <c r="R305" s="67"/>
      <c r="S305" s="67"/>
      <c r="T305" s="67"/>
      <c r="U305" s="67"/>
      <c r="V305" s="655"/>
      <c r="W305" s="67"/>
      <c r="X305" s="67"/>
      <c r="Y305" s="67"/>
      <c r="Z305" s="67"/>
      <c r="AA305" s="656"/>
      <c r="AB305" s="656"/>
      <c r="AC305" s="67"/>
      <c r="AD305" s="656"/>
      <c r="AE305" s="657"/>
      <c r="AF305" s="67"/>
      <c r="AG305" s="67"/>
      <c r="AH305" s="658"/>
      <c r="AI305" s="658"/>
      <c r="AJ305" s="67"/>
      <c r="AK305" s="656"/>
      <c r="AL305" s="67"/>
      <c r="AM305" s="67"/>
      <c r="AN305" s="67"/>
      <c r="AO305" s="67"/>
      <c r="AP305" s="67"/>
      <c r="AQ305" s="67"/>
      <c r="AR305" s="656"/>
      <c r="AS305" s="67"/>
      <c r="AT305" s="67"/>
      <c r="AU305" s="67"/>
      <c r="AV305" s="656"/>
      <c r="AW305" s="67"/>
      <c r="AX305" s="656"/>
      <c r="AY305" s="67"/>
      <c r="AZ305" s="67"/>
      <c r="BA305" s="67"/>
      <c r="BB305" s="656"/>
      <c r="BC305" s="656"/>
      <c r="BD305" s="67"/>
      <c r="BE305" s="656"/>
      <c r="BF305" s="101"/>
      <c r="BG305" s="101"/>
      <c r="BH305" s="101"/>
      <c r="BI305" s="807" t="s">
        <v>61</v>
      </c>
      <c r="BJ305" s="796" t="s">
        <v>100</v>
      </c>
      <c r="BK305" s="801">
        <f>BQ305/25</f>
        <v>10</v>
      </c>
      <c r="BL305" s="796" t="s">
        <v>412</v>
      </c>
      <c r="BM305" s="798">
        <v>0.3</v>
      </c>
      <c r="BN305" s="798">
        <v>0.5</v>
      </c>
      <c r="BO305" s="795" t="s">
        <v>258</v>
      </c>
      <c r="BP305" s="636"/>
      <c r="BQ305" s="801">
        <v>250</v>
      </c>
      <c r="BR305" s="796" t="s">
        <v>413</v>
      </c>
      <c r="BS305" s="636"/>
      <c r="BT305" s="636"/>
      <c r="BU305" s="636"/>
      <c r="BV305" s="637"/>
      <c r="BW305" s="636"/>
      <c r="BX305" s="636"/>
      <c r="BY305" s="637"/>
      <c r="BZ305" s="637"/>
      <c r="CA305" s="637"/>
      <c r="CB305" s="635"/>
      <c r="CC305" s="635"/>
      <c r="CD305" s="635"/>
      <c r="CE305" s="635"/>
      <c r="CF305" s="635"/>
      <c r="CG305" s="635"/>
      <c r="CH305" s="635"/>
      <c r="CI305" s="635"/>
      <c r="CJ305" s="635"/>
      <c r="CK305" s="635"/>
      <c r="CL305" s="635"/>
      <c r="CM305" s="635"/>
      <c r="CN305" s="67"/>
      <c r="CO305" s="667">
        <f t="shared" si="171"/>
        <v>0.3</v>
      </c>
      <c r="CP305" s="88">
        <f t="shared" si="172"/>
        <v>0.4</v>
      </c>
      <c r="CQ305" s="667">
        <f t="shared" si="173"/>
        <v>0.5</v>
      </c>
      <c r="CR305" s="67">
        <v>0.2</v>
      </c>
      <c r="CS305" s="67">
        <v>0.5</v>
      </c>
      <c r="CT305" s="67"/>
      <c r="CU305" s="67"/>
      <c r="CV305" s="67"/>
      <c r="CW305" s="67"/>
      <c r="CX305" s="67"/>
      <c r="CY305" s="67"/>
      <c r="CZ305" s="67"/>
      <c r="DA305" s="67" t="s">
        <v>61</v>
      </c>
      <c r="DB305" s="67" t="s">
        <v>100</v>
      </c>
      <c r="DC305" s="705">
        <v>10</v>
      </c>
      <c r="DD305" s="909">
        <f t="shared" si="184"/>
        <v>210</v>
      </c>
      <c r="DE305" s="705" t="s">
        <v>374</v>
      </c>
      <c r="DF305" s="705">
        <f t="shared" si="183"/>
        <v>250</v>
      </c>
      <c r="DG305" s="705"/>
      <c r="DH305" s="705"/>
      <c r="DI305" s="705"/>
      <c r="DJ305" s="67"/>
      <c r="DK305" s="67"/>
      <c r="DL305" s="67"/>
      <c r="DM305" s="67"/>
      <c r="DN305" s="67"/>
      <c r="DO305" s="67"/>
      <c r="DP305" s="67"/>
      <c r="DQ305" s="67"/>
      <c r="DR305" s="67"/>
      <c r="DS305" s="67"/>
      <c r="DT305" s="67"/>
      <c r="DU305" s="67"/>
      <c r="DV305" s="67"/>
      <c r="DW305" s="67"/>
      <c r="DX305" s="67"/>
      <c r="DY305" s="67"/>
      <c r="DZ305" s="67"/>
      <c r="EA305" s="67"/>
      <c r="EB305" s="67"/>
      <c r="EC305" s="67"/>
      <c r="ED305" s="67"/>
      <c r="EE305" s="67"/>
      <c r="EF305" s="67"/>
      <c r="EG305" s="67"/>
      <c r="EH305" s="67"/>
      <c r="EI305" s="67"/>
      <c r="EJ305" s="67"/>
      <c r="EK305" s="67"/>
      <c r="EL305" s="67"/>
      <c r="EM305" s="67"/>
      <c r="EN305" s="67"/>
      <c r="EO305" s="67"/>
      <c r="EP305" s="67"/>
      <c r="EQ305" s="67"/>
      <c r="ER305" s="67"/>
      <c r="ES305" s="67"/>
      <c r="ET305" s="67"/>
      <c r="EU305" s="67"/>
      <c r="EV305" s="67"/>
      <c r="EW305" s="67"/>
      <c r="EX305" s="67"/>
      <c r="EY305" s="67"/>
      <c r="EZ305" s="67"/>
      <c r="FA305" s="67"/>
      <c r="FB305" s="67"/>
      <c r="FC305" s="67"/>
      <c r="FD305" s="67"/>
      <c r="FE305" s="67"/>
      <c r="FF305" s="67"/>
      <c r="FG305" s="67"/>
      <c r="FH305" s="67"/>
      <c r="FI305" s="67"/>
      <c r="FJ305" s="67"/>
      <c r="FK305" s="67"/>
      <c r="FL305" s="67"/>
      <c r="FM305" s="67"/>
      <c r="FN305" s="67"/>
      <c r="FO305" s="67"/>
      <c r="FP305" s="67"/>
      <c r="FQ305" s="67"/>
      <c r="FR305" s="67"/>
      <c r="FS305" s="67"/>
      <c r="FT305" s="67"/>
      <c r="FU305" s="67"/>
      <c r="FV305" s="67"/>
      <c r="FW305" s="67"/>
      <c r="FX305" s="67"/>
      <c r="FY305" s="67"/>
      <c r="FZ305" s="67"/>
      <c r="GA305" s="67"/>
      <c r="GB305" s="67"/>
      <c r="GC305" s="67"/>
      <c r="GD305" s="67"/>
    </row>
    <row r="306" spans="1:186" s="69" customFormat="1" ht="15" hidden="1" customHeight="1" thickBot="1" x14ac:dyDescent="0.3">
      <c r="A306" s="67"/>
      <c r="B306" s="67"/>
      <c r="C306" s="67"/>
      <c r="D306" s="67"/>
      <c r="E306" s="67"/>
      <c r="F306" s="67"/>
      <c r="G306" s="67"/>
      <c r="H306" s="67"/>
      <c r="I306" s="67"/>
      <c r="J306" s="67"/>
      <c r="K306" s="67"/>
      <c r="L306" s="67"/>
      <c r="M306" s="67"/>
      <c r="N306" s="67"/>
      <c r="O306" s="67"/>
      <c r="P306" s="67"/>
      <c r="Q306" s="67"/>
      <c r="R306" s="67"/>
      <c r="S306" s="67"/>
      <c r="T306" s="67"/>
      <c r="U306" s="67"/>
      <c r="V306" s="655"/>
      <c r="W306" s="67"/>
      <c r="X306" s="67"/>
      <c r="Y306" s="67"/>
      <c r="Z306" s="67"/>
      <c r="AA306" s="656"/>
      <c r="AB306" s="656"/>
      <c r="AC306" s="67"/>
      <c r="AD306" s="656"/>
      <c r="AE306" s="657"/>
      <c r="AF306" s="67"/>
      <c r="AG306" s="67"/>
      <c r="AH306" s="658"/>
      <c r="AI306" s="658"/>
      <c r="AJ306" s="67"/>
      <c r="AK306" s="656"/>
      <c r="AL306" s="67"/>
      <c r="AM306" s="67"/>
      <c r="AN306" s="67"/>
      <c r="AO306" s="67"/>
      <c r="AP306" s="67"/>
      <c r="AQ306" s="67"/>
      <c r="AR306" s="656"/>
      <c r="AS306" s="67"/>
      <c r="AT306" s="67"/>
      <c r="AU306" s="67"/>
      <c r="AV306" s="656"/>
      <c r="AW306" s="67"/>
      <c r="AX306" s="656"/>
      <c r="AY306" s="67"/>
      <c r="AZ306" s="67"/>
      <c r="BA306" s="67"/>
      <c r="BB306" s="656"/>
      <c r="BC306" s="656"/>
      <c r="BD306" s="67"/>
      <c r="BE306" s="656"/>
      <c r="BF306" s="101"/>
      <c r="BG306" s="101"/>
      <c r="BH306" s="101"/>
      <c r="BI306" s="807" t="s">
        <v>102</v>
      </c>
      <c r="BJ306" s="796" t="s">
        <v>100</v>
      </c>
      <c r="BK306" s="801">
        <f>BQ306/25</f>
        <v>1</v>
      </c>
      <c r="BL306" s="796" t="s">
        <v>412</v>
      </c>
      <c r="BM306" s="798">
        <v>0.3</v>
      </c>
      <c r="BN306" s="798">
        <v>0.5</v>
      </c>
      <c r="BO306" s="795" t="s">
        <v>258</v>
      </c>
      <c r="BP306" s="636"/>
      <c r="BQ306" s="801">
        <v>25</v>
      </c>
      <c r="BR306" s="796" t="s">
        <v>413</v>
      </c>
      <c r="BS306" s="636"/>
      <c r="BT306" s="636"/>
      <c r="BU306" s="636"/>
      <c r="BV306" s="637"/>
      <c r="BW306" s="636"/>
      <c r="BX306" s="636"/>
      <c r="BY306" s="637"/>
      <c r="BZ306" s="637"/>
      <c r="CA306" s="637"/>
      <c r="CB306" s="635"/>
      <c r="CC306" s="635"/>
      <c r="CD306" s="635"/>
      <c r="CE306" s="635"/>
      <c r="CF306" s="635"/>
      <c r="CG306" s="635"/>
      <c r="CH306" s="635"/>
      <c r="CI306" s="635"/>
      <c r="CJ306" s="635"/>
      <c r="CK306" s="635"/>
      <c r="CL306" s="635"/>
      <c r="CM306" s="635"/>
      <c r="CN306" s="67"/>
      <c r="CO306" s="667">
        <f t="shared" si="171"/>
        <v>0.3</v>
      </c>
      <c r="CP306" s="88">
        <f t="shared" si="172"/>
        <v>0.4</v>
      </c>
      <c r="CQ306" s="667">
        <f t="shared" si="173"/>
        <v>0.5</v>
      </c>
      <c r="CR306" s="67"/>
      <c r="CS306" s="67"/>
      <c r="CT306" s="67"/>
      <c r="CU306" s="67"/>
      <c r="CV306" s="67"/>
      <c r="CW306" s="67"/>
      <c r="CX306" s="67"/>
      <c r="CY306" s="67"/>
      <c r="CZ306" s="67"/>
      <c r="DA306" s="67"/>
      <c r="DB306" s="67"/>
      <c r="DC306" s="705"/>
      <c r="DD306" s="909"/>
      <c r="DE306" s="705"/>
      <c r="DF306" s="705"/>
      <c r="DG306" s="705"/>
      <c r="DH306" s="705"/>
      <c r="DI306" s="705"/>
      <c r="DJ306" s="67"/>
      <c r="DK306" s="67"/>
      <c r="DL306" s="67"/>
      <c r="DM306" s="67"/>
      <c r="DN306" s="67"/>
      <c r="DO306" s="67"/>
      <c r="DP306" s="67"/>
      <c r="DQ306" s="67"/>
      <c r="DR306" s="67"/>
      <c r="DS306" s="67"/>
      <c r="DT306" s="67"/>
      <c r="DU306" s="67"/>
      <c r="DV306" s="67"/>
      <c r="DW306" s="67"/>
      <c r="DX306" s="67"/>
      <c r="DY306" s="67"/>
      <c r="DZ306" s="67"/>
      <c r="EA306" s="67"/>
      <c r="EB306" s="67"/>
      <c r="EC306" s="67"/>
      <c r="ED306" s="67"/>
      <c r="EE306" s="67"/>
      <c r="EF306" s="67"/>
      <c r="EG306" s="67"/>
      <c r="EH306" s="67"/>
      <c r="EI306" s="67"/>
      <c r="EJ306" s="67"/>
      <c r="EK306" s="67"/>
      <c r="EL306" s="67"/>
      <c r="EM306" s="67"/>
      <c r="EN306" s="67"/>
      <c r="EO306" s="67"/>
      <c r="EP306" s="67"/>
      <c r="EQ306" s="67"/>
      <c r="ER306" s="67"/>
      <c r="ES306" s="67"/>
      <c r="ET306" s="67"/>
      <c r="EU306" s="67"/>
      <c r="EV306" s="67"/>
      <c r="EW306" s="67"/>
      <c r="EX306" s="67"/>
      <c r="EY306" s="67"/>
      <c r="EZ306" s="67"/>
      <c r="FA306" s="67"/>
      <c r="FB306" s="67"/>
      <c r="FC306" s="67"/>
      <c r="FD306" s="67"/>
      <c r="FE306" s="67"/>
      <c r="FF306" s="67"/>
      <c r="FG306" s="67"/>
      <c r="FH306" s="67"/>
      <c r="FI306" s="67"/>
      <c r="FJ306" s="67"/>
      <c r="FK306" s="67"/>
      <c r="FL306" s="67"/>
      <c r="FM306" s="67"/>
      <c r="FN306" s="67"/>
      <c r="FO306" s="67"/>
      <c r="FP306" s="67"/>
      <c r="FQ306" s="67"/>
      <c r="FR306" s="67"/>
      <c r="FS306" s="67"/>
      <c r="FT306" s="67"/>
      <c r="FU306" s="67"/>
      <c r="FV306" s="67"/>
      <c r="FW306" s="67"/>
      <c r="FX306" s="67"/>
      <c r="FY306" s="67"/>
      <c r="FZ306" s="67"/>
      <c r="GA306" s="67"/>
      <c r="GB306" s="67"/>
      <c r="GC306" s="67"/>
      <c r="GD306" s="67"/>
    </row>
    <row r="307" spans="1:186" s="69" customFormat="1" ht="15" hidden="1" customHeight="1" thickBot="1" x14ac:dyDescent="0.3">
      <c r="A307" s="67"/>
      <c r="B307" s="67"/>
      <c r="C307" s="67"/>
      <c r="D307" s="67"/>
      <c r="E307" s="67"/>
      <c r="F307" s="67"/>
      <c r="G307" s="67"/>
      <c r="H307" s="67"/>
      <c r="I307" s="67"/>
      <c r="J307" s="67"/>
      <c r="K307" s="67"/>
      <c r="L307" s="67"/>
      <c r="M307" s="67"/>
      <c r="N307" s="67"/>
      <c r="O307" s="67"/>
      <c r="P307" s="67"/>
      <c r="Q307" s="67"/>
      <c r="R307" s="67"/>
      <c r="S307" s="67"/>
      <c r="T307" s="67"/>
      <c r="U307" s="67"/>
      <c r="V307" s="655"/>
      <c r="W307" s="67"/>
      <c r="X307" s="67"/>
      <c r="Y307" s="67"/>
      <c r="Z307" s="67"/>
      <c r="AA307" s="656"/>
      <c r="AB307" s="656"/>
      <c r="AC307" s="67"/>
      <c r="AD307" s="656"/>
      <c r="AE307" s="657"/>
      <c r="AF307" s="67"/>
      <c r="AG307" s="67"/>
      <c r="AH307" s="658"/>
      <c r="AI307" s="658"/>
      <c r="AJ307" s="67"/>
      <c r="AK307" s="656"/>
      <c r="AL307" s="67"/>
      <c r="AM307" s="67"/>
      <c r="AN307" s="67"/>
      <c r="AO307" s="67"/>
      <c r="AP307" s="67"/>
      <c r="AQ307" s="67"/>
      <c r="AR307" s="656"/>
      <c r="AS307" s="67"/>
      <c r="AT307" s="67"/>
      <c r="AU307" s="67"/>
      <c r="AV307" s="656"/>
      <c r="AW307" s="67"/>
      <c r="AX307" s="656"/>
      <c r="AY307" s="67"/>
      <c r="AZ307" s="67"/>
      <c r="BA307" s="67"/>
      <c r="BB307" s="656"/>
      <c r="BC307" s="656"/>
      <c r="BD307" s="67"/>
      <c r="BE307" s="656"/>
      <c r="BF307" s="101"/>
      <c r="BG307" s="101"/>
      <c r="BH307" s="101"/>
      <c r="BI307" s="807" t="s">
        <v>466</v>
      </c>
      <c r="BJ307" s="796" t="s">
        <v>100</v>
      </c>
      <c r="BK307" s="801">
        <v>5.4199999999999998E-2</v>
      </c>
      <c r="BL307" s="796" t="s">
        <v>412</v>
      </c>
      <c r="BM307" s="798">
        <v>0.3</v>
      </c>
      <c r="BN307" s="798">
        <v>0.5</v>
      </c>
      <c r="BO307" s="795" t="s">
        <v>258</v>
      </c>
      <c r="BP307" s="636"/>
      <c r="BQ307" s="801">
        <f>BK307*25</f>
        <v>1.355</v>
      </c>
      <c r="BR307" s="796" t="s">
        <v>413</v>
      </c>
      <c r="BS307" s="636"/>
      <c r="BT307" s="636"/>
      <c r="BU307" s="636"/>
      <c r="BV307" s="637"/>
      <c r="BW307" s="636"/>
      <c r="BX307" s="636"/>
      <c r="BY307" s="637"/>
      <c r="BZ307" s="637"/>
      <c r="CA307" s="637"/>
      <c r="CB307" s="635"/>
      <c r="CC307" s="635"/>
      <c r="CD307" s="635"/>
      <c r="CE307" s="635"/>
      <c r="CF307" s="635"/>
      <c r="CG307" s="635"/>
      <c r="CH307" s="635"/>
      <c r="CI307" s="635"/>
      <c r="CJ307" s="635"/>
      <c r="CK307" s="635"/>
      <c r="CL307" s="635"/>
      <c r="CM307" s="635"/>
      <c r="CN307" s="67"/>
      <c r="CO307" s="667">
        <f t="shared" si="171"/>
        <v>0.3</v>
      </c>
      <c r="CP307" s="88">
        <f t="shared" si="172"/>
        <v>0.4</v>
      </c>
      <c r="CQ307" s="667">
        <f t="shared" si="173"/>
        <v>0.5</v>
      </c>
      <c r="CR307" s="67"/>
      <c r="CS307" s="67"/>
      <c r="CT307" s="67"/>
      <c r="CU307" s="67"/>
      <c r="CV307" s="67"/>
      <c r="CW307" s="67"/>
      <c r="CX307" s="67"/>
      <c r="CY307" s="67"/>
      <c r="CZ307" s="67"/>
      <c r="DA307" s="67"/>
      <c r="DB307" s="67"/>
      <c r="DC307" s="705"/>
      <c r="DD307" s="909"/>
      <c r="DE307" s="705"/>
      <c r="DF307" s="705"/>
      <c r="DG307" s="705"/>
      <c r="DH307" s="705"/>
      <c r="DI307" s="705"/>
      <c r="DJ307" s="67"/>
      <c r="DK307" s="67"/>
      <c r="DL307" s="67"/>
      <c r="DM307" s="67"/>
      <c r="DN307" s="67"/>
      <c r="DO307" s="67"/>
      <c r="DP307" s="67"/>
      <c r="DQ307" s="67"/>
      <c r="DR307" s="67"/>
      <c r="DS307" s="67"/>
      <c r="DT307" s="67"/>
      <c r="DU307" s="67"/>
      <c r="DV307" s="67"/>
      <c r="DW307" s="67"/>
      <c r="DX307" s="67"/>
      <c r="DY307" s="67"/>
      <c r="DZ307" s="67"/>
      <c r="EA307" s="67"/>
      <c r="EB307" s="67"/>
      <c r="EC307" s="67"/>
      <c r="ED307" s="67"/>
      <c r="EE307" s="67"/>
      <c r="EF307" s="67"/>
      <c r="EG307" s="67"/>
      <c r="EH307" s="67"/>
      <c r="EI307" s="67"/>
      <c r="EJ307" s="67"/>
      <c r="EK307" s="67"/>
      <c r="EL307" s="67"/>
      <c r="EM307" s="67"/>
      <c r="EN307" s="67"/>
      <c r="EO307" s="67"/>
      <c r="EP307" s="67"/>
      <c r="EQ307" s="67"/>
      <c r="ER307" s="67"/>
      <c r="ES307" s="67"/>
      <c r="ET307" s="67"/>
      <c r="EU307" s="67"/>
      <c r="EV307" s="67"/>
      <c r="EW307" s="67"/>
      <c r="EX307" s="67"/>
      <c r="EY307" s="67"/>
      <c r="EZ307" s="67"/>
      <c r="FA307" s="67"/>
      <c r="FB307" s="67"/>
      <c r="FC307" s="67"/>
      <c r="FD307" s="67"/>
      <c r="FE307" s="67"/>
      <c r="FF307" s="67"/>
      <c r="FG307" s="67"/>
      <c r="FH307" s="67"/>
      <c r="FI307" s="67"/>
      <c r="FJ307" s="67"/>
      <c r="FK307" s="67"/>
      <c r="FL307" s="67"/>
      <c r="FM307" s="67"/>
      <c r="FN307" s="67"/>
      <c r="FO307" s="67"/>
      <c r="FP307" s="67"/>
      <c r="FQ307" s="67"/>
      <c r="FR307" s="67"/>
      <c r="FS307" s="67"/>
      <c r="FT307" s="67"/>
      <c r="FU307" s="67"/>
      <c r="FV307" s="67"/>
      <c r="FW307" s="67"/>
      <c r="FX307" s="67"/>
      <c r="FY307" s="67"/>
      <c r="FZ307" s="67"/>
      <c r="GA307" s="67"/>
      <c r="GB307" s="67"/>
      <c r="GC307" s="67"/>
      <c r="GD307" s="67"/>
    </row>
    <row r="308" spans="1:186" s="69" customFormat="1" ht="15" hidden="1" customHeight="1" thickBot="1" x14ac:dyDescent="0.3">
      <c r="A308" s="67"/>
      <c r="B308" s="67"/>
      <c r="C308" s="67"/>
      <c r="D308" s="67"/>
      <c r="E308" s="67"/>
      <c r="F308" s="67"/>
      <c r="G308" s="67"/>
      <c r="H308" s="67"/>
      <c r="I308" s="67"/>
      <c r="J308" s="67"/>
      <c r="K308" s="67"/>
      <c r="L308" s="67"/>
      <c r="M308" s="67"/>
      <c r="N308" s="67"/>
      <c r="O308" s="67"/>
      <c r="P308" s="67"/>
      <c r="Q308" s="67"/>
      <c r="R308" s="67"/>
      <c r="S308" s="67"/>
      <c r="T308" s="67"/>
      <c r="U308" s="67"/>
      <c r="V308" s="655"/>
      <c r="W308" s="67"/>
      <c r="X308" s="67"/>
      <c r="Y308" s="67"/>
      <c r="Z308" s="67"/>
      <c r="AA308" s="656"/>
      <c r="AB308" s="656"/>
      <c r="AC308" s="67"/>
      <c r="AD308" s="656"/>
      <c r="AE308" s="657"/>
      <c r="AF308" s="67"/>
      <c r="AG308" s="67"/>
      <c r="AH308" s="658"/>
      <c r="AI308" s="658"/>
      <c r="AJ308" s="67"/>
      <c r="AK308" s="656"/>
      <c r="AL308" s="67"/>
      <c r="AM308" s="67"/>
      <c r="AN308" s="67"/>
      <c r="AO308" s="67"/>
      <c r="AP308" s="67"/>
      <c r="AQ308" s="67"/>
      <c r="AR308" s="656"/>
      <c r="AS308" s="67"/>
      <c r="AT308" s="67"/>
      <c r="AU308" s="67"/>
      <c r="AV308" s="656"/>
      <c r="AW308" s="67"/>
      <c r="AX308" s="656"/>
      <c r="AY308" s="67"/>
      <c r="AZ308" s="67"/>
      <c r="BA308" s="67"/>
      <c r="BB308" s="656"/>
      <c r="BC308" s="656"/>
      <c r="BD308" s="67"/>
      <c r="BE308" s="656"/>
      <c r="BF308" s="101"/>
      <c r="BG308" s="101"/>
      <c r="BH308" s="101"/>
      <c r="BI308" s="807" t="s">
        <v>467</v>
      </c>
      <c r="BJ308" s="796" t="s">
        <v>100</v>
      </c>
      <c r="BK308" s="801">
        <v>9.522E-5</v>
      </c>
      <c r="BL308" s="796" t="s">
        <v>412</v>
      </c>
      <c r="BM308" s="798">
        <v>0.3</v>
      </c>
      <c r="BN308" s="798">
        <v>0.5</v>
      </c>
      <c r="BO308" s="795" t="s">
        <v>468</v>
      </c>
      <c r="BP308" s="636"/>
      <c r="BQ308" s="801">
        <f>BK308*25</f>
        <v>2.3804999999999998E-3</v>
      </c>
      <c r="BR308" s="796" t="s">
        <v>413</v>
      </c>
      <c r="BS308" s="636"/>
      <c r="BT308" s="636"/>
      <c r="BU308" s="636"/>
      <c r="BV308" s="636"/>
      <c r="BW308" s="636"/>
      <c r="BX308" s="636"/>
      <c r="BY308" s="636"/>
      <c r="BZ308" s="636"/>
      <c r="CA308" s="636"/>
      <c r="CB308" s="637"/>
      <c r="CC308" s="636"/>
      <c r="CD308" s="636"/>
      <c r="CE308" s="637"/>
      <c r="CF308" s="637"/>
      <c r="CG308" s="637"/>
      <c r="CH308" s="637"/>
      <c r="CI308" s="636"/>
      <c r="CJ308" s="636"/>
      <c r="CK308" s="637"/>
      <c r="CL308" s="637"/>
      <c r="CM308" s="637"/>
      <c r="CN308" s="705"/>
      <c r="CO308" s="667">
        <f t="shared" si="171"/>
        <v>0.3</v>
      </c>
      <c r="CP308" s="88">
        <f t="shared" si="172"/>
        <v>0.4</v>
      </c>
      <c r="CQ308" s="667">
        <f t="shared" si="173"/>
        <v>0.5</v>
      </c>
      <c r="CR308" s="67">
        <v>0.2</v>
      </c>
      <c r="CS308" s="67">
        <v>0.5</v>
      </c>
      <c r="CT308" s="67"/>
      <c r="CU308" s="67"/>
      <c r="CV308" s="67"/>
      <c r="CW308" s="67"/>
      <c r="CX308" s="67"/>
      <c r="CY308" s="67"/>
      <c r="CZ308" s="67"/>
      <c r="DA308" s="67" t="s">
        <v>102</v>
      </c>
      <c r="DB308" s="67" t="s">
        <v>100</v>
      </c>
      <c r="DC308" s="705">
        <v>1</v>
      </c>
      <c r="DD308" s="909">
        <f t="shared" si="184"/>
        <v>21</v>
      </c>
      <c r="DE308" s="705" t="s">
        <v>374</v>
      </c>
      <c r="DF308" s="705">
        <f t="shared" si="183"/>
        <v>25</v>
      </c>
      <c r="DG308" s="705"/>
      <c r="DH308" s="705"/>
      <c r="DI308" s="705"/>
      <c r="DJ308" s="67"/>
      <c r="DK308" s="67"/>
      <c r="DL308" s="67"/>
      <c r="DM308" s="67"/>
      <c r="DN308" s="67"/>
      <c r="DO308" s="67"/>
      <c r="DP308" s="67"/>
      <c r="DQ308" s="67"/>
      <c r="DR308" s="67"/>
      <c r="DS308" s="67"/>
      <c r="DT308" s="67"/>
      <c r="DU308" s="67"/>
      <c r="DV308" s="67"/>
      <c r="DW308" s="67"/>
      <c r="DX308" s="67"/>
      <c r="DY308" s="67"/>
      <c r="DZ308" s="67"/>
      <c r="EA308" s="67"/>
      <c r="EB308" s="67"/>
      <c r="EC308" s="67"/>
      <c r="ED308" s="67"/>
      <c r="EE308" s="67"/>
      <c r="EF308" s="67"/>
      <c r="EG308" s="67"/>
      <c r="EH308" s="67"/>
      <c r="EI308" s="67"/>
      <c r="EJ308" s="67"/>
      <c r="EK308" s="67"/>
      <c r="EL308" s="67"/>
      <c r="EM308" s="67"/>
      <c r="EN308" s="67"/>
      <c r="EO308" s="67"/>
      <c r="EP308" s="67"/>
      <c r="EQ308" s="67"/>
      <c r="ER308" s="67"/>
      <c r="ES308" s="67"/>
      <c r="ET308" s="67"/>
      <c r="EU308" s="67"/>
      <c r="EV308" s="67"/>
      <c r="EW308" s="67"/>
      <c r="EX308" s="67"/>
      <c r="EY308" s="67"/>
      <c r="EZ308" s="67"/>
      <c r="FA308" s="67"/>
      <c r="FB308" s="67"/>
      <c r="FC308" s="67"/>
      <c r="FD308" s="67"/>
      <c r="FE308" s="67"/>
      <c r="FF308" s="67"/>
      <c r="FG308" s="67"/>
      <c r="FH308" s="67"/>
      <c r="FI308" s="67"/>
      <c r="FJ308" s="67"/>
      <c r="FK308" s="67"/>
      <c r="FL308" s="67"/>
      <c r="FM308" s="67"/>
      <c r="FN308" s="67"/>
      <c r="FO308" s="67"/>
      <c r="FP308" s="67"/>
      <c r="FQ308" s="67"/>
      <c r="FR308" s="67"/>
      <c r="FS308" s="67"/>
      <c r="FT308" s="67"/>
      <c r="FU308" s="67"/>
      <c r="FV308" s="67"/>
      <c r="FW308" s="67"/>
      <c r="FX308" s="67"/>
      <c r="FY308" s="67"/>
      <c r="FZ308" s="67"/>
      <c r="GA308" s="67"/>
      <c r="GB308" s="67"/>
      <c r="GC308" s="67"/>
      <c r="GD308" s="67"/>
    </row>
    <row r="309" spans="1:186" s="69" customFormat="1" ht="15" hidden="1" customHeight="1" x14ac:dyDescent="0.25">
      <c r="A309" s="67"/>
      <c r="B309" s="67"/>
      <c r="C309" s="67"/>
      <c r="D309" s="67"/>
      <c r="E309" s="67"/>
      <c r="F309" s="67"/>
      <c r="G309" s="67"/>
      <c r="H309" s="67"/>
      <c r="I309" s="67"/>
      <c r="J309" s="67"/>
      <c r="K309" s="67"/>
      <c r="L309" s="67"/>
      <c r="M309" s="67"/>
      <c r="N309" s="67"/>
      <c r="O309" s="67"/>
      <c r="P309" s="67"/>
      <c r="Q309" s="67"/>
      <c r="R309" s="67"/>
      <c r="S309" s="67"/>
      <c r="T309" s="67"/>
      <c r="U309" s="67"/>
      <c r="V309" s="655"/>
      <c r="W309" s="67"/>
      <c r="X309" s="67"/>
      <c r="Y309" s="67"/>
      <c r="Z309" s="67"/>
      <c r="AA309" s="656"/>
      <c r="AB309" s="656"/>
      <c r="AC309" s="67"/>
      <c r="AD309" s="656"/>
      <c r="AE309" s="657"/>
      <c r="AF309" s="67"/>
      <c r="AG309" s="67"/>
      <c r="AH309" s="658"/>
      <c r="AI309" s="658"/>
      <c r="AJ309" s="67"/>
      <c r="AK309" s="656"/>
      <c r="AL309" s="67"/>
      <c r="AM309" s="67"/>
      <c r="AN309" s="67"/>
      <c r="AO309" s="67"/>
      <c r="AP309" s="67"/>
      <c r="AQ309" s="67"/>
      <c r="AR309" s="656"/>
      <c r="AS309" s="67"/>
      <c r="AT309" s="67"/>
      <c r="AU309" s="67"/>
      <c r="AV309" s="656"/>
      <c r="AW309" s="67"/>
      <c r="AX309" s="656"/>
      <c r="AY309" s="67"/>
      <c r="AZ309" s="67"/>
      <c r="BA309" s="67"/>
      <c r="BB309" s="656"/>
      <c r="BC309" s="656"/>
      <c r="BD309" s="67"/>
      <c r="BE309" s="656"/>
      <c r="BF309" s="101"/>
      <c r="BG309" s="101"/>
      <c r="BH309" s="101"/>
      <c r="BI309" s="635"/>
      <c r="BJ309" s="636"/>
      <c r="BK309" s="636"/>
      <c r="BL309" s="636"/>
      <c r="BM309" s="102"/>
      <c r="BN309" s="102"/>
      <c r="BO309" s="102"/>
      <c r="BP309" s="636"/>
      <c r="BQ309" s="636"/>
      <c r="BR309" s="636"/>
      <c r="BS309" s="636"/>
      <c r="BT309" s="636"/>
      <c r="BU309" s="636"/>
      <c r="BV309" s="636"/>
      <c r="BW309" s="636"/>
      <c r="BX309" s="636"/>
      <c r="BY309" s="636"/>
      <c r="BZ309" s="636"/>
      <c r="CA309" s="636"/>
      <c r="CB309" s="637"/>
      <c r="CC309" s="636"/>
      <c r="CD309" s="636"/>
      <c r="CE309" s="637"/>
      <c r="CF309" s="637"/>
      <c r="CG309" s="637"/>
      <c r="CH309" s="637"/>
      <c r="CI309" s="636"/>
      <c r="CJ309" s="636"/>
      <c r="CK309" s="637"/>
      <c r="CL309" s="637"/>
      <c r="CM309" s="637"/>
      <c r="CN309" s="705"/>
      <c r="CO309" s="667">
        <f t="shared" si="171"/>
        <v>0</v>
      </c>
      <c r="CP309" s="88">
        <f t="shared" si="172"/>
        <v>0</v>
      </c>
      <c r="CQ309" s="667">
        <f t="shared" si="173"/>
        <v>0</v>
      </c>
      <c r="CR309" s="67"/>
      <c r="CS309" s="67"/>
      <c r="CT309" s="67"/>
      <c r="CU309" s="67"/>
      <c r="CV309" s="67"/>
      <c r="CW309" s="67"/>
      <c r="CX309" s="67"/>
      <c r="CY309" s="67"/>
      <c r="CZ309" s="67"/>
      <c r="DA309" s="67">
        <v>0</v>
      </c>
      <c r="DB309" s="67">
        <v>0</v>
      </c>
      <c r="DC309" s="705">
        <v>0</v>
      </c>
      <c r="DD309" s="67">
        <v>0</v>
      </c>
      <c r="DE309" s="67"/>
      <c r="DF309" s="705">
        <f>+DC334*25</f>
        <v>1050</v>
      </c>
      <c r="DG309" s="705"/>
      <c r="DH309" s="705"/>
      <c r="DI309" s="705"/>
      <c r="DJ309" s="67"/>
      <c r="DK309" s="67"/>
      <c r="DL309" s="67"/>
      <c r="DM309" s="67"/>
      <c r="DN309" s="67"/>
      <c r="DO309" s="67"/>
      <c r="DP309" s="67"/>
      <c r="DQ309" s="67"/>
      <c r="DR309" s="67"/>
      <c r="DS309" s="67"/>
      <c r="DT309" s="67"/>
      <c r="DU309" s="67"/>
      <c r="DV309" s="67"/>
      <c r="DW309" s="67"/>
      <c r="DX309" s="67"/>
      <c r="DY309" s="67"/>
      <c r="DZ309" s="67"/>
      <c r="EA309" s="67"/>
      <c r="EB309" s="67"/>
      <c r="EC309" s="67"/>
      <c r="ED309" s="67"/>
      <c r="EE309" s="67"/>
      <c r="EF309" s="67"/>
      <c r="EG309" s="67"/>
      <c r="EH309" s="67"/>
      <c r="EI309" s="67"/>
      <c r="EJ309" s="67"/>
      <c r="EK309" s="67"/>
      <c r="EL309" s="67"/>
      <c r="EM309" s="67"/>
      <c r="EN309" s="67"/>
      <c r="EO309" s="67"/>
      <c r="EP309" s="67"/>
      <c r="EQ309" s="67"/>
      <c r="ER309" s="67"/>
      <c r="ES309" s="67"/>
      <c r="ET309" s="67"/>
      <c r="EU309" s="67"/>
      <c r="EV309" s="67"/>
      <c r="EW309" s="67"/>
      <c r="EX309" s="67"/>
      <c r="EY309" s="67"/>
      <c r="EZ309" s="67"/>
      <c r="FA309" s="67"/>
      <c r="FB309" s="67"/>
      <c r="FC309" s="67"/>
      <c r="FD309" s="67"/>
      <c r="FE309" s="67"/>
      <c r="FF309" s="67"/>
      <c r="FG309" s="67"/>
      <c r="FH309" s="67"/>
      <c r="FI309" s="67"/>
      <c r="FJ309" s="67"/>
      <c r="FK309" s="67"/>
      <c r="FL309" s="67"/>
      <c r="FM309" s="67"/>
      <c r="FN309" s="67"/>
      <c r="FO309" s="67"/>
      <c r="FP309" s="67"/>
      <c r="FQ309" s="67"/>
      <c r="FR309" s="67"/>
      <c r="FS309" s="67"/>
      <c r="FT309" s="67"/>
      <c r="FU309" s="67"/>
      <c r="FV309" s="67"/>
      <c r="FW309" s="67"/>
      <c r="FX309" s="67"/>
      <c r="FY309" s="67"/>
      <c r="FZ309" s="67"/>
      <c r="GA309" s="67"/>
      <c r="GB309" s="67"/>
      <c r="GC309" s="67"/>
      <c r="GD309" s="67"/>
    </row>
    <row r="310" spans="1:186" s="69" customFormat="1" ht="15.75" hidden="1" customHeight="1" thickBot="1" x14ac:dyDescent="0.3">
      <c r="A310" s="67"/>
      <c r="B310" s="67"/>
      <c r="C310" s="67"/>
      <c r="D310" s="67"/>
      <c r="E310" s="67"/>
      <c r="F310" s="67"/>
      <c r="G310" s="67"/>
      <c r="H310" s="67"/>
      <c r="I310" s="67"/>
      <c r="J310" s="67"/>
      <c r="K310" s="67"/>
      <c r="L310" s="67"/>
      <c r="M310" s="67"/>
      <c r="N310" s="67"/>
      <c r="O310" s="67"/>
      <c r="P310" s="67"/>
      <c r="Q310" s="67"/>
      <c r="R310" s="67"/>
      <c r="S310" s="67"/>
      <c r="T310" s="67"/>
      <c r="U310" s="67"/>
      <c r="V310" s="655"/>
      <c r="W310" s="67"/>
      <c r="X310" s="67"/>
      <c r="Y310" s="67"/>
      <c r="Z310" s="67"/>
      <c r="AA310" s="656"/>
      <c r="AB310" s="656"/>
      <c r="AC310" s="67"/>
      <c r="AD310" s="656"/>
      <c r="AE310" s="657"/>
      <c r="AF310" s="67"/>
      <c r="AG310" s="67"/>
      <c r="AH310" s="658"/>
      <c r="AI310" s="658"/>
      <c r="AJ310" s="67"/>
      <c r="AK310" s="656"/>
      <c r="AL310" s="67"/>
      <c r="AM310" s="67"/>
      <c r="AN310" s="67"/>
      <c r="AO310" s="67"/>
      <c r="AP310" s="67"/>
      <c r="AQ310" s="67"/>
      <c r="AR310" s="656"/>
      <c r="AS310" s="67"/>
      <c r="AT310" s="67"/>
      <c r="AU310" s="67"/>
      <c r="AV310" s="656"/>
      <c r="AW310" s="67"/>
      <c r="AX310" s="656"/>
      <c r="AY310" s="67"/>
      <c r="AZ310" s="67"/>
      <c r="BA310" s="67"/>
      <c r="BB310" s="656"/>
      <c r="BC310" s="656"/>
      <c r="BD310" s="67"/>
      <c r="BE310" s="656"/>
      <c r="BF310" s="101"/>
      <c r="BG310" s="101"/>
      <c r="BH310" s="101"/>
      <c r="BI310" s="635"/>
      <c r="BJ310" s="636"/>
      <c r="BK310" s="636"/>
      <c r="BL310" s="636"/>
      <c r="BM310" s="102"/>
      <c r="BN310" s="102"/>
      <c r="BO310" s="102"/>
      <c r="BP310" s="636"/>
      <c r="BQ310" s="636"/>
      <c r="BR310" s="636"/>
      <c r="BS310" s="636"/>
      <c r="BT310" s="636"/>
      <c r="BU310" s="636"/>
      <c r="BV310" s="636"/>
      <c r="BW310" s="636"/>
      <c r="BX310" s="636"/>
      <c r="BY310" s="636"/>
      <c r="BZ310" s="636"/>
      <c r="CA310" s="636"/>
      <c r="CB310" s="637"/>
      <c r="CC310" s="636"/>
      <c r="CD310" s="636"/>
      <c r="CE310" s="637"/>
      <c r="CF310" s="637"/>
      <c r="CG310" s="637"/>
      <c r="CH310" s="637"/>
      <c r="CI310" s="636"/>
      <c r="CJ310" s="636"/>
      <c r="CK310" s="637"/>
      <c r="CL310" s="637"/>
      <c r="CM310" s="637"/>
      <c r="CN310" s="705"/>
      <c r="CO310" s="667">
        <f t="shared" si="171"/>
        <v>0</v>
      </c>
      <c r="CP310" s="88">
        <f t="shared" si="172"/>
        <v>0</v>
      </c>
      <c r="CQ310" s="667">
        <f t="shared" si="173"/>
        <v>0</v>
      </c>
      <c r="CR310" s="67"/>
      <c r="CS310" s="67"/>
      <c r="CT310" s="67"/>
      <c r="CU310" s="67"/>
      <c r="CV310" s="67"/>
      <c r="CW310" s="67"/>
      <c r="CX310" s="67"/>
      <c r="CY310" s="67"/>
      <c r="CZ310" s="67"/>
      <c r="DA310" s="67"/>
      <c r="DB310" s="67"/>
      <c r="DC310" s="705"/>
      <c r="DD310" s="67"/>
      <c r="DE310" s="67"/>
      <c r="DF310" s="705"/>
      <c r="DG310" s="705"/>
      <c r="DH310" s="705"/>
      <c r="DI310" s="705"/>
      <c r="DJ310" s="67"/>
      <c r="DK310" s="67"/>
      <c r="DL310" s="67"/>
      <c r="DM310" s="67"/>
      <c r="DN310" s="67"/>
      <c r="DO310" s="67"/>
      <c r="DP310" s="67"/>
      <c r="DQ310" s="67"/>
      <c r="DR310" s="67"/>
      <c r="DS310" s="67"/>
      <c r="DT310" s="67"/>
      <c r="DU310" s="67"/>
      <c r="DV310" s="67"/>
      <c r="DW310" s="67"/>
      <c r="DX310" s="67"/>
      <c r="DY310" s="67"/>
      <c r="DZ310" s="67"/>
      <c r="EA310" s="67"/>
      <c r="EB310" s="67"/>
      <c r="EC310" s="67"/>
      <c r="ED310" s="67"/>
      <c r="EE310" s="67"/>
      <c r="EF310" s="67"/>
      <c r="EG310" s="67"/>
      <c r="EH310" s="67"/>
      <c r="EI310" s="67"/>
      <c r="EJ310" s="67"/>
      <c r="EK310" s="67"/>
      <c r="EL310" s="67"/>
      <c r="EM310" s="67"/>
      <c r="EN310" s="67"/>
      <c r="EO310" s="67"/>
      <c r="EP310" s="67"/>
      <c r="EQ310" s="67"/>
      <c r="ER310" s="67"/>
      <c r="ES310" s="67"/>
      <c r="ET310" s="67"/>
      <c r="EU310" s="67"/>
      <c r="EV310" s="67"/>
      <c r="EW310" s="67"/>
      <c r="EX310" s="67"/>
      <c r="EY310" s="67"/>
      <c r="EZ310" s="67"/>
      <c r="FA310" s="67"/>
      <c r="FB310" s="67"/>
      <c r="FC310" s="67"/>
      <c r="FD310" s="67"/>
      <c r="FE310" s="67"/>
      <c r="FF310" s="67"/>
      <c r="FG310" s="67"/>
      <c r="FH310" s="67"/>
      <c r="FI310" s="67"/>
      <c r="FJ310" s="67"/>
      <c r="FK310" s="67"/>
      <c r="FL310" s="67"/>
      <c r="FM310" s="67"/>
      <c r="FN310" s="67"/>
      <c r="FO310" s="67"/>
      <c r="FP310" s="67"/>
      <c r="FQ310" s="67"/>
      <c r="FR310" s="67"/>
      <c r="FS310" s="67"/>
      <c r="FT310" s="67"/>
      <c r="FU310" s="67"/>
      <c r="FV310" s="67"/>
      <c r="FW310" s="67"/>
      <c r="FX310" s="67"/>
      <c r="FY310" s="67"/>
      <c r="FZ310" s="67"/>
      <c r="GA310" s="67"/>
      <c r="GB310" s="67"/>
      <c r="GC310" s="67"/>
      <c r="GD310" s="67"/>
    </row>
    <row r="311" spans="1:186" s="69" customFormat="1" ht="15.75" hidden="1" customHeight="1" thickBot="1" x14ac:dyDescent="0.3">
      <c r="A311" s="67"/>
      <c r="B311" s="67"/>
      <c r="C311" s="67"/>
      <c r="D311" s="67"/>
      <c r="E311" s="67"/>
      <c r="F311" s="67"/>
      <c r="G311" s="67"/>
      <c r="H311" s="67"/>
      <c r="I311" s="67"/>
      <c r="J311" s="67"/>
      <c r="K311" s="67"/>
      <c r="L311" s="67"/>
      <c r="M311" s="67"/>
      <c r="N311" s="67"/>
      <c r="O311" s="67"/>
      <c r="P311" s="67"/>
      <c r="Q311" s="67"/>
      <c r="R311" s="67"/>
      <c r="S311" s="680" t="s">
        <v>557</v>
      </c>
      <c r="T311" s="67"/>
      <c r="U311" s="67"/>
      <c r="V311" s="655"/>
      <c r="W311" s="67"/>
      <c r="X311" s="67"/>
      <c r="Y311" s="67"/>
      <c r="Z311" s="67"/>
      <c r="AA311" s="656"/>
      <c r="AB311" s="656"/>
      <c r="AC311" s="67"/>
      <c r="AD311" s="656"/>
      <c r="AE311" s="67"/>
      <c r="AF311" s="656"/>
      <c r="AG311" s="67"/>
      <c r="AH311" s="67"/>
      <c r="AI311" s="681" t="s">
        <v>554</v>
      </c>
      <c r="AJ311" s="681"/>
      <c r="AK311" s="681"/>
      <c r="AL311" s="681"/>
      <c r="AM311" s="681"/>
      <c r="AN311" s="67"/>
      <c r="AO311" s="681"/>
      <c r="AP311" s="681"/>
      <c r="AQ311" s="681"/>
      <c r="AR311" s="681"/>
      <c r="AS311" s="681"/>
      <c r="AT311" s="681"/>
      <c r="AU311" s="681"/>
      <c r="AV311" s="681"/>
      <c r="AW311" s="681"/>
      <c r="AX311" s="681"/>
      <c r="AY311" s="681"/>
      <c r="AZ311" s="681"/>
      <c r="BA311" s="681"/>
      <c r="BB311" s="681"/>
      <c r="BC311" s="681"/>
      <c r="BD311" s="681"/>
      <c r="BE311" s="67"/>
      <c r="BF311" s="101"/>
      <c r="BG311" s="101"/>
      <c r="BH311" s="101"/>
      <c r="BI311" s="635"/>
      <c r="BJ311" s="636"/>
      <c r="BK311" s="2093" t="s">
        <v>106</v>
      </c>
      <c r="BL311" s="2094"/>
      <c r="BM311" s="2094"/>
      <c r="BN311" s="2094"/>
      <c r="BO311" s="2095"/>
      <c r="BP311" s="2093" t="s">
        <v>110</v>
      </c>
      <c r="BQ311" s="2094"/>
      <c r="BR311" s="2094"/>
      <c r="BS311" s="2094"/>
      <c r="BT311" s="2095"/>
      <c r="BU311" s="636"/>
      <c r="BV311" s="636"/>
      <c r="BW311" s="636"/>
      <c r="BX311" s="636"/>
      <c r="BY311" s="636"/>
      <c r="BZ311" s="636"/>
      <c r="CA311" s="636"/>
      <c r="CB311" s="637"/>
      <c r="CC311" s="636"/>
      <c r="CD311" s="636"/>
      <c r="CE311" s="637"/>
      <c r="CF311" s="637"/>
      <c r="CG311" s="637"/>
      <c r="CH311" s="637"/>
      <c r="CI311" s="636"/>
      <c r="CJ311" s="636"/>
      <c r="CK311" s="637"/>
      <c r="CL311" s="637"/>
      <c r="CM311" s="637"/>
      <c r="CN311" s="705"/>
      <c r="CO311" s="667">
        <f t="shared" si="171"/>
        <v>0</v>
      </c>
      <c r="CP311" s="88">
        <f t="shared" si="172"/>
        <v>0</v>
      </c>
      <c r="CQ311" s="667">
        <f t="shared" si="173"/>
        <v>0</v>
      </c>
      <c r="CR311" s="67"/>
      <c r="CS311" s="67"/>
      <c r="CT311" s="67"/>
      <c r="CU311" s="67"/>
      <c r="CV311" s="67"/>
      <c r="CW311" s="67"/>
      <c r="CX311" s="67"/>
      <c r="CY311" s="67"/>
      <c r="CZ311" s="67"/>
      <c r="DA311" s="945" t="s">
        <v>155</v>
      </c>
      <c r="DB311" s="2098" t="s">
        <v>378</v>
      </c>
      <c r="DC311" s="2098" t="s">
        <v>379</v>
      </c>
      <c r="DD311" s="2098"/>
      <c r="DE311" s="2099" t="s">
        <v>159</v>
      </c>
      <c r="DF311" s="2098" t="s">
        <v>160</v>
      </c>
      <c r="DG311" s="2098" t="s">
        <v>162</v>
      </c>
      <c r="DH311" s="2098" t="s">
        <v>388</v>
      </c>
      <c r="DI311" s="2098" t="s">
        <v>389</v>
      </c>
      <c r="DJ311" s="2098" t="s">
        <v>379</v>
      </c>
      <c r="DK311" s="2098"/>
      <c r="DL311" s="2098" t="s">
        <v>390</v>
      </c>
      <c r="DM311" s="2098"/>
      <c r="DN311" s="67"/>
      <c r="DO311" s="67"/>
      <c r="DP311" s="67"/>
      <c r="DQ311" s="67"/>
      <c r="DR311" s="67"/>
      <c r="DS311" s="67"/>
      <c r="DT311" s="67"/>
      <c r="DU311" s="67"/>
      <c r="DV311" s="67"/>
      <c r="DW311" s="67"/>
      <c r="DX311" s="67"/>
      <c r="DY311" s="67"/>
      <c r="DZ311" s="67"/>
      <c r="EA311" s="67"/>
      <c r="EB311" s="67"/>
      <c r="EC311" s="67"/>
      <c r="ED311" s="67"/>
      <c r="EE311" s="67"/>
      <c r="EF311" s="67"/>
      <c r="EG311" s="67"/>
      <c r="EH311" s="67"/>
      <c r="EI311" s="67"/>
      <c r="EJ311" s="67"/>
      <c r="EK311" s="67"/>
      <c r="EL311" s="67"/>
      <c r="EM311" s="67"/>
      <c r="EN311" s="67"/>
      <c r="EO311" s="67"/>
      <c r="EP311" s="67"/>
      <c r="EQ311" s="67"/>
      <c r="ER311" s="67"/>
      <c r="ES311" s="67"/>
      <c r="ET311" s="67"/>
      <c r="EU311" s="67"/>
      <c r="EV311" s="67"/>
      <c r="EW311" s="67"/>
      <c r="EX311" s="67"/>
      <c r="EY311" s="67"/>
      <c r="EZ311" s="67"/>
      <c r="FA311" s="67"/>
      <c r="FB311" s="67"/>
      <c r="FC311" s="67"/>
      <c r="FD311" s="67"/>
      <c r="FE311" s="67"/>
      <c r="FF311" s="67"/>
      <c r="FG311" s="67"/>
      <c r="FH311" s="67"/>
      <c r="FI311" s="67"/>
      <c r="FJ311" s="67"/>
      <c r="FK311" s="67"/>
      <c r="FL311" s="67"/>
      <c r="FM311" s="67"/>
      <c r="FN311" s="67"/>
      <c r="FO311" s="67"/>
      <c r="FP311" s="67"/>
      <c r="FQ311" s="67"/>
      <c r="FR311" s="67"/>
      <c r="FS311" s="67"/>
      <c r="FT311" s="67"/>
      <c r="FU311" s="67"/>
      <c r="FV311" s="67"/>
      <c r="FW311" s="67"/>
      <c r="FX311" s="67"/>
      <c r="FY311" s="67"/>
      <c r="FZ311" s="67"/>
      <c r="GA311" s="67"/>
      <c r="GB311" s="67"/>
      <c r="GC311" s="67"/>
      <c r="GD311" s="67"/>
    </row>
    <row r="312" spans="1:186" s="69" customFormat="1" ht="21.75" hidden="1" customHeight="1" x14ac:dyDescent="0.25">
      <c r="A312" s="67"/>
      <c r="B312" s="67"/>
      <c r="C312" s="67"/>
      <c r="D312" s="67"/>
      <c r="E312" s="67"/>
      <c r="F312" s="67"/>
      <c r="G312" s="67"/>
      <c r="H312" s="67"/>
      <c r="I312" s="67"/>
      <c r="J312" s="67"/>
      <c r="K312" s="67"/>
      <c r="L312" s="67"/>
      <c r="M312" s="67"/>
      <c r="N312" s="67"/>
      <c r="O312" s="67"/>
      <c r="P312" s="67"/>
      <c r="Q312" s="67"/>
      <c r="R312" s="67"/>
      <c r="S312" s="682">
        <v>0</v>
      </c>
      <c r="T312" s="682">
        <v>0</v>
      </c>
      <c r="U312" s="682">
        <v>5.0000000000000001E-3</v>
      </c>
      <c r="V312" s="682">
        <v>0.02</v>
      </c>
      <c r="W312" s="682">
        <v>5.0000000000000001E-3</v>
      </c>
      <c r="X312" s="682">
        <v>0</v>
      </c>
      <c r="Y312" s="682">
        <v>0.01</v>
      </c>
      <c r="Z312" s="682">
        <v>7.0000000000000007E-2</v>
      </c>
      <c r="AA312" s="683">
        <v>0</v>
      </c>
      <c r="AB312" s="683">
        <v>0</v>
      </c>
      <c r="AC312" s="682">
        <v>6.0000000000000001E-3</v>
      </c>
      <c r="AD312" s="683"/>
      <c r="AE312" s="682">
        <v>0.1</v>
      </c>
      <c r="AF312" s="683"/>
      <c r="AG312" s="682">
        <v>0.01</v>
      </c>
      <c r="AH312" s="88"/>
      <c r="AI312" s="2119" t="s">
        <v>555</v>
      </c>
      <c r="AJ312" s="2119"/>
      <c r="AK312" s="2119"/>
      <c r="AL312" s="2119"/>
      <c r="AM312" s="2119"/>
      <c r="AN312" s="681" t="s">
        <v>553</v>
      </c>
      <c r="AO312" s="681"/>
      <c r="AP312" s="681"/>
      <c r="AQ312" s="681"/>
      <c r="AR312" s="681"/>
      <c r="AS312" s="681"/>
      <c r="AT312" s="681"/>
      <c r="AU312" s="681"/>
      <c r="AV312" s="681"/>
      <c r="AW312" s="681"/>
      <c r="AX312" s="681"/>
      <c r="AY312" s="681"/>
      <c r="AZ312" s="681"/>
      <c r="BA312" s="681"/>
      <c r="BB312" s="681"/>
      <c r="BC312" s="681"/>
      <c r="BD312" s="681"/>
      <c r="BE312" s="67"/>
      <c r="BF312" s="101"/>
      <c r="BG312" s="101"/>
      <c r="BH312" s="101"/>
      <c r="BI312" s="2096" t="s">
        <v>58</v>
      </c>
      <c r="BJ312" s="940"/>
      <c r="BK312" s="2096" t="s">
        <v>280</v>
      </c>
      <c r="BL312" s="940"/>
      <c r="BM312" s="2096" t="s">
        <v>233</v>
      </c>
      <c r="BN312" s="2096" t="s">
        <v>233</v>
      </c>
      <c r="BO312" s="2096" t="s">
        <v>240</v>
      </c>
      <c r="BP312" s="2096" t="s">
        <v>281</v>
      </c>
      <c r="BQ312" s="940"/>
      <c r="BR312" s="2096" t="s">
        <v>233</v>
      </c>
      <c r="BS312" s="2096" t="s">
        <v>233</v>
      </c>
      <c r="BT312" s="2096" t="s">
        <v>240</v>
      </c>
      <c r="BU312" s="636"/>
      <c r="BV312" s="636"/>
      <c r="BW312" s="636"/>
      <c r="BX312" s="636"/>
      <c r="BY312" s="636"/>
      <c r="BZ312" s="636"/>
      <c r="CA312" s="636"/>
      <c r="CB312" s="637"/>
      <c r="CC312" s="636"/>
      <c r="CD312" s="636"/>
      <c r="CE312" s="637"/>
      <c r="CF312" s="637"/>
      <c r="CG312" s="637"/>
      <c r="CH312" s="637"/>
      <c r="CI312" s="636"/>
      <c r="CJ312" s="636"/>
      <c r="CK312" s="637"/>
      <c r="CL312" s="637"/>
      <c r="CM312" s="637"/>
      <c r="CN312" s="705"/>
      <c r="CO312" s="667" t="str">
        <f t="shared" si="171"/>
        <v>Incertidumbre (+/- %)</v>
      </c>
      <c r="CP312" s="88" t="e">
        <f t="shared" si="172"/>
        <v>#VALUE!</v>
      </c>
      <c r="CQ312" s="667" t="str">
        <f t="shared" si="173"/>
        <v>Incertidumbre (+/- %)</v>
      </c>
      <c r="CR312" s="67"/>
      <c r="CS312" s="67"/>
      <c r="CT312" s="67"/>
      <c r="CU312" s="67"/>
      <c r="CV312" s="67"/>
      <c r="CW312" s="67"/>
      <c r="CX312" s="67"/>
      <c r="CY312" s="67"/>
      <c r="CZ312" s="67"/>
      <c r="DA312" s="945"/>
      <c r="DB312" s="2098"/>
      <c r="DC312" s="942">
        <v>1995</v>
      </c>
      <c r="DD312" s="945">
        <v>2007</v>
      </c>
      <c r="DE312" s="2099"/>
      <c r="DF312" s="2098"/>
      <c r="DG312" s="2098"/>
      <c r="DH312" s="2098"/>
      <c r="DI312" s="2098"/>
      <c r="DJ312" s="945">
        <v>1995</v>
      </c>
      <c r="DK312" s="945">
        <v>2007</v>
      </c>
      <c r="DL312" s="945">
        <v>1995</v>
      </c>
      <c r="DM312" s="945">
        <v>2007</v>
      </c>
      <c r="DN312" s="67"/>
      <c r="DO312" s="67"/>
      <c r="DP312" s="67"/>
      <c r="DQ312" s="67"/>
      <c r="DR312" s="67"/>
      <c r="DS312" s="67"/>
      <c r="DT312" s="67"/>
      <c r="DU312" s="67"/>
      <c r="DV312" s="67"/>
      <c r="DW312" s="67"/>
      <c r="DX312" s="67"/>
      <c r="DY312" s="67"/>
      <c r="DZ312" s="67"/>
      <c r="EA312" s="67"/>
      <c r="EB312" s="67"/>
      <c r="EC312" s="67"/>
      <c r="ED312" s="67"/>
      <c r="EE312" s="67"/>
      <c r="EF312" s="67"/>
      <c r="EG312" s="67"/>
      <c r="EH312" s="67"/>
      <c r="EI312" s="67"/>
      <c r="EJ312" s="67"/>
      <c r="EK312" s="67"/>
      <c r="EL312" s="67"/>
      <c r="EM312" s="67"/>
      <c r="EN312" s="67"/>
      <c r="EO312" s="67"/>
      <c r="EP312" s="67"/>
      <c r="EQ312" s="67"/>
      <c r="ER312" s="67"/>
      <c r="ES312" s="67"/>
      <c r="ET312" s="67"/>
      <c r="EU312" s="67"/>
      <c r="EV312" s="67"/>
      <c r="EW312" s="67"/>
      <c r="EX312" s="67"/>
      <c r="EY312" s="67"/>
      <c r="EZ312" s="67"/>
      <c r="FA312" s="67"/>
      <c r="FB312" s="67"/>
      <c r="FC312" s="67"/>
      <c r="FD312" s="67"/>
      <c r="FE312" s="67"/>
      <c r="FF312" s="67"/>
      <c r="FG312" s="67"/>
      <c r="FH312" s="67"/>
      <c r="FI312" s="67"/>
      <c r="FJ312" s="67"/>
      <c r="FK312" s="67"/>
      <c r="FL312" s="67"/>
      <c r="FM312" s="67"/>
      <c r="FN312" s="67"/>
      <c r="FO312" s="67"/>
      <c r="FP312" s="67"/>
      <c r="FQ312" s="67"/>
      <c r="FR312" s="67"/>
      <c r="FS312" s="67"/>
      <c r="FT312" s="67"/>
      <c r="FU312" s="67"/>
      <c r="FV312" s="67"/>
      <c r="FW312" s="67"/>
      <c r="FX312" s="67"/>
      <c r="FY312" s="67"/>
      <c r="FZ312" s="67"/>
      <c r="GA312" s="67"/>
      <c r="GB312" s="67"/>
      <c r="GC312" s="67"/>
      <c r="GD312" s="67"/>
    </row>
    <row r="313" spans="1:186" s="69" customFormat="1" ht="34.5" hidden="1" customHeight="1" thickBot="1" x14ac:dyDescent="0.3">
      <c r="A313" s="67"/>
      <c r="B313" s="67"/>
      <c r="C313" s="67"/>
      <c r="D313" s="67"/>
      <c r="E313" s="67"/>
      <c r="F313" s="67"/>
      <c r="G313" s="67"/>
      <c r="H313" s="67"/>
      <c r="I313" s="67"/>
      <c r="J313" s="67"/>
      <c r="K313" s="67"/>
      <c r="L313" s="67"/>
      <c r="M313" s="67"/>
      <c r="N313" s="67"/>
      <c r="O313" s="67"/>
      <c r="P313" s="67"/>
      <c r="Q313" s="684" t="s">
        <v>556</v>
      </c>
      <c r="R313" s="684" t="s">
        <v>558</v>
      </c>
      <c r="S313" s="684" t="s">
        <v>531</v>
      </c>
      <c r="T313" s="684" t="s">
        <v>532</v>
      </c>
      <c r="U313" s="684" t="s">
        <v>529</v>
      </c>
      <c r="V313" s="684" t="s">
        <v>530</v>
      </c>
      <c r="W313" s="684" t="s">
        <v>528</v>
      </c>
      <c r="X313" s="684" t="s">
        <v>527</v>
      </c>
      <c r="Y313" s="684" t="s">
        <v>536</v>
      </c>
      <c r="Z313" s="684" t="s">
        <v>537</v>
      </c>
      <c r="AA313" s="684" t="s">
        <v>543</v>
      </c>
      <c r="AB313" s="684" t="s">
        <v>533</v>
      </c>
      <c r="AC313" s="684" t="s">
        <v>538</v>
      </c>
      <c r="AD313" s="682"/>
      <c r="AE313" s="684" t="s">
        <v>539</v>
      </c>
      <c r="AF313" s="684"/>
      <c r="AG313" s="684" t="s">
        <v>535</v>
      </c>
      <c r="AH313" s="684" t="s">
        <v>559</v>
      </c>
      <c r="AI313" s="685" t="s">
        <v>512</v>
      </c>
      <c r="AJ313" s="685" t="s">
        <v>526</v>
      </c>
      <c r="AK313" s="635"/>
      <c r="AL313" s="685" t="s">
        <v>513</v>
      </c>
      <c r="AM313" s="685" t="s">
        <v>525</v>
      </c>
      <c r="AN313" s="686" t="s">
        <v>542</v>
      </c>
      <c r="AO313" s="686" t="s">
        <v>541</v>
      </c>
      <c r="AP313" s="687" t="s">
        <v>531</v>
      </c>
      <c r="AQ313" s="687" t="s">
        <v>532</v>
      </c>
      <c r="AR313" s="67"/>
      <c r="AS313" s="687" t="s">
        <v>529</v>
      </c>
      <c r="AT313" s="687" t="s">
        <v>530</v>
      </c>
      <c r="AU313" s="687" t="s">
        <v>528</v>
      </c>
      <c r="AV313" s="687" t="s">
        <v>527</v>
      </c>
      <c r="AW313" s="687" t="s">
        <v>536</v>
      </c>
      <c r="AX313" s="67"/>
      <c r="AY313" s="687" t="s">
        <v>537</v>
      </c>
      <c r="AZ313" s="687" t="s">
        <v>543</v>
      </c>
      <c r="BA313" s="687" t="s">
        <v>533</v>
      </c>
      <c r="BB313" s="687" t="s">
        <v>538</v>
      </c>
      <c r="BC313" s="687" t="s">
        <v>539</v>
      </c>
      <c r="BD313" s="687" t="s">
        <v>534</v>
      </c>
      <c r="BE313" s="687" t="s">
        <v>535</v>
      </c>
      <c r="BF313" s="101"/>
      <c r="BG313" s="101"/>
      <c r="BH313" s="101"/>
      <c r="BI313" s="2097"/>
      <c r="BJ313" s="941" t="s">
        <v>253</v>
      </c>
      <c r="BK313" s="2097"/>
      <c r="BL313" s="941" t="s">
        <v>251</v>
      </c>
      <c r="BM313" s="2097"/>
      <c r="BN313" s="2097"/>
      <c r="BO313" s="2097"/>
      <c r="BP313" s="2097"/>
      <c r="BQ313" s="941" t="s">
        <v>251</v>
      </c>
      <c r="BR313" s="2097"/>
      <c r="BS313" s="2097"/>
      <c r="BT313" s="2097"/>
      <c r="BU313" s="636"/>
      <c r="BV313" s="636"/>
      <c r="BW313" s="636"/>
      <c r="BX313" s="636"/>
      <c r="BY313" s="636"/>
      <c r="BZ313" s="636"/>
      <c r="CA313" s="636"/>
      <c r="CB313" s="637"/>
      <c r="CC313" s="636"/>
      <c r="CD313" s="636"/>
      <c r="CE313" s="637"/>
      <c r="CF313" s="637"/>
      <c r="CG313" s="637"/>
      <c r="CH313" s="637"/>
      <c r="CI313" s="636"/>
      <c r="CJ313" s="636"/>
      <c r="CK313" s="637"/>
      <c r="CL313" s="637"/>
      <c r="CM313" s="637"/>
      <c r="CN313" s="705"/>
      <c r="CO313" s="667">
        <f t="shared" si="171"/>
        <v>0</v>
      </c>
      <c r="CP313" s="88">
        <f t="shared" si="172"/>
        <v>0</v>
      </c>
      <c r="CQ313" s="667">
        <f t="shared" si="173"/>
        <v>0</v>
      </c>
      <c r="CR313" s="67"/>
      <c r="CS313" s="67"/>
      <c r="CT313" s="67"/>
      <c r="CU313" s="67"/>
      <c r="CV313" s="67"/>
      <c r="CW313" s="67"/>
      <c r="CX313" s="67"/>
      <c r="CY313" s="67"/>
      <c r="CZ313" s="67" t="s">
        <v>58</v>
      </c>
      <c r="DA313" s="945">
        <v>0</v>
      </c>
      <c r="DB313" s="942">
        <v>0</v>
      </c>
      <c r="DC313" s="942">
        <v>0</v>
      </c>
      <c r="DD313" s="945">
        <v>0</v>
      </c>
      <c r="DE313" s="945">
        <v>0</v>
      </c>
      <c r="DF313" s="942">
        <v>0</v>
      </c>
      <c r="DG313" s="942">
        <v>0</v>
      </c>
      <c r="DH313" s="942">
        <v>0</v>
      </c>
      <c r="DI313" s="942">
        <v>0</v>
      </c>
      <c r="DJ313" s="945">
        <v>0</v>
      </c>
      <c r="DK313" s="945">
        <v>0</v>
      </c>
      <c r="DL313" s="945">
        <v>0</v>
      </c>
      <c r="DM313" s="945">
        <v>0</v>
      </c>
      <c r="DN313" s="67">
        <v>0</v>
      </c>
      <c r="DO313" s="67"/>
      <c r="DP313" s="67"/>
      <c r="DQ313" s="67"/>
      <c r="DR313" s="67"/>
      <c r="DS313" s="67"/>
      <c r="DT313" s="67"/>
      <c r="DU313" s="67"/>
      <c r="DV313" s="67"/>
      <c r="DW313" s="67"/>
      <c r="DX313" s="67"/>
      <c r="DY313" s="67"/>
      <c r="DZ313" s="67"/>
      <c r="EA313" s="67"/>
      <c r="EB313" s="67"/>
      <c r="EC313" s="67"/>
      <c r="ED313" s="67"/>
      <c r="EE313" s="67"/>
      <c r="EF313" s="67"/>
      <c r="EG313" s="67"/>
      <c r="EH313" s="67"/>
      <c r="EI313" s="67"/>
      <c r="EJ313" s="67"/>
      <c r="EK313" s="67"/>
      <c r="EL313" s="67"/>
      <c r="EM313" s="67"/>
      <c r="EN313" s="67"/>
      <c r="EO313" s="67"/>
      <c r="EP313" s="67"/>
      <c r="EQ313" s="67"/>
      <c r="ER313" s="67"/>
      <c r="ES313" s="67"/>
      <c r="ET313" s="67"/>
      <c r="EU313" s="67"/>
      <c r="EV313" s="67"/>
      <c r="EW313" s="67"/>
      <c r="EX313" s="67"/>
      <c r="EY313" s="67"/>
      <c r="EZ313" s="67"/>
      <c r="FA313" s="67"/>
      <c r="FB313" s="67"/>
      <c r="FC313" s="67"/>
      <c r="FD313" s="67"/>
      <c r="FE313" s="67"/>
      <c r="FF313" s="67"/>
      <c r="FG313" s="67"/>
      <c r="FH313" s="67"/>
      <c r="FI313" s="67"/>
      <c r="FJ313" s="67"/>
      <c r="FK313" s="67"/>
      <c r="FL313" s="67"/>
      <c r="FM313" s="67"/>
      <c r="FN313" s="67"/>
      <c r="FO313" s="67"/>
      <c r="FP313" s="67"/>
      <c r="FQ313" s="67"/>
      <c r="FR313" s="67"/>
      <c r="FS313" s="67"/>
      <c r="FT313" s="67"/>
      <c r="FU313" s="67"/>
      <c r="FV313" s="67"/>
      <c r="FW313" s="67"/>
      <c r="FX313" s="67"/>
      <c r="FY313" s="67"/>
      <c r="FZ313" s="67"/>
      <c r="GA313" s="67"/>
      <c r="GB313" s="67"/>
      <c r="GC313" s="67"/>
      <c r="GD313" s="67"/>
    </row>
    <row r="314" spans="1:186" s="69" customFormat="1" ht="33.75" hidden="1" customHeight="1" thickBot="1" x14ac:dyDescent="0.4">
      <c r="A314" s="67"/>
      <c r="B314" s="67"/>
      <c r="C314" s="67"/>
      <c r="D314" s="67"/>
      <c r="E314" s="67"/>
      <c r="F314" s="67"/>
      <c r="G314" s="67"/>
      <c r="H314" s="67"/>
      <c r="I314" s="67"/>
      <c r="J314" s="67"/>
      <c r="K314" s="67"/>
      <c r="L314" s="67"/>
      <c r="M314" s="67"/>
      <c r="N314" s="67"/>
      <c r="O314" s="671" t="s">
        <v>128</v>
      </c>
      <c r="P314" s="67"/>
      <c r="Q314" s="682">
        <v>0.48</v>
      </c>
      <c r="R314" s="682">
        <v>400</v>
      </c>
      <c r="S314" s="688">
        <f t="shared" ref="S314:AG332" si="185">((($Q314*($R314/1000)*365)*1)*S$312)*(44/28)</f>
        <v>0</v>
      </c>
      <c r="T314" s="688">
        <f t="shared" si="185"/>
        <v>0</v>
      </c>
      <c r="U314" s="688">
        <f t="shared" si="185"/>
        <v>0.55062857142857136</v>
      </c>
      <c r="V314" s="688">
        <f t="shared" si="185"/>
        <v>2.2025142857142854</v>
      </c>
      <c r="W314" s="688">
        <f t="shared" si="185"/>
        <v>0.55062857142857136</v>
      </c>
      <c r="X314" s="688">
        <f t="shared" si="185"/>
        <v>0</v>
      </c>
      <c r="Y314" s="688">
        <f t="shared" si="185"/>
        <v>1.1012571428571427</v>
      </c>
      <c r="Z314" s="688">
        <f t="shared" si="185"/>
        <v>7.708800000000001</v>
      </c>
      <c r="AA314" s="688">
        <f t="shared" si="185"/>
        <v>0</v>
      </c>
      <c r="AB314" s="688">
        <f t="shared" si="185"/>
        <v>0</v>
      </c>
      <c r="AC314" s="688">
        <f t="shared" si="185"/>
        <v>0.66075428571428574</v>
      </c>
      <c r="AD314" s="688">
        <f t="shared" si="185"/>
        <v>0</v>
      </c>
      <c r="AE314" s="688">
        <f t="shared" si="185"/>
        <v>11.012571428571428</v>
      </c>
      <c r="AF314" s="688"/>
      <c r="AG314" s="688">
        <f t="shared" si="185"/>
        <v>1.1012571428571427</v>
      </c>
      <c r="AH314" s="682"/>
      <c r="AI314" s="635">
        <v>1</v>
      </c>
      <c r="AJ314" s="635">
        <v>58</v>
      </c>
      <c r="AK314" s="67"/>
      <c r="AL314" s="635">
        <v>29</v>
      </c>
      <c r="AM314" s="689">
        <v>0.3</v>
      </c>
      <c r="AN314" s="686">
        <v>2.9</v>
      </c>
      <c r="AO314" s="686">
        <v>0.13</v>
      </c>
      <c r="AP314" s="690">
        <f>(AN314*365)*(AO314*0.67*0.01*1)</f>
        <v>0.92195350000000009</v>
      </c>
      <c r="AQ314" s="690">
        <f>(AN314*365)*(AO314*0.67*0.001*1)</f>
        <v>9.2195350000000023E-2</v>
      </c>
      <c r="AR314" s="691"/>
      <c r="AS314" s="690">
        <f>(AN314*365)*(AO314*0.67*0.02*1)</f>
        <v>1.8439070000000002</v>
      </c>
      <c r="AT314" s="690">
        <f>(AN314*365)*(AO314*0.67*0.01*1)</f>
        <v>0.92195350000000009</v>
      </c>
      <c r="AU314" s="690">
        <f>(AN314*365)*(AO314*0.67*0.25*1)</f>
        <v>23.048837500000001</v>
      </c>
      <c r="AV314" s="690">
        <f>(AN314*365)*(AO314*0.67*0.73*1)</f>
        <v>67.302605499999999</v>
      </c>
      <c r="AW314" s="690">
        <f>(AN314*365)*(AO314*0.67*0.03*1)</f>
        <v>2.7658605000000005</v>
      </c>
      <c r="AX314" s="691"/>
      <c r="AY314" s="690">
        <f>(AN314*365)*(AO314*0.67*0.25*1)</f>
        <v>23.048837500000001</v>
      </c>
      <c r="AZ314" s="690">
        <f t="shared" ref="AZ314:AZ349" si="186">(AN314*365)*(AO314*0.67*1*1)</f>
        <v>92.195350000000005</v>
      </c>
      <c r="BA314" s="690">
        <f t="shared" ref="BA314:BA349" si="187">(AN314*365)*(AO314*0.67*0.1*1)</f>
        <v>9.2195350000000005</v>
      </c>
      <c r="BB314" s="690">
        <f t="shared" ref="BB314:BB349" si="188">(AN314*365)*(AO314*0.67*0.005*1)</f>
        <v>0.46097675000000005</v>
      </c>
      <c r="BC314" s="690">
        <f>(AN314*365)*(AO314*0.67*0.005*1)</f>
        <v>0.46097675000000005</v>
      </c>
      <c r="BD314" s="690">
        <v>0</v>
      </c>
      <c r="BE314" s="690">
        <v>0</v>
      </c>
      <c r="BF314" s="101"/>
      <c r="BG314" s="101"/>
      <c r="BH314" s="101"/>
      <c r="BI314" s="807" t="s">
        <v>600</v>
      </c>
      <c r="BJ314" s="796" t="s">
        <v>168</v>
      </c>
      <c r="BK314" s="801">
        <f>BV314/25</f>
        <v>1</v>
      </c>
      <c r="BL314" s="796" t="s">
        <v>412</v>
      </c>
      <c r="BM314" s="798">
        <v>0.2</v>
      </c>
      <c r="BN314" s="798">
        <v>0.5</v>
      </c>
      <c r="BO314" s="795" t="s">
        <v>258</v>
      </c>
      <c r="BP314" s="801">
        <f>BY314/298</f>
        <v>1.2445714285714284</v>
      </c>
      <c r="BQ314" s="796" t="s">
        <v>414</v>
      </c>
      <c r="BR314" s="798">
        <v>0.2</v>
      </c>
      <c r="BS314" s="798">
        <v>0.5</v>
      </c>
      <c r="BT314" s="795" t="s">
        <v>258</v>
      </c>
      <c r="BU314" s="636"/>
      <c r="BV314" s="801">
        <v>25</v>
      </c>
      <c r="BW314" s="796" t="s">
        <v>413</v>
      </c>
      <c r="BX314" s="636"/>
      <c r="BY314" s="801">
        <v>370.88228571428567</v>
      </c>
      <c r="BZ314" s="796" t="s">
        <v>413</v>
      </c>
      <c r="CA314" s="636"/>
      <c r="CB314" s="637"/>
      <c r="CC314" s="636"/>
      <c r="CD314" s="636"/>
      <c r="CE314" s="637"/>
      <c r="CF314" s="637"/>
      <c r="CG314" s="637"/>
      <c r="CH314" s="637"/>
      <c r="CI314" s="636"/>
      <c r="CJ314" s="636"/>
      <c r="CK314" s="637"/>
      <c r="CL314" s="637"/>
      <c r="CM314" s="637"/>
      <c r="CN314" s="705"/>
      <c r="CO314" s="667">
        <f t="shared" si="171"/>
        <v>0.2</v>
      </c>
      <c r="CP314" s="88">
        <f t="shared" si="172"/>
        <v>0.35</v>
      </c>
      <c r="CQ314" s="667">
        <f t="shared" si="173"/>
        <v>0.5</v>
      </c>
      <c r="CR314" s="67">
        <v>0.2</v>
      </c>
      <c r="CS314" s="67">
        <v>0.5</v>
      </c>
      <c r="CT314" s="67"/>
      <c r="CU314" s="67"/>
      <c r="CV314" s="67"/>
      <c r="CW314" s="67"/>
      <c r="CX314" s="67"/>
      <c r="CY314" s="67"/>
      <c r="CZ314" s="67" t="s">
        <v>58</v>
      </c>
      <c r="DA314" s="910" t="s">
        <v>125</v>
      </c>
      <c r="DB314" s="910">
        <v>1</v>
      </c>
      <c r="DC314" s="911">
        <f>+DB314*21</f>
        <v>21</v>
      </c>
      <c r="DD314" s="911">
        <f>+DB314*25</f>
        <v>25</v>
      </c>
      <c r="DE314" s="910">
        <v>40</v>
      </c>
      <c r="DF314" s="910">
        <v>0.99</v>
      </c>
      <c r="DG314" s="911">
        <f>+DE314*DF314</f>
        <v>39.6</v>
      </c>
      <c r="DH314" s="910">
        <v>0.02</v>
      </c>
      <c r="DI314" s="912">
        <f>+DG314*DH314*44/28</f>
        <v>1.2445714285714284</v>
      </c>
      <c r="DJ314" s="912">
        <f>+DI314*310</f>
        <v>385.81714285714281</v>
      </c>
      <c r="DK314" s="912">
        <f>+DI314*298</f>
        <v>370.88228571428567</v>
      </c>
      <c r="DL314" s="913">
        <f>+DC314+DJ314</f>
        <v>406.81714285714281</v>
      </c>
      <c r="DM314" s="913">
        <f>+DD314+DK314</f>
        <v>395.88228571428567</v>
      </c>
      <c r="DN314" s="705" t="s">
        <v>168</v>
      </c>
      <c r="DO314" s="67" t="s">
        <v>391</v>
      </c>
      <c r="DP314" s="67"/>
      <c r="DQ314" s="67"/>
      <c r="DR314" s="67"/>
      <c r="DS314" s="67"/>
      <c r="DT314" s="67"/>
      <c r="DU314" s="67"/>
      <c r="DV314" s="67"/>
      <c r="DW314" s="67"/>
      <c r="DX314" s="67"/>
      <c r="DY314" s="67"/>
      <c r="DZ314" s="67"/>
      <c r="EA314" s="67"/>
      <c r="EB314" s="67"/>
      <c r="EC314" s="67"/>
      <c r="ED314" s="67"/>
      <c r="EE314" s="67"/>
      <c r="EF314" s="67"/>
      <c r="EG314" s="67"/>
      <c r="EH314" s="67"/>
      <c r="EI314" s="67"/>
      <c r="EJ314" s="67"/>
      <c r="EK314" s="67"/>
      <c r="EL314" s="67"/>
      <c r="EM314" s="67"/>
      <c r="EN314" s="67"/>
      <c r="EO314" s="67"/>
      <c r="EP314" s="67"/>
      <c r="EQ314" s="67"/>
      <c r="ER314" s="67"/>
      <c r="ES314" s="67"/>
      <c r="ET314" s="67"/>
      <c r="EU314" s="67"/>
      <c r="EV314" s="67"/>
      <c r="EW314" s="67"/>
      <c r="EX314" s="67"/>
      <c r="EY314" s="67"/>
      <c r="EZ314" s="67"/>
      <c r="FA314" s="67"/>
      <c r="FB314" s="67"/>
      <c r="FC314" s="67"/>
      <c r="FD314" s="67"/>
      <c r="FE314" s="67"/>
      <c r="FF314" s="67"/>
      <c r="FG314" s="67"/>
      <c r="FH314" s="67"/>
      <c r="FI314" s="67"/>
      <c r="FJ314" s="67"/>
      <c r="FK314" s="67"/>
      <c r="FL314" s="67"/>
      <c r="FM314" s="67"/>
      <c r="FN314" s="67"/>
      <c r="FO314" s="67"/>
      <c r="FP314" s="67"/>
      <c r="FQ314" s="67"/>
      <c r="FR314" s="67"/>
      <c r="FS314" s="67"/>
      <c r="FT314" s="67"/>
      <c r="FU314" s="67"/>
      <c r="FV314" s="67"/>
      <c r="FW314" s="67"/>
      <c r="FX314" s="67"/>
      <c r="FY314" s="67"/>
      <c r="FZ314" s="67"/>
      <c r="GA314" s="67"/>
      <c r="GB314" s="67"/>
      <c r="GC314" s="67"/>
      <c r="GD314" s="67"/>
    </row>
    <row r="315" spans="1:186" s="69" customFormat="1" ht="33.75" hidden="1" customHeight="1" thickBot="1" x14ac:dyDescent="0.4">
      <c r="A315" s="67"/>
      <c r="B315" s="67"/>
      <c r="C315" s="67"/>
      <c r="D315" s="67"/>
      <c r="E315" s="67"/>
      <c r="F315" s="67"/>
      <c r="G315" s="67"/>
      <c r="H315" s="67"/>
      <c r="I315" s="67"/>
      <c r="J315" s="67"/>
      <c r="K315" s="67"/>
      <c r="L315" s="67"/>
      <c r="M315" s="67"/>
      <c r="N315" s="67"/>
      <c r="O315" s="671" t="s">
        <v>129</v>
      </c>
      <c r="P315" s="67"/>
      <c r="Q315" s="682">
        <v>0.48</v>
      </c>
      <c r="R315" s="682">
        <v>400</v>
      </c>
      <c r="S315" s="688">
        <f t="shared" si="185"/>
        <v>0</v>
      </c>
      <c r="T315" s="688">
        <f t="shared" si="185"/>
        <v>0</v>
      </c>
      <c r="U315" s="688">
        <f t="shared" si="185"/>
        <v>0.55062857142857136</v>
      </c>
      <c r="V315" s="688">
        <f t="shared" si="185"/>
        <v>2.2025142857142854</v>
      </c>
      <c r="W315" s="688">
        <f t="shared" si="185"/>
        <v>0.55062857142857136</v>
      </c>
      <c r="X315" s="688">
        <f t="shared" si="185"/>
        <v>0</v>
      </c>
      <c r="Y315" s="688">
        <f t="shared" si="185"/>
        <v>1.1012571428571427</v>
      </c>
      <c r="Z315" s="688">
        <f t="shared" si="185"/>
        <v>7.708800000000001</v>
      </c>
      <c r="AA315" s="688">
        <f t="shared" si="185"/>
        <v>0</v>
      </c>
      <c r="AB315" s="688">
        <f t="shared" si="185"/>
        <v>0</v>
      </c>
      <c r="AC315" s="688">
        <f t="shared" si="185"/>
        <v>0.66075428571428574</v>
      </c>
      <c r="AD315" s="688">
        <f t="shared" si="185"/>
        <v>0</v>
      </c>
      <c r="AE315" s="688">
        <f t="shared" si="185"/>
        <v>11.012571428571428</v>
      </c>
      <c r="AF315" s="688"/>
      <c r="AG315" s="688">
        <f t="shared" si="185"/>
        <v>1.1012571428571427</v>
      </c>
      <c r="AH315" s="682"/>
      <c r="AI315" s="635">
        <v>1</v>
      </c>
      <c r="AJ315" s="635">
        <v>98</v>
      </c>
      <c r="AK315" s="67"/>
      <c r="AL315" s="635">
        <v>75</v>
      </c>
      <c r="AM315" s="689">
        <v>0.3</v>
      </c>
      <c r="AN315" s="686">
        <v>2.9</v>
      </c>
      <c r="AO315" s="686">
        <v>0.13</v>
      </c>
      <c r="AP315" s="690">
        <f>(AN315*365)*(AO315*0.67*0.015*1)</f>
        <v>1.3829302500000002</v>
      </c>
      <c r="AQ315" s="690">
        <f>(AN315*365)*(AO315*0.67*0.005*1)</f>
        <v>0.46097675000000005</v>
      </c>
      <c r="AR315" s="691"/>
      <c r="AS315" s="690">
        <f>(AN315*365)*(AO315*0.67*0.04*1)</f>
        <v>3.6878140000000004</v>
      </c>
      <c r="AT315" s="690">
        <f>(AN315*365)*(AO315*0.67*0.015*1)</f>
        <v>1.3829302500000002</v>
      </c>
      <c r="AU315" s="690">
        <f>(AN315*365)*(AO315*0.67*0.65*1)</f>
        <v>59.926977500000007</v>
      </c>
      <c r="AV315" s="690">
        <f>(AN315*365)*(AO315*0.67*0.79*1)</f>
        <v>72.834326500000003</v>
      </c>
      <c r="AW315" s="690">
        <f>(AN315*365)*(AO315*0.67*0.03*1)</f>
        <v>2.7658605000000005</v>
      </c>
      <c r="AX315" s="691"/>
      <c r="AY315" s="690">
        <f>(AN315*365)*(AO315*0.67*0.65*1)</f>
        <v>59.926977500000007</v>
      </c>
      <c r="AZ315" s="690">
        <f t="shared" si="186"/>
        <v>92.195350000000005</v>
      </c>
      <c r="BA315" s="690">
        <f t="shared" si="187"/>
        <v>9.2195350000000005</v>
      </c>
      <c r="BB315" s="690">
        <f t="shared" si="188"/>
        <v>0.46097675000000005</v>
      </c>
      <c r="BC315" s="690">
        <f>(AN315*365)*(AO315*0.67*0.01*1)</f>
        <v>0.92195350000000009</v>
      </c>
      <c r="BD315" s="690">
        <v>0</v>
      </c>
      <c r="BE315" s="690">
        <v>0</v>
      </c>
      <c r="BF315" s="101"/>
      <c r="BG315" s="101"/>
      <c r="BH315" s="101"/>
      <c r="BI315" s="807" t="s">
        <v>126</v>
      </c>
      <c r="BJ315" s="796" t="s">
        <v>168</v>
      </c>
      <c r="BK315" s="801">
        <f t="shared" ref="BK315:BK343" si="189">BV315/25</f>
        <v>1</v>
      </c>
      <c r="BL315" s="796" t="s">
        <v>412</v>
      </c>
      <c r="BM315" s="798">
        <v>0.2</v>
      </c>
      <c r="BN315" s="798">
        <v>0.5</v>
      </c>
      <c r="BO315" s="795" t="s">
        <v>258</v>
      </c>
      <c r="BP315" s="801">
        <f t="shared" ref="BP315:BP343" si="190">BY315/298</f>
        <v>1.2445714285714284</v>
      </c>
      <c r="BQ315" s="796" t="s">
        <v>414</v>
      </c>
      <c r="BR315" s="798">
        <v>0.2</v>
      </c>
      <c r="BS315" s="798">
        <v>0.5</v>
      </c>
      <c r="BT315" s="795" t="s">
        <v>258</v>
      </c>
      <c r="BU315" s="636"/>
      <c r="BV315" s="801">
        <v>25</v>
      </c>
      <c r="BW315" s="796" t="s">
        <v>413</v>
      </c>
      <c r="BX315" s="636"/>
      <c r="BY315" s="801">
        <v>370.88228571428567</v>
      </c>
      <c r="BZ315" s="796" t="s">
        <v>413</v>
      </c>
      <c r="CA315" s="636"/>
      <c r="CB315" s="637"/>
      <c r="CC315" s="636"/>
      <c r="CD315" s="636"/>
      <c r="CE315" s="637"/>
      <c r="CF315" s="637"/>
      <c r="CG315" s="637"/>
      <c r="CH315" s="637"/>
      <c r="CI315" s="636"/>
      <c r="CJ315" s="636"/>
      <c r="CK315" s="637"/>
      <c r="CL315" s="637"/>
      <c r="CM315" s="637"/>
      <c r="CN315" s="705"/>
      <c r="CO315" s="667">
        <f t="shared" si="171"/>
        <v>0.2</v>
      </c>
      <c r="CP315" s="88">
        <f t="shared" si="172"/>
        <v>0.35</v>
      </c>
      <c r="CQ315" s="667">
        <f t="shared" si="173"/>
        <v>0.5</v>
      </c>
      <c r="CR315" s="67">
        <v>0.2</v>
      </c>
      <c r="CS315" s="67">
        <v>0.5</v>
      </c>
      <c r="CT315" s="67"/>
      <c r="CU315" s="67"/>
      <c r="CV315" s="67"/>
      <c r="CW315" s="67"/>
      <c r="CX315" s="67"/>
      <c r="CY315" s="67"/>
      <c r="CZ315" s="67"/>
      <c r="DA315" s="910" t="s">
        <v>126</v>
      </c>
      <c r="DB315" s="910">
        <v>1</v>
      </c>
      <c r="DC315" s="911">
        <f t="shared" ref="DC315:DC343" si="191">+DB315*21</f>
        <v>21</v>
      </c>
      <c r="DD315" s="911">
        <f t="shared" ref="DD315:DD343" si="192">+DB315*25</f>
        <v>25</v>
      </c>
      <c r="DE315" s="910">
        <v>40</v>
      </c>
      <c r="DF315" s="910">
        <v>0.99</v>
      </c>
      <c r="DG315" s="911">
        <f t="shared" ref="DG315:DG343" si="193">+DE315*DF315</f>
        <v>39.6</v>
      </c>
      <c r="DH315" s="910">
        <v>0.02</v>
      </c>
      <c r="DI315" s="912">
        <f t="shared" ref="DI315:DI343" si="194">+DG315*DH315*44/28</f>
        <v>1.2445714285714284</v>
      </c>
      <c r="DJ315" s="912">
        <f t="shared" ref="DJ315:DJ343" si="195">+DI315*310</f>
        <v>385.81714285714281</v>
      </c>
      <c r="DK315" s="912">
        <f t="shared" ref="DK315:DK343" si="196">+DI315*298</f>
        <v>370.88228571428567</v>
      </c>
      <c r="DL315" s="913">
        <f t="shared" ref="DL315:DM343" si="197">+DC315+DJ315</f>
        <v>406.81714285714281</v>
      </c>
      <c r="DM315" s="913">
        <f t="shared" si="197"/>
        <v>395.88228571428567</v>
      </c>
      <c r="DN315" s="705" t="s">
        <v>168</v>
      </c>
      <c r="DO315" s="67" t="s">
        <v>391</v>
      </c>
      <c r="DP315" s="67"/>
      <c r="DQ315" s="67"/>
      <c r="DR315" s="67"/>
      <c r="DS315" s="67"/>
      <c r="DT315" s="67"/>
      <c r="DU315" s="67"/>
      <c r="DV315" s="67"/>
      <c r="DW315" s="67"/>
      <c r="DX315" s="67"/>
      <c r="DY315" s="67"/>
      <c r="DZ315" s="67"/>
      <c r="EA315" s="67"/>
      <c r="EB315" s="67"/>
      <c r="EC315" s="67"/>
      <c r="ED315" s="67"/>
      <c r="EE315" s="67"/>
      <c r="EF315" s="67"/>
      <c r="EG315" s="67"/>
      <c r="EH315" s="67"/>
      <c r="EI315" s="67"/>
      <c r="EJ315" s="67"/>
      <c r="EK315" s="67"/>
      <c r="EL315" s="67"/>
      <c r="EM315" s="67"/>
      <c r="EN315" s="67"/>
      <c r="EO315" s="67"/>
      <c r="EP315" s="67"/>
      <c r="EQ315" s="67"/>
      <c r="ER315" s="67"/>
      <c r="ES315" s="67"/>
      <c r="ET315" s="67"/>
      <c r="EU315" s="67"/>
      <c r="EV315" s="67"/>
      <c r="EW315" s="67"/>
      <c r="EX315" s="67"/>
      <c r="EY315" s="67"/>
      <c r="EZ315" s="67"/>
      <c r="FA315" s="67"/>
      <c r="FB315" s="67"/>
      <c r="FC315" s="67"/>
      <c r="FD315" s="67"/>
      <c r="FE315" s="67"/>
      <c r="FF315" s="67"/>
      <c r="FG315" s="67"/>
      <c r="FH315" s="67"/>
      <c r="FI315" s="67"/>
      <c r="FJ315" s="67"/>
      <c r="FK315" s="67"/>
      <c r="FL315" s="67"/>
      <c r="FM315" s="67"/>
      <c r="FN315" s="67"/>
      <c r="FO315" s="67"/>
      <c r="FP315" s="67"/>
      <c r="FQ315" s="67"/>
      <c r="FR315" s="67"/>
      <c r="FS315" s="67"/>
      <c r="FT315" s="67"/>
      <c r="FU315" s="67"/>
      <c r="FV315" s="67"/>
      <c r="FW315" s="67"/>
      <c r="FX315" s="67"/>
      <c r="FY315" s="67"/>
      <c r="FZ315" s="67"/>
      <c r="GA315" s="67"/>
      <c r="GB315" s="67"/>
      <c r="GC315" s="67"/>
      <c r="GD315" s="67"/>
    </row>
    <row r="316" spans="1:186" s="69" customFormat="1" ht="33.75" hidden="1" customHeight="1" thickBot="1" x14ac:dyDescent="0.4">
      <c r="A316" s="67"/>
      <c r="B316" s="67"/>
      <c r="C316" s="67"/>
      <c r="D316" s="67"/>
      <c r="E316" s="67"/>
      <c r="F316" s="67"/>
      <c r="G316" s="67"/>
      <c r="H316" s="67"/>
      <c r="I316" s="67"/>
      <c r="J316" s="67"/>
      <c r="K316" s="67"/>
      <c r="L316" s="67"/>
      <c r="M316" s="67"/>
      <c r="N316" s="67"/>
      <c r="O316" s="671" t="s">
        <v>130</v>
      </c>
      <c r="P316" s="67"/>
      <c r="Q316" s="682">
        <v>0.48</v>
      </c>
      <c r="R316" s="682">
        <v>400</v>
      </c>
      <c r="S316" s="688">
        <f t="shared" si="185"/>
        <v>0</v>
      </c>
      <c r="T316" s="688">
        <f t="shared" si="185"/>
        <v>0</v>
      </c>
      <c r="U316" s="688">
        <f t="shared" si="185"/>
        <v>0.55062857142857136</v>
      </c>
      <c r="V316" s="688">
        <f t="shared" si="185"/>
        <v>2.2025142857142854</v>
      </c>
      <c r="W316" s="688">
        <f t="shared" si="185"/>
        <v>0.55062857142857136</v>
      </c>
      <c r="X316" s="688">
        <f t="shared" si="185"/>
        <v>0</v>
      </c>
      <c r="Y316" s="688">
        <f t="shared" si="185"/>
        <v>1.1012571428571427</v>
      </c>
      <c r="Z316" s="688">
        <f t="shared" si="185"/>
        <v>7.708800000000001</v>
      </c>
      <c r="AA316" s="688">
        <f t="shared" si="185"/>
        <v>0</v>
      </c>
      <c r="AB316" s="688">
        <f t="shared" si="185"/>
        <v>0</v>
      </c>
      <c r="AC316" s="688">
        <f t="shared" si="185"/>
        <v>0.66075428571428574</v>
      </c>
      <c r="AD316" s="688">
        <f t="shared" si="185"/>
        <v>0</v>
      </c>
      <c r="AE316" s="688">
        <f t="shared" si="185"/>
        <v>11.012571428571428</v>
      </c>
      <c r="AF316" s="688"/>
      <c r="AG316" s="688">
        <f t="shared" si="185"/>
        <v>1.1012571428571427</v>
      </c>
      <c r="AH316" s="682"/>
      <c r="AI316" s="635">
        <v>1</v>
      </c>
      <c r="AJ316" s="635">
        <v>112</v>
      </c>
      <c r="AK316" s="67"/>
      <c r="AL316" s="635">
        <v>92</v>
      </c>
      <c r="AM316" s="689">
        <v>0.3</v>
      </c>
      <c r="AN316" s="686">
        <v>2.9</v>
      </c>
      <c r="AO316" s="686">
        <v>0.13</v>
      </c>
      <c r="AP316" s="690">
        <f>(AN316*365)*(AO316*0.67*0.02*1)</f>
        <v>1.8439070000000002</v>
      </c>
      <c r="AQ316" s="690">
        <f>(AN316*365)*(AO316*0.67*0.01*1)</f>
        <v>0.92195350000000009</v>
      </c>
      <c r="AR316" s="691"/>
      <c r="AS316" s="690">
        <f>(AN316*365)*(AO316*0.67*0.05*1)</f>
        <v>4.6097675000000002</v>
      </c>
      <c r="AT316" s="690">
        <f>(AN316*365)*(AO316*0.67*0.02*1)</f>
        <v>1.8439070000000002</v>
      </c>
      <c r="AU316" s="690">
        <f>(AN316*365)*(AO316*0.67*0.8*1)</f>
        <v>73.756280000000004</v>
      </c>
      <c r="AV316" s="690">
        <f>(AN316*365)*(AO316*0.67*0.8*1)</f>
        <v>73.756280000000004</v>
      </c>
      <c r="AW316" s="690">
        <f>(AN316*365)*(AO316*0.67*0.3*1)</f>
        <v>27.658605000000005</v>
      </c>
      <c r="AX316" s="691"/>
      <c r="AY316" s="690">
        <f>(AN316*365)*(AO316*0.67*0.8*1)</f>
        <v>73.756280000000004</v>
      </c>
      <c r="AZ316" s="690">
        <f t="shared" si="186"/>
        <v>92.195350000000005</v>
      </c>
      <c r="BA316" s="690">
        <f t="shared" si="187"/>
        <v>9.2195350000000005</v>
      </c>
      <c r="BB316" s="690">
        <f t="shared" si="188"/>
        <v>0.46097675000000005</v>
      </c>
      <c r="BC316" s="690">
        <f>(AN316*365)*(AO316*0.67*0.015*1)</f>
        <v>1.3829302500000002</v>
      </c>
      <c r="BD316" s="690">
        <v>0</v>
      </c>
      <c r="BE316" s="690">
        <v>0</v>
      </c>
      <c r="BF316" s="101"/>
      <c r="BG316" s="101"/>
      <c r="BH316" s="101"/>
      <c r="BI316" s="807" t="s">
        <v>127</v>
      </c>
      <c r="BJ316" s="796" t="s">
        <v>168</v>
      </c>
      <c r="BK316" s="801">
        <f t="shared" si="189"/>
        <v>1</v>
      </c>
      <c r="BL316" s="796" t="s">
        <v>412</v>
      </c>
      <c r="BM316" s="798">
        <v>0.2</v>
      </c>
      <c r="BN316" s="798">
        <v>0.5</v>
      </c>
      <c r="BO316" s="795" t="s">
        <v>258</v>
      </c>
      <c r="BP316" s="801">
        <f t="shared" si="190"/>
        <v>1.2445714285714284</v>
      </c>
      <c r="BQ316" s="796" t="s">
        <v>414</v>
      </c>
      <c r="BR316" s="798">
        <v>0.2</v>
      </c>
      <c r="BS316" s="798">
        <v>0.5</v>
      </c>
      <c r="BT316" s="795" t="s">
        <v>258</v>
      </c>
      <c r="BU316" s="636"/>
      <c r="BV316" s="801">
        <v>25</v>
      </c>
      <c r="BW316" s="796" t="s">
        <v>413</v>
      </c>
      <c r="BX316" s="636"/>
      <c r="BY316" s="801">
        <v>370.88228571428567</v>
      </c>
      <c r="BZ316" s="796" t="s">
        <v>413</v>
      </c>
      <c r="CA316" s="636"/>
      <c r="CB316" s="637"/>
      <c r="CC316" s="636"/>
      <c r="CD316" s="636"/>
      <c r="CE316" s="637"/>
      <c r="CF316" s="637"/>
      <c r="CG316" s="637"/>
      <c r="CH316" s="637"/>
      <c r="CI316" s="636"/>
      <c r="CJ316" s="636"/>
      <c r="CK316" s="637"/>
      <c r="CL316" s="637"/>
      <c r="CM316" s="637"/>
      <c r="CN316" s="705"/>
      <c r="CO316" s="667">
        <f t="shared" si="171"/>
        <v>0.2</v>
      </c>
      <c r="CP316" s="88">
        <f t="shared" si="172"/>
        <v>0.35</v>
      </c>
      <c r="CQ316" s="667">
        <f t="shared" si="173"/>
        <v>0.5</v>
      </c>
      <c r="CR316" s="67">
        <v>0.2</v>
      </c>
      <c r="CS316" s="67">
        <v>0.5</v>
      </c>
      <c r="CT316" s="67"/>
      <c r="CU316" s="67"/>
      <c r="CV316" s="67"/>
      <c r="CW316" s="67"/>
      <c r="CX316" s="67"/>
      <c r="CY316" s="67"/>
      <c r="CZ316" s="67"/>
      <c r="DA316" s="910" t="s">
        <v>127</v>
      </c>
      <c r="DB316" s="910">
        <v>1</v>
      </c>
      <c r="DC316" s="911">
        <f t="shared" si="191"/>
        <v>21</v>
      </c>
      <c r="DD316" s="911">
        <f t="shared" si="192"/>
        <v>25</v>
      </c>
      <c r="DE316" s="910">
        <v>40</v>
      </c>
      <c r="DF316" s="910">
        <v>0.99</v>
      </c>
      <c r="DG316" s="911">
        <f t="shared" si="193"/>
        <v>39.6</v>
      </c>
      <c r="DH316" s="910">
        <v>0.02</v>
      </c>
      <c r="DI316" s="912">
        <f t="shared" si="194"/>
        <v>1.2445714285714284</v>
      </c>
      <c r="DJ316" s="912">
        <f t="shared" si="195"/>
        <v>385.81714285714281</v>
      </c>
      <c r="DK316" s="912">
        <f t="shared" si="196"/>
        <v>370.88228571428567</v>
      </c>
      <c r="DL316" s="913">
        <f t="shared" si="197"/>
        <v>406.81714285714281</v>
      </c>
      <c r="DM316" s="913">
        <f t="shared" si="197"/>
        <v>395.88228571428567</v>
      </c>
      <c r="DN316" s="705" t="s">
        <v>168</v>
      </c>
      <c r="DO316" s="67" t="s">
        <v>391</v>
      </c>
      <c r="DP316" s="67"/>
      <c r="DQ316" s="67"/>
      <c r="DR316" s="67"/>
      <c r="DS316" s="67"/>
      <c r="DT316" s="67"/>
      <c r="DU316" s="67"/>
      <c r="DV316" s="67"/>
      <c r="DW316" s="67"/>
      <c r="DX316" s="67"/>
      <c r="DY316" s="67"/>
      <c r="DZ316" s="67"/>
      <c r="EA316" s="67"/>
      <c r="EB316" s="67"/>
      <c r="EC316" s="67"/>
      <c r="ED316" s="67"/>
      <c r="EE316" s="67"/>
      <c r="EF316" s="67"/>
      <c r="EG316" s="67"/>
      <c r="EH316" s="67"/>
      <c r="EI316" s="67"/>
      <c r="EJ316" s="67"/>
      <c r="EK316" s="67"/>
      <c r="EL316" s="67"/>
      <c r="EM316" s="67"/>
      <c r="EN316" s="67"/>
      <c r="EO316" s="67"/>
      <c r="EP316" s="67"/>
      <c r="EQ316" s="67"/>
      <c r="ER316" s="67"/>
      <c r="ES316" s="67"/>
      <c r="ET316" s="67"/>
      <c r="EU316" s="67"/>
      <c r="EV316" s="67"/>
      <c r="EW316" s="67"/>
      <c r="EX316" s="67"/>
      <c r="EY316" s="67"/>
      <c r="EZ316" s="67"/>
      <c r="FA316" s="67"/>
      <c r="FB316" s="67"/>
      <c r="FC316" s="67"/>
      <c r="FD316" s="67"/>
      <c r="FE316" s="67"/>
      <c r="FF316" s="67"/>
      <c r="FG316" s="67"/>
      <c r="FH316" s="67"/>
      <c r="FI316" s="67"/>
      <c r="FJ316" s="67"/>
      <c r="FK316" s="67"/>
      <c r="FL316" s="67"/>
      <c r="FM316" s="67"/>
      <c r="FN316" s="67"/>
      <c r="FO316" s="67"/>
      <c r="FP316" s="67"/>
      <c r="FQ316" s="67"/>
      <c r="FR316" s="67"/>
      <c r="FS316" s="67"/>
      <c r="FT316" s="67"/>
      <c r="FU316" s="67"/>
      <c r="FV316" s="67"/>
      <c r="FW316" s="67"/>
      <c r="FX316" s="67"/>
      <c r="FY316" s="67"/>
      <c r="FZ316" s="67"/>
      <c r="GA316" s="67"/>
      <c r="GB316" s="67"/>
      <c r="GC316" s="67"/>
      <c r="GD316" s="67"/>
    </row>
    <row r="317" spans="1:186" s="69" customFormat="1" ht="33.75" hidden="1" customHeight="1" thickBot="1" x14ac:dyDescent="0.4">
      <c r="A317" s="67"/>
      <c r="B317" s="67"/>
      <c r="C317" s="67"/>
      <c r="D317" s="67"/>
      <c r="E317" s="67"/>
      <c r="F317" s="67"/>
      <c r="G317" s="67"/>
      <c r="H317" s="67"/>
      <c r="I317" s="67"/>
      <c r="J317" s="67"/>
      <c r="K317" s="67"/>
      <c r="L317" s="67"/>
      <c r="M317" s="67"/>
      <c r="N317" s="67"/>
      <c r="O317" s="671" t="s">
        <v>125</v>
      </c>
      <c r="P317" s="67"/>
      <c r="Q317" s="682">
        <v>0.36</v>
      </c>
      <c r="R317" s="682">
        <v>305</v>
      </c>
      <c r="S317" s="688">
        <f t="shared" si="185"/>
        <v>0</v>
      </c>
      <c r="T317" s="688">
        <f t="shared" si="185"/>
        <v>0</v>
      </c>
      <c r="U317" s="688">
        <f t="shared" si="185"/>
        <v>0.3148907142857143</v>
      </c>
      <c r="V317" s="688">
        <f t="shared" si="185"/>
        <v>1.2595628571428572</v>
      </c>
      <c r="W317" s="688">
        <f t="shared" si="185"/>
        <v>0.3148907142857143</v>
      </c>
      <c r="X317" s="688">
        <f t="shared" si="185"/>
        <v>0</v>
      </c>
      <c r="Y317" s="688">
        <f t="shared" si="185"/>
        <v>0.6297814285714286</v>
      </c>
      <c r="Z317" s="688">
        <f t="shared" si="185"/>
        <v>4.4084700000000003</v>
      </c>
      <c r="AA317" s="688">
        <f t="shared" si="185"/>
        <v>0</v>
      </c>
      <c r="AB317" s="688">
        <f t="shared" si="185"/>
        <v>0</v>
      </c>
      <c r="AC317" s="688">
        <f t="shared" si="185"/>
        <v>0.37786885714285712</v>
      </c>
      <c r="AD317" s="688">
        <f t="shared" si="185"/>
        <v>0</v>
      </c>
      <c r="AE317" s="688">
        <f t="shared" si="185"/>
        <v>6.2978142857142849</v>
      </c>
      <c r="AF317" s="688"/>
      <c r="AG317" s="688">
        <f t="shared" si="185"/>
        <v>0.6297814285714286</v>
      </c>
      <c r="AH317" s="682"/>
      <c r="AI317" s="635">
        <v>1</v>
      </c>
      <c r="AJ317" s="88">
        <v>0</v>
      </c>
      <c r="AK317" s="67"/>
      <c r="AL317" s="635">
        <v>8</v>
      </c>
      <c r="AM317" s="689">
        <v>0.3</v>
      </c>
      <c r="AN317" s="686">
        <v>2.5</v>
      </c>
      <c r="AO317" s="686">
        <v>0.1</v>
      </c>
      <c r="AP317" s="690">
        <f>(AN317*365)*(AO317*0.67*0.01*1)</f>
        <v>0.611375</v>
      </c>
      <c r="AQ317" s="690">
        <f>(AN317*365)*(AO317*0.67*0.001*1)</f>
        <v>6.1137500000000004E-2</v>
      </c>
      <c r="AR317" s="691"/>
      <c r="AS317" s="690">
        <f>(AN317*365)*(AO317*0.67*0.02*1)</f>
        <v>1.22275</v>
      </c>
      <c r="AT317" s="690">
        <f>(AN317*365)*(AO317*0.67*0.01*1)</f>
        <v>0.611375</v>
      </c>
      <c r="AU317" s="690">
        <f>(AN317*365)*(AO317*0.67*0.25*1)</f>
        <v>15.284375000000001</v>
      </c>
      <c r="AV317" s="690">
        <f>(AN317*365)*(AO317*0.67*0.73*1)</f>
        <v>44.630375000000001</v>
      </c>
      <c r="AW317" s="690">
        <f>(AN317*365)*(AO317*0.67*0.03*1)</f>
        <v>1.834125</v>
      </c>
      <c r="AX317" s="691"/>
      <c r="AY317" s="690">
        <f>(AN317*365)*(AO317*0.67*0.25*1)</f>
        <v>15.284375000000001</v>
      </c>
      <c r="AZ317" s="690">
        <f t="shared" si="186"/>
        <v>61.137500000000003</v>
      </c>
      <c r="BA317" s="690">
        <f t="shared" si="187"/>
        <v>6.1137500000000014</v>
      </c>
      <c r="BB317" s="690">
        <f t="shared" si="188"/>
        <v>0.3056875</v>
      </c>
      <c r="BC317" s="690">
        <f>(AN317*365)*(AO317*0.67*0.005*1)</f>
        <v>0.3056875</v>
      </c>
      <c r="BD317" s="690">
        <v>0</v>
      </c>
      <c r="BE317" s="690">
        <v>0</v>
      </c>
      <c r="BF317" s="101"/>
      <c r="BG317" s="101"/>
      <c r="BH317" s="101"/>
      <c r="BI317" s="807" t="s">
        <v>128</v>
      </c>
      <c r="BJ317" s="796" t="s">
        <v>168</v>
      </c>
      <c r="BK317" s="801">
        <f t="shared" si="189"/>
        <v>0</v>
      </c>
      <c r="BL317" s="796" t="s">
        <v>412</v>
      </c>
      <c r="BM317" s="798">
        <v>0.2</v>
      </c>
      <c r="BN317" s="798">
        <v>0.5</v>
      </c>
      <c r="BO317" s="795" t="s">
        <v>258</v>
      </c>
      <c r="BP317" s="801">
        <f t="shared" si="190"/>
        <v>0.79200000000000004</v>
      </c>
      <c r="BQ317" s="796" t="s">
        <v>414</v>
      </c>
      <c r="BR317" s="798">
        <v>0.2</v>
      </c>
      <c r="BS317" s="798">
        <v>0.5</v>
      </c>
      <c r="BT317" s="795" t="s">
        <v>258</v>
      </c>
      <c r="BU317" s="636"/>
      <c r="BV317" s="801">
        <v>0</v>
      </c>
      <c r="BW317" s="796" t="s">
        <v>413</v>
      </c>
      <c r="BX317" s="636"/>
      <c r="BY317" s="801">
        <v>236.01600000000002</v>
      </c>
      <c r="BZ317" s="796" t="s">
        <v>413</v>
      </c>
      <c r="CA317" s="636"/>
      <c r="CB317" s="637"/>
      <c r="CC317" s="636"/>
      <c r="CD317" s="636"/>
      <c r="CE317" s="637"/>
      <c r="CF317" s="637"/>
      <c r="CG317" s="637"/>
      <c r="CH317" s="637"/>
      <c r="CI317" s="636"/>
      <c r="CJ317" s="636"/>
      <c r="CK317" s="637"/>
      <c r="CL317" s="637"/>
      <c r="CM317" s="637"/>
      <c r="CN317" s="705"/>
      <c r="CO317" s="667">
        <f t="shared" si="171"/>
        <v>0.2</v>
      </c>
      <c r="CP317" s="88">
        <f t="shared" si="172"/>
        <v>0.35</v>
      </c>
      <c r="CQ317" s="667">
        <f t="shared" si="173"/>
        <v>0.5</v>
      </c>
      <c r="CR317" s="67">
        <v>0.2</v>
      </c>
      <c r="CS317" s="67">
        <v>0.5</v>
      </c>
      <c r="CT317" s="67"/>
      <c r="CU317" s="67"/>
      <c r="CV317" s="67"/>
      <c r="CW317" s="67"/>
      <c r="CX317" s="67"/>
      <c r="CY317" s="67"/>
      <c r="CZ317" s="67"/>
      <c r="DA317" s="910" t="s">
        <v>128</v>
      </c>
      <c r="DB317" s="910">
        <v>0</v>
      </c>
      <c r="DC317" s="911">
        <f t="shared" si="191"/>
        <v>0</v>
      </c>
      <c r="DD317" s="911">
        <f t="shared" si="192"/>
        <v>0</v>
      </c>
      <c r="DE317" s="910">
        <v>70</v>
      </c>
      <c r="DF317" s="910">
        <v>0.36</v>
      </c>
      <c r="DG317" s="911">
        <f t="shared" si="193"/>
        <v>25.2</v>
      </c>
      <c r="DH317" s="910">
        <v>0.02</v>
      </c>
      <c r="DI317" s="912">
        <f t="shared" si="194"/>
        <v>0.79200000000000004</v>
      </c>
      <c r="DJ317" s="912">
        <f t="shared" si="195"/>
        <v>245.52</v>
      </c>
      <c r="DK317" s="912">
        <f t="shared" si="196"/>
        <v>236.01600000000002</v>
      </c>
      <c r="DL317" s="913">
        <f t="shared" si="197"/>
        <v>245.52</v>
      </c>
      <c r="DM317" s="913">
        <f t="shared" si="197"/>
        <v>236.01600000000002</v>
      </c>
      <c r="DN317" s="705" t="s">
        <v>168</v>
      </c>
      <c r="DO317" s="67" t="s">
        <v>391</v>
      </c>
      <c r="DP317" s="67"/>
      <c r="DQ317" s="67"/>
      <c r="DR317" s="67"/>
      <c r="DS317" s="67"/>
      <c r="DT317" s="67"/>
      <c r="DU317" s="67"/>
      <c r="DV317" s="67"/>
      <c r="DW317" s="67"/>
      <c r="DX317" s="67"/>
      <c r="DY317" s="67"/>
      <c r="DZ317" s="67"/>
      <c r="EA317" s="67"/>
      <c r="EB317" s="67"/>
      <c r="EC317" s="67"/>
      <c r="ED317" s="67"/>
      <c r="EE317" s="67"/>
      <c r="EF317" s="67"/>
      <c r="EG317" s="67"/>
      <c r="EH317" s="67"/>
      <c r="EI317" s="67"/>
      <c r="EJ317" s="67"/>
      <c r="EK317" s="67"/>
      <c r="EL317" s="67"/>
      <c r="EM317" s="67"/>
      <c r="EN317" s="67"/>
      <c r="EO317" s="67"/>
      <c r="EP317" s="67"/>
      <c r="EQ317" s="67"/>
      <c r="ER317" s="67"/>
      <c r="ES317" s="67"/>
      <c r="ET317" s="67"/>
      <c r="EU317" s="67"/>
      <c r="EV317" s="67"/>
      <c r="EW317" s="67"/>
      <c r="EX317" s="67"/>
      <c r="EY317" s="67"/>
      <c r="EZ317" s="67"/>
      <c r="FA317" s="67"/>
      <c r="FB317" s="67"/>
      <c r="FC317" s="67"/>
      <c r="FD317" s="67"/>
      <c r="FE317" s="67"/>
      <c r="FF317" s="67"/>
      <c r="FG317" s="67"/>
      <c r="FH317" s="67"/>
      <c r="FI317" s="67"/>
      <c r="FJ317" s="67"/>
      <c r="FK317" s="67"/>
      <c r="FL317" s="67"/>
      <c r="FM317" s="67"/>
      <c r="FN317" s="67"/>
      <c r="FO317" s="67"/>
      <c r="FP317" s="67"/>
      <c r="FQ317" s="67"/>
      <c r="FR317" s="67"/>
      <c r="FS317" s="67"/>
      <c r="FT317" s="67"/>
      <c r="FU317" s="67"/>
      <c r="FV317" s="67"/>
      <c r="FW317" s="67"/>
      <c r="FX317" s="67"/>
      <c r="FY317" s="67"/>
      <c r="FZ317" s="67"/>
      <c r="GA317" s="67"/>
      <c r="GB317" s="67"/>
      <c r="GC317" s="67"/>
      <c r="GD317" s="67"/>
    </row>
    <row r="318" spans="1:186" s="69" customFormat="1" ht="33.75" hidden="1" customHeight="1" thickBot="1" x14ac:dyDescent="0.4">
      <c r="A318" s="67"/>
      <c r="B318" s="67"/>
      <c r="C318" s="67"/>
      <c r="D318" s="67"/>
      <c r="E318" s="67"/>
      <c r="F318" s="67"/>
      <c r="G318" s="67"/>
      <c r="H318" s="67"/>
      <c r="I318" s="67"/>
      <c r="J318" s="67"/>
      <c r="K318" s="67"/>
      <c r="L318" s="67"/>
      <c r="M318" s="67"/>
      <c r="N318" s="67"/>
      <c r="O318" s="671" t="s">
        <v>126</v>
      </c>
      <c r="P318" s="67"/>
      <c r="Q318" s="682">
        <v>0.36</v>
      </c>
      <c r="R318" s="682">
        <v>305</v>
      </c>
      <c r="S318" s="688">
        <f t="shared" si="185"/>
        <v>0</v>
      </c>
      <c r="T318" s="688">
        <f t="shared" si="185"/>
        <v>0</v>
      </c>
      <c r="U318" s="688">
        <f t="shared" si="185"/>
        <v>0.3148907142857143</v>
      </c>
      <c r="V318" s="688">
        <f t="shared" si="185"/>
        <v>1.2595628571428572</v>
      </c>
      <c r="W318" s="688">
        <f t="shared" si="185"/>
        <v>0.3148907142857143</v>
      </c>
      <c r="X318" s="688">
        <f t="shared" si="185"/>
        <v>0</v>
      </c>
      <c r="Y318" s="688">
        <f t="shared" si="185"/>
        <v>0.6297814285714286</v>
      </c>
      <c r="Z318" s="688">
        <f t="shared" si="185"/>
        <v>4.4084700000000003</v>
      </c>
      <c r="AA318" s="688">
        <f t="shared" si="185"/>
        <v>0</v>
      </c>
      <c r="AB318" s="688">
        <f t="shared" si="185"/>
        <v>0</v>
      </c>
      <c r="AC318" s="688">
        <f t="shared" si="185"/>
        <v>0.37786885714285712</v>
      </c>
      <c r="AD318" s="688">
        <f t="shared" si="185"/>
        <v>0</v>
      </c>
      <c r="AE318" s="688">
        <f t="shared" si="185"/>
        <v>6.2978142857142849</v>
      </c>
      <c r="AF318" s="688"/>
      <c r="AG318" s="688">
        <f t="shared" si="185"/>
        <v>0.6297814285714286</v>
      </c>
      <c r="AH318" s="682"/>
      <c r="AI318" s="635">
        <v>1</v>
      </c>
      <c r="AJ318" s="88">
        <v>0</v>
      </c>
      <c r="AK318" s="67"/>
      <c r="AL318" s="635">
        <v>21</v>
      </c>
      <c r="AM318" s="689">
        <v>0.3</v>
      </c>
      <c r="AN318" s="686">
        <v>2.5</v>
      </c>
      <c r="AO318" s="686">
        <v>0.1</v>
      </c>
      <c r="AP318" s="690">
        <f>(AN318*365)*(AO318*0.67*0.015*1)</f>
        <v>0.9170625</v>
      </c>
      <c r="AQ318" s="690">
        <f>(AN318*365)*(AO318*0.67*0.005*1)</f>
        <v>0.3056875</v>
      </c>
      <c r="AR318" s="691"/>
      <c r="AS318" s="690">
        <f>(AN318*365)*(AO318*0.67*0.04*1)</f>
        <v>2.4455</v>
      </c>
      <c r="AT318" s="690">
        <f>(AN318*365)*(AO318*0.67*0.015*1)</f>
        <v>0.9170625</v>
      </c>
      <c r="AU318" s="690">
        <f>(AN318*365)*(AO318*0.67*0.65*1)</f>
        <v>39.739375000000003</v>
      </c>
      <c r="AV318" s="690">
        <f>(AN318*365)*(AO318*0.67*0.79*1)</f>
        <v>48.298625000000001</v>
      </c>
      <c r="AW318" s="690">
        <f>(AN318*365)*(AO318*0.67*0.03*1)</f>
        <v>1.834125</v>
      </c>
      <c r="AX318" s="691"/>
      <c r="AY318" s="690">
        <f>(AN318*365)*(AO318*0.67*0.65*1)</f>
        <v>39.739375000000003</v>
      </c>
      <c r="AZ318" s="690">
        <f t="shared" si="186"/>
        <v>61.137500000000003</v>
      </c>
      <c r="BA318" s="690">
        <f t="shared" si="187"/>
        <v>6.1137500000000014</v>
      </c>
      <c r="BB318" s="690">
        <f t="shared" si="188"/>
        <v>0.3056875</v>
      </c>
      <c r="BC318" s="690">
        <f>(AN318*365)*(AO318*0.67*0.01*1)</f>
        <v>0.611375</v>
      </c>
      <c r="BD318" s="690">
        <v>0</v>
      </c>
      <c r="BE318" s="690">
        <v>0</v>
      </c>
      <c r="BF318" s="101"/>
      <c r="BG318" s="101"/>
      <c r="BH318" s="101"/>
      <c r="BI318" s="807" t="s">
        <v>129</v>
      </c>
      <c r="BJ318" s="796" t="s">
        <v>168</v>
      </c>
      <c r="BK318" s="801">
        <f t="shared" si="189"/>
        <v>1</v>
      </c>
      <c r="BL318" s="796" t="s">
        <v>412</v>
      </c>
      <c r="BM318" s="798">
        <v>0.2</v>
      </c>
      <c r="BN318" s="798">
        <v>0.5</v>
      </c>
      <c r="BO318" s="795" t="s">
        <v>258</v>
      </c>
      <c r="BP318" s="801">
        <f t="shared" si="190"/>
        <v>0.79200000000000004</v>
      </c>
      <c r="BQ318" s="796" t="s">
        <v>414</v>
      </c>
      <c r="BR318" s="798">
        <v>0.2</v>
      </c>
      <c r="BS318" s="798">
        <v>0.5</v>
      </c>
      <c r="BT318" s="795" t="s">
        <v>258</v>
      </c>
      <c r="BU318" s="636"/>
      <c r="BV318" s="801">
        <v>25</v>
      </c>
      <c r="BW318" s="796" t="s">
        <v>413</v>
      </c>
      <c r="BX318" s="636"/>
      <c r="BY318" s="801">
        <v>236.01600000000002</v>
      </c>
      <c r="BZ318" s="796" t="s">
        <v>413</v>
      </c>
      <c r="CA318" s="636"/>
      <c r="CB318" s="637"/>
      <c r="CC318" s="636"/>
      <c r="CD318" s="636"/>
      <c r="CE318" s="637"/>
      <c r="CF318" s="637"/>
      <c r="CG318" s="637"/>
      <c r="CH318" s="637"/>
      <c r="CI318" s="636"/>
      <c r="CJ318" s="636"/>
      <c r="CK318" s="637"/>
      <c r="CL318" s="637"/>
      <c r="CM318" s="637"/>
      <c r="CN318" s="705"/>
      <c r="CO318" s="667">
        <f t="shared" si="171"/>
        <v>0.2</v>
      </c>
      <c r="CP318" s="88">
        <f t="shared" si="172"/>
        <v>0.35</v>
      </c>
      <c r="CQ318" s="667">
        <f t="shared" si="173"/>
        <v>0.5</v>
      </c>
      <c r="CR318" s="67">
        <v>0.2</v>
      </c>
      <c r="CS318" s="67">
        <v>0.5</v>
      </c>
      <c r="CT318" s="67"/>
      <c r="CU318" s="67"/>
      <c r="CV318" s="67"/>
      <c r="CW318" s="67"/>
      <c r="CX318" s="67"/>
      <c r="CY318" s="67"/>
      <c r="CZ318" s="67"/>
      <c r="DA318" s="910" t="s">
        <v>129</v>
      </c>
      <c r="DB318" s="910">
        <v>1</v>
      </c>
      <c r="DC318" s="911">
        <f t="shared" si="191"/>
        <v>21</v>
      </c>
      <c r="DD318" s="911">
        <f t="shared" si="192"/>
        <v>25</v>
      </c>
      <c r="DE318" s="910">
        <v>70</v>
      </c>
      <c r="DF318" s="910">
        <v>0.36</v>
      </c>
      <c r="DG318" s="911">
        <f t="shared" si="193"/>
        <v>25.2</v>
      </c>
      <c r="DH318" s="910">
        <v>0.02</v>
      </c>
      <c r="DI318" s="912">
        <f t="shared" si="194"/>
        <v>0.79200000000000004</v>
      </c>
      <c r="DJ318" s="912">
        <f t="shared" si="195"/>
        <v>245.52</v>
      </c>
      <c r="DK318" s="912">
        <f t="shared" si="196"/>
        <v>236.01600000000002</v>
      </c>
      <c r="DL318" s="913">
        <f t="shared" si="197"/>
        <v>266.52</v>
      </c>
      <c r="DM318" s="913">
        <f t="shared" si="197"/>
        <v>261.01600000000002</v>
      </c>
      <c r="DN318" s="705" t="s">
        <v>168</v>
      </c>
      <c r="DO318" s="67" t="s">
        <v>391</v>
      </c>
      <c r="DP318" s="67"/>
      <c r="DQ318" s="67"/>
      <c r="DR318" s="67"/>
      <c r="DS318" s="67"/>
      <c r="DT318" s="67"/>
      <c r="DU318" s="67"/>
      <c r="DV318" s="67"/>
      <c r="DW318" s="67"/>
      <c r="DX318" s="67"/>
      <c r="DY318" s="67"/>
      <c r="DZ318" s="67"/>
      <c r="EA318" s="67"/>
      <c r="EB318" s="67"/>
      <c r="EC318" s="67"/>
      <c r="ED318" s="67"/>
      <c r="EE318" s="67"/>
      <c r="EF318" s="67"/>
      <c r="EG318" s="67"/>
      <c r="EH318" s="67"/>
      <c r="EI318" s="67"/>
      <c r="EJ318" s="67"/>
      <c r="EK318" s="67"/>
      <c r="EL318" s="67"/>
      <c r="EM318" s="67"/>
      <c r="EN318" s="67"/>
      <c r="EO318" s="67"/>
      <c r="EP318" s="67"/>
      <c r="EQ318" s="67"/>
      <c r="ER318" s="67"/>
      <c r="ES318" s="67"/>
      <c r="ET318" s="67"/>
      <c r="EU318" s="67"/>
      <c r="EV318" s="67"/>
      <c r="EW318" s="67"/>
      <c r="EX318" s="67"/>
      <c r="EY318" s="67"/>
      <c r="EZ318" s="67"/>
      <c r="FA318" s="67"/>
      <c r="FB318" s="67"/>
      <c r="FC318" s="67"/>
      <c r="FD318" s="67"/>
      <c r="FE318" s="67"/>
      <c r="FF318" s="67"/>
      <c r="FG318" s="67"/>
      <c r="FH318" s="67"/>
      <c r="FI318" s="67"/>
      <c r="FJ318" s="67"/>
      <c r="FK318" s="67"/>
      <c r="FL318" s="67"/>
      <c r="FM318" s="67"/>
      <c r="FN318" s="67"/>
      <c r="FO318" s="67"/>
      <c r="FP318" s="67"/>
      <c r="FQ318" s="67"/>
      <c r="FR318" s="67"/>
      <c r="FS318" s="67"/>
      <c r="FT318" s="67"/>
      <c r="FU318" s="67"/>
      <c r="FV318" s="67"/>
      <c r="FW318" s="67"/>
      <c r="FX318" s="67"/>
      <c r="FY318" s="67"/>
      <c r="FZ318" s="67"/>
      <c r="GA318" s="67"/>
      <c r="GB318" s="67"/>
      <c r="GC318" s="67"/>
      <c r="GD318" s="67"/>
    </row>
    <row r="319" spans="1:186" s="69" customFormat="1" ht="33.75" hidden="1" customHeight="1" thickBot="1" x14ac:dyDescent="0.4">
      <c r="A319" s="67"/>
      <c r="B319" s="67"/>
      <c r="C319" s="67"/>
      <c r="D319" s="67"/>
      <c r="E319" s="67"/>
      <c r="F319" s="67"/>
      <c r="G319" s="67"/>
      <c r="H319" s="67"/>
      <c r="I319" s="67"/>
      <c r="J319" s="67"/>
      <c r="K319" s="67"/>
      <c r="L319" s="67"/>
      <c r="M319" s="67"/>
      <c r="N319" s="67"/>
      <c r="O319" s="671" t="s">
        <v>127</v>
      </c>
      <c r="P319" s="67"/>
      <c r="Q319" s="682">
        <v>0.36</v>
      </c>
      <c r="R319" s="682">
        <v>305</v>
      </c>
      <c r="S319" s="688">
        <f t="shared" si="185"/>
        <v>0</v>
      </c>
      <c r="T319" s="688">
        <f t="shared" si="185"/>
        <v>0</v>
      </c>
      <c r="U319" s="688">
        <f t="shared" si="185"/>
        <v>0.3148907142857143</v>
      </c>
      <c r="V319" s="688">
        <f t="shared" si="185"/>
        <v>1.2595628571428572</v>
      </c>
      <c r="W319" s="688">
        <f t="shared" si="185"/>
        <v>0.3148907142857143</v>
      </c>
      <c r="X319" s="688">
        <f t="shared" si="185"/>
        <v>0</v>
      </c>
      <c r="Y319" s="688">
        <f t="shared" si="185"/>
        <v>0.6297814285714286</v>
      </c>
      <c r="Z319" s="688">
        <f t="shared" si="185"/>
        <v>4.4084700000000003</v>
      </c>
      <c r="AA319" s="688">
        <f t="shared" si="185"/>
        <v>0</v>
      </c>
      <c r="AB319" s="688">
        <f t="shared" si="185"/>
        <v>0</v>
      </c>
      <c r="AC319" s="688">
        <f t="shared" si="185"/>
        <v>0.37786885714285712</v>
      </c>
      <c r="AD319" s="688">
        <f t="shared" si="185"/>
        <v>0</v>
      </c>
      <c r="AE319" s="688">
        <f t="shared" si="185"/>
        <v>6.2978142857142849</v>
      </c>
      <c r="AF319" s="688"/>
      <c r="AG319" s="688">
        <f t="shared" si="185"/>
        <v>0.6297814285714286</v>
      </c>
      <c r="AH319" s="682"/>
      <c r="AI319" s="635">
        <v>2</v>
      </c>
      <c r="AJ319" s="88">
        <v>0</v>
      </c>
      <c r="AK319" s="67"/>
      <c r="AL319" s="635">
        <v>26</v>
      </c>
      <c r="AM319" s="689">
        <v>0.3</v>
      </c>
      <c r="AN319" s="686">
        <v>2.5</v>
      </c>
      <c r="AO319" s="686">
        <v>0.1</v>
      </c>
      <c r="AP319" s="690">
        <f>(AN319*365)*(AO319*0.67*0.02*1)</f>
        <v>1.22275</v>
      </c>
      <c r="AQ319" s="690">
        <f>(AN319*365)*(AO319*0.67*0.01*1)</f>
        <v>0.611375</v>
      </c>
      <c r="AR319" s="691"/>
      <c r="AS319" s="690">
        <f>(AN319*365)*(AO319*0.67*0.05*1)</f>
        <v>3.0568750000000007</v>
      </c>
      <c r="AT319" s="690">
        <f>(AN319*365)*(AO319*0.67*0.02*1)</f>
        <v>1.22275</v>
      </c>
      <c r="AU319" s="690">
        <f>(AN319*365)*(AO319*0.67*0.8*1)</f>
        <v>48.910000000000011</v>
      </c>
      <c r="AV319" s="690">
        <f>(AN319*365)*(AO319*0.67*0.8*1)</f>
        <v>48.910000000000011</v>
      </c>
      <c r="AW319" s="690">
        <f>(AN319*365)*(AO319*0.67*0.3*1)</f>
        <v>18.341249999999999</v>
      </c>
      <c r="AX319" s="691"/>
      <c r="AY319" s="690">
        <f>(AN319*365)*(AO319*0.67*0.8*1)</f>
        <v>48.910000000000011</v>
      </c>
      <c r="AZ319" s="690">
        <f t="shared" si="186"/>
        <v>61.137500000000003</v>
      </c>
      <c r="BA319" s="690">
        <f t="shared" si="187"/>
        <v>6.1137500000000014</v>
      </c>
      <c r="BB319" s="690">
        <f t="shared" si="188"/>
        <v>0.3056875</v>
      </c>
      <c r="BC319" s="690">
        <f>(AN319*365)*(AO319*0.67*0.015*1)</f>
        <v>0.9170625</v>
      </c>
      <c r="BD319" s="690">
        <v>0</v>
      </c>
      <c r="BE319" s="690">
        <v>0</v>
      </c>
      <c r="BF319" s="101"/>
      <c r="BG319" s="101"/>
      <c r="BH319" s="101"/>
      <c r="BI319" s="807" t="s">
        <v>130</v>
      </c>
      <c r="BJ319" s="796" t="s">
        <v>168</v>
      </c>
      <c r="BK319" s="801">
        <f t="shared" si="189"/>
        <v>2</v>
      </c>
      <c r="BL319" s="796" t="s">
        <v>412</v>
      </c>
      <c r="BM319" s="798">
        <v>0.2</v>
      </c>
      <c r="BN319" s="798">
        <v>0.5</v>
      </c>
      <c r="BO319" s="795" t="s">
        <v>258</v>
      </c>
      <c r="BP319" s="801">
        <f t="shared" si="190"/>
        <v>0.79200000000000004</v>
      </c>
      <c r="BQ319" s="796" t="s">
        <v>414</v>
      </c>
      <c r="BR319" s="798">
        <v>0.2</v>
      </c>
      <c r="BS319" s="798">
        <v>0.5</v>
      </c>
      <c r="BT319" s="795" t="s">
        <v>258</v>
      </c>
      <c r="BU319" s="636"/>
      <c r="BV319" s="801">
        <v>50</v>
      </c>
      <c r="BW319" s="796" t="s">
        <v>413</v>
      </c>
      <c r="BX319" s="636"/>
      <c r="BY319" s="801">
        <v>236.01600000000002</v>
      </c>
      <c r="BZ319" s="796" t="s">
        <v>413</v>
      </c>
      <c r="CA319" s="636"/>
      <c r="CB319" s="637"/>
      <c r="CC319" s="636"/>
      <c r="CD319" s="636"/>
      <c r="CE319" s="637"/>
      <c r="CF319" s="637"/>
      <c r="CG319" s="637"/>
      <c r="CH319" s="637"/>
      <c r="CI319" s="636"/>
      <c r="CJ319" s="636"/>
      <c r="CK319" s="637"/>
      <c r="CL319" s="637"/>
      <c r="CM319" s="637"/>
      <c r="CN319" s="705"/>
      <c r="CO319" s="667">
        <f t="shared" si="171"/>
        <v>0.2</v>
      </c>
      <c r="CP319" s="88">
        <f t="shared" si="172"/>
        <v>0.35</v>
      </c>
      <c r="CQ319" s="667">
        <f t="shared" si="173"/>
        <v>0.5</v>
      </c>
      <c r="CR319" s="67">
        <v>0.2</v>
      </c>
      <c r="CS319" s="67">
        <v>0.5</v>
      </c>
      <c r="CT319" s="67"/>
      <c r="CU319" s="67"/>
      <c r="CV319" s="67"/>
      <c r="CW319" s="67"/>
      <c r="CX319" s="67"/>
      <c r="CY319" s="67"/>
      <c r="CZ319" s="67"/>
      <c r="DA319" s="910" t="s">
        <v>130</v>
      </c>
      <c r="DB319" s="910">
        <v>2</v>
      </c>
      <c r="DC319" s="911">
        <f t="shared" si="191"/>
        <v>42</v>
      </c>
      <c r="DD319" s="911">
        <f t="shared" si="192"/>
        <v>50</v>
      </c>
      <c r="DE319" s="910">
        <v>70</v>
      </c>
      <c r="DF319" s="910">
        <v>0.36</v>
      </c>
      <c r="DG319" s="911">
        <f t="shared" si="193"/>
        <v>25.2</v>
      </c>
      <c r="DH319" s="910">
        <v>0.02</v>
      </c>
      <c r="DI319" s="912">
        <f t="shared" si="194"/>
        <v>0.79200000000000004</v>
      </c>
      <c r="DJ319" s="912">
        <f t="shared" si="195"/>
        <v>245.52</v>
      </c>
      <c r="DK319" s="912">
        <f t="shared" si="196"/>
        <v>236.01600000000002</v>
      </c>
      <c r="DL319" s="913">
        <f t="shared" si="197"/>
        <v>287.52</v>
      </c>
      <c r="DM319" s="913">
        <f t="shared" si="197"/>
        <v>286.01600000000002</v>
      </c>
      <c r="DN319" s="705" t="s">
        <v>168</v>
      </c>
      <c r="DO319" s="67" t="s">
        <v>391</v>
      </c>
      <c r="DP319" s="67"/>
      <c r="DQ319" s="67"/>
      <c r="DR319" s="67"/>
      <c r="DS319" s="67"/>
      <c r="DT319" s="67"/>
      <c r="DU319" s="67"/>
      <c r="DV319" s="67"/>
      <c r="DW319" s="67"/>
      <c r="DX319" s="67"/>
      <c r="DY319" s="67"/>
      <c r="DZ319" s="67"/>
      <c r="EA319" s="67"/>
      <c r="EB319" s="67"/>
      <c r="EC319" s="67"/>
      <c r="ED319" s="67"/>
      <c r="EE319" s="67"/>
      <c r="EF319" s="67"/>
      <c r="EG319" s="67"/>
      <c r="EH319" s="67"/>
      <c r="EI319" s="67"/>
      <c r="EJ319" s="67"/>
      <c r="EK319" s="67"/>
      <c r="EL319" s="67"/>
      <c r="EM319" s="67"/>
      <c r="EN319" s="67"/>
      <c r="EO319" s="67"/>
      <c r="EP319" s="67"/>
      <c r="EQ319" s="67"/>
      <c r="ER319" s="67"/>
      <c r="ES319" s="67"/>
      <c r="ET319" s="67"/>
      <c r="EU319" s="67"/>
      <c r="EV319" s="67"/>
      <c r="EW319" s="67"/>
      <c r="EX319" s="67"/>
      <c r="EY319" s="67"/>
      <c r="EZ319" s="67"/>
      <c r="FA319" s="67"/>
      <c r="FB319" s="67"/>
      <c r="FC319" s="67"/>
      <c r="FD319" s="67"/>
      <c r="FE319" s="67"/>
      <c r="FF319" s="67"/>
      <c r="FG319" s="67"/>
      <c r="FH319" s="67"/>
      <c r="FI319" s="67"/>
      <c r="FJ319" s="67"/>
      <c r="FK319" s="67"/>
      <c r="FL319" s="67"/>
      <c r="FM319" s="67"/>
      <c r="FN319" s="67"/>
      <c r="FO319" s="67"/>
      <c r="FP319" s="67"/>
      <c r="FQ319" s="67"/>
      <c r="FR319" s="67"/>
      <c r="FS319" s="67"/>
      <c r="FT319" s="67"/>
      <c r="FU319" s="67"/>
      <c r="FV319" s="67"/>
      <c r="FW319" s="67"/>
      <c r="FX319" s="67"/>
      <c r="FY319" s="67"/>
      <c r="FZ319" s="67"/>
      <c r="GA319" s="67"/>
      <c r="GB319" s="67"/>
      <c r="GC319" s="67"/>
      <c r="GD319" s="67"/>
    </row>
    <row r="320" spans="1:186" s="69" customFormat="1" ht="33.75" hidden="1" customHeight="1" thickBot="1" x14ac:dyDescent="0.4">
      <c r="A320" s="67"/>
      <c r="B320" s="67"/>
      <c r="C320" s="67"/>
      <c r="D320" s="67"/>
      <c r="E320" s="67"/>
      <c r="F320" s="67"/>
      <c r="G320" s="67"/>
      <c r="H320" s="67"/>
      <c r="I320" s="67"/>
      <c r="J320" s="67"/>
      <c r="K320" s="67"/>
      <c r="L320" s="67"/>
      <c r="M320" s="67"/>
      <c r="N320" s="67"/>
      <c r="O320" s="671" t="s">
        <v>131</v>
      </c>
      <c r="P320" s="67"/>
      <c r="Q320" s="682">
        <v>0.82</v>
      </c>
      <c r="R320" s="682">
        <v>1.8</v>
      </c>
      <c r="S320" s="688">
        <f t="shared" si="185"/>
        <v>0</v>
      </c>
      <c r="T320" s="688">
        <f t="shared" si="185"/>
        <v>0</v>
      </c>
      <c r="U320" s="688">
        <f t="shared" si="185"/>
        <v>4.2329571428571426E-3</v>
      </c>
      <c r="V320" s="688">
        <f t="shared" si="185"/>
        <v>1.6931828571428571E-2</v>
      </c>
      <c r="W320" s="688">
        <f t="shared" si="185"/>
        <v>4.2329571428571426E-3</v>
      </c>
      <c r="X320" s="688">
        <f t="shared" si="185"/>
        <v>0</v>
      </c>
      <c r="Y320" s="688">
        <v>0</v>
      </c>
      <c r="Z320" s="688">
        <v>0</v>
      </c>
      <c r="AA320" s="688">
        <f t="shared" si="185"/>
        <v>0</v>
      </c>
      <c r="AB320" s="688">
        <f t="shared" si="185"/>
        <v>0</v>
      </c>
      <c r="AC320" s="688">
        <f t="shared" si="185"/>
        <v>5.0795485714285717E-3</v>
      </c>
      <c r="AD320" s="688">
        <f t="shared" si="185"/>
        <v>0</v>
      </c>
      <c r="AE320" s="688">
        <f t="shared" si="185"/>
        <v>8.4659142857142863E-2</v>
      </c>
      <c r="AF320" s="688"/>
      <c r="AG320" s="688">
        <f t="shared" si="185"/>
        <v>8.4659142857142853E-3</v>
      </c>
      <c r="AH320" s="682"/>
      <c r="AI320" s="635">
        <v>0.01</v>
      </c>
      <c r="AJ320" s="635">
        <v>1.2</v>
      </c>
      <c r="AK320" s="67"/>
      <c r="AL320" s="88">
        <v>0</v>
      </c>
      <c r="AM320" s="689">
        <v>0.3</v>
      </c>
      <c r="AN320" s="686">
        <v>0.1</v>
      </c>
      <c r="AO320" s="686">
        <v>0.24</v>
      </c>
      <c r="AP320" s="690">
        <f>(AN320*365)*(AO320*0.67*0.01*1)</f>
        <v>5.8692000000000001E-2</v>
      </c>
      <c r="AQ320" s="690">
        <f>(AN320*365)*(AO320*0.67*0.001*1)</f>
        <v>5.8691999999999998E-3</v>
      </c>
      <c r="AR320" s="691"/>
      <c r="AS320" s="690">
        <f>(AN320*365)*(AO320*0.67*0.02*1)</f>
        <v>0.117384</v>
      </c>
      <c r="AT320" s="690">
        <f>(AN320*365)*(AO320*0.67*0.01*1)</f>
        <v>5.8692000000000001E-2</v>
      </c>
      <c r="AU320" s="690">
        <f>(AN320*365)*(AO320*0.67*0.25*1)</f>
        <v>1.4673</v>
      </c>
      <c r="AV320" s="690">
        <f>(AN320*365)*(AO320*0.67*0.73*1)</f>
        <v>4.284516</v>
      </c>
      <c r="AW320" s="690">
        <v>0</v>
      </c>
      <c r="AX320" s="690" t="s">
        <v>540</v>
      </c>
      <c r="AY320" s="690">
        <v>0</v>
      </c>
      <c r="AZ320" s="690">
        <f t="shared" si="186"/>
        <v>5.8692000000000002</v>
      </c>
      <c r="BA320" s="690">
        <f t="shared" si="187"/>
        <v>0.58692</v>
      </c>
      <c r="BB320" s="690">
        <f t="shared" si="188"/>
        <v>2.9346000000000001E-2</v>
      </c>
      <c r="BC320" s="690">
        <f>(AN320*365)*(AO320*0.67*0.005*1)</f>
        <v>2.9346000000000001E-2</v>
      </c>
      <c r="BD320" s="690">
        <f>(AN320*365)*(AO320*0.67*0.0015*1)</f>
        <v>8.8038000000000005E-3</v>
      </c>
      <c r="BE320" s="690">
        <v>0</v>
      </c>
      <c r="BF320" s="101"/>
      <c r="BG320" s="101"/>
      <c r="BH320" s="101"/>
      <c r="BI320" s="807" t="s">
        <v>131</v>
      </c>
      <c r="BJ320" s="796" t="s">
        <v>169</v>
      </c>
      <c r="BK320" s="801">
        <f t="shared" si="189"/>
        <v>1.2E-2</v>
      </c>
      <c r="BL320" s="796" t="s">
        <v>412</v>
      </c>
      <c r="BM320" s="798">
        <v>0.2</v>
      </c>
      <c r="BN320" s="798">
        <v>0.5</v>
      </c>
      <c r="BO320" s="795" t="s">
        <v>258</v>
      </c>
      <c r="BP320" s="801">
        <f t="shared" si="190"/>
        <v>7.92E-3</v>
      </c>
      <c r="BQ320" s="796" t="s">
        <v>414</v>
      </c>
      <c r="BR320" s="798">
        <v>0.2</v>
      </c>
      <c r="BS320" s="798">
        <v>0.5</v>
      </c>
      <c r="BT320" s="795" t="s">
        <v>258</v>
      </c>
      <c r="BU320" s="636"/>
      <c r="BV320" s="801">
        <v>0.3</v>
      </c>
      <c r="BW320" s="796" t="s">
        <v>413</v>
      </c>
      <c r="BX320" s="636"/>
      <c r="BY320" s="801">
        <v>2.36016</v>
      </c>
      <c r="BZ320" s="796" t="s">
        <v>413</v>
      </c>
      <c r="CA320" s="636"/>
      <c r="CB320" s="637"/>
      <c r="CC320" s="636"/>
      <c r="CD320" s="636"/>
      <c r="CE320" s="637"/>
      <c r="CF320" s="637"/>
      <c r="CG320" s="637"/>
      <c r="CH320" s="637"/>
      <c r="CI320" s="636"/>
      <c r="CJ320" s="636"/>
      <c r="CK320" s="637"/>
      <c r="CL320" s="637"/>
      <c r="CM320" s="637"/>
      <c r="CN320" s="705"/>
      <c r="CO320" s="667">
        <f t="shared" si="171"/>
        <v>0.2</v>
      </c>
      <c r="CP320" s="88">
        <f t="shared" si="172"/>
        <v>0.35</v>
      </c>
      <c r="CQ320" s="667">
        <f t="shared" si="173"/>
        <v>0.5</v>
      </c>
      <c r="CR320" s="67">
        <v>0.2</v>
      </c>
      <c r="CS320" s="67">
        <v>0.5</v>
      </c>
      <c r="CT320" s="67"/>
      <c r="CU320" s="67"/>
      <c r="CV320" s="67"/>
      <c r="CW320" s="67"/>
      <c r="CX320" s="67"/>
      <c r="CY320" s="67"/>
      <c r="CZ320" s="67"/>
      <c r="DA320" s="910" t="s">
        <v>131</v>
      </c>
      <c r="DB320" s="910">
        <v>1.2E-2</v>
      </c>
      <c r="DC320" s="911">
        <f t="shared" si="191"/>
        <v>0.252</v>
      </c>
      <c r="DD320" s="911">
        <f t="shared" si="192"/>
        <v>0.3</v>
      </c>
      <c r="DE320" s="910">
        <v>0.6</v>
      </c>
      <c r="DF320" s="910">
        <v>0.42</v>
      </c>
      <c r="DG320" s="911">
        <f t="shared" si="193"/>
        <v>0.252</v>
      </c>
      <c r="DH320" s="910">
        <v>0.02</v>
      </c>
      <c r="DI320" s="912">
        <f t="shared" si="194"/>
        <v>7.92E-3</v>
      </c>
      <c r="DJ320" s="912">
        <f t="shared" si="195"/>
        <v>2.4552</v>
      </c>
      <c r="DK320" s="912">
        <f t="shared" si="196"/>
        <v>2.36016</v>
      </c>
      <c r="DL320" s="913">
        <f t="shared" si="197"/>
        <v>2.7072000000000003</v>
      </c>
      <c r="DM320" s="913">
        <f t="shared" si="197"/>
        <v>2.6601599999999999</v>
      </c>
      <c r="DN320" s="705" t="s">
        <v>169</v>
      </c>
      <c r="DO320" s="67" t="s">
        <v>392</v>
      </c>
      <c r="DP320" s="67"/>
      <c r="DQ320" s="67"/>
      <c r="DR320" s="67"/>
      <c r="DS320" s="67"/>
      <c r="DT320" s="67"/>
      <c r="DU320" s="67"/>
      <c r="DV320" s="67"/>
      <c r="DW320" s="67"/>
      <c r="DX320" s="67"/>
      <c r="DY320" s="67"/>
      <c r="DZ320" s="67"/>
      <c r="EA320" s="67"/>
      <c r="EB320" s="67"/>
      <c r="EC320" s="67"/>
      <c r="ED320" s="67"/>
      <c r="EE320" s="67"/>
      <c r="EF320" s="67"/>
      <c r="EG320" s="67"/>
      <c r="EH320" s="67"/>
      <c r="EI320" s="67"/>
      <c r="EJ320" s="67"/>
      <c r="EK320" s="67"/>
      <c r="EL320" s="67"/>
      <c r="EM320" s="67"/>
      <c r="EN320" s="67"/>
      <c r="EO320" s="67"/>
      <c r="EP320" s="67"/>
      <c r="EQ320" s="67"/>
      <c r="ER320" s="67"/>
      <c r="ES320" s="67"/>
      <c r="ET320" s="67"/>
      <c r="EU320" s="67"/>
      <c r="EV320" s="67"/>
      <c r="EW320" s="67"/>
      <c r="EX320" s="67"/>
      <c r="EY320" s="67"/>
      <c r="EZ320" s="67"/>
      <c r="FA320" s="67"/>
      <c r="FB320" s="67"/>
      <c r="FC320" s="67"/>
      <c r="FD320" s="67"/>
      <c r="FE320" s="67"/>
      <c r="FF320" s="67"/>
      <c r="FG320" s="67"/>
      <c r="FH320" s="67"/>
      <c r="FI320" s="67"/>
      <c r="FJ320" s="67"/>
      <c r="FK320" s="67"/>
      <c r="FL320" s="67"/>
      <c r="FM320" s="67"/>
      <c r="FN320" s="67"/>
      <c r="FO320" s="67"/>
      <c r="FP320" s="67"/>
      <c r="FQ320" s="67"/>
      <c r="FR320" s="67"/>
      <c r="FS320" s="67"/>
      <c r="FT320" s="67"/>
      <c r="FU320" s="67"/>
      <c r="FV320" s="67"/>
      <c r="FW320" s="67"/>
      <c r="FX320" s="67"/>
      <c r="FY320" s="67"/>
      <c r="FZ320" s="67"/>
      <c r="GA320" s="67"/>
      <c r="GB320" s="67"/>
      <c r="GC320" s="67"/>
      <c r="GD320" s="67"/>
    </row>
    <row r="321" spans="1:186" s="69" customFormat="1" ht="33.75" hidden="1" customHeight="1" thickBot="1" x14ac:dyDescent="0.4">
      <c r="A321" s="67"/>
      <c r="B321" s="67"/>
      <c r="C321" s="67"/>
      <c r="D321" s="67"/>
      <c r="E321" s="67"/>
      <c r="F321" s="67"/>
      <c r="G321" s="67"/>
      <c r="H321" s="67"/>
      <c r="I321" s="67"/>
      <c r="J321" s="67"/>
      <c r="K321" s="67"/>
      <c r="L321" s="67"/>
      <c r="M321" s="67"/>
      <c r="N321" s="67"/>
      <c r="O321" s="671" t="s">
        <v>132</v>
      </c>
      <c r="P321" s="67"/>
      <c r="Q321" s="682">
        <v>0.82</v>
      </c>
      <c r="R321" s="682">
        <v>1.8</v>
      </c>
      <c r="S321" s="688">
        <f t="shared" si="185"/>
        <v>0</v>
      </c>
      <c r="T321" s="688">
        <f t="shared" si="185"/>
        <v>0</v>
      </c>
      <c r="U321" s="688">
        <f t="shared" si="185"/>
        <v>4.2329571428571426E-3</v>
      </c>
      <c r="V321" s="688">
        <f t="shared" si="185"/>
        <v>1.6931828571428571E-2</v>
      </c>
      <c r="W321" s="688">
        <f t="shared" si="185"/>
        <v>4.2329571428571426E-3</v>
      </c>
      <c r="X321" s="688">
        <f t="shared" si="185"/>
        <v>0</v>
      </c>
      <c r="Y321" s="688">
        <v>0</v>
      </c>
      <c r="Z321" s="688">
        <v>0</v>
      </c>
      <c r="AA321" s="688">
        <f t="shared" si="185"/>
        <v>0</v>
      </c>
      <c r="AB321" s="688">
        <f t="shared" si="185"/>
        <v>0</v>
      </c>
      <c r="AC321" s="688">
        <f t="shared" si="185"/>
        <v>5.0795485714285717E-3</v>
      </c>
      <c r="AD321" s="688">
        <f t="shared" si="185"/>
        <v>0</v>
      </c>
      <c r="AE321" s="688">
        <f t="shared" si="185"/>
        <v>8.4659142857142863E-2</v>
      </c>
      <c r="AF321" s="688"/>
      <c r="AG321" s="688">
        <f t="shared" si="185"/>
        <v>8.4659142857142853E-3</v>
      </c>
      <c r="AH321" s="682"/>
      <c r="AI321" s="635">
        <v>0.02</v>
      </c>
      <c r="AJ321" s="635">
        <v>1.4</v>
      </c>
      <c r="AK321" s="67"/>
      <c r="AL321" s="88">
        <v>0</v>
      </c>
      <c r="AM321" s="689">
        <v>0.3</v>
      </c>
      <c r="AN321" s="686">
        <v>0.1</v>
      </c>
      <c r="AO321" s="686">
        <v>0.24</v>
      </c>
      <c r="AP321" s="690">
        <f>(AN321*365)*(AO321*0.67*0.015*1)</f>
        <v>8.8038000000000005E-2</v>
      </c>
      <c r="AQ321" s="690">
        <f>(AN321*365)*(AO321*0.67*0.005*1)</f>
        <v>2.9346000000000001E-2</v>
      </c>
      <c r="AR321" s="691"/>
      <c r="AS321" s="690">
        <f>(AN321*365)*(AO321*0.67*0.04*1)</f>
        <v>0.234768</v>
      </c>
      <c r="AT321" s="690">
        <f>(AN321*365)*(AO321*0.67*0.015*1)</f>
        <v>8.8038000000000005E-2</v>
      </c>
      <c r="AU321" s="690">
        <f>(AN321*365)*(AO321*0.67*0.65*1)</f>
        <v>3.8149800000000003</v>
      </c>
      <c r="AV321" s="690">
        <f>(AN321*365)*(AO321*0.67*0.79*1)</f>
        <v>4.6366680000000002</v>
      </c>
      <c r="AW321" s="690">
        <v>0</v>
      </c>
      <c r="AX321" s="690" t="s">
        <v>540</v>
      </c>
      <c r="AY321" s="690">
        <v>0</v>
      </c>
      <c r="AZ321" s="690">
        <f t="shared" si="186"/>
        <v>5.8692000000000002</v>
      </c>
      <c r="BA321" s="690">
        <f t="shared" si="187"/>
        <v>0.58692</v>
      </c>
      <c r="BB321" s="690">
        <f t="shared" si="188"/>
        <v>2.9346000000000001E-2</v>
      </c>
      <c r="BC321" s="690">
        <f>(AN321*365)*(AO321*0.67*0.01*1)</f>
        <v>5.8692000000000001E-2</v>
      </c>
      <c r="BD321" s="690">
        <f>(AN321*365)*(AO321*0.67*0.0015*1)</f>
        <v>8.8038000000000005E-3</v>
      </c>
      <c r="BE321" s="690">
        <v>0</v>
      </c>
      <c r="BF321" s="101"/>
      <c r="BG321" s="101"/>
      <c r="BH321" s="101"/>
      <c r="BI321" s="807" t="s">
        <v>132</v>
      </c>
      <c r="BJ321" s="796" t="s">
        <v>169</v>
      </c>
      <c r="BK321" s="801">
        <f t="shared" si="189"/>
        <v>1.7999999999999999E-2</v>
      </c>
      <c r="BL321" s="796" t="s">
        <v>412</v>
      </c>
      <c r="BM321" s="798">
        <v>0.2</v>
      </c>
      <c r="BN321" s="798">
        <v>0.5</v>
      </c>
      <c r="BO321" s="795" t="s">
        <v>258</v>
      </c>
      <c r="BP321" s="801">
        <f t="shared" si="190"/>
        <v>7.92E-3</v>
      </c>
      <c r="BQ321" s="796" t="s">
        <v>414</v>
      </c>
      <c r="BR321" s="798">
        <v>0.2</v>
      </c>
      <c r="BS321" s="798">
        <v>0.5</v>
      </c>
      <c r="BT321" s="795" t="s">
        <v>258</v>
      </c>
      <c r="BU321" s="636"/>
      <c r="BV321" s="801">
        <v>0.44999999999999996</v>
      </c>
      <c r="BW321" s="796" t="s">
        <v>413</v>
      </c>
      <c r="BX321" s="636"/>
      <c r="BY321" s="801">
        <v>2.36016</v>
      </c>
      <c r="BZ321" s="796" t="s">
        <v>413</v>
      </c>
      <c r="CA321" s="636"/>
      <c r="CB321" s="637"/>
      <c r="CC321" s="636"/>
      <c r="CD321" s="636"/>
      <c r="CE321" s="637"/>
      <c r="CF321" s="637"/>
      <c r="CG321" s="637"/>
      <c r="CH321" s="637"/>
      <c r="CI321" s="636"/>
      <c r="CJ321" s="636"/>
      <c r="CK321" s="637"/>
      <c r="CL321" s="637"/>
      <c r="CM321" s="637"/>
      <c r="CN321" s="705"/>
      <c r="CO321" s="667">
        <f t="shared" si="171"/>
        <v>0.2</v>
      </c>
      <c r="CP321" s="88">
        <f t="shared" si="172"/>
        <v>0.35</v>
      </c>
      <c r="CQ321" s="667">
        <f t="shared" si="173"/>
        <v>0.5</v>
      </c>
      <c r="CR321" s="67">
        <v>0.2</v>
      </c>
      <c r="CS321" s="67">
        <v>0.5</v>
      </c>
      <c r="CT321" s="67"/>
      <c r="CU321" s="67"/>
      <c r="CV321" s="67"/>
      <c r="CW321" s="67"/>
      <c r="CX321" s="67"/>
      <c r="CY321" s="67"/>
      <c r="CZ321" s="67"/>
      <c r="DA321" s="910" t="s">
        <v>132</v>
      </c>
      <c r="DB321" s="910">
        <v>1.7999999999999999E-2</v>
      </c>
      <c r="DC321" s="911">
        <f t="shared" si="191"/>
        <v>0.37799999999999995</v>
      </c>
      <c r="DD321" s="911">
        <f t="shared" si="192"/>
        <v>0.44999999999999996</v>
      </c>
      <c r="DE321" s="910">
        <v>0.6</v>
      </c>
      <c r="DF321" s="910">
        <v>0.42</v>
      </c>
      <c r="DG321" s="911">
        <f t="shared" si="193"/>
        <v>0.252</v>
      </c>
      <c r="DH321" s="910">
        <v>0.02</v>
      </c>
      <c r="DI321" s="912">
        <f t="shared" si="194"/>
        <v>7.92E-3</v>
      </c>
      <c r="DJ321" s="912">
        <f t="shared" si="195"/>
        <v>2.4552</v>
      </c>
      <c r="DK321" s="912">
        <f t="shared" si="196"/>
        <v>2.36016</v>
      </c>
      <c r="DL321" s="913">
        <f t="shared" si="197"/>
        <v>2.8332000000000002</v>
      </c>
      <c r="DM321" s="913">
        <f t="shared" si="197"/>
        <v>2.8101599999999998</v>
      </c>
      <c r="DN321" s="705" t="s">
        <v>169</v>
      </c>
      <c r="DO321" s="67" t="s">
        <v>392</v>
      </c>
      <c r="DP321" s="67"/>
      <c r="DQ321" s="67"/>
      <c r="DR321" s="67"/>
      <c r="DS321" s="67"/>
      <c r="DT321" s="67"/>
      <c r="DU321" s="67"/>
      <c r="DV321" s="67"/>
      <c r="DW321" s="67"/>
      <c r="DX321" s="67"/>
      <c r="DY321" s="67"/>
      <c r="DZ321" s="67"/>
      <c r="EA321" s="67"/>
      <c r="EB321" s="67"/>
      <c r="EC321" s="67"/>
      <c r="ED321" s="67"/>
      <c r="EE321" s="67"/>
      <c r="EF321" s="67"/>
      <c r="EG321" s="67"/>
      <c r="EH321" s="67"/>
      <c r="EI321" s="67"/>
      <c r="EJ321" s="67"/>
      <c r="EK321" s="67"/>
      <c r="EL321" s="67"/>
      <c r="EM321" s="67"/>
      <c r="EN321" s="67"/>
      <c r="EO321" s="67"/>
      <c r="EP321" s="67"/>
      <c r="EQ321" s="67"/>
      <c r="ER321" s="67"/>
      <c r="ES321" s="67"/>
      <c r="ET321" s="67"/>
      <c r="EU321" s="67"/>
      <c r="EV321" s="67"/>
      <c r="EW321" s="67"/>
      <c r="EX321" s="67"/>
      <c r="EY321" s="67"/>
      <c r="EZ321" s="67"/>
      <c r="FA321" s="67"/>
      <c r="FB321" s="67"/>
      <c r="FC321" s="67"/>
      <c r="FD321" s="67"/>
      <c r="FE321" s="67"/>
      <c r="FF321" s="67"/>
      <c r="FG321" s="67"/>
      <c r="FH321" s="67"/>
      <c r="FI321" s="67"/>
      <c r="FJ321" s="67"/>
      <c r="FK321" s="67"/>
      <c r="FL321" s="67"/>
      <c r="FM321" s="67"/>
      <c r="FN321" s="67"/>
      <c r="FO321" s="67"/>
      <c r="FP321" s="67"/>
      <c r="FQ321" s="67"/>
      <c r="FR321" s="67"/>
      <c r="FS321" s="67"/>
      <c r="FT321" s="67"/>
      <c r="FU321" s="67"/>
      <c r="FV321" s="67"/>
      <c r="FW321" s="67"/>
      <c r="FX321" s="67"/>
      <c r="FY321" s="67"/>
      <c r="FZ321" s="67"/>
      <c r="GA321" s="67"/>
      <c r="GB321" s="67"/>
      <c r="GC321" s="67"/>
      <c r="GD321" s="67"/>
    </row>
    <row r="322" spans="1:186" s="69" customFormat="1" ht="33.75" hidden="1" customHeight="1" thickBot="1" x14ac:dyDescent="0.4">
      <c r="A322" s="67"/>
      <c r="B322" s="67"/>
      <c r="C322" s="67"/>
      <c r="D322" s="67"/>
      <c r="E322" s="67"/>
      <c r="F322" s="67"/>
      <c r="G322" s="67"/>
      <c r="H322" s="67"/>
      <c r="I322" s="67"/>
      <c r="J322" s="67"/>
      <c r="K322" s="67"/>
      <c r="L322" s="67"/>
      <c r="M322" s="67"/>
      <c r="N322" s="67"/>
      <c r="O322" s="671" t="s">
        <v>133</v>
      </c>
      <c r="P322" s="67"/>
      <c r="Q322" s="682">
        <v>0.82</v>
      </c>
      <c r="R322" s="682">
        <v>1.8</v>
      </c>
      <c r="S322" s="688">
        <f t="shared" si="185"/>
        <v>0</v>
      </c>
      <c r="T322" s="688">
        <f t="shared" si="185"/>
        <v>0</v>
      </c>
      <c r="U322" s="688">
        <f t="shared" si="185"/>
        <v>4.2329571428571426E-3</v>
      </c>
      <c r="V322" s="688">
        <f t="shared" si="185"/>
        <v>1.6931828571428571E-2</v>
      </c>
      <c r="W322" s="688">
        <f t="shared" si="185"/>
        <v>4.2329571428571426E-3</v>
      </c>
      <c r="X322" s="688">
        <f t="shared" si="185"/>
        <v>0</v>
      </c>
      <c r="Y322" s="688">
        <v>0</v>
      </c>
      <c r="Z322" s="688">
        <v>0</v>
      </c>
      <c r="AA322" s="688">
        <f t="shared" si="185"/>
        <v>0</v>
      </c>
      <c r="AB322" s="688">
        <f t="shared" si="185"/>
        <v>0</v>
      </c>
      <c r="AC322" s="688">
        <f t="shared" si="185"/>
        <v>5.0795485714285717E-3</v>
      </c>
      <c r="AD322" s="688">
        <f t="shared" si="185"/>
        <v>0</v>
      </c>
      <c r="AE322" s="688">
        <f t="shared" si="185"/>
        <v>8.4659142857142863E-2</v>
      </c>
      <c r="AF322" s="688"/>
      <c r="AG322" s="688">
        <f t="shared" si="185"/>
        <v>8.4659142857142853E-3</v>
      </c>
      <c r="AH322" s="682"/>
      <c r="AI322" s="635">
        <v>0.02</v>
      </c>
      <c r="AJ322" s="635">
        <v>1.4</v>
      </c>
      <c r="AK322" s="67"/>
      <c r="AL322" s="88">
        <v>0</v>
      </c>
      <c r="AM322" s="689">
        <v>0.3</v>
      </c>
      <c r="AN322" s="686">
        <v>0.1</v>
      </c>
      <c r="AO322" s="686">
        <v>0.24</v>
      </c>
      <c r="AP322" s="690">
        <f>(AN322*365)*(AO322*0.67*0.02*1)</f>
        <v>0.117384</v>
      </c>
      <c r="AQ322" s="690">
        <f>(AN322*365)*(AO322*0.67*0.01*1)</f>
        <v>5.8692000000000001E-2</v>
      </c>
      <c r="AR322" s="691"/>
      <c r="AS322" s="690">
        <f>(AN322*365)*(AO322*0.67*0.05*1)</f>
        <v>0.29346</v>
      </c>
      <c r="AT322" s="690">
        <f>(AN322*365)*(AO322*0.67*0.02*1)</f>
        <v>0.117384</v>
      </c>
      <c r="AU322" s="690">
        <f>(AN322*365)*(AO322*0.67*0.8*1)</f>
        <v>4.69536</v>
      </c>
      <c r="AV322" s="690">
        <f>(AN322*365)*(AO322*0.67*0.8*1)</f>
        <v>4.69536</v>
      </c>
      <c r="AW322" s="690">
        <v>0</v>
      </c>
      <c r="AX322" s="690" t="s">
        <v>540</v>
      </c>
      <c r="AY322" s="690">
        <v>0</v>
      </c>
      <c r="AZ322" s="690">
        <f t="shared" si="186"/>
        <v>5.8692000000000002</v>
      </c>
      <c r="BA322" s="690">
        <f t="shared" si="187"/>
        <v>0.58692</v>
      </c>
      <c r="BB322" s="690">
        <f t="shared" si="188"/>
        <v>2.9346000000000001E-2</v>
      </c>
      <c r="BC322" s="690">
        <f>(AN322*365)*(AO322*0.67*0.015*1)</f>
        <v>8.8038000000000005E-2</v>
      </c>
      <c r="BD322" s="690">
        <f>(AN322*365)*(AO322*0.67*0.0015*1)</f>
        <v>8.8038000000000005E-3</v>
      </c>
      <c r="BE322" s="690">
        <v>0</v>
      </c>
      <c r="BF322" s="101"/>
      <c r="BG322" s="101"/>
      <c r="BH322" s="101"/>
      <c r="BI322" s="807" t="s">
        <v>133</v>
      </c>
      <c r="BJ322" s="796" t="s">
        <v>169</v>
      </c>
      <c r="BK322" s="801">
        <f t="shared" si="189"/>
        <v>2.3E-2</v>
      </c>
      <c r="BL322" s="796" t="s">
        <v>412</v>
      </c>
      <c r="BM322" s="798">
        <v>0.2</v>
      </c>
      <c r="BN322" s="798">
        <v>0.5</v>
      </c>
      <c r="BO322" s="795" t="s">
        <v>258</v>
      </c>
      <c r="BP322" s="801">
        <f t="shared" si="190"/>
        <v>7.92E-3</v>
      </c>
      <c r="BQ322" s="796" t="s">
        <v>414</v>
      </c>
      <c r="BR322" s="798">
        <v>0.2</v>
      </c>
      <c r="BS322" s="798">
        <v>0.5</v>
      </c>
      <c r="BT322" s="795" t="s">
        <v>258</v>
      </c>
      <c r="BU322" s="636"/>
      <c r="BV322" s="801">
        <v>0.57499999999999996</v>
      </c>
      <c r="BW322" s="796" t="s">
        <v>413</v>
      </c>
      <c r="BX322" s="636"/>
      <c r="BY322" s="801">
        <v>2.36016</v>
      </c>
      <c r="BZ322" s="796" t="s">
        <v>413</v>
      </c>
      <c r="CA322" s="636"/>
      <c r="CB322" s="637"/>
      <c r="CC322" s="636"/>
      <c r="CD322" s="636"/>
      <c r="CE322" s="637"/>
      <c r="CF322" s="637"/>
      <c r="CG322" s="637"/>
      <c r="CH322" s="637"/>
      <c r="CI322" s="636"/>
      <c r="CJ322" s="636"/>
      <c r="CK322" s="637"/>
      <c r="CL322" s="637"/>
      <c r="CM322" s="637"/>
      <c r="CN322" s="705"/>
      <c r="CO322" s="667">
        <f t="shared" si="171"/>
        <v>0.2</v>
      </c>
      <c r="CP322" s="88">
        <f t="shared" si="172"/>
        <v>0.35</v>
      </c>
      <c r="CQ322" s="667">
        <f t="shared" si="173"/>
        <v>0.5</v>
      </c>
      <c r="CR322" s="67">
        <v>0.2</v>
      </c>
      <c r="CS322" s="67">
        <v>0.5</v>
      </c>
      <c r="CT322" s="67"/>
      <c r="CU322" s="67"/>
      <c r="CV322" s="67"/>
      <c r="CW322" s="67"/>
      <c r="CX322" s="67"/>
      <c r="CY322" s="67"/>
      <c r="CZ322" s="67"/>
      <c r="DA322" s="910" t="s">
        <v>133</v>
      </c>
      <c r="DB322" s="910">
        <v>2.3E-2</v>
      </c>
      <c r="DC322" s="911">
        <f t="shared" si="191"/>
        <v>0.48299999999999998</v>
      </c>
      <c r="DD322" s="911">
        <f t="shared" si="192"/>
        <v>0.57499999999999996</v>
      </c>
      <c r="DE322" s="910">
        <v>0.6</v>
      </c>
      <c r="DF322" s="910">
        <v>0.42</v>
      </c>
      <c r="DG322" s="911">
        <f t="shared" si="193"/>
        <v>0.252</v>
      </c>
      <c r="DH322" s="910">
        <v>0.02</v>
      </c>
      <c r="DI322" s="912">
        <f t="shared" si="194"/>
        <v>7.92E-3</v>
      </c>
      <c r="DJ322" s="912">
        <f t="shared" si="195"/>
        <v>2.4552</v>
      </c>
      <c r="DK322" s="912">
        <f t="shared" si="196"/>
        <v>2.36016</v>
      </c>
      <c r="DL322" s="913">
        <f t="shared" si="197"/>
        <v>2.9382000000000001</v>
      </c>
      <c r="DM322" s="913">
        <f t="shared" si="197"/>
        <v>2.9351599999999998</v>
      </c>
      <c r="DN322" s="705" t="s">
        <v>169</v>
      </c>
      <c r="DO322" s="67" t="s">
        <v>392</v>
      </c>
      <c r="DP322" s="67"/>
      <c r="DQ322" s="67"/>
      <c r="DR322" s="67"/>
      <c r="DS322" s="67"/>
      <c r="DT322" s="67"/>
      <c r="DU322" s="67"/>
      <c r="DV322" s="67"/>
      <c r="DW322" s="67"/>
      <c r="DX322" s="67"/>
      <c r="DY322" s="67"/>
      <c r="DZ322" s="67"/>
      <c r="EA322" s="67"/>
      <c r="EB322" s="67"/>
      <c r="EC322" s="67"/>
      <c r="ED322" s="67"/>
      <c r="EE322" s="67"/>
      <c r="EF322" s="67"/>
      <c r="EG322" s="67"/>
      <c r="EH322" s="67"/>
      <c r="EI322" s="67"/>
      <c r="EJ322" s="67"/>
      <c r="EK322" s="67"/>
      <c r="EL322" s="67"/>
      <c r="EM322" s="67"/>
      <c r="EN322" s="67"/>
      <c r="EO322" s="67"/>
      <c r="EP322" s="67"/>
      <c r="EQ322" s="67"/>
      <c r="ER322" s="67"/>
      <c r="ES322" s="67"/>
      <c r="ET322" s="67"/>
      <c r="EU322" s="67"/>
      <c r="EV322" s="67"/>
      <c r="EW322" s="67"/>
      <c r="EX322" s="67"/>
      <c r="EY322" s="67"/>
      <c r="EZ322" s="67"/>
      <c r="FA322" s="67"/>
      <c r="FB322" s="67"/>
      <c r="FC322" s="67"/>
      <c r="FD322" s="67"/>
      <c r="FE322" s="67"/>
      <c r="FF322" s="67"/>
      <c r="FG322" s="67"/>
      <c r="FH322" s="67"/>
      <c r="FI322" s="67"/>
      <c r="FJ322" s="67"/>
      <c r="FK322" s="67"/>
      <c r="FL322" s="67"/>
      <c r="FM322" s="67"/>
      <c r="FN322" s="67"/>
      <c r="FO322" s="67"/>
      <c r="FP322" s="67"/>
      <c r="FQ322" s="67"/>
      <c r="FR322" s="67"/>
      <c r="FS322" s="67"/>
      <c r="FT322" s="67"/>
      <c r="FU322" s="67"/>
      <c r="FV322" s="67"/>
      <c r="FW322" s="67"/>
      <c r="FX322" s="67"/>
      <c r="FY322" s="67"/>
      <c r="FZ322" s="67"/>
      <c r="GA322" s="67"/>
      <c r="GB322" s="67"/>
      <c r="GC322" s="67"/>
      <c r="GD322" s="67"/>
    </row>
    <row r="323" spans="1:186" s="69" customFormat="1" ht="33.75" hidden="1" customHeight="1" thickBot="1" x14ac:dyDescent="0.4">
      <c r="A323" s="67"/>
      <c r="B323" s="67"/>
      <c r="C323" s="67"/>
      <c r="D323" s="67"/>
      <c r="E323" s="67"/>
      <c r="F323" s="67"/>
      <c r="G323" s="67"/>
      <c r="H323" s="67"/>
      <c r="I323" s="67"/>
      <c r="J323" s="67"/>
      <c r="K323" s="67"/>
      <c r="L323" s="67"/>
      <c r="M323" s="67"/>
      <c r="N323" s="67"/>
      <c r="O323" s="671" t="s">
        <v>134</v>
      </c>
      <c r="P323" s="67"/>
      <c r="Q323" s="682">
        <v>1.17</v>
      </c>
      <c r="R323" s="682">
        <v>28</v>
      </c>
      <c r="S323" s="688">
        <f t="shared" si="185"/>
        <v>0</v>
      </c>
      <c r="T323" s="688">
        <f t="shared" si="185"/>
        <v>0</v>
      </c>
      <c r="U323" s="688">
        <f t="shared" si="185"/>
        <v>9.3950999999999993E-2</v>
      </c>
      <c r="V323" s="688">
        <f t="shared" si="185"/>
        <v>0.37580399999999997</v>
      </c>
      <c r="W323" s="688">
        <f t="shared" si="185"/>
        <v>9.3950999999999993E-2</v>
      </c>
      <c r="X323" s="688">
        <f t="shared" si="185"/>
        <v>0</v>
      </c>
      <c r="Y323" s="688">
        <f t="shared" si="185"/>
        <v>0.18790199999999999</v>
      </c>
      <c r="Z323" s="688">
        <f t="shared" si="185"/>
        <v>1.3153140000000001</v>
      </c>
      <c r="AA323" s="688">
        <f t="shared" si="185"/>
        <v>0</v>
      </c>
      <c r="AB323" s="688">
        <f t="shared" si="185"/>
        <v>0</v>
      </c>
      <c r="AC323" s="688">
        <f t="shared" si="185"/>
        <v>0.1127412</v>
      </c>
      <c r="AD323" s="688">
        <f t="shared" si="185"/>
        <v>0</v>
      </c>
      <c r="AE323" s="688">
        <f t="shared" si="185"/>
        <v>1.8790199999999999</v>
      </c>
      <c r="AF323" s="688"/>
      <c r="AG323" s="688">
        <f t="shared" si="185"/>
        <v>0.18790199999999999</v>
      </c>
      <c r="AH323" s="682"/>
      <c r="AI323" s="635">
        <v>0.1</v>
      </c>
      <c r="AJ323" s="88">
        <v>0</v>
      </c>
      <c r="AK323" s="67"/>
      <c r="AL323" s="88">
        <v>0</v>
      </c>
      <c r="AM323" s="689">
        <v>0.3</v>
      </c>
      <c r="AN323" s="686">
        <v>0.32</v>
      </c>
      <c r="AO323" s="686">
        <v>0.13</v>
      </c>
      <c r="AP323" s="690">
        <f>(AN323*365)*(AO323*0.67*0.01*1)</f>
        <v>0.10173280000000001</v>
      </c>
      <c r="AQ323" s="690">
        <f>(AN323*365)*(AO323*0.67*0.001*1)</f>
        <v>1.0173280000000002E-2</v>
      </c>
      <c r="AR323" s="691"/>
      <c r="AS323" s="690">
        <f>(AN323*365)*(AO323*0.67*0.02*1)</f>
        <v>0.20346560000000002</v>
      </c>
      <c r="AT323" s="690">
        <f>(AN323*365)*(AO323*0.67*0.01*1)</f>
        <v>0.10173280000000001</v>
      </c>
      <c r="AU323" s="690">
        <f>(AN323*365)*(AO323*0.67*0.25*1)</f>
        <v>2.5433200000000005</v>
      </c>
      <c r="AV323" s="690">
        <f>(AN323*365)*(AO323*0.67*0.73*1)</f>
        <v>7.4264944000000002</v>
      </c>
      <c r="AW323" s="690">
        <f>(AN323*365)*(AO323*0.67*0.03*1)</f>
        <v>0.30519840000000004</v>
      </c>
      <c r="AX323" s="691"/>
      <c r="AY323" s="690">
        <f>(AN323*365)*(AO323*0.67*0.25*1)</f>
        <v>2.5433200000000005</v>
      </c>
      <c r="AZ323" s="690">
        <f t="shared" si="186"/>
        <v>10.173280000000002</v>
      </c>
      <c r="BA323" s="690">
        <f t="shared" si="187"/>
        <v>1.017328</v>
      </c>
      <c r="BB323" s="690">
        <f t="shared" si="188"/>
        <v>5.0866400000000006E-2</v>
      </c>
      <c r="BC323" s="690">
        <f>(AN323*365)*(AO323*0.67*0.005*1)</f>
        <v>5.0866400000000006E-2</v>
      </c>
      <c r="BD323" s="690">
        <v>0</v>
      </c>
      <c r="BE323" s="690">
        <v>0</v>
      </c>
      <c r="BF323" s="101"/>
      <c r="BG323" s="101"/>
      <c r="BH323" s="101"/>
      <c r="BI323" s="807" t="s">
        <v>134</v>
      </c>
      <c r="BJ323" s="796" t="s">
        <v>168</v>
      </c>
      <c r="BK323" s="801">
        <f t="shared" si="189"/>
        <v>0.1</v>
      </c>
      <c r="BL323" s="796" t="s">
        <v>412</v>
      </c>
      <c r="BM323" s="798">
        <v>0.2</v>
      </c>
      <c r="BN323" s="798">
        <v>0.5</v>
      </c>
      <c r="BO323" s="795" t="s">
        <v>258</v>
      </c>
      <c r="BP323" s="801">
        <f t="shared" si="190"/>
        <v>0.37714285714285711</v>
      </c>
      <c r="BQ323" s="796" t="s">
        <v>414</v>
      </c>
      <c r="BR323" s="798">
        <v>0.2</v>
      </c>
      <c r="BS323" s="798">
        <v>0.5</v>
      </c>
      <c r="BT323" s="795" t="s">
        <v>258</v>
      </c>
      <c r="BU323" s="636"/>
      <c r="BV323" s="801">
        <v>2.5</v>
      </c>
      <c r="BW323" s="796" t="s">
        <v>413</v>
      </c>
      <c r="BX323" s="636"/>
      <c r="BY323" s="801">
        <v>112.38857142857142</v>
      </c>
      <c r="BZ323" s="796" t="s">
        <v>413</v>
      </c>
      <c r="CA323" s="636"/>
      <c r="CB323" s="637"/>
      <c r="CC323" s="636"/>
      <c r="CD323" s="636"/>
      <c r="CE323" s="637"/>
      <c r="CF323" s="637"/>
      <c r="CG323" s="637"/>
      <c r="CH323" s="637"/>
      <c r="CI323" s="636"/>
      <c r="CJ323" s="636"/>
      <c r="CK323" s="637"/>
      <c r="CL323" s="637"/>
      <c r="CM323" s="637"/>
      <c r="CN323" s="705"/>
      <c r="CO323" s="667">
        <f t="shared" si="171"/>
        <v>0.2</v>
      </c>
      <c r="CP323" s="88">
        <f t="shared" si="172"/>
        <v>0.35</v>
      </c>
      <c r="CQ323" s="667">
        <f t="shared" si="173"/>
        <v>0.5</v>
      </c>
      <c r="CR323" s="67">
        <v>0.2</v>
      </c>
      <c r="CS323" s="67">
        <v>0.5</v>
      </c>
      <c r="CT323" s="67"/>
      <c r="CU323" s="67"/>
      <c r="CV323" s="67"/>
      <c r="CW323" s="67"/>
      <c r="CX323" s="67"/>
      <c r="CY323" s="67"/>
      <c r="CZ323" s="67"/>
      <c r="DA323" s="910" t="s">
        <v>134</v>
      </c>
      <c r="DB323" s="910">
        <v>0.1</v>
      </c>
      <c r="DC323" s="911">
        <f t="shared" si="191"/>
        <v>2.1</v>
      </c>
      <c r="DD323" s="911">
        <f t="shared" si="192"/>
        <v>2.5</v>
      </c>
      <c r="DE323" s="910">
        <v>12</v>
      </c>
      <c r="DF323" s="910">
        <v>1</v>
      </c>
      <c r="DG323" s="911">
        <f t="shared" si="193"/>
        <v>12</v>
      </c>
      <c r="DH323" s="910">
        <v>0.02</v>
      </c>
      <c r="DI323" s="912">
        <f t="shared" si="194"/>
        <v>0.37714285714285711</v>
      </c>
      <c r="DJ323" s="912">
        <f t="shared" si="195"/>
        <v>116.91428571428571</v>
      </c>
      <c r="DK323" s="912">
        <f t="shared" si="196"/>
        <v>112.38857142857142</v>
      </c>
      <c r="DL323" s="913">
        <f t="shared" si="197"/>
        <v>119.01428571428571</v>
      </c>
      <c r="DM323" s="913">
        <f t="shared" si="197"/>
        <v>114.88857142857142</v>
      </c>
      <c r="DN323" s="705" t="s">
        <v>168</v>
      </c>
      <c r="DO323" s="67" t="s">
        <v>391</v>
      </c>
      <c r="DP323" s="67"/>
      <c r="DQ323" s="67"/>
      <c r="DR323" s="67"/>
      <c r="DS323" s="67"/>
      <c r="DT323" s="67"/>
      <c r="DU323" s="67"/>
      <c r="DV323" s="67"/>
      <c r="DW323" s="67"/>
      <c r="DX323" s="67"/>
      <c r="DY323" s="67"/>
      <c r="DZ323" s="67"/>
      <c r="EA323" s="67"/>
      <c r="EB323" s="67"/>
      <c r="EC323" s="67"/>
      <c r="ED323" s="67"/>
      <c r="EE323" s="67"/>
      <c r="EF323" s="67"/>
      <c r="EG323" s="67"/>
      <c r="EH323" s="67"/>
      <c r="EI323" s="67"/>
      <c r="EJ323" s="67"/>
      <c r="EK323" s="67"/>
      <c r="EL323" s="67"/>
      <c r="EM323" s="67"/>
      <c r="EN323" s="67"/>
      <c r="EO323" s="67"/>
      <c r="EP323" s="67"/>
      <c r="EQ323" s="67"/>
      <c r="ER323" s="67"/>
      <c r="ES323" s="67"/>
      <c r="ET323" s="67"/>
      <c r="EU323" s="67"/>
      <c r="EV323" s="67"/>
      <c r="EW323" s="67"/>
      <c r="EX323" s="67"/>
      <c r="EY323" s="67"/>
      <c r="EZ323" s="67"/>
      <c r="FA323" s="67"/>
      <c r="FB323" s="67"/>
      <c r="FC323" s="67"/>
      <c r="FD323" s="67"/>
      <c r="FE323" s="67"/>
      <c r="FF323" s="67"/>
      <c r="FG323" s="67"/>
      <c r="FH323" s="67"/>
      <c r="FI323" s="67"/>
      <c r="FJ323" s="67"/>
      <c r="FK323" s="67"/>
      <c r="FL323" s="67"/>
      <c r="FM323" s="67"/>
      <c r="FN323" s="67"/>
      <c r="FO323" s="67"/>
      <c r="FP323" s="67"/>
      <c r="FQ323" s="67"/>
      <c r="FR323" s="67"/>
      <c r="FS323" s="67"/>
      <c r="FT323" s="67"/>
      <c r="FU323" s="67"/>
      <c r="FV323" s="67"/>
      <c r="FW323" s="67"/>
      <c r="FX323" s="67"/>
      <c r="FY323" s="67"/>
      <c r="FZ323" s="67"/>
      <c r="GA323" s="67"/>
      <c r="GB323" s="67"/>
      <c r="GC323" s="67"/>
      <c r="GD323" s="67"/>
    </row>
    <row r="324" spans="1:186" s="69" customFormat="1" ht="33.75" hidden="1" customHeight="1" thickBot="1" x14ac:dyDescent="0.4">
      <c r="A324" s="67"/>
      <c r="B324" s="67"/>
      <c r="C324" s="67"/>
      <c r="D324" s="67"/>
      <c r="E324" s="67"/>
      <c r="F324" s="67"/>
      <c r="G324" s="67"/>
      <c r="H324" s="67"/>
      <c r="I324" s="67"/>
      <c r="J324" s="67"/>
      <c r="K324" s="67"/>
      <c r="L324" s="67"/>
      <c r="M324" s="67"/>
      <c r="N324" s="67"/>
      <c r="O324" s="671" t="s">
        <v>334</v>
      </c>
      <c r="P324" s="67"/>
      <c r="Q324" s="682">
        <v>1.17</v>
      </c>
      <c r="R324" s="682">
        <v>28</v>
      </c>
      <c r="S324" s="688">
        <f t="shared" si="185"/>
        <v>0</v>
      </c>
      <c r="T324" s="688">
        <f t="shared" si="185"/>
        <v>0</v>
      </c>
      <c r="U324" s="688">
        <f t="shared" si="185"/>
        <v>9.3950999999999993E-2</v>
      </c>
      <c r="V324" s="688">
        <f t="shared" si="185"/>
        <v>0.37580399999999997</v>
      </c>
      <c r="W324" s="688">
        <f t="shared" si="185"/>
        <v>9.3950999999999993E-2</v>
      </c>
      <c r="X324" s="688">
        <f t="shared" si="185"/>
        <v>0</v>
      </c>
      <c r="Y324" s="688">
        <f t="shared" si="185"/>
        <v>0.18790199999999999</v>
      </c>
      <c r="Z324" s="688">
        <f t="shared" si="185"/>
        <v>1.3153140000000001</v>
      </c>
      <c r="AA324" s="688">
        <f t="shared" si="185"/>
        <v>0</v>
      </c>
      <c r="AB324" s="688">
        <f t="shared" si="185"/>
        <v>0</v>
      </c>
      <c r="AC324" s="688">
        <f t="shared" si="185"/>
        <v>0.1127412</v>
      </c>
      <c r="AD324" s="688">
        <f t="shared" si="185"/>
        <v>0</v>
      </c>
      <c r="AE324" s="688">
        <f t="shared" si="185"/>
        <v>1.8790199999999999</v>
      </c>
      <c r="AF324" s="688"/>
      <c r="AG324" s="688">
        <f t="shared" si="185"/>
        <v>0.18790199999999999</v>
      </c>
      <c r="AH324" s="682"/>
      <c r="AI324" s="635">
        <v>0.15</v>
      </c>
      <c r="AJ324" s="88">
        <v>0</v>
      </c>
      <c r="AK324" s="67"/>
      <c r="AL324" s="88">
        <v>0</v>
      </c>
      <c r="AM324" s="689">
        <v>0.3</v>
      </c>
      <c r="AN324" s="686">
        <v>0.32</v>
      </c>
      <c r="AO324" s="686">
        <v>0.13</v>
      </c>
      <c r="AP324" s="690">
        <f>(AN324*365)*(AO324*0.67*0.015*1)</f>
        <v>0.15259920000000002</v>
      </c>
      <c r="AQ324" s="690">
        <f>(AN324*365)*(AO324*0.67*0.005*1)</f>
        <v>5.0866400000000006E-2</v>
      </c>
      <c r="AR324" s="691"/>
      <c r="AS324" s="690">
        <f>(AN324*365)*(AO324*0.67*0.04*1)</f>
        <v>0.40693120000000005</v>
      </c>
      <c r="AT324" s="690">
        <f>(AN324*365)*(AO324*0.67*0.015*1)</f>
        <v>0.15259920000000002</v>
      </c>
      <c r="AU324" s="690">
        <f>(AN324*365)*(AO324*0.67*0.65*1)</f>
        <v>6.6126320000000005</v>
      </c>
      <c r="AV324" s="690">
        <f>(AN324*365)*(AO324*0.67*0.79*1)</f>
        <v>8.0368912000000012</v>
      </c>
      <c r="AW324" s="690">
        <f>(AN324*365)*(AO324*0.67*0.03*1)</f>
        <v>0.30519840000000004</v>
      </c>
      <c r="AX324" s="691"/>
      <c r="AY324" s="690">
        <f>(AN324*365)*(AO324*0.67*0.65*1)</f>
        <v>6.6126320000000005</v>
      </c>
      <c r="AZ324" s="690">
        <f t="shared" si="186"/>
        <v>10.173280000000002</v>
      </c>
      <c r="BA324" s="690">
        <f t="shared" si="187"/>
        <v>1.017328</v>
      </c>
      <c r="BB324" s="690">
        <f t="shared" si="188"/>
        <v>5.0866400000000006E-2</v>
      </c>
      <c r="BC324" s="690">
        <f>(AN324*365)*(AO324*0.67*0.01*1)</f>
        <v>0.10173280000000001</v>
      </c>
      <c r="BD324" s="690">
        <v>0</v>
      </c>
      <c r="BE324" s="690">
        <v>0</v>
      </c>
      <c r="BF324" s="101"/>
      <c r="BG324" s="101"/>
      <c r="BH324" s="101"/>
      <c r="BI324" s="807" t="s">
        <v>334</v>
      </c>
      <c r="BJ324" s="796" t="s">
        <v>168</v>
      </c>
      <c r="BK324" s="801">
        <f t="shared" si="189"/>
        <v>0.16</v>
      </c>
      <c r="BL324" s="796" t="s">
        <v>412</v>
      </c>
      <c r="BM324" s="798">
        <v>0.2</v>
      </c>
      <c r="BN324" s="798">
        <v>0.5</v>
      </c>
      <c r="BO324" s="795" t="s">
        <v>258</v>
      </c>
      <c r="BP324" s="801">
        <f t="shared" si="190"/>
        <v>0.37714285714285711</v>
      </c>
      <c r="BQ324" s="796" t="s">
        <v>414</v>
      </c>
      <c r="BR324" s="798">
        <v>0.2</v>
      </c>
      <c r="BS324" s="798">
        <v>0.5</v>
      </c>
      <c r="BT324" s="795" t="s">
        <v>258</v>
      </c>
      <c r="BU324" s="637"/>
      <c r="BV324" s="801">
        <v>4</v>
      </c>
      <c r="BW324" s="796" t="s">
        <v>413</v>
      </c>
      <c r="BX324" s="637"/>
      <c r="BY324" s="801">
        <v>112.38857142857142</v>
      </c>
      <c r="BZ324" s="796" t="s">
        <v>413</v>
      </c>
      <c r="CA324" s="636"/>
      <c r="CB324" s="637"/>
      <c r="CC324" s="636"/>
      <c r="CD324" s="636"/>
      <c r="CE324" s="637"/>
      <c r="CF324" s="637"/>
      <c r="CG324" s="637"/>
      <c r="CH324" s="637"/>
      <c r="CI324" s="636"/>
      <c r="CJ324" s="636"/>
      <c r="CK324" s="637"/>
      <c r="CL324" s="637"/>
      <c r="CM324" s="637"/>
      <c r="CN324" s="705"/>
      <c r="CO324" s="667">
        <f t="shared" si="171"/>
        <v>0.2</v>
      </c>
      <c r="CP324" s="88">
        <f t="shared" si="172"/>
        <v>0.35</v>
      </c>
      <c r="CQ324" s="667">
        <f t="shared" si="173"/>
        <v>0.5</v>
      </c>
      <c r="CR324" s="67">
        <v>0.2</v>
      </c>
      <c r="CS324" s="67">
        <v>0.5</v>
      </c>
      <c r="CT324" s="67"/>
      <c r="CU324" s="67"/>
      <c r="CV324" s="67"/>
      <c r="CW324" s="67"/>
      <c r="CX324" s="67"/>
      <c r="CY324" s="67"/>
      <c r="CZ324" s="67"/>
      <c r="DA324" s="910" t="s">
        <v>334</v>
      </c>
      <c r="DB324" s="910">
        <v>0.16</v>
      </c>
      <c r="DC324" s="911">
        <f t="shared" si="191"/>
        <v>3.36</v>
      </c>
      <c r="DD324" s="911">
        <f t="shared" si="192"/>
        <v>4</v>
      </c>
      <c r="DE324" s="910">
        <v>12</v>
      </c>
      <c r="DF324" s="910">
        <v>1</v>
      </c>
      <c r="DG324" s="911">
        <f t="shared" si="193"/>
        <v>12</v>
      </c>
      <c r="DH324" s="910">
        <v>0.02</v>
      </c>
      <c r="DI324" s="912">
        <f t="shared" si="194"/>
        <v>0.37714285714285711</v>
      </c>
      <c r="DJ324" s="912">
        <f t="shared" si="195"/>
        <v>116.91428571428571</v>
      </c>
      <c r="DK324" s="912">
        <f t="shared" si="196"/>
        <v>112.38857142857142</v>
      </c>
      <c r="DL324" s="913">
        <f t="shared" si="197"/>
        <v>120.27428571428571</v>
      </c>
      <c r="DM324" s="913">
        <f t="shared" si="197"/>
        <v>116.38857142857142</v>
      </c>
      <c r="DN324" s="705" t="s">
        <v>168</v>
      </c>
      <c r="DO324" s="67" t="s">
        <v>391</v>
      </c>
      <c r="DP324" s="67"/>
      <c r="DQ324" s="67"/>
      <c r="DR324" s="67"/>
      <c r="DS324" s="67"/>
      <c r="DT324" s="67"/>
      <c r="DU324" s="67"/>
      <c r="DV324" s="67"/>
      <c r="DW324" s="67"/>
      <c r="DX324" s="67"/>
      <c r="DY324" s="67"/>
      <c r="DZ324" s="67"/>
      <c r="EA324" s="67"/>
      <c r="EB324" s="67"/>
      <c r="EC324" s="67"/>
      <c r="ED324" s="67"/>
      <c r="EE324" s="67"/>
      <c r="EF324" s="67"/>
      <c r="EG324" s="67"/>
      <c r="EH324" s="67"/>
      <c r="EI324" s="67"/>
      <c r="EJ324" s="67"/>
      <c r="EK324" s="67"/>
      <c r="EL324" s="67"/>
      <c r="EM324" s="67"/>
      <c r="EN324" s="67"/>
      <c r="EO324" s="67"/>
      <c r="EP324" s="67"/>
      <c r="EQ324" s="67"/>
      <c r="ER324" s="67"/>
      <c r="ES324" s="67"/>
      <c r="ET324" s="67"/>
      <c r="EU324" s="67"/>
      <c r="EV324" s="67"/>
      <c r="EW324" s="67"/>
      <c r="EX324" s="67"/>
      <c r="EY324" s="67"/>
      <c r="EZ324" s="67"/>
      <c r="FA324" s="67"/>
      <c r="FB324" s="67"/>
      <c r="FC324" s="67"/>
      <c r="FD324" s="67"/>
      <c r="FE324" s="67"/>
      <c r="FF324" s="67"/>
      <c r="FG324" s="67"/>
      <c r="FH324" s="67"/>
      <c r="FI324" s="67"/>
      <c r="FJ324" s="67"/>
      <c r="FK324" s="67"/>
      <c r="FL324" s="67"/>
      <c r="FM324" s="67"/>
      <c r="FN324" s="67"/>
      <c r="FO324" s="67"/>
      <c r="FP324" s="67"/>
      <c r="FQ324" s="67"/>
      <c r="FR324" s="67"/>
      <c r="FS324" s="67"/>
      <c r="FT324" s="67"/>
      <c r="FU324" s="67"/>
      <c r="FV324" s="67"/>
      <c r="FW324" s="67"/>
      <c r="FX324" s="67"/>
      <c r="FY324" s="67"/>
      <c r="FZ324" s="67"/>
      <c r="GA324" s="67"/>
      <c r="GB324" s="67"/>
      <c r="GC324" s="67"/>
      <c r="GD324" s="67"/>
    </row>
    <row r="325" spans="1:186" s="69" customFormat="1" ht="33.75" hidden="1" customHeight="1" thickBot="1" x14ac:dyDescent="0.4">
      <c r="A325" s="67"/>
      <c r="B325" s="67"/>
      <c r="C325" s="67"/>
      <c r="D325" s="67"/>
      <c r="E325" s="67"/>
      <c r="F325" s="67"/>
      <c r="G325" s="67"/>
      <c r="H325" s="67"/>
      <c r="I325" s="67"/>
      <c r="J325" s="67"/>
      <c r="K325" s="67"/>
      <c r="L325" s="67"/>
      <c r="M325" s="67"/>
      <c r="N325" s="67"/>
      <c r="O325" s="671" t="s">
        <v>136</v>
      </c>
      <c r="P325" s="67"/>
      <c r="Q325" s="682">
        <v>1.17</v>
      </c>
      <c r="R325" s="682">
        <v>28</v>
      </c>
      <c r="S325" s="688">
        <f t="shared" si="185"/>
        <v>0</v>
      </c>
      <c r="T325" s="688">
        <f t="shared" si="185"/>
        <v>0</v>
      </c>
      <c r="U325" s="688">
        <f t="shared" si="185"/>
        <v>9.3950999999999993E-2</v>
      </c>
      <c r="V325" s="688">
        <f t="shared" si="185"/>
        <v>0.37580399999999997</v>
      </c>
      <c r="W325" s="688">
        <f t="shared" si="185"/>
        <v>9.3950999999999993E-2</v>
      </c>
      <c r="X325" s="688">
        <f t="shared" si="185"/>
        <v>0</v>
      </c>
      <c r="Y325" s="688">
        <f t="shared" si="185"/>
        <v>0.18790199999999999</v>
      </c>
      <c r="Z325" s="688">
        <f t="shared" si="185"/>
        <v>1.3153140000000001</v>
      </c>
      <c r="AA325" s="688">
        <f t="shared" si="185"/>
        <v>0</v>
      </c>
      <c r="AB325" s="688">
        <f t="shared" si="185"/>
        <v>0</v>
      </c>
      <c r="AC325" s="688">
        <f t="shared" si="185"/>
        <v>0.1127412</v>
      </c>
      <c r="AD325" s="688">
        <f t="shared" si="185"/>
        <v>0</v>
      </c>
      <c r="AE325" s="688">
        <f t="shared" si="185"/>
        <v>1.8790199999999999</v>
      </c>
      <c r="AF325" s="688"/>
      <c r="AG325" s="688">
        <f t="shared" si="185"/>
        <v>0.18790199999999999</v>
      </c>
      <c r="AH325" s="682"/>
      <c r="AI325" s="635">
        <v>0.2</v>
      </c>
      <c r="AJ325" s="88">
        <v>0</v>
      </c>
      <c r="AK325" s="67"/>
      <c r="AL325" s="88">
        <v>0</v>
      </c>
      <c r="AM325" s="689">
        <v>0.3</v>
      </c>
      <c r="AN325" s="686">
        <v>0.32</v>
      </c>
      <c r="AO325" s="686">
        <v>0.13</v>
      </c>
      <c r="AP325" s="690">
        <f>(AN325*365)*(AO325*0.67*0.02*1)</f>
        <v>0.20346560000000002</v>
      </c>
      <c r="AQ325" s="690">
        <f>(AN325*365)*(AO325*0.67*0.01*1)</f>
        <v>0.10173280000000001</v>
      </c>
      <c r="AR325" s="691"/>
      <c r="AS325" s="690">
        <f>(AN325*365)*(AO325*0.67*0.05*1)</f>
        <v>0.50866400000000001</v>
      </c>
      <c r="AT325" s="690">
        <f>(AN325*365)*(AO325*0.67*0.02*1)</f>
        <v>0.20346560000000002</v>
      </c>
      <c r="AU325" s="690">
        <f>(AN325*365)*(AO325*0.67*0.8*1)</f>
        <v>8.1386240000000001</v>
      </c>
      <c r="AV325" s="690">
        <f>(AN325*365)*(AO325*0.67*0.8*1)</f>
        <v>8.1386240000000001</v>
      </c>
      <c r="AW325" s="690">
        <f>(AN325*365)*(AO325*0.67*0.3*1)</f>
        <v>3.0519840000000005</v>
      </c>
      <c r="AX325" s="691"/>
      <c r="AY325" s="690">
        <f>(AN325*365)*(AO325*0.67*0.8*1)</f>
        <v>8.1386240000000001</v>
      </c>
      <c r="AZ325" s="690">
        <f t="shared" si="186"/>
        <v>10.173280000000002</v>
      </c>
      <c r="BA325" s="690">
        <f t="shared" si="187"/>
        <v>1.017328</v>
      </c>
      <c r="BB325" s="690">
        <f t="shared" si="188"/>
        <v>5.0866400000000006E-2</v>
      </c>
      <c r="BC325" s="690">
        <f>(AN325*365)*(AO325*0.67*0.015*1)</f>
        <v>0.15259920000000002</v>
      </c>
      <c r="BD325" s="690">
        <v>0</v>
      </c>
      <c r="BE325" s="690">
        <v>0</v>
      </c>
      <c r="BF325" s="101"/>
      <c r="BG325" s="101"/>
      <c r="BH325" s="101"/>
      <c r="BI325" s="807" t="s">
        <v>136</v>
      </c>
      <c r="BJ325" s="796" t="s">
        <v>168</v>
      </c>
      <c r="BK325" s="801">
        <f t="shared" si="189"/>
        <v>0.21</v>
      </c>
      <c r="BL325" s="796" t="s">
        <v>412</v>
      </c>
      <c r="BM325" s="798">
        <v>0.2</v>
      </c>
      <c r="BN325" s="798">
        <v>0.5</v>
      </c>
      <c r="BO325" s="795" t="s">
        <v>258</v>
      </c>
      <c r="BP325" s="801">
        <f t="shared" si="190"/>
        <v>0.37714285714285711</v>
      </c>
      <c r="BQ325" s="796" t="s">
        <v>414</v>
      </c>
      <c r="BR325" s="798">
        <v>0.2</v>
      </c>
      <c r="BS325" s="798">
        <v>0.5</v>
      </c>
      <c r="BT325" s="795" t="s">
        <v>258</v>
      </c>
      <c r="BU325" s="637"/>
      <c r="BV325" s="801">
        <v>5.25</v>
      </c>
      <c r="BW325" s="796" t="s">
        <v>413</v>
      </c>
      <c r="BX325" s="637"/>
      <c r="BY325" s="801">
        <v>112.38857142857142</v>
      </c>
      <c r="BZ325" s="796" t="s">
        <v>413</v>
      </c>
      <c r="CA325" s="636"/>
      <c r="CB325" s="637"/>
      <c r="CC325" s="636"/>
      <c r="CD325" s="636"/>
      <c r="CE325" s="637"/>
      <c r="CF325" s="637"/>
      <c r="CG325" s="637"/>
      <c r="CH325" s="637"/>
      <c r="CI325" s="636"/>
      <c r="CJ325" s="636"/>
      <c r="CK325" s="637"/>
      <c r="CL325" s="637"/>
      <c r="CM325" s="637"/>
      <c r="CN325" s="705"/>
      <c r="CO325" s="667">
        <f t="shared" si="171"/>
        <v>0.2</v>
      </c>
      <c r="CP325" s="88">
        <f t="shared" si="172"/>
        <v>0.35</v>
      </c>
      <c r="CQ325" s="667">
        <f t="shared" si="173"/>
        <v>0.5</v>
      </c>
      <c r="CR325" s="67">
        <v>0.2</v>
      </c>
      <c r="CS325" s="67">
        <v>0.5</v>
      </c>
      <c r="CT325" s="67"/>
      <c r="CU325" s="67"/>
      <c r="CV325" s="67"/>
      <c r="CW325" s="67"/>
      <c r="CX325" s="67"/>
      <c r="CY325" s="67"/>
      <c r="CZ325" s="67"/>
      <c r="DA325" s="910" t="s">
        <v>136</v>
      </c>
      <c r="DB325" s="910">
        <v>0.21</v>
      </c>
      <c r="DC325" s="911">
        <f t="shared" si="191"/>
        <v>4.41</v>
      </c>
      <c r="DD325" s="911">
        <f t="shared" si="192"/>
        <v>5.25</v>
      </c>
      <c r="DE325" s="910">
        <v>12</v>
      </c>
      <c r="DF325" s="910">
        <v>1</v>
      </c>
      <c r="DG325" s="911">
        <f t="shared" si="193"/>
        <v>12</v>
      </c>
      <c r="DH325" s="910">
        <v>0.02</v>
      </c>
      <c r="DI325" s="912">
        <f t="shared" si="194"/>
        <v>0.37714285714285711</v>
      </c>
      <c r="DJ325" s="912">
        <f t="shared" si="195"/>
        <v>116.91428571428571</v>
      </c>
      <c r="DK325" s="912">
        <f t="shared" si="196"/>
        <v>112.38857142857142</v>
      </c>
      <c r="DL325" s="913">
        <f t="shared" si="197"/>
        <v>121.32428571428571</v>
      </c>
      <c r="DM325" s="913">
        <f t="shared" si="197"/>
        <v>117.63857142857142</v>
      </c>
      <c r="DN325" s="705" t="s">
        <v>168</v>
      </c>
      <c r="DO325" s="67" t="s">
        <v>391</v>
      </c>
      <c r="DP325" s="67"/>
      <c r="DQ325" s="67"/>
      <c r="DR325" s="67"/>
      <c r="DS325" s="67"/>
      <c r="DT325" s="67"/>
      <c r="DU325" s="67"/>
      <c r="DV325" s="67"/>
      <c r="DW325" s="67"/>
      <c r="DX325" s="67"/>
      <c r="DY325" s="67"/>
      <c r="DZ325" s="67"/>
      <c r="EA325" s="67"/>
      <c r="EB325" s="67"/>
      <c r="EC325" s="67"/>
      <c r="ED325" s="67"/>
      <c r="EE325" s="67"/>
      <c r="EF325" s="67"/>
      <c r="EG325" s="67"/>
      <c r="EH325" s="67"/>
      <c r="EI325" s="67"/>
      <c r="EJ325" s="67"/>
      <c r="EK325" s="67"/>
      <c r="EL325" s="67"/>
      <c r="EM325" s="67"/>
      <c r="EN325" s="67"/>
      <c r="EO325" s="67"/>
      <c r="EP325" s="67"/>
      <c r="EQ325" s="67"/>
      <c r="ER325" s="67"/>
      <c r="ES325" s="67"/>
      <c r="ET325" s="67"/>
      <c r="EU325" s="67"/>
      <c r="EV325" s="67"/>
      <c r="EW325" s="67"/>
      <c r="EX325" s="67"/>
      <c r="EY325" s="67"/>
      <c r="EZ325" s="67"/>
      <c r="FA325" s="67"/>
      <c r="FB325" s="67"/>
      <c r="FC325" s="67"/>
      <c r="FD325" s="67"/>
      <c r="FE325" s="67"/>
      <c r="FF325" s="67"/>
      <c r="FG325" s="67"/>
      <c r="FH325" s="67"/>
      <c r="FI325" s="67"/>
      <c r="FJ325" s="67"/>
      <c r="FK325" s="67"/>
      <c r="FL325" s="67"/>
      <c r="FM325" s="67"/>
      <c r="FN325" s="67"/>
      <c r="FO325" s="67"/>
      <c r="FP325" s="67"/>
      <c r="FQ325" s="67"/>
      <c r="FR325" s="67"/>
      <c r="FS325" s="67"/>
      <c r="FT325" s="67"/>
      <c r="FU325" s="67"/>
      <c r="FV325" s="67"/>
      <c r="FW325" s="67"/>
      <c r="FX325" s="67"/>
      <c r="FY325" s="67"/>
      <c r="FZ325" s="67"/>
      <c r="GA325" s="67"/>
      <c r="GB325" s="67"/>
      <c r="GC325" s="67"/>
      <c r="GD325" s="67"/>
    </row>
    <row r="326" spans="1:186" s="69" customFormat="1" ht="33.75" hidden="1" customHeight="1" thickBot="1" x14ac:dyDescent="0.4">
      <c r="A326" s="67"/>
      <c r="B326" s="67"/>
      <c r="C326" s="67"/>
      <c r="D326" s="67"/>
      <c r="E326" s="67"/>
      <c r="F326" s="67"/>
      <c r="G326" s="67"/>
      <c r="H326" s="67"/>
      <c r="I326" s="67"/>
      <c r="J326" s="67"/>
      <c r="K326" s="67"/>
      <c r="L326" s="67"/>
      <c r="M326" s="67"/>
      <c r="N326" s="67"/>
      <c r="O326" s="671" t="s">
        <v>522</v>
      </c>
      <c r="P326" s="67"/>
      <c r="Q326" s="682">
        <v>1.57</v>
      </c>
      <c r="R326" s="682">
        <v>28</v>
      </c>
      <c r="S326" s="688">
        <f t="shared" si="185"/>
        <v>0</v>
      </c>
      <c r="T326" s="688">
        <f t="shared" si="185"/>
        <v>0</v>
      </c>
      <c r="U326" s="688">
        <f t="shared" si="185"/>
        <v>0.12607100000000002</v>
      </c>
      <c r="V326" s="688">
        <f t="shared" si="185"/>
        <v>0.50428400000000007</v>
      </c>
      <c r="W326" s="688">
        <f t="shared" si="185"/>
        <v>0.12607100000000002</v>
      </c>
      <c r="X326" s="688">
        <f t="shared" si="185"/>
        <v>0</v>
      </c>
      <c r="Y326" s="688">
        <f t="shared" si="185"/>
        <v>0.25214200000000003</v>
      </c>
      <c r="Z326" s="688">
        <f t="shared" si="185"/>
        <v>1.7649940000000004</v>
      </c>
      <c r="AA326" s="688">
        <f t="shared" si="185"/>
        <v>0</v>
      </c>
      <c r="AB326" s="688">
        <f t="shared" si="185"/>
        <v>0</v>
      </c>
      <c r="AC326" s="688">
        <f t="shared" si="185"/>
        <v>0.15128520000000001</v>
      </c>
      <c r="AD326" s="688">
        <f t="shared" si="185"/>
        <v>0</v>
      </c>
      <c r="AE326" s="688">
        <f t="shared" si="185"/>
        <v>2.52142</v>
      </c>
      <c r="AF326" s="688"/>
      <c r="AG326" s="688">
        <f t="shared" si="185"/>
        <v>0.25214200000000003</v>
      </c>
      <c r="AH326" s="682"/>
      <c r="AI326" s="635">
        <v>1</v>
      </c>
      <c r="AJ326" s="635">
        <v>12</v>
      </c>
      <c r="AK326" s="67"/>
      <c r="AL326" s="635">
        <v>8</v>
      </c>
      <c r="AM326" s="689">
        <v>0.3</v>
      </c>
      <c r="AN326" s="686">
        <v>0.3</v>
      </c>
      <c r="AO326" s="686">
        <v>0.28999999999999998</v>
      </c>
      <c r="AP326" s="690">
        <f>(AN326*365)*(AO326*0.67*0.01*1)</f>
        <v>0.21275850000000002</v>
      </c>
      <c r="AQ326" s="690">
        <f>(AN326*365)*(AO326*0.67*0.001*1)</f>
        <v>2.1275850000000002E-2</v>
      </c>
      <c r="AR326" s="691"/>
      <c r="AS326" s="690">
        <f>(AN326*365)*(AO326*0.67*0.02*1)</f>
        <v>0.42551700000000003</v>
      </c>
      <c r="AT326" s="690">
        <f>(AN326*365)*(AO326*0.67*0.01*1)</f>
        <v>0.21275850000000002</v>
      </c>
      <c r="AU326" s="690">
        <f>(AN326*365)*(AO326*0.67*0.25*1)</f>
        <v>5.3189624999999996</v>
      </c>
      <c r="AV326" s="690">
        <f>(AN326*365)*(AO326*0.67*0.73*1)</f>
        <v>15.5313705</v>
      </c>
      <c r="AW326" s="690">
        <f>(AN326*365)*(AO326*0.67*0.03*1)</f>
        <v>0.6382755</v>
      </c>
      <c r="AX326" s="691"/>
      <c r="AY326" s="690">
        <f>(AN326*365)*(AO326*0.67*0.25*1)</f>
        <v>5.3189624999999996</v>
      </c>
      <c r="AZ326" s="690">
        <f t="shared" si="186"/>
        <v>21.275849999999998</v>
      </c>
      <c r="BA326" s="690">
        <f t="shared" si="187"/>
        <v>2.1275850000000003</v>
      </c>
      <c r="BB326" s="690">
        <f t="shared" si="188"/>
        <v>0.10637925000000001</v>
      </c>
      <c r="BC326" s="690">
        <f>(AN326*365)*(AO326*0.67*0.005*1)</f>
        <v>0.10637925000000001</v>
      </c>
      <c r="BD326" s="690">
        <v>0</v>
      </c>
      <c r="BE326" s="690">
        <v>0</v>
      </c>
      <c r="BF326" s="101"/>
      <c r="BG326" s="101"/>
      <c r="BH326" s="101"/>
      <c r="BI326" s="807" t="s">
        <v>137</v>
      </c>
      <c r="BJ326" s="796" t="s">
        <v>168</v>
      </c>
      <c r="BK326" s="801">
        <f t="shared" si="189"/>
        <v>0</v>
      </c>
      <c r="BL326" s="796" t="s">
        <v>412</v>
      </c>
      <c r="BM326" s="798">
        <v>0.2</v>
      </c>
      <c r="BN326" s="798">
        <v>0.5</v>
      </c>
      <c r="BO326" s="795" t="s">
        <v>258</v>
      </c>
      <c r="BP326" s="801">
        <f t="shared" si="190"/>
        <v>0.25645714285714288</v>
      </c>
      <c r="BQ326" s="796" t="s">
        <v>414</v>
      </c>
      <c r="BR326" s="798">
        <v>0.2</v>
      </c>
      <c r="BS326" s="798">
        <v>0.5</v>
      </c>
      <c r="BT326" s="795" t="s">
        <v>258</v>
      </c>
      <c r="BU326" s="637"/>
      <c r="BV326" s="801">
        <v>0</v>
      </c>
      <c r="BW326" s="796" t="s">
        <v>413</v>
      </c>
      <c r="BX326" s="637"/>
      <c r="BY326" s="801">
        <v>76.424228571428586</v>
      </c>
      <c r="BZ326" s="796" t="s">
        <v>413</v>
      </c>
      <c r="CA326" s="636"/>
      <c r="CB326" s="637"/>
      <c r="CC326" s="636"/>
      <c r="CD326" s="636"/>
      <c r="CE326" s="637"/>
      <c r="CF326" s="637"/>
      <c r="CG326" s="637"/>
      <c r="CH326" s="637"/>
      <c r="CI326" s="636"/>
      <c r="CJ326" s="636"/>
      <c r="CK326" s="637"/>
      <c r="CL326" s="637"/>
      <c r="CM326" s="637"/>
      <c r="CN326" s="705"/>
      <c r="CO326" s="667">
        <f t="shared" si="171"/>
        <v>0.2</v>
      </c>
      <c r="CP326" s="88">
        <f t="shared" si="172"/>
        <v>0.35</v>
      </c>
      <c r="CQ326" s="667">
        <f t="shared" si="173"/>
        <v>0.5</v>
      </c>
      <c r="CR326" s="67">
        <v>0.2</v>
      </c>
      <c r="CS326" s="67">
        <v>0.5</v>
      </c>
      <c r="CT326" s="67"/>
      <c r="CU326" s="67"/>
      <c r="CV326" s="67"/>
      <c r="CW326" s="67"/>
      <c r="CX326" s="67"/>
      <c r="CY326" s="67"/>
      <c r="CZ326" s="67"/>
      <c r="DA326" s="910" t="s">
        <v>137</v>
      </c>
      <c r="DB326" s="910">
        <v>0</v>
      </c>
      <c r="DC326" s="911">
        <f t="shared" si="191"/>
        <v>0</v>
      </c>
      <c r="DD326" s="911">
        <f t="shared" si="192"/>
        <v>0</v>
      </c>
      <c r="DE326" s="910">
        <v>16</v>
      </c>
      <c r="DF326" s="910">
        <v>0.51</v>
      </c>
      <c r="DG326" s="911">
        <f t="shared" si="193"/>
        <v>8.16</v>
      </c>
      <c r="DH326" s="910">
        <v>0.02</v>
      </c>
      <c r="DI326" s="912">
        <f t="shared" si="194"/>
        <v>0.25645714285714288</v>
      </c>
      <c r="DJ326" s="912">
        <f t="shared" si="195"/>
        <v>79.5017142857143</v>
      </c>
      <c r="DK326" s="912">
        <f t="shared" si="196"/>
        <v>76.424228571428586</v>
      </c>
      <c r="DL326" s="913">
        <f t="shared" si="197"/>
        <v>79.5017142857143</v>
      </c>
      <c r="DM326" s="913">
        <f t="shared" si="197"/>
        <v>76.424228571428586</v>
      </c>
      <c r="DN326" s="705" t="s">
        <v>168</v>
      </c>
      <c r="DO326" s="67" t="s">
        <v>391</v>
      </c>
      <c r="DP326" s="67"/>
      <c r="DQ326" s="67"/>
      <c r="DR326" s="67"/>
      <c r="DS326" s="67"/>
      <c r="DT326" s="67"/>
      <c r="DU326" s="67"/>
      <c r="DV326" s="67"/>
      <c r="DW326" s="67"/>
      <c r="DX326" s="67"/>
      <c r="DY326" s="67"/>
      <c r="DZ326" s="67"/>
      <c r="EA326" s="67"/>
      <c r="EB326" s="67"/>
      <c r="EC326" s="67"/>
      <c r="ED326" s="67"/>
      <c r="EE326" s="67"/>
      <c r="EF326" s="67"/>
      <c r="EG326" s="67"/>
      <c r="EH326" s="67"/>
      <c r="EI326" s="67"/>
      <c r="EJ326" s="67"/>
      <c r="EK326" s="67"/>
      <c r="EL326" s="67"/>
      <c r="EM326" s="67"/>
      <c r="EN326" s="67"/>
      <c r="EO326" s="67"/>
      <c r="EP326" s="67"/>
      <c r="EQ326" s="67"/>
      <c r="ER326" s="67"/>
      <c r="ES326" s="67"/>
      <c r="ET326" s="67"/>
      <c r="EU326" s="67"/>
      <c r="EV326" s="67"/>
      <c r="EW326" s="67"/>
      <c r="EX326" s="67"/>
      <c r="EY326" s="67"/>
      <c r="EZ326" s="67"/>
      <c r="FA326" s="67"/>
      <c r="FB326" s="67"/>
      <c r="FC326" s="67"/>
      <c r="FD326" s="67"/>
      <c r="FE326" s="67"/>
      <c r="FF326" s="67"/>
      <c r="FG326" s="67"/>
      <c r="FH326" s="67"/>
      <c r="FI326" s="67"/>
      <c r="FJ326" s="67"/>
      <c r="FK326" s="67"/>
      <c r="FL326" s="67"/>
      <c r="FM326" s="67"/>
      <c r="FN326" s="67"/>
      <c r="FO326" s="67"/>
      <c r="FP326" s="67"/>
      <c r="FQ326" s="67"/>
      <c r="FR326" s="67"/>
      <c r="FS326" s="67"/>
      <c r="FT326" s="67"/>
      <c r="FU326" s="67"/>
      <c r="FV326" s="67"/>
      <c r="FW326" s="67"/>
      <c r="FX326" s="67"/>
      <c r="FY326" s="67"/>
      <c r="FZ326" s="67"/>
      <c r="GA326" s="67"/>
      <c r="GB326" s="67"/>
      <c r="GC326" s="67"/>
      <c r="GD326" s="67"/>
    </row>
    <row r="327" spans="1:186" s="69" customFormat="1" ht="33.75" hidden="1" customHeight="1" thickBot="1" x14ac:dyDescent="0.4">
      <c r="A327" s="67"/>
      <c r="B327" s="67"/>
      <c r="C327" s="67"/>
      <c r="D327" s="67"/>
      <c r="E327" s="67"/>
      <c r="F327" s="67"/>
      <c r="G327" s="67"/>
      <c r="H327" s="67"/>
      <c r="I327" s="67"/>
      <c r="J327" s="67"/>
      <c r="K327" s="67"/>
      <c r="L327" s="67"/>
      <c r="M327" s="67"/>
      <c r="N327" s="67"/>
      <c r="O327" s="671" t="s">
        <v>523</v>
      </c>
      <c r="P327" s="67"/>
      <c r="Q327" s="682">
        <v>1.57</v>
      </c>
      <c r="R327" s="682">
        <v>28</v>
      </c>
      <c r="S327" s="688">
        <f t="shared" si="185"/>
        <v>0</v>
      </c>
      <c r="T327" s="688">
        <f t="shared" si="185"/>
        <v>0</v>
      </c>
      <c r="U327" s="688">
        <f t="shared" si="185"/>
        <v>0.12607100000000002</v>
      </c>
      <c r="V327" s="688">
        <f t="shared" si="185"/>
        <v>0.50428400000000007</v>
      </c>
      <c r="W327" s="688">
        <f t="shared" si="185"/>
        <v>0.12607100000000002</v>
      </c>
      <c r="X327" s="688">
        <f t="shared" si="185"/>
        <v>0</v>
      </c>
      <c r="Y327" s="688">
        <f t="shared" si="185"/>
        <v>0.25214200000000003</v>
      </c>
      <c r="Z327" s="688">
        <f t="shared" si="185"/>
        <v>1.7649940000000004</v>
      </c>
      <c r="AA327" s="688">
        <f t="shared" si="185"/>
        <v>0</v>
      </c>
      <c r="AB327" s="688">
        <f t="shared" si="185"/>
        <v>0</v>
      </c>
      <c r="AC327" s="688">
        <f t="shared" si="185"/>
        <v>0.15128520000000001</v>
      </c>
      <c r="AD327" s="688">
        <f t="shared" si="185"/>
        <v>0</v>
      </c>
      <c r="AE327" s="688">
        <f t="shared" si="185"/>
        <v>2.52142</v>
      </c>
      <c r="AF327" s="688"/>
      <c r="AG327" s="688">
        <f t="shared" si="185"/>
        <v>0.25214200000000003</v>
      </c>
      <c r="AH327" s="682"/>
      <c r="AI327" s="635">
        <v>1</v>
      </c>
      <c r="AJ327" s="635">
        <v>20</v>
      </c>
      <c r="AK327" s="67"/>
      <c r="AL327" s="635">
        <v>18</v>
      </c>
      <c r="AM327" s="689">
        <v>0.3</v>
      </c>
      <c r="AN327" s="686">
        <v>0.3</v>
      </c>
      <c r="AO327" s="686">
        <v>0.28999999999999998</v>
      </c>
      <c r="AP327" s="690">
        <f>(AN327*365)*(AO327*0.67*0.015*1)</f>
        <v>0.31913775</v>
      </c>
      <c r="AQ327" s="690">
        <f>(AN327*365)*(AO327*0.67*0.005*1)</f>
        <v>0.10637925000000001</v>
      </c>
      <c r="AR327" s="691"/>
      <c r="AS327" s="690">
        <f>(AN327*365)*(AO327*0.67*0.04*1)</f>
        <v>0.85103400000000007</v>
      </c>
      <c r="AT327" s="690">
        <f>(AN327*365)*(AO327*0.67*0.015*1)</f>
        <v>0.31913775</v>
      </c>
      <c r="AU327" s="690">
        <f>(AN327*365)*(AO327*0.67*0.65*1)</f>
        <v>13.829302500000002</v>
      </c>
      <c r="AV327" s="690">
        <f>(AN327*365)*(AO327*0.67*0.79*1)</f>
        <v>16.807921499999999</v>
      </c>
      <c r="AW327" s="690">
        <f>(AN327*365)*(AO327*0.67*0.03*1)</f>
        <v>0.6382755</v>
      </c>
      <c r="AX327" s="691"/>
      <c r="AY327" s="690">
        <f>(AN327*365)*(AO327*0.67*0.65*1)</f>
        <v>13.829302500000002</v>
      </c>
      <c r="AZ327" s="690">
        <f t="shared" si="186"/>
        <v>21.275849999999998</v>
      </c>
      <c r="BA327" s="690">
        <f t="shared" si="187"/>
        <v>2.1275850000000003</v>
      </c>
      <c r="BB327" s="690">
        <f t="shared" si="188"/>
        <v>0.10637925000000001</v>
      </c>
      <c r="BC327" s="690">
        <f>(AN327*365)*(AO327*0.67*0.01*1)</f>
        <v>0.21275850000000002</v>
      </c>
      <c r="BD327" s="690">
        <v>0</v>
      </c>
      <c r="BE327" s="690">
        <v>0</v>
      </c>
      <c r="BF327" s="101"/>
      <c r="BG327" s="101"/>
      <c r="BH327" s="101"/>
      <c r="BI327" s="807" t="s">
        <v>335</v>
      </c>
      <c r="BJ327" s="796" t="s">
        <v>168</v>
      </c>
      <c r="BK327" s="801">
        <f t="shared" si="189"/>
        <v>1</v>
      </c>
      <c r="BL327" s="796" t="s">
        <v>412</v>
      </c>
      <c r="BM327" s="798">
        <v>0.2</v>
      </c>
      <c r="BN327" s="798">
        <v>0.5</v>
      </c>
      <c r="BO327" s="795" t="s">
        <v>258</v>
      </c>
      <c r="BP327" s="801">
        <f t="shared" si="190"/>
        <v>0.25645714285714288</v>
      </c>
      <c r="BQ327" s="796" t="s">
        <v>414</v>
      </c>
      <c r="BR327" s="798">
        <v>0.2</v>
      </c>
      <c r="BS327" s="798">
        <v>0.5</v>
      </c>
      <c r="BT327" s="795" t="s">
        <v>258</v>
      </c>
      <c r="BU327" s="637"/>
      <c r="BV327" s="801">
        <v>25</v>
      </c>
      <c r="BW327" s="796" t="s">
        <v>413</v>
      </c>
      <c r="BX327" s="637"/>
      <c r="BY327" s="801">
        <v>76.424228571428586</v>
      </c>
      <c r="BZ327" s="796" t="s">
        <v>413</v>
      </c>
      <c r="CA327" s="637"/>
      <c r="CB327" s="637"/>
      <c r="CC327" s="636"/>
      <c r="CD327" s="636"/>
      <c r="CE327" s="637"/>
      <c r="CF327" s="637"/>
      <c r="CG327" s="637"/>
      <c r="CH327" s="637"/>
      <c r="CI327" s="636"/>
      <c r="CJ327" s="636"/>
      <c r="CK327" s="637"/>
      <c r="CL327" s="637"/>
      <c r="CM327" s="637"/>
      <c r="CN327" s="705"/>
      <c r="CO327" s="667">
        <f t="shared" si="171"/>
        <v>0.2</v>
      </c>
      <c r="CP327" s="88">
        <f t="shared" si="172"/>
        <v>0.35</v>
      </c>
      <c r="CQ327" s="667">
        <f t="shared" si="173"/>
        <v>0.5</v>
      </c>
      <c r="CR327" s="67">
        <v>0.2</v>
      </c>
      <c r="CS327" s="67">
        <v>0.5</v>
      </c>
      <c r="CT327" s="67"/>
      <c r="CU327" s="67"/>
      <c r="CV327" s="67"/>
      <c r="CW327" s="67"/>
      <c r="CX327" s="67"/>
      <c r="CY327" s="67"/>
      <c r="CZ327" s="67"/>
      <c r="DA327" s="910" t="s">
        <v>335</v>
      </c>
      <c r="DB327" s="910">
        <v>1</v>
      </c>
      <c r="DC327" s="911">
        <f t="shared" si="191"/>
        <v>21</v>
      </c>
      <c r="DD327" s="911">
        <f t="shared" si="192"/>
        <v>25</v>
      </c>
      <c r="DE327" s="910">
        <v>16</v>
      </c>
      <c r="DF327" s="910">
        <v>0.51</v>
      </c>
      <c r="DG327" s="911">
        <f t="shared" si="193"/>
        <v>8.16</v>
      </c>
      <c r="DH327" s="910">
        <v>0.02</v>
      </c>
      <c r="DI327" s="912">
        <f t="shared" si="194"/>
        <v>0.25645714285714288</v>
      </c>
      <c r="DJ327" s="912">
        <f t="shared" si="195"/>
        <v>79.5017142857143</v>
      </c>
      <c r="DK327" s="912">
        <f t="shared" si="196"/>
        <v>76.424228571428586</v>
      </c>
      <c r="DL327" s="913">
        <f t="shared" si="197"/>
        <v>100.5017142857143</v>
      </c>
      <c r="DM327" s="913">
        <f t="shared" si="197"/>
        <v>101.42422857142859</v>
      </c>
      <c r="DN327" s="705" t="s">
        <v>168</v>
      </c>
      <c r="DO327" s="67" t="s">
        <v>391</v>
      </c>
      <c r="DP327" s="67"/>
      <c r="DQ327" s="67"/>
      <c r="DR327" s="67"/>
      <c r="DS327" s="67"/>
      <c r="DT327" s="67"/>
      <c r="DU327" s="67"/>
      <c r="DV327" s="67"/>
      <c r="DW327" s="67"/>
      <c r="DX327" s="67"/>
      <c r="DY327" s="67"/>
      <c r="DZ327" s="67"/>
      <c r="EA327" s="67"/>
      <c r="EB327" s="67"/>
      <c r="EC327" s="67"/>
      <c r="ED327" s="67"/>
      <c r="EE327" s="67"/>
      <c r="EF327" s="67"/>
      <c r="EG327" s="67"/>
      <c r="EH327" s="67"/>
      <c r="EI327" s="67"/>
      <c r="EJ327" s="67"/>
      <c r="EK327" s="67"/>
      <c r="EL327" s="67"/>
      <c r="EM327" s="67"/>
      <c r="EN327" s="67"/>
      <c r="EO327" s="67"/>
      <c r="EP327" s="67"/>
      <c r="EQ327" s="67"/>
      <c r="ER327" s="67"/>
      <c r="ES327" s="67"/>
      <c r="ET327" s="67"/>
      <c r="EU327" s="67"/>
      <c r="EV327" s="67"/>
      <c r="EW327" s="67"/>
      <c r="EX327" s="67"/>
      <c r="EY327" s="67"/>
      <c r="EZ327" s="67"/>
      <c r="FA327" s="67"/>
      <c r="FB327" s="67"/>
      <c r="FC327" s="67"/>
      <c r="FD327" s="67"/>
      <c r="FE327" s="67"/>
      <c r="FF327" s="67"/>
      <c r="FG327" s="67"/>
      <c r="FH327" s="67"/>
      <c r="FI327" s="67"/>
      <c r="FJ327" s="67"/>
      <c r="FK327" s="67"/>
      <c r="FL327" s="67"/>
      <c r="FM327" s="67"/>
      <c r="FN327" s="67"/>
      <c r="FO327" s="67"/>
      <c r="FP327" s="67"/>
      <c r="FQ327" s="67"/>
      <c r="FR327" s="67"/>
      <c r="FS327" s="67"/>
      <c r="FT327" s="67"/>
      <c r="FU327" s="67"/>
      <c r="FV327" s="67"/>
      <c r="FW327" s="67"/>
      <c r="FX327" s="67"/>
      <c r="FY327" s="67"/>
      <c r="FZ327" s="67"/>
      <c r="GA327" s="67"/>
      <c r="GB327" s="67"/>
      <c r="GC327" s="67"/>
      <c r="GD327" s="67"/>
    </row>
    <row r="328" spans="1:186" s="69" customFormat="1" ht="33.75" hidden="1" customHeight="1" thickBot="1" x14ac:dyDescent="0.4">
      <c r="A328" s="67"/>
      <c r="B328" s="67"/>
      <c r="C328" s="67"/>
      <c r="D328" s="67"/>
      <c r="E328" s="67"/>
      <c r="F328" s="67"/>
      <c r="G328" s="67"/>
      <c r="H328" s="67"/>
      <c r="I328" s="67"/>
      <c r="J328" s="67"/>
      <c r="K328" s="67"/>
      <c r="L328" s="67"/>
      <c r="M328" s="67"/>
      <c r="N328" s="67"/>
      <c r="O328" s="671" t="s">
        <v>524</v>
      </c>
      <c r="P328" s="67"/>
      <c r="Q328" s="682">
        <v>1.57</v>
      </c>
      <c r="R328" s="682">
        <v>28</v>
      </c>
      <c r="S328" s="688">
        <f t="shared" si="185"/>
        <v>0</v>
      </c>
      <c r="T328" s="688">
        <f t="shared" si="185"/>
        <v>0</v>
      </c>
      <c r="U328" s="688">
        <f t="shared" si="185"/>
        <v>0.12607100000000002</v>
      </c>
      <c r="V328" s="688">
        <f t="shared" si="185"/>
        <v>0.50428400000000007</v>
      </c>
      <c r="W328" s="688">
        <f t="shared" si="185"/>
        <v>0.12607100000000002</v>
      </c>
      <c r="X328" s="688">
        <f t="shared" si="185"/>
        <v>0</v>
      </c>
      <c r="Y328" s="688">
        <f t="shared" si="185"/>
        <v>0.25214200000000003</v>
      </c>
      <c r="Z328" s="688">
        <f t="shared" si="185"/>
        <v>1.7649940000000004</v>
      </c>
      <c r="AA328" s="688">
        <f t="shared" si="185"/>
        <v>0</v>
      </c>
      <c r="AB328" s="688">
        <f t="shared" si="185"/>
        <v>0</v>
      </c>
      <c r="AC328" s="688">
        <f t="shared" si="185"/>
        <v>0.15128520000000001</v>
      </c>
      <c r="AD328" s="688">
        <f t="shared" si="185"/>
        <v>0</v>
      </c>
      <c r="AE328" s="688">
        <f t="shared" si="185"/>
        <v>2.52142</v>
      </c>
      <c r="AF328" s="688"/>
      <c r="AG328" s="688">
        <f t="shared" si="185"/>
        <v>0.25214200000000003</v>
      </c>
      <c r="AH328" s="682"/>
      <c r="AI328" s="635">
        <v>2</v>
      </c>
      <c r="AJ328" s="635">
        <v>23</v>
      </c>
      <c r="AK328" s="67"/>
      <c r="AL328" s="635">
        <v>21</v>
      </c>
      <c r="AM328" s="689">
        <v>0.3</v>
      </c>
      <c r="AN328" s="686">
        <v>0.3</v>
      </c>
      <c r="AO328" s="686">
        <v>0.28999999999999998</v>
      </c>
      <c r="AP328" s="690">
        <f>(AN328*365)*(AO328*0.67*0.02*1)</f>
        <v>0.42551700000000003</v>
      </c>
      <c r="AQ328" s="690">
        <f>(AN328*365)*(AO328*0.67*0.01*1)</f>
        <v>0.21275850000000002</v>
      </c>
      <c r="AR328" s="691"/>
      <c r="AS328" s="690">
        <f>(AN328*365)*(AO328*0.67*0.05*1)</f>
        <v>1.0637925000000001</v>
      </c>
      <c r="AT328" s="690">
        <f>(AN328*365)*(AO328*0.67*0.02*1)</f>
        <v>0.42551700000000003</v>
      </c>
      <c r="AU328" s="690">
        <f>(AN328*365)*(AO328*0.67*0.8*1)</f>
        <v>17.020680000000002</v>
      </c>
      <c r="AV328" s="690">
        <f>(AN328*365)*(AO328*0.67*0.8*1)</f>
        <v>17.020680000000002</v>
      </c>
      <c r="AW328" s="690">
        <f>(AN328*365)*(AO328*0.67*0.3*1)</f>
        <v>6.3827549999999995</v>
      </c>
      <c r="AX328" s="691"/>
      <c r="AY328" s="690">
        <f>(AN328*365)*(AO328*0.67*0.8*1)</f>
        <v>17.020680000000002</v>
      </c>
      <c r="AZ328" s="690">
        <f t="shared" si="186"/>
        <v>21.275849999999998</v>
      </c>
      <c r="BA328" s="690">
        <f t="shared" si="187"/>
        <v>2.1275850000000003</v>
      </c>
      <c r="BB328" s="690">
        <f t="shared" si="188"/>
        <v>0.10637925000000001</v>
      </c>
      <c r="BC328" s="690">
        <f>(AN328*365)*(AO328*0.67*0.015*1)</f>
        <v>0.31913775</v>
      </c>
      <c r="BD328" s="690">
        <v>0</v>
      </c>
      <c r="BE328" s="690">
        <v>0</v>
      </c>
      <c r="BF328" s="101"/>
      <c r="BG328" s="101"/>
      <c r="BH328" s="101"/>
      <c r="BI328" s="807" t="s">
        <v>139</v>
      </c>
      <c r="BJ328" s="796" t="s">
        <v>168</v>
      </c>
      <c r="BK328" s="801">
        <f t="shared" si="189"/>
        <v>2</v>
      </c>
      <c r="BL328" s="796" t="s">
        <v>412</v>
      </c>
      <c r="BM328" s="798">
        <v>0.2</v>
      </c>
      <c r="BN328" s="798">
        <v>0.5</v>
      </c>
      <c r="BO328" s="795" t="s">
        <v>258</v>
      </c>
      <c r="BP328" s="801">
        <f t="shared" si="190"/>
        <v>0.25645714285714288</v>
      </c>
      <c r="BQ328" s="796" t="s">
        <v>414</v>
      </c>
      <c r="BR328" s="798">
        <v>0.2</v>
      </c>
      <c r="BS328" s="798">
        <v>0.5</v>
      </c>
      <c r="BT328" s="795" t="s">
        <v>258</v>
      </c>
      <c r="BU328" s="637"/>
      <c r="BV328" s="801">
        <v>50</v>
      </c>
      <c r="BW328" s="796" t="s">
        <v>413</v>
      </c>
      <c r="BX328" s="637"/>
      <c r="BY328" s="801">
        <v>76.424228571428586</v>
      </c>
      <c r="BZ328" s="796" t="s">
        <v>413</v>
      </c>
      <c r="CA328" s="637"/>
      <c r="CB328" s="637"/>
      <c r="CC328" s="636"/>
      <c r="CD328" s="636"/>
      <c r="CE328" s="637"/>
      <c r="CF328" s="637"/>
      <c r="CG328" s="637"/>
      <c r="CH328" s="637"/>
      <c r="CI328" s="636"/>
      <c r="CJ328" s="636"/>
      <c r="CK328" s="637"/>
      <c r="CL328" s="637"/>
      <c r="CM328" s="637"/>
      <c r="CN328" s="705"/>
      <c r="CO328" s="667">
        <f t="shared" si="171"/>
        <v>0.2</v>
      </c>
      <c r="CP328" s="88">
        <f t="shared" si="172"/>
        <v>0.35</v>
      </c>
      <c r="CQ328" s="667">
        <f t="shared" si="173"/>
        <v>0.5</v>
      </c>
      <c r="CR328" s="67">
        <v>0.2</v>
      </c>
      <c r="CS328" s="67">
        <v>0.5</v>
      </c>
      <c r="CT328" s="67"/>
      <c r="CU328" s="67"/>
      <c r="CV328" s="67"/>
      <c r="CW328" s="67"/>
      <c r="CX328" s="67"/>
      <c r="CY328" s="67"/>
      <c r="CZ328" s="67"/>
      <c r="DA328" s="910" t="s">
        <v>139</v>
      </c>
      <c r="DB328" s="910">
        <v>2</v>
      </c>
      <c r="DC328" s="911">
        <f t="shared" si="191"/>
        <v>42</v>
      </c>
      <c r="DD328" s="911">
        <f t="shared" si="192"/>
        <v>50</v>
      </c>
      <c r="DE328" s="910">
        <v>16</v>
      </c>
      <c r="DF328" s="910">
        <v>0.51</v>
      </c>
      <c r="DG328" s="911">
        <f t="shared" si="193"/>
        <v>8.16</v>
      </c>
      <c r="DH328" s="910">
        <v>0.02</v>
      </c>
      <c r="DI328" s="912">
        <f t="shared" si="194"/>
        <v>0.25645714285714288</v>
      </c>
      <c r="DJ328" s="912">
        <f t="shared" si="195"/>
        <v>79.5017142857143</v>
      </c>
      <c r="DK328" s="912">
        <f t="shared" si="196"/>
        <v>76.424228571428586</v>
      </c>
      <c r="DL328" s="913">
        <f t="shared" si="197"/>
        <v>121.5017142857143</v>
      </c>
      <c r="DM328" s="913">
        <f t="shared" si="197"/>
        <v>126.42422857142859</v>
      </c>
      <c r="DN328" s="705" t="s">
        <v>168</v>
      </c>
      <c r="DO328" s="67" t="s">
        <v>391</v>
      </c>
      <c r="DP328" s="67"/>
      <c r="DQ328" s="67"/>
      <c r="DR328" s="67"/>
      <c r="DS328" s="67"/>
      <c r="DT328" s="67"/>
      <c r="DU328" s="67"/>
      <c r="DV328" s="67"/>
      <c r="DW328" s="67"/>
      <c r="DX328" s="67"/>
      <c r="DY328" s="67"/>
      <c r="DZ328" s="67"/>
      <c r="EA328" s="67"/>
      <c r="EB328" s="67"/>
      <c r="EC328" s="67"/>
      <c r="ED328" s="67"/>
      <c r="EE328" s="67"/>
      <c r="EF328" s="67"/>
      <c r="EG328" s="67"/>
      <c r="EH328" s="67"/>
      <c r="EI328" s="67"/>
      <c r="EJ328" s="67"/>
      <c r="EK328" s="67"/>
      <c r="EL328" s="67"/>
      <c r="EM328" s="67"/>
      <c r="EN328" s="67"/>
      <c r="EO328" s="67"/>
      <c r="EP328" s="67"/>
      <c r="EQ328" s="67"/>
      <c r="ER328" s="67"/>
      <c r="ES328" s="67"/>
      <c r="ET328" s="67"/>
      <c r="EU328" s="67"/>
      <c r="EV328" s="67"/>
      <c r="EW328" s="67"/>
      <c r="EX328" s="67"/>
      <c r="EY328" s="67"/>
      <c r="EZ328" s="67"/>
      <c r="FA328" s="67"/>
      <c r="FB328" s="67"/>
      <c r="FC328" s="67"/>
      <c r="FD328" s="67"/>
      <c r="FE328" s="67"/>
      <c r="FF328" s="67"/>
      <c r="FG328" s="67"/>
      <c r="FH328" s="67"/>
      <c r="FI328" s="67"/>
      <c r="FJ328" s="67"/>
      <c r="FK328" s="67"/>
      <c r="FL328" s="67"/>
      <c r="FM328" s="67"/>
      <c r="FN328" s="67"/>
      <c r="FO328" s="67"/>
      <c r="FP328" s="67"/>
      <c r="FQ328" s="67"/>
      <c r="FR328" s="67"/>
      <c r="FS328" s="67"/>
      <c r="FT328" s="67"/>
      <c r="FU328" s="67"/>
      <c r="FV328" s="67"/>
      <c r="FW328" s="67"/>
      <c r="FX328" s="67"/>
      <c r="FY328" s="67"/>
      <c r="FZ328" s="67"/>
      <c r="GA328" s="67"/>
      <c r="GB328" s="67"/>
      <c r="GC328" s="67"/>
      <c r="GD328" s="67"/>
    </row>
    <row r="329" spans="1:186" s="69" customFormat="1" ht="18.75" hidden="1" customHeight="1" thickBot="1" x14ac:dyDescent="0.4">
      <c r="A329" s="67"/>
      <c r="B329" s="67"/>
      <c r="C329" s="67"/>
      <c r="D329" s="67"/>
      <c r="E329" s="67"/>
      <c r="F329" s="67"/>
      <c r="G329" s="67"/>
      <c r="H329" s="67"/>
      <c r="I329" s="67"/>
      <c r="J329" s="67"/>
      <c r="K329" s="67"/>
      <c r="L329" s="67"/>
      <c r="M329" s="67"/>
      <c r="N329" s="67"/>
      <c r="O329" s="671" t="s">
        <v>544</v>
      </c>
      <c r="P329" s="67"/>
      <c r="Q329" s="682">
        <v>0.55000000000000004</v>
      </c>
      <c r="R329" s="682">
        <v>28</v>
      </c>
      <c r="S329" s="688">
        <f t="shared" si="185"/>
        <v>0</v>
      </c>
      <c r="T329" s="688">
        <f t="shared" si="185"/>
        <v>0</v>
      </c>
      <c r="U329" s="688">
        <f t="shared" si="185"/>
        <v>4.4165000000000003E-2</v>
      </c>
      <c r="V329" s="688">
        <f t="shared" si="185"/>
        <v>0.17666000000000001</v>
      </c>
      <c r="W329" s="688">
        <f t="shared" si="185"/>
        <v>4.4165000000000003E-2</v>
      </c>
      <c r="X329" s="688">
        <f t="shared" si="185"/>
        <v>0</v>
      </c>
      <c r="Y329" s="688">
        <f t="shared" si="185"/>
        <v>8.8330000000000006E-2</v>
      </c>
      <c r="Z329" s="688">
        <f t="shared" si="185"/>
        <v>0.61831000000000003</v>
      </c>
      <c r="AA329" s="688">
        <f t="shared" si="185"/>
        <v>0</v>
      </c>
      <c r="AB329" s="688">
        <f t="shared" si="185"/>
        <v>0</v>
      </c>
      <c r="AC329" s="688">
        <f t="shared" si="185"/>
        <v>5.299800000000001E-2</v>
      </c>
      <c r="AD329" s="688">
        <f t="shared" si="185"/>
        <v>0</v>
      </c>
      <c r="AE329" s="688">
        <f t="shared" si="185"/>
        <v>0.88330000000000009</v>
      </c>
      <c r="AF329" s="688"/>
      <c r="AG329" s="688">
        <f t="shared" si="185"/>
        <v>8.8330000000000006E-2</v>
      </c>
      <c r="AH329" s="682"/>
      <c r="AI329" s="635">
        <v>1</v>
      </c>
      <c r="AJ329" s="635">
        <v>23</v>
      </c>
      <c r="AK329" s="67"/>
      <c r="AL329" s="635">
        <v>12</v>
      </c>
      <c r="AM329" s="689">
        <v>0.3</v>
      </c>
      <c r="AN329" s="686">
        <v>0.3</v>
      </c>
      <c r="AO329" s="686">
        <v>0.28999999999999998</v>
      </c>
      <c r="AP329" s="690">
        <f>(AN329*365)*(AO329*0.67*0.01*1)</f>
        <v>0.21275850000000002</v>
      </c>
      <c r="AQ329" s="690">
        <f>(AN329*365)*(AO329*0.67*0.001*1)</f>
        <v>2.1275850000000002E-2</v>
      </c>
      <c r="AR329" s="691"/>
      <c r="AS329" s="690">
        <f>(AN329*365)*(AO329*0.67*0.02*1)</f>
        <v>0.42551700000000003</v>
      </c>
      <c r="AT329" s="690">
        <f>(AN329*365)*(AO329*0.67*0.01*1)</f>
        <v>0.21275850000000002</v>
      </c>
      <c r="AU329" s="690">
        <f>(AN329*365)*(AO329*0.67*0.25*1)</f>
        <v>5.3189624999999996</v>
      </c>
      <c r="AV329" s="690">
        <f>(AN329*365)*(AO329*0.67*0.73*1)</f>
        <v>15.5313705</v>
      </c>
      <c r="AW329" s="690">
        <f>(AN329*365)*(AO329*0.67*0.03*1)</f>
        <v>0.6382755</v>
      </c>
      <c r="AX329" s="691"/>
      <c r="AY329" s="690">
        <f>(AN329*365)*(AO329*0.67*0.25*1)</f>
        <v>5.3189624999999996</v>
      </c>
      <c r="AZ329" s="690">
        <f t="shared" si="186"/>
        <v>21.275849999999998</v>
      </c>
      <c r="BA329" s="690">
        <f t="shared" si="187"/>
        <v>2.1275850000000003</v>
      </c>
      <c r="BB329" s="690">
        <f t="shared" si="188"/>
        <v>0.10637925000000001</v>
      </c>
      <c r="BC329" s="690">
        <f>(AN329*365)*(AO329*0.67*0.005*1)</f>
        <v>0.10637925000000001</v>
      </c>
      <c r="BD329" s="690">
        <v>0</v>
      </c>
      <c r="BE329" s="690">
        <v>0</v>
      </c>
      <c r="BF329" s="101"/>
      <c r="BG329" s="101"/>
      <c r="BH329" s="101"/>
      <c r="BI329" s="807" t="s">
        <v>336</v>
      </c>
      <c r="BJ329" s="796" t="s">
        <v>168</v>
      </c>
      <c r="BK329" s="801">
        <f t="shared" si="189"/>
        <v>0</v>
      </c>
      <c r="BL329" s="796" t="s">
        <v>412</v>
      </c>
      <c r="BM329" s="798">
        <v>0.2</v>
      </c>
      <c r="BN329" s="798">
        <v>0.5</v>
      </c>
      <c r="BO329" s="795" t="s">
        <v>258</v>
      </c>
      <c r="BP329" s="801">
        <f t="shared" si="190"/>
        <v>5.0285714285714281E-2</v>
      </c>
      <c r="BQ329" s="796" t="s">
        <v>414</v>
      </c>
      <c r="BR329" s="798">
        <v>0.2</v>
      </c>
      <c r="BS329" s="798">
        <v>0.5</v>
      </c>
      <c r="BT329" s="795" t="s">
        <v>258</v>
      </c>
      <c r="BU329" s="637"/>
      <c r="BV329" s="801">
        <v>0</v>
      </c>
      <c r="BW329" s="796" t="s">
        <v>413</v>
      </c>
      <c r="BX329" s="637"/>
      <c r="BY329" s="801">
        <v>14.985142857142856</v>
      </c>
      <c r="BZ329" s="796" t="s">
        <v>413</v>
      </c>
      <c r="CA329" s="637"/>
      <c r="CB329" s="637"/>
      <c r="CC329" s="636"/>
      <c r="CD329" s="636"/>
      <c r="CE329" s="637"/>
      <c r="CF329" s="637"/>
      <c r="CG329" s="637"/>
      <c r="CH329" s="637"/>
      <c r="CI329" s="636"/>
      <c r="CJ329" s="636"/>
      <c r="CK329" s="637"/>
      <c r="CL329" s="637"/>
      <c r="CM329" s="637"/>
      <c r="CN329" s="705"/>
      <c r="CO329" s="667">
        <f t="shared" si="171"/>
        <v>0.2</v>
      </c>
      <c r="CP329" s="88">
        <f t="shared" si="172"/>
        <v>0.35</v>
      </c>
      <c r="CQ329" s="667">
        <f t="shared" si="173"/>
        <v>0.5</v>
      </c>
      <c r="CR329" s="67">
        <v>0.2</v>
      </c>
      <c r="CS329" s="67">
        <v>0.5</v>
      </c>
      <c r="CT329" s="67"/>
      <c r="CU329" s="67"/>
      <c r="CV329" s="67"/>
      <c r="CW329" s="67"/>
      <c r="CX329" s="67"/>
      <c r="CY329" s="67"/>
      <c r="CZ329" s="67"/>
      <c r="DA329" s="910" t="s">
        <v>336</v>
      </c>
      <c r="DB329" s="910">
        <v>0</v>
      </c>
      <c r="DC329" s="911">
        <f t="shared" si="191"/>
        <v>0</v>
      </c>
      <c r="DD329" s="911">
        <f t="shared" si="192"/>
        <v>0</v>
      </c>
      <c r="DE329" s="910">
        <v>16</v>
      </c>
      <c r="DF329" s="910">
        <v>0.4</v>
      </c>
      <c r="DG329" s="911">
        <f t="shared" si="193"/>
        <v>6.4</v>
      </c>
      <c r="DH329" s="910">
        <v>5.0000000000000001E-3</v>
      </c>
      <c r="DI329" s="912">
        <f t="shared" si="194"/>
        <v>5.0285714285714281E-2</v>
      </c>
      <c r="DJ329" s="912">
        <f t="shared" si="195"/>
        <v>15.588571428571427</v>
      </c>
      <c r="DK329" s="912">
        <f t="shared" si="196"/>
        <v>14.985142857142856</v>
      </c>
      <c r="DL329" s="913">
        <f t="shared" si="197"/>
        <v>15.588571428571427</v>
      </c>
      <c r="DM329" s="913">
        <f t="shared" si="197"/>
        <v>14.985142857142856</v>
      </c>
      <c r="DN329" s="705" t="s">
        <v>168</v>
      </c>
      <c r="DO329" s="67" t="s">
        <v>391</v>
      </c>
      <c r="DP329" s="67"/>
      <c r="DQ329" s="67"/>
      <c r="DR329" s="67"/>
      <c r="DS329" s="67"/>
      <c r="DT329" s="67"/>
      <c r="DU329" s="67"/>
      <c r="DV329" s="67"/>
      <c r="DW329" s="67"/>
      <c r="DX329" s="67"/>
      <c r="DY329" s="67"/>
      <c r="DZ329" s="67"/>
      <c r="EA329" s="67"/>
      <c r="EB329" s="67"/>
      <c r="EC329" s="67"/>
      <c r="ED329" s="67"/>
      <c r="EE329" s="67"/>
      <c r="EF329" s="67"/>
      <c r="EG329" s="67"/>
      <c r="EH329" s="67"/>
      <c r="EI329" s="67"/>
      <c r="EJ329" s="67"/>
      <c r="EK329" s="67"/>
      <c r="EL329" s="67"/>
      <c r="EM329" s="67"/>
      <c r="EN329" s="67"/>
      <c r="EO329" s="67"/>
      <c r="EP329" s="67"/>
      <c r="EQ329" s="67"/>
      <c r="ER329" s="67"/>
      <c r="ES329" s="67"/>
      <c r="ET329" s="67"/>
      <c r="EU329" s="67"/>
      <c r="EV329" s="67"/>
      <c r="EW329" s="67"/>
      <c r="EX329" s="67"/>
      <c r="EY329" s="67"/>
      <c r="EZ329" s="67"/>
      <c r="FA329" s="67"/>
      <c r="FB329" s="67"/>
      <c r="FC329" s="67"/>
      <c r="FD329" s="67"/>
      <c r="FE329" s="67"/>
      <c r="FF329" s="67"/>
      <c r="FG329" s="67"/>
      <c r="FH329" s="67"/>
      <c r="FI329" s="67"/>
      <c r="FJ329" s="67"/>
      <c r="FK329" s="67"/>
      <c r="FL329" s="67"/>
      <c r="FM329" s="67"/>
      <c r="FN329" s="67"/>
      <c r="FO329" s="67"/>
      <c r="FP329" s="67"/>
      <c r="FQ329" s="67"/>
      <c r="FR329" s="67"/>
      <c r="FS329" s="67"/>
      <c r="FT329" s="67"/>
      <c r="FU329" s="67"/>
      <c r="FV329" s="67"/>
      <c r="FW329" s="67"/>
      <c r="FX329" s="67"/>
      <c r="FY329" s="67"/>
      <c r="FZ329" s="67"/>
      <c r="GA329" s="67"/>
      <c r="GB329" s="67"/>
      <c r="GC329" s="67"/>
      <c r="GD329" s="67"/>
    </row>
    <row r="330" spans="1:186" s="69" customFormat="1" ht="33.75" hidden="1" customHeight="1" thickBot="1" x14ac:dyDescent="0.4">
      <c r="A330" s="67"/>
      <c r="B330" s="67"/>
      <c r="C330" s="67"/>
      <c r="D330" s="67"/>
      <c r="E330" s="67"/>
      <c r="F330" s="67"/>
      <c r="G330" s="67"/>
      <c r="H330" s="67"/>
      <c r="I330" s="67"/>
      <c r="J330" s="67"/>
      <c r="K330" s="67"/>
      <c r="L330" s="67"/>
      <c r="M330" s="67"/>
      <c r="N330" s="67"/>
      <c r="O330" s="671" t="s">
        <v>545</v>
      </c>
      <c r="P330" s="67"/>
      <c r="Q330" s="682">
        <v>0.55000000000000004</v>
      </c>
      <c r="R330" s="682">
        <v>28</v>
      </c>
      <c r="S330" s="688">
        <f t="shared" si="185"/>
        <v>0</v>
      </c>
      <c r="T330" s="688">
        <f t="shared" si="185"/>
        <v>0</v>
      </c>
      <c r="U330" s="688">
        <f t="shared" si="185"/>
        <v>4.4165000000000003E-2</v>
      </c>
      <c r="V330" s="688">
        <f t="shared" si="185"/>
        <v>0.17666000000000001</v>
      </c>
      <c r="W330" s="688">
        <f t="shared" si="185"/>
        <v>4.4165000000000003E-2</v>
      </c>
      <c r="X330" s="688">
        <f t="shared" si="185"/>
        <v>0</v>
      </c>
      <c r="Y330" s="688">
        <f t="shared" si="185"/>
        <v>8.8330000000000006E-2</v>
      </c>
      <c r="Z330" s="688">
        <f t="shared" si="185"/>
        <v>0.61831000000000003</v>
      </c>
      <c r="AA330" s="688">
        <f t="shared" si="185"/>
        <v>0</v>
      </c>
      <c r="AB330" s="688">
        <f t="shared" si="185"/>
        <v>0</v>
      </c>
      <c r="AC330" s="688">
        <f t="shared" si="185"/>
        <v>5.299800000000001E-2</v>
      </c>
      <c r="AD330" s="688">
        <f t="shared" si="185"/>
        <v>0</v>
      </c>
      <c r="AE330" s="688">
        <f t="shared" si="185"/>
        <v>0.88330000000000009</v>
      </c>
      <c r="AF330" s="688"/>
      <c r="AG330" s="688">
        <f t="shared" si="185"/>
        <v>8.8330000000000006E-2</v>
      </c>
      <c r="AH330" s="682"/>
      <c r="AI330" s="635">
        <v>1</v>
      </c>
      <c r="AJ330" s="635">
        <v>39</v>
      </c>
      <c r="AK330" s="67"/>
      <c r="AL330" s="635">
        <v>27</v>
      </c>
      <c r="AM330" s="689">
        <v>0.3</v>
      </c>
      <c r="AN330" s="686">
        <v>0.3</v>
      </c>
      <c r="AO330" s="686">
        <v>0.28999999999999998</v>
      </c>
      <c r="AP330" s="690">
        <f>(AN330*365)*(AO330*0.67*0.015*1)</f>
        <v>0.31913775</v>
      </c>
      <c r="AQ330" s="690">
        <f>(AN330*365)*(AO330*0.67*0.005*1)</f>
        <v>0.10637925000000001</v>
      </c>
      <c r="AR330" s="691"/>
      <c r="AS330" s="690">
        <f>(AN330*365)*(AO330*0.67*0.04*1)</f>
        <v>0.85103400000000007</v>
      </c>
      <c r="AT330" s="690">
        <f>(AN330*365)*(AO330*0.67*0.015*1)</f>
        <v>0.31913775</v>
      </c>
      <c r="AU330" s="690">
        <f>(AN330*365)*(AO330*0.67*0.65*1)</f>
        <v>13.829302500000002</v>
      </c>
      <c r="AV330" s="690">
        <f>(AN330*365)*(AO330*0.67*0.79*1)</f>
        <v>16.807921499999999</v>
      </c>
      <c r="AW330" s="690">
        <f>(AN330*365)*(AO330*0.67*0.03*1)</f>
        <v>0.6382755</v>
      </c>
      <c r="AX330" s="691"/>
      <c r="AY330" s="690">
        <f>(AN330*365)*(AO330*0.67*0.65*1)</f>
        <v>13.829302500000002</v>
      </c>
      <c r="AZ330" s="690">
        <f t="shared" si="186"/>
        <v>21.275849999999998</v>
      </c>
      <c r="BA330" s="690">
        <f t="shared" si="187"/>
        <v>2.1275850000000003</v>
      </c>
      <c r="BB330" s="690">
        <f t="shared" si="188"/>
        <v>0.10637925000000001</v>
      </c>
      <c r="BC330" s="690">
        <f>(AN330*365)*(AO330*0.67*0.01*1)</f>
        <v>0.21275850000000002</v>
      </c>
      <c r="BD330" s="690">
        <v>0</v>
      </c>
      <c r="BE330" s="690">
        <v>0</v>
      </c>
      <c r="BF330" s="101"/>
      <c r="BG330" s="101"/>
      <c r="BH330" s="101"/>
      <c r="BI330" s="807" t="s">
        <v>337</v>
      </c>
      <c r="BJ330" s="796" t="s">
        <v>168</v>
      </c>
      <c r="BK330" s="801">
        <f t="shared" si="189"/>
        <v>1</v>
      </c>
      <c r="BL330" s="796" t="s">
        <v>412</v>
      </c>
      <c r="BM330" s="798">
        <v>0.2</v>
      </c>
      <c r="BN330" s="798">
        <v>0.5</v>
      </c>
      <c r="BO330" s="795" t="s">
        <v>258</v>
      </c>
      <c r="BP330" s="801">
        <f t="shared" si="190"/>
        <v>5.0285714285714281E-2</v>
      </c>
      <c r="BQ330" s="796" t="s">
        <v>414</v>
      </c>
      <c r="BR330" s="798">
        <v>0.2</v>
      </c>
      <c r="BS330" s="798">
        <v>0.5</v>
      </c>
      <c r="BT330" s="795" t="s">
        <v>258</v>
      </c>
      <c r="BU330" s="637"/>
      <c r="BV330" s="801">
        <v>25</v>
      </c>
      <c r="BW330" s="796" t="s">
        <v>413</v>
      </c>
      <c r="BX330" s="637"/>
      <c r="BY330" s="801">
        <v>14.985142857142856</v>
      </c>
      <c r="BZ330" s="796" t="s">
        <v>413</v>
      </c>
      <c r="CA330" s="637"/>
      <c r="CB330" s="637"/>
      <c r="CC330" s="636"/>
      <c r="CD330" s="636"/>
      <c r="CE330" s="637"/>
      <c r="CF330" s="637"/>
      <c r="CG330" s="637"/>
      <c r="CH330" s="637"/>
      <c r="CI330" s="636"/>
      <c r="CJ330" s="636"/>
      <c r="CK330" s="637"/>
      <c r="CL330" s="637"/>
      <c r="CM330" s="637"/>
      <c r="CN330" s="705"/>
      <c r="CO330" s="667">
        <f t="shared" si="171"/>
        <v>0.2</v>
      </c>
      <c r="CP330" s="88">
        <f t="shared" si="172"/>
        <v>0.35</v>
      </c>
      <c r="CQ330" s="667">
        <f t="shared" si="173"/>
        <v>0.5</v>
      </c>
      <c r="CR330" s="67">
        <v>0.2</v>
      </c>
      <c r="CS330" s="67">
        <v>0.5</v>
      </c>
      <c r="CT330" s="67"/>
      <c r="CU330" s="67"/>
      <c r="CV330" s="67"/>
      <c r="CW330" s="67"/>
      <c r="CX330" s="67"/>
      <c r="CY330" s="67"/>
      <c r="CZ330" s="67"/>
      <c r="DA330" s="910" t="s">
        <v>337</v>
      </c>
      <c r="DB330" s="910">
        <v>1</v>
      </c>
      <c r="DC330" s="911">
        <f t="shared" si="191"/>
        <v>21</v>
      </c>
      <c r="DD330" s="911">
        <f t="shared" si="192"/>
        <v>25</v>
      </c>
      <c r="DE330" s="910">
        <v>16</v>
      </c>
      <c r="DF330" s="910">
        <v>0.4</v>
      </c>
      <c r="DG330" s="911">
        <f t="shared" si="193"/>
        <v>6.4</v>
      </c>
      <c r="DH330" s="910">
        <v>5.0000000000000001E-3</v>
      </c>
      <c r="DI330" s="912">
        <f t="shared" si="194"/>
        <v>5.0285714285714281E-2</v>
      </c>
      <c r="DJ330" s="912">
        <f t="shared" si="195"/>
        <v>15.588571428571427</v>
      </c>
      <c r="DK330" s="912">
        <f t="shared" si="196"/>
        <v>14.985142857142856</v>
      </c>
      <c r="DL330" s="913">
        <f t="shared" si="197"/>
        <v>36.588571428571427</v>
      </c>
      <c r="DM330" s="913">
        <f t="shared" si="197"/>
        <v>39.985142857142854</v>
      </c>
      <c r="DN330" s="705" t="s">
        <v>168</v>
      </c>
      <c r="DO330" s="67" t="s">
        <v>391</v>
      </c>
      <c r="DP330" s="67"/>
      <c r="DQ330" s="67"/>
      <c r="DR330" s="67"/>
      <c r="DS330" s="67"/>
      <c r="DT330" s="67"/>
      <c r="DU330" s="67"/>
      <c r="DV330" s="67"/>
      <c r="DW330" s="67"/>
      <c r="DX330" s="67"/>
      <c r="DY330" s="67"/>
      <c r="DZ330" s="67"/>
      <c r="EA330" s="67"/>
      <c r="EB330" s="67"/>
      <c r="EC330" s="67"/>
      <c r="ED330" s="67"/>
      <c r="EE330" s="67"/>
      <c r="EF330" s="67"/>
      <c r="EG330" s="67"/>
      <c r="EH330" s="67"/>
      <c r="EI330" s="67"/>
      <c r="EJ330" s="67"/>
      <c r="EK330" s="67"/>
      <c r="EL330" s="67"/>
      <c r="EM330" s="67"/>
      <c r="EN330" s="67"/>
      <c r="EO330" s="67"/>
      <c r="EP330" s="67"/>
      <c r="EQ330" s="67"/>
      <c r="ER330" s="67"/>
      <c r="ES330" s="67"/>
      <c r="ET330" s="67"/>
      <c r="EU330" s="67"/>
      <c r="EV330" s="67"/>
      <c r="EW330" s="67"/>
      <c r="EX330" s="67"/>
      <c r="EY330" s="67"/>
      <c r="EZ330" s="67"/>
      <c r="FA330" s="67"/>
      <c r="FB330" s="67"/>
      <c r="FC330" s="67"/>
      <c r="FD330" s="67"/>
      <c r="FE330" s="67"/>
      <c r="FF330" s="67"/>
      <c r="FG330" s="67"/>
      <c r="FH330" s="67"/>
      <c r="FI330" s="67"/>
      <c r="FJ330" s="67"/>
      <c r="FK330" s="67"/>
      <c r="FL330" s="67"/>
      <c r="FM330" s="67"/>
      <c r="FN330" s="67"/>
      <c r="FO330" s="67"/>
      <c r="FP330" s="67"/>
      <c r="FQ330" s="67"/>
      <c r="FR330" s="67"/>
      <c r="FS330" s="67"/>
      <c r="FT330" s="67"/>
      <c r="FU330" s="67"/>
      <c r="FV330" s="67"/>
      <c r="FW330" s="67"/>
      <c r="FX330" s="67"/>
      <c r="FY330" s="67"/>
      <c r="FZ330" s="67"/>
      <c r="GA330" s="67"/>
      <c r="GB330" s="67"/>
      <c r="GC330" s="67"/>
      <c r="GD330" s="67"/>
    </row>
    <row r="331" spans="1:186" s="69" customFormat="1" ht="33.75" hidden="1" customHeight="1" thickBot="1" x14ac:dyDescent="0.4">
      <c r="A331" s="67"/>
      <c r="B331" s="67"/>
      <c r="C331" s="67"/>
      <c r="D331" s="67"/>
      <c r="E331" s="67"/>
      <c r="F331" s="67"/>
      <c r="G331" s="67"/>
      <c r="H331" s="67"/>
      <c r="I331" s="67"/>
      <c r="J331" s="67"/>
      <c r="K331" s="67"/>
      <c r="L331" s="67"/>
      <c r="M331" s="67"/>
      <c r="N331" s="67"/>
      <c r="O331" s="671" t="s">
        <v>546</v>
      </c>
      <c r="P331" s="67"/>
      <c r="Q331" s="682">
        <v>0.55000000000000004</v>
      </c>
      <c r="R331" s="682">
        <v>28</v>
      </c>
      <c r="S331" s="688">
        <f t="shared" si="185"/>
        <v>0</v>
      </c>
      <c r="T331" s="688">
        <f t="shared" si="185"/>
        <v>0</v>
      </c>
      <c r="U331" s="688">
        <f t="shared" si="185"/>
        <v>4.4165000000000003E-2</v>
      </c>
      <c r="V331" s="688">
        <f t="shared" si="185"/>
        <v>0.17666000000000001</v>
      </c>
      <c r="W331" s="688">
        <f t="shared" si="185"/>
        <v>4.4165000000000003E-2</v>
      </c>
      <c r="X331" s="688">
        <f t="shared" si="185"/>
        <v>0</v>
      </c>
      <c r="Y331" s="688">
        <f t="shared" si="185"/>
        <v>8.8330000000000006E-2</v>
      </c>
      <c r="Z331" s="688">
        <f t="shared" si="185"/>
        <v>0.61831000000000003</v>
      </c>
      <c r="AA331" s="688">
        <f t="shared" si="185"/>
        <v>0</v>
      </c>
      <c r="AB331" s="688">
        <f t="shared" si="185"/>
        <v>0</v>
      </c>
      <c r="AC331" s="688">
        <f t="shared" si="185"/>
        <v>5.299800000000001E-2</v>
      </c>
      <c r="AD331" s="688">
        <f t="shared" si="185"/>
        <v>0</v>
      </c>
      <c r="AE331" s="688">
        <f t="shared" si="185"/>
        <v>0.88330000000000009</v>
      </c>
      <c r="AF331" s="688"/>
      <c r="AG331" s="688">
        <f t="shared" si="185"/>
        <v>8.8330000000000006E-2</v>
      </c>
      <c r="AH331" s="682"/>
      <c r="AI331" s="635">
        <v>2</v>
      </c>
      <c r="AJ331" s="635">
        <v>45</v>
      </c>
      <c r="AK331" s="67"/>
      <c r="AL331" s="635">
        <v>33</v>
      </c>
      <c r="AM331" s="689">
        <v>0.3</v>
      </c>
      <c r="AN331" s="686">
        <v>0.3</v>
      </c>
      <c r="AO331" s="686">
        <v>0.28999999999999998</v>
      </c>
      <c r="AP331" s="690">
        <f>(AN331*365)*(AO331*0.67*0.02*1)</f>
        <v>0.42551700000000003</v>
      </c>
      <c r="AQ331" s="690">
        <f>(AN331*365)*(AO331*0.67*0.01*1)</f>
        <v>0.21275850000000002</v>
      </c>
      <c r="AR331" s="691"/>
      <c r="AS331" s="690">
        <f>(AN331*365)*(AO331*0.67*0.05*1)</f>
        <v>1.0637925000000001</v>
      </c>
      <c r="AT331" s="690">
        <f>(AN331*365)*(AO331*0.67*0.02*1)</f>
        <v>0.42551700000000003</v>
      </c>
      <c r="AU331" s="690">
        <f>(AN331*365)*(AO331*0.67*0.8*1)</f>
        <v>17.020680000000002</v>
      </c>
      <c r="AV331" s="690">
        <f>(AN331*365)*(AO331*0.67*0.8*1)</f>
        <v>17.020680000000002</v>
      </c>
      <c r="AW331" s="690">
        <f>(AN331*365)*(AO331*0.67*0.3*1)</f>
        <v>6.3827549999999995</v>
      </c>
      <c r="AX331" s="691"/>
      <c r="AY331" s="690">
        <f>(AN331*365)*(AO331*0.67*0.8*1)</f>
        <v>17.020680000000002</v>
      </c>
      <c r="AZ331" s="690">
        <f t="shared" si="186"/>
        <v>21.275849999999998</v>
      </c>
      <c r="BA331" s="690">
        <f t="shared" si="187"/>
        <v>2.1275850000000003</v>
      </c>
      <c r="BB331" s="690">
        <f t="shared" si="188"/>
        <v>0.10637925000000001</v>
      </c>
      <c r="BC331" s="690">
        <f>(AN331*365)*(AO331*0.67*0.015*1)</f>
        <v>0.31913775</v>
      </c>
      <c r="BD331" s="690">
        <v>0</v>
      </c>
      <c r="BE331" s="690">
        <v>0</v>
      </c>
      <c r="BF331" s="101"/>
      <c r="BG331" s="101"/>
      <c r="BH331" s="101"/>
      <c r="BI331" s="807" t="s">
        <v>338</v>
      </c>
      <c r="BJ331" s="796" t="s">
        <v>168</v>
      </c>
      <c r="BK331" s="801">
        <f t="shared" si="189"/>
        <v>2</v>
      </c>
      <c r="BL331" s="796" t="s">
        <v>412</v>
      </c>
      <c r="BM331" s="798">
        <v>0.2</v>
      </c>
      <c r="BN331" s="798">
        <v>0.5</v>
      </c>
      <c r="BO331" s="795" t="s">
        <v>258</v>
      </c>
      <c r="BP331" s="801">
        <f t="shared" si="190"/>
        <v>5.0285714285714281E-2</v>
      </c>
      <c r="BQ331" s="796" t="s">
        <v>414</v>
      </c>
      <c r="BR331" s="798">
        <v>0.2</v>
      </c>
      <c r="BS331" s="798">
        <v>0.5</v>
      </c>
      <c r="BT331" s="795" t="s">
        <v>258</v>
      </c>
      <c r="BU331" s="637"/>
      <c r="BV331" s="801">
        <v>50</v>
      </c>
      <c r="BW331" s="796" t="s">
        <v>413</v>
      </c>
      <c r="BX331" s="637"/>
      <c r="BY331" s="801">
        <v>14.985142857142856</v>
      </c>
      <c r="BZ331" s="796" t="s">
        <v>413</v>
      </c>
      <c r="CA331" s="637"/>
      <c r="CB331" s="637"/>
      <c r="CC331" s="636"/>
      <c r="CD331" s="636"/>
      <c r="CE331" s="637"/>
      <c r="CF331" s="637"/>
      <c r="CG331" s="637"/>
      <c r="CH331" s="637"/>
      <c r="CI331" s="636"/>
      <c r="CJ331" s="636"/>
      <c r="CK331" s="637"/>
      <c r="CL331" s="637"/>
      <c r="CM331" s="637"/>
      <c r="CN331" s="705"/>
      <c r="CO331" s="667">
        <f t="shared" si="171"/>
        <v>0.2</v>
      </c>
      <c r="CP331" s="88">
        <f t="shared" si="172"/>
        <v>0.35</v>
      </c>
      <c r="CQ331" s="667">
        <f t="shared" si="173"/>
        <v>0.5</v>
      </c>
      <c r="CR331" s="67">
        <v>0.2</v>
      </c>
      <c r="CS331" s="67">
        <v>0.5</v>
      </c>
      <c r="CT331" s="67"/>
      <c r="CU331" s="67"/>
      <c r="CV331" s="67"/>
      <c r="CW331" s="67"/>
      <c r="CX331" s="67"/>
      <c r="CY331" s="67"/>
      <c r="CZ331" s="67"/>
      <c r="DA331" s="910" t="s">
        <v>338</v>
      </c>
      <c r="DB331" s="910">
        <v>2</v>
      </c>
      <c r="DC331" s="911">
        <f t="shared" si="191"/>
        <v>42</v>
      </c>
      <c r="DD331" s="911">
        <f t="shared" si="192"/>
        <v>50</v>
      </c>
      <c r="DE331" s="910">
        <v>16</v>
      </c>
      <c r="DF331" s="910">
        <v>0.4</v>
      </c>
      <c r="DG331" s="911">
        <f t="shared" si="193"/>
        <v>6.4</v>
      </c>
      <c r="DH331" s="910">
        <v>5.0000000000000001E-3</v>
      </c>
      <c r="DI331" s="912">
        <f t="shared" si="194"/>
        <v>5.0285714285714281E-2</v>
      </c>
      <c r="DJ331" s="912">
        <f t="shared" si="195"/>
        <v>15.588571428571427</v>
      </c>
      <c r="DK331" s="912">
        <f t="shared" si="196"/>
        <v>14.985142857142856</v>
      </c>
      <c r="DL331" s="913">
        <f t="shared" si="197"/>
        <v>57.588571428571427</v>
      </c>
      <c r="DM331" s="913">
        <f t="shared" si="197"/>
        <v>64.985142857142861</v>
      </c>
      <c r="DN331" s="705" t="s">
        <v>168</v>
      </c>
      <c r="DO331" s="67" t="s">
        <v>391</v>
      </c>
      <c r="DP331" s="67"/>
      <c r="DQ331" s="67"/>
      <c r="DR331" s="67"/>
      <c r="DS331" s="67"/>
      <c r="DT331" s="67"/>
      <c r="DU331" s="67"/>
      <c r="DV331" s="67"/>
      <c r="DW331" s="67"/>
      <c r="DX331" s="67"/>
      <c r="DY331" s="67"/>
      <c r="DZ331" s="67"/>
      <c r="EA331" s="67"/>
      <c r="EB331" s="67"/>
      <c r="EC331" s="67"/>
      <c r="ED331" s="67"/>
      <c r="EE331" s="67"/>
      <c r="EF331" s="67"/>
      <c r="EG331" s="67"/>
      <c r="EH331" s="67"/>
      <c r="EI331" s="67"/>
      <c r="EJ331" s="67"/>
      <c r="EK331" s="67"/>
      <c r="EL331" s="67"/>
      <c r="EM331" s="67"/>
      <c r="EN331" s="67"/>
      <c r="EO331" s="67"/>
      <c r="EP331" s="67"/>
      <c r="EQ331" s="67"/>
      <c r="ER331" s="67"/>
      <c r="ES331" s="67"/>
      <c r="ET331" s="67"/>
      <c r="EU331" s="67"/>
      <c r="EV331" s="67"/>
      <c r="EW331" s="67"/>
      <c r="EX331" s="67"/>
      <c r="EY331" s="67"/>
      <c r="EZ331" s="67"/>
      <c r="FA331" s="67"/>
      <c r="FB331" s="67"/>
      <c r="FC331" s="67"/>
      <c r="FD331" s="67"/>
      <c r="FE331" s="67"/>
      <c r="FF331" s="67"/>
      <c r="FG331" s="67"/>
      <c r="FH331" s="67"/>
      <c r="FI331" s="67"/>
      <c r="FJ331" s="67"/>
      <c r="FK331" s="67"/>
      <c r="FL331" s="67"/>
      <c r="FM331" s="67"/>
      <c r="FN331" s="67"/>
      <c r="FO331" s="67"/>
      <c r="FP331" s="67"/>
      <c r="FQ331" s="67"/>
      <c r="FR331" s="67"/>
      <c r="FS331" s="67"/>
      <c r="FT331" s="67"/>
      <c r="FU331" s="67"/>
      <c r="FV331" s="67"/>
      <c r="FW331" s="67"/>
      <c r="FX331" s="67"/>
      <c r="FY331" s="67"/>
      <c r="FZ331" s="67"/>
      <c r="GA331" s="67"/>
      <c r="GB331" s="67"/>
      <c r="GC331" s="67"/>
      <c r="GD331" s="67"/>
    </row>
    <row r="332" spans="1:186" s="69" customFormat="1" ht="33.75" hidden="1" customHeight="1" thickBot="1" x14ac:dyDescent="0.4">
      <c r="A332" s="67"/>
      <c r="B332" s="67"/>
      <c r="C332" s="67"/>
      <c r="D332" s="67"/>
      <c r="E332" s="67"/>
      <c r="F332" s="67"/>
      <c r="G332" s="67"/>
      <c r="H332" s="67"/>
      <c r="I332" s="67"/>
      <c r="J332" s="67"/>
      <c r="K332" s="67"/>
      <c r="L332" s="67"/>
      <c r="M332" s="67"/>
      <c r="N332" s="67"/>
      <c r="O332" s="671" t="s">
        <v>143</v>
      </c>
      <c r="P332" s="67"/>
      <c r="Q332" s="682">
        <v>0.32</v>
      </c>
      <c r="R332" s="682">
        <v>380</v>
      </c>
      <c r="S332" s="688">
        <f t="shared" si="185"/>
        <v>0</v>
      </c>
      <c r="T332" s="688">
        <f t="shared" si="185"/>
        <v>0</v>
      </c>
      <c r="U332" s="688">
        <f t="shared" si="185"/>
        <v>0.34873142857142858</v>
      </c>
      <c r="V332" s="688">
        <f t="shared" si="185"/>
        <v>1.3949257142857143</v>
      </c>
      <c r="W332" s="688">
        <f t="shared" si="185"/>
        <v>0.34873142857142858</v>
      </c>
      <c r="X332" s="688">
        <f t="shared" si="185"/>
        <v>0</v>
      </c>
      <c r="Y332" s="688">
        <f t="shared" ref="Y332:AE332" si="198">((($Q332*($R332/1000)*365)*1)*Y$312)*(44/28)</f>
        <v>0.69746285714285716</v>
      </c>
      <c r="Z332" s="688">
        <f t="shared" si="198"/>
        <v>4.8822400000000004</v>
      </c>
      <c r="AA332" s="688">
        <f t="shared" si="198"/>
        <v>0</v>
      </c>
      <c r="AB332" s="688">
        <f t="shared" si="198"/>
        <v>0</v>
      </c>
      <c r="AC332" s="688">
        <f t="shared" si="198"/>
        <v>0.41847771428571423</v>
      </c>
      <c r="AD332" s="688">
        <f t="shared" si="198"/>
        <v>0</v>
      </c>
      <c r="AE332" s="688">
        <f t="shared" si="198"/>
        <v>6.9746285714285721</v>
      </c>
      <c r="AF332" s="688"/>
      <c r="AG332" s="688">
        <f t="shared" ref="AG332:AG337" si="199">((($Q332*($R332/1000)*365)*1)*AG$312)*(44/28)</f>
        <v>0.69746285714285716</v>
      </c>
      <c r="AH332" s="682"/>
      <c r="AI332" s="635">
        <v>1</v>
      </c>
      <c r="AJ332" s="88">
        <v>0</v>
      </c>
      <c r="AK332" s="67"/>
      <c r="AL332" s="635">
        <v>5</v>
      </c>
      <c r="AM332" s="689">
        <v>0.3</v>
      </c>
      <c r="AN332" s="686">
        <v>3.9</v>
      </c>
      <c r="AO332" s="686">
        <v>0.1</v>
      </c>
      <c r="AP332" s="690">
        <f>(AN332*365)*(AO332*0.67*0.01*1)</f>
        <v>0.95374500000000006</v>
      </c>
      <c r="AQ332" s="690">
        <f>(AN332*365)*(AO332*0.67*0.001*1)</f>
        <v>9.5374500000000001E-2</v>
      </c>
      <c r="AR332" s="691"/>
      <c r="AS332" s="690">
        <f>(AN332*365)*(AO332*0.67*0.02*1)</f>
        <v>1.9074900000000001</v>
      </c>
      <c r="AT332" s="690">
        <f>(AN332*365)*(AO332*0.67*0.01*1)</f>
        <v>0.95374500000000006</v>
      </c>
      <c r="AU332" s="690">
        <f>(AN332*365)*(AO332*0.67*0.25*1)</f>
        <v>23.843625000000003</v>
      </c>
      <c r="AV332" s="690">
        <f>(AN332*365)*(AO332*0.67*0.73*1)</f>
        <v>69.623384999999999</v>
      </c>
      <c r="AW332" s="690">
        <f>(AN332*365)*(AO332*0.67*0.03*1)</f>
        <v>2.8612350000000002</v>
      </c>
      <c r="AX332" s="691"/>
      <c r="AY332" s="690">
        <f>(AN332*365)*(AO332*0.67*0.25*1)</f>
        <v>23.843625000000003</v>
      </c>
      <c r="AZ332" s="690">
        <f t="shared" si="186"/>
        <v>95.374500000000012</v>
      </c>
      <c r="BA332" s="690">
        <f t="shared" si="187"/>
        <v>9.5374500000000015</v>
      </c>
      <c r="BB332" s="690">
        <f t="shared" si="188"/>
        <v>0.47687250000000003</v>
      </c>
      <c r="BC332" s="690">
        <f>(AN332*365)*(AO332*0.67*0.005*1)</f>
        <v>0.47687250000000003</v>
      </c>
      <c r="BD332" s="690">
        <v>0</v>
      </c>
      <c r="BE332" s="690">
        <v>0</v>
      </c>
      <c r="BF332" s="101"/>
      <c r="BG332" s="101"/>
      <c r="BH332" s="101"/>
      <c r="BI332" s="807" t="s">
        <v>143</v>
      </c>
      <c r="BJ332" s="796" t="s">
        <v>168</v>
      </c>
      <c r="BK332" s="801">
        <f t="shared" si="189"/>
        <v>1</v>
      </c>
      <c r="BL332" s="796" t="s">
        <v>412</v>
      </c>
      <c r="BM332" s="798">
        <v>0.2</v>
      </c>
      <c r="BN332" s="798">
        <v>0.5</v>
      </c>
      <c r="BO332" s="795" t="s">
        <v>258</v>
      </c>
      <c r="BP332" s="801">
        <f t="shared" si="190"/>
        <v>1.2445714285714284</v>
      </c>
      <c r="BQ332" s="796" t="s">
        <v>414</v>
      </c>
      <c r="BR332" s="798">
        <v>0.2</v>
      </c>
      <c r="BS332" s="798">
        <v>0.5</v>
      </c>
      <c r="BT332" s="795" t="s">
        <v>258</v>
      </c>
      <c r="BU332" s="637"/>
      <c r="BV332" s="801">
        <v>25</v>
      </c>
      <c r="BW332" s="796" t="s">
        <v>413</v>
      </c>
      <c r="BX332" s="637"/>
      <c r="BY332" s="801">
        <v>370.88228571428567</v>
      </c>
      <c r="BZ332" s="796" t="s">
        <v>413</v>
      </c>
      <c r="CA332" s="637"/>
      <c r="CB332" s="637"/>
      <c r="CC332" s="636"/>
      <c r="CD332" s="636"/>
      <c r="CE332" s="637"/>
      <c r="CF332" s="637"/>
      <c r="CG332" s="637"/>
      <c r="CH332" s="637"/>
      <c r="CI332" s="636"/>
      <c r="CJ332" s="636"/>
      <c r="CK332" s="637"/>
      <c r="CL332" s="637"/>
      <c r="CM332" s="637"/>
      <c r="CN332" s="705"/>
      <c r="CO332" s="667">
        <f t="shared" si="171"/>
        <v>0.2</v>
      </c>
      <c r="CP332" s="88">
        <f t="shared" si="172"/>
        <v>0.35</v>
      </c>
      <c r="CQ332" s="667">
        <f t="shared" si="173"/>
        <v>0.5</v>
      </c>
      <c r="CR332" s="67">
        <v>0.2</v>
      </c>
      <c r="CS332" s="67">
        <v>0.5</v>
      </c>
      <c r="CT332" s="67"/>
      <c r="CU332" s="67"/>
      <c r="CV332" s="67"/>
      <c r="CW332" s="67"/>
      <c r="CX332" s="67"/>
      <c r="CY332" s="67"/>
      <c r="CZ332" s="67"/>
      <c r="DA332" s="910" t="s">
        <v>143</v>
      </c>
      <c r="DB332" s="910">
        <v>1</v>
      </c>
      <c r="DC332" s="911">
        <f t="shared" si="191"/>
        <v>21</v>
      </c>
      <c r="DD332" s="911">
        <f t="shared" si="192"/>
        <v>25</v>
      </c>
      <c r="DE332" s="910">
        <v>40</v>
      </c>
      <c r="DF332" s="910">
        <v>0.99</v>
      </c>
      <c r="DG332" s="911">
        <f t="shared" si="193"/>
        <v>39.6</v>
      </c>
      <c r="DH332" s="910">
        <v>0.02</v>
      </c>
      <c r="DI332" s="912">
        <f t="shared" si="194"/>
        <v>1.2445714285714284</v>
      </c>
      <c r="DJ332" s="912">
        <f t="shared" si="195"/>
        <v>385.81714285714281</v>
      </c>
      <c r="DK332" s="912">
        <f t="shared" si="196"/>
        <v>370.88228571428567</v>
      </c>
      <c r="DL332" s="913">
        <f t="shared" si="197"/>
        <v>406.81714285714281</v>
      </c>
      <c r="DM332" s="913">
        <f t="shared" si="197"/>
        <v>395.88228571428567</v>
      </c>
      <c r="DN332" s="705" t="s">
        <v>168</v>
      </c>
      <c r="DO332" s="67" t="s">
        <v>391</v>
      </c>
      <c r="DP332" s="67"/>
      <c r="DQ332" s="67"/>
      <c r="DR332" s="67"/>
      <c r="DS332" s="67"/>
      <c r="DT332" s="67"/>
      <c r="DU332" s="67"/>
      <c r="DV332" s="67"/>
      <c r="DW332" s="67"/>
      <c r="DX332" s="67"/>
      <c r="DY332" s="67"/>
      <c r="DZ332" s="67"/>
      <c r="EA332" s="67"/>
      <c r="EB332" s="67"/>
      <c r="EC332" s="67"/>
      <c r="ED332" s="67"/>
      <c r="EE332" s="67"/>
      <c r="EF332" s="67"/>
      <c r="EG332" s="67"/>
      <c r="EH332" s="67"/>
      <c r="EI332" s="67"/>
      <c r="EJ332" s="67"/>
      <c r="EK332" s="67"/>
      <c r="EL332" s="67"/>
      <c r="EM332" s="67"/>
      <c r="EN332" s="67"/>
      <c r="EO332" s="67"/>
      <c r="EP332" s="67"/>
      <c r="EQ332" s="67"/>
      <c r="ER332" s="67"/>
      <c r="ES332" s="67"/>
      <c r="ET332" s="67"/>
      <c r="EU332" s="67"/>
      <c r="EV332" s="67"/>
      <c r="EW332" s="67"/>
      <c r="EX332" s="67"/>
      <c r="EY332" s="67"/>
      <c r="EZ332" s="67"/>
      <c r="FA332" s="67"/>
      <c r="FB332" s="67"/>
      <c r="FC332" s="67"/>
      <c r="FD332" s="67"/>
      <c r="FE332" s="67"/>
      <c r="FF332" s="67"/>
      <c r="FG332" s="67"/>
      <c r="FH332" s="67"/>
      <c r="FI332" s="67"/>
      <c r="FJ332" s="67"/>
      <c r="FK332" s="67"/>
      <c r="FL332" s="67"/>
      <c r="FM332" s="67"/>
      <c r="FN332" s="67"/>
      <c r="FO332" s="67"/>
      <c r="FP332" s="67"/>
      <c r="FQ332" s="67"/>
      <c r="FR332" s="67"/>
      <c r="FS332" s="67"/>
      <c r="FT332" s="67"/>
      <c r="FU332" s="67"/>
      <c r="FV332" s="67"/>
      <c r="FW332" s="67"/>
      <c r="FX332" s="67"/>
      <c r="FY332" s="67"/>
      <c r="FZ332" s="67"/>
      <c r="GA332" s="67"/>
      <c r="GB332" s="67"/>
      <c r="GC332" s="67"/>
      <c r="GD332" s="67"/>
    </row>
    <row r="333" spans="1:186" s="69" customFormat="1" ht="33.75" hidden="1" customHeight="1" thickBot="1" x14ac:dyDescent="0.4">
      <c r="A333" s="67"/>
      <c r="B333" s="67"/>
      <c r="C333" s="67"/>
      <c r="D333" s="67"/>
      <c r="E333" s="67"/>
      <c r="F333" s="67"/>
      <c r="G333" s="67"/>
      <c r="H333" s="67"/>
      <c r="I333" s="67"/>
      <c r="J333" s="67"/>
      <c r="K333" s="67"/>
      <c r="L333" s="67"/>
      <c r="M333" s="67"/>
      <c r="N333" s="67"/>
      <c r="O333" s="671" t="s">
        <v>144</v>
      </c>
      <c r="P333" s="67"/>
      <c r="Q333" s="682">
        <v>0.32</v>
      </c>
      <c r="R333" s="682">
        <v>380</v>
      </c>
      <c r="S333" s="688">
        <f t="shared" ref="S333:AG346" si="200">((($Q333*($R333/1000)*365)*1)*S$312)*(44/28)</f>
        <v>0</v>
      </c>
      <c r="T333" s="688">
        <f t="shared" si="200"/>
        <v>0</v>
      </c>
      <c r="U333" s="688">
        <f t="shared" si="200"/>
        <v>0.34873142857142858</v>
      </c>
      <c r="V333" s="688">
        <f t="shared" si="200"/>
        <v>1.3949257142857143</v>
      </c>
      <c r="W333" s="688">
        <f t="shared" si="200"/>
        <v>0.34873142857142858</v>
      </c>
      <c r="X333" s="688">
        <f t="shared" si="200"/>
        <v>0</v>
      </c>
      <c r="Y333" s="688">
        <f t="shared" si="200"/>
        <v>0.69746285714285716</v>
      </c>
      <c r="Z333" s="688">
        <f t="shared" si="200"/>
        <v>4.8822400000000004</v>
      </c>
      <c r="AA333" s="688">
        <f t="shared" si="200"/>
        <v>0</v>
      </c>
      <c r="AB333" s="688">
        <f t="shared" si="200"/>
        <v>0</v>
      </c>
      <c r="AC333" s="688">
        <f t="shared" si="200"/>
        <v>0.41847771428571423</v>
      </c>
      <c r="AD333" s="688">
        <f t="shared" si="200"/>
        <v>0</v>
      </c>
      <c r="AE333" s="688">
        <f t="shared" si="200"/>
        <v>6.9746285714285721</v>
      </c>
      <c r="AF333" s="688"/>
      <c r="AG333" s="688">
        <f t="shared" si="199"/>
        <v>0.69746285714285716</v>
      </c>
      <c r="AH333" s="682"/>
      <c r="AI333" s="635">
        <v>1</v>
      </c>
      <c r="AJ333" s="88">
        <v>0</v>
      </c>
      <c r="AK333" s="67"/>
      <c r="AL333" s="635">
        <v>14</v>
      </c>
      <c r="AM333" s="689">
        <v>0.3</v>
      </c>
      <c r="AN333" s="686">
        <v>3.9</v>
      </c>
      <c r="AO333" s="686">
        <v>0.1</v>
      </c>
      <c r="AP333" s="690">
        <f>(AN333*365)*(AO333*0.67*0.015*1)</f>
        <v>1.4306175000000001</v>
      </c>
      <c r="AQ333" s="690">
        <f>(AN333*365)*(AO333*0.67*0.005*1)</f>
        <v>0.47687250000000003</v>
      </c>
      <c r="AR333" s="691"/>
      <c r="AS333" s="690">
        <f>(AN333*365)*(AO333*0.67*0.04*1)</f>
        <v>3.8149800000000003</v>
      </c>
      <c r="AT333" s="690">
        <f>(AN333*365)*(AO333*0.67*0.015*1)</f>
        <v>1.4306175000000001</v>
      </c>
      <c r="AU333" s="690">
        <f>(AN333*365)*(AO333*0.67*0.65*1)</f>
        <v>61.993425000000009</v>
      </c>
      <c r="AV333" s="690">
        <f>(AN333*365)*(AO333*0.67*0.79*1)</f>
        <v>75.345855</v>
      </c>
      <c r="AW333" s="690">
        <f>(AN333*365)*(AO333*0.67*0.03*1)</f>
        <v>2.8612350000000002</v>
      </c>
      <c r="AX333" s="691"/>
      <c r="AY333" s="690">
        <f>(AN333*365)*(AO333*0.67*0.65*1)</f>
        <v>61.993425000000009</v>
      </c>
      <c r="AZ333" s="690">
        <f t="shared" si="186"/>
        <v>95.374500000000012</v>
      </c>
      <c r="BA333" s="690">
        <f t="shared" si="187"/>
        <v>9.5374500000000015</v>
      </c>
      <c r="BB333" s="690">
        <f t="shared" si="188"/>
        <v>0.47687250000000003</v>
      </c>
      <c r="BC333" s="690">
        <f>(AN333*365)*(AO333*0.67*0.01*1)</f>
        <v>0.95374500000000006</v>
      </c>
      <c r="BD333" s="690">
        <v>0</v>
      </c>
      <c r="BE333" s="690">
        <v>0</v>
      </c>
      <c r="BF333" s="101"/>
      <c r="BG333" s="101"/>
      <c r="BH333" s="101"/>
      <c r="BI333" s="807" t="s">
        <v>144</v>
      </c>
      <c r="BJ333" s="796" t="s">
        <v>168</v>
      </c>
      <c r="BK333" s="801">
        <f t="shared" si="189"/>
        <v>1</v>
      </c>
      <c r="BL333" s="796" t="s">
        <v>412</v>
      </c>
      <c r="BM333" s="798">
        <v>0.2</v>
      </c>
      <c r="BN333" s="798">
        <v>0.5</v>
      </c>
      <c r="BO333" s="795" t="s">
        <v>258</v>
      </c>
      <c r="BP333" s="801">
        <f t="shared" si="190"/>
        <v>1.2445714285714284</v>
      </c>
      <c r="BQ333" s="796" t="s">
        <v>414</v>
      </c>
      <c r="BR333" s="798">
        <v>0.2</v>
      </c>
      <c r="BS333" s="798">
        <v>0.5</v>
      </c>
      <c r="BT333" s="795" t="s">
        <v>258</v>
      </c>
      <c r="BU333" s="637"/>
      <c r="BV333" s="801">
        <v>25</v>
      </c>
      <c r="BW333" s="796" t="s">
        <v>413</v>
      </c>
      <c r="BX333" s="637"/>
      <c r="BY333" s="801">
        <v>370.88228571428567</v>
      </c>
      <c r="BZ333" s="796" t="s">
        <v>413</v>
      </c>
      <c r="CA333" s="637"/>
      <c r="CB333" s="637"/>
      <c r="CC333" s="636"/>
      <c r="CD333" s="636"/>
      <c r="CE333" s="637"/>
      <c r="CF333" s="637"/>
      <c r="CG333" s="637"/>
      <c r="CH333" s="637"/>
      <c r="CI333" s="636"/>
      <c r="CJ333" s="636"/>
      <c r="CK333" s="637"/>
      <c r="CL333" s="637"/>
      <c r="CM333" s="637"/>
      <c r="CN333" s="705"/>
      <c r="CO333" s="667">
        <f t="shared" si="171"/>
        <v>0.2</v>
      </c>
      <c r="CP333" s="88">
        <f t="shared" si="172"/>
        <v>0.35</v>
      </c>
      <c r="CQ333" s="667">
        <f t="shared" si="173"/>
        <v>0.5</v>
      </c>
      <c r="CR333" s="67">
        <v>0.2</v>
      </c>
      <c r="CS333" s="67">
        <v>0.5</v>
      </c>
      <c r="CT333" s="67"/>
      <c r="CU333" s="67"/>
      <c r="CV333" s="67"/>
      <c r="CW333" s="67"/>
      <c r="CX333" s="67"/>
      <c r="CY333" s="67"/>
      <c r="CZ333" s="67"/>
      <c r="DA333" s="910" t="s">
        <v>144</v>
      </c>
      <c r="DB333" s="910">
        <v>1</v>
      </c>
      <c r="DC333" s="911">
        <f t="shared" si="191"/>
        <v>21</v>
      </c>
      <c r="DD333" s="911">
        <f t="shared" si="192"/>
        <v>25</v>
      </c>
      <c r="DE333" s="910">
        <v>40</v>
      </c>
      <c r="DF333" s="910">
        <v>0.99</v>
      </c>
      <c r="DG333" s="911">
        <f t="shared" si="193"/>
        <v>39.6</v>
      </c>
      <c r="DH333" s="910">
        <v>0.02</v>
      </c>
      <c r="DI333" s="912">
        <f t="shared" si="194"/>
        <v>1.2445714285714284</v>
      </c>
      <c r="DJ333" s="912">
        <f t="shared" si="195"/>
        <v>385.81714285714281</v>
      </c>
      <c r="DK333" s="912">
        <f t="shared" si="196"/>
        <v>370.88228571428567</v>
      </c>
      <c r="DL333" s="913">
        <f t="shared" si="197"/>
        <v>406.81714285714281</v>
      </c>
      <c r="DM333" s="913">
        <f t="shared" si="197"/>
        <v>395.88228571428567</v>
      </c>
      <c r="DN333" s="705" t="s">
        <v>168</v>
      </c>
      <c r="DO333" s="67" t="s">
        <v>391</v>
      </c>
      <c r="DP333" s="67"/>
      <c r="DQ333" s="67"/>
      <c r="DR333" s="67"/>
      <c r="DS333" s="67"/>
      <c r="DT333" s="67"/>
      <c r="DU333" s="67"/>
      <c r="DV333" s="67"/>
      <c r="DW333" s="67"/>
      <c r="DX333" s="67"/>
      <c r="DY333" s="67"/>
      <c r="DZ333" s="67"/>
      <c r="EA333" s="67"/>
      <c r="EB333" s="67"/>
      <c r="EC333" s="67"/>
      <c r="ED333" s="67"/>
      <c r="EE333" s="67"/>
      <c r="EF333" s="67"/>
      <c r="EG333" s="67"/>
      <c r="EH333" s="67"/>
      <c r="EI333" s="67"/>
      <c r="EJ333" s="67"/>
      <c r="EK333" s="67"/>
      <c r="EL333" s="67"/>
      <c r="EM333" s="67"/>
      <c r="EN333" s="67"/>
      <c r="EO333" s="67"/>
      <c r="EP333" s="67"/>
      <c r="EQ333" s="67"/>
      <c r="ER333" s="67"/>
      <c r="ES333" s="67"/>
      <c r="ET333" s="67"/>
      <c r="EU333" s="67"/>
      <c r="EV333" s="67"/>
      <c r="EW333" s="67"/>
      <c r="EX333" s="67"/>
      <c r="EY333" s="67"/>
      <c r="EZ333" s="67"/>
      <c r="FA333" s="67"/>
      <c r="FB333" s="67"/>
      <c r="FC333" s="67"/>
      <c r="FD333" s="67"/>
      <c r="FE333" s="67"/>
      <c r="FF333" s="67"/>
      <c r="FG333" s="67"/>
      <c r="FH333" s="67"/>
      <c r="FI333" s="67"/>
      <c r="FJ333" s="67"/>
      <c r="FK333" s="67"/>
      <c r="FL333" s="67"/>
      <c r="FM333" s="67"/>
      <c r="FN333" s="67"/>
      <c r="FO333" s="67"/>
      <c r="FP333" s="67"/>
      <c r="FQ333" s="67"/>
      <c r="FR333" s="67"/>
      <c r="FS333" s="67"/>
      <c r="FT333" s="67"/>
      <c r="FU333" s="67"/>
      <c r="FV333" s="67"/>
      <c r="FW333" s="67"/>
      <c r="FX333" s="67"/>
      <c r="FY333" s="67"/>
      <c r="FZ333" s="67"/>
      <c r="GA333" s="67"/>
      <c r="GB333" s="67"/>
      <c r="GC333" s="67"/>
      <c r="GD333" s="67"/>
    </row>
    <row r="334" spans="1:186" s="69" customFormat="1" ht="33.75" hidden="1" customHeight="1" thickBot="1" x14ac:dyDescent="0.4">
      <c r="A334" s="67"/>
      <c r="B334" s="67"/>
      <c r="C334" s="67"/>
      <c r="D334" s="67"/>
      <c r="E334" s="67"/>
      <c r="F334" s="67"/>
      <c r="G334" s="67"/>
      <c r="H334" s="67"/>
      <c r="I334" s="67"/>
      <c r="J334" s="67"/>
      <c r="K334" s="67"/>
      <c r="L334" s="67"/>
      <c r="M334" s="67"/>
      <c r="N334" s="67"/>
      <c r="O334" s="671" t="s">
        <v>145</v>
      </c>
      <c r="P334" s="67"/>
      <c r="Q334" s="682">
        <v>0.32</v>
      </c>
      <c r="R334" s="682">
        <v>380</v>
      </c>
      <c r="S334" s="688">
        <f t="shared" si="200"/>
        <v>0</v>
      </c>
      <c r="T334" s="688">
        <f t="shared" si="200"/>
        <v>0</v>
      </c>
      <c r="U334" s="688">
        <f t="shared" si="200"/>
        <v>0.34873142857142858</v>
      </c>
      <c r="V334" s="688">
        <f t="shared" si="200"/>
        <v>1.3949257142857143</v>
      </c>
      <c r="W334" s="688">
        <f t="shared" si="200"/>
        <v>0.34873142857142858</v>
      </c>
      <c r="X334" s="688">
        <f t="shared" si="200"/>
        <v>0</v>
      </c>
      <c r="Y334" s="688">
        <f t="shared" si="200"/>
        <v>0.69746285714285716</v>
      </c>
      <c r="Z334" s="688">
        <f t="shared" si="200"/>
        <v>4.8822400000000004</v>
      </c>
      <c r="AA334" s="688">
        <f t="shared" si="200"/>
        <v>0</v>
      </c>
      <c r="AB334" s="688">
        <f t="shared" si="200"/>
        <v>0</v>
      </c>
      <c r="AC334" s="688">
        <f t="shared" si="200"/>
        <v>0.41847771428571423</v>
      </c>
      <c r="AD334" s="688">
        <f t="shared" si="200"/>
        <v>0</v>
      </c>
      <c r="AE334" s="688">
        <f t="shared" si="200"/>
        <v>6.9746285714285721</v>
      </c>
      <c r="AF334" s="688"/>
      <c r="AG334" s="688">
        <f t="shared" si="199"/>
        <v>0.69746285714285716</v>
      </c>
      <c r="AH334" s="682"/>
      <c r="AI334" s="635">
        <v>2</v>
      </c>
      <c r="AJ334" s="88">
        <v>0</v>
      </c>
      <c r="AK334" s="67"/>
      <c r="AL334" s="635">
        <v>17</v>
      </c>
      <c r="AM334" s="689">
        <v>0.3</v>
      </c>
      <c r="AN334" s="686">
        <v>3.9</v>
      </c>
      <c r="AO334" s="686">
        <v>0.1</v>
      </c>
      <c r="AP334" s="690">
        <f>(AN334*365)*(AO334*0.67*0.02*1)</f>
        <v>1.9074900000000001</v>
      </c>
      <c r="AQ334" s="690">
        <f>(AN334*365)*(AO334*0.67*0.01*1)</f>
        <v>0.95374500000000006</v>
      </c>
      <c r="AR334" s="691"/>
      <c r="AS334" s="690">
        <f>(AN334*365)*(AO334*0.67*0.05*1)</f>
        <v>4.7687250000000008</v>
      </c>
      <c r="AT334" s="690">
        <f>(AN334*365)*(AO334*0.67*0.02*1)</f>
        <v>1.9074900000000001</v>
      </c>
      <c r="AU334" s="690">
        <f>(AN334*365)*(AO334*0.67*0.8*1)</f>
        <v>76.299600000000012</v>
      </c>
      <c r="AV334" s="690">
        <f>(AN334*365)*(AO334*0.67*0.8*1)</f>
        <v>76.299600000000012</v>
      </c>
      <c r="AW334" s="690">
        <f>(AN334*365)*(AO334*0.67*0.3*1)</f>
        <v>28.612349999999999</v>
      </c>
      <c r="AX334" s="691"/>
      <c r="AY334" s="690">
        <f>(AN334*365)*(AO334*0.67*0.8*1)</f>
        <v>76.299600000000012</v>
      </c>
      <c r="AZ334" s="690">
        <f t="shared" si="186"/>
        <v>95.374500000000012</v>
      </c>
      <c r="BA334" s="690">
        <f t="shared" si="187"/>
        <v>9.5374500000000015</v>
      </c>
      <c r="BB334" s="690">
        <f t="shared" si="188"/>
        <v>0.47687250000000003</v>
      </c>
      <c r="BC334" s="690">
        <f>(AN334*365)*(AO334*0.67*0.015*1)</f>
        <v>1.4306175000000001</v>
      </c>
      <c r="BD334" s="690">
        <v>0</v>
      </c>
      <c r="BE334" s="690">
        <v>0</v>
      </c>
      <c r="BF334" s="101"/>
      <c r="BG334" s="101"/>
      <c r="BH334" s="101"/>
      <c r="BI334" s="807" t="s">
        <v>145</v>
      </c>
      <c r="BJ334" s="796" t="s">
        <v>168</v>
      </c>
      <c r="BK334" s="801">
        <f t="shared" si="189"/>
        <v>2</v>
      </c>
      <c r="BL334" s="796" t="s">
        <v>412</v>
      </c>
      <c r="BM334" s="798">
        <v>0.2</v>
      </c>
      <c r="BN334" s="798">
        <v>0.5</v>
      </c>
      <c r="BO334" s="795" t="s">
        <v>258</v>
      </c>
      <c r="BP334" s="801">
        <f t="shared" si="190"/>
        <v>1.2445714285714284</v>
      </c>
      <c r="BQ334" s="796" t="s">
        <v>414</v>
      </c>
      <c r="BR334" s="798">
        <v>0.2</v>
      </c>
      <c r="BS334" s="798">
        <v>0.5</v>
      </c>
      <c r="BT334" s="795" t="s">
        <v>258</v>
      </c>
      <c r="BU334" s="637"/>
      <c r="BV334" s="801">
        <v>50</v>
      </c>
      <c r="BW334" s="796" t="s">
        <v>413</v>
      </c>
      <c r="BX334" s="637"/>
      <c r="BY334" s="801">
        <v>370.88228571428567</v>
      </c>
      <c r="BZ334" s="796" t="s">
        <v>413</v>
      </c>
      <c r="CA334" s="637"/>
      <c r="CB334" s="637"/>
      <c r="CC334" s="636"/>
      <c r="CD334" s="636"/>
      <c r="CE334" s="637"/>
      <c r="CF334" s="637"/>
      <c r="CG334" s="637"/>
      <c r="CH334" s="637"/>
      <c r="CI334" s="636"/>
      <c r="CJ334" s="636"/>
      <c r="CK334" s="637"/>
      <c r="CL334" s="637"/>
      <c r="CM334" s="637"/>
      <c r="CN334" s="705"/>
      <c r="CO334" s="667">
        <f t="shared" si="171"/>
        <v>0.2</v>
      </c>
      <c r="CP334" s="88">
        <f t="shared" si="172"/>
        <v>0.35</v>
      </c>
      <c r="CQ334" s="667">
        <f t="shared" si="173"/>
        <v>0.5</v>
      </c>
      <c r="CR334" s="67">
        <v>0.2</v>
      </c>
      <c r="CS334" s="67">
        <v>0.5</v>
      </c>
      <c r="CT334" s="67"/>
      <c r="CU334" s="67"/>
      <c r="CV334" s="67"/>
      <c r="CW334" s="67"/>
      <c r="CX334" s="67"/>
      <c r="CY334" s="67"/>
      <c r="CZ334" s="67"/>
      <c r="DA334" s="910" t="s">
        <v>145</v>
      </c>
      <c r="DB334" s="910">
        <v>2</v>
      </c>
      <c r="DC334" s="911">
        <f t="shared" si="191"/>
        <v>42</v>
      </c>
      <c r="DD334" s="911">
        <f t="shared" si="192"/>
        <v>50</v>
      </c>
      <c r="DE334" s="910">
        <v>40</v>
      </c>
      <c r="DF334" s="910">
        <v>0.99</v>
      </c>
      <c r="DG334" s="911">
        <f t="shared" si="193"/>
        <v>39.6</v>
      </c>
      <c r="DH334" s="910">
        <v>0.02</v>
      </c>
      <c r="DI334" s="912">
        <f t="shared" si="194"/>
        <v>1.2445714285714284</v>
      </c>
      <c r="DJ334" s="912">
        <f t="shared" si="195"/>
        <v>385.81714285714281</v>
      </c>
      <c r="DK334" s="912">
        <f t="shared" si="196"/>
        <v>370.88228571428567</v>
      </c>
      <c r="DL334" s="913">
        <f t="shared" si="197"/>
        <v>427.81714285714281</v>
      </c>
      <c r="DM334" s="913">
        <f t="shared" si="197"/>
        <v>420.88228571428567</v>
      </c>
      <c r="DN334" s="705" t="s">
        <v>168</v>
      </c>
      <c r="DO334" s="67" t="s">
        <v>391</v>
      </c>
      <c r="DP334" s="67"/>
      <c r="DQ334" s="67"/>
      <c r="DR334" s="67"/>
      <c r="DS334" s="67"/>
      <c r="DT334" s="67"/>
      <c r="DU334" s="67"/>
      <c r="DV334" s="67"/>
      <c r="DW334" s="67"/>
      <c r="DX334" s="67"/>
      <c r="DY334" s="67"/>
      <c r="DZ334" s="67"/>
      <c r="EA334" s="67"/>
      <c r="EB334" s="67"/>
      <c r="EC334" s="67"/>
      <c r="ED334" s="67"/>
      <c r="EE334" s="67"/>
      <c r="EF334" s="67"/>
      <c r="EG334" s="67"/>
      <c r="EH334" s="67"/>
      <c r="EI334" s="67"/>
      <c r="EJ334" s="67"/>
      <c r="EK334" s="67"/>
      <c r="EL334" s="67"/>
      <c r="EM334" s="67"/>
      <c r="EN334" s="67"/>
      <c r="EO334" s="67"/>
      <c r="EP334" s="67"/>
      <c r="EQ334" s="67"/>
      <c r="ER334" s="67"/>
      <c r="ES334" s="67"/>
      <c r="ET334" s="67"/>
      <c r="EU334" s="67"/>
      <c r="EV334" s="67"/>
      <c r="EW334" s="67"/>
      <c r="EX334" s="67"/>
      <c r="EY334" s="67"/>
      <c r="EZ334" s="67"/>
      <c r="FA334" s="67"/>
      <c r="FB334" s="67"/>
      <c r="FC334" s="67"/>
      <c r="FD334" s="67"/>
      <c r="FE334" s="67"/>
      <c r="FF334" s="67"/>
      <c r="FG334" s="67"/>
      <c r="FH334" s="67"/>
      <c r="FI334" s="67"/>
      <c r="FJ334" s="67"/>
      <c r="FK334" s="67"/>
      <c r="FL334" s="67"/>
      <c r="FM334" s="67"/>
      <c r="FN334" s="67"/>
      <c r="FO334" s="67"/>
      <c r="FP334" s="67"/>
      <c r="FQ334" s="67"/>
      <c r="FR334" s="67"/>
      <c r="FS334" s="67"/>
      <c r="FT334" s="67"/>
      <c r="FU334" s="67"/>
      <c r="FV334" s="67"/>
      <c r="FW334" s="67"/>
      <c r="FX334" s="67"/>
      <c r="FY334" s="67"/>
      <c r="FZ334" s="67"/>
      <c r="GA334" s="67"/>
      <c r="GB334" s="67"/>
      <c r="GC334" s="67"/>
      <c r="GD334" s="67"/>
    </row>
    <row r="335" spans="1:186" s="69" customFormat="1" ht="33.75" hidden="1" customHeight="1" thickBot="1" x14ac:dyDescent="0.4">
      <c r="A335" s="67"/>
      <c r="B335" s="67"/>
      <c r="C335" s="67"/>
      <c r="D335" s="67"/>
      <c r="E335" s="67"/>
      <c r="F335" s="67"/>
      <c r="G335" s="67"/>
      <c r="H335" s="67"/>
      <c r="I335" s="67"/>
      <c r="J335" s="67"/>
      <c r="K335" s="67"/>
      <c r="L335" s="67"/>
      <c r="M335" s="67"/>
      <c r="N335" s="67"/>
      <c r="O335" s="671" t="s">
        <v>146</v>
      </c>
      <c r="P335" s="67"/>
      <c r="Q335" s="682">
        <v>1.37</v>
      </c>
      <c r="R335" s="682">
        <v>30</v>
      </c>
      <c r="S335" s="688">
        <f t="shared" si="200"/>
        <v>0</v>
      </c>
      <c r="T335" s="688">
        <f t="shared" si="200"/>
        <v>0</v>
      </c>
      <c r="U335" s="688">
        <f t="shared" si="200"/>
        <v>0.11786892857142858</v>
      </c>
      <c r="V335" s="688">
        <f t="shared" si="200"/>
        <v>0.47147571428571433</v>
      </c>
      <c r="W335" s="688">
        <f t="shared" si="200"/>
        <v>0.11786892857142858</v>
      </c>
      <c r="X335" s="688">
        <f t="shared" si="200"/>
        <v>0</v>
      </c>
      <c r="Y335" s="688">
        <f t="shared" si="200"/>
        <v>0.23573785714285717</v>
      </c>
      <c r="Z335" s="688">
        <f t="shared" si="200"/>
        <v>1.6501650000000003</v>
      </c>
      <c r="AA335" s="688">
        <f t="shared" si="200"/>
        <v>0</v>
      </c>
      <c r="AB335" s="688">
        <f t="shared" si="200"/>
        <v>0</v>
      </c>
      <c r="AC335" s="688">
        <f t="shared" si="200"/>
        <v>0.14144271428571431</v>
      </c>
      <c r="AD335" s="688">
        <f t="shared" si="200"/>
        <v>0</v>
      </c>
      <c r="AE335" s="688">
        <f t="shared" si="200"/>
        <v>2.3573785714285718</v>
      </c>
      <c r="AF335" s="688"/>
      <c r="AG335" s="688">
        <f t="shared" si="199"/>
        <v>0.23573785714285717</v>
      </c>
      <c r="AH335" s="682"/>
      <c r="AI335" s="635">
        <v>0.11</v>
      </c>
      <c r="AJ335" s="88">
        <v>0</v>
      </c>
      <c r="AK335" s="67"/>
      <c r="AL335" s="88">
        <v>0</v>
      </c>
      <c r="AM335" s="689">
        <v>0.3</v>
      </c>
      <c r="AN335" s="686">
        <v>0.35</v>
      </c>
      <c r="AO335" s="686">
        <v>0.13</v>
      </c>
      <c r="AP335" s="690">
        <f>(AN335*365)*(AO335*0.67*0.01*1)</f>
        <v>0.11127025</v>
      </c>
      <c r="AQ335" s="690">
        <f>(AN335*365)*(AO335*0.67*0.001*1)</f>
        <v>1.1127025E-2</v>
      </c>
      <c r="AR335" s="691"/>
      <c r="AS335" s="690">
        <f>(AN335*365)*(AO335*0.67*0.02*1)</f>
        <v>0.2225405</v>
      </c>
      <c r="AT335" s="690">
        <f>(AN335*365)*(AO335*0.67*0.01*1)</f>
        <v>0.11127025</v>
      </c>
      <c r="AU335" s="690">
        <f>(AN335*365)*(AO335*0.67*0.25*1)</f>
        <v>2.7817562499999999</v>
      </c>
      <c r="AV335" s="690">
        <f>(AN335*365)*(AO335*0.67*0.73*1)</f>
        <v>8.1227282499999998</v>
      </c>
      <c r="AW335" s="690">
        <f>(AN335*365)*(AO335*0.67*0.03*1)</f>
        <v>0.33381074999999999</v>
      </c>
      <c r="AX335" s="691"/>
      <c r="AY335" s="690">
        <f>(AN335*365)*(AO335*0.67*0.25*1)</f>
        <v>2.7817562499999999</v>
      </c>
      <c r="AZ335" s="690">
        <f t="shared" si="186"/>
        <v>11.127025</v>
      </c>
      <c r="BA335" s="690">
        <f t="shared" si="187"/>
        <v>1.1127024999999999</v>
      </c>
      <c r="BB335" s="690">
        <f t="shared" si="188"/>
        <v>5.5635125000000001E-2</v>
      </c>
      <c r="BC335" s="690">
        <f>(AN335*365)*(AO335*0.67*0.005*1)</f>
        <v>5.5635125000000001E-2</v>
      </c>
      <c r="BD335" s="690">
        <v>0</v>
      </c>
      <c r="BE335" s="690">
        <v>0</v>
      </c>
      <c r="BF335" s="101"/>
      <c r="BG335" s="101"/>
      <c r="BH335" s="101"/>
      <c r="BI335" s="807" t="s">
        <v>146</v>
      </c>
      <c r="BJ335" s="796" t="s">
        <v>168</v>
      </c>
      <c r="BK335" s="801">
        <f t="shared" si="189"/>
        <v>0.11</v>
      </c>
      <c r="BL335" s="796" t="s">
        <v>412</v>
      </c>
      <c r="BM335" s="798">
        <v>0.2</v>
      </c>
      <c r="BN335" s="798">
        <v>0.5</v>
      </c>
      <c r="BO335" s="795" t="s">
        <v>258</v>
      </c>
      <c r="BP335" s="801">
        <f t="shared" si="190"/>
        <v>1.2445714285714284</v>
      </c>
      <c r="BQ335" s="796" t="s">
        <v>414</v>
      </c>
      <c r="BR335" s="798">
        <v>0.2</v>
      </c>
      <c r="BS335" s="798">
        <v>0.5</v>
      </c>
      <c r="BT335" s="795" t="s">
        <v>258</v>
      </c>
      <c r="BU335" s="637"/>
      <c r="BV335" s="801">
        <v>2.75</v>
      </c>
      <c r="BW335" s="796" t="s">
        <v>413</v>
      </c>
      <c r="BX335" s="637"/>
      <c r="BY335" s="801">
        <v>370.88228571428567</v>
      </c>
      <c r="BZ335" s="796" t="s">
        <v>413</v>
      </c>
      <c r="CA335" s="636"/>
      <c r="CB335" s="637"/>
      <c r="CC335" s="636"/>
      <c r="CD335" s="636"/>
      <c r="CE335" s="637"/>
      <c r="CF335" s="637"/>
      <c r="CG335" s="637"/>
      <c r="CH335" s="637"/>
      <c r="CI335" s="636"/>
      <c r="CJ335" s="636"/>
      <c r="CK335" s="637"/>
      <c r="CL335" s="637"/>
      <c r="CM335" s="637"/>
      <c r="CN335" s="705"/>
      <c r="CO335" s="667">
        <f t="shared" ref="CO335:CO398" si="201">BM335</f>
        <v>0.2</v>
      </c>
      <c r="CP335" s="88">
        <f t="shared" ref="CP335:CP398" si="202">(CO335+CQ335)/2</f>
        <v>0.35</v>
      </c>
      <c r="CQ335" s="667">
        <f t="shared" ref="CQ335:CQ398" si="203">BN335</f>
        <v>0.5</v>
      </c>
      <c r="CR335" s="67">
        <v>0.2</v>
      </c>
      <c r="CS335" s="67">
        <v>0.5</v>
      </c>
      <c r="CT335" s="67"/>
      <c r="CU335" s="67"/>
      <c r="CV335" s="67"/>
      <c r="CW335" s="67"/>
      <c r="CX335" s="67"/>
      <c r="CY335" s="67"/>
      <c r="CZ335" s="67"/>
      <c r="DA335" s="910" t="s">
        <v>146</v>
      </c>
      <c r="DB335" s="910">
        <v>0.11</v>
      </c>
      <c r="DC335" s="911">
        <f t="shared" si="191"/>
        <v>2.31</v>
      </c>
      <c r="DD335" s="911">
        <f t="shared" si="192"/>
        <v>2.75</v>
      </c>
      <c r="DE335" s="910">
        <v>40</v>
      </c>
      <c r="DF335" s="910">
        <v>0.99</v>
      </c>
      <c r="DG335" s="911">
        <f t="shared" si="193"/>
        <v>39.6</v>
      </c>
      <c r="DH335" s="910">
        <v>0.02</v>
      </c>
      <c r="DI335" s="912">
        <f t="shared" si="194"/>
        <v>1.2445714285714284</v>
      </c>
      <c r="DJ335" s="912">
        <f t="shared" si="195"/>
        <v>385.81714285714281</v>
      </c>
      <c r="DK335" s="912">
        <f t="shared" si="196"/>
        <v>370.88228571428567</v>
      </c>
      <c r="DL335" s="913">
        <f t="shared" si="197"/>
        <v>388.12714285714281</v>
      </c>
      <c r="DM335" s="913">
        <f t="shared" si="197"/>
        <v>373.63228571428567</v>
      </c>
      <c r="DN335" s="705" t="s">
        <v>168</v>
      </c>
      <c r="DO335" s="67" t="s">
        <v>391</v>
      </c>
      <c r="DP335" s="67"/>
      <c r="DQ335" s="67"/>
      <c r="DR335" s="67"/>
      <c r="DS335" s="67"/>
      <c r="DT335" s="67"/>
      <c r="DU335" s="67"/>
      <c r="DV335" s="67"/>
      <c r="DW335" s="67"/>
      <c r="DX335" s="67"/>
      <c r="DY335" s="67"/>
      <c r="DZ335" s="67"/>
      <c r="EA335" s="67"/>
      <c r="EB335" s="67"/>
      <c r="EC335" s="67"/>
      <c r="ED335" s="67"/>
      <c r="EE335" s="67"/>
      <c r="EF335" s="67"/>
      <c r="EG335" s="67"/>
      <c r="EH335" s="67"/>
      <c r="EI335" s="67"/>
      <c r="EJ335" s="67"/>
      <c r="EK335" s="67"/>
      <c r="EL335" s="67"/>
      <c r="EM335" s="67"/>
      <c r="EN335" s="67"/>
      <c r="EO335" s="67"/>
      <c r="EP335" s="67"/>
      <c r="EQ335" s="67"/>
      <c r="ER335" s="67"/>
      <c r="ES335" s="67"/>
      <c r="ET335" s="67"/>
      <c r="EU335" s="67"/>
      <c r="EV335" s="67"/>
      <c r="EW335" s="67"/>
      <c r="EX335" s="67"/>
      <c r="EY335" s="67"/>
      <c r="EZ335" s="67"/>
      <c r="FA335" s="67"/>
      <c r="FB335" s="67"/>
      <c r="FC335" s="67"/>
      <c r="FD335" s="67"/>
      <c r="FE335" s="67"/>
      <c r="FF335" s="67"/>
      <c r="FG335" s="67"/>
      <c r="FH335" s="67"/>
      <c r="FI335" s="67"/>
      <c r="FJ335" s="67"/>
      <c r="FK335" s="67"/>
      <c r="FL335" s="67"/>
      <c r="FM335" s="67"/>
      <c r="FN335" s="67"/>
      <c r="FO335" s="67"/>
      <c r="FP335" s="67"/>
      <c r="FQ335" s="67"/>
      <c r="FR335" s="67"/>
      <c r="FS335" s="67"/>
      <c r="FT335" s="67"/>
      <c r="FU335" s="67"/>
      <c r="FV335" s="67"/>
      <c r="FW335" s="67"/>
      <c r="FX335" s="67"/>
      <c r="FY335" s="67"/>
      <c r="FZ335" s="67"/>
      <c r="GA335" s="67"/>
      <c r="GB335" s="67"/>
      <c r="GC335" s="67"/>
      <c r="GD335" s="67"/>
    </row>
    <row r="336" spans="1:186" s="69" customFormat="1" ht="33.75" hidden="1" customHeight="1" thickBot="1" x14ac:dyDescent="0.4">
      <c r="A336" s="67"/>
      <c r="B336" s="67"/>
      <c r="C336" s="67"/>
      <c r="D336" s="67"/>
      <c r="E336" s="67"/>
      <c r="F336" s="67"/>
      <c r="G336" s="67"/>
      <c r="H336" s="67"/>
      <c r="I336" s="67"/>
      <c r="J336" s="67"/>
      <c r="K336" s="67"/>
      <c r="L336" s="67"/>
      <c r="M336" s="67"/>
      <c r="N336" s="67"/>
      <c r="O336" s="671" t="s">
        <v>147</v>
      </c>
      <c r="P336" s="67"/>
      <c r="Q336" s="682">
        <v>1.37</v>
      </c>
      <c r="R336" s="682">
        <v>30</v>
      </c>
      <c r="S336" s="688">
        <f t="shared" si="200"/>
        <v>0</v>
      </c>
      <c r="T336" s="688">
        <f t="shared" si="200"/>
        <v>0</v>
      </c>
      <c r="U336" s="688">
        <f t="shared" si="200"/>
        <v>0.11786892857142858</v>
      </c>
      <c r="V336" s="688">
        <f t="shared" si="200"/>
        <v>0.47147571428571433</v>
      </c>
      <c r="W336" s="688">
        <f t="shared" si="200"/>
        <v>0.11786892857142858</v>
      </c>
      <c r="X336" s="688">
        <f t="shared" si="200"/>
        <v>0</v>
      </c>
      <c r="Y336" s="688">
        <f t="shared" si="200"/>
        <v>0.23573785714285717</v>
      </c>
      <c r="Z336" s="688">
        <f t="shared" si="200"/>
        <v>1.6501650000000003</v>
      </c>
      <c r="AA336" s="688">
        <f t="shared" si="200"/>
        <v>0</v>
      </c>
      <c r="AB336" s="688">
        <f t="shared" si="200"/>
        <v>0</v>
      </c>
      <c r="AC336" s="688">
        <f t="shared" si="200"/>
        <v>0.14144271428571431</v>
      </c>
      <c r="AD336" s="688">
        <f t="shared" si="200"/>
        <v>0</v>
      </c>
      <c r="AE336" s="688">
        <f t="shared" si="200"/>
        <v>2.3573785714285718</v>
      </c>
      <c r="AF336" s="688"/>
      <c r="AG336" s="688">
        <f t="shared" si="199"/>
        <v>0.23573785714285717</v>
      </c>
      <c r="AH336" s="682"/>
      <c r="AI336" s="635">
        <v>0.17</v>
      </c>
      <c r="AJ336" s="88">
        <v>0</v>
      </c>
      <c r="AK336" s="67"/>
      <c r="AL336" s="88">
        <v>0</v>
      </c>
      <c r="AM336" s="689">
        <v>0.3</v>
      </c>
      <c r="AN336" s="686">
        <v>0.35</v>
      </c>
      <c r="AO336" s="686">
        <v>0.13</v>
      </c>
      <c r="AP336" s="690">
        <f>(AN336*365)*(AO336*0.67*0.015*1)</f>
        <v>0.16690537499999999</v>
      </c>
      <c r="AQ336" s="690">
        <f>(AN336*365)*(AO336*0.67*0.005*1)</f>
        <v>5.5635125000000001E-2</v>
      </c>
      <c r="AR336" s="691"/>
      <c r="AS336" s="690">
        <f>(AN336*365)*(AO336*0.67*0.04*1)</f>
        <v>0.445081</v>
      </c>
      <c r="AT336" s="690">
        <f>(AN336*365)*(AO336*0.67*0.015*1)</f>
        <v>0.16690537499999999</v>
      </c>
      <c r="AU336" s="690">
        <f>(AN336*365)*(AO336*0.67*0.65*1)</f>
        <v>7.2325662499999996</v>
      </c>
      <c r="AV336" s="690">
        <f>(AN336*365)*(AO336*0.67*0.79*1)</f>
        <v>8.7903497500000007</v>
      </c>
      <c r="AW336" s="690">
        <f>(AN336*365)*(AO336*0.67*0.03*1)</f>
        <v>0.33381074999999999</v>
      </c>
      <c r="AX336" s="691"/>
      <c r="AY336" s="690">
        <f>(AN336*365)*(AO336*0.67*0.65*1)</f>
        <v>7.2325662499999996</v>
      </c>
      <c r="AZ336" s="690">
        <f t="shared" si="186"/>
        <v>11.127025</v>
      </c>
      <c r="BA336" s="690">
        <f t="shared" si="187"/>
        <v>1.1127024999999999</v>
      </c>
      <c r="BB336" s="690">
        <f t="shared" si="188"/>
        <v>5.5635125000000001E-2</v>
      </c>
      <c r="BC336" s="690">
        <f>(AN336*365)*(AO336*0.67*0.01*1)</f>
        <v>0.11127025</v>
      </c>
      <c r="BD336" s="690">
        <v>0</v>
      </c>
      <c r="BE336" s="690">
        <v>0</v>
      </c>
      <c r="BF336" s="101"/>
      <c r="BG336" s="101"/>
      <c r="BH336" s="101"/>
      <c r="BI336" s="807" t="s">
        <v>147</v>
      </c>
      <c r="BJ336" s="796" t="s">
        <v>168</v>
      </c>
      <c r="BK336" s="801">
        <f t="shared" si="189"/>
        <v>0.17</v>
      </c>
      <c r="BL336" s="796" t="s">
        <v>412</v>
      </c>
      <c r="BM336" s="798">
        <v>0.2</v>
      </c>
      <c r="BN336" s="798">
        <v>0.5</v>
      </c>
      <c r="BO336" s="795" t="s">
        <v>258</v>
      </c>
      <c r="BP336" s="801">
        <f t="shared" si="190"/>
        <v>1.2445714285714284</v>
      </c>
      <c r="BQ336" s="796" t="s">
        <v>414</v>
      </c>
      <c r="BR336" s="798">
        <v>0.2</v>
      </c>
      <c r="BS336" s="798">
        <v>0.5</v>
      </c>
      <c r="BT336" s="795" t="s">
        <v>258</v>
      </c>
      <c r="BU336" s="637"/>
      <c r="BV336" s="801">
        <v>4.25</v>
      </c>
      <c r="BW336" s="796" t="s">
        <v>413</v>
      </c>
      <c r="BX336" s="637"/>
      <c r="BY336" s="801">
        <v>370.88228571428567</v>
      </c>
      <c r="BZ336" s="796" t="s">
        <v>413</v>
      </c>
      <c r="CA336" s="636"/>
      <c r="CB336" s="637"/>
      <c r="CC336" s="636"/>
      <c r="CD336" s="636"/>
      <c r="CE336" s="637"/>
      <c r="CF336" s="637"/>
      <c r="CG336" s="637"/>
      <c r="CH336" s="637"/>
      <c r="CI336" s="636"/>
      <c r="CJ336" s="636"/>
      <c r="CK336" s="637"/>
      <c r="CL336" s="637"/>
      <c r="CM336" s="637"/>
      <c r="CN336" s="705"/>
      <c r="CO336" s="667">
        <f t="shared" si="201"/>
        <v>0.2</v>
      </c>
      <c r="CP336" s="88">
        <f t="shared" si="202"/>
        <v>0.35</v>
      </c>
      <c r="CQ336" s="667">
        <f t="shared" si="203"/>
        <v>0.5</v>
      </c>
      <c r="CR336" s="67">
        <v>0.2</v>
      </c>
      <c r="CS336" s="67">
        <v>0.5</v>
      </c>
      <c r="CT336" s="67"/>
      <c r="CU336" s="67"/>
      <c r="CV336" s="67"/>
      <c r="CW336" s="67"/>
      <c r="CX336" s="67"/>
      <c r="CY336" s="67"/>
      <c r="CZ336" s="67"/>
      <c r="DA336" s="910" t="s">
        <v>147</v>
      </c>
      <c r="DB336" s="910">
        <v>0.17</v>
      </c>
      <c r="DC336" s="911">
        <f t="shared" si="191"/>
        <v>3.5700000000000003</v>
      </c>
      <c r="DD336" s="911">
        <f t="shared" si="192"/>
        <v>4.25</v>
      </c>
      <c r="DE336" s="910">
        <v>40</v>
      </c>
      <c r="DF336" s="910">
        <v>0.99</v>
      </c>
      <c r="DG336" s="911">
        <f t="shared" si="193"/>
        <v>39.6</v>
      </c>
      <c r="DH336" s="910">
        <v>0.02</v>
      </c>
      <c r="DI336" s="912">
        <f t="shared" si="194"/>
        <v>1.2445714285714284</v>
      </c>
      <c r="DJ336" s="912">
        <f t="shared" si="195"/>
        <v>385.81714285714281</v>
      </c>
      <c r="DK336" s="912">
        <f t="shared" si="196"/>
        <v>370.88228571428567</v>
      </c>
      <c r="DL336" s="913">
        <f t="shared" si="197"/>
        <v>389.38714285714281</v>
      </c>
      <c r="DM336" s="913">
        <f t="shared" si="197"/>
        <v>375.13228571428567</v>
      </c>
      <c r="DN336" s="705" t="s">
        <v>168</v>
      </c>
      <c r="DO336" s="67" t="s">
        <v>391</v>
      </c>
      <c r="DP336" s="67"/>
      <c r="DQ336" s="67"/>
      <c r="DR336" s="67"/>
      <c r="DS336" s="67"/>
      <c r="DT336" s="67"/>
      <c r="DU336" s="67"/>
      <c r="DV336" s="67"/>
      <c r="DW336" s="67"/>
      <c r="DX336" s="67"/>
      <c r="DY336" s="67"/>
      <c r="DZ336" s="67"/>
      <c r="EA336" s="67"/>
      <c r="EB336" s="67"/>
      <c r="EC336" s="67"/>
      <c r="ED336" s="67"/>
      <c r="EE336" s="67"/>
      <c r="EF336" s="67"/>
      <c r="EG336" s="67"/>
      <c r="EH336" s="67"/>
      <c r="EI336" s="67"/>
      <c r="EJ336" s="67"/>
      <c r="EK336" s="67"/>
      <c r="EL336" s="67"/>
      <c r="EM336" s="67"/>
      <c r="EN336" s="67"/>
      <c r="EO336" s="67"/>
      <c r="EP336" s="67"/>
      <c r="EQ336" s="67"/>
      <c r="ER336" s="67"/>
      <c r="ES336" s="67"/>
      <c r="ET336" s="67"/>
      <c r="EU336" s="67"/>
      <c r="EV336" s="67"/>
      <c r="EW336" s="67"/>
      <c r="EX336" s="67"/>
      <c r="EY336" s="67"/>
      <c r="EZ336" s="67"/>
      <c r="FA336" s="67"/>
      <c r="FB336" s="67"/>
      <c r="FC336" s="67"/>
      <c r="FD336" s="67"/>
      <c r="FE336" s="67"/>
      <c r="FF336" s="67"/>
      <c r="FG336" s="67"/>
      <c r="FH336" s="67"/>
      <c r="FI336" s="67"/>
      <c r="FJ336" s="67"/>
      <c r="FK336" s="67"/>
      <c r="FL336" s="67"/>
      <c r="FM336" s="67"/>
      <c r="FN336" s="67"/>
      <c r="FO336" s="67"/>
      <c r="FP336" s="67"/>
      <c r="FQ336" s="67"/>
      <c r="FR336" s="67"/>
      <c r="FS336" s="67"/>
      <c r="FT336" s="67"/>
      <c r="FU336" s="67"/>
      <c r="FV336" s="67"/>
      <c r="FW336" s="67"/>
      <c r="FX336" s="67"/>
      <c r="FY336" s="67"/>
      <c r="FZ336" s="67"/>
      <c r="GA336" s="67"/>
      <c r="GB336" s="67"/>
      <c r="GC336" s="67"/>
      <c r="GD336" s="67"/>
    </row>
    <row r="337" spans="1:186" s="69" customFormat="1" ht="22.5" hidden="1" customHeight="1" thickBot="1" x14ac:dyDescent="0.4">
      <c r="A337" s="67"/>
      <c r="B337" s="67"/>
      <c r="C337" s="67"/>
      <c r="D337" s="67"/>
      <c r="E337" s="67"/>
      <c r="F337" s="67"/>
      <c r="G337" s="67"/>
      <c r="H337" s="67"/>
      <c r="I337" s="67"/>
      <c r="J337" s="67"/>
      <c r="K337" s="67"/>
      <c r="L337" s="67"/>
      <c r="M337" s="67"/>
      <c r="N337" s="67"/>
      <c r="O337" s="671" t="s">
        <v>148</v>
      </c>
      <c r="P337" s="67"/>
      <c r="Q337" s="682">
        <v>1.37</v>
      </c>
      <c r="R337" s="682">
        <v>30</v>
      </c>
      <c r="S337" s="688">
        <f t="shared" si="200"/>
        <v>0</v>
      </c>
      <c r="T337" s="688">
        <f t="shared" si="200"/>
        <v>0</v>
      </c>
      <c r="U337" s="688">
        <f t="shared" si="200"/>
        <v>0.11786892857142858</v>
      </c>
      <c r="V337" s="688">
        <f t="shared" si="200"/>
        <v>0.47147571428571433</v>
      </c>
      <c r="W337" s="688">
        <f t="shared" si="200"/>
        <v>0.11786892857142858</v>
      </c>
      <c r="X337" s="688">
        <f t="shared" si="200"/>
        <v>0</v>
      </c>
      <c r="Y337" s="688">
        <f t="shared" si="200"/>
        <v>0.23573785714285717</v>
      </c>
      <c r="Z337" s="688">
        <f t="shared" si="200"/>
        <v>1.6501650000000003</v>
      </c>
      <c r="AA337" s="688">
        <f t="shared" si="200"/>
        <v>0</v>
      </c>
      <c r="AB337" s="688">
        <f t="shared" si="200"/>
        <v>0</v>
      </c>
      <c r="AC337" s="688">
        <f t="shared" si="200"/>
        <v>0.14144271428571431</v>
      </c>
      <c r="AD337" s="688">
        <f t="shared" si="200"/>
        <v>0</v>
      </c>
      <c r="AE337" s="688">
        <f t="shared" si="200"/>
        <v>2.3573785714285718</v>
      </c>
      <c r="AF337" s="688"/>
      <c r="AG337" s="688">
        <f t="shared" si="199"/>
        <v>0.23573785714285717</v>
      </c>
      <c r="AH337" s="682"/>
      <c r="AI337" s="635">
        <v>0.22</v>
      </c>
      <c r="AJ337" s="88">
        <v>0</v>
      </c>
      <c r="AK337" s="67"/>
      <c r="AL337" s="88">
        <v>0</v>
      </c>
      <c r="AM337" s="689">
        <v>0.3</v>
      </c>
      <c r="AN337" s="686">
        <v>0.35</v>
      </c>
      <c r="AO337" s="686">
        <v>0.13</v>
      </c>
      <c r="AP337" s="690">
        <f>(AN337*365)*(AO337*0.67*0.02*1)</f>
        <v>0.2225405</v>
      </c>
      <c r="AQ337" s="690">
        <f>(AN337*365)*(AO337*0.67*0.01*1)</f>
        <v>0.11127025</v>
      </c>
      <c r="AR337" s="691"/>
      <c r="AS337" s="690">
        <f>(AN337*365)*(AO337*0.67*0.05*1)</f>
        <v>0.55635124999999996</v>
      </c>
      <c r="AT337" s="690">
        <f>(AN337*365)*(AO337*0.67*0.02*1)</f>
        <v>0.2225405</v>
      </c>
      <c r="AU337" s="690">
        <f>(AN337*365)*(AO337*0.67*0.8*1)</f>
        <v>8.9016199999999994</v>
      </c>
      <c r="AV337" s="690">
        <f>(AN337*365)*(AO337*0.67*0.8*1)</f>
        <v>8.9016199999999994</v>
      </c>
      <c r="AW337" s="690">
        <f>(AN337*365)*(AO337*0.67*0.3*1)</f>
        <v>3.3381075</v>
      </c>
      <c r="AX337" s="691"/>
      <c r="AY337" s="690">
        <f>(AN337*365)*(AO337*0.67*0.8*1)</f>
        <v>8.9016199999999994</v>
      </c>
      <c r="AZ337" s="690">
        <f t="shared" si="186"/>
        <v>11.127025</v>
      </c>
      <c r="BA337" s="690">
        <f t="shared" si="187"/>
        <v>1.1127024999999999</v>
      </c>
      <c r="BB337" s="690">
        <f t="shared" si="188"/>
        <v>5.5635125000000001E-2</v>
      </c>
      <c r="BC337" s="690">
        <f>(AN337*365)*(AO337*0.67*0.015*1)</f>
        <v>0.16690537499999999</v>
      </c>
      <c r="BD337" s="690">
        <v>0</v>
      </c>
      <c r="BE337" s="690">
        <v>0</v>
      </c>
      <c r="BF337" s="101"/>
      <c r="BG337" s="101"/>
      <c r="BH337" s="101"/>
      <c r="BI337" s="807" t="s">
        <v>148</v>
      </c>
      <c r="BJ337" s="796" t="s">
        <v>168</v>
      </c>
      <c r="BK337" s="801">
        <f t="shared" si="189"/>
        <v>0.22</v>
      </c>
      <c r="BL337" s="796" t="s">
        <v>412</v>
      </c>
      <c r="BM337" s="798">
        <v>0.2</v>
      </c>
      <c r="BN337" s="798">
        <v>0.5</v>
      </c>
      <c r="BO337" s="795" t="s">
        <v>258</v>
      </c>
      <c r="BP337" s="801">
        <f t="shared" si="190"/>
        <v>1.2445714285714284</v>
      </c>
      <c r="BQ337" s="796" t="s">
        <v>414</v>
      </c>
      <c r="BR337" s="798">
        <v>0.2</v>
      </c>
      <c r="BS337" s="798">
        <v>0.5</v>
      </c>
      <c r="BT337" s="795" t="s">
        <v>258</v>
      </c>
      <c r="BU337" s="914"/>
      <c r="BV337" s="801">
        <v>5.5</v>
      </c>
      <c r="BW337" s="796" t="s">
        <v>413</v>
      </c>
      <c r="BX337" s="914"/>
      <c r="BY337" s="801">
        <v>370.88228571428567</v>
      </c>
      <c r="BZ337" s="796" t="s">
        <v>413</v>
      </c>
      <c r="CA337" s="915"/>
      <c r="CB337" s="637"/>
      <c r="CC337" s="636"/>
      <c r="CD337" s="636"/>
      <c r="CE337" s="637"/>
      <c r="CF337" s="637"/>
      <c r="CG337" s="637"/>
      <c r="CH337" s="637"/>
      <c r="CI337" s="636"/>
      <c r="CJ337" s="636"/>
      <c r="CK337" s="637"/>
      <c r="CL337" s="637"/>
      <c r="CM337" s="637"/>
      <c r="CN337" s="705"/>
      <c r="CO337" s="667">
        <f t="shared" si="201"/>
        <v>0.2</v>
      </c>
      <c r="CP337" s="88">
        <f t="shared" si="202"/>
        <v>0.35</v>
      </c>
      <c r="CQ337" s="667">
        <f t="shared" si="203"/>
        <v>0.5</v>
      </c>
      <c r="CR337" s="67">
        <v>0.2</v>
      </c>
      <c r="CS337" s="67">
        <v>0.5</v>
      </c>
      <c r="CT337" s="67"/>
      <c r="CU337" s="67"/>
      <c r="CV337" s="67"/>
      <c r="CW337" s="67"/>
      <c r="CX337" s="67"/>
      <c r="CY337" s="67"/>
      <c r="CZ337" s="67"/>
      <c r="DA337" s="910" t="s">
        <v>148</v>
      </c>
      <c r="DB337" s="910">
        <v>0.22</v>
      </c>
      <c r="DC337" s="911">
        <f t="shared" si="191"/>
        <v>4.62</v>
      </c>
      <c r="DD337" s="911">
        <f t="shared" si="192"/>
        <v>5.5</v>
      </c>
      <c r="DE337" s="910">
        <v>40</v>
      </c>
      <c r="DF337" s="910">
        <v>0.99</v>
      </c>
      <c r="DG337" s="911">
        <f t="shared" si="193"/>
        <v>39.6</v>
      </c>
      <c r="DH337" s="910">
        <v>0.02</v>
      </c>
      <c r="DI337" s="912">
        <f t="shared" si="194"/>
        <v>1.2445714285714284</v>
      </c>
      <c r="DJ337" s="912">
        <f t="shared" si="195"/>
        <v>385.81714285714281</v>
      </c>
      <c r="DK337" s="912">
        <f t="shared" si="196"/>
        <v>370.88228571428567</v>
      </c>
      <c r="DL337" s="913">
        <f t="shared" si="197"/>
        <v>390.43714285714282</v>
      </c>
      <c r="DM337" s="913">
        <f t="shared" si="197"/>
        <v>376.38228571428567</v>
      </c>
      <c r="DN337" s="705" t="s">
        <v>168</v>
      </c>
      <c r="DO337" s="67" t="s">
        <v>391</v>
      </c>
      <c r="DP337" s="67"/>
      <c r="DQ337" s="67"/>
      <c r="DR337" s="67"/>
      <c r="DS337" s="67"/>
      <c r="DT337" s="67"/>
      <c r="DU337" s="67"/>
      <c r="DV337" s="67"/>
      <c r="DW337" s="67"/>
      <c r="DX337" s="67"/>
      <c r="DY337" s="67"/>
      <c r="DZ337" s="67"/>
      <c r="EA337" s="67"/>
      <c r="EB337" s="67"/>
      <c r="EC337" s="67"/>
      <c r="ED337" s="67"/>
      <c r="EE337" s="67"/>
      <c r="EF337" s="67"/>
      <c r="EG337" s="67"/>
      <c r="EH337" s="67"/>
      <c r="EI337" s="67"/>
      <c r="EJ337" s="67"/>
      <c r="EK337" s="67"/>
      <c r="EL337" s="67"/>
      <c r="EM337" s="67"/>
      <c r="EN337" s="67"/>
      <c r="EO337" s="67"/>
      <c r="EP337" s="67"/>
      <c r="EQ337" s="67"/>
      <c r="ER337" s="67"/>
      <c r="ES337" s="67"/>
      <c r="ET337" s="67"/>
      <c r="EU337" s="67"/>
      <c r="EV337" s="67"/>
      <c r="EW337" s="67"/>
      <c r="EX337" s="67"/>
      <c r="EY337" s="67"/>
      <c r="EZ337" s="67"/>
      <c r="FA337" s="67"/>
      <c r="FB337" s="67"/>
      <c r="FC337" s="67"/>
      <c r="FD337" s="67"/>
      <c r="FE337" s="67"/>
      <c r="FF337" s="67"/>
      <c r="FG337" s="67"/>
      <c r="FH337" s="67"/>
      <c r="FI337" s="67"/>
      <c r="FJ337" s="67"/>
      <c r="FK337" s="67"/>
      <c r="FL337" s="67"/>
      <c r="FM337" s="67"/>
      <c r="FN337" s="67"/>
      <c r="FO337" s="67"/>
      <c r="FP337" s="67"/>
      <c r="FQ337" s="67"/>
      <c r="FR337" s="67"/>
      <c r="FS337" s="67"/>
      <c r="FT337" s="67"/>
      <c r="FU337" s="67"/>
      <c r="FV337" s="67"/>
      <c r="FW337" s="67"/>
      <c r="FX337" s="67"/>
      <c r="FY337" s="67"/>
      <c r="FZ337" s="67"/>
      <c r="GA337" s="67"/>
      <c r="GB337" s="67"/>
      <c r="GC337" s="67"/>
      <c r="GD337" s="67"/>
    </row>
    <row r="338" spans="1:186" s="69" customFormat="1" ht="24.75" hidden="1" customHeight="1" thickBot="1" x14ac:dyDescent="0.4">
      <c r="A338" s="67"/>
      <c r="B338" s="67"/>
      <c r="C338" s="67"/>
      <c r="D338" s="67"/>
      <c r="E338" s="67"/>
      <c r="F338" s="67"/>
      <c r="G338" s="67"/>
      <c r="H338" s="67"/>
      <c r="I338" s="67"/>
      <c r="J338" s="67"/>
      <c r="K338" s="67"/>
      <c r="L338" s="67"/>
      <c r="M338" s="67"/>
      <c r="N338" s="67"/>
      <c r="O338" s="671" t="s">
        <v>149</v>
      </c>
      <c r="P338" s="67"/>
      <c r="Q338" s="682">
        <v>1.37</v>
      </c>
      <c r="R338" s="682">
        <v>30</v>
      </c>
      <c r="S338" s="688">
        <f t="shared" si="200"/>
        <v>0</v>
      </c>
      <c r="T338" s="688">
        <f t="shared" si="200"/>
        <v>0</v>
      </c>
      <c r="U338" s="688">
        <f t="shared" si="200"/>
        <v>0.11786892857142858</v>
      </c>
      <c r="V338" s="688">
        <f t="shared" si="200"/>
        <v>0.47147571428571433</v>
      </c>
      <c r="W338" s="688">
        <f t="shared" si="200"/>
        <v>0.11786892857142858</v>
      </c>
      <c r="X338" s="688">
        <f t="shared" si="200"/>
        <v>0</v>
      </c>
      <c r="Y338" s="688">
        <f t="shared" si="200"/>
        <v>0.23573785714285717</v>
      </c>
      <c r="Z338" s="688">
        <f t="shared" si="200"/>
        <v>1.6501650000000003</v>
      </c>
      <c r="AA338" s="688">
        <f t="shared" si="200"/>
        <v>0</v>
      </c>
      <c r="AB338" s="688">
        <f t="shared" si="200"/>
        <v>0</v>
      </c>
      <c r="AC338" s="688">
        <f t="shared" si="200"/>
        <v>0.14144271428571431</v>
      </c>
      <c r="AD338" s="688">
        <f t="shared" si="200"/>
        <v>0</v>
      </c>
      <c r="AE338" s="688">
        <f t="shared" si="200"/>
        <v>2.3573785714285718</v>
      </c>
      <c r="AF338" s="688"/>
      <c r="AG338" s="688">
        <f t="shared" si="200"/>
        <v>0.23573785714285717</v>
      </c>
      <c r="AH338" s="682"/>
      <c r="AI338" s="635">
        <v>1.0900000000000001</v>
      </c>
      <c r="AJ338" s="88">
        <v>0</v>
      </c>
      <c r="AK338" s="67"/>
      <c r="AL338" s="88">
        <v>0</v>
      </c>
      <c r="AM338" s="689">
        <v>0.3</v>
      </c>
      <c r="AN338" s="686">
        <v>1.72</v>
      </c>
      <c r="AO338" s="686">
        <v>0.26</v>
      </c>
      <c r="AP338" s="690">
        <f>(AN338*365)*(AO338*0.67*0.01*1)</f>
        <v>1.0936276</v>
      </c>
      <c r="AQ338" s="690">
        <f>(AN338*365)*(AO338*0.67*0.001*1)</f>
        <v>0.10936276000000002</v>
      </c>
      <c r="AR338" s="691"/>
      <c r="AS338" s="690">
        <f>(AN338*365)*(AO338*0.67*0.02*1)</f>
        <v>2.1872552000000001</v>
      </c>
      <c r="AT338" s="690">
        <f>(AN338*365)*(AO338*0.67*0.01*1)</f>
        <v>1.0936276</v>
      </c>
      <c r="AU338" s="690">
        <f>(AN338*365)*(AO338*0.67*0.25*1)</f>
        <v>27.340690000000002</v>
      </c>
      <c r="AV338" s="690">
        <f>(AN338*365)*(AO338*0.67*0.73*1)</f>
        <v>79.83481479999999</v>
      </c>
      <c r="AW338" s="690">
        <f>(AN338*365)*(AO338*0.67*0.03*1)</f>
        <v>3.2808828000000001</v>
      </c>
      <c r="AX338" s="691"/>
      <c r="AY338" s="690">
        <f>(AN338*365)*(AO338*0.67*0.25*1)</f>
        <v>27.340690000000002</v>
      </c>
      <c r="AZ338" s="690">
        <f t="shared" si="186"/>
        <v>109.36276000000001</v>
      </c>
      <c r="BA338" s="690">
        <f t="shared" si="187"/>
        <v>10.936275999999999</v>
      </c>
      <c r="BB338" s="690">
        <f t="shared" si="188"/>
        <v>0.54681380000000002</v>
      </c>
      <c r="BC338" s="690">
        <f>(AN338*365)*(AO338*0.67*0.005*1)</f>
        <v>0.54681380000000002</v>
      </c>
      <c r="BD338" s="690">
        <v>0</v>
      </c>
      <c r="BE338" s="690">
        <v>0</v>
      </c>
      <c r="BF338" s="101"/>
      <c r="BG338" s="101"/>
      <c r="BH338" s="101"/>
      <c r="BI338" s="807" t="s">
        <v>149</v>
      </c>
      <c r="BJ338" s="796" t="s">
        <v>168</v>
      </c>
      <c r="BK338" s="801">
        <f t="shared" si="189"/>
        <v>1.0900000000000001</v>
      </c>
      <c r="BL338" s="796" t="s">
        <v>412</v>
      </c>
      <c r="BM338" s="798">
        <v>0.2</v>
      </c>
      <c r="BN338" s="798">
        <v>0.5</v>
      </c>
      <c r="BO338" s="795" t="s">
        <v>258</v>
      </c>
      <c r="BP338" s="801">
        <f t="shared" si="190"/>
        <v>1.2445714285714284</v>
      </c>
      <c r="BQ338" s="796" t="s">
        <v>414</v>
      </c>
      <c r="BR338" s="798">
        <v>0.2</v>
      </c>
      <c r="BS338" s="798">
        <v>0.5</v>
      </c>
      <c r="BT338" s="795" t="s">
        <v>258</v>
      </c>
      <c r="BU338" s="914"/>
      <c r="BV338" s="801">
        <v>27.250000000000004</v>
      </c>
      <c r="BW338" s="796" t="s">
        <v>413</v>
      </c>
      <c r="BX338" s="914"/>
      <c r="BY338" s="801">
        <v>370.88228571428567</v>
      </c>
      <c r="BZ338" s="796" t="s">
        <v>413</v>
      </c>
      <c r="CA338" s="915"/>
      <c r="CB338" s="637"/>
      <c r="CC338" s="636"/>
      <c r="CD338" s="636"/>
      <c r="CE338" s="637"/>
      <c r="CF338" s="637"/>
      <c r="CG338" s="637"/>
      <c r="CH338" s="637"/>
      <c r="CI338" s="636"/>
      <c r="CJ338" s="636"/>
      <c r="CK338" s="637"/>
      <c r="CL338" s="637"/>
      <c r="CM338" s="637"/>
      <c r="CN338" s="705"/>
      <c r="CO338" s="667">
        <f t="shared" si="201"/>
        <v>0.2</v>
      </c>
      <c r="CP338" s="88">
        <f t="shared" si="202"/>
        <v>0.35</v>
      </c>
      <c r="CQ338" s="667">
        <f t="shared" si="203"/>
        <v>0.5</v>
      </c>
      <c r="CR338" s="67">
        <v>0.2</v>
      </c>
      <c r="CS338" s="67">
        <v>0.5</v>
      </c>
      <c r="CT338" s="67"/>
      <c r="CU338" s="67"/>
      <c r="CV338" s="67"/>
      <c r="CW338" s="67"/>
      <c r="CX338" s="67"/>
      <c r="CY338" s="67"/>
      <c r="CZ338" s="67"/>
      <c r="DA338" s="910" t="s">
        <v>149</v>
      </c>
      <c r="DB338" s="910">
        <v>1.0900000000000001</v>
      </c>
      <c r="DC338" s="911">
        <f t="shared" si="191"/>
        <v>22.89</v>
      </c>
      <c r="DD338" s="911">
        <f t="shared" si="192"/>
        <v>27.250000000000004</v>
      </c>
      <c r="DE338" s="910">
        <v>40</v>
      </c>
      <c r="DF338" s="910">
        <v>0.99</v>
      </c>
      <c r="DG338" s="911">
        <f t="shared" si="193"/>
        <v>39.6</v>
      </c>
      <c r="DH338" s="910">
        <v>0.02</v>
      </c>
      <c r="DI338" s="912">
        <f t="shared" si="194"/>
        <v>1.2445714285714284</v>
      </c>
      <c r="DJ338" s="912">
        <f t="shared" si="195"/>
        <v>385.81714285714281</v>
      </c>
      <c r="DK338" s="912">
        <f t="shared" si="196"/>
        <v>370.88228571428567</v>
      </c>
      <c r="DL338" s="913">
        <f t="shared" si="197"/>
        <v>408.7071428571428</v>
      </c>
      <c r="DM338" s="913">
        <f t="shared" si="197"/>
        <v>398.13228571428567</v>
      </c>
      <c r="DN338" s="705" t="s">
        <v>168</v>
      </c>
      <c r="DO338" s="67" t="s">
        <v>391</v>
      </c>
      <c r="DP338" s="67"/>
      <c r="DQ338" s="67"/>
      <c r="DR338" s="67"/>
      <c r="DS338" s="67"/>
      <c r="DT338" s="67"/>
      <c r="DU338" s="67"/>
      <c r="DV338" s="67"/>
      <c r="DW338" s="67"/>
      <c r="DX338" s="67"/>
      <c r="DY338" s="67"/>
      <c r="DZ338" s="67"/>
      <c r="EA338" s="67"/>
      <c r="EB338" s="67"/>
      <c r="EC338" s="67"/>
      <c r="ED338" s="67"/>
      <c r="EE338" s="67"/>
      <c r="EF338" s="67"/>
      <c r="EG338" s="67"/>
      <c r="EH338" s="67"/>
      <c r="EI338" s="67"/>
      <c r="EJ338" s="67"/>
      <c r="EK338" s="67"/>
      <c r="EL338" s="67"/>
      <c r="EM338" s="67"/>
      <c r="EN338" s="67"/>
      <c r="EO338" s="67"/>
      <c r="EP338" s="67"/>
      <c r="EQ338" s="67"/>
      <c r="ER338" s="67"/>
      <c r="ES338" s="67"/>
      <c r="ET338" s="67"/>
      <c r="EU338" s="67"/>
      <c r="EV338" s="67"/>
      <c r="EW338" s="67"/>
      <c r="EX338" s="67"/>
      <c r="EY338" s="67"/>
      <c r="EZ338" s="67"/>
      <c r="FA338" s="67"/>
      <c r="FB338" s="67"/>
      <c r="FC338" s="67"/>
      <c r="FD338" s="67"/>
      <c r="FE338" s="67"/>
      <c r="FF338" s="67"/>
      <c r="FG338" s="67"/>
      <c r="FH338" s="67"/>
      <c r="FI338" s="67"/>
      <c r="FJ338" s="67"/>
      <c r="FK338" s="67"/>
      <c r="FL338" s="67"/>
      <c r="FM338" s="67"/>
      <c r="FN338" s="67"/>
      <c r="FO338" s="67"/>
      <c r="FP338" s="67"/>
      <c r="FQ338" s="67"/>
      <c r="FR338" s="67"/>
      <c r="FS338" s="67"/>
      <c r="FT338" s="67"/>
      <c r="FU338" s="67"/>
      <c r="FV338" s="67"/>
      <c r="FW338" s="67"/>
      <c r="FX338" s="67"/>
      <c r="FY338" s="67"/>
      <c r="FZ338" s="67"/>
      <c r="GA338" s="67"/>
      <c r="GB338" s="67"/>
      <c r="GC338" s="67"/>
      <c r="GD338" s="67"/>
    </row>
    <row r="339" spans="1:186" s="69" customFormat="1" ht="33.75" hidden="1" customHeight="1" thickBot="1" x14ac:dyDescent="0.4">
      <c r="A339" s="67"/>
      <c r="B339" s="67"/>
      <c r="C339" s="67"/>
      <c r="D339" s="67"/>
      <c r="E339" s="67"/>
      <c r="F339" s="67"/>
      <c r="G339" s="67"/>
      <c r="H339" s="67"/>
      <c r="I339" s="67"/>
      <c r="J339" s="67"/>
      <c r="K339" s="67"/>
      <c r="L339" s="67"/>
      <c r="M339" s="67"/>
      <c r="N339" s="67"/>
      <c r="O339" s="671" t="s">
        <v>150</v>
      </c>
      <c r="P339" s="67"/>
      <c r="Q339" s="682">
        <v>1.37</v>
      </c>
      <c r="R339" s="682">
        <v>30</v>
      </c>
      <c r="S339" s="688">
        <f t="shared" si="200"/>
        <v>0</v>
      </c>
      <c r="T339" s="688">
        <f t="shared" si="200"/>
        <v>0</v>
      </c>
      <c r="U339" s="688">
        <f t="shared" si="200"/>
        <v>0.11786892857142858</v>
      </c>
      <c r="V339" s="688">
        <f t="shared" si="200"/>
        <v>0.47147571428571433</v>
      </c>
      <c r="W339" s="688">
        <f t="shared" si="200"/>
        <v>0.11786892857142858</v>
      </c>
      <c r="X339" s="688">
        <f t="shared" si="200"/>
        <v>0</v>
      </c>
      <c r="Y339" s="688">
        <f t="shared" si="200"/>
        <v>0.23573785714285717</v>
      </c>
      <c r="Z339" s="688">
        <f t="shared" si="200"/>
        <v>1.6501650000000003</v>
      </c>
      <c r="AA339" s="688">
        <f t="shared" si="200"/>
        <v>0</v>
      </c>
      <c r="AB339" s="688">
        <f t="shared" si="200"/>
        <v>0</v>
      </c>
      <c r="AC339" s="688">
        <f t="shared" si="200"/>
        <v>0.14144271428571431</v>
      </c>
      <c r="AD339" s="688">
        <f t="shared" si="200"/>
        <v>0</v>
      </c>
      <c r="AE339" s="688">
        <f t="shared" si="200"/>
        <v>2.3573785714285718</v>
      </c>
      <c r="AF339" s="688"/>
      <c r="AG339" s="688">
        <f t="shared" si="200"/>
        <v>0.23573785714285717</v>
      </c>
      <c r="AH339" s="682"/>
      <c r="AI339" s="635">
        <v>1.64</v>
      </c>
      <c r="AJ339" s="88">
        <v>0</v>
      </c>
      <c r="AK339" s="67"/>
      <c r="AL339" s="88">
        <v>0</v>
      </c>
      <c r="AM339" s="689">
        <v>0.3</v>
      </c>
      <c r="AN339" s="686">
        <v>1.72</v>
      </c>
      <c r="AO339" s="686">
        <v>0.26</v>
      </c>
      <c r="AP339" s="690">
        <f>(AN339*365)*(AO339*0.67*0.015*1)</f>
        <v>1.6404414</v>
      </c>
      <c r="AQ339" s="690">
        <f>(AN339*365)*(AO339*0.67*0.005*1)</f>
        <v>0.54681380000000002</v>
      </c>
      <c r="AR339" s="691"/>
      <c r="AS339" s="690">
        <f>(AN339*365)*(AO339*0.67*0.04*1)</f>
        <v>4.3745104000000001</v>
      </c>
      <c r="AT339" s="690">
        <f>(AN339*365)*(AO339*0.67*0.015*1)</f>
        <v>1.6404414</v>
      </c>
      <c r="AU339" s="690">
        <f>(AN339*365)*(AO339*0.67*0.65*1)</f>
        <v>71.085794000000007</v>
      </c>
      <c r="AV339" s="690">
        <f>(AN339*365)*(AO339*0.67*0.79*1)</f>
        <v>86.396580400000005</v>
      </c>
      <c r="AW339" s="690">
        <f>(AN339*365)*(AO339*0.67*0.03*1)</f>
        <v>3.2808828000000001</v>
      </c>
      <c r="AX339" s="691"/>
      <c r="AY339" s="690">
        <f>(AN339*365)*(AO339*0.67*0.65*1)</f>
        <v>71.085794000000007</v>
      </c>
      <c r="AZ339" s="690">
        <f t="shared" si="186"/>
        <v>109.36276000000001</v>
      </c>
      <c r="BA339" s="690">
        <f t="shared" si="187"/>
        <v>10.936275999999999</v>
      </c>
      <c r="BB339" s="690">
        <f t="shared" si="188"/>
        <v>0.54681380000000002</v>
      </c>
      <c r="BC339" s="690">
        <f>(AN339*365)*(AO339*0.67*0.01*1)</f>
        <v>1.0936276</v>
      </c>
      <c r="BD339" s="690">
        <v>0</v>
      </c>
      <c r="BE339" s="690">
        <v>0</v>
      </c>
      <c r="BF339" s="101"/>
      <c r="BG339" s="101"/>
      <c r="BH339" s="101"/>
      <c r="BI339" s="807" t="s">
        <v>150</v>
      </c>
      <c r="BJ339" s="796" t="s">
        <v>168</v>
      </c>
      <c r="BK339" s="801">
        <f t="shared" si="189"/>
        <v>1.64</v>
      </c>
      <c r="BL339" s="796" t="s">
        <v>412</v>
      </c>
      <c r="BM339" s="798">
        <v>0.2</v>
      </c>
      <c r="BN339" s="798">
        <v>0.5</v>
      </c>
      <c r="BO339" s="795" t="s">
        <v>258</v>
      </c>
      <c r="BP339" s="801">
        <f t="shared" si="190"/>
        <v>1.2445714285714284</v>
      </c>
      <c r="BQ339" s="796" t="s">
        <v>414</v>
      </c>
      <c r="BR339" s="798">
        <v>0.2</v>
      </c>
      <c r="BS339" s="798">
        <v>0.5</v>
      </c>
      <c r="BT339" s="795" t="s">
        <v>258</v>
      </c>
      <c r="BU339" s="914"/>
      <c r="BV339" s="801">
        <v>41</v>
      </c>
      <c r="BW339" s="796" t="s">
        <v>413</v>
      </c>
      <c r="BX339" s="914"/>
      <c r="BY339" s="801">
        <v>370.88228571428567</v>
      </c>
      <c r="BZ339" s="796" t="s">
        <v>413</v>
      </c>
      <c r="CA339" s="915"/>
      <c r="CB339" s="637"/>
      <c r="CC339" s="636"/>
      <c r="CD339" s="636"/>
      <c r="CE339" s="637"/>
      <c r="CF339" s="637"/>
      <c r="CG339" s="637"/>
      <c r="CH339" s="637"/>
      <c r="CI339" s="636"/>
      <c r="CJ339" s="636"/>
      <c r="CK339" s="637"/>
      <c r="CL339" s="637"/>
      <c r="CM339" s="637"/>
      <c r="CN339" s="705"/>
      <c r="CO339" s="667">
        <f t="shared" si="201"/>
        <v>0.2</v>
      </c>
      <c r="CP339" s="88">
        <f t="shared" si="202"/>
        <v>0.35</v>
      </c>
      <c r="CQ339" s="667">
        <f t="shared" si="203"/>
        <v>0.5</v>
      </c>
      <c r="CR339" s="67">
        <v>0.2</v>
      </c>
      <c r="CS339" s="67">
        <v>0.5</v>
      </c>
      <c r="CT339" s="67"/>
      <c r="CU339" s="67"/>
      <c r="CV339" s="67"/>
      <c r="CW339" s="67"/>
      <c r="CX339" s="67"/>
      <c r="CY339" s="67"/>
      <c r="CZ339" s="67"/>
      <c r="DA339" s="910" t="s">
        <v>150</v>
      </c>
      <c r="DB339" s="910">
        <v>1.64</v>
      </c>
      <c r="DC339" s="911">
        <f t="shared" si="191"/>
        <v>34.44</v>
      </c>
      <c r="DD339" s="911">
        <f t="shared" si="192"/>
        <v>41</v>
      </c>
      <c r="DE339" s="910">
        <v>40</v>
      </c>
      <c r="DF339" s="910">
        <v>0.99</v>
      </c>
      <c r="DG339" s="911">
        <f t="shared" si="193"/>
        <v>39.6</v>
      </c>
      <c r="DH339" s="910">
        <v>0.02</v>
      </c>
      <c r="DI339" s="912">
        <f t="shared" si="194"/>
        <v>1.2445714285714284</v>
      </c>
      <c r="DJ339" s="912">
        <f t="shared" si="195"/>
        <v>385.81714285714281</v>
      </c>
      <c r="DK339" s="912">
        <f t="shared" si="196"/>
        <v>370.88228571428567</v>
      </c>
      <c r="DL339" s="913">
        <f t="shared" si="197"/>
        <v>420.25714285714281</v>
      </c>
      <c r="DM339" s="913">
        <f t="shared" si="197"/>
        <v>411.88228571428567</v>
      </c>
      <c r="DN339" s="705" t="s">
        <v>168</v>
      </c>
      <c r="DO339" s="67" t="s">
        <v>391</v>
      </c>
      <c r="DP339" s="67"/>
      <c r="DQ339" s="67"/>
      <c r="DR339" s="67"/>
      <c r="DS339" s="67"/>
      <c r="DT339" s="67"/>
      <c r="DU339" s="67"/>
      <c r="DV339" s="67"/>
      <c r="DW339" s="67"/>
      <c r="DX339" s="67"/>
      <c r="DY339" s="67"/>
      <c r="DZ339" s="67"/>
      <c r="EA339" s="67"/>
      <c r="EB339" s="67"/>
      <c r="EC339" s="67"/>
      <c r="ED339" s="67"/>
      <c r="EE339" s="67"/>
      <c r="EF339" s="67"/>
      <c r="EG339" s="67"/>
      <c r="EH339" s="67"/>
      <c r="EI339" s="67"/>
      <c r="EJ339" s="67"/>
      <c r="EK339" s="67"/>
      <c r="EL339" s="67"/>
      <c r="EM339" s="67"/>
      <c r="EN339" s="67"/>
      <c r="EO339" s="67"/>
      <c r="EP339" s="67"/>
      <c r="EQ339" s="67"/>
      <c r="ER339" s="67"/>
      <c r="ES339" s="67"/>
      <c r="ET339" s="67"/>
      <c r="EU339" s="67"/>
      <c r="EV339" s="67"/>
      <c r="EW339" s="67"/>
      <c r="EX339" s="67"/>
      <c r="EY339" s="67"/>
      <c r="EZ339" s="67"/>
      <c r="FA339" s="67"/>
      <c r="FB339" s="67"/>
      <c r="FC339" s="67"/>
      <c r="FD339" s="67"/>
      <c r="FE339" s="67"/>
      <c r="FF339" s="67"/>
      <c r="FG339" s="67"/>
      <c r="FH339" s="67"/>
      <c r="FI339" s="67"/>
      <c r="FJ339" s="67"/>
      <c r="FK339" s="67"/>
      <c r="FL339" s="67"/>
      <c r="FM339" s="67"/>
      <c r="FN339" s="67"/>
      <c r="FO339" s="67"/>
      <c r="FP339" s="67"/>
      <c r="FQ339" s="67"/>
      <c r="FR339" s="67"/>
      <c r="FS339" s="67"/>
      <c r="FT339" s="67"/>
      <c r="FU339" s="67"/>
      <c r="FV339" s="67"/>
      <c r="FW339" s="67"/>
      <c r="FX339" s="67"/>
      <c r="FY339" s="67"/>
      <c r="FZ339" s="67"/>
      <c r="GA339" s="67"/>
      <c r="GB339" s="67"/>
      <c r="GC339" s="67"/>
      <c r="GD339" s="67"/>
    </row>
    <row r="340" spans="1:186" s="69" customFormat="1" ht="33.75" hidden="1" customHeight="1" thickBot="1" x14ac:dyDescent="0.4">
      <c r="A340" s="67"/>
      <c r="B340" s="67"/>
      <c r="C340" s="67"/>
      <c r="D340" s="67"/>
      <c r="E340" s="67"/>
      <c r="F340" s="67"/>
      <c r="G340" s="67"/>
      <c r="H340" s="67"/>
      <c r="I340" s="67"/>
      <c r="J340" s="67"/>
      <c r="K340" s="67"/>
      <c r="L340" s="67"/>
      <c r="M340" s="67"/>
      <c r="N340" s="67"/>
      <c r="O340" s="671" t="s">
        <v>151</v>
      </c>
      <c r="P340" s="67"/>
      <c r="Q340" s="682">
        <v>1.37</v>
      </c>
      <c r="R340" s="682">
        <v>30</v>
      </c>
      <c r="S340" s="688">
        <f t="shared" si="200"/>
        <v>0</v>
      </c>
      <c r="T340" s="688">
        <f t="shared" si="200"/>
        <v>0</v>
      </c>
      <c r="U340" s="688">
        <f t="shared" si="200"/>
        <v>0.11786892857142858</v>
      </c>
      <c r="V340" s="688">
        <f t="shared" si="200"/>
        <v>0.47147571428571433</v>
      </c>
      <c r="W340" s="688">
        <f t="shared" si="200"/>
        <v>0.11786892857142858</v>
      </c>
      <c r="X340" s="688">
        <f t="shared" si="200"/>
        <v>0</v>
      </c>
      <c r="Y340" s="688">
        <f t="shared" si="200"/>
        <v>0.23573785714285717</v>
      </c>
      <c r="Z340" s="688">
        <f t="shared" si="200"/>
        <v>1.6501650000000003</v>
      </c>
      <c r="AA340" s="688">
        <f t="shared" si="200"/>
        <v>0</v>
      </c>
      <c r="AB340" s="688">
        <f t="shared" si="200"/>
        <v>0</v>
      </c>
      <c r="AC340" s="688">
        <f t="shared" si="200"/>
        <v>0.14144271428571431</v>
      </c>
      <c r="AD340" s="688">
        <f t="shared" si="200"/>
        <v>0</v>
      </c>
      <c r="AE340" s="688">
        <f t="shared" si="200"/>
        <v>2.3573785714285718</v>
      </c>
      <c r="AF340" s="688"/>
      <c r="AG340" s="688">
        <f t="shared" si="200"/>
        <v>0.23573785714285717</v>
      </c>
      <c r="AH340" s="682"/>
      <c r="AI340" s="635">
        <v>2.19</v>
      </c>
      <c r="AJ340" s="88">
        <v>0</v>
      </c>
      <c r="AK340" s="67"/>
      <c r="AL340" s="88">
        <v>0</v>
      </c>
      <c r="AM340" s="689">
        <v>0.3</v>
      </c>
      <c r="AN340" s="686">
        <v>1.72</v>
      </c>
      <c r="AO340" s="686">
        <v>0.26</v>
      </c>
      <c r="AP340" s="690">
        <f>(AN340*365)*(AO340*0.67*0.02*1)</f>
        <v>2.1872552000000001</v>
      </c>
      <c r="AQ340" s="690">
        <f>(AN340*365)*(AO340*0.67*0.01*1)</f>
        <v>1.0936276</v>
      </c>
      <c r="AR340" s="691"/>
      <c r="AS340" s="690">
        <f>(AN340*365)*(AO340*0.67*0.05*1)</f>
        <v>5.4681379999999997</v>
      </c>
      <c r="AT340" s="690">
        <f>(AN340*365)*(AO340*0.67*0.02*1)</f>
        <v>2.1872552000000001</v>
      </c>
      <c r="AU340" s="690">
        <f>(AN340*365)*(AO340*0.67*0.8*1)</f>
        <v>87.490207999999996</v>
      </c>
      <c r="AV340" s="690">
        <f>(AN340*365)*(AO340*0.67*0.8*1)</f>
        <v>87.490207999999996</v>
      </c>
      <c r="AW340" s="690">
        <f>(AN340*365)*(AO340*0.67*0.3*1)</f>
        <v>32.808828000000005</v>
      </c>
      <c r="AX340" s="691"/>
      <c r="AY340" s="690">
        <f>(AN340*365)*(AO340*0.67*0.8*1)</f>
        <v>87.490207999999996</v>
      </c>
      <c r="AZ340" s="690">
        <f t="shared" si="186"/>
        <v>109.36276000000001</v>
      </c>
      <c r="BA340" s="690">
        <f t="shared" si="187"/>
        <v>10.936275999999999</v>
      </c>
      <c r="BB340" s="690">
        <f t="shared" si="188"/>
        <v>0.54681380000000002</v>
      </c>
      <c r="BC340" s="690">
        <f>(AN340*365)*(AO340*0.67*0.015*1)</f>
        <v>1.6404414</v>
      </c>
      <c r="BD340" s="690">
        <v>0</v>
      </c>
      <c r="BE340" s="690">
        <v>0</v>
      </c>
      <c r="BF340" s="101"/>
      <c r="BG340" s="101"/>
      <c r="BH340" s="101"/>
      <c r="BI340" s="807" t="s">
        <v>151</v>
      </c>
      <c r="BJ340" s="796" t="s">
        <v>168</v>
      </c>
      <c r="BK340" s="801">
        <f t="shared" si="189"/>
        <v>2.1800000000000002</v>
      </c>
      <c r="BL340" s="796" t="s">
        <v>412</v>
      </c>
      <c r="BM340" s="798">
        <v>0.2</v>
      </c>
      <c r="BN340" s="798">
        <v>0.5</v>
      </c>
      <c r="BO340" s="795" t="s">
        <v>258</v>
      </c>
      <c r="BP340" s="801">
        <f t="shared" si="190"/>
        <v>1.2445714285714284</v>
      </c>
      <c r="BQ340" s="796" t="s">
        <v>414</v>
      </c>
      <c r="BR340" s="798">
        <v>0.2</v>
      </c>
      <c r="BS340" s="798">
        <v>0.5</v>
      </c>
      <c r="BT340" s="795" t="s">
        <v>258</v>
      </c>
      <c r="BU340" s="916"/>
      <c r="BV340" s="801">
        <v>54.500000000000007</v>
      </c>
      <c r="BW340" s="796" t="s">
        <v>413</v>
      </c>
      <c r="BX340" s="916"/>
      <c r="BY340" s="801">
        <v>370.88228571428567</v>
      </c>
      <c r="BZ340" s="796" t="s">
        <v>413</v>
      </c>
      <c r="CA340" s="917"/>
      <c r="CB340" s="637"/>
      <c r="CC340" s="636"/>
      <c r="CD340" s="636"/>
      <c r="CE340" s="637"/>
      <c r="CF340" s="637"/>
      <c r="CG340" s="637"/>
      <c r="CH340" s="637"/>
      <c r="CI340" s="636"/>
      <c r="CJ340" s="636"/>
      <c r="CK340" s="637"/>
      <c r="CL340" s="637"/>
      <c r="CM340" s="637"/>
      <c r="CN340" s="705"/>
      <c r="CO340" s="667">
        <f t="shared" si="201"/>
        <v>0.2</v>
      </c>
      <c r="CP340" s="88">
        <f t="shared" si="202"/>
        <v>0.35</v>
      </c>
      <c r="CQ340" s="667">
        <f t="shared" si="203"/>
        <v>0.5</v>
      </c>
      <c r="CR340" s="67">
        <v>0.2</v>
      </c>
      <c r="CS340" s="67">
        <v>0.5</v>
      </c>
      <c r="CT340" s="67"/>
      <c r="CU340" s="67"/>
      <c r="CV340" s="67"/>
      <c r="CW340" s="67"/>
      <c r="CX340" s="67"/>
      <c r="CY340" s="67"/>
      <c r="CZ340" s="67"/>
      <c r="DA340" s="910" t="s">
        <v>151</v>
      </c>
      <c r="DB340" s="910">
        <v>2.1800000000000002</v>
      </c>
      <c r="DC340" s="911">
        <f t="shared" si="191"/>
        <v>45.78</v>
      </c>
      <c r="DD340" s="911">
        <f t="shared" si="192"/>
        <v>54.500000000000007</v>
      </c>
      <c r="DE340" s="910">
        <v>40</v>
      </c>
      <c r="DF340" s="910">
        <v>0.99</v>
      </c>
      <c r="DG340" s="911">
        <f t="shared" si="193"/>
        <v>39.6</v>
      </c>
      <c r="DH340" s="910">
        <v>0.02</v>
      </c>
      <c r="DI340" s="912">
        <f t="shared" si="194"/>
        <v>1.2445714285714284</v>
      </c>
      <c r="DJ340" s="912">
        <f t="shared" si="195"/>
        <v>385.81714285714281</v>
      </c>
      <c r="DK340" s="912">
        <f t="shared" si="196"/>
        <v>370.88228571428567</v>
      </c>
      <c r="DL340" s="913">
        <f t="shared" si="197"/>
        <v>431.59714285714279</v>
      </c>
      <c r="DM340" s="913">
        <f t="shared" si="197"/>
        <v>425.38228571428567</v>
      </c>
      <c r="DN340" s="705" t="s">
        <v>168</v>
      </c>
      <c r="DO340" s="67" t="s">
        <v>391</v>
      </c>
      <c r="DP340" s="67"/>
      <c r="DQ340" s="67"/>
      <c r="DR340" s="67"/>
      <c r="DS340" s="67"/>
      <c r="DT340" s="67"/>
      <c r="DU340" s="67"/>
      <c r="DV340" s="67"/>
      <c r="DW340" s="67"/>
      <c r="DX340" s="67"/>
      <c r="DY340" s="67"/>
      <c r="DZ340" s="67"/>
      <c r="EA340" s="67"/>
      <c r="EB340" s="67"/>
      <c r="EC340" s="67"/>
      <c r="ED340" s="67"/>
      <c r="EE340" s="67"/>
      <c r="EF340" s="67"/>
      <c r="EG340" s="67"/>
      <c r="EH340" s="67"/>
      <c r="EI340" s="67"/>
      <c r="EJ340" s="67"/>
      <c r="EK340" s="67"/>
      <c r="EL340" s="67"/>
      <c r="EM340" s="67"/>
      <c r="EN340" s="67"/>
      <c r="EO340" s="67"/>
      <c r="EP340" s="67"/>
      <c r="EQ340" s="67"/>
      <c r="ER340" s="67"/>
      <c r="ES340" s="67"/>
      <c r="ET340" s="67"/>
      <c r="EU340" s="67"/>
      <c r="EV340" s="67"/>
      <c r="EW340" s="67"/>
      <c r="EX340" s="67"/>
      <c r="EY340" s="67"/>
      <c r="EZ340" s="67"/>
      <c r="FA340" s="67"/>
      <c r="FB340" s="67"/>
      <c r="FC340" s="67"/>
      <c r="FD340" s="67"/>
      <c r="FE340" s="67"/>
      <c r="FF340" s="67"/>
      <c r="FG340" s="67"/>
      <c r="FH340" s="67"/>
      <c r="FI340" s="67"/>
      <c r="FJ340" s="67"/>
      <c r="FK340" s="67"/>
      <c r="FL340" s="67"/>
      <c r="FM340" s="67"/>
      <c r="FN340" s="67"/>
      <c r="FO340" s="67"/>
      <c r="FP340" s="67"/>
      <c r="FQ340" s="67"/>
      <c r="FR340" s="67"/>
      <c r="FS340" s="67"/>
      <c r="FT340" s="67"/>
      <c r="FU340" s="67"/>
      <c r="FV340" s="67"/>
      <c r="FW340" s="67"/>
      <c r="FX340" s="67"/>
      <c r="FY340" s="67"/>
      <c r="FZ340" s="67"/>
      <c r="GA340" s="67"/>
      <c r="GB340" s="67"/>
      <c r="GC340" s="67"/>
      <c r="GD340" s="67"/>
    </row>
    <row r="341" spans="1:186" s="69" customFormat="1" ht="33.75" hidden="1" customHeight="1" thickBot="1" x14ac:dyDescent="0.4">
      <c r="A341" s="67"/>
      <c r="B341" s="67"/>
      <c r="C341" s="67"/>
      <c r="D341" s="67"/>
      <c r="E341" s="67"/>
      <c r="F341" s="67"/>
      <c r="G341" s="67"/>
      <c r="H341" s="67"/>
      <c r="I341" s="67"/>
      <c r="J341" s="67"/>
      <c r="K341" s="67"/>
      <c r="L341" s="67"/>
      <c r="M341" s="67"/>
      <c r="N341" s="67"/>
      <c r="O341" s="671" t="s">
        <v>152</v>
      </c>
      <c r="P341" s="67"/>
      <c r="Q341" s="682">
        <v>1.37</v>
      </c>
      <c r="R341" s="682">
        <v>30</v>
      </c>
      <c r="S341" s="688">
        <f t="shared" si="200"/>
        <v>0</v>
      </c>
      <c r="T341" s="688">
        <f t="shared" si="200"/>
        <v>0</v>
      </c>
      <c r="U341" s="688">
        <f t="shared" si="200"/>
        <v>0.11786892857142858</v>
      </c>
      <c r="V341" s="688">
        <f t="shared" si="200"/>
        <v>0.47147571428571433</v>
      </c>
      <c r="W341" s="688">
        <f t="shared" si="200"/>
        <v>0.11786892857142858</v>
      </c>
      <c r="X341" s="688">
        <f t="shared" si="200"/>
        <v>0</v>
      </c>
      <c r="Y341" s="688">
        <f t="shared" si="200"/>
        <v>0.23573785714285717</v>
      </c>
      <c r="Z341" s="688">
        <f t="shared" si="200"/>
        <v>1.6501650000000003</v>
      </c>
      <c r="AA341" s="688">
        <f t="shared" si="200"/>
        <v>0</v>
      </c>
      <c r="AB341" s="688">
        <f t="shared" si="200"/>
        <v>0</v>
      </c>
      <c r="AC341" s="688">
        <f t="shared" si="200"/>
        <v>0.14144271428571431</v>
      </c>
      <c r="AD341" s="688">
        <f t="shared" si="200"/>
        <v>0</v>
      </c>
      <c r="AE341" s="688">
        <f t="shared" si="200"/>
        <v>2.3573785714285718</v>
      </c>
      <c r="AF341" s="688"/>
      <c r="AG341" s="688">
        <f t="shared" si="200"/>
        <v>0.23573785714285717</v>
      </c>
      <c r="AH341" s="682"/>
      <c r="AI341" s="635">
        <v>0.6</v>
      </c>
      <c r="AJ341" s="88">
        <v>0</v>
      </c>
      <c r="AK341" s="67"/>
      <c r="AL341" s="88">
        <v>0</v>
      </c>
      <c r="AM341" s="689">
        <v>0.3</v>
      </c>
      <c r="AN341" s="686">
        <v>0.94</v>
      </c>
      <c r="AO341" s="686">
        <v>0.26</v>
      </c>
      <c r="AP341" s="690">
        <f>(AN341*365)*(AO341*0.67*0.01*1)</f>
        <v>0.59768019999999999</v>
      </c>
      <c r="AQ341" s="690">
        <f>(AN341*365)*(AO341*0.67*0.001*1)</f>
        <v>5.9768020000000005E-2</v>
      </c>
      <c r="AR341" s="691"/>
      <c r="AS341" s="690">
        <f>(AN341*365)*(AO341*0.67*0.02*1)</f>
        <v>1.1953604</v>
      </c>
      <c r="AT341" s="690">
        <f>(AN341*365)*(AO341*0.67*0.01*1)</f>
        <v>0.59768019999999999</v>
      </c>
      <c r="AU341" s="690">
        <f>(AN341*365)*(AO341*0.67*0.25*1)</f>
        <v>14.942005</v>
      </c>
      <c r="AV341" s="690">
        <f>(AN341*365)*(AO341*0.67*0.73*1)</f>
        <v>43.630654599999993</v>
      </c>
      <c r="AW341" s="690">
        <f>(AN341*365)*(AO341*0.67*0.03*1)</f>
        <v>1.7930406000000001</v>
      </c>
      <c r="AX341" s="691"/>
      <c r="AY341" s="690">
        <f>(AN341*365)*(AO341*0.67*0.25*1)</f>
        <v>14.942005</v>
      </c>
      <c r="AZ341" s="690">
        <f t="shared" si="186"/>
        <v>59.76802</v>
      </c>
      <c r="BA341" s="690">
        <f t="shared" si="187"/>
        <v>5.9768020000000002</v>
      </c>
      <c r="BB341" s="690">
        <f t="shared" si="188"/>
        <v>0.2988401</v>
      </c>
      <c r="BC341" s="690">
        <f>(AN341*365)*(AO341*0.67*0.005*1)</f>
        <v>0.2988401</v>
      </c>
      <c r="BD341" s="690">
        <v>0</v>
      </c>
      <c r="BE341" s="690">
        <v>0</v>
      </c>
      <c r="BF341" s="101"/>
      <c r="BG341" s="101"/>
      <c r="BH341" s="101"/>
      <c r="BI341" s="807" t="s">
        <v>152</v>
      </c>
      <c r="BJ341" s="796" t="s">
        <v>168</v>
      </c>
      <c r="BK341" s="801">
        <f t="shared" si="189"/>
        <v>0.6</v>
      </c>
      <c r="BL341" s="796" t="s">
        <v>412</v>
      </c>
      <c r="BM341" s="798">
        <v>0.2</v>
      </c>
      <c r="BN341" s="798">
        <v>0.5</v>
      </c>
      <c r="BO341" s="795" t="s">
        <v>258</v>
      </c>
      <c r="BP341" s="801">
        <f t="shared" si="190"/>
        <v>1.2445714285714284</v>
      </c>
      <c r="BQ341" s="796" t="s">
        <v>414</v>
      </c>
      <c r="BR341" s="798">
        <v>0.2</v>
      </c>
      <c r="BS341" s="798">
        <v>0.5</v>
      </c>
      <c r="BT341" s="795" t="s">
        <v>258</v>
      </c>
      <c r="BU341" s="916"/>
      <c r="BV341" s="801">
        <v>15</v>
      </c>
      <c r="BW341" s="796" t="s">
        <v>413</v>
      </c>
      <c r="BX341" s="916"/>
      <c r="BY341" s="801">
        <v>370.88228571428567</v>
      </c>
      <c r="BZ341" s="796" t="s">
        <v>413</v>
      </c>
      <c r="CA341" s="917"/>
      <c r="CB341" s="637"/>
      <c r="CC341" s="636"/>
      <c r="CD341" s="636"/>
      <c r="CE341" s="637"/>
      <c r="CF341" s="637"/>
      <c r="CG341" s="637"/>
      <c r="CH341" s="637"/>
      <c r="CI341" s="636"/>
      <c r="CJ341" s="636"/>
      <c r="CK341" s="637"/>
      <c r="CL341" s="637"/>
      <c r="CM341" s="637"/>
      <c r="CN341" s="705"/>
      <c r="CO341" s="667">
        <f t="shared" si="201"/>
        <v>0.2</v>
      </c>
      <c r="CP341" s="88">
        <f t="shared" si="202"/>
        <v>0.35</v>
      </c>
      <c r="CQ341" s="667">
        <f t="shared" si="203"/>
        <v>0.5</v>
      </c>
      <c r="CR341" s="67">
        <v>0.2</v>
      </c>
      <c r="CS341" s="67">
        <v>0.5</v>
      </c>
      <c r="CT341" s="67"/>
      <c r="CU341" s="67"/>
      <c r="CV341" s="67"/>
      <c r="CW341" s="67"/>
      <c r="CX341" s="67"/>
      <c r="CY341" s="67"/>
      <c r="CZ341" s="67"/>
      <c r="DA341" s="910" t="s">
        <v>152</v>
      </c>
      <c r="DB341" s="910">
        <v>0.6</v>
      </c>
      <c r="DC341" s="911">
        <f t="shared" si="191"/>
        <v>12.6</v>
      </c>
      <c r="DD341" s="911">
        <f t="shared" si="192"/>
        <v>15</v>
      </c>
      <c r="DE341" s="910">
        <v>40</v>
      </c>
      <c r="DF341" s="910">
        <v>0.99</v>
      </c>
      <c r="DG341" s="911">
        <f t="shared" si="193"/>
        <v>39.6</v>
      </c>
      <c r="DH341" s="910">
        <v>0.02</v>
      </c>
      <c r="DI341" s="912">
        <f t="shared" si="194"/>
        <v>1.2445714285714284</v>
      </c>
      <c r="DJ341" s="912">
        <f t="shared" si="195"/>
        <v>385.81714285714281</v>
      </c>
      <c r="DK341" s="912">
        <f t="shared" si="196"/>
        <v>370.88228571428567</v>
      </c>
      <c r="DL341" s="913">
        <f t="shared" si="197"/>
        <v>398.41714285714284</v>
      </c>
      <c r="DM341" s="913">
        <f t="shared" si="197"/>
        <v>385.88228571428567</v>
      </c>
      <c r="DN341" s="705" t="s">
        <v>168</v>
      </c>
      <c r="DO341" s="67" t="s">
        <v>391</v>
      </c>
      <c r="DP341" s="67"/>
      <c r="DQ341" s="67"/>
      <c r="DR341" s="67"/>
      <c r="DS341" s="67"/>
      <c r="DT341" s="67"/>
      <c r="DU341" s="67"/>
      <c r="DV341" s="67"/>
      <c r="DW341" s="67"/>
      <c r="DX341" s="67"/>
      <c r="DY341" s="67"/>
      <c r="DZ341" s="67"/>
      <c r="EA341" s="67"/>
      <c r="EB341" s="67"/>
      <c r="EC341" s="67"/>
      <c r="ED341" s="67"/>
      <c r="EE341" s="67"/>
      <c r="EF341" s="67"/>
      <c r="EG341" s="67"/>
      <c r="EH341" s="67"/>
      <c r="EI341" s="67"/>
      <c r="EJ341" s="67"/>
      <c r="EK341" s="67"/>
      <c r="EL341" s="67"/>
      <c r="EM341" s="67"/>
      <c r="EN341" s="67"/>
      <c r="EO341" s="67"/>
      <c r="EP341" s="67"/>
      <c r="EQ341" s="67"/>
      <c r="ER341" s="67"/>
      <c r="ES341" s="67"/>
      <c r="ET341" s="67"/>
      <c r="EU341" s="67"/>
      <c r="EV341" s="67"/>
      <c r="EW341" s="67"/>
      <c r="EX341" s="67"/>
      <c r="EY341" s="67"/>
      <c r="EZ341" s="67"/>
      <c r="FA341" s="67"/>
      <c r="FB341" s="67"/>
      <c r="FC341" s="67"/>
      <c r="FD341" s="67"/>
      <c r="FE341" s="67"/>
      <c r="FF341" s="67"/>
      <c r="FG341" s="67"/>
      <c r="FH341" s="67"/>
      <c r="FI341" s="67"/>
      <c r="FJ341" s="67"/>
      <c r="FK341" s="67"/>
      <c r="FL341" s="67"/>
      <c r="FM341" s="67"/>
      <c r="FN341" s="67"/>
      <c r="FO341" s="67"/>
      <c r="FP341" s="67"/>
      <c r="FQ341" s="67"/>
      <c r="FR341" s="67"/>
      <c r="FS341" s="67"/>
      <c r="FT341" s="67"/>
      <c r="FU341" s="67"/>
      <c r="FV341" s="67"/>
      <c r="FW341" s="67"/>
      <c r="FX341" s="67"/>
      <c r="FY341" s="67"/>
      <c r="FZ341" s="67"/>
      <c r="GA341" s="67"/>
      <c r="GB341" s="67"/>
      <c r="GC341" s="67"/>
      <c r="GD341" s="67"/>
    </row>
    <row r="342" spans="1:186" s="69" customFormat="1" ht="33.75" hidden="1" customHeight="1" thickBot="1" x14ac:dyDescent="0.4">
      <c r="A342" s="67"/>
      <c r="B342" s="67"/>
      <c r="C342" s="67"/>
      <c r="D342" s="67"/>
      <c r="E342" s="67"/>
      <c r="F342" s="67"/>
      <c r="G342" s="67"/>
      <c r="H342" s="67"/>
      <c r="I342" s="67"/>
      <c r="J342" s="67"/>
      <c r="K342" s="67"/>
      <c r="L342" s="67"/>
      <c r="M342" s="67"/>
      <c r="N342" s="67"/>
      <c r="O342" s="671" t="s">
        <v>153</v>
      </c>
      <c r="P342" s="67"/>
      <c r="Q342" s="682">
        <v>1.37</v>
      </c>
      <c r="R342" s="682">
        <v>30</v>
      </c>
      <c r="S342" s="688">
        <f t="shared" si="200"/>
        <v>0</v>
      </c>
      <c r="T342" s="688">
        <f t="shared" si="200"/>
        <v>0</v>
      </c>
      <c r="U342" s="688">
        <f t="shared" si="200"/>
        <v>0.11786892857142858</v>
      </c>
      <c r="V342" s="688">
        <f t="shared" si="200"/>
        <v>0.47147571428571433</v>
      </c>
      <c r="W342" s="688">
        <f t="shared" si="200"/>
        <v>0.11786892857142858</v>
      </c>
      <c r="X342" s="688">
        <f t="shared" si="200"/>
        <v>0</v>
      </c>
      <c r="Y342" s="688">
        <f t="shared" si="200"/>
        <v>0.23573785714285717</v>
      </c>
      <c r="Z342" s="688">
        <f t="shared" si="200"/>
        <v>1.6501650000000003</v>
      </c>
      <c r="AA342" s="688">
        <f t="shared" si="200"/>
        <v>0</v>
      </c>
      <c r="AB342" s="688">
        <f t="shared" si="200"/>
        <v>0</v>
      </c>
      <c r="AC342" s="688">
        <f t="shared" si="200"/>
        <v>0.14144271428571431</v>
      </c>
      <c r="AD342" s="688">
        <f t="shared" si="200"/>
        <v>0</v>
      </c>
      <c r="AE342" s="688">
        <f t="shared" si="200"/>
        <v>2.3573785714285718</v>
      </c>
      <c r="AF342" s="688"/>
      <c r="AG342" s="688">
        <f t="shared" si="200"/>
        <v>0.23573785714285717</v>
      </c>
      <c r="AH342" s="682"/>
      <c r="AI342" s="635">
        <v>0.9</v>
      </c>
      <c r="AJ342" s="88">
        <v>0</v>
      </c>
      <c r="AK342" s="67"/>
      <c r="AL342" s="88">
        <v>0</v>
      </c>
      <c r="AM342" s="689">
        <v>0.3</v>
      </c>
      <c r="AN342" s="686">
        <v>0.94</v>
      </c>
      <c r="AO342" s="686">
        <v>0.26</v>
      </c>
      <c r="AP342" s="690">
        <f>(AN342*365)*(AO342*0.67*0.015*1)</f>
        <v>0.89652030000000005</v>
      </c>
      <c r="AQ342" s="690">
        <f>(AN342*365)*(AO342*0.67*0.005*1)</f>
        <v>0.2988401</v>
      </c>
      <c r="AR342" s="691"/>
      <c r="AS342" s="690">
        <f>(AN342*365)*(AO342*0.67*0.04*1)</f>
        <v>2.3907208</v>
      </c>
      <c r="AT342" s="690">
        <f>(AN342*365)*(AO342*0.67*0.015*1)</f>
        <v>0.89652030000000005</v>
      </c>
      <c r="AU342" s="690">
        <f>(AN342*365)*(AO342*0.67*0.65*1)</f>
        <v>38.849212999999999</v>
      </c>
      <c r="AV342" s="690">
        <f>(AN342*365)*(AO342*0.67*0.79*1)</f>
        <v>47.216735800000002</v>
      </c>
      <c r="AW342" s="690">
        <f>(AN342*365)*(AO342*0.67*0.03*1)</f>
        <v>1.7930406000000001</v>
      </c>
      <c r="AX342" s="691"/>
      <c r="AY342" s="690">
        <f>(AN342*365)*(AO342*0.67*0.65*1)</f>
        <v>38.849212999999999</v>
      </c>
      <c r="AZ342" s="690">
        <f t="shared" si="186"/>
        <v>59.76802</v>
      </c>
      <c r="BA342" s="690">
        <f t="shared" si="187"/>
        <v>5.9768020000000002</v>
      </c>
      <c r="BB342" s="690">
        <f t="shared" si="188"/>
        <v>0.2988401</v>
      </c>
      <c r="BC342" s="690">
        <f>(AN342*365)*(AO342*0.67*0.01*1)</f>
        <v>0.59768019999999999</v>
      </c>
      <c r="BD342" s="690">
        <v>0</v>
      </c>
      <c r="BE342" s="690">
        <v>0</v>
      </c>
      <c r="BF342" s="101"/>
      <c r="BG342" s="101"/>
      <c r="BH342" s="101"/>
      <c r="BI342" s="807" t="s">
        <v>153</v>
      </c>
      <c r="BJ342" s="796" t="s">
        <v>168</v>
      </c>
      <c r="BK342" s="801">
        <f t="shared" si="189"/>
        <v>0.9</v>
      </c>
      <c r="BL342" s="796" t="s">
        <v>412</v>
      </c>
      <c r="BM342" s="798">
        <v>0.2</v>
      </c>
      <c r="BN342" s="798">
        <v>0.5</v>
      </c>
      <c r="BO342" s="795" t="s">
        <v>258</v>
      </c>
      <c r="BP342" s="801">
        <f t="shared" si="190"/>
        <v>1.2445714285714284</v>
      </c>
      <c r="BQ342" s="796" t="s">
        <v>414</v>
      </c>
      <c r="BR342" s="798">
        <v>0.2</v>
      </c>
      <c r="BS342" s="798">
        <v>0.5</v>
      </c>
      <c r="BT342" s="795" t="s">
        <v>258</v>
      </c>
      <c r="BU342" s="916"/>
      <c r="BV342" s="801">
        <v>22.5</v>
      </c>
      <c r="BW342" s="796" t="s">
        <v>413</v>
      </c>
      <c r="BX342" s="916"/>
      <c r="BY342" s="801">
        <v>370.88228571428567</v>
      </c>
      <c r="BZ342" s="796" t="s">
        <v>413</v>
      </c>
      <c r="CA342" s="917"/>
      <c r="CB342" s="637"/>
      <c r="CC342" s="636"/>
      <c r="CD342" s="636"/>
      <c r="CE342" s="637"/>
      <c r="CF342" s="637"/>
      <c r="CG342" s="637"/>
      <c r="CH342" s="637"/>
      <c r="CI342" s="636"/>
      <c r="CJ342" s="636"/>
      <c r="CK342" s="637"/>
      <c r="CL342" s="637"/>
      <c r="CM342" s="637"/>
      <c r="CN342" s="705"/>
      <c r="CO342" s="667">
        <f t="shared" si="201"/>
        <v>0.2</v>
      </c>
      <c r="CP342" s="88">
        <f t="shared" si="202"/>
        <v>0.35</v>
      </c>
      <c r="CQ342" s="667">
        <f t="shared" si="203"/>
        <v>0.5</v>
      </c>
      <c r="CR342" s="67">
        <v>0.2</v>
      </c>
      <c r="CS342" s="67">
        <v>0.5</v>
      </c>
      <c r="CT342" s="67"/>
      <c r="CU342" s="67"/>
      <c r="CV342" s="67"/>
      <c r="CW342" s="67"/>
      <c r="CX342" s="67"/>
      <c r="CY342" s="67"/>
      <c r="CZ342" s="67"/>
      <c r="DA342" s="910" t="s">
        <v>153</v>
      </c>
      <c r="DB342" s="910">
        <v>0.9</v>
      </c>
      <c r="DC342" s="911">
        <f t="shared" si="191"/>
        <v>18.900000000000002</v>
      </c>
      <c r="DD342" s="911">
        <f t="shared" si="192"/>
        <v>22.5</v>
      </c>
      <c r="DE342" s="910">
        <v>40</v>
      </c>
      <c r="DF342" s="910">
        <v>0.99</v>
      </c>
      <c r="DG342" s="911">
        <f t="shared" si="193"/>
        <v>39.6</v>
      </c>
      <c r="DH342" s="910">
        <v>0.02</v>
      </c>
      <c r="DI342" s="912">
        <f t="shared" si="194"/>
        <v>1.2445714285714284</v>
      </c>
      <c r="DJ342" s="912">
        <f t="shared" si="195"/>
        <v>385.81714285714281</v>
      </c>
      <c r="DK342" s="912">
        <f t="shared" si="196"/>
        <v>370.88228571428567</v>
      </c>
      <c r="DL342" s="913">
        <f t="shared" si="197"/>
        <v>404.71714285714279</v>
      </c>
      <c r="DM342" s="913">
        <f t="shared" si="197"/>
        <v>393.38228571428567</v>
      </c>
      <c r="DN342" s="705" t="s">
        <v>168</v>
      </c>
      <c r="DO342" s="67" t="s">
        <v>391</v>
      </c>
      <c r="DP342" s="67"/>
      <c r="DQ342" s="67"/>
      <c r="DR342" s="67"/>
      <c r="DS342" s="67"/>
      <c r="DT342" s="67"/>
      <c r="DU342" s="67"/>
      <c r="DV342" s="67"/>
      <c r="DW342" s="67"/>
      <c r="DX342" s="67"/>
      <c r="DY342" s="67"/>
      <c r="DZ342" s="67"/>
      <c r="EA342" s="67"/>
      <c r="EB342" s="67"/>
      <c r="EC342" s="67"/>
      <c r="ED342" s="67"/>
      <c r="EE342" s="67"/>
      <c r="EF342" s="67"/>
      <c r="EG342" s="67"/>
      <c r="EH342" s="67"/>
      <c r="EI342" s="67"/>
      <c r="EJ342" s="67"/>
      <c r="EK342" s="67"/>
      <c r="EL342" s="67"/>
      <c r="EM342" s="67"/>
      <c r="EN342" s="67"/>
      <c r="EO342" s="67"/>
      <c r="EP342" s="67"/>
      <c r="EQ342" s="67"/>
      <c r="ER342" s="67"/>
      <c r="ES342" s="67"/>
      <c r="ET342" s="67"/>
      <c r="EU342" s="67"/>
      <c r="EV342" s="67"/>
      <c r="EW342" s="67"/>
      <c r="EX342" s="67"/>
      <c r="EY342" s="67"/>
      <c r="EZ342" s="67"/>
      <c r="FA342" s="67"/>
      <c r="FB342" s="67"/>
      <c r="FC342" s="67"/>
      <c r="FD342" s="67"/>
      <c r="FE342" s="67"/>
      <c r="FF342" s="67"/>
      <c r="FG342" s="67"/>
      <c r="FH342" s="67"/>
      <c r="FI342" s="67"/>
      <c r="FJ342" s="67"/>
      <c r="FK342" s="67"/>
      <c r="FL342" s="67"/>
      <c r="FM342" s="67"/>
      <c r="FN342" s="67"/>
      <c r="FO342" s="67"/>
      <c r="FP342" s="67"/>
      <c r="FQ342" s="67"/>
      <c r="FR342" s="67"/>
      <c r="FS342" s="67"/>
      <c r="FT342" s="67"/>
      <c r="FU342" s="67"/>
      <c r="FV342" s="67"/>
      <c r="FW342" s="67"/>
      <c r="FX342" s="67"/>
      <c r="FY342" s="67"/>
      <c r="FZ342" s="67"/>
      <c r="GA342" s="67"/>
      <c r="GB342" s="67"/>
      <c r="GC342" s="67"/>
      <c r="GD342" s="67"/>
    </row>
    <row r="343" spans="1:186" s="69" customFormat="1" ht="33.75" hidden="1" customHeight="1" thickBot="1" x14ac:dyDescent="0.4">
      <c r="A343" s="67"/>
      <c r="B343" s="67"/>
      <c r="C343" s="67"/>
      <c r="D343" s="67"/>
      <c r="E343" s="67"/>
      <c r="F343" s="67"/>
      <c r="G343" s="67"/>
      <c r="H343" s="67"/>
      <c r="I343" s="67"/>
      <c r="J343" s="67"/>
      <c r="K343" s="67"/>
      <c r="L343" s="67"/>
      <c r="M343" s="67"/>
      <c r="N343" s="67"/>
      <c r="O343" s="671" t="s">
        <v>154</v>
      </c>
      <c r="P343" s="67"/>
      <c r="Q343" s="682">
        <v>1.37</v>
      </c>
      <c r="R343" s="682">
        <v>30</v>
      </c>
      <c r="S343" s="688">
        <f t="shared" si="200"/>
        <v>0</v>
      </c>
      <c r="T343" s="688">
        <f t="shared" si="200"/>
        <v>0</v>
      </c>
      <c r="U343" s="688">
        <f t="shared" si="200"/>
        <v>0.11786892857142858</v>
      </c>
      <c r="V343" s="688">
        <f t="shared" si="200"/>
        <v>0.47147571428571433</v>
      </c>
      <c r="W343" s="688">
        <f t="shared" si="200"/>
        <v>0.11786892857142858</v>
      </c>
      <c r="X343" s="688">
        <f t="shared" si="200"/>
        <v>0</v>
      </c>
      <c r="Y343" s="688">
        <f t="shared" si="200"/>
        <v>0.23573785714285717</v>
      </c>
      <c r="Z343" s="688">
        <f t="shared" si="200"/>
        <v>1.6501650000000003</v>
      </c>
      <c r="AA343" s="688">
        <f t="shared" si="200"/>
        <v>0</v>
      </c>
      <c r="AB343" s="688">
        <f t="shared" si="200"/>
        <v>0</v>
      </c>
      <c r="AC343" s="688">
        <f t="shared" si="200"/>
        <v>0.14144271428571431</v>
      </c>
      <c r="AD343" s="688">
        <f t="shared" si="200"/>
        <v>0</v>
      </c>
      <c r="AE343" s="688">
        <f t="shared" si="200"/>
        <v>2.3573785714285718</v>
      </c>
      <c r="AF343" s="688"/>
      <c r="AG343" s="688">
        <f t="shared" si="200"/>
        <v>0.23573785714285717</v>
      </c>
      <c r="AH343" s="682"/>
      <c r="AI343" s="635">
        <v>1.2</v>
      </c>
      <c r="AJ343" s="88">
        <v>0</v>
      </c>
      <c r="AK343" s="67"/>
      <c r="AL343" s="88">
        <v>0</v>
      </c>
      <c r="AM343" s="689">
        <v>0.3</v>
      </c>
      <c r="AN343" s="686">
        <v>0.94</v>
      </c>
      <c r="AO343" s="686">
        <v>0.26</v>
      </c>
      <c r="AP343" s="690">
        <f>(AN343*365)*(AO343*0.67*0.02*1)</f>
        <v>1.1953604</v>
      </c>
      <c r="AQ343" s="690">
        <f>(AN343*365)*(AO343*0.67*0.01*1)</f>
        <v>0.59768019999999999</v>
      </c>
      <c r="AR343" s="691"/>
      <c r="AS343" s="690">
        <f>(AN343*365)*(AO343*0.67*0.05*1)</f>
        <v>2.9884010000000001</v>
      </c>
      <c r="AT343" s="690">
        <f>(AN343*365)*(AO343*0.67*0.02*1)</f>
        <v>1.1953604</v>
      </c>
      <c r="AU343" s="690">
        <f>(AN343*365)*(AO343*0.67*0.8*1)</f>
        <v>47.814416000000001</v>
      </c>
      <c r="AV343" s="690">
        <f>(AN343*365)*(AO343*0.67*0.8*1)</f>
        <v>47.814416000000001</v>
      </c>
      <c r="AW343" s="690">
        <f>(AN343*365)*(AO343*0.67*0.3*1)</f>
        <v>17.930406000000001</v>
      </c>
      <c r="AX343" s="691"/>
      <c r="AY343" s="690">
        <f>(AN343*365)*(AO343*0.67*0.8*1)</f>
        <v>47.814416000000001</v>
      </c>
      <c r="AZ343" s="690">
        <f t="shared" si="186"/>
        <v>59.76802</v>
      </c>
      <c r="BA343" s="690">
        <f t="shared" si="187"/>
        <v>5.9768020000000002</v>
      </c>
      <c r="BB343" s="690">
        <f t="shared" si="188"/>
        <v>0.2988401</v>
      </c>
      <c r="BC343" s="690">
        <f>(AN343*365)*(AO343*0.67*0.015*1)</f>
        <v>0.89652030000000005</v>
      </c>
      <c r="BD343" s="690">
        <v>0</v>
      </c>
      <c r="BE343" s="690">
        <v>0</v>
      </c>
      <c r="BF343" s="101"/>
      <c r="BG343" s="101"/>
      <c r="BH343" s="101"/>
      <c r="BI343" s="807" t="s">
        <v>154</v>
      </c>
      <c r="BJ343" s="796" t="s">
        <v>168</v>
      </c>
      <c r="BK343" s="801">
        <f t="shared" si="189"/>
        <v>1.19</v>
      </c>
      <c r="BL343" s="796" t="s">
        <v>412</v>
      </c>
      <c r="BM343" s="798">
        <v>0.2</v>
      </c>
      <c r="BN343" s="798">
        <v>0.5</v>
      </c>
      <c r="BO343" s="795" t="s">
        <v>258</v>
      </c>
      <c r="BP343" s="801">
        <f t="shared" si="190"/>
        <v>1.2445714285714284</v>
      </c>
      <c r="BQ343" s="796" t="s">
        <v>414</v>
      </c>
      <c r="BR343" s="798">
        <v>0.2</v>
      </c>
      <c r="BS343" s="798">
        <v>0.5</v>
      </c>
      <c r="BT343" s="795" t="s">
        <v>258</v>
      </c>
      <c r="BU343" s="916"/>
      <c r="BV343" s="801">
        <v>29.75</v>
      </c>
      <c r="BW343" s="796" t="s">
        <v>413</v>
      </c>
      <c r="BX343" s="916"/>
      <c r="BY343" s="801">
        <v>370.88228571428567</v>
      </c>
      <c r="BZ343" s="796" t="s">
        <v>413</v>
      </c>
      <c r="CA343" s="917"/>
      <c r="CB343" s="637"/>
      <c r="CC343" s="636"/>
      <c r="CD343" s="636"/>
      <c r="CE343" s="637"/>
      <c r="CF343" s="637"/>
      <c r="CG343" s="637"/>
      <c r="CH343" s="637"/>
      <c r="CI343" s="636"/>
      <c r="CJ343" s="636"/>
      <c r="CK343" s="637"/>
      <c r="CL343" s="637"/>
      <c r="CM343" s="637"/>
      <c r="CN343" s="705"/>
      <c r="CO343" s="667">
        <f t="shared" si="201"/>
        <v>0.2</v>
      </c>
      <c r="CP343" s="88">
        <f t="shared" si="202"/>
        <v>0.35</v>
      </c>
      <c r="CQ343" s="667">
        <f t="shared" si="203"/>
        <v>0.5</v>
      </c>
      <c r="CR343" s="67">
        <v>0.2</v>
      </c>
      <c r="CS343" s="67">
        <v>0.5</v>
      </c>
      <c r="CT343" s="67"/>
      <c r="CU343" s="67"/>
      <c r="CV343" s="67"/>
      <c r="CW343" s="67"/>
      <c r="CX343" s="67"/>
      <c r="CY343" s="67"/>
      <c r="CZ343" s="67"/>
      <c r="DA343" s="910" t="s">
        <v>154</v>
      </c>
      <c r="DB343" s="910">
        <v>1.19</v>
      </c>
      <c r="DC343" s="911">
        <f t="shared" si="191"/>
        <v>24.99</v>
      </c>
      <c r="DD343" s="911">
        <f t="shared" si="192"/>
        <v>29.75</v>
      </c>
      <c r="DE343" s="910">
        <v>40</v>
      </c>
      <c r="DF343" s="910">
        <v>0.99</v>
      </c>
      <c r="DG343" s="911">
        <f t="shared" si="193"/>
        <v>39.6</v>
      </c>
      <c r="DH343" s="910">
        <v>0.02</v>
      </c>
      <c r="DI343" s="912">
        <f t="shared" si="194"/>
        <v>1.2445714285714284</v>
      </c>
      <c r="DJ343" s="912">
        <f t="shared" si="195"/>
        <v>385.81714285714281</v>
      </c>
      <c r="DK343" s="912">
        <f t="shared" si="196"/>
        <v>370.88228571428567</v>
      </c>
      <c r="DL343" s="913">
        <f t="shared" si="197"/>
        <v>410.80714285714282</v>
      </c>
      <c r="DM343" s="913">
        <f t="shared" si="197"/>
        <v>400.63228571428567</v>
      </c>
      <c r="DN343" s="705" t="s">
        <v>168</v>
      </c>
      <c r="DO343" s="67" t="s">
        <v>391</v>
      </c>
      <c r="DP343" s="67"/>
      <c r="DQ343" s="67"/>
      <c r="DR343" s="67"/>
      <c r="DS343" s="67"/>
      <c r="DT343" s="67"/>
      <c r="DU343" s="67"/>
      <c r="DV343" s="67"/>
      <c r="DW343" s="67"/>
      <c r="DX343" s="67"/>
      <c r="DY343" s="67"/>
      <c r="DZ343" s="67"/>
      <c r="EA343" s="67"/>
      <c r="EB343" s="67"/>
      <c r="EC343" s="67"/>
      <c r="ED343" s="67"/>
      <c r="EE343" s="67"/>
      <c r="EF343" s="67"/>
      <c r="EG343" s="67"/>
      <c r="EH343" s="67"/>
      <c r="EI343" s="67"/>
      <c r="EJ343" s="67"/>
      <c r="EK343" s="67"/>
      <c r="EL343" s="67"/>
      <c r="EM343" s="67"/>
      <c r="EN343" s="67"/>
      <c r="EO343" s="67"/>
      <c r="EP343" s="67"/>
      <c r="EQ343" s="67"/>
      <c r="ER343" s="67"/>
      <c r="ES343" s="67"/>
      <c r="ET343" s="67"/>
      <c r="EU343" s="67"/>
      <c r="EV343" s="67"/>
      <c r="EW343" s="67"/>
      <c r="EX343" s="67"/>
      <c r="EY343" s="67"/>
      <c r="EZ343" s="67"/>
      <c r="FA343" s="67"/>
      <c r="FB343" s="67"/>
      <c r="FC343" s="67"/>
      <c r="FD343" s="67"/>
      <c r="FE343" s="67"/>
      <c r="FF343" s="67"/>
      <c r="FG343" s="67"/>
      <c r="FH343" s="67"/>
      <c r="FI343" s="67"/>
      <c r="FJ343" s="67"/>
      <c r="FK343" s="67"/>
      <c r="FL343" s="67"/>
      <c r="FM343" s="67"/>
      <c r="FN343" s="67"/>
      <c r="FO343" s="67"/>
      <c r="FP343" s="67"/>
      <c r="FQ343" s="67"/>
      <c r="FR343" s="67"/>
      <c r="FS343" s="67"/>
      <c r="FT343" s="67"/>
      <c r="FU343" s="67"/>
      <c r="FV343" s="67"/>
      <c r="FW343" s="67"/>
      <c r="FX343" s="67"/>
      <c r="FY343" s="67"/>
      <c r="FZ343" s="67"/>
      <c r="GA343" s="67"/>
      <c r="GB343" s="67"/>
      <c r="GC343" s="67"/>
      <c r="GD343" s="67"/>
    </row>
    <row r="344" spans="1:186" s="69" customFormat="1" ht="15" hidden="1" customHeight="1" x14ac:dyDescent="0.25">
      <c r="A344" s="67"/>
      <c r="B344" s="67"/>
      <c r="C344" s="67"/>
      <c r="D344" s="67"/>
      <c r="E344" s="67"/>
      <c r="F344" s="67"/>
      <c r="G344" s="67"/>
      <c r="H344" s="67"/>
      <c r="I344" s="67"/>
      <c r="J344" s="67"/>
      <c r="K344" s="67"/>
      <c r="L344" s="67"/>
      <c r="M344" s="67"/>
      <c r="N344" s="67"/>
      <c r="O344" s="671" t="s">
        <v>547</v>
      </c>
      <c r="P344" s="67"/>
      <c r="Q344" s="682">
        <v>1.37</v>
      </c>
      <c r="R344" s="682">
        <v>30</v>
      </c>
      <c r="S344" s="688">
        <f t="shared" si="200"/>
        <v>0</v>
      </c>
      <c r="T344" s="688">
        <f t="shared" si="200"/>
        <v>0</v>
      </c>
      <c r="U344" s="688">
        <f t="shared" si="200"/>
        <v>0.11786892857142858</v>
      </c>
      <c r="V344" s="688">
        <f t="shared" si="200"/>
        <v>0.47147571428571433</v>
      </c>
      <c r="W344" s="688">
        <f t="shared" si="200"/>
        <v>0.11786892857142858</v>
      </c>
      <c r="X344" s="688">
        <f t="shared" si="200"/>
        <v>0</v>
      </c>
      <c r="Y344" s="688">
        <f t="shared" si="200"/>
        <v>0.23573785714285717</v>
      </c>
      <c r="Z344" s="688">
        <f t="shared" si="200"/>
        <v>1.6501650000000003</v>
      </c>
      <c r="AA344" s="688">
        <f t="shared" si="200"/>
        <v>0</v>
      </c>
      <c r="AB344" s="688">
        <f t="shared" si="200"/>
        <v>0</v>
      </c>
      <c r="AC344" s="688">
        <f t="shared" si="200"/>
        <v>0.14144271428571431</v>
      </c>
      <c r="AD344" s="688">
        <f t="shared" si="200"/>
        <v>0</v>
      </c>
      <c r="AE344" s="688">
        <f t="shared" si="200"/>
        <v>2.3573785714285718</v>
      </c>
      <c r="AF344" s="688"/>
      <c r="AG344" s="688">
        <f t="shared" si="200"/>
        <v>0.23573785714285717</v>
      </c>
      <c r="AH344" s="682"/>
      <c r="AI344" s="635">
        <v>0.08</v>
      </c>
      <c r="AJ344" s="88"/>
      <c r="AK344" s="88"/>
      <c r="AL344" s="88"/>
      <c r="AM344" s="88"/>
      <c r="AN344" s="686">
        <v>0.1</v>
      </c>
      <c r="AO344" s="686">
        <v>0.32</v>
      </c>
      <c r="AP344" s="690">
        <f>(AN344*365)*(AO344*0.67*0.01*1)</f>
        <v>7.8256000000000006E-2</v>
      </c>
      <c r="AQ344" s="690">
        <f>(AN344*365)*(AO344*0.67*0.001*1)</f>
        <v>7.8256000000000003E-3</v>
      </c>
      <c r="AR344" s="691"/>
      <c r="AS344" s="690">
        <f>(AN344*365)*(AO344*0.67*0.02*1)</f>
        <v>0.15651200000000001</v>
      </c>
      <c r="AT344" s="690">
        <f>(AN344*365)*(AO344*0.67*0.01*1)</f>
        <v>7.8256000000000006E-2</v>
      </c>
      <c r="AU344" s="690">
        <f>(AN344*365)*(AO344*0.67*0.25*1)</f>
        <v>1.9564000000000001</v>
      </c>
      <c r="AV344" s="690">
        <f>(AN344*365)*(AO344*0.67*0.73*1)</f>
        <v>5.7126880000000009</v>
      </c>
      <c r="AW344" s="690">
        <f>(AN344*365)*(AO344*0.67*0.03*1)</f>
        <v>0.234768</v>
      </c>
      <c r="AX344" s="691"/>
      <c r="AY344" s="690">
        <f>(AN344*365)*(AO344*0.67*0.25*1)</f>
        <v>1.9564000000000001</v>
      </c>
      <c r="AZ344" s="690">
        <f t="shared" si="186"/>
        <v>7.8256000000000006</v>
      </c>
      <c r="BA344" s="690">
        <f t="shared" si="187"/>
        <v>0.78256000000000003</v>
      </c>
      <c r="BB344" s="690">
        <f t="shared" si="188"/>
        <v>3.9128000000000003E-2</v>
      </c>
      <c r="BC344" s="690">
        <f>(AN344*365)*(AO344*0.67*0.005*1)</f>
        <v>3.9128000000000003E-2</v>
      </c>
      <c r="BD344" s="690">
        <v>0</v>
      </c>
      <c r="BE344" s="690">
        <v>0</v>
      </c>
      <c r="BF344" s="101"/>
      <c r="BG344" s="101"/>
      <c r="BH344" s="101"/>
      <c r="BI344" s="635"/>
      <c r="BJ344" s="636"/>
      <c r="BK344" s="636"/>
      <c r="BL344" s="636"/>
      <c r="BM344" s="102"/>
      <c r="BN344" s="102"/>
      <c r="BO344" s="102"/>
      <c r="BP344" s="916"/>
      <c r="BQ344" s="916"/>
      <c r="BR344" s="916"/>
      <c r="BS344" s="916"/>
      <c r="BT344" s="916"/>
      <c r="BU344" s="916"/>
      <c r="BV344" s="917"/>
      <c r="BW344" s="916"/>
      <c r="BX344" s="916"/>
      <c r="BY344" s="917"/>
      <c r="BZ344" s="917"/>
      <c r="CA344" s="917"/>
      <c r="CB344" s="637"/>
      <c r="CC344" s="636"/>
      <c r="CD344" s="636"/>
      <c r="CE344" s="637"/>
      <c r="CF344" s="637"/>
      <c r="CG344" s="637"/>
      <c r="CH344" s="637"/>
      <c r="CI344" s="636"/>
      <c r="CJ344" s="636"/>
      <c r="CK344" s="637"/>
      <c r="CL344" s="637"/>
      <c r="CM344" s="637"/>
      <c r="CN344" s="705"/>
      <c r="CO344" s="667">
        <f t="shared" si="201"/>
        <v>0</v>
      </c>
      <c r="CP344" s="88">
        <f t="shared" si="202"/>
        <v>0</v>
      </c>
      <c r="CQ344" s="667">
        <f t="shared" si="203"/>
        <v>0</v>
      </c>
      <c r="CR344" s="67"/>
      <c r="CS344" s="67"/>
      <c r="CT344" s="67"/>
      <c r="CU344" s="67"/>
      <c r="CV344" s="67"/>
      <c r="CW344" s="67"/>
      <c r="CX344" s="67"/>
      <c r="CY344" s="67"/>
      <c r="CZ344" s="67"/>
      <c r="DA344" s="67"/>
      <c r="DB344" s="67"/>
      <c r="DC344" s="705"/>
      <c r="DD344" s="909"/>
      <c r="DE344" s="705"/>
      <c r="DF344" s="705"/>
      <c r="DG344" s="705"/>
      <c r="DH344" s="705"/>
      <c r="DI344" s="705"/>
      <c r="DJ344" s="67"/>
      <c r="DK344" s="67"/>
      <c r="DL344" s="67"/>
      <c r="DM344" s="67"/>
      <c r="DN344" s="67"/>
      <c r="DO344" s="67"/>
      <c r="DP344" s="67"/>
      <c r="DQ344" s="67"/>
      <c r="DR344" s="67"/>
      <c r="DS344" s="67"/>
      <c r="DT344" s="67"/>
      <c r="DU344" s="67"/>
      <c r="DV344" s="67"/>
      <c r="DW344" s="67"/>
      <c r="DX344" s="67"/>
      <c r="DY344" s="67"/>
      <c r="DZ344" s="67"/>
      <c r="EA344" s="67"/>
      <c r="EB344" s="67"/>
      <c r="EC344" s="67"/>
      <c r="ED344" s="67"/>
      <c r="EE344" s="67"/>
      <c r="EF344" s="67"/>
      <c r="EG344" s="67"/>
      <c r="EH344" s="67"/>
      <c r="EI344" s="67"/>
      <c r="EJ344" s="67"/>
      <c r="EK344" s="67"/>
      <c r="EL344" s="67"/>
      <c r="EM344" s="67"/>
      <c r="EN344" s="67"/>
      <c r="EO344" s="67"/>
      <c r="EP344" s="67"/>
      <c r="EQ344" s="67"/>
      <c r="ER344" s="67"/>
      <c r="ES344" s="67"/>
      <c r="ET344" s="67"/>
      <c r="EU344" s="67"/>
      <c r="EV344" s="67"/>
      <c r="EW344" s="67"/>
      <c r="EX344" s="67"/>
      <c r="EY344" s="67"/>
      <c r="EZ344" s="67"/>
      <c r="FA344" s="67"/>
      <c r="FB344" s="67"/>
      <c r="FC344" s="67"/>
      <c r="FD344" s="67"/>
      <c r="FE344" s="67"/>
      <c r="FF344" s="67"/>
      <c r="FG344" s="67"/>
      <c r="FH344" s="67"/>
      <c r="FI344" s="67"/>
      <c r="FJ344" s="67"/>
      <c r="FK344" s="67"/>
      <c r="FL344" s="67"/>
      <c r="FM344" s="67"/>
      <c r="FN344" s="67"/>
      <c r="FO344" s="67"/>
      <c r="FP344" s="67"/>
      <c r="FQ344" s="67"/>
      <c r="FR344" s="67"/>
      <c r="FS344" s="67"/>
      <c r="FT344" s="67"/>
      <c r="FU344" s="67"/>
      <c r="FV344" s="67"/>
      <c r="FW344" s="67"/>
      <c r="FX344" s="67"/>
      <c r="FY344" s="67"/>
      <c r="FZ344" s="67"/>
      <c r="GA344" s="67"/>
      <c r="GB344" s="67"/>
      <c r="GC344" s="67"/>
      <c r="GD344" s="67"/>
    </row>
    <row r="345" spans="1:186" s="69" customFormat="1" ht="15" hidden="1" customHeight="1" x14ac:dyDescent="0.25">
      <c r="A345" s="67"/>
      <c r="B345" s="67"/>
      <c r="C345" s="67"/>
      <c r="D345" s="67"/>
      <c r="E345" s="67"/>
      <c r="F345" s="67"/>
      <c r="G345" s="67"/>
      <c r="H345" s="67"/>
      <c r="I345" s="67"/>
      <c r="J345" s="67"/>
      <c r="K345" s="67"/>
      <c r="L345" s="67"/>
      <c r="M345" s="67"/>
      <c r="N345" s="67"/>
      <c r="O345" s="671" t="s">
        <v>548</v>
      </c>
      <c r="P345" s="67"/>
      <c r="Q345" s="682">
        <v>1.37</v>
      </c>
      <c r="R345" s="682">
        <v>30</v>
      </c>
      <c r="S345" s="688">
        <f t="shared" si="200"/>
        <v>0</v>
      </c>
      <c r="T345" s="688">
        <f t="shared" si="200"/>
        <v>0</v>
      </c>
      <c r="U345" s="688">
        <f t="shared" si="200"/>
        <v>0.11786892857142858</v>
      </c>
      <c r="V345" s="688">
        <f t="shared" si="200"/>
        <v>0.47147571428571433</v>
      </c>
      <c r="W345" s="688">
        <f t="shared" si="200"/>
        <v>0.11786892857142858</v>
      </c>
      <c r="X345" s="688">
        <f t="shared" si="200"/>
        <v>0</v>
      </c>
      <c r="Y345" s="688">
        <f t="shared" si="200"/>
        <v>0.23573785714285717</v>
      </c>
      <c r="Z345" s="688">
        <f t="shared" si="200"/>
        <v>1.6501650000000003</v>
      </c>
      <c r="AA345" s="688">
        <f t="shared" si="200"/>
        <v>0</v>
      </c>
      <c r="AB345" s="688">
        <f t="shared" si="200"/>
        <v>0</v>
      </c>
      <c r="AC345" s="688">
        <f t="shared" si="200"/>
        <v>0.14144271428571431</v>
      </c>
      <c r="AD345" s="688">
        <f t="shared" si="200"/>
        <v>0</v>
      </c>
      <c r="AE345" s="688">
        <f t="shared" si="200"/>
        <v>2.3573785714285718</v>
      </c>
      <c r="AF345" s="688"/>
      <c r="AG345" s="688">
        <f t="shared" si="200"/>
        <v>0.23573785714285717</v>
      </c>
      <c r="AH345" s="682"/>
      <c r="AI345" s="67"/>
      <c r="AJ345" s="67"/>
      <c r="AK345" s="67"/>
      <c r="AL345" s="67"/>
      <c r="AM345" s="67"/>
      <c r="AN345" s="686">
        <v>0.1</v>
      </c>
      <c r="AO345" s="686">
        <v>0.32</v>
      </c>
      <c r="AP345" s="690">
        <f>(AN345*365)*(AO345*0.67*0.015*1)</f>
        <v>0.117384</v>
      </c>
      <c r="AQ345" s="690">
        <f>(AN345*365)*(AO345*0.67*0.005*1)</f>
        <v>3.9128000000000003E-2</v>
      </c>
      <c r="AR345" s="691"/>
      <c r="AS345" s="690">
        <f>(AN345*365)*(AO345*0.67*0.04*1)</f>
        <v>0.31302400000000002</v>
      </c>
      <c r="AT345" s="690">
        <f>(AN345*365)*(AO345*0.67*0.015*1)</f>
        <v>0.117384</v>
      </c>
      <c r="AU345" s="690">
        <f>(AN345*365)*(AO345*0.67*0.65*1)</f>
        <v>5.0866400000000001</v>
      </c>
      <c r="AV345" s="690">
        <f>(AN345*365)*(AO345*0.67*0.79*1)</f>
        <v>6.1822240000000006</v>
      </c>
      <c r="AW345" s="690">
        <f>(AN345*365)*(AO345*0.67*0.03*1)</f>
        <v>0.234768</v>
      </c>
      <c r="AX345" s="691"/>
      <c r="AY345" s="690">
        <f>(AN345*365)*(AO345*0.67*0.65*1)</f>
        <v>5.0866400000000001</v>
      </c>
      <c r="AZ345" s="690">
        <f t="shared" si="186"/>
        <v>7.8256000000000006</v>
      </c>
      <c r="BA345" s="690">
        <f t="shared" si="187"/>
        <v>0.78256000000000003</v>
      </c>
      <c r="BB345" s="690">
        <f t="shared" si="188"/>
        <v>3.9128000000000003E-2</v>
      </c>
      <c r="BC345" s="690">
        <f>(AN345*365)*(AO345*0.67*0.01*1)</f>
        <v>7.8256000000000006E-2</v>
      </c>
      <c r="BD345" s="690">
        <v>0</v>
      </c>
      <c r="BE345" s="690">
        <v>0</v>
      </c>
      <c r="BF345" s="101"/>
      <c r="BG345" s="101"/>
      <c r="BH345" s="101"/>
      <c r="BI345" s="635"/>
      <c r="BJ345" s="636"/>
      <c r="BK345" s="636"/>
      <c r="BL345" s="636"/>
      <c r="BM345" s="102"/>
      <c r="BN345" s="102"/>
      <c r="BO345" s="102"/>
      <c r="BP345" s="916"/>
      <c r="BQ345" s="916"/>
      <c r="BR345" s="916"/>
      <c r="BS345" s="916"/>
      <c r="BT345" s="916"/>
      <c r="BU345" s="916"/>
      <c r="BV345" s="917"/>
      <c r="BW345" s="916"/>
      <c r="BX345" s="916"/>
      <c r="BY345" s="917"/>
      <c r="BZ345" s="917"/>
      <c r="CA345" s="917"/>
      <c r="CB345" s="637"/>
      <c r="CC345" s="636"/>
      <c r="CD345" s="636"/>
      <c r="CE345" s="637"/>
      <c r="CF345" s="637"/>
      <c r="CG345" s="637"/>
      <c r="CH345" s="637"/>
      <c r="CI345" s="636"/>
      <c r="CJ345" s="636"/>
      <c r="CK345" s="637"/>
      <c r="CL345" s="637"/>
      <c r="CM345" s="637"/>
      <c r="CN345" s="705"/>
      <c r="CO345" s="667">
        <f t="shared" si="201"/>
        <v>0</v>
      </c>
      <c r="CP345" s="88">
        <f t="shared" si="202"/>
        <v>0</v>
      </c>
      <c r="CQ345" s="667">
        <f t="shared" si="203"/>
        <v>0</v>
      </c>
      <c r="CR345" s="67"/>
      <c r="CS345" s="67"/>
      <c r="CT345" s="67"/>
      <c r="CU345" s="67"/>
      <c r="CV345" s="67"/>
      <c r="CW345" s="67"/>
      <c r="CX345" s="67"/>
      <c r="CY345" s="67"/>
      <c r="CZ345" s="67"/>
      <c r="DA345" s="67"/>
      <c r="DB345" s="67"/>
      <c r="DC345" s="705" t="s">
        <v>67</v>
      </c>
      <c r="DD345" s="67"/>
      <c r="DE345" s="705" t="s">
        <v>103</v>
      </c>
      <c r="DF345" s="705" t="s">
        <v>104</v>
      </c>
      <c r="DG345" s="705"/>
      <c r="DH345" s="705"/>
      <c r="DI345" s="705"/>
      <c r="DJ345" s="705" t="s">
        <v>105</v>
      </c>
      <c r="DK345" s="705" t="s">
        <v>106</v>
      </c>
      <c r="DL345" s="705" t="s">
        <v>107</v>
      </c>
      <c r="DM345" s="705"/>
      <c r="DN345" s="705" t="s">
        <v>108</v>
      </c>
      <c r="DO345" s="67"/>
      <c r="DP345" s="67"/>
      <c r="DQ345" s="67"/>
      <c r="DR345" s="67"/>
      <c r="DS345" s="67"/>
      <c r="DT345" s="67"/>
      <c r="DU345" s="67"/>
      <c r="DV345" s="67"/>
      <c r="DW345" s="67"/>
      <c r="DX345" s="67"/>
      <c r="DY345" s="67"/>
      <c r="DZ345" s="67"/>
      <c r="EA345" s="67"/>
      <c r="EB345" s="67"/>
      <c r="EC345" s="67"/>
      <c r="ED345" s="67"/>
      <c r="EE345" s="67"/>
      <c r="EF345" s="67"/>
      <c r="EG345" s="67"/>
      <c r="EH345" s="67"/>
      <c r="EI345" s="67"/>
      <c r="EJ345" s="67"/>
      <c r="EK345" s="67"/>
      <c r="EL345" s="67"/>
      <c r="EM345" s="67"/>
      <c r="EN345" s="67"/>
      <c r="EO345" s="67"/>
      <c r="EP345" s="67"/>
      <c r="EQ345" s="67"/>
      <c r="ER345" s="67"/>
      <c r="ES345" s="67"/>
      <c r="ET345" s="67"/>
      <c r="EU345" s="67"/>
      <c r="EV345" s="67"/>
      <c r="EW345" s="67"/>
      <c r="EX345" s="67"/>
      <c r="EY345" s="67"/>
      <c r="EZ345" s="67"/>
      <c r="FA345" s="67"/>
      <c r="FB345" s="67"/>
      <c r="FC345" s="67"/>
      <c r="FD345" s="67"/>
      <c r="FE345" s="67"/>
      <c r="FF345" s="67"/>
      <c r="FG345" s="67"/>
      <c r="FH345" s="67"/>
      <c r="FI345" s="67"/>
      <c r="FJ345" s="67"/>
      <c r="FK345" s="67"/>
      <c r="FL345" s="67"/>
      <c r="FM345" s="67"/>
      <c r="FN345" s="67"/>
      <c r="FO345" s="67"/>
      <c r="FP345" s="67"/>
      <c r="FQ345" s="67"/>
      <c r="FR345" s="67"/>
      <c r="FS345" s="67"/>
      <c r="FT345" s="67"/>
      <c r="FU345" s="67"/>
      <c r="FV345" s="67"/>
      <c r="FW345" s="67"/>
      <c r="FX345" s="67"/>
      <c r="FY345" s="67"/>
      <c r="FZ345" s="67"/>
      <c r="GA345" s="67"/>
      <c r="GB345" s="67"/>
      <c r="GC345" s="67"/>
      <c r="GD345" s="67"/>
    </row>
    <row r="346" spans="1:186" s="69" customFormat="1" ht="18" hidden="1" customHeight="1" thickBot="1" x14ac:dyDescent="0.3">
      <c r="A346" s="67"/>
      <c r="B346" s="67"/>
      <c r="C346" s="67"/>
      <c r="D346" s="67"/>
      <c r="E346" s="67"/>
      <c r="F346" s="67"/>
      <c r="G346" s="67"/>
      <c r="H346" s="67"/>
      <c r="I346" s="67"/>
      <c r="J346" s="67"/>
      <c r="K346" s="67"/>
      <c r="L346" s="67"/>
      <c r="M346" s="67"/>
      <c r="N346" s="67"/>
      <c r="O346" s="671" t="s">
        <v>549</v>
      </c>
      <c r="P346" s="67"/>
      <c r="Q346" s="682">
        <v>1.37</v>
      </c>
      <c r="R346" s="682">
        <v>30</v>
      </c>
      <c r="S346" s="688">
        <f t="shared" si="200"/>
        <v>0</v>
      </c>
      <c r="T346" s="688">
        <f t="shared" si="200"/>
        <v>0</v>
      </c>
      <c r="U346" s="688">
        <f t="shared" si="200"/>
        <v>0.11786892857142858</v>
      </c>
      <c r="V346" s="688">
        <f t="shared" si="200"/>
        <v>0.47147571428571433</v>
      </c>
      <c r="W346" s="688">
        <f t="shared" si="200"/>
        <v>0.11786892857142858</v>
      </c>
      <c r="X346" s="688">
        <f t="shared" si="200"/>
        <v>0</v>
      </c>
      <c r="Y346" s="688">
        <f t="shared" si="200"/>
        <v>0.23573785714285717</v>
      </c>
      <c r="Z346" s="688">
        <f t="shared" si="200"/>
        <v>1.6501650000000003</v>
      </c>
      <c r="AA346" s="688">
        <f t="shared" si="200"/>
        <v>0</v>
      </c>
      <c r="AB346" s="688">
        <f t="shared" si="200"/>
        <v>0</v>
      </c>
      <c r="AC346" s="688">
        <f t="shared" si="200"/>
        <v>0.14144271428571431</v>
      </c>
      <c r="AD346" s="688">
        <f t="shared" si="200"/>
        <v>0</v>
      </c>
      <c r="AE346" s="688">
        <f t="shared" si="200"/>
        <v>2.3573785714285718</v>
      </c>
      <c r="AF346" s="688"/>
      <c r="AG346" s="688">
        <f t="shared" si="200"/>
        <v>0.23573785714285717</v>
      </c>
      <c r="AH346" s="682"/>
      <c r="AI346" s="67"/>
      <c r="AJ346" s="67"/>
      <c r="AK346" s="67"/>
      <c r="AL346" s="67"/>
      <c r="AM346" s="67"/>
      <c r="AN346" s="686">
        <v>0.1</v>
      </c>
      <c r="AO346" s="686">
        <v>0.32</v>
      </c>
      <c r="AP346" s="690">
        <f>(AN346*365)*(AO346*0.67*0.02*1)</f>
        <v>0.15651200000000001</v>
      </c>
      <c r="AQ346" s="690">
        <f>(AN346*365)*(AO346*0.67*0.01*1)</f>
        <v>7.8256000000000006E-2</v>
      </c>
      <c r="AR346" s="691"/>
      <c r="AS346" s="690">
        <f>(AN346*365)*(AO346*0.67*0.05*1)</f>
        <v>0.39128000000000002</v>
      </c>
      <c r="AT346" s="690">
        <f>(AN346*365)*(AO346*0.67*0.02*1)</f>
        <v>0.15651200000000001</v>
      </c>
      <c r="AU346" s="690">
        <f>(AN346*365)*(AO346*0.67*0.8*1)</f>
        <v>6.2604800000000003</v>
      </c>
      <c r="AV346" s="690">
        <f>(AN346*365)*(AO346*0.67*0.8*1)</f>
        <v>6.2604800000000003</v>
      </c>
      <c r="AW346" s="690">
        <f>(AN346*365)*(AO346*0.67*0.3*1)</f>
        <v>2.34768</v>
      </c>
      <c r="AX346" s="691"/>
      <c r="AY346" s="690">
        <f>(AN346*365)*(AO346*0.67*0.8*1)</f>
        <v>6.2604800000000003</v>
      </c>
      <c r="AZ346" s="690">
        <f t="shared" si="186"/>
        <v>7.8256000000000006</v>
      </c>
      <c r="BA346" s="690">
        <f t="shared" si="187"/>
        <v>0.78256000000000003</v>
      </c>
      <c r="BB346" s="690">
        <f t="shared" si="188"/>
        <v>3.9128000000000003E-2</v>
      </c>
      <c r="BC346" s="690">
        <f>(AN346*365)*(AO346*0.67*0.015*1)</f>
        <v>0.117384</v>
      </c>
      <c r="BD346" s="690">
        <v>0</v>
      </c>
      <c r="BE346" s="690">
        <v>0</v>
      </c>
      <c r="BF346" s="101"/>
      <c r="BG346" s="101"/>
      <c r="BH346" s="101"/>
      <c r="BI346" s="635"/>
      <c r="BJ346" s="636"/>
      <c r="BK346" s="636"/>
      <c r="BL346" s="636"/>
      <c r="BM346" s="102"/>
      <c r="BN346" s="102"/>
      <c r="BO346" s="102"/>
      <c r="BP346" s="916"/>
      <c r="BQ346" s="916"/>
      <c r="BR346" s="916"/>
      <c r="BS346" s="916"/>
      <c r="BT346" s="916"/>
      <c r="BU346" s="916"/>
      <c r="BV346" s="917"/>
      <c r="BW346" s="916"/>
      <c r="BX346" s="916"/>
      <c r="BY346" s="917"/>
      <c r="BZ346" s="917"/>
      <c r="CA346" s="917"/>
      <c r="CB346" s="637"/>
      <c r="CC346" s="636"/>
      <c r="CD346" s="636"/>
      <c r="CE346" s="637"/>
      <c r="CF346" s="637"/>
      <c r="CG346" s="637"/>
      <c r="CH346" s="637"/>
      <c r="CI346" s="636"/>
      <c r="CJ346" s="636"/>
      <c r="CK346" s="637"/>
      <c r="CL346" s="637"/>
      <c r="CM346" s="637"/>
      <c r="CN346" s="705"/>
      <c r="CO346" s="667">
        <f t="shared" si="201"/>
        <v>0</v>
      </c>
      <c r="CP346" s="88">
        <f t="shared" si="202"/>
        <v>0</v>
      </c>
      <c r="CQ346" s="667">
        <f t="shared" si="203"/>
        <v>0</v>
      </c>
      <c r="CR346" s="67"/>
      <c r="CS346" s="67"/>
      <c r="CT346" s="67"/>
      <c r="CU346" s="67"/>
      <c r="CV346" s="67"/>
      <c r="CW346" s="67"/>
      <c r="CX346" s="67"/>
      <c r="CY346" s="67"/>
      <c r="CZ346" s="67"/>
      <c r="DA346" s="67" t="s">
        <v>62</v>
      </c>
      <c r="DB346" s="67" t="s">
        <v>49</v>
      </c>
      <c r="DC346" s="67">
        <f>+DN346</f>
        <v>6.1897500000000008E-2</v>
      </c>
      <c r="DD346" s="67"/>
      <c r="DE346" s="705">
        <v>1</v>
      </c>
      <c r="DF346" s="705">
        <v>0.9</v>
      </c>
      <c r="DG346" s="705"/>
      <c r="DH346" s="705"/>
      <c r="DI346" s="705"/>
      <c r="DJ346" s="705">
        <v>0.5</v>
      </c>
      <c r="DK346" s="705">
        <v>5.0000000000000001E-3</v>
      </c>
      <c r="DL346" s="705">
        <f>+DE346*DF346*DJ346*DK346*21</f>
        <v>4.7250000000000007E-2</v>
      </c>
      <c r="DM346" s="705"/>
      <c r="DN346" s="67">
        <f>+DL346+DM357</f>
        <v>6.1897500000000008E-2</v>
      </c>
      <c r="DO346" s="705" t="s">
        <v>375</v>
      </c>
      <c r="DP346" s="67"/>
      <c r="DQ346" s="67"/>
      <c r="DR346" s="67"/>
      <c r="DS346" s="67"/>
      <c r="DT346" s="67"/>
      <c r="DU346" s="67"/>
      <c r="DV346" s="67"/>
      <c r="DW346" s="67"/>
      <c r="DX346" s="67"/>
      <c r="DY346" s="67"/>
      <c r="DZ346" s="67"/>
      <c r="EA346" s="67"/>
      <c r="EB346" s="67"/>
      <c r="EC346" s="67"/>
      <c r="ED346" s="67"/>
      <c r="EE346" s="67"/>
      <c r="EF346" s="67"/>
      <c r="EG346" s="67"/>
      <c r="EH346" s="67"/>
      <c r="EI346" s="67"/>
      <c r="EJ346" s="67"/>
      <c r="EK346" s="67"/>
      <c r="EL346" s="67"/>
      <c r="EM346" s="67"/>
      <c r="EN346" s="67"/>
      <c r="EO346" s="67"/>
      <c r="EP346" s="67"/>
      <c r="EQ346" s="67"/>
      <c r="ER346" s="67"/>
      <c r="ES346" s="67"/>
      <c r="ET346" s="67"/>
      <c r="EU346" s="67"/>
      <c r="EV346" s="67"/>
      <c r="EW346" s="67"/>
      <c r="EX346" s="67"/>
      <c r="EY346" s="67"/>
      <c r="EZ346" s="67"/>
      <c r="FA346" s="67"/>
      <c r="FB346" s="67"/>
      <c r="FC346" s="67"/>
      <c r="FD346" s="67"/>
      <c r="FE346" s="67"/>
      <c r="FF346" s="67"/>
      <c r="FG346" s="67"/>
      <c r="FH346" s="67"/>
      <c r="FI346" s="67"/>
      <c r="FJ346" s="67"/>
      <c r="FK346" s="67"/>
      <c r="FL346" s="67"/>
      <c r="FM346" s="67"/>
      <c r="FN346" s="67"/>
      <c r="FO346" s="67"/>
      <c r="FP346" s="67"/>
      <c r="FQ346" s="67"/>
      <c r="FR346" s="67"/>
      <c r="FS346" s="67"/>
      <c r="FT346" s="67"/>
      <c r="FU346" s="67"/>
      <c r="FV346" s="67"/>
      <c r="FW346" s="67"/>
      <c r="FX346" s="67"/>
      <c r="FY346" s="67"/>
      <c r="FZ346" s="67"/>
      <c r="GA346" s="67"/>
      <c r="GB346" s="67"/>
      <c r="GC346" s="67"/>
      <c r="GD346" s="67"/>
    </row>
    <row r="347" spans="1:186" s="69" customFormat="1" ht="15" hidden="1" customHeight="1" x14ac:dyDescent="0.25">
      <c r="A347" s="67"/>
      <c r="B347" s="67"/>
      <c r="C347" s="67"/>
      <c r="D347" s="67"/>
      <c r="E347" s="67"/>
      <c r="F347" s="67"/>
      <c r="G347" s="67"/>
      <c r="H347" s="67"/>
      <c r="I347" s="67"/>
      <c r="J347" s="67"/>
      <c r="K347" s="67"/>
      <c r="L347" s="67"/>
      <c r="M347" s="67"/>
      <c r="N347" s="67"/>
      <c r="O347" s="671" t="s">
        <v>550</v>
      </c>
      <c r="P347" s="67"/>
      <c r="Q347" s="682"/>
      <c r="R347" s="682"/>
      <c r="S347" s="684"/>
      <c r="T347" s="684"/>
      <c r="U347" s="684"/>
      <c r="V347" s="684"/>
      <c r="W347" s="684"/>
      <c r="X347" s="684"/>
      <c r="Y347" s="684"/>
      <c r="Z347" s="684"/>
      <c r="AA347" s="684"/>
      <c r="AB347" s="684"/>
      <c r="AC347" s="684"/>
      <c r="AD347" s="684"/>
      <c r="AE347" s="684"/>
      <c r="AF347" s="684"/>
      <c r="AG347" s="684"/>
      <c r="AH347" s="682"/>
      <c r="AI347" s="635">
        <v>5.67</v>
      </c>
      <c r="AJ347" s="67"/>
      <c r="AK347" s="67"/>
      <c r="AL347" s="67"/>
      <c r="AM347" s="67"/>
      <c r="AN347" s="686">
        <v>1.1599999999999999</v>
      </c>
      <c r="AO347" s="686">
        <v>0.25</v>
      </c>
      <c r="AP347" s="690">
        <f>(AN347*365)*(AO347*0.67*0.01*1)</f>
        <v>0.70919500000000002</v>
      </c>
      <c r="AQ347" s="690">
        <f>(AN347*365)*(AO347*0.67*0.001*1)</f>
        <v>7.0919499999999996E-2</v>
      </c>
      <c r="AR347" s="691"/>
      <c r="AS347" s="690">
        <f>(AN347*365)*(AO347*0.67*0.02*1)</f>
        <v>1.41839</v>
      </c>
      <c r="AT347" s="690">
        <f>(AN347*365)*(AO347*0.67*0.01*1)</f>
        <v>0.70919500000000002</v>
      </c>
      <c r="AU347" s="690">
        <f>(AN347*365)*(AO347*0.67*0.25*1)</f>
        <v>17.729875</v>
      </c>
      <c r="AV347" s="690">
        <f>(AN347*365)*(AO347*0.67*0.73*1)</f>
        <v>51.771235000000004</v>
      </c>
      <c r="AW347" s="690">
        <f>(AN347*365)*(AO347*0.67*0.03*1)</f>
        <v>2.1275849999999998</v>
      </c>
      <c r="AX347" s="691"/>
      <c r="AY347" s="690">
        <f>(AN347*365)*(AO347*0.67*0.25*1)</f>
        <v>17.729875</v>
      </c>
      <c r="AZ347" s="690">
        <f t="shared" si="186"/>
        <v>70.919499999999999</v>
      </c>
      <c r="BA347" s="690">
        <f t="shared" si="187"/>
        <v>7.0919499999999998</v>
      </c>
      <c r="BB347" s="690">
        <f t="shared" si="188"/>
        <v>0.35459750000000001</v>
      </c>
      <c r="BC347" s="690">
        <f>(AN347*365)*(AO347*0.67*0.005*1)</f>
        <v>0.35459750000000001</v>
      </c>
      <c r="BD347" s="690">
        <v>0</v>
      </c>
      <c r="BE347" s="690">
        <v>0</v>
      </c>
      <c r="BF347" s="101"/>
      <c r="BG347" s="101"/>
      <c r="BH347" s="101"/>
      <c r="BI347" s="2096" t="s">
        <v>58</v>
      </c>
      <c r="BJ347" s="940"/>
      <c r="BK347" s="2096" t="s">
        <v>279</v>
      </c>
      <c r="BL347" s="940"/>
      <c r="BM347" s="2096" t="s">
        <v>233</v>
      </c>
      <c r="BN347" s="2096" t="s">
        <v>233</v>
      </c>
      <c r="BO347" s="2096" t="s">
        <v>240</v>
      </c>
      <c r="BP347" s="2096" t="s">
        <v>282</v>
      </c>
      <c r="BQ347" s="940"/>
      <c r="BR347" s="2096" t="s">
        <v>233</v>
      </c>
      <c r="BS347" s="2096" t="s">
        <v>233</v>
      </c>
      <c r="BT347" s="2096" t="s">
        <v>240</v>
      </c>
      <c r="BU347" s="635"/>
      <c r="BV347" s="917"/>
      <c r="BW347" s="916"/>
      <c r="BX347" s="916"/>
      <c r="BY347" s="917"/>
      <c r="BZ347" s="917"/>
      <c r="CA347" s="917"/>
      <c r="CB347" s="637"/>
      <c r="CC347" s="636"/>
      <c r="CD347" s="636"/>
      <c r="CE347" s="637"/>
      <c r="CF347" s="637"/>
      <c r="CG347" s="637"/>
      <c r="CH347" s="637"/>
      <c r="CI347" s="636"/>
      <c r="CJ347" s="636"/>
      <c r="CK347" s="637"/>
      <c r="CL347" s="637"/>
      <c r="CM347" s="637"/>
      <c r="CN347" s="705"/>
      <c r="CO347" s="667" t="str">
        <f t="shared" si="201"/>
        <v>Incertidumbre (+/- %)</v>
      </c>
      <c r="CP347" s="88" t="e">
        <f t="shared" si="202"/>
        <v>#VALUE!</v>
      </c>
      <c r="CQ347" s="667" t="str">
        <f t="shared" si="203"/>
        <v>Incertidumbre (+/- %)</v>
      </c>
      <c r="CR347" s="67"/>
      <c r="CS347" s="67"/>
      <c r="CT347" s="67"/>
      <c r="CU347" s="67"/>
      <c r="CV347" s="67"/>
      <c r="CW347" s="67"/>
      <c r="CX347" s="67"/>
      <c r="CY347" s="67"/>
      <c r="CZ347" s="67"/>
      <c r="DA347" s="67"/>
      <c r="DB347" s="67"/>
      <c r="DC347" s="67"/>
      <c r="DD347" s="67"/>
      <c r="DE347" s="67"/>
      <c r="DF347" s="705"/>
      <c r="DG347" s="705"/>
      <c r="DH347" s="705"/>
      <c r="DI347" s="705"/>
      <c r="DJ347" s="67"/>
      <c r="DK347" s="67"/>
      <c r="DL347" s="67"/>
      <c r="DM347" s="67"/>
      <c r="DN347" s="67"/>
      <c r="DO347" s="67"/>
      <c r="DP347" s="67"/>
      <c r="DQ347" s="67"/>
      <c r="DR347" s="67"/>
      <c r="DS347" s="67"/>
      <c r="DT347" s="67"/>
      <c r="DU347" s="67"/>
      <c r="DV347" s="67"/>
      <c r="DW347" s="67"/>
      <c r="DX347" s="67"/>
      <c r="DY347" s="67"/>
      <c r="DZ347" s="67"/>
      <c r="EA347" s="67"/>
      <c r="EB347" s="67"/>
      <c r="EC347" s="67"/>
      <c r="ED347" s="67"/>
      <c r="EE347" s="67"/>
      <c r="EF347" s="67"/>
      <c r="EG347" s="67"/>
      <c r="EH347" s="67"/>
      <c r="EI347" s="67"/>
      <c r="EJ347" s="67"/>
      <c r="EK347" s="67"/>
      <c r="EL347" s="67"/>
      <c r="EM347" s="67"/>
      <c r="EN347" s="67"/>
      <c r="EO347" s="67"/>
      <c r="EP347" s="67"/>
      <c r="EQ347" s="67"/>
      <c r="ER347" s="67"/>
      <c r="ES347" s="67"/>
      <c r="ET347" s="67"/>
      <c r="EU347" s="67"/>
      <c r="EV347" s="67"/>
      <c r="EW347" s="67"/>
      <c r="EX347" s="67"/>
      <c r="EY347" s="67"/>
      <c r="EZ347" s="67"/>
      <c r="FA347" s="67"/>
      <c r="FB347" s="67"/>
      <c r="FC347" s="67"/>
      <c r="FD347" s="67"/>
      <c r="FE347" s="67"/>
      <c r="FF347" s="67"/>
      <c r="FG347" s="67"/>
      <c r="FH347" s="67"/>
      <c r="FI347" s="67"/>
      <c r="FJ347" s="67"/>
      <c r="FK347" s="67"/>
      <c r="FL347" s="67"/>
      <c r="FM347" s="67"/>
      <c r="FN347" s="67"/>
      <c r="FO347" s="67"/>
      <c r="FP347" s="67"/>
      <c r="FQ347" s="67"/>
      <c r="FR347" s="67"/>
      <c r="FS347" s="67"/>
      <c r="FT347" s="67"/>
      <c r="FU347" s="67"/>
      <c r="FV347" s="67"/>
      <c r="FW347" s="67"/>
      <c r="FX347" s="67"/>
      <c r="FY347" s="67"/>
      <c r="FZ347" s="67"/>
      <c r="GA347" s="67"/>
      <c r="GB347" s="67"/>
      <c r="GC347" s="67"/>
      <c r="GD347" s="67"/>
    </row>
    <row r="348" spans="1:186" s="69" customFormat="1" ht="15.75" hidden="1" customHeight="1" thickBot="1" x14ac:dyDescent="0.3">
      <c r="A348" s="67"/>
      <c r="B348" s="67"/>
      <c r="C348" s="67"/>
      <c r="D348" s="67"/>
      <c r="E348" s="67"/>
      <c r="F348" s="67"/>
      <c r="G348" s="67"/>
      <c r="H348" s="67"/>
      <c r="I348" s="67"/>
      <c r="J348" s="67"/>
      <c r="K348" s="67"/>
      <c r="L348" s="67"/>
      <c r="M348" s="67"/>
      <c r="N348" s="67"/>
      <c r="O348" s="671" t="s">
        <v>551</v>
      </c>
      <c r="P348" s="67"/>
      <c r="Q348" s="682"/>
      <c r="R348" s="682"/>
      <c r="S348" s="684"/>
      <c r="T348" s="684"/>
      <c r="U348" s="684"/>
      <c r="V348" s="684"/>
      <c r="W348" s="684"/>
      <c r="X348" s="684"/>
      <c r="Y348" s="684"/>
      <c r="Z348" s="684"/>
      <c r="AA348" s="684"/>
      <c r="AB348" s="684"/>
      <c r="AC348" s="684"/>
      <c r="AD348" s="684"/>
      <c r="AE348" s="684"/>
      <c r="AF348" s="684"/>
      <c r="AG348" s="684"/>
      <c r="AH348" s="682"/>
      <c r="AI348" s="67"/>
      <c r="AJ348" s="67"/>
      <c r="AK348" s="67"/>
      <c r="AL348" s="67"/>
      <c r="AM348" s="67"/>
      <c r="AN348" s="686">
        <v>1.1599999999999999</v>
      </c>
      <c r="AO348" s="686">
        <v>0.25</v>
      </c>
      <c r="AP348" s="690">
        <f>(AN348*365)*(AO348*0.67*0.015*1)</f>
        <v>1.0637924999999999</v>
      </c>
      <c r="AQ348" s="690">
        <f>(AN348*365)*(AO348*0.67*0.005*1)</f>
        <v>0.35459750000000001</v>
      </c>
      <c r="AR348" s="691"/>
      <c r="AS348" s="690">
        <f>(AN348*365)*(AO348*0.67*0.04*1)</f>
        <v>2.8367800000000001</v>
      </c>
      <c r="AT348" s="690">
        <f>(AN348*365)*(AO348*0.67*0.015*1)</f>
        <v>1.0637924999999999</v>
      </c>
      <c r="AU348" s="690">
        <f>(AN348*365)*(AO348*0.67*0.65*1)</f>
        <v>46.097675000000002</v>
      </c>
      <c r="AV348" s="690">
        <f>(AN348*365)*(AO348*0.67*0.79*1)</f>
        <v>56.026405000000011</v>
      </c>
      <c r="AW348" s="690">
        <f>(AN348*365)*(AO348*0.67*0.03*1)</f>
        <v>2.1275849999999998</v>
      </c>
      <c r="AX348" s="691"/>
      <c r="AY348" s="690">
        <f>(AN348*365)*(AO348*0.67*0.65*1)</f>
        <v>46.097675000000002</v>
      </c>
      <c r="AZ348" s="690">
        <f t="shared" si="186"/>
        <v>70.919499999999999</v>
      </c>
      <c r="BA348" s="690">
        <f t="shared" si="187"/>
        <v>7.0919499999999998</v>
      </c>
      <c r="BB348" s="690">
        <f t="shared" si="188"/>
        <v>0.35459750000000001</v>
      </c>
      <c r="BC348" s="690">
        <f>(AN348*365)*(AO348*0.67*0.01*1)</f>
        <v>0.70919500000000002</v>
      </c>
      <c r="BD348" s="690">
        <v>0</v>
      </c>
      <c r="BE348" s="690">
        <v>0</v>
      </c>
      <c r="BF348" s="101"/>
      <c r="BG348" s="101"/>
      <c r="BH348" s="101"/>
      <c r="BI348" s="2097"/>
      <c r="BJ348" s="941" t="s">
        <v>253</v>
      </c>
      <c r="BK348" s="2097"/>
      <c r="BL348" s="941" t="s">
        <v>251</v>
      </c>
      <c r="BM348" s="2097"/>
      <c r="BN348" s="2097"/>
      <c r="BO348" s="2097"/>
      <c r="BP348" s="2097"/>
      <c r="BQ348" s="941" t="s">
        <v>251</v>
      </c>
      <c r="BR348" s="2097"/>
      <c r="BS348" s="2097"/>
      <c r="BT348" s="2097"/>
      <c r="BU348" s="635"/>
      <c r="BV348" s="917"/>
      <c r="BW348" s="916"/>
      <c r="BX348" s="916"/>
      <c r="BY348" s="917"/>
      <c r="BZ348" s="917"/>
      <c r="CA348" s="917"/>
      <c r="CB348" s="637"/>
      <c r="CC348" s="636"/>
      <c r="CD348" s="636"/>
      <c r="CE348" s="637"/>
      <c r="CF348" s="637"/>
      <c r="CG348" s="637"/>
      <c r="CH348" s="637"/>
      <c r="CI348" s="636"/>
      <c r="CJ348" s="636"/>
      <c r="CK348" s="637"/>
      <c r="CL348" s="637"/>
      <c r="CM348" s="637"/>
      <c r="CN348" s="705"/>
      <c r="CO348" s="667">
        <f t="shared" si="201"/>
        <v>0</v>
      </c>
      <c r="CP348" s="88">
        <f t="shared" si="202"/>
        <v>0</v>
      </c>
      <c r="CQ348" s="667">
        <f t="shared" si="203"/>
        <v>0</v>
      </c>
      <c r="CR348" s="67"/>
      <c r="CS348" s="67"/>
      <c r="CT348" s="67"/>
      <c r="CU348" s="67"/>
      <c r="CV348" s="67"/>
      <c r="CW348" s="67"/>
      <c r="CX348" s="67"/>
      <c r="CY348" s="67"/>
      <c r="CZ348" s="67"/>
      <c r="DA348" s="67"/>
      <c r="DB348" s="67"/>
      <c r="DC348" s="67"/>
      <c r="DD348" s="67"/>
      <c r="DE348" s="67"/>
      <c r="DF348" s="705"/>
      <c r="DG348" s="705"/>
      <c r="DH348" s="705"/>
      <c r="DI348" s="705"/>
      <c r="DJ348" s="67"/>
      <c r="DK348" s="67"/>
      <c r="DL348" s="705">
        <f>+DE346*DF346*DJ346*DK346*25</f>
        <v>5.6250000000000008E-2</v>
      </c>
      <c r="DM348" s="67"/>
      <c r="DN348" s="67">
        <f>+DL348+DM359</f>
        <v>7.0330500000000004E-2</v>
      </c>
      <c r="DO348" s="67"/>
      <c r="DP348" s="67"/>
      <c r="DQ348" s="67"/>
      <c r="DR348" s="67"/>
      <c r="DS348" s="67"/>
      <c r="DT348" s="67"/>
      <c r="DU348" s="67"/>
      <c r="DV348" s="67"/>
      <c r="DW348" s="67"/>
      <c r="DX348" s="67"/>
      <c r="DY348" s="67"/>
      <c r="DZ348" s="67"/>
      <c r="EA348" s="67"/>
      <c r="EB348" s="67"/>
      <c r="EC348" s="67"/>
      <c r="ED348" s="67"/>
      <c r="EE348" s="67"/>
      <c r="EF348" s="67"/>
      <c r="EG348" s="67"/>
      <c r="EH348" s="67"/>
      <c r="EI348" s="67"/>
      <c r="EJ348" s="67"/>
      <c r="EK348" s="67"/>
      <c r="EL348" s="67"/>
      <c r="EM348" s="67"/>
      <c r="EN348" s="67"/>
      <c r="EO348" s="67"/>
      <c r="EP348" s="67"/>
      <c r="EQ348" s="67"/>
      <c r="ER348" s="67"/>
      <c r="ES348" s="67"/>
      <c r="ET348" s="67"/>
      <c r="EU348" s="67"/>
      <c r="EV348" s="67"/>
      <c r="EW348" s="67"/>
      <c r="EX348" s="67"/>
      <c r="EY348" s="67"/>
      <c r="EZ348" s="67"/>
      <c r="FA348" s="67"/>
      <c r="FB348" s="67"/>
      <c r="FC348" s="67"/>
      <c r="FD348" s="67"/>
      <c r="FE348" s="67"/>
      <c r="FF348" s="67"/>
      <c r="FG348" s="67"/>
      <c r="FH348" s="67"/>
      <c r="FI348" s="67"/>
      <c r="FJ348" s="67"/>
      <c r="FK348" s="67"/>
      <c r="FL348" s="67"/>
      <c r="FM348" s="67"/>
      <c r="FN348" s="67"/>
      <c r="FO348" s="67"/>
      <c r="FP348" s="67"/>
      <c r="FQ348" s="67"/>
      <c r="FR348" s="67"/>
      <c r="FS348" s="67"/>
      <c r="FT348" s="67"/>
      <c r="FU348" s="67"/>
      <c r="FV348" s="67"/>
      <c r="FW348" s="67"/>
      <c r="FX348" s="67"/>
      <c r="FY348" s="67"/>
      <c r="FZ348" s="67"/>
      <c r="GA348" s="67"/>
      <c r="GB348" s="67"/>
      <c r="GC348" s="67"/>
      <c r="GD348" s="67"/>
    </row>
    <row r="349" spans="1:186" s="69" customFormat="1" ht="18.75" hidden="1" customHeight="1" thickBot="1" x14ac:dyDescent="0.3">
      <c r="A349" s="67"/>
      <c r="B349" s="67"/>
      <c r="C349" s="67"/>
      <c r="D349" s="67"/>
      <c r="E349" s="67"/>
      <c r="F349" s="67"/>
      <c r="G349" s="67"/>
      <c r="H349" s="67"/>
      <c r="I349" s="67"/>
      <c r="J349" s="67"/>
      <c r="K349" s="67"/>
      <c r="L349" s="67"/>
      <c r="M349" s="67"/>
      <c r="N349" s="67"/>
      <c r="O349" s="671" t="s">
        <v>552</v>
      </c>
      <c r="P349" s="67"/>
      <c r="Q349" s="682"/>
      <c r="R349" s="682"/>
      <c r="S349" s="684"/>
      <c r="T349" s="684"/>
      <c r="U349" s="684"/>
      <c r="V349" s="684"/>
      <c r="W349" s="684"/>
      <c r="X349" s="684"/>
      <c r="Y349" s="684"/>
      <c r="Z349" s="684"/>
      <c r="AA349" s="684"/>
      <c r="AB349" s="684"/>
      <c r="AC349" s="684"/>
      <c r="AD349" s="684"/>
      <c r="AE349" s="684"/>
      <c r="AF349" s="684"/>
      <c r="AG349" s="684"/>
      <c r="AH349" s="682"/>
      <c r="AI349" s="67"/>
      <c r="AJ349" s="67"/>
      <c r="AK349" s="67"/>
      <c r="AL349" s="67"/>
      <c r="AM349" s="67"/>
      <c r="AN349" s="686">
        <v>1.1599999999999999</v>
      </c>
      <c r="AO349" s="686">
        <v>0.25</v>
      </c>
      <c r="AP349" s="690">
        <f>(AN349*365)*(AO349*0.67*0.02*1)</f>
        <v>1.41839</v>
      </c>
      <c r="AQ349" s="690">
        <f>(AN349*365)*(AO349*0.67*0.01*1)</f>
        <v>0.70919500000000002</v>
      </c>
      <c r="AR349" s="691"/>
      <c r="AS349" s="690">
        <f>(AN349*365)*(AO349*0.67*0.05*1)</f>
        <v>3.5459749999999999</v>
      </c>
      <c r="AT349" s="690">
        <f>(AN349*365)*(AO349*0.67*0.02*1)</f>
        <v>1.41839</v>
      </c>
      <c r="AU349" s="690">
        <f>(AN349*365)*(AO349*0.67*0.8*1)</f>
        <v>56.735599999999998</v>
      </c>
      <c r="AV349" s="690">
        <f>(AN349*365)*(AO349*0.67*0.8*1)</f>
        <v>56.735599999999998</v>
      </c>
      <c r="AW349" s="690">
        <f>(AN349*365)*(AO349*0.67*0.3*1)</f>
        <v>21.275849999999998</v>
      </c>
      <c r="AX349" s="691"/>
      <c r="AY349" s="690">
        <f>(AN349*365)*(AO349*0.67*0.8*1)</f>
        <v>56.735599999999998</v>
      </c>
      <c r="AZ349" s="690">
        <f t="shared" si="186"/>
        <v>70.919499999999999</v>
      </c>
      <c r="BA349" s="690">
        <f t="shared" si="187"/>
        <v>7.0919499999999998</v>
      </c>
      <c r="BB349" s="690">
        <f t="shared" si="188"/>
        <v>0.35459750000000001</v>
      </c>
      <c r="BC349" s="690">
        <f>(AN349*365)*(AO349*0.67*0.015*1)</f>
        <v>1.0637924999999999</v>
      </c>
      <c r="BD349" s="690">
        <v>0</v>
      </c>
      <c r="BE349" s="690">
        <v>0</v>
      </c>
      <c r="BF349" s="101"/>
      <c r="BG349" s="101"/>
      <c r="BH349" s="101"/>
      <c r="BI349" s="807" t="s">
        <v>469</v>
      </c>
      <c r="BJ349" s="796" t="s">
        <v>470</v>
      </c>
      <c r="BK349" s="801">
        <f>10/1000</f>
        <v>0.01</v>
      </c>
      <c r="BL349" s="796" t="s">
        <v>415</v>
      </c>
      <c r="BM349" s="798">
        <f>0.08/10</f>
        <v>8.0000000000000002E-3</v>
      </c>
      <c r="BN349" s="798">
        <f>20/10</f>
        <v>2</v>
      </c>
      <c r="BO349" s="795" t="s">
        <v>258</v>
      </c>
      <c r="BP349" s="801">
        <f>0.6/1000</f>
        <v>5.9999999999999995E-4</v>
      </c>
      <c r="BQ349" s="796" t="s">
        <v>416</v>
      </c>
      <c r="BR349" s="798">
        <f>0.2/0.6</f>
        <v>0.33333333333333337</v>
      </c>
      <c r="BS349" s="798">
        <f>1.2/0.6</f>
        <v>2</v>
      </c>
      <c r="BT349" s="795" t="s">
        <v>258</v>
      </c>
      <c r="BU349" s="635"/>
      <c r="BV349" s="917"/>
      <c r="BW349" s="916"/>
      <c r="BX349" s="916"/>
      <c r="BY349" s="917"/>
      <c r="BZ349" s="917"/>
      <c r="CA349" s="917"/>
      <c r="CB349" s="637"/>
      <c r="CC349" s="636"/>
      <c r="CD349" s="636"/>
      <c r="CE349" s="637"/>
      <c r="CF349" s="637"/>
      <c r="CG349" s="637"/>
      <c r="CH349" s="637"/>
      <c r="CI349" s="636"/>
      <c r="CJ349" s="636"/>
      <c r="CK349" s="637"/>
      <c r="CL349" s="637"/>
      <c r="CM349" s="637"/>
      <c r="CN349" s="705"/>
      <c r="CO349" s="667">
        <f t="shared" si="201"/>
        <v>8.0000000000000002E-3</v>
      </c>
      <c r="CP349" s="88">
        <f t="shared" si="202"/>
        <v>1.004</v>
      </c>
      <c r="CQ349" s="667">
        <f t="shared" si="203"/>
        <v>2</v>
      </c>
      <c r="CR349" s="67">
        <v>0.9</v>
      </c>
      <c r="CS349" s="67">
        <v>1</v>
      </c>
      <c r="CT349" s="67"/>
      <c r="CU349" s="67"/>
      <c r="CV349" s="67"/>
      <c r="CW349" s="67"/>
      <c r="CX349" s="67"/>
      <c r="CY349" s="67"/>
      <c r="CZ349" s="67"/>
      <c r="DA349" s="67"/>
      <c r="DB349" s="67"/>
      <c r="DC349" s="67"/>
      <c r="DD349" s="67"/>
      <c r="DE349" s="67"/>
      <c r="DF349" s="705"/>
      <c r="DG349" s="705"/>
      <c r="DH349" s="705"/>
      <c r="DI349" s="705"/>
      <c r="DJ349" s="67"/>
      <c r="DK349" s="67"/>
      <c r="DL349" s="705"/>
      <c r="DM349" s="67"/>
      <c r="DN349" s="67"/>
      <c r="DO349" s="67"/>
      <c r="DP349" s="67"/>
      <c r="DQ349" s="67"/>
      <c r="DR349" s="67"/>
      <c r="DS349" s="67"/>
      <c r="DT349" s="67"/>
      <c r="DU349" s="67"/>
      <c r="DV349" s="67"/>
      <c r="DW349" s="67"/>
      <c r="DX349" s="67"/>
      <c r="DY349" s="67"/>
      <c r="DZ349" s="67"/>
      <c r="EA349" s="67"/>
      <c r="EB349" s="67"/>
      <c r="EC349" s="67"/>
      <c r="ED349" s="67"/>
      <c r="EE349" s="67"/>
      <c r="EF349" s="67"/>
      <c r="EG349" s="67"/>
      <c r="EH349" s="67"/>
      <c r="EI349" s="67"/>
      <c r="EJ349" s="67"/>
      <c r="EK349" s="67"/>
      <c r="EL349" s="67"/>
      <c r="EM349" s="67"/>
      <c r="EN349" s="67"/>
      <c r="EO349" s="67"/>
      <c r="EP349" s="67"/>
      <c r="EQ349" s="67"/>
      <c r="ER349" s="67"/>
      <c r="ES349" s="67"/>
      <c r="ET349" s="67"/>
      <c r="EU349" s="67"/>
      <c r="EV349" s="67"/>
      <c r="EW349" s="67"/>
      <c r="EX349" s="67"/>
      <c r="EY349" s="67"/>
      <c r="EZ349" s="67"/>
      <c r="FA349" s="67"/>
      <c r="FB349" s="67"/>
      <c r="FC349" s="67"/>
      <c r="FD349" s="67"/>
      <c r="FE349" s="67"/>
      <c r="FF349" s="67"/>
      <c r="FG349" s="67"/>
      <c r="FH349" s="67"/>
      <c r="FI349" s="67"/>
      <c r="FJ349" s="67"/>
      <c r="FK349" s="67"/>
      <c r="FL349" s="67"/>
      <c r="FM349" s="67"/>
      <c r="FN349" s="67"/>
      <c r="FO349" s="67"/>
      <c r="FP349" s="67"/>
      <c r="FQ349" s="67"/>
      <c r="FR349" s="67"/>
      <c r="FS349" s="67"/>
      <c r="FT349" s="67"/>
      <c r="FU349" s="67"/>
      <c r="FV349" s="67"/>
      <c r="FW349" s="67"/>
      <c r="FX349" s="67"/>
      <c r="FY349" s="67"/>
      <c r="FZ349" s="67"/>
      <c r="GA349" s="67"/>
      <c r="GB349" s="67"/>
      <c r="GC349" s="67"/>
      <c r="GD349" s="67"/>
    </row>
    <row r="350" spans="1:186" s="69" customFormat="1" ht="18.75" hidden="1" customHeight="1" thickBot="1" x14ac:dyDescent="0.3">
      <c r="A350" s="67"/>
      <c r="B350" s="67"/>
      <c r="C350" s="67"/>
      <c r="D350" s="67"/>
      <c r="E350" s="67"/>
      <c r="F350" s="67"/>
      <c r="G350" s="67"/>
      <c r="H350" s="67"/>
      <c r="I350" s="67"/>
      <c r="J350" s="67"/>
      <c r="K350" s="67"/>
      <c r="L350" s="67"/>
      <c r="M350" s="67"/>
      <c r="N350" s="67"/>
      <c r="O350" s="67"/>
      <c r="P350" s="67"/>
      <c r="Q350" s="67"/>
      <c r="R350" s="67"/>
      <c r="S350" s="67"/>
      <c r="T350" s="67"/>
      <c r="U350" s="67"/>
      <c r="V350" s="67"/>
      <c r="W350" s="67"/>
      <c r="X350" s="67"/>
      <c r="Y350" s="67"/>
      <c r="Z350" s="67"/>
      <c r="AA350" s="67"/>
      <c r="AB350" s="67"/>
      <c r="AC350" s="67"/>
      <c r="AD350" s="67"/>
      <c r="AE350" s="67"/>
      <c r="AF350" s="67"/>
      <c r="AG350" s="67"/>
      <c r="AH350" s="67"/>
      <c r="AI350" s="67"/>
      <c r="AJ350" s="67"/>
      <c r="AK350" s="67"/>
      <c r="AL350" s="67"/>
      <c r="AM350" s="67"/>
      <c r="AN350" s="67"/>
      <c r="AO350" s="67"/>
      <c r="AP350" s="67"/>
      <c r="AQ350" s="67"/>
      <c r="AR350" s="67"/>
      <c r="AS350" s="67"/>
      <c r="AT350" s="67"/>
      <c r="AU350" s="67"/>
      <c r="AV350" s="67"/>
      <c r="AW350" s="67"/>
      <c r="AX350" s="67"/>
      <c r="AY350" s="67"/>
      <c r="AZ350" s="67"/>
      <c r="BA350" s="67"/>
      <c r="BB350" s="67"/>
      <c r="BC350" s="67"/>
      <c r="BD350" s="67">
        <v>0</v>
      </c>
      <c r="BE350" s="67"/>
      <c r="BF350" s="101"/>
      <c r="BG350" s="101"/>
      <c r="BH350" s="101"/>
      <c r="BI350" s="807" t="s">
        <v>471</v>
      </c>
      <c r="BJ350" s="796" t="s">
        <v>474</v>
      </c>
      <c r="BK350" s="801">
        <f>4/1000</f>
        <v>4.0000000000000001E-3</v>
      </c>
      <c r="BL350" s="796" t="s">
        <v>415</v>
      </c>
      <c r="BM350" s="798">
        <f>0.03/4</f>
        <v>7.4999999999999997E-3</v>
      </c>
      <c r="BN350" s="798">
        <f>8/4</f>
        <v>2</v>
      </c>
      <c r="BO350" s="795" t="s">
        <v>258</v>
      </c>
      <c r="BP350" s="801">
        <f>0.3/1000</f>
        <v>2.9999999999999997E-4</v>
      </c>
      <c r="BQ350" s="796" t="s">
        <v>416</v>
      </c>
      <c r="BR350" s="798">
        <f>0.06/0.3</f>
        <v>0.2</v>
      </c>
      <c r="BS350" s="798">
        <f>0.6/0.3</f>
        <v>2</v>
      </c>
      <c r="BT350" s="795" t="s">
        <v>258</v>
      </c>
      <c r="BU350" s="635"/>
      <c r="BV350" s="917"/>
      <c r="BW350" s="916"/>
      <c r="BX350" s="916"/>
      <c r="BY350" s="917"/>
      <c r="BZ350" s="917"/>
      <c r="CA350" s="917"/>
      <c r="CB350" s="637"/>
      <c r="CC350" s="636"/>
      <c r="CD350" s="636"/>
      <c r="CE350" s="637"/>
      <c r="CF350" s="637"/>
      <c r="CG350" s="637"/>
      <c r="CH350" s="637"/>
      <c r="CI350" s="636"/>
      <c r="CJ350" s="636"/>
      <c r="CK350" s="637"/>
      <c r="CL350" s="637"/>
      <c r="CM350" s="637"/>
      <c r="CN350" s="705"/>
      <c r="CO350" s="667">
        <f t="shared" si="201"/>
        <v>7.4999999999999997E-3</v>
      </c>
      <c r="CP350" s="88">
        <f t="shared" si="202"/>
        <v>1.0037499999999999</v>
      </c>
      <c r="CQ350" s="667">
        <f t="shared" si="203"/>
        <v>2</v>
      </c>
      <c r="CR350" s="67">
        <v>0.9</v>
      </c>
      <c r="CS350" s="67">
        <v>1</v>
      </c>
      <c r="CT350" s="67"/>
      <c r="CU350" s="67"/>
      <c r="CV350" s="67"/>
      <c r="CW350" s="67"/>
      <c r="CX350" s="67"/>
      <c r="CY350" s="67"/>
      <c r="CZ350" s="67"/>
      <c r="DA350" s="67"/>
      <c r="DB350" s="67"/>
      <c r="DC350" s="67"/>
      <c r="DD350" s="67"/>
      <c r="DE350" s="67"/>
      <c r="DF350" s="705"/>
      <c r="DG350" s="705"/>
      <c r="DH350" s="705"/>
      <c r="DI350" s="705"/>
      <c r="DJ350" s="67"/>
      <c r="DK350" s="67"/>
      <c r="DL350" s="705"/>
      <c r="DM350" s="67"/>
      <c r="DN350" s="67"/>
      <c r="DO350" s="67"/>
      <c r="DP350" s="67"/>
      <c r="DQ350" s="67"/>
      <c r="DR350" s="67"/>
      <c r="DS350" s="67"/>
      <c r="DT350" s="67"/>
      <c r="DU350" s="67"/>
      <c r="DV350" s="67"/>
      <c r="DW350" s="67"/>
      <c r="DX350" s="67"/>
      <c r="DY350" s="67"/>
      <c r="DZ350" s="67"/>
      <c r="EA350" s="67"/>
      <c r="EB350" s="67"/>
      <c r="EC350" s="67"/>
      <c r="ED350" s="67"/>
      <c r="EE350" s="67"/>
      <c r="EF350" s="67"/>
      <c r="EG350" s="67"/>
      <c r="EH350" s="67"/>
      <c r="EI350" s="67"/>
      <c r="EJ350" s="67"/>
      <c r="EK350" s="67"/>
      <c r="EL350" s="67"/>
      <c r="EM350" s="67"/>
      <c r="EN350" s="67"/>
      <c r="EO350" s="67"/>
      <c r="EP350" s="67"/>
      <c r="EQ350" s="67"/>
      <c r="ER350" s="67"/>
      <c r="ES350" s="67"/>
      <c r="ET350" s="67"/>
      <c r="EU350" s="67"/>
      <c r="EV350" s="67"/>
      <c r="EW350" s="67"/>
      <c r="EX350" s="67"/>
      <c r="EY350" s="67"/>
      <c r="EZ350" s="67"/>
      <c r="FA350" s="67"/>
      <c r="FB350" s="67"/>
      <c r="FC350" s="67"/>
      <c r="FD350" s="67"/>
      <c r="FE350" s="67"/>
      <c r="FF350" s="67"/>
      <c r="FG350" s="67"/>
      <c r="FH350" s="67"/>
      <c r="FI350" s="67"/>
      <c r="FJ350" s="67"/>
      <c r="FK350" s="67"/>
      <c r="FL350" s="67"/>
      <c r="FM350" s="67"/>
      <c r="FN350" s="67"/>
      <c r="FO350" s="67"/>
      <c r="FP350" s="67"/>
      <c r="FQ350" s="67"/>
      <c r="FR350" s="67"/>
      <c r="FS350" s="67"/>
      <c r="FT350" s="67"/>
      <c r="FU350" s="67"/>
      <c r="FV350" s="67"/>
      <c r="FW350" s="67"/>
      <c r="FX350" s="67"/>
      <c r="FY350" s="67"/>
      <c r="FZ350" s="67"/>
      <c r="GA350" s="67"/>
      <c r="GB350" s="67"/>
      <c r="GC350" s="67"/>
      <c r="GD350" s="67"/>
    </row>
    <row r="351" spans="1:186" s="69" customFormat="1" ht="18.75" hidden="1" customHeight="1" thickBot="1" x14ac:dyDescent="0.3">
      <c r="A351" s="67"/>
      <c r="B351" s="67"/>
      <c r="C351" s="67"/>
      <c r="D351" s="67"/>
      <c r="E351" s="67"/>
      <c r="F351" s="67"/>
      <c r="G351" s="67"/>
      <c r="H351" s="67"/>
      <c r="I351" s="67"/>
      <c r="J351" s="67"/>
      <c r="K351" s="67"/>
      <c r="L351" s="67"/>
      <c r="M351" s="67"/>
      <c r="N351" s="67"/>
      <c r="O351" s="67"/>
      <c r="P351" s="67"/>
      <c r="Q351" s="67"/>
      <c r="R351" s="67"/>
      <c r="S351" s="67"/>
      <c r="T351" s="67"/>
      <c r="U351" s="67"/>
      <c r="V351" s="67"/>
      <c r="W351" s="67"/>
      <c r="X351" s="67"/>
      <c r="Y351" s="67"/>
      <c r="Z351" s="67"/>
      <c r="AA351" s="67"/>
      <c r="AB351" s="67"/>
      <c r="AC351" s="67"/>
      <c r="AD351" s="67"/>
      <c r="AE351" s="67"/>
      <c r="AF351" s="67"/>
      <c r="AG351" s="67"/>
      <c r="AH351" s="67"/>
      <c r="AI351" s="67"/>
      <c r="AJ351" s="67"/>
      <c r="AK351" s="67"/>
      <c r="AL351" s="67"/>
      <c r="AM351" s="67"/>
      <c r="AN351" s="67"/>
      <c r="AO351" s="67"/>
      <c r="AP351" s="67"/>
      <c r="AQ351" s="67"/>
      <c r="AR351" s="67"/>
      <c r="AS351" s="67"/>
      <c r="AT351" s="67"/>
      <c r="AU351" s="67"/>
      <c r="AV351" s="67"/>
      <c r="AW351" s="67"/>
      <c r="AX351" s="67"/>
      <c r="AY351" s="67"/>
      <c r="AZ351" s="67"/>
      <c r="BA351" s="67"/>
      <c r="BB351" s="67"/>
      <c r="BC351" s="67"/>
      <c r="BD351" s="67"/>
      <c r="BE351" s="67"/>
      <c r="BF351" s="101"/>
      <c r="BG351" s="101"/>
      <c r="BH351" s="101"/>
      <c r="BI351" s="807" t="s">
        <v>472</v>
      </c>
      <c r="BJ351" s="796" t="s">
        <v>470</v>
      </c>
      <c r="BK351" s="801">
        <f>2/1000</f>
        <v>2E-3</v>
      </c>
      <c r="BL351" s="796" t="s">
        <v>415</v>
      </c>
      <c r="BM351" s="798">
        <f>0/2</f>
        <v>0</v>
      </c>
      <c r="BN351" s="798">
        <f>20/2</f>
        <v>10</v>
      </c>
      <c r="BO351" s="795" t="s">
        <v>258</v>
      </c>
      <c r="BP351" s="801">
        <v>0</v>
      </c>
      <c r="BQ351" s="796" t="s">
        <v>416</v>
      </c>
      <c r="BR351" s="798">
        <v>0</v>
      </c>
      <c r="BS351" s="798">
        <v>0</v>
      </c>
      <c r="BT351" s="795" t="s">
        <v>258</v>
      </c>
      <c r="BU351" s="635"/>
      <c r="BV351" s="917"/>
      <c r="BW351" s="916"/>
      <c r="BX351" s="916"/>
      <c r="BY351" s="917"/>
      <c r="BZ351" s="917"/>
      <c r="CA351" s="917"/>
      <c r="CB351" s="637"/>
      <c r="CC351" s="636"/>
      <c r="CD351" s="636"/>
      <c r="CE351" s="637"/>
      <c r="CF351" s="637"/>
      <c r="CG351" s="637"/>
      <c r="CH351" s="637"/>
      <c r="CI351" s="636"/>
      <c r="CJ351" s="636"/>
      <c r="CK351" s="637"/>
      <c r="CL351" s="637"/>
      <c r="CM351" s="637"/>
      <c r="CN351" s="705"/>
      <c r="CO351" s="667">
        <f t="shared" si="201"/>
        <v>0</v>
      </c>
      <c r="CP351" s="88">
        <f t="shared" si="202"/>
        <v>5</v>
      </c>
      <c r="CQ351" s="667">
        <f t="shared" si="203"/>
        <v>10</v>
      </c>
      <c r="CR351" s="67">
        <v>0.9</v>
      </c>
      <c r="CS351" s="67">
        <v>1</v>
      </c>
      <c r="CT351" s="67"/>
      <c r="CU351" s="67"/>
      <c r="CV351" s="67"/>
      <c r="CW351" s="67"/>
      <c r="CX351" s="67"/>
      <c r="CY351" s="67"/>
      <c r="CZ351" s="67"/>
      <c r="DA351" s="67"/>
      <c r="DB351" s="67"/>
      <c r="DC351" s="67"/>
      <c r="DD351" s="67"/>
      <c r="DE351" s="67"/>
      <c r="DF351" s="705"/>
      <c r="DG351" s="705"/>
      <c r="DH351" s="705"/>
      <c r="DI351" s="705"/>
      <c r="DJ351" s="67"/>
      <c r="DK351" s="67"/>
      <c r="DL351" s="705"/>
      <c r="DM351" s="67"/>
      <c r="DN351" s="67"/>
      <c r="DO351" s="67"/>
      <c r="DP351" s="67"/>
      <c r="DQ351" s="67"/>
      <c r="DR351" s="67"/>
      <c r="DS351" s="67"/>
      <c r="DT351" s="67"/>
      <c r="DU351" s="67"/>
      <c r="DV351" s="67"/>
      <c r="DW351" s="67"/>
      <c r="DX351" s="67"/>
      <c r="DY351" s="67"/>
      <c r="DZ351" s="67"/>
      <c r="EA351" s="67"/>
      <c r="EB351" s="67"/>
      <c r="EC351" s="67"/>
      <c r="ED351" s="67"/>
      <c r="EE351" s="67"/>
      <c r="EF351" s="67"/>
      <c r="EG351" s="67"/>
      <c r="EH351" s="67"/>
      <c r="EI351" s="67"/>
      <c r="EJ351" s="67"/>
      <c r="EK351" s="67"/>
      <c r="EL351" s="67"/>
      <c r="EM351" s="67"/>
      <c r="EN351" s="67"/>
      <c r="EO351" s="67"/>
      <c r="EP351" s="67"/>
      <c r="EQ351" s="67"/>
      <c r="ER351" s="67"/>
      <c r="ES351" s="67"/>
      <c r="ET351" s="67"/>
      <c r="EU351" s="67"/>
      <c r="EV351" s="67"/>
      <c r="EW351" s="67"/>
      <c r="EX351" s="67"/>
      <c r="EY351" s="67"/>
      <c r="EZ351" s="67"/>
      <c r="FA351" s="67"/>
      <c r="FB351" s="67"/>
      <c r="FC351" s="67"/>
      <c r="FD351" s="67"/>
      <c r="FE351" s="67"/>
      <c r="FF351" s="67"/>
      <c r="FG351" s="67"/>
      <c r="FH351" s="67"/>
      <c r="FI351" s="67"/>
      <c r="FJ351" s="67"/>
      <c r="FK351" s="67"/>
      <c r="FL351" s="67"/>
      <c r="FM351" s="67"/>
      <c r="FN351" s="67"/>
      <c r="FO351" s="67"/>
      <c r="FP351" s="67"/>
      <c r="FQ351" s="67"/>
      <c r="FR351" s="67"/>
      <c r="FS351" s="67"/>
      <c r="FT351" s="67"/>
      <c r="FU351" s="67"/>
      <c r="FV351" s="67"/>
      <c r="FW351" s="67"/>
      <c r="FX351" s="67"/>
      <c r="FY351" s="67"/>
      <c r="FZ351" s="67"/>
      <c r="GA351" s="67"/>
      <c r="GB351" s="67"/>
      <c r="GC351" s="67"/>
      <c r="GD351" s="67"/>
    </row>
    <row r="352" spans="1:186" s="69" customFormat="1" ht="18.75" hidden="1" customHeight="1" thickBot="1" x14ac:dyDescent="0.3">
      <c r="A352" s="67"/>
      <c r="B352" s="67"/>
      <c r="C352" s="67"/>
      <c r="D352" s="67"/>
      <c r="E352" s="67"/>
      <c r="F352" s="67"/>
      <c r="G352" s="67"/>
      <c r="H352" s="67"/>
      <c r="I352" s="67"/>
      <c r="J352" s="67"/>
      <c r="K352" s="67"/>
      <c r="L352" s="67"/>
      <c r="M352" s="67"/>
      <c r="N352" s="67"/>
      <c r="O352" s="67"/>
      <c r="P352" s="67"/>
      <c r="Q352" s="67"/>
      <c r="R352" s="67"/>
      <c r="S352" s="67"/>
      <c r="T352" s="67"/>
      <c r="U352" s="67"/>
      <c r="V352" s="67"/>
      <c r="W352" s="67"/>
      <c r="X352" s="67"/>
      <c r="Y352" s="67"/>
      <c r="Z352" s="67"/>
      <c r="AA352" s="67"/>
      <c r="AB352" s="67"/>
      <c r="AC352" s="67"/>
      <c r="AD352" s="67"/>
      <c r="AE352" s="67"/>
      <c r="AF352" s="67"/>
      <c r="AG352" s="67"/>
      <c r="AH352" s="67"/>
      <c r="AI352" s="67"/>
      <c r="AJ352" s="67"/>
      <c r="AK352" s="67"/>
      <c r="AL352" s="67"/>
      <c r="AM352" s="67"/>
      <c r="AN352" s="67"/>
      <c r="AO352" s="67"/>
      <c r="AP352" s="67"/>
      <c r="AQ352" s="67"/>
      <c r="AR352" s="67"/>
      <c r="AS352" s="67"/>
      <c r="AT352" s="67"/>
      <c r="AU352" s="67"/>
      <c r="AV352" s="67"/>
      <c r="AW352" s="67"/>
      <c r="AX352" s="67"/>
      <c r="AY352" s="67"/>
      <c r="AZ352" s="67"/>
      <c r="BA352" s="67"/>
      <c r="BB352" s="88" t="s">
        <v>508</v>
      </c>
      <c r="BC352" s="88" t="s">
        <v>509</v>
      </c>
      <c r="BD352" s="88" t="s">
        <v>511</v>
      </c>
      <c r="BE352" s="88"/>
      <c r="BF352" s="101"/>
      <c r="BG352" s="101"/>
      <c r="BH352" s="101"/>
      <c r="BI352" s="807" t="s">
        <v>473</v>
      </c>
      <c r="BJ352" s="796" t="s">
        <v>474</v>
      </c>
      <c r="BK352" s="801">
        <f>1/1000</f>
        <v>1E-3</v>
      </c>
      <c r="BL352" s="796" t="s">
        <v>415</v>
      </c>
      <c r="BM352" s="798">
        <f>0/2</f>
        <v>0</v>
      </c>
      <c r="BN352" s="798">
        <f>8/1</f>
        <v>8</v>
      </c>
      <c r="BO352" s="795" t="s">
        <v>258</v>
      </c>
      <c r="BP352" s="801">
        <v>0</v>
      </c>
      <c r="BQ352" s="796" t="s">
        <v>416</v>
      </c>
      <c r="BR352" s="798">
        <v>0</v>
      </c>
      <c r="BS352" s="798">
        <v>0</v>
      </c>
      <c r="BT352" s="795" t="s">
        <v>258</v>
      </c>
      <c r="BU352" s="635"/>
      <c r="BV352" s="917"/>
      <c r="BW352" s="916"/>
      <c r="BX352" s="916"/>
      <c r="BY352" s="917"/>
      <c r="BZ352" s="917"/>
      <c r="CA352" s="917"/>
      <c r="CB352" s="637"/>
      <c r="CC352" s="636"/>
      <c r="CD352" s="636"/>
      <c r="CE352" s="637"/>
      <c r="CF352" s="637"/>
      <c r="CG352" s="637"/>
      <c r="CH352" s="637"/>
      <c r="CI352" s="636"/>
      <c r="CJ352" s="636"/>
      <c r="CK352" s="637"/>
      <c r="CL352" s="637"/>
      <c r="CM352" s="637"/>
      <c r="CN352" s="705"/>
      <c r="CO352" s="667">
        <f t="shared" si="201"/>
        <v>0</v>
      </c>
      <c r="CP352" s="88">
        <f t="shared" si="202"/>
        <v>4</v>
      </c>
      <c r="CQ352" s="667">
        <f t="shared" si="203"/>
        <v>8</v>
      </c>
      <c r="CR352" s="67">
        <v>0.9</v>
      </c>
      <c r="CS352" s="67">
        <v>1</v>
      </c>
      <c r="CT352" s="67"/>
      <c r="CU352" s="67"/>
      <c r="CV352" s="67"/>
      <c r="CW352" s="67"/>
      <c r="CX352" s="67"/>
      <c r="CY352" s="67"/>
      <c r="CZ352" s="67"/>
      <c r="DA352" s="67"/>
      <c r="DB352" s="67"/>
      <c r="DC352" s="67"/>
      <c r="DD352" s="67"/>
      <c r="DE352" s="67"/>
      <c r="DF352" s="705"/>
      <c r="DG352" s="705"/>
      <c r="DH352" s="705"/>
      <c r="DI352" s="705"/>
      <c r="DJ352" s="67"/>
      <c r="DK352" s="67"/>
      <c r="DL352" s="705"/>
      <c r="DM352" s="67"/>
      <c r="DN352" s="67"/>
      <c r="DO352" s="67"/>
      <c r="DP352" s="67"/>
      <c r="DQ352" s="67"/>
      <c r="DR352" s="67"/>
      <c r="DS352" s="67"/>
      <c r="DT352" s="67"/>
      <c r="DU352" s="67"/>
      <c r="DV352" s="67"/>
      <c r="DW352" s="67"/>
      <c r="DX352" s="67"/>
      <c r="DY352" s="67"/>
      <c r="DZ352" s="67"/>
      <c r="EA352" s="67"/>
      <c r="EB352" s="67"/>
      <c r="EC352" s="67"/>
      <c r="ED352" s="67"/>
      <c r="EE352" s="67"/>
      <c r="EF352" s="67"/>
      <c r="EG352" s="67"/>
      <c r="EH352" s="67"/>
      <c r="EI352" s="67"/>
      <c r="EJ352" s="67"/>
      <c r="EK352" s="67"/>
      <c r="EL352" s="67"/>
      <c r="EM352" s="67"/>
      <c r="EN352" s="67"/>
      <c r="EO352" s="67"/>
      <c r="EP352" s="67"/>
      <c r="EQ352" s="67"/>
      <c r="ER352" s="67"/>
      <c r="ES352" s="67"/>
      <c r="ET352" s="67"/>
      <c r="EU352" s="67"/>
      <c r="EV352" s="67"/>
      <c r="EW352" s="67"/>
      <c r="EX352" s="67"/>
      <c r="EY352" s="67"/>
      <c r="EZ352" s="67"/>
      <c r="FA352" s="67"/>
      <c r="FB352" s="67"/>
      <c r="FC352" s="67"/>
      <c r="FD352" s="67"/>
      <c r="FE352" s="67"/>
      <c r="FF352" s="67"/>
      <c r="FG352" s="67"/>
      <c r="FH352" s="67"/>
      <c r="FI352" s="67"/>
      <c r="FJ352" s="67"/>
      <c r="FK352" s="67"/>
      <c r="FL352" s="67"/>
      <c r="FM352" s="67"/>
      <c r="FN352" s="67"/>
      <c r="FO352" s="67"/>
      <c r="FP352" s="67"/>
      <c r="FQ352" s="67"/>
      <c r="FR352" s="67"/>
      <c r="FS352" s="67"/>
      <c r="FT352" s="67"/>
      <c r="FU352" s="67"/>
      <c r="FV352" s="67"/>
      <c r="FW352" s="67"/>
      <c r="FX352" s="67"/>
      <c r="FY352" s="67"/>
      <c r="FZ352" s="67"/>
      <c r="GA352" s="67"/>
      <c r="GB352" s="67"/>
      <c r="GC352" s="67"/>
      <c r="GD352" s="67"/>
    </row>
    <row r="353" spans="1:186" s="69" customFormat="1" ht="26.25" hidden="1" customHeight="1" thickBot="1" x14ac:dyDescent="0.3">
      <c r="A353" s="67"/>
      <c r="B353" s="67"/>
      <c r="C353" s="67"/>
      <c r="D353" s="67"/>
      <c r="E353" s="67"/>
      <c r="F353" s="67"/>
      <c r="G353" s="67"/>
      <c r="H353" s="67"/>
      <c r="I353" s="67"/>
      <c r="J353" s="67"/>
      <c r="K353" s="67"/>
      <c r="L353" s="67"/>
      <c r="M353" s="67"/>
      <c r="N353" s="67"/>
      <c r="O353" s="67"/>
      <c r="P353" s="67"/>
      <c r="Q353" s="67"/>
      <c r="R353" s="67"/>
      <c r="S353" s="67"/>
      <c r="T353" s="67"/>
      <c r="U353" s="67"/>
      <c r="V353" s="67"/>
      <c r="W353" s="67"/>
      <c r="X353" s="67"/>
      <c r="Y353" s="67"/>
      <c r="Z353" s="67"/>
      <c r="AA353" s="67"/>
      <c r="AB353" s="67"/>
      <c r="AC353" s="67"/>
      <c r="AD353" s="67"/>
      <c r="AE353" s="67"/>
      <c r="AF353" s="67"/>
      <c r="AG353" s="67"/>
      <c r="AH353" s="67"/>
      <c r="AI353" s="67"/>
      <c r="AJ353" s="67"/>
      <c r="AK353" s="67"/>
      <c r="AL353" s="67"/>
      <c r="AM353" s="67"/>
      <c r="AN353" s="67"/>
      <c r="AO353" s="67"/>
      <c r="AP353" s="67"/>
      <c r="AQ353" s="67"/>
      <c r="AR353" s="67"/>
      <c r="AS353" s="67"/>
      <c r="AT353" s="67"/>
      <c r="AU353" s="67"/>
      <c r="AV353" s="67"/>
      <c r="AW353" s="67"/>
      <c r="AX353" s="67"/>
      <c r="AY353" s="67"/>
      <c r="AZ353" s="67"/>
      <c r="BA353" s="67"/>
      <c r="BB353" s="88">
        <v>50.4</v>
      </c>
      <c r="BC353" s="88">
        <v>22</v>
      </c>
      <c r="BD353" s="88">
        <f>BC353/((BB353*1000*1000)/(1000*1000))</f>
        <v>0.43650793650793651</v>
      </c>
      <c r="BE353" s="88"/>
      <c r="BF353" s="101"/>
      <c r="BG353" s="101"/>
      <c r="BH353" s="101"/>
      <c r="BI353" s="807" t="s">
        <v>506</v>
      </c>
      <c r="BJ353" s="796" t="s">
        <v>504</v>
      </c>
      <c r="BK353" s="801">
        <f>BD353*BF353</f>
        <v>0</v>
      </c>
      <c r="BL353" s="796" t="s">
        <v>505</v>
      </c>
      <c r="BM353" s="798">
        <f>0%/5%</f>
        <v>0</v>
      </c>
      <c r="BN353" s="798">
        <f>10%/5%</f>
        <v>2</v>
      </c>
      <c r="BO353" s="795" t="s">
        <v>258</v>
      </c>
      <c r="BP353" s="801">
        <v>0</v>
      </c>
      <c r="BQ353" s="796" t="s">
        <v>507</v>
      </c>
      <c r="BR353" s="798">
        <v>0</v>
      </c>
      <c r="BS353" s="798">
        <v>0</v>
      </c>
      <c r="BT353" s="795" t="s">
        <v>258</v>
      </c>
      <c r="BU353" s="635"/>
      <c r="BV353" s="917"/>
      <c r="BW353" s="916"/>
      <c r="BX353" s="916"/>
      <c r="BY353" s="917"/>
      <c r="BZ353" s="917"/>
      <c r="CA353" s="917"/>
      <c r="CB353" s="637"/>
      <c r="CC353" s="636"/>
      <c r="CD353" s="636"/>
      <c r="CE353" s="637"/>
      <c r="CF353" s="637"/>
      <c r="CG353" s="637"/>
      <c r="CH353" s="637"/>
      <c r="CI353" s="636"/>
      <c r="CJ353" s="636"/>
      <c r="CK353" s="637"/>
      <c r="CL353" s="637"/>
      <c r="CM353" s="637"/>
      <c r="CN353" s="705"/>
      <c r="CO353" s="667">
        <f t="shared" si="201"/>
        <v>0</v>
      </c>
      <c r="CP353" s="88">
        <f t="shared" si="202"/>
        <v>1</v>
      </c>
      <c r="CQ353" s="667">
        <f t="shared" si="203"/>
        <v>2</v>
      </c>
      <c r="CR353" s="67"/>
      <c r="CS353" s="67"/>
      <c r="CT353" s="67"/>
      <c r="CU353" s="67"/>
      <c r="CV353" s="67"/>
      <c r="CW353" s="67"/>
      <c r="CX353" s="67"/>
      <c r="CY353" s="67"/>
      <c r="CZ353" s="67"/>
      <c r="DA353" s="67"/>
      <c r="DB353" s="67"/>
      <c r="DC353" s="67"/>
      <c r="DD353" s="67"/>
      <c r="DE353" s="67"/>
      <c r="DF353" s="705"/>
      <c r="DG353" s="705"/>
      <c r="DH353" s="705"/>
      <c r="DI353" s="705"/>
      <c r="DJ353" s="67"/>
      <c r="DK353" s="67"/>
      <c r="DL353" s="705"/>
      <c r="DM353" s="67"/>
      <c r="DN353" s="67"/>
      <c r="DO353" s="67"/>
      <c r="DP353" s="67"/>
      <c r="DQ353" s="67"/>
      <c r="DR353" s="67"/>
      <c r="DS353" s="67"/>
      <c r="DT353" s="67"/>
      <c r="DU353" s="67"/>
      <c r="DV353" s="67"/>
      <c r="DW353" s="67"/>
      <c r="DX353" s="67"/>
      <c r="DY353" s="67"/>
      <c r="DZ353" s="67"/>
      <c r="EA353" s="67"/>
      <c r="EB353" s="67"/>
      <c r="EC353" s="67"/>
      <c r="ED353" s="67"/>
      <c r="EE353" s="67"/>
      <c r="EF353" s="67"/>
      <c r="EG353" s="67"/>
      <c r="EH353" s="67"/>
      <c r="EI353" s="67"/>
      <c r="EJ353" s="67"/>
      <c r="EK353" s="67"/>
      <c r="EL353" s="67"/>
      <c r="EM353" s="67"/>
      <c r="EN353" s="67"/>
      <c r="EO353" s="67"/>
      <c r="EP353" s="67"/>
      <c r="EQ353" s="67"/>
      <c r="ER353" s="67"/>
      <c r="ES353" s="67"/>
      <c r="ET353" s="67"/>
      <c r="EU353" s="67"/>
      <c r="EV353" s="67"/>
      <c r="EW353" s="67"/>
      <c r="EX353" s="67"/>
      <c r="EY353" s="67"/>
      <c r="EZ353" s="67"/>
      <c r="FA353" s="67"/>
      <c r="FB353" s="67"/>
      <c r="FC353" s="67"/>
      <c r="FD353" s="67"/>
      <c r="FE353" s="67"/>
      <c r="FF353" s="67"/>
      <c r="FG353" s="67"/>
      <c r="FH353" s="67"/>
      <c r="FI353" s="67"/>
      <c r="FJ353" s="67"/>
      <c r="FK353" s="67"/>
      <c r="FL353" s="67"/>
      <c r="FM353" s="67"/>
      <c r="FN353" s="67"/>
      <c r="FO353" s="67"/>
      <c r="FP353" s="67"/>
      <c r="FQ353" s="67"/>
      <c r="FR353" s="67"/>
      <c r="FS353" s="67"/>
      <c r="FT353" s="67"/>
      <c r="FU353" s="67"/>
      <c r="FV353" s="67"/>
      <c r="FW353" s="67"/>
      <c r="FX353" s="67"/>
      <c r="FY353" s="67"/>
      <c r="FZ353" s="67"/>
      <c r="GA353" s="67"/>
      <c r="GB353" s="67"/>
      <c r="GC353" s="67"/>
      <c r="GD353" s="67"/>
    </row>
    <row r="354" spans="1:186" s="69" customFormat="1" ht="18.75" hidden="1" customHeight="1" thickBot="1" x14ac:dyDescent="0.3">
      <c r="A354" s="67"/>
      <c r="B354" s="67"/>
      <c r="C354" s="67"/>
      <c r="D354" s="67"/>
      <c r="E354" s="67"/>
      <c r="F354" s="67"/>
      <c r="G354" s="67"/>
      <c r="H354" s="67"/>
      <c r="I354" s="67"/>
      <c r="J354" s="67"/>
      <c r="K354" s="67"/>
      <c r="L354" s="67"/>
      <c r="M354" s="67"/>
      <c r="N354" s="67"/>
      <c r="O354" s="67"/>
      <c r="P354" s="67"/>
      <c r="Q354" s="67"/>
      <c r="R354" s="67"/>
      <c r="S354" s="67"/>
      <c r="T354" s="67"/>
      <c r="U354" s="67"/>
      <c r="V354" s="67"/>
      <c r="W354" s="67"/>
      <c r="X354" s="67"/>
      <c r="Y354" s="67"/>
      <c r="Z354" s="67"/>
      <c r="AA354" s="67"/>
      <c r="AB354" s="67"/>
      <c r="AC354" s="67"/>
      <c r="AD354" s="67"/>
      <c r="AE354" s="67"/>
      <c r="AF354" s="67"/>
      <c r="AG354" s="67"/>
      <c r="AH354" s="67"/>
      <c r="AI354" s="67"/>
      <c r="AJ354" s="67"/>
      <c r="AK354" s="67"/>
      <c r="AL354" s="67"/>
      <c r="AM354" s="67"/>
      <c r="AN354" s="67"/>
      <c r="AO354" s="67"/>
      <c r="AP354" s="67"/>
      <c r="AQ354" s="67"/>
      <c r="AR354" s="67"/>
      <c r="AS354" s="67"/>
      <c r="AT354" s="67"/>
      <c r="AU354" s="67"/>
      <c r="AV354" s="67"/>
      <c r="AW354" s="67"/>
      <c r="AX354" s="67"/>
      <c r="AY354" s="67"/>
      <c r="AZ354" s="67"/>
      <c r="BA354" s="67"/>
      <c r="BB354" s="67"/>
      <c r="BC354" s="67"/>
      <c r="BD354" s="67"/>
      <c r="BE354" s="67"/>
      <c r="BF354" s="101"/>
      <c r="BG354" s="101"/>
      <c r="BH354" s="101"/>
      <c r="BI354" s="807" t="s">
        <v>315</v>
      </c>
      <c r="BJ354" s="796" t="s">
        <v>49</v>
      </c>
      <c r="BK354" s="801">
        <f>2.7/1000</f>
        <v>2.7000000000000001E-3</v>
      </c>
      <c r="BL354" s="796" t="s">
        <v>415</v>
      </c>
      <c r="BM354" s="798">
        <f>0.9/2.7</f>
        <v>0.33333333333333331</v>
      </c>
      <c r="BN354" s="798">
        <f>0.9/2.7</f>
        <v>0.33333333333333331</v>
      </c>
      <c r="BO354" s="795" t="s">
        <v>258</v>
      </c>
      <c r="BP354" s="801">
        <f>0.07/1000</f>
        <v>7.0000000000000007E-5</v>
      </c>
      <c r="BQ354" s="796" t="s">
        <v>416</v>
      </c>
      <c r="BR354" s="798">
        <f>0.1/0.07</f>
        <v>1.4285714285714286</v>
      </c>
      <c r="BS354" s="798">
        <f>0.1/0.07</f>
        <v>1.4285714285714286</v>
      </c>
      <c r="BT354" s="795" t="s">
        <v>258</v>
      </c>
      <c r="BU354" s="635"/>
      <c r="BV354" s="801">
        <v>1515</v>
      </c>
      <c r="BW354" s="796" t="s">
        <v>460</v>
      </c>
      <c r="BX354" s="798">
        <f>177/1515</f>
        <v>0.11683168316831684</v>
      </c>
      <c r="BY354" s="798">
        <f>177/1515</f>
        <v>0.11683168316831684</v>
      </c>
      <c r="BZ354" s="795" t="s">
        <v>258</v>
      </c>
      <c r="CA354" s="917"/>
      <c r="CB354" s="637"/>
      <c r="CC354" s="636"/>
      <c r="CD354" s="636"/>
      <c r="CE354" s="637"/>
      <c r="CF354" s="637"/>
      <c r="CG354" s="637"/>
      <c r="CH354" s="637"/>
      <c r="CI354" s="636"/>
      <c r="CJ354" s="636"/>
      <c r="CK354" s="637"/>
      <c r="CL354" s="637"/>
      <c r="CM354" s="637"/>
      <c r="CN354" s="705"/>
      <c r="CO354" s="667">
        <f t="shared" si="201"/>
        <v>0.33333333333333331</v>
      </c>
      <c r="CP354" s="88">
        <f t="shared" si="202"/>
        <v>0.33333333333333331</v>
      </c>
      <c r="CQ354" s="667">
        <f t="shared" si="203"/>
        <v>0.33333333333333331</v>
      </c>
      <c r="CR354" s="67"/>
      <c r="CS354" s="67"/>
      <c r="CT354" s="67"/>
      <c r="CU354" s="67"/>
      <c r="CV354" s="67"/>
      <c r="CW354" s="67"/>
      <c r="CX354" s="67"/>
      <c r="CY354" s="67"/>
      <c r="CZ354" s="67"/>
      <c r="DA354" s="67"/>
      <c r="DB354" s="67"/>
      <c r="DC354" s="67"/>
      <c r="DD354" s="67"/>
      <c r="DE354" s="67"/>
      <c r="DF354" s="705"/>
      <c r="DG354" s="705"/>
      <c r="DH354" s="705"/>
      <c r="DI354" s="705"/>
      <c r="DJ354" s="67"/>
      <c r="DK354" s="67"/>
      <c r="DL354" s="705"/>
      <c r="DM354" s="67"/>
      <c r="DN354" s="67"/>
      <c r="DO354" s="67"/>
      <c r="DP354" s="67"/>
      <c r="DQ354" s="67"/>
      <c r="DR354" s="67"/>
      <c r="DS354" s="67"/>
      <c r="DT354" s="67"/>
      <c r="DU354" s="67"/>
      <c r="DV354" s="67"/>
      <c r="DW354" s="67"/>
      <c r="DX354" s="67"/>
      <c r="DY354" s="67"/>
      <c r="DZ354" s="67"/>
      <c r="EA354" s="67"/>
      <c r="EB354" s="67"/>
      <c r="EC354" s="67"/>
      <c r="ED354" s="67"/>
      <c r="EE354" s="67"/>
      <c r="EF354" s="67"/>
      <c r="EG354" s="67"/>
      <c r="EH354" s="67"/>
      <c r="EI354" s="67"/>
      <c r="EJ354" s="67"/>
      <c r="EK354" s="67"/>
      <c r="EL354" s="67"/>
      <c r="EM354" s="67"/>
      <c r="EN354" s="67"/>
      <c r="EO354" s="67"/>
      <c r="EP354" s="67"/>
      <c r="EQ354" s="67"/>
      <c r="ER354" s="67"/>
      <c r="ES354" s="67"/>
      <c r="ET354" s="67"/>
      <c r="EU354" s="67"/>
      <c r="EV354" s="67"/>
      <c r="EW354" s="67"/>
      <c r="EX354" s="67"/>
      <c r="EY354" s="67"/>
      <c r="EZ354" s="67"/>
      <c r="FA354" s="67"/>
      <c r="FB354" s="67"/>
      <c r="FC354" s="67"/>
      <c r="FD354" s="67"/>
      <c r="FE354" s="67"/>
      <c r="FF354" s="67"/>
      <c r="FG354" s="67"/>
      <c r="FH354" s="67"/>
      <c r="FI354" s="67"/>
      <c r="FJ354" s="67"/>
      <c r="FK354" s="67"/>
      <c r="FL354" s="67"/>
      <c r="FM354" s="67"/>
      <c r="FN354" s="67"/>
      <c r="FO354" s="67"/>
      <c r="FP354" s="67"/>
      <c r="FQ354" s="67"/>
      <c r="FR354" s="67"/>
      <c r="FS354" s="67"/>
      <c r="FT354" s="67"/>
      <c r="FU354" s="67"/>
      <c r="FV354" s="67"/>
      <c r="FW354" s="67"/>
      <c r="FX354" s="67"/>
      <c r="FY354" s="67"/>
      <c r="FZ354" s="67"/>
      <c r="GA354" s="67"/>
      <c r="GB354" s="67"/>
      <c r="GC354" s="67"/>
      <c r="GD354" s="67"/>
    </row>
    <row r="355" spans="1:186" s="69" customFormat="1" ht="18.75" hidden="1" customHeight="1" thickBot="1" x14ac:dyDescent="0.3">
      <c r="A355" s="67"/>
      <c r="B355" s="67"/>
      <c r="C355" s="67"/>
      <c r="D355" s="67"/>
      <c r="E355" s="67"/>
      <c r="F355" s="67"/>
      <c r="G355" s="67"/>
      <c r="H355" s="67"/>
      <c r="I355" s="67"/>
      <c r="J355" s="67"/>
      <c r="K355" s="67"/>
      <c r="L355" s="67"/>
      <c r="M355" s="67"/>
      <c r="N355" s="67"/>
      <c r="O355" s="67"/>
      <c r="P355" s="67"/>
      <c r="Q355" s="67"/>
      <c r="R355" s="67"/>
      <c r="S355" s="67"/>
      <c r="T355" s="67"/>
      <c r="U355" s="67"/>
      <c r="V355" s="67"/>
      <c r="W355" s="67"/>
      <c r="X355" s="67"/>
      <c r="Y355" s="67"/>
      <c r="Z355" s="67"/>
      <c r="AA355" s="67"/>
      <c r="AB355" s="67"/>
      <c r="AC355" s="67"/>
      <c r="AD355" s="67"/>
      <c r="AE355" s="67"/>
      <c r="AF355" s="67"/>
      <c r="AG355" s="67"/>
      <c r="AH355" s="67"/>
      <c r="AI355" s="67"/>
      <c r="AJ355" s="67"/>
      <c r="AK355" s="67"/>
      <c r="AL355" s="67"/>
      <c r="AM355" s="67"/>
      <c r="AN355" s="67"/>
      <c r="AO355" s="67"/>
      <c r="AP355" s="67"/>
      <c r="AQ355" s="67"/>
      <c r="AR355" s="67"/>
      <c r="AS355" s="67"/>
      <c r="AT355" s="67"/>
      <c r="AU355" s="67"/>
      <c r="AV355" s="67"/>
      <c r="AW355" s="67"/>
      <c r="AX355" s="67"/>
      <c r="AY355" s="67"/>
      <c r="AZ355" s="67"/>
      <c r="BA355" s="67"/>
      <c r="BB355" s="67"/>
      <c r="BC355" s="67"/>
      <c r="BD355" s="67"/>
      <c r="BE355" s="67"/>
      <c r="BF355" s="101"/>
      <c r="BG355" s="101"/>
      <c r="BH355" s="101"/>
      <c r="BI355" s="807" t="s">
        <v>459</v>
      </c>
      <c r="BJ355" s="796" t="s">
        <v>49</v>
      </c>
      <c r="BK355" s="801">
        <f>2.3/1000</f>
        <v>2.3E-3</v>
      </c>
      <c r="BL355" s="796" t="s">
        <v>415</v>
      </c>
      <c r="BM355" s="798">
        <f>0.9/2.3</f>
        <v>0.39130434782608697</v>
      </c>
      <c r="BN355" s="798">
        <f>0.9/2.3</f>
        <v>0.39130434782608697</v>
      </c>
      <c r="BO355" s="795" t="s">
        <v>258</v>
      </c>
      <c r="BP355" s="801">
        <f>0.21/1000</f>
        <v>2.0999999999999998E-4</v>
      </c>
      <c r="BQ355" s="796" t="s">
        <v>416</v>
      </c>
      <c r="BR355" s="798">
        <f>0.1/0.21</f>
        <v>0.47619047619047622</v>
      </c>
      <c r="BS355" s="798">
        <f>0.1/0.21</f>
        <v>0.47619047619047622</v>
      </c>
      <c r="BT355" s="795" t="s">
        <v>258</v>
      </c>
      <c r="BU355" s="635"/>
      <c r="BV355" s="801">
        <v>1613</v>
      </c>
      <c r="BW355" s="796" t="s">
        <v>460</v>
      </c>
      <c r="BX355" s="798">
        <f>95/1613</f>
        <v>5.8896466212027279E-2</v>
      </c>
      <c r="BY355" s="798">
        <f>95/1613</f>
        <v>5.8896466212027279E-2</v>
      </c>
      <c r="BZ355" s="795" t="s">
        <v>258</v>
      </c>
      <c r="CA355" s="917"/>
      <c r="CB355" s="637"/>
      <c r="CC355" s="636"/>
      <c r="CD355" s="636"/>
      <c r="CE355" s="637"/>
      <c r="CF355" s="637"/>
      <c r="CG355" s="637"/>
      <c r="CH355" s="637"/>
      <c r="CI355" s="636"/>
      <c r="CJ355" s="636"/>
      <c r="CK355" s="637"/>
      <c r="CL355" s="637"/>
      <c r="CM355" s="637"/>
      <c r="CN355" s="705"/>
      <c r="CO355" s="667">
        <f t="shared" si="201"/>
        <v>0.39130434782608697</v>
      </c>
      <c r="CP355" s="88">
        <f t="shared" si="202"/>
        <v>0.39130434782608697</v>
      </c>
      <c r="CQ355" s="667">
        <f t="shared" si="203"/>
        <v>0.39130434782608697</v>
      </c>
      <c r="CR355" s="67"/>
      <c r="CS355" s="67"/>
      <c r="CT355" s="67"/>
      <c r="CU355" s="67"/>
      <c r="CV355" s="67"/>
      <c r="CW355" s="67"/>
      <c r="CX355" s="67"/>
      <c r="CY355" s="67"/>
      <c r="CZ355" s="67"/>
      <c r="DA355" s="67"/>
      <c r="DB355" s="67"/>
      <c r="DC355" s="67"/>
      <c r="DD355" s="67"/>
      <c r="DE355" s="67"/>
      <c r="DF355" s="705"/>
      <c r="DG355" s="705"/>
      <c r="DH355" s="705"/>
      <c r="DI355" s="705"/>
      <c r="DJ355" s="67"/>
      <c r="DK355" s="67"/>
      <c r="DL355" s="705"/>
      <c r="DM355" s="67"/>
      <c r="DN355" s="67"/>
      <c r="DO355" s="67"/>
      <c r="DP355" s="67"/>
      <c r="DQ355" s="67"/>
      <c r="DR355" s="67"/>
      <c r="DS355" s="67"/>
      <c r="DT355" s="67"/>
      <c r="DU355" s="67"/>
      <c r="DV355" s="67"/>
      <c r="DW355" s="67"/>
      <c r="DX355" s="67"/>
      <c r="DY355" s="67"/>
      <c r="DZ355" s="67"/>
      <c r="EA355" s="67"/>
      <c r="EB355" s="67"/>
      <c r="EC355" s="67"/>
      <c r="ED355" s="67"/>
      <c r="EE355" s="67"/>
      <c r="EF355" s="67"/>
      <c r="EG355" s="67"/>
      <c r="EH355" s="67"/>
      <c r="EI355" s="67"/>
      <c r="EJ355" s="67"/>
      <c r="EK355" s="67"/>
      <c r="EL355" s="67"/>
      <c r="EM355" s="67"/>
      <c r="EN355" s="67"/>
      <c r="EO355" s="67"/>
      <c r="EP355" s="67"/>
      <c r="EQ355" s="67"/>
      <c r="ER355" s="67"/>
      <c r="ES355" s="67"/>
      <c r="ET355" s="67"/>
      <c r="EU355" s="67"/>
      <c r="EV355" s="67"/>
      <c r="EW355" s="67"/>
      <c r="EX355" s="67"/>
      <c r="EY355" s="67"/>
      <c r="EZ355" s="67"/>
      <c r="FA355" s="67"/>
      <c r="FB355" s="67"/>
      <c r="FC355" s="67"/>
      <c r="FD355" s="67"/>
      <c r="FE355" s="67"/>
      <c r="FF355" s="67"/>
      <c r="FG355" s="67"/>
      <c r="FH355" s="67"/>
      <c r="FI355" s="67"/>
      <c r="FJ355" s="67"/>
      <c r="FK355" s="67"/>
      <c r="FL355" s="67"/>
      <c r="FM355" s="67"/>
      <c r="FN355" s="67"/>
      <c r="FO355" s="67"/>
      <c r="FP355" s="67"/>
      <c r="FQ355" s="67"/>
      <c r="FR355" s="67"/>
      <c r="FS355" s="67"/>
      <c r="FT355" s="67"/>
      <c r="FU355" s="67"/>
      <c r="FV355" s="67"/>
      <c r="FW355" s="67"/>
      <c r="FX355" s="67"/>
      <c r="FY355" s="67"/>
      <c r="FZ355" s="67"/>
      <c r="GA355" s="67"/>
      <c r="GB355" s="67"/>
      <c r="GC355" s="67"/>
      <c r="GD355" s="67"/>
    </row>
    <row r="356" spans="1:186" s="69" customFormat="1" ht="15" hidden="1" customHeight="1" x14ac:dyDescent="0.25">
      <c r="A356" s="67"/>
      <c r="B356" s="67"/>
      <c r="C356" s="67"/>
      <c r="D356" s="67"/>
      <c r="E356" s="67"/>
      <c r="F356" s="67"/>
      <c r="G356" s="67"/>
      <c r="H356" s="67"/>
      <c r="I356" s="67"/>
      <c r="J356" s="67"/>
      <c r="K356" s="67"/>
      <c r="L356" s="67"/>
      <c r="M356" s="67"/>
      <c r="N356" s="67"/>
      <c r="O356" s="67"/>
      <c r="P356" s="67"/>
      <c r="Q356" s="67"/>
      <c r="R356" s="67"/>
      <c r="S356" s="67"/>
      <c r="T356" s="67"/>
      <c r="U356" s="67"/>
      <c r="V356" s="67"/>
      <c r="W356" s="67"/>
      <c r="X356" s="67"/>
      <c r="Y356" s="67"/>
      <c r="Z356" s="67"/>
      <c r="AA356" s="67"/>
      <c r="AB356" s="67"/>
      <c r="AC356" s="67"/>
      <c r="AD356" s="67"/>
      <c r="AE356" s="67"/>
      <c r="AF356" s="67"/>
      <c r="AG356" s="67"/>
      <c r="AH356" s="67"/>
      <c r="AI356" s="67"/>
      <c r="AJ356" s="67"/>
      <c r="AK356" s="67"/>
      <c r="AL356" s="67"/>
      <c r="AM356" s="67"/>
      <c r="AN356" s="67"/>
      <c r="AO356" s="67"/>
      <c r="AP356" s="67"/>
      <c r="AQ356" s="67"/>
      <c r="AR356" s="67"/>
      <c r="AS356" s="67"/>
      <c r="AT356" s="67"/>
      <c r="AU356" s="67"/>
      <c r="AV356" s="67"/>
      <c r="AW356" s="67"/>
      <c r="AX356" s="67"/>
      <c r="AY356" s="67"/>
      <c r="AZ356" s="67"/>
      <c r="BA356" s="67"/>
      <c r="BB356" s="67"/>
      <c r="BC356" s="67"/>
      <c r="BD356" s="67"/>
      <c r="BE356" s="67"/>
      <c r="BF356" s="101"/>
      <c r="BG356" s="101"/>
      <c r="BH356" s="101"/>
      <c r="BI356" s="635"/>
      <c r="BJ356" s="636"/>
      <c r="BK356" s="636"/>
      <c r="BL356" s="636"/>
      <c r="BM356" s="102"/>
      <c r="BN356" s="102"/>
      <c r="BO356" s="102"/>
      <c r="BP356" s="916"/>
      <c r="BQ356" s="636"/>
      <c r="BR356" s="916"/>
      <c r="BS356" s="916"/>
      <c r="BT356" s="916"/>
      <c r="BU356" s="916"/>
      <c r="BV356" s="917"/>
      <c r="BW356" s="916"/>
      <c r="BX356" s="916"/>
      <c r="BY356" s="917"/>
      <c r="BZ356" s="917"/>
      <c r="CA356" s="917"/>
      <c r="CB356" s="637"/>
      <c r="CC356" s="636"/>
      <c r="CD356" s="636"/>
      <c r="CE356" s="637"/>
      <c r="CF356" s="637"/>
      <c r="CG356" s="637"/>
      <c r="CH356" s="637"/>
      <c r="CI356" s="636"/>
      <c r="CJ356" s="636"/>
      <c r="CK356" s="637"/>
      <c r="CL356" s="637"/>
      <c r="CM356" s="637"/>
      <c r="CN356" s="705"/>
      <c r="CO356" s="667">
        <f t="shared" si="201"/>
        <v>0</v>
      </c>
      <c r="CP356" s="88">
        <f t="shared" si="202"/>
        <v>0</v>
      </c>
      <c r="CQ356" s="667">
        <f t="shared" si="203"/>
        <v>0</v>
      </c>
      <c r="CR356" s="67"/>
      <c r="CS356" s="67"/>
      <c r="CT356" s="67"/>
      <c r="CU356" s="67"/>
      <c r="CV356" s="67"/>
      <c r="CW356" s="67"/>
      <c r="CX356" s="67"/>
      <c r="CY356" s="67"/>
      <c r="CZ356" s="67"/>
      <c r="DA356" s="67"/>
      <c r="DB356" s="67"/>
      <c r="DC356" s="67"/>
      <c r="DD356" s="67"/>
      <c r="DE356" s="67"/>
      <c r="DF356" s="705"/>
      <c r="DG356" s="705"/>
      <c r="DH356" s="705"/>
      <c r="DI356" s="705"/>
      <c r="DJ356" s="67"/>
      <c r="DK356" s="67" t="s">
        <v>109</v>
      </c>
      <c r="DL356" s="67" t="s">
        <v>110</v>
      </c>
      <c r="DM356" s="67" t="s">
        <v>107</v>
      </c>
      <c r="DN356" s="67"/>
      <c r="DO356" s="67"/>
      <c r="DP356" s="67"/>
      <c r="DQ356" s="67"/>
      <c r="DR356" s="67"/>
      <c r="DS356" s="67"/>
      <c r="DT356" s="67"/>
      <c r="DU356" s="67"/>
      <c r="DV356" s="67"/>
      <c r="DW356" s="67"/>
      <c r="DX356" s="67"/>
      <c r="DY356" s="67"/>
      <c r="DZ356" s="67"/>
      <c r="EA356" s="67"/>
      <c r="EB356" s="67"/>
      <c r="EC356" s="67"/>
      <c r="ED356" s="67"/>
      <c r="EE356" s="67"/>
      <c r="EF356" s="67"/>
      <c r="EG356" s="67"/>
      <c r="EH356" s="67"/>
      <c r="EI356" s="67"/>
      <c r="EJ356" s="67"/>
      <c r="EK356" s="67"/>
      <c r="EL356" s="67"/>
      <c r="EM356" s="67"/>
      <c r="EN356" s="67"/>
      <c r="EO356" s="67"/>
      <c r="EP356" s="67"/>
      <c r="EQ356" s="67"/>
      <c r="ER356" s="67"/>
      <c r="ES356" s="67"/>
      <c r="ET356" s="67"/>
      <c r="EU356" s="67"/>
      <c r="EV356" s="67"/>
      <c r="EW356" s="67"/>
      <c r="EX356" s="67"/>
      <c r="EY356" s="67"/>
      <c r="EZ356" s="67"/>
      <c r="FA356" s="67"/>
      <c r="FB356" s="67"/>
      <c r="FC356" s="67"/>
      <c r="FD356" s="67"/>
      <c r="FE356" s="67"/>
      <c r="FF356" s="67"/>
      <c r="FG356" s="67"/>
      <c r="FH356" s="67"/>
      <c r="FI356" s="67"/>
      <c r="FJ356" s="67"/>
      <c r="FK356" s="67"/>
      <c r="FL356" s="67"/>
      <c r="FM356" s="67"/>
      <c r="FN356" s="67"/>
      <c r="FO356" s="67"/>
      <c r="FP356" s="67"/>
      <c r="FQ356" s="67"/>
      <c r="FR356" s="67"/>
      <c r="FS356" s="67"/>
      <c r="FT356" s="67"/>
      <c r="FU356" s="67"/>
      <c r="FV356" s="67"/>
      <c r="FW356" s="67"/>
      <c r="FX356" s="67"/>
      <c r="FY356" s="67"/>
      <c r="FZ356" s="67"/>
      <c r="GA356" s="67"/>
      <c r="GB356" s="67"/>
      <c r="GC356" s="67"/>
      <c r="GD356" s="67"/>
    </row>
    <row r="357" spans="1:186" s="69" customFormat="1" ht="15" hidden="1" customHeight="1" thickBot="1" x14ac:dyDescent="0.3">
      <c r="A357" s="67"/>
      <c r="B357" s="67"/>
      <c r="C357" s="67"/>
      <c r="D357" s="67"/>
      <c r="E357" s="67"/>
      <c r="F357" s="67"/>
      <c r="G357" s="67"/>
      <c r="H357" s="67"/>
      <c r="I357" s="67"/>
      <c r="J357" s="67"/>
      <c r="K357" s="67"/>
      <c r="L357" s="67"/>
      <c r="M357" s="67"/>
      <c r="N357" s="67"/>
      <c r="O357" s="67"/>
      <c r="P357" s="67"/>
      <c r="Q357" s="67"/>
      <c r="R357" s="67"/>
      <c r="S357" s="67"/>
      <c r="T357" s="67"/>
      <c r="U357" s="67"/>
      <c r="V357" s="67"/>
      <c r="W357" s="67"/>
      <c r="X357" s="67"/>
      <c r="Y357" s="67"/>
      <c r="Z357" s="67"/>
      <c r="AA357" s="67"/>
      <c r="AB357" s="67"/>
      <c r="AC357" s="67"/>
      <c r="AD357" s="67"/>
      <c r="AE357" s="67"/>
      <c r="AF357" s="67"/>
      <c r="AG357" s="67"/>
      <c r="AH357" s="67"/>
      <c r="AI357" s="67"/>
      <c r="AJ357" s="67"/>
      <c r="AK357" s="67"/>
      <c r="AL357" s="67"/>
      <c r="AM357" s="67"/>
      <c r="AN357" s="67"/>
      <c r="AO357" s="67"/>
      <c r="AP357" s="67"/>
      <c r="AQ357" s="67"/>
      <c r="AR357" s="67"/>
      <c r="AS357" s="67"/>
      <c r="AT357" s="67"/>
      <c r="AU357" s="67"/>
      <c r="AV357" s="67"/>
      <c r="AW357" s="67"/>
      <c r="AX357" s="67"/>
      <c r="AY357" s="67"/>
      <c r="AZ357" s="67"/>
      <c r="BA357" s="67"/>
      <c r="BB357" s="67"/>
      <c r="BC357" s="67"/>
      <c r="BD357" s="67"/>
      <c r="BE357" s="67"/>
      <c r="BF357" s="101"/>
      <c r="BG357" s="101"/>
      <c r="BH357" s="101"/>
      <c r="BI357" s="635"/>
      <c r="BJ357" s="636"/>
      <c r="BK357" s="636"/>
      <c r="BL357" s="636"/>
      <c r="BM357" s="102"/>
      <c r="BN357" s="102"/>
      <c r="BO357" s="102"/>
      <c r="BP357" s="916"/>
      <c r="BQ357" s="916"/>
      <c r="BR357" s="916"/>
      <c r="BS357" s="916"/>
      <c r="BT357" s="916"/>
      <c r="BU357" s="916"/>
      <c r="BV357" s="917"/>
      <c r="BW357" s="916"/>
      <c r="BX357" s="916"/>
      <c r="BY357" s="917"/>
      <c r="BZ357" s="917"/>
      <c r="CA357" s="917"/>
      <c r="CB357" s="637"/>
      <c r="CC357" s="636"/>
      <c r="CD357" s="636"/>
      <c r="CE357" s="637"/>
      <c r="CF357" s="637"/>
      <c r="CG357" s="637"/>
      <c r="CH357" s="637"/>
      <c r="CI357" s="636"/>
      <c r="CJ357" s="636"/>
      <c r="CK357" s="637"/>
      <c r="CL357" s="637"/>
      <c r="CM357" s="637"/>
      <c r="CN357" s="705"/>
      <c r="CO357" s="667">
        <f t="shared" si="201"/>
        <v>0</v>
      </c>
      <c r="CP357" s="88">
        <f t="shared" si="202"/>
        <v>0</v>
      </c>
      <c r="CQ357" s="667">
        <f t="shared" si="203"/>
        <v>0</v>
      </c>
      <c r="CR357" s="67"/>
      <c r="CS357" s="67"/>
      <c r="CT357" s="67"/>
      <c r="CU357" s="67"/>
      <c r="CV357" s="67"/>
      <c r="CW357" s="67"/>
      <c r="CX357" s="67"/>
      <c r="CY357" s="67"/>
      <c r="CZ357" s="67"/>
      <c r="DA357" s="67"/>
      <c r="DB357" s="67"/>
      <c r="DC357" s="67"/>
      <c r="DD357" s="67"/>
      <c r="DE357" s="67"/>
      <c r="DF357" s="705"/>
      <c r="DG357" s="705"/>
      <c r="DH357" s="705"/>
      <c r="DI357" s="705"/>
      <c r="DJ357" s="67"/>
      <c r="DK357" s="67">
        <v>1.4999999999999999E-2</v>
      </c>
      <c r="DL357" s="67">
        <v>7.0000000000000001E-3</v>
      </c>
      <c r="DM357" s="67">
        <f>+DE346*DF346*DJ346*DK357*DL357*310</f>
        <v>1.4647500000000001E-2</v>
      </c>
      <c r="DN357" s="67"/>
      <c r="DO357" s="67"/>
      <c r="DP357" s="67"/>
      <c r="DQ357" s="67"/>
      <c r="DR357" s="67"/>
      <c r="DS357" s="67"/>
      <c r="DT357" s="67"/>
      <c r="DU357" s="67"/>
      <c r="DV357" s="67"/>
      <c r="DW357" s="67"/>
      <c r="DX357" s="67"/>
      <c r="DY357" s="67"/>
      <c r="DZ357" s="67"/>
      <c r="EA357" s="67"/>
      <c r="EB357" s="67"/>
      <c r="EC357" s="67"/>
      <c r="ED357" s="67"/>
      <c r="EE357" s="67"/>
      <c r="EF357" s="67"/>
      <c r="EG357" s="67"/>
      <c r="EH357" s="67"/>
      <c r="EI357" s="67"/>
      <c r="EJ357" s="67"/>
      <c r="EK357" s="67"/>
      <c r="EL357" s="67"/>
      <c r="EM357" s="67"/>
      <c r="EN357" s="67"/>
      <c r="EO357" s="67"/>
      <c r="EP357" s="67"/>
      <c r="EQ357" s="67"/>
      <c r="ER357" s="67"/>
      <c r="ES357" s="67"/>
      <c r="ET357" s="67"/>
      <c r="EU357" s="67"/>
      <c r="EV357" s="67"/>
      <c r="EW357" s="67"/>
      <c r="EX357" s="67"/>
      <c r="EY357" s="67"/>
      <c r="EZ357" s="67"/>
      <c r="FA357" s="67"/>
      <c r="FB357" s="67"/>
      <c r="FC357" s="67"/>
      <c r="FD357" s="67"/>
      <c r="FE357" s="67"/>
      <c r="FF357" s="67"/>
      <c r="FG357" s="67"/>
      <c r="FH357" s="67"/>
      <c r="FI357" s="67"/>
      <c r="FJ357" s="67"/>
      <c r="FK357" s="67"/>
      <c r="FL357" s="67"/>
      <c r="FM357" s="67"/>
      <c r="FN357" s="67"/>
      <c r="FO357" s="67"/>
      <c r="FP357" s="67"/>
      <c r="FQ357" s="67"/>
      <c r="FR357" s="67"/>
      <c r="FS357" s="67"/>
      <c r="FT357" s="67"/>
      <c r="FU357" s="67"/>
      <c r="FV357" s="67"/>
      <c r="FW357" s="67"/>
      <c r="FX357" s="67"/>
      <c r="FY357" s="67"/>
      <c r="FZ357" s="67"/>
      <c r="GA357" s="67"/>
      <c r="GB357" s="67"/>
      <c r="GC357" s="67"/>
      <c r="GD357" s="67"/>
    </row>
    <row r="358" spans="1:186" s="69" customFormat="1" ht="15" hidden="1" customHeight="1" x14ac:dyDescent="0.25">
      <c r="A358" s="67"/>
      <c r="B358" s="67"/>
      <c r="C358" s="67"/>
      <c r="D358" s="67"/>
      <c r="E358" s="67"/>
      <c r="F358" s="67"/>
      <c r="G358" s="67"/>
      <c r="H358" s="67"/>
      <c r="I358" s="67"/>
      <c r="J358" s="67"/>
      <c r="K358" s="67"/>
      <c r="L358" s="67"/>
      <c r="M358" s="67"/>
      <c r="N358" s="67"/>
      <c r="O358" s="67"/>
      <c r="P358" s="67"/>
      <c r="Q358" s="67"/>
      <c r="R358" s="67"/>
      <c r="S358" s="67"/>
      <c r="T358" s="67"/>
      <c r="U358" s="67"/>
      <c r="V358" s="67"/>
      <c r="W358" s="67"/>
      <c r="X358" s="67"/>
      <c r="Y358" s="67"/>
      <c r="Z358" s="67"/>
      <c r="AA358" s="67"/>
      <c r="AB358" s="67"/>
      <c r="AC358" s="67"/>
      <c r="AD358" s="67"/>
      <c r="AE358" s="67"/>
      <c r="AF358" s="67"/>
      <c r="AG358" s="67"/>
      <c r="AH358" s="67"/>
      <c r="AI358" s="67"/>
      <c r="AJ358" s="67"/>
      <c r="AK358" s="67"/>
      <c r="AL358" s="67"/>
      <c r="AM358" s="67"/>
      <c r="AN358" s="67"/>
      <c r="AO358" s="67"/>
      <c r="AP358" s="67"/>
      <c r="AQ358" s="67"/>
      <c r="AR358" s="67"/>
      <c r="AS358" s="67"/>
      <c r="AT358" s="67"/>
      <c r="AU358" s="67"/>
      <c r="AV358" s="67"/>
      <c r="AW358" s="67"/>
      <c r="AX358" s="67"/>
      <c r="AY358" s="67"/>
      <c r="AZ358" s="67"/>
      <c r="BA358" s="67"/>
      <c r="BB358" s="67"/>
      <c r="BC358" s="67"/>
      <c r="BD358" s="67"/>
      <c r="BE358" s="67"/>
      <c r="BF358" s="101"/>
      <c r="BG358" s="101"/>
      <c r="BH358" s="101"/>
      <c r="BI358" s="2096" t="s">
        <v>261</v>
      </c>
      <c r="BJ358" s="940"/>
      <c r="BK358" s="2096" t="s">
        <v>282</v>
      </c>
      <c r="BL358" s="940"/>
      <c r="BM358" s="2096" t="s">
        <v>233</v>
      </c>
      <c r="BN358" s="2096" t="s">
        <v>233</v>
      </c>
      <c r="BO358" s="2096" t="s">
        <v>240</v>
      </c>
      <c r="BP358" s="916"/>
      <c r="BQ358" s="916"/>
      <c r="BR358" s="916"/>
      <c r="BS358" s="916"/>
      <c r="BT358" s="916"/>
      <c r="BU358" s="916"/>
      <c r="BV358" s="917"/>
      <c r="BW358" s="916"/>
      <c r="BX358" s="916"/>
      <c r="BY358" s="917"/>
      <c r="BZ358" s="917"/>
      <c r="CA358" s="917"/>
      <c r="CB358" s="637"/>
      <c r="CC358" s="636"/>
      <c r="CD358" s="636"/>
      <c r="CE358" s="637"/>
      <c r="CF358" s="637"/>
      <c r="CG358" s="637"/>
      <c r="CH358" s="637"/>
      <c r="CI358" s="636"/>
      <c r="CJ358" s="636"/>
      <c r="CK358" s="637"/>
      <c r="CL358" s="637"/>
      <c r="CM358" s="637"/>
      <c r="CN358" s="705"/>
      <c r="CO358" s="667" t="str">
        <f t="shared" si="201"/>
        <v>Incertidumbre (+/- %)</v>
      </c>
      <c r="CP358" s="88" t="e">
        <f t="shared" si="202"/>
        <v>#VALUE!</v>
      </c>
      <c r="CQ358" s="667" t="str">
        <f t="shared" si="203"/>
        <v>Incertidumbre (+/- %)</v>
      </c>
      <c r="CR358" s="67"/>
      <c r="CS358" s="67"/>
      <c r="CT358" s="67"/>
      <c r="CU358" s="67"/>
      <c r="CV358" s="67"/>
      <c r="CW358" s="67"/>
      <c r="CX358" s="67"/>
      <c r="CY358" s="67"/>
      <c r="CZ358" s="67"/>
      <c r="DA358" s="67"/>
      <c r="DB358" s="67"/>
      <c r="DC358" s="67"/>
      <c r="DD358" s="67"/>
      <c r="DE358" s="67"/>
      <c r="DF358" s="705"/>
      <c r="DG358" s="705"/>
      <c r="DH358" s="705"/>
      <c r="DI358" s="705"/>
      <c r="DJ358" s="67"/>
      <c r="DK358" s="67"/>
      <c r="DL358" s="67"/>
      <c r="DM358" s="67"/>
      <c r="DN358" s="67"/>
      <c r="DO358" s="67"/>
      <c r="DP358" s="67"/>
      <c r="DQ358" s="67"/>
      <c r="DR358" s="67"/>
      <c r="DS358" s="67"/>
      <c r="DT358" s="67"/>
      <c r="DU358" s="67"/>
      <c r="DV358" s="67"/>
      <c r="DW358" s="67"/>
      <c r="DX358" s="67"/>
      <c r="DY358" s="67"/>
      <c r="DZ358" s="67"/>
      <c r="EA358" s="67"/>
      <c r="EB358" s="67"/>
      <c r="EC358" s="67"/>
      <c r="ED358" s="67"/>
      <c r="EE358" s="67"/>
      <c r="EF358" s="67"/>
      <c r="EG358" s="67"/>
      <c r="EH358" s="67"/>
      <c r="EI358" s="67"/>
      <c r="EJ358" s="67"/>
      <c r="EK358" s="67"/>
      <c r="EL358" s="67"/>
      <c r="EM358" s="67"/>
      <c r="EN358" s="67"/>
      <c r="EO358" s="67"/>
      <c r="EP358" s="67"/>
      <c r="EQ358" s="67"/>
      <c r="ER358" s="67"/>
      <c r="ES358" s="67"/>
      <c r="ET358" s="67"/>
      <c r="EU358" s="67"/>
      <c r="EV358" s="67"/>
      <c r="EW358" s="67"/>
      <c r="EX358" s="67"/>
      <c r="EY358" s="67"/>
      <c r="EZ358" s="67"/>
      <c r="FA358" s="67"/>
      <c r="FB358" s="67"/>
      <c r="FC358" s="67"/>
      <c r="FD358" s="67"/>
      <c r="FE358" s="67"/>
      <c r="FF358" s="67"/>
      <c r="FG358" s="67"/>
      <c r="FH358" s="67"/>
      <c r="FI358" s="67"/>
      <c r="FJ358" s="67"/>
      <c r="FK358" s="67"/>
      <c r="FL358" s="67"/>
      <c r="FM358" s="67"/>
      <c r="FN358" s="67"/>
      <c r="FO358" s="67"/>
      <c r="FP358" s="67"/>
      <c r="FQ358" s="67"/>
      <c r="FR358" s="67"/>
      <c r="FS358" s="67"/>
      <c r="FT358" s="67"/>
      <c r="FU358" s="67"/>
      <c r="FV358" s="67"/>
      <c r="FW358" s="67"/>
      <c r="FX358" s="67"/>
      <c r="FY358" s="67"/>
      <c r="FZ358" s="67"/>
      <c r="GA358" s="67"/>
      <c r="GB358" s="67"/>
      <c r="GC358" s="67"/>
      <c r="GD358" s="67"/>
    </row>
    <row r="359" spans="1:186" s="69" customFormat="1" ht="15.75" hidden="1" customHeight="1" thickBot="1" x14ac:dyDescent="0.3">
      <c r="A359" s="67"/>
      <c r="B359" s="67"/>
      <c r="C359" s="67"/>
      <c r="D359" s="67"/>
      <c r="E359" s="67"/>
      <c r="F359" s="67"/>
      <c r="G359" s="67"/>
      <c r="H359" s="67"/>
      <c r="I359" s="67"/>
      <c r="J359" s="67"/>
      <c r="K359" s="67"/>
      <c r="L359" s="67"/>
      <c r="M359" s="67"/>
      <c r="N359" s="67"/>
      <c r="O359" s="67"/>
      <c r="P359" s="67"/>
      <c r="Q359" s="67"/>
      <c r="R359" s="67"/>
      <c r="S359" s="67"/>
      <c r="T359" s="67"/>
      <c r="U359" s="67"/>
      <c r="V359" s="67"/>
      <c r="W359" s="67"/>
      <c r="X359" s="67"/>
      <c r="Y359" s="67"/>
      <c r="Z359" s="67"/>
      <c r="AA359" s="67"/>
      <c r="AB359" s="67"/>
      <c r="AC359" s="67"/>
      <c r="AD359" s="67"/>
      <c r="AE359" s="67"/>
      <c r="AF359" s="67"/>
      <c r="AG359" s="67"/>
      <c r="AH359" s="67"/>
      <c r="AI359" s="67"/>
      <c r="AJ359" s="67"/>
      <c r="AK359" s="67"/>
      <c r="AL359" s="67"/>
      <c r="AM359" s="67"/>
      <c r="AN359" s="67"/>
      <c r="AO359" s="67"/>
      <c r="AP359" s="67"/>
      <c r="AQ359" s="67"/>
      <c r="AR359" s="67"/>
      <c r="AS359" s="67"/>
      <c r="AT359" s="67"/>
      <c r="AU359" s="67"/>
      <c r="AV359" s="67"/>
      <c r="AW359" s="67"/>
      <c r="AX359" s="67"/>
      <c r="AY359" s="67"/>
      <c r="AZ359" s="67"/>
      <c r="BA359" s="67"/>
      <c r="BB359" s="67"/>
      <c r="BC359" s="67"/>
      <c r="BD359" s="67"/>
      <c r="BE359" s="67"/>
      <c r="BF359" s="101"/>
      <c r="BG359" s="101"/>
      <c r="BH359" s="101"/>
      <c r="BI359" s="2097"/>
      <c r="BJ359" s="941" t="s">
        <v>253</v>
      </c>
      <c r="BK359" s="2097"/>
      <c r="BL359" s="941" t="s">
        <v>251</v>
      </c>
      <c r="BM359" s="2097"/>
      <c r="BN359" s="2097"/>
      <c r="BO359" s="2097"/>
      <c r="BP359" s="916"/>
      <c r="BQ359" s="916"/>
      <c r="BR359" s="916"/>
      <c r="BS359" s="916"/>
      <c r="BT359" s="916"/>
      <c r="BU359" s="916"/>
      <c r="BV359" s="917"/>
      <c r="BW359" s="916"/>
      <c r="BX359" s="916"/>
      <c r="BY359" s="917"/>
      <c r="BZ359" s="917"/>
      <c r="CA359" s="917"/>
      <c r="CB359" s="637"/>
      <c r="CC359" s="636"/>
      <c r="CD359" s="636"/>
      <c r="CE359" s="637"/>
      <c r="CF359" s="637"/>
      <c r="CG359" s="637"/>
      <c r="CH359" s="637"/>
      <c r="CI359" s="636"/>
      <c r="CJ359" s="636"/>
      <c r="CK359" s="637"/>
      <c r="CL359" s="637"/>
      <c r="CM359" s="637"/>
      <c r="CN359" s="705"/>
      <c r="CO359" s="667">
        <f t="shared" si="201"/>
        <v>0</v>
      </c>
      <c r="CP359" s="88">
        <f t="shared" si="202"/>
        <v>0</v>
      </c>
      <c r="CQ359" s="667">
        <f t="shared" si="203"/>
        <v>0</v>
      </c>
      <c r="CR359" s="67"/>
      <c r="CS359" s="67"/>
      <c r="CT359" s="67"/>
      <c r="CU359" s="67"/>
      <c r="CV359" s="67"/>
      <c r="CW359" s="67"/>
      <c r="CX359" s="67"/>
      <c r="CY359" s="67"/>
      <c r="CZ359" s="67"/>
      <c r="DA359" s="67"/>
      <c r="DB359" s="67"/>
      <c r="DC359" s="67"/>
      <c r="DD359" s="67"/>
      <c r="DE359" s="67"/>
      <c r="DF359" s="705"/>
      <c r="DG359" s="705"/>
      <c r="DH359" s="705"/>
      <c r="DI359" s="705"/>
      <c r="DJ359" s="67"/>
      <c r="DK359" s="67"/>
      <c r="DL359" s="67"/>
      <c r="DM359" s="67">
        <f>+DE346*DF346*DJ346*DK357*DL357*298</f>
        <v>1.4080500000000001E-2</v>
      </c>
      <c r="DN359" s="67"/>
      <c r="DO359" s="67"/>
      <c r="DP359" s="67"/>
      <c r="DQ359" s="67"/>
      <c r="DR359" s="67"/>
      <c r="DS359" s="67"/>
      <c r="DT359" s="67"/>
      <c r="DU359" s="67"/>
      <c r="DV359" s="67"/>
      <c r="DW359" s="67"/>
      <c r="DX359" s="67"/>
      <c r="DY359" s="67"/>
      <c r="DZ359" s="67"/>
      <c r="EA359" s="67"/>
      <c r="EB359" s="67"/>
      <c r="EC359" s="67"/>
      <c r="ED359" s="67"/>
      <c r="EE359" s="67"/>
      <c r="EF359" s="67"/>
      <c r="EG359" s="67"/>
      <c r="EH359" s="67"/>
      <c r="EI359" s="67"/>
      <c r="EJ359" s="67"/>
      <c r="EK359" s="67"/>
      <c r="EL359" s="67"/>
      <c r="EM359" s="67"/>
      <c r="EN359" s="67"/>
      <c r="EO359" s="67"/>
      <c r="EP359" s="67"/>
      <c r="EQ359" s="67"/>
      <c r="ER359" s="67"/>
      <c r="ES359" s="67"/>
      <c r="ET359" s="67"/>
      <c r="EU359" s="67"/>
      <c r="EV359" s="67"/>
      <c r="EW359" s="67"/>
      <c r="EX359" s="67"/>
      <c r="EY359" s="67"/>
      <c r="EZ359" s="67"/>
      <c r="FA359" s="67"/>
      <c r="FB359" s="67"/>
      <c r="FC359" s="67"/>
      <c r="FD359" s="67"/>
      <c r="FE359" s="67"/>
      <c r="FF359" s="67"/>
      <c r="FG359" s="67"/>
      <c r="FH359" s="67"/>
      <c r="FI359" s="67"/>
      <c r="FJ359" s="67"/>
      <c r="FK359" s="67"/>
      <c r="FL359" s="67"/>
      <c r="FM359" s="67"/>
      <c r="FN359" s="67"/>
      <c r="FO359" s="67"/>
      <c r="FP359" s="67"/>
      <c r="FQ359" s="67"/>
      <c r="FR359" s="67"/>
      <c r="FS359" s="67"/>
      <c r="FT359" s="67"/>
      <c r="FU359" s="67"/>
      <c r="FV359" s="67"/>
      <c r="FW359" s="67"/>
      <c r="FX359" s="67"/>
      <c r="FY359" s="67"/>
      <c r="FZ359" s="67"/>
      <c r="GA359" s="67"/>
      <c r="GB359" s="67"/>
      <c r="GC359" s="67"/>
      <c r="GD359" s="67"/>
    </row>
    <row r="360" spans="1:186" s="69" customFormat="1" ht="18.75" hidden="1" customHeight="1" thickBot="1" x14ac:dyDescent="0.3">
      <c r="A360" s="67"/>
      <c r="B360" s="67"/>
      <c r="C360" s="67"/>
      <c r="D360" s="67"/>
      <c r="E360" s="67"/>
      <c r="F360" s="67"/>
      <c r="G360" s="67"/>
      <c r="H360" s="67"/>
      <c r="I360" s="67"/>
      <c r="J360" s="67"/>
      <c r="K360" s="67"/>
      <c r="L360" s="67"/>
      <c r="M360" s="67"/>
      <c r="N360" s="67"/>
      <c r="O360" s="67"/>
      <c r="P360" s="67"/>
      <c r="Q360" s="67"/>
      <c r="R360" s="67"/>
      <c r="S360" s="67"/>
      <c r="T360" s="67"/>
      <c r="U360" s="67"/>
      <c r="V360" s="67"/>
      <c r="W360" s="67"/>
      <c r="X360" s="67"/>
      <c r="Y360" s="67"/>
      <c r="Z360" s="67"/>
      <c r="AA360" s="67"/>
      <c r="AB360" s="67"/>
      <c r="AC360" s="67"/>
      <c r="AD360" s="67"/>
      <c r="AE360" s="67"/>
      <c r="AF360" s="67"/>
      <c r="AG360" s="67"/>
      <c r="AH360" s="67"/>
      <c r="AI360" s="67"/>
      <c r="AJ360" s="67"/>
      <c r="AK360" s="67"/>
      <c r="AL360" s="67"/>
      <c r="AM360" s="67"/>
      <c r="AN360" s="67"/>
      <c r="AO360" s="67"/>
      <c r="AP360" s="67"/>
      <c r="AQ360" s="67"/>
      <c r="AR360" s="67"/>
      <c r="AS360" s="67"/>
      <c r="AT360" s="67"/>
      <c r="AU360" s="67"/>
      <c r="AV360" s="67"/>
      <c r="AW360" s="67"/>
      <c r="AX360" s="67"/>
      <c r="AY360" s="67"/>
      <c r="AZ360" s="67"/>
      <c r="BA360" s="67"/>
      <c r="BB360" s="67"/>
      <c r="BC360" s="67"/>
      <c r="BD360" s="67"/>
      <c r="BE360" s="67"/>
      <c r="BF360" s="101"/>
      <c r="BG360" s="101"/>
      <c r="BH360" s="101"/>
      <c r="BI360" s="807" t="s">
        <v>449</v>
      </c>
      <c r="BJ360" s="796" t="s">
        <v>418</v>
      </c>
      <c r="BK360" s="801">
        <v>3.6666999999999998E-2</v>
      </c>
      <c r="BL360" s="796" t="s">
        <v>452</v>
      </c>
      <c r="BM360" s="798">
        <v>0.1</v>
      </c>
      <c r="BN360" s="798">
        <v>3</v>
      </c>
      <c r="BO360" s="795" t="s">
        <v>258</v>
      </c>
      <c r="BP360" s="916"/>
      <c r="BQ360" s="916"/>
      <c r="BR360" s="916"/>
      <c r="BS360" s="916"/>
      <c r="BT360" s="916"/>
      <c r="BU360" s="916"/>
      <c r="BV360" s="917"/>
      <c r="BW360" s="916"/>
      <c r="BX360" s="916"/>
      <c r="BY360" s="917"/>
      <c r="BZ360" s="917"/>
      <c r="CA360" s="917"/>
      <c r="CB360" s="637"/>
      <c r="CC360" s="636"/>
      <c r="CD360" s="636"/>
      <c r="CE360" s="637"/>
      <c r="CF360" s="637"/>
      <c r="CG360" s="637"/>
      <c r="CH360" s="637"/>
      <c r="CI360" s="636"/>
      <c r="CJ360" s="636"/>
      <c r="CK360" s="637"/>
      <c r="CL360" s="637"/>
      <c r="CM360" s="637"/>
      <c r="CN360" s="705"/>
      <c r="CO360" s="667">
        <f t="shared" si="201"/>
        <v>0.1</v>
      </c>
      <c r="CP360" s="88">
        <f t="shared" si="202"/>
        <v>1.55</v>
      </c>
      <c r="CQ360" s="667">
        <f t="shared" si="203"/>
        <v>3</v>
      </c>
      <c r="CR360" s="67"/>
      <c r="CS360" s="67"/>
      <c r="CT360" s="67"/>
      <c r="CU360" s="67"/>
      <c r="CV360" s="67"/>
      <c r="CW360" s="67"/>
      <c r="CX360" s="67"/>
      <c r="CY360" s="67"/>
      <c r="CZ360" s="67"/>
      <c r="DA360" s="67"/>
      <c r="DB360" s="67"/>
      <c r="DC360" s="67"/>
      <c r="DD360" s="67"/>
      <c r="DE360" s="67"/>
      <c r="DF360" s="705"/>
      <c r="DG360" s="705"/>
      <c r="DH360" s="705"/>
      <c r="DI360" s="705"/>
      <c r="DJ360" s="67"/>
      <c r="DK360" s="67"/>
      <c r="DL360" s="67"/>
      <c r="DM360" s="67"/>
      <c r="DN360" s="67"/>
      <c r="DO360" s="67"/>
      <c r="DP360" s="67"/>
      <c r="DQ360" s="67"/>
      <c r="DR360" s="67"/>
      <c r="DS360" s="67"/>
      <c r="DT360" s="67"/>
      <c r="DU360" s="67"/>
      <c r="DV360" s="67"/>
      <c r="DW360" s="67"/>
      <c r="DX360" s="67"/>
      <c r="DY360" s="67"/>
      <c r="DZ360" s="67"/>
      <c r="EA360" s="67"/>
      <c r="EB360" s="67"/>
      <c r="EC360" s="67"/>
      <c r="ED360" s="67"/>
      <c r="EE360" s="67"/>
      <c r="EF360" s="67"/>
      <c r="EG360" s="67"/>
      <c r="EH360" s="67"/>
      <c r="EI360" s="67"/>
      <c r="EJ360" s="67"/>
      <c r="EK360" s="67"/>
      <c r="EL360" s="67"/>
      <c r="EM360" s="67"/>
      <c r="EN360" s="67"/>
      <c r="EO360" s="67"/>
      <c r="EP360" s="67"/>
      <c r="EQ360" s="67"/>
      <c r="ER360" s="67"/>
      <c r="ES360" s="67"/>
      <c r="ET360" s="67"/>
      <c r="EU360" s="67"/>
      <c r="EV360" s="67"/>
      <c r="EW360" s="67"/>
      <c r="EX360" s="67"/>
      <c r="EY360" s="67"/>
      <c r="EZ360" s="67"/>
      <c r="FA360" s="67"/>
      <c r="FB360" s="67"/>
      <c r="FC360" s="67"/>
      <c r="FD360" s="67"/>
      <c r="FE360" s="67"/>
      <c r="FF360" s="67"/>
      <c r="FG360" s="67"/>
      <c r="FH360" s="67"/>
      <c r="FI360" s="67"/>
      <c r="FJ360" s="67"/>
      <c r="FK360" s="67"/>
      <c r="FL360" s="67"/>
      <c r="FM360" s="67"/>
      <c r="FN360" s="67"/>
      <c r="FO360" s="67"/>
      <c r="FP360" s="67"/>
      <c r="FQ360" s="67"/>
      <c r="FR360" s="67"/>
      <c r="FS360" s="67"/>
      <c r="FT360" s="67"/>
      <c r="FU360" s="67"/>
      <c r="FV360" s="67"/>
      <c r="FW360" s="67"/>
      <c r="FX360" s="67"/>
      <c r="FY360" s="67"/>
      <c r="FZ360" s="67"/>
      <c r="GA360" s="67"/>
      <c r="GB360" s="67"/>
      <c r="GC360" s="67"/>
      <c r="GD360" s="67"/>
    </row>
    <row r="361" spans="1:186" s="69" customFormat="1" ht="18.75" hidden="1" customHeight="1" thickBot="1" x14ac:dyDescent="0.3">
      <c r="A361" s="67"/>
      <c r="B361" s="67"/>
      <c r="C361" s="67"/>
      <c r="D361" s="67"/>
      <c r="E361" s="67"/>
      <c r="F361" s="67"/>
      <c r="G361" s="67"/>
      <c r="H361" s="67"/>
      <c r="I361" s="67"/>
      <c r="J361" s="67"/>
      <c r="K361" s="67"/>
      <c r="L361" s="67"/>
      <c r="M361" s="67"/>
      <c r="N361" s="67"/>
      <c r="O361" s="67"/>
      <c r="P361" s="67"/>
      <c r="Q361" s="67"/>
      <c r="R361" s="67"/>
      <c r="S361" s="67"/>
      <c r="T361" s="67"/>
      <c r="U361" s="67"/>
      <c r="V361" s="67"/>
      <c r="W361" s="67"/>
      <c r="X361" s="67"/>
      <c r="Y361" s="67"/>
      <c r="Z361" s="67"/>
      <c r="AA361" s="67"/>
      <c r="AB361" s="67"/>
      <c r="AC361" s="67"/>
      <c r="AD361" s="67"/>
      <c r="AE361" s="67"/>
      <c r="AF361" s="67"/>
      <c r="AG361" s="67"/>
      <c r="AH361" s="67"/>
      <c r="AI361" s="67"/>
      <c r="AJ361" s="67"/>
      <c r="AK361" s="67"/>
      <c r="AL361" s="67"/>
      <c r="AM361" s="67"/>
      <c r="AN361" s="67"/>
      <c r="AO361" s="67"/>
      <c r="AP361" s="67"/>
      <c r="AQ361" s="67"/>
      <c r="AR361" s="67"/>
      <c r="AS361" s="67"/>
      <c r="AT361" s="67"/>
      <c r="AU361" s="67"/>
      <c r="AV361" s="67"/>
      <c r="AW361" s="67"/>
      <c r="AX361" s="67"/>
      <c r="AY361" s="67"/>
      <c r="AZ361" s="67"/>
      <c r="BA361" s="67"/>
      <c r="BB361" s="67"/>
      <c r="BC361" s="67"/>
      <c r="BD361" s="67"/>
      <c r="BE361" s="67"/>
      <c r="BF361" s="101"/>
      <c r="BG361" s="101"/>
      <c r="BH361" s="101"/>
      <c r="BI361" s="807" t="s">
        <v>450</v>
      </c>
      <c r="BJ361" s="796" t="s">
        <v>418</v>
      </c>
      <c r="BK361" s="801">
        <v>7.3332999999999995E-2</v>
      </c>
      <c r="BL361" s="796" t="s">
        <v>452</v>
      </c>
      <c r="BM361" s="798">
        <v>0.35</v>
      </c>
      <c r="BN361" s="798">
        <v>3</v>
      </c>
      <c r="BO361" s="795" t="s">
        <v>258</v>
      </c>
      <c r="BP361" s="916"/>
      <c r="BQ361" s="916"/>
      <c r="BR361" s="916"/>
      <c r="BS361" s="916"/>
      <c r="BT361" s="916"/>
      <c r="BU361" s="916"/>
      <c r="BV361" s="917"/>
      <c r="BW361" s="916"/>
      <c r="BX361" s="916"/>
      <c r="BY361" s="917"/>
      <c r="BZ361" s="917"/>
      <c r="CA361" s="917"/>
      <c r="CB361" s="637"/>
      <c r="CC361" s="636"/>
      <c r="CD361" s="636"/>
      <c r="CE361" s="637"/>
      <c r="CF361" s="637"/>
      <c r="CG361" s="637"/>
      <c r="CH361" s="637"/>
      <c r="CI361" s="636"/>
      <c r="CJ361" s="636"/>
      <c r="CK361" s="637"/>
      <c r="CL361" s="637"/>
      <c r="CM361" s="637"/>
      <c r="CN361" s="705"/>
      <c r="CO361" s="667">
        <f t="shared" si="201"/>
        <v>0.35</v>
      </c>
      <c r="CP361" s="88">
        <f t="shared" si="202"/>
        <v>1.675</v>
      </c>
      <c r="CQ361" s="667">
        <f t="shared" si="203"/>
        <v>3</v>
      </c>
      <c r="CR361" s="67"/>
      <c r="CS361" s="67"/>
      <c r="CT361" s="67"/>
      <c r="CU361" s="67"/>
      <c r="CV361" s="67"/>
      <c r="CW361" s="67"/>
      <c r="CX361" s="67"/>
      <c r="CY361" s="67"/>
      <c r="CZ361" s="67"/>
      <c r="DA361" s="67"/>
      <c r="DB361" s="67"/>
      <c r="DC361" s="67"/>
      <c r="DD361" s="67"/>
      <c r="DE361" s="67"/>
      <c r="DF361" s="705"/>
      <c r="DG361" s="705"/>
      <c r="DH361" s="705"/>
      <c r="DI361" s="705"/>
      <c r="DJ361" s="67"/>
      <c r="DK361" s="67"/>
      <c r="DL361" s="67"/>
      <c r="DM361" s="67"/>
      <c r="DN361" s="67"/>
      <c r="DO361" s="67"/>
      <c r="DP361" s="67"/>
      <c r="DQ361" s="67"/>
      <c r="DR361" s="67"/>
      <c r="DS361" s="67"/>
      <c r="DT361" s="67"/>
      <c r="DU361" s="67"/>
      <c r="DV361" s="67"/>
      <c r="DW361" s="67"/>
      <c r="DX361" s="67"/>
      <c r="DY361" s="67"/>
      <c r="DZ361" s="67"/>
      <c r="EA361" s="67"/>
      <c r="EB361" s="67"/>
      <c r="EC361" s="67"/>
      <c r="ED361" s="67"/>
      <c r="EE361" s="67"/>
      <c r="EF361" s="67"/>
      <c r="EG361" s="67"/>
      <c r="EH361" s="67"/>
      <c r="EI361" s="67"/>
      <c r="EJ361" s="67"/>
      <c r="EK361" s="67"/>
      <c r="EL361" s="67"/>
      <c r="EM361" s="67"/>
      <c r="EN361" s="67"/>
      <c r="EO361" s="67"/>
      <c r="EP361" s="67"/>
      <c r="EQ361" s="67"/>
      <c r="ER361" s="67"/>
      <c r="ES361" s="67"/>
      <c r="ET361" s="67"/>
      <c r="EU361" s="67"/>
      <c r="EV361" s="67"/>
      <c r="EW361" s="67"/>
      <c r="EX361" s="67"/>
      <c r="EY361" s="67"/>
      <c r="EZ361" s="67"/>
      <c r="FA361" s="67"/>
      <c r="FB361" s="67"/>
      <c r="FC361" s="67"/>
      <c r="FD361" s="67"/>
      <c r="FE361" s="67"/>
      <c r="FF361" s="67"/>
      <c r="FG361" s="67"/>
      <c r="FH361" s="67"/>
      <c r="FI361" s="67"/>
      <c r="FJ361" s="67"/>
      <c r="FK361" s="67"/>
      <c r="FL361" s="67"/>
      <c r="FM361" s="67"/>
      <c r="FN361" s="67"/>
      <c r="FO361" s="67"/>
      <c r="FP361" s="67"/>
      <c r="FQ361" s="67"/>
      <c r="FR361" s="67"/>
      <c r="FS361" s="67"/>
      <c r="FT361" s="67"/>
      <c r="FU361" s="67"/>
      <c r="FV361" s="67"/>
      <c r="FW361" s="67"/>
      <c r="FX361" s="67"/>
      <c r="FY361" s="67"/>
      <c r="FZ361" s="67"/>
      <c r="GA361" s="67"/>
      <c r="GB361" s="67"/>
      <c r="GC361" s="67"/>
      <c r="GD361" s="67"/>
    </row>
    <row r="362" spans="1:186" s="69" customFormat="1" ht="18.75" hidden="1" customHeight="1" thickBot="1" x14ac:dyDescent="0.3">
      <c r="A362" s="67"/>
      <c r="B362" s="67"/>
      <c r="C362" s="67"/>
      <c r="D362" s="67"/>
      <c r="E362" s="67"/>
      <c r="F362" s="67"/>
      <c r="G362" s="67"/>
      <c r="H362" s="67"/>
      <c r="I362" s="67"/>
      <c r="J362" s="67"/>
      <c r="K362" s="67"/>
      <c r="L362" s="67"/>
      <c r="M362" s="67"/>
      <c r="N362" s="67"/>
      <c r="O362" s="67"/>
      <c r="P362" s="67"/>
      <c r="Q362" s="67"/>
      <c r="R362" s="67"/>
      <c r="S362" s="67"/>
      <c r="T362" s="67"/>
      <c r="U362" s="67"/>
      <c r="V362" s="67"/>
      <c r="W362" s="67"/>
      <c r="X362" s="67"/>
      <c r="Y362" s="67"/>
      <c r="Z362" s="67"/>
      <c r="AA362" s="67"/>
      <c r="AB362" s="67"/>
      <c r="AC362" s="67"/>
      <c r="AD362" s="67"/>
      <c r="AE362" s="67"/>
      <c r="AF362" s="67"/>
      <c r="AG362" s="67"/>
      <c r="AH362" s="67"/>
      <c r="AI362" s="67"/>
      <c r="AJ362" s="67"/>
      <c r="AK362" s="67"/>
      <c r="AL362" s="67"/>
      <c r="AM362" s="67"/>
      <c r="AN362" s="67"/>
      <c r="AO362" s="67"/>
      <c r="AP362" s="67"/>
      <c r="AQ362" s="67"/>
      <c r="AR362" s="67"/>
      <c r="AS362" s="67"/>
      <c r="AT362" s="67"/>
      <c r="AU362" s="67"/>
      <c r="AV362" s="67"/>
      <c r="AW362" s="67"/>
      <c r="AX362" s="67"/>
      <c r="AY362" s="67"/>
      <c r="AZ362" s="67"/>
      <c r="BA362" s="67"/>
      <c r="BB362" s="67"/>
      <c r="BC362" s="67"/>
      <c r="BD362" s="67"/>
      <c r="BE362" s="67"/>
      <c r="BF362" s="101"/>
      <c r="BG362" s="101"/>
      <c r="BH362" s="101"/>
      <c r="BI362" s="807" t="s">
        <v>451</v>
      </c>
      <c r="BJ362" s="796" t="s">
        <v>418</v>
      </c>
      <c r="BK362" s="801">
        <v>3.6666999999999998E-2</v>
      </c>
      <c r="BL362" s="796" t="s">
        <v>452</v>
      </c>
      <c r="BM362" s="798">
        <v>0.33329999999999999</v>
      </c>
      <c r="BN362" s="798">
        <v>3</v>
      </c>
      <c r="BO362" s="795" t="s">
        <v>258</v>
      </c>
      <c r="BP362" s="916"/>
      <c r="BQ362" s="916"/>
      <c r="BR362" s="916"/>
      <c r="BS362" s="916"/>
      <c r="BT362" s="916"/>
      <c r="BU362" s="916"/>
      <c r="BV362" s="917"/>
      <c r="BW362" s="916"/>
      <c r="BX362" s="916"/>
      <c r="BY362" s="917"/>
      <c r="BZ362" s="917"/>
      <c r="CA362" s="917"/>
      <c r="CB362" s="637"/>
      <c r="CC362" s="636"/>
      <c r="CD362" s="636"/>
      <c r="CE362" s="637"/>
      <c r="CF362" s="637"/>
      <c r="CG362" s="637"/>
      <c r="CH362" s="637"/>
      <c r="CI362" s="636"/>
      <c r="CJ362" s="636"/>
      <c r="CK362" s="637"/>
      <c r="CL362" s="637"/>
      <c r="CM362" s="637"/>
      <c r="CN362" s="705"/>
      <c r="CO362" s="667">
        <f t="shared" si="201"/>
        <v>0.33329999999999999</v>
      </c>
      <c r="CP362" s="88">
        <f t="shared" si="202"/>
        <v>1.66665</v>
      </c>
      <c r="CQ362" s="667">
        <f t="shared" si="203"/>
        <v>3</v>
      </c>
      <c r="CR362" s="67"/>
      <c r="CS362" s="67"/>
      <c r="CT362" s="67"/>
      <c r="CU362" s="67"/>
      <c r="CV362" s="67"/>
      <c r="CW362" s="67"/>
      <c r="CX362" s="67"/>
      <c r="CY362" s="67"/>
      <c r="CZ362" s="67"/>
      <c r="DA362" s="67"/>
      <c r="DB362" s="67"/>
      <c r="DC362" s="67"/>
      <c r="DD362" s="67"/>
      <c r="DE362" s="67"/>
      <c r="DF362" s="705"/>
      <c r="DG362" s="705"/>
      <c r="DH362" s="705"/>
      <c r="DI362" s="705"/>
      <c r="DJ362" s="67"/>
      <c r="DK362" s="67"/>
      <c r="DL362" s="67"/>
      <c r="DM362" s="67"/>
      <c r="DN362" s="67"/>
      <c r="DO362" s="67"/>
      <c r="DP362" s="67"/>
      <c r="DQ362" s="67"/>
      <c r="DR362" s="67"/>
      <c r="DS362" s="67"/>
      <c r="DT362" s="67"/>
      <c r="DU362" s="67"/>
      <c r="DV362" s="67"/>
      <c r="DW362" s="67"/>
      <c r="DX362" s="67"/>
      <c r="DY362" s="67"/>
      <c r="DZ362" s="67"/>
      <c r="EA362" s="67"/>
      <c r="EB362" s="67"/>
      <c r="EC362" s="67"/>
      <c r="ED362" s="67"/>
      <c r="EE362" s="67"/>
      <c r="EF362" s="67"/>
      <c r="EG362" s="67"/>
      <c r="EH362" s="67"/>
      <c r="EI362" s="67"/>
      <c r="EJ362" s="67"/>
      <c r="EK362" s="67"/>
      <c r="EL362" s="67"/>
      <c r="EM362" s="67"/>
      <c r="EN362" s="67"/>
      <c r="EO362" s="67"/>
      <c r="EP362" s="67"/>
      <c r="EQ362" s="67"/>
      <c r="ER362" s="67"/>
      <c r="ES362" s="67"/>
      <c r="ET362" s="67"/>
      <c r="EU362" s="67"/>
      <c r="EV362" s="67"/>
      <c r="EW362" s="67"/>
      <c r="EX362" s="67"/>
      <c r="EY362" s="67"/>
      <c r="EZ362" s="67"/>
      <c r="FA362" s="67"/>
      <c r="FB362" s="67"/>
      <c r="FC362" s="67"/>
      <c r="FD362" s="67"/>
      <c r="FE362" s="67"/>
      <c r="FF362" s="67"/>
      <c r="FG362" s="67"/>
      <c r="FH362" s="67"/>
      <c r="FI362" s="67"/>
      <c r="FJ362" s="67"/>
      <c r="FK362" s="67"/>
      <c r="FL362" s="67"/>
      <c r="FM362" s="67"/>
      <c r="FN362" s="67"/>
      <c r="FO362" s="67"/>
      <c r="FP362" s="67"/>
      <c r="FQ362" s="67"/>
      <c r="FR362" s="67"/>
      <c r="FS362" s="67"/>
      <c r="FT362" s="67"/>
      <c r="FU362" s="67"/>
      <c r="FV362" s="67"/>
      <c r="FW362" s="67"/>
      <c r="FX362" s="67"/>
      <c r="FY362" s="67"/>
      <c r="FZ362" s="67"/>
      <c r="GA362" s="67"/>
      <c r="GB362" s="67"/>
      <c r="GC362" s="67"/>
      <c r="GD362" s="67"/>
    </row>
    <row r="363" spans="1:186" s="69" customFormat="1" ht="18.75" hidden="1" customHeight="1" thickBot="1" x14ac:dyDescent="0.3">
      <c r="A363" s="67"/>
      <c r="B363" s="67"/>
      <c r="C363" s="67"/>
      <c r="D363" s="67"/>
      <c r="E363" s="67"/>
      <c r="F363" s="67"/>
      <c r="G363" s="67"/>
      <c r="H363" s="67"/>
      <c r="I363" s="67"/>
      <c r="J363" s="67"/>
      <c r="K363" s="67"/>
      <c r="L363" s="67"/>
      <c r="M363" s="67"/>
      <c r="N363" s="67"/>
      <c r="O363" s="67"/>
      <c r="P363" s="67"/>
      <c r="Q363" s="67"/>
      <c r="R363" s="67"/>
      <c r="S363" s="67"/>
      <c r="T363" s="67"/>
      <c r="U363" s="67"/>
      <c r="V363" s="67"/>
      <c r="W363" s="67"/>
      <c r="X363" s="67"/>
      <c r="Y363" s="67"/>
      <c r="Z363" s="67"/>
      <c r="AA363" s="67"/>
      <c r="AB363" s="67"/>
      <c r="AC363" s="67"/>
      <c r="AD363" s="67"/>
      <c r="AE363" s="67"/>
      <c r="AF363" s="67"/>
      <c r="AG363" s="67"/>
      <c r="AH363" s="67"/>
      <c r="AI363" s="67"/>
      <c r="AJ363" s="67"/>
      <c r="AK363" s="67"/>
      <c r="AL363" s="67"/>
      <c r="AM363" s="67"/>
      <c r="AN363" s="67"/>
      <c r="AO363" s="67"/>
      <c r="AP363" s="67"/>
      <c r="AQ363" s="67"/>
      <c r="AR363" s="67"/>
      <c r="AS363" s="67"/>
      <c r="AT363" s="67"/>
      <c r="AU363" s="67"/>
      <c r="AV363" s="67"/>
      <c r="AW363" s="67"/>
      <c r="AX363" s="67"/>
      <c r="AY363" s="67"/>
      <c r="AZ363" s="67"/>
      <c r="BA363" s="67"/>
      <c r="BB363" s="67"/>
      <c r="BC363" s="67"/>
      <c r="BD363" s="67"/>
      <c r="BE363" s="67"/>
      <c r="BF363" s="101"/>
      <c r="BG363" s="101"/>
      <c r="BH363" s="101"/>
      <c r="BI363" s="807" t="s">
        <v>448</v>
      </c>
      <c r="BJ363" s="796" t="s">
        <v>418</v>
      </c>
      <c r="BK363" s="801">
        <v>1.0999999999999999E-2</v>
      </c>
      <c r="BL363" s="796" t="s">
        <v>452</v>
      </c>
      <c r="BM363" s="798">
        <v>0.01</v>
      </c>
      <c r="BN363" s="798">
        <v>2</v>
      </c>
      <c r="BO363" s="795" t="s">
        <v>258</v>
      </c>
      <c r="BP363" s="916"/>
      <c r="BQ363" s="801">
        <v>3.3525000000000005</v>
      </c>
      <c r="BR363" s="796" t="s">
        <v>419</v>
      </c>
      <c r="BS363" s="916"/>
      <c r="BT363" s="916"/>
      <c r="BU363" s="916"/>
      <c r="BV363" s="917"/>
      <c r="BW363" s="916"/>
      <c r="BX363" s="916"/>
      <c r="BY363" s="917"/>
      <c r="BZ363" s="917"/>
      <c r="CA363" s="917"/>
      <c r="CB363" s="637"/>
      <c r="CC363" s="636"/>
      <c r="CD363" s="636"/>
      <c r="CE363" s="637"/>
      <c r="CF363" s="637"/>
      <c r="CG363" s="637"/>
      <c r="CH363" s="637"/>
      <c r="CI363" s="636"/>
      <c r="CJ363" s="636"/>
      <c r="CK363" s="637"/>
      <c r="CL363" s="637"/>
      <c r="CM363" s="637"/>
      <c r="CN363" s="705"/>
      <c r="CO363" s="667">
        <f t="shared" si="201"/>
        <v>0.01</v>
      </c>
      <c r="CP363" s="88">
        <f t="shared" si="202"/>
        <v>1.0049999999999999</v>
      </c>
      <c r="CQ363" s="667">
        <f t="shared" si="203"/>
        <v>2</v>
      </c>
      <c r="CR363" s="67"/>
      <c r="CS363" s="67"/>
      <c r="CT363" s="67"/>
      <c r="CU363" s="67"/>
      <c r="CV363" s="67"/>
      <c r="CW363" s="67"/>
      <c r="CX363" s="67"/>
      <c r="CY363" s="67"/>
      <c r="CZ363" s="67"/>
      <c r="DA363" s="67"/>
      <c r="DB363" s="67"/>
      <c r="DC363" s="67"/>
      <c r="DD363" s="67"/>
      <c r="DE363" s="67"/>
      <c r="DF363" s="705"/>
      <c r="DG363" s="705"/>
      <c r="DH363" s="705"/>
      <c r="DI363" s="705"/>
      <c r="DJ363" s="67"/>
      <c r="DK363" s="67"/>
      <c r="DL363" s="67"/>
      <c r="DM363" s="67"/>
      <c r="DN363" s="67"/>
      <c r="DO363" s="67"/>
      <c r="DP363" s="67"/>
      <c r="DQ363" s="67"/>
      <c r="DR363" s="67"/>
      <c r="DS363" s="67"/>
      <c r="DT363" s="67"/>
      <c r="DU363" s="67"/>
      <c r="DV363" s="67"/>
      <c r="DW363" s="67"/>
      <c r="DX363" s="67"/>
      <c r="DY363" s="67"/>
      <c r="DZ363" s="67"/>
      <c r="EA363" s="67"/>
      <c r="EB363" s="67"/>
      <c r="EC363" s="67"/>
      <c r="ED363" s="67"/>
      <c r="EE363" s="67"/>
      <c r="EF363" s="67"/>
      <c r="EG363" s="67"/>
      <c r="EH363" s="67"/>
      <c r="EI363" s="67"/>
      <c r="EJ363" s="67"/>
      <c r="EK363" s="67"/>
      <c r="EL363" s="67"/>
      <c r="EM363" s="67"/>
      <c r="EN363" s="67"/>
      <c r="EO363" s="67"/>
      <c r="EP363" s="67"/>
      <c r="EQ363" s="67"/>
      <c r="ER363" s="67"/>
      <c r="ES363" s="67"/>
      <c r="ET363" s="67"/>
      <c r="EU363" s="67"/>
      <c r="EV363" s="67"/>
      <c r="EW363" s="67"/>
      <c r="EX363" s="67"/>
      <c r="EY363" s="67"/>
      <c r="EZ363" s="67"/>
      <c r="FA363" s="67"/>
      <c r="FB363" s="67"/>
      <c r="FC363" s="67"/>
      <c r="FD363" s="67"/>
      <c r="FE363" s="67"/>
      <c r="FF363" s="67"/>
      <c r="FG363" s="67"/>
      <c r="FH363" s="67"/>
      <c r="FI363" s="67"/>
      <c r="FJ363" s="67"/>
      <c r="FK363" s="67"/>
      <c r="FL363" s="67"/>
      <c r="FM363" s="67"/>
      <c r="FN363" s="67"/>
      <c r="FO363" s="67"/>
      <c r="FP363" s="67"/>
      <c r="FQ363" s="67"/>
      <c r="FR363" s="67"/>
      <c r="FS363" s="67"/>
      <c r="FT363" s="67"/>
      <c r="FU363" s="67"/>
      <c r="FV363" s="67"/>
      <c r="FW363" s="67"/>
      <c r="FX363" s="67"/>
      <c r="FY363" s="67"/>
      <c r="FZ363" s="67"/>
      <c r="GA363" s="67"/>
      <c r="GB363" s="67"/>
      <c r="GC363" s="67"/>
      <c r="GD363" s="67"/>
    </row>
    <row r="364" spans="1:186" s="69" customFormat="1" ht="18.75" hidden="1" customHeight="1" thickBot="1" x14ac:dyDescent="0.3">
      <c r="A364" s="67"/>
      <c r="B364" s="67"/>
      <c r="C364" s="67"/>
      <c r="D364" s="67"/>
      <c r="E364" s="67"/>
      <c r="F364" s="67"/>
      <c r="G364" s="67"/>
      <c r="H364" s="67"/>
      <c r="I364" s="67"/>
      <c r="J364" s="67"/>
      <c r="K364" s="67"/>
      <c r="L364" s="67"/>
      <c r="M364" s="67"/>
      <c r="N364" s="67"/>
      <c r="O364" s="67"/>
      <c r="P364" s="67"/>
      <c r="Q364" s="67"/>
      <c r="R364" s="67"/>
      <c r="S364" s="67"/>
      <c r="T364" s="67"/>
      <c r="U364" s="67"/>
      <c r="V364" s="67"/>
      <c r="W364" s="67"/>
      <c r="X364" s="67"/>
      <c r="Y364" s="67"/>
      <c r="Z364" s="67"/>
      <c r="AA364" s="67"/>
      <c r="AB364" s="67"/>
      <c r="AC364" s="67"/>
      <c r="AD364" s="67"/>
      <c r="AE364" s="67"/>
      <c r="AF364" s="67"/>
      <c r="AG364" s="67"/>
      <c r="AH364" s="67"/>
      <c r="AI364" s="67"/>
      <c r="AJ364" s="67"/>
      <c r="AK364" s="67"/>
      <c r="AL364" s="67"/>
      <c r="AM364" s="67"/>
      <c r="AN364" s="67"/>
      <c r="AO364" s="67"/>
      <c r="AP364" s="67"/>
      <c r="AQ364" s="67"/>
      <c r="AR364" s="67"/>
      <c r="AS364" s="67"/>
      <c r="AT364" s="67"/>
      <c r="AU364" s="67"/>
      <c r="AV364" s="67"/>
      <c r="AW364" s="67"/>
      <c r="AX364" s="67"/>
      <c r="AY364" s="67"/>
      <c r="AZ364" s="67"/>
      <c r="BA364" s="67"/>
      <c r="BB364" s="67"/>
      <c r="BC364" s="67"/>
      <c r="BD364" s="67"/>
      <c r="BE364" s="67"/>
      <c r="BF364" s="101"/>
      <c r="BG364" s="101"/>
      <c r="BH364" s="101"/>
      <c r="BI364" s="807" t="s">
        <v>455</v>
      </c>
      <c r="BJ364" s="796" t="s">
        <v>454</v>
      </c>
      <c r="BK364" s="801">
        <f>0.12*(44/12)</f>
        <v>0.43999999999999995</v>
      </c>
      <c r="BL364" s="796" t="s">
        <v>453</v>
      </c>
      <c r="BM364" s="798">
        <v>0.01</v>
      </c>
      <c r="BN364" s="798">
        <v>0.5</v>
      </c>
      <c r="BO364" s="795" t="s">
        <v>258</v>
      </c>
      <c r="BP364" s="916"/>
      <c r="BQ364" s="916"/>
      <c r="BR364" s="916"/>
      <c r="BS364" s="916"/>
      <c r="BT364" s="916"/>
      <c r="BU364" s="916"/>
      <c r="BV364" s="917"/>
      <c r="BW364" s="916"/>
      <c r="BX364" s="916"/>
      <c r="BY364" s="917"/>
      <c r="BZ364" s="917"/>
      <c r="CA364" s="917"/>
      <c r="CB364" s="637"/>
      <c r="CC364" s="636"/>
      <c r="CD364" s="636"/>
      <c r="CE364" s="637"/>
      <c r="CF364" s="637"/>
      <c r="CG364" s="637"/>
      <c r="CH364" s="637"/>
      <c r="CI364" s="636"/>
      <c r="CJ364" s="636"/>
      <c r="CK364" s="637"/>
      <c r="CL364" s="637"/>
      <c r="CM364" s="637"/>
      <c r="CN364" s="705"/>
      <c r="CO364" s="667">
        <f t="shared" si="201"/>
        <v>0.01</v>
      </c>
      <c r="CP364" s="88">
        <f t="shared" si="202"/>
        <v>0.255</v>
      </c>
      <c r="CQ364" s="667">
        <f t="shared" si="203"/>
        <v>0.5</v>
      </c>
      <c r="CR364" s="67"/>
      <c r="CS364" s="67"/>
      <c r="CT364" s="67"/>
      <c r="CU364" s="67"/>
      <c r="CV364" s="67"/>
      <c r="CW364" s="67"/>
      <c r="CX364" s="67"/>
      <c r="CY364" s="67"/>
      <c r="CZ364" s="67"/>
      <c r="DA364" s="67"/>
      <c r="DB364" s="67"/>
      <c r="DC364" s="67"/>
      <c r="DD364" s="67"/>
      <c r="DE364" s="67"/>
      <c r="DF364" s="705"/>
      <c r="DG364" s="705"/>
      <c r="DH364" s="705"/>
      <c r="DI364" s="705"/>
      <c r="DJ364" s="67"/>
      <c r="DK364" s="67"/>
      <c r="DL364" s="67"/>
      <c r="DM364" s="67"/>
      <c r="DN364" s="67"/>
      <c r="DO364" s="67"/>
      <c r="DP364" s="67"/>
      <c r="DQ364" s="67"/>
      <c r="DR364" s="67"/>
      <c r="DS364" s="67"/>
      <c r="DT364" s="67"/>
      <c r="DU364" s="67"/>
      <c r="DV364" s="67"/>
      <c r="DW364" s="67"/>
      <c r="DX364" s="67"/>
      <c r="DY364" s="67"/>
      <c r="DZ364" s="67"/>
      <c r="EA364" s="67"/>
      <c r="EB364" s="67"/>
      <c r="EC364" s="67"/>
      <c r="ED364" s="67"/>
      <c r="EE364" s="67"/>
      <c r="EF364" s="67"/>
      <c r="EG364" s="67"/>
      <c r="EH364" s="67"/>
      <c r="EI364" s="67"/>
      <c r="EJ364" s="67"/>
      <c r="EK364" s="67"/>
      <c r="EL364" s="67"/>
      <c r="EM364" s="67"/>
      <c r="EN364" s="67"/>
      <c r="EO364" s="67"/>
      <c r="EP364" s="67"/>
      <c r="EQ364" s="67"/>
      <c r="ER364" s="67"/>
      <c r="ES364" s="67"/>
      <c r="ET364" s="67"/>
      <c r="EU364" s="67"/>
      <c r="EV364" s="67"/>
      <c r="EW364" s="67"/>
      <c r="EX364" s="67"/>
      <c r="EY364" s="67"/>
      <c r="EZ364" s="67"/>
      <c r="FA364" s="67"/>
      <c r="FB364" s="67"/>
      <c r="FC364" s="67"/>
      <c r="FD364" s="67"/>
      <c r="FE364" s="67"/>
      <c r="FF364" s="67"/>
      <c r="FG364" s="67"/>
      <c r="FH364" s="67"/>
      <c r="FI364" s="67"/>
      <c r="FJ364" s="67"/>
      <c r="FK364" s="67"/>
      <c r="FL364" s="67"/>
      <c r="FM364" s="67"/>
      <c r="FN364" s="67"/>
      <c r="FO364" s="67"/>
      <c r="FP364" s="67"/>
      <c r="FQ364" s="67"/>
      <c r="FR364" s="67"/>
      <c r="FS364" s="67"/>
      <c r="FT364" s="67"/>
      <c r="FU364" s="67"/>
      <c r="FV364" s="67"/>
      <c r="FW364" s="67"/>
      <c r="FX364" s="67"/>
      <c r="FY364" s="67"/>
      <c r="FZ364" s="67"/>
      <c r="GA364" s="67"/>
      <c r="GB364" s="67"/>
      <c r="GC364" s="67"/>
      <c r="GD364" s="67"/>
    </row>
    <row r="365" spans="1:186" s="69" customFormat="1" ht="18.75" hidden="1" customHeight="1" thickBot="1" x14ac:dyDescent="0.3">
      <c r="A365" s="67"/>
      <c r="B365" s="67"/>
      <c r="C365" s="67"/>
      <c r="D365" s="67"/>
      <c r="E365" s="67"/>
      <c r="F365" s="67"/>
      <c r="G365" s="67"/>
      <c r="H365" s="67"/>
      <c r="I365" s="67"/>
      <c r="J365" s="67"/>
      <c r="K365" s="67"/>
      <c r="L365" s="67"/>
      <c r="M365" s="67"/>
      <c r="N365" s="67"/>
      <c r="O365" s="67"/>
      <c r="P365" s="67"/>
      <c r="Q365" s="67"/>
      <c r="R365" s="67"/>
      <c r="S365" s="67"/>
      <c r="T365" s="67"/>
      <c r="U365" s="67"/>
      <c r="V365" s="67"/>
      <c r="W365" s="67"/>
      <c r="X365" s="67"/>
      <c r="Y365" s="67"/>
      <c r="Z365" s="67"/>
      <c r="AA365" s="67"/>
      <c r="AB365" s="67"/>
      <c r="AC365" s="67"/>
      <c r="AD365" s="67"/>
      <c r="AE365" s="67"/>
      <c r="AF365" s="67"/>
      <c r="AG365" s="67"/>
      <c r="AH365" s="67"/>
      <c r="AI365" s="67"/>
      <c r="AJ365" s="67"/>
      <c r="AK365" s="67"/>
      <c r="AL365" s="67"/>
      <c r="AM365" s="67"/>
      <c r="AN365" s="67"/>
      <c r="AO365" s="67"/>
      <c r="AP365" s="67"/>
      <c r="AQ365" s="67"/>
      <c r="AR365" s="67"/>
      <c r="AS365" s="67"/>
      <c r="AT365" s="67"/>
      <c r="AU365" s="67"/>
      <c r="AV365" s="67"/>
      <c r="AW365" s="67"/>
      <c r="AX365" s="67"/>
      <c r="AY365" s="67"/>
      <c r="AZ365" s="67"/>
      <c r="BA365" s="67"/>
      <c r="BB365" s="67"/>
      <c r="BC365" s="67"/>
      <c r="BD365" s="67"/>
      <c r="BE365" s="67"/>
      <c r="BF365" s="101"/>
      <c r="BG365" s="101"/>
      <c r="BH365" s="101"/>
      <c r="BI365" s="807" t="s">
        <v>456</v>
      </c>
      <c r="BJ365" s="796" t="s">
        <v>454</v>
      </c>
      <c r="BK365" s="801">
        <f>0.13*(44/12)</f>
        <v>0.47666666666666668</v>
      </c>
      <c r="BL365" s="796" t="s">
        <v>453</v>
      </c>
      <c r="BM365" s="798">
        <v>0.01</v>
      </c>
      <c r="BN365" s="798">
        <v>0.5</v>
      </c>
      <c r="BO365" s="795" t="s">
        <v>258</v>
      </c>
      <c r="BP365" s="916"/>
      <c r="BQ365" s="916"/>
      <c r="BR365" s="916"/>
      <c r="BS365" s="916"/>
      <c r="BT365" s="916"/>
      <c r="BU365" s="916"/>
      <c r="BV365" s="917"/>
      <c r="BW365" s="916"/>
      <c r="BX365" s="916"/>
      <c r="BY365" s="917"/>
      <c r="BZ365" s="917"/>
      <c r="CA365" s="917"/>
      <c r="CB365" s="637"/>
      <c r="CC365" s="636"/>
      <c r="CD365" s="636"/>
      <c r="CE365" s="637"/>
      <c r="CF365" s="637"/>
      <c r="CG365" s="637"/>
      <c r="CH365" s="637"/>
      <c r="CI365" s="636"/>
      <c r="CJ365" s="636"/>
      <c r="CK365" s="637"/>
      <c r="CL365" s="637"/>
      <c r="CM365" s="637"/>
      <c r="CN365" s="705"/>
      <c r="CO365" s="667">
        <f t="shared" si="201"/>
        <v>0.01</v>
      </c>
      <c r="CP365" s="88">
        <f t="shared" si="202"/>
        <v>0.255</v>
      </c>
      <c r="CQ365" s="667">
        <f t="shared" si="203"/>
        <v>0.5</v>
      </c>
      <c r="CR365" s="67"/>
      <c r="CS365" s="67"/>
      <c r="CT365" s="67"/>
      <c r="CU365" s="67"/>
      <c r="CV365" s="67"/>
      <c r="CW365" s="67"/>
      <c r="CX365" s="67"/>
      <c r="CY365" s="67"/>
      <c r="CZ365" s="67"/>
      <c r="DA365" s="67"/>
      <c r="DB365" s="67"/>
      <c r="DC365" s="67"/>
      <c r="DD365" s="67"/>
      <c r="DE365" s="67"/>
      <c r="DF365" s="705"/>
      <c r="DG365" s="705"/>
      <c r="DH365" s="705"/>
      <c r="DI365" s="705"/>
      <c r="DJ365" s="67"/>
      <c r="DK365" s="67"/>
      <c r="DL365" s="67"/>
      <c r="DM365" s="67"/>
      <c r="DN365" s="67"/>
      <c r="DO365" s="67"/>
      <c r="DP365" s="67"/>
      <c r="DQ365" s="67"/>
      <c r="DR365" s="67"/>
      <c r="DS365" s="67"/>
      <c r="DT365" s="67"/>
      <c r="DU365" s="67"/>
      <c r="DV365" s="67"/>
      <c r="DW365" s="67"/>
      <c r="DX365" s="67"/>
      <c r="DY365" s="67"/>
      <c r="DZ365" s="67"/>
      <c r="EA365" s="67"/>
      <c r="EB365" s="67"/>
      <c r="EC365" s="67"/>
      <c r="ED365" s="67"/>
      <c r="EE365" s="67"/>
      <c r="EF365" s="67"/>
      <c r="EG365" s="67"/>
      <c r="EH365" s="67"/>
      <c r="EI365" s="67"/>
      <c r="EJ365" s="67"/>
      <c r="EK365" s="67"/>
      <c r="EL365" s="67"/>
      <c r="EM365" s="67"/>
      <c r="EN365" s="67"/>
      <c r="EO365" s="67"/>
      <c r="EP365" s="67"/>
      <c r="EQ365" s="67"/>
      <c r="ER365" s="67"/>
      <c r="ES365" s="67"/>
      <c r="ET365" s="67"/>
      <c r="EU365" s="67"/>
      <c r="EV365" s="67"/>
      <c r="EW365" s="67"/>
      <c r="EX365" s="67"/>
      <c r="EY365" s="67"/>
      <c r="EZ365" s="67"/>
      <c r="FA365" s="67"/>
      <c r="FB365" s="67"/>
      <c r="FC365" s="67"/>
      <c r="FD365" s="67"/>
      <c r="FE365" s="67"/>
      <c r="FF365" s="67"/>
      <c r="FG365" s="67"/>
      <c r="FH365" s="67"/>
      <c r="FI365" s="67"/>
      <c r="FJ365" s="67"/>
      <c r="FK365" s="67"/>
      <c r="FL365" s="67"/>
      <c r="FM365" s="67"/>
      <c r="FN365" s="67"/>
      <c r="FO365" s="67"/>
      <c r="FP365" s="67"/>
      <c r="FQ365" s="67"/>
      <c r="FR365" s="67"/>
      <c r="FS365" s="67"/>
      <c r="FT365" s="67"/>
      <c r="FU365" s="67"/>
      <c r="FV365" s="67"/>
      <c r="FW365" s="67"/>
      <c r="FX365" s="67"/>
      <c r="FY365" s="67"/>
      <c r="FZ365" s="67"/>
      <c r="GA365" s="67"/>
      <c r="GB365" s="67"/>
      <c r="GC365" s="67"/>
      <c r="GD365" s="67"/>
    </row>
    <row r="366" spans="1:186" s="69" customFormat="1" ht="18.75" hidden="1" customHeight="1" thickBot="1" x14ac:dyDescent="0.3">
      <c r="A366" s="67"/>
      <c r="B366" s="67"/>
      <c r="C366" s="67"/>
      <c r="D366" s="67"/>
      <c r="E366" s="67"/>
      <c r="F366" s="67"/>
      <c r="G366" s="67"/>
      <c r="H366" s="67"/>
      <c r="I366" s="67"/>
      <c r="J366" s="67"/>
      <c r="K366" s="67"/>
      <c r="L366" s="67"/>
      <c r="M366" s="67"/>
      <c r="N366" s="67"/>
      <c r="O366" s="67"/>
      <c r="P366" s="67"/>
      <c r="Q366" s="67"/>
      <c r="R366" s="67"/>
      <c r="S366" s="67"/>
      <c r="T366" s="67"/>
      <c r="U366" s="67"/>
      <c r="V366" s="67"/>
      <c r="W366" s="67"/>
      <c r="X366" s="67"/>
      <c r="Y366" s="67"/>
      <c r="Z366" s="67"/>
      <c r="AA366" s="67"/>
      <c r="AB366" s="67"/>
      <c r="AC366" s="67"/>
      <c r="AD366" s="67"/>
      <c r="AE366" s="67"/>
      <c r="AF366" s="67"/>
      <c r="AG366" s="67"/>
      <c r="AH366" s="67"/>
      <c r="AI366" s="67"/>
      <c r="AJ366" s="67"/>
      <c r="AK366" s="67"/>
      <c r="AL366" s="67"/>
      <c r="AM366" s="67"/>
      <c r="AN366" s="67"/>
      <c r="AO366" s="67"/>
      <c r="AP366" s="67"/>
      <c r="AQ366" s="67"/>
      <c r="AR366" s="67"/>
      <c r="AS366" s="67"/>
      <c r="AT366" s="67"/>
      <c r="AU366" s="67"/>
      <c r="AV366" s="67"/>
      <c r="AW366" s="67"/>
      <c r="AX366" s="67"/>
      <c r="AY366" s="67"/>
      <c r="AZ366" s="67"/>
      <c r="BA366" s="67"/>
      <c r="BB366" s="67"/>
      <c r="BC366" s="67"/>
      <c r="BD366" s="67"/>
      <c r="BE366" s="67"/>
      <c r="BF366" s="101"/>
      <c r="BG366" s="101"/>
      <c r="BH366" s="101"/>
      <c r="BI366" s="807" t="s">
        <v>492</v>
      </c>
      <c r="BJ366" s="796" t="s">
        <v>457</v>
      </c>
      <c r="BK366" s="801">
        <f>0.2*(44/12)</f>
        <v>0.73333333333333339</v>
      </c>
      <c r="BL366" s="796" t="s">
        <v>458</v>
      </c>
      <c r="BM366" s="798">
        <v>0.01</v>
      </c>
      <c r="BN366" s="798">
        <v>0.5</v>
      </c>
      <c r="BO366" s="795" t="s">
        <v>258</v>
      </c>
      <c r="BP366" s="916"/>
      <c r="BQ366" s="801"/>
      <c r="BR366" s="796"/>
      <c r="BS366" s="916"/>
      <c r="BT366" s="916"/>
      <c r="BU366" s="916"/>
      <c r="BV366" s="917"/>
      <c r="BW366" s="916"/>
      <c r="BX366" s="916"/>
      <c r="BY366" s="917"/>
      <c r="BZ366" s="917"/>
      <c r="CA366" s="917"/>
      <c r="CB366" s="637"/>
      <c r="CC366" s="636"/>
      <c r="CD366" s="636"/>
      <c r="CE366" s="637"/>
      <c r="CF366" s="637"/>
      <c r="CG366" s="637"/>
      <c r="CH366" s="637"/>
      <c r="CI366" s="636"/>
      <c r="CJ366" s="636"/>
      <c r="CK366" s="637"/>
      <c r="CL366" s="637"/>
      <c r="CM366" s="637"/>
      <c r="CN366" s="705"/>
      <c r="CO366" s="667">
        <f t="shared" si="201"/>
        <v>0.01</v>
      </c>
      <c r="CP366" s="88">
        <f t="shared" si="202"/>
        <v>0.255</v>
      </c>
      <c r="CQ366" s="667">
        <f t="shared" si="203"/>
        <v>0.5</v>
      </c>
      <c r="CR366" s="67">
        <v>0.5</v>
      </c>
      <c r="CS366" s="67">
        <v>1</v>
      </c>
      <c r="CT366" s="67"/>
      <c r="CU366" s="67"/>
      <c r="CV366" s="67"/>
      <c r="CW366" s="67"/>
      <c r="CX366" s="67"/>
      <c r="CY366" s="67"/>
      <c r="CZ366" s="67"/>
      <c r="DA366" s="67"/>
      <c r="DB366" s="67"/>
      <c r="DC366" s="67"/>
      <c r="DD366" s="67"/>
      <c r="DE366" s="67"/>
      <c r="DF366" s="705"/>
      <c r="DG366" s="705"/>
      <c r="DH366" s="705"/>
      <c r="DI366" s="705"/>
      <c r="DJ366" s="67"/>
      <c r="DK366" s="67"/>
      <c r="DL366" s="67"/>
      <c r="DM366" s="67"/>
      <c r="DN366" s="67"/>
      <c r="DO366" s="67"/>
      <c r="DP366" s="67"/>
      <c r="DQ366" s="67"/>
      <c r="DR366" s="67"/>
      <c r="DS366" s="67"/>
      <c r="DT366" s="67"/>
      <c r="DU366" s="67"/>
      <c r="DV366" s="67"/>
      <c r="DW366" s="67"/>
      <c r="DX366" s="67"/>
      <c r="DY366" s="67"/>
      <c r="DZ366" s="67"/>
      <c r="EA366" s="67"/>
      <c r="EB366" s="67"/>
      <c r="EC366" s="67"/>
      <c r="ED366" s="67"/>
      <c r="EE366" s="67"/>
      <c r="EF366" s="67"/>
      <c r="EG366" s="67"/>
      <c r="EH366" s="67"/>
      <c r="EI366" s="67"/>
      <c r="EJ366" s="67"/>
      <c r="EK366" s="67"/>
      <c r="EL366" s="67"/>
      <c r="EM366" s="67"/>
      <c r="EN366" s="67"/>
      <c r="EO366" s="67"/>
      <c r="EP366" s="67"/>
      <c r="EQ366" s="67"/>
      <c r="ER366" s="67"/>
      <c r="ES366" s="67"/>
      <c r="ET366" s="67"/>
      <c r="EU366" s="67"/>
      <c r="EV366" s="67"/>
      <c r="EW366" s="67"/>
      <c r="EX366" s="67"/>
      <c r="EY366" s="67"/>
      <c r="EZ366" s="67"/>
      <c r="FA366" s="67"/>
      <c r="FB366" s="67"/>
      <c r="FC366" s="67"/>
      <c r="FD366" s="67"/>
      <c r="FE366" s="67"/>
      <c r="FF366" s="67"/>
      <c r="FG366" s="67"/>
      <c r="FH366" s="67"/>
      <c r="FI366" s="67"/>
      <c r="FJ366" s="67"/>
      <c r="FK366" s="67"/>
      <c r="FL366" s="67"/>
      <c r="FM366" s="67"/>
      <c r="FN366" s="67"/>
      <c r="FO366" s="67"/>
      <c r="FP366" s="67"/>
      <c r="FQ366" s="67"/>
      <c r="FR366" s="67"/>
      <c r="FS366" s="67"/>
      <c r="FT366" s="67"/>
      <c r="FU366" s="67"/>
      <c r="FV366" s="67"/>
      <c r="FW366" s="67"/>
      <c r="FX366" s="67"/>
      <c r="FY366" s="67"/>
      <c r="FZ366" s="67"/>
      <c r="GA366" s="67"/>
      <c r="GB366" s="67"/>
      <c r="GC366" s="67"/>
      <c r="GD366" s="67"/>
    </row>
    <row r="367" spans="1:186" s="69" customFormat="1" ht="15" hidden="1" customHeight="1" x14ac:dyDescent="0.25">
      <c r="A367" s="67"/>
      <c r="B367" s="67"/>
      <c r="C367" s="67"/>
      <c r="D367" s="67"/>
      <c r="E367" s="67"/>
      <c r="F367" s="67"/>
      <c r="G367" s="67"/>
      <c r="H367" s="67"/>
      <c r="I367" s="67"/>
      <c r="J367" s="67"/>
      <c r="K367" s="67"/>
      <c r="L367" s="67"/>
      <c r="M367" s="67"/>
      <c r="N367" s="67"/>
      <c r="O367" s="67"/>
      <c r="P367" s="67"/>
      <c r="Q367" s="67"/>
      <c r="R367" s="67"/>
      <c r="S367" s="67"/>
      <c r="T367" s="67"/>
      <c r="U367" s="67"/>
      <c r="V367" s="67"/>
      <c r="W367" s="67"/>
      <c r="X367" s="67"/>
      <c r="Y367" s="67"/>
      <c r="Z367" s="67"/>
      <c r="AA367" s="67"/>
      <c r="AB367" s="67"/>
      <c r="AC367" s="67"/>
      <c r="AD367" s="67"/>
      <c r="AE367" s="67"/>
      <c r="AF367" s="67"/>
      <c r="AG367" s="67"/>
      <c r="AH367" s="67"/>
      <c r="AI367" s="67"/>
      <c r="AJ367" s="67"/>
      <c r="AK367" s="67"/>
      <c r="AL367" s="67"/>
      <c r="AM367" s="67"/>
      <c r="AN367" s="67"/>
      <c r="AO367" s="67"/>
      <c r="AP367" s="67"/>
      <c r="AQ367" s="67"/>
      <c r="AR367" s="67"/>
      <c r="AS367" s="67"/>
      <c r="AT367" s="67"/>
      <c r="AU367" s="67"/>
      <c r="AV367" s="67"/>
      <c r="AW367" s="67"/>
      <c r="AX367" s="67"/>
      <c r="AY367" s="67"/>
      <c r="AZ367" s="67"/>
      <c r="BA367" s="67"/>
      <c r="BB367" s="67"/>
      <c r="BC367" s="67"/>
      <c r="BD367" s="67"/>
      <c r="BE367" s="67"/>
      <c r="BF367" s="101"/>
      <c r="BG367" s="101"/>
      <c r="BH367" s="101"/>
      <c r="BI367" s="635"/>
      <c r="BJ367" s="636"/>
      <c r="BK367" s="636"/>
      <c r="BL367" s="636"/>
      <c r="BM367" s="102"/>
      <c r="BN367" s="102"/>
      <c r="BO367" s="102"/>
      <c r="BP367" s="916"/>
      <c r="BQ367" s="916"/>
      <c r="BR367" s="916"/>
      <c r="BS367" s="916"/>
      <c r="BT367" s="916"/>
      <c r="BU367" s="916"/>
      <c r="BV367" s="917"/>
      <c r="BW367" s="916"/>
      <c r="BX367" s="916"/>
      <c r="BY367" s="917"/>
      <c r="BZ367" s="917"/>
      <c r="CA367" s="917"/>
      <c r="CB367" s="637"/>
      <c r="CC367" s="636"/>
      <c r="CD367" s="636"/>
      <c r="CE367" s="637"/>
      <c r="CF367" s="637"/>
      <c r="CG367" s="637"/>
      <c r="CH367" s="637"/>
      <c r="CI367" s="636"/>
      <c r="CJ367" s="636"/>
      <c r="CK367" s="637"/>
      <c r="CL367" s="637"/>
      <c r="CM367" s="637"/>
      <c r="CN367" s="705"/>
      <c r="CO367" s="667">
        <f t="shared" si="201"/>
        <v>0</v>
      </c>
      <c r="CP367" s="88">
        <f t="shared" si="202"/>
        <v>0</v>
      </c>
      <c r="CQ367" s="667">
        <f t="shared" si="203"/>
        <v>0</v>
      </c>
      <c r="CR367" s="67"/>
      <c r="CS367" s="67"/>
      <c r="CT367" s="67"/>
      <c r="CU367" s="67"/>
      <c r="CV367" s="67"/>
      <c r="CW367" s="67"/>
      <c r="CX367" s="67"/>
      <c r="CY367" s="67"/>
      <c r="CZ367" s="67"/>
      <c r="DA367" s="67"/>
      <c r="DB367" s="67" t="s">
        <v>111</v>
      </c>
      <c r="DC367" s="67" t="s">
        <v>112</v>
      </c>
      <c r="DD367" s="67"/>
      <c r="DE367" s="67" t="s">
        <v>103</v>
      </c>
      <c r="DF367" s="705" t="s">
        <v>113</v>
      </c>
      <c r="DG367" s="705"/>
      <c r="DH367" s="705"/>
      <c r="DI367" s="705"/>
      <c r="DJ367" s="67"/>
      <c r="DK367" s="67" t="s">
        <v>114</v>
      </c>
      <c r="DL367" s="918" t="s">
        <v>115</v>
      </c>
      <c r="DM367" s="919" t="s">
        <v>107</v>
      </c>
      <c r="DN367" s="67"/>
      <c r="DO367" s="67"/>
      <c r="DP367" s="67"/>
      <c r="DQ367" s="67"/>
      <c r="DR367" s="67"/>
      <c r="DS367" s="67"/>
      <c r="DT367" s="67"/>
      <c r="DU367" s="67"/>
      <c r="DV367" s="67"/>
      <c r="DW367" s="67"/>
      <c r="DX367" s="67"/>
      <c r="DY367" s="67"/>
      <c r="DZ367" s="67"/>
      <c r="EA367" s="67"/>
      <c r="EB367" s="67"/>
      <c r="EC367" s="67"/>
      <c r="ED367" s="67"/>
      <c r="EE367" s="67"/>
      <c r="EF367" s="67"/>
      <c r="EG367" s="67"/>
      <c r="EH367" s="67"/>
      <c r="EI367" s="67"/>
      <c r="EJ367" s="67"/>
      <c r="EK367" s="67"/>
      <c r="EL367" s="67"/>
      <c r="EM367" s="67"/>
      <c r="EN367" s="67"/>
      <c r="EO367" s="67"/>
      <c r="EP367" s="67"/>
      <c r="EQ367" s="67"/>
      <c r="ER367" s="67"/>
      <c r="ES367" s="67"/>
      <c r="ET367" s="67"/>
      <c r="EU367" s="67"/>
      <c r="EV367" s="67"/>
      <c r="EW367" s="67"/>
      <c r="EX367" s="67"/>
      <c r="EY367" s="67"/>
      <c r="EZ367" s="67"/>
      <c r="FA367" s="67"/>
      <c r="FB367" s="67"/>
      <c r="FC367" s="67"/>
      <c r="FD367" s="67"/>
      <c r="FE367" s="67"/>
      <c r="FF367" s="67"/>
      <c r="FG367" s="67"/>
      <c r="FH367" s="67"/>
      <c r="FI367" s="67"/>
      <c r="FJ367" s="67"/>
      <c r="FK367" s="67"/>
      <c r="FL367" s="67"/>
      <c r="FM367" s="67"/>
      <c r="FN367" s="67"/>
      <c r="FO367" s="67"/>
      <c r="FP367" s="67"/>
      <c r="FQ367" s="67"/>
      <c r="FR367" s="67"/>
      <c r="FS367" s="67"/>
      <c r="FT367" s="67"/>
      <c r="FU367" s="67"/>
      <c r="FV367" s="67"/>
      <c r="FW367" s="67"/>
      <c r="FX367" s="67"/>
      <c r="FY367" s="67"/>
      <c r="FZ367" s="67"/>
      <c r="GA367" s="67"/>
      <c r="GB367" s="67"/>
      <c r="GC367" s="67"/>
      <c r="GD367" s="67"/>
    </row>
    <row r="368" spans="1:186" s="69" customFormat="1" ht="15" hidden="1" customHeight="1" x14ac:dyDescent="0.25">
      <c r="A368" s="67"/>
      <c r="B368" s="67"/>
      <c r="C368" s="67"/>
      <c r="D368" s="67"/>
      <c r="E368" s="67"/>
      <c r="F368" s="67"/>
      <c r="G368" s="67"/>
      <c r="H368" s="67"/>
      <c r="I368" s="67"/>
      <c r="J368" s="67"/>
      <c r="K368" s="67"/>
      <c r="L368" s="67"/>
      <c r="M368" s="67"/>
      <c r="N368" s="67"/>
      <c r="O368" s="67"/>
      <c r="P368" s="67"/>
      <c r="Q368" s="67"/>
      <c r="R368" s="67"/>
      <c r="S368" s="67"/>
      <c r="T368" s="67"/>
      <c r="U368" s="67"/>
      <c r="V368" s="67"/>
      <c r="W368" s="67"/>
      <c r="X368" s="67"/>
      <c r="Y368" s="67"/>
      <c r="Z368" s="67"/>
      <c r="AA368" s="67"/>
      <c r="AB368" s="67"/>
      <c r="AC368" s="67"/>
      <c r="AD368" s="67"/>
      <c r="AE368" s="67"/>
      <c r="AF368" s="67"/>
      <c r="AG368" s="67"/>
      <c r="AH368" s="67"/>
      <c r="AI368" s="67"/>
      <c r="AJ368" s="67"/>
      <c r="AK368" s="67"/>
      <c r="AL368" s="67"/>
      <c r="AM368" s="67"/>
      <c r="AN368" s="67"/>
      <c r="AO368" s="67"/>
      <c r="AP368" s="67"/>
      <c r="AQ368" s="67"/>
      <c r="AR368" s="67"/>
      <c r="AS368" s="67"/>
      <c r="AT368" s="67"/>
      <c r="AU368" s="67"/>
      <c r="AV368" s="67"/>
      <c r="AW368" s="67"/>
      <c r="AX368" s="67"/>
      <c r="AY368" s="67"/>
      <c r="AZ368" s="67"/>
      <c r="BA368" s="67"/>
      <c r="BB368" s="67"/>
      <c r="BC368" s="67"/>
      <c r="BD368" s="67"/>
      <c r="BE368" s="67"/>
      <c r="BF368" s="101"/>
      <c r="BG368" s="101"/>
      <c r="BH368" s="101"/>
      <c r="BI368" s="635"/>
      <c r="BJ368" s="636"/>
      <c r="BK368" s="636"/>
      <c r="BL368" s="636"/>
      <c r="BM368" s="102"/>
      <c r="BN368" s="102"/>
      <c r="BO368" s="102"/>
      <c r="BP368" s="916"/>
      <c r="BQ368" s="916"/>
      <c r="BR368" s="916"/>
      <c r="BS368" s="916"/>
      <c r="BT368" s="916"/>
      <c r="BU368" s="916"/>
      <c r="BV368" s="917"/>
      <c r="BW368" s="916"/>
      <c r="BX368" s="916"/>
      <c r="BY368" s="917"/>
      <c r="BZ368" s="917"/>
      <c r="CA368" s="917"/>
      <c r="CB368" s="637"/>
      <c r="CC368" s="636"/>
      <c r="CD368" s="636"/>
      <c r="CE368" s="637"/>
      <c r="CF368" s="637"/>
      <c r="CG368" s="637"/>
      <c r="CH368" s="637"/>
      <c r="CI368" s="636"/>
      <c r="CJ368" s="636"/>
      <c r="CK368" s="637"/>
      <c r="CL368" s="637"/>
      <c r="CM368" s="637"/>
      <c r="CN368" s="705"/>
      <c r="CO368" s="667">
        <f t="shared" si="201"/>
        <v>0</v>
      </c>
      <c r="CP368" s="88">
        <f t="shared" si="202"/>
        <v>0</v>
      </c>
      <c r="CQ368" s="667">
        <f t="shared" si="203"/>
        <v>0</v>
      </c>
      <c r="CR368" s="67"/>
      <c r="CS368" s="67"/>
      <c r="CT368" s="67"/>
      <c r="CU368" s="67"/>
      <c r="CV368" s="67"/>
      <c r="CW368" s="67"/>
      <c r="CX368" s="67"/>
      <c r="CY368" s="67"/>
      <c r="CZ368" s="67"/>
      <c r="DA368" s="67" t="s">
        <v>9</v>
      </c>
      <c r="DB368" s="67"/>
      <c r="DC368" s="67">
        <f>+DM368</f>
        <v>3.4875000000000003</v>
      </c>
      <c r="DD368" s="67"/>
      <c r="DE368" s="67">
        <v>1</v>
      </c>
      <c r="DF368" s="705">
        <v>0.9</v>
      </c>
      <c r="DG368" s="705"/>
      <c r="DH368" s="705"/>
      <c r="DI368" s="705"/>
      <c r="DJ368" s="67"/>
      <c r="DK368" s="67">
        <v>1.2500000000000001E-2</v>
      </c>
      <c r="DL368" s="67">
        <v>310</v>
      </c>
      <c r="DM368" s="67">
        <f>+DF368*DK368*DL368</f>
        <v>3.4875000000000003</v>
      </c>
      <c r="DN368" s="67"/>
      <c r="DO368" s="67"/>
      <c r="DP368" s="67"/>
      <c r="DQ368" s="67"/>
      <c r="DR368" s="67"/>
      <c r="DS368" s="67"/>
      <c r="DT368" s="67"/>
      <c r="DU368" s="67"/>
      <c r="DV368" s="67"/>
      <c r="DW368" s="67"/>
      <c r="DX368" s="67"/>
      <c r="DY368" s="67"/>
      <c r="DZ368" s="67"/>
      <c r="EA368" s="67"/>
      <c r="EB368" s="67"/>
      <c r="EC368" s="67"/>
      <c r="ED368" s="67"/>
      <c r="EE368" s="67"/>
      <c r="EF368" s="67"/>
      <c r="EG368" s="67"/>
      <c r="EH368" s="67"/>
      <c r="EI368" s="67"/>
      <c r="EJ368" s="67"/>
      <c r="EK368" s="67"/>
      <c r="EL368" s="67"/>
      <c r="EM368" s="67"/>
      <c r="EN368" s="67"/>
      <c r="EO368" s="67"/>
      <c r="EP368" s="67"/>
      <c r="EQ368" s="67"/>
      <c r="ER368" s="67"/>
      <c r="ES368" s="67"/>
      <c r="ET368" s="67"/>
      <c r="EU368" s="67"/>
      <c r="EV368" s="67"/>
      <c r="EW368" s="67"/>
      <c r="EX368" s="67"/>
      <c r="EY368" s="67"/>
      <c r="EZ368" s="67"/>
      <c r="FA368" s="67"/>
      <c r="FB368" s="67"/>
      <c r="FC368" s="67"/>
      <c r="FD368" s="67"/>
      <c r="FE368" s="67"/>
      <c r="FF368" s="67"/>
      <c r="FG368" s="67"/>
      <c r="FH368" s="67"/>
      <c r="FI368" s="67"/>
      <c r="FJ368" s="67"/>
      <c r="FK368" s="67"/>
      <c r="FL368" s="67"/>
      <c r="FM368" s="67"/>
      <c r="FN368" s="67"/>
      <c r="FO368" s="67"/>
      <c r="FP368" s="67"/>
      <c r="FQ368" s="67"/>
      <c r="FR368" s="67"/>
      <c r="FS368" s="67"/>
      <c r="FT368" s="67"/>
      <c r="FU368" s="67"/>
      <c r="FV368" s="67"/>
      <c r="FW368" s="67"/>
      <c r="FX368" s="67"/>
      <c r="FY368" s="67"/>
      <c r="FZ368" s="67"/>
      <c r="GA368" s="67"/>
      <c r="GB368" s="67"/>
      <c r="GC368" s="67"/>
      <c r="GD368" s="67"/>
    </row>
    <row r="369" spans="1:186" s="69" customFormat="1" ht="15" hidden="1" customHeight="1" x14ac:dyDescent="0.25">
      <c r="A369" s="67"/>
      <c r="B369" s="67"/>
      <c r="C369" s="67"/>
      <c r="D369" s="67"/>
      <c r="E369" s="67"/>
      <c r="F369" s="67"/>
      <c r="G369" s="67"/>
      <c r="H369" s="67"/>
      <c r="I369" s="67"/>
      <c r="J369" s="67"/>
      <c r="K369" s="67"/>
      <c r="L369" s="67"/>
      <c r="M369" s="67"/>
      <c r="N369" s="67"/>
      <c r="O369" s="67"/>
      <c r="P369" s="67"/>
      <c r="Q369" s="67"/>
      <c r="R369" s="67"/>
      <c r="S369" s="67"/>
      <c r="T369" s="67"/>
      <c r="U369" s="67"/>
      <c r="V369" s="67"/>
      <c r="W369" s="67"/>
      <c r="X369" s="67"/>
      <c r="Y369" s="67"/>
      <c r="Z369" s="67"/>
      <c r="AA369" s="67"/>
      <c r="AB369" s="67"/>
      <c r="AC369" s="67"/>
      <c r="AD369" s="67"/>
      <c r="AE369" s="67"/>
      <c r="AF369" s="67"/>
      <c r="AG369" s="67"/>
      <c r="AH369" s="67"/>
      <c r="AI369" s="67"/>
      <c r="AJ369" s="67"/>
      <c r="AK369" s="67"/>
      <c r="AL369" s="67"/>
      <c r="AM369" s="67"/>
      <c r="AN369" s="67"/>
      <c r="AO369" s="67"/>
      <c r="AP369" s="67"/>
      <c r="AQ369" s="67"/>
      <c r="AR369" s="67"/>
      <c r="AS369" s="67"/>
      <c r="AT369" s="67"/>
      <c r="AU369" s="67"/>
      <c r="AV369" s="67"/>
      <c r="AW369" s="67"/>
      <c r="AX369" s="67"/>
      <c r="AY369" s="67"/>
      <c r="AZ369" s="67"/>
      <c r="BA369" s="67"/>
      <c r="BB369" s="67"/>
      <c r="BC369" s="67"/>
      <c r="BD369" s="67"/>
      <c r="BE369" s="67"/>
      <c r="BF369" s="101"/>
      <c r="BG369" s="101"/>
      <c r="BH369" s="101"/>
      <c r="BI369" s="635"/>
      <c r="BJ369" s="636"/>
      <c r="BK369" s="636"/>
      <c r="BL369" s="636"/>
      <c r="BM369" s="102"/>
      <c r="BN369" s="102"/>
      <c r="BO369" s="102"/>
      <c r="BP369" s="916"/>
      <c r="BQ369" s="916"/>
      <c r="BR369" s="916"/>
      <c r="BS369" s="916"/>
      <c r="BT369" s="916"/>
      <c r="BU369" s="916"/>
      <c r="BV369" s="917"/>
      <c r="BW369" s="916"/>
      <c r="BX369" s="916"/>
      <c r="BY369" s="917"/>
      <c r="BZ369" s="917"/>
      <c r="CA369" s="917"/>
      <c r="CB369" s="637"/>
      <c r="CC369" s="636"/>
      <c r="CD369" s="636"/>
      <c r="CE369" s="637"/>
      <c r="CF369" s="637"/>
      <c r="CG369" s="637"/>
      <c r="CH369" s="637"/>
      <c r="CI369" s="636"/>
      <c r="CJ369" s="636"/>
      <c r="CK369" s="637"/>
      <c r="CL369" s="637"/>
      <c r="CM369" s="637"/>
      <c r="CN369" s="705"/>
      <c r="CO369" s="667">
        <f t="shared" si="201"/>
        <v>0</v>
      </c>
      <c r="CP369" s="88">
        <f t="shared" si="202"/>
        <v>0</v>
      </c>
      <c r="CQ369" s="667">
        <f t="shared" si="203"/>
        <v>0</v>
      </c>
      <c r="CR369" s="67"/>
      <c r="CS369" s="67"/>
      <c r="CT369" s="67"/>
      <c r="CU369" s="67"/>
      <c r="CV369" s="67"/>
      <c r="CW369" s="67"/>
      <c r="CX369" s="67"/>
      <c r="CY369" s="67"/>
      <c r="CZ369" s="67"/>
      <c r="DA369" s="67"/>
      <c r="DB369" s="67"/>
      <c r="DC369" s="67"/>
      <c r="DD369" s="67"/>
      <c r="DE369" s="67"/>
      <c r="DF369" s="705"/>
      <c r="DG369" s="705"/>
      <c r="DH369" s="705"/>
      <c r="DI369" s="705"/>
      <c r="DJ369" s="67"/>
      <c r="DK369" s="67"/>
      <c r="DL369" s="67">
        <v>298</v>
      </c>
      <c r="DM369" s="67">
        <f>+DF368*DK368*DL369</f>
        <v>3.3525000000000005</v>
      </c>
      <c r="DN369" s="67"/>
      <c r="DO369" s="67"/>
      <c r="DP369" s="67"/>
      <c r="DQ369" s="67"/>
      <c r="DR369" s="67"/>
      <c r="DS369" s="67"/>
      <c r="DT369" s="67"/>
      <c r="DU369" s="67"/>
      <c r="DV369" s="67"/>
      <c r="DW369" s="67"/>
      <c r="DX369" s="67"/>
      <c r="DY369" s="67"/>
      <c r="DZ369" s="67"/>
      <c r="EA369" s="67"/>
      <c r="EB369" s="67"/>
      <c r="EC369" s="67"/>
      <c r="ED369" s="67"/>
      <c r="EE369" s="67"/>
      <c r="EF369" s="67"/>
      <c r="EG369" s="67"/>
      <c r="EH369" s="67"/>
      <c r="EI369" s="67"/>
      <c r="EJ369" s="67"/>
      <c r="EK369" s="67"/>
      <c r="EL369" s="67"/>
      <c r="EM369" s="67"/>
      <c r="EN369" s="67"/>
      <c r="EO369" s="67"/>
      <c r="EP369" s="67"/>
      <c r="EQ369" s="67"/>
      <c r="ER369" s="67"/>
      <c r="ES369" s="67"/>
      <c r="ET369" s="67"/>
      <c r="EU369" s="67"/>
      <c r="EV369" s="67"/>
      <c r="EW369" s="67"/>
      <c r="EX369" s="67"/>
      <c r="EY369" s="67"/>
      <c r="EZ369" s="67"/>
      <c r="FA369" s="67"/>
      <c r="FB369" s="67"/>
      <c r="FC369" s="67"/>
      <c r="FD369" s="67"/>
      <c r="FE369" s="67"/>
      <c r="FF369" s="67"/>
      <c r="FG369" s="67"/>
      <c r="FH369" s="67"/>
      <c r="FI369" s="67"/>
      <c r="FJ369" s="67"/>
      <c r="FK369" s="67"/>
      <c r="FL369" s="67"/>
      <c r="FM369" s="67"/>
      <c r="FN369" s="67"/>
      <c r="FO369" s="67"/>
      <c r="FP369" s="67"/>
      <c r="FQ369" s="67"/>
      <c r="FR369" s="67"/>
      <c r="FS369" s="67"/>
      <c r="FT369" s="67"/>
      <c r="FU369" s="67"/>
      <c r="FV369" s="67"/>
      <c r="FW369" s="67"/>
      <c r="FX369" s="67"/>
      <c r="FY369" s="67"/>
      <c r="FZ369" s="67"/>
      <c r="GA369" s="67"/>
      <c r="GB369" s="67"/>
      <c r="GC369" s="67"/>
      <c r="GD369" s="67"/>
    </row>
    <row r="370" spans="1:186" s="69" customFormat="1" ht="15" hidden="1" customHeight="1" thickBot="1" x14ac:dyDescent="0.3">
      <c r="A370" s="67"/>
      <c r="B370" s="67"/>
      <c r="C370" s="67"/>
      <c r="D370" s="67"/>
      <c r="E370" s="67"/>
      <c r="F370" s="67"/>
      <c r="G370" s="67"/>
      <c r="H370" s="67"/>
      <c r="I370" s="67"/>
      <c r="J370" s="67"/>
      <c r="K370" s="67"/>
      <c r="L370" s="67"/>
      <c r="M370" s="67"/>
      <c r="N370" s="67"/>
      <c r="O370" s="67"/>
      <c r="P370" s="67"/>
      <c r="Q370" s="67"/>
      <c r="R370" s="67"/>
      <c r="S370" s="67"/>
      <c r="T370" s="67"/>
      <c r="U370" s="67"/>
      <c r="V370" s="67"/>
      <c r="W370" s="67"/>
      <c r="X370" s="67"/>
      <c r="Y370" s="67"/>
      <c r="Z370" s="67"/>
      <c r="AA370" s="67"/>
      <c r="AB370" s="67"/>
      <c r="AC370" s="67"/>
      <c r="AD370" s="67"/>
      <c r="AE370" s="67"/>
      <c r="AF370" s="67"/>
      <c r="AG370" s="67"/>
      <c r="AH370" s="67"/>
      <c r="AI370" s="67"/>
      <c r="AJ370" s="67"/>
      <c r="AK370" s="67"/>
      <c r="AL370" s="67"/>
      <c r="AM370" s="67"/>
      <c r="AN370" s="67"/>
      <c r="AO370" s="67"/>
      <c r="AP370" s="67"/>
      <c r="AQ370" s="67"/>
      <c r="AR370" s="67"/>
      <c r="AS370" s="67"/>
      <c r="AT370" s="67"/>
      <c r="AU370" s="67"/>
      <c r="AV370" s="67"/>
      <c r="AW370" s="67"/>
      <c r="AX370" s="67"/>
      <c r="AY370" s="67"/>
      <c r="AZ370" s="67"/>
      <c r="BA370" s="67"/>
      <c r="BB370" s="67"/>
      <c r="BC370" s="67"/>
      <c r="BD370" s="67"/>
      <c r="BE370" s="67"/>
      <c r="BF370" s="101"/>
      <c r="BG370" s="101"/>
      <c r="BH370" s="101"/>
      <c r="BI370" s="635"/>
      <c r="BJ370" s="636"/>
      <c r="BK370" s="636"/>
      <c r="BL370" s="636"/>
      <c r="BM370" s="102"/>
      <c r="BN370" s="102"/>
      <c r="BO370" s="102"/>
      <c r="BP370" s="916"/>
      <c r="BQ370" s="916"/>
      <c r="BR370" s="916"/>
      <c r="BS370" s="916"/>
      <c r="BT370" s="916"/>
      <c r="BU370" s="916"/>
      <c r="BV370" s="917"/>
      <c r="BW370" s="916"/>
      <c r="BX370" s="916"/>
      <c r="BY370" s="917"/>
      <c r="BZ370" s="917"/>
      <c r="CA370" s="917"/>
      <c r="CB370" s="637"/>
      <c r="CC370" s="636"/>
      <c r="CD370" s="636"/>
      <c r="CE370" s="637"/>
      <c r="CF370" s="637"/>
      <c r="CG370" s="637"/>
      <c r="CH370" s="637"/>
      <c r="CI370" s="636"/>
      <c r="CJ370" s="636"/>
      <c r="CK370" s="637"/>
      <c r="CL370" s="637"/>
      <c r="CM370" s="637"/>
      <c r="CN370" s="705"/>
      <c r="CO370" s="667">
        <f t="shared" si="201"/>
        <v>0</v>
      </c>
      <c r="CP370" s="88">
        <f t="shared" si="202"/>
        <v>0</v>
      </c>
      <c r="CQ370" s="667">
        <f t="shared" si="203"/>
        <v>0</v>
      </c>
      <c r="CR370" s="67"/>
      <c r="CS370" s="67"/>
      <c r="CT370" s="67"/>
      <c r="CU370" s="67"/>
      <c r="CV370" s="67"/>
      <c r="CW370" s="67"/>
      <c r="CX370" s="67"/>
      <c r="CY370" s="67"/>
      <c r="CZ370" s="67"/>
      <c r="DA370" s="67"/>
      <c r="DB370" s="67"/>
      <c r="DC370" s="67"/>
      <c r="DD370" s="67"/>
      <c r="DE370" s="67"/>
      <c r="DF370" s="705"/>
      <c r="DG370" s="705"/>
      <c r="DH370" s="705"/>
      <c r="DI370" s="705"/>
      <c r="DJ370" s="67"/>
      <c r="DK370" s="67"/>
      <c r="DL370" s="67"/>
      <c r="DM370" s="67"/>
      <c r="DN370" s="67"/>
      <c r="DO370" s="67"/>
      <c r="DP370" s="67"/>
      <c r="DQ370" s="67"/>
      <c r="DR370" s="67"/>
      <c r="DS370" s="67"/>
      <c r="DT370" s="67"/>
      <c r="DU370" s="67"/>
      <c r="DV370" s="67"/>
      <c r="DW370" s="67"/>
      <c r="DX370" s="67"/>
      <c r="DY370" s="67"/>
      <c r="DZ370" s="67"/>
      <c r="EA370" s="67"/>
      <c r="EB370" s="67"/>
      <c r="EC370" s="67"/>
      <c r="ED370" s="67"/>
      <c r="EE370" s="67"/>
      <c r="EF370" s="67"/>
      <c r="EG370" s="67"/>
      <c r="EH370" s="67"/>
      <c r="EI370" s="67"/>
      <c r="EJ370" s="67"/>
      <c r="EK370" s="67"/>
      <c r="EL370" s="67"/>
      <c r="EM370" s="67"/>
      <c r="EN370" s="67"/>
      <c r="EO370" s="67"/>
      <c r="EP370" s="67"/>
      <c r="EQ370" s="67"/>
      <c r="ER370" s="67"/>
      <c r="ES370" s="67"/>
      <c r="ET370" s="67"/>
      <c r="EU370" s="67"/>
      <c r="EV370" s="67"/>
      <c r="EW370" s="67"/>
      <c r="EX370" s="67"/>
      <c r="EY370" s="67"/>
      <c r="EZ370" s="67"/>
      <c r="FA370" s="67"/>
      <c r="FB370" s="67"/>
      <c r="FC370" s="67"/>
      <c r="FD370" s="67"/>
      <c r="FE370" s="67"/>
      <c r="FF370" s="67"/>
      <c r="FG370" s="67"/>
      <c r="FH370" s="67"/>
      <c r="FI370" s="67"/>
      <c r="FJ370" s="67"/>
      <c r="FK370" s="67"/>
      <c r="FL370" s="67"/>
      <c r="FM370" s="67"/>
      <c r="FN370" s="67"/>
      <c r="FO370" s="67"/>
      <c r="FP370" s="67"/>
      <c r="FQ370" s="67"/>
      <c r="FR370" s="67"/>
      <c r="FS370" s="67"/>
      <c r="FT370" s="67"/>
      <c r="FU370" s="67"/>
      <c r="FV370" s="67"/>
      <c r="FW370" s="67"/>
      <c r="FX370" s="67"/>
      <c r="FY370" s="67"/>
      <c r="FZ370" s="67"/>
      <c r="GA370" s="67"/>
      <c r="GB370" s="67"/>
      <c r="GC370" s="67"/>
      <c r="GD370" s="67"/>
    </row>
    <row r="371" spans="1:186" s="69" customFormat="1" ht="15" hidden="1" customHeight="1" x14ac:dyDescent="0.25">
      <c r="A371" s="67"/>
      <c r="B371" s="67"/>
      <c r="C371" s="67"/>
      <c r="D371" s="67"/>
      <c r="E371" s="67"/>
      <c r="F371" s="67"/>
      <c r="G371" s="67"/>
      <c r="H371" s="67"/>
      <c r="I371" s="67"/>
      <c r="J371" s="67"/>
      <c r="K371" s="67"/>
      <c r="L371" s="67"/>
      <c r="M371" s="67"/>
      <c r="N371" s="67"/>
      <c r="O371" s="67"/>
      <c r="P371" s="67"/>
      <c r="Q371" s="67"/>
      <c r="R371" s="67"/>
      <c r="S371" s="67"/>
      <c r="T371" s="67"/>
      <c r="U371" s="67"/>
      <c r="V371" s="67"/>
      <c r="W371" s="67"/>
      <c r="X371" s="67"/>
      <c r="Y371" s="67"/>
      <c r="Z371" s="67"/>
      <c r="AA371" s="67"/>
      <c r="AB371" s="67"/>
      <c r="AC371" s="67"/>
      <c r="AD371" s="67"/>
      <c r="AE371" s="67"/>
      <c r="AF371" s="67"/>
      <c r="AG371" s="67"/>
      <c r="AH371" s="67"/>
      <c r="AI371" s="67"/>
      <c r="AJ371" s="67"/>
      <c r="AK371" s="67"/>
      <c r="AL371" s="67"/>
      <c r="AM371" s="67"/>
      <c r="AN371" s="67"/>
      <c r="AO371" s="67"/>
      <c r="AP371" s="67"/>
      <c r="AQ371" s="67"/>
      <c r="AR371" s="67"/>
      <c r="AS371" s="67"/>
      <c r="AT371" s="67"/>
      <c r="AU371" s="67"/>
      <c r="AV371" s="67"/>
      <c r="AW371" s="67"/>
      <c r="AX371" s="67"/>
      <c r="AY371" s="67"/>
      <c r="AZ371" s="67"/>
      <c r="BA371" s="67"/>
      <c r="BB371" s="67"/>
      <c r="BC371" s="67"/>
      <c r="BD371" s="67"/>
      <c r="BE371" s="67"/>
      <c r="BF371" s="101"/>
      <c r="BG371" s="101"/>
      <c r="BH371" s="101"/>
      <c r="BI371" s="2096" t="s">
        <v>299</v>
      </c>
      <c r="BJ371" s="940"/>
      <c r="BK371" s="2096" t="s">
        <v>282</v>
      </c>
      <c r="BL371" s="940"/>
      <c r="BM371" s="2096" t="s">
        <v>233</v>
      </c>
      <c r="BN371" s="2096" t="s">
        <v>233</v>
      </c>
      <c r="BO371" s="2096" t="s">
        <v>240</v>
      </c>
      <c r="BP371" s="916"/>
      <c r="BQ371" s="916"/>
      <c r="BR371" s="916"/>
      <c r="BS371" s="916"/>
      <c r="BT371" s="916"/>
      <c r="BU371" s="916"/>
      <c r="BV371" s="917"/>
      <c r="BW371" s="916"/>
      <c r="BX371" s="916"/>
      <c r="BY371" s="917"/>
      <c r="BZ371" s="917"/>
      <c r="CA371" s="917"/>
      <c r="CB371" s="637"/>
      <c r="CC371" s="636"/>
      <c r="CD371" s="636"/>
      <c r="CE371" s="637"/>
      <c r="CF371" s="637"/>
      <c r="CG371" s="637"/>
      <c r="CH371" s="637"/>
      <c r="CI371" s="636"/>
      <c r="CJ371" s="636"/>
      <c r="CK371" s="637"/>
      <c r="CL371" s="637"/>
      <c r="CM371" s="637"/>
      <c r="CN371" s="705"/>
      <c r="CO371" s="667" t="str">
        <f t="shared" si="201"/>
        <v>Incertidumbre (+/- %)</v>
      </c>
      <c r="CP371" s="88" t="e">
        <f t="shared" si="202"/>
        <v>#VALUE!</v>
      </c>
      <c r="CQ371" s="667" t="str">
        <f t="shared" si="203"/>
        <v>Incertidumbre (+/- %)</v>
      </c>
      <c r="CR371" s="67"/>
      <c r="CS371" s="67"/>
      <c r="CT371" s="67"/>
      <c r="CU371" s="67"/>
      <c r="CV371" s="67"/>
      <c r="CW371" s="67"/>
      <c r="CX371" s="67"/>
      <c r="CY371" s="67"/>
      <c r="CZ371" s="67"/>
      <c r="DA371" s="67"/>
      <c r="DB371" s="67"/>
      <c r="DC371" s="67"/>
      <c r="DD371" s="67"/>
      <c r="DE371" s="67"/>
      <c r="DF371" s="705"/>
      <c r="DG371" s="705"/>
      <c r="DH371" s="705"/>
      <c r="DI371" s="705"/>
      <c r="DJ371" s="67"/>
      <c r="DK371" s="67"/>
      <c r="DL371" s="67"/>
      <c r="DM371" s="67"/>
      <c r="DN371" s="67"/>
      <c r="DO371" s="67"/>
      <c r="DP371" s="67"/>
      <c r="DQ371" s="67"/>
      <c r="DR371" s="67"/>
      <c r="DS371" s="67"/>
      <c r="DT371" s="67"/>
      <c r="DU371" s="67"/>
      <c r="DV371" s="67"/>
      <c r="DW371" s="67"/>
      <c r="DX371" s="67"/>
      <c r="DY371" s="67"/>
      <c r="DZ371" s="67"/>
      <c r="EA371" s="67"/>
      <c r="EB371" s="67"/>
      <c r="EC371" s="67"/>
      <c r="ED371" s="67"/>
      <c r="EE371" s="67"/>
      <c r="EF371" s="67"/>
      <c r="EG371" s="67"/>
      <c r="EH371" s="67"/>
      <c r="EI371" s="67"/>
      <c r="EJ371" s="67"/>
      <c r="EK371" s="67"/>
      <c r="EL371" s="67"/>
      <c r="EM371" s="67"/>
      <c r="EN371" s="67"/>
      <c r="EO371" s="67"/>
      <c r="EP371" s="67"/>
      <c r="EQ371" s="67"/>
      <c r="ER371" s="67"/>
      <c r="ES371" s="67"/>
      <c r="ET371" s="67"/>
      <c r="EU371" s="67"/>
      <c r="EV371" s="67"/>
      <c r="EW371" s="67"/>
      <c r="EX371" s="67"/>
      <c r="EY371" s="67"/>
      <c r="EZ371" s="67"/>
      <c r="FA371" s="67"/>
      <c r="FB371" s="67"/>
      <c r="FC371" s="67"/>
      <c r="FD371" s="67"/>
      <c r="FE371" s="67"/>
      <c r="FF371" s="67"/>
      <c r="FG371" s="67"/>
      <c r="FH371" s="67"/>
      <c r="FI371" s="67"/>
      <c r="FJ371" s="67"/>
      <c r="FK371" s="67"/>
      <c r="FL371" s="67"/>
      <c r="FM371" s="67"/>
      <c r="FN371" s="67"/>
      <c r="FO371" s="67"/>
      <c r="FP371" s="67"/>
      <c r="FQ371" s="67"/>
      <c r="FR371" s="67"/>
      <c r="FS371" s="67"/>
      <c r="FT371" s="67"/>
      <c r="FU371" s="67"/>
      <c r="FV371" s="67"/>
      <c r="FW371" s="67"/>
      <c r="FX371" s="67"/>
      <c r="FY371" s="67"/>
      <c r="FZ371" s="67"/>
      <c r="GA371" s="67"/>
      <c r="GB371" s="67"/>
      <c r="GC371" s="67"/>
      <c r="GD371" s="67"/>
    </row>
    <row r="372" spans="1:186" s="69" customFormat="1" ht="15.75" hidden="1" customHeight="1" thickBot="1" x14ac:dyDescent="0.3">
      <c r="A372" s="67"/>
      <c r="B372" s="67"/>
      <c r="C372" s="67"/>
      <c r="D372" s="67"/>
      <c r="E372" s="67"/>
      <c r="F372" s="67"/>
      <c r="G372" s="67"/>
      <c r="H372" s="67"/>
      <c r="I372" s="67"/>
      <c r="J372" s="67"/>
      <c r="K372" s="67"/>
      <c r="L372" s="67"/>
      <c r="M372" s="67"/>
      <c r="N372" s="67"/>
      <c r="O372" s="67"/>
      <c r="P372" s="67"/>
      <c r="Q372" s="67"/>
      <c r="R372" s="67"/>
      <c r="S372" s="67"/>
      <c r="T372" s="67"/>
      <c r="U372" s="67"/>
      <c r="V372" s="67"/>
      <c r="W372" s="67"/>
      <c r="X372" s="67"/>
      <c r="Y372" s="67"/>
      <c r="Z372" s="67"/>
      <c r="AA372" s="67"/>
      <c r="AB372" s="67"/>
      <c r="AC372" s="67"/>
      <c r="AD372" s="67"/>
      <c r="AE372" s="67"/>
      <c r="AF372" s="67"/>
      <c r="AG372" s="67"/>
      <c r="AH372" s="67"/>
      <c r="AI372" s="67"/>
      <c r="AJ372" s="67"/>
      <c r="AK372" s="67"/>
      <c r="AL372" s="67"/>
      <c r="AM372" s="67"/>
      <c r="AN372" s="67"/>
      <c r="AO372" s="67"/>
      <c r="AP372" s="67"/>
      <c r="AQ372" s="67"/>
      <c r="AR372" s="67"/>
      <c r="AS372" s="67"/>
      <c r="AT372" s="67"/>
      <c r="AU372" s="67"/>
      <c r="AV372" s="67"/>
      <c r="AW372" s="67"/>
      <c r="AX372" s="67"/>
      <c r="AY372" s="67"/>
      <c r="AZ372" s="67"/>
      <c r="BA372" s="67"/>
      <c r="BB372" s="67"/>
      <c r="BC372" s="67"/>
      <c r="BD372" s="67"/>
      <c r="BE372" s="67"/>
      <c r="BF372" s="101"/>
      <c r="BG372" s="101"/>
      <c r="BH372" s="101"/>
      <c r="BI372" s="2097"/>
      <c r="BJ372" s="941" t="s">
        <v>253</v>
      </c>
      <c r="BK372" s="2097"/>
      <c r="BL372" s="941" t="s">
        <v>251</v>
      </c>
      <c r="BM372" s="2097"/>
      <c r="BN372" s="2097"/>
      <c r="BO372" s="2097"/>
      <c r="BP372" s="916"/>
      <c r="BQ372" s="916"/>
      <c r="BR372" s="916"/>
      <c r="BS372" s="916"/>
      <c r="BT372" s="916"/>
      <c r="BU372" s="916"/>
      <c r="BV372" s="917"/>
      <c r="BW372" s="916"/>
      <c r="BX372" s="916"/>
      <c r="BY372" s="917"/>
      <c r="BZ372" s="917"/>
      <c r="CA372" s="917"/>
      <c r="CB372" s="637"/>
      <c r="CC372" s="636"/>
      <c r="CD372" s="636"/>
      <c r="CE372" s="637"/>
      <c r="CF372" s="637"/>
      <c r="CG372" s="637"/>
      <c r="CH372" s="637"/>
      <c r="CI372" s="636"/>
      <c r="CJ372" s="636"/>
      <c r="CK372" s="637"/>
      <c r="CL372" s="637"/>
      <c r="CM372" s="637"/>
      <c r="CN372" s="705"/>
      <c r="CO372" s="667">
        <f t="shared" si="201"/>
        <v>0</v>
      </c>
      <c r="CP372" s="88">
        <f t="shared" si="202"/>
        <v>0</v>
      </c>
      <c r="CQ372" s="667">
        <f t="shared" si="203"/>
        <v>0</v>
      </c>
      <c r="CR372" s="67"/>
      <c r="CS372" s="67"/>
      <c r="CT372" s="67"/>
      <c r="CU372" s="67"/>
      <c r="CV372" s="67"/>
      <c r="CW372" s="67"/>
      <c r="CX372" s="67"/>
      <c r="CY372" s="67"/>
      <c r="CZ372" s="67"/>
      <c r="DA372" s="67"/>
      <c r="DB372" s="67"/>
      <c r="DC372" s="67"/>
      <c r="DD372" s="67"/>
      <c r="DE372" s="67"/>
      <c r="DF372" s="705"/>
      <c r="DG372" s="705"/>
      <c r="DH372" s="705"/>
      <c r="DI372" s="705"/>
      <c r="DJ372" s="67"/>
      <c r="DK372" s="67"/>
      <c r="DL372" s="67"/>
      <c r="DM372" s="67"/>
      <c r="DN372" s="67"/>
      <c r="DO372" s="67"/>
      <c r="DP372" s="67"/>
      <c r="DQ372" s="67"/>
      <c r="DR372" s="67"/>
      <c r="DS372" s="67"/>
      <c r="DT372" s="67"/>
      <c r="DU372" s="67"/>
      <c r="DV372" s="67"/>
      <c r="DW372" s="67"/>
      <c r="DX372" s="67"/>
      <c r="DY372" s="67"/>
      <c r="DZ372" s="67"/>
      <c r="EA372" s="67"/>
      <c r="EB372" s="67"/>
      <c r="EC372" s="67"/>
      <c r="ED372" s="67"/>
      <c r="EE372" s="67"/>
      <c r="EF372" s="67"/>
      <c r="EG372" s="67"/>
      <c r="EH372" s="67"/>
      <c r="EI372" s="67"/>
      <c r="EJ372" s="67"/>
      <c r="EK372" s="67"/>
      <c r="EL372" s="67"/>
      <c r="EM372" s="67"/>
      <c r="EN372" s="67"/>
      <c r="EO372" s="67"/>
      <c r="EP372" s="67"/>
      <c r="EQ372" s="67"/>
      <c r="ER372" s="67"/>
      <c r="ES372" s="67"/>
      <c r="ET372" s="67"/>
      <c r="EU372" s="67"/>
      <c r="EV372" s="67"/>
      <c r="EW372" s="67"/>
      <c r="EX372" s="67"/>
      <c r="EY372" s="67"/>
      <c r="EZ372" s="67"/>
      <c r="FA372" s="67"/>
      <c r="FB372" s="67"/>
      <c r="FC372" s="67"/>
      <c r="FD372" s="67"/>
      <c r="FE372" s="67"/>
      <c r="FF372" s="67"/>
      <c r="FG372" s="67"/>
      <c r="FH372" s="67"/>
      <c r="FI372" s="67"/>
      <c r="FJ372" s="67"/>
      <c r="FK372" s="67"/>
      <c r="FL372" s="67"/>
      <c r="FM372" s="67"/>
      <c r="FN372" s="67"/>
      <c r="FO372" s="67"/>
      <c r="FP372" s="67"/>
      <c r="FQ372" s="67"/>
      <c r="FR372" s="67"/>
      <c r="FS372" s="67"/>
      <c r="FT372" s="67"/>
      <c r="FU372" s="67"/>
      <c r="FV372" s="67"/>
      <c r="FW372" s="67"/>
      <c r="FX372" s="67"/>
      <c r="FY372" s="67"/>
      <c r="FZ372" s="67"/>
      <c r="GA372" s="67"/>
      <c r="GB372" s="67"/>
      <c r="GC372" s="67"/>
      <c r="GD372" s="67"/>
    </row>
    <row r="373" spans="1:186" s="69" customFormat="1" ht="18.75" hidden="1" customHeight="1" thickBot="1" x14ac:dyDescent="0.3">
      <c r="A373" s="67"/>
      <c r="B373" s="67"/>
      <c r="C373" s="67"/>
      <c r="D373" s="67"/>
      <c r="E373" s="67"/>
      <c r="F373" s="67"/>
      <c r="G373" s="67"/>
      <c r="H373" s="67"/>
      <c r="I373" s="67"/>
      <c r="J373" s="67"/>
      <c r="K373" s="67"/>
      <c r="L373" s="67"/>
      <c r="M373" s="67"/>
      <c r="N373" s="67"/>
      <c r="O373" s="67"/>
      <c r="P373" s="67"/>
      <c r="Q373" s="67"/>
      <c r="R373" s="67"/>
      <c r="S373" s="67"/>
      <c r="T373" s="67"/>
      <c r="U373" s="67"/>
      <c r="V373" s="67"/>
      <c r="W373" s="67"/>
      <c r="X373" s="67"/>
      <c r="Y373" s="67"/>
      <c r="Z373" s="67"/>
      <c r="AA373" s="67"/>
      <c r="AB373" s="67"/>
      <c r="AC373" s="67"/>
      <c r="AD373" s="67"/>
      <c r="AE373" s="67"/>
      <c r="AF373" s="67"/>
      <c r="AG373" s="67"/>
      <c r="AH373" s="67"/>
      <c r="AI373" s="67"/>
      <c r="AJ373" s="67"/>
      <c r="AK373" s="67"/>
      <c r="AL373" s="67"/>
      <c r="AM373" s="67"/>
      <c r="AN373" s="67"/>
      <c r="AO373" s="67"/>
      <c r="AP373" s="67"/>
      <c r="AQ373" s="67"/>
      <c r="AR373" s="67"/>
      <c r="AS373" s="67"/>
      <c r="AT373" s="67"/>
      <c r="AU373" s="67"/>
      <c r="AV373" s="67"/>
      <c r="AW373" s="67"/>
      <c r="AX373" s="67"/>
      <c r="AY373" s="67"/>
      <c r="AZ373" s="67"/>
      <c r="BA373" s="67"/>
      <c r="BB373" s="67"/>
      <c r="BC373" s="67"/>
      <c r="BD373" s="67"/>
      <c r="BE373" s="67"/>
      <c r="BF373" s="101"/>
      <c r="BG373" s="101"/>
      <c r="BH373" s="101"/>
      <c r="BI373" s="807" t="s">
        <v>442</v>
      </c>
      <c r="BJ373" s="796" t="s">
        <v>76</v>
      </c>
      <c r="BK373" s="801">
        <v>0.19900000000000001</v>
      </c>
      <c r="BL373" s="796" t="s">
        <v>420</v>
      </c>
      <c r="BM373" s="798">
        <v>0.05</v>
      </c>
      <c r="BN373" s="798">
        <v>0.1</v>
      </c>
      <c r="BO373" s="795" t="s">
        <v>262</v>
      </c>
      <c r="BP373" s="916"/>
      <c r="BQ373" s="916"/>
      <c r="BR373" s="916"/>
      <c r="BS373" s="916"/>
      <c r="BT373" s="916"/>
      <c r="BU373" s="916"/>
      <c r="BV373" s="917"/>
      <c r="BW373" s="916"/>
      <c r="BX373" s="916"/>
      <c r="BY373" s="917"/>
      <c r="BZ373" s="917"/>
      <c r="CA373" s="917"/>
      <c r="CB373" s="637"/>
      <c r="CC373" s="636"/>
      <c r="CD373" s="636"/>
      <c r="CE373" s="637"/>
      <c r="CF373" s="637"/>
      <c r="CG373" s="637"/>
      <c r="CH373" s="637"/>
      <c r="CI373" s="636"/>
      <c r="CJ373" s="636"/>
      <c r="CK373" s="637"/>
      <c r="CL373" s="637"/>
      <c r="CM373" s="637"/>
      <c r="CN373" s="705"/>
      <c r="CO373" s="667">
        <f t="shared" si="201"/>
        <v>0.05</v>
      </c>
      <c r="CP373" s="88">
        <f t="shared" si="202"/>
        <v>7.5000000000000011E-2</v>
      </c>
      <c r="CQ373" s="667">
        <f t="shared" si="203"/>
        <v>0.1</v>
      </c>
      <c r="CR373" s="67">
        <v>0.05</v>
      </c>
      <c r="CS373" s="67">
        <v>0.1</v>
      </c>
      <c r="CT373" s="67"/>
      <c r="CU373" s="67"/>
      <c r="CV373" s="67"/>
      <c r="CW373" s="67"/>
      <c r="CX373" s="67"/>
      <c r="CY373" s="67"/>
      <c r="CZ373" s="924"/>
      <c r="DA373" s="925"/>
      <c r="DB373" s="925"/>
      <c r="DC373" s="924"/>
      <c r="DD373" s="924"/>
      <c r="DE373" s="924"/>
      <c r="DF373" s="925"/>
      <c r="DG373" s="925"/>
      <c r="DH373" s="925"/>
      <c r="DI373" s="925"/>
      <c r="DJ373" s="925"/>
      <c r="DK373" s="924"/>
      <c r="DL373" s="910"/>
      <c r="DM373" s="913"/>
      <c r="DN373" s="913"/>
      <c r="DO373" s="705"/>
      <c r="DP373" s="67"/>
      <c r="DQ373" s="67"/>
      <c r="DR373" s="67"/>
      <c r="DS373" s="67"/>
      <c r="DT373" s="67"/>
      <c r="DU373" s="67"/>
      <c r="DV373" s="67"/>
      <c r="DW373" s="67"/>
      <c r="DX373" s="67"/>
      <c r="DY373" s="67"/>
      <c r="DZ373" s="67"/>
      <c r="EA373" s="67"/>
      <c r="EB373" s="67"/>
      <c r="EC373" s="67"/>
      <c r="ED373" s="67"/>
      <c r="EE373" s="67"/>
      <c r="EF373" s="67"/>
      <c r="EG373" s="67"/>
      <c r="EH373" s="67"/>
      <c r="EI373" s="67"/>
      <c r="EJ373" s="67"/>
      <c r="EK373" s="67"/>
      <c r="EL373" s="67"/>
      <c r="EM373" s="67"/>
      <c r="EN373" s="67"/>
      <c r="EO373" s="67"/>
      <c r="EP373" s="67"/>
      <c r="EQ373" s="67"/>
      <c r="ER373" s="67"/>
      <c r="ES373" s="67"/>
      <c r="ET373" s="67"/>
      <c r="EU373" s="67"/>
      <c r="EV373" s="67"/>
      <c r="EW373" s="67"/>
      <c r="EX373" s="67"/>
      <c r="EY373" s="67"/>
      <c r="EZ373" s="67"/>
      <c r="FA373" s="67"/>
      <c r="FB373" s="67"/>
      <c r="FC373" s="67"/>
      <c r="FD373" s="67"/>
      <c r="FE373" s="67"/>
      <c r="FF373" s="67"/>
      <c r="FG373" s="67"/>
      <c r="FH373" s="67"/>
      <c r="FI373" s="67"/>
      <c r="FJ373" s="67"/>
      <c r="FK373" s="67"/>
      <c r="FL373" s="67"/>
      <c r="FM373" s="67"/>
      <c r="FN373" s="67"/>
      <c r="FO373" s="67"/>
      <c r="FP373" s="67"/>
      <c r="FQ373" s="67"/>
      <c r="FR373" s="67"/>
      <c r="FS373" s="67"/>
      <c r="FT373" s="67"/>
      <c r="FU373" s="67"/>
      <c r="FV373" s="67"/>
      <c r="FW373" s="67"/>
      <c r="FX373" s="67"/>
      <c r="FY373" s="67"/>
      <c r="FZ373" s="67"/>
      <c r="GA373" s="67"/>
      <c r="GB373" s="67"/>
      <c r="GC373" s="67"/>
      <c r="GD373" s="67"/>
    </row>
    <row r="374" spans="1:186" s="69" customFormat="1" ht="18.75" hidden="1" customHeight="1" thickBot="1" x14ac:dyDescent="0.3">
      <c r="A374" s="67"/>
      <c r="B374" s="67"/>
      <c r="C374" s="67"/>
      <c r="D374" s="67"/>
      <c r="E374" s="67"/>
      <c r="F374" s="67"/>
      <c r="G374" s="67"/>
      <c r="H374" s="67"/>
      <c r="I374" s="67"/>
      <c r="J374" s="67"/>
      <c r="K374" s="67"/>
      <c r="L374" s="67"/>
      <c r="M374" s="67"/>
      <c r="N374" s="67"/>
      <c r="O374" s="67"/>
      <c r="P374" s="67"/>
      <c r="Q374" s="67"/>
      <c r="R374" s="67"/>
      <c r="S374" s="67"/>
      <c r="T374" s="67"/>
      <c r="U374" s="67"/>
      <c r="V374" s="67"/>
      <c r="W374" s="67"/>
      <c r="X374" s="67"/>
      <c r="Y374" s="67"/>
      <c r="Z374" s="67"/>
      <c r="AA374" s="67"/>
      <c r="AB374" s="67"/>
      <c r="AC374" s="67"/>
      <c r="AD374" s="67"/>
      <c r="AE374" s="67"/>
      <c r="AF374" s="67"/>
      <c r="AG374" s="67"/>
      <c r="AH374" s="67"/>
      <c r="AI374" s="67"/>
      <c r="AJ374" s="67"/>
      <c r="AK374" s="67"/>
      <c r="AL374" s="67"/>
      <c r="AM374" s="67"/>
      <c r="AN374" s="67"/>
      <c r="AO374" s="67"/>
      <c r="AP374" s="67"/>
      <c r="AQ374" s="67"/>
      <c r="AR374" s="67"/>
      <c r="AS374" s="67"/>
      <c r="AT374" s="67"/>
      <c r="AU374" s="67"/>
      <c r="AV374" s="67"/>
      <c r="AW374" s="67"/>
      <c r="AX374" s="67"/>
      <c r="AY374" s="67"/>
      <c r="AZ374" s="67"/>
      <c r="BA374" s="67"/>
      <c r="BB374" s="67"/>
      <c r="BC374" s="67"/>
      <c r="BD374" s="67"/>
      <c r="BE374" s="67"/>
      <c r="BF374" s="101"/>
      <c r="BG374" s="101"/>
      <c r="BH374" s="101"/>
      <c r="BI374" s="807" t="s">
        <v>191</v>
      </c>
      <c r="BJ374" s="796" t="s">
        <v>76</v>
      </c>
      <c r="BK374" s="801">
        <v>0.19</v>
      </c>
      <c r="BL374" s="796" t="s">
        <v>420</v>
      </c>
      <c r="BM374" s="798">
        <v>0.05</v>
      </c>
      <c r="BN374" s="798">
        <v>0.1</v>
      </c>
      <c r="BO374" s="795" t="s">
        <v>262</v>
      </c>
      <c r="BP374" s="916"/>
      <c r="BQ374" s="916"/>
      <c r="BR374" s="916"/>
      <c r="BS374" s="916"/>
      <c r="BT374" s="916"/>
      <c r="BU374" s="916"/>
      <c r="BV374" s="917"/>
      <c r="BW374" s="916"/>
      <c r="BX374" s="916"/>
      <c r="BY374" s="917"/>
      <c r="BZ374" s="917"/>
      <c r="CA374" s="917"/>
      <c r="CB374" s="637"/>
      <c r="CC374" s="636"/>
      <c r="CD374" s="636"/>
      <c r="CE374" s="637"/>
      <c r="CF374" s="637"/>
      <c r="CG374" s="637"/>
      <c r="CH374" s="637"/>
      <c r="CI374" s="636"/>
      <c r="CJ374" s="636"/>
      <c r="CK374" s="637"/>
      <c r="CL374" s="637"/>
      <c r="CM374" s="637"/>
      <c r="CN374" s="705"/>
      <c r="CO374" s="667">
        <f t="shared" si="201"/>
        <v>0.05</v>
      </c>
      <c r="CP374" s="88">
        <f t="shared" si="202"/>
        <v>7.5000000000000011E-2</v>
      </c>
      <c r="CQ374" s="667">
        <f t="shared" si="203"/>
        <v>0.1</v>
      </c>
      <c r="CR374" s="67">
        <v>0.05</v>
      </c>
      <c r="CS374" s="67">
        <v>0.1</v>
      </c>
      <c r="CT374" s="67"/>
      <c r="CU374" s="67"/>
      <c r="CV374" s="67"/>
      <c r="CW374" s="67"/>
      <c r="CX374" s="67"/>
      <c r="CY374" s="67"/>
      <c r="CZ374" s="924"/>
      <c r="DA374" s="925"/>
      <c r="DB374" s="925"/>
      <c r="DC374" s="924"/>
      <c r="DD374" s="924"/>
      <c r="DE374" s="924"/>
      <c r="DF374" s="925"/>
      <c r="DG374" s="925"/>
      <c r="DH374" s="925"/>
      <c r="DI374" s="925"/>
      <c r="DJ374" s="925"/>
      <c r="DK374" s="924"/>
      <c r="DL374" s="910"/>
      <c r="DM374" s="913"/>
      <c r="DN374" s="913"/>
      <c r="DO374" s="705"/>
      <c r="DP374" s="67"/>
      <c r="DQ374" s="67"/>
      <c r="DR374" s="67"/>
      <c r="DS374" s="67"/>
      <c r="DT374" s="67"/>
      <c r="DU374" s="67"/>
      <c r="DV374" s="67"/>
      <c r="DW374" s="67"/>
      <c r="DX374" s="67"/>
      <c r="DY374" s="67"/>
      <c r="DZ374" s="67"/>
      <c r="EA374" s="67"/>
      <c r="EB374" s="67"/>
      <c r="EC374" s="67"/>
      <c r="ED374" s="67"/>
      <c r="EE374" s="67"/>
      <c r="EF374" s="67"/>
      <c r="EG374" s="67"/>
      <c r="EH374" s="67"/>
      <c r="EI374" s="67"/>
      <c r="EJ374" s="67"/>
      <c r="EK374" s="67"/>
      <c r="EL374" s="67"/>
      <c r="EM374" s="67"/>
      <c r="EN374" s="67"/>
      <c r="EO374" s="67"/>
      <c r="EP374" s="67"/>
      <c r="EQ374" s="67"/>
      <c r="ER374" s="67"/>
      <c r="ES374" s="67"/>
      <c r="ET374" s="67"/>
      <c r="EU374" s="67"/>
      <c r="EV374" s="67"/>
      <c r="EW374" s="67"/>
      <c r="EX374" s="67"/>
      <c r="EY374" s="67"/>
      <c r="EZ374" s="67"/>
      <c r="FA374" s="67"/>
      <c r="FB374" s="67"/>
      <c r="FC374" s="67"/>
      <c r="FD374" s="67"/>
      <c r="FE374" s="67"/>
      <c r="FF374" s="67"/>
      <c r="FG374" s="67"/>
      <c r="FH374" s="67"/>
      <c r="FI374" s="67"/>
      <c r="FJ374" s="67"/>
      <c r="FK374" s="67"/>
      <c r="FL374" s="67"/>
      <c r="FM374" s="67"/>
      <c r="FN374" s="67"/>
      <c r="FO374" s="67"/>
      <c r="FP374" s="67"/>
      <c r="FQ374" s="67"/>
      <c r="FR374" s="67"/>
      <c r="FS374" s="67"/>
      <c r="FT374" s="67"/>
      <c r="FU374" s="67"/>
      <c r="FV374" s="67"/>
      <c r="FW374" s="67"/>
      <c r="FX374" s="67"/>
      <c r="FY374" s="67"/>
      <c r="FZ374" s="67"/>
      <c r="GA374" s="67"/>
      <c r="GB374" s="67"/>
      <c r="GC374" s="67"/>
      <c r="GD374" s="67"/>
    </row>
    <row r="375" spans="1:186" s="69" customFormat="1" ht="18.75" hidden="1" customHeight="1" thickBot="1" x14ac:dyDescent="0.3">
      <c r="A375" s="67"/>
      <c r="B375" s="67"/>
      <c r="C375" s="67"/>
      <c r="D375" s="67"/>
      <c r="E375" s="67"/>
      <c r="F375" s="67"/>
      <c r="G375" s="67"/>
      <c r="H375" s="67"/>
      <c r="I375" s="67"/>
      <c r="J375" s="67"/>
      <c r="K375" s="67"/>
      <c r="L375" s="67"/>
      <c r="M375" s="67"/>
      <c r="N375" s="67"/>
      <c r="O375" s="67"/>
      <c r="P375" s="67"/>
      <c r="Q375" s="67"/>
      <c r="R375" s="67"/>
      <c r="S375" s="67"/>
      <c r="T375" s="67"/>
      <c r="U375" s="67"/>
      <c r="V375" s="67"/>
      <c r="W375" s="67"/>
      <c r="X375" s="67"/>
      <c r="Y375" s="67"/>
      <c r="Z375" s="67"/>
      <c r="AA375" s="67"/>
      <c r="AB375" s="67"/>
      <c r="AC375" s="67"/>
      <c r="AD375" s="67"/>
      <c r="AE375" s="67"/>
      <c r="AF375" s="67"/>
      <c r="AG375" s="67"/>
      <c r="AH375" s="67"/>
      <c r="AI375" s="67"/>
      <c r="AJ375" s="67"/>
      <c r="AK375" s="67"/>
      <c r="AL375" s="67"/>
      <c r="AM375" s="67"/>
      <c r="AN375" s="67"/>
      <c r="AO375" s="67"/>
      <c r="AP375" s="67"/>
      <c r="AQ375" s="67"/>
      <c r="AR375" s="67"/>
      <c r="AS375" s="67"/>
      <c r="AT375" s="67"/>
      <c r="AU375" s="67"/>
      <c r="AV375" s="67"/>
      <c r="AW375" s="67"/>
      <c r="AX375" s="67"/>
      <c r="AY375" s="67"/>
      <c r="AZ375" s="67"/>
      <c r="BA375" s="67"/>
      <c r="BB375" s="67"/>
      <c r="BC375" s="67"/>
      <c r="BD375" s="67"/>
      <c r="BE375" s="67"/>
      <c r="BF375" s="101"/>
      <c r="BG375" s="101"/>
      <c r="BH375" s="101"/>
      <c r="BI375" s="807" t="s">
        <v>443</v>
      </c>
      <c r="BJ375" s="796" t="s">
        <v>76</v>
      </c>
      <c r="BK375" s="801">
        <v>0.2</v>
      </c>
      <c r="BL375" s="796" t="s">
        <v>420</v>
      </c>
      <c r="BM375" s="798">
        <v>0.05</v>
      </c>
      <c r="BN375" s="798">
        <v>0.1</v>
      </c>
      <c r="BO375" s="795" t="s">
        <v>262</v>
      </c>
      <c r="BP375" s="916"/>
      <c r="BQ375" s="916"/>
      <c r="BR375" s="916"/>
      <c r="BS375" s="916"/>
      <c r="BT375" s="916"/>
      <c r="BU375" s="916"/>
      <c r="BV375" s="917"/>
      <c r="BW375" s="916"/>
      <c r="BX375" s="916"/>
      <c r="BY375" s="917"/>
      <c r="BZ375" s="917"/>
      <c r="CA375" s="917"/>
      <c r="CB375" s="637"/>
      <c r="CC375" s="636"/>
      <c r="CD375" s="636"/>
      <c r="CE375" s="637"/>
      <c r="CF375" s="637"/>
      <c r="CG375" s="637"/>
      <c r="CH375" s="637"/>
      <c r="CI375" s="636"/>
      <c r="CJ375" s="636"/>
      <c r="CK375" s="637"/>
      <c r="CL375" s="637"/>
      <c r="CM375" s="637"/>
      <c r="CN375" s="705"/>
      <c r="CO375" s="667">
        <f t="shared" si="201"/>
        <v>0.05</v>
      </c>
      <c r="CP375" s="88">
        <f t="shared" si="202"/>
        <v>7.5000000000000011E-2</v>
      </c>
      <c r="CQ375" s="667">
        <f t="shared" si="203"/>
        <v>0.1</v>
      </c>
      <c r="CR375" s="67"/>
      <c r="CS375" s="67"/>
      <c r="CT375" s="67"/>
      <c r="CU375" s="67"/>
      <c r="CV375" s="67"/>
      <c r="CW375" s="67"/>
      <c r="CX375" s="67"/>
      <c r="CY375" s="67"/>
      <c r="CZ375" s="924"/>
      <c r="DA375" s="925"/>
      <c r="DB375" s="925"/>
      <c r="DC375" s="924"/>
      <c r="DD375" s="924"/>
      <c r="DE375" s="924"/>
      <c r="DF375" s="925"/>
      <c r="DG375" s="925"/>
      <c r="DH375" s="925"/>
      <c r="DI375" s="925"/>
      <c r="DJ375" s="925"/>
      <c r="DK375" s="924"/>
      <c r="DL375" s="910"/>
      <c r="DM375" s="913"/>
      <c r="DN375" s="913"/>
      <c r="DO375" s="705"/>
      <c r="DP375" s="67"/>
      <c r="DQ375" s="67"/>
      <c r="DR375" s="67"/>
      <c r="DS375" s="67"/>
      <c r="DT375" s="67"/>
      <c r="DU375" s="67"/>
      <c r="DV375" s="67"/>
      <c r="DW375" s="67"/>
      <c r="DX375" s="67"/>
      <c r="DY375" s="67"/>
      <c r="DZ375" s="67"/>
      <c r="EA375" s="67"/>
      <c r="EB375" s="67"/>
      <c r="EC375" s="67"/>
      <c r="ED375" s="67"/>
      <c r="EE375" s="67"/>
      <c r="EF375" s="67"/>
      <c r="EG375" s="67"/>
      <c r="EH375" s="67"/>
      <c r="EI375" s="67"/>
      <c r="EJ375" s="67"/>
      <c r="EK375" s="67"/>
      <c r="EL375" s="67"/>
      <c r="EM375" s="67"/>
      <c r="EN375" s="67"/>
      <c r="EO375" s="67"/>
      <c r="EP375" s="67"/>
      <c r="EQ375" s="67"/>
      <c r="ER375" s="67"/>
      <c r="ES375" s="67"/>
      <c r="ET375" s="67"/>
      <c r="EU375" s="67"/>
      <c r="EV375" s="67"/>
      <c r="EW375" s="67"/>
      <c r="EX375" s="67"/>
      <c r="EY375" s="67"/>
      <c r="EZ375" s="67"/>
      <c r="FA375" s="67"/>
      <c r="FB375" s="67"/>
      <c r="FC375" s="67"/>
      <c r="FD375" s="67"/>
      <c r="FE375" s="67"/>
      <c r="FF375" s="67"/>
      <c r="FG375" s="67"/>
      <c r="FH375" s="67"/>
      <c r="FI375" s="67"/>
      <c r="FJ375" s="67"/>
      <c r="FK375" s="67"/>
      <c r="FL375" s="67"/>
      <c r="FM375" s="67"/>
      <c r="FN375" s="67"/>
      <c r="FO375" s="67"/>
      <c r="FP375" s="67"/>
      <c r="FQ375" s="67"/>
      <c r="FR375" s="67"/>
      <c r="FS375" s="67"/>
      <c r="FT375" s="67"/>
      <c r="FU375" s="67"/>
      <c r="FV375" s="67"/>
      <c r="FW375" s="67"/>
      <c r="FX375" s="67"/>
      <c r="FY375" s="67"/>
      <c r="FZ375" s="67"/>
      <c r="GA375" s="67"/>
      <c r="GB375" s="67"/>
      <c r="GC375" s="67"/>
      <c r="GD375" s="67"/>
    </row>
    <row r="376" spans="1:186" s="69" customFormat="1" ht="18.75" hidden="1" customHeight="1" thickBot="1" x14ac:dyDescent="0.3">
      <c r="A376" s="67"/>
      <c r="B376" s="67"/>
      <c r="C376" s="67"/>
      <c r="D376" s="67"/>
      <c r="E376" s="67"/>
      <c r="F376" s="67"/>
      <c r="G376" s="67"/>
      <c r="H376" s="67"/>
      <c r="I376" s="67"/>
      <c r="J376" s="67"/>
      <c r="K376" s="67"/>
      <c r="L376" s="67"/>
      <c r="M376" s="67"/>
      <c r="N376" s="67"/>
      <c r="O376" s="67"/>
      <c r="P376" s="67"/>
      <c r="Q376" s="67"/>
      <c r="R376" s="67"/>
      <c r="S376" s="67"/>
      <c r="T376" s="67"/>
      <c r="U376" s="67"/>
      <c r="V376" s="67"/>
      <c r="W376" s="67"/>
      <c r="X376" s="67"/>
      <c r="Y376" s="67"/>
      <c r="Z376" s="67"/>
      <c r="AA376" s="67"/>
      <c r="AB376" s="67"/>
      <c r="AC376" s="67"/>
      <c r="AD376" s="67"/>
      <c r="AE376" s="67"/>
      <c r="AF376" s="67"/>
      <c r="AG376" s="67"/>
      <c r="AH376" s="67"/>
      <c r="AI376" s="67"/>
      <c r="AJ376" s="67"/>
      <c r="AK376" s="67"/>
      <c r="AL376" s="67"/>
      <c r="AM376" s="67"/>
      <c r="AN376" s="67"/>
      <c r="AO376" s="67"/>
      <c r="AP376" s="67"/>
      <c r="AQ376" s="67"/>
      <c r="AR376" s="67"/>
      <c r="AS376" s="67"/>
      <c r="AT376" s="67"/>
      <c r="AU376" s="67"/>
      <c r="AV376" s="67"/>
      <c r="AW376" s="67"/>
      <c r="AX376" s="67"/>
      <c r="AY376" s="67"/>
      <c r="AZ376" s="67"/>
      <c r="BA376" s="67"/>
      <c r="BB376" s="67"/>
      <c r="BC376" s="67"/>
      <c r="BD376" s="67"/>
      <c r="BE376" s="67"/>
      <c r="BF376" s="101"/>
      <c r="BG376" s="101"/>
      <c r="BH376" s="101"/>
      <c r="BI376" s="807" t="s">
        <v>444</v>
      </c>
      <c r="BJ376" s="796" t="s">
        <v>76</v>
      </c>
      <c r="BK376" s="801">
        <v>0.15</v>
      </c>
      <c r="BL376" s="796" t="s">
        <v>420</v>
      </c>
      <c r="BM376" s="798">
        <v>0.05</v>
      </c>
      <c r="BN376" s="798">
        <v>0.1</v>
      </c>
      <c r="BO376" s="795" t="s">
        <v>262</v>
      </c>
      <c r="BP376" s="916"/>
      <c r="BQ376" s="916"/>
      <c r="BR376" s="916"/>
      <c r="BS376" s="916"/>
      <c r="BT376" s="916"/>
      <c r="BU376" s="916"/>
      <c r="BV376" s="917"/>
      <c r="BW376" s="916"/>
      <c r="BX376" s="916"/>
      <c r="BY376" s="917"/>
      <c r="BZ376" s="917"/>
      <c r="CA376" s="917"/>
      <c r="CB376" s="637"/>
      <c r="CC376" s="636"/>
      <c r="CD376" s="636"/>
      <c r="CE376" s="637"/>
      <c r="CF376" s="637"/>
      <c r="CG376" s="637"/>
      <c r="CH376" s="637"/>
      <c r="CI376" s="636"/>
      <c r="CJ376" s="636"/>
      <c r="CK376" s="637"/>
      <c r="CL376" s="637"/>
      <c r="CM376" s="637"/>
      <c r="CN376" s="705"/>
      <c r="CO376" s="667">
        <f t="shared" si="201"/>
        <v>0.05</v>
      </c>
      <c r="CP376" s="88">
        <f t="shared" si="202"/>
        <v>7.5000000000000011E-2</v>
      </c>
      <c r="CQ376" s="667">
        <f t="shared" si="203"/>
        <v>0.1</v>
      </c>
      <c r="CR376" s="67"/>
      <c r="CS376" s="67"/>
      <c r="CT376" s="67"/>
      <c r="CU376" s="67"/>
      <c r="CV376" s="67"/>
      <c r="CW376" s="67"/>
      <c r="CX376" s="67"/>
      <c r="CY376" s="67"/>
      <c r="CZ376" s="924"/>
      <c r="DA376" s="925"/>
      <c r="DB376" s="925"/>
      <c r="DC376" s="924"/>
      <c r="DD376" s="924"/>
      <c r="DE376" s="924"/>
      <c r="DF376" s="925"/>
      <c r="DG376" s="925"/>
      <c r="DH376" s="925"/>
      <c r="DI376" s="925"/>
      <c r="DJ376" s="925"/>
      <c r="DK376" s="924"/>
      <c r="DL376" s="910"/>
      <c r="DM376" s="913"/>
      <c r="DN376" s="913"/>
      <c r="DO376" s="705"/>
      <c r="DP376" s="67"/>
      <c r="DQ376" s="67"/>
      <c r="DR376" s="67"/>
      <c r="DS376" s="67"/>
      <c r="DT376" s="67"/>
      <c r="DU376" s="67"/>
      <c r="DV376" s="67"/>
      <c r="DW376" s="67"/>
      <c r="DX376" s="67"/>
      <c r="DY376" s="67"/>
      <c r="DZ376" s="67"/>
      <c r="EA376" s="67"/>
      <c r="EB376" s="67"/>
      <c r="EC376" s="67"/>
      <c r="ED376" s="67"/>
      <c r="EE376" s="67"/>
      <c r="EF376" s="67"/>
      <c r="EG376" s="67"/>
      <c r="EH376" s="67"/>
      <c r="EI376" s="67"/>
      <c r="EJ376" s="67"/>
      <c r="EK376" s="67"/>
      <c r="EL376" s="67"/>
      <c r="EM376" s="67"/>
      <c r="EN376" s="67"/>
      <c r="EO376" s="67"/>
      <c r="EP376" s="67"/>
      <c r="EQ376" s="67"/>
      <c r="ER376" s="67"/>
      <c r="ES376" s="67"/>
      <c r="ET376" s="67"/>
      <c r="EU376" s="67"/>
      <c r="EV376" s="67"/>
      <c r="EW376" s="67"/>
      <c r="EX376" s="67"/>
      <c r="EY376" s="67"/>
      <c r="EZ376" s="67"/>
      <c r="FA376" s="67"/>
      <c r="FB376" s="67"/>
      <c r="FC376" s="67"/>
      <c r="FD376" s="67"/>
      <c r="FE376" s="67"/>
      <c r="FF376" s="67"/>
      <c r="FG376" s="67"/>
      <c r="FH376" s="67"/>
      <c r="FI376" s="67"/>
      <c r="FJ376" s="67"/>
      <c r="FK376" s="67"/>
      <c r="FL376" s="67"/>
      <c r="FM376" s="67"/>
      <c r="FN376" s="67"/>
      <c r="FO376" s="67"/>
      <c r="FP376" s="67"/>
      <c r="FQ376" s="67"/>
      <c r="FR376" s="67"/>
      <c r="FS376" s="67"/>
      <c r="FT376" s="67"/>
      <c r="FU376" s="67"/>
      <c r="FV376" s="67"/>
      <c r="FW376" s="67"/>
      <c r="FX376" s="67"/>
      <c r="FY376" s="67"/>
      <c r="FZ376" s="67"/>
      <c r="GA376" s="67"/>
      <c r="GB376" s="67"/>
      <c r="GC376" s="67"/>
      <c r="GD376" s="67"/>
    </row>
    <row r="377" spans="1:186" s="69" customFormat="1" ht="18.75" hidden="1" customHeight="1" thickBot="1" x14ac:dyDescent="0.3">
      <c r="A377" s="67"/>
      <c r="B377" s="67"/>
      <c r="C377" s="67"/>
      <c r="D377" s="67"/>
      <c r="E377" s="67"/>
      <c r="F377" s="67"/>
      <c r="G377" s="67"/>
      <c r="H377" s="67"/>
      <c r="I377" s="67"/>
      <c r="J377" s="67"/>
      <c r="K377" s="67"/>
      <c r="L377" s="67"/>
      <c r="M377" s="67"/>
      <c r="N377" s="67"/>
      <c r="O377" s="67"/>
      <c r="P377" s="67"/>
      <c r="Q377" s="67"/>
      <c r="R377" s="67"/>
      <c r="S377" s="67"/>
      <c r="T377" s="67"/>
      <c r="U377" s="67"/>
      <c r="V377" s="67"/>
      <c r="W377" s="67"/>
      <c r="X377" s="67"/>
      <c r="Y377" s="67"/>
      <c r="Z377" s="67"/>
      <c r="AA377" s="67"/>
      <c r="AB377" s="67"/>
      <c r="AC377" s="67"/>
      <c r="AD377" s="67"/>
      <c r="AE377" s="67"/>
      <c r="AF377" s="67"/>
      <c r="AG377" s="67"/>
      <c r="AH377" s="67"/>
      <c r="AI377" s="67"/>
      <c r="AJ377" s="67"/>
      <c r="AK377" s="67"/>
      <c r="AL377" s="67"/>
      <c r="AM377" s="67"/>
      <c r="AN377" s="67"/>
      <c r="AO377" s="67"/>
      <c r="AP377" s="67"/>
      <c r="AQ377" s="67"/>
      <c r="AR377" s="67"/>
      <c r="AS377" s="67"/>
      <c r="AT377" s="67"/>
      <c r="AU377" s="67"/>
      <c r="AV377" s="67"/>
      <c r="AW377" s="67"/>
      <c r="AX377" s="67"/>
      <c r="AY377" s="67"/>
      <c r="AZ377" s="67"/>
      <c r="BA377" s="67"/>
      <c r="BB377" s="67"/>
      <c r="BC377" s="67"/>
      <c r="BD377" s="67"/>
      <c r="BE377" s="67"/>
      <c r="BF377" s="101"/>
      <c r="BG377" s="101"/>
      <c r="BH377" s="101"/>
      <c r="BI377" s="807" t="s">
        <v>446</v>
      </c>
      <c r="BJ377" s="796" t="s">
        <v>76</v>
      </c>
      <c r="BK377" s="801">
        <v>0.22</v>
      </c>
      <c r="BL377" s="796" t="s">
        <v>420</v>
      </c>
      <c r="BM377" s="798">
        <v>0.05</v>
      </c>
      <c r="BN377" s="798">
        <v>0.1</v>
      </c>
      <c r="BO377" s="795" t="s">
        <v>262</v>
      </c>
      <c r="BP377" s="916"/>
      <c r="BQ377" s="916"/>
      <c r="BR377" s="916"/>
      <c r="BS377" s="916"/>
      <c r="BT377" s="916"/>
      <c r="BU377" s="916"/>
      <c r="BV377" s="917"/>
      <c r="BW377" s="916"/>
      <c r="BX377" s="916"/>
      <c r="BY377" s="917"/>
      <c r="BZ377" s="917"/>
      <c r="CA377" s="917"/>
      <c r="CB377" s="637"/>
      <c r="CC377" s="636"/>
      <c r="CD377" s="636"/>
      <c r="CE377" s="637"/>
      <c r="CF377" s="637"/>
      <c r="CG377" s="637"/>
      <c r="CH377" s="637"/>
      <c r="CI377" s="636"/>
      <c r="CJ377" s="636"/>
      <c r="CK377" s="637"/>
      <c r="CL377" s="637"/>
      <c r="CM377" s="637"/>
      <c r="CN377" s="705"/>
      <c r="CO377" s="667">
        <f t="shared" si="201"/>
        <v>0.05</v>
      </c>
      <c r="CP377" s="88">
        <f t="shared" si="202"/>
        <v>7.5000000000000011E-2</v>
      </c>
      <c r="CQ377" s="667">
        <f t="shared" si="203"/>
        <v>0.1</v>
      </c>
      <c r="CR377" s="67"/>
      <c r="CS377" s="67"/>
      <c r="CT377" s="67"/>
      <c r="CU377" s="67"/>
      <c r="CV377" s="67"/>
      <c r="CW377" s="67"/>
      <c r="CX377" s="67"/>
      <c r="CY377" s="67"/>
      <c r="CZ377" s="924"/>
      <c r="DA377" s="925"/>
      <c r="DB377" s="925"/>
      <c r="DC377" s="924"/>
      <c r="DD377" s="924"/>
      <c r="DE377" s="924"/>
      <c r="DF377" s="925"/>
      <c r="DG377" s="925"/>
      <c r="DH377" s="925"/>
      <c r="DI377" s="925"/>
      <c r="DJ377" s="925"/>
      <c r="DK377" s="924"/>
      <c r="DL377" s="910"/>
      <c r="DM377" s="913"/>
      <c r="DN377" s="913"/>
      <c r="DO377" s="705"/>
      <c r="DP377" s="67"/>
      <c r="DQ377" s="67"/>
      <c r="DR377" s="67"/>
      <c r="DS377" s="67"/>
      <c r="DT377" s="67"/>
      <c r="DU377" s="67"/>
      <c r="DV377" s="67"/>
      <c r="DW377" s="67"/>
      <c r="DX377" s="67"/>
      <c r="DY377" s="67"/>
      <c r="DZ377" s="67"/>
      <c r="EA377" s="67"/>
      <c r="EB377" s="67"/>
      <c r="EC377" s="67"/>
      <c r="ED377" s="67"/>
      <c r="EE377" s="67"/>
      <c r="EF377" s="67"/>
      <c r="EG377" s="67"/>
      <c r="EH377" s="67"/>
      <c r="EI377" s="67"/>
      <c r="EJ377" s="67"/>
      <c r="EK377" s="67"/>
      <c r="EL377" s="67"/>
      <c r="EM377" s="67"/>
      <c r="EN377" s="67"/>
      <c r="EO377" s="67"/>
      <c r="EP377" s="67"/>
      <c r="EQ377" s="67"/>
      <c r="ER377" s="67"/>
      <c r="ES377" s="67"/>
      <c r="ET377" s="67"/>
      <c r="EU377" s="67"/>
      <c r="EV377" s="67"/>
      <c r="EW377" s="67"/>
      <c r="EX377" s="67"/>
      <c r="EY377" s="67"/>
      <c r="EZ377" s="67"/>
      <c r="FA377" s="67"/>
      <c r="FB377" s="67"/>
      <c r="FC377" s="67"/>
      <c r="FD377" s="67"/>
      <c r="FE377" s="67"/>
      <c r="FF377" s="67"/>
      <c r="FG377" s="67"/>
      <c r="FH377" s="67"/>
      <c r="FI377" s="67"/>
      <c r="FJ377" s="67"/>
      <c r="FK377" s="67"/>
      <c r="FL377" s="67"/>
      <c r="FM377" s="67"/>
      <c r="FN377" s="67"/>
      <c r="FO377" s="67"/>
      <c r="FP377" s="67"/>
      <c r="FQ377" s="67"/>
      <c r="FR377" s="67"/>
      <c r="FS377" s="67"/>
      <c r="FT377" s="67"/>
      <c r="FU377" s="67"/>
      <c r="FV377" s="67"/>
      <c r="FW377" s="67"/>
      <c r="FX377" s="67"/>
      <c r="FY377" s="67"/>
      <c r="FZ377" s="67"/>
      <c r="GA377" s="67"/>
      <c r="GB377" s="67"/>
      <c r="GC377" s="67"/>
      <c r="GD377" s="67"/>
    </row>
    <row r="378" spans="1:186" s="69" customFormat="1" ht="18.75" hidden="1" customHeight="1" thickBot="1" x14ac:dyDescent="0.3">
      <c r="A378" s="67"/>
      <c r="B378" s="67"/>
      <c r="C378" s="67"/>
      <c r="D378" s="67"/>
      <c r="E378" s="67"/>
      <c r="F378" s="67"/>
      <c r="G378" s="67"/>
      <c r="H378" s="67"/>
      <c r="I378" s="67"/>
      <c r="J378" s="67"/>
      <c r="K378" s="67"/>
      <c r="L378" s="67"/>
      <c r="M378" s="67"/>
      <c r="N378" s="67"/>
      <c r="O378" s="67"/>
      <c r="P378" s="67"/>
      <c r="Q378" s="67"/>
      <c r="R378" s="67"/>
      <c r="S378" s="67"/>
      <c r="T378" s="67"/>
      <c r="U378" s="67"/>
      <c r="V378" s="67"/>
      <c r="W378" s="67"/>
      <c r="X378" s="67"/>
      <c r="Y378" s="67"/>
      <c r="Z378" s="67"/>
      <c r="AA378" s="67"/>
      <c r="AB378" s="67"/>
      <c r="AC378" s="67"/>
      <c r="AD378" s="67"/>
      <c r="AE378" s="67"/>
      <c r="AF378" s="67"/>
      <c r="AG378" s="67"/>
      <c r="AH378" s="67"/>
      <c r="AI378" s="67"/>
      <c r="AJ378" s="67"/>
      <c r="AK378" s="67"/>
      <c r="AL378" s="67"/>
      <c r="AM378" s="67"/>
      <c r="AN378" s="67"/>
      <c r="AO378" s="67"/>
      <c r="AP378" s="67"/>
      <c r="AQ378" s="67"/>
      <c r="AR378" s="67"/>
      <c r="AS378" s="67"/>
      <c r="AT378" s="67"/>
      <c r="AU378" s="67"/>
      <c r="AV378" s="67"/>
      <c r="AW378" s="67"/>
      <c r="AX378" s="67"/>
      <c r="AY378" s="67"/>
      <c r="AZ378" s="67"/>
      <c r="BA378" s="67"/>
      <c r="BB378" s="67"/>
      <c r="BC378" s="67"/>
      <c r="BD378" s="67"/>
      <c r="BE378" s="67"/>
      <c r="BF378" s="101"/>
      <c r="BG378" s="101"/>
      <c r="BH378" s="101"/>
      <c r="BI378" s="807" t="s">
        <v>445</v>
      </c>
      <c r="BJ378" s="796" t="s">
        <v>76</v>
      </c>
      <c r="BK378" s="801">
        <v>0.19</v>
      </c>
      <c r="BL378" s="796" t="s">
        <v>420</v>
      </c>
      <c r="BM378" s="798">
        <v>0.05</v>
      </c>
      <c r="BN378" s="798">
        <v>0.1</v>
      </c>
      <c r="BO378" s="795" t="s">
        <v>262</v>
      </c>
      <c r="BP378" s="916"/>
      <c r="BQ378" s="916"/>
      <c r="BR378" s="916"/>
      <c r="BS378" s="916"/>
      <c r="BT378" s="916"/>
      <c r="BU378" s="916"/>
      <c r="BV378" s="917"/>
      <c r="BW378" s="916"/>
      <c r="BX378" s="916"/>
      <c r="BY378" s="917"/>
      <c r="BZ378" s="917"/>
      <c r="CA378" s="917"/>
      <c r="CB378" s="637"/>
      <c r="CC378" s="636"/>
      <c r="CD378" s="636"/>
      <c r="CE378" s="637"/>
      <c r="CF378" s="637"/>
      <c r="CG378" s="637"/>
      <c r="CH378" s="637"/>
      <c r="CI378" s="636"/>
      <c r="CJ378" s="636"/>
      <c r="CK378" s="637"/>
      <c r="CL378" s="637"/>
      <c r="CM378" s="637"/>
      <c r="CN378" s="705"/>
      <c r="CO378" s="667">
        <f t="shared" si="201"/>
        <v>0.05</v>
      </c>
      <c r="CP378" s="88">
        <f t="shared" si="202"/>
        <v>7.5000000000000011E-2</v>
      </c>
      <c r="CQ378" s="667">
        <f t="shared" si="203"/>
        <v>0.1</v>
      </c>
      <c r="CR378" s="67"/>
      <c r="CS378" s="67"/>
      <c r="CT378" s="67"/>
      <c r="CU378" s="67"/>
      <c r="CV378" s="67"/>
      <c r="CW378" s="67"/>
      <c r="CX378" s="67"/>
      <c r="CY378" s="67"/>
      <c r="CZ378" s="924"/>
      <c r="DA378" s="925"/>
      <c r="DB378" s="925"/>
      <c r="DC378" s="924"/>
      <c r="DD378" s="924"/>
      <c r="DE378" s="924"/>
      <c r="DF378" s="925"/>
      <c r="DG378" s="925"/>
      <c r="DH378" s="925"/>
      <c r="DI378" s="925"/>
      <c r="DJ378" s="925"/>
      <c r="DK378" s="924"/>
      <c r="DL378" s="910"/>
      <c r="DM378" s="913"/>
      <c r="DN378" s="913"/>
      <c r="DO378" s="705"/>
      <c r="DP378" s="67"/>
      <c r="DQ378" s="67"/>
      <c r="DR378" s="67"/>
      <c r="DS378" s="67"/>
      <c r="DT378" s="67"/>
      <c r="DU378" s="67"/>
      <c r="DV378" s="67"/>
      <c r="DW378" s="67"/>
      <c r="DX378" s="67"/>
      <c r="DY378" s="67"/>
      <c r="DZ378" s="67"/>
      <c r="EA378" s="67"/>
      <c r="EB378" s="67"/>
      <c r="EC378" s="67"/>
      <c r="ED378" s="67"/>
      <c r="EE378" s="67"/>
      <c r="EF378" s="67"/>
      <c r="EG378" s="67"/>
      <c r="EH378" s="67"/>
      <c r="EI378" s="67"/>
      <c r="EJ378" s="67"/>
      <c r="EK378" s="67"/>
      <c r="EL378" s="67"/>
      <c r="EM378" s="67"/>
      <c r="EN378" s="67"/>
      <c r="EO378" s="67"/>
      <c r="EP378" s="67"/>
      <c r="EQ378" s="67"/>
      <c r="ER378" s="67"/>
      <c r="ES378" s="67"/>
      <c r="ET378" s="67"/>
      <c r="EU378" s="67"/>
      <c r="EV378" s="67"/>
      <c r="EW378" s="67"/>
      <c r="EX378" s="67"/>
      <c r="EY378" s="67"/>
      <c r="EZ378" s="67"/>
      <c r="FA378" s="67"/>
      <c r="FB378" s="67"/>
      <c r="FC378" s="67"/>
      <c r="FD378" s="67"/>
      <c r="FE378" s="67"/>
      <c r="FF378" s="67"/>
      <c r="FG378" s="67"/>
      <c r="FH378" s="67"/>
      <c r="FI378" s="67"/>
      <c r="FJ378" s="67"/>
      <c r="FK378" s="67"/>
      <c r="FL378" s="67"/>
      <c r="FM378" s="67"/>
      <c r="FN378" s="67"/>
      <c r="FO378" s="67"/>
      <c r="FP378" s="67"/>
      <c r="FQ378" s="67"/>
      <c r="FR378" s="67"/>
      <c r="FS378" s="67"/>
      <c r="FT378" s="67"/>
      <c r="FU378" s="67"/>
      <c r="FV378" s="67"/>
      <c r="FW378" s="67"/>
      <c r="FX378" s="67"/>
      <c r="FY378" s="67"/>
      <c r="FZ378" s="67"/>
      <c r="GA378" s="67"/>
      <c r="GB378" s="67"/>
      <c r="GC378" s="67"/>
      <c r="GD378" s="67"/>
    </row>
    <row r="379" spans="1:186" s="69" customFormat="1" ht="18.75" hidden="1" customHeight="1" thickBot="1" x14ac:dyDescent="0.3">
      <c r="A379" s="67"/>
      <c r="B379" s="67"/>
      <c r="C379" s="67"/>
      <c r="D379" s="67"/>
      <c r="E379" s="67"/>
      <c r="F379" s="67"/>
      <c r="G379" s="67"/>
      <c r="H379" s="67"/>
      <c r="I379" s="67"/>
      <c r="J379" s="67"/>
      <c r="K379" s="67"/>
      <c r="L379" s="67"/>
      <c r="M379" s="67"/>
      <c r="N379" s="67"/>
      <c r="O379" s="67"/>
      <c r="P379" s="67"/>
      <c r="Q379" s="67"/>
      <c r="R379" s="67"/>
      <c r="S379" s="67"/>
      <c r="T379" s="67"/>
      <c r="U379" s="67"/>
      <c r="V379" s="67"/>
      <c r="W379" s="67"/>
      <c r="X379" s="67"/>
      <c r="Y379" s="67"/>
      <c r="Z379" s="67"/>
      <c r="AA379" s="67"/>
      <c r="AB379" s="67"/>
      <c r="AC379" s="67"/>
      <c r="AD379" s="67"/>
      <c r="AE379" s="67"/>
      <c r="AF379" s="67"/>
      <c r="AG379" s="67"/>
      <c r="AH379" s="67"/>
      <c r="AI379" s="67"/>
      <c r="AJ379" s="67"/>
      <c r="AK379" s="67"/>
      <c r="AL379" s="67"/>
      <c r="AM379" s="67"/>
      <c r="AN379" s="67"/>
      <c r="AO379" s="67"/>
      <c r="AP379" s="67"/>
      <c r="AQ379" s="67"/>
      <c r="AR379" s="67"/>
      <c r="AS379" s="67"/>
      <c r="AT379" s="67"/>
      <c r="AU379" s="67"/>
      <c r="AV379" s="67"/>
      <c r="AW379" s="67"/>
      <c r="AX379" s="67"/>
      <c r="AY379" s="67"/>
      <c r="AZ379" s="67"/>
      <c r="BA379" s="67"/>
      <c r="BB379" s="67"/>
      <c r="BC379" s="67"/>
      <c r="BD379" s="67"/>
      <c r="BE379" s="67"/>
      <c r="BF379" s="101"/>
      <c r="BG379" s="101"/>
      <c r="BH379" s="101"/>
      <c r="BI379" s="807" t="s">
        <v>447</v>
      </c>
      <c r="BJ379" s="796" t="s">
        <v>76</v>
      </c>
      <c r="BK379" s="801">
        <v>0.19</v>
      </c>
      <c r="BL379" s="796" t="s">
        <v>420</v>
      </c>
      <c r="BM379" s="798">
        <v>0.05</v>
      </c>
      <c r="BN379" s="798">
        <v>0.1</v>
      </c>
      <c r="BO379" s="795" t="s">
        <v>262</v>
      </c>
      <c r="BP379" s="916"/>
      <c r="BQ379" s="916"/>
      <c r="BR379" s="916"/>
      <c r="BS379" s="916"/>
      <c r="BT379" s="916"/>
      <c r="BU379" s="916"/>
      <c r="BV379" s="917"/>
      <c r="BW379" s="916"/>
      <c r="BX379" s="916"/>
      <c r="BY379" s="917"/>
      <c r="BZ379" s="917"/>
      <c r="CA379" s="917"/>
      <c r="CB379" s="637"/>
      <c r="CC379" s="636"/>
      <c r="CD379" s="636"/>
      <c r="CE379" s="637"/>
      <c r="CF379" s="637"/>
      <c r="CG379" s="637"/>
      <c r="CH379" s="637"/>
      <c r="CI379" s="636"/>
      <c r="CJ379" s="636"/>
      <c r="CK379" s="637"/>
      <c r="CL379" s="637"/>
      <c r="CM379" s="637"/>
      <c r="CN379" s="705"/>
      <c r="CO379" s="667">
        <f t="shared" si="201"/>
        <v>0.05</v>
      </c>
      <c r="CP379" s="88">
        <f t="shared" si="202"/>
        <v>7.5000000000000011E-2</v>
      </c>
      <c r="CQ379" s="667">
        <f t="shared" si="203"/>
        <v>0.1</v>
      </c>
      <c r="CR379" s="67"/>
      <c r="CS379" s="67"/>
      <c r="CT379" s="67"/>
      <c r="CU379" s="67"/>
      <c r="CV379" s="67"/>
      <c r="CW379" s="67"/>
      <c r="CX379" s="67"/>
      <c r="CY379" s="67"/>
      <c r="CZ379" s="924"/>
      <c r="DA379" s="925"/>
      <c r="DB379" s="925"/>
      <c r="DC379" s="924"/>
      <c r="DD379" s="924"/>
      <c r="DE379" s="924"/>
      <c r="DF379" s="925"/>
      <c r="DG379" s="925"/>
      <c r="DH379" s="925"/>
      <c r="DI379" s="925"/>
      <c r="DJ379" s="925"/>
      <c r="DK379" s="924"/>
      <c r="DL379" s="910"/>
      <c r="DM379" s="913"/>
      <c r="DN379" s="913"/>
      <c r="DO379" s="705"/>
      <c r="DP379" s="67"/>
      <c r="DQ379" s="67"/>
      <c r="DR379" s="67"/>
      <c r="DS379" s="67"/>
      <c r="DT379" s="67"/>
      <c r="DU379" s="67"/>
      <c r="DV379" s="67"/>
      <c r="DW379" s="67"/>
      <c r="DX379" s="67"/>
      <c r="DY379" s="67"/>
      <c r="DZ379" s="67"/>
      <c r="EA379" s="67"/>
      <c r="EB379" s="67"/>
      <c r="EC379" s="67"/>
      <c r="ED379" s="67"/>
      <c r="EE379" s="67"/>
      <c r="EF379" s="67"/>
      <c r="EG379" s="67"/>
      <c r="EH379" s="67"/>
      <c r="EI379" s="67"/>
      <c r="EJ379" s="67"/>
      <c r="EK379" s="67"/>
      <c r="EL379" s="67"/>
      <c r="EM379" s="67"/>
      <c r="EN379" s="67"/>
      <c r="EO379" s="67"/>
      <c r="EP379" s="67"/>
      <c r="EQ379" s="67"/>
      <c r="ER379" s="67"/>
      <c r="ES379" s="67"/>
      <c r="ET379" s="67"/>
      <c r="EU379" s="67"/>
      <c r="EV379" s="67"/>
      <c r="EW379" s="67"/>
      <c r="EX379" s="67"/>
      <c r="EY379" s="67"/>
      <c r="EZ379" s="67"/>
      <c r="FA379" s="67"/>
      <c r="FB379" s="67"/>
      <c r="FC379" s="67"/>
      <c r="FD379" s="67"/>
      <c r="FE379" s="67"/>
      <c r="FF379" s="67"/>
      <c r="FG379" s="67"/>
      <c r="FH379" s="67"/>
      <c r="FI379" s="67"/>
      <c r="FJ379" s="67"/>
      <c r="FK379" s="67"/>
      <c r="FL379" s="67"/>
      <c r="FM379" s="67"/>
      <c r="FN379" s="67"/>
      <c r="FO379" s="67"/>
      <c r="FP379" s="67"/>
      <c r="FQ379" s="67"/>
      <c r="FR379" s="67"/>
      <c r="FS379" s="67"/>
      <c r="FT379" s="67"/>
      <c r="FU379" s="67"/>
      <c r="FV379" s="67"/>
      <c r="FW379" s="67"/>
      <c r="FX379" s="67"/>
      <c r="FY379" s="67"/>
      <c r="FZ379" s="67"/>
      <c r="GA379" s="67"/>
      <c r="GB379" s="67"/>
      <c r="GC379" s="67"/>
      <c r="GD379" s="67"/>
    </row>
    <row r="380" spans="1:186" s="69" customFormat="1" ht="18.75" hidden="1" customHeight="1" thickBot="1" x14ac:dyDescent="0.3">
      <c r="A380" s="67"/>
      <c r="B380" s="67"/>
      <c r="C380" s="67"/>
      <c r="D380" s="67"/>
      <c r="E380" s="67"/>
      <c r="F380" s="67"/>
      <c r="G380" s="67"/>
      <c r="H380" s="67"/>
      <c r="I380" s="67"/>
      <c r="J380" s="67"/>
      <c r="K380" s="67"/>
      <c r="L380" s="67"/>
      <c r="M380" s="67"/>
      <c r="N380" s="67"/>
      <c r="O380" s="67"/>
      <c r="P380" s="67"/>
      <c r="Q380" s="67"/>
      <c r="R380" s="67"/>
      <c r="S380" s="67"/>
      <c r="T380" s="67"/>
      <c r="U380" s="67"/>
      <c r="V380" s="67"/>
      <c r="W380" s="67"/>
      <c r="X380" s="67"/>
      <c r="Y380" s="67"/>
      <c r="Z380" s="67"/>
      <c r="AA380" s="67"/>
      <c r="AB380" s="67"/>
      <c r="AC380" s="67"/>
      <c r="AD380" s="67"/>
      <c r="AE380" s="67"/>
      <c r="AF380" s="67"/>
      <c r="AG380" s="67"/>
      <c r="AH380" s="67"/>
      <c r="AI380" s="67"/>
      <c r="AJ380" s="67"/>
      <c r="AK380" s="67"/>
      <c r="AL380" s="67"/>
      <c r="AM380" s="67"/>
      <c r="AN380" s="67"/>
      <c r="AO380" s="67"/>
      <c r="AP380" s="67"/>
      <c r="AQ380" s="67"/>
      <c r="AR380" s="67"/>
      <c r="AS380" s="67"/>
      <c r="AT380" s="67"/>
      <c r="AU380" s="67"/>
      <c r="AV380" s="67"/>
      <c r="AW380" s="67"/>
      <c r="AX380" s="67"/>
      <c r="AY380" s="67"/>
      <c r="AZ380" s="67"/>
      <c r="BA380" s="67"/>
      <c r="BB380" s="67"/>
      <c r="BC380" s="67"/>
      <c r="BD380" s="67"/>
      <c r="BE380" s="67"/>
      <c r="BF380" s="101"/>
      <c r="BG380" s="101"/>
      <c r="BH380" s="101"/>
      <c r="BI380" s="807" t="s">
        <v>190</v>
      </c>
      <c r="BJ380" s="796" t="s">
        <v>76</v>
      </c>
      <c r="BK380" s="801">
        <v>0.153</v>
      </c>
      <c r="BL380" s="796" t="s">
        <v>420</v>
      </c>
      <c r="BM380" s="798">
        <v>0.05</v>
      </c>
      <c r="BN380" s="798">
        <v>0.1</v>
      </c>
      <c r="BO380" s="795" t="s">
        <v>263</v>
      </c>
      <c r="BP380" s="916"/>
      <c r="BQ380" s="916"/>
      <c r="BR380" s="916"/>
      <c r="BS380" s="916"/>
      <c r="BT380" s="916"/>
      <c r="BU380" s="916"/>
      <c r="BV380" s="917"/>
      <c r="BW380" s="916"/>
      <c r="BX380" s="916"/>
      <c r="BY380" s="917"/>
      <c r="BZ380" s="917"/>
      <c r="CA380" s="917"/>
      <c r="CB380" s="637"/>
      <c r="CC380" s="636"/>
      <c r="CD380" s="636"/>
      <c r="CE380" s="637"/>
      <c r="CF380" s="637"/>
      <c r="CG380" s="637"/>
      <c r="CH380" s="637"/>
      <c r="CI380" s="636"/>
      <c r="CJ380" s="636"/>
      <c r="CK380" s="637"/>
      <c r="CL380" s="637"/>
      <c r="CM380" s="637"/>
      <c r="CN380" s="705"/>
      <c r="CO380" s="667">
        <f t="shared" si="201"/>
        <v>0.05</v>
      </c>
      <c r="CP380" s="88">
        <f t="shared" si="202"/>
        <v>7.5000000000000011E-2</v>
      </c>
      <c r="CQ380" s="667">
        <f t="shared" si="203"/>
        <v>0.1</v>
      </c>
      <c r="CR380" s="67"/>
      <c r="CS380" s="67"/>
      <c r="CT380" s="67"/>
      <c r="CU380" s="67"/>
      <c r="CV380" s="67"/>
      <c r="CW380" s="67"/>
      <c r="CX380" s="67"/>
      <c r="CY380" s="67"/>
      <c r="CZ380" s="924"/>
      <c r="DA380" s="925"/>
      <c r="DB380" s="925"/>
      <c r="DC380" s="924"/>
      <c r="DD380" s="924"/>
      <c r="DE380" s="924"/>
      <c r="DF380" s="925"/>
      <c r="DG380" s="925"/>
      <c r="DH380" s="925"/>
      <c r="DI380" s="925"/>
      <c r="DJ380" s="925"/>
      <c r="DK380" s="924"/>
      <c r="DL380" s="910"/>
      <c r="DM380" s="913"/>
      <c r="DN380" s="913"/>
      <c r="DO380" s="705"/>
      <c r="DP380" s="67"/>
      <c r="DQ380" s="67"/>
      <c r="DR380" s="67"/>
      <c r="DS380" s="67"/>
      <c r="DT380" s="67"/>
      <c r="DU380" s="67"/>
      <c r="DV380" s="67"/>
      <c r="DW380" s="67"/>
      <c r="DX380" s="67"/>
      <c r="DY380" s="67"/>
      <c r="DZ380" s="67"/>
      <c r="EA380" s="67"/>
      <c r="EB380" s="67"/>
      <c r="EC380" s="67"/>
      <c r="ED380" s="67"/>
      <c r="EE380" s="67"/>
      <c r="EF380" s="67"/>
      <c r="EG380" s="67"/>
      <c r="EH380" s="67"/>
      <c r="EI380" s="67"/>
      <c r="EJ380" s="67"/>
      <c r="EK380" s="67"/>
      <c r="EL380" s="67"/>
      <c r="EM380" s="67"/>
      <c r="EN380" s="67"/>
      <c r="EO380" s="67"/>
      <c r="EP380" s="67"/>
      <c r="EQ380" s="67"/>
      <c r="ER380" s="67"/>
      <c r="ES380" s="67"/>
      <c r="ET380" s="67"/>
      <c r="EU380" s="67"/>
      <c r="EV380" s="67"/>
      <c r="EW380" s="67"/>
      <c r="EX380" s="67"/>
      <c r="EY380" s="67"/>
      <c r="EZ380" s="67"/>
      <c r="FA380" s="67"/>
      <c r="FB380" s="67"/>
      <c r="FC380" s="67"/>
      <c r="FD380" s="67"/>
      <c r="FE380" s="67"/>
      <c r="FF380" s="67"/>
      <c r="FG380" s="67"/>
      <c r="FH380" s="67"/>
      <c r="FI380" s="67"/>
      <c r="FJ380" s="67"/>
      <c r="FK380" s="67"/>
      <c r="FL380" s="67"/>
      <c r="FM380" s="67"/>
      <c r="FN380" s="67"/>
      <c r="FO380" s="67"/>
      <c r="FP380" s="67"/>
      <c r="FQ380" s="67"/>
      <c r="FR380" s="67"/>
      <c r="FS380" s="67"/>
      <c r="FT380" s="67"/>
      <c r="FU380" s="67"/>
      <c r="FV380" s="67"/>
      <c r="FW380" s="67"/>
      <c r="FX380" s="67"/>
      <c r="FY380" s="67"/>
      <c r="FZ380" s="67"/>
      <c r="GA380" s="67"/>
      <c r="GB380" s="67"/>
      <c r="GC380" s="67"/>
      <c r="GD380" s="67"/>
    </row>
    <row r="381" spans="1:186" s="69" customFormat="1" ht="18.75" hidden="1" customHeight="1" thickBot="1" x14ac:dyDescent="0.3">
      <c r="A381" s="67"/>
      <c r="B381" s="67"/>
      <c r="C381" s="67"/>
      <c r="D381" s="67"/>
      <c r="E381" s="67"/>
      <c r="F381" s="67"/>
      <c r="G381" s="67"/>
      <c r="H381" s="67"/>
      <c r="I381" s="67"/>
      <c r="J381" s="67"/>
      <c r="K381" s="67"/>
      <c r="L381" s="67"/>
      <c r="M381" s="67"/>
      <c r="N381" s="67"/>
      <c r="O381" s="67"/>
      <c r="P381" s="67"/>
      <c r="Q381" s="67"/>
      <c r="R381" s="67"/>
      <c r="S381" s="67"/>
      <c r="T381" s="67"/>
      <c r="U381" s="67"/>
      <c r="V381" s="67"/>
      <c r="W381" s="67"/>
      <c r="X381" s="67"/>
      <c r="Y381" s="67"/>
      <c r="Z381" s="67"/>
      <c r="AA381" s="67"/>
      <c r="AB381" s="67"/>
      <c r="AC381" s="67"/>
      <c r="AD381" s="67"/>
      <c r="AE381" s="67"/>
      <c r="AF381" s="67"/>
      <c r="AG381" s="67"/>
      <c r="AH381" s="67"/>
      <c r="AI381" s="67"/>
      <c r="AJ381" s="67"/>
      <c r="AK381" s="67"/>
      <c r="AL381" s="67"/>
      <c r="AM381" s="67"/>
      <c r="AN381" s="67"/>
      <c r="AO381" s="67"/>
      <c r="AP381" s="67"/>
      <c r="AQ381" s="67"/>
      <c r="AR381" s="67"/>
      <c r="AS381" s="67"/>
      <c r="AT381" s="67"/>
      <c r="AU381" s="67"/>
      <c r="AV381" s="67"/>
      <c r="AW381" s="67"/>
      <c r="AX381" s="67"/>
      <c r="AY381" s="67"/>
      <c r="AZ381" s="67"/>
      <c r="BA381" s="67"/>
      <c r="BB381" s="67"/>
      <c r="BC381" s="67"/>
      <c r="BD381" s="67"/>
      <c r="BE381" s="67"/>
      <c r="BF381" s="101"/>
      <c r="BG381" s="101"/>
      <c r="BH381" s="101"/>
      <c r="BI381" s="807" t="s">
        <v>189</v>
      </c>
      <c r="BJ381" s="796" t="s">
        <v>76</v>
      </c>
      <c r="BK381" s="801">
        <v>0.13600000000000001</v>
      </c>
      <c r="BL381" s="796" t="s">
        <v>420</v>
      </c>
      <c r="BM381" s="798">
        <v>0.05</v>
      </c>
      <c r="BN381" s="798">
        <v>0.1</v>
      </c>
      <c r="BO381" s="795" t="s">
        <v>263</v>
      </c>
      <c r="BP381" s="916"/>
      <c r="BQ381" s="916"/>
      <c r="BR381" s="916"/>
      <c r="BS381" s="916"/>
      <c r="BT381" s="916"/>
      <c r="BU381" s="916"/>
      <c r="BV381" s="917"/>
      <c r="BW381" s="916"/>
      <c r="BX381" s="916"/>
      <c r="BY381" s="917"/>
      <c r="BZ381" s="917"/>
      <c r="CA381" s="917"/>
      <c r="CB381" s="637"/>
      <c r="CC381" s="636"/>
      <c r="CD381" s="636"/>
      <c r="CE381" s="637"/>
      <c r="CF381" s="637"/>
      <c r="CG381" s="637"/>
      <c r="CH381" s="637"/>
      <c r="CI381" s="636"/>
      <c r="CJ381" s="636"/>
      <c r="CK381" s="637"/>
      <c r="CL381" s="637"/>
      <c r="CM381" s="637"/>
      <c r="CN381" s="705"/>
      <c r="CO381" s="667">
        <f t="shared" si="201"/>
        <v>0.05</v>
      </c>
      <c r="CP381" s="88">
        <f t="shared" si="202"/>
        <v>7.5000000000000011E-2</v>
      </c>
      <c r="CQ381" s="667">
        <f t="shared" si="203"/>
        <v>0.1</v>
      </c>
      <c r="CR381" s="67">
        <v>0.05</v>
      </c>
      <c r="CS381" s="67">
        <v>0.1</v>
      </c>
      <c r="CT381" s="67"/>
      <c r="CU381" s="67"/>
      <c r="CV381" s="67"/>
      <c r="CW381" s="67"/>
      <c r="CX381" s="67"/>
      <c r="CY381" s="67"/>
      <c r="CZ381" s="924"/>
      <c r="DA381" s="925"/>
      <c r="DB381" s="925"/>
      <c r="DC381" s="924"/>
      <c r="DD381" s="924"/>
      <c r="DE381" s="924"/>
      <c r="DF381" s="925"/>
      <c r="DG381" s="925"/>
      <c r="DH381" s="925"/>
      <c r="DI381" s="925"/>
      <c r="DJ381" s="925"/>
      <c r="DK381" s="924"/>
      <c r="DL381" s="910"/>
      <c r="DM381" s="913"/>
      <c r="DN381" s="913"/>
      <c r="DO381" s="705"/>
      <c r="DP381" s="67"/>
      <c r="DQ381" s="67"/>
      <c r="DR381" s="67"/>
      <c r="DS381" s="67"/>
      <c r="DT381" s="67"/>
      <c r="DU381" s="67"/>
      <c r="DV381" s="67"/>
      <c r="DW381" s="67"/>
      <c r="DX381" s="67"/>
      <c r="DY381" s="67"/>
      <c r="DZ381" s="67"/>
      <c r="EA381" s="67"/>
      <c r="EB381" s="67"/>
      <c r="EC381" s="67"/>
      <c r="ED381" s="67"/>
      <c r="EE381" s="67"/>
      <c r="EF381" s="67"/>
      <c r="EG381" s="67"/>
      <c r="EH381" s="67"/>
      <c r="EI381" s="67"/>
      <c r="EJ381" s="67"/>
      <c r="EK381" s="67"/>
      <c r="EL381" s="67"/>
      <c r="EM381" s="67"/>
      <c r="EN381" s="67"/>
      <c r="EO381" s="67"/>
      <c r="EP381" s="67"/>
      <c r="EQ381" s="67"/>
      <c r="ER381" s="67"/>
      <c r="ES381" s="67"/>
      <c r="ET381" s="67"/>
      <c r="EU381" s="67"/>
      <c r="EV381" s="67"/>
      <c r="EW381" s="67"/>
      <c r="EX381" s="67"/>
      <c r="EY381" s="67"/>
      <c r="EZ381" s="67"/>
      <c r="FA381" s="67"/>
      <c r="FB381" s="67"/>
      <c r="FC381" s="67"/>
      <c r="FD381" s="67"/>
      <c r="FE381" s="67"/>
      <c r="FF381" s="67"/>
      <c r="FG381" s="67"/>
      <c r="FH381" s="67"/>
      <c r="FI381" s="67"/>
      <c r="FJ381" s="67"/>
      <c r="FK381" s="67"/>
      <c r="FL381" s="67"/>
      <c r="FM381" s="67"/>
      <c r="FN381" s="67"/>
      <c r="FO381" s="67"/>
      <c r="FP381" s="67"/>
      <c r="FQ381" s="67"/>
      <c r="FR381" s="67"/>
      <c r="FS381" s="67"/>
      <c r="FT381" s="67"/>
      <c r="FU381" s="67"/>
      <c r="FV381" s="67"/>
      <c r="FW381" s="67"/>
      <c r="FX381" s="67"/>
      <c r="FY381" s="67"/>
      <c r="FZ381" s="67"/>
      <c r="GA381" s="67"/>
      <c r="GB381" s="67"/>
      <c r="GC381" s="67"/>
      <c r="GD381" s="67"/>
    </row>
    <row r="382" spans="1:186" s="69" customFormat="1" ht="18.75" hidden="1" customHeight="1" thickBot="1" x14ac:dyDescent="0.3">
      <c r="A382" s="67"/>
      <c r="B382" s="67"/>
      <c r="C382" s="67"/>
      <c r="D382" s="67"/>
      <c r="E382" s="67"/>
      <c r="F382" s="67"/>
      <c r="G382" s="67"/>
      <c r="H382" s="67"/>
      <c r="I382" s="67"/>
      <c r="J382" s="67"/>
      <c r="K382" s="67"/>
      <c r="L382" s="67"/>
      <c r="M382" s="67"/>
      <c r="N382" s="67"/>
      <c r="O382" s="67"/>
      <c r="P382" s="67"/>
      <c r="Q382" s="67"/>
      <c r="R382" s="67"/>
      <c r="S382" s="67"/>
      <c r="T382" s="67"/>
      <c r="U382" s="67"/>
      <c r="V382" s="67"/>
      <c r="W382" s="67"/>
      <c r="X382" s="67"/>
      <c r="Y382" s="67"/>
      <c r="Z382" s="67"/>
      <c r="AA382" s="67"/>
      <c r="AB382" s="67"/>
      <c r="AC382" s="67"/>
      <c r="AD382" s="67"/>
      <c r="AE382" s="67"/>
      <c r="AF382" s="67"/>
      <c r="AG382" s="67"/>
      <c r="AH382" s="67"/>
      <c r="AI382" s="67"/>
      <c r="AJ382" s="67"/>
      <c r="AK382" s="67"/>
      <c r="AL382" s="67"/>
      <c r="AM382" s="67"/>
      <c r="AN382" s="67"/>
      <c r="AO382" s="67"/>
      <c r="AP382" s="67"/>
      <c r="AQ382" s="67"/>
      <c r="AR382" s="67"/>
      <c r="AS382" s="67"/>
      <c r="AT382" s="67"/>
      <c r="AU382" s="67"/>
      <c r="AV382" s="67"/>
      <c r="AW382" s="67"/>
      <c r="AX382" s="67"/>
      <c r="AY382" s="67"/>
      <c r="AZ382" s="67"/>
      <c r="BA382" s="67"/>
      <c r="BB382" s="67"/>
      <c r="BC382" s="67"/>
      <c r="BD382" s="67"/>
      <c r="BE382" s="67"/>
      <c r="BF382" s="101"/>
      <c r="BG382" s="101"/>
      <c r="BH382" s="101"/>
      <c r="BI382" s="807" t="s">
        <v>175</v>
      </c>
      <c r="BJ382" s="796" t="s">
        <v>76</v>
      </c>
      <c r="BK382" s="801">
        <v>0.29039999999999999</v>
      </c>
      <c r="BL382" s="796" t="s">
        <v>420</v>
      </c>
      <c r="BM382" s="798">
        <v>0.05</v>
      </c>
      <c r="BN382" s="798">
        <v>0.1</v>
      </c>
      <c r="BO382" s="795" t="s">
        <v>262</v>
      </c>
      <c r="BP382" s="916"/>
      <c r="BQ382" s="916"/>
      <c r="BR382" s="916"/>
      <c r="BS382" s="916"/>
      <c r="BT382" s="916"/>
      <c r="BU382" s="916"/>
      <c r="BV382" s="917"/>
      <c r="BW382" s="916"/>
      <c r="BX382" s="916"/>
      <c r="BY382" s="917"/>
      <c r="BZ382" s="917"/>
      <c r="CA382" s="917"/>
      <c r="CB382" s="637"/>
      <c r="CC382" s="636"/>
      <c r="CD382" s="636"/>
      <c r="CE382" s="637"/>
      <c r="CF382" s="637"/>
      <c r="CG382" s="637"/>
      <c r="CH382" s="637"/>
      <c r="CI382" s="636"/>
      <c r="CJ382" s="636"/>
      <c r="CK382" s="637"/>
      <c r="CL382" s="637"/>
      <c r="CM382" s="637"/>
      <c r="CN382" s="705"/>
      <c r="CO382" s="667">
        <f t="shared" si="201"/>
        <v>0.05</v>
      </c>
      <c r="CP382" s="88">
        <f t="shared" si="202"/>
        <v>7.5000000000000011E-2</v>
      </c>
      <c r="CQ382" s="667">
        <f t="shared" si="203"/>
        <v>0.1</v>
      </c>
      <c r="CR382" s="67">
        <v>0.05</v>
      </c>
      <c r="CS382" s="67">
        <v>0.1</v>
      </c>
      <c r="CT382" s="67"/>
      <c r="CU382" s="67"/>
      <c r="CV382" s="67"/>
      <c r="CW382" s="67"/>
      <c r="CX382" s="67"/>
      <c r="CY382" s="67"/>
      <c r="CZ382" s="924"/>
      <c r="DA382" s="925"/>
      <c r="DB382" s="925"/>
      <c r="DC382" s="924"/>
      <c r="DD382" s="924"/>
      <c r="DE382" s="924"/>
      <c r="DF382" s="925"/>
      <c r="DG382" s="925"/>
      <c r="DH382" s="925"/>
      <c r="DI382" s="925"/>
      <c r="DJ382" s="925"/>
      <c r="DK382" s="924"/>
      <c r="DL382" s="910"/>
      <c r="DM382" s="913"/>
      <c r="DN382" s="913"/>
      <c r="DO382" s="705"/>
      <c r="DP382" s="67"/>
      <c r="DQ382" s="67"/>
      <c r="DR382" s="67"/>
      <c r="DS382" s="67"/>
      <c r="DT382" s="67"/>
      <c r="DU382" s="67"/>
      <c r="DV382" s="67"/>
      <c r="DW382" s="67"/>
      <c r="DX382" s="67"/>
      <c r="DY382" s="67"/>
      <c r="DZ382" s="67"/>
      <c r="EA382" s="67"/>
      <c r="EB382" s="67"/>
      <c r="EC382" s="67"/>
      <c r="ED382" s="67"/>
      <c r="EE382" s="67"/>
      <c r="EF382" s="67"/>
      <c r="EG382" s="67"/>
      <c r="EH382" s="67"/>
      <c r="EI382" s="67"/>
      <c r="EJ382" s="67"/>
      <c r="EK382" s="67"/>
      <c r="EL382" s="67"/>
      <c r="EM382" s="67"/>
      <c r="EN382" s="67"/>
      <c r="EO382" s="67"/>
      <c r="EP382" s="67"/>
      <c r="EQ382" s="67"/>
      <c r="ER382" s="67"/>
      <c r="ES382" s="67"/>
      <c r="ET382" s="67"/>
      <c r="EU382" s="67"/>
      <c r="EV382" s="67"/>
      <c r="EW382" s="67"/>
      <c r="EX382" s="67"/>
      <c r="EY382" s="67"/>
      <c r="EZ382" s="67"/>
      <c r="FA382" s="67"/>
      <c r="FB382" s="67"/>
      <c r="FC382" s="67"/>
      <c r="FD382" s="67"/>
      <c r="FE382" s="67"/>
      <c r="FF382" s="67"/>
      <c r="FG382" s="67"/>
      <c r="FH382" s="67"/>
      <c r="FI382" s="67"/>
      <c r="FJ382" s="67"/>
      <c r="FK382" s="67"/>
      <c r="FL382" s="67"/>
      <c r="FM382" s="67"/>
      <c r="FN382" s="67"/>
      <c r="FO382" s="67"/>
      <c r="FP382" s="67"/>
      <c r="FQ382" s="67"/>
      <c r="FR382" s="67"/>
      <c r="FS382" s="67"/>
      <c r="FT382" s="67"/>
      <c r="FU382" s="67"/>
      <c r="FV382" s="67"/>
      <c r="FW382" s="67"/>
      <c r="FX382" s="67"/>
      <c r="FY382" s="67"/>
      <c r="FZ382" s="67"/>
      <c r="GA382" s="67"/>
      <c r="GB382" s="67"/>
      <c r="GC382" s="67"/>
      <c r="GD382" s="67"/>
    </row>
    <row r="383" spans="1:186" s="69" customFormat="1" ht="15" hidden="1" customHeight="1" x14ac:dyDescent="0.25">
      <c r="A383" s="67"/>
      <c r="B383" s="67"/>
      <c r="C383" s="67"/>
      <c r="D383" s="67"/>
      <c r="E383" s="67"/>
      <c r="F383" s="67"/>
      <c r="G383" s="67"/>
      <c r="H383" s="67"/>
      <c r="I383" s="67"/>
      <c r="J383" s="67"/>
      <c r="K383" s="67"/>
      <c r="L383" s="67"/>
      <c r="M383" s="67"/>
      <c r="N383" s="67"/>
      <c r="O383" s="67"/>
      <c r="P383" s="67"/>
      <c r="Q383" s="67"/>
      <c r="R383" s="67"/>
      <c r="S383" s="67"/>
      <c r="T383" s="67"/>
      <c r="U383" s="67"/>
      <c r="V383" s="67"/>
      <c r="W383" s="67"/>
      <c r="X383" s="67"/>
      <c r="Y383" s="67"/>
      <c r="Z383" s="67"/>
      <c r="AA383" s="67"/>
      <c r="AB383" s="67"/>
      <c r="AC383" s="67"/>
      <c r="AD383" s="67"/>
      <c r="AE383" s="67"/>
      <c r="AF383" s="67"/>
      <c r="AG383" s="67"/>
      <c r="AH383" s="67"/>
      <c r="AI383" s="67"/>
      <c r="AJ383" s="67"/>
      <c r="AK383" s="67"/>
      <c r="AL383" s="67"/>
      <c r="AM383" s="67"/>
      <c r="AN383" s="67"/>
      <c r="AO383" s="67"/>
      <c r="AP383" s="67"/>
      <c r="AQ383" s="67"/>
      <c r="AR383" s="67"/>
      <c r="AS383" s="67"/>
      <c r="AT383" s="67"/>
      <c r="AU383" s="67"/>
      <c r="AV383" s="67"/>
      <c r="AW383" s="67"/>
      <c r="AX383" s="67"/>
      <c r="AY383" s="67"/>
      <c r="AZ383" s="67"/>
      <c r="BA383" s="67"/>
      <c r="BB383" s="67"/>
      <c r="BC383" s="67"/>
      <c r="BD383" s="67"/>
      <c r="BE383" s="67"/>
      <c r="BF383" s="101"/>
      <c r="BG383" s="101"/>
      <c r="BH383" s="101"/>
      <c r="BI383" s="635"/>
      <c r="BJ383" s="636"/>
      <c r="BK383" s="636"/>
      <c r="BL383" s="636"/>
      <c r="BM383" s="102"/>
      <c r="BN383" s="102"/>
      <c r="BO383" s="102"/>
      <c r="BP383" s="916"/>
      <c r="BQ383" s="916"/>
      <c r="BR383" s="916"/>
      <c r="BS383" s="916"/>
      <c r="BT383" s="916"/>
      <c r="BU383" s="916"/>
      <c r="BV383" s="917"/>
      <c r="BW383" s="916"/>
      <c r="BX383" s="916"/>
      <c r="BY383" s="917"/>
      <c r="BZ383" s="917"/>
      <c r="CA383" s="917"/>
      <c r="CB383" s="637"/>
      <c r="CC383" s="636"/>
      <c r="CD383" s="636"/>
      <c r="CE383" s="637"/>
      <c r="CF383" s="637"/>
      <c r="CG383" s="637"/>
      <c r="CH383" s="637"/>
      <c r="CI383" s="636"/>
      <c r="CJ383" s="636"/>
      <c r="CK383" s="637"/>
      <c r="CL383" s="637"/>
      <c r="CM383" s="637"/>
      <c r="CN383" s="705"/>
      <c r="CO383" s="667">
        <f t="shared" si="201"/>
        <v>0</v>
      </c>
      <c r="CP383" s="88">
        <f t="shared" si="202"/>
        <v>0</v>
      </c>
      <c r="CQ383" s="667">
        <f t="shared" si="203"/>
        <v>0</v>
      </c>
      <c r="CR383" s="67"/>
      <c r="CS383" s="67"/>
      <c r="CT383" s="67"/>
      <c r="CU383" s="67"/>
      <c r="CV383" s="67"/>
      <c r="CW383" s="67"/>
      <c r="CX383" s="67"/>
      <c r="CY383" s="67"/>
      <c r="CZ383" s="924"/>
      <c r="DA383" s="925"/>
      <c r="DB383" s="925"/>
      <c r="DC383" s="924"/>
      <c r="DD383" s="924"/>
      <c r="DE383" s="924"/>
      <c r="DF383" s="925"/>
      <c r="DG383" s="925"/>
      <c r="DH383" s="925"/>
      <c r="DI383" s="925"/>
      <c r="DJ383" s="925"/>
      <c r="DK383" s="924"/>
      <c r="DL383" s="910"/>
      <c r="DM383" s="913"/>
      <c r="DN383" s="913"/>
      <c r="DO383" s="705"/>
      <c r="DP383" s="67"/>
      <c r="DQ383" s="67"/>
      <c r="DR383" s="67"/>
      <c r="DS383" s="67"/>
      <c r="DT383" s="67"/>
      <c r="DU383" s="67"/>
      <c r="DV383" s="67"/>
      <c r="DW383" s="67"/>
      <c r="DX383" s="67"/>
      <c r="DY383" s="67"/>
      <c r="DZ383" s="67"/>
      <c r="EA383" s="67"/>
      <c r="EB383" s="67"/>
      <c r="EC383" s="67"/>
      <c r="ED383" s="67"/>
      <c r="EE383" s="67"/>
      <c r="EF383" s="67"/>
      <c r="EG383" s="67"/>
      <c r="EH383" s="67"/>
      <c r="EI383" s="67"/>
      <c r="EJ383" s="67"/>
      <c r="EK383" s="67"/>
      <c r="EL383" s="67"/>
      <c r="EM383" s="67"/>
      <c r="EN383" s="67"/>
      <c r="EO383" s="67"/>
      <c r="EP383" s="67"/>
      <c r="EQ383" s="67"/>
      <c r="ER383" s="67"/>
      <c r="ES383" s="67"/>
      <c r="ET383" s="67"/>
      <c r="EU383" s="67"/>
      <c r="EV383" s="67"/>
      <c r="EW383" s="67"/>
      <c r="EX383" s="67"/>
      <c r="EY383" s="67"/>
      <c r="EZ383" s="67"/>
      <c r="FA383" s="67"/>
      <c r="FB383" s="67"/>
      <c r="FC383" s="67"/>
      <c r="FD383" s="67"/>
      <c r="FE383" s="67"/>
      <c r="FF383" s="67"/>
      <c r="FG383" s="67"/>
      <c r="FH383" s="67"/>
      <c r="FI383" s="67"/>
      <c r="FJ383" s="67"/>
      <c r="FK383" s="67"/>
      <c r="FL383" s="67"/>
      <c r="FM383" s="67"/>
      <c r="FN383" s="67"/>
      <c r="FO383" s="67"/>
      <c r="FP383" s="67"/>
      <c r="FQ383" s="67"/>
      <c r="FR383" s="67"/>
      <c r="FS383" s="67"/>
      <c r="FT383" s="67"/>
      <c r="FU383" s="67"/>
      <c r="FV383" s="67"/>
      <c r="FW383" s="67"/>
      <c r="FX383" s="67"/>
      <c r="FY383" s="67"/>
      <c r="FZ383" s="67"/>
      <c r="GA383" s="67"/>
      <c r="GB383" s="67"/>
      <c r="GC383" s="67"/>
      <c r="GD383" s="67"/>
    </row>
    <row r="384" spans="1:186" s="69" customFormat="1" ht="15" hidden="1" customHeight="1" x14ac:dyDescent="0.25">
      <c r="A384" s="67"/>
      <c r="B384" s="67"/>
      <c r="C384" s="67"/>
      <c r="D384" s="67"/>
      <c r="E384" s="67"/>
      <c r="F384" s="67"/>
      <c r="G384" s="67"/>
      <c r="H384" s="67"/>
      <c r="I384" s="67"/>
      <c r="J384" s="67"/>
      <c r="K384" s="67"/>
      <c r="L384" s="67"/>
      <c r="M384" s="67"/>
      <c r="N384" s="67"/>
      <c r="O384" s="67"/>
      <c r="P384" s="67"/>
      <c r="Q384" s="67"/>
      <c r="R384" s="67"/>
      <c r="S384" s="67"/>
      <c r="T384" s="67"/>
      <c r="U384" s="67"/>
      <c r="V384" s="67"/>
      <c r="W384" s="67"/>
      <c r="X384" s="67"/>
      <c r="Y384" s="67"/>
      <c r="Z384" s="67"/>
      <c r="AA384" s="67"/>
      <c r="AB384" s="67"/>
      <c r="AC384" s="67"/>
      <c r="AD384" s="67"/>
      <c r="AE384" s="67"/>
      <c r="AF384" s="67"/>
      <c r="AG384" s="67"/>
      <c r="AH384" s="67"/>
      <c r="AI384" s="67"/>
      <c r="AJ384" s="67"/>
      <c r="AK384" s="67"/>
      <c r="AL384" s="67"/>
      <c r="AM384" s="67"/>
      <c r="AN384" s="67"/>
      <c r="AO384" s="67"/>
      <c r="AP384" s="67"/>
      <c r="AQ384" s="67"/>
      <c r="AR384" s="67"/>
      <c r="AS384" s="67"/>
      <c r="AT384" s="67"/>
      <c r="AU384" s="67"/>
      <c r="AV384" s="67"/>
      <c r="AW384" s="67"/>
      <c r="AX384" s="67"/>
      <c r="AY384" s="67"/>
      <c r="AZ384" s="67"/>
      <c r="BA384" s="67"/>
      <c r="BB384" s="67"/>
      <c r="BC384" s="67"/>
      <c r="BD384" s="67"/>
      <c r="BE384" s="67"/>
      <c r="BF384" s="101"/>
      <c r="BG384" s="101"/>
      <c r="BH384" s="101"/>
      <c r="BI384" s="635"/>
      <c r="BJ384" s="636"/>
      <c r="BK384" s="636"/>
      <c r="BL384" s="636"/>
      <c r="BM384" s="102"/>
      <c r="BN384" s="102"/>
      <c r="BO384" s="102"/>
      <c r="BP384" s="916"/>
      <c r="BQ384" s="916"/>
      <c r="BR384" s="916"/>
      <c r="BS384" s="916"/>
      <c r="BT384" s="916"/>
      <c r="BU384" s="916"/>
      <c r="BV384" s="917"/>
      <c r="BW384" s="916"/>
      <c r="BX384" s="916"/>
      <c r="BY384" s="917"/>
      <c r="BZ384" s="917"/>
      <c r="CA384" s="917"/>
      <c r="CB384" s="637"/>
      <c r="CC384" s="636"/>
      <c r="CD384" s="636"/>
      <c r="CE384" s="637"/>
      <c r="CF384" s="637"/>
      <c r="CG384" s="637"/>
      <c r="CH384" s="637"/>
      <c r="CI384" s="636"/>
      <c r="CJ384" s="636"/>
      <c r="CK384" s="637"/>
      <c r="CL384" s="637"/>
      <c r="CM384" s="637"/>
      <c r="CN384" s="705"/>
      <c r="CO384" s="667">
        <f t="shared" si="201"/>
        <v>0</v>
      </c>
      <c r="CP384" s="88">
        <f t="shared" si="202"/>
        <v>0</v>
      </c>
      <c r="CQ384" s="667">
        <f t="shared" si="203"/>
        <v>0</v>
      </c>
      <c r="CR384" s="67"/>
      <c r="CS384" s="67"/>
      <c r="CT384" s="67"/>
      <c r="CU384" s="67"/>
      <c r="CV384" s="67"/>
      <c r="CW384" s="67"/>
      <c r="CX384" s="67"/>
      <c r="CY384" s="67"/>
      <c r="CZ384" s="924"/>
      <c r="DA384" s="925"/>
      <c r="DB384" s="925"/>
      <c r="DC384" s="924"/>
      <c r="DD384" s="924"/>
      <c r="DE384" s="924"/>
      <c r="DF384" s="925"/>
      <c r="DG384" s="925"/>
      <c r="DH384" s="925"/>
      <c r="DI384" s="925"/>
      <c r="DJ384" s="925"/>
      <c r="DK384" s="924"/>
      <c r="DL384" s="910"/>
      <c r="DM384" s="913"/>
      <c r="DN384" s="913"/>
      <c r="DO384" s="705"/>
      <c r="DP384" s="67"/>
      <c r="DQ384" s="67"/>
      <c r="DR384" s="67"/>
      <c r="DS384" s="67"/>
      <c r="DT384" s="67"/>
      <c r="DU384" s="67"/>
      <c r="DV384" s="67"/>
      <c r="DW384" s="67"/>
      <c r="DX384" s="67"/>
      <c r="DY384" s="67"/>
      <c r="DZ384" s="67"/>
      <c r="EA384" s="67"/>
      <c r="EB384" s="67"/>
      <c r="EC384" s="67"/>
      <c r="ED384" s="67"/>
      <c r="EE384" s="67"/>
      <c r="EF384" s="67"/>
      <c r="EG384" s="67"/>
      <c r="EH384" s="67"/>
      <c r="EI384" s="67"/>
      <c r="EJ384" s="67"/>
      <c r="EK384" s="67"/>
      <c r="EL384" s="67"/>
      <c r="EM384" s="67"/>
      <c r="EN384" s="67"/>
      <c r="EO384" s="67"/>
      <c r="EP384" s="67"/>
      <c r="EQ384" s="67"/>
      <c r="ER384" s="67"/>
      <c r="ES384" s="67"/>
      <c r="ET384" s="67"/>
      <c r="EU384" s="67"/>
      <c r="EV384" s="67"/>
      <c r="EW384" s="67"/>
      <c r="EX384" s="67"/>
      <c r="EY384" s="67"/>
      <c r="EZ384" s="67"/>
      <c r="FA384" s="67"/>
      <c r="FB384" s="67"/>
      <c r="FC384" s="67"/>
      <c r="FD384" s="67"/>
      <c r="FE384" s="67"/>
      <c r="FF384" s="67"/>
      <c r="FG384" s="67"/>
      <c r="FH384" s="67"/>
      <c r="FI384" s="67"/>
      <c r="FJ384" s="67"/>
      <c r="FK384" s="67"/>
      <c r="FL384" s="67"/>
      <c r="FM384" s="67"/>
      <c r="FN384" s="67"/>
      <c r="FO384" s="67"/>
      <c r="FP384" s="67"/>
      <c r="FQ384" s="67"/>
      <c r="FR384" s="67"/>
      <c r="FS384" s="67"/>
      <c r="FT384" s="67"/>
      <c r="FU384" s="67"/>
      <c r="FV384" s="67"/>
      <c r="FW384" s="67"/>
      <c r="FX384" s="67"/>
      <c r="FY384" s="67"/>
      <c r="FZ384" s="67"/>
      <c r="GA384" s="67"/>
      <c r="GB384" s="67"/>
      <c r="GC384" s="67"/>
      <c r="GD384" s="67"/>
    </row>
    <row r="385" spans="1:186" s="69" customFormat="1" ht="15" hidden="1" customHeight="1" thickBot="1" x14ac:dyDescent="0.3">
      <c r="A385" s="67"/>
      <c r="B385" s="67"/>
      <c r="C385" s="67"/>
      <c r="D385" s="67"/>
      <c r="E385" s="67"/>
      <c r="F385" s="67"/>
      <c r="G385" s="67"/>
      <c r="H385" s="67"/>
      <c r="I385" s="67"/>
      <c r="J385" s="67"/>
      <c r="K385" s="67"/>
      <c r="L385" s="67"/>
      <c r="M385" s="67"/>
      <c r="N385" s="67"/>
      <c r="O385" s="67"/>
      <c r="P385" s="67"/>
      <c r="Q385" s="67"/>
      <c r="R385" s="67"/>
      <c r="S385" s="67"/>
      <c r="T385" s="67"/>
      <c r="U385" s="67"/>
      <c r="V385" s="67"/>
      <c r="W385" s="67"/>
      <c r="X385" s="67"/>
      <c r="Y385" s="67"/>
      <c r="Z385" s="67"/>
      <c r="AA385" s="67"/>
      <c r="AB385" s="67"/>
      <c r="AC385" s="67"/>
      <c r="AD385" s="67"/>
      <c r="AE385" s="67"/>
      <c r="AF385" s="67"/>
      <c r="AG385" s="67"/>
      <c r="AH385" s="67"/>
      <c r="AI385" s="67"/>
      <c r="AJ385" s="67"/>
      <c r="AK385" s="67"/>
      <c r="AL385" s="67"/>
      <c r="AM385" s="67"/>
      <c r="AN385" s="67"/>
      <c r="AO385" s="67"/>
      <c r="AP385" s="67"/>
      <c r="AQ385" s="67"/>
      <c r="AR385" s="67"/>
      <c r="AS385" s="67"/>
      <c r="AT385" s="67"/>
      <c r="AU385" s="67"/>
      <c r="AV385" s="67"/>
      <c r="AW385" s="67"/>
      <c r="AX385" s="67"/>
      <c r="AY385" s="67"/>
      <c r="AZ385" s="67"/>
      <c r="BA385" s="67"/>
      <c r="BB385" s="67"/>
      <c r="BC385" s="67"/>
      <c r="BD385" s="67"/>
      <c r="BE385" s="67"/>
      <c r="BF385" s="101"/>
      <c r="BG385" s="101"/>
      <c r="BH385" s="101"/>
      <c r="BI385" s="635"/>
      <c r="BJ385" s="636"/>
      <c r="BK385" s="636"/>
      <c r="BL385" s="636"/>
      <c r="BM385" s="102"/>
      <c r="BN385" s="102"/>
      <c r="BO385" s="102"/>
      <c r="BP385" s="916"/>
      <c r="BQ385" s="916"/>
      <c r="BR385" s="916"/>
      <c r="BS385" s="916"/>
      <c r="BT385" s="916"/>
      <c r="BU385" s="916"/>
      <c r="BV385" s="917"/>
      <c r="BW385" s="916"/>
      <c r="BX385" s="916"/>
      <c r="BY385" s="917"/>
      <c r="BZ385" s="917"/>
      <c r="CA385" s="917"/>
      <c r="CB385" s="637"/>
      <c r="CC385" s="636"/>
      <c r="CD385" s="636"/>
      <c r="CE385" s="637"/>
      <c r="CF385" s="637"/>
      <c r="CG385" s="637"/>
      <c r="CH385" s="637"/>
      <c r="CI385" s="636"/>
      <c r="CJ385" s="636"/>
      <c r="CK385" s="637"/>
      <c r="CL385" s="637"/>
      <c r="CM385" s="637"/>
      <c r="CN385" s="705"/>
      <c r="CO385" s="667">
        <f t="shared" si="201"/>
        <v>0</v>
      </c>
      <c r="CP385" s="88">
        <f t="shared" si="202"/>
        <v>0</v>
      </c>
      <c r="CQ385" s="667">
        <f t="shared" si="203"/>
        <v>0</v>
      </c>
      <c r="CR385" s="67"/>
      <c r="CS385" s="67"/>
      <c r="CT385" s="67"/>
      <c r="CU385" s="67"/>
      <c r="CV385" s="67"/>
      <c r="CW385" s="67"/>
      <c r="CX385" s="67"/>
      <c r="CY385" s="67"/>
      <c r="CZ385" s="924"/>
      <c r="DA385" s="925"/>
      <c r="DB385" s="925"/>
      <c r="DC385" s="924"/>
      <c r="DD385" s="924"/>
      <c r="DE385" s="924"/>
      <c r="DF385" s="925"/>
      <c r="DG385" s="925"/>
      <c r="DH385" s="925"/>
      <c r="DI385" s="925"/>
      <c r="DJ385" s="925"/>
      <c r="DK385" s="924"/>
      <c r="DL385" s="910"/>
      <c r="DM385" s="913"/>
      <c r="DN385" s="913"/>
      <c r="DO385" s="705"/>
      <c r="DP385" s="67"/>
      <c r="DQ385" s="67"/>
      <c r="DR385" s="67"/>
      <c r="DS385" s="67"/>
      <c r="DT385" s="67"/>
      <c r="DU385" s="67"/>
      <c r="DV385" s="67"/>
      <c r="DW385" s="67"/>
      <c r="DX385" s="67"/>
      <c r="DY385" s="67"/>
      <c r="DZ385" s="67"/>
      <c r="EA385" s="67"/>
      <c r="EB385" s="67"/>
      <c r="EC385" s="67"/>
      <c r="ED385" s="67"/>
      <c r="EE385" s="67"/>
      <c r="EF385" s="67"/>
      <c r="EG385" s="67"/>
      <c r="EH385" s="67"/>
      <c r="EI385" s="67"/>
      <c r="EJ385" s="67"/>
      <c r="EK385" s="67"/>
      <c r="EL385" s="67"/>
      <c r="EM385" s="67"/>
      <c r="EN385" s="67"/>
      <c r="EO385" s="67"/>
      <c r="EP385" s="67"/>
      <c r="EQ385" s="67"/>
      <c r="ER385" s="67"/>
      <c r="ES385" s="67"/>
      <c r="ET385" s="67"/>
      <c r="EU385" s="67"/>
      <c r="EV385" s="67"/>
      <c r="EW385" s="67"/>
      <c r="EX385" s="67"/>
      <c r="EY385" s="67"/>
      <c r="EZ385" s="67"/>
      <c r="FA385" s="67"/>
      <c r="FB385" s="67"/>
      <c r="FC385" s="67"/>
      <c r="FD385" s="67"/>
      <c r="FE385" s="67"/>
      <c r="FF385" s="67"/>
      <c r="FG385" s="67"/>
      <c r="FH385" s="67"/>
      <c r="FI385" s="67"/>
      <c r="FJ385" s="67"/>
      <c r="FK385" s="67"/>
      <c r="FL385" s="67"/>
      <c r="FM385" s="67"/>
      <c r="FN385" s="67"/>
      <c r="FO385" s="67"/>
      <c r="FP385" s="67"/>
      <c r="FQ385" s="67"/>
      <c r="FR385" s="67"/>
      <c r="FS385" s="67"/>
      <c r="FT385" s="67"/>
      <c r="FU385" s="67"/>
      <c r="FV385" s="67"/>
      <c r="FW385" s="67"/>
      <c r="FX385" s="67"/>
      <c r="FY385" s="67"/>
      <c r="FZ385" s="67"/>
      <c r="GA385" s="67"/>
      <c r="GB385" s="67"/>
      <c r="GC385" s="67"/>
      <c r="GD385" s="67"/>
    </row>
    <row r="386" spans="1:186" s="69" customFormat="1" ht="15" hidden="1" customHeight="1" x14ac:dyDescent="0.25">
      <c r="A386" s="67"/>
      <c r="B386" s="67"/>
      <c r="C386" s="67"/>
      <c r="D386" s="67"/>
      <c r="E386" s="67"/>
      <c r="F386" s="67"/>
      <c r="G386" s="67"/>
      <c r="H386" s="67"/>
      <c r="I386" s="67"/>
      <c r="J386" s="67"/>
      <c r="K386" s="67"/>
      <c r="L386" s="67"/>
      <c r="M386" s="67"/>
      <c r="N386" s="67"/>
      <c r="O386" s="67"/>
      <c r="P386" s="67"/>
      <c r="Q386" s="67"/>
      <c r="R386" s="67"/>
      <c r="S386" s="67"/>
      <c r="T386" s="67"/>
      <c r="U386" s="67"/>
      <c r="V386" s="67"/>
      <c r="W386" s="67"/>
      <c r="X386" s="67"/>
      <c r="Y386" s="67"/>
      <c r="Z386" s="67"/>
      <c r="AA386" s="67"/>
      <c r="AB386" s="67"/>
      <c r="AC386" s="67"/>
      <c r="AD386" s="67"/>
      <c r="AE386" s="67"/>
      <c r="AF386" s="67"/>
      <c r="AG386" s="67"/>
      <c r="AH386" s="67"/>
      <c r="AI386" s="67"/>
      <c r="AJ386" s="67"/>
      <c r="AK386" s="67"/>
      <c r="AL386" s="67"/>
      <c r="AM386" s="67"/>
      <c r="AN386" s="67"/>
      <c r="AO386" s="67"/>
      <c r="AP386" s="67"/>
      <c r="AQ386" s="67"/>
      <c r="AR386" s="67"/>
      <c r="AS386" s="67"/>
      <c r="AT386" s="67"/>
      <c r="AU386" s="67"/>
      <c r="AV386" s="67"/>
      <c r="AW386" s="67"/>
      <c r="AX386" s="67"/>
      <c r="AY386" s="67"/>
      <c r="AZ386" s="67"/>
      <c r="BA386" s="67"/>
      <c r="BB386" s="67"/>
      <c r="BC386" s="67"/>
      <c r="BD386" s="67"/>
      <c r="BE386" s="67"/>
      <c r="BF386" s="101"/>
      <c r="BG386" s="101"/>
      <c r="BH386" s="101"/>
      <c r="BI386" s="2096" t="s">
        <v>300</v>
      </c>
      <c r="BJ386" s="940"/>
      <c r="BK386" s="2096" t="s">
        <v>302</v>
      </c>
      <c r="BL386" s="940"/>
      <c r="BM386" s="2096" t="s">
        <v>233</v>
      </c>
      <c r="BN386" s="2096" t="s">
        <v>233</v>
      </c>
      <c r="BO386" s="2096" t="s">
        <v>240</v>
      </c>
      <c r="BP386" s="916"/>
      <c r="BQ386" s="916"/>
      <c r="BR386" s="916"/>
      <c r="BS386" s="916"/>
      <c r="BT386" s="916"/>
      <c r="BU386" s="916"/>
      <c r="BV386" s="917"/>
      <c r="BW386" s="916"/>
      <c r="BX386" s="916"/>
      <c r="BY386" s="917"/>
      <c r="BZ386" s="917"/>
      <c r="CA386" s="917"/>
      <c r="CB386" s="637"/>
      <c r="CC386" s="636"/>
      <c r="CD386" s="636"/>
      <c r="CE386" s="637"/>
      <c r="CF386" s="637"/>
      <c r="CG386" s="637"/>
      <c r="CH386" s="637"/>
      <c r="CI386" s="636"/>
      <c r="CJ386" s="636"/>
      <c r="CK386" s="637"/>
      <c r="CL386" s="637"/>
      <c r="CM386" s="637"/>
      <c r="CN386" s="705"/>
      <c r="CO386" s="667" t="str">
        <f t="shared" si="201"/>
        <v>Incertidumbre (+/- %)</v>
      </c>
      <c r="CP386" s="88" t="e">
        <f t="shared" si="202"/>
        <v>#VALUE!</v>
      </c>
      <c r="CQ386" s="667" t="str">
        <f t="shared" si="203"/>
        <v>Incertidumbre (+/- %)</v>
      </c>
      <c r="CR386" s="67"/>
      <c r="CS386" s="67"/>
      <c r="CT386" s="67"/>
      <c r="CU386" s="67"/>
      <c r="CV386" s="67"/>
      <c r="CW386" s="67"/>
      <c r="CX386" s="67"/>
      <c r="CY386" s="67"/>
      <c r="CZ386" s="924"/>
      <c r="DA386" s="925"/>
      <c r="DB386" s="925"/>
      <c r="DC386" s="924"/>
      <c r="DD386" s="924"/>
      <c r="DE386" s="924"/>
      <c r="DF386" s="925"/>
      <c r="DG386" s="925"/>
      <c r="DH386" s="925"/>
      <c r="DI386" s="925"/>
      <c r="DJ386" s="925"/>
      <c r="DK386" s="924"/>
      <c r="DL386" s="910"/>
      <c r="DM386" s="913"/>
      <c r="DN386" s="913"/>
      <c r="DO386" s="705"/>
      <c r="DP386" s="67"/>
      <c r="DQ386" s="67"/>
      <c r="DR386" s="67"/>
      <c r="DS386" s="67"/>
      <c r="DT386" s="67"/>
      <c r="DU386" s="67"/>
      <c r="DV386" s="67"/>
      <c r="DW386" s="67"/>
      <c r="DX386" s="67"/>
      <c r="DY386" s="67"/>
      <c r="DZ386" s="67"/>
      <c r="EA386" s="67"/>
      <c r="EB386" s="67"/>
      <c r="EC386" s="67"/>
      <c r="ED386" s="67"/>
      <c r="EE386" s="67"/>
      <c r="EF386" s="67"/>
      <c r="EG386" s="67"/>
      <c r="EH386" s="67"/>
      <c r="EI386" s="67"/>
      <c r="EJ386" s="67"/>
      <c r="EK386" s="67"/>
      <c r="EL386" s="67"/>
      <c r="EM386" s="67"/>
      <c r="EN386" s="67"/>
      <c r="EO386" s="67"/>
      <c r="EP386" s="67"/>
      <c r="EQ386" s="67"/>
      <c r="ER386" s="67"/>
      <c r="ES386" s="67"/>
      <c r="ET386" s="67"/>
      <c r="EU386" s="67"/>
      <c r="EV386" s="67"/>
      <c r="EW386" s="67"/>
      <c r="EX386" s="67"/>
      <c r="EY386" s="67"/>
      <c r="EZ386" s="67"/>
      <c r="FA386" s="67"/>
      <c r="FB386" s="67"/>
      <c r="FC386" s="67"/>
      <c r="FD386" s="67"/>
      <c r="FE386" s="67"/>
      <c r="FF386" s="67"/>
      <c r="FG386" s="67"/>
      <c r="FH386" s="67"/>
      <c r="FI386" s="67"/>
      <c r="FJ386" s="67"/>
      <c r="FK386" s="67"/>
      <c r="FL386" s="67"/>
      <c r="FM386" s="67"/>
      <c r="FN386" s="67"/>
      <c r="FO386" s="67"/>
      <c r="FP386" s="67"/>
      <c r="FQ386" s="67"/>
      <c r="FR386" s="67"/>
      <c r="FS386" s="67"/>
      <c r="FT386" s="67"/>
      <c r="FU386" s="67"/>
      <c r="FV386" s="67"/>
      <c r="FW386" s="67"/>
      <c r="FX386" s="67"/>
      <c r="FY386" s="67"/>
      <c r="FZ386" s="67"/>
      <c r="GA386" s="67"/>
      <c r="GB386" s="67"/>
      <c r="GC386" s="67"/>
      <c r="GD386" s="67"/>
    </row>
    <row r="387" spans="1:186" s="69" customFormat="1" ht="15.75" hidden="1" customHeight="1" thickBot="1" x14ac:dyDescent="0.3">
      <c r="A387" s="67"/>
      <c r="B387" s="67"/>
      <c r="C387" s="67"/>
      <c r="D387" s="67"/>
      <c r="E387" s="67"/>
      <c r="F387" s="67"/>
      <c r="G387" s="67"/>
      <c r="H387" s="67"/>
      <c r="I387" s="67"/>
      <c r="J387" s="67"/>
      <c r="K387" s="67"/>
      <c r="L387" s="67"/>
      <c r="M387" s="67"/>
      <c r="N387" s="67"/>
      <c r="O387" s="67"/>
      <c r="P387" s="67"/>
      <c r="Q387" s="67"/>
      <c r="R387" s="67"/>
      <c r="S387" s="67"/>
      <c r="T387" s="67"/>
      <c r="U387" s="67"/>
      <c r="V387" s="67"/>
      <c r="W387" s="67"/>
      <c r="X387" s="67"/>
      <c r="Y387" s="67"/>
      <c r="Z387" s="67"/>
      <c r="AA387" s="67"/>
      <c r="AB387" s="67"/>
      <c r="AC387" s="67"/>
      <c r="AD387" s="67"/>
      <c r="AE387" s="67"/>
      <c r="AF387" s="67"/>
      <c r="AG387" s="67"/>
      <c r="AH387" s="67"/>
      <c r="AI387" s="67"/>
      <c r="AJ387" s="67"/>
      <c r="AK387" s="67"/>
      <c r="AL387" s="67"/>
      <c r="AM387" s="67"/>
      <c r="AN387" s="67"/>
      <c r="AO387" s="67"/>
      <c r="AP387" s="67"/>
      <c r="AQ387" s="67"/>
      <c r="AR387" s="67"/>
      <c r="AS387" s="67"/>
      <c r="AT387" s="67"/>
      <c r="AU387" s="67"/>
      <c r="AV387" s="67"/>
      <c r="AW387" s="67"/>
      <c r="AX387" s="67"/>
      <c r="AY387" s="67"/>
      <c r="AZ387" s="67"/>
      <c r="BA387" s="67"/>
      <c r="BB387" s="67"/>
      <c r="BC387" s="67"/>
      <c r="BD387" s="67"/>
      <c r="BE387" s="67"/>
      <c r="BF387" s="101"/>
      <c r="BG387" s="101"/>
      <c r="BH387" s="101"/>
      <c r="BI387" s="2097"/>
      <c r="BJ387" s="941" t="s">
        <v>253</v>
      </c>
      <c r="BK387" s="2097"/>
      <c r="BL387" s="941" t="s">
        <v>251</v>
      </c>
      <c r="BM387" s="2097"/>
      <c r="BN387" s="2097"/>
      <c r="BO387" s="2097"/>
      <c r="BP387" s="916"/>
      <c r="BQ387" s="916"/>
      <c r="BR387" s="916"/>
      <c r="BS387" s="916"/>
      <c r="BT387" s="916"/>
      <c r="BU387" s="916"/>
      <c r="BV387" s="917"/>
      <c r="BW387" s="916"/>
      <c r="BX387" s="916"/>
      <c r="BY387" s="917"/>
      <c r="BZ387" s="917"/>
      <c r="CA387" s="917"/>
      <c r="CB387" s="637"/>
      <c r="CC387" s="636"/>
      <c r="CD387" s="636"/>
      <c r="CE387" s="637"/>
      <c r="CF387" s="637"/>
      <c r="CG387" s="637"/>
      <c r="CH387" s="637"/>
      <c r="CI387" s="636"/>
      <c r="CJ387" s="636"/>
      <c r="CK387" s="637"/>
      <c r="CL387" s="637"/>
      <c r="CM387" s="637"/>
      <c r="CN387" s="705"/>
      <c r="CO387" s="667">
        <f t="shared" si="201"/>
        <v>0</v>
      </c>
      <c r="CP387" s="88">
        <f t="shared" si="202"/>
        <v>0</v>
      </c>
      <c r="CQ387" s="667">
        <f t="shared" si="203"/>
        <v>0</v>
      </c>
      <c r="CR387" s="67"/>
      <c r="CS387" s="67"/>
      <c r="CT387" s="67"/>
      <c r="CU387" s="67"/>
      <c r="CV387" s="67"/>
      <c r="CW387" s="67"/>
      <c r="CX387" s="67"/>
      <c r="CY387" s="67"/>
      <c r="CZ387" s="924"/>
      <c r="DA387" s="925"/>
      <c r="DB387" s="925"/>
      <c r="DC387" s="924"/>
      <c r="DD387" s="924"/>
      <c r="DE387" s="924"/>
      <c r="DF387" s="925"/>
      <c r="DG387" s="925"/>
      <c r="DH387" s="925"/>
      <c r="DI387" s="925"/>
      <c r="DJ387" s="925"/>
      <c r="DK387" s="924"/>
      <c r="DL387" s="910"/>
      <c r="DM387" s="913"/>
      <c r="DN387" s="913"/>
      <c r="DO387" s="705"/>
      <c r="DP387" s="67"/>
      <c r="DQ387" s="67"/>
      <c r="DR387" s="67"/>
      <c r="DS387" s="67"/>
      <c r="DT387" s="67"/>
      <c r="DU387" s="67"/>
      <c r="DV387" s="67"/>
      <c r="DW387" s="67"/>
      <c r="DX387" s="67"/>
      <c r="DY387" s="67"/>
      <c r="DZ387" s="67"/>
      <c r="EA387" s="67"/>
      <c r="EB387" s="67"/>
      <c r="EC387" s="67"/>
      <c r="ED387" s="67"/>
      <c r="EE387" s="67"/>
      <c r="EF387" s="67"/>
      <c r="EG387" s="67"/>
      <c r="EH387" s="67"/>
      <c r="EI387" s="67"/>
      <c r="EJ387" s="67"/>
      <c r="EK387" s="67"/>
      <c r="EL387" s="67"/>
      <c r="EM387" s="67"/>
      <c r="EN387" s="67"/>
      <c r="EO387" s="67"/>
      <c r="EP387" s="67"/>
      <c r="EQ387" s="67"/>
      <c r="ER387" s="67"/>
      <c r="ES387" s="67"/>
      <c r="ET387" s="67"/>
      <c r="EU387" s="67"/>
      <c r="EV387" s="67"/>
      <c r="EW387" s="67"/>
      <c r="EX387" s="67"/>
      <c r="EY387" s="67"/>
      <c r="EZ387" s="67"/>
      <c r="FA387" s="67"/>
      <c r="FB387" s="67"/>
      <c r="FC387" s="67"/>
      <c r="FD387" s="67"/>
      <c r="FE387" s="67"/>
      <c r="FF387" s="67"/>
      <c r="FG387" s="67"/>
      <c r="FH387" s="67"/>
      <c r="FI387" s="67"/>
      <c r="FJ387" s="67"/>
      <c r="FK387" s="67"/>
      <c r="FL387" s="67"/>
      <c r="FM387" s="67"/>
      <c r="FN387" s="67"/>
      <c r="FO387" s="67"/>
      <c r="FP387" s="67"/>
      <c r="FQ387" s="67"/>
      <c r="FR387" s="67"/>
      <c r="FS387" s="67"/>
      <c r="FT387" s="67"/>
      <c r="FU387" s="67"/>
      <c r="FV387" s="67"/>
      <c r="FW387" s="67"/>
      <c r="FX387" s="67"/>
      <c r="FY387" s="67"/>
      <c r="FZ387" s="67"/>
      <c r="GA387" s="67"/>
      <c r="GB387" s="67"/>
      <c r="GC387" s="67"/>
      <c r="GD387" s="67"/>
    </row>
    <row r="388" spans="1:186" s="69" customFormat="1" ht="18.75" hidden="1" customHeight="1" thickBot="1" x14ac:dyDescent="0.3">
      <c r="A388" s="67"/>
      <c r="B388" s="67"/>
      <c r="C388" s="67"/>
      <c r="D388" s="67"/>
      <c r="E388" s="67"/>
      <c r="F388" s="67"/>
      <c r="G388" s="67"/>
      <c r="H388" s="67"/>
      <c r="I388" s="67"/>
      <c r="J388" s="67"/>
      <c r="K388" s="67"/>
      <c r="L388" s="67"/>
      <c r="M388" s="67"/>
      <c r="N388" s="67"/>
      <c r="O388" s="67"/>
      <c r="P388" s="67"/>
      <c r="Q388" s="67"/>
      <c r="R388" s="67"/>
      <c r="S388" s="67"/>
      <c r="T388" s="67"/>
      <c r="U388" s="67"/>
      <c r="V388" s="67"/>
      <c r="W388" s="67"/>
      <c r="X388" s="67"/>
      <c r="Y388" s="67"/>
      <c r="Z388" s="67"/>
      <c r="AA388" s="67"/>
      <c r="AB388" s="67"/>
      <c r="AC388" s="67"/>
      <c r="AD388" s="67"/>
      <c r="AE388" s="67"/>
      <c r="AF388" s="67"/>
      <c r="AG388" s="67"/>
      <c r="AH388" s="67"/>
      <c r="AI388" s="67"/>
      <c r="AJ388" s="67"/>
      <c r="AK388" s="67"/>
      <c r="AL388" s="67"/>
      <c r="AM388" s="67"/>
      <c r="AN388" s="67"/>
      <c r="AO388" s="67"/>
      <c r="AP388" s="67"/>
      <c r="AQ388" s="67"/>
      <c r="AR388" s="67"/>
      <c r="AS388" s="67"/>
      <c r="AT388" s="67"/>
      <c r="AU388" s="67"/>
      <c r="AV388" s="67"/>
      <c r="AW388" s="67"/>
      <c r="AX388" s="67"/>
      <c r="AY388" s="67"/>
      <c r="AZ388" s="67"/>
      <c r="BA388" s="67"/>
      <c r="BB388" s="67"/>
      <c r="BC388" s="67"/>
      <c r="BD388" s="67"/>
      <c r="BE388" s="67"/>
      <c r="BF388" s="101"/>
      <c r="BG388" s="101"/>
      <c r="BH388" s="101"/>
      <c r="BI388" s="807" t="s">
        <v>74</v>
      </c>
      <c r="BJ388" s="796" t="s">
        <v>78</v>
      </c>
      <c r="BK388" s="801">
        <v>68.819999999999993</v>
      </c>
      <c r="BL388" s="796" t="s">
        <v>421</v>
      </c>
      <c r="BM388" s="798">
        <v>0.05</v>
      </c>
      <c r="BN388" s="798">
        <v>0.05</v>
      </c>
      <c r="BO388" s="795" t="s">
        <v>77</v>
      </c>
      <c r="BP388" s="916"/>
      <c r="BQ388" s="916"/>
      <c r="BR388" s="916"/>
      <c r="BS388" s="916"/>
      <c r="BT388" s="916"/>
      <c r="BU388" s="916"/>
      <c r="BV388" s="917"/>
      <c r="BW388" s="916"/>
      <c r="BX388" s="916"/>
      <c r="BY388" s="917"/>
      <c r="BZ388" s="917"/>
      <c r="CA388" s="917"/>
      <c r="CB388" s="637"/>
      <c r="CC388" s="636"/>
      <c r="CD388" s="636"/>
      <c r="CE388" s="637"/>
      <c r="CF388" s="637"/>
      <c r="CG388" s="637"/>
      <c r="CH388" s="637"/>
      <c r="CI388" s="636"/>
      <c r="CJ388" s="636"/>
      <c r="CK388" s="637"/>
      <c r="CL388" s="637"/>
      <c r="CM388" s="637"/>
      <c r="CN388" s="705"/>
      <c r="CO388" s="667">
        <f t="shared" si="201"/>
        <v>0.05</v>
      </c>
      <c r="CP388" s="88">
        <f t="shared" si="202"/>
        <v>0.05</v>
      </c>
      <c r="CQ388" s="667">
        <f t="shared" si="203"/>
        <v>0.05</v>
      </c>
      <c r="CR388" s="67">
        <v>0.05</v>
      </c>
      <c r="CS388" s="67">
        <v>0.05</v>
      </c>
      <c r="CT388" s="67"/>
      <c r="CU388" s="67"/>
      <c r="CV388" s="67"/>
      <c r="CW388" s="67"/>
      <c r="CX388" s="67"/>
      <c r="CY388" s="67"/>
      <c r="CZ388" s="924"/>
      <c r="DA388" s="925"/>
      <c r="DB388" s="925"/>
      <c r="DC388" s="924"/>
      <c r="DD388" s="924"/>
      <c r="DE388" s="924"/>
      <c r="DF388" s="925"/>
      <c r="DG388" s="925"/>
      <c r="DH388" s="925"/>
      <c r="DI388" s="925"/>
      <c r="DJ388" s="925"/>
      <c r="DK388" s="924"/>
      <c r="DL388" s="910"/>
      <c r="DM388" s="913"/>
      <c r="DN388" s="913"/>
      <c r="DO388" s="705"/>
      <c r="DP388" s="67"/>
      <c r="DQ388" s="67"/>
      <c r="DR388" s="67"/>
      <c r="DS388" s="67"/>
      <c r="DT388" s="67"/>
      <c r="DU388" s="67"/>
      <c r="DV388" s="67"/>
      <c r="DW388" s="67"/>
      <c r="DX388" s="67"/>
      <c r="DY388" s="67"/>
      <c r="DZ388" s="67"/>
      <c r="EA388" s="67"/>
      <c r="EB388" s="67"/>
      <c r="EC388" s="67"/>
      <c r="ED388" s="67"/>
      <c r="EE388" s="67"/>
      <c r="EF388" s="67"/>
      <c r="EG388" s="67"/>
      <c r="EH388" s="67"/>
      <c r="EI388" s="67"/>
      <c r="EJ388" s="67"/>
      <c r="EK388" s="67"/>
      <c r="EL388" s="67"/>
      <c r="EM388" s="67"/>
      <c r="EN388" s="67"/>
      <c r="EO388" s="67"/>
      <c r="EP388" s="67"/>
      <c r="EQ388" s="67"/>
      <c r="ER388" s="67"/>
      <c r="ES388" s="67"/>
      <c r="ET388" s="67"/>
      <c r="EU388" s="67"/>
      <c r="EV388" s="67"/>
      <c r="EW388" s="67"/>
      <c r="EX388" s="67"/>
      <c r="EY388" s="67"/>
      <c r="EZ388" s="67"/>
      <c r="FA388" s="67"/>
      <c r="FB388" s="67"/>
      <c r="FC388" s="67"/>
      <c r="FD388" s="67"/>
      <c r="FE388" s="67"/>
      <c r="FF388" s="67"/>
      <c r="FG388" s="67"/>
      <c r="FH388" s="67"/>
      <c r="FI388" s="67"/>
      <c r="FJ388" s="67"/>
      <c r="FK388" s="67"/>
      <c r="FL388" s="67"/>
      <c r="FM388" s="67"/>
      <c r="FN388" s="67"/>
      <c r="FO388" s="67"/>
      <c r="FP388" s="67"/>
      <c r="FQ388" s="67"/>
      <c r="FR388" s="67"/>
      <c r="FS388" s="67"/>
      <c r="FT388" s="67"/>
      <c r="FU388" s="67"/>
      <c r="FV388" s="67"/>
      <c r="FW388" s="67"/>
      <c r="FX388" s="67"/>
      <c r="FY388" s="67"/>
      <c r="FZ388" s="67"/>
      <c r="GA388" s="67"/>
      <c r="GB388" s="67"/>
      <c r="GC388" s="67"/>
      <c r="GD388" s="67"/>
    </row>
    <row r="389" spans="1:186" s="69" customFormat="1" ht="18.75" hidden="1" customHeight="1" thickBot="1" x14ac:dyDescent="0.3">
      <c r="A389" s="67"/>
      <c r="B389" s="67"/>
      <c r="C389" s="67"/>
      <c r="D389" s="67"/>
      <c r="E389" s="67"/>
      <c r="F389" s="67"/>
      <c r="G389" s="67"/>
      <c r="H389" s="67"/>
      <c r="I389" s="67"/>
      <c r="J389" s="67"/>
      <c r="K389" s="67"/>
      <c r="L389" s="67"/>
      <c r="M389" s="67"/>
      <c r="N389" s="67"/>
      <c r="O389" s="67"/>
      <c r="P389" s="67"/>
      <c r="Q389" s="67"/>
      <c r="R389" s="67"/>
      <c r="S389" s="67"/>
      <c r="T389" s="67"/>
      <c r="U389" s="67"/>
      <c r="V389" s="67"/>
      <c r="W389" s="67"/>
      <c r="X389" s="67"/>
      <c r="Y389" s="67"/>
      <c r="Z389" s="67"/>
      <c r="AA389" s="67"/>
      <c r="AB389" s="67"/>
      <c r="AC389" s="67"/>
      <c r="AD389" s="67"/>
      <c r="AE389" s="67"/>
      <c r="AF389" s="67"/>
      <c r="AG389" s="67"/>
      <c r="AH389" s="67"/>
      <c r="AI389" s="67"/>
      <c r="AJ389" s="67"/>
      <c r="AK389" s="67"/>
      <c r="AL389" s="67"/>
      <c r="AM389" s="67"/>
      <c r="AN389" s="67"/>
      <c r="AO389" s="67"/>
      <c r="AP389" s="67"/>
      <c r="AQ389" s="67"/>
      <c r="AR389" s="67"/>
      <c r="AS389" s="67"/>
      <c r="AT389" s="67"/>
      <c r="AU389" s="67"/>
      <c r="AV389" s="67"/>
      <c r="AW389" s="67"/>
      <c r="AX389" s="67"/>
      <c r="AY389" s="67"/>
      <c r="AZ389" s="67"/>
      <c r="BA389" s="67"/>
      <c r="BB389" s="67"/>
      <c r="BC389" s="67"/>
      <c r="BD389" s="67"/>
      <c r="BE389" s="67"/>
      <c r="BF389" s="101"/>
      <c r="BG389" s="101"/>
      <c r="BH389" s="101"/>
      <c r="BI389" s="807" t="s">
        <v>73</v>
      </c>
      <c r="BJ389" s="796" t="s">
        <v>78</v>
      </c>
      <c r="BK389" s="801">
        <v>83.37</v>
      </c>
      <c r="BL389" s="796" t="s">
        <v>421</v>
      </c>
      <c r="BM389" s="798">
        <v>0.05</v>
      </c>
      <c r="BN389" s="798">
        <v>0.05</v>
      </c>
      <c r="BO389" s="795" t="s">
        <v>77</v>
      </c>
      <c r="BP389" s="916"/>
      <c r="BQ389" s="916"/>
      <c r="BR389" s="916"/>
      <c r="BS389" s="916"/>
      <c r="BT389" s="916"/>
      <c r="BU389" s="916"/>
      <c r="BV389" s="917"/>
      <c r="BW389" s="916"/>
      <c r="BX389" s="916"/>
      <c r="BY389" s="917"/>
      <c r="BZ389" s="917"/>
      <c r="CA389" s="917"/>
      <c r="CB389" s="637"/>
      <c r="CC389" s="636"/>
      <c r="CD389" s="636"/>
      <c r="CE389" s="637"/>
      <c r="CF389" s="637"/>
      <c r="CG389" s="637"/>
      <c r="CH389" s="637"/>
      <c r="CI389" s="636"/>
      <c r="CJ389" s="636"/>
      <c r="CK389" s="637"/>
      <c r="CL389" s="637"/>
      <c r="CM389" s="637"/>
      <c r="CN389" s="705"/>
      <c r="CO389" s="667">
        <f t="shared" si="201"/>
        <v>0.05</v>
      </c>
      <c r="CP389" s="88">
        <f t="shared" si="202"/>
        <v>0.05</v>
      </c>
      <c r="CQ389" s="667">
        <f t="shared" si="203"/>
        <v>0.05</v>
      </c>
      <c r="CR389" s="67">
        <v>0.05</v>
      </c>
      <c r="CS389" s="67">
        <v>0.05</v>
      </c>
      <c r="CT389" s="67"/>
      <c r="CU389" s="67"/>
      <c r="CV389" s="67"/>
      <c r="CW389" s="67"/>
      <c r="CX389" s="67"/>
      <c r="CY389" s="67"/>
      <c r="CZ389" s="924"/>
      <c r="DA389" s="925"/>
      <c r="DB389" s="925"/>
      <c r="DC389" s="924"/>
      <c r="DD389" s="924"/>
      <c r="DE389" s="924"/>
      <c r="DF389" s="925"/>
      <c r="DG389" s="925"/>
      <c r="DH389" s="925"/>
      <c r="DI389" s="925"/>
      <c r="DJ389" s="925"/>
      <c r="DK389" s="924"/>
      <c r="DL389" s="910"/>
      <c r="DM389" s="913"/>
      <c r="DN389" s="913"/>
      <c r="DO389" s="705"/>
      <c r="DP389" s="67"/>
      <c r="DQ389" s="67"/>
      <c r="DR389" s="67"/>
      <c r="DS389" s="67"/>
      <c r="DT389" s="67"/>
      <c r="DU389" s="67"/>
      <c r="DV389" s="67"/>
      <c r="DW389" s="67"/>
      <c r="DX389" s="67"/>
      <c r="DY389" s="67"/>
      <c r="DZ389" s="67"/>
      <c r="EA389" s="67"/>
      <c r="EB389" s="67"/>
      <c r="EC389" s="67"/>
      <c r="ED389" s="67"/>
      <c r="EE389" s="67"/>
      <c r="EF389" s="67"/>
      <c r="EG389" s="67"/>
      <c r="EH389" s="67"/>
      <c r="EI389" s="67"/>
      <c r="EJ389" s="67"/>
      <c r="EK389" s="67"/>
      <c r="EL389" s="67"/>
      <c r="EM389" s="67"/>
      <c r="EN389" s="67"/>
      <c r="EO389" s="67"/>
      <c r="EP389" s="67"/>
      <c r="EQ389" s="67"/>
      <c r="ER389" s="67"/>
      <c r="ES389" s="67"/>
      <c r="ET389" s="67"/>
      <c r="EU389" s="67"/>
      <c r="EV389" s="67"/>
      <c r="EW389" s="67"/>
      <c r="EX389" s="67"/>
      <c r="EY389" s="67"/>
      <c r="EZ389" s="67"/>
      <c r="FA389" s="67"/>
      <c r="FB389" s="67"/>
      <c r="FC389" s="67"/>
      <c r="FD389" s="67"/>
      <c r="FE389" s="67"/>
      <c r="FF389" s="67"/>
      <c r="FG389" s="67"/>
      <c r="FH389" s="67"/>
      <c r="FI389" s="67"/>
      <c r="FJ389" s="67"/>
      <c r="FK389" s="67"/>
      <c r="FL389" s="67"/>
      <c r="FM389" s="67"/>
      <c r="FN389" s="67"/>
      <c r="FO389" s="67"/>
      <c r="FP389" s="67"/>
      <c r="FQ389" s="67"/>
      <c r="FR389" s="67"/>
      <c r="FS389" s="67"/>
      <c r="FT389" s="67"/>
      <c r="FU389" s="67"/>
      <c r="FV389" s="67"/>
      <c r="FW389" s="67"/>
      <c r="FX389" s="67"/>
      <c r="FY389" s="67"/>
      <c r="FZ389" s="67"/>
      <c r="GA389" s="67"/>
      <c r="GB389" s="67"/>
      <c r="GC389" s="67"/>
      <c r="GD389" s="67"/>
    </row>
    <row r="390" spans="1:186" s="69" customFormat="1" ht="18.75" hidden="1" customHeight="1" thickBot="1" x14ac:dyDescent="0.3">
      <c r="A390" s="67"/>
      <c r="B390" s="67"/>
      <c r="C390" s="67"/>
      <c r="D390" s="67"/>
      <c r="E390" s="67"/>
      <c r="F390" s="67"/>
      <c r="G390" s="67"/>
      <c r="H390" s="67"/>
      <c r="I390" s="67"/>
      <c r="J390" s="67"/>
      <c r="K390" s="67"/>
      <c r="L390" s="67"/>
      <c r="M390" s="67"/>
      <c r="N390" s="67"/>
      <c r="O390" s="67"/>
      <c r="P390" s="67"/>
      <c r="Q390" s="67"/>
      <c r="R390" s="67"/>
      <c r="S390" s="67"/>
      <c r="T390" s="67"/>
      <c r="U390" s="67"/>
      <c r="V390" s="67"/>
      <c r="W390" s="67"/>
      <c r="X390" s="67"/>
      <c r="Y390" s="67"/>
      <c r="Z390" s="67"/>
      <c r="AA390" s="67"/>
      <c r="AB390" s="67"/>
      <c r="AC390" s="67"/>
      <c r="AD390" s="67"/>
      <c r="AE390" s="67"/>
      <c r="AF390" s="67"/>
      <c r="AG390" s="67"/>
      <c r="AH390" s="67"/>
      <c r="AI390" s="67"/>
      <c r="AJ390" s="67"/>
      <c r="AK390" s="67"/>
      <c r="AL390" s="67"/>
      <c r="AM390" s="67"/>
      <c r="AN390" s="67"/>
      <c r="AO390" s="67"/>
      <c r="AP390" s="67"/>
      <c r="AQ390" s="67"/>
      <c r="AR390" s="67"/>
      <c r="AS390" s="67"/>
      <c r="AT390" s="67"/>
      <c r="AU390" s="67"/>
      <c r="AV390" s="67"/>
      <c r="AW390" s="67"/>
      <c r="AX390" s="67"/>
      <c r="AY390" s="67"/>
      <c r="AZ390" s="67"/>
      <c r="BA390" s="67"/>
      <c r="BB390" s="67"/>
      <c r="BC390" s="67"/>
      <c r="BD390" s="67"/>
      <c r="BE390" s="67"/>
      <c r="BF390" s="101"/>
      <c r="BG390" s="101"/>
      <c r="BH390" s="101"/>
      <c r="BI390" s="807" t="s">
        <v>79</v>
      </c>
      <c r="BJ390" s="796" t="s">
        <v>78</v>
      </c>
      <c r="BK390" s="801">
        <v>159.43</v>
      </c>
      <c r="BL390" s="796" t="s">
        <v>421</v>
      </c>
      <c r="BM390" s="798">
        <v>0.05</v>
      </c>
      <c r="BN390" s="798">
        <v>0.05</v>
      </c>
      <c r="BO390" s="795" t="s">
        <v>77</v>
      </c>
      <c r="BP390" s="916"/>
      <c r="BQ390" s="916"/>
      <c r="BR390" s="916"/>
      <c r="BS390" s="916"/>
      <c r="BT390" s="916"/>
      <c r="BU390" s="916"/>
      <c r="BV390" s="917"/>
      <c r="BW390" s="916"/>
      <c r="BX390" s="916"/>
      <c r="BY390" s="917"/>
      <c r="BZ390" s="917"/>
      <c r="CA390" s="917"/>
      <c r="CB390" s="637"/>
      <c r="CC390" s="636"/>
      <c r="CD390" s="636"/>
      <c r="CE390" s="637"/>
      <c r="CF390" s="637"/>
      <c r="CG390" s="637"/>
      <c r="CH390" s="637"/>
      <c r="CI390" s="636"/>
      <c r="CJ390" s="636"/>
      <c r="CK390" s="637"/>
      <c r="CL390" s="637"/>
      <c r="CM390" s="637"/>
      <c r="CN390" s="705"/>
      <c r="CO390" s="667">
        <f t="shared" si="201"/>
        <v>0.05</v>
      </c>
      <c r="CP390" s="88">
        <f t="shared" si="202"/>
        <v>0.05</v>
      </c>
      <c r="CQ390" s="667">
        <f t="shared" si="203"/>
        <v>0.05</v>
      </c>
      <c r="CR390" s="67">
        <v>0.05</v>
      </c>
      <c r="CS390" s="67">
        <v>0.05</v>
      </c>
      <c r="CT390" s="67"/>
      <c r="CU390" s="67"/>
      <c r="CV390" s="67"/>
      <c r="CW390" s="67"/>
      <c r="CX390" s="67"/>
      <c r="CY390" s="67"/>
      <c r="CZ390" s="924"/>
      <c r="DA390" s="925"/>
      <c r="DB390" s="925"/>
      <c r="DC390" s="924"/>
      <c r="DD390" s="924"/>
      <c r="DE390" s="924"/>
      <c r="DF390" s="925"/>
      <c r="DG390" s="925"/>
      <c r="DH390" s="925"/>
      <c r="DI390" s="925"/>
      <c r="DJ390" s="925"/>
      <c r="DK390" s="924"/>
      <c r="DL390" s="910"/>
      <c r="DM390" s="913"/>
      <c r="DN390" s="913"/>
      <c r="DO390" s="705"/>
      <c r="DP390" s="67"/>
      <c r="DQ390" s="67"/>
      <c r="DR390" s="67"/>
      <c r="DS390" s="67"/>
      <c r="DT390" s="67"/>
      <c r="DU390" s="67"/>
      <c r="DV390" s="67"/>
      <c r="DW390" s="67"/>
      <c r="DX390" s="67"/>
      <c r="DY390" s="67"/>
      <c r="DZ390" s="67"/>
      <c r="EA390" s="67"/>
      <c r="EB390" s="67"/>
      <c r="EC390" s="67"/>
      <c r="ED390" s="67"/>
      <c r="EE390" s="67"/>
      <c r="EF390" s="67"/>
      <c r="EG390" s="67"/>
      <c r="EH390" s="67"/>
      <c r="EI390" s="67"/>
      <c r="EJ390" s="67"/>
      <c r="EK390" s="67"/>
      <c r="EL390" s="67"/>
      <c r="EM390" s="67"/>
      <c r="EN390" s="67"/>
      <c r="EO390" s="67"/>
      <c r="EP390" s="67"/>
      <c r="EQ390" s="67"/>
      <c r="ER390" s="67"/>
      <c r="ES390" s="67"/>
      <c r="ET390" s="67"/>
      <c r="EU390" s="67"/>
      <c r="EV390" s="67"/>
      <c r="EW390" s="67"/>
      <c r="EX390" s="67"/>
      <c r="EY390" s="67"/>
      <c r="EZ390" s="67"/>
      <c r="FA390" s="67"/>
      <c r="FB390" s="67"/>
      <c r="FC390" s="67"/>
      <c r="FD390" s="67"/>
      <c r="FE390" s="67"/>
      <c r="FF390" s="67"/>
      <c r="FG390" s="67"/>
      <c r="FH390" s="67"/>
      <c r="FI390" s="67"/>
      <c r="FJ390" s="67"/>
      <c r="FK390" s="67"/>
      <c r="FL390" s="67"/>
      <c r="FM390" s="67"/>
      <c r="FN390" s="67"/>
      <c r="FO390" s="67"/>
      <c r="FP390" s="67"/>
      <c r="FQ390" s="67"/>
      <c r="FR390" s="67"/>
      <c r="FS390" s="67"/>
      <c r="FT390" s="67"/>
      <c r="FU390" s="67"/>
      <c r="FV390" s="67"/>
      <c r="FW390" s="67"/>
      <c r="FX390" s="67"/>
      <c r="FY390" s="67"/>
      <c r="FZ390" s="67"/>
      <c r="GA390" s="67"/>
      <c r="GB390" s="67"/>
      <c r="GC390" s="67"/>
      <c r="GD390" s="67"/>
    </row>
    <row r="391" spans="1:186" s="69" customFormat="1" ht="18.75" hidden="1" customHeight="1" thickBot="1" x14ac:dyDescent="0.3">
      <c r="A391" s="67"/>
      <c r="B391" s="67"/>
      <c r="C391" s="67"/>
      <c r="D391" s="67"/>
      <c r="E391" s="67"/>
      <c r="F391" s="67"/>
      <c r="G391" s="67"/>
      <c r="H391" s="67"/>
      <c r="I391" s="67"/>
      <c r="J391" s="67"/>
      <c r="K391" s="67"/>
      <c r="L391" s="67"/>
      <c r="M391" s="67"/>
      <c r="N391" s="67"/>
      <c r="O391" s="67"/>
      <c r="P391" s="67"/>
      <c r="Q391" s="67"/>
      <c r="R391" s="67"/>
      <c r="S391" s="67"/>
      <c r="T391" s="67"/>
      <c r="U391" s="67"/>
      <c r="V391" s="67"/>
      <c r="W391" s="67"/>
      <c r="X391" s="67"/>
      <c r="Y391" s="67"/>
      <c r="Z391" s="67"/>
      <c r="AA391" s="67"/>
      <c r="AB391" s="67"/>
      <c r="AC391" s="67"/>
      <c r="AD391" s="67"/>
      <c r="AE391" s="67"/>
      <c r="AF391" s="67"/>
      <c r="AG391" s="67"/>
      <c r="AH391" s="67"/>
      <c r="AI391" s="67"/>
      <c r="AJ391" s="67"/>
      <c r="AK391" s="67"/>
      <c r="AL391" s="67"/>
      <c r="AM391" s="67"/>
      <c r="AN391" s="67"/>
      <c r="AO391" s="67"/>
      <c r="AP391" s="67"/>
      <c r="AQ391" s="67"/>
      <c r="AR391" s="67"/>
      <c r="AS391" s="67"/>
      <c r="AT391" s="67"/>
      <c r="AU391" s="67"/>
      <c r="AV391" s="67"/>
      <c r="AW391" s="67"/>
      <c r="AX391" s="67"/>
      <c r="AY391" s="67"/>
      <c r="AZ391" s="67"/>
      <c r="BA391" s="67"/>
      <c r="BB391" s="67"/>
      <c r="BC391" s="67"/>
      <c r="BD391" s="67"/>
      <c r="BE391" s="67"/>
      <c r="BF391" s="101"/>
      <c r="BG391" s="101"/>
      <c r="BH391" s="101"/>
      <c r="BI391" s="807" t="s">
        <v>70</v>
      </c>
      <c r="BJ391" s="796" t="s">
        <v>78</v>
      </c>
      <c r="BK391" s="801">
        <v>102.71</v>
      </c>
      <c r="BL391" s="796" t="s">
        <v>421</v>
      </c>
      <c r="BM391" s="798">
        <v>0.05</v>
      </c>
      <c r="BN391" s="798">
        <v>0.05</v>
      </c>
      <c r="BO391" s="795" t="s">
        <v>77</v>
      </c>
      <c r="BP391" s="916"/>
      <c r="BQ391" s="916"/>
      <c r="BR391" s="916"/>
      <c r="BS391" s="916"/>
      <c r="BT391" s="916"/>
      <c r="BU391" s="916"/>
      <c r="BV391" s="917"/>
      <c r="BW391" s="916"/>
      <c r="BX391" s="916"/>
      <c r="BY391" s="917"/>
      <c r="BZ391" s="917"/>
      <c r="CA391" s="917"/>
      <c r="CB391" s="637"/>
      <c r="CC391" s="636"/>
      <c r="CD391" s="636"/>
      <c r="CE391" s="637"/>
      <c r="CF391" s="637"/>
      <c r="CG391" s="637"/>
      <c r="CH391" s="637"/>
      <c r="CI391" s="636"/>
      <c r="CJ391" s="636"/>
      <c r="CK391" s="637"/>
      <c r="CL391" s="637"/>
      <c r="CM391" s="637"/>
      <c r="CN391" s="705"/>
      <c r="CO391" s="667">
        <f t="shared" si="201"/>
        <v>0.05</v>
      </c>
      <c r="CP391" s="88">
        <f t="shared" si="202"/>
        <v>0.05</v>
      </c>
      <c r="CQ391" s="667">
        <f t="shared" si="203"/>
        <v>0.05</v>
      </c>
      <c r="CR391" s="67">
        <v>0.05</v>
      </c>
      <c r="CS391" s="67">
        <v>0.05</v>
      </c>
      <c r="CT391" s="67"/>
      <c r="CU391" s="67"/>
      <c r="CV391" s="67"/>
      <c r="CW391" s="67"/>
      <c r="CX391" s="67"/>
      <c r="CY391" s="67"/>
      <c r="CZ391" s="924"/>
      <c r="DA391" s="925"/>
      <c r="DB391" s="925"/>
      <c r="DC391" s="924"/>
      <c r="DD391" s="924"/>
      <c r="DE391" s="924"/>
      <c r="DF391" s="925"/>
      <c r="DG391" s="925"/>
      <c r="DH391" s="925"/>
      <c r="DI391" s="925"/>
      <c r="DJ391" s="925"/>
      <c r="DK391" s="924"/>
      <c r="DL391" s="910"/>
      <c r="DM391" s="913"/>
      <c r="DN391" s="913"/>
      <c r="DO391" s="705"/>
      <c r="DP391" s="67"/>
      <c r="DQ391" s="67"/>
      <c r="DR391" s="67"/>
      <c r="DS391" s="67"/>
      <c r="DT391" s="67"/>
      <c r="DU391" s="67"/>
      <c r="DV391" s="67"/>
      <c r="DW391" s="67"/>
      <c r="DX391" s="67"/>
      <c r="DY391" s="67"/>
      <c r="DZ391" s="67"/>
      <c r="EA391" s="67"/>
      <c r="EB391" s="67"/>
      <c r="EC391" s="67"/>
      <c r="ED391" s="67"/>
      <c r="EE391" s="67"/>
      <c r="EF391" s="67"/>
      <c r="EG391" s="67"/>
      <c r="EH391" s="67"/>
      <c r="EI391" s="67"/>
      <c r="EJ391" s="67"/>
      <c r="EK391" s="67"/>
      <c r="EL391" s="67"/>
      <c r="EM391" s="67"/>
      <c r="EN391" s="67"/>
      <c r="EO391" s="67"/>
      <c r="EP391" s="67"/>
      <c r="EQ391" s="67"/>
      <c r="ER391" s="67"/>
      <c r="ES391" s="67"/>
      <c r="ET391" s="67"/>
      <c r="EU391" s="67"/>
      <c r="EV391" s="67"/>
      <c r="EW391" s="67"/>
      <c r="EX391" s="67"/>
      <c r="EY391" s="67"/>
      <c r="EZ391" s="67"/>
      <c r="FA391" s="67"/>
      <c r="FB391" s="67"/>
      <c r="FC391" s="67"/>
      <c r="FD391" s="67"/>
      <c r="FE391" s="67"/>
      <c r="FF391" s="67"/>
      <c r="FG391" s="67"/>
      <c r="FH391" s="67"/>
      <c r="FI391" s="67"/>
      <c r="FJ391" s="67"/>
      <c r="FK391" s="67"/>
      <c r="FL391" s="67"/>
      <c r="FM391" s="67"/>
      <c r="FN391" s="67"/>
      <c r="FO391" s="67"/>
      <c r="FP391" s="67"/>
      <c r="FQ391" s="67"/>
      <c r="FR391" s="67"/>
      <c r="FS391" s="67"/>
      <c r="FT391" s="67"/>
      <c r="FU391" s="67"/>
      <c r="FV391" s="67"/>
      <c r="FW391" s="67"/>
      <c r="FX391" s="67"/>
      <c r="FY391" s="67"/>
      <c r="FZ391" s="67"/>
      <c r="GA391" s="67"/>
      <c r="GB391" s="67"/>
      <c r="GC391" s="67"/>
      <c r="GD391" s="67"/>
    </row>
    <row r="392" spans="1:186" s="69" customFormat="1" ht="18.75" hidden="1" customHeight="1" thickBot="1" x14ac:dyDescent="0.3">
      <c r="A392" s="67"/>
      <c r="B392" s="67"/>
      <c r="C392" s="67"/>
      <c r="D392" s="67"/>
      <c r="E392" s="67"/>
      <c r="F392" s="67"/>
      <c r="G392" s="67"/>
      <c r="H392" s="67"/>
      <c r="I392" s="67"/>
      <c r="J392" s="67"/>
      <c r="K392" s="67"/>
      <c r="L392" s="67"/>
      <c r="M392" s="67"/>
      <c r="N392" s="67"/>
      <c r="O392" s="67"/>
      <c r="P392" s="67"/>
      <c r="Q392" s="67"/>
      <c r="R392" s="67"/>
      <c r="S392" s="67"/>
      <c r="T392" s="67"/>
      <c r="U392" s="67"/>
      <c r="V392" s="67"/>
      <c r="W392" s="67"/>
      <c r="X392" s="67"/>
      <c r="Y392" s="67"/>
      <c r="Z392" s="67"/>
      <c r="AA392" s="67"/>
      <c r="AB392" s="67"/>
      <c r="AC392" s="67"/>
      <c r="AD392" s="67"/>
      <c r="AE392" s="67"/>
      <c r="AF392" s="67"/>
      <c r="AG392" s="67"/>
      <c r="AH392" s="67"/>
      <c r="AI392" s="67"/>
      <c r="AJ392" s="67"/>
      <c r="AK392" s="67"/>
      <c r="AL392" s="67"/>
      <c r="AM392" s="67"/>
      <c r="AN392" s="67"/>
      <c r="AO392" s="67"/>
      <c r="AP392" s="67"/>
      <c r="AQ392" s="67"/>
      <c r="AR392" s="67"/>
      <c r="AS392" s="67"/>
      <c r="AT392" s="67"/>
      <c r="AU392" s="67"/>
      <c r="AV392" s="67"/>
      <c r="AW392" s="67"/>
      <c r="AX392" s="67"/>
      <c r="AY392" s="67"/>
      <c r="AZ392" s="67"/>
      <c r="BA392" s="67"/>
      <c r="BB392" s="67"/>
      <c r="BC392" s="67"/>
      <c r="BD392" s="67"/>
      <c r="BE392" s="67"/>
      <c r="BF392" s="101"/>
      <c r="BG392" s="101"/>
      <c r="BH392" s="101"/>
      <c r="BI392" s="807" t="s">
        <v>80</v>
      </c>
      <c r="BJ392" s="796" t="s">
        <v>78</v>
      </c>
      <c r="BK392" s="801">
        <v>81.25</v>
      </c>
      <c r="BL392" s="796" t="s">
        <v>421</v>
      </c>
      <c r="BM392" s="798">
        <v>0.05</v>
      </c>
      <c r="BN392" s="798">
        <v>0.05</v>
      </c>
      <c r="BO392" s="795" t="s">
        <v>77</v>
      </c>
      <c r="BP392" s="916"/>
      <c r="BQ392" s="916"/>
      <c r="BR392" s="916"/>
      <c r="BS392" s="916"/>
      <c r="BT392" s="916"/>
      <c r="BU392" s="916"/>
      <c r="BV392" s="917"/>
      <c r="BW392" s="916"/>
      <c r="BX392" s="916"/>
      <c r="BY392" s="917"/>
      <c r="BZ392" s="917"/>
      <c r="CA392" s="917"/>
      <c r="CB392" s="637"/>
      <c r="CC392" s="636"/>
      <c r="CD392" s="636"/>
      <c r="CE392" s="637"/>
      <c r="CF392" s="637"/>
      <c r="CG392" s="637"/>
      <c r="CH392" s="637"/>
      <c r="CI392" s="636"/>
      <c r="CJ392" s="636"/>
      <c r="CK392" s="637"/>
      <c r="CL392" s="637"/>
      <c r="CM392" s="637"/>
      <c r="CN392" s="705"/>
      <c r="CO392" s="667">
        <f t="shared" si="201"/>
        <v>0.05</v>
      </c>
      <c r="CP392" s="88">
        <f t="shared" si="202"/>
        <v>0.05</v>
      </c>
      <c r="CQ392" s="667">
        <f t="shared" si="203"/>
        <v>0.05</v>
      </c>
      <c r="CR392" s="67">
        <v>0.05</v>
      </c>
      <c r="CS392" s="67">
        <v>0.05</v>
      </c>
      <c r="CT392" s="67"/>
      <c r="CU392" s="67"/>
      <c r="CV392" s="67"/>
      <c r="CW392" s="67"/>
      <c r="CX392" s="67"/>
      <c r="CY392" s="67"/>
      <c r="CZ392" s="924"/>
      <c r="DA392" s="925"/>
      <c r="DB392" s="925"/>
      <c r="DC392" s="924"/>
      <c r="DD392" s="924"/>
      <c r="DE392" s="924"/>
      <c r="DF392" s="925"/>
      <c r="DG392" s="925"/>
      <c r="DH392" s="925"/>
      <c r="DI392" s="925"/>
      <c r="DJ392" s="925"/>
      <c r="DK392" s="924"/>
      <c r="DL392" s="910"/>
      <c r="DM392" s="913"/>
      <c r="DN392" s="913"/>
      <c r="DO392" s="705"/>
      <c r="DP392" s="67"/>
      <c r="DQ392" s="67"/>
      <c r="DR392" s="67"/>
      <c r="DS392" s="67"/>
      <c r="DT392" s="67"/>
      <c r="DU392" s="67"/>
      <c r="DV392" s="67"/>
      <c r="DW392" s="67"/>
      <c r="DX392" s="67"/>
      <c r="DY392" s="67"/>
      <c r="DZ392" s="67"/>
      <c r="EA392" s="67"/>
      <c r="EB392" s="67"/>
      <c r="EC392" s="67"/>
      <c r="ED392" s="67"/>
      <c r="EE392" s="67"/>
      <c r="EF392" s="67"/>
      <c r="EG392" s="67"/>
      <c r="EH392" s="67"/>
      <c r="EI392" s="67"/>
      <c r="EJ392" s="67"/>
      <c r="EK392" s="67"/>
      <c r="EL392" s="67"/>
      <c r="EM392" s="67"/>
      <c r="EN392" s="67"/>
      <c r="EO392" s="67"/>
      <c r="EP392" s="67"/>
      <c r="EQ392" s="67"/>
      <c r="ER392" s="67"/>
      <c r="ES392" s="67"/>
      <c r="ET392" s="67"/>
      <c r="EU392" s="67"/>
      <c r="EV392" s="67"/>
      <c r="EW392" s="67"/>
      <c r="EX392" s="67"/>
      <c r="EY392" s="67"/>
      <c r="EZ392" s="67"/>
      <c r="FA392" s="67"/>
      <c r="FB392" s="67"/>
      <c r="FC392" s="67"/>
      <c r="FD392" s="67"/>
      <c r="FE392" s="67"/>
      <c r="FF392" s="67"/>
      <c r="FG392" s="67"/>
      <c r="FH392" s="67"/>
      <c r="FI392" s="67"/>
      <c r="FJ392" s="67"/>
      <c r="FK392" s="67"/>
      <c r="FL392" s="67"/>
      <c r="FM392" s="67"/>
      <c r="FN392" s="67"/>
      <c r="FO392" s="67"/>
      <c r="FP392" s="67"/>
      <c r="FQ392" s="67"/>
      <c r="FR392" s="67"/>
      <c r="FS392" s="67"/>
      <c r="FT392" s="67"/>
      <c r="FU392" s="67"/>
      <c r="FV392" s="67"/>
      <c r="FW392" s="67"/>
      <c r="FX392" s="67"/>
      <c r="FY392" s="67"/>
      <c r="FZ392" s="67"/>
      <c r="GA392" s="67"/>
      <c r="GB392" s="67"/>
      <c r="GC392" s="67"/>
      <c r="GD392" s="67"/>
    </row>
    <row r="393" spans="1:186" s="69" customFormat="1" ht="18.75" hidden="1" customHeight="1" thickBot="1" x14ac:dyDescent="0.3">
      <c r="A393" s="67"/>
      <c r="B393" s="67"/>
      <c r="C393" s="67"/>
      <c r="D393" s="67"/>
      <c r="E393" s="67"/>
      <c r="F393" s="67"/>
      <c r="G393" s="67"/>
      <c r="H393" s="67"/>
      <c r="I393" s="67"/>
      <c r="J393" s="67"/>
      <c r="K393" s="67"/>
      <c r="L393" s="67"/>
      <c r="M393" s="67"/>
      <c r="N393" s="67"/>
      <c r="O393" s="67"/>
      <c r="P393" s="67"/>
      <c r="Q393" s="67"/>
      <c r="R393" s="67"/>
      <c r="S393" s="67"/>
      <c r="T393" s="67"/>
      <c r="U393" s="67"/>
      <c r="V393" s="67"/>
      <c r="W393" s="67"/>
      <c r="X393" s="67"/>
      <c r="Y393" s="67"/>
      <c r="Z393" s="67"/>
      <c r="AA393" s="67"/>
      <c r="AB393" s="67"/>
      <c r="AC393" s="67"/>
      <c r="AD393" s="67"/>
      <c r="AE393" s="67"/>
      <c r="AF393" s="67"/>
      <c r="AG393" s="67"/>
      <c r="AH393" s="67"/>
      <c r="AI393" s="67"/>
      <c r="AJ393" s="67"/>
      <c r="AK393" s="67"/>
      <c r="AL393" s="67"/>
      <c r="AM393" s="67"/>
      <c r="AN393" s="67"/>
      <c r="AO393" s="67"/>
      <c r="AP393" s="67"/>
      <c r="AQ393" s="67"/>
      <c r="AR393" s="67"/>
      <c r="AS393" s="67"/>
      <c r="AT393" s="67"/>
      <c r="AU393" s="67"/>
      <c r="AV393" s="67"/>
      <c r="AW393" s="67"/>
      <c r="AX393" s="67"/>
      <c r="AY393" s="67"/>
      <c r="AZ393" s="67"/>
      <c r="BA393" s="67"/>
      <c r="BB393" s="67"/>
      <c r="BC393" s="67"/>
      <c r="BD393" s="67"/>
      <c r="BE393" s="67"/>
      <c r="BF393" s="101"/>
      <c r="BG393" s="101"/>
      <c r="BH393" s="101"/>
      <c r="BI393" s="807" t="s">
        <v>71</v>
      </c>
      <c r="BJ393" s="796" t="s">
        <v>78</v>
      </c>
      <c r="BK393" s="801">
        <v>97.7</v>
      </c>
      <c r="BL393" s="796" t="s">
        <v>421</v>
      </c>
      <c r="BM393" s="798">
        <v>0.05</v>
      </c>
      <c r="BN393" s="798">
        <v>0.05</v>
      </c>
      <c r="BO393" s="795" t="s">
        <v>77</v>
      </c>
      <c r="BP393" s="916"/>
      <c r="BQ393" s="916"/>
      <c r="BR393" s="916"/>
      <c r="BS393" s="916"/>
      <c r="BT393" s="916"/>
      <c r="BU393" s="916"/>
      <c r="BV393" s="917"/>
      <c r="BW393" s="916"/>
      <c r="BX393" s="916"/>
      <c r="BY393" s="917"/>
      <c r="BZ393" s="917"/>
      <c r="CA393" s="917"/>
      <c r="CB393" s="637"/>
      <c r="CC393" s="636"/>
      <c r="CD393" s="636"/>
      <c r="CE393" s="637"/>
      <c r="CF393" s="637"/>
      <c r="CG393" s="637"/>
      <c r="CH393" s="637"/>
      <c r="CI393" s="636"/>
      <c r="CJ393" s="636"/>
      <c r="CK393" s="637"/>
      <c r="CL393" s="637"/>
      <c r="CM393" s="637"/>
      <c r="CN393" s="705"/>
      <c r="CO393" s="667">
        <f t="shared" si="201"/>
        <v>0.05</v>
      </c>
      <c r="CP393" s="88">
        <f t="shared" si="202"/>
        <v>0.05</v>
      </c>
      <c r="CQ393" s="667">
        <f t="shared" si="203"/>
        <v>0.05</v>
      </c>
      <c r="CR393" s="67">
        <v>0.05</v>
      </c>
      <c r="CS393" s="67">
        <v>0.05</v>
      </c>
      <c r="CT393" s="67"/>
      <c r="CU393" s="67"/>
      <c r="CV393" s="67"/>
      <c r="CW393" s="67"/>
      <c r="CX393" s="67"/>
      <c r="CY393" s="67"/>
      <c r="CZ393" s="924"/>
      <c r="DA393" s="925"/>
      <c r="DB393" s="925"/>
      <c r="DC393" s="924"/>
      <c r="DD393" s="924"/>
      <c r="DE393" s="924"/>
      <c r="DF393" s="925"/>
      <c r="DG393" s="925"/>
      <c r="DH393" s="925"/>
      <c r="DI393" s="925"/>
      <c r="DJ393" s="925"/>
      <c r="DK393" s="924"/>
      <c r="DL393" s="910"/>
      <c r="DM393" s="913"/>
      <c r="DN393" s="913"/>
      <c r="DO393" s="705"/>
      <c r="DP393" s="67"/>
      <c r="DQ393" s="67"/>
      <c r="DR393" s="67"/>
      <c r="DS393" s="67"/>
      <c r="DT393" s="67"/>
      <c r="DU393" s="67"/>
      <c r="DV393" s="67"/>
      <c r="DW393" s="67"/>
      <c r="DX393" s="67"/>
      <c r="DY393" s="67"/>
      <c r="DZ393" s="67"/>
      <c r="EA393" s="67"/>
      <c r="EB393" s="67"/>
      <c r="EC393" s="67"/>
      <c r="ED393" s="67"/>
      <c r="EE393" s="67"/>
      <c r="EF393" s="67"/>
      <c r="EG393" s="67"/>
      <c r="EH393" s="67"/>
      <c r="EI393" s="67"/>
      <c r="EJ393" s="67"/>
      <c r="EK393" s="67"/>
      <c r="EL393" s="67"/>
      <c r="EM393" s="67"/>
      <c r="EN393" s="67"/>
      <c r="EO393" s="67"/>
      <c r="EP393" s="67"/>
      <c r="EQ393" s="67"/>
      <c r="ER393" s="67"/>
      <c r="ES393" s="67"/>
      <c r="ET393" s="67"/>
      <c r="EU393" s="67"/>
      <c r="EV393" s="67"/>
      <c r="EW393" s="67"/>
      <c r="EX393" s="67"/>
      <c r="EY393" s="67"/>
      <c r="EZ393" s="67"/>
      <c r="FA393" s="67"/>
      <c r="FB393" s="67"/>
      <c r="FC393" s="67"/>
      <c r="FD393" s="67"/>
      <c r="FE393" s="67"/>
      <c r="FF393" s="67"/>
      <c r="FG393" s="67"/>
      <c r="FH393" s="67"/>
      <c r="FI393" s="67"/>
      <c r="FJ393" s="67"/>
      <c r="FK393" s="67"/>
      <c r="FL393" s="67"/>
      <c r="FM393" s="67"/>
      <c r="FN393" s="67"/>
      <c r="FO393" s="67"/>
      <c r="FP393" s="67"/>
      <c r="FQ393" s="67"/>
      <c r="FR393" s="67"/>
      <c r="FS393" s="67"/>
      <c r="FT393" s="67"/>
      <c r="FU393" s="67"/>
      <c r="FV393" s="67"/>
      <c r="FW393" s="67"/>
      <c r="FX393" s="67"/>
      <c r="FY393" s="67"/>
      <c r="FZ393" s="67"/>
      <c r="GA393" s="67"/>
      <c r="GB393" s="67"/>
      <c r="GC393" s="67"/>
      <c r="GD393" s="67"/>
    </row>
    <row r="394" spans="1:186" s="69" customFormat="1" ht="18.75" hidden="1" customHeight="1" thickBot="1" x14ac:dyDescent="0.3">
      <c r="A394" s="67"/>
      <c r="B394" s="67"/>
      <c r="C394" s="67"/>
      <c r="D394" s="67"/>
      <c r="E394" s="67"/>
      <c r="F394" s="67"/>
      <c r="G394" s="67"/>
      <c r="H394" s="67"/>
      <c r="I394" s="67"/>
      <c r="J394" s="67"/>
      <c r="K394" s="67"/>
      <c r="L394" s="67"/>
      <c r="M394" s="67"/>
      <c r="N394" s="67"/>
      <c r="O394" s="67"/>
      <c r="P394" s="67"/>
      <c r="Q394" s="67"/>
      <c r="R394" s="67"/>
      <c r="S394" s="67"/>
      <c r="T394" s="67"/>
      <c r="U394" s="67"/>
      <c r="V394" s="67"/>
      <c r="W394" s="67"/>
      <c r="X394" s="67"/>
      <c r="Y394" s="67"/>
      <c r="Z394" s="67"/>
      <c r="AA394" s="67"/>
      <c r="AB394" s="67"/>
      <c r="AC394" s="67"/>
      <c r="AD394" s="67"/>
      <c r="AE394" s="67"/>
      <c r="AF394" s="67"/>
      <c r="AG394" s="67"/>
      <c r="AH394" s="67"/>
      <c r="AI394" s="67"/>
      <c r="AJ394" s="67"/>
      <c r="AK394" s="67"/>
      <c r="AL394" s="67"/>
      <c r="AM394" s="67"/>
      <c r="AN394" s="67"/>
      <c r="AO394" s="67"/>
      <c r="AP394" s="67"/>
      <c r="AQ394" s="67"/>
      <c r="AR394" s="67"/>
      <c r="AS394" s="67"/>
      <c r="AT394" s="67"/>
      <c r="AU394" s="67"/>
      <c r="AV394" s="67"/>
      <c r="AW394" s="67"/>
      <c r="AX394" s="67"/>
      <c r="AY394" s="67"/>
      <c r="AZ394" s="67"/>
      <c r="BA394" s="67"/>
      <c r="BB394" s="67"/>
      <c r="BC394" s="67"/>
      <c r="BD394" s="67"/>
      <c r="BE394" s="67"/>
      <c r="BF394" s="101"/>
      <c r="BG394" s="101"/>
      <c r="BH394" s="101"/>
      <c r="BI394" s="807" t="s">
        <v>72</v>
      </c>
      <c r="BJ394" s="796" t="s">
        <v>78</v>
      </c>
      <c r="BK394" s="801">
        <v>159.58000000000001</v>
      </c>
      <c r="BL394" s="796" t="s">
        <v>421</v>
      </c>
      <c r="BM394" s="798">
        <v>0.05</v>
      </c>
      <c r="BN394" s="798">
        <v>0.05</v>
      </c>
      <c r="BO394" s="795" t="s">
        <v>77</v>
      </c>
      <c r="BP394" s="916"/>
      <c r="BQ394" s="916"/>
      <c r="BR394" s="916"/>
      <c r="BS394" s="916"/>
      <c r="BT394" s="916"/>
      <c r="BU394" s="916"/>
      <c r="BV394" s="917"/>
      <c r="BW394" s="916"/>
      <c r="BX394" s="916"/>
      <c r="BY394" s="917"/>
      <c r="BZ394" s="917"/>
      <c r="CA394" s="917"/>
      <c r="CB394" s="637"/>
      <c r="CC394" s="636"/>
      <c r="CD394" s="636"/>
      <c r="CE394" s="637"/>
      <c r="CF394" s="637"/>
      <c r="CG394" s="637"/>
      <c r="CH394" s="637"/>
      <c r="CI394" s="636"/>
      <c r="CJ394" s="636"/>
      <c r="CK394" s="637"/>
      <c r="CL394" s="637"/>
      <c r="CM394" s="637"/>
      <c r="CN394" s="705"/>
      <c r="CO394" s="667">
        <f t="shared" si="201"/>
        <v>0.05</v>
      </c>
      <c r="CP394" s="88">
        <f t="shared" si="202"/>
        <v>0.05</v>
      </c>
      <c r="CQ394" s="667">
        <f t="shared" si="203"/>
        <v>0.05</v>
      </c>
      <c r="CR394" s="67">
        <v>0.05</v>
      </c>
      <c r="CS394" s="67">
        <v>0.05</v>
      </c>
      <c r="CT394" s="67"/>
      <c r="CU394" s="67"/>
      <c r="CV394" s="67"/>
      <c r="CW394" s="67"/>
      <c r="CX394" s="67"/>
      <c r="CY394" s="67"/>
      <c r="CZ394" s="924"/>
      <c r="DA394" s="925"/>
      <c r="DB394" s="925"/>
      <c r="DC394" s="924"/>
      <c r="DD394" s="924"/>
      <c r="DE394" s="924"/>
      <c r="DF394" s="925"/>
      <c r="DG394" s="925"/>
      <c r="DH394" s="925"/>
      <c r="DI394" s="925"/>
      <c r="DJ394" s="925"/>
      <c r="DK394" s="924"/>
      <c r="DL394" s="910"/>
      <c r="DM394" s="913"/>
      <c r="DN394" s="913"/>
      <c r="DO394" s="705"/>
      <c r="DP394" s="67"/>
      <c r="DQ394" s="67"/>
      <c r="DR394" s="67"/>
      <c r="DS394" s="67"/>
      <c r="DT394" s="67"/>
      <c r="DU394" s="67"/>
      <c r="DV394" s="67"/>
      <c r="DW394" s="67"/>
      <c r="DX394" s="67"/>
      <c r="DY394" s="67"/>
      <c r="DZ394" s="67"/>
      <c r="EA394" s="67"/>
      <c r="EB394" s="67"/>
      <c r="EC394" s="67"/>
      <c r="ED394" s="67"/>
      <c r="EE394" s="67"/>
      <c r="EF394" s="67"/>
      <c r="EG394" s="67"/>
      <c r="EH394" s="67"/>
      <c r="EI394" s="67"/>
      <c r="EJ394" s="67"/>
      <c r="EK394" s="67"/>
      <c r="EL394" s="67"/>
      <c r="EM394" s="67"/>
      <c r="EN394" s="67"/>
      <c r="EO394" s="67"/>
      <c r="EP394" s="67"/>
      <c r="EQ394" s="67"/>
      <c r="ER394" s="67"/>
      <c r="ES394" s="67"/>
      <c r="ET394" s="67"/>
      <c r="EU394" s="67"/>
      <c r="EV394" s="67"/>
      <c r="EW394" s="67"/>
      <c r="EX394" s="67"/>
      <c r="EY394" s="67"/>
      <c r="EZ394" s="67"/>
      <c r="FA394" s="67"/>
      <c r="FB394" s="67"/>
      <c r="FC394" s="67"/>
      <c r="FD394" s="67"/>
      <c r="FE394" s="67"/>
      <c r="FF394" s="67"/>
      <c r="FG394" s="67"/>
      <c r="FH394" s="67"/>
      <c r="FI394" s="67"/>
      <c r="FJ394" s="67"/>
      <c r="FK394" s="67"/>
      <c r="FL394" s="67"/>
      <c r="FM394" s="67"/>
      <c r="FN394" s="67"/>
      <c r="FO394" s="67"/>
      <c r="FP394" s="67"/>
      <c r="FQ394" s="67"/>
      <c r="FR394" s="67"/>
      <c r="FS394" s="67"/>
      <c r="FT394" s="67"/>
      <c r="FU394" s="67"/>
      <c r="FV394" s="67"/>
      <c r="FW394" s="67"/>
      <c r="FX394" s="67"/>
      <c r="FY394" s="67"/>
      <c r="FZ394" s="67"/>
      <c r="GA394" s="67"/>
      <c r="GB394" s="67"/>
      <c r="GC394" s="67"/>
      <c r="GD394" s="67"/>
    </row>
    <row r="395" spans="1:186" s="69" customFormat="1" ht="18.75" hidden="1" customHeight="1" thickBot="1" x14ac:dyDescent="0.3">
      <c r="A395" s="67"/>
      <c r="B395" s="67"/>
      <c r="C395" s="67"/>
      <c r="D395" s="67"/>
      <c r="E395" s="67"/>
      <c r="F395" s="67"/>
      <c r="G395" s="67"/>
      <c r="H395" s="67"/>
      <c r="I395" s="67"/>
      <c r="J395" s="67"/>
      <c r="K395" s="67"/>
      <c r="L395" s="67"/>
      <c r="M395" s="67"/>
      <c r="N395" s="67"/>
      <c r="O395" s="67"/>
      <c r="P395" s="67"/>
      <c r="Q395" s="67"/>
      <c r="R395" s="67"/>
      <c r="S395" s="67"/>
      <c r="T395" s="67"/>
      <c r="U395" s="67"/>
      <c r="V395" s="67"/>
      <c r="W395" s="67"/>
      <c r="X395" s="67"/>
      <c r="Y395" s="67"/>
      <c r="Z395" s="67"/>
      <c r="AA395" s="67"/>
      <c r="AB395" s="67"/>
      <c r="AC395" s="67"/>
      <c r="AD395" s="67"/>
      <c r="AE395" s="67"/>
      <c r="AF395" s="67"/>
      <c r="AG395" s="67"/>
      <c r="AH395" s="67"/>
      <c r="AI395" s="67"/>
      <c r="AJ395" s="67"/>
      <c r="AK395" s="67"/>
      <c r="AL395" s="67"/>
      <c r="AM395" s="67"/>
      <c r="AN395" s="67"/>
      <c r="AO395" s="67"/>
      <c r="AP395" s="67"/>
      <c r="AQ395" s="67"/>
      <c r="AR395" s="67"/>
      <c r="AS395" s="67"/>
      <c r="AT395" s="67"/>
      <c r="AU395" s="67"/>
      <c r="AV395" s="67"/>
      <c r="AW395" s="67"/>
      <c r="AX395" s="67"/>
      <c r="AY395" s="67"/>
      <c r="AZ395" s="67"/>
      <c r="BA395" s="67"/>
      <c r="BB395" s="67"/>
      <c r="BC395" s="67"/>
      <c r="BD395" s="67"/>
      <c r="BE395" s="67"/>
      <c r="BF395" s="101"/>
      <c r="BG395" s="101"/>
      <c r="BH395" s="101"/>
      <c r="BI395" s="807" t="s">
        <v>81</v>
      </c>
      <c r="BJ395" s="796" t="s">
        <v>78</v>
      </c>
      <c r="BK395" s="801">
        <v>116.5</v>
      </c>
      <c r="BL395" s="796" t="s">
        <v>421</v>
      </c>
      <c r="BM395" s="798">
        <v>0.05</v>
      </c>
      <c r="BN395" s="798">
        <v>0.05</v>
      </c>
      <c r="BO395" s="795" t="s">
        <v>77</v>
      </c>
      <c r="BP395" s="916"/>
      <c r="BQ395" s="916"/>
      <c r="BR395" s="916"/>
      <c r="BS395" s="916"/>
      <c r="BT395" s="916"/>
      <c r="BU395" s="916"/>
      <c r="BV395" s="917"/>
      <c r="BW395" s="916"/>
      <c r="BX395" s="916"/>
      <c r="BY395" s="917"/>
      <c r="BZ395" s="917"/>
      <c r="CA395" s="917"/>
      <c r="CB395" s="637"/>
      <c r="CC395" s="636"/>
      <c r="CD395" s="636"/>
      <c r="CE395" s="637"/>
      <c r="CF395" s="637"/>
      <c r="CG395" s="637"/>
      <c r="CH395" s="637"/>
      <c r="CI395" s="636"/>
      <c r="CJ395" s="636"/>
      <c r="CK395" s="637"/>
      <c r="CL395" s="637"/>
      <c r="CM395" s="637"/>
      <c r="CN395" s="705"/>
      <c r="CO395" s="667">
        <f t="shared" si="201"/>
        <v>0.05</v>
      </c>
      <c r="CP395" s="88">
        <f t="shared" si="202"/>
        <v>0.05</v>
      </c>
      <c r="CQ395" s="667">
        <f t="shared" si="203"/>
        <v>0.05</v>
      </c>
      <c r="CR395" s="67">
        <v>0.05</v>
      </c>
      <c r="CS395" s="67">
        <v>0.05</v>
      </c>
      <c r="CT395" s="67"/>
      <c r="CU395" s="67"/>
      <c r="CV395" s="67"/>
      <c r="CW395" s="67"/>
      <c r="CX395" s="67"/>
      <c r="CY395" s="67"/>
      <c r="CZ395" s="924"/>
      <c r="DA395" s="925"/>
      <c r="DB395" s="925"/>
      <c r="DC395" s="924"/>
      <c r="DD395" s="924"/>
      <c r="DE395" s="924"/>
      <c r="DF395" s="925"/>
      <c r="DG395" s="925"/>
      <c r="DH395" s="925"/>
      <c r="DI395" s="925"/>
      <c r="DJ395" s="925"/>
      <c r="DK395" s="924"/>
      <c r="DL395" s="910"/>
      <c r="DM395" s="913"/>
      <c r="DN395" s="913"/>
      <c r="DO395" s="705"/>
      <c r="DP395" s="67"/>
      <c r="DQ395" s="67"/>
      <c r="DR395" s="67"/>
      <c r="DS395" s="67"/>
      <c r="DT395" s="67"/>
      <c r="DU395" s="67"/>
      <c r="DV395" s="67"/>
      <c r="DW395" s="67"/>
      <c r="DX395" s="67"/>
      <c r="DY395" s="67"/>
      <c r="DZ395" s="67"/>
      <c r="EA395" s="67"/>
      <c r="EB395" s="67"/>
      <c r="EC395" s="67"/>
      <c r="ED395" s="67"/>
      <c r="EE395" s="67"/>
      <c r="EF395" s="67"/>
      <c r="EG395" s="67"/>
      <c r="EH395" s="67"/>
      <c r="EI395" s="67"/>
      <c r="EJ395" s="67"/>
      <c r="EK395" s="67"/>
      <c r="EL395" s="67"/>
      <c r="EM395" s="67"/>
      <c r="EN395" s="67"/>
      <c r="EO395" s="67"/>
      <c r="EP395" s="67"/>
      <c r="EQ395" s="67"/>
      <c r="ER395" s="67"/>
      <c r="ES395" s="67"/>
      <c r="ET395" s="67"/>
      <c r="EU395" s="67"/>
      <c r="EV395" s="67"/>
      <c r="EW395" s="67"/>
      <c r="EX395" s="67"/>
      <c r="EY395" s="67"/>
      <c r="EZ395" s="67"/>
      <c r="FA395" s="67"/>
      <c r="FB395" s="67"/>
      <c r="FC395" s="67"/>
      <c r="FD395" s="67"/>
      <c r="FE395" s="67"/>
      <c r="FF395" s="67"/>
      <c r="FG395" s="67"/>
      <c r="FH395" s="67"/>
      <c r="FI395" s="67"/>
      <c r="FJ395" s="67"/>
      <c r="FK395" s="67"/>
      <c r="FL395" s="67"/>
      <c r="FM395" s="67"/>
      <c r="FN395" s="67"/>
      <c r="FO395" s="67"/>
      <c r="FP395" s="67"/>
      <c r="FQ395" s="67"/>
      <c r="FR395" s="67"/>
      <c r="FS395" s="67"/>
      <c r="FT395" s="67"/>
      <c r="FU395" s="67"/>
      <c r="FV395" s="67"/>
      <c r="FW395" s="67"/>
      <c r="FX395" s="67"/>
      <c r="FY395" s="67"/>
      <c r="FZ395" s="67"/>
      <c r="GA395" s="67"/>
      <c r="GB395" s="67"/>
      <c r="GC395" s="67"/>
      <c r="GD395" s="67"/>
    </row>
    <row r="396" spans="1:186" s="69" customFormat="1" ht="18.75" hidden="1" customHeight="1" thickBot="1" x14ac:dyDescent="0.3">
      <c r="A396" s="67"/>
      <c r="B396" s="67"/>
      <c r="C396" s="67"/>
      <c r="D396" s="67"/>
      <c r="E396" s="67"/>
      <c r="F396" s="67"/>
      <c r="G396" s="67"/>
      <c r="H396" s="67"/>
      <c r="I396" s="67"/>
      <c r="J396" s="67"/>
      <c r="K396" s="67"/>
      <c r="L396" s="67"/>
      <c r="M396" s="67"/>
      <c r="N396" s="67"/>
      <c r="O396" s="67"/>
      <c r="P396" s="67"/>
      <c r="Q396" s="67"/>
      <c r="R396" s="67"/>
      <c r="S396" s="67"/>
      <c r="T396" s="67"/>
      <c r="U396" s="67"/>
      <c r="V396" s="67"/>
      <c r="W396" s="67"/>
      <c r="X396" s="67"/>
      <c r="Y396" s="67"/>
      <c r="Z396" s="67"/>
      <c r="AA396" s="67"/>
      <c r="AB396" s="67"/>
      <c r="AC396" s="67"/>
      <c r="AD396" s="67"/>
      <c r="AE396" s="67"/>
      <c r="AF396" s="67"/>
      <c r="AG396" s="67"/>
      <c r="AH396" s="67"/>
      <c r="AI396" s="67"/>
      <c r="AJ396" s="67"/>
      <c r="AK396" s="67"/>
      <c r="AL396" s="67"/>
      <c r="AM396" s="67"/>
      <c r="AN396" s="67"/>
      <c r="AO396" s="67"/>
      <c r="AP396" s="67"/>
      <c r="AQ396" s="67"/>
      <c r="AR396" s="67"/>
      <c r="AS396" s="67"/>
      <c r="AT396" s="67"/>
      <c r="AU396" s="67"/>
      <c r="AV396" s="67"/>
      <c r="AW396" s="67"/>
      <c r="AX396" s="67"/>
      <c r="AY396" s="67"/>
      <c r="AZ396" s="67"/>
      <c r="BA396" s="67"/>
      <c r="BB396" s="67"/>
      <c r="BC396" s="67"/>
      <c r="BD396" s="67"/>
      <c r="BE396" s="67"/>
      <c r="BF396" s="101"/>
      <c r="BG396" s="101"/>
      <c r="BH396" s="101"/>
      <c r="BI396" s="807" t="s">
        <v>82</v>
      </c>
      <c r="BJ396" s="796" t="s">
        <v>78</v>
      </c>
      <c r="BK396" s="801">
        <v>88.52</v>
      </c>
      <c r="BL396" s="796" t="s">
        <v>421</v>
      </c>
      <c r="BM396" s="798">
        <v>0.05</v>
      </c>
      <c r="BN396" s="798">
        <v>0.05</v>
      </c>
      <c r="BO396" s="795" t="s">
        <v>77</v>
      </c>
      <c r="BP396" s="916"/>
      <c r="BQ396" s="916"/>
      <c r="BR396" s="916"/>
      <c r="BS396" s="916"/>
      <c r="BT396" s="916"/>
      <c r="BU396" s="916"/>
      <c r="BV396" s="917"/>
      <c r="BW396" s="916"/>
      <c r="BX396" s="916"/>
      <c r="BY396" s="917"/>
      <c r="BZ396" s="917"/>
      <c r="CA396" s="917"/>
      <c r="CB396" s="637"/>
      <c r="CC396" s="636"/>
      <c r="CD396" s="636"/>
      <c r="CE396" s="637"/>
      <c r="CF396" s="637"/>
      <c r="CG396" s="637"/>
      <c r="CH396" s="637"/>
      <c r="CI396" s="636"/>
      <c r="CJ396" s="636"/>
      <c r="CK396" s="637"/>
      <c r="CL396" s="637"/>
      <c r="CM396" s="637"/>
      <c r="CN396" s="705"/>
      <c r="CO396" s="667">
        <f t="shared" si="201"/>
        <v>0.05</v>
      </c>
      <c r="CP396" s="88">
        <f t="shared" si="202"/>
        <v>0.05</v>
      </c>
      <c r="CQ396" s="667">
        <f t="shared" si="203"/>
        <v>0.05</v>
      </c>
      <c r="CR396" s="67">
        <v>0.05</v>
      </c>
      <c r="CS396" s="67">
        <v>0.05</v>
      </c>
      <c r="CT396" s="67"/>
      <c r="CU396" s="67"/>
      <c r="CV396" s="67"/>
      <c r="CW396" s="67"/>
      <c r="CX396" s="67"/>
      <c r="CY396" s="67"/>
      <c r="CZ396" s="924"/>
      <c r="DA396" s="925"/>
      <c r="DB396" s="925"/>
      <c r="DC396" s="924"/>
      <c r="DD396" s="924"/>
      <c r="DE396" s="924"/>
      <c r="DF396" s="925"/>
      <c r="DG396" s="925"/>
      <c r="DH396" s="925"/>
      <c r="DI396" s="925"/>
      <c r="DJ396" s="925"/>
      <c r="DK396" s="924"/>
      <c r="DL396" s="910"/>
      <c r="DM396" s="913"/>
      <c r="DN396" s="913"/>
      <c r="DO396" s="705"/>
      <c r="DP396" s="67"/>
      <c r="DQ396" s="67"/>
      <c r="DR396" s="67"/>
      <c r="DS396" s="67"/>
      <c r="DT396" s="67"/>
      <c r="DU396" s="67"/>
      <c r="DV396" s="67"/>
      <c r="DW396" s="67"/>
      <c r="DX396" s="67"/>
      <c r="DY396" s="67"/>
      <c r="DZ396" s="67"/>
      <c r="EA396" s="67"/>
      <c r="EB396" s="67"/>
      <c r="EC396" s="67"/>
      <c r="ED396" s="67"/>
      <c r="EE396" s="67"/>
      <c r="EF396" s="67"/>
      <c r="EG396" s="67"/>
      <c r="EH396" s="67"/>
      <c r="EI396" s="67"/>
      <c r="EJ396" s="67"/>
      <c r="EK396" s="67"/>
      <c r="EL396" s="67"/>
      <c r="EM396" s="67"/>
      <c r="EN396" s="67"/>
      <c r="EO396" s="67"/>
      <c r="EP396" s="67"/>
      <c r="EQ396" s="67"/>
      <c r="ER396" s="67"/>
      <c r="ES396" s="67"/>
      <c r="ET396" s="67"/>
      <c r="EU396" s="67"/>
      <c r="EV396" s="67"/>
      <c r="EW396" s="67"/>
      <c r="EX396" s="67"/>
      <c r="EY396" s="67"/>
      <c r="EZ396" s="67"/>
      <c r="FA396" s="67"/>
      <c r="FB396" s="67"/>
      <c r="FC396" s="67"/>
      <c r="FD396" s="67"/>
      <c r="FE396" s="67"/>
      <c r="FF396" s="67"/>
      <c r="FG396" s="67"/>
      <c r="FH396" s="67"/>
      <c r="FI396" s="67"/>
      <c r="FJ396" s="67"/>
      <c r="FK396" s="67"/>
      <c r="FL396" s="67"/>
      <c r="FM396" s="67"/>
      <c r="FN396" s="67"/>
      <c r="FO396" s="67"/>
      <c r="FP396" s="67"/>
      <c r="FQ396" s="67"/>
      <c r="FR396" s="67"/>
      <c r="FS396" s="67"/>
      <c r="FT396" s="67"/>
      <c r="FU396" s="67"/>
      <c r="FV396" s="67"/>
      <c r="FW396" s="67"/>
      <c r="FX396" s="67"/>
      <c r="FY396" s="67"/>
      <c r="FZ396" s="67"/>
      <c r="GA396" s="67"/>
      <c r="GB396" s="67"/>
      <c r="GC396" s="67"/>
      <c r="GD396" s="67"/>
    </row>
    <row r="397" spans="1:186" s="69" customFormat="1" ht="18.75" hidden="1" customHeight="1" thickBot="1" x14ac:dyDescent="0.3">
      <c r="A397" s="67"/>
      <c r="B397" s="67"/>
      <c r="C397" s="67"/>
      <c r="D397" s="67"/>
      <c r="E397" s="67"/>
      <c r="F397" s="67"/>
      <c r="G397" s="67"/>
      <c r="H397" s="67"/>
      <c r="I397" s="67"/>
      <c r="J397" s="67"/>
      <c r="K397" s="67"/>
      <c r="L397" s="67"/>
      <c r="M397" s="67"/>
      <c r="N397" s="67"/>
      <c r="O397" s="67"/>
      <c r="P397" s="67"/>
      <c r="Q397" s="67"/>
      <c r="R397" s="67"/>
      <c r="S397" s="67"/>
      <c r="T397" s="67"/>
      <c r="U397" s="67"/>
      <c r="V397" s="67"/>
      <c r="W397" s="67"/>
      <c r="X397" s="67"/>
      <c r="Y397" s="67"/>
      <c r="Z397" s="67"/>
      <c r="AA397" s="67"/>
      <c r="AB397" s="67"/>
      <c r="AC397" s="67"/>
      <c r="AD397" s="67"/>
      <c r="AE397" s="67"/>
      <c r="AF397" s="67"/>
      <c r="AG397" s="67"/>
      <c r="AH397" s="67"/>
      <c r="AI397" s="67"/>
      <c r="AJ397" s="67"/>
      <c r="AK397" s="67"/>
      <c r="AL397" s="67"/>
      <c r="AM397" s="67"/>
      <c r="AN397" s="67"/>
      <c r="AO397" s="67"/>
      <c r="AP397" s="67"/>
      <c r="AQ397" s="67"/>
      <c r="AR397" s="67"/>
      <c r="AS397" s="67"/>
      <c r="AT397" s="67"/>
      <c r="AU397" s="67"/>
      <c r="AV397" s="67"/>
      <c r="AW397" s="67"/>
      <c r="AX397" s="67"/>
      <c r="AY397" s="67"/>
      <c r="AZ397" s="67"/>
      <c r="BA397" s="67"/>
      <c r="BB397" s="67"/>
      <c r="BC397" s="67"/>
      <c r="BD397" s="67"/>
      <c r="BE397" s="67"/>
      <c r="BF397" s="101"/>
      <c r="BG397" s="101"/>
      <c r="BH397" s="101"/>
      <c r="BI397" s="807" t="s">
        <v>83</v>
      </c>
      <c r="BJ397" s="796" t="s">
        <v>78</v>
      </c>
      <c r="BK397" s="801">
        <v>43.4</v>
      </c>
      <c r="BL397" s="796" t="s">
        <v>421</v>
      </c>
      <c r="BM397" s="798">
        <v>0.05</v>
      </c>
      <c r="BN397" s="798">
        <v>0.05</v>
      </c>
      <c r="BO397" s="795" t="s">
        <v>77</v>
      </c>
      <c r="BP397" s="916"/>
      <c r="BQ397" s="916"/>
      <c r="BR397" s="916"/>
      <c r="BS397" s="916"/>
      <c r="BT397" s="916"/>
      <c r="BU397" s="916"/>
      <c r="BV397" s="917"/>
      <c r="BW397" s="916"/>
      <c r="BX397" s="916"/>
      <c r="BY397" s="917"/>
      <c r="BZ397" s="917"/>
      <c r="CA397" s="917"/>
      <c r="CB397" s="637"/>
      <c r="CC397" s="636"/>
      <c r="CD397" s="636"/>
      <c r="CE397" s="637"/>
      <c r="CF397" s="637"/>
      <c r="CG397" s="637"/>
      <c r="CH397" s="637"/>
      <c r="CI397" s="636"/>
      <c r="CJ397" s="636"/>
      <c r="CK397" s="637"/>
      <c r="CL397" s="637"/>
      <c r="CM397" s="637"/>
      <c r="CN397" s="705"/>
      <c r="CO397" s="667">
        <f t="shared" si="201"/>
        <v>0.05</v>
      </c>
      <c r="CP397" s="88">
        <f t="shared" si="202"/>
        <v>0.05</v>
      </c>
      <c r="CQ397" s="667">
        <f t="shared" si="203"/>
        <v>0.05</v>
      </c>
      <c r="CR397" s="67">
        <v>0.05</v>
      </c>
      <c r="CS397" s="67">
        <v>0.05</v>
      </c>
      <c r="CT397" s="67"/>
      <c r="CU397" s="67"/>
      <c r="CV397" s="67"/>
      <c r="CW397" s="67"/>
      <c r="CX397" s="67"/>
      <c r="CY397" s="67"/>
      <c r="CZ397" s="924"/>
      <c r="DA397" s="925"/>
      <c r="DB397" s="925"/>
      <c r="DC397" s="924"/>
      <c r="DD397" s="924"/>
      <c r="DE397" s="924"/>
      <c r="DF397" s="925"/>
      <c r="DG397" s="925"/>
      <c r="DH397" s="925"/>
      <c r="DI397" s="925"/>
      <c r="DJ397" s="925"/>
      <c r="DK397" s="924"/>
      <c r="DL397" s="910"/>
      <c r="DM397" s="913"/>
      <c r="DN397" s="913"/>
      <c r="DO397" s="705"/>
      <c r="DP397" s="67"/>
      <c r="DQ397" s="67"/>
      <c r="DR397" s="67"/>
      <c r="DS397" s="67"/>
      <c r="DT397" s="67"/>
      <c r="DU397" s="67"/>
      <c r="DV397" s="67"/>
      <c r="DW397" s="67"/>
      <c r="DX397" s="67"/>
      <c r="DY397" s="67"/>
      <c r="DZ397" s="67"/>
      <c r="EA397" s="67"/>
      <c r="EB397" s="67"/>
      <c r="EC397" s="67"/>
      <c r="ED397" s="67"/>
      <c r="EE397" s="67"/>
      <c r="EF397" s="67"/>
      <c r="EG397" s="67"/>
      <c r="EH397" s="67"/>
      <c r="EI397" s="67"/>
      <c r="EJ397" s="67"/>
      <c r="EK397" s="67"/>
      <c r="EL397" s="67"/>
      <c r="EM397" s="67"/>
      <c r="EN397" s="67"/>
      <c r="EO397" s="67"/>
      <c r="EP397" s="67"/>
      <c r="EQ397" s="67"/>
      <c r="ER397" s="67"/>
      <c r="ES397" s="67"/>
      <c r="ET397" s="67"/>
      <c r="EU397" s="67"/>
      <c r="EV397" s="67"/>
      <c r="EW397" s="67"/>
      <c r="EX397" s="67"/>
      <c r="EY397" s="67"/>
      <c r="EZ397" s="67"/>
      <c r="FA397" s="67"/>
      <c r="FB397" s="67"/>
      <c r="FC397" s="67"/>
      <c r="FD397" s="67"/>
      <c r="FE397" s="67"/>
      <c r="FF397" s="67"/>
      <c r="FG397" s="67"/>
      <c r="FH397" s="67"/>
      <c r="FI397" s="67"/>
      <c r="FJ397" s="67"/>
      <c r="FK397" s="67"/>
      <c r="FL397" s="67"/>
      <c r="FM397" s="67"/>
      <c r="FN397" s="67"/>
      <c r="FO397" s="67"/>
      <c r="FP397" s="67"/>
      <c r="FQ397" s="67"/>
      <c r="FR397" s="67"/>
      <c r="FS397" s="67"/>
      <c r="FT397" s="67"/>
      <c r="FU397" s="67"/>
      <c r="FV397" s="67"/>
      <c r="FW397" s="67"/>
      <c r="FX397" s="67"/>
      <c r="FY397" s="67"/>
      <c r="FZ397" s="67"/>
      <c r="GA397" s="67"/>
      <c r="GB397" s="67"/>
      <c r="GC397" s="67"/>
      <c r="GD397" s="67"/>
    </row>
    <row r="398" spans="1:186" s="69" customFormat="1" ht="18.75" hidden="1" customHeight="1" thickBot="1" x14ac:dyDescent="0.3">
      <c r="A398" s="67"/>
      <c r="B398" s="67"/>
      <c r="C398" s="67"/>
      <c r="D398" s="67"/>
      <c r="E398" s="67"/>
      <c r="F398" s="67"/>
      <c r="G398" s="67"/>
      <c r="H398" s="67"/>
      <c r="I398" s="67"/>
      <c r="J398" s="67"/>
      <c r="K398" s="67"/>
      <c r="L398" s="67"/>
      <c r="M398" s="67"/>
      <c r="N398" s="67"/>
      <c r="O398" s="67"/>
      <c r="P398" s="67"/>
      <c r="Q398" s="67"/>
      <c r="R398" s="67"/>
      <c r="S398" s="67"/>
      <c r="T398" s="67"/>
      <c r="U398" s="67"/>
      <c r="V398" s="67"/>
      <c r="W398" s="67"/>
      <c r="X398" s="67"/>
      <c r="Y398" s="67"/>
      <c r="Z398" s="67"/>
      <c r="AA398" s="67"/>
      <c r="AB398" s="67"/>
      <c r="AC398" s="67"/>
      <c r="AD398" s="67"/>
      <c r="AE398" s="67"/>
      <c r="AF398" s="67"/>
      <c r="AG398" s="67"/>
      <c r="AH398" s="67"/>
      <c r="AI398" s="67"/>
      <c r="AJ398" s="67"/>
      <c r="AK398" s="67"/>
      <c r="AL398" s="67"/>
      <c r="AM398" s="67"/>
      <c r="AN398" s="67"/>
      <c r="AO398" s="67"/>
      <c r="AP398" s="67"/>
      <c r="AQ398" s="67"/>
      <c r="AR398" s="67"/>
      <c r="AS398" s="67"/>
      <c r="AT398" s="67"/>
      <c r="AU398" s="67"/>
      <c r="AV398" s="67"/>
      <c r="AW398" s="67"/>
      <c r="AX398" s="67"/>
      <c r="AY398" s="67"/>
      <c r="AZ398" s="67"/>
      <c r="BA398" s="67"/>
      <c r="BB398" s="67"/>
      <c r="BC398" s="67"/>
      <c r="BD398" s="67"/>
      <c r="BE398" s="67"/>
      <c r="BF398" s="101"/>
      <c r="BG398" s="101"/>
      <c r="BH398" s="101"/>
      <c r="BI398" s="807" t="s">
        <v>84</v>
      </c>
      <c r="BJ398" s="796" t="s">
        <v>78</v>
      </c>
      <c r="BK398" s="801">
        <v>229.26</v>
      </c>
      <c r="BL398" s="796" t="s">
        <v>421</v>
      </c>
      <c r="BM398" s="798">
        <v>0.05</v>
      </c>
      <c r="BN398" s="798">
        <v>0.05</v>
      </c>
      <c r="BO398" s="795" t="s">
        <v>77</v>
      </c>
      <c r="BP398" s="916"/>
      <c r="BQ398" s="916"/>
      <c r="BR398" s="916"/>
      <c r="BS398" s="916"/>
      <c r="BT398" s="916"/>
      <c r="BU398" s="916"/>
      <c r="BV398" s="917"/>
      <c r="BW398" s="916"/>
      <c r="BX398" s="916"/>
      <c r="BY398" s="917"/>
      <c r="BZ398" s="917"/>
      <c r="CA398" s="917"/>
      <c r="CB398" s="637"/>
      <c r="CC398" s="636"/>
      <c r="CD398" s="636"/>
      <c r="CE398" s="637"/>
      <c r="CF398" s="637"/>
      <c r="CG398" s="637"/>
      <c r="CH398" s="637"/>
      <c r="CI398" s="636"/>
      <c r="CJ398" s="636"/>
      <c r="CK398" s="637"/>
      <c r="CL398" s="637"/>
      <c r="CM398" s="637"/>
      <c r="CN398" s="705"/>
      <c r="CO398" s="667">
        <f t="shared" si="201"/>
        <v>0.05</v>
      </c>
      <c r="CP398" s="88">
        <f t="shared" si="202"/>
        <v>0.05</v>
      </c>
      <c r="CQ398" s="667">
        <f t="shared" si="203"/>
        <v>0.05</v>
      </c>
      <c r="CR398" s="67">
        <v>0.05</v>
      </c>
      <c r="CS398" s="67">
        <v>0.05</v>
      </c>
      <c r="CT398" s="67"/>
      <c r="CU398" s="67"/>
      <c r="CV398" s="67"/>
      <c r="CW398" s="67"/>
      <c r="CX398" s="67"/>
      <c r="CY398" s="67"/>
      <c r="CZ398" s="924"/>
      <c r="DA398" s="925"/>
      <c r="DB398" s="925"/>
      <c r="DC398" s="924"/>
      <c r="DD398" s="924"/>
      <c r="DE398" s="924"/>
      <c r="DF398" s="925"/>
      <c r="DG398" s="925"/>
      <c r="DH398" s="925"/>
      <c r="DI398" s="925"/>
      <c r="DJ398" s="925"/>
      <c r="DK398" s="924"/>
      <c r="DL398" s="910"/>
      <c r="DM398" s="913"/>
      <c r="DN398" s="913"/>
      <c r="DO398" s="705"/>
      <c r="DP398" s="67"/>
      <c r="DQ398" s="67"/>
      <c r="DR398" s="67"/>
      <c r="DS398" s="67"/>
      <c r="DT398" s="67"/>
      <c r="DU398" s="67"/>
      <c r="DV398" s="67"/>
      <c r="DW398" s="67"/>
      <c r="DX398" s="67"/>
      <c r="DY398" s="67"/>
      <c r="DZ398" s="67"/>
      <c r="EA398" s="67"/>
      <c r="EB398" s="67"/>
      <c r="EC398" s="67"/>
      <c r="ED398" s="67"/>
      <c r="EE398" s="67"/>
      <c r="EF398" s="67"/>
      <c r="EG398" s="67"/>
      <c r="EH398" s="67"/>
      <c r="EI398" s="67"/>
      <c r="EJ398" s="67"/>
      <c r="EK398" s="67"/>
      <c r="EL398" s="67"/>
      <c r="EM398" s="67"/>
      <c r="EN398" s="67"/>
      <c r="EO398" s="67"/>
      <c r="EP398" s="67"/>
      <c r="EQ398" s="67"/>
      <c r="ER398" s="67"/>
      <c r="ES398" s="67"/>
      <c r="ET398" s="67"/>
      <c r="EU398" s="67"/>
      <c r="EV398" s="67"/>
      <c r="EW398" s="67"/>
      <c r="EX398" s="67"/>
      <c r="EY398" s="67"/>
      <c r="EZ398" s="67"/>
      <c r="FA398" s="67"/>
      <c r="FB398" s="67"/>
      <c r="FC398" s="67"/>
      <c r="FD398" s="67"/>
      <c r="FE398" s="67"/>
      <c r="FF398" s="67"/>
      <c r="FG398" s="67"/>
      <c r="FH398" s="67"/>
      <c r="FI398" s="67"/>
      <c r="FJ398" s="67"/>
      <c r="FK398" s="67"/>
      <c r="FL398" s="67"/>
      <c r="FM398" s="67"/>
      <c r="FN398" s="67"/>
      <c r="FO398" s="67"/>
      <c r="FP398" s="67"/>
      <c r="FQ398" s="67"/>
      <c r="FR398" s="67"/>
      <c r="FS398" s="67"/>
      <c r="FT398" s="67"/>
      <c r="FU398" s="67"/>
      <c r="FV398" s="67"/>
      <c r="FW398" s="67"/>
      <c r="FX398" s="67"/>
      <c r="FY398" s="67"/>
      <c r="FZ398" s="67"/>
      <c r="GA398" s="67"/>
      <c r="GB398" s="67"/>
      <c r="GC398" s="67"/>
      <c r="GD398" s="67"/>
    </row>
    <row r="399" spans="1:186" s="69" customFormat="1" ht="18.75" hidden="1" customHeight="1" thickBot="1" x14ac:dyDescent="0.3">
      <c r="A399" s="67"/>
      <c r="B399" s="67"/>
      <c r="C399" s="67"/>
      <c r="D399" s="67"/>
      <c r="E399" s="67"/>
      <c r="F399" s="67"/>
      <c r="G399" s="67"/>
      <c r="H399" s="67"/>
      <c r="I399" s="67"/>
      <c r="J399" s="67"/>
      <c r="K399" s="67"/>
      <c r="L399" s="67"/>
      <c r="M399" s="67"/>
      <c r="N399" s="67"/>
      <c r="O399" s="67"/>
      <c r="P399" s="67"/>
      <c r="Q399" s="67"/>
      <c r="R399" s="67"/>
      <c r="S399" s="67"/>
      <c r="T399" s="67"/>
      <c r="U399" s="67"/>
      <c r="V399" s="67"/>
      <c r="W399" s="67"/>
      <c r="X399" s="67"/>
      <c r="Y399" s="67"/>
      <c r="Z399" s="67"/>
      <c r="AA399" s="67"/>
      <c r="AB399" s="67"/>
      <c r="AC399" s="67"/>
      <c r="AD399" s="67"/>
      <c r="AE399" s="67"/>
      <c r="AF399" s="67"/>
      <c r="AG399" s="67"/>
      <c r="AH399" s="67"/>
      <c r="AI399" s="67"/>
      <c r="AJ399" s="67"/>
      <c r="AK399" s="67"/>
      <c r="AL399" s="67"/>
      <c r="AM399" s="67"/>
      <c r="AN399" s="67"/>
      <c r="AO399" s="67"/>
      <c r="AP399" s="67"/>
      <c r="AQ399" s="67"/>
      <c r="AR399" s="67"/>
      <c r="AS399" s="67"/>
      <c r="AT399" s="67"/>
      <c r="AU399" s="67"/>
      <c r="AV399" s="67"/>
      <c r="AW399" s="67"/>
      <c r="AX399" s="67"/>
      <c r="AY399" s="67"/>
      <c r="AZ399" s="67"/>
      <c r="BA399" s="67"/>
      <c r="BB399" s="67"/>
      <c r="BC399" s="67"/>
      <c r="BD399" s="67"/>
      <c r="BE399" s="67"/>
      <c r="BF399" s="101"/>
      <c r="BG399" s="101"/>
      <c r="BH399" s="101"/>
      <c r="BI399" s="807" t="s">
        <v>85</v>
      </c>
      <c r="BJ399" s="796" t="s">
        <v>78</v>
      </c>
      <c r="BK399" s="801">
        <v>55.15</v>
      </c>
      <c r="BL399" s="796" t="s">
        <v>421</v>
      </c>
      <c r="BM399" s="798">
        <v>0.05</v>
      </c>
      <c r="BN399" s="798">
        <v>0.05</v>
      </c>
      <c r="BO399" s="795" t="s">
        <v>77</v>
      </c>
      <c r="BP399" s="916"/>
      <c r="BQ399" s="916"/>
      <c r="BR399" s="916"/>
      <c r="BS399" s="916"/>
      <c r="BT399" s="916"/>
      <c r="BU399" s="916"/>
      <c r="BV399" s="917"/>
      <c r="BW399" s="916"/>
      <c r="BX399" s="916"/>
      <c r="BY399" s="917"/>
      <c r="BZ399" s="917"/>
      <c r="CA399" s="917"/>
      <c r="CB399" s="637"/>
      <c r="CC399" s="636"/>
      <c r="CD399" s="636"/>
      <c r="CE399" s="637"/>
      <c r="CF399" s="637"/>
      <c r="CG399" s="637"/>
      <c r="CH399" s="637"/>
      <c r="CI399" s="636"/>
      <c r="CJ399" s="636"/>
      <c r="CK399" s="637"/>
      <c r="CL399" s="637"/>
      <c r="CM399" s="637"/>
      <c r="CN399" s="705"/>
      <c r="CO399" s="667">
        <f t="shared" ref="CO399:CO459" si="204">BM399</f>
        <v>0.05</v>
      </c>
      <c r="CP399" s="88">
        <f t="shared" ref="CP399:CP459" si="205">(CO399+CQ399)/2</f>
        <v>0.05</v>
      </c>
      <c r="CQ399" s="667">
        <f t="shared" ref="CQ399:CQ459" si="206">BN399</f>
        <v>0.05</v>
      </c>
      <c r="CR399" s="67">
        <v>0.05</v>
      </c>
      <c r="CS399" s="67">
        <v>0.05</v>
      </c>
      <c r="CT399" s="67"/>
      <c r="CU399" s="67"/>
      <c r="CV399" s="67"/>
      <c r="CW399" s="67"/>
      <c r="CX399" s="67"/>
      <c r="CY399" s="67"/>
      <c r="CZ399" s="924"/>
      <c r="DA399" s="925"/>
      <c r="DB399" s="925"/>
      <c r="DC399" s="924"/>
      <c r="DD399" s="924"/>
      <c r="DE399" s="924"/>
      <c r="DF399" s="925"/>
      <c r="DG399" s="925"/>
      <c r="DH399" s="925"/>
      <c r="DI399" s="925"/>
      <c r="DJ399" s="925"/>
      <c r="DK399" s="924"/>
      <c r="DL399" s="910"/>
      <c r="DM399" s="913"/>
      <c r="DN399" s="913"/>
      <c r="DO399" s="705"/>
      <c r="DP399" s="67"/>
      <c r="DQ399" s="67"/>
      <c r="DR399" s="67"/>
      <c r="DS399" s="67"/>
      <c r="DT399" s="67"/>
      <c r="DU399" s="67"/>
      <c r="DV399" s="67"/>
      <c r="DW399" s="67"/>
      <c r="DX399" s="67"/>
      <c r="DY399" s="67"/>
      <c r="DZ399" s="67"/>
      <c r="EA399" s="67"/>
      <c r="EB399" s="67"/>
      <c r="EC399" s="67"/>
      <c r="ED399" s="67"/>
      <c r="EE399" s="67"/>
      <c r="EF399" s="67"/>
      <c r="EG399" s="67"/>
      <c r="EH399" s="67"/>
      <c r="EI399" s="67"/>
      <c r="EJ399" s="67"/>
      <c r="EK399" s="67"/>
      <c r="EL399" s="67"/>
      <c r="EM399" s="67"/>
      <c r="EN399" s="67"/>
      <c r="EO399" s="67"/>
      <c r="EP399" s="67"/>
      <c r="EQ399" s="67"/>
      <c r="ER399" s="67"/>
      <c r="ES399" s="67"/>
      <c r="ET399" s="67"/>
      <c r="EU399" s="67"/>
      <c r="EV399" s="67"/>
      <c r="EW399" s="67"/>
      <c r="EX399" s="67"/>
      <c r="EY399" s="67"/>
      <c r="EZ399" s="67"/>
      <c r="FA399" s="67"/>
      <c r="FB399" s="67"/>
      <c r="FC399" s="67"/>
      <c r="FD399" s="67"/>
      <c r="FE399" s="67"/>
      <c r="FF399" s="67"/>
      <c r="FG399" s="67"/>
      <c r="FH399" s="67"/>
      <c r="FI399" s="67"/>
      <c r="FJ399" s="67"/>
      <c r="FK399" s="67"/>
      <c r="FL399" s="67"/>
      <c r="FM399" s="67"/>
      <c r="FN399" s="67"/>
      <c r="FO399" s="67"/>
      <c r="FP399" s="67"/>
      <c r="FQ399" s="67"/>
      <c r="FR399" s="67"/>
      <c r="FS399" s="67"/>
      <c r="FT399" s="67"/>
      <c r="FU399" s="67"/>
      <c r="FV399" s="67"/>
      <c r="FW399" s="67"/>
      <c r="FX399" s="67"/>
      <c r="FY399" s="67"/>
      <c r="FZ399" s="67"/>
      <c r="GA399" s="67"/>
      <c r="GB399" s="67"/>
      <c r="GC399" s="67"/>
      <c r="GD399" s="67"/>
    </row>
    <row r="400" spans="1:186" s="69" customFormat="1" ht="18.75" hidden="1" customHeight="1" thickBot="1" x14ac:dyDescent="0.3">
      <c r="A400" s="67"/>
      <c r="B400" s="67"/>
      <c r="C400" s="67"/>
      <c r="D400" s="67"/>
      <c r="E400" s="67"/>
      <c r="F400" s="67"/>
      <c r="G400" s="67"/>
      <c r="H400" s="67"/>
      <c r="I400" s="67"/>
      <c r="J400" s="67"/>
      <c r="K400" s="67"/>
      <c r="L400" s="67"/>
      <c r="M400" s="67"/>
      <c r="N400" s="67"/>
      <c r="O400" s="67"/>
      <c r="P400" s="67"/>
      <c r="Q400" s="67"/>
      <c r="R400" s="67"/>
      <c r="S400" s="67"/>
      <c r="T400" s="67"/>
      <c r="U400" s="67"/>
      <c r="V400" s="67"/>
      <c r="W400" s="67"/>
      <c r="X400" s="67"/>
      <c r="Y400" s="67"/>
      <c r="Z400" s="67"/>
      <c r="AA400" s="67"/>
      <c r="AB400" s="67"/>
      <c r="AC400" s="67"/>
      <c r="AD400" s="67"/>
      <c r="AE400" s="67"/>
      <c r="AF400" s="67"/>
      <c r="AG400" s="67"/>
      <c r="AH400" s="67"/>
      <c r="AI400" s="67"/>
      <c r="AJ400" s="67"/>
      <c r="AK400" s="67"/>
      <c r="AL400" s="67"/>
      <c r="AM400" s="67"/>
      <c r="AN400" s="67"/>
      <c r="AO400" s="67"/>
      <c r="AP400" s="67"/>
      <c r="AQ400" s="67"/>
      <c r="AR400" s="67"/>
      <c r="AS400" s="67"/>
      <c r="AT400" s="67"/>
      <c r="AU400" s="67"/>
      <c r="AV400" s="67"/>
      <c r="AW400" s="67"/>
      <c r="AX400" s="67"/>
      <c r="AY400" s="67"/>
      <c r="AZ400" s="67"/>
      <c r="BA400" s="67"/>
      <c r="BB400" s="67"/>
      <c r="BC400" s="67"/>
      <c r="BD400" s="67"/>
      <c r="BE400" s="67"/>
      <c r="BF400" s="101"/>
      <c r="BG400" s="101"/>
      <c r="BH400" s="101"/>
      <c r="BI400" s="807" t="s">
        <v>86</v>
      </c>
      <c r="BJ400" s="796" t="s">
        <v>78</v>
      </c>
      <c r="BK400" s="801">
        <v>84.94</v>
      </c>
      <c r="BL400" s="796" t="s">
        <v>421</v>
      </c>
      <c r="BM400" s="798">
        <v>0.05</v>
      </c>
      <c r="BN400" s="798">
        <v>0.05</v>
      </c>
      <c r="BO400" s="795" t="s">
        <v>77</v>
      </c>
      <c r="BP400" s="916"/>
      <c r="BQ400" s="916"/>
      <c r="BR400" s="916"/>
      <c r="BS400" s="916"/>
      <c r="BT400" s="916"/>
      <c r="BU400" s="916"/>
      <c r="BV400" s="917"/>
      <c r="BW400" s="916"/>
      <c r="BX400" s="916"/>
      <c r="BY400" s="917"/>
      <c r="BZ400" s="917"/>
      <c r="CA400" s="917"/>
      <c r="CB400" s="637"/>
      <c r="CC400" s="636"/>
      <c r="CD400" s="636"/>
      <c r="CE400" s="637"/>
      <c r="CF400" s="637"/>
      <c r="CG400" s="637"/>
      <c r="CH400" s="637"/>
      <c r="CI400" s="636"/>
      <c r="CJ400" s="636"/>
      <c r="CK400" s="637"/>
      <c r="CL400" s="637"/>
      <c r="CM400" s="637"/>
      <c r="CN400" s="705"/>
      <c r="CO400" s="667">
        <f t="shared" si="204"/>
        <v>0.05</v>
      </c>
      <c r="CP400" s="88">
        <f t="shared" si="205"/>
        <v>0.05</v>
      </c>
      <c r="CQ400" s="667">
        <f t="shared" si="206"/>
        <v>0.05</v>
      </c>
      <c r="CR400" s="67">
        <v>0.05</v>
      </c>
      <c r="CS400" s="67">
        <v>0.05</v>
      </c>
      <c r="CT400" s="67"/>
      <c r="CU400" s="67"/>
      <c r="CV400" s="67"/>
      <c r="CW400" s="67"/>
      <c r="CX400" s="67"/>
      <c r="CY400" s="67"/>
      <c r="CZ400" s="924"/>
      <c r="DA400" s="925"/>
      <c r="DB400" s="925"/>
      <c r="DC400" s="924"/>
      <c r="DD400" s="924"/>
      <c r="DE400" s="924"/>
      <c r="DF400" s="925"/>
      <c r="DG400" s="925"/>
      <c r="DH400" s="925"/>
      <c r="DI400" s="925"/>
      <c r="DJ400" s="925"/>
      <c r="DK400" s="924"/>
      <c r="DL400" s="910"/>
      <c r="DM400" s="913"/>
      <c r="DN400" s="913"/>
      <c r="DO400" s="705"/>
      <c r="DP400" s="67"/>
      <c r="DQ400" s="67"/>
      <c r="DR400" s="67"/>
      <c r="DS400" s="67"/>
      <c r="DT400" s="67"/>
      <c r="DU400" s="67"/>
      <c r="DV400" s="67"/>
      <c r="DW400" s="67"/>
      <c r="DX400" s="67"/>
      <c r="DY400" s="67"/>
      <c r="DZ400" s="67"/>
      <c r="EA400" s="67"/>
      <c r="EB400" s="67"/>
      <c r="EC400" s="67"/>
      <c r="ED400" s="67"/>
      <c r="EE400" s="67"/>
      <c r="EF400" s="67"/>
      <c r="EG400" s="67"/>
      <c r="EH400" s="67"/>
      <c r="EI400" s="67"/>
      <c r="EJ400" s="67"/>
      <c r="EK400" s="67"/>
      <c r="EL400" s="67"/>
      <c r="EM400" s="67"/>
      <c r="EN400" s="67"/>
      <c r="EO400" s="67"/>
      <c r="EP400" s="67"/>
      <c r="EQ400" s="67"/>
      <c r="ER400" s="67"/>
      <c r="ES400" s="67"/>
      <c r="ET400" s="67"/>
      <c r="EU400" s="67"/>
      <c r="EV400" s="67"/>
      <c r="EW400" s="67"/>
      <c r="EX400" s="67"/>
      <c r="EY400" s="67"/>
      <c r="EZ400" s="67"/>
      <c r="FA400" s="67"/>
      <c r="FB400" s="67"/>
      <c r="FC400" s="67"/>
      <c r="FD400" s="67"/>
      <c r="FE400" s="67"/>
      <c r="FF400" s="67"/>
      <c r="FG400" s="67"/>
      <c r="FH400" s="67"/>
      <c r="FI400" s="67"/>
      <c r="FJ400" s="67"/>
      <c r="FK400" s="67"/>
      <c r="FL400" s="67"/>
      <c r="FM400" s="67"/>
      <c r="FN400" s="67"/>
      <c r="FO400" s="67"/>
      <c r="FP400" s="67"/>
      <c r="FQ400" s="67"/>
      <c r="FR400" s="67"/>
      <c r="FS400" s="67"/>
      <c r="FT400" s="67"/>
      <c r="FU400" s="67"/>
      <c r="FV400" s="67"/>
      <c r="FW400" s="67"/>
      <c r="FX400" s="67"/>
      <c r="FY400" s="67"/>
      <c r="FZ400" s="67"/>
      <c r="GA400" s="67"/>
      <c r="GB400" s="67"/>
      <c r="GC400" s="67"/>
      <c r="GD400" s="67"/>
    </row>
    <row r="401" spans="1:186" s="69" customFormat="1" ht="18.75" hidden="1" customHeight="1" thickBot="1" x14ac:dyDescent="0.3">
      <c r="A401" s="67"/>
      <c r="B401" s="67"/>
      <c r="C401" s="67"/>
      <c r="D401" s="67"/>
      <c r="E401" s="67"/>
      <c r="F401" s="67"/>
      <c r="G401" s="67"/>
      <c r="H401" s="67"/>
      <c r="I401" s="67"/>
      <c r="J401" s="67"/>
      <c r="K401" s="67"/>
      <c r="L401" s="67"/>
      <c r="M401" s="67"/>
      <c r="N401" s="67"/>
      <c r="O401" s="67"/>
      <c r="P401" s="67"/>
      <c r="Q401" s="67"/>
      <c r="R401" s="67"/>
      <c r="S401" s="67"/>
      <c r="T401" s="67"/>
      <c r="U401" s="67"/>
      <c r="V401" s="67"/>
      <c r="W401" s="67"/>
      <c r="X401" s="67"/>
      <c r="Y401" s="67"/>
      <c r="Z401" s="67"/>
      <c r="AA401" s="67"/>
      <c r="AB401" s="67"/>
      <c r="AC401" s="67"/>
      <c r="AD401" s="67"/>
      <c r="AE401" s="67"/>
      <c r="AF401" s="67"/>
      <c r="AG401" s="67"/>
      <c r="AH401" s="67"/>
      <c r="AI401" s="67"/>
      <c r="AJ401" s="67"/>
      <c r="AK401" s="67"/>
      <c r="AL401" s="67"/>
      <c r="AM401" s="67"/>
      <c r="AN401" s="67"/>
      <c r="AO401" s="67"/>
      <c r="AP401" s="67"/>
      <c r="AQ401" s="67"/>
      <c r="AR401" s="67"/>
      <c r="AS401" s="67"/>
      <c r="AT401" s="67"/>
      <c r="AU401" s="67"/>
      <c r="AV401" s="67"/>
      <c r="AW401" s="67"/>
      <c r="AX401" s="67"/>
      <c r="AY401" s="67"/>
      <c r="AZ401" s="67"/>
      <c r="BA401" s="67"/>
      <c r="BB401" s="67"/>
      <c r="BC401" s="67"/>
      <c r="BD401" s="67"/>
      <c r="BE401" s="67"/>
      <c r="BF401" s="101"/>
      <c r="BG401" s="101"/>
      <c r="BH401" s="101"/>
      <c r="BI401" s="807" t="s">
        <v>87</v>
      </c>
      <c r="BJ401" s="796" t="s">
        <v>78</v>
      </c>
      <c r="BK401" s="801">
        <v>169.75</v>
      </c>
      <c r="BL401" s="796" t="s">
        <v>421</v>
      </c>
      <c r="BM401" s="798">
        <v>0.05</v>
      </c>
      <c r="BN401" s="798">
        <v>0.05</v>
      </c>
      <c r="BO401" s="795" t="s">
        <v>77</v>
      </c>
      <c r="BP401" s="916"/>
      <c r="BQ401" s="916"/>
      <c r="BR401" s="916"/>
      <c r="BS401" s="916"/>
      <c r="BT401" s="916"/>
      <c r="BU401" s="916"/>
      <c r="BV401" s="917"/>
      <c r="BW401" s="916"/>
      <c r="BX401" s="916"/>
      <c r="BY401" s="917"/>
      <c r="BZ401" s="917"/>
      <c r="CA401" s="917"/>
      <c r="CB401" s="637"/>
      <c r="CC401" s="636"/>
      <c r="CD401" s="636"/>
      <c r="CE401" s="637"/>
      <c r="CF401" s="637"/>
      <c r="CG401" s="637"/>
      <c r="CH401" s="637"/>
      <c r="CI401" s="636"/>
      <c r="CJ401" s="636"/>
      <c r="CK401" s="637"/>
      <c r="CL401" s="637"/>
      <c r="CM401" s="637"/>
      <c r="CN401" s="705"/>
      <c r="CO401" s="667">
        <f t="shared" si="204"/>
        <v>0.05</v>
      </c>
      <c r="CP401" s="88">
        <f t="shared" si="205"/>
        <v>0.05</v>
      </c>
      <c r="CQ401" s="667">
        <f t="shared" si="206"/>
        <v>0.05</v>
      </c>
      <c r="CR401" s="67">
        <v>0.05</v>
      </c>
      <c r="CS401" s="67">
        <v>0.05</v>
      </c>
      <c r="CT401" s="67"/>
      <c r="CU401" s="67"/>
      <c r="CV401" s="67"/>
      <c r="CW401" s="67"/>
      <c r="CX401" s="67"/>
      <c r="CY401" s="67"/>
      <c r="CZ401" s="924"/>
      <c r="DA401" s="925"/>
      <c r="DB401" s="925"/>
      <c r="DC401" s="924"/>
      <c r="DD401" s="924"/>
      <c r="DE401" s="924"/>
      <c r="DF401" s="925"/>
      <c r="DG401" s="925"/>
      <c r="DH401" s="925"/>
      <c r="DI401" s="925"/>
      <c r="DJ401" s="925"/>
      <c r="DK401" s="924"/>
      <c r="DL401" s="910"/>
      <c r="DM401" s="913"/>
      <c r="DN401" s="913"/>
      <c r="DO401" s="705"/>
      <c r="DP401" s="67"/>
      <c r="DQ401" s="67"/>
      <c r="DR401" s="67"/>
      <c r="DS401" s="67"/>
      <c r="DT401" s="67"/>
      <c r="DU401" s="67"/>
      <c r="DV401" s="67"/>
      <c r="DW401" s="67"/>
      <c r="DX401" s="67"/>
      <c r="DY401" s="67"/>
      <c r="DZ401" s="67"/>
      <c r="EA401" s="67"/>
      <c r="EB401" s="67"/>
      <c r="EC401" s="67"/>
      <c r="ED401" s="67"/>
      <c r="EE401" s="67"/>
      <c r="EF401" s="67"/>
      <c r="EG401" s="67"/>
      <c r="EH401" s="67"/>
      <c r="EI401" s="67"/>
      <c r="EJ401" s="67"/>
      <c r="EK401" s="67"/>
      <c r="EL401" s="67"/>
      <c r="EM401" s="67"/>
      <c r="EN401" s="67"/>
      <c r="EO401" s="67"/>
      <c r="EP401" s="67"/>
      <c r="EQ401" s="67"/>
      <c r="ER401" s="67"/>
      <c r="ES401" s="67"/>
      <c r="ET401" s="67"/>
      <c r="EU401" s="67"/>
      <c r="EV401" s="67"/>
      <c r="EW401" s="67"/>
      <c r="EX401" s="67"/>
      <c r="EY401" s="67"/>
      <c r="EZ401" s="67"/>
      <c r="FA401" s="67"/>
      <c r="FB401" s="67"/>
      <c r="FC401" s="67"/>
      <c r="FD401" s="67"/>
      <c r="FE401" s="67"/>
      <c r="FF401" s="67"/>
      <c r="FG401" s="67"/>
      <c r="FH401" s="67"/>
      <c r="FI401" s="67"/>
      <c r="FJ401" s="67"/>
      <c r="FK401" s="67"/>
      <c r="FL401" s="67"/>
      <c r="FM401" s="67"/>
      <c r="FN401" s="67"/>
      <c r="FO401" s="67"/>
      <c r="FP401" s="67"/>
      <c r="FQ401" s="67"/>
      <c r="FR401" s="67"/>
      <c r="FS401" s="67"/>
      <c r="FT401" s="67"/>
      <c r="FU401" s="67"/>
      <c r="FV401" s="67"/>
      <c r="FW401" s="67"/>
      <c r="FX401" s="67"/>
      <c r="FY401" s="67"/>
      <c r="FZ401" s="67"/>
      <c r="GA401" s="67"/>
      <c r="GB401" s="67"/>
      <c r="GC401" s="67"/>
      <c r="GD401" s="67"/>
    </row>
    <row r="402" spans="1:186" s="69" customFormat="1" ht="18.75" hidden="1" customHeight="1" thickBot="1" x14ac:dyDescent="0.3">
      <c r="A402" s="67"/>
      <c r="B402" s="67"/>
      <c r="C402" s="67"/>
      <c r="D402" s="67"/>
      <c r="E402" s="67"/>
      <c r="F402" s="67"/>
      <c r="G402" s="67"/>
      <c r="H402" s="67"/>
      <c r="I402" s="67"/>
      <c r="J402" s="67"/>
      <c r="K402" s="67"/>
      <c r="L402" s="67"/>
      <c r="M402" s="67"/>
      <c r="N402" s="67"/>
      <c r="O402" s="67"/>
      <c r="P402" s="67"/>
      <c r="Q402" s="67"/>
      <c r="R402" s="67"/>
      <c r="S402" s="67"/>
      <c r="T402" s="67"/>
      <c r="U402" s="67"/>
      <c r="V402" s="67"/>
      <c r="W402" s="67"/>
      <c r="X402" s="67"/>
      <c r="Y402" s="67"/>
      <c r="Z402" s="67"/>
      <c r="AA402" s="67"/>
      <c r="AB402" s="67"/>
      <c r="AC402" s="67"/>
      <c r="AD402" s="67"/>
      <c r="AE402" s="67"/>
      <c r="AF402" s="67"/>
      <c r="AG402" s="67"/>
      <c r="AH402" s="67"/>
      <c r="AI402" s="67"/>
      <c r="AJ402" s="67"/>
      <c r="AK402" s="67"/>
      <c r="AL402" s="67"/>
      <c r="AM402" s="67"/>
      <c r="AN402" s="67"/>
      <c r="AO402" s="67"/>
      <c r="AP402" s="67"/>
      <c r="AQ402" s="67"/>
      <c r="AR402" s="67"/>
      <c r="AS402" s="67"/>
      <c r="AT402" s="67"/>
      <c r="AU402" s="67"/>
      <c r="AV402" s="67"/>
      <c r="AW402" s="67"/>
      <c r="AX402" s="67"/>
      <c r="AY402" s="67"/>
      <c r="AZ402" s="67"/>
      <c r="BA402" s="67"/>
      <c r="BB402" s="67"/>
      <c r="BC402" s="67"/>
      <c r="BD402" s="67"/>
      <c r="BE402" s="67"/>
      <c r="BF402" s="101"/>
      <c r="BG402" s="101"/>
      <c r="BH402" s="101"/>
      <c r="BI402" s="807" t="s">
        <v>339</v>
      </c>
      <c r="BJ402" s="796" t="s">
        <v>78</v>
      </c>
      <c r="BK402" s="801">
        <v>137.47</v>
      </c>
      <c r="BL402" s="796" t="s">
        <v>421</v>
      </c>
      <c r="BM402" s="798">
        <v>0.05</v>
      </c>
      <c r="BN402" s="798">
        <v>0.05</v>
      </c>
      <c r="BO402" s="795" t="s">
        <v>77</v>
      </c>
      <c r="BP402" s="916"/>
      <c r="BQ402" s="916"/>
      <c r="BR402" s="916"/>
      <c r="BS402" s="916"/>
      <c r="BT402" s="916"/>
      <c r="BU402" s="916"/>
      <c r="BV402" s="917"/>
      <c r="BW402" s="916"/>
      <c r="BX402" s="916"/>
      <c r="BY402" s="917"/>
      <c r="BZ402" s="917"/>
      <c r="CA402" s="917"/>
      <c r="CB402" s="637"/>
      <c r="CC402" s="636"/>
      <c r="CD402" s="636"/>
      <c r="CE402" s="637"/>
      <c r="CF402" s="637"/>
      <c r="CG402" s="637"/>
      <c r="CH402" s="637"/>
      <c r="CI402" s="636"/>
      <c r="CJ402" s="636"/>
      <c r="CK402" s="637"/>
      <c r="CL402" s="637"/>
      <c r="CM402" s="637"/>
      <c r="CN402" s="705"/>
      <c r="CO402" s="667">
        <f t="shared" si="204"/>
        <v>0.05</v>
      </c>
      <c r="CP402" s="88">
        <f t="shared" si="205"/>
        <v>0.05</v>
      </c>
      <c r="CQ402" s="667">
        <f t="shared" si="206"/>
        <v>0.05</v>
      </c>
      <c r="CR402" s="67">
        <v>0.05</v>
      </c>
      <c r="CS402" s="67">
        <v>0.05</v>
      </c>
      <c r="CT402" s="67"/>
      <c r="CU402" s="67"/>
      <c r="CV402" s="67"/>
      <c r="CW402" s="67"/>
      <c r="CX402" s="67"/>
      <c r="CY402" s="67"/>
      <c r="CZ402" s="924"/>
      <c r="DA402" s="925"/>
      <c r="DB402" s="925"/>
      <c r="DC402" s="924"/>
      <c r="DD402" s="924"/>
      <c r="DE402" s="924"/>
      <c r="DF402" s="925"/>
      <c r="DG402" s="925"/>
      <c r="DH402" s="925"/>
      <c r="DI402" s="925"/>
      <c r="DJ402" s="925"/>
      <c r="DK402" s="924"/>
      <c r="DL402" s="910"/>
      <c r="DM402" s="913"/>
      <c r="DN402" s="913"/>
      <c r="DO402" s="705"/>
      <c r="DP402" s="67"/>
      <c r="DQ402" s="67"/>
      <c r="DR402" s="67"/>
      <c r="DS402" s="67"/>
      <c r="DT402" s="67"/>
      <c r="DU402" s="67"/>
      <c r="DV402" s="67"/>
      <c r="DW402" s="67"/>
      <c r="DX402" s="67"/>
      <c r="DY402" s="67"/>
      <c r="DZ402" s="67"/>
      <c r="EA402" s="67"/>
      <c r="EB402" s="67"/>
      <c r="EC402" s="67"/>
      <c r="ED402" s="67"/>
      <c r="EE402" s="67"/>
      <c r="EF402" s="67"/>
      <c r="EG402" s="67"/>
      <c r="EH402" s="67"/>
      <c r="EI402" s="67"/>
      <c r="EJ402" s="67"/>
      <c r="EK402" s="67"/>
      <c r="EL402" s="67"/>
      <c r="EM402" s="67"/>
      <c r="EN402" s="67"/>
      <c r="EO402" s="67"/>
      <c r="EP402" s="67"/>
      <c r="EQ402" s="67"/>
      <c r="ER402" s="67"/>
      <c r="ES402" s="67"/>
      <c r="ET402" s="67"/>
      <c r="EU402" s="67"/>
      <c r="EV402" s="67"/>
      <c r="EW402" s="67"/>
      <c r="EX402" s="67"/>
      <c r="EY402" s="67"/>
      <c r="EZ402" s="67"/>
      <c r="FA402" s="67"/>
      <c r="FB402" s="67"/>
      <c r="FC402" s="67"/>
      <c r="FD402" s="67"/>
      <c r="FE402" s="67"/>
      <c r="FF402" s="67"/>
      <c r="FG402" s="67"/>
      <c r="FH402" s="67"/>
      <c r="FI402" s="67"/>
      <c r="FJ402" s="67"/>
      <c r="FK402" s="67"/>
      <c r="FL402" s="67"/>
      <c r="FM402" s="67"/>
      <c r="FN402" s="67"/>
      <c r="FO402" s="67"/>
      <c r="FP402" s="67"/>
      <c r="FQ402" s="67"/>
      <c r="FR402" s="67"/>
      <c r="FS402" s="67"/>
      <c r="FT402" s="67"/>
      <c r="FU402" s="67"/>
      <c r="FV402" s="67"/>
      <c r="FW402" s="67"/>
      <c r="FX402" s="67"/>
      <c r="FY402" s="67"/>
      <c r="FZ402" s="67"/>
      <c r="GA402" s="67"/>
      <c r="GB402" s="67"/>
      <c r="GC402" s="67"/>
      <c r="GD402" s="67"/>
    </row>
    <row r="403" spans="1:186" s="69" customFormat="1" ht="18.75" hidden="1" customHeight="1" thickBot="1" x14ac:dyDescent="0.3">
      <c r="A403" s="67"/>
      <c r="B403" s="67"/>
      <c r="C403" s="67"/>
      <c r="D403" s="67"/>
      <c r="E403" s="67"/>
      <c r="F403" s="67"/>
      <c r="G403" s="67"/>
      <c r="H403" s="67"/>
      <c r="I403" s="67"/>
      <c r="J403" s="67"/>
      <c r="K403" s="67"/>
      <c r="L403" s="67"/>
      <c r="M403" s="67"/>
      <c r="N403" s="67"/>
      <c r="O403" s="67"/>
      <c r="P403" s="67"/>
      <c r="Q403" s="67"/>
      <c r="R403" s="67"/>
      <c r="S403" s="67"/>
      <c r="T403" s="67"/>
      <c r="U403" s="67"/>
      <c r="V403" s="67"/>
      <c r="W403" s="67"/>
      <c r="X403" s="67"/>
      <c r="Y403" s="67"/>
      <c r="Z403" s="67"/>
      <c r="AA403" s="67"/>
      <c r="AB403" s="67"/>
      <c r="AC403" s="67"/>
      <c r="AD403" s="67"/>
      <c r="AE403" s="67"/>
      <c r="AF403" s="67"/>
      <c r="AG403" s="67"/>
      <c r="AH403" s="67"/>
      <c r="AI403" s="67"/>
      <c r="AJ403" s="67"/>
      <c r="AK403" s="67"/>
      <c r="AL403" s="67"/>
      <c r="AM403" s="67"/>
      <c r="AN403" s="67"/>
      <c r="AO403" s="67"/>
      <c r="AP403" s="67"/>
      <c r="AQ403" s="67"/>
      <c r="AR403" s="67"/>
      <c r="AS403" s="67"/>
      <c r="AT403" s="67"/>
      <c r="AU403" s="67"/>
      <c r="AV403" s="67"/>
      <c r="AW403" s="67"/>
      <c r="AX403" s="67"/>
      <c r="AY403" s="67"/>
      <c r="AZ403" s="67"/>
      <c r="BA403" s="67"/>
      <c r="BB403" s="67"/>
      <c r="BC403" s="67"/>
      <c r="BD403" s="67"/>
      <c r="BE403" s="67"/>
      <c r="BF403" s="101"/>
      <c r="BG403" s="101"/>
      <c r="BH403" s="101"/>
      <c r="BI403" s="807" t="s">
        <v>88</v>
      </c>
      <c r="BJ403" s="796" t="s">
        <v>78</v>
      </c>
      <c r="BK403" s="801">
        <v>75.37</v>
      </c>
      <c r="BL403" s="796" t="s">
        <v>421</v>
      </c>
      <c r="BM403" s="798">
        <v>0.05</v>
      </c>
      <c r="BN403" s="798">
        <v>0.05</v>
      </c>
      <c r="BO403" s="795" t="s">
        <v>77</v>
      </c>
      <c r="BP403" s="916"/>
      <c r="BQ403" s="916"/>
      <c r="BR403" s="916"/>
      <c r="BS403" s="916"/>
      <c r="BT403" s="916"/>
      <c r="BU403" s="916"/>
      <c r="BV403" s="917"/>
      <c r="BW403" s="916"/>
      <c r="BX403" s="916"/>
      <c r="BY403" s="917"/>
      <c r="BZ403" s="917"/>
      <c r="CA403" s="917"/>
      <c r="CB403" s="637"/>
      <c r="CC403" s="636"/>
      <c r="CD403" s="636"/>
      <c r="CE403" s="637"/>
      <c r="CF403" s="637"/>
      <c r="CG403" s="637"/>
      <c r="CH403" s="637"/>
      <c r="CI403" s="636"/>
      <c r="CJ403" s="636"/>
      <c r="CK403" s="637"/>
      <c r="CL403" s="637"/>
      <c r="CM403" s="637"/>
      <c r="CN403" s="705"/>
      <c r="CO403" s="667">
        <f t="shared" si="204"/>
        <v>0.05</v>
      </c>
      <c r="CP403" s="88">
        <f t="shared" si="205"/>
        <v>0.05</v>
      </c>
      <c r="CQ403" s="667">
        <f t="shared" si="206"/>
        <v>0.05</v>
      </c>
      <c r="CR403" s="67">
        <v>0.05</v>
      </c>
      <c r="CS403" s="67">
        <v>0.05</v>
      </c>
      <c r="CT403" s="67"/>
      <c r="CU403" s="67"/>
      <c r="CV403" s="67"/>
      <c r="CW403" s="67"/>
      <c r="CX403" s="67"/>
      <c r="CY403" s="67"/>
      <c r="CZ403" s="924"/>
      <c r="DA403" s="925"/>
      <c r="DB403" s="925"/>
      <c r="DC403" s="924"/>
      <c r="DD403" s="924"/>
      <c r="DE403" s="924"/>
      <c r="DF403" s="925"/>
      <c r="DG403" s="925"/>
      <c r="DH403" s="925"/>
      <c r="DI403" s="925"/>
      <c r="DJ403" s="925"/>
      <c r="DK403" s="924"/>
      <c r="DL403" s="910"/>
      <c r="DM403" s="913"/>
      <c r="DN403" s="913"/>
      <c r="DO403" s="705"/>
      <c r="DP403" s="67"/>
      <c r="DQ403" s="67"/>
      <c r="DR403" s="67"/>
      <c r="DS403" s="67"/>
      <c r="DT403" s="67"/>
      <c r="DU403" s="67"/>
      <c r="DV403" s="67"/>
      <c r="DW403" s="67"/>
      <c r="DX403" s="67"/>
      <c r="DY403" s="67"/>
      <c r="DZ403" s="67"/>
      <c r="EA403" s="67"/>
      <c r="EB403" s="67"/>
      <c r="EC403" s="67"/>
      <c r="ED403" s="67"/>
      <c r="EE403" s="67"/>
      <c r="EF403" s="67"/>
      <c r="EG403" s="67"/>
      <c r="EH403" s="67"/>
      <c r="EI403" s="67"/>
      <c r="EJ403" s="67"/>
      <c r="EK403" s="67"/>
      <c r="EL403" s="67"/>
      <c r="EM403" s="67"/>
      <c r="EN403" s="67"/>
      <c r="EO403" s="67"/>
      <c r="EP403" s="67"/>
      <c r="EQ403" s="67"/>
      <c r="ER403" s="67"/>
      <c r="ES403" s="67"/>
      <c r="ET403" s="67"/>
      <c r="EU403" s="67"/>
      <c r="EV403" s="67"/>
      <c r="EW403" s="67"/>
      <c r="EX403" s="67"/>
      <c r="EY403" s="67"/>
      <c r="EZ403" s="67"/>
      <c r="FA403" s="67"/>
      <c r="FB403" s="67"/>
      <c r="FC403" s="67"/>
      <c r="FD403" s="67"/>
      <c r="FE403" s="67"/>
      <c r="FF403" s="67"/>
      <c r="FG403" s="67"/>
      <c r="FH403" s="67"/>
      <c r="FI403" s="67"/>
      <c r="FJ403" s="67"/>
      <c r="FK403" s="67"/>
      <c r="FL403" s="67"/>
      <c r="FM403" s="67"/>
      <c r="FN403" s="67"/>
      <c r="FO403" s="67"/>
      <c r="FP403" s="67"/>
      <c r="FQ403" s="67"/>
      <c r="FR403" s="67"/>
      <c r="FS403" s="67"/>
      <c r="FT403" s="67"/>
      <c r="FU403" s="67"/>
      <c r="FV403" s="67"/>
      <c r="FW403" s="67"/>
      <c r="FX403" s="67"/>
      <c r="FY403" s="67"/>
      <c r="FZ403" s="67"/>
      <c r="GA403" s="67"/>
      <c r="GB403" s="67"/>
      <c r="GC403" s="67"/>
      <c r="GD403" s="67"/>
    </row>
    <row r="404" spans="1:186" s="69" customFormat="1" ht="18.75" hidden="1" customHeight="1" thickBot="1" x14ac:dyDescent="0.3">
      <c r="A404" s="67"/>
      <c r="B404" s="67"/>
      <c r="C404" s="67"/>
      <c r="D404" s="67"/>
      <c r="E404" s="67"/>
      <c r="F404" s="67"/>
      <c r="G404" s="67"/>
      <c r="H404" s="67"/>
      <c r="I404" s="67"/>
      <c r="J404" s="67"/>
      <c r="K404" s="67"/>
      <c r="L404" s="67"/>
      <c r="M404" s="67"/>
      <c r="N404" s="67"/>
      <c r="O404" s="67"/>
      <c r="P404" s="67"/>
      <c r="Q404" s="67"/>
      <c r="R404" s="67"/>
      <c r="S404" s="67"/>
      <c r="T404" s="67"/>
      <c r="U404" s="67"/>
      <c r="V404" s="67"/>
      <c r="W404" s="67"/>
      <c r="X404" s="67"/>
      <c r="Y404" s="67"/>
      <c r="Z404" s="67"/>
      <c r="AA404" s="67"/>
      <c r="AB404" s="67"/>
      <c r="AC404" s="67"/>
      <c r="AD404" s="67"/>
      <c r="AE404" s="67"/>
      <c r="AF404" s="67"/>
      <c r="AG404" s="67"/>
      <c r="AH404" s="67"/>
      <c r="AI404" s="67"/>
      <c r="AJ404" s="67"/>
      <c r="AK404" s="67"/>
      <c r="AL404" s="67"/>
      <c r="AM404" s="67"/>
      <c r="AN404" s="67"/>
      <c r="AO404" s="67"/>
      <c r="AP404" s="67"/>
      <c r="AQ404" s="67"/>
      <c r="AR404" s="67"/>
      <c r="AS404" s="67"/>
      <c r="AT404" s="67"/>
      <c r="AU404" s="67"/>
      <c r="AV404" s="67"/>
      <c r="AW404" s="67"/>
      <c r="AX404" s="67"/>
      <c r="AY404" s="67"/>
      <c r="AZ404" s="67"/>
      <c r="BA404" s="67"/>
      <c r="BB404" s="67"/>
      <c r="BC404" s="67"/>
      <c r="BD404" s="67"/>
      <c r="BE404" s="67"/>
      <c r="BF404" s="101"/>
      <c r="BG404" s="101"/>
      <c r="BH404" s="101"/>
      <c r="BI404" s="807" t="s">
        <v>89</v>
      </c>
      <c r="BJ404" s="796" t="s">
        <v>78</v>
      </c>
      <c r="BK404" s="801">
        <v>130.97999999999999</v>
      </c>
      <c r="BL404" s="796" t="s">
        <v>421</v>
      </c>
      <c r="BM404" s="798">
        <v>0.05</v>
      </c>
      <c r="BN404" s="798">
        <v>0.05</v>
      </c>
      <c r="BO404" s="795" t="s">
        <v>77</v>
      </c>
      <c r="BP404" s="916"/>
      <c r="BQ404" s="916"/>
      <c r="BR404" s="916"/>
      <c r="BS404" s="916"/>
      <c r="BT404" s="916"/>
      <c r="BU404" s="916"/>
      <c r="BV404" s="917"/>
      <c r="BW404" s="916"/>
      <c r="BX404" s="916"/>
      <c r="BY404" s="917"/>
      <c r="BZ404" s="917"/>
      <c r="CA404" s="917"/>
      <c r="CB404" s="637"/>
      <c r="CC404" s="636"/>
      <c r="CD404" s="636"/>
      <c r="CE404" s="637"/>
      <c r="CF404" s="637"/>
      <c r="CG404" s="637"/>
      <c r="CH404" s="637"/>
      <c r="CI404" s="636"/>
      <c r="CJ404" s="636"/>
      <c r="CK404" s="637"/>
      <c r="CL404" s="637"/>
      <c r="CM404" s="637"/>
      <c r="CN404" s="705"/>
      <c r="CO404" s="667">
        <f t="shared" si="204"/>
        <v>0.05</v>
      </c>
      <c r="CP404" s="88">
        <f t="shared" si="205"/>
        <v>0.05</v>
      </c>
      <c r="CQ404" s="667">
        <f t="shared" si="206"/>
        <v>0.05</v>
      </c>
      <c r="CR404" s="67">
        <v>0.05</v>
      </c>
      <c r="CS404" s="67">
        <v>0.05</v>
      </c>
      <c r="CT404" s="67"/>
      <c r="CU404" s="67"/>
      <c r="CV404" s="67"/>
      <c r="CW404" s="67"/>
      <c r="CX404" s="67"/>
      <c r="CY404" s="67"/>
      <c r="CZ404" s="924"/>
      <c r="DA404" s="925"/>
      <c r="DB404" s="925"/>
      <c r="DC404" s="924"/>
      <c r="DD404" s="924"/>
      <c r="DE404" s="924"/>
      <c r="DF404" s="925"/>
      <c r="DG404" s="925"/>
      <c r="DH404" s="925"/>
      <c r="DI404" s="925"/>
      <c r="DJ404" s="925"/>
      <c r="DK404" s="924"/>
      <c r="DL404" s="910"/>
      <c r="DM404" s="913"/>
      <c r="DN404" s="913"/>
      <c r="DO404" s="705"/>
      <c r="DP404" s="67"/>
      <c r="DQ404" s="67"/>
      <c r="DR404" s="67"/>
      <c r="DS404" s="67"/>
      <c r="DT404" s="67"/>
      <c r="DU404" s="67"/>
      <c r="DV404" s="67"/>
      <c r="DW404" s="67"/>
      <c r="DX404" s="67"/>
      <c r="DY404" s="67"/>
      <c r="DZ404" s="67"/>
      <c r="EA404" s="67"/>
      <c r="EB404" s="67"/>
      <c r="EC404" s="67"/>
      <c r="ED404" s="67"/>
      <c r="EE404" s="67"/>
      <c r="EF404" s="67"/>
      <c r="EG404" s="67"/>
      <c r="EH404" s="67"/>
      <c r="EI404" s="67"/>
      <c r="EJ404" s="67"/>
      <c r="EK404" s="67"/>
      <c r="EL404" s="67"/>
      <c r="EM404" s="67"/>
      <c r="EN404" s="67"/>
      <c r="EO404" s="67"/>
      <c r="EP404" s="67"/>
      <c r="EQ404" s="67"/>
      <c r="ER404" s="67"/>
      <c r="ES404" s="67"/>
      <c r="ET404" s="67"/>
      <c r="EU404" s="67"/>
      <c r="EV404" s="67"/>
      <c r="EW404" s="67"/>
      <c r="EX404" s="67"/>
      <c r="EY404" s="67"/>
      <c r="EZ404" s="67"/>
      <c r="FA404" s="67"/>
      <c r="FB404" s="67"/>
      <c r="FC404" s="67"/>
      <c r="FD404" s="67"/>
      <c r="FE404" s="67"/>
      <c r="FF404" s="67"/>
      <c r="FG404" s="67"/>
      <c r="FH404" s="67"/>
      <c r="FI404" s="67"/>
      <c r="FJ404" s="67"/>
      <c r="FK404" s="67"/>
      <c r="FL404" s="67"/>
      <c r="FM404" s="67"/>
      <c r="FN404" s="67"/>
      <c r="FO404" s="67"/>
      <c r="FP404" s="67"/>
      <c r="FQ404" s="67"/>
      <c r="FR404" s="67"/>
      <c r="FS404" s="67"/>
      <c r="FT404" s="67"/>
      <c r="FU404" s="67"/>
      <c r="FV404" s="67"/>
      <c r="FW404" s="67"/>
      <c r="FX404" s="67"/>
      <c r="FY404" s="67"/>
      <c r="FZ404" s="67"/>
      <c r="GA404" s="67"/>
      <c r="GB404" s="67"/>
      <c r="GC404" s="67"/>
      <c r="GD404" s="67"/>
    </row>
    <row r="405" spans="1:186" s="69" customFormat="1" ht="18.75" hidden="1" customHeight="1" thickBot="1" x14ac:dyDescent="0.3">
      <c r="A405" s="67"/>
      <c r="B405" s="67"/>
      <c r="C405" s="67"/>
      <c r="D405" s="67"/>
      <c r="E405" s="67"/>
      <c r="F405" s="67"/>
      <c r="G405" s="67"/>
      <c r="H405" s="67"/>
      <c r="I405" s="67"/>
      <c r="J405" s="67"/>
      <c r="K405" s="67"/>
      <c r="L405" s="67"/>
      <c r="M405" s="67"/>
      <c r="N405" s="67"/>
      <c r="O405" s="67"/>
      <c r="P405" s="67"/>
      <c r="Q405" s="67"/>
      <c r="R405" s="67"/>
      <c r="S405" s="67"/>
      <c r="T405" s="67"/>
      <c r="U405" s="67"/>
      <c r="V405" s="67"/>
      <c r="W405" s="67"/>
      <c r="X405" s="67"/>
      <c r="Y405" s="67"/>
      <c r="Z405" s="67"/>
      <c r="AA405" s="67"/>
      <c r="AB405" s="67"/>
      <c r="AC405" s="67"/>
      <c r="AD405" s="67"/>
      <c r="AE405" s="67"/>
      <c r="AF405" s="67"/>
      <c r="AG405" s="67"/>
      <c r="AH405" s="67"/>
      <c r="AI405" s="67"/>
      <c r="AJ405" s="67"/>
      <c r="AK405" s="67"/>
      <c r="AL405" s="67"/>
      <c r="AM405" s="67"/>
      <c r="AN405" s="67"/>
      <c r="AO405" s="67"/>
      <c r="AP405" s="67"/>
      <c r="AQ405" s="67"/>
      <c r="AR405" s="67"/>
      <c r="AS405" s="67"/>
      <c r="AT405" s="67"/>
      <c r="AU405" s="67"/>
      <c r="AV405" s="67"/>
      <c r="AW405" s="67"/>
      <c r="AX405" s="67"/>
      <c r="AY405" s="67"/>
      <c r="AZ405" s="67"/>
      <c r="BA405" s="67"/>
      <c r="BB405" s="67"/>
      <c r="BC405" s="67"/>
      <c r="BD405" s="67"/>
      <c r="BE405" s="67"/>
      <c r="BF405" s="101"/>
      <c r="BG405" s="101"/>
      <c r="BH405" s="101"/>
      <c r="BI405" s="807" t="s">
        <v>90</v>
      </c>
      <c r="BJ405" s="796" t="s">
        <v>78</v>
      </c>
      <c r="BK405" s="801">
        <v>79.5</v>
      </c>
      <c r="BL405" s="796" t="s">
        <v>421</v>
      </c>
      <c r="BM405" s="798">
        <v>0.05</v>
      </c>
      <c r="BN405" s="798">
        <v>0.05</v>
      </c>
      <c r="BO405" s="795" t="s">
        <v>77</v>
      </c>
      <c r="BP405" s="916"/>
      <c r="BQ405" s="916"/>
      <c r="BR405" s="916"/>
      <c r="BS405" s="916"/>
      <c r="BT405" s="916"/>
      <c r="BU405" s="916"/>
      <c r="BV405" s="917"/>
      <c r="BW405" s="916"/>
      <c r="BX405" s="916"/>
      <c r="BY405" s="917"/>
      <c r="BZ405" s="917"/>
      <c r="CA405" s="917"/>
      <c r="CB405" s="637"/>
      <c r="CC405" s="636"/>
      <c r="CD405" s="636"/>
      <c r="CE405" s="637"/>
      <c r="CF405" s="637"/>
      <c r="CG405" s="637"/>
      <c r="CH405" s="637"/>
      <c r="CI405" s="636"/>
      <c r="CJ405" s="636"/>
      <c r="CK405" s="637"/>
      <c r="CL405" s="637"/>
      <c r="CM405" s="637"/>
      <c r="CN405" s="705"/>
      <c r="CO405" s="667">
        <f t="shared" si="204"/>
        <v>0.05</v>
      </c>
      <c r="CP405" s="88">
        <f t="shared" si="205"/>
        <v>0.05</v>
      </c>
      <c r="CQ405" s="667">
        <f t="shared" si="206"/>
        <v>0.05</v>
      </c>
      <c r="CR405" s="67">
        <v>0.05</v>
      </c>
      <c r="CS405" s="67">
        <v>0.05</v>
      </c>
      <c r="CT405" s="67"/>
      <c r="CU405" s="67"/>
      <c r="CV405" s="67"/>
      <c r="CW405" s="67"/>
      <c r="CX405" s="67"/>
      <c r="CY405" s="67"/>
      <c r="CZ405" s="924"/>
      <c r="DA405" s="925"/>
      <c r="DB405" s="925"/>
      <c r="DC405" s="924"/>
      <c r="DD405" s="924"/>
      <c r="DE405" s="924"/>
      <c r="DF405" s="925"/>
      <c r="DG405" s="925"/>
      <c r="DH405" s="925"/>
      <c r="DI405" s="925"/>
      <c r="DJ405" s="925"/>
      <c r="DK405" s="924"/>
      <c r="DL405" s="910"/>
      <c r="DM405" s="913"/>
      <c r="DN405" s="913"/>
      <c r="DO405" s="705"/>
      <c r="DP405" s="67"/>
      <c r="DQ405" s="67"/>
      <c r="DR405" s="67"/>
      <c r="DS405" s="67"/>
      <c r="DT405" s="67"/>
      <c r="DU405" s="67"/>
      <c r="DV405" s="67"/>
      <c r="DW405" s="67"/>
      <c r="DX405" s="67"/>
      <c r="DY405" s="67"/>
      <c r="DZ405" s="67"/>
      <c r="EA405" s="67"/>
      <c r="EB405" s="67"/>
      <c r="EC405" s="67"/>
      <c r="ED405" s="67"/>
      <c r="EE405" s="67"/>
      <c r="EF405" s="67"/>
      <c r="EG405" s="67"/>
      <c r="EH405" s="67"/>
      <c r="EI405" s="67"/>
      <c r="EJ405" s="67"/>
      <c r="EK405" s="67"/>
      <c r="EL405" s="67"/>
      <c r="EM405" s="67"/>
      <c r="EN405" s="67"/>
      <c r="EO405" s="67"/>
      <c r="EP405" s="67"/>
      <c r="EQ405" s="67"/>
      <c r="ER405" s="67"/>
      <c r="ES405" s="67"/>
      <c r="ET405" s="67"/>
      <c r="EU405" s="67"/>
      <c r="EV405" s="67"/>
      <c r="EW405" s="67"/>
      <c r="EX405" s="67"/>
      <c r="EY405" s="67"/>
      <c r="EZ405" s="67"/>
      <c r="FA405" s="67"/>
      <c r="FB405" s="67"/>
      <c r="FC405" s="67"/>
      <c r="FD405" s="67"/>
      <c r="FE405" s="67"/>
      <c r="FF405" s="67"/>
      <c r="FG405" s="67"/>
      <c r="FH405" s="67"/>
      <c r="FI405" s="67"/>
      <c r="FJ405" s="67"/>
      <c r="FK405" s="67"/>
      <c r="FL405" s="67"/>
      <c r="FM405" s="67"/>
      <c r="FN405" s="67"/>
      <c r="FO405" s="67"/>
      <c r="FP405" s="67"/>
      <c r="FQ405" s="67"/>
      <c r="FR405" s="67"/>
      <c r="FS405" s="67"/>
      <c r="FT405" s="67"/>
      <c r="FU405" s="67"/>
      <c r="FV405" s="67"/>
      <c r="FW405" s="67"/>
      <c r="FX405" s="67"/>
      <c r="FY405" s="67"/>
      <c r="FZ405" s="67"/>
      <c r="GA405" s="67"/>
      <c r="GB405" s="67"/>
      <c r="GC405" s="67"/>
      <c r="GD405" s="67"/>
    </row>
    <row r="406" spans="1:186" s="69" customFormat="1" ht="18.75" hidden="1" customHeight="1" thickBot="1" x14ac:dyDescent="0.3">
      <c r="A406" s="67"/>
      <c r="B406" s="67"/>
      <c r="C406" s="67"/>
      <c r="D406" s="67"/>
      <c r="E406" s="67"/>
      <c r="F406" s="67"/>
      <c r="G406" s="67"/>
      <c r="H406" s="67"/>
      <c r="I406" s="67"/>
      <c r="J406" s="67"/>
      <c r="K406" s="67"/>
      <c r="L406" s="67"/>
      <c r="M406" s="67"/>
      <c r="N406" s="67"/>
      <c r="O406" s="67"/>
      <c r="P406" s="67"/>
      <c r="Q406" s="67"/>
      <c r="R406" s="67"/>
      <c r="S406" s="67"/>
      <c r="T406" s="67"/>
      <c r="U406" s="67"/>
      <c r="V406" s="67"/>
      <c r="W406" s="67"/>
      <c r="X406" s="67"/>
      <c r="Y406" s="67"/>
      <c r="Z406" s="67"/>
      <c r="AA406" s="67"/>
      <c r="AB406" s="67"/>
      <c r="AC406" s="67"/>
      <c r="AD406" s="67"/>
      <c r="AE406" s="67"/>
      <c r="AF406" s="67"/>
      <c r="AG406" s="67"/>
      <c r="AH406" s="67"/>
      <c r="AI406" s="67"/>
      <c r="AJ406" s="67"/>
      <c r="AK406" s="67"/>
      <c r="AL406" s="67"/>
      <c r="AM406" s="67"/>
      <c r="AN406" s="67"/>
      <c r="AO406" s="67"/>
      <c r="AP406" s="67"/>
      <c r="AQ406" s="67"/>
      <c r="AR406" s="67"/>
      <c r="AS406" s="67"/>
      <c r="AT406" s="67"/>
      <c r="AU406" s="67"/>
      <c r="AV406" s="67"/>
      <c r="AW406" s="67"/>
      <c r="AX406" s="67"/>
      <c r="AY406" s="67"/>
      <c r="AZ406" s="67"/>
      <c r="BA406" s="67"/>
      <c r="BB406" s="67"/>
      <c r="BC406" s="67"/>
      <c r="BD406" s="67"/>
      <c r="BE406" s="67"/>
      <c r="BF406" s="101"/>
      <c r="BG406" s="101"/>
      <c r="BH406" s="101"/>
      <c r="BI406" s="807" t="s">
        <v>91</v>
      </c>
      <c r="BJ406" s="796" t="s">
        <v>78</v>
      </c>
      <c r="BK406" s="801">
        <v>73.42</v>
      </c>
      <c r="BL406" s="796" t="s">
        <v>421</v>
      </c>
      <c r="BM406" s="798">
        <v>0.05</v>
      </c>
      <c r="BN406" s="798">
        <v>0.05</v>
      </c>
      <c r="BO406" s="795" t="s">
        <v>77</v>
      </c>
      <c r="BP406" s="916"/>
      <c r="BQ406" s="916"/>
      <c r="BR406" s="916"/>
      <c r="BS406" s="916"/>
      <c r="BT406" s="916"/>
      <c r="BU406" s="916"/>
      <c r="BV406" s="917"/>
      <c r="BW406" s="916"/>
      <c r="BX406" s="916"/>
      <c r="BY406" s="917"/>
      <c r="BZ406" s="917"/>
      <c r="CA406" s="917"/>
      <c r="CB406" s="637"/>
      <c r="CC406" s="636"/>
      <c r="CD406" s="636"/>
      <c r="CE406" s="637"/>
      <c r="CF406" s="637"/>
      <c r="CG406" s="637"/>
      <c r="CH406" s="637"/>
      <c r="CI406" s="636"/>
      <c r="CJ406" s="636"/>
      <c r="CK406" s="637"/>
      <c r="CL406" s="637"/>
      <c r="CM406" s="637"/>
      <c r="CN406" s="705"/>
      <c r="CO406" s="667">
        <f t="shared" si="204"/>
        <v>0.05</v>
      </c>
      <c r="CP406" s="88">
        <f t="shared" si="205"/>
        <v>0.05</v>
      </c>
      <c r="CQ406" s="667">
        <f t="shared" si="206"/>
        <v>0.05</v>
      </c>
      <c r="CR406" s="67">
        <v>0.05</v>
      </c>
      <c r="CS406" s="67">
        <v>0.05</v>
      </c>
      <c r="CT406" s="67"/>
      <c r="CU406" s="67"/>
      <c r="CV406" s="67"/>
      <c r="CW406" s="67"/>
      <c r="CX406" s="67"/>
      <c r="CY406" s="67"/>
      <c r="CZ406" s="924"/>
      <c r="DA406" s="925"/>
      <c r="DB406" s="925"/>
      <c r="DC406" s="924"/>
      <c r="DD406" s="924"/>
      <c r="DE406" s="924"/>
      <c r="DF406" s="925"/>
      <c r="DG406" s="925"/>
      <c r="DH406" s="925"/>
      <c r="DI406" s="925"/>
      <c r="DJ406" s="925"/>
      <c r="DK406" s="924"/>
      <c r="DL406" s="910"/>
      <c r="DM406" s="913"/>
      <c r="DN406" s="913"/>
      <c r="DO406" s="705"/>
      <c r="DP406" s="67"/>
      <c r="DQ406" s="67"/>
      <c r="DR406" s="67"/>
      <c r="DS406" s="67"/>
      <c r="DT406" s="67"/>
      <c r="DU406" s="67"/>
      <c r="DV406" s="67"/>
      <c r="DW406" s="67"/>
      <c r="DX406" s="67"/>
      <c r="DY406" s="67"/>
      <c r="DZ406" s="67"/>
      <c r="EA406" s="67"/>
      <c r="EB406" s="67"/>
      <c r="EC406" s="67"/>
      <c r="ED406" s="67"/>
      <c r="EE406" s="67"/>
      <c r="EF406" s="67"/>
      <c r="EG406" s="67"/>
      <c r="EH406" s="67"/>
      <c r="EI406" s="67"/>
      <c r="EJ406" s="67"/>
      <c r="EK406" s="67"/>
      <c r="EL406" s="67"/>
      <c r="EM406" s="67"/>
      <c r="EN406" s="67"/>
      <c r="EO406" s="67"/>
      <c r="EP406" s="67"/>
      <c r="EQ406" s="67"/>
      <c r="ER406" s="67"/>
      <c r="ES406" s="67"/>
      <c r="ET406" s="67"/>
      <c r="EU406" s="67"/>
      <c r="EV406" s="67"/>
      <c r="EW406" s="67"/>
      <c r="EX406" s="67"/>
      <c r="EY406" s="67"/>
      <c r="EZ406" s="67"/>
      <c r="FA406" s="67"/>
      <c r="FB406" s="67"/>
      <c r="FC406" s="67"/>
      <c r="FD406" s="67"/>
      <c r="FE406" s="67"/>
      <c r="FF406" s="67"/>
      <c r="FG406" s="67"/>
      <c r="FH406" s="67"/>
      <c r="FI406" s="67"/>
      <c r="FJ406" s="67"/>
      <c r="FK406" s="67"/>
      <c r="FL406" s="67"/>
      <c r="FM406" s="67"/>
      <c r="FN406" s="67"/>
      <c r="FO406" s="67"/>
      <c r="FP406" s="67"/>
      <c r="FQ406" s="67"/>
      <c r="FR406" s="67"/>
      <c r="FS406" s="67"/>
      <c r="FT406" s="67"/>
      <c r="FU406" s="67"/>
      <c r="FV406" s="67"/>
      <c r="FW406" s="67"/>
      <c r="FX406" s="67"/>
      <c r="FY406" s="67"/>
      <c r="FZ406" s="67"/>
      <c r="GA406" s="67"/>
      <c r="GB406" s="67"/>
      <c r="GC406" s="67"/>
      <c r="GD406" s="67"/>
    </row>
    <row r="407" spans="1:186" s="69" customFormat="1" ht="18.75" hidden="1" customHeight="1" thickBot="1" x14ac:dyDescent="0.3">
      <c r="A407" s="67"/>
      <c r="B407" s="67"/>
      <c r="C407" s="67"/>
      <c r="D407" s="67"/>
      <c r="E407" s="67"/>
      <c r="F407" s="67"/>
      <c r="G407" s="67"/>
      <c r="H407" s="67"/>
      <c r="I407" s="67"/>
      <c r="J407" s="67"/>
      <c r="K407" s="67"/>
      <c r="L407" s="67"/>
      <c r="M407" s="67"/>
      <c r="N407" s="67"/>
      <c r="O407" s="67"/>
      <c r="P407" s="67"/>
      <c r="Q407" s="67"/>
      <c r="R407" s="67"/>
      <c r="S407" s="67"/>
      <c r="T407" s="67"/>
      <c r="U407" s="67"/>
      <c r="V407" s="67"/>
      <c r="W407" s="67"/>
      <c r="X407" s="67"/>
      <c r="Y407" s="67"/>
      <c r="Z407" s="67"/>
      <c r="AA407" s="67"/>
      <c r="AB407" s="67"/>
      <c r="AC407" s="67"/>
      <c r="AD407" s="67"/>
      <c r="AE407" s="67"/>
      <c r="AF407" s="67"/>
      <c r="AG407" s="67"/>
      <c r="AH407" s="67"/>
      <c r="AI407" s="67"/>
      <c r="AJ407" s="67"/>
      <c r="AK407" s="67"/>
      <c r="AL407" s="67"/>
      <c r="AM407" s="67"/>
      <c r="AN407" s="67"/>
      <c r="AO407" s="67"/>
      <c r="AP407" s="67"/>
      <c r="AQ407" s="67"/>
      <c r="AR407" s="67"/>
      <c r="AS407" s="67"/>
      <c r="AT407" s="67"/>
      <c r="AU407" s="67"/>
      <c r="AV407" s="67"/>
      <c r="AW407" s="67"/>
      <c r="AX407" s="67"/>
      <c r="AY407" s="67"/>
      <c r="AZ407" s="67"/>
      <c r="BA407" s="67"/>
      <c r="BB407" s="67"/>
      <c r="BC407" s="67"/>
      <c r="BD407" s="67"/>
      <c r="BE407" s="67"/>
      <c r="BF407" s="101"/>
      <c r="BG407" s="101"/>
      <c r="BH407" s="101"/>
      <c r="BI407" s="807" t="s">
        <v>331</v>
      </c>
      <c r="BJ407" s="796" t="s">
        <v>78</v>
      </c>
      <c r="BK407" s="801">
        <v>131.06</v>
      </c>
      <c r="BL407" s="796" t="s">
        <v>421</v>
      </c>
      <c r="BM407" s="798">
        <v>0.05</v>
      </c>
      <c r="BN407" s="798">
        <v>0.05</v>
      </c>
      <c r="BO407" s="795" t="s">
        <v>77</v>
      </c>
      <c r="BP407" s="916"/>
      <c r="BQ407" s="916"/>
      <c r="BR407" s="916"/>
      <c r="BS407" s="916"/>
      <c r="BT407" s="916"/>
      <c r="BU407" s="916"/>
      <c r="BV407" s="917"/>
      <c r="BW407" s="916"/>
      <c r="BX407" s="916"/>
      <c r="BY407" s="917"/>
      <c r="BZ407" s="917"/>
      <c r="CA407" s="917"/>
      <c r="CB407" s="637"/>
      <c r="CC407" s="636"/>
      <c r="CD407" s="636"/>
      <c r="CE407" s="637"/>
      <c r="CF407" s="637"/>
      <c r="CG407" s="637"/>
      <c r="CH407" s="637"/>
      <c r="CI407" s="636"/>
      <c r="CJ407" s="636"/>
      <c r="CK407" s="637"/>
      <c r="CL407" s="637"/>
      <c r="CM407" s="637"/>
      <c r="CN407" s="705"/>
      <c r="CO407" s="667">
        <f t="shared" si="204"/>
        <v>0.05</v>
      </c>
      <c r="CP407" s="88">
        <f t="shared" si="205"/>
        <v>0.05</v>
      </c>
      <c r="CQ407" s="667">
        <f t="shared" si="206"/>
        <v>0.05</v>
      </c>
      <c r="CR407" s="67">
        <v>0.05</v>
      </c>
      <c r="CS407" s="67">
        <v>0.05</v>
      </c>
      <c r="CT407" s="67"/>
      <c r="CU407" s="67"/>
      <c r="CV407" s="67"/>
      <c r="CW407" s="67"/>
      <c r="CX407" s="67"/>
      <c r="CY407" s="67"/>
      <c r="CZ407" s="924"/>
      <c r="DA407" s="925"/>
      <c r="DB407" s="925"/>
      <c r="DC407" s="924"/>
      <c r="DD407" s="924"/>
      <c r="DE407" s="924"/>
      <c r="DF407" s="925"/>
      <c r="DG407" s="925"/>
      <c r="DH407" s="925"/>
      <c r="DI407" s="925"/>
      <c r="DJ407" s="925"/>
      <c r="DK407" s="924"/>
      <c r="DL407" s="910"/>
      <c r="DM407" s="913"/>
      <c r="DN407" s="913"/>
      <c r="DO407" s="705"/>
      <c r="DP407" s="67"/>
      <c r="DQ407" s="67"/>
      <c r="DR407" s="67"/>
      <c r="DS407" s="67"/>
      <c r="DT407" s="67"/>
      <c r="DU407" s="67"/>
      <c r="DV407" s="67"/>
      <c r="DW407" s="67"/>
      <c r="DX407" s="67"/>
      <c r="DY407" s="67"/>
      <c r="DZ407" s="67"/>
      <c r="EA407" s="67"/>
      <c r="EB407" s="67"/>
      <c r="EC407" s="67"/>
      <c r="ED407" s="67"/>
      <c r="EE407" s="67"/>
      <c r="EF407" s="67"/>
      <c r="EG407" s="67"/>
      <c r="EH407" s="67"/>
      <c r="EI407" s="67"/>
      <c r="EJ407" s="67"/>
      <c r="EK407" s="67"/>
      <c r="EL407" s="67"/>
      <c r="EM407" s="67"/>
      <c r="EN407" s="67"/>
      <c r="EO407" s="67"/>
      <c r="EP407" s="67"/>
      <c r="EQ407" s="67"/>
      <c r="ER407" s="67"/>
      <c r="ES407" s="67"/>
      <c r="ET407" s="67"/>
      <c r="EU407" s="67"/>
      <c r="EV407" s="67"/>
      <c r="EW407" s="67"/>
      <c r="EX407" s="67"/>
      <c r="EY407" s="67"/>
      <c r="EZ407" s="67"/>
      <c r="FA407" s="67"/>
      <c r="FB407" s="67"/>
      <c r="FC407" s="67"/>
      <c r="FD407" s="67"/>
      <c r="FE407" s="67"/>
      <c r="FF407" s="67"/>
      <c r="FG407" s="67"/>
      <c r="FH407" s="67"/>
      <c r="FI407" s="67"/>
      <c r="FJ407" s="67"/>
      <c r="FK407" s="67"/>
      <c r="FL407" s="67"/>
      <c r="FM407" s="67"/>
      <c r="FN407" s="67"/>
      <c r="FO407" s="67"/>
      <c r="FP407" s="67"/>
      <c r="FQ407" s="67"/>
      <c r="FR407" s="67"/>
      <c r="FS407" s="67"/>
      <c r="FT407" s="67"/>
      <c r="FU407" s="67"/>
      <c r="FV407" s="67"/>
      <c r="FW407" s="67"/>
      <c r="FX407" s="67"/>
      <c r="FY407" s="67"/>
      <c r="FZ407" s="67"/>
      <c r="GA407" s="67"/>
      <c r="GB407" s="67"/>
      <c r="GC407" s="67"/>
      <c r="GD407" s="67"/>
    </row>
    <row r="408" spans="1:186" s="69" customFormat="1" ht="18.75" hidden="1" customHeight="1" thickBot="1" x14ac:dyDescent="0.3">
      <c r="A408" s="67"/>
      <c r="B408" s="67"/>
      <c r="C408" s="67"/>
      <c r="D408" s="67"/>
      <c r="E408" s="67"/>
      <c r="F408" s="67"/>
      <c r="G408" s="67"/>
      <c r="H408" s="67"/>
      <c r="I408" s="67"/>
      <c r="J408" s="67"/>
      <c r="K408" s="67"/>
      <c r="L408" s="67"/>
      <c r="M408" s="67"/>
      <c r="N408" s="67"/>
      <c r="O408" s="67"/>
      <c r="P408" s="67"/>
      <c r="Q408" s="67"/>
      <c r="R408" s="67"/>
      <c r="S408" s="67"/>
      <c r="T408" s="67"/>
      <c r="U408" s="67"/>
      <c r="V408" s="67"/>
      <c r="W408" s="67"/>
      <c r="X408" s="67"/>
      <c r="Y408" s="67"/>
      <c r="Z408" s="67"/>
      <c r="AA408" s="67"/>
      <c r="AB408" s="67"/>
      <c r="AC408" s="67"/>
      <c r="AD408" s="67"/>
      <c r="AE408" s="67"/>
      <c r="AF408" s="67"/>
      <c r="AG408" s="67"/>
      <c r="AH408" s="67"/>
      <c r="AI408" s="67"/>
      <c r="AJ408" s="67"/>
      <c r="AK408" s="67"/>
      <c r="AL408" s="67"/>
      <c r="AM408" s="67"/>
      <c r="AN408" s="67"/>
      <c r="AO408" s="67"/>
      <c r="AP408" s="67"/>
      <c r="AQ408" s="67"/>
      <c r="AR408" s="67"/>
      <c r="AS408" s="67"/>
      <c r="AT408" s="67"/>
      <c r="AU408" s="67"/>
      <c r="AV408" s="67"/>
      <c r="AW408" s="67"/>
      <c r="AX408" s="67"/>
      <c r="AY408" s="67"/>
      <c r="AZ408" s="67"/>
      <c r="BA408" s="67"/>
      <c r="BB408" s="67"/>
      <c r="BC408" s="67"/>
      <c r="BD408" s="67"/>
      <c r="BE408" s="67"/>
      <c r="BF408" s="101"/>
      <c r="BG408" s="101"/>
      <c r="BH408" s="101"/>
      <c r="BI408" s="807" t="s">
        <v>92</v>
      </c>
      <c r="BJ408" s="796" t="s">
        <v>78</v>
      </c>
      <c r="BK408" s="801">
        <v>196.94</v>
      </c>
      <c r="BL408" s="796" t="s">
        <v>421</v>
      </c>
      <c r="BM408" s="798">
        <v>0.05</v>
      </c>
      <c r="BN408" s="798">
        <v>0.05</v>
      </c>
      <c r="BO408" s="795" t="s">
        <v>77</v>
      </c>
      <c r="BP408" s="916"/>
      <c r="BQ408" s="916"/>
      <c r="BR408" s="916"/>
      <c r="BS408" s="916"/>
      <c r="BT408" s="916"/>
      <c r="BU408" s="916"/>
      <c r="BV408" s="917"/>
      <c r="BW408" s="916"/>
      <c r="BX408" s="916"/>
      <c r="BY408" s="917"/>
      <c r="BZ408" s="917"/>
      <c r="CA408" s="917"/>
      <c r="CB408" s="637"/>
      <c r="CC408" s="636"/>
      <c r="CD408" s="636"/>
      <c r="CE408" s="637"/>
      <c r="CF408" s="637"/>
      <c r="CG408" s="637"/>
      <c r="CH408" s="637"/>
      <c r="CI408" s="636"/>
      <c r="CJ408" s="636"/>
      <c r="CK408" s="637"/>
      <c r="CL408" s="637"/>
      <c r="CM408" s="637"/>
      <c r="CN408" s="705"/>
      <c r="CO408" s="667">
        <f t="shared" si="204"/>
        <v>0.05</v>
      </c>
      <c r="CP408" s="88">
        <f t="shared" si="205"/>
        <v>0.05</v>
      </c>
      <c r="CQ408" s="667">
        <f t="shared" si="206"/>
        <v>0.05</v>
      </c>
      <c r="CR408" s="67">
        <v>0.05</v>
      </c>
      <c r="CS408" s="67">
        <v>0.05</v>
      </c>
      <c r="CT408" s="67"/>
      <c r="CU408" s="67"/>
      <c r="CV408" s="67"/>
      <c r="CW408" s="67"/>
      <c r="CX408" s="67"/>
      <c r="CY408" s="67"/>
      <c r="CZ408" s="924"/>
      <c r="DA408" s="925"/>
      <c r="DB408" s="925"/>
      <c r="DC408" s="924"/>
      <c r="DD408" s="924"/>
      <c r="DE408" s="924"/>
      <c r="DF408" s="925"/>
      <c r="DG408" s="925"/>
      <c r="DH408" s="925"/>
      <c r="DI408" s="925"/>
      <c r="DJ408" s="925"/>
      <c r="DK408" s="924"/>
      <c r="DL408" s="910"/>
      <c r="DM408" s="913"/>
      <c r="DN408" s="913"/>
      <c r="DO408" s="705"/>
      <c r="DP408" s="67"/>
      <c r="DQ408" s="67"/>
      <c r="DR408" s="67"/>
      <c r="DS408" s="67"/>
      <c r="DT408" s="67"/>
      <c r="DU408" s="67"/>
      <c r="DV408" s="67"/>
      <c r="DW408" s="67"/>
      <c r="DX408" s="67"/>
      <c r="DY408" s="67"/>
      <c r="DZ408" s="67"/>
      <c r="EA408" s="67"/>
      <c r="EB408" s="67"/>
      <c r="EC408" s="67"/>
      <c r="ED408" s="67"/>
      <c r="EE408" s="67"/>
      <c r="EF408" s="67"/>
      <c r="EG408" s="67"/>
      <c r="EH408" s="67"/>
      <c r="EI408" s="67"/>
      <c r="EJ408" s="67"/>
      <c r="EK408" s="67"/>
      <c r="EL408" s="67"/>
      <c r="EM408" s="67"/>
      <c r="EN408" s="67"/>
      <c r="EO408" s="67"/>
      <c r="EP408" s="67"/>
      <c r="EQ408" s="67"/>
      <c r="ER408" s="67"/>
      <c r="ES408" s="67"/>
      <c r="ET408" s="67"/>
      <c r="EU408" s="67"/>
      <c r="EV408" s="67"/>
      <c r="EW408" s="67"/>
      <c r="EX408" s="67"/>
      <c r="EY408" s="67"/>
      <c r="EZ408" s="67"/>
      <c r="FA408" s="67"/>
      <c r="FB408" s="67"/>
      <c r="FC408" s="67"/>
      <c r="FD408" s="67"/>
      <c r="FE408" s="67"/>
      <c r="FF408" s="67"/>
      <c r="FG408" s="67"/>
      <c r="FH408" s="67"/>
      <c r="FI408" s="67"/>
      <c r="FJ408" s="67"/>
      <c r="FK408" s="67"/>
      <c r="FL408" s="67"/>
      <c r="FM408" s="67"/>
      <c r="FN408" s="67"/>
      <c r="FO408" s="67"/>
      <c r="FP408" s="67"/>
      <c r="FQ408" s="67"/>
      <c r="FR408" s="67"/>
      <c r="FS408" s="67"/>
      <c r="FT408" s="67"/>
      <c r="FU408" s="67"/>
      <c r="FV408" s="67"/>
      <c r="FW408" s="67"/>
      <c r="FX408" s="67"/>
      <c r="FY408" s="67"/>
      <c r="FZ408" s="67"/>
      <c r="GA408" s="67"/>
      <c r="GB408" s="67"/>
      <c r="GC408" s="67"/>
      <c r="GD408" s="67"/>
    </row>
    <row r="409" spans="1:186" s="69" customFormat="1" ht="18.75" hidden="1" customHeight="1" thickBot="1" x14ac:dyDescent="0.3">
      <c r="A409" s="67"/>
      <c r="B409" s="67"/>
      <c r="C409" s="67"/>
      <c r="D409" s="67"/>
      <c r="E409" s="67"/>
      <c r="F409" s="67"/>
      <c r="G409" s="67"/>
      <c r="H409" s="67"/>
      <c r="I409" s="67"/>
      <c r="J409" s="67"/>
      <c r="K409" s="67"/>
      <c r="L409" s="67"/>
      <c r="M409" s="67"/>
      <c r="N409" s="67"/>
      <c r="O409" s="67"/>
      <c r="P409" s="67"/>
      <c r="Q409" s="67"/>
      <c r="R409" s="67"/>
      <c r="S409" s="67"/>
      <c r="T409" s="67"/>
      <c r="U409" s="67"/>
      <c r="V409" s="67"/>
      <c r="W409" s="67"/>
      <c r="X409" s="67"/>
      <c r="Y409" s="67"/>
      <c r="Z409" s="67"/>
      <c r="AA409" s="67"/>
      <c r="AB409" s="67"/>
      <c r="AC409" s="67"/>
      <c r="AD409" s="67"/>
      <c r="AE409" s="67"/>
      <c r="AF409" s="67"/>
      <c r="AG409" s="67"/>
      <c r="AH409" s="67"/>
      <c r="AI409" s="67"/>
      <c r="AJ409" s="67"/>
      <c r="AK409" s="67"/>
      <c r="AL409" s="67"/>
      <c r="AM409" s="67"/>
      <c r="AN409" s="67"/>
      <c r="AO409" s="67"/>
      <c r="AP409" s="67"/>
      <c r="AQ409" s="67"/>
      <c r="AR409" s="67"/>
      <c r="AS409" s="67"/>
      <c r="AT409" s="67"/>
      <c r="AU409" s="67"/>
      <c r="AV409" s="67"/>
      <c r="AW409" s="67"/>
      <c r="AX409" s="67"/>
      <c r="AY409" s="67"/>
      <c r="AZ409" s="67"/>
      <c r="BA409" s="67"/>
      <c r="BB409" s="67"/>
      <c r="BC409" s="67"/>
      <c r="BD409" s="67"/>
      <c r="BE409" s="67"/>
      <c r="BF409" s="101"/>
      <c r="BG409" s="101"/>
      <c r="BH409" s="101"/>
      <c r="BI409" s="807" t="s">
        <v>330</v>
      </c>
      <c r="BJ409" s="796" t="s">
        <v>78</v>
      </c>
      <c r="BK409" s="801">
        <v>188.24</v>
      </c>
      <c r="BL409" s="796" t="s">
        <v>421</v>
      </c>
      <c r="BM409" s="798">
        <v>0.05</v>
      </c>
      <c r="BN409" s="798">
        <v>0.05</v>
      </c>
      <c r="BO409" s="795" t="s">
        <v>77</v>
      </c>
      <c r="BP409" s="916"/>
      <c r="BQ409" s="916"/>
      <c r="BR409" s="916"/>
      <c r="BS409" s="916"/>
      <c r="BT409" s="916"/>
      <c r="BU409" s="916"/>
      <c r="BV409" s="917"/>
      <c r="BW409" s="916"/>
      <c r="BX409" s="916"/>
      <c r="BY409" s="917"/>
      <c r="BZ409" s="917"/>
      <c r="CA409" s="917"/>
      <c r="CB409" s="637"/>
      <c r="CC409" s="636"/>
      <c r="CD409" s="636"/>
      <c r="CE409" s="637"/>
      <c r="CF409" s="637"/>
      <c r="CG409" s="637"/>
      <c r="CH409" s="637"/>
      <c r="CI409" s="636"/>
      <c r="CJ409" s="636"/>
      <c r="CK409" s="637"/>
      <c r="CL409" s="637"/>
      <c r="CM409" s="637"/>
      <c r="CN409" s="705"/>
      <c r="CO409" s="667">
        <f t="shared" si="204"/>
        <v>0.05</v>
      </c>
      <c r="CP409" s="88">
        <f t="shared" si="205"/>
        <v>0.05</v>
      </c>
      <c r="CQ409" s="667">
        <f t="shared" si="206"/>
        <v>0.05</v>
      </c>
      <c r="CR409" s="67">
        <v>0.05</v>
      </c>
      <c r="CS409" s="67">
        <v>0.05</v>
      </c>
      <c r="CT409" s="67"/>
      <c r="CU409" s="67"/>
      <c r="CV409" s="67"/>
      <c r="CW409" s="67"/>
      <c r="CX409" s="67"/>
      <c r="CY409" s="67"/>
      <c r="CZ409" s="924"/>
      <c r="DA409" s="925"/>
      <c r="DB409" s="925"/>
      <c r="DC409" s="924"/>
      <c r="DD409" s="924"/>
      <c r="DE409" s="924"/>
      <c r="DF409" s="925"/>
      <c r="DG409" s="925"/>
      <c r="DH409" s="925"/>
      <c r="DI409" s="925"/>
      <c r="DJ409" s="925"/>
      <c r="DK409" s="924"/>
      <c r="DL409" s="910"/>
      <c r="DM409" s="913"/>
      <c r="DN409" s="913"/>
      <c r="DO409" s="705"/>
      <c r="DP409" s="67"/>
      <c r="DQ409" s="67"/>
      <c r="DR409" s="67"/>
      <c r="DS409" s="67"/>
      <c r="DT409" s="67"/>
      <c r="DU409" s="67"/>
      <c r="DV409" s="67"/>
      <c r="DW409" s="67"/>
      <c r="DX409" s="67"/>
      <c r="DY409" s="67"/>
      <c r="DZ409" s="67"/>
      <c r="EA409" s="67"/>
      <c r="EB409" s="67"/>
      <c r="EC409" s="67"/>
      <c r="ED409" s="67"/>
      <c r="EE409" s="67"/>
      <c r="EF409" s="67"/>
      <c r="EG409" s="67"/>
      <c r="EH409" s="67"/>
      <c r="EI409" s="67"/>
      <c r="EJ409" s="67"/>
      <c r="EK409" s="67"/>
      <c r="EL409" s="67"/>
      <c r="EM409" s="67"/>
      <c r="EN409" s="67"/>
      <c r="EO409" s="67"/>
      <c r="EP409" s="67"/>
      <c r="EQ409" s="67"/>
      <c r="ER409" s="67"/>
      <c r="ES409" s="67"/>
      <c r="ET409" s="67"/>
      <c r="EU409" s="67"/>
      <c r="EV409" s="67"/>
      <c r="EW409" s="67"/>
      <c r="EX409" s="67"/>
      <c r="EY409" s="67"/>
      <c r="EZ409" s="67"/>
      <c r="FA409" s="67"/>
      <c r="FB409" s="67"/>
      <c r="FC409" s="67"/>
      <c r="FD409" s="67"/>
      <c r="FE409" s="67"/>
      <c r="FF409" s="67"/>
      <c r="FG409" s="67"/>
      <c r="FH409" s="67"/>
      <c r="FI409" s="67"/>
      <c r="FJ409" s="67"/>
      <c r="FK409" s="67"/>
      <c r="FL409" s="67"/>
      <c r="FM409" s="67"/>
      <c r="FN409" s="67"/>
      <c r="FO409" s="67"/>
      <c r="FP409" s="67"/>
      <c r="FQ409" s="67"/>
      <c r="FR409" s="67"/>
      <c r="FS409" s="67"/>
      <c r="FT409" s="67"/>
      <c r="FU409" s="67"/>
      <c r="FV409" s="67"/>
      <c r="FW409" s="67"/>
      <c r="FX409" s="67"/>
      <c r="FY409" s="67"/>
      <c r="FZ409" s="67"/>
      <c r="GA409" s="67"/>
      <c r="GB409" s="67"/>
      <c r="GC409" s="67"/>
      <c r="GD409" s="67"/>
    </row>
    <row r="410" spans="1:186" s="69" customFormat="1" ht="18.75" hidden="1" customHeight="1" thickBot="1" x14ac:dyDescent="0.3">
      <c r="A410" s="67"/>
      <c r="B410" s="67"/>
      <c r="C410" s="67"/>
      <c r="D410" s="67"/>
      <c r="E410" s="67"/>
      <c r="F410" s="67"/>
      <c r="G410" s="67"/>
      <c r="H410" s="67"/>
      <c r="I410" s="67"/>
      <c r="J410" s="67"/>
      <c r="K410" s="67"/>
      <c r="L410" s="67"/>
      <c r="M410" s="67"/>
      <c r="N410" s="67"/>
      <c r="O410" s="67"/>
      <c r="P410" s="67"/>
      <c r="Q410" s="67"/>
      <c r="R410" s="67"/>
      <c r="S410" s="67"/>
      <c r="T410" s="67"/>
      <c r="U410" s="67"/>
      <c r="V410" s="67"/>
      <c r="W410" s="67"/>
      <c r="X410" s="67"/>
      <c r="Y410" s="67"/>
      <c r="Z410" s="67"/>
      <c r="AA410" s="67"/>
      <c r="AB410" s="67"/>
      <c r="AC410" s="67"/>
      <c r="AD410" s="67"/>
      <c r="AE410" s="67"/>
      <c r="AF410" s="67"/>
      <c r="AG410" s="67"/>
      <c r="AH410" s="67"/>
      <c r="AI410" s="67"/>
      <c r="AJ410" s="67"/>
      <c r="AK410" s="67"/>
      <c r="AL410" s="67"/>
      <c r="AM410" s="67"/>
      <c r="AN410" s="67"/>
      <c r="AO410" s="67"/>
      <c r="AP410" s="67"/>
      <c r="AQ410" s="67"/>
      <c r="AR410" s="67"/>
      <c r="AS410" s="67"/>
      <c r="AT410" s="67"/>
      <c r="AU410" s="67"/>
      <c r="AV410" s="67"/>
      <c r="AW410" s="67"/>
      <c r="AX410" s="67"/>
      <c r="AY410" s="67"/>
      <c r="AZ410" s="67"/>
      <c r="BA410" s="67"/>
      <c r="BB410" s="67"/>
      <c r="BC410" s="67"/>
      <c r="BD410" s="67"/>
      <c r="BE410" s="67"/>
      <c r="BF410" s="101"/>
      <c r="BG410" s="101"/>
      <c r="BH410" s="101"/>
      <c r="BI410" s="807" t="s">
        <v>304</v>
      </c>
      <c r="BJ410" s="796" t="s">
        <v>78</v>
      </c>
      <c r="BK410" s="801">
        <v>166.07</v>
      </c>
      <c r="BL410" s="796" t="s">
        <v>421</v>
      </c>
      <c r="BM410" s="798">
        <v>0.05</v>
      </c>
      <c r="BN410" s="798">
        <v>0.05</v>
      </c>
      <c r="BO410" s="795" t="s">
        <v>77</v>
      </c>
      <c r="BP410" s="916"/>
      <c r="BQ410" s="916"/>
      <c r="BR410" s="916"/>
      <c r="BS410" s="916"/>
      <c r="BT410" s="916"/>
      <c r="BU410" s="916"/>
      <c r="BV410" s="917"/>
      <c r="BW410" s="916"/>
      <c r="BX410" s="916"/>
      <c r="BY410" s="917"/>
      <c r="BZ410" s="917"/>
      <c r="CA410" s="917"/>
      <c r="CB410" s="637"/>
      <c r="CC410" s="636"/>
      <c r="CD410" s="636"/>
      <c r="CE410" s="637"/>
      <c r="CF410" s="637"/>
      <c r="CG410" s="637"/>
      <c r="CH410" s="637"/>
      <c r="CI410" s="636"/>
      <c r="CJ410" s="636"/>
      <c r="CK410" s="637"/>
      <c r="CL410" s="637"/>
      <c r="CM410" s="637"/>
      <c r="CN410" s="705"/>
      <c r="CO410" s="667">
        <f t="shared" si="204"/>
        <v>0.05</v>
      </c>
      <c r="CP410" s="88">
        <f t="shared" si="205"/>
        <v>0.05</v>
      </c>
      <c r="CQ410" s="667">
        <f t="shared" si="206"/>
        <v>0.05</v>
      </c>
      <c r="CR410" s="67">
        <v>0.05</v>
      </c>
      <c r="CS410" s="67">
        <v>0.05</v>
      </c>
      <c r="CT410" s="67"/>
      <c r="CU410" s="67"/>
      <c r="CV410" s="67"/>
      <c r="CW410" s="67"/>
      <c r="CX410" s="67"/>
      <c r="CY410" s="67"/>
      <c r="CZ410" s="924"/>
      <c r="DA410" s="925"/>
      <c r="DB410" s="925"/>
      <c r="DC410" s="924"/>
      <c r="DD410" s="924"/>
      <c r="DE410" s="924"/>
      <c r="DF410" s="925"/>
      <c r="DG410" s="925"/>
      <c r="DH410" s="925"/>
      <c r="DI410" s="925"/>
      <c r="DJ410" s="925"/>
      <c r="DK410" s="924"/>
      <c r="DL410" s="910"/>
      <c r="DM410" s="913"/>
      <c r="DN410" s="913"/>
      <c r="DO410" s="705"/>
      <c r="DP410" s="67"/>
      <c r="DQ410" s="67"/>
      <c r="DR410" s="67"/>
      <c r="DS410" s="67"/>
      <c r="DT410" s="67"/>
      <c r="DU410" s="67"/>
      <c r="DV410" s="67"/>
      <c r="DW410" s="67"/>
      <c r="DX410" s="67"/>
      <c r="DY410" s="67"/>
      <c r="DZ410" s="67"/>
      <c r="EA410" s="67"/>
      <c r="EB410" s="67"/>
      <c r="EC410" s="67"/>
      <c r="ED410" s="67"/>
      <c r="EE410" s="67"/>
      <c r="EF410" s="67"/>
      <c r="EG410" s="67"/>
      <c r="EH410" s="67"/>
      <c r="EI410" s="67"/>
      <c r="EJ410" s="67"/>
      <c r="EK410" s="67"/>
      <c r="EL410" s="67"/>
      <c r="EM410" s="67"/>
      <c r="EN410" s="67"/>
      <c r="EO410" s="67"/>
      <c r="EP410" s="67"/>
      <c r="EQ410" s="67"/>
      <c r="ER410" s="67"/>
      <c r="ES410" s="67"/>
      <c r="ET410" s="67"/>
      <c r="EU410" s="67"/>
      <c r="EV410" s="67"/>
      <c r="EW410" s="67"/>
      <c r="EX410" s="67"/>
      <c r="EY410" s="67"/>
      <c r="EZ410" s="67"/>
      <c r="FA410" s="67"/>
      <c r="FB410" s="67"/>
      <c r="FC410" s="67"/>
      <c r="FD410" s="67"/>
      <c r="FE410" s="67"/>
      <c r="FF410" s="67"/>
      <c r="FG410" s="67"/>
      <c r="FH410" s="67"/>
      <c r="FI410" s="67"/>
      <c r="FJ410" s="67"/>
      <c r="FK410" s="67"/>
      <c r="FL410" s="67"/>
      <c r="FM410" s="67"/>
      <c r="FN410" s="67"/>
      <c r="FO410" s="67"/>
      <c r="FP410" s="67"/>
      <c r="FQ410" s="67"/>
      <c r="FR410" s="67"/>
      <c r="FS410" s="67"/>
      <c r="FT410" s="67"/>
      <c r="FU410" s="67"/>
      <c r="FV410" s="67"/>
      <c r="FW410" s="67"/>
      <c r="FX410" s="67"/>
      <c r="FY410" s="67"/>
      <c r="FZ410" s="67"/>
      <c r="GA410" s="67"/>
      <c r="GB410" s="67"/>
      <c r="GC410" s="67"/>
      <c r="GD410" s="67"/>
    </row>
    <row r="411" spans="1:186" s="69" customFormat="1" ht="18.75" hidden="1" customHeight="1" thickBot="1" x14ac:dyDescent="0.3">
      <c r="A411" s="67"/>
      <c r="B411" s="67"/>
      <c r="C411" s="67"/>
      <c r="D411" s="67"/>
      <c r="E411" s="67"/>
      <c r="F411" s="67"/>
      <c r="G411" s="67"/>
      <c r="H411" s="67"/>
      <c r="I411" s="67"/>
      <c r="J411" s="67"/>
      <c r="K411" s="67"/>
      <c r="L411" s="67"/>
      <c r="M411" s="67"/>
      <c r="N411" s="67"/>
      <c r="O411" s="67"/>
      <c r="P411" s="67"/>
      <c r="Q411" s="67"/>
      <c r="R411" s="67"/>
      <c r="S411" s="67"/>
      <c r="T411" s="67"/>
      <c r="U411" s="67"/>
      <c r="V411" s="67"/>
      <c r="W411" s="67"/>
      <c r="X411" s="67"/>
      <c r="Y411" s="67"/>
      <c r="Z411" s="67"/>
      <c r="AA411" s="67"/>
      <c r="AB411" s="67"/>
      <c r="AC411" s="67"/>
      <c r="AD411" s="67"/>
      <c r="AE411" s="67"/>
      <c r="AF411" s="67"/>
      <c r="AG411" s="67"/>
      <c r="AH411" s="67"/>
      <c r="AI411" s="67"/>
      <c r="AJ411" s="67"/>
      <c r="AK411" s="67"/>
      <c r="AL411" s="67"/>
      <c r="AM411" s="67"/>
      <c r="AN411" s="67"/>
      <c r="AO411" s="67"/>
      <c r="AP411" s="67"/>
      <c r="AQ411" s="67"/>
      <c r="AR411" s="67"/>
      <c r="AS411" s="67"/>
      <c r="AT411" s="67"/>
      <c r="AU411" s="67"/>
      <c r="AV411" s="67"/>
      <c r="AW411" s="67"/>
      <c r="AX411" s="67"/>
      <c r="AY411" s="67"/>
      <c r="AZ411" s="67"/>
      <c r="BA411" s="67"/>
      <c r="BB411" s="67"/>
      <c r="BC411" s="67"/>
      <c r="BD411" s="67"/>
      <c r="BE411" s="67"/>
      <c r="BF411" s="101"/>
      <c r="BG411" s="101"/>
      <c r="BH411" s="101"/>
      <c r="BI411" s="807" t="s">
        <v>93</v>
      </c>
      <c r="BJ411" s="796" t="s">
        <v>78</v>
      </c>
      <c r="BK411" s="801">
        <v>176.09</v>
      </c>
      <c r="BL411" s="796" t="s">
        <v>421</v>
      </c>
      <c r="BM411" s="798">
        <v>0.05</v>
      </c>
      <c r="BN411" s="798">
        <v>0.05</v>
      </c>
      <c r="BO411" s="795" t="s">
        <v>77</v>
      </c>
      <c r="BP411" s="916"/>
      <c r="BQ411" s="916"/>
      <c r="BR411" s="916"/>
      <c r="BS411" s="916"/>
      <c r="BT411" s="916"/>
      <c r="BU411" s="916"/>
      <c r="BV411" s="917"/>
      <c r="BW411" s="916"/>
      <c r="BX411" s="916"/>
      <c r="BY411" s="917"/>
      <c r="BZ411" s="917"/>
      <c r="CA411" s="917"/>
      <c r="CB411" s="637"/>
      <c r="CC411" s="636"/>
      <c r="CD411" s="636"/>
      <c r="CE411" s="637"/>
      <c r="CF411" s="637"/>
      <c r="CG411" s="637"/>
      <c r="CH411" s="637"/>
      <c r="CI411" s="636"/>
      <c r="CJ411" s="636"/>
      <c r="CK411" s="637"/>
      <c r="CL411" s="637"/>
      <c r="CM411" s="637"/>
      <c r="CN411" s="705"/>
      <c r="CO411" s="667">
        <f t="shared" si="204"/>
        <v>0.05</v>
      </c>
      <c r="CP411" s="88">
        <f t="shared" si="205"/>
        <v>0.05</v>
      </c>
      <c r="CQ411" s="667">
        <f t="shared" si="206"/>
        <v>0.05</v>
      </c>
      <c r="CR411" s="67">
        <v>0.05</v>
      </c>
      <c r="CS411" s="67">
        <v>0.05</v>
      </c>
      <c r="CT411" s="67"/>
      <c r="CU411" s="67"/>
      <c r="CV411" s="67"/>
      <c r="CW411" s="67"/>
      <c r="CX411" s="67"/>
      <c r="CY411" s="67"/>
      <c r="CZ411" s="924"/>
      <c r="DA411" s="925"/>
      <c r="DB411" s="925"/>
      <c r="DC411" s="924"/>
      <c r="DD411" s="924"/>
      <c r="DE411" s="924"/>
      <c r="DF411" s="925"/>
      <c r="DG411" s="925"/>
      <c r="DH411" s="925"/>
      <c r="DI411" s="925"/>
      <c r="DJ411" s="925"/>
      <c r="DK411" s="924"/>
      <c r="DL411" s="910"/>
      <c r="DM411" s="913"/>
      <c r="DN411" s="913"/>
      <c r="DO411" s="705"/>
      <c r="DP411" s="67"/>
      <c r="DQ411" s="67"/>
      <c r="DR411" s="67"/>
      <c r="DS411" s="67"/>
      <c r="DT411" s="67"/>
      <c r="DU411" s="67"/>
      <c r="DV411" s="67"/>
      <c r="DW411" s="67"/>
      <c r="DX411" s="67"/>
      <c r="DY411" s="67"/>
      <c r="DZ411" s="67"/>
      <c r="EA411" s="67"/>
      <c r="EB411" s="67"/>
      <c r="EC411" s="67"/>
      <c r="ED411" s="67"/>
      <c r="EE411" s="67"/>
      <c r="EF411" s="67"/>
      <c r="EG411" s="67"/>
      <c r="EH411" s="67"/>
      <c r="EI411" s="67"/>
      <c r="EJ411" s="67"/>
      <c r="EK411" s="67"/>
      <c r="EL411" s="67"/>
      <c r="EM411" s="67"/>
      <c r="EN411" s="67"/>
      <c r="EO411" s="67"/>
      <c r="EP411" s="67"/>
      <c r="EQ411" s="67"/>
      <c r="ER411" s="67"/>
      <c r="ES411" s="67"/>
      <c r="ET411" s="67"/>
      <c r="EU411" s="67"/>
      <c r="EV411" s="67"/>
      <c r="EW411" s="67"/>
      <c r="EX411" s="67"/>
      <c r="EY411" s="67"/>
      <c r="EZ411" s="67"/>
      <c r="FA411" s="67"/>
      <c r="FB411" s="67"/>
      <c r="FC411" s="67"/>
      <c r="FD411" s="67"/>
      <c r="FE411" s="67"/>
      <c r="FF411" s="67"/>
      <c r="FG411" s="67"/>
      <c r="FH411" s="67"/>
      <c r="FI411" s="67"/>
      <c r="FJ411" s="67"/>
      <c r="FK411" s="67"/>
      <c r="FL411" s="67"/>
      <c r="FM411" s="67"/>
      <c r="FN411" s="67"/>
      <c r="FO411" s="67"/>
      <c r="FP411" s="67"/>
      <c r="FQ411" s="67"/>
      <c r="FR411" s="67"/>
      <c r="FS411" s="67"/>
      <c r="FT411" s="67"/>
      <c r="FU411" s="67"/>
      <c r="FV411" s="67"/>
      <c r="FW411" s="67"/>
      <c r="FX411" s="67"/>
      <c r="FY411" s="67"/>
      <c r="FZ411" s="67"/>
      <c r="GA411" s="67"/>
      <c r="GB411" s="67"/>
      <c r="GC411" s="67"/>
      <c r="GD411" s="67"/>
    </row>
    <row r="412" spans="1:186" s="69" customFormat="1" ht="18.75" hidden="1" customHeight="1" thickBot="1" x14ac:dyDescent="0.3">
      <c r="A412" s="67"/>
      <c r="B412" s="67"/>
      <c r="C412" s="67"/>
      <c r="D412" s="67"/>
      <c r="E412" s="67"/>
      <c r="F412" s="67"/>
      <c r="G412" s="67"/>
      <c r="H412" s="67"/>
      <c r="I412" s="67"/>
      <c r="J412" s="67"/>
      <c r="K412" s="67"/>
      <c r="L412" s="67"/>
      <c r="M412" s="67"/>
      <c r="N412" s="67"/>
      <c r="O412" s="67"/>
      <c r="P412" s="67"/>
      <c r="Q412" s="67"/>
      <c r="R412" s="67"/>
      <c r="S412" s="67"/>
      <c r="T412" s="67"/>
      <c r="U412" s="67"/>
      <c r="V412" s="67"/>
      <c r="W412" s="67"/>
      <c r="X412" s="67"/>
      <c r="Y412" s="67"/>
      <c r="Z412" s="67"/>
      <c r="AA412" s="67"/>
      <c r="AB412" s="67"/>
      <c r="AC412" s="67"/>
      <c r="AD412" s="67"/>
      <c r="AE412" s="67"/>
      <c r="AF412" s="67"/>
      <c r="AG412" s="67"/>
      <c r="AH412" s="67"/>
      <c r="AI412" s="67"/>
      <c r="AJ412" s="67"/>
      <c r="AK412" s="67"/>
      <c r="AL412" s="67"/>
      <c r="AM412" s="67"/>
      <c r="AN412" s="67"/>
      <c r="AO412" s="67"/>
      <c r="AP412" s="67"/>
      <c r="AQ412" s="67"/>
      <c r="AR412" s="67"/>
      <c r="AS412" s="67"/>
      <c r="AT412" s="67"/>
      <c r="AU412" s="67"/>
      <c r="AV412" s="67"/>
      <c r="AW412" s="67"/>
      <c r="AX412" s="67"/>
      <c r="AY412" s="67"/>
      <c r="AZ412" s="67"/>
      <c r="BA412" s="67"/>
      <c r="BB412" s="67"/>
      <c r="BC412" s="67"/>
      <c r="BD412" s="67"/>
      <c r="BE412" s="67"/>
      <c r="BF412" s="101"/>
      <c r="BG412" s="101"/>
      <c r="BH412" s="101"/>
      <c r="BI412" s="807" t="s">
        <v>94</v>
      </c>
      <c r="BJ412" s="796" t="s">
        <v>78</v>
      </c>
      <c r="BK412" s="801">
        <v>162.44</v>
      </c>
      <c r="BL412" s="796" t="s">
        <v>421</v>
      </c>
      <c r="BM412" s="798">
        <v>0.05</v>
      </c>
      <c r="BN412" s="798">
        <v>0.05</v>
      </c>
      <c r="BO412" s="795" t="s">
        <v>77</v>
      </c>
      <c r="BP412" s="916"/>
      <c r="BQ412" s="916"/>
      <c r="BR412" s="916"/>
      <c r="BS412" s="916"/>
      <c r="BT412" s="916"/>
      <c r="BU412" s="916"/>
      <c r="BV412" s="917"/>
      <c r="BW412" s="916"/>
      <c r="BX412" s="916"/>
      <c r="BY412" s="917"/>
      <c r="BZ412" s="917"/>
      <c r="CA412" s="917"/>
      <c r="CB412" s="637"/>
      <c r="CC412" s="636"/>
      <c r="CD412" s="636"/>
      <c r="CE412" s="637"/>
      <c r="CF412" s="637"/>
      <c r="CG412" s="637"/>
      <c r="CH412" s="637"/>
      <c r="CI412" s="636"/>
      <c r="CJ412" s="636"/>
      <c r="CK412" s="637"/>
      <c r="CL412" s="637"/>
      <c r="CM412" s="637"/>
      <c r="CN412" s="705"/>
      <c r="CO412" s="667">
        <f t="shared" si="204"/>
        <v>0.05</v>
      </c>
      <c r="CP412" s="88">
        <f t="shared" si="205"/>
        <v>0.05</v>
      </c>
      <c r="CQ412" s="667">
        <f t="shared" si="206"/>
        <v>0.05</v>
      </c>
      <c r="CR412" s="67">
        <v>0.05</v>
      </c>
      <c r="CS412" s="67">
        <v>0.05</v>
      </c>
      <c r="CT412" s="67"/>
      <c r="CU412" s="67"/>
      <c r="CV412" s="67"/>
      <c r="CW412" s="67"/>
      <c r="CX412" s="67"/>
      <c r="CY412" s="67"/>
      <c r="CZ412" s="924"/>
      <c r="DA412" s="925"/>
      <c r="DB412" s="925"/>
      <c r="DC412" s="924"/>
      <c r="DD412" s="924"/>
      <c r="DE412" s="924"/>
      <c r="DF412" s="925"/>
      <c r="DG412" s="925"/>
      <c r="DH412" s="925"/>
      <c r="DI412" s="925"/>
      <c r="DJ412" s="925"/>
      <c r="DK412" s="924"/>
      <c r="DL412" s="910"/>
      <c r="DM412" s="913"/>
      <c r="DN412" s="913"/>
      <c r="DO412" s="705"/>
      <c r="DP412" s="67"/>
      <c r="DQ412" s="67"/>
      <c r="DR412" s="67"/>
      <c r="DS412" s="67"/>
      <c r="DT412" s="67"/>
      <c r="DU412" s="67"/>
      <c r="DV412" s="67"/>
      <c r="DW412" s="67"/>
      <c r="DX412" s="67"/>
      <c r="DY412" s="67"/>
      <c r="DZ412" s="67"/>
      <c r="EA412" s="67"/>
      <c r="EB412" s="67"/>
      <c r="EC412" s="67"/>
      <c r="ED412" s="67"/>
      <c r="EE412" s="67"/>
      <c r="EF412" s="67"/>
      <c r="EG412" s="67"/>
      <c r="EH412" s="67"/>
      <c r="EI412" s="67"/>
      <c r="EJ412" s="67"/>
      <c r="EK412" s="67"/>
      <c r="EL412" s="67"/>
      <c r="EM412" s="67"/>
      <c r="EN412" s="67"/>
      <c r="EO412" s="67"/>
      <c r="EP412" s="67"/>
      <c r="EQ412" s="67"/>
      <c r="ER412" s="67"/>
      <c r="ES412" s="67"/>
      <c r="ET412" s="67"/>
      <c r="EU412" s="67"/>
      <c r="EV412" s="67"/>
      <c r="EW412" s="67"/>
      <c r="EX412" s="67"/>
      <c r="EY412" s="67"/>
      <c r="EZ412" s="67"/>
      <c r="FA412" s="67"/>
      <c r="FB412" s="67"/>
      <c r="FC412" s="67"/>
      <c r="FD412" s="67"/>
      <c r="FE412" s="67"/>
      <c r="FF412" s="67"/>
      <c r="FG412" s="67"/>
      <c r="FH412" s="67"/>
      <c r="FI412" s="67"/>
      <c r="FJ412" s="67"/>
      <c r="FK412" s="67"/>
      <c r="FL412" s="67"/>
      <c r="FM412" s="67"/>
      <c r="FN412" s="67"/>
      <c r="FO412" s="67"/>
      <c r="FP412" s="67"/>
      <c r="FQ412" s="67"/>
      <c r="FR412" s="67"/>
      <c r="FS412" s="67"/>
      <c r="FT412" s="67"/>
      <c r="FU412" s="67"/>
      <c r="FV412" s="67"/>
      <c r="FW412" s="67"/>
      <c r="FX412" s="67"/>
      <c r="FY412" s="67"/>
      <c r="FZ412" s="67"/>
      <c r="GA412" s="67"/>
      <c r="GB412" s="67"/>
      <c r="GC412" s="67"/>
      <c r="GD412" s="67"/>
    </row>
    <row r="413" spans="1:186" s="69" customFormat="1" ht="18.75" hidden="1" customHeight="1" thickBot="1" x14ac:dyDescent="0.3">
      <c r="A413" s="67"/>
      <c r="B413" s="67"/>
      <c r="C413" s="67"/>
      <c r="D413" s="67"/>
      <c r="E413" s="67"/>
      <c r="F413" s="67"/>
      <c r="G413" s="67"/>
      <c r="H413" s="67"/>
      <c r="I413" s="67"/>
      <c r="J413" s="67"/>
      <c r="K413" s="67"/>
      <c r="L413" s="67"/>
      <c r="M413" s="67"/>
      <c r="N413" s="67"/>
      <c r="O413" s="67"/>
      <c r="P413" s="67"/>
      <c r="Q413" s="67"/>
      <c r="R413" s="67"/>
      <c r="S413" s="67"/>
      <c r="T413" s="67"/>
      <c r="U413" s="67"/>
      <c r="V413" s="67"/>
      <c r="W413" s="67"/>
      <c r="X413" s="67"/>
      <c r="Y413" s="67"/>
      <c r="Z413" s="67"/>
      <c r="AA413" s="67"/>
      <c r="AB413" s="67"/>
      <c r="AC413" s="67"/>
      <c r="AD413" s="67"/>
      <c r="AE413" s="67"/>
      <c r="AF413" s="67"/>
      <c r="AG413" s="67"/>
      <c r="AH413" s="67"/>
      <c r="AI413" s="67"/>
      <c r="AJ413" s="67"/>
      <c r="AK413" s="67"/>
      <c r="AL413" s="67"/>
      <c r="AM413" s="67"/>
      <c r="AN413" s="67"/>
      <c r="AO413" s="67"/>
      <c r="AP413" s="67"/>
      <c r="AQ413" s="67"/>
      <c r="AR413" s="67"/>
      <c r="AS413" s="67"/>
      <c r="AT413" s="67"/>
      <c r="AU413" s="67"/>
      <c r="AV413" s="67"/>
      <c r="AW413" s="67"/>
      <c r="AX413" s="67"/>
      <c r="AY413" s="67"/>
      <c r="AZ413" s="67"/>
      <c r="BA413" s="67"/>
      <c r="BB413" s="67"/>
      <c r="BC413" s="67"/>
      <c r="BD413" s="67"/>
      <c r="BE413" s="67"/>
      <c r="BF413" s="101"/>
      <c r="BG413" s="101"/>
      <c r="BH413" s="101"/>
      <c r="BI413" s="807" t="s">
        <v>95</v>
      </c>
      <c r="BJ413" s="796" t="s">
        <v>78</v>
      </c>
      <c r="BK413" s="801">
        <v>39.6</v>
      </c>
      <c r="BL413" s="796" t="s">
        <v>421</v>
      </c>
      <c r="BM413" s="798">
        <v>0.05</v>
      </c>
      <c r="BN413" s="798">
        <v>0.05</v>
      </c>
      <c r="BO413" s="795" t="s">
        <v>77</v>
      </c>
      <c r="BP413" s="916"/>
      <c r="BQ413" s="916"/>
      <c r="BR413" s="916"/>
      <c r="BS413" s="916"/>
      <c r="BT413" s="916"/>
      <c r="BU413" s="916"/>
      <c r="BV413" s="917"/>
      <c r="BW413" s="916"/>
      <c r="BX413" s="916"/>
      <c r="BY413" s="917"/>
      <c r="BZ413" s="917"/>
      <c r="CA413" s="917"/>
      <c r="CB413" s="637"/>
      <c r="CC413" s="636"/>
      <c r="CD413" s="636"/>
      <c r="CE413" s="637"/>
      <c r="CF413" s="637"/>
      <c r="CG413" s="637"/>
      <c r="CH413" s="637"/>
      <c r="CI413" s="636"/>
      <c r="CJ413" s="636"/>
      <c r="CK413" s="637"/>
      <c r="CL413" s="637"/>
      <c r="CM413" s="637"/>
      <c r="CN413" s="705"/>
      <c r="CO413" s="667">
        <f t="shared" si="204"/>
        <v>0.05</v>
      </c>
      <c r="CP413" s="88">
        <f t="shared" si="205"/>
        <v>0.05</v>
      </c>
      <c r="CQ413" s="667">
        <f t="shared" si="206"/>
        <v>0.05</v>
      </c>
      <c r="CR413" s="67">
        <v>0.05</v>
      </c>
      <c r="CS413" s="67">
        <v>0.05</v>
      </c>
      <c r="CT413" s="67"/>
      <c r="CU413" s="67"/>
      <c r="CV413" s="67"/>
      <c r="CW413" s="67"/>
      <c r="CX413" s="67"/>
      <c r="CY413" s="67"/>
      <c r="CZ413" s="924"/>
      <c r="DA413" s="925"/>
      <c r="DB413" s="925"/>
      <c r="DC413" s="924"/>
      <c r="DD413" s="924"/>
      <c r="DE413" s="924"/>
      <c r="DF413" s="925"/>
      <c r="DG413" s="925"/>
      <c r="DH413" s="925"/>
      <c r="DI413" s="925"/>
      <c r="DJ413" s="925"/>
      <c r="DK413" s="924"/>
      <c r="DL413" s="910"/>
      <c r="DM413" s="913"/>
      <c r="DN413" s="913"/>
      <c r="DO413" s="705"/>
      <c r="DP413" s="67"/>
      <c r="DQ413" s="67"/>
      <c r="DR413" s="67"/>
      <c r="DS413" s="67"/>
      <c r="DT413" s="67"/>
      <c r="DU413" s="67"/>
      <c r="DV413" s="67"/>
      <c r="DW413" s="67"/>
      <c r="DX413" s="67"/>
      <c r="DY413" s="67"/>
      <c r="DZ413" s="67"/>
      <c r="EA413" s="67"/>
      <c r="EB413" s="67"/>
      <c r="EC413" s="67"/>
      <c r="ED413" s="67"/>
      <c r="EE413" s="67"/>
      <c r="EF413" s="67"/>
      <c r="EG413" s="67"/>
      <c r="EH413" s="67"/>
      <c r="EI413" s="67"/>
      <c r="EJ413" s="67"/>
      <c r="EK413" s="67"/>
      <c r="EL413" s="67"/>
      <c r="EM413" s="67"/>
      <c r="EN413" s="67"/>
      <c r="EO413" s="67"/>
      <c r="EP413" s="67"/>
      <c r="EQ413" s="67"/>
      <c r="ER413" s="67"/>
      <c r="ES413" s="67"/>
      <c r="ET413" s="67"/>
      <c r="EU413" s="67"/>
      <c r="EV413" s="67"/>
      <c r="EW413" s="67"/>
      <c r="EX413" s="67"/>
      <c r="EY413" s="67"/>
      <c r="EZ413" s="67"/>
      <c r="FA413" s="67"/>
      <c r="FB413" s="67"/>
      <c r="FC413" s="67"/>
      <c r="FD413" s="67"/>
      <c r="FE413" s="67"/>
      <c r="FF413" s="67"/>
      <c r="FG413" s="67"/>
      <c r="FH413" s="67"/>
      <c r="FI413" s="67"/>
      <c r="FJ413" s="67"/>
      <c r="FK413" s="67"/>
      <c r="FL413" s="67"/>
      <c r="FM413" s="67"/>
      <c r="FN413" s="67"/>
      <c r="FO413" s="67"/>
      <c r="FP413" s="67"/>
      <c r="FQ413" s="67"/>
      <c r="FR413" s="67"/>
      <c r="FS413" s="67"/>
      <c r="FT413" s="67"/>
      <c r="FU413" s="67"/>
      <c r="FV413" s="67"/>
      <c r="FW413" s="67"/>
      <c r="FX413" s="67"/>
      <c r="FY413" s="67"/>
      <c r="FZ413" s="67"/>
      <c r="GA413" s="67"/>
      <c r="GB413" s="67"/>
      <c r="GC413" s="67"/>
      <c r="GD413" s="67"/>
    </row>
    <row r="414" spans="1:186" s="69" customFormat="1" ht="18.75" hidden="1" customHeight="1" thickBot="1" x14ac:dyDescent="0.3">
      <c r="A414" s="67"/>
      <c r="B414" s="67"/>
      <c r="C414" s="67"/>
      <c r="D414" s="67"/>
      <c r="E414" s="67"/>
      <c r="F414" s="67"/>
      <c r="G414" s="67"/>
      <c r="H414" s="67"/>
      <c r="I414" s="67"/>
      <c r="J414" s="67"/>
      <c r="K414" s="67"/>
      <c r="L414" s="67"/>
      <c r="M414" s="67"/>
      <c r="N414" s="67"/>
      <c r="O414" s="67"/>
      <c r="P414" s="67"/>
      <c r="Q414" s="67"/>
      <c r="R414" s="67"/>
      <c r="S414" s="67"/>
      <c r="T414" s="67"/>
      <c r="U414" s="67"/>
      <c r="V414" s="67"/>
      <c r="W414" s="67"/>
      <c r="X414" s="67"/>
      <c r="Y414" s="67"/>
      <c r="Z414" s="67"/>
      <c r="AA414" s="67"/>
      <c r="AB414" s="67"/>
      <c r="AC414" s="67"/>
      <c r="AD414" s="67"/>
      <c r="AE414" s="67"/>
      <c r="AF414" s="67"/>
      <c r="AG414" s="67"/>
      <c r="AH414" s="67"/>
      <c r="AI414" s="67"/>
      <c r="AJ414" s="67"/>
      <c r="AK414" s="67"/>
      <c r="AL414" s="67"/>
      <c r="AM414" s="67"/>
      <c r="AN414" s="67"/>
      <c r="AO414" s="67"/>
      <c r="AP414" s="67"/>
      <c r="AQ414" s="67"/>
      <c r="AR414" s="67"/>
      <c r="AS414" s="67"/>
      <c r="AT414" s="67"/>
      <c r="AU414" s="67"/>
      <c r="AV414" s="67"/>
      <c r="AW414" s="67"/>
      <c r="AX414" s="67"/>
      <c r="AY414" s="67"/>
      <c r="AZ414" s="67"/>
      <c r="BA414" s="67"/>
      <c r="BB414" s="67"/>
      <c r="BC414" s="67"/>
      <c r="BD414" s="67"/>
      <c r="BE414" s="67"/>
      <c r="BF414" s="101"/>
      <c r="BG414" s="101"/>
      <c r="BH414" s="101"/>
      <c r="BI414" s="807" t="s">
        <v>96</v>
      </c>
      <c r="BJ414" s="796" t="s">
        <v>78</v>
      </c>
      <c r="BK414" s="801">
        <v>83.35</v>
      </c>
      <c r="BL414" s="796" t="s">
        <v>421</v>
      </c>
      <c r="BM414" s="798">
        <v>0.05</v>
      </c>
      <c r="BN414" s="798">
        <v>0.05</v>
      </c>
      <c r="BO414" s="795" t="s">
        <v>77</v>
      </c>
      <c r="BP414" s="916"/>
      <c r="BQ414" s="916"/>
      <c r="BR414" s="916"/>
      <c r="BS414" s="916"/>
      <c r="BT414" s="916"/>
      <c r="BU414" s="916"/>
      <c r="BV414" s="917"/>
      <c r="BW414" s="916"/>
      <c r="BX414" s="916"/>
      <c r="BY414" s="917"/>
      <c r="BZ414" s="917"/>
      <c r="CA414" s="917"/>
      <c r="CB414" s="637"/>
      <c r="CC414" s="636"/>
      <c r="CD414" s="636"/>
      <c r="CE414" s="637"/>
      <c r="CF414" s="637"/>
      <c r="CG414" s="637"/>
      <c r="CH414" s="637"/>
      <c r="CI414" s="636"/>
      <c r="CJ414" s="636"/>
      <c r="CK414" s="637"/>
      <c r="CL414" s="637"/>
      <c r="CM414" s="637"/>
      <c r="CN414" s="705"/>
      <c r="CO414" s="667">
        <f t="shared" si="204"/>
        <v>0.05</v>
      </c>
      <c r="CP414" s="88">
        <f t="shared" si="205"/>
        <v>0.05</v>
      </c>
      <c r="CQ414" s="667">
        <f t="shared" si="206"/>
        <v>0.05</v>
      </c>
      <c r="CR414" s="67">
        <v>0.05</v>
      </c>
      <c r="CS414" s="67">
        <v>0.05</v>
      </c>
      <c r="CT414" s="67"/>
      <c r="CU414" s="67"/>
      <c r="CV414" s="67"/>
      <c r="CW414" s="67"/>
      <c r="CX414" s="67"/>
      <c r="CY414" s="67"/>
      <c r="CZ414" s="924"/>
      <c r="DA414" s="925"/>
      <c r="DB414" s="925"/>
      <c r="DC414" s="924"/>
      <c r="DD414" s="924"/>
      <c r="DE414" s="924"/>
      <c r="DF414" s="925"/>
      <c r="DG414" s="925"/>
      <c r="DH414" s="925"/>
      <c r="DI414" s="925"/>
      <c r="DJ414" s="925"/>
      <c r="DK414" s="924"/>
      <c r="DL414" s="910"/>
      <c r="DM414" s="913"/>
      <c r="DN414" s="913"/>
      <c r="DO414" s="705"/>
      <c r="DP414" s="67"/>
      <c r="DQ414" s="67"/>
      <c r="DR414" s="67"/>
      <c r="DS414" s="67"/>
      <c r="DT414" s="67"/>
      <c r="DU414" s="67"/>
      <c r="DV414" s="67"/>
      <c r="DW414" s="67"/>
      <c r="DX414" s="67"/>
      <c r="DY414" s="67"/>
      <c r="DZ414" s="67"/>
      <c r="EA414" s="67"/>
      <c r="EB414" s="67"/>
      <c r="EC414" s="67"/>
      <c r="ED414" s="67"/>
      <c r="EE414" s="67"/>
      <c r="EF414" s="67"/>
      <c r="EG414" s="67"/>
      <c r="EH414" s="67"/>
      <c r="EI414" s="67"/>
      <c r="EJ414" s="67"/>
      <c r="EK414" s="67"/>
      <c r="EL414" s="67"/>
      <c r="EM414" s="67"/>
      <c r="EN414" s="67"/>
      <c r="EO414" s="67"/>
      <c r="EP414" s="67"/>
      <c r="EQ414" s="67"/>
      <c r="ER414" s="67"/>
      <c r="ES414" s="67"/>
      <c r="ET414" s="67"/>
      <c r="EU414" s="67"/>
      <c r="EV414" s="67"/>
      <c r="EW414" s="67"/>
      <c r="EX414" s="67"/>
      <c r="EY414" s="67"/>
      <c r="EZ414" s="67"/>
      <c r="FA414" s="67"/>
      <c r="FB414" s="67"/>
      <c r="FC414" s="67"/>
      <c r="FD414" s="67"/>
      <c r="FE414" s="67"/>
      <c r="FF414" s="67"/>
      <c r="FG414" s="67"/>
      <c r="FH414" s="67"/>
      <c r="FI414" s="67"/>
      <c r="FJ414" s="67"/>
      <c r="FK414" s="67"/>
      <c r="FL414" s="67"/>
      <c r="FM414" s="67"/>
      <c r="FN414" s="67"/>
      <c r="FO414" s="67"/>
      <c r="FP414" s="67"/>
      <c r="FQ414" s="67"/>
      <c r="FR414" s="67"/>
      <c r="FS414" s="67"/>
      <c r="FT414" s="67"/>
      <c r="FU414" s="67"/>
      <c r="FV414" s="67"/>
      <c r="FW414" s="67"/>
      <c r="FX414" s="67"/>
      <c r="FY414" s="67"/>
      <c r="FZ414" s="67"/>
      <c r="GA414" s="67"/>
      <c r="GB414" s="67"/>
      <c r="GC414" s="67"/>
      <c r="GD414" s="67"/>
    </row>
    <row r="415" spans="1:186" s="69" customFormat="1" ht="15.75" hidden="1" customHeight="1" thickBot="1" x14ac:dyDescent="0.3">
      <c r="A415" s="67"/>
      <c r="B415" s="67"/>
      <c r="C415" s="67"/>
      <c r="D415" s="67"/>
      <c r="E415" s="67"/>
      <c r="F415" s="67"/>
      <c r="G415" s="67"/>
      <c r="H415" s="67"/>
      <c r="I415" s="67"/>
      <c r="J415" s="67"/>
      <c r="K415" s="67"/>
      <c r="L415" s="67"/>
      <c r="M415" s="67"/>
      <c r="N415" s="67"/>
      <c r="O415" s="67"/>
      <c r="P415" s="67"/>
      <c r="Q415" s="67"/>
      <c r="R415" s="67"/>
      <c r="S415" s="67"/>
      <c r="T415" s="67"/>
      <c r="U415" s="67"/>
      <c r="V415" s="67"/>
      <c r="W415" s="67"/>
      <c r="X415" s="67"/>
      <c r="Y415" s="67"/>
      <c r="Z415" s="67"/>
      <c r="AA415" s="67"/>
      <c r="AB415" s="67"/>
      <c r="AC415" s="67"/>
      <c r="AD415" s="67"/>
      <c r="AE415" s="67"/>
      <c r="AF415" s="67"/>
      <c r="AG415" s="67"/>
      <c r="AH415" s="67"/>
      <c r="AI415" s="67"/>
      <c r="AJ415" s="67"/>
      <c r="AK415" s="67"/>
      <c r="AL415" s="67"/>
      <c r="AM415" s="67"/>
      <c r="AN415" s="67"/>
      <c r="AO415" s="67"/>
      <c r="AP415" s="67"/>
      <c r="AQ415" s="67"/>
      <c r="AR415" s="67"/>
      <c r="AS415" s="67"/>
      <c r="AT415" s="67"/>
      <c r="AU415" s="67"/>
      <c r="AV415" s="67"/>
      <c r="AW415" s="67"/>
      <c r="AX415" s="67"/>
      <c r="AY415" s="67"/>
      <c r="AZ415" s="67"/>
      <c r="BA415" s="67"/>
      <c r="BB415" s="67"/>
      <c r="BC415" s="67"/>
      <c r="BD415" s="67"/>
      <c r="BE415" s="67"/>
      <c r="BF415" s="101"/>
      <c r="BG415" s="101"/>
      <c r="BH415" s="101"/>
      <c r="BI415" s="807" t="s">
        <v>349</v>
      </c>
      <c r="BJ415" s="807" t="s">
        <v>630</v>
      </c>
      <c r="BK415" s="801">
        <v>1.05</v>
      </c>
      <c r="BL415" s="807" t="s">
        <v>631</v>
      </c>
      <c r="BM415" s="798">
        <v>0.05</v>
      </c>
      <c r="BN415" s="798">
        <v>0.05</v>
      </c>
      <c r="BO415" s="807" t="s">
        <v>350</v>
      </c>
      <c r="BP415" s="916"/>
      <c r="BQ415" s="916"/>
      <c r="BR415" s="916"/>
      <c r="BS415" s="916"/>
      <c r="BT415" s="916"/>
      <c r="BU415" s="916"/>
      <c r="BV415" s="917"/>
      <c r="BW415" s="916"/>
      <c r="BX415" s="916"/>
      <c r="BY415" s="917"/>
      <c r="BZ415" s="917"/>
      <c r="CA415" s="917"/>
      <c r="CB415" s="637"/>
      <c r="CC415" s="636"/>
      <c r="CD415" s="636"/>
      <c r="CE415" s="637"/>
      <c r="CF415" s="637"/>
      <c r="CG415" s="637"/>
      <c r="CH415" s="637"/>
      <c r="CI415" s="636"/>
      <c r="CJ415" s="636"/>
      <c r="CK415" s="637"/>
      <c r="CL415" s="637"/>
      <c r="CM415" s="637"/>
      <c r="CN415" s="705"/>
      <c r="CO415" s="667">
        <f t="shared" si="204"/>
        <v>0.05</v>
      </c>
      <c r="CP415" s="88">
        <f t="shared" si="205"/>
        <v>0.05</v>
      </c>
      <c r="CQ415" s="667">
        <f t="shared" si="206"/>
        <v>0.05</v>
      </c>
      <c r="CR415" s="67">
        <v>0.05</v>
      </c>
      <c r="CS415" s="67">
        <v>0.05</v>
      </c>
      <c r="CT415" s="67"/>
      <c r="CU415" s="67"/>
      <c r="CV415" s="67"/>
      <c r="CW415" s="67"/>
      <c r="CX415" s="67"/>
      <c r="CY415" s="67"/>
      <c r="CZ415" s="924"/>
      <c r="DA415" s="925"/>
      <c r="DB415" s="925"/>
      <c r="DC415" s="924"/>
      <c r="DD415" s="924"/>
      <c r="DE415" s="924"/>
      <c r="DF415" s="925"/>
      <c r="DG415" s="925"/>
      <c r="DH415" s="925"/>
      <c r="DI415" s="925"/>
      <c r="DJ415" s="925"/>
      <c r="DK415" s="924"/>
      <c r="DL415" s="910"/>
      <c r="DM415" s="913"/>
      <c r="DN415" s="913"/>
      <c r="DO415" s="705"/>
      <c r="DP415" s="67"/>
      <c r="DQ415" s="67"/>
      <c r="DR415" s="67"/>
      <c r="DS415" s="67"/>
      <c r="DT415" s="67"/>
      <c r="DU415" s="67"/>
      <c r="DV415" s="67"/>
      <c r="DW415" s="67"/>
      <c r="DX415" s="67"/>
      <c r="DY415" s="67"/>
      <c r="DZ415" s="67"/>
      <c r="EA415" s="67"/>
      <c r="EB415" s="67"/>
      <c r="EC415" s="67"/>
      <c r="ED415" s="67"/>
      <c r="EE415" s="67"/>
      <c r="EF415" s="67"/>
      <c r="EG415" s="67"/>
      <c r="EH415" s="67"/>
      <c r="EI415" s="67"/>
      <c r="EJ415" s="67"/>
      <c r="EK415" s="67"/>
      <c r="EL415" s="67"/>
      <c r="EM415" s="67"/>
      <c r="EN415" s="67"/>
      <c r="EO415" s="67"/>
      <c r="EP415" s="67"/>
      <c r="EQ415" s="67"/>
      <c r="ER415" s="67"/>
      <c r="ES415" s="67"/>
      <c r="ET415" s="67"/>
      <c r="EU415" s="67"/>
      <c r="EV415" s="67"/>
      <c r="EW415" s="67"/>
      <c r="EX415" s="67"/>
      <c r="EY415" s="67"/>
      <c r="EZ415" s="67"/>
      <c r="FA415" s="67"/>
      <c r="FB415" s="67"/>
      <c r="FC415" s="67"/>
      <c r="FD415" s="67"/>
      <c r="FE415" s="67"/>
      <c r="FF415" s="67"/>
      <c r="FG415" s="67"/>
      <c r="FH415" s="67"/>
      <c r="FI415" s="67"/>
      <c r="FJ415" s="67"/>
      <c r="FK415" s="67"/>
      <c r="FL415" s="67"/>
      <c r="FM415" s="67"/>
      <c r="FN415" s="67"/>
      <c r="FO415" s="67"/>
      <c r="FP415" s="67"/>
      <c r="FQ415" s="67"/>
      <c r="FR415" s="67"/>
      <c r="FS415" s="67"/>
      <c r="FT415" s="67"/>
      <c r="FU415" s="67"/>
      <c r="FV415" s="67"/>
      <c r="FW415" s="67"/>
      <c r="FX415" s="67"/>
      <c r="FY415" s="67"/>
      <c r="FZ415" s="67"/>
      <c r="GA415" s="67"/>
      <c r="GB415" s="67"/>
      <c r="GC415" s="67"/>
      <c r="GD415" s="67"/>
    </row>
    <row r="416" spans="1:186" s="69" customFormat="1" ht="26.25" hidden="1" customHeight="1" thickBot="1" x14ac:dyDescent="0.3">
      <c r="A416" s="67"/>
      <c r="B416" s="67"/>
      <c r="C416" s="67"/>
      <c r="D416" s="67"/>
      <c r="E416" s="67"/>
      <c r="F416" s="67"/>
      <c r="G416" s="67"/>
      <c r="H416" s="67"/>
      <c r="I416" s="67"/>
      <c r="J416" s="67"/>
      <c r="K416" s="67"/>
      <c r="L416" s="67"/>
      <c r="M416" s="67"/>
      <c r="N416" s="67"/>
      <c r="O416" s="67"/>
      <c r="P416" s="67"/>
      <c r="Q416" s="67"/>
      <c r="R416" s="67"/>
      <c r="S416" s="67"/>
      <c r="T416" s="67"/>
      <c r="U416" s="67"/>
      <c r="V416" s="67"/>
      <c r="W416" s="67"/>
      <c r="X416" s="67"/>
      <c r="Y416" s="67"/>
      <c r="Z416" s="67"/>
      <c r="AA416" s="67"/>
      <c r="AB416" s="67"/>
      <c r="AC416" s="67"/>
      <c r="AD416" s="67"/>
      <c r="AE416" s="67"/>
      <c r="AF416" s="67"/>
      <c r="AG416" s="67"/>
      <c r="AH416" s="67"/>
      <c r="AI416" s="67"/>
      <c r="AJ416" s="67"/>
      <c r="AK416" s="67"/>
      <c r="AL416" s="67"/>
      <c r="AM416" s="67"/>
      <c r="AN416" s="67"/>
      <c r="AO416" s="67"/>
      <c r="AP416" s="67"/>
      <c r="AQ416" s="67"/>
      <c r="AR416" s="67"/>
      <c r="AS416" s="67"/>
      <c r="AT416" s="67"/>
      <c r="AU416" s="67"/>
      <c r="AV416" s="67"/>
      <c r="AW416" s="67"/>
      <c r="AX416" s="67"/>
      <c r="AY416" s="67"/>
      <c r="AZ416" s="67"/>
      <c r="BA416" s="67"/>
      <c r="BB416" s="67"/>
      <c r="BC416" s="67"/>
      <c r="BD416" s="67"/>
      <c r="BE416" s="67"/>
      <c r="BF416" s="101"/>
      <c r="BG416" s="101"/>
      <c r="BH416" s="101"/>
      <c r="BI416" s="807" t="s">
        <v>351</v>
      </c>
      <c r="BJ416" s="807" t="s">
        <v>630</v>
      </c>
      <c r="BK416" s="801">
        <v>1.44E-2</v>
      </c>
      <c r="BL416" s="807" t="s">
        <v>631</v>
      </c>
      <c r="BM416" s="798">
        <v>0.05</v>
      </c>
      <c r="BN416" s="798">
        <v>0.05</v>
      </c>
      <c r="BO416" s="807" t="s">
        <v>352</v>
      </c>
      <c r="BP416" s="916"/>
      <c r="BQ416" s="916"/>
      <c r="BR416" s="916"/>
      <c r="BS416" s="916"/>
      <c r="BT416" s="916"/>
      <c r="BU416" s="916"/>
      <c r="BV416" s="917"/>
      <c r="BW416" s="916"/>
      <c r="BX416" s="916"/>
      <c r="BY416" s="917"/>
      <c r="BZ416" s="917"/>
      <c r="CA416" s="917"/>
      <c r="CB416" s="637"/>
      <c r="CC416" s="636"/>
      <c r="CD416" s="636"/>
      <c r="CE416" s="637"/>
      <c r="CF416" s="637"/>
      <c r="CG416" s="637"/>
      <c r="CH416" s="637"/>
      <c r="CI416" s="636"/>
      <c r="CJ416" s="636"/>
      <c r="CK416" s="637"/>
      <c r="CL416" s="637"/>
      <c r="CM416" s="637"/>
      <c r="CN416" s="705"/>
      <c r="CO416" s="667">
        <f t="shared" si="204"/>
        <v>0.05</v>
      </c>
      <c r="CP416" s="88">
        <f t="shared" si="205"/>
        <v>0.05</v>
      </c>
      <c r="CQ416" s="667">
        <f t="shared" si="206"/>
        <v>0.05</v>
      </c>
      <c r="CR416" s="67">
        <v>0.05</v>
      </c>
      <c r="CS416" s="67">
        <v>0.05</v>
      </c>
      <c r="CT416" s="67"/>
      <c r="CU416" s="67"/>
      <c r="CV416" s="67"/>
      <c r="CW416" s="67"/>
      <c r="CX416" s="67"/>
      <c r="CY416" s="67"/>
      <c r="CZ416" s="924"/>
      <c r="DA416" s="925"/>
      <c r="DB416" s="925"/>
      <c r="DC416" s="924"/>
      <c r="DD416" s="924"/>
      <c r="DE416" s="924"/>
      <c r="DF416" s="925"/>
      <c r="DG416" s="925"/>
      <c r="DH416" s="925"/>
      <c r="DI416" s="925"/>
      <c r="DJ416" s="925"/>
      <c r="DK416" s="924"/>
      <c r="DL416" s="910"/>
      <c r="DM416" s="913"/>
      <c r="DN416" s="913"/>
      <c r="DO416" s="705"/>
      <c r="DP416" s="67"/>
      <c r="DQ416" s="67"/>
      <c r="DR416" s="67"/>
      <c r="DS416" s="67"/>
      <c r="DT416" s="67"/>
      <c r="DU416" s="67"/>
      <c r="DV416" s="67"/>
      <c r="DW416" s="67"/>
      <c r="DX416" s="67"/>
      <c r="DY416" s="67"/>
      <c r="DZ416" s="67"/>
      <c r="EA416" s="67"/>
      <c r="EB416" s="67"/>
      <c r="EC416" s="67"/>
      <c r="ED416" s="67"/>
      <c r="EE416" s="67"/>
      <c r="EF416" s="67"/>
      <c r="EG416" s="67"/>
      <c r="EH416" s="67"/>
      <c r="EI416" s="67"/>
      <c r="EJ416" s="67"/>
      <c r="EK416" s="67"/>
      <c r="EL416" s="67"/>
      <c r="EM416" s="67"/>
      <c r="EN416" s="67"/>
      <c r="EO416" s="67"/>
      <c r="EP416" s="67"/>
      <c r="EQ416" s="67"/>
      <c r="ER416" s="67"/>
      <c r="ES416" s="67"/>
      <c r="ET416" s="67"/>
      <c r="EU416" s="67"/>
      <c r="EV416" s="67"/>
      <c r="EW416" s="67"/>
      <c r="EX416" s="67"/>
      <c r="EY416" s="67"/>
      <c r="EZ416" s="67"/>
      <c r="FA416" s="67"/>
      <c r="FB416" s="67"/>
      <c r="FC416" s="67"/>
      <c r="FD416" s="67"/>
      <c r="FE416" s="67"/>
      <c r="FF416" s="67"/>
      <c r="FG416" s="67"/>
      <c r="FH416" s="67"/>
      <c r="FI416" s="67"/>
      <c r="FJ416" s="67"/>
      <c r="FK416" s="67"/>
      <c r="FL416" s="67"/>
      <c r="FM416" s="67"/>
      <c r="FN416" s="67"/>
      <c r="FO416" s="67"/>
      <c r="FP416" s="67"/>
      <c r="FQ416" s="67"/>
      <c r="FR416" s="67"/>
      <c r="FS416" s="67"/>
      <c r="FT416" s="67"/>
      <c r="FU416" s="67"/>
      <c r="FV416" s="67"/>
      <c r="FW416" s="67"/>
      <c r="FX416" s="67"/>
      <c r="FY416" s="67"/>
      <c r="FZ416" s="67"/>
      <c r="GA416" s="67"/>
      <c r="GB416" s="67"/>
      <c r="GC416" s="67"/>
      <c r="GD416" s="67"/>
    </row>
    <row r="417" spans="1:186" s="69" customFormat="1" ht="15.75" hidden="1" customHeight="1" thickBot="1" x14ac:dyDescent="0.3">
      <c r="A417" s="67"/>
      <c r="B417" s="67"/>
      <c r="C417" s="67"/>
      <c r="D417" s="67"/>
      <c r="E417" s="67"/>
      <c r="F417" s="67"/>
      <c r="G417" s="67"/>
      <c r="H417" s="67"/>
      <c r="I417" s="67"/>
      <c r="J417" s="67"/>
      <c r="K417" s="67"/>
      <c r="L417" s="67"/>
      <c r="M417" s="67"/>
      <c r="N417" s="67"/>
      <c r="O417" s="67"/>
      <c r="P417" s="67"/>
      <c r="Q417" s="67"/>
      <c r="R417" s="67"/>
      <c r="S417" s="67"/>
      <c r="T417" s="67"/>
      <c r="U417" s="67"/>
      <c r="V417" s="67"/>
      <c r="W417" s="67"/>
      <c r="X417" s="67"/>
      <c r="Y417" s="67"/>
      <c r="Z417" s="67"/>
      <c r="AA417" s="67"/>
      <c r="AB417" s="67"/>
      <c r="AC417" s="67"/>
      <c r="AD417" s="67"/>
      <c r="AE417" s="67"/>
      <c r="AF417" s="67"/>
      <c r="AG417" s="67"/>
      <c r="AH417" s="67"/>
      <c r="AI417" s="67"/>
      <c r="AJ417" s="67"/>
      <c r="AK417" s="67"/>
      <c r="AL417" s="67"/>
      <c r="AM417" s="67"/>
      <c r="AN417" s="67"/>
      <c r="AO417" s="67"/>
      <c r="AP417" s="67"/>
      <c r="AQ417" s="67"/>
      <c r="AR417" s="67"/>
      <c r="AS417" s="67"/>
      <c r="AT417" s="67"/>
      <c r="AU417" s="67"/>
      <c r="AV417" s="67"/>
      <c r="AW417" s="67"/>
      <c r="AX417" s="67"/>
      <c r="AY417" s="67"/>
      <c r="AZ417" s="67"/>
      <c r="BA417" s="67"/>
      <c r="BB417" s="67"/>
      <c r="BC417" s="67"/>
      <c r="BD417" s="67"/>
      <c r="BE417" s="67"/>
      <c r="BF417" s="101"/>
      <c r="BG417" s="101"/>
      <c r="BH417" s="101"/>
      <c r="BI417" s="807" t="s">
        <v>353</v>
      </c>
      <c r="BJ417" s="807" t="s">
        <v>630</v>
      </c>
      <c r="BK417" s="801">
        <v>7.8200000000000006E-2</v>
      </c>
      <c r="BL417" s="807" t="s">
        <v>631</v>
      </c>
      <c r="BM417" s="798">
        <v>0.05</v>
      </c>
      <c r="BN417" s="798">
        <v>0.05</v>
      </c>
      <c r="BO417" s="807" t="s">
        <v>354</v>
      </c>
      <c r="BP417" s="916"/>
      <c r="BQ417" s="916"/>
      <c r="BR417" s="916"/>
      <c r="BS417" s="916"/>
      <c r="BT417" s="916"/>
      <c r="BU417" s="916"/>
      <c r="BV417" s="917"/>
      <c r="BW417" s="916"/>
      <c r="BX417" s="916"/>
      <c r="BY417" s="917"/>
      <c r="BZ417" s="917"/>
      <c r="CA417" s="917"/>
      <c r="CB417" s="637"/>
      <c r="CC417" s="636"/>
      <c r="CD417" s="636"/>
      <c r="CE417" s="637"/>
      <c r="CF417" s="637"/>
      <c r="CG417" s="637"/>
      <c r="CH417" s="637"/>
      <c r="CI417" s="636"/>
      <c r="CJ417" s="636"/>
      <c r="CK417" s="637"/>
      <c r="CL417" s="637"/>
      <c r="CM417" s="637"/>
      <c r="CN417" s="705"/>
      <c r="CO417" s="667">
        <f t="shared" si="204"/>
        <v>0.05</v>
      </c>
      <c r="CP417" s="88">
        <f t="shared" si="205"/>
        <v>0.05</v>
      </c>
      <c r="CQ417" s="667">
        <f t="shared" si="206"/>
        <v>0.05</v>
      </c>
      <c r="CR417" s="67">
        <v>0.05</v>
      </c>
      <c r="CS417" s="67">
        <v>0.05</v>
      </c>
      <c r="CT417" s="67"/>
      <c r="CU417" s="67"/>
      <c r="CV417" s="67"/>
      <c r="CW417" s="67"/>
      <c r="CX417" s="67"/>
      <c r="CY417" s="67"/>
      <c r="CZ417" s="924"/>
      <c r="DA417" s="925"/>
      <c r="DB417" s="925"/>
      <c r="DC417" s="924"/>
      <c r="DD417" s="924"/>
      <c r="DE417" s="924"/>
      <c r="DF417" s="925"/>
      <c r="DG417" s="925"/>
      <c r="DH417" s="925"/>
      <c r="DI417" s="925"/>
      <c r="DJ417" s="925"/>
      <c r="DK417" s="924"/>
      <c r="DL417" s="910"/>
      <c r="DM417" s="913"/>
      <c r="DN417" s="913"/>
      <c r="DO417" s="705"/>
      <c r="DP417" s="67"/>
      <c r="DQ417" s="67"/>
      <c r="DR417" s="67"/>
      <c r="DS417" s="67"/>
      <c r="DT417" s="67"/>
      <c r="DU417" s="67"/>
      <c r="DV417" s="67"/>
      <c r="DW417" s="67"/>
      <c r="DX417" s="67"/>
      <c r="DY417" s="67"/>
      <c r="DZ417" s="67"/>
      <c r="EA417" s="67"/>
      <c r="EB417" s="67"/>
      <c r="EC417" s="67"/>
      <c r="ED417" s="67"/>
      <c r="EE417" s="67"/>
      <c r="EF417" s="67"/>
      <c r="EG417" s="67"/>
      <c r="EH417" s="67"/>
      <c r="EI417" s="67"/>
      <c r="EJ417" s="67"/>
      <c r="EK417" s="67"/>
      <c r="EL417" s="67"/>
      <c r="EM417" s="67"/>
      <c r="EN417" s="67"/>
      <c r="EO417" s="67"/>
      <c r="EP417" s="67"/>
      <c r="EQ417" s="67"/>
      <c r="ER417" s="67"/>
      <c r="ES417" s="67"/>
      <c r="ET417" s="67"/>
      <c r="EU417" s="67"/>
      <c r="EV417" s="67"/>
      <c r="EW417" s="67"/>
      <c r="EX417" s="67"/>
      <c r="EY417" s="67"/>
      <c r="EZ417" s="67"/>
      <c r="FA417" s="67"/>
      <c r="FB417" s="67"/>
      <c r="FC417" s="67"/>
      <c r="FD417" s="67"/>
      <c r="FE417" s="67"/>
      <c r="FF417" s="67"/>
      <c r="FG417" s="67"/>
      <c r="FH417" s="67"/>
      <c r="FI417" s="67"/>
      <c r="FJ417" s="67"/>
      <c r="FK417" s="67"/>
      <c r="FL417" s="67"/>
      <c r="FM417" s="67"/>
      <c r="FN417" s="67"/>
      <c r="FO417" s="67"/>
      <c r="FP417" s="67"/>
      <c r="FQ417" s="67"/>
      <c r="FR417" s="67"/>
      <c r="FS417" s="67"/>
      <c r="FT417" s="67"/>
      <c r="FU417" s="67"/>
      <c r="FV417" s="67"/>
      <c r="FW417" s="67"/>
      <c r="FX417" s="67"/>
      <c r="FY417" s="67"/>
      <c r="FZ417" s="67"/>
      <c r="GA417" s="67"/>
      <c r="GB417" s="67"/>
      <c r="GC417" s="67"/>
      <c r="GD417" s="67"/>
    </row>
    <row r="418" spans="1:186" s="69" customFormat="1" ht="15" hidden="1" customHeight="1" x14ac:dyDescent="0.25">
      <c r="A418" s="67"/>
      <c r="B418" s="67"/>
      <c r="C418" s="67"/>
      <c r="D418" s="67"/>
      <c r="E418" s="67"/>
      <c r="F418" s="67"/>
      <c r="G418" s="67"/>
      <c r="H418" s="67"/>
      <c r="I418" s="67"/>
      <c r="J418" s="67"/>
      <c r="K418" s="67"/>
      <c r="L418" s="67"/>
      <c r="M418" s="67"/>
      <c r="N418" s="67"/>
      <c r="O418" s="67"/>
      <c r="P418" s="67"/>
      <c r="Q418" s="67"/>
      <c r="R418" s="67"/>
      <c r="S418" s="67"/>
      <c r="T418" s="67"/>
      <c r="U418" s="67"/>
      <c r="V418" s="67"/>
      <c r="W418" s="67"/>
      <c r="X418" s="67"/>
      <c r="Y418" s="67"/>
      <c r="Z418" s="67"/>
      <c r="AA418" s="67"/>
      <c r="AB418" s="67"/>
      <c r="AC418" s="67"/>
      <c r="AD418" s="67"/>
      <c r="AE418" s="67"/>
      <c r="AF418" s="67"/>
      <c r="AG418" s="67"/>
      <c r="AH418" s="67"/>
      <c r="AI418" s="67"/>
      <c r="AJ418" s="67"/>
      <c r="AK418" s="67"/>
      <c r="AL418" s="67"/>
      <c r="AM418" s="67"/>
      <c r="AN418" s="67"/>
      <c r="AO418" s="67"/>
      <c r="AP418" s="67"/>
      <c r="AQ418" s="67"/>
      <c r="AR418" s="67"/>
      <c r="AS418" s="67"/>
      <c r="AT418" s="67"/>
      <c r="AU418" s="67"/>
      <c r="AV418" s="67"/>
      <c r="AW418" s="67"/>
      <c r="AX418" s="67"/>
      <c r="AY418" s="67"/>
      <c r="AZ418" s="67"/>
      <c r="BA418" s="67"/>
      <c r="BB418" s="67"/>
      <c r="BC418" s="67"/>
      <c r="BD418" s="67"/>
      <c r="BE418" s="67"/>
      <c r="BF418" s="101"/>
      <c r="BG418" s="101"/>
      <c r="BH418" s="101"/>
      <c r="BI418" s="635"/>
      <c r="BJ418" s="636"/>
      <c r="BK418" s="636"/>
      <c r="BL418" s="636"/>
      <c r="BM418" s="102"/>
      <c r="BN418" s="102"/>
      <c r="BO418" s="102"/>
      <c r="BP418" s="916"/>
      <c r="BQ418" s="916"/>
      <c r="BR418" s="916"/>
      <c r="BS418" s="916"/>
      <c r="BT418" s="916"/>
      <c r="BU418" s="916"/>
      <c r="BV418" s="917"/>
      <c r="BW418" s="916"/>
      <c r="BX418" s="916"/>
      <c r="BY418" s="917"/>
      <c r="BZ418" s="917"/>
      <c r="CA418" s="917"/>
      <c r="CB418" s="637"/>
      <c r="CC418" s="636"/>
      <c r="CD418" s="636"/>
      <c r="CE418" s="637"/>
      <c r="CF418" s="637"/>
      <c r="CG418" s="637"/>
      <c r="CH418" s="637"/>
      <c r="CI418" s="636"/>
      <c r="CJ418" s="636"/>
      <c r="CK418" s="637"/>
      <c r="CL418" s="637"/>
      <c r="CM418" s="637"/>
      <c r="CN418" s="705"/>
      <c r="CO418" s="667">
        <f t="shared" si="204"/>
        <v>0</v>
      </c>
      <c r="CP418" s="88">
        <f t="shared" si="205"/>
        <v>0</v>
      </c>
      <c r="CQ418" s="667">
        <f t="shared" si="206"/>
        <v>0</v>
      </c>
      <c r="CR418" s="67"/>
      <c r="CS418" s="67"/>
      <c r="CT418" s="67"/>
      <c r="CU418" s="67"/>
      <c r="CV418" s="67"/>
      <c r="CW418" s="67"/>
      <c r="CX418" s="67"/>
      <c r="CY418" s="67"/>
      <c r="CZ418" s="924"/>
      <c r="DA418" s="925"/>
      <c r="DB418" s="925"/>
      <c r="DC418" s="924"/>
      <c r="DD418" s="924"/>
      <c r="DE418" s="924"/>
      <c r="DF418" s="925"/>
      <c r="DG418" s="925"/>
      <c r="DH418" s="925"/>
      <c r="DI418" s="925"/>
      <c r="DJ418" s="925"/>
      <c r="DK418" s="924"/>
      <c r="DL418" s="910"/>
      <c r="DM418" s="913"/>
      <c r="DN418" s="913"/>
      <c r="DO418" s="705"/>
      <c r="DP418" s="67"/>
      <c r="DQ418" s="67"/>
      <c r="DR418" s="67"/>
      <c r="DS418" s="67"/>
      <c r="DT418" s="67"/>
      <c r="DU418" s="67"/>
      <c r="DV418" s="67"/>
      <c r="DW418" s="67"/>
      <c r="DX418" s="67"/>
      <c r="DY418" s="67"/>
      <c r="DZ418" s="67"/>
      <c r="EA418" s="67"/>
      <c r="EB418" s="67"/>
      <c r="EC418" s="67"/>
      <c r="ED418" s="67"/>
      <c r="EE418" s="67"/>
      <c r="EF418" s="67"/>
      <c r="EG418" s="67"/>
      <c r="EH418" s="67"/>
      <c r="EI418" s="67"/>
      <c r="EJ418" s="67"/>
      <c r="EK418" s="67"/>
      <c r="EL418" s="67"/>
      <c r="EM418" s="67"/>
      <c r="EN418" s="67"/>
      <c r="EO418" s="67"/>
      <c r="EP418" s="67"/>
      <c r="EQ418" s="67"/>
      <c r="ER418" s="67"/>
      <c r="ES418" s="67"/>
      <c r="ET418" s="67"/>
      <c r="EU418" s="67"/>
      <c r="EV418" s="67"/>
      <c r="EW418" s="67"/>
      <c r="EX418" s="67"/>
      <c r="EY418" s="67"/>
      <c r="EZ418" s="67"/>
      <c r="FA418" s="67"/>
      <c r="FB418" s="67"/>
      <c r="FC418" s="67"/>
      <c r="FD418" s="67"/>
      <c r="FE418" s="67"/>
      <c r="FF418" s="67"/>
      <c r="FG418" s="67"/>
      <c r="FH418" s="67"/>
      <c r="FI418" s="67"/>
      <c r="FJ418" s="67"/>
      <c r="FK418" s="67"/>
      <c r="FL418" s="67"/>
      <c r="FM418" s="67"/>
      <c r="FN418" s="67"/>
      <c r="FO418" s="67"/>
      <c r="FP418" s="67"/>
      <c r="FQ418" s="67"/>
      <c r="FR418" s="67"/>
      <c r="FS418" s="67"/>
      <c r="FT418" s="67"/>
      <c r="FU418" s="67"/>
      <c r="FV418" s="67"/>
      <c r="FW418" s="67"/>
      <c r="FX418" s="67"/>
      <c r="FY418" s="67"/>
      <c r="FZ418" s="67"/>
      <c r="GA418" s="67"/>
      <c r="GB418" s="67"/>
      <c r="GC418" s="67"/>
      <c r="GD418" s="67"/>
    </row>
    <row r="419" spans="1:186" s="69" customFormat="1" ht="15" hidden="1" customHeight="1" x14ac:dyDescent="0.25">
      <c r="A419" s="67"/>
      <c r="B419" s="67"/>
      <c r="C419" s="67"/>
      <c r="D419" s="67"/>
      <c r="E419" s="67"/>
      <c r="F419" s="67"/>
      <c r="G419" s="67"/>
      <c r="H419" s="67"/>
      <c r="I419" s="67"/>
      <c r="J419" s="67"/>
      <c r="K419" s="67"/>
      <c r="L419" s="67"/>
      <c r="M419" s="67"/>
      <c r="N419" s="67"/>
      <c r="O419" s="67"/>
      <c r="P419" s="67"/>
      <c r="Q419" s="67"/>
      <c r="R419" s="67"/>
      <c r="S419" s="67"/>
      <c r="T419" s="67"/>
      <c r="U419" s="67"/>
      <c r="V419" s="67"/>
      <c r="W419" s="67"/>
      <c r="X419" s="67"/>
      <c r="Y419" s="67"/>
      <c r="Z419" s="67"/>
      <c r="AA419" s="67"/>
      <c r="AB419" s="67"/>
      <c r="AC419" s="67"/>
      <c r="AD419" s="67"/>
      <c r="AE419" s="67"/>
      <c r="AF419" s="67"/>
      <c r="AG419" s="67"/>
      <c r="AH419" s="67"/>
      <c r="AI419" s="67"/>
      <c r="AJ419" s="67"/>
      <c r="AK419" s="67"/>
      <c r="AL419" s="67"/>
      <c r="AM419" s="67"/>
      <c r="AN419" s="67"/>
      <c r="AO419" s="67"/>
      <c r="AP419" s="67"/>
      <c r="AQ419" s="67"/>
      <c r="AR419" s="67"/>
      <c r="AS419" s="67"/>
      <c r="AT419" s="67"/>
      <c r="AU419" s="67"/>
      <c r="AV419" s="67"/>
      <c r="AW419" s="67"/>
      <c r="AX419" s="67"/>
      <c r="AY419" s="67"/>
      <c r="AZ419" s="67"/>
      <c r="BA419" s="67"/>
      <c r="BB419" s="67"/>
      <c r="BC419" s="67"/>
      <c r="BD419" s="67"/>
      <c r="BE419" s="67"/>
      <c r="BF419" s="101"/>
      <c r="BG419" s="101"/>
      <c r="BH419" s="101"/>
      <c r="BI419" s="635"/>
      <c r="BJ419" s="636"/>
      <c r="BK419" s="636"/>
      <c r="BL419" s="636"/>
      <c r="BM419" s="102"/>
      <c r="BN419" s="102"/>
      <c r="BO419" s="102"/>
      <c r="BP419" s="916"/>
      <c r="BQ419" s="916"/>
      <c r="BR419" s="916"/>
      <c r="BS419" s="916"/>
      <c r="BT419" s="916"/>
      <c r="BU419" s="916"/>
      <c r="BV419" s="917"/>
      <c r="BW419" s="916"/>
      <c r="BX419" s="916"/>
      <c r="BY419" s="917"/>
      <c r="BZ419" s="917"/>
      <c r="CA419" s="917"/>
      <c r="CB419" s="637"/>
      <c r="CC419" s="636"/>
      <c r="CD419" s="636"/>
      <c r="CE419" s="637"/>
      <c r="CF419" s="637"/>
      <c r="CG419" s="637"/>
      <c r="CH419" s="637"/>
      <c r="CI419" s="636"/>
      <c r="CJ419" s="636"/>
      <c r="CK419" s="637"/>
      <c r="CL419" s="637"/>
      <c r="CM419" s="637"/>
      <c r="CN419" s="705"/>
      <c r="CO419" s="667">
        <f t="shared" si="204"/>
        <v>0</v>
      </c>
      <c r="CP419" s="88">
        <f t="shared" si="205"/>
        <v>0</v>
      </c>
      <c r="CQ419" s="667">
        <f t="shared" si="206"/>
        <v>0</v>
      </c>
      <c r="CR419" s="67"/>
      <c r="CS419" s="67"/>
      <c r="CT419" s="67"/>
      <c r="CU419" s="67"/>
      <c r="CV419" s="67"/>
      <c r="CW419" s="67"/>
      <c r="CX419" s="67"/>
      <c r="CY419" s="67"/>
      <c r="CZ419" s="924"/>
      <c r="DA419" s="925"/>
      <c r="DB419" s="925"/>
      <c r="DC419" s="924"/>
      <c r="DD419" s="924"/>
      <c r="DE419" s="924"/>
      <c r="DF419" s="925"/>
      <c r="DG419" s="925"/>
      <c r="DH419" s="925"/>
      <c r="DI419" s="925"/>
      <c r="DJ419" s="925"/>
      <c r="DK419" s="924"/>
      <c r="DL419" s="910"/>
      <c r="DM419" s="913"/>
      <c r="DN419" s="913"/>
      <c r="DO419" s="705"/>
      <c r="DP419" s="67"/>
      <c r="DQ419" s="67"/>
      <c r="DR419" s="67"/>
      <c r="DS419" s="67"/>
      <c r="DT419" s="67"/>
      <c r="DU419" s="67"/>
      <c r="DV419" s="67"/>
      <c r="DW419" s="67"/>
      <c r="DX419" s="67"/>
      <c r="DY419" s="67"/>
      <c r="DZ419" s="67"/>
      <c r="EA419" s="67"/>
      <c r="EB419" s="67"/>
      <c r="EC419" s="67"/>
      <c r="ED419" s="67"/>
      <c r="EE419" s="67"/>
      <c r="EF419" s="67"/>
      <c r="EG419" s="67"/>
      <c r="EH419" s="67"/>
      <c r="EI419" s="67"/>
      <c r="EJ419" s="67"/>
      <c r="EK419" s="67"/>
      <c r="EL419" s="67"/>
      <c r="EM419" s="67"/>
      <c r="EN419" s="67"/>
      <c r="EO419" s="67"/>
      <c r="EP419" s="67"/>
      <c r="EQ419" s="67"/>
      <c r="ER419" s="67"/>
      <c r="ES419" s="67"/>
      <c r="ET419" s="67"/>
      <c r="EU419" s="67"/>
      <c r="EV419" s="67"/>
      <c r="EW419" s="67"/>
      <c r="EX419" s="67"/>
      <c r="EY419" s="67"/>
      <c r="EZ419" s="67"/>
      <c r="FA419" s="67"/>
      <c r="FB419" s="67"/>
      <c r="FC419" s="67"/>
      <c r="FD419" s="67"/>
      <c r="FE419" s="67"/>
      <c r="FF419" s="67"/>
      <c r="FG419" s="67"/>
      <c r="FH419" s="67"/>
      <c r="FI419" s="67"/>
      <c r="FJ419" s="67"/>
      <c r="FK419" s="67"/>
      <c r="FL419" s="67"/>
      <c r="FM419" s="67"/>
      <c r="FN419" s="67"/>
      <c r="FO419" s="67"/>
      <c r="FP419" s="67"/>
      <c r="FQ419" s="67"/>
      <c r="FR419" s="67"/>
      <c r="FS419" s="67"/>
      <c r="FT419" s="67"/>
      <c r="FU419" s="67"/>
      <c r="FV419" s="67"/>
      <c r="FW419" s="67"/>
      <c r="FX419" s="67"/>
      <c r="FY419" s="67"/>
      <c r="FZ419" s="67"/>
      <c r="GA419" s="67"/>
      <c r="GB419" s="67"/>
      <c r="GC419" s="67"/>
      <c r="GD419" s="67"/>
    </row>
    <row r="420" spans="1:186" s="69" customFormat="1" ht="15" hidden="1" customHeight="1" thickBot="1" x14ac:dyDescent="0.3">
      <c r="A420" s="67"/>
      <c r="B420" s="67"/>
      <c r="C420" s="67"/>
      <c r="D420" s="67"/>
      <c r="E420" s="67"/>
      <c r="F420" s="67"/>
      <c r="G420" s="67"/>
      <c r="H420" s="67"/>
      <c r="I420" s="67"/>
      <c r="J420" s="67"/>
      <c r="K420" s="67"/>
      <c r="L420" s="67"/>
      <c r="M420" s="67"/>
      <c r="N420" s="67"/>
      <c r="O420" s="67"/>
      <c r="P420" s="67"/>
      <c r="Q420" s="67"/>
      <c r="R420" s="67"/>
      <c r="S420" s="67"/>
      <c r="T420" s="67"/>
      <c r="U420" s="67"/>
      <c r="V420" s="67"/>
      <c r="W420" s="67"/>
      <c r="X420" s="67"/>
      <c r="Y420" s="67"/>
      <c r="Z420" s="67"/>
      <c r="AA420" s="67"/>
      <c r="AB420" s="67"/>
      <c r="AC420" s="67"/>
      <c r="AD420" s="67"/>
      <c r="AE420" s="67"/>
      <c r="AF420" s="67"/>
      <c r="AG420" s="67"/>
      <c r="AH420" s="67"/>
      <c r="AI420" s="67"/>
      <c r="AJ420" s="67"/>
      <c r="AK420" s="67"/>
      <c r="AL420" s="67"/>
      <c r="AM420" s="67"/>
      <c r="AN420" s="67"/>
      <c r="AO420" s="67"/>
      <c r="AP420" s="67"/>
      <c r="AQ420" s="67"/>
      <c r="AR420" s="67"/>
      <c r="AS420" s="67"/>
      <c r="AT420" s="67"/>
      <c r="AU420" s="67"/>
      <c r="AV420" s="67"/>
      <c r="AW420" s="67"/>
      <c r="AX420" s="67"/>
      <c r="AY420" s="67"/>
      <c r="AZ420" s="67"/>
      <c r="BA420" s="67"/>
      <c r="BB420" s="67"/>
      <c r="BC420" s="67"/>
      <c r="BD420" s="67"/>
      <c r="BE420" s="67"/>
      <c r="BF420" s="101"/>
      <c r="BG420" s="101"/>
      <c r="BH420" s="101"/>
      <c r="BI420" s="635"/>
      <c r="BJ420" s="636"/>
      <c r="BK420" s="636"/>
      <c r="BL420" s="636"/>
      <c r="BM420" s="102"/>
      <c r="BN420" s="102"/>
      <c r="BO420" s="102"/>
      <c r="BP420" s="916"/>
      <c r="BQ420" s="916"/>
      <c r="BR420" s="916"/>
      <c r="BS420" s="916"/>
      <c r="BT420" s="916"/>
      <c r="BU420" s="916"/>
      <c r="BV420" s="917"/>
      <c r="BW420" s="916"/>
      <c r="BX420" s="916"/>
      <c r="BY420" s="917"/>
      <c r="BZ420" s="917"/>
      <c r="CA420" s="917"/>
      <c r="CB420" s="637"/>
      <c r="CC420" s="636"/>
      <c r="CD420" s="636"/>
      <c r="CE420" s="637"/>
      <c r="CF420" s="637"/>
      <c r="CG420" s="637"/>
      <c r="CH420" s="637"/>
      <c r="CI420" s="636"/>
      <c r="CJ420" s="636"/>
      <c r="CK420" s="637"/>
      <c r="CL420" s="637"/>
      <c r="CM420" s="637"/>
      <c r="CN420" s="705"/>
      <c r="CO420" s="667">
        <f t="shared" si="204"/>
        <v>0</v>
      </c>
      <c r="CP420" s="88">
        <f t="shared" si="205"/>
        <v>0</v>
      </c>
      <c r="CQ420" s="667">
        <f t="shared" si="206"/>
        <v>0</v>
      </c>
      <c r="CR420" s="67"/>
      <c r="CS420" s="67"/>
      <c r="CT420" s="67"/>
      <c r="CU420" s="67"/>
      <c r="CV420" s="67"/>
      <c r="CW420" s="67"/>
      <c r="CX420" s="67"/>
      <c r="CY420" s="67"/>
      <c r="CZ420" s="924"/>
      <c r="DA420" s="925"/>
      <c r="DB420" s="925"/>
      <c r="DC420" s="924"/>
      <c r="DD420" s="924"/>
      <c r="DE420" s="924"/>
      <c r="DF420" s="925"/>
      <c r="DG420" s="925"/>
      <c r="DH420" s="925"/>
      <c r="DI420" s="925"/>
      <c r="DJ420" s="925"/>
      <c r="DK420" s="924"/>
      <c r="DL420" s="910"/>
      <c r="DM420" s="913"/>
      <c r="DN420" s="913"/>
      <c r="DO420" s="705"/>
      <c r="DP420" s="67"/>
      <c r="DQ420" s="67"/>
      <c r="DR420" s="67"/>
      <c r="DS420" s="67"/>
      <c r="DT420" s="67"/>
      <c r="DU420" s="67"/>
      <c r="DV420" s="67"/>
      <c r="DW420" s="67"/>
      <c r="DX420" s="67"/>
      <c r="DY420" s="67"/>
      <c r="DZ420" s="67"/>
      <c r="EA420" s="67"/>
      <c r="EB420" s="67"/>
      <c r="EC420" s="67"/>
      <c r="ED420" s="67"/>
      <c r="EE420" s="67"/>
      <c r="EF420" s="67"/>
      <c r="EG420" s="67"/>
      <c r="EH420" s="67"/>
      <c r="EI420" s="67"/>
      <c r="EJ420" s="67"/>
      <c r="EK420" s="67"/>
      <c r="EL420" s="67"/>
      <c r="EM420" s="67"/>
      <c r="EN420" s="67"/>
      <c r="EO420" s="67"/>
      <c r="EP420" s="67"/>
      <c r="EQ420" s="67"/>
      <c r="ER420" s="67"/>
      <c r="ES420" s="67"/>
      <c r="ET420" s="67"/>
      <c r="EU420" s="67"/>
      <c r="EV420" s="67"/>
      <c r="EW420" s="67"/>
      <c r="EX420" s="67"/>
      <c r="EY420" s="67"/>
      <c r="EZ420" s="67"/>
      <c r="FA420" s="67"/>
      <c r="FB420" s="67"/>
      <c r="FC420" s="67"/>
      <c r="FD420" s="67"/>
      <c r="FE420" s="67"/>
      <c r="FF420" s="67"/>
      <c r="FG420" s="67"/>
      <c r="FH420" s="67"/>
      <c r="FI420" s="67"/>
      <c r="FJ420" s="67"/>
      <c r="FK420" s="67"/>
      <c r="FL420" s="67"/>
      <c r="FM420" s="67"/>
      <c r="FN420" s="67"/>
      <c r="FO420" s="67"/>
      <c r="FP420" s="67"/>
      <c r="FQ420" s="67"/>
      <c r="FR420" s="67"/>
      <c r="FS420" s="67"/>
      <c r="FT420" s="67"/>
      <c r="FU420" s="67"/>
      <c r="FV420" s="67"/>
      <c r="FW420" s="67"/>
      <c r="FX420" s="67"/>
      <c r="FY420" s="67"/>
      <c r="FZ420" s="67"/>
      <c r="GA420" s="67"/>
      <c r="GB420" s="67"/>
      <c r="GC420" s="67"/>
      <c r="GD420" s="67"/>
    </row>
    <row r="421" spans="1:186" s="69" customFormat="1" ht="15" hidden="1" customHeight="1" x14ac:dyDescent="0.25">
      <c r="A421" s="67"/>
      <c r="B421" s="67"/>
      <c r="C421" s="67"/>
      <c r="D421" s="67"/>
      <c r="E421" s="67"/>
      <c r="F421" s="67"/>
      <c r="G421" s="67"/>
      <c r="H421" s="67"/>
      <c r="I421" s="67"/>
      <c r="J421" s="67"/>
      <c r="K421" s="67"/>
      <c r="L421" s="67"/>
      <c r="M421" s="67"/>
      <c r="N421" s="67"/>
      <c r="O421" s="67"/>
      <c r="P421" s="67"/>
      <c r="Q421" s="67"/>
      <c r="R421" s="67"/>
      <c r="S421" s="67"/>
      <c r="T421" s="67"/>
      <c r="U421" s="67"/>
      <c r="V421" s="67"/>
      <c r="W421" s="67"/>
      <c r="X421" s="67"/>
      <c r="Y421" s="67"/>
      <c r="Z421" s="67"/>
      <c r="AA421" s="67"/>
      <c r="AB421" s="67"/>
      <c r="AC421" s="67"/>
      <c r="AD421" s="67"/>
      <c r="AE421" s="67"/>
      <c r="AF421" s="67"/>
      <c r="AG421" s="67"/>
      <c r="AH421" s="67"/>
      <c r="AI421" s="67"/>
      <c r="AJ421" s="67"/>
      <c r="AK421" s="67"/>
      <c r="AL421" s="67"/>
      <c r="AM421" s="67"/>
      <c r="AN421" s="67"/>
      <c r="AO421" s="67"/>
      <c r="AP421" s="67"/>
      <c r="AQ421" s="67"/>
      <c r="AR421" s="67"/>
      <c r="AS421" s="67"/>
      <c r="AT421" s="67"/>
      <c r="AU421" s="67"/>
      <c r="AV421" s="67"/>
      <c r="AW421" s="67"/>
      <c r="AX421" s="67"/>
      <c r="AY421" s="67"/>
      <c r="AZ421" s="67"/>
      <c r="BA421" s="67"/>
      <c r="BB421" s="67"/>
      <c r="BC421" s="67"/>
      <c r="BD421" s="67"/>
      <c r="BE421" s="67"/>
      <c r="BF421" s="101"/>
      <c r="BG421" s="101"/>
      <c r="BH421" s="101"/>
      <c r="BI421" s="2096" t="s">
        <v>301</v>
      </c>
      <c r="BJ421" s="940"/>
      <c r="BK421" s="2096" t="s">
        <v>302</v>
      </c>
      <c r="BL421" s="940"/>
      <c r="BM421" s="2096" t="s">
        <v>233</v>
      </c>
      <c r="BN421" s="2096" t="s">
        <v>233</v>
      </c>
      <c r="BO421" s="2096" t="s">
        <v>240</v>
      </c>
      <c r="BP421" s="916"/>
      <c r="BQ421" s="916"/>
      <c r="BR421" s="916"/>
      <c r="BS421" s="916"/>
      <c r="BT421" s="916"/>
      <c r="BU421" s="916"/>
      <c r="BV421" s="917"/>
      <c r="BW421" s="916"/>
      <c r="BX421" s="916"/>
      <c r="BY421" s="917"/>
      <c r="BZ421" s="917"/>
      <c r="CA421" s="917"/>
      <c r="CB421" s="637"/>
      <c r="CC421" s="636"/>
      <c r="CD421" s="636"/>
      <c r="CE421" s="637"/>
      <c r="CF421" s="637"/>
      <c r="CG421" s="637"/>
      <c r="CH421" s="637"/>
      <c r="CI421" s="636"/>
      <c r="CJ421" s="636"/>
      <c r="CK421" s="637"/>
      <c r="CL421" s="637"/>
      <c r="CM421" s="637"/>
      <c r="CN421" s="705"/>
      <c r="CO421" s="667" t="str">
        <f t="shared" si="204"/>
        <v>Incertidumbre (+/- %)</v>
      </c>
      <c r="CP421" s="88" t="e">
        <f t="shared" si="205"/>
        <v>#VALUE!</v>
      </c>
      <c r="CQ421" s="667" t="str">
        <f t="shared" si="206"/>
        <v>Incertidumbre (+/- %)</v>
      </c>
      <c r="CR421" s="67"/>
      <c r="CS421" s="67"/>
      <c r="CT421" s="67"/>
      <c r="CU421" s="67"/>
      <c r="CV421" s="67"/>
      <c r="CW421" s="67"/>
      <c r="CX421" s="67"/>
      <c r="CY421" s="67"/>
      <c r="CZ421" s="924"/>
      <c r="DA421" s="925"/>
      <c r="DB421" s="925"/>
      <c r="DC421" s="924"/>
      <c r="DD421" s="924"/>
      <c r="DE421" s="924"/>
      <c r="DF421" s="925"/>
      <c r="DG421" s="925"/>
      <c r="DH421" s="925"/>
      <c r="DI421" s="925"/>
      <c r="DJ421" s="925"/>
      <c r="DK421" s="924"/>
      <c r="DL421" s="910"/>
      <c r="DM421" s="913"/>
      <c r="DN421" s="913"/>
      <c r="DO421" s="705"/>
      <c r="DP421" s="67"/>
      <c r="DQ421" s="67"/>
      <c r="DR421" s="67"/>
      <c r="DS421" s="67"/>
      <c r="DT421" s="67"/>
      <c r="DU421" s="67"/>
      <c r="DV421" s="67"/>
      <c r="DW421" s="67"/>
      <c r="DX421" s="67"/>
      <c r="DY421" s="67"/>
      <c r="DZ421" s="67"/>
      <c r="EA421" s="67"/>
      <c r="EB421" s="67"/>
      <c r="EC421" s="67"/>
      <c r="ED421" s="67"/>
      <c r="EE421" s="67"/>
      <c r="EF421" s="67"/>
      <c r="EG421" s="67"/>
      <c r="EH421" s="67"/>
      <c r="EI421" s="67"/>
      <c r="EJ421" s="67"/>
      <c r="EK421" s="67"/>
      <c r="EL421" s="67"/>
      <c r="EM421" s="67"/>
      <c r="EN421" s="67"/>
      <c r="EO421" s="67"/>
      <c r="EP421" s="67"/>
      <c r="EQ421" s="67"/>
      <c r="ER421" s="67"/>
      <c r="ES421" s="67"/>
      <c r="ET421" s="67"/>
      <c r="EU421" s="67"/>
      <c r="EV421" s="67"/>
      <c r="EW421" s="67"/>
      <c r="EX421" s="67"/>
      <c r="EY421" s="67"/>
      <c r="EZ421" s="67"/>
      <c r="FA421" s="67"/>
      <c r="FB421" s="67"/>
      <c r="FC421" s="67"/>
      <c r="FD421" s="67"/>
      <c r="FE421" s="67"/>
      <c r="FF421" s="67"/>
      <c r="FG421" s="67"/>
      <c r="FH421" s="67"/>
      <c r="FI421" s="67"/>
      <c r="FJ421" s="67"/>
      <c r="FK421" s="67"/>
      <c r="FL421" s="67"/>
      <c r="FM421" s="67"/>
      <c r="FN421" s="67"/>
      <c r="FO421" s="67"/>
      <c r="FP421" s="67"/>
      <c r="FQ421" s="67"/>
      <c r="FR421" s="67"/>
      <c r="FS421" s="67"/>
      <c r="FT421" s="67"/>
      <c r="FU421" s="67"/>
      <c r="FV421" s="67"/>
      <c r="FW421" s="67"/>
      <c r="FX421" s="67"/>
      <c r="FY421" s="67"/>
      <c r="FZ421" s="67"/>
      <c r="GA421" s="67"/>
      <c r="GB421" s="67"/>
      <c r="GC421" s="67"/>
      <c r="GD421" s="67"/>
    </row>
    <row r="422" spans="1:186" s="69" customFormat="1" ht="15.75" hidden="1" customHeight="1" thickBot="1" x14ac:dyDescent="0.3">
      <c r="A422" s="67"/>
      <c r="B422" s="67"/>
      <c r="C422" s="67"/>
      <c r="D422" s="67"/>
      <c r="E422" s="67"/>
      <c r="F422" s="67"/>
      <c r="G422" s="67"/>
      <c r="H422" s="67"/>
      <c r="I422" s="67"/>
      <c r="J422" s="67"/>
      <c r="K422" s="67"/>
      <c r="L422" s="67"/>
      <c r="M422" s="67"/>
      <c r="N422" s="67"/>
      <c r="O422" s="67"/>
      <c r="P422" s="67"/>
      <c r="Q422" s="67"/>
      <c r="R422" s="67"/>
      <c r="S422" s="67"/>
      <c r="T422" s="67"/>
      <c r="U422" s="67"/>
      <c r="V422" s="67"/>
      <c r="W422" s="67"/>
      <c r="X422" s="67"/>
      <c r="Y422" s="67"/>
      <c r="Z422" s="67"/>
      <c r="AA422" s="67"/>
      <c r="AB422" s="67"/>
      <c r="AC422" s="67"/>
      <c r="AD422" s="67"/>
      <c r="AE422" s="67"/>
      <c r="AF422" s="67"/>
      <c r="AG422" s="67"/>
      <c r="AH422" s="67"/>
      <c r="AI422" s="67"/>
      <c r="AJ422" s="67"/>
      <c r="AK422" s="67"/>
      <c r="AL422" s="67"/>
      <c r="AM422" s="67"/>
      <c r="AN422" s="67"/>
      <c r="AO422" s="67"/>
      <c r="AP422" s="67"/>
      <c r="AQ422" s="67"/>
      <c r="AR422" s="67"/>
      <c r="AS422" s="67"/>
      <c r="AT422" s="67"/>
      <c r="AU422" s="67"/>
      <c r="AV422" s="67"/>
      <c r="AW422" s="67"/>
      <c r="AX422" s="67"/>
      <c r="AY422" s="67"/>
      <c r="AZ422" s="67"/>
      <c r="BA422" s="67"/>
      <c r="BB422" s="67"/>
      <c r="BC422" s="67"/>
      <c r="BD422" s="67"/>
      <c r="BE422" s="67"/>
      <c r="BF422" s="101"/>
      <c r="BG422" s="101"/>
      <c r="BH422" s="101"/>
      <c r="BI422" s="2097"/>
      <c r="BJ422" s="941" t="s">
        <v>253</v>
      </c>
      <c r="BK422" s="2097"/>
      <c r="BL422" s="941" t="s">
        <v>251</v>
      </c>
      <c r="BM422" s="2097"/>
      <c r="BN422" s="2097"/>
      <c r="BO422" s="2097"/>
      <c r="BP422" s="916"/>
      <c r="BQ422" s="916"/>
      <c r="BR422" s="916"/>
      <c r="BS422" s="916"/>
      <c r="BT422" s="916"/>
      <c r="BU422" s="916"/>
      <c r="BV422" s="917"/>
      <c r="BW422" s="916"/>
      <c r="BX422" s="916"/>
      <c r="BY422" s="917"/>
      <c r="BZ422" s="917"/>
      <c r="CA422" s="917"/>
      <c r="CB422" s="637"/>
      <c r="CC422" s="636"/>
      <c r="CD422" s="636"/>
      <c r="CE422" s="637"/>
      <c r="CF422" s="637"/>
      <c r="CG422" s="637"/>
      <c r="CH422" s="637"/>
      <c r="CI422" s="636"/>
      <c r="CJ422" s="636"/>
      <c r="CK422" s="637"/>
      <c r="CL422" s="637"/>
      <c r="CM422" s="637"/>
      <c r="CN422" s="705"/>
      <c r="CO422" s="667">
        <f t="shared" si="204"/>
        <v>0</v>
      </c>
      <c r="CP422" s="88">
        <f t="shared" si="205"/>
        <v>0</v>
      </c>
      <c r="CQ422" s="667">
        <f t="shared" si="206"/>
        <v>0</v>
      </c>
      <c r="CR422" s="67"/>
      <c r="CS422" s="67"/>
      <c r="CT422" s="67"/>
      <c r="CU422" s="67"/>
      <c r="CV422" s="67"/>
      <c r="CW422" s="67"/>
      <c r="CX422" s="67"/>
      <c r="CY422" s="67"/>
      <c r="CZ422" s="924"/>
      <c r="DA422" s="925"/>
      <c r="DB422" s="925"/>
      <c r="DC422" s="924"/>
      <c r="DD422" s="924"/>
      <c r="DE422" s="924"/>
      <c r="DF422" s="925"/>
      <c r="DG422" s="925"/>
      <c r="DH422" s="925"/>
      <c r="DI422" s="925"/>
      <c r="DJ422" s="925"/>
      <c r="DK422" s="924"/>
      <c r="DL422" s="910"/>
      <c r="DM422" s="913"/>
      <c r="DN422" s="913"/>
      <c r="DO422" s="705"/>
      <c r="DP422" s="67"/>
      <c r="DQ422" s="67"/>
      <c r="DR422" s="67"/>
      <c r="DS422" s="67"/>
      <c r="DT422" s="67"/>
      <c r="DU422" s="67"/>
      <c r="DV422" s="67"/>
      <c r="DW422" s="67"/>
      <c r="DX422" s="67"/>
      <c r="DY422" s="67"/>
      <c r="DZ422" s="67"/>
      <c r="EA422" s="67"/>
      <c r="EB422" s="67"/>
      <c r="EC422" s="67"/>
      <c r="ED422" s="67"/>
      <c r="EE422" s="67"/>
      <c r="EF422" s="67"/>
      <c r="EG422" s="67"/>
      <c r="EH422" s="67"/>
      <c r="EI422" s="67"/>
      <c r="EJ422" s="67"/>
      <c r="EK422" s="67"/>
      <c r="EL422" s="67"/>
      <c r="EM422" s="67"/>
      <c r="EN422" s="67"/>
      <c r="EO422" s="67"/>
      <c r="EP422" s="67"/>
      <c r="EQ422" s="67"/>
      <c r="ER422" s="67"/>
      <c r="ES422" s="67"/>
      <c r="ET422" s="67"/>
      <c r="EU422" s="67"/>
      <c r="EV422" s="67"/>
      <c r="EW422" s="67"/>
      <c r="EX422" s="67"/>
      <c r="EY422" s="67"/>
      <c r="EZ422" s="67"/>
      <c r="FA422" s="67"/>
      <c r="FB422" s="67"/>
      <c r="FC422" s="67"/>
      <c r="FD422" s="67"/>
      <c r="FE422" s="67"/>
      <c r="FF422" s="67"/>
      <c r="FG422" s="67"/>
      <c r="FH422" s="67"/>
      <c r="FI422" s="67"/>
      <c r="FJ422" s="67"/>
      <c r="FK422" s="67"/>
      <c r="FL422" s="67"/>
      <c r="FM422" s="67"/>
      <c r="FN422" s="67"/>
      <c r="FO422" s="67"/>
      <c r="FP422" s="67"/>
      <c r="FQ422" s="67"/>
      <c r="FR422" s="67"/>
      <c r="FS422" s="67"/>
      <c r="FT422" s="67"/>
      <c r="FU422" s="67"/>
      <c r="FV422" s="67"/>
      <c r="FW422" s="67"/>
      <c r="FX422" s="67"/>
      <c r="FY422" s="67"/>
      <c r="FZ422" s="67"/>
      <c r="GA422" s="67"/>
      <c r="GB422" s="67"/>
      <c r="GC422" s="67"/>
      <c r="GD422" s="67"/>
    </row>
    <row r="423" spans="1:186" s="69" customFormat="1" ht="18.75" hidden="1" customHeight="1" thickBot="1" x14ac:dyDescent="0.3">
      <c r="A423" s="67"/>
      <c r="B423" s="67"/>
      <c r="C423" s="67"/>
      <c r="D423" s="67"/>
      <c r="E423" s="67"/>
      <c r="F423" s="67"/>
      <c r="G423" s="67"/>
      <c r="H423" s="67"/>
      <c r="I423" s="67"/>
      <c r="J423" s="67"/>
      <c r="K423" s="67"/>
      <c r="L423" s="67"/>
      <c r="M423" s="67"/>
      <c r="N423" s="67"/>
      <c r="O423" s="67"/>
      <c r="P423" s="67"/>
      <c r="Q423" s="67"/>
      <c r="R423" s="67"/>
      <c r="S423" s="67"/>
      <c r="T423" s="67"/>
      <c r="U423" s="67"/>
      <c r="V423" s="67"/>
      <c r="W423" s="67"/>
      <c r="X423" s="67"/>
      <c r="Y423" s="67"/>
      <c r="Z423" s="67"/>
      <c r="AA423" s="67"/>
      <c r="AB423" s="67"/>
      <c r="AC423" s="67"/>
      <c r="AD423" s="67"/>
      <c r="AE423" s="67"/>
      <c r="AF423" s="67"/>
      <c r="AG423" s="67"/>
      <c r="AH423" s="67"/>
      <c r="AI423" s="67"/>
      <c r="AJ423" s="67"/>
      <c r="AK423" s="67"/>
      <c r="AL423" s="67"/>
      <c r="AM423" s="67"/>
      <c r="AN423" s="67"/>
      <c r="AO423" s="67"/>
      <c r="AP423" s="67"/>
      <c r="AQ423" s="67"/>
      <c r="AR423" s="67"/>
      <c r="AS423" s="67"/>
      <c r="AT423" s="67"/>
      <c r="AU423" s="67"/>
      <c r="AV423" s="67"/>
      <c r="AW423" s="67"/>
      <c r="AX423" s="67"/>
      <c r="AY423" s="67"/>
      <c r="AZ423" s="67"/>
      <c r="BA423" s="67"/>
      <c r="BB423" s="67"/>
      <c r="BC423" s="67"/>
      <c r="BD423" s="67"/>
      <c r="BE423" s="67"/>
      <c r="BF423" s="101"/>
      <c r="BG423" s="101"/>
      <c r="BH423" s="101"/>
      <c r="BI423" s="807" t="s">
        <v>68</v>
      </c>
      <c r="BJ423" s="796" t="s">
        <v>49</v>
      </c>
      <c r="BK423" s="801">
        <v>1.05</v>
      </c>
      <c r="BL423" s="796" t="s">
        <v>417</v>
      </c>
      <c r="BM423" s="798">
        <v>0.01</v>
      </c>
      <c r="BN423" s="798">
        <v>0.5</v>
      </c>
      <c r="BO423" s="810" t="s">
        <v>340</v>
      </c>
      <c r="BP423" s="916"/>
      <c r="BQ423" s="916"/>
      <c r="BR423" s="916"/>
      <c r="BS423" s="916"/>
      <c r="BT423" s="916"/>
      <c r="BU423" s="916"/>
      <c r="BV423" s="917"/>
      <c r="BW423" s="916"/>
      <c r="BX423" s="916"/>
      <c r="BY423" s="917"/>
      <c r="BZ423" s="917"/>
      <c r="CA423" s="917"/>
      <c r="CB423" s="637"/>
      <c r="CC423" s="636"/>
      <c r="CD423" s="636"/>
      <c r="CE423" s="637"/>
      <c r="CF423" s="637"/>
      <c r="CG423" s="637"/>
      <c r="CH423" s="637"/>
      <c r="CI423" s="636"/>
      <c r="CJ423" s="636"/>
      <c r="CK423" s="637"/>
      <c r="CL423" s="637"/>
      <c r="CM423" s="637"/>
      <c r="CN423" s="705"/>
      <c r="CO423" s="667">
        <f t="shared" si="204"/>
        <v>0.01</v>
      </c>
      <c r="CP423" s="88">
        <f t="shared" si="205"/>
        <v>0.255</v>
      </c>
      <c r="CQ423" s="667">
        <f t="shared" si="206"/>
        <v>0.5</v>
      </c>
      <c r="CR423" s="67">
        <v>0.01</v>
      </c>
      <c r="CS423" s="67">
        <v>0.5</v>
      </c>
      <c r="CT423" s="67"/>
      <c r="CU423" s="67"/>
      <c r="CV423" s="67"/>
      <c r="CW423" s="67"/>
      <c r="CX423" s="67"/>
      <c r="CY423" s="67"/>
      <c r="CZ423" s="924"/>
      <c r="DA423" s="925"/>
      <c r="DB423" s="925"/>
      <c r="DC423" s="924"/>
      <c r="DD423" s="924"/>
      <c r="DE423" s="924"/>
      <c r="DF423" s="925"/>
      <c r="DG423" s="925"/>
      <c r="DH423" s="925"/>
      <c r="DI423" s="925"/>
      <c r="DJ423" s="925"/>
      <c r="DK423" s="924"/>
      <c r="DL423" s="910"/>
      <c r="DM423" s="913"/>
      <c r="DN423" s="913"/>
      <c r="DO423" s="705"/>
      <c r="DP423" s="67"/>
      <c r="DQ423" s="67"/>
      <c r="DR423" s="67"/>
      <c r="DS423" s="67"/>
      <c r="DT423" s="67"/>
      <c r="DU423" s="67"/>
      <c r="DV423" s="67"/>
      <c r="DW423" s="67"/>
      <c r="DX423" s="67"/>
      <c r="DY423" s="67"/>
      <c r="DZ423" s="67"/>
      <c r="EA423" s="67"/>
      <c r="EB423" s="67"/>
      <c r="EC423" s="67"/>
      <c r="ED423" s="67"/>
      <c r="EE423" s="67"/>
      <c r="EF423" s="67"/>
      <c r="EG423" s="67"/>
      <c r="EH423" s="67"/>
      <c r="EI423" s="67"/>
      <c r="EJ423" s="67"/>
      <c r="EK423" s="67"/>
      <c r="EL423" s="67"/>
      <c r="EM423" s="67"/>
      <c r="EN423" s="67"/>
      <c r="EO423" s="67"/>
      <c r="EP423" s="67"/>
      <c r="EQ423" s="67"/>
      <c r="ER423" s="67"/>
      <c r="ES423" s="67"/>
      <c r="ET423" s="67"/>
      <c r="EU423" s="67"/>
      <c r="EV423" s="67"/>
      <c r="EW423" s="67"/>
      <c r="EX423" s="67"/>
      <c r="EY423" s="67"/>
      <c r="EZ423" s="67"/>
      <c r="FA423" s="67"/>
      <c r="FB423" s="67"/>
      <c r="FC423" s="67"/>
      <c r="FD423" s="67"/>
      <c r="FE423" s="67"/>
      <c r="FF423" s="67"/>
      <c r="FG423" s="67"/>
      <c r="FH423" s="67"/>
      <c r="FI423" s="67"/>
      <c r="FJ423" s="67"/>
      <c r="FK423" s="67"/>
      <c r="FL423" s="67"/>
      <c r="FM423" s="67"/>
      <c r="FN423" s="67"/>
      <c r="FO423" s="67"/>
      <c r="FP423" s="67"/>
      <c r="FQ423" s="67"/>
      <c r="FR423" s="67"/>
      <c r="FS423" s="67"/>
      <c r="FT423" s="67"/>
      <c r="FU423" s="67"/>
      <c r="FV423" s="67"/>
      <c r="FW423" s="67"/>
      <c r="FX423" s="67"/>
      <c r="FY423" s="67"/>
      <c r="FZ423" s="67"/>
      <c r="GA423" s="67"/>
      <c r="GB423" s="67"/>
      <c r="GC423" s="67"/>
      <c r="GD423" s="67"/>
    </row>
    <row r="424" spans="1:186" s="69" customFormat="1" ht="18.75" hidden="1" customHeight="1" thickBot="1" x14ac:dyDescent="0.3">
      <c r="A424" s="67"/>
      <c r="B424" s="67"/>
      <c r="C424" s="67"/>
      <c r="D424" s="67"/>
      <c r="E424" s="67"/>
      <c r="F424" s="67"/>
      <c r="G424" s="67"/>
      <c r="H424" s="67"/>
      <c r="I424" s="67"/>
      <c r="J424" s="67"/>
      <c r="K424" s="67"/>
      <c r="L424" s="67"/>
      <c r="M424" s="67"/>
      <c r="N424" s="67"/>
      <c r="O424" s="67"/>
      <c r="P424" s="67"/>
      <c r="Q424" s="67"/>
      <c r="R424" s="67"/>
      <c r="S424" s="67"/>
      <c r="T424" s="67"/>
      <c r="U424" s="67"/>
      <c r="V424" s="67"/>
      <c r="W424" s="67"/>
      <c r="X424" s="67"/>
      <c r="Y424" s="67"/>
      <c r="Z424" s="67"/>
      <c r="AA424" s="67"/>
      <c r="AB424" s="67"/>
      <c r="AC424" s="67"/>
      <c r="AD424" s="67"/>
      <c r="AE424" s="67"/>
      <c r="AF424" s="67"/>
      <c r="AG424" s="67"/>
      <c r="AH424" s="67"/>
      <c r="AI424" s="67"/>
      <c r="AJ424" s="67"/>
      <c r="AK424" s="67"/>
      <c r="AL424" s="67"/>
      <c r="AM424" s="67"/>
      <c r="AN424" s="67"/>
      <c r="AO424" s="67"/>
      <c r="AP424" s="67"/>
      <c r="AQ424" s="67"/>
      <c r="AR424" s="67"/>
      <c r="AS424" s="67"/>
      <c r="AT424" s="67"/>
      <c r="AU424" s="67"/>
      <c r="AV424" s="67"/>
      <c r="AW424" s="67"/>
      <c r="AX424" s="67"/>
      <c r="AY424" s="67"/>
      <c r="AZ424" s="67"/>
      <c r="BA424" s="67"/>
      <c r="BB424" s="67"/>
      <c r="BC424" s="67"/>
      <c r="BD424" s="67"/>
      <c r="BE424" s="67"/>
      <c r="BF424" s="101"/>
      <c r="BG424" s="101"/>
      <c r="BH424" s="101"/>
      <c r="BI424" s="807" t="s">
        <v>69</v>
      </c>
      <c r="BJ424" s="796" t="s">
        <v>49</v>
      </c>
      <c r="BK424" s="801">
        <v>0.81</v>
      </c>
      <c r="BL424" s="796" t="s">
        <v>417</v>
      </c>
      <c r="BM424" s="798">
        <v>0.01</v>
      </c>
      <c r="BN424" s="798">
        <v>0.5</v>
      </c>
      <c r="BO424" s="811" t="s">
        <v>319</v>
      </c>
      <c r="BP424" s="916"/>
      <c r="BQ424" s="916"/>
      <c r="BR424" s="916"/>
      <c r="BS424" s="916"/>
      <c r="BT424" s="916"/>
      <c r="BU424" s="916"/>
      <c r="BV424" s="917"/>
      <c r="BW424" s="916"/>
      <c r="BX424" s="916"/>
      <c r="BY424" s="917"/>
      <c r="BZ424" s="917"/>
      <c r="CA424" s="917"/>
      <c r="CB424" s="637"/>
      <c r="CC424" s="636"/>
      <c r="CD424" s="636"/>
      <c r="CE424" s="637"/>
      <c r="CF424" s="637"/>
      <c r="CG424" s="637"/>
      <c r="CH424" s="637"/>
      <c r="CI424" s="636"/>
      <c r="CJ424" s="636"/>
      <c r="CK424" s="637"/>
      <c r="CL424" s="637"/>
      <c r="CM424" s="637"/>
      <c r="CN424" s="705"/>
      <c r="CO424" s="667">
        <f t="shared" si="204"/>
        <v>0.01</v>
      </c>
      <c r="CP424" s="88">
        <f t="shared" si="205"/>
        <v>0.255</v>
      </c>
      <c r="CQ424" s="667">
        <f t="shared" si="206"/>
        <v>0.5</v>
      </c>
      <c r="CR424" s="67">
        <v>0.01</v>
      </c>
      <c r="CS424" s="67">
        <v>0.5</v>
      </c>
      <c r="CT424" s="67"/>
      <c r="CU424" s="67"/>
      <c r="CV424" s="67"/>
      <c r="CW424" s="67"/>
      <c r="CX424" s="67"/>
      <c r="CY424" s="67"/>
      <c r="CZ424" s="924"/>
      <c r="DA424" s="925"/>
      <c r="DB424" s="925"/>
      <c r="DC424" s="924"/>
      <c r="DD424" s="924"/>
      <c r="DE424" s="924"/>
      <c r="DF424" s="925"/>
      <c r="DG424" s="925"/>
      <c r="DH424" s="925"/>
      <c r="DI424" s="925"/>
      <c r="DJ424" s="925"/>
      <c r="DK424" s="924"/>
      <c r="DL424" s="910"/>
      <c r="DM424" s="913"/>
      <c r="DN424" s="913"/>
      <c r="DO424" s="705"/>
      <c r="DP424" s="67"/>
      <c r="DQ424" s="67"/>
      <c r="DR424" s="67"/>
      <c r="DS424" s="67"/>
      <c r="DT424" s="67"/>
      <c r="DU424" s="67"/>
      <c r="DV424" s="67"/>
      <c r="DW424" s="67"/>
      <c r="DX424" s="67"/>
      <c r="DY424" s="67"/>
      <c r="DZ424" s="67"/>
      <c r="EA424" s="67"/>
      <c r="EB424" s="67"/>
      <c r="EC424" s="67"/>
      <c r="ED424" s="67"/>
      <c r="EE424" s="67"/>
      <c r="EF424" s="67"/>
      <c r="EG424" s="67"/>
      <c r="EH424" s="67"/>
      <c r="EI424" s="67"/>
      <c r="EJ424" s="67"/>
      <c r="EK424" s="67"/>
      <c r="EL424" s="67"/>
      <c r="EM424" s="67"/>
      <c r="EN424" s="67"/>
      <c r="EO424" s="67"/>
      <c r="EP424" s="67"/>
      <c r="EQ424" s="67"/>
      <c r="ER424" s="67"/>
      <c r="ES424" s="67"/>
      <c r="ET424" s="67"/>
      <c r="EU424" s="67"/>
      <c r="EV424" s="67"/>
      <c r="EW424" s="67"/>
      <c r="EX424" s="67"/>
      <c r="EY424" s="67"/>
      <c r="EZ424" s="67"/>
      <c r="FA424" s="67"/>
      <c r="FB424" s="67"/>
      <c r="FC424" s="67"/>
      <c r="FD424" s="67"/>
      <c r="FE424" s="67"/>
      <c r="FF424" s="67"/>
      <c r="FG424" s="67"/>
      <c r="FH424" s="67"/>
      <c r="FI424" s="67"/>
      <c r="FJ424" s="67"/>
      <c r="FK424" s="67"/>
      <c r="FL424" s="67"/>
      <c r="FM424" s="67"/>
      <c r="FN424" s="67"/>
      <c r="FO424" s="67"/>
      <c r="FP424" s="67"/>
      <c r="FQ424" s="67"/>
      <c r="FR424" s="67"/>
      <c r="FS424" s="67"/>
      <c r="FT424" s="67"/>
      <c r="FU424" s="67"/>
      <c r="FV424" s="67"/>
      <c r="FW424" s="67"/>
      <c r="FX424" s="67"/>
      <c r="FY424" s="67"/>
      <c r="FZ424" s="67"/>
      <c r="GA424" s="67"/>
      <c r="GB424" s="67"/>
      <c r="GC424" s="67"/>
      <c r="GD424" s="67"/>
    </row>
    <row r="425" spans="1:186" s="69" customFormat="1" ht="18.75" hidden="1" customHeight="1" thickBot="1" x14ac:dyDescent="0.3">
      <c r="A425" s="67"/>
      <c r="B425" s="67"/>
      <c r="C425" s="67"/>
      <c r="D425" s="67"/>
      <c r="E425" s="67"/>
      <c r="F425" s="67"/>
      <c r="G425" s="67"/>
      <c r="H425" s="67"/>
      <c r="I425" s="67"/>
      <c r="J425" s="67"/>
      <c r="K425" s="67"/>
      <c r="L425" s="67"/>
      <c r="M425" s="67"/>
      <c r="N425" s="67"/>
      <c r="O425" s="67"/>
      <c r="P425" s="67"/>
      <c r="Q425" s="67"/>
      <c r="R425" s="67"/>
      <c r="S425" s="67"/>
      <c r="T425" s="67"/>
      <c r="U425" s="67"/>
      <c r="V425" s="67"/>
      <c r="W425" s="67"/>
      <c r="X425" s="67"/>
      <c r="Y425" s="67"/>
      <c r="Z425" s="67"/>
      <c r="AA425" s="67"/>
      <c r="AB425" s="67"/>
      <c r="AC425" s="67"/>
      <c r="AD425" s="67"/>
      <c r="AE425" s="67"/>
      <c r="AF425" s="67"/>
      <c r="AG425" s="67"/>
      <c r="AH425" s="67"/>
      <c r="AI425" s="67"/>
      <c r="AJ425" s="67"/>
      <c r="AK425" s="67"/>
      <c r="AL425" s="67"/>
      <c r="AM425" s="67"/>
      <c r="AN425" s="67"/>
      <c r="AO425" s="67"/>
      <c r="AP425" s="67"/>
      <c r="AQ425" s="67"/>
      <c r="AR425" s="67"/>
      <c r="AS425" s="67"/>
      <c r="AT425" s="67"/>
      <c r="AU425" s="67"/>
      <c r="AV425" s="67"/>
      <c r="AW425" s="67"/>
      <c r="AX425" s="67"/>
      <c r="AY425" s="67"/>
      <c r="AZ425" s="67"/>
      <c r="BA425" s="67"/>
      <c r="BB425" s="67"/>
      <c r="BC425" s="67"/>
      <c r="BD425" s="67"/>
      <c r="BE425" s="67"/>
      <c r="BF425" s="101"/>
      <c r="BG425" s="101"/>
      <c r="BH425" s="101"/>
      <c r="BI425" s="807" t="s">
        <v>316</v>
      </c>
      <c r="BJ425" s="796" t="s">
        <v>49</v>
      </c>
      <c r="BK425" s="801">
        <v>0.83</v>
      </c>
      <c r="BL425" s="796" t="s">
        <v>417</v>
      </c>
      <c r="BM425" s="798">
        <v>0.01</v>
      </c>
      <c r="BN425" s="798">
        <v>0.5</v>
      </c>
      <c r="BO425" s="810" t="s">
        <v>341</v>
      </c>
      <c r="BP425" s="916"/>
      <c r="BQ425" s="916"/>
      <c r="BR425" s="916"/>
      <c r="BS425" s="916"/>
      <c r="BT425" s="916"/>
      <c r="BU425" s="916"/>
      <c r="BV425" s="917"/>
      <c r="BW425" s="916"/>
      <c r="BX425" s="916"/>
      <c r="BY425" s="917"/>
      <c r="BZ425" s="917"/>
      <c r="CA425" s="917"/>
      <c r="CB425" s="637"/>
      <c r="CC425" s="636"/>
      <c r="CD425" s="636"/>
      <c r="CE425" s="637"/>
      <c r="CF425" s="637"/>
      <c r="CG425" s="637"/>
      <c r="CH425" s="637"/>
      <c r="CI425" s="636"/>
      <c r="CJ425" s="636"/>
      <c r="CK425" s="637"/>
      <c r="CL425" s="637"/>
      <c r="CM425" s="637"/>
      <c r="CN425" s="705"/>
      <c r="CO425" s="667">
        <f t="shared" si="204"/>
        <v>0.01</v>
      </c>
      <c r="CP425" s="88">
        <f t="shared" si="205"/>
        <v>0.255</v>
      </c>
      <c r="CQ425" s="667">
        <f t="shared" si="206"/>
        <v>0.5</v>
      </c>
      <c r="CR425" s="67">
        <v>0.01</v>
      </c>
      <c r="CS425" s="67">
        <v>0.5</v>
      </c>
      <c r="CT425" s="67"/>
      <c r="CU425" s="67"/>
      <c r="CV425" s="67"/>
      <c r="CW425" s="67"/>
      <c r="CX425" s="67"/>
      <c r="CY425" s="67"/>
      <c r="CZ425" s="924"/>
      <c r="DA425" s="925"/>
      <c r="DB425" s="925"/>
      <c r="DC425" s="924"/>
      <c r="DD425" s="924"/>
      <c r="DE425" s="924"/>
      <c r="DF425" s="925"/>
      <c r="DG425" s="925"/>
      <c r="DH425" s="925"/>
      <c r="DI425" s="925"/>
      <c r="DJ425" s="925"/>
      <c r="DK425" s="924"/>
      <c r="DL425" s="910"/>
      <c r="DM425" s="913"/>
      <c r="DN425" s="913"/>
      <c r="DO425" s="705"/>
      <c r="DP425" s="67"/>
      <c r="DQ425" s="67"/>
      <c r="DR425" s="67"/>
      <c r="DS425" s="67"/>
      <c r="DT425" s="67"/>
      <c r="DU425" s="67"/>
      <c r="DV425" s="67"/>
      <c r="DW425" s="67"/>
      <c r="DX425" s="67"/>
      <c r="DY425" s="67"/>
      <c r="DZ425" s="67"/>
      <c r="EA425" s="67"/>
      <c r="EB425" s="67"/>
      <c r="EC425" s="67"/>
      <c r="ED425" s="67"/>
      <c r="EE425" s="67"/>
      <c r="EF425" s="67"/>
      <c r="EG425" s="67"/>
      <c r="EH425" s="67"/>
      <c r="EI425" s="67"/>
      <c r="EJ425" s="67"/>
      <c r="EK425" s="67"/>
      <c r="EL425" s="67"/>
      <c r="EM425" s="67"/>
      <c r="EN425" s="67"/>
      <c r="EO425" s="67"/>
      <c r="EP425" s="67"/>
      <c r="EQ425" s="67"/>
      <c r="ER425" s="67"/>
      <c r="ES425" s="67"/>
      <c r="ET425" s="67"/>
      <c r="EU425" s="67"/>
      <c r="EV425" s="67"/>
      <c r="EW425" s="67"/>
      <c r="EX425" s="67"/>
      <c r="EY425" s="67"/>
      <c r="EZ425" s="67"/>
      <c r="FA425" s="67"/>
      <c r="FB425" s="67"/>
      <c r="FC425" s="67"/>
      <c r="FD425" s="67"/>
      <c r="FE425" s="67"/>
      <c r="FF425" s="67"/>
      <c r="FG425" s="67"/>
      <c r="FH425" s="67"/>
      <c r="FI425" s="67"/>
      <c r="FJ425" s="67"/>
      <c r="FK425" s="67"/>
      <c r="FL425" s="67"/>
      <c r="FM425" s="67"/>
      <c r="FN425" s="67"/>
      <c r="FO425" s="67"/>
      <c r="FP425" s="67"/>
      <c r="FQ425" s="67"/>
      <c r="FR425" s="67"/>
      <c r="FS425" s="67"/>
      <c r="FT425" s="67"/>
      <c r="FU425" s="67"/>
      <c r="FV425" s="67"/>
      <c r="FW425" s="67"/>
      <c r="FX425" s="67"/>
      <c r="FY425" s="67"/>
      <c r="FZ425" s="67"/>
      <c r="GA425" s="67"/>
      <c r="GB425" s="67"/>
      <c r="GC425" s="67"/>
      <c r="GD425" s="67"/>
    </row>
    <row r="426" spans="1:186" s="69" customFormat="1" ht="18.75" hidden="1" customHeight="1" thickBot="1" x14ac:dyDescent="0.3">
      <c r="A426" s="67"/>
      <c r="B426" s="67"/>
      <c r="C426" s="67"/>
      <c r="D426" s="67"/>
      <c r="E426" s="67"/>
      <c r="F426" s="67"/>
      <c r="G426" s="67"/>
      <c r="H426" s="67"/>
      <c r="I426" s="67"/>
      <c r="J426" s="67"/>
      <c r="K426" s="67"/>
      <c r="L426" s="67"/>
      <c r="M426" s="67"/>
      <c r="N426" s="67"/>
      <c r="O426" s="67"/>
      <c r="P426" s="67"/>
      <c r="Q426" s="67"/>
      <c r="R426" s="67"/>
      <c r="S426" s="67"/>
      <c r="T426" s="67"/>
      <c r="U426" s="67"/>
      <c r="V426" s="67"/>
      <c r="W426" s="67"/>
      <c r="X426" s="67"/>
      <c r="Y426" s="67"/>
      <c r="Z426" s="67"/>
      <c r="AA426" s="67"/>
      <c r="AB426" s="67"/>
      <c r="AC426" s="67"/>
      <c r="AD426" s="67"/>
      <c r="AE426" s="67"/>
      <c r="AF426" s="67"/>
      <c r="AG426" s="67"/>
      <c r="AH426" s="67"/>
      <c r="AI426" s="67"/>
      <c r="AJ426" s="67"/>
      <c r="AK426" s="67"/>
      <c r="AL426" s="67"/>
      <c r="AM426" s="67"/>
      <c r="AN426" s="67"/>
      <c r="AO426" s="67"/>
      <c r="AP426" s="67"/>
      <c r="AQ426" s="67"/>
      <c r="AR426" s="67"/>
      <c r="AS426" s="67"/>
      <c r="AT426" s="67"/>
      <c r="AU426" s="67"/>
      <c r="AV426" s="67"/>
      <c r="AW426" s="67"/>
      <c r="AX426" s="67"/>
      <c r="AY426" s="67"/>
      <c r="AZ426" s="67"/>
      <c r="BA426" s="67"/>
      <c r="BB426" s="67"/>
      <c r="BC426" s="67"/>
      <c r="BD426" s="67"/>
      <c r="BE426" s="67"/>
      <c r="BF426" s="101"/>
      <c r="BG426" s="101"/>
      <c r="BH426" s="101"/>
      <c r="BI426" s="807" t="s">
        <v>317</v>
      </c>
      <c r="BJ426" s="796" t="s">
        <v>49</v>
      </c>
      <c r="BK426" s="801">
        <v>1.39</v>
      </c>
      <c r="BL426" s="796" t="s">
        <v>417</v>
      </c>
      <c r="BM426" s="798">
        <v>0.01</v>
      </c>
      <c r="BN426" s="798">
        <v>0.5</v>
      </c>
      <c r="BO426" s="810" t="s">
        <v>341</v>
      </c>
      <c r="BP426" s="916"/>
      <c r="BQ426" s="916"/>
      <c r="BR426" s="916"/>
      <c r="BS426" s="916"/>
      <c r="BT426" s="916"/>
      <c r="BU426" s="916"/>
      <c r="BV426" s="917"/>
      <c r="BW426" s="916"/>
      <c r="BX426" s="916"/>
      <c r="BY426" s="917"/>
      <c r="BZ426" s="917"/>
      <c r="CA426" s="917"/>
      <c r="CB426" s="637"/>
      <c r="CC426" s="636"/>
      <c r="CD426" s="636"/>
      <c r="CE426" s="637"/>
      <c r="CF426" s="637"/>
      <c r="CG426" s="637"/>
      <c r="CH426" s="637"/>
      <c r="CI426" s="636"/>
      <c r="CJ426" s="636"/>
      <c r="CK426" s="637"/>
      <c r="CL426" s="637"/>
      <c r="CM426" s="637"/>
      <c r="CN426" s="705"/>
      <c r="CO426" s="667">
        <f t="shared" si="204"/>
        <v>0.01</v>
      </c>
      <c r="CP426" s="88">
        <f t="shared" si="205"/>
        <v>0.255</v>
      </c>
      <c r="CQ426" s="667">
        <f t="shared" si="206"/>
        <v>0.5</v>
      </c>
      <c r="CR426" s="67">
        <v>0.01</v>
      </c>
      <c r="CS426" s="67">
        <v>0.5</v>
      </c>
      <c r="CT426" s="67"/>
      <c r="CU426" s="67"/>
      <c r="CV426" s="67"/>
      <c r="CW426" s="67"/>
      <c r="CX426" s="67"/>
      <c r="CY426" s="67"/>
      <c r="CZ426" s="924"/>
      <c r="DA426" s="925"/>
      <c r="DB426" s="925"/>
      <c r="DC426" s="924"/>
      <c r="DD426" s="924"/>
      <c r="DE426" s="924"/>
      <c r="DF426" s="925"/>
      <c r="DG426" s="925"/>
      <c r="DH426" s="925"/>
      <c r="DI426" s="925"/>
      <c r="DJ426" s="925"/>
      <c r="DK426" s="924"/>
      <c r="DL426" s="910"/>
      <c r="DM426" s="913"/>
      <c r="DN426" s="913"/>
      <c r="DO426" s="705"/>
      <c r="DP426" s="67"/>
      <c r="DQ426" s="67"/>
      <c r="DR426" s="67"/>
      <c r="DS426" s="67"/>
      <c r="DT426" s="67"/>
      <c r="DU426" s="67"/>
      <c r="DV426" s="67"/>
      <c r="DW426" s="67"/>
      <c r="DX426" s="67"/>
      <c r="DY426" s="67"/>
      <c r="DZ426" s="67"/>
      <c r="EA426" s="67"/>
      <c r="EB426" s="67"/>
      <c r="EC426" s="67"/>
      <c r="ED426" s="67"/>
      <c r="EE426" s="67"/>
      <c r="EF426" s="67"/>
      <c r="EG426" s="67"/>
      <c r="EH426" s="67"/>
      <c r="EI426" s="67"/>
      <c r="EJ426" s="67"/>
      <c r="EK426" s="67"/>
      <c r="EL426" s="67"/>
      <c r="EM426" s="67"/>
      <c r="EN426" s="67"/>
      <c r="EO426" s="67"/>
      <c r="EP426" s="67"/>
      <c r="EQ426" s="67"/>
      <c r="ER426" s="67"/>
      <c r="ES426" s="67"/>
      <c r="ET426" s="67"/>
      <c r="EU426" s="67"/>
      <c r="EV426" s="67"/>
      <c r="EW426" s="67"/>
      <c r="EX426" s="67"/>
      <c r="EY426" s="67"/>
      <c r="EZ426" s="67"/>
      <c r="FA426" s="67"/>
      <c r="FB426" s="67"/>
      <c r="FC426" s="67"/>
      <c r="FD426" s="67"/>
      <c r="FE426" s="67"/>
      <c r="FF426" s="67"/>
      <c r="FG426" s="67"/>
      <c r="FH426" s="67"/>
      <c r="FI426" s="67"/>
      <c r="FJ426" s="67"/>
      <c r="FK426" s="67"/>
      <c r="FL426" s="67"/>
      <c r="FM426" s="67"/>
      <c r="FN426" s="67"/>
      <c r="FO426" s="67"/>
      <c r="FP426" s="67"/>
      <c r="FQ426" s="67"/>
      <c r="FR426" s="67"/>
      <c r="FS426" s="67"/>
      <c r="FT426" s="67"/>
      <c r="FU426" s="67"/>
      <c r="FV426" s="67"/>
      <c r="FW426" s="67"/>
      <c r="FX426" s="67"/>
      <c r="FY426" s="67"/>
      <c r="FZ426" s="67"/>
      <c r="GA426" s="67"/>
      <c r="GB426" s="67"/>
      <c r="GC426" s="67"/>
      <c r="GD426" s="67"/>
    </row>
    <row r="427" spans="1:186" s="69" customFormat="1" ht="18.75" hidden="1" customHeight="1" thickBot="1" x14ac:dyDescent="0.3">
      <c r="A427" s="67"/>
      <c r="B427" s="67"/>
      <c r="C427" s="67"/>
      <c r="D427" s="67"/>
      <c r="E427" s="67"/>
      <c r="F427" s="67"/>
      <c r="G427" s="67"/>
      <c r="H427" s="67"/>
      <c r="I427" s="67"/>
      <c r="J427" s="67"/>
      <c r="K427" s="67"/>
      <c r="L427" s="67"/>
      <c r="M427" s="67"/>
      <c r="N427" s="67"/>
      <c r="O427" s="67"/>
      <c r="P427" s="67"/>
      <c r="Q427" s="67"/>
      <c r="R427" s="67"/>
      <c r="S427" s="67"/>
      <c r="T427" s="67"/>
      <c r="U427" s="67"/>
      <c r="V427" s="67"/>
      <c r="W427" s="67"/>
      <c r="X427" s="67"/>
      <c r="Y427" s="67"/>
      <c r="Z427" s="67"/>
      <c r="AA427" s="67"/>
      <c r="AB427" s="67"/>
      <c r="AC427" s="67"/>
      <c r="AD427" s="67"/>
      <c r="AE427" s="67"/>
      <c r="AF427" s="67"/>
      <c r="AG427" s="67"/>
      <c r="AH427" s="67"/>
      <c r="AI427" s="67"/>
      <c r="AJ427" s="67"/>
      <c r="AK427" s="67"/>
      <c r="AL427" s="67"/>
      <c r="AM427" s="67"/>
      <c r="AN427" s="67"/>
      <c r="AO427" s="67"/>
      <c r="AP427" s="67"/>
      <c r="AQ427" s="67"/>
      <c r="AR427" s="67"/>
      <c r="AS427" s="67"/>
      <c r="AT427" s="67"/>
      <c r="AU427" s="67"/>
      <c r="AV427" s="67"/>
      <c r="AW427" s="67"/>
      <c r="AX427" s="67"/>
      <c r="AY427" s="67"/>
      <c r="AZ427" s="67"/>
      <c r="BA427" s="67"/>
      <c r="BB427" s="67"/>
      <c r="BC427" s="67"/>
      <c r="BD427" s="67"/>
      <c r="BE427" s="67"/>
      <c r="BF427" s="101"/>
      <c r="BG427" s="101"/>
      <c r="BH427" s="101"/>
      <c r="BI427" s="807" t="s">
        <v>325</v>
      </c>
      <c r="BJ427" s="796" t="s">
        <v>49</v>
      </c>
      <c r="BK427" s="801">
        <v>2.87</v>
      </c>
      <c r="BL427" s="796" t="s">
        <v>417</v>
      </c>
      <c r="BM427" s="798">
        <v>0.01</v>
      </c>
      <c r="BN427" s="798">
        <v>0.5</v>
      </c>
      <c r="BO427" s="811" t="s">
        <v>318</v>
      </c>
      <c r="BP427" s="916"/>
      <c r="BQ427" s="916"/>
      <c r="BR427" s="916"/>
      <c r="BS427" s="916"/>
      <c r="BT427" s="916"/>
      <c r="BU427" s="916"/>
      <c r="BV427" s="917"/>
      <c r="BW427" s="916"/>
      <c r="BX427" s="916"/>
      <c r="BY427" s="917"/>
      <c r="BZ427" s="917"/>
      <c r="CA427" s="917"/>
      <c r="CB427" s="637"/>
      <c r="CC427" s="636"/>
      <c r="CD427" s="636"/>
      <c r="CE427" s="637"/>
      <c r="CF427" s="637"/>
      <c r="CG427" s="637"/>
      <c r="CH427" s="637"/>
      <c r="CI427" s="636"/>
      <c r="CJ427" s="636"/>
      <c r="CK427" s="637"/>
      <c r="CL427" s="637"/>
      <c r="CM427" s="637"/>
      <c r="CN427" s="705"/>
      <c r="CO427" s="667">
        <f t="shared" si="204"/>
        <v>0.01</v>
      </c>
      <c r="CP427" s="88">
        <f t="shared" si="205"/>
        <v>0.255</v>
      </c>
      <c r="CQ427" s="667">
        <f t="shared" si="206"/>
        <v>0.5</v>
      </c>
      <c r="CR427" s="67">
        <v>0.01</v>
      </c>
      <c r="CS427" s="67">
        <v>0.5</v>
      </c>
      <c r="CT427" s="67"/>
      <c r="CU427" s="67"/>
      <c r="CV427" s="67"/>
      <c r="CW427" s="67"/>
      <c r="CX427" s="67"/>
      <c r="CY427" s="67"/>
      <c r="CZ427" s="924"/>
      <c r="DA427" s="925"/>
      <c r="DB427" s="925"/>
      <c r="DC427" s="924"/>
      <c r="DD427" s="924"/>
      <c r="DE427" s="924"/>
      <c r="DF427" s="925"/>
      <c r="DG427" s="925"/>
      <c r="DH427" s="925"/>
      <c r="DI427" s="925"/>
      <c r="DJ427" s="925"/>
      <c r="DK427" s="924"/>
      <c r="DL427" s="910"/>
      <c r="DM427" s="913"/>
      <c r="DN427" s="913"/>
      <c r="DO427" s="705"/>
      <c r="DP427" s="67"/>
      <c r="DQ427" s="67"/>
      <c r="DR427" s="67"/>
      <c r="DS427" s="67"/>
      <c r="DT427" s="67"/>
      <c r="DU427" s="67"/>
      <c r="DV427" s="67"/>
      <c r="DW427" s="67"/>
      <c r="DX427" s="67"/>
      <c r="DY427" s="67"/>
      <c r="DZ427" s="67"/>
      <c r="EA427" s="67"/>
      <c r="EB427" s="67"/>
      <c r="EC427" s="67"/>
      <c r="ED427" s="67"/>
      <c r="EE427" s="67"/>
      <c r="EF427" s="67"/>
      <c r="EG427" s="67"/>
      <c r="EH427" s="67"/>
      <c r="EI427" s="67"/>
      <c r="EJ427" s="67"/>
      <c r="EK427" s="67"/>
      <c r="EL427" s="67"/>
      <c r="EM427" s="67"/>
      <c r="EN427" s="67"/>
      <c r="EO427" s="67"/>
      <c r="EP427" s="67"/>
      <c r="EQ427" s="67"/>
      <c r="ER427" s="67"/>
      <c r="ES427" s="67"/>
      <c r="ET427" s="67"/>
      <c r="EU427" s="67"/>
      <c r="EV427" s="67"/>
      <c r="EW427" s="67"/>
      <c r="EX427" s="67"/>
      <c r="EY427" s="67"/>
      <c r="EZ427" s="67"/>
      <c r="FA427" s="67"/>
      <c r="FB427" s="67"/>
      <c r="FC427" s="67"/>
      <c r="FD427" s="67"/>
      <c r="FE427" s="67"/>
      <c r="FF427" s="67"/>
      <c r="FG427" s="67"/>
      <c r="FH427" s="67"/>
      <c r="FI427" s="67"/>
      <c r="FJ427" s="67"/>
      <c r="FK427" s="67"/>
      <c r="FL427" s="67"/>
      <c r="FM427" s="67"/>
      <c r="FN427" s="67"/>
      <c r="FO427" s="67"/>
      <c r="FP427" s="67"/>
      <c r="FQ427" s="67"/>
      <c r="FR427" s="67"/>
      <c r="FS427" s="67"/>
      <c r="FT427" s="67"/>
      <c r="FU427" s="67"/>
      <c r="FV427" s="67"/>
      <c r="FW427" s="67"/>
      <c r="FX427" s="67"/>
      <c r="FY427" s="67"/>
      <c r="FZ427" s="67"/>
      <c r="GA427" s="67"/>
      <c r="GB427" s="67"/>
      <c r="GC427" s="67"/>
      <c r="GD427" s="67"/>
    </row>
    <row r="428" spans="1:186" s="69" customFormat="1" ht="18.75" hidden="1" customHeight="1" thickBot="1" x14ac:dyDescent="0.3">
      <c r="A428" s="67"/>
      <c r="B428" s="67"/>
      <c r="C428" s="67"/>
      <c r="D428" s="67"/>
      <c r="E428" s="67"/>
      <c r="F428" s="67"/>
      <c r="G428" s="67"/>
      <c r="H428" s="67"/>
      <c r="I428" s="67"/>
      <c r="J428" s="67"/>
      <c r="K428" s="67"/>
      <c r="L428" s="67"/>
      <c r="M428" s="67"/>
      <c r="N428" s="67"/>
      <c r="O428" s="67"/>
      <c r="P428" s="67"/>
      <c r="Q428" s="67"/>
      <c r="R428" s="67"/>
      <c r="S428" s="67"/>
      <c r="T428" s="67"/>
      <c r="U428" s="67"/>
      <c r="V428" s="67"/>
      <c r="W428" s="67"/>
      <c r="X428" s="67"/>
      <c r="Y428" s="67"/>
      <c r="Z428" s="67"/>
      <c r="AA428" s="67"/>
      <c r="AB428" s="67"/>
      <c r="AC428" s="67"/>
      <c r="AD428" s="67"/>
      <c r="AE428" s="67"/>
      <c r="AF428" s="67"/>
      <c r="AG428" s="67"/>
      <c r="AH428" s="67"/>
      <c r="AI428" s="67"/>
      <c r="AJ428" s="67"/>
      <c r="AK428" s="67"/>
      <c r="AL428" s="67"/>
      <c r="AM428" s="67"/>
      <c r="AN428" s="67"/>
      <c r="AO428" s="67"/>
      <c r="AP428" s="67"/>
      <c r="AQ428" s="67"/>
      <c r="AR428" s="67"/>
      <c r="AS428" s="67"/>
      <c r="AT428" s="67"/>
      <c r="AU428" s="67"/>
      <c r="AV428" s="67"/>
      <c r="AW428" s="67"/>
      <c r="AX428" s="67"/>
      <c r="AY428" s="67"/>
      <c r="AZ428" s="67"/>
      <c r="BA428" s="67"/>
      <c r="BB428" s="67"/>
      <c r="BC428" s="67"/>
      <c r="BD428" s="67"/>
      <c r="BE428" s="67"/>
      <c r="BF428" s="101"/>
      <c r="BG428" s="101"/>
      <c r="BH428" s="101"/>
      <c r="BI428" s="807" t="s">
        <v>326</v>
      </c>
      <c r="BJ428" s="796" t="s">
        <v>49</v>
      </c>
      <c r="BK428" s="801">
        <v>2.08</v>
      </c>
      <c r="BL428" s="796" t="s">
        <v>417</v>
      </c>
      <c r="BM428" s="798">
        <v>0.01</v>
      </c>
      <c r="BN428" s="798">
        <v>0.5</v>
      </c>
      <c r="BO428" s="811" t="s">
        <v>321</v>
      </c>
      <c r="BP428" s="916"/>
      <c r="BQ428" s="916"/>
      <c r="BR428" s="916"/>
      <c r="BS428" s="916"/>
      <c r="BT428" s="916"/>
      <c r="BU428" s="916"/>
      <c r="BV428" s="917"/>
      <c r="BW428" s="916"/>
      <c r="BX428" s="916"/>
      <c r="BY428" s="917"/>
      <c r="BZ428" s="917"/>
      <c r="CA428" s="917"/>
      <c r="CB428" s="637"/>
      <c r="CC428" s="636"/>
      <c r="CD428" s="636"/>
      <c r="CE428" s="637"/>
      <c r="CF428" s="637"/>
      <c r="CG428" s="637"/>
      <c r="CH428" s="637"/>
      <c r="CI428" s="636"/>
      <c r="CJ428" s="636"/>
      <c r="CK428" s="637"/>
      <c r="CL428" s="637"/>
      <c r="CM428" s="637"/>
      <c r="CN428" s="705"/>
      <c r="CO428" s="667">
        <f t="shared" si="204"/>
        <v>0.01</v>
      </c>
      <c r="CP428" s="88">
        <f t="shared" si="205"/>
        <v>0.255</v>
      </c>
      <c r="CQ428" s="667">
        <f t="shared" si="206"/>
        <v>0.5</v>
      </c>
      <c r="CR428" s="67">
        <v>0.01</v>
      </c>
      <c r="CS428" s="67">
        <v>0.5</v>
      </c>
      <c r="CT428" s="67"/>
      <c r="CU428" s="67"/>
      <c r="CV428" s="67"/>
      <c r="CW428" s="67"/>
      <c r="CX428" s="67"/>
      <c r="CY428" s="67"/>
      <c r="CZ428" s="924"/>
      <c r="DA428" s="925"/>
      <c r="DB428" s="925"/>
      <c r="DC428" s="924"/>
      <c r="DD428" s="924"/>
      <c r="DE428" s="924"/>
      <c r="DF428" s="925"/>
      <c r="DG428" s="925"/>
      <c r="DH428" s="925"/>
      <c r="DI428" s="925"/>
      <c r="DJ428" s="925"/>
      <c r="DK428" s="924"/>
      <c r="DL428" s="910"/>
      <c r="DM428" s="913"/>
      <c r="DN428" s="913"/>
      <c r="DO428" s="705"/>
      <c r="DP428" s="67"/>
      <c r="DQ428" s="67"/>
      <c r="DR428" s="67"/>
      <c r="DS428" s="67"/>
      <c r="DT428" s="67"/>
      <c r="DU428" s="67"/>
      <c r="DV428" s="67"/>
      <c r="DW428" s="67"/>
      <c r="DX428" s="67"/>
      <c r="DY428" s="67"/>
      <c r="DZ428" s="67"/>
      <c r="EA428" s="67"/>
      <c r="EB428" s="67"/>
      <c r="EC428" s="67"/>
      <c r="ED428" s="67"/>
      <c r="EE428" s="67"/>
      <c r="EF428" s="67"/>
      <c r="EG428" s="67"/>
      <c r="EH428" s="67"/>
      <c r="EI428" s="67"/>
      <c r="EJ428" s="67"/>
      <c r="EK428" s="67"/>
      <c r="EL428" s="67"/>
      <c r="EM428" s="67"/>
      <c r="EN428" s="67"/>
      <c r="EO428" s="67"/>
      <c r="EP428" s="67"/>
      <c r="EQ428" s="67"/>
      <c r="ER428" s="67"/>
      <c r="ES428" s="67"/>
      <c r="ET428" s="67"/>
      <c r="EU428" s="67"/>
      <c r="EV428" s="67"/>
      <c r="EW428" s="67"/>
      <c r="EX428" s="67"/>
      <c r="EY428" s="67"/>
      <c r="EZ428" s="67"/>
      <c r="FA428" s="67"/>
      <c r="FB428" s="67"/>
      <c r="FC428" s="67"/>
      <c r="FD428" s="67"/>
      <c r="FE428" s="67"/>
      <c r="FF428" s="67"/>
      <c r="FG428" s="67"/>
      <c r="FH428" s="67"/>
      <c r="FI428" s="67"/>
      <c r="FJ428" s="67"/>
      <c r="FK428" s="67"/>
      <c r="FL428" s="67"/>
      <c r="FM428" s="67"/>
      <c r="FN428" s="67"/>
      <c r="FO428" s="67"/>
      <c r="FP428" s="67"/>
      <c r="FQ428" s="67"/>
      <c r="FR428" s="67"/>
      <c r="FS428" s="67"/>
      <c r="FT428" s="67"/>
      <c r="FU428" s="67"/>
      <c r="FV428" s="67"/>
      <c r="FW428" s="67"/>
      <c r="FX428" s="67"/>
      <c r="FY428" s="67"/>
      <c r="FZ428" s="67"/>
      <c r="GA428" s="67"/>
      <c r="GB428" s="67"/>
      <c r="GC428" s="67"/>
      <c r="GD428" s="67"/>
    </row>
    <row r="429" spans="1:186" s="69" customFormat="1" ht="18.75" hidden="1" customHeight="1" thickBot="1" x14ac:dyDescent="0.3">
      <c r="A429" s="67"/>
      <c r="B429" s="67"/>
      <c r="C429" s="67"/>
      <c r="D429" s="67"/>
      <c r="E429" s="67"/>
      <c r="F429" s="67"/>
      <c r="G429" s="67"/>
      <c r="H429" s="67"/>
      <c r="I429" s="67"/>
      <c r="J429" s="67"/>
      <c r="K429" s="67"/>
      <c r="L429" s="67"/>
      <c r="M429" s="67"/>
      <c r="N429" s="67"/>
      <c r="O429" s="67"/>
      <c r="P429" s="67"/>
      <c r="Q429" s="67"/>
      <c r="R429" s="67"/>
      <c r="S429" s="67"/>
      <c r="T429" s="67"/>
      <c r="U429" s="67"/>
      <c r="V429" s="67"/>
      <c r="W429" s="67"/>
      <c r="X429" s="67"/>
      <c r="Y429" s="67"/>
      <c r="Z429" s="67"/>
      <c r="AA429" s="67"/>
      <c r="AB429" s="67"/>
      <c r="AC429" s="67"/>
      <c r="AD429" s="67"/>
      <c r="AE429" s="67"/>
      <c r="AF429" s="67"/>
      <c r="AG429" s="67"/>
      <c r="AH429" s="67"/>
      <c r="AI429" s="67"/>
      <c r="AJ429" s="67"/>
      <c r="AK429" s="67"/>
      <c r="AL429" s="67"/>
      <c r="AM429" s="67"/>
      <c r="AN429" s="67"/>
      <c r="AO429" s="67"/>
      <c r="AP429" s="67"/>
      <c r="AQ429" s="67"/>
      <c r="AR429" s="67"/>
      <c r="AS429" s="67"/>
      <c r="AT429" s="67"/>
      <c r="AU429" s="67"/>
      <c r="AV429" s="67"/>
      <c r="AW429" s="67"/>
      <c r="AX429" s="67"/>
      <c r="AY429" s="67"/>
      <c r="AZ429" s="67"/>
      <c r="BA429" s="67"/>
      <c r="BB429" s="67"/>
      <c r="BC429" s="67"/>
      <c r="BD429" s="67"/>
      <c r="BE429" s="67"/>
      <c r="BF429" s="101"/>
      <c r="BG429" s="101"/>
      <c r="BH429" s="101"/>
      <c r="BI429" s="807" t="s">
        <v>327</v>
      </c>
      <c r="BJ429" s="796" t="s">
        <v>49</v>
      </c>
      <c r="BK429" s="801">
        <v>2.89</v>
      </c>
      <c r="BL429" s="796" t="s">
        <v>417</v>
      </c>
      <c r="BM429" s="798">
        <v>0.01</v>
      </c>
      <c r="BN429" s="798">
        <v>0.5</v>
      </c>
      <c r="BO429" s="811" t="s">
        <v>320</v>
      </c>
      <c r="BP429" s="916"/>
      <c r="BQ429" s="916"/>
      <c r="BR429" s="916"/>
      <c r="BS429" s="916"/>
      <c r="BT429" s="916"/>
      <c r="BU429" s="916"/>
      <c r="BV429" s="917"/>
      <c r="BW429" s="916"/>
      <c r="BX429" s="916"/>
      <c r="BY429" s="917"/>
      <c r="BZ429" s="917"/>
      <c r="CA429" s="917"/>
      <c r="CB429" s="637"/>
      <c r="CC429" s="636"/>
      <c r="CD429" s="636"/>
      <c r="CE429" s="637"/>
      <c r="CF429" s="637"/>
      <c r="CG429" s="637"/>
      <c r="CH429" s="637"/>
      <c r="CI429" s="636"/>
      <c r="CJ429" s="636"/>
      <c r="CK429" s="637"/>
      <c r="CL429" s="637"/>
      <c r="CM429" s="637"/>
      <c r="CN429" s="705"/>
      <c r="CO429" s="667">
        <f t="shared" si="204"/>
        <v>0.01</v>
      </c>
      <c r="CP429" s="88">
        <f t="shared" si="205"/>
        <v>0.255</v>
      </c>
      <c r="CQ429" s="667">
        <f t="shared" si="206"/>
        <v>0.5</v>
      </c>
      <c r="CR429" s="67">
        <v>0.01</v>
      </c>
      <c r="CS429" s="67">
        <v>0.5</v>
      </c>
      <c r="CT429" s="67"/>
      <c r="CU429" s="67"/>
      <c r="CV429" s="67"/>
      <c r="CW429" s="67"/>
      <c r="CX429" s="67"/>
      <c r="CY429" s="67"/>
      <c r="CZ429" s="924"/>
      <c r="DA429" s="925"/>
      <c r="DB429" s="925"/>
      <c r="DC429" s="924"/>
      <c r="DD429" s="924"/>
      <c r="DE429" s="924"/>
      <c r="DF429" s="925"/>
      <c r="DG429" s="925"/>
      <c r="DH429" s="925"/>
      <c r="DI429" s="925"/>
      <c r="DJ429" s="925"/>
      <c r="DK429" s="924"/>
      <c r="DL429" s="910"/>
      <c r="DM429" s="913"/>
      <c r="DN429" s="913"/>
      <c r="DO429" s="705"/>
      <c r="DP429" s="67"/>
      <c r="DQ429" s="67"/>
      <c r="DR429" s="67"/>
      <c r="DS429" s="67"/>
      <c r="DT429" s="67"/>
      <c r="DU429" s="67"/>
      <c r="DV429" s="67"/>
      <c r="DW429" s="67"/>
      <c r="DX429" s="67"/>
      <c r="DY429" s="67"/>
      <c r="DZ429" s="67"/>
      <c r="EA429" s="67"/>
      <c r="EB429" s="67"/>
      <c r="EC429" s="67"/>
      <c r="ED429" s="67"/>
      <c r="EE429" s="67"/>
      <c r="EF429" s="67"/>
      <c r="EG429" s="67"/>
      <c r="EH429" s="67"/>
      <c r="EI429" s="67"/>
      <c r="EJ429" s="67"/>
      <c r="EK429" s="67"/>
      <c r="EL429" s="67"/>
      <c r="EM429" s="67"/>
      <c r="EN429" s="67"/>
      <c r="EO429" s="67"/>
      <c r="EP429" s="67"/>
      <c r="EQ429" s="67"/>
      <c r="ER429" s="67"/>
      <c r="ES429" s="67"/>
      <c r="ET429" s="67"/>
      <c r="EU429" s="67"/>
      <c r="EV429" s="67"/>
      <c r="EW429" s="67"/>
      <c r="EX429" s="67"/>
      <c r="EY429" s="67"/>
      <c r="EZ429" s="67"/>
      <c r="FA429" s="67"/>
      <c r="FB429" s="67"/>
      <c r="FC429" s="67"/>
      <c r="FD429" s="67"/>
      <c r="FE429" s="67"/>
      <c r="FF429" s="67"/>
      <c r="FG429" s="67"/>
      <c r="FH429" s="67"/>
      <c r="FI429" s="67"/>
      <c r="FJ429" s="67"/>
      <c r="FK429" s="67"/>
      <c r="FL429" s="67"/>
      <c r="FM429" s="67"/>
      <c r="FN429" s="67"/>
      <c r="FO429" s="67"/>
      <c r="FP429" s="67"/>
      <c r="FQ429" s="67"/>
      <c r="FR429" s="67"/>
      <c r="FS429" s="67"/>
      <c r="FT429" s="67"/>
      <c r="FU429" s="67"/>
      <c r="FV429" s="67"/>
      <c r="FW429" s="67"/>
      <c r="FX429" s="67"/>
      <c r="FY429" s="67"/>
      <c r="FZ429" s="67"/>
      <c r="GA429" s="67"/>
      <c r="GB429" s="67"/>
      <c r="GC429" s="67"/>
      <c r="GD429" s="67"/>
    </row>
    <row r="430" spans="1:186" s="69" customFormat="1" ht="18.75" hidden="1" customHeight="1" thickBot="1" x14ac:dyDescent="0.3">
      <c r="A430" s="67"/>
      <c r="B430" s="67"/>
      <c r="C430" s="67"/>
      <c r="D430" s="67"/>
      <c r="E430" s="67"/>
      <c r="F430" s="67"/>
      <c r="G430" s="67"/>
      <c r="H430" s="67"/>
      <c r="I430" s="67"/>
      <c r="J430" s="67"/>
      <c r="K430" s="67"/>
      <c r="L430" s="67"/>
      <c r="M430" s="67"/>
      <c r="N430" s="67"/>
      <c r="O430" s="67"/>
      <c r="P430" s="67"/>
      <c r="Q430" s="67"/>
      <c r="R430" s="67"/>
      <c r="S430" s="67"/>
      <c r="T430" s="67"/>
      <c r="U430" s="67"/>
      <c r="V430" s="67"/>
      <c r="W430" s="67"/>
      <c r="X430" s="67"/>
      <c r="Y430" s="67"/>
      <c r="Z430" s="67"/>
      <c r="AA430" s="67"/>
      <c r="AB430" s="67"/>
      <c r="AC430" s="67"/>
      <c r="AD430" s="67"/>
      <c r="AE430" s="67"/>
      <c r="AF430" s="67"/>
      <c r="AG430" s="67"/>
      <c r="AH430" s="67"/>
      <c r="AI430" s="67"/>
      <c r="AJ430" s="67"/>
      <c r="AK430" s="67"/>
      <c r="AL430" s="67"/>
      <c r="AM430" s="67"/>
      <c r="AN430" s="67"/>
      <c r="AO430" s="67"/>
      <c r="AP430" s="67"/>
      <c r="AQ430" s="67"/>
      <c r="AR430" s="67"/>
      <c r="AS430" s="67"/>
      <c r="AT430" s="67"/>
      <c r="AU430" s="67"/>
      <c r="AV430" s="67"/>
      <c r="AW430" s="67"/>
      <c r="AX430" s="67"/>
      <c r="AY430" s="67"/>
      <c r="AZ430" s="67"/>
      <c r="BA430" s="67"/>
      <c r="BB430" s="67"/>
      <c r="BC430" s="67"/>
      <c r="BD430" s="67"/>
      <c r="BE430" s="67"/>
      <c r="BF430" s="101"/>
      <c r="BG430" s="101"/>
      <c r="BH430" s="101"/>
      <c r="BI430" s="807" t="s">
        <v>322</v>
      </c>
      <c r="BJ430" s="796" t="s">
        <v>49</v>
      </c>
      <c r="BK430" s="801">
        <v>11.1</v>
      </c>
      <c r="BL430" s="796" t="s">
        <v>417</v>
      </c>
      <c r="BM430" s="798">
        <v>0.01</v>
      </c>
      <c r="BN430" s="798">
        <v>0.5</v>
      </c>
      <c r="BO430" s="811" t="s">
        <v>324</v>
      </c>
      <c r="BP430" s="916"/>
      <c r="BQ430" s="916"/>
      <c r="BR430" s="916"/>
      <c r="BS430" s="916"/>
      <c r="BT430" s="916"/>
      <c r="BU430" s="916"/>
      <c r="BV430" s="917"/>
      <c r="BW430" s="916"/>
      <c r="BX430" s="916"/>
      <c r="BY430" s="917"/>
      <c r="BZ430" s="917"/>
      <c r="CA430" s="917"/>
      <c r="CB430" s="637"/>
      <c r="CC430" s="636"/>
      <c r="CD430" s="636"/>
      <c r="CE430" s="637"/>
      <c r="CF430" s="637"/>
      <c r="CG430" s="637"/>
      <c r="CH430" s="637"/>
      <c r="CI430" s="636"/>
      <c r="CJ430" s="636"/>
      <c r="CK430" s="637"/>
      <c r="CL430" s="637"/>
      <c r="CM430" s="637"/>
      <c r="CN430" s="705"/>
      <c r="CO430" s="667">
        <f t="shared" si="204"/>
        <v>0.01</v>
      </c>
      <c r="CP430" s="88">
        <f t="shared" si="205"/>
        <v>0.255</v>
      </c>
      <c r="CQ430" s="667">
        <f t="shared" si="206"/>
        <v>0.5</v>
      </c>
      <c r="CR430" s="67">
        <v>0.01</v>
      </c>
      <c r="CS430" s="67">
        <v>0.5</v>
      </c>
      <c r="CT430" s="67"/>
      <c r="CU430" s="67"/>
      <c r="CV430" s="67"/>
      <c r="CW430" s="67"/>
      <c r="CX430" s="67"/>
      <c r="CY430" s="67"/>
      <c r="CZ430" s="924"/>
      <c r="DA430" s="925"/>
      <c r="DB430" s="925"/>
      <c r="DC430" s="924"/>
      <c r="DD430" s="924"/>
      <c r="DE430" s="924"/>
      <c r="DF430" s="925"/>
      <c r="DG430" s="925"/>
      <c r="DH430" s="925"/>
      <c r="DI430" s="925"/>
      <c r="DJ430" s="925"/>
      <c r="DK430" s="924"/>
      <c r="DL430" s="910"/>
      <c r="DM430" s="913"/>
      <c r="DN430" s="913"/>
      <c r="DO430" s="705"/>
      <c r="DP430" s="67"/>
      <c r="DQ430" s="67"/>
      <c r="DR430" s="67"/>
      <c r="DS430" s="67"/>
      <c r="DT430" s="67"/>
      <c r="DU430" s="67"/>
      <c r="DV430" s="67"/>
      <c r="DW430" s="67"/>
      <c r="DX430" s="67"/>
      <c r="DY430" s="67"/>
      <c r="DZ430" s="67"/>
      <c r="EA430" s="67"/>
      <c r="EB430" s="67"/>
      <c r="EC430" s="67"/>
      <c r="ED430" s="67"/>
      <c r="EE430" s="67"/>
      <c r="EF430" s="67"/>
      <c r="EG430" s="67"/>
      <c r="EH430" s="67"/>
      <c r="EI430" s="67"/>
      <c r="EJ430" s="67"/>
      <c r="EK430" s="67"/>
      <c r="EL430" s="67"/>
      <c r="EM430" s="67"/>
      <c r="EN430" s="67"/>
      <c r="EO430" s="67"/>
      <c r="EP430" s="67"/>
      <c r="EQ430" s="67"/>
      <c r="ER430" s="67"/>
      <c r="ES430" s="67"/>
      <c r="ET430" s="67"/>
      <c r="EU430" s="67"/>
      <c r="EV430" s="67"/>
      <c r="EW430" s="67"/>
      <c r="EX430" s="67"/>
      <c r="EY430" s="67"/>
      <c r="EZ430" s="67"/>
      <c r="FA430" s="67"/>
      <c r="FB430" s="67"/>
      <c r="FC430" s="67"/>
      <c r="FD430" s="67"/>
      <c r="FE430" s="67"/>
      <c r="FF430" s="67"/>
      <c r="FG430" s="67"/>
      <c r="FH430" s="67"/>
      <c r="FI430" s="67"/>
      <c r="FJ430" s="67"/>
      <c r="FK430" s="67"/>
      <c r="FL430" s="67"/>
      <c r="FM430" s="67"/>
      <c r="FN430" s="67"/>
      <c r="FO430" s="67"/>
      <c r="FP430" s="67"/>
      <c r="FQ430" s="67"/>
      <c r="FR430" s="67"/>
      <c r="FS430" s="67"/>
      <c r="FT430" s="67"/>
      <c r="FU430" s="67"/>
      <c r="FV430" s="67"/>
      <c r="FW430" s="67"/>
      <c r="FX430" s="67"/>
      <c r="FY430" s="67"/>
      <c r="FZ430" s="67"/>
      <c r="GA430" s="67"/>
      <c r="GB430" s="67"/>
      <c r="GC430" s="67"/>
      <c r="GD430" s="67"/>
    </row>
    <row r="431" spans="1:186" s="69" customFormat="1" ht="18.75" hidden="1" customHeight="1" thickBot="1" x14ac:dyDescent="0.3">
      <c r="A431" s="67"/>
      <c r="B431" s="67"/>
      <c r="C431" s="67"/>
      <c r="D431" s="67"/>
      <c r="E431" s="67"/>
      <c r="F431" s="67"/>
      <c r="G431" s="67"/>
      <c r="H431" s="67"/>
      <c r="I431" s="67"/>
      <c r="J431" s="67"/>
      <c r="K431" s="67"/>
      <c r="L431" s="67"/>
      <c r="M431" s="67"/>
      <c r="N431" s="67"/>
      <c r="O431" s="67"/>
      <c r="P431" s="67"/>
      <c r="Q431" s="67"/>
      <c r="R431" s="67"/>
      <c r="S431" s="67"/>
      <c r="T431" s="67"/>
      <c r="U431" s="67"/>
      <c r="V431" s="67"/>
      <c r="W431" s="67"/>
      <c r="X431" s="67"/>
      <c r="Y431" s="67"/>
      <c r="Z431" s="67"/>
      <c r="AA431" s="67"/>
      <c r="AB431" s="67"/>
      <c r="AC431" s="67"/>
      <c r="AD431" s="67"/>
      <c r="AE431" s="67"/>
      <c r="AF431" s="67"/>
      <c r="AG431" s="67"/>
      <c r="AH431" s="67"/>
      <c r="AI431" s="67"/>
      <c r="AJ431" s="67"/>
      <c r="AK431" s="67"/>
      <c r="AL431" s="67"/>
      <c r="AM431" s="67"/>
      <c r="AN431" s="67"/>
      <c r="AO431" s="67"/>
      <c r="AP431" s="67"/>
      <c r="AQ431" s="67"/>
      <c r="AR431" s="67"/>
      <c r="AS431" s="67"/>
      <c r="AT431" s="67"/>
      <c r="AU431" s="67"/>
      <c r="AV431" s="67"/>
      <c r="AW431" s="67"/>
      <c r="AX431" s="67"/>
      <c r="AY431" s="67"/>
      <c r="AZ431" s="67"/>
      <c r="BA431" s="67"/>
      <c r="BB431" s="67"/>
      <c r="BC431" s="67"/>
      <c r="BD431" s="67"/>
      <c r="BE431" s="67"/>
      <c r="BF431" s="101"/>
      <c r="BG431" s="101"/>
      <c r="BH431" s="101"/>
      <c r="BI431" s="807" t="s">
        <v>323</v>
      </c>
      <c r="BJ431" s="796" t="s">
        <v>49</v>
      </c>
      <c r="BK431" s="801">
        <v>2.33</v>
      </c>
      <c r="BL431" s="796" t="s">
        <v>417</v>
      </c>
      <c r="BM431" s="798">
        <v>0.01</v>
      </c>
      <c r="BN431" s="798">
        <v>0.5</v>
      </c>
      <c r="BO431" s="811" t="s">
        <v>328</v>
      </c>
      <c r="BP431" s="916"/>
      <c r="BQ431" s="916"/>
      <c r="BR431" s="916"/>
      <c r="BS431" s="916"/>
      <c r="BT431" s="916"/>
      <c r="BU431" s="916"/>
      <c r="BV431" s="917"/>
      <c r="BW431" s="916"/>
      <c r="BX431" s="916"/>
      <c r="BY431" s="917"/>
      <c r="BZ431" s="917"/>
      <c r="CA431" s="917"/>
      <c r="CB431" s="637"/>
      <c r="CC431" s="636"/>
      <c r="CD431" s="636"/>
      <c r="CE431" s="637"/>
      <c r="CF431" s="637"/>
      <c r="CG431" s="637"/>
      <c r="CH431" s="637"/>
      <c r="CI431" s="636"/>
      <c r="CJ431" s="636"/>
      <c r="CK431" s="637"/>
      <c r="CL431" s="637"/>
      <c r="CM431" s="637"/>
      <c r="CN431" s="705"/>
      <c r="CO431" s="667">
        <f t="shared" si="204"/>
        <v>0.01</v>
      </c>
      <c r="CP431" s="88">
        <f t="shared" si="205"/>
        <v>0.255</v>
      </c>
      <c r="CQ431" s="667">
        <f t="shared" si="206"/>
        <v>0.5</v>
      </c>
      <c r="CR431" s="67">
        <v>0.01</v>
      </c>
      <c r="CS431" s="67">
        <v>0.5</v>
      </c>
      <c r="CT431" s="67"/>
      <c r="CU431" s="67"/>
      <c r="CV431" s="67"/>
      <c r="CW431" s="67"/>
      <c r="CX431" s="67"/>
      <c r="CY431" s="67"/>
      <c r="CZ431" s="924"/>
      <c r="DA431" s="925"/>
      <c r="DB431" s="925"/>
      <c r="DC431" s="924"/>
      <c r="DD431" s="924"/>
      <c r="DE431" s="924"/>
      <c r="DF431" s="925"/>
      <c r="DG431" s="925"/>
      <c r="DH431" s="925"/>
      <c r="DI431" s="925"/>
      <c r="DJ431" s="925"/>
      <c r="DK431" s="924"/>
      <c r="DL431" s="910"/>
      <c r="DM431" s="913"/>
      <c r="DN431" s="913"/>
      <c r="DO431" s="705"/>
      <c r="DP431" s="67"/>
      <c r="DQ431" s="67"/>
      <c r="DR431" s="67"/>
      <c r="DS431" s="67"/>
      <c r="DT431" s="67"/>
      <c r="DU431" s="67"/>
      <c r="DV431" s="67"/>
      <c r="DW431" s="67"/>
      <c r="DX431" s="67"/>
      <c r="DY431" s="67"/>
      <c r="DZ431" s="67"/>
      <c r="EA431" s="67"/>
      <c r="EB431" s="67"/>
      <c r="EC431" s="67"/>
      <c r="ED431" s="67"/>
      <c r="EE431" s="67"/>
      <c r="EF431" s="67"/>
      <c r="EG431" s="67"/>
      <c r="EH431" s="67"/>
      <c r="EI431" s="67"/>
      <c r="EJ431" s="67"/>
      <c r="EK431" s="67"/>
      <c r="EL431" s="67"/>
      <c r="EM431" s="67"/>
      <c r="EN431" s="67"/>
      <c r="EO431" s="67"/>
      <c r="EP431" s="67"/>
      <c r="EQ431" s="67"/>
      <c r="ER431" s="67"/>
      <c r="ES431" s="67"/>
      <c r="ET431" s="67"/>
      <c r="EU431" s="67"/>
      <c r="EV431" s="67"/>
      <c r="EW431" s="67"/>
      <c r="EX431" s="67"/>
      <c r="EY431" s="67"/>
      <c r="EZ431" s="67"/>
      <c r="FA431" s="67"/>
      <c r="FB431" s="67"/>
      <c r="FC431" s="67"/>
      <c r="FD431" s="67"/>
      <c r="FE431" s="67"/>
      <c r="FF431" s="67"/>
      <c r="FG431" s="67"/>
      <c r="FH431" s="67"/>
      <c r="FI431" s="67"/>
      <c r="FJ431" s="67"/>
      <c r="FK431" s="67"/>
      <c r="FL431" s="67"/>
      <c r="FM431" s="67"/>
      <c r="FN431" s="67"/>
      <c r="FO431" s="67"/>
      <c r="FP431" s="67"/>
      <c r="FQ431" s="67"/>
      <c r="FR431" s="67"/>
      <c r="FS431" s="67"/>
      <c r="FT431" s="67"/>
      <c r="FU431" s="67"/>
      <c r="FV431" s="67"/>
      <c r="FW431" s="67"/>
      <c r="FX431" s="67"/>
      <c r="FY431" s="67"/>
      <c r="FZ431" s="67"/>
      <c r="GA431" s="67"/>
      <c r="GB431" s="67"/>
      <c r="GC431" s="67"/>
      <c r="GD431" s="67"/>
    </row>
    <row r="432" spans="1:186" s="69" customFormat="1" ht="18.75" hidden="1" customHeight="1" thickBot="1" x14ac:dyDescent="0.3">
      <c r="A432" s="67"/>
      <c r="B432" s="67"/>
      <c r="C432" s="67"/>
      <c r="D432" s="67"/>
      <c r="E432" s="67"/>
      <c r="F432" s="67"/>
      <c r="G432" s="67"/>
      <c r="H432" s="67"/>
      <c r="I432" s="67"/>
      <c r="J432" s="67"/>
      <c r="K432" s="67"/>
      <c r="L432" s="67"/>
      <c r="M432" s="67"/>
      <c r="N432" s="67"/>
      <c r="O432" s="67"/>
      <c r="P432" s="67"/>
      <c r="Q432" s="67"/>
      <c r="R432" s="67"/>
      <c r="S432" s="67"/>
      <c r="T432" s="67"/>
      <c r="U432" s="67"/>
      <c r="V432" s="67"/>
      <c r="W432" s="67"/>
      <c r="X432" s="67"/>
      <c r="Y432" s="67"/>
      <c r="Z432" s="67"/>
      <c r="AA432" s="67"/>
      <c r="AB432" s="67"/>
      <c r="AC432" s="67"/>
      <c r="AD432" s="67"/>
      <c r="AE432" s="67"/>
      <c r="AF432" s="67"/>
      <c r="AG432" s="67"/>
      <c r="AH432" s="67"/>
      <c r="AI432" s="67"/>
      <c r="AJ432" s="67"/>
      <c r="AK432" s="67"/>
      <c r="AL432" s="67"/>
      <c r="AM432" s="67"/>
      <c r="AN432" s="67"/>
      <c r="AO432" s="67"/>
      <c r="AP432" s="67"/>
      <c r="AQ432" s="67"/>
      <c r="AR432" s="67"/>
      <c r="AS432" s="67"/>
      <c r="AT432" s="67"/>
      <c r="AU432" s="67"/>
      <c r="AV432" s="67"/>
      <c r="AW432" s="67"/>
      <c r="AX432" s="67"/>
      <c r="AY432" s="67"/>
      <c r="AZ432" s="67"/>
      <c r="BA432" s="67"/>
      <c r="BB432" s="67"/>
      <c r="BC432" s="67"/>
      <c r="BD432" s="67"/>
      <c r="BE432" s="67"/>
      <c r="BF432" s="101"/>
      <c r="BG432" s="101"/>
      <c r="BH432" s="101"/>
      <c r="BI432" s="807"/>
      <c r="BJ432" s="796"/>
      <c r="BK432" s="801"/>
      <c r="BL432" s="796"/>
      <c r="BM432" s="798"/>
      <c r="BN432" s="798"/>
      <c r="BO432" s="811"/>
      <c r="BP432" s="916"/>
      <c r="BQ432" s="916"/>
      <c r="BR432" s="916"/>
      <c r="BS432" s="916"/>
      <c r="BT432" s="916"/>
      <c r="BU432" s="916"/>
      <c r="BV432" s="917"/>
      <c r="BW432" s="916"/>
      <c r="BX432" s="916"/>
      <c r="BY432" s="917"/>
      <c r="BZ432" s="917"/>
      <c r="CA432" s="917"/>
      <c r="CB432" s="637"/>
      <c r="CC432" s="636"/>
      <c r="CD432" s="636"/>
      <c r="CE432" s="637"/>
      <c r="CF432" s="637"/>
      <c r="CG432" s="637"/>
      <c r="CH432" s="637"/>
      <c r="CI432" s="636"/>
      <c r="CJ432" s="636"/>
      <c r="CK432" s="637"/>
      <c r="CL432" s="637"/>
      <c r="CM432" s="637"/>
      <c r="CN432" s="705"/>
      <c r="CO432" s="667">
        <f t="shared" si="204"/>
        <v>0</v>
      </c>
      <c r="CP432" s="88">
        <f t="shared" si="205"/>
        <v>0</v>
      </c>
      <c r="CQ432" s="667">
        <f t="shared" si="206"/>
        <v>0</v>
      </c>
      <c r="CR432" s="67">
        <v>0.01</v>
      </c>
      <c r="CS432" s="67">
        <v>0.5</v>
      </c>
      <c r="CT432" s="67"/>
      <c r="CU432" s="67"/>
      <c r="CV432" s="67"/>
      <c r="CW432" s="67"/>
      <c r="CX432" s="67"/>
      <c r="CY432" s="67"/>
      <c r="CZ432" s="924"/>
      <c r="DA432" s="925"/>
      <c r="DB432" s="925"/>
      <c r="DC432" s="924"/>
      <c r="DD432" s="924"/>
      <c r="DE432" s="924"/>
      <c r="DF432" s="925"/>
      <c r="DG432" s="925"/>
      <c r="DH432" s="925"/>
      <c r="DI432" s="925"/>
      <c r="DJ432" s="925"/>
      <c r="DK432" s="924"/>
      <c r="DL432" s="910"/>
      <c r="DM432" s="913"/>
      <c r="DN432" s="913"/>
      <c r="DO432" s="705"/>
      <c r="DP432" s="67"/>
      <c r="DQ432" s="67"/>
      <c r="DR432" s="67"/>
      <c r="DS432" s="67"/>
      <c r="DT432" s="67"/>
      <c r="DU432" s="67"/>
      <c r="DV432" s="67"/>
      <c r="DW432" s="67"/>
      <c r="DX432" s="67"/>
      <c r="DY432" s="67"/>
      <c r="DZ432" s="67"/>
      <c r="EA432" s="67"/>
      <c r="EB432" s="67"/>
      <c r="EC432" s="67"/>
      <c r="ED432" s="67"/>
      <c r="EE432" s="67"/>
      <c r="EF432" s="67"/>
      <c r="EG432" s="67"/>
      <c r="EH432" s="67"/>
      <c r="EI432" s="67"/>
      <c r="EJ432" s="67"/>
      <c r="EK432" s="67"/>
      <c r="EL432" s="67"/>
      <c r="EM432" s="67"/>
      <c r="EN432" s="67"/>
      <c r="EO432" s="67"/>
      <c r="EP432" s="67"/>
      <c r="EQ432" s="67"/>
      <c r="ER432" s="67"/>
      <c r="ES432" s="67"/>
      <c r="ET432" s="67"/>
      <c r="EU432" s="67"/>
      <c r="EV432" s="67"/>
      <c r="EW432" s="67"/>
      <c r="EX432" s="67"/>
      <c r="EY432" s="67"/>
      <c r="EZ432" s="67"/>
      <c r="FA432" s="67"/>
      <c r="FB432" s="67"/>
      <c r="FC432" s="67"/>
      <c r="FD432" s="67"/>
      <c r="FE432" s="67"/>
      <c r="FF432" s="67"/>
      <c r="FG432" s="67"/>
      <c r="FH432" s="67"/>
      <c r="FI432" s="67"/>
      <c r="FJ432" s="67"/>
      <c r="FK432" s="67"/>
      <c r="FL432" s="67"/>
      <c r="FM432" s="67"/>
      <c r="FN432" s="67"/>
      <c r="FO432" s="67"/>
      <c r="FP432" s="67"/>
      <c r="FQ432" s="67"/>
      <c r="FR432" s="67"/>
      <c r="FS432" s="67"/>
      <c r="FT432" s="67"/>
      <c r="FU432" s="67"/>
      <c r="FV432" s="67"/>
      <c r="FW432" s="67"/>
      <c r="FX432" s="67"/>
      <c r="FY432" s="67"/>
      <c r="FZ432" s="67"/>
      <c r="GA432" s="67"/>
      <c r="GB432" s="67"/>
      <c r="GC432" s="67"/>
      <c r="GD432" s="67"/>
    </row>
    <row r="433" spans="1:186" s="69" customFormat="1" ht="15" hidden="1" customHeight="1" x14ac:dyDescent="0.25">
      <c r="A433" s="67"/>
      <c r="B433" s="67"/>
      <c r="C433" s="67"/>
      <c r="D433" s="67"/>
      <c r="E433" s="67"/>
      <c r="F433" s="67"/>
      <c r="G433" s="67"/>
      <c r="H433" s="67"/>
      <c r="I433" s="67"/>
      <c r="J433" s="67"/>
      <c r="K433" s="67"/>
      <c r="L433" s="67"/>
      <c r="M433" s="67"/>
      <c r="N433" s="67"/>
      <c r="O433" s="67"/>
      <c r="P433" s="67"/>
      <c r="Q433" s="67"/>
      <c r="R433" s="67"/>
      <c r="S433" s="67"/>
      <c r="T433" s="67"/>
      <c r="U433" s="67"/>
      <c r="V433" s="67"/>
      <c r="W433" s="67"/>
      <c r="X433" s="67"/>
      <c r="Y433" s="67"/>
      <c r="Z433" s="67"/>
      <c r="AA433" s="67"/>
      <c r="AB433" s="67"/>
      <c r="AC433" s="67"/>
      <c r="AD433" s="67"/>
      <c r="AE433" s="67"/>
      <c r="AF433" s="67"/>
      <c r="AG433" s="67"/>
      <c r="AH433" s="67"/>
      <c r="AI433" s="67"/>
      <c r="AJ433" s="67"/>
      <c r="AK433" s="67"/>
      <c r="AL433" s="67"/>
      <c r="AM433" s="67"/>
      <c r="AN433" s="67"/>
      <c r="AO433" s="67"/>
      <c r="AP433" s="67"/>
      <c r="AQ433" s="67"/>
      <c r="AR433" s="67"/>
      <c r="AS433" s="67"/>
      <c r="AT433" s="67"/>
      <c r="AU433" s="67"/>
      <c r="AV433" s="67"/>
      <c r="AW433" s="67"/>
      <c r="AX433" s="67"/>
      <c r="AY433" s="67"/>
      <c r="AZ433" s="67"/>
      <c r="BA433" s="67"/>
      <c r="BB433" s="67"/>
      <c r="BC433" s="67"/>
      <c r="BD433" s="67"/>
      <c r="BE433" s="67"/>
      <c r="BF433" s="101"/>
      <c r="BG433" s="101"/>
      <c r="BH433" s="101"/>
      <c r="BI433" s="635"/>
      <c r="BJ433" s="636"/>
      <c r="BK433" s="636"/>
      <c r="BL433" s="636"/>
      <c r="BM433" s="102"/>
      <c r="BN433" s="102"/>
      <c r="BO433" s="102"/>
      <c r="BP433" s="916"/>
      <c r="BQ433" s="916"/>
      <c r="BR433" s="916"/>
      <c r="BS433" s="916"/>
      <c r="BT433" s="916"/>
      <c r="BU433" s="916"/>
      <c r="BV433" s="917"/>
      <c r="BW433" s="916"/>
      <c r="BX433" s="916"/>
      <c r="BY433" s="917"/>
      <c r="BZ433" s="917"/>
      <c r="CA433" s="917"/>
      <c r="CB433" s="637"/>
      <c r="CC433" s="636"/>
      <c r="CD433" s="636"/>
      <c r="CE433" s="637"/>
      <c r="CF433" s="637"/>
      <c r="CG433" s="637"/>
      <c r="CH433" s="637"/>
      <c r="CI433" s="636"/>
      <c r="CJ433" s="636"/>
      <c r="CK433" s="637"/>
      <c r="CL433" s="637"/>
      <c r="CM433" s="637"/>
      <c r="CN433" s="705"/>
      <c r="CO433" s="667">
        <f t="shared" si="204"/>
        <v>0</v>
      </c>
      <c r="CP433" s="88">
        <f t="shared" si="205"/>
        <v>0</v>
      </c>
      <c r="CQ433" s="667">
        <f t="shared" si="206"/>
        <v>0</v>
      </c>
      <c r="CR433" s="67"/>
      <c r="CS433" s="67"/>
      <c r="CT433" s="67"/>
      <c r="CU433" s="67"/>
      <c r="CV433" s="67"/>
      <c r="CW433" s="67"/>
      <c r="CX433" s="67"/>
      <c r="CY433" s="67"/>
      <c r="CZ433" s="924"/>
      <c r="DA433" s="925"/>
      <c r="DB433" s="925"/>
      <c r="DC433" s="924"/>
      <c r="DD433" s="924"/>
      <c r="DE433" s="924"/>
      <c r="DF433" s="925"/>
      <c r="DG433" s="925"/>
      <c r="DH433" s="925"/>
      <c r="DI433" s="925"/>
      <c r="DJ433" s="925"/>
      <c r="DK433" s="924"/>
      <c r="DL433" s="910"/>
      <c r="DM433" s="913"/>
      <c r="DN433" s="913"/>
      <c r="DO433" s="705"/>
      <c r="DP433" s="67"/>
      <c r="DQ433" s="67"/>
      <c r="DR433" s="67"/>
      <c r="DS433" s="67"/>
      <c r="DT433" s="67"/>
      <c r="DU433" s="67"/>
      <c r="DV433" s="67"/>
      <c r="DW433" s="67"/>
      <c r="DX433" s="67"/>
      <c r="DY433" s="67"/>
      <c r="DZ433" s="67"/>
      <c r="EA433" s="67"/>
      <c r="EB433" s="67"/>
      <c r="EC433" s="67"/>
      <c r="ED433" s="67"/>
      <c r="EE433" s="67"/>
      <c r="EF433" s="67"/>
      <c r="EG433" s="67"/>
      <c r="EH433" s="67"/>
      <c r="EI433" s="67"/>
      <c r="EJ433" s="67"/>
      <c r="EK433" s="67"/>
      <c r="EL433" s="67"/>
      <c r="EM433" s="67"/>
      <c r="EN433" s="67"/>
      <c r="EO433" s="67"/>
      <c r="EP433" s="67"/>
      <c r="EQ433" s="67"/>
      <c r="ER433" s="67"/>
      <c r="ES433" s="67"/>
      <c r="ET433" s="67"/>
      <c r="EU433" s="67"/>
      <c r="EV433" s="67"/>
      <c r="EW433" s="67"/>
      <c r="EX433" s="67"/>
      <c r="EY433" s="67"/>
      <c r="EZ433" s="67"/>
      <c r="FA433" s="67"/>
      <c r="FB433" s="67"/>
      <c r="FC433" s="67"/>
      <c r="FD433" s="67"/>
      <c r="FE433" s="67"/>
      <c r="FF433" s="67"/>
      <c r="FG433" s="67"/>
      <c r="FH433" s="67"/>
      <c r="FI433" s="67"/>
      <c r="FJ433" s="67"/>
      <c r="FK433" s="67"/>
      <c r="FL433" s="67"/>
      <c r="FM433" s="67"/>
      <c r="FN433" s="67"/>
      <c r="FO433" s="67"/>
      <c r="FP433" s="67"/>
      <c r="FQ433" s="67"/>
      <c r="FR433" s="67"/>
      <c r="FS433" s="67"/>
      <c r="FT433" s="67"/>
      <c r="FU433" s="67"/>
      <c r="FV433" s="67"/>
      <c r="FW433" s="67"/>
      <c r="FX433" s="67"/>
      <c r="FY433" s="67"/>
      <c r="FZ433" s="67"/>
      <c r="GA433" s="67"/>
      <c r="GB433" s="67"/>
      <c r="GC433" s="67"/>
      <c r="GD433" s="67"/>
    </row>
    <row r="434" spans="1:186" s="69" customFormat="1" ht="15" hidden="1" customHeight="1" x14ac:dyDescent="0.25">
      <c r="A434" s="67"/>
      <c r="B434" s="67"/>
      <c r="C434" s="67"/>
      <c r="D434" s="67"/>
      <c r="E434" s="67"/>
      <c r="F434" s="67"/>
      <c r="G434" s="67"/>
      <c r="H434" s="67"/>
      <c r="I434" s="67"/>
      <c r="J434" s="67"/>
      <c r="K434" s="67"/>
      <c r="L434" s="67"/>
      <c r="M434" s="67"/>
      <c r="N434" s="67"/>
      <c r="O434" s="67"/>
      <c r="P434" s="67"/>
      <c r="Q434" s="67"/>
      <c r="R434" s="67"/>
      <c r="S434" s="67"/>
      <c r="T434" s="67"/>
      <c r="U434" s="67"/>
      <c r="V434" s="67"/>
      <c r="W434" s="67"/>
      <c r="X434" s="67"/>
      <c r="Y434" s="67"/>
      <c r="Z434" s="67"/>
      <c r="AA434" s="67"/>
      <c r="AB434" s="67"/>
      <c r="AC434" s="67"/>
      <c r="AD434" s="67"/>
      <c r="AE434" s="67"/>
      <c r="AF434" s="67"/>
      <c r="AG434" s="67"/>
      <c r="AH434" s="67"/>
      <c r="AI434" s="67"/>
      <c r="AJ434" s="67"/>
      <c r="AK434" s="67"/>
      <c r="AL434" s="67"/>
      <c r="AM434" s="67"/>
      <c r="AN434" s="67"/>
      <c r="AO434" s="67"/>
      <c r="AP434" s="67"/>
      <c r="AQ434" s="67"/>
      <c r="AR434" s="67"/>
      <c r="AS434" s="67"/>
      <c r="AT434" s="67"/>
      <c r="AU434" s="67"/>
      <c r="AV434" s="67"/>
      <c r="AW434" s="67"/>
      <c r="AX434" s="67"/>
      <c r="AY434" s="67"/>
      <c r="AZ434" s="67"/>
      <c r="BA434" s="67"/>
      <c r="BB434" s="67"/>
      <c r="BC434" s="67"/>
      <c r="BD434" s="67"/>
      <c r="BE434" s="67"/>
      <c r="BF434" s="101"/>
      <c r="BG434" s="101"/>
      <c r="BH434" s="101"/>
      <c r="BI434" s="635"/>
      <c r="BJ434" s="636"/>
      <c r="BK434" s="636"/>
      <c r="BL434" s="636"/>
      <c r="BM434" s="102"/>
      <c r="BN434" s="102"/>
      <c r="BO434" s="102"/>
      <c r="BP434" s="916"/>
      <c r="BQ434" s="916"/>
      <c r="BR434" s="916"/>
      <c r="BS434" s="916"/>
      <c r="BT434" s="916"/>
      <c r="BU434" s="916"/>
      <c r="BV434" s="917"/>
      <c r="BW434" s="916"/>
      <c r="BX434" s="916"/>
      <c r="BY434" s="917"/>
      <c r="BZ434" s="917"/>
      <c r="CA434" s="917"/>
      <c r="CB434" s="637"/>
      <c r="CC434" s="636"/>
      <c r="CD434" s="636"/>
      <c r="CE434" s="637"/>
      <c r="CF434" s="637"/>
      <c r="CG434" s="637"/>
      <c r="CH434" s="637"/>
      <c r="CI434" s="636"/>
      <c r="CJ434" s="636"/>
      <c r="CK434" s="637"/>
      <c r="CL434" s="637"/>
      <c r="CM434" s="637"/>
      <c r="CN434" s="705"/>
      <c r="CO434" s="667">
        <f t="shared" si="204"/>
        <v>0</v>
      </c>
      <c r="CP434" s="88">
        <f t="shared" si="205"/>
        <v>0</v>
      </c>
      <c r="CQ434" s="667">
        <f t="shared" si="206"/>
        <v>0</v>
      </c>
      <c r="CR434" s="67"/>
      <c r="CS434" s="67"/>
      <c r="CT434" s="67"/>
      <c r="CU434" s="67"/>
      <c r="CV434" s="67"/>
      <c r="CW434" s="67"/>
      <c r="CX434" s="67"/>
      <c r="CY434" s="67"/>
      <c r="CZ434" s="924"/>
      <c r="DA434" s="925"/>
      <c r="DB434" s="925"/>
      <c r="DC434" s="924"/>
      <c r="DD434" s="924"/>
      <c r="DE434" s="924"/>
      <c r="DF434" s="925"/>
      <c r="DG434" s="925"/>
      <c r="DH434" s="925"/>
      <c r="DI434" s="925"/>
      <c r="DJ434" s="925"/>
      <c r="DK434" s="924"/>
      <c r="DL434" s="910"/>
      <c r="DM434" s="913"/>
      <c r="DN434" s="913"/>
      <c r="DO434" s="705"/>
      <c r="DP434" s="67"/>
      <c r="DQ434" s="67"/>
      <c r="DR434" s="67"/>
      <c r="DS434" s="67"/>
      <c r="DT434" s="67"/>
      <c r="DU434" s="67"/>
      <c r="DV434" s="67"/>
      <c r="DW434" s="67"/>
      <c r="DX434" s="67"/>
      <c r="DY434" s="67"/>
      <c r="DZ434" s="67"/>
      <c r="EA434" s="67"/>
      <c r="EB434" s="67"/>
      <c r="EC434" s="67"/>
      <c r="ED434" s="67"/>
      <c r="EE434" s="67"/>
      <c r="EF434" s="67"/>
      <c r="EG434" s="67"/>
      <c r="EH434" s="67"/>
      <c r="EI434" s="67"/>
      <c r="EJ434" s="67"/>
      <c r="EK434" s="67"/>
      <c r="EL434" s="67"/>
      <c r="EM434" s="67"/>
      <c r="EN434" s="67"/>
      <c r="EO434" s="67"/>
      <c r="EP434" s="67"/>
      <c r="EQ434" s="67"/>
      <c r="ER434" s="67"/>
      <c r="ES434" s="67"/>
      <c r="ET434" s="67"/>
      <c r="EU434" s="67"/>
      <c r="EV434" s="67"/>
      <c r="EW434" s="67"/>
      <c r="EX434" s="67"/>
      <c r="EY434" s="67"/>
      <c r="EZ434" s="67"/>
      <c r="FA434" s="67"/>
      <c r="FB434" s="67"/>
      <c r="FC434" s="67"/>
      <c r="FD434" s="67"/>
      <c r="FE434" s="67"/>
      <c r="FF434" s="67"/>
      <c r="FG434" s="67"/>
      <c r="FH434" s="67"/>
      <c r="FI434" s="67"/>
      <c r="FJ434" s="67"/>
      <c r="FK434" s="67"/>
      <c r="FL434" s="67"/>
      <c r="FM434" s="67"/>
      <c r="FN434" s="67"/>
      <c r="FO434" s="67"/>
      <c r="FP434" s="67"/>
      <c r="FQ434" s="67"/>
      <c r="FR434" s="67"/>
      <c r="FS434" s="67"/>
      <c r="FT434" s="67"/>
      <c r="FU434" s="67"/>
      <c r="FV434" s="67"/>
      <c r="FW434" s="67"/>
      <c r="FX434" s="67"/>
      <c r="FY434" s="67"/>
      <c r="FZ434" s="67"/>
      <c r="GA434" s="67"/>
      <c r="GB434" s="67"/>
      <c r="GC434" s="67"/>
      <c r="GD434" s="67"/>
    </row>
    <row r="435" spans="1:186" s="69" customFormat="1" ht="15" hidden="1" customHeight="1" x14ac:dyDescent="0.25">
      <c r="A435" s="67"/>
      <c r="B435" s="67"/>
      <c r="C435" s="67"/>
      <c r="D435" s="67"/>
      <c r="E435" s="67"/>
      <c r="F435" s="67"/>
      <c r="G435" s="67"/>
      <c r="H435" s="67"/>
      <c r="I435" s="67"/>
      <c r="J435" s="67"/>
      <c r="K435" s="67"/>
      <c r="L435" s="67"/>
      <c r="M435" s="67"/>
      <c r="N435" s="67"/>
      <c r="O435" s="67"/>
      <c r="P435" s="67"/>
      <c r="Q435" s="67"/>
      <c r="R435" s="67"/>
      <c r="S435" s="67"/>
      <c r="T435" s="67"/>
      <c r="U435" s="67"/>
      <c r="V435" s="67"/>
      <c r="W435" s="67"/>
      <c r="X435" s="67"/>
      <c r="Y435" s="67"/>
      <c r="Z435" s="67"/>
      <c r="AA435" s="67"/>
      <c r="AB435" s="67"/>
      <c r="AC435" s="67"/>
      <c r="AD435" s="67"/>
      <c r="AE435" s="67"/>
      <c r="AF435" s="67"/>
      <c r="AG435" s="67"/>
      <c r="AH435" s="67"/>
      <c r="AI435" s="67"/>
      <c r="AJ435" s="67"/>
      <c r="AK435" s="67"/>
      <c r="AL435" s="67"/>
      <c r="AM435" s="67"/>
      <c r="AN435" s="67"/>
      <c r="AO435" s="67"/>
      <c r="AP435" s="67"/>
      <c r="AQ435" s="67"/>
      <c r="AR435" s="67"/>
      <c r="AS435" s="67"/>
      <c r="AT435" s="67"/>
      <c r="AU435" s="67"/>
      <c r="AV435" s="67"/>
      <c r="AW435" s="67"/>
      <c r="AX435" s="67"/>
      <c r="AY435" s="67"/>
      <c r="AZ435" s="67"/>
      <c r="BA435" s="67"/>
      <c r="BB435" s="67"/>
      <c r="BC435" s="67"/>
      <c r="BD435" s="67"/>
      <c r="BE435" s="67"/>
      <c r="BF435" s="101"/>
      <c r="BG435" s="101"/>
      <c r="BH435" s="101"/>
      <c r="BI435" s="635"/>
      <c r="BJ435" s="636"/>
      <c r="BK435" s="636"/>
      <c r="BL435" s="636"/>
      <c r="BM435" s="102"/>
      <c r="BN435" s="102"/>
      <c r="BO435" s="102"/>
      <c r="BP435" s="916"/>
      <c r="BQ435" s="916"/>
      <c r="BR435" s="916"/>
      <c r="BS435" s="916"/>
      <c r="BT435" s="916"/>
      <c r="BU435" s="916"/>
      <c r="BV435" s="917"/>
      <c r="BW435" s="916"/>
      <c r="BX435" s="916"/>
      <c r="BY435" s="917"/>
      <c r="BZ435" s="917"/>
      <c r="CA435" s="917"/>
      <c r="CB435" s="637"/>
      <c r="CC435" s="636"/>
      <c r="CD435" s="636"/>
      <c r="CE435" s="637"/>
      <c r="CF435" s="637"/>
      <c r="CG435" s="637"/>
      <c r="CH435" s="637"/>
      <c r="CI435" s="636"/>
      <c r="CJ435" s="636"/>
      <c r="CK435" s="637"/>
      <c r="CL435" s="637"/>
      <c r="CM435" s="637"/>
      <c r="CN435" s="705"/>
      <c r="CO435" s="667">
        <f t="shared" si="204"/>
        <v>0</v>
      </c>
      <c r="CP435" s="88">
        <f t="shared" si="205"/>
        <v>0</v>
      </c>
      <c r="CQ435" s="667">
        <f t="shared" si="206"/>
        <v>0</v>
      </c>
      <c r="CR435" s="67"/>
      <c r="CS435" s="67"/>
      <c r="CT435" s="67"/>
      <c r="CU435" s="67"/>
      <c r="CV435" s="67"/>
      <c r="CW435" s="67"/>
      <c r="CX435" s="67"/>
      <c r="CY435" s="67"/>
      <c r="CZ435" s="924"/>
      <c r="DA435" s="925"/>
      <c r="DB435" s="925"/>
      <c r="DC435" s="924"/>
      <c r="DD435" s="924"/>
      <c r="DE435" s="924"/>
      <c r="DF435" s="925"/>
      <c r="DG435" s="925"/>
      <c r="DH435" s="925"/>
      <c r="DI435" s="925"/>
      <c r="DJ435" s="925"/>
      <c r="DK435" s="924"/>
      <c r="DL435" s="910"/>
      <c r="DM435" s="913"/>
      <c r="DN435" s="913"/>
      <c r="DO435" s="705"/>
      <c r="DP435" s="67"/>
      <c r="DQ435" s="67"/>
      <c r="DR435" s="67"/>
      <c r="DS435" s="67"/>
      <c r="DT435" s="67"/>
      <c r="DU435" s="67"/>
      <c r="DV435" s="67"/>
      <c r="DW435" s="67"/>
      <c r="DX435" s="67"/>
      <c r="DY435" s="67"/>
      <c r="DZ435" s="67"/>
      <c r="EA435" s="67"/>
      <c r="EB435" s="67"/>
      <c r="EC435" s="67"/>
      <c r="ED435" s="67"/>
      <c r="EE435" s="67"/>
      <c r="EF435" s="67"/>
      <c r="EG435" s="67"/>
      <c r="EH435" s="67"/>
      <c r="EI435" s="67"/>
      <c r="EJ435" s="67"/>
      <c r="EK435" s="67"/>
      <c r="EL435" s="67"/>
      <c r="EM435" s="67"/>
      <c r="EN435" s="67"/>
      <c r="EO435" s="67"/>
      <c r="EP435" s="67"/>
      <c r="EQ435" s="67"/>
      <c r="ER435" s="67"/>
      <c r="ES435" s="67"/>
      <c r="ET435" s="67"/>
      <c r="EU435" s="67"/>
      <c r="EV435" s="67"/>
      <c r="EW435" s="67"/>
      <c r="EX435" s="67"/>
      <c r="EY435" s="67"/>
      <c r="EZ435" s="67"/>
      <c r="FA435" s="67"/>
      <c r="FB435" s="67"/>
      <c r="FC435" s="67"/>
      <c r="FD435" s="67"/>
      <c r="FE435" s="67"/>
      <c r="FF435" s="67"/>
      <c r="FG435" s="67"/>
      <c r="FH435" s="67"/>
      <c r="FI435" s="67"/>
      <c r="FJ435" s="67"/>
      <c r="FK435" s="67"/>
      <c r="FL435" s="67"/>
      <c r="FM435" s="67"/>
      <c r="FN435" s="67"/>
      <c r="FO435" s="67"/>
      <c r="FP435" s="67"/>
      <c r="FQ435" s="67"/>
      <c r="FR435" s="67"/>
      <c r="FS435" s="67"/>
      <c r="FT435" s="67"/>
      <c r="FU435" s="67"/>
      <c r="FV435" s="67"/>
      <c r="FW435" s="67"/>
      <c r="FX435" s="67"/>
      <c r="FY435" s="67"/>
      <c r="FZ435" s="67"/>
      <c r="GA435" s="67"/>
      <c r="GB435" s="67"/>
      <c r="GC435" s="67"/>
      <c r="GD435" s="67"/>
    </row>
    <row r="436" spans="1:186" s="69" customFormat="1" ht="15" hidden="1" customHeight="1" x14ac:dyDescent="0.25">
      <c r="A436" s="67"/>
      <c r="B436" s="67"/>
      <c r="C436" s="67"/>
      <c r="D436" s="67"/>
      <c r="E436" s="67"/>
      <c r="F436" s="67"/>
      <c r="G436" s="67"/>
      <c r="H436" s="67"/>
      <c r="I436" s="67"/>
      <c r="J436" s="67"/>
      <c r="K436" s="67"/>
      <c r="L436" s="67"/>
      <c r="M436" s="67"/>
      <c r="N436" s="67"/>
      <c r="O436" s="67"/>
      <c r="P436" s="67"/>
      <c r="Q436" s="67"/>
      <c r="R436" s="67"/>
      <c r="S436" s="67"/>
      <c r="T436" s="67"/>
      <c r="U436" s="67"/>
      <c r="V436" s="67"/>
      <c r="W436" s="67"/>
      <c r="X436" s="67"/>
      <c r="Y436" s="67"/>
      <c r="Z436" s="67"/>
      <c r="AA436" s="67"/>
      <c r="AB436" s="67"/>
      <c r="AC436" s="67"/>
      <c r="AD436" s="67"/>
      <c r="AE436" s="67"/>
      <c r="AF436" s="67"/>
      <c r="AG436" s="67"/>
      <c r="AH436" s="67"/>
      <c r="AI436" s="67"/>
      <c r="AJ436" s="67"/>
      <c r="AK436" s="67"/>
      <c r="AL436" s="67"/>
      <c r="AM436" s="67"/>
      <c r="AN436" s="67"/>
      <c r="AO436" s="67"/>
      <c r="AP436" s="67"/>
      <c r="AQ436" s="67"/>
      <c r="AR436" s="67"/>
      <c r="AS436" s="67"/>
      <c r="AT436" s="67"/>
      <c r="AU436" s="67"/>
      <c r="AV436" s="67"/>
      <c r="AW436" s="67"/>
      <c r="AX436" s="67"/>
      <c r="AY436" s="67"/>
      <c r="AZ436" s="67"/>
      <c r="BA436" s="67"/>
      <c r="BB436" s="67"/>
      <c r="BC436" s="67"/>
      <c r="BD436" s="67"/>
      <c r="BE436" s="67"/>
      <c r="BF436" s="101"/>
      <c r="BG436" s="101"/>
      <c r="BH436" s="101"/>
      <c r="BI436" s="635"/>
      <c r="BJ436" s="636"/>
      <c r="BK436" s="636"/>
      <c r="BL436" s="636"/>
      <c r="BM436" s="102"/>
      <c r="BN436" s="102"/>
      <c r="BO436" s="102"/>
      <c r="BP436" s="916"/>
      <c r="BQ436" s="916"/>
      <c r="BR436" s="916"/>
      <c r="BS436" s="916"/>
      <c r="BT436" s="916"/>
      <c r="BU436" s="916"/>
      <c r="BV436" s="917"/>
      <c r="BW436" s="916"/>
      <c r="BX436" s="916"/>
      <c r="BY436" s="917"/>
      <c r="BZ436" s="917"/>
      <c r="CA436" s="917"/>
      <c r="CB436" s="637"/>
      <c r="CC436" s="636"/>
      <c r="CD436" s="636"/>
      <c r="CE436" s="637"/>
      <c r="CF436" s="637"/>
      <c r="CG436" s="637"/>
      <c r="CH436" s="637"/>
      <c r="CI436" s="636"/>
      <c r="CJ436" s="636"/>
      <c r="CK436" s="637"/>
      <c r="CL436" s="637"/>
      <c r="CM436" s="637"/>
      <c r="CN436" s="705"/>
      <c r="CO436" s="667">
        <f t="shared" si="204"/>
        <v>0</v>
      </c>
      <c r="CP436" s="88">
        <f t="shared" si="205"/>
        <v>0</v>
      </c>
      <c r="CQ436" s="667">
        <f t="shared" si="206"/>
        <v>0</v>
      </c>
      <c r="CR436" s="67"/>
      <c r="CS436" s="67"/>
      <c r="CT436" s="67"/>
      <c r="CU436" s="67"/>
      <c r="CV436" s="67"/>
      <c r="CW436" s="67"/>
      <c r="CX436" s="67"/>
      <c r="CY436" s="67"/>
      <c r="CZ436" s="924"/>
      <c r="DA436" s="925"/>
      <c r="DB436" s="925"/>
      <c r="DC436" s="924"/>
      <c r="DD436" s="924"/>
      <c r="DE436" s="924"/>
      <c r="DF436" s="925"/>
      <c r="DG436" s="925"/>
      <c r="DH436" s="925"/>
      <c r="DI436" s="925"/>
      <c r="DJ436" s="925"/>
      <c r="DK436" s="924"/>
      <c r="DL436" s="910"/>
      <c r="DM436" s="913"/>
      <c r="DN436" s="913"/>
      <c r="DO436" s="705"/>
      <c r="DP436" s="67"/>
      <c r="DQ436" s="67"/>
      <c r="DR436" s="67"/>
      <c r="DS436" s="67"/>
      <c r="DT436" s="67"/>
      <c r="DU436" s="67"/>
      <c r="DV436" s="67"/>
      <c r="DW436" s="67"/>
      <c r="DX436" s="67"/>
      <c r="DY436" s="67"/>
      <c r="DZ436" s="67"/>
      <c r="EA436" s="67"/>
      <c r="EB436" s="67"/>
      <c r="EC436" s="67"/>
      <c r="ED436" s="67"/>
      <c r="EE436" s="67"/>
      <c r="EF436" s="67"/>
      <c r="EG436" s="67"/>
      <c r="EH436" s="67"/>
      <c r="EI436" s="67"/>
      <c r="EJ436" s="67"/>
      <c r="EK436" s="67"/>
      <c r="EL436" s="67"/>
      <c r="EM436" s="67"/>
      <c r="EN436" s="67"/>
      <c r="EO436" s="67"/>
      <c r="EP436" s="67"/>
      <c r="EQ436" s="67"/>
      <c r="ER436" s="67"/>
      <c r="ES436" s="67"/>
      <c r="ET436" s="67"/>
      <c r="EU436" s="67"/>
      <c r="EV436" s="67"/>
      <c r="EW436" s="67"/>
      <c r="EX436" s="67"/>
      <c r="EY436" s="67"/>
      <c r="EZ436" s="67"/>
      <c r="FA436" s="67"/>
      <c r="FB436" s="67"/>
      <c r="FC436" s="67"/>
      <c r="FD436" s="67"/>
      <c r="FE436" s="67"/>
      <c r="FF436" s="67"/>
      <c r="FG436" s="67"/>
      <c r="FH436" s="67"/>
      <c r="FI436" s="67"/>
      <c r="FJ436" s="67"/>
      <c r="FK436" s="67"/>
      <c r="FL436" s="67"/>
      <c r="FM436" s="67"/>
      <c r="FN436" s="67"/>
      <c r="FO436" s="67"/>
      <c r="FP436" s="67"/>
      <c r="FQ436" s="67"/>
      <c r="FR436" s="67"/>
      <c r="FS436" s="67"/>
      <c r="FT436" s="67"/>
      <c r="FU436" s="67"/>
      <c r="FV436" s="67"/>
      <c r="FW436" s="67"/>
      <c r="FX436" s="67"/>
      <c r="FY436" s="67"/>
      <c r="FZ436" s="67"/>
      <c r="GA436" s="67"/>
      <c r="GB436" s="67"/>
      <c r="GC436" s="67"/>
      <c r="GD436" s="67"/>
    </row>
    <row r="437" spans="1:186" s="69" customFormat="1" ht="15" hidden="1" customHeight="1" x14ac:dyDescent="0.25">
      <c r="A437" s="67"/>
      <c r="B437" s="67"/>
      <c r="C437" s="67"/>
      <c r="D437" s="67"/>
      <c r="E437" s="67"/>
      <c r="F437" s="67"/>
      <c r="G437" s="67"/>
      <c r="H437" s="67"/>
      <c r="I437" s="67"/>
      <c r="J437" s="67"/>
      <c r="K437" s="67"/>
      <c r="L437" s="67"/>
      <c r="M437" s="67"/>
      <c r="N437" s="67"/>
      <c r="O437" s="67"/>
      <c r="P437" s="67"/>
      <c r="Q437" s="67"/>
      <c r="R437" s="67"/>
      <c r="S437" s="67"/>
      <c r="T437" s="67"/>
      <c r="U437" s="67"/>
      <c r="V437" s="67"/>
      <c r="W437" s="67"/>
      <c r="X437" s="67"/>
      <c r="Y437" s="67"/>
      <c r="Z437" s="67"/>
      <c r="AA437" s="67"/>
      <c r="AB437" s="67"/>
      <c r="AC437" s="67"/>
      <c r="AD437" s="67"/>
      <c r="AE437" s="67"/>
      <c r="AF437" s="67"/>
      <c r="AG437" s="67"/>
      <c r="AH437" s="67"/>
      <c r="AI437" s="67"/>
      <c r="AJ437" s="67"/>
      <c r="AK437" s="67"/>
      <c r="AL437" s="67"/>
      <c r="AM437" s="67"/>
      <c r="AN437" s="67"/>
      <c r="AO437" s="67"/>
      <c r="AP437" s="67"/>
      <c r="AQ437" s="67"/>
      <c r="AR437" s="67"/>
      <c r="AS437" s="67"/>
      <c r="AT437" s="67"/>
      <c r="AU437" s="67"/>
      <c r="AV437" s="67"/>
      <c r="AW437" s="67"/>
      <c r="AX437" s="67"/>
      <c r="AY437" s="67"/>
      <c r="AZ437" s="67"/>
      <c r="BA437" s="67"/>
      <c r="BB437" s="67"/>
      <c r="BC437" s="67"/>
      <c r="BD437" s="67"/>
      <c r="BE437" s="67"/>
      <c r="BF437" s="101"/>
      <c r="BG437" s="101"/>
      <c r="BH437" s="101"/>
      <c r="BI437" s="635"/>
      <c r="BJ437" s="636"/>
      <c r="BK437" s="636"/>
      <c r="BL437" s="636"/>
      <c r="BM437" s="102"/>
      <c r="BN437" s="102"/>
      <c r="BO437" s="102"/>
      <c r="BP437" s="916"/>
      <c r="BQ437" s="916"/>
      <c r="BR437" s="916"/>
      <c r="BS437" s="916"/>
      <c r="BT437" s="916"/>
      <c r="BU437" s="916"/>
      <c r="BV437" s="917"/>
      <c r="BW437" s="916"/>
      <c r="BX437" s="916"/>
      <c r="BY437" s="917"/>
      <c r="BZ437" s="917"/>
      <c r="CA437" s="917"/>
      <c r="CB437" s="637"/>
      <c r="CC437" s="636"/>
      <c r="CD437" s="636"/>
      <c r="CE437" s="637"/>
      <c r="CF437" s="637"/>
      <c r="CG437" s="637"/>
      <c r="CH437" s="637"/>
      <c r="CI437" s="636"/>
      <c r="CJ437" s="636"/>
      <c r="CK437" s="637"/>
      <c r="CL437" s="637"/>
      <c r="CM437" s="637"/>
      <c r="CN437" s="705"/>
      <c r="CO437" s="667">
        <f t="shared" si="204"/>
        <v>0</v>
      </c>
      <c r="CP437" s="88">
        <f t="shared" si="205"/>
        <v>0</v>
      </c>
      <c r="CQ437" s="667">
        <f t="shared" si="206"/>
        <v>0</v>
      </c>
      <c r="CR437" s="67"/>
      <c r="CS437" s="67"/>
      <c r="CT437" s="67"/>
      <c r="CU437" s="67"/>
      <c r="CV437" s="67"/>
      <c r="CW437" s="67"/>
      <c r="CX437" s="67"/>
      <c r="CY437" s="67"/>
      <c r="CZ437" s="924"/>
      <c r="DA437" s="925"/>
      <c r="DB437" s="925"/>
      <c r="DC437" s="924"/>
      <c r="DD437" s="924"/>
      <c r="DE437" s="924"/>
      <c r="DF437" s="925"/>
      <c r="DG437" s="925"/>
      <c r="DH437" s="925"/>
      <c r="DI437" s="925"/>
      <c r="DJ437" s="925"/>
      <c r="DK437" s="924"/>
      <c r="DL437" s="910"/>
      <c r="DM437" s="913"/>
      <c r="DN437" s="913"/>
      <c r="DO437" s="705"/>
      <c r="DP437" s="67"/>
      <c r="DQ437" s="67"/>
      <c r="DR437" s="67"/>
      <c r="DS437" s="67"/>
      <c r="DT437" s="67"/>
      <c r="DU437" s="67"/>
      <c r="DV437" s="67"/>
      <c r="DW437" s="67"/>
      <c r="DX437" s="67"/>
      <c r="DY437" s="67"/>
      <c r="DZ437" s="67"/>
      <c r="EA437" s="67"/>
      <c r="EB437" s="67"/>
      <c r="EC437" s="67"/>
      <c r="ED437" s="67"/>
      <c r="EE437" s="67"/>
      <c r="EF437" s="67"/>
      <c r="EG437" s="67"/>
      <c r="EH437" s="67"/>
      <c r="EI437" s="67"/>
      <c r="EJ437" s="67"/>
      <c r="EK437" s="67"/>
      <c r="EL437" s="67"/>
      <c r="EM437" s="67"/>
      <c r="EN437" s="67"/>
      <c r="EO437" s="67"/>
      <c r="EP437" s="67"/>
      <c r="EQ437" s="67"/>
      <c r="ER437" s="67"/>
      <c r="ES437" s="67"/>
      <c r="ET437" s="67"/>
      <c r="EU437" s="67"/>
      <c r="EV437" s="67"/>
      <c r="EW437" s="67"/>
      <c r="EX437" s="67"/>
      <c r="EY437" s="67"/>
      <c r="EZ437" s="67"/>
      <c r="FA437" s="67"/>
      <c r="FB437" s="67"/>
      <c r="FC437" s="67"/>
      <c r="FD437" s="67"/>
      <c r="FE437" s="67"/>
      <c r="FF437" s="67"/>
      <c r="FG437" s="67"/>
      <c r="FH437" s="67"/>
      <c r="FI437" s="67"/>
      <c r="FJ437" s="67"/>
      <c r="FK437" s="67"/>
      <c r="FL437" s="67"/>
      <c r="FM437" s="67"/>
      <c r="FN437" s="67"/>
      <c r="FO437" s="67"/>
      <c r="FP437" s="67"/>
      <c r="FQ437" s="67"/>
      <c r="FR437" s="67"/>
      <c r="FS437" s="67"/>
      <c r="FT437" s="67"/>
      <c r="FU437" s="67"/>
      <c r="FV437" s="67"/>
      <c r="FW437" s="67"/>
      <c r="FX437" s="67"/>
      <c r="FY437" s="67"/>
      <c r="FZ437" s="67"/>
      <c r="GA437" s="67"/>
      <c r="GB437" s="67"/>
      <c r="GC437" s="67"/>
      <c r="GD437" s="67"/>
    </row>
    <row r="438" spans="1:186" s="69" customFormat="1" ht="15" hidden="1" customHeight="1" x14ac:dyDescent="0.25">
      <c r="A438" s="67"/>
      <c r="B438" s="67"/>
      <c r="C438" s="67"/>
      <c r="D438" s="67"/>
      <c r="E438" s="67"/>
      <c r="F438" s="67"/>
      <c r="G438" s="67"/>
      <c r="H438" s="67"/>
      <c r="I438" s="67"/>
      <c r="J438" s="67"/>
      <c r="K438" s="67"/>
      <c r="L438" s="67"/>
      <c r="M438" s="67"/>
      <c r="N438" s="67"/>
      <c r="O438" s="67"/>
      <c r="P438" s="67"/>
      <c r="Q438" s="67"/>
      <c r="R438" s="67"/>
      <c r="S438" s="67"/>
      <c r="T438" s="67"/>
      <c r="U438" s="67"/>
      <c r="V438" s="67"/>
      <c r="W438" s="67"/>
      <c r="X438" s="67"/>
      <c r="Y438" s="67"/>
      <c r="Z438" s="67"/>
      <c r="AA438" s="67"/>
      <c r="AB438" s="67"/>
      <c r="AC438" s="67"/>
      <c r="AD438" s="67"/>
      <c r="AE438" s="67"/>
      <c r="AF438" s="67"/>
      <c r="AG438" s="67"/>
      <c r="AH438" s="67"/>
      <c r="AI438" s="67"/>
      <c r="AJ438" s="67"/>
      <c r="AK438" s="67"/>
      <c r="AL438" s="67"/>
      <c r="AM438" s="67"/>
      <c r="AN438" s="67"/>
      <c r="AO438" s="67"/>
      <c r="AP438" s="67"/>
      <c r="AQ438" s="67"/>
      <c r="AR438" s="67"/>
      <c r="AS438" s="67"/>
      <c r="AT438" s="67"/>
      <c r="AU438" s="67"/>
      <c r="AV438" s="67"/>
      <c r="AW438" s="67"/>
      <c r="AX438" s="67"/>
      <c r="AY438" s="67"/>
      <c r="AZ438" s="67"/>
      <c r="BA438" s="67"/>
      <c r="BB438" s="67"/>
      <c r="BC438" s="67"/>
      <c r="BD438" s="67"/>
      <c r="BE438" s="67"/>
      <c r="BF438" s="101"/>
      <c r="BG438" s="101"/>
      <c r="BH438" s="101"/>
      <c r="BI438" s="635"/>
      <c r="BJ438" s="636"/>
      <c r="BK438" s="636"/>
      <c r="BL438" s="636"/>
      <c r="BM438" s="102"/>
      <c r="BN438" s="102"/>
      <c r="BO438" s="102"/>
      <c r="BP438" s="916"/>
      <c r="BQ438" s="916"/>
      <c r="BR438" s="916"/>
      <c r="BS438" s="916"/>
      <c r="BT438" s="916"/>
      <c r="BU438" s="916"/>
      <c r="BV438" s="917"/>
      <c r="BW438" s="916"/>
      <c r="BX438" s="916"/>
      <c r="BY438" s="917"/>
      <c r="BZ438" s="917"/>
      <c r="CA438" s="917"/>
      <c r="CB438" s="637"/>
      <c r="CC438" s="636"/>
      <c r="CD438" s="636"/>
      <c r="CE438" s="637"/>
      <c r="CF438" s="637"/>
      <c r="CG438" s="637"/>
      <c r="CH438" s="637"/>
      <c r="CI438" s="636"/>
      <c r="CJ438" s="636"/>
      <c r="CK438" s="637"/>
      <c r="CL438" s="637"/>
      <c r="CM438" s="637"/>
      <c r="CN438" s="705"/>
      <c r="CO438" s="667">
        <f t="shared" si="204"/>
        <v>0</v>
      </c>
      <c r="CP438" s="88">
        <f t="shared" si="205"/>
        <v>0</v>
      </c>
      <c r="CQ438" s="667">
        <f t="shared" si="206"/>
        <v>0</v>
      </c>
      <c r="CR438" s="67"/>
      <c r="CS438" s="67"/>
      <c r="CT438" s="67"/>
      <c r="CU438" s="67"/>
      <c r="CV438" s="67"/>
      <c r="CW438" s="67"/>
      <c r="CX438" s="67"/>
      <c r="CY438" s="67"/>
      <c r="CZ438" s="924"/>
      <c r="DA438" s="925"/>
      <c r="DB438" s="925"/>
      <c r="DC438" s="924"/>
      <c r="DD438" s="924"/>
      <c r="DE438" s="924"/>
      <c r="DF438" s="925"/>
      <c r="DG438" s="925"/>
      <c r="DH438" s="925"/>
      <c r="DI438" s="925"/>
      <c r="DJ438" s="925"/>
      <c r="DK438" s="924"/>
      <c r="DL438" s="910"/>
      <c r="DM438" s="913"/>
      <c r="DN438" s="913"/>
      <c r="DO438" s="705"/>
      <c r="DP438" s="67"/>
      <c r="DQ438" s="67"/>
      <c r="DR438" s="67"/>
      <c r="DS438" s="67"/>
      <c r="DT438" s="67"/>
      <c r="DU438" s="67"/>
      <c r="DV438" s="67"/>
      <c r="DW438" s="67"/>
      <c r="DX438" s="67"/>
      <c r="DY438" s="67"/>
      <c r="DZ438" s="67"/>
      <c r="EA438" s="67"/>
      <c r="EB438" s="67"/>
      <c r="EC438" s="67"/>
      <c r="ED438" s="67"/>
      <c r="EE438" s="67"/>
      <c r="EF438" s="67"/>
      <c r="EG438" s="67"/>
      <c r="EH438" s="67"/>
      <c r="EI438" s="67"/>
      <c r="EJ438" s="67"/>
      <c r="EK438" s="67"/>
      <c r="EL438" s="67"/>
      <c r="EM438" s="67"/>
      <c r="EN438" s="67"/>
      <c r="EO438" s="67"/>
      <c r="EP438" s="67"/>
      <c r="EQ438" s="67"/>
      <c r="ER438" s="67"/>
      <c r="ES438" s="67"/>
      <c r="ET438" s="67"/>
      <c r="EU438" s="67"/>
      <c r="EV438" s="67"/>
      <c r="EW438" s="67"/>
      <c r="EX438" s="67"/>
      <c r="EY438" s="67"/>
      <c r="EZ438" s="67"/>
      <c r="FA438" s="67"/>
      <c r="FB438" s="67"/>
      <c r="FC438" s="67"/>
      <c r="FD438" s="67"/>
      <c r="FE438" s="67"/>
      <c r="FF438" s="67"/>
      <c r="FG438" s="67"/>
      <c r="FH438" s="67"/>
      <c r="FI438" s="67"/>
      <c r="FJ438" s="67"/>
      <c r="FK438" s="67"/>
      <c r="FL438" s="67"/>
      <c r="FM438" s="67"/>
      <c r="FN438" s="67"/>
      <c r="FO438" s="67"/>
      <c r="FP438" s="67"/>
      <c r="FQ438" s="67"/>
      <c r="FR438" s="67"/>
      <c r="FS438" s="67"/>
      <c r="FT438" s="67"/>
      <c r="FU438" s="67"/>
      <c r="FV438" s="67"/>
      <c r="FW438" s="67"/>
      <c r="FX438" s="67"/>
      <c r="FY438" s="67"/>
      <c r="FZ438" s="67"/>
      <c r="GA438" s="67"/>
      <c r="GB438" s="67"/>
      <c r="GC438" s="67"/>
      <c r="GD438" s="67"/>
    </row>
    <row r="439" spans="1:186" s="69" customFormat="1" ht="15" hidden="1" customHeight="1" thickBot="1" x14ac:dyDescent="0.3">
      <c r="A439" s="67"/>
      <c r="B439" s="67"/>
      <c r="C439" s="67"/>
      <c r="D439" s="67"/>
      <c r="E439" s="67"/>
      <c r="F439" s="67"/>
      <c r="G439" s="67"/>
      <c r="H439" s="67"/>
      <c r="I439" s="67"/>
      <c r="J439" s="67"/>
      <c r="K439" s="67"/>
      <c r="L439" s="67"/>
      <c r="M439" s="67"/>
      <c r="N439" s="67"/>
      <c r="O439" s="67"/>
      <c r="P439" s="67"/>
      <c r="Q439" s="67"/>
      <c r="R439" s="67"/>
      <c r="S439" s="67"/>
      <c r="T439" s="67"/>
      <c r="U439" s="67"/>
      <c r="V439" s="67"/>
      <c r="W439" s="67"/>
      <c r="X439" s="67"/>
      <c r="Y439" s="67"/>
      <c r="Z439" s="67"/>
      <c r="AA439" s="67"/>
      <c r="AB439" s="67"/>
      <c r="AC439" s="67"/>
      <c r="AD439" s="67"/>
      <c r="AE439" s="67"/>
      <c r="AF439" s="67"/>
      <c r="AG439" s="67"/>
      <c r="AH439" s="67"/>
      <c r="AI439" s="67"/>
      <c r="AJ439" s="67"/>
      <c r="AK439" s="67"/>
      <c r="AL439" s="67"/>
      <c r="AM439" s="67"/>
      <c r="AN439" s="67"/>
      <c r="AO439" s="67"/>
      <c r="AP439" s="67"/>
      <c r="AQ439" s="67"/>
      <c r="AR439" s="67"/>
      <c r="AS439" s="67"/>
      <c r="AT439" s="67"/>
      <c r="AU439" s="67"/>
      <c r="AV439" s="67"/>
      <c r="AW439" s="67"/>
      <c r="AX439" s="67"/>
      <c r="AY439" s="67"/>
      <c r="AZ439" s="67"/>
      <c r="BA439" s="67"/>
      <c r="BB439" s="67"/>
      <c r="BC439" s="67"/>
      <c r="BD439" s="67"/>
      <c r="BE439" s="67"/>
      <c r="BF439" s="101"/>
      <c r="BG439" s="101"/>
      <c r="BH439" s="101"/>
      <c r="BI439" s="635"/>
      <c r="BJ439" s="636"/>
      <c r="BK439" s="636"/>
      <c r="BL439" s="636"/>
      <c r="BM439" s="102"/>
      <c r="BN439" s="102"/>
      <c r="BO439" s="102"/>
      <c r="BP439" s="916"/>
      <c r="BQ439" s="916"/>
      <c r="BR439" s="916"/>
      <c r="BS439" s="916"/>
      <c r="BT439" s="916"/>
      <c r="BU439" s="916"/>
      <c r="BV439" s="917"/>
      <c r="BW439" s="916"/>
      <c r="BX439" s="916"/>
      <c r="BY439" s="917"/>
      <c r="BZ439" s="917"/>
      <c r="CA439" s="917"/>
      <c r="CB439" s="637"/>
      <c r="CC439" s="636"/>
      <c r="CD439" s="636"/>
      <c r="CE439" s="637"/>
      <c r="CF439" s="637"/>
      <c r="CG439" s="637"/>
      <c r="CH439" s="637"/>
      <c r="CI439" s="636"/>
      <c r="CJ439" s="636"/>
      <c r="CK439" s="637"/>
      <c r="CL439" s="637"/>
      <c r="CM439" s="637"/>
      <c r="CN439" s="705"/>
      <c r="CO439" s="667">
        <f t="shared" si="204"/>
        <v>0</v>
      </c>
      <c r="CP439" s="88">
        <f t="shared" si="205"/>
        <v>0</v>
      </c>
      <c r="CQ439" s="667">
        <f t="shared" si="206"/>
        <v>0</v>
      </c>
      <c r="CR439" s="67"/>
      <c r="CS439" s="67"/>
      <c r="CT439" s="67"/>
      <c r="CU439" s="67"/>
      <c r="CV439" s="67"/>
      <c r="CW439" s="67"/>
      <c r="CX439" s="67"/>
      <c r="CY439" s="67"/>
      <c r="CZ439" s="924"/>
      <c r="DA439" s="925"/>
      <c r="DB439" s="925"/>
      <c r="DC439" s="924"/>
      <c r="DD439" s="924"/>
      <c r="DE439" s="924"/>
      <c r="DF439" s="925"/>
      <c r="DG439" s="925"/>
      <c r="DH439" s="925"/>
      <c r="DI439" s="925"/>
      <c r="DJ439" s="925"/>
      <c r="DK439" s="924"/>
      <c r="DL439" s="910"/>
      <c r="DM439" s="913"/>
      <c r="DN439" s="913"/>
      <c r="DO439" s="705"/>
      <c r="DP439" s="67"/>
      <c r="DQ439" s="67"/>
      <c r="DR439" s="67"/>
      <c r="DS439" s="67"/>
      <c r="DT439" s="67"/>
      <c r="DU439" s="67"/>
      <c r="DV439" s="67"/>
      <c r="DW439" s="67"/>
      <c r="DX439" s="67"/>
      <c r="DY439" s="67"/>
      <c r="DZ439" s="67"/>
      <c r="EA439" s="67"/>
      <c r="EB439" s="67"/>
      <c r="EC439" s="67"/>
      <c r="ED439" s="67"/>
      <c r="EE439" s="67"/>
      <c r="EF439" s="67"/>
      <c r="EG439" s="67"/>
      <c r="EH439" s="67"/>
      <c r="EI439" s="67"/>
      <c r="EJ439" s="67"/>
      <c r="EK439" s="67"/>
      <c r="EL439" s="67"/>
      <c r="EM439" s="67"/>
      <c r="EN439" s="67"/>
      <c r="EO439" s="67"/>
      <c r="EP439" s="67"/>
      <c r="EQ439" s="67"/>
      <c r="ER439" s="67"/>
      <c r="ES439" s="67"/>
      <c r="ET439" s="67"/>
      <c r="EU439" s="67"/>
      <c r="EV439" s="67"/>
      <c r="EW439" s="67"/>
      <c r="EX439" s="67"/>
      <c r="EY439" s="67"/>
      <c r="EZ439" s="67"/>
      <c r="FA439" s="67"/>
      <c r="FB439" s="67"/>
      <c r="FC439" s="67"/>
      <c r="FD439" s="67"/>
      <c r="FE439" s="67"/>
      <c r="FF439" s="67"/>
      <c r="FG439" s="67"/>
      <c r="FH439" s="67"/>
      <c r="FI439" s="67"/>
      <c r="FJ439" s="67"/>
      <c r="FK439" s="67"/>
      <c r="FL439" s="67"/>
      <c r="FM439" s="67"/>
      <c r="FN439" s="67"/>
      <c r="FO439" s="67"/>
      <c r="FP439" s="67"/>
      <c r="FQ439" s="67"/>
      <c r="FR439" s="67"/>
      <c r="FS439" s="67"/>
      <c r="FT439" s="67"/>
      <c r="FU439" s="67"/>
      <c r="FV439" s="67"/>
      <c r="FW439" s="67"/>
      <c r="FX439" s="67"/>
      <c r="FY439" s="67"/>
      <c r="FZ439" s="67"/>
      <c r="GA439" s="67"/>
      <c r="GB439" s="67"/>
      <c r="GC439" s="67"/>
      <c r="GD439" s="67"/>
    </row>
    <row r="440" spans="1:186" s="69" customFormat="1" ht="15.75" hidden="1" customHeight="1" thickBot="1" x14ac:dyDescent="0.3">
      <c r="A440" s="67"/>
      <c r="B440" s="67"/>
      <c r="C440" s="67"/>
      <c r="D440" s="67"/>
      <c r="E440" s="67"/>
      <c r="F440" s="67"/>
      <c r="G440" s="67"/>
      <c r="H440" s="67"/>
      <c r="I440" s="67"/>
      <c r="J440" s="67"/>
      <c r="K440" s="67"/>
      <c r="L440" s="67"/>
      <c r="M440" s="67"/>
      <c r="N440" s="67"/>
      <c r="O440" s="67"/>
      <c r="P440" s="67"/>
      <c r="Q440" s="67"/>
      <c r="R440" s="67"/>
      <c r="S440" s="67"/>
      <c r="T440" s="67"/>
      <c r="U440" s="67"/>
      <c r="V440" s="67"/>
      <c r="W440" s="67"/>
      <c r="X440" s="67"/>
      <c r="Y440" s="67"/>
      <c r="Z440" s="67"/>
      <c r="AA440" s="67"/>
      <c r="AB440" s="67"/>
      <c r="AC440" s="67"/>
      <c r="AD440" s="67"/>
      <c r="AE440" s="67"/>
      <c r="AF440" s="67"/>
      <c r="AG440" s="67"/>
      <c r="AH440" s="67"/>
      <c r="AI440" s="67"/>
      <c r="AJ440" s="67"/>
      <c r="AK440" s="67"/>
      <c r="AL440" s="67"/>
      <c r="AM440" s="67"/>
      <c r="AN440" s="67"/>
      <c r="AO440" s="67"/>
      <c r="AP440" s="67"/>
      <c r="AQ440" s="67"/>
      <c r="AR440" s="67"/>
      <c r="AS440" s="67"/>
      <c r="AT440" s="67"/>
      <c r="AU440" s="67"/>
      <c r="AV440" s="67"/>
      <c r="AW440" s="67"/>
      <c r="AX440" s="67"/>
      <c r="AY440" s="67"/>
      <c r="AZ440" s="67"/>
      <c r="BA440" s="67"/>
      <c r="BB440" s="67"/>
      <c r="BC440" s="67"/>
      <c r="BD440" s="67"/>
      <c r="BE440" s="67"/>
      <c r="BF440" s="101"/>
      <c r="BG440" s="101"/>
      <c r="BH440" s="101"/>
      <c r="BI440" s="812" t="s">
        <v>116</v>
      </c>
      <c r="BJ440" s="813" t="s">
        <v>117</v>
      </c>
      <c r="BK440" s="636"/>
      <c r="BL440" s="636"/>
      <c r="BM440" s="102"/>
      <c r="BN440" s="102"/>
      <c r="BO440" s="102"/>
      <c r="BP440" s="916"/>
      <c r="BQ440" s="916"/>
      <c r="BR440" s="916"/>
      <c r="BS440" s="916"/>
      <c r="BT440" s="916"/>
      <c r="BU440" s="916"/>
      <c r="BV440" s="917"/>
      <c r="BW440" s="916"/>
      <c r="BX440" s="916"/>
      <c r="BY440" s="917"/>
      <c r="BZ440" s="917"/>
      <c r="CA440" s="917"/>
      <c r="CB440" s="637"/>
      <c r="CC440" s="636"/>
      <c r="CD440" s="636"/>
      <c r="CE440" s="637"/>
      <c r="CF440" s="637"/>
      <c r="CG440" s="637"/>
      <c r="CH440" s="637"/>
      <c r="CI440" s="636"/>
      <c r="CJ440" s="636"/>
      <c r="CK440" s="637"/>
      <c r="CL440" s="637"/>
      <c r="CM440" s="637"/>
      <c r="CN440" s="705"/>
      <c r="CO440" s="667">
        <f t="shared" si="204"/>
        <v>0</v>
      </c>
      <c r="CP440" s="88">
        <f t="shared" si="205"/>
        <v>0</v>
      </c>
      <c r="CQ440" s="667">
        <f t="shared" si="206"/>
        <v>0</v>
      </c>
      <c r="CR440" s="67"/>
      <c r="CS440" s="67"/>
      <c r="CT440" s="67"/>
      <c r="CU440" s="67"/>
      <c r="CV440" s="67"/>
      <c r="CW440" s="67"/>
      <c r="CX440" s="67"/>
      <c r="CY440" s="67"/>
      <c r="CZ440" s="924"/>
      <c r="DA440" s="925"/>
      <c r="DB440" s="925"/>
      <c r="DC440" s="924"/>
      <c r="DD440" s="924"/>
      <c r="DE440" s="924"/>
      <c r="DF440" s="925"/>
      <c r="DG440" s="925"/>
      <c r="DH440" s="925"/>
      <c r="DI440" s="925"/>
      <c r="DJ440" s="925"/>
      <c r="DK440" s="924"/>
      <c r="DL440" s="910"/>
      <c r="DM440" s="913"/>
      <c r="DN440" s="913"/>
      <c r="DO440" s="705"/>
      <c r="DP440" s="67"/>
      <c r="DQ440" s="67"/>
      <c r="DR440" s="67"/>
      <c r="DS440" s="67"/>
      <c r="DT440" s="67"/>
      <c r="DU440" s="67"/>
      <c r="DV440" s="67"/>
      <c r="DW440" s="67"/>
      <c r="DX440" s="67"/>
      <c r="DY440" s="67"/>
      <c r="DZ440" s="67"/>
      <c r="EA440" s="67"/>
      <c r="EB440" s="67"/>
      <c r="EC440" s="67"/>
      <c r="ED440" s="67"/>
      <c r="EE440" s="67"/>
      <c r="EF440" s="67"/>
      <c r="EG440" s="67"/>
      <c r="EH440" s="67"/>
      <c r="EI440" s="67"/>
      <c r="EJ440" s="67"/>
      <c r="EK440" s="67"/>
      <c r="EL440" s="67"/>
      <c r="EM440" s="67"/>
      <c r="EN440" s="67"/>
      <c r="EO440" s="67"/>
      <c r="EP440" s="67"/>
      <c r="EQ440" s="67"/>
      <c r="ER440" s="67"/>
      <c r="ES440" s="67"/>
      <c r="ET440" s="67"/>
      <c r="EU440" s="67"/>
      <c r="EV440" s="67"/>
      <c r="EW440" s="67"/>
      <c r="EX440" s="67"/>
      <c r="EY440" s="67"/>
      <c r="EZ440" s="67"/>
      <c r="FA440" s="67"/>
      <c r="FB440" s="67"/>
      <c r="FC440" s="67"/>
      <c r="FD440" s="67"/>
      <c r="FE440" s="67"/>
      <c r="FF440" s="67"/>
      <c r="FG440" s="67"/>
      <c r="FH440" s="67"/>
      <c r="FI440" s="67"/>
      <c r="FJ440" s="67"/>
      <c r="FK440" s="67"/>
      <c r="FL440" s="67"/>
      <c r="FM440" s="67"/>
      <c r="FN440" s="67"/>
      <c r="FO440" s="67"/>
      <c r="FP440" s="67"/>
      <c r="FQ440" s="67"/>
      <c r="FR440" s="67"/>
      <c r="FS440" s="67"/>
      <c r="FT440" s="67"/>
      <c r="FU440" s="67"/>
      <c r="FV440" s="67"/>
      <c r="FW440" s="67"/>
      <c r="FX440" s="67"/>
      <c r="FY440" s="67"/>
      <c r="FZ440" s="67"/>
      <c r="GA440" s="67"/>
      <c r="GB440" s="67"/>
      <c r="GC440" s="67"/>
      <c r="GD440" s="67"/>
    </row>
    <row r="441" spans="1:186" s="69" customFormat="1" ht="15.75" hidden="1" customHeight="1" thickBot="1" x14ac:dyDescent="0.3">
      <c r="A441" s="67"/>
      <c r="B441" s="67"/>
      <c r="C441" s="67"/>
      <c r="D441" s="67"/>
      <c r="E441" s="67"/>
      <c r="F441" s="67"/>
      <c r="G441" s="67"/>
      <c r="H441" s="67"/>
      <c r="I441" s="67"/>
      <c r="J441" s="67"/>
      <c r="K441" s="67"/>
      <c r="L441" s="67"/>
      <c r="M441" s="67"/>
      <c r="N441" s="67"/>
      <c r="O441" s="67"/>
      <c r="P441" s="67"/>
      <c r="Q441" s="67"/>
      <c r="R441" s="67"/>
      <c r="S441" s="67"/>
      <c r="T441" s="67"/>
      <c r="U441" s="67"/>
      <c r="V441" s="67"/>
      <c r="W441" s="67"/>
      <c r="X441" s="67"/>
      <c r="Y441" s="67"/>
      <c r="Z441" s="67"/>
      <c r="AA441" s="67"/>
      <c r="AB441" s="67"/>
      <c r="AC441" s="67"/>
      <c r="AD441" s="67"/>
      <c r="AE441" s="67"/>
      <c r="AF441" s="67"/>
      <c r="AG441" s="67"/>
      <c r="AH441" s="67"/>
      <c r="AI441" s="67"/>
      <c r="AJ441" s="67"/>
      <c r="AK441" s="67"/>
      <c r="AL441" s="67"/>
      <c r="AM441" s="67"/>
      <c r="AN441" s="67"/>
      <c r="AO441" s="67"/>
      <c r="AP441" s="67"/>
      <c r="AQ441" s="67"/>
      <c r="AR441" s="67"/>
      <c r="AS441" s="67"/>
      <c r="AT441" s="67"/>
      <c r="AU441" s="67"/>
      <c r="AV441" s="67"/>
      <c r="AW441" s="67"/>
      <c r="AX441" s="67"/>
      <c r="AY441" s="67"/>
      <c r="AZ441" s="67"/>
      <c r="BA441" s="67"/>
      <c r="BB441" s="67"/>
      <c r="BC441" s="67"/>
      <c r="BD441" s="67"/>
      <c r="BE441" s="67"/>
      <c r="BF441" s="101"/>
      <c r="BG441" s="101"/>
      <c r="BH441" s="101"/>
      <c r="BI441" s="796">
        <v>0</v>
      </c>
      <c r="BJ441" s="807">
        <v>0</v>
      </c>
      <c r="BK441" s="636"/>
      <c r="BL441" s="636"/>
      <c r="BM441" s="102"/>
      <c r="BN441" s="102"/>
      <c r="BO441" s="102"/>
      <c r="BP441" s="916"/>
      <c r="BQ441" s="916"/>
      <c r="BR441" s="916"/>
      <c r="BS441" s="916"/>
      <c r="BT441" s="916"/>
      <c r="BU441" s="916"/>
      <c r="BV441" s="917"/>
      <c r="BW441" s="916"/>
      <c r="BX441" s="916"/>
      <c r="BY441" s="917"/>
      <c r="BZ441" s="917"/>
      <c r="CA441" s="917"/>
      <c r="CB441" s="637"/>
      <c r="CC441" s="636"/>
      <c r="CD441" s="636"/>
      <c r="CE441" s="637"/>
      <c r="CF441" s="637"/>
      <c r="CG441" s="637"/>
      <c r="CH441" s="637"/>
      <c r="CI441" s="636"/>
      <c r="CJ441" s="636"/>
      <c r="CK441" s="637"/>
      <c r="CL441" s="637"/>
      <c r="CM441" s="637"/>
      <c r="CN441" s="705"/>
      <c r="CO441" s="667">
        <f t="shared" si="204"/>
        <v>0</v>
      </c>
      <c r="CP441" s="88">
        <f t="shared" si="205"/>
        <v>0</v>
      </c>
      <c r="CQ441" s="667">
        <f t="shared" si="206"/>
        <v>0</v>
      </c>
      <c r="CR441" s="67"/>
      <c r="CS441" s="67"/>
      <c r="CT441" s="67"/>
      <c r="CU441" s="67"/>
      <c r="CV441" s="67"/>
      <c r="CW441" s="67"/>
      <c r="CX441" s="67"/>
      <c r="CY441" s="67"/>
      <c r="CZ441" s="924"/>
      <c r="DA441" s="925"/>
      <c r="DB441" s="925"/>
      <c r="DC441" s="924"/>
      <c r="DD441" s="924"/>
      <c r="DE441" s="924"/>
      <c r="DF441" s="925"/>
      <c r="DG441" s="925"/>
      <c r="DH441" s="925"/>
      <c r="DI441" s="925"/>
      <c r="DJ441" s="925"/>
      <c r="DK441" s="924"/>
      <c r="DL441" s="910"/>
      <c r="DM441" s="913"/>
      <c r="DN441" s="913"/>
      <c r="DO441" s="705"/>
      <c r="DP441" s="67"/>
      <c r="DQ441" s="67"/>
      <c r="DR441" s="67"/>
      <c r="DS441" s="67"/>
      <c r="DT441" s="67"/>
      <c r="DU441" s="67"/>
      <c r="DV441" s="67"/>
      <c r="DW441" s="67"/>
      <c r="DX441" s="67"/>
      <c r="DY441" s="67"/>
      <c r="DZ441" s="67"/>
      <c r="EA441" s="67"/>
      <c r="EB441" s="67"/>
      <c r="EC441" s="67"/>
      <c r="ED441" s="67"/>
      <c r="EE441" s="67"/>
      <c r="EF441" s="67"/>
      <c r="EG441" s="67"/>
      <c r="EH441" s="67"/>
      <c r="EI441" s="67"/>
      <c r="EJ441" s="67"/>
      <c r="EK441" s="67"/>
      <c r="EL441" s="67"/>
      <c r="EM441" s="67"/>
      <c r="EN441" s="67"/>
      <c r="EO441" s="67"/>
      <c r="EP441" s="67"/>
      <c r="EQ441" s="67"/>
      <c r="ER441" s="67"/>
      <c r="ES441" s="67"/>
      <c r="ET441" s="67"/>
      <c r="EU441" s="67"/>
      <c r="EV441" s="67"/>
      <c r="EW441" s="67"/>
      <c r="EX441" s="67"/>
      <c r="EY441" s="67"/>
      <c r="EZ441" s="67"/>
      <c r="FA441" s="67"/>
      <c r="FB441" s="67"/>
      <c r="FC441" s="67"/>
      <c r="FD441" s="67"/>
      <c r="FE441" s="67"/>
      <c r="FF441" s="67"/>
      <c r="FG441" s="67"/>
      <c r="FH441" s="67"/>
      <c r="FI441" s="67"/>
      <c r="FJ441" s="67"/>
      <c r="FK441" s="67"/>
      <c r="FL441" s="67"/>
      <c r="FM441" s="67"/>
      <c r="FN441" s="67"/>
      <c r="FO441" s="67"/>
      <c r="FP441" s="67"/>
      <c r="FQ441" s="67"/>
      <c r="FR441" s="67"/>
      <c r="FS441" s="67"/>
      <c r="FT441" s="67"/>
      <c r="FU441" s="67"/>
      <c r="FV441" s="67"/>
      <c r="FW441" s="67"/>
      <c r="FX441" s="67"/>
      <c r="FY441" s="67"/>
      <c r="FZ441" s="67"/>
      <c r="GA441" s="67"/>
      <c r="GB441" s="67"/>
      <c r="GC441" s="67"/>
      <c r="GD441" s="67"/>
    </row>
    <row r="442" spans="1:186" s="69" customFormat="1" ht="15.75" hidden="1" customHeight="1" thickBot="1" x14ac:dyDescent="0.3">
      <c r="A442" s="67"/>
      <c r="B442" s="67"/>
      <c r="C442" s="67"/>
      <c r="D442" s="67"/>
      <c r="E442" s="67"/>
      <c r="F442" s="67"/>
      <c r="G442" s="67"/>
      <c r="H442" s="67"/>
      <c r="I442" s="67"/>
      <c r="J442" s="67"/>
      <c r="K442" s="67"/>
      <c r="L442" s="67"/>
      <c r="M442" s="67"/>
      <c r="N442" s="67"/>
      <c r="O442" s="67"/>
      <c r="P442" s="67"/>
      <c r="Q442" s="67"/>
      <c r="R442" s="67"/>
      <c r="S442" s="67"/>
      <c r="T442" s="67"/>
      <c r="U442" s="67"/>
      <c r="V442" s="67"/>
      <c r="W442" s="67"/>
      <c r="X442" s="67"/>
      <c r="Y442" s="67"/>
      <c r="Z442" s="67"/>
      <c r="AA442" s="67"/>
      <c r="AB442" s="67"/>
      <c r="AC442" s="67"/>
      <c r="AD442" s="67"/>
      <c r="AE442" s="67"/>
      <c r="AF442" s="67"/>
      <c r="AG442" s="67"/>
      <c r="AH442" s="67"/>
      <c r="AI442" s="67"/>
      <c r="AJ442" s="67"/>
      <c r="AK442" s="67"/>
      <c r="AL442" s="67"/>
      <c r="AM442" s="67"/>
      <c r="AN442" s="67"/>
      <c r="AO442" s="67"/>
      <c r="AP442" s="67"/>
      <c r="AQ442" s="67"/>
      <c r="AR442" s="67"/>
      <c r="AS442" s="67"/>
      <c r="AT442" s="67"/>
      <c r="AU442" s="67"/>
      <c r="AV442" s="67"/>
      <c r="AW442" s="67"/>
      <c r="AX442" s="67"/>
      <c r="AY442" s="67"/>
      <c r="AZ442" s="67"/>
      <c r="BA442" s="67"/>
      <c r="BB442" s="67"/>
      <c r="BC442" s="67"/>
      <c r="BD442" s="67"/>
      <c r="BE442" s="67"/>
      <c r="BF442" s="101"/>
      <c r="BG442" s="101"/>
      <c r="BH442" s="101"/>
      <c r="BI442" s="796">
        <v>2</v>
      </c>
      <c r="BJ442" s="807">
        <v>12.71</v>
      </c>
      <c r="BK442" s="636"/>
      <c r="BL442" s="636"/>
      <c r="BM442" s="102"/>
      <c r="BN442" s="102"/>
      <c r="BO442" s="102"/>
      <c r="BP442" s="637"/>
      <c r="BQ442" s="637"/>
      <c r="BR442" s="637"/>
      <c r="BS442" s="637"/>
      <c r="BT442" s="637"/>
      <c r="BU442" s="637"/>
      <c r="BV442" s="637"/>
      <c r="BW442" s="637"/>
      <c r="BX442" s="637"/>
      <c r="BY442" s="637"/>
      <c r="BZ442" s="637"/>
      <c r="CA442" s="637"/>
      <c r="CB442" s="637"/>
      <c r="CC442" s="636"/>
      <c r="CD442" s="636"/>
      <c r="CE442" s="637"/>
      <c r="CF442" s="637"/>
      <c r="CG442" s="637"/>
      <c r="CH442" s="637"/>
      <c r="CI442" s="636"/>
      <c r="CJ442" s="636"/>
      <c r="CK442" s="637"/>
      <c r="CL442" s="637"/>
      <c r="CM442" s="637"/>
      <c r="CN442" s="705"/>
      <c r="CO442" s="667">
        <f t="shared" si="204"/>
        <v>0</v>
      </c>
      <c r="CP442" s="88">
        <f t="shared" si="205"/>
        <v>0</v>
      </c>
      <c r="CQ442" s="667">
        <f t="shared" si="206"/>
        <v>0</v>
      </c>
      <c r="CR442" s="67"/>
      <c r="CS442" s="67"/>
      <c r="CT442" s="67"/>
      <c r="CU442" s="67"/>
      <c r="CV442" s="67"/>
      <c r="CW442" s="67"/>
      <c r="CX442" s="67"/>
      <c r="CY442" s="67"/>
      <c r="CZ442" s="705"/>
      <c r="DA442" s="705"/>
      <c r="DB442" s="705"/>
      <c r="DC442" s="705"/>
      <c r="DD442" s="705"/>
      <c r="DE442" s="705"/>
      <c r="DF442" s="705"/>
      <c r="DG442" s="705"/>
      <c r="DH442" s="705"/>
      <c r="DI442" s="705"/>
      <c r="DJ442" s="705"/>
      <c r="DK442" s="705"/>
      <c r="DL442" s="705"/>
      <c r="DM442" s="67"/>
      <c r="DN442" s="67"/>
      <c r="DO442" s="67"/>
      <c r="DP442" s="67"/>
      <c r="DQ442" s="67"/>
      <c r="DR442" s="67"/>
      <c r="DS442" s="67"/>
      <c r="DT442" s="67"/>
      <c r="DU442" s="67"/>
      <c r="DV442" s="67"/>
      <c r="DW442" s="67"/>
      <c r="DX442" s="67"/>
      <c r="DY442" s="67"/>
      <c r="DZ442" s="67"/>
      <c r="EA442" s="67"/>
      <c r="EB442" s="67"/>
      <c r="EC442" s="67"/>
      <c r="ED442" s="67"/>
      <c r="EE442" s="67"/>
      <c r="EF442" s="67"/>
      <c r="EG442" s="67"/>
      <c r="EH442" s="67"/>
      <c r="EI442" s="67"/>
      <c r="EJ442" s="67"/>
      <c r="EK442" s="67"/>
      <c r="EL442" s="67"/>
      <c r="EM442" s="67"/>
      <c r="EN442" s="67"/>
      <c r="EO442" s="67"/>
      <c r="EP442" s="67"/>
      <c r="EQ442" s="67"/>
      <c r="ER442" s="67"/>
      <c r="ES442" s="67"/>
      <c r="ET442" s="67"/>
      <c r="EU442" s="67"/>
      <c r="EV442" s="67"/>
      <c r="EW442" s="67"/>
      <c r="EX442" s="67"/>
      <c r="EY442" s="67"/>
      <c r="EZ442" s="67"/>
      <c r="FA442" s="67"/>
      <c r="FB442" s="67"/>
      <c r="FC442" s="67"/>
      <c r="FD442" s="67"/>
      <c r="FE442" s="67"/>
      <c r="FF442" s="67"/>
      <c r="FG442" s="67"/>
      <c r="FH442" s="67"/>
      <c r="FI442" s="67"/>
      <c r="FJ442" s="67"/>
      <c r="FK442" s="67"/>
      <c r="FL442" s="67"/>
      <c r="FM442" s="67"/>
      <c r="FN442" s="67"/>
      <c r="FO442" s="67"/>
      <c r="FP442" s="67"/>
      <c r="FQ442" s="67"/>
      <c r="FR442" s="67"/>
      <c r="FS442" s="67"/>
      <c r="FT442" s="67"/>
      <c r="FU442" s="67"/>
      <c r="FV442" s="67"/>
      <c r="FW442" s="67"/>
      <c r="FX442" s="67"/>
      <c r="FY442" s="67"/>
      <c r="FZ442" s="67"/>
      <c r="GA442" s="67"/>
      <c r="GB442" s="67"/>
      <c r="GC442" s="67"/>
      <c r="GD442" s="67"/>
    </row>
    <row r="443" spans="1:186" s="69" customFormat="1" ht="15.75" hidden="1" customHeight="1" thickBot="1" x14ac:dyDescent="0.3">
      <c r="A443" s="67"/>
      <c r="B443" s="67"/>
      <c r="C443" s="67"/>
      <c r="D443" s="67"/>
      <c r="E443" s="67"/>
      <c r="F443" s="67"/>
      <c r="G443" s="67"/>
      <c r="H443" s="67"/>
      <c r="I443" s="67"/>
      <c r="J443" s="67"/>
      <c r="K443" s="67"/>
      <c r="L443" s="67"/>
      <c r="M443" s="67"/>
      <c r="N443" s="67"/>
      <c r="O443" s="67"/>
      <c r="P443" s="67"/>
      <c r="Q443" s="67"/>
      <c r="R443" s="67"/>
      <c r="S443" s="67"/>
      <c r="T443" s="67"/>
      <c r="U443" s="67"/>
      <c r="V443" s="67"/>
      <c r="W443" s="67"/>
      <c r="X443" s="67"/>
      <c r="Y443" s="67"/>
      <c r="Z443" s="67"/>
      <c r="AA443" s="67"/>
      <c r="AB443" s="67"/>
      <c r="AC443" s="67"/>
      <c r="AD443" s="67"/>
      <c r="AE443" s="67"/>
      <c r="AF443" s="67"/>
      <c r="AG443" s="67"/>
      <c r="AH443" s="67"/>
      <c r="AI443" s="67"/>
      <c r="AJ443" s="67"/>
      <c r="AK443" s="67"/>
      <c r="AL443" s="67"/>
      <c r="AM443" s="67"/>
      <c r="AN443" s="67"/>
      <c r="AO443" s="67"/>
      <c r="AP443" s="67"/>
      <c r="AQ443" s="67"/>
      <c r="AR443" s="67"/>
      <c r="AS443" s="67"/>
      <c r="AT443" s="67"/>
      <c r="AU443" s="67"/>
      <c r="AV443" s="67"/>
      <c r="AW443" s="67"/>
      <c r="AX443" s="67"/>
      <c r="AY443" s="67"/>
      <c r="AZ443" s="67"/>
      <c r="BA443" s="67"/>
      <c r="BB443" s="67"/>
      <c r="BC443" s="67"/>
      <c r="BD443" s="67"/>
      <c r="BE443" s="67"/>
      <c r="BF443" s="101"/>
      <c r="BG443" s="101"/>
      <c r="BH443" s="101"/>
      <c r="BI443" s="796">
        <v>3</v>
      </c>
      <c r="BJ443" s="807">
        <v>4.3</v>
      </c>
      <c r="BK443" s="636"/>
      <c r="BL443" s="636"/>
      <c r="BM443" s="102"/>
      <c r="BN443" s="102"/>
      <c r="BO443" s="102"/>
      <c r="BP443" s="637"/>
      <c r="BQ443" s="637"/>
      <c r="BR443" s="637"/>
      <c r="BS443" s="637"/>
      <c r="BT443" s="637"/>
      <c r="BU443" s="637"/>
      <c r="BV443" s="637"/>
      <c r="BW443" s="637"/>
      <c r="BX443" s="637"/>
      <c r="BY443" s="637"/>
      <c r="BZ443" s="637"/>
      <c r="CA443" s="637"/>
      <c r="CB443" s="637"/>
      <c r="CC443" s="636"/>
      <c r="CD443" s="636"/>
      <c r="CE443" s="637"/>
      <c r="CF443" s="637"/>
      <c r="CG443" s="637"/>
      <c r="CH443" s="637"/>
      <c r="CI443" s="636"/>
      <c r="CJ443" s="636"/>
      <c r="CK443" s="637"/>
      <c r="CL443" s="637"/>
      <c r="CM443" s="637"/>
      <c r="CN443" s="705"/>
      <c r="CO443" s="667">
        <f t="shared" si="204"/>
        <v>0</v>
      </c>
      <c r="CP443" s="88">
        <f t="shared" si="205"/>
        <v>0</v>
      </c>
      <c r="CQ443" s="667">
        <f t="shared" si="206"/>
        <v>0</v>
      </c>
      <c r="CR443" s="67"/>
      <c r="CS443" s="67"/>
      <c r="CT443" s="67"/>
      <c r="CU443" s="67"/>
      <c r="CV443" s="67"/>
      <c r="CW443" s="67"/>
      <c r="CX443" s="67"/>
      <c r="CY443" s="67"/>
      <c r="CZ443" s="705"/>
      <c r="DA443" s="705"/>
      <c r="DB443" s="705"/>
      <c r="DC443" s="705"/>
      <c r="DD443" s="705"/>
      <c r="DE443" s="705"/>
      <c r="DF443" s="705"/>
      <c r="DG443" s="705"/>
      <c r="DH443" s="705"/>
      <c r="DI443" s="705"/>
      <c r="DJ443" s="705"/>
      <c r="DK443" s="705"/>
      <c r="DL443" s="705"/>
      <c r="DM443" s="705"/>
      <c r="DN443" s="705"/>
      <c r="DO443" s="705"/>
      <c r="DP443" s="67"/>
      <c r="DQ443" s="67"/>
      <c r="DR443" s="67"/>
      <c r="DS443" s="67"/>
      <c r="DT443" s="67"/>
      <c r="DU443" s="67"/>
      <c r="DV443" s="67"/>
      <c r="DW443" s="67"/>
      <c r="DX443" s="67"/>
      <c r="DY443" s="67"/>
      <c r="DZ443" s="67"/>
      <c r="EA443" s="67"/>
      <c r="EB443" s="67"/>
      <c r="EC443" s="67"/>
      <c r="ED443" s="67"/>
      <c r="EE443" s="67"/>
      <c r="EF443" s="67"/>
      <c r="EG443" s="67"/>
      <c r="EH443" s="67"/>
      <c r="EI443" s="67"/>
      <c r="EJ443" s="67"/>
      <c r="EK443" s="67"/>
      <c r="EL443" s="67"/>
      <c r="EM443" s="67"/>
      <c r="EN443" s="67"/>
      <c r="EO443" s="67"/>
      <c r="EP443" s="67"/>
      <c r="EQ443" s="67"/>
      <c r="ER443" s="67"/>
      <c r="ES443" s="67"/>
      <c r="ET443" s="67"/>
      <c r="EU443" s="67"/>
      <c r="EV443" s="67"/>
      <c r="EW443" s="67"/>
      <c r="EX443" s="67"/>
      <c r="EY443" s="67"/>
      <c r="EZ443" s="67"/>
      <c r="FA443" s="67"/>
      <c r="FB443" s="67"/>
      <c r="FC443" s="67"/>
      <c r="FD443" s="67"/>
      <c r="FE443" s="67"/>
      <c r="FF443" s="67"/>
      <c r="FG443" s="67"/>
      <c r="FH443" s="67"/>
      <c r="FI443" s="67"/>
      <c r="FJ443" s="67"/>
      <c r="FK443" s="67"/>
      <c r="FL443" s="67"/>
      <c r="FM443" s="67"/>
      <c r="FN443" s="67"/>
      <c r="FO443" s="67"/>
      <c r="FP443" s="67"/>
      <c r="FQ443" s="67"/>
      <c r="FR443" s="67"/>
      <c r="FS443" s="67"/>
      <c r="FT443" s="67"/>
      <c r="FU443" s="67"/>
      <c r="FV443" s="67"/>
      <c r="FW443" s="67"/>
      <c r="FX443" s="67"/>
      <c r="FY443" s="67"/>
      <c r="FZ443" s="67"/>
      <c r="GA443" s="67"/>
      <c r="GB443" s="67"/>
      <c r="GC443" s="67"/>
      <c r="GD443" s="67"/>
    </row>
    <row r="444" spans="1:186" s="69" customFormat="1" ht="15.75" hidden="1" customHeight="1" thickBot="1" x14ac:dyDescent="0.3">
      <c r="A444" s="67"/>
      <c r="B444" s="67"/>
      <c r="C444" s="67"/>
      <c r="D444" s="67"/>
      <c r="E444" s="67"/>
      <c r="F444" s="67"/>
      <c r="G444" s="67"/>
      <c r="H444" s="67"/>
      <c r="I444" s="67"/>
      <c r="J444" s="67"/>
      <c r="K444" s="67"/>
      <c r="L444" s="67"/>
      <c r="M444" s="67"/>
      <c r="N444" s="67"/>
      <c r="O444" s="67"/>
      <c r="P444" s="67"/>
      <c r="Q444" s="67"/>
      <c r="R444" s="67"/>
      <c r="S444" s="67"/>
      <c r="T444" s="67"/>
      <c r="U444" s="67"/>
      <c r="V444" s="67"/>
      <c r="W444" s="67"/>
      <c r="X444" s="67"/>
      <c r="Y444" s="67"/>
      <c r="Z444" s="67"/>
      <c r="AA444" s="67"/>
      <c r="AB444" s="67"/>
      <c r="AC444" s="67"/>
      <c r="AD444" s="67"/>
      <c r="AE444" s="67"/>
      <c r="AF444" s="67"/>
      <c r="AG444" s="67"/>
      <c r="AH444" s="67"/>
      <c r="AI444" s="67"/>
      <c r="AJ444" s="67"/>
      <c r="AK444" s="67"/>
      <c r="AL444" s="67"/>
      <c r="AM444" s="67"/>
      <c r="AN444" s="67"/>
      <c r="AO444" s="67"/>
      <c r="AP444" s="67"/>
      <c r="AQ444" s="67"/>
      <c r="AR444" s="67"/>
      <c r="AS444" s="67"/>
      <c r="AT444" s="67"/>
      <c r="AU444" s="67"/>
      <c r="AV444" s="67"/>
      <c r="AW444" s="67"/>
      <c r="AX444" s="67"/>
      <c r="AY444" s="67"/>
      <c r="AZ444" s="67"/>
      <c r="BA444" s="67"/>
      <c r="BB444" s="67"/>
      <c r="BC444" s="67"/>
      <c r="BD444" s="67"/>
      <c r="BE444" s="67"/>
      <c r="BF444" s="101"/>
      <c r="BG444" s="101"/>
      <c r="BH444" s="101"/>
      <c r="BI444" s="796">
        <v>4</v>
      </c>
      <c r="BJ444" s="807">
        <v>3.18</v>
      </c>
      <c r="BK444" s="636"/>
      <c r="BL444" s="636"/>
      <c r="BM444" s="102"/>
      <c r="BN444" s="102"/>
      <c r="BO444" s="102"/>
      <c r="BP444" s="636"/>
      <c r="BQ444" s="636"/>
      <c r="BR444" s="636"/>
      <c r="BS444" s="636"/>
      <c r="BT444" s="636"/>
      <c r="BU444" s="636"/>
      <c r="BV444" s="637"/>
      <c r="BW444" s="636"/>
      <c r="BX444" s="636"/>
      <c r="BY444" s="637"/>
      <c r="BZ444" s="637"/>
      <c r="CA444" s="637"/>
      <c r="CB444" s="637"/>
      <c r="CC444" s="636"/>
      <c r="CD444" s="636"/>
      <c r="CE444" s="637"/>
      <c r="CF444" s="637"/>
      <c r="CG444" s="637"/>
      <c r="CH444" s="637"/>
      <c r="CI444" s="636"/>
      <c r="CJ444" s="636"/>
      <c r="CK444" s="637"/>
      <c r="CL444" s="637"/>
      <c r="CM444" s="637"/>
      <c r="CN444" s="705"/>
      <c r="CO444" s="667">
        <f t="shared" si="204"/>
        <v>0</v>
      </c>
      <c r="CP444" s="88">
        <f t="shared" si="205"/>
        <v>0</v>
      </c>
      <c r="CQ444" s="667">
        <f t="shared" si="206"/>
        <v>0</v>
      </c>
      <c r="CR444" s="67"/>
      <c r="CS444" s="67"/>
      <c r="CT444" s="67"/>
      <c r="CU444" s="67"/>
      <c r="CV444" s="67"/>
      <c r="CW444" s="67"/>
      <c r="CX444" s="67"/>
      <c r="CY444" s="67"/>
      <c r="CZ444" s="705"/>
      <c r="DA444" s="919"/>
      <c r="DB444" s="919"/>
      <c r="DC444" s="705"/>
      <c r="DD444" s="705"/>
      <c r="DE444" s="705"/>
      <c r="DF444" s="705"/>
      <c r="DG444" s="919"/>
      <c r="DH444" s="919"/>
      <c r="DI444" s="705"/>
      <c r="DJ444" s="705"/>
      <c r="DK444" s="705"/>
      <c r="DL444" s="705"/>
      <c r="DM444" s="705"/>
      <c r="DN444" s="705"/>
      <c r="DO444" s="67"/>
      <c r="DP444" s="705"/>
      <c r="DQ444" s="67"/>
      <c r="DR444" s="67"/>
      <c r="DS444" s="67"/>
      <c r="DT444" s="67"/>
      <c r="DU444" s="67"/>
      <c r="DV444" s="67"/>
      <c r="DW444" s="67"/>
      <c r="DX444" s="67"/>
      <c r="DY444" s="67"/>
      <c r="DZ444" s="67"/>
      <c r="EA444" s="67"/>
      <c r="EB444" s="67"/>
      <c r="EC444" s="67"/>
      <c r="ED444" s="67"/>
      <c r="EE444" s="67"/>
      <c r="EF444" s="67"/>
      <c r="EG444" s="67"/>
      <c r="EH444" s="67"/>
      <c r="EI444" s="67"/>
      <c r="EJ444" s="67"/>
      <c r="EK444" s="67"/>
      <c r="EL444" s="67"/>
      <c r="EM444" s="67"/>
      <c r="EN444" s="67"/>
      <c r="EO444" s="67"/>
      <c r="EP444" s="67"/>
      <c r="EQ444" s="67"/>
      <c r="ER444" s="67"/>
      <c r="ES444" s="67"/>
      <c r="ET444" s="67"/>
      <c r="EU444" s="67"/>
      <c r="EV444" s="67"/>
      <c r="EW444" s="67"/>
      <c r="EX444" s="67"/>
      <c r="EY444" s="67"/>
      <c r="EZ444" s="67"/>
      <c r="FA444" s="67"/>
      <c r="FB444" s="67"/>
      <c r="FC444" s="67"/>
      <c r="FD444" s="67"/>
      <c r="FE444" s="67"/>
      <c r="FF444" s="67"/>
      <c r="FG444" s="67"/>
      <c r="FH444" s="67"/>
      <c r="FI444" s="67"/>
      <c r="FJ444" s="67"/>
      <c r="FK444" s="67"/>
      <c r="FL444" s="67"/>
      <c r="FM444" s="67"/>
      <c r="FN444" s="67"/>
      <c r="FO444" s="67"/>
      <c r="FP444" s="67"/>
      <c r="FQ444" s="67"/>
      <c r="FR444" s="67"/>
      <c r="FS444" s="67"/>
      <c r="FT444" s="67"/>
      <c r="FU444" s="67"/>
      <c r="FV444" s="67"/>
      <c r="FW444" s="67"/>
      <c r="FX444" s="67"/>
      <c r="FY444" s="67"/>
      <c r="FZ444" s="67"/>
      <c r="GA444" s="67"/>
      <c r="GB444" s="67"/>
      <c r="GC444" s="67"/>
      <c r="GD444" s="67"/>
    </row>
    <row r="445" spans="1:186" s="69" customFormat="1" ht="15.75" hidden="1" customHeight="1" thickBot="1" x14ac:dyDescent="0.3">
      <c r="A445" s="67"/>
      <c r="B445" s="67"/>
      <c r="C445" s="67"/>
      <c r="D445" s="67"/>
      <c r="E445" s="67"/>
      <c r="F445" s="67"/>
      <c r="G445" s="67"/>
      <c r="H445" s="67"/>
      <c r="I445" s="67"/>
      <c r="J445" s="67"/>
      <c r="K445" s="67"/>
      <c r="L445" s="67"/>
      <c r="M445" s="67"/>
      <c r="N445" s="67"/>
      <c r="O445" s="67"/>
      <c r="P445" s="67"/>
      <c r="Q445" s="67"/>
      <c r="R445" s="67"/>
      <c r="S445" s="67"/>
      <c r="T445" s="67"/>
      <c r="U445" s="67"/>
      <c r="V445" s="67"/>
      <c r="W445" s="67"/>
      <c r="X445" s="67"/>
      <c r="Y445" s="67"/>
      <c r="Z445" s="67"/>
      <c r="AA445" s="67"/>
      <c r="AB445" s="67"/>
      <c r="AC445" s="67"/>
      <c r="AD445" s="67"/>
      <c r="AE445" s="67"/>
      <c r="AF445" s="67"/>
      <c r="AG445" s="67"/>
      <c r="AH445" s="67"/>
      <c r="AI445" s="67"/>
      <c r="AJ445" s="67"/>
      <c r="AK445" s="67"/>
      <c r="AL445" s="67"/>
      <c r="AM445" s="67"/>
      <c r="AN445" s="67"/>
      <c r="AO445" s="67"/>
      <c r="AP445" s="67"/>
      <c r="AQ445" s="67"/>
      <c r="AR445" s="67"/>
      <c r="AS445" s="67"/>
      <c r="AT445" s="67"/>
      <c r="AU445" s="67"/>
      <c r="AV445" s="67"/>
      <c r="AW445" s="67"/>
      <c r="AX445" s="67"/>
      <c r="AY445" s="67"/>
      <c r="AZ445" s="67"/>
      <c r="BA445" s="67"/>
      <c r="BB445" s="67"/>
      <c r="BC445" s="67"/>
      <c r="BD445" s="67"/>
      <c r="BE445" s="67"/>
      <c r="BF445" s="101"/>
      <c r="BG445" s="101"/>
      <c r="BH445" s="101"/>
      <c r="BI445" s="796">
        <v>5</v>
      </c>
      <c r="BJ445" s="807">
        <v>2.78</v>
      </c>
      <c r="BK445" s="636"/>
      <c r="BL445" s="636"/>
      <c r="BM445" s="102"/>
      <c r="BN445" s="102"/>
      <c r="BO445" s="102"/>
      <c r="BP445" s="636"/>
      <c r="BQ445" s="636"/>
      <c r="BR445" s="636"/>
      <c r="BS445" s="636"/>
      <c r="BT445" s="636"/>
      <c r="BU445" s="636"/>
      <c r="BV445" s="636"/>
      <c r="BW445" s="636"/>
      <c r="BX445" s="636"/>
      <c r="BY445" s="636"/>
      <c r="BZ445" s="636"/>
      <c r="CA445" s="636"/>
      <c r="CB445" s="637"/>
      <c r="CC445" s="636"/>
      <c r="CD445" s="636"/>
      <c r="CE445" s="637"/>
      <c r="CF445" s="637"/>
      <c r="CG445" s="637"/>
      <c r="CH445" s="637"/>
      <c r="CI445" s="636"/>
      <c r="CJ445" s="636"/>
      <c r="CK445" s="637"/>
      <c r="CL445" s="637"/>
      <c r="CM445" s="637"/>
      <c r="CN445" s="705"/>
      <c r="CO445" s="667">
        <f t="shared" si="204"/>
        <v>0</v>
      </c>
      <c r="CP445" s="88">
        <f t="shared" si="205"/>
        <v>0</v>
      </c>
      <c r="CQ445" s="667">
        <f t="shared" si="206"/>
        <v>0</v>
      </c>
      <c r="CR445" s="67"/>
      <c r="CS445" s="67"/>
      <c r="CT445" s="67"/>
      <c r="CU445" s="67"/>
      <c r="CV445" s="67"/>
      <c r="CW445" s="67"/>
      <c r="CX445" s="67"/>
      <c r="CY445" s="67"/>
      <c r="CZ445" s="705"/>
      <c r="DA445" s="919"/>
      <c r="DB445" s="919"/>
      <c r="DC445" s="705"/>
      <c r="DD445" s="705"/>
      <c r="DE445" s="705"/>
      <c r="DF445" s="705"/>
      <c r="DG445" s="919"/>
      <c r="DH445" s="919"/>
      <c r="DI445" s="705"/>
      <c r="DJ445" s="705"/>
      <c r="DK445" s="705"/>
      <c r="DL445" s="705"/>
      <c r="DM445" s="67"/>
      <c r="DN445" s="67"/>
      <c r="DO445" s="67"/>
      <c r="DP445" s="67"/>
      <c r="DQ445" s="67"/>
      <c r="DR445" s="67"/>
      <c r="DS445" s="67"/>
      <c r="DT445" s="67"/>
      <c r="DU445" s="67"/>
      <c r="DV445" s="67"/>
      <c r="DW445" s="67"/>
      <c r="DX445" s="67"/>
      <c r="DY445" s="67"/>
      <c r="DZ445" s="67"/>
      <c r="EA445" s="67"/>
      <c r="EB445" s="67"/>
      <c r="EC445" s="67"/>
      <c r="ED445" s="67"/>
      <c r="EE445" s="67"/>
      <c r="EF445" s="67"/>
      <c r="EG445" s="67"/>
      <c r="EH445" s="67"/>
      <c r="EI445" s="67"/>
      <c r="EJ445" s="67"/>
      <c r="EK445" s="67"/>
      <c r="EL445" s="67"/>
      <c r="EM445" s="67"/>
      <c r="EN445" s="67"/>
      <c r="EO445" s="67"/>
      <c r="EP445" s="67"/>
      <c r="EQ445" s="67"/>
      <c r="ER445" s="67"/>
      <c r="ES445" s="67"/>
      <c r="ET445" s="67"/>
      <c r="EU445" s="67"/>
      <c r="EV445" s="67"/>
      <c r="EW445" s="67"/>
      <c r="EX445" s="67"/>
      <c r="EY445" s="67"/>
      <c r="EZ445" s="67"/>
      <c r="FA445" s="67"/>
      <c r="FB445" s="67"/>
      <c r="FC445" s="67"/>
      <c r="FD445" s="67"/>
      <c r="FE445" s="67"/>
      <c r="FF445" s="67"/>
      <c r="FG445" s="67"/>
      <c r="FH445" s="67"/>
      <c r="FI445" s="67"/>
      <c r="FJ445" s="67"/>
      <c r="FK445" s="67"/>
      <c r="FL445" s="67"/>
      <c r="FM445" s="67"/>
      <c r="FN445" s="67"/>
      <c r="FO445" s="67"/>
      <c r="FP445" s="67"/>
      <c r="FQ445" s="67"/>
      <c r="FR445" s="67"/>
      <c r="FS445" s="67"/>
      <c r="FT445" s="67"/>
      <c r="FU445" s="67"/>
      <c r="FV445" s="67"/>
      <c r="FW445" s="67"/>
      <c r="FX445" s="67"/>
      <c r="FY445" s="67"/>
      <c r="FZ445" s="67"/>
      <c r="GA445" s="67"/>
      <c r="GB445" s="67"/>
      <c r="GC445" s="67"/>
      <c r="GD445" s="67"/>
    </row>
    <row r="446" spans="1:186" s="69" customFormat="1" ht="15.75" hidden="1" customHeight="1" thickBot="1" x14ac:dyDescent="0.3">
      <c r="A446" s="67"/>
      <c r="B446" s="67"/>
      <c r="C446" s="67"/>
      <c r="D446" s="67"/>
      <c r="E446" s="67"/>
      <c r="F446" s="67"/>
      <c r="G446" s="67"/>
      <c r="H446" s="67"/>
      <c r="I446" s="67"/>
      <c r="J446" s="67"/>
      <c r="K446" s="67"/>
      <c r="L446" s="67"/>
      <c r="M446" s="67"/>
      <c r="N446" s="67"/>
      <c r="O446" s="67"/>
      <c r="P446" s="67"/>
      <c r="Q446" s="67"/>
      <c r="R446" s="67"/>
      <c r="S446" s="67"/>
      <c r="T446" s="67"/>
      <c r="U446" s="67"/>
      <c r="V446" s="67"/>
      <c r="W446" s="67"/>
      <c r="X446" s="67"/>
      <c r="Y446" s="67"/>
      <c r="Z446" s="67"/>
      <c r="AA446" s="67"/>
      <c r="AB446" s="67"/>
      <c r="AC446" s="67"/>
      <c r="AD446" s="67"/>
      <c r="AE446" s="67"/>
      <c r="AF446" s="67"/>
      <c r="AG446" s="67"/>
      <c r="AH446" s="67"/>
      <c r="AI446" s="67"/>
      <c r="AJ446" s="67"/>
      <c r="AK446" s="67"/>
      <c r="AL446" s="67"/>
      <c r="AM446" s="67"/>
      <c r="AN446" s="67"/>
      <c r="AO446" s="67"/>
      <c r="AP446" s="67"/>
      <c r="AQ446" s="67"/>
      <c r="AR446" s="67"/>
      <c r="AS446" s="67"/>
      <c r="AT446" s="67"/>
      <c r="AU446" s="67"/>
      <c r="AV446" s="67"/>
      <c r="AW446" s="67"/>
      <c r="AX446" s="67"/>
      <c r="AY446" s="67"/>
      <c r="AZ446" s="67"/>
      <c r="BA446" s="67"/>
      <c r="BB446" s="67"/>
      <c r="BC446" s="67"/>
      <c r="BD446" s="67"/>
      <c r="BE446" s="67"/>
      <c r="BF446" s="101"/>
      <c r="BG446" s="101"/>
      <c r="BH446" s="101"/>
      <c r="BI446" s="796">
        <v>6</v>
      </c>
      <c r="BJ446" s="807">
        <v>2.57</v>
      </c>
      <c r="BK446" s="636"/>
      <c r="BL446" s="636"/>
      <c r="BM446" s="102"/>
      <c r="BN446" s="102"/>
      <c r="BO446" s="102"/>
      <c r="BP446" s="636"/>
      <c r="BQ446" s="636"/>
      <c r="BR446" s="636"/>
      <c r="BS446" s="636"/>
      <c r="BT446" s="636"/>
      <c r="BU446" s="636"/>
      <c r="BV446" s="636"/>
      <c r="BW446" s="636"/>
      <c r="BX446" s="636"/>
      <c r="BY446" s="636"/>
      <c r="BZ446" s="636"/>
      <c r="CA446" s="636"/>
      <c r="CB446" s="637"/>
      <c r="CC446" s="636"/>
      <c r="CD446" s="636"/>
      <c r="CE446" s="637"/>
      <c r="CF446" s="637"/>
      <c r="CG446" s="637"/>
      <c r="CH446" s="637"/>
      <c r="CI446" s="636"/>
      <c r="CJ446" s="636"/>
      <c r="CK446" s="637"/>
      <c r="CL446" s="637"/>
      <c r="CM446" s="637"/>
      <c r="CN446" s="705"/>
      <c r="CO446" s="667">
        <f t="shared" si="204"/>
        <v>0</v>
      </c>
      <c r="CP446" s="88">
        <f t="shared" si="205"/>
        <v>0</v>
      </c>
      <c r="CQ446" s="667">
        <f t="shared" si="206"/>
        <v>0</v>
      </c>
      <c r="CR446" s="705"/>
      <c r="CS446" s="67"/>
      <c r="CT446" s="67"/>
      <c r="CU446" s="67"/>
      <c r="CV446" s="67"/>
      <c r="CW446" s="67"/>
      <c r="CX446" s="67"/>
      <c r="CY446" s="67"/>
      <c r="CZ446" s="67"/>
      <c r="DA446" s="67"/>
      <c r="DB446" s="67"/>
      <c r="DC446" s="67"/>
      <c r="DD446" s="67"/>
      <c r="DE446" s="67"/>
      <c r="DF446" s="67"/>
      <c r="DG446" s="67"/>
      <c r="DH446" s="67"/>
      <c r="DI446" s="67"/>
      <c r="DJ446" s="67"/>
      <c r="DK446" s="67"/>
      <c r="DL446" s="67"/>
      <c r="DM446" s="67"/>
      <c r="DN446" s="67"/>
      <c r="DO446" s="67"/>
      <c r="DP446" s="67"/>
      <c r="DQ446" s="67"/>
      <c r="DR446" s="67"/>
      <c r="DS446" s="67"/>
      <c r="DT446" s="67"/>
      <c r="DU446" s="67"/>
      <c r="DV446" s="67"/>
      <c r="DW446" s="67"/>
      <c r="DX446" s="67"/>
      <c r="DY446" s="67"/>
      <c r="DZ446" s="67"/>
      <c r="EA446" s="67"/>
      <c r="EB446" s="67"/>
      <c r="EC446" s="67"/>
      <c r="ED446" s="67"/>
      <c r="EE446" s="67"/>
      <c r="EF446" s="67"/>
      <c r="EG446" s="67"/>
      <c r="EH446" s="67"/>
      <c r="EI446" s="67"/>
      <c r="EJ446" s="67"/>
      <c r="EK446" s="67"/>
      <c r="EL446" s="67"/>
      <c r="EM446" s="67"/>
      <c r="EN446" s="67"/>
      <c r="EO446" s="67"/>
      <c r="EP446" s="67"/>
      <c r="EQ446" s="67"/>
      <c r="ER446" s="67"/>
      <c r="ES446" s="67"/>
      <c r="ET446" s="67"/>
      <c r="EU446" s="67"/>
      <c r="EV446" s="67"/>
      <c r="EW446" s="67"/>
      <c r="EX446" s="67"/>
      <c r="EY446" s="67"/>
      <c r="EZ446" s="67"/>
      <c r="FA446" s="67"/>
      <c r="FB446" s="67"/>
      <c r="FC446" s="67"/>
      <c r="FD446" s="67"/>
      <c r="FE446" s="67"/>
      <c r="FF446" s="67"/>
      <c r="FG446" s="67"/>
      <c r="FH446" s="67"/>
      <c r="FI446" s="67"/>
      <c r="FJ446" s="67"/>
      <c r="FK446" s="67"/>
      <c r="FL446" s="67"/>
      <c r="FM446" s="67"/>
      <c r="FN446" s="67"/>
      <c r="FO446" s="67"/>
      <c r="FP446" s="67"/>
      <c r="FQ446" s="67"/>
      <c r="FR446" s="67"/>
      <c r="FS446" s="67"/>
      <c r="FT446" s="67"/>
      <c r="FU446" s="67"/>
      <c r="FV446" s="67"/>
      <c r="FW446" s="67"/>
      <c r="FX446" s="67"/>
      <c r="FY446" s="67"/>
      <c r="FZ446" s="67"/>
      <c r="GA446" s="67"/>
      <c r="GB446" s="67"/>
      <c r="GC446" s="67"/>
      <c r="GD446" s="67"/>
    </row>
    <row r="447" spans="1:186" s="69" customFormat="1" ht="15.75" hidden="1" customHeight="1" thickBot="1" x14ac:dyDescent="0.3">
      <c r="A447" s="67"/>
      <c r="B447" s="67"/>
      <c r="C447" s="67"/>
      <c r="D447" s="67"/>
      <c r="E447" s="67"/>
      <c r="F447" s="67"/>
      <c r="G447" s="67"/>
      <c r="H447" s="67"/>
      <c r="I447" s="67"/>
      <c r="J447" s="67"/>
      <c r="K447" s="67"/>
      <c r="L447" s="67"/>
      <c r="M447" s="67"/>
      <c r="N447" s="67"/>
      <c r="O447" s="67"/>
      <c r="P447" s="67"/>
      <c r="Q447" s="67"/>
      <c r="R447" s="67"/>
      <c r="S447" s="67"/>
      <c r="T447" s="67"/>
      <c r="U447" s="67"/>
      <c r="V447" s="67"/>
      <c r="W447" s="67"/>
      <c r="X447" s="67"/>
      <c r="Y447" s="67"/>
      <c r="Z447" s="67"/>
      <c r="AA447" s="67"/>
      <c r="AB447" s="67"/>
      <c r="AC447" s="67"/>
      <c r="AD447" s="67"/>
      <c r="AE447" s="67"/>
      <c r="AF447" s="67"/>
      <c r="AG447" s="67"/>
      <c r="AH447" s="67"/>
      <c r="AI447" s="67"/>
      <c r="AJ447" s="67"/>
      <c r="AK447" s="67"/>
      <c r="AL447" s="67"/>
      <c r="AM447" s="67"/>
      <c r="AN447" s="67"/>
      <c r="AO447" s="67"/>
      <c r="AP447" s="67"/>
      <c r="AQ447" s="67"/>
      <c r="AR447" s="67"/>
      <c r="AS447" s="67"/>
      <c r="AT447" s="67"/>
      <c r="AU447" s="67"/>
      <c r="AV447" s="67"/>
      <c r="AW447" s="67"/>
      <c r="AX447" s="67"/>
      <c r="AY447" s="67"/>
      <c r="AZ447" s="67"/>
      <c r="BA447" s="67"/>
      <c r="BB447" s="67"/>
      <c r="BC447" s="67"/>
      <c r="BD447" s="67"/>
      <c r="BE447" s="67"/>
      <c r="BF447" s="101"/>
      <c r="BG447" s="101"/>
      <c r="BH447" s="101"/>
      <c r="BI447" s="796">
        <v>7</v>
      </c>
      <c r="BJ447" s="807">
        <v>2.4500000000000002</v>
      </c>
      <c r="BK447" s="636"/>
      <c r="BL447" s="636"/>
      <c r="BM447" s="102"/>
      <c r="BN447" s="102"/>
      <c r="BO447" s="102"/>
      <c r="BP447" s="636"/>
      <c r="BQ447" s="636"/>
      <c r="BR447" s="636"/>
      <c r="BS447" s="636"/>
      <c r="BT447" s="636"/>
      <c r="BU447" s="636"/>
      <c r="BV447" s="636"/>
      <c r="BW447" s="636"/>
      <c r="BX447" s="636"/>
      <c r="BY447" s="636"/>
      <c r="BZ447" s="636"/>
      <c r="CA447" s="636"/>
      <c r="CB447" s="637"/>
      <c r="CC447" s="636"/>
      <c r="CD447" s="636"/>
      <c r="CE447" s="637"/>
      <c r="CF447" s="637"/>
      <c r="CG447" s="637"/>
      <c r="CH447" s="637"/>
      <c r="CI447" s="636"/>
      <c r="CJ447" s="636"/>
      <c r="CK447" s="637"/>
      <c r="CL447" s="637"/>
      <c r="CM447" s="637"/>
      <c r="CN447" s="705"/>
      <c r="CO447" s="667">
        <f t="shared" si="204"/>
        <v>0</v>
      </c>
      <c r="CP447" s="88">
        <f t="shared" si="205"/>
        <v>0</v>
      </c>
      <c r="CQ447" s="667">
        <f t="shared" si="206"/>
        <v>0</v>
      </c>
      <c r="CR447" s="67"/>
      <c r="CS447" s="67"/>
      <c r="CT447" s="67"/>
      <c r="CU447" s="67"/>
      <c r="CV447" s="67"/>
      <c r="CW447" s="67"/>
      <c r="CX447" s="67"/>
      <c r="CY447" s="67"/>
      <c r="CZ447" s="67"/>
      <c r="DA447" s="67"/>
      <c r="DB447" s="67"/>
      <c r="DC447" s="67"/>
      <c r="DD447" s="67"/>
      <c r="DE447" s="67"/>
      <c r="DF447" s="67"/>
      <c r="DG447" s="67"/>
      <c r="DH447" s="67"/>
      <c r="DI447" s="67"/>
      <c r="DJ447" s="67"/>
      <c r="DK447" s="67"/>
      <c r="DL447" s="67"/>
      <c r="DM447" s="67"/>
      <c r="DN447" s="67"/>
      <c r="DO447" s="67"/>
      <c r="DP447" s="67"/>
      <c r="DQ447" s="67"/>
      <c r="DR447" s="67"/>
      <c r="DS447" s="67"/>
      <c r="DT447" s="67"/>
      <c r="DU447" s="67"/>
      <c r="DV447" s="67"/>
      <c r="DW447" s="67"/>
      <c r="DX447" s="67"/>
      <c r="DY447" s="67"/>
      <c r="DZ447" s="67"/>
      <c r="EA447" s="67"/>
      <c r="EB447" s="67"/>
      <c r="EC447" s="67"/>
      <c r="ED447" s="67"/>
      <c r="EE447" s="67"/>
      <c r="EF447" s="67"/>
      <c r="EG447" s="67"/>
      <c r="EH447" s="67"/>
      <c r="EI447" s="67"/>
      <c r="EJ447" s="67"/>
      <c r="EK447" s="67"/>
      <c r="EL447" s="67"/>
      <c r="EM447" s="67"/>
      <c r="EN447" s="67"/>
      <c r="EO447" s="67"/>
      <c r="EP447" s="67"/>
      <c r="EQ447" s="67"/>
      <c r="ER447" s="67"/>
      <c r="ES447" s="67"/>
      <c r="ET447" s="67"/>
      <c r="EU447" s="67"/>
      <c r="EV447" s="67"/>
      <c r="EW447" s="67"/>
      <c r="EX447" s="67"/>
      <c r="EY447" s="67"/>
      <c r="EZ447" s="67"/>
      <c r="FA447" s="67"/>
      <c r="FB447" s="67"/>
      <c r="FC447" s="67"/>
      <c r="FD447" s="67"/>
      <c r="FE447" s="67"/>
      <c r="FF447" s="67"/>
      <c r="FG447" s="67"/>
      <c r="FH447" s="67"/>
      <c r="FI447" s="67"/>
      <c r="FJ447" s="67"/>
      <c r="FK447" s="67"/>
      <c r="FL447" s="67"/>
      <c r="FM447" s="67"/>
      <c r="FN447" s="67"/>
      <c r="FO447" s="67"/>
      <c r="FP447" s="67"/>
      <c r="FQ447" s="67"/>
      <c r="FR447" s="67"/>
      <c r="FS447" s="67"/>
      <c r="FT447" s="67"/>
      <c r="FU447" s="67"/>
      <c r="FV447" s="67"/>
      <c r="FW447" s="67"/>
      <c r="FX447" s="67"/>
      <c r="FY447" s="67"/>
      <c r="FZ447" s="67"/>
      <c r="GA447" s="67"/>
      <c r="GB447" s="67"/>
      <c r="GC447" s="67"/>
      <c r="GD447" s="67"/>
    </row>
    <row r="448" spans="1:186" s="69" customFormat="1" ht="15.75" hidden="1" customHeight="1" thickBot="1" x14ac:dyDescent="0.3">
      <c r="A448" s="67"/>
      <c r="B448" s="67"/>
      <c r="C448" s="67"/>
      <c r="D448" s="67"/>
      <c r="E448" s="67"/>
      <c r="F448" s="67"/>
      <c r="G448" s="67"/>
      <c r="H448" s="67"/>
      <c r="I448" s="67"/>
      <c r="J448" s="67"/>
      <c r="K448" s="67"/>
      <c r="L448" s="67"/>
      <c r="M448" s="67"/>
      <c r="N448" s="67"/>
      <c r="O448" s="67"/>
      <c r="P448" s="67"/>
      <c r="Q448" s="67"/>
      <c r="R448" s="67"/>
      <c r="S448" s="67"/>
      <c r="T448" s="67"/>
      <c r="U448" s="67"/>
      <c r="V448" s="67"/>
      <c r="W448" s="67"/>
      <c r="X448" s="67"/>
      <c r="Y448" s="67"/>
      <c r="Z448" s="67"/>
      <c r="AA448" s="67"/>
      <c r="AB448" s="67"/>
      <c r="AC448" s="67"/>
      <c r="AD448" s="67"/>
      <c r="AE448" s="67"/>
      <c r="AF448" s="67"/>
      <c r="AG448" s="67"/>
      <c r="AH448" s="67"/>
      <c r="AI448" s="67"/>
      <c r="AJ448" s="67"/>
      <c r="AK448" s="67"/>
      <c r="AL448" s="67"/>
      <c r="AM448" s="67"/>
      <c r="AN448" s="67"/>
      <c r="AO448" s="67"/>
      <c r="AP448" s="67"/>
      <c r="AQ448" s="67"/>
      <c r="AR448" s="67"/>
      <c r="AS448" s="67"/>
      <c r="AT448" s="67"/>
      <c r="AU448" s="67"/>
      <c r="AV448" s="67"/>
      <c r="AW448" s="67"/>
      <c r="AX448" s="67"/>
      <c r="AY448" s="67"/>
      <c r="AZ448" s="67"/>
      <c r="BA448" s="67"/>
      <c r="BB448" s="67"/>
      <c r="BC448" s="67"/>
      <c r="BD448" s="67"/>
      <c r="BE448" s="67"/>
      <c r="BF448" s="101"/>
      <c r="BG448" s="101"/>
      <c r="BH448" s="101"/>
      <c r="BI448" s="796">
        <v>8</v>
      </c>
      <c r="BJ448" s="807">
        <v>2.36</v>
      </c>
      <c r="BK448" s="636"/>
      <c r="BL448" s="636"/>
      <c r="BM448" s="102"/>
      <c r="BN448" s="102"/>
      <c r="BO448" s="102"/>
      <c r="BP448" s="636"/>
      <c r="BQ448" s="636"/>
      <c r="BR448" s="636"/>
      <c r="BS448" s="636"/>
      <c r="BT448" s="636"/>
      <c r="BU448" s="636"/>
      <c r="BV448" s="636"/>
      <c r="BW448" s="636"/>
      <c r="BX448" s="636"/>
      <c r="BY448" s="636"/>
      <c r="BZ448" s="636"/>
      <c r="CA448" s="636"/>
      <c r="CB448" s="637"/>
      <c r="CC448" s="636"/>
      <c r="CD448" s="636"/>
      <c r="CE448" s="637"/>
      <c r="CF448" s="637"/>
      <c r="CG448" s="637"/>
      <c r="CH448" s="637"/>
      <c r="CI448" s="636"/>
      <c r="CJ448" s="636"/>
      <c r="CK448" s="637"/>
      <c r="CL448" s="637"/>
      <c r="CM448" s="637"/>
      <c r="CN448" s="705"/>
      <c r="CO448" s="667">
        <f t="shared" si="204"/>
        <v>0</v>
      </c>
      <c r="CP448" s="88">
        <f t="shared" si="205"/>
        <v>0</v>
      </c>
      <c r="CQ448" s="667">
        <f t="shared" si="206"/>
        <v>0</v>
      </c>
      <c r="CR448" s="67"/>
      <c r="CS448" s="67"/>
      <c r="CT448" s="67"/>
      <c r="CU448" s="67"/>
      <c r="CV448" s="67"/>
      <c r="CW448" s="67"/>
      <c r="CX448" s="67"/>
      <c r="CY448" s="67"/>
      <c r="CZ448" s="67"/>
      <c r="DA448" s="67"/>
      <c r="DB448" s="67"/>
      <c r="DC448" s="67"/>
      <c r="DD448" s="67"/>
      <c r="DE448" s="67"/>
      <c r="DF448" s="67"/>
      <c r="DG448" s="67"/>
      <c r="DH448" s="67"/>
      <c r="DI448" s="67"/>
      <c r="DJ448" s="67"/>
      <c r="DK448" s="67"/>
      <c r="DL448" s="67"/>
      <c r="DM448" s="67"/>
      <c r="DN448" s="67"/>
      <c r="DO448" s="67"/>
      <c r="DP448" s="67"/>
      <c r="DQ448" s="67"/>
      <c r="DR448" s="67"/>
      <c r="DS448" s="67"/>
      <c r="DT448" s="67"/>
      <c r="DU448" s="67"/>
      <c r="DV448" s="67"/>
      <c r="DW448" s="67"/>
      <c r="DX448" s="67"/>
      <c r="DY448" s="67"/>
      <c r="DZ448" s="67"/>
      <c r="EA448" s="67"/>
      <c r="EB448" s="67"/>
      <c r="EC448" s="67"/>
      <c r="ED448" s="67"/>
      <c r="EE448" s="67"/>
      <c r="EF448" s="67"/>
      <c r="EG448" s="67"/>
      <c r="EH448" s="67"/>
      <c r="EI448" s="67"/>
      <c r="EJ448" s="67"/>
      <c r="EK448" s="67"/>
      <c r="EL448" s="67"/>
      <c r="EM448" s="67"/>
      <c r="EN448" s="67"/>
      <c r="EO448" s="67"/>
      <c r="EP448" s="67"/>
      <c r="EQ448" s="67"/>
      <c r="ER448" s="67"/>
      <c r="ES448" s="67"/>
      <c r="ET448" s="67"/>
      <c r="EU448" s="67"/>
      <c r="EV448" s="67"/>
      <c r="EW448" s="67"/>
      <c r="EX448" s="67"/>
      <c r="EY448" s="67"/>
      <c r="EZ448" s="67"/>
      <c r="FA448" s="67"/>
      <c r="FB448" s="67"/>
      <c r="FC448" s="67"/>
      <c r="FD448" s="67"/>
      <c r="FE448" s="67"/>
      <c r="FF448" s="67"/>
      <c r="FG448" s="67"/>
      <c r="FH448" s="67"/>
      <c r="FI448" s="67"/>
      <c r="FJ448" s="67"/>
      <c r="FK448" s="67"/>
      <c r="FL448" s="67"/>
      <c r="FM448" s="67"/>
      <c r="FN448" s="67"/>
      <c r="FO448" s="67"/>
      <c r="FP448" s="67"/>
      <c r="FQ448" s="67"/>
      <c r="FR448" s="67"/>
      <c r="FS448" s="67"/>
      <c r="FT448" s="67"/>
      <c r="FU448" s="67"/>
      <c r="FV448" s="67"/>
      <c r="FW448" s="67"/>
      <c r="FX448" s="67"/>
      <c r="FY448" s="67"/>
      <c r="FZ448" s="67"/>
      <c r="GA448" s="67"/>
      <c r="GB448" s="67"/>
      <c r="GC448" s="67"/>
      <c r="GD448" s="67"/>
    </row>
    <row r="449" spans="1:186" s="69" customFormat="1" ht="15.75" hidden="1" customHeight="1" thickBot="1" x14ac:dyDescent="0.3">
      <c r="A449" s="67"/>
      <c r="B449" s="67"/>
      <c r="C449" s="67"/>
      <c r="D449" s="67"/>
      <c r="E449" s="67"/>
      <c r="F449" s="67"/>
      <c r="G449" s="67"/>
      <c r="H449" s="67"/>
      <c r="I449" s="67"/>
      <c r="J449" s="67"/>
      <c r="K449" s="67"/>
      <c r="L449" s="67"/>
      <c r="M449" s="67"/>
      <c r="N449" s="67"/>
      <c r="O449" s="67"/>
      <c r="P449" s="67"/>
      <c r="Q449" s="67"/>
      <c r="R449" s="67"/>
      <c r="S449" s="67"/>
      <c r="T449" s="67"/>
      <c r="U449" s="67"/>
      <c r="V449" s="67"/>
      <c r="W449" s="67"/>
      <c r="X449" s="67"/>
      <c r="Y449" s="67"/>
      <c r="Z449" s="67"/>
      <c r="AA449" s="67"/>
      <c r="AB449" s="67"/>
      <c r="AC449" s="67"/>
      <c r="AD449" s="67"/>
      <c r="AE449" s="67"/>
      <c r="AF449" s="67"/>
      <c r="AG449" s="67"/>
      <c r="AH449" s="67"/>
      <c r="AI449" s="67"/>
      <c r="AJ449" s="67"/>
      <c r="AK449" s="67"/>
      <c r="AL449" s="67"/>
      <c r="AM449" s="67"/>
      <c r="AN449" s="67"/>
      <c r="AO449" s="67"/>
      <c r="AP449" s="67"/>
      <c r="AQ449" s="67"/>
      <c r="AR449" s="67"/>
      <c r="AS449" s="67"/>
      <c r="AT449" s="67"/>
      <c r="AU449" s="67"/>
      <c r="AV449" s="67"/>
      <c r="AW449" s="67"/>
      <c r="AX449" s="67"/>
      <c r="AY449" s="67"/>
      <c r="AZ449" s="67"/>
      <c r="BA449" s="67"/>
      <c r="BB449" s="67"/>
      <c r="BC449" s="67"/>
      <c r="BD449" s="67"/>
      <c r="BE449" s="67"/>
      <c r="BF449" s="101"/>
      <c r="BG449" s="101"/>
      <c r="BH449" s="101"/>
      <c r="BI449" s="796">
        <v>9</v>
      </c>
      <c r="BJ449" s="807">
        <v>2.31</v>
      </c>
      <c r="BK449" s="636"/>
      <c r="BL449" s="636"/>
      <c r="BM449" s="102"/>
      <c r="BN449" s="102"/>
      <c r="BO449" s="102"/>
      <c r="BP449" s="636"/>
      <c r="BQ449" s="636"/>
      <c r="BR449" s="636"/>
      <c r="BS449" s="636"/>
      <c r="BT449" s="636"/>
      <c r="BU449" s="636"/>
      <c r="BV449" s="636"/>
      <c r="BW449" s="636"/>
      <c r="BX449" s="636"/>
      <c r="BY449" s="636"/>
      <c r="BZ449" s="636"/>
      <c r="CA449" s="636"/>
      <c r="CB449" s="637"/>
      <c r="CC449" s="636"/>
      <c r="CD449" s="636"/>
      <c r="CE449" s="637"/>
      <c r="CF449" s="637"/>
      <c r="CG449" s="637"/>
      <c r="CH449" s="637"/>
      <c r="CI449" s="636"/>
      <c r="CJ449" s="636"/>
      <c r="CK449" s="637"/>
      <c r="CL449" s="637"/>
      <c r="CM449" s="637"/>
      <c r="CN449" s="705"/>
      <c r="CO449" s="667">
        <f t="shared" si="204"/>
        <v>0</v>
      </c>
      <c r="CP449" s="88">
        <f t="shared" si="205"/>
        <v>0</v>
      </c>
      <c r="CQ449" s="667">
        <f t="shared" si="206"/>
        <v>0</v>
      </c>
      <c r="CR449" s="67"/>
      <c r="CS449" s="67"/>
      <c r="CT449" s="67"/>
      <c r="CU449" s="67"/>
      <c r="CV449" s="67"/>
      <c r="CW449" s="67"/>
      <c r="CX449" s="67"/>
      <c r="CY449" s="67"/>
      <c r="CZ449" s="67"/>
      <c r="DA449" s="67"/>
      <c r="DB449" s="67"/>
      <c r="DC449" s="67"/>
      <c r="DD449" s="67"/>
      <c r="DE449" s="67"/>
      <c r="DF449" s="67"/>
      <c r="DG449" s="67"/>
      <c r="DH449" s="67"/>
      <c r="DI449" s="67"/>
      <c r="DJ449" s="67"/>
      <c r="DK449" s="67"/>
      <c r="DL449" s="67"/>
      <c r="DM449" s="67"/>
      <c r="DN449" s="67"/>
      <c r="DO449" s="67"/>
      <c r="DP449" s="67"/>
      <c r="DQ449" s="67"/>
      <c r="DR449" s="67"/>
      <c r="DS449" s="67"/>
      <c r="DT449" s="67"/>
      <c r="DU449" s="67"/>
      <c r="DV449" s="67"/>
      <c r="DW449" s="67"/>
      <c r="DX449" s="67"/>
      <c r="DY449" s="67"/>
      <c r="DZ449" s="67"/>
      <c r="EA449" s="67"/>
      <c r="EB449" s="67"/>
      <c r="EC449" s="67"/>
      <c r="ED449" s="67"/>
      <c r="EE449" s="67"/>
      <c r="EF449" s="67"/>
      <c r="EG449" s="67"/>
      <c r="EH449" s="67"/>
      <c r="EI449" s="67"/>
      <c r="EJ449" s="67"/>
      <c r="EK449" s="67"/>
      <c r="EL449" s="67"/>
      <c r="EM449" s="67"/>
      <c r="EN449" s="67"/>
      <c r="EO449" s="67"/>
      <c r="EP449" s="67"/>
      <c r="EQ449" s="67"/>
      <c r="ER449" s="67"/>
      <c r="ES449" s="67"/>
      <c r="ET449" s="67"/>
      <c r="EU449" s="67"/>
      <c r="EV449" s="67"/>
      <c r="EW449" s="67"/>
      <c r="EX449" s="67"/>
      <c r="EY449" s="67"/>
      <c r="EZ449" s="67"/>
      <c r="FA449" s="67"/>
      <c r="FB449" s="67"/>
      <c r="FC449" s="67"/>
      <c r="FD449" s="67"/>
      <c r="FE449" s="67"/>
      <c r="FF449" s="67"/>
      <c r="FG449" s="67"/>
      <c r="FH449" s="67"/>
      <c r="FI449" s="67"/>
      <c r="FJ449" s="67"/>
      <c r="FK449" s="67"/>
      <c r="FL449" s="67"/>
      <c r="FM449" s="67"/>
      <c r="FN449" s="67"/>
      <c r="FO449" s="67"/>
      <c r="FP449" s="67"/>
      <c r="FQ449" s="67"/>
      <c r="FR449" s="67"/>
      <c r="FS449" s="67"/>
      <c r="FT449" s="67"/>
      <c r="FU449" s="67"/>
      <c r="FV449" s="67"/>
      <c r="FW449" s="67"/>
      <c r="FX449" s="67"/>
      <c r="FY449" s="67"/>
      <c r="FZ449" s="67"/>
      <c r="GA449" s="67"/>
      <c r="GB449" s="67"/>
      <c r="GC449" s="67"/>
      <c r="GD449" s="67"/>
    </row>
    <row r="450" spans="1:186" s="69" customFormat="1" ht="15.75" hidden="1" customHeight="1" thickBot="1" x14ac:dyDescent="0.3">
      <c r="A450" s="67"/>
      <c r="B450" s="67"/>
      <c r="C450" s="67"/>
      <c r="D450" s="67"/>
      <c r="E450" s="67"/>
      <c r="F450" s="67"/>
      <c r="G450" s="67"/>
      <c r="H450" s="67"/>
      <c r="I450" s="67"/>
      <c r="J450" s="67"/>
      <c r="K450" s="67"/>
      <c r="L450" s="67"/>
      <c r="M450" s="67"/>
      <c r="N450" s="67"/>
      <c r="O450" s="67"/>
      <c r="P450" s="67"/>
      <c r="Q450" s="67"/>
      <c r="R450" s="67"/>
      <c r="S450" s="67"/>
      <c r="T450" s="67"/>
      <c r="U450" s="67"/>
      <c r="V450" s="67"/>
      <c r="W450" s="67"/>
      <c r="X450" s="67"/>
      <c r="Y450" s="67"/>
      <c r="Z450" s="67"/>
      <c r="AA450" s="67"/>
      <c r="AB450" s="67"/>
      <c r="AC450" s="67"/>
      <c r="AD450" s="67"/>
      <c r="AE450" s="67"/>
      <c r="AF450" s="67"/>
      <c r="AG450" s="67"/>
      <c r="AH450" s="67"/>
      <c r="AI450" s="67"/>
      <c r="AJ450" s="67"/>
      <c r="AK450" s="67"/>
      <c r="AL450" s="67"/>
      <c r="AM450" s="67"/>
      <c r="AN450" s="67"/>
      <c r="AO450" s="67"/>
      <c r="AP450" s="67"/>
      <c r="AQ450" s="67"/>
      <c r="AR450" s="67"/>
      <c r="AS450" s="67"/>
      <c r="AT450" s="67"/>
      <c r="AU450" s="67"/>
      <c r="AV450" s="67"/>
      <c r="AW450" s="67"/>
      <c r="AX450" s="67"/>
      <c r="AY450" s="67"/>
      <c r="AZ450" s="67"/>
      <c r="BA450" s="67"/>
      <c r="BB450" s="67"/>
      <c r="BC450" s="67"/>
      <c r="BD450" s="67"/>
      <c r="BE450" s="67"/>
      <c r="BF450" s="101"/>
      <c r="BG450" s="101"/>
      <c r="BH450" s="101"/>
      <c r="BI450" s="796">
        <v>10</v>
      </c>
      <c r="BJ450" s="807">
        <v>2.2599999999999998</v>
      </c>
      <c r="BK450" s="636"/>
      <c r="BL450" s="636"/>
      <c r="BM450" s="102"/>
      <c r="BN450" s="102"/>
      <c r="BO450" s="102"/>
      <c r="BP450" s="636"/>
      <c r="BQ450" s="636"/>
      <c r="BR450" s="636"/>
      <c r="BS450" s="636"/>
      <c r="BT450" s="636"/>
      <c r="BU450" s="636"/>
      <c r="BV450" s="636"/>
      <c r="BW450" s="636"/>
      <c r="BX450" s="636"/>
      <c r="BY450" s="636"/>
      <c r="BZ450" s="636"/>
      <c r="CA450" s="636"/>
      <c r="CB450" s="637"/>
      <c r="CC450" s="636"/>
      <c r="CD450" s="636"/>
      <c r="CE450" s="637"/>
      <c r="CF450" s="637"/>
      <c r="CG450" s="637"/>
      <c r="CH450" s="637"/>
      <c r="CI450" s="636"/>
      <c r="CJ450" s="636"/>
      <c r="CK450" s="637"/>
      <c r="CL450" s="637"/>
      <c r="CM450" s="637"/>
      <c r="CN450" s="705"/>
      <c r="CO450" s="667">
        <f t="shared" si="204"/>
        <v>0</v>
      </c>
      <c r="CP450" s="88">
        <f t="shared" si="205"/>
        <v>0</v>
      </c>
      <c r="CQ450" s="667">
        <f t="shared" si="206"/>
        <v>0</v>
      </c>
      <c r="CR450" s="67"/>
      <c r="CS450" s="67"/>
      <c r="CT450" s="67"/>
      <c r="CU450" s="67"/>
      <c r="CV450" s="67"/>
      <c r="CW450" s="67"/>
      <c r="CX450" s="67"/>
      <c r="CY450" s="67"/>
      <c r="CZ450" s="67"/>
      <c r="DA450" s="67"/>
      <c r="DB450" s="67"/>
      <c r="DC450" s="67"/>
      <c r="DD450" s="67"/>
      <c r="DE450" s="67"/>
      <c r="DF450" s="67"/>
      <c r="DG450" s="67"/>
      <c r="DH450" s="67"/>
      <c r="DI450" s="67"/>
      <c r="DJ450" s="67"/>
      <c r="DK450" s="67"/>
      <c r="DL450" s="67"/>
      <c r="DM450" s="67"/>
      <c r="DN450" s="67"/>
      <c r="DO450" s="67"/>
      <c r="DP450" s="67"/>
      <c r="DQ450" s="67"/>
      <c r="DR450" s="67"/>
      <c r="DS450" s="67"/>
      <c r="DT450" s="67"/>
      <c r="DU450" s="67"/>
      <c r="DV450" s="67"/>
      <c r="DW450" s="67"/>
      <c r="DX450" s="67"/>
      <c r="DY450" s="67"/>
      <c r="DZ450" s="67"/>
      <c r="EA450" s="67"/>
      <c r="EB450" s="67"/>
      <c r="EC450" s="67"/>
      <c r="ED450" s="67"/>
      <c r="EE450" s="67"/>
      <c r="EF450" s="67"/>
      <c r="EG450" s="67"/>
      <c r="EH450" s="67"/>
      <c r="EI450" s="67"/>
      <c r="EJ450" s="67"/>
      <c r="EK450" s="67"/>
      <c r="EL450" s="67"/>
      <c r="EM450" s="67"/>
      <c r="EN450" s="67"/>
      <c r="EO450" s="67"/>
      <c r="EP450" s="67"/>
      <c r="EQ450" s="67"/>
      <c r="ER450" s="67"/>
      <c r="ES450" s="67"/>
      <c r="ET450" s="67"/>
      <c r="EU450" s="67"/>
      <c r="EV450" s="67"/>
      <c r="EW450" s="67"/>
      <c r="EX450" s="67"/>
      <c r="EY450" s="67"/>
      <c r="EZ450" s="67"/>
      <c r="FA450" s="67"/>
      <c r="FB450" s="67"/>
      <c r="FC450" s="67"/>
      <c r="FD450" s="67"/>
      <c r="FE450" s="67"/>
      <c r="FF450" s="67"/>
      <c r="FG450" s="67"/>
      <c r="FH450" s="67"/>
      <c r="FI450" s="67"/>
      <c r="FJ450" s="67"/>
      <c r="FK450" s="67"/>
      <c r="FL450" s="67"/>
      <c r="FM450" s="67"/>
      <c r="FN450" s="67"/>
      <c r="FO450" s="67"/>
      <c r="FP450" s="67"/>
      <c r="FQ450" s="67"/>
      <c r="FR450" s="67"/>
      <c r="FS450" s="67"/>
      <c r="FT450" s="67"/>
      <c r="FU450" s="67"/>
      <c r="FV450" s="67"/>
      <c r="FW450" s="67"/>
      <c r="FX450" s="67"/>
      <c r="FY450" s="67"/>
      <c r="FZ450" s="67"/>
      <c r="GA450" s="67"/>
      <c r="GB450" s="67"/>
      <c r="GC450" s="67"/>
      <c r="GD450" s="67"/>
    </row>
    <row r="451" spans="1:186" s="69" customFormat="1" ht="15.75" hidden="1" customHeight="1" thickBot="1" x14ac:dyDescent="0.3">
      <c r="A451" s="67"/>
      <c r="B451" s="67"/>
      <c r="C451" s="67"/>
      <c r="D451" s="67"/>
      <c r="E451" s="67"/>
      <c r="F451" s="67"/>
      <c r="G451" s="67"/>
      <c r="H451" s="67"/>
      <c r="I451" s="67"/>
      <c r="J451" s="67"/>
      <c r="K451" s="67"/>
      <c r="L451" s="67"/>
      <c r="M451" s="67"/>
      <c r="N451" s="67"/>
      <c r="O451" s="67"/>
      <c r="P451" s="67"/>
      <c r="Q451" s="67"/>
      <c r="R451" s="67"/>
      <c r="S451" s="67"/>
      <c r="T451" s="67"/>
      <c r="U451" s="67"/>
      <c r="V451" s="67"/>
      <c r="W451" s="67"/>
      <c r="X451" s="67"/>
      <c r="Y451" s="67"/>
      <c r="Z451" s="67"/>
      <c r="AA451" s="67"/>
      <c r="AB451" s="67"/>
      <c r="AC451" s="67"/>
      <c r="AD451" s="67"/>
      <c r="AE451" s="67"/>
      <c r="AF451" s="67"/>
      <c r="AG451" s="67"/>
      <c r="AH451" s="67"/>
      <c r="AI451" s="67"/>
      <c r="AJ451" s="67"/>
      <c r="AK451" s="67"/>
      <c r="AL451" s="67"/>
      <c r="AM451" s="67"/>
      <c r="AN451" s="67"/>
      <c r="AO451" s="67"/>
      <c r="AP451" s="67"/>
      <c r="AQ451" s="67"/>
      <c r="AR451" s="67"/>
      <c r="AS451" s="67"/>
      <c r="AT451" s="67"/>
      <c r="AU451" s="67"/>
      <c r="AV451" s="67"/>
      <c r="AW451" s="67"/>
      <c r="AX451" s="67"/>
      <c r="AY451" s="67"/>
      <c r="AZ451" s="67"/>
      <c r="BA451" s="67"/>
      <c r="BB451" s="67"/>
      <c r="BC451" s="67"/>
      <c r="BD451" s="67"/>
      <c r="BE451" s="67"/>
      <c r="BF451" s="101"/>
      <c r="BG451" s="101"/>
      <c r="BH451" s="101"/>
      <c r="BI451" s="796">
        <v>11</v>
      </c>
      <c r="BJ451" s="807">
        <v>2.23</v>
      </c>
      <c r="BK451" s="636"/>
      <c r="BL451" s="636"/>
      <c r="BM451" s="102"/>
      <c r="BN451" s="102"/>
      <c r="BO451" s="102"/>
      <c r="BP451" s="636"/>
      <c r="BQ451" s="636"/>
      <c r="BR451" s="636"/>
      <c r="BS451" s="636"/>
      <c r="BT451" s="636"/>
      <c r="BU451" s="636"/>
      <c r="BV451" s="636"/>
      <c r="BW451" s="636"/>
      <c r="BX451" s="636"/>
      <c r="BY451" s="636"/>
      <c r="BZ451" s="636"/>
      <c r="CA451" s="636"/>
      <c r="CB451" s="637"/>
      <c r="CC451" s="636"/>
      <c r="CD451" s="636"/>
      <c r="CE451" s="637"/>
      <c r="CF451" s="637"/>
      <c r="CG451" s="637"/>
      <c r="CH451" s="637"/>
      <c r="CI451" s="636"/>
      <c r="CJ451" s="636"/>
      <c r="CK451" s="637"/>
      <c r="CL451" s="637"/>
      <c r="CM451" s="637"/>
      <c r="CN451" s="705"/>
      <c r="CO451" s="667">
        <f t="shared" si="204"/>
        <v>0</v>
      </c>
      <c r="CP451" s="88">
        <f t="shared" si="205"/>
        <v>0</v>
      </c>
      <c r="CQ451" s="667">
        <f t="shared" si="206"/>
        <v>0</v>
      </c>
      <c r="CR451" s="67"/>
      <c r="CS451" s="67"/>
      <c r="CT451" s="67"/>
      <c r="CU451" s="67"/>
      <c r="CV451" s="67"/>
      <c r="CW451" s="67"/>
      <c r="CX451" s="67"/>
      <c r="CY451" s="67"/>
      <c r="CZ451" s="67"/>
      <c r="DA451" s="67"/>
      <c r="DB451" s="67"/>
      <c r="DC451" s="67"/>
      <c r="DD451" s="67"/>
      <c r="DE451" s="67"/>
      <c r="DF451" s="67"/>
      <c r="DG451" s="67"/>
      <c r="DH451" s="67"/>
      <c r="DI451" s="67"/>
      <c r="DJ451" s="67"/>
      <c r="DK451" s="67"/>
      <c r="DL451" s="67"/>
      <c r="DM451" s="67"/>
      <c r="DN451" s="67"/>
      <c r="DO451" s="67"/>
      <c r="DP451" s="67"/>
      <c r="DQ451" s="67"/>
      <c r="DR451" s="67"/>
      <c r="DS451" s="67"/>
      <c r="DT451" s="67"/>
      <c r="DU451" s="67"/>
      <c r="DV451" s="67"/>
      <c r="DW451" s="67"/>
      <c r="DX451" s="67"/>
      <c r="DY451" s="67"/>
      <c r="DZ451" s="67"/>
      <c r="EA451" s="67"/>
      <c r="EB451" s="67"/>
      <c r="EC451" s="67"/>
      <c r="ED451" s="67"/>
      <c r="EE451" s="67"/>
      <c r="EF451" s="67"/>
      <c r="EG451" s="67"/>
      <c r="EH451" s="67"/>
      <c r="EI451" s="67"/>
      <c r="EJ451" s="67"/>
      <c r="EK451" s="67"/>
      <c r="EL451" s="67"/>
      <c r="EM451" s="67"/>
      <c r="EN451" s="67"/>
      <c r="EO451" s="67"/>
      <c r="EP451" s="67"/>
      <c r="EQ451" s="67"/>
      <c r="ER451" s="67"/>
      <c r="ES451" s="67"/>
      <c r="ET451" s="67"/>
      <c r="EU451" s="67"/>
      <c r="EV451" s="67"/>
      <c r="EW451" s="67"/>
      <c r="EX451" s="67"/>
      <c r="EY451" s="67"/>
      <c r="EZ451" s="67"/>
      <c r="FA451" s="67"/>
      <c r="FB451" s="67"/>
      <c r="FC451" s="67"/>
      <c r="FD451" s="67"/>
      <c r="FE451" s="67"/>
      <c r="FF451" s="67"/>
      <c r="FG451" s="67"/>
      <c r="FH451" s="67"/>
      <c r="FI451" s="67"/>
      <c r="FJ451" s="67"/>
      <c r="FK451" s="67"/>
      <c r="FL451" s="67"/>
      <c r="FM451" s="67"/>
      <c r="FN451" s="67"/>
      <c r="FO451" s="67"/>
      <c r="FP451" s="67"/>
      <c r="FQ451" s="67"/>
      <c r="FR451" s="67"/>
      <c r="FS451" s="67"/>
      <c r="FT451" s="67"/>
      <c r="FU451" s="67"/>
      <c r="FV451" s="67"/>
      <c r="FW451" s="67"/>
      <c r="FX451" s="67"/>
      <c r="FY451" s="67"/>
      <c r="FZ451" s="67"/>
      <c r="GA451" s="67"/>
      <c r="GB451" s="67"/>
      <c r="GC451" s="67"/>
      <c r="GD451" s="67"/>
    </row>
    <row r="452" spans="1:186" s="69" customFormat="1" ht="15.75" hidden="1" customHeight="1" thickBot="1" x14ac:dyDescent="0.3">
      <c r="A452" s="67"/>
      <c r="B452" s="67"/>
      <c r="C452" s="67"/>
      <c r="D452" s="67"/>
      <c r="E452" s="67"/>
      <c r="F452" s="67"/>
      <c r="G452" s="67"/>
      <c r="H452" s="67"/>
      <c r="I452" s="67"/>
      <c r="J452" s="67"/>
      <c r="K452" s="67"/>
      <c r="L452" s="67"/>
      <c r="M452" s="67"/>
      <c r="N452" s="67"/>
      <c r="O452" s="67"/>
      <c r="P452" s="67"/>
      <c r="Q452" s="67"/>
      <c r="R452" s="67"/>
      <c r="S452" s="67"/>
      <c r="T452" s="67"/>
      <c r="U452" s="67"/>
      <c r="V452" s="67"/>
      <c r="W452" s="67"/>
      <c r="X452" s="67"/>
      <c r="Y452" s="67"/>
      <c r="Z452" s="67"/>
      <c r="AA452" s="67"/>
      <c r="AB452" s="67"/>
      <c r="AC452" s="67"/>
      <c r="AD452" s="67"/>
      <c r="AE452" s="67"/>
      <c r="AF452" s="67"/>
      <c r="AG452" s="67"/>
      <c r="AH452" s="67"/>
      <c r="AI452" s="67"/>
      <c r="AJ452" s="67"/>
      <c r="AK452" s="67"/>
      <c r="AL452" s="67"/>
      <c r="AM452" s="67"/>
      <c r="AN452" s="67"/>
      <c r="AO452" s="67"/>
      <c r="AP452" s="67"/>
      <c r="AQ452" s="67"/>
      <c r="AR452" s="67"/>
      <c r="AS452" s="67"/>
      <c r="AT452" s="67"/>
      <c r="AU452" s="67"/>
      <c r="AV452" s="67"/>
      <c r="AW452" s="67"/>
      <c r="AX452" s="67"/>
      <c r="AY452" s="67"/>
      <c r="AZ452" s="67"/>
      <c r="BA452" s="67"/>
      <c r="BB452" s="67"/>
      <c r="BC452" s="67"/>
      <c r="BD452" s="67"/>
      <c r="BE452" s="67"/>
      <c r="BF452" s="101"/>
      <c r="BG452" s="101"/>
      <c r="BH452" s="101"/>
      <c r="BI452" s="796">
        <v>12</v>
      </c>
      <c r="BJ452" s="807">
        <v>2.2000000000000002</v>
      </c>
      <c r="BK452" s="636"/>
      <c r="BL452" s="636"/>
      <c r="BM452" s="102"/>
      <c r="BN452" s="102"/>
      <c r="BO452" s="102"/>
      <c r="BP452" s="636"/>
      <c r="BQ452" s="636"/>
      <c r="BR452" s="636"/>
      <c r="BS452" s="636"/>
      <c r="BT452" s="636"/>
      <c r="BU452" s="636"/>
      <c r="BV452" s="636"/>
      <c r="BW452" s="636"/>
      <c r="BX452" s="636"/>
      <c r="BY452" s="636"/>
      <c r="BZ452" s="636"/>
      <c r="CA452" s="636"/>
      <c r="CB452" s="637"/>
      <c r="CC452" s="636"/>
      <c r="CD452" s="636"/>
      <c r="CE452" s="637"/>
      <c r="CF452" s="637"/>
      <c r="CG452" s="637"/>
      <c r="CH452" s="637"/>
      <c r="CI452" s="636"/>
      <c r="CJ452" s="636"/>
      <c r="CK452" s="637"/>
      <c r="CL452" s="637"/>
      <c r="CM452" s="637"/>
      <c r="CN452" s="705"/>
      <c r="CO452" s="667">
        <f t="shared" si="204"/>
        <v>0</v>
      </c>
      <c r="CP452" s="88">
        <f t="shared" si="205"/>
        <v>0</v>
      </c>
      <c r="CQ452" s="667">
        <f t="shared" si="206"/>
        <v>0</v>
      </c>
      <c r="CR452" s="67"/>
      <c r="CS452" s="67"/>
      <c r="CT452" s="67"/>
      <c r="CU452" s="67"/>
      <c r="CV452" s="67"/>
      <c r="CW452" s="67"/>
      <c r="CX452" s="67"/>
      <c r="CY452" s="67"/>
      <c r="CZ452" s="67"/>
      <c r="DA452" s="67"/>
      <c r="DB452" s="67"/>
      <c r="DC452" s="67"/>
      <c r="DD452" s="67"/>
      <c r="DE452" s="67"/>
      <c r="DF452" s="67"/>
      <c r="DG452" s="67"/>
      <c r="DH452" s="67"/>
      <c r="DI452" s="67"/>
      <c r="DJ452" s="67"/>
      <c r="DK452" s="67"/>
      <c r="DL452" s="67"/>
      <c r="DM452" s="67"/>
      <c r="DN452" s="67"/>
      <c r="DO452" s="67"/>
      <c r="DP452" s="67"/>
      <c r="DQ452" s="67"/>
      <c r="DR452" s="67"/>
      <c r="DS452" s="67"/>
      <c r="DT452" s="67"/>
      <c r="DU452" s="67"/>
      <c r="DV452" s="67"/>
      <c r="DW452" s="67"/>
      <c r="DX452" s="67"/>
      <c r="DY452" s="67"/>
      <c r="DZ452" s="67"/>
      <c r="EA452" s="67"/>
      <c r="EB452" s="67"/>
      <c r="EC452" s="67"/>
      <c r="ED452" s="67"/>
      <c r="EE452" s="67"/>
      <c r="EF452" s="67"/>
      <c r="EG452" s="67"/>
      <c r="EH452" s="67"/>
      <c r="EI452" s="67"/>
      <c r="EJ452" s="67"/>
      <c r="EK452" s="67"/>
      <c r="EL452" s="67"/>
      <c r="EM452" s="67"/>
      <c r="EN452" s="67"/>
      <c r="EO452" s="67"/>
      <c r="EP452" s="67"/>
      <c r="EQ452" s="67"/>
      <c r="ER452" s="67"/>
      <c r="ES452" s="67"/>
      <c r="ET452" s="67"/>
      <c r="EU452" s="67"/>
      <c r="EV452" s="67"/>
      <c r="EW452" s="67"/>
      <c r="EX452" s="67"/>
      <c r="EY452" s="67"/>
      <c r="EZ452" s="67"/>
      <c r="FA452" s="67"/>
      <c r="FB452" s="67"/>
      <c r="FC452" s="67"/>
      <c r="FD452" s="67"/>
      <c r="FE452" s="67"/>
      <c r="FF452" s="67"/>
      <c r="FG452" s="67"/>
      <c r="FH452" s="67"/>
      <c r="FI452" s="67"/>
      <c r="FJ452" s="67"/>
      <c r="FK452" s="67"/>
      <c r="FL452" s="67"/>
      <c r="FM452" s="67"/>
      <c r="FN452" s="67"/>
      <c r="FO452" s="67"/>
      <c r="FP452" s="67"/>
      <c r="FQ452" s="67"/>
      <c r="FR452" s="67"/>
      <c r="FS452" s="67"/>
      <c r="FT452" s="67"/>
      <c r="FU452" s="67"/>
      <c r="FV452" s="67"/>
      <c r="FW452" s="67"/>
      <c r="FX452" s="67"/>
      <c r="FY452" s="67"/>
      <c r="FZ452" s="67"/>
      <c r="GA452" s="67"/>
      <c r="GB452" s="67"/>
      <c r="GC452" s="67"/>
      <c r="GD452" s="67"/>
    </row>
    <row r="453" spans="1:186" s="69" customFormat="1" ht="15" hidden="1" customHeight="1" x14ac:dyDescent="0.25">
      <c r="A453" s="67"/>
      <c r="B453" s="67"/>
      <c r="C453" s="67"/>
      <c r="D453" s="67"/>
      <c r="E453" s="67"/>
      <c r="F453" s="67"/>
      <c r="G453" s="67"/>
      <c r="H453" s="67"/>
      <c r="I453" s="67"/>
      <c r="J453" s="67"/>
      <c r="K453" s="67"/>
      <c r="L453" s="67"/>
      <c r="M453" s="67"/>
      <c r="N453" s="67"/>
      <c r="O453" s="67"/>
      <c r="P453" s="67"/>
      <c r="Q453" s="67"/>
      <c r="R453" s="67"/>
      <c r="S453" s="67"/>
      <c r="T453" s="67"/>
      <c r="U453" s="67"/>
      <c r="V453" s="67"/>
      <c r="W453" s="67"/>
      <c r="X453" s="67"/>
      <c r="Y453" s="67"/>
      <c r="Z453" s="67"/>
      <c r="AA453" s="67"/>
      <c r="AB453" s="67"/>
      <c r="AC453" s="67"/>
      <c r="AD453" s="67"/>
      <c r="AE453" s="67"/>
      <c r="AF453" s="67"/>
      <c r="AG453" s="67"/>
      <c r="AH453" s="67"/>
      <c r="AI453" s="67"/>
      <c r="AJ453" s="67"/>
      <c r="AK453" s="67"/>
      <c r="AL453" s="67"/>
      <c r="AM453" s="67"/>
      <c r="AN453" s="67"/>
      <c r="AO453" s="67"/>
      <c r="AP453" s="67"/>
      <c r="AQ453" s="67"/>
      <c r="AR453" s="67"/>
      <c r="AS453" s="67"/>
      <c r="AT453" s="67"/>
      <c r="AU453" s="67"/>
      <c r="AV453" s="67"/>
      <c r="AW453" s="67"/>
      <c r="AX453" s="67"/>
      <c r="AY453" s="67"/>
      <c r="AZ453" s="67"/>
      <c r="BA453" s="67"/>
      <c r="BB453" s="67"/>
      <c r="BC453" s="67"/>
      <c r="BD453" s="67"/>
      <c r="BE453" s="67"/>
      <c r="BF453" s="101"/>
      <c r="BG453" s="101"/>
      <c r="BH453" s="101"/>
      <c r="BI453" s="635"/>
      <c r="BJ453" s="636"/>
      <c r="BK453" s="636"/>
      <c r="BL453" s="636"/>
      <c r="BM453" s="102"/>
      <c r="BN453" s="102"/>
      <c r="BO453" s="102"/>
      <c r="BP453" s="636"/>
      <c r="BQ453" s="636"/>
      <c r="BR453" s="636"/>
      <c r="BS453" s="636"/>
      <c r="BT453" s="636"/>
      <c r="BU453" s="636"/>
      <c r="BV453" s="636"/>
      <c r="BW453" s="636"/>
      <c r="BX453" s="636"/>
      <c r="BY453" s="636"/>
      <c r="BZ453" s="636"/>
      <c r="CA453" s="636"/>
      <c r="CB453" s="637"/>
      <c r="CC453" s="636"/>
      <c r="CD453" s="636"/>
      <c r="CE453" s="637"/>
      <c r="CF453" s="637"/>
      <c r="CG453" s="637"/>
      <c r="CH453" s="637"/>
      <c r="CI453" s="636"/>
      <c r="CJ453" s="636"/>
      <c r="CK453" s="637"/>
      <c r="CL453" s="637"/>
      <c r="CM453" s="637"/>
      <c r="CN453" s="705"/>
      <c r="CO453" s="667">
        <f t="shared" si="204"/>
        <v>0</v>
      </c>
      <c r="CP453" s="88">
        <f t="shared" si="205"/>
        <v>0</v>
      </c>
      <c r="CQ453" s="667">
        <f t="shared" si="206"/>
        <v>0</v>
      </c>
      <c r="CR453" s="918"/>
      <c r="CS453" s="919"/>
      <c r="CT453" s="67"/>
      <c r="CU453" s="67"/>
      <c r="CV453" s="67"/>
      <c r="CW453" s="67"/>
      <c r="CX453" s="67"/>
      <c r="CY453" s="67"/>
      <c r="CZ453" s="67"/>
      <c r="DA453" s="67"/>
      <c r="DB453" s="67"/>
      <c r="DC453" s="67"/>
      <c r="DD453" s="67"/>
      <c r="DE453" s="67"/>
      <c r="DF453" s="67"/>
      <c r="DG453" s="67"/>
      <c r="DH453" s="67"/>
      <c r="DI453" s="67"/>
      <c r="DJ453" s="67"/>
      <c r="DK453" s="67"/>
      <c r="DL453" s="67"/>
      <c r="DM453" s="67"/>
      <c r="DN453" s="67"/>
      <c r="DO453" s="67"/>
      <c r="DP453" s="67"/>
      <c r="DQ453" s="67"/>
      <c r="DR453" s="67"/>
      <c r="DS453" s="67"/>
      <c r="DT453" s="67"/>
      <c r="DU453" s="67"/>
      <c r="DV453" s="67"/>
      <c r="DW453" s="67"/>
      <c r="DX453" s="67"/>
      <c r="DY453" s="67"/>
      <c r="DZ453" s="67"/>
      <c r="EA453" s="67"/>
      <c r="EB453" s="67"/>
      <c r="EC453" s="67"/>
      <c r="ED453" s="67"/>
      <c r="EE453" s="67"/>
      <c r="EF453" s="67"/>
      <c r="EG453" s="67"/>
      <c r="EH453" s="67"/>
      <c r="EI453" s="67"/>
      <c r="EJ453" s="67"/>
      <c r="EK453" s="67"/>
      <c r="EL453" s="67"/>
      <c r="EM453" s="67"/>
      <c r="EN453" s="67"/>
      <c r="EO453" s="67"/>
      <c r="EP453" s="67"/>
      <c r="EQ453" s="67"/>
      <c r="ER453" s="67"/>
      <c r="ES453" s="67"/>
      <c r="ET453" s="67"/>
      <c r="EU453" s="67"/>
      <c r="EV453" s="67"/>
      <c r="EW453" s="67"/>
      <c r="EX453" s="67"/>
      <c r="EY453" s="67"/>
      <c r="EZ453" s="67"/>
      <c r="FA453" s="67"/>
      <c r="FB453" s="67"/>
      <c r="FC453" s="67"/>
      <c r="FD453" s="67"/>
      <c r="FE453" s="67"/>
      <c r="FF453" s="67"/>
      <c r="FG453" s="67"/>
      <c r="FH453" s="67"/>
      <c r="FI453" s="67"/>
      <c r="FJ453" s="67"/>
      <c r="FK453" s="67"/>
      <c r="FL453" s="67"/>
      <c r="FM453" s="67"/>
      <c r="FN453" s="67"/>
      <c r="FO453" s="67"/>
      <c r="FP453" s="67"/>
      <c r="FQ453" s="67"/>
      <c r="FR453" s="67"/>
      <c r="FS453" s="67"/>
      <c r="FT453" s="67"/>
      <c r="FU453" s="67"/>
      <c r="FV453" s="67"/>
      <c r="FW453" s="67"/>
      <c r="FX453" s="67"/>
      <c r="FY453" s="67"/>
      <c r="FZ453" s="67"/>
      <c r="GA453" s="67"/>
      <c r="GB453" s="67"/>
      <c r="GC453" s="67"/>
      <c r="GD453" s="67"/>
    </row>
    <row r="454" spans="1:186" s="69" customFormat="1" ht="15" hidden="1" customHeight="1" x14ac:dyDescent="0.25">
      <c r="A454" s="67"/>
      <c r="B454" s="67"/>
      <c r="C454" s="67"/>
      <c r="D454" s="67"/>
      <c r="E454" s="67"/>
      <c r="F454" s="67"/>
      <c r="G454" s="67"/>
      <c r="H454" s="67"/>
      <c r="I454" s="67"/>
      <c r="J454" s="67"/>
      <c r="K454" s="67"/>
      <c r="L454" s="67"/>
      <c r="M454" s="67"/>
      <c r="N454" s="67"/>
      <c r="O454" s="67"/>
      <c r="P454" s="67"/>
      <c r="Q454" s="67"/>
      <c r="R454" s="67"/>
      <c r="S454" s="67"/>
      <c r="T454" s="67"/>
      <c r="U454" s="67"/>
      <c r="V454" s="655"/>
      <c r="W454" s="67"/>
      <c r="X454" s="67"/>
      <c r="Y454" s="67"/>
      <c r="Z454" s="67"/>
      <c r="AA454" s="656"/>
      <c r="AB454" s="656"/>
      <c r="AC454" s="67"/>
      <c r="AD454" s="656"/>
      <c r="AE454" s="657"/>
      <c r="AF454" s="67"/>
      <c r="AG454" s="67"/>
      <c r="AH454" s="658"/>
      <c r="AI454" s="658"/>
      <c r="AJ454" s="67"/>
      <c r="AK454" s="656"/>
      <c r="AL454" s="67"/>
      <c r="AM454" s="67"/>
      <c r="AN454" s="67"/>
      <c r="AO454" s="67"/>
      <c r="AP454" s="67"/>
      <c r="AQ454" s="67"/>
      <c r="AR454" s="656"/>
      <c r="AS454" s="67"/>
      <c r="AT454" s="67"/>
      <c r="AU454" s="67"/>
      <c r="AV454" s="656"/>
      <c r="AW454" s="67"/>
      <c r="AX454" s="656"/>
      <c r="AY454" s="67"/>
      <c r="AZ454" s="67"/>
      <c r="BA454" s="67"/>
      <c r="BB454" s="656"/>
      <c r="BC454" s="656"/>
      <c r="BD454" s="67"/>
      <c r="BE454" s="656"/>
      <c r="BF454" s="101"/>
      <c r="BG454" s="101"/>
      <c r="BH454" s="101"/>
      <c r="BI454" s="635"/>
      <c r="BJ454" s="636"/>
      <c r="BK454" s="636"/>
      <c r="BL454" s="636"/>
      <c r="BM454" s="102"/>
      <c r="BN454" s="102"/>
      <c r="BO454" s="102"/>
      <c r="BP454" s="636"/>
      <c r="BQ454" s="636"/>
      <c r="BR454" s="636"/>
      <c r="BS454" s="636"/>
      <c r="BT454" s="636"/>
      <c r="BU454" s="636"/>
      <c r="BV454" s="636"/>
      <c r="BW454" s="636"/>
      <c r="BX454" s="636"/>
      <c r="BY454" s="636"/>
      <c r="BZ454" s="636"/>
      <c r="CA454" s="636"/>
      <c r="CB454" s="637"/>
      <c r="CC454" s="636"/>
      <c r="CD454" s="636"/>
      <c r="CE454" s="637"/>
      <c r="CF454" s="637"/>
      <c r="CG454" s="637"/>
      <c r="CH454" s="637"/>
      <c r="CI454" s="636"/>
      <c r="CJ454" s="636"/>
      <c r="CK454" s="637"/>
      <c r="CL454" s="637"/>
      <c r="CM454" s="637"/>
      <c r="CN454" s="705"/>
      <c r="CO454" s="667">
        <f t="shared" si="204"/>
        <v>0</v>
      </c>
      <c r="CP454" s="88">
        <f t="shared" si="205"/>
        <v>0</v>
      </c>
      <c r="CQ454" s="667">
        <f t="shared" si="206"/>
        <v>0</v>
      </c>
      <c r="CR454" s="67"/>
      <c r="CS454" s="67"/>
      <c r="CT454" s="67"/>
      <c r="CU454" s="67"/>
      <c r="CV454" s="67"/>
      <c r="CW454" s="67"/>
      <c r="CX454" s="67"/>
      <c r="CY454" s="67"/>
      <c r="CZ454" s="67"/>
      <c r="DA454" s="67"/>
      <c r="DB454" s="67"/>
      <c r="DC454" s="67"/>
      <c r="DD454" s="67"/>
      <c r="DE454" s="67"/>
      <c r="DF454" s="67"/>
      <c r="DG454" s="67"/>
      <c r="DH454" s="67"/>
      <c r="DI454" s="67"/>
      <c r="DJ454" s="67"/>
      <c r="DK454" s="67"/>
      <c r="DL454" s="67"/>
      <c r="DM454" s="67"/>
      <c r="DN454" s="67"/>
      <c r="DO454" s="67"/>
      <c r="DP454" s="67"/>
      <c r="DQ454" s="67"/>
      <c r="DR454" s="67"/>
      <c r="DS454" s="67"/>
      <c r="DT454" s="67"/>
      <c r="DU454" s="67"/>
      <c r="DV454" s="67"/>
      <c r="DW454" s="67"/>
      <c r="DX454" s="67"/>
      <c r="DY454" s="67"/>
      <c r="DZ454" s="67"/>
      <c r="EA454" s="67"/>
      <c r="EB454" s="67"/>
      <c r="EC454" s="67"/>
      <c r="ED454" s="67"/>
      <c r="EE454" s="67"/>
      <c r="EF454" s="67"/>
      <c r="EG454" s="67"/>
      <c r="EH454" s="67"/>
      <c r="EI454" s="67"/>
      <c r="EJ454" s="67"/>
      <c r="EK454" s="67"/>
      <c r="EL454" s="67"/>
      <c r="EM454" s="67"/>
      <c r="EN454" s="67"/>
      <c r="EO454" s="67"/>
      <c r="EP454" s="67"/>
      <c r="EQ454" s="67"/>
      <c r="ER454" s="67"/>
      <c r="ES454" s="67"/>
      <c r="ET454" s="67"/>
      <c r="EU454" s="67"/>
      <c r="EV454" s="67"/>
      <c r="EW454" s="67"/>
      <c r="EX454" s="67"/>
      <c r="EY454" s="67"/>
      <c r="EZ454" s="67"/>
      <c r="FA454" s="67"/>
      <c r="FB454" s="67"/>
      <c r="FC454" s="67"/>
      <c r="FD454" s="67"/>
      <c r="FE454" s="67"/>
      <c r="FF454" s="67"/>
      <c r="FG454" s="67"/>
      <c r="FH454" s="67"/>
      <c r="FI454" s="67"/>
      <c r="FJ454" s="67"/>
      <c r="FK454" s="67"/>
      <c r="FL454" s="67"/>
      <c r="FM454" s="67"/>
      <c r="FN454" s="67"/>
      <c r="FO454" s="67"/>
      <c r="FP454" s="67"/>
      <c r="FQ454" s="67"/>
      <c r="FR454" s="67"/>
      <c r="FS454" s="67"/>
      <c r="FT454" s="67"/>
      <c r="FU454" s="67"/>
      <c r="FV454" s="67"/>
      <c r="FW454" s="67"/>
      <c r="FX454" s="67"/>
      <c r="FY454" s="67"/>
      <c r="FZ454" s="67"/>
      <c r="GA454" s="67"/>
      <c r="GB454" s="67"/>
      <c r="GC454" s="67"/>
      <c r="GD454" s="67"/>
    </row>
    <row r="455" spans="1:186" s="69" customFormat="1" ht="15" hidden="1" customHeight="1" thickBot="1" x14ac:dyDescent="0.3">
      <c r="A455" s="67"/>
      <c r="B455" s="67"/>
      <c r="C455" s="67"/>
      <c r="D455" s="67"/>
      <c r="E455" s="67"/>
      <c r="F455" s="67"/>
      <c r="G455" s="67"/>
      <c r="H455" s="67"/>
      <c r="I455" s="67"/>
      <c r="J455" s="67"/>
      <c r="K455" s="67"/>
      <c r="L455" s="67"/>
      <c r="M455" s="67"/>
      <c r="N455" s="67"/>
      <c r="O455" s="67"/>
      <c r="P455" s="67"/>
      <c r="Q455" s="67"/>
      <c r="R455" s="67"/>
      <c r="S455" s="67"/>
      <c r="T455" s="67"/>
      <c r="U455" s="67"/>
      <c r="V455" s="655"/>
      <c r="W455" s="67"/>
      <c r="X455" s="67"/>
      <c r="Y455" s="67"/>
      <c r="Z455" s="67"/>
      <c r="AA455" s="656"/>
      <c r="AB455" s="656"/>
      <c r="AC455" s="67"/>
      <c r="AD455" s="656"/>
      <c r="AE455" s="657"/>
      <c r="AF455" s="67"/>
      <c r="AG455" s="67"/>
      <c r="AH455" s="658"/>
      <c r="AI455" s="658"/>
      <c r="AJ455" s="67"/>
      <c r="AK455" s="656"/>
      <c r="AL455" s="67"/>
      <c r="AM455" s="67"/>
      <c r="AN455" s="67"/>
      <c r="AO455" s="67"/>
      <c r="AP455" s="67"/>
      <c r="AQ455" s="67"/>
      <c r="AR455" s="656"/>
      <c r="AS455" s="67"/>
      <c r="AT455" s="67"/>
      <c r="AU455" s="67"/>
      <c r="AV455" s="656"/>
      <c r="AW455" s="67"/>
      <c r="AX455" s="656"/>
      <c r="AY455" s="67"/>
      <c r="AZ455" s="67"/>
      <c r="BA455" s="67"/>
      <c r="BB455" s="656"/>
      <c r="BC455" s="656"/>
      <c r="BD455" s="67"/>
      <c r="BE455" s="656"/>
      <c r="BF455" s="101"/>
      <c r="BG455" s="101"/>
      <c r="BH455" s="101"/>
      <c r="BI455" s="635"/>
      <c r="BJ455" s="636"/>
      <c r="BK455" s="636"/>
      <c r="BL455" s="636"/>
      <c r="BM455" s="102"/>
      <c r="BN455" s="102"/>
      <c r="BO455" s="102"/>
      <c r="BP455" s="636"/>
      <c r="BQ455" s="636"/>
      <c r="BR455" s="636"/>
      <c r="BS455" s="636"/>
      <c r="BT455" s="636"/>
      <c r="BU455" s="636"/>
      <c r="BV455" s="636"/>
      <c r="BW455" s="636"/>
      <c r="BX455" s="636"/>
      <c r="BY455" s="636"/>
      <c r="BZ455" s="636"/>
      <c r="CA455" s="636"/>
      <c r="CB455" s="637"/>
      <c r="CC455" s="636"/>
      <c r="CD455" s="636"/>
      <c r="CE455" s="637"/>
      <c r="CF455" s="637"/>
      <c r="CG455" s="637"/>
      <c r="CH455" s="637"/>
      <c r="CI455" s="636"/>
      <c r="CJ455" s="636"/>
      <c r="CK455" s="637"/>
      <c r="CL455" s="637"/>
      <c r="CM455" s="637"/>
      <c r="CN455" s="705"/>
      <c r="CO455" s="667">
        <f t="shared" si="204"/>
        <v>0</v>
      </c>
      <c r="CP455" s="88">
        <f t="shared" si="205"/>
        <v>0</v>
      </c>
      <c r="CQ455" s="667">
        <f t="shared" si="206"/>
        <v>0</v>
      </c>
      <c r="CR455" s="67"/>
      <c r="CS455" s="67"/>
      <c r="CT455" s="67"/>
      <c r="CU455" s="67"/>
      <c r="CV455" s="67"/>
      <c r="CW455" s="67"/>
      <c r="CX455" s="67"/>
      <c r="CY455" s="67"/>
      <c r="CZ455" s="67"/>
      <c r="DA455" s="67"/>
      <c r="DB455" s="67"/>
      <c r="DC455" s="67"/>
      <c r="DD455" s="67"/>
      <c r="DE455" s="67"/>
      <c r="DF455" s="67"/>
      <c r="DG455" s="67"/>
      <c r="DH455" s="67"/>
      <c r="DI455" s="67"/>
      <c r="DJ455" s="67"/>
      <c r="DK455" s="67"/>
      <c r="DL455" s="67"/>
      <c r="DM455" s="67"/>
      <c r="DN455" s="67"/>
      <c r="DO455" s="67"/>
      <c r="DP455" s="67"/>
      <c r="DQ455" s="67"/>
      <c r="DR455" s="67"/>
      <c r="DS455" s="67"/>
      <c r="DT455" s="67"/>
      <c r="DU455" s="67"/>
      <c r="DV455" s="67"/>
      <c r="DW455" s="67"/>
      <c r="DX455" s="67"/>
      <c r="DY455" s="67"/>
      <c r="DZ455" s="67"/>
      <c r="EA455" s="67"/>
      <c r="EB455" s="67"/>
      <c r="EC455" s="67"/>
      <c r="ED455" s="67"/>
      <c r="EE455" s="67"/>
      <c r="EF455" s="67"/>
      <c r="EG455" s="67"/>
      <c r="EH455" s="67"/>
      <c r="EI455" s="67"/>
      <c r="EJ455" s="67"/>
      <c r="EK455" s="67"/>
      <c r="EL455" s="67"/>
      <c r="EM455" s="67"/>
      <c r="EN455" s="67"/>
      <c r="EO455" s="67"/>
      <c r="EP455" s="67"/>
      <c r="EQ455" s="67"/>
      <c r="ER455" s="67"/>
      <c r="ES455" s="67"/>
      <c r="ET455" s="67"/>
      <c r="EU455" s="67"/>
      <c r="EV455" s="67"/>
      <c r="EW455" s="67"/>
      <c r="EX455" s="67"/>
      <c r="EY455" s="67"/>
      <c r="EZ455" s="67"/>
      <c r="FA455" s="67"/>
      <c r="FB455" s="67"/>
      <c r="FC455" s="67"/>
      <c r="FD455" s="67"/>
      <c r="FE455" s="67"/>
      <c r="FF455" s="67"/>
      <c r="FG455" s="67"/>
      <c r="FH455" s="67"/>
      <c r="FI455" s="67"/>
      <c r="FJ455" s="67"/>
      <c r="FK455" s="67"/>
      <c r="FL455" s="67"/>
      <c r="FM455" s="67"/>
      <c r="FN455" s="67"/>
      <c r="FO455" s="67"/>
      <c r="FP455" s="67"/>
      <c r="FQ455" s="67"/>
      <c r="FR455" s="67"/>
      <c r="FS455" s="67"/>
      <c r="FT455" s="67"/>
      <c r="FU455" s="67"/>
      <c r="FV455" s="67"/>
      <c r="FW455" s="67"/>
      <c r="FX455" s="67"/>
      <c r="FY455" s="67"/>
      <c r="FZ455" s="67"/>
      <c r="GA455" s="67"/>
      <c r="GB455" s="67"/>
      <c r="GC455" s="67"/>
      <c r="GD455" s="67"/>
    </row>
    <row r="456" spans="1:186" s="69" customFormat="1" ht="15.75" hidden="1" customHeight="1" thickBot="1" x14ac:dyDescent="0.3">
      <c r="A456" s="67"/>
      <c r="B456" s="67"/>
      <c r="C456" s="67"/>
      <c r="D456" s="67"/>
      <c r="E456" s="67"/>
      <c r="F456" s="67"/>
      <c r="G456" s="67"/>
      <c r="H456" s="67"/>
      <c r="I456" s="67"/>
      <c r="J456" s="67"/>
      <c r="K456" s="67"/>
      <c r="L456" s="67"/>
      <c r="M456" s="67"/>
      <c r="N456" s="67"/>
      <c r="O456" s="67"/>
      <c r="P456" s="67"/>
      <c r="Q456" s="67"/>
      <c r="R456" s="67"/>
      <c r="S456" s="67"/>
      <c r="T456" s="67"/>
      <c r="U456" s="67"/>
      <c r="V456" s="655"/>
      <c r="W456" s="67"/>
      <c r="X456" s="67"/>
      <c r="Y456" s="67"/>
      <c r="Z456" s="67"/>
      <c r="AA456" s="656"/>
      <c r="AB456" s="656"/>
      <c r="AC456" s="67"/>
      <c r="AD456" s="656"/>
      <c r="AE456" s="657"/>
      <c r="AF456" s="67"/>
      <c r="AG456" s="67"/>
      <c r="AH456" s="658"/>
      <c r="AI456" s="658"/>
      <c r="AJ456" s="67"/>
      <c r="AK456" s="656"/>
      <c r="AL456" s="67"/>
      <c r="AM456" s="67"/>
      <c r="AN456" s="67"/>
      <c r="AO456" s="67"/>
      <c r="AP456" s="67"/>
      <c r="AQ456" s="67"/>
      <c r="AR456" s="656"/>
      <c r="AS456" s="67"/>
      <c r="AT456" s="67"/>
      <c r="AU456" s="67"/>
      <c r="AV456" s="656"/>
      <c r="AW456" s="67"/>
      <c r="AX456" s="656"/>
      <c r="AY456" s="67"/>
      <c r="AZ456" s="67"/>
      <c r="BA456" s="67"/>
      <c r="BB456" s="656"/>
      <c r="BC456" s="656"/>
      <c r="BD456" s="67"/>
      <c r="BE456" s="656"/>
      <c r="BF456" s="101"/>
      <c r="BG456" s="101"/>
      <c r="BH456" s="101"/>
      <c r="BI456" s="812"/>
      <c r="BJ456" s="812" t="s">
        <v>308</v>
      </c>
      <c r="BK456" s="812" t="s">
        <v>309</v>
      </c>
      <c r="BL456" s="812" t="s">
        <v>566</v>
      </c>
      <c r="BM456" s="102"/>
      <c r="BN456" s="102"/>
      <c r="BO456" s="102"/>
      <c r="BP456" s="636"/>
      <c r="BQ456" s="636"/>
      <c r="BR456" s="636"/>
      <c r="BS456" s="636"/>
      <c r="BT456" s="636"/>
      <c r="BU456" s="636"/>
      <c r="BV456" s="636"/>
      <c r="BW456" s="636"/>
      <c r="BX456" s="636"/>
      <c r="BY456" s="636"/>
      <c r="BZ456" s="636"/>
      <c r="CA456" s="636"/>
      <c r="CB456" s="637"/>
      <c r="CC456" s="636"/>
      <c r="CD456" s="636"/>
      <c r="CE456" s="637"/>
      <c r="CF456" s="637"/>
      <c r="CG456" s="637"/>
      <c r="CH456" s="637"/>
      <c r="CI456" s="636"/>
      <c r="CJ456" s="636"/>
      <c r="CK456" s="637"/>
      <c r="CL456" s="637"/>
      <c r="CM456" s="637"/>
      <c r="CN456" s="705"/>
      <c r="CO456" s="667">
        <f t="shared" si="204"/>
        <v>0</v>
      </c>
      <c r="CP456" s="88">
        <f t="shared" si="205"/>
        <v>0</v>
      </c>
      <c r="CQ456" s="667">
        <f t="shared" si="206"/>
        <v>0</v>
      </c>
      <c r="CR456" s="67"/>
      <c r="CS456" s="67"/>
      <c r="CT456" s="67"/>
      <c r="CU456" s="67"/>
      <c r="CV456" s="67"/>
      <c r="CW456" s="67"/>
      <c r="CX456" s="67"/>
      <c r="CY456" s="67"/>
      <c r="CZ456" s="67"/>
      <c r="DA456" s="67"/>
      <c r="DB456" s="67"/>
      <c r="DC456" s="67"/>
      <c r="DD456" s="67"/>
      <c r="DE456" s="67"/>
      <c r="DF456" s="67"/>
      <c r="DG456" s="67"/>
      <c r="DH456" s="67"/>
      <c r="DI456" s="67"/>
      <c r="DJ456" s="67"/>
      <c r="DK456" s="67"/>
      <c r="DL456" s="67"/>
      <c r="DM456" s="67"/>
      <c r="DN456" s="67"/>
      <c r="DO456" s="67"/>
      <c r="DP456" s="67"/>
      <c r="DQ456" s="67"/>
      <c r="DR456" s="67"/>
      <c r="DS456" s="67"/>
      <c r="DT456" s="67"/>
      <c r="DU456" s="67"/>
      <c r="DV456" s="67"/>
      <c r="DW456" s="67"/>
      <c r="DX456" s="67"/>
      <c r="DY456" s="67"/>
      <c r="DZ456" s="67"/>
      <c r="EA456" s="67"/>
      <c r="EB456" s="67"/>
      <c r="EC456" s="67"/>
      <c r="ED456" s="67"/>
      <c r="EE456" s="67"/>
      <c r="EF456" s="67"/>
      <c r="EG456" s="67"/>
      <c r="EH456" s="67"/>
      <c r="EI456" s="67"/>
      <c r="EJ456" s="67"/>
      <c r="EK456" s="67"/>
      <c r="EL456" s="67"/>
      <c r="EM456" s="67"/>
      <c r="EN456" s="67"/>
      <c r="EO456" s="67"/>
      <c r="EP456" s="67"/>
      <c r="EQ456" s="67"/>
      <c r="ER456" s="67"/>
      <c r="ES456" s="67"/>
      <c r="ET456" s="67"/>
      <c r="EU456" s="67"/>
      <c r="EV456" s="67"/>
      <c r="EW456" s="67"/>
      <c r="EX456" s="67"/>
      <c r="EY456" s="67"/>
      <c r="EZ456" s="67"/>
      <c r="FA456" s="67"/>
      <c r="FB456" s="67"/>
      <c r="FC456" s="67"/>
      <c r="FD456" s="67"/>
      <c r="FE456" s="67"/>
      <c r="FF456" s="67"/>
      <c r="FG456" s="67"/>
      <c r="FH456" s="67"/>
      <c r="FI456" s="67"/>
      <c r="FJ456" s="67"/>
      <c r="FK456" s="67"/>
      <c r="FL456" s="67"/>
      <c r="FM456" s="67"/>
      <c r="FN456" s="67"/>
      <c r="FO456" s="67"/>
      <c r="FP456" s="67"/>
      <c r="FQ456" s="67"/>
      <c r="FR456" s="67"/>
      <c r="FS456" s="67"/>
      <c r="FT456" s="67"/>
      <c r="FU456" s="67"/>
      <c r="FV456" s="67"/>
      <c r="FW456" s="67"/>
      <c r="FX456" s="67"/>
      <c r="FY456" s="67"/>
      <c r="FZ456" s="67"/>
      <c r="GA456" s="67"/>
      <c r="GB456" s="67"/>
      <c r="GC456" s="67"/>
      <c r="GD456" s="67"/>
    </row>
    <row r="457" spans="1:186" s="69" customFormat="1" ht="25.5" hidden="1" customHeight="1" thickBot="1" x14ac:dyDescent="0.3">
      <c r="A457" s="67"/>
      <c r="B457" s="67"/>
      <c r="C457" s="67"/>
      <c r="D457" s="67"/>
      <c r="E457" s="67"/>
      <c r="F457" s="67"/>
      <c r="G457" s="67"/>
      <c r="H457" s="67"/>
      <c r="I457" s="67"/>
      <c r="J457" s="67"/>
      <c r="K457" s="67"/>
      <c r="L457" s="67"/>
      <c r="M457" s="67"/>
      <c r="N457" s="67"/>
      <c r="O457" s="67"/>
      <c r="P457" s="67"/>
      <c r="Q457" s="67"/>
      <c r="R457" s="67"/>
      <c r="S457" s="67"/>
      <c r="T457" s="67"/>
      <c r="U457" s="67"/>
      <c r="V457" s="655"/>
      <c r="W457" s="67"/>
      <c r="X457" s="67"/>
      <c r="Y457" s="67"/>
      <c r="Z457" s="67"/>
      <c r="AA457" s="656"/>
      <c r="AB457" s="656"/>
      <c r="AC457" s="67"/>
      <c r="AD457" s="656"/>
      <c r="AE457" s="657"/>
      <c r="AF457" s="67"/>
      <c r="AG457" s="67"/>
      <c r="AH457" s="658"/>
      <c r="AI457" s="658"/>
      <c r="AJ457" s="67"/>
      <c r="AK457" s="656"/>
      <c r="AL457" s="67"/>
      <c r="AM457" s="67"/>
      <c r="AN457" s="67"/>
      <c r="AO457" s="67"/>
      <c r="AP457" s="67"/>
      <c r="AQ457" s="67"/>
      <c r="AR457" s="656"/>
      <c r="AS457" s="67"/>
      <c r="AT457" s="67"/>
      <c r="AU457" s="67"/>
      <c r="AV457" s="656"/>
      <c r="AW457" s="67"/>
      <c r="AX457" s="656"/>
      <c r="AY457" s="67"/>
      <c r="AZ457" s="67"/>
      <c r="BA457" s="67"/>
      <c r="BB457" s="656"/>
      <c r="BC457" s="656"/>
      <c r="BD457" s="67"/>
      <c r="BE457" s="656"/>
      <c r="BF457" s="101"/>
      <c r="BG457" s="101"/>
      <c r="BH457" s="101"/>
      <c r="BI457" s="812" t="s">
        <v>306</v>
      </c>
      <c r="BJ457" s="812" t="s">
        <v>307</v>
      </c>
      <c r="BK457" s="812" t="s">
        <v>307</v>
      </c>
      <c r="BL457" s="812" t="s">
        <v>307</v>
      </c>
      <c r="BM457" s="102"/>
      <c r="BN457" s="102"/>
      <c r="BO457" s="102"/>
      <c r="BP457" s="636"/>
      <c r="BQ457" s="636"/>
      <c r="BR457" s="636"/>
      <c r="BS457" s="636"/>
      <c r="BT457" s="636"/>
      <c r="BU457" s="636"/>
      <c r="BV457" s="636"/>
      <c r="BW457" s="636"/>
      <c r="BX457" s="636"/>
      <c r="BY457" s="636"/>
      <c r="BZ457" s="636"/>
      <c r="CA457" s="636"/>
      <c r="CB457" s="637"/>
      <c r="CC457" s="636"/>
      <c r="CD457" s="636"/>
      <c r="CE457" s="637"/>
      <c r="CF457" s="637"/>
      <c r="CG457" s="637"/>
      <c r="CH457" s="637"/>
      <c r="CI457" s="636"/>
      <c r="CJ457" s="636"/>
      <c r="CK457" s="637"/>
      <c r="CL457" s="637"/>
      <c r="CM457" s="637"/>
      <c r="CN457" s="705"/>
      <c r="CO457" s="667">
        <f t="shared" si="204"/>
        <v>0</v>
      </c>
      <c r="CP457" s="88">
        <f t="shared" si="205"/>
        <v>0</v>
      </c>
      <c r="CQ457" s="667">
        <f t="shared" si="206"/>
        <v>0</v>
      </c>
      <c r="CR457" s="67"/>
      <c r="CS457" s="67"/>
      <c r="CT457" s="67"/>
      <c r="CU457" s="67"/>
      <c r="CV457" s="67"/>
      <c r="CW457" s="67"/>
      <c r="CX457" s="67"/>
      <c r="CY457" s="67"/>
      <c r="CZ457" s="67"/>
      <c r="DA457" s="67"/>
      <c r="DB457" s="67"/>
      <c r="DC457" s="67"/>
      <c r="DD457" s="67"/>
      <c r="DE457" s="67"/>
      <c r="DF457" s="67"/>
      <c r="DG457" s="67"/>
      <c r="DH457" s="67"/>
      <c r="DI457" s="67"/>
      <c r="DJ457" s="67"/>
      <c r="DK457" s="67"/>
      <c r="DL457" s="67"/>
      <c r="DM457" s="67"/>
      <c r="DN457" s="67"/>
      <c r="DO457" s="67"/>
      <c r="DP457" s="67"/>
      <c r="DQ457" s="67"/>
      <c r="DR457" s="67"/>
      <c r="DS457" s="67"/>
      <c r="DT457" s="67"/>
      <c r="DU457" s="67"/>
      <c r="DV457" s="67"/>
      <c r="DW457" s="67"/>
      <c r="DX457" s="67"/>
      <c r="DY457" s="67"/>
      <c r="DZ457" s="67"/>
      <c r="EA457" s="67"/>
      <c r="EB457" s="67"/>
      <c r="EC457" s="67"/>
      <c r="ED457" s="67"/>
      <c r="EE457" s="67"/>
      <c r="EF457" s="67"/>
      <c r="EG457" s="67"/>
      <c r="EH457" s="67"/>
      <c r="EI457" s="67"/>
      <c r="EJ457" s="67"/>
      <c r="EK457" s="67"/>
      <c r="EL457" s="67"/>
      <c r="EM457" s="67"/>
      <c r="EN457" s="67"/>
      <c r="EO457" s="67"/>
      <c r="EP457" s="67"/>
      <c r="EQ457" s="67"/>
      <c r="ER457" s="67"/>
      <c r="ES457" s="67"/>
      <c r="ET457" s="67"/>
      <c r="EU457" s="67"/>
      <c r="EV457" s="67"/>
      <c r="EW457" s="67"/>
      <c r="EX457" s="67"/>
      <c r="EY457" s="67"/>
      <c r="EZ457" s="67"/>
      <c r="FA457" s="67"/>
      <c r="FB457" s="67"/>
      <c r="FC457" s="67"/>
      <c r="FD457" s="67"/>
      <c r="FE457" s="67"/>
      <c r="FF457" s="67"/>
      <c r="FG457" s="67"/>
      <c r="FH457" s="67"/>
      <c r="FI457" s="67"/>
      <c r="FJ457" s="67"/>
      <c r="FK457" s="67"/>
      <c r="FL457" s="67"/>
      <c r="FM457" s="67"/>
      <c r="FN457" s="67"/>
      <c r="FO457" s="67"/>
      <c r="FP457" s="67"/>
      <c r="FQ457" s="67"/>
      <c r="FR457" s="67"/>
      <c r="FS457" s="67"/>
      <c r="FT457" s="67"/>
      <c r="FU457" s="67"/>
      <c r="FV457" s="67"/>
      <c r="FW457" s="67"/>
      <c r="FX457" s="67"/>
      <c r="FY457" s="67"/>
      <c r="FZ457" s="67"/>
      <c r="GA457" s="67"/>
      <c r="GB457" s="67"/>
      <c r="GC457" s="67"/>
      <c r="GD457" s="67"/>
    </row>
    <row r="458" spans="1:186" s="69" customFormat="1" ht="15.75" hidden="1" customHeight="1" thickBot="1" x14ac:dyDescent="0.3">
      <c r="A458" s="67"/>
      <c r="B458" s="67"/>
      <c r="C458" s="67"/>
      <c r="D458" s="67"/>
      <c r="E458" s="67"/>
      <c r="F458" s="67"/>
      <c r="G458" s="67"/>
      <c r="H458" s="67"/>
      <c r="I458" s="67"/>
      <c r="J458" s="67"/>
      <c r="K458" s="67"/>
      <c r="L458" s="67"/>
      <c r="M458" s="67"/>
      <c r="N458" s="67"/>
      <c r="O458" s="67"/>
      <c r="P458" s="67"/>
      <c r="Q458" s="67"/>
      <c r="R458" s="67"/>
      <c r="S458" s="67"/>
      <c r="T458" s="67"/>
      <c r="U458" s="67"/>
      <c r="V458" s="655"/>
      <c r="W458" s="67"/>
      <c r="X458" s="67"/>
      <c r="Y458" s="67"/>
      <c r="Z458" s="67"/>
      <c r="AA458" s="656"/>
      <c r="AB458" s="656"/>
      <c r="AC458" s="67"/>
      <c r="AD458" s="656"/>
      <c r="AE458" s="657"/>
      <c r="AF458" s="67"/>
      <c r="AG458" s="67"/>
      <c r="AH458" s="658"/>
      <c r="AI458" s="658"/>
      <c r="AJ458" s="67"/>
      <c r="AK458" s="656"/>
      <c r="AL458" s="67"/>
      <c r="AM458" s="67"/>
      <c r="AN458" s="67"/>
      <c r="AO458" s="67"/>
      <c r="AP458" s="67"/>
      <c r="AQ458" s="67"/>
      <c r="AR458" s="656"/>
      <c r="AS458" s="67"/>
      <c r="AT458" s="67"/>
      <c r="AU458" s="67"/>
      <c r="AV458" s="656"/>
      <c r="AW458" s="67"/>
      <c r="AX458" s="656"/>
      <c r="AY458" s="67"/>
      <c r="AZ458" s="67"/>
      <c r="BA458" s="67"/>
      <c r="BB458" s="656"/>
      <c r="BC458" s="656"/>
      <c r="BD458" s="67"/>
      <c r="BE458" s="656"/>
      <c r="BF458" s="101"/>
      <c r="BG458" s="101"/>
      <c r="BH458" s="101"/>
      <c r="BI458" s="796" t="s">
        <v>170</v>
      </c>
      <c r="BJ458" s="796">
        <v>1</v>
      </c>
      <c r="BK458" s="796">
        <v>1</v>
      </c>
      <c r="BL458" s="796">
        <v>1</v>
      </c>
      <c r="BM458" s="102"/>
      <c r="BN458" s="102"/>
      <c r="BO458" s="102"/>
      <c r="BP458" s="636"/>
      <c r="BQ458" s="636"/>
      <c r="BR458" s="636"/>
      <c r="BS458" s="636"/>
      <c r="BT458" s="636"/>
      <c r="BU458" s="636"/>
      <c r="BV458" s="636"/>
      <c r="BW458" s="636"/>
      <c r="BX458" s="636"/>
      <c r="BY458" s="636"/>
      <c r="BZ458" s="636"/>
      <c r="CA458" s="636"/>
      <c r="CB458" s="637"/>
      <c r="CC458" s="636"/>
      <c r="CD458" s="636"/>
      <c r="CE458" s="637"/>
      <c r="CF458" s="637"/>
      <c r="CG458" s="637"/>
      <c r="CH458" s="637"/>
      <c r="CI458" s="636"/>
      <c r="CJ458" s="636"/>
      <c r="CK458" s="637"/>
      <c r="CL458" s="637"/>
      <c r="CM458" s="637"/>
      <c r="CN458" s="705"/>
      <c r="CO458" s="667">
        <f t="shared" si="204"/>
        <v>0</v>
      </c>
      <c r="CP458" s="88">
        <f t="shared" si="205"/>
        <v>0</v>
      </c>
      <c r="CQ458" s="667">
        <f t="shared" si="206"/>
        <v>0</v>
      </c>
      <c r="CR458" s="67"/>
      <c r="CS458" s="67"/>
      <c r="CT458" s="67"/>
      <c r="CU458" s="67"/>
      <c r="CV458" s="67"/>
      <c r="CW458" s="67"/>
      <c r="CX458" s="67"/>
      <c r="CY458" s="67"/>
      <c r="CZ458" s="67"/>
      <c r="DA458" s="67"/>
      <c r="DB458" s="67"/>
      <c r="DC458" s="67"/>
      <c r="DD458" s="67"/>
      <c r="DE458" s="67"/>
      <c r="DF458" s="67"/>
      <c r="DG458" s="67"/>
      <c r="DH458" s="67"/>
      <c r="DI458" s="67"/>
      <c r="DJ458" s="67"/>
      <c r="DK458" s="67"/>
      <c r="DL458" s="67"/>
      <c r="DM458" s="67"/>
      <c r="DN458" s="67"/>
      <c r="DO458" s="67"/>
      <c r="DP458" s="67"/>
      <c r="DQ458" s="67"/>
      <c r="DR458" s="67"/>
      <c r="DS458" s="67"/>
      <c r="DT458" s="67"/>
      <c r="DU458" s="67"/>
      <c r="DV458" s="67"/>
      <c r="DW458" s="67"/>
      <c r="DX458" s="67"/>
      <c r="DY458" s="67"/>
      <c r="DZ458" s="67"/>
      <c r="EA458" s="67"/>
      <c r="EB458" s="67"/>
      <c r="EC458" s="67"/>
      <c r="ED458" s="67"/>
      <c r="EE458" s="67"/>
      <c r="EF458" s="67"/>
      <c r="EG458" s="67"/>
      <c r="EH458" s="67"/>
      <c r="EI458" s="67"/>
      <c r="EJ458" s="67"/>
      <c r="EK458" s="67"/>
      <c r="EL458" s="67"/>
      <c r="EM458" s="67"/>
      <c r="EN458" s="67"/>
      <c r="EO458" s="67"/>
      <c r="EP458" s="67"/>
      <c r="EQ458" s="67"/>
      <c r="ER458" s="67"/>
      <c r="ES458" s="67"/>
      <c r="ET458" s="67"/>
      <c r="EU458" s="67"/>
      <c r="EV458" s="67"/>
      <c r="EW458" s="67"/>
      <c r="EX458" s="67"/>
      <c r="EY458" s="67"/>
      <c r="EZ458" s="67"/>
      <c r="FA458" s="67"/>
      <c r="FB458" s="67"/>
      <c r="FC458" s="67"/>
      <c r="FD458" s="67"/>
      <c r="FE458" s="67"/>
      <c r="FF458" s="67"/>
      <c r="FG458" s="67"/>
      <c r="FH458" s="67"/>
      <c r="FI458" s="67"/>
      <c r="FJ458" s="67"/>
      <c r="FK458" s="67"/>
      <c r="FL458" s="67"/>
      <c r="FM458" s="67"/>
      <c r="FN458" s="67"/>
      <c r="FO458" s="67"/>
      <c r="FP458" s="67"/>
      <c r="FQ458" s="67"/>
      <c r="FR458" s="67"/>
      <c r="FS458" s="67"/>
      <c r="FT458" s="67"/>
      <c r="FU458" s="67"/>
      <c r="FV458" s="67"/>
      <c r="FW458" s="67"/>
      <c r="FX458" s="67"/>
      <c r="FY458" s="67"/>
      <c r="FZ458" s="67"/>
      <c r="GA458" s="67"/>
      <c r="GB458" s="67"/>
      <c r="GC458" s="67"/>
      <c r="GD458" s="67"/>
    </row>
    <row r="459" spans="1:186" s="69" customFormat="1" ht="15.75" hidden="1" customHeight="1" thickBot="1" x14ac:dyDescent="0.3">
      <c r="A459" s="67"/>
      <c r="B459" s="67"/>
      <c r="C459" s="67"/>
      <c r="D459" s="67"/>
      <c r="E459" s="67"/>
      <c r="F459" s="67"/>
      <c r="G459" s="67"/>
      <c r="H459" s="67"/>
      <c r="I459" s="67"/>
      <c r="J459" s="67"/>
      <c r="K459" s="67"/>
      <c r="L459" s="67"/>
      <c r="M459" s="67"/>
      <c r="N459" s="67"/>
      <c r="O459" s="67"/>
      <c r="P459" s="67"/>
      <c r="Q459" s="67"/>
      <c r="R459" s="67"/>
      <c r="S459" s="67"/>
      <c r="T459" s="67"/>
      <c r="U459" s="67"/>
      <c r="V459" s="655"/>
      <c r="W459" s="67"/>
      <c r="X459" s="67"/>
      <c r="Y459" s="67"/>
      <c r="Z459" s="67"/>
      <c r="AA459" s="656"/>
      <c r="AB459" s="656"/>
      <c r="AC459" s="67"/>
      <c r="AD459" s="656"/>
      <c r="AE459" s="657"/>
      <c r="AF459" s="67"/>
      <c r="AG459" s="67"/>
      <c r="AH459" s="658"/>
      <c r="AI459" s="658"/>
      <c r="AJ459" s="67"/>
      <c r="AK459" s="656"/>
      <c r="AL459" s="67"/>
      <c r="AM459" s="67"/>
      <c r="AN459" s="67"/>
      <c r="AO459" s="67"/>
      <c r="AP459" s="67"/>
      <c r="AQ459" s="67"/>
      <c r="AR459" s="656"/>
      <c r="AS459" s="67"/>
      <c r="AT459" s="67"/>
      <c r="AU459" s="67"/>
      <c r="AV459" s="656"/>
      <c r="AW459" s="67"/>
      <c r="AX459" s="656"/>
      <c r="AY459" s="67"/>
      <c r="AZ459" s="67"/>
      <c r="BA459" s="67"/>
      <c r="BB459" s="656"/>
      <c r="BC459" s="656"/>
      <c r="BD459" s="67"/>
      <c r="BE459" s="656"/>
      <c r="BF459" s="101"/>
      <c r="BG459" s="101"/>
      <c r="BH459" s="101"/>
      <c r="BI459" s="796" t="s">
        <v>106</v>
      </c>
      <c r="BJ459" s="796">
        <v>28</v>
      </c>
      <c r="BK459" s="796">
        <v>25</v>
      </c>
      <c r="BL459" s="796">
        <v>21</v>
      </c>
      <c r="BM459" s="102"/>
      <c r="BN459" s="102"/>
      <c r="BO459" s="102"/>
      <c r="BP459" s="636"/>
      <c r="BQ459" s="636"/>
      <c r="BR459" s="636"/>
      <c r="BS459" s="636"/>
      <c r="BT459" s="636"/>
      <c r="BU459" s="636"/>
      <c r="BV459" s="636"/>
      <c r="BW459" s="636"/>
      <c r="BX459" s="636"/>
      <c r="BY459" s="636"/>
      <c r="BZ459" s="636"/>
      <c r="CA459" s="636"/>
      <c r="CB459" s="637"/>
      <c r="CC459" s="636"/>
      <c r="CD459" s="636"/>
      <c r="CE459" s="637"/>
      <c r="CF459" s="637"/>
      <c r="CG459" s="637"/>
      <c r="CH459" s="637"/>
      <c r="CI459" s="636"/>
      <c r="CJ459" s="636"/>
      <c r="CK459" s="637"/>
      <c r="CL459" s="637"/>
      <c r="CM459" s="637"/>
      <c r="CN459" s="705"/>
      <c r="CO459" s="667">
        <f t="shared" si="204"/>
        <v>0</v>
      </c>
      <c r="CP459" s="88">
        <f t="shared" si="205"/>
        <v>0</v>
      </c>
      <c r="CQ459" s="667">
        <f t="shared" si="206"/>
        <v>0</v>
      </c>
      <c r="CR459" s="67"/>
      <c r="CS459" s="67"/>
      <c r="CT459" s="67"/>
      <c r="CU459" s="67"/>
      <c r="CV459" s="67"/>
      <c r="CW459" s="67"/>
      <c r="CX459" s="67"/>
      <c r="CY459" s="67"/>
      <c r="CZ459" s="67"/>
      <c r="DA459" s="67"/>
      <c r="DB459" s="67"/>
      <c r="DC459" s="67"/>
      <c r="DD459" s="67"/>
      <c r="DE459" s="67"/>
      <c r="DF459" s="67"/>
      <c r="DG459" s="67"/>
      <c r="DH459" s="67"/>
      <c r="DI459" s="67"/>
      <c r="DJ459" s="67"/>
      <c r="DK459" s="67"/>
      <c r="DL459" s="67"/>
      <c r="DM459" s="67"/>
      <c r="DN459" s="67"/>
      <c r="DO459" s="67"/>
      <c r="DP459" s="67"/>
      <c r="DQ459" s="67"/>
      <c r="DR459" s="67"/>
      <c r="DS459" s="67"/>
      <c r="DT459" s="67"/>
      <c r="DU459" s="67"/>
      <c r="DV459" s="67"/>
      <c r="DW459" s="67"/>
      <c r="DX459" s="67"/>
      <c r="DY459" s="67"/>
      <c r="DZ459" s="67"/>
      <c r="EA459" s="67"/>
      <c r="EB459" s="67"/>
      <c r="EC459" s="67"/>
      <c r="ED459" s="67"/>
      <c r="EE459" s="67"/>
      <c r="EF459" s="67"/>
      <c r="EG459" s="67"/>
      <c r="EH459" s="67"/>
      <c r="EI459" s="67"/>
      <c r="EJ459" s="67"/>
      <c r="EK459" s="67"/>
      <c r="EL459" s="67"/>
      <c r="EM459" s="67"/>
      <c r="EN459" s="67"/>
      <c r="EO459" s="67"/>
      <c r="EP459" s="67"/>
      <c r="EQ459" s="67"/>
      <c r="ER459" s="67"/>
      <c r="ES459" s="67"/>
      <c r="ET459" s="67"/>
      <c r="EU459" s="67"/>
      <c r="EV459" s="67"/>
      <c r="EW459" s="67"/>
      <c r="EX459" s="67"/>
      <c r="EY459" s="67"/>
      <c r="EZ459" s="67"/>
      <c r="FA459" s="67"/>
      <c r="FB459" s="67"/>
      <c r="FC459" s="67"/>
      <c r="FD459" s="67"/>
      <c r="FE459" s="67"/>
      <c r="FF459" s="67"/>
      <c r="FG459" s="67"/>
      <c r="FH459" s="67"/>
      <c r="FI459" s="67"/>
      <c r="FJ459" s="67"/>
      <c r="FK459" s="67"/>
      <c r="FL459" s="67"/>
      <c r="FM459" s="67"/>
      <c r="FN459" s="67"/>
      <c r="FO459" s="67"/>
      <c r="FP459" s="67"/>
      <c r="FQ459" s="67"/>
      <c r="FR459" s="67"/>
      <c r="FS459" s="67"/>
      <c r="FT459" s="67"/>
      <c r="FU459" s="67"/>
      <c r="FV459" s="67"/>
      <c r="FW459" s="67"/>
      <c r="FX459" s="67"/>
      <c r="FY459" s="67"/>
      <c r="FZ459" s="67"/>
      <c r="GA459" s="67"/>
      <c r="GB459" s="67"/>
      <c r="GC459" s="67"/>
      <c r="GD459" s="67"/>
    </row>
    <row r="460" spans="1:186" s="69" customFormat="1" ht="15.75" hidden="1" customHeight="1" thickBot="1" x14ac:dyDescent="0.3">
      <c r="A460" s="67"/>
      <c r="B460" s="67"/>
      <c r="C460" s="67"/>
      <c r="D460" s="67"/>
      <c r="E460" s="67"/>
      <c r="F460" s="67"/>
      <c r="G460" s="67"/>
      <c r="H460" s="67"/>
      <c r="I460" s="67"/>
      <c r="J460" s="67"/>
      <c r="K460" s="67"/>
      <c r="L460" s="67"/>
      <c r="M460" s="67"/>
      <c r="N460" s="67"/>
      <c r="O460" s="67"/>
      <c r="P460" s="67"/>
      <c r="Q460" s="67"/>
      <c r="R460" s="67"/>
      <c r="S460" s="67"/>
      <c r="T460" s="67"/>
      <c r="U460" s="67"/>
      <c r="V460" s="655"/>
      <c r="W460" s="67"/>
      <c r="X460" s="67"/>
      <c r="Y460" s="67"/>
      <c r="Z460" s="67"/>
      <c r="AA460" s="656"/>
      <c r="AB460" s="656"/>
      <c r="AC460" s="67"/>
      <c r="AD460" s="656"/>
      <c r="AE460" s="657"/>
      <c r="AF460" s="67"/>
      <c r="AG460" s="67"/>
      <c r="AH460" s="658"/>
      <c r="AI460" s="658"/>
      <c r="AJ460" s="67"/>
      <c r="AK460" s="656"/>
      <c r="AL460" s="67"/>
      <c r="AM460" s="67"/>
      <c r="AN460" s="67"/>
      <c r="AO460" s="67"/>
      <c r="AP460" s="67"/>
      <c r="AQ460" s="67"/>
      <c r="AR460" s="656"/>
      <c r="AS460" s="67"/>
      <c r="AT460" s="67"/>
      <c r="AU460" s="67"/>
      <c r="AV460" s="656"/>
      <c r="AW460" s="67"/>
      <c r="AX460" s="656"/>
      <c r="AY460" s="67"/>
      <c r="AZ460" s="67"/>
      <c r="BA460" s="67"/>
      <c r="BB460" s="656"/>
      <c r="BC460" s="656"/>
      <c r="BD460" s="67"/>
      <c r="BE460" s="656"/>
      <c r="BF460" s="101"/>
      <c r="BG460" s="101"/>
      <c r="BH460" s="101"/>
      <c r="BI460" s="796" t="s">
        <v>110</v>
      </c>
      <c r="BJ460" s="796">
        <v>265</v>
      </c>
      <c r="BK460" s="796">
        <v>298</v>
      </c>
      <c r="BL460" s="796">
        <v>310</v>
      </c>
      <c r="BM460" s="102"/>
      <c r="BN460" s="102"/>
      <c r="BO460" s="102"/>
      <c r="BP460" s="636"/>
      <c r="BQ460" s="636"/>
      <c r="BR460" s="636"/>
      <c r="BS460" s="636"/>
      <c r="BT460" s="636"/>
      <c r="BU460" s="636"/>
      <c r="BV460" s="636"/>
      <c r="BW460" s="636"/>
      <c r="BX460" s="636"/>
      <c r="BY460" s="636"/>
      <c r="BZ460" s="636"/>
      <c r="CA460" s="636"/>
      <c r="CB460" s="637"/>
      <c r="CC460" s="636"/>
      <c r="CD460" s="636"/>
      <c r="CE460" s="637"/>
      <c r="CF460" s="637"/>
      <c r="CG460" s="637"/>
      <c r="CH460" s="637"/>
      <c r="CI460" s="636"/>
      <c r="CJ460" s="636"/>
      <c r="CK460" s="637"/>
      <c r="CL460" s="637"/>
      <c r="CM460" s="637"/>
      <c r="CN460" s="705"/>
      <c r="CO460" s="88"/>
      <c r="CP460" s="88"/>
      <c r="CQ460" s="88"/>
      <c r="CR460" s="67"/>
      <c r="CS460" s="67"/>
      <c r="CT460" s="67"/>
      <c r="CU460" s="67"/>
      <c r="CV460" s="67"/>
      <c r="CW460" s="67"/>
      <c r="CX460" s="67"/>
      <c r="CY460" s="67"/>
      <c r="CZ460" s="67"/>
      <c r="DA460" s="67"/>
      <c r="DB460" s="67"/>
      <c r="DC460" s="67"/>
      <c r="DD460" s="67"/>
      <c r="DE460" s="67"/>
      <c r="DF460" s="67"/>
      <c r="DG460" s="67"/>
      <c r="DH460" s="67"/>
      <c r="DI460" s="67"/>
      <c r="DJ460" s="67"/>
      <c r="DK460" s="67"/>
      <c r="DL460" s="67"/>
      <c r="DM460" s="67"/>
      <c r="DN460" s="67"/>
      <c r="DO460" s="67"/>
      <c r="DP460" s="67"/>
      <c r="DQ460" s="67"/>
      <c r="DR460" s="67"/>
      <c r="DS460" s="67"/>
      <c r="DT460" s="67"/>
      <c r="DU460" s="67"/>
      <c r="DV460" s="67"/>
      <c r="DW460" s="67"/>
      <c r="DX460" s="67"/>
      <c r="DY460" s="67"/>
      <c r="DZ460" s="67"/>
      <c r="EA460" s="67"/>
      <c r="EB460" s="67"/>
      <c r="EC460" s="67"/>
      <c r="ED460" s="67"/>
      <c r="EE460" s="67"/>
      <c r="EF460" s="67"/>
      <c r="EG460" s="67"/>
      <c r="EH460" s="67"/>
      <c r="EI460" s="67"/>
      <c r="EJ460" s="67"/>
      <c r="EK460" s="67"/>
      <c r="EL460" s="67"/>
      <c r="EM460" s="67"/>
      <c r="EN460" s="67"/>
      <c r="EO460" s="67"/>
      <c r="EP460" s="67"/>
      <c r="EQ460" s="67"/>
      <c r="ER460" s="67"/>
      <c r="ES460" s="67"/>
      <c r="ET460" s="67"/>
      <c r="EU460" s="67"/>
      <c r="EV460" s="67"/>
      <c r="EW460" s="67"/>
      <c r="EX460" s="67"/>
      <c r="EY460" s="67"/>
      <c r="EZ460" s="67"/>
      <c r="FA460" s="67"/>
      <c r="FB460" s="67"/>
      <c r="FC460" s="67"/>
      <c r="FD460" s="67"/>
      <c r="FE460" s="67"/>
      <c r="FF460" s="67"/>
      <c r="FG460" s="67"/>
      <c r="FH460" s="67"/>
      <c r="FI460" s="67"/>
      <c r="FJ460" s="67"/>
      <c r="FK460" s="67"/>
      <c r="FL460" s="67"/>
      <c r="FM460" s="67"/>
      <c r="FN460" s="67"/>
      <c r="FO460" s="67"/>
      <c r="FP460" s="67"/>
      <c r="FQ460" s="67"/>
      <c r="FR460" s="67"/>
      <c r="FS460" s="67"/>
      <c r="FT460" s="67"/>
      <c r="FU460" s="67"/>
      <c r="FV460" s="67"/>
      <c r="FW460" s="67"/>
      <c r="FX460" s="67"/>
      <c r="FY460" s="67"/>
      <c r="FZ460" s="67"/>
      <c r="GA460" s="67"/>
      <c r="GB460" s="67"/>
      <c r="GC460" s="67"/>
      <c r="GD460" s="67"/>
    </row>
    <row r="461" spans="1:186" s="69" customFormat="1" ht="15.75" hidden="1" customHeight="1" thickBot="1" x14ac:dyDescent="0.3">
      <c r="A461" s="67"/>
      <c r="B461" s="67"/>
      <c r="C461" s="67"/>
      <c r="D461" s="67"/>
      <c r="E461" s="67"/>
      <c r="F461" s="67"/>
      <c r="G461" s="67"/>
      <c r="H461" s="67"/>
      <c r="I461" s="67"/>
      <c r="J461" s="67"/>
      <c r="K461" s="67"/>
      <c r="L461" s="67"/>
      <c r="M461" s="67"/>
      <c r="N461" s="67"/>
      <c r="O461" s="67"/>
      <c r="P461" s="67"/>
      <c r="Q461" s="67"/>
      <c r="R461" s="67"/>
      <c r="S461" s="67"/>
      <c r="T461" s="67"/>
      <c r="U461" s="67"/>
      <c r="V461" s="655"/>
      <c r="W461" s="67"/>
      <c r="X461" s="67"/>
      <c r="Y461" s="67"/>
      <c r="Z461" s="67"/>
      <c r="AA461" s="656"/>
      <c r="AB461" s="656"/>
      <c r="AC461" s="67"/>
      <c r="AD461" s="656"/>
      <c r="AE461" s="657"/>
      <c r="AF461" s="67"/>
      <c r="AG461" s="67"/>
      <c r="AH461" s="658"/>
      <c r="AI461" s="658"/>
      <c r="AJ461" s="67"/>
      <c r="AK461" s="656"/>
      <c r="AL461" s="67"/>
      <c r="AM461" s="67"/>
      <c r="AN461" s="67"/>
      <c r="AO461" s="67"/>
      <c r="AP461" s="67"/>
      <c r="AQ461" s="67"/>
      <c r="AR461" s="656"/>
      <c r="AS461" s="67"/>
      <c r="AT461" s="67"/>
      <c r="AU461" s="67"/>
      <c r="AV461" s="656"/>
      <c r="AW461" s="67"/>
      <c r="AX461" s="656"/>
      <c r="AY461" s="67"/>
      <c r="AZ461" s="67"/>
      <c r="BA461" s="67"/>
      <c r="BB461" s="656"/>
      <c r="BC461" s="656"/>
      <c r="BD461" s="67"/>
      <c r="BE461" s="656"/>
      <c r="BF461" s="101"/>
      <c r="BG461" s="101"/>
      <c r="BH461" s="101"/>
      <c r="BI461" s="796" t="s">
        <v>8</v>
      </c>
      <c r="BJ461" s="796">
        <v>23500</v>
      </c>
      <c r="BK461" s="796">
        <v>22800</v>
      </c>
      <c r="BL461" s="796"/>
      <c r="BM461" s="102"/>
      <c r="BN461" s="102"/>
      <c r="BO461" s="102"/>
      <c r="BP461" s="636"/>
      <c r="BQ461" s="636"/>
      <c r="BR461" s="636"/>
      <c r="BS461" s="636"/>
      <c r="BT461" s="636"/>
      <c r="BU461" s="636"/>
      <c r="BV461" s="636"/>
      <c r="BW461" s="636"/>
      <c r="BX461" s="636"/>
      <c r="BY461" s="636"/>
      <c r="BZ461" s="636"/>
      <c r="CA461" s="636"/>
      <c r="CB461" s="637"/>
      <c r="CC461" s="636"/>
      <c r="CD461" s="636"/>
      <c r="CE461" s="637"/>
      <c r="CF461" s="637"/>
      <c r="CG461" s="637"/>
      <c r="CH461" s="637"/>
      <c r="CI461" s="636"/>
      <c r="CJ461" s="636"/>
      <c r="CK461" s="637"/>
      <c r="CL461" s="637"/>
      <c r="CM461" s="637"/>
      <c r="CN461" s="705"/>
      <c r="CO461" s="88"/>
      <c r="CP461" s="88"/>
      <c r="CQ461" s="88"/>
      <c r="CR461" s="67"/>
      <c r="CS461" s="67"/>
      <c r="CT461" s="67"/>
      <c r="CU461" s="67"/>
      <c r="CV461" s="67"/>
      <c r="CW461" s="67"/>
      <c r="CX461" s="67"/>
      <c r="CY461" s="67"/>
      <c r="CZ461" s="67"/>
      <c r="DA461" s="67"/>
      <c r="DB461" s="67"/>
      <c r="DC461" s="67"/>
      <c r="DD461" s="67"/>
      <c r="DE461" s="67"/>
      <c r="DF461" s="67"/>
      <c r="DG461" s="67"/>
      <c r="DH461" s="67"/>
      <c r="DI461" s="67"/>
      <c r="DJ461" s="67"/>
      <c r="DK461" s="67"/>
      <c r="DL461" s="67"/>
      <c r="DM461" s="67"/>
      <c r="DN461" s="67"/>
      <c r="DO461" s="67"/>
      <c r="DP461" s="67"/>
      <c r="DQ461" s="67"/>
      <c r="DR461" s="67"/>
      <c r="DS461" s="67"/>
      <c r="DT461" s="67"/>
      <c r="DU461" s="67"/>
      <c r="DV461" s="67"/>
      <c r="DW461" s="67"/>
      <c r="DX461" s="67"/>
      <c r="DY461" s="67"/>
      <c r="DZ461" s="67"/>
      <c r="EA461" s="67"/>
      <c r="EB461" s="67"/>
      <c r="EC461" s="67"/>
      <c r="ED461" s="67"/>
      <c r="EE461" s="67"/>
      <c r="EF461" s="67"/>
      <c r="EG461" s="67"/>
      <c r="EH461" s="67"/>
      <c r="EI461" s="67"/>
      <c r="EJ461" s="67"/>
      <c r="EK461" s="67"/>
      <c r="EL461" s="67"/>
      <c r="EM461" s="67"/>
      <c r="EN461" s="67"/>
      <c r="EO461" s="67"/>
      <c r="EP461" s="67"/>
      <c r="EQ461" s="67"/>
      <c r="ER461" s="67"/>
      <c r="ES461" s="67"/>
      <c r="ET461" s="67"/>
      <c r="EU461" s="67"/>
      <c r="EV461" s="67"/>
      <c r="EW461" s="67"/>
      <c r="EX461" s="67"/>
      <c r="EY461" s="67"/>
      <c r="EZ461" s="67"/>
      <c r="FA461" s="67"/>
      <c r="FB461" s="67"/>
      <c r="FC461" s="67"/>
      <c r="FD461" s="67"/>
      <c r="FE461" s="67"/>
      <c r="FF461" s="67"/>
      <c r="FG461" s="67"/>
      <c r="FH461" s="67"/>
      <c r="FI461" s="67"/>
      <c r="FJ461" s="67"/>
      <c r="FK461" s="67"/>
      <c r="FL461" s="67"/>
      <c r="FM461" s="67"/>
      <c r="FN461" s="67"/>
      <c r="FO461" s="67"/>
      <c r="FP461" s="67"/>
      <c r="FQ461" s="67"/>
      <c r="FR461" s="67"/>
      <c r="FS461" s="67"/>
      <c r="FT461" s="67"/>
      <c r="FU461" s="67"/>
      <c r="FV461" s="67"/>
      <c r="FW461" s="67"/>
      <c r="FX461" s="67"/>
      <c r="FY461" s="67"/>
      <c r="FZ461" s="67"/>
      <c r="GA461" s="67"/>
      <c r="GB461" s="67"/>
      <c r="GC461" s="67"/>
      <c r="GD461" s="67"/>
    </row>
    <row r="462" spans="1:186" s="69" customFormat="1" ht="15.75" hidden="1" customHeight="1" thickBot="1" x14ac:dyDescent="0.3">
      <c r="A462" s="67"/>
      <c r="B462" s="67"/>
      <c r="C462" s="67"/>
      <c r="D462" s="67"/>
      <c r="E462" s="67"/>
      <c r="F462" s="67"/>
      <c r="G462" s="67"/>
      <c r="H462" s="67"/>
      <c r="I462" s="67"/>
      <c r="J462" s="67"/>
      <c r="K462" s="67"/>
      <c r="L462" s="67"/>
      <c r="M462" s="67"/>
      <c r="N462" s="67"/>
      <c r="O462" s="67"/>
      <c r="P462" s="67"/>
      <c r="Q462" s="67"/>
      <c r="R462" s="67"/>
      <c r="S462" s="67"/>
      <c r="T462" s="67"/>
      <c r="U462" s="67"/>
      <c r="V462" s="655"/>
      <c r="W462" s="67"/>
      <c r="X462" s="67"/>
      <c r="Y462" s="67"/>
      <c r="Z462" s="67"/>
      <c r="AA462" s="656"/>
      <c r="AB462" s="656"/>
      <c r="AC462" s="67"/>
      <c r="AD462" s="656"/>
      <c r="AE462" s="657"/>
      <c r="AF462" s="67"/>
      <c r="AG462" s="67"/>
      <c r="AH462" s="658"/>
      <c r="AI462" s="658"/>
      <c r="AJ462" s="67"/>
      <c r="AK462" s="656"/>
      <c r="AL462" s="67"/>
      <c r="AM462" s="67"/>
      <c r="AN462" s="67"/>
      <c r="AO462" s="67"/>
      <c r="AP462" s="67"/>
      <c r="AQ462" s="67"/>
      <c r="AR462" s="656"/>
      <c r="AS462" s="67"/>
      <c r="AT462" s="67"/>
      <c r="AU462" s="67"/>
      <c r="AV462" s="656"/>
      <c r="AW462" s="67"/>
      <c r="AX462" s="656"/>
      <c r="AY462" s="67"/>
      <c r="AZ462" s="67"/>
      <c r="BA462" s="67"/>
      <c r="BB462" s="656"/>
      <c r="BC462" s="656"/>
      <c r="BD462" s="67"/>
      <c r="BE462" s="656"/>
      <c r="BF462" s="101"/>
      <c r="BG462" s="101"/>
      <c r="BH462" s="101"/>
      <c r="BI462" s="796" t="s">
        <v>312</v>
      </c>
      <c r="BJ462" s="796">
        <v>16100</v>
      </c>
      <c r="BK462" s="796">
        <v>17200</v>
      </c>
      <c r="BL462" s="796" t="s">
        <v>313</v>
      </c>
      <c r="BM462" s="102"/>
      <c r="BN462" s="102"/>
      <c r="BO462" s="102"/>
      <c r="BP462" s="636"/>
      <c r="BQ462" s="636"/>
      <c r="BR462" s="636"/>
      <c r="BS462" s="636"/>
      <c r="BT462" s="636"/>
      <c r="BU462" s="636"/>
      <c r="BV462" s="636"/>
      <c r="BW462" s="636"/>
      <c r="BX462" s="636"/>
      <c r="BY462" s="636"/>
      <c r="BZ462" s="636"/>
      <c r="CA462" s="636"/>
      <c r="CB462" s="637"/>
      <c r="CC462" s="636"/>
      <c r="CD462" s="636"/>
      <c r="CE462" s="637"/>
      <c r="CF462" s="637"/>
      <c r="CG462" s="637"/>
      <c r="CH462" s="637"/>
      <c r="CI462" s="636"/>
      <c r="CJ462" s="636"/>
      <c r="CK462" s="637"/>
      <c r="CL462" s="637"/>
      <c r="CM462" s="637"/>
      <c r="CN462" s="705"/>
      <c r="CO462" s="88"/>
      <c r="CP462" s="88"/>
      <c r="CQ462" s="88"/>
      <c r="CR462" s="67"/>
      <c r="CS462" s="67"/>
      <c r="CT462" s="67"/>
      <c r="CU462" s="67"/>
      <c r="CV462" s="67"/>
      <c r="CW462" s="67"/>
      <c r="CX462" s="67"/>
      <c r="CY462" s="67"/>
      <c r="CZ462" s="67"/>
      <c r="DA462" s="67"/>
      <c r="DB462" s="67"/>
      <c r="DC462" s="67"/>
      <c r="DD462" s="67"/>
      <c r="DE462" s="67"/>
      <c r="DF462" s="67"/>
      <c r="DG462" s="67"/>
      <c r="DH462" s="67"/>
      <c r="DI462" s="67"/>
      <c r="DJ462" s="67"/>
      <c r="DK462" s="67"/>
      <c r="DL462" s="67"/>
      <c r="DM462" s="67"/>
      <c r="DN462" s="67"/>
      <c r="DO462" s="67"/>
      <c r="DP462" s="67"/>
      <c r="DQ462" s="67"/>
      <c r="DR462" s="67"/>
      <c r="DS462" s="67"/>
      <c r="DT462" s="67"/>
      <c r="DU462" s="67"/>
      <c r="DV462" s="67"/>
      <c r="DW462" s="67"/>
      <c r="DX462" s="67"/>
      <c r="DY462" s="67"/>
      <c r="DZ462" s="67"/>
      <c r="EA462" s="67"/>
      <c r="EB462" s="67"/>
      <c r="EC462" s="67"/>
      <c r="ED462" s="67"/>
      <c r="EE462" s="67"/>
      <c r="EF462" s="67"/>
      <c r="EG462" s="67"/>
      <c r="EH462" s="67"/>
      <c r="EI462" s="67"/>
      <c r="EJ462" s="67"/>
      <c r="EK462" s="67"/>
      <c r="EL462" s="67"/>
      <c r="EM462" s="67"/>
      <c r="EN462" s="67"/>
      <c r="EO462" s="67"/>
      <c r="EP462" s="67"/>
      <c r="EQ462" s="67"/>
      <c r="ER462" s="67"/>
      <c r="ES462" s="67"/>
      <c r="ET462" s="67"/>
      <c r="EU462" s="67"/>
      <c r="EV462" s="67"/>
      <c r="EW462" s="67"/>
      <c r="EX462" s="67"/>
      <c r="EY462" s="67"/>
      <c r="EZ462" s="67"/>
      <c r="FA462" s="67"/>
      <c r="FB462" s="67"/>
      <c r="FC462" s="67"/>
      <c r="FD462" s="67"/>
      <c r="FE462" s="67"/>
      <c r="FF462" s="67"/>
      <c r="FG462" s="67"/>
      <c r="FH462" s="67"/>
      <c r="FI462" s="67"/>
      <c r="FJ462" s="67"/>
      <c r="FK462" s="67"/>
      <c r="FL462" s="67"/>
      <c r="FM462" s="67"/>
      <c r="FN462" s="67"/>
      <c r="FO462" s="67"/>
      <c r="FP462" s="67"/>
      <c r="FQ462" s="67"/>
      <c r="FR462" s="67"/>
      <c r="FS462" s="67"/>
      <c r="FT462" s="67"/>
      <c r="FU462" s="67"/>
      <c r="FV462" s="67"/>
      <c r="FW462" s="67"/>
      <c r="FX462" s="67"/>
      <c r="FY462" s="67"/>
      <c r="FZ462" s="67"/>
      <c r="GA462" s="67"/>
      <c r="GB462" s="67"/>
      <c r="GC462" s="67"/>
      <c r="GD462" s="67"/>
    </row>
    <row r="463" spans="1:186" s="69" customFormat="1" ht="15.75" hidden="1" customHeight="1" thickBot="1" x14ac:dyDescent="0.3">
      <c r="A463" s="67"/>
      <c r="B463" s="67"/>
      <c r="C463" s="67"/>
      <c r="D463" s="67"/>
      <c r="E463" s="67"/>
      <c r="F463" s="67"/>
      <c r="G463" s="67"/>
      <c r="H463" s="67"/>
      <c r="I463" s="67"/>
      <c r="J463" s="67"/>
      <c r="K463" s="67"/>
      <c r="L463" s="67"/>
      <c r="M463" s="67"/>
      <c r="N463" s="67"/>
      <c r="O463" s="67"/>
      <c r="P463" s="67"/>
      <c r="Q463" s="67"/>
      <c r="R463" s="67"/>
      <c r="S463" s="67"/>
      <c r="T463" s="67"/>
      <c r="U463" s="67"/>
      <c r="V463" s="655"/>
      <c r="W463" s="67"/>
      <c r="X463" s="67"/>
      <c r="Y463" s="67"/>
      <c r="Z463" s="67"/>
      <c r="AA463" s="656"/>
      <c r="AB463" s="656"/>
      <c r="AC463" s="67"/>
      <c r="AD463" s="656"/>
      <c r="AE463" s="657"/>
      <c r="AF463" s="67"/>
      <c r="AG463" s="67"/>
      <c r="AH463" s="658"/>
      <c r="AI463" s="658"/>
      <c r="AJ463" s="67"/>
      <c r="AK463" s="656"/>
      <c r="AL463" s="67"/>
      <c r="AM463" s="67"/>
      <c r="AN463" s="67"/>
      <c r="AO463" s="67"/>
      <c r="AP463" s="67"/>
      <c r="AQ463" s="67"/>
      <c r="AR463" s="656"/>
      <c r="AS463" s="67"/>
      <c r="AT463" s="67"/>
      <c r="AU463" s="67"/>
      <c r="AV463" s="656"/>
      <c r="AW463" s="67"/>
      <c r="AX463" s="656"/>
      <c r="AY463" s="67"/>
      <c r="AZ463" s="67"/>
      <c r="BA463" s="67"/>
      <c r="BB463" s="656"/>
      <c r="BC463" s="656"/>
      <c r="BD463" s="67"/>
      <c r="BE463" s="656"/>
      <c r="BF463" s="101"/>
      <c r="BG463" s="101"/>
      <c r="BH463" s="101"/>
      <c r="BI463" s="796"/>
      <c r="BJ463" s="796"/>
      <c r="BK463" s="796"/>
      <c r="BL463" s="796"/>
      <c r="BM463" s="102"/>
      <c r="BN463" s="102"/>
      <c r="BO463" s="102"/>
      <c r="BP463" s="636"/>
      <c r="BQ463" s="636"/>
      <c r="BR463" s="636"/>
      <c r="BS463" s="636"/>
      <c r="BT463" s="636"/>
      <c r="BU463" s="636"/>
      <c r="BV463" s="636"/>
      <c r="BW463" s="636"/>
      <c r="BX463" s="636"/>
      <c r="BY463" s="636"/>
      <c r="BZ463" s="636"/>
      <c r="CA463" s="636"/>
      <c r="CB463" s="637"/>
      <c r="CC463" s="636"/>
      <c r="CD463" s="636"/>
      <c r="CE463" s="637"/>
      <c r="CF463" s="637"/>
      <c r="CG463" s="637"/>
      <c r="CH463" s="637"/>
      <c r="CI463" s="636"/>
      <c r="CJ463" s="636"/>
      <c r="CK463" s="637"/>
      <c r="CL463" s="637"/>
      <c r="CM463" s="637"/>
      <c r="CN463" s="705"/>
      <c r="CO463" s="88"/>
      <c r="CP463" s="88"/>
      <c r="CQ463" s="88"/>
      <c r="CR463" s="67"/>
      <c r="CS463" s="67"/>
      <c r="CT463" s="67"/>
      <c r="CU463" s="67"/>
      <c r="CV463" s="67"/>
      <c r="CW463" s="67"/>
      <c r="CX463" s="67"/>
      <c r="CY463" s="67"/>
      <c r="CZ463" s="67"/>
      <c r="DA463" s="67"/>
      <c r="DB463" s="67"/>
      <c r="DC463" s="67"/>
      <c r="DD463" s="67"/>
      <c r="DE463" s="67"/>
      <c r="DF463" s="67"/>
      <c r="DG463" s="67"/>
      <c r="DH463" s="67"/>
      <c r="DI463" s="67"/>
      <c r="DJ463" s="67"/>
      <c r="DK463" s="67"/>
      <c r="DL463" s="67"/>
      <c r="DM463" s="67"/>
      <c r="DN463" s="67"/>
      <c r="DO463" s="67"/>
      <c r="DP463" s="67"/>
      <c r="DQ463" s="67"/>
      <c r="DR463" s="67"/>
      <c r="DS463" s="67"/>
      <c r="DT463" s="67"/>
      <c r="DU463" s="67"/>
      <c r="DV463" s="67"/>
      <c r="DW463" s="67"/>
      <c r="DX463" s="67"/>
      <c r="DY463" s="67"/>
      <c r="DZ463" s="67"/>
      <c r="EA463" s="67"/>
      <c r="EB463" s="67"/>
      <c r="EC463" s="67"/>
      <c r="ED463" s="67"/>
      <c r="EE463" s="67"/>
      <c r="EF463" s="67"/>
      <c r="EG463" s="67"/>
      <c r="EH463" s="67"/>
      <c r="EI463" s="67"/>
      <c r="EJ463" s="67"/>
      <c r="EK463" s="67"/>
      <c r="EL463" s="67"/>
      <c r="EM463" s="67"/>
      <c r="EN463" s="67"/>
      <c r="EO463" s="67"/>
      <c r="EP463" s="67"/>
      <c r="EQ463" s="67"/>
      <c r="ER463" s="67"/>
      <c r="ES463" s="67"/>
      <c r="ET463" s="67"/>
      <c r="EU463" s="67"/>
      <c r="EV463" s="67"/>
      <c r="EW463" s="67"/>
      <c r="EX463" s="67"/>
      <c r="EY463" s="67"/>
      <c r="EZ463" s="67"/>
      <c r="FA463" s="67"/>
      <c r="FB463" s="67"/>
      <c r="FC463" s="67"/>
      <c r="FD463" s="67"/>
      <c r="FE463" s="67"/>
      <c r="FF463" s="67"/>
      <c r="FG463" s="67"/>
      <c r="FH463" s="67"/>
      <c r="FI463" s="67"/>
      <c r="FJ463" s="67"/>
      <c r="FK463" s="67"/>
      <c r="FL463" s="67"/>
      <c r="FM463" s="67"/>
      <c r="FN463" s="67"/>
      <c r="FO463" s="67"/>
      <c r="FP463" s="67"/>
      <c r="FQ463" s="67"/>
      <c r="FR463" s="67"/>
      <c r="FS463" s="67"/>
      <c r="FT463" s="67"/>
      <c r="FU463" s="67"/>
      <c r="FV463" s="67"/>
      <c r="FW463" s="67"/>
      <c r="FX463" s="67"/>
      <c r="FY463" s="67"/>
      <c r="FZ463" s="67"/>
      <c r="GA463" s="67"/>
      <c r="GB463" s="67"/>
      <c r="GC463" s="67"/>
      <c r="GD463" s="67"/>
    </row>
    <row r="464" spans="1:186" s="69" customFormat="1" ht="15.75" hidden="1" customHeight="1" thickBot="1" x14ac:dyDescent="0.3">
      <c r="A464" s="67"/>
      <c r="B464" s="67"/>
      <c r="C464" s="67"/>
      <c r="D464" s="67"/>
      <c r="E464" s="67"/>
      <c r="F464" s="67"/>
      <c r="G464" s="67"/>
      <c r="H464" s="67"/>
      <c r="I464" s="67"/>
      <c r="J464" s="67"/>
      <c r="K464" s="67"/>
      <c r="L464" s="67"/>
      <c r="M464" s="67"/>
      <c r="N464" s="67"/>
      <c r="O464" s="67"/>
      <c r="P464" s="67"/>
      <c r="Q464" s="67"/>
      <c r="R464" s="67"/>
      <c r="S464" s="67"/>
      <c r="T464" s="67"/>
      <c r="U464" s="67"/>
      <c r="V464" s="655"/>
      <c r="W464" s="67"/>
      <c r="X464" s="67"/>
      <c r="Y464" s="67"/>
      <c r="Z464" s="67"/>
      <c r="AA464" s="656"/>
      <c r="AB464" s="656"/>
      <c r="AC464" s="67"/>
      <c r="AD464" s="656"/>
      <c r="AE464" s="657"/>
      <c r="AF464" s="67"/>
      <c r="AG464" s="67"/>
      <c r="AH464" s="658"/>
      <c r="AI464" s="658"/>
      <c r="AJ464" s="67"/>
      <c r="AK464" s="656"/>
      <c r="AL464" s="67"/>
      <c r="AM464" s="67"/>
      <c r="AN464" s="67"/>
      <c r="AO464" s="67"/>
      <c r="AP464" s="67"/>
      <c r="AQ464" s="67"/>
      <c r="AR464" s="656"/>
      <c r="AS464" s="67"/>
      <c r="AT464" s="67"/>
      <c r="AU464" s="67"/>
      <c r="AV464" s="656"/>
      <c r="AW464" s="67"/>
      <c r="AX464" s="656"/>
      <c r="AY464" s="67"/>
      <c r="AZ464" s="67"/>
      <c r="BA464" s="67"/>
      <c r="BB464" s="656"/>
      <c r="BC464" s="656"/>
      <c r="BD464" s="67"/>
      <c r="BE464" s="656"/>
      <c r="BF464" s="101"/>
      <c r="BG464" s="101"/>
      <c r="BH464" s="101"/>
      <c r="BI464" s="796"/>
      <c r="BJ464" s="796"/>
      <c r="BK464" s="796"/>
      <c r="BL464" s="796"/>
      <c r="BM464" s="102"/>
      <c r="BN464" s="102"/>
      <c r="BO464" s="102"/>
      <c r="BP464" s="636"/>
      <c r="BQ464" s="636"/>
      <c r="BR464" s="636"/>
      <c r="BS464" s="636"/>
      <c r="BT464" s="636"/>
      <c r="BU464" s="636"/>
      <c r="BV464" s="636"/>
      <c r="BW464" s="636"/>
      <c r="BX464" s="636"/>
      <c r="BY464" s="636"/>
      <c r="BZ464" s="636"/>
      <c r="CA464" s="636"/>
      <c r="CB464" s="637"/>
      <c r="CC464" s="636"/>
      <c r="CD464" s="636"/>
      <c r="CE464" s="637"/>
      <c r="CF464" s="637"/>
      <c r="CG464" s="637"/>
      <c r="CH464" s="637"/>
      <c r="CI464" s="636"/>
      <c r="CJ464" s="636"/>
      <c r="CK464" s="637"/>
      <c r="CL464" s="637"/>
      <c r="CM464" s="637"/>
      <c r="CN464" s="705"/>
      <c r="CO464" s="88"/>
      <c r="CP464" s="88"/>
      <c r="CQ464" s="88"/>
      <c r="CR464" s="67"/>
      <c r="CS464" s="67"/>
      <c r="CT464" s="67"/>
      <c r="CU464" s="67"/>
      <c r="CV464" s="67"/>
      <c r="CW464" s="67"/>
      <c r="CX464" s="67"/>
      <c r="CY464" s="67"/>
      <c r="CZ464" s="67"/>
      <c r="DA464" s="67"/>
      <c r="DB464" s="67"/>
      <c r="DC464" s="67"/>
      <c r="DD464" s="67"/>
      <c r="DE464" s="67"/>
      <c r="DF464" s="67"/>
      <c r="DG464" s="67"/>
      <c r="DH464" s="67"/>
      <c r="DI464" s="67"/>
      <c r="DJ464" s="67"/>
      <c r="DK464" s="67"/>
      <c r="DL464" s="67"/>
      <c r="DM464" s="67"/>
      <c r="DN464" s="67"/>
      <c r="DO464" s="67"/>
      <c r="DP464" s="67"/>
      <c r="DQ464" s="67"/>
      <c r="DR464" s="67"/>
      <c r="DS464" s="67"/>
      <c r="DT464" s="67"/>
      <c r="DU464" s="67"/>
      <c r="DV464" s="67"/>
      <c r="DW464" s="67"/>
      <c r="DX464" s="67"/>
      <c r="DY464" s="67"/>
      <c r="DZ464" s="67"/>
      <c r="EA464" s="67"/>
      <c r="EB464" s="67"/>
      <c r="EC464" s="67"/>
      <c r="ED464" s="67"/>
      <c r="EE464" s="67"/>
      <c r="EF464" s="67"/>
      <c r="EG464" s="67"/>
      <c r="EH464" s="67"/>
      <c r="EI464" s="67"/>
      <c r="EJ464" s="67"/>
      <c r="EK464" s="67"/>
      <c r="EL464" s="67"/>
      <c r="EM464" s="67"/>
      <c r="EN464" s="67"/>
      <c r="EO464" s="67"/>
      <c r="EP464" s="67"/>
      <c r="EQ464" s="67"/>
      <c r="ER464" s="67"/>
      <c r="ES464" s="67"/>
      <c r="ET464" s="67"/>
      <c r="EU464" s="67"/>
      <c r="EV464" s="67"/>
      <c r="EW464" s="67"/>
      <c r="EX464" s="67"/>
      <c r="EY464" s="67"/>
      <c r="EZ464" s="67"/>
      <c r="FA464" s="67"/>
      <c r="FB464" s="67"/>
      <c r="FC464" s="67"/>
      <c r="FD464" s="67"/>
      <c r="FE464" s="67"/>
      <c r="FF464" s="67"/>
      <c r="FG464" s="67"/>
      <c r="FH464" s="67"/>
      <c r="FI464" s="67"/>
      <c r="FJ464" s="67"/>
      <c r="FK464" s="67"/>
      <c r="FL464" s="67"/>
      <c r="FM464" s="67"/>
      <c r="FN464" s="67"/>
      <c r="FO464" s="67"/>
      <c r="FP464" s="67"/>
      <c r="FQ464" s="67"/>
      <c r="FR464" s="67"/>
      <c r="FS464" s="67"/>
      <c r="FT464" s="67"/>
      <c r="FU464" s="67"/>
      <c r="FV464" s="67"/>
      <c r="FW464" s="67"/>
      <c r="FX464" s="67"/>
      <c r="FY464" s="67"/>
      <c r="FZ464" s="67"/>
      <c r="GA464" s="67"/>
      <c r="GB464" s="67"/>
      <c r="GC464" s="67"/>
      <c r="GD464" s="67"/>
    </row>
    <row r="465" spans="1:186" s="69" customFormat="1" ht="15.75" hidden="1" customHeight="1" thickBot="1" x14ac:dyDescent="0.3">
      <c r="A465" s="67"/>
      <c r="B465" s="67"/>
      <c r="C465" s="67"/>
      <c r="D465" s="67"/>
      <c r="E465" s="67"/>
      <c r="F465" s="67"/>
      <c r="G465" s="67"/>
      <c r="H465" s="67"/>
      <c r="I465" s="67"/>
      <c r="J465" s="67"/>
      <c r="K465" s="67"/>
      <c r="L465" s="67"/>
      <c r="M465" s="67"/>
      <c r="N465" s="67"/>
      <c r="O465" s="67"/>
      <c r="P465" s="67"/>
      <c r="Q465" s="67"/>
      <c r="R465" s="67"/>
      <c r="S465" s="67"/>
      <c r="T465" s="67"/>
      <c r="U465" s="67"/>
      <c r="V465" s="655"/>
      <c r="W465" s="67"/>
      <c r="X465" s="67"/>
      <c r="Y465" s="67"/>
      <c r="Z465" s="67"/>
      <c r="AA465" s="656"/>
      <c r="AB465" s="656"/>
      <c r="AC465" s="67"/>
      <c r="AD465" s="656"/>
      <c r="AE465" s="657"/>
      <c r="AF465" s="67"/>
      <c r="AG465" s="67"/>
      <c r="AH465" s="658"/>
      <c r="AI465" s="658"/>
      <c r="AJ465" s="67"/>
      <c r="AK465" s="656"/>
      <c r="AL465" s="67"/>
      <c r="AM465" s="67"/>
      <c r="AN465" s="67"/>
      <c r="AO465" s="67"/>
      <c r="AP465" s="67"/>
      <c r="AQ465" s="67"/>
      <c r="AR465" s="656"/>
      <c r="AS465" s="67"/>
      <c r="AT465" s="67"/>
      <c r="AU465" s="67"/>
      <c r="AV465" s="656"/>
      <c r="AW465" s="67"/>
      <c r="AX465" s="656"/>
      <c r="AY465" s="67"/>
      <c r="AZ465" s="67"/>
      <c r="BA465" s="67"/>
      <c r="BB465" s="656"/>
      <c r="BC465" s="656"/>
      <c r="BD465" s="67"/>
      <c r="BE465" s="656"/>
      <c r="BF465" s="101"/>
      <c r="BG465" s="101"/>
      <c r="BH465" s="101"/>
      <c r="BI465" s="796"/>
      <c r="BJ465" s="796"/>
      <c r="BK465" s="796"/>
      <c r="BL465" s="796"/>
      <c r="BM465" s="102"/>
      <c r="BN465" s="102"/>
      <c r="BO465" s="102"/>
      <c r="BP465" s="636"/>
      <c r="BQ465" s="636"/>
      <c r="BR465" s="636"/>
      <c r="BS465" s="636"/>
      <c r="BT465" s="636"/>
      <c r="BU465" s="636"/>
      <c r="BV465" s="636"/>
      <c r="BW465" s="636"/>
      <c r="BX465" s="636"/>
      <c r="BY465" s="636"/>
      <c r="BZ465" s="636"/>
      <c r="CA465" s="636"/>
      <c r="CB465" s="637"/>
      <c r="CC465" s="636"/>
      <c r="CD465" s="636"/>
      <c r="CE465" s="637"/>
      <c r="CF465" s="637"/>
      <c r="CG465" s="637"/>
      <c r="CH465" s="637"/>
      <c r="CI465" s="636"/>
      <c r="CJ465" s="636"/>
      <c r="CK465" s="637"/>
      <c r="CL465" s="637"/>
      <c r="CM465" s="637"/>
      <c r="CN465" s="705"/>
      <c r="CO465" s="88"/>
      <c r="CP465" s="88"/>
      <c r="CQ465" s="88"/>
      <c r="CR465" s="67"/>
      <c r="CS465" s="67"/>
      <c r="CT465" s="67"/>
      <c r="CU465" s="67"/>
      <c r="CV465" s="67"/>
      <c r="CW465" s="67"/>
      <c r="CX465" s="67"/>
      <c r="CY465" s="67"/>
      <c r="CZ465" s="67"/>
      <c r="DA465" s="67"/>
      <c r="DB465" s="67"/>
      <c r="DC465" s="67"/>
      <c r="DD465" s="67"/>
      <c r="DE465" s="67"/>
      <c r="DF465" s="67"/>
      <c r="DG465" s="67"/>
      <c r="DH465" s="67"/>
      <c r="DI465" s="67"/>
      <c r="DJ465" s="67"/>
      <c r="DK465" s="67"/>
      <c r="DL465" s="67"/>
      <c r="DM465" s="67"/>
      <c r="DN465" s="67"/>
      <c r="DO465" s="67"/>
      <c r="DP465" s="67"/>
      <c r="DQ465" s="67"/>
      <c r="DR465" s="67"/>
      <c r="DS465" s="67"/>
      <c r="DT465" s="67"/>
      <c r="DU465" s="67"/>
      <c r="DV465" s="67"/>
      <c r="DW465" s="67"/>
      <c r="DX465" s="67"/>
      <c r="DY465" s="67"/>
      <c r="DZ465" s="67"/>
      <c r="EA465" s="67"/>
      <c r="EB465" s="67"/>
      <c r="EC465" s="67"/>
      <c r="ED465" s="67"/>
      <c r="EE465" s="67"/>
      <c r="EF465" s="67"/>
      <c r="EG465" s="67"/>
      <c r="EH465" s="67"/>
      <c r="EI465" s="67"/>
      <c r="EJ465" s="67"/>
      <c r="EK465" s="67"/>
      <c r="EL465" s="67"/>
      <c r="EM465" s="67"/>
      <c r="EN465" s="67"/>
      <c r="EO465" s="67"/>
      <c r="EP465" s="67"/>
      <c r="EQ465" s="67"/>
      <c r="ER465" s="67"/>
      <c r="ES465" s="67"/>
      <c r="ET465" s="67"/>
      <c r="EU465" s="67"/>
      <c r="EV465" s="67"/>
      <c r="EW465" s="67"/>
      <c r="EX465" s="67"/>
      <c r="EY465" s="67"/>
      <c r="EZ465" s="67"/>
      <c r="FA465" s="67"/>
      <c r="FB465" s="67"/>
      <c r="FC465" s="67"/>
      <c r="FD465" s="67"/>
      <c r="FE465" s="67"/>
      <c r="FF465" s="67"/>
      <c r="FG465" s="67"/>
      <c r="FH465" s="67"/>
      <c r="FI465" s="67"/>
      <c r="FJ465" s="67"/>
      <c r="FK465" s="67"/>
      <c r="FL465" s="67"/>
      <c r="FM465" s="67"/>
      <c r="FN465" s="67"/>
      <c r="FO465" s="67"/>
      <c r="FP465" s="67"/>
      <c r="FQ465" s="67"/>
      <c r="FR465" s="67"/>
      <c r="FS465" s="67"/>
      <c r="FT465" s="67"/>
      <c r="FU465" s="67"/>
      <c r="FV465" s="67"/>
      <c r="FW465" s="67"/>
      <c r="FX465" s="67"/>
      <c r="FY465" s="67"/>
      <c r="FZ465" s="67"/>
      <c r="GA465" s="67"/>
      <c r="GB465" s="67"/>
      <c r="GC465" s="67"/>
      <c r="GD465" s="67"/>
    </row>
    <row r="466" spans="1:186" s="69" customFormat="1" ht="15" hidden="1" customHeight="1" x14ac:dyDescent="0.25">
      <c r="A466" s="67"/>
      <c r="B466" s="67"/>
      <c r="C466" s="67"/>
      <c r="D466" s="67"/>
      <c r="E466" s="67"/>
      <c r="F466" s="67"/>
      <c r="G466" s="67"/>
      <c r="H466" s="67"/>
      <c r="I466" s="67"/>
      <c r="J466" s="67"/>
      <c r="K466" s="67"/>
      <c r="L466" s="67"/>
      <c r="M466" s="67"/>
      <c r="N466" s="67"/>
      <c r="O466" s="67"/>
      <c r="P466" s="67"/>
      <c r="Q466" s="67"/>
      <c r="R466" s="67"/>
      <c r="S466" s="67"/>
      <c r="T466" s="67"/>
      <c r="U466" s="67"/>
      <c r="V466" s="655"/>
      <c r="W466" s="67"/>
      <c r="X466" s="67"/>
      <c r="Y466" s="67"/>
      <c r="Z466" s="67"/>
      <c r="AA466" s="656"/>
      <c r="AB466" s="656"/>
      <c r="AC466" s="67"/>
      <c r="AD466" s="656"/>
      <c r="AE466" s="657"/>
      <c r="AF466" s="67"/>
      <c r="AG466" s="67"/>
      <c r="AH466" s="658"/>
      <c r="AI466" s="658"/>
      <c r="AJ466" s="67"/>
      <c r="AK466" s="656"/>
      <c r="AL466" s="67"/>
      <c r="AM466" s="67"/>
      <c r="AN466" s="67"/>
      <c r="AO466" s="67"/>
      <c r="AP466" s="67"/>
      <c r="AQ466" s="67"/>
      <c r="AR466" s="656"/>
      <c r="AS466" s="67"/>
      <c r="AT466" s="67"/>
      <c r="AU466" s="67"/>
      <c r="AV466" s="656"/>
      <c r="AW466" s="67"/>
      <c r="AX466" s="656"/>
      <c r="AY466" s="67"/>
      <c r="AZ466" s="67"/>
      <c r="BA466" s="67"/>
      <c r="BB466" s="656"/>
      <c r="BC466" s="656"/>
      <c r="BD466" s="67"/>
      <c r="BE466" s="656"/>
      <c r="BF466" s="101"/>
      <c r="BG466" s="101"/>
      <c r="BH466" s="101"/>
      <c r="BI466" s="635"/>
      <c r="BJ466" s="636"/>
      <c r="BK466" s="636"/>
      <c r="BL466" s="636"/>
      <c r="BM466" s="102"/>
      <c r="BN466" s="102"/>
      <c r="BO466" s="102"/>
      <c r="BP466" s="636"/>
      <c r="BQ466" s="636"/>
      <c r="BR466" s="636"/>
      <c r="BS466" s="636"/>
      <c r="BT466" s="636"/>
      <c r="BU466" s="636"/>
      <c r="BV466" s="636"/>
      <c r="BW466" s="636"/>
      <c r="BX466" s="636"/>
      <c r="BY466" s="636"/>
      <c r="BZ466" s="636"/>
      <c r="CA466" s="636"/>
      <c r="CB466" s="637"/>
      <c r="CC466" s="636"/>
      <c r="CD466" s="636"/>
      <c r="CE466" s="637"/>
      <c r="CF466" s="637"/>
      <c r="CG466" s="637"/>
      <c r="CH466" s="637"/>
      <c r="CI466" s="636"/>
      <c r="CJ466" s="636"/>
      <c r="CK466" s="637"/>
      <c r="CL466" s="637"/>
      <c r="CM466" s="637"/>
      <c r="CN466" s="705"/>
      <c r="CO466" s="88"/>
      <c r="CP466" s="88"/>
      <c r="CQ466" s="88"/>
      <c r="CR466" s="67"/>
      <c r="CS466" s="67"/>
      <c r="CT466" s="67"/>
      <c r="CU466" s="67"/>
      <c r="CV466" s="67"/>
      <c r="CW466" s="67"/>
      <c r="CX466" s="67"/>
      <c r="CY466" s="67"/>
      <c r="CZ466" s="67"/>
      <c r="DA466" s="67"/>
      <c r="DB466" s="67"/>
      <c r="DC466" s="67"/>
      <c r="DD466" s="67"/>
      <c r="DE466" s="67"/>
      <c r="DF466" s="67"/>
      <c r="DG466" s="67"/>
      <c r="DH466" s="67"/>
      <c r="DI466" s="67"/>
      <c r="DJ466" s="67"/>
      <c r="DK466" s="67"/>
      <c r="DL466" s="67"/>
      <c r="DM466" s="67"/>
      <c r="DN466" s="67"/>
      <c r="DO466" s="67"/>
      <c r="DP466" s="67"/>
      <c r="DQ466" s="67"/>
      <c r="DR466" s="67"/>
      <c r="DS466" s="67"/>
      <c r="DT466" s="67"/>
      <c r="DU466" s="67"/>
      <c r="DV466" s="67"/>
      <c r="DW466" s="67"/>
      <c r="DX466" s="67"/>
      <c r="DY466" s="67"/>
      <c r="DZ466" s="67"/>
      <c r="EA466" s="67"/>
      <c r="EB466" s="67"/>
      <c r="EC466" s="67"/>
      <c r="ED466" s="67"/>
      <c r="EE466" s="67"/>
      <c r="EF466" s="67"/>
      <c r="EG466" s="67"/>
      <c r="EH466" s="67"/>
      <c r="EI466" s="67"/>
      <c r="EJ466" s="67"/>
      <c r="EK466" s="67"/>
      <c r="EL466" s="67"/>
      <c r="EM466" s="67"/>
      <c r="EN466" s="67"/>
      <c r="EO466" s="67"/>
      <c r="EP466" s="67"/>
      <c r="EQ466" s="67"/>
      <c r="ER466" s="67"/>
      <c r="ES466" s="67"/>
      <c r="ET466" s="67"/>
      <c r="EU466" s="67"/>
      <c r="EV466" s="67"/>
      <c r="EW466" s="67"/>
      <c r="EX466" s="67"/>
      <c r="EY466" s="67"/>
      <c r="EZ466" s="67"/>
      <c r="FA466" s="67"/>
      <c r="FB466" s="67"/>
      <c r="FC466" s="67"/>
      <c r="FD466" s="67"/>
      <c r="FE466" s="67"/>
      <c r="FF466" s="67"/>
      <c r="FG466" s="67"/>
      <c r="FH466" s="67"/>
      <c r="FI466" s="67"/>
      <c r="FJ466" s="67"/>
      <c r="FK466" s="67"/>
      <c r="FL466" s="67"/>
      <c r="FM466" s="67"/>
      <c r="FN466" s="67"/>
      <c r="FO466" s="67"/>
      <c r="FP466" s="67"/>
      <c r="FQ466" s="67"/>
      <c r="FR466" s="67"/>
      <c r="FS466" s="67"/>
      <c r="FT466" s="67"/>
      <c r="FU466" s="67"/>
      <c r="FV466" s="67"/>
      <c r="FW466" s="67"/>
      <c r="FX466" s="67"/>
      <c r="FY466" s="67"/>
      <c r="FZ466" s="67"/>
      <c r="GA466" s="67"/>
      <c r="GB466" s="67"/>
      <c r="GC466" s="67"/>
      <c r="GD466" s="67"/>
    </row>
    <row r="467" spans="1:186" s="69" customFormat="1" ht="15" hidden="1" customHeight="1" x14ac:dyDescent="0.25">
      <c r="A467" s="67"/>
      <c r="B467" s="67"/>
      <c r="C467" s="67"/>
      <c r="D467" s="67"/>
      <c r="E467" s="67"/>
      <c r="F467" s="67"/>
      <c r="G467" s="67"/>
      <c r="H467" s="67"/>
      <c r="I467" s="67"/>
      <c r="J467" s="67"/>
      <c r="K467" s="67"/>
      <c r="L467" s="67"/>
      <c r="M467" s="67"/>
      <c r="N467" s="67"/>
      <c r="O467" s="67"/>
      <c r="P467" s="67"/>
      <c r="Q467" s="67"/>
      <c r="R467" s="67"/>
      <c r="S467" s="67"/>
      <c r="T467" s="67"/>
      <c r="U467" s="67"/>
      <c r="V467" s="655"/>
      <c r="W467" s="67"/>
      <c r="X467" s="67"/>
      <c r="Y467" s="67"/>
      <c r="Z467" s="67"/>
      <c r="AA467" s="656"/>
      <c r="AB467" s="656"/>
      <c r="AC467" s="67"/>
      <c r="AD467" s="656"/>
      <c r="AE467" s="657"/>
      <c r="AF467" s="67"/>
      <c r="AG467" s="67"/>
      <c r="AH467" s="658"/>
      <c r="AI467" s="658"/>
      <c r="AJ467" s="67"/>
      <c r="AK467" s="656"/>
      <c r="AL467" s="67"/>
      <c r="AM467" s="67"/>
      <c r="AN467" s="67"/>
      <c r="AO467" s="67"/>
      <c r="AP467" s="67"/>
      <c r="AQ467" s="67"/>
      <c r="AR467" s="656"/>
      <c r="AS467" s="67"/>
      <c r="AT467" s="67"/>
      <c r="AU467" s="67"/>
      <c r="AV467" s="656"/>
      <c r="AW467" s="67"/>
      <c r="AX467" s="656"/>
      <c r="AY467" s="67"/>
      <c r="AZ467" s="67"/>
      <c r="BA467" s="67"/>
      <c r="BB467" s="656"/>
      <c r="BC467" s="656"/>
      <c r="BD467" s="67"/>
      <c r="BE467" s="656"/>
      <c r="BF467" s="101"/>
      <c r="BG467" s="101"/>
      <c r="BH467" s="101"/>
      <c r="BI467" s="635"/>
      <c r="BJ467" s="636"/>
      <c r="BK467" s="636"/>
      <c r="BL467" s="636"/>
      <c r="BM467" s="102"/>
      <c r="BN467" s="102"/>
      <c r="BO467" s="102"/>
      <c r="BP467" s="636"/>
      <c r="BQ467" s="636"/>
      <c r="BR467" s="636"/>
      <c r="BS467" s="636"/>
      <c r="BT467" s="636"/>
      <c r="BU467" s="636"/>
      <c r="BV467" s="636"/>
      <c r="BW467" s="636"/>
      <c r="BX467" s="636"/>
      <c r="BY467" s="636"/>
      <c r="BZ467" s="636"/>
      <c r="CA467" s="636"/>
      <c r="CB467" s="637"/>
      <c r="CC467" s="636"/>
      <c r="CD467" s="636"/>
      <c r="CE467" s="637"/>
      <c r="CF467" s="637"/>
      <c r="CG467" s="637"/>
      <c r="CH467" s="637"/>
      <c r="CI467" s="636"/>
      <c r="CJ467" s="636"/>
      <c r="CK467" s="637"/>
      <c r="CL467" s="637"/>
      <c r="CM467" s="637"/>
      <c r="CN467" s="705"/>
      <c r="CO467" s="88"/>
      <c r="CP467" s="88"/>
      <c r="CQ467" s="88"/>
      <c r="CR467" s="67"/>
      <c r="CS467" s="67"/>
      <c r="CT467" s="67"/>
      <c r="CU467" s="67"/>
      <c r="CV467" s="67"/>
      <c r="CW467" s="67"/>
      <c r="CX467" s="67"/>
      <c r="CY467" s="67"/>
      <c r="CZ467" s="67"/>
      <c r="DA467" s="67"/>
      <c r="DB467" s="67"/>
      <c r="DC467" s="67"/>
      <c r="DD467" s="67"/>
      <c r="DE467" s="67"/>
      <c r="DF467" s="67"/>
      <c r="DG467" s="67"/>
      <c r="DH467" s="67"/>
      <c r="DI467" s="67"/>
      <c r="DJ467" s="67"/>
      <c r="DK467" s="67"/>
      <c r="DL467" s="67"/>
      <c r="DM467" s="67"/>
      <c r="DN467" s="67"/>
      <c r="DO467" s="67"/>
      <c r="DP467" s="67"/>
      <c r="DQ467" s="67"/>
      <c r="DR467" s="67"/>
      <c r="DS467" s="67"/>
      <c r="DT467" s="67"/>
      <c r="DU467" s="67"/>
      <c r="DV467" s="67"/>
      <c r="DW467" s="67"/>
      <c r="DX467" s="67"/>
      <c r="DY467" s="67"/>
      <c r="DZ467" s="67"/>
      <c r="EA467" s="67"/>
      <c r="EB467" s="67"/>
      <c r="EC467" s="67"/>
      <c r="ED467" s="67"/>
      <c r="EE467" s="67"/>
      <c r="EF467" s="67"/>
      <c r="EG467" s="67"/>
      <c r="EH467" s="67"/>
      <c r="EI467" s="67"/>
      <c r="EJ467" s="67"/>
      <c r="EK467" s="67"/>
      <c r="EL467" s="67"/>
      <c r="EM467" s="67"/>
      <c r="EN467" s="67"/>
      <c r="EO467" s="67"/>
      <c r="EP467" s="67"/>
      <c r="EQ467" s="67"/>
      <c r="ER467" s="67"/>
      <c r="ES467" s="67"/>
      <c r="ET467" s="67"/>
      <c r="EU467" s="67"/>
      <c r="EV467" s="67"/>
      <c r="EW467" s="67"/>
      <c r="EX467" s="67"/>
      <c r="EY467" s="67"/>
      <c r="EZ467" s="67"/>
      <c r="FA467" s="67"/>
      <c r="FB467" s="67"/>
      <c r="FC467" s="67"/>
      <c r="FD467" s="67"/>
      <c r="FE467" s="67"/>
      <c r="FF467" s="67"/>
      <c r="FG467" s="67"/>
      <c r="FH467" s="67"/>
      <c r="FI467" s="67"/>
      <c r="FJ467" s="67"/>
      <c r="FK467" s="67"/>
      <c r="FL467" s="67"/>
      <c r="FM467" s="67"/>
      <c r="FN467" s="67"/>
      <c r="FO467" s="67"/>
      <c r="FP467" s="67"/>
      <c r="FQ467" s="67"/>
      <c r="FR467" s="67"/>
      <c r="FS467" s="67"/>
      <c r="FT467" s="67"/>
      <c r="FU467" s="67"/>
      <c r="FV467" s="67"/>
      <c r="FW467" s="67"/>
      <c r="FX467" s="67"/>
      <c r="FY467" s="67"/>
      <c r="FZ467" s="67"/>
      <c r="GA467" s="67"/>
      <c r="GB467" s="67"/>
      <c r="GC467" s="67"/>
      <c r="GD467" s="67"/>
    </row>
    <row r="468" spans="1:186" s="69" customFormat="1" ht="15" hidden="1" customHeight="1" x14ac:dyDescent="0.25">
      <c r="A468" s="67"/>
      <c r="B468" s="67"/>
      <c r="C468" s="67"/>
      <c r="D468" s="67"/>
      <c r="E468" s="67"/>
      <c r="F468" s="67"/>
      <c r="G468" s="67"/>
      <c r="H468" s="67"/>
      <c r="I468" s="67"/>
      <c r="J468" s="67"/>
      <c r="K468" s="67"/>
      <c r="L468" s="67"/>
      <c r="M468" s="67"/>
      <c r="N468" s="67"/>
      <c r="O468" s="67"/>
      <c r="P468" s="67"/>
      <c r="Q468" s="67"/>
      <c r="R468" s="67"/>
      <c r="S468" s="67"/>
      <c r="T468" s="67"/>
      <c r="U468" s="67"/>
      <c r="V468" s="655"/>
      <c r="W468" s="67"/>
      <c r="X468" s="67"/>
      <c r="Y468" s="67"/>
      <c r="Z468" s="67"/>
      <c r="AA468" s="656"/>
      <c r="AB468" s="656"/>
      <c r="AC468" s="67"/>
      <c r="AD468" s="656"/>
      <c r="AE468" s="657"/>
      <c r="AF468" s="67"/>
      <c r="AG468" s="67"/>
      <c r="AH468" s="658"/>
      <c r="AI468" s="658"/>
      <c r="AJ468" s="67"/>
      <c r="AK468" s="656"/>
      <c r="AL468" s="67"/>
      <c r="AM468" s="67"/>
      <c r="AN468" s="67"/>
      <c r="AO468" s="67"/>
      <c r="AP468" s="67"/>
      <c r="AQ468" s="67"/>
      <c r="AR468" s="656"/>
      <c r="AS468" s="67"/>
      <c r="AT468" s="67"/>
      <c r="AU468" s="67"/>
      <c r="AV468" s="656"/>
      <c r="AW468" s="67"/>
      <c r="AX468" s="656"/>
      <c r="AY468" s="67"/>
      <c r="AZ468" s="67"/>
      <c r="BA468" s="67"/>
      <c r="BB468" s="656"/>
      <c r="BC468" s="656"/>
      <c r="BD468" s="67"/>
      <c r="BE468" s="656"/>
      <c r="BF468" s="101"/>
      <c r="BG468" s="101"/>
      <c r="BH468" s="101"/>
      <c r="BI468" s="635"/>
      <c r="BJ468" s="636"/>
      <c r="BK468" s="636"/>
      <c r="BL468" s="636"/>
      <c r="BM468" s="102"/>
      <c r="BN468" s="102"/>
      <c r="BO468" s="102"/>
      <c r="BP468" s="636"/>
      <c r="BQ468" s="636"/>
      <c r="BR468" s="636"/>
      <c r="BS468" s="636"/>
      <c r="BT468" s="636"/>
      <c r="BU468" s="636"/>
      <c r="BV468" s="636"/>
      <c r="BW468" s="636"/>
      <c r="BX468" s="636"/>
      <c r="BY468" s="636"/>
      <c r="BZ468" s="636"/>
      <c r="CA468" s="636"/>
      <c r="CB468" s="637"/>
      <c r="CC468" s="636"/>
      <c r="CD468" s="636"/>
      <c r="CE468" s="637"/>
      <c r="CF468" s="637"/>
      <c r="CG468" s="637"/>
      <c r="CH468" s="637"/>
      <c r="CI468" s="636"/>
      <c r="CJ468" s="636"/>
      <c r="CK468" s="637"/>
      <c r="CL468" s="637"/>
      <c r="CM468" s="637"/>
      <c r="CN468" s="705"/>
      <c r="CO468" s="88"/>
      <c r="CP468" s="88"/>
      <c r="CQ468" s="88"/>
      <c r="CR468" s="67"/>
      <c r="CS468" s="67"/>
      <c r="CT468" s="67"/>
      <c r="CU468" s="67"/>
      <c r="CV468" s="67"/>
      <c r="CW468" s="67"/>
      <c r="CX468" s="67"/>
      <c r="CY468" s="67"/>
      <c r="CZ468" s="67"/>
      <c r="DA468" s="67"/>
      <c r="DB468" s="67"/>
      <c r="DC468" s="67"/>
      <c r="DD468" s="67"/>
      <c r="DE468" s="67"/>
      <c r="DF468" s="67"/>
      <c r="DG468" s="67"/>
      <c r="DH468" s="67"/>
      <c r="DI468" s="67"/>
      <c r="DJ468" s="67"/>
      <c r="DK468" s="67"/>
      <c r="DL468" s="67"/>
      <c r="DM468" s="67"/>
      <c r="DN468" s="67"/>
      <c r="DO468" s="67"/>
      <c r="DP468" s="67"/>
      <c r="DQ468" s="67"/>
      <c r="DR468" s="67"/>
      <c r="DS468" s="67"/>
      <c r="DT468" s="67"/>
      <c r="DU468" s="67"/>
      <c r="DV468" s="67"/>
      <c r="DW468" s="67"/>
      <c r="DX468" s="67"/>
      <c r="DY468" s="67"/>
      <c r="DZ468" s="67"/>
      <c r="EA468" s="67"/>
      <c r="EB468" s="67"/>
      <c r="EC468" s="67"/>
      <c r="ED468" s="67"/>
      <c r="EE468" s="67"/>
      <c r="EF468" s="67"/>
      <c r="EG468" s="67"/>
      <c r="EH468" s="67"/>
      <c r="EI468" s="67"/>
      <c r="EJ468" s="67"/>
      <c r="EK468" s="67"/>
      <c r="EL468" s="67"/>
      <c r="EM468" s="67"/>
      <c r="EN468" s="67"/>
      <c r="EO468" s="67"/>
      <c r="EP468" s="67"/>
      <c r="EQ468" s="67"/>
      <c r="ER468" s="67"/>
      <c r="ES468" s="67"/>
      <c r="ET468" s="67"/>
      <c r="EU468" s="67"/>
      <c r="EV468" s="67"/>
      <c r="EW468" s="67"/>
      <c r="EX468" s="67"/>
      <c r="EY468" s="67"/>
      <c r="EZ468" s="67"/>
      <c r="FA468" s="67"/>
      <c r="FB468" s="67"/>
      <c r="FC468" s="67"/>
      <c r="FD468" s="67"/>
      <c r="FE468" s="67"/>
      <c r="FF468" s="67"/>
      <c r="FG468" s="67"/>
      <c r="FH468" s="67"/>
      <c r="FI468" s="67"/>
      <c r="FJ468" s="67"/>
      <c r="FK468" s="67"/>
      <c r="FL468" s="67"/>
      <c r="FM468" s="67"/>
      <c r="FN468" s="67"/>
      <c r="FO468" s="67"/>
      <c r="FP468" s="67"/>
      <c r="FQ468" s="67"/>
      <c r="FR468" s="67"/>
      <c r="FS468" s="67"/>
      <c r="FT468" s="67"/>
      <c r="FU468" s="67"/>
      <c r="FV468" s="67"/>
      <c r="FW468" s="67"/>
      <c r="FX468" s="67"/>
      <c r="FY468" s="67"/>
      <c r="FZ468" s="67"/>
      <c r="GA468" s="67"/>
      <c r="GB468" s="67"/>
      <c r="GC468" s="67"/>
      <c r="GD468" s="67"/>
    </row>
    <row r="469" spans="1:186" s="69" customFormat="1" ht="15" hidden="1" customHeight="1" x14ac:dyDescent="0.25">
      <c r="A469" s="67"/>
      <c r="B469" s="67"/>
      <c r="C469" s="67"/>
      <c r="D469" s="67"/>
      <c r="E469" s="67"/>
      <c r="F469" s="67"/>
      <c r="G469" s="67"/>
      <c r="H469" s="67"/>
      <c r="I469" s="67"/>
      <c r="J469" s="67"/>
      <c r="K469" s="67"/>
      <c r="L469" s="67"/>
      <c r="M469" s="67"/>
      <c r="N469" s="67"/>
      <c r="O469" s="67"/>
      <c r="P469" s="67"/>
      <c r="Q469" s="67"/>
      <c r="R469" s="67"/>
      <c r="S469" s="67"/>
      <c r="T469" s="67"/>
      <c r="U469" s="67"/>
      <c r="V469" s="655"/>
      <c r="W469" s="67"/>
      <c r="X469" s="67"/>
      <c r="Y469" s="67"/>
      <c r="Z469" s="67"/>
      <c r="AA469" s="656"/>
      <c r="AB469" s="656"/>
      <c r="AC469" s="67"/>
      <c r="AD469" s="656"/>
      <c r="AE469" s="657"/>
      <c r="AF469" s="67"/>
      <c r="AG469" s="67"/>
      <c r="AH469" s="658"/>
      <c r="AI469" s="658"/>
      <c r="AJ469" s="67"/>
      <c r="AK469" s="656"/>
      <c r="AL469" s="67"/>
      <c r="AM469" s="67"/>
      <c r="AN469" s="67"/>
      <c r="AO469" s="67"/>
      <c r="AP469" s="67"/>
      <c r="AQ469" s="67"/>
      <c r="AR469" s="656"/>
      <c r="AS469" s="67"/>
      <c r="AT469" s="67"/>
      <c r="AU469" s="67"/>
      <c r="AV469" s="656"/>
      <c r="AW469" s="67"/>
      <c r="AX469" s="656"/>
      <c r="AY469" s="67"/>
      <c r="AZ469" s="67"/>
      <c r="BA469" s="67"/>
      <c r="BB469" s="656"/>
      <c r="BC469" s="656"/>
      <c r="BD469" s="67"/>
      <c r="BE469" s="656"/>
      <c r="BF469" s="101"/>
      <c r="BG469" s="101"/>
      <c r="BH469" s="101"/>
      <c r="BI469" s="635"/>
      <c r="BJ469" s="636"/>
      <c r="BK469" s="636"/>
      <c r="BL469" s="636"/>
      <c r="BM469" s="102"/>
      <c r="BN469" s="102"/>
      <c r="BO469" s="102"/>
      <c r="BP469" s="636"/>
      <c r="BQ469" s="636"/>
      <c r="BR469" s="636"/>
      <c r="BS469" s="636"/>
      <c r="BT469" s="636"/>
      <c r="BU469" s="636"/>
      <c r="BV469" s="636"/>
      <c r="BW469" s="636"/>
      <c r="BX469" s="636"/>
      <c r="BY469" s="636"/>
      <c r="BZ469" s="636"/>
      <c r="CA469" s="636"/>
      <c r="CB469" s="637"/>
      <c r="CC469" s="636"/>
      <c r="CD469" s="636"/>
      <c r="CE469" s="637"/>
      <c r="CF469" s="637"/>
      <c r="CG469" s="637"/>
      <c r="CH469" s="637"/>
      <c r="CI469" s="636"/>
      <c r="CJ469" s="636"/>
      <c r="CK469" s="637"/>
      <c r="CL469" s="637"/>
      <c r="CM469" s="637"/>
      <c r="CN469" s="705"/>
      <c r="CO469" s="88"/>
      <c r="CP469" s="88"/>
      <c r="CQ469" s="88"/>
      <c r="CR469" s="67"/>
      <c r="CS469" s="67"/>
      <c r="CT469" s="67"/>
      <c r="CU469" s="67"/>
      <c r="CV469" s="67"/>
      <c r="CW469" s="67"/>
      <c r="CX469" s="67"/>
      <c r="CY469" s="67"/>
      <c r="CZ469" s="67"/>
      <c r="DA469" s="67"/>
      <c r="DB469" s="67"/>
      <c r="DC469" s="67"/>
      <c r="DD469" s="67"/>
      <c r="DE469" s="67"/>
      <c r="DF469" s="67"/>
      <c r="DG469" s="67"/>
      <c r="DH469" s="67"/>
      <c r="DI469" s="67"/>
      <c r="DJ469" s="67"/>
      <c r="DK469" s="67"/>
      <c r="DL469" s="67"/>
      <c r="DM469" s="67"/>
      <c r="DN469" s="67"/>
      <c r="DO469" s="67"/>
      <c r="DP469" s="67"/>
      <c r="DQ469" s="67"/>
      <c r="DR469" s="67"/>
      <c r="DS469" s="67"/>
      <c r="DT469" s="67"/>
      <c r="DU469" s="67"/>
      <c r="DV469" s="67"/>
      <c r="DW469" s="67"/>
      <c r="DX469" s="67"/>
      <c r="DY469" s="67"/>
      <c r="DZ469" s="67"/>
      <c r="EA469" s="67"/>
      <c r="EB469" s="67"/>
      <c r="EC469" s="67"/>
      <c r="ED469" s="67"/>
      <c r="EE469" s="67"/>
      <c r="EF469" s="67"/>
      <c r="EG469" s="67"/>
      <c r="EH469" s="67"/>
      <c r="EI469" s="67"/>
      <c r="EJ469" s="67"/>
      <c r="EK469" s="67"/>
      <c r="EL469" s="67"/>
      <c r="EM469" s="67"/>
      <c r="EN469" s="67"/>
      <c r="EO469" s="67"/>
      <c r="EP469" s="67"/>
      <c r="EQ469" s="67"/>
      <c r="ER469" s="67"/>
      <c r="ES469" s="67"/>
      <c r="ET469" s="67"/>
      <c r="EU469" s="67"/>
      <c r="EV469" s="67"/>
      <c r="EW469" s="67"/>
      <c r="EX469" s="67"/>
      <c r="EY469" s="67"/>
      <c r="EZ469" s="67"/>
      <c r="FA469" s="67"/>
      <c r="FB469" s="67"/>
      <c r="FC469" s="67"/>
      <c r="FD469" s="67"/>
      <c r="FE469" s="67"/>
      <c r="FF469" s="67"/>
      <c r="FG469" s="67"/>
      <c r="FH469" s="67"/>
      <c r="FI469" s="67"/>
      <c r="FJ469" s="67"/>
      <c r="FK469" s="67"/>
      <c r="FL469" s="67"/>
      <c r="FM469" s="67"/>
      <c r="FN469" s="67"/>
      <c r="FO469" s="67"/>
      <c r="FP469" s="67"/>
      <c r="FQ469" s="67"/>
      <c r="FR469" s="67"/>
      <c r="FS469" s="67"/>
      <c r="FT469" s="67"/>
      <c r="FU469" s="67"/>
      <c r="FV469" s="67"/>
      <c r="FW469" s="67"/>
      <c r="FX469" s="67"/>
      <c r="FY469" s="67"/>
      <c r="FZ469" s="67"/>
      <c r="GA469" s="67"/>
      <c r="GB469" s="67"/>
      <c r="GC469" s="67"/>
      <c r="GD469" s="67"/>
    </row>
    <row r="470" spans="1:186" ht="15" hidden="1" customHeight="1" x14ac:dyDescent="0.25">
      <c r="B470" s="65"/>
      <c r="C470" s="65"/>
      <c r="D470" s="65"/>
      <c r="E470" s="65"/>
      <c r="F470" s="65"/>
      <c r="G470" s="65"/>
      <c r="H470" s="65"/>
      <c r="I470" s="65"/>
      <c r="J470" s="65"/>
      <c r="K470" s="65"/>
      <c r="L470" s="65"/>
      <c r="M470" s="65"/>
      <c r="N470" s="65"/>
      <c r="O470" s="65"/>
      <c r="P470" s="65"/>
      <c r="Q470" s="65"/>
      <c r="R470" s="65"/>
      <c r="S470" s="65"/>
      <c r="T470" s="65"/>
      <c r="U470" s="65"/>
      <c r="V470" s="631"/>
      <c r="W470" s="65"/>
      <c r="X470" s="65"/>
      <c r="Y470" s="65"/>
      <c r="Z470" s="65"/>
      <c r="AA470" s="632"/>
      <c r="AB470" s="632"/>
      <c r="AC470" s="65"/>
      <c r="AD470" s="632"/>
      <c r="AE470" s="633"/>
      <c r="AF470" s="65"/>
      <c r="AG470" s="65"/>
      <c r="AH470" s="634"/>
      <c r="AI470" s="634"/>
      <c r="AJ470" s="65"/>
      <c r="AK470" s="632"/>
      <c r="AL470" s="65"/>
      <c r="AM470" s="65"/>
      <c r="AN470" s="65"/>
      <c r="AO470" s="65"/>
      <c r="AP470" s="65"/>
      <c r="AQ470" s="65"/>
      <c r="AR470" s="632"/>
      <c r="AS470" s="65"/>
      <c r="AT470" s="65"/>
      <c r="AU470" s="65"/>
      <c r="AV470" s="632"/>
      <c r="AW470" s="65"/>
      <c r="AX470" s="632"/>
      <c r="AY470" s="65"/>
      <c r="AZ470" s="65"/>
      <c r="BA470" s="65"/>
      <c r="BB470" s="632"/>
      <c r="BC470" s="632"/>
      <c r="BD470" s="65"/>
      <c r="BE470" s="632"/>
      <c r="BF470" s="101"/>
      <c r="BG470" s="101"/>
      <c r="BH470" s="101"/>
      <c r="BI470" s="635" t="s">
        <v>232</v>
      </c>
      <c r="BJ470" s="636"/>
      <c r="BK470" s="636" t="s">
        <v>605</v>
      </c>
      <c r="BL470" s="636"/>
      <c r="BM470" s="102" t="s">
        <v>233</v>
      </c>
      <c r="BN470" s="102" t="s">
        <v>233</v>
      </c>
      <c r="BO470" s="102" t="s">
        <v>240</v>
      </c>
      <c r="BP470" s="636" t="s">
        <v>643</v>
      </c>
      <c r="BQ470" s="636"/>
      <c r="BR470" s="636"/>
      <c r="BS470" s="636"/>
      <c r="BT470" s="636"/>
      <c r="BU470" s="636"/>
      <c r="BV470" s="636"/>
      <c r="BW470" s="636"/>
      <c r="BX470" s="636"/>
      <c r="BY470" s="636"/>
      <c r="BZ470" s="636"/>
      <c r="CA470" s="636"/>
      <c r="CB470" s="637"/>
      <c r="CC470" s="636"/>
      <c r="CD470" s="636"/>
      <c r="CE470" s="637"/>
      <c r="CF470" s="637"/>
      <c r="CG470" s="637"/>
      <c r="CH470" s="637"/>
      <c r="CI470" s="636"/>
      <c r="CJ470" s="636"/>
      <c r="CK470" s="637"/>
      <c r="CL470" s="637"/>
      <c r="CM470" s="637"/>
      <c r="CN470" s="705"/>
      <c r="CO470" s="88"/>
      <c r="CP470" s="88"/>
      <c r="CQ470" s="88"/>
      <c r="CR470" s="65"/>
      <c r="CS470" s="65"/>
      <c r="CT470" s="65"/>
      <c r="CU470" s="65"/>
      <c r="CV470" s="65"/>
      <c r="CW470" s="65"/>
      <c r="CX470" s="65"/>
      <c r="CY470" s="65"/>
      <c r="CZ470" s="65"/>
      <c r="DA470" s="65"/>
      <c r="DB470" s="65"/>
      <c r="DC470" s="65"/>
      <c r="DD470" s="65"/>
      <c r="DE470" s="65"/>
      <c r="DF470" s="65"/>
      <c r="DG470" s="65"/>
      <c r="DH470" s="65"/>
      <c r="DI470" s="65"/>
      <c r="DJ470" s="65"/>
      <c r="DK470" s="65"/>
      <c r="DL470" s="65"/>
      <c r="DM470" s="65"/>
      <c r="DN470" s="65"/>
      <c r="DO470" s="65"/>
      <c r="DP470" s="65"/>
      <c r="DQ470" s="65"/>
      <c r="DR470" s="65"/>
      <c r="DS470" s="65"/>
      <c r="DT470" s="65"/>
      <c r="DU470" s="65"/>
      <c r="DV470" s="65"/>
      <c r="DW470" s="65"/>
      <c r="DX470" s="65"/>
      <c r="DY470" s="65"/>
      <c r="DZ470" s="65"/>
      <c r="EA470" s="65"/>
      <c r="EB470" s="65"/>
      <c r="EC470" s="65"/>
      <c r="ED470" s="65"/>
      <c r="EE470" s="65"/>
      <c r="EF470" s="65"/>
      <c r="EG470" s="65"/>
      <c r="EH470" s="65"/>
      <c r="EI470" s="65"/>
      <c r="EJ470" s="65"/>
      <c r="EK470" s="65"/>
      <c r="EL470" s="65"/>
      <c r="EM470" s="65"/>
      <c r="EN470" s="65"/>
      <c r="EO470" s="65"/>
      <c r="EP470" s="65"/>
      <c r="EQ470" s="65"/>
      <c r="ER470" s="65"/>
      <c r="ES470" s="65"/>
      <c r="ET470" s="65"/>
      <c r="EU470" s="65"/>
      <c r="EV470" s="65"/>
      <c r="EW470" s="65"/>
      <c r="EX470" s="65"/>
      <c r="EY470" s="65"/>
      <c r="EZ470" s="65"/>
      <c r="FA470" s="65"/>
      <c r="FB470" s="65"/>
      <c r="FC470" s="65"/>
      <c r="FD470" s="65"/>
      <c r="FE470" s="65"/>
      <c r="FF470" s="65"/>
      <c r="FG470" s="65"/>
      <c r="FH470" s="65"/>
      <c r="FI470" s="65"/>
      <c r="FJ470" s="65"/>
      <c r="FK470" s="65"/>
      <c r="FL470" s="65"/>
      <c r="FM470" s="65"/>
      <c r="FN470" s="65"/>
      <c r="FO470" s="65"/>
      <c r="FP470" s="65"/>
      <c r="FQ470" s="65"/>
      <c r="FR470" s="65"/>
      <c r="FS470" s="65"/>
      <c r="FT470" s="65"/>
      <c r="FU470" s="65"/>
      <c r="FV470" s="65"/>
      <c r="FW470" s="65"/>
      <c r="FX470" s="65"/>
      <c r="FY470" s="65"/>
      <c r="FZ470" s="65"/>
      <c r="GA470" s="65"/>
      <c r="GB470" s="65"/>
      <c r="GC470" s="65"/>
      <c r="GD470" s="65"/>
    </row>
    <row r="471" spans="1:186" ht="15" hidden="1" customHeight="1" x14ac:dyDescent="0.25">
      <c r="B471" s="65"/>
      <c r="C471" s="65"/>
      <c r="D471" s="65"/>
      <c r="E471" s="65"/>
      <c r="F471" s="65"/>
      <c r="G471" s="65"/>
      <c r="H471" s="65"/>
      <c r="I471" s="65"/>
      <c r="J471" s="65"/>
      <c r="K471" s="65"/>
      <c r="L471" s="65"/>
      <c r="M471" s="65"/>
      <c r="N471" s="65"/>
      <c r="O471" s="65"/>
      <c r="P471" s="65"/>
      <c r="Q471" s="65"/>
      <c r="R471" s="65"/>
      <c r="S471" s="65"/>
      <c r="T471" s="65"/>
      <c r="U471" s="65"/>
      <c r="V471" s="631"/>
      <c r="W471" s="65"/>
      <c r="X471" s="65"/>
      <c r="Y471" s="65"/>
      <c r="Z471" s="65"/>
      <c r="AA471" s="632"/>
      <c r="AB471" s="632"/>
      <c r="AC471" s="65"/>
      <c r="AD471" s="632"/>
      <c r="AE471" s="633"/>
      <c r="AF471" s="65"/>
      <c r="AG471" s="65"/>
      <c r="AH471" s="634"/>
      <c r="AI471" s="634"/>
      <c r="AJ471" s="65"/>
      <c r="AK471" s="632"/>
      <c r="AL471" s="65"/>
      <c r="AM471" s="65"/>
      <c r="AN471" s="65"/>
      <c r="AO471" s="65"/>
      <c r="AP471" s="65"/>
      <c r="AQ471" s="65"/>
      <c r="AR471" s="632"/>
      <c r="AS471" s="65"/>
      <c r="AT471" s="65"/>
      <c r="AU471" s="65"/>
      <c r="AV471" s="632"/>
      <c r="AW471" s="65"/>
      <c r="AX471" s="632"/>
      <c r="AY471" s="65"/>
      <c r="AZ471" s="65"/>
      <c r="BA471" s="65"/>
      <c r="BB471" s="632"/>
      <c r="BC471" s="632"/>
      <c r="BD471" s="65"/>
      <c r="BE471" s="632"/>
      <c r="BF471" s="101"/>
      <c r="BG471" s="101"/>
      <c r="BH471" s="101"/>
      <c r="BI471" s="635"/>
      <c r="BJ471" s="636" t="s">
        <v>253</v>
      </c>
      <c r="BK471" s="636"/>
      <c r="BL471" s="636" t="s">
        <v>251</v>
      </c>
      <c r="BM471" s="102"/>
      <c r="BN471" s="102"/>
      <c r="BO471" s="102"/>
      <c r="BP471" s="636"/>
      <c r="BQ471" s="636"/>
      <c r="BR471" s="636"/>
      <c r="BS471" s="636"/>
      <c r="BT471" s="636"/>
      <c r="BU471" s="636"/>
      <c r="BV471" s="636"/>
      <c r="BW471" s="636"/>
      <c r="BX471" s="636"/>
      <c r="BY471" s="636"/>
      <c r="BZ471" s="636"/>
      <c r="CA471" s="636"/>
      <c r="CB471" s="637"/>
      <c r="CC471" s="636"/>
      <c r="CD471" s="636"/>
      <c r="CE471" s="637"/>
      <c r="CF471" s="637"/>
      <c r="CG471" s="637"/>
      <c r="CH471" s="637"/>
      <c r="CI471" s="636"/>
      <c r="CJ471" s="636"/>
      <c r="CK471" s="637"/>
      <c r="CL471" s="637"/>
      <c r="CM471" s="637"/>
      <c r="CN471" s="705"/>
      <c r="CO471" s="88"/>
      <c r="CP471" s="88"/>
      <c r="CQ471" s="88"/>
      <c r="CR471" s="65"/>
      <c r="CS471" s="65"/>
      <c r="CT471" s="65"/>
      <c r="CU471" s="65"/>
      <c r="CV471" s="65"/>
      <c r="CW471" s="65"/>
      <c r="CX471" s="65"/>
      <c r="CY471" s="65"/>
      <c r="CZ471" s="65"/>
      <c r="DA471" s="65"/>
      <c r="DB471" s="65"/>
      <c r="DC471" s="65"/>
      <c r="DD471" s="65"/>
      <c r="DE471" s="65"/>
      <c r="DF471" s="65"/>
      <c r="DG471" s="65"/>
      <c r="DH471" s="65"/>
      <c r="DI471" s="65"/>
      <c r="DJ471" s="65"/>
      <c r="DK471" s="65"/>
      <c r="DL471" s="65"/>
      <c r="DM471" s="65"/>
      <c r="DN471" s="65"/>
      <c r="DO471" s="65"/>
      <c r="DP471" s="65"/>
      <c r="DQ471" s="65"/>
      <c r="DR471" s="65"/>
      <c r="DS471" s="65"/>
      <c r="DT471" s="65"/>
      <c r="DU471" s="65"/>
      <c r="DV471" s="65"/>
      <c r="DW471" s="65"/>
      <c r="DX471" s="65"/>
      <c r="DY471" s="65"/>
      <c r="DZ471" s="65"/>
      <c r="EA471" s="65"/>
      <c r="EB471" s="65"/>
      <c r="EC471" s="65"/>
      <c r="ED471" s="65"/>
      <c r="EE471" s="65"/>
      <c r="EF471" s="65"/>
      <c r="EG471" s="65"/>
      <c r="EH471" s="65"/>
      <c r="EI471" s="65"/>
      <c r="EJ471" s="65"/>
      <c r="EK471" s="65"/>
      <c r="EL471" s="65"/>
      <c r="EM471" s="65"/>
      <c r="EN471" s="65"/>
      <c r="EO471" s="65"/>
      <c r="EP471" s="65"/>
      <c r="EQ471" s="65"/>
      <c r="ER471" s="65"/>
      <c r="ES471" s="65"/>
      <c r="ET471" s="65"/>
      <c r="EU471" s="65"/>
      <c r="EV471" s="65"/>
      <c r="EW471" s="65"/>
      <c r="EX471" s="65"/>
      <c r="EY471" s="65"/>
      <c r="EZ471" s="65"/>
      <c r="FA471" s="65"/>
      <c r="FB471" s="65"/>
      <c r="FC471" s="65"/>
      <c r="FD471" s="65"/>
      <c r="FE471" s="65"/>
      <c r="FF471" s="65"/>
      <c r="FG471" s="65"/>
      <c r="FH471" s="65"/>
      <c r="FI471" s="65"/>
      <c r="FJ471" s="65"/>
      <c r="FK471" s="65"/>
      <c r="FL471" s="65"/>
      <c r="FM471" s="65"/>
      <c r="FN471" s="65"/>
      <c r="FO471" s="65"/>
      <c r="FP471" s="65"/>
      <c r="FQ471" s="65"/>
      <c r="FR471" s="65"/>
      <c r="FS471" s="65"/>
      <c r="FT471" s="65"/>
      <c r="FU471" s="65"/>
      <c r="FV471" s="65"/>
      <c r="FW471" s="65"/>
      <c r="FX471" s="65"/>
      <c r="FY471" s="65"/>
      <c r="FZ471" s="65"/>
      <c r="GA471" s="65"/>
      <c r="GB471" s="65"/>
      <c r="GC471" s="65"/>
      <c r="GD471" s="65"/>
    </row>
    <row r="472" spans="1:186" ht="15" hidden="1" customHeight="1" x14ac:dyDescent="0.25">
      <c r="B472" s="65"/>
      <c r="C472" s="65"/>
      <c r="D472" s="65"/>
      <c r="E472" s="65"/>
      <c r="F472" s="65"/>
      <c r="G472" s="65"/>
      <c r="H472" s="65"/>
      <c r="I472" s="65"/>
      <c r="J472" s="65"/>
      <c r="K472" s="65"/>
      <c r="L472" s="65"/>
      <c r="M472" s="65"/>
      <c r="N472" s="65"/>
      <c r="O472" s="65"/>
      <c r="P472" s="65"/>
      <c r="Q472" s="65"/>
      <c r="R472" s="65"/>
      <c r="S472" s="65"/>
      <c r="T472" s="65"/>
      <c r="U472" s="65"/>
      <c r="V472" s="631"/>
      <c r="W472" s="65"/>
      <c r="X472" s="65"/>
      <c r="Y472" s="65"/>
      <c r="Z472" s="65"/>
      <c r="AA472" s="632"/>
      <c r="AB472" s="632"/>
      <c r="AC472" s="65"/>
      <c r="AD472" s="632"/>
      <c r="AE472" s="633"/>
      <c r="AF472" s="65"/>
      <c r="AG472" s="65"/>
      <c r="AH472" s="634"/>
      <c r="AI472" s="634"/>
      <c r="AJ472" s="65"/>
      <c r="AK472" s="632"/>
      <c r="AL472" s="65"/>
      <c r="AM472" s="65"/>
      <c r="AN472" s="65"/>
      <c r="AO472" s="65"/>
      <c r="AP472" s="65"/>
      <c r="AQ472" s="65"/>
      <c r="AR472" s="632"/>
      <c r="AS472" s="65"/>
      <c r="AT472" s="65"/>
      <c r="AU472" s="65"/>
      <c r="AV472" s="632"/>
      <c r="AW472" s="65"/>
      <c r="AX472" s="632"/>
      <c r="AY472" s="65"/>
      <c r="AZ472" s="65"/>
      <c r="BA472" s="65"/>
      <c r="BB472" s="632"/>
      <c r="BC472" s="632"/>
      <c r="BD472" s="65"/>
      <c r="BE472" s="632"/>
      <c r="BF472" s="101"/>
      <c r="BG472" s="101"/>
      <c r="BH472" s="101"/>
      <c r="BI472" s="635" t="s">
        <v>1</v>
      </c>
      <c r="BJ472" s="636" t="s">
        <v>613</v>
      </c>
      <c r="BK472" s="636">
        <v>1664.9169999999999</v>
      </c>
      <c r="BL472" s="636" t="s">
        <v>639</v>
      </c>
      <c r="BM472" s="102">
        <v>4.3E-3</v>
      </c>
      <c r="BN472" s="102">
        <v>4.3E-3</v>
      </c>
      <c r="BO472" s="102" t="s">
        <v>241</v>
      </c>
      <c r="BP472" s="931">
        <v>1</v>
      </c>
      <c r="BQ472" s="636"/>
      <c r="BR472" s="636"/>
      <c r="BS472" s="636"/>
      <c r="BT472" s="636"/>
      <c r="BU472" s="636"/>
      <c r="BV472" s="636"/>
      <c r="BW472" s="636"/>
      <c r="BX472" s="636"/>
      <c r="BY472" s="636"/>
      <c r="BZ472" s="636"/>
      <c r="CA472" s="636"/>
      <c r="CB472" s="637"/>
      <c r="CC472" s="636"/>
      <c r="CD472" s="636"/>
      <c r="CE472" s="637"/>
      <c r="CF472" s="637"/>
      <c r="CG472" s="637"/>
      <c r="CH472" s="637"/>
      <c r="CI472" s="636"/>
      <c r="CJ472" s="636"/>
      <c r="CK472" s="637"/>
      <c r="CL472" s="637"/>
      <c r="CM472" s="637"/>
      <c r="CN472" s="705"/>
      <c r="CO472" s="88"/>
      <c r="CP472" s="88"/>
      <c r="CQ472" s="88"/>
      <c r="CR472" s="65"/>
      <c r="CS472" s="65"/>
      <c r="CT472" s="65"/>
      <c r="CU472" s="65"/>
      <c r="CV472" s="65"/>
      <c r="CW472" s="65"/>
      <c r="CX472" s="65"/>
      <c r="CY472" s="65"/>
      <c r="CZ472" s="65"/>
      <c r="DA472" s="65"/>
      <c r="DB472" s="65"/>
      <c r="DC472" s="65"/>
      <c r="DD472" s="65"/>
      <c r="DE472" s="65"/>
      <c r="DF472" s="65"/>
      <c r="DG472" s="65"/>
      <c r="DH472" s="65"/>
      <c r="DI472" s="65"/>
      <c r="DJ472" s="65"/>
      <c r="DK472" s="65"/>
      <c r="DL472" s="65"/>
      <c r="DM472" s="65"/>
      <c r="DN472" s="65"/>
      <c r="DO472" s="65"/>
      <c r="DP472" s="65"/>
      <c r="DQ472" s="65"/>
      <c r="DR472" s="65"/>
      <c r="DS472" s="65"/>
      <c r="DT472" s="65"/>
      <c r="DU472" s="65"/>
      <c r="DV472" s="65"/>
      <c r="DW472" s="65"/>
      <c r="DX472" s="65"/>
      <c r="DY472" s="65"/>
      <c r="DZ472" s="65"/>
      <c r="EA472" s="65"/>
      <c r="EB472" s="65"/>
      <c r="EC472" s="65"/>
      <c r="ED472" s="65"/>
      <c r="EE472" s="65"/>
      <c r="EF472" s="65"/>
      <c r="EG472" s="65"/>
      <c r="EH472" s="65"/>
      <c r="EI472" s="65"/>
      <c r="EJ472" s="65"/>
      <c r="EK472" s="65"/>
      <c r="EL472" s="65"/>
      <c r="EM472" s="65"/>
      <c r="EN472" s="65"/>
      <c r="EO472" s="65"/>
      <c r="EP472" s="65"/>
      <c r="EQ472" s="65"/>
      <c r="ER472" s="65"/>
      <c r="ES472" s="65"/>
      <c r="ET472" s="65"/>
      <c r="EU472" s="65"/>
      <c r="EV472" s="65"/>
      <c r="EW472" s="65"/>
      <c r="EX472" s="65"/>
      <c r="EY472" s="65"/>
      <c r="EZ472" s="65"/>
      <c r="FA472" s="65"/>
      <c r="FB472" s="65"/>
      <c r="FC472" s="65"/>
      <c r="FD472" s="65"/>
      <c r="FE472" s="65"/>
      <c r="FF472" s="65"/>
      <c r="FG472" s="65"/>
      <c r="FH472" s="65"/>
      <c r="FI472" s="65"/>
      <c r="FJ472" s="65"/>
      <c r="FK472" s="65"/>
      <c r="FL472" s="65"/>
      <c r="FM472" s="65"/>
      <c r="FN472" s="65"/>
      <c r="FO472" s="65"/>
      <c r="FP472" s="65"/>
      <c r="FQ472" s="65"/>
      <c r="FR472" s="65"/>
      <c r="FS472" s="65"/>
      <c r="FT472" s="65"/>
      <c r="FU472" s="65"/>
      <c r="FV472" s="65"/>
      <c r="FW472" s="65"/>
      <c r="FX472" s="65"/>
      <c r="FY472" s="65"/>
      <c r="FZ472" s="65"/>
      <c r="GA472" s="65"/>
      <c r="GB472" s="65"/>
      <c r="GC472" s="65"/>
      <c r="GD472" s="65"/>
    </row>
    <row r="473" spans="1:186" ht="15" hidden="1" customHeight="1" x14ac:dyDescent="0.25">
      <c r="B473" s="65"/>
      <c r="C473" s="65"/>
      <c r="D473" s="65"/>
      <c r="E473" s="65"/>
      <c r="F473" s="65"/>
      <c r="G473" s="65"/>
      <c r="H473" s="65"/>
      <c r="I473" s="65"/>
      <c r="J473" s="65"/>
      <c r="K473" s="65"/>
      <c r="L473" s="65"/>
      <c r="M473" s="65"/>
      <c r="N473" s="65"/>
      <c r="O473" s="65"/>
      <c r="P473" s="65"/>
      <c r="Q473" s="65"/>
      <c r="R473" s="65"/>
      <c r="S473" s="65"/>
      <c r="T473" s="65"/>
      <c r="U473" s="65"/>
      <c r="V473" s="631"/>
      <c r="W473" s="65"/>
      <c r="X473" s="65"/>
      <c r="Y473" s="65"/>
      <c r="Z473" s="65"/>
      <c r="AA473" s="632"/>
      <c r="AB473" s="632"/>
      <c r="AC473" s="65"/>
      <c r="AD473" s="632"/>
      <c r="AE473" s="633"/>
      <c r="AF473" s="65"/>
      <c r="AG473" s="65"/>
      <c r="AH473" s="634"/>
      <c r="AI473" s="634"/>
      <c r="AJ473" s="65"/>
      <c r="AK473" s="632"/>
      <c r="AL473" s="65"/>
      <c r="AM473" s="65"/>
      <c r="AN473" s="65"/>
      <c r="AO473" s="65"/>
      <c r="AP473" s="65"/>
      <c r="AQ473" s="65"/>
      <c r="AR473" s="632"/>
      <c r="AS473" s="65"/>
      <c r="AT473" s="65"/>
      <c r="AU473" s="65"/>
      <c r="AV473" s="632"/>
      <c r="AW473" s="65"/>
      <c r="AX473" s="632"/>
      <c r="AY473" s="65"/>
      <c r="AZ473" s="65"/>
      <c r="BA473" s="65"/>
      <c r="BB473" s="632"/>
      <c r="BC473" s="632"/>
      <c r="BD473" s="65"/>
      <c r="BE473" s="632"/>
      <c r="BF473" s="101"/>
      <c r="BG473" s="101"/>
      <c r="BH473" s="101"/>
      <c r="BI473" s="635" t="s">
        <v>221</v>
      </c>
      <c r="BJ473" s="636" t="s">
        <v>613</v>
      </c>
      <c r="BK473" s="636">
        <v>1869.837</v>
      </c>
      <c r="BL473" s="636" t="s">
        <v>639</v>
      </c>
      <c r="BM473" s="102">
        <v>3.82E-3</v>
      </c>
      <c r="BN473" s="102">
        <v>3.82E-3</v>
      </c>
      <c r="BO473" s="102" t="s">
        <v>241</v>
      </c>
      <c r="BP473" s="931">
        <v>1</v>
      </c>
      <c r="BQ473" s="636"/>
      <c r="BR473" s="636"/>
      <c r="BS473" s="636"/>
      <c r="BT473" s="636"/>
      <c r="BU473" s="636"/>
      <c r="BV473" s="636"/>
      <c r="BW473" s="636"/>
      <c r="BX473" s="636"/>
      <c r="BY473" s="636"/>
      <c r="BZ473" s="636"/>
      <c r="CA473" s="636"/>
      <c r="CB473" s="637"/>
      <c r="CC473" s="636"/>
      <c r="CD473" s="636"/>
      <c r="CE473" s="637"/>
      <c r="CF473" s="637"/>
      <c r="CG473" s="637"/>
      <c r="CH473" s="637"/>
      <c r="CI473" s="636"/>
      <c r="CJ473" s="636"/>
      <c r="CK473" s="637"/>
      <c r="CL473" s="637"/>
      <c r="CM473" s="637"/>
      <c r="CN473" s="705"/>
      <c r="CO473" s="88"/>
      <c r="CP473" s="88"/>
      <c r="CQ473" s="88"/>
      <c r="CR473" s="65"/>
      <c r="CS473" s="65"/>
      <c r="CT473" s="65"/>
      <c r="CU473" s="65"/>
      <c r="CV473" s="65"/>
      <c r="CW473" s="65"/>
      <c r="CX473" s="65"/>
      <c r="CY473" s="65"/>
      <c r="CZ473" s="65"/>
      <c r="DA473" s="65"/>
      <c r="DB473" s="65"/>
      <c r="DC473" s="65"/>
      <c r="DD473" s="65"/>
      <c r="DE473" s="65"/>
      <c r="DF473" s="65"/>
      <c r="DG473" s="65"/>
      <c r="DH473" s="65"/>
      <c r="DI473" s="65"/>
      <c r="DJ473" s="65"/>
      <c r="DK473" s="65"/>
      <c r="DL473" s="65"/>
      <c r="DM473" s="65"/>
      <c r="DN473" s="65"/>
      <c r="DO473" s="65"/>
      <c r="DP473" s="65"/>
      <c r="DQ473" s="65"/>
      <c r="DR473" s="65"/>
      <c r="DS473" s="65"/>
      <c r="DT473" s="65"/>
      <c r="DU473" s="65"/>
      <c r="DV473" s="65"/>
      <c r="DW473" s="65"/>
      <c r="DX473" s="65"/>
      <c r="DY473" s="65"/>
      <c r="DZ473" s="65"/>
      <c r="EA473" s="65"/>
      <c r="EB473" s="65"/>
      <c r="EC473" s="65"/>
      <c r="ED473" s="65"/>
      <c r="EE473" s="65"/>
      <c r="EF473" s="65"/>
      <c r="EG473" s="65"/>
      <c r="EH473" s="65"/>
      <c r="EI473" s="65"/>
      <c r="EJ473" s="65"/>
      <c r="EK473" s="65"/>
      <c r="EL473" s="65"/>
      <c r="EM473" s="65"/>
      <c r="EN473" s="65"/>
      <c r="EO473" s="65"/>
      <c r="EP473" s="65"/>
      <c r="EQ473" s="65"/>
      <c r="ER473" s="65"/>
      <c r="ES473" s="65"/>
      <c r="ET473" s="65"/>
      <c r="EU473" s="65"/>
      <c r="EV473" s="65"/>
      <c r="EW473" s="65"/>
      <c r="EX473" s="65"/>
      <c r="EY473" s="65"/>
      <c r="EZ473" s="65"/>
      <c r="FA473" s="65"/>
      <c r="FB473" s="65"/>
      <c r="FC473" s="65"/>
      <c r="FD473" s="65"/>
      <c r="FE473" s="65"/>
      <c r="FF473" s="65"/>
      <c r="FG473" s="65"/>
      <c r="FH473" s="65"/>
      <c r="FI473" s="65"/>
      <c r="FJ473" s="65"/>
      <c r="FK473" s="65"/>
      <c r="FL473" s="65"/>
      <c r="FM473" s="65"/>
      <c r="FN473" s="65"/>
      <c r="FO473" s="65"/>
      <c r="FP473" s="65"/>
      <c r="FQ473" s="65"/>
      <c r="FR473" s="65"/>
      <c r="FS473" s="65"/>
      <c r="FT473" s="65"/>
      <c r="FU473" s="65"/>
      <c r="FV473" s="65"/>
      <c r="FW473" s="65"/>
      <c r="FX473" s="65"/>
      <c r="FY473" s="65"/>
      <c r="FZ473" s="65"/>
      <c r="GA473" s="65"/>
      <c r="GB473" s="65"/>
      <c r="GC473" s="65"/>
      <c r="GD473" s="65"/>
    </row>
    <row r="474" spans="1:186" ht="15" hidden="1" customHeight="1" x14ac:dyDescent="0.25">
      <c r="B474" s="65"/>
      <c r="C474" s="65"/>
      <c r="D474" s="65"/>
      <c r="E474" s="65"/>
      <c r="F474" s="65"/>
      <c r="G474" s="65"/>
      <c r="H474" s="65"/>
      <c r="I474" s="65"/>
      <c r="J474" s="65"/>
      <c r="K474" s="65"/>
      <c r="L474" s="65"/>
      <c r="M474" s="65"/>
      <c r="N474" s="65"/>
      <c r="O474" s="65"/>
      <c r="P474" s="65"/>
      <c r="Q474" s="65"/>
      <c r="R474" s="65"/>
      <c r="S474" s="65"/>
      <c r="T474" s="65"/>
      <c r="U474" s="65"/>
      <c r="V474" s="631"/>
      <c r="W474" s="65"/>
      <c r="X474" s="65"/>
      <c r="Y474" s="65"/>
      <c r="Z474" s="65"/>
      <c r="AA474" s="632"/>
      <c r="AB474" s="632"/>
      <c r="AC474" s="65"/>
      <c r="AD474" s="632"/>
      <c r="AE474" s="633"/>
      <c r="AF474" s="65"/>
      <c r="AG474" s="65"/>
      <c r="AH474" s="634"/>
      <c r="AI474" s="634"/>
      <c r="AJ474" s="65"/>
      <c r="AK474" s="632"/>
      <c r="AL474" s="65"/>
      <c r="AM474" s="65"/>
      <c r="AN474" s="65"/>
      <c r="AO474" s="65"/>
      <c r="AP474" s="65"/>
      <c r="AQ474" s="65"/>
      <c r="AR474" s="632"/>
      <c r="AS474" s="65"/>
      <c r="AT474" s="65"/>
      <c r="AU474" s="65"/>
      <c r="AV474" s="632"/>
      <c r="AW474" s="65"/>
      <c r="AX474" s="632"/>
      <c r="AY474" s="65"/>
      <c r="AZ474" s="65"/>
      <c r="BA474" s="65"/>
      <c r="BB474" s="632"/>
      <c r="BC474" s="632"/>
      <c r="BD474" s="65"/>
      <c r="BE474" s="632"/>
      <c r="BF474" s="101"/>
      <c r="BG474" s="101"/>
      <c r="BH474" s="101"/>
      <c r="BI474" s="635" t="s">
        <v>222</v>
      </c>
      <c r="BJ474" s="636" t="s">
        <v>613</v>
      </c>
      <c r="BK474" s="636">
        <v>1758.4449999999999</v>
      </c>
      <c r="BL474" s="636" t="s">
        <v>639</v>
      </c>
      <c r="BM474" s="102">
        <v>3.98E-3</v>
      </c>
      <c r="BN474" s="102">
        <v>3.98E-3</v>
      </c>
      <c r="BO474" s="102" t="s">
        <v>241</v>
      </c>
      <c r="BP474" s="931">
        <v>1</v>
      </c>
      <c r="BQ474" s="636"/>
      <c r="BR474" s="636"/>
      <c r="BS474" s="636"/>
      <c r="BT474" s="636"/>
      <c r="BU474" s="636"/>
      <c r="BV474" s="636"/>
      <c r="BW474" s="636"/>
      <c r="BX474" s="636"/>
      <c r="BY474" s="636"/>
      <c r="BZ474" s="636"/>
      <c r="CA474" s="636"/>
      <c r="CB474" s="637"/>
      <c r="CC474" s="636"/>
      <c r="CD474" s="636"/>
      <c r="CE474" s="637"/>
      <c r="CF474" s="637"/>
      <c r="CG474" s="637"/>
      <c r="CH474" s="637"/>
      <c r="CI474" s="636"/>
      <c r="CJ474" s="636"/>
      <c r="CK474" s="637"/>
      <c r="CL474" s="637"/>
      <c r="CM474" s="637"/>
      <c r="CN474" s="705"/>
      <c r="CO474" s="88"/>
      <c r="CP474" s="88"/>
      <c r="CQ474" s="88"/>
      <c r="CR474" s="65"/>
      <c r="CS474" s="65"/>
      <c r="CT474" s="65"/>
      <c r="CU474" s="65"/>
      <c r="CV474" s="65"/>
      <c r="CW474" s="65"/>
      <c r="CX474" s="65"/>
      <c r="CY474" s="65"/>
      <c r="CZ474" s="65"/>
      <c r="DA474" s="65"/>
      <c r="DB474" s="65"/>
      <c r="DC474" s="65"/>
      <c r="DD474" s="65"/>
      <c r="DE474" s="65"/>
      <c r="DF474" s="65"/>
      <c r="DG474" s="65"/>
      <c r="DH474" s="65"/>
      <c r="DI474" s="65"/>
      <c r="DJ474" s="65"/>
      <c r="DK474" s="65"/>
      <c r="DL474" s="65"/>
      <c r="DM474" s="65"/>
      <c r="DN474" s="65"/>
      <c r="DO474" s="65"/>
      <c r="DP474" s="65"/>
      <c r="DQ474" s="65"/>
      <c r="DR474" s="65"/>
      <c r="DS474" s="65"/>
      <c r="DT474" s="65"/>
      <c r="DU474" s="65"/>
      <c r="DV474" s="65"/>
      <c r="DW474" s="65"/>
      <c r="DX474" s="65"/>
      <c r="DY474" s="65"/>
      <c r="DZ474" s="65"/>
      <c r="EA474" s="65"/>
      <c r="EB474" s="65"/>
      <c r="EC474" s="65"/>
      <c r="ED474" s="65"/>
      <c r="EE474" s="65"/>
      <c r="EF474" s="65"/>
      <c r="EG474" s="65"/>
      <c r="EH474" s="65"/>
      <c r="EI474" s="65"/>
      <c r="EJ474" s="65"/>
      <c r="EK474" s="65"/>
      <c r="EL474" s="65"/>
      <c r="EM474" s="65"/>
      <c r="EN474" s="65"/>
      <c r="EO474" s="65"/>
      <c r="EP474" s="65"/>
      <c r="EQ474" s="65"/>
      <c r="ER474" s="65"/>
      <c r="ES474" s="65"/>
      <c r="ET474" s="65"/>
      <c r="EU474" s="65"/>
      <c r="EV474" s="65"/>
      <c r="EW474" s="65"/>
      <c r="EX474" s="65"/>
      <c r="EY474" s="65"/>
      <c r="EZ474" s="65"/>
      <c r="FA474" s="65"/>
      <c r="FB474" s="65"/>
      <c r="FC474" s="65"/>
      <c r="FD474" s="65"/>
      <c r="FE474" s="65"/>
      <c r="FF474" s="65"/>
      <c r="FG474" s="65"/>
      <c r="FH474" s="65"/>
      <c r="FI474" s="65"/>
      <c r="FJ474" s="65"/>
      <c r="FK474" s="65"/>
      <c r="FL474" s="65"/>
      <c r="FM474" s="65"/>
      <c r="FN474" s="65"/>
      <c r="FO474" s="65"/>
      <c r="FP474" s="65"/>
      <c r="FQ474" s="65"/>
      <c r="FR474" s="65"/>
      <c r="FS474" s="65"/>
      <c r="FT474" s="65"/>
      <c r="FU474" s="65"/>
      <c r="FV474" s="65"/>
      <c r="FW474" s="65"/>
      <c r="FX474" s="65"/>
      <c r="FY474" s="65"/>
      <c r="FZ474" s="65"/>
      <c r="GA474" s="65"/>
      <c r="GB474" s="65"/>
      <c r="GC474" s="65"/>
      <c r="GD474" s="65"/>
    </row>
    <row r="475" spans="1:186" ht="15" hidden="1" customHeight="1" x14ac:dyDescent="0.25">
      <c r="B475" s="65"/>
      <c r="C475" s="65"/>
      <c r="D475" s="65"/>
      <c r="E475" s="65"/>
      <c r="F475" s="65"/>
      <c r="G475" s="65"/>
      <c r="H475" s="65"/>
      <c r="I475" s="65"/>
      <c r="J475" s="65"/>
      <c r="K475" s="65"/>
      <c r="L475" s="65"/>
      <c r="M475" s="65"/>
      <c r="N475" s="65"/>
      <c r="O475" s="65"/>
      <c r="P475" s="65"/>
      <c r="Q475" s="65"/>
      <c r="R475" s="65"/>
      <c r="S475" s="65"/>
      <c r="T475" s="65"/>
      <c r="U475" s="65"/>
      <c r="V475" s="631"/>
      <c r="W475" s="65"/>
      <c r="X475" s="65"/>
      <c r="Y475" s="65"/>
      <c r="Z475" s="65"/>
      <c r="AA475" s="632"/>
      <c r="AB475" s="632"/>
      <c r="AC475" s="65"/>
      <c r="AD475" s="632"/>
      <c r="AE475" s="633"/>
      <c r="AF475" s="65"/>
      <c r="AG475" s="65"/>
      <c r="AH475" s="634"/>
      <c r="AI475" s="634"/>
      <c r="AJ475" s="65"/>
      <c r="AK475" s="632"/>
      <c r="AL475" s="65"/>
      <c r="AM475" s="65"/>
      <c r="AN475" s="65"/>
      <c r="AO475" s="65"/>
      <c r="AP475" s="65"/>
      <c r="AQ475" s="65"/>
      <c r="AR475" s="632"/>
      <c r="AS475" s="65"/>
      <c r="AT475" s="65"/>
      <c r="AU475" s="65"/>
      <c r="AV475" s="632"/>
      <c r="AW475" s="65"/>
      <c r="AX475" s="632"/>
      <c r="AY475" s="65"/>
      <c r="AZ475" s="65"/>
      <c r="BA475" s="65"/>
      <c r="BB475" s="632"/>
      <c r="BC475" s="632"/>
      <c r="BD475" s="65"/>
      <c r="BE475" s="632"/>
      <c r="BF475" s="101"/>
      <c r="BG475" s="101"/>
      <c r="BH475" s="101"/>
      <c r="BI475" s="635" t="s">
        <v>223</v>
      </c>
      <c r="BJ475" s="636" t="s">
        <v>613</v>
      </c>
      <c r="BK475" s="636" t="s">
        <v>402</v>
      </c>
      <c r="BL475" s="636" t="s">
        <v>639</v>
      </c>
      <c r="BM475" s="102">
        <v>3.5799999999999998E-3</v>
      </c>
      <c r="BN475" s="102">
        <v>3.5799999999999998E-3</v>
      </c>
      <c r="BO475" s="102" t="s">
        <v>241</v>
      </c>
      <c r="BP475" s="931">
        <v>1</v>
      </c>
      <c r="BQ475" s="636"/>
      <c r="BR475" s="636"/>
      <c r="BS475" s="636"/>
      <c r="BT475" s="636"/>
      <c r="BU475" s="636"/>
      <c r="BV475" s="636"/>
      <c r="BW475" s="636"/>
      <c r="BX475" s="636"/>
      <c r="BY475" s="636"/>
      <c r="BZ475" s="636"/>
      <c r="CA475" s="636"/>
      <c r="CB475" s="637"/>
      <c r="CC475" s="636"/>
      <c r="CD475" s="636"/>
      <c r="CE475" s="637"/>
      <c r="CF475" s="637"/>
      <c r="CG475" s="637"/>
      <c r="CH475" s="637"/>
      <c r="CI475" s="636"/>
      <c r="CJ475" s="636"/>
      <c r="CK475" s="637"/>
      <c r="CL475" s="637"/>
      <c r="CM475" s="637"/>
      <c r="CN475" s="705"/>
      <c r="CO475" s="88"/>
      <c r="CP475" s="88"/>
      <c r="CQ475" s="88"/>
      <c r="CR475" s="65"/>
      <c r="CS475" s="65"/>
      <c r="CT475" s="65"/>
      <c r="CU475" s="65"/>
      <c r="CV475" s="65"/>
      <c r="CW475" s="65"/>
      <c r="CX475" s="65"/>
      <c r="CY475" s="65"/>
      <c r="CZ475" s="65"/>
      <c r="DA475" s="65"/>
      <c r="DB475" s="65"/>
      <c r="DC475" s="65"/>
      <c r="DD475" s="65"/>
      <c r="DE475" s="65"/>
      <c r="DF475" s="65"/>
      <c r="DG475" s="65"/>
      <c r="DH475" s="65"/>
      <c r="DI475" s="65"/>
      <c r="DJ475" s="65"/>
      <c r="DK475" s="65"/>
      <c r="DL475" s="65"/>
      <c r="DM475" s="65"/>
      <c r="DN475" s="65"/>
      <c r="DO475" s="65"/>
      <c r="DP475" s="65"/>
      <c r="DQ475" s="65"/>
      <c r="DR475" s="65"/>
      <c r="DS475" s="65"/>
      <c r="DT475" s="65"/>
      <c r="DU475" s="65"/>
      <c r="DV475" s="65"/>
      <c r="DW475" s="65"/>
      <c r="DX475" s="65"/>
      <c r="DY475" s="65"/>
      <c r="DZ475" s="65"/>
      <c r="EA475" s="65"/>
      <c r="EB475" s="65"/>
      <c r="EC475" s="65"/>
      <c r="ED475" s="65"/>
      <c r="EE475" s="65"/>
      <c r="EF475" s="65"/>
      <c r="EG475" s="65"/>
      <c r="EH475" s="65"/>
      <c r="EI475" s="65"/>
      <c r="EJ475" s="65"/>
      <c r="EK475" s="65"/>
      <c r="EL475" s="65"/>
      <c r="EM475" s="65"/>
      <c r="EN475" s="65"/>
      <c r="EO475" s="65"/>
      <c r="EP475" s="65"/>
      <c r="EQ475" s="65"/>
      <c r="ER475" s="65"/>
      <c r="ES475" s="65"/>
      <c r="ET475" s="65"/>
      <c r="EU475" s="65"/>
      <c r="EV475" s="65"/>
      <c r="EW475" s="65"/>
      <c r="EX475" s="65"/>
      <c r="EY475" s="65"/>
      <c r="EZ475" s="65"/>
      <c r="FA475" s="65"/>
      <c r="FB475" s="65"/>
      <c r="FC475" s="65"/>
      <c r="FD475" s="65"/>
      <c r="FE475" s="65"/>
      <c r="FF475" s="65"/>
      <c r="FG475" s="65"/>
      <c r="FH475" s="65"/>
      <c r="FI475" s="65"/>
      <c r="FJ475" s="65"/>
      <c r="FK475" s="65"/>
      <c r="FL475" s="65"/>
      <c r="FM475" s="65"/>
      <c r="FN475" s="65"/>
      <c r="FO475" s="65"/>
      <c r="FP475" s="65"/>
      <c r="FQ475" s="65"/>
      <c r="FR475" s="65"/>
      <c r="FS475" s="65"/>
      <c r="FT475" s="65"/>
      <c r="FU475" s="65"/>
      <c r="FV475" s="65"/>
      <c r="FW475" s="65"/>
      <c r="FX475" s="65"/>
      <c r="FY475" s="65"/>
      <c r="FZ475" s="65"/>
      <c r="GA475" s="65"/>
      <c r="GB475" s="65"/>
      <c r="GC475" s="65"/>
      <c r="GD475" s="65"/>
    </row>
    <row r="476" spans="1:186" ht="15" hidden="1" customHeight="1" x14ac:dyDescent="0.25">
      <c r="B476" s="65"/>
      <c r="C476" s="65"/>
      <c r="D476" s="65"/>
      <c r="E476" s="65"/>
      <c r="F476" s="65"/>
      <c r="G476" s="65"/>
      <c r="H476" s="65"/>
      <c r="I476" s="65"/>
      <c r="J476" s="65"/>
      <c r="K476" s="65"/>
      <c r="L476" s="65"/>
      <c r="M476" s="65"/>
      <c r="N476" s="65"/>
      <c r="O476" s="65"/>
      <c r="P476" s="65"/>
      <c r="Q476" s="65"/>
      <c r="R476" s="65"/>
      <c r="S476" s="65"/>
      <c r="T476" s="65"/>
      <c r="U476" s="65"/>
      <c r="V476" s="631"/>
      <c r="W476" s="65"/>
      <c r="X476" s="65"/>
      <c r="Y476" s="65"/>
      <c r="Z476" s="65"/>
      <c r="AA476" s="632"/>
      <c r="AB476" s="632"/>
      <c r="AC476" s="65"/>
      <c r="AD476" s="632"/>
      <c r="AE476" s="633"/>
      <c r="AF476" s="65"/>
      <c r="AG476" s="65"/>
      <c r="AH476" s="634"/>
      <c r="AI476" s="634"/>
      <c r="AJ476" s="65"/>
      <c r="AK476" s="632"/>
      <c r="AL476" s="65"/>
      <c r="AM476" s="65"/>
      <c r="AN476" s="65"/>
      <c r="AO476" s="65"/>
      <c r="AP476" s="65"/>
      <c r="AQ476" s="65"/>
      <c r="AR476" s="632"/>
      <c r="AS476" s="65"/>
      <c r="AT476" s="65"/>
      <c r="AU476" s="65"/>
      <c r="AV476" s="632"/>
      <c r="AW476" s="65"/>
      <c r="AX476" s="632"/>
      <c r="AY476" s="65"/>
      <c r="AZ476" s="65"/>
      <c r="BA476" s="65"/>
      <c r="BB476" s="632"/>
      <c r="BC476" s="632"/>
      <c r="BD476" s="65"/>
      <c r="BE476" s="632"/>
      <c r="BF476" s="101"/>
      <c r="BG476" s="101"/>
      <c r="BH476" s="101"/>
      <c r="BI476" s="635" t="s">
        <v>224</v>
      </c>
      <c r="BJ476" s="636" t="s">
        <v>613</v>
      </c>
      <c r="BK476" s="636">
        <v>1553.251</v>
      </c>
      <c r="BL476" s="636" t="s">
        <v>639</v>
      </c>
      <c r="BM476" s="102">
        <v>4.4900000000000001E-3</v>
      </c>
      <c r="BN476" s="102">
        <v>4.4900000000000001E-3</v>
      </c>
      <c r="BO476" s="102" t="s">
        <v>241</v>
      </c>
      <c r="BP476" s="931">
        <v>1</v>
      </c>
      <c r="BQ476" s="636"/>
      <c r="BR476" s="636"/>
      <c r="BS476" s="636"/>
      <c r="BT476" s="636"/>
      <c r="BU476" s="636"/>
      <c r="BV476" s="636"/>
      <c r="BW476" s="636"/>
      <c r="BX476" s="636"/>
      <c r="BY476" s="636"/>
      <c r="BZ476" s="636"/>
      <c r="CA476" s="636"/>
      <c r="CB476" s="637"/>
      <c r="CC476" s="636"/>
      <c r="CD476" s="636"/>
      <c r="CE476" s="637"/>
      <c r="CF476" s="637"/>
      <c r="CG476" s="637"/>
      <c r="CH476" s="637"/>
      <c r="CI476" s="636"/>
      <c r="CJ476" s="636"/>
      <c r="CK476" s="637"/>
      <c r="CL476" s="637"/>
      <c r="CM476" s="637"/>
      <c r="CN476" s="705"/>
      <c r="CO476" s="88"/>
      <c r="CP476" s="88"/>
      <c r="CQ476" s="88"/>
      <c r="CR476" s="65"/>
      <c r="CS476" s="65"/>
      <c r="CT476" s="65"/>
      <c r="CU476" s="65"/>
      <c r="CV476" s="65"/>
      <c r="CW476" s="65"/>
      <c r="CX476" s="65"/>
      <c r="CY476" s="65"/>
      <c r="CZ476" s="65"/>
      <c r="DA476" s="65"/>
      <c r="DB476" s="65"/>
      <c r="DC476" s="65"/>
      <c r="DD476" s="65"/>
      <c r="DE476" s="65"/>
      <c r="DF476" s="65"/>
      <c r="DG476" s="65"/>
      <c r="DH476" s="65"/>
      <c r="DI476" s="65"/>
      <c r="DJ476" s="65"/>
      <c r="DK476" s="65"/>
      <c r="DL476" s="65"/>
      <c r="DM476" s="65"/>
      <c r="DN476" s="65"/>
      <c r="DO476" s="65"/>
      <c r="DP476" s="65"/>
      <c r="DQ476" s="65"/>
      <c r="DR476" s="65"/>
      <c r="DS476" s="65"/>
      <c r="DT476" s="65"/>
      <c r="DU476" s="65"/>
      <c r="DV476" s="65"/>
      <c r="DW476" s="65"/>
      <c r="DX476" s="65"/>
      <c r="DY476" s="65"/>
      <c r="DZ476" s="65"/>
      <c r="EA476" s="65"/>
      <c r="EB476" s="65"/>
      <c r="EC476" s="65"/>
      <c r="ED476" s="65"/>
      <c r="EE476" s="65"/>
      <c r="EF476" s="65"/>
      <c r="EG476" s="65"/>
      <c r="EH476" s="65"/>
      <c r="EI476" s="65"/>
      <c r="EJ476" s="65"/>
      <c r="EK476" s="65"/>
      <c r="EL476" s="65"/>
      <c r="EM476" s="65"/>
      <c r="EN476" s="65"/>
      <c r="EO476" s="65"/>
      <c r="EP476" s="65"/>
      <c r="EQ476" s="65"/>
      <c r="ER476" s="65"/>
      <c r="ES476" s="65"/>
      <c r="ET476" s="65"/>
      <c r="EU476" s="65"/>
      <c r="EV476" s="65"/>
      <c r="EW476" s="65"/>
      <c r="EX476" s="65"/>
      <c r="EY476" s="65"/>
      <c r="EZ476" s="65"/>
      <c r="FA476" s="65"/>
      <c r="FB476" s="65"/>
      <c r="FC476" s="65"/>
      <c r="FD476" s="65"/>
      <c r="FE476" s="65"/>
      <c r="FF476" s="65"/>
      <c r="FG476" s="65"/>
      <c r="FH476" s="65"/>
      <c r="FI476" s="65"/>
      <c r="FJ476" s="65"/>
      <c r="FK476" s="65"/>
      <c r="FL476" s="65"/>
      <c r="FM476" s="65"/>
      <c r="FN476" s="65"/>
      <c r="FO476" s="65"/>
      <c r="FP476" s="65"/>
      <c r="FQ476" s="65"/>
      <c r="FR476" s="65"/>
      <c r="FS476" s="65"/>
      <c r="FT476" s="65"/>
      <c r="FU476" s="65"/>
      <c r="FV476" s="65"/>
      <c r="FW476" s="65"/>
      <c r="FX476" s="65"/>
      <c r="FY476" s="65"/>
      <c r="FZ476" s="65"/>
      <c r="GA476" s="65"/>
      <c r="GB476" s="65"/>
      <c r="GC476" s="65"/>
      <c r="GD476" s="65"/>
    </row>
    <row r="477" spans="1:186" ht="15" hidden="1" customHeight="1" x14ac:dyDescent="0.25">
      <c r="B477" s="65"/>
      <c r="C477" s="65"/>
      <c r="D477" s="65"/>
      <c r="E477" s="65"/>
      <c r="F477" s="65"/>
      <c r="G477" s="65"/>
      <c r="H477" s="65"/>
      <c r="I477" s="65"/>
      <c r="J477" s="65"/>
      <c r="K477" s="65"/>
      <c r="L477" s="65"/>
      <c r="M477" s="65"/>
      <c r="N477" s="65"/>
      <c r="O477" s="65"/>
      <c r="P477" s="65"/>
      <c r="Q477" s="65"/>
      <c r="R477" s="65"/>
      <c r="S477" s="65"/>
      <c r="T477" s="65"/>
      <c r="U477" s="65"/>
      <c r="V477" s="631"/>
      <c r="W477" s="65"/>
      <c r="X477" s="65"/>
      <c r="Y477" s="65"/>
      <c r="Z477" s="65"/>
      <c r="AA477" s="632"/>
      <c r="AB477" s="632"/>
      <c r="AC477" s="65"/>
      <c r="AD477" s="632"/>
      <c r="AE477" s="633"/>
      <c r="AF477" s="65"/>
      <c r="AG477" s="65"/>
      <c r="AH477" s="634"/>
      <c r="AI477" s="634"/>
      <c r="AJ477" s="65"/>
      <c r="AK477" s="632"/>
      <c r="AL477" s="65"/>
      <c r="AM477" s="65"/>
      <c r="AN477" s="65"/>
      <c r="AO477" s="65"/>
      <c r="AP477" s="65"/>
      <c r="AQ477" s="65"/>
      <c r="AR477" s="632"/>
      <c r="AS477" s="65"/>
      <c r="AT477" s="65"/>
      <c r="AU477" s="65"/>
      <c r="AV477" s="632"/>
      <c r="AW477" s="65"/>
      <c r="AX477" s="632"/>
      <c r="AY477" s="65"/>
      <c r="AZ477" s="65"/>
      <c r="BA477" s="65"/>
      <c r="BB477" s="632"/>
      <c r="BC477" s="632"/>
      <c r="BD477" s="65"/>
      <c r="BE477" s="632"/>
      <c r="BF477" s="101"/>
      <c r="BG477" s="101"/>
      <c r="BH477" s="101"/>
      <c r="BI477" s="635" t="s">
        <v>225</v>
      </c>
      <c r="BJ477" s="636" t="s">
        <v>613</v>
      </c>
      <c r="BK477" s="636">
        <v>2222.1489999999999</v>
      </c>
      <c r="BL477" s="636" t="s">
        <v>639</v>
      </c>
      <c r="BM477" s="102">
        <v>3.0299999999999997E-3</v>
      </c>
      <c r="BN477" s="102">
        <v>3.0299999999999997E-3</v>
      </c>
      <c r="BO477" s="102" t="s">
        <v>241</v>
      </c>
      <c r="BP477" s="931">
        <v>1</v>
      </c>
      <c r="BQ477" s="636"/>
      <c r="BR477" s="636"/>
      <c r="BS477" s="636"/>
      <c r="BT477" s="636"/>
      <c r="BU477" s="636"/>
      <c r="BV477" s="636"/>
      <c r="BW477" s="636"/>
      <c r="BX477" s="636"/>
      <c r="BY477" s="636"/>
      <c r="BZ477" s="636"/>
      <c r="CA477" s="636"/>
      <c r="CB477" s="637"/>
      <c r="CC477" s="636"/>
      <c r="CD477" s="636"/>
      <c r="CE477" s="637"/>
      <c r="CF477" s="637"/>
      <c r="CG477" s="637"/>
      <c r="CH477" s="637"/>
      <c r="CI477" s="636"/>
      <c r="CJ477" s="636"/>
      <c r="CK477" s="637"/>
      <c r="CL477" s="637"/>
      <c r="CM477" s="637"/>
      <c r="CN477" s="705"/>
      <c r="CO477" s="88"/>
      <c r="CP477" s="88"/>
      <c r="CQ477" s="88"/>
      <c r="CR477" s="65"/>
      <c r="CS477" s="65"/>
      <c r="CT477" s="65"/>
      <c r="CU477" s="65"/>
      <c r="CV477" s="65"/>
      <c r="CW477" s="65"/>
      <c r="CX477" s="65"/>
      <c r="CY477" s="65"/>
      <c r="CZ477" s="65"/>
      <c r="DA477" s="65"/>
      <c r="DB477" s="65"/>
      <c r="DC477" s="65"/>
      <c r="DD477" s="65"/>
      <c r="DE477" s="65"/>
      <c r="DF477" s="65"/>
      <c r="DG477" s="65"/>
      <c r="DH477" s="65"/>
      <c r="DI477" s="65"/>
      <c r="DJ477" s="65"/>
      <c r="DK477" s="65"/>
      <c r="DL477" s="65"/>
      <c r="DM477" s="65"/>
      <c r="DN477" s="65"/>
      <c r="DO477" s="65"/>
      <c r="DP477" s="65"/>
      <c r="DQ477" s="65"/>
      <c r="DR477" s="65"/>
      <c r="DS477" s="65"/>
      <c r="DT477" s="65"/>
      <c r="DU477" s="65"/>
      <c r="DV477" s="65"/>
      <c r="DW477" s="65"/>
      <c r="DX477" s="65"/>
      <c r="DY477" s="65"/>
      <c r="DZ477" s="65"/>
      <c r="EA477" s="65"/>
      <c r="EB477" s="65"/>
      <c r="EC477" s="65"/>
      <c r="ED477" s="65"/>
      <c r="EE477" s="65"/>
      <c r="EF477" s="65"/>
      <c r="EG477" s="65"/>
      <c r="EH477" s="65"/>
      <c r="EI477" s="65"/>
      <c r="EJ477" s="65"/>
      <c r="EK477" s="65"/>
      <c r="EL477" s="65"/>
      <c r="EM477" s="65"/>
      <c r="EN477" s="65"/>
      <c r="EO477" s="65"/>
      <c r="EP477" s="65"/>
      <c r="EQ477" s="65"/>
      <c r="ER477" s="65"/>
      <c r="ES477" s="65"/>
      <c r="ET477" s="65"/>
      <c r="EU477" s="65"/>
      <c r="EV477" s="65"/>
      <c r="EW477" s="65"/>
      <c r="EX477" s="65"/>
      <c r="EY477" s="65"/>
      <c r="EZ477" s="65"/>
      <c r="FA477" s="65"/>
      <c r="FB477" s="65"/>
      <c r="FC477" s="65"/>
      <c r="FD477" s="65"/>
      <c r="FE477" s="65"/>
      <c r="FF477" s="65"/>
      <c r="FG477" s="65"/>
      <c r="FH477" s="65"/>
      <c r="FI477" s="65"/>
      <c r="FJ477" s="65"/>
      <c r="FK477" s="65"/>
      <c r="FL477" s="65"/>
      <c r="FM477" s="65"/>
      <c r="FN477" s="65"/>
      <c r="FO477" s="65"/>
      <c r="FP477" s="65"/>
      <c r="FQ477" s="65"/>
      <c r="FR477" s="65"/>
      <c r="FS477" s="65"/>
      <c r="FT477" s="65"/>
      <c r="FU477" s="65"/>
      <c r="FV477" s="65"/>
      <c r="FW477" s="65"/>
      <c r="FX477" s="65"/>
      <c r="FY477" s="65"/>
      <c r="FZ477" s="65"/>
      <c r="GA477" s="65"/>
      <c r="GB477" s="65"/>
      <c r="GC477" s="65"/>
      <c r="GD477" s="65"/>
    </row>
    <row r="478" spans="1:186" ht="15" hidden="1" customHeight="1" x14ac:dyDescent="0.25">
      <c r="B478" s="65"/>
      <c r="C478" s="65"/>
      <c r="D478" s="65"/>
      <c r="E478" s="65"/>
      <c r="F478" s="65"/>
      <c r="G478" s="65"/>
      <c r="H478" s="65"/>
      <c r="I478" s="65"/>
      <c r="J478" s="65"/>
      <c r="K478" s="65"/>
      <c r="L478" s="65"/>
      <c r="M478" s="65"/>
      <c r="N478" s="65"/>
      <c r="O478" s="65"/>
      <c r="P478" s="65"/>
      <c r="Q478" s="65"/>
      <c r="R478" s="65"/>
      <c r="S478" s="65"/>
      <c r="T478" s="65"/>
      <c r="U478" s="65"/>
      <c r="V478" s="631"/>
      <c r="W478" s="65"/>
      <c r="X478" s="65"/>
      <c r="Y478" s="65"/>
      <c r="Z478" s="65"/>
      <c r="AA478" s="632"/>
      <c r="AB478" s="632"/>
      <c r="AC478" s="65"/>
      <c r="AD478" s="632"/>
      <c r="AE478" s="633"/>
      <c r="AF478" s="65"/>
      <c r="AG478" s="65"/>
      <c r="AH478" s="634"/>
      <c r="AI478" s="634"/>
      <c r="AJ478" s="65"/>
      <c r="AK478" s="632"/>
      <c r="AL478" s="65"/>
      <c r="AM478" s="65"/>
      <c r="AN478" s="65"/>
      <c r="AO478" s="65"/>
      <c r="AP478" s="65"/>
      <c r="AQ478" s="65"/>
      <c r="AR478" s="632"/>
      <c r="AS478" s="65"/>
      <c r="AT478" s="65"/>
      <c r="AU478" s="65"/>
      <c r="AV478" s="632"/>
      <c r="AW478" s="65"/>
      <c r="AX478" s="632"/>
      <c r="AY478" s="65"/>
      <c r="AZ478" s="65"/>
      <c r="BA478" s="65"/>
      <c r="BB478" s="632"/>
      <c r="BC478" s="632"/>
      <c r="BD478" s="65"/>
      <c r="BE478" s="632"/>
      <c r="BF478" s="101"/>
      <c r="BG478" s="101"/>
      <c r="BH478" s="101"/>
      <c r="BI478" s="635" t="s">
        <v>226</v>
      </c>
      <c r="BJ478" s="636" t="s">
        <v>613</v>
      </c>
      <c r="BK478" s="636">
        <v>1871.6690000000001</v>
      </c>
      <c r="BL478" s="636" t="s">
        <v>639</v>
      </c>
      <c r="BM478" s="102">
        <v>3.7299999999999998E-3</v>
      </c>
      <c r="BN478" s="102">
        <v>3.7299999999999998E-3</v>
      </c>
      <c r="BO478" s="102" t="s">
        <v>241</v>
      </c>
      <c r="BP478" s="931">
        <v>1</v>
      </c>
      <c r="BQ478" s="636"/>
      <c r="BR478" s="636"/>
      <c r="BS478" s="636"/>
      <c r="BT478" s="636"/>
      <c r="BU478" s="636"/>
      <c r="BV478" s="636"/>
      <c r="BW478" s="636"/>
      <c r="BX478" s="636"/>
      <c r="BY478" s="636"/>
      <c r="BZ478" s="636"/>
      <c r="CA478" s="636"/>
      <c r="CB478" s="637"/>
      <c r="CC478" s="636"/>
      <c r="CD478" s="636"/>
      <c r="CE478" s="637"/>
      <c r="CF478" s="637"/>
      <c r="CG478" s="637"/>
      <c r="CH478" s="637"/>
      <c r="CI478" s="636"/>
      <c r="CJ478" s="636"/>
      <c r="CK478" s="637"/>
      <c r="CL478" s="637"/>
      <c r="CM478" s="637"/>
      <c r="CN478" s="705"/>
      <c r="CO478" s="88"/>
      <c r="CP478" s="88"/>
      <c r="CQ478" s="88"/>
      <c r="CR478" s="65"/>
      <c r="CS478" s="65"/>
      <c r="CT478" s="65"/>
      <c r="CU478" s="65"/>
      <c r="CV478" s="65"/>
      <c r="CW478" s="65"/>
      <c r="CX478" s="65"/>
      <c r="CY478" s="65"/>
      <c r="CZ478" s="65"/>
      <c r="DA478" s="65"/>
      <c r="DB478" s="65"/>
      <c r="DC478" s="65"/>
      <c r="DD478" s="65"/>
      <c r="DE478" s="65"/>
      <c r="DF478" s="65"/>
      <c r="DG478" s="65"/>
      <c r="DH478" s="65"/>
      <c r="DI478" s="65"/>
      <c r="DJ478" s="65"/>
      <c r="DK478" s="65"/>
      <c r="DL478" s="65"/>
      <c r="DM478" s="65"/>
      <c r="DN478" s="65"/>
      <c r="DO478" s="65"/>
      <c r="DP478" s="65"/>
      <c r="DQ478" s="65"/>
      <c r="DR478" s="65"/>
      <c r="DS478" s="65"/>
      <c r="DT478" s="65"/>
      <c r="DU478" s="65"/>
      <c r="DV478" s="65"/>
      <c r="DW478" s="65"/>
      <c r="DX478" s="65"/>
      <c r="DY478" s="65"/>
      <c r="DZ478" s="65"/>
      <c r="EA478" s="65"/>
      <c r="EB478" s="65"/>
      <c r="EC478" s="65"/>
      <c r="ED478" s="65"/>
      <c r="EE478" s="65"/>
      <c r="EF478" s="65"/>
      <c r="EG478" s="65"/>
      <c r="EH478" s="65"/>
      <c r="EI478" s="65"/>
      <c r="EJ478" s="65"/>
      <c r="EK478" s="65"/>
      <c r="EL478" s="65"/>
      <c r="EM478" s="65"/>
      <c r="EN478" s="65"/>
      <c r="EO478" s="65"/>
      <c r="EP478" s="65"/>
      <c r="EQ478" s="65"/>
      <c r="ER478" s="65"/>
      <c r="ES478" s="65"/>
      <c r="ET478" s="65"/>
      <c r="EU478" s="65"/>
      <c r="EV478" s="65"/>
      <c r="EW478" s="65"/>
      <c r="EX478" s="65"/>
      <c r="EY478" s="65"/>
      <c r="EZ478" s="65"/>
      <c r="FA478" s="65"/>
      <c r="FB478" s="65"/>
      <c r="FC478" s="65"/>
      <c r="FD478" s="65"/>
      <c r="FE478" s="65"/>
      <c r="FF478" s="65"/>
      <c r="FG478" s="65"/>
      <c r="FH478" s="65"/>
      <c r="FI478" s="65"/>
      <c r="FJ478" s="65"/>
      <c r="FK478" s="65"/>
      <c r="FL478" s="65"/>
      <c r="FM478" s="65"/>
      <c r="FN478" s="65"/>
      <c r="FO478" s="65"/>
      <c r="FP478" s="65"/>
      <c r="FQ478" s="65"/>
      <c r="FR478" s="65"/>
      <c r="FS478" s="65"/>
      <c r="FT478" s="65"/>
      <c r="FU478" s="65"/>
      <c r="FV478" s="65"/>
      <c r="FW478" s="65"/>
      <c r="FX478" s="65"/>
      <c r="FY478" s="65"/>
      <c r="FZ478" s="65"/>
      <c r="GA478" s="65"/>
      <c r="GB478" s="65"/>
      <c r="GC478" s="65"/>
      <c r="GD478" s="65"/>
    </row>
    <row r="479" spans="1:186" ht="15" hidden="1" customHeight="1" x14ac:dyDescent="0.25">
      <c r="B479" s="65"/>
      <c r="C479" s="65"/>
      <c r="D479" s="65"/>
      <c r="E479" s="65"/>
      <c r="F479" s="65"/>
      <c r="G479" s="65"/>
      <c r="H479" s="65"/>
      <c r="I479" s="65"/>
      <c r="J479" s="65"/>
      <c r="K479" s="65"/>
      <c r="L479" s="65"/>
      <c r="M479" s="65"/>
      <c r="N479" s="65"/>
      <c r="O479" s="65"/>
      <c r="P479" s="65"/>
      <c r="Q479" s="65"/>
      <c r="R479" s="65"/>
      <c r="S479" s="65"/>
      <c r="T479" s="65"/>
      <c r="U479" s="65"/>
      <c r="V479" s="631"/>
      <c r="W479" s="65"/>
      <c r="X479" s="65"/>
      <c r="Y479" s="65"/>
      <c r="Z479" s="65"/>
      <c r="AA479" s="632"/>
      <c r="AB479" s="632"/>
      <c r="AC479" s="65"/>
      <c r="AD479" s="632"/>
      <c r="AE479" s="633"/>
      <c r="AF479" s="65"/>
      <c r="AG479" s="65"/>
      <c r="AH479" s="634"/>
      <c r="AI479" s="634"/>
      <c r="AJ479" s="65"/>
      <c r="AK479" s="632"/>
      <c r="AL479" s="65"/>
      <c r="AM479" s="65"/>
      <c r="AN479" s="65"/>
      <c r="AO479" s="65"/>
      <c r="AP479" s="65"/>
      <c r="AQ479" s="65"/>
      <c r="AR479" s="632"/>
      <c r="AS479" s="65"/>
      <c r="AT479" s="65"/>
      <c r="AU479" s="65"/>
      <c r="AV479" s="632"/>
      <c r="AW479" s="65"/>
      <c r="AX479" s="632"/>
      <c r="AY479" s="65"/>
      <c r="AZ479" s="65"/>
      <c r="BA479" s="65"/>
      <c r="BB479" s="632"/>
      <c r="BC479" s="632"/>
      <c r="BD479" s="65"/>
      <c r="BE479" s="632"/>
      <c r="BF479" s="101"/>
      <c r="BG479" s="101"/>
      <c r="BH479" s="101"/>
      <c r="BI479" s="635" t="s">
        <v>3</v>
      </c>
      <c r="BJ479" s="636" t="s">
        <v>613</v>
      </c>
      <c r="BK479" s="636">
        <v>1521.3389999999999</v>
      </c>
      <c r="BL479" s="636" t="s">
        <v>639</v>
      </c>
      <c r="BM479" s="102">
        <v>4.4099999999999999E-3</v>
      </c>
      <c r="BN479" s="102">
        <v>4.4099999999999999E-3</v>
      </c>
      <c r="BO479" s="102" t="s">
        <v>241</v>
      </c>
      <c r="BP479" s="931">
        <v>1</v>
      </c>
      <c r="BQ479" s="636"/>
      <c r="BR479" s="636"/>
      <c r="BS479" s="636"/>
      <c r="BT479" s="636"/>
      <c r="BU479" s="636"/>
      <c r="BV479" s="636"/>
      <c r="BW479" s="636"/>
      <c r="BX479" s="636"/>
      <c r="BY479" s="636"/>
      <c r="BZ479" s="636"/>
      <c r="CA479" s="636"/>
      <c r="CB479" s="637"/>
      <c r="CC479" s="636"/>
      <c r="CD479" s="636"/>
      <c r="CE479" s="637"/>
      <c r="CF479" s="637"/>
      <c r="CG479" s="637"/>
      <c r="CH479" s="637"/>
      <c r="CI479" s="636"/>
      <c r="CJ479" s="636"/>
      <c r="CK479" s="637"/>
      <c r="CL479" s="637"/>
      <c r="CM479" s="637"/>
      <c r="CN479" s="705"/>
      <c r="CO479" s="88"/>
      <c r="CP479" s="88"/>
      <c r="CQ479" s="88"/>
      <c r="CR479" s="65"/>
      <c r="CS479" s="65"/>
      <c r="CT479" s="65"/>
      <c r="CU479" s="65"/>
      <c r="CV479" s="65"/>
      <c r="CW479" s="65"/>
      <c r="CX479" s="65"/>
      <c r="CY479" s="65"/>
      <c r="CZ479" s="65"/>
      <c r="DA479" s="65"/>
      <c r="DB479" s="65"/>
      <c r="DC479" s="65"/>
      <c r="DD479" s="65"/>
      <c r="DE479" s="65"/>
      <c r="DF479" s="65"/>
      <c r="DG479" s="65"/>
      <c r="DH479" s="65"/>
      <c r="DI479" s="65"/>
      <c r="DJ479" s="65"/>
      <c r="DK479" s="65"/>
      <c r="DL479" s="65"/>
      <c r="DM479" s="65"/>
      <c r="DN479" s="65"/>
      <c r="DO479" s="65"/>
      <c r="DP479" s="65"/>
      <c r="DQ479" s="65"/>
      <c r="DR479" s="65"/>
      <c r="DS479" s="65"/>
      <c r="DT479" s="65"/>
      <c r="DU479" s="65"/>
      <c r="DV479" s="65"/>
      <c r="DW479" s="65"/>
      <c r="DX479" s="65"/>
      <c r="DY479" s="65"/>
      <c r="DZ479" s="65"/>
      <c r="EA479" s="65"/>
      <c r="EB479" s="65"/>
      <c r="EC479" s="65"/>
      <c r="ED479" s="65"/>
      <c r="EE479" s="65"/>
      <c r="EF479" s="65"/>
      <c r="EG479" s="65"/>
      <c r="EH479" s="65"/>
      <c r="EI479" s="65"/>
      <c r="EJ479" s="65"/>
      <c r="EK479" s="65"/>
      <c r="EL479" s="65"/>
      <c r="EM479" s="65"/>
      <c r="EN479" s="65"/>
      <c r="EO479" s="65"/>
      <c r="EP479" s="65"/>
      <c r="EQ479" s="65"/>
      <c r="ER479" s="65"/>
      <c r="ES479" s="65"/>
      <c r="ET479" s="65"/>
      <c r="EU479" s="65"/>
      <c r="EV479" s="65"/>
      <c r="EW479" s="65"/>
      <c r="EX479" s="65"/>
      <c r="EY479" s="65"/>
      <c r="EZ479" s="65"/>
      <c r="FA479" s="65"/>
      <c r="FB479" s="65"/>
      <c r="FC479" s="65"/>
      <c r="FD479" s="65"/>
      <c r="FE479" s="65"/>
      <c r="FF479" s="65"/>
      <c r="FG479" s="65"/>
      <c r="FH479" s="65"/>
      <c r="FI479" s="65"/>
      <c r="FJ479" s="65"/>
      <c r="FK479" s="65"/>
      <c r="FL479" s="65"/>
      <c r="FM479" s="65"/>
      <c r="FN479" s="65"/>
      <c r="FO479" s="65"/>
      <c r="FP479" s="65"/>
      <c r="FQ479" s="65"/>
      <c r="FR479" s="65"/>
      <c r="FS479" s="65"/>
      <c r="FT479" s="65"/>
      <c r="FU479" s="65"/>
      <c r="FV479" s="65"/>
      <c r="FW479" s="65"/>
      <c r="FX479" s="65"/>
      <c r="FY479" s="65"/>
      <c r="FZ479" s="65"/>
      <c r="GA479" s="65"/>
      <c r="GB479" s="65"/>
      <c r="GC479" s="65"/>
      <c r="GD479" s="65"/>
    </row>
    <row r="480" spans="1:186" ht="15" hidden="1" customHeight="1" x14ac:dyDescent="0.25">
      <c r="B480" s="65"/>
      <c r="C480" s="65"/>
      <c r="D480" s="65"/>
      <c r="E480" s="65"/>
      <c r="F480" s="65"/>
      <c r="G480" s="65"/>
      <c r="H480" s="65"/>
      <c r="I480" s="65"/>
      <c r="J480" s="65"/>
      <c r="K480" s="65"/>
      <c r="L480" s="65"/>
      <c r="M480" s="65"/>
      <c r="N480" s="65"/>
      <c r="O480" s="65"/>
      <c r="P480" s="65"/>
      <c r="Q480" s="65"/>
      <c r="R480" s="65"/>
      <c r="S480" s="65"/>
      <c r="T480" s="65"/>
      <c r="U480" s="65"/>
      <c r="V480" s="631"/>
      <c r="W480" s="65"/>
      <c r="X480" s="65"/>
      <c r="Y480" s="65"/>
      <c r="Z480" s="65"/>
      <c r="AA480" s="632"/>
      <c r="AB480" s="632"/>
      <c r="AC480" s="65"/>
      <c r="AD480" s="632"/>
      <c r="AE480" s="633"/>
      <c r="AF480" s="65"/>
      <c r="AG480" s="65"/>
      <c r="AH480" s="634"/>
      <c r="AI480" s="634"/>
      <c r="AJ480" s="65"/>
      <c r="AK480" s="632"/>
      <c r="AL480" s="65"/>
      <c r="AM480" s="65"/>
      <c r="AN480" s="65"/>
      <c r="AO480" s="65"/>
      <c r="AP480" s="65"/>
      <c r="AQ480" s="65"/>
      <c r="AR480" s="632"/>
      <c r="AS480" s="65"/>
      <c r="AT480" s="65"/>
      <c r="AU480" s="65"/>
      <c r="AV480" s="632"/>
      <c r="AW480" s="65"/>
      <c r="AX480" s="632"/>
      <c r="AY480" s="65"/>
      <c r="AZ480" s="65"/>
      <c r="BA480" s="65"/>
      <c r="BB480" s="632"/>
      <c r="BC480" s="632"/>
      <c r="BD480" s="65"/>
      <c r="BE480" s="632"/>
      <c r="BF480" s="101"/>
      <c r="BG480" s="101"/>
      <c r="BH480" s="101"/>
      <c r="BI480" s="635" t="s">
        <v>227</v>
      </c>
      <c r="BJ480" s="636" t="s">
        <v>613</v>
      </c>
      <c r="BK480" s="636">
        <v>1958.4190000000001</v>
      </c>
      <c r="BL480" s="636" t="s">
        <v>639</v>
      </c>
      <c r="BM480" s="102">
        <v>3.6800000000000001E-3</v>
      </c>
      <c r="BN480" s="102">
        <v>3.6800000000000001E-3</v>
      </c>
      <c r="BO480" s="102" t="s">
        <v>241</v>
      </c>
      <c r="BP480" s="931">
        <v>1</v>
      </c>
      <c r="BQ480" s="636"/>
      <c r="BR480" s="636"/>
      <c r="BS480" s="636"/>
      <c r="BT480" s="636"/>
      <c r="BU480" s="636"/>
      <c r="BV480" s="636"/>
      <c r="BW480" s="636"/>
      <c r="BX480" s="636"/>
      <c r="BY480" s="636"/>
      <c r="BZ480" s="636"/>
      <c r="CA480" s="636"/>
      <c r="CB480" s="637"/>
      <c r="CC480" s="636"/>
      <c r="CD480" s="636"/>
      <c r="CE480" s="637"/>
      <c r="CF480" s="637"/>
      <c r="CG480" s="637"/>
      <c r="CH480" s="637"/>
      <c r="CI480" s="636"/>
      <c r="CJ480" s="636"/>
      <c r="CK480" s="637"/>
      <c r="CL480" s="637"/>
      <c r="CM480" s="637"/>
      <c r="CN480" s="705"/>
      <c r="CO480" s="88"/>
      <c r="CP480" s="88"/>
      <c r="CQ480" s="88"/>
      <c r="CR480" s="65"/>
      <c r="CS480" s="65"/>
      <c r="CT480" s="65"/>
      <c r="CU480" s="65"/>
      <c r="CV480" s="65"/>
      <c r="CW480" s="65"/>
      <c r="CX480" s="65"/>
      <c r="CY480" s="65"/>
      <c r="CZ480" s="65"/>
      <c r="DA480" s="65"/>
      <c r="DB480" s="65"/>
      <c r="DC480" s="65"/>
      <c r="DD480" s="65"/>
      <c r="DE480" s="65"/>
      <c r="DF480" s="65"/>
      <c r="DG480" s="65"/>
      <c r="DH480" s="65"/>
      <c r="DI480" s="65"/>
      <c r="DJ480" s="65"/>
      <c r="DK480" s="65"/>
      <c r="DL480" s="65"/>
      <c r="DM480" s="65"/>
      <c r="DN480" s="65"/>
      <c r="DO480" s="65"/>
      <c r="DP480" s="65"/>
      <c r="DQ480" s="65"/>
      <c r="DR480" s="65"/>
      <c r="DS480" s="65"/>
      <c r="DT480" s="65"/>
      <c r="DU480" s="65"/>
      <c r="DV480" s="65"/>
      <c r="DW480" s="65"/>
      <c r="DX480" s="65"/>
      <c r="DY480" s="65"/>
      <c r="DZ480" s="65"/>
      <c r="EA480" s="65"/>
      <c r="EB480" s="65"/>
      <c r="EC480" s="65"/>
      <c r="ED480" s="65"/>
      <c r="EE480" s="65"/>
      <c r="EF480" s="65"/>
      <c r="EG480" s="65"/>
      <c r="EH480" s="65"/>
      <c r="EI480" s="65"/>
      <c r="EJ480" s="65"/>
      <c r="EK480" s="65"/>
      <c r="EL480" s="65"/>
      <c r="EM480" s="65"/>
      <c r="EN480" s="65"/>
      <c r="EO480" s="65"/>
      <c r="EP480" s="65"/>
      <c r="EQ480" s="65"/>
      <c r="ER480" s="65"/>
      <c r="ES480" s="65"/>
      <c r="ET480" s="65"/>
      <c r="EU480" s="65"/>
      <c r="EV480" s="65"/>
      <c r="EW480" s="65"/>
      <c r="EX480" s="65"/>
      <c r="EY480" s="65"/>
      <c r="EZ480" s="65"/>
      <c r="FA480" s="65"/>
      <c r="FB480" s="65"/>
      <c r="FC480" s="65"/>
      <c r="FD480" s="65"/>
      <c r="FE480" s="65"/>
      <c r="FF480" s="65"/>
      <c r="FG480" s="65"/>
      <c r="FH480" s="65"/>
      <c r="FI480" s="65"/>
      <c r="FJ480" s="65"/>
      <c r="FK480" s="65"/>
      <c r="FL480" s="65"/>
      <c r="FM480" s="65"/>
      <c r="FN480" s="65"/>
      <c r="FO480" s="65"/>
      <c r="FP480" s="65"/>
      <c r="FQ480" s="65"/>
      <c r="FR480" s="65"/>
      <c r="FS480" s="65"/>
      <c r="FT480" s="65"/>
      <c r="FU480" s="65"/>
      <c r="FV480" s="65"/>
      <c r="FW480" s="65"/>
      <c r="FX480" s="65"/>
      <c r="FY480" s="65"/>
      <c r="FZ480" s="65"/>
      <c r="GA480" s="65"/>
      <c r="GB480" s="65"/>
      <c r="GC480" s="65"/>
      <c r="GD480" s="65"/>
    </row>
    <row r="481" spans="2:186" ht="15" hidden="1" customHeight="1" x14ac:dyDescent="0.25">
      <c r="B481" s="65"/>
      <c r="C481" s="65"/>
      <c r="D481" s="65"/>
      <c r="E481" s="65"/>
      <c r="F481" s="65"/>
      <c r="G481" s="65"/>
      <c r="H481" s="65"/>
      <c r="I481" s="65"/>
      <c r="J481" s="65"/>
      <c r="K481" s="65"/>
      <c r="L481" s="65"/>
      <c r="M481" s="65"/>
      <c r="N481" s="65"/>
      <c r="O481" s="65"/>
      <c r="P481" s="65"/>
      <c r="Q481" s="65"/>
      <c r="R481" s="65"/>
      <c r="S481" s="65"/>
      <c r="T481" s="65"/>
      <c r="U481" s="65"/>
      <c r="V481" s="631"/>
      <c r="W481" s="65"/>
      <c r="X481" s="65"/>
      <c r="Y481" s="65"/>
      <c r="Z481" s="65"/>
      <c r="AA481" s="632"/>
      <c r="AB481" s="632"/>
      <c r="AC481" s="65"/>
      <c r="AD481" s="632"/>
      <c r="AE481" s="633"/>
      <c r="AF481" s="65"/>
      <c r="AG481" s="65"/>
      <c r="AH481" s="634"/>
      <c r="AI481" s="634"/>
      <c r="AJ481" s="65"/>
      <c r="AK481" s="632"/>
      <c r="AL481" s="65"/>
      <c r="AM481" s="65"/>
      <c r="AN481" s="65"/>
      <c r="AO481" s="65"/>
      <c r="AP481" s="65"/>
      <c r="AQ481" s="65"/>
      <c r="AR481" s="632"/>
      <c r="AS481" s="65"/>
      <c r="AT481" s="65"/>
      <c r="AU481" s="65"/>
      <c r="AV481" s="632"/>
      <c r="AW481" s="65"/>
      <c r="AX481" s="632"/>
      <c r="AY481" s="65"/>
      <c r="AZ481" s="65"/>
      <c r="BA481" s="65"/>
      <c r="BB481" s="632"/>
      <c r="BC481" s="632"/>
      <c r="BD481" s="65"/>
      <c r="BE481" s="632"/>
      <c r="BF481" s="101"/>
      <c r="BG481" s="101"/>
      <c r="BH481" s="101"/>
      <c r="BI481" s="635" t="s">
        <v>228</v>
      </c>
      <c r="BJ481" s="636" t="s">
        <v>613</v>
      </c>
      <c r="BK481" s="636">
        <v>1953.38</v>
      </c>
      <c r="BL481" s="636" t="s">
        <v>639</v>
      </c>
      <c r="BM481" s="102">
        <v>3.5899999999999999E-3</v>
      </c>
      <c r="BN481" s="102">
        <v>3.5899999999999999E-3</v>
      </c>
      <c r="BO481" s="102" t="s">
        <v>241</v>
      </c>
      <c r="BP481" s="931">
        <v>1</v>
      </c>
      <c r="BQ481" s="636"/>
      <c r="BR481" s="636"/>
      <c r="BS481" s="636"/>
      <c r="BT481" s="636"/>
      <c r="BU481" s="636"/>
      <c r="BV481" s="636"/>
      <c r="BW481" s="636"/>
      <c r="BX481" s="636"/>
      <c r="BY481" s="636"/>
      <c r="BZ481" s="636"/>
      <c r="CA481" s="636"/>
      <c r="CB481" s="637"/>
      <c r="CC481" s="636"/>
      <c r="CD481" s="636"/>
      <c r="CE481" s="637"/>
      <c r="CF481" s="637"/>
      <c r="CG481" s="637"/>
      <c r="CH481" s="637"/>
      <c r="CI481" s="636"/>
      <c r="CJ481" s="636"/>
      <c r="CK481" s="637"/>
      <c r="CL481" s="637"/>
      <c r="CM481" s="637"/>
      <c r="CN481" s="705"/>
      <c r="CO481" s="88"/>
      <c r="CP481" s="88"/>
      <c r="CQ481" s="88"/>
      <c r="CR481" s="65"/>
      <c r="CS481" s="65"/>
      <c r="CT481" s="65"/>
      <c r="CU481" s="65"/>
      <c r="CV481" s="65"/>
      <c r="CW481" s="65"/>
      <c r="CX481" s="65"/>
      <c r="CY481" s="65"/>
      <c r="CZ481" s="65"/>
      <c r="DA481" s="65"/>
      <c r="DB481" s="65"/>
      <c r="DC481" s="65"/>
      <c r="DD481" s="65"/>
      <c r="DE481" s="65"/>
      <c r="DF481" s="65"/>
      <c r="DG481" s="65"/>
      <c r="DH481" s="65"/>
      <c r="DI481" s="65"/>
      <c r="DJ481" s="65"/>
      <c r="DK481" s="65"/>
      <c r="DL481" s="65"/>
      <c r="DM481" s="65"/>
      <c r="DN481" s="65"/>
      <c r="DO481" s="65"/>
      <c r="DP481" s="65"/>
      <c r="DQ481" s="65"/>
      <c r="DR481" s="65"/>
      <c r="DS481" s="65"/>
      <c r="DT481" s="65"/>
      <c r="DU481" s="65"/>
      <c r="DV481" s="65"/>
      <c r="DW481" s="65"/>
      <c r="DX481" s="65"/>
      <c r="DY481" s="65"/>
      <c r="DZ481" s="65"/>
      <c r="EA481" s="65"/>
      <c r="EB481" s="65"/>
      <c r="EC481" s="65"/>
      <c r="ED481" s="65"/>
      <c r="EE481" s="65"/>
      <c r="EF481" s="65"/>
      <c r="EG481" s="65"/>
      <c r="EH481" s="65"/>
      <c r="EI481" s="65"/>
      <c r="EJ481" s="65"/>
      <c r="EK481" s="65"/>
      <c r="EL481" s="65"/>
      <c r="EM481" s="65"/>
      <c r="EN481" s="65"/>
      <c r="EO481" s="65"/>
      <c r="EP481" s="65"/>
      <c r="EQ481" s="65"/>
      <c r="ER481" s="65"/>
      <c r="ES481" s="65"/>
      <c r="ET481" s="65"/>
      <c r="EU481" s="65"/>
      <c r="EV481" s="65"/>
      <c r="EW481" s="65"/>
      <c r="EX481" s="65"/>
      <c r="EY481" s="65"/>
      <c r="EZ481" s="65"/>
      <c r="FA481" s="65"/>
      <c r="FB481" s="65"/>
      <c r="FC481" s="65"/>
      <c r="FD481" s="65"/>
      <c r="FE481" s="65"/>
      <c r="FF481" s="65"/>
      <c r="FG481" s="65"/>
      <c r="FH481" s="65"/>
      <c r="FI481" s="65"/>
      <c r="FJ481" s="65"/>
      <c r="FK481" s="65"/>
      <c r="FL481" s="65"/>
      <c r="FM481" s="65"/>
      <c r="FN481" s="65"/>
      <c r="FO481" s="65"/>
      <c r="FP481" s="65"/>
      <c r="FQ481" s="65"/>
      <c r="FR481" s="65"/>
      <c r="FS481" s="65"/>
      <c r="FT481" s="65"/>
      <c r="FU481" s="65"/>
      <c r="FV481" s="65"/>
      <c r="FW481" s="65"/>
      <c r="FX481" s="65"/>
      <c r="FY481" s="65"/>
      <c r="FZ481" s="65"/>
      <c r="GA481" s="65"/>
      <c r="GB481" s="65"/>
      <c r="GC481" s="65"/>
      <c r="GD481" s="65"/>
    </row>
    <row r="482" spans="2:186" ht="15" hidden="1" customHeight="1" x14ac:dyDescent="0.25">
      <c r="B482" s="65"/>
      <c r="C482" s="65"/>
      <c r="D482" s="65"/>
      <c r="E482" s="65"/>
      <c r="F482" s="65"/>
      <c r="G482" s="65"/>
      <c r="H482" s="65"/>
      <c r="I482" s="65"/>
      <c r="J482" s="65"/>
      <c r="K482" s="65"/>
      <c r="L482" s="65"/>
      <c r="M482" s="65"/>
      <c r="N482" s="65"/>
      <c r="O482" s="65"/>
      <c r="P482" s="65"/>
      <c r="Q482" s="65"/>
      <c r="R482" s="65"/>
      <c r="S482" s="65"/>
      <c r="T482" s="65"/>
      <c r="U482" s="65"/>
      <c r="V482" s="631"/>
      <c r="W482" s="65"/>
      <c r="X482" s="65"/>
      <c r="Y482" s="65"/>
      <c r="Z482" s="65"/>
      <c r="AA482" s="632"/>
      <c r="AB482" s="632"/>
      <c r="AC482" s="65"/>
      <c r="AD482" s="632"/>
      <c r="AE482" s="633"/>
      <c r="AF482" s="65"/>
      <c r="AG482" s="65"/>
      <c r="AH482" s="634"/>
      <c r="AI482" s="634"/>
      <c r="AJ482" s="65"/>
      <c r="AK482" s="632"/>
      <c r="AL482" s="65"/>
      <c r="AM482" s="65"/>
      <c r="AN482" s="65"/>
      <c r="AO482" s="65"/>
      <c r="AP482" s="65"/>
      <c r="AQ482" s="65"/>
      <c r="AR482" s="632"/>
      <c r="AS482" s="65"/>
      <c r="AT482" s="65"/>
      <c r="AU482" s="65"/>
      <c r="AV482" s="632"/>
      <c r="AW482" s="65"/>
      <c r="AX482" s="632"/>
      <c r="AY482" s="65"/>
      <c r="AZ482" s="65"/>
      <c r="BA482" s="65"/>
      <c r="BB482" s="632"/>
      <c r="BC482" s="632"/>
      <c r="BD482" s="65"/>
      <c r="BE482" s="632"/>
      <c r="BF482" s="101"/>
      <c r="BG482" s="101"/>
      <c r="BH482" s="101"/>
      <c r="BI482" s="635" t="s">
        <v>229</v>
      </c>
      <c r="BJ482" s="636" t="s">
        <v>613</v>
      </c>
      <c r="BK482" s="636">
        <v>2005.412</v>
      </c>
      <c r="BL482" s="636" t="s">
        <v>639</v>
      </c>
      <c r="BM482" s="102">
        <v>3.4999999999999996E-3</v>
      </c>
      <c r="BN482" s="102">
        <v>3.4999999999999996E-3</v>
      </c>
      <c r="BO482" s="102" t="s">
        <v>241</v>
      </c>
      <c r="BP482" s="931">
        <v>1</v>
      </c>
      <c r="BQ482" s="636"/>
      <c r="BR482" s="636"/>
      <c r="BS482" s="636"/>
      <c r="BT482" s="636"/>
      <c r="BU482" s="636"/>
      <c r="BV482" s="636"/>
      <c r="BW482" s="636"/>
      <c r="BX482" s="636"/>
      <c r="BY482" s="636"/>
      <c r="BZ482" s="636"/>
      <c r="CA482" s="636"/>
      <c r="CB482" s="637"/>
      <c r="CC482" s="636"/>
      <c r="CD482" s="636"/>
      <c r="CE482" s="637"/>
      <c r="CF482" s="637"/>
      <c r="CG482" s="637"/>
      <c r="CH482" s="637"/>
      <c r="CI482" s="636"/>
      <c r="CJ482" s="636"/>
      <c r="CK482" s="637"/>
      <c r="CL482" s="637"/>
      <c r="CM482" s="637"/>
      <c r="CN482" s="705"/>
      <c r="CO482" s="88"/>
      <c r="CP482" s="88"/>
      <c r="CQ482" s="88"/>
      <c r="CR482" s="65"/>
      <c r="CS482" s="65"/>
      <c r="CT482" s="65"/>
      <c r="CU482" s="65"/>
      <c r="CV482" s="65"/>
      <c r="CW482" s="65"/>
      <c r="CX482" s="65"/>
      <c r="CY482" s="65"/>
      <c r="CZ482" s="65"/>
      <c r="DA482" s="65"/>
      <c r="DB482" s="65"/>
      <c r="DC482" s="65"/>
      <c r="DD482" s="65"/>
      <c r="DE482" s="65"/>
      <c r="DF482" s="65"/>
      <c r="DG482" s="65"/>
      <c r="DH482" s="65"/>
      <c r="DI482" s="65"/>
      <c r="DJ482" s="65"/>
      <c r="DK482" s="65"/>
      <c r="DL482" s="65"/>
      <c r="DM482" s="65"/>
      <c r="DN482" s="65"/>
      <c r="DO482" s="65"/>
      <c r="DP482" s="65"/>
      <c r="DQ482" s="65"/>
      <c r="DR482" s="65"/>
      <c r="DS482" s="65"/>
      <c r="DT482" s="65"/>
      <c r="DU482" s="65"/>
      <c r="DV482" s="65"/>
      <c r="DW482" s="65"/>
      <c r="DX482" s="65"/>
      <c r="DY482" s="65"/>
      <c r="DZ482" s="65"/>
      <c r="EA482" s="65"/>
      <c r="EB482" s="65"/>
      <c r="EC482" s="65"/>
      <c r="ED482" s="65"/>
      <c r="EE482" s="65"/>
      <c r="EF482" s="65"/>
      <c r="EG482" s="65"/>
      <c r="EH482" s="65"/>
      <c r="EI482" s="65"/>
      <c r="EJ482" s="65"/>
      <c r="EK482" s="65"/>
      <c r="EL482" s="65"/>
      <c r="EM482" s="65"/>
      <c r="EN482" s="65"/>
      <c r="EO482" s="65"/>
      <c r="EP482" s="65"/>
      <c r="EQ482" s="65"/>
      <c r="ER482" s="65"/>
      <c r="ES482" s="65"/>
      <c r="ET482" s="65"/>
      <c r="EU482" s="65"/>
      <c r="EV482" s="65"/>
      <c r="EW482" s="65"/>
      <c r="EX482" s="65"/>
      <c r="EY482" s="65"/>
      <c r="EZ482" s="65"/>
      <c r="FA482" s="65"/>
      <c r="FB482" s="65"/>
      <c r="FC482" s="65"/>
      <c r="FD482" s="65"/>
      <c r="FE482" s="65"/>
      <c r="FF482" s="65"/>
      <c r="FG482" s="65"/>
      <c r="FH482" s="65"/>
      <c r="FI482" s="65"/>
      <c r="FJ482" s="65"/>
      <c r="FK482" s="65"/>
      <c r="FL482" s="65"/>
      <c r="FM482" s="65"/>
      <c r="FN482" s="65"/>
      <c r="FO482" s="65"/>
      <c r="FP482" s="65"/>
      <c r="FQ482" s="65"/>
      <c r="FR482" s="65"/>
      <c r="FS482" s="65"/>
      <c r="FT482" s="65"/>
      <c r="FU482" s="65"/>
      <c r="FV482" s="65"/>
      <c r="FW482" s="65"/>
      <c r="FX482" s="65"/>
      <c r="FY482" s="65"/>
      <c r="FZ482" s="65"/>
      <c r="GA482" s="65"/>
      <c r="GB482" s="65"/>
      <c r="GC482" s="65"/>
      <c r="GD482" s="65"/>
    </row>
    <row r="483" spans="2:186" ht="15" hidden="1" customHeight="1" x14ac:dyDescent="0.25">
      <c r="B483" s="65"/>
      <c r="C483" s="65"/>
      <c r="D483" s="65"/>
      <c r="E483" s="65"/>
      <c r="F483" s="65"/>
      <c r="G483" s="65"/>
      <c r="H483" s="65"/>
      <c r="I483" s="65"/>
      <c r="J483" s="65"/>
      <c r="K483" s="65"/>
      <c r="L483" s="65"/>
      <c r="M483" s="65"/>
      <c r="N483" s="65"/>
      <c r="O483" s="65"/>
      <c r="P483" s="65"/>
      <c r="Q483" s="65"/>
      <c r="R483" s="65"/>
      <c r="S483" s="65"/>
      <c r="T483" s="65"/>
      <c r="U483" s="65"/>
      <c r="V483" s="631"/>
      <c r="W483" s="65"/>
      <c r="X483" s="65"/>
      <c r="Y483" s="65"/>
      <c r="Z483" s="65"/>
      <c r="AA483" s="632"/>
      <c r="AB483" s="632"/>
      <c r="AC483" s="65"/>
      <c r="AD483" s="632"/>
      <c r="AE483" s="633"/>
      <c r="AF483" s="65"/>
      <c r="AG483" s="65"/>
      <c r="AH483" s="634"/>
      <c r="AI483" s="634"/>
      <c r="AJ483" s="65"/>
      <c r="AK483" s="632"/>
      <c r="AL483" s="65"/>
      <c r="AM483" s="65"/>
      <c r="AN483" s="65"/>
      <c r="AO483" s="65"/>
      <c r="AP483" s="65"/>
      <c r="AQ483" s="65"/>
      <c r="AR483" s="632"/>
      <c r="AS483" s="65"/>
      <c r="AT483" s="65"/>
      <c r="AU483" s="65"/>
      <c r="AV483" s="632"/>
      <c r="AW483" s="65"/>
      <c r="AX483" s="632"/>
      <c r="AY483" s="65"/>
      <c r="AZ483" s="65"/>
      <c r="BA483" s="65"/>
      <c r="BB483" s="632"/>
      <c r="BC483" s="632"/>
      <c r="BD483" s="65"/>
      <c r="BE483" s="632"/>
      <c r="BF483" s="101"/>
      <c r="BG483" s="101"/>
      <c r="BH483" s="101"/>
      <c r="BI483" s="635" t="s">
        <v>230</v>
      </c>
      <c r="BJ483" s="636" t="s">
        <v>613</v>
      </c>
      <c r="BK483" s="636">
        <v>1942.7539999999999</v>
      </c>
      <c r="BL483" s="636" t="s">
        <v>639</v>
      </c>
      <c r="BM483" s="102">
        <v>3.5899999999999999E-3</v>
      </c>
      <c r="BN483" s="102">
        <v>3.5899999999999999E-3</v>
      </c>
      <c r="BO483" s="102" t="s">
        <v>241</v>
      </c>
      <c r="BP483" s="931">
        <v>1</v>
      </c>
      <c r="BQ483" s="636"/>
      <c r="BR483" s="636"/>
      <c r="BS483" s="636"/>
      <c r="BT483" s="636"/>
      <c r="BU483" s="636"/>
      <c r="BV483" s="636"/>
      <c r="BW483" s="636"/>
      <c r="BX483" s="636"/>
      <c r="BY483" s="636"/>
      <c r="BZ483" s="636"/>
      <c r="CA483" s="636"/>
      <c r="CB483" s="637"/>
      <c r="CC483" s="636"/>
      <c r="CD483" s="636"/>
      <c r="CE483" s="637"/>
      <c r="CF483" s="637"/>
      <c r="CG483" s="637"/>
      <c r="CH483" s="637"/>
      <c r="CI483" s="636"/>
      <c r="CJ483" s="636"/>
      <c r="CK483" s="637"/>
      <c r="CL483" s="637"/>
      <c r="CM483" s="637"/>
      <c r="CN483" s="705"/>
      <c r="CO483" s="88"/>
      <c r="CP483" s="88"/>
      <c r="CQ483" s="88"/>
      <c r="CR483" s="65"/>
      <c r="CS483" s="65"/>
      <c r="CT483" s="65"/>
      <c r="CU483" s="65"/>
      <c r="CV483" s="65"/>
      <c r="CW483" s="65"/>
      <c r="CX483" s="65"/>
      <c r="CY483" s="65"/>
      <c r="CZ483" s="65"/>
      <c r="DA483" s="65"/>
      <c r="DB483" s="65"/>
      <c r="DC483" s="65"/>
      <c r="DD483" s="65"/>
      <c r="DE483" s="65"/>
      <c r="DF483" s="65"/>
      <c r="DG483" s="65"/>
      <c r="DH483" s="65"/>
      <c r="DI483" s="65"/>
      <c r="DJ483" s="65"/>
      <c r="DK483" s="65"/>
      <c r="DL483" s="65"/>
      <c r="DM483" s="65"/>
      <c r="DN483" s="65"/>
      <c r="DO483" s="65"/>
      <c r="DP483" s="65"/>
      <c r="DQ483" s="65"/>
      <c r="DR483" s="65"/>
      <c r="DS483" s="65"/>
      <c r="DT483" s="65"/>
      <c r="DU483" s="65"/>
      <c r="DV483" s="65"/>
      <c r="DW483" s="65"/>
      <c r="DX483" s="65"/>
      <c r="DY483" s="65"/>
      <c r="DZ483" s="65"/>
      <c r="EA483" s="65"/>
      <c r="EB483" s="65"/>
      <c r="EC483" s="65"/>
      <c r="ED483" s="65"/>
      <c r="EE483" s="65"/>
      <c r="EF483" s="65"/>
      <c r="EG483" s="65"/>
      <c r="EH483" s="65"/>
      <c r="EI483" s="65"/>
      <c r="EJ483" s="65"/>
      <c r="EK483" s="65"/>
      <c r="EL483" s="65"/>
      <c r="EM483" s="65"/>
      <c r="EN483" s="65"/>
      <c r="EO483" s="65"/>
      <c r="EP483" s="65"/>
      <c r="EQ483" s="65"/>
      <c r="ER483" s="65"/>
      <c r="ES483" s="65"/>
      <c r="ET483" s="65"/>
      <c r="EU483" s="65"/>
      <c r="EV483" s="65"/>
      <c r="EW483" s="65"/>
      <c r="EX483" s="65"/>
      <c r="EY483" s="65"/>
      <c r="EZ483" s="65"/>
      <c r="FA483" s="65"/>
      <c r="FB483" s="65"/>
      <c r="FC483" s="65"/>
      <c r="FD483" s="65"/>
      <c r="FE483" s="65"/>
      <c r="FF483" s="65"/>
      <c r="FG483" s="65"/>
      <c r="FH483" s="65"/>
      <c r="FI483" s="65"/>
      <c r="FJ483" s="65"/>
      <c r="FK483" s="65"/>
      <c r="FL483" s="65"/>
      <c r="FM483" s="65"/>
      <c r="FN483" s="65"/>
      <c r="FO483" s="65"/>
      <c r="FP483" s="65"/>
      <c r="FQ483" s="65"/>
      <c r="FR483" s="65"/>
      <c r="FS483" s="65"/>
      <c r="FT483" s="65"/>
      <c r="FU483" s="65"/>
      <c r="FV483" s="65"/>
      <c r="FW483" s="65"/>
      <c r="FX483" s="65"/>
      <c r="FY483" s="65"/>
      <c r="FZ483" s="65"/>
      <c r="GA483" s="65"/>
      <c r="GB483" s="65"/>
      <c r="GC483" s="65"/>
      <c r="GD483" s="65"/>
    </row>
    <row r="484" spans="2:186" ht="15" hidden="1" customHeight="1" x14ac:dyDescent="0.25">
      <c r="B484" s="65"/>
      <c r="C484" s="65"/>
      <c r="D484" s="65"/>
      <c r="E484" s="65"/>
      <c r="F484" s="65"/>
      <c r="G484" s="65"/>
      <c r="H484" s="65"/>
      <c r="I484" s="65"/>
      <c r="J484" s="65"/>
      <c r="K484" s="65"/>
      <c r="L484" s="65"/>
      <c r="M484" s="65"/>
      <c r="N484" s="65"/>
      <c r="O484" s="65"/>
      <c r="P484" s="65"/>
      <c r="Q484" s="65"/>
      <c r="R484" s="65"/>
      <c r="S484" s="65"/>
      <c r="T484" s="65"/>
      <c r="U484" s="65"/>
      <c r="V484" s="631"/>
      <c r="W484" s="65"/>
      <c r="X484" s="65"/>
      <c r="Y484" s="65"/>
      <c r="Z484" s="65"/>
      <c r="AA484" s="632"/>
      <c r="AB484" s="632"/>
      <c r="AC484" s="65"/>
      <c r="AD484" s="632"/>
      <c r="AE484" s="633"/>
      <c r="AF484" s="65"/>
      <c r="AG484" s="65"/>
      <c r="AH484" s="634"/>
      <c r="AI484" s="634"/>
      <c r="AJ484" s="65"/>
      <c r="AK484" s="632"/>
      <c r="AL484" s="65"/>
      <c r="AM484" s="65"/>
      <c r="AN484" s="65"/>
      <c r="AO484" s="65"/>
      <c r="AP484" s="65"/>
      <c r="AQ484" s="65"/>
      <c r="AR484" s="632"/>
      <c r="AS484" s="65"/>
      <c r="AT484" s="65"/>
      <c r="AU484" s="65"/>
      <c r="AV484" s="632"/>
      <c r="AW484" s="65"/>
      <c r="AX484" s="632"/>
      <c r="AY484" s="65"/>
      <c r="AZ484" s="65"/>
      <c r="BA484" s="65"/>
      <c r="BB484" s="632"/>
      <c r="BC484" s="632"/>
      <c r="BD484" s="65"/>
      <c r="BE484" s="632"/>
      <c r="BF484" s="101"/>
      <c r="BG484" s="101"/>
      <c r="BH484" s="101"/>
      <c r="BI484" s="635" t="s">
        <v>231</v>
      </c>
      <c r="BJ484" s="636" t="s">
        <v>613</v>
      </c>
      <c r="BK484" s="636">
        <v>1932.1279999999999</v>
      </c>
      <c r="BL484" s="636" t="s">
        <v>639</v>
      </c>
      <c r="BM484" s="102">
        <v>3.6099999999999999E-3</v>
      </c>
      <c r="BN484" s="102">
        <v>3.6099999999999999E-3</v>
      </c>
      <c r="BO484" s="102" t="s">
        <v>241</v>
      </c>
      <c r="BP484" s="931">
        <v>1</v>
      </c>
      <c r="BQ484" s="636"/>
      <c r="BR484" s="636"/>
      <c r="BS484" s="636"/>
      <c r="BT484" s="636"/>
      <c r="BU484" s="636"/>
      <c r="BV484" s="636"/>
      <c r="BW484" s="636"/>
      <c r="BX484" s="636"/>
      <c r="BY484" s="636"/>
      <c r="BZ484" s="636"/>
      <c r="CA484" s="636"/>
      <c r="CB484" s="637"/>
      <c r="CC484" s="636"/>
      <c r="CD484" s="636"/>
      <c r="CE484" s="637"/>
      <c r="CF484" s="637"/>
      <c r="CG484" s="637"/>
      <c r="CH484" s="637"/>
      <c r="CI484" s="636"/>
      <c r="CJ484" s="636"/>
      <c r="CK484" s="637"/>
      <c r="CL484" s="637"/>
      <c r="CM484" s="637"/>
      <c r="CN484" s="705"/>
      <c r="CO484" s="88"/>
      <c r="CP484" s="88"/>
      <c r="CQ484" s="88"/>
      <c r="CR484" s="65"/>
      <c r="CS484" s="65"/>
      <c r="CT484" s="65"/>
      <c r="CU484" s="65"/>
      <c r="CV484" s="65"/>
      <c r="CW484" s="65"/>
      <c r="CX484" s="65"/>
      <c r="CY484" s="65"/>
      <c r="CZ484" s="65"/>
      <c r="DA484" s="65"/>
      <c r="DB484" s="65"/>
      <c r="DC484" s="65"/>
      <c r="DD484" s="65"/>
      <c r="DE484" s="65"/>
      <c r="DF484" s="65"/>
      <c r="DG484" s="65"/>
      <c r="DH484" s="65"/>
      <c r="DI484" s="65"/>
      <c r="DJ484" s="65"/>
      <c r="DK484" s="65"/>
      <c r="DL484" s="65"/>
      <c r="DM484" s="65"/>
      <c r="DN484" s="65"/>
      <c r="DO484" s="65"/>
      <c r="DP484" s="65"/>
      <c r="DQ484" s="65"/>
      <c r="DR484" s="65"/>
      <c r="DS484" s="65"/>
      <c r="DT484" s="65"/>
      <c r="DU484" s="65"/>
      <c r="DV484" s="65"/>
      <c r="DW484" s="65"/>
      <c r="DX484" s="65"/>
      <c r="DY484" s="65"/>
      <c r="DZ484" s="65"/>
      <c r="EA484" s="65"/>
      <c r="EB484" s="65"/>
      <c r="EC484" s="65"/>
      <c r="ED484" s="65"/>
      <c r="EE484" s="65"/>
      <c r="EF484" s="65"/>
      <c r="EG484" s="65"/>
      <c r="EH484" s="65"/>
      <c r="EI484" s="65"/>
      <c r="EJ484" s="65"/>
      <c r="EK484" s="65"/>
      <c r="EL484" s="65"/>
      <c r="EM484" s="65"/>
      <c r="EN484" s="65"/>
      <c r="EO484" s="65"/>
      <c r="EP484" s="65"/>
      <c r="EQ484" s="65"/>
      <c r="ER484" s="65"/>
      <c r="ES484" s="65"/>
      <c r="ET484" s="65"/>
      <c r="EU484" s="65"/>
      <c r="EV484" s="65"/>
      <c r="EW484" s="65"/>
      <c r="EX484" s="65"/>
      <c r="EY484" s="65"/>
      <c r="EZ484" s="65"/>
      <c r="FA484" s="65"/>
      <c r="FB484" s="65"/>
      <c r="FC484" s="65"/>
      <c r="FD484" s="65"/>
      <c r="FE484" s="65"/>
      <c r="FF484" s="65"/>
      <c r="FG484" s="65"/>
      <c r="FH484" s="65"/>
      <c r="FI484" s="65"/>
      <c r="FJ484" s="65"/>
      <c r="FK484" s="65"/>
      <c r="FL484" s="65"/>
      <c r="FM484" s="65"/>
      <c r="FN484" s="65"/>
      <c r="FO484" s="65"/>
      <c r="FP484" s="65"/>
      <c r="FQ484" s="65"/>
      <c r="FR484" s="65"/>
      <c r="FS484" s="65"/>
      <c r="FT484" s="65"/>
      <c r="FU484" s="65"/>
      <c r="FV484" s="65"/>
      <c r="FW484" s="65"/>
      <c r="FX484" s="65"/>
      <c r="FY484" s="65"/>
      <c r="FZ484" s="65"/>
      <c r="GA484" s="65"/>
      <c r="GB484" s="65"/>
      <c r="GC484" s="65"/>
      <c r="GD484" s="65"/>
    </row>
    <row r="485" spans="2:186" ht="15" hidden="1" customHeight="1" x14ac:dyDescent="0.25">
      <c r="B485" s="65"/>
      <c r="C485" s="65"/>
      <c r="D485" s="65"/>
      <c r="E485" s="65"/>
      <c r="F485" s="65"/>
      <c r="G485" s="65"/>
      <c r="H485" s="65"/>
      <c r="I485" s="65"/>
      <c r="J485" s="65"/>
      <c r="K485" s="65"/>
      <c r="L485" s="65"/>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c r="AQ485" s="65"/>
      <c r="AR485" s="65"/>
      <c r="AS485" s="65"/>
      <c r="AT485" s="65"/>
      <c r="AU485" s="65"/>
      <c r="AV485" s="65"/>
      <c r="AW485" s="65"/>
      <c r="AX485" s="65"/>
      <c r="AY485" s="65"/>
      <c r="AZ485" s="65"/>
      <c r="BA485" s="65"/>
      <c r="BB485" s="65"/>
      <c r="BC485" s="65"/>
      <c r="BD485" s="65"/>
      <c r="BE485" s="65"/>
      <c r="BF485" s="101"/>
      <c r="BG485" s="101"/>
      <c r="BH485" s="101"/>
      <c r="BI485" s="635" t="s">
        <v>601</v>
      </c>
      <c r="BJ485" s="636" t="s">
        <v>49</v>
      </c>
      <c r="BK485" s="636">
        <v>1.521339</v>
      </c>
      <c r="BL485" s="636" t="s">
        <v>259</v>
      </c>
      <c r="BM485" s="102">
        <v>4.4099999999999999E-3</v>
      </c>
      <c r="BN485" s="102">
        <v>4.4099999999999999E-3</v>
      </c>
      <c r="BO485" s="102" t="s">
        <v>241</v>
      </c>
      <c r="BP485" s="931">
        <v>1</v>
      </c>
      <c r="BQ485" s="65"/>
      <c r="BR485" s="65"/>
      <c r="BS485" s="65"/>
      <c r="BT485" s="65"/>
      <c r="BU485" s="65"/>
      <c r="BV485" s="65"/>
      <c r="BW485" s="65"/>
      <c r="BX485" s="65"/>
      <c r="BY485" s="65"/>
      <c r="BZ485" s="65"/>
      <c r="CA485" s="65"/>
      <c r="CB485" s="65"/>
      <c r="CC485" s="65"/>
      <c r="CD485" s="65"/>
      <c r="CE485" s="65"/>
      <c r="CF485" s="65"/>
      <c r="CG485" s="65"/>
      <c r="CH485" s="65"/>
      <c r="CI485" s="65"/>
      <c r="CJ485" s="65"/>
      <c r="CK485" s="65"/>
      <c r="CL485" s="65"/>
      <c r="CM485" s="65"/>
      <c r="CN485" s="65"/>
      <c r="CO485" s="88"/>
      <c r="CP485" s="88"/>
      <c r="CQ485" s="88"/>
      <c r="CR485" s="65"/>
      <c r="CS485" s="65"/>
      <c r="CT485" s="65"/>
      <c r="CU485" s="65"/>
      <c r="CV485" s="65"/>
      <c r="CW485" s="65"/>
      <c r="CX485" s="65"/>
      <c r="CY485" s="65"/>
      <c r="CZ485" s="65"/>
      <c r="DA485" s="65"/>
      <c r="DB485" s="65"/>
      <c r="DC485" s="65"/>
      <c r="DD485" s="65"/>
      <c r="DE485" s="65"/>
      <c r="DF485" s="65"/>
      <c r="DG485" s="65"/>
      <c r="DH485" s="65"/>
      <c r="DI485" s="65"/>
      <c r="DJ485" s="65"/>
      <c r="DK485" s="65"/>
      <c r="DL485" s="65"/>
      <c r="DM485" s="65"/>
      <c r="DN485" s="65"/>
      <c r="DO485" s="65"/>
      <c r="DP485" s="65"/>
      <c r="DQ485" s="65"/>
      <c r="DR485" s="65"/>
      <c r="DS485" s="65"/>
      <c r="DT485" s="65"/>
      <c r="DU485" s="65"/>
      <c r="DV485" s="65"/>
      <c r="DW485" s="65"/>
      <c r="DX485" s="65"/>
      <c r="DY485" s="65"/>
      <c r="DZ485" s="65"/>
      <c r="EA485" s="65"/>
      <c r="EB485" s="65"/>
      <c r="EC485" s="65"/>
      <c r="ED485" s="65"/>
      <c r="EE485" s="65"/>
      <c r="EF485" s="65"/>
      <c r="EG485" s="65"/>
      <c r="EH485" s="65"/>
      <c r="EI485" s="65"/>
      <c r="EJ485" s="65"/>
      <c r="EK485" s="65"/>
      <c r="EL485" s="65"/>
      <c r="EM485" s="65"/>
      <c r="EN485" s="65"/>
      <c r="EO485" s="65"/>
      <c r="EP485" s="65"/>
      <c r="EQ485" s="65"/>
      <c r="ER485" s="65"/>
      <c r="ES485" s="65"/>
      <c r="ET485" s="65"/>
      <c r="EU485" s="65"/>
      <c r="EV485" s="65"/>
      <c r="EW485" s="65"/>
      <c r="EX485" s="65"/>
      <c r="EY485" s="65"/>
      <c r="EZ485" s="65"/>
      <c r="FA485" s="65"/>
      <c r="FB485" s="65"/>
      <c r="FC485" s="65"/>
      <c r="FD485" s="65"/>
      <c r="FE485" s="65"/>
      <c r="FF485" s="65"/>
      <c r="FG485" s="65"/>
      <c r="FH485" s="65"/>
      <c r="FI485" s="65"/>
      <c r="FJ485" s="65"/>
      <c r="FK485" s="65"/>
      <c r="FL485" s="65"/>
      <c r="FM485" s="65"/>
      <c r="FN485" s="65"/>
      <c r="FO485" s="65"/>
      <c r="FP485" s="65"/>
      <c r="FQ485" s="65"/>
      <c r="FR485" s="65"/>
      <c r="FS485" s="65"/>
      <c r="FT485" s="65"/>
      <c r="FU485" s="65"/>
      <c r="FV485" s="65"/>
      <c r="FW485" s="65"/>
      <c r="FX485" s="65"/>
      <c r="FY485" s="65"/>
      <c r="FZ485" s="65"/>
      <c r="GA485" s="65"/>
      <c r="GB485" s="65"/>
      <c r="GC485" s="65"/>
      <c r="GD485" s="65"/>
    </row>
    <row r="486" spans="2:186" ht="15" hidden="1" customHeight="1" x14ac:dyDescent="0.25">
      <c r="B486" s="65"/>
      <c r="C486" s="65"/>
      <c r="D486" s="65"/>
      <c r="E486" s="65"/>
      <c r="F486" s="65"/>
      <c r="G486" s="65"/>
      <c r="H486" s="65"/>
      <c r="I486" s="65"/>
      <c r="J486" s="65"/>
      <c r="K486" s="65"/>
      <c r="L486" s="65"/>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c r="AQ486" s="65"/>
      <c r="AR486" s="65"/>
      <c r="AS486" s="65"/>
      <c r="AT486" s="65"/>
      <c r="AU486" s="65"/>
      <c r="AV486" s="65"/>
      <c r="AW486" s="65"/>
      <c r="AX486" s="65"/>
      <c r="AY486" s="65"/>
      <c r="AZ486" s="65"/>
      <c r="BA486" s="65"/>
      <c r="BB486" s="65"/>
      <c r="BC486" s="65"/>
      <c r="BD486" s="65"/>
      <c r="BE486" s="65"/>
      <c r="BF486" s="101"/>
      <c r="BG486" s="101"/>
      <c r="BH486" s="101"/>
      <c r="BI486" s="635" t="s">
        <v>602</v>
      </c>
      <c r="BJ486" s="636" t="s">
        <v>49</v>
      </c>
      <c r="BK486" s="636">
        <v>1.521339</v>
      </c>
      <c r="BL486" s="636" t="s">
        <v>259</v>
      </c>
      <c r="BM486" s="102">
        <v>4.4099999999999999E-3</v>
      </c>
      <c r="BN486" s="102">
        <v>4.4099999999999999E-3</v>
      </c>
      <c r="BO486" s="102" t="s">
        <v>241</v>
      </c>
      <c r="BP486" s="931">
        <v>1</v>
      </c>
      <c r="BQ486" s="65"/>
      <c r="BR486" s="65"/>
      <c r="BS486" s="65"/>
      <c r="BT486" s="65"/>
      <c r="BU486" s="65"/>
      <c r="BV486" s="65"/>
      <c r="BW486" s="65"/>
      <c r="BX486" s="65"/>
      <c r="BY486" s="65"/>
      <c r="BZ486" s="65"/>
      <c r="CA486" s="65"/>
      <c r="CB486" s="65"/>
      <c r="CC486" s="65"/>
      <c r="CD486" s="65"/>
      <c r="CE486" s="65"/>
      <c r="CF486" s="65"/>
      <c r="CG486" s="65"/>
      <c r="CH486" s="65"/>
      <c r="CI486" s="65"/>
      <c r="CJ486" s="65"/>
      <c r="CK486" s="65"/>
      <c r="CL486" s="65"/>
      <c r="CM486" s="65"/>
      <c r="CN486" s="65"/>
      <c r="CO486" s="88"/>
      <c r="CP486" s="88"/>
      <c r="CQ486" s="88"/>
      <c r="CR486" s="65"/>
      <c r="CS486" s="65"/>
      <c r="CT486" s="65"/>
      <c r="CU486" s="65"/>
      <c r="CV486" s="65"/>
      <c r="CW486" s="65"/>
      <c r="CX486" s="65"/>
      <c r="CY486" s="65"/>
      <c r="CZ486" s="65"/>
      <c r="DA486" s="65"/>
      <c r="DB486" s="65"/>
      <c r="DC486" s="65"/>
      <c r="DD486" s="65"/>
      <c r="DE486" s="65"/>
      <c r="DF486" s="65"/>
      <c r="DG486" s="65"/>
      <c r="DH486" s="65"/>
      <c r="DI486" s="65"/>
      <c r="DJ486" s="65"/>
      <c r="DK486" s="65"/>
      <c r="DL486" s="65"/>
      <c r="DM486" s="65"/>
      <c r="DN486" s="65"/>
      <c r="DO486" s="65"/>
      <c r="DP486" s="65"/>
      <c r="DQ486" s="65"/>
      <c r="DR486" s="65"/>
      <c r="DS486" s="65"/>
      <c r="DT486" s="65"/>
      <c r="DU486" s="65"/>
      <c r="DV486" s="65"/>
      <c r="DW486" s="65"/>
      <c r="DX486" s="65"/>
      <c r="DY486" s="65"/>
      <c r="DZ486" s="65"/>
      <c r="EA486" s="65"/>
      <c r="EB486" s="65"/>
      <c r="EC486" s="65"/>
      <c r="ED486" s="65"/>
      <c r="EE486" s="65"/>
      <c r="EF486" s="65"/>
      <c r="EG486" s="65"/>
      <c r="EH486" s="65"/>
      <c r="EI486" s="65"/>
      <c r="EJ486" s="65"/>
      <c r="EK486" s="65"/>
      <c r="EL486" s="65"/>
      <c r="EM486" s="65"/>
      <c r="EN486" s="65"/>
      <c r="EO486" s="65"/>
      <c r="EP486" s="65"/>
      <c r="EQ486" s="65"/>
      <c r="ER486" s="65"/>
      <c r="ES486" s="65"/>
      <c r="ET486" s="65"/>
      <c r="EU486" s="65"/>
      <c r="EV486" s="65"/>
      <c r="EW486" s="65"/>
      <c r="EX486" s="65"/>
      <c r="EY486" s="65"/>
      <c r="EZ486" s="65"/>
      <c r="FA486" s="65"/>
      <c r="FB486" s="65"/>
      <c r="FC486" s="65"/>
      <c r="FD486" s="65"/>
      <c r="FE486" s="65"/>
      <c r="FF486" s="65"/>
      <c r="FG486" s="65"/>
      <c r="FH486" s="65"/>
      <c r="FI486" s="65"/>
      <c r="FJ486" s="65"/>
      <c r="FK486" s="65"/>
      <c r="FL486" s="65"/>
      <c r="FM486" s="65"/>
      <c r="FN486" s="65"/>
      <c r="FO486" s="65"/>
      <c r="FP486" s="65"/>
      <c r="FQ486" s="65"/>
      <c r="FR486" s="65"/>
      <c r="FS486" s="65"/>
      <c r="FT486" s="65"/>
      <c r="FU486" s="65"/>
      <c r="FV486" s="65"/>
      <c r="FW486" s="65"/>
      <c r="FX486" s="65"/>
      <c r="FY486" s="65"/>
      <c r="FZ486" s="65"/>
      <c r="GA486" s="65"/>
      <c r="GB486" s="65"/>
      <c r="GC486" s="65"/>
      <c r="GD486" s="65"/>
    </row>
    <row r="487" spans="2:186" ht="15" hidden="1" customHeight="1" x14ac:dyDescent="0.25">
      <c r="B487" s="65"/>
      <c r="C487" s="65"/>
      <c r="D487" s="65"/>
      <c r="E487" s="65"/>
      <c r="F487" s="65"/>
      <c r="G487" s="65"/>
      <c r="H487" s="65"/>
      <c r="I487" s="65"/>
      <c r="J487" s="65"/>
      <c r="K487" s="65"/>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c r="AQ487" s="65"/>
      <c r="AR487" s="65"/>
      <c r="AS487" s="65"/>
      <c r="AT487" s="65"/>
      <c r="AU487" s="65"/>
      <c r="AV487" s="65"/>
      <c r="AW487" s="65"/>
      <c r="AX487" s="65"/>
      <c r="AY487" s="65"/>
      <c r="AZ487" s="65"/>
      <c r="BA487" s="65"/>
      <c r="BB487" s="65"/>
      <c r="BC487" s="65"/>
      <c r="BD487" s="65"/>
      <c r="BE487" s="65"/>
      <c r="BF487" s="101"/>
      <c r="BG487" s="101"/>
      <c r="BH487" s="101"/>
      <c r="BI487" s="635">
        <v>0</v>
      </c>
      <c r="BJ487" s="636">
        <v>0</v>
      </c>
      <c r="BK487" s="636">
        <v>0</v>
      </c>
      <c r="BL487" s="636">
        <v>0</v>
      </c>
      <c r="BM487" s="102">
        <v>0</v>
      </c>
      <c r="BN487" s="102">
        <v>0</v>
      </c>
      <c r="BO487" s="102">
        <v>0</v>
      </c>
      <c r="BP487" s="636"/>
      <c r="BQ487" s="65"/>
      <c r="BR487" s="65"/>
      <c r="BS487" s="65"/>
      <c r="BT487" s="65"/>
      <c r="BU487" s="65"/>
      <c r="BV487" s="65"/>
      <c r="BW487" s="65"/>
      <c r="BX487" s="65"/>
      <c r="BY487" s="65"/>
      <c r="BZ487" s="65"/>
      <c r="CA487" s="65"/>
      <c r="CB487" s="65"/>
      <c r="CC487" s="65"/>
      <c r="CD487" s="65"/>
      <c r="CE487" s="65"/>
      <c r="CF487" s="65"/>
      <c r="CG487" s="65"/>
      <c r="CH487" s="65"/>
      <c r="CI487" s="65"/>
      <c r="CJ487" s="65"/>
      <c r="CK487" s="65"/>
      <c r="CL487" s="65"/>
      <c r="CM487" s="65"/>
      <c r="CN487" s="65"/>
      <c r="CO487" s="88"/>
      <c r="CP487" s="88"/>
      <c r="CQ487" s="88"/>
      <c r="CR487" s="65"/>
      <c r="CS487" s="65"/>
      <c r="CT487" s="65"/>
      <c r="CU487" s="65"/>
      <c r="CV487" s="65"/>
      <c r="CW487" s="65"/>
      <c r="CX487" s="65"/>
      <c r="CY487" s="65"/>
      <c r="CZ487" s="65"/>
      <c r="DA487" s="65"/>
      <c r="DB487" s="65"/>
      <c r="DC487" s="65"/>
      <c r="DD487" s="65"/>
      <c r="DE487" s="65"/>
      <c r="DF487" s="65"/>
      <c r="DG487" s="65"/>
      <c r="DH487" s="65"/>
      <c r="DI487" s="65"/>
      <c r="DJ487" s="65"/>
      <c r="DK487" s="65"/>
      <c r="DL487" s="65"/>
      <c r="DM487" s="65"/>
      <c r="DN487" s="65"/>
      <c r="DO487" s="65"/>
      <c r="DP487" s="65"/>
      <c r="DQ487" s="65"/>
      <c r="DR487" s="65"/>
      <c r="DS487" s="65"/>
      <c r="DT487" s="65"/>
      <c r="DU487" s="65"/>
      <c r="DV487" s="65"/>
      <c r="DW487" s="65"/>
      <c r="DX487" s="65"/>
      <c r="DY487" s="65"/>
      <c r="DZ487" s="65"/>
      <c r="EA487" s="65"/>
      <c r="EB487" s="65"/>
      <c r="EC487" s="65"/>
      <c r="ED487" s="65"/>
      <c r="EE487" s="65"/>
      <c r="EF487" s="65"/>
      <c r="EG487" s="65"/>
      <c r="EH487" s="65"/>
      <c r="EI487" s="65"/>
      <c r="EJ487" s="65"/>
      <c r="EK487" s="65"/>
      <c r="EL487" s="65"/>
      <c r="EM487" s="65"/>
      <c r="EN487" s="65"/>
      <c r="EO487" s="65"/>
      <c r="EP487" s="65"/>
      <c r="EQ487" s="65"/>
      <c r="ER487" s="65"/>
      <c r="ES487" s="65"/>
      <c r="ET487" s="65"/>
      <c r="EU487" s="65"/>
      <c r="EV487" s="65"/>
      <c r="EW487" s="65"/>
      <c r="EX487" s="65"/>
      <c r="EY487" s="65"/>
      <c r="EZ487" s="65"/>
      <c r="FA487" s="65"/>
      <c r="FB487" s="65"/>
      <c r="FC487" s="65"/>
      <c r="FD487" s="65"/>
      <c r="FE487" s="65"/>
      <c r="FF487" s="65"/>
      <c r="FG487" s="65"/>
      <c r="FH487" s="65"/>
      <c r="FI487" s="65"/>
      <c r="FJ487" s="65"/>
      <c r="FK487" s="65"/>
      <c r="FL487" s="65"/>
      <c r="FM487" s="65"/>
      <c r="FN487" s="65"/>
      <c r="FO487" s="65"/>
      <c r="FP487" s="65"/>
      <c r="FQ487" s="65"/>
      <c r="FR487" s="65"/>
      <c r="FS487" s="65"/>
      <c r="FT487" s="65"/>
      <c r="FU487" s="65"/>
      <c r="FV487" s="65"/>
      <c r="FW487" s="65"/>
      <c r="FX487" s="65"/>
      <c r="FY487" s="65"/>
      <c r="FZ487" s="65"/>
      <c r="GA487" s="65"/>
      <c r="GB487" s="65"/>
      <c r="GC487" s="65"/>
      <c r="GD487" s="65"/>
    </row>
    <row r="488" spans="2:186" ht="15" hidden="1" customHeight="1" x14ac:dyDescent="0.25">
      <c r="B488" s="65"/>
      <c r="C488" s="65"/>
      <c r="D488" s="65"/>
      <c r="E488" s="65"/>
      <c r="F488" s="65"/>
      <c r="G488" s="65"/>
      <c r="H488" s="65"/>
      <c r="I488" s="65"/>
      <c r="J488" s="65"/>
      <c r="K488" s="65"/>
      <c r="L488" s="65"/>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c r="AQ488" s="65"/>
      <c r="AR488" s="65"/>
      <c r="AS488" s="65"/>
      <c r="AT488" s="65"/>
      <c r="AU488" s="65"/>
      <c r="AV488" s="65"/>
      <c r="AW488" s="65"/>
      <c r="AX488" s="65"/>
      <c r="AY488" s="65"/>
      <c r="AZ488" s="65"/>
      <c r="BA488" s="65"/>
      <c r="BB488" s="65"/>
      <c r="BC488" s="65"/>
      <c r="BD488" s="65"/>
      <c r="BE488" s="65"/>
      <c r="BF488" s="101"/>
      <c r="BG488" s="101"/>
      <c r="BH488" s="101"/>
      <c r="BI488" s="635"/>
      <c r="BJ488" s="636"/>
      <c r="BK488" s="636"/>
      <c r="BL488" s="636"/>
      <c r="BM488" s="102"/>
      <c r="BN488" s="102"/>
      <c r="BO488" s="102"/>
      <c r="BP488" s="636"/>
      <c r="BQ488" s="65"/>
      <c r="BR488" s="65"/>
      <c r="BS488" s="65"/>
      <c r="BT488" s="65"/>
      <c r="BU488" s="65"/>
      <c r="BV488" s="65"/>
      <c r="BW488" s="65"/>
      <c r="BX488" s="65"/>
      <c r="BY488" s="65"/>
      <c r="BZ488" s="65"/>
      <c r="CA488" s="65"/>
      <c r="CB488" s="65"/>
      <c r="CC488" s="65"/>
      <c r="CD488" s="65"/>
      <c r="CE488" s="65"/>
      <c r="CF488" s="65"/>
      <c r="CG488" s="65"/>
      <c r="CH488" s="65"/>
      <c r="CI488" s="65"/>
      <c r="CJ488" s="65"/>
      <c r="CK488" s="65"/>
      <c r="CL488" s="65"/>
      <c r="CM488" s="65"/>
      <c r="CN488" s="65"/>
      <c r="CO488" s="88"/>
      <c r="CP488" s="88"/>
      <c r="CQ488" s="88"/>
      <c r="CR488" s="65"/>
      <c r="CS488" s="65"/>
      <c r="CT488" s="65"/>
      <c r="CU488" s="65"/>
      <c r="CV488" s="65"/>
      <c r="CW488" s="65"/>
      <c r="CX488" s="65"/>
      <c r="CY488" s="65"/>
      <c r="CZ488" s="65"/>
      <c r="DA488" s="65"/>
      <c r="DB488" s="65"/>
      <c r="DC488" s="65"/>
      <c r="DD488" s="65"/>
      <c r="DE488" s="65"/>
      <c r="DF488" s="65"/>
      <c r="DG488" s="65"/>
      <c r="DH488" s="65"/>
      <c r="DI488" s="65"/>
      <c r="DJ488" s="65"/>
      <c r="DK488" s="65"/>
      <c r="DL488" s="65"/>
      <c r="DM488" s="65"/>
      <c r="DN488" s="65"/>
      <c r="DO488" s="65"/>
      <c r="DP488" s="65"/>
      <c r="DQ488" s="65"/>
      <c r="DR488" s="65"/>
      <c r="DS488" s="65"/>
      <c r="DT488" s="65"/>
      <c r="DU488" s="65"/>
      <c r="DV488" s="65"/>
      <c r="DW488" s="65"/>
      <c r="DX488" s="65"/>
      <c r="DY488" s="65"/>
      <c r="DZ488" s="65"/>
      <c r="EA488" s="65"/>
      <c r="EB488" s="65"/>
      <c r="EC488" s="65"/>
      <c r="ED488" s="65"/>
      <c r="EE488" s="65"/>
      <c r="EF488" s="65"/>
      <c r="EG488" s="65"/>
      <c r="EH488" s="65"/>
      <c r="EI488" s="65"/>
      <c r="EJ488" s="65"/>
      <c r="EK488" s="65"/>
      <c r="EL488" s="65"/>
      <c r="EM488" s="65"/>
      <c r="EN488" s="65"/>
      <c r="EO488" s="65"/>
      <c r="EP488" s="65"/>
      <c r="EQ488" s="65"/>
      <c r="ER488" s="65"/>
      <c r="ES488" s="65"/>
      <c r="ET488" s="65"/>
      <c r="EU488" s="65"/>
      <c r="EV488" s="65"/>
      <c r="EW488" s="65"/>
      <c r="EX488" s="65"/>
      <c r="EY488" s="65"/>
      <c r="EZ488" s="65"/>
      <c r="FA488" s="65"/>
      <c r="FB488" s="65"/>
      <c r="FC488" s="65"/>
      <c r="FD488" s="65"/>
      <c r="FE488" s="65"/>
      <c r="FF488" s="65"/>
      <c r="FG488" s="65"/>
      <c r="FH488" s="65"/>
      <c r="FI488" s="65"/>
      <c r="FJ488" s="65"/>
      <c r="FK488" s="65"/>
      <c r="FL488" s="65"/>
      <c r="FM488" s="65"/>
      <c r="FN488" s="65"/>
      <c r="FO488" s="65"/>
      <c r="FP488" s="65"/>
      <c r="FQ488" s="65"/>
      <c r="FR488" s="65"/>
      <c r="FS488" s="65"/>
      <c r="FT488" s="65"/>
      <c r="FU488" s="65"/>
      <c r="FV488" s="65"/>
      <c r="FW488" s="65"/>
      <c r="FX488" s="65"/>
      <c r="FY488" s="65"/>
      <c r="FZ488" s="65"/>
      <c r="GA488" s="65"/>
      <c r="GB488" s="65"/>
      <c r="GC488" s="65"/>
      <c r="GD488" s="65"/>
    </row>
    <row r="489" spans="2:186" ht="15" hidden="1" customHeight="1" x14ac:dyDescent="0.25">
      <c r="B489" s="65"/>
      <c r="C489" s="65"/>
      <c r="D489" s="65"/>
      <c r="E489" s="65"/>
      <c r="F489" s="65"/>
      <c r="G489" s="65"/>
      <c r="H489" s="65"/>
      <c r="I489" s="65"/>
      <c r="J489" s="65"/>
      <c r="K489" s="65"/>
      <c r="L489" s="65"/>
      <c r="M489" s="65"/>
      <c r="N489" s="65"/>
      <c r="O489" s="65"/>
      <c r="P489" s="65"/>
      <c r="Q489" s="65"/>
      <c r="R489" s="65"/>
      <c r="S489" s="65"/>
      <c r="T489" s="65"/>
      <c r="U489" s="65"/>
      <c r="V489" s="65"/>
      <c r="W489" s="65"/>
      <c r="X489" s="65"/>
      <c r="Y489" s="65"/>
      <c r="Z489" s="65"/>
      <c r="AA489" s="65"/>
      <c r="AB489" s="65"/>
      <c r="AC489" s="65"/>
      <c r="AD489" s="65"/>
      <c r="AE489" s="65"/>
      <c r="AF489" s="65"/>
      <c r="AG489" s="65"/>
      <c r="AH489" s="65"/>
      <c r="AI489" s="65"/>
      <c r="AJ489" s="65"/>
      <c r="AK489" s="65"/>
      <c r="AL489" s="65"/>
      <c r="AM489" s="65"/>
      <c r="AN489" s="65"/>
      <c r="AO489" s="65"/>
      <c r="AP489" s="65"/>
      <c r="AQ489" s="65"/>
      <c r="AR489" s="65"/>
      <c r="AS489" s="65"/>
      <c r="AT489" s="65"/>
      <c r="AU489" s="65"/>
      <c r="AV489" s="65"/>
      <c r="AW489" s="65"/>
      <c r="AX489" s="65"/>
      <c r="AY489" s="65"/>
      <c r="AZ489" s="65"/>
      <c r="BA489" s="65"/>
      <c r="BB489" s="65"/>
      <c r="BC489" s="65"/>
      <c r="BD489" s="65"/>
      <c r="BE489" s="65"/>
      <c r="BF489" s="101"/>
      <c r="BG489" s="101"/>
      <c r="BH489" s="101"/>
      <c r="BI489" s="635" t="s">
        <v>232</v>
      </c>
      <c r="BJ489" s="636"/>
      <c r="BK489" s="636" t="s">
        <v>267</v>
      </c>
      <c r="BL489" s="636"/>
      <c r="BM489" s="102" t="s">
        <v>233</v>
      </c>
      <c r="BN489" s="102" t="s">
        <v>233</v>
      </c>
      <c r="BO489" s="102" t="s">
        <v>240</v>
      </c>
      <c r="BP489" s="636"/>
      <c r="BQ489" s="65"/>
      <c r="BR489" s="65"/>
      <c r="BS489" s="65"/>
      <c r="BT489" s="65"/>
      <c r="BU489" s="65"/>
      <c r="BV489" s="65"/>
      <c r="BW489" s="65"/>
      <c r="BX489" s="65"/>
      <c r="BY489" s="65"/>
      <c r="BZ489" s="65"/>
      <c r="CA489" s="65"/>
      <c r="CB489" s="65"/>
      <c r="CC489" s="65"/>
      <c r="CD489" s="65"/>
      <c r="CE489" s="65"/>
      <c r="CF489" s="65"/>
      <c r="CG489" s="65"/>
      <c r="CH489" s="65"/>
      <c r="CI489" s="65"/>
      <c r="CJ489" s="65"/>
      <c r="CK489" s="65"/>
      <c r="CL489" s="65"/>
      <c r="CM489" s="65"/>
      <c r="CN489" s="65"/>
      <c r="CO489" s="88"/>
      <c r="CP489" s="88"/>
      <c r="CQ489" s="88"/>
      <c r="CR489" s="65"/>
      <c r="CS489" s="65"/>
      <c r="CT489" s="65"/>
      <c r="CU489" s="65"/>
      <c r="CV489" s="65"/>
      <c r="CW489" s="65"/>
      <c r="CX489" s="65"/>
      <c r="CY489" s="65"/>
      <c r="CZ489" s="65"/>
      <c r="DA489" s="65"/>
      <c r="DB489" s="65"/>
      <c r="DC489" s="65"/>
      <c r="DD489" s="65"/>
      <c r="DE489" s="65"/>
      <c r="DF489" s="65"/>
      <c r="DG489" s="65"/>
      <c r="DH489" s="65"/>
      <c r="DI489" s="65"/>
      <c r="DJ489" s="65"/>
      <c r="DK489" s="65"/>
      <c r="DL489" s="65"/>
      <c r="DM489" s="65"/>
      <c r="DN489" s="65"/>
      <c r="DO489" s="65"/>
      <c r="DP489" s="65"/>
      <c r="DQ489" s="65"/>
      <c r="DR489" s="65"/>
      <c r="DS489" s="65"/>
      <c r="DT489" s="65"/>
      <c r="DU489" s="65"/>
      <c r="DV489" s="65"/>
      <c r="DW489" s="65"/>
      <c r="DX489" s="65"/>
      <c r="DY489" s="65"/>
      <c r="DZ489" s="65"/>
      <c r="EA489" s="65"/>
      <c r="EB489" s="65"/>
      <c r="EC489" s="65"/>
      <c r="ED489" s="65"/>
      <c r="EE489" s="65"/>
      <c r="EF489" s="65"/>
      <c r="EG489" s="65"/>
      <c r="EH489" s="65"/>
      <c r="EI489" s="65"/>
      <c r="EJ489" s="65"/>
      <c r="EK489" s="65"/>
      <c r="EL489" s="65"/>
      <c r="EM489" s="65"/>
      <c r="EN489" s="65"/>
      <c r="EO489" s="65"/>
      <c r="EP489" s="65"/>
      <c r="EQ489" s="65"/>
      <c r="ER489" s="65"/>
      <c r="ES489" s="65"/>
      <c r="ET489" s="65"/>
      <c r="EU489" s="65"/>
      <c r="EV489" s="65"/>
      <c r="EW489" s="65"/>
      <c r="EX489" s="65"/>
      <c r="EY489" s="65"/>
      <c r="EZ489" s="65"/>
      <c r="FA489" s="65"/>
      <c r="FB489" s="65"/>
      <c r="FC489" s="65"/>
      <c r="FD489" s="65"/>
      <c r="FE489" s="65"/>
      <c r="FF489" s="65"/>
      <c r="FG489" s="65"/>
      <c r="FH489" s="65"/>
      <c r="FI489" s="65"/>
      <c r="FJ489" s="65"/>
      <c r="FK489" s="65"/>
      <c r="FL489" s="65"/>
      <c r="FM489" s="65"/>
      <c r="FN489" s="65"/>
      <c r="FO489" s="65"/>
      <c r="FP489" s="65"/>
      <c r="FQ489" s="65"/>
      <c r="FR489" s="65"/>
      <c r="FS489" s="65"/>
      <c r="FT489" s="65"/>
      <c r="FU489" s="65"/>
      <c r="FV489" s="65"/>
      <c r="FW489" s="65"/>
      <c r="FX489" s="65"/>
      <c r="FY489" s="65"/>
      <c r="FZ489" s="65"/>
      <c r="GA489" s="65"/>
      <c r="GB489" s="65"/>
      <c r="GC489" s="65"/>
      <c r="GD489" s="65"/>
    </row>
    <row r="490" spans="2:186" ht="15" hidden="1" customHeight="1" x14ac:dyDescent="0.25">
      <c r="B490" s="65"/>
      <c r="C490" s="65"/>
      <c r="D490" s="65"/>
      <c r="E490" s="65"/>
      <c r="F490" s="65"/>
      <c r="G490" s="65"/>
      <c r="H490" s="65"/>
      <c r="I490" s="65"/>
      <c r="J490" s="65"/>
      <c r="K490" s="65"/>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c r="AQ490" s="65"/>
      <c r="AR490" s="65"/>
      <c r="AS490" s="65"/>
      <c r="AT490" s="65"/>
      <c r="AU490" s="65"/>
      <c r="AV490" s="65"/>
      <c r="AW490" s="65"/>
      <c r="AX490" s="65"/>
      <c r="AY490" s="65"/>
      <c r="AZ490" s="65"/>
      <c r="BA490" s="65"/>
      <c r="BB490" s="65"/>
      <c r="BC490" s="65"/>
      <c r="BD490" s="65"/>
      <c r="BE490" s="65"/>
      <c r="BF490" s="101"/>
      <c r="BG490" s="101"/>
      <c r="BH490" s="101"/>
      <c r="BI490" s="635"/>
      <c r="BJ490" s="636" t="s">
        <v>253</v>
      </c>
      <c r="BK490" s="636"/>
      <c r="BL490" s="636" t="s">
        <v>251</v>
      </c>
      <c r="BM490" s="102"/>
      <c r="BN490" s="102"/>
      <c r="BO490" s="102"/>
      <c r="BP490" s="636"/>
      <c r="BQ490" s="65"/>
      <c r="BR490" s="65"/>
      <c r="BS490" s="65"/>
      <c r="BT490" s="65"/>
      <c r="BU490" s="65"/>
      <c r="BV490" s="65"/>
      <c r="BW490" s="65"/>
      <c r="BX490" s="65"/>
      <c r="BY490" s="65"/>
      <c r="BZ490" s="65"/>
      <c r="CA490" s="65"/>
      <c r="CB490" s="65"/>
      <c r="CC490" s="65"/>
      <c r="CD490" s="65"/>
      <c r="CE490" s="65"/>
      <c r="CF490" s="65"/>
      <c r="CG490" s="65"/>
      <c r="CH490" s="65"/>
      <c r="CI490" s="65"/>
      <c r="CJ490" s="65"/>
      <c r="CK490" s="65"/>
      <c r="CL490" s="65"/>
      <c r="CM490" s="65"/>
      <c r="CN490" s="65"/>
      <c r="CO490" s="88"/>
      <c r="CP490" s="88"/>
      <c r="CQ490" s="88"/>
      <c r="CR490" s="65"/>
      <c r="CS490" s="65"/>
      <c r="CT490" s="65"/>
      <c r="CU490" s="65"/>
      <c r="CV490" s="65"/>
      <c r="CW490" s="65"/>
      <c r="CX490" s="65"/>
      <c r="CY490" s="65"/>
      <c r="CZ490" s="65"/>
      <c r="DA490" s="65"/>
      <c r="DB490" s="65"/>
      <c r="DC490" s="65"/>
      <c r="DD490" s="65"/>
      <c r="DE490" s="65"/>
      <c r="DF490" s="65"/>
      <c r="DG490" s="65"/>
      <c r="DH490" s="65"/>
      <c r="DI490" s="65"/>
      <c r="DJ490" s="65"/>
      <c r="DK490" s="65"/>
      <c r="DL490" s="65"/>
      <c r="DM490" s="65"/>
      <c r="DN490" s="65"/>
      <c r="DO490" s="65"/>
      <c r="DP490" s="65"/>
      <c r="DQ490" s="65"/>
      <c r="DR490" s="65"/>
      <c r="DS490" s="65"/>
      <c r="DT490" s="65"/>
      <c r="DU490" s="65"/>
      <c r="DV490" s="65"/>
      <c r="DW490" s="65"/>
      <c r="DX490" s="65"/>
      <c r="DY490" s="65"/>
      <c r="DZ490" s="65"/>
      <c r="EA490" s="65"/>
      <c r="EB490" s="65"/>
      <c r="EC490" s="65"/>
      <c r="ED490" s="65"/>
      <c r="EE490" s="65"/>
      <c r="EF490" s="65"/>
      <c r="EG490" s="65"/>
      <c r="EH490" s="65"/>
      <c r="EI490" s="65"/>
      <c r="EJ490" s="65"/>
      <c r="EK490" s="65"/>
      <c r="EL490" s="65"/>
      <c r="EM490" s="65"/>
      <c r="EN490" s="65"/>
      <c r="EO490" s="65"/>
      <c r="EP490" s="65"/>
      <c r="EQ490" s="65"/>
      <c r="ER490" s="65"/>
      <c r="ES490" s="65"/>
      <c r="ET490" s="65"/>
      <c r="EU490" s="65"/>
      <c r="EV490" s="65"/>
      <c r="EW490" s="65"/>
      <c r="EX490" s="65"/>
      <c r="EY490" s="65"/>
      <c r="EZ490" s="65"/>
      <c r="FA490" s="65"/>
      <c r="FB490" s="65"/>
      <c r="FC490" s="65"/>
      <c r="FD490" s="65"/>
      <c r="FE490" s="65"/>
      <c r="FF490" s="65"/>
      <c r="FG490" s="65"/>
      <c r="FH490" s="65"/>
      <c r="FI490" s="65"/>
      <c r="FJ490" s="65"/>
      <c r="FK490" s="65"/>
      <c r="FL490" s="65"/>
      <c r="FM490" s="65"/>
      <c r="FN490" s="65"/>
      <c r="FO490" s="65"/>
      <c r="FP490" s="65"/>
      <c r="FQ490" s="65"/>
      <c r="FR490" s="65"/>
      <c r="FS490" s="65"/>
      <c r="FT490" s="65"/>
      <c r="FU490" s="65"/>
      <c r="FV490" s="65"/>
      <c r="FW490" s="65"/>
      <c r="FX490" s="65"/>
      <c r="FY490" s="65"/>
      <c r="FZ490" s="65"/>
      <c r="GA490" s="65"/>
      <c r="GB490" s="65"/>
      <c r="GC490" s="65"/>
      <c r="GD490" s="65"/>
    </row>
    <row r="491" spans="2:186" ht="15" hidden="1" customHeight="1" x14ac:dyDescent="0.25">
      <c r="B491" s="65"/>
      <c r="C491" s="65"/>
      <c r="D491" s="65"/>
      <c r="E491" s="65"/>
      <c r="F491" s="65"/>
      <c r="G491" s="65"/>
      <c r="H491" s="65"/>
      <c r="I491" s="65"/>
      <c r="J491" s="65"/>
      <c r="K491" s="65"/>
      <c r="L491" s="65"/>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c r="AQ491" s="65"/>
      <c r="AR491" s="65"/>
      <c r="AS491" s="65"/>
      <c r="AT491" s="65"/>
      <c r="AU491" s="65"/>
      <c r="AV491" s="65"/>
      <c r="AW491" s="65"/>
      <c r="AX491" s="65"/>
      <c r="AY491" s="65"/>
      <c r="AZ491" s="65"/>
      <c r="BA491" s="65"/>
      <c r="BB491" s="65"/>
      <c r="BC491" s="65"/>
      <c r="BD491" s="65"/>
      <c r="BE491" s="65"/>
      <c r="BF491" s="101"/>
      <c r="BG491" s="101"/>
      <c r="BH491" s="101"/>
      <c r="BI491" s="635" t="s">
        <v>237</v>
      </c>
      <c r="BJ491" s="636" t="s">
        <v>252</v>
      </c>
      <c r="BK491" s="636">
        <v>6.8822999999999999</v>
      </c>
      <c r="BL491" s="636" t="s">
        <v>640</v>
      </c>
      <c r="BM491" s="102">
        <v>2.98E-3</v>
      </c>
      <c r="BN491" s="102">
        <v>2.98E-3</v>
      </c>
      <c r="BO491" s="102" t="s">
        <v>241</v>
      </c>
      <c r="BP491" s="931">
        <v>1</v>
      </c>
      <c r="BQ491" s="65"/>
      <c r="BR491" s="65"/>
      <c r="BS491" s="65"/>
      <c r="BT491" s="65"/>
      <c r="BU491" s="65"/>
      <c r="BV491" s="65"/>
      <c r="BW491" s="65"/>
      <c r="BX491" s="65"/>
      <c r="BY491" s="65"/>
      <c r="BZ491" s="65"/>
      <c r="CA491" s="65"/>
      <c r="CB491" s="65"/>
      <c r="CC491" s="65"/>
      <c r="CD491" s="65"/>
      <c r="CE491" s="65"/>
      <c r="CF491" s="65"/>
      <c r="CG491" s="65"/>
      <c r="CH491" s="65"/>
      <c r="CI491" s="65"/>
      <c r="CJ491" s="65"/>
      <c r="CK491" s="65"/>
      <c r="CL491" s="65"/>
      <c r="CM491" s="65"/>
      <c r="CN491" s="65"/>
      <c r="CO491" s="88"/>
      <c r="CP491" s="88"/>
      <c r="CQ491" s="88"/>
      <c r="CR491" s="65"/>
      <c r="CS491" s="65"/>
      <c r="CT491" s="65"/>
      <c r="CU491" s="65"/>
      <c r="CV491" s="65"/>
      <c r="CW491" s="65"/>
      <c r="CX491" s="65"/>
      <c r="CY491" s="65"/>
      <c r="CZ491" s="65"/>
      <c r="DA491" s="65"/>
      <c r="DB491" s="65"/>
      <c r="DC491" s="65"/>
      <c r="DD491" s="65"/>
      <c r="DE491" s="65"/>
      <c r="DF491" s="65"/>
      <c r="DG491" s="65"/>
      <c r="DH491" s="65"/>
      <c r="DI491" s="65"/>
      <c r="DJ491" s="65"/>
      <c r="DK491" s="65"/>
      <c r="DL491" s="65"/>
      <c r="DM491" s="65"/>
      <c r="DN491" s="65"/>
      <c r="DO491" s="65"/>
      <c r="DP491" s="65"/>
      <c r="DQ491" s="65"/>
      <c r="DR491" s="65"/>
      <c r="DS491" s="65"/>
      <c r="DT491" s="65"/>
      <c r="DU491" s="65"/>
      <c r="DV491" s="65"/>
      <c r="DW491" s="65"/>
      <c r="DX491" s="65"/>
      <c r="DY491" s="65"/>
      <c r="DZ491" s="65"/>
      <c r="EA491" s="65"/>
      <c r="EB491" s="65"/>
      <c r="EC491" s="65"/>
      <c r="ED491" s="65"/>
      <c r="EE491" s="65"/>
      <c r="EF491" s="65"/>
      <c r="EG491" s="65"/>
      <c r="EH491" s="65"/>
      <c r="EI491" s="65"/>
      <c r="EJ491" s="65"/>
      <c r="EK491" s="65"/>
      <c r="EL491" s="65"/>
      <c r="EM491" s="65"/>
      <c r="EN491" s="65"/>
      <c r="EO491" s="65"/>
      <c r="EP491" s="65"/>
      <c r="EQ491" s="65"/>
      <c r="ER491" s="65"/>
      <c r="ES491" s="65"/>
      <c r="ET491" s="65"/>
      <c r="EU491" s="65"/>
      <c r="EV491" s="65"/>
      <c r="EW491" s="65"/>
      <c r="EX491" s="65"/>
      <c r="EY491" s="65"/>
      <c r="EZ491" s="65"/>
      <c r="FA491" s="65"/>
      <c r="FB491" s="65"/>
      <c r="FC491" s="65"/>
      <c r="FD491" s="65"/>
      <c r="FE491" s="65"/>
      <c r="FF491" s="65"/>
      <c r="FG491" s="65"/>
      <c r="FH491" s="65"/>
      <c r="FI491" s="65"/>
      <c r="FJ491" s="65"/>
      <c r="FK491" s="65"/>
      <c r="FL491" s="65"/>
      <c r="FM491" s="65"/>
      <c r="FN491" s="65"/>
      <c r="FO491" s="65"/>
      <c r="FP491" s="65"/>
      <c r="FQ491" s="65"/>
      <c r="FR491" s="65"/>
      <c r="FS491" s="65"/>
      <c r="FT491" s="65"/>
      <c r="FU491" s="65"/>
      <c r="FV491" s="65"/>
      <c r="FW491" s="65"/>
      <c r="FX491" s="65"/>
      <c r="FY491" s="65"/>
      <c r="FZ491" s="65"/>
      <c r="GA491" s="65"/>
      <c r="GB491" s="65"/>
      <c r="GC491" s="65"/>
      <c r="GD491" s="65"/>
    </row>
    <row r="492" spans="2:186" ht="15" hidden="1" customHeight="1" x14ac:dyDescent="0.25">
      <c r="B492" s="65"/>
      <c r="C492" s="65"/>
      <c r="D492" s="65"/>
      <c r="E492" s="65"/>
      <c r="F492" s="65"/>
      <c r="G492" s="65"/>
      <c r="H492" s="65"/>
      <c r="I492" s="65"/>
      <c r="J492" s="65"/>
      <c r="K492" s="65"/>
      <c r="L492" s="65"/>
      <c r="M492" s="65"/>
      <c r="N492" s="65"/>
      <c r="O492" s="65"/>
      <c r="P492" s="65"/>
      <c r="Q492" s="65"/>
      <c r="R492" s="65"/>
      <c r="S492" s="65"/>
      <c r="T492" s="65"/>
      <c r="U492" s="65"/>
      <c r="V492" s="65"/>
      <c r="W492" s="65"/>
      <c r="X492" s="65"/>
      <c r="Y492" s="65"/>
      <c r="Z492" s="65"/>
      <c r="AA492" s="65"/>
      <c r="AB492" s="65"/>
      <c r="AC492" s="65"/>
      <c r="AD492" s="65"/>
      <c r="AE492" s="65"/>
      <c r="AF492" s="65"/>
      <c r="AG492" s="65"/>
      <c r="AH492" s="65"/>
      <c r="AI492" s="65"/>
      <c r="AJ492" s="65"/>
      <c r="AK492" s="65"/>
      <c r="AL492" s="65"/>
      <c r="AM492" s="65"/>
      <c r="AN492" s="65"/>
      <c r="AO492" s="65"/>
      <c r="AP492" s="65"/>
      <c r="AQ492" s="65"/>
      <c r="AR492" s="65"/>
      <c r="AS492" s="65"/>
      <c r="AT492" s="65"/>
      <c r="AU492" s="65"/>
      <c r="AV492" s="65"/>
      <c r="AW492" s="65"/>
      <c r="AX492" s="65"/>
      <c r="AY492" s="65"/>
      <c r="AZ492" s="65"/>
      <c r="BA492" s="65"/>
      <c r="BB492" s="65"/>
      <c r="BC492" s="65"/>
      <c r="BD492" s="65"/>
      <c r="BE492" s="65"/>
      <c r="BF492" s="101"/>
      <c r="BG492" s="101"/>
      <c r="BH492" s="101"/>
      <c r="BI492" s="635" t="s">
        <v>367</v>
      </c>
      <c r="BJ492" s="636" t="s">
        <v>252</v>
      </c>
      <c r="BK492" s="636">
        <v>5.9200999999999997</v>
      </c>
      <c r="BL492" s="636" t="s">
        <v>640</v>
      </c>
      <c r="BM492" s="102">
        <v>3.4799999999999996E-3</v>
      </c>
      <c r="BN492" s="102">
        <v>3.4799999999999996E-3</v>
      </c>
      <c r="BO492" s="102" t="s">
        <v>241</v>
      </c>
      <c r="BP492" s="931">
        <v>1</v>
      </c>
      <c r="BQ492" s="65"/>
      <c r="BR492" s="65"/>
      <c r="BS492" s="65"/>
      <c r="BT492" s="65"/>
      <c r="BU492" s="65"/>
      <c r="BV492" s="65"/>
      <c r="BW492" s="65"/>
      <c r="BX492" s="65"/>
      <c r="BY492" s="65"/>
      <c r="BZ492" s="65"/>
      <c r="CA492" s="65"/>
      <c r="CB492" s="65"/>
      <c r="CC492" s="65"/>
      <c r="CD492" s="65"/>
      <c r="CE492" s="65"/>
      <c r="CF492" s="65"/>
      <c r="CG492" s="65"/>
      <c r="CH492" s="65"/>
      <c r="CI492" s="65"/>
      <c r="CJ492" s="65"/>
      <c r="CK492" s="65"/>
      <c r="CL492" s="65"/>
      <c r="CM492" s="65"/>
      <c r="CN492" s="65"/>
      <c r="CO492" s="88"/>
      <c r="CP492" s="88"/>
      <c r="CQ492" s="88"/>
      <c r="CR492" s="65"/>
      <c r="CS492" s="65"/>
      <c r="CT492" s="65"/>
      <c r="CU492" s="65"/>
      <c r="CV492" s="65"/>
      <c r="CW492" s="65"/>
      <c r="CX492" s="65"/>
      <c r="CY492" s="65"/>
      <c r="CZ492" s="65"/>
      <c r="DA492" s="65"/>
      <c r="DB492" s="65"/>
      <c r="DC492" s="65"/>
      <c r="DD492" s="65"/>
      <c r="DE492" s="65"/>
      <c r="DF492" s="65"/>
      <c r="DG492" s="65"/>
      <c r="DH492" s="65"/>
      <c r="DI492" s="65"/>
      <c r="DJ492" s="65"/>
      <c r="DK492" s="65"/>
      <c r="DL492" s="65"/>
      <c r="DM492" s="65"/>
      <c r="DN492" s="65"/>
      <c r="DO492" s="65"/>
      <c r="DP492" s="65"/>
      <c r="DQ492" s="65"/>
      <c r="DR492" s="65"/>
      <c r="DS492" s="65"/>
      <c r="DT492" s="65"/>
      <c r="DU492" s="65"/>
      <c r="DV492" s="65"/>
      <c r="DW492" s="65"/>
      <c r="DX492" s="65"/>
      <c r="DY492" s="65"/>
      <c r="DZ492" s="65"/>
      <c r="EA492" s="65"/>
      <c r="EB492" s="65"/>
      <c r="EC492" s="65"/>
      <c r="ED492" s="65"/>
      <c r="EE492" s="65"/>
      <c r="EF492" s="65"/>
      <c r="EG492" s="65"/>
      <c r="EH492" s="65"/>
      <c r="EI492" s="65"/>
      <c r="EJ492" s="65"/>
      <c r="EK492" s="65"/>
      <c r="EL492" s="65"/>
      <c r="EM492" s="65"/>
      <c r="EN492" s="65"/>
      <c r="EO492" s="65"/>
      <c r="EP492" s="65"/>
      <c r="EQ492" s="65"/>
      <c r="ER492" s="65"/>
      <c r="ES492" s="65"/>
      <c r="ET492" s="65"/>
      <c r="EU492" s="65"/>
      <c r="EV492" s="65"/>
      <c r="EW492" s="65"/>
      <c r="EX492" s="65"/>
      <c r="EY492" s="65"/>
      <c r="EZ492" s="65"/>
      <c r="FA492" s="65"/>
      <c r="FB492" s="65"/>
      <c r="FC492" s="65"/>
      <c r="FD492" s="65"/>
      <c r="FE492" s="65"/>
      <c r="FF492" s="65"/>
      <c r="FG492" s="65"/>
      <c r="FH492" s="65"/>
      <c r="FI492" s="65"/>
      <c r="FJ492" s="65"/>
      <c r="FK492" s="65"/>
      <c r="FL492" s="65"/>
      <c r="FM492" s="65"/>
      <c r="FN492" s="65"/>
      <c r="FO492" s="65"/>
      <c r="FP492" s="65"/>
      <c r="FQ492" s="65"/>
      <c r="FR492" s="65"/>
      <c r="FS492" s="65"/>
      <c r="FT492" s="65"/>
      <c r="FU492" s="65"/>
      <c r="FV492" s="65"/>
      <c r="FW492" s="65"/>
      <c r="FX492" s="65"/>
      <c r="FY492" s="65"/>
      <c r="FZ492" s="65"/>
      <c r="GA492" s="65"/>
      <c r="GB492" s="65"/>
      <c r="GC492" s="65"/>
      <c r="GD492" s="65"/>
    </row>
    <row r="493" spans="2:186" ht="15" hidden="1" customHeight="1" x14ac:dyDescent="0.25">
      <c r="B493" s="65"/>
      <c r="C493" s="65"/>
      <c r="D493" s="65"/>
      <c r="E493" s="65"/>
      <c r="F493" s="65"/>
      <c r="G493" s="65"/>
      <c r="H493" s="65"/>
      <c r="I493" s="65"/>
      <c r="J493" s="65"/>
      <c r="K493" s="65"/>
      <c r="L493" s="65"/>
      <c r="M493" s="65"/>
      <c r="N493" s="65"/>
      <c r="O493" s="65"/>
      <c r="P493" s="65"/>
      <c r="Q493" s="65"/>
      <c r="R493" s="65"/>
      <c r="S493" s="65"/>
      <c r="T493" s="65"/>
      <c r="U493" s="65"/>
      <c r="V493" s="65"/>
      <c r="W493" s="65"/>
      <c r="X493" s="65"/>
      <c r="Y493" s="65"/>
      <c r="Z493" s="65"/>
      <c r="AA493" s="65"/>
      <c r="AB493" s="65"/>
      <c r="AC493" s="65"/>
      <c r="AD493" s="65"/>
      <c r="AE493" s="65"/>
      <c r="AF493" s="65"/>
      <c r="AG493" s="65"/>
      <c r="AH493" s="65"/>
      <c r="AI493" s="65"/>
      <c r="AJ493" s="65"/>
      <c r="AK493" s="65"/>
      <c r="AL493" s="65"/>
      <c r="AM493" s="65"/>
      <c r="AN493" s="65"/>
      <c r="AO493" s="65"/>
      <c r="AP493" s="65"/>
      <c r="AQ493" s="65"/>
      <c r="AR493" s="65"/>
      <c r="AS493" s="65"/>
      <c r="AT493" s="65"/>
      <c r="AU493" s="65"/>
      <c r="AV493" s="65"/>
      <c r="AW493" s="65"/>
      <c r="AX493" s="65"/>
      <c r="AY493" s="65"/>
      <c r="AZ493" s="65"/>
      <c r="BA493" s="65"/>
      <c r="BB493" s="65"/>
      <c r="BC493" s="65"/>
      <c r="BD493" s="65"/>
      <c r="BE493" s="65"/>
      <c r="BF493" s="101"/>
      <c r="BG493" s="101"/>
      <c r="BH493" s="101"/>
      <c r="BI493" s="635"/>
      <c r="BJ493" s="636"/>
      <c r="BK493" s="636"/>
      <c r="BL493" s="636"/>
      <c r="BM493" s="102"/>
      <c r="BN493" s="102"/>
      <c r="BO493" s="102"/>
      <c r="BP493" s="636"/>
      <c r="BQ493" s="65"/>
      <c r="BR493" s="65"/>
      <c r="BS493" s="65"/>
      <c r="BT493" s="65"/>
      <c r="BU493" s="65"/>
      <c r="BV493" s="65"/>
      <c r="BW493" s="65"/>
      <c r="BX493" s="65"/>
      <c r="BY493" s="65"/>
      <c r="BZ493" s="65"/>
      <c r="CA493" s="65"/>
      <c r="CB493" s="65"/>
      <c r="CC493" s="65"/>
      <c r="CD493" s="65"/>
      <c r="CE493" s="65"/>
      <c r="CF493" s="65"/>
      <c r="CG493" s="65"/>
      <c r="CH493" s="65"/>
      <c r="CI493" s="65"/>
      <c r="CJ493" s="65"/>
      <c r="CK493" s="65"/>
      <c r="CL493" s="65"/>
      <c r="CM493" s="65"/>
      <c r="CN493" s="65"/>
      <c r="CO493" s="88"/>
      <c r="CP493" s="88"/>
      <c r="CQ493" s="88"/>
      <c r="CR493" s="65"/>
      <c r="CS493" s="65"/>
      <c r="CT493" s="65"/>
      <c r="CU493" s="65"/>
      <c r="CV493" s="65"/>
      <c r="CW493" s="65"/>
      <c r="CX493" s="65"/>
      <c r="CY493" s="65"/>
      <c r="CZ493" s="65"/>
      <c r="DA493" s="65"/>
      <c r="DB493" s="65"/>
      <c r="DC493" s="65"/>
      <c r="DD493" s="65"/>
      <c r="DE493" s="65"/>
      <c r="DF493" s="65"/>
      <c r="DG493" s="65"/>
      <c r="DH493" s="65"/>
      <c r="DI493" s="65"/>
      <c r="DJ493" s="65"/>
      <c r="DK493" s="65"/>
      <c r="DL493" s="65"/>
      <c r="DM493" s="65"/>
      <c r="DN493" s="65"/>
      <c r="DO493" s="65"/>
      <c r="DP493" s="65"/>
      <c r="DQ493" s="65"/>
      <c r="DR493" s="65"/>
      <c r="DS493" s="65"/>
      <c r="DT493" s="65"/>
      <c r="DU493" s="65"/>
      <c r="DV493" s="65"/>
      <c r="DW493" s="65"/>
      <c r="DX493" s="65"/>
      <c r="DY493" s="65"/>
      <c r="DZ493" s="65"/>
      <c r="EA493" s="65"/>
      <c r="EB493" s="65"/>
      <c r="EC493" s="65"/>
      <c r="ED493" s="65"/>
      <c r="EE493" s="65"/>
      <c r="EF493" s="65"/>
      <c r="EG493" s="65"/>
      <c r="EH493" s="65"/>
      <c r="EI493" s="65"/>
      <c r="EJ493" s="65"/>
      <c r="EK493" s="65"/>
      <c r="EL493" s="65"/>
      <c r="EM493" s="65"/>
      <c r="EN493" s="65"/>
      <c r="EO493" s="65"/>
      <c r="EP493" s="65"/>
      <c r="EQ493" s="65"/>
      <c r="ER493" s="65"/>
      <c r="ES493" s="65"/>
      <c r="ET493" s="65"/>
      <c r="EU493" s="65"/>
      <c r="EV493" s="65"/>
      <c r="EW493" s="65"/>
      <c r="EX493" s="65"/>
      <c r="EY493" s="65"/>
      <c r="EZ493" s="65"/>
      <c r="FA493" s="65"/>
      <c r="FB493" s="65"/>
      <c r="FC493" s="65"/>
      <c r="FD493" s="65"/>
      <c r="FE493" s="65"/>
      <c r="FF493" s="65"/>
      <c r="FG493" s="65"/>
      <c r="FH493" s="65"/>
      <c r="FI493" s="65"/>
      <c r="FJ493" s="65"/>
      <c r="FK493" s="65"/>
      <c r="FL493" s="65"/>
      <c r="FM493" s="65"/>
      <c r="FN493" s="65"/>
      <c r="FO493" s="65"/>
      <c r="FP493" s="65"/>
      <c r="FQ493" s="65"/>
      <c r="FR493" s="65"/>
      <c r="FS493" s="65"/>
      <c r="FT493" s="65"/>
      <c r="FU493" s="65"/>
      <c r="FV493" s="65"/>
      <c r="FW493" s="65"/>
      <c r="FX493" s="65"/>
      <c r="FY493" s="65"/>
      <c r="FZ493" s="65"/>
      <c r="GA493" s="65"/>
      <c r="GB493" s="65"/>
      <c r="GC493" s="65"/>
      <c r="GD493" s="65"/>
    </row>
    <row r="494" spans="2:186" ht="15" hidden="1" customHeight="1" x14ac:dyDescent="0.25">
      <c r="B494" s="65"/>
      <c r="C494" s="65"/>
      <c r="D494" s="65"/>
      <c r="E494" s="65"/>
      <c r="F494" s="65"/>
      <c r="G494" s="65"/>
      <c r="H494" s="65"/>
      <c r="I494" s="65"/>
      <c r="J494" s="65"/>
      <c r="K494" s="65"/>
      <c r="L494" s="65"/>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c r="AQ494" s="65"/>
      <c r="AR494" s="65"/>
      <c r="AS494" s="65"/>
      <c r="AT494" s="65"/>
      <c r="AU494" s="65"/>
      <c r="AV494" s="65"/>
      <c r="AW494" s="65"/>
      <c r="AX494" s="65"/>
      <c r="AY494" s="65"/>
      <c r="AZ494" s="65"/>
      <c r="BA494" s="65"/>
      <c r="BB494" s="65"/>
      <c r="BC494" s="65"/>
      <c r="BD494" s="65"/>
      <c r="BE494" s="65"/>
      <c r="BF494" s="101"/>
      <c r="BG494" s="101"/>
      <c r="BH494" s="101"/>
      <c r="BI494" s="635"/>
      <c r="BJ494" s="636"/>
      <c r="BK494" s="636"/>
      <c r="BL494" s="636"/>
      <c r="BM494" s="102"/>
      <c r="BN494" s="102"/>
      <c r="BO494" s="102"/>
      <c r="BP494" s="636"/>
      <c r="BQ494" s="65"/>
      <c r="BR494" s="65"/>
      <c r="BS494" s="65"/>
      <c r="BT494" s="65"/>
      <c r="BU494" s="65"/>
      <c r="BV494" s="65"/>
      <c r="BW494" s="65"/>
      <c r="BX494" s="65"/>
      <c r="BY494" s="65"/>
      <c r="BZ494" s="65"/>
      <c r="CA494" s="65"/>
      <c r="CB494" s="65"/>
      <c r="CC494" s="65"/>
      <c r="CD494" s="65"/>
      <c r="CE494" s="65"/>
      <c r="CF494" s="65"/>
      <c r="CG494" s="65"/>
      <c r="CH494" s="65"/>
      <c r="CI494" s="65"/>
      <c r="CJ494" s="65"/>
      <c r="CK494" s="65"/>
      <c r="CL494" s="65"/>
      <c r="CM494" s="65"/>
      <c r="CN494" s="65"/>
      <c r="CO494" s="88"/>
      <c r="CP494" s="88"/>
      <c r="CQ494" s="88"/>
      <c r="CR494" s="65"/>
      <c r="CS494" s="65"/>
      <c r="CT494" s="65"/>
      <c r="CU494" s="65"/>
      <c r="CV494" s="65"/>
      <c r="CW494" s="65"/>
      <c r="CX494" s="65"/>
      <c r="CY494" s="65"/>
      <c r="CZ494" s="65"/>
      <c r="DA494" s="65"/>
      <c r="DB494" s="65"/>
      <c r="DC494" s="65"/>
      <c r="DD494" s="65"/>
      <c r="DE494" s="65"/>
      <c r="DF494" s="65"/>
      <c r="DG494" s="65"/>
      <c r="DH494" s="65"/>
      <c r="DI494" s="65"/>
      <c r="DJ494" s="65"/>
      <c r="DK494" s="65"/>
      <c r="DL494" s="65"/>
      <c r="DM494" s="65"/>
      <c r="DN494" s="65"/>
      <c r="DO494" s="65"/>
      <c r="DP494" s="65"/>
      <c r="DQ494" s="65"/>
      <c r="DR494" s="65"/>
      <c r="DS494" s="65"/>
      <c r="DT494" s="65"/>
      <c r="DU494" s="65"/>
      <c r="DV494" s="65"/>
      <c r="DW494" s="65"/>
      <c r="DX494" s="65"/>
      <c r="DY494" s="65"/>
      <c r="DZ494" s="65"/>
      <c r="EA494" s="65"/>
      <c r="EB494" s="65"/>
      <c r="EC494" s="65"/>
      <c r="ED494" s="65"/>
      <c r="EE494" s="65"/>
      <c r="EF494" s="65"/>
      <c r="EG494" s="65"/>
      <c r="EH494" s="65"/>
      <c r="EI494" s="65"/>
      <c r="EJ494" s="65"/>
      <c r="EK494" s="65"/>
      <c r="EL494" s="65"/>
      <c r="EM494" s="65"/>
      <c r="EN494" s="65"/>
      <c r="EO494" s="65"/>
      <c r="EP494" s="65"/>
      <c r="EQ494" s="65"/>
      <c r="ER494" s="65"/>
      <c r="ES494" s="65"/>
      <c r="ET494" s="65"/>
      <c r="EU494" s="65"/>
      <c r="EV494" s="65"/>
      <c r="EW494" s="65"/>
      <c r="EX494" s="65"/>
      <c r="EY494" s="65"/>
      <c r="EZ494" s="65"/>
      <c r="FA494" s="65"/>
      <c r="FB494" s="65"/>
      <c r="FC494" s="65"/>
      <c r="FD494" s="65"/>
      <c r="FE494" s="65"/>
      <c r="FF494" s="65"/>
      <c r="FG494" s="65"/>
      <c r="FH494" s="65"/>
      <c r="FI494" s="65"/>
      <c r="FJ494" s="65"/>
      <c r="FK494" s="65"/>
      <c r="FL494" s="65"/>
      <c r="FM494" s="65"/>
      <c r="FN494" s="65"/>
      <c r="FO494" s="65"/>
      <c r="FP494" s="65"/>
      <c r="FQ494" s="65"/>
      <c r="FR494" s="65"/>
      <c r="FS494" s="65"/>
      <c r="FT494" s="65"/>
      <c r="FU494" s="65"/>
      <c r="FV494" s="65"/>
      <c r="FW494" s="65"/>
      <c r="FX494" s="65"/>
      <c r="FY494" s="65"/>
      <c r="FZ494" s="65"/>
      <c r="GA494" s="65"/>
      <c r="GB494" s="65"/>
      <c r="GC494" s="65"/>
      <c r="GD494" s="65"/>
    </row>
    <row r="495" spans="2:186" ht="15" hidden="1" customHeight="1" x14ac:dyDescent="0.25">
      <c r="B495" s="65"/>
      <c r="C495" s="65"/>
      <c r="D495" s="65"/>
      <c r="E495" s="65"/>
      <c r="F495" s="65"/>
      <c r="G495" s="65"/>
      <c r="H495" s="65"/>
      <c r="I495" s="65"/>
      <c r="J495" s="65"/>
      <c r="K495" s="65"/>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c r="AQ495" s="65"/>
      <c r="AR495" s="65"/>
      <c r="AS495" s="65"/>
      <c r="AT495" s="65"/>
      <c r="AU495" s="65"/>
      <c r="AV495" s="65"/>
      <c r="AW495" s="65"/>
      <c r="AX495" s="65"/>
      <c r="AY495" s="65"/>
      <c r="AZ495" s="65"/>
      <c r="BA495" s="65"/>
      <c r="BB495" s="65"/>
      <c r="BC495" s="65"/>
      <c r="BD495" s="65"/>
      <c r="BE495" s="65"/>
      <c r="BF495" s="101"/>
      <c r="BG495" s="101"/>
      <c r="BH495" s="101"/>
      <c r="BI495" s="635" t="s">
        <v>232</v>
      </c>
      <c r="BJ495" s="636"/>
      <c r="BK495" s="636" t="s">
        <v>267</v>
      </c>
      <c r="BL495" s="636"/>
      <c r="BM495" s="102" t="s">
        <v>233</v>
      </c>
      <c r="BN495" s="102" t="s">
        <v>233</v>
      </c>
      <c r="BO495" s="102" t="s">
        <v>240</v>
      </c>
      <c r="BP495" s="636"/>
      <c r="BQ495" s="65"/>
      <c r="BR495" s="65"/>
      <c r="BS495" s="65"/>
      <c r="BT495" s="65"/>
      <c r="BU495" s="65"/>
      <c r="BV495" s="65"/>
      <c r="BW495" s="65"/>
      <c r="BX495" s="65"/>
      <c r="BY495" s="65"/>
      <c r="BZ495" s="65"/>
      <c r="CA495" s="65"/>
      <c r="CB495" s="65"/>
      <c r="CC495" s="65"/>
      <c r="CD495" s="65"/>
      <c r="CE495" s="65"/>
      <c r="CF495" s="65"/>
      <c r="CG495" s="65"/>
      <c r="CH495" s="65"/>
      <c r="CI495" s="65"/>
      <c r="CJ495" s="65"/>
      <c r="CK495" s="65"/>
      <c r="CL495" s="65"/>
      <c r="CM495" s="65"/>
      <c r="CN495" s="65"/>
      <c r="CO495" s="88"/>
      <c r="CP495" s="88"/>
      <c r="CQ495" s="88"/>
      <c r="CR495" s="65"/>
      <c r="CS495" s="65"/>
      <c r="CT495" s="65"/>
      <c r="CU495" s="65"/>
      <c r="CV495" s="65"/>
      <c r="CW495" s="65"/>
      <c r="CX495" s="65"/>
      <c r="CY495" s="65"/>
      <c r="CZ495" s="65"/>
      <c r="DA495" s="65"/>
      <c r="DB495" s="65"/>
      <c r="DC495" s="65"/>
      <c r="DD495" s="65"/>
      <c r="DE495" s="65"/>
      <c r="DF495" s="65"/>
      <c r="DG495" s="65"/>
      <c r="DH495" s="65"/>
      <c r="DI495" s="65"/>
      <c r="DJ495" s="65"/>
      <c r="DK495" s="65"/>
      <c r="DL495" s="65"/>
      <c r="DM495" s="65"/>
      <c r="DN495" s="65"/>
      <c r="DO495" s="65"/>
      <c r="DP495" s="65"/>
      <c r="DQ495" s="65"/>
      <c r="DR495" s="65"/>
      <c r="DS495" s="65"/>
      <c r="DT495" s="65"/>
      <c r="DU495" s="65"/>
      <c r="DV495" s="65"/>
      <c r="DW495" s="65"/>
      <c r="DX495" s="65"/>
      <c r="DY495" s="65"/>
      <c r="DZ495" s="65"/>
      <c r="EA495" s="65"/>
      <c r="EB495" s="65"/>
      <c r="EC495" s="65"/>
      <c r="ED495" s="65"/>
      <c r="EE495" s="65"/>
      <c r="EF495" s="65"/>
      <c r="EG495" s="65"/>
      <c r="EH495" s="65"/>
      <c r="EI495" s="65"/>
      <c r="EJ495" s="65"/>
      <c r="EK495" s="65"/>
      <c r="EL495" s="65"/>
      <c r="EM495" s="65"/>
      <c r="EN495" s="65"/>
      <c r="EO495" s="65"/>
      <c r="EP495" s="65"/>
      <c r="EQ495" s="65"/>
      <c r="ER495" s="65"/>
      <c r="ES495" s="65"/>
      <c r="ET495" s="65"/>
      <c r="EU495" s="65"/>
      <c r="EV495" s="65"/>
      <c r="EW495" s="65"/>
      <c r="EX495" s="65"/>
      <c r="EY495" s="65"/>
      <c r="EZ495" s="65"/>
      <c r="FA495" s="65"/>
      <c r="FB495" s="65"/>
      <c r="FC495" s="65"/>
      <c r="FD495" s="65"/>
      <c r="FE495" s="65"/>
      <c r="FF495" s="65"/>
      <c r="FG495" s="65"/>
      <c r="FH495" s="65"/>
      <c r="FI495" s="65"/>
      <c r="FJ495" s="65"/>
      <c r="FK495" s="65"/>
      <c r="FL495" s="65"/>
      <c r="FM495" s="65"/>
      <c r="FN495" s="65"/>
      <c r="FO495" s="65"/>
      <c r="FP495" s="65"/>
      <c r="FQ495" s="65"/>
      <c r="FR495" s="65"/>
      <c r="FS495" s="65"/>
      <c r="FT495" s="65"/>
      <c r="FU495" s="65"/>
      <c r="FV495" s="65"/>
      <c r="FW495" s="65"/>
      <c r="FX495" s="65"/>
      <c r="FY495" s="65"/>
      <c r="FZ495" s="65"/>
      <c r="GA495" s="65"/>
      <c r="GB495" s="65"/>
      <c r="GC495" s="65"/>
      <c r="GD495" s="65"/>
    </row>
    <row r="496" spans="2:186" ht="15" hidden="1" customHeight="1" x14ac:dyDescent="0.25">
      <c r="B496" s="65"/>
      <c r="C496" s="65"/>
      <c r="D496" s="65"/>
      <c r="E496" s="65"/>
      <c r="F496" s="65"/>
      <c r="G496" s="65"/>
      <c r="H496" s="65"/>
      <c r="I496" s="65"/>
      <c r="J496" s="65"/>
      <c r="K496" s="65"/>
      <c r="L496" s="65"/>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c r="AQ496" s="65"/>
      <c r="AR496" s="65"/>
      <c r="AS496" s="65"/>
      <c r="AT496" s="65"/>
      <c r="AU496" s="65"/>
      <c r="AV496" s="65"/>
      <c r="AW496" s="65"/>
      <c r="AX496" s="65"/>
      <c r="AY496" s="65"/>
      <c r="AZ496" s="65"/>
      <c r="BA496" s="65"/>
      <c r="BB496" s="65"/>
      <c r="BC496" s="65"/>
      <c r="BD496" s="65"/>
      <c r="BE496" s="65"/>
      <c r="BF496" s="101"/>
      <c r="BG496" s="101"/>
      <c r="BH496" s="101"/>
      <c r="BI496" s="635"/>
      <c r="BJ496" s="636" t="s">
        <v>253</v>
      </c>
      <c r="BK496" s="636"/>
      <c r="BL496" s="636" t="s">
        <v>251</v>
      </c>
      <c r="BM496" s="102"/>
      <c r="BN496" s="102"/>
      <c r="BO496" s="102"/>
      <c r="BP496" s="636"/>
      <c r="BQ496" s="65"/>
      <c r="BR496" s="65"/>
      <c r="BS496" s="65"/>
      <c r="BT496" s="65"/>
      <c r="BU496" s="65"/>
      <c r="BV496" s="65"/>
      <c r="BW496" s="65"/>
      <c r="BX496" s="65"/>
      <c r="BY496" s="65"/>
      <c r="BZ496" s="65"/>
      <c r="CA496" s="65"/>
      <c r="CB496" s="65"/>
      <c r="CC496" s="65"/>
      <c r="CD496" s="65"/>
      <c r="CE496" s="65"/>
      <c r="CF496" s="65"/>
      <c r="CG496" s="65"/>
      <c r="CH496" s="65"/>
      <c r="CI496" s="65"/>
      <c r="CJ496" s="65"/>
      <c r="CK496" s="65"/>
      <c r="CL496" s="65"/>
      <c r="CM496" s="65"/>
      <c r="CN496" s="65"/>
      <c r="CO496" s="88"/>
      <c r="CP496" s="88"/>
      <c r="CQ496" s="88"/>
      <c r="CR496" s="65"/>
      <c r="CS496" s="65"/>
      <c r="CT496" s="65"/>
      <c r="CU496" s="65"/>
      <c r="CV496" s="65"/>
      <c r="CW496" s="65"/>
      <c r="CX496" s="65"/>
      <c r="CY496" s="65"/>
      <c r="CZ496" s="65"/>
      <c r="DA496" s="65"/>
      <c r="DB496" s="65"/>
      <c r="DC496" s="65"/>
      <c r="DD496" s="65"/>
      <c r="DE496" s="65"/>
      <c r="DF496" s="65"/>
      <c r="DG496" s="65"/>
      <c r="DH496" s="65"/>
      <c r="DI496" s="65"/>
      <c r="DJ496" s="65"/>
      <c r="DK496" s="65"/>
      <c r="DL496" s="65"/>
      <c r="DM496" s="65"/>
      <c r="DN496" s="65"/>
      <c r="DO496" s="65"/>
      <c r="DP496" s="65"/>
      <c r="DQ496" s="65"/>
      <c r="DR496" s="65"/>
      <c r="DS496" s="65"/>
      <c r="DT496" s="65"/>
      <c r="DU496" s="65"/>
      <c r="DV496" s="65"/>
      <c r="DW496" s="65"/>
      <c r="DX496" s="65"/>
      <c r="DY496" s="65"/>
      <c r="DZ496" s="65"/>
      <c r="EA496" s="65"/>
      <c r="EB496" s="65"/>
      <c r="EC496" s="65"/>
      <c r="ED496" s="65"/>
      <c r="EE496" s="65"/>
      <c r="EF496" s="65"/>
      <c r="EG496" s="65"/>
      <c r="EH496" s="65"/>
      <c r="EI496" s="65"/>
      <c r="EJ496" s="65"/>
      <c r="EK496" s="65"/>
      <c r="EL496" s="65"/>
      <c r="EM496" s="65"/>
      <c r="EN496" s="65"/>
      <c r="EO496" s="65"/>
      <c r="EP496" s="65"/>
      <c r="EQ496" s="65"/>
      <c r="ER496" s="65"/>
      <c r="ES496" s="65"/>
      <c r="ET496" s="65"/>
      <c r="EU496" s="65"/>
      <c r="EV496" s="65"/>
      <c r="EW496" s="65"/>
      <c r="EX496" s="65"/>
      <c r="EY496" s="65"/>
      <c r="EZ496" s="65"/>
      <c r="FA496" s="65"/>
      <c r="FB496" s="65"/>
      <c r="FC496" s="65"/>
      <c r="FD496" s="65"/>
      <c r="FE496" s="65"/>
      <c r="FF496" s="65"/>
      <c r="FG496" s="65"/>
      <c r="FH496" s="65"/>
      <c r="FI496" s="65"/>
      <c r="FJ496" s="65"/>
      <c r="FK496" s="65"/>
      <c r="FL496" s="65"/>
      <c r="FM496" s="65"/>
      <c r="FN496" s="65"/>
      <c r="FO496" s="65"/>
      <c r="FP496" s="65"/>
      <c r="FQ496" s="65"/>
      <c r="FR496" s="65"/>
      <c r="FS496" s="65"/>
      <c r="FT496" s="65"/>
      <c r="FU496" s="65"/>
      <c r="FV496" s="65"/>
      <c r="FW496" s="65"/>
      <c r="FX496" s="65"/>
      <c r="FY496" s="65"/>
      <c r="FZ496" s="65"/>
      <c r="GA496" s="65"/>
      <c r="GB496" s="65"/>
      <c r="GC496" s="65"/>
      <c r="GD496" s="65"/>
    </row>
    <row r="497" spans="2:186" ht="15" hidden="1" customHeight="1" x14ac:dyDescent="0.25">
      <c r="B497" s="65"/>
      <c r="C497" s="65"/>
      <c r="D497" s="65"/>
      <c r="E497" s="65"/>
      <c r="F497" s="65"/>
      <c r="G497" s="65"/>
      <c r="H497" s="65"/>
      <c r="I497" s="65"/>
      <c r="J497" s="65"/>
      <c r="K497" s="65"/>
      <c r="L497" s="65"/>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c r="AQ497" s="65"/>
      <c r="AR497" s="65"/>
      <c r="AS497" s="65"/>
      <c r="AT497" s="65"/>
      <c r="AU497" s="65"/>
      <c r="AV497" s="65"/>
      <c r="AW497" s="65"/>
      <c r="AX497" s="65"/>
      <c r="AY497" s="65"/>
      <c r="AZ497" s="65"/>
      <c r="BA497" s="65"/>
      <c r="BB497" s="65"/>
      <c r="BC497" s="65"/>
      <c r="BD497" s="65"/>
      <c r="BE497" s="65"/>
      <c r="BF497" s="101"/>
      <c r="BG497" s="101"/>
      <c r="BH497" s="101"/>
      <c r="BI497" s="635" t="s">
        <v>274</v>
      </c>
      <c r="BJ497" s="636" t="s">
        <v>641</v>
      </c>
      <c r="BK497" s="636">
        <v>1.8565</v>
      </c>
      <c r="BL497" s="636" t="s">
        <v>642</v>
      </c>
      <c r="BM497" s="102">
        <v>8.8870000000000005E-2</v>
      </c>
      <c r="BN497" s="102">
        <v>8.8870000000000005E-2</v>
      </c>
      <c r="BO497" s="102" t="s">
        <v>241</v>
      </c>
      <c r="BP497" s="931">
        <v>1</v>
      </c>
      <c r="BQ497" s="65"/>
      <c r="BR497" s="65"/>
      <c r="BS497" s="65"/>
      <c r="BT497" s="65"/>
      <c r="BU497" s="65"/>
      <c r="BV497" s="65"/>
      <c r="BW497" s="65"/>
      <c r="BX497" s="65"/>
      <c r="BY497" s="65"/>
      <c r="BZ497" s="65"/>
      <c r="CA497" s="65"/>
      <c r="CB497" s="65"/>
      <c r="CC497" s="65"/>
      <c r="CD497" s="65"/>
      <c r="CE497" s="65"/>
      <c r="CF497" s="65"/>
      <c r="CG497" s="65"/>
      <c r="CH497" s="65"/>
      <c r="CI497" s="65"/>
      <c r="CJ497" s="65"/>
      <c r="CK497" s="65"/>
      <c r="CL497" s="65"/>
      <c r="CM497" s="65"/>
      <c r="CN497" s="65"/>
      <c r="CO497" s="88"/>
      <c r="CP497" s="88"/>
      <c r="CQ497" s="88"/>
      <c r="CR497" s="65"/>
      <c r="CS497" s="65"/>
      <c r="CT497" s="65"/>
      <c r="CU497" s="65"/>
      <c r="CV497" s="65"/>
      <c r="CW497" s="65"/>
      <c r="CX497" s="65"/>
      <c r="CY497" s="65"/>
      <c r="CZ497" s="65"/>
      <c r="DA497" s="65"/>
      <c r="DB497" s="65"/>
      <c r="DC497" s="65"/>
      <c r="DD497" s="65"/>
      <c r="DE497" s="65"/>
      <c r="DF497" s="65"/>
      <c r="DG497" s="65"/>
      <c r="DH497" s="65"/>
      <c r="DI497" s="65"/>
      <c r="DJ497" s="65"/>
      <c r="DK497" s="65"/>
      <c r="DL497" s="65"/>
      <c r="DM497" s="65"/>
      <c r="DN497" s="65"/>
      <c r="DO497" s="65"/>
      <c r="DP497" s="65"/>
      <c r="DQ497" s="65"/>
      <c r="DR497" s="65"/>
      <c r="DS497" s="65"/>
      <c r="DT497" s="65"/>
      <c r="DU497" s="65"/>
      <c r="DV497" s="65"/>
      <c r="DW497" s="65"/>
      <c r="DX497" s="65"/>
      <c r="DY497" s="65"/>
      <c r="DZ497" s="65"/>
      <c r="EA497" s="65"/>
      <c r="EB497" s="65"/>
      <c r="EC497" s="65"/>
      <c r="ED497" s="65"/>
      <c r="EE497" s="65"/>
      <c r="EF497" s="65"/>
      <c r="EG497" s="65"/>
      <c r="EH497" s="65"/>
      <c r="EI497" s="65"/>
      <c r="EJ497" s="65"/>
      <c r="EK497" s="65"/>
      <c r="EL497" s="65"/>
      <c r="EM497" s="65"/>
      <c r="EN497" s="65"/>
      <c r="EO497" s="65"/>
      <c r="EP497" s="65"/>
      <c r="EQ497" s="65"/>
      <c r="ER497" s="65"/>
      <c r="ES497" s="65"/>
      <c r="ET497" s="65"/>
      <c r="EU497" s="65"/>
      <c r="EV497" s="65"/>
      <c r="EW497" s="65"/>
      <c r="EX497" s="65"/>
      <c r="EY497" s="65"/>
      <c r="EZ497" s="65"/>
      <c r="FA497" s="65"/>
      <c r="FB497" s="65"/>
      <c r="FC497" s="65"/>
      <c r="FD497" s="65"/>
      <c r="FE497" s="65"/>
      <c r="FF497" s="65"/>
      <c r="FG497" s="65"/>
      <c r="FH497" s="65"/>
      <c r="FI497" s="65"/>
      <c r="FJ497" s="65"/>
      <c r="FK497" s="65"/>
      <c r="FL497" s="65"/>
      <c r="FM497" s="65"/>
      <c r="FN497" s="65"/>
      <c r="FO497" s="65"/>
      <c r="FP497" s="65"/>
      <c r="FQ497" s="65"/>
      <c r="FR497" s="65"/>
      <c r="FS497" s="65"/>
      <c r="FT497" s="65"/>
      <c r="FU497" s="65"/>
      <c r="FV497" s="65"/>
      <c r="FW497" s="65"/>
      <c r="FX497" s="65"/>
      <c r="FY497" s="65"/>
      <c r="FZ497" s="65"/>
      <c r="GA497" s="65"/>
      <c r="GB497" s="65"/>
      <c r="GC497" s="65"/>
      <c r="GD497" s="65"/>
    </row>
    <row r="498" spans="2:186" ht="15" hidden="1" customHeight="1" x14ac:dyDescent="0.25">
      <c r="B498" s="65"/>
      <c r="C498" s="65"/>
      <c r="D498" s="65"/>
      <c r="E498" s="65"/>
      <c r="F498" s="65"/>
      <c r="G498" s="65"/>
      <c r="H498" s="65"/>
      <c r="I498" s="65"/>
      <c r="J498" s="65"/>
      <c r="K498" s="65"/>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c r="AQ498" s="65"/>
      <c r="AR498" s="65"/>
      <c r="AS498" s="65"/>
      <c r="AT498" s="65"/>
      <c r="AU498" s="65"/>
      <c r="AV498" s="65"/>
      <c r="AW498" s="65"/>
      <c r="AX498" s="65"/>
      <c r="AY498" s="65"/>
      <c r="AZ498" s="65"/>
      <c r="BA498" s="65"/>
      <c r="BB498" s="65"/>
      <c r="BC498" s="65"/>
      <c r="BD498" s="65"/>
      <c r="BE498" s="65"/>
      <c r="BF498" s="101"/>
      <c r="BG498" s="101"/>
      <c r="BH498" s="101"/>
      <c r="BI498" s="635"/>
      <c r="BJ498" s="636"/>
      <c r="BK498" s="636"/>
      <c r="BL498" s="636"/>
      <c r="BM498" s="102"/>
      <c r="BN498" s="102"/>
      <c r="BO498" s="102"/>
      <c r="BP498" s="636"/>
      <c r="BQ498" s="65"/>
      <c r="BR498" s="65"/>
      <c r="BS498" s="65"/>
      <c r="BT498" s="65"/>
      <c r="BU498" s="65"/>
      <c r="BV498" s="65"/>
      <c r="BW498" s="65"/>
      <c r="BX498" s="65"/>
      <c r="BY498" s="65"/>
      <c r="BZ498" s="65"/>
      <c r="CA498" s="65"/>
      <c r="CB498" s="65"/>
      <c r="CC498" s="65"/>
      <c r="CD498" s="65"/>
      <c r="CE498" s="65"/>
      <c r="CF498" s="65"/>
      <c r="CG498" s="65"/>
      <c r="CH498" s="65"/>
      <c r="CI498" s="65"/>
      <c r="CJ498" s="65"/>
      <c r="CK498" s="65"/>
      <c r="CL498" s="65"/>
      <c r="CM498" s="65"/>
      <c r="CN498" s="65"/>
      <c r="CO498" s="88"/>
      <c r="CP498" s="88"/>
      <c r="CQ498" s="88"/>
      <c r="CR498" s="65"/>
      <c r="CS498" s="65"/>
      <c r="CT498" s="65"/>
      <c r="CU498" s="65"/>
      <c r="CV498" s="65"/>
      <c r="CW498" s="65"/>
      <c r="CX498" s="65"/>
      <c r="CY498" s="65"/>
      <c r="CZ498" s="65"/>
      <c r="DA498" s="65"/>
      <c r="DB498" s="65"/>
      <c r="DC498" s="65"/>
      <c r="DD498" s="65"/>
      <c r="DE498" s="65"/>
      <c r="DF498" s="65"/>
      <c r="DG498" s="65"/>
      <c r="DH498" s="65"/>
      <c r="DI498" s="65"/>
      <c r="DJ498" s="65"/>
      <c r="DK498" s="65"/>
      <c r="DL498" s="65"/>
      <c r="DM498" s="65"/>
      <c r="DN498" s="65"/>
      <c r="DO498" s="65"/>
      <c r="DP498" s="65"/>
      <c r="DQ498" s="65"/>
      <c r="DR498" s="65"/>
      <c r="DS498" s="65"/>
      <c r="DT498" s="65"/>
      <c r="DU498" s="65"/>
      <c r="DV498" s="65"/>
      <c r="DW498" s="65"/>
      <c r="DX498" s="65"/>
      <c r="DY498" s="65"/>
      <c r="DZ498" s="65"/>
      <c r="EA498" s="65"/>
      <c r="EB498" s="65"/>
      <c r="EC498" s="65"/>
      <c r="ED498" s="65"/>
      <c r="EE498" s="65"/>
      <c r="EF498" s="65"/>
      <c r="EG498" s="65"/>
      <c r="EH498" s="65"/>
      <c r="EI498" s="65"/>
      <c r="EJ498" s="65"/>
      <c r="EK498" s="65"/>
      <c r="EL498" s="65"/>
      <c r="EM498" s="65"/>
      <c r="EN498" s="65"/>
      <c r="EO498" s="65"/>
      <c r="EP498" s="65"/>
      <c r="EQ498" s="65"/>
      <c r="ER498" s="65"/>
      <c r="ES498" s="65"/>
      <c r="ET498" s="65"/>
      <c r="EU498" s="65"/>
      <c r="EV498" s="65"/>
      <c r="EW498" s="65"/>
      <c r="EX498" s="65"/>
      <c r="EY498" s="65"/>
      <c r="EZ498" s="65"/>
      <c r="FA498" s="65"/>
      <c r="FB498" s="65"/>
      <c r="FC498" s="65"/>
      <c r="FD498" s="65"/>
      <c r="FE498" s="65"/>
      <c r="FF498" s="65"/>
      <c r="FG498" s="65"/>
      <c r="FH498" s="65"/>
      <c r="FI498" s="65"/>
      <c r="FJ498" s="65"/>
      <c r="FK498" s="65"/>
      <c r="FL498" s="65"/>
      <c r="FM498" s="65"/>
      <c r="FN498" s="65"/>
      <c r="FO498" s="65"/>
      <c r="FP498" s="65"/>
      <c r="FQ498" s="65"/>
      <c r="FR498" s="65"/>
      <c r="FS498" s="65"/>
      <c r="FT498" s="65"/>
      <c r="FU498" s="65"/>
      <c r="FV498" s="65"/>
      <c r="FW498" s="65"/>
      <c r="FX498" s="65"/>
      <c r="FY498" s="65"/>
      <c r="FZ498" s="65"/>
      <c r="GA498" s="65"/>
      <c r="GB498" s="65"/>
      <c r="GC498" s="65"/>
      <c r="GD498" s="65"/>
    </row>
    <row r="499" spans="2:186" ht="15" hidden="1" customHeight="1" x14ac:dyDescent="0.25">
      <c r="B499" s="65"/>
      <c r="C499" s="65"/>
      <c r="D499" s="65"/>
      <c r="E499" s="65"/>
      <c r="F499" s="65"/>
      <c r="G499" s="65"/>
      <c r="H499" s="65"/>
      <c r="I499" s="65"/>
      <c r="J499" s="65"/>
      <c r="K499" s="65"/>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c r="AQ499" s="65"/>
      <c r="AR499" s="65"/>
      <c r="AS499" s="65"/>
      <c r="AT499" s="65"/>
      <c r="AU499" s="65"/>
      <c r="AV499" s="65"/>
      <c r="AW499" s="65"/>
      <c r="AX499" s="65"/>
      <c r="AY499" s="65"/>
      <c r="AZ499" s="65"/>
      <c r="BA499" s="65"/>
      <c r="BB499" s="65"/>
      <c r="BC499" s="65"/>
      <c r="BD499" s="65"/>
      <c r="BE499" s="65"/>
      <c r="BF499" s="101"/>
      <c r="BG499" s="101"/>
      <c r="BH499" s="101"/>
      <c r="BI499" s="635"/>
      <c r="BJ499" s="636"/>
      <c r="BK499" s="636"/>
      <c r="BL499" s="636"/>
      <c r="BM499" s="102"/>
      <c r="BN499" s="102"/>
      <c r="BO499" s="102"/>
      <c r="BP499" s="636"/>
      <c r="BQ499" s="65"/>
      <c r="BR499" s="65"/>
      <c r="BS499" s="65"/>
      <c r="BT499" s="65"/>
      <c r="BU499" s="65"/>
      <c r="BV499" s="65"/>
      <c r="BW499" s="65"/>
      <c r="BX499" s="65"/>
      <c r="BY499" s="65"/>
      <c r="BZ499" s="65"/>
      <c r="CA499" s="65"/>
      <c r="CB499" s="65"/>
      <c r="CC499" s="65"/>
      <c r="CD499" s="65"/>
      <c r="CE499" s="65"/>
      <c r="CF499" s="65"/>
      <c r="CG499" s="65"/>
      <c r="CH499" s="65"/>
      <c r="CI499" s="65"/>
      <c r="CJ499" s="65"/>
      <c r="CK499" s="65"/>
      <c r="CL499" s="65"/>
      <c r="CM499" s="65"/>
      <c r="CN499" s="65"/>
      <c r="CO499" s="88"/>
      <c r="CP499" s="88"/>
      <c r="CQ499" s="88"/>
      <c r="CR499" s="65"/>
      <c r="CS499" s="65"/>
      <c r="CT499" s="65"/>
      <c r="CU499" s="65"/>
      <c r="CV499" s="65"/>
      <c r="CW499" s="65"/>
      <c r="CX499" s="65"/>
      <c r="CY499" s="65"/>
      <c r="CZ499" s="65"/>
      <c r="DA499" s="65"/>
      <c r="DB499" s="65"/>
      <c r="DC499" s="65"/>
      <c r="DD499" s="65"/>
      <c r="DE499" s="65"/>
      <c r="DF499" s="65"/>
      <c r="DG499" s="65"/>
      <c r="DH499" s="65"/>
      <c r="DI499" s="65"/>
      <c r="DJ499" s="65"/>
      <c r="DK499" s="65"/>
      <c r="DL499" s="65"/>
      <c r="DM499" s="65"/>
      <c r="DN499" s="65"/>
      <c r="DO499" s="65"/>
      <c r="DP499" s="65"/>
      <c r="DQ499" s="65"/>
      <c r="DR499" s="65"/>
      <c r="DS499" s="65"/>
      <c r="DT499" s="65"/>
      <c r="DU499" s="65"/>
      <c r="DV499" s="65"/>
      <c r="DW499" s="65"/>
      <c r="DX499" s="65"/>
      <c r="DY499" s="65"/>
      <c r="DZ499" s="65"/>
      <c r="EA499" s="65"/>
      <c r="EB499" s="65"/>
      <c r="EC499" s="65"/>
      <c r="ED499" s="65"/>
      <c r="EE499" s="65"/>
      <c r="EF499" s="65"/>
      <c r="EG499" s="65"/>
      <c r="EH499" s="65"/>
      <c r="EI499" s="65"/>
      <c r="EJ499" s="65"/>
      <c r="EK499" s="65"/>
      <c r="EL499" s="65"/>
      <c r="EM499" s="65"/>
      <c r="EN499" s="65"/>
      <c r="EO499" s="65"/>
      <c r="EP499" s="65"/>
      <c r="EQ499" s="65"/>
      <c r="ER499" s="65"/>
      <c r="ES499" s="65"/>
      <c r="ET499" s="65"/>
      <c r="EU499" s="65"/>
      <c r="EV499" s="65"/>
      <c r="EW499" s="65"/>
      <c r="EX499" s="65"/>
      <c r="EY499" s="65"/>
      <c r="EZ499" s="65"/>
      <c r="FA499" s="65"/>
      <c r="FB499" s="65"/>
      <c r="FC499" s="65"/>
      <c r="FD499" s="65"/>
      <c r="FE499" s="65"/>
      <c r="FF499" s="65"/>
      <c r="FG499" s="65"/>
      <c r="FH499" s="65"/>
      <c r="FI499" s="65"/>
      <c r="FJ499" s="65"/>
      <c r="FK499" s="65"/>
      <c r="FL499" s="65"/>
      <c r="FM499" s="65"/>
      <c r="FN499" s="65"/>
      <c r="FO499" s="65"/>
      <c r="FP499" s="65"/>
      <c r="FQ499" s="65"/>
      <c r="FR499" s="65"/>
      <c r="FS499" s="65"/>
      <c r="FT499" s="65"/>
      <c r="FU499" s="65"/>
      <c r="FV499" s="65"/>
      <c r="FW499" s="65"/>
      <c r="FX499" s="65"/>
      <c r="FY499" s="65"/>
      <c r="FZ499" s="65"/>
      <c r="GA499" s="65"/>
      <c r="GB499" s="65"/>
      <c r="GC499" s="65"/>
      <c r="GD499" s="65"/>
    </row>
    <row r="500" spans="2:186" hidden="1" x14ac:dyDescent="0.25">
      <c r="B500" s="65"/>
      <c r="C500" s="65"/>
      <c r="D500" s="65"/>
      <c r="E500" s="65"/>
      <c r="F500" s="65"/>
      <c r="G500" s="65"/>
      <c r="H500" s="65"/>
      <c r="I500" s="65"/>
      <c r="J500" s="65"/>
      <c r="K500" s="65"/>
      <c r="L500" s="65"/>
      <c r="M500" s="65"/>
      <c r="N500" s="65"/>
      <c r="O500" s="65"/>
      <c r="P500" s="65"/>
      <c r="Q500" s="65"/>
      <c r="R500" s="65"/>
      <c r="S500" s="65"/>
      <c r="T500" s="65"/>
      <c r="U500" s="65"/>
      <c r="V500" s="631"/>
      <c r="W500" s="65"/>
      <c r="X500" s="65"/>
      <c r="Y500" s="65"/>
      <c r="Z500" s="65"/>
      <c r="AA500" s="632"/>
      <c r="AB500" s="632"/>
      <c r="AC500" s="65"/>
      <c r="AD500" s="632"/>
      <c r="AE500" s="633"/>
      <c r="AF500" s="65"/>
      <c r="AG500" s="65"/>
      <c r="AH500" s="634"/>
      <c r="AI500" s="634"/>
      <c r="AJ500" s="65"/>
      <c r="AK500" s="632"/>
      <c r="AL500" s="65"/>
      <c r="AM500" s="65"/>
      <c r="AN500" s="65"/>
      <c r="AO500" s="65"/>
      <c r="AP500" s="65"/>
      <c r="AQ500" s="65"/>
      <c r="AR500" s="632"/>
      <c r="AS500" s="65"/>
      <c r="AT500" s="65"/>
      <c r="AU500" s="65"/>
      <c r="AV500" s="632"/>
      <c r="AW500" s="65"/>
      <c r="AX500" s="632"/>
      <c r="AY500" s="65"/>
      <c r="AZ500" s="65"/>
      <c r="BA500" s="65"/>
      <c r="BB500" s="632"/>
      <c r="BC500" s="632"/>
      <c r="BD500" s="65"/>
      <c r="BE500" s="632"/>
      <c r="BF500" s="101"/>
      <c r="BG500" s="101"/>
      <c r="BH500" s="101"/>
      <c r="BI500" s="635"/>
      <c r="BJ500" s="636"/>
      <c r="BK500" s="636"/>
      <c r="BL500" s="636"/>
      <c r="BM500" s="102"/>
      <c r="BN500" s="102"/>
      <c r="BO500" s="102"/>
      <c r="BP500" s="636"/>
      <c r="BQ500" s="636"/>
      <c r="BR500" s="636"/>
      <c r="BS500" s="636"/>
      <c r="BT500" s="636"/>
      <c r="BU500" s="636"/>
      <c r="BV500" s="636"/>
      <c r="BW500" s="636"/>
      <c r="BX500" s="636"/>
      <c r="BY500" s="636"/>
      <c r="BZ500" s="636"/>
      <c r="CA500" s="636"/>
      <c r="CB500" s="637"/>
      <c r="CC500" s="636"/>
      <c r="CD500" s="636"/>
      <c r="CE500" s="637"/>
      <c r="CF500" s="637"/>
      <c r="CG500" s="637"/>
      <c r="CH500" s="637"/>
      <c r="CI500" s="636"/>
      <c r="CJ500" s="636"/>
      <c r="CK500" s="637"/>
      <c r="CL500" s="637"/>
      <c r="CM500" s="637"/>
      <c r="CN500" s="705"/>
      <c r="CO500" s="88"/>
      <c r="CP500" s="88"/>
      <c r="CQ500" s="88"/>
      <c r="CR500" s="67"/>
      <c r="CS500" s="67"/>
      <c r="CT500" s="67"/>
      <c r="CU500" s="67"/>
      <c r="CV500" s="67"/>
      <c r="CW500" s="67"/>
      <c r="CX500" s="67"/>
      <c r="CY500" s="67"/>
      <c r="CZ500" s="67"/>
      <c r="DA500" s="67"/>
      <c r="DB500" s="67"/>
      <c r="DC500" s="67"/>
      <c r="DD500" s="67"/>
      <c r="DE500" s="67"/>
      <c r="DF500" s="67"/>
      <c r="DG500" s="67"/>
      <c r="DH500" s="67"/>
      <c r="DI500" s="67"/>
      <c r="DJ500" s="67"/>
      <c r="DK500" s="67"/>
      <c r="DL500" s="67"/>
      <c r="DM500" s="67"/>
      <c r="DN500" s="67"/>
      <c r="DO500" s="67"/>
      <c r="DP500" s="67"/>
      <c r="DQ500" s="67"/>
      <c r="DR500" s="67"/>
      <c r="DS500" s="67"/>
      <c r="DT500" s="67"/>
      <c r="DU500" s="67"/>
      <c r="DV500" s="67"/>
      <c r="DW500" s="67"/>
      <c r="DX500" s="67"/>
      <c r="DY500" s="67"/>
      <c r="DZ500" s="88"/>
      <c r="EA500" s="88"/>
      <c r="EB500" s="88"/>
      <c r="EC500" s="88"/>
      <c r="ED500" s="88"/>
      <c r="EE500" s="88"/>
      <c r="EF500" s="88"/>
      <c r="EG500" s="88"/>
      <c r="EH500" s="65"/>
      <c r="EI500" s="65"/>
      <c r="EJ500" s="65"/>
      <c r="EK500" s="65"/>
      <c r="EL500" s="65"/>
      <c r="EM500" s="65"/>
      <c r="EN500" s="65"/>
      <c r="EO500" s="65"/>
      <c r="EP500" s="65"/>
      <c r="EQ500" s="65"/>
      <c r="ER500" s="65"/>
      <c r="ES500" s="65"/>
      <c r="ET500" s="65"/>
      <c r="EU500" s="65"/>
      <c r="EV500" s="65"/>
      <c r="EW500" s="65"/>
      <c r="EX500" s="65"/>
      <c r="EY500" s="65"/>
      <c r="EZ500" s="65"/>
      <c r="FA500" s="65"/>
      <c r="FB500" s="65"/>
      <c r="FC500" s="65"/>
      <c r="FD500" s="65"/>
      <c r="FE500" s="65"/>
      <c r="FF500" s="65"/>
      <c r="FG500" s="65"/>
      <c r="FH500" s="65"/>
      <c r="FI500" s="65"/>
      <c r="FJ500" s="65"/>
      <c r="FK500" s="65"/>
      <c r="FL500" s="65"/>
      <c r="FM500" s="65"/>
      <c r="FN500" s="65"/>
      <c r="FO500" s="65"/>
      <c r="FP500" s="65"/>
      <c r="FQ500" s="65"/>
      <c r="FR500" s="65"/>
      <c r="FS500" s="65"/>
      <c r="FT500" s="65"/>
      <c r="FU500" s="65"/>
      <c r="FV500" s="65"/>
      <c r="FW500" s="65"/>
      <c r="FX500" s="65"/>
      <c r="FY500" s="65"/>
      <c r="FZ500" s="65"/>
      <c r="GA500" s="65"/>
      <c r="GB500" s="65"/>
      <c r="GC500" s="65"/>
      <c r="GD500" s="65"/>
    </row>
    <row r="501" spans="2:186" hidden="1" x14ac:dyDescent="0.25">
      <c r="B501" s="65"/>
      <c r="C501" s="65"/>
      <c r="D501" s="65"/>
      <c r="E501" s="65"/>
      <c r="F501" s="65"/>
      <c r="G501" s="65"/>
      <c r="H501" s="65"/>
      <c r="I501" s="65"/>
      <c r="J501" s="65"/>
      <c r="K501" s="65"/>
      <c r="L501" s="65"/>
      <c r="M501" s="65"/>
      <c r="N501" s="65"/>
      <c r="O501" s="65"/>
      <c r="P501" s="65"/>
      <c r="Q501" s="65"/>
      <c r="R501" s="65"/>
      <c r="S501" s="65"/>
      <c r="T501" s="65"/>
      <c r="U501" s="65"/>
      <c r="V501" s="631"/>
      <c r="W501" s="65"/>
      <c r="X501" s="65"/>
      <c r="Y501" s="65"/>
      <c r="Z501" s="65"/>
      <c r="AA501" s="632"/>
      <c r="AB501" s="632"/>
      <c r="AC501" s="65"/>
      <c r="AD501" s="632"/>
      <c r="AE501" s="633"/>
      <c r="AF501" s="65"/>
      <c r="AG501" s="65"/>
      <c r="AH501" s="634"/>
      <c r="AI501" s="634"/>
      <c r="AJ501" s="65"/>
      <c r="AK501" s="632"/>
      <c r="AL501" s="65"/>
      <c r="AM501" s="65"/>
      <c r="AN501" s="65"/>
      <c r="AO501" s="65"/>
      <c r="AP501" s="65"/>
      <c r="AQ501" s="65"/>
      <c r="AR501" s="632"/>
      <c r="AS501" s="65"/>
      <c r="AT501" s="65"/>
      <c r="AU501" s="65"/>
      <c r="AV501" s="632"/>
      <c r="AW501" s="65"/>
      <c r="AX501" s="632"/>
      <c r="AY501" s="65"/>
      <c r="AZ501" s="65"/>
      <c r="BA501" s="65"/>
      <c r="BB501" s="632"/>
      <c r="BC501" s="632"/>
      <c r="BD501" s="65"/>
      <c r="BE501" s="632"/>
      <c r="BF501" s="101"/>
      <c r="BG501" s="101"/>
      <c r="BH501" s="101"/>
      <c r="BI501" s="635"/>
      <c r="BJ501" s="636"/>
      <c r="BK501" s="636"/>
      <c r="BL501" s="636"/>
      <c r="BM501" s="102"/>
      <c r="BN501" s="102"/>
      <c r="BO501" s="102"/>
      <c r="BP501" s="636"/>
      <c r="BQ501" s="636"/>
      <c r="BR501" s="636"/>
      <c r="BS501" s="636"/>
      <c r="BT501" s="636"/>
      <c r="BU501" s="636"/>
      <c r="BV501" s="636"/>
      <c r="BW501" s="636"/>
      <c r="BX501" s="636"/>
      <c r="BY501" s="636"/>
      <c r="BZ501" s="636"/>
      <c r="CA501" s="636"/>
      <c r="CB501" s="637"/>
      <c r="CC501" s="636"/>
      <c r="CD501" s="636"/>
      <c r="CE501" s="637"/>
      <c r="CF501" s="637"/>
      <c r="CG501" s="637"/>
      <c r="CH501" s="637"/>
      <c r="CI501" s="636"/>
      <c r="CJ501" s="636"/>
      <c r="CK501" s="637"/>
      <c r="CL501" s="637"/>
      <c r="CM501" s="637"/>
      <c r="CN501" s="705"/>
      <c r="CO501" s="88"/>
      <c r="CP501" s="88"/>
      <c r="CQ501" s="88"/>
      <c r="CR501" s="67"/>
      <c r="CS501" s="67"/>
      <c r="CT501" s="67"/>
      <c r="CU501" s="67"/>
      <c r="CV501" s="67"/>
      <c r="CW501" s="67"/>
      <c r="CX501" s="67"/>
      <c r="CY501" s="67"/>
      <c r="CZ501" s="67"/>
      <c r="DA501" s="67"/>
      <c r="DB501" s="67"/>
      <c r="DC501" s="67"/>
      <c r="DD501" s="67"/>
      <c r="DE501" s="67"/>
      <c r="DF501" s="67"/>
      <c r="DG501" s="67"/>
      <c r="DH501" s="67"/>
      <c r="DI501" s="67"/>
      <c r="DJ501" s="67"/>
      <c r="DK501" s="67"/>
      <c r="DL501" s="67"/>
      <c r="DM501" s="67"/>
      <c r="DN501" s="67"/>
      <c r="DO501" s="67"/>
      <c r="DP501" s="67"/>
      <c r="DQ501" s="67"/>
      <c r="DR501" s="67"/>
      <c r="DS501" s="67"/>
      <c r="DT501" s="67"/>
      <c r="DU501" s="67"/>
      <c r="DV501" s="67"/>
      <c r="DW501" s="67"/>
      <c r="DX501" s="67"/>
      <c r="DY501" s="67"/>
      <c r="DZ501" s="88"/>
      <c r="EA501" s="88"/>
      <c r="EB501" s="88"/>
      <c r="EC501" s="88"/>
      <c r="ED501" s="88"/>
      <c r="EE501" s="88"/>
      <c r="EF501" s="88"/>
      <c r="EG501" s="88"/>
      <c r="EH501" s="65"/>
      <c r="EI501" s="65"/>
      <c r="EJ501" s="65"/>
      <c r="EK501" s="65"/>
      <c r="EL501" s="65"/>
      <c r="EM501" s="65"/>
      <c r="EN501" s="65"/>
      <c r="EO501" s="65"/>
      <c r="EP501" s="65"/>
      <c r="EQ501" s="65"/>
      <c r="ER501" s="65"/>
      <c r="ES501" s="65"/>
      <c r="ET501" s="65"/>
      <c r="EU501" s="65"/>
      <c r="EV501" s="65"/>
      <c r="EW501" s="65"/>
      <c r="EX501" s="65"/>
      <c r="EY501" s="65"/>
      <c r="EZ501" s="65"/>
      <c r="FA501" s="65"/>
      <c r="FB501" s="65"/>
      <c r="FC501" s="65"/>
      <c r="FD501" s="65"/>
      <c r="FE501" s="65"/>
      <c r="FF501" s="65"/>
      <c r="FG501" s="65"/>
      <c r="FH501" s="65"/>
      <c r="FI501" s="65"/>
      <c r="FJ501" s="65"/>
      <c r="FK501" s="65"/>
      <c r="FL501" s="65"/>
      <c r="FM501" s="65"/>
      <c r="FN501" s="65"/>
      <c r="FO501" s="65"/>
      <c r="FP501" s="65"/>
      <c r="FQ501" s="65"/>
      <c r="FR501" s="65"/>
      <c r="FS501" s="65"/>
      <c r="FT501" s="65"/>
      <c r="FU501" s="65"/>
      <c r="FV501" s="65"/>
      <c r="FW501" s="65"/>
      <c r="FX501" s="65"/>
      <c r="FY501" s="65"/>
      <c r="FZ501" s="65"/>
      <c r="GA501" s="65"/>
      <c r="GB501" s="65"/>
      <c r="GC501" s="65"/>
      <c r="GD501" s="65"/>
    </row>
    <row r="502" spans="2:186" hidden="1" x14ac:dyDescent="0.25">
      <c r="B502" s="65"/>
      <c r="C502" s="65"/>
      <c r="D502" s="65"/>
      <c r="E502" s="65"/>
      <c r="F502" s="65"/>
      <c r="G502" s="65"/>
      <c r="H502" s="65"/>
      <c r="I502" s="65"/>
      <c r="J502" s="65"/>
      <c r="K502" s="65"/>
      <c r="L502" s="65"/>
      <c r="M502" s="65"/>
      <c r="N502" s="65"/>
      <c r="O502" s="65"/>
      <c r="P502" s="65"/>
      <c r="Q502" s="65"/>
      <c r="R502" s="65"/>
      <c r="S502" s="65"/>
      <c r="T502" s="65"/>
      <c r="U502" s="65"/>
      <c r="V502" s="631"/>
      <c r="W502" s="65"/>
      <c r="X502" s="65"/>
      <c r="Y502" s="65"/>
      <c r="Z502" s="65"/>
      <c r="AA502" s="632"/>
      <c r="AB502" s="632"/>
      <c r="AC502" s="65"/>
      <c r="AD502" s="632"/>
      <c r="AE502" s="633"/>
      <c r="AF502" s="65"/>
      <c r="AG502" s="65"/>
      <c r="AH502" s="634"/>
      <c r="AI502" s="634"/>
      <c r="AJ502" s="65"/>
      <c r="AK502" s="632"/>
      <c r="AL502" s="65"/>
      <c r="AM502" s="65"/>
      <c r="AN502" s="65"/>
      <c r="AO502" s="65"/>
      <c r="AP502" s="65"/>
      <c r="AQ502" s="65"/>
      <c r="AR502" s="632"/>
      <c r="AS502" s="65"/>
      <c r="AT502" s="65"/>
      <c r="AU502" s="65"/>
      <c r="AV502" s="632"/>
      <c r="AW502" s="65"/>
      <c r="AX502" s="632"/>
      <c r="AY502" s="65"/>
      <c r="AZ502" s="65"/>
      <c r="BA502" s="65"/>
      <c r="BB502" s="632"/>
      <c r="BC502" s="632"/>
      <c r="BD502" s="65"/>
      <c r="BE502" s="632"/>
      <c r="BF502" s="101"/>
      <c r="BG502" s="101"/>
      <c r="BH502" s="101"/>
      <c r="BI502" s="635"/>
      <c r="BJ502" s="636"/>
      <c r="BK502" s="636"/>
      <c r="BL502" s="636"/>
      <c r="BM502" s="102"/>
      <c r="BN502" s="102"/>
      <c r="BO502" s="102"/>
      <c r="BP502" s="636"/>
      <c r="BQ502" s="636"/>
      <c r="BR502" s="636"/>
      <c r="BS502" s="636"/>
      <c r="BT502" s="636"/>
      <c r="BU502" s="636"/>
      <c r="BV502" s="636"/>
      <c r="BW502" s="636"/>
      <c r="BX502" s="636"/>
      <c r="BY502" s="636"/>
      <c r="BZ502" s="636"/>
      <c r="CA502" s="636"/>
      <c r="CB502" s="637"/>
      <c r="CC502" s="636"/>
      <c r="CD502" s="636"/>
      <c r="CE502" s="637"/>
      <c r="CF502" s="637"/>
      <c r="CG502" s="637"/>
      <c r="CH502" s="637"/>
      <c r="CI502" s="636"/>
      <c r="CJ502" s="636"/>
      <c r="CK502" s="637"/>
      <c r="CL502" s="637"/>
      <c r="CM502" s="637"/>
      <c r="CN502" s="705"/>
      <c r="CO502" s="88"/>
      <c r="CP502" s="88"/>
      <c r="CQ502" s="88"/>
      <c r="CR502" s="67"/>
      <c r="CS502" s="67"/>
      <c r="CT502" s="67"/>
      <c r="CU502" s="67"/>
      <c r="CV502" s="67"/>
      <c r="CW502" s="67"/>
      <c r="CX502" s="67"/>
      <c r="CY502" s="67"/>
      <c r="CZ502" s="67"/>
      <c r="DA502" s="67"/>
      <c r="DB502" s="67"/>
      <c r="DC502" s="67"/>
      <c r="DD502" s="67"/>
      <c r="DE502" s="67"/>
      <c r="DF502" s="67"/>
      <c r="DG502" s="67"/>
      <c r="DH502" s="67"/>
      <c r="DI502" s="67"/>
      <c r="DJ502" s="67"/>
      <c r="DK502" s="67"/>
      <c r="DL502" s="67"/>
      <c r="DM502" s="67"/>
      <c r="DN502" s="67"/>
      <c r="DO502" s="67"/>
      <c r="DP502" s="67"/>
      <c r="DQ502" s="67"/>
      <c r="DR502" s="67"/>
      <c r="DS502" s="67"/>
      <c r="DT502" s="67"/>
      <c r="DU502" s="67"/>
      <c r="DV502" s="67"/>
      <c r="DW502" s="67"/>
      <c r="DX502" s="67"/>
      <c r="DY502" s="67"/>
      <c r="DZ502" s="88"/>
      <c r="EA502" s="88"/>
      <c r="EB502" s="88"/>
      <c r="EC502" s="88"/>
      <c r="ED502" s="88"/>
      <c r="EE502" s="88"/>
      <c r="EF502" s="88"/>
      <c r="EG502" s="88"/>
      <c r="EH502" s="65"/>
      <c r="EI502" s="65"/>
      <c r="EJ502" s="65"/>
      <c r="EK502" s="65"/>
      <c r="EL502" s="65"/>
      <c r="EM502" s="65"/>
      <c r="EN502" s="65"/>
      <c r="EO502" s="65"/>
      <c r="EP502" s="65"/>
      <c r="EQ502" s="65"/>
      <c r="ER502" s="65"/>
      <c r="ES502" s="65"/>
      <c r="ET502" s="65"/>
      <c r="EU502" s="65"/>
      <c r="EV502" s="65"/>
      <c r="EW502" s="65"/>
      <c r="EX502" s="65"/>
      <c r="EY502" s="65"/>
      <c r="EZ502" s="65"/>
      <c r="FA502" s="65"/>
      <c r="FB502" s="65"/>
      <c r="FC502" s="65"/>
      <c r="FD502" s="65"/>
      <c r="FE502" s="65"/>
      <c r="FF502" s="65"/>
      <c r="FG502" s="65"/>
      <c r="FH502" s="65"/>
      <c r="FI502" s="65"/>
      <c r="FJ502" s="65"/>
      <c r="FK502" s="65"/>
      <c r="FL502" s="65"/>
      <c r="FM502" s="65"/>
      <c r="FN502" s="65"/>
      <c r="FO502" s="65"/>
      <c r="FP502" s="65"/>
      <c r="FQ502" s="65"/>
      <c r="FR502" s="65"/>
      <c r="FS502" s="65"/>
      <c r="FT502" s="65"/>
      <c r="FU502" s="65"/>
      <c r="FV502" s="65"/>
      <c r="FW502" s="65"/>
      <c r="FX502" s="65"/>
      <c r="FY502" s="65"/>
      <c r="FZ502" s="65"/>
      <c r="GA502" s="65"/>
      <c r="GB502" s="65"/>
      <c r="GC502" s="65"/>
      <c r="GD502" s="65"/>
    </row>
    <row r="503" spans="2:186" hidden="1" x14ac:dyDescent="0.25">
      <c r="B503" s="65"/>
      <c r="C503" s="65"/>
      <c r="D503" s="65"/>
      <c r="E503" s="65"/>
      <c r="F503" s="65"/>
      <c r="G503" s="65"/>
      <c r="H503" s="65"/>
      <c r="I503" s="65"/>
      <c r="J503" s="65"/>
      <c r="K503" s="65"/>
      <c r="L503" s="65"/>
      <c r="M503" s="65"/>
      <c r="N503" s="65"/>
      <c r="O503" s="65"/>
      <c r="P503" s="65"/>
      <c r="Q503" s="65"/>
      <c r="R503" s="65"/>
      <c r="S503" s="65"/>
      <c r="T503" s="65"/>
      <c r="U503" s="65"/>
      <c r="V503" s="631"/>
      <c r="W503" s="65"/>
      <c r="X503" s="65"/>
      <c r="Y503" s="65"/>
      <c r="Z503" s="65"/>
      <c r="AA503" s="632"/>
      <c r="AB503" s="632"/>
      <c r="AC503" s="65"/>
      <c r="AD503" s="632"/>
      <c r="AE503" s="633"/>
      <c r="AF503" s="65"/>
      <c r="AG503" s="65"/>
      <c r="AH503" s="634"/>
      <c r="AI503" s="634"/>
      <c r="AJ503" s="65"/>
      <c r="AK503" s="632"/>
      <c r="AL503" s="65"/>
      <c r="AM503" s="65"/>
      <c r="AN503" s="65"/>
      <c r="AO503" s="65"/>
      <c r="AP503" s="65"/>
      <c r="AQ503" s="65"/>
      <c r="AR503" s="632"/>
      <c r="AS503" s="65"/>
      <c r="AT503" s="65"/>
      <c r="AU503" s="65"/>
      <c r="AV503" s="632"/>
      <c r="AW503" s="65"/>
      <c r="AX503" s="632"/>
      <c r="AY503" s="65"/>
      <c r="AZ503" s="65"/>
      <c r="BA503" s="65"/>
      <c r="BB503" s="632"/>
      <c r="BC503" s="632"/>
      <c r="BD503" s="65"/>
      <c r="BE503" s="632"/>
      <c r="BF503" s="101"/>
      <c r="BG503" s="101"/>
      <c r="BH503" s="101"/>
      <c r="BI503" s="635"/>
      <c r="BJ503" s="636"/>
      <c r="BK503" s="636"/>
      <c r="BL503" s="636"/>
      <c r="BM503" s="102"/>
      <c r="BN503" s="102"/>
      <c r="BO503" s="102"/>
      <c r="BP503" s="636"/>
      <c r="BQ503" s="636"/>
      <c r="BR503" s="636"/>
      <c r="BS503" s="636"/>
      <c r="BT503" s="636"/>
      <c r="BU503" s="636"/>
      <c r="BV503" s="636"/>
      <c r="BW503" s="636"/>
      <c r="BX503" s="636"/>
      <c r="BY503" s="636"/>
      <c r="BZ503" s="636"/>
      <c r="CA503" s="636"/>
      <c r="CB503" s="637"/>
      <c r="CC503" s="636"/>
      <c r="CD503" s="636"/>
      <c r="CE503" s="637"/>
      <c r="CF503" s="637"/>
      <c r="CG503" s="637"/>
      <c r="CH503" s="637"/>
      <c r="CI503" s="636"/>
      <c r="CJ503" s="636"/>
      <c r="CK503" s="637"/>
      <c r="CL503" s="637"/>
      <c r="CM503" s="637"/>
      <c r="CN503" s="705"/>
      <c r="CO503" s="88"/>
      <c r="CP503" s="88"/>
      <c r="CQ503" s="88"/>
      <c r="CR503" s="67"/>
      <c r="CS503" s="67"/>
      <c r="CT503" s="67"/>
      <c r="CU503" s="67"/>
      <c r="CV503" s="67"/>
      <c r="CW503" s="67"/>
      <c r="CX503" s="67"/>
      <c r="CY503" s="67"/>
      <c r="CZ503" s="67"/>
      <c r="DA503" s="67"/>
      <c r="DB503" s="67"/>
      <c r="DC503" s="67"/>
      <c r="DD503" s="67"/>
      <c r="DE503" s="67"/>
      <c r="DF503" s="67"/>
      <c r="DG503" s="67"/>
      <c r="DH503" s="67"/>
      <c r="DI503" s="67"/>
      <c r="DJ503" s="67"/>
      <c r="DK503" s="67"/>
      <c r="DL503" s="67"/>
      <c r="DM503" s="67"/>
      <c r="DN503" s="67"/>
      <c r="DO503" s="67"/>
      <c r="DP503" s="67"/>
      <c r="DQ503" s="67"/>
      <c r="DR503" s="67"/>
      <c r="DS503" s="67"/>
      <c r="DT503" s="67"/>
      <c r="DU503" s="67"/>
      <c r="DV503" s="67"/>
      <c r="DW503" s="67"/>
      <c r="DX503" s="67"/>
      <c r="DY503" s="67"/>
      <c r="DZ503" s="88"/>
      <c r="EA503" s="88"/>
      <c r="EB503" s="88"/>
      <c r="EC503" s="88"/>
      <c r="ED503" s="88"/>
      <c r="EE503" s="88"/>
      <c r="EF503" s="88"/>
      <c r="EG503" s="88"/>
      <c r="EH503" s="65"/>
      <c r="EI503" s="65"/>
      <c r="EJ503" s="65"/>
      <c r="EK503" s="65"/>
      <c r="EL503" s="65"/>
      <c r="EM503" s="65"/>
      <c r="EN503" s="65"/>
      <c r="EO503" s="65"/>
      <c r="EP503" s="65"/>
      <c r="EQ503" s="65"/>
      <c r="ER503" s="65"/>
      <c r="ES503" s="65"/>
      <c r="ET503" s="65"/>
      <c r="EU503" s="65"/>
      <c r="EV503" s="65"/>
      <c r="EW503" s="65"/>
      <c r="EX503" s="65"/>
      <c r="EY503" s="65"/>
      <c r="EZ503" s="65"/>
      <c r="FA503" s="65"/>
      <c r="FB503" s="65"/>
      <c r="FC503" s="65"/>
      <c r="FD503" s="65"/>
      <c r="FE503" s="65"/>
      <c r="FF503" s="65"/>
      <c r="FG503" s="65"/>
      <c r="FH503" s="65"/>
      <c r="FI503" s="65"/>
      <c r="FJ503" s="65"/>
      <c r="FK503" s="65"/>
      <c r="FL503" s="65"/>
      <c r="FM503" s="65"/>
      <c r="FN503" s="65"/>
      <c r="FO503" s="65"/>
      <c r="FP503" s="65"/>
      <c r="FQ503" s="65"/>
      <c r="FR503" s="65"/>
      <c r="FS503" s="65"/>
      <c r="FT503" s="65"/>
      <c r="FU503" s="65"/>
      <c r="FV503" s="65"/>
      <c r="FW503" s="65"/>
      <c r="FX503" s="65"/>
      <c r="FY503" s="65"/>
      <c r="FZ503" s="65"/>
      <c r="GA503" s="65"/>
      <c r="GB503" s="65"/>
      <c r="GC503" s="65"/>
      <c r="GD503" s="65"/>
    </row>
    <row r="504" spans="2:186" hidden="1" x14ac:dyDescent="0.25">
      <c r="B504" s="65"/>
      <c r="C504" s="65"/>
      <c r="D504" s="65"/>
      <c r="E504" s="65"/>
      <c r="F504" s="65"/>
      <c r="G504" s="65"/>
      <c r="H504" s="65"/>
      <c r="I504" s="65"/>
      <c r="J504" s="65"/>
      <c r="K504" s="65"/>
      <c r="L504" s="65"/>
      <c r="M504" s="65"/>
      <c r="N504" s="65"/>
      <c r="O504" s="65"/>
      <c r="P504" s="65"/>
      <c r="Q504" s="65"/>
      <c r="R504" s="65"/>
      <c r="S504" s="65"/>
      <c r="T504" s="65"/>
      <c r="U504" s="65"/>
      <c r="V504" s="631"/>
      <c r="W504" s="65"/>
      <c r="X504" s="65"/>
      <c r="Y504" s="65"/>
      <c r="Z504" s="65"/>
      <c r="AA504" s="632"/>
      <c r="AB504" s="632"/>
      <c r="AC504" s="65"/>
      <c r="AD504" s="632"/>
      <c r="AE504" s="633"/>
      <c r="AF504" s="65"/>
      <c r="AG504" s="65"/>
      <c r="AH504" s="634"/>
      <c r="AI504" s="634"/>
      <c r="AJ504" s="65"/>
      <c r="AK504" s="632"/>
      <c r="AL504" s="65"/>
      <c r="AM504" s="65"/>
      <c r="AN504" s="65"/>
      <c r="AO504" s="65"/>
      <c r="AP504" s="65"/>
      <c r="AQ504" s="65"/>
      <c r="AR504" s="632"/>
      <c r="AS504" s="65"/>
      <c r="AT504" s="65"/>
      <c r="AU504" s="65"/>
      <c r="AV504" s="632"/>
      <c r="AW504" s="65"/>
      <c r="AX504" s="632"/>
      <c r="AY504" s="65"/>
      <c r="AZ504" s="65"/>
      <c r="BA504" s="65"/>
      <c r="BB504" s="632"/>
      <c r="BC504" s="632"/>
      <c r="BD504" s="65"/>
      <c r="BE504" s="632"/>
      <c r="BF504" s="101"/>
      <c r="BG504" s="101"/>
      <c r="BH504" s="101"/>
      <c r="BI504" s="635"/>
      <c r="BJ504" s="636"/>
      <c r="BK504" s="636"/>
      <c r="BL504" s="636"/>
      <c r="BM504" s="102"/>
      <c r="BN504" s="102"/>
      <c r="BO504" s="102"/>
      <c r="BP504" s="636"/>
      <c r="BQ504" s="636"/>
      <c r="BR504" s="636"/>
      <c r="BS504" s="636"/>
      <c r="BT504" s="636"/>
      <c r="BU504" s="636"/>
      <c r="BV504" s="636"/>
      <c r="BW504" s="636"/>
      <c r="BX504" s="636"/>
      <c r="BY504" s="636"/>
      <c r="BZ504" s="636"/>
      <c r="CA504" s="636"/>
      <c r="CB504" s="637"/>
      <c r="CC504" s="636"/>
      <c r="CD504" s="636"/>
      <c r="CE504" s="637"/>
      <c r="CF504" s="637"/>
      <c r="CG504" s="637"/>
      <c r="CH504" s="637"/>
      <c r="CI504" s="636"/>
      <c r="CJ504" s="636"/>
      <c r="CK504" s="637"/>
      <c r="CL504" s="637"/>
      <c r="CM504" s="637"/>
      <c r="CN504" s="705"/>
      <c r="CO504" s="88"/>
      <c r="CP504" s="88"/>
      <c r="CQ504" s="88"/>
      <c r="CR504" s="67"/>
      <c r="CS504" s="67"/>
      <c r="CT504" s="67"/>
      <c r="CU504" s="67"/>
      <c r="CV504" s="67"/>
      <c r="CW504" s="67"/>
      <c r="CX504" s="67"/>
      <c r="CY504" s="67"/>
      <c r="CZ504" s="67"/>
      <c r="DA504" s="67"/>
      <c r="DB504" s="67"/>
      <c r="DC504" s="67"/>
      <c r="DD504" s="67"/>
      <c r="DE504" s="67"/>
      <c r="DF504" s="67"/>
      <c r="DG504" s="67"/>
      <c r="DH504" s="67"/>
      <c r="DI504" s="67"/>
      <c r="DJ504" s="67"/>
      <c r="DK504" s="67"/>
      <c r="DL504" s="67"/>
      <c r="DM504" s="67"/>
      <c r="DN504" s="67"/>
      <c r="DO504" s="67"/>
      <c r="DP504" s="67"/>
      <c r="DQ504" s="67"/>
      <c r="DR504" s="67"/>
      <c r="DS504" s="67"/>
      <c r="DT504" s="67"/>
      <c r="DU504" s="67"/>
      <c r="DV504" s="67"/>
      <c r="DW504" s="67"/>
      <c r="DX504" s="67"/>
      <c r="DY504" s="67"/>
      <c r="DZ504" s="88"/>
      <c r="EA504" s="88"/>
      <c r="EB504" s="88"/>
      <c r="EC504" s="88"/>
      <c r="ED504" s="88"/>
      <c r="EE504" s="88"/>
      <c r="EF504" s="88"/>
      <c r="EG504" s="88"/>
      <c r="EH504" s="65"/>
      <c r="EI504" s="65"/>
      <c r="EJ504" s="65"/>
      <c r="EK504" s="65"/>
      <c r="EL504" s="65"/>
      <c r="EM504" s="65"/>
      <c r="EN504" s="65"/>
      <c r="EO504" s="65"/>
      <c r="EP504" s="65"/>
      <c r="EQ504" s="65"/>
      <c r="ER504" s="65"/>
      <c r="ES504" s="65"/>
      <c r="ET504" s="65"/>
      <c r="EU504" s="65"/>
      <c r="EV504" s="65"/>
      <c r="EW504" s="65"/>
      <c r="EX504" s="65"/>
      <c r="EY504" s="65"/>
      <c r="EZ504" s="65"/>
      <c r="FA504" s="65"/>
      <c r="FB504" s="65"/>
      <c r="FC504" s="65"/>
      <c r="FD504" s="65"/>
      <c r="FE504" s="65"/>
      <c r="FF504" s="65"/>
      <c r="FG504" s="65"/>
      <c r="FH504" s="65"/>
      <c r="FI504" s="65"/>
      <c r="FJ504" s="65"/>
      <c r="FK504" s="65"/>
      <c r="FL504" s="65"/>
      <c r="FM504" s="65"/>
      <c r="FN504" s="65"/>
      <c r="FO504" s="65"/>
      <c r="FP504" s="65"/>
      <c r="FQ504" s="65"/>
      <c r="FR504" s="65"/>
      <c r="FS504" s="65"/>
      <c r="FT504" s="65"/>
      <c r="FU504" s="65"/>
      <c r="FV504" s="65"/>
      <c r="FW504" s="65"/>
      <c r="FX504" s="65"/>
      <c r="FY504" s="65"/>
      <c r="FZ504" s="65"/>
      <c r="GA504" s="65"/>
      <c r="GB504" s="65"/>
      <c r="GC504" s="65"/>
      <c r="GD504" s="65"/>
    </row>
    <row r="505" spans="2:186" hidden="1" x14ac:dyDescent="0.25">
      <c r="B505" s="65"/>
      <c r="C505" s="65"/>
      <c r="D505" s="65"/>
      <c r="E505" s="65"/>
      <c r="F505" s="65"/>
      <c r="G505" s="65"/>
      <c r="H505" s="65"/>
      <c r="I505" s="65"/>
      <c r="J505" s="65"/>
      <c r="K505" s="65"/>
      <c r="L505" s="65"/>
      <c r="M505" s="65"/>
      <c r="N505" s="65"/>
      <c r="O505" s="65"/>
      <c r="P505" s="65"/>
      <c r="Q505" s="65"/>
      <c r="R505" s="65"/>
      <c r="S505" s="65"/>
      <c r="T505" s="65"/>
      <c r="U505" s="65"/>
      <c r="V505" s="631"/>
      <c r="W505" s="65"/>
      <c r="X505" s="65"/>
      <c r="Y505" s="65"/>
      <c r="Z505" s="65"/>
      <c r="AA505" s="632"/>
      <c r="AB505" s="632"/>
      <c r="AC505" s="65"/>
      <c r="AD505" s="632"/>
      <c r="AE505" s="633"/>
      <c r="AF505" s="65"/>
      <c r="AG505" s="65"/>
      <c r="AH505" s="634"/>
      <c r="AI505" s="634"/>
      <c r="AJ505" s="65"/>
      <c r="AK505" s="632"/>
      <c r="AL505" s="65"/>
      <c r="AM505" s="65"/>
      <c r="AN505" s="65"/>
      <c r="AO505" s="65"/>
      <c r="AP505" s="65"/>
      <c r="AQ505" s="65"/>
      <c r="AR505" s="632"/>
      <c r="AS505" s="65"/>
      <c r="AT505" s="65"/>
      <c r="AU505" s="65"/>
      <c r="AV505" s="632"/>
      <c r="AW505" s="65"/>
      <c r="AX505" s="632"/>
      <c r="AY505" s="65"/>
      <c r="AZ505" s="65"/>
      <c r="BA505" s="65"/>
      <c r="BB505" s="632"/>
      <c r="BC505" s="632"/>
      <c r="BD505" s="65"/>
      <c r="BE505" s="632"/>
      <c r="BF505" s="101"/>
      <c r="BG505" s="101"/>
      <c r="BH505" s="101"/>
      <c r="BI505" s="635"/>
      <c r="BJ505" s="636"/>
      <c r="BK505" s="636"/>
      <c r="BL505" s="636"/>
      <c r="BM505" s="102"/>
      <c r="BN505" s="102"/>
      <c r="BO505" s="102"/>
      <c r="BP505" s="636"/>
      <c r="BQ505" s="636"/>
      <c r="BR505" s="636"/>
      <c r="BS505" s="636"/>
      <c r="BT505" s="636"/>
      <c r="BU505" s="636"/>
      <c r="BV505" s="636"/>
      <c r="BW505" s="636"/>
      <c r="BX505" s="636"/>
      <c r="BY505" s="636"/>
      <c r="BZ505" s="636"/>
      <c r="CA505" s="636"/>
      <c r="CB505" s="637"/>
      <c r="CC505" s="636"/>
      <c r="CD505" s="636"/>
      <c r="CE505" s="637"/>
      <c r="CF505" s="637"/>
      <c r="CG505" s="637"/>
      <c r="CH505" s="637"/>
      <c r="CI505" s="636"/>
      <c r="CJ505" s="636"/>
      <c r="CK505" s="637"/>
      <c r="CL505" s="637"/>
      <c r="CM505" s="637"/>
      <c r="CN505" s="705"/>
      <c r="CO505" s="88"/>
      <c r="CP505" s="88"/>
      <c r="CQ505" s="88"/>
      <c r="CR505" s="67"/>
      <c r="CS505" s="67"/>
      <c r="CT505" s="67"/>
      <c r="CU505" s="67"/>
      <c r="CV505" s="67"/>
      <c r="CW505" s="67"/>
      <c r="CX505" s="67"/>
      <c r="CY505" s="67"/>
      <c r="CZ505" s="67"/>
      <c r="DA505" s="67"/>
      <c r="DB505" s="67"/>
      <c r="DC505" s="67"/>
      <c r="DD505" s="67"/>
      <c r="DE505" s="67"/>
      <c r="DF505" s="67"/>
      <c r="DG505" s="67"/>
      <c r="DH505" s="67"/>
      <c r="DI505" s="67"/>
      <c r="DJ505" s="67"/>
      <c r="DK505" s="67"/>
      <c r="DL505" s="67"/>
      <c r="DM505" s="67"/>
      <c r="DN505" s="67"/>
      <c r="DO505" s="67"/>
      <c r="DP505" s="67"/>
      <c r="DQ505" s="67"/>
      <c r="DR505" s="67"/>
      <c r="DS505" s="67"/>
      <c r="DT505" s="67"/>
      <c r="DU505" s="67"/>
      <c r="DV505" s="67"/>
      <c r="DW505" s="67"/>
      <c r="DX505" s="67"/>
      <c r="DY505" s="67"/>
      <c r="DZ505" s="88"/>
      <c r="EA505" s="88"/>
      <c r="EB505" s="88"/>
      <c r="EC505" s="88"/>
      <c r="ED505" s="88"/>
      <c r="EE505" s="88"/>
      <c r="EF505" s="88"/>
      <c r="EG505" s="88"/>
      <c r="EH505" s="65"/>
      <c r="EI505" s="65"/>
      <c r="EJ505" s="65"/>
      <c r="EK505" s="65"/>
      <c r="EL505" s="65"/>
      <c r="EM505" s="65"/>
      <c r="EN505" s="65"/>
      <c r="EO505" s="65"/>
      <c r="EP505" s="65"/>
      <c r="EQ505" s="65"/>
      <c r="ER505" s="65"/>
      <c r="ES505" s="65"/>
      <c r="ET505" s="65"/>
      <c r="EU505" s="65"/>
      <c r="EV505" s="65"/>
      <c r="EW505" s="65"/>
      <c r="EX505" s="65"/>
      <c r="EY505" s="65"/>
      <c r="EZ505" s="65"/>
      <c r="FA505" s="65"/>
      <c r="FB505" s="65"/>
      <c r="FC505" s="65"/>
      <c r="FD505" s="65"/>
      <c r="FE505" s="65"/>
      <c r="FF505" s="65"/>
      <c r="FG505" s="65"/>
      <c r="FH505" s="65"/>
      <c r="FI505" s="65"/>
      <c r="FJ505" s="65"/>
      <c r="FK505" s="65"/>
      <c r="FL505" s="65"/>
      <c r="FM505" s="65"/>
      <c r="FN505" s="65"/>
      <c r="FO505" s="65"/>
      <c r="FP505" s="65"/>
      <c r="FQ505" s="65"/>
      <c r="FR505" s="65"/>
      <c r="FS505" s="65"/>
      <c r="FT505" s="65"/>
      <c r="FU505" s="65"/>
      <c r="FV505" s="65"/>
      <c r="FW505" s="65"/>
      <c r="FX505" s="65"/>
      <c r="FY505" s="65"/>
      <c r="FZ505" s="65"/>
      <c r="GA505" s="65"/>
      <c r="GB505" s="65"/>
      <c r="GC505" s="65"/>
      <c r="GD505" s="65"/>
    </row>
    <row r="506" spans="2:186" hidden="1" x14ac:dyDescent="0.25">
      <c r="B506" s="65"/>
      <c r="C506" s="65"/>
      <c r="D506" s="65"/>
      <c r="E506" s="65"/>
      <c r="F506" s="65"/>
      <c r="G506" s="65"/>
      <c r="H506" s="65"/>
      <c r="I506" s="65"/>
      <c r="J506" s="65"/>
      <c r="K506" s="65"/>
      <c r="L506" s="65"/>
      <c r="M506" s="65"/>
      <c r="N506" s="65"/>
      <c r="O506" s="65"/>
      <c r="P506" s="65"/>
      <c r="Q506" s="65"/>
      <c r="R506" s="65"/>
      <c r="S506" s="65"/>
      <c r="T506" s="65"/>
      <c r="U506" s="65"/>
      <c r="V506" s="631"/>
      <c r="W506" s="65"/>
      <c r="X506" s="65"/>
      <c r="Y506" s="65"/>
      <c r="Z506" s="65"/>
      <c r="AA506" s="632"/>
      <c r="AB506" s="632"/>
      <c r="AC506" s="65"/>
      <c r="AD506" s="632"/>
      <c r="AE506" s="633"/>
      <c r="AF506" s="65"/>
      <c r="AG506" s="65"/>
      <c r="AH506" s="634"/>
      <c r="AI506" s="634"/>
      <c r="AJ506" s="65"/>
      <c r="AK506" s="632"/>
      <c r="AL506" s="65"/>
      <c r="AM506" s="65"/>
      <c r="AN506" s="65"/>
      <c r="AO506" s="65"/>
      <c r="AP506" s="65"/>
      <c r="AQ506" s="65"/>
      <c r="AR506" s="632"/>
      <c r="AS506" s="65"/>
      <c r="AT506" s="65"/>
      <c r="AU506" s="65"/>
      <c r="AV506" s="632"/>
      <c r="AW506" s="65"/>
      <c r="AX506" s="632"/>
      <c r="AY506" s="65"/>
      <c r="AZ506" s="65"/>
      <c r="BA506" s="65"/>
      <c r="BB506" s="632"/>
      <c r="BC506" s="632"/>
      <c r="BD506" s="65"/>
      <c r="BE506" s="632"/>
      <c r="BF506" s="101"/>
      <c r="BG506" s="101"/>
      <c r="BH506" s="101"/>
      <c r="BI506" s="635"/>
      <c r="BJ506" s="636"/>
      <c r="BK506" s="636"/>
      <c r="BL506" s="636"/>
      <c r="BM506" s="102"/>
      <c r="BN506" s="102"/>
      <c r="BO506" s="102"/>
      <c r="BP506" s="636"/>
      <c r="BQ506" s="636"/>
      <c r="BR506" s="636"/>
      <c r="BS506" s="636"/>
      <c r="BT506" s="636"/>
      <c r="BU506" s="636"/>
      <c r="BV506" s="636"/>
      <c r="BW506" s="636"/>
      <c r="BX506" s="636"/>
      <c r="BY506" s="636"/>
      <c r="BZ506" s="636"/>
      <c r="CA506" s="636"/>
      <c r="CB506" s="637"/>
      <c r="CC506" s="636"/>
      <c r="CD506" s="636"/>
      <c r="CE506" s="637"/>
      <c r="CF506" s="637"/>
      <c r="CG506" s="637"/>
      <c r="CH506" s="637"/>
      <c r="CI506" s="636"/>
      <c r="CJ506" s="636"/>
      <c r="CK506" s="637"/>
      <c r="CL506" s="637"/>
      <c r="CM506" s="637"/>
      <c r="CN506" s="705"/>
      <c r="CO506" s="88"/>
      <c r="CP506" s="88"/>
      <c r="CQ506" s="88"/>
      <c r="CR506" s="67"/>
      <c r="CS506" s="67"/>
      <c r="CT506" s="67"/>
      <c r="CU506" s="67"/>
      <c r="CV506" s="67"/>
      <c r="CW506" s="67"/>
      <c r="CX506" s="67"/>
      <c r="CY506" s="67"/>
      <c r="CZ506" s="67"/>
      <c r="DA506" s="67"/>
      <c r="DB506" s="67"/>
      <c r="DC506" s="67"/>
      <c r="DD506" s="67"/>
      <c r="DE506" s="67"/>
      <c r="DF506" s="67"/>
      <c r="DG506" s="67"/>
      <c r="DH506" s="67"/>
      <c r="DI506" s="67"/>
      <c r="DJ506" s="67"/>
      <c r="DK506" s="67"/>
      <c r="DL506" s="67"/>
      <c r="DM506" s="67"/>
      <c r="DN506" s="67"/>
      <c r="DO506" s="67"/>
      <c r="DP506" s="67"/>
      <c r="DQ506" s="67"/>
      <c r="DR506" s="67"/>
      <c r="DS506" s="67"/>
      <c r="DT506" s="67"/>
      <c r="DU506" s="67"/>
      <c r="DV506" s="67"/>
      <c r="DW506" s="67"/>
      <c r="DX506" s="67"/>
      <c r="DY506" s="67"/>
      <c r="DZ506" s="88"/>
      <c r="EA506" s="88"/>
      <c r="EB506" s="88"/>
      <c r="EC506" s="88"/>
      <c r="ED506" s="88"/>
      <c r="EE506" s="88"/>
      <c r="EF506" s="88"/>
      <c r="EG506" s="88"/>
      <c r="EH506" s="65"/>
      <c r="EI506" s="65"/>
      <c r="EJ506" s="65"/>
      <c r="EK506" s="65"/>
      <c r="EL506" s="65"/>
      <c r="EM506" s="65"/>
      <c r="EN506" s="65"/>
      <c r="EO506" s="65"/>
      <c r="EP506" s="65"/>
      <c r="EQ506" s="65"/>
      <c r="ER506" s="65"/>
      <c r="ES506" s="65"/>
      <c r="ET506" s="65"/>
      <c r="EU506" s="65"/>
      <c r="EV506" s="65"/>
      <c r="EW506" s="65"/>
      <c r="EX506" s="65"/>
      <c r="EY506" s="65"/>
      <c r="EZ506" s="65"/>
      <c r="FA506" s="65"/>
      <c r="FB506" s="65"/>
      <c r="FC506" s="65"/>
      <c r="FD506" s="65"/>
      <c r="FE506" s="65"/>
      <c r="FF506" s="65"/>
      <c r="FG506" s="65"/>
      <c r="FH506" s="65"/>
      <c r="FI506" s="65"/>
      <c r="FJ506" s="65"/>
      <c r="FK506" s="65"/>
      <c r="FL506" s="65"/>
      <c r="FM506" s="65"/>
      <c r="FN506" s="65"/>
      <c r="FO506" s="65"/>
      <c r="FP506" s="65"/>
      <c r="FQ506" s="65"/>
      <c r="FR506" s="65"/>
      <c r="FS506" s="65"/>
      <c r="FT506" s="65"/>
      <c r="FU506" s="65"/>
      <c r="FV506" s="65"/>
      <c r="FW506" s="65"/>
      <c r="FX506" s="65"/>
      <c r="FY506" s="65"/>
      <c r="FZ506" s="65"/>
      <c r="GA506" s="65"/>
      <c r="GB506" s="65"/>
      <c r="GC506" s="65"/>
      <c r="GD506" s="65"/>
    </row>
    <row r="507" spans="2:186" hidden="1" x14ac:dyDescent="0.25">
      <c r="B507" s="65"/>
      <c r="C507" s="65"/>
      <c r="D507" s="65"/>
      <c r="E507" s="65"/>
      <c r="F507" s="65"/>
      <c r="G507" s="65"/>
      <c r="H507" s="65"/>
      <c r="I507" s="65"/>
      <c r="J507" s="65"/>
      <c r="K507" s="65"/>
      <c r="L507" s="65"/>
      <c r="M507" s="65"/>
      <c r="N507" s="65"/>
      <c r="O507" s="65"/>
      <c r="P507" s="65"/>
      <c r="Q507" s="65"/>
      <c r="R507" s="65"/>
      <c r="S507" s="65"/>
      <c r="T507" s="65"/>
      <c r="U507" s="65"/>
      <c r="V507" s="631"/>
      <c r="W507" s="65"/>
      <c r="X507" s="65"/>
      <c r="Y507" s="65"/>
      <c r="Z507" s="65"/>
      <c r="AA507" s="632"/>
      <c r="AB507" s="632"/>
      <c r="AC507" s="65"/>
      <c r="AD507" s="632"/>
      <c r="AE507" s="633"/>
      <c r="AF507" s="65"/>
      <c r="AG507" s="65"/>
      <c r="AH507" s="634"/>
      <c r="AI507" s="634"/>
      <c r="AJ507" s="65"/>
      <c r="AK507" s="632"/>
      <c r="AL507" s="65"/>
      <c r="AM507" s="65"/>
      <c r="AN507" s="65"/>
      <c r="AO507" s="65"/>
      <c r="AP507" s="65"/>
      <c r="AQ507" s="65"/>
      <c r="AR507" s="632"/>
      <c r="AS507" s="65"/>
      <c r="AT507" s="65"/>
      <c r="AU507" s="65"/>
      <c r="AV507" s="632"/>
      <c r="AW507" s="65"/>
      <c r="AX507" s="632"/>
      <c r="AY507" s="65"/>
      <c r="AZ507" s="65"/>
      <c r="BA507" s="65"/>
      <c r="BB507" s="632"/>
      <c r="BC507" s="632"/>
      <c r="BD507" s="65"/>
      <c r="BE507" s="632"/>
      <c r="BF507" s="101"/>
      <c r="BG507" s="101"/>
      <c r="BH507" s="101"/>
      <c r="BI507" s="635"/>
      <c r="BJ507" s="636"/>
      <c r="BK507" s="636"/>
      <c r="BL507" s="636"/>
      <c r="BM507" s="102"/>
      <c r="BN507" s="102"/>
      <c r="BO507" s="102"/>
      <c r="BP507" s="636"/>
      <c r="BQ507" s="636"/>
      <c r="BR507" s="636"/>
      <c r="BS507" s="636"/>
      <c r="BT507" s="636"/>
      <c r="BU507" s="636"/>
      <c r="BV507" s="636"/>
      <c r="BW507" s="636"/>
      <c r="BX507" s="636"/>
      <c r="BY507" s="636"/>
      <c r="BZ507" s="636"/>
      <c r="CA507" s="636"/>
      <c r="CB507" s="637"/>
      <c r="CC507" s="636"/>
      <c r="CD507" s="636"/>
      <c r="CE507" s="637"/>
      <c r="CF507" s="637"/>
      <c r="CG507" s="637"/>
      <c r="CH507" s="637"/>
      <c r="CI507" s="636"/>
      <c r="CJ507" s="636"/>
      <c r="CK507" s="637"/>
      <c r="CL507" s="637"/>
      <c r="CM507" s="637"/>
      <c r="CN507" s="705"/>
      <c r="CO507" s="88"/>
      <c r="CP507" s="88"/>
      <c r="CQ507" s="88"/>
      <c r="CR507" s="67"/>
      <c r="CS507" s="67"/>
      <c r="CT507" s="67"/>
      <c r="CU507" s="67"/>
      <c r="CV507" s="67"/>
      <c r="CW507" s="67"/>
      <c r="CX507" s="67"/>
      <c r="CY507" s="67"/>
      <c r="CZ507" s="67"/>
      <c r="DA507" s="67"/>
      <c r="DB507" s="67"/>
      <c r="DC507" s="67"/>
      <c r="DD507" s="67"/>
      <c r="DE507" s="67"/>
      <c r="DF507" s="67"/>
      <c r="DG507" s="67"/>
      <c r="DH507" s="67"/>
      <c r="DI507" s="67"/>
      <c r="DJ507" s="67"/>
      <c r="DK507" s="67"/>
      <c r="DL507" s="67"/>
      <c r="DM507" s="67"/>
      <c r="DN507" s="67"/>
      <c r="DO507" s="67"/>
      <c r="DP507" s="67"/>
      <c r="DQ507" s="67"/>
      <c r="DR507" s="67"/>
      <c r="DS507" s="67"/>
      <c r="DT507" s="67"/>
      <c r="DU507" s="67"/>
      <c r="DV507" s="67"/>
      <c r="DW507" s="67"/>
      <c r="DX507" s="67"/>
      <c r="DY507" s="67"/>
      <c r="DZ507" s="88"/>
      <c r="EA507" s="88"/>
      <c r="EB507" s="88"/>
      <c r="EC507" s="88"/>
      <c r="ED507" s="88"/>
      <c r="EE507" s="88"/>
      <c r="EF507" s="88"/>
      <c r="EG507" s="88"/>
      <c r="EH507" s="65"/>
      <c r="EI507" s="65"/>
      <c r="EJ507" s="65"/>
      <c r="EK507" s="65"/>
      <c r="EL507" s="65"/>
      <c r="EM507" s="65"/>
      <c r="EN507" s="65"/>
      <c r="EO507" s="65"/>
      <c r="EP507" s="65"/>
      <c r="EQ507" s="65"/>
      <c r="ER507" s="65"/>
      <c r="ES507" s="65"/>
      <c r="ET507" s="65"/>
      <c r="EU507" s="65"/>
      <c r="EV507" s="65"/>
      <c r="EW507" s="65"/>
      <c r="EX507" s="65"/>
      <c r="EY507" s="65"/>
      <c r="EZ507" s="65"/>
      <c r="FA507" s="65"/>
      <c r="FB507" s="65"/>
      <c r="FC507" s="65"/>
      <c r="FD507" s="65"/>
      <c r="FE507" s="65"/>
      <c r="FF507" s="65"/>
      <c r="FG507" s="65"/>
      <c r="FH507" s="65"/>
      <c r="FI507" s="65"/>
      <c r="FJ507" s="65"/>
      <c r="FK507" s="65"/>
      <c r="FL507" s="65"/>
      <c r="FM507" s="65"/>
      <c r="FN507" s="65"/>
      <c r="FO507" s="65"/>
      <c r="FP507" s="65"/>
      <c r="FQ507" s="65"/>
      <c r="FR507" s="65"/>
      <c r="FS507" s="65"/>
      <c r="FT507" s="65"/>
      <c r="FU507" s="65"/>
      <c r="FV507" s="65"/>
      <c r="FW507" s="65"/>
      <c r="FX507" s="65"/>
      <c r="FY507" s="65"/>
      <c r="FZ507" s="65"/>
      <c r="GA507" s="65"/>
      <c r="GB507" s="65"/>
      <c r="GC507" s="65"/>
      <c r="GD507" s="65"/>
    </row>
    <row r="508" spans="2:186" hidden="1" x14ac:dyDescent="0.25">
      <c r="B508" s="65"/>
      <c r="C508" s="65"/>
      <c r="D508" s="65"/>
      <c r="E508" s="65"/>
      <c r="F508" s="65"/>
      <c r="G508" s="65"/>
      <c r="H508" s="65"/>
      <c r="I508" s="65"/>
      <c r="J508" s="65"/>
      <c r="K508" s="65"/>
      <c r="L508" s="65"/>
      <c r="M508" s="65"/>
      <c r="N508" s="65"/>
      <c r="O508" s="65"/>
      <c r="P508" s="65"/>
      <c r="Q508" s="65"/>
      <c r="R508" s="65"/>
      <c r="S508" s="65"/>
      <c r="T508" s="65"/>
      <c r="U508" s="65"/>
      <c r="V508" s="631"/>
      <c r="W508" s="65"/>
      <c r="X508" s="65"/>
      <c r="Y508" s="65"/>
      <c r="Z508" s="65"/>
      <c r="AA508" s="632"/>
      <c r="AB508" s="632"/>
      <c r="AC508" s="65"/>
      <c r="AD508" s="632"/>
      <c r="AE508" s="633"/>
      <c r="AF508" s="65"/>
      <c r="AG508" s="65"/>
      <c r="AH508" s="634"/>
      <c r="AI508" s="634"/>
      <c r="AJ508" s="65"/>
      <c r="AK508" s="632"/>
      <c r="AL508" s="65"/>
      <c r="AM508" s="65"/>
      <c r="AN508" s="65"/>
      <c r="AO508" s="65"/>
      <c r="AP508" s="65"/>
      <c r="AQ508" s="65"/>
      <c r="AR508" s="632"/>
      <c r="AS508" s="65"/>
      <c r="AT508" s="65"/>
      <c r="AU508" s="65"/>
      <c r="AV508" s="632"/>
      <c r="AW508" s="65"/>
      <c r="AX508" s="632"/>
      <c r="AY508" s="65"/>
      <c r="AZ508" s="65"/>
      <c r="BA508" s="65"/>
      <c r="BB508" s="632"/>
      <c r="BC508" s="632"/>
      <c r="BD508" s="65"/>
      <c r="BE508" s="632"/>
      <c r="BF508" s="101"/>
      <c r="BG508" s="101"/>
      <c r="BH508" s="101"/>
      <c r="BI508" s="635"/>
      <c r="BJ508" s="636"/>
      <c r="BK508" s="636"/>
      <c r="BL508" s="636"/>
      <c r="BM508" s="102"/>
      <c r="BN508" s="102"/>
      <c r="BO508" s="102"/>
      <c r="BP508" s="636"/>
      <c r="BQ508" s="636"/>
      <c r="BR508" s="636"/>
      <c r="BS508" s="636"/>
      <c r="BT508" s="636"/>
      <c r="BU508" s="636"/>
      <c r="BV508" s="636"/>
      <c r="BW508" s="636"/>
      <c r="BX508" s="636"/>
      <c r="BY508" s="636"/>
      <c r="BZ508" s="636"/>
      <c r="CA508" s="636"/>
      <c r="CB508" s="637"/>
      <c r="CC508" s="636"/>
      <c r="CD508" s="636"/>
      <c r="CE508" s="637"/>
      <c r="CF508" s="637"/>
      <c r="CG508" s="637"/>
      <c r="CH508" s="637"/>
      <c r="CI508" s="636"/>
      <c r="CJ508" s="636"/>
      <c r="CK508" s="637"/>
      <c r="CL508" s="637"/>
      <c r="CM508" s="637"/>
      <c r="CN508" s="705"/>
      <c r="CO508" s="88"/>
      <c r="CP508" s="88"/>
      <c r="CQ508" s="88"/>
      <c r="CR508" s="67"/>
      <c r="CS508" s="67"/>
      <c r="CT508" s="67"/>
      <c r="CU508" s="67"/>
      <c r="CV508" s="67"/>
      <c r="CW508" s="67"/>
      <c r="CX508" s="67"/>
      <c r="CY508" s="67"/>
      <c r="CZ508" s="67"/>
      <c r="DA508" s="67"/>
      <c r="DB508" s="67"/>
      <c r="DC508" s="67"/>
      <c r="DD508" s="67"/>
      <c r="DE508" s="67"/>
      <c r="DF508" s="67"/>
      <c r="DG508" s="67"/>
      <c r="DH508" s="67"/>
      <c r="DI508" s="67"/>
      <c r="DJ508" s="67"/>
      <c r="DK508" s="67"/>
      <c r="DL508" s="67"/>
      <c r="DM508" s="67"/>
      <c r="DN508" s="67"/>
      <c r="DO508" s="67"/>
      <c r="DP508" s="67"/>
      <c r="DQ508" s="67"/>
      <c r="DR508" s="67"/>
      <c r="DS508" s="67"/>
      <c r="DT508" s="67"/>
      <c r="DU508" s="67"/>
      <c r="DV508" s="67"/>
      <c r="DW508" s="67"/>
      <c r="DX508" s="67"/>
      <c r="DY508" s="67"/>
      <c r="DZ508" s="88"/>
      <c r="EA508" s="88"/>
      <c r="EB508" s="88"/>
      <c r="EC508" s="88"/>
      <c r="ED508" s="88"/>
      <c r="EE508" s="88"/>
      <c r="EF508" s="88"/>
      <c r="EG508" s="88"/>
      <c r="EH508" s="65"/>
      <c r="EI508" s="65"/>
      <c r="EJ508" s="65"/>
      <c r="EK508" s="65"/>
      <c r="EL508" s="65"/>
      <c r="EM508" s="65"/>
      <c r="EN508" s="65"/>
      <c r="EO508" s="65"/>
      <c r="EP508" s="65"/>
      <c r="EQ508" s="65"/>
      <c r="ER508" s="65"/>
      <c r="ES508" s="65"/>
      <c r="ET508" s="65"/>
      <c r="EU508" s="65"/>
      <c r="EV508" s="65"/>
      <c r="EW508" s="65"/>
      <c r="EX508" s="65"/>
      <c r="EY508" s="65"/>
      <c r="EZ508" s="65"/>
      <c r="FA508" s="65"/>
      <c r="FB508" s="65"/>
      <c r="FC508" s="65"/>
      <c r="FD508" s="65"/>
      <c r="FE508" s="65"/>
      <c r="FF508" s="65"/>
      <c r="FG508" s="65"/>
      <c r="FH508" s="65"/>
      <c r="FI508" s="65"/>
      <c r="FJ508" s="65"/>
      <c r="FK508" s="65"/>
      <c r="FL508" s="65"/>
      <c r="FM508" s="65"/>
      <c r="FN508" s="65"/>
      <c r="FO508" s="65"/>
      <c r="FP508" s="65"/>
      <c r="FQ508" s="65"/>
      <c r="FR508" s="65"/>
      <c r="FS508" s="65"/>
      <c r="FT508" s="65"/>
      <c r="FU508" s="65"/>
      <c r="FV508" s="65"/>
      <c r="FW508" s="65"/>
      <c r="FX508" s="65"/>
      <c r="FY508" s="65"/>
      <c r="FZ508" s="65"/>
      <c r="GA508" s="65"/>
      <c r="GB508" s="65"/>
      <c r="GC508" s="65"/>
      <c r="GD508" s="65"/>
    </row>
    <row r="509" spans="2:186" hidden="1" x14ac:dyDescent="0.25">
      <c r="B509" s="65"/>
      <c r="C509" s="65"/>
      <c r="D509" s="65"/>
      <c r="E509" s="65"/>
      <c r="F509" s="65"/>
      <c r="G509" s="65"/>
      <c r="H509" s="65"/>
      <c r="I509" s="65"/>
      <c r="J509" s="65"/>
      <c r="K509" s="65"/>
      <c r="L509" s="65"/>
      <c r="M509" s="65"/>
      <c r="N509" s="65"/>
      <c r="O509" s="65"/>
      <c r="P509" s="65"/>
      <c r="Q509" s="65"/>
      <c r="R509" s="65"/>
      <c r="S509" s="65"/>
      <c r="T509" s="65"/>
      <c r="U509" s="65"/>
      <c r="V509" s="631"/>
      <c r="W509" s="65"/>
      <c r="X509" s="65"/>
      <c r="Y509" s="65"/>
      <c r="Z509" s="65"/>
      <c r="AA509" s="632"/>
      <c r="AB509" s="632"/>
      <c r="AC509" s="65"/>
      <c r="AD509" s="632"/>
      <c r="AE509" s="633"/>
      <c r="AF509" s="65"/>
      <c r="AG509" s="65"/>
      <c r="AH509" s="634"/>
      <c r="AI509" s="634"/>
      <c r="AJ509" s="65"/>
      <c r="AK509" s="632"/>
      <c r="AL509" s="65"/>
      <c r="AM509" s="65"/>
      <c r="AN509" s="65"/>
      <c r="AO509" s="65"/>
      <c r="AP509" s="65"/>
      <c r="AQ509" s="65"/>
      <c r="AR509" s="632"/>
      <c r="AS509" s="65"/>
      <c r="AT509" s="65"/>
      <c r="AU509" s="65"/>
      <c r="AV509" s="632"/>
      <c r="AW509" s="65"/>
      <c r="AX509" s="632"/>
      <c r="AY509" s="65"/>
      <c r="AZ509" s="65"/>
      <c r="BA509" s="65"/>
      <c r="BB509" s="632"/>
      <c r="BC509" s="632"/>
      <c r="BD509" s="65"/>
      <c r="BE509" s="632"/>
      <c r="BF509" s="101"/>
      <c r="BG509" s="101"/>
      <c r="BH509" s="101"/>
      <c r="BI509" s="635"/>
      <c r="BJ509" s="636"/>
      <c r="BK509" s="636"/>
      <c r="BL509" s="636"/>
      <c r="BM509" s="102"/>
      <c r="BN509" s="102"/>
      <c r="BO509" s="102"/>
      <c r="BP509" s="636"/>
      <c r="BQ509" s="636"/>
      <c r="BR509" s="636"/>
      <c r="BS509" s="636"/>
      <c r="BT509" s="636"/>
      <c r="BU509" s="636"/>
      <c r="BV509" s="636"/>
      <c r="BW509" s="636"/>
      <c r="BX509" s="636"/>
      <c r="BY509" s="636"/>
      <c r="BZ509" s="636"/>
      <c r="CA509" s="636"/>
      <c r="CB509" s="637"/>
      <c r="CC509" s="636"/>
      <c r="CD509" s="636"/>
      <c r="CE509" s="637"/>
      <c r="CF509" s="637"/>
      <c r="CG509" s="637"/>
      <c r="CH509" s="637"/>
      <c r="CI509" s="636"/>
      <c r="CJ509" s="636"/>
      <c r="CK509" s="637"/>
      <c r="CL509" s="637"/>
      <c r="CM509" s="637"/>
      <c r="CN509" s="705"/>
      <c r="CO509" s="88"/>
      <c r="CP509" s="88"/>
      <c r="CQ509" s="88"/>
      <c r="CR509" s="67"/>
      <c r="CS509" s="67"/>
      <c r="CT509" s="67"/>
      <c r="CU509" s="67"/>
      <c r="CV509" s="67"/>
      <c r="CW509" s="67"/>
      <c r="CX509" s="67"/>
      <c r="CY509" s="67"/>
      <c r="CZ509" s="67"/>
      <c r="DA509" s="67"/>
      <c r="DB509" s="67"/>
      <c r="DC509" s="67"/>
      <c r="DD509" s="67"/>
      <c r="DE509" s="67"/>
      <c r="DF509" s="67"/>
      <c r="DG509" s="67"/>
      <c r="DH509" s="67"/>
      <c r="DI509" s="67"/>
      <c r="DJ509" s="67"/>
      <c r="DK509" s="67"/>
      <c r="DL509" s="67"/>
      <c r="DM509" s="67"/>
      <c r="DN509" s="67"/>
      <c r="DO509" s="67"/>
      <c r="DP509" s="67"/>
      <c r="DQ509" s="67"/>
      <c r="DR509" s="67"/>
      <c r="DS509" s="67"/>
      <c r="DT509" s="67"/>
      <c r="DU509" s="67"/>
      <c r="DV509" s="67"/>
      <c r="DW509" s="67"/>
      <c r="DX509" s="67"/>
      <c r="DY509" s="67"/>
      <c r="DZ509" s="88"/>
      <c r="EA509" s="88"/>
      <c r="EB509" s="88"/>
      <c r="EC509" s="88"/>
      <c r="ED509" s="88"/>
      <c r="EE509" s="88"/>
      <c r="EF509" s="88"/>
      <c r="EG509" s="88"/>
      <c r="EH509" s="65"/>
      <c r="EI509" s="65"/>
      <c r="EJ509" s="65"/>
      <c r="EK509" s="65"/>
      <c r="EL509" s="65"/>
      <c r="EM509" s="65"/>
      <c r="EN509" s="65"/>
      <c r="EO509" s="65"/>
      <c r="EP509" s="65"/>
      <c r="EQ509" s="65"/>
      <c r="ER509" s="65"/>
      <c r="ES509" s="65"/>
      <c r="ET509" s="65"/>
      <c r="EU509" s="65"/>
      <c r="EV509" s="65"/>
      <c r="EW509" s="65"/>
      <c r="EX509" s="65"/>
      <c r="EY509" s="65"/>
      <c r="EZ509" s="65"/>
      <c r="FA509" s="65"/>
      <c r="FB509" s="65"/>
      <c r="FC509" s="65"/>
      <c r="FD509" s="65"/>
      <c r="FE509" s="65"/>
      <c r="FF509" s="65"/>
      <c r="FG509" s="65"/>
      <c r="FH509" s="65"/>
      <c r="FI509" s="65"/>
      <c r="FJ509" s="65"/>
      <c r="FK509" s="65"/>
      <c r="FL509" s="65"/>
      <c r="FM509" s="65"/>
      <c r="FN509" s="65"/>
      <c r="FO509" s="65"/>
      <c r="FP509" s="65"/>
      <c r="FQ509" s="65"/>
      <c r="FR509" s="65"/>
      <c r="FS509" s="65"/>
      <c r="FT509" s="65"/>
      <c r="FU509" s="65"/>
      <c r="FV509" s="65"/>
      <c r="FW509" s="65"/>
      <c r="FX509" s="65"/>
      <c r="FY509" s="65"/>
      <c r="FZ509" s="65"/>
      <c r="GA509" s="65"/>
      <c r="GB509" s="65"/>
      <c r="GC509" s="65"/>
      <c r="GD509" s="65"/>
    </row>
    <row r="510" spans="2:186" hidden="1" x14ac:dyDescent="0.25">
      <c r="B510" s="65"/>
      <c r="C510" s="65"/>
      <c r="D510" s="65"/>
      <c r="E510" s="65"/>
      <c r="F510" s="65"/>
      <c r="G510" s="65"/>
      <c r="H510" s="65"/>
      <c r="I510" s="65"/>
      <c r="J510" s="65"/>
      <c r="K510" s="65"/>
      <c r="L510" s="65"/>
      <c r="M510" s="65"/>
      <c r="N510" s="65"/>
      <c r="O510" s="65"/>
      <c r="P510" s="65"/>
      <c r="Q510" s="65"/>
      <c r="R510" s="65"/>
      <c r="S510" s="65"/>
      <c r="T510" s="65"/>
      <c r="U510" s="65"/>
      <c r="V510" s="631"/>
      <c r="W510" s="65"/>
      <c r="X510" s="65"/>
      <c r="Y510" s="65"/>
      <c r="Z510" s="65"/>
      <c r="AA510" s="632"/>
      <c r="AB510" s="632"/>
      <c r="AC510" s="65"/>
      <c r="AD510" s="632"/>
      <c r="AE510" s="633"/>
      <c r="AF510" s="65"/>
      <c r="AG510" s="65"/>
      <c r="AH510" s="634"/>
      <c r="AI510" s="634"/>
      <c r="AJ510" s="65"/>
      <c r="AK510" s="632"/>
      <c r="AL510" s="65"/>
      <c r="AM510" s="65"/>
      <c r="AN510" s="65"/>
      <c r="AO510" s="65"/>
      <c r="AP510" s="65"/>
      <c r="AQ510" s="65"/>
      <c r="AR510" s="632"/>
      <c r="AS510" s="65"/>
      <c r="AT510" s="65"/>
      <c r="AU510" s="65"/>
      <c r="AV510" s="632"/>
      <c r="AW510" s="65"/>
      <c r="AX510" s="632"/>
      <c r="AY510" s="65"/>
      <c r="AZ510" s="65"/>
      <c r="BA510" s="65"/>
      <c r="BB510" s="632"/>
      <c r="BC510" s="632"/>
      <c r="BD510" s="65"/>
      <c r="BE510" s="632"/>
      <c r="BF510" s="101"/>
      <c r="BG510" s="101"/>
      <c r="BH510" s="101"/>
      <c r="BI510" s="635"/>
      <c r="BJ510" s="636"/>
      <c r="BK510" s="636"/>
      <c r="BL510" s="636"/>
      <c r="BM510" s="102"/>
      <c r="BN510" s="102"/>
      <c r="BO510" s="102"/>
      <c r="BP510" s="636"/>
      <c r="BQ510" s="636"/>
      <c r="BR510" s="636"/>
      <c r="BS510" s="636"/>
      <c r="BT510" s="636"/>
      <c r="BU510" s="636"/>
      <c r="BV510" s="636"/>
      <c r="BW510" s="636"/>
      <c r="BX510" s="636"/>
      <c r="BY510" s="636"/>
      <c r="BZ510" s="636"/>
      <c r="CA510" s="636"/>
      <c r="CB510" s="637"/>
      <c r="CC510" s="636"/>
      <c r="CD510" s="636"/>
      <c r="CE510" s="637"/>
      <c r="CF510" s="637"/>
      <c r="CG510" s="637"/>
      <c r="CH510" s="637"/>
      <c r="CI510" s="636"/>
      <c r="CJ510" s="636"/>
      <c r="CK510" s="637"/>
      <c r="CL510" s="637"/>
      <c r="CM510" s="637"/>
      <c r="CN510" s="705"/>
      <c r="CO510" s="88"/>
      <c r="CP510" s="88"/>
      <c r="CQ510" s="88"/>
      <c r="CR510" s="67"/>
      <c r="CS510" s="67"/>
      <c r="CT510" s="67"/>
      <c r="CU510" s="67"/>
      <c r="CV510" s="67"/>
      <c r="CW510" s="67"/>
      <c r="CX510" s="67"/>
      <c r="CY510" s="67"/>
      <c r="CZ510" s="67"/>
      <c r="DA510" s="67"/>
      <c r="DB510" s="67"/>
      <c r="DC510" s="67"/>
      <c r="DD510" s="67"/>
      <c r="DE510" s="67"/>
      <c r="DF510" s="67"/>
      <c r="DG510" s="67"/>
      <c r="DH510" s="67"/>
      <c r="DI510" s="67"/>
      <c r="DJ510" s="67"/>
      <c r="DK510" s="67"/>
      <c r="DL510" s="67"/>
      <c r="DM510" s="67"/>
      <c r="DN510" s="67"/>
      <c r="DO510" s="67"/>
      <c r="DP510" s="67"/>
      <c r="DQ510" s="67"/>
      <c r="DR510" s="67"/>
      <c r="DS510" s="67"/>
      <c r="DT510" s="67"/>
      <c r="DU510" s="67"/>
      <c r="DV510" s="67"/>
      <c r="DW510" s="67"/>
      <c r="DX510" s="67"/>
      <c r="DY510" s="67"/>
      <c r="DZ510" s="88"/>
      <c r="EA510" s="88"/>
      <c r="EB510" s="88"/>
      <c r="EC510" s="88"/>
      <c r="ED510" s="88"/>
      <c r="EE510" s="88"/>
      <c r="EF510" s="88"/>
      <c r="EG510" s="88"/>
      <c r="EH510" s="65"/>
      <c r="EI510" s="65"/>
      <c r="EJ510" s="65"/>
      <c r="EK510" s="65"/>
      <c r="EL510" s="65"/>
      <c r="EM510" s="65"/>
      <c r="EN510" s="65"/>
      <c r="EO510" s="65"/>
      <c r="EP510" s="65"/>
      <c r="EQ510" s="65"/>
      <c r="ER510" s="65"/>
      <c r="ES510" s="65"/>
      <c r="ET510" s="65"/>
      <c r="EU510" s="65"/>
      <c r="EV510" s="65"/>
      <c r="EW510" s="65"/>
      <c r="EX510" s="65"/>
      <c r="EY510" s="65"/>
      <c r="EZ510" s="65"/>
      <c r="FA510" s="65"/>
      <c r="FB510" s="65"/>
      <c r="FC510" s="65"/>
      <c r="FD510" s="65"/>
      <c r="FE510" s="65"/>
      <c r="FF510" s="65"/>
      <c r="FG510" s="65"/>
      <c r="FH510" s="65"/>
      <c r="FI510" s="65"/>
      <c r="FJ510" s="65"/>
      <c r="FK510" s="65"/>
      <c r="FL510" s="65"/>
      <c r="FM510" s="65"/>
      <c r="FN510" s="65"/>
      <c r="FO510" s="65"/>
      <c r="FP510" s="65"/>
      <c r="FQ510" s="65"/>
      <c r="FR510" s="65"/>
      <c r="FS510" s="65"/>
      <c r="FT510" s="65"/>
      <c r="FU510" s="65"/>
      <c r="FV510" s="65"/>
      <c r="FW510" s="65"/>
      <c r="FX510" s="65"/>
      <c r="FY510" s="65"/>
      <c r="FZ510" s="65"/>
      <c r="GA510" s="65"/>
      <c r="GB510" s="65"/>
      <c r="GC510" s="65"/>
      <c r="GD510" s="65"/>
    </row>
    <row r="511" spans="2:186" hidden="1" x14ac:dyDescent="0.25">
      <c r="B511" s="65"/>
      <c r="C511" s="65"/>
      <c r="D511" s="65"/>
      <c r="E511" s="65"/>
      <c r="F511" s="65"/>
      <c r="G511" s="65"/>
      <c r="H511" s="65"/>
      <c r="I511" s="65"/>
      <c r="J511" s="65"/>
      <c r="K511" s="65"/>
      <c r="L511" s="65"/>
      <c r="M511" s="65"/>
      <c r="N511" s="65"/>
      <c r="O511" s="65"/>
      <c r="P511" s="65"/>
      <c r="Q511" s="65"/>
      <c r="R511" s="65"/>
      <c r="S511" s="65"/>
      <c r="T511" s="65"/>
      <c r="U511" s="65"/>
      <c r="V511" s="631"/>
      <c r="W511" s="65"/>
      <c r="X511" s="65"/>
      <c r="Y511" s="65"/>
      <c r="Z511" s="65"/>
      <c r="AA511" s="632"/>
      <c r="AB511" s="632"/>
      <c r="AC511" s="65"/>
      <c r="AD511" s="632"/>
      <c r="AE511" s="633"/>
      <c r="AF511" s="65"/>
      <c r="AG511" s="65"/>
      <c r="AH511" s="634"/>
      <c r="AI511" s="634"/>
      <c r="AJ511" s="65"/>
      <c r="AK511" s="632"/>
      <c r="AL511" s="65"/>
      <c r="AM511" s="65"/>
      <c r="AN511" s="65"/>
      <c r="AO511" s="65"/>
      <c r="AP511" s="65"/>
      <c r="AQ511" s="65"/>
      <c r="AR511" s="632"/>
      <c r="AS511" s="65"/>
      <c r="AT511" s="65"/>
      <c r="AU511" s="65"/>
      <c r="AV511" s="632"/>
      <c r="AW511" s="65"/>
      <c r="AX511" s="632"/>
      <c r="AY511" s="65"/>
      <c r="AZ511" s="65"/>
      <c r="BA511" s="65"/>
      <c r="BB511" s="632"/>
      <c r="BC511" s="632"/>
      <c r="BD511" s="65"/>
      <c r="BE511" s="632"/>
      <c r="BF511" s="101"/>
      <c r="BG511" s="101"/>
      <c r="BH511" s="101"/>
      <c r="BI511" s="635"/>
      <c r="BJ511" s="636"/>
      <c r="BK511" s="636"/>
      <c r="BL511" s="636"/>
      <c r="BM511" s="102"/>
      <c r="BN511" s="102"/>
      <c r="BO511" s="102"/>
      <c r="BP511" s="636"/>
      <c r="BQ511" s="636"/>
      <c r="BR511" s="636"/>
      <c r="BS511" s="636"/>
      <c r="BT511" s="636"/>
      <c r="BU511" s="636"/>
      <c r="BV511" s="636"/>
      <c r="BW511" s="636"/>
      <c r="BX511" s="636"/>
      <c r="BY511" s="636"/>
      <c r="BZ511" s="636"/>
      <c r="CA511" s="636"/>
      <c r="CB511" s="637"/>
      <c r="CC511" s="636"/>
      <c r="CD511" s="636"/>
      <c r="CE511" s="637"/>
      <c r="CF511" s="637"/>
      <c r="CG511" s="637"/>
      <c r="CH511" s="637"/>
      <c r="CI511" s="636"/>
      <c r="CJ511" s="636"/>
      <c r="CK511" s="637"/>
      <c r="CL511" s="637"/>
      <c r="CM511" s="637"/>
      <c r="CN511" s="705"/>
      <c r="CO511" s="88"/>
      <c r="CP511" s="88"/>
      <c r="CQ511" s="88"/>
      <c r="CR511" s="67"/>
      <c r="CS511" s="67"/>
      <c r="CT511" s="67"/>
      <c r="CU511" s="67"/>
      <c r="CV511" s="67"/>
      <c r="CW511" s="67"/>
      <c r="CX511" s="67"/>
      <c r="CY511" s="67"/>
      <c r="CZ511" s="67"/>
      <c r="DA511" s="67"/>
      <c r="DB511" s="67"/>
      <c r="DC511" s="67"/>
      <c r="DD511" s="67"/>
      <c r="DE511" s="67"/>
      <c r="DF511" s="67"/>
      <c r="DG511" s="67"/>
      <c r="DH511" s="67"/>
      <c r="DI511" s="67"/>
      <c r="DJ511" s="67"/>
      <c r="DK511" s="67"/>
      <c r="DL511" s="67"/>
      <c r="DM511" s="67"/>
      <c r="DN511" s="67"/>
      <c r="DO511" s="67"/>
      <c r="DP511" s="67"/>
      <c r="DQ511" s="67"/>
      <c r="DR511" s="67"/>
      <c r="DS511" s="67"/>
      <c r="DT511" s="67"/>
      <c r="DU511" s="67"/>
      <c r="DV511" s="67"/>
      <c r="DW511" s="67"/>
      <c r="DX511" s="67"/>
      <c r="DY511" s="67"/>
      <c r="DZ511" s="88"/>
      <c r="EA511" s="88"/>
      <c r="EB511" s="88"/>
      <c r="EC511" s="88"/>
      <c r="ED511" s="88"/>
      <c r="EE511" s="88"/>
      <c r="EF511" s="88"/>
      <c r="EG511" s="88"/>
      <c r="EH511" s="65"/>
      <c r="EI511" s="65"/>
      <c r="EJ511" s="65"/>
      <c r="EK511" s="65"/>
      <c r="EL511" s="65"/>
      <c r="EM511" s="65"/>
      <c r="EN511" s="65"/>
      <c r="EO511" s="65"/>
      <c r="EP511" s="65"/>
      <c r="EQ511" s="65"/>
      <c r="ER511" s="65"/>
      <c r="ES511" s="65"/>
      <c r="ET511" s="65"/>
      <c r="EU511" s="65"/>
      <c r="EV511" s="65"/>
      <c r="EW511" s="65"/>
      <c r="EX511" s="65"/>
      <c r="EY511" s="65"/>
      <c r="EZ511" s="65"/>
      <c r="FA511" s="65"/>
      <c r="FB511" s="65"/>
      <c r="FC511" s="65"/>
      <c r="FD511" s="65"/>
      <c r="FE511" s="65"/>
      <c r="FF511" s="65"/>
      <c r="FG511" s="65"/>
      <c r="FH511" s="65"/>
      <c r="FI511" s="65"/>
      <c r="FJ511" s="65"/>
      <c r="FK511" s="65"/>
      <c r="FL511" s="65"/>
      <c r="FM511" s="65"/>
      <c r="FN511" s="65"/>
      <c r="FO511" s="65"/>
      <c r="FP511" s="65"/>
      <c r="FQ511" s="65"/>
      <c r="FR511" s="65"/>
      <c r="FS511" s="65"/>
      <c r="FT511" s="65"/>
      <c r="FU511" s="65"/>
      <c r="FV511" s="65"/>
      <c r="FW511" s="65"/>
      <c r="FX511" s="65"/>
      <c r="FY511" s="65"/>
      <c r="FZ511" s="65"/>
      <c r="GA511" s="65"/>
      <c r="GB511" s="65"/>
      <c r="GC511" s="65"/>
      <c r="GD511" s="65"/>
    </row>
    <row r="512" spans="2:186" hidden="1" x14ac:dyDescent="0.25">
      <c r="B512" s="65"/>
      <c r="C512" s="65"/>
      <c r="D512" s="65"/>
      <c r="E512" s="65"/>
      <c r="F512" s="65"/>
      <c r="G512" s="65"/>
      <c r="H512" s="65"/>
      <c r="I512" s="65"/>
      <c r="J512" s="65"/>
      <c r="K512" s="65"/>
      <c r="L512" s="65"/>
      <c r="M512" s="65"/>
      <c r="N512" s="65"/>
      <c r="O512" s="65"/>
      <c r="P512" s="65"/>
      <c r="Q512" s="65"/>
      <c r="R512" s="65"/>
      <c r="S512" s="65"/>
      <c r="T512" s="65"/>
      <c r="U512" s="65"/>
      <c r="V512" s="631"/>
      <c r="W512" s="65"/>
      <c r="X512" s="65"/>
      <c r="Y512" s="65"/>
      <c r="Z512" s="65"/>
      <c r="AA512" s="632"/>
      <c r="AB512" s="632"/>
      <c r="AC512" s="65"/>
      <c r="AD512" s="632"/>
      <c r="AE512" s="633"/>
      <c r="AF512" s="65"/>
      <c r="AG512" s="65"/>
      <c r="AH512" s="634"/>
      <c r="AI512" s="634"/>
      <c r="AJ512" s="65"/>
      <c r="AK512" s="632"/>
      <c r="AL512" s="65"/>
      <c r="AM512" s="65"/>
      <c r="AN512" s="65"/>
      <c r="AO512" s="65"/>
      <c r="AP512" s="65"/>
      <c r="AQ512" s="65"/>
      <c r="AR512" s="632"/>
      <c r="AS512" s="65"/>
      <c r="AT512" s="65"/>
      <c r="AU512" s="65"/>
      <c r="AV512" s="632"/>
      <c r="AW512" s="65"/>
      <c r="AX512" s="632"/>
      <c r="AY512" s="65"/>
      <c r="AZ512" s="65"/>
      <c r="BA512" s="65"/>
      <c r="BB512" s="632"/>
      <c r="BC512" s="632"/>
      <c r="BD512" s="65"/>
      <c r="BE512" s="632"/>
      <c r="BF512" s="101"/>
      <c r="BG512" s="101"/>
      <c r="BH512" s="101"/>
      <c r="BI512" s="635"/>
      <c r="BJ512" s="636"/>
      <c r="BK512" s="636"/>
      <c r="BL512" s="636"/>
      <c r="BM512" s="102"/>
      <c r="BN512" s="102"/>
      <c r="BO512" s="102"/>
      <c r="BP512" s="636"/>
      <c r="BQ512" s="636"/>
      <c r="BR512" s="636"/>
      <c r="BS512" s="636"/>
      <c r="BT512" s="636"/>
      <c r="BU512" s="636"/>
      <c r="BV512" s="636"/>
      <c r="BW512" s="636"/>
      <c r="BX512" s="636"/>
      <c r="BY512" s="636"/>
      <c r="BZ512" s="636"/>
      <c r="CA512" s="636"/>
      <c r="CB512" s="637"/>
      <c r="CC512" s="636"/>
      <c r="CD512" s="636"/>
      <c r="CE512" s="637"/>
      <c r="CF512" s="637"/>
      <c r="CG512" s="637"/>
      <c r="CH512" s="637"/>
      <c r="CI512" s="636"/>
      <c r="CJ512" s="636"/>
      <c r="CK512" s="637"/>
      <c r="CL512" s="637"/>
      <c r="CM512" s="637"/>
      <c r="CN512" s="705"/>
      <c r="CO512" s="88"/>
      <c r="CP512" s="88"/>
      <c r="CQ512" s="88"/>
      <c r="CR512" s="67"/>
      <c r="CS512" s="67"/>
      <c r="CT512" s="67"/>
      <c r="CU512" s="67"/>
      <c r="CV512" s="67"/>
      <c r="CW512" s="67"/>
      <c r="CX512" s="67"/>
      <c r="CY512" s="67"/>
      <c r="CZ512" s="67"/>
      <c r="DA512" s="67"/>
      <c r="DB512" s="67"/>
      <c r="DC512" s="67"/>
      <c r="DD512" s="67"/>
      <c r="DE512" s="67"/>
      <c r="DF512" s="67"/>
      <c r="DG512" s="67"/>
      <c r="DH512" s="67"/>
      <c r="DI512" s="67"/>
      <c r="DJ512" s="67"/>
      <c r="DK512" s="67"/>
      <c r="DL512" s="67"/>
      <c r="DM512" s="67"/>
      <c r="DN512" s="67"/>
      <c r="DO512" s="67"/>
      <c r="DP512" s="67"/>
      <c r="DQ512" s="67"/>
      <c r="DR512" s="67"/>
      <c r="DS512" s="67"/>
      <c r="DT512" s="67"/>
      <c r="DU512" s="67"/>
      <c r="DV512" s="67"/>
      <c r="DW512" s="67"/>
      <c r="DX512" s="67"/>
      <c r="DY512" s="67"/>
      <c r="DZ512" s="88"/>
      <c r="EA512" s="88"/>
      <c r="EB512" s="88"/>
      <c r="EC512" s="88"/>
      <c r="ED512" s="88"/>
      <c r="EE512" s="88"/>
      <c r="EF512" s="88"/>
      <c r="EG512" s="88"/>
      <c r="EH512" s="65"/>
      <c r="EI512" s="65"/>
      <c r="EJ512" s="65"/>
      <c r="EK512" s="65"/>
      <c r="EL512" s="65"/>
      <c r="EM512" s="65"/>
      <c r="EN512" s="65"/>
      <c r="EO512" s="65"/>
      <c r="EP512" s="65"/>
      <c r="EQ512" s="65"/>
      <c r="ER512" s="65"/>
      <c r="ES512" s="65"/>
      <c r="ET512" s="65"/>
      <c r="EU512" s="65"/>
      <c r="EV512" s="65"/>
      <c r="EW512" s="65"/>
      <c r="EX512" s="65"/>
      <c r="EY512" s="65"/>
      <c r="EZ512" s="65"/>
      <c r="FA512" s="65"/>
      <c r="FB512" s="65"/>
      <c r="FC512" s="65"/>
      <c r="FD512" s="65"/>
      <c r="FE512" s="65"/>
      <c r="FF512" s="65"/>
      <c r="FG512" s="65"/>
      <c r="FH512" s="65"/>
      <c r="FI512" s="65"/>
      <c r="FJ512" s="65"/>
      <c r="FK512" s="65"/>
      <c r="FL512" s="65"/>
      <c r="FM512" s="65"/>
      <c r="FN512" s="65"/>
      <c r="FO512" s="65"/>
      <c r="FP512" s="65"/>
      <c r="FQ512" s="65"/>
      <c r="FR512" s="65"/>
      <c r="FS512" s="65"/>
      <c r="FT512" s="65"/>
      <c r="FU512" s="65"/>
      <c r="FV512" s="65"/>
      <c r="FW512" s="65"/>
      <c r="FX512" s="65"/>
      <c r="FY512" s="65"/>
      <c r="FZ512" s="65"/>
      <c r="GA512" s="65"/>
      <c r="GB512" s="65"/>
      <c r="GC512" s="65"/>
      <c r="GD512" s="65"/>
    </row>
    <row r="513" spans="2:186" hidden="1" x14ac:dyDescent="0.25">
      <c r="B513" s="65"/>
      <c r="C513" s="65"/>
      <c r="D513" s="65"/>
      <c r="E513" s="65"/>
      <c r="F513" s="65"/>
      <c r="G513" s="65"/>
      <c r="H513" s="65"/>
      <c r="I513" s="65"/>
      <c r="J513" s="65"/>
      <c r="K513" s="65"/>
      <c r="L513" s="65"/>
      <c r="M513" s="65"/>
      <c r="N513" s="65"/>
      <c r="O513" s="65"/>
      <c r="P513" s="65"/>
      <c r="Q513" s="65"/>
      <c r="R513" s="65"/>
      <c r="S513" s="65"/>
      <c r="T513" s="65"/>
      <c r="U513" s="65"/>
      <c r="V513" s="631"/>
      <c r="W513" s="65"/>
      <c r="X513" s="65"/>
      <c r="Y513" s="65"/>
      <c r="Z513" s="65"/>
      <c r="AA513" s="632"/>
      <c r="AB513" s="632"/>
      <c r="AC513" s="65"/>
      <c r="AD513" s="632"/>
      <c r="AE513" s="633"/>
      <c r="AF513" s="65"/>
      <c r="AG513" s="65"/>
      <c r="AH513" s="634"/>
      <c r="AI513" s="634"/>
      <c r="AJ513" s="65"/>
      <c r="AK513" s="632"/>
      <c r="AL513" s="65"/>
      <c r="AM513" s="65"/>
      <c r="AN513" s="65"/>
      <c r="AO513" s="65"/>
      <c r="AP513" s="65"/>
      <c r="AQ513" s="65"/>
      <c r="AR513" s="632"/>
      <c r="AS513" s="65"/>
      <c r="AT513" s="65"/>
      <c r="AU513" s="65"/>
      <c r="AV513" s="632"/>
      <c r="AW513" s="65"/>
      <c r="AX513" s="632"/>
      <c r="AY513" s="65"/>
      <c r="AZ513" s="65"/>
      <c r="BA513" s="65"/>
      <c r="BB513" s="632"/>
      <c r="BC513" s="632"/>
      <c r="BD513" s="65"/>
      <c r="BE513" s="632"/>
      <c r="BF513" s="101"/>
      <c r="BG513" s="101"/>
      <c r="BH513" s="101"/>
      <c r="BI513" s="635"/>
      <c r="BJ513" s="636"/>
      <c r="BK513" s="636"/>
      <c r="BL513" s="636"/>
      <c r="BM513" s="102"/>
      <c r="BN513" s="102"/>
      <c r="BO513" s="102"/>
      <c r="BP513" s="636"/>
      <c r="BQ513" s="636"/>
      <c r="BR513" s="636"/>
      <c r="BS513" s="636"/>
      <c r="BT513" s="636"/>
      <c r="BU513" s="636"/>
      <c r="BV513" s="636"/>
      <c r="BW513" s="636"/>
      <c r="BX513" s="636"/>
      <c r="BY513" s="636"/>
      <c r="BZ513" s="636"/>
      <c r="CA513" s="636"/>
      <c r="CB513" s="637"/>
      <c r="CC513" s="636"/>
      <c r="CD513" s="636"/>
      <c r="CE513" s="637"/>
      <c r="CF513" s="637"/>
      <c r="CG513" s="637"/>
      <c r="CH513" s="637"/>
      <c r="CI513" s="636"/>
      <c r="CJ513" s="636"/>
      <c r="CK513" s="637"/>
      <c r="CL513" s="637"/>
      <c r="CM513" s="637"/>
      <c r="CN513" s="705"/>
      <c r="CO513" s="88"/>
      <c r="CP513" s="88"/>
      <c r="CQ513" s="88"/>
      <c r="CR513" s="67"/>
      <c r="CS513" s="67"/>
      <c r="CT513" s="67"/>
      <c r="CU513" s="67"/>
      <c r="CV513" s="67"/>
      <c r="CW513" s="67"/>
      <c r="CX513" s="67"/>
      <c r="CY513" s="67"/>
      <c r="CZ513" s="67"/>
      <c r="DA513" s="67"/>
      <c r="DB513" s="67"/>
      <c r="DC513" s="67"/>
      <c r="DD513" s="67"/>
      <c r="DE513" s="67"/>
      <c r="DF513" s="67"/>
      <c r="DG513" s="67"/>
      <c r="DH513" s="67"/>
      <c r="DI513" s="67"/>
      <c r="DJ513" s="67"/>
      <c r="DK513" s="67"/>
      <c r="DL513" s="67"/>
      <c r="DM513" s="67"/>
      <c r="DN513" s="67"/>
      <c r="DO513" s="67"/>
      <c r="DP513" s="67"/>
      <c r="DQ513" s="67"/>
      <c r="DR513" s="67"/>
      <c r="DS513" s="67"/>
      <c r="DT513" s="67"/>
      <c r="DU513" s="67"/>
      <c r="DV513" s="67"/>
      <c r="DW513" s="67"/>
      <c r="DX513" s="67"/>
      <c r="DY513" s="67"/>
      <c r="DZ513" s="88"/>
      <c r="EA513" s="88"/>
      <c r="EB513" s="88"/>
      <c r="EC513" s="88"/>
      <c r="ED513" s="88"/>
      <c r="EE513" s="88"/>
      <c r="EF513" s="88"/>
      <c r="EG513" s="88"/>
      <c r="EH513" s="65"/>
      <c r="EI513" s="65"/>
      <c r="EJ513" s="65"/>
      <c r="EK513" s="65"/>
      <c r="EL513" s="65"/>
      <c r="EM513" s="65"/>
      <c r="EN513" s="65"/>
      <c r="EO513" s="65"/>
      <c r="EP513" s="65"/>
      <c r="EQ513" s="65"/>
      <c r="ER513" s="65"/>
      <c r="ES513" s="65"/>
      <c r="ET513" s="65"/>
      <c r="EU513" s="65"/>
      <c r="EV513" s="65"/>
      <c r="EW513" s="65"/>
      <c r="EX513" s="65"/>
      <c r="EY513" s="65"/>
      <c r="EZ513" s="65"/>
      <c r="FA513" s="65"/>
      <c r="FB513" s="65"/>
      <c r="FC513" s="65"/>
      <c r="FD513" s="65"/>
      <c r="FE513" s="65"/>
      <c r="FF513" s="65"/>
      <c r="FG513" s="65"/>
      <c r="FH513" s="65"/>
      <c r="FI513" s="65"/>
      <c r="FJ513" s="65"/>
      <c r="FK513" s="65"/>
      <c r="FL513" s="65"/>
      <c r="FM513" s="65"/>
      <c r="FN513" s="65"/>
      <c r="FO513" s="65"/>
      <c r="FP513" s="65"/>
      <c r="FQ513" s="65"/>
      <c r="FR513" s="65"/>
      <c r="FS513" s="65"/>
      <c r="FT513" s="65"/>
      <c r="FU513" s="65"/>
      <c r="FV513" s="65"/>
      <c r="FW513" s="65"/>
      <c r="FX513" s="65"/>
      <c r="FY513" s="65"/>
      <c r="FZ513" s="65"/>
      <c r="GA513" s="65"/>
      <c r="GB513" s="65"/>
      <c r="GC513" s="65"/>
      <c r="GD513" s="65"/>
    </row>
    <row r="514" spans="2:186" hidden="1" x14ac:dyDescent="0.25">
      <c r="B514" s="65"/>
      <c r="C514" s="65"/>
      <c r="D514" s="65"/>
      <c r="E514" s="65"/>
      <c r="F514" s="65"/>
      <c r="G514" s="65"/>
      <c r="H514" s="65"/>
      <c r="I514" s="65"/>
      <c r="J514" s="65"/>
      <c r="K514" s="65"/>
      <c r="L514" s="65"/>
      <c r="M514" s="65"/>
      <c r="N514" s="65"/>
      <c r="O514" s="65"/>
      <c r="P514" s="65"/>
      <c r="Q514" s="65"/>
      <c r="R514" s="65"/>
      <c r="S514" s="65"/>
      <c r="T514" s="65"/>
      <c r="U514" s="65"/>
      <c r="V514" s="631"/>
      <c r="W514" s="65"/>
      <c r="X514" s="65"/>
      <c r="Y514" s="65"/>
      <c r="Z514" s="65"/>
      <c r="AA514" s="632"/>
      <c r="AB514" s="632"/>
      <c r="AC514" s="65"/>
      <c r="AD514" s="632"/>
      <c r="AE514" s="633"/>
      <c r="AF514" s="65"/>
      <c r="AG514" s="65"/>
      <c r="AH514" s="634"/>
      <c r="AI514" s="634"/>
      <c r="AJ514" s="65"/>
      <c r="AK514" s="632"/>
      <c r="AL514" s="65"/>
      <c r="AM514" s="65"/>
      <c r="AN514" s="65"/>
      <c r="AO514" s="65"/>
      <c r="AP514" s="65"/>
      <c r="AQ514" s="65"/>
      <c r="AR514" s="632"/>
      <c r="AS514" s="65"/>
      <c r="AT514" s="65"/>
      <c r="AU514" s="65"/>
      <c r="AV514" s="632"/>
      <c r="AW514" s="65"/>
      <c r="AX514" s="632"/>
      <c r="AY514" s="65"/>
      <c r="AZ514" s="65"/>
      <c r="BA514" s="65"/>
      <c r="BB514" s="632"/>
      <c r="BC514" s="632"/>
      <c r="BD514" s="65"/>
      <c r="BE514" s="632"/>
      <c r="BF514" s="65"/>
      <c r="BG514" s="65"/>
      <c r="BI514" s="635"/>
      <c r="BJ514" s="636"/>
      <c r="BK514" s="636"/>
      <c r="BL514" s="636"/>
      <c r="BM514" s="102"/>
      <c r="BN514" s="102"/>
      <c r="BO514" s="102"/>
      <c r="BP514" s="636"/>
      <c r="BQ514" s="636"/>
      <c r="BR514" s="636"/>
      <c r="BS514" s="636"/>
      <c r="BT514" s="636"/>
      <c r="BU514" s="636"/>
      <c r="BV514" s="636"/>
      <c r="BW514" s="636"/>
      <c r="BX514" s="636"/>
      <c r="BY514" s="636"/>
      <c r="BZ514" s="636"/>
      <c r="CA514" s="636"/>
      <c r="CB514" s="637"/>
      <c r="CC514" s="636"/>
      <c r="CD514" s="636"/>
      <c r="CE514" s="637"/>
      <c r="CF514" s="637"/>
      <c r="CG514" s="637"/>
      <c r="CH514" s="637"/>
      <c r="CI514" s="636"/>
      <c r="CJ514" s="636"/>
      <c r="CK514" s="637"/>
      <c r="CL514" s="637"/>
      <c r="CM514" s="637"/>
      <c r="CN514" s="705"/>
      <c r="CO514" s="88"/>
      <c r="CP514" s="88"/>
      <c r="CQ514" s="88"/>
      <c r="CR514" s="67"/>
      <c r="CS514" s="67"/>
      <c r="CT514" s="67"/>
      <c r="CU514" s="67"/>
      <c r="CV514" s="67"/>
      <c r="CW514" s="67"/>
      <c r="CX514" s="67"/>
      <c r="CY514" s="67"/>
      <c r="CZ514" s="67"/>
      <c r="DA514" s="67"/>
      <c r="DB514" s="67"/>
      <c r="DC514" s="67"/>
      <c r="DD514" s="67"/>
      <c r="DE514" s="67"/>
      <c r="DF514" s="67"/>
      <c r="DG514" s="67"/>
      <c r="DH514" s="67"/>
      <c r="DI514" s="67"/>
      <c r="DJ514" s="67"/>
      <c r="DK514" s="67"/>
      <c r="DL514" s="67"/>
      <c r="DM514" s="67"/>
      <c r="DN514" s="67"/>
      <c r="DO514" s="67"/>
      <c r="DP514" s="67"/>
      <c r="DQ514" s="67"/>
      <c r="DR514" s="67"/>
      <c r="DS514" s="67"/>
      <c r="DT514" s="67"/>
      <c r="DU514" s="67"/>
      <c r="DV514" s="67"/>
      <c r="DW514" s="67"/>
      <c r="DX514" s="67"/>
      <c r="DY514" s="67"/>
      <c r="DZ514" s="88"/>
      <c r="EA514" s="88"/>
      <c r="EB514" s="88"/>
      <c r="EC514" s="88"/>
      <c r="ED514" s="88"/>
      <c r="EE514" s="88"/>
      <c r="EF514" s="88"/>
      <c r="EG514" s="88"/>
      <c r="EH514" s="65"/>
      <c r="EI514" s="65"/>
      <c r="EJ514" s="65"/>
      <c r="EK514" s="65"/>
      <c r="EL514" s="65"/>
      <c r="EM514" s="65"/>
      <c r="EN514" s="65"/>
      <c r="EO514" s="65"/>
      <c r="EP514" s="65"/>
      <c r="EQ514" s="65"/>
      <c r="ER514" s="65"/>
      <c r="ES514" s="65"/>
      <c r="ET514" s="65"/>
      <c r="EU514" s="65"/>
      <c r="EV514" s="65"/>
      <c r="EW514" s="65"/>
      <c r="EX514" s="65"/>
      <c r="EY514" s="65"/>
      <c r="EZ514" s="65"/>
      <c r="FA514" s="65"/>
      <c r="FB514" s="65"/>
      <c r="FC514" s="65"/>
      <c r="FD514" s="65"/>
      <c r="FE514" s="65"/>
      <c r="FF514" s="65"/>
      <c r="FG514" s="65"/>
      <c r="FH514" s="65"/>
      <c r="FI514" s="65"/>
      <c r="FJ514" s="65"/>
      <c r="FK514" s="65"/>
      <c r="FL514" s="65"/>
      <c r="FM514" s="65"/>
      <c r="FN514" s="65"/>
      <c r="FO514" s="65"/>
      <c r="FP514" s="65"/>
      <c r="FQ514" s="65"/>
      <c r="FR514" s="65"/>
      <c r="FS514" s="65"/>
      <c r="FT514" s="65"/>
      <c r="FU514" s="65"/>
      <c r="FV514" s="65"/>
      <c r="FW514" s="65"/>
      <c r="FX514" s="65"/>
      <c r="FY514" s="65"/>
      <c r="FZ514" s="65"/>
      <c r="GA514" s="65"/>
      <c r="GB514" s="65"/>
      <c r="GC514" s="65"/>
      <c r="GD514" s="65"/>
    </row>
    <row r="515" spans="2:186" hidden="1" x14ac:dyDescent="0.25">
      <c r="B515" s="65"/>
      <c r="C515" s="65"/>
      <c r="D515" s="65"/>
      <c r="E515" s="65"/>
      <c r="F515" s="65"/>
      <c r="G515" s="65"/>
      <c r="H515" s="65"/>
      <c r="I515" s="65"/>
      <c r="J515" s="65"/>
      <c r="K515" s="65"/>
      <c r="L515" s="65"/>
      <c r="M515" s="65"/>
      <c r="N515" s="65"/>
      <c r="O515" s="65"/>
      <c r="P515" s="65"/>
      <c r="Q515" s="65"/>
      <c r="R515" s="65"/>
      <c r="S515" s="65"/>
      <c r="T515" s="65"/>
      <c r="U515" s="65"/>
      <c r="V515" s="631"/>
      <c r="W515" s="65"/>
      <c r="X515" s="65"/>
      <c r="Y515" s="65"/>
      <c r="Z515" s="65"/>
      <c r="AA515" s="632"/>
      <c r="AB515" s="632"/>
      <c r="AC515" s="65"/>
      <c r="AD515" s="632"/>
      <c r="AE515" s="633"/>
      <c r="AF515" s="65"/>
      <c r="AG515" s="65"/>
      <c r="AH515" s="634"/>
      <c r="AI515" s="634"/>
      <c r="AJ515" s="65"/>
      <c r="AK515" s="632"/>
      <c r="AL515" s="65"/>
      <c r="AM515" s="65"/>
      <c r="AN515" s="65"/>
      <c r="AO515" s="65"/>
      <c r="AP515" s="65"/>
      <c r="AQ515" s="65"/>
      <c r="AR515" s="632"/>
      <c r="AS515" s="65"/>
      <c r="AT515" s="65"/>
      <c r="AU515" s="65"/>
      <c r="AV515" s="632"/>
      <c r="AW515" s="65"/>
      <c r="AX515" s="632"/>
      <c r="AY515" s="65"/>
      <c r="AZ515" s="65"/>
      <c r="BA515" s="65"/>
      <c r="BB515" s="632"/>
      <c r="BC515" s="632"/>
      <c r="BD515" s="65"/>
      <c r="BE515" s="632"/>
      <c r="BF515" s="65"/>
      <c r="BG515" s="65"/>
      <c r="BI515" s="635"/>
      <c r="BJ515" s="636"/>
      <c r="BK515" s="636"/>
      <c r="BL515" s="636"/>
      <c r="BM515" s="102"/>
      <c r="BN515" s="102"/>
      <c r="BO515" s="102"/>
      <c r="BP515" s="636"/>
      <c r="BQ515" s="636"/>
      <c r="BR515" s="636"/>
      <c r="BS515" s="636"/>
      <c r="BT515" s="636"/>
      <c r="BU515" s="636"/>
      <c r="BV515" s="636"/>
      <c r="BW515" s="636"/>
      <c r="BX515" s="636"/>
      <c r="BY515" s="636"/>
      <c r="BZ515" s="636"/>
      <c r="CA515" s="636"/>
      <c r="CB515" s="637"/>
      <c r="CC515" s="636"/>
      <c r="CD515" s="636"/>
      <c r="CE515" s="637"/>
      <c r="CF515" s="637"/>
      <c r="CG515" s="637"/>
      <c r="CH515" s="637"/>
      <c r="CI515" s="636"/>
      <c r="CJ515" s="636"/>
      <c r="CK515" s="637"/>
      <c r="CL515" s="637"/>
      <c r="CM515" s="637"/>
      <c r="CN515" s="705"/>
      <c r="CO515" s="88"/>
      <c r="CP515" s="88"/>
      <c r="CQ515" s="88"/>
      <c r="CR515" s="67"/>
      <c r="CS515" s="67"/>
      <c r="CT515" s="67"/>
      <c r="CU515" s="67"/>
      <c r="CV515" s="67"/>
      <c r="CW515" s="67"/>
      <c r="CX515" s="67"/>
      <c r="CY515" s="67"/>
      <c r="CZ515" s="67"/>
      <c r="DA515" s="67"/>
      <c r="DB515" s="67"/>
      <c r="DC515" s="67"/>
      <c r="DD515" s="67"/>
      <c r="DE515" s="67"/>
      <c r="DF515" s="67"/>
      <c r="DG515" s="67"/>
      <c r="DH515" s="67"/>
      <c r="DI515" s="67"/>
      <c r="DJ515" s="67"/>
      <c r="DK515" s="67"/>
      <c r="DL515" s="67"/>
      <c r="DM515" s="67"/>
      <c r="DN515" s="67"/>
      <c r="DO515" s="67"/>
      <c r="DP515" s="67"/>
      <c r="DQ515" s="67"/>
      <c r="DR515" s="67"/>
      <c r="DS515" s="67"/>
      <c r="DT515" s="67"/>
      <c r="DU515" s="67"/>
      <c r="DV515" s="67"/>
      <c r="DW515" s="67"/>
      <c r="DX515" s="67"/>
      <c r="DY515" s="67"/>
      <c r="DZ515" s="88"/>
      <c r="EA515" s="88"/>
      <c r="EB515" s="88"/>
      <c r="EC515" s="88"/>
      <c r="ED515" s="88"/>
      <c r="EE515" s="88"/>
      <c r="EF515" s="88"/>
      <c r="EG515" s="88"/>
      <c r="EH515" s="65"/>
      <c r="EI515" s="65"/>
      <c r="EJ515" s="65"/>
      <c r="EK515" s="65"/>
      <c r="EL515" s="65"/>
      <c r="EM515" s="65"/>
      <c r="EN515" s="65"/>
      <c r="EO515" s="65"/>
      <c r="EP515" s="65"/>
      <c r="EQ515" s="65"/>
      <c r="ER515" s="65"/>
      <c r="ES515" s="65"/>
      <c r="ET515" s="65"/>
      <c r="EU515" s="65"/>
      <c r="EV515" s="65"/>
      <c r="EW515" s="65"/>
      <c r="EX515" s="65"/>
      <c r="EY515" s="65"/>
      <c r="EZ515" s="65"/>
      <c r="FA515" s="65"/>
      <c r="FB515" s="65"/>
      <c r="FC515" s="65"/>
      <c r="FD515" s="65"/>
      <c r="FE515" s="65"/>
      <c r="FF515" s="65"/>
      <c r="FG515" s="65"/>
      <c r="FH515" s="65"/>
      <c r="FI515" s="65"/>
      <c r="FJ515" s="65"/>
      <c r="FK515" s="65"/>
      <c r="FL515" s="65"/>
      <c r="FM515" s="65"/>
      <c r="FN515" s="65"/>
      <c r="FO515" s="65"/>
      <c r="FP515" s="65"/>
      <c r="FQ515" s="65"/>
      <c r="FR515" s="65"/>
      <c r="FS515" s="65"/>
      <c r="FT515" s="65"/>
      <c r="FU515" s="65"/>
      <c r="FV515" s="65"/>
      <c r="FW515" s="65"/>
      <c r="FX515" s="65"/>
      <c r="FY515" s="65"/>
      <c r="FZ515" s="65"/>
      <c r="GA515" s="65"/>
      <c r="GB515" s="65"/>
      <c r="GC515" s="65"/>
      <c r="GD515" s="65"/>
    </row>
    <row r="516" spans="2:186" hidden="1" x14ac:dyDescent="0.25">
      <c r="B516" s="65"/>
      <c r="C516" s="65"/>
      <c r="D516" s="65"/>
      <c r="E516" s="65"/>
      <c r="F516" s="65"/>
      <c r="G516" s="65"/>
      <c r="H516" s="65"/>
      <c r="I516" s="65"/>
      <c r="J516" s="65"/>
      <c r="K516" s="65"/>
      <c r="L516" s="65"/>
      <c r="M516" s="65"/>
      <c r="N516" s="65"/>
      <c r="O516" s="65"/>
      <c r="P516" s="65"/>
      <c r="Q516" s="65"/>
      <c r="R516" s="65"/>
      <c r="S516" s="65"/>
      <c r="T516" s="65"/>
      <c r="U516" s="65"/>
      <c r="V516" s="631"/>
      <c r="W516" s="65"/>
      <c r="X516" s="65"/>
      <c r="Y516" s="65"/>
      <c r="Z516" s="65"/>
      <c r="AA516" s="632"/>
      <c r="AB516" s="632"/>
      <c r="AC516" s="65"/>
      <c r="AD516" s="632"/>
      <c r="AE516" s="633"/>
      <c r="AF516" s="65"/>
      <c r="AG516" s="65"/>
      <c r="AH516" s="634"/>
      <c r="AI516" s="634"/>
      <c r="AJ516" s="65"/>
      <c r="AK516" s="632"/>
      <c r="AL516" s="65"/>
      <c r="AM516" s="65"/>
      <c r="AN516" s="65"/>
      <c r="AO516" s="65"/>
      <c r="AP516" s="65"/>
      <c r="AQ516" s="65"/>
      <c r="AR516" s="632"/>
      <c r="AS516" s="65"/>
      <c r="AT516" s="65"/>
      <c r="AU516" s="65"/>
      <c r="AV516" s="632"/>
      <c r="AW516" s="65"/>
      <c r="AX516" s="632"/>
      <c r="AY516" s="65"/>
      <c r="AZ516" s="65"/>
      <c r="BA516" s="65"/>
      <c r="BB516" s="632"/>
      <c r="BC516" s="632"/>
      <c r="BD516" s="65"/>
      <c r="BE516" s="632"/>
      <c r="BF516" s="65"/>
      <c r="BG516" s="65"/>
      <c r="BI516" s="635"/>
      <c r="BJ516" s="636"/>
      <c r="BK516" s="636"/>
      <c r="BL516" s="636"/>
      <c r="BM516" s="102"/>
      <c r="BN516" s="102"/>
      <c r="BO516" s="102"/>
      <c r="BP516" s="636"/>
      <c r="BQ516" s="636"/>
      <c r="BR516" s="636"/>
      <c r="BS516" s="636"/>
      <c r="BT516" s="636"/>
      <c r="BU516" s="636"/>
      <c r="BV516" s="636"/>
      <c r="BW516" s="636"/>
      <c r="BX516" s="636"/>
      <c r="BY516" s="636"/>
      <c r="BZ516" s="636"/>
      <c r="CA516" s="636"/>
      <c r="CB516" s="637"/>
      <c r="CC516" s="636"/>
      <c r="CD516" s="636"/>
      <c r="CE516" s="637"/>
      <c r="CF516" s="637"/>
      <c r="CG516" s="637"/>
      <c r="CH516" s="637"/>
      <c r="CI516" s="636"/>
      <c r="CJ516" s="636"/>
      <c r="CK516" s="637"/>
      <c r="CL516" s="637"/>
      <c r="CM516" s="637"/>
      <c r="CN516" s="705"/>
      <c r="CO516" s="88"/>
      <c r="CP516" s="88"/>
      <c r="CQ516" s="88"/>
      <c r="CR516" s="67"/>
      <c r="CS516" s="67"/>
      <c r="CT516" s="67"/>
      <c r="CU516" s="67"/>
      <c r="CV516" s="67"/>
      <c r="CW516" s="67"/>
      <c r="CX516" s="67"/>
      <c r="CY516" s="67"/>
      <c r="CZ516" s="67"/>
      <c r="DA516" s="67"/>
      <c r="DB516" s="67"/>
      <c r="DC516" s="67"/>
      <c r="DD516" s="67"/>
      <c r="DE516" s="67"/>
      <c r="DF516" s="67"/>
      <c r="DG516" s="67"/>
      <c r="DH516" s="67"/>
      <c r="DI516" s="67"/>
      <c r="DJ516" s="67"/>
      <c r="DK516" s="67"/>
      <c r="DL516" s="67"/>
      <c r="DM516" s="67"/>
      <c r="DN516" s="67"/>
      <c r="DO516" s="67"/>
      <c r="DP516" s="67"/>
      <c r="DQ516" s="67"/>
      <c r="DR516" s="67"/>
      <c r="DS516" s="67"/>
      <c r="DT516" s="67"/>
      <c r="DU516" s="67"/>
      <c r="DV516" s="67"/>
      <c r="DW516" s="67"/>
      <c r="DX516" s="67"/>
      <c r="DY516" s="67"/>
      <c r="DZ516" s="88"/>
      <c r="EA516" s="88"/>
      <c r="EB516" s="88"/>
      <c r="EC516" s="88"/>
      <c r="ED516" s="88"/>
      <c r="EE516" s="88"/>
      <c r="EF516" s="88"/>
      <c r="EG516" s="88"/>
      <c r="EH516" s="65"/>
      <c r="EI516" s="65"/>
      <c r="EJ516" s="65"/>
      <c r="EK516" s="65"/>
      <c r="EL516" s="65"/>
      <c r="EM516" s="65"/>
      <c r="EN516" s="65"/>
      <c r="EO516" s="65"/>
      <c r="EP516" s="65"/>
      <c r="EQ516" s="65"/>
      <c r="ER516" s="65"/>
      <c r="ES516" s="65"/>
      <c r="ET516" s="65"/>
      <c r="EU516" s="65"/>
      <c r="EV516" s="65"/>
      <c r="EW516" s="65"/>
      <c r="EX516" s="65"/>
      <c r="EY516" s="65"/>
      <c r="EZ516" s="65"/>
      <c r="FA516" s="65"/>
      <c r="FB516" s="65"/>
      <c r="FC516" s="65"/>
      <c r="FD516" s="65"/>
      <c r="FE516" s="65"/>
      <c r="FF516" s="65"/>
      <c r="FG516" s="65"/>
      <c r="FH516" s="65"/>
      <c r="FI516" s="65"/>
      <c r="FJ516" s="65"/>
      <c r="FK516" s="65"/>
      <c r="FL516" s="65"/>
      <c r="FM516" s="65"/>
      <c r="FN516" s="65"/>
      <c r="FO516" s="65"/>
      <c r="FP516" s="65"/>
      <c r="FQ516" s="65"/>
      <c r="FR516" s="65"/>
      <c r="FS516" s="65"/>
      <c r="FT516" s="65"/>
      <c r="FU516" s="65"/>
      <c r="FV516" s="65"/>
      <c r="FW516" s="65"/>
      <c r="FX516" s="65"/>
      <c r="FY516" s="65"/>
      <c r="FZ516" s="65"/>
      <c r="GA516" s="65"/>
      <c r="GB516" s="65"/>
      <c r="GC516" s="65"/>
      <c r="GD516" s="65"/>
    </row>
    <row r="517" spans="2:186" hidden="1" x14ac:dyDescent="0.25">
      <c r="B517" s="65"/>
      <c r="C517" s="65"/>
      <c r="D517" s="65"/>
      <c r="E517" s="65"/>
      <c r="F517" s="65"/>
      <c r="G517" s="65"/>
      <c r="H517" s="65"/>
      <c r="I517" s="65"/>
      <c r="J517" s="65"/>
      <c r="K517" s="65"/>
      <c r="L517" s="65"/>
      <c r="M517" s="65"/>
      <c r="N517" s="65"/>
      <c r="O517" s="65"/>
      <c r="P517" s="65"/>
      <c r="Q517" s="65"/>
      <c r="R517" s="65"/>
      <c r="S517" s="65"/>
      <c r="T517" s="65"/>
      <c r="U517" s="65"/>
      <c r="V517" s="631"/>
      <c r="W517" s="65"/>
      <c r="X517" s="65"/>
      <c r="Y517" s="65"/>
      <c r="Z517" s="65"/>
      <c r="AA517" s="632"/>
      <c r="AB517" s="632"/>
      <c r="AC517" s="65"/>
      <c r="AD517" s="632"/>
      <c r="AE517" s="633"/>
      <c r="AF517" s="65"/>
      <c r="AG517" s="65"/>
      <c r="AH517" s="634"/>
      <c r="AI517" s="634"/>
      <c r="AJ517" s="65"/>
      <c r="AK517" s="632"/>
      <c r="AL517" s="65"/>
      <c r="AM517" s="65"/>
      <c r="AN517" s="65"/>
      <c r="AO517" s="65"/>
      <c r="AP517" s="65"/>
      <c r="AQ517" s="65"/>
      <c r="AR517" s="632"/>
      <c r="AS517" s="65"/>
      <c r="AT517" s="65"/>
      <c r="AU517" s="65"/>
      <c r="AV517" s="632"/>
      <c r="AW517" s="65"/>
      <c r="AX517" s="632"/>
      <c r="AY517" s="65"/>
      <c r="AZ517" s="65"/>
      <c r="BA517" s="65"/>
      <c r="BB517" s="632"/>
      <c r="BC517" s="632"/>
      <c r="BD517" s="65"/>
      <c r="BE517" s="632"/>
      <c r="BF517" s="65"/>
      <c r="BG517" s="65"/>
      <c r="BI517" s="635"/>
      <c r="BJ517" s="636"/>
      <c r="BK517" s="636"/>
      <c r="BL517" s="636"/>
      <c r="BM517" s="102"/>
      <c r="BN517" s="102"/>
      <c r="BO517" s="102"/>
      <c r="BP517" s="636"/>
      <c r="BQ517" s="636"/>
      <c r="BR517" s="636"/>
      <c r="BS517" s="636"/>
      <c r="BT517" s="636"/>
      <c r="BU517" s="636"/>
      <c r="BV517" s="636"/>
      <c r="BW517" s="636"/>
      <c r="BX517" s="636"/>
      <c r="BY517" s="636"/>
      <c r="BZ517" s="636"/>
      <c r="CA517" s="636"/>
      <c r="CB517" s="637"/>
      <c r="CC517" s="636"/>
      <c r="CD517" s="636"/>
      <c r="CE517" s="637"/>
      <c r="CF517" s="637"/>
      <c r="CG517" s="637"/>
      <c r="CH517" s="637"/>
      <c r="CI517" s="636"/>
      <c r="CJ517" s="636"/>
      <c r="CK517" s="637"/>
      <c r="CL517" s="637"/>
      <c r="CM517" s="637"/>
      <c r="CN517" s="705"/>
      <c r="CO517" s="88"/>
      <c r="CP517" s="88"/>
      <c r="CQ517" s="88"/>
      <c r="CR517" s="67"/>
      <c r="CS517" s="67"/>
      <c r="CT517" s="67"/>
      <c r="CU517" s="67"/>
      <c r="CV517" s="67"/>
      <c r="CW517" s="67"/>
      <c r="CX517" s="67"/>
      <c r="CY517" s="67"/>
      <c r="CZ517" s="67"/>
      <c r="DA517" s="67"/>
      <c r="DB517" s="67"/>
      <c r="DC517" s="67"/>
      <c r="DD517" s="67"/>
      <c r="DE517" s="67"/>
      <c r="DF517" s="67"/>
      <c r="DG517" s="67"/>
      <c r="DH517" s="67"/>
      <c r="DI517" s="67"/>
      <c r="DJ517" s="67"/>
      <c r="DK517" s="67"/>
      <c r="DL517" s="67"/>
      <c r="DM517" s="67"/>
      <c r="DN517" s="67"/>
      <c r="DO517" s="67"/>
      <c r="DP517" s="67"/>
      <c r="DQ517" s="67"/>
      <c r="DR517" s="67"/>
      <c r="DS517" s="67"/>
      <c r="DT517" s="67"/>
      <c r="DU517" s="67"/>
      <c r="DV517" s="67"/>
      <c r="DW517" s="67"/>
      <c r="DX517" s="67"/>
      <c r="DY517" s="67"/>
      <c r="DZ517" s="88"/>
      <c r="EA517" s="88"/>
      <c r="EB517" s="88"/>
      <c r="EC517" s="88"/>
      <c r="ED517" s="88"/>
      <c r="EE517" s="88"/>
      <c r="EF517" s="88"/>
      <c r="EG517" s="88"/>
      <c r="EH517" s="65"/>
      <c r="EI517" s="65"/>
      <c r="EJ517" s="65"/>
      <c r="EK517" s="65"/>
      <c r="EL517" s="65"/>
      <c r="EM517" s="65"/>
      <c r="EN517" s="65"/>
      <c r="EO517" s="65"/>
      <c r="EP517" s="65"/>
      <c r="EQ517" s="65"/>
      <c r="ER517" s="65"/>
      <c r="ES517" s="65"/>
      <c r="ET517" s="65"/>
      <c r="EU517" s="65"/>
      <c r="EV517" s="65"/>
      <c r="EW517" s="65"/>
      <c r="EX517" s="65"/>
      <c r="EY517" s="65"/>
      <c r="EZ517" s="65"/>
      <c r="FA517" s="65"/>
      <c r="FB517" s="65"/>
      <c r="FC517" s="65"/>
      <c r="FD517" s="65"/>
      <c r="FE517" s="65"/>
      <c r="FF517" s="65"/>
      <c r="FG517" s="65"/>
      <c r="FH517" s="65"/>
      <c r="FI517" s="65"/>
      <c r="FJ517" s="65"/>
      <c r="FK517" s="65"/>
      <c r="FL517" s="65"/>
      <c r="FM517" s="65"/>
      <c r="FN517" s="65"/>
      <c r="FO517" s="65"/>
      <c r="FP517" s="65"/>
      <c r="FQ517" s="65"/>
      <c r="FR517" s="65"/>
      <c r="FS517" s="65"/>
      <c r="FT517" s="65"/>
      <c r="FU517" s="65"/>
      <c r="FV517" s="65"/>
      <c r="FW517" s="65"/>
      <c r="FX517" s="65"/>
      <c r="FY517" s="65"/>
      <c r="FZ517" s="65"/>
      <c r="GA517" s="65"/>
      <c r="GB517" s="65"/>
      <c r="GC517" s="65"/>
      <c r="GD517" s="65"/>
    </row>
    <row r="518" spans="2:186" hidden="1" x14ac:dyDescent="0.25">
      <c r="B518" s="65"/>
      <c r="C518" s="65"/>
      <c r="D518" s="65"/>
      <c r="E518" s="65"/>
      <c r="F518" s="65"/>
      <c r="G518" s="65"/>
      <c r="H518" s="65"/>
      <c r="I518" s="65"/>
      <c r="J518" s="65"/>
      <c r="K518" s="65"/>
      <c r="L518" s="65"/>
      <c r="M518" s="65"/>
      <c r="N518" s="65"/>
      <c r="O518" s="65"/>
      <c r="P518" s="65"/>
      <c r="Q518" s="65"/>
      <c r="R518" s="65"/>
      <c r="S518" s="65"/>
      <c r="T518" s="65"/>
      <c r="U518" s="65"/>
      <c r="V518" s="631"/>
      <c r="W518" s="65"/>
      <c r="X518" s="65"/>
      <c r="Y518" s="65"/>
      <c r="Z518" s="65"/>
      <c r="AA518" s="632"/>
      <c r="AB518" s="632"/>
      <c r="AC518" s="65"/>
      <c r="AD518" s="632"/>
      <c r="AE518" s="633"/>
      <c r="AF518" s="65"/>
      <c r="AG518" s="65"/>
      <c r="AH518" s="634"/>
      <c r="AI518" s="634"/>
      <c r="AJ518" s="65"/>
      <c r="AK518" s="632"/>
      <c r="AL518" s="65"/>
      <c r="AM518" s="65"/>
      <c r="AN518" s="65"/>
      <c r="AO518" s="65"/>
      <c r="AP518" s="65"/>
      <c r="AQ518" s="65"/>
      <c r="AR518" s="632"/>
      <c r="AS518" s="65"/>
      <c r="AT518" s="65"/>
      <c r="AU518" s="65"/>
      <c r="AV518" s="632"/>
      <c r="AW518" s="65"/>
      <c r="AX518" s="632"/>
      <c r="AY518" s="65"/>
      <c r="AZ518" s="65"/>
      <c r="BA518" s="65"/>
      <c r="BB518" s="632"/>
      <c r="BC518" s="632"/>
      <c r="BD518" s="65"/>
      <c r="BE518" s="632"/>
      <c r="BF518" s="65"/>
      <c r="BG518" s="65"/>
      <c r="BI518" s="635"/>
      <c r="BJ518" s="636"/>
      <c r="BK518" s="636"/>
      <c r="BL518" s="636"/>
      <c r="BM518" s="102"/>
      <c r="BN518" s="102"/>
      <c r="BO518" s="102"/>
      <c r="BP518" s="636"/>
      <c r="BQ518" s="636"/>
      <c r="BR518" s="636"/>
      <c r="BS518" s="636"/>
      <c r="BT518" s="636"/>
      <c r="BU518" s="636"/>
      <c r="BV518" s="636"/>
      <c r="BW518" s="636"/>
      <c r="BX518" s="636"/>
      <c r="BY518" s="636"/>
      <c r="BZ518" s="636"/>
      <c r="CA518" s="636"/>
      <c r="CB518" s="637"/>
      <c r="CC518" s="636"/>
      <c r="CD518" s="636"/>
      <c r="CE518" s="637"/>
      <c r="CF518" s="637"/>
      <c r="CG518" s="637"/>
      <c r="CH518" s="637"/>
      <c r="CI518" s="636"/>
      <c r="CJ518" s="636"/>
      <c r="CK518" s="637"/>
      <c r="CL518" s="637"/>
      <c r="CM518" s="637"/>
      <c r="CN518" s="705"/>
      <c r="CO518" s="88"/>
      <c r="CP518" s="88"/>
      <c r="CQ518" s="88"/>
      <c r="CR518" s="67"/>
      <c r="CS518" s="67"/>
      <c r="CT518" s="67"/>
      <c r="CU518" s="67"/>
      <c r="CV518" s="67"/>
      <c r="CW518" s="67"/>
      <c r="CX518" s="67"/>
      <c r="CY518" s="67"/>
      <c r="CZ518" s="67"/>
      <c r="DA518" s="67"/>
      <c r="DB518" s="67"/>
      <c r="DC518" s="67"/>
      <c r="DD518" s="67"/>
      <c r="DE518" s="67"/>
      <c r="DF518" s="67"/>
      <c r="DG518" s="67"/>
      <c r="DH518" s="67"/>
      <c r="DI518" s="67"/>
      <c r="DJ518" s="67"/>
      <c r="DK518" s="67"/>
      <c r="DL518" s="67"/>
      <c r="DM518" s="67"/>
      <c r="DN518" s="67"/>
      <c r="DO518" s="67"/>
      <c r="DP518" s="67"/>
      <c r="DQ518" s="67"/>
      <c r="DR518" s="67"/>
      <c r="DS518" s="67"/>
      <c r="DT518" s="67"/>
      <c r="DU518" s="67"/>
      <c r="DV518" s="67"/>
      <c r="DW518" s="67"/>
      <c r="DX518" s="67"/>
      <c r="DY518" s="67"/>
      <c r="DZ518" s="88"/>
      <c r="EA518" s="88"/>
      <c r="EB518" s="88"/>
      <c r="EC518" s="88"/>
      <c r="ED518" s="88"/>
      <c r="EE518" s="88"/>
      <c r="EF518" s="88"/>
      <c r="EG518" s="88"/>
      <c r="EH518" s="65"/>
      <c r="EI518" s="65"/>
      <c r="EJ518" s="65"/>
      <c r="EK518" s="65"/>
      <c r="EL518" s="65"/>
      <c r="EM518" s="65"/>
      <c r="EN518" s="65"/>
      <c r="EO518" s="65"/>
      <c r="EP518" s="65"/>
      <c r="EQ518" s="65"/>
      <c r="ER518" s="65"/>
      <c r="ES518" s="65"/>
      <c r="ET518" s="65"/>
      <c r="EU518" s="65"/>
      <c r="EV518" s="65"/>
      <c r="EW518" s="65"/>
      <c r="EX518" s="65"/>
      <c r="EY518" s="65"/>
      <c r="EZ518" s="65"/>
      <c r="FA518" s="65"/>
      <c r="FB518" s="65"/>
      <c r="FC518" s="65"/>
      <c r="FD518" s="65"/>
      <c r="FE518" s="65"/>
      <c r="FF518" s="65"/>
      <c r="FG518" s="65"/>
      <c r="FH518" s="65"/>
      <c r="FI518" s="65"/>
      <c r="FJ518" s="65"/>
      <c r="FK518" s="65"/>
      <c r="FL518" s="65"/>
      <c r="FM518" s="65"/>
      <c r="FN518" s="65"/>
      <c r="FO518" s="65"/>
      <c r="FP518" s="65"/>
      <c r="FQ518" s="65"/>
      <c r="FR518" s="65"/>
      <c r="FS518" s="65"/>
      <c r="FT518" s="65"/>
      <c r="FU518" s="65"/>
      <c r="FV518" s="65"/>
      <c r="FW518" s="65"/>
      <c r="FX518" s="65"/>
      <c r="FY518" s="65"/>
      <c r="FZ518" s="65"/>
      <c r="GA518" s="65"/>
      <c r="GB518" s="65"/>
      <c r="GC518" s="65"/>
      <c r="GD518" s="65"/>
    </row>
    <row r="519" spans="2:186" hidden="1" x14ac:dyDescent="0.25">
      <c r="B519" s="65"/>
      <c r="C519" s="65"/>
      <c r="D519" s="65"/>
      <c r="E519" s="65"/>
      <c r="F519" s="65"/>
      <c r="G519" s="65"/>
      <c r="H519" s="65"/>
      <c r="I519" s="65"/>
      <c r="J519" s="65"/>
      <c r="K519" s="65"/>
      <c r="L519" s="65"/>
      <c r="M519" s="65"/>
      <c r="N519" s="65"/>
      <c r="O519" s="65"/>
      <c r="P519" s="65"/>
      <c r="Q519" s="65"/>
      <c r="R519" s="65"/>
      <c r="S519" s="65"/>
      <c r="T519" s="65"/>
      <c r="U519" s="65"/>
      <c r="V519" s="631"/>
      <c r="W519" s="65"/>
      <c r="X519" s="65"/>
      <c r="Y519" s="65"/>
      <c r="Z519" s="65"/>
      <c r="AA519" s="632"/>
      <c r="AB519" s="632"/>
      <c r="AC519" s="65"/>
      <c r="AD519" s="632"/>
      <c r="AE519" s="633"/>
      <c r="AF519" s="65"/>
      <c r="AG519" s="65"/>
      <c r="AH519" s="634"/>
      <c r="AI519" s="634"/>
      <c r="AJ519" s="65"/>
      <c r="AK519" s="632"/>
      <c r="AL519" s="65"/>
      <c r="AM519" s="65"/>
      <c r="AN519" s="65"/>
      <c r="AO519" s="65"/>
      <c r="AP519" s="65"/>
      <c r="AQ519" s="65"/>
      <c r="AR519" s="632"/>
      <c r="AS519" s="65"/>
      <c r="AT519" s="65"/>
      <c r="AU519" s="65"/>
      <c r="AV519" s="632"/>
      <c r="AW519" s="65"/>
      <c r="AX519" s="632"/>
      <c r="AY519" s="65"/>
      <c r="AZ519" s="65"/>
      <c r="BA519" s="65"/>
      <c r="BB519" s="632"/>
      <c r="BC519" s="632"/>
      <c r="BD519" s="65"/>
      <c r="BE519" s="632"/>
      <c r="BF519" s="65"/>
      <c r="BG519" s="65"/>
      <c r="BI519" s="635"/>
      <c r="BJ519" s="636"/>
      <c r="BK519" s="636"/>
      <c r="BL519" s="636"/>
      <c r="BM519" s="102"/>
      <c r="BN519" s="102"/>
      <c r="BO519" s="102"/>
      <c r="BP519" s="636"/>
      <c r="BQ519" s="636"/>
      <c r="BR519" s="636"/>
      <c r="BS519" s="636"/>
      <c r="BT519" s="636"/>
      <c r="BU519" s="636"/>
      <c r="BV519" s="636"/>
      <c r="BW519" s="636"/>
      <c r="BX519" s="636"/>
      <c r="BY519" s="636"/>
      <c r="BZ519" s="636"/>
      <c r="CA519" s="636"/>
      <c r="CB519" s="637"/>
      <c r="CC519" s="636"/>
      <c r="CD519" s="636"/>
      <c r="CE519" s="637"/>
      <c r="CF519" s="637"/>
      <c r="CG519" s="637"/>
      <c r="CH519" s="637"/>
      <c r="CI519" s="636"/>
      <c r="CJ519" s="636"/>
      <c r="CK519" s="637"/>
      <c r="CL519" s="637"/>
      <c r="CM519" s="637"/>
      <c r="CN519" s="705"/>
      <c r="CO519" s="88"/>
      <c r="CP519" s="88"/>
      <c r="CQ519" s="88"/>
      <c r="CR519" s="67"/>
      <c r="CS519" s="67"/>
      <c r="CT519" s="67"/>
      <c r="CU519" s="67"/>
      <c r="CV519" s="67"/>
      <c r="CW519" s="67"/>
      <c r="CX519" s="67"/>
      <c r="CY519" s="67"/>
      <c r="CZ519" s="67"/>
      <c r="DA519" s="67"/>
      <c r="DB519" s="67"/>
      <c r="DC519" s="67"/>
      <c r="DD519" s="67"/>
      <c r="DE519" s="67"/>
      <c r="DF519" s="67"/>
      <c r="DG519" s="67"/>
      <c r="DH519" s="67"/>
      <c r="DI519" s="67"/>
      <c r="DJ519" s="67"/>
      <c r="DK519" s="67"/>
      <c r="DL519" s="67"/>
      <c r="DM519" s="67"/>
      <c r="DN519" s="67"/>
      <c r="DO519" s="67"/>
      <c r="DP519" s="67"/>
      <c r="DQ519" s="67"/>
      <c r="DR519" s="67"/>
      <c r="DS519" s="67"/>
      <c r="DT519" s="67"/>
      <c r="DU519" s="67"/>
      <c r="DV519" s="67"/>
      <c r="DW519" s="67"/>
      <c r="DX519" s="67"/>
      <c r="DY519" s="67"/>
      <c r="DZ519" s="88"/>
      <c r="EA519" s="88"/>
      <c r="EB519" s="88"/>
      <c r="EC519" s="88"/>
      <c r="ED519" s="88"/>
      <c r="EE519" s="88"/>
      <c r="EF519" s="88"/>
      <c r="EG519" s="88"/>
      <c r="EH519" s="65"/>
      <c r="EI519" s="65"/>
      <c r="EJ519" s="65"/>
      <c r="EK519" s="65"/>
      <c r="EL519" s="65"/>
      <c r="EM519" s="65"/>
      <c r="EN519" s="65"/>
      <c r="EO519" s="65"/>
      <c r="EP519" s="65"/>
      <c r="EQ519" s="65"/>
      <c r="ER519" s="65"/>
      <c r="ES519" s="65"/>
      <c r="ET519" s="65"/>
      <c r="EU519" s="65"/>
      <c r="EV519" s="65"/>
      <c r="EW519" s="65"/>
      <c r="EX519" s="65"/>
      <c r="EY519" s="65"/>
      <c r="EZ519" s="65"/>
      <c r="FA519" s="65"/>
      <c r="FB519" s="65"/>
      <c r="FC519" s="65"/>
      <c r="FD519" s="65"/>
      <c r="FE519" s="65"/>
      <c r="FF519" s="65"/>
      <c r="FG519" s="65"/>
      <c r="FH519" s="65"/>
      <c r="FI519" s="65"/>
      <c r="FJ519" s="65"/>
      <c r="FK519" s="65"/>
      <c r="FL519" s="65"/>
      <c r="FM519" s="65"/>
      <c r="FN519" s="65"/>
      <c r="FO519" s="65"/>
      <c r="FP519" s="65"/>
      <c r="FQ519" s="65"/>
      <c r="FR519" s="65"/>
      <c r="FS519" s="65"/>
      <c r="FT519" s="65"/>
      <c r="FU519" s="65"/>
      <c r="FV519" s="65"/>
      <c r="FW519" s="65"/>
      <c r="FX519" s="65"/>
      <c r="FY519" s="65"/>
      <c r="FZ519" s="65"/>
      <c r="GA519" s="65"/>
      <c r="GB519" s="65"/>
      <c r="GC519" s="65"/>
      <c r="GD519" s="65"/>
    </row>
    <row r="520" spans="2:186" hidden="1" x14ac:dyDescent="0.25">
      <c r="B520" s="65"/>
      <c r="C520" s="65"/>
      <c r="D520" s="65"/>
      <c r="E520" s="65"/>
      <c r="F520" s="65"/>
      <c r="G520" s="65"/>
      <c r="H520" s="65"/>
      <c r="I520" s="65"/>
      <c r="J520" s="65"/>
      <c r="K520" s="65"/>
      <c r="L520" s="65"/>
      <c r="M520" s="65"/>
      <c r="N520" s="65"/>
      <c r="O520" s="65"/>
      <c r="P520" s="65"/>
      <c r="Q520" s="65"/>
      <c r="R520" s="65"/>
      <c r="S520" s="65"/>
      <c r="T520" s="65"/>
      <c r="U520" s="65"/>
      <c r="V520" s="631"/>
      <c r="W520" s="65"/>
      <c r="X520" s="65"/>
      <c r="Y520" s="65"/>
      <c r="Z520" s="65"/>
      <c r="AA520" s="632"/>
      <c r="AB520" s="632"/>
      <c r="AC520" s="65"/>
      <c r="AD520" s="632"/>
      <c r="AE520" s="633"/>
      <c r="AF520" s="65"/>
      <c r="AG520" s="65"/>
      <c r="AH520" s="634"/>
      <c r="AI520" s="634"/>
      <c r="AJ520" s="65"/>
      <c r="AK520" s="632"/>
      <c r="AL520" s="65"/>
      <c r="AM520" s="65"/>
      <c r="AN520" s="65"/>
      <c r="AO520" s="65"/>
      <c r="AP520" s="65"/>
      <c r="AQ520" s="65"/>
      <c r="AR520" s="632"/>
      <c r="AS520" s="65"/>
      <c r="AT520" s="65"/>
      <c r="AU520" s="65"/>
      <c r="AV520" s="632"/>
      <c r="AW520" s="65"/>
      <c r="AX520" s="632"/>
      <c r="AY520" s="65"/>
      <c r="AZ520" s="65"/>
      <c r="BA520" s="65"/>
      <c r="BB520" s="632"/>
      <c r="BC520" s="632"/>
      <c r="BD520" s="65"/>
      <c r="BE520" s="632"/>
      <c r="BF520" s="65"/>
      <c r="BG520" s="65"/>
      <c r="BI520" s="635"/>
      <c r="BJ520" s="636"/>
      <c r="BK520" s="636"/>
      <c r="BL520" s="636"/>
      <c r="BM520" s="102"/>
      <c r="BN520" s="102"/>
      <c r="BO520" s="102"/>
      <c r="BP520" s="636"/>
      <c r="BQ520" s="636"/>
      <c r="BR520" s="636"/>
      <c r="BS520" s="636"/>
      <c r="BT520" s="636"/>
      <c r="BU520" s="636"/>
      <c r="BV520" s="636"/>
      <c r="BW520" s="636"/>
      <c r="BX520" s="636"/>
      <c r="BY520" s="636"/>
      <c r="BZ520" s="636"/>
      <c r="CA520" s="636"/>
      <c r="CB520" s="637"/>
      <c r="CC520" s="636"/>
      <c r="CD520" s="636"/>
      <c r="CE520" s="637"/>
      <c r="CF520" s="637"/>
      <c r="CG520" s="637"/>
      <c r="CH520" s="637"/>
      <c r="CI520" s="636"/>
      <c r="CJ520" s="636"/>
      <c r="CK520" s="637"/>
      <c r="CL520" s="637"/>
      <c r="CM520" s="637"/>
      <c r="CN520" s="705"/>
      <c r="CO520" s="88"/>
      <c r="CP520" s="88"/>
      <c r="CQ520" s="88"/>
      <c r="CR520" s="67"/>
      <c r="CS520" s="67"/>
      <c r="CT520" s="67"/>
      <c r="CU520" s="67"/>
      <c r="CV520" s="67"/>
      <c r="CW520" s="67"/>
      <c r="CX520" s="67"/>
      <c r="CY520" s="67"/>
      <c r="CZ520" s="67"/>
      <c r="DA520" s="67"/>
      <c r="DB520" s="67"/>
      <c r="DC520" s="67"/>
      <c r="DD520" s="67"/>
      <c r="DE520" s="67"/>
      <c r="DF520" s="67"/>
      <c r="DG520" s="67"/>
      <c r="DH520" s="67"/>
      <c r="DI520" s="67"/>
      <c r="DJ520" s="67"/>
      <c r="DK520" s="67"/>
      <c r="DL520" s="67"/>
      <c r="DM520" s="67"/>
      <c r="DN520" s="67"/>
      <c r="DO520" s="67"/>
      <c r="DP520" s="67"/>
      <c r="DQ520" s="67"/>
      <c r="DR520" s="67"/>
      <c r="DS520" s="67"/>
      <c r="DT520" s="67"/>
      <c r="DU520" s="67"/>
      <c r="DV520" s="67"/>
      <c r="DW520" s="67"/>
      <c r="DX520" s="67"/>
      <c r="DY520" s="67"/>
      <c r="DZ520" s="88"/>
      <c r="EA520" s="88"/>
      <c r="EB520" s="88"/>
      <c r="EC520" s="88"/>
      <c r="ED520" s="88"/>
      <c r="EE520" s="88"/>
      <c r="EF520" s="88"/>
      <c r="EG520" s="88"/>
      <c r="EH520" s="65"/>
      <c r="EI520" s="65"/>
      <c r="EJ520" s="65"/>
      <c r="EK520" s="65"/>
      <c r="EL520" s="65"/>
      <c r="EM520" s="65"/>
      <c r="EN520" s="65"/>
      <c r="EO520" s="65"/>
      <c r="EP520" s="65"/>
      <c r="EQ520" s="65"/>
      <c r="ER520" s="65"/>
      <c r="ES520" s="65"/>
      <c r="ET520" s="65"/>
      <c r="EU520" s="65"/>
      <c r="EV520" s="65"/>
      <c r="EW520" s="65"/>
      <c r="EX520" s="65"/>
      <c r="EY520" s="65"/>
      <c r="EZ520" s="65"/>
      <c r="FA520" s="65"/>
      <c r="FB520" s="65"/>
      <c r="FC520" s="65"/>
      <c r="FD520" s="65"/>
      <c r="FE520" s="65"/>
      <c r="FF520" s="65"/>
      <c r="FG520" s="65"/>
      <c r="FH520" s="65"/>
      <c r="FI520" s="65"/>
      <c r="FJ520" s="65"/>
      <c r="FK520" s="65"/>
      <c r="FL520" s="65"/>
      <c r="FM520" s="65"/>
      <c r="FN520" s="65"/>
      <c r="FO520" s="65"/>
      <c r="FP520" s="65"/>
      <c r="FQ520" s="65"/>
      <c r="FR520" s="65"/>
      <c r="FS520" s="65"/>
      <c r="FT520" s="65"/>
      <c r="FU520" s="65"/>
      <c r="FV520" s="65"/>
      <c r="FW520" s="65"/>
      <c r="FX520" s="65"/>
      <c r="FY520" s="65"/>
      <c r="FZ520" s="65"/>
      <c r="GA520" s="65"/>
      <c r="GB520" s="65"/>
      <c r="GC520" s="65"/>
      <c r="GD520" s="65"/>
    </row>
    <row r="521" spans="2:186" hidden="1" x14ac:dyDescent="0.25">
      <c r="B521" s="65"/>
      <c r="C521" s="65"/>
      <c r="D521" s="65"/>
      <c r="E521" s="65"/>
      <c r="F521" s="65"/>
      <c r="G521" s="65"/>
      <c r="H521" s="65"/>
      <c r="I521" s="65"/>
      <c r="J521" s="65"/>
      <c r="K521" s="65"/>
      <c r="L521" s="65"/>
      <c r="M521" s="65"/>
      <c r="N521" s="65"/>
      <c r="O521" s="65"/>
      <c r="P521" s="65"/>
      <c r="Q521" s="65"/>
      <c r="R521" s="65"/>
      <c r="S521" s="65"/>
      <c r="T521" s="65"/>
      <c r="U521" s="65"/>
      <c r="V521" s="631"/>
      <c r="W521" s="65"/>
      <c r="X521" s="65"/>
      <c r="Y521" s="65"/>
      <c r="Z521" s="65"/>
      <c r="AA521" s="632"/>
      <c r="AB521" s="632"/>
      <c r="AC521" s="65"/>
      <c r="AD521" s="632"/>
      <c r="AE521" s="633"/>
      <c r="AF521" s="65"/>
      <c r="AG521" s="65"/>
      <c r="AH521" s="634"/>
      <c r="AI521" s="634"/>
      <c r="AJ521" s="65"/>
      <c r="AK521" s="632"/>
      <c r="AL521" s="65"/>
      <c r="AM521" s="65"/>
      <c r="AN521" s="65"/>
      <c r="AO521" s="65"/>
      <c r="AP521" s="65"/>
      <c r="AQ521" s="65"/>
      <c r="AR521" s="632"/>
      <c r="AS521" s="65"/>
      <c r="AT521" s="65"/>
      <c r="AU521" s="65"/>
      <c r="AV521" s="632"/>
      <c r="AW521" s="65"/>
      <c r="AX521" s="632"/>
      <c r="AY521" s="65"/>
      <c r="AZ521" s="65"/>
      <c r="BA521" s="65"/>
      <c r="BB521" s="632"/>
      <c r="BC521" s="632"/>
      <c r="BD521" s="65"/>
      <c r="BE521" s="632"/>
      <c r="BF521" s="65"/>
      <c r="BG521" s="65"/>
      <c r="BI521" s="635"/>
      <c r="BJ521" s="636"/>
      <c r="BK521" s="636"/>
      <c r="BL521" s="636"/>
      <c r="BM521" s="102"/>
      <c r="BN521" s="102"/>
      <c r="BO521" s="102"/>
      <c r="BP521" s="636"/>
      <c r="BQ521" s="636"/>
      <c r="BR521" s="636"/>
      <c r="BS521" s="636"/>
      <c r="BT521" s="636"/>
      <c r="BU521" s="636"/>
      <c r="BV521" s="636"/>
      <c r="BW521" s="636"/>
      <c r="BX521" s="636"/>
      <c r="BY521" s="636"/>
      <c r="BZ521" s="636"/>
      <c r="CA521" s="636"/>
      <c r="CB521" s="637"/>
      <c r="CC521" s="636"/>
      <c r="CD521" s="636"/>
      <c r="CE521" s="637"/>
      <c r="CF521" s="637"/>
      <c r="CG521" s="637"/>
      <c r="CH521" s="637"/>
      <c r="CI521" s="636"/>
      <c r="CJ521" s="636"/>
      <c r="CK521" s="637"/>
      <c r="CL521" s="637"/>
      <c r="CM521" s="637"/>
      <c r="CN521" s="705"/>
      <c r="CO521" s="88"/>
      <c r="CP521" s="88"/>
      <c r="CQ521" s="88"/>
      <c r="CR521" s="67"/>
      <c r="CS521" s="67"/>
      <c r="CT521" s="67"/>
      <c r="CU521" s="67"/>
      <c r="CV521" s="67"/>
      <c r="CW521" s="67"/>
      <c r="CX521" s="67"/>
      <c r="CY521" s="67"/>
      <c r="CZ521" s="67"/>
      <c r="DA521" s="67"/>
      <c r="DB521" s="67"/>
      <c r="DC521" s="67"/>
      <c r="DD521" s="67"/>
      <c r="DE521" s="67"/>
      <c r="DF521" s="67"/>
      <c r="DG521" s="67"/>
      <c r="DH521" s="67"/>
      <c r="DI521" s="67"/>
      <c r="DJ521" s="67"/>
      <c r="DK521" s="67"/>
      <c r="DL521" s="67"/>
      <c r="DM521" s="67"/>
      <c r="DN521" s="67"/>
      <c r="DO521" s="67"/>
      <c r="DP521" s="67"/>
      <c r="DQ521" s="67"/>
      <c r="DR521" s="67"/>
      <c r="DS521" s="67"/>
      <c r="DT521" s="67"/>
      <c r="DU521" s="67"/>
      <c r="DV521" s="67"/>
      <c r="DW521" s="67"/>
      <c r="DX521" s="67"/>
      <c r="DY521" s="67"/>
      <c r="DZ521" s="88"/>
      <c r="EA521" s="88"/>
      <c r="EB521" s="88"/>
      <c r="EC521" s="88"/>
      <c r="ED521" s="88"/>
      <c r="EE521" s="88"/>
      <c r="EF521" s="88"/>
      <c r="EG521" s="88"/>
      <c r="EH521" s="65"/>
      <c r="EI521" s="65"/>
      <c r="EJ521" s="65"/>
      <c r="EK521" s="65"/>
      <c r="EL521" s="65"/>
      <c r="EM521" s="65"/>
      <c r="EN521" s="65"/>
      <c r="EO521" s="65"/>
      <c r="EP521" s="65"/>
      <c r="EQ521" s="65"/>
      <c r="ER521" s="65"/>
      <c r="ES521" s="65"/>
      <c r="ET521" s="65"/>
      <c r="EU521" s="65"/>
      <c r="EV521" s="65"/>
      <c r="EW521" s="65"/>
      <c r="EX521" s="65"/>
      <c r="EY521" s="65"/>
      <c r="EZ521" s="65"/>
      <c r="FA521" s="65"/>
      <c r="FB521" s="65"/>
      <c r="FC521" s="65"/>
      <c r="FD521" s="65"/>
      <c r="FE521" s="65"/>
      <c r="FF521" s="65"/>
      <c r="FG521" s="65"/>
      <c r="FH521" s="65"/>
      <c r="FI521" s="65"/>
      <c r="FJ521" s="65"/>
      <c r="FK521" s="65"/>
      <c r="FL521" s="65"/>
      <c r="FM521" s="65"/>
      <c r="FN521" s="65"/>
      <c r="FO521" s="65"/>
      <c r="FP521" s="65"/>
      <c r="FQ521" s="65"/>
      <c r="FR521" s="65"/>
      <c r="FS521" s="65"/>
      <c r="FT521" s="65"/>
      <c r="FU521" s="65"/>
      <c r="FV521" s="65"/>
      <c r="FW521" s="65"/>
      <c r="FX521" s="65"/>
      <c r="FY521" s="65"/>
      <c r="FZ521" s="65"/>
      <c r="GA521" s="65"/>
      <c r="GB521" s="65"/>
      <c r="GC521" s="65"/>
      <c r="GD521" s="65"/>
    </row>
    <row r="522" spans="2:186" hidden="1" x14ac:dyDescent="0.25">
      <c r="B522" s="65"/>
      <c r="C522" s="65"/>
      <c r="D522" s="65"/>
      <c r="E522" s="65"/>
      <c r="F522" s="65"/>
      <c r="G522" s="65"/>
      <c r="H522" s="65"/>
      <c r="I522" s="65"/>
      <c r="J522" s="65"/>
      <c r="K522" s="65"/>
      <c r="L522" s="65"/>
      <c r="M522" s="65"/>
      <c r="N522" s="65"/>
      <c r="O522" s="65"/>
      <c r="P522" s="65"/>
      <c r="Q522" s="65"/>
      <c r="R522" s="65"/>
      <c r="S522" s="65"/>
      <c r="T522" s="65"/>
      <c r="U522" s="65"/>
      <c r="V522" s="631"/>
      <c r="W522" s="65"/>
      <c r="X522" s="65"/>
      <c r="Y522" s="65"/>
      <c r="Z522" s="65"/>
      <c r="AA522" s="632"/>
      <c r="AB522" s="632"/>
      <c r="AC522" s="65"/>
      <c r="AD522" s="632"/>
      <c r="AE522" s="633"/>
      <c r="AF522" s="65"/>
      <c r="AG522" s="65"/>
      <c r="AH522" s="634"/>
      <c r="AI522" s="634"/>
      <c r="AJ522" s="65"/>
      <c r="AK522" s="632"/>
      <c r="AL522" s="65"/>
      <c r="AM522" s="65"/>
      <c r="AN522" s="65"/>
      <c r="AO522" s="65"/>
      <c r="AP522" s="65"/>
      <c r="AQ522" s="65"/>
      <c r="AR522" s="632"/>
      <c r="AS522" s="65"/>
      <c r="AT522" s="65"/>
      <c r="AU522" s="65"/>
      <c r="AV522" s="632"/>
      <c r="AW522" s="65"/>
      <c r="AX522" s="632"/>
      <c r="AY522" s="65"/>
      <c r="AZ522" s="65"/>
      <c r="BA522" s="65"/>
      <c r="BB522" s="632"/>
      <c r="BC522" s="632"/>
      <c r="BD522" s="65"/>
      <c r="BE522" s="632"/>
      <c r="BF522" s="65"/>
      <c r="BG522" s="65"/>
      <c r="BI522" s="635"/>
      <c r="BJ522" s="636"/>
      <c r="BK522" s="636"/>
      <c r="BL522" s="636"/>
      <c r="BM522" s="102"/>
      <c r="BN522" s="102"/>
      <c r="BO522" s="102"/>
      <c r="BP522" s="636"/>
      <c r="BQ522" s="636"/>
      <c r="BR522" s="636"/>
      <c r="BS522" s="636"/>
      <c r="BT522" s="636"/>
      <c r="BU522" s="636"/>
      <c r="BV522" s="636"/>
      <c r="BW522" s="636"/>
      <c r="BX522" s="636"/>
      <c r="BY522" s="636"/>
      <c r="BZ522" s="636"/>
      <c r="CA522" s="636"/>
      <c r="CB522" s="637"/>
      <c r="CC522" s="636"/>
      <c r="CD522" s="636"/>
      <c r="CE522" s="637"/>
      <c r="CF522" s="637"/>
      <c r="CG522" s="637"/>
      <c r="CH522" s="637"/>
      <c r="CI522" s="636"/>
      <c r="CJ522" s="636"/>
      <c r="CK522" s="637"/>
      <c r="CL522" s="637"/>
      <c r="CM522" s="637"/>
      <c r="CN522" s="705"/>
      <c r="CO522" s="88"/>
      <c r="CP522" s="88"/>
      <c r="CQ522" s="88"/>
      <c r="CR522" s="67"/>
      <c r="CS522" s="67"/>
      <c r="CT522" s="67"/>
      <c r="CU522" s="67"/>
      <c r="CV522" s="67"/>
      <c r="CW522" s="67"/>
      <c r="CX522" s="67"/>
      <c r="CY522" s="67"/>
      <c r="CZ522" s="67"/>
      <c r="DA522" s="67"/>
      <c r="DB522" s="67"/>
      <c r="DC522" s="67"/>
      <c r="DD522" s="67"/>
      <c r="DE522" s="67"/>
      <c r="DF522" s="67"/>
      <c r="DG522" s="67"/>
      <c r="DH522" s="67"/>
      <c r="DI522" s="67"/>
      <c r="DJ522" s="67"/>
      <c r="DK522" s="67"/>
      <c r="DL522" s="67"/>
      <c r="DM522" s="67"/>
      <c r="DN522" s="67"/>
      <c r="DO522" s="67"/>
      <c r="DP522" s="67"/>
      <c r="DQ522" s="67"/>
      <c r="DR522" s="67"/>
      <c r="DS522" s="67"/>
      <c r="DT522" s="67"/>
      <c r="DU522" s="67"/>
      <c r="DV522" s="67"/>
      <c r="DW522" s="67"/>
      <c r="DX522" s="67"/>
      <c r="DY522" s="67"/>
      <c r="DZ522" s="88"/>
      <c r="EA522" s="88"/>
      <c r="EB522" s="88"/>
      <c r="EC522" s="88"/>
      <c r="ED522" s="88"/>
      <c r="EE522" s="88"/>
      <c r="EF522" s="88"/>
      <c r="EG522" s="88"/>
      <c r="EH522" s="65"/>
      <c r="EI522" s="65"/>
      <c r="EJ522" s="65"/>
      <c r="EK522" s="65"/>
      <c r="EL522" s="65"/>
      <c r="EM522" s="65"/>
      <c r="EN522" s="65"/>
      <c r="EO522" s="65"/>
      <c r="EP522" s="65"/>
      <c r="EQ522" s="65"/>
      <c r="ER522" s="65"/>
      <c r="ES522" s="65"/>
      <c r="ET522" s="65"/>
      <c r="EU522" s="65"/>
      <c r="EV522" s="65"/>
      <c r="EW522" s="65"/>
      <c r="EX522" s="65"/>
      <c r="EY522" s="65"/>
      <c r="EZ522" s="65"/>
      <c r="FA522" s="65"/>
      <c r="FB522" s="65"/>
      <c r="FC522" s="65"/>
      <c r="FD522" s="65"/>
      <c r="FE522" s="65"/>
      <c r="FF522" s="65"/>
      <c r="FG522" s="65"/>
      <c r="FH522" s="65"/>
      <c r="FI522" s="65"/>
      <c r="FJ522" s="65"/>
      <c r="FK522" s="65"/>
      <c r="FL522" s="65"/>
      <c r="FM522" s="65"/>
      <c r="FN522" s="65"/>
      <c r="FO522" s="65"/>
      <c r="FP522" s="65"/>
      <c r="FQ522" s="65"/>
      <c r="FR522" s="65"/>
      <c r="FS522" s="65"/>
      <c r="FT522" s="65"/>
      <c r="FU522" s="65"/>
      <c r="FV522" s="65"/>
      <c r="FW522" s="65"/>
      <c r="FX522" s="65"/>
      <c r="FY522" s="65"/>
      <c r="FZ522" s="65"/>
      <c r="GA522" s="65"/>
      <c r="GB522" s="65"/>
      <c r="GC522" s="65"/>
      <c r="GD522" s="65"/>
    </row>
    <row r="523" spans="2:186" hidden="1" x14ac:dyDescent="0.25">
      <c r="B523" s="65"/>
      <c r="C523" s="65"/>
      <c r="D523" s="65"/>
      <c r="E523" s="65"/>
      <c r="F523" s="65"/>
      <c r="G523" s="65"/>
      <c r="H523" s="65"/>
      <c r="I523" s="65"/>
      <c r="J523" s="65"/>
      <c r="K523" s="65"/>
      <c r="L523" s="65"/>
      <c r="M523" s="65"/>
      <c r="N523" s="65"/>
      <c r="O523" s="65"/>
      <c r="P523" s="65"/>
      <c r="Q523" s="65"/>
      <c r="R523" s="65"/>
      <c r="S523" s="65"/>
      <c r="T523" s="65"/>
      <c r="U523" s="65"/>
      <c r="V523" s="631"/>
      <c r="W523" s="65"/>
      <c r="X523" s="65"/>
      <c r="Y523" s="65"/>
      <c r="Z523" s="65"/>
      <c r="AA523" s="632"/>
      <c r="AB523" s="632"/>
      <c r="AC523" s="65"/>
      <c r="AD523" s="632"/>
      <c r="AE523" s="633"/>
      <c r="AF523" s="65"/>
      <c r="AG523" s="65"/>
      <c r="AH523" s="634"/>
      <c r="AI523" s="634"/>
      <c r="AJ523" s="65"/>
      <c r="AK523" s="632"/>
      <c r="AL523" s="65"/>
      <c r="AM523" s="65"/>
      <c r="AN523" s="65"/>
      <c r="AO523" s="65"/>
      <c r="AP523" s="65"/>
      <c r="AQ523" s="65"/>
      <c r="AR523" s="632"/>
      <c r="AS523" s="65"/>
      <c r="AT523" s="65"/>
      <c r="AU523" s="65"/>
      <c r="AV523" s="632"/>
      <c r="AW523" s="65"/>
      <c r="AX523" s="632"/>
      <c r="AY523" s="65"/>
      <c r="AZ523" s="65"/>
      <c r="BA523" s="65"/>
      <c r="BB523" s="632"/>
      <c r="BC523" s="632"/>
      <c r="BD523" s="65"/>
      <c r="BE523" s="632"/>
      <c r="BF523" s="65"/>
      <c r="BG523" s="65"/>
      <c r="BI523" s="635"/>
      <c r="BJ523" s="636"/>
      <c r="BK523" s="636"/>
      <c r="BL523" s="636"/>
      <c r="BM523" s="102"/>
      <c r="BN523" s="102"/>
      <c r="BO523" s="102"/>
      <c r="BP523" s="636"/>
      <c r="BQ523" s="636"/>
      <c r="BR523" s="636"/>
      <c r="BS523" s="636"/>
      <c r="BT523" s="636"/>
      <c r="BU523" s="636"/>
      <c r="BV523" s="636"/>
      <c r="BW523" s="636"/>
      <c r="BX523" s="636"/>
      <c r="BY523" s="636"/>
      <c r="BZ523" s="636"/>
      <c r="CA523" s="636"/>
      <c r="CB523" s="637"/>
      <c r="CC523" s="636"/>
      <c r="CD523" s="636"/>
      <c r="CE523" s="637"/>
      <c r="CF523" s="637"/>
      <c r="CG523" s="637"/>
      <c r="CH523" s="637"/>
      <c r="CI523" s="636"/>
      <c r="CJ523" s="636"/>
      <c r="CK523" s="637"/>
      <c r="CL523" s="637"/>
      <c r="CM523" s="637"/>
      <c r="CN523" s="705"/>
      <c r="CO523" s="88"/>
      <c r="CP523" s="88"/>
      <c r="CQ523" s="88"/>
      <c r="CR523" s="67"/>
      <c r="CS523" s="67"/>
      <c r="CT523" s="67"/>
      <c r="CU523" s="67"/>
      <c r="CV523" s="67"/>
      <c r="CW523" s="67"/>
      <c r="CX523" s="67"/>
      <c r="CY523" s="67"/>
      <c r="CZ523" s="67"/>
      <c r="DA523" s="67"/>
      <c r="DB523" s="67"/>
      <c r="DC523" s="67"/>
      <c r="DD523" s="67"/>
      <c r="DE523" s="67"/>
      <c r="DF523" s="67"/>
      <c r="DG523" s="67"/>
      <c r="DH523" s="67"/>
      <c r="DI523" s="67"/>
      <c r="DJ523" s="67"/>
      <c r="DK523" s="67"/>
      <c r="DL523" s="67"/>
      <c r="DM523" s="67"/>
      <c r="DN523" s="67"/>
      <c r="DO523" s="67"/>
      <c r="DP523" s="67"/>
      <c r="DQ523" s="67"/>
      <c r="DR523" s="67"/>
      <c r="DS523" s="67"/>
      <c r="DT523" s="67"/>
      <c r="DU523" s="67"/>
      <c r="DV523" s="67"/>
      <c r="DW523" s="67"/>
      <c r="DX523" s="67"/>
      <c r="DY523" s="67"/>
      <c r="DZ523" s="88"/>
      <c r="EA523" s="88"/>
      <c r="EB523" s="88"/>
      <c r="EC523" s="88"/>
      <c r="ED523" s="88"/>
      <c r="EE523" s="88"/>
      <c r="EF523" s="88"/>
      <c r="EG523" s="88"/>
      <c r="EH523" s="65"/>
      <c r="EI523" s="65"/>
      <c r="EJ523" s="65"/>
      <c r="EK523" s="65"/>
      <c r="EL523" s="65"/>
      <c r="EM523" s="65"/>
      <c r="EN523" s="65"/>
      <c r="EO523" s="65"/>
      <c r="EP523" s="65"/>
      <c r="EQ523" s="65"/>
      <c r="ER523" s="65"/>
      <c r="ES523" s="65"/>
      <c r="ET523" s="65"/>
      <c r="EU523" s="65"/>
      <c r="EV523" s="65"/>
      <c r="EW523" s="65"/>
      <c r="EX523" s="65"/>
      <c r="EY523" s="65"/>
      <c r="EZ523" s="65"/>
      <c r="FA523" s="65"/>
      <c r="FB523" s="65"/>
      <c r="FC523" s="65"/>
      <c r="FD523" s="65"/>
      <c r="FE523" s="65"/>
      <c r="FF523" s="65"/>
      <c r="FG523" s="65"/>
      <c r="FH523" s="65"/>
      <c r="FI523" s="65"/>
      <c r="FJ523" s="65"/>
      <c r="FK523" s="65"/>
      <c r="FL523" s="65"/>
      <c r="FM523" s="65"/>
      <c r="FN523" s="65"/>
      <c r="FO523" s="65"/>
      <c r="FP523" s="65"/>
      <c r="FQ523" s="65"/>
      <c r="FR523" s="65"/>
      <c r="FS523" s="65"/>
      <c r="FT523" s="65"/>
      <c r="FU523" s="65"/>
      <c r="FV523" s="65"/>
      <c r="FW523" s="65"/>
      <c r="FX523" s="65"/>
      <c r="FY523" s="65"/>
      <c r="FZ523" s="65"/>
      <c r="GA523" s="65"/>
      <c r="GB523" s="65"/>
      <c r="GC523" s="65"/>
      <c r="GD523" s="65"/>
    </row>
    <row r="524" spans="2:186" hidden="1" x14ac:dyDescent="0.25">
      <c r="B524" s="65"/>
      <c r="C524" s="65"/>
      <c r="D524" s="65"/>
      <c r="E524" s="65"/>
      <c r="F524" s="65"/>
      <c r="G524" s="65"/>
      <c r="H524" s="65"/>
      <c r="I524" s="65"/>
      <c r="J524" s="65"/>
      <c r="K524" s="65"/>
      <c r="L524" s="65"/>
      <c r="M524" s="65"/>
      <c r="N524" s="65"/>
      <c r="O524" s="65"/>
      <c r="P524" s="65"/>
      <c r="Q524" s="65"/>
      <c r="R524" s="65"/>
      <c r="S524" s="65"/>
      <c r="T524" s="65"/>
      <c r="U524" s="65"/>
      <c r="V524" s="631"/>
      <c r="W524" s="65"/>
      <c r="X524" s="65"/>
      <c r="Y524" s="65"/>
      <c r="Z524" s="65"/>
      <c r="AA524" s="632"/>
      <c r="AB524" s="632"/>
      <c r="AC524" s="65"/>
      <c r="AD524" s="632"/>
      <c r="AE524" s="633"/>
      <c r="AF524" s="65"/>
      <c r="AG524" s="65"/>
      <c r="AH524" s="634"/>
      <c r="AI524" s="634"/>
      <c r="AJ524" s="65"/>
      <c r="AK524" s="632"/>
      <c r="AL524" s="65"/>
      <c r="AM524" s="65"/>
      <c r="AN524" s="65"/>
      <c r="AO524" s="65"/>
      <c r="AP524" s="65"/>
      <c r="AQ524" s="65"/>
      <c r="AR524" s="632"/>
      <c r="AS524" s="65"/>
      <c r="AT524" s="65"/>
      <c r="AU524" s="65"/>
      <c r="AV524" s="632"/>
      <c r="AW524" s="65"/>
      <c r="AX524" s="632"/>
      <c r="AY524" s="65"/>
      <c r="AZ524" s="65"/>
      <c r="BA524" s="65"/>
      <c r="BB524" s="632"/>
      <c r="BC524" s="632"/>
      <c r="BD524" s="65"/>
      <c r="BE524" s="632"/>
      <c r="BF524" s="65"/>
      <c r="BG524" s="65"/>
      <c r="BI524" s="635"/>
      <c r="BJ524" s="636"/>
      <c r="BK524" s="636"/>
      <c r="BL524" s="636"/>
      <c r="BM524" s="102"/>
      <c r="BN524" s="102"/>
      <c r="BO524" s="102"/>
      <c r="BP524" s="636"/>
      <c r="BQ524" s="636"/>
      <c r="BR524" s="636"/>
      <c r="BS524" s="636"/>
      <c r="BT524" s="636"/>
      <c r="BU524" s="636"/>
      <c r="BV524" s="636"/>
      <c r="BW524" s="636"/>
      <c r="BX524" s="636"/>
      <c r="BY524" s="636"/>
      <c r="BZ524" s="636"/>
      <c r="CA524" s="636"/>
      <c r="CB524" s="637"/>
      <c r="CC524" s="636"/>
      <c r="CD524" s="636"/>
      <c r="CE524" s="637"/>
      <c r="CF524" s="637"/>
      <c r="CG524" s="637"/>
      <c r="CH524" s="637"/>
      <c r="CI524" s="636"/>
      <c r="CJ524" s="636"/>
      <c r="CK524" s="637"/>
      <c r="CL524" s="637"/>
      <c r="CM524" s="637"/>
      <c r="CN524" s="705"/>
      <c r="CO524" s="88"/>
      <c r="CP524" s="88"/>
      <c r="CQ524" s="88"/>
      <c r="CR524" s="67"/>
      <c r="CS524" s="67"/>
      <c r="CT524" s="67"/>
      <c r="CU524" s="67"/>
      <c r="CV524" s="67"/>
      <c r="CW524" s="67"/>
      <c r="CX524" s="67"/>
      <c r="CY524" s="67"/>
      <c r="CZ524" s="67"/>
      <c r="DA524" s="67"/>
      <c r="DB524" s="67"/>
      <c r="DC524" s="67"/>
      <c r="DD524" s="67"/>
      <c r="DE524" s="67"/>
      <c r="DF524" s="67"/>
      <c r="DG524" s="67"/>
      <c r="DH524" s="67"/>
      <c r="DI524" s="67"/>
      <c r="DJ524" s="67"/>
      <c r="DK524" s="67"/>
      <c r="DL524" s="67"/>
      <c r="DM524" s="67"/>
      <c r="DN524" s="67"/>
      <c r="DO524" s="67"/>
      <c r="DP524" s="67"/>
      <c r="DQ524" s="67"/>
      <c r="DR524" s="67"/>
      <c r="DS524" s="67"/>
      <c r="DT524" s="67"/>
      <c r="DU524" s="67"/>
      <c r="DV524" s="67"/>
      <c r="DW524" s="67"/>
      <c r="DX524" s="67"/>
      <c r="DY524" s="67"/>
      <c r="DZ524" s="88"/>
      <c r="EA524" s="88"/>
      <c r="EB524" s="88"/>
      <c r="EC524" s="88"/>
      <c r="ED524" s="88"/>
      <c r="EE524" s="88"/>
      <c r="EF524" s="88"/>
      <c r="EG524" s="88"/>
      <c r="EH524" s="65"/>
      <c r="EI524" s="65"/>
      <c r="EJ524" s="65"/>
      <c r="EK524" s="65"/>
      <c r="EL524" s="65"/>
      <c r="EM524" s="65"/>
      <c r="EN524" s="65"/>
      <c r="EO524" s="65"/>
      <c r="EP524" s="65"/>
      <c r="EQ524" s="65"/>
      <c r="ER524" s="65"/>
      <c r="ES524" s="65"/>
      <c r="ET524" s="65"/>
      <c r="EU524" s="65"/>
      <c r="EV524" s="65"/>
      <c r="EW524" s="65"/>
      <c r="EX524" s="65"/>
      <c r="EY524" s="65"/>
      <c r="EZ524" s="65"/>
      <c r="FA524" s="65"/>
      <c r="FB524" s="65"/>
      <c r="FC524" s="65"/>
      <c r="FD524" s="65"/>
      <c r="FE524" s="65"/>
      <c r="FF524" s="65"/>
      <c r="FG524" s="65"/>
      <c r="FH524" s="65"/>
      <c r="FI524" s="65"/>
      <c r="FJ524" s="65"/>
      <c r="FK524" s="65"/>
      <c r="FL524" s="65"/>
      <c r="FM524" s="65"/>
      <c r="FN524" s="65"/>
      <c r="FO524" s="65"/>
      <c r="FP524" s="65"/>
      <c r="FQ524" s="65"/>
      <c r="FR524" s="65"/>
      <c r="FS524" s="65"/>
      <c r="FT524" s="65"/>
      <c r="FU524" s="65"/>
      <c r="FV524" s="65"/>
      <c r="FW524" s="65"/>
      <c r="FX524" s="65"/>
      <c r="FY524" s="65"/>
      <c r="FZ524" s="65"/>
      <c r="GA524" s="65"/>
      <c r="GB524" s="65"/>
      <c r="GC524" s="65"/>
      <c r="GD524" s="65"/>
    </row>
    <row r="525" spans="2:186" hidden="1" x14ac:dyDescent="0.25">
      <c r="B525" s="65"/>
      <c r="C525" s="65"/>
      <c r="D525" s="65"/>
      <c r="E525" s="65"/>
      <c r="F525" s="65"/>
      <c r="G525" s="65"/>
      <c r="H525" s="65"/>
      <c r="I525" s="65"/>
      <c r="J525" s="65"/>
      <c r="K525" s="65"/>
      <c r="L525" s="65"/>
      <c r="M525" s="65"/>
      <c r="N525" s="65"/>
      <c r="O525" s="65"/>
      <c r="P525" s="65"/>
      <c r="Q525" s="65"/>
      <c r="R525" s="65"/>
      <c r="S525" s="65"/>
      <c r="T525" s="65"/>
      <c r="U525" s="65"/>
      <c r="V525" s="631"/>
      <c r="W525" s="65"/>
      <c r="X525" s="65"/>
      <c r="Y525" s="65"/>
      <c r="Z525" s="65"/>
      <c r="AA525" s="632"/>
      <c r="AB525" s="632"/>
      <c r="AC525" s="65"/>
      <c r="AD525" s="632"/>
      <c r="AE525" s="633"/>
      <c r="AF525" s="65"/>
      <c r="AG525" s="65"/>
      <c r="AH525" s="634"/>
      <c r="AI525" s="634"/>
      <c r="AJ525" s="65"/>
      <c r="AK525" s="632"/>
      <c r="AL525" s="65"/>
      <c r="AM525" s="65"/>
      <c r="AN525" s="65"/>
      <c r="AO525" s="65"/>
      <c r="AP525" s="65"/>
      <c r="AQ525" s="65"/>
      <c r="AR525" s="632"/>
      <c r="AS525" s="65"/>
      <c r="AT525" s="65"/>
      <c r="AU525" s="65"/>
      <c r="AV525" s="632"/>
      <c r="AW525" s="65"/>
      <c r="AX525" s="632"/>
      <c r="AY525" s="65"/>
      <c r="AZ525" s="65"/>
      <c r="BA525" s="65"/>
      <c r="BB525" s="632"/>
      <c r="BC525" s="632"/>
      <c r="BD525" s="65"/>
      <c r="BE525" s="632"/>
      <c r="BF525" s="65"/>
      <c r="BG525" s="65"/>
      <c r="BI525" s="635"/>
      <c r="BJ525" s="636"/>
      <c r="BK525" s="636"/>
      <c r="BL525" s="636"/>
      <c r="BM525" s="102"/>
      <c r="BN525" s="102"/>
      <c r="BO525" s="102"/>
      <c r="BP525" s="636"/>
      <c r="BQ525" s="636"/>
      <c r="BR525" s="636"/>
      <c r="BS525" s="636"/>
      <c r="BT525" s="636"/>
      <c r="BU525" s="636"/>
      <c r="BV525" s="636"/>
      <c r="BW525" s="636"/>
      <c r="BX525" s="636"/>
      <c r="BY525" s="636"/>
      <c r="BZ525" s="636"/>
      <c r="CA525" s="636"/>
      <c r="CB525" s="637"/>
      <c r="CC525" s="636"/>
      <c r="CD525" s="636"/>
      <c r="CE525" s="637"/>
      <c r="CF525" s="637"/>
      <c r="CG525" s="637"/>
      <c r="CH525" s="637"/>
      <c r="CI525" s="636"/>
      <c r="CJ525" s="636"/>
      <c r="CK525" s="637"/>
      <c r="CL525" s="637"/>
      <c r="CM525" s="637"/>
      <c r="CN525" s="705"/>
      <c r="CO525" s="88"/>
      <c r="CP525" s="88"/>
      <c r="CQ525" s="88"/>
      <c r="CR525" s="67"/>
      <c r="CS525" s="67"/>
      <c r="CT525" s="67"/>
      <c r="CU525" s="67"/>
      <c r="CV525" s="67"/>
      <c r="CW525" s="67"/>
      <c r="CX525" s="67"/>
      <c r="CY525" s="67"/>
      <c r="CZ525" s="67"/>
      <c r="DA525" s="67"/>
      <c r="DB525" s="67"/>
      <c r="DC525" s="67"/>
      <c r="DD525" s="67"/>
      <c r="DE525" s="67"/>
      <c r="DF525" s="67"/>
      <c r="DG525" s="67"/>
      <c r="DH525" s="67"/>
      <c r="DI525" s="67"/>
      <c r="DJ525" s="67"/>
      <c r="DK525" s="67"/>
      <c r="DL525" s="67"/>
      <c r="DM525" s="67"/>
      <c r="DN525" s="67"/>
      <c r="DO525" s="67"/>
      <c r="DP525" s="67"/>
      <c r="DQ525" s="67"/>
      <c r="DR525" s="67"/>
      <c r="DS525" s="67"/>
      <c r="DT525" s="67"/>
      <c r="DU525" s="67"/>
      <c r="DV525" s="67"/>
      <c r="DW525" s="67"/>
      <c r="DX525" s="67"/>
      <c r="DY525" s="67"/>
      <c r="DZ525" s="88"/>
      <c r="EA525" s="88"/>
      <c r="EB525" s="88"/>
      <c r="EC525" s="88"/>
      <c r="ED525" s="88"/>
      <c r="EE525" s="88"/>
      <c r="EF525" s="88"/>
      <c r="EG525" s="88"/>
      <c r="EH525" s="65"/>
      <c r="EI525" s="65"/>
      <c r="EJ525" s="65"/>
      <c r="EK525" s="65"/>
      <c r="EL525" s="65"/>
      <c r="EM525" s="65"/>
      <c r="EN525" s="65"/>
      <c r="EO525" s="65"/>
      <c r="EP525" s="65"/>
      <c r="EQ525" s="65"/>
      <c r="ER525" s="65"/>
      <c r="ES525" s="65"/>
      <c r="ET525" s="65"/>
      <c r="EU525" s="65"/>
      <c r="EV525" s="65"/>
      <c r="EW525" s="65"/>
      <c r="EX525" s="65"/>
      <c r="EY525" s="65"/>
      <c r="EZ525" s="65"/>
      <c r="FA525" s="65"/>
      <c r="FB525" s="65"/>
      <c r="FC525" s="65"/>
      <c r="FD525" s="65"/>
      <c r="FE525" s="65"/>
      <c r="FF525" s="65"/>
      <c r="FG525" s="65"/>
      <c r="FH525" s="65"/>
      <c r="FI525" s="65"/>
      <c r="FJ525" s="65"/>
      <c r="FK525" s="65"/>
      <c r="FL525" s="65"/>
      <c r="FM525" s="65"/>
      <c r="FN525" s="65"/>
      <c r="FO525" s="65"/>
      <c r="FP525" s="65"/>
      <c r="FQ525" s="65"/>
      <c r="FR525" s="65"/>
      <c r="FS525" s="65"/>
      <c r="FT525" s="65"/>
      <c r="FU525" s="65"/>
      <c r="FV525" s="65"/>
      <c r="FW525" s="65"/>
      <c r="FX525" s="65"/>
      <c r="FY525" s="65"/>
      <c r="FZ525" s="65"/>
      <c r="GA525" s="65"/>
      <c r="GB525" s="65"/>
      <c r="GC525" s="65"/>
      <c r="GD525" s="65"/>
    </row>
    <row r="526" spans="2:186" hidden="1" x14ac:dyDescent="0.25">
      <c r="B526" s="65"/>
      <c r="C526" s="65"/>
      <c r="D526" s="65"/>
      <c r="E526" s="65"/>
      <c r="F526" s="65"/>
      <c r="G526" s="65"/>
      <c r="H526" s="65"/>
      <c r="I526" s="65"/>
      <c r="J526" s="65"/>
      <c r="K526" s="65"/>
      <c r="L526" s="65"/>
      <c r="M526" s="65"/>
      <c r="N526" s="65"/>
      <c r="O526" s="65"/>
      <c r="P526" s="65"/>
      <c r="Q526" s="65"/>
      <c r="R526" s="65"/>
      <c r="S526" s="65"/>
      <c r="T526" s="65"/>
      <c r="U526" s="65"/>
      <c r="V526" s="631"/>
      <c r="W526" s="65"/>
      <c r="X526" s="65"/>
      <c r="Y526" s="65"/>
      <c r="Z526" s="65"/>
      <c r="AA526" s="632"/>
      <c r="AB526" s="632"/>
      <c r="AC526" s="65"/>
      <c r="AD526" s="632"/>
      <c r="AE526" s="633"/>
      <c r="AF526" s="65"/>
      <c r="AG526" s="65"/>
      <c r="AH526" s="634"/>
      <c r="AI526" s="634"/>
      <c r="AJ526" s="65"/>
      <c r="AK526" s="632"/>
      <c r="AL526" s="65"/>
      <c r="AM526" s="65"/>
      <c r="AN526" s="65"/>
      <c r="AO526" s="65"/>
      <c r="AP526" s="65"/>
      <c r="AQ526" s="65"/>
      <c r="AR526" s="632"/>
      <c r="AS526" s="65"/>
      <c r="AT526" s="65"/>
      <c r="AU526" s="65"/>
      <c r="AV526" s="632"/>
      <c r="AW526" s="65"/>
      <c r="AX526" s="632"/>
      <c r="AY526" s="65"/>
      <c r="AZ526" s="65"/>
      <c r="BA526" s="65"/>
      <c r="BB526" s="632"/>
      <c r="BC526" s="632"/>
      <c r="BD526" s="65"/>
      <c r="BE526" s="632"/>
      <c r="BF526" s="65"/>
      <c r="BG526" s="65"/>
      <c r="BI526" s="635"/>
      <c r="BJ526" s="636"/>
      <c r="BK526" s="636"/>
      <c r="BL526" s="636"/>
      <c r="BM526" s="102"/>
      <c r="BN526" s="102"/>
      <c r="BO526" s="102"/>
      <c r="BP526" s="636"/>
      <c r="BQ526" s="636"/>
      <c r="BR526" s="636"/>
      <c r="BS526" s="636"/>
      <c r="BT526" s="636"/>
      <c r="BU526" s="636"/>
      <c r="BV526" s="636"/>
      <c r="BW526" s="636"/>
      <c r="BX526" s="636"/>
      <c r="BY526" s="636"/>
      <c r="BZ526" s="636"/>
      <c r="CA526" s="636"/>
      <c r="CB526" s="637"/>
      <c r="CC526" s="636"/>
      <c r="CD526" s="636"/>
      <c r="CE526" s="637"/>
      <c r="CF526" s="637"/>
      <c r="CG526" s="637"/>
      <c r="CH526" s="637"/>
      <c r="CI526" s="636"/>
      <c r="CJ526" s="636"/>
      <c r="CK526" s="637"/>
      <c r="CL526" s="637"/>
      <c r="CM526" s="637"/>
      <c r="CN526" s="705"/>
      <c r="CO526" s="88"/>
      <c r="CP526" s="88"/>
      <c r="CQ526" s="88"/>
      <c r="CR526" s="67"/>
      <c r="CS526" s="67"/>
      <c r="CT526" s="67"/>
      <c r="CU526" s="67"/>
      <c r="CV526" s="67"/>
      <c r="CW526" s="67"/>
      <c r="CX526" s="67"/>
      <c r="CY526" s="67"/>
      <c r="CZ526" s="67"/>
      <c r="DA526" s="67"/>
      <c r="DB526" s="67"/>
      <c r="DC526" s="67"/>
      <c r="DD526" s="67"/>
      <c r="DE526" s="67"/>
      <c r="DF526" s="67"/>
      <c r="DG526" s="67"/>
      <c r="DH526" s="67"/>
      <c r="DI526" s="67"/>
      <c r="DJ526" s="67"/>
      <c r="DK526" s="67"/>
      <c r="DL526" s="67"/>
      <c r="DM526" s="67"/>
      <c r="DN526" s="67"/>
      <c r="DO526" s="67"/>
      <c r="DP526" s="67"/>
      <c r="DQ526" s="67"/>
      <c r="DR526" s="67"/>
      <c r="DS526" s="67"/>
      <c r="DT526" s="67"/>
      <c r="DU526" s="67"/>
      <c r="DV526" s="67"/>
      <c r="DW526" s="67"/>
      <c r="DX526" s="67"/>
      <c r="DY526" s="67"/>
      <c r="DZ526" s="88"/>
      <c r="EA526" s="88"/>
      <c r="EB526" s="88"/>
      <c r="EC526" s="88"/>
      <c r="ED526" s="88"/>
      <c r="EE526" s="88"/>
      <c r="EF526" s="88"/>
      <c r="EG526" s="88"/>
      <c r="EH526" s="65"/>
      <c r="EI526" s="65"/>
      <c r="EJ526" s="65"/>
      <c r="EK526" s="65"/>
      <c r="EL526" s="65"/>
      <c r="EM526" s="65"/>
      <c r="EN526" s="65"/>
      <c r="EO526" s="65"/>
      <c r="EP526" s="65"/>
      <c r="EQ526" s="65"/>
      <c r="ER526" s="65"/>
      <c r="ES526" s="65"/>
      <c r="ET526" s="65"/>
      <c r="EU526" s="65"/>
      <c r="EV526" s="65"/>
      <c r="EW526" s="65"/>
      <c r="EX526" s="65"/>
      <c r="EY526" s="65"/>
      <c r="EZ526" s="65"/>
      <c r="FA526" s="65"/>
      <c r="FB526" s="65"/>
      <c r="FC526" s="65"/>
      <c r="FD526" s="65"/>
      <c r="FE526" s="65"/>
      <c r="FF526" s="65"/>
      <c r="FG526" s="65"/>
      <c r="FH526" s="65"/>
      <c r="FI526" s="65"/>
      <c r="FJ526" s="65"/>
      <c r="FK526" s="65"/>
      <c r="FL526" s="65"/>
      <c r="FM526" s="65"/>
      <c r="FN526" s="65"/>
      <c r="FO526" s="65"/>
      <c r="FP526" s="65"/>
      <c r="FQ526" s="65"/>
      <c r="FR526" s="65"/>
      <c r="FS526" s="65"/>
      <c r="FT526" s="65"/>
      <c r="FU526" s="65"/>
      <c r="FV526" s="65"/>
      <c r="FW526" s="65"/>
      <c r="FX526" s="65"/>
      <c r="FY526" s="65"/>
      <c r="FZ526" s="65"/>
      <c r="GA526" s="65"/>
      <c r="GB526" s="65"/>
      <c r="GC526" s="65"/>
      <c r="GD526" s="65"/>
    </row>
    <row r="527" spans="2:186" hidden="1" x14ac:dyDescent="0.25">
      <c r="B527" s="65"/>
      <c r="C527" s="65"/>
      <c r="D527" s="65"/>
      <c r="E527" s="65"/>
      <c r="F527" s="65"/>
      <c r="G527" s="65"/>
      <c r="H527" s="65"/>
      <c r="I527" s="65"/>
      <c r="J527" s="65"/>
      <c r="K527" s="65"/>
      <c r="L527" s="65"/>
      <c r="M527" s="65"/>
      <c r="N527" s="65"/>
      <c r="O527" s="65"/>
      <c r="P527" s="65"/>
      <c r="Q527" s="65"/>
      <c r="R527" s="65"/>
      <c r="S527" s="65"/>
      <c r="T527" s="65"/>
      <c r="U527" s="65"/>
      <c r="V527" s="631"/>
      <c r="W527" s="65"/>
      <c r="X527" s="65"/>
      <c r="Y527" s="65"/>
      <c r="Z527" s="65"/>
      <c r="AA527" s="632"/>
      <c r="AB527" s="632"/>
      <c r="AC527" s="65"/>
      <c r="AD527" s="632"/>
      <c r="AE527" s="633"/>
      <c r="AF527" s="65"/>
      <c r="AG527" s="65"/>
      <c r="AH527" s="634"/>
      <c r="AI527" s="634"/>
      <c r="AJ527" s="65"/>
      <c r="AK527" s="632"/>
      <c r="AL527" s="65"/>
      <c r="AM527" s="65"/>
      <c r="AN527" s="65"/>
      <c r="AO527" s="65"/>
      <c r="AP527" s="65"/>
      <c r="AQ527" s="65"/>
      <c r="AR527" s="632"/>
      <c r="AS527" s="65"/>
      <c r="AT527" s="65"/>
      <c r="AU527" s="65"/>
      <c r="AV527" s="632"/>
      <c r="AW527" s="65"/>
      <c r="AX527" s="632"/>
      <c r="AY527" s="65"/>
      <c r="AZ527" s="65"/>
      <c r="BA527" s="65"/>
      <c r="BB527" s="632"/>
      <c r="BC527" s="632"/>
      <c r="BD527" s="65"/>
      <c r="BE527" s="632"/>
      <c r="BF527" s="65"/>
      <c r="BG527" s="65"/>
      <c r="BI527" s="635"/>
      <c r="BJ527" s="636"/>
      <c r="BK527" s="636"/>
      <c r="BL527" s="636"/>
      <c r="BM527" s="102"/>
      <c r="BN527" s="102"/>
      <c r="BO527" s="102"/>
      <c r="BP527" s="636"/>
      <c r="BQ527" s="636"/>
      <c r="BR527" s="636"/>
      <c r="BS527" s="636"/>
      <c r="BT527" s="636"/>
      <c r="BU527" s="636"/>
      <c r="BV527" s="636"/>
      <c r="BW527" s="636"/>
      <c r="BX527" s="636"/>
      <c r="BY527" s="636"/>
      <c r="BZ527" s="636"/>
      <c r="CA527" s="636"/>
      <c r="CB527" s="637"/>
      <c r="CC527" s="636"/>
      <c r="CD527" s="636"/>
      <c r="CE527" s="637"/>
      <c r="CF527" s="637"/>
      <c r="CG527" s="637"/>
      <c r="CH527" s="637"/>
      <c r="CI527" s="636"/>
      <c r="CJ527" s="636"/>
      <c r="CK527" s="637"/>
      <c r="CL527" s="637"/>
      <c r="CM527" s="637"/>
      <c r="CN527" s="705"/>
      <c r="CO527" s="88"/>
      <c r="CP527" s="88"/>
      <c r="CQ527" s="88"/>
      <c r="CR527" s="67"/>
      <c r="CS527" s="67"/>
      <c r="CT527" s="67"/>
      <c r="CU527" s="67"/>
      <c r="CV527" s="67"/>
      <c r="CW527" s="67"/>
      <c r="CX527" s="67"/>
      <c r="CY527" s="67"/>
      <c r="CZ527" s="67"/>
      <c r="DA527" s="67"/>
      <c r="DB527" s="67"/>
      <c r="DC527" s="67"/>
      <c r="DD527" s="67"/>
      <c r="DE527" s="67"/>
      <c r="DF527" s="67"/>
      <c r="DG527" s="67"/>
      <c r="DH527" s="67"/>
      <c r="DI527" s="67"/>
      <c r="DJ527" s="67"/>
      <c r="DK527" s="67"/>
      <c r="DL527" s="67"/>
      <c r="DM527" s="67"/>
      <c r="DN527" s="67"/>
      <c r="DO527" s="67"/>
      <c r="DP527" s="67"/>
      <c r="DQ527" s="67"/>
      <c r="DR527" s="67"/>
      <c r="DS527" s="67"/>
      <c r="DT527" s="67"/>
      <c r="DU527" s="67"/>
      <c r="DV527" s="67"/>
      <c r="DW527" s="67"/>
      <c r="DX527" s="67"/>
      <c r="DY527" s="67"/>
      <c r="DZ527" s="88"/>
      <c r="EA527" s="88"/>
      <c r="EB527" s="88"/>
      <c r="EC527" s="88"/>
      <c r="ED527" s="88"/>
      <c r="EE527" s="88"/>
      <c r="EF527" s="88"/>
      <c r="EG527" s="88"/>
      <c r="EH527" s="65"/>
      <c r="EI527" s="65"/>
      <c r="EJ527" s="65"/>
      <c r="EK527" s="65"/>
      <c r="EL527" s="65"/>
      <c r="EM527" s="65"/>
      <c r="EN527" s="65"/>
      <c r="EO527" s="65"/>
      <c r="EP527" s="65"/>
      <c r="EQ527" s="65"/>
      <c r="ER527" s="65"/>
      <c r="ES527" s="65"/>
      <c r="ET527" s="65"/>
      <c r="EU527" s="65"/>
      <c r="EV527" s="65"/>
      <c r="EW527" s="65"/>
      <c r="EX527" s="65"/>
      <c r="EY527" s="65"/>
      <c r="EZ527" s="65"/>
      <c r="FA527" s="65"/>
      <c r="FB527" s="65"/>
      <c r="FC527" s="65"/>
      <c r="FD527" s="65"/>
      <c r="FE527" s="65"/>
      <c r="FF527" s="65"/>
      <c r="FG527" s="65"/>
      <c r="FH527" s="65"/>
      <c r="FI527" s="65"/>
      <c r="FJ527" s="65"/>
      <c r="FK527" s="65"/>
      <c r="FL527" s="65"/>
      <c r="FM527" s="65"/>
      <c r="FN527" s="65"/>
      <c r="FO527" s="65"/>
      <c r="FP527" s="65"/>
      <c r="FQ527" s="65"/>
      <c r="FR527" s="65"/>
      <c r="FS527" s="65"/>
      <c r="FT527" s="65"/>
      <c r="FU527" s="65"/>
      <c r="FV527" s="65"/>
      <c r="FW527" s="65"/>
      <c r="FX527" s="65"/>
      <c r="FY527" s="65"/>
      <c r="FZ527" s="65"/>
      <c r="GA527" s="65"/>
      <c r="GB527" s="65"/>
      <c r="GC527" s="65"/>
      <c r="GD527" s="65"/>
    </row>
    <row r="528" spans="2:186" hidden="1" x14ac:dyDescent="0.25">
      <c r="B528" s="65"/>
      <c r="C528" s="65"/>
      <c r="D528" s="65"/>
      <c r="E528" s="65"/>
      <c r="F528" s="65"/>
      <c r="G528" s="65"/>
      <c r="H528" s="65"/>
      <c r="I528" s="65"/>
      <c r="J528" s="65"/>
      <c r="K528" s="65"/>
      <c r="L528" s="65"/>
      <c r="M528" s="65"/>
      <c r="N528" s="65"/>
      <c r="O528" s="65"/>
      <c r="P528" s="65"/>
      <c r="Q528" s="65"/>
      <c r="R528" s="65"/>
      <c r="S528" s="65"/>
      <c r="T528" s="65"/>
      <c r="U528" s="65"/>
      <c r="V528" s="631"/>
      <c r="W528" s="65"/>
      <c r="X528" s="65"/>
      <c r="Y528" s="65"/>
      <c r="Z528" s="65"/>
      <c r="AA528" s="632"/>
      <c r="AB528" s="632"/>
      <c r="AC528" s="65"/>
      <c r="AD528" s="632"/>
      <c r="AE528" s="633"/>
      <c r="AF528" s="65"/>
      <c r="AG528" s="65"/>
      <c r="AH528" s="634"/>
      <c r="AI528" s="634"/>
      <c r="AJ528" s="65"/>
      <c r="AK528" s="632"/>
      <c r="AL528" s="65"/>
      <c r="AM528" s="65"/>
      <c r="AN528" s="65"/>
      <c r="AO528" s="65"/>
      <c r="AP528" s="65"/>
      <c r="AQ528" s="65"/>
      <c r="AR528" s="632"/>
      <c r="AS528" s="65"/>
      <c r="AT528" s="65"/>
      <c r="AU528" s="65"/>
      <c r="AV528" s="632"/>
      <c r="AW528" s="65"/>
      <c r="AX528" s="632"/>
      <c r="AY528" s="65"/>
      <c r="AZ528" s="65"/>
      <c r="BA528" s="65"/>
      <c r="BB528" s="632"/>
      <c r="BC528" s="632"/>
      <c r="BD528" s="65"/>
      <c r="BE528" s="632"/>
      <c r="BF528" s="65"/>
      <c r="BG528" s="65"/>
      <c r="BI528" s="635"/>
      <c r="BJ528" s="636"/>
      <c r="BK528" s="636"/>
      <c r="BL528" s="636"/>
      <c r="BM528" s="102"/>
      <c r="BN528" s="102"/>
      <c r="BO528" s="102"/>
      <c r="BP528" s="636"/>
      <c r="BQ528" s="636"/>
      <c r="BR528" s="636"/>
      <c r="BS528" s="636"/>
      <c r="BT528" s="636"/>
      <c r="BU528" s="636"/>
      <c r="BV528" s="636"/>
      <c r="BW528" s="636"/>
      <c r="BX528" s="636"/>
      <c r="BY528" s="636"/>
      <c r="BZ528" s="636"/>
      <c r="CA528" s="636"/>
      <c r="CB528" s="637"/>
      <c r="CC528" s="636"/>
      <c r="CD528" s="636"/>
      <c r="CE528" s="637"/>
      <c r="CF528" s="637"/>
      <c r="CG528" s="637"/>
      <c r="CH528" s="637"/>
      <c r="CI528" s="636"/>
      <c r="CJ528" s="636"/>
      <c r="CK528" s="637"/>
      <c r="CL528" s="637"/>
      <c r="CM528" s="637"/>
      <c r="CN528" s="705"/>
      <c r="CO528" s="88"/>
      <c r="CP528" s="88"/>
      <c r="CQ528" s="88"/>
      <c r="CR528" s="67"/>
      <c r="CS528" s="67"/>
      <c r="CT528" s="67"/>
      <c r="CU528" s="67"/>
      <c r="CV528" s="67"/>
      <c r="CW528" s="67"/>
      <c r="CX528" s="67"/>
      <c r="CY528" s="67"/>
      <c r="CZ528" s="67"/>
      <c r="DA528" s="67"/>
      <c r="DB528" s="67"/>
      <c r="DC528" s="67"/>
      <c r="DD528" s="67"/>
      <c r="DE528" s="67"/>
      <c r="DF528" s="67"/>
      <c r="DG528" s="67"/>
      <c r="DH528" s="67"/>
      <c r="DI528" s="67"/>
      <c r="DJ528" s="67"/>
      <c r="DK528" s="67"/>
      <c r="DL528" s="67"/>
      <c r="DM528" s="67"/>
      <c r="DN528" s="67"/>
      <c r="DO528" s="67"/>
      <c r="DP528" s="67"/>
      <c r="DQ528" s="67"/>
      <c r="DR528" s="67"/>
      <c r="DS528" s="67"/>
      <c r="DT528" s="67"/>
      <c r="DU528" s="67"/>
      <c r="DV528" s="67"/>
      <c r="DW528" s="67"/>
      <c r="DX528" s="67"/>
      <c r="DY528" s="67"/>
      <c r="DZ528" s="88"/>
      <c r="EA528" s="88"/>
      <c r="EB528" s="88"/>
      <c r="EC528" s="88"/>
      <c r="ED528" s="88"/>
      <c r="EE528" s="88"/>
      <c r="EF528" s="88"/>
      <c r="EG528" s="88"/>
      <c r="EH528" s="65"/>
      <c r="EI528" s="65"/>
      <c r="EJ528" s="65"/>
      <c r="EK528" s="65"/>
      <c r="EL528" s="65"/>
      <c r="EM528" s="65"/>
      <c r="EN528" s="65"/>
      <c r="EO528" s="65"/>
      <c r="EP528" s="65"/>
      <c r="EQ528" s="65"/>
      <c r="ER528" s="65"/>
      <c r="ES528" s="65"/>
      <c r="ET528" s="65"/>
      <c r="EU528" s="65"/>
      <c r="EV528" s="65"/>
      <c r="EW528" s="65"/>
      <c r="EX528" s="65"/>
      <c r="EY528" s="65"/>
      <c r="EZ528" s="65"/>
      <c r="FA528" s="65"/>
      <c r="FB528" s="65"/>
      <c r="FC528" s="65"/>
      <c r="FD528" s="65"/>
      <c r="FE528" s="65"/>
      <c r="FF528" s="65"/>
      <c r="FG528" s="65"/>
      <c r="FH528" s="65"/>
      <c r="FI528" s="65"/>
      <c r="FJ528" s="65"/>
      <c r="FK528" s="65"/>
      <c r="FL528" s="65"/>
      <c r="FM528" s="65"/>
      <c r="FN528" s="65"/>
      <c r="FO528" s="65"/>
      <c r="FP528" s="65"/>
      <c r="FQ528" s="65"/>
      <c r="FR528" s="65"/>
      <c r="FS528" s="65"/>
      <c r="FT528" s="65"/>
      <c r="FU528" s="65"/>
      <c r="FV528" s="65"/>
      <c r="FW528" s="65"/>
      <c r="FX528" s="65"/>
      <c r="FY528" s="65"/>
      <c r="FZ528" s="65"/>
      <c r="GA528" s="65"/>
      <c r="GB528" s="65"/>
      <c r="GC528" s="65"/>
      <c r="GD528" s="65"/>
    </row>
    <row r="529" spans="2:186" hidden="1" x14ac:dyDescent="0.25">
      <c r="B529" s="65"/>
      <c r="C529" s="65"/>
      <c r="D529" s="65"/>
      <c r="E529" s="65"/>
      <c r="F529" s="65"/>
      <c r="G529" s="65"/>
      <c r="H529" s="65"/>
      <c r="I529" s="65"/>
      <c r="J529" s="65"/>
      <c r="K529" s="65"/>
      <c r="L529" s="65"/>
      <c r="M529" s="65"/>
      <c r="N529" s="65"/>
      <c r="O529" s="65"/>
      <c r="P529" s="65"/>
      <c r="Q529" s="65"/>
      <c r="R529" s="65"/>
      <c r="S529" s="65"/>
      <c r="T529" s="65"/>
      <c r="U529" s="65"/>
      <c r="V529" s="631"/>
      <c r="W529" s="65"/>
      <c r="X529" s="65"/>
      <c r="Y529" s="65"/>
      <c r="Z529" s="65"/>
      <c r="AA529" s="632"/>
      <c r="AB529" s="632"/>
      <c r="AC529" s="65"/>
      <c r="AD529" s="632"/>
      <c r="AE529" s="633"/>
      <c r="AF529" s="65"/>
      <c r="AG529" s="65"/>
      <c r="AH529" s="634"/>
      <c r="AI529" s="634"/>
      <c r="AJ529" s="65"/>
      <c r="AK529" s="632"/>
      <c r="AL529" s="65"/>
      <c r="AM529" s="65"/>
      <c r="AN529" s="65"/>
      <c r="AO529" s="65"/>
      <c r="AP529" s="65"/>
      <c r="AQ529" s="65"/>
      <c r="AR529" s="632"/>
      <c r="AS529" s="65"/>
      <c r="AT529" s="65"/>
      <c r="AU529" s="65"/>
      <c r="AV529" s="632"/>
      <c r="AW529" s="65"/>
      <c r="AX529" s="632"/>
      <c r="AY529" s="65"/>
      <c r="AZ529" s="65"/>
      <c r="BA529" s="65"/>
      <c r="BB529" s="632"/>
      <c r="BC529" s="632"/>
      <c r="BD529" s="65"/>
      <c r="BE529" s="632"/>
      <c r="BF529" s="65"/>
      <c r="BG529" s="65"/>
      <c r="BI529" s="635"/>
      <c r="BJ529" s="636"/>
      <c r="BK529" s="636"/>
      <c r="BL529" s="636"/>
      <c r="BM529" s="102"/>
      <c r="BN529" s="102"/>
      <c r="BO529" s="102"/>
      <c r="BP529" s="636"/>
      <c r="BQ529" s="636"/>
      <c r="BR529" s="636"/>
      <c r="BS529" s="636"/>
      <c r="BT529" s="636"/>
      <c r="BU529" s="636"/>
      <c r="BV529" s="636"/>
      <c r="BW529" s="636"/>
      <c r="BX529" s="636"/>
      <c r="BY529" s="636"/>
      <c r="BZ529" s="636"/>
      <c r="CA529" s="636"/>
      <c r="CB529" s="637"/>
      <c r="CC529" s="636"/>
      <c r="CD529" s="636"/>
      <c r="CE529" s="637"/>
      <c r="CF529" s="637"/>
      <c r="CG529" s="637"/>
      <c r="CH529" s="637"/>
      <c r="CI529" s="636"/>
      <c r="CJ529" s="636"/>
      <c r="CK529" s="637"/>
      <c r="CL529" s="637"/>
      <c r="CM529" s="637"/>
      <c r="CN529" s="705"/>
      <c r="CO529" s="88"/>
      <c r="CP529" s="88"/>
      <c r="CQ529" s="88"/>
      <c r="CR529" s="67"/>
      <c r="CS529" s="67"/>
      <c r="CT529" s="67"/>
      <c r="CU529" s="67"/>
      <c r="CV529" s="67"/>
      <c r="CW529" s="67"/>
      <c r="CX529" s="67"/>
      <c r="CY529" s="67"/>
      <c r="CZ529" s="67"/>
      <c r="DA529" s="67"/>
      <c r="DB529" s="67"/>
      <c r="DC529" s="67"/>
      <c r="DD529" s="67"/>
      <c r="DE529" s="67"/>
      <c r="DF529" s="67"/>
      <c r="DG529" s="67"/>
      <c r="DH529" s="67"/>
      <c r="DI529" s="67"/>
      <c r="DJ529" s="67"/>
      <c r="DK529" s="67"/>
      <c r="DL529" s="67"/>
      <c r="DM529" s="67"/>
      <c r="DN529" s="67"/>
      <c r="DO529" s="67"/>
      <c r="DP529" s="67"/>
      <c r="DQ529" s="67"/>
      <c r="DR529" s="67"/>
      <c r="DS529" s="67"/>
      <c r="DT529" s="67"/>
      <c r="DU529" s="67"/>
      <c r="DV529" s="67"/>
      <c r="DW529" s="67"/>
      <c r="DX529" s="67"/>
      <c r="DY529" s="67"/>
      <c r="DZ529" s="88"/>
      <c r="EA529" s="88"/>
      <c r="EB529" s="88"/>
      <c r="EC529" s="88"/>
      <c r="ED529" s="88"/>
      <c r="EE529" s="88"/>
      <c r="EF529" s="88"/>
      <c r="EG529" s="88"/>
      <c r="EH529" s="65"/>
      <c r="EI529" s="65"/>
      <c r="EJ529" s="65"/>
      <c r="EK529" s="65"/>
      <c r="EL529" s="65"/>
      <c r="EM529" s="65"/>
      <c r="EN529" s="65"/>
      <c r="EO529" s="65"/>
      <c r="EP529" s="65"/>
      <c r="EQ529" s="65"/>
      <c r="ER529" s="65"/>
      <c r="ES529" s="65"/>
      <c r="ET529" s="65"/>
      <c r="EU529" s="65"/>
      <c r="EV529" s="65"/>
      <c r="EW529" s="65"/>
      <c r="EX529" s="65"/>
      <c r="EY529" s="65"/>
      <c r="EZ529" s="65"/>
      <c r="FA529" s="65"/>
      <c r="FB529" s="65"/>
      <c r="FC529" s="65"/>
      <c r="FD529" s="65"/>
      <c r="FE529" s="65"/>
      <c r="FF529" s="65"/>
      <c r="FG529" s="65"/>
      <c r="FH529" s="65"/>
      <c r="FI529" s="65"/>
      <c r="FJ529" s="65"/>
      <c r="FK529" s="65"/>
      <c r="FL529" s="65"/>
      <c r="FM529" s="65"/>
      <c r="FN529" s="65"/>
      <c r="FO529" s="65"/>
      <c r="FP529" s="65"/>
      <c r="FQ529" s="65"/>
      <c r="FR529" s="65"/>
      <c r="FS529" s="65"/>
      <c r="FT529" s="65"/>
      <c r="FU529" s="65"/>
      <c r="FV529" s="65"/>
      <c r="FW529" s="65"/>
      <c r="FX529" s="65"/>
      <c r="FY529" s="65"/>
      <c r="FZ529" s="65"/>
      <c r="GA529" s="65"/>
      <c r="GB529" s="65"/>
      <c r="GC529" s="65"/>
      <c r="GD529" s="65"/>
    </row>
    <row r="530" spans="2:186" hidden="1" x14ac:dyDescent="0.25">
      <c r="B530" s="65"/>
      <c r="C530" s="65"/>
      <c r="D530" s="65"/>
      <c r="E530" s="65"/>
      <c r="F530" s="65"/>
      <c r="G530" s="65"/>
      <c r="H530" s="65"/>
      <c r="I530" s="65"/>
      <c r="J530" s="65"/>
      <c r="K530" s="65"/>
      <c r="L530" s="65"/>
      <c r="M530" s="65"/>
      <c r="N530" s="65"/>
      <c r="O530" s="65"/>
      <c r="P530" s="65"/>
      <c r="Q530" s="65"/>
      <c r="R530" s="65"/>
      <c r="S530" s="65"/>
      <c r="T530" s="65"/>
      <c r="U530" s="65"/>
      <c r="V530" s="631"/>
      <c r="W530" s="65"/>
      <c r="X530" s="65"/>
      <c r="Y530" s="65"/>
      <c r="Z530" s="65"/>
      <c r="AA530" s="632"/>
      <c r="AB530" s="632"/>
      <c r="AC530" s="65"/>
      <c r="AD530" s="632"/>
      <c r="AE530" s="633"/>
      <c r="AF530" s="65"/>
      <c r="AG530" s="65"/>
      <c r="AH530" s="634"/>
      <c r="AI530" s="634"/>
      <c r="AJ530" s="65"/>
      <c r="AK530" s="632"/>
      <c r="AL530" s="65"/>
      <c r="AM530" s="65"/>
      <c r="AN530" s="65"/>
      <c r="AO530" s="65"/>
      <c r="AP530" s="65"/>
      <c r="AQ530" s="65"/>
      <c r="AR530" s="632"/>
      <c r="AS530" s="65"/>
      <c r="AT530" s="65"/>
      <c r="AU530" s="65"/>
      <c r="AV530" s="632"/>
      <c r="AW530" s="65"/>
      <c r="AX530" s="632"/>
      <c r="AY530" s="65"/>
      <c r="AZ530" s="65"/>
      <c r="BA530" s="65"/>
      <c r="BB530" s="632"/>
      <c r="BC530" s="632"/>
      <c r="BD530" s="65"/>
      <c r="BE530" s="632"/>
      <c r="BF530" s="65"/>
      <c r="BG530" s="65"/>
      <c r="BI530" s="635"/>
      <c r="BJ530" s="636"/>
      <c r="BK530" s="636"/>
      <c r="BL530" s="636"/>
      <c r="BM530" s="102"/>
      <c r="BN530" s="102"/>
      <c r="BO530" s="102"/>
      <c r="BP530" s="636"/>
      <c r="BQ530" s="636"/>
      <c r="BR530" s="636"/>
      <c r="BS530" s="636"/>
      <c r="BT530" s="636"/>
      <c r="BU530" s="636"/>
      <c r="BV530" s="636"/>
      <c r="BW530" s="636"/>
      <c r="BX530" s="636"/>
      <c r="BY530" s="636"/>
      <c r="BZ530" s="636"/>
      <c r="CA530" s="636"/>
      <c r="CB530" s="637"/>
      <c r="CC530" s="636"/>
      <c r="CD530" s="636"/>
      <c r="CE530" s="637"/>
      <c r="CF530" s="637"/>
      <c r="CG530" s="637"/>
      <c r="CH530" s="637"/>
      <c r="CI530" s="636"/>
      <c r="CJ530" s="636"/>
      <c r="CK530" s="637"/>
      <c r="CL530" s="637"/>
      <c r="CM530" s="637"/>
      <c r="CN530" s="705"/>
      <c r="CO530" s="88"/>
      <c r="CP530" s="88"/>
      <c r="CQ530" s="88"/>
      <c r="CR530" s="67"/>
      <c r="CS530" s="67"/>
      <c r="CT530" s="67"/>
      <c r="CU530" s="67"/>
      <c r="CV530" s="67"/>
      <c r="CW530" s="67"/>
      <c r="CX530" s="67"/>
      <c r="CY530" s="67"/>
      <c r="CZ530" s="67"/>
      <c r="DA530" s="67"/>
      <c r="DB530" s="67"/>
      <c r="DC530" s="67"/>
      <c r="DD530" s="67"/>
      <c r="DE530" s="67"/>
      <c r="DF530" s="67"/>
      <c r="DG530" s="67"/>
      <c r="DH530" s="67"/>
      <c r="DI530" s="67"/>
      <c r="DJ530" s="67"/>
      <c r="DK530" s="67"/>
      <c r="DL530" s="67"/>
      <c r="DM530" s="67"/>
      <c r="DN530" s="67"/>
      <c r="DO530" s="67"/>
      <c r="DP530" s="67"/>
      <c r="DQ530" s="67"/>
      <c r="DR530" s="67"/>
      <c r="DS530" s="67"/>
      <c r="DT530" s="67"/>
      <c r="DU530" s="67"/>
      <c r="DV530" s="67"/>
      <c r="DW530" s="67"/>
      <c r="DX530" s="67"/>
      <c r="DY530" s="67"/>
      <c r="DZ530" s="88"/>
      <c r="EA530" s="88"/>
      <c r="EB530" s="88"/>
      <c r="EC530" s="88"/>
      <c r="ED530" s="88"/>
      <c r="EE530" s="88"/>
      <c r="EF530" s="88"/>
      <c r="EG530" s="88"/>
      <c r="EH530" s="65"/>
      <c r="EI530" s="65"/>
      <c r="EJ530" s="65"/>
      <c r="EK530" s="65"/>
      <c r="EL530" s="65"/>
      <c r="EM530" s="65"/>
      <c r="EN530" s="65"/>
      <c r="EO530" s="65"/>
      <c r="EP530" s="65"/>
      <c r="EQ530" s="65"/>
      <c r="ER530" s="65"/>
      <c r="ES530" s="65"/>
      <c r="ET530" s="65"/>
      <c r="EU530" s="65"/>
      <c r="EV530" s="65"/>
      <c r="EW530" s="65"/>
      <c r="EX530" s="65"/>
      <c r="EY530" s="65"/>
      <c r="EZ530" s="65"/>
      <c r="FA530" s="65"/>
      <c r="FB530" s="65"/>
      <c r="FC530" s="65"/>
      <c r="FD530" s="65"/>
      <c r="FE530" s="65"/>
      <c r="FF530" s="65"/>
      <c r="FG530" s="65"/>
      <c r="FH530" s="65"/>
      <c r="FI530" s="65"/>
      <c r="FJ530" s="65"/>
      <c r="FK530" s="65"/>
      <c r="FL530" s="65"/>
      <c r="FM530" s="65"/>
      <c r="FN530" s="65"/>
      <c r="FO530" s="65"/>
      <c r="FP530" s="65"/>
      <c r="FQ530" s="65"/>
      <c r="FR530" s="65"/>
      <c r="FS530" s="65"/>
      <c r="FT530" s="65"/>
      <c r="FU530" s="65"/>
      <c r="FV530" s="65"/>
      <c r="FW530" s="65"/>
      <c r="FX530" s="65"/>
      <c r="FY530" s="65"/>
      <c r="FZ530" s="65"/>
      <c r="GA530" s="65"/>
      <c r="GB530" s="65"/>
      <c r="GC530" s="65"/>
      <c r="GD530" s="65"/>
    </row>
    <row r="531" spans="2:186" hidden="1" x14ac:dyDescent="0.25">
      <c r="B531" s="65"/>
      <c r="C531" s="65"/>
      <c r="D531" s="65"/>
      <c r="E531" s="65"/>
      <c r="F531" s="65"/>
      <c r="G531" s="65"/>
      <c r="H531" s="65"/>
      <c r="I531" s="65"/>
      <c r="J531" s="65"/>
      <c r="K531" s="65"/>
      <c r="L531" s="65"/>
      <c r="M531" s="65"/>
      <c r="N531" s="65"/>
      <c r="O531" s="65"/>
      <c r="P531" s="65"/>
      <c r="Q531" s="65"/>
      <c r="R531" s="65"/>
      <c r="S531" s="65"/>
      <c r="T531" s="65"/>
      <c r="U531" s="65"/>
      <c r="V531" s="631"/>
      <c r="W531" s="65"/>
      <c r="X531" s="65"/>
      <c r="Y531" s="65"/>
      <c r="Z531" s="65"/>
      <c r="AA531" s="632"/>
      <c r="AB531" s="632"/>
      <c r="AC531" s="65"/>
      <c r="AD531" s="632"/>
      <c r="AE531" s="633"/>
      <c r="AF531" s="65"/>
      <c r="AG531" s="65"/>
      <c r="AH531" s="634"/>
      <c r="AI531" s="634"/>
      <c r="AJ531" s="65"/>
      <c r="AK531" s="632"/>
      <c r="AL531" s="65"/>
      <c r="AM531" s="65"/>
      <c r="AN531" s="65"/>
      <c r="AO531" s="65"/>
      <c r="AP531" s="65"/>
      <c r="AQ531" s="65"/>
      <c r="AR531" s="632"/>
      <c r="AS531" s="65"/>
      <c r="AT531" s="65"/>
      <c r="AU531" s="65"/>
      <c r="AV531" s="632"/>
      <c r="AW531" s="65"/>
      <c r="AX531" s="632"/>
      <c r="AY531" s="65"/>
      <c r="AZ531" s="65"/>
      <c r="BA531" s="65"/>
      <c r="BB531" s="632"/>
      <c r="BC531" s="632"/>
      <c r="BD531" s="65"/>
      <c r="BE531" s="632"/>
      <c r="BF531" s="65"/>
      <c r="BG531" s="65"/>
      <c r="BI531" s="635"/>
      <c r="BJ531" s="636"/>
      <c r="BK531" s="636"/>
      <c r="BL531" s="636"/>
      <c r="BM531" s="102"/>
      <c r="BN531" s="102"/>
      <c r="BO531" s="102"/>
      <c r="BP531" s="636"/>
      <c r="BQ531" s="636"/>
      <c r="BR531" s="636"/>
      <c r="BS531" s="636"/>
      <c r="BT531" s="636"/>
      <c r="BU531" s="636"/>
      <c r="BV531" s="636"/>
      <c r="BW531" s="636"/>
      <c r="BX531" s="636"/>
      <c r="BY531" s="636"/>
      <c r="BZ531" s="636"/>
      <c r="CA531" s="636"/>
      <c r="CB531" s="637"/>
      <c r="CC531" s="636"/>
      <c r="CD531" s="636"/>
      <c r="CE531" s="637"/>
      <c r="CF531" s="637"/>
      <c r="CG531" s="637"/>
      <c r="CH531" s="637"/>
      <c r="CI531" s="636"/>
      <c r="CJ531" s="636"/>
      <c r="CK531" s="637"/>
      <c r="CL531" s="637"/>
      <c r="CM531" s="637"/>
      <c r="CN531" s="705"/>
      <c r="CO531" s="88"/>
      <c r="CP531" s="88"/>
      <c r="CQ531" s="88"/>
      <c r="CR531" s="67"/>
      <c r="CS531" s="67"/>
      <c r="CT531" s="67"/>
      <c r="CU531" s="67"/>
      <c r="CV531" s="67"/>
      <c r="CW531" s="67"/>
      <c r="CX531" s="67"/>
      <c r="CY531" s="67"/>
      <c r="CZ531" s="67"/>
      <c r="DA531" s="67"/>
      <c r="DB531" s="67"/>
      <c r="DC531" s="67"/>
      <c r="DD531" s="67"/>
      <c r="DE531" s="67"/>
      <c r="DF531" s="67"/>
      <c r="DG531" s="67"/>
      <c r="DH531" s="67"/>
      <c r="DI531" s="67"/>
      <c r="DJ531" s="67"/>
      <c r="DK531" s="67"/>
      <c r="DL531" s="67"/>
      <c r="DM531" s="67"/>
      <c r="DN531" s="67"/>
      <c r="DO531" s="67"/>
      <c r="DP531" s="67"/>
      <c r="DQ531" s="67"/>
      <c r="DR531" s="67"/>
      <c r="DS531" s="67"/>
      <c r="DT531" s="67"/>
      <c r="DU531" s="67"/>
      <c r="DV531" s="67"/>
      <c r="DW531" s="67"/>
      <c r="DX531" s="67"/>
      <c r="DY531" s="67"/>
      <c r="DZ531" s="88"/>
      <c r="EA531" s="88"/>
      <c r="EB531" s="88"/>
      <c r="EC531" s="88"/>
      <c r="ED531" s="88"/>
      <c r="EE531" s="88"/>
      <c r="EF531" s="88"/>
      <c r="EG531" s="88"/>
      <c r="EH531" s="65"/>
      <c r="EI531" s="65"/>
      <c r="EJ531" s="65"/>
      <c r="EK531" s="65"/>
      <c r="EL531" s="65"/>
      <c r="EM531" s="65"/>
      <c r="EN531" s="65"/>
      <c r="EO531" s="65"/>
      <c r="EP531" s="65"/>
      <c r="EQ531" s="65"/>
      <c r="ER531" s="65"/>
      <c r="ES531" s="65"/>
      <c r="ET531" s="65"/>
      <c r="EU531" s="65"/>
      <c r="EV531" s="65"/>
      <c r="EW531" s="65"/>
      <c r="EX531" s="65"/>
      <c r="EY531" s="65"/>
      <c r="EZ531" s="65"/>
      <c r="FA531" s="65"/>
      <c r="FB531" s="65"/>
      <c r="FC531" s="65"/>
      <c r="FD531" s="65"/>
      <c r="FE531" s="65"/>
      <c r="FF531" s="65"/>
      <c r="FG531" s="65"/>
      <c r="FH531" s="65"/>
      <c r="FI531" s="65"/>
      <c r="FJ531" s="65"/>
      <c r="FK531" s="65"/>
      <c r="FL531" s="65"/>
      <c r="FM531" s="65"/>
      <c r="FN531" s="65"/>
      <c r="FO531" s="65"/>
      <c r="FP531" s="65"/>
      <c r="FQ531" s="65"/>
      <c r="FR531" s="65"/>
      <c r="FS531" s="65"/>
      <c r="FT531" s="65"/>
      <c r="FU531" s="65"/>
      <c r="FV531" s="65"/>
      <c r="FW531" s="65"/>
      <c r="FX531" s="65"/>
      <c r="FY531" s="65"/>
      <c r="FZ531" s="65"/>
      <c r="GA531" s="65"/>
      <c r="GB531" s="65"/>
      <c r="GC531" s="65"/>
      <c r="GD531" s="65"/>
    </row>
    <row r="532" spans="2:186" hidden="1" x14ac:dyDescent="0.25">
      <c r="B532" s="65"/>
      <c r="C532" s="65"/>
      <c r="D532" s="65"/>
      <c r="E532" s="65"/>
      <c r="F532" s="65"/>
      <c r="G532" s="65"/>
      <c r="H532" s="65"/>
      <c r="I532" s="65"/>
      <c r="J532" s="65"/>
      <c r="K532" s="65"/>
      <c r="L532" s="65"/>
      <c r="M532" s="65"/>
      <c r="N532" s="65"/>
      <c r="O532" s="65"/>
      <c r="P532" s="65"/>
      <c r="Q532" s="65"/>
      <c r="R532" s="65"/>
      <c r="S532" s="65"/>
      <c r="T532" s="65"/>
      <c r="U532" s="65"/>
      <c r="V532" s="631"/>
      <c r="W532" s="65"/>
      <c r="X532" s="65"/>
      <c r="Y532" s="65"/>
      <c r="Z532" s="65"/>
      <c r="AA532" s="632"/>
      <c r="AB532" s="632"/>
      <c r="AC532" s="65"/>
      <c r="AD532" s="632"/>
      <c r="AE532" s="633"/>
      <c r="AF532" s="65"/>
      <c r="AG532" s="65"/>
      <c r="AH532" s="634"/>
      <c r="AI532" s="634"/>
      <c r="AJ532" s="65"/>
      <c r="AK532" s="632"/>
      <c r="AL532" s="65"/>
      <c r="AM532" s="65"/>
      <c r="AN532" s="65"/>
      <c r="AO532" s="65"/>
      <c r="AP532" s="65"/>
      <c r="AQ532" s="65"/>
      <c r="AR532" s="632"/>
      <c r="AS532" s="65"/>
      <c r="AT532" s="65"/>
      <c r="AU532" s="65"/>
      <c r="AV532" s="632"/>
      <c r="AW532" s="65"/>
      <c r="AX532" s="632"/>
      <c r="AY532" s="65"/>
      <c r="AZ532" s="65"/>
      <c r="BA532" s="65"/>
      <c r="BB532" s="632"/>
      <c r="BC532" s="632"/>
      <c r="BD532" s="65"/>
      <c r="BE532" s="632"/>
      <c r="BF532" s="65"/>
      <c r="BG532" s="65"/>
      <c r="BI532" s="635"/>
      <c r="BJ532" s="636"/>
      <c r="BK532" s="636"/>
      <c r="BL532" s="636"/>
      <c r="BM532" s="102"/>
      <c r="BN532" s="102"/>
      <c r="BO532" s="102"/>
      <c r="BP532" s="636"/>
      <c r="BQ532" s="636"/>
      <c r="BR532" s="636"/>
      <c r="BS532" s="636"/>
      <c r="BT532" s="636"/>
      <c r="BU532" s="636"/>
      <c r="BV532" s="636"/>
      <c r="BW532" s="636"/>
      <c r="BX532" s="636"/>
      <c r="BY532" s="636"/>
      <c r="BZ532" s="636"/>
      <c r="CA532" s="636"/>
      <c r="CB532" s="637"/>
      <c r="CC532" s="636"/>
      <c r="CD532" s="636"/>
      <c r="CE532" s="637"/>
      <c r="CF532" s="637"/>
      <c r="CG532" s="637"/>
      <c r="CH532" s="637"/>
      <c r="CI532" s="636"/>
      <c r="CJ532" s="636"/>
      <c r="CK532" s="637"/>
      <c r="CL532" s="637"/>
      <c r="CM532" s="637"/>
      <c r="CN532" s="705"/>
      <c r="CO532" s="88"/>
      <c r="CP532" s="88"/>
      <c r="CQ532" s="88"/>
      <c r="CR532" s="67"/>
      <c r="CS532" s="67"/>
      <c r="CT532" s="67"/>
      <c r="CU532" s="67"/>
      <c r="CV532" s="67"/>
      <c r="CW532" s="67"/>
      <c r="CX532" s="67"/>
      <c r="CY532" s="67"/>
      <c r="CZ532" s="67"/>
      <c r="DA532" s="67"/>
      <c r="DB532" s="67"/>
      <c r="DC532" s="67"/>
      <c r="DD532" s="67"/>
      <c r="DE532" s="67"/>
      <c r="DF532" s="67"/>
      <c r="DG532" s="67"/>
      <c r="DH532" s="67"/>
      <c r="DI532" s="67"/>
      <c r="DJ532" s="67"/>
      <c r="DK532" s="67"/>
      <c r="DL532" s="67"/>
      <c r="DM532" s="67"/>
      <c r="DN532" s="67"/>
      <c r="DO532" s="67"/>
      <c r="DP532" s="67"/>
      <c r="DQ532" s="67"/>
      <c r="DR532" s="67"/>
      <c r="DS532" s="67"/>
      <c r="DT532" s="67"/>
      <c r="DU532" s="67"/>
      <c r="DV532" s="67"/>
      <c r="DW532" s="67"/>
      <c r="DX532" s="67"/>
      <c r="DY532" s="67"/>
      <c r="DZ532" s="88"/>
      <c r="EA532" s="88"/>
      <c r="EB532" s="88"/>
      <c r="EC532" s="88"/>
      <c r="ED532" s="88"/>
      <c r="EE532" s="88"/>
      <c r="EF532" s="88"/>
      <c r="EG532" s="88"/>
      <c r="EH532" s="65"/>
      <c r="EI532" s="65"/>
      <c r="EJ532" s="65"/>
      <c r="EK532" s="65"/>
      <c r="EL532" s="65"/>
      <c r="EM532" s="65"/>
      <c r="EN532" s="65"/>
      <c r="EO532" s="65"/>
      <c r="EP532" s="65"/>
      <c r="EQ532" s="65"/>
      <c r="ER532" s="65"/>
      <c r="ES532" s="65"/>
      <c r="ET532" s="65"/>
      <c r="EU532" s="65"/>
      <c r="EV532" s="65"/>
      <c r="EW532" s="65"/>
      <c r="EX532" s="65"/>
      <c r="EY532" s="65"/>
      <c r="EZ532" s="65"/>
      <c r="FA532" s="65"/>
      <c r="FB532" s="65"/>
      <c r="FC532" s="65"/>
      <c r="FD532" s="65"/>
      <c r="FE532" s="65"/>
      <c r="FF532" s="65"/>
      <c r="FG532" s="65"/>
      <c r="FH532" s="65"/>
      <c r="FI532" s="65"/>
      <c r="FJ532" s="65"/>
      <c r="FK532" s="65"/>
      <c r="FL532" s="65"/>
      <c r="FM532" s="65"/>
      <c r="FN532" s="65"/>
      <c r="FO532" s="65"/>
      <c r="FP532" s="65"/>
      <c r="FQ532" s="65"/>
      <c r="FR532" s="65"/>
      <c r="FS532" s="65"/>
      <c r="FT532" s="65"/>
      <c r="FU532" s="65"/>
      <c r="FV532" s="65"/>
      <c r="FW532" s="65"/>
      <c r="FX532" s="65"/>
      <c r="FY532" s="65"/>
      <c r="FZ532" s="65"/>
      <c r="GA532" s="65"/>
      <c r="GB532" s="65"/>
      <c r="GC532" s="65"/>
      <c r="GD532" s="65"/>
    </row>
    <row r="533" spans="2:186" hidden="1" x14ac:dyDescent="0.25">
      <c r="B533" s="65"/>
      <c r="C533" s="65"/>
      <c r="D533" s="65"/>
      <c r="E533" s="65"/>
      <c r="F533" s="65"/>
      <c r="G533" s="65"/>
      <c r="H533" s="65"/>
      <c r="I533" s="65"/>
      <c r="J533" s="65"/>
      <c r="K533" s="65"/>
      <c r="L533" s="65"/>
      <c r="M533" s="65"/>
      <c r="N533" s="65"/>
      <c r="O533" s="65"/>
      <c r="P533" s="65"/>
      <c r="Q533" s="65"/>
      <c r="R533" s="65"/>
      <c r="S533" s="65"/>
      <c r="T533" s="65"/>
      <c r="U533" s="65"/>
      <c r="V533" s="631"/>
      <c r="W533" s="65"/>
      <c r="X533" s="65"/>
      <c r="Y533" s="65"/>
      <c r="Z533" s="65"/>
      <c r="AA533" s="632"/>
      <c r="AB533" s="632"/>
      <c r="AC533" s="65"/>
      <c r="AD533" s="632"/>
      <c r="AE533" s="633"/>
      <c r="AF533" s="65"/>
      <c r="AG533" s="65"/>
      <c r="AH533" s="634"/>
      <c r="AI533" s="634"/>
      <c r="AJ533" s="65"/>
      <c r="AK533" s="632"/>
      <c r="AL533" s="65"/>
      <c r="AM533" s="65"/>
      <c r="AN533" s="65"/>
      <c r="AO533" s="65"/>
      <c r="AP533" s="65"/>
      <c r="AQ533" s="65"/>
      <c r="AR533" s="632"/>
      <c r="AS533" s="65"/>
      <c r="AT533" s="65"/>
      <c r="AU533" s="65"/>
      <c r="AV533" s="632"/>
      <c r="AW533" s="65"/>
      <c r="AX533" s="632"/>
      <c r="AY533" s="65"/>
      <c r="AZ533" s="65"/>
      <c r="BA533" s="65"/>
      <c r="BB533" s="632"/>
      <c r="BC533" s="632"/>
      <c r="BD533" s="65"/>
      <c r="BE533" s="632"/>
      <c r="BF533" s="65"/>
      <c r="BG533" s="65"/>
      <c r="BI533" s="635"/>
      <c r="BJ533" s="636"/>
      <c r="BK533" s="636"/>
      <c r="BL533" s="636"/>
      <c r="BM533" s="102"/>
      <c r="BN533" s="102"/>
      <c r="BO533" s="102"/>
      <c r="BP533" s="636"/>
      <c r="BQ533" s="636"/>
      <c r="BR533" s="636"/>
      <c r="BS533" s="636"/>
      <c r="BT533" s="636"/>
      <c r="BU533" s="636"/>
      <c r="BV533" s="636"/>
      <c r="BW533" s="636"/>
      <c r="BX533" s="636"/>
      <c r="BY533" s="636"/>
      <c r="BZ533" s="636"/>
      <c r="CA533" s="636"/>
      <c r="CB533" s="637"/>
      <c r="CC533" s="636"/>
      <c r="CD533" s="636"/>
      <c r="CE533" s="637"/>
      <c r="CF533" s="637"/>
      <c r="CG533" s="637"/>
      <c r="CH533" s="637"/>
      <c r="CI533" s="636"/>
      <c r="CJ533" s="636"/>
      <c r="CK533" s="637"/>
      <c r="CL533" s="637"/>
      <c r="CM533" s="637"/>
      <c r="CN533" s="705"/>
      <c r="CO533" s="88"/>
      <c r="CP533" s="88"/>
      <c r="CQ533" s="88"/>
      <c r="CR533" s="67"/>
      <c r="CS533" s="67"/>
      <c r="CT533" s="67"/>
      <c r="CU533" s="67"/>
      <c r="CV533" s="67"/>
      <c r="CW533" s="67"/>
      <c r="CX533" s="67"/>
      <c r="CY533" s="67"/>
      <c r="CZ533" s="67"/>
      <c r="DA533" s="67"/>
      <c r="DB533" s="67"/>
      <c r="DC533" s="67"/>
      <c r="DD533" s="67"/>
      <c r="DE533" s="67"/>
      <c r="DF533" s="67"/>
      <c r="DG533" s="67"/>
      <c r="DH533" s="67"/>
      <c r="DI533" s="67"/>
      <c r="DJ533" s="67"/>
      <c r="DK533" s="67"/>
      <c r="DL533" s="67"/>
      <c r="DM533" s="67"/>
      <c r="DN533" s="67"/>
      <c r="DO533" s="67"/>
      <c r="DP533" s="67"/>
      <c r="DQ533" s="67"/>
      <c r="DR533" s="67"/>
      <c r="DS533" s="67"/>
      <c r="DT533" s="67"/>
      <c r="DU533" s="67"/>
      <c r="DV533" s="67"/>
      <c r="DW533" s="67"/>
      <c r="DX533" s="67"/>
      <c r="DY533" s="67"/>
      <c r="DZ533" s="88"/>
      <c r="EA533" s="88"/>
      <c r="EB533" s="88"/>
      <c r="EC533" s="88"/>
      <c r="ED533" s="88"/>
      <c r="EE533" s="88"/>
      <c r="EF533" s="88"/>
      <c r="EG533" s="88"/>
      <c r="EH533" s="65"/>
      <c r="EI533" s="65"/>
      <c r="EJ533" s="65"/>
      <c r="EK533" s="65"/>
      <c r="EL533" s="65"/>
      <c r="EM533" s="65"/>
      <c r="EN533" s="65"/>
      <c r="EO533" s="65"/>
      <c r="EP533" s="65"/>
      <c r="EQ533" s="65"/>
      <c r="ER533" s="65"/>
      <c r="ES533" s="65"/>
      <c r="ET533" s="65"/>
      <c r="EU533" s="65"/>
      <c r="EV533" s="65"/>
      <c r="EW533" s="65"/>
      <c r="EX533" s="65"/>
      <c r="EY533" s="65"/>
      <c r="EZ533" s="65"/>
      <c r="FA533" s="65"/>
      <c r="FB533" s="65"/>
      <c r="FC533" s="65"/>
      <c r="FD533" s="65"/>
      <c r="FE533" s="65"/>
      <c r="FF533" s="65"/>
      <c r="FG533" s="65"/>
      <c r="FH533" s="65"/>
      <c r="FI533" s="65"/>
      <c r="FJ533" s="65"/>
      <c r="FK533" s="65"/>
      <c r="FL533" s="65"/>
      <c r="FM533" s="65"/>
      <c r="FN533" s="65"/>
      <c r="FO533" s="65"/>
      <c r="FP533" s="65"/>
      <c r="FQ533" s="65"/>
      <c r="FR533" s="65"/>
      <c r="FS533" s="65"/>
      <c r="FT533" s="65"/>
      <c r="FU533" s="65"/>
      <c r="FV533" s="65"/>
      <c r="FW533" s="65"/>
      <c r="FX533" s="65"/>
      <c r="FY533" s="65"/>
      <c r="FZ533" s="65"/>
      <c r="GA533" s="65"/>
      <c r="GB533" s="65"/>
      <c r="GC533" s="65"/>
      <c r="GD533" s="65"/>
    </row>
    <row r="534" spans="2:186" hidden="1" x14ac:dyDescent="0.25">
      <c r="B534" s="65"/>
      <c r="C534" s="65"/>
      <c r="D534" s="65"/>
      <c r="E534" s="65"/>
      <c r="F534" s="65"/>
      <c r="G534" s="65"/>
      <c r="H534" s="65"/>
      <c r="I534" s="65"/>
      <c r="J534" s="65"/>
      <c r="K534" s="65"/>
      <c r="L534" s="65"/>
      <c r="M534" s="65"/>
      <c r="N534" s="65"/>
      <c r="O534" s="65"/>
      <c r="P534" s="65"/>
      <c r="Q534" s="65"/>
      <c r="R534" s="65"/>
      <c r="S534" s="65"/>
      <c r="T534" s="65"/>
      <c r="U534" s="65"/>
      <c r="V534" s="631"/>
      <c r="W534" s="65"/>
      <c r="X534" s="65"/>
      <c r="Y534" s="65"/>
      <c r="Z534" s="65"/>
      <c r="AA534" s="632"/>
      <c r="AB534" s="632"/>
      <c r="AC534" s="65"/>
      <c r="AD534" s="632"/>
      <c r="AE534" s="633"/>
      <c r="AF534" s="65"/>
      <c r="AG534" s="65"/>
      <c r="AH534" s="634"/>
      <c r="AI534" s="634"/>
      <c r="AJ534" s="65"/>
      <c r="AK534" s="632"/>
      <c r="AL534" s="65"/>
      <c r="AM534" s="65"/>
      <c r="AN534" s="65"/>
      <c r="AO534" s="65"/>
      <c r="AP534" s="65"/>
      <c r="AQ534" s="65"/>
      <c r="AR534" s="632"/>
      <c r="AS534" s="65"/>
      <c r="AT534" s="65"/>
      <c r="AU534" s="65"/>
      <c r="AV534" s="632"/>
      <c r="AW534" s="65"/>
      <c r="AX534" s="632"/>
      <c r="AY534" s="65"/>
      <c r="AZ534" s="65"/>
      <c r="BA534" s="65"/>
      <c r="BB534" s="632"/>
      <c r="BC534" s="632"/>
      <c r="BD534" s="65"/>
      <c r="BE534" s="632"/>
      <c r="BF534" s="65"/>
      <c r="BG534" s="65"/>
      <c r="BI534" s="635"/>
      <c r="BJ534" s="636"/>
      <c r="BK534" s="636"/>
      <c r="BL534" s="636"/>
      <c r="BM534" s="102"/>
      <c r="BN534" s="102"/>
      <c r="BO534" s="102"/>
      <c r="BP534" s="636"/>
      <c r="BQ534" s="636"/>
      <c r="BR534" s="636"/>
      <c r="BS534" s="636"/>
      <c r="BT534" s="636"/>
      <c r="BU534" s="636"/>
      <c r="BV534" s="636"/>
      <c r="BW534" s="636"/>
      <c r="BX534" s="636"/>
      <c r="BY534" s="636"/>
      <c r="BZ534" s="636"/>
      <c r="CA534" s="636"/>
      <c r="CB534" s="637"/>
      <c r="CC534" s="636"/>
      <c r="CD534" s="636"/>
      <c r="CE534" s="637"/>
      <c r="CF534" s="637"/>
      <c r="CG534" s="637"/>
      <c r="CH534" s="637"/>
      <c r="CI534" s="636"/>
      <c r="CJ534" s="636"/>
      <c r="CK534" s="637"/>
      <c r="CL534" s="637"/>
      <c r="CM534" s="637"/>
      <c r="CN534" s="705"/>
      <c r="CO534" s="88"/>
      <c r="CP534" s="88"/>
      <c r="CQ534" s="88"/>
      <c r="CR534" s="67"/>
      <c r="CS534" s="67"/>
      <c r="CT534" s="67"/>
      <c r="CU534" s="67"/>
      <c r="CV534" s="67"/>
      <c r="CW534" s="67"/>
      <c r="CX534" s="67"/>
      <c r="CY534" s="67"/>
      <c r="CZ534" s="67"/>
      <c r="DA534" s="67"/>
      <c r="DB534" s="67"/>
      <c r="DC534" s="67"/>
      <c r="DD534" s="67"/>
      <c r="DE534" s="67"/>
      <c r="DF534" s="67"/>
      <c r="DG534" s="67"/>
      <c r="DH534" s="67"/>
      <c r="DI534" s="67"/>
      <c r="DJ534" s="67"/>
      <c r="DK534" s="67"/>
      <c r="DL534" s="67"/>
      <c r="DM534" s="67"/>
      <c r="DN534" s="67"/>
      <c r="DO534" s="67"/>
      <c r="DP534" s="67"/>
      <c r="DQ534" s="67"/>
      <c r="DR534" s="67"/>
      <c r="DS534" s="67"/>
      <c r="DT534" s="67"/>
      <c r="DU534" s="67"/>
      <c r="DV534" s="67"/>
      <c r="DW534" s="67"/>
      <c r="DX534" s="67"/>
      <c r="DY534" s="67"/>
      <c r="DZ534" s="88"/>
      <c r="EA534" s="88"/>
      <c r="EB534" s="88"/>
      <c r="EC534" s="88"/>
      <c r="ED534" s="88"/>
      <c r="EE534" s="88"/>
      <c r="EF534" s="88"/>
      <c r="EG534" s="88"/>
      <c r="EH534" s="65"/>
      <c r="EI534" s="65"/>
      <c r="EJ534" s="65"/>
      <c r="EK534" s="65"/>
      <c r="EL534" s="65"/>
      <c r="EM534" s="65"/>
      <c r="EN534" s="65"/>
      <c r="EO534" s="65"/>
      <c r="EP534" s="65"/>
      <c r="EQ534" s="65"/>
      <c r="ER534" s="65"/>
      <c r="ES534" s="65"/>
      <c r="ET534" s="65"/>
      <c r="EU534" s="65"/>
      <c r="EV534" s="65"/>
      <c r="EW534" s="65"/>
      <c r="EX534" s="65"/>
      <c r="EY534" s="65"/>
      <c r="EZ534" s="65"/>
      <c r="FA534" s="65"/>
      <c r="FB534" s="65"/>
      <c r="FC534" s="65"/>
      <c r="FD534" s="65"/>
      <c r="FE534" s="65"/>
      <c r="FF534" s="65"/>
      <c r="FG534" s="65"/>
      <c r="FH534" s="65"/>
      <c r="FI534" s="65"/>
      <c r="FJ534" s="65"/>
      <c r="FK534" s="65"/>
      <c r="FL534" s="65"/>
      <c r="FM534" s="65"/>
      <c r="FN534" s="65"/>
      <c r="FO534" s="65"/>
      <c r="FP534" s="65"/>
      <c r="FQ534" s="65"/>
      <c r="FR534" s="65"/>
      <c r="FS534" s="65"/>
      <c r="FT534" s="65"/>
      <c r="FU534" s="65"/>
      <c r="FV534" s="65"/>
      <c r="FW534" s="65"/>
      <c r="FX534" s="65"/>
      <c r="FY534" s="65"/>
      <c r="FZ534" s="65"/>
      <c r="GA534" s="65"/>
      <c r="GB534" s="65"/>
      <c r="GC534" s="65"/>
      <c r="GD534" s="65"/>
    </row>
    <row r="535" spans="2:186" hidden="1" x14ac:dyDescent="0.25">
      <c r="B535" s="65"/>
      <c r="C535" s="65"/>
      <c r="D535" s="65"/>
      <c r="E535" s="65"/>
      <c r="F535" s="65"/>
      <c r="G535" s="65"/>
      <c r="H535" s="65"/>
      <c r="I535" s="65"/>
      <c r="J535" s="65"/>
      <c r="K535" s="65"/>
      <c r="L535" s="65"/>
      <c r="M535" s="65"/>
      <c r="N535" s="65"/>
      <c r="O535" s="65"/>
      <c r="P535" s="65"/>
      <c r="Q535" s="65"/>
      <c r="R535" s="65"/>
      <c r="S535" s="65"/>
      <c r="T535" s="65"/>
      <c r="U535" s="65"/>
      <c r="V535" s="631"/>
      <c r="W535" s="65"/>
      <c r="X535" s="65"/>
      <c r="Y535" s="65"/>
      <c r="Z535" s="65"/>
      <c r="AA535" s="632"/>
      <c r="AB535" s="632"/>
      <c r="AC535" s="65"/>
      <c r="AD535" s="632"/>
      <c r="AE535" s="633"/>
      <c r="AF535" s="65"/>
      <c r="AG535" s="65"/>
      <c r="AH535" s="634"/>
      <c r="AI535" s="634"/>
      <c r="AJ535" s="65"/>
      <c r="AK535" s="632"/>
      <c r="AL535" s="65"/>
      <c r="AM535" s="65"/>
      <c r="AN535" s="65"/>
      <c r="AO535" s="65"/>
      <c r="AP535" s="65"/>
      <c r="AQ535" s="65"/>
      <c r="AR535" s="632"/>
      <c r="AS535" s="65"/>
      <c r="AT535" s="65"/>
      <c r="AU535" s="65"/>
      <c r="AV535" s="632"/>
      <c r="AW535" s="65"/>
      <c r="AX535" s="632"/>
      <c r="AY535" s="65"/>
      <c r="AZ535" s="65"/>
      <c r="BA535" s="65"/>
      <c r="BB535" s="632"/>
      <c r="BC535" s="632"/>
      <c r="BD535" s="65"/>
      <c r="BE535" s="632"/>
      <c r="BF535" s="65"/>
      <c r="BG535" s="65"/>
      <c r="BI535" s="635"/>
      <c r="BJ535" s="636"/>
      <c r="BK535" s="636"/>
      <c r="BL535" s="636"/>
      <c r="BM535" s="102"/>
      <c r="BN535" s="102"/>
      <c r="BO535" s="102"/>
      <c r="BP535" s="636"/>
      <c r="BQ535" s="636"/>
      <c r="BR535" s="636"/>
      <c r="BS535" s="636"/>
      <c r="BT535" s="636"/>
      <c r="BU535" s="636"/>
      <c r="BV535" s="636"/>
      <c r="BW535" s="636"/>
      <c r="BX535" s="636"/>
      <c r="BY535" s="636"/>
      <c r="BZ535" s="636"/>
      <c r="CA535" s="636"/>
      <c r="CB535" s="637"/>
      <c r="CC535" s="636"/>
      <c r="CD535" s="636"/>
      <c r="CE535" s="637"/>
      <c r="CF535" s="637"/>
      <c r="CG535" s="637"/>
      <c r="CH535" s="637"/>
      <c r="CI535" s="636"/>
      <c r="CJ535" s="636"/>
      <c r="CK535" s="637"/>
      <c r="CL535" s="637"/>
      <c r="CM535" s="637"/>
      <c r="CN535" s="705"/>
      <c r="CO535" s="88"/>
      <c r="CP535" s="88"/>
      <c r="CQ535" s="88"/>
      <c r="CR535" s="67"/>
      <c r="CS535" s="67"/>
      <c r="CT535" s="67"/>
      <c r="CU535" s="67"/>
      <c r="CV535" s="67"/>
      <c r="CW535" s="67"/>
      <c r="CX535" s="67"/>
      <c r="CY535" s="67"/>
      <c r="CZ535" s="67"/>
      <c r="DA535" s="67"/>
      <c r="DB535" s="67"/>
      <c r="DC535" s="67"/>
      <c r="DD535" s="67"/>
      <c r="DE535" s="67"/>
      <c r="DF535" s="67"/>
      <c r="DG535" s="67"/>
      <c r="DH535" s="67"/>
      <c r="DI535" s="67"/>
      <c r="DJ535" s="67"/>
      <c r="DK535" s="67"/>
      <c r="DL535" s="67"/>
      <c r="DM535" s="67"/>
      <c r="DN535" s="67"/>
      <c r="DO535" s="67"/>
      <c r="DP535" s="67"/>
      <c r="DQ535" s="67"/>
      <c r="DR535" s="67"/>
      <c r="DS535" s="67"/>
      <c r="DT535" s="67"/>
      <c r="DU535" s="67"/>
      <c r="DV535" s="67"/>
      <c r="DW535" s="67"/>
      <c r="DX535" s="67"/>
      <c r="DY535" s="67"/>
      <c r="DZ535" s="88"/>
      <c r="EA535" s="88"/>
      <c r="EB535" s="88"/>
      <c r="EC535" s="88"/>
      <c r="ED535" s="88"/>
      <c r="EE535" s="88"/>
      <c r="EF535" s="88"/>
      <c r="EG535" s="88"/>
      <c r="EH535" s="65"/>
      <c r="EI535" s="65"/>
      <c r="EJ535" s="65"/>
      <c r="EK535" s="65"/>
      <c r="EL535" s="65"/>
      <c r="EM535" s="65"/>
      <c r="EN535" s="65"/>
      <c r="EO535" s="65"/>
      <c r="EP535" s="65"/>
      <c r="EQ535" s="65"/>
      <c r="ER535" s="65"/>
      <c r="ES535" s="65"/>
      <c r="ET535" s="65"/>
      <c r="EU535" s="65"/>
      <c r="EV535" s="65"/>
      <c r="EW535" s="65"/>
      <c r="EX535" s="65"/>
      <c r="EY535" s="65"/>
      <c r="EZ535" s="65"/>
      <c r="FA535" s="65"/>
      <c r="FB535" s="65"/>
      <c r="FC535" s="65"/>
      <c r="FD535" s="65"/>
      <c r="FE535" s="65"/>
      <c r="FF535" s="65"/>
      <c r="FG535" s="65"/>
      <c r="FH535" s="65"/>
      <c r="FI535" s="65"/>
      <c r="FJ535" s="65"/>
      <c r="FK535" s="65"/>
      <c r="FL535" s="65"/>
      <c r="FM535" s="65"/>
      <c r="FN535" s="65"/>
      <c r="FO535" s="65"/>
      <c r="FP535" s="65"/>
      <c r="FQ535" s="65"/>
      <c r="FR535" s="65"/>
      <c r="FS535" s="65"/>
      <c r="FT535" s="65"/>
      <c r="FU535" s="65"/>
      <c r="FV535" s="65"/>
      <c r="FW535" s="65"/>
      <c r="FX535" s="65"/>
      <c r="FY535" s="65"/>
      <c r="FZ535" s="65"/>
      <c r="GA535" s="65"/>
      <c r="GB535" s="65"/>
      <c r="GC535" s="65"/>
      <c r="GD535" s="65"/>
    </row>
    <row r="536" spans="2:186" hidden="1" x14ac:dyDescent="0.25">
      <c r="B536" s="65"/>
      <c r="C536" s="65"/>
      <c r="D536" s="65"/>
      <c r="E536" s="65"/>
      <c r="F536" s="65"/>
      <c r="G536" s="65"/>
      <c r="H536" s="65"/>
      <c r="I536" s="65"/>
      <c r="J536" s="65"/>
      <c r="K536" s="65"/>
      <c r="L536" s="65"/>
      <c r="M536" s="65"/>
      <c r="N536" s="65"/>
      <c r="O536" s="65"/>
      <c r="P536" s="65"/>
      <c r="Q536" s="65"/>
      <c r="R536" s="65"/>
      <c r="S536" s="65"/>
      <c r="T536" s="65"/>
      <c r="U536" s="65"/>
      <c r="V536" s="631"/>
      <c r="W536" s="65"/>
      <c r="X536" s="65"/>
      <c r="Y536" s="65"/>
      <c r="Z536" s="65"/>
      <c r="AA536" s="632"/>
      <c r="AB536" s="632"/>
      <c r="AC536" s="65"/>
      <c r="AD536" s="632"/>
      <c r="AE536" s="633"/>
      <c r="AF536" s="65"/>
      <c r="AG536" s="65"/>
      <c r="AH536" s="634"/>
      <c r="AI536" s="634"/>
      <c r="AJ536" s="65"/>
      <c r="AK536" s="632"/>
      <c r="AL536" s="65"/>
      <c r="AM536" s="65"/>
      <c r="AN536" s="65"/>
      <c r="AO536" s="65"/>
      <c r="AP536" s="65"/>
      <c r="AQ536" s="65"/>
      <c r="AR536" s="632"/>
      <c r="AS536" s="65"/>
      <c r="AT536" s="65"/>
      <c r="AU536" s="65"/>
      <c r="AV536" s="632"/>
      <c r="AW536" s="65"/>
      <c r="AX536" s="632"/>
      <c r="AY536" s="65"/>
      <c r="AZ536" s="65"/>
      <c r="BA536" s="65"/>
      <c r="BB536" s="632"/>
      <c r="BC536" s="632"/>
      <c r="BD536" s="65"/>
      <c r="BE536" s="632"/>
      <c r="BF536" s="65"/>
      <c r="BG536" s="65"/>
      <c r="BI536" s="635"/>
      <c r="BJ536" s="636"/>
      <c r="BK536" s="636"/>
      <c r="BL536" s="636"/>
      <c r="BM536" s="102"/>
      <c r="BN536" s="102"/>
      <c r="BO536" s="102"/>
      <c r="BP536" s="636"/>
      <c r="BQ536" s="636"/>
      <c r="BR536" s="636"/>
      <c r="BS536" s="636"/>
      <c r="BT536" s="636"/>
      <c r="BU536" s="636"/>
      <c r="BV536" s="636"/>
      <c r="BW536" s="636"/>
      <c r="BX536" s="636"/>
      <c r="BY536" s="636"/>
      <c r="BZ536" s="636"/>
      <c r="CA536" s="636"/>
      <c r="CB536" s="637"/>
      <c r="CC536" s="636"/>
      <c r="CD536" s="636"/>
      <c r="CE536" s="637"/>
      <c r="CF536" s="637"/>
      <c r="CG536" s="637"/>
      <c r="CH536" s="637"/>
      <c r="CI536" s="636"/>
      <c r="CJ536" s="636"/>
      <c r="CK536" s="637"/>
      <c r="CL536" s="637"/>
      <c r="CM536" s="637"/>
      <c r="CN536" s="705"/>
      <c r="CO536" s="88"/>
      <c r="CP536" s="88"/>
      <c r="CQ536" s="88"/>
      <c r="CR536" s="67"/>
      <c r="CS536" s="67"/>
      <c r="CT536" s="67"/>
      <c r="CU536" s="67"/>
      <c r="CV536" s="67"/>
      <c r="CW536" s="67"/>
      <c r="CX536" s="67"/>
      <c r="CY536" s="67"/>
      <c r="CZ536" s="67"/>
      <c r="DA536" s="67"/>
      <c r="DB536" s="67"/>
      <c r="DC536" s="67"/>
      <c r="DD536" s="67"/>
      <c r="DE536" s="67"/>
      <c r="DF536" s="67"/>
      <c r="DG536" s="67"/>
      <c r="DH536" s="67"/>
      <c r="DI536" s="67"/>
      <c r="DJ536" s="67"/>
      <c r="DK536" s="67"/>
      <c r="DL536" s="67"/>
      <c r="DM536" s="67"/>
      <c r="DN536" s="67"/>
      <c r="DO536" s="67"/>
      <c r="DP536" s="67"/>
      <c r="DQ536" s="67"/>
      <c r="DR536" s="67"/>
      <c r="DS536" s="67"/>
      <c r="DT536" s="67"/>
      <c r="DU536" s="67"/>
      <c r="DV536" s="67"/>
      <c r="DW536" s="67"/>
      <c r="DX536" s="67"/>
      <c r="DY536" s="67"/>
      <c r="DZ536" s="88"/>
      <c r="EA536" s="88"/>
      <c r="EB536" s="88"/>
      <c r="EC536" s="88"/>
      <c r="ED536" s="88"/>
      <c r="EE536" s="88"/>
      <c r="EF536" s="88"/>
      <c r="EG536" s="88"/>
      <c r="EH536" s="65"/>
      <c r="EI536" s="65"/>
      <c r="EJ536" s="65"/>
      <c r="EK536" s="65"/>
      <c r="EL536" s="65"/>
      <c r="EM536" s="65"/>
      <c r="EN536" s="65"/>
      <c r="EO536" s="65"/>
      <c r="EP536" s="65"/>
      <c r="EQ536" s="65"/>
      <c r="ER536" s="65"/>
      <c r="ES536" s="65"/>
      <c r="ET536" s="65"/>
      <c r="EU536" s="65"/>
      <c r="EV536" s="65"/>
      <c r="EW536" s="65"/>
      <c r="EX536" s="65"/>
      <c r="EY536" s="65"/>
      <c r="EZ536" s="65"/>
      <c r="FA536" s="65"/>
      <c r="FB536" s="65"/>
      <c r="FC536" s="65"/>
      <c r="FD536" s="65"/>
      <c r="FE536" s="65"/>
      <c r="FF536" s="65"/>
      <c r="FG536" s="65"/>
      <c r="FH536" s="65"/>
      <c r="FI536" s="65"/>
      <c r="FJ536" s="65"/>
      <c r="FK536" s="65"/>
      <c r="FL536" s="65"/>
      <c r="FM536" s="65"/>
      <c r="FN536" s="65"/>
      <c r="FO536" s="65"/>
      <c r="FP536" s="65"/>
      <c r="FQ536" s="65"/>
      <c r="FR536" s="65"/>
      <c r="FS536" s="65"/>
      <c r="FT536" s="65"/>
      <c r="FU536" s="65"/>
      <c r="FV536" s="65"/>
      <c r="FW536" s="65"/>
      <c r="FX536" s="65"/>
      <c r="FY536" s="65"/>
      <c r="FZ536" s="65"/>
      <c r="GA536" s="65"/>
      <c r="GB536" s="65"/>
      <c r="GC536" s="65"/>
      <c r="GD536" s="65"/>
    </row>
    <row r="537" spans="2:186" hidden="1" x14ac:dyDescent="0.25">
      <c r="B537" s="65"/>
      <c r="C537" s="65"/>
      <c r="D537" s="65"/>
      <c r="E537" s="65"/>
      <c r="F537" s="65"/>
      <c r="G537" s="65"/>
      <c r="H537" s="65"/>
      <c r="I537" s="65"/>
      <c r="J537" s="65"/>
      <c r="K537" s="65"/>
      <c r="L537" s="65"/>
      <c r="M537" s="65"/>
      <c r="N537" s="65"/>
      <c r="O537" s="65"/>
      <c r="P537" s="65"/>
      <c r="Q537" s="65"/>
      <c r="R537" s="65"/>
      <c r="S537" s="65"/>
      <c r="T537" s="65"/>
      <c r="U537" s="65"/>
      <c r="V537" s="631"/>
      <c r="W537" s="65"/>
      <c r="X537" s="65"/>
      <c r="Y537" s="65"/>
      <c r="Z537" s="65"/>
      <c r="AA537" s="632"/>
      <c r="AB537" s="632"/>
      <c r="AC537" s="65"/>
      <c r="AD537" s="632"/>
      <c r="AE537" s="633"/>
      <c r="AF537" s="65"/>
      <c r="AG537" s="65"/>
      <c r="AH537" s="634"/>
      <c r="AI537" s="634"/>
      <c r="AJ537" s="65"/>
      <c r="AK537" s="632"/>
      <c r="AL537" s="65"/>
      <c r="AM537" s="65"/>
      <c r="AN537" s="65"/>
      <c r="AO537" s="65"/>
      <c r="AP537" s="65"/>
      <c r="AQ537" s="65"/>
      <c r="AR537" s="632"/>
      <c r="AS537" s="65"/>
      <c r="AT537" s="65"/>
      <c r="AU537" s="65"/>
      <c r="AV537" s="632"/>
      <c r="AW537" s="65"/>
      <c r="AX537" s="632"/>
      <c r="AY537" s="65"/>
      <c r="AZ537" s="65"/>
      <c r="BA537" s="65"/>
      <c r="BB537" s="632"/>
      <c r="BC537" s="632"/>
      <c r="BD537" s="65"/>
      <c r="BE537" s="632"/>
      <c r="BF537" s="65"/>
      <c r="BG537" s="65"/>
      <c r="BI537" s="635"/>
      <c r="BJ537" s="636"/>
      <c r="BK537" s="636"/>
      <c r="BL537" s="636"/>
      <c r="BM537" s="102"/>
      <c r="BN537" s="102"/>
      <c r="BO537" s="102"/>
      <c r="BP537" s="636"/>
      <c r="BQ537" s="636"/>
      <c r="BR537" s="636"/>
      <c r="BS537" s="636"/>
      <c r="BT537" s="636"/>
      <c r="BU537" s="636"/>
      <c r="BV537" s="636"/>
      <c r="BW537" s="636"/>
      <c r="BX537" s="636"/>
      <c r="BY537" s="636"/>
      <c r="BZ537" s="636"/>
      <c r="CA537" s="636"/>
      <c r="CB537" s="637"/>
      <c r="CC537" s="636"/>
      <c r="CD537" s="636"/>
      <c r="CE537" s="637"/>
      <c r="CF537" s="637"/>
      <c r="CG537" s="637"/>
      <c r="CH537" s="637"/>
      <c r="CI537" s="636"/>
      <c r="CJ537" s="636"/>
      <c r="CK537" s="637"/>
      <c r="CL537" s="637"/>
      <c r="CM537" s="637"/>
      <c r="CN537" s="705"/>
      <c r="CO537" s="88"/>
      <c r="CP537" s="88"/>
      <c r="CQ537" s="88"/>
      <c r="CR537" s="67"/>
      <c r="CS537" s="67"/>
      <c r="CT537" s="67"/>
      <c r="CU537" s="67"/>
      <c r="CV537" s="67"/>
      <c r="CW537" s="67"/>
      <c r="CX537" s="67"/>
      <c r="CY537" s="67"/>
      <c r="CZ537" s="67"/>
      <c r="DA537" s="67"/>
      <c r="DB537" s="67"/>
      <c r="DC537" s="67"/>
      <c r="DD537" s="67"/>
      <c r="DE537" s="67"/>
      <c r="DF537" s="67"/>
      <c r="DG537" s="67"/>
      <c r="DH537" s="67"/>
      <c r="DI537" s="67"/>
      <c r="DJ537" s="67"/>
      <c r="DK537" s="67"/>
      <c r="DL537" s="67"/>
      <c r="DM537" s="67"/>
      <c r="DN537" s="67"/>
      <c r="DO537" s="67"/>
      <c r="DP537" s="67"/>
    </row>
    <row r="538" spans="2:186" hidden="1" x14ac:dyDescent="0.25">
      <c r="B538" s="65"/>
      <c r="C538" s="65"/>
      <c r="D538" s="65"/>
      <c r="E538" s="65"/>
      <c r="F538" s="65"/>
      <c r="G538" s="65"/>
      <c r="H538" s="65"/>
      <c r="I538" s="65"/>
      <c r="J538" s="65"/>
      <c r="K538" s="65"/>
      <c r="L538" s="65"/>
      <c r="M538" s="65"/>
      <c r="N538" s="65"/>
      <c r="O538" s="65"/>
      <c r="P538" s="65"/>
      <c r="Q538" s="65"/>
      <c r="R538" s="65"/>
      <c r="S538" s="65"/>
      <c r="T538" s="65"/>
      <c r="U538" s="65"/>
      <c r="V538" s="631"/>
      <c r="W538" s="65"/>
      <c r="X538" s="65"/>
      <c r="Y538" s="65"/>
      <c r="Z538" s="65"/>
      <c r="AA538" s="632"/>
      <c r="AB538" s="632"/>
      <c r="AC538" s="65"/>
      <c r="AD538" s="632"/>
      <c r="AE538" s="633"/>
      <c r="AF538" s="65"/>
      <c r="AG538" s="65"/>
      <c r="AH538" s="634"/>
      <c r="AI538" s="634"/>
      <c r="AJ538" s="65"/>
      <c r="AK538" s="632"/>
      <c r="AL538" s="65"/>
      <c r="AM538" s="65"/>
      <c r="AN538" s="65"/>
      <c r="AO538" s="65"/>
      <c r="AP538" s="65"/>
      <c r="AQ538" s="65"/>
      <c r="AR538" s="632"/>
      <c r="AS538" s="65"/>
      <c r="AT538" s="65"/>
      <c r="AU538" s="65"/>
      <c r="AV538" s="632"/>
      <c r="AW538" s="65"/>
      <c r="AX538" s="632"/>
      <c r="AY538" s="65"/>
      <c r="AZ538" s="65"/>
      <c r="BA538" s="65"/>
      <c r="BB538" s="632"/>
      <c r="BC538" s="632"/>
      <c r="BD538" s="65"/>
      <c r="BE538" s="632"/>
      <c r="BF538" s="65"/>
      <c r="BG538" s="65"/>
      <c r="BI538" s="635"/>
      <c r="BJ538" s="636"/>
      <c r="BK538" s="636"/>
      <c r="BL538" s="636"/>
      <c r="BM538" s="102"/>
      <c r="BN538" s="102"/>
      <c r="BO538" s="102"/>
      <c r="BP538" s="636"/>
      <c r="BQ538" s="636"/>
      <c r="BR538" s="636"/>
      <c r="BS538" s="636"/>
      <c r="BT538" s="636"/>
      <c r="BU538" s="636"/>
      <c r="BV538" s="636"/>
      <c r="BW538" s="636"/>
      <c r="BX538" s="636"/>
      <c r="BY538" s="636"/>
      <c r="BZ538" s="636"/>
      <c r="CA538" s="636"/>
      <c r="CB538" s="637"/>
      <c r="CC538" s="636"/>
      <c r="CD538" s="636"/>
      <c r="CE538" s="637"/>
      <c r="CF538" s="637"/>
      <c r="CG538" s="637"/>
      <c r="CH538" s="637"/>
      <c r="CI538" s="636"/>
      <c r="CJ538" s="636"/>
      <c r="CK538" s="637"/>
      <c r="CL538" s="637"/>
      <c r="CM538" s="637"/>
      <c r="CN538" s="705"/>
      <c r="CO538" s="88"/>
      <c r="CP538" s="88"/>
      <c r="CQ538" s="88"/>
      <c r="CR538" s="67"/>
      <c r="CS538" s="67"/>
      <c r="CT538" s="67"/>
      <c r="CU538" s="67"/>
      <c r="CV538" s="67"/>
      <c r="CW538" s="67"/>
      <c r="CX538" s="67"/>
      <c r="CY538" s="67"/>
      <c r="CZ538" s="67"/>
      <c r="DA538" s="67"/>
      <c r="DB538" s="67"/>
      <c r="DC538" s="67"/>
      <c r="DD538" s="67"/>
      <c r="DE538" s="67"/>
      <c r="DF538" s="67"/>
      <c r="DG538" s="67"/>
      <c r="DH538" s="67"/>
      <c r="DI538" s="67"/>
      <c r="DJ538" s="67"/>
      <c r="DK538" s="67"/>
      <c r="DL538" s="67"/>
      <c r="DM538" s="67"/>
      <c r="DN538" s="67"/>
      <c r="DO538" s="67"/>
      <c r="DP538" s="67"/>
    </row>
    <row r="539" spans="2:186" hidden="1" x14ac:dyDescent="0.25">
      <c r="B539" s="65"/>
      <c r="C539" s="65"/>
      <c r="D539" s="65"/>
      <c r="E539" s="65"/>
      <c r="F539" s="65"/>
      <c r="G539" s="65"/>
      <c r="H539" s="65"/>
      <c r="I539" s="65"/>
      <c r="J539" s="65"/>
      <c r="K539" s="65"/>
      <c r="L539" s="65"/>
      <c r="M539" s="65"/>
      <c r="N539" s="65"/>
      <c r="O539" s="65"/>
      <c r="P539" s="65"/>
      <c r="Q539" s="65"/>
      <c r="R539" s="65"/>
      <c r="S539" s="65"/>
      <c r="T539" s="65"/>
      <c r="U539" s="65"/>
      <c r="V539" s="631"/>
      <c r="W539" s="65"/>
      <c r="X539" s="65"/>
      <c r="Y539" s="65"/>
      <c r="Z539" s="65"/>
      <c r="AA539" s="632"/>
      <c r="AB539" s="632"/>
      <c r="AC539" s="65"/>
      <c r="AD539" s="632"/>
      <c r="AE539" s="633"/>
      <c r="AF539" s="65"/>
      <c r="AG539" s="65"/>
      <c r="AH539" s="634"/>
      <c r="AI539" s="634"/>
      <c r="AJ539" s="65"/>
      <c r="AK539" s="632"/>
      <c r="AL539" s="65"/>
      <c r="AM539" s="65"/>
      <c r="AN539" s="65"/>
      <c r="AO539" s="65"/>
      <c r="AP539" s="65"/>
      <c r="AQ539" s="65"/>
      <c r="AR539" s="632"/>
      <c r="AS539" s="65"/>
      <c r="AT539" s="65"/>
      <c r="AU539" s="65"/>
      <c r="AV539" s="632"/>
      <c r="AW539" s="65"/>
      <c r="AX539" s="632"/>
      <c r="AY539" s="65"/>
      <c r="AZ539" s="65"/>
      <c r="BA539" s="65"/>
      <c r="BB539" s="632"/>
      <c r="BC539" s="632"/>
      <c r="BD539" s="65"/>
      <c r="BE539" s="632"/>
      <c r="BF539" s="65"/>
      <c r="BG539" s="65"/>
      <c r="BI539" s="635"/>
      <c r="BJ539" s="636"/>
      <c r="BK539" s="636"/>
      <c r="BL539" s="636"/>
      <c r="BM539" s="102"/>
      <c r="BN539" s="102"/>
      <c r="BO539" s="102"/>
      <c r="BP539" s="636"/>
      <c r="BQ539" s="636"/>
      <c r="BR539" s="636"/>
      <c r="BS539" s="636"/>
      <c r="BT539" s="636"/>
      <c r="BU539" s="636"/>
      <c r="BV539" s="636"/>
      <c r="BW539" s="636"/>
      <c r="BX539" s="636"/>
      <c r="BY539" s="636"/>
      <c r="BZ539" s="636"/>
      <c r="CA539" s="636"/>
      <c r="CB539" s="637"/>
      <c r="CC539" s="636"/>
      <c r="CD539" s="636"/>
      <c r="CE539" s="637"/>
      <c r="CF539" s="637"/>
      <c r="CG539" s="637"/>
      <c r="CH539" s="637"/>
      <c r="CI539" s="636"/>
      <c r="CJ539" s="636"/>
      <c r="CK539" s="637"/>
      <c r="CL539" s="637"/>
      <c r="CM539" s="637"/>
      <c r="CN539" s="705"/>
      <c r="CO539" s="88"/>
      <c r="CP539" s="88"/>
      <c r="CQ539" s="88"/>
      <c r="CR539" s="67"/>
      <c r="CS539" s="67"/>
      <c r="CT539" s="67"/>
      <c r="CU539" s="67"/>
      <c r="CV539" s="67"/>
      <c r="CW539" s="67"/>
      <c r="CX539" s="67"/>
      <c r="CY539" s="67"/>
      <c r="CZ539" s="67"/>
      <c r="DA539" s="67"/>
      <c r="DB539" s="67"/>
      <c r="DC539" s="67"/>
      <c r="DD539" s="67"/>
      <c r="DE539" s="67"/>
      <c r="DF539" s="67"/>
      <c r="DG539" s="67"/>
      <c r="DH539" s="67"/>
      <c r="DI539" s="67"/>
      <c r="DJ539" s="67"/>
      <c r="DK539" s="67"/>
      <c r="DL539" s="67"/>
      <c r="DM539" s="67"/>
      <c r="DN539" s="67"/>
      <c r="DO539" s="67"/>
      <c r="DP539" s="67"/>
    </row>
    <row r="540" spans="2:186" hidden="1" x14ac:dyDescent="0.25">
      <c r="B540" s="65"/>
      <c r="C540" s="65"/>
      <c r="D540" s="65"/>
      <c r="E540" s="65"/>
      <c r="F540" s="65"/>
      <c r="G540" s="65"/>
      <c r="H540" s="65"/>
      <c r="I540" s="65"/>
      <c r="J540" s="65"/>
      <c r="K540" s="65"/>
      <c r="L540" s="65"/>
      <c r="M540" s="65"/>
      <c r="N540" s="65"/>
      <c r="O540" s="65"/>
      <c r="P540" s="65"/>
      <c r="Q540" s="65"/>
      <c r="R540" s="65"/>
      <c r="S540" s="65"/>
      <c r="T540" s="65"/>
      <c r="U540" s="65"/>
      <c r="V540" s="631"/>
      <c r="W540" s="65"/>
      <c r="X540" s="65"/>
      <c r="Y540" s="65"/>
      <c r="Z540" s="65"/>
      <c r="AA540" s="632"/>
      <c r="AB540" s="632"/>
      <c r="AC540" s="65"/>
      <c r="AD540" s="632"/>
      <c r="AE540" s="633"/>
      <c r="AF540" s="65"/>
      <c r="AG540" s="65"/>
      <c r="AH540" s="634"/>
      <c r="AI540" s="634"/>
      <c r="AJ540" s="65"/>
      <c r="AK540" s="632"/>
      <c r="AL540" s="65"/>
      <c r="AM540" s="65"/>
      <c r="AN540" s="65"/>
      <c r="AO540" s="65"/>
      <c r="AP540" s="65"/>
      <c r="AQ540" s="65"/>
      <c r="AR540" s="632"/>
      <c r="AS540" s="65"/>
      <c r="AT540" s="65"/>
      <c r="AU540" s="65"/>
      <c r="AV540" s="632"/>
      <c r="AW540" s="65"/>
      <c r="AX540" s="632"/>
      <c r="AY540" s="65"/>
      <c r="AZ540" s="65"/>
      <c r="BA540" s="65"/>
      <c r="BB540" s="632"/>
      <c r="BC540" s="632"/>
      <c r="BD540" s="65"/>
      <c r="BE540" s="632"/>
      <c r="BF540" s="65"/>
      <c r="BG540" s="65"/>
      <c r="BI540" s="635"/>
      <c r="BJ540" s="636"/>
      <c r="BK540" s="636"/>
      <c r="BL540" s="636"/>
      <c r="BM540" s="102"/>
      <c r="BN540" s="102"/>
      <c r="BO540" s="102"/>
      <c r="BP540" s="636"/>
      <c r="BQ540" s="636"/>
      <c r="BR540" s="636"/>
      <c r="BS540" s="636"/>
      <c r="BT540" s="636"/>
      <c r="BU540" s="636"/>
      <c r="BV540" s="636"/>
      <c r="BW540" s="636"/>
      <c r="BX540" s="636"/>
      <c r="BY540" s="636"/>
      <c r="BZ540" s="636"/>
      <c r="CA540" s="636"/>
      <c r="CB540" s="637"/>
      <c r="CC540" s="636"/>
      <c r="CD540" s="636"/>
      <c r="CE540" s="637"/>
      <c r="CF540" s="637"/>
      <c r="CG540" s="637"/>
      <c r="CH540" s="637"/>
      <c r="CI540" s="636"/>
      <c r="CJ540" s="636"/>
      <c r="CK540" s="637"/>
      <c r="CL540" s="637"/>
      <c r="CM540" s="637"/>
      <c r="CN540" s="705"/>
      <c r="CO540" s="88"/>
      <c r="CP540" s="88"/>
      <c r="CQ540" s="88"/>
      <c r="CR540" s="67"/>
      <c r="CS540" s="67"/>
      <c r="CT540" s="67"/>
      <c r="CU540" s="67"/>
      <c r="CV540" s="67"/>
      <c r="CW540" s="67"/>
      <c r="CX540" s="67"/>
      <c r="CY540" s="67"/>
      <c r="CZ540" s="67"/>
      <c r="DA540" s="67"/>
      <c r="DB540" s="67"/>
      <c r="DC540" s="67"/>
      <c r="DD540" s="67"/>
      <c r="DE540" s="67"/>
      <c r="DF540" s="67"/>
      <c r="DG540" s="67"/>
      <c r="DH540" s="67"/>
      <c r="DI540" s="67"/>
      <c r="DJ540" s="67"/>
      <c r="DK540" s="67"/>
      <c r="DL540" s="67"/>
      <c r="DM540" s="67"/>
      <c r="DN540" s="67"/>
      <c r="DO540" s="67"/>
      <c r="DP540" s="67"/>
    </row>
    <row r="541" spans="2:186" hidden="1" x14ac:dyDescent="0.25">
      <c r="B541" s="65"/>
      <c r="C541" s="65"/>
      <c r="D541" s="65"/>
      <c r="E541" s="65"/>
      <c r="F541" s="65"/>
      <c r="G541" s="65"/>
      <c r="H541" s="65"/>
      <c r="I541" s="65"/>
      <c r="J541" s="65"/>
      <c r="K541" s="65"/>
      <c r="L541" s="65"/>
      <c r="M541" s="65"/>
      <c r="N541" s="65"/>
      <c r="O541" s="65"/>
      <c r="P541" s="65"/>
      <c r="Q541" s="65"/>
      <c r="R541" s="65"/>
      <c r="S541" s="65"/>
      <c r="T541" s="65"/>
      <c r="U541" s="65"/>
      <c r="V541" s="631"/>
      <c r="W541" s="65"/>
      <c r="X541" s="65"/>
      <c r="Y541" s="65"/>
      <c r="Z541" s="65"/>
      <c r="AA541" s="632"/>
      <c r="AB541" s="632"/>
      <c r="AC541" s="65"/>
      <c r="AD541" s="632"/>
      <c r="AE541" s="633"/>
      <c r="AF541" s="65"/>
      <c r="AG541" s="65"/>
      <c r="AH541" s="634"/>
      <c r="AI541" s="634"/>
      <c r="AJ541" s="65"/>
      <c r="AK541" s="632"/>
      <c r="AL541" s="65"/>
      <c r="AM541" s="65"/>
      <c r="AN541" s="65"/>
      <c r="AO541" s="65"/>
      <c r="AP541" s="65"/>
      <c r="AQ541" s="65"/>
      <c r="AR541" s="632"/>
      <c r="AS541" s="65"/>
      <c r="AT541" s="65"/>
      <c r="AU541" s="65"/>
      <c r="AV541" s="632"/>
      <c r="AW541" s="65"/>
      <c r="AX541" s="632"/>
      <c r="AY541" s="65"/>
      <c r="AZ541" s="65"/>
      <c r="BA541" s="65"/>
      <c r="BB541" s="632"/>
      <c r="BC541" s="632"/>
      <c r="BD541" s="65"/>
      <c r="BE541" s="632"/>
      <c r="BF541" s="65"/>
      <c r="BG541" s="65"/>
      <c r="BI541" s="635"/>
      <c r="BJ541" s="636"/>
      <c r="BK541" s="636"/>
      <c r="BL541" s="636"/>
      <c r="BM541" s="102"/>
      <c r="BN541" s="102"/>
      <c r="BO541" s="102"/>
      <c r="BP541" s="636"/>
      <c r="BQ541" s="636"/>
      <c r="BR541" s="636"/>
      <c r="BS541" s="636"/>
      <c r="BT541" s="636"/>
      <c r="BU541" s="636"/>
      <c r="BV541" s="636"/>
      <c r="BW541" s="636"/>
      <c r="BX541" s="636"/>
      <c r="BY541" s="636"/>
      <c r="BZ541" s="636"/>
      <c r="CA541" s="636"/>
      <c r="CB541" s="637"/>
      <c r="CC541" s="636"/>
      <c r="CD541" s="636"/>
      <c r="CE541" s="637"/>
      <c r="CF541" s="637"/>
      <c r="CG541" s="637"/>
      <c r="CH541" s="637"/>
      <c r="CI541" s="636"/>
      <c r="CJ541" s="636"/>
      <c r="CK541" s="637"/>
      <c r="CL541" s="637"/>
      <c r="CM541" s="637"/>
      <c r="CN541" s="705"/>
      <c r="CO541" s="88"/>
      <c r="CP541" s="88"/>
      <c r="CQ541" s="88"/>
      <c r="CR541" s="67"/>
      <c r="CS541" s="67"/>
      <c r="CT541" s="67"/>
      <c r="CU541" s="67"/>
      <c r="CV541" s="67"/>
      <c r="CW541" s="67"/>
      <c r="CX541" s="67"/>
      <c r="CY541" s="67"/>
      <c r="CZ541" s="67"/>
      <c r="DA541" s="67"/>
      <c r="DB541" s="67"/>
      <c r="DC541" s="67"/>
      <c r="DD541" s="67"/>
      <c r="DE541" s="67"/>
      <c r="DF541" s="67"/>
      <c r="DG541" s="67"/>
      <c r="DH541" s="67"/>
      <c r="DI541" s="67"/>
      <c r="DJ541" s="67"/>
      <c r="DK541" s="67"/>
      <c r="DL541" s="67"/>
      <c r="DM541" s="67"/>
      <c r="DN541" s="67"/>
      <c r="DO541" s="67"/>
      <c r="DP541" s="67"/>
    </row>
    <row r="542" spans="2:186" hidden="1" x14ac:dyDescent="0.25">
      <c r="B542" s="65"/>
      <c r="C542" s="65"/>
      <c r="D542" s="65"/>
      <c r="E542" s="65"/>
      <c r="F542" s="65"/>
      <c r="G542" s="65"/>
      <c r="H542" s="65"/>
      <c r="I542" s="65"/>
      <c r="J542" s="65"/>
      <c r="K542" s="65"/>
      <c r="L542" s="65"/>
      <c r="M542" s="65"/>
      <c r="N542" s="65"/>
      <c r="O542" s="65"/>
      <c r="P542" s="65"/>
      <c r="Q542" s="65"/>
      <c r="R542" s="65"/>
      <c r="S542" s="65"/>
      <c r="T542" s="65"/>
      <c r="U542" s="65"/>
      <c r="V542" s="631"/>
      <c r="W542" s="65"/>
      <c r="X542" s="65"/>
      <c r="Y542" s="65"/>
      <c r="Z542" s="65"/>
      <c r="AA542" s="632"/>
      <c r="AB542" s="632"/>
      <c r="AC542" s="65"/>
      <c r="AD542" s="632"/>
      <c r="AE542" s="633"/>
      <c r="AF542" s="65"/>
      <c r="AG542" s="65"/>
      <c r="AH542" s="634"/>
      <c r="AI542" s="634"/>
      <c r="AJ542" s="65"/>
      <c r="AK542" s="632"/>
      <c r="AL542" s="65"/>
      <c r="AM542" s="65"/>
      <c r="AN542" s="65"/>
      <c r="AO542" s="65"/>
      <c r="AP542" s="65"/>
      <c r="AQ542" s="65"/>
      <c r="AR542" s="632"/>
      <c r="AS542" s="65"/>
      <c r="AT542" s="65"/>
      <c r="AU542" s="65"/>
      <c r="AV542" s="632"/>
      <c r="AW542" s="65"/>
      <c r="AX542" s="632"/>
      <c r="AY542" s="65"/>
      <c r="AZ542" s="65"/>
      <c r="BA542" s="65"/>
      <c r="BB542" s="632"/>
      <c r="BC542" s="632"/>
      <c r="BD542" s="65"/>
      <c r="BE542" s="632"/>
      <c r="BF542" s="65"/>
      <c r="BG542" s="65"/>
      <c r="BI542" s="635"/>
      <c r="BJ542" s="636"/>
      <c r="BK542" s="636"/>
      <c r="BL542" s="636"/>
      <c r="BM542" s="102"/>
      <c r="BN542" s="102"/>
      <c r="BO542" s="102"/>
      <c r="BP542" s="636"/>
      <c r="BQ542" s="636"/>
      <c r="BR542" s="636"/>
      <c r="BS542" s="636"/>
      <c r="BT542" s="636"/>
      <c r="BU542" s="636"/>
      <c r="BV542" s="636"/>
      <c r="BW542" s="636"/>
      <c r="BX542" s="636"/>
      <c r="BY542" s="636"/>
      <c r="BZ542" s="636"/>
      <c r="CA542" s="636"/>
      <c r="CB542" s="637"/>
      <c r="CC542" s="636"/>
      <c r="CD542" s="636"/>
      <c r="CE542" s="637"/>
      <c r="CF542" s="637"/>
      <c r="CG542" s="637"/>
      <c r="CH542" s="637"/>
      <c r="CI542" s="636"/>
      <c r="CJ542" s="636"/>
      <c r="CK542" s="637"/>
      <c r="CL542" s="637"/>
      <c r="CM542" s="637"/>
      <c r="CN542" s="705"/>
      <c r="CO542" s="88"/>
      <c r="CP542" s="88"/>
      <c r="CQ542" s="88"/>
      <c r="CR542" s="67"/>
      <c r="CS542" s="67"/>
      <c r="CT542" s="67"/>
      <c r="CU542" s="67"/>
      <c r="CV542" s="67"/>
      <c r="CW542" s="67"/>
      <c r="CX542" s="67"/>
      <c r="CY542" s="67"/>
      <c r="CZ542" s="67"/>
      <c r="DA542" s="67"/>
      <c r="DB542" s="67"/>
      <c r="DC542" s="67"/>
      <c r="DD542" s="67"/>
      <c r="DE542" s="67"/>
      <c r="DF542" s="67"/>
      <c r="DG542" s="67"/>
      <c r="DH542" s="67"/>
      <c r="DI542" s="67"/>
      <c r="DJ542" s="67"/>
      <c r="DK542" s="67"/>
      <c r="DL542" s="67"/>
      <c r="DM542" s="67"/>
      <c r="DN542" s="67"/>
      <c r="DO542" s="67"/>
      <c r="DP542" s="67"/>
    </row>
    <row r="543" spans="2:186" hidden="1" x14ac:dyDescent="0.25">
      <c r="B543" s="65"/>
      <c r="C543" s="65"/>
      <c r="D543" s="65"/>
      <c r="E543" s="65"/>
      <c r="F543" s="65"/>
      <c r="G543" s="65"/>
      <c r="H543" s="65"/>
      <c r="I543" s="65"/>
      <c r="J543" s="65"/>
      <c r="K543" s="65"/>
      <c r="L543" s="65"/>
      <c r="M543" s="65"/>
      <c r="N543" s="65"/>
      <c r="O543" s="65"/>
      <c r="P543" s="65"/>
      <c r="Q543" s="65"/>
      <c r="R543" s="65"/>
      <c r="S543" s="65"/>
      <c r="T543" s="65"/>
      <c r="U543" s="65"/>
      <c r="V543" s="631"/>
      <c r="W543" s="65"/>
      <c r="X543" s="65"/>
      <c r="Y543" s="65"/>
      <c r="Z543" s="65"/>
      <c r="AA543" s="632"/>
      <c r="AB543" s="632"/>
      <c r="AC543" s="65"/>
      <c r="AD543" s="632"/>
      <c r="AE543" s="633"/>
      <c r="AF543" s="65"/>
      <c r="AG543" s="65"/>
      <c r="AH543" s="634"/>
      <c r="AI543" s="634"/>
      <c r="AJ543" s="65"/>
      <c r="AK543" s="632"/>
      <c r="AL543" s="65"/>
      <c r="AM543" s="65"/>
      <c r="AN543" s="65"/>
      <c r="AO543" s="65"/>
      <c r="AP543" s="65"/>
      <c r="AQ543" s="65"/>
      <c r="AR543" s="632"/>
      <c r="AS543" s="65"/>
      <c r="AT543" s="65"/>
      <c r="AU543" s="65"/>
      <c r="AV543" s="632"/>
      <c r="AW543" s="65"/>
      <c r="AX543" s="632"/>
      <c r="AY543" s="65"/>
      <c r="AZ543" s="65"/>
      <c r="BA543" s="65"/>
      <c r="BB543" s="632"/>
      <c r="BC543" s="632"/>
      <c r="BD543" s="65"/>
      <c r="BE543" s="632"/>
      <c r="BF543" s="65"/>
      <c r="BG543" s="65"/>
      <c r="BI543" s="635"/>
      <c r="BJ543" s="636"/>
      <c r="BK543" s="636"/>
      <c r="BL543" s="636"/>
      <c r="BM543" s="102"/>
      <c r="BN543" s="102"/>
      <c r="BO543" s="102"/>
      <c r="BP543" s="636"/>
      <c r="BQ543" s="636"/>
      <c r="BR543" s="636"/>
      <c r="BS543" s="636"/>
      <c r="BT543" s="636"/>
      <c r="BU543" s="636"/>
      <c r="BV543" s="636"/>
      <c r="BW543" s="636"/>
      <c r="BX543" s="636"/>
      <c r="BY543" s="636"/>
      <c r="BZ543" s="636"/>
      <c r="CA543" s="636"/>
      <c r="CB543" s="637"/>
      <c r="CC543" s="636"/>
      <c r="CD543" s="636"/>
      <c r="CE543" s="637"/>
      <c r="CF543" s="637"/>
      <c r="CG543" s="637"/>
      <c r="CH543" s="637"/>
      <c r="CI543" s="636"/>
      <c r="CJ543" s="636"/>
      <c r="CK543" s="637"/>
      <c r="CL543" s="637"/>
      <c r="CM543" s="637"/>
      <c r="CN543" s="705"/>
      <c r="CO543" s="88"/>
      <c r="CP543" s="88"/>
      <c r="CQ543" s="88"/>
      <c r="CR543" s="67"/>
      <c r="CS543" s="67"/>
      <c r="CT543" s="67"/>
      <c r="CU543" s="67"/>
      <c r="CV543" s="67"/>
      <c r="CW543" s="67"/>
      <c r="CX543" s="67"/>
      <c r="CY543" s="67"/>
      <c r="CZ543" s="67"/>
      <c r="DA543" s="67"/>
      <c r="DB543" s="67"/>
      <c r="DC543" s="67"/>
      <c r="DD543" s="67"/>
      <c r="DE543" s="67"/>
      <c r="DF543" s="67"/>
      <c r="DG543" s="67"/>
      <c r="DH543" s="67"/>
      <c r="DI543" s="67"/>
      <c r="DJ543" s="67"/>
      <c r="DK543" s="67"/>
      <c r="DL543" s="67"/>
      <c r="DM543" s="67"/>
      <c r="DN543" s="67"/>
      <c r="DO543" s="67"/>
      <c r="DP543" s="67"/>
    </row>
    <row r="544" spans="2:186" hidden="1" x14ac:dyDescent="0.25">
      <c r="B544" s="65"/>
      <c r="C544" s="65"/>
      <c r="D544" s="65"/>
      <c r="E544" s="65"/>
      <c r="F544" s="65"/>
      <c r="G544" s="65"/>
      <c r="H544" s="65"/>
      <c r="I544" s="65"/>
      <c r="J544" s="65"/>
      <c r="K544" s="65"/>
      <c r="L544" s="65"/>
      <c r="M544" s="65"/>
      <c r="N544" s="65"/>
      <c r="O544" s="65"/>
      <c r="P544" s="65"/>
      <c r="Q544" s="65"/>
      <c r="R544" s="65"/>
      <c r="S544" s="65"/>
      <c r="T544" s="65"/>
      <c r="U544" s="65"/>
      <c r="V544" s="631"/>
      <c r="W544" s="65"/>
      <c r="X544" s="65"/>
      <c r="Y544" s="65"/>
      <c r="Z544" s="65"/>
      <c r="AA544" s="632"/>
      <c r="AB544" s="632"/>
      <c r="AC544" s="65"/>
      <c r="AD544" s="632"/>
      <c r="AE544" s="633"/>
      <c r="AF544" s="65"/>
      <c r="AG544" s="65"/>
      <c r="AH544" s="634"/>
      <c r="AI544" s="634"/>
      <c r="AJ544" s="65"/>
      <c r="AK544" s="632"/>
      <c r="AL544" s="65"/>
      <c r="AM544" s="65"/>
      <c r="AN544" s="65"/>
      <c r="AO544" s="65"/>
      <c r="AP544" s="65"/>
      <c r="AQ544" s="65"/>
      <c r="AR544" s="632"/>
      <c r="AS544" s="65"/>
      <c r="AT544" s="65"/>
      <c r="AU544" s="65"/>
      <c r="AV544" s="632"/>
      <c r="AW544" s="65"/>
      <c r="AX544" s="632"/>
      <c r="AY544" s="65"/>
      <c r="AZ544" s="65"/>
      <c r="BA544" s="65"/>
      <c r="BB544" s="632"/>
      <c r="BC544" s="632"/>
      <c r="BD544" s="65"/>
      <c r="BE544" s="632"/>
      <c r="BF544" s="65"/>
      <c r="BG544" s="65"/>
      <c r="BI544" s="635"/>
      <c r="BJ544" s="636"/>
      <c r="BK544" s="636"/>
      <c r="BL544" s="636"/>
      <c r="BM544" s="102"/>
      <c r="BN544" s="102"/>
      <c r="BO544" s="102"/>
      <c r="BP544" s="636"/>
      <c r="BQ544" s="636"/>
      <c r="BR544" s="636"/>
      <c r="BS544" s="636"/>
      <c r="BT544" s="636"/>
      <c r="BU544" s="636"/>
      <c r="BV544" s="636"/>
      <c r="BW544" s="636"/>
      <c r="BX544" s="636"/>
      <c r="BY544" s="636"/>
      <c r="BZ544" s="636"/>
      <c r="CA544" s="636"/>
      <c r="CB544" s="637"/>
      <c r="CC544" s="636"/>
      <c r="CD544" s="636"/>
      <c r="CE544" s="637"/>
      <c r="CF544" s="637"/>
      <c r="CG544" s="637"/>
      <c r="CH544" s="637"/>
      <c r="CI544" s="636"/>
      <c r="CJ544" s="636"/>
      <c r="CK544" s="637"/>
      <c r="CL544" s="637"/>
      <c r="CM544" s="637"/>
      <c r="CN544" s="705"/>
      <c r="CO544" s="88"/>
      <c r="CP544" s="88"/>
      <c r="CQ544" s="88"/>
      <c r="CR544" s="67"/>
      <c r="CS544" s="67"/>
      <c r="CT544" s="67"/>
      <c r="CU544" s="67"/>
      <c r="CV544" s="67"/>
      <c r="CW544" s="67"/>
      <c r="CX544" s="67"/>
      <c r="CY544" s="67"/>
      <c r="CZ544" s="67"/>
      <c r="DA544" s="67"/>
      <c r="DB544" s="67"/>
      <c r="DC544" s="67"/>
      <c r="DD544" s="67"/>
      <c r="DE544" s="67"/>
      <c r="DF544" s="67"/>
      <c r="DG544" s="67"/>
      <c r="DH544" s="67"/>
      <c r="DI544" s="67"/>
      <c r="DJ544" s="67"/>
      <c r="DK544" s="67"/>
      <c r="DL544" s="67"/>
      <c r="DM544" s="67"/>
      <c r="DN544" s="67"/>
      <c r="DO544" s="67"/>
      <c r="DP544" s="67"/>
    </row>
    <row r="545" spans="2:120" hidden="1" x14ac:dyDescent="0.25">
      <c r="B545" s="65"/>
      <c r="C545" s="65"/>
      <c r="D545" s="65"/>
      <c r="E545" s="65"/>
      <c r="F545" s="65"/>
      <c r="G545" s="65"/>
      <c r="H545" s="65"/>
      <c r="I545" s="65"/>
      <c r="J545" s="65"/>
      <c r="K545" s="65"/>
      <c r="L545" s="65"/>
      <c r="M545" s="65"/>
      <c r="N545" s="65"/>
      <c r="O545" s="65"/>
      <c r="P545" s="65"/>
      <c r="Q545" s="65"/>
      <c r="R545" s="65"/>
      <c r="S545" s="65"/>
      <c r="T545" s="65"/>
      <c r="U545" s="65"/>
      <c r="V545" s="631"/>
      <c r="W545" s="65"/>
      <c r="X545" s="65"/>
      <c r="Y545" s="65"/>
      <c r="Z545" s="65"/>
      <c r="AA545" s="632"/>
      <c r="AB545" s="632"/>
      <c r="AC545" s="65"/>
      <c r="AD545" s="632"/>
      <c r="AE545" s="633"/>
      <c r="AF545" s="65"/>
      <c r="AG545" s="65"/>
      <c r="AH545" s="634"/>
      <c r="AI545" s="634"/>
      <c r="AJ545" s="65"/>
      <c r="AK545" s="632"/>
      <c r="AL545" s="65"/>
      <c r="AM545" s="65"/>
      <c r="AN545" s="65"/>
      <c r="AO545" s="65"/>
      <c r="AP545" s="65"/>
      <c r="AQ545" s="65"/>
      <c r="AR545" s="632"/>
      <c r="AS545" s="65"/>
      <c r="AT545" s="65"/>
      <c r="AU545" s="65"/>
      <c r="AV545" s="632"/>
      <c r="AW545" s="65"/>
      <c r="AX545" s="632"/>
      <c r="AY545" s="65"/>
      <c r="AZ545" s="65"/>
      <c r="BA545" s="65"/>
      <c r="BB545" s="632"/>
      <c r="BC545" s="632"/>
      <c r="BD545" s="65"/>
      <c r="BE545" s="632"/>
      <c r="BF545" s="65"/>
      <c r="BG545" s="65"/>
      <c r="BI545" s="635"/>
      <c r="BJ545" s="636"/>
      <c r="BK545" s="636"/>
      <c r="BL545" s="636"/>
      <c r="BM545" s="102"/>
      <c r="BN545" s="102"/>
      <c r="BO545" s="102"/>
      <c r="BP545" s="636"/>
      <c r="BQ545" s="636"/>
      <c r="BR545" s="636"/>
      <c r="BS545" s="636"/>
      <c r="BT545" s="636"/>
      <c r="BU545" s="636"/>
      <c r="BV545" s="636"/>
      <c r="BW545" s="636"/>
      <c r="BX545" s="636"/>
      <c r="BY545" s="636"/>
      <c r="BZ545" s="636"/>
      <c r="CA545" s="636"/>
      <c r="CB545" s="637"/>
      <c r="CC545" s="636"/>
      <c r="CD545" s="636"/>
      <c r="CE545" s="637"/>
      <c r="CF545" s="637"/>
      <c r="CG545" s="637"/>
      <c r="CH545" s="637"/>
      <c r="CI545" s="636"/>
      <c r="CJ545" s="636"/>
      <c r="CK545" s="637"/>
      <c r="CL545" s="637"/>
      <c r="CM545" s="637"/>
      <c r="CN545" s="705"/>
      <c r="CO545" s="88"/>
      <c r="CP545" s="88"/>
      <c r="CQ545" s="88"/>
      <c r="CR545" s="67"/>
      <c r="CS545" s="67"/>
      <c r="CT545" s="67"/>
      <c r="CU545" s="67"/>
      <c r="CV545" s="67"/>
      <c r="CW545" s="67"/>
      <c r="CX545" s="67"/>
      <c r="CY545" s="67"/>
      <c r="CZ545" s="67"/>
      <c r="DA545" s="67"/>
      <c r="DB545" s="67"/>
      <c r="DC545" s="67"/>
      <c r="DD545" s="67"/>
      <c r="DE545" s="67"/>
      <c r="DF545" s="67"/>
      <c r="DG545" s="67"/>
      <c r="DH545" s="67"/>
      <c r="DI545" s="67"/>
      <c r="DJ545" s="67"/>
      <c r="DK545" s="67"/>
      <c r="DL545" s="67"/>
      <c r="DM545" s="67"/>
      <c r="DN545" s="67"/>
      <c r="DO545" s="67"/>
      <c r="DP545" s="67"/>
    </row>
    <row r="546" spans="2:120" hidden="1" x14ac:dyDescent="0.25">
      <c r="B546" s="65"/>
      <c r="C546" s="65"/>
      <c r="D546" s="65"/>
      <c r="E546" s="65"/>
      <c r="F546" s="65"/>
      <c r="G546" s="65"/>
      <c r="H546" s="65"/>
      <c r="I546" s="65"/>
      <c r="J546" s="65"/>
      <c r="K546" s="65"/>
      <c r="L546" s="65"/>
      <c r="M546" s="65"/>
      <c r="N546" s="65"/>
      <c r="O546" s="65"/>
      <c r="P546" s="65"/>
      <c r="Q546" s="65"/>
      <c r="R546" s="65"/>
      <c r="S546" s="65"/>
      <c r="T546" s="65"/>
      <c r="U546" s="65"/>
      <c r="V546" s="631"/>
      <c r="W546" s="65"/>
      <c r="X546" s="65"/>
      <c r="Y546" s="65"/>
      <c r="Z546" s="65"/>
      <c r="AA546" s="632"/>
      <c r="AB546" s="632"/>
      <c r="AC546" s="65"/>
      <c r="AD546" s="632"/>
      <c r="AE546" s="633"/>
      <c r="AF546" s="65"/>
      <c r="AG546" s="65"/>
      <c r="AH546" s="634"/>
      <c r="AI546" s="634"/>
      <c r="AJ546" s="65"/>
      <c r="AK546" s="632"/>
      <c r="AL546" s="65"/>
      <c r="AM546" s="65"/>
      <c r="AN546" s="65"/>
      <c r="AO546" s="65"/>
      <c r="AP546" s="65"/>
      <c r="AQ546" s="65"/>
      <c r="AR546" s="632"/>
      <c r="AS546" s="65"/>
      <c r="AT546" s="65"/>
      <c r="AU546" s="65"/>
      <c r="AV546" s="632"/>
      <c r="AW546" s="65"/>
      <c r="AX546" s="632"/>
      <c r="AY546" s="65"/>
      <c r="AZ546" s="65"/>
      <c r="BA546" s="65"/>
      <c r="BB546" s="632"/>
      <c r="BC546" s="632"/>
      <c r="BD546" s="65"/>
      <c r="BE546" s="632"/>
      <c r="BF546" s="65"/>
      <c r="BG546" s="65"/>
      <c r="BI546" s="635"/>
      <c r="BJ546" s="636"/>
      <c r="BK546" s="636"/>
      <c r="BL546" s="636"/>
      <c r="BM546" s="102"/>
      <c r="BN546" s="102"/>
      <c r="BO546" s="102"/>
      <c r="BP546" s="636"/>
      <c r="BQ546" s="636"/>
      <c r="BR546" s="636"/>
      <c r="BS546" s="636"/>
      <c r="BT546" s="636"/>
      <c r="BU546" s="636"/>
      <c r="BV546" s="636"/>
      <c r="BW546" s="636"/>
      <c r="BX546" s="636"/>
      <c r="BY546" s="636"/>
      <c r="BZ546" s="636"/>
      <c r="CA546" s="636"/>
      <c r="CB546" s="637"/>
      <c r="CC546" s="636"/>
      <c r="CD546" s="636"/>
      <c r="CE546" s="637"/>
      <c r="CF546" s="637"/>
      <c r="CG546" s="637"/>
      <c r="CH546" s="637"/>
      <c r="CI546" s="636"/>
      <c r="CJ546" s="636"/>
      <c r="CK546" s="637"/>
      <c r="CL546" s="637"/>
      <c r="CM546" s="637"/>
      <c r="CN546" s="705"/>
      <c r="CO546" s="88"/>
      <c r="CP546" s="88"/>
      <c r="CQ546" s="88"/>
      <c r="CR546" s="67"/>
      <c r="CS546" s="67"/>
      <c r="CT546" s="67"/>
      <c r="CU546" s="67"/>
      <c r="CV546" s="67"/>
      <c r="CW546" s="67"/>
      <c r="CX546" s="67"/>
      <c r="CY546" s="67"/>
      <c r="CZ546" s="67"/>
      <c r="DA546" s="67"/>
      <c r="DB546" s="67"/>
      <c r="DC546" s="67"/>
      <c r="DD546" s="67"/>
      <c r="DE546" s="67"/>
      <c r="DF546" s="67"/>
      <c r="DG546" s="67"/>
      <c r="DH546" s="67"/>
      <c r="DI546" s="67"/>
      <c r="DJ546" s="67"/>
      <c r="DK546" s="67"/>
      <c r="DL546" s="67"/>
      <c r="DM546" s="67"/>
      <c r="DN546" s="67"/>
      <c r="DO546" s="67"/>
      <c r="DP546" s="67"/>
    </row>
    <row r="547" spans="2:120" hidden="1" x14ac:dyDescent="0.25">
      <c r="B547" s="65"/>
      <c r="C547" s="65"/>
      <c r="D547" s="65"/>
      <c r="E547" s="65"/>
      <c r="F547" s="65"/>
      <c r="G547" s="65"/>
      <c r="H547" s="65"/>
      <c r="I547" s="65"/>
      <c r="J547" s="65"/>
      <c r="K547" s="65"/>
      <c r="L547" s="65"/>
      <c r="M547" s="65"/>
      <c r="N547" s="65"/>
      <c r="O547" s="65"/>
      <c r="P547" s="65"/>
      <c r="Q547" s="65"/>
      <c r="R547" s="65"/>
      <c r="S547" s="65"/>
      <c r="T547" s="65"/>
      <c r="U547" s="65"/>
      <c r="V547" s="631"/>
      <c r="W547" s="65"/>
      <c r="X547" s="65"/>
      <c r="Y547" s="65"/>
      <c r="Z547" s="65"/>
      <c r="AA547" s="632"/>
      <c r="AB547" s="632"/>
      <c r="AC547" s="65"/>
      <c r="AD547" s="632"/>
      <c r="AE547" s="633"/>
      <c r="AF547" s="65"/>
      <c r="AG547" s="65"/>
      <c r="AH547" s="634"/>
      <c r="AI547" s="634"/>
      <c r="AJ547" s="65"/>
      <c r="AK547" s="632"/>
      <c r="AL547" s="65"/>
      <c r="AM547" s="65"/>
      <c r="AN547" s="65"/>
      <c r="AO547" s="65"/>
      <c r="AP547" s="65"/>
      <c r="AQ547" s="65"/>
      <c r="AR547" s="632"/>
      <c r="AS547" s="65"/>
      <c r="AT547" s="65"/>
      <c r="AU547" s="65"/>
      <c r="AV547" s="632"/>
      <c r="AW547" s="65"/>
      <c r="AX547" s="632"/>
      <c r="AY547" s="65"/>
      <c r="AZ547" s="65"/>
      <c r="BA547" s="65"/>
      <c r="BB547" s="632"/>
      <c r="BC547" s="632"/>
      <c r="BD547" s="65"/>
      <c r="BE547" s="632"/>
      <c r="BF547" s="65"/>
      <c r="BG547" s="65"/>
      <c r="BI547" s="635"/>
      <c r="BJ547" s="636"/>
      <c r="BK547" s="636"/>
      <c r="BL547" s="636"/>
      <c r="BM547" s="102"/>
      <c r="BN547" s="102"/>
      <c r="BO547" s="102"/>
      <c r="BP547" s="636"/>
      <c r="BQ547" s="636"/>
      <c r="BR547" s="636"/>
      <c r="BS547" s="636"/>
      <c r="BT547" s="636"/>
      <c r="BU547" s="636"/>
      <c r="BV547" s="636"/>
      <c r="BW547" s="636"/>
      <c r="BX547" s="636"/>
      <c r="BY547" s="636"/>
      <c r="BZ547" s="636"/>
      <c r="CA547" s="636"/>
      <c r="CB547" s="637"/>
      <c r="CC547" s="636"/>
      <c r="CD547" s="636"/>
      <c r="CE547" s="637"/>
      <c r="CF547" s="637"/>
      <c r="CG547" s="637"/>
      <c r="CH547" s="637"/>
      <c r="CI547" s="636"/>
      <c r="CJ547" s="636"/>
      <c r="CK547" s="637"/>
      <c r="CL547" s="637"/>
      <c r="CM547" s="637"/>
      <c r="CN547" s="705"/>
      <c r="CO547" s="88"/>
      <c r="CP547" s="88"/>
      <c r="CQ547" s="88"/>
      <c r="CR547" s="67"/>
      <c r="CS547" s="67"/>
      <c r="CT547" s="67"/>
      <c r="CU547" s="67"/>
      <c r="CV547" s="67"/>
      <c r="CW547" s="67"/>
      <c r="CX547" s="67"/>
      <c r="CY547" s="67"/>
      <c r="CZ547" s="67"/>
      <c r="DA547" s="67"/>
      <c r="DB547" s="67"/>
      <c r="DC547" s="67"/>
      <c r="DD547" s="67"/>
      <c r="DE547" s="67"/>
      <c r="DF547" s="67"/>
      <c r="DG547" s="67"/>
      <c r="DH547" s="67"/>
      <c r="DI547" s="67"/>
      <c r="DJ547" s="67"/>
      <c r="DK547" s="67"/>
      <c r="DL547" s="67"/>
      <c r="DM547" s="67"/>
      <c r="DN547" s="67"/>
      <c r="DO547" s="67"/>
      <c r="DP547" s="67"/>
    </row>
    <row r="548" spans="2:120" hidden="1" x14ac:dyDescent="0.25">
      <c r="B548" s="65"/>
      <c r="C548" s="65"/>
      <c r="D548" s="65"/>
      <c r="E548" s="65"/>
      <c r="F548" s="65"/>
      <c r="G548" s="65"/>
      <c r="H548" s="65"/>
      <c r="I548" s="65"/>
      <c r="J548" s="65"/>
      <c r="K548" s="65"/>
      <c r="L548" s="65"/>
      <c r="M548" s="65"/>
      <c r="N548" s="65"/>
      <c r="O548" s="65"/>
      <c r="P548" s="65"/>
      <c r="Q548" s="65"/>
      <c r="R548" s="65"/>
      <c r="S548" s="65"/>
      <c r="T548" s="65"/>
      <c r="U548" s="65"/>
      <c r="V548" s="631"/>
      <c r="W548" s="65"/>
      <c r="X548" s="65"/>
      <c r="Y548" s="65"/>
      <c r="Z548" s="65"/>
      <c r="AA548" s="632"/>
      <c r="AB548" s="632"/>
      <c r="AC548" s="65"/>
      <c r="AD548" s="632"/>
      <c r="AE548" s="633"/>
      <c r="AF548" s="65"/>
      <c r="AG548" s="65"/>
      <c r="AH548" s="634"/>
      <c r="AI548" s="634"/>
      <c r="AJ548" s="65"/>
      <c r="AK548" s="632"/>
      <c r="AL548" s="65"/>
      <c r="AM548" s="65"/>
      <c r="AN548" s="65"/>
      <c r="AO548" s="65"/>
      <c r="AP548" s="65"/>
      <c r="AQ548" s="65"/>
      <c r="AR548" s="632"/>
      <c r="AS548" s="65"/>
      <c r="AT548" s="65"/>
      <c r="AU548" s="65"/>
      <c r="AV548" s="632"/>
      <c r="AW548" s="65"/>
      <c r="AX548" s="632"/>
      <c r="AY548" s="65"/>
      <c r="AZ548" s="65"/>
      <c r="BA548" s="65"/>
      <c r="BB548" s="632"/>
      <c r="BC548" s="632"/>
      <c r="BD548" s="65"/>
      <c r="BE548" s="632"/>
      <c r="BF548" s="65"/>
      <c r="BG548" s="65"/>
      <c r="BI548" s="635"/>
      <c r="BJ548" s="636"/>
      <c r="BK548" s="636"/>
      <c r="BL548" s="636"/>
      <c r="BM548" s="102"/>
      <c r="BN548" s="102"/>
      <c r="BO548" s="102"/>
      <c r="BP548" s="636"/>
      <c r="BQ548" s="636"/>
      <c r="BR548" s="636"/>
      <c r="BS548" s="636"/>
      <c r="BT548" s="636"/>
      <c r="BU548" s="636"/>
      <c r="BV548" s="636"/>
      <c r="BW548" s="636"/>
      <c r="BX548" s="636"/>
      <c r="BY548" s="636"/>
      <c r="BZ548" s="636"/>
      <c r="CA548" s="636"/>
      <c r="CB548" s="637"/>
      <c r="CC548" s="636"/>
      <c r="CD548" s="636"/>
      <c r="CE548" s="637"/>
      <c r="CF548" s="637"/>
      <c r="CG548" s="637"/>
      <c r="CH548" s="637"/>
      <c r="CI548" s="636"/>
      <c r="CJ548" s="636"/>
      <c r="CK548" s="637"/>
      <c r="CL548" s="637"/>
      <c r="CM548" s="637"/>
      <c r="CN548" s="705"/>
      <c r="CO548" s="88"/>
      <c r="CP548" s="88"/>
      <c r="CQ548" s="88"/>
      <c r="CR548" s="67"/>
      <c r="CS548" s="67"/>
      <c r="CT548" s="67"/>
      <c r="CU548" s="67"/>
      <c r="CV548" s="67"/>
      <c r="CW548" s="67"/>
      <c r="CX548" s="67"/>
      <c r="CY548" s="67"/>
      <c r="CZ548" s="67"/>
      <c r="DA548" s="67"/>
      <c r="DB548" s="67"/>
      <c r="DC548" s="67"/>
      <c r="DD548" s="67"/>
      <c r="DE548" s="67"/>
      <c r="DF548" s="67"/>
      <c r="DG548" s="67"/>
      <c r="DH548" s="67"/>
      <c r="DI548" s="67"/>
      <c r="DJ548" s="67"/>
      <c r="DK548" s="67"/>
      <c r="DL548" s="67"/>
      <c r="DM548" s="67"/>
      <c r="DN548" s="67"/>
      <c r="DO548" s="67"/>
      <c r="DP548" s="67"/>
    </row>
    <row r="549" spans="2:120" hidden="1" x14ac:dyDescent="0.25">
      <c r="B549" s="65"/>
      <c r="C549" s="65"/>
      <c r="D549" s="65"/>
      <c r="E549" s="65"/>
      <c r="F549" s="65"/>
      <c r="G549" s="65"/>
      <c r="H549" s="65"/>
      <c r="I549" s="65"/>
      <c r="J549" s="65"/>
      <c r="K549" s="65"/>
      <c r="L549" s="65"/>
      <c r="M549" s="65"/>
      <c r="N549" s="65"/>
      <c r="O549" s="65"/>
      <c r="P549" s="65"/>
      <c r="Q549" s="65"/>
      <c r="R549" s="65"/>
      <c r="S549" s="65"/>
      <c r="T549" s="65"/>
      <c r="U549" s="65"/>
      <c r="V549" s="631"/>
      <c r="W549" s="65"/>
      <c r="X549" s="65"/>
      <c r="Y549" s="65"/>
      <c r="Z549" s="65"/>
      <c r="AA549" s="632"/>
      <c r="AB549" s="632"/>
      <c r="AC549" s="65"/>
      <c r="AD549" s="632"/>
      <c r="AE549" s="633"/>
      <c r="AF549" s="65"/>
      <c r="AG549" s="65"/>
      <c r="AH549" s="634"/>
      <c r="AI549" s="634"/>
      <c r="AJ549" s="65"/>
      <c r="AK549" s="632"/>
      <c r="AL549" s="65"/>
      <c r="AM549" s="65"/>
      <c r="AN549" s="65"/>
      <c r="AO549" s="65"/>
      <c r="AP549" s="65"/>
      <c r="AQ549" s="65"/>
      <c r="AR549" s="632"/>
      <c r="AS549" s="65"/>
      <c r="AT549" s="65"/>
      <c r="AU549" s="65"/>
      <c r="AV549" s="632"/>
      <c r="AW549" s="65"/>
      <c r="AX549" s="632"/>
      <c r="AY549" s="65"/>
      <c r="AZ549" s="65"/>
      <c r="BA549" s="65"/>
      <c r="BB549" s="632"/>
      <c r="BC549" s="632"/>
      <c r="BD549" s="65"/>
      <c r="BE549" s="632"/>
      <c r="BF549" s="65"/>
      <c r="BG549" s="65"/>
      <c r="BI549" s="635"/>
      <c r="BJ549" s="636"/>
      <c r="BK549" s="636"/>
      <c r="BL549" s="636"/>
      <c r="BM549" s="102"/>
      <c r="BN549" s="102"/>
      <c r="BO549" s="102"/>
      <c r="BP549" s="636"/>
      <c r="BQ549" s="636"/>
      <c r="BR549" s="636"/>
      <c r="BS549" s="636"/>
      <c r="BT549" s="636"/>
      <c r="BU549" s="636"/>
      <c r="BV549" s="636"/>
      <c r="BW549" s="636"/>
      <c r="BX549" s="636"/>
      <c r="BY549" s="636"/>
      <c r="BZ549" s="636"/>
      <c r="CA549" s="636"/>
      <c r="CB549" s="637"/>
      <c r="CC549" s="636"/>
      <c r="CD549" s="636"/>
      <c r="CE549" s="637"/>
      <c r="CF549" s="637"/>
      <c r="CG549" s="637"/>
      <c r="CH549" s="637"/>
      <c r="CI549" s="636"/>
      <c r="CJ549" s="636"/>
      <c r="CK549" s="637"/>
      <c r="CL549" s="637"/>
      <c r="CM549" s="637"/>
      <c r="CN549" s="705"/>
      <c r="CO549" s="88"/>
      <c r="CP549" s="88"/>
      <c r="CQ549" s="88"/>
      <c r="CR549" s="67"/>
      <c r="CS549" s="67"/>
      <c r="CT549" s="67"/>
      <c r="CU549" s="67"/>
      <c r="CV549" s="67"/>
      <c r="CW549" s="67"/>
      <c r="CX549" s="67"/>
      <c r="CY549" s="67"/>
      <c r="CZ549" s="67"/>
      <c r="DA549" s="67"/>
      <c r="DB549" s="67"/>
      <c r="DC549" s="67"/>
      <c r="DD549" s="67"/>
      <c r="DE549" s="67"/>
      <c r="DF549" s="67"/>
      <c r="DG549" s="67"/>
      <c r="DH549" s="67"/>
      <c r="DI549" s="67"/>
      <c r="DJ549" s="67"/>
      <c r="DK549" s="67"/>
      <c r="DL549" s="67"/>
      <c r="DM549" s="67"/>
      <c r="DN549" s="67"/>
      <c r="DO549" s="67"/>
      <c r="DP549" s="67"/>
    </row>
    <row r="550" spans="2:120" hidden="1" x14ac:dyDescent="0.25">
      <c r="B550" s="65"/>
      <c r="C550" s="65"/>
      <c r="D550" s="65"/>
      <c r="E550" s="65"/>
      <c r="F550" s="65"/>
      <c r="G550" s="65"/>
      <c r="H550" s="65"/>
      <c r="I550" s="65"/>
      <c r="J550" s="65"/>
      <c r="K550" s="65"/>
      <c r="L550" s="65"/>
      <c r="M550" s="65"/>
      <c r="N550" s="65"/>
      <c r="O550" s="65"/>
      <c r="P550" s="65"/>
      <c r="Q550" s="65"/>
      <c r="R550" s="65"/>
      <c r="S550" s="65"/>
      <c r="T550" s="65"/>
      <c r="U550" s="65"/>
      <c r="V550" s="631"/>
      <c r="W550" s="65"/>
      <c r="X550" s="65"/>
      <c r="Y550" s="65"/>
      <c r="Z550" s="65"/>
      <c r="AA550" s="632"/>
      <c r="AB550" s="632"/>
      <c r="AC550" s="65"/>
      <c r="AD550" s="632"/>
      <c r="AE550" s="633"/>
      <c r="AF550" s="65"/>
      <c r="AG550" s="65"/>
      <c r="AH550" s="634"/>
      <c r="AI550" s="634"/>
      <c r="AJ550" s="65"/>
      <c r="AK550" s="632"/>
      <c r="AL550" s="65"/>
      <c r="AM550" s="65"/>
      <c r="AN550" s="65"/>
      <c r="AO550" s="65"/>
      <c r="AP550" s="65"/>
      <c r="AQ550" s="65"/>
      <c r="AR550" s="632"/>
      <c r="AS550" s="65"/>
      <c r="AT550" s="65"/>
      <c r="AU550" s="65"/>
      <c r="AV550" s="632"/>
      <c r="AW550" s="65"/>
      <c r="AX550" s="632"/>
      <c r="AY550" s="65"/>
      <c r="AZ550" s="65"/>
      <c r="BA550" s="65"/>
      <c r="BB550" s="632"/>
      <c r="BC550" s="632"/>
      <c r="BD550" s="65"/>
      <c r="BE550" s="632"/>
      <c r="BF550" s="65"/>
      <c r="BG550" s="65"/>
      <c r="BI550" s="635"/>
      <c r="BJ550" s="636"/>
      <c r="BK550" s="636"/>
      <c r="BL550" s="636"/>
      <c r="BM550" s="102"/>
      <c r="BN550" s="102"/>
      <c r="BO550" s="102"/>
      <c r="BP550" s="636"/>
      <c r="BQ550" s="636"/>
      <c r="BR550" s="636"/>
      <c r="BS550" s="636"/>
      <c r="BT550" s="636"/>
      <c r="BU550" s="636"/>
      <c r="BV550" s="636"/>
      <c r="BW550" s="636"/>
      <c r="BX550" s="636"/>
      <c r="BY550" s="636"/>
      <c r="BZ550" s="636"/>
      <c r="CA550" s="636"/>
      <c r="CB550" s="637"/>
      <c r="CC550" s="636"/>
      <c r="CD550" s="636"/>
      <c r="CE550" s="637"/>
      <c r="CF550" s="637"/>
      <c r="CG550" s="637"/>
      <c r="CH550" s="637"/>
      <c r="CI550" s="636"/>
      <c r="CJ550" s="636"/>
      <c r="CK550" s="637"/>
      <c r="CL550" s="637"/>
      <c r="CM550" s="637"/>
      <c r="CN550" s="705"/>
      <c r="CO550" s="88"/>
      <c r="CP550" s="88"/>
      <c r="CQ550" s="88"/>
      <c r="CR550" s="67"/>
      <c r="CS550" s="67"/>
      <c r="CT550" s="67"/>
      <c r="CU550" s="67"/>
      <c r="CV550" s="67"/>
      <c r="CW550" s="67"/>
      <c r="CX550" s="67"/>
      <c r="CY550" s="67"/>
      <c r="CZ550" s="67"/>
      <c r="DA550" s="67"/>
      <c r="DB550" s="67"/>
      <c r="DC550" s="67"/>
      <c r="DD550" s="67"/>
      <c r="DE550" s="67"/>
      <c r="DF550" s="67"/>
      <c r="DG550" s="67"/>
      <c r="DH550" s="67"/>
      <c r="DI550" s="67"/>
      <c r="DJ550" s="67"/>
      <c r="DK550" s="67"/>
      <c r="DL550" s="67"/>
      <c r="DM550" s="67"/>
      <c r="DN550" s="67"/>
      <c r="DO550" s="67"/>
      <c r="DP550" s="67"/>
    </row>
    <row r="551" spans="2:120" hidden="1" x14ac:dyDescent="0.25">
      <c r="B551" s="65"/>
      <c r="C551" s="65"/>
      <c r="D551" s="65"/>
      <c r="E551" s="65"/>
      <c r="F551" s="65"/>
      <c r="G551" s="65"/>
      <c r="H551" s="65"/>
      <c r="I551" s="65"/>
      <c r="J551" s="65"/>
      <c r="K551" s="65"/>
      <c r="L551" s="65"/>
      <c r="M551" s="65"/>
      <c r="N551" s="65"/>
      <c r="O551" s="65"/>
      <c r="P551" s="65"/>
      <c r="Q551" s="65"/>
      <c r="R551" s="65"/>
      <c r="S551" s="65"/>
      <c r="T551" s="65"/>
      <c r="U551" s="65"/>
      <c r="V551" s="631"/>
      <c r="W551" s="65"/>
      <c r="X551" s="65"/>
      <c r="Y551" s="65"/>
      <c r="Z551" s="65"/>
      <c r="AA551" s="632"/>
      <c r="AB551" s="632"/>
      <c r="AC551" s="65"/>
      <c r="AD551" s="632"/>
      <c r="AE551" s="633"/>
      <c r="AF551" s="65"/>
      <c r="AG551" s="65"/>
      <c r="AH551" s="634"/>
      <c r="AI551" s="634"/>
      <c r="AJ551" s="65"/>
      <c r="AK551" s="632"/>
      <c r="AL551" s="65"/>
      <c r="AM551" s="65"/>
      <c r="AN551" s="65"/>
      <c r="AO551" s="65"/>
      <c r="AP551" s="65"/>
      <c r="AQ551" s="65"/>
      <c r="AR551" s="632"/>
      <c r="AS551" s="65"/>
      <c r="AT551" s="65"/>
      <c r="AU551" s="65"/>
      <c r="AV551" s="632"/>
      <c r="AW551" s="65"/>
      <c r="AX551" s="632"/>
      <c r="AY551" s="65"/>
      <c r="AZ551" s="65"/>
      <c r="BA551" s="65"/>
      <c r="BB551" s="632"/>
      <c r="BC551" s="632"/>
      <c r="BD551" s="65"/>
      <c r="BE551" s="632"/>
      <c r="BF551" s="65"/>
      <c r="BG551" s="65"/>
      <c r="BI551" s="635"/>
      <c r="BJ551" s="636"/>
      <c r="BK551" s="636"/>
      <c r="BL551" s="636"/>
      <c r="BM551" s="102"/>
      <c r="BN551" s="102"/>
      <c r="BO551" s="102"/>
      <c r="BP551" s="636"/>
      <c r="BQ551" s="636"/>
      <c r="BR551" s="636"/>
      <c r="BS551" s="636"/>
      <c r="BT551" s="636"/>
      <c r="BU551" s="636"/>
      <c r="BV551" s="636"/>
      <c r="BW551" s="636"/>
      <c r="BX551" s="636"/>
      <c r="BY551" s="636"/>
      <c r="BZ551" s="636"/>
      <c r="CA551" s="636"/>
      <c r="CB551" s="637"/>
      <c r="CC551" s="636"/>
      <c r="CD551" s="636"/>
      <c r="CE551" s="637"/>
      <c r="CF551" s="637"/>
      <c r="CG551" s="637"/>
      <c r="CH551" s="637"/>
      <c r="CI551" s="636"/>
      <c r="CJ551" s="636"/>
      <c r="CK551" s="637"/>
      <c r="CL551" s="637"/>
      <c r="CM551" s="637"/>
      <c r="CN551" s="705"/>
      <c r="CO551" s="88"/>
      <c r="CP551" s="88"/>
      <c r="CQ551" s="88"/>
      <c r="CR551" s="67"/>
      <c r="CS551" s="67"/>
      <c r="CT551" s="67"/>
      <c r="CU551" s="67"/>
      <c r="CV551" s="67"/>
      <c r="CW551" s="67"/>
      <c r="CX551" s="67"/>
      <c r="CY551" s="67"/>
      <c r="CZ551" s="67"/>
      <c r="DA551" s="67"/>
      <c r="DB551" s="67"/>
      <c r="DC551" s="67"/>
      <c r="DD551" s="67"/>
      <c r="DE551" s="67"/>
      <c r="DF551" s="67"/>
      <c r="DG551" s="67"/>
      <c r="DH551" s="67"/>
      <c r="DI551" s="67"/>
      <c r="DJ551" s="67"/>
      <c r="DK551" s="67"/>
      <c r="DL551" s="67"/>
      <c r="DM551" s="67"/>
      <c r="DN551" s="67"/>
      <c r="DO551" s="67"/>
      <c r="DP551" s="67"/>
    </row>
    <row r="552" spans="2:120" hidden="1" x14ac:dyDescent="0.25">
      <c r="B552" s="65"/>
      <c r="C552" s="65"/>
      <c r="D552" s="65"/>
      <c r="E552" s="65"/>
      <c r="F552" s="65"/>
      <c r="G552" s="65"/>
      <c r="H552" s="65"/>
      <c r="I552" s="65"/>
      <c r="J552" s="65"/>
      <c r="K552" s="65"/>
      <c r="L552" s="65"/>
      <c r="M552" s="65"/>
      <c r="N552" s="65"/>
      <c r="O552" s="65"/>
      <c r="P552" s="65"/>
      <c r="Q552" s="65"/>
      <c r="R552" s="65"/>
      <c r="S552" s="65"/>
      <c r="T552" s="65"/>
      <c r="U552" s="65"/>
      <c r="V552" s="631"/>
      <c r="W552" s="65"/>
      <c r="X552" s="65"/>
      <c r="Y552" s="65"/>
      <c r="Z552" s="65"/>
      <c r="AA552" s="632"/>
      <c r="AB552" s="632"/>
      <c r="AC552" s="65"/>
      <c r="AD552" s="632"/>
      <c r="AE552" s="633"/>
      <c r="AF552" s="65"/>
      <c r="AG552" s="65"/>
      <c r="AH552" s="634"/>
      <c r="AI552" s="634"/>
      <c r="AJ552" s="65"/>
      <c r="AK552" s="632"/>
      <c r="AL552" s="65"/>
      <c r="AM552" s="65"/>
      <c r="AN552" s="65"/>
      <c r="AO552" s="65"/>
      <c r="AP552" s="65"/>
      <c r="AQ552" s="65"/>
      <c r="AR552" s="632"/>
      <c r="AS552" s="65"/>
      <c r="AT552" s="65"/>
      <c r="AU552" s="65"/>
      <c r="AV552" s="632"/>
      <c r="AW552" s="65"/>
      <c r="AX552" s="632"/>
      <c r="AY552" s="65"/>
      <c r="AZ552" s="65"/>
      <c r="BA552" s="65"/>
      <c r="BB552" s="632"/>
      <c r="BC552" s="632"/>
      <c r="BD552" s="65"/>
      <c r="BE552" s="632"/>
      <c r="BF552" s="65"/>
      <c r="BG552" s="65"/>
      <c r="BI552" s="635"/>
      <c r="BJ552" s="636"/>
      <c r="BK552" s="636"/>
      <c r="BL552" s="636"/>
      <c r="BM552" s="102"/>
      <c r="BN552" s="102"/>
      <c r="BO552" s="102"/>
      <c r="BP552" s="636"/>
      <c r="BQ552" s="636"/>
      <c r="BR552" s="636"/>
      <c r="BS552" s="636"/>
      <c r="BT552" s="636"/>
      <c r="BU552" s="636"/>
      <c r="BV552" s="636"/>
      <c r="BW552" s="636"/>
      <c r="BX552" s="636"/>
      <c r="BY552" s="636"/>
      <c r="BZ552" s="636"/>
      <c r="CA552" s="636"/>
      <c r="CB552" s="637"/>
      <c r="CC552" s="636"/>
      <c r="CD552" s="636"/>
      <c r="CE552" s="637"/>
      <c r="CF552" s="637"/>
      <c r="CG552" s="637"/>
      <c r="CH552" s="637"/>
      <c r="CI552" s="636"/>
      <c r="CJ552" s="636"/>
      <c r="CK552" s="637"/>
      <c r="CL552" s="637"/>
      <c r="CM552" s="637"/>
      <c r="CN552" s="705"/>
      <c r="CO552" s="88"/>
      <c r="CP552" s="88"/>
      <c r="CQ552" s="88"/>
      <c r="CR552" s="67"/>
      <c r="CS552" s="67"/>
      <c r="CT552" s="67"/>
      <c r="CU552" s="67"/>
      <c r="CV552" s="67"/>
      <c r="CW552" s="67"/>
      <c r="CX552" s="67"/>
      <c r="CY552" s="67"/>
      <c r="CZ552" s="67"/>
      <c r="DA552" s="67"/>
      <c r="DB552" s="67"/>
      <c r="DC552" s="67"/>
      <c r="DD552" s="67"/>
      <c r="DE552" s="67"/>
      <c r="DF552" s="67"/>
      <c r="DG552" s="67"/>
      <c r="DH552" s="67"/>
      <c r="DI552" s="67"/>
      <c r="DJ552" s="67"/>
      <c r="DK552" s="67"/>
      <c r="DL552" s="67"/>
      <c r="DM552" s="67"/>
      <c r="DN552" s="67"/>
      <c r="DO552" s="67"/>
      <c r="DP552" s="67"/>
    </row>
    <row r="553" spans="2:120" hidden="1" x14ac:dyDescent="0.25">
      <c r="B553" s="65"/>
      <c r="C553" s="65"/>
      <c r="D553" s="65"/>
      <c r="E553" s="65"/>
      <c r="F553" s="65"/>
      <c r="G553" s="65"/>
      <c r="H553" s="65"/>
      <c r="I553" s="65"/>
      <c r="J553" s="65"/>
      <c r="K553" s="65"/>
      <c r="L553" s="65"/>
      <c r="M553" s="65"/>
      <c r="N553" s="65"/>
      <c r="O553" s="65"/>
      <c r="P553" s="65"/>
      <c r="Q553" s="65"/>
      <c r="R553" s="65"/>
      <c r="S553" s="65"/>
      <c r="T553" s="65"/>
      <c r="U553" s="65"/>
      <c r="V553" s="631"/>
      <c r="W553" s="65"/>
      <c r="X553" s="65"/>
      <c r="Y553" s="65"/>
      <c r="Z553" s="65"/>
      <c r="AA553" s="632"/>
      <c r="AB553" s="632"/>
      <c r="AC553" s="65"/>
      <c r="AD553" s="632"/>
      <c r="AE553" s="633"/>
      <c r="AF553" s="65"/>
      <c r="AG553" s="65"/>
      <c r="AH553" s="634"/>
      <c r="AI553" s="634"/>
      <c r="AJ553" s="65"/>
      <c r="AK553" s="632"/>
      <c r="AL553" s="65"/>
      <c r="AM553" s="65"/>
      <c r="AN553" s="65"/>
      <c r="AO553" s="65"/>
      <c r="AP553" s="65"/>
      <c r="AQ553" s="65"/>
      <c r="AR553" s="632"/>
      <c r="AS553" s="65"/>
      <c r="AT553" s="65"/>
      <c r="AU553" s="65"/>
      <c r="AV553" s="632"/>
      <c r="AW553" s="65"/>
      <c r="AX553" s="632"/>
      <c r="AY553" s="65"/>
      <c r="AZ553" s="65"/>
      <c r="BA553" s="65"/>
      <c r="BB553" s="632"/>
      <c r="BC553" s="632"/>
      <c r="BD553" s="65"/>
      <c r="BE553" s="632"/>
      <c r="BF553" s="65"/>
      <c r="BG553" s="65"/>
      <c r="BI553" s="635"/>
      <c r="BJ553" s="636"/>
      <c r="BK553" s="636"/>
      <c r="BL553" s="636"/>
      <c r="BM553" s="102"/>
      <c r="BN553" s="102"/>
      <c r="BO553" s="102"/>
      <c r="BP553" s="636"/>
      <c r="BQ553" s="636"/>
      <c r="BR553" s="636"/>
      <c r="BS553" s="636"/>
      <c r="BT553" s="636"/>
      <c r="BU553" s="636"/>
      <c r="BV553" s="636"/>
      <c r="BW553" s="636"/>
      <c r="BX553" s="636"/>
      <c r="BY553" s="636"/>
      <c r="BZ553" s="636"/>
      <c r="CA553" s="636"/>
      <c r="CB553" s="637"/>
      <c r="CC553" s="636"/>
      <c r="CD553" s="636"/>
      <c r="CE553" s="637"/>
      <c r="CF553" s="637"/>
      <c r="CG553" s="637"/>
      <c r="CH553" s="637"/>
      <c r="CI553" s="636"/>
      <c r="CJ553" s="636"/>
      <c r="CK553" s="637"/>
      <c r="CL553" s="637"/>
      <c r="CM553" s="637"/>
      <c r="CN553" s="705"/>
      <c r="CO553" s="88"/>
      <c r="CP553" s="88"/>
      <c r="CQ553" s="88"/>
      <c r="CR553" s="67"/>
      <c r="CS553" s="67"/>
      <c r="CT553" s="67"/>
      <c r="CU553" s="67"/>
      <c r="CV553" s="67"/>
      <c r="CW553" s="67"/>
      <c r="CX553" s="67"/>
      <c r="CY553" s="67"/>
      <c r="CZ553" s="67"/>
      <c r="DA553" s="67"/>
      <c r="DB553" s="67"/>
      <c r="DC553" s="67"/>
      <c r="DD553" s="67"/>
      <c r="DE553" s="67"/>
      <c r="DF553" s="67"/>
      <c r="DG553" s="67"/>
      <c r="DH553" s="67"/>
      <c r="DI553" s="67"/>
      <c r="DJ553" s="67"/>
      <c r="DK553" s="67"/>
      <c r="DL553" s="67"/>
      <c r="DM553" s="67"/>
      <c r="DN553" s="67"/>
      <c r="DO553" s="67"/>
      <c r="DP553" s="67"/>
    </row>
    <row r="554" spans="2:120" hidden="1" x14ac:dyDescent="0.25">
      <c r="B554" s="65"/>
      <c r="C554" s="65"/>
      <c r="D554" s="65"/>
      <c r="E554" s="65"/>
      <c r="F554" s="65"/>
      <c r="G554" s="65"/>
      <c r="H554" s="65"/>
      <c r="I554" s="65"/>
      <c r="J554" s="65"/>
      <c r="K554" s="65"/>
      <c r="L554" s="65"/>
      <c r="M554" s="65"/>
      <c r="N554" s="65"/>
      <c r="O554" s="65"/>
      <c r="P554" s="65"/>
      <c r="Q554" s="65"/>
      <c r="R554" s="65"/>
      <c r="S554" s="65"/>
      <c r="T554" s="65"/>
      <c r="U554" s="65"/>
      <c r="V554" s="631"/>
      <c r="W554" s="65"/>
      <c r="X554" s="65"/>
      <c r="Y554" s="65"/>
      <c r="Z554" s="65"/>
      <c r="AA554" s="632"/>
      <c r="AB554" s="632"/>
      <c r="AC554" s="65"/>
      <c r="AD554" s="632"/>
      <c r="AE554" s="633"/>
      <c r="AF554" s="65"/>
      <c r="AG554" s="65"/>
      <c r="AH554" s="634"/>
      <c r="AI554" s="634"/>
      <c r="AJ554" s="65"/>
      <c r="AK554" s="632"/>
      <c r="AL554" s="65"/>
      <c r="AM554" s="65"/>
      <c r="AN554" s="65"/>
      <c r="AO554" s="65"/>
      <c r="AP554" s="65"/>
      <c r="AQ554" s="65"/>
      <c r="AR554" s="632"/>
      <c r="AS554" s="65"/>
      <c r="AT554" s="65"/>
      <c r="AU554" s="65"/>
      <c r="AV554" s="632"/>
      <c r="AW554" s="65"/>
      <c r="AX554" s="632"/>
      <c r="AY554" s="65"/>
      <c r="AZ554" s="65"/>
      <c r="BA554" s="65"/>
      <c r="BB554" s="632"/>
      <c r="BC554" s="632"/>
      <c r="BD554" s="65"/>
      <c r="BE554" s="632"/>
      <c r="BF554" s="65"/>
      <c r="BG554" s="65"/>
      <c r="BI554" s="635"/>
      <c r="BJ554" s="636"/>
      <c r="BK554" s="636"/>
      <c r="BL554" s="636"/>
      <c r="BM554" s="102"/>
      <c r="BN554" s="102"/>
      <c r="BO554" s="102"/>
      <c r="BP554" s="636"/>
      <c r="BQ554" s="636"/>
      <c r="BR554" s="636"/>
      <c r="BS554" s="636"/>
      <c r="BT554" s="636"/>
      <c r="BU554" s="636"/>
      <c r="BV554" s="636"/>
      <c r="BW554" s="636"/>
      <c r="BX554" s="636"/>
      <c r="BY554" s="636"/>
      <c r="BZ554" s="636"/>
      <c r="CA554" s="636"/>
      <c r="CB554" s="637"/>
      <c r="CC554" s="636"/>
      <c r="CD554" s="636"/>
      <c r="CE554" s="637"/>
      <c r="CF554" s="637"/>
      <c r="CG554" s="637"/>
      <c r="CH554" s="637"/>
      <c r="CI554" s="636"/>
      <c r="CJ554" s="636"/>
      <c r="CK554" s="637"/>
      <c r="CL554" s="637"/>
      <c r="CM554" s="637"/>
      <c r="CN554" s="705"/>
      <c r="CO554" s="88"/>
      <c r="CP554" s="88"/>
      <c r="CQ554" s="88"/>
      <c r="CR554" s="67"/>
      <c r="CS554" s="67"/>
      <c r="CT554" s="67"/>
      <c r="CU554" s="67"/>
      <c r="CV554" s="67"/>
      <c r="CW554" s="67"/>
      <c r="CX554" s="67"/>
      <c r="CY554" s="67"/>
      <c r="CZ554" s="67"/>
      <c r="DA554" s="67"/>
      <c r="DB554" s="67"/>
      <c r="DC554" s="67"/>
      <c r="DD554" s="67"/>
      <c r="DE554" s="67"/>
      <c r="DF554" s="67"/>
      <c r="DG554" s="67"/>
      <c r="DH554" s="67"/>
      <c r="DI554" s="67"/>
      <c r="DJ554" s="67"/>
      <c r="DK554" s="67"/>
      <c r="DL554" s="67"/>
      <c r="DM554" s="67"/>
      <c r="DN554" s="67"/>
      <c r="DO554" s="67"/>
      <c r="DP554" s="67"/>
    </row>
    <row r="555" spans="2:120" hidden="1" x14ac:dyDescent="0.25">
      <c r="B555" s="65"/>
      <c r="C555" s="65"/>
      <c r="D555" s="65"/>
      <c r="E555" s="65"/>
      <c r="F555" s="65"/>
      <c r="G555" s="65"/>
      <c r="H555" s="65"/>
      <c r="I555" s="65"/>
      <c r="J555" s="65"/>
      <c r="K555" s="65"/>
      <c r="L555" s="65"/>
      <c r="M555" s="65"/>
      <c r="N555" s="65"/>
      <c r="O555" s="65"/>
      <c r="P555" s="65"/>
      <c r="Q555" s="65"/>
      <c r="R555" s="65"/>
      <c r="S555" s="65"/>
      <c r="T555" s="65"/>
      <c r="U555" s="65"/>
      <c r="V555" s="631"/>
      <c r="W555" s="65"/>
      <c r="X555" s="65"/>
      <c r="Y555" s="65"/>
      <c r="Z555" s="65"/>
      <c r="AA555" s="632"/>
      <c r="AB555" s="632"/>
      <c r="AC555" s="65"/>
      <c r="AD555" s="632"/>
      <c r="AE555" s="633"/>
      <c r="AF555" s="65"/>
      <c r="AG555" s="65"/>
      <c r="AH555" s="634"/>
      <c r="AI555" s="634"/>
      <c r="AJ555" s="65"/>
      <c r="AK555" s="632"/>
      <c r="AL555" s="65"/>
      <c r="AM555" s="65"/>
      <c r="AN555" s="65"/>
      <c r="AO555" s="65"/>
      <c r="AP555" s="65"/>
      <c r="AQ555" s="65"/>
      <c r="AR555" s="632"/>
      <c r="AS555" s="65"/>
      <c r="AT555" s="65"/>
      <c r="AU555" s="65"/>
      <c r="AV555" s="632"/>
      <c r="AW555" s="65"/>
      <c r="AX555" s="632"/>
      <c r="AY555" s="65"/>
      <c r="AZ555" s="65"/>
      <c r="BA555" s="65"/>
      <c r="BB555" s="632"/>
      <c r="BC555" s="632"/>
      <c r="BD555" s="65"/>
      <c r="BE555" s="632"/>
      <c r="BF555" s="65"/>
      <c r="BG555" s="65"/>
      <c r="BI555" s="635"/>
      <c r="BJ555" s="636"/>
      <c r="BK555" s="636"/>
      <c r="BL555" s="636"/>
      <c r="BM555" s="102"/>
      <c r="BN555" s="102"/>
      <c r="BO555" s="102"/>
      <c r="BP555" s="636"/>
      <c r="BQ555" s="636"/>
      <c r="BR555" s="636"/>
      <c r="BS555" s="636"/>
      <c r="BT555" s="636"/>
      <c r="BU555" s="636"/>
      <c r="BV555" s="636"/>
      <c r="BW555" s="636"/>
      <c r="BX555" s="636"/>
      <c r="BY555" s="636"/>
      <c r="BZ555" s="636"/>
      <c r="CA555" s="636"/>
      <c r="CB555" s="637"/>
      <c r="CC555" s="636"/>
      <c r="CD555" s="636"/>
      <c r="CE555" s="637"/>
      <c r="CF555" s="637"/>
      <c r="CG555" s="637"/>
      <c r="CH555" s="637"/>
      <c r="CI555" s="636"/>
      <c r="CJ555" s="636"/>
      <c r="CK555" s="637"/>
      <c r="CL555" s="637"/>
      <c r="CM555" s="637"/>
      <c r="CN555" s="705"/>
      <c r="CO555" s="88"/>
      <c r="CP555" s="88"/>
      <c r="CQ555" s="88"/>
      <c r="CR555" s="67"/>
      <c r="CS555" s="67"/>
      <c r="CT555" s="67"/>
      <c r="CU555" s="67"/>
      <c r="CV555" s="67"/>
      <c r="CW555" s="67"/>
      <c r="CX555" s="67"/>
      <c r="CY555" s="67"/>
      <c r="CZ555" s="67"/>
      <c r="DA555" s="67"/>
      <c r="DB555" s="67"/>
      <c r="DC555" s="67"/>
      <c r="DD555" s="67"/>
      <c r="DE555" s="67"/>
      <c r="DF555" s="67"/>
      <c r="DG555" s="67"/>
      <c r="DH555" s="67"/>
      <c r="DI555" s="67"/>
      <c r="DJ555" s="67"/>
      <c r="DK555" s="67"/>
      <c r="DL555" s="67"/>
      <c r="DM555" s="67"/>
      <c r="DN555" s="67"/>
      <c r="DO555" s="67"/>
      <c r="DP555" s="67"/>
    </row>
    <row r="556" spans="2:120" hidden="1" x14ac:dyDescent="0.25">
      <c r="B556" s="65"/>
      <c r="C556" s="65"/>
      <c r="D556" s="65"/>
      <c r="E556" s="65"/>
      <c r="F556" s="65"/>
      <c r="G556" s="65"/>
      <c r="H556" s="65"/>
      <c r="I556" s="65"/>
      <c r="J556" s="65"/>
      <c r="K556" s="65"/>
      <c r="L556" s="65"/>
      <c r="M556" s="65"/>
      <c r="N556" s="65"/>
      <c r="O556" s="65"/>
      <c r="P556" s="65"/>
      <c r="Q556" s="65"/>
      <c r="R556" s="65"/>
      <c r="S556" s="65"/>
      <c r="T556" s="65"/>
      <c r="U556" s="65"/>
      <c r="V556" s="631"/>
      <c r="W556" s="65"/>
      <c r="X556" s="65"/>
      <c r="Y556" s="65"/>
      <c r="Z556" s="65"/>
      <c r="AA556" s="632"/>
      <c r="AB556" s="632"/>
      <c r="AC556" s="65"/>
      <c r="AD556" s="632"/>
      <c r="AE556" s="633"/>
      <c r="AF556" s="65"/>
      <c r="AG556" s="65"/>
      <c r="AH556" s="634"/>
      <c r="AI556" s="634"/>
      <c r="AJ556" s="65"/>
      <c r="AK556" s="632"/>
      <c r="AL556" s="65"/>
      <c r="AM556" s="65"/>
      <c r="AN556" s="65"/>
      <c r="AO556" s="65"/>
      <c r="AP556" s="65"/>
      <c r="AQ556" s="65"/>
      <c r="AR556" s="632"/>
      <c r="AS556" s="65"/>
      <c r="AT556" s="65"/>
      <c r="AU556" s="65"/>
      <c r="AV556" s="632"/>
      <c r="AW556" s="65"/>
      <c r="AX556" s="632"/>
      <c r="AY556" s="65"/>
      <c r="AZ556" s="65"/>
      <c r="BA556" s="65"/>
      <c r="BB556" s="632"/>
      <c r="BC556" s="632"/>
      <c r="BD556" s="65"/>
      <c r="BE556" s="632"/>
      <c r="BF556" s="65"/>
      <c r="BG556" s="65"/>
      <c r="BI556" s="635"/>
      <c r="BJ556" s="636"/>
      <c r="BK556" s="636"/>
      <c r="BL556" s="636"/>
      <c r="BM556" s="102"/>
      <c r="BN556" s="102"/>
      <c r="BO556" s="102"/>
      <c r="BP556" s="636"/>
      <c r="BQ556" s="636"/>
      <c r="BR556" s="636"/>
      <c r="BS556" s="636"/>
      <c r="BT556" s="636"/>
      <c r="BU556" s="636"/>
      <c r="BV556" s="636"/>
      <c r="BW556" s="636"/>
      <c r="BX556" s="636"/>
      <c r="BY556" s="636"/>
      <c r="BZ556" s="636"/>
      <c r="CA556" s="636"/>
      <c r="CB556" s="637"/>
      <c r="CC556" s="636"/>
      <c r="CD556" s="636"/>
      <c r="CE556" s="637"/>
      <c r="CF556" s="637"/>
      <c r="CG556" s="637"/>
      <c r="CH556" s="637"/>
      <c r="CI556" s="636"/>
      <c r="CJ556" s="636"/>
      <c r="CK556" s="637"/>
      <c r="CL556" s="637"/>
      <c r="CM556" s="637"/>
      <c r="CN556" s="705"/>
      <c r="CO556" s="88"/>
      <c r="CP556" s="88"/>
      <c r="CQ556" s="88"/>
      <c r="CR556" s="67"/>
      <c r="CS556" s="67"/>
      <c r="CT556" s="67"/>
      <c r="CU556" s="67"/>
      <c r="CV556" s="67"/>
      <c r="CW556" s="67"/>
      <c r="CX556" s="67"/>
      <c r="CY556" s="67"/>
      <c r="CZ556" s="67"/>
      <c r="DA556" s="67"/>
      <c r="DB556" s="67"/>
      <c r="DC556" s="67"/>
      <c r="DD556" s="67"/>
      <c r="DE556" s="67"/>
      <c r="DF556" s="67"/>
      <c r="DG556" s="67"/>
      <c r="DH556" s="67"/>
      <c r="DI556" s="67"/>
      <c r="DJ556" s="67"/>
      <c r="DK556" s="67"/>
      <c r="DL556" s="67"/>
      <c r="DM556" s="67"/>
      <c r="DN556" s="67"/>
      <c r="DO556" s="67"/>
      <c r="DP556" s="67"/>
    </row>
    <row r="557" spans="2:120" hidden="1" x14ac:dyDescent="0.25">
      <c r="B557" s="65"/>
      <c r="C557" s="65"/>
      <c r="D557" s="65"/>
      <c r="E557" s="65"/>
      <c r="F557" s="65"/>
      <c r="G557" s="65"/>
      <c r="H557" s="65"/>
      <c r="I557" s="65"/>
      <c r="J557" s="65"/>
      <c r="K557" s="65"/>
      <c r="L557" s="65"/>
      <c r="M557" s="65"/>
      <c r="N557" s="65"/>
      <c r="O557" s="65"/>
      <c r="P557" s="65"/>
      <c r="Q557" s="65"/>
      <c r="R557" s="65"/>
      <c r="S557" s="65"/>
      <c r="T557" s="65"/>
      <c r="U557" s="65"/>
      <c r="V557" s="631"/>
      <c r="W557" s="65"/>
      <c r="X557" s="65"/>
      <c r="Y557" s="65"/>
      <c r="Z557" s="65"/>
      <c r="AA557" s="632"/>
      <c r="AB557" s="632"/>
      <c r="AC557" s="65"/>
      <c r="AD557" s="632"/>
      <c r="AE557" s="633"/>
      <c r="AF557" s="65"/>
      <c r="AG557" s="65"/>
      <c r="AH557" s="634"/>
      <c r="AI557" s="634"/>
      <c r="AJ557" s="65"/>
      <c r="AK557" s="632"/>
      <c r="AL557" s="65"/>
      <c r="AM557" s="65"/>
      <c r="AN557" s="65"/>
      <c r="AO557" s="65"/>
      <c r="AP557" s="65"/>
      <c r="AQ557" s="65"/>
      <c r="AR557" s="632"/>
      <c r="AS557" s="65"/>
      <c r="AT557" s="65"/>
      <c r="AU557" s="65"/>
      <c r="AV557" s="632"/>
      <c r="AW557" s="65"/>
      <c r="AX557" s="632"/>
      <c r="AY557" s="65"/>
      <c r="AZ557" s="65"/>
      <c r="BA557" s="65"/>
      <c r="BB557" s="632"/>
      <c r="BC557" s="632"/>
      <c r="BD557" s="65"/>
      <c r="BE557" s="632"/>
      <c r="BF557" s="65"/>
      <c r="BG557" s="65"/>
      <c r="BI557" s="635"/>
      <c r="BJ557" s="636"/>
      <c r="BK557" s="636"/>
      <c r="BL557" s="636"/>
      <c r="BM557" s="102"/>
      <c r="BN557" s="102"/>
      <c r="BO557" s="102"/>
      <c r="BP557" s="636"/>
      <c r="BQ557" s="636"/>
      <c r="BR557" s="636"/>
      <c r="BS557" s="636"/>
      <c r="BT557" s="636"/>
      <c r="BU557" s="636"/>
      <c r="BV557" s="636"/>
      <c r="BW557" s="636"/>
      <c r="BX557" s="636"/>
      <c r="BY557" s="636"/>
      <c r="BZ557" s="636"/>
      <c r="CA557" s="636"/>
      <c r="CB557" s="637"/>
      <c r="CC557" s="636"/>
      <c r="CD557" s="636"/>
      <c r="CE557" s="637"/>
      <c r="CF557" s="637"/>
      <c r="CG557" s="637"/>
      <c r="CH557" s="637"/>
      <c r="CI557" s="636"/>
      <c r="CJ557" s="636"/>
      <c r="CK557" s="637"/>
      <c r="CL557" s="637"/>
      <c r="CM557" s="637"/>
      <c r="CN557" s="705"/>
      <c r="CO557" s="88"/>
      <c r="CP557" s="88"/>
      <c r="CQ557" s="88"/>
      <c r="CR557" s="67"/>
      <c r="CS557" s="67"/>
      <c r="CT557" s="67"/>
      <c r="CU557" s="67"/>
      <c r="CV557" s="67"/>
      <c r="CW557" s="67"/>
      <c r="CX557" s="67"/>
      <c r="CY557" s="67"/>
      <c r="CZ557" s="67"/>
      <c r="DA557" s="67"/>
      <c r="DB557" s="67"/>
      <c r="DC557" s="67"/>
      <c r="DD557" s="67"/>
      <c r="DE557" s="67"/>
      <c r="DF557" s="67"/>
      <c r="DG557" s="67"/>
      <c r="DH557" s="67"/>
      <c r="DI557" s="67"/>
      <c r="DJ557" s="67"/>
      <c r="DK557" s="67"/>
      <c r="DL557" s="67"/>
      <c r="DM557" s="67"/>
      <c r="DN557" s="67"/>
      <c r="DO557" s="67"/>
      <c r="DP557" s="67"/>
    </row>
    <row r="558" spans="2:120" hidden="1" x14ac:dyDescent="0.25">
      <c r="B558" s="65"/>
      <c r="C558" s="65"/>
      <c r="D558" s="65"/>
      <c r="E558" s="65"/>
      <c r="F558" s="65"/>
      <c r="G558" s="65"/>
      <c r="H558" s="65"/>
      <c r="I558" s="65"/>
      <c r="J558" s="65"/>
      <c r="K558" s="65"/>
      <c r="L558" s="65"/>
      <c r="M558" s="65"/>
      <c r="N558" s="65"/>
      <c r="O558" s="65"/>
      <c r="P558" s="65"/>
      <c r="Q558" s="65"/>
      <c r="R558" s="65"/>
      <c r="S558" s="65"/>
      <c r="T558" s="65"/>
      <c r="U558" s="65"/>
      <c r="V558" s="631"/>
      <c r="W558" s="65"/>
      <c r="X558" s="65"/>
      <c r="Y558" s="65"/>
      <c r="Z558" s="65"/>
      <c r="AA558" s="632"/>
      <c r="AB558" s="632"/>
      <c r="AC558" s="65"/>
      <c r="AD558" s="632"/>
      <c r="AE558" s="633"/>
      <c r="AF558" s="65"/>
      <c r="AG558" s="65"/>
      <c r="AH558" s="634"/>
      <c r="AI558" s="634"/>
      <c r="AJ558" s="65"/>
      <c r="AK558" s="632"/>
      <c r="AL558" s="65"/>
      <c r="AM558" s="65"/>
      <c r="AN558" s="65"/>
      <c r="AO558" s="65"/>
      <c r="AP558" s="65"/>
      <c r="AQ558" s="65"/>
      <c r="AR558" s="632"/>
      <c r="AS558" s="65"/>
      <c r="AT558" s="65"/>
      <c r="AU558" s="65"/>
      <c r="AV558" s="632"/>
      <c r="AW558" s="65"/>
      <c r="AX558" s="632"/>
      <c r="AY558" s="65"/>
      <c r="AZ558" s="65"/>
      <c r="BA558" s="65"/>
      <c r="BB558" s="632"/>
      <c r="BC558" s="632"/>
      <c r="BD558" s="65"/>
      <c r="BE558" s="632"/>
      <c r="BF558" s="65"/>
      <c r="BG558" s="65"/>
      <c r="BI558" s="635"/>
      <c r="BJ558" s="636"/>
      <c r="BK558" s="636"/>
      <c r="BL558" s="636"/>
      <c r="BM558" s="102"/>
      <c r="BN558" s="102"/>
      <c r="BO558" s="102"/>
      <c r="BP558" s="636"/>
      <c r="BQ558" s="636"/>
      <c r="BR558" s="636"/>
      <c r="BS558" s="636"/>
      <c r="BT558" s="636"/>
      <c r="BU558" s="636"/>
      <c r="BV558" s="636"/>
      <c r="BW558" s="636"/>
      <c r="BX558" s="636"/>
      <c r="BY558" s="636"/>
      <c r="BZ558" s="636"/>
      <c r="CA558" s="636"/>
      <c r="CB558" s="637"/>
      <c r="CC558" s="636"/>
      <c r="CD558" s="636"/>
      <c r="CE558" s="637"/>
      <c r="CF558" s="637"/>
      <c r="CG558" s="637"/>
      <c r="CH558" s="637"/>
      <c r="CI558" s="636"/>
      <c r="CJ558" s="636"/>
      <c r="CK558" s="637"/>
      <c r="CL558" s="637"/>
      <c r="CM558" s="637"/>
      <c r="CN558" s="705"/>
      <c r="CO558" s="88"/>
      <c r="CP558" s="88"/>
      <c r="CQ558" s="88"/>
      <c r="CR558" s="67"/>
      <c r="CS558" s="67"/>
      <c r="CT558" s="67"/>
      <c r="CU558" s="67"/>
      <c r="CV558" s="67"/>
      <c r="CW558" s="67"/>
      <c r="CX558" s="67"/>
      <c r="CY558" s="67"/>
      <c r="CZ558" s="67"/>
      <c r="DA558" s="67"/>
      <c r="DB558" s="67"/>
      <c r="DC558" s="67"/>
      <c r="DD558" s="67"/>
      <c r="DE558" s="67"/>
      <c r="DF558" s="67"/>
      <c r="DG558" s="67"/>
      <c r="DH558" s="67"/>
      <c r="DI558" s="67"/>
      <c r="DJ558" s="67"/>
      <c r="DK558" s="67"/>
      <c r="DL558" s="67"/>
      <c r="DM558" s="67"/>
      <c r="DN558" s="67"/>
      <c r="DO558" s="67"/>
      <c r="DP558" s="67"/>
    </row>
    <row r="559" spans="2:120" hidden="1" x14ac:dyDescent="0.25">
      <c r="B559" s="65"/>
      <c r="C559" s="65"/>
      <c r="D559" s="65"/>
      <c r="E559" s="65"/>
      <c r="F559" s="65"/>
      <c r="G559" s="65"/>
      <c r="H559" s="65"/>
      <c r="I559" s="65"/>
      <c r="J559" s="65"/>
      <c r="K559" s="65"/>
      <c r="L559" s="65"/>
      <c r="M559" s="65"/>
      <c r="N559" s="65"/>
      <c r="O559" s="65"/>
      <c r="P559" s="65"/>
      <c r="Q559" s="65"/>
      <c r="R559" s="65"/>
      <c r="S559" s="65"/>
      <c r="T559" s="65"/>
      <c r="U559" s="65"/>
      <c r="V559" s="631"/>
      <c r="W559" s="65"/>
      <c r="X559" s="65"/>
      <c r="Y559" s="65"/>
      <c r="Z559" s="65"/>
      <c r="AA559" s="632"/>
      <c r="AB559" s="632"/>
      <c r="AC559" s="65"/>
      <c r="AD559" s="632"/>
      <c r="AE559" s="633"/>
      <c r="AF559" s="65"/>
      <c r="AG559" s="65"/>
      <c r="AH559" s="634"/>
      <c r="AI559" s="634"/>
      <c r="AJ559" s="65"/>
      <c r="AK559" s="632"/>
      <c r="AL559" s="65"/>
      <c r="AM559" s="65"/>
      <c r="AN559" s="65"/>
      <c r="AO559" s="65"/>
      <c r="AP559" s="65"/>
      <c r="AQ559" s="65"/>
      <c r="AR559" s="632"/>
      <c r="AS559" s="65"/>
      <c r="AT559" s="65"/>
      <c r="AU559" s="65"/>
      <c r="AV559" s="632"/>
      <c r="AW559" s="65"/>
      <c r="AX559" s="632"/>
      <c r="AY559" s="65"/>
      <c r="AZ559" s="65"/>
      <c r="BA559" s="65"/>
      <c r="BB559" s="632"/>
      <c r="BC559" s="632"/>
      <c r="BD559" s="65"/>
      <c r="BE559" s="632"/>
      <c r="BF559" s="65"/>
      <c r="BG559" s="65"/>
      <c r="BI559" s="635"/>
      <c r="BJ559" s="636"/>
      <c r="BK559" s="636"/>
      <c r="BL559" s="636"/>
      <c r="BM559" s="102"/>
      <c r="BN559" s="102"/>
      <c r="BO559" s="102"/>
      <c r="BP559" s="636"/>
      <c r="BQ559" s="636"/>
      <c r="BR559" s="636"/>
      <c r="BS559" s="636"/>
      <c r="BT559" s="636"/>
      <c r="BU559" s="636"/>
      <c r="BV559" s="636"/>
      <c r="BW559" s="636"/>
      <c r="BX559" s="636"/>
      <c r="BY559" s="636"/>
      <c r="BZ559" s="636"/>
      <c r="CA559" s="636"/>
      <c r="CB559" s="637"/>
      <c r="CC559" s="636"/>
      <c r="CD559" s="636"/>
      <c r="CE559" s="637"/>
      <c r="CF559" s="637"/>
      <c r="CG559" s="637"/>
      <c r="CH559" s="637"/>
      <c r="CI559" s="636"/>
      <c r="CJ559" s="636"/>
      <c r="CK559" s="637"/>
      <c r="CL559" s="637"/>
      <c r="CM559" s="637"/>
      <c r="CN559" s="705"/>
      <c r="CO559" s="88"/>
      <c r="CP559" s="88"/>
      <c r="CQ559" s="88"/>
      <c r="CR559" s="67"/>
      <c r="CS559" s="67"/>
      <c r="CT559" s="67"/>
      <c r="CU559" s="67"/>
      <c r="CV559" s="67"/>
      <c r="CW559" s="67"/>
      <c r="CX559" s="67"/>
      <c r="CY559" s="67"/>
      <c r="CZ559" s="67"/>
      <c r="DA559" s="67"/>
      <c r="DB559" s="67"/>
      <c r="DC559" s="67"/>
      <c r="DD559" s="67"/>
      <c r="DE559" s="67"/>
      <c r="DF559" s="67"/>
      <c r="DG559" s="67"/>
      <c r="DH559" s="67"/>
      <c r="DI559" s="67"/>
      <c r="DJ559" s="67"/>
      <c r="DK559" s="67"/>
      <c r="DL559" s="67"/>
      <c r="DM559" s="67"/>
      <c r="DN559" s="67"/>
      <c r="DO559" s="67"/>
      <c r="DP559" s="67"/>
    </row>
    <row r="560" spans="2:120" hidden="1" x14ac:dyDescent="0.25">
      <c r="B560" s="65"/>
      <c r="C560" s="65"/>
      <c r="D560" s="65"/>
      <c r="E560" s="65"/>
      <c r="F560" s="65"/>
      <c r="G560" s="65"/>
      <c r="H560" s="65"/>
      <c r="I560" s="65"/>
      <c r="J560" s="65"/>
      <c r="K560" s="65"/>
      <c r="L560" s="65"/>
      <c r="M560" s="65"/>
      <c r="N560" s="65"/>
      <c r="O560" s="65"/>
      <c r="P560" s="65"/>
      <c r="Q560" s="65"/>
      <c r="R560" s="65"/>
      <c r="S560" s="65"/>
      <c r="T560" s="65"/>
      <c r="U560" s="65"/>
      <c r="V560" s="631"/>
      <c r="W560" s="65"/>
      <c r="X560" s="65"/>
      <c r="Y560" s="65"/>
      <c r="Z560" s="65"/>
      <c r="AA560" s="632"/>
      <c r="AB560" s="632"/>
      <c r="AC560" s="65"/>
      <c r="AD560" s="632"/>
      <c r="AE560" s="633"/>
      <c r="AF560" s="65"/>
      <c r="AG560" s="65"/>
      <c r="AH560" s="634"/>
      <c r="AI560" s="634"/>
      <c r="AJ560" s="65"/>
      <c r="AK560" s="632"/>
      <c r="AL560" s="65"/>
      <c r="AM560" s="65"/>
      <c r="AN560" s="65"/>
      <c r="AO560" s="65"/>
      <c r="AP560" s="65"/>
      <c r="AQ560" s="65"/>
      <c r="AR560" s="632"/>
      <c r="AS560" s="65"/>
      <c r="AT560" s="65"/>
      <c r="AU560" s="65"/>
      <c r="AV560" s="632"/>
      <c r="AW560" s="65"/>
      <c r="AX560" s="632"/>
      <c r="AY560" s="65"/>
      <c r="AZ560" s="65"/>
      <c r="BA560" s="65"/>
      <c r="BB560" s="632"/>
      <c r="BC560" s="632"/>
      <c r="BD560" s="65"/>
      <c r="BE560" s="632"/>
      <c r="BF560" s="65"/>
      <c r="BG560" s="65"/>
      <c r="BI560" s="635"/>
      <c r="BJ560" s="636"/>
      <c r="BK560" s="636"/>
      <c r="BL560" s="636"/>
      <c r="BM560" s="102"/>
      <c r="BN560" s="102"/>
      <c r="BO560" s="102"/>
      <c r="BP560" s="636"/>
      <c r="BQ560" s="636"/>
      <c r="BR560" s="636"/>
      <c r="BS560" s="636"/>
      <c r="BT560" s="636"/>
      <c r="BU560" s="636"/>
      <c r="BV560" s="636"/>
      <c r="BW560" s="636"/>
      <c r="BX560" s="636"/>
      <c r="BY560" s="636"/>
      <c r="BZ560" s="636"/>
      <c r="CA560" s="636"/>
      <c r="CB560" s="637"/>
      <c r="CC560" s="636"/>
      <c r="CD560" s="636"/>
      <c r="CE560" s="637"/>
      <c r="CF560" s="637"/>
      <c r="CG560" s="637"/>
      <c r="CH560" s="637"/>
      <c r="CI560" s="636"/>
      <c r="CJ560" s="636"/>
      <c r="CK560" s="637"/>
      <c r="CL560" s="637"/>
      <c r="CM560" s="637"/>
      <c r="CN560" s="705"/>
      <c r="CO560" s="88"/>
      <c r="CP560" s="88"/>
      <c r="CQ560" s="88"/>
      <c r="CR560" s="67"/>
      <c r="CS560" s="67"/>
      <c r="CT560" s="67"/>
      <c r="CU560" s="67"/>
      <c r="CV560" s="67"/>
      <c r="CW560" s="67"/>
      <c r="CX560" s="67"/>
      <c r="CY560" s="67"/>
      <c r="CZ560" s="67"/>
      <c r="DA560" s="67"/>
      <c r="DB560" s="67"/>
      <c r="DC560" s="67"/>
      <c r="DD560" s="67"/>
      <c r="DE560" s="67"/>
      <c r="DF560" s="67"/>
      <c r="DG560" s="67"/>
      <c r="DH560" s="67"/>
      <c r="DI560" s="67"/>
      <c r="DJ560" s="67"/>
      <c r="DK560" s="67"/>
      <c r="DL560" s="67"/>
      <c r="DM560" s="67"/>
      <c r="DN560" s="67"/>
      <c r="DO560" s="67"/>
      <c r="DP560" s="67"/>
    </row>
    <row r="561" spans="2:120" hidden="1" x14ac:dyDescent="0.25">
      <c r="B561" s="65"/>
      <c r="C561" s="65"/>
      <c r="D561" s="65"/>
      <c r="E561" s="65"/>
      <c r="F561" s="65"/>
      <c r="G561" s="65"/>
      <c r="H561" s="65"/>
      <c r="I561" s="65"/>
      <c r="J561" s="65"/>
      <c r="K561" s="65"/>
      <c r="L561" s="65"/>
      <c r="M561" s="65"/>
      <c r="N561" s="65"/>
      <c r="O561" s="65"/>
      <c r="P561" s="65"/>
      <c r="Q561" s="65"/>
      <c r="R561" s="65"/>
      <c r="S561" s="65"/>
      <c r="T561" s="65"/>
      <c r="U561" s="65"/>
      <c r="V561" s="631"/>
      <c r="W561" s="65"/>
      <c r="X561" s="65"/>
      <c r="Y561" s="65"/>
      <c r="Z561" s="65"/>
      <c r="AA561" s="632"/>
      <c r="AB561" s="632"/>
      <c r="AC561" s="65"/>
      <c r="AD561" s="632"/>
      <c r="AE561" s="633"/>
      <c r="AF561" s="65"/>
      <c r="AG561" s="65"/>
      <c r="AH561" s="634"/>
      <c r="AI561" s="634"/>
      <c r="AJ561" s="65"/>
      <c r="AK561" s="632"/>
      <c r="AL561" s="65"/>
      <c r="AM561" s="65"/>
      <c r="AN561" s="65"/>
      <c r="AO561" s="65"/>
      <c r="AP561" s="65"/>
      <c r="AQ561" s="65"/>
      <c r="AR561" s="632"/>
      <c r="AS561" s="65"/>
      <c r="AT561" s="65"/>
      <c r="AU561" s="65"/>
      <c r="AV561" s="632"/>
      <c r="AW561" s="65"/>
      <c r="AX561" s="632"/>
      <c r="AY561" s="65"/>
      <c r="AZ561" s="65"/>
      <c r="BA561" s="65"/>
      <c r="BB561" s="632"/>
      <c r="BC561" s="632"/>
      <c r="BD561" s="65"/>
      <c r="BE561" s="632"/>
      <c r="BF561" s="65"/>
      <c r="BG561" s="65"/>
      <c r="BI561" s="635"/>
      <c r="BJ561" s="636"/>
      <c r="BK561" s="636"/>
      <c r="BL561" s="636"/>
      <c r="BM561" s="102"/>
      <c r="BN561" s="102"/>
      <c r="BO561" s="102"/>
      <c r="BP561" s="636"/>
      <c r="BQ561" s="636"/>
      <c r="BR561" s="636"/>
      <c r="BS561" s="636"/>
      <c r="BT561" s="636"/>
      <c r="BU561" s="636"/>
      <c r="BV561" s="636"/>
      <c r="BW561" s="636"/>
      <c r="BX561" s="636"/>
      <c r="BY561" s="636"/>
      <c r="BZ561" s="636"/>
      <c r="CA561" s="636"/>
      <c r="CB561" s="637"/>
      <c r="CC561" s="636"/>
      <c r="CD561" s="636"/>
      <c r="CE561" s="637"/>
      <c r="CF561" s="637"/>
      <c r="CG561" s="637"/>
      <c r="CH561" s="637"/>
      <c r="CI561" s="636"/>
      <c r="CJ561" s="636"/>
      <c r="CK561" s="637"/>
      <c r="CL561" s="637"/>
      <c r="CM561" s="637"/>
      <c r="CN561" s="705"/>
      <c r="CO561" s="88"/>
      <c r="CP561" s="88"/>
      <c r="CQ561" s="88"/>
      <c r="CR561" s="67"/>
      <c r="CS561" s="67"/>
      <c r="CT561" s="67"/>
      <c r="CU561" s="67"/>
      <c r="CV561" s="67"/>
      <c r="CW561" s="67"/>
      <c r="CX561" s="67"/>
      <c r="CY561" s="67"/>
      <c r="CZ561" s="67"/>
      <c r="DA561" s="67"/>
      <c r="DB561" s="67"/>
      <c r="DC561" s="67"/>
      <c r="DD561" s="67"/>
      <c r="DE561" s="67"/>
      <c r="DF561" s="67"/>
      <c r="DG561" s="67"/>
      <c r="DH561" s="67"/>
      <c r="DI561" s="67"/>
      <c r="DJ561" s="67"/>
      <c r="DK561" s="67"/>
      <c r="DL561" s="67"/>
      <c r="DM561" s="67"/>
      <c r="DN561" s="67"/>
      <c r="DO561" s="67"/>
      <c r="DP561" s="67"/>
    </row>
    <row r="562" spans="2:120" hidden="1" x14ac:dyDescent="0.25">
      <c r="B562" s="65"/>
      <c r="C562" s="65"/>
      <c r="D562" s="65"/>
      <c r="E562" s="65"/>
      <c r="F562" s="65"/>
      <c r="G562" s="65"/>
      <c r="H562" s="65"/>
      <c r="I562" s="65"/>
      <c r="J562" s="65"/>
      <c r="K562" s="65"/>
      <c r="L562" s="65"/>
      <c r="M562" s="65"/>
      <c r="N562" s="65"/>
      <c r="O562" s="65"/>
      <c r="P562" s="65"/>
      <c r="Q562" s="65"/>
      <c r="R562" s="65"/>
      <c r="S562" s="65"/>
      <c r="T562" s="65"/>
      <c r="U562" s="65"/>
      <c r="V562" s="631"/>
      <c r="W562" s="65"/>
      <c r="X562" s="65"/>
      <c r="Y562" s="65"/>
      <c r="Z562" s="65"/>
      <c r="AA562" s="632"/>
      <c r="AB562" s="632"/>
      <c r="AC562" s="65"/>
      <c r="AD562" s="632"/>
      <c r="AE562" s="633"/>
      <c r="AF562" s="65"/>
      <c r="AG562" s="65"/>
      <c r="AH562" s="634"/>
      <c r="AI562" s="634"/>
      <c r="AJ562" s="65"/>
      <c r="AK562" s="632"/>
      <c r="AL562" s="65"/>
      <c r="AM562" s="65"/>
      <c r="AN562" s="65"/>
      <c r="AO562" s="65"/>
      <c r="AP562" s="65"/>
      <c r="AQ562" s="65"/>
      <c r="AR562" s="632"/>
      <c r="AS562" s="65"/>
      <c r="AT562" s="65"/>
      <c r="AU562" s="65"/>
      <c r="AV562" s="632"/>
      <c r="AW562" s="65"/>
      <c r="AX562" s="632"/>
      <c r="AY562" s="65"/>
      <c r="AZ562" s="65"/>
      <c r="BA562" s="65"/>
      <c r="BB562" s="632"/>
      <c r="BC562" s="632"/>
      <c r="BD562" s="65"/>
      <c r="BE562" s="632"/>
      <c r="BF562" s="65"/>
      <c r="BG562" s="65"/>
      <c r="BI562" s="635"/>
      <c r="BJ562" s="636"/>
      <c r="BK562" s="636"/>
      <c r="BL562" s="636"/>
      <c r="BM562" s="102"/>
      <c r="BN562" s="102"/>
      <c r="BO562" s="102"/>
      <c r="BP562" s="636"/>
      <c r="BQ562" s="636"/>
      <c r="BR562" s="636"/>
      <c r="BS562" s="636"/>
      <c r="BT562" s="636"/>
      <c r="BU562" s="636"/>
      <c r="BV562" s="636"/>
      <c r="BW562" s="636"/>
      <c r="BX562" s="636"/>
      <c r="BY562" s="636"/>
      <c r="BZ562" s="636"/>
      <c r="CA562" s="636"/>
      <c r="CB562" s="637"/>
      <c r="CC562" s="636"/>
      <c r="CD562" s="636"/>
      <c r="CE562" s="637"/>
      <c r="CF562" s="637"/>
      <c r="CG562" s="637"/>
      <c r="CH562" s="637"/>
      <c r="CI562" s="636"/>
      <c r="CJ562" s="636"/>
      <c r="CK562" s="637"/>
      <c r="CL562" s="637"/>
      <c r="CM562" s="637"/>
      <c r="CN562" s="705"/>
      <c r="CO562" s="88"/>
      <c r="CP562" s="88"/>
      <c r="CQ562" s="88"/>
      <c r="CR562" s="67"/>
      <c r="CS562" s="67"/>
      <c r="CT562" s="67"/>
      <c r="CU562" s="67"/>
      <c r="CV562" s="67"/>
      <c r="CW562" s="67"/>
      <c r="CX562" s="67"/>
      <c r="CY562" s="67"/>
      <c r="CZ562" s="67"/>
      <c r="DA562" s="67"/>
      <c r="DB562" s="67"/>
      <c r="DC562" s="67"/>
      <c r="DD562" s="67"/>
      <c r="DE562" s="67"/>
      <c r="DF562" s="67"/>
      <c r="DG562" s="67"/>
      <c r="DH562" s="67"/>
      <c r="DI562" s="67"/>
      <c r="DJ562" s="67"/>
      <c r="DK562" s="67"/>
      <c r="DL562" s="67"/>
      <c r="DM562" s="67"/>
      <c r="DN562" s="67"/>
      <c r="DO562" s="67"/>
      <c r="DP562" s="67"/>
    </row>
    <row r="563" spans="2:120" hidden="1" x14ac:dyDescent="0.25">
      <c r="B563" s="65"/>
      <c r="C563" s="65"/>
      <c r="D563" s="65"/>
      <c r="E563" s="65"/>
      <c r="F563" s="65"/>
      <c r="G563" s="65"/>
      <c r="H563" s="65"/>
      <c r="I563" s="65"/>
      <c r="J563" s="65"/>
      <c r="K563" s="65"/>
      <c r="L563" s="65"/>
      <c r="M563" s="65"/>
      <c r="N563" s="65"/>
      <c r="O563" s="65"/>
      <c r="P563" s="65"/>
      <c r="Q563" s="65"/>
      <c r="R563" s="65"/>
      <c r="S563" s="65"/>
      <c r="T563" s="65"/>
      <c r="U563" s="65"/>
      <c r="V563" s="631"/>
      <c r="W563" s="65"/>
      <c r="X563" s="65"/>
      <c r="Y563" s="65"/>
      <c r="Z563" s="65"/>
      <c r="AA563" s="632"/>
      <c r="AB563" s="632"/>
      <c r="AC563" s="65"/>
      <c r="AD563" s="632"/>
      <c r="AE563" s="633"/>
      <c r="AF563" s="65"/>
      <c r="AG563" s="65"/>
      <c r="AH563" s="634"/>
      <c r="AI563" s="634"/>
      <c r="AJ563" s="65"/>
      <c r="AK563" s="632"/>
      <c r="AL563" s="65"/>
      <c r="AM563" s="65"/>
      <c r="AN563" s="65"/>
      <c r="AO563" s="65"/>
      <c r="AP563" s="65"/>
      <c r="AQ563" s="65"/>
      <c r="AR563" s="632"/>
      <c r="AS563" s="65"/>
      <c r="AT563" s="65"/>
      <c r="AU563" s="65"/>
      <c r="AV563" s="632"/>
      <c r="AW563" s="65"/>
      <c r="AX563" s="632"/>
      <c r="AY563" s="65"/>
      <c r="AZ563" s="65"/>
      <c r="BA563" s="65"/>
      <c r="BB563" s="632"/>
      <c r="BC563" s="632"/>
      <c r="BD563" s="65"/>
      <c r="BE563" s="632"/>
      <c r="BF563" s="65"/>
      <c r="BG563" s="65"/>
      <c r="BI563" s="635"/>
      <c r="BJ563" s="636"/>
      <c r="BK563" s="636"/>
      <c r="BL563" s="636"/>
      <c r="BM563" s="102"/>
      <c r="BN563" s="102"/>
      <c r="BO563" s="102"/>
      <c r="BP563" s="636"/>
      <c r="BQ563" s="636"/>
      <c r="BR563" s="636"/>
      <c r="BS563" s="636"/>
      <c r="BT563" s="636"/>
      <c r="BU563" s="636"/>
      <c r="BV563" s="636"/>
      <c r="BW563" s="636"/>
      <c r="BX563" s="636"/>
      <c r="BY563" s="636"/>
      <c r="BZ563" s="636"/>
      <c r="CA563" s="636"/>
      <c r="CB563" s="637"/>
      <c r="CC563" s="636"/>
      <c r="CD563" s="636"/>
      <c r="CE563" s="637"/>
      <c r="CF563" s="637"/>
      <c r="CG563" s="637"/>
      <c r="CH563" s="637"/>
      <c r="CI563" s="636"/>
      <c r="CJ563" s="636"/>
      <c r="CK563" s="637"/>
      <c r="CL563" s="637"/>
      <c r="CM563" s="637"/>
      <c r="CN563" s="705"/>
      <c r="CO563" s="88"/>
      <c r="CP563" s="88"/>
      <c r="CQ563" s="88"/>
      <c r="CR563" s="67"/>
      <c r="CS563" s="67"/>
      <c r="CT563" s="67"/>
      <c r="CU563" s="67"/>
      <c r="CV563" s="67"/>
      <c r="CW563" s="67"/>
      <c r="CX563" s="67"/>
      <c r="CY563" s="67"/>
      <c r="CZ563" s="67"/>
      <c r="DA563" s="67"/>
      <c r="DB563" s="67"/>
      <c r="DC563" s="67"/>
      <c r="DD563" s="67"/>
      <c r="DE563" s="67"/>
      <c r="DF563" s="67"/>
      <c r="DG563" s="67"/>
      <c r="DH563" s="67"/>
      <c r="DI563" s="67"/>
      <c r="DJ563" s="67"/>
      <c r="DK563" s="67"/>
      <c r="DL563" s="67"/>
      <c r="DM563" s="67"/>
      <c r="DN563" s="67"/>
      <c r="DO563" s="67"/>
      <c r="DP563" s="67"/>
    </row>
    <row r="564" spans="2:120" hidden="1" x14ac:dyDescent="0.25">
      <c r="B564" s="65"/>
      <c r="C564" s="65"/>
      <c r="D564" s="65"/>
      <c r="E564" s="65"/>
      <c r="F564" s="65"/>
      <c r="G564" s="65"/>
      <c r="H564" s="65"/>
      <c r="I564" s="65"/>
      <c r="J564" s="65"/>
      <c r="K564" s="65"/>
      <c r="L564" s="65"/>
      <c r="M564" s="65"/>
      <c r="N564" s="65"/>
      <c r="O564" s="65"/>
      <c r="P564" s="65"/>
      <c r="Q564" s="65"/>
      <c r="R564" s="65"/>
      <c r="S564" s="65"/>
      <c r="T564" s="65"/>
      <c r="U564" s="65"/>
      <c r="V564" s="631"/>
      <c r="W564" s="65"/>
      <c r="X564" s="65"/>
      <c r="Y564" s="65"/>
      <c r="Z564" s="65"/>
      <c r="AA564" s="632"/>
      <c r="AB564" s="632"/>
      <c r="AC564" s="65"/>
      <c r="AD564" s="632"/>
      <c r="AE564" s="633"/>
      <c r="AF564" s="65"/>
      <c r="AG564" s="65"/>
      <c r="AH564" s="634"/>
      <c r="AI564" s="634"/>
      <c r="AJ564" s="65"/>
      <c r="AK564" s="632"/>
      <c r="AL564" s="65"/>
      <c r="AM564" s="65"/>
      <c r="AN564" s="65"/>
      <c r="AO564" s="65"/>
      <c r="AP564" s="65"/>
      <c r="AQ564" s="65"/>
      <c r="AR564" s="632"/>
      <c r="AS564" s="65"/>
      <c r="AT564" s="65"/>
      <c r="AU564" s="65"/>
      <c r="AV564" s="632"/>
      <c r="AW564" s="65"/>
      <c r="AX564" s="632"/>
      <c r="AY564" s="65"/>
      <c r="AZ564" s="65"/>
      <c r="BA564" s="65"/>
      <c r="BB564" s="632"/>
      <c r="BC564" s="632"/>
      <c r="BD564" s="65"/>
      <c r="BE564" s="632"/>
      <c r="BF564" s="65"/>
      <c r="BG564" s="65"/>
      <c r="BI564" s="635"/>
      <c r="BJ564" s="636"/>
      <c r="BK564" s="636"/>
      <c r="BL564" s="636"/>
      <c r="BM564" s="102"/>
      <c r="BN564" s="102"/>
      <c r="BO564" s="102"/>
      <c r="BP564" s="636"/>
      <c r="BQ564" s="636"/>
      <c r="BR564" s="636"/>
      <c r="BS564" s="636"/>
      <c r="BT564" s="636"/>
      <c r="BU564" s="636"/>
      <c r="BV564" s="636"/>
      <c r="BW564" s="636"/>
      <c r="BX564" s="636"/>
      <c r="BY564" s="636"/>
      <c r="BZ564" s="636"/>
      <c r="CA564" s="636"/>
      <c r="CB564" s="637"/>
      <c r="CC564" s="636"/>
      <c r="CD564" s="636"/>
      <c r="CE564" s="637"/>
      <c r="CF564" s="637"/>
      <c r="CG564" s="637"/>
      <c r="CH564" s="637"/>
      <c r="CI564" s="636"/>
      <c r="CJ564" s="636"/>
      <c r="CK564" s="637"/>
      <c r="CL564" s="637"/>
      <c r="CM564" s="637"/>
      <c r="CN564" s="705"/>
      <c r="CO564" s="88"/>
      <c r="CP564" s="88"/>
      <c r="CQ564" s="88"/>
      <c r="CR564" s="67"/>
      <c r="CS564" s="67"/>
      <c r="CT564" s="67"/>
      <c r="CU564" s="67"/>
      <c r="CV564" s="67"/>
      <c r="CW564" s="67"/>
      <c r="CX564" s="67"/>
      <c r="CY564" s="67"/>
      <c r="CZ564" s="67"/>
      <c r="DA564" s="67"/>
      <c r="DB564" s="67"/>
      <c r="DC564" s="67"/>
      <c r="DD564" s="67"/>
      <c r="DE564" s="67"/>
      <c r="DF564" s="67"/>
      <c r="DG564" s="67"/>
      <c r="DH564" s="67"/>
      <c r="DI564" s="67"/>
      <c r="DJ564" s="67"/>
      <c r="DK564" s="67"/>
      <c r="DL564" s="67"/>
      <c r="DM564" s="67"/>
      <c r="DN564" s="67"/>
      <c r="DO564" s="67"/>
      <c r="DP564" s="67"/>
    </row>
    <row r="565" spans="2:120" hidden="1" x14ac:dyDescent="0.25">
      <c r="B565" s="65"/>
      <c r="C565" s="65"/>
      <c r="D565" s="65"/>
      <c r="E565" s="65"/>
      <c r="F565" s="65"/>
      <c r="G565" s="65"/>
      <c r="H565" s="65"/>
      <c r="I565" s="65"/>
      <c r="J565" s="65"/>
      <c r="K565" s="65"/>
      <c r="L565" s="65"/>
      <c r="M565" s="65"/>
      <c r="N565" s="65"/>
      <c r="O565" s="65"/>
      <c r="P565" s="65"/>
      <c r="Q565" s="65"/>
      <c r="R565" s="65"/>
      <c r="S565" s="65"/>
      <c r="T565" s="65"/>
      <c r="U565" s="65"/>
      <c r="V565" s="631"/>
      <c r="W565" s="65"/>
      <c r="X565" s="65"/>
      <c r="Y565" s="65"/>
      <c r="Z565" s="65"/>
      <c r="AA565" s="632"/>
      <c r="AB565" s="632"/>
      <c r="AC565" s="65"/>
      <c r="AD565" s="632"/>
      <c r="AE565" s="633"/>
      <c r="AF565" s="65"/>
      <c r="AG565" s="65"/>
      <c r="AH565" s="634"/>
      <c r="AI565" s="634"/>
      <c r="AJ565" s="65"/>
      <c r="AK565" s="632"/>
      <c r="AL565" s="65"/>
      <c r="AM565" s="65"/>
      <c r="AN565" s="65"/>
      <c r="AO565" s="65"/>
      <c r="AP565" s="65"/>
      <c r="AQ565" s="65"/>
      <c r="AR565" s="632"/>
      <c r="AS565" s="65"/>
      <c r="AT565" s="65"/>
      <c r="AU565" s="65"/>
      <c r="AV565" s="632"/>
      <c r="AW565" s="65"/>
      <c r="AX565" s="632"/>
      <c r="AY565" s="65"/>
      <c r="AZ565" s="65"/>
      <c r="BA565" s="65"/>
      <c r="BB565" s="632"/>
      <c r="BC565" s="632"/>
      <c r="BD565" s="65"/>
      <c r="BE565" s="632"/>
      <c r="BF565" s="65"/>
      <c r="BG565" s="65"/>
      <c r="BI565" s="635"/>
      <c r="BJ565" s="636"/>
      <c r="BK565" s="636"/>
      <c r="BL565" s="636"/>
      <c r="BM565" s="102"/>
      <c r="BN565" s="102"/>
      <c r="BO565" s="102"/>
      <c r="BP565" s="636"/>
      <c r="BQ565" s="636"/>
      <c r="BR565" s="636"/>
      <c r="BS565" s="636"/>
      <c r="BT565" s="636"/>
      <c r="BU565" s="636"/>
      <c r="BV565" s="636"/>
      <c r="BW565" s="636"/>
      <c r="BX565" s="636"/>
      <c r="BY565" s="636"/>
      <c r="BZ565" s="636"/>
      <c r="CA565" s="636"/>
      <c r="CB565" s="637"/>
      <c r="CC565" s="636"/>
      <c r="CD565" s="636"/>
      <c r="CE565" s="637"/>
      <c r="CF565" s="637"/>
      <c r="CG565" s="637"/>
      <c r="CH565" s="637"/>
      <c r="CI565" s="636"/>
      <c r="CJ565" s="636"/>
      <c r="CK565" s="637"/>
      <c r="CL565" s="637"/>
      <c r="CM565" s="637"/>
      <c r="CN565" s="705"/>
      <c r="CO565" s="88"/>
      <c r="CP565" s="88"/>
      <c r="CQ565" s="88"/>
      <c r="CR565" s="67"/>
      <c r="CS565" s="67"/>
      <c r="CT565" s="67"/>
      <c r="CU565" s="67"/>
      <c r="CV565" s="67"/>
      <c r="CW565" s="67"/>
      <c r="CX565" s="67"/>
      <c r="CY565" s="67"/>
      <c r="CZ565" s="67"/>
      <c r="DA565" s="67"/>
      <c r="DB565" s="67"/>
      <c r="DC565" s="67"/>
      <c r="DD565" s="67"/>
      <c r="DE565" s="67"/>
      <c r="DF565" s="67"/>
      <c r="DG565" s="67"/>
      <c r="DH565" s="67"/>
      <c r="DI565" s="67"/>
      <c r="DJ565" s="67"/>
      <c r="DK565" s="67"/>
      <c r="DL565" s="67"/>
      <c r="DM565" s="67"/>
      <c r="DN565" s="67"/>
      <c r="DO565" s="67"/>
      <c r="DP565" s="67"/>
    </row>
    <row r="566" spans="2:120" hidden="1" x14ac:dyDescent="0.25">
      <c r="B566" s="65"/>
      <c r="C566" s="65"/>
      <c r="D566" s="65"/>
      <c r="E566" s="65"/>
      <c r="F566" s="65"/>
      <c r="G566" s="65"/>
      <c r="H566" s="65"/>
      <c r="I566" s="65"/>
      <c r="J566" s="65"/>
      <c r="K566" s="65"/>
      <c r="L566" s="65"/>
      <c r="M566" s="65"/>
      <c r="N566" s="65"/>
      <c r="O566" s="65"/>
      <c r="P566" s="65"/>
      <c r="Q566" s="65"/>
      <c r="R566" s="65"/>
      <c r="S566" s="65"/>
      <c r="T566" s="65"/>
      <c r="U566" s="65"/>
      <c r="V566" s="631"/>
      <c r="W566" s="65"/>
      <c r="X566" s="65"/>
      <c r="Y566" s="65"/>
      <c r="Z566" s="65"/>
      <c r="AA566" s="632"/>
      <c r="AB566" s="632"/>
      <c r="AC566" s="65"/>
      <c r="AD566" s="632"/>
      <c r="AE566" s="633"/>
      <c r="AF566" s="65"/>
      <c r="AG566" s="65"/>
      <c r="AH566" s="634"/>
      <c r="AI566" s="634"/>
      <c r="AJ566" s="65"/>
      <c r="AK566" s="632"/>
      <c r="AL566" s="65"/>
      <c r="AM566" s="65"/>
      <c r="AN566" s="65"/>
      <c r="AO566" s="65"/>
      <c r="AP566" s="65"/>
      <c r="AQ566" s="65"/>
      <c r="AR566" s="632"/>
      <c r="AS566" s="65"/>
      <c r="AT566" s="65"/>
      <c r="AU566" s="65"/>
      <c r="AV566" s="632"/>
      <c r="AW566" s="65"/>
      <c r="AX566" s="632"/>
      <c r="AY566" s="65"/>
      <c r="AZ566" s="65"/>
      <c r="BA566" s="65"/>
      <c r="BB566" s="632"/>
      <c r="BC566" s="632"/>
      <c r="BD566" s="65"/>
      <c r="BE566" s="632"/>
      <c r="BF566" s="65"/>
      <c r="BG566" s="65"/>
      <c r="BI566" s="635"/>
      <c r="BJ566" s="636"/>
      <c r="BK566" s="636"/>
      <c r="BL566" s="636"/>
      <c r="BM566" s="102"/>
      <c r="BN566" s="102"/>
      <c r="BO566" s="102"/>
      <c r="BP566" s="636"/>
      <c r="BQ566" s="636"/>
      <c r="BR566" s="636"/>
      <c r="BS566" s="636"/>
      <c r="BT566" s="636"/>
      <c r="BU566" s="636"/>
      <c r="BV566" s="636"/>
      <c r="BW566" s="636"/>
      <c r="BX566" s="636"/>
      <c r="BY566" s="636"/>
      <c r="BZ566" s="636"/>
      <c r="CA566" s="636"/>
      <c r="CB566" s="637"/>
      <c r="CC566" s="636"/>
      <c r="CD566" s="636"/>
      <c r="CE566" s="637"/>
      <c r="CF566" s="637"/>
      <c r="CG566" s="637"/>
      <c r="CH566" s="637"/>
      <c r="CI566" s="636"/>
      <c r="CJ566" s="636"/>
      <c r="CK566" s="637"/>
      <c r="CL566" s="637"/>
      <c r="CM566" s="637"/>
      <c r="CN566" s="705"/>
      <c r="CO566" s="88"/>
      <c r="CP566" s="88"/>
      <c r="CQ566" s="88"/>
      <c r="CR566" s="67"/>
      <c r="CS566" s="67"/>
      <c r="CT566" s="67"/>
      <c r="CU566" s="67"/>
      <c r="CV566" s="67"/>
      <c r="CW566" s="67"/>
      <c r="CX566" s="67"/>
      <c r="CY566" s="67"/>
      <c r="CZ566" s="67"/>
      <c r="DA566" s="67"/>
      <c r="DB566" s="67"/>
      <c r="DC566" s="67"/>
      <c r="DD566" s="67"/>
      <c r="DE566" s="67"/>
      <c r="DF566" s="67"/>
      <c r="DG566" s="67"/>
      <c r="DH566" s="67"/>
      <c r="DI566" s="67"/>
      <c r="DJ566" s="67"/>
      <c r="DK566" s="67"/>
      <c r="DL566" s="67"/>
      <c r="DM566" s="67"/>
      <c r="DN566" s="67"/>
      <c r="DO566" s="67"/>
      <c r="DP566" s="67"/>
    </row>
    <row r="567" spans="2:120" hidden="1" x14ac:dyDescent="0.25">
      <c r="B567" s="65"/>
      <c r="C567" s="65"/>
      <c r="D567" s="65"/>
      <c r="E567" s="65"/>
      <c r="F567" s="65"/>
      <c r="G567" s="65"/>
      <c r="H567" s="65"/>
      <c r="I567" s="65"/>
      <c r="J567" s="65"/>
      <c r="K567" s="65"/>
      <c r="L567" s="65"/>
      <c r="M567" s="65"/>
      <c r="N567" s="65"/>
      <c r="O567" s="65"/>
      <c r="P567" s="65"/>
      <c r="Q567" s="65"/>
      <c r="R567" s="65"/>
      <c r="S567" s="65"/>
      <c r="T567" s="65"/>
      <c r="U567" s="65"/>
      <c r="V567" s="631"/>
      <c r="W567" s="65"/>
      <c r="X567" s="65"/>
      <c r="Y567" s="65"/>
      <c r="Z567" s="65"/>
      <c r="AA567" s="632"/>
      <c r="AB567" s="632"/>
      <c r="AC567" s="65"/>
      <c r="AD567" s="632"/>
      <c r="AE567" s="633"/>
      <c r="AF567" s="65"/>
      <c r="AG567" s="65"/>
      <c r="AH567" s="634"/>
      <c r="AI567" s="634"/>
      <c r="AJ567" s="65"/>
      <c r="AK567" s="632"/>
      <c r="AL567" s="65"/>
      <c r="AM567" s="65"/>
      <c r="AN567" s="65"/>
      <c r="AO567" s="65"/>
      <c r="AP567" s="65"/>
      <c r="AQ567" s="65"/>
      <c r="AR567" s="632"/>
      <c r="AS567" s="65"/>
      <c r="AT567" s="65"/>
      <c r="AU567" s="65"/>
      <c r="AV567" s="632"/>
      <c r="AW567" s="65"/>
      <c r="AX567" s="632"/>
      <c r="AY567" s="65"/>
      <c r="AZ567" s="65"/>
      <c r="BA567" s="65"/>
      <c r="BB567" s="632"/>
      <c r="BC567" s="632"/>
      <c r="BD567" s="65"/>
      <c r="BE567" s="632"/>
      <c r="BF567" s="65"/>
      <c r="BG567" s="65"/>
      <c r="BI567" s="635"/>
      <c r="BJ567" s="636"/>
      <c r="BK567" s="636"/>
      <c r="BL567" s="636"/>
      <c r="BM567" s="102"/>
      <c r="BN567" s="102"/>
      <c r="BO567" s="102"/>
      <c r="BP567" s="636"/>
      <c r="BQ567" s="636"/>
      <c r="BR567" s="636"/>
      <c r="BS567" s="636"/>
      <c r="BT567" s="636"/>
      <c r="BU567" s="636"/>
      <c r="BV567" s="636"/>
      <c r="BW567" s="636"/>
      <c r="BX567" s="636"/>
      <c r="BY567" s="636"/>
      <c r="BZ567" s="636"/>
      <c r="CA567" s="636"/>
      <c r="CB567" s="637"/>
      <c r="CC567" s="636"/>
      <c r="CD567" s="636"/>
      <c r="CE567" s="637"/>
      <c r="CF567" s="637"/>
      <c r="CG567" s="637"/>
      <c r="CH567" s="637"/>
      <c r="CI567" s="636"/>
      <c r="CJ567" s="636"/>
      <c r="CK567" s="637"/>
      <c r="CL567" s="637"/>
      <c r="CM567" s="637"/>
      <c r="CN567" s="705"/>
      <c r="CO567" s="88"/>
      <c r="CP567" s="88"/>
      <c r="CQ567" s="88"/>
      <c r="CR567" s="67"/>
      <c r="CS567" s="67"/>
      <c r="CT567" s="67"/>
      <c r="CU567" s="67"/>
      <c r="CV567" s="67"/>
      <c r="CW567" s="67"/>
      <c r="CX567" s="67"/>
      <c r="CY567" s="67"/>
      <c r="CZ567" s="67"/>
      <c r="DA567" s="67"/>
      <c r="DB567" s="67"/>
      <c r="DC567" s="67"/>
      <c r="DD567" s="67"/>
      <c r="DE567" s="67"/>
      <c r="DF567" s="67"/>
      <c r="DG567" s="67"/>
      <c r="DH567" s="67"/>
      <c r="DI567" s="67"/>
      <c r="DJ567" s="67"/>
      <c r="DK567" s="67"/>
      <c r="DL567" s="67"/>
      <c r="DM567" s="67"/>
      <c r="DN567" s="67"/>
      <c r="DO567" s="67"/>
      <c r="DP567" s="67"/>
    </row>
    <row r="568" spans="2:120" hidden="1" x14ac:dyDescent="0.25">
      <c r="B568" s="65"/>
      <c r="C568" s="65"/>
      <c r="D568" s="65"/>
      <c r="E568" s="65"/>
      <c r="F568" s="65"/>
      <c r="G568" s="65"/>
      <c r="H568" s="65"/>
      <c r="I568" s="65"/>
      <c r="J568" s="65"/>
      <c r="K568" s="65"/>
      <c r="L568" s="65"/>
      <c r="M568" s="65"/>
      <c r="N568" s="65"/>
      <c r="O568" s="65"/>
      <c r="P568" s="65"/>
      <c r="Q568" s="65"/>
      <c r="R568" s="65"/>
      <c r="S568" s="65"/>
      <c r="T568" s="65"/>
      <c r="U568" s="65"/>
      <c r="V568" s="631"/>
      <c r="W568" s="65"/>
      <c r="X568" s="65"/>
      <c r="Y568" s="65"/>
      <c r="Z568" s="65"/>
      <c r="AA568" s="632"/>
      <c r="AB568" s="632"/>
      <c r="AC568" s="65"/>
      <c r="AD568" s="632"/>
      <c r="AE568" s="633"/>
      <c r="AF568" s="65"/>
      <c r="AG568" s="65"/>
      <c r="AH568" s="634"/>
      <c r="AI568" s="634"/>
      <c r="AJ568" s="65"/>
      <c r="AK568" s="632"/>
      <c r="AL568" s="65"/>
      <c r="AM568" s="65"/>
      <c r="AN568" s="65"/>
      <c r="AO568" s="65"/>
      <c r="AP568" s="65"/>
      <c r="AQ568" s="65"/>
      <c r="AR568" s="632"/>
      <c r="AS568" s="65"/>
      <c r="AT568" s="65"/>
      <c r="AU568" s="65"/>
      <c r="AV568" s="632"/>
      <c r="AW568" s="65"/>
      <c r="AX568" s="632"/>
      <c r="AY568" s="65"/>
      <c r="AZ568" s="65"/>
      <c r="BA568" s="65"/>
      <c r="BB568" s="632"/>
      <c r="BC568" s="632"/>
      <c r="BD568" s="65"/>
      <c r="BE568" s="632"/>
      <c r="BF568" s="65"/>
      <c r="BG568" s="65"/>
      <c r="BI568" s="635"/>
      <c r="BJ568" s="636"/>
      <c r="BK568" s="636"/>
      <c r="BL568" s="636"/>
      <c r="BM568" s="102"/>
      <c r="BN568" s="102"/>
      <c r="BO568" s="102"/>
      <c r="BP568" s="636"/>
      <c r="BQ568" s="636"/>
      <c r="BR568" s="636"/>
      <c r="BS568" s="636"/>
      <c r="BT568" s="636"/>
      <c r="BU568" s="636"/>
      <c r="BV568" s="636"/>
      <c r="BW568" s="636"/>
      <c r="BX568" s="636"/>
      <c r="BY568" s="636"/>
      <c r="BZ568" s="636"/>
      <c r="CA568" s="636"/>
      <c r="CB568" s="637"/>
      <c r="CC568" s="636"/>
      <c r="CD568" s="636"/>
      <c r="CE568" s="637"/>
      <c r="CF568" s="637"/>
      <c r="CG568" s="637"/>
      <c r="CH568" s="637"/>
      <c r="CI568" s="636"/>
      <c r="CJ568" s="636"/>
      <c r="CK568" s="637"/>
      <c r="CL568" s="637"/>
      <c r="CM568" s="637"/>
      <c r="CN568" s="705"/>
      <c r="CO568" s="88"/>
      <c r="CP568" s="88"/>
      <c r="CQ568" s="88"/>
      <c r="CR568" s="67"/>
      <c r="CS568" s="67"/>
      <c r="CT568" s="67"/>
      <c r="CU568" s="67"/>
      <c r="CV568" s="67"/>
      <c r="CW568" s="67"/>
      <c r="CX568" s="67"/>
      <c r="CY568" s="67"/>
      <c r="CZ568" s="67"/>
      <c r="DA568" s="67"/>
      <c r="DB568" s="67"/>
      <c r="DC568" s="67"/>
      <c r="DD568" s="67"/>
      <c r="DE568" s="67"/>
      <c r="DF568" s="67"/>
      <c r="DG568" s="67"/>
      <c r="DH568" s="67"/>
      <c r="DI568" s="67"/>
      <c r="DJ568" s="67"/>
      <c r="DK568" s="67"/>
      <c r="DL568" s="67"/>
      <c r="DM568" s="67"/>
      <c r="DN568" s="67"/>
      <c r="DO568" s="67"/>
      <c r="DP568" s="67"/>
    </row>
    <row r="569" spans="2:120" hidden="1" x14ac:dyDescent="0.25">
      <c r="B569" s="65"/>
      <c r="C569" s="65"/>
      <c r="D569" s="65"/>
      <c r="E569" s="65"/>
      <c r="F569" s="65"/>
      <c r="G569" s="65"/>
      <c r="H569" s="65"/>
      <c r="I569" s="65"/>
      <c r="J569" s="65"/>
      <c r="K569" s="65"/>
      <c r="L569" s="65"/>
      <c r="M569" s="65"/>
      <c r="N569" s="65"/>
      <c r="O569" s="65"/>
      <c r="P569" s="65"/>
      <c r="Q569" s="65"/>
      <c r="R569" s="65"/>
      <c r="S569" s="65"/>
      <c r="T569" s="65"/>
      <c r="U569" s="65"/>
      <c r="V569" s="631"/>
      <c r="W569" s="65"/>
      <c r="X569" s="65"/>
      <c r="Y569" s="65"/>
      <c r="Z569" s="65"/>
      <c r="AA569" s="632"/>
      <c r="AB569" s="632"/>
      <c r="AC569" s="65"/>
      <c r="AD569" s="632"/>
      <c r="AE569" s="633"/>
      <c r="AF569" s="65"/>
      <c r="AG569" s="65"/>
      <c r="AH569" s="634"/>
      <c r="AI569" s="634"/>
      <c r="AJ569" s="65"/>
      <c r="AK569" s="632"/>
      <c r="AL569" s="65"/>
      <c r="AM569" s="65"/>
      <c r="AN569" s="65"/>
      <c r="AO569" s="65"/>
      <c r="AP569" s="65"/>
      <c r="AQ569" s="65"/>
      <c r="AR569" s="632"/>
      <c r="AS569" s="65"/>
      <c r="AT569" s="65"/>
      <c r="AU569" s="65"/>
      <c r="AV569" s="632"/>
      <c r="AW569" s="65"/>
      <c r="AX569" s="632"/>
      <c r="AY569" s="65"/>
      <c r="AZ569" s="65"/>
      <c r="BA569" s="65"/>
      <c r="BB569" s="632"/>
      <c r="BC569" s="632"/>
      <c r="BD569" s="65"/>
      <c r="BE569" s="632"/>
      <c r="BF569" s="65"/>
      <c r="BG569" s="65"/>
      <c r="BI569" s="635"/>
      <c r="BJ569" s="636"/>
      <c r="BK569" s="636"/>
      <c r="BL569" s="636"/>
      <c r="BM569" s="102"/>
      <c r="BN569" s="102"/>
      <c r="BO569" s="102"/>
      <c r="BP569" s="636"/>
      <c r="BQ569" s="636"/>
      <c r="BR569" s="636"/>
      <c r="BS569" s="636"/>
      <c r="BT569" s="636"/>
      <c r="BU569" s="636"/>
      <c r="BV569" s="636"/>
      <c r="BW569" s="636"/>
      <c r="BX569" s="636"/>
      <c r="BY569" s="636"/>
      <c r="BZ569" s="636"/>
      <c r="CA569" s="636"/>
      <c r="CB569" s="637"/>
      <c r="CC569" s="636"/>
      <c r="CD569" s="636"/>
      <c r="CE569" s="637"/>
      <c r="CF569" s="637"/>
      <c r="CG569" s="637"/>
      <c r="CH569" s="637"/>
      <c r="CI569" s="636"/>
      <c r="CJ569" s="636"/>
      <c r="CK569" s="637"/>
      <c r="CL569" s="637"/>
      <c r="CM569" s="637"/>
      <c r="CN569" s="705"/>
      <c r="CO569" s="88"/>
      <c r="CP569" s="88"/>
      <c r="CQ569" s="88"/>
      <c r="CR569" s="67"/>
      <c r="CS569" s="67"/>
      <c r="CT569" s="67"/>
      <c r="CU569" s="67"/>
      <c r="CV569" s="67"/>
      <c r="CW569" s="67"/>
      <c r="CX569" s="67"/>
      <c r="CY569" s="67"/>
      <c r="CZ569" s="67"/>
      <c r="DA569" s="67"/>
      <c r="DB569" s="67"/>
      <c r="DC569" s="67"/>
      <c r="DD569" s="67"/>
      <c r="DE569" s="67"/>
      <c r="DF569" s="67"/>
      <c r="DG569" s="67"/>
      <c r="DH569" s="67"/>
      <c r="DI569" s="67"/>
      <c r="DJ569" s="67"/>
      <c r="DK569" s="67"/>
      <c r="DL569" s="67"/>
      <c r="DM569" s="67"/>
      <c r="DN569" s="67"/>
      <c r="DO569" s="67"/>
      <c r="DP569" s="67"/>
    </row>
    <row r="570" spans="2:120" hidden="1" x14ac:dyDescent="0.25">
      <c r="B570" s="65"/>
      <c r="C570" s="65"/>
      <c r="D570" s="65"/>
      <c r="E570" s="65"/>
      <c r="F570" s="65"/>
      <c r="G570" s="65"/>
      <c r="H570" s="65"/>
      <c r="I570" s="65"/>
      <c r="J570" s="65"/>
      <c r="K570" s="65"/>
      <c r="L570" s="65"/>
      <c r="M570" s="65"/>
      <c r="N570" s="65"/>
      <c r="O570" s="65"/>
      <c r="P570" s="65"/>
      <c r="Q570" s="65"/>
      <c r="R570" s="65"/>
      <c r="S570" s="65"/>
      <c r="T570" s="65"/>
      <c r="U570" s="65"/>
      <c r="V570" s="631"/>
      <c r="W570" s="65"/>
      <c r="X570" s="65"/>
      <c r="Y570" s="65"/>
      <c r="Z570" s="65"/>
      <c r="AA570" s="632"/>
      <c r="AB570" s="632"/>
      <c r="AC570" s="65"/>
      <c r="AD570" s="632"/>
      <c r="AE570" s="633"/>
      <c r="AF570" s="65"/>
      <c r="AG570" s="65"/>
      <c r="AH570" s="634"/>
      <c r="AI570" s="634"/>
      <c r="AJ570" s="65"/>
      <c r="AK570" s="632"/>
      <c r="AL570" s="65"/>
      <c r="AM570" s="65"/>
      <c r="AN570" s="65"/>
      <c r="AO570" s="65"/>
      <c r="AP570" s="65"/>
      <c r="AQ570" s="65"/>
      <c r="AR570" s="632"/>
      <c r="AS570" s="65"/>
      <c r="AT570" s="65"/>
      <c r="AU570" s="65"/>
      <c r="AV570" s="632"/>
      <c r="AW570" s="65"/>
      <c r="AX570" s="632"/>
      <c r="AY570" s="65"/>
      <c r="AZ570" s="65"/>
      <c r="BA570" s="65"/>
      <c r="BB570" s="632"/>
      <c r="BC570" s="632"/>
      <c r="BD570" s="65"/>
      <c r="BE570" s="632"/>
      <c r="BF570" s="65"/>
      <c r="BG570" s="65"/>
      <c r="BI570" s="635"/>
      <c r="BJ570" s="636"/>
      <c r="BK570" s="636"/>
      <c r="BL570" s="636"/>
      <c r="BM570" s="102"/>
      <c r="BN570" s="102"/>
      <c r="BO570" s="102"/>
      <c r="BP570" s="636"/>
      <c r="BQ570" s="636"/>
      <c r="BR570" s="636"/>
      <c r="BS570" s="636"/>
      <c r="BT570" s="636"/>
      <c r="BU570" s="636"/>
      <c r="BV570" s="636"/>
      <c r="BW570" s="636"/>
      <c r="BX570" s="636"/>
      <c r="BY570" s="636"/>
      <c r="BZ570" s="636"/>
      <c r="CA570" s="636"/>
      <c r="CB570" s="637"/>
      <c r="CC570" s="636"/>
      <c r="CD570" s="636"/>
      <c r="CE570" s="637"/>
      <c r="CF570" s="637"/>
      <c r="CG570" s="637"/>
      <c r="CH570" s="637"/>
      <c r="CI570" s="636"/>
      <c r="CJ570" s="636"/>
      <c r="CK570" s="637"/>
      <c r="CL570" s="637"/>
      <c r="CM570" s="637"/>
      <c r="CN570" s="705"/>
      <c r="CO570" s="88"/>
      <c r="CP570" s="88"/>
      <c r="CQ570" s="88"/>
      <c r="CR570" s="67"/>
      <c r="CS570" s="67"/>
      <c r="CT570" s="67"/>
      <c r="CU570" s="67"/>
      <c r="CV570" s="67"/>
      <c r="CW570" s="67"/>
      <c r="CX570" s="67"/>
      <c r="CY570" s="67"/>
      <c r="CZ570" s="67"/>
      <c r="DA570" s="67"/>
      <c r="DB570" s="67"/>
      <c r="DC570" s="67"/>
      <c r="DD570" s="67"/>
      <c r="DE570" s="67"/>
      <c r="DF570" s="67"/>
      <c r="DG570" s="67"/>
      <c r="DH570" s="67"/>
      <c r="DI570" s="67"/>
      <c r="DJ570" s="67"/>
      <c r="DK570" s="67"/>
      <c r="DL570" s="67"/>
      <c r="DM570" s="67"/>
      <c r="DN570" s="67"/>
      <c r="DO570" s="67"/>
      <c r="DP570" s="67"/>
    </row>
    <row r="571" spans="2:120" hidden="1" x14ac:dyDescent="0.25">
      <c r="B571" s="65"/>
      <c r="C571" s="65"/>
      <c r="D571" s="65"/>
      <c r="E571" s="65"/>
      <c r="F571" s="65"/>
      <c r="G571" s="65"/>
      <c r="H571" s="65"/>
      <c r="I571" s="65"/>
      <c r="J571" s="65"/>
      <c r="K571" s="65"/>
      <c r="L571" s="65"/>
      <c r="M571" s="65"/>
      <c r="N571" s="65"/>
      <c r="O571" s="65"/>
      <c r="P571" s="65"/>
      <c r="Q571" s="65"/>
      <c r="R571" s="65"/>
      <c r="S571" s="65"/>
      <c r="T571" s="65"/>
      <c r="U571" s="65"/>
      <c r="V571" s="631"/>
      <c r="W571" s="65"/>
      <c r="X571" s="65"/>
      <c r="Y571" s="65"/>
      <c r="Z571" s="65"/>
      <c r="AA571" s="632"/>
      <c r="AB571" s="632"/>
      <c r="AC571" s="65"/>
      <c r="AD571" s="632"/>
      <c r="AE571" s="633"/>
      <c r="AF571" s="65"/>
      <c r="AG571" s="65"/>
      <c r="AH571" s="634"/>
      <c r="AI571" s="634"/>
      <c r="AJ571" s="65"/>
      <c r="AK571" s="632"/>
      <c r="AL571" s="65"/>
      <c r="AM571" s="65"/>
      <c r="AN571" s="65"/>
      <c r="AO571" s="65"/>
      <c r="AP571" s="65"/>
      <c r="AQ571" s="65"/>
      <c r="AR571" s="632"/>
      <c r="AS571" s="65"/>
      <c r="AT571" s="65"/>
      <c r="AU571" s="65"/>
      <c r="AV571" s="632"/>
      <c r="AW571" s="65"/>
      <c r="AX571" s="632"/>
      <c r="AY571" s="65"/>
      <c r="AZ571" s="65"/>
      <c r="BA571" s="65"/>
      <c r="BB571" s="632"/>
      <c r="BC571" s="632"/>
      <c r="BD571" s="65"/>
      <c r="BE571" s="632"/>
      <c r="BF571" s="65"/>
      <c r="BG571" s="65"/>
      <c r="BI571" s="635"/>
      <c r="BJ571" s="636"/>
      <c r="BK571" s="636"/>
      <c r="BL571" s="636"/>
      <c r="BM571" s="102"/>
      <c r="BN571" s="102"/>
      <c r="BO571" s="102"/>
      <c r="BP571" s="636"/>
      <c r="BQ571" s="636"/>
      <c r="BR571" s="636"/>
      <c r="BS571" s="636"/>
      <c r="BT571" s="636"/>
      <c r="BU571" s="636"/>
      <c r="BV571" s="636"/>
      <c r="BW571" s="636"/>
      <c r="BX571" s="636"/>
      <c r="BY571" s="636"/>
      <c r="BZ571" s="636"/>
      <c r="CA571" s="636"/>
      <c r="CB571" s="637"/>
      <c r="CC571" s="636"/>
      <c r="CD571" s="636"/>
      <c r="CE571" s="637"/>
      <c r="CF571" s="637"/>
      <c r="CG571" s="637"/>
      <c r="CH571" s="637"/>
      <c r="CI571" s="636"/>
      <c r="CJ571" s="636"/>
      <c r="CK571" s="637"/>
      <c r="CL571" s="637"/>
      <c r="CM571" s="637"/>
      <c r="CN571" s="705"/>
      <c r="CO571" s="88"/>
      <c r="CP571" s="88"/>
      <c r="CQ571" s="88"/>
      <c r="CR571" s="67"/>
      <c r="CS571" s="67"/>
      <c r="CT571" s="67"/>
      <c r="CU571" s="67"/>
      <c r="CV571" s="67"/>
      <c r="CW571" s="67"/>
      <c r="CX571" s="67"/>
      <c r="CY571" s="67"/>
      <c r="CZ571" s="67"/>
      <c r="DA571" s="67"/>
      <c r="DB571" s="67"/>
      <c r="DC571" s="67"/>
      <c r="DD571" s="67"/>
      <c r="DE571" s="67"/>
      <c r="DF571" s="67"/>
      <c r="DG571" s="67"/>
      <c r="DH571" s="67"/>
      <c r="DI571" s="67"/>
      <c r="DJ571" s="67"/>
      <c r="DK571" s="67"/>
      <c r="DL571" s="67"/>
      <c r="DM571" s="67"/>
      <c r="DN571" s="67"/>
      <c r="DO571" s="67"/>
      <c r="DP571" s="67"/>
    </row>
    <row r="572" spans="2:120" hidden="1" x14ac:dyDescent="0.25">
      <c r="B572" s="65"/>
      <c r="C572" s="65"/>
      <c r="D572" s="65"/>
      <c r="E572" s="65"/>
      <c r="F572" s="65"/>
      <c r="G572" s="65"/>
      <c r="H572" s="65"/>
      <c r="I572" s="65"/>
      <c r="J572" s="65"/>
      <c r="K572" s="65"/>
      <c r="L572" s="65"/>
      <c r="M572" s="65"/>
      <c r="N572" s="65"/>
      <c r="O572" s="65"/>
      <c r="P572" s="65"/>
      <c r="Q572" s="65"/>
      <c r="R572" s="65"/>
      <c r="S572" s="65"/>
      <c r="T572" s="65"/>
      <c r="U572" s="65"/>
      <c r="V572" s="631"/>
      <c r="W572" s="65"/>
      <c r="X572" s="65"/>
      <c r="Y572" s="65"/>
      <c r="Z572" s="65"/>
      <c r="AA572" s="632"/>
      <c r="AB572" s="632"/>
      <c r="AC572" s="65"/>
      <c r="AD572" s="632"/>
      <c r="AE572" s="633"/>
      <c r="AF572" s="65"/>
      <c r="AG572" s="65"/>
      <c r="AH572" s="634"/>
      <c r="AI572" s="634"/>
      <c r="AJ572" s="65"/>
      <c r="AK572" s="632"/>
      <c r="AL572" s="65"/>
      <c r="AM572" s="65"/>
      <c r="AN572" s="65"/>
      <c r="AO572" s="65"/>
      <c r="AP572" s="65"/>
      <c r="AQ572" s="65"/>
      <c r="AR572" s="632"/>
      <c r="AS572" s="65"/>
      <c r="AT572" s="65"/>
      <c r="AU572" s="65"/>
      <c r="AV572" s="632"/>
      <c r="AW572" s="65"/>
      <c r="AX572" s="632"/>
      <c r="AY572" s="65"/>
      <c r="AZ572" s="65"/>
      <c r="BA572" s="65"/>
      <c r="BB572" s="632"/>
      <c r="BC572" s="632"/>
      <c r="BD572" s="65"/>
      <c r="BE572" s="632"/>
      <c r="BF572" s="65"/>
      <c r="BG572" s="65"/>
      <c r="BI572" s="635"/>
      <c r="BJ572" s="636"/>
      <c r="BK572" s="636"/>
      <c r="BL572" s="636"/>
      <c r="BM572" s="102"/>
      <c r="BN572" s="102"/>
      <c r="BO572" s="102"/>
      <c r="BP572" s="636"/>
      <c r="BQ572" s="636"/>
      <c r="BR572" s="636"/>
      <c r="BS572" s="636"/>
      <c r="BT572" s="636"/>
      <c r="BU572" s="636"/>
      <c r="BV572" s="636"/>
      <c r="BW572" s="636"/>
      <c r="BX572" s="636"/>
      <c r="BY572" s="636"/>
      <c r="BZ572" s="636"/>
      <c r="CA572" s="636"/>
      <c r="CB572" s="637"/>
      <c r="CC572" s="636"/>
      <c r="CD572" s="636"/>
      <c r="CE572" s="637"/>
      <c r="CF572" s="637"/>
      <c r="CG572" s="637"/>
      <c r="CH572" s="637"/>
      <c r="CI572" s="636"/>
      <c r="CJ572" s="636"/>
      <c r="CK572" s="637"/>
      <c r="CL572" s="637"/>
      <c r="CM572" s="637"/>
      <c r="CN572" s="705"/>
      <c r="CO572" s="88"/>
      <c r="CP572" s="88"/>
      <c r="CQ572" s="88"/>
      <c r="CR572" s="67"/>
      <c r="CS572" s="67"/>
      <c r="CT572" s="67"/>
      <c r="CU572" s="67"/>
      <c r="CV572" s="67"/>
      <c r="CW572" s="67"/>
      <c r="CX572" s="67"/>
      <c r="CY572" s="67"/>
      <c r="CZ572" s="67"/>
      <c r="DA572" s="67"/>
      <c r="DB572" s="67"/>
      <c r="DC572" s="67"/>
      <c r="DD572" s="67"/>
      <c r="DE572" s="67"/>
      <c r="DF572" s="67"/>
      <c r="DG572" s="67"/>
      <c r="DH572" s="67"/>
      <c r="DI572" s="67"/>
      <c r="DJ572" s="67"/>
      <c r="DK572" s="67"/>
      <c r="DL572" s="67"/>
      <c r="DM572" s="67"/>
      <c r="DN572" s="67"/>
      <c r="DO572" s="67"/>
      <c r="DP572" s="67"/>
    </row>
    <row r="573" spans="2:120" hidden="1" x14ac:dyDescent="0.25">
      <c r="B573" s="65"/>
      <c r="C573" s="65"/>
      <c r="D573" s="65"/>
      <c r="E573" s="65"/>
      <c r="F573" s="65"/>
      <c r="G573" s="65"/>
      <c r="H573" s="65"/>
      <c r="I573" s="65"/>
      <c r="J573" s="65"/>
      <c r="K573" s="65"/>
      <c r="L573" s="65"/>
      <c r="M573" s="65"/>
      <c r="N573" s="65"/>
      <c r="O573" s="65"/>
      <c r="P573" s="65"/>
      <c r="Q573" s="65"/>
      <c r="R573" s="65"/>
      <c r="S573" s="65"/>
      <c r="T573" s="65"/>
      <c r="U573" s="65"/>
      <c r="V573" s="631"/>
      <c r="W573" s="65"/>
      <c r="X573" s="65"/>
      <c r="Y573" s="65"/>
      <c r="Z573" s="65"/>
      <c r="AA573" s="632"/>
      <c r="AB573" s="632"/>
      <c r="AC573" s="65"/>
      <c r="AD573" s="632"/>
      <c r="AE573" s="633"/>
      <c r="AF573" s="65"/>
      <c r="AG573" s="65"/>
      <c r="AH573" s="634"/>
      <c r="AI573" s="634"/>
      <c r="AJ573" s="65"/>
      <c r="AK573" s="632"/>
      <c r="AL573" s="65"/>
      <c r="AM573" s="65"/>
      <c r="AN573" s="65"/>
      <c r="AO573" s="65"/>
      <c r="AP573" s="65"/>
      <c r="AQ573" s="65"/>
      <c r="AR573" s="632"/>
      <c r="AS573" s="65"/>
      <c r="AT573" s="65"/>
      <c r="AU573" s="65"/>
      <c r="AV573" s="632"/>
      <c r="AW573" s="65"/>
      <c r="AX573" s="632"/>
      <c r="AY573" s="65"/>
      <c r="AZ573" s="65"/>
      <c r="BA573" s="65"/>
      <c r="BB573" s="632"/>
      <c r="BC573" s="632"/>
      <c r="BD573" s="65"/>
      <c r="BE573" s="632"/>
      <c r="BF573" s="65"/>
      <c r="BG573" s="65"/>
      <c r="BI573" s="635"/>
      <c r="BJ573" s="636"/>
      <c r="BK573" s="636"/>
      <c r="BL573" s="636"/>
      <c r="BM573" s="102"/>
      <c r="BN573" s="102"/>
      <c r="BO573" s="102"/>
      <c r="BP573" s="636"/>
      <c r="BQ573" s="636"/>
      <c r="BR573" s="636"/>
      <c r="BS573" s="636"/>
      <c r="BT573" s="636"/>
      <c r="BU573" s="636"/>
      <c r="BV573" s="636"/>
      <c r="BW573" s="636"/>
      <c r="BX573" s="636"/>
      <c r="BY573" s="636"/>
      <c r="BZ573" s="636"/>
      <c r="CA573" s="636"/>
      <c r="CB573" s="637"/>
      <c r="CC573" s="636"/>
      <c r="CD573" s="636"/>
      <c r="CE573" s="637"/>
      <c r="CF573" s="637"/>
      <c r="CG573" s="637"/>
      <c r="CH573" s="637"/>
      <c r="CI573" s="636"/>
      <c r="CJ573" s="636"/>
      <c r="CK573" s="637"/>
      <c r="CL573" s="637"/>
      <c r="CM573" s="637"/>
      <c r="CN573" s="705"/>
      <c r="CO573" s="88"/>
      <c r="CP573" s="88"/>
      <c r="CQ573" s="88"/>
      <c r="CR573" s="67"/>
      <c r="CS573" s="67"/>
      <c r="CT573" s="67"/>
      <c r="CU573" s="67"/>
      <c r="CV573" s="67"/>
      <c r="CW573" s="67"/>
      <c r="CX573" s="67"/>
      <c r="CY573" s="67"/>
      <c r="CZ573" s="67"/>
      <c r="DA573" s="67"/>
      <c r="DB573" s="67"/>
      <c r="DC573" s="67"/>
      <c r="DD573" s="67"/>
      <c r="DE573" s="67"/>
      <c r="DF573" s="67"/>
      <c r="DG573" s="67"/>
      <c r="DH573" s="67"/>
      <c r="DI573" s="67"/>
      <c r="DJ573" s="67"/>
      <c r="DK573" s="67"/>
      <c r="DL573" s="67"/>
      <c r="DM573" s="67"/>
      <c r="DN573" s="67"/>
      <c r="DO573" s="67"/>
      <c r="DP573" s="67"/>
    </row>
    <row r="574" spans="2:120" hidden="1" x14ac:dyDescent="0.25">
      <c r="B574" s="65"/>
      <c r="C574" s="65"/>
      <c r="D574" s="65"/>
      <c r="E574" s="65"/>
      <c r="F574" s="65"/>
      <c r="G574" s="65"/>
      <c r="H574" s="65"/>
      <c r="I574" s="65"/>
      <c r="J574" s="65"/>
      <c r="K574" s="65"/>
      <c r="L574" s="65"/>
      <c r="M574" s="65"/>
      <c r="N574" s="65"/>
      <c r="O574" s="65"/>
      <c r="P574" s="65"/>
      <c r="Q574" s="65"/>
      <c r="R574" s="65"/>
      <c r="S574" s="65"/>
      <c r="T574" s="65"/>
      <c r="U574" s="65"/>
      <c r="V574" s="631"/>
      <c r="W574" s="65"/>
      <c r="X574" s="65"/>
      <c r="Y574" s="65"/>
      <c r="Z574" s="65"/>
      <c r="AA574" s="632"/>
      <c r="AB574" s="632"/>
      <c r="AC574" s="65"/>
      <c r="AD574" s="632"/>
      <c r="AE574" s="633"/>
      <c r="AF574" s="65"/>
      <c r="AG574" s="65"/>
      <c r="AH574" s="634"/>
      <c r="AI574" s="634"/>
      <c r="AJ574" s="65"/>
      <c r="AK574" s="632"/>
      <c r="AL574" s="65"/>
      <c r="AM574" s="65"/>
      <c r="AN574" s="65"/>
      <c r="AO574" s="65"/>
      <c r="AP574" s="65"/>
      <c r="AQ574" s="65"/>
      <c r="AR574" s="632"/>
      <c r="AS574" s="65"/>
      <c r="AT574" s="65"/>
      <c r="AU574" s="65"/>
      <c r="AV574" s="632"/>
      <c r="AW574" s="65"/>
      <c r="AX574" s="632"/>
      <c r="AY574" s="65"/>
      <c r="AZ574" s="65"/>
      <c r="BA574" s="65"/>
      <c r="BB574" s="632"/>
      <c r="BC574" s="632"/>
      <c r="BD574" s="65"/>
      <c r="BE574" s="632"/>
      <c r="BF574" s="65"/>
      <c r="BG574" s="65"/>
      <c r="BI574" s="635"/>
      <c r="BJ574" s="636"/>
      <c r="BK574" s="636"/>
      <c r="BL574" s="636"/>
      <c r="BM574" s="102"/>
      <c r="BN574" s="102"/>
      <c r="BO574" s="102"/>
      <c r="BP574" s="636"/>
      <c r="BQ574" s="636"/>
      <c r="BR574" s="636"/>
      <c r="BS574" s="636"/>
      <c r="BT574" s="636"/>
      <c r="BU574" s="636"/>
      <c r="BV574" s="636"/>
      <c r="BW574" s="636"/>
      <c r="BX574" s="636"/>
      <c r="BY574" s="636"/>
      <c r="BZ574" s="636"/>
      <c r="CA574" s="636"/>
      <c r="CB574" s="637"/>
      <c r="CC574" s="636"/>
      <c r="CD574" s="636"/>
      <c r="CE574" s="637"/>
      <c r="CF574" s="637"/>
      <c r="CG574" s="637"/>
      <c r="CH574" s="637"/>
      <c r="CI574" s="636"/>
      <c r="CJ574" s="636"/>
      <c r="CK574" s="637"/>
      <c r="CL574" s="637"/>
      <c r="CM574" s="637"/>
      <c r="CN574" s="705"/>
      <c r="CO574" s="88"/>
      <c r="CP574" s="88"/>
      <c r="CQ574" s="88"/>
      <c r="CR574" s="67"/>
      <c r="CS574" s="67"/>
      <c r="CT574" s="67"/>
      <c r="CU574" s="67"/>
      <c r="CV574" s="67"/>
      <c r="CW574" s="67"/>
      <c r="CX574" s="67"/>
      <c r="CY574" s="67"/>
      <c r="CZ574" s="67"/>
      <c r="DA574" s="67"/>
      <c r="DB574" s="67"/>
      <c r="DC574" s="67"/>
      <c r="DD574" s="67"/>
      <c r="DE574" s="67"/>
      <c r="DF574" s="67"/>
      <c r="DG574" s="67"/>
      <c r="DH574" s="67"/>
      <c r="DI574" s="67"/>
      <c r="DJ574" s="67"/>
      <c r="DK574" s="67"/>
      <c r="DL574" s="67"/>
      <c r="DM574" s="67"/>
      <c r="DN574" s="67"/>
      <c r="DO574" s="67"/>
      <c r="DP574" s="67"/>
    </row>
    <row r="575" spans="2:120" hidden="1" x14ac:dyDescent="0.25">
      <c r="B575" s="65"/>
      <c r="C575" s="65"/>
      <c r="D575" s="65"/>
      <c r="E575" s="65"/>
      <c r="F575" s="65"/>
      <c r="G575" s="65"/>
      <c r="H575" s="65"/>
      <c r="I575" s="65"/>
      <c r="J575" s="65"/>
      <c r="K575" s="65"/>
      <c r="L575" s="65"/>
      <c r="M575" s="65"/>
      <c r="N575" s="65"/>
      <c r="O575" s="65"/>
      <c r="P575" s="65"/>
      <c r="Q575" s="65"/>
      <c r="R575" s="65"/>
      <c r="S575" s="65"/>
      <c r="T575" s="65"/>
      <c r="U575" s="65"/>
      <c r="V575" s="631"/>
      <c r="W575" s="65"/>
      <c r="X575" s="65"/>
      <c r="Y575" s="65"/>
      <c r="Z575" s="65"/>
      <c r="AA575" s="632"/>
      <c r="AB575" s="632"/>
      <c r="AC575" s="65"/>
      <c r="AD575" s="632"/>
      <c r="AE575" s="633"/>
      <c r="AF575" s="65"/>
      <c r="AG575" s="65"/>
      <c r="AH575" s="634"/>
      <c r="AI575" s="634"/>
      <c r="AJ575" s="65"/>
      <c r="AK575" s="632"/>
      <c r="AL575" s="65"/>
      <c r="AM575" s="65"/>
      <c r="AN575" s="65"/>
      <c r="AO575" s="65"/>
      <c r="AP575" s="65"/>
      <c r="AQ575" s="65"/>
      <c r="AR575" s="632"/>
      <c r="AS575" s="65"/>
      <c r="AT575" s="65"/>
      <c r="AU575" s="65"/>
      <c r="AV575" s="632"/>
      <c r="AW575" s="65"/>
      <c r="AX575" s="632"/>
      <c r="AY575" s="65"/>
      <c r="AZ575" s="65"/>
      <c r="BA575" s="65"/>
      <c r="BB575" s="632"/>
      <c r="BC575" s="632"/>
      <c r="BD575" s="65"/>
      <c r="BE575" s="632"/>
      <c r="BF575" s="65"/>
      <c r="BG575" s="65"/>
      <c r="BI575" s="635"/>
      <c r="BJ575" s="636"/>
      <c r="BK575" s="636"/>
      <c r="BL575" s="636"/>
      <c r="BM575" s="102"/>
      <c r="BN575" s="102"/>
      <c r="BO575" s="102"/>
      <c r="BP575" s="636"/>
      <c r="BQ575" s="636"/>
      <c r="BR575" s="636"/>
      <c r="BS575" s="636"/>
      <c r="BT575" s="636"/>
      <c r="BU575" s="636"/>
      <c r="BV575" s="636"/>
      <c r="BW575" s="636"/>
      <c r="BX575" s="636"/>
      <c r="BY575" s="636"/>
      <c r="BZ575" s="636"/>
      <c r="CA575" s="636"/>
      <c r="CB575" s="637"/>
      <c r="CC575" s="636"/>
      <c r="CD575" s="636"/>
      <c r="CE575" s="637"/>
      <c r="CF575" s="637"/>
      <c r="CG575" s="637"/>
      <c r="CH575" s="637"/>
      <c r="CI575" s="636"/>
      <c r="CJ575" s="636"/>
      <c r="CK575" s="637"/>
      <c r="CL575" s="637"/>
      <c r="CM575" s="637"/>
      <c r="CN575" s="705"/>
      <c r="CO575" s="88"/>
      <c r="CP575" s="88"/>
      <c r="CQ575" s="88"/>
      <c r="CR575" s="67"/>
      <c r="CS575" s="67"/>
      <c r="CT575" s="67"/>
      <c r="CU575" s="67"/>
      <c r="CV575" s="67"/>
      <c r="CW575" s="67"/>
      <c r="CX575" s="67"/>
      <c r="CY575" s="67"/>
      <c r="CZ575" s="67"/>
      <c r="DA575" s="67"/>
      <c r="DB575" s="67"/>
      <c r="DC575" s="67"/>
      <c r="DD575" s="67"/>
      <c r="DE575" s="67"/>
      <c r="DF575" s="67"/>
      <c r="DG575" s="67"/>
      <c r="DH575" s="67"/>
      <c r="DI575" s="67"/>
      <c r="DJ575" s="67"/>
      <c r="DK575" s="67"/>
      <c r="DL575" s="67"/>
      <c r="DM575" s="67"/>
      <c r="DN575" s="67"/>
      <c r="DO575" s="67"/>
      <c r="DP575" s="67"/>
    </row>
    <row r="576" spans="2:120" hidden="1" x14ac:dyDescent="0.25">
      <c r="B576" s="65"/>
      <c r="C576" s="65"/>
      <c r="D576" s="65"/>
      <c r="E576" s="65"/>
      <c r="F576" s="65"/>
      <c r="G576" s="65"/>
      <c r="H576" s="65"/>
      <c r="I576" s="65"/>
      <c r="J576" s="65"/>
      <c r="K576" s="65"/>
      <c r="L576" s="65"/>
      <c r="M576" s="65"/>
      <c r="N576" s="65"/>
      <c r="O576" s="65"/>
      <c r="P576" s="65"/>
      <c r="Q576" s="65"/>
      <c r="R576" s="65"/>
      <c r="S576" s="65"/>
      <c r="T576" s="65"/>
      <c r="U576" s="65"/>
      <c r="V576" s="631"/>
      <c r="W576" s="65"/>
      <c r="X576" s="65"/>
      <c r="Y576" s="65"/>
      <c r="Z576" s="65"/>
      <c r="AA576" s="632"/>
      <c r="AB576" s="632"/>
      <c r="AC576" s="65"/>
      <c r="AD576" s="632"/>
      <c r="AE576" s="633"/>
      <c r="AF576" s="65"/>
      <c r="AG576" s="65"/>
      <c r="AH576" s="634"/>
      <c r="AI576" s="634"/>
      <c r="AJ576" s="65"/>
      <c r="AK576" s="632"/>
      <c r="AL576" s="65"/>
      <c r="AM576" s="65"/>
      <c r="AN576" s="65"/>
      <c r="AO576" s="65"/>
      <c r="AP576" s="65"/>
      <c r="AQ576" s="65"/>
      <c r="AR576" s="632"/>
      <c r="AS576" s="65"/>
      <c r="AT576" s="65"/>
      <c r="AU576" s="65"/>
      <c r="AV576" s="632"/>
      <c r="AW576" s="65"/>
      <c r="AX576" s="632"/>
      <c r="AY576" s="65"/>
      <c r="AZ576" s="65"/>
      <c r="BA576" s="65"/>
      <c r="BB576" s="632"/>
      <c r="BC576" s="632"/>
      <c r="BD576" s="65"/>
      <c r="BE576" s="632"/>
      <c r="BF576" s="65"/>
      <c r="BG576" s="65"/>
      <c r="BI576" s="635"/>
      <c r="BJ576" s="636"/>
      <c r="BK576" s="636"/>
      <c r="BL576" s="636"/>
      <c r="BM576" s="102"/>
      <c r="BN576" s="102"/>
      <c r="BO576" s="102"/>
      <c r="BP576" s="636"/>
      <c r="BQ576" s="636"/>
      <c r="BR576" s="636"/>
      <c r="BS576" s="636"/>
      <c r="BT576" s="636"/>
      <c r="BU576" s="636"/>
      <c r="BV576" s="636"/>
      <c r="BW576" s="636"/>
      <c r="BX576" s="636"/>
      <c r="BY576" s="636"/>
      <c r="BZ576" s="636"/>
      <c r="CA576" s="636"/>
      <c r="CB576" s="637"/>
      <c r="CC576" s="636"/>
      <c r="CD576" s="636"/>
      <c r="CE576" s="637"/>
      <c r="CF576" s="637"/>
      <c r="CG576" s="637"/>
      <c r="CH576" s="637"/>
      <c r="CI576" s="636"/>
      <c r="CJ576" s="636"/>
      <c r="CK576" s="637"/>
      <c r="CL576" s="637"/>
      <c r="CM576" s="637"/>
      <c r="CN576" s="705"/>
      <c r="CO576" s="88"/>
      <c r="CP576" s="88"/>
      <c r="CQ576" s="88"/>
      <c r="CR576" s="67"/>
      <c r="CS576" s="67"/>
      <c r="CT576" s="67"/>
      <c r="CU576" s="67"/>
      <c r="CV576" s="67"/>
      <c r="CW576" s="67"/>
      <c r="CX576" s="67"/>
      <c r="CY576" s="67"/>
      <c r="CZ576" s="67"/>
      <c r="DA576" s="67"/>
      <c r="DB576" s="67"/>
      <c r="DC576" s="67"/>
      <c r="DD576" s="67"/>
      <c r="DE576" s="67"/>
      <c r="DF576" s="67"/>
      <c r="DG576" s="67"/>
      <c r="DH576" s="67"/>
      <c r="DI576" s="67"/>
      <c r="DJ576" s="67"/>
      <c r="DK576" s="67"/>
      <c r="DL576" s="67"/>
      <c r="DM576" s="67"/>
      <c r="DN576" s="67"/>
      <c r="DO576" s="67"/>
      <c r="DP576" s="67"/>
    </row>
    <row r="577" spans="2:120" hidden="1" x14ac:dyDescent="0.25">
      <c r="B577" s="65"/>
      <c r="C577" s="65"/>
      <c r="D577" s="65"/>
      <c r="E577" s="65"/>
      <c r="F577" s="65"/>
      <c r="G577" s="65"/>
      <c r="H577" s="65"/>
      <c r="I577" s="65"/>
      <c r="J577" s="65"/>
      <c r="K577" s="65"/>
      <c r="L577" s="65"/>
      <c r="M577" s="65"/>
      <c r="N577" s="65"/>
      <c r="O577" s="65"/>
      <c r="P577" s="65"/>
      <c r="Q577" s="65"/>
      <c r="R577" s="65"/>
      <c r="S577" s="65"/>
      <c r="T577" s="65"/>
      <c r="U577" s="65"/>
      <c r="V577" s="631"/>
      <c r="W577" s="65"/>
      <c r="X577" s="65"/>
      <c r="Y577" s="65"/>
      <c r="Z577" s="65"/>
      <c r="AA577" s="632"/>
      <c r="AB577" s="632"/>
      <c r="AC577" s="65"/>
      <c r="AD577" s="632"/>
      <c r="AE577" s="633"/>
      <c r="AF577" s="65"/>
      <c r="AG577" s="65"/>
      <c r="AH577" s="634"/>
      <c r="AI577" s="634"/>
      <c r="AJ577" s="65"/>
      <c r="AK577" s="632"/>
      <c r="AL577" s="65"/>
      <c r="AM577" s="65"/>
      <c r="AN577" s="65"/>
      <c r="AO577" s="65"/>
      <c r="AP577" s="65"/>
      <c r="AQ577" s="65"/>
      <c r="AR577" s="632"/>
      <c r="AS577" s="65"/>
      <c r="AT577" s="65"/>
      <c r="AU577" s="65"/>
      <c r="AV577" s="632"/>
      <c r="AW577" s="65"/>
      <c r="AX577" s="632"/>
      <c r="AY577" s="65"/>
      <c r="AZ577" s="65"/>
      <c r="BA577" s="65"/>
      <c r="BB577" s="632"/>
      <c r="BC577" s="632"/>
      <c r="BD577" s="65"/>
      <c r="BE577" s="632"/>
      <c r="BF577" s="65"/>
      <c r="BG577" s="65"/>
      <c r="BI577" s="635"/>
      <c r="BJ577" s="636"/>
      <c r="BK577" s="636"/>
      <c r="BL577" s="636"/>
      <c r="BM577" s="102"/>
      <c r="BN577" s="102"/>
      <c r="BO577" s="102"/>
      <c r="BP577" s="636"/>
      <c r="BQ577" s="636"/>
      <c r="BR577" s="636"/>
      <c r="BS577" s="636"/>
      <c r="BT577" s="636"/>
      <c r="BU577" s="636"/>
      <c r="BV577" s="636"/>
      <c r="BW577" s="636"/>
      <c r="BX577" s="636"/>
      <c r="BY577" s="636"/>
      <c r="BZ577" s="636"/>
      <c r="CA577" s="636"/>
      <c r="CB577" s="637"/>
      <c r="CC577" s="636"/>
      <c r="CD577" s="636"/>
      <c r="CE577" s="637"/>
      <c r="CF577" s="637"/>
      <c r="CG577" s="637"/>
      <c r="CH577" s="637"/>
      <c r="CI577" s="636"/>
      <c r="CJ577" s="636"/>
      <c r="CK577" s="637"/>
      <c r="CL577" s="637"/>
      <c r="CM577" s="637"/>
      <c r="CN577" s="705"/>
      <c r="CO577" s="88"/>
      <c r="CP577" s="88"/>
      <c r="CQ577" s="88"/>
      <c r="CR577" s="67"/>
      <c r="CS577" s="67"/>
      <c r="CT577" s="67"/>
      <c r="CU577" s="67"/>
      <c r="CV577" s="67"/>
      <c r="CW577" s="67"/>
      <c r="CX577" s="67"/>
      <c r="CY577" s="67"/>
      <c r="CZ577" s="67"/>
      <c r="DA577" s="67"/>
      <c r="DB577" s="67"/>
      <c r="DC577" s="67"/>
      <c r="DD577" s="67"/>
      <c r="DE577" s="67"/>
      <c r="DF577" s="67"/>
      <c r="DG577" s="67"/>
      <c r="DH577" s="67"/>
      <c r="DI577" s="67"/>
      <c r="DJ577" s="67"/>
      <c r="DK577" s="67"/>
      <c r="DL577" s="67"/>
      <c r="DM577" s="67"/>
      <c r="DN577" s="67"/>
      <c r="DO577" s="67"/>
      <c r="DP577" s="67"/>
    </row>
    <row r="578" spans="2:120" hidden="1" x14ac:dyDescent="0.25">
      <c r="B578" s="65"/>
      <c r="C578" s="65"/>
      <c r="D578" s="65"/>
      <c r="E578" s="65"/>
      <c r="F578" s="65"/>
      <c r="G578" s="65"/>
      <c r="H578" s="65"/>
      <c r="I578" s="65"/>
      <c r="J578" s="65"/>
      <c r="K578" s="65"/>
      <c r="L578" s="65"/>
      <c r="M578" s="65"/>
      <c r="N578" s="65"/>
      <c r="O578" s="65"/>
      <c r="P578" s="65"/>
      <c r="Q578" s="65"/>
      <c r="R578" s="65"/>
      <c r="S578" s="65"/>
      <c r="T578" s="65"/>
      <c r="U578" s="65"/>
      <c r="V578" s="631"/>
      <c r="W578" s="65"/>
      <c r="X578" s="65"/>
      <c r="Y578" s="65"/>
      <c r="Z578" s="65"/>
      <c r="AA578" s="632"/>
      <c r="AB578" s="632"/>
      <c r="AC578" s="65"/>
      <c r="AD578" s="632"/>
      <c r="AE578" s="633"/>
      <c r="AF578" s="65"/>
      <c r="AG578" s="65"/>
      <c r="AH578" s="634"/>
      <c r="AI578" s="634"/>
      <c r="AJ578" s="65"/>
      <c r="AK578" s="632"/>
      <c r="AL578" s="65"/>
      <c r="AM578" s="65"/>
      <c r="AN578" s="65"/>
      <c r="AO578" s="65"/>
      <c r="AP578" s="65"/>
      <c r="AQ578" s="65"/>
      <c r="AR578" s="632"/>
      <c r="AS578" s="65"/>
      <c r="AT578" s="65"/>
      <c r="AU578" s="65"/>
      <c r="AV578" s="632"/>
      <c r="AW578" s="65"/>
      <c r="AX578" s="632"/>
      <c r="AY578" s="65"/>
      <c r="AZ578" s="65"/>
      <c r="BA578" s="65"/>
      <c r="BB578" s="632"/>
      <c r="BC578" s="632"/>
      <c r="BD578" s="65"/>
      <c r="BE578" s="632"/>
      <c r="BF578" s="65"/>
      <c r="BG578" s="65"/>
      <c r="BI578" s="635"/>
      <c r="BJ578" s="636"/>
      <c r="BK578" s="636"/>
      <c r="BL578" s="636"/>
      <c r="BM578" s="102"/>
      <c r="BN578" s="102"/>
      <c r="BO578" s="102"/>
      <c r="BP578" s="636"/>
      <c r="BQ578" s="636"/>
      <c r="BR578" s="636"/>
      <c r="BS578" s="636"/>
      <c r="BT578" s="636"/>
      <c r="BU578" s="636"/>
      <c r="BV578" s="636"/>
      <c r="BW578" s="636"/>
      <c r="BX578" s="636"/>
      <c r="BY578" s="636"/>
      <c r="BZ578" s="636"/>
      <c r="CA578" s="636"/>
      <c r="CB578" s="637"/>
      <c r="CC578" s="636"/>
      <c r="CD578" s="636"/>
      <c r="CE578" s="637"/>
      <c r="CF578" s="637"/>
      <c r="CG578" s="637"/>
      <c r="CH578" s="637"/>
      <c r="CI578" s="636"/>
      <c r="CJ578" s="636"/>
      <c r="CK578" s="637"/>
      <c r="CL578" s="637"/>
      <c r="CM578" s="637"/>
      <c r="CN578" s="705"/>
      <c r="CO578" s="88"/>
      <c r="CP578" s="88"/>
      <c r="CQ578" s="88"/>
      <c r="CR578" s="67"/>
      <c r="CS578" s="67"/>
      <c r="CT578" s="67"/>
      <c r="CU578" s="67"/>
      <c r="CV578" s="67"/>
      <c r="CW578" s="67"/>
      <c r="CX578" s="67"/>
      <c r="CY578" s="67"/>
      <c r="CZ578" s="67"/>
      <c r="DA578" s="67"/>
      <c r="DB578" s="67"/>
      <c r="DC578" s="67"/>
      <c r="DD578" s="67"/>
      <c r="DE578" s="67"/>
      <c r="DF578" s="67"/>
      <c r="DG578" s="67"/>
      <c r="DH578" s="67"/>
      <c r="DI578" s="67"/>
      <c r="DJ578" s="67"/>
      <c r="DK578" s="67"/>
      <c r="DL578" s="67"/>
      <c r="DM578" s="67"/>
      <c r="DN578" s="67"/>
      <c r="DO578" s="67"/>
      <c r="DP578" s="67"/>
    </row>
    <row r="579" spans="2:120" hidden="1" x14ac:dyDescent="0.25">
      <c r="B579" s="65"/>
      <c r="C579" s="65"/>
      <c r="D579" s="65"/>
      <c r="E579" s="65"/>
      <c r="F579" s="65"/>
      <c r="G579" s="65"/>
      <c r="H579" s="65"/>
      <c r="I579" s="65"/>
      <c r="J579" s="65"/>
      <c r="K579" s="65"/>
      <c r="L579" s="65"/>
      <c r="M579" s="65"/>
      <c r="N579" s="65"/>
      <c r="O579" s="65"/>
      <c r="P579" s="65"/>
      <c r="Q579" s="65"/>
      <c r="R579" s="65"/>
      <c r="S579" s="65"/>
      <c r="T579" s="65"/>
      <c r="U579" s="65"/>
      <c r="V579" s="631"/>
      <c r="W579" s="65"/>
      <c r="X579" s="65"/>
      <c r="Y579" s="65"/>
      <c r="Z579" s="65"/>
      <c r="AA579" s="632"/>
      <c r="AB579" s="632"/>
      <c r="AC579" s="65"/>
      <c r="AD579" s="632"/>
      <c r="AE579" s="633"/>
      <c r="AF579" s="65"/>
      <c r="AG579" s="65"/>
      <c r="AH579" s="634"/>
      <c r="AI579" s="634"/>
      <c r="AJ579" s="65"/>
      <c r="AK579" s="632"/>
      <c r="AL579" s="65"/>
      <c r="AM579" s="65"/>
      <c r="AN579" s="65"/>
      <c r="AO579" s="65"/>
      <c r="AP579" s="65"/>
      <c r="AQ579" s="65"/>
      <c r="AR579" s="632"/>
      <c r="AS579" s="65"/>
      <c r="AT579" s="65"/>
      <c r="AU579" s="65"/>
      <c r="AV579" s="632"/>
      <c r="AW579" s="65"/>
      <c r="AX579" s="632"/>
      <c r="AY579" s="65"/>
      <c r="AZ579" s="65"/>
      <c r="BA579" s="65"/>
      <c r="BB579" s="632"/>
      <c r="BC579" s="632"/>
      <c r="BD579" s="65"/>
      <c r="BE579" s="632"/>
      <c r="BF579" s="65"/>
      <c r="BG579" s="65"/>
      <c r="BI579" s="635"/>
      <c r="BJ579" s="636"/>
      <c r="BK579" s="636"/>
      <c r="BL579" s="636"/>
      <c r="BM579" s="102"/>
      <c r="BN579" s="102"/>
      <c r="BO579" s="102"/>
      <c r="BP579" s="636"/>
      <c r="BQ579" s="636"/>
      <c r="BR579" s="636"/>
      <c r="BS579" s="636"/>
      <c r="BT579" s="636"/>
      <c r="BU579" s="636"/>
      <c r="BV579" s="636"/>
      <c r="BW579" s="636"/>
      <c r="BX579" s="636"/>
      <c r="BY579" s="636"/>
      <c r="BZ579" s="636"/>
      <c r="CA579" s="636"/>
      <c r="CB579" s="637"/>
      <c r="CC579" s="636"/>
      <c r="CD579" s="636"/>
      <c r="CE579" s="637"/>
      <c r="CF579" s="637"/>
      <c r="CG579" s="637"/>
      <c r="CH579" s="637"/>
      <c r="CI579" s="636"/>
      <c r="CJ579" s="636"/>
      <c r="CK579" s="637"/>
      <c r="CL579" s="637"/>
      <c r="CM579" s="637"/>
      <c r="CN579" s="705"/>
      <c r="CO579" s="88"/>
      <c r="CP579" s="88"/>
      <c r="CQ579" s="88"/>
      <c r="CR579" s="67"/>
      <c r="CS579" s="67"/>
      <c r="CT579" s="67"/>
      <c r="CU579" s="67"/>
      <c r="CV579" s="67"/>
      <c r="CW579" s="67"/>
      <c r="CX579" s="67"/>
      <c r="CY579" s="67"/>
      <c r="CZ579" s="67"/>
      <c r="DA579" s="67"/>
      <c r="DB579" s="67"/>
      <c r="DC579" s="67"/>
      <c r="DD579" s="67"/>
      <c r="DE579" s="67"/>
      <c r="DF579" s="67"/>
      <c r="DG579" s="67"/>
      <c r="DH579" s="67"/>
      <c r="DI579" s="67"/>
      <c r="DJ579" s="67"/>
      <c r="DK579" s="67"/>
      <c r="DL579" s="67"/>
      <c r="DM579" s="67"/>
      <c r="DN579" s="67"/>
      <c r="DO579" s="67"/>
      <c r="DP579" s="67"/>
    </row>
    <row r="580" spans="2:120" hidden="1" x14ac:dyDescent="0.25">
      <c r="B580" s="65"/>
      <c r="C580" s="65"/>
      <c r="D580" s="65"/>
      <c r="E580" s="65"/>
      <c r="F580" s="65"/>
      <c r="G580" s="65"/>
      <c r="H580" s="65"/>
      <c r="I580" s="65"/>
      <c r="J580" s="65"/>
      <c r="K580" s="65"/>
      <c r="L580" s="65"/>
      <c r="M580" s="65"/>
      <c r="N580" s="65"/>
      <c r="O580" s="65"/>
      <c r="P580" s="65"/>
      <c r="Q580" s="65"/>
      <c r="R580" s="65"/>
      <c r="S580" s="65"/>
      <c r="T580" s="65"/>
      <c r="U580" s="65"/>
      <c r="V580" s="631"/>
      <c r="W580" s="65"/>
      <c r="X580" s="65"/>
      <c r="Y580" s="65"/>
      <c r="Z580" s="65"/>
      <c r="AA580" s="632"/>
      <c r="AB580" s="632"/>
      <c r="AC580" s="65"/>
      <c r="AD580" s="632"/>
      <c r="AE580" s="633"/>
      <c r="AF580" s="65"/>
      <c r="AG580" s="65"/>
      <c r="AH580" s="634"/>
      <c r="AI580" s="634"/>
      <c r="AJ580" s="65"/>
      <c r="AK580" s="632"/>
      <c r="AL580" s="65"/>
      <c r="AM580" s="65"/>
      <c r="AN580" s="65"/>
      <c r="AO580" s="65"/>
      <c r="AP580" s="65"/>
      <c r="AQ580" s="65"/>
      <c r="AR580" s="632"/>
      <c r="AS580" s="65"/>
      <c r="AT580" s="65"/>
      <c r="AU580" s="65"/>
      <c r="AV580" s="632"/>
      <c r="AW580" s="65"/>
      <c r="AX580" s="632"/>
      <c r="AY580" s="65"/>
      <c r="AZ580" s="65"/>
      <c r="BA580" s="65"/>
      <c r="BB580" s="632"/>
      <c r="BC580" s="632"/>
      <c r="BD580" s="65"/>
      <c r="BE580" s="632"/>
      <c r="BF580" s="65"/>
      <c r="BG580" s="65"/>
      <c r="BI580" s="635"/>
      <c r="BJ580" s="636"/>
      <c r="BK580" s="636"/>
      <c r="BL580" s="636"/>
      <c r="BM580" s="102"/>
      <c r="BN580" s="102"/>
      <c r="BO580" s="102"/>
      <c r="BP580" s="636"/>
      <c r="BQ580" s="636"/>
      <c r="BR580" s="636"/>
      <c r="BS580" s="636"/>
      <c r="BT580" s="636"/>
      <c r="BU580" s="636"/>
      <c r="BV580" s="636"/>
      <c r="BW580" s="636"/>
      <c r="BX580" s="636"/>
      <c r="BY580" s="636"/>
      <c r="BZ580" s="636"/>
      <c r="CA580" s="636"/>
      <c r="CB580" s="637"/>
      <c r="CC580" s="636"/>
      <c r="CD580" s="636"/>
      <c r="CE580" s="637"/>
      <c r="CF580" s="637"/>
      <c r="CG580" s="637"/>
      <c r="CH580" s="637"/>
      <c r="CI580" s="636"/>
      <c r="CJ580" s="636"/>
      <c r="CK580" s="637"/>
      <c r="CL580" s="637"/>
      <c r="CM580" s="637"/>
      <c r="CN580" s="705"/>
      <c r="CO580" s="88"/>
      <c r="CP580" s="88"/>
      <c r="CQ580" s="88"/>
      <c r="CR580" s="67"/>
      <c r="CS580" s="67"/>
      <c r="CT580" s="67"/>
      <c r="CU580" s="67"/>
      <c r="CV580" s="67"/>
      <c r="CW580" s="67"/>
      <c r="CX580" s="67"/>
      <c r="CY580" s="67"/>
      <c r="CZ580" s="67"/>
      <c r="DA580" s="67"/>
      <c r="DB580" s="67"/>
      <c r="DC580" s="67"/>
      <c r="DD580" s="67"/>
      <c r="DE580" s="67"/>
      <c r="DF580" s="67"/>
      <c r="DG580" s="67"/>
      <c r="DH580" s="67"/>
      <c r="DI580" s="67"/>
      <c r="DJ580" s="67"/>
      <c r="DK580" s="67"/>
      <c r="DL580" s="67"/>
      <c r="DM580" s="67"/>
      <c r="DN580" s="67"/>
      <c r="DO580" s="67"/>
      <c r="DP580" s="67"/>
    </row>
    <row r="581" spans="2:120" hidden="1" x14ac:dyDescent="0.25">
      <c r="B581" s="65"/>
      <c r="C581" s="65"/>
      <c r="D581" s="65"/>
      <c r="E581" s="65"/>
      <c r="F581" s="65"/>
      <c r="G581" s="65"/>
      <c r="H581" s="65"/>
      <c r="I581" s="65"/>
      <c r="J581" s="65"/>
      <c r="K581" s="65"/>
      <c r="L581" s="65"/>
      <c r="M581" s="65"/>
      <c r="N581" s="65"/>
      <c r="O581" s="65"/>
      <c r="P581" s="65"/>
      <c r="Q581" s="65"/>
      <c r="R581" s="65"/>
      <c r="S581" s="65"/>
      <c r="T581" s="65"/>
      <c r="U581" s="65"/>
      <c r="V581" s="631"/>
      <c r="W581" s="65"/>
      <c r="X581" s="65"/>
      <c r="Y581" s="65"/>
      <c r="Z581" s="65"/>
      <c r="AA581" s="632"/>
      <c r="AB581" s="632"/>
      <c r="AC581" s="65"/>
      <c r="AD581" s="632"/>
      <c r="AE581" s="633"/>
      <c r="AF581" s="65"/>
      <c r="AG581" s="65"/>
      <c r="AH581" s="634"/>
      <c r="AI581" s="634"/>
      <c r="AJ581" s="65"/>
      <c r="AK581" s="632"/>
      <c r="AL581" s="65"/>
      <c r="AM581" s="65"/>
      <c r="AN581" s="65"/>
      <c r="AO581" s="65"/>
      <c r="AP581" s="65"/>
      <c r="AQ581" s="65"/>
      <c r="AR581" s="632"/>
      <c r="AS581" s="65"/>
      <c r="AT581" s="65"/>
      <c r="AU581" s="65"/>
      <c r="AV581" s="632"/>
      <c r="AW581" s="65"/>
      <c r="AX581" s="632"/>
      <c r="AY581" s="65"/>
      <c r="AZ581" s="65"/>
      <c r="BA581" s="65"/>
      <c r="BB581" s="632"/>
      <c r="BC581" s="632"/>
      <c r="BD581" s="65"/>
      <c r="BE581" s="632"/>
      <c r="BF581" s="65"/>
      <c r="BG581" s="65"/>
      <c r="BI581" s="635"/>
      <c r="BJ581" s="636"/>
      <c r="BK581" s="636"/>
      <c r="BL581" s="636"/>
      <c r="BM581" s="102"/>
      <c r="BN581" s="102"/>
      <c r="BO581" s="102"/>
      <c r="BP581" s="636"/>
      <c r="BQ581" s="636"/>
      <c r="BR581" s="636"/>
      <c r="BS581" s="636"/>
      <c r="BT581" s="636"/>
      <c r="BU581" s="636"/>
      <c r="BV581" s="636"/>
      <c r="BW581" s="636"/>
      <c r="BX581" s="636"/>
      <c r="BY581" s="636"/>
      <c r="BZ581" s="636"/>
      <c r="CA581" s="636"/>
      <c r="CB581" s="637"/>
      <c r="CC581" s="636"/>
      <c r="CD581" s="636"/>
      <c r="CE581" s="637"/>
      <c r="CF581" s="637"/>
      <c r="CG581" s="637"/>
      <c r="CH581" s="637"/>
      <c r="CI581" s="636"/>
      <c r="CJ581" s="636"/>
      <c r="CK581" s="637"/>
      <c r="CL581" s="637"/>
      <c r="CM581" s="637"/>
      <c r="CN581" s="705"/>
      <c r="CO581" s="88"/>
      <c r="CP581" s="88"/>
      <c r="CQ581" s="88"/>
      <c r="CR581" s="67"/>
      <c r="CS581" s="67"/>
      <c r="CT581" s="67"/>
      <c r="CU581" s="67"/>
      <c r="CV581" s="67"/>
      <c r="CW581" s="67"/>
      <c r="CX581" s="67"/>
      <c r="CY581" s="67"/>
      <c r="CZ581" s="67"/>
      <c r="DA581" s="67"/>
      <c r="DB581" s="67"/>
      <c r="DC581" s="67"/>
      <c r="DD581" s="67"/>
      <c r="DE581" s="67"/>
      <c r="DF581" s="67"/>
      <c r="DG581" s="67"/>
      <c r="DH581" s="67"/>
      <c r="DI581" s="67"/>
      <c r="DJ581" s="67"/>
      <c r="DK581" s="67"/>
      <c r="DL581" s="67"/>
      <c r="DM581" s="67"/>
      <c r="DN581" s="67"/>
      <c r="DO581" s="67"/>
      <c r="DP581" s="67"/>
    </row>
    <row r="582" spans="2:120" hidden="1" x14ac:dyDescent="0.25">
      <c r="B582" s="65"/>
      <c r="C582" s="65"/>
      <c r="D582" s="65"/>
      <c r="E582" s="65"/>
      <c r="F582" s="65"/>
      <c r="G582" s="65"/>
      <c r="H582" s="65"/>
      <c r="I582" s="65"/>
      <c r="J582" s="65"/>
      <c r="K582" s="65"/>
      <c r="L582" s="65"/>
      <c r="M582" s="65"/>
      <c r="N582" s="65"/>
      <c r="O582" s="65"/>
      <c r="P582" s="65"/>
      <c r="Q582" s="65"/>
      <c r="R582" s="65"/>
      <c r="S582" s="65"/>
      <c r="T582" s="65"/>
      <c r="U582" s="65"/>
      <c r="V582" s="631"/>
      <c r="W582" s="65"/>
      <c r="X582" s="65"/>
      <c r="Y582" s="65"/>
      <c r="Z582" s="65"/>
      <c r="AA582" s="632"/>
      <c r="AB582" s="632"/>
      <c r="AC582" s="65"/>
      <c r="AD582" s="632"/>
      <c r="AE582" s="633"/>
      <c r="AF582" s="65"/>
      <c r="AG582" s="65"/>
      <c r="AH582" s="634"/>
      <c r="AI582" s="634"/>
      <c r="AJ582" s="65"/>
      <c r="AK582" s="632"/>
      <c r="AL582" s="65"/>
      <c r="AM582" s="65"/>
      <c r="AN582" s="65"/>
      <c r="AO582" s="65"/>
      <c r="AP582" s="65"/>
      <c r="AQ582" s="65"/>
      <c r="AR582" s="632"/>
      <c r="AS582" s="65"/>
      <c r="AT582" s="65"/>
      <c r="AU582" s="65"/>
      <c r="AV582" s="632"/>
      <c r="AW582" s="65"/>
      <c r="AX582" s="632"/>
      <c r="AY582" s="65"/>
      <c r="AZ582" s="65"/>
      <c r="BA582" s="65"/>
      <c r="BB582" s="632"/>
      <c r="BC582" s="632"/>
      <c r="BD582" s="65"/>
      <c r="BE582" s="632"/>
      <c r="BF582" s="65"/>
      <c r="BG582" s="65"/>
      <c r="BI582" s="635"/>
      <c r="BJ582" s="636"/>
      <c r="BK582" s="636"/>
      <c r="BL582" s="636"/>
      <c r="BM582" s="102"/>
      <c r="BN582" s="102"/>
      <c r="BO582" s="102"/>
      <c r="BP582" s="636"/>
      <c r="BQ582" s="636"/>
      <c r="BR582" s="636"/>
      <c r="BS582" s="636"/>
      <c r="BT582" s="636"/>
      <c r="BU582" s="636"/>
      <c r="BV582" s="636"/>
      <c r="BW582" s="636"/>
      <c r="BX582" s="636"/>
      <c r="BY582" s="636"/>
      <c r="BZ582" s="636"/>
      <c r="CA582" s="636"/>
      <c r="CB582" s="637"/>
      <c r="CC582" s="636"/>
      <c r="CD582" s="636"/>
      <c r="CE582" s="637"/>
      <c r="CF582" s="637"/>
      <c r="CG582" s="637"/>
      <c r="CH582" s="637"/>
      <c r="CI582" s="636"/>
      <c r="CJ582" s="636"/>
      <c r="CK582" s="637"/>
      <c r="CL582" s="637"/>
      <c r="CM582" s="637"/>
      <c r="CN582" s="705"/>
      <c r="CO582" s="88"/>
      <c r="CP582" s="88"/>
      <c r="CQ582" s="88"/>
      <c r="CR582" s="67"/>
      <c r="CS582" s="67"/>
      <c r="CT582" s="67"/>
      <c r="CU582" s="67"/>
      <c r="CV582" s="67"/>
      <c r="CW582" s="67"/>
      <c r="CX582" s="67"/>
      <c r="CY582" s="67"/>
      <c r="CZ582" s="67"/>
      <c r="DA582" s="67"/>
      <c r="DB582" s="67"/>
      <c r="DC582" s="67"/>
      <c r="DD582" s="67"/>
      <c r="DE582" s="67"/>
      <c r="DF582" s="67"/>
      <c r="DG582" s="67"/>
      <c r="DH582" s="67"/>
      <c r="DI582" s="67"/>
      <c r="DJ582" s="67"/>
      <c r="DK582" s="67"/>
      <c r="DL582" s="67"/>
      <c r="DM582" s="67"/>
      <c r="DN582" s="67"/>
      <c r="DO582" s="67"/>
      <c r="DP582" s="67"/>
    </row>
    <row r="583" spans="2:120" hidden="1" x14ac:dyDescent="0.25">
      <c r="B583" s="65"/>
      <c r="C583" s="65"/>
      <c r="D583" s="65"/>
      <c r="E583" s="65"/>
      <c r="F583" s="65"/>
      <c r="G583" s="65"/>
      <c r="H583" s="65"/>
      <c r="I583" s="65"/>
      <c r="J583" s="65"/>
      <c r="K583" s="65"/>
      <c r="L583" s="65"/>
      <c r="M583" s="65"/>
      <c r="N583" s="65"/>
      <c r="O583" s="65"/>
      <c r="P583" s="65"/>
      <c r="Q583" s="65"/>
      <c r="R583" s="65"/>
      <c r="S583" s="65"/>
      <c r="T583" s="65"/>
      <c r="U583" s="65"/>
      <c r="V583" s="631"/>
      <c r="W583" s="65"/>
      <c r="X583" s="65"/>
      <c r="Y583" s="65"/>
      <c r="Z583" s="65"/>
      <c r="AA583" s="632"/>
      <c r="AB583" s="632"/>
      <c r="AC583" s="65"/>
      <c r="AD583" s="632"/>
      <c r="AE583" s="633"/>
      <c r="AF583" s="65"/>
      <c r="AG583" s="65"/>
      <c r="AH583" s="634"/>
      <c r="AI583" s="634"/>
      <c r="AJ583" s="65"/>
      <c r="AK583" s="632"/>
      <c r="AL583" s="65"/>
      <c r="AM583" s="65"/>
      <c r="AN583" s="65"/>
      <c r="AO583" s="65"/>
      <c r="AP583" s="65"/>
      <c r="AQ583" s="65"/>
      <c r="AR583" s="632"/>
      <c r="AS583" s="65"/>
      <c r="AT583" s="65"/>
      <c r="AU583" s="65"/>
      <c r="AV583" s="632"/>
      <c r="AW583" s="65"/>
      <c r="AX583" s="632"/>
      <c r="AY583" s="65"/>
      <c r="AZ583" s="65"/>
      <c r="BA583" s="65"/>
      <c r="BB583" s="632"/>
      <c r="BC583" s="632"/>
      <c r="BD583" s="65"/>
      <c r="BE583" s="632"/>
      <c r="BF583" s="65"/>
      <c r="BG583" s="65"/>
      <c r="BI583" s="635"/>
      <c r="BJ583" s="636"/>
      <c r="BK583" s="636"/>
      <c r="BL583" s="636"/>
      <c r="BM583" s="102"/>
      <c r="BN583" s="102"/>
      <c r="BO583" s="102"/>
      <c r="BP583" s="636"/>
      <c r="BQ583" s="636"/>
      <c r="BR583" s="636"/>
      <c r="BS583" s="636"/>
      <c r="BT583" s="636"/>
      <c r="BU583" s="636"/>
      <c r="BV583" s="636"/>
      <c r="BW583" s="636"/>
      <c r="BX583" s="636"/>
      <c r="BY583" s="636"/>
      <c r="BZ583" s="636"/>
      <c r="CA583" s="636"/>
      <c r="CB583" s="637"/>
      <c r="CC583" s="636"/>
      <c r="CD583" s="636"/>
      <c r="CE583" s="637"/>
      <c r="CF583" s="637"/>
      <c r="CG583" s="637"/>
      <c r="CH583" s="637"/>
      <c r="CI583" s="636"/>
      <c r="CJ583" s="636"/>
      <c r="CK583" s="637"/>
      <c r="CL583" s="637"/>
      <c r="CM583" s="637"/>
      <c r="CN583" s="705"/>
      <c r="CO583" s="88"/>
      <c r="CP583" s="88"/>
      <c r="CQ583" s="88"/>
      <c r="CR583" s="67"/>
      <c r="CS583" s="67"/>
      <c r="CT583" s="67"/>
      <c r="CU583" s="67"/>
      <c r="CV583" s="67"/>
      <c r="CW583" s="67"/>
      <c r="CX583" s="67"/>
      <c r="CY583" s="67"/>
      <c r="CZ583" s="67"/>
      <c r="DA583" s="67"/>
      <c r="DB583" s="67"/>
      <c r="DC583" s="67"/>
      <c r="DD583" s="67"/>
      <c r="DE583" s="67"/>
      <c r="DF583" s="67"/>
      <c r="DG583" s="67"/>
      <c r="DH583" s="67"/>
      <c r="DI583" s="67"/>
      <c r="DJ583" s="67"/>
      <c r="DK583" s="67"/>
      <c r="DL583" s="67"/>
      <c r="DM583" s="67"/>
      <c r="DN583" s="67"/>
      <c r="DO583" s="67"/>
      <c r="DP583" s="67"/>
    </row>
    <row r="584" spans="2:120" hidden="1" x14ac:dyDescent="0.25">
      <c r="B584" s="65"/>
      <c r="C584" s="65"/>
      <c r="D584" s="65"/>
      <c r="E584" s="65"/>
      <c r="F584" s="65"/>
      <c r="G584" s="65"/>
      <c r="H584" s="65"/>
      <c r="I584" s="65"/>
      <c r="J584" s="65"/>
      <c r="K584" s="65"/>
      <c r="L584" s="65"/>
      <c r="M584" s="65"/>
      <c r="N584" s="65"/>
      <c r="O584" s="65"/>
      <c r="P584" s="65"/>
      <c r="Q584" s="65"/>
      <c r="R584" s="65"/>
      <c r="S584" s="65"/>
      <c r="T584" s="65"/>
      <c r="U584" s="65"/>
      <c r="V584" s="631"/>
      <c r="W584" s="65"/>
      <c r="X584" s="65"/>
      <c r="Y584" s="65"/>
      <c r="Z584" s="65"/>
      <c r="AA584" s="632"/>
      <c r="AB584" s="632"/>
      <c r="AC584" s="65"/>
      <c r="AD584" s="632"/>
      <c r="AE584" s="633"/>
      <c r="AF584" s="65"/>
      <c r="AG584" s="65"/>
      <c r="AH584" s="634"/>
      <c r="AI584" s="634"/>
      <c r="AJ584" s="65"/>
      <c r="AK584" s="632"/>
      <c r="AL584" s="65"/>
      <c r="AM584" s="65"/>
      <c r="AN584" s="65"/>
      <c r="AO584" s="65"/>
      <c r="AP584" s="65"/>
      <c r="AQ584" s="65"/>
      <c r="AR584" s="632"/>
      <c r="AS584" s="65"/>
      <c r="AT584" s="65"/>
      <c r="AU584" s="65"/>
      <c r="AV584" s="632"/>
      <c r="AW584" s="65"/>
      <c r="AX584" s="632"/>
      <c r="AY584" s="65"/>
      <c r="AZ584" s="65"/>
      <c r="BA584" s="65"/>
      <c r="BB584" s="632"/>
      <c r="BC584" s="632"/>
      <c r="BD584" s="65"/>
      <c r="BE584" s="632"/>
      <c r="BF584" s="65"/>
      <c r="BG584" s="65"/>
      <c r="BI584" s="635"/>
      <c r="BJ584" s="636"/>
      <c r="BK584" s="636"/>
      <c r="BL584" s="636"/>
      <c r="BM584" s="102"/>
      <c r="BN584" s="102"/>
      <c r="BO584" s="102"/>
      <c r="BP584" s="636"/>
      <c r="BQ584" s="636"/>
      <c r="BR584" s="636"/>
      <c r="BS584" s="636"/>
      <c r="BT584" s="636"/>
      <c r="BU584" s="636"/>
      <c r="BV584" s="636"/>
      <c r="BW584" s="636"/>
      <c r="BX584" s="636"/>
      <c r="BY584" s="636"/>
      <c r="BZ584" s="636"/>
      <c r="CA584" s="636"/>
      <c r="CB584" s="637"/>
      <c r="CC584" s="636"/>
      <c r="CD584" s="636"/>
      <c r="CE584" s="637"/>
      <c r="CF584" s="637"/>
      <c r="CG584" s="637"/>
      <c r="CH584" s="637"/>
      <c r="CI584" s="636"/>
      <c r="CJ584" s="636"/>
      <c r="CK584" s="637"/>
      <c r="CL584" s="637"/>
      <c r="CM584" s="637"/>
      <c r="CN584" s="705"/>
      <c r="CO584" s="88"/>
      <c r="CP584" s="88"/>
      <c r="CQ584" s="88"/>
      <c r="CR584" s="67"/>
      <c r="CS584" s="67"/>
      <c r="CT584" s="67"/>
      <c r="CU584" s="67"/>
      <c r="CV584" s="67"/>
      <c r="CW584" s="67"/>
      <c r="CX584" s="67"/>
      <c r="CY584" s="67"/>
      <c r="CZ584" s="67"/>
      <c r="DA584" s="67"/>
      <c r="DB584" s="67"/>
      <c r="DC584" s="67"/>
      <c r="DD584" s="67"/>
      <c r="DE584" s="67"/>
      <c r="DF584" s="67"/>
      <c r="DG584" s="67"/>
      <c r="DH584" s="67"/>
      <c r="DI584" s="67"/>
      <c r="DJ584" s="67"/>
      <c r="DK584" s="67"/>
      <c r="DL584" s="67"/>
      <c r="DM584" s="67"/>
      <c r="DN584" s="67"/>
      <c r="DO584" s="67"/>
      <c r="DP584" s="67"/>
    </row>
    <row r="585" spans="2:120" hidden="1" x14ac:dyDescent="0.25">
      <c r="B585" s="65"/>
      <c r="C585" s="65"/>
      <c r="D585" s="65"/>
      <c r="E585" s="65"/>
      <c r="F585" s="65"/>
      <c r="G585" s="65"/>
      <c r="H585" s="65"/>
      <c r="I585" s="65"/>
      <c r="J585" s="65"/>
      <c r="K585" s="65"/>
      <c r="L585" s="65"/>
      <c r="M585" s="65"/>
      <c r="N585" s="65"/>
      <c r="O585" s="65"/>
      <c r="P585" s="65"/>
      <c r="Q585" s="65"/>
      <c r="R585" s="65"/>
      <c r="S585" s="65"/>
      <c r="T585" s="65"/>
      <c r="U585" s="65"/>
      <c r="V585" s="631"/>
      <c r="W585" s="65"/>
      <c r="X585" s="65"/>
      <c r="Y585" s="65"/>
      <c r="Z585" s="65"/>
      <c r="AA585" s="632"/>
      <c r="AB585" s="632"/>
      <c r="AC585" s="65"/>
      <c r="AD585" s="632"/>
      <c r="AE585" s="633"/>
      <c r="AF585" s="65"/>
      <c r="AG585" s="65"/>
      <c r="AH585" s="634"/>
      <c r="AI585" s="634"/>
      <c r="AJ585" s="65"/>
      <c r="AK585" s="632"/>
      <c r="AL585" s="65"/>
      <c r="AM585" s="65"/>
      <c r="AN585" s="65"/>
      <c r="AO585" s="65"/>
      <c r="AP585" s="65"/>
      <c r="AQ585" s="65"/>
      <c r="AR585" s="632"/>
      <c r="AS585" s="65"/>
      <c r="AT585" s="65"/>
      <c r="AU585" s="65"/>
      <c r="AV585" s="632"/>
      <c r="AW585" s="65"/>
      <c r="AX585" s="632"/>
      <c r="AY585" s="65"/>
      <c r="AZ585" s="65"/>
      <c r="BA585" s="65"/>
      <c r="BB585" s="632"/>
      <c r="BC585" s="632"/>
      <c r="BD585" s="65"/>
      <c r="BE585" s="632"/>
      <c r="BF585" s="65"/>
      <c r="BG585" s="65"/>
      <c r="BI585" s="635"/>
      <c r="BJ585" s="636"/>
      <c r="BK585" s="636"/>
      <c r="BL585" s="636"/>
      <c r="BM585" s="102"/>
      <c r="BN585" s="102"/>
      <c r="BO585" s="102"/>
      <c r="BP585" s="636"/>
      <c r="BQ585" s="636"/>
      <c r="BR585" s="636"/>
      <c r="BS585" s="636"/>
      <c r="BT585" s="636"/>
      <c r="BU585" s="636"/>
      <c r="BV585" s="636"/>
      <c r="BW585" s="636"/>
      <c r="BX585" s="636"/>
      <c r="BY585" s="636"/>
      <c r="BZ585" s="636"/>
      <c r="CA585" s="636"/>
      <c r="CB585" s="637"/>
      <c r="CC585" s="636"/>
      <c r="CD585" s="636"/>
      <c r="CE585" s="637"/>
      <c r="CF585" s="637"/>
      <c r="CG585" s="637"/>
      <c r="CH585" s="637"/>
      <c r="CI585" s="636"/>
      <c r="CJ585" s="636"/>
      <c r="CK585" s="637"/>
      <c r="CL585" s="637"/>
      <c r="CM585" s="637"/>
      <c r="CN585" s="705"/>
      <c r="CO585" s="88"/>
      <c r="CP585" s="88"/>
      <c r="CQ585" s="88"/>
      <c r="CR585" s="67"/>
      <c r="CS585" s="67"/>
      <c r="CT585" s="67"/>
      <c r="CU585" s="67"/>
      <c r="CV585" s="67"/>
      <c r="CW585" s="67"/>
      <c r="CX585" s="67"/>
      <c r="CY585" s="67"/>
      <c r="CZ585" s="67"/>
      <c r="DA585" s="67"/>
      <c r="DB585" s="67"/>
      <c r="DC585" s="67"/>
      <c r="DD585" s="67"/>
      <c r="DE585" s="67"/>
      <c r="DF585" s="67"/>
      <c r="DG585" s="67"/>
      <c r="DH585" s="67"/>
      <c r="DI585" s="67"/>
      <c r="DJ585" s="67"/>
      <c r="DK585" s="67"/>
      <c r="DL585" s="67"/>
      <c r="DM585" s="67"/>
      <c r="DN585" s="67"/>
      <c r="DO585" s="67"/>
      <c r="DP585" s="67"/>
    </row>
    <row r="586" spans="2:120" hidden="1" x14ac:dyDescent="0.25">
      <c r="B586" s="65"/>
      <c r="C586" s="65"/>
      <c r="D586" s="65"/>
      <c r="E586" s="65"/>
      <c r="F586" s="65"/>
      <c r="G586" s="65"/>
      <c r="H586" s="65"/>
      <c r="I586" s="65"/>
      <c r="J586" s="65"/>
      <c r="K586" s="65"/>
      <c r="L586" s="65"/>
      <c r="M586" s="65"/>
      <c r="N586" s="65"/>
      <c r="O586" s="65"/>
      <c r="P586" s="65"/>
      <c r="Q586" s="65"/>
      <c r="R586" s="65"/>
      <c r="S586" s="65"/>
      <c r="T586" s="65"/>
      <c r="U586" s="65"/>
      <c r="V586" s="631"/>
      <c r="W586" s="65"/>
      <c r="X586" s="65"/>
      <c r="Y586" s="65"/>
      <c r="Z586" s="65"/>
      <c r="AA586" s="632"/>
      <c r="AB586" s="632"/>
      <c r="AC586" s="65"/>
      <c r="AD586" s="632"/>
      <c r="AE586" s="633"/>
      <c r="AF586" s="65"/>
      <c r="AG586" s="65"/>
      <c r="AH586" s="634"/>
      <c r="AI586" s="634"/>
      <c r="AJ586" s="65"/>
      <c r="AK586" s="632"/>
      <c r="AL586" s="65"/>
      <c r="AM586" s="65"/>
      <c r="AN586" s="65"/>
      <c r="AO586" s="65"/>
      <c r="AP586" s="65"/>
      <c r="AQ586" s="65"/>
      <c r="AR586" s="632"/>
      <c r="AS586" s="65"/>
      <c r="AT586" s="65"/>
      <c r="AU586" s="65"/>
      <c r="AV586" s="632"/>
      <c r="AW586" s="65"/>
      <c r="AX586" s="632"/>
      <c r="AY586" s="65"/>
      <c r="AZ586" s="65"/>
      <c r="BA586" s="65"/>
      <c r="BB586" s="632"/>
      <c r="BC586" s="632"/>
      <c r="BD586" s="65"/>
      <c r="BE586" s="632"/>
      <c r="BF586" s="65"/>
      <c r="BG586" s="65"/>
      <c r="BI586" s="635"/>
      <c r="BJ586" s="636"/>
      <c r="BK586" s="636"/>
      <c r="BL586" s="636"/>
      <c r="BM586" s="102"/>
      <c r="BN586" s="102"/>
      <c r="BO586" s="102"/>
      <c r="BP586" s="636"/>
      <c r="BQ586" s="636"/>
      <c r="BR586" s="636"/>
      <c r="BS586" s="636"/>
      <c r="BT586" s="636"/>
      <c r="BU586" s="636"/>
      <c r="BV586" s="636"/>
      <c r="BW586" s="636"/>
      <c r="BX586" s="636"/>
      <c r="BY586" s="636"/>
      <c r="BZ586" s="636"/>
      <c r="CA586" s="636"/>
      <c r="CB586" s="637"/>
      <c r="CC586" s="636"/>
      <c r="CD586" s="636"/>
      <c r="CE586" s="637"/>
      <c r="CF586" s="637"/>
      <c r="CG586" s="637"/>
      <c r="CH586" s="637"/>
      <c r="CI586" s="636"/>
      <c r="CJ586" s="636"/>
      <c r="CK586" s="637"/>
      <c r="CL586" s="637"/>
      <c r="CM586" s="637"/>
      <c r="CN586" s="705"/>
      <c r="CO586" s="88"/>
      <c r="CP586" s="88"/>
      <c r="CQ586" s="88"/>
      <c r="CR586" s="67"/>
      <c r="CS586" s="67"/>
      <c r="CT586" s="67"/>
      <c r="CU586" s="67"/>
      <c r="CV586" s="67"/>
      <c r="CW586" s="67"/>
      <c r="CX586" s="67"/>
      <c r="CY586" s="67"/>
      <c r="CZ586" s="67"/>
      <c r="DA586" s="67"/>
      <c r="DB586" s="67"/>
      <c r="DC586" s="67"/>
      <c r="DD586" s="67"/>
      <c r="DE586" s="67"/>
      <c r="DF586" s="67"/>
      <c r="DG586" s="67"/>
      <c r="DH586" s="67"/>
      <c r="DI586" s="67"/>
      <c r="DJ586" s="67"/>
      <c r="DK586" s="67"/>
      <c r="DL586" s="67"/>
      <c r="DM586" s="67"/>
      <c r="DN586" s="67"/>
      <c r="DO586" s="67"/>
      <c r="DP586" s="67"/>
    </row>
    <row r="587" spans="2:120" hidden="1" x14ac:dyDescent="0.25">
      <c r="B587" s="65"/>
      <c r="C587" s="65"/>
      <c r="D587" s="65"/>
      <c r="E587" s="65"/>
      <c r="F587" s="65"/>
      <c r="G587" s="65"/>
      <c r="H587" s="65"/>
      <c r="I587" s="65"/>
      <c r="J587" s="65"/>
      <c r="K587" s="65"/>
      <c r="L587" s="65"/>
      <c r="M587" s="65"/>
      <c r="N587" s="65"/>
      <c r="O587" s="65"/>
      <c r="P587" s="65"/>
      <c r="Q587" s="65"/>
      <c r="R587" s="65"/>
      <c r="S587" s="65"/>
      <c r="T587" s="65"/>
      <c r="U587" s="65"/>
      <c r="V587" s="631"/>
      <c r="W587" s="65"/>
      <c r="X587" s="65"/>
      <c r="Y587" s="65"/>
      <c r="Z587" s="65"/>
      <c r="AA587" s="632"/>
      <c r="AB587" s="632"/>
      <c r="AC587" s="65"/>
      <c r="AD587" s="632"/>
      <c r="AE587" s="633"/>
      <c r="AF587" s="65"/>
      <c r="AG587" s="65"/>
      <c r="AH587" s="634"/>
      <c r="AI587" s="634"/>
      <c r="AJ587" s="65"/>
      <c r="AK587" s="632"/>
      <c r="AL587" s="65"/>
      <c r="AM587" s="65"/>
      <c r="AN587" s="65"/>
      <c r="AO587" s="65"/>
      <c r="AP587" s="65"/>
      <c r="AQ587" s="65"/>
      <c r="AR587" s="632"/>
      <c r="AS587" s="65"/>
      <c r="AT587" s="65"/>
      <c r="AU587" s="65"/>
      <c r="AV587" s="632"/>
      <c r="AW587" s="65"/>
      <c r="AX587" s="632"/>
      <c r="AY587" s="65"/>
      <c r="AZ587" s="65"/>
      <c r="BA587" s="65"/>
      <c r="BB587" s="632"/>
      <c r="BC587" s="632"/>
      <c r="BD587" s="65"/>
      <c r="BE587" s="632"/>
      <c r="BF587" s="65"/>
      <c r="BG587" s="65"/>
      <c r="BI587" s="635"/>
      <c r="BJ587" s="636"/>
      <c r="BK587" s="636"/>
      <c r="BL587" s="636"/>
      <c r="BM587" s="102"/>
      <c r="BN587" s="102"/>
      <c r="BO587" s="102"/>
      <c r="BP587" s="636"/>
      <c r="BQ587" s="636"/>
      <c r="BR587" s="636"/>
      <c r="BS587" s="636"/>
      <c r="BT587" s="636"/>
      <c r="BU587" s="636"/>
      <c r="BV587" s="636"/>
      <c r="BW587" s="636"/>
      <c r="BX587" s="636"/>
      <c r="BY587" s="636"/>
      <c r="BZ587" s="636"/>
      <c r="CA587" s="636"/>
      <c r="CB587" s="637"/>
      <c r="CC587" s="636"/>
      <c r="CD587" s="636"/>
      <c r="CE587" s="637"/>
      <c r="CF587" s="637"/>
      <c r="CG587" s="637"/>
      <c r="CH587" s="637"/>
      <c r="CI587" s="636"/>
      <c r="CJ587" s="636"/>
      <c r="CK587" s="637"/>
      <c r="CL587" s="637"/>
      <c r="CM587" s="637"/>
      <c r="CN587" s="705"/>
      <c r="CO587" s="88"/>
      <c r="CP587" s="88"/>
      <c r="CQ587" s="88"/>
      <c r="CR587" s="67"/>
      <c r="CS587" s="67"/>
      <c r="CT587" s="67"/>
      <c r="CU587" s="67"/>
      <c r="CV587" s="67"/>
      <c r="CW587" s="67"/>
      <c r="CX587" s="67"/>
      <c r="CY587" s="67"/>
      <c r="CZ587" s="67"/>
      <c r="DA587" s="67"/>
      <c r="DB587" s="67"/>
      <c r="DC587" s="67"/>
      <c r="DD587" s="67"/>
      <c r="DE587" s="67"/>
      <c r="DF587" s="67"/>
      <c r="DG587" s="67"/>
      <c r="DH587" s="67"/>
      <c r="DI587" s="67"/>
      <c r="DJ587" s="67"/>
      <c r="DK587" s="67"/>
      <c r="DL587" s="67"/>
      <c r="DM587" s="67"/>
      <c r="DN587" s="67"/>
      <c r="DO587" s="67"/>
      <c r="DP587" s="67"/>
    </row>
    <row r="588" spans="2:120" hidden="1" x14ac:dyDescent="0.25">
      <c r="B588" s="65"/>
      <c r="C588" s="65"/>
      <c r="D588" s="65"/>
      <c r="E588" s="65"/>
      <c r="F588" s="65"/>
      <c r="G588" s="65"/>
      <c r="H588" s="65"/>
      <c r="I588" s="65"/>
      <c r="J588" s="65"/>
      <c r="K588" s="65"/>
      <c r="L588" s="65"/>
      <c r="M588" s="65"/>
      <c r="N588" s="65"/>
      <c r="O588" s="65"/>
      <c r="P588" s="65"/>
      <c r="Q588" s="65"/>
      <c r="R588" s="65"/>
      <c r="S588" s="65"/>
      <c r="T588" s="65"/>
      <c r="U588" s="65"/>
      <c r="V588" s="631"/>
      <c r="W588" s="65"/>
      <c r="X588" s="65"/>
      <c r="Y588" s="65"/>
      <c r="Z588" s="65"/>
      <c r="AA588" s="632"/>
      <c r="AB588" s="632"/>
      <c r="AC588" s="65"/>
      <c r="AD588" s="632"/>
      <c r="AE588" s="633"/>
      <c r="AF588" s="65"/>
      <c r="AG588" s="65"/>
      <c r="AH588" s="634"/>
      <c r="AI588" s="634"/>
      <c r="AJ588" s="65"/>
      <c r="AK588" s="632"/>
      <c r="AL588" s="65"/>
      <c r="AM588" s="65"/>
      <c r="AN588" s="65"/>
      <c r="AO588" s="65"/>
      <c r="AP588" s="65"/>
      <c r="AQ588" s="65"/>
      <c r="AR588" s="632"/>
      <c r="AS588" s="65"/>
      <c r="AT588" s="65"/>
      <c r="AU588" s="65"/>
      <c r="AV588" s="632"/>
      <c r="AW588" s="65"/>
      <c r="AX588" s="632"/>
      <c r="AY588" s="65"/>
      <c r="AZ588" s="65"/>
      <c r="BA588" s="65"/>
      <c r="BB588" s="632"/>
      <c r="BC588" s="632"/>
      <c r="BD588" s="65"/>
      <c r="BE588" s="632"/>
      <c r="BF588" s="65"/>
      <c r="BG588" s="65"/>
      <c r="BI588" s="635"/>
      <c r="BJ588" s="636"/>
      <c r="BK588" s="636"/>
      <c r="BL588" s="636"/>
      <c r="BM588" s="102"/>
      <c r="BN588" s="102"/>
      <c r="BO588" s="102"/>
      <c r="BP588" s="636"/>
      <c r="BQ588" s="636"/>
      <c r="BR588" s="636"/>
      <c r="BS588" s="636"/>
      <c r="BT588" s="636"/>
      <c r="BU588" s="636"/>
      <c r="BV588" s="636"/>
      <c r="BW588" s="636"/>
      <c r="BX588" s="636"/>
      <c r="BY588" s="636"/>
      <c r="BZ588" s="636"/>
      <c r="CA588" s="636"/>
      <c r="CB588" s="637"/>
      <c r="CC588" s="636"/>
      <c r="CD588" s="636"/>
      <c r="CE588" s="637"/>
      <c r="CF588" s="637"/>
      <c r="CG588" s="637"/>
      <c r="CH588" s="637"/>
      <c r="CI588" s="636"/>
      <c r="CJ588" s="636"/>
      <c r="CK588" s="637"/>
      <c r="CL588" s="637"/>
      <c r="CM588" s="637"/>
      <c r="CN588" s="705"/>
      <c r="CO588" s="88"/>
      <c r="CP588" s="88"/>
      <c r="CQ588" s="88"/>
      <c r="CR588" s="67"/>
      <c r="CS588" s="67"/>
      <c r="CT588" s="67"/>
      <c r="CU588" s="67"/>
      <c r="CV588" s="67"/>
      <c r="CW588" s="67"/>
      <c r="CX588" s="67"/>
      <c r="CY588" s="67"/>
      <c r="CZ588" s="67"/>
      <c r="DA588" s="67"/>
      <c r="DB588" s="67"/>
      <c r="DC588" s="67"/>
      <c r="DD588" s="67"/>
      <c r="DE588" s="67"/>
      <c r="DF588" s="67"/>
      <c r="DG588" s="67"/>
      <c r="DH588" s="67"/>
      <c r="DI588" s="67"/>
      <c r="DJ588" s="67"/>
      <c r="DK588" s="67"/>
      <c r="DL588" s="67"/>
      <c r="DM588" s="67"/>
      <c r="DN588" s="67"/>
      <c r="DO588" s="67"/>
      <c r="DP588" s="67"/>
    </row>
    <row r="589" spans="2:120" hidden="1" x14ac:dyDescent="0.25">
      <c r="B589" s="65"/>
      <c r="C589" s="65"/>
      <c r="D589" s="65"/>
      <c r="E589" s="65"/>
      <c r="F589" s="65"/>
      <c r="G589" s="65"/>
      <c r="H589" s="65"/>
      <c r="I589" s="65"/>
      <c r="J589" s="65"/>
      <c r="K589" s="65"/>
      <c r="L589" s="65"/>
      <c r="M589" s="65"/>
      <c r="N589" s="65"/>
      <c r="O589" s="65"/>
      <c r="P589" s="65"/>
      <c r="Q589" s="65"/>
      <c r="R589" s="65"/>
      <c r="S589" s="65"/>
      <c r="T589" s="65"/>
      <c r="U589" s="65"/>
      <c r="V589" s="631"/>
      <c r="W589" s="65"/>
      <c r="X589" s="65"/>
      <c r="Y589" s="65"/>
      <c r="Z589" s="65"/>
      <c r="AA589" s="632"/>
      <c r="AB589" s="632"/>
      <c r="AC589" s="65"/>
      <c r="AD589" s="632"/>
      <c r="AE589" s="633"/>
      <c r="AF589" s="65"/>
      <c r="AG589" s="65"/>
      <c r="AH589" s="634"/>
      <c r="AI589" s="634"/>
      <c r="AJ589" s="65"/>
      <c r="AK589" s="632"/>
      <c r="AL589" s="65"/>
      <c r="AM589" s="65"/>
      <c r="AN589" s="65"/>
      <c r="AO589" s="65"/>
      <c r="AP589" s="65"/>
      <c r="AQ589" s="65"/>
      <c r="AR589" s="632"/>
      <c r="AS589" s="65"/>
      <c r="AT589" s="65"/>
      <c r="AU589" s="65"/>
      <c r="AV589" s="632"/>
      <c r="AW589" s="65"/>
      <c r="AX589" s="632"/>
      <c r="AY589" s="65"/>
      <c r="AZ589" s="65"/>
      <c r="BA589" s="65"/>
      <c r="BB589" s="632"/>
      <c r="BC589" s="632"/>
      <c r="BD589" s="65"/>
      <c r="BE589" s="632"/>
      <c r="BF589" s="65"/>
      <c r="BG589" s="65"/>
      <c r="BI589" s="635"/>
      <c r="BJ589" s="636"/>
      <c r="BK589" s="636"/>
      <c r="BL589" s="636"/>
      <c r="BM589" s="102"/>
      <c r="BN589" s="102"/>
      <c r="BO589" s="102"/>
      <c r="BP589" s="636"/>
      <c r="BQ589" s="636"/>
      <c r="BR589" s="636"/>
      <c r="BS589" s="636"/>
      <c r="BT589" s="636"/>
      <c r="BU589" s="636"/>
      <c r="BV589" s="636"/>
      <c r="BW589" s="636"/>
      <c r="BX589" s="636"/>
      <c r="BY589" s="636"/>
      <c r="BZ589" s="636"/>
      <c r="CA589" s="636"/>
      <c r="CB589" s="637"/>
      <c r="CC589" s="636"/>
      <c r="CD589" s="636"/>
      <c r="CE589" s="637"/>
      <c r="CF589" s="637"/>
      <c r="CG589" s="637"/>
      <c r="CH589" s="637"/>
      <c r="CI589" s="636"/>
      <c r="CJ589" s="636"/>
      <c r="CK589" s="637"/>
      <c r="CL589" s="637"/>
      <c r="CM589" s="637"/>
      <c r="CN589" s="705"/>
      <c r="CO589" s="88"/>
      <c r="CP589" s="88"/>
      <c r="CQ589" s="88"/>
      <c r="CR589" s="67"/>
      <c r="CS589" s="67"/>
      <c r="CT589" s="67"/>
      <c r="CU589" s="67"/>
      <c r="CV589" s="67"/>
      <c r="CW589" s="67"/>
      <c r="CX589" s="67"/>
      <c r="CY589" s="67"/>
      <c r="CZ589" s="67"/>
      <c r="DA589" s="67"/>
      <c r="DB589" s="67"/>
      <c r="DC589" s="67"/>
      <c r="DD589" s="67"/>
      <c r="DE589" s="67"/>
      <c r="DF589" s="67"/>
      <c r="DG589" s="67"/>
      <c r="DH589" s="67"/>
      <c r="DI589" s="67"/>
      <c r="DJ589" s="67"/>
      <c r="DK589" s="67"/>
      <c r="DL589" s="67"/>
      <c r="DM589" s="67"/>
      <c r="DN589" s="67"/>
      <c r="DO589" s="67"/>
      <c r="DP589" s="67"/>
    </row>
    <row r="590" spans="2:120" hidden="1" x14ac:dyDescent="0.25">
      <c r="B590" s="65"/>
      <c r="C590" s="65"/>
      <c r="D590" s="65"/>
      <c r="E590" s="65"/>
      <c r="F590" s="65"/>
      <c r="G590" s="65"/>
      <c r="H590" s="65"/>
      <c r="I590" s="65"/>
      <c r="J590" s="65"/>
      <c r="K590" s="65"/>
      <c r="L590" s="65"/>
      <c r="M590" s="65"/>
      <c r="N590" s="65"/>
      <c r="O590" s="65"/>
      <c r="P590" s="65"/>
      <c r="Q590" s="65"/>
      <c r="R590" s="65"/>
      <c r="S590" s="65"/>
      <c r="T590" s="65"/>
      <c r="U590" s="65"/>
      <c r="V590" s="631"/>
      <c r="W590" s="65"/>
      <c r="X590" s="65"/>
      <c r="Y590" s="65"/>
      <c r="Z590" s="65"/>
      <c r="AA590" s="632"/>
      <c r="AB590" s="632"/>
      <c r="AC590" s="65"/>
      <c r="AD590" s="632"/>
      <c r="AE590" s="633"/>
      <c r="AF590" s="65"/>
      <c r="AG590" s="65"/>
      <c r="AH590" s="634"/>
      <c r="AI590" s="634"/>
      <c r="AJ590" s="65"/>
      <c r="AK590" s="632"/>
      <c r="AL590" s="65"/>
      <c r="AM590" s="65"/>
      <c r="AN590" s="65"/>
      <c r="AO590" s="65"/>
      <c r="AP590" s="65"/>
      <c r="AQ590" s="65"/>
      <c r="AR590" s="632"/>
      <c r="AS590" s="65"/>
      <c r="AT590" s="65"/>
      <c r="AU590" s="65"/>
      <c r="AV590" s="632"/>
      <c r="AW590" s="65"/>
      <c r="AX590" s="632"/>
      <c r="AY590" s="65"/>
      <c r="AZ590" s="65"/>
      <c r="BA590" s="65"/>
      <c r="BB590" s="632"/>
      <c r="BC590" s="632"/>
      <c r="BD590" s="65"/>
      <c r="BE590" s="632"/>
      <c r="BF590" s="65"/>
      <c r="BG590" s="65"/>
      <c r="BI590" s="635"/>
      <c r="BJ590" s="636"/>
      <c r="BK590" s="636"/>
      <c r="BL590" s="636"/>
      <c r="BM590" s="102"/>
      <c r="BN590" s="102"/>
      <c r="BO590" s="102"/>
      <c r="BP590" s="636"/>
      <c r="BQ590" s="636"/>
      <c r="BR590" s="636"/>
      <c r="BS590" s="636"/>
      <c r="BT590" s="636"/>
      <c r="BU590" s="636"/>
      <c r="BV590" s="636"/>
      <c r="BW590" s="636"/>
      <c r="BX590" s="636"/>
      <c r="BY590" s="636"/>
      <c r="BZ590" s="636"/>
      <c r="CA590" s="636"/>
      <c r="CB590" s="637"/>
      <c r="CC590" s="636"/>
      <c r="CD590" s="636"/>
      <c r="CE590" s="637"/>
      <c r="CF590" s="637"/>
      <c r="CG590" s="637"/>
      <c r="CH590" s="637"/>
      <c r="CI590" s="636"/>
      <c r="CJ590" s="636"/>
      <c r="CK590" s="637"/>
      <c r="CL590" s="637"/>
      <c r="CM590" s="637"/>
      <c r="CN590" s="705"/>
      <c r="CO590" s="88"/>
      <c r="CP590" s="88"/>
      <c r="CQ590" s="88"/>
      <c r="CR590" s="67"/>
      <c r="CS590" s="67"/>
      <c r="CT590" s="67"/>
      <c r="CU590" s="67"/>
      <c r="CV590" s="67"/>
      <c r="CW590" s="67"/>
      <c r="CX590" s="67"/>
      <c r="CY590" s="67"/>
      <c r="CZ590" s="67"/>
      <c r="DA590" s="67"/>
      <c r="DB590" s="67"/>
      <c r="DC590" s="67"/>
      <c r="DD590" s="67"/>
      <c r="DE590" s="67"/>
      <c r="DF590" s="67"/>
      <c r="DG590" s="67"/>
      <c r="DH590" s="67"/>
      <c r="DI590" s="67"/>
      <c r="DJ590" s="67"/>
      <c r="DK590" s="67"/>
      <c r="DL590" s="67"/>
      <c r="DM590" s="67"/>
      <c r="DN590" s="67"/>
      <c r="DO590" s="67"/>
      <c r="DP590" s="67"/>
    </row>
    <row r="591" spans="2:120" hidden="1" x14ac:dyDescent="0.25">
      <c r="B591" s="65"/>
      <c r="C591" s="65"/>
      <c r="D591" s="65"/>
      <c r="E591" s="65"/>
      <c r="F591" s="65"/>
      <c r="G591" s="65"/>
      <c r="H591" s="65"/>
      <c r="I591" s="65"/>
      <c r="J591" s="65"/>
      <c r="K591" s="65"/>
      <c r="L591" s="65"/>
      <c r="M591" s="65"/>
      <c r="N591" s="65"/>
      <c r="O591" s="65"/>
      <c r="P591" s="65"/>
      <c r="Q591" s="65"/>
      <c r="R591" s="65"/>
      <c r="S591" s="65"/>
      <c r="T591" s="65"/>
      <c r="U591" s="65"/>
      <c r="V591" s="631"/>
      <c r="W591" s="65"/>
      <c r="X591" s="65"/>
      <c r="Y591" s="65"/>
      <c r="Z591" s="65"/>
      <c r="AA591" s="632"/>
      <c r="AB591" s="632"/>
      <c r="AC591" s="65"/>
      <c r="AD591" s="632"/>
      <c r="AE591" s="633"/>
      <c r="AF591" s="65"/>
      <c r="AG591" s="65"/>
      <c r="AH591" s="634"/>
      <c r="AI591" s="634"/>
      <c r="AJ591" s="65"/>
      <c r="AK591" s="632"/>
      <c r="AL591" s="65"/>
      <c r="AM591" s="65"/>
      <c r="AN591" s="65"/>
      <c r="AO591" s="65"/>
      <c r="AP591" s="65"/>
      <c r="AQ591" s="65"/>
      <c r="AR591" s="632"/>
      <c r="AS591" s="65"/>
      <c r="AT591" s="65"/>
      <c r="AU591" s="65"/>
      <c r="AV591" s="632"/>
      <c r="AW591" s="65"/>
      <c r="AX591" s="632"/>
      <c r="AY591" s="65"/>
      <c r="AZ591" s="65"/>
      <c r="BA591" s="65"/>
      <c r="BB591" s="632"/>
      <c r="BC591" s="632"/>
      <c r="BD591" s="65"/>
      <c r="BE591" s="632"/>
      <c r="BF591" s="65"/>
      <c r="BG591" s="65"/>
      <c r="BI591" s="635"/>
      <c r="BJ591" s="636"/>
      <c r="BK591" s="636"/>
      <c r="BL591" s="636"/>
      <c r="BM591" s="102"/>
      <c r="BN591" s="102"/>
      <c r="BO591" s="102"/>
      <c r="BP591" s="636"/>
      <c r="BQ591" s="636"/>
      <c r="BR591" s="636"/>
      <c r="BS591" s="636"/>
      <c r="BT591" s="636"/>
      <c r="BU591" s="636"/>
      <c r="BV591" s="636"/>
      <c r="BW591" s="636"/>
      <c r="BX591" s="636"/>
      <c r="BY591" s="636"/>
      <c r="BZ591" s="636"/>
      <c r="CA591" s="636"/>
      <c r="CB591" s="637"/>
      <c r="CC591" s="636"/>
      <c r="CD591" s="636"/>
      <c r="CE591" s="637"/>
      <c r="CF591" s="637"/>
      <c r="CG591" s="637"/>
      <c r="CH591" s="637"/>
      <c r="CI591" s="636"/>
      <c r="CJ591" s="636"/>
      <c r="CK591" s="637"/>
      <c r="CL591" s="637"/>
      <c r="CM591" s="637"/>
      <c r="CN591" s="705"/>
      <c r="CO591" s="88"/>
      <c r="CP591" s="88"/>
      <c r="CQ591" s="88"/>
      <c r="CR591" s="67"/>
      <c r="CS591" s="67"/>
      <c r="CT591" s="67"/>
      <c r="CU591" s="67"/>
      <c r="CV591" s="67"/>
      <c r="CW591" s="67"/>
      <c r="CX591" s="67"/>
      <c r="CY591" s="67"/>
      <c r="CZ591" s="67"/>
      <c r="DA591" s="67"/>
      <c r="DB591" s="67"/>
      <c r="DC591" s="67"/>
      <c r="DD591" s="67"/>
      <c r="DE591" s="67"/>
      <c r="DF591" s="67"/>
      <c r="DG591" s="67"/>
      <c r="DH591" s="67"/>
      <c r="DI591" s="67"/>
      <c r="DJ591" s="67"/>
      <c r="DK591" s="67"/>
      <c r="DL591" s="67"/>
      <c r="DM591" s="67"/>
      <c r="DN591" s="67"/>
      <c r="DO591" s="67"/>
      <c r="DP591" s="67"/>
    </row>
    <row r="592" spans="2:120" hidden="1" x14ac:dyDescent="0.25">
      <c r="B592" s="65"/>
      <c r="C592" s="65"/>
      <c r="D592" s="65"/>
      <c r="E592" s="65"/>
      <c r="F592" s="65"/>
      <c r="G592" s="65"/>
      <c r="H592" s="65"/>
      <c r="I592" s="65"/>
      <c r="J592" s="65"/>
      <c r="K592" s="65"/>
      <c r="L592" s="65"/>
      <c r="M592" s="65"/>
      <c r="N592" s="65"/>
      <c r="O592" s="65"/>
      <c r="P592" s="65"/>
      <c r="Q592" s="65"/>
      <c r="R592" s="65"/>
      <c r="S592" s="65"/>
      <c r="T592" s="65"/>
      <c r="U592" s="65"/>
      <c r="V592" s="631"/>
      <c r="W592" s="65"/>
      <c r="X592" s="65"/>
      <c r="Y592" s="65"/>
      <c r="Z592" s="65"/>
      <c r="AA592" s="632"/>
      <c r="AB592" s="632"/>
      <c r="AC592" s="65"/>
      <c r="AD592" s="632"/>
      <c r="AE592" s="633"/>
      <c r="AF592" s="65"/>
      <c r="AG592" s="65"/>
      <c r="AH592" s="634"/>
      <c r="AI592" s="634"/>
      <c r="AJ592" s="65"/>
      <c r="AK592" s="632"/>
      <c r="AL592" s="65"/>
      <c r="AM592" s="65"/>
      <c r="AN592" s="65"/>
      <c r="AO592" s="65"/>
      <c r="AP592" s="65"/>
      <c r="AQ592" s="65"/>
      <c r="AR592" s="632"/>
      <c r="AS592" s="65"/>
      <c r="AT592" s="65"/>
      <c r="AU592" s="65"/>
      <c r="AV592" s="632"/>
      <c r="AW592" s="65"/>
      <c r="AX592" s="632"/>
      <c r="AY592" s="65"/>
      <c r="AZ592" s="65"/>
      <c r="BA592" s="65"/>
      <c r="BB592" s="632"/>
      <c r="BC592" s="632"/>
      <c r="BD592" s="65"/>
      <c r="BE592" s="632"/>
      <c r="BF592" s="65"/>
      <c r="BG592" s="65"/>
      <c r="BI592" s="635"/>
      <c r="BJ592" s="636"/>
      <c r="BK592" s="636"/>
      <c r="BL592" s="636"/>
      <c r="BM592" s="102"/>
      <c r="BN592" s="102"/>
      <c r="BO592" s="102"/>
      <c r="BP592" s="636"/>
      <c r="BQ592" s="636"/>
      <c r="BR592" s="636"/>
      <c r="BS592" s="636"/>
      <c r="BT592" s="636"/>
      <c r="BU592" s="636"/>
      <c r="BV592" s="636"/>
      <c r="BW592" s="636"/>
      <c r="BX592" s="636"/>
      <c r="BY592" s="636"/>
      <c r="BZ592" s="636"/>
      <c r="CA592" s="636"/>
      <c r="CB592" s="637"/>
      <c r="CC592" s="636"/>
      <c r="CD592" s="636"/>
      <c r="CE592" s="637"/>
      <c r="CF592" s="637"/>
      <c r="CG592" s="637"/>
      <c r="CH592" s="637"/>
      <c r="CI592" s="636"/>
      <c r="CJ592" s="636"/>
      <c r="CK592" s="637"/>
      <c r="CL592" s="637"/>
      <c r="CM592" s="637"/>
      <c r="CN592" s="705"/>
      <c r="CO592" s="88"/>
      <c r="CP592" s="88"/>
      <c r="CQ592" s="88"/>
      <c r="CR592" s="67"/>
      <c r="CS592" s="67"/>
      <c r="CT592" s="67"/>
      <c r="CU592" s="67"/>
      <c r="CV592" s="67"/>
      <c r="CW592" s="67"/>
      <c r="CX592" s="67"/>
      <c r="CY592" s="67"/>
      <c r="CZ592" s="67"/>
      <c r="DA592" s="67"/>
      <c r="DB592" s="67"/>
      <c r="DC592" s="67"/>
      <c r="DD592" s="67"/>
      <c r="DE592" s="67"/>
      <c r="DF592" s="67"/>
      <c r="DG592" s="67"/>
      <c r="DH592" s="67"/>
      <c r="DI592" s="67"/>
      <c r="DJ592" s="67"/>
      <c r="DK592" s="67"/>
      <c r="DL592" s="67"/>
      <c r="DM592" s="67"/>
      <c r="DN592" s="67"/>
      <c r="DO592" s="67"/>
      <c r="DP592" s="67"/>
    </row>
    <row r="593" spans="2:120" hidden="1" x14ac:dyDescent="0.25">
      <c r="B593" s="65"/>
      <c r="C593" s="65"/>
      <c r="D593" s="65"/>
      <c r="E593" s="65"/>
      <c r="F593" s="65"/>
      <c r="G593" s="65"/>
      <c r="H593" s="65"/>
      <c r="I593" s="65"/>
      <c r="J593" s="65"/>
      <c r="K593" s="65"/>
      <c r="L593" s="65"/>
      <c r="M593" s="65"/>
      <c r="N593" s="65"/>
      <c r="O593" s="65"/>
      <c r="P593" s="65"/>
      <c r="Q593" s="65"/>
      <c r="R593" s="65"/>
      <c r="S593" s="65"/>
      <c r="T593" s="65"/>
      <c r="U593" s="65"/>
      <c r="V593" s="631"/>
      <c r="W593" s="65"/>
      <c r="X593" s="65"/>
      <c r="Y593" s="65"/>
      <c r="Z593" s="65"/>
      <c r="AA593" s="632"/>
      <c r="AB593" s="632"/>
      <c r="AC593" s="65"/>
      <c r="AD593" s="632"/>
      <c r="AE593" s="633"/>
      <c r="AF593" s="65"/>
      <c r="AG593" s="65"/>
      <c r="AH593" s="634"/>
      <c r="AI593" s="634"/>
      <c r="AJ593" s="65"/>
      <c r="AK593" s="632"/>
      <c r="AL593" s="65"/>
      <c r="AM593" s="65"/>
      <c r="AN593" s="65"/>
      <c r="AO593" s="65"/>
      <c r="AP593" s="65"/>
      <c r="AQ593" s="65"/>
      <c r="AR593" s="632"/>
      <c r="AS593" s="65"/>
      <c r="AT593" s="65"/>
      <c r="AU593" s="65"/>
      <c r="AV593" s="632"/>
      <c r="AW593" s="65"/>
      <c r="AX593" s="632"/>
      <c r="AY593" s="65"/>
      <c r="AZ593" s="65"/>
      <c r="BA593" s="65"/>
      <c r="BB593" s="632"/>
      <c r="BC593" s="632"/>
      <c r="BD593" s="65"/>
      <c r="BE593" s="632"/>
      <c r="BF593" s="65"/>
      <c r="BG593" s="65"/>
      <c r="BI593" s="635"/>
      <c r="BJ593" s="636"/>
      <c r="BK593" s="636"/>
      <c r="BL593" s="636"/>
      <c r="BM593" s="102"/>
      <c r="BN593" s="102"/>
      <c r="BO593" s="102"/>
      <c r="BP593" s="636"/>
      <c r="BQ593" s="636"/>
      <c r="BR593" s="636"/>
      <c r="BS593" s="636"/>
      <c r="BT593" s="636"/>
      <c r="BU593" s="636"/>
      <c r="BV593" s="636"/>
      <c r="BW593" s="636"/>
      <c r="BX593" s="636"/>
      <c r="BY593" s="636"/>
      <c r="BZ593" s="636"/>
      <c r="CA593" s="636"/>
      <c r="CB593" s="637"/>
      <c r="CC593" s="636"/>
      <c r="CD593" s="636"/>
      <c r="CE593" s="637"/>
      <c r="CF593" s="637"/>
      <c r="CG593" s="637"/>
      <c r="CH593" s="637"/>
      <c r="CI593" s="636"/>
      <c r="CJ593" s="636"/>
      <c r="CK593" s="637"/>
      <c r="CL593" s="637"/>
      <c r="CM593" s="637"/>
      <c r="CN593" s="705"/>
      <c r="CO593" s="88"/>
      <c r="CP593" s="88"/>
      <c r="CQ593" s="88"/>
      <c r="CR593" s="67"/>
      <c r="CS593" s="67"/>
      <c r="CT593" s="67"/>
      <c r="CU593" s="67"/>
      <c r="CV593" s="67"/>
      <c r="CW593" s="67"/>
      <c r="CX593" s="67"/>
      <c r="CY593" s="67"/>
      <c r="CZ593" s="67"/>
      <c r="DA593" s="67"/>
      <c r="DB593" s="67"/>
      <c r="DC593" s="67"/>
      <c r="DD593" s="67"/>
      <c r="DE593" s="67"/>
      <c r="DF593" s="67"/>
      <c r="DG593" s="67"/>
      <c r="DH593" s="67"/>
      <c r="DI593" s="67"/>
      <c r="DJ593" s="67"/>
      <c r="DK593" s="67"/>
      <c r="DL593" s="67"/>
      <c r="DM593" s="67"/>
      <c r="DN593" s="67"/>
      <c r="DO593" s="67"/>
      <c r="DP593" s="67"/>
    </row>
    <row r="594" spans="2:120" hidden="1" x14ac:dyDescent="0.25">
      <c r="B594" s="65"/>
      <c r="C594" s="65"/>
      <c r="D594" s="65"/>
      <c r="E594" s="65"/>
      <c r="F594" s="65"/>
      <c r="G594" s="65"/>
      <c r="H594" s="65"/>
      <c r="I594" s="65"/>
      <c r="J594" s="65"/>
      <c r="K594" s="65"/>
      <c r="L594" s="65"/>
      <c r="M594" s="65"/>
      <c r="N594" s="65"/>
      <c r="O594" s="65"/>
      <c r="P594" s="65"/>
      <c r="Q594" s="65"/>
      <c r="R594" s="65"/>
      <c r="S594" s="65"/>
      <c r="T594" s="65"/>
      <c r="U594" s="65"/>
      <c r="V594" s="631"/>
      <c r="W594" s="65"/>
      <c r="X594" s="65"/>
      <c r="Y594" s="65"/>
      <c r="Z594" s="65"/>
      <c r="AA594" s="632"/>
      <c r="AB594" s="632"/>
      <c r="AC594" s="65"/>
      <c r="AD594" s="632"/>
      <c r="AE594" s="633"/>
      <c r="AF594" s="65"/>
      <c r="AG594" s="65"/>
      <c r="AH594" s="634"/>
      <c r="AI594" s="634"/>
      <c r="AJ594" s="65"/>
      <c r="AK594" s="632"/>
      <c r="AL594" s="65"/>
      <c r="AM594" s="65"/>
      <c r="AN594" s="65"/>
      <c r="AO594" s="65"/>
      <c r="AP594" s="65"/>
      <c r="AQ594" s="65"/>
      <c r="AR594" s="632"/>
      <c r="AS594" s="65"/>
      <c r="AT594" s="65"/>
      <c r="AU594" s="65"/>
      <c r="AV594" s="632"/>
      <c r="AW594" s="65"/>
      <c r="AX594" s="632"/>
      <c r="AY594" s="65"/>
      <c r="AZ594" s="65"/>
      <c r="BA594" s="65"/>
      <c r="BB594" s="632"/>
      <c r="BC594" s="632"/>
      <c r="BD594" s="65"/>
      <c r="BE594" s="632"/>
      <c r="BF594" s="65"/>
      <c r="BG594" s="65"/>
      <c r="BI594" s="635"/>
      <c r="BJ594" s="636"/>
      <c r="BK594" s="636"/>
      <c r="BL594" s="636"/>
      <c r="BM594" s="102"/>
      <c r="BN594" s="102"/>
      <c r="BO594" s="102"/>
      <c r="BP594" s="636"/>
      <c r="BQ594" s="636"/>
      <c r="BR594" s="636"/>
      <c r="BS594" s="636"/>
      <c r="BT594" s="636"/>
      <c r="BU594" s="636"/>
      <c r="BV594" s="636"/>
      <c r="BW594" s="636"/>
      <c r="BX594" s="636"/>
      <c r="BY594" s="636"/>
      <c r="BZ594" s="636"/>
      <c r="CA594" s="636"/>
      <c r="CB594" s="637"/>
      <c r="CC594" s="636"/>
      <c r="CD594" s="636"/>
      <c r="CE594" s="637"/>
      <c r="CF594" s="637"/>
      <c r="CG594" s="637"/>
      <c r="CH594" s="637"/>
      <c r="CI594" s="636"/>
      <c r="CJ594" s="636"/>
      <c r="CK594" s="637"/>
      <c r="CL594" s="637"/>
      <c r="CM594" s="637"/>
      <c r="CN594" s="705"/>
      <c r="CO594" s="88"/>
      <c r="CP594" s="88"/>
      <c r="CQ594" s="88"/>
      <c r="CR594" s="67"/>
      <c r="CS594" s="67"/>
      <c r="CT594" s="67"/>
      <c r="CU594" s="67"/>
      <c r="CV594" s="67"/>
      <c r="CW594" s="67"/>
      <c r="CX594" s="67"/>
      <c r="CY594" s="67"/>
      <c r="CZ594" s="67"/>
      <c r="DA594" s="67"/>
      <c r="DB594" s="67"/>
      <c r="DC594" s="67"/>
      <c r="DD594" s="67"/>
      <c r="DE594" s="67"/>
      <c r="DF594" s="67"/>
      <c r="DG594" s="67"/>
      <c r="DH594" s="67"/>
      <c r="DI594" s="67"/>
      <c r="DJ594" s="67"/>
      <c r="DK594" s="67"/>
      <c r="DL594" s="67"/>
      <c r="DM594" s="67"/>
      <c r="DN594" s="67"/>
      <c r="DO594" s="67"/>
      <c r="DP594" s="67"/>
    </row>
    <row r="595" spans="2:120" hidden="1" x14ac:dyDescent="0.25">
      <c r="B595" s="65"/>
      <c r="C595" s="65"/>
      <c r="D595" s="65"/>
      <c r="E595" s="65"/>
      <c r="F595" s="65"/>
      <c r="G595" s="65"/>
      <c r="H595" s="65"/>
      <c r="I595" s="65"/>
      <c r="J595" s="65"/>
      <c r="K595" s="65"/>
      <c r="L595" s="65"/>
      <c r="M595" s="65"/>
      <c r="N595" s="65"/>
      <c r="O595" s="65"/>
      <c r="P595" s="65"/>
      <c r="Q595" s="65"/>
      <c r="R595" s="65"/>
      <c r="S595" s="65"/>
      <c r="T595" s="65"/>
      <c r="U595" s="65"/>
      <c r="V595" s="631"/>
      <c r="W595" s="65"/>
      <c r="X595" s="65"/>
      <c r="Y595" s="65"/>
      <c r="Z595" s="65"/>
      <c r="AA595" s="632"/>
      <c r="AB595" s="632"/>
      <c r="AC595" s="65"/>
      <c r="AD595" s="632"/>
      <c r="AE595" s="633"/>
      <c r="AF595" s="65"/>
      <c r="AG595" s="65"/>
      <c r="AH595" s="634"/>
      <c r="AI595" s="634"/>
      <c r="AJ595" s="65"/>
      <c r="AK595" s="632"/>
      <c r="AL595" s="65"/>
      <c r="AM595" s="65"/>
      <c r="AN595" s="65"/>
      <c r="AO595" s="65"/>
      <c r="AP595" s="65"/>
      <c r="AQ595" s="65"/>
      <c r="AR595" s="632"/>
      <c r="AS595" s="65"/>
      <c r="AT595" s="65"/>
      <c r="AU595" s="65"/>
      <c r="AV595" s="632"/>
      <c r="AW595" s="65"/>
      <c r="AX595" s="632"/>
      <c r="AY595" s="65"/>
      <c r="AZ595" s="65"/>
      <c r="BA595" s="65"/>
      <c r="BB595" s="632"/>
      <c r="BC595" s="632"/>
      <c r="BD595" s="65"/>
      <c r="BE595" s="632"/>
      <c r="BF595" s="65"/>
      <c r="BG595" s="65"/>
      <c r="BI595" s="635"/>
      <c r="BJ595" s="636"/>
      <c r="BK595" s="636"/>
      <c r="BL595" s="636"/>
      <c r="BM595" s="102"/>
      <c r="BN595" s="102"/>
      <c r="BO595" s="102"/>
      <c r="BP595" s="636"/>
      <c r="BQ595" s="636"/>
      <c r="BR595" s="636"/>
      <c r="BS595" s="636"/>
      <c r="BT595" s="636"/>
      <c r="BU595" s="636"/>
      <c r="BV595" s="636"/>
      <c r="BW595" s="636"/>
      <c r="BX595" s="636"/>
      <c r="BY595" s="636"/>
      <c r="BZ595" s="636"/>
      <c r="CA595" s="636"/>
      <c r="CB595" s="637"/>
      <c r="CC595" s="636"/>
      <c r="CD595" s="636"/>
      <c r="CE595" s="637"/>
      <c r="CF595" s="637"/>
      <c r="CG595" s="637"/>
      <c r="CH595" s="637"/>
      <c r="CI595" s="636"/>
      <c r="CJ595" s="636"/>
      <c r="CK595" s="637"/>
      <c r="CL595" s="637"/>
      <c r="CM595" s="637"/>
      <c r="CN595" s="705"/>
      <c r="CO595" s="88"/>
      <c r="CP595" s="88"/>
      <c r="CQ595" s="88"/>
      <c r="CR595" s="67"/>
      <c r="CS595" s="67"/>
      <c r="CT595" s="67"/>
      <c r="CU595" s="67"/>
      <c r="CV595" s="67"/>
      <c r="CW595" s="67"/>
      <c r="CX595" s="67"/>
      <c r="CY595" s="67"/>
      <c r="CZ595" s="67"/>
      <c r="DA595" s="67"/>
      <c r="DB595" s="67"/>
      <c r="DC595" s="67"/>
      <c r="DD595" s="67"/>
      <c r="DE595" s="67"/>
      <c r="DF595" s="67"/>
      <c r="DG595" s="67"/>
      <c r="DH595" s="67"/>
      <c r="DI595" s="67"/>
      <c r="DJ595" s="67"/>
      <c r="DK595" s="67"/>
      <c r="DL595" s="67"/>
      <c r="DM595" s="67"/>
      <c r="DN595" s="67"/>
      <c r="DO595" s="67"/>
      <c r="DP595" s="67"/>
    </row>
    <row r="596" spans="2:120" hidden="1" x14ac:dyDescent="0.25">
      <c r="B596" s="65"/>
      <c r="C596" s="65"/>
      <c r="D596" s="65"/>
      <c r="E596" s="65"/>
      <c r="F596" s="65"/>
      <c r="G596" s="65"/>
      <c r="H596" s="65"/>
      <c r="I596" s="65"/>
      <c r="J596" s="65"/>
      <c r="K596" s="65"/>
      <c r="L596" s="65"/>
      <c r="M596" s="65"/>
      <c r="N596" s="65"/>
      <c r="O596" s="65"/>
      <c r="P596" s="65"/>
      <c r="Q596" s="65"/>
      <c r="R596" s="65"/>
      <c r="S596" s="65"/>
      <c r="T596" s="65"/>
      <c r="U596" s="65"/>
      <c r="V596" s="631"/>
      <c r="W596" s="65"/>
      <c r="X596" s="65"/>
      <c r="Y596" s="65"/>
      <c r="Z596" s="65"/>
      <c r="AA596" s="632"/>
      <c r="AB596" s="632"/>
      <c r="AC596" s="65"/>
      <c r="AD596" s="632"/>
      <c r="AE596" s="633"/>
      <c r="AF596" s="65"/>
      <c r="AG596" s="65"/>
      <c r="AH596" s="634"/>
      <c r="AI596" s="634"/>
      <c r="AJ596" s="65"/>
      <c r="AK596" s="632"/>
      <c r="AL596" s="65"/>
      <c r="AM596" s="65"/>
      <c r="AN596" s="65"/>
      <c r="AO596" s="65"/>
      <c r="AP596" s="65"/>
      <c r="AQ596" s="65"/>
      <c r="AR596" s="632"/>
      <c r="AS596" s="65"/>
      <c r="AT596" s="65"/>
      <c r="AU596" s="65"/>
      <c r="AV596" s="632"/>
      <c r="AW596" s="65"/>
      <c r="AX596" s="632"/>
      <c r="AY596" s="65"/>
      <c r="AZ596" s="65"/>
      <c r="BA596" s="65"/>
      <c r="BB596" s="632"/>
      <c r="BC596" s="632"/>
      <c r="BD596" s="65"/>
      <c r="BE596" s="632"/>
      <c r="BF596" s="65"/>
      <c r="BG596" s="65"/>
      <c r="BI596" s="635"/>
      <c r="BJ596" s="636"/>
      <c r="BK596" s="636"/>
      <c r="BL596" s="636"/>
      <c r="BM596" s="102"/>
      <c r="BN596" s="102"/>
      <c r="BO596" s="102"/>
      <c r="BP596" s="636"/>
      <c r="BQ596" s="636"/>
      <c r="BR596" s="636"/>
      <c r="BS596" s="636"/>
      <c r="BT596" s="636"/>
      <c r="BU596" s="636"/>
      <c r="BV596" s="636"/>
      <c r="BW596" s="636"/>
      <c r="BX596" s="636"/>
      <c r="BY596" s="636"/>
      <c r="BZ596" s="636"/>
      <c r="CA596" s="636"/>
      <c r="CB596" s="637"/>
      <c r="CC596" s="636"/>
      <c r="CD596" s="636"/>
      <c r="CE596" s="637"/>
      <c r="CF596" s="637"/>
      <c r="CG596" s="637"/>
      <c r="CH596" s="637"/>
      <c r="CI596" s="636"/>
      <c r="CJ596" s="636"/>
      <c r="CK596" s="637"/>
      <c r="CL596" s="637"/>
      <c r="CM596" s="637"/>
      <c r="CN596" s="705"/>
      <c r="CO596" s="88"/>
      <c r="CP596" s="88"/>
      <c r="CQ596" s="88"/>
      <c r="CR596" s="67"/>
      <c r="CS596" s="67"/>
      <c r="CT596" s="67"/>
      <c r="CU596" s="67"/>
      <c r="CV596" s="67"/>
      <c r="CW596" s="67"/>
      <c r="CX596" s="67"/>
      <c r="CY596" s="67"/>
      <c r="CZ596" s="67"/>
      <c r="DA596" s="67"/>
      <c r="DB596" s="67"/>
      <c r="DC596" s="67"/>
      <c r="DD596" s="67"/>
      <c r="DE596" s="67"/>
      <c r="DF596" s="67"/>
      <c r="DG596" s="67"/>
      <c r="DH596" s="67"/>
      <c r="DI596" s="67"/>
      <c r="DJ596" s="67"/>
      <c r="DK596" s="67"/>
      <c r="DL596" s="67"/>
      <c r="DM596" s="67"/>
      <c r="DN596" s="67"/>
      <c r="DO596" s="67"/>
      <c r="DP596" s="67"/>
    </row>
    <row r="597" spans="2:120" hidden="1" x14ac:dyDescent="0.25">
      <c r="B597" s="65"/>
      <c r="C597" s="65"/>
      <c r="D597" s="65"/>
      <c r="E597" s="65"/>
      <c r="F597" s="65"/>
      <c r="G597" s="65"/>
      <c r="H597" s="65"/>
      <c r="I597" s="65"/>
      <c r="J597" s="65"/>
      <c r="K597" s="65"/>
      <c r="L597" s="65"/>
      <c r="M597" s="65"/>
      <c r="N597" s="65"/>
      <c r="O597" s="65"/>
      <c r="P597" s="65"/>
      <c r="Q597" s="65"/>
      <c r="R597" s="65"/>
      <c r="S597" s="65"/>
      <c r="T597" s="65"/>
      <c r="U597" s="65"/>
      <c r="V597" s="631"/>
      <c r="W597" s="65"/>
      <c r="X597" s="65"/>
      <c r="Y597" s="65"/>
      <c r="Z597" s="65"/>
      <c r="AA597" s="632"/>
      <c r="AB597" s="632"/>
      <c r="AC597" s="65"/>
      <c r="AD597" s="632"/>
      <c r="AE597" s="633"/>
      <c r="AF597" s="65"/>
      <c r="AG597" s="65"/>
      <c r="AH597" s="634"/>
      <c r="AI597" s="634"/>
      <c r="AJ597" s="65"/>
      <c r="AK597" s="632"/>
      <c r="AL597" s="65"/>
      <c r="AM597" s="65"/>
      <c r="AN597" s="65"/>
      <c r="AO597" s="65"/>
      <c r="AP597" s="65"/>
      <c r="AQ597" s="65"/>
      <c r="AR597" s="632"/>
      <c r="AS597" s="65"/>
      <c r="AT597" s="65"/>
      <c r="AU597" s="65"/>
      <c r="AV597" s="632"/>
      <c r="AW597" s="65"/>
      <c r="AX597" s="632"/>
      <c r="AY597" s="65"/>
      <c r="AZ597" s="65"/>
      <c r="BA597" s="65"/>
      <c r="BB597" s="632"/>
      <c r="BC597" s="632"/>
      <c r="BD597" s="65"/>
      <c r="BE597" s="632"/>
      <c r="BF597" s="65"/>
      <c r="BG597" s="65"/>
      <c r="BI597" s="635"/>
      <c r="BJ597" s="636"/>
      <c r="BK597" s="636"/>
      <c r="BL597" s="636"/>
      <c r="BM597" s="102"/>
      <c r="BN597" s="102"/>
      <c r="BO597" s="102"/>
      <c r="BP597" s="636"/>
      <c r="BQ597" s="636"/>
      <c r="BR597" s="636"/>
      <c r="BS597" s="636"/>
      <c r="BT597" s="636"/>
      <c r="BU597" s="636"/>
      <c r="BV597" s="636"/>
      <c r="BW597" s="636"/>
      <c r="BX597" s="636"/>
      <c r="BY597" s="636"/>
      <c r="BZ597" s="636"/>
      <c r="CA597" s="636"/>
      <c r="CB597" s="637"/>
      <c r="CC597" s="636"/>
      <c r="CD597" s="636"/>
      <c r="CE597" s="637"/>
      <c r="CF597" s="637"/>
      <c r="CG597" s="637"/>
      <c r="CH597" s="637"/>
      <c r="CI597" s="636"/>
      <c r="CJ597" s="636"/>
      <c r="CK597" s="637"/>
      <c r="CL597" s="637"/>
      <c r="CM597" s="637"/>
      <c r="CN597" s="705"/>
      <c r="CO597" s="88"/>
      <c r="CP597" s="88"/>
      <c r="CQ597" s="88"/>
      <c r="CR597" s="67"/>
      <c r="CS597" s="67"/>
      <c r="CT597" s="67"/>
      <c r="CU597" s="67"/>
      <c r="CV597" s="67"/>
      <c r="CW597" s="67"/>
      <c r="CX597" s="67"/>
      <c r="CY597" s="67"/>
      <c r="CZ597" s="67"/>
      <c r="DA597" s="67"/>
      <c r="DB597" s="67"/>
      <c r="DC597" s="67"/>
      <c r="DD597" s="67"/>
      <c r="DE597" s="67"/>
      <c r="DF597" s="67"/>
      <c r="DG597" s="67"/>
      <c r="DH597" s="67"/>
      <c r="DI597" s="67"/>
      <c r="DJ597" s="67"/>
      <c r="DK597" s="67"/>
      <c r="DL597" s="67"/>
      <c r="DM597" s="67"/>
      <c r="DN597" s="67"/>
      <c r="DO597" s="67"/>
      <c r="DP597" s="67"/>
    </row>
    <row r="598" spans="2:120" hidden="1" x14ac:dyDescent="0.25">
      <c r="B598" s="65"/>
      <c r="C598" s="65"/>
      <c r="D598" s="65"/>
      <c r="E598" s="65"/>
      <c r="F598" s="65"/>
      <c r="G598" s="65"/>
      <c r="H598" s="65"/>
      <c r="I598" s="65"/>
      <c r="J598" s="65"/>
      <c r="K598" s="65"/>
      <c r="L598" s="65"/>
      <c r="M598" s="65"/>
      <c r="N598" s="65"/>
      <c r="O598" s="65"/>
      <c r="P598" s="65"/>
      <c r="Q598" s="65"/>
      <c r="R598" s="65"/>
      <c r="S598" s="65"/>
      <c r="T598" s="65"/>
      <c r="U598" s="65"/>
      <c r="V598" s="631"/>
      <c r="W598" s="65"/>
      <c r="X598" s="65"/>
      <c r="Y598" s="65"/>
      <c r="Z598" s="65"/>
      <c r="AA598" s="632"/>
      <c r="AB598" s="632"/>
      <c r="AC598" s="65"/>
      <c r="AD598" s="632"/>
      <c r="AE598" s="633"/>
      <c r="AF598" s="65"/>
      <c r="AG598" s="65"/>
      <c r="AH598" s="634"/>
      <c r="AI598" s="634"/>
      <c r="AJ598" s="65"/>
      <c r="AK598" s="632"/>
      <c r="AL598" s="65"/>
      <c r="AM598" s="65"/>
      <c r="AN598" s="65"/>
      <c r="AO598" s="65"/>
      <c r="AP598" s="65"/>
      <c r="AQ598" s="65"/>
      <c r="AR598" s="632"/>
      <c r="AS598" s="65"/>
      <c r="AT598" s="65"/>
      <c r="AU598" s="65"/>
      <c r="AV598" s="632"/>
      <c r="AW598" s="65"/>
      <c r="AX598" s="632"/>
      <c r="AY598" s="65"/>
      <c r="AZ598" s="65"/>
      <c r="BA598" s="65"/>
      <c r="BB598" s="632"/>
      <c r="BC598" s="632"/>
      <c r="BD598" s="65"/>
      <c r="BE598" s="632"/>
      <c r="BF598" s="65"/>
      <c r="BG598" s="65"/>
      <c r="BI598" s="635"/>
      <c r="BJ598" s="636"/>
      <c r="BK598" s="636"/>
      <c r="BL598" s="636"/>
      <c r="BM598" s="102"/>
      <c r="BN598" s="102"/>
      <c r="BO598" s="102"/>
      <c r="BP598" s="636"/>
      <c r="BQ598" s="636"/>
      <c r="BR598" s="636"/>
      <c r="BS598" s="636"/>
      <c r="BT598" s="636"/>
      <c r="BU598" s="636"/>
      <c r="BV598" s="636"/>
      <c r="BW598" s="636"/>
      <c r="BX598" s="636"/>
      <c r="BY598" s="636"/>
      <c r="BZ598" s="636"/>
      <c r="CA598" s="636"/>
      <c r="CB598" s="637"/>
      <c r="CC598" s="636"/>
      <c r="CD598" s="636"/>
      <c r="CE598" s="637"/>
      <c r="CF598" s="637"/>
      <c r="CG598" s="637"/>
      <c r="CH598" s="637"/>
      <c r="CI598" s="636"/>
      <c r="CJ598" s="636"/>
      <c r="CK598" s="637"/>
      <c r="CL598" s="637"/>
      <c r="CM598" s="637"/>
      <c r="CN598" s="705"/>
      <c r="CO598" s="88"/>
      <c r="CP598" s="88"/>
      <c r="CQ598" s="88"/>
      <c r="CR598" s="67"/>
      <c r="CS598" s="67"/>
      <c r="CT598" s="67"/>
      <c r="CU598" s="67"/>
      <c r="CV598" s="67"/>
      <c r="CW598" s="67"/>
      <c r="CX598" s="67"/>
      <c r="CY598" s="67"/>
      <c r="CZ598" s="67"/>
      <c r="DA598" s="67"/>
      <c r="DB598" s="67"/>
      <c r="DC598" s="67"/>
      <c r="DD598" s="67"/>
      <c r="DE598" s="67"/>
      <c r="DF598" s="67"/>
      <c r="DG598" s="67"/>
      <c r="DH598" s="67"/>
      <c r="DI598" s="67"/>
      <c r="DJ598" s="67"/>
      <c r="DK598" s="67"/>
      <c r="DL598" s="67"/>
      <c r="DM598" s="67"/>
      <c r="DN598" s="67"/>
      <c r="DO598" s="67"/>
      <c r="DP598" s="67"/>
    </row>
    <row r="599" spans="2:120" hidden="1" x14ac:dyDescent="0.25">
      <c r="B599" s="65"/>
      <c r="C599" s="65"/>
      <c r="D599" s="65"/>
      <c r="E599" s="65"/>
      <c r="F599" s="65"/>
      <c r="G599" s="65"/>
      <c r="H599" s="65"/>
      <c r="I599" s="65"/>
      <c r="J599" s="65"/>
      <c r="K599" s="65"/>
      <c r="L599" s="65"/>
      <c r="M599" s="65"/>
      <c r="N599" s="65"/>
      <c r="O599" s="65"/>
      <c r="P599" s="65"/>
      <c r="Q599" s="65"/>
      <c r="R599" s="65"/>
      <c r="S599" s="65"/>
      <c r="T599" s="65"/>
      <c r="U599" s="65"/>
      <c r="V599" s="631"/>
      <c r="W599" s="65"/>
      <c r="X599" s="65"/>
      <c r="Y599" s="65"/>
      <c r="Z599" s="65"/>
      <c r="AA599" s="632"/>
      <c r="AB599" s="632"/>
      <c r="AC599" s="65"/>
      <c r="AD599" s="632"/>
      <c r="AE599" s="633"/>
      <c r="AF599" s="65"/>
      <c r="AG599" s="65"/>
      <c r="AH599" s="634"/>
      <c r="AI599" s="634"/>
      <c r="AJ599" s="65"/>
      <c r="AK599" s="632"/>
      <c r="AL599" s="65"/>
      <c r="AM599" s="65"/>
      <c r="AN599" s="65"/>
      <c r="AO599" s="65"/>
      <c r="AP599" s="65"/>
      <c r="AQ599" s="65"/>
      <c r="AR599" s="632"/>
      <c r="AS599" s="65"/>
      <c r="AT599" s="65"/>
      <c r="AU599" s="65"/>
      <c r="AV599" s="632"/>
      <c r="AW599" s="65"/>
      <c r="AX599" s="632"/>
      <c r="AY599" s="65"/>
      <c r="AZ599" s="65"/>
      <c r="BA599" s="65"/>
      <c r="BB599" s="632"/>
      <c r="BC599" s="632"/>
      <c r="BD599" s="65"/>
      <c r="BE599" s="632"/>
      <c r="BF599" s="65"/>
      <c r="BG599" s="65"/>
      <c r="BI599" s="635"/>
      <c r="BJ599" s="636"/>
      <c r="BK599" s="636"/>
      <c r="BL599" s="636"/>
      <c r="BM599" s="102"/>
      <c r="BN599" s="102"/>
      <c r="BO599" s="102"/>
      <c r="BP599" s="636"/>
      <c r="BQ599" s="636"/>
      <c r="BR599" s="636"/>
      <c r="BS599" s="636"/>
      <c r="BT599" s="636"/>
      <c r="BU599" s="636"/>
      <c r="BV599" s="636"/>
      <c r="BW599" s="636"/>
      <c r="BX599" s="636"/>
      <c r="BY599" s="636"/>
      <c r="BZ599" s="636"/>
      <c r="CA599" s="636"/>
      <c r="CB599" s="637"/>
      <c r="CC599" s="636"/>
      <c r="CD599" s="636"/>
      <c r="CE599" s="637"/>
      <c r="CF599" s="637"/>
      <c r="CG599" s="637"/>
      <c r="CH599" s="637"/>
      <c r="CI599" s="636"/>
      <c r="CJ599" s="636"/>
      <c r="CK599" s="637"/>
      <c r="CL599" s="637"/>
      <c r="CM599" s="637"/>
      <c r="CN599" s="705"/>
      <c r="CO599" s="88"/>
      <c r="CP599" s="88"/>
      <c r="CQ599" s="88"/>
      <c r="CR599" s="67"/>
      <c r="CS599" s="67"/>
      <c r="CT599" s="67"/>
      <c r="CU599" s="67"/>
      <c r="CV599" s="67"/>
      <c r="CW599" s="67"/>
      <c r="CX599" s="67"/>
      <c r="CY599" s="67"/>
      <c r="CZ599" s="67"/>
      <c r="DA599" s="67"/>
      <c r="DB599" s="67"/>
      <c r="DC599" s="67"/>
      <c r="DD599" s="67"/>
      <c r="DE599" s="67"/>
      <c r="DF599" s="67"/>
      <c r="DG599" s="67"/>
      <c r="DH599" s="67"/>
      <c r="DI599" s="67"/>
      <c r="DJ599" s="67"/>
      <c r="DK599" s="67"/>
      <c r="DL599" s="67"/>
      <c r="DM599" s="67"/>
      <c r="DN599" s="67"/>
      <c r="DO599" s="67"/>
      <c r="DP599" s="67"/>
    </row>
    <row r="600" spans="2:120" hidden="1" x14ac:dyDescent="0.25">
      <c r="B600" s="65"/>
      <c r="C600" s="65"/>
      <c r="D600" s="65"/>
      <c r="E600" s="65"/>
      <c r="F600" s="65"/>
      <c r="G600" s="65"/>
      <c r="H600" s="65"/>
      <c r="I600" s="65"/>
      <c r="J600" s="65"/>
      <c r="K600" s="65"/>
      <c r="L600" s="65"/>
      <c r="M600" s="65"/>
      <c r="N600" s="65"/>
      <c r="O600" s="65"/>
      <c r="P600" s="65"/>
      <c r="Q600" s="65"/>
      <c r="R600" s="65"/>
      <c r="S600" s="65"/>
      <c r="T600" s="65"/>
      <c r="U600" s="65"/>
      <c r="V600" s="631"/>
      <c r="W600" s="65"/>
      <c r="X600" s="65"/>
      <c r="Y600" s="65"/>
      <c r="Z600" s="65"/>
      <c r="AA600" s="632"/>
      <c r="AB600" s="632"/>
      <c r="AC600" s="65"/>
      <c r="AD600" s="632"/>
      <c r="AE600" s="633"/>
      <c r="AF600" s="65"/>
      <c r="AG600" s="65"/>
      <c r="AH600" s="634"/>
      <c r="AI600" s="634"/>
      <c r="AJ600" s="65"/>
      <c r="AK600" s="632"/>
      <c r="AL600" s="65"/>
      <c r="AM600" s="65"/>
      <c r="AN600" s="65"/>
      <c r="AO600" s="65"/>
      <c r="AP600" s="65"/>
      <c r="AQ600" s="65"/>
      <c r="AR600" s="632"/>
      <c r="AS600" s="65"/>
      <c r="AT600" s="65"/>
      <c r="AU600" s="65"/>
      <c r="AV600" s="632"/>
      <c r="AW600" s="65"/>
      <c r="AX600" s="632"/>
      <c r="AY600" s="65"/>
      <c r="AZ600" s="65"/>
      <c r="BA600" s="65"/>
      <c r="BB600" s="632"/>
      <c r="BC600" s="632"/>
      <c r="BD600" s="65"/>
      <c r="BE600" s="632"/>
      <c r="BF600" s="65"/>
      <c r="BG600" s="65"/>
      <c r="BI600" s="635"/>
      <c r="BJ600" s="636"/>
      <c r="BK600" s="636"/>
      <c r="BL600" s="636"/>
      <c r="BM600" s="102"/>
      <c r="BN600" s="102"/>
      <c r="BO600" s="102"/>
      <c r="BP600" s="636"/>
      <c r="BQ600" s="636"/>
      <c r="BR600" s="636"/>
      <c r="BS600" s="636"/>
      <c r="BT600" s="636"/>
      <c r="BU600" s="636"/>
      <c r="BV600" s="636"/>
      <c r="BW600" s="636"/>
      <c r="BX600" s="636"/>
      <c r="BY600" s="636"/>
      <c r="BZ600" s="636"/>
      <c r="CA600" s="636"/>
      <c r="CB600" s="637"/>
      <c r="CC600" s="636"/>
      <c r="CD600" s="636"/>
      <c r="CE600" s="637"/>
      <c r="CF600" s="637"/>
      <c r="CG600" s="637"/>
      <c r="CH600" s="637"/>
      <c r="CI600" s="636"/>
      <c r="CJ600" s="636"/>
      <c r="CK600" s="637"/>
      <c r="CL600" s="637"/>
      <c r="CM600" s="637"/>
      <c r="CN600" s="705"/>
      <c r="CO600" s="88"/>
      <c r="CP600" s="88"/>
      <c r="CQ600" s="88"/>
      <c r="CR600" s="67"/>
      <c r="CS600" s="67"/>
      <c r="CT600" s="67"/>
      <c r="CU600" s="67"/>
      <c r="CV600" s="67"/>
      <c r="CW600" s="67"/>
      <c r="CX600" s="67"/>
      <c r="CY600" s="67"/>
      <c r="CZ600" s="67"/>
      <c r="DA600" s="67"/>
      <c r="DB600" s="67"/>
      <c r="DC600" s="67"/>
      <c r="DD600" s="67"/>
      <c r="DE600" s="67"/>
      <c r="DF600" s="67"/>
      <c r="DG600" s="67"/>
      <c r="DH600" s="67"/>
      <c r="DI600" s="67"/>
      <c r="DJ600" s="67"/>
      <c r="DK600" s="67"/>
      <c r="DL600" s="67"/>
      <c r="DM600" s="67"/>
      <c r="DN600" s="67"/>
      <c r="DO600" s="67"/>
      <c r="DP600" s="67"/>
    </row>
    <row r="601" spans="2:120" hidden="1" x14ac:dyDescent="0.25">
      <c r="B601" s="65"/>
      <c r="C601" s="65"/>
      <c r="D601" s="65"/>
      <c r="E601" s="65"/>
      <c r="F601" s="65"/>
      <c r="G601" s="65"/>
      <c r="H601" s="65"/>
      <c r="I601" s="65"/>
      <c r="J601" s="65"/>
      <c r="K601" s="65"/>
      <c r="L601" s="65"/>
      <c r="M601" s="65"/>
      <c r="N601" s="65"/>
      <c r="O601" s="65"/>
      <c r="P601" s="65"/>
      <c r="Q601" s="65"/>
      <c r="R601" s="65"/>
      <c r="S601" s="65"/>
      <c r="T601" s="65"/>
      <c r="U601" s="65"/>
      <c r="V601" s="631"/>
      <c r="W601" s="65"/>
      <c r="X601" s="65"/>
      <c r="Y601" s="65"/>
      <c r="Z601" s="65"/>
      <c r="AA601" s="632"/>
      <c r="AB601" s="632"/>
      <c r="AC601" s="65"/>
      <c r="AD601" s="632"/>
      <c r="AE601" s="633"/>
      <c r="AF601" s="65"/>
      <c r="AG601" s="65"/>
      <c r="AH601" s="634"/>
      <c r="AI601" s="634"/>
      <c r="AJ601" s="65"/>
      <c r="AK601" s="632"/>
      <c r="AL601" s="65"/>
      <c r="AM601" s="65"/>
      <c r="AN601" s="65"/>
      <c r="AO601" s="65"/>
      <c r="AP601" s="65"/>
      <c r="AQ601" s="65"/>
      <c r="AR601" s="632"/>
      <c r="AS601" s="65"/>
      <c r="AT601" s="65"/>
      <c r="AU601" s="65"/>
      <c r="AV601" s="632"/>
      <c r="AW601" s="65"/>
      <c r="AX601" s="632"/>
      <c r="AY601" s="65"/>
      <c r="AZ601" s="65"/>
      <c r="BA601" s="65"/>
      <c r="BB601" s="632"/>
      <c r="BC601" s="632"/>
      <c r="BD601" s="65"/>
      <c r="BE601" s="632"/>
      <c r="BF601" s="65"/>
      <c r="BG601" s="65"/>
      <c r="BI601" s="635"/>
      <c r="BJ601" s="636"/>
      <c r="BK601" s="636"/>
      <c r="BL601" s="636"/>
      <c r="BM601" s="102"/>
      <c r="BN601" s="102"/>
      <c r="BO601" s="102"/>
      <c r="BP601" s="636"/>
      <c r="BQ601" s="636"/>
      <c r="BR601" s="636"/>
      <c r="BS601" s="636"/>
      <c r="BT601" s="636"/>
      <c r="BU601" s="636"/>
      <c r="BV601" s="636"/>
      <c r="BW601" s="636"/>
      <c r="BX601" s="636"/>
      <c r="BY601" s="636"/>
      <c r="BZ601" s="636"/>
      <c r="CA601" s="636"/>
      <c r="CB601" s="637"/>
      <c r="CC601" s="636"/>
      <c r="CD601" s="636"/>
      <c r="CE601" s="637"/>
      <c r="CF601" s="637"/>
      <c r="CG601" s="637"/>
      <c r="CH601" s="637"/>
      <c r="CI601" s="636"/>
      <c r="CJ601" s="636"/>
      <c r="CK601" s="637"/>
      <c r="CL601" s="637"/>
      <c r="CM601" s="637"/>
      <c r="CN601" s="705"/>
      <c r="CO601" s="88"/>
      <c r="CP601" s="88"/>
      <c r="CQ601" s="88"/>
      <c r="CR601" s="67"/>
      <c r="CS601" s="67"/>
      <c r="CT601" s="67"/>
      <c r="CU601" s="67"/>
      <c r="CV601" s="67"/>
      <c r="CW601" s="67"/>
      <c r="CX601" s="67"/>
      <c r="CY601" s="67"/>
      <c r="CZ601" s="67"/>
      <c r="DA601" s="67"/>
      <c r="DB601" s="67"/>
      <c r="DC601" s="67"/>
      <c r="DD601" s="67"/>
      <c r="DE601" s="67"/>
      <c r="DF601" s="67"/>
      <c r="DG601" s="67"/>
      <c r="DH601" s="67"/>
      <c r="DI601" s="67"/>
      <c r="DJ601" s="67"/>
      <c r="DK601" s="67"/>
      <c r="DL601" s="67"/>
      <c r="DM601" s="67"/>
      <c r="DN601" s="67"/>
      <c r="DO601" s="67"/>
      <c r="DP601" s="67"/>
    </row>
    <row r="602" spans="2:120" hidden="1" x14ac:dyDescent="0.25">
      <c r="B602" s="65"/>
      <c r="C602" s="65"/>
      <c r="D602" s="65"/>
      <c r="E602" s="65"/>
      <c r="F602" s="65"/>
      <c r="G602" s="65"/>
      <c r="H602" s="65"/>
      <c r="I602" s="65"/>
      <c r="J602" s="65"/>
      <c r="K602" s="65"/>
      <c r="L602" s="65"/>
      <c r="M602" s="65"/>
      <c r="N602" s="65"/>
      <c r="O602" s="65"/>
      <c r="P602" s="65"/>
      <c r="Q602" s="65"/>
      <c r="R602" s="65"/>
      <c r="S602" s="65"/>
      <c r="T602" s="65"/>
      <c r="U602" s="65"/>
      <c r="V602" s="631"/>
      <c r="W602" s="65"/>
      <c r="X602" s="65"/>
      <c r="Y602" s="65"/>
      <c r="Z602" s="65"/>
      <c r="AA602" s="632"/>
      <c r="AB602" s="632"/>
      <c r="AC602" s="65"/>
      <c r="AD602" s="632"/>
      <c r="AE602" s="633"/>
      <c r="AF602" s="65"/>
      <c r="AG602" s="65"/>
      <c r="AH602" s="634"/>
      <c r="AI602" s="634"/>
      <c r="AJ602" s="65"/>
      <c r="AK602" s="632"/>
      <c r="AL602" s="65"/>
      <c r="AM602" s="65"/>
      <c r="AN602" s="65"/>
      <c r="AO602" s="65"/>
      <c r="AP602" s="65"/>
      <c r="AQ602" s="65"/>
      <c r="AR602" s="632"/>
      <c r="AS602" s="65"/>
      <c r="AT602" s="65"/>
      <c r="AU602" s="65"/>
      <c r="AV602" s="632"/>
      <c r="AW602" s="65"/>
      <c r="AX602" s="632"/>
      <c r="AY602" s="65"/>
      <c r="AZ602" s="65"/>
      <c r="BA602" s="65"/>
      <c r="BB602" s="632"/>
      <c r="BC602" s="632"/>
      <c r="BD602" s="65"/>
      <c r="BE602" s="632"/>
      <c r="BF602" s="65"/>
      <c r="BG602" s="65"/>
      <c r="BI602" s="635"/>
      <c r="BJ602" s="636"/>
      <c r="BK602" s="636"/>
      <c r="BL602" s="636"/>
      <c r="BM602" s="102"/>
      <c r="BN602" s="102"/>
      <c r="BO602" s="102"/>
      <c r="BP602" s="636"/>
      <c r="BQ602" s="636"/>
      <c r="BR602" s="636"/>
      <c r="BS602" s="636"/>
      <c r="BT602" s="636"/>
      <c r="BU602" s="636"/>
      <c r="BV602" s="636"/>
      <c r="BW602" s="636"/>
      <c r="BX602" s="636"/>
      <c r="BY602" s="636"/>
      <c r="BZ602" s="636"/>
      <c r="CA602" s="636"/>
      <c r="CB602" s="637"/>
      <c r="CC602" s="636"/>
      <c r="CD602" s="636"/>
      <c r="CE602" s="637"/>
      <c r="CF602" s="637"/>
      <c r="CG602" s="637"/>
      <c r="CH602" s="637"/>
      <c r="CI602" s="636"/>
      <c r="CJ602" s="636"/>
      <c r="CK602" s="637"/>
      <c r="CL602" s="637"/>
      <c r="CM602" s="637"/>
      <c r="CN602" s="705"/>
      <c r="CO602" s="88"/>
      <c r="CP602" s="88"/>
      <c r="CQ602" s="88"/>
      <c r="CR602" s="67"/>
      <c r="CS602" s="67"/>
      <c r="CT602" s="67"/>
      <c r="CU602" s="67"/>
      <c r="CV602" s="67"/>
      <c r="CW602" s="67"/>
      <c r="CX602" s="67"/>
      <c r="CY602" s="67"/>
      <c r="CZ602" s="67"/>
      <c r="DA602" s="67"/>
      <c r="DB602" s="67"/>
      <c r="DC602" s="67"/>
      <c r="DD602" s="67"/>
      <c r="DE602" s="67"/>
      <c r="DF602" s="67"/>
      <c r="DG602" s="67"/>
      <c r="DH602" s="67"/>
      <c r="DI602" s="67"/>
      <c r="DJ602" s="67"/>
      <c r="DK602" s="67"/>
      <c r="DL602" s="67"/>
      <c r="DM602" s="67"/>
      <c r="DN602" s="67"/>
      <c r="DO602" s="67"/>
      <c r="DP602" s="67"/>
    </row>
    <row r="603" spans="2:120" hidden="1" x14ac:dyDescent="0.25">
      <c r="B603" s="65"/>
      <c r="C603" s="65"/>
      <c r="D603" s="65"/>
      <c r="E603" s="65"/>
      <c r="F603" s="65"/>
      <c r="G603" s="65"/>
      <c r="H603" s="65"/>
      <c r="I603" s="65"/>
      <c r="J603" s="65"/>
      <c r="K603" s="65"/>
      <c r="L603" s="65"/>
      <c r="M603" s="65"/>
      <c r="N603" s="65"/>
      <c r="O603" s="65"/>
      <c r="P603" s="65"/>
      <c r="Q603" s="65"/>
      <c r="R603" s="65"/>
      <c r="S603" s="65"/>
      <c r="T603" s="65"/>
      <c r="U603" s="65"/>
      <c r="V603" s="631"/>
      <c r="W603" s="65"/>
      <c r="X603" s="65"/>
      <c r="Y603" s="65"/>
      <c r="Z603" s="65"/>
      <c r="AA603" s="632"/>
      <c r="AB603" s="632"/>
      <c r="AC603" s="65"/>
      <c r="AD603" s="632"/>
      <c r="AE603" s="633"/>
      <c r="AF603" s="65"/>
      <c r="AG603" s="65"/>
      <c r="AH603" s="634"/>
      <c r="AI603" s="634"/>
      <c r="AJ603" s="65"/>
      <c r="AK603" s="632"/>
      <c r="AL603" s="65"/>
      <c r="AM603" s="65"/>
      <c r="AN603" s="65"/>
      <c r="AO603" s="65"/>
      <c r="AP603" s="65"/>
      <c r="AQ603" s="65"/>
      <c r="AR603" s="632"/>
      <c r="AS603" s="65"/>
      <c r="AT603" s="65"/>
      <c r="AU603" s="65"/>
      <c r="AV603" s="632"/>
      <c r="AW603" s="65"/>
      <c r="AX603" s="632"/>
      <c r="AY603" s="65"/>
      <c r="AZ603" s="65"/>
      <c r="BA603" s="65"/>
      <c r="BB603" s="632"/>
      <c r="BC603" s="632"/>
      <c r="BD603" s="65"/>
      <c r="BE603" s="632"/>
      <c r="BF603" s="65"/>
      <c r="BG603" s="65"/>
      <c r="BI603" s="635"/>
      <c r="BJ603" s="636"/>
      <c r="BK603" s="636"/>
      <c r="BL603" s="636"/>
      <c r="BM603" s="102"/>
      <c r="BN603" s="102"/>
      <c r="BO603" s="102"/>
      <c r="BP603" s="636"/>
      <c r="BQ603" s="636"/>
      <c r="BR603" s="636"/>
      <c r="BS603" s="636"/>
      <c r="BT603" s="636"/>
      <c r="BU603" s="636"/>
      <c r="BV603" s="636"/>
      <c r="BW603" s="636"/>
      <c r="BX603" s="636"/>
      <c r="BY603" s="636"/>
      <c r="BZ603" s="636"/>
      <c r="CA603" s="636"/>
      <c r="CB603" s="637"/>
      <c r="CC603" s="636"/>
      <c r="CD603" s="636"/>
      <c r="CE603" s="637"/>
      <c r="CF603" s="637"/>
      <c r="CG603" s="637"/>
      <c r="CH603" s="637"/>
      <c r="CI603" s="636"/>
      <c r="CJ603" s="636"/>
      <c r="CK603" s="637"/>
      <c r="CL603" s="637"/>
      <c r="CM603" s="637"/>
      <c r="CN603" s="705"/>
      <c r="CO603" s="88"/>
      <c r="CP603" s="88"/>
      <c r="CQ603" s="88"/>
      <c r="CR603" s="67"/>
      <c r="CS603" s="67"/>
      <c r="CT603" s="67"/>
      <c r="CU603" s="67"/>
      <c r="CV603" s="67"/>
      <c r="CW603" s="67"/>
      <c r="CX603" s="67"/>
      <c r="CY603" s="67"/>
      <c r="CZ603" s="67"/>
      <c r="DA603" s="67"/>
      <c r="DB603" s="67"/>
      <c r="DC603" s="67"/>
      <c r="DD603" s="67"/>
      <c r="DE603" s="67"/>
      <c r="DF603" s="67"/>
      <c r="DG603" s="67"/>
      <c r="DH603" s="67"/>
      <c r="DI603" s="67"/>
      <c r="DJ603" s="67"/>
      <c r="DK603" s="67"/>
      <c r="DL603" s="67"/>
      <c r="DM603" s="67"/>
      <c r="DN603" s="67"/>
      <c r="DO603" s="67"/>
      <c r="DP603" s="67"/>
    </row>
    <row r="604" spans="2:120" hidden="1" x14ac:dyDescent="0.25">
      <c r="B604" s="65"/>
      <c r="C604" s="65"/>
      <c r="D604" s="65"/>
      <c r="E604" s="65"/>
      <c r="F604" s="65"/>
      <c r="G604" s="65"/>
      <c r="H604" s="65"/>
      <c r="I604" s="65"/>
      <c r="J604" s="65"/>
      <c r="K604" s="65"/>
      <c r="L604" s="65"/>
      <c r="M604" s="65"/>
      <c r="N604" s="65"/>
      <c r="O604" s="65"/>
      <c r="P604" s="65"/>
      <c r="Q604" s="65"/>
      <c r="R604" s="65"/>
      <c r="S604" s="65"/>
      <c r="T604" s="65"/>
      <c r="U604" s="65"/>
      <c r="V604" s="631"/>
      <c r="W604" s="65"/>
      <c r="X604" s="65"/>
      <c r="Y604" s="65"/>
      <c r="Z604" s="65"/>
      <c r="AA604" s="632"/>
      <c r="AB604" s="632"/>
      <c r="AC604" s="65"/>
      <c r="AD604" s="632"/>
      <c r="AE604" s="633"/>
      <c r="AF604" s="65"/>
      <c r="AG604" s="65"/>
      <c r="AH604" s="634"/>
      <c r="AI604" s="634"/>
      <c r="AJ604" s="65"/>
      <c r="AK604" s="632"/>
      <c r="AL604" s="65"/>
      <c r="AM604" s="65"/>
      <c r="AN604" s="65"/>
      <c r="AO604" s="65"/>
      <c r="AP604" s="65"/>
      <c r="AQ604" s="65"/>
      <c r="AR604" s="632"/>
      <c r="AS604" s="65"/>
      <c r="AT604" s="65"/>
      <c r="AU604" s="65"/>
      <c r="AV604" s="632"/>
      <c r="AW604" s="65"/>
      <c r="AX604" s="632"/>
      <c r="AY604" s="65"/>
      <c r="AZ604" s="65"/>
      <c r="BA604" s="65"/>
      <c r="BB604" s="632"/>
      <c r="BC604" s="632"/>
      <c r="BD604" s="65"/>
      <c r="BE604" s="632"/>
      <c r="BF604" s="65"/>
      <c r="BG604" s="65"/>
      <c r="BI604" s="635"/>
      <c r="BJ604" s="636"/>
      <c r="BK604" s="636"/>
      <c r="BL604" s="636"/>
      <c r="BM604" s="102"/>
      <c r="BN604" s="102"/>
      <c r="BO604" s="102"/>
      <c r="BP604" s="636"/>
      <c r="BQ604" s="636"/>
      <c r="BR604" s="636"/>
      <c r="BS604" s="636"/>
      <c r="BT604" s="636"/>
      <c r="BU604" s="636"/>
      <c r="BV604" s="636"/>
      <c r="BW604" s="636"/>
      <c r="BX604" s="636"/>
      <c r="BY604" s="636"/>
      <c r="BZ604" s="636"/>
      <c r="CA604" s="636"/>
      <c r="CB604" s="637"/>
      <c r="CC604" s="636"/>
      <c r="CD604" s="636"/>
      <c r="CE604" s="637"/>
      <c r="CF604" s="637"/>
      <c r="CG604" s="637"/>
      <c r="CH604" s="637"/>
      <c r="CI604" s="636"/>
      <c r="CJ604" s="636"/>
      <c r="CK604" s="637"/>
      <c r="CL604" s="637"/>
      <c r="CM604" s="637"/>
      <c r="CN604" s="705"/>
      <c r="CO604" s="88"/>
      <c r="CP604" s="88"/>
      <c r="CQ604" s="88"/>
      <c r="CR604" s="67"/>
      <c r="CS604" s="67"/>
      <c r="CT604" s="67"/>
      <c r="CU604" s="67"/>
      <c r="CV604" s="67"/>
      <c r="CW604" s="67"/>
      <c r="CX604" s="67"/>
      <c r="CY604" s="67"/>
      <c r="CZ604" s="67"/>
      <c r="DA604" s="67"/>
      <c r="DB604" s="67"/>
      <c r="DC604" s="67"/>
      <c r="DD604" s="67"/>
      <c r="DE604" s="67"/>
      <c r="DF604" s="67"/>
      <c r="DG604" s="67"/>
      <c r="DH604" s="67"/>
      <c r="DI604" s="67"/>
      <c r="DJ604" s="67"/>
      <c r="DK604" s="67"/>
      <c r="DL604" s="67"/>
      <c r="DM604" s="67"/>
      <c r="DN604" s="67"/>
      <c r="DO604" s="67"/>
      <c r="DP604" s="67"/>
    </row>
    <row r="605" spans="2:120" hidden="1" x14ac:dyDescent="0.25">
      <c r="B605" s="65"/>
      <c r="C605" s="65"/>
      <c r="D605" s="65"/>
      <c r="E605" s="65"/>
      <c r="F605" s="65"/>
      <c r="G605" s="65"/>
      <c r="H605" s="65"/>
      <c r="I605" s="65"/>
      <c r="J605" s="65"/>
      <c r="K605" s="65"/>
      <c r="L605" s="65"/>
      <c r="M605" s="65"/>
      <c r="N605" s="65"/>
      <c r="O605" s="65"/>
      <c r="P605" s="65"/>
      <c r="Q605" s="65"/>
      <c r="R605" s="65"/>
      <c r="S605" s="65"/>
      <c r="T605" s="65"/>
      <c r="U605" s="65"/>
      <c r="V605" s="631"/>
      <c r="W605" s="65"/>
      <c r="X605" s="65"/>
      <c r="Y605" s="65"/>
      <c r="Z605" s="65"/>
      <c r="AA605" s="632"/>
      <c r="AB605" s="632"/>
      <c r="AC605" s="65"/>
      <c r="AD605" s="632"/>
      <c r="AE605" s="633"/>
      <c r="AF605" s="65"/>
      <c r="AG605" s="65"/>
      <c r="AH605" s="634"/>
      <c r="AI605" s="634"/>
      <c r="AJ605" s="65"/>
      <c r="AK605" s="632"/>
      <c r="AL605" s="65"/>
      <c r="AM605" s="65"/>
      <c r="AN605" s="65"/>
      <c r="AO605" s="65"/>
      <c r="AP605" s="65"/>
      <c r="AQ605" s="65"/>
      <c r="AR605" s="632"/>
      <c r="AS605" s="65"/>
      <c r="AT605" s="65"/>
      <c r="AU605" s="65"/>
      <c r="AV605" s="632"/>
      <c r="AW605" s="65"/>
      <c r="AX605" s="632"/>
      <c r="AY605" s="65"/>
      <c r="AZ605" s="65"/>
      <c r="BA605" s="65"/>
      <c r="BB605" s="632"/>
      <c r="BC605" s="632"/>
      <c r="BD605" s="65"/>
      <c r="BE605" s="632"/>
      <c r="BF605" s="65"/>
      <c r="BG605" s="65"/>
      <c r="BI605" s="635"/>
      <c r="BJ605" s="636"/>
      <c r="BK605" s="636"/>
      <c r="BL605" s="636"/>
      <c r="BM605" s="102"/>
      <c r="BN605" s="102"/>
      <c r="BO605" s="102"/>
      <c r="BP605" s="636"/>
      <c r="BQ605" s="636"/>
      <c r="BR605" s="636"/>
      <c r="BS605" s="636"/>
      <c r="BT605" s="636"/>
      <c r="BU605" s="636"/>
      <c r="BV605" s="636"/>
      <c r="BW605" s="636"/>
      <c r="BX605" s="636"/>
      <c r="BY605" s="636"/>
      <c r="BZ605" s="636"/>
      <c r="CA605" s="636"/>
      <c r="CB605" s="637"/>
      <c r="CC605" s="636"/>
      <c r="CD605" s="636"/>
      <c r="CE605" s="637"/>
      <c r="CF605" s="637"/>
      <c r="CG605" s="637"/>
      <c r="CH605" s="637"/>
      <c r="CI605" s="636"/>
      <c r="CJ605" s="636"/>
      <c r="CK605" s="637"/>
      <c r="CL605" s="637"/>
      <c r="CM605" s="637"/>
      <c r="CN605" s="705"/>
      <c r="CO605" s="88"/>
      <c r="CP605" s="88"/>
      <c r="CQ605" s="88"/>
      <c r="CR605" s="67"/>
      <c r="CS605" s="67"/>
      <c r="CT605" s="67"/>
      <c r="CU605" s="67"/>
      <c r="CV605" s="67"/>
      <c r="CW605" s="67"/>
      <c r="CX605" s="67"/>
      <c r="CY605" s="67"/>
      <c r="CZ605" s="67"/>
      <c r="DA605" s="67"/>
      <c r="DB605" s="67"/>
      <c r="DC605" s="67"/>
      <c r="DD605" s="67"/>
      <c r="DE605" s="67"/>
      <c r="DF605" s="67"/>
      <c r="DG605" s="67"/>
      <c r="DH605" s="67"/>
      <c r="DI605" s="67"/>
      <c r="DJ605" s="67"/>
      <c r="DK605" s="67"/>
      <c r="DL605" s="67"/>
      <c r="DM605" s="67"/>
      <c r="DN605" s="67"/>
      <c r="DO605" s="67"/>
      <c r="DP605" s="67"/>
    </row>
    <row r="606" spans="2:120" hidden="1" x14ac:dyDescent="0.25">
      <c r="B606" s="65"/>
      <c r="C606" s="65"/>
      <c r="D606" s="65"/>
      <c r="E606" s="65"/>
      <c r="F606" s="65"/>
      <c r="G606" s="65"/>
      <c r="H606" s="65"/>
      <c r="I606" s="65"/>
      <c r="J606" s="65"/>
      <c r="K606" s="65"/>
      <c r="L606" s="65"/>
      <c r="M606" s="65"/>
      <c r="N606" s="65"/>
      <c r="O606" s="65"/>
      <c r="P606" s="65"/>
      <c r="Q606" s="65"/>
      <c r="R606" s="65"/>
      <c r="S606" s="65"/>
      <c r="T606" s="65"/>
      <c r="U606" s="65"/>
      <c r="V606" s="631"/>
      <c r="W606" s="65"/>
      <c r="X606" s="65"/>
      <c r="Y606" s="65"/>
      <c r="Z606" s="65"/>
      <c r="AA606" s="632"/>
      <c r="AB606" s="632"/>
      <c r="AC606" s="65"/>
      <c r="AD606" s="632"/>
      <c r="AE606" s="633"/>
      <c r="AF606" s="65"/>
      <c r="AG606" s="65"/>
      <c r="AH606" s="634"/>
      <c r="AI606" s="634"/>
      <c r="AJ606" s="65"/>
      <c r="AK606" s="632"/>
      <c r="AL606" s="65"/>
      <c r="AM606" s="65"/>
      <c r="AN606" s="65"/>
      <c r="AO606" s="65"/>
      <c r="AP606" s="65"/>
      <c r="AQ606" s="65"/>
      <c r="AR606" s="632"/>
      <c r="AS606" s="65"/>
      <c r="AT606" s="65"/>
      <c r="AU606" s="65"/>
      <c r="AV606" s="632"/>
      <c r="AW606" s="65"/>
      <c r="AX606" s="632"/>
      <c r="AY606" s="65"/>
      <c r="AZ606" s="65"/>
      <c r="BA606" s="65"/>
      <c r="BB606" s="632"/>
      <c r="BC606" s="632"/>
      <c r="BD606" s="65"/>
      <c r="BE606" s="632"/>
      <c r="BF606" s="65"/>
      <c r="BG606" s="65"/>
      <c r="BI606" s="635"/>
      <c r="BJ606" s="636"/>
      <c r="BK606" s="636"/>
      <c r="BL606" s="636"/>
      <c r="BM606" s="102"/>
      <c r="BN606" s="102"/>
      <c r="BO606" s="102"/>
      <c r="BP606" s="636"/>
      <c r="BQ606" s="636"/>
      <c r="BR606" s="636"/>
      <c r="BS606" s="636"/>
      <c r="BT606" s="636"/>
      <c r="BU606" s="636"/>
      <c r="BV606" s="636"/>
      <c r="BW606" s="636"/>
      <c r="BX606" s="636"/>
      <c r="BY606" s="636"/>
      <c r="BZ606" s="636"/>
      <c r="CA606" s="636"/>
      <c r="CB606" s="637"/>
      <c r="CC606" s="636"/>
      <c r="CD606" s="636"/>
      <c r="CE606" s="637"/>
      <c r="CF606" s="637"/>
      <c r="CG606" s="637"/>
      <c r="CH606" s="637"/>
      <c r="CI606" s="636"/>
      <c r="CJ606" s="636"/>
      <c r="CK606" s="637"/>
      <c r="CL606" s="637"/>
      <c r="CM606" s="637"/>
      <c r="CN606" s="705"/>
      <c r="CO606" s="88"/>
      <c r="CP606" s="88"/>
      <c r="CQ606" s="88"/>
      <c r="CR606" s="67"/>
      <c r="CS606" s="67"/>
      <c r="CT606" s="67"/>
      <c r="CU606" s="67"/>
      <c r="CV606" s="67"/>
      <c r="CW606" s="67"/>
      <c r="CX606" s="67"/>
      <c r="CY606" s="67"/>
      <c r="CZ606" s="67"/>
      <c r="DA606" s="67"/>
      <c r="DB606" s="67"/>
      <c r="DC606" s="67"/>
      <c r="DD606" s="67"/>
      <c r="DE606" s="67"/>
      <c r="DF606" s="67"/>
      <c r="DG606" s="67"/>
      <c r="DH606" s="67"/>
      <c r="DI606" s="67"/>
      <c r="DJ606" s="67"/>
      <c r="DK606" s="67"/>
      <c r="DL606" s="67"/>
      <c r="DM606" s="67"/>
      <c r="DN606" s="67"/>
      <c r="DO606" s="67"/>
      <c r="DP606" s="67"/>
    </row>
    <row r="607" spans="2:120" hidden="1" x14ac:dyDescent="0.25">
      <c r="B607" s="65"/>
      <c r="C607" s="65"/>
      <c r="D607" s="65"/>
      <c r="E607" s="65"/>
      <c r="F607" s="65"/>
      <c r="G607" s="65"/>
      <c r="H607" s="65"/>
      <c r="I607" s="65"/>
      <c r="J607" s="65"/>
      <c r="K607" s="65"/>
      <c r="L607" s="65"/>
      <c r="M607" s="65"/>
      <c r="N607" s="65"/>
      <c r="O607" s="65"/>
      <c r="P607" s="65"/>
      <c r="Q607" s="65"/>
      <c r="R607" s="65"/>
      <c r="S607" s="65"/>
      <c r="T607" s="65"/>
      <c r="U607" s="65"/>
      <c r="V607" s="631"/>
      <c r="W607" s="65"/>
      <c r="X607" s="65"/>
      <c r="Y607" s="65"/>
      <c r="Z607" s="65"/>
      <c r="AA607" s="632"/>
      <c r="AB607" s="632"/>
      <c r="AC607" s="65"/>
      <c r="AD607" s="632"/>
      <c r="AE607" s="633"/>
      <c r="AF607" s="65"/>
      <c r="AG607" s="65"/>
      <c r="AH607" s="634"/>
      <c r="AI607" s="634"/>
      <c r="AJ607" s="65"/>
      <c r="AK607" s="632"/>
      <c r="AL607" s="65"/>
      <c r="AM607" s="65"/>
      <c r="AN607" s="65"/>
      <c r="AO607" s="65"/>
      <c r="AP607" s="65"/>
      <c r="AQ607" s="65"/>
      <c r="AR607" s="632"/>
      <c r="AS607" s="65"/>
      <c r="AT607" s="65"/>
      <c r="AU607" s="65"/>
      <c r="AV607" s="632"/>
      <c r="AW607" s="65"/>
      <c r="AX607" s="632"/>
      <c r="AY607" s="65"/>
      <c r="AZ607" s="65"/>
      <c r="BA607" s="65"/>
      <c r="BB607" s="632"/>
      <c r="BC607" s="632"/>
      <c r="BD607" s="65"/>
      <c r="BE607" s="632"/>
      <c r="BF607" s="65"/>
      <c r="BG607" s="65"/>
      <c r="BI607" s="635"/>
      <c r="BJ607" s="636"/>
      <c r="BK607" s="636"/>
      <c r="BL607" s="636"/>
      <c r="BM607" s="102"/>
      <c r="BN607" s="102"/>
      <c r="BO607" s="102"/>
      <c r="BP607" s="636"/>
      <c r="BQ607" s="636"/>
      <c r="BR607" s="636"/>
      <c r="BS607" s="636"/>
      <c r="BT607" s="636"/>
      <c r="BU607" s="636"/>
      <c r="BV607" s="636"/>
      <c r="BW607" s="636"/>
      <c r="BX607" s="636"/>
      <c r="BY607" s="636"/>
      <c r="BZ607" s="636"/>
      <c r="CA607" s="636"/>
      <c r="CB607" s="637"/>
      <c r="CC607" s="636"/>
      <c r="CD607" s="636"/>
      <c r="CE607" s="637"/>
      <c r="CF607" s="637"/>
      <c r="CG607" s="637"/>
      <c r="CH607" s="637"/>
      <c r="CI607" s="636"/>
      <c r="CJ607" s="636"/>
      <c r="CK607" s="637"/>
      <c r="CL607" s="637"/>
      <c r="CM607" s="637"/>
      <c r="CN607" s="705"/>
      <c r="CO607" s="88"/>
      <c r="CP607" s="88"/>
      <c r="CQ607" s="88"/>
      <c r="CR607" s="67"/>
      <c r="CS607" s="67"/>
      <c r="CT607" s="67"/>
      <c r="CU607" s="67"/>
      <c r="CV607" s="67"/>
      <c r="CW607" s="67"/>
      <c r="CX607" s="67"/>
      <c r="CY607" s="67"/>
      <c r="CZ607" s="67"/>
      <c r="DA607" s="67"/>
      <c r="DB607" s="67"/>
      <c r="DC607" s="67"/>
      <c r="DD607" s="67"/>
      <c r="DE607" s="67"/>
      <c r="DF607" s="67"/>
      <c r="DG607" s="67"/>
      <c r="DH607" s="67"/>
      <c r="DI607" s="67"/>
      <c r="DJ607" s="67"/>
      <c r="DK607" s="67"/>
      <c r="DL607" s="67"/>
      <c r="DM607" s="67"/>
      <c r="DN607" s="67"/>
      <c r="DO607" s="67"/>
      <c r="DP607" s="67"/>
    </row>
    <row r="608" spans="2:120" hidden="1" x14ac:dyDescent="0.25">
      <c r="B608" s="65"/>
      <c r="C608" s="65"/>
      <c r="D608" s="65"/>
      <c r="E608" s="65"/>
      <c r="F608" s="65"/>
      <c r="G608" s="65"/>
      <c r="H608" s="65"/>
      <c r="I608" s="65"/>
      <c r="J608" s="65"/>
      <c r="K608" s="65"/>
      <c r="L608" s="65"/>
      <c r="M608" s="65"/>
      <c r="N608" s="65"/>
      <c r="O608" s="65"/>
      <c r="P608" s="65"/>
      <c r="Q608" s="65"/>
      <c r="R608" s="65"/>
      <c r="S608" s="65"/>
      <c r="T608" s="65"/>
      <c r="U608" s="65"/>
      <c r="V608" s="631"/>
      <c r="W608" s="65"/>
      <c r="X608" s="65"/>
      <c r="Y608" s="65"/>
      <c r="Z608" s="65"/>
      <c r="AA608" s="632"/>
      <c r="AB608" s="632"/>
      <c r="AC608" s="65"/>
      <c r="AD608" s="632"/>
      <c r="AE608" s="633"/>
      <c r="AF608" s="65"/>
      <c r="AG608" s="65"/>
      <c r="AH608" s="634"/>
      <c r="AI608" s="634"/>
      <c r="AJ608" s="65"/>
      <c r="AK608" s="632"/>
      <c r="AL608" s="65"/>
      <c r="AM608" s="65"/>
      <c r="AN608" s="65"/>
      <c r="AO608" s="65"/>
      <c r="AP608" s="65"/>
      <c r="AQ608" s="65"/>
      <c r="AR608" s="632"/>
      <c r="AS608" s="65"/>
      <c r="AT608" s="65"/>
      <c r="AU608" s="65"/>
      <c r="AV608" s="632"/>
      <c r="AW608" s="65"/>
      <c r="AX608" s="632"/>
      <c r="AY608" s="65"/>
      <c r="AZ608" s="65"/>
      <c r="BA608" s="65"/>
      <c r="BB608" s="632"/>
      <c r="BC608" s="632"/>
      <c r="BD608" s="65"/>
      <c r="BE608" s="632"/>
      <c r="BF608" s="65"/>
      <c r="BG608" s="65"/>
      <c r="BI608" s="635"/>
      <c r="BJ608" s="636"/>
      <c r="BK608" s="636"/>
      <c r="BL608" s="636"/>
      <c r="BM608" s="102"/>
      <c r="BN608" s="102"/>
      <c r="BO608" s="102"/>
      <c r="BP608" s="636"/>
      <c r="BQ608" s="636"/>
      <c r="BR608" s="636"/>
      <c r="BS608" s="636"/>
      <c r="BT608" s="636"/>
      <c r="BU608" s="636"/>
      <c r="BV608" s="636"/>
      <c r="BW608" s="636"/>
      <c r="BX608" s="636"/>
      <c r="BY608" s="636"/>
      <c r="BZ608" s="636"/>
      <c r="CA608" s="636"/>
      <c r="CB608" s="637"/>
      <c r="CC608" s="636"/>
      <c r="CD608" s="636"/>
      <c r="CE608" s="637"/>
      <c r="CF608" s="637"/>
      <c r="CG608" s="637"/>
      <c r="CH608" s="637"/>
      <c r="CI608" s="636"/>
      <c r="CJ608" s="636"/>
      <c r="CK608" s="637"/>
      <c r="CL608" s="637"/>
      <c r="CM608" s="637"/>
      <c r="CN608" s="705"/>
      <c r="CO608" s="88"/>
      <c r="CP608" s="88"/>
      <c r="CQ608" s="88"/>
      <c r="CR608" s="67"/>
      <c r="CS608" s="67"/>
      <c r="CT608" s="67"/>
      <c r="CU608" s="67"/>
      <c r="CV608" s="67"/>
      <c r="CW608" s="67"/>
      <c r="CX608" s="67"/>
      <c r="CY608" s="67"/>
      <c r="CZ608" s="67"/>
      <c r="DA608" s="67"/>
      <c r="DB608" s="67"/>
      <c r="DC608" s="67"/>
      <c r="DD608" s="67"/>
      <c r="DE608" s="67"/>
      <c r="DF608" s="67"/>
      <c r="DG608" s="67"/>
      <c r="DH608" s="67"/>
      <c r="DI608" s="67"/>
      <c r="DJ608" s="67"/>
      <c r="DK608" s="67"/>
      <c r="DL608" s="67"/>
      <c r="DM608" s="67"/>
      <c r="DN608" s="67"/>
      <c r="DO608" s="67"/>
      <c r="DP608" s="67"/>
    </row>
    <row r="609" spans="2:120" hidden="1" x14ac:dyDescent="0.25">
      <c r="B609" s="65"/>
      <c r="C609" s="65"/>
      <c r="D609" s="65"/>
      <c r="E609" s="65"/>
      <c r="F609" s="65"/>
      <c r="G609" s="65"/>
      <c r="H609" s="65"/>
      <c r="I609" s="65"/>
      <c r="J609" s="65"/>
      <c r="K609" s="65"/>
      <c r="L609" s="65"/>
      <c r="M609" s="65"/>
      <c r="N609" s="65"/>
      <c r="O609" s="65"/>
      <c r="P609" s="65"/>
      <c r="Q609" s="65"/>
      <c r="R609" s="65"/>
      <c r="S609" s="65"/>
      <c r="T609" s="65"/>
      <c r="U609" s="65"/>
      <c r="V609" s="631"/>
      <c r="W609" s="65"/>
      <c r="X609" s="65"/>
      <c r="Y609" s="65"/>
      <c r="Z609" s="65"/>
      <c r="AA609" s="632"/>
      <c r="AB609" s="632"/>
      <c r="AC609" s="65"/>
      <c r="AD609" s="632"/>
      <c r="AE609" s="633"/>
      <c r="AF609" s="65"/>
      <c r="AG609" s="65"/>
      <c r="AH609" s="634"/>
      <c r="AI609" s="634"/>
      <c r="AJ609" s="65"/>
      <c r="AK609" s="632"/>
      <c r="AL609" s="65"/>
      <c r="AM609" s="65"/>
      <c r="AN609" s="65"/>
      <c r="AO609" s="65"/>
      <c r="AP609" s="65"/>
      <c r="AQ609" s="65"/>
      <c r="AR609" s="632"/>
      <c r="AS609" s="65"/>
      <c r="AT609" s="65"/>
      <c r="AU609" s="65"/>
      <c r="AV609" s="632"/>
      <c r="AW609" s="65"/>
      <c r="AX609" s="632"/>
      <c r="AY609" s="65"/>
      <c r="AZ609" s="65"/>
      <c r="BA609" s="65"/>
      <c r="BB609" s="632"/>
      <c r="BC609" s="632"/>
      <c r="BD609" s="65"/>
      <c r="BE609" s="632"/>
      <c r="BF609" s="65"/>
      <c r="BG609" s="65"/>
      <c r="BI609" s="635"/>
      <c r="BJ609" s="636"/>
      <c r="BK609" s="636"/>
      <c r="BL609" s="636"/>
      <c r="BM609" s="102"/>
      <c r="BN609" s="102"/>
      <c r="BO609" s="102"/>
      <c r="BP609" s="636"/>
      <c r="BQ609" s="636"/>
      <c r="BR609" s="636"/>
      <c r="BS609" s="636"/>
      <c r="BT609" s="636"/>
      <c r="BU609" s="636"/>
      <c r="BV609" s="636"/>
      <c r="BW609" s="636"/>
      <c r="BX609" s="636"/>
      <c r="BY609" s="636"/>
      <c r="BZ609" s="636"/>
      <c r="CA609" s="636"/>
      <c r="CB609" s="637"/>
      <c r="CC609" s="636"/>
      <c r="CD609" s="636"/>
      <c r="CE609" s="637"/>
      <c r="CF609" s="637"/>
      <c r="CG609" s="637"/>
      <c r="CH609" s="637"/>
      <c r="CI609" s="636"/>
      <c r="CJ609" s="636"/>
      <c r="CK609" s="637"/>
      <c r="CL609" s="637"/>
      <c r="CM609" s="637"/>
      <c r="CN609" s="705"/>
      <c r="CO609" s="88"/>
      <c r="CP609" s="88"/>
      <c r="CQ609" s="88"/>
      <c r="CR609" s="67"/>
      <c r="CS609" s="67"/>
      <c r="CT609" s="67"/>
      <c r="CU609" s="67"/>
      <c r="CV609" s="67"/>
      <c r="CW609" s="67"/>
      <c r="CX609" s="67"/>
      <c r="CY609" s="67"/>
      <c r="CZ609" s="67"/>
      <c r="DA609" s="67"/>
      <c r="DB609" s="67"/>
      <c r="DC609" s="67"/>
      <c r="DD609" s="67"/>
      <c r="DE609" s="67"/>
      <c r="DF609" s="67"/>
      <c r="DG609" s="67"/>
      <c r="DH609" s="67"/>
      <c r="DI609" s="67"/>
      <c r="DJ609" s="67"/>
      <c r="DK609" s="67"/>
      <c r="DL609" s="67"/>
      <c r="DM609" s="67"/>
      <c r="DN609" s="67"/>
      <c r="DO609" s="67"/>
      <c r="DP609" s="67"/>
    </row>
    <row r="610" spans="2:120" hidden="1" x14ac:dyDescent="0.25">
      <c r="B610" s="65"/>
      <c r="C610" s="65"/>
      <c r="D610" s="65"/>
      <c r="E610" s="65"/>
      <c r="F610" s="65"/>
      <c r="G610" s="65"/>
      <c r="H610" s="65"/>
      <c r="I610" s="65"/>
      <c r="J610" s="65"/>
      <c r="K610" s="65"/>
      <c r="L610" s="65"/>
      <c r="M610" s="65"/>
      <c r="N610" s="65"/>
      <c r="O610" s="65"/>
      <c r="P610" s="65"/>
      <c r="Q610" s="65"/>
      <c r="R610" s="65"/>
      <c r="S610" s="65"/>
      <c r="T610" s="65"/>
      <c r="U610" s="65"/>
      <c r="V610" s="631"/>
      <c r="W610" s="65"/>
      <c r="X610" s="65"/>
      <c r="Y610" s="65"/>
      <c r="Z610" s="65"/>
      <c r="AA610" s="632"/>
      <c r="AB610" s="632"/>
      <c r="AC610" s="65"/>
      <c r="AD610" s="632"/>
      <c r="AE610" s="633"/>
      <c r="AF610" s="65"/>
      <c r="AG610" s="65"/>
      <c r="AH610" s="634"/>
      <c r="AI610" s="634"/>
      <c r="AJ610" s="65"/>
      <c r="AK610" s="632"/>
      <c r="AL610" s="65"/>
      <c r="AM610" s="65"/>
      <c r="AN610" s="65"/>
      <c r="AO610" s="65"/>
      <c r="AP610" s="65"/>
      <c r="AQ610" s="65"/>
      <c r="AR610" s="632"/>
      <c r="AS610" s="65"/>
      <c r="AT610" s="65"/>
      <c r="AU610" s="65"/>
      <c r="AV610" s="632"/>
      <c r="AW610" s="65"/>
      <c r="AX610" s="632"/>
      <c r="AY610" s="65"/>
      <c r="AZ610" s="65"/>
      <c r="BA610" s="65"/>
      <c r="BB610" s="632"/>
      <c r="BC610" s="632"/>
      <c r="BD610" s="65"/>
      <c r="BE610" s="632"/>
      <c r="BF610" s="65"/>
      <c r="BG610" s="65"/>
      <c r="BI610" s="635"/>
      <c r="BJ610" s="636"/>
      <c r="BK610" s="636"/>
      <c r="BL610" s="636"/>
      <c r="BM610" s="102"/>
      <c r="BN610" s="102"/>
      <c r="BO610" s="102"/>
      <c r="BP610" s="636"/>
      <c r="BQ610" s="636"/>
      <c r="BR610" s="636"/>
      <c r="BS610" s="636"/>
      <c r="BT610" s="636"/>
      <c r="BU610" s="636"/>
      <c r="BV610" s="636"/>
      <c r="BW610" s="636"/>
      <c r="BX610" s="636"/>
      <c r="BY610" s="636"/>
      <c r="BZ610" s="636"/>
      <c r="CA610" s="636"/>
      <c r="CB610" s="637"/>
      <c r="CC610" s="636"/>
      <c r="CD610" s="636"/>
      <c r="CE610" s="637"/>
      <c r="CF610" s="637"/>
      <c r="CG610" s="637"/>
      <c r="CH610" s="637"/>
      <c r="CI610" s="636"/>
      <c r="CJ610" s="636"/>
      <c r="CK610" s="637"/>
      <c r="CL610" s="637"/>
      <c r="CM610" s="637"/>
      <c r="CN610" s="705"/>
      <c r="CO610" s="88"/>
      <c r="CP610" s="88"/>
      <c r="CQ610" s="88"/>
      <c r="CR610" s="67"/>
      <c r="CS610" s="67"/>
      <c r="CT610" s="67"/>
      <c r="CU610" s="67"/>
      <c r="CV610" s="67"/>
      <c r="CW610" s="67"/>
      <c r="CX610" s="67"/>
      <c r="CY610" s="67"/>
      <c r="CZ610" s="67"/>
      <c r="DA610" s="67"/>
      <c r="DB610" s="67"/>
      <c r="DC610" s="67"/>
      <c r="DD610" s="67"/>
      <c r="DE610" s="67"/>
      <c r="DF610" s="67"/>
      <c r="DG610" s="67"/>
      <c r="DH610" s="67"/>
      <c r="DI610" s="67"/>
      <c r="DJ610" s="67"/>
      <c r="DK610" s="67"/>
      <c r="DL610" s="67"/>
      <c r="DM610" s="67"/>
      <c r="DN610" s="67"/>
      <c r="DO610" s="67"/>
      <c r="DP610" s="67"/>
    </row>
    <row r="611" spans="2:120" hidden="1" x14ac:dyDescent="0.25">
      <c r="B611" s="65"/>
      <c r="C611" s="65"/>
      <c r="D611" s="65"/>
      <c r="E611" s="65"/>
      <c r="F611" s="65"/>
      <c r="G611" s="65"/>
      <c r="H611" s="65"/>
      <c r="I611" s="65"/>
      <c r="J611" s="65"/>
      <c r="K611" s="65"/>
      <c r="L611" s="65"/>
      <c r="M611" s="65"/>
      <c r="N611" s="65"/>
      <c r="O611" s="65"/>
      <c r="P611" s="65"/>
      <c r="Q611" s="65"/>
      <c r="R611" s="65"/>
      <c r="S611" s="65"/>
      <c r="T611" s="65"/>
      <c r="U611" s="65"/>
      <c r="V611" s="631"/>
      <c r="W611" s="65"/>
      <c r="X611" s="65"/>
      <c r="Y611" s="65"/>
      <c r="Z611" s="65"/>
      <c r="AA611" s="632"/>
      <c r="AB611" s="632"/>
      <c r="AC611" s="65"/>
      <c r="AD611" s="632"/>
      <c r="AE611" s="633"/>
      <c r="AF611" s="65"/>
      <c r="AG611" s="65"/>
      <c r="AH611" s="634"/>
      <c r="AI611" s="634"/>
      <c r="AJ611" s="65"/>
      <c r="AK611" s="632"/>
      <c r="AL611" s="65"/>
      <c r="AM611" s="65"/>
      <c r="AN611" s="65"/>
      <c r="AO611" s="65"/>
      <c r="AP611" s="65"/>
      <c r="AQ611" s="65"/>
      <c r="AR611" s="632"/>
      <c r="AS611" s="65"/>
      <c r="AT611" s="65"/>
      <c r="AU611" s="65"/>
      <c r="AV611" s="632"/>
      <c r="AW611" s="65"/>
      <c r="AX611" s="632"/>
      <c r="AY611" s="65"/>
      <c r="AZ611" s="65"/>
      <c r="BA611" s="65"/>
      <c r="BB611" s="632"/>
      <c r="BC611" s="632"/>
      <c r="BD611" s="65"/>
      <c r="BE611" s="632"/>
      <c r="BF611" s="65"/>
      <c r="BG611" s="65"/>
      <c r="BI611" s="635"/>
      <c r="BJ611" s="636"/>
      <c r="BK611" s="636"/>
      <c r="BL611" s="636"/>
      <c r="BM611" s="102"/>
      <c r="BN611" s="102"/>
      <c r="BO611" s="102"/>
      <c r="BP611" s="636"/>
      <c r="BQ611" s="636"/>
      <c r="BR611" s="636"/>
      <c r="BS611" s="636"/>
      <c r="BT611" s="636"/>
      <c r="BU611" s="636"/>
      <c r="BV611" s="636"/>
      <c r="BW611" s="636"/>
      <c r="BX611" s="636"/>
      <c r="BY611" s="636"/>
      <c r="BZ611" s="636"/>
      <c r="CA611" s="636"/>
      <c r="CB611" s="637"/>
      <c r="CC611" s="636"/>
      <c r="CD611" s="636"/>
      <c r="CE611" s="637"/>
      <c r="CF611" s="637"/>
      <c r="CG611" s="637"/>
      <c r="CH611" s="637"/>
      <c r="CI611" s="636"/>
      <c r="CJ611" s="636"/>
      <c r="CK611" s="637"/>
      <c r="CL611" s="637"/>
      <c r="CM611" s="637"/>
      <c r="CN611" s="705"/>
      <c r="CO611" s="88"/>
      <c r="CP611" s="88"/>
      <c r="CQ611" s="88"/>
      <c r="CR611" s="67"/>
      <c r="CS611" s="67"/>
      <c r="CT611" s="67"/>
      <c r="CU611" s="67"/>
      <c r="CV611" s="67"/>
      <c r="CW611" s="67"/>
      <c r="CX611" s="67"/>
      <c r="CY611" s="67"/>
      <c r="CZ611" s="67"/>
      <c r="DA611" s="67"/>
      <c r="DB611" s="67"/>
      <c r="DC611" s="67"/>
      <c r="DD611" s="67"/>
      <c r="DE611" s="67"/>
      <c r="DF611" s="67"/>
      <c r="DG611" s="67"/>
      <c r="DH611" s="67"/>
      <c r="DI611" s="67"/>
      <c r="DJ611" s="67"/>
      <c r="DK611" s="67"/>
      <c r="DL611" s="67"/>
      <c r="DM611" s="67"/>
      <c r="DN611" s="67"/>
      <c r="DO611" s="67"/>
      <c r="DP611" s="67"/>
    </row>
    <row r="612" spans="2:120" hidden="1" x14ac:dyDescent="0.25">
      <c r="B612" s="65"/>
      <c r="C612" s="65"/>
      <c r="D612" s="65"/>
      <c r="E612" s="65"/>
      <c r="F612" s="65"/>
      <c r="G612" s="65"/>
      <c r="H612" s="65"/>
      <c r="I612" s="65"/>
      <c r="J612" s="65"/>
      <c r="K612" s="65"/>
      <c r="L612" s="65"/>
      <c r="M612" s="65"/>
      <c r="N612" s="65"/>
      <c r="O612" s="65"/>
      <c r="P612" s="65"/>
      <c r="Q612" s="65"/>
      <c r="R612" s="65"/>
      <c r="S612" s="65"/>
      <c r="T612" s="65"/>
      <c r="U612" s="65"/>
      <c r="V612" s="631"/>
      <c r="W612" s="65"/>
      <c r="X612" s="65"/>
      <c r="Y612" s="65"/>
      <c r="Z612" s="65"/>
      <c r="AA612" s="632"/>
      <c r="AB612" s="632"/>
      <c r="AC612" s="65"/>
      <c r="AD612" s="632"/>
      <c r="AE612" s="633"/>
      <c r="AF612" s="65"/>
      <c r="AG612" s="65"/>
      <c r="AH612" s="634"/>
      <c r="AI612" s="634"/>
      <c r="AJ612" s="65"/>
      <c r="AK612" s="632"/>
      <c r="AL612" s="65"/>
      <c r="AM612" s="65"/>
      <c r="AN612" s="65"/>
      <c r="AO612" s="65"/>
      <c r="AP612" s="65"/>
      <c r="AQ612" s="65"/>
      <c r="AR612" s="632"/>
      <c r="AS612" s="65"/>
      <c r="AT612" s="65"/>
      <c r="AU612" s="65"/>
      <c r="AV612" s="632"/>
      <c r="AW612" s="65"/>
      <c r="AX612" s="632"/>
      <c r="AY612" s="65"/>
      <c r="AZ612" s="65"/>
      <c r="BA612" s="65"/>
      <c r="BB612" s="632"/>
      <c r="BC612" s="632"/>
      <c r="BD612" s="65"/>
      <c r="BE612" s="632"/>
      <c r="BF612" s="65"/>
      <c r="BG612" s="65"/>
      <c r="BI612" s="635"/>
      <c r="BJ612" s="636"/>
      <c r="BK612" s="636"/>
      <c r="BL612" s="636"/>
      <c r="BM612" s="102"/>
      <c r="BN612" s="102"/>
      <c r="BO612" s="102"/>
      <c r="BP612" s="636"/>
      <c r="BQ612" s="636"/>
      <c r="BR612" s="636"/>
      <c r="BS612" s="636"/>
      <c r="BT612" s="636"/>
      <c r="BU612" s="636"/>
      <c r="BV612" s="636"/>
      <c r="BW612" s="636"/>
      <c r="BX612" s="636"/>
      <c r="BY612" s="636"/>
      <c r="BZ612" s="636"/>
      <c r="CA612" s="636"/>
      <c r="CB612" s="637"/>
      <c r="CC612" s="636"/>
      <c r="CD612" s="636"/>
      <c r="CE612" s="637"/>
      <c r="CF612" s="637"/>
      <c r="CG612" s="637"/>
      <c r="CH612" s="637"/>
      <c r="CI612" s="636"/>
      <c r="CJ612" s="636"/>
      <c r="CK612" s="637"/>
      <c r="CL612" s="637"/>
      <c r="CM612" s="637"/>
      <c r="CN612" s="705"/>
      <c r="CO612" s="88"/>
      <c r="CP612" s="88"/>
      <c r="CQ612" s="88"/>
      <c r="CR612" s="67"/>
      <c r="CS612" s="67"/>
      <c r="CT612" s="67"/>
      <c r="CU612" s="67"/>
      <c r="CV612" s="67"/>
      <c r="CW612" s="67"/>
      <c r="CX612" s="67"/>
      <c r="CY612" s="67"/>
      <c r="CZ612" s="67"/>
      <c r="DA612" s="67"/>
      <c r="DB612" s="67"/>
      <c r="DC612" s="67"/>
      <c r="DD612" s="67"/>
      <c r="DE612" s="67"/>
      <c r="DF612" s="67"/>
      <c r="DG612" s="67"/>
      <c r="DH612" s="67"/>
      <c r="DI612" s="67"/>
      <c r="DJ612" s="67"/>
      <c r="DK612" s="67"/>
      <c r="DL612" s="67"/>
      <c r="DM612" s="67"/>
      <c r="DN612" s="67"/>
      <c r="DO612" s="67"/>
      <c r="DP612" s="67"/>
    </row>
    <row r="613" spans="2:120" hidden="1" x14ac:dyDescent="0.25">
      <c r="B613" s="65"/>
      <c r="C613" s="65"/>
      <c r="D613" s="65"/>
      <c r="E613" s="65"/>
      <c r="F613" s="65"/>
      <c r="G613" s="65"/>
      <c r="H613" s="65"/>
      <c r="I613" s="65"/>
      <c r="J613" s="65"/>
      <c r="K613" s="65"/>
      <c r="L613" s="65"/>
      <c r="M613" s="65"/>
      <c r="N613" s="65"/>
      <c r="O613" s="65"/>
      <c r="P613" s="65"/>
      <c r="Q613" s="65"/>
      <c r="R613" s="65"/>
      <c r="S613" s="65"/>
      <c r="T613" s="65"/>
      <c r="U613" s="65"/>
      <c r="V613" s="631"/>
      <c r="W613" s="65"/>
      <c r="X613" s="65"/>
      <c r="Y613" s="65"/>
      <c r="Z613" s="65"/>
      <c r="AA613" s="632"/>
      <c r="AB613" s="632"/>
      <c r="AC613" s="65"/>
      <c r="AD613" s="632"/>
      <c r="AE613" s="633"/>
      <c r="AF613" s="65"/>
      <c r="AG613" s="65"/>
      <c r="AH613" s="634"/>
      <c r="AI613" s="634"/>
      <c r="AJ613" s="65"/>
      <c r="AK613" s="632"/>
      <c r="AL613" s="65"/>
      <c r="AM613" s="65"/>
      <c r="AN613" s="65"/>
      <c r="AO613" s="65"/>
      <c r="AP613" s="65"/>
      <c r="AQ613" s="65"/>
      <c r="AR613" s="632"/>
      <c r="AS613" s="65"/>
      <c r="AT613" s="65"/>
      <c r="AU613" s="65"/>
      <c r="AV613" s="632"/>
      <c r="AW613" s="65"/>
      <c r="AX613" s="632"/>
      <c r="AY613" s="65"/>
      <c r="AZ613" s="65"/>
      <c r="BA613" s="65"/>
      <c r="BB613" s="632"/>
      <c r="BC613" s="632"/>
      <c r="BD613" s="65"/>
      <c r="BE613" s="632"/>
      <c r="BF613" s="65"/>
      <c r="BG613" s="65"/>
      <c r="BI613" s="635"/>
      <c r="BJ613" s="636"/>
      <c r="BK613" s="636"/>
      <c r="BL613" s="636"/>
      <c r="BM613" s="102"/>
      <c r="BN613" s="102"/>
      <c r="BO613" s="102"/>
      <c r="BP613" s="636"/>
      <c r="BQ613" s="636"/>
      <c r="BR613" s="636"/>
      <c r="BS613" s="636"/>
      <c r="BT613" s="636"/>
      <c r="BU613" s="636"/>
      <c r="BV613" s="636"/>
      <c r="BW613" s="636"/>
      <c r="BX613" s="636"/>
      <c r="BY613" s="636"/>
      <c r="BZ613" s="636"/>
      <c r="CA613" s="636"/>
      <c r="CB613" s="637"/>
      <c r="CC613" s="636"/>
      <c r="CD613" s="636"/>
      <c r="CE613" s="637"/>
      <c r="CF613" s="637"/>
      <c r="CG613" s="637"/>
      <c r="CH613" s="637"/>
      <c r="CI613" s="636"/>
      <c r="CJ613" s="636"/>
      <c r="CK613" s="637"/>
      <c r="CL613" s="637"/>
      <c r="CM613" s="637"/>
      <c r="CN613" s="705"/>
      <c r="CO613" s="88"/>
      <c r="CP613" s="88"/>
      <c r="CQ613" s="88"/>
      <c r="CR613" s="67"/>
      <c r="CS613" s="67"/>
      <c r="CT613" s="67"/>
      <c r="CU613" s="67"/>
      <c r="CV613" s="67"/>
      <c r="CW613" s="67"/>
      <c r="CX613" s="67"/>
      <c r="CY613" s="67"/>
      <c r="CZ613" s="67"/>
      <c r="DA613" s="67"/>
      <c r="DB613" s="67"/>
      <c r="DC613" s="67"/>
      <c r="DD613" s="67"/>
      <c r="DE613" s="67"/>
      <c r="DF613" s="67"/>
      <c r="DG613" s="67"/>
      <c r="DH613" s="67"/>
      <c r="DI613" s="67"/>
      <c r="DJ613" s="67"/>
      <c r="DK613" s="67"/>
      <c r="DL613" s="67"/>
      <c r="DM613" s="67"/>
      <c r="DN613" s="67"/>
      <c r="DO613" s="67"/>
      <c r="DP613" s="67"/>
    </row>
    <row r="614" spans="2:120" hidden="1" x14ac:dyDescent="0.25">
      <c r="B614" s="65"/>
      <c r="C614" s="65"/>
      <c r="D614" s="65"/>
      <c r="E614" s="65"/>
      <c r="F614" s="65"/>
      <c r="G614" s="65"/>
      <c r="H614" s="65"/>
      <c r="I614" s="65"/>
      <c r="J614" s="65"/>
      <c r="K614" s="65"/>
      <c r="L614" s="65"/>
      <c r="M614" s="65"/>
      <c r="N614" s="65"/>
      <c r="O614" s="65"/>
      <c r="P614" s="65"/>
      <c r="Q614" s="65"/>
      <c r="R614" s="65"/>
      <c r="S614" s="65"/>
      <c r="T614" s="65"/>
      <c r="U614" s="65"/>
      <c r="V614" s="631"/>
      <c r="W614" s="65"/>
      <c r="X614" s="65"/>
      <c r="Y614" s="65"/>
      <c r="Z614" s="65"/>
      <c r="AA614" s="632"/>
      <c r="AB614" s="632"/>
      <c r="AC614" s="65"/>
      <c r="AD614" s="632"/>
      <c r="AE614" s="633"/>
      <c r="AF614" s="65"/>
      <c r="AG614" s="65"/>
      <c r="AH614" s="634"/>
      <c r="AI614" s="634"/>
      <c r="AJ614" s="65"/>
      <c r="AK614" s="632"/>
      <c r="AL614" s="65"/>
      <c r="AM614" s="65"/>
      <c r="AN614" s="65"/>
      <c r="AO614" s="65"/>
      <c r="AP614" s="65"/>
      <c r="AQ614" s="65"/>
      <c r="AR614" s="632"/>
      <c r="AS614" s="65"/>
      <c r="AT614" s="65"/>
      <c r="AU614" s="65"/>
      <c r="AV614" s="632"/>
      <c r="AW614" s="65"/>
      <c r="AX614" s="632"/>
      <c r="AY614" s="65"/>
      <c r="AZ614" s="65"/>
      <c r="BA614" s="65"/>
      <c r="BB614" s="632"/>
      <c r="BC614" s="632"/>
      <c r="BD614" s="65"/>
      <c r="BE614" s="632"/>
      <c r="BF614" s="65"/>
      <c r="BG614" s="65"/>
      <c r="BI614" s="635"/>
      <c r="BJ614" s="636"/>
      <c r="BK614" s="636"/>
      <c r="BL614" s="636"/>
      <c r="BM614" s="102"/>
      <c r="BN614" s="102"/>
      <c r="BO614" s="102"/>
      <c r="BP614" s="636"/>
      <c r="BQ614" s="636"/>
      <c r="BR614" s="636"/>
      <c r="BS614" s="636"/>
      <c r="BT614" s="636"/>
      <c r="BU614" s="636"/>
      <c r="BV614" s="636"/>
      <c r="BW614" s="636"/>
      <c r="BX614" s="636"/>
      <c r="BY614" s="636"/>
      <c r="BZ614" s="636"/>
      <c r="CA614" s="636"/>
      <c r="CB614" s="637"/>
      <c r="CC614" s="636"/>
      <c r="CD614" s="636"/>
      <c r="CE614" s="637"/>
      <c r="CF614" s="637"/>
      <c r="CG614" s="637"/>
      <c r="CH614" s="637"/>
      <c r="CI614" s="636"/>
      <c r="CJ614" s="636"/>
      <c r="CK614" s="637"/>
      <c r="CL614" s="637"/>
      <c r="CM614" s="637"/>
      <c r="CN614" s="705"/>
      <c r="CO614" s="88"/>
      <c r="CP614" s="88"/>
      <c r="CQ614" s="88"/>
      <c r="CR614" s="67"/>
      <c r="CS614" s="67"/>
      <c r="CT614" s="67"/>
      <c r="CU614" s="67"/>
      <c r="CV614" s="67"/>
      <c r="CW614" s="67"/>
      <c r="CX614" s="67"/>
      <c r="CY614" s="67"/>
      <c r="CZ614" s="67"/>
      <c r="DA614" s="67"/>
      <c r="DB614" s="67"/>
      <c r="DC614" s="67"/>
      <c r="DD614" s="67"/>
      <c r="DE614" s="67"/>
      <c r="DF614" s="67"/>
      <c r="DG614" s="67"/>
      <c r="DH614" s="67"/>
      <c r="DI614" s="67"/>
      <c r="DJ614" s="67"/>
      <c r="DK614" s="67"/>
      <c r="DL614" s="67"/>
      <c r="DM614" s="67"/>
      <c r="DN614" s="67"/>
      <c r="DO614" s="67"/>
      <c r="DP614" s="67"/>
    </row>
    <row r="615" spans="2:120" hidden="1" x14ac:dyDescent="0.25">
      <c r="B615" s="65"/>
      <c r="C615" s="65"/>
      <c r="D615" s="65"/>
      <c r="E615" s="65"/>
      <c r="F615" s="65"/>
      <c r="G615" s="65"/>
      <c r="H615" s="65"/>
      <c r="I615" s="65"/>
      <c r="J615" s="65"/>
      <c r="K615" s="65"/>
      <c r="L615" s="65"/>
      <c r="M615" s="65"/>
      <c r="N615" s="65"/>
      <c r="O615" s="65"/>
      <c r="P615" s="65"/>
      <c r="Q615" s="65"/>
      <c r="R615" s="65"/>
      <c r="S615" s="65"/>
      <c r="T615" s="65"/>
      <c r="U615" s="65"/>
      <c r="V615" s="631"/>
      <c r="W615" s="65"/>
      <c r="X615" s="65"/>
      <c r="Y615" s="65"/>
      <c r="Z615" s="65"/>
      <c r="AA615" s="632"/>
      <c r="AB615" s="632"/>
      <c r="AC615" s="65"/>
      <c r="AD615" s="632"/>
      <c r="AE615" s="633"/>
      <c r="AF615" s="65"/>
      <c r="AG615" s="65"/>
      <c r="AH615" s="634"/>
      <c r="AI615" s="634"/>
      <c r="AJ615" s="65"/>
      <c r="AK615" s="632"/>
      <c r="AL615" s="65"/>
      <c r="AM615" s="65"/>
      <c r="AN615" s="65"/>
      <c r="AO615" s="65"/>
      <c r="AP615" s="65"/>
      <c r="AQ615" s="65"/>
      <c r="AR615" s="632"/>
      <c r="AS615" s="65"/>
      <c r="AT615" s="65"/>
      <c r="AU615" s="65"/>
      <c r="AV615" s="632"/>
      <c r="AW615" s="65"/>
      <c r="AX615" s="632"/>
      <c r="AY615" s="65"/>
      <c r="AZ615" s="65"/>
      <c r="BA615" s="65"/>
      <c r="BB615" s="632"/>
      <c r="BC615" s="632"/>
      <c r="BD615" s="65"/>
      <c r="BE615" s="632"/>
      <c r="BF615" s="65"/>
      <c r="BG615" s="65"/>
      <c r="BI615" s="635"/>
      <c r="BJ615" s="636"/>
      <c r="BK615" s="636"/>
      <c r="BL615" s="636"/>
      <c r="BM615" s="102"/>
      <c r="BN615" s="102"/>
      <c r="BO615" s="102"/>
      <c r="BP615" s="636"/>
      <c r="BQ615" s="636"/>
      <c r="BR615" s="636"/>
      <c r="BS615" s="636"/>
      <c r="BT615" s="636"/>
      <c r="BU615" s="636"/>
      <c r="BV615" s="636"/>
      <c r="BW615" s="636"/>
      <c r="BX615" s="636"/>
      <c r="BY615" s="636"/>
      <c r="BZ615" s="636"/>
      <c r="CA615" s="636"/>
      <c r="CB615" s="637"/>
      <c r="CC615" s="636"/>
      <c r="CD615" s="636"/>
      <c r="CE615" s="637"/>
      <c r="CF615" s="637"/>
      <c r="CG615" s="637"/>
      <c r="CH615" s="637"/>
      <c r="CI615" s="636"/>
      <c r="CJ615" s="636"/>
      <c r="CK615" s="637"/>
      <c r="CL615" s="637"/>
      <c r="CM615" s="637"/>
      <c r="CN615" s="705"/>
      <c r="CO615" s="88"/>
      <c r="CP615" s="88"/>
      <c r="CQ615" s="88"/>
      <c r="CR615" s="67"/>
      <c r="CS615" s="67"/>
      <c r="CT615" s="67"/>
      <c r="CU615" s="67"/>
      <c r="CV615" s="67"/>
      <c r="CW615" s="67"/>
      <c r="CX615" s="67"/>
      <c r="CY615" s="67"/>
      <c r="CZ615" s="67"/>
      <c r="DA615" s="67"/>
      <c r="DB615" s="67"/>
      <c r="DC615" s="67"/>
      <c r="DD615" s="67"/>
      <c r="DE615" s="67"/>
      <c r="DF615" s="67"/>
      <c r="DG615" s="67"/>
      <c r="DH615" s="67"/>
      <c r="DI615" s="67"/>
      <c r="DJ615" s="67"/>
      <c r="DK615" s="67"/>
      <c r="DL615" s="67"/>
      <c r="DM615" s="67"/>
      <c r="DN615" s="67"/>
      <c r="DO615" s="67"/>
      <c r="DP615" s="67"/>
    </row>
    <row r="616" spans="2:120" hidden="1" x14ac:dyDescent="0.25">
      <c r="B616" s="65"/>
      <c r="C616" s="65"/>
      <c r="D616" s="65"/>
      <c r="E616" s="65"/>
      <c r="F616" s="65"/>
      <c r="G616" s="65"/>
      <c r="H616" s="65"/>
      <c r="I616" s="65"/>
      <c r="J616" s="65"/>
      <c r="K616" s="65"/>
      <c r="L616" s="65"/>
      <c r="M616" s="65"/>
      <c r="N616" s="65"/>
      <c r="O616" s="65"/>
      <c r="P616" s="65"/>
      <c r="Q616" s="65"/>
      <c r="R616" s="65"/>
      <c r="S616" s="65"/>
      <c r="T616" s="65"/>
      <c r="U616" s="65"/>
      <c r="V616" s="631"/>
      <c r="W616" s="65"/>
      <c r="X616" s="65"/>
      <c r="Y616" s="65"/>
      <c r="Z616" s="65"/>
      <c r="AA616" s="632"/>
      <c r="AB616" s="632"/>
      <c r="AC616" s="65"/>
      <c r="AD616" s="632"/>
      <c r="AE616" s="633"/>
      <c r="AF616" s="65"/>
      <c r="AG616" s="65"/>
      <c r="AH616" s="634"/>
      <c r="AI616" s="634"/>
      <c r="AJ616" s="65"/>
      <c r="AK616" s="632"/>
      <c r="AL616" s="65"/>
      <c r="AM616" s="65"/>
      <c r="AN616" s="65"/>
      <c r="AO616" s="65"/>
      <c r="AP616" s="65"/>
      <c r="AQ616" s="65"/>
      <c r="AR616" s="632"/>
      <c r="AS616" s="65"/>
      <c r="AT616" s="65"/>
      <c r="AU616" s="65"/>
      <c r="AV616" s="632"/>
      <c r="AW616" s="65"/>
      <c r="AX616" s="632"/>
      <c r="AY616" s="65"/>
      <c r="AZ616" s="65"/>
      <c r="BA616" s="65"/>
      <c r="BB616" s="632"/>
      <c r="BC616" s="632"/>
      <c r="BD616" s="65"/>
      <c r="BE616" s="632"/>
      <c r="BF616" s="65"/>
      <c r="BG616" s="65"/>
      <c r="BI616" s="635"/>
      <c r="BJ616" s="636"/>
      <c r="BK616" s="636"/>
      <c r="BL616" s="636"/>
      <c r="BM616" s="102"/>
      <c r="BN616" s="102"/>
      <c r="BO616" s="102"/>
      <c r="BP616" s="636"/>
      <c r="BQ616" s="636"/>
      <c r="BR616" s="636"/>
      <c r="BS616" s="636"/>
      <c r="BT616" s="636"/>
      <c r="BU616" s="636"/>
      <c r="BV616" s="636"/>
      <c r="BW616" s="636"/>
      <c r="BX616" s="636"/>
      <c r="BY616" s="636"/>
      <c r="BZ616" s="636"/>
      <c r="CA616" s="636"/>
      <c r="CB616" s="637"/>
      <c r="CC616" s="636"/>
      <c r="CD616" s="636"/>
      <c r="CE616" s="637"/>
      <c r="CF616" s="637"/>
      <c r="CG616" s="637"/>
      <c r="CH616" s="637"/>
      <c r="CI616" s="636"/>
      <c r="CJ616" s="636"/>
      <c r="CK616" s="637"/>
      <c r="CL616" s="637"/>
      <c r="CM616" s="637"/>
      <c r="CN616" s="705"/>
      <c r="CO616" s="88"/>
      <c r="CP616" s="88"/>
      <c r="CQ616" s="88"/>
      <c r="CR616" s="67"/>
      <c r="CS616" s="67"/>
      <c r="CT616" s="67"/>
      <c r="CU616" s="67"/>
      <c r="CV616" s="67"/>
      <c r="CW616" s="67"/>
      <c r="CX616" s="67"/>
      <c r="CY616" s="67"/>
      <c r="CZ616" s="67"/>
      <c r="DA616" s="67"/>
      <c r="DB616" s="67"/>
      <c r="DC616" s="67"/>
      <c r="DD616" s="67"/>
      <c r="DE616" s="67"/>
      <c r="DF616" s="67"/>
      <c r="DG616" s="67"/>
      <c r="DH616" s="67"/>
      <c r="DI616" s="67"/>
      <c r="DJ616" s="67"/>
      <c r="DK616" s="67"/>
      <c r="DL616" s="67"/>
      <c r="DM616" s="67"/>
      <c r="DN616" s="67"/>
      <c r="DO616" s="67"/>
      <c r="DP616" s="67"/>
    </row>
    <row r="617" spans="2:120" hidden="1" x14ac:dyDescent="0.25">
      <c r="B617" s="65"/>
      <c r="C617" s="65"/>
      <c r="D617" s="65"/>
      <c r="E617" s="65"/>
      <c r="F617" s="65"/>
      <c r="G617" s="65"/>
      <c r="H617" s="65"/>
      <c r="I617" s="65"/>
      <c r="J617" s="65"/>
      <c r="K617" s="65"/>
      <c r="L617" s="65"/>
      <c r="M617" s="65"/>
      <c r="N617" s="65"/>
      <c r="O617" s="65"/>
      <c r="P617" s="65"/>
      <c r="Q617" s="65"/>
      <c r="R617" s="65"/>
      <c r="S617" s="65"/>
      <c r="T617" s="65"/>
      <c r="U617" s="65"/>
      <c r="V617" s="631"/>
      <c r="W617" s="65"/>
      <c r="X617" s="65"/>
      <c r="Y617" s="65"/>
      <c r="Z617" s="65"/>
      <c r="AA617" s="632"/>
      <c r="AB617" s="632"/>
      <c r="AC617" s="65"/>
      <c r="AD617" s="632"/>
      <c r="AE617" s="633"/>
      <c r="AF617" s="65"/>
      <c r="AG617" s="65"/>
      <c r="AH617" s="634"/>
      <c r="AI617" s="634"/>
      <c r="AJ617" s="65"/>
      <c r="AK617" s="632"/>
      <c r="AL617" s="65"/>
      <c r="AM617" s="65"/>
      <c r="AN617" s="65"/>
      <c r="AO617" s="65"/>
      <c r="AP617" s="65"/>
      <c r="AQ617" s="65"/>
      <c r="AR617" s="632"/>
      <c r="AS617" s="65"/>
      <c r="AT617" s="65"/>
      <c r="AU617" s="65"/>
      <c r="AV617" s="632"/>
      <c r="AW617" s="65"/>
      <c r="AX617" s="632"/>
      <c r="AY617" s="65"/>
      <c r="AZ617" s="65"/>
      <c r="BA617" s="65"/>
      <c r="BB617" s="632"/>
      <c r="BC617" s="632"/>
      <c r="BD617" s="65"/>
      <c r="BE617" s="632"/>
      <c r="BF617" s="65"/>
      <c r="BG617" s="65"/>
      <c r="BI617" s="635"/>
      <c r="BJ617" s="636"/>
      <c r="BK617" s="636"/>
      <c r="BL617" s="636"/>
      <c r="BM617" s="102"/>
      <c r="BN617" s="102"/>
      <c r="BO617" s="102"/>
      <c r="BP617" s="636"/>
      <c r="BQ617" s="636"/>
      <c r="BR617" s="636"/>
      <c r="BS617" s="636"/>
      <c r="BT617" s="636"/>
      <c r="BU617" s="636"/>
      <c r="BV617" s="636"/>
      <c r="BW617" s="636"/>
      <c r="BX617" s="636"/>
      <c r="BY617" s="636"/>
      <c r="BZ617" s="636"/>
      <c r="CA617" s="636"/>
      <c r="CB617" s="637"/>
      <c r="CC617" s="636"/>
      <c r="CD617" s="636"/>
      <c r="CE617" s="637"/>
      <c r="CF617" s="637"/>
      <c r="CG617" s="637"/>
      <c r="CH617" s="637"/>
      <c r="CI617" s="636"/>
      <c r="CJ617" s="636"/>
      <c r="CK617" s="637"/>
      <c r="CL617" s="637"/>
      <c r="CM617" s="637"/>
      <c r="CN617" s="705"/>
      <c r="CO617" s="88"/>
      <c r="CP617" s="88"/>
      <c r="CQ617" s="88"/>
      <c r="CR617" s="67"/>
      <c r="CS617" s="67"/>
      <c r="CT617" s="67"/>
      <c r="CU617" s="67"/>
      <c r="CV617" s="67"/>
      <c r="CW617" s="67"/>
      <c r="CX617" s="67"/>
      <c r="CY617" s="67"/>
      <c r="CZ617" s="67"/>
      <c r="DA617" s="67"/>
      <c r="DB617" s="67"/>
      <c r="DC617" s="67"/>
      <c r="DD617" s="67"/>
      <c r="DE617" s="67"/>
      <c r="DF617" s="67"/>
      <c r="DG617" s="67"/>
      <c r="DH617" s="67"/>
      <c r="DI617" s="67"/>
      <c r="DJ617" s="67"/>
      <c r="DK617" s="67"/>
      <c r="DL617" s="67"/>
      <c r="DM617" s="67"/>
      <c r="DN617" s="67"/>
      <c r="DO617" s="67"/>
      <c r="DP617" s="67"/>
    </row>
    <row r="618" spans="2:120" hidden="1" x14ac:dyDescent="0.25">
      <c r="B618" s="65"/>
      <c r="C618" s="65"/>
      <c r="D618" s="65"/>
      <c r="E618" s="65"/>
      <c r="F618" s="65"/>
      <c r="G618" s="65"/>
      <c r="H618" s="65"/>
      <c r="I618" s="65"/>
      <c r="J618" s="65"/>
      <c r="K618" s="65"/>
      <c r="L618" s="65"/>
      <c r="M618" s="65"/>
      <c r="N618" s="65"/>
      <c r="O618" s="65"/>
      <c r="P618" s="65"/>
      <c r="Q618" s="65"/>
      <c r="R618" s="65"/>
      <c r="S618" s="65"/>
      <c r="T618" s="65"/>
      <c r="U618" s="65"/>
      <c r="V618" s="631"/>
      <c r="W618" s="65"/>
      <c r="X618" s="65"/>
      <c r="Y618" s="65"/>
      <c r="Z618" s="65"/>
      <c r="AA618" s="632"/>
      <c r="AB618" s="632"/>
      <c r="AC618" s="65"/>
      <c r="AD618" s="632"/>
      <c r="AE618" s="633"/>
      <c r="AF618" s="65"/>
      <c r="AG618" s="65"/>
      <c r="AH618" s="634"/>
      <c r="AI618" s="634"/>
      <c r="AJ618" s="65"/>
      <c r="AK618" s="632"/>
      <c r="AL618" s="65"/>
      <c r="AM618" s="65"/>
      <c r="AN618" s="65"/>
      <c r="AO618" s="65"/>
      <c r="AP618" s="65"/>
      <c r="AQ618" s="65"/>
      <c r="AR618" s="632"/>
      <c r="AS618" s="65"/>
      <c r="AT618" s="65"/>
      <c r="AU618" s="65"/>
      <c r="AV618" s="632"/>
      <c r="AW618" s="65"/>
      <c r="AX618" s="632"/>
      <c r="AY618" s="65"/>
      <c r="AZ618" s="65"/>
      <c r="BA618" s="65"/>
      <c r="BB618" s="632"/>
      <c r="BC618" s="632"/>
      <c r="BD618" s="65"/>
      <c r="BE618" s="632"/>
      <c r="BF618" s="65"/>
      <c r="BG618" s="65"/>
      <c r="BI618" s="635"/>
      <c r="BJ618" s="636"/>
      <c r="BK618" s="636"/>
      <c r="BL618" s="636"/>
      <c r="BM618" s="102"/>
      <c r="BN618" s="102"/>
      <c r="BO618" s="102"/>
      <c r="BP618" s="636"/>
      <c r="BQ618" s="636"/>
      <c r="BR618" s="636"/>
      <c r="BS618" s="636"/>
      <c r="BT618" s="636"/>
      <c r="BU618" s="636"/>
      <c r="BV618" s="636"/>
      <c r="BW618" s="636"/>
      <c r="BX618" s="636"/>
      <c r="BY618" s="636"/>
      <c r="BZ618" s="636"/>
      <c r="CA618" s="636"/>
      <c r="CB618" s="637"/>
      <c r="CC618" s="636"/>
      <c r="CD618" s="636"/>
      <c r="CE618" s="637"/>
      <c r="CF618" s="637"/>
      <c r="CG618" s="637"/>
      <c r="CH618" s="637"/>
      <c r="CI618" s="636"/>
      <c r="CJ618" s="636"/>
      <c r="CK618" s="637"/>
      <c r="CL618" s="637"/>
      <c r="CM618" s="637"/>
      <c r="CN618" s="705"/>
      <c r="CO618" s="88"/>
      <c r="CP618" s="88"/>
      <c r="CQ618" s="88"/>
      <c r="CR618" s="67"/>
      <c r="CS618" s="67"/>
      <c r="CT618" s="67"/>
      <c r="CU618" s="67"/>
      <c r="CV618" s="67"/>
      <c r="CW618" s="67"/>
      <c r="CX618" s="67"/>
      <c r="CY618" s="67"/>
      <c r="CZ618" s="67"/>
      <c r="DA618" s="67"/>
      <c r="DB618" s="67"/>
      <c r="DC618" s="67"/>
      <c r="DD618" s="67"/>
      <c r="DE618" s="67"/>
      <c r="DF618" s="67"/>
      <c r="DG618" s="67"/>
      <c r="DH618" s="67"/>
      <c r="DI618" s="67"/>
      <c r="DJ618" s="67"/>
      <c r="DK618" s="67"/>
      <c r="DL618" s="67"/>
      <c r="DM618" s="67"/>
      <c r="DN618" s="67"/>
      <c r="DO618" s="67"/>
      <c r="DP618" s="67"/>
    </row>
    <row r="619" spans="2:120" hidden="1" x14ac:dyDescent="0.25">
      <c r="B619" s="65"/>
      <c r="C619" s="65"/>
      <c r="D619" s="65"/>
      <c r="E619" s="65"/>
      <c r="F619" s="65"/>
      <c r="G619" s="65"/>
      <c r="H619" s="65"/>
      <c r="I619" s="65"/>
      <c r="J619" s="65"/>
      <c r="K619" s="65"/>
      <c r="L619" s="65"/>
      <c r="M619" s="65"/>
      <c r="N619" s="65"/>
      <c r="O619" s="65"/>
      <c r="P619" s="65"/>
      <c r="Q619" s="65"/>
      <c r="R619" s="65"/>
      <c r="S619" s="65"/>
      <c r="T619" s="65"/>
      <c r="U619" s="65"/>
      <c r="V619" s="631"/>
      <c r="W619" s="65"/>
      <c r="X619" s="65"/>
      <c r="Y619" s="65"/>
      <c r="Z619" s="65"/>
      <c r="AA619" s="632"/>
      <c r="AB619" s="632"/>
      <c r="AC619" s="65"/>
      <c r="AD619" s="632"/>
      <c r="AE619" s="633"/>
      <c r="AF619" s="65"/>
      <c r="AG619" s="65"/>
      <c r="AH619" s="634"/>
      <c r="AI619" s="634"/>
      <c r="AJ619" s="65"/>
      <c r="AK619" s="632"/>
      <c r="AL619" s="65"/>
      <c r="AM619" s="65"/>
      <c r="AN619" s="65"/>
      <c r="AO619" s="65"/>
      <c r="AP619" s="65"/>
      <c r="AQ619" s="65"/>
      <c r="AR619" s="632"/>
      <c r="AS619" s="65"/>
      <c r="AT619" s="65"/>
      <c r="AU619" s="65"/>
      <c r="AV619" s="632"/>
      <c r="AW619" s="65"/>
      <c r="AX619" s="632"/>
      <c r="AY619" s="65"/>
      <c r="AZ619" s="65"/>
      <c r="BA619" s="65"/>
      <c r="BB619" s="632"/>
      <c r="BC619" s="632"/>
      <c r="BD619" s="65"/>
      <c r="BE619" s="632"/>
      <c r="BF619" s="65"/>
      <c r="BG619" s="65"/>
      <c r="BI619" s="635"/>
      <c r="BJ619" s="636"/>
      <c r="BK619" s="636"/>
      <c r="BL619" s="636"/>
      <c r="BM619" s="102"/>
      <c r="BN619" s="102"/>
      <c r="BO619" s="102"/>
      <c r="BP619" s="636"/>
      <c r="BQ619" s="636"/>
      <c r="BR619" s="636"/>
      <c r="BS619" s="636"/>
      <c r="BT619" s="636"/>
      <c r="BU619" s="636"/>
      <c r="BV619" s="636"/>
      <c r="BW619" s="636"/>
      <c r="BX619" s="636"/>
      <c r="BY619" s="636"/>
      <c r="BZ619" s="636"/>
      <c r="CA619" s="636"/>
      <c r="CB619" s="637"/>
      <c r="CC619" s="636"/>
      <c r="CD619" s="636"/>
      <c r="CE619" s="637"/>
      <c r="CF619" s="637"/>
      <c r="CG619" s="637"/>
      <c r="CH619" s="637"/>
      <c r="CI619" s="636"/>
      <c r="CJ619" s="636"/>
      <c r="CK619" s="637"/>
      <c r="CL619" s="637"/>
      <c r="CM619" s="637"/>
      <c r="CN619" s="705"/>
      <c r="CO619" s="88"/>
      <c r="CP619" s="88"/>
      <c r="CQ619" s="88"/>
      <c r="CR619" s="67"/>
      <c r="CS619" s="67"/>
      <c r="CT619" s="67"/>
      <c r="CU619" s="67"/>
      <c r="CV619" s="67"/>
      <c r="CW619" s="67"/>
      <c r="CX619" s="67"/>
      <c r="CY619" s="67"/>
      <c r="CZ619" s="67"/>
      <c r="DA619" s="67"/>
      <c r="DB619" s="67"/>
      <c r="DC619" s="67"/>
      <c r="DD619" s="67"/>
      <c r="DE619" s="67"/>
      <c r="DF619" s="67"/>
      <c r="DG619" s="67"/>
      <c r="DH619" s="67"/>
      <c r="DI619" s="67"/>
      <c r="DJ619" s="67"/>
      <c r="DK619" s="67"/>
      <c r="DL619" s="67"/>
      <c r="DM619" s="67"/>
      <c r="DN619" s="67"/>
      <c r="DO619" s="67"/>
      <c r="DP619" s="67"/>
    </row>
    <row r="620" spans="2:120" hidden="1" x14ac:dyDescent="0.25">
      <c r="B620" s="65"/>
      <c r="C620" s="65"/>
      <c r="D620" s="65"/>
      <c r="E620" s="65"/>
      <c r="F620" s="65"/>
      <c r="G620" s="65"/>
      <c r="H620" s="65"/>
      <c r="I620" s="65"/>
      <c r="J620" s="65"/>
      <c r="K620" s="65"/>
      <c r="L620" s="65"/>
      <c r="M620" s="65"/>
      <c r="N620" s="65"/>
      <c r="O620" s="65"/>
      <c r="P620" s="65"/>
      <c r="Q620" s="65"/>
      <c r="R620" s="65"/>
      <c r="S620" s="65"/>
      <c r="T620" s="65"/>
      <c r="U620" s="65"/>
      <c r="V620" s="631"/>
      <c r="W620" s="65"/>
      <c r="X620" s="65"/>
      <c r="Y620" s="65"/>
      <c r="Z620" s="65"/>
      <c r="AA620" s="632"/>
      <c r="AB620" s="632"/>
      <c r="AC620" s="65"/>
      <c r="AD620" s="632"/>
      <c r="AE620" s="633"/>
      <c r="AF620" s="65"/>
      <c r="AG620" s="65"/>
      <c r="AH620" s="634"/>
      <c r="AI620" s="634"/>
      <c r="AJ620" s="65"/>
      <c r="AK620" s="632"/>
      <c r="AL620" s="65"/>
      <c r="AM620" s="65"/>
      <c r="AN620" s="65"/>
      <c r="AO620" s="65"/>
      <c r="AP620" s="65"/>
      <c r="AQ620" s="65"/>
      <c r="AR620" s="632"/>
      <c r="AS620" s="65"/>
      <c r="AT620" s="65"/>
      <c r="AU620" s="65"/>
      <c r="AV620" s="632"/>
      <c r="AW620" s="65"/>
      <c r="AX620" s="632"/>
      <c r="AY620" s="65"/>
      <c r="AZ620" s="65"/>
      <c r="BA620" s="65"/>
      <c r="BB620" s="632"/>
      <c r="BC620" s="632"/>
      <c r="BD620" s="65"/>
      <c r="BE620" s="632"/>
      <c r="BF620" s="65"/>
      <c r="BG620" s="65"/>
      <c r="BI620" s="635"/>
      <c r="BJ620" s="636"/>
      <c r="BK620" s="636"/>
      <c r="BL620" s="636"/>
      <c r="BM620" s="102"/>
      <c r="BN620" s="102"/>
      <c r="BO620" s="102"/>
      <c r="BP620" s="636"/>
      <c r="BQ620" s="636"/>
      <c r="BR620" s="636"/>
      <c r="BS620" s="636"/>
      <c r="BT620" s="636"/>
      <c r="BU620" s="636"/>
      <c r="BV620" s="636"/>
      <c r="BW620" s="636"/>
      <c r="BX620" s="636"/>
      <c r="BY620" s="636"/>
      <c r="BZ620" s="636"/>
      <c r="CA620" s="636"/>
      <c r="CB620" s="637"/>
      <c r="CC620" s="636"/>
      <c r="CD620" s="636"/>
      <c r="CE620" s="637"/>
      <c r="CF620" s="637"/>
      <c r="CG620" s="637"/>
      <c r="CH620" s="637"/>
      <c r="CI620" s="636"/>
      <c r="CJ620" s="636"/>
      <c r="CK620" s="637"/>
      <c r="CL620" s="637"/>
      <c r="CM620" s="637"/>
      <c r="CN620" s="705"/>
      <c r="CO620" s="88"/>
      <c r="CP620" s="88"/>
      <c r="CQ620" s="88"/>
      <c r="CR620" s="67"/>
      <c r="CS620" s="67"/>
      <c r="CT620" s="67"/>
      <c r="CU620" s="67"/>
      <c r="CV620" s="67"/>
      <c r="CW620" s="67"/>
      <c r="CX620" s="67"/>
      <c r="CY620" s="67"/>
      <c r="CZ620" s="67"/>
      <c r="DA620" s="67"/>
      <c r="DB620" s="67"/>
      <c r="DC620" s="67"/>
      <c r="DD620" s="67"/>
      <c r="DE620" s="67"/>
      <c r="DF620" s="67"/>
      <c r="DG620" s="67"/>
      <c r="DH620" s="67"/>
      <c r="DI620" s="67"/>
      <c r="DJ620" s="67"/>
      <c r="DK620" s="67"/>
      <c r="DL620" s="67"/>
      <c r="DM620" s="67"/>
      <c r="DN620" s="67"/>
      <c r="DO620" s="67"/>
      <c r="DP620" s="67"/>
    </row>
    <row r="621" spans="2:120" hidden="1" x14ac:dyDescent="0.25">
      <c r="B621" s="65"/>
      <c r="C621" s="65"/>
      <c r="D621" s="65"/>
      <c r="E621" s="65"/>
      <c r="F621" s="65"/>
      <c r="G621" s="65"/>
      <c r="H621" s="65"/>
      <c r="I621" s="65"/>
      <c r="J621" s="65"/>
      <c r="K621" s="65"/>
      <c r="L621" s="65"/>
      <c r="M621" s="65"/>
      <c r="N621" s="65"/>
      <c r="O621" s="65"/>
      <c r="P621" s="65"/>
      <c r="Q621" s="65"/>
      <c r="R621" s="65"/>
      <c r="S621" s="65"/>
      <c r="T621" s="65"/>
      <c r="U621" s="65"/>
      <c r="V621" s="631"/>
      <c r="W621" s="65"/>
      <c r="X621" s="65"/>
      <c r="Y621" s="65"/>
      <c r="Z621" s="65"/>
      <c r="AA621" s="632"/>
      <c r="AB621" s="632"/>
      <c r="AC621" s="65"/>
      <c r="AD621" s="632"/>
      <c r="AE621" s="633"/>
      <c r="AF621" s="65"/>
      <c r="AG621" s="65"/>
      <c r="AH621" s="634"/>
      <c r="AI621" s="634"/>
      <c r="AJ621" s="65"/>
      <c r="AK621" s="632"/>
      <c r="AL621" s="65"/>
      <c r="AM621" s="65"/>
      <c r="AN621" s="65"/>
      <c r="AO621" s="65"/>
      <c r="AP621" s="65"/>
      <c r="AQ621" s="65"/>
      <c r="AR621" s="632"/>
      <c r="AS621" s="65"/>
      <c r="AT621" s="65"/>
      <c r="AU621" s="65"/>
      <c r="AV621" s="632"/>
      <c r="AW621" s="65"/>
      <c r="AX621" s="632"/>
      <c r="AY621" s="65"/>
      <c r="AZ621" s="65"/>
      <c r="BA621" s="65"/>
      <c r="BB621" s="632"/>
      <c r="BC621" s="632"/>
      <c r="BD621" s="65"/>
      <c r="BE621" s="632"/>
      <c r="BF621" s="65"/>
      <c r="BG621" s="65"/>
      <c r="BI621" s="635"/>
      <c r="BJ621" s="636"/>
      <c r="BK621" s="636"/>
      <c r="BL621" s="636"/>
      <c r="BM621" s="102"/>
      <c r="BN621" s="102"/>
      <c r="BO621" s="102"/>
      <c r="BP621" s="636"/>
      <c r="BQ621" s="636"/>
      <c r="BR621" s="636"/>
      <c r="BS621" s="636"/>
      <c r="BT621" s="636"/>
      <c r="BU621" s="636"/>
      <c r="BV621" s="636"/>
      <c r="BW621" s="636"/>
      <c r="BX621" s="636"/>
      <c r="BY621" s="636"/>
      <c r="BZ621" s="636"/>
      <c r="CA621" s="636"/>
      <c r="CB621" s="637"/>
      <c r="CC621" s="636"/>
      <c r="CD621" s="636"/>
      <c r="CE621" s="637"/>
      <c r="CF621" s="637"/>
      <c r="CG621" s="637"/>
      <c r="CH621" s="637"/>
      <c r="CI621" s="636"/>
      <c r="CJ621" s="636"/>
      <c r="CK621" s="637"/>
      <c r="CL621" s="637"/>
      <c r="CM621" s="637"/>
      <c r="CN621" s="705"/>
      <c r="CO621" s="88"/>
      <c r="CP621" s="88"/>
      <c r="CQ621" s="88"/>
      <c r="CR621" s="67"/>
      <c r="CS621" s="67"/>
      <c r="CT621" s="67"/>
      <c r="CU621" s="67"/>
      <c r="CV621" s="67"/>
      <c r="CW621" s="67"/>
      <c r="CX621" s="67"/>
      <c r="CY621" s="67"/>
      <c r="CZ621" s="67"/>
      <c r="DA621" s="67"/>
      <c r="DB621" s="67"/>
      <c r="DC621" s="67"/>
      <c r="DD621" s="67"/>
      <c r="DE621" s="67"/>
      <c r="DF621" s="67"/>
      <c r="DG621" s="67"/>
      <c r="DH621" s="67"/>
      <c r="DI621" s="67"/>
      <c r="DJ621" s="67"/>
      <c r="DK621" s="67"/>
      <c r="DL621" s="67"/>
      <c r="DM621" s="67"/>
      <c r="DN621" s="67"/>
      <c r="DO621" s="67"/>
      <c r="DP621" s="67"/>
    </row>
    <row r="622" spans="2:120" hidden="1" x14ac:dyDescent="0.25">
      <c r="B622" s="65"/>
      <c r="C622" s="65"/>
      <c r="D622" s="65"/>
      <c r="E622" s="65"/>
      <c r="F622" s="65"/>
      <c r="G622" s="65"/>
      <c r="H622" s="65"/>
      <c r="I622" s="65"/>
      <c r="J622" s="65"/>
      <c r="K622" s="65"/>
      <c r="L622" s="65"/>
      <c r="M622" s="65"/>
      <c r="N622" s="65"/>
      <c r="O622" s="65"/>
      <c r="P622" s="65"/>
      <c r="Q622" s="65"/>
      <c r="R622" s="65"/>
      <c r="S622" s="65"/>
      <c r="T622" s="65"/>
      <c r="U622" s="65"/>
      <c r="V622" s="631"/>
      <c r="W622" s="65"/>
      <c r="X622" s="65"/>
      <c r="Y622" s="65"/>
      <c r="Z622" s="65"/>
      <c r="AA622" s="632"/>
      <c r="AB622" s="632"/>
      <c r="AC622" s="65"/>
      <c r="AD622" s="632"/>
      <c r="AE622" s="633"/>
      <c r="AF622" s="65"/>
      <c r="AG622" s="65"/>
      <c r="AH622" s="634"/>
      <c r="AI622" s="634"/>
      <c r="AJ622" s="65"/>
      <c r="AK622" s="632"/>
      <c r="AL622" s="65"/>
      <c r="AM622" s="65"/>
      <c r="AN622" s="65"/>
      <c r="AO622" s="65"/>
      <c r="AP622" s="65"/>
      <c r="AQ622" s="65"/>
      <c r="AR622" s="632"/>
      <c r="AS622" s="65"/>
      <c r="AT622" s="65"/>
      <c r="AU622" s="65"/>
      <c r="AV622" s="632"/>
      <c r="AW622" s="65"/>
      <c r="AX622" s="632"/>
      <c r="AY622" s="65"/>
      <c r="AZ622" s="65"/>
      <c r="BA622" s="65"/>
      <c r="BB622" s="632"/>
      <c r="BC622" s="632"/>
      <c r="BD622" s="65"/>
      <c r="BE622" s="632"/>
      <c r="BF622" s="65"/>
      <c r="BG622" s="65"/>
      <c r="BI622" s="635"/>
      <c r="BJ622" s="636"/>
      <c r="BK622" s="636"/>
      <c r="BL622" s="636"/>
      <c r="BM622" s="102"/>
      <c r="BN622" s="102"/>
      <c r="BO622" s="102"/>
      <c r="BP622" s="636"/>
      <c r="BQ622" s="636"/>
      <c r="BR622" s="636"/>
      <c r="BS622" s="636"/>
      <c r="BT622" s="636"/>
      <c r="BU622" s="636"/>
      <c r="BV622" s="636"/>
      <c r="BW622" s="636"/>
      <c r="BX622" s="636"/>
      <c r="BY622" s="636"/>
      <c r="BZ622" s="636"/>
      <c r="CA622" s="636"/>
      <c r="CB622" s="637"/>
      <c r="CC622" s="636"/>
      <c r="CD622" s="636"/>
      <c r="CE622" s="637"/>
      <c r="CF622" s="637"/>
      <c r="CG622" s="637"/>
      <c r="CH622" s="637"/>
      <c r="CI622" s="636"/>
      <c r="CJ622" s="636"/>
      <c r="CK622" s="637"/>
      <c r="CL622" s="637"/>
      <c r="CM622" s="637"/>
      <c r="CN622" s="705"/>
      <c r="CO622" s="88"/>
      <c r="CP622" s="88"/>
      <c r="CQ622" s="88"/>
      <c r="CR622" s="67"/>
      <c r="CS622" s="67"/>
      <c r="CT622" s="67"/>
      <c r="CU622" s="67"/>
      <c r="CV622" s="67"/>
      <c r="CW622" s="67"/>
      <c r="CX622" s="67"/>
      <c r="CY622" s="67"/>
      <c r="CZ622" s="67"/>
      <c r="DA622" s="67"/>
      <c r="DB622" s="67"/>
      <c r="DC622" s="67"/>
      <c r="DD622" s="67"/>
      <c r="DE622" s="67"/>
      <c r="DF622" s="67"/>
      <c r="DG622" s="67"/>
      <c r="DH622" s="67"/>
      <c r="DI622" s="67"/>
      <c r="DJ622" s="67"/>
      <c r="DK622" s="67"/>
      <c r="DL622" s="67"/>
      <c r="DM622" s="67"/>
      <c r="DN622" s="67"/>
      <c r="DO622" s="67"/>
      <c r="DP622" s="67"/>
    </row>
    <row r="623" spans="2:120" hidden="1" x14ac:dyDescent="0.25">
      <c r="B623" s="65"/>
      <c r="C623" s="65"/>
      <c r="D623" s="65"/>
      <c r="E623" s="65"/>
      <c r="F623" s="65"/>
      <c r="G623" s="65"/>
      <c r="H623" s="65"/>
      <c r="I623" s="65"/>
      <c r="J623" s="65"/>
      <c r="K623" s="65"/>
      <c r="L623" s="65"/>
      <c r="M623" s="65"/>
      <c r="N623" s="65"/>
      <c r="O623" s="65"/>
      <c r="P623" s="65"/>
      <c r="Q623" s="65"/>
      <c r="R623" s="65"/>
      <c r="S623" s="65"/>
      <c r="T623" s="65"/>
      <c r="U623" s="65"/>
      <c r="V623" s="631"/>
      <c r="W623" s="65"/>
      <c r="X623" s="65"/>
      <c r="Y623" s="65"/>
      <c r="Z623" s="65"/>
      <c r="AA623" s="632"/>
      <c r="AB623" s="632"/>
      <c r="AC623" s="65"/>
      <c r="AD623" s="632"/>
      <c r="AE623" s="633"/>
      <c r="AF623" s="65"/>
      <c r="AG623" s="65"/>
      <c r="AH623" s="634"/>
      <c r="AI623" s="634"/>
      <c r="AJ623" s="65"/>
      <c r="AK623" s="632"/>
      <c r="AL623" s="65"/>
      <c r="AM623" s="65"/>
      <c r="AN623" s="65"/>
      <c r="AO623" s="65"/>
      <c r="AP623" s="65"/>
      <c r="AQ623" s="65"/>
      <c r="AR623" s="632"/>
      <c r="AS623" s="65"/>
      <c r="AT623" s="65"/>
      <c r="AU623" s="65"/>
      <c r="AV623" s="632"/>
      <c r="AW623" s="65"/>
      <c r="AX623" s="632"/>
      <c r="AY623" s="65"/>
      <c r="AZ623" s="65"/>
      <c r="BA623" s="65"/>
      <c r="BB623" s="632"/>
      <c r="BC623" s="632"/>
      <c r="BD623" s="65"/>
      <c r="BE623" s="632"/>
      <c r="BF623" s="65"/>
      <c r="BG623" s="65"/>
      <c r="BI623" s="635"/>
      <c r="BJ623" s="636"/>
      <c r="BK623" s="636"/>
      <c r="BL623" s="636"/>
      <c r="BM623" s="102"/>
      <c r="BN623" s="102"/>
      <c r="BO623" s="102"/>
      <c r="BP623" s="636"/>
      <c r="BQ623" s="636"/>
      <c r="BR623" s="636"/>
      <c r="BS623" s="636"/>
      <c r="BT623" s="636"/>
      <c r="BU623" s="636"/>
      <c r="BV623" s="636"/>
      <c r="BW623" s="636"/>
      <c r="BX623" s="636"/>
      <c r="BY623" s="636"/>
      <c r="BZ623" s="636"/>
      <c r="CA623" s="636"/>
      <c r="CB623" s="637"/>
      <c r="CC623" s="636"/>
      <c r="CD623" s="636"/>
      <c r="CE623" s="637"/>
      <c r="CF623" s="637"/>
      <c r="CG623" s="637"/>
      <c r="CH623" s="637"/>
      <c r="CI623" s="636"/>
      <c r="CJ623" s="636"/>
      <c r="CK623" s="637"/>
      <c r="CL623" s="637"/>
      <c r="CM623" s="637"/>
      <c r="CN623" s="705"/>
      <c r="CO623" s="88"/>
      <c r="CP623" s="88"/>
      <c r="CQ623" s="88"/>
      <c r="CR623" s="67"/>
      <c r="CS623" s="67"/>
      <c r="CT623" s="67"/>
      <c r="CU623" s="67"/>
      <c r="CV623" s="67"/>
      <c r="CW623" s="67"/>
      <c r="CX623" s="67"/>
      <c r="CY623" s="67"/>
      <c r="CZ623" s="67"/>
      <c r="DA623" s="67"/>
      <c r="DB623" s="67"/>
      <c r="DC623" s="67"/>
      <c r="DD623" s="67"/>
      <c r="DE623" s="67"/>
      <c r="DF623" s="67"/>
      <c r="DG623" s="67"/>
      <c r="DH623" s="67"/>
      <c r="DI623" s="67"/>
      <c r="DJ623" s="67"/>
      <c r="DK623" s="67"/>
      <c r="DL623" s="67"/>
      <c r="DM623" s="67"/>
      <c r="DN623" s="67"/>
      <c r="DO623" s="67"/>
      <c r="DP623" s="67"/>
    </row>
    <row r="624" spans="2:120" hidden="1" x14ac:dyDescent="0.25">
      <c r="B624" s="65"/>
      <c r="C624" s="65"/>
      <c r="D624" s="65"/>
      <c r="E624" s="65"/>
      <c r="F624" s="65"/>
      <c r="G624" s="65"/>
      <c r="H624" s="65"/>
      <c r="I624" s="65"/>
      <c r="J624" s="65"/>
      <c r="K624" s="65"/>
      <c r="L624" s="65"/>
      <c r="M624" s="65"/>
      <c r="N624" s="65"/>
      <c r="O624" s="65"/>
      <c r="P624" s="65"/>
      <c r="Q624" s="65"/>
      <c r="R624" s="65"/>
      <c r="S624" s="65"/>
      <c r="T624" s="65"/>
      <c r="U624" s="65"/>
      <c r="V624" s="631"/>
      <c r="W624" s="65"/>
      <c r="X624" s="65"/>
      <c r="Y624" s="65"/>
      <c r="Z624" s="65"/>
      <c r="AA624" s="632"/>
      <c r="AB624" s="632"/>
      <c r="AC624" s="65"/>
      <c r="AD624" s="632"/>
      <c r="AE624" s="633"/>
      <c r="AF624" s="65"/>
      <c r="AG624" s="65"/>
      <c r="AH624" s="634"/>
      <c r="AI624" s="634"/>
      <c r="AJ624" s="65"/>
      <c r="AK624" s="632"/>
      <c r="AL624" s="65"/>
      <c r="AM624" s="65"/>
      <c r="AN624" s="65"/>
      <c r="AO624" s="65"/>
      <c r="AP624" s="65"/>
      <c r="AQ624" s="65"/>
      <c r="AR624" s="632"/>
      <c r="AS624" s="65"/>
      <c r="AT624" s="65"/>
      <c r="AU624" s="65"/>
      <c r="AV624" s="632"/>
      <c r="AW624" s="65"/>
      <c r="AX624" s="632"/>
      <c r="AY624" s="65"/>
      <c r="AZ624" s="65"/>
      <c r="BA624" s="65"/>
      <c r="BB624" s="632"/>
      <c r="BC624" s="632"/>
      <c r="BD624" s="65"/>
      <c r="BE624" s="632"/>
      <c r="BF624" s="65"/>
      <c r="BG624" s="65"/>
      <c r="BI624" s="635"/>
      <c r="BJ624" s="636"/>
      <c r="BK624" s="636"/>
      <c r="BL624" s="636"/>
      <c r="BM624" s="102"/>
      <c r="BN624" s="102"/>
      <c r="BO624" s="102"/>
      <c r="BP624" s="636"/>
      <c r="BQ624" s="636"/>
      <c r="BR624" s="636"/>
      <c r="BS624" s="636"/>
      <c r="BT624" s="636"/>
      <c r="BU624" s="636"/>
      <c r="BV624" s="636"/>
      <c r="BW624" s="636"/>
      <c r="BX624" s="636"/>
      <c r="BY624" s="636"/>
      <c r="BZ624" s="636"/>
      <c r="CA624" s="636"/>
      <c r="CB624" s="637"/>
      <c r="CC624" s="636"/>
      <c r="CD624" s="636"/>
      <c r="CE624" s="637"/>
      <c r="CF624" s="637"/>
      <c r="CG624" s="637"/>
      <c r="CH624" s="637"/>
      <c r="CI624" s="636"/>
      <c r="CJ624" s="636"/>
      <c r="CK624" s="637"/>
      <c r="CL624" s="637"/>
      <c r="CM624" s="637"/>
      <c r="CN624" s="705"/>
      <c r="CO624" s="88"/>
      <c r="CP624" s="88"/>
      <c r="CQ624" s="88"/>
      <c r="CR624" s="67"/>
      <c r="CS624" s="67"/>
      <c r="CT624" s="67"/>
      <c r="CU624" s="67"/>
      <c r="CV624" s="67"/>
      <c r="CW624" s="67"/>
      <c r="CX624" s="67"/>
      <c r="CY624" s="67"/>
      <c r="CZ624" s="67"/>
      <c r="DA624" s="67"/>
      <c r="DB624" s="67"/>
      <c r="DC624" s="67"/>
      <c r="DD624" s="67"/>
      <c r="DE624" s="67"/>
      <c r="DF624" s="67"/>
      <c r="DG624" s="67"/>
      <c r="DH624" s="67"/>
      <c r="DI624" s="67"/>
      <c r="DJ624" s="67"/>
      <c r="DK624" s="67"/>
      <c r="DL624" s="67"/>
      <c r="DM624" s="67"/>
      <c r="DN624" s="67"/>
      <c r="DO624" s="67"/>
      <c r="DP624" s="67"/>
    </row>
    <row r="625" spans="2:120" hidden="1" x14ac:dyDescent="0.25">
      <c r="B625" s="65"/>
      <c r="C625" s="65"/>
      <c r="D625" s="65"/>
      <c r="E625" s="65"/>
      <c r="F625" s="65"/>
      <c r="G625" s="65"/>
      <c r="H625" s="65"/>
      <c r="I625" s="65"/>
      <c r="J625" s="65"/>
      <c r="K625" s="65"/>
      <c r="L625" s="65"/>
      <c r="M625" s="65"/>
      <c r="N625" s="65"/>
      <c r="O625" s="65"/>
      <c r="P625" s="65"/>
      <c r="Q625" s="65"/>
      <c r="R625" s="65"/>
      <c r="S625" s="65"/>
      <c r="T625" s="65"/>
      <c r="U625" s="65"/>
      <c r="V625" s="631"/>
      <c r="W625" s="65"/>
      <c r="X625" s="65"/>
      <c r="Y625" s="65"/>
      <c r="Z625" s="65"/>
      <c r="AA625" s="632"/>
      <c r="AB625" s="632"/>
      <c r="AC625" s="65"/>
      <c r="AD625" s="632"/>
      <c r="AE625" s="633"/>
      <c r="AF625" s="65"/>
      <c r="AG625" s="65"/>
      <c r="AH625" s="634"/>
      <c r="AI625" s="634"/>
      <c r="AJ625" s="65"/>
      <c r="AK625" s="632"/>
      <c r="AL625" s="65"/>
      <c r="AM625" s="65"/>
      <c r="AN625" s="65"/>
      <c r="AO625" s="65"/>
      <c r="AP625" s="65"/>
      <c r="AQ625" s="65"/>
      <c r="AR625" s="632"/>
      <c r="AS625" s="65"/>
      <c r="AT625" s="65"/>
      <c r="AU625" s="65"/>
      <c r="AV625" s="632"/>
      <c r="AW625" s="65"/>
      <c r="AX625" s="632"/>
      <c r="AY625" s="65"/>
      <c r="AZ625" s="65"/>
      <c r="BA625" s="65"/>
      <c r="BB625" s="632"/>
      <c r="BC625" s="632"/>
      <c r="BD625" s="65"/>
      <c r="BE625" s="632"/>
      <c r="BF625" s="65"/>
      <c r="BG625" s="65"/>
      <c r="BI625" s="635"/>
      <c r="BJ625" s="636"/>
      <c r="BK625" s="636"/>
      <c r="BL625" s="636"/>
      <c r="BM625" s="102"/>
      <c r="BN625" s="102"/>
      <c r="BO625" s="102"/>
      <c r="BP625" s="636"/>
      <c r="BQ625" s="636"/>
      <c r="BR625" s="636"/>
      <c r="BS625" s="636"/>
      <c r="BT625" s="636"/>
      <c r="BU625" s="636"/>
      <c r="BV625" s="636"/>
      <c r="BW625" s="636"/>
      <c r="BX625" s="636"/>
      <c r="BY625" s="636"/>
      <c r="BZ625" s="636"/>
      <c r="CA625" s="636"/>
      <c r="CB625" s="637"/>
      <c r="CC625" s="636"/>
      <c r="CD625" s="636"/>
      <c r="CE625" s="637"/>
      <c r="CF625" s="637"/>
      <c r="CG625" s="637"/>
      <c r="CH625" s="637"/>
      <c r="CI625" s="636"/>
      <c r="CJ625" s="636"/>
      <c r="CK625" s="637"/>
      <c r="CL625" s="637"/>
      <c r="CM625" s="637"/>
      <c r="CN625" s="705"/>
      <c r="CO625" s="88"/>
      <c r="CP625" s="88"/>
      <c r="CQ625" s="88"/>
      <c r="CR625" s="67"/>
      <c r="CS625" s="67"/>
      <c r="CT625" s="67"/>
      <c r="CU625" s="67"/>
      <c r="CV625" s="67"/>
      <c r="CW625" s="67"/>
      <c r="CX625" s="67"/>
      <c r="CY625" s="67"/>
      <c r="CZ625" s="67"/>
      <c r="DA625" s="67"/>
      <c r="DB625" s="67"/>
      <c r="DC625" s="67"/>
      <c r="DD625" s="67"/>
      <c r="DE625" s="67"/>
      <c r="DF625" s="67"/>
      <c r="DG625" s="67"/>
      <c r="DH625" s="67"/>
      <c r="DI625" s="67"/>
      <c r="DJ625" s="67"/>
      <c r="DK625" s="67"/>
      <c r="DL625" s="67"/>
      <c r="DM625" s="67"/>
      <c r="DN625" s="67"/>
      <c r="DO625" s="67"/>
      <c r="DP625" s="67"/>
    </row>
    <row r="626" spans="2:120" hidden="1" x14ac:dyDescent="0.25">
      <c r="B626" s="65"/>
      <c r="C626" s="65"/>
      <c r="D626" s="65"/>
      <c r="E626" s="65"/>
      <c r="F626" s="65"/>
      <c r="G626" s="65"/>
      <c r="H626" s="65"/>
      <c r="I626" s="65"/>
      <c r="J626" s="65"/>
      <c r="K626" s="65"/>
      <c r="L626" s="65"/>
      <c r="M626" s="65"/>
      <c r="N626" s="65"/>
      <c r="O626" s="65"/>
      <c r="P626" s="65"/>
      <c r="Q626" s="65"/>
      <c r="R626" s="65"/>
      <c r="S626" s="65"/>
      <c r="T626" s="65"/>
      <c r="U626" s="65"/>
      <c r="V626" s="631"/>
      <c r="W626" s="65"/>
      <c r="X626" s="65"/>
      <c r="Y626" s="65"/>
      <c r="Z626" s="65"/>
      <c r="AA626" s="632"/>
      <c r="AB626" s="632"/>
      <c r="AC626" s="65"/>
      <c r="AD626" s="632"/>
      <c r="AE626" s="633"/>
      <c r="AF626" s="65"/>
      <c r="AG626" s="65"/>
      <c r="AH626" s="634"/>
      <c r="AI626" s="634"/>
      <c r="AJ626" s="65"/>
      <c r="AK626" s="632"/>
      <c r="AL626" s="65"/>
      <c r="AM626" s="65"/>
      <c r="AN626" s="65"/>
      <c r="AO626" s="65"/>
      <c r="AP626" s="65"/>
      <c r="AQ626" s="65"/>
      <c r="AR626" s="632"/>
      <c r="AS626" s="65"/>
      <c r="AT626" s="65"/>
      <c r="AU626" s="65"/>
      <c r="AV626" s="632"/>
      <c r="AW626" s="65"/>
      <c r="AX626" s="632"/>
      <c r="AY626" s="65"/>
      <c r="AZ626" s="65"/>
      <c r="BA626" s="65"/>
      <c r="BB626" s="632"/>
      <c r="BC626" s="632"/>
      <c r="BD626" s="65"/>
      <c r="BE626" s="632"/>
      <c r="BF626" s="65"/>
      <c r="BG626" s="65"/>
      <c r="BI626" s="635"/>
      <c r="BJ626" s="636"/>
      <c r="BK626" s="636"/>
      <c r="BL626" s="636"/>
      <c r="BM626" s="102"/>
      <c r="BN626" s="102"/>
      <c r="BO626" s="102"/>
      <c r="BP626" s="636"/>
      <c r="BQ626" s="636"/>
      <c r="BR626" s="636"/>
      <c r="BS626" s="636"/>
      <c r="BT626" s="636"/>
      <c r="BU626" s="636"/>
      <c r="BV626" s="636"/>
      <c r="BW626" s="636"/>
      <c r="BX626" s="636"/>
      <c r="BY626" s="636"/>
      <c r="BZ626" s="636"/>
      <c r="CA626" s="636"/>
      <c r="CB626" s="637"/>
      <c r="CC626" s="636"/>
      <c r="CD626" s="636"/>
      <c r="CE626" s="637"/>
      <c r="CF626" s="637"/>
      <c r="CG626" s="637"/>
      <c r="CH626" s="637"/>
      <c r="CI626" s="636"/>
      <c r="CJ626" s="636"/>
      <c r="CK626" s="637"/>
      <c r="CL626" s="637"/>
      <c r="CM626" s="637"/>
      <c r="CN626" s="705"/>
      <c r="CO626" s="88"/>
      <c r="CP626" s="88"/>
      <c r="CQ626" s="88"/>
      <c r="CR626" s="67"/>
      <c r="CS626" s="67"/>
      <c r="CT626" s="67"/>
      <c r="CU626" s="67"/>
      <c r="CV626" s="67"/>
      <c r="CW626" s="67"/>
      <c r="CX626" s="67"/>
      <c r="CY626" s="67"/>
      <c r="CZ626" s="67"/>
      <c r="DA626" s="67"/>
      <c r="DB626" s="67"/>
      <c r="DC626" s="67"/>
      <c r="DD626" s="67"/>
      <c r="DE626" s="67"/>
      <c r="DF626" s="67"/>
      <c r="DG626" s="67"/>
      <c r="DH626" s="67"/>
      <c r="DI626" s="67"/>
      <c r="DJ626" s="67"/>
      <c r="DK626" s="67"/>
      <c r="DL626" s="67"/>
      <c r="DM626" s="67"/>
      <c r="DN626" s="67"/>
      <c r="DO626" s="67"/>
      <c r="DP626" s="67"/>
    </row>
    <row r="627" spans="2:120" hidden="1" x14ac:dyDescent="0.25">
      <c r="B627" s="65"/>
      <c r="C627" s="65"/>
      <c r="D627" s="65"/>
      <c r="E627" s="65"/>
      <c r="F627" s="65"/>
      <c r="G627" s="65"/>
      <c r="H627" s="65"/>
      <c r="I627" s="65"/>
      <c r="J627" s="65"/>
      <c r="K627" s="65"/>
      <c r="L627" s="65"/>
      <c r="M627" s="65"/>
      <c r="N627" s="65"/>
      <c r="O627" s="65"/>
      <c r="P627" s="65"/>
      <c r="Q627" s="65"/>
      <c r="R627" s="65"/>
      <c r="S627" s="65"/>
      <c r="T627" s="65"/>
      <c r="U627" s="65"/>
      <c r="V627" s="631"/>
      <c r="W627" s="65"/>
      <c r="X627" s="65"/>
      <c r="Y627" s="65"/>
      <c r="Z627" s="65"/>
      <c r="AA627" s="632"/>
      <c r="AB627" s="632"/>
      <c r="AC627" s="65"/>
      <c r="AD627" s="632"/>
      <c r="AE627" s="633"/>
      <c r="AF627" s="65"/>
      <c r="AG627" s="65"/>
      <c r="AH627" s="634"/>
      <c r="AI627" s="634"/>
      <c r="AJ627" s="65"/>
      <c r="AK627" s="632"/>
      <c r="AL627" s="65"/>
      <c r="AM627" s="65"/>
      <c r="AN627" s="65"/>
      <c r="AO627" s="65"/>
      <c r="AP627" s="65"/>
      <c r="AQ627" s="65"/>
      <c r="AR627" s="632"/>
      <c r="AS627" s="65"/>
      <c r="AT627" s="65"/>
      <c r="AU627" s="65"/>
      <c r="AV627" s="632"/>
      <c r="AW627" s="65"/>
      <c r="AX627" s="632"/>
      <c r="AY627" s="65"/>
      <c r="AZ627" s="65"/>
      <c r="BA627" s="65"/>
      <c r="BB627" s="632"/>
      <c r="BC627" s="632"/>
      <c r="BD627" s="65"/>
      <c r="BE627" s="632"/>
      <c r="BF627" s="65"/>
      <c r="BG627" s="65"/>
      <c r="BI627" s="635"/>
      <c r="BJ627" s="636"/>
      <c r="BK627" s="636"/>
      <c r="BL627" s="636"/>
      <c r="BM627" s="102"/>
      <c r="BN627" s="102"/>
      <c r="BO627" s="102"/>
      <c r="BP627" s="636"/>
      <c r="BQ627" s="636"/>
      <c r="BR627" s="636"/>
      <c r="BS627" s="636"/>
      <c r="BT627" s="636"/>
      <c r="BU627" s="636"/>
      <c r="BV627" s="636"/>
      <c r="BW627" s="636"/>
      <c r="BX627" s="636"/>
      <c r="BY627" s="636"/>
      <c r="BZ627" s="636"/>
      <c r="CA627" s="636"/>
      <c r="CB627" s="637"/>
      <c r="CC627" s="636"/>
      <c r="CD627" s="636"/>
      <c r="CE627" s="637"/>
      <c r="CF627" s="637"/>
      <c r="CG627" s="637"/>
      <c r="CH627" s="637"/>
      <c r="CI627" s="636"/>
      <c r="CJ627" s="636"/>
      <c r="CK627" s="637"/>
      <c r="CL627" s="637"/>
      <c r="CM627" s="637"/>
      <c r="CN627" s="705"/>
      <c r="CO627" s="88"/>
      <c r="CP627" s="88"/>
      <c r="CQ627" s="88"/>
      <c r="CR627" s="67"/>
      <c r="CS627" s="67"/>
      <c r="CT627" s="67"/>
      <c r="CU627" s="67"/>
      <c r="CV627" s="67"/>
      <c r="CW627" s="67"/>
      <c r="CX627" s="67"/>
      <c r="CY627" s="67"/>
      <c r="CZ627" s="67"/>
      <c r="DA627" s="67"/>
      <c r="DB627" s="67"/>
      <c r="DC627" s="67"/>
      <c r="DD627" s="67"/>
      <c r="DE627" s="67"/>
      <c r="DF627" s="67"/>
      <c r="DG627" s="67"/>
      <c r="DH627" s="67"/>
      <c r="DI627" s="67"/>
      <c r="DJ627" s="67"/>
      <c r="DK627" s="67"/>
      <c r="DL627" s="67"/>
      <c r="DM627" s="67"/>
      <c r="DN627" s="67"/>
      <c r="DO627" s="67"/>
      <c r="DP627" s="67"/>
    </row>
    <row r="628" spans="2:120" hidden="1" x14ac:dyDescent="0.25">
      <c r="B628" s="65"/>
      <c r="C628" s="65"/>
      <c r="D628" s="65"/>
      <c r="E628" s="65"/>
      <c r="F628" s="65"/>
      <c r="G628" s="65"/>
      <c r="H628" s="65"/>
      <c r="I628" s="65"/>
      <c r="J628" s="65"/>
      <c r="K628" s="65"/>
      <c r="L628" s="65"/>
      <c r="M628" s="65"/>
      <c r="N628" s="65"/>
      <c r="O628" s="65"/>
      <c r="P628" s="65"/>
      <c r="Q628" s="65"/>
      <c r="R628" s="65"/>
      <c r="S628" s="65"/>
      <c r="T628" s="65"/>
      <c r="U628" s="65"/>
      <c r="V628" s="631"/>
      <c r="W628" s="65"/>
      <c r="X628" s="65"/>
      <c r="Y628" s="65"/>
      <c r="Z628" s="65"/>
      <c r="AA628" s="632"/>
      <c r="AB628" s="632"/>
      <c r="AC628" s="65"/>
      <c r="AD628" s="632"/>
      <c r="AE628" s="633"/>
      <c r="AF628" s="65"/>
      <c r="AG628" s="65"/>
      <c r="AH628" s="634"/>
      <c r="AI628" s="634"/>
      <c r="AJ628" s="65"/>
      <c r="AK628" s="632"/>
      <c r="AL628" s="65"/>
      <c r="AM628" s="65"/>
      <c r="AN628" s="65"/>
      <c r="AO628" s="65"/>
      <c r="AP628" s="65"/>
      <c r="AQ628" s="65"/>
      <c r="AR628" s="632"/>
      <c r="AS628" s="65"/>
      <c r="AT628" s="65"/>
      <c r="AU628" s="65"/>
      <c r="AV628" s="632"/>
      <c r="AW628" s="65"/>
      <c r="AX628" s="632"/>
      <c r="AY628" s="65"/>
      <c r="AZ628" s="65"/>
      <c r="BA628" s="65"/>
      <c r="BB628" s="632"/>
      <c r="BC628" s="632"/>
      <c r="BD628" s="65"/>
      <c r="BE628" s="632"/>
      <c r="BF628" s="65"/>
      <c r="BG628" s="65"/>
      <c r="BI628" s="635"/>
      <c r="BJ628" s="636"/>
      <c r="BK628" s="636"/>
      <c r="BL628" s="636"/>
      <c r="BM628" s="102"/>
      <c r="BN628" s="102"/>
      <c r="BO628" s="102"/>
      <c r="BP628" s="636"/>
      <c r="BQ628" s="636"/>
      <c r="BR628" s="636"/>
      <c r="BS628" s="636"/>
      <c r="BT628" s="636"/>
      <c r="BU628" s="636"/>
      <c r="BV628" s="636"/>
      <c r="BW628" s="636"/>
      <c r="BX628" s="636"/>
      <c r="BY628" s="636"/>
      <c r="BZ628" s="636"/>
      <c r="CA628" s="636"/>
      <c r="CB628" s="637"/>
      <c r="CC628" s="636"/>
      <c r="CD628" s="636"/>
      <c r="CE628" s="637"/>
      <c r="CF628" s="637"/>
      <c r="CG628" s="637"/>
      <c r="CH628" s="637"/>
      <c r="CI628" s="636"/>
      <c r="CJ628" s="636"/>
      <c r="CK628" s="637"/>
      <c r="CL628" s="637"/>
      <c r="CM628" s="637"/>
      <c r="CN628" s="705"/>
      <c r="CO628" s="88"/>
      <c r="CP628" s="88"/>
      <c r="CQ628" s="88"/>
      <c r="CR628" s="67"/>
      <c r="CS628" s="67"/>
      <c r="CT628" s="67"/>
      <c r="CU628" s="67"/>
      <c r="CV628" s="67"/>
      <c r="CW628" s="67"/>
      <c r="CX628" s="67"/>
      <c r="CY628" s="67"/>
      <c r="CZ628" s="67"/>
      <c r="DA628" s="67"/>
      <c r="DB628" s="67"/>
      <c r="DC628" s="67"/>
      <c r="DD628" s="67"/>
      <c r="DE628" s="67"/>
      <c r="DF628" s="67"/>
      <c r="DG628" s="67"/>
      <c r="DH628" s="67"/>
      <c r="DI628" s="67"/>
      <c r="DJ628" s="67"/>
      <c r="DK628" s="67"/>
      <c r="DL628" s="67"/>
      <c r="DM628" s="67"/>
      <c r="DN628" s="67"/>
      <c r="DO628" s="67"/>
      <c r="DP628" s="67"/>
    </row>
    <row r="629" spans="2:120" hidden="1" x14ac:dyDescent="0.25">
      <c r="B629" s="65"/>
      <c r="C629" s="65"/>
      <c r="D629" s="65"/>
      <c r="E629" s="65"/>
      <c r="F629" s="65"/>
      <c r="G629" s="65"/>
      <c r="H629" s="65"/>
      <c r="I629" s="65"/>
      <c r="J629" s="65"/>
      <c r="K629" s="65"/>
      <c r="L629" s="65"/>
      <c r="M629" s="65"/>
      <c r="N629" s="65"/>
      <c r="O629" s="65"/>
      <c r="P629" s="65"/>
      <c r="Q629" s="65"/>
      <c r="R629" s="65"/>
      <c r="S629" s="65"/>
      <c r="T629" s="65"/>
      <c r="U629" s="65"/>
      <c r="V629" s="631"/>
      <c r="W629" s="65"/>
      <c r="X629" s="65"/>
      <c r="Y629" s="65"/>
      <c r="Z629" s="65"/>
      <c r="AA629" s="632"/>
      <c r="AB629" s="632"/>
      <c r="AC629" s="65"/>
      <c r="AD629" s="632"/>
      <c r="AE629" s="633"/>
      <c r="AF629" s="65"/>
      <c r="AG629" s="65"/>
      <c r="AH629" s="634"/>
      <c r="AI629" s="634"/>
      <c r="AJ629" s="65"/>
      <c r="AK629" s="632"/>
      <c r="AL629" s="65"/>
      <c r="AM629" s="65"/>
      <c r="AN629" s="65"/>
      <c r="AO629" s="65"/>
      <c r="AP629" s="65"/>
      <c r="AQ629" s="65"/>
      <c r="AR629" s="632"/>
      <c r="AS629" s="65"/>
      <c r="AT629" s="65"/>
      <c r="AU629" s="65"/>
      <c r="AV629" s="632"/>
      <c r="AW629" s="65"/>
      <c r="AX629" s="632"/>
      <c r="AY629" s="65"/>
      <c r="AZ629" s="65"/>
      <c r="BA629" s="65"/>
      <c r="BB629" s="632"/>
      <c r="BC629" s="632"/>
      <c r="BD629" s="65"/>
      <c r="BE629" s="632"/>
      <c r="BF629" s="65"/>
      <c r="BG629" s="65"/>
      <c r="BI629" s="635"/>
      <c r="BJ629" s="636"/>
      <c r="BK629" s="636"/>
      <c r="BL629" s="636"/>
      <c r="BM629" s="102"/>
      <c r="BN629" s="102"/>
      <c r="BO629" s="102"/>
      <c r="BP629" s="636"/>
      <c r="BQ629" s="636"/>
      <c r="BR629" s="636"/>
      <c r="BS629" s="636"/>
      <c r="BT629" s="636"/>
      <c r="BU629" s="636"/>
      <c r="BV629" s="636"/>
      <c r="BW629" s="636"/>
      <c r="BX629" s="636"/>
      <c r="BY629" s="636"/>
      <c r="BZ629" s="636"/>
      <c r="CA629" s="636"/>
      <c r="CB629" s="637"/>
      <c r="CC629" s="636"/>
      <c r="CD629" s="636"/>
      <c r="CE629" s="637"/>
      <c r="CF629" s="637"/>
      <c r="CG629" s="637"/>
      <c r="CH629" s="637"/>
      <c r="CI629" s="636"/>
      <c r="CJ629" s="636"/>
      <c r="CK629" s="637"/>
      <c r="CL629" s="637"/>
      <c r="CM629" s="637"/>
      <c r="CN629" s="705"/>
      <c r="CO629" s="88"/>
      <c r="CP629" s="88"/>
      <c r="CQ629" s="88"/>
      <c r="CR629" s="67"/>
      <c r="CS629" s="67"/>
      <c r="CT629" s="67"/>
      <c r="CU629" s="67"/>
      <c r="CV629" s="67"/>
      <c r="CW629" s="67"/>
      <c r="CX629" s="67"/>
      <c r="CY629" s="67"/>
      <c r="CZ629" s="67"/>
      <c r="DA629" s="67"/>
      <c r="DB629" s="67"/>
      <c r="DC629" s="67"/>
      <c r="DD629" s="67"/>
      <c r="DE629" s="67"/>
      <c r="DF629" s="67"/>
      <c r="DG629" s="67"/>
      <c r="DH629" s="67"/>
      <c r="DI629" s="67"/>
      <c r="DJ629" s="67"/>
      <c r="DK629" s="67"/>
      <c r="DL629" s="67"/>
      <c r="DM629" s="67"/>
      <c r="DN629" s="67"/>
      <c r="DO629" s="67"/>
      <c r="DP629" s="67"/>
    </row>
    <row r="630" spans="2:120" hidden="1" x14ac:dyDescent="0.25">
      <c r="B630" s="65"/>
      <c r="C630" s="65"/>
      <c r="D630" s="65"/>
      <c r="E630" s="65"/>
      <c r="F630" s="65"/>
      <c r="G630" s="65"/>
      <c r="H630" s="65"/>
      <c r="I630" s="65"/>
      <c r="J630" s="65"/>
      <c r="K630" s="65"/>
      <c r="L630" s="65"/>
      <c r="M630" s="65"/>
      <c r="N630" s="65"/>
      <c r="O630" s="65"/>
      <c r="P630" s="65"/>
      <c r="Q630" s="65"/>
      <c r="R630" s="65"/>
      <c r="S630" s="65"/>
      <c r="T630" s="65"/>
      <c r="U630" s="65"/>
      <c r="V630" s="631"/>
      <c r="W630" s="65"/>
      <c r="X630" s="65"/>
      <c r="Y630" s="65"/>
      <c r="Z630" s="65"/>
      <c r="AA630" s="632"/>
      <c r="AB630" s="632"/>
      <c r="AC630" s="65"/>
      <c r="AD630" s="632"/>
      <c r="AE630" s="633"/>
      <c r="AF630" s="65"/>
      <c r="AG630" s="65"/>
      <c r="AH630" s="634"/>
      <c r="AI630" s="634"/>
      <c r="AJ630" s="65"/>
      <c r="AK630" s="632"/>
      <c r="AL630" s="65"/>
      <c r="AM630" s="65"/>
      <c r="AN630" s="65"/>
      <c r="AO630" s="65"/>
      <c r="AP630" s="65"/>
      <c r="AQ630" s="65"/>
      <c r="AR630" s="632"/>
      <c r="AS630" s="65"/>
      <c r="AT630" s="65"/>
      <c r="AU630" s="65"/>
      <c r="AV630" s="632"/>
      <c r="AW630" s="65"/>
      <c r="AX630" s="632"/>
      <c r="AY630" s="65"/>
      <c r="AZ630" s="65"/>
      <c r="BA630" s="65"/>
      <c r="BB630" s="632"/>
      <c r="BC630" s="632"/>
      <c r="BD630" s="65"/>
      <c r="BE630" s="632"/>
      <c r="BF630" s="65"/>
      <c r="BG630" s="65"/>
      <c r="BI630" s="635"/>
      <c r="BJ630" s="636"/>
      <c r="BK630" s="636"/>
      <c r="BL630" s="636"/>
      <c r="BM630" s="102"/>
      <c r="BN630" s="102"/>
      <c r="BO630" s="102"/>
      <c r="BP630" s="636"/>
      <c r="BQ630" s="636"/>
      <c r="BR630" s="636"/>
      <c r="BS630" s="636"/>
      <c r="BT630" s="636"/>
      <c r="BU630" s="636"/>
      <c r="BV630" s="636"/>
      <c r="BW630" s="636"/>
      <c r="BX630" s="636"/>
      <c r="BY630" s="636"/>
      <c r="BZ630" s="636"/>
      <c r="CA630" s="636"/>
      <c r="CB630" s="637"/>
      <c r="CC630" s="636"/>
      <c r="CD630" s="636"/>
      <c r="CE630" s="637"/>
      <c r="CF630" s="637"/>
      <c r="CG630" s="637"/>
      <c r="CH630" s="637"/>
      <c r="CI630" s="636"/>
      <c r="CJ630" s="636"/>
      <c r="CK630" s="637"/>
      <c r="CL630" s="637"/>
      <c r="CM630" s="637"/>
      <c r="CN630" s="705"/>
      <c r="CO630" s="88"/>
      <c r="CP630" s="88"/>
      <c r="CQ630" s="88"/>
      <c r="CR630" s="67"/>
      <c r="CS630" s="67"/>
      <c r="CT630" s="67"/>
      <c r="CU630" s="67"/>
      <c r="CV630" s="67"/>
      <c r="CW630" s="67"/>
      <c r="CX630" s="67"/>
      <c r="CY630" s="67"/>
      <c r="CZ630" s="67"/>
      <c r="DA630" s="67"/>
      <c r="DB630" s="67"/>
      <c r="DC630" s="67"/>
      <c r="DD630" s="67"/>
      <c r="DE630" s="67"/>
      <c r="DF630" s="67"/>
      <c r="DG630" s="67"/>
      <c r="DH630" s="67"/>
      <c r="DI630" s="67"/>
      <c r="DJ630" s="67"/>
      <c r="DK630" s="67"/>
      <c r="DL630" s="67"/>
      <c r="DM630" s="67"/>
      <c r="DN630" s="67"/>
      <c r="DO630" s="67"/>
      <c r="DP630" s="67"/>
    </row>
    <row r="631" spans="2:120" hidden="1" x14ac:dyDescent="0.25">
      <c r="B631" s="65"/>
      <c r="C631" s="65"/>
      <c r="D631" s="65"/>
      <c r="E631" s="65"/>
      <c r="F631" s="65"/>
      <c r="G631" s="65"/>
      <c r="H631" s="65"/>
      <c r="I631" s="65"/>
      <c r="J631" s="65"/>
      <c r="K631" s="65"/>
      <c r="L631" s="65"/>
      <c r="M631" s="65"/>
      <c r="N631" s="65"/>
      <c r="O631" s="65"/>
      <c r="P631" s="65"/>
      <c r="Q631" s="65"/>
      <c r="R631" s="65"/>
      <c r="S631" s="65"/>
      <c r="T631" s="65"/>
      <c r="U631" s="65"/>
      <c r="V631" s="631"/>
      <c r="W631" s="65"/>
      <c r="X631" s="65"/>
      <c r="Y631" s="65"/>
      <c r="Z631" s="65"/>
      <c r="AA631" s="632"/>
      <c r="AB631" s="632"/>
      <c r="AC631" s="65"/>
      <c r="AD631" s="632"/>
      <c r="AE631" s="633"/>
      <c r="AF631" s="65"/>
      <c r="AG631" s="65"/>
      <c r="AH631" s="634"/>
      <c r="AI631" s="634"/>
      <c r="AJ631" s="65"/>
      <c r="AK631" s="632"/>
      <c r="AL631" s="65"/>
      <c r="AM631" s="65"/>
      <c r="AN631" s="65"/>
      <c r="AO631" s="65"/>
      <c r="AP631" s="65"/>
      <c r="AQ631" s="65"/>
      <c r="AR631" s="632"/>
      <c r="AS631" s="65"/>
      <c r="AT631" s="65"/>
      <c r="AU631" s="65"/>
      <c r="AV631" s="632"/>
      <c r="AW631" s="65"/>
      <c r="AX631" s="632"/>
      <c r="AY631" s="65"/>
      <c r="AZ631" s="65"/>
      <c r="BA631" s="65"/>
      <c r="BB631" s="632"/>
      <c r="BC631" s="632"/>
      <c r="BD631" s="65"/>
      <c r="BE631" s="632"/>
      <c r="BF631" s="65"/>
      <c r="BG631" s="65"/>
      <c r="BI631" s="635"/>
      <c r="BJ631" s="636"/>
      <c r="BK631" s="636"/>
      <c r="BL631" s="636"/>
      <c r="BM631" s="102"/>
      <c r="BN631" s="102"/>
      <c r="BO631" s="102"/>
      <c r="BP631" s="636"/>
      <c r="BQ631" s="636"/>
      <c r="BR631" s="636"/>
      <c r="BS631" s="636"/>
      <c r="BT631" s="636"/>
      <c r="BU631" s="636"/>
      <c r="BV631" s="636"/>
      <c r="BW631" s="636"/>
      <c r="BX631" s="636"/>
      <c r="BY631" s="636"/>
      <c r="BZ631" s="636"/>
      <c r="CA631" s="636"/>
      <c r="CB631" s="637"/>
      <c r="CC631" s="636"/>
      <c r="CD631" s="636"/>
      <c r="CE631" s="637"/>
      <c r="CF631" s="637"/>
      <c r="CG631" s="637"/>
      <c r="CH631" s="637"/>
      <c r="CI631" s="636"/>
      <c r="CJ631" s="636"/>
      <c r="CK631" s="637"/>
      <c r="CL631" s="637"/>
      <c r="CM631" s="637"/>
      <c r="CN631" s="705"/>
      <c r="CO631" s="88"/>
      <c r="CP631" s="88"/>
      <c r="CQ631" s="88"/>
      <c r="CR631" s="67"/>
      <c r="CS631" s="67"/>
      <c r="CT631" s="67"/>
      <c r="CU631" s="67"/>
      <c r="CV631" s="67"/>
      <c r="CW631" s="67"/>
      <c r="CX631" s="67"/>
      <c r="CY631" s="67"/>
      <c r="CZ631" s="67"/>
      <c r="DA631" s="67"/>
      <c r="DB631" s="67"/>
      <c r="DC631" s="67"/>
      <c r="DD631" s="67"/>
      <c r="DE631" s="67"/>
      <c r="DF631" s="67"/>
      <c r="DG631" s="67"/>
      <c r="DH631" s="67"/>
      <c r="DI631" s="67"/>
      <c r="DJ631" s="67"/>
      <c r="DK631" s="67"/>
      <c r="DL631" s="67"/>
      <c r="DM631" s="67"/>
      <c r="DN631" s="67"/>
      <c r="DO631" s="67"/>
      <c r="DP631" s="67"/>
    </row>
    <row r="632" spans="2:120" hidden="1" x14ac:dyDescent="0.25">
      <c r="B632" s="65"/>
      <c r="C632" s="65"/>
      <c r="D632" s="65"/>
      <c r="E632" s="65"/>
      <c r="F632" s="65"/>
      <c r="G632" s="65"/>
      <c r="H632" s="65"/>
      <c r="I632" s="65"/>
      <c r="J632" s="65"/>
      <c r="K632" s="65"/>
      <c r="L632" s="65"/>
      <c r="M632" s="65"/>
      <c r="N632" s="65"/>
      <c r="O632" s="65"/>
      <c r="P632" s="65"/>
      <c r="Q632" s="65"/>
      <c r="R632" s="65"/>
      <c r="S632" s="65"/>
      <c r="T632" s="65"/>
      <c r="U632" s="65"/>
      <c r="V632" s="631"/>
      <c r="W632" s="65"/>
      <c r="X632" s="65"/>
      <c r="Y632" s="65"/>
      <c r="Z632" s="65"/>
      <c r="AA632" s="632"/>
      <c r="AB632" s="632"/>
      <c r="AC632" s="65"/>
      <c r="AD632" s="632"/>
      <c r="AE632" s="633"/>
      <c r="AF632" s="65"/>
      <c r="AG632" s="65"/>
      <c r="AH632" s="634"/>
      <c r="AI632" s="634"/>
      <c r="AJ632" s="65"/>
      <c r="AK632" s="632"/>
      <c r="AL632" s="65"/>
      <c r="AM632" s="65"/>
      <c r="AN632" s="65"/>
      <c r="AO632" s="65"/>
      <c r="AP632" s="65"/>
      <c r="AQ632" s="65"/>
      <c r="AR632" s="632"/>
      <c r="AS632" s="65"/>
      <c r="AT632" s="65"/>
      <c r="AU632" s="65"/>
      <c r="AV632" s="632"/>
      <c r="AW632" s="65"/>
      <c r="AX632" s="632"/>
      <c r="AY632" s="65"/>
      <c r="AZ632" s="65"/>
      <c r="BA632" s="65"/>
      <c r="BB632" s="632"/>
      <c r="BC632" s="632"/>
      <c r="BD632" s="65"/>
      <c r="BE632" s="632"/>
      <c r="BF632" s="65"/>
      <c r="BG632" s="65"/>
      <c r="BI632" s="635"/>
      <c r="BJ632" s="636"/>
      <c r="BK632" s="636"/>
      <c r="BL632" s="636"/>
      <c r="BM632" s="102"/>
      <c r="BN632" s="102"/>
      <c r="BO632" s="102"/>
      <c r="BP632" s="636"/>
      <c r="BQ632" s="636"/>
      <c r="BR632" s="636"/>
      <c r="BS632" s="636"/>
      <c r="BT632" s="636"/>
      <c r="BU632" s="636"/>
      <c r="BV632" s="636"/>
      <c r="BW632" s="636"/>
      <c r="BX632" s="636"/>
      <c r="BY632" s="636"/>
      <c r="BZ632" s="636"/>
      <c r="CA632" s="636"/>
      <c r="CB632" s="637"/>
      <c r="CC632" s="636"/>
      <c r="CD632" s="636"/>
      <c r="CE632" s="637"/>
      <c r="CF632" s="637"/>
      <c r="CG632" s="637"/>
      <c r="CH632" s="637"/>
      <c r="CI632" s="636"/>
      <c r="CJ632" s="636"/>
      <c r="CK632" s="637"/>
      <c r="CL632" s="637"/>
      <c r="CM632" s="637"/>
      <c r="CN632" s="705"/>
      <c r="CO632" s="88"/>
      <c r="CP632" s="88"/>
      <c r="CQ632" s="88"/>
      <c r="CR632" s="67"/>
      <c r="CS632" s="67"/>
      <c r="CT632" s="67"/>
      <c r="CU632" s="67"/>
      <c r="CV632" s="67"/>
      <c r="CW632" s="67"/>
      <c r="CX632" s="67"/>
      <c r="CY632" s="67"/>
      <c r="CZ632" s="67"/>
      <c r="DA632" s="67"/>
      <c r="DB632" s="67"/>
      <c r="DC632" s="67"/>
      <c r="DD632" s="67"/>
      <c r="DE632" s="67"/>
      <c r="DF632" s="67"/>
      <c r="DG632" s="67"/>
      <c r="DH632" s="67"/>
      <c r="DI632" s="67"/>
      <c r="DJ632" s="67"/>
      <c r="DK632" s="67"/>
      <c r="DL632" s="67"/>
      <c r="DM632" s="67"/>
      <c r="DN632" s="67"/>
      <c r="DO632" s="67"/>
      <c r="DP632" s="67"/>
    </row>
    <row r="633" spans="2:120" hidden="1" x14ac:dyDescent="0.25">
      <c r="B633" s="65"/>
      <c r="C633" s="65"/>
      <c r="D633" s="65"/>
      <c r="E633" s="65"/>
      <c r="F633" s="65"/>
      <c r="G633" s="65"/>
      <c r="H633" s="65"/>
      <c r="I633" s="65"/>
      <c r="J633" s="65"/>
      <c r="K633" s="65"/>
      <c r="L633" s="65"/>
      <c r="M633" s="65"/>
      <c r="N633" s="65"/>
      <c r="O633" s="65"/>
      <c r="P633" s="65"/>
      <c r="Q633" s="65"/>
      <c r="R633" s="65"/>
      <c r="S633" s="65"/>
      <c r="T633" s="65"/>
      <c r="U633" s="65"/>
      <c r="V633" s="631"/>
      <c r="W633" s="65"/>
      <c r="X633" s="65"/>
      <c r="Y633" s="65"/>
      <c r="Z633" s="65"/>
      <c r="AA633" s="632"/>
      <c r="AB633" s="632"/>
      <c r="AC633" s="65"/>
      <c r="AD633" s="632"/>
      <c r="AE633" s="633"/>
      <c r="AF633" s="65"/>
      <c r="AG633" s="65"/>
      <c r="AH633" s="634"/>
      <c r="AI633" s="634"/>
      <c r="AJ633" s="65"/>
      <c r="AK633" s="632"/>
      <c r="AL633" s="65"/>
      <c r="AM633" s="65"/>
      <c r="AN633" s="65"/>
      <c r="AO633" s="65"/>
      <c r="AP633" s="65"/>
      <c r="AQ633" s="65"/>
      <c r="AR633" s="632"/>
      <c r="AS633" s="65"/>
      <c r="AT633" s="65"/>
      <c r="AU633" s="65"/>
      <c r="AV633" s="632"/>
      <c r="AW633" s="65"/>
      <c r="AX633" s="632"/>
      <c r="AY633" s="65"/>
      <c r="AZ633" s="65"/>
      <c r="BA633" s="65"/>
      <c r="BB633" s="632"/>
      <c r="BC633" s="632"/>
      <c r="BD633" s="65"/>
      <c r="BE633" s="632"/>
      <c r="BF633" s="65"/>
      <c r="BG633" s="65"/>
      <c r="BI633" s="635"/>
      <c r="BJ633" s="636"/>
      <c r="BK633" s="636"/>
      <c r="BL633" s="636"/>
      <c r="BM633" s="102"/>
      <c r="BN633" s="102"/>
      <c r="BO633" s="102"/>
      <c r="BP633" s="636"/>
      <c r="BQ633" s="636"/>
      <c r="BR633" s="636"/>
      <c r="BS633" s="636"/>
      <c r="BT633" s="636"/>
      <c r="BU633" s="636"/>
      <c r="BV633" s="636"/>
      <c r="BW633" s="636"/>
      <c r="BX633" s="636"/>
      <c r="BY633" s="636"/>
      <c r="BZ633" s="636"/>
      <c r="CA633" s="636"/>
      <c r="CB633" s="637"/>
      <c r="CC633" s="636"/>
      <c r="CD633" s="636"/>
      <c r="CE633" s="637"/>
      <c r="CF633" s="637"/>
      <c r="CG633" s="637"/>
      <c r="CH633" s="637"/>
      <c r="CI633" s="636"/>
      <c r="CJ633" s="636"/>
      <c r="CK633" s="637"/>
      <c r="CL633" s="637"/>
      <c r="CM633" s="637"/>
      <c r="CN633" s="705"/>
      <c r="CO633" s="88"/>
      <c r="CP633" s="88"/>
      <c r="CQ633" s="88"/>
      <c r="CR633" s="67"/>
      <c r="CS633" s="67"/>
      <c r="CT633" s="67"/>
      <c r="CU633" s="67"/>
      <c r="CV633" s="67"/>
      <c r="CW633" s="67"/>
      <c r="CX633" s="67"/>
      <c r="CY633" s="67"/>
      <c r="CZ633" s="67"/>
      <c r="DA633" s="67"/>
      <c r="DB633" s="67"/>
      <c r="DC633" s="67"/>
      <c r="DD633" s="67"/>
      <c r="DE633" s="67"/>
      <c r="DF633" s="67"/>
      <c r="DG633" s="67"/>
      <c r="DH633" s="67"/>
      <c r="DI633" s="67"/>
      <c r="DJ633" s="67"/>
      <c r="DK633" s="67"/>
      <c r="DL633" s="67"/>
      <c r="DM633" s="67"/>
      <c r="DN633" s="67"/>
      <c r="DO633" s="67"/>
      <c r="DP633" s="67"/>
    </row>
    <row r="634" spans="2:120" hidden="1" x14ac:dyDescent="0.25">
      <c r="B634" s="65"/>
      <c r="C634" s="65"/>
      <c r="D634" s="65"/>
      <c r="E634" s="65"/>
      <c r="F634" s="65"/>
      <c r="G634" s="65"/>
      <c r="H634" s="65"/>
      <c r="I634" s="65"/>
      <c r="J634" s="65"/>
      <c r="K634" s="65"/>
      <c r="L634" s="65"/>
      <c r="M634" s="65"/>
      <c r="N634" s="65"/>
      <c r="O634" s="65"/>
      <c r="P634" s="65"/>
      <c r="Q634" s="65"/>
      <c r="R634" s="65"/>
      <c r="S634" s="65"/>
      <c r="T634" s="65"/>
      <c r="U634" s="65"/>
      <c r="V634" s="631"/>
      <c r="W634" s="65"/>
      <c r="X634" s="65"/>
      <c r="Y634" s="65"/>
      <c r="Z634" s="65"/>
      <c r="AA634" s="632"/>
      <c r="AB634" s="632"/>
      <c r="AC634" s="65"/>
      <c r="AD634" s="632"/>
      <c r="AE634" s="633"/>
      <c r="AF634" s="65"/>
      <c r="AG634" s="65"/>
      <c r="AH634" s="634"/>
      <c r="AI634" s="634"/>
      <c r="AJ634" s="65"/>
      <c r="AK634" s="632"/>
      <c r="AL634" s="65"/>
      <c r="AM634" s="65"/>
      <c r="AN634" s="65"/>
      <c r="AO634" s="65"/>
      <c r="AP634" s="65"/>
      <c r="AQ634" s="65"/>
      <c r="AR634" s="632"/>
      <c r="AS634" s="65"/>
      <c r="AT634" s="65"/>
      <c r="AU634" s="65"/>
      <c r="AV634" s="632"/>
      <c r="AW634" s="65"/>
      <c r="AX634" s="632"/>
      <c r="AY634" s="65"/>
      <c r="AZ634" s="65"/>
      <c r="BA634" s="65"/>
      <c r="BB634" s="632"/>
      <c r="BC634" s="632"/>
      <c r="BD634" s="65"/>
      <c r="BE634" s="632"/>
      <c r="BF634" s="65"/>
      <c r="BG634" s="65"/>
      <c r="BI634" s="635"/>
      <c r="BJ634" s="636"/>
      <c r="BK634" s="636"/>
      <c r="BL634" s="636"/>
      <c r="BM634" s="102"/>
      <c r="BN634" s="102"/>
      <c r="BO634" s="102"/>
      <c r="BP634" s="636"/>
      <c r="BQ634" s="636"/>
      <c r="BR634" s="636"/>
      <c r="BS634" s="636"/>
      <c r="BT634" s="636"/>
      <c r="BU634" s="636"/>
      <c r="BV634" s="636"/>
      <c r="BW634" s="636"/>
      <c r="BX634" s="636"/>
      <c r="BY634" s="636"/>
      <c r="BZ634" s="636"/>
      <c r="CA634" s="636"/>
      <c r="CB634" s="637"/>
      <c r="CC634" s="636"/>
      <c r="CD634" s="636"/>
      <c r="CE634" s="637"/>
      <c r="CF634" s="637"/>
      <c r="CG634" s="637"/>
      <c r="CH634" s="637"/>
      <c r="CI634" s="636"/>
      <c r="CJ634" s="636"/>
      <c r="CK634" s="637"/>
      <c r="CL634" s="637"/>
      <c r="CM634" s="637"/>
      <c r="CN634" s="705"/>
      <c r="CO634" s="88"/>
      <c r="CP634" s="88"/>
      <c r="CQ634" s="88"/>
      <c r="CR634" s="67"/>
      <c r="CS634" s="67"/>
      <c r="CT634" s="67"/>
      <c r="CU634" s="67"/>
      <c r="CV634" s="67"/>
      <c r="CW634" s="67"/>
      <c r="CX634" s="67"/>
      <c r="CY634" s="67"/>
      <c r="CZ634" s="67"/>
      <c r="DA634" s="67"/>
      <c r="DB634" s="67"/>
      <c r="DC634" s="67"/>
      <c r="DD634" s="67"/>
      <c r="DE634" s="67"/>
      <c r="DF634" s="67"/>
      <c r="DG634" s="67"/>
      <c r="DH634" s="67"/>
      <c r="DI634" s="67"/>
      <c r="DJ634" s="67"/>
      <c r="DK634" s="67"/>
      <c r="DL634" s="67"/>
      <c r="DM634" s="67"/>
      <c r="DN634" s="67"/>
      <c r="DO634" s="67"/>
      <c r="DP634" s="67"/>
    </row>
    <row r="635" spans="2:120" hidden="1" x14ac:dyDescent="0.25">
      <c r="B635" s="65"/>
      <c r="C635" s="65"/>
      <c r="D635" s="65"/>
      <c r="E635" s="65"/>
      <c r="F635" s="65"/>
      <c r="G635" s="65"/>
      <c r="H635" s="65"/>
      <c r="I635" s="65"/>
      <c r="J635" s="65"/>
      <c r="K635" s="65"/>
      <c r="L635" s="65"/>
      <c r="M635" s="65"/>
      <c r="N635" s="65"/>
      <c r="O635" s="65"/>
      <c r="P635" s="65"/>
      <c r="Q635" s="65"/>
      <c r="R635" s="65"/>
      <c r="S635" s="65"/>
      <c r="T635" s="65"/>
      <c r="U635" s="65"/>
      <c r="V635" s="631"/>
      <c r="W635" s="65"/>
      <c r="X635" s="65"/>
      <c r="Y635" s="65"/>
      <c r="Z635" s="65"/>
      <c r="AA635" s="632"/>
      <c r="AB635" s="632"/>
      <c r="AC635" s="65"/>
      <c r="AD635" s="632"/>
      <c r="AE635" s="633"/>
      <c r="AF635" s="65"/>
      <c r="AG635" s="65"/>
      <c r="AH635" s="634"/>
      <c r="AI635" s="634"/>
      <c r="AJ635" s="65"/>
      <c r="AK635" s="632"/>
      <c r="AL635" s="65"/>
      <c r="AM635" s="65"/>
      <c r="AN635" s="65"/>
      <c r="AO635" s="65"/>
      <c r="AP635" s="65"/>
      <c r="AQ635" s="65"/>
      <c r="AR635" s="632"/>
      <c r="AS635" s="65"/>
      <c r="AT635" s="65"/>
      <c r="AU635" s="65"/>
      <c r="AV635" s="632"/>
      <c r="AW635" s="65"/>
      <c r="AX635" s="632"/>
      <c r="AY635" s="65"/>
      <c r="AZ635" s="65"/>
      <c r="BA635" s="65"/>
      <c r="BB635" s="632"/>
      <c r="BC635" s="632"/>
      <c r="BD635" s="65"/>
      <c r="BE635" s="632"/>
      <c r="BF635" s="65"/>
      <c r="BG635" s="65"/>
      <c r="BI635" s="635"/>
      <c r="BJ635" s="636"/>
      <c r="BK635" s="636"/>
      <c r="BL635" s="636"/>
      <c r="BM635" s="102"/>
      <c r="BN635" s="102"/>
      <c r="BO635" s="102"/>
      <c r="BP635" s="636"/>
      <c r="BQ635" s="636"/>
      <c r="BR635" s="636"/>
      <c r="BS635" s="636"/>
      <c r="BT635" s="636"/>
      <c r="BU635" s="636"/>
      <c r="BV635" s="636"/>
      <c r="BW635" s="636"/>
      <c r="BX635" s="636"/>
      <c r="BY635" s="636"/>
      <c r="BZ635" s="636"/>
      <c r="CA635" s="636"/>
      <c r="CB635" s="637"/>
      <c r="CC635" s="636"/>
      <c r="CD635" s="636"/>
      <c r="CE635" s="637"/>
      <c r="CF635" s="637"/>
      <c r="CG635" s="637"/>
      <c r="CH635" s="637"/>
      <c r="CI635" s="636"/>
      <c r="CJ635" s="636"/>
      <c r="CK635" s="637"/>
      <c r="CL635" s="637"/>
      <c r="CM635" s="637"/>
      <c r="CN635" s="705"/>
      <c r="CO635" s="88"/>
      <c r="CP635" s="88"/>
      <c r="CQ635" s="88"/>
      <c r="CR635" s="67"/>
      <c r="CS635" s="67"/>
      <c r="CT635" s="67"/>
      <c r="CU635" s="67"/>
      <c r="CV635" s="67"/>
      <c r="CW635" s="67"/>
      <c r="CX635" s="67"/>
      <c r="CY635" s="67"/>
      <c r="CZ635" s="67"/>
      <c r="DA635" s="67"/>
      <c r="DB635" s="67"/>
      <c r="DC635" s="67"/>
      <c r="DD635" s="67"/>
      <c r="DE635" s="67"/>
      <c r="DF635" s="67"/>
      <c r="DG635" s="67"/>
      <c r="DH635" s="67"/>
      <c r="DI635" s="67"/>
      <c r="DJ635" s="67"/>
      <c r="DK635" s="67"/>
      <c r="DL635" s="67"/>
      <c r="DM635" s="67"/>
      <c r="DN635" s="67"/>
      <c r="DO635" s="67"/>
      <c r="DP635" s="67"/>
    </row>
    <row r="636" spans="2:120" hidden="1" x14ac:dyDescent="0.25">
      <c r="B636" s="65"/>
      <c r="C636" s="65"/>
      <c r="D636" s="65"/>
      <c r="E636" s="65"/>
      <c r="F636" s="65"/>
      <c r="G636" s="65"/>
      <c r="H636" s="65"/>
      <c r="I636" s="65"/>
      <c r="J636" s="65"/>
      <c r="K636" s="65"/>
      <c r="L636" s="65"/>
      <c r="M636" s="65"/>
      <c r="N636" s="65"/>
      <c r="O636" s="65"/>
      <c r="P636" s="65"/>
      <c r="Q636" s="65"/>
      <c r="R636" s="65"/>
      <c r="S636" s="65"/>
      <c r="T636" s="65"/>
      <c r="U636" s="65"/>
      <c r="V636" s="631"/>
      <c r="W636" s="65"/>
      <c r="X636" s="65"/>
      <c r="Y636" s="65"/>
      <c r="Z636" s="65"/>
      <c r="AA636" s="632"/>
      <c r="AB636" s="632"/>
      <c r="AC636" s="65"/>
      <c r="AD636" s="632"/>
      <c r="AE636" s="633"/>
      <c r="AF636" s="65"/>
      <c r="AG636" s="65"/>
      <c r="AH636" s="634"/>
      <c r="AI636" s="634"/>
      <c r="AJ636" s="65"/>
      <c r="AK636" s="632"/>
      <c r="AL636" s="65"/>
      <c r="AM636" s="65"/>
      <c r="AN636" s="65"/>
      <c r="AO636" s="65"/>
      <c r="AP636" s="65"/>
      <c r="AQ636" s="65"/>
      <c r="AR636" s="632"/>
      <c r="AS636" s="65"/>
      <c r="AT636" s="65"/>
      <c r="AU636" s="65"/>
      <c r="AV636" s="632"/>
      <c r="AW636" s="65"/>
      <c r="AX636" s="632"/>
      <c r="AY636" s="65"/>
      <c r="AZ636" s="65"/>
      <c r="BA636" s="65"/>
      <c r="BB636" s="632"/>
      <c r="BC636" s="632"/>
      <c r="BD636" s="65"/>
      <c r="BE636" s="632"/>
      <c r="BF636" s="65"/>
      <c r="BG636" s="65"/>
      <c r="BI636" s="635"/>
      <c r="BJ636" s="636"/>
      <c r="BK636" s="636"/>
      <c r="BL636" s="636"/>
      <c r="BM636" s="102"/>
      <c r="BN636" s="102"/>
      <c r="BO636" s="102"/>
      <c r="BP636" s="636"/>
      <c r="BQ636" s="636"/>
      <c r="BR636" s="636"/>
      <c r="BS636" s="636"/>
      <c r="BT636" s="636"/>
      <c r="BU636" s="636"/>
      <c r="BV636" s="636"/>
      <c r="BW636" s="636"/>
      <c r="BX636" s="636"/>
      <c r="BY636" s="636"/>
      <c r="BZ636" s="636"/>
      <c r="CA636" s="636"/>
      <c r="CB636" s="637"/>
      <c r="CC636" s="636"/>
      <c r="CD636" s="636"/>
      <c r="CE636" s="637"/>
      <c r="CF636" s="637"/>
      <c r="CG636" s="637"/>
      <c r="CH636" s="637"/>
      <c r="CI636" s="636"/>
      <c r="CJ636" s="636"/>
      <c r="CK636" s="637"/>
      <c r="CL636" s="637"/>
      <c r="CM636" s="637"/>
      <c r="CN636" s="705"/>
      <c r="CO636" s="88"/>
      <c r="CP636" s="88"/>
      <c r="CQ636" s="88"/>
      <c r="CR636" s="67"/>
      <c r="CS636" s="67"/>
      <c r="CT636" s="67"/>
      <c r="CU636" s="67"/>
      <c r="CV636" s="67"/>
      <c r="CW636" s="67"/>
      <c r="CX636" s="67"/>
      <c r="CY636" s="67"/>
      <c r="CZ636" s="67"/>
      <c r="DA636" s="67"/>
      <c r="DB636" s="67"/>
      <c r="DC636" s="67"/>
      <c r="DD636" s="67"/>
      <c r="DE636" s="67"/>
      <c r="DF636" s="67"/>
      <c r="DG636" s="67"/>
      <c r="DH636" s="67"/>
      <c r="DI636" s="67"/>
      <c r="DJ636" s="67"/>
      <c r="DK636" s="67"/>
      <c r="DL636" s="67"/>
      <c r="DM636" s="67"/>
      <c r="DN636" s="67"/>
      <c r="DO636" s="67"/>
      <c r="DP636" s="67"/>
    </row>
    <row r="637" spans="2:120" hidden="1" x14ac:dyDescent="0.25">
      <c r="B637" s="65"/>
      <c r="C637" s="65"/>
      <c r="D637" s="65"/>
      <c r="E637" s="65"/>
      <c r="F637" s="65"/>
      <c r="G637" s="65"/>
      <c r="H637" s="65"/>
      <c r="I637" s="65"/>
      <c r="J637" s="65"/>
      <c r="K637" s="65"/>
      <c r="L637" s="65"/>
      <c r="M637" s="65"/>
      <c r="N637" s="65"/>
      <c r="O637" s="65"/>
      <c r="P637" s="65"/>
      <c r="Q637" s="65"/>
      <c r="R637" s="65"/>
      <c r="S637" s="65"/>
      <c r="T637" s="65"/>
      <c r="U637" s="65"/>
      <c r="V637" s="631"/>
      <c r="W637" s="65"/>
      <c r="X637" s="65"/>
      <c r="Y637" s="65"/>
      <c r="Z637" s="65"/>
      <c r="AA637" s="632"/>
      <c r="AB637" s="632"/>
      <c r="AC637" s="65"/>
      <c r="AD637" s="632"/>
      <c r="AE637" s="633"/>
      <c r="AF637" s="65"/>
      <c r="AG637" s="65"/>
      <c r="AH637" s="634"/>
      <c r="AI637" s="634"/>
      <c r="AJ637" s="65"/>
      <c r="AK637" s="632"/>
      <c r="AL637" s="65"/>
      <c r="AM637" s="65"/>
      <c r="AN637" s="65"/>
      <c r="AO637" s="65"/>
      <c r="AP637" s="65"/>
      <c r="AQ637" s="65"/>
      <c r="AR637" s="632"/>
      <c r="AS637" s="65"/>
      <c r="AT637" s="65"/>
      <c r="AU637" s="65"/>
      <c r="AV637" s="632"/>
      <c r="AW637" s="65"/>
      <c r="AX637" s="632"/>
      <c r="AY637" s="65"/>
      <c r="AZ637" s="65"/>
      <c r="BA637" s="65"/>
      <c r="BB637" s="632"/>
      <c r="BC637" s="632"/>
      <c r="BD637" s="65"/>
      <c r="BE637" s="632"/>
      <c r="BF637" s="65"/>
      <c r="BG637" s="65"/>
      <c r="BI637" s="635"/>
      <c r="BJ637" s="636"/>
      <c r="BK637" s="636"/>
      <c r="BL637" s="636"/>
      <c r="BM637" s="102"/>
      <c r="BN637" s="102"/>
      <c r="BO637" s="102"/>
      <c r="BP637" s="636"/>
      <c r="BQ637" s="636"/>
      <c r="BR637" s="636"/>
      <c r="BS637" s="636"/>
      <c r="BT637" s="636"/>
      <c r="BU637" s="636"/>
      <c r="BV637" s="636"/>
      <c r="BW637" s="636"/>
      <c r="BX637" s="636"/>
      <c r="BY637" s="636"/>
      <c r="BZ637" s="636"/>
      <c r="CA637" s="636"/>
      <c r="CB637" s="637"/>
      <c r="CC637" s="636"/>
      <c r="CD637" s="636"/>
      <c r="CE637" s="637"/>
      <c r="CF637" s="637"/>
      <c r="CG637" s="637"/>
      <c r="CH637" s="637"/>
      <c r="CI637" s="636"/>
      <c r="CJ637" s="636"/>
      <c r="CK637" s="637"/>
      <c r="CL637" s="637"/>
      <c r="CM637" s="637"/>
      <c r="CN637" s="705"/>
      <c r="CO637" s="88"/>
      <c r="CP637" s="88"/>
      <c r="CQ637" s="88"/>
      <c r="CR637" s="67"/>
      <c r="CS637" s="67"/>
      <c r="CT637" s="67"/>
      <c r="CU637" s="67"/>
      <c r="CV637" s="67"/>
      <c r="CW637" s="67"/>
      <c r="CX637" s="67"/>
      <c r="CY637" s="67"/>
      <c r="CZ637" s="67"/>
      <c r="DA637" s="67"/>
      <c r="DB637" s="67"/>
      <c r="DC637" s="67"/>
      <c r="DD637" s="67"/>
      <c r="DE637" s="67"/>
      <c r="DF637" s="67"/>
      <c r="DG637" s="67"/>
      <c r="DH637" s="67"/>
      <c r="DI637" s="67"/>
      <c r="DJ637" s="67"/>
      <c r="DK637" s="67"/>
      <c r="DL637" s="67"/>
      <c r="DM637" s="67"/>
      <c r="DN637" s="67"/>
      <c r="DO637" s="67"/>
      <c r="DP637" s="67"/>
    </row>
    <row r="638" spans="2:120" hidden="1" x14ac:dyDescent="0.25">
      <c r="B638" s="65"/>
      <c r="C638" s="65"/>
      <c r="D638" s="65"/>
      <c r="E638" s="65"/>
      <c r="F638" s="65"/>
      <c r="G638" s="65"/>
      <c r="H638" s="65"/>
      <c r="I638" s="65"/>
      <c r="J638" s="65"/>
      <c r="K638" s="65"/>
      <c r="L638" s="65"/>
      <c r="M638" s="65"/>
      <c r="N638" s="65"/>
      <c r="O638" s="65"/>
      <c r="P638" s="65"/>
      <c r="Q638" s="65"/>
      <c r="R638" s="65"/>
      <c r="S638" s="65"/>
      <c r="T638" s="65"/>
      <c r="U638" s="65"/>
      <c r="V638" s="631"/>
      <c r="W638" s="65"/>
      <c r="X638" s="65"/>
      <c r="Y638" s="65"/>
      <c r="Z638" s="65"/>
      <c r="AA638" s="632"/>
      <c r="AB638" s="632"/>
      <c r="AC638" s="65"/>
      <c r="AD638" s="632"/>
      <c r="AE638" s="633"/>
      <c r="AF638" s="65"/>
      <c r="AG638" s="65"/>
      <c r="AH638" s="634"/>
      <c r="AI638" s="634"/>
      <c r="AJ638" s="65"/>
      <c r="AK638" s="632"/>
      <c r="AL638" s="65"/>
      <c r="AM638" s="65"/>
      <c r="AN638" s="65"/>
      <c r="AO638" s="65"/>
      <c r="AP638" s="65"/>
      <c r="AQ638" s="65"/>
      <c r="AR638" s="632"/>
      <c r="AS638" s="65"/>
      <c r="AT638" s="65"/>
      <c r="AU638" s="65"/>
      <c r="AV638" s="632"/>
      <c r="AW638" s="65"/>
      <c r="AX638" s="632"/>
      <c r="AY638" s="65"/>
      <c r="AZ638" s="65"/>
      <c r="BA638" s="65"/>
      <c r="BB638" s="632"/>
      <c r="BC638" s="632"/>
      <c r="BD638" s="65"/>
      <c r="BE638" s="632"/>
      <c r="BF638" s="65"/>
      <c r="BG638" s="65"/>
      <c r="BI638" s="635"/>
      <c r="BJ638" s="636"/>
      <c r="BK638" s="636"/>
      <c r="BL638" s="636"/>
      <c r="BM638" s="102"/>
      <c r="BN638" s="102"/>
      <c r="BO638" s="102"/>
      <c r="BP638" s="636"/>
      <c r="BQ638" s="636"/>
      <c r="BR638" s="636"/>
      <c r="BS638" s="636"/>
      <c r="BT638" s="636"/>
      <c r="BU638" s="636"/>
      <c r="BV638" s="636"/>
      <c r="BW638" s="636"/>
      <c r="BX638" s="636"/>
      <c r="BY638" s="636"/>
      <c r="BZ638" s="636"/>
      <c r="CA638" s="636"/>
      <c r="CB638" s="637"/>
      <c r="CC638" s="636"/>
      <c r="CD638" s="636"/>
      <c r="CE638" s="637"/>
      <c r="CF638" s="637"/>
      <c r="CG638" s="637"/>
      <c r="CH638" s="637"/>
      <c r="CI638" s="636"/>
      <c r="CJ638" s="636"/>
      <c r="CK638" s="637"/>
      <c r="CL638" s="637"/>
      <c r="CM638" s="637"/>
      <c r="CN638" s="705"/>
      <c r="CO638" s="88"/>
      <c r="CP638" s="88"/>
      <c r="CQ638" s="88"/>
      <c r="CR638" s="67"/>
      <c r="CS638" s="67"/>
      <c r="CT638" s="67"/>
      <c r="CU638" s="67"/>
      <c r="CV638" s="67"/>
      <c r="CW638" s="67"/>
      <c r="CX638" s="67"/>
      <c r="CY638" s="67"/>
      <c r="CZ638" s="67"/>
      <c r="DA638" s="67"/>
      <c r="DB638" s="67"/>
      <c r="DC638" s="67"/>
      <c r="DD638" s="67"/>
      <c r="DE638" s="67"/>
      <c r="DF638" s="67"/>
      <c r="DG638" s="67"/>
      <c r="DH638" s="67"/>
      <c r="DI638" s="67"/>
      <c r="DJ638" s="67"/>
      <c r="DK638" s="67"/>
      <c r="DL638" s="67"/>
      <c r="DM638" s="67"/>
      <c r="DN638" s="67"/>
      <c r="DO638" s="67"/>
      <c r="DP638" s="67"/>
    </row>
    <row r="639" spans="2:120" hidden="1" x14ac:dyDescent="0.25">
      <c r="B639" s="65"/>
      <c r="C639" s="65"/>
      <c r="D639" s="65"/>
      <c r="E639" s="65"/>
      <c r="F639" s="65"/>
      <c r="G639" s="65"/>
      <c r="H639" s="65"/>
      <c r="I639" s="65"/>
      <c r="J639" s="65"/>
      <c r="K639" s="65"/>
      <c r="L639" s="65"/>
      <c r="M639" s="65"/>
      <c r="N639" s="65"/>
      <c r="O639" s="65"/>
      <c r="P639" s="65"/>
      <c r="Q639" s="65"/>
      <c r="R639" s="65"/>
      <c r="S639" s="65"/>
      <c r="T639" s="65"/>
      <c r="U639" s="65"/>
      <c r="V639" s="631"/>
      <c r="W639" s="65"/>
      <c r="X639" s="65"/>
      <c r="Y639" s="65"/>
      <c r="Z639" s="65"/>
      <c r="AA639" s="632"/>
      <c r="AB639" s="632"/>
      <c r="AC639" s="65"/>
      <c r="AD639" s="632"/>
      <c r="AE639" s="633"/>
      <c r="AF639" s="65"/>
      <c r="AG639" s="65"/>
      <c r="AH639" s="634"/>
      <c r="AI639" s="634"/>
      <c r="AJ639" s="65"/>
      <c r="AK639" s="632"/>
      <c r="AL639" s="65"/>
      <c r="AM639" s="65"/>
      <c r="AN639" s="65"/>
      <c r="AO639" s="65"/>
      <c r="AP639" s="65"/>
      <c r="AQ639" s="65"/>
      <c r="AR639" s="632"/>
      <c r="AS639" s="65"/>
      <c r="AT639" s="65"/>
      <c r="AU639" s="65"/>
      <c r="AV639" s="632"/>
      <c r="AW639" s="65"/>
      <c r="AX639" s="632"/>
      <c r="AY639" s="65"/>
      <c r="AZ639" s="65"/>
      <c r="BA639" s="65"/>
      <c r="BB639" s="632"/>
      <c r="BC639" s="632"/>
      <c r="BD639" s="65"/>
      <c r="BE639" s="632"/>
      <c r="BF639" s="65"/>
      <c r="BG639" s="65"/>
      <c r="BI639" s="635"/>
      <c r="BJ639" s="636"/>
      <c r="BK639" s="636"/>
      <c r="BL639" s="636"/>
      <c r="BM639" s="102"/>
      <c r="BN639" s="102"/>
      <c r="BO639" s="102"/>
      <c r="BP639" s="636"/>
      <c r="BQ639" s="636"/>
      <c r="BR639" s="636"/>
      <c r="BS639" s="636"/>
      <c r="BT639" s="636"/>
      <c r="BU639" s="636"/>
      <c r="BV639" s="636"/>
      <c r="BW639" s="636"/>
      <c r="BX639" s="636"/>
      <c r="BY639" s="636"/>
      <c r="BZ639" s="636"/>
      <c r="CA639" s="636"/>
      <c r="CB639" s="637"/>
      <c r="CC639" s="636"/>
      <c r="CD639" s="636"/>
      <c r="CE639" s="637"/>
      <c r="CF639" s="637"/>
      <c r="CG639" s="637"/>
      <c r="CH639" s="637"/>
      <c r="CI639" s="636"/>
      <c r="CJ639" s="636"/>
      <c r="CK639" s="637"/>
      <c r="CL639" s="637"/>
      <c r="CM639" s="637"/>
      <c r="CN639" s="705"/>
      <c r="CO639" s="88"/>
      <c r="CP639" s="88"/>
      <c r="CQ639" s="88"/>
      <c r="CR639" s="67"/>
      <c r="CS639" s="67"/>
      <c r="CT639" s="67"/>
      <c r="CU639" s="67"/>
      <c r="CV639" s="67"/>
      <c r="CW639" s="67"/>
      <c r="CX639" s="67"/>
      <c r="CY639" s="67"/>
      <c r="CZ639" s="67"/>
      <c r="DA639" s="67"/>
      <c r="DB639" s="67"/>
      <c r="DC639" s="67"/>
      <c r="DD639" s="67"/>
      <c r="DE639" s="67"/>
      <c r="DF639" s="67"/>
      <c r="DG639" s="67"/>
      <c r="DH639" s="67"/>
      <c r="DI639" s="67"/>
      <c r="DJ639" s="67"/>
      <c r="DK639" s="67"/>
      <c r="DL639" s="67"/>
      <c r="DM639" s="67"/>
      <c r="DN639" s="67"/>
      <c r="DO639" s="67"/>
      <c r="DP639" s="67"/>
    </row>
    <row r="640" spans="2:120" hidden="1" x14ac:dyDescent="0.25">
      <c r="B640" s="65"/>
      <c r="C640" s="65"/>
      <c r="D640" s="65"/>
      <c r="E640" s="65"/>
      <c r="F640" s="65"/>
      <c r="G640" s="65"/>
      <c r="H640" s="65"/>
      <c r="I640" s="65"/>
      <c r="J640" s="65"/>
      <c r="K640" s="65"/>
      <c r="L640" s="65"/>
      <c r="M640" s="65"/>
      <c r="N640" s="65"/>
      <c r="O640" s="65"/>
      <c r="P640" s="65"/>
      <c r="Q640" s="65"/>
      <c r="R640" s="65"/>
      <c r="S640" s="65"/>
      <c r="T640" s="65"/>
      <c r="U640" s="65"/>
      <c r="V640" s="631"/>
      <c r="W640" s="65"/>
      <c r="X640" s="65"/>
      <c r="Y640" s="65"/>
      <c r="Z640" s="65"/>
      <c r="AA640" s="632"/>
      <c r="AB640" s="632"/>
      <c r="AC640" s="65"/>
      <c r="AD640" s="632"/>
      <c r="AE640" s="633"/>
      <c r="AF640" s="65"/>
      <c r="AG640" s="65"/>
      <c r="AH640" s="634"/>
      <c r="AI640" s="634"/>
      <c r="AJ640" s="65"/>
      <c r="AK640" s="632"/>
      <c r="AL640" s="65"/>
      <c r="AM640" s="65"/>
      <c r="AN640" s="65"/>
      <c r="AO640" s="65"/>
      <c r="AP640" s="65"/>
      <c r="AQ640" s="65"/>
      <c r="AR640" s="632"/>
      <c r="AS640" s="65"/>
      <c r="AT640" s="65"/>
      <c r="AU640" s="65"/>
      <c r="AV640" s="632"/>
      <c r="AW640" s="65"/>
      <c r="AX640" s="632"/>
      <c r="AY640" s="65"/>
      <c r="AZ640" s="65"/>
      <c r="BA640" s="65"/>
      <c r="BB640" s="632"/>
      <c r="BC640" s="632"/>
      <c r="BD640" s="65"/>
      <c r="BE640" s="632"/>
      <c r="BF640" s="65"/>
      <c r="BG640" s="65"/>
      <c r="BI640" s="635"/>
      <c r="BJ640" s="636"/>
      <c r="BK640" s="636"/>
      <c r="BL640" s="636"/>
      <c r="BM640" s="102"/>
      <c r="BN640" s="102"/>
      <c r="BO640" s="102"/>
      <c r="BP640" s="636"/>
      <c r="BQ640" s="636"/>
      <c r="BR640" s="636"/>
      <c r="BS640" s="636"/>
      <c r="BT640" s="636"/>
      <c r="BU640" s="636"/>
      <c r="BV640" s="636"/>
      <c r="BW640" s="636"/>
      <c r="BX640" s="636"/>
      <c r="BY640" s="636"/>
      <c r="BZ640" s="636"/>
      <c r="CA640" s="636"/>
      <c r="CB640" s="637"/>
      <c r="CC640" s="636"/>
      <c r="CD640" s="636"/>
      <c r="CE640" s="637"/>
      <c r="CF640" s="637"/>
      <c r="CG640" s="637"/>
      <c r="CH640" s="637"/>
      <c r="CI640" s="636"/>
      <c r="CJ640" s="636"/>
      <c r="CK640" s="637"/>
      <c r="CL640" s="637"/>
      <c r="CM640" s="637"/>
      <c r="CN640" s="705"/>
      <c r="CO640" s="88"/>
      <c r="CP640" s="88"/>
      <c r="CQ640" s="88"/>
      <c r="CR640" s="67"/>
      <c r="CS640" s="67"/>
      <c r="CT640" s="67"/>
      <c r="CU640" s="67"/>
      <c r="CV640" s="67"/>
      <c r="CW640" s="67"/>
      <c r="CX640" s="67"/>
      <c r="CY640" s="67"/>
      <c r="CZ640" s="67"/>
      <c r="DA640" s="67"/>
      <c r="DB640" s="67"/>
      <c r="DC640" s="67"/>
      <c r="DD640" s="67"/>
      <c r="DE640" s="67"/>
      <c r="DF640" s="67"/>
      <c r="DG640" s="67"/>
      <c r="DH640" s="67"/>
      <c r="DI640" s="67"/>
      <c r="DJ640" s="67"/>
      <c r="DK640" s="67"/>
      <c r="DL640" s="67"/>
      <c r="DM640" s="67"/>
      <c r="DN640" s="67"/>
      <c r="DO640" s="67"/>
      <c r="DP640" s="67"/>
    </row>
    <row r="641" spans="2:120" hidden="1" x14ac:dyDescent="0.25">
      <c r="B641" s="65"/>
      <c r="C641" s="65"/>
      <c r="D641" s="65"/>
      <c r="E641" s="65"/>
      <c r="F641" s="65"/>
      <c r="G641" s="65"/>
      <c r="H641" s="65"/>
      <c r="I641" s="65"/>
      <c r="J641" s="65"/>
      <c r="K641" s="65"/>
      <c r="L641" s="65"/>
      <c r="M641" s="65"/>
      <c r="N641" s="65"/>
      <c r="O641" s="65"/>
      <c r="P641" s="65"/>
      <c r="Q641" s="65"/>
      <c r="R641" s="65"/>
      <c r="S641" s="65"/>
      <c r="T641" s="65"/>
      <c r="U641" s="65"/>
      <c r="V641" s="631"/>
      <c r="W641" s="65"/>
      <c r="X641" s="65"/>
      <c r="Y641" s="65"/>
      <c r="Z641" s="65"/>
      <c r="AA641" s="632"/>
      <c r="AB641" s="632"/>
      <c r="AC641" s="65"/>
      <c r="AD641" s="632"/>
      <c r="AE641" s="633"/>
      <c r="AF641" s="65"/>
      <c r="AG641" s="65"/>
      <c r="AH641" s="634"/>
      <c r="AI641" s="634"/>
      <c r="AJ641" s="65"/>
      <c r="AK641" s="632"/>
      <c r="AL641" s="65"/>
      <c r="AM641" s="65"/>
      <c r="AN641" s="65"/>
      <c r="AO641" s="65"/>
      <c r="AP641" s="65"/>
      <c r="AQ641" s="65"/>
      <c r="AR641" s="632"/>
      <c r="AS641" s="65"/>
      <c r="AT641" s="65"/>
      <c r="AU641" s="65"/>
      <c r="AV641" s="632"/>
      <c r="AW641" s="65"/>
      <c r="AX641" s="632"/>
      <c r="AY641" s="65"/>
      <c r="AZ641" s="65"/>
      <c r="BA641" s="65"/>
      <c r="BB641" s="632"/>
      <c r="BC641" s="632"/>
      <c r="BD641" s="65"/>
      <c r="BE641" s="632"/>
      <c r="BF641" s="65"/>
      <c r="BG641" s="65"/>
      <c r="BI641" s="635"/>
      <c r="BJ641" s="636"/>
      <c r="BK641" s="636"/>
      <c r="BL641" s="636"/>
      <c r="BM641" s="102"/>
      <c r="BN641" s="102"/>
      <c r="BO641" s="102"/>
      <c r="BP641" s="636"/>
      <c r="BQ641" s="636"/>
      <c r="BR641" s="636"/>
      <c r="BS641" s="636"/>
      <c r="BT641" s="636"/>
      <c r="BU641" s="636"/>
      <c r="BV641" s="636"/>
      <c r="BW641" s="636"/>
      <c r="BX641" s="636"/>
      <c r="BY641" s="636"/>
      <c r="BZ641" s="636"/>
      <c r="CA641" s="636"/>
      <c r="CB641" s="637"/>
      <c r="CC641" s="636"/>
      <c r="CD641" s="636"/>
      <c r="CE641" s="637"/>
      <c r="CF641" s="637"/>
      <c r="CG641" s="637"/>
      <c r="CH641" s="637"/>
      <c r="CI641" s="636"/>
      <c r="CJ641" s="636"/>
      <c r="CK641" s="637"/>
      <c r="CL641" s="637"/>
      <c r="CM641" s="637"/>
      <c r="CN641" s="705"/>
      <c r="CO641" s="88"/>
      <c r="CP641" s="88"/>
      <c r="CQ641" s="88"/>
      <c r="CR641" s="67"/>
      <c r="CS641" s="67"/>
      <c r="CT641" s="67"/>
      <c r="CU641" s="67"/>
      <c r="CV641" s="67"/>
      <c r="CW641" s="67"/>
      <c r="CX641" s="67"/>
      <c r="CY641" s="67"/>
      <c r="CZ641" s="67"/>
      <c r="DA641" s="67"/>
      <c r="DB641" s="67"/>
      <c r="DC641" s="67"/>
      <c r="DD641" s="67"/>
      <c r="DE641" s="67"/>
      <c r="DF641" s="67"/>
      <c r="DG641" s="67"/>
      <c r="DH641" s="67"/>
      <c r="DI641" s="67"/>
      <c r="DJ641" s="67"/>
      <c r="DK641" s="67"/>
      <c r="DL641" s="67"/>
      <c r="DM641" s="67"/>
      <c r="DN641" s="67"/>
      <c r="DO641" s="67"/>
      <c r="DP641" s="67"/>
    </row>
    <row r="642" spans="2:120" hidden="1" x14ac:dyDescent="0.25">
      <c r="B642" s="65"/>
      <c r="C642" s="65"/>
      <c r="D642" s="65"/>
      <c r="E642" s="65"/>
      <c r="F642" s="65"/>
      <c r="G642" s="65"/>
      <c r="H642" s="65"/>
      <c r="I642" s="65"/>
      <c r="J642" s="65"/>
      <c r="K642" s="65"/>
      <c r="L642" s="65"/>
      <c r="M642" s="65"/>
      <c r="N642" s="65"/>
      <c r="O642" s="65"/>
      <c r="P642" s="65"/>
      <c r="Q642" s="65"/>
      <c r="R642" s="65"/>
      <c r="S642" s="65"/>
      <c r="T642" s="65"/>
      <c r="U642" s="65"/>
      <c r="V642" s="631"/>
      <c r="W642" s="65"/>
      <c r="X642" s="65"/>
      <c r="Y642" s="65"/>
      <c r="Z642" s="65"/>
      <c r="AA642" s="632"/>
      <c r="AB642" s="632"/>
      <c r="AC642" s="65"/>
      <c r="AD642" s="632"/>
      <c r="AE642" s="633"/>
      <c r="AF642" s="65"/>
      <c r="AG642" s="65"/>
      <c r="AH642" s="634"/>
      <c r="AI642" s="634"/>
      <c r="AJ642" s="65"/>
      <c r="AK642" s="632"/>
      <c r="AL642" s="65"/>
      <c r="AM642" s="65"/>
      <c r="AN642" s="65"/>
      <c r="AO642" s="65"/>
      <c r="AP642" s="65"/>
      <c r="AQ642" s="65"/>
      <c r="AR642" s="632"/>
      <c r="AS642" s="65"/>
      <c r="AT642" s="65"/>
      <c r="AU642" s="65"/>
      <c r="AV642" s="632"/>
      <c r="AW642" s="65"/>
      <c r="AX642" s="632"/>
      <c r="AY642" s="65"/>
      <c r="AZ642" s="65"/>
      <c r="BA642" s="65"/>
      <c r="BB642" s="632"/>
      <c r="BC642" s="632"/>
      <c r="BD642" s="65"/>
      <c r="BE642" s="632"/>
      <c r="BF642" s="65"/>
      <c r="BG642" s="65"/>
      <c r="BI642" s="635"/>
      <c r="BJ642" s="636"/>
      <c r="BK642" s="636"/>
      <c r="BL642" s="636"/>
      <c r="BM642" s="102"/>
      <c r="BN642" s="102"/>
      <c r="BO642" s="102"/>
      <c r="BP642" s="636"/>
      <c r="BQ642" s="636"/>
      <c r="BR642" s="636"/>
      <c r="BS642" s="636"/>
      <c r="BT642" s="636"/>
      <c r="BU642" s="636"/>
      <c r="BV642" s="636"/>
      <c r="BW642" s="636"/>
      <c r="BX642" s="636"/>
      <c r="BY642" s="636"/>
      <c r="BZ642" s="636"/>
      <c r="CA642" s="636"/>
      <c r="CB642" s="637"/>
      <c r="CC642" s="636"/>
      <c r="CD642" s="636"/>
      <c r="CE642" s="637"/>
      <c r="CF642" s="637"/>
      <c r="CG642" s="637"/>
      <c r="CH642" s="637"/>
      <c r="CI642" s="636"/>
      <c r="CJ642" s="636"/>
      <c r="CK642" s="637"/>
      <c r="CL642" s="637"/>
      <c r="CM642" s="637"/>
      <c r="CN642" s="705"/>
      <c r="CO642" s="88"/>
      <c r="CP642" s="88"/>
      <c r="CQ642" s="88"/>
      <c r="CR642" s="67"/>
      <c r="CS642" s="67"/>
      <c r="CT642" s="67"/>
      <c r="CU642" s="67"/>
      <c r="CV642" s="67"/>
      <c r="CW642" s="67"/>
      <c r="CX642" s="67"/>
      <c r="CY642" s="67"/>
      <c r="CZ642" s="67"/>
      <c r="DA642" s="67"/>
      <c r="DB642" s="67"/>
      <c r="DC642" s="67"/>
      <c r="DD642" s="67"/>
      <c r="DE642" s="67"/>
      <c r="DF642" s="67"/>
      <c r="DG642" s="67"/>
      <c r="DH642" s="67"/>
      <c r="DI642" s="67"/>
      <c r="DJ642" s="67"/>
      <c r="DK642" s="67"/>
      <c r="DL642" s="67"/>
      <c r="DM642" s="67"/>
      <c r="DN642" s="67"/>
      <c r="DO642" s="67"/>
      <c r="DP642" s="67"/>
    </row>
    <row r="643" spans="2:120" hidden="1" x14ac:dyDescent="0.25">
      <c r="B643" s="65"/>
      <c r="C643" s="65"/>
      <c r="D643" s="65"/>
      <c r="E643" s="65"/>
      <c r="F643" s="65"/>
      <c r="G643" s="65"/>
      <c r="H643" s="65"/>
      <c r="I643" s="65"/>
      <c r="J643" s="65"/>
      <c r="K643" s="65"/>
      <c r="L643" s="65"/>
      <c r="M643" s="65"/>
      <c r="N643" s="65"/>
      <c r="O643" s="65"/>
      <c r="P643" s="65"/>
      <c r="Q643" s="65"/>
      <c r="R643" s="65"/>
      <c r="S643" s="65"/>
      <c r="T643" s="65"/>
      <c r="U643" s="65"/>
      <c r="V643" s="631"/>
      <c r="W643" s="65"/>
      <c r="X643" s="65"/>
      <c r="Y643" s="65"/>
      <c r="Z643" s="65"/>
      <c r="AA643" s="632"/>
      <c r="AB643" s="632"/>
      <c r="AC643" s="65"/>
      <c r="AD643" s="632"/>
      <c r="AE643" s="633"/>
      <c r="AF643" s="65"/>
      <c r="AG643" s="65"/>
      <c r="AH643" s="634"/>
      <c r="AI643" s="634"/>
      <c r="AJ643" s="65"/>
      <c r="AK643" s="632"/>
      <c r="AL643" s="65"/>
      <c r="AM643" s="65"/>
      <c r="AN643" s="65"/>
      <c r="AO643" s="65"/>
      <c r="AP643" s="65"/>
      <c r="AQ643" s="65"/>
      <c r="AR643" s="632"/>
      <c r="AS643" s="65"/>
      <c r="AT643" s="65"/>
      <c r="AU643" s="65"/>
      <c r="AV643" s="632"/>
      <c r="AW643" s="65"/>
      <c r="AX643" s="632"/>
      <c r="AY643" s="65"/>
      <c r="AZ643" s="65"/>
      <c r="BA643" s="65"/>
      <c r="BB643" s="632"/>
      <c r="BC643" s="632"/>
      <c r="BD643" s="65"/>
      <c r="BE643" s="632"/>
      <c r="BF643" s="65"/>
      <c r="BG643" s="65"/>
      <c r="BI643" s="635"/>
      <c r="BJ643" s="636"/>
      <c r="BK643" s="636"/>
      <c r="BL643" s="636"/>
      <c r="BM643" s="102"/>
      <c r="BN643" s="102"/>
      <c r="BO643" s="102"/>
      <c r="BP643" s="636"/>
      <c r="BQ643" s="636"/>
      <c r="BR643" s="636"/>
      <c r="BS643" s="636"/>
      <c r="BT643" s="636"/>
      <c r="BU643" s="636"/>
      <c r="BV643" s="636"/>
      <c r="BW643" s="636"/>
      <c r="BX643" s="636"/>
      <c r="BY643" s="636"/>
      <c r="BZ643" s="636"/>
      <c r="CA643" s="636"/>
      <c r="CB643" s="637"/>
      <c r="CC643" s="636"/>
      <c r="CD643" s="636"/>
      <c r="CE643" s="637"/>
      <c r="CF643" s="637"/>
      <c r="CG643" s="637"/>
      <c r="CH643" s="637"/>
      <c r="CI643" s="636"/>
      <c r="CJ643" s="636"/>
      <c r="CK643" s="637"/>
      <c r="CL643" s="637"/>
      <c r="CM643" s="637"/>
      <c r="CN643" s="705"/>
      <c r="CO643" s="88"/>
      <c r="CP643" s="88"/>
      <c r="CQ643" s="88"/>
      <c r="CR643" s="67"/>
      <c r="CS643" s="67"/>
      <c r="CT643" s="67"/>
      <c r="CU643" s="67"/>
      <c r="CV643" s="67"/>
      <c r="CW643" s="67"/>
      <c r="CX643" s="67"/>
      <c r="CY643" s="67"/>
      <c r="CZ643" s="67"/>
      <c r="DA643" s="67"/>
      <c r="DB643" s="67"/>
      <c r="DC643" s="67"/>
      <c r="DD643" s="67"/>
      <c r="DE643" s="67"/>
      <c r="DF643" s="67"/>
      <c r="DG643" s="67"/>
      <c r="DH643" s="67"/>
      <c r="DI643" s="67"/>
      <c r="DJ643" s="67"/>
      <c r="DK643" s="67"/>
      <c r="DL643" s="67"/>
      <c r="DM643" s="67"/>
      <c r="DN643" s="67"/>
      <c r="DO643" s="67"/>
      <c r="DP643" s="67"/>
    </row>
    <row r="644" spans="2:120" hidden="1" x14ac:dyDescent="0.25">
      <c r="B644" s="65"/>
      <c r="C644" s="65"/>
      <c r="D644" s="65"/>
      <c r="E644" s="65"/>
      <c r="F644" s="65"/>
      <c r="G644" s="65"/>
      <c r="H644" s="65"/>
      <c r="I644" s="65"/>
      <c r="J644" s="65"/>
      <c r="K644" s="65"/>
      <c r="L644" s="65"/>
      <c r="M644" s="65"/>
      <c r="N644" s="65"/>
      <c r="O644" s="65"/>
      <c r="P644" s="65"/>
      <c r="Q644" s="65"/>
      <c r="R644" s="65"/>
      <c r="S644" s="65"/>
      <c r="T644" s="65"/>
      <c r="U644" s="65"/>
      <c r="V644" s="631"/>
      <c r="W644" s="65"/>
      <c r="X644" s="65"/>
      <c r="Y644" s="65"/>
      <c r="Z644" s="65"/>
      <c r="AA644" s="632"/>
      <c r="AB644" s="632"/>
      <c r="AC644" s="65"/>
      <c r="AD644" s="632"/>
      <c r="AE644" s="633"/>
      <c r="AF644" s="65"/>
      <c r="AG644" s="65"/>
      <c r="AH644" s="634"/>
      <c r="AI644" s="634"/>
      <c r="AJ644" s="65"/>
      <c r="AK644" s="632"/>
      <c r="AL644" s="65"/>
      <c r="AM644" s="65"/>
      <c r="AN644" s="65"/>
      <c r="AO644" s="65"/>
      <c r="AP644" s="65"/>
      <c r="AQ644" s="65"/>
      <c r="AR644" s="632"/>
      <c r="AS644" s="65"/>
      <c r="AT644" s="65"/>
      <c r="AU644" s="65"/>
      <c r="AV644" s="632"/>
      <c r="AW644" s="65"/>
      <c r="AX644" s="632"/>
      <c r="AY644" s="65"/>
      <c r="AZ644" s="65"/>
      <c r="BA644" s="65"/>
      <c r="BB644" s="632"/>
      <c r="BC644" s="632"/>
      <c r="BD644" s="65"/>
      <c r="BE644" s="632"/>
      <c r="BF644" s="65"/>
      <c r="BG644" s="65"/>
      <c r="BI644" s="635"/>
      <c r="BJ644" s="636"/>
      <c r="BK644" s="636"/>
      <c r="BL644" s="636"/>
      <c r="BM644" s="102"/>
      <c r="BN644" s="102"/>
      <c r="BO644" s="102"/>
      <c r="BP644" s="636"/>
      <c r="BQ644" s="636"/>
      <c r="BR644" s="636"/>
      <c r="BS644" s="636"/>
      <c r="BT644" s="636"/>
      <c r="BU644" s="636"/>
      <c r="BV644" s="636"/>
      <c r="BW644" s="636"/>
      <c r="BX644" s="636"/>
      <c r="BY644" s="636"/>
      <c r="BZ644" s="636"/>
      <c r="CA644" s="636"/>
      <c r="CB644" s="637"/>
      <c r="CC644" s="636"/>
      <c r="CD644" s="636"/>
      <c r="CE644" s="637"/>
      <c r="CF644" s="637"/>
      <c r="CG644" s="637"/>
      <c r="CH644" s="637"/>
      <c r="CI644" s="636"/>
      <c r="CJ644" s="636"/>
      <c r="CK644" s="637"/>
      <c r="CL644" s="637"/>
      <c r="CM644" s="637"/>
      <c r="CN644" s="705"/>
      <c r="CO644" s="88"/>
      <c r="CP644" s="88"/>
      <c r="CQ644" s="88"/>
      <c r="CR644" s="67"/>
      <c r="CS644" s="67"/>
      <c r="CT644" s="67"/>
      <c r="CU644" s="67"/>
      <c r="CV644" s="67"/>
      <c r="CW644" s="67"/>
      <c r="CX644" s="67"/>
      <c r="CY644" s="67"/>
      <c r="CZ644" s="67"/>
      <c r="DA644" s="67"/>
      <c r="DB644" s="67"/>
      <c r="DC644" s="67"/>
      <c r="DD644" s="67"/>
      <c r="DE644" s="67"/>
      <c r="DF644" s="67"/>
      <c r="DG644" s="67"/>
      <c r="DH644" s="67"/>
      <c r="DI644" s="67"/>
      <c r="DJ644" s="67"/>
      <c r="DK644" s="67"/>
      <c r="DL644" s="67"/>
      <c r="DM644" s="67"/>
      <c r="DN644" s="67"/>
      <c r="DO644" s="67"/>
      <c r="DP644" s="67"/>
    </row>
    <row r="645" spans="2:120" hidden="1" x14ac:dyDescent="0.25">
      <c r="B645" s="65"/>
      <c r="C645" s="65"/>
      <c r="D645" s="65"/>
      <c r="E645" s="65"/>
      <c r="F645" s="65"/>
      <c r="G645" s="65"/>
      <c r="H645" s="65"/>
      <c r="I645" s="65"/>
      <c r="J645" s="65"/>
      <c r="K645" s="65"/>
      <c r="L645" s="65"/>
      <c r="M645" s="65"/>
      <c r="N645" s="65"/>
      <c r="O645" s="65"/>
      <c r="P645" s="65"/>
      <c r="Q645" s="65"/>
      <c r="R645" s="65"/>
      <c r="S645" s="65"/>
      <c r="T645" s="65"/>
      <c r="U645" s="65"/>
      <c r="V645" s="631"/>
      <c r="W645" s="65"/>
      <c r="X645" s="65"/>
      <c r="Y645" s="65"/>
      <c r="Z645" s="65"/>
      <c r="AA645" s="632"/>
      <c r="AB645" s="632"/>
      <c r="AC645" s="65"/>
      <c r="AD645" s="632"/>
      <c r="AE645" s="633"/>
      <c r="AF645" s="65"/>
      <c r="AG645" s="65"/>
      <c r="AH645" s="634"/>
      <c r="AI645" s="634"/>
      <c r="AJ645" s="65"/>
      <c r="AK645" s="632"/>
      <c r="AL645" s="65"/>
      <c r="AM645" s="65"/>
      <c r="AN645" s="65"/>
      <c r="AO645" s="65"/>
      <c r="AP645" s="65"/>
      <c r="AQ645" s="65"/>
      <c r="AR645" s="632"/>
      <c r="AS645" s="65"/>
      <c r="AT645" s="65"/>
      <c r="AU645" s="65"/>
      <c r="AV645" s="632"/>
      <c r="AW645" s="65"/>
      <c r="AX645" s="632"/>
      <c r="AY645" s="65"/>
      <c r="AZ645" s="65"/>
      <c r="BA645" s="65"/>
      <c r="BB645" s="632"/>
      <c r="BC645" s="632"/>
      <c r="BD645" s="65"/>
      <c r="BE645" s="632"/>
      <c r="BF645" s="65"/>
      <c r="BG645" s="65"/>
      <c r="BI645" s="635"/>
      <c r="BJ645" s="636"/>
      <c r="BK645" s="636"/>
      <c r="BL645" s="636"/>
      <c r="BM645" s="102"/>
      <c r="BN645" s="102"/>
      <c r="BO645" s="102"/>
      <c r="BP645" s="636"/>
      <c r="BQ645" s="636"/>
      <c r="BR645" s="636"/>
      <c r="BS645" s="636"/>
      <c r="BT645" s="636"/>
      <c r="BU645" s="636"/>
      <c r="BV645" s="636"/>
      <c r="BW645" s="636"/>
      <c r="BX645" s="636"/>
      <c r="BY645" s="636"/>
      <c r="BZ645" s="636"/>
      <c r="CA645" s="636"/>
      <c r="CB645" s="637"/>
      <c r="CC645" s="636"/>
      <c r="CD645" s="636"/>
      <c r="CE645" s="637"/>
      <c r="CF645" s="637"/>
      <c r="CG645" s="637"/>
      <c r="CH645" s="637"/>
      <c r="CI645" s="636"/>
      <c r="CJ645" s="636"/>
      <c r="CK645" s="637"/>
      <c r="CL645" s="637"/>
      <c r="CM645" s="637"/>
      <c r="CN645" s="705"/>
      <c r="CO645" s="88"/>
      <c r="CP645" s="88"/>
      <c r="CQ645" s="88"/>
      <c r="CR645" s="67"/>
      <c r="CS645" s="67"/>
      <c r="CT645" s="67"/>
      <c r="CU645" s="67"/>
      <c r="CV645" s="67"/>
      <c r="CW645" s="67"/>
      <c r="CX645" s="67"/>
      <c r="CY645" s="67"/>
      <c r="CZ645" s="67"/>
      <c r="DA645" s="67"/>
      <c r="DB645" s="67"/>
      <c r="DC645" s="67"/>
      <c r="DD645" s="67"/>
      <c r="DE645" s="67"/>
      <c r="DF645" s="67"/>
      <c r="DG645" s="67"/>
      <c r="DH645" s="67"/>
      <c r="DI645" s="67"/>
      <c r="DJ645" s="67"/>
      <c r="DK645" s="67"/>
      <c r="DL645" s="67"/>
      <c r="DM645" s="67"/>
      <c r="DN645" s="67"/>
      <c r="DO645" s="67"/>
      <c r="DP645" s="67"/>
    </row>
    <row r="646" spans="2:120" hidden="1" x14ac:dyDescent="0.25">
      <c r="B646" s="65"/>
      <c r="C646" s="65"/>
      <c r="D646" s="65"/>
      <c r="E646" s="65"/>
      <c r="F646" s="65"/>
      <c r="G646" s="65"/>
      <c r="H646" s="65"/>
      <c r="I646" s="65"/>
      <c r="J646" s="65"/>
      <c r="K646" s="65"/>
      <c r="L646" s="65"/>
      <c r="M646" s="65"/>
      <c r="N646" s="65"/>
      <c r="O646" s="65"/>
      <c r="P646" s="65"/>
      <c r="Q646" s="65"/>
      <c r="R646" s="65"/>
      <c r="S646" s="65"/>
      <c r="T646" s="65"/>
      <c r="U646" s="65"/>
      <c r="V646" s="631"/>
      <c r="W646" s="65"/>
      <c r="X646" s="65"/>
      <c r="Y646" s="65"/>
      <c r="Z646" s="65"/>
      <c r="AA646" s="632"/>
      <c r="AB646" s="632"/>
      <c r="AC646" s="65"/>
      <c r="AD646" s="632"/>
      <c r="AE646" s="633"/>
      <c r="AF646" s="65"/>
      <c r="AG646" s="65"/>
      <c r="AH646" s="634"/>
      <c r="AI646" s="634"/>
      <c r="AJ646" s="65"/>
      <c r="AK646" s="632"/>
      <c r="AL646" s="65"/>
      <c r="AM646" s="65"/>
      <c r="AN646" s="65"/>
      <c r="AO646" s="65"/>
      <c r="AP646" s="65"/>
      <c r="AQ646" s="65"/>
      <c r="AR646" s="632"/>
      <c r="AS646" s="65"/>
      <c r="AT646" s="65"/>
      <c r="AU646" s="65"/>
      <c r="AV646" s="632"/>
      <c r="AW646" s="65"/>
      <c r="AX646" s="632"/>
      <c r="AY646" s="65"/>
      <c r="AZ646" s="65"/>
      <c r="BA646" s="65"/>
      <c r="BB646" s="632"/>
      <c r="BC646" s="632"/>
      <c r="BD646" s="65"/>
      <c r="BE646" s="632"/>
      <c r="BF646" s="65"/>
      <c r="BG646" s="65"/>
      <c r="BI646" s="635"/>
      <c r="BJ646" s="636"/>
      <c r="BK646" s="636"/>
      <c r="BL646" s="636"/>
      <c r="BM646" s="102"/>
      <c r="BN646" s="102"/>
      <c r="BO646" s="102"/>
      <c r="BP646" s="636"/>
      <c r="BQ646" s="636"/>
      <c r="BR646" s="636"/>
      <c r="BS646" s="636"/>
      <c r="BT646" s="636"/>
      <c r="BU646" s="636"/>
      <c r="BV646" s="636"/>
      <c r="BW646" s="636"/>
      <c r="BX646" s="636"/>
      <c r="BY646" s="636"/>
      <c r="BZ646" s="636"/>
      <c r="CA646" s="636"/>
      <c r="CB646" s="637"/>
      <c r="CC646" s="636"/>
      <c r="CD646" s="636"/>
      <c r="CE646" s="637"/>
      <c r="CF646" s="637"/>
      <c r="CG646" s="637"/>
      <c r="CH646" s="637"/>
      <c r="CI646" s="636"/>
      <c r="CJ646" s="636"/>
      <c r="CK646" s="637"/>
      <c r="CL646" s="637"/>
      <c r="CM646" s="637"/>
      <c r="CN646" s="705"/>
      <c r="CO646" s="88"/>
      <c r="CP646" s="88"/>
      <c r="CQ646" s="88"/>
      <c r="CR646" s="67"/>
      <c r="CS646" s="67"/>
      <c r="CT646" s="67"/>
      <c r="CU646" s="67"/>
      <c r="CV646" s="67"/>
      <c r="CW646" s="67"/>
      <c r="CX646" s="67"/>
      <c r="CY646" s="67"/>
      <c r="CZ646" s="67"/>
      <c r="DA646" s="67"/>
      <c r="DB646" s="67"/>
      <c r="DC646" s="67"/>
      <c r="DD646" s="67"/>
      <c r="DE646" s="67"/>
      <c r="DF646" s="67"/>
      <c r="DG646" s="67"/>
      <c r="DH646" s="67"/>
      <c r="DI646" s="67"/>
      <c r="DJ646" s="67"/>
      <c r="DK646" s="67"/>
      <c r="DL646" s="67"/>
      <c r="DM646" s="67"/>
      <c r="DN646" s="67"/>
      <c r="DO646" s="67"/>
      <c r="DP646" s="67"/>
    </row>
    <row r="647" spans="2:120" hidden="1" x14ac:dyDescent="0.25">
      <c r="B647" s="65"/>
      <c r="C647" s="65"/>
      <c r="D647" s="65"/>
      <c r="E647" s="65"/>
      <c r="F647" s="65"/>
      <c r="G647" s="65"/>
      <c r="H647" s="65"/>
      <c r="I647" s="65"/>
      <c r="J647" s="65"/>
      <c r="K647" s="65"/>
      <c r="L647" s="65"/>
      <c r="M647" s="65"/>
      <c r="N647" s="65"/>
      <c r="O647" s="65"/>
      <c r="P647" s="65"/>
      <c r="Q647" s="65"/>
      <c r="R647" s="65"/>
      <c r="S647" s="65"/>
      <c r="T647" s="65"/>
      <c r="U647" s="65"/>
      <c r="V647" s="631"/>
      <c r="W647" s="65"/>
      <c r="X647" s="65"/>
      <c r="Y647" s="65"/>
      <c r="Z647" s="65"/>
      <c r="AA647" s="632"/>
      <c r="AB647" s="632"/>
      <c r="AC647" s="65"/>
      <c r="AD647" s="632"/>
      <c r="AE647" s="633"/>
      <c r="AF647" s="65"/>
      <c r="AG647" s="65"/>
      <c r="AH647" s="634"/>
      <c r="AI647" s="634"/>
      <c r="AJ647" s="65"/>
      <c r="AK647" s="632"/>
      <c r="AL647" s="65"/>
      <c r="AM647" s="65"/>
      <c r="AN647" s="65"/>
      <c r="AO647" s="65"/>
      <c r="AP647" s="65"/>
      <c r="AQ647" s="65"/>
      <c r="AR647" s="632"/>
      <c r="AS647" s="65"/>
      <c r="AT647" s="65"/>
      <c r="AU647" s="65"/>
      <c r="AV647" s="632"/>
      <c r="AW647" s="65"/>
      <c r="AX647" s="632"/>
      <c r="AY647" s="65"/>
      <c r="AZ647" s="65"/>
      <c r="BA647" s="65"/>
      <c r="BB647" s="632"/>
      <c r="BC647" s="632"/>
      <c r="BD647" s="65"/>
      <c r="BE647" s="632"/>
      <c r="BF647" s="65"/>
      <c r="BG647" s="65"/>
      <c r="BI647" s="635"/>
      <c r="BJ647" s="636"/>
      <c r="BK647" s="636"/>
      <c r="BL647" s="636"/>
      <c r="BM647" s="102"/>
      <c r="BN647" s="102"/>
      <c r="BO647" s="102"/>
      <c r="BP647" s="636"/>
      <c r="BQ647" s="636"/>
      <c r="BR647" s="636"/>
      <c r="BS647" s="636"/>
      <c r="BT647" s="636"/>
      <c r="BU647" s="636"/>
      <c r="BV647" s="636"/>
      <c r="BW647" s="636"/>
      <c r="BX647" s="636"/>
      <c r="BY647" s="636"/>
      <c r="BZ647" s="636"/>
      <c r="CA647" s="636"/>
      <c r="CB647" s="637"/>
      <c r="CC647" s="636"/>
      <c r="CD647" s="636"/>
      <c r="CE647" s="637"/>
      <c r="CF647" s="637"/>
      <c r="CG647" s="637"/>
      <c r="CH647" s="637"/>
      <c r="CI647" s="636"/>
      <c r="CJ647" s="636"/>
      <c r="CK647" s="637"/>
      <c r="CL647" s="637"/>
      <c r="CM647" s="637"/>
      <c r="CN647" s="705"/>
      <c r="CO647" s="88"/>
      <c r="CP647" s="88"/>
      <c r="CQ647" s="88"/>
      <c r="CR647" s="67"/>
      <c r="CS647" s="67"/>
      <c r="CT647" s="67"/>
      <c r="CU647" s="67"/>
      <c r="CV647" s="67"/>
      <c r="CW647" s="67"/>
      <c r="CX647" s="67"/>
      <c r="CY647" s="67"/>
      <c r="CZ647" s="67"/>
      <c r="DA647" s="67"/>
      <c r="DB647" s="67"/>
      <c r="DC647" s="67"/>
      <c r="DD647" s="67"/>
      <c r="DE647" s="67"/>
      <c r="DF647" s="67"/>
      <c r="DG647" s="67"/>
      <c r="DH647" s="67"/>
      <c r="DI647" s="67"/>
      <c r="DJ647" s="67"/>
      <c r="DK647" s="67"/>
      <c r="DL647" s="67"/>
      <c r="DM647" s="67"/>
      <c r="DN647" s="67"/>
      <c r="DO647" s="67"/>
      <c r="DP647" s="67"/>
    </row>
    <row r="648" spans="2:120" hidden="1" x14ac:dyDescent="0.25">
      <c r="B648" s="65"/>
      <c r="C648" s="65"/>
      <c r="D648" s="65"/>
      <c r="E648" s="65"/>
      <c r="F648" s="65"/>
      <c r="G648" s="65"/>
      <c r="H648" s="65"/>
      <c r="I648" s="65"/>
      <c r="J648" s="65"/>
      <c r="K648" s="65"/>
      <c r="L648" s="65"/>
      <c r="M648" s="65"/>
      <c r="N648" s="65"/>
      <c r="O648" s="65"/>
      <c r="P648" s="65"/>
      <c r="Q648" s="65"/>
      <c r="R648" s="65"/>
      <c r="S648" s="65"/>
      <c r="T648" s="65"/>
      <c r="U648" s="65"/>
      <c r="V648" s="631"/>
      <c r="W648" s="65"/>
      <c r="X648" s="65"/>
      <c r="Y648" s="65"/>
      <c r="Z648" s="65"/>
      <c r="AA648" s="632"/>
      <c r="AB648" s="632"/>
      <c r="AC648" s="65"/>
      <c r="AD648" s="632"/>
      <c r="AE648" s="633"/>
      <c r="AF648" s="65"/>
      <c r="AG648" s="65"/>
      <c r="AH648" s="634"/>
      <c r="AI648" s="634"/>
      <c r="AJ648" s="65"/>
      <c r="AK648" s="632"/>
      <c r="AL648" s="65"/>
      <c r="AM648" s="65"/>
      <c r="AN648" s="65"/>
      <c r="AO648" s="65"/>
      <c r="AP648" s="65"/>
      <c r="AQ648" s="65"/>
      <c r="AR648" s="632"/>
      <c r="AS648" s="65"/>
      <c r="AT648" s="65"/>
      <c r="AU648" s="65"/>
      <c r="AV648" s="632"/>
      <c r="AW648" s="65"/>
      <c r="AX648" s="632"/>
      <c r="AY648" s="65"/>
      <c r="AZ648" s="65"/>
      <c r="BA648" s="65"/>
      <c r="BB648" s="632"/>
      <c r="BC648" s="632"/>
      <c r="BD648" s="65"/>
      <c r="BE648" s="632"/>
      <c r="BF648" s="65"/>
      <c r="BG648" s="65"/>
      <c r="BI648" s="635"/>
      <c r="BJ648" s="636"/>
      <c r="BK648" s="636"/>
      <c r="BL648" s="636"/>
      <c r="BM648" s="102"/>
      <c r="BN648" s="102"/>
      <c r="BO648" s="102"/>
      <c r="BP648" s="636"/>
      <c r="BQ648" s="636"/>
      <c r="BR648" s="636"/>
      <c r="BS648" s="636"/>
      <c r="BT648" s="636"/>
      <c r="BU648" s="636"/>
      <c r="BV648" s="636"/>
      <c r="BW648" s="636"/>
      <c r="BX648" s="636"/>
      <c r="BY648" s="636"/>
      <c r="BZ648" s="636"/>
      <c r="CA648" s="636"/>
      <c r="CB648" s="637"/>
      <c r="CC648" s="636"/>
      <c r="CD648" s="636"/>
      <c r="CE648" s="637"/>
      <c r="CF648" s="637"/>
      <c r="CG648" s="637"/>
      <c r="CH648" s="637"/>
      <c r="CI648" s="636"/>
      <c r="CJ648" s="636"/>
      <c r="CK648" s="637"/>
      <c r="CL648" s="637"/>
      <c r="CM648" s="637"/>
      <c r="CN648" s="705"/>
      <c r="CO648" s="88"/>
      <c r="CP648" s="88"/>
      <c r="CQ648" s="88"/>
      <c r="CR648" s="67"/>
      <c r="CS648" s="67"/>
      <c r="CT648" s="67"/>
      <c r="CU648" s="67"/>
      <c r="CV648" s="67"/>
      <c r="CW648" s="67"/>
      <c r="CX648" s="67"/>
      <c r="CY648" s="67"/>
      <c r="CZ648" s="67"/>
      <c r="DA648" s="67"/>
      <c r="DB648" s="67"/>
      <c r="DC648" s="67"/>
      <c r="DD648" s="67"/>
      <c r="DE648" s="67"/>
      <c r="DF648" s="67"/>
      <c r="DG648" s="67"/>
      <c r="DH648" s="67"/>
      <c r="DI648" s="67"/>
      <c r="DJ648" s="67"/>
      <c r="DK648" s="67"/>
      <c r="DL648" s="67"/>
      <c r="DM648" s="67"/>
      <c r="DN648" s="67"/>
      <c r="DO648" s="67"/>
      <c r="DP648" s="67"/>
    </row>
    <row r="649" spans="2:120" hidden="1" x14ac:dyDescent="0.25">
      <c r="B649" s="65"/>
      <c r="C649" s="65"/>
      <c r="D649" s="65"/>
      <c r="E649" s="65"/>
      <c r="F649" s="65"/>
      <c r="G649" s="65"/>
      <c r="H649" s="65"/>
      <c r="I649" s="65"/>
      <c r="J649" s="65"/>
      <c r="K649" s="65"/>
      <c r="L649" s="65"/>
      <c r="M649" s="65"/>
      <c r="N649" s="65"/>
      <c r="O649" s="65"/>
      <c r="P649" s="65"/>
      <c r="Q649" s="65"/>
      <c r="R649" s="65"/>
      <c r="S649" s="65"/>
      <c r="T649" s="65"/>
      <c r="U649" s="65"/>
      <c r="V649" s="631"/>
      <c r="W649" s="65"/>
      <c r="X649" s="65"/>
      <c r="Y649" s="65"/>
      <c r="Z649" s="65"/>
      <c r="AA649" s="632"/>
      <c r="AB649" s="632"/>
      <c r="AC649" s="65"/>
      <c r="AD649" s="632"/>
      <c r="AE649" s="633"/>
      <c r="AF649" s="65"/>
      <c r="AG649" s="65"/>
      <c r="AH649" s="634"/>
      <c r="AI649" s="634"/>
      <c r="AJ649" s="65"/>
      <c r="AK649" s="632"/>
      <c r="AL649" s="65"/>
      <c r="AM649" s="65"/>
      <c r="AN649" s="65"/>
      <c r="AO649" s="65"/>
      <c r="AP649" s="65"/>
      <c r="AQ649" s="65"/>
      <c r="AR649" s="632"/>
      <c r="AS649" s="65"/>
      <c r="AT649" s="65"/>
      <c r="AU649" s="65"/>
      <c r="AV649" s="632"/>
      <c r="AW649" s="65"/>
      <c r="AX649" s="632"/>
      <c r="AY649" s="65"/>
      <c r="AZ649" s="65"/>
      <c r="BA649" s="65"/>
      <c r="BB649" s="632"/>
      <c r="BC649" s="632"/>
      <c r="BD649" s="65"/>
      <c r="BE649" s="632"/>
      <c r="BF649" s="65"/>
      <c r="BG649" s="65"/>
      <c r="BI649" s="635"/>
      <c r="BJ649" s="636"/>
      <c r="BK649" s="636"/>
      <c r="BL649" s="636"/>
      <c r="BM649" s="102"/>
      <c r="BN649" s="102"/>
      <c r="BO649" s="102"/>
      <c r="BP649" s="636"/>
      <c r="BQ649" s="636"/>
      <c r="BR649" s="636"/>
      <c r="BS649" s="636"/>
      <c r="BT649" s="636"/>
      <c r="BU649" s="636"/>
      <c r="BV649" s="636"/>
      <c r="BW649" s="636"/>
      <c r="BX649" s="636"/>
      <c r="BY649" s="636"/>
      <c r="BZ649" s="636"/>
      <c r="CA649" s="636"/>
      <c r="CB649" s="637"/>
      <c r="CC649" s="636"/>
      <c r="CD649" s="636"/>
      <c r="CE649" s="637"/>
      <c r="CF649" s="637"/>
      <c r="CG649" s="637"/>
      <c r="CH649" s="637"/>
      <c r="CI649" s="636"/>
      <c r="CJ649" s="636"/>
      <c r="CK649" s="637"/>
      <c r="CL649" s="637"/>
      <c r="CM649" s="637"/>
      <c r="CN649" s="705"/>
      <c r="CO649" s="88"/>
      <c r="CP649" s="88"/>
      <c r="CQ649" s="88"/>
      <c r="CR649" s="67"/>
      <c r="CS649" s="67"/>
      <c r="CT649" s="67"/>
      <c r="CU649" s="67"/>
      <c r="CV649" s="67"/>
      <c r="CW649" s="67"/>
      <c r="CX649" s="67"/>
      <c r="CY649" s="67"/>
      <c r="CZ649" s="67"/>
      <c r="DA649" s="67"/>
      <c r="DB649" s="67"/>
      <c r="DC649" s="67"/>
      <c r="DD649" s="67"/>
      <c r="DE649" s="67"/>
      <c r="DF649" s="67"/>
      <c r="DG649" s="67"/>
      <c r="DH649" s="67"/>
      <c r="DI649" s="67"/>
      <c r="DJ649" s="67"/>
      <c r="DK649" s="67"/>
      <c r="DL649" s="67"/>
      <c r="DM649" s="67"/>
      <c r="DN649" s="67"/>
      <c r="DO649" s="67"/>
      <c r="DP649" s="67"/>
    </row>
    <row r="650" spans="2:120" hidden="1" x14ac:dyDescent="0.25">
      <c r="B650" s="65"/>
      <c r="C650" s="65"/>
      <c r="D650" s="65"/>
      <c r="E650" s="65"/>
      <c r="F650" s="65"/>
      <c r="G650" s="65"/>
      <c r="H650" s="65"/>
      <c r="I650" s="65"/>
      <c r="J650" s="65"/>
      <c r="K650" s="65"/>
      <c r="L650" s="65"/>
      <c r="M650" s="65"/>
      <c r="N650" s="65"/>
      <c r="O650" s="65"/>
      <c r="P650" s="65"/>
      <c r="Q650" s="65"/>
      <c r="R650" s="65"/>
      <c r="S650" s="65"/>
      <c r="T650" s="65"/>
      <c r="U650" s="65"/>
      <c r="V650" s="631"/>
      <c r="W650" s="65"/>
      <c r="X650" s="65"/>
      <c r="Y650" s="65"/>
      <c r="Z650" s="65"/>
      <c r="AA650" s="632"/>
      <c r="AB650" s="632"/>
      <c r="AC650" s="65"/>
      <c r="AD650" s="632"/>
      <c r="AE650" s="633"/>
      <c r="AF650" s="65"/>
      <c r="AG650" s="65"/>
      <c r="AH650" s="634"/>
      <c r="AI650" s="634"/>
      <c r="AJ650" s="65"/>
      <c r="AK650" s="632"/>
      <c r="AL650" s="65"/>
      <c r="AM650" s="65"/>
      <c r="AN650" s="65"/>
      <c r="AO650" s="65"/>
      <c r="AP650" s="65"/>
      <c r="AQ650" s="65"/>
      <c r="AR650" s="632"/>
      <c r="AS650" s="65"/>
      <c r="AT650" s="65"/>
      <c r="AU650" s="65"/>
      <c r="AV650" s="632"/>
      <c r="AW650" s="65"/>
      <c r="AX650" s="632"/>
      <c r="AY650" s="65"/>
      <c r="AZ650" s="65"/>
      <c r="BA650" s="65"/>
      <c r="BB650" s="632"/>
      <c r="BC650" s="632"/>
      <c r="BD650" s="65"/>
      <c r="BE650" s="632"/>
      <c r="BF650" s="65"/>
      <c r="BG650" s="65"/>
      <c r="BI650" s="635"/>
      <c r="BJ650" s="636"/>
      <c r="BK650" s="636"/>
      <c r="BL650" s="636"/>
      <c r="BM650" s="102"/>
      <c r="BN650" s="102"/>
      <c r="BO650" s="102"/>
      <c r="BP650" s="636"/>
      <c r="BQ650" s="636"/>
      <c r="BR650" s="636"/>
      <c r="BS650" s="636"/>
      <c r="BT650" s="636"/>
      <c r="BU650" s="636"/>
      <c r="BV650" s="636"/>
      <c r="BW650" s="636"/>
      <c r="BX650" s="636"/>
      <c r="BY650" s="636"/>
      <c r="BZ650" s="636"/>
      <c r="CA650" s="636"/>
      <c r="CB650" s="637"/>
      <c r="CC650" s="636"/>
      <c r="CD650" s="636"/>
      <c r="CE650" s="637"/>
      <c r="CF650" s="637"/>
      <c r="CG650" s="637"/>
      <c r="CH650" s="637"/>
      <c r="CI650" s="636"/>
      <c r="CJ650" s="636"/>
      <c r="CK650" s="637"/>
      <c r="CL650" s="637"/>
      <c r="CM650" s="637"/>
      <c r="CN650" s="705"/>
      <c r="CO650" s="88"/>
      <c r="CP650" s="88"/>
      <c r="CQ650" s="88"/>
      <c r="CR650" s="67"/>
      <c r="CS650" s="67"/>
      <c r="CT650" s="67"/>
      <c r="CU650" s="67"/>
      <c r="CV650" s="67"/>
      <c r="CW650" s="67"/>
      <c r="CX650" s="67"/>
      <c r="CY650" s="67"/>
      <c r="CZ650" s="67"/>
      <c r="DA650" s="67"/>
      <c r="DB650" s="67"/>
      <c r="DC650" s="67"/>
      <c r="DD650" s="67"/>
      <c r="DE650" s="67"/>
      <c r="DF650" s="67"/>
      <c r="DG650" s="67"/>
      <c r="DH650" s="67"/>
      <c r="DI650" s="67"/>
      <c r="DJ650" s="67"/>
      <c r="DK650" s="67"/>
      <c r="DL650" s="67"/>
      <c r="DM650" s="67"/>
      <c r="DN650" s="67"/>
      <c r="DO650" s="67"/>
      <c r="DP650" s="67"/>
    </row>
    <row r="651" spans="2:120" hidden="1" x14ac:dyDescent="0.25">
      <c r="B651" s="65"/>
      <c r="C651" s="65"/>
      <c r="D651" s="65"/>
      <c r="E651" s="65"/>
      <c r="F651" s="65"/>
      <c r="G651" s="65"/>
      <c r="H651" s="65"/>
      <c r="I651" s="65"/>
      <c r="J651" s="65"/>
      <c r="K651" s="65"/>
      <c r="L651" s="65"/>
      <c r="M651" s="65"/>
      <c r="N651" s="65"/>
      <c r="O651" s="65"/>
      <c r="P651" s="65"/>
      <c r="Q651" s="65"/>
      <c r="R651" s="65"/>
      <c r="S651" s="65"/>
      <c r="T651" s="65"/>
      <c r="U651" s="65"/>
      <c r="V651" s="631"/>
      <c r="W651" s="65"/>
      <c r="X651" s="65"/>
      <c r="Y651" s="65"/>
      <c r="Z651" s="65"/>
      <c r="AA651" s="632"/>
      <c r="AB651" s="632"/>
      <c r="AC651" s="65"/>
      <c r="AD651" s="632"/>
      <c r="AE651" s="633"/>
      <c r="AF651" s="65"/>
      <c r="AG651" s="65"/>
      <c r="AH651" s="634"/>
      <c r="AI651" s="634"/>
      <c r="AJ651" s="65"/>
      <c r="AK651" s="632"/>
      <c r="AL651" s="65"/>
      <c r="AM651" s="65"/>
      <c r="AN651" s="65"/>
      <c r="AO651" s="65"/>
      <c r="AP651" s="65"/>
      <c r="AQ651" s="65"/>
      <c r="AR651" s="632"/>
      <c r="AS651" s="65"/>
      <c r="AT651" s="65"/>
      <c r="AU651" s="65"/>
      <c r="AV651" s="632"/>
      <c r="AW651" s="65"/>
      <c r="AX651" s="632"/>
      <c r="AY651" s="65"/>
      <c r="AZ651" s="65"/>
      <c r="BA651" s="65"/>
      <c r="BB651" s="632"/>
      <c r="BC651" s="632"/>
      <c r="BD651" s="65"/>
      <c r="BE651" s="632"/>
      <c r="BF651" s="65"/>
      <c r="BG651" s="65"/>
      <c r="BI651" s="635"/>
      <c r="BJ651" s="636"/>
      <c r="BK651" s="636"/>
      <c r="BL651" s="636"/>
      <c r="BM651" s="102"/>
      <c r="BN651" s="102"/>
      <c r="BO651" s="102"/>
      <c r="BP651" s="636"/>
      <c r="BQ651" s="636"/>
      <c r="BR651" s="636"/>
      <c r="BS651" s="636"/>
      <c r="BT651" s="636"/>
      <c r="BU651" s="636"/>
      <c r="BV651" s="636"/>
      <c r="BW651" s="636"/>
      <c r="BX651" s="636"/>
      <c r="BY651" s="636"/>
      <c r="BZ651" s="636"/>
      <c r="CA651" s="636"/>
      <c r="CB651" s="637"/>
      <c r="CC651" s="636"/>
      <c r="CD651" s="636"/>
      <c r="CE651" s="637"/>
      <c r="CF651" s="637"/>
      <c r="CG651" s="637"/>
      <c r="CH651" s="637"/>
      <c r="CI651" s="636"/>
      <c r="CJ651" s="636"/>
      <c r="CK651" s="637"/>
      <c r="CL651" s="637"/>
      <c r="CM651" s="637"/>
      <c r="CN651" s="705"/>
      <c r="CO651" s="88"/>
      <c r="CP651" s="88"/>
      <c r="CQ651" s="88"/>
      <c r="CR651" s="67"/>
      <c r="CS651" s="67"/>
      <c r="CT651" s="67"/>
      <c r="CU651" s="67"/>
      <c r="CV651" s="67"/>
      <c r="CW651" s="67"/>
      <c r="CX651" s="67"/>
      <c r="CY651" s="67"/>
      <c r="CZ651" s="67"/>
      <c r="DA651" s="67"/>
      <c r="DB651" s="67"/>
      <c r="DC651" s="67"/>
      <c r="DD651" s="67"/>
      <c r="DE651" s="67"/>
      <c r="DF651" s="67"/>
      <c r="DG651" s="67"/>
      <c r="DH651" s="67"/>
      <c r="DI651" s="67"/>
      <c r="DJ651" s="67"/>
      <c r="DK651" s="67"/>
      <c r="DL651" s="67"/>
      <c r="DM651" s="67"/>
      <c r="DN651" s="67"/>
      <c r="DO651" s="67"/>
      <c r="DP651" s="67"/>
    </row>
    <row r="652" spans="2:120" hidden="1" x14ac:dyDescent="0.25">
      <c r="B652" s="65"/>
      <c r="C652" s="65"/>
      <c r="D652" s="65"/>
      <c r="E652" s="65"/>
      <c r="F652" s="65"/>
      <c r="G652" s="65"/>
      <c r="H652" s="65"/>
      <c r="I652" s="65"/>
      <c r="J652" s="65"/>
      <c r="K652" s="65"/>
      <c r="L652" s="65"/>
      <c r="M652" s="65"/>
      <c r="N652" s="65"/>
      <c r="O652" s="65"/>
      <c r="P652" s="65"/>
      <c r="Q652" s="65"/>
      <c r="R652" s="65"/>
      <c r="S652" s="65"/>
      <c r="T652" s="65"/>
      <c r="U652" s="65"/>
      <c r="V652" s="631"/>
      <c r="W652" s="65"/>
      <c r="X652" s="65"/>
      <c r="Y652" s="65"/>
      <c r="Z652" s="65"/>
      <c r="AA652" s="632"/>
      <c r="AB652" s="632"/>
      <c r="AC652" s="65"/>
      <c r="AD652" s="632"/>
      <c r="AE652" s="633"/>
      <c r="AF652" s="65"/>
      <c r="AG652" s="65"/>
      <c r="AH652" s="634"/>
      <c r="AI652" s="634"/>
      <c r="AJ652" s="65"/>
      <c r="AK652" s="632"/>
      <c r="AL652" s="65"/>
      <c r="AM652" s="65"/>
      <c r="AN652" s="65"/>
      <c r="AO652" s="65"/>
      <c r="AP652" s="65"/>
      <c r="AQ652" s="65"/>
      <c r="AR652" s="632"/>
      <c r="AS652" s="65"/>
      <c r="AT652" s="65"/>
      <c r="AU652" s="65"/>
      <c r="AV652" s="632"/>
      <c r="AW652" s="65"/>
      <c r="AX652" s="632"/>
      <c r="AY652" s="65"/>
      <c r="AZ652" s="65"/>
      <c r="BA652" s="65"/>
      <c r="BB652" s="632"/>
      <c r="BC652" s="632"/>
      <c r="BD652" s="65"/>
      <c r="BE652" s="632"/>
      <c r="BF652" s="65"/>
      <c r="BG652" s="65"/>
      <c r="BI652" s="635"/>
      <c r="BJ652" s="636"/>
      <c r="BK652" s="636"/>
      <c r="BL652" s="636"/>
      <c r="BM652" s="102"/>
      <c r="BN652" s="102"/>
      <c r="BO652" s="102"/>
      <c r="BP652" s="636"/>
      <c r="BQ652" s="636"/>
      <c r="BR652" s="636"/>
      <c r="BS652" s="636"/>
      <c r="BT652" s="636"/>
      <c r="BU652" s="636"/>
      <c r="BV652" s="636"/>
      <c r="BW652" s="636"/>
      <c r="BX652" s="636"/>
      <c r="BY652" s="636"/>
      <c r="BZ652" s="636"/>
      <c r="CA652" s="636"/>
      <c r="CB652" s="637"/>
      <c r="CC652" s="636"/>
      <c r="CD652" s="636"/>
      <c r="CE652" s="637"/>
      <c r="CF652" s="637"/>
      <c r="CG652" s="637"/>
      <c r="CH652" s="637"/>
      <c r="CI652" s="636"/>
      <c r="CJ652" s="636"/>
      <c r="CK652" s="637"/>
      <c r="CL652" s="637"/>
      <c r="CM652" s="637"/>
      <c r="CN652" s="705"/>
      <c r="CO652" s="88"/>
      <c r="CP652" s="88"/>
      <c r="CQ652" s="88"/>
      <c r="CR652" s="67"/>
      <c r="CS652" s="67"/>
      <c r="CT652" s="67"/>
      <c r="CU652" s="67"/>
      <c r="CV652" s="67"/>
      <c r="CW652" s="67"/>
      <c r="CX652" s="67"/>
      <c r="CY652" s="67"/>
      <c r="CZ652" s="67"/>
      <c r="DA652" s="67"/>
      <c r="DB652" s="67"/>
      <c r="DC652" s="67"/>
      <c r="DD652" s="67"/>
      <c r="DE652" s="67"/>
      <c r="DF652" s="67"/>
      <c r="DG652" s="67"/>
      <c r="DH652" s="67"/>
      <c r="DI652" s="67"/>
      <c r="DJ652" s="67"/>
      <c r="DK652" s="67"/>
      <c r="DL652" s="67"/>
      <c r="DM652" s="67"/>
      <c r="DN652" s="67"/>
      <c r="DO652" s="67"/>
      <c r="DP652" s="67"/>
    </row>
    <row r="653" spans="2:120" hidden="1" x14ac:dyDescent="0.25">
      <c r="B653" s="65"/>
      <c r="C653" s="65"/>
      <c r="D653" s="65"/>
      <c r="E653" s="65"/>
      <c r="F653" s="65"/>
      <c r="G653" s="65"/>
      <c r="H653" s="65"/>
      <c r="I653" s="65"/>
      <c r="J653" s="65"/>
      <c r="K653" s="65"/>
      <c r="L653" s="65"/>
      <c r="M653" s="65"/>
      <c r="N653" s="65"/>
      <c r="O653" s="65"/>
      <c r="P653" s="65"/>
      <c r="Q653" s="65"/>
      <c r="R653" s="65"/>
      <c r="S653" s="65"/>
      <c r="T653" s="65"/>
      <c r="U653" s="65"/>
      <c r="V653" s="631"/>
      <c r="W653" s="65"/>
      <c r="X653" s="65"/>
      <c r="Y653" s="65"/>
      <c r="Z653" s="65"/>
      <c r="AA653" s="632"/>
      <c r="AB653" s="632"/>
      <c r="AC653" s="65"/>
      <c r="AD653" s="632"/>
      <c r="AE653" s="633"/>
      <c r="AF653" s="65"/>
      <c r="AG653" s="65"/>
      <c r="AH653" s="634"/>
      <c r="AI653" s="634"/>
      <c r="AJ653" s="65"/>
      <c r="AK653" s="632"/>
      <c r="AL653" s="65"/>
      <c r="AM653" s="65"/>
      <c r="AN653" s="65"/>
      <c r="AO653" s="65"/>
      <c r="AP653" s="65"/>
      <c r="AQ653" s="65"/>
      <c r="AR653" s="632"/>
      <c r="AS653" s="65"/>
      <c r="AT653" s="65"/>
      <c r="AU653" s="65"/>
      <c r="AV653" s="632"/>
      <c r="AW653" s="65"/>
      <c r="AX653" s="632"/>
      <c r="AY653" s="65"/>
      <c r="AZ653" s="65"/>
      <c r="BA653" s="65"/>
      <c r="BB653" s="632"/>
      <c r="BC653" s="632"/>
      <c r="BD653" s="65"/>
      <c r="BE653" s="632"/>
      <c r="BF653" s="65"/>
      <c r="BG653" s="65"/>
      <c r="BI653" s="635"/>
      <c r="BJ653" s="636"/>
      <c r="BK653" s="636"/>
      <c r="BL653" s="636"/>
      <c r="BM653" s="102"/>
      <c r="BN653" s="102"/>
      <c r="BO653" s="102"/>
      <c r="BP653" s="636"/>
      <c r="BQ653" s="636"/>
      <c r="BR653" s="636"/>
      <c r="BS653" s="636"/>
      <c r="BT653" s="636"/>
      <c r="BU653" s="636"/>
      <c r="BV653" s="636"/>
      <c r="BW653" s="636"/>
      <c r="BX653" s="636"/>
      <c r="BY653" s="636"/>
      <c r="BZ653" s="636"/>
      <c r="CA653" s="636"/>
      <c r="CB653" s="637"/>
      <c r="CC653" s="636"/>
      <c r="CD653" s="636"/>
      <c r="CE653" s="637"/>
      <c r="CF653" s="637"/>
      <c r="CG653" s="637"/>
      <c r="CH653" s="637"/>
      <c r="CI653" s="636"/>
      <c r="CJ653" s="636"/>
      <c r="CK653" s="637"/>
      <c r="CL653" s="637"/>
      <c r="CM653" s="637"/>
      <c r="CN653" s="705"/>
      <c r="CO653" s="88"/>
      <c r="CP653" s="88"/>
      <c r="CQ653" s="88"/>
      <c r="CR653" s="67"/>
      <c r="CS653" s="67"/>
      <c r="CT653" s="67"/>
      <c r="CU653" s="67"/>
      <c r="CV653" s="67"/>
      <c r="CW653" s="67"/>
      <c r="CX653" s="67"/>
      <c r="CY653" s="67"/>
      <c r="CZ653" s="67"/>
      <c r="DA653" s="67"/>
      <c r="DB653" s="67"/>
      <c r="DC653" s="67"/>
      <c r="DD653" s="67"/>
      <c r="DE653" s="67"/>
      <c r="DF653" s="67"/>
      <c r="DG653" s="67"/>
      <c r="DH653" s="67"/>
      <c r="DI653" s="67"/>
      <c r="DJ653" s="67"/>
      <c r="DK653" s="67"/>
      <c r="DL653" s="67"/>
      <c r="DM653" s="67"/>
      <c r="DN653" s="67"/>
      <c r="DO653" s="67"/>
      <c r="DP653" s="67"/>
    </row>
    <row r="654" spans="2:120" hidden="1" x14ac:dyDescent="0.25">
      <c r="B654" s="65"/>
      <c r="C654" s="65"/>
      <c r="D654" s="65"/>
      <c r="E654" s="65"/>
      <c r="F654" s="65"/>
      <c r="G654" s="65"/>
      <c r="H654" s="65"/>
      <c r="I654" s="65"/>
      <c r="J654" s="65"/>
      <c r="K654" s="65"/>
      <c r="L654" s="65"/>
      <c r="M654" s="65"/>
      <c r="N654" s="65"/>
      <c r="O654" s="65"/>
      <c r="P654" s="65"/>
      <c r="Q654" s="65"/>
      <c r="R654" s="65"/>
      <c r="S654" s="65"/>
      <c r="T654" s="65"/>
      <c r="U654" s="65"/>
      <c r="V654" s="631"/>
      <c r="W654" s="65"/>
      <c r="X654" s="65"/>
      <c r="Y654" s="65"/>
      <c r="Z654" s="65"/>
      <c r="AA654" s="632"/>
      <c r="AB654" s="632"/>
      <c r="AC654" s="65"/>
      <c r="AD654" s="632"/>
      <c r="AE654" s="633"/>
      <c r="AF654" s="65"/>
      <c r="AG654" s="65"/>
      <c r="AH654" s="634"/>
      <c r="AI654" s="634"/>
      <c r="AJ654" s="65"/>
      <c r="AK654" s="632"/>
      <c r="AL654" s="65"/>
      <c r="AM654" s="65"/>
      <c r="AN654" s="65"/>
      <c r="AO654" s="65"/>
      <c r="AP654" s="65"/>
      <c r="AQ654" s="65"/>
      <c r="AR654" s="632"/>
      <c r="AS654" s="65"/>
      <c r="AT654" s="65"/>
      <c r="AU654" s="65"/>
      <c r="AV654" s="632"/>
      <c r="AW654" s="65"/>
      <c r="AX654" s="632"/>
      <c r="AY654" s="65"/>
      <c r="AZ654" s="65"/>
      <c r="BA654" s="65"/>
      <c r="BB654" s="632"/>
      <c r="BC654" s="632"/>
      <c r="BD654" s="65"/>
      <c r="BE654" s="632"/>
      <c r="BF654" s="65"/>
      <c r="BG654" s="65"/>
      <c r="BI654" s="635"/>
      <c r="BJ654" s="636"/>
      <c r="BK654" s="636"/>
      <c r="BL654" s="636"/>
      <c r="BM654" s="102"/>
      <c r="BN654" s="102"/>
      <c r="BO654" s="102"/>
      <c r="BP654" s="636"/>
      <c r="BQ654" s="636"/>
      <c r="BR654" s="636"/>
      <c r="BS654" s="636"/>
      <c r="BT654" s="636"/>
      <c r="BU654" s="636"/>
      <c r="BV654" s="636"/>
      <c r="BW654" s="636"/>
      <c r="BX654" s="636"/>
      <c r="BY654" s="636"/>
      <c r="BZ654" s="636"/>
      <c r="CA654" s="636"/>
      <c r="CB654" s="637"/>
      <c r="CC654" s="636"/>
      <c r="CD654" s="636"/>
      <c r="CE654" s="637"/>
      <c r="CF654" s="637"/>
      <c r="CG654" s="637"/>
      <c r="CH654" s="637"/>
      <c r="CI654" s="636"/>
      <c r="CJ654" s="636"/>
      <c r="CK654" s="637"/>
      <c r="CL654" s="637"/>
      <c r="CM654" s="637"/>
      <c r="CN654" s="705"/>
      <c r="CO654" s="88"/>
      <c r="CP654" s="88"/>
      <c r="CQ654" s="88"/>
      <c r="CR654" s="67"/>
      <c r="CS654" s="67"/>
      <c r="CT654" s="67"/>
      <c r="CU654" s="67"/>
      <c r="CV654" s="67"/>
      <c r="CW654" s="67"/>
      <c r="CX654" s="67"/>
      <c r="CY654" s="67"/>
      <c r="CZ654" s="67"/>
      <c r="DA654" s="67"/>
      <c r="DB654" s="67"/>
      <c r="DC654" s="67"/>
      <c r="DD654" s="67"/>
      <c r="DE654" s="67"/>
      <c r="DF654" s="67"/>
      <c r="DG654" s="67"/>
      <c r="DH654" s="67"/>
      <c r="DI654" s="67"/>
      <c r="DJ654" s="67"/>
      <c r="DK654" s="67"/>
      <c r="DL654" s="67"/>
      <c r="DM654" s="67"/>
      <c r="DN654" s="67"/>
      <c r="DO654" s="67"/>
      <c r="DP654" s="67"/>
    </row>
    <row r="655" spans="2:120" hidden="1" x14ac:dyDescent="0.25">
      <c r="B655" s="65"/>
      <c r="C655" s="65"/>
      <c r="D655" s="65"/>
      <c r="E655" s="65"/>
      <c r="F655" s="65"/>
      <c r="G655" s="65"/>
      <c r="H655" s="65"/>
      <c r="I655" s="65"/>
      <c r="J655" s="65"/>
      <c r="K655" s="65"/>
      <c r="L655" s="65"/>
      <c r="M655" s="65"/>
      <c r="N655" s="65"/>
      <c r="O655" s="65"/>
      <c r="P655" s="65"/>
      <c r="Q655" s="65"/>
      <c r="R655" s="65"/>
      <c r="S655" s="65"/>
      <c r="T655" s="65"/>
      <c r="U655" s="65"/>
      <c r="V655" s="631"/>
      <c r="W655" s="65"/>
      <c r="X655" s="65"/>
      <c r="Y655" s="65"/>
      <c r="Z655" s="65"/>
      <c r="AA655" s="632"/>
      <c r="AB655" s="632"/>
      <c r="AC655" s="65"/>
      <c r="AD655" s="632"/>
      <c r="AE655" s="633"/>
      <c r="AF655" s="65"/>
      <c r="AG655" s="65"/>
      <c r="AH655" s="634"/>
      <c r="AI655" s="634"/>
      <c r="AJ655" s="65"/>
      <c r="AK655" s="632"/>
      <c r="AL655" s="65"/>
      <c r="AM655" s="65"/>
      <c r="AN655" s="65"/>
      <c r="AO655" s="65"/>
      <c r="AP655" s="65"/>
      <c r="AQ655" s="65"/>
      <c r="AR655" s="632"/>
      <c r="AS655" s="65"/>
      <c r="AT655" s="65"/>
      <c r="AU655" s="65"/>
      <c r="AV655" s="632"/>
      <c r="AW655" s="65"/>
      <c r="AX655" s="632"/>
      <c r="AY655" s="65"/>
      <c r="AZ655" s="65"/>
      <c r="BA655" s="65"/>
      <c r="BB655" s="632"/>
      <c r="BC655" s="632"/>
      <c r="BD655" s="65"/>
      <c r="BE655" s="632"/>
      <c r="BF655" s="65"/>
      <c r="BG655" s="65"/>
      <c r="BI655" s="635"/>
      <c r="BJ655" s="636"/>
      <c r="BK655" s="636"/>
      <c r="BL655" s="636"/>
      <c r="BM655" s="102"/>
      <c r="BN655" s="102"/>
      <c r="BO655" s="102"/>
      <c r="BP655" s="636"/>
      <c r="BQ655" s="636"/>
      <c r="BR655" s="636"/>
      <c r="BS655" s="636"/>
      <c r="BT655" s="636"/>
      <c r="BU655" s="636"/>
      <c r="BV655" s="636"/>
      <c r="BW655" s="636"/>
      <c r="BX655" s="636"/>
      <c r="BY655" s="636"/>
      <c r="BZ655" s="636"/>
      <c r="CA655" s="636"/>
      <c r="CB655" s="637"/>
      <c r="CC655" s="636"/>
      <c r="CD655" s="636"/>
      <c r="CE655" s="637"/>
      <c r="CF655" s="637"/>
      <c r="CG655" s="637"/>
      <c r="CH655" s="637"/>
      <c r="CI655" s="636"/>
      <c r="CJ655" s="636"/>
      <c r="CK655" s="637"/>
      <c r="CL655" s="637"/>
      <c r="CM655" s="637"/>
      <c r="CN655" s="705"/>
      <c r="CO655" s="88"/>
      <c r="CP655" s="88"/>
      <c r="CQ655" s="88"/>
      <c r="CR655" s="67"/>
      <c r="CS655" s="67"/>
      <c r="CT655" s="67"/>
      <c r="CU655" s="67"/>
      <c r="CV655" s="67"/>
      <c r="CW655" s="67"/>
      <c r="CX655" s="67"/>
      <c r="CY655" s="67"/>
      <c r="CZ655" s="67"/>
      <c r="DA655" s="67"/>
      <c r="DB655" s="67"/>
      <c r="DC655" s="67"/>
      <c r="DD655" s="67"/>
      <c r="DE655" s="67"/>
      <c r="DF655" s="67"/>
      <c r="DG655" s="67"/>
      <c r="DH655" s="67"/>
      <c r="DI655" s="67"/>
      <c r="DJ655" s="67"/>
      <c r="DK655" s="67"/>
      <c r="DL655" s="67"/>
      <c r="DM655" s="67"/>
      <c r="DN655" s="67"/>
      <c r="DO655" s="67"/>
      <c r="DP655" s="67"/>
    </row>
    <row r="656" spans="2:120" hidden="1" x14ac:dyDescent="0.25">
      <c r="B656" s="65"/>
      <c r="C656" s="65"/>
      <c r="D656" s="65"/>
      <c r="E656" s="65"/>
      <c r="F656" s="65"/>
      <c r="G656" s="65"/>
      <c r="H656" s="65"/>
      <c r="I656" s="65"/>
      <c r="J656" s="65"/>
      <c r="K656" s="65"/>
      <c r="L656" s="65"/>
      <c r="M656" s="65"/>
      <c r="N656" s="65"/>
      <c r="O656" s="65"/>
      <c r="P656" s="65"/>
      <c r="Q656" s="65"/>
      <c r="R656" s="65"/>
      <c r="S656" s="65"/>
      <c r="T656" s="65"/>
      <c r="U656" s="65"/>
      <c r="V656" s="631"/>
      <c r="W656" s="65"/>
      <c r="X656" s="65"/>
      <c r="Y656" s="65"/>
      <c r="Z656" s="65"/>
      <c r="AA656" s="632"/>
      <c r="AB656" s="632"/>
      <c r="AC656" s="65"/>
      <c r="AD656" s="632"/>
      <c r="AE656" s="633"/>
      <c r="AF656" s="65"/>
      <c r="AG656" s="65"/>
      <c r="AH656" s="634"/>
      <c r="AI656" s="634"/>
      <c r="AJ656" s="65"/>
      <c r="AK656" s="632"/>
      <c r="AL656" s="65"/>
      <c r="AM656" s="65"/>
      <c r="AN656" s="65"/>
      <c r="AO656" s="65"/>
      <c r="AP656" s="65"/>
      <c r="AQ656" s="65"/>
      <c r="AR656" s="632"/>
      <c r="AS656" s="65"/>
      <c r="AT656" s="65"/>
      <c r="AU656" s="65"/>
      <c r="AV656" s="632"/>
      <c r="AW656" s="65"/>
      <c r="AX656" s="632"/>
      <c r="AY656" s="65"/>
      <c r="AZ656" s="65"/>
      <c r="BA656" s="65"/>
      <c r="BB656" s="632"/>
      <c r="BC656" s="632"/>
      <c r="BD656" s="65"/>
      <c r="BE656" s="632"/>
      <c r="BF656" s="65"/>
      <c r="BG656" s="65"/>
      <c r="BI656" s="635"/>
      <c r="BJ656" s="636"/>
      <c r="BK656" s="636"/>
      <c r="BL656" s="636"/>
      <c r="BM656" s="102"/>
      <c r="BN656" s="102"/>
      <c r="BO656" s="102"/>
      <c r="BP656" s="636"/>
      <c r="BQ656" s="636"/>
      <c r="BR656" s="636"/>
      <c r="BS656" s="636"/>
      <c r="BT656" s="636"/>
      <c r="BU656" s="636"/>
      <c r="BV656" s="636"/>
      <c r="BW656" s="636"/>
      <c r="BX656" s="636"/>
      <c r="BY656" s="636"/>
      <c r="BZ656" s="636"/>
      <c r="CA656" s="636"/>
      <c r="CB656" s="637"/>
      <c r="CC656" s="636"/>
      <c r="CD656" s="636"/>
      <c r="CE656" s="637"/>
      <c r="CF656" s="637"/>
      <c r="CG656" s="637"/>
      <c r="CH656" s="637"/>
      <c r="CI656" s="636"/>
      <c r="CJ656" s="636"/>
      <c r="CK656" s="637"/>
      <c r="CL656" s="637"/>
      <c r="CM656" s="637"/>
      <c r="CN656" s="705"/>
      <c r="CO656" s="88"/>
      <c r="CP656" s="88"/>
      <c r="CQ656" s="88"/>
      <c r="CR656" s="67"/>
      <c r="CS656" s="67"/>
      <c r="CT656" s="67"/>
      <c r="CU656" s="67"/>
      <c r="CV656" s="67"/>
      <c r="CW656" s="67"/>
      <c r="CX656" s="67"/>
      <c r="CY656" s="67"/>
      <c r="CZ656" s="67"/>
      <c r="DA656" s="67"/>
      <c r="DB656" s="67"/>
      <c r="DC656" s="67"/>
      <c r="DD656" s="67"/>
      <c r="DE656" s="67"/>
      <c r="DF656" s="67"/>
      <c r="DG656" s="67"/>
      <c r="DH656" s="67"/>
      <c r="DI656" s="67"/>
      <c r="DJ656" s="67"/>
      <c r="DK656" s="67"/>
      <c r="DL656" s="67"/>
      <c r="DM656" s="67"/>
      <c r="DN656" s="67"/>
      <c r="DO656" s="67"/>
      <c r="DP656" s="67"/>
    </row>
    <row r="657" spans="2:120" hidden="1" x14ac:dyDescent="0.25">
      <c r="B657" s="65"/>
      <c r="C657" s="65"/>
      <c r="D657" s="65"/>
      <c r="E657" s="65"/>
      <c r="F657" s="65"/>
      <c r="G657" s="65"/>
      <c r="H657" s="65"/>
      <c r="I657" s="65"/>
      <c r="J657" s="65"/>
      <c r="K657" s="65"/>
      <c r="L657" s="65"/>
      <c r="M657" s="65"/>
      <c r="N657" s="65"/>
      <c r="O657" s="65"/>
      <c r="P657" s="65"/>
      <c r="Q657" s="65"/>
      <c r="R657" s="65"/>
      <c r="S657" s="65"/>
      <c r="T657" s="65"/>
      <c r="U657" s="65"/>
      <c r="V657" s="631"/>
      <c r="W657" s="65"/>
      <c r="X657" s="65"/>
      <c r="Y657" s="65"/>
      <c r="Z657" s="65"/>
      <c r="AA657" s="632"/>
      <c r="AB657" s="632"/>
      <c r="AC657" s="65"/>
      <c r="AD657" s="632"/>
      <c r="AE657" s="633"/>
      <c r="AF657" s="65"/>
      <c r="AG657" s="65"/>
      <c r="AH657" s="634"/>
      <c r="AI657" s="634"/>
      <c r="AJ657" s="65"/>
      <c r="AK657" s="632"/>
      <c r="AL657" s="65"/>
      <c r="AM657" s="65"/>
      <c r="AN657" s="65"/>
      <c r="AO657" s="65"/>
      <c r="AP657" s="65"/>
      <c r="AQ657" s="65"/>
      <c r="AR657" s="632"/>
      <c r="AS657" s="65"/>
      <c r="AT657" s="65"/>
      <c r="AU657" s="65"/>
      <c r="AV657" s="632"/>
      <c r="AW657" s="65"/>
      <c r="AX657" s="632"/>
      <c r="AY657" s="65"/>
      <c r="AZ657" s="65"/>
      <c r="BA657" s="65"/>
      <c r="BB657" s="632"/>
      <c r="BC657" s="632"/>
      <c r="BD657" s="65"/>
      <c r="BE657" s="632"/>
      <c r="BF657" s="65"/>
      <c r="BG657" s="65"/>
      <c r="BI657" s="635"/>
      <c r="BJ657" s="636"/>
      <c r="BK657" s="636"/>
      <c r="BL657" s="636"/>
      <c r="BM657" s="102"/>
      <c r="BN657" s="102"/>
      <c r="BO657" s="102"/>
      <c r="BP657" s="636"/>
      <c r="BQ657" s="636"/>
      <c r="BR657" s="636"/>
      <c r="BS657" s="636"/>
      <c r="BT657" s="636"/>
      <c r="BU657" s="636"/>
      <c r="BV657" s="636"/>
      <c r="BW657" s="636"/>
      <c r="BX657" s="636"/>
      <c r="BY657" s="636"/>
      <c r="BZ657" s="636"/>
      <c r="CA657" s="636"/>
      <c r="CB657" s="637"/>
      <c r="CC657" s="636"/>
      <c r="CD657" s="636"/>
      <c r="CE657" s="637"/>
      <c r="CF657" s="637"/>
      <c r="CG657" s="637"/>
      <c r="CH657" s="637"/>
      <c r="CI657" s="636"/>
      <c r="CJ657" s="636"/>
      <c r="CK657" s="637"/>
      <c r="CL657" s="637"/>
      <c r="CM657" s="637"/>
      <c r="CN657" s="705"/>
      <c r="CO657" s="88"/>
      <c r="CP657" s="88"/>
      <c r="CQ657" s="88"/>
      <c r="CR657" s="67"/>
      <c r="CS657" s="67"/>
      <c r="CT657" s="67"/>
      <c r="CU657" s="67"/>
      <c r="CV657" s="67"/>
      <c r="CW657" s="67"/>
      <c r="CX657" s="67"/>
      <c r="CY657" s="67"/>
      <c r="CZ657" s="67"/>
      <c r="DA657" s="67"/>
      <c r="DB657" s="67"/>
      <c r="DC657" s="67"/>
      <c r="DD657" s="67"/>
      <c r="DE657" s="67"/>
      <c r="DF657" s="67"/>
      <c r="DG657" s="67"/>
      <c r="DH657" s="67"/>
      <c r="DI657" s="67"/>
      <c r="DJ657" s="67"/>
      <c r="DK657" s="67"/>
      <c r="DL657" s="67"/>
      <c r="DM657" s="67"/>
      <c r="DN657" s="67"/>
      <c r="DO657" s="67"/>
      <c r="DP657" s="67"/>
    </row>
    <row r="658" spans="2:120" hidden="1" x14ac:dyDescent="0.25">
      <c r="B658" s="65"/>
      <c r="C658" s="65"/>
      <c r="D658" s="65"/>
      <c r="E658" s="65"/>
      <c r="F658" s="65"/>
      <c r="G658" s="65"/>
      <c r="H658" s="65"/>
      <c r="I658" s="65"/>
      <c r="J658" s="65"/>
      <c r="K658" s="65"/>
      <c r="L658" s="65"/>
      <c r="M658" s="65"/>
      <c r="N658" s="65"/>
      <c r="O658" s="65"/>
      <c r="P658" s="65"/>
      <c r="Q658" s="65"/>
      <c r="R658" s="65"/>
      <c r="S658" s="65"/>
      <c r="T658" s="65"/>
      <c r="U658" s="65"/>
      <c r="V658" s="631"/>
      <c r="W658" s="65"/>
      <c r="X658" s="65"/>
      <c r="Y658" s="65"/>
      <c r="Z658" s="65"/>
      <c r="AA658" s="632"/>
      <c r="AB658" s="632"/>
      <c r="AC658" s="65"/>
      <c r="AD658" s="632"/>
      <c r="AE658" s="633"/>
      <c r="AF658" s="65"/>
      <c r="AG658" s="65"/>
      <c r="AH658" s="634"/>
      <c r="AI658" s="634"/>
      <c r="AJ658" s="65"/>
      <c r="AK658" s="632"/>
      <c r="AL658" s="65"/>
      <c r="AM658" s="65"/>
      <c r="AN658" s="65"/>
      <c r="AO658" s="65"/>
      <c r="AP658" s="65"/>
      <c r="AQ658" s="65"/>
      <c r="AR658" s="632"/>
      <c r="AS658" s="65"/>
      <c r="AT658" s="65"/>
      <c r="AU658" s="65"/>
      <c r="AV658" s="632"/>
      <c r="AW658" s="65"/>
      <c r="AX658" s="632"/>
      <c r="AY658" s="65"/>
      <c r="AZ658" s="65"/>
      <c r="BA658" s="65"/>
      <c r="BB658" s="632"/>
      <c r="BC658" s="632"/>
      <c r="BD658" s="65"/>
      <c r="BE658" s="632"/>
      <c r="BF658" s="65"/>
      <c r="BG658" s="65"/>
      <c r="BI658" s="635"/>
      <c r="BJ658" s="636"/>
      <c r="BK658" s="636"/>
      <c r="BL658" s="636"/>
      <c r="BM658" s="102"/>
      <c r="BN658" s="102"/>
      <c r="BO658" s="102"/>
      <c r="BP658" s="636"/>
      <c r="BQ658" s="636"/>
      <c r="BR658" s="636"/>
      <c r="BS658" s="636"/>
      <c r="BT658" s="636"/>
      <c r="BU658" s="636"/>
      <c r="BV658" s="636"/>
      <c r="BW658" s="636"/>
      <c r="BX658" s="636"/>
      <c r="BY658" s="636"/>
      <c r="BZ658" s="636"/>
      <c r="CA658" s="636"/>
      <c r="CB658" s="637"/>
      <c r="CC658" s="636"/>
      <c r="CD658" s="636"/>
      <c r="CE658" s="637"/>
      <c r="CF658" s="637"/>
      <c r="CG658" s="637"/>
      <c r="CH658" s="637"/>
      <c r="CI658" s="636"/>
      <c r="CJ658" s="636"/>
      <c r="CK658" s="637"/>
      <c r="CL658" s="637"/>
      <c r="CM658" s="637"/>
      <c r="CN658" s="705"/>
      <c r="CO658" s="88"/>
      <c r="CP658" s="88"/>
      <c r="CQ658" s="88"/>
      <c r="CR658" s="67"/>
      <c r="CS658" s="67"/>
      <c r="CT658" s="67"/>
      <c r="CU658" s="67"/>
      <c r="CV658" s="67"/>
      <c r="CW658" s="67"/>
      <c r="CX658" s="67"/>
      <c r="CY658" s="67"/>
      <c r="CZ658" s="67"/>
      <c r="DA658" s="67"/>
      <c r="DB658" s="67"/>
      <c r="DC658" s="67"/>
      <c r="DD658" s="67"/>
      <c r="DE658" s="67"/>
      <c r="DF658" s="67"/>
      <c r="DG658" s="67"/>
      <c r="DH658" s="67"/>
      <c r="DI658" s="67"/>
      <c r="DJ658" s="67"/>
      <c r="DK658" s="67"/>
      <c r="DL658" s="67"/>
      <c r="DM658" s="67"/>
      <c r="DN658" s="67"/>
      <c r="DO658" s="67"/>
      <c r="DP658" s="67"/>
    </row>
    <row r="659" spans="2:120" hidden="1" x14ac:dyDescent="0.25">
      <c r="B659" s="65"/>
      <c r="C659" s="65"/>
      <c r="D659" s="65"/>
      <c r="E659" s="65"/>
      <c r="F659" s="65"/>
      <c r="G659" s="65"/>
      <c r="H659" s="65"/>
      <c r="I659" s="65"/>
      <c r="J659" s="65"/>
      <c r="K659" s="65"/>
      <c r="L659" s="65"/>
      <c r="M659" s="65"/>
      <c r="N659" s="65"/>
      <c r="O659" s="65"/>
      <c r="P659" s="65"/>
      <c r="Q659" s="65"/>
      <c r="R659" s="65"/>
      <c r="S659" s="65"/>
      <c r="T659" s="65"/>
      <c r="U659" s="65"/>
      <c r="V659" s="631"/>
      <c r="W659" s="65"/>
      <c r="X659" s="65"/>
      <c r="Y659" s="65"/>
      <c r="Z659" s="65"/>
      <c r="AA659" s="632"/>
      <c r="AB659" s="632"/>
      <c r="AC659" s="65"/>
      <c r="AD659" s="632"/>
      <c r="AE659" s="633"/>
      <c r="AF659" s="65"/>
      <c r="AG659" s="65"/>
      <c r="AH659" s="634"/>
      <c r="AI659" s="634"/>
      <c r="AJ659" s="65"/>
      <c r="AK659" s="632"/>
      <c r="AL659" s="65"/>
      <c r="AM659" s="65"/>
      <c r="AN659" s="65"/>
      <c r="AO659" s="65"/>
      <c r="AP659" s="65"/>
      <c r="AQ659" s="65"/>
      <c r="AR659" s="632"/>
      <c r="AS659" s="65"/>
      <c r="AT659" s="65"/>
      <c r="AU659" s="65"/>
      <c r="AV659" s="632"/>
      <c r="AW659" s="65"/>
      <c r="AX659" s="632"/>
      <c r="AY659" s="65"/>
      <c r="AZ659" s="65"/>
      <c r="BA659" s="65"/>
      <c r="BB659" s="632"/>
      <c r="BC659" s="632"/>
      <c r="BD659" s="65"/>
      <c r="BE659" s="632"/>
      <c r="BF659" s="65"/>
      <c r="BG659" s="65"/>
      <c r="BI659" s="635"/>
      <c r="BJ659" s="636"/>
      <c r="BK659" s="636"/>
      <c r="BL659" s="636"/>
      <c r="BM659" s="102"/>
      <c r="BN659" s="102"/>
      <c r="BO659" s="102"/>
      <c r="BP659" s="636"/>
      <c r="BQ659" s="636"/>
      <c r="BR659" s="636"/>
      <c r="BS659" s="636"/>
      <c r="BT659" s="636"/>
      <c r="BU659" s="636"/>
      <c r="BV659" s="636"/>
      <c r="BW659" s="636"/>
      <c r="BX659" s="636"/>
      <c r="BY659" s="636"/>
      <c r="BZ659" s="636"/>
      <c r="CA659" s="636"/>
      <c r="CB659" s="637"/>
      <c r="CC659" s="636"/>
      <c r="CD659" s="636"/>
      <c r="CE659" s="637"/>
      <c r="CF659" s="637"/>
      <c r="CG659" s="637"/>
      <c r="CH659" s="637"/>
      <c r="CI659" s="636"/>
      <c r="CJ659" s="636"/>
      <c r="CK659" s="637"/>
      <c r="CL659" s="637"/>
      <c r="CM659" s="637"/>
      <c r="CN659" s="705"/>
      <c r="CO659" s="88"/>
      <c r="CP659" s="88"/>
      <c r="CQ659" s="88"/>
      <c r="CR659" s="67"/>
      <c r="CS659" s="67"/>
      <c r="CT659" s="67"/>
      <c r="CU659" s="67"/>
      <c r="CV659" s="67"/>
      <c r="CW659" s="67"/>
      <c r="CX659" s="67"/>
      <c r="CY659" s="67"/>
      <c r="CZ659" s="67"/>
      <c r="DA659" s="67"/>
      <c r="DB659" s="67"/>
      <c r="DC659" s="67"/>
      <c r="DD659" s="67"/>
      <c r="DE659" s="67"/>
      <c r="DF659" s="67"/>
      <c r="DG659" s="67"/>
      <c r="DH659" s="67"/>
      <c r="DI659" s="67"/>
      <c r="DJ659" s="67"/>
      <c r="DK659" s="67"/>
      <c r="DL659" s="67"/>
      <c r="DM659" s="67"/>
      <c r="DN659" s="67"/>
      <c r="DO659" s="67"/>
      <c r="DP659" s="67"/>
    </row>
    <row r="660" spans="2:120" hidden="1" x14ac:dyDescent="0.25">
      <c r="B660" s="65"/>
      <c r="C660" s="65"/>
      <c r="D660" s="65"/>
      <c r="E660" s="65"/>
      <c r="F660" s="65"/>
      <c r="G660" s="65"/>
      <c r="H660" s="65"/>
      <c r="I660" s="65"/>
      <c r="J660" s="65"/>
      <c r="K660" s="65"/>
      <c r="L660" s="65"/>
      <c r="M660" s="65"/>
      <c r="N660" s="65"/>
      <c r="O660" s="65"/>
      <c r="P660" s="65"/>
      <c r="Q660" s="65"/>
      <c r="R660" s="65"/>
      <c r="S660" s="65"/>
      <c r="T660" s="65"/>
      <c r="U660" s="65"/>
      <c r="V660" s="631"/>
      <c r="W660" s="65"/>
      <c r="X660" s="65"/>
      <c r="Y660" s="65"/>
      <c r="Z660" s="65"/>
      <c r="AA660" s="632"/>
      <c r="AB660" s="632"/>
      <c r="AC660" s="65"/>
      <c r="AD660" s="632"/>
      <c r="AE660" s="633"/>
      <c r="AF660" s="65"/>
      <c r="AG660" s="65"/>
      <c r="AH660" s="634"/>
      <c r="AI660" s="634"/>
      <c r="AJ660" s="65"/>
      <c r="AK660" s="632"/>
      <c r="AL660" s="65"/>
      <c r="AM660" s="65"/>
      <c r="AN660" s="65"/>
      <c r="AO660" s="65"/>
      <c r="AP660" s="65"/>
      <c r="AQ660" s="65"/>
      <c r="AR660" s="632"/>
      <c r="AS660" s="65"/>
      <c r="AT660" s="65"/>
      <c r="AU660" s="65"/>
      <c r="AV660" s="632"/>
      <c r="AW660" s="65"/>
      <c r="AX660" s="632"/>
      <c r="AY660" s="65"/>
      <c r="AZ660" s="65"/>
      <c r="BA660" s="65"/>
      <c r="BB660" s="632"/>
      <c r="BC660" s="632"/>
      <c r="BD660" s="65"/>
      <c r="BE660" s="632"/>
      <c r="BF660" s="65"/>
      <c r="BG660" s="65"/>
      <c r="BI660" s="635"/>
      <c r="BJ660" s="636"/>
      <c r="BK660" s="636"/>
      <c r="BL660" s="636"/>
      <c r="BM660" s="102"/>
      <c r="BN660" s="102"/>
      <c r="BO660" s="102"/>
      <c r="BP660" s="636"/>
      <c r="BQ660" s="636"/>
      <c r="BR660" s="636"/>
      <c r="BS660" s="636"/>
      <c r="BT660" s="636"/>
      <c r="BU660" s="636"/>
      <c r="BV660" s="636"/>
      <c r="BW660" s="636"/>
      <c r="BX660" s="636"/>
      <c r="BY660" s="636"/>
      <c r="BZ660" s="636"/>
      <c r="CA660" s="636"/>
      <c r="CB660" s="637"/>
      <c r="CC660" s="636"/>
      <c r="CD660" s="636"/>
      <c r="CE660" s="637"/>
      <c r="CF660" s="637"/>
      <c r="CG660" s="637"/>
      <c r="CH660" s="637"/>
      <c r="CI660" s="636"/>
      <c r="CJ660" s="636"/>
      <c r="CK660" s="637"/>
      <c r="CL660" s="637"/>
      <c r="CM660" s="637"/>
      <c r="CN660" s="705"/>
      <c r="CO660" s="88"/>
      <c r="CP660" s="88"/>
      <c r="CQ660" s="88"/>
      <c r="CR660" s="67"/>
      <c r="CS660" s="67"/>
      <c r="CT660" s="67"/>
      <c r="CU660" s="67"/>
      <c r="CV660" s="67"/>
      <c r="CW660" s="67"/>
      <c r="CX660" s="67"/>
      <c r="CY660" s="67"/>
      <c r="CZ660" s="67"/>
      <c r="DA660" s="67"/>
      <c r="DB660" s="67"/>
      <c r="DC660" s="67"/>
      <c r="DD660" s="67"/>
      <c r="DE660" s="67"/>
      <c r="DF660" s="67"/>
      <c r="DG660" s="67"/>
      <c r="DH660" s="67"/>
      <c r="DI660" s="67"/>
      <c r="DJ660" s="67"/>
      <c r="DK660" s="67"/>
      <c r="DL660" s="67"/>
      <c r="DM660" s="67"/>
      <c r="DN660" s="67"/>
      <c r="DO660" s="67"/>
      <c r="DP660" s="67"/>
    </row>
    <row r="661" spans="2:120" hidden="1" x14ac:dyDescent="0.25">
      <c r="B661" s="65"/>
      <c r="C661" s="65"/>
      <c r="D661" s="65"/>
      <c r="E661" s="65"/>
      <c r="F661" s="65"/>
      <c r="G661" s="65"/>
      <c r="H661" s="65"/>
      <c r="I661" s="65"/>
      <c r="J661" s="65"/>
      <c r="K661" s="65"/>
      <c r="L661" s="65"/>
      <c r="M661" s="65"/>
      <c r="N661" s="65"/>
      <c r="O661" s="65"/>
      <c r="P661" s="65"/>
      <c r="Q661" s="65"/>
      <c r="R661" s="65"/>
      <c r="S661" s="65"/>
      <c r="T661" s="65"/>
      <c r="U661" s="65"/>
      <c r="V661" s="631"/>
      <c r="W661" s="65"/>
      <c r="X661" s="65"/>
      <c r="Y661" s="65"/>
      <c r="Z661" s="65"/>
      <c r="AA661" s="632"/>
      <c r="AB661" s="632"/>
      <c r="AC661" s="65"/>
      <c r="AD661" s="632"/>
      <c r="AE661" s="633"/>
      <c r="AF661" s="65"/>
      <c r="AG661" s="65"/>
      <c r="AH661" s="634"/>
      <c r="AI661" s="634"/>
      <c r="AJ661" s="65"/>
      <c r="AK661" s="632"/>
      <c r="AL661" s="65"/>
      <c r="AM661" s="65"/>
      <c r="AN661" s="65"/>
      <c r="AO661" s="65"/>
      <c r="AP661" s="65"/>
      <c r="AQ661" s="65"/>
      <c r="AR661" s="632"/>
      <c r="AS661" s="65"/>
      <c r="AT661" s="65"/>
      <c r="AU661" s="65"/>
      <c r="AV661" s="632"/>
      <c r="AW661" s="65"/>
      <c r="AX661" s="632"/>
      <c r="AY661" s="65"/>
      <c r="AZ661" s="65"/>
      <c r="BA661" s="65"/>
      <c r="BB661" s="632"/>
      <c r="BC661" s="632"/>
      <c r="BD661" s="65"/>
      <c r="BE661" s="632"/>
      <c r="BF661" s="65"/>
      <c r="BG661" s="65"/>
      <c r="BI661" s="635"/>
      <c r="BJ661" s="636"/>
      <c r="BK661" s="636"/>
      <c r="BL661" s="636"/>
      <c r="BM661" s="102"/>
      <c r="BN661" s="102"/>
      <c r="BO661" s="102"/>
      <c r="BP661" s="636"/>
      <c r="BQ661" s="636"/>
      <c r="BR661" s="636"/>
      <c r="BS661" s="636"/>
      <c r="BT661" s="636"/>
      <c r="BU661" s="636"/>
      <c r="BV661" s="636"/>
      <c r="BW661" s="636"/>
      <c r="BX661" s="636"/>
      <c r="BY661" s="636"/>
      <c r="BZ661" s="636"/>
      <c r="CA661" s="636"/>
      <c r="CB661" s="637"/>
      <c r="CC661" s="636"/>
      <c r="CD661" s="636"/>
      <c r="CE661" s="637"/>
      <c r="CF661" s="637"/>
      <c r="CG661" s="637"/>
      <c r="CH661" s="637"/>
      <c r="CI661" s="636"/>
      <c r="CJ661" s="636"/>
      <c r="CK661" s="637"/>
      <c r="CL661" s="637"/>
      <c r="CM661" s="637"/>
      <c r="CN661" s="705"/>
      <c r="CO661" s="88"/>
      <c r="CP661" s="88"/>
      <c r="CQ661" s="88"/>
      <c r="CR661" s="67"/>
      <c r="CS661" s="67"/>
      <c r="CT661" s="67"/>
      <c r="CU661" s="67"/>
      <c r="CV661" s="67"/>
      <c r="CW661" s="67"/>
      <c r="CX661" s="67"/>
      <c r="CY661" s="67"/>
      <c r="CZ661" s="67"/>
      <c r="DA661" s="67"/>
      <c r="DB661" s="67"/>
      <c r="DC661" s="67"/>
      <c r="DD661" s="67"/>
      <c r="DE661" s="67"/>
      <c r="DF661" s="67"/>
      <c r="DG661" s="67"/>
      <c r="DH661" s="67"/>
      <c r="DI661" s="67"/>
      <c r="DJ661" s="67"/>
      <c r="DK661" s="67"/>
      <c r="DL661" s="67"/>
      <c r="DM661" s="67"/>
      <c r="DN661" s="67"/>
      <c r="DO661" s="67"/>
      <c r="DP661" s="67"/>
    </row>
    <row r="662" spans="2:120" hidden="1" x14ac:dyDescent="0.25">
      <c r="B662" s="65"/>
      <c r="C662" s="65"/>
      <c r="D662" s="65"/>
      <c r="E662" s="65"/>
      <c r="F662" s="65"/>
      <c r="G662" s="65"/>
      <c r="H662" s="65"/>
      <c r="I662" s="65"/>
      <c r="J662" s="65"/>
      <c r="K662" s="65"/>
      <c r="L662" s="65"/>
      <c r="M662" s="65"/>
      <c r="N662" s="65"/>
      <c r="O662" s="65"/>
      <c r="P662" s="65"/>
      <c r="Q662" s="65"/>
      <c r="R662" s="65"/>
      <c r="S662" s="65"/>
      <c r="T662" s="65"/>
      <c r="U662" s="65"/>
      <c r="V662" s="631"/>
      <c r="W662" s="65"/>
      <c r="X662" s="65"/>
      <c r="Y662" s="65"/>
      <c r="Z662" s="65"/>
      <c r="AA662" s="632"/>
      <c r="AB662" s="632"/>
      <c r="AC662" s="65"/>
      <c r="AD662" s="632"/>
      <c r="AE662" s="633"/>
      <c r="AF662" s="65"/>
      <c r="AG662" s="65"/>
      <c r="AH662" s="634"/>
      <c r="AI662" s="634"/>
      <c r="AJ662" s="65"/>
      <c r="AK662" s="632"/>
      <c r="AL662" s="65"/>
      <c r="AM662" s="65"/>
      <c r="AN662" s="65"/>
      <c r="AO662" s="65"/>
      <c r="AP662" s="65"/>
      <c r="AQ662" s="65"/>
      <c r="AR662" s="632"/>
      <c r="AS662" s="65"/>
      <c r="AT662" s="65"/>
      <c r="AU662" s="65"/>
      <c r="AV662" s="632"/>
      <c r="AW662" s="65"/>
      <c r="AX662" s="632"/>
      <c r="AY662" s="65"/>
      <c r="AZ662" s="65"/>
      <c r="BA662" s="65"/>
      <c r="BB662" s="632"/>
      <c r="BC662" s="632"/>
      <c r="BD662" s="65"/>
      <c r="BE662" s="632"/>
      <c r="BF662" s="65"/>
      <c r="BG662" s="65"/>
      <c r="BI662" s="635"/>
      <c r="BJ662" s="636"/>
      <c r="BK662" s="636"/>
      <c r="BL662" s="636"/>
      <c r="BM662" s="102"/>
      <c r="BN662" s="102"/>
      <c r="BO662" s="102"/>
      <c r="BP662" s="636"/>
      <c r="BQ662" s="636"/>
      <c r="BR662" s="636"/>
      <c r="BS662" s="636"/>
      <c r="BT662" s="636"/>
      <c r="BU662" s="636"/>
      <c r="BV662" s="636"/>
      <c r="BW662" s="636"/>
      <c r="BX662" s="636"/>
      <c r="BY662" s="636"/>
      <c r="BZ662" s="636"/>
      <c r="CA662" s="636"/>
      <c r="CB662" s="637"/>
      <c r="CC662" s="636"/>
      <c r="CD662" s="636"/>
      <c r="CE662" s="637"/>
      <c r="CF662" s="637"/>
      <c r="CG662" s="637"/>
      <c r="CH662" s="637"/>
      <c r="CI662" s="636"/>
      <c r="CJ662" s="636"/>
      <c r="CK662" s="637"/>
      <c r="CL662" s="637"/>
      <c r="CM662" s="637"/>
      <c r="CN662" s="705"/>
      <c r="CO662" s="88"/>
      <c r="CP662" s="88"/>
      <c r="CQ662" s="88"/>
      <c r="CR662" s="67"/>
      <c r="CS662" s="67"/>
      <c r="CT662" s="67"/>
      <c r="CU662" s="67"/>
      <c r="CV662" s="67"/>
      <c r="CW662" s="67"/>
      <c r="CX662" s="67"/>
      <c r="CY662" s="67"/>
      <c r="CZ662" s="67"/>
      <c r="DA662" s="67"/>
      <c r="DB662" s="67"/>
      <c r="DC662" s="67"/>
      <c r="DD662" s="67"/>
      <c r="DE662" s="67"/>
      <c r="DF662" s="67"/>
      <c r="DG662" s="67"/>
      <c r="DH662" s="67"/>
      <c r="DI662" s="67"/>
      <c r="DJ662" s="67"/>
      <c r="DK662" s="67"/>
      <c r="DL662" s="67"/>
      <c r="DM662" s="67"/>
      <c r="DN662" s="67"/>
      <c r="DO662" s="67"/>
      <c r="DP662" s="67"/>
    </row>
    <row r="663" spans="2:120" hidden="1" x14ac:dyDescent="0.25">
      <c r="B663" s="65"/>
      <c r="C663" s="65"/>
      <c r="D663" s="65"/>
      <c r="E663" s="65"/>
      <c r="F663" s="65"/>
      <c r="G663" s="65"/>
      <c r="H663" s="65"/>
      <c r="I663" s="65"/>
      <c r="J663" s="65"/>
      <c r="K663" s="65"/>
      <c r="L663" s="65"/>
      <c r="M663" s="65"/>
      <c r="N663" s="65"/>
      <c r="O663" s="65"/>
      <c r="P663" s="65"/>
      <c r="Q663" s="65"/>
      <c r="R663" s="65"/>
      <c r="S663" s="65"/>
      <c r="T663" s="65"/>
      <c r="U663" s="65"/>
      <c r="V663" s="631"/>
      <c r="W663" s="65"/>
      <c r="X663" s="65"/>
      <c r="Y663" s="65"/>
      <c r="Z663" s="65"/>
      <c r="AA663" s="632"/>
      <c r="AB663" s="632"/>
      <c r="AC663" s="65"/>
      <c r="AD663" s="632"/>
      <c r="AE663" s="633"/>
      <c r="AF663" s="65"/>
      <c r="AG663" s="65"/>
      <c r="AH663" s="634"/>
      <c r="AI663" s="634"/>
      <c r="AJ663" s="65"/>
      <c r="AK663" s="632"/>
      <c r="AL663" s="65"/>
      <c r="AM663" s="65"/>
      <c r="AN663" s="65"/>
      <c r="AO663" s="65"/>
      <c r="AP663" s="65"/>
      <c r="AQ663" s="65"/>
      <c r="AR663" s="632"/>
      <c r="AS663" s="65"/>
      <c r="AT663" s="65"/>
      <c r="AU663" s="65"/>
      <c r="AV663" s="632"/>
      <c r="AW663" s="65"/>
      <c r="AX663" s="632"/>
      <c r="AY663" s="65"/>
      <c r="AZ663" s="65"/>
      <c r="BA663" s="65"/>
      <c r="BB663" s="632"/>
      <c r="BC663" s="632"/>
      <c r="BD663" s="65"/>
      <c r="BE663" s="632"/>
      <c r="BF663" s="65"/>
      <c r="BG663" s="65"/>
      <c r="BI663" s="635"/>
      <c r="BJ663" s="636"/>
      <c r="BK663" s="636"/>
      <c r="BL663" s="636"/>
      <c r="BM663" s="102"/>
      <c r="BN663" s="102"/>
      <c r="BO663" s="102"/>
      <c r="BP663" s="636"/>
      <c r="BQ663" s="636"/>
      <c r="BR663" s="636"/>
      <c r="BS663" s="636"/>
      <c r="BT663" s="636"/>
      <c r="BU663" s="636"/>
      <c r="BV663" s="636"/>
      <c r="BW663" s="636"/>
      <c r="BX663" s="636"/>
      <c r="BY663" s="636"/>
      <c r="BZ663" s="636"/>
      <c r="CA663" s="636"/>
      <c r="CB663" s="637"/>
      <c r="CC663" s="636"/>
      <c r="CD663" s="636"/>
      <c r="CE663" s="637"/>
      <c r="CF663" s="637"/>
      <c r="CG663" s="637"/>
      <c r="CH663" s="637"/>
      <c r="CI663" s="636"/>
      <c r="CJ663" s="636"/>
      <c r="CK663" s="637"/>
      <c r="CL663" s="637"/>
      <c r="CM663" s="637"/>
      <c r="CN663" s="705"/>
      <c r="CO663" s="88"/>
      <c r="CP663" s="88"/>
      <c r="CQ663" s="88"/>
      <c r="CR663" s="67"/>
      <c r="CS663" s="67"/>
      <c r="CT663" s="67"/>
      <c r="CU663" s="67"/>
      <c r="CV663" s="67"/>
      <c r="CW663" s="67"/>
      <c r="CX663" s="67"/>
      <c r="CY663" s="67"/>
      <c r="CZ663" s="67"/>
      <c r="DA663" s="67"/>
      <c r="DB663" s="67"/>
      <c r="DC663" s="67"/>
      <c r="DD663" s="67"/>
      <c r="DE663" s="67"/>
      <c r="DF663" s="67"/>
      <c r="DG663" s="67"/>
      <c r="DH663" s="67"/>
      <c r="DI663" s="67"/>
      <c r="DJ663" s="67"/>
      <c r="DK663" s="67"/>
      <c r="DL663" s="67"/>
      <c r="DM663" s="67"/>
      <c r="DN663" s="67"/>
      <c r="DO663" s="67"/>
      <c r="DP663" s="67"/>
    </row>
    <row r="664" spans="2:120" hidden="1" x14ac:dyDescent="0.25">
      <c r="B664" s="65"/>
      <c r="C664" s="65"/>
      <c r="D664" s="65"/>
      <c r="E664" s="65"/>
      <c r="F664" s="65"/>
      <c r="G664" s="65"/>
      <c r="H664" s="65"/>
      <c r="I664" s="65"/>
      <c r="J664" s="65"/>
      <c r="K664" s="65"/>
      <c r="L664" s="65"/>
      <c r="M664" s="65"/>
      <c r="N664" s="65"/>
      <c r="O664" s="65"/>
      <c r="P664" s="65"/>
      <c r="Q664" s="65"/>
      <c r="R664" s="65"/>
      <c r="S664" s="65"/>
      <c r="T664" s="65"/>
      <c r="U664" s="65"/>
      <c r="V664" s="631"/>
      <c r="W664" s="65"/>
      <c r="X664" s="65"/>
      <c r="Y664" s="65"/>
      <c r="Z664" s="65"/>
      <c r="AA664" s="632"/>
      <c r="AB664" s="632"/>
      <c r="AC664" s="65"/>
      <c r="AD664" s="632"/>
      <c r="AE664" s="633"/>
      <c r="AF664" s="65"/>
      <c r="AG664" s="65"/>
      <c r="AH664" s="634"/>
      <c r="AI664" s="634"/>
      <c r="AJ664" s="65"/>
      <c r="AK664" s="632"/>
      <c r="AL664" s="65"/>
      <c r="AM664" s="65"/>
      <c r="AN664" s="65"/>
      <c r="AO664" s="65"/>
      <c r="AP664" s="65"/>
      <c r="AQ664" s="65"/>
      <c r="AR664" s="632"/>
      <c r="AS664" s="65"/>
      <c r="AT664" s="65"/>
      <c r="AU664" s="65"/>
      <c r="AV664" s="632"/>
      <c r="AW664" s="65"/>
      <c r="AX664" s="632"/>
      <c r="AY664" s="65"/>
      <c r="AZ664" s="65"/>
      <c r="BA664" s="65"/>
      <c r="BB664" s="632"/>
      <c r="BC664" s="632"/>
      <c r="BD664" s="65"/>
      <c r="BE664" s="632"/>
      <c r="BF664" s="65"/>
      <c r="BG664" s="65"/>
      <c r="BI664" s="635"/>
      <c r="BJ664" s="636"/>
      <c r="BK664" s="636"/>
      <c r="BL664" s="636"/>
      <c r="BM664" s="102"/>
      <c r="BN664" s="102"/>
      <c r="BO664" s="102"/>
      <c r="BP664" s="636"/>
      <c r="BQ664" s="636"/>
      <c r="BR664" s="636"/>
      <c r="BS664" s="636"/>
      <c r="BT664" s="636"/>
      <c r="BU664" s="636"/>
      <c r="BV664" s="636"/>
      <c r="BW664" s="636"/>
      <c r="BX664" s="636"/>
      <c r="BY664" s="636"/>
      <c r="BZ664" s="636"/>
      <c r="CA664" s="636"/>
      <c r="CB664" s="637"/>
      <c r="CC664" s="636"/>
      <c r="CD664" s="636"/>
      <c r="CE664" s="637"/>
      <c r="CF664" s="637"/>
      <c r="CG664" s="637"/>
      <c r="CH664" s="637"/>
      <c r="CI664" s="636"/>
      <c r="CJ664" s="636"/>
      <c r="CK664" s="637"/>
      <c r="CL664" s="637"/>
      <c r="CM664" s="637"/>
      <c r="CN664" s="705"/>
      <c r="CO664" s="88"/>
      <c r="CP664" s="88"/>
      <c r="CQ664" s="88"/>
      <c r="CR664" s="67"/>
      <c r="CS664" s="67"/>
      <c r="CT664" s="67"/>
      <c r="CU664" s="67"/>
      <c r="CV664" s="67"/>
      <c r="CW664" s="67"/>
      <c r="CX664" s="67"/>
      <c r="CY664" s="67"/>
      <c r="CZ664" s="67"/>
      <c r="DA664" s="67"/>
      <c r="DB664" s="67"/>
      <c r="DC664" s="67"/>
      <c r="DD664" s="67"/>
      <c r="DE664" s="67"/>
      <c r="DF664" s="67"/>
      <c r="DG664" s="67"/>
      <c r="DH664" s="67"/>
      <c r="DI664" s="67"/>
      <c r="DJ664" s="67"/>
      <c r="DK664" s="67"/>
      <c r="DL664" s="67"/>
      <c r="DM664" s="67"/>
      <c r="DN664" s="67"/>
      <c r="DO664" s="67"/>
      <c r="DP664" s="67"/>
    </row>
    <row r="665" spans="2:120" hidden="1" x14ac:dyDescent="0.25">
      <c r="B665" s="65"/>
      <c r="C665" s="65"/>
      <c r="D665" s="65"/>
      <c r="E665" s="65"/>
      <c r="F665" s="65"/>
      <c r="G665" s="65"/>
      <c r="H665" s="65"/>
      <c r="I665" s="65"/>
      <c r="J665" s="65"/>
      <c r="K665" s="65"/>
      <c r="L665" s="65"/>
      <c r="M665" s="65"/>
      <c r="N665" s="65"/>
      <c r="O665" s="65"/>
      <c r="P665" s="65"/>
      <c r="Q665" s="65"/>
      <c r="R665" s="65"/>
      <c r="S665" s="65"/>
      <c r="T665" s="65"/>
      <c r="U665" s="65"/>
      <c r="V665" s="631"/>
      <c r="W665" s="65"/>
      <c r="X665" s="65"/>
      <c r="Y665" s="65"/>
      <c r="Z665" s="65"/>
      <c r="AA665" s="632"/>
      <c r="AB665" s="632"/>
      <c r="AC665" s="65"/>
      <c r="AD665" s="632"/>
      <c r="AE665" s="633"/>
      <c r="AF665" s="65"/>
      <c r="AG665" s="65"/>
      <c r="AH665" s="634"/>
      <c r="AI665" s="634"/>
      <c r="AJ665" s="65"/>
      <c r="AK665" s="632"/>
      <c r="AL665" s="65"/>
      <c r="AM665" s="65"/>
      <c r="AN665" s="65"/>
      <c r="AO665" s="65"/>
      <c r="AP665" s="65"/>
      <c r="AQ665" s="65"/>
      <c r="AR665" s="632"/>
      <c r="AS665" s="65"/>
      <c r="AT665" s="65"/>
      <c r="AU665" s="65"/>
      <c r="AV665" s="632"/>
      <c r="AW665" s="65"/>
      <c r="AX665" s="632"/>
      <c r="AY665" s="65"/>
      <c r="AZ665" s="65"/>
      <c r="BA665" s="65"/>
      <c r="BB665" s="632"/>
      <c r="BC665" s="632"/>
      <c r="BD665" s="65"/>
      <c r="BE665" s="632"/>
      <c r="BF665" s="65"/>
      <c r="BG665" s="65"/>
      <c r="BI665" s="635"/>
      <c r="BJ665" s="636"/>
      <c r="BK665" s="636"/>
      <c r="BL665" s="636"/>
      <c r="BM665" s="102"/>
      <c r="BN665" s="102"/>
      <c r="BO665" s="102"/>
      <c r="BP665" s="636"/>
      <c r="BQ665" s="636"/>
      <c r="BR665" s="636"/>
      <c r="BS665" s="636"/>
      <c r="BT665" s="636"/>
      <c r="BU665" s="636"/>
      <c r="BV665" s="636"/>
      <c r="BW665" s="636"/>
      <c r="BX665" s="636"/>
      <c r="BY665" s="636"/>
      <c r="BZ665" s="636"/>
      <c r="CA665" s="636"/>
      <c r="CB665" s="637"/>
      <c r="CC665" s="636"/>
      <c r="CD665" s="636"/>
      <c r="CE665" s="637"/>
      <c r="CF665" s="637"/>
      <c r="CG665" s="637"/>
      <c r="CH665" s="637"/>
      <c r="CI665" s="636"/>
      <c r="CJ665" s="636"/>
      <c r="CK665" s="637"/>
      <c r="CL665" s="637"/>
      <c r="CM665" s="637"/>
      <c r="CN665" s="705"/>
      <c r="CO665" s="88"/>
      <c r="CP665" s="88"/>
      <c r="CQ665" s="88"/>
      <c r="CR665" s="67"/>
      <c r="CS665" s="67"/>
      <c r="CT665" s="67"/>
      <c r="CU665" s="67"/>
      <c r="CV665" s="67"/>
      <c r="CW665" s="67"/>
      <c r="CX665" s="67"/>
      <c r="CY665" s="67"/>
      <c r="CZ665" s="67"/>
      <c r="DA665" s="67"/>
      <c r="DB665" s="67"/>
      <c r="DC665" s="67"/>
      <c r="DD665" s="67"/>
      <c r="DE665" s="67"/>
      <c r="DF665" s="67"/>
      <c r="DG665" s="67"/>
      <c r="DH665" s="67"/>
      <c r="DI665" s="67"/>
      <c r="DJ665" s="67"/>
      <c r="DK665" s="67"/>
      <c r="DL665" s="67"/>
      <c r="DM665" s="67"/>
      <c r="DN665" s="67"/>
      <c r="DO665" s="67"/>
      <c r="DP665" s="67"/>
    </row>
    <row r="666" spans="2:120" hidden="1" x14ac:dyDescent="0.25">
      <c r="B666" s="65"/>
      <c r="C666" s="65"/>
      <c r="D666" s="65"/>
      <c r="E666" s="65"/>
      <c r="F666" s="65"/>
      <c r="G666" s="65"/>
      <c r="H666" s="65"/>
      <c r="I666" s="65"/>
      <c r="J666" s="65"/>
      <c r="K666" s="65"/>
      <c r="L666" s="65"/>
      <c r="M666" s="65"/>
      <c r="N666" s="65"/>
      <c r="O666" s="65"/>
      <c r="P666" s="65"/>
      <c r="Q666" s="65"/>
      <c r="R666" s="65"/>
      <c r="S666" s="65"/>
      <c r="T666" s="65"/>
      <c r="U666" s="65"/>
      <c r="V666" s="631"/>
      <c r="W666" s="65"/>
      <c r="X666" s="65"/>
      <c r="Y666" s="65"/>
      <c r="Z666" s="65"/>
      <c r="AA666" s="632"/>
      <c r="AB666" s="632"/>
      <c r="AC666" s="65"/>
      <c r="AD666" s="632"/>
      <c r="AE666" s="633"/>
      <c r="AF666" s="65"/>
      <c r="AG666" s="65"/>
      <c r="AH666" s="634"/>
      <c r="AI666" s="634"/>
      <c r="AJ666" s="65"/>
      <c r="AK666" s="632"/>
      <c r="AL666" s="65"/>
      <c r="AM666" s="65"/>
      <c r="AN666" s="65"/>
      <c r="AO666" s="65"/>
      <c r="AP666" s="65"/>
      <c r="AQ666" s="65"/>
      <c r="AR666" s="632"/>
      <c r="AS666" s="65"/>
      <c r="AT666" s="65"/>
      <c r="AU666" s="65"/>
      <c r="AV666" s="632"/>
      <c r="AW666" s="65"/>
      <c r="AX666" s="632"/>
      <c r="AY666" s="65"/>
      <c r="AZ666" s="65"/>
      <c r="BA666" s="65"/>
      <c r="BB666" s="632"/>
      <c r="BC666" s="632"/>
      <c r="BD666" s="65"/>
      <c r="BE666" s="632"/>
      <c r="BF666" s="65"/>
      <c r="BG666" s="65"/>
      <c r="BI666" s="635"/>
      <c r="BJ666" s="636"/>
      <c r="BK666" s="636"/>
      <c r="BL666" s="636"/>
      <c r="BM666" s="102"/>
      <c r="BN666" s="102"/>
      <c r="BO666" s="102"/>
      <c r="BP666" s="636"/>
      <c r="BQ666" s="636"/>
      <c r="BR666" s="636"/>
      <c r="BS666" s="636"/>
      <c r="BT666" s="636"/>
      <c r="BU666" s="636"/>
      <c r="BV666" s="636"/>
      <c r="BW666" s="636"/>
      <c r="BX666" s="636"/>
      <c r="BY666" s="636"/>
      <c r="BZ666" s="636"/>
      <c r="CA666" s="636"/>
      <c r="CB666" s="637"/>
      <c r="CC666" s="636"/>
      <c r="CD666" s="636"/>
      <c r="CE666" s="637"/>
      <c r="CF666" s="637"/>
      <c r="CG666" s="637"/>
      <c r="CH666" s="637"/>
      <c r="CI666" s="636"/>
      <c r="CJ666" s="636"/>
      <c r="CK666" s="637"/>
      <c r="CL666" s="637"/>
      <c r="CM666" s="637"/>
      <c r="CN666" s="705"/>
      <c r="CO666" s="88"/>
      <c r="CP666" s="88"/>
      <c r="CQ666" s="88"/>
      <c r="CR666" s="67"/>
      <c r="CS666" s="67"/>
      <c r="CT666" s="67"/>
      <c r="CU666" s="67"/>
      <c r="CV666" s="67"/>
      <c r="CW666" s="67"/>
      <c r="CX666" s="67"/>
      <c r="CY666" s="67"/>
      <c r="CZ666" s="67"/>
      <c r="DA666" s="67"/>
      <c r="DB666" s="67"/>
      <c r="DC666" s="67"/>
      <c r="DD666" s="67"/>
      <c r="DE666" s="67"/>
      <c r="DF666" s="67"/>
      <c r="DG666" s="67"/>
      <c r="DH666" s="67"/>
      <c r="DI666" s="67"/>
      <c r="DJ666" s="67"/>
      <c r="DK666" s="67"/>
      <c r="DL666" s="67"/>
      <c r="DM666" s="67"/>
      <c r="DN666" s="67"/>
      <c r="DO666" s="67"/>
      <c r="DP666" s="67"/>
    </row>
    <row r="667" spans="2:120" hidden="1" x14ac:dyDescent="0.25">
      <c r="B667" s="65"/>
      <c r="C667" s="65"/>
      <c r="D667" s="65"/>
      <c r="E667" s="65"/>
      <c r="F667" s="65"/>
      <c r="G667" s="65"/>
      <c r="H667" s="65"/>
      <c r="I667" s="65"/>
      <c r="J667" s="65"/>
      <c r="K667" s="65"/>
      <c r="L667" s="65"/>
      <c r="M667" s="65"/>
      <c r="N667" s="65"/>
      <c r="O667" s="65"/>
      <c r="P667" s="65"/>
      <c r="Q667" s="65"/>
      <c r="R667" s="65"/>
      <c r="S667" s="65"/>
      <c r="T667" s="65"/>
      <c r="U667" s="65"/>
      <c r="V667" s="631"/>
      <c r="W667" s="65"/>
      <c r="X667" s="65"/>
      <c r="Y667" s="65"/>
      <c r="Z667" s="65"/>
      <c r="AA667" s="632"/>
      <c r="AB667" s="632"/>
      <c r="AC667" s="65"/>
      <c r="AD667" s="632"/>
      <c r="AE667" s="633"/>
      <c r="AF667" s="65"/>
      <c r="AG667" s="65"/>
      <c r="AH667" s="634"/>
      <c r="AI667" s="634"/>
      <c r="AJ667" s="65"/>
      <c r="AK667" s="632"/>
      <c r="AL667" s="65"/>
      <c r="AM667" s="65"/>
      <c r="AN667" s="65"/>
      <c r="AO667" s="65"/>
      <c r="AP667" s="65"/>
      <c r="AQ667" s="65"/>
      <c r="AR667" s="632"/>
      <c r="AS667" s="65"/>
      <c r="AT667" s="65"/>
      <c r="AU667" s="65"/>
      <c r="AV667" s="632"/>
      <c r="AW667" s="65"/>
      <c r="AX667" s="632"/>
      <c r="AY667" s="65"/>
      <c r="AZ667" s="65"/>
      <c r="BA667" s="65"/>
      <c r="BB667" s="632"/>
      <c r="BC667" s="632"/>
      <c r="BD667" s="65"/>
      <c r="BE667" s="632"/>
      <c r="BF667" s="65"/>
      <c r="BG667" s="65"/>
      <c r="BI667" s="635"/>
      <c r="BJ667" s="636"/>
      <c r="BK667" s="636"/>
      <c r="BL667" s="636"/>
      <c r="BM667" s="102"/>
      <c r="BN667" s="102"/>
      <c r="BO667" s="102"/>
      <c r="BP667" s="636"/>
      <c r="BQ667" s="636"/>
      <c r="BR667" s="636"/>
      <c r="BS667" s="636"/>
      <c r="BT667" s="636"/>
      <c r="BU667" s="636"/>
      <c r="BV667" s="636"/>
      <c r="BW667" s="636"/>
      <c r="BX667" s="636"/>
      <c r="BY667" s="636"/>
      <c r="BZ667" s="636"/>
      <c r="CA667" s="636"/>
      <c r="CB667" s="637"/>
      <c r="CC667" s="636"/>
      <c r="CD667" s="636"/>
      <c r="CE667" s="637"/>
      <c r="CF667" s="637"/>
      <c r="CG667" s="637"/>
      <c r="CH667" s="637"/>
      <c r="CI667" s="636"/>
      <c r="CJ667" s="636"/>
      <c r="CK667" s="637"/>
      <c r="CL667" s="637"/>
      <c r="CM667" s="637"/>
      <c r="CN667" s="705"/>
      <c r="CO667" s="88"/>
      <c r="CP667" s="88"/>
      <c r="CQ667" s="88"/>
      <c r="CR667" s="67"/>
      <c r="CS667" s="67"/>
      <c r="CT667" s="67"/>
      <c r="CU667" s="67"/>
      <c r="CV667" s="67"/>
      <c r="CW667" s="67"/>
      <c r="CX667" s="67"/>
      <c r="CY667" s="67"/>
      <c r="CZ667" s="67"/>
      <c r="DA667" s="67"/>
      <c r="DB667" s="67"/>
      <c r="DC667" s="67"/>
      <c r="DD667" s="67"/>
      <c r="DE667" s="67"/>
      <c r="DF667" s="67"/>
      <c r="DG667" s="67"/>
      <c r="DH667" s="67"/>
      <c r="DI667" s="67"/>
      <c r="DJ667" s="67"/>
      <c r="DK667" s="67"/>
      <c r="DL667" s="67"/>
      <c r="DM667" s="67"/>
      <c r="DN667" s="67"/>
      <c r="DO667" s="67"/>
      <c r="DP667" s="67"/>
    </row>
    <row r="668" spans="2:120" hidden="1" x14ac:dyDescent="0.25">
      <c r="B668" s="65"/>
      <c r="C668" s="65"/>
      <c r="D668" s="65"/>
      <c r="E668" s="65"/>
      <c r="F668" s="65"/>
      <c r="G668" s="65"/>
      <c r="H668" s="65"/>
      <c r="I668" s="65"/>
      <c r="J668" s="65"/>
      <c r="K668" s="65"/>
      <c r="L668" s="65"/>
      <c r="M668" s="65"/>
      <c r="N668" s="65"/>
      <c r="O668" s="65"/>
      <c r="P668" s="65"/>
      <c r="Q668" s="65"/>
      <c r="R668" s="65"/>
      <c r="S668" s="65"/>
      <c r="T668" s="65"/>
      <c r="U668" s="65"/>
      <c r="V668" s="631"/>
      <c r="W668" s="65"/>
      <c r="X668" s="65"/>
      <c r="Y668" s="65"/>
      <c r="Z668" s="65"/>
      <c r="AA668" s="632"/>
      <c r="AB668" s="632"/>
      <c r="AC668" s="65"/>
      <c r="AD668" s="632"/>
      <c r="AE668" s="633"/>
      <c r="AF668" s="65"/>
      <c r="AG668" s="65"/>
      <c r="AH668" s="634"/>
      <c r="AI668" s="634"/>
      <c r="AJ668" s="65"/>
      <c r="AK668" s="632"/>
      <c r="AL668" s="65"/>
      <c r="AM668" s="65"/>
      <c r="AN668" s="65"/>
      <c r="AO668" s="65"/>
      <c r="AP668" s="65"/>
      <c r="AQ668" s="65"/>
      <c r="AR668" s="632"/>
      <c r="AS668" s="65"/>
      <c r="AT668" s="65"/>
      <c r="AU668" s="65"/>
      <c r="AV668" s="632"/>
      <c r="AW668" s="65"/>
      <c r="AX668" s="632"/>
      <c r="AY668" s="65"/>
      <c r="AZ668" s="65"/>
      <c r="BA668" s="65"/>
      <c r="BB668" s="632"/>
      <c r="BC668" s="632"/>
      <c r="BD668" s="65"/>
      <c r="BE668" s="632"/>
      <c r="BF668" s="65"/>
      <c r="BG668" s="65"/>
      <c r="BI668" s="635"/>
      <c r="BJ668" s="636"/>
      <c r="BK668" s="636"/>
      <c r="BL668" s="636"/>
      <c r="BM668" s="102"/>
      <c r="BN668" s="102"/>
      <c r="BO668" s="102"/>
      <c r="BP668" s="636"/>
      <c r="BQ668" s="636"/>
      <c r="BR668" s="636"/>
      <c r="BS668" s="636"/>
      <c r="BT668" s="636"/>
      <c r="BU668" s="636"/>
      <c r="BV668" s="636"/>
      <c r="BW668" s="636"/>
      <c r="BX668" s="636"/>
      <c r="BY668" s="636"/>
      <c r="BZ668" s="636"/>
      <c r="CA668" s="636"/>
      <c r="CB668" s="637"/>
      <c r="CC668" s="636"/>
      <c r="CD668" s="636"/>
      <c r="CE668" s="637"/>
      <c r="CF668" s="637"/>
      <c r="CG668" s="637"/>
      <c r="CH668" s="637"/>
      <c r="CI668" s="636"/>
      <c r="CJ668" s="636"/>
      <c r="CK668" s="637"/>
      <c r="CL668" s="637"/>
      <c r="CM668" s="637"/>
      <c r="CN668" s="705"/>
      <c r="CO668" s="88"/>
      <c r="CP668" s="88"/>
      <c r="CQ668" s="88"/>
      <c r="CR668" s="67"/>
      <c r="CS668" s="67"/>
      <c r="CT668" s="67"/>
      <c r="CU668" s="67"/>
      <c r="CV668" s="67"/>
      <c r="CW668" s="67"/>
      <c r="CX668" s="67"/>
      <c r="CY668" s="67"/>
      <c r="CZ668" s="67"/>
      <c r="DA668" s="67"/>
      <c r="DB668" s="67"/>
      <c r="DC668" s="67"/>
      <c r="DD668" s="67"/>
      <c r="DE668" s="67"/>
      <c r="DF668" s="67"/>
      <c r="DG668" s="67"/>
      <c r="DH668" s="67"/>
      <c r="DI668" s="67"/>
      <c r="DJ668" s="67"/>
      <c r="DK668" s="67"/>
      <c r="DL668" s="67"/>
      <c r="DM668" s="67"/>
      <c r="DN668" s="67"/>
      <c r="DO668" s="67"/>
      <c r="DP668" s="67"/>
    </row>
    <row r="669" spans="2:120" hidden="1" x14ac:dyDescent="0.25">
      <c r="B669" s="65"/>
      <c r="C669" s="65"/>
      <c r="D669" s="65"/>
      <c r="E669" s="65"/>
      <c r="F669" s="65"/>
      <c r="G669" s="65"/>
      <c r="H669" s="65"/>
      <c r="I669" s="65"/>
      <c r="J669" s="65"/>
      <c r="K669" s="65"/>
      <c r="L669" s="65"/>
      <c r="M669" s="65"/>
      <c r="N669" s="65"/>
      <c r="O669" s="65"/>
      <c r="P669" s="65"/>
      <c r="Q669" s="65"/>
      <c r="R669" s="65"/>
      <c r="S669" s="65"/>
      <c r="T669" s="65"/>
      <c r="U669" s="65"/>
      <c r="V669" s="631"/>
      <c r="W669" s="65"/>
      <c r="X669" s="65"/>
      <c r="Y669" s="65"/>
      <c r="Z669" s="65"/>
      <c r="AA669" s="632"/>
      <c r="AB669" s="632"/>
      <c r="AC669" s="65"/>
      <c r="AD669" s="632"/>
      <c r="AE669" s="633"/>
      <c r="AF669" s="65"/>
      <c r="AG669" s="65"/>
      <c r="AH669" s="634"/>
      <c r="AI669" s="634"/>
      <c r="AJ669" s="65"/>
      <c r="AK669" s="632"/>
      <c r="AL669" s="65"/>
      <c r="AM669" s="65"/>
      <c r="AN669" s="65"/>
      <c r="AO669" s="65"/>
      <c r="AP669" s="65"/>
      <c r="AQ669" s="65"/>
      <c r="AR669" s="632"/>
      <c r="AS669" s="65"/>
      <c r="AT669" s="65"/>
      <c r="AU669" s="65"/>
      <c r="AV669" s="632"/>
      <c r="AW669" s="65"/>
      <c r="AX669" s="632"/>
      <c r="AY669" s="65"/>
      <c r="AZ669" s="65"/>
      <c r="BA669" s="65"/>
      <c r="BB669" s="632"/>
      <c r="BC669" s="632"/>
      <c r="BD669" s="65"/>
      <c r="BE669" s="632"/>
      <c r="BF669" s="65"/>
      <c r="BG669" s="65"/>
      <c r="BI669" s="635"/>
      <c r="BJ669" s="636"/>
      <c r="BK669" s="636"/>
      <c r="BL669" s="636"/>
      <c r="BM669" s="102"/>
      <c r="BN669" s="102"/>
      <c r="BO669" s="102"/>
      <c r="BP669" s="636"/>
      <c r="BQ669" s="636"/>
      <c r="BR669" s="636"/>
      <c r="BS669" s="636"/>
      <c r="BT669" s="636"/>
      <c r="BU669" s="636"/>
      <c r="BV669" s="636"/>
      <c r="BW669" s="636"/>
      <c r="BX669" s="636"/>
      <c r="BY669" s="636"/>
      <c r="BZ669" s="636"/>
      <c r="CA669" s="636"/>
      <c r="CB669" s="637"/>
      <c r="CC669" s="636"/>
      <c r="CD669" s="636"/>
      <c r="CE669" s="637"/>
      <c r="CF669" s="637"/>
      <c r="CG669" s="637"/>
      <c r="CH669" s="637"/>
      <c r="CI669" s="636"/>
      <c r="CJ669" s="636"/>
      <c r="CK669" s="637"/>
      <c r="CL669" s="637"/>
      <c r="CM669" s="637"/>
      <c r="CN669" s="705"/>
      <c r="CO669" s="88"/>
      <c r="CP669" s="88"/>
      <c r="CQ669" s="88"/>
      <c r="CR669" s="67"/>
      <c r="CS669" s="67"/>
      <c r="CT669" s="67"/>
      <c r="CU669" s="67"/>
      <c r="CV669" s="67"/>
      <c r="CW669" s="67"/>
      <c r="CX669" s="67"/>
      <c r="CY669" s="67"/>
      <c r="CZ669" s="67"/>
      <c r="DA669" s="67"/>
      <c r="DB669" s="67"/>
      <c r="DC669" s="67"/>
      <c r="DD669" s="67"/>
      <c r="DE669" s="67"/>
      <c r="DF669" s="67"/>
      <c r="DG669" s="67"/>
      <c r="DH669" s="67"/>
      <c r="DI669" s="67"/>
      <c r="DJ669" s="67"/>
      <c r="DK669" s="67"/>
      <c r="DL669" s="67"/>
      <c r="DM669" s="67"/>
      <c r="DN669" s="67"/>
      <c r="DO669" s="67"/>
      <c r="DP669" s="67"/>
    </row>
    <row r="670" spans="2:120" hidden="1" x14ac:dyDescent="0.25">
      <c r="B670" s="65"/>
      <c r="C670" s="65"/>
      <c r="D670" s="65"/>
      <c r="E670" s="65"/>
      <c r="F670" s="65"/>
      <c r="G670" s="65"/>
      <c r="H670" s="65"/>
      <c r="I670" s="65"/>
      <c r="J670" s="65"/>
      <c r="K670" s="65"/>
      <c r="L670" s="65"/>
      <c r="M670" s="65"/>
      <c r="N670" s="65"/>
      <c r="O670" s="65"/>
      <c r="P670" s="65"/>
      <c r="Q670" s="65"/>
      <c r="R670" s="65"/>
      <c r="S670" s="65"/>
      <c r="T670" s="65"/>
      <c r="U670" s="65"/>
      <c r="V670" s="631"/>
      <c r="W670" s="65"/>
      <c r="X670" s="65"/>
      <c r="Y670" s="65"/>
      <c r="Z670" s="65"/>
      <c r="AA670" s="632"/>
      <c r="AB670" s="632"/>
      <c r="AC670" s="65"/>
      <c r="AD670" s="632"/>
      <c r="AE670" s="633"/>
      <c r="AF670" s="65"/>
      <c r="AG670" s="65"/>
      <c r="AH670" s="634"/>
      <c r="AI670" s="634"/>
      <c r="AJ670" s="65"/>
      <c r="AK670" s="632"/>
      <c r="AL670" s="65"/>
      <c r="AM670" s="65"/>
      <c r="AN670" s="65"/>
      <c r="AO670" s="65"/>
      <c r="AP670" s="65"/>
      <c r="AQ670" s="65"/>
      <c r="AR670" s="632"/>
      <c r="AS670" s="65"/>
      <c r="AT670" s="65"/>
      <c r="AU670" s="65"/>
      <c r="AV670" s="632"/>
      <c r="AW670" s="65"/>
      <c r="AX670" s="632"/>
      <c r="AY670" s="65"/>
      <c r="AZ670" s="65"/>
      <c r="BA670" s="65"/>
      <c r="BB670" s="632"/>
      <c r="BC670" s="632"/>
      <c r="BD670" s="65"/>
      <c r="BE670" s="632"/>
      <c r="BF670" s="65"/>
      <c r="BG670" s="65"/>
      <c r="BI670" s="635"/>
      <c r="BJ670" s="636"/>
      <c r="BK670" s="636"/>
      <c r="BL670" s="636"/>
      <c r="BM670" s="102"/>
      <c r="BN670" s="102"/>
      <c r="BO670" s="102"/>
      <c r="BP670" s="636"/>
      <c r="BQ670" s="636"/>
      <c r="BR670" s="636"/>
      <c r="BS670" s="636"/>
      <c r="BT670" s="636"/>
      <c r="BU670" s="636"/>
      <c r="BV670" s="636"/>
      <c r="BW670" s="636"/>
      <c r="BX670" s="636"/>
      <c r="BY670" s="636"/>
      <c r="BZ670" s="636"/>
      <c r="CA670" s="636"/>
      <c r="CB670" s="637"/>
      <c r="CC670" s="636"/>
      <c r="CD670" s="636"/>
      <c r="CE670" s="637"/>
      <c r="CF670" s="637"/>
      <c r="CG670" s="637"/>
      <c r="CH670" s="637"/>
      <c r="CI670" s="636"/>
      <c r="CJ670" s="636"/>
      <c r="CK670" s="637"/>
      <c r="CL670" s="637"/>
      <c r="CM670" s="637"/>
      <c r="CN670" s="705"/>
      <c r="CO670" s="88"/>
      <c r="CP670" s="88"/>
      <c r="CQ670" s="88"/>
      <c r="CR670" s="67"/>
      <c r="CS670" s="67"/>
      <c r="CT670" s="67"/>
      <c r="CU670" s="67"/>
      <c r="CV670" s="67"/>
      <c r="CW670" s="67"/>
      <c r="CX670" s="67"/>
      <c r="CY670" s="67"/>
      <c r="CZ670" s="67"/>
      <c r="DA670" s="67"/>
      <c r="DB670" s="67"/>
      <c r="DC670" s="67"/>
      <c r="DD670" s="67"/>
      <c r="DE670" s="67"/>
      <c r="DF670" s="67"/>
      <c r="DG670" s="67"/>
      <c r="DH670" s="67"/>
      <c r="DI670" s="67"/>
      <c r="DJ670" s="67"/>
      <c r="DK670" s="67"/>
      <c r="DL670" s="67"/>
      <c r="DM670" s="67"/>
      <c r="DN670" s="67"/>
      <c r="DO670" s="67"/>
      <c r="DP670" s="67"/>
    </row>
    <row r="671" spans="2:120" hidden="1" x14ac:dyDescent="0.25">
      <c r="B671" s="65"/>
      <c r="C671" s="65"/>
      <c r="D671" s="65"/>
      <c r="E671" s="65"/>
      <c r="F671" s="65"/>
      <c r="G671" s="65"/>
      <c r="H671" s="65"/>
      <c r="I671" s="65"/>
      <c r="J671" s="65"/>
      <c r="K671" s="65"/>
      <c r="L671" s="65"/>
      <c r="M671" s="65"/>
      <c r="N671" s="65"/>
      <c r="O671" s="65"/>
      <c r="P671" s="65"/>
      <c r="Q671" s="65"/>
      <c r="R671" s="65"/>
      <c r="S671" s="65"/>
      <c r="T671" s="65"/>
      <c r="U671" s="65"/>
      <c r="V671" s="631"/>
      <c r="W671" s="65"/>
      <c r="X671" s="65"/>
      <c r="Y671" s="65"/>
      <c r="Z671" s="65"/>
      <c r="AA671" s="632"/>
      <c r="AB671" s="632"/>
      <c r="AC671" s="65"/>
      <c r="AD671" s="632"/>
      <c r="AE671" s="633"/>
      <c r="AF671" s="65"/>
      <c r="AG671" s="65"/>
      <c r="AH671" s="634"/>
      <c r="AI671" s="634"/>
      <c r="AJ671" s="65"/>
      <c r="AK671" s="632"/>
      <c r="AL671" s="65"/>
      <c r="AM671" s="65"/>
      <c r="AN671" s="65"/>
      <c r="AO671" s="65"/>
      <c r="AP671" s="65"/>
      <c r="AQ671" s="65"/>
      <c r="AR671" s="632"/>
      <c r="AS671" s="65"/>
      <c r="AT671" s="65"/>
      <c r="AU671" s="65"/>
      <c r="AV671" s="632"/>
      <c r="AW671" s="65"/>
      <c r="AX671" s="632"/>
      <c r="AY671" s="65"/>
      <c r="AZ671" s="65"/>
      <c r="BA671" s="65"/>
      <c r="BB671" s="632"/>
      <c r="BC671" s="632"/>
      <c r="BD671" s="65"/>
      <c r="BE671" s="632"/>
      <c r="BF671" s="65"/>
      <c r="BG671" s="65"/>
      <c r="BI671" s="635"/>
      <c r="BJ671" s="636"/>
      <c r="BK671" s="636"/>
      <c r="BL671" s="636"/>
      <c r="BM671" s="102"/>
      <c r="BN671" s="102"/>
      <c r="BO671" s="102"/>
      <c r="BP671" s="636"/>
      <c r="BQ671" s="636"/>
      <c r="BR671" s="636"/>
      <c r="BS671" s="636"/>
      <c r="BT671" s="636"/>
      <c r="BU671" s="636"/>
      <c r="BV671" s="636"/>
      <c r="BW671" s="636"/>
      <c r="BX671" s="636"/>
      <c r="BY671" s="636"/>
      <c r="BZ671" s="636"/>
      <c r="CA671" s="636"/>
      <c r="CB671" s="637"/>
      <c r="CC671" s="636"/>
      <c r="CD671" s="636"/>
      <c r="CE671" s="637"/>
      <c r="CF671" s="637"/>
      <c r="CG671" s="637"/>
      <c r="CH671" s="637"/>
      <c r="CI671" s="636"/>
      <c r="CJ671" s="636"/>
      <c r="CK671" s="637"/>
      <c r="CL671" s="637"/>
      <c r="CM671" s="637"/>
      <c r="CN671" s="705"/>
      <c r="CO671" s="88"/>
      <c r="CP671" s="88"/>
      <c r="CQ671" s="88"/>
      <c r="CR671" s="67"/>
      <c r="CS671" s="67"/>
      <c r="CT671" s="67"/>
      <c r="CU671" s="67"/>
      <c r="CV671" s="67"/>
      <c r="CW671" s="67"/>
      <c r="CX671" s="67"/>
      <c r="CY671" s="67"/>
      <c r="CZ671" s="67"/>
      <c r="DA671" s="67"/>
      <c r="DB671" s="67"/>
      <c r="DC671" s="67"/>
      <c r="DD671" s="67"/>
      <c r="DE671" s="67"/>
      <c r="DF671" s="67"/>
      <c r="DG671" s="67"/>
      <c r="DH671" s="67"/>
      <c r="DI671" s="67"/>
      <c r="DJ671" s="67"/>
      <c r="DK671" s="67"/>
      <c r="DL671" s="67"/>
      <c r="DM671" s="67"/>
      <c r="DN671" s="67"/>
      <c r="DO671" s="67"/>
      <c r="DP671" s="67"/>
    </row>
    <row r="672" spans="2:120" hidden="1" x14ac:dyDescent="0.25">
      <c r="B672" s="65"/>
      <c r="C672" s="65"/>
      <c r="D672" s="65"/>
      <c r="E672" s="65"/>
      <c r="F672" s="65"/>
      <c r="G672" s="65"/>
      <c r="H672" s="65"/>
      <c r="I672" s="65"/>
      <c r="J672" s="65"/>
      <c r="K672" s="65"/>
      <c r="L672" s="65"/>
      <c r="M672" s="65"/>
      <c r="N672" s="65"/>
      <c r="O672" s="65"/>
      <c r="P672" s="65"/>
      <c r="Q672" s="65"/>
      <c r="R672" s="65"/>
      <c r="S672" s="65"/>
      <c r="T672" s="65"/>
      <c r="U672" s="65"/>
      <c r="V672" s="631"/>
      <c r="W672" s="65"/>
      <c r="X672" s="65"/>
      <c r="Y672" s="65"/>
      <c r="Z672" s="65"/>
      <c r="AA672" s="632"/>
      <c r="AB672" s="632"/>
      <c r="AC672" s="65"/>
      <c r="AD672" s="632"/>
      <c r="AE672" s="633"/>
      <c r="AF672" s="65"/>
      <c r="AG672" s="65"/>
      <c r="AH672" s="634"/>
      <c r="AI672" s="634"/>
      <c r="AJ672" s="65"/>
      <c r="AK672" s="632"/>
      <c r="AL672" s="65"/>
      <c r="AM672" s="65"/>
      <c r="AN672" s="65"/>
      <c r="AO672" s="65"/>
      <c r="AP672" s="65"/>
      <c r="AQ672" s="65"/>
      <c r="AR672" s="632"/>
      <c r="AS672" s="65"/>
      <c r="AT672" s="65"/>
      <c r="AU672" s="65"/>
      <c r="AV672" s="632"/>
      <c r="AW672" s="65"/>
      <c r="AX672" s="632"/>
      <c r="AY672" s="65"/>
      <c r="AZ672" s="65"/>
      <c r="BA672" s="65"/>
      <c r="BB672" s="632"/>
      <c r="BC672" s="632"/>
      <c r="BD672" s="65"/>
      <c r="BE672" s="632"/>
      <c r="BF672" s="65"/>
      <c r="BG672" s="65"/>
      <c r="BI672" s="635"/>
      <c r="BJ672" s="636"/>
      <c r="BK672" s="636"/>
      <c r="BL672" s="636"/>
      <c r="BM672" s="102"/>
      <c r="BN672" s="102"/>
      <c r="BO672" s="102"/>
      <c r="BP672" s="636"/>
      <c r="BQ672" s="636"/>
      <c r="BR672" s="636"/>
      <c r="BS672" s="636"/>
      <c r="BT672" s="636"/>
      <c r="BU672" s="636"/>
      <c r="BV672" s="636"/>
      <c r="BW672" s="636"/>
      <c r="BX672" s="636"/>
      <c r="BY672" s="636"/>
      <c r="BZ672" s="636"/>
      <c r="CA672" s="636"/>
      <c r="CB672" s="637"/>
      <c r="CC672" s="636"/>
      <c r="CD672" s="636"/>
      <c r="CE672" s="637"/>
      <c r="CF672" s="637"/>
      <c r="CG672" s="637"/>
      <c r="CH672" s="637"/>
      <c r="CI672" s="636"/>
      <c r="CJ672" s="636"/>
      <c r="CK672" s="637"/>
      <c r="CL672" s="637"/>
      <c r="CM672" s="637"/>
      <c r="CN672" s="705"/>
      <c r="CO672" s="88"/>
      <c r="CP672" s="88"/>
      <c r="CQ672" s="88"/>
      <c r="CR672" s="67"/>
      <c r="CS672" s="67"/>
      <c r="CT672" s="67"/>
      <c r="CU672" s="67"/>
      <c r="CV672" s="67"/>
      <c r="CW672" s="67"/>
      <c r="CX672" s="67"/>
      <c r="CY672" s="67"/>
      <c r="CZ672" s="67"/>
      <c r="DA672" s="67"/>
      <c r="DB672" s="67"/>
      <c r="DC672" s="67"/>
      <c r="DD672" s="67"/>
      <c r="DE672" s="67"/>
      <c r="DF672" s="67"/>
      <c r="DG672" s="67"/>
      <c r="DH672" s="67"/>
      <c r="DI672" s="67"/>
      <c r="DJ672" s="67"/>
      <c r="DK672" s="67"/>
      <c r="DL672" s="67"/>
      <c r="DM672" s="67"/>
      <c r="DN672" s="67"/>
      <c r="DO672" s="67"/>
      <c r="DP672" s="67"/>
    </row>
    <row r="673" spans="2:120" hidden="1" x14ac:dyDescent="0.25">
      <c r="B673" s="65"/>
      <c r="C673" s="65"/>
      <c r="D673" s="65"/>
      <c r="E673" s="65"/>
      <c r="F673" s="65"/>
      <c r="G673" s="65"/>
      <c r="H673" s="65"/>
      <c r="I673" s="65"/>
      <c r="J673" s="65"/>
      <c r="K673" s="65"/>
      <c r="L673" s="65"/>
      <c r="M673" s="65"/>
      <c r="N673" s="65"/>
      <c r="O673" s="65"/>
      <c r="P673" s="65"/>
      <c r="Q673" s="65"/>
      <c r="R673" s="65"/>
      <c r="S673" s="65"/>
      <c r="T673" s="65"/>
      <c r="U673" s="65"/>
      <c r="V673" s="631"/>
      <c r="W673" s="65"/>
      <c r="X673" s="65"/>
      <c r="Y673" s="65"/>
      <c r="Z673" s="65"/>
      <c r="AA673" s="632"/>
      <c r="AB673" s="632"/>
      <c r="AC673" s="65"/>
      <c r="AD673" s="632"/>
      <c r="AE673" s="633"/>
      <c r="AF673" s="65"/>
      <c r="AG673" s="65"/>
      <c r="AH673" s="634"/>
      <c r="AI673" s="634"/>
      <c r="AJ673" s="65"/>
      <c r="AK673" s="632"/>
      <c r="AL673" s="65"/>
      <c r="AM673" s="65"/>
      <c r="AN673" s="65"/>
      <c r="AO673" s="65"/>
      <c r="AP673" s="65"/>
      <c r="AQ673" s="65"/>
      <c r="AR673" s="632"/>
      <c r="AS673" s="65"/>
      <c r="AT673" s="65"/>
      <c r="AU673" s="65"/>
      <c r="AV673" s="632"/>
      <c r="AW673" s="65"/>
      <c r="AX673" s="632"/>
      <c r="AY673" s="65"/>
      <c r="AZ673" s="65"/>
      <c r="BA673" s="65"/>
      <c r="BB673" s="632"/>
      <c r="BC673" s="632"/>
      <c r="BD673" s="65"/>
      <c r="BE673" s="632"/>
      <c r="BF673" s="65"/>
      <c r="BG673" s="65"/>
      <c r="BI673" s="635"/>
      <c r="BJ673" s="636"/>
      <c r="BK673" s="636"/>
      <c r="BL673" s="636"/>
      <c r="BM673" s="102"/>
      <c r="BN673" s="102"/>
      <c r="BO673" s="102"/>
      <c r="BP673" s="636"/>
      <c r="BQ673" s="636"/>
      <c r="BR673" s="636"/>
      <c r="BS673" s="636"/>
      <c r="BT673" s="636"/>
      <c r="BU673" s="636"/>
      <c r="BV673" s="636"/>
      <c r="BW673" s="636"/>
      <c r="BX673" s="636"/>
      <c r="BY673" s="636"/>
      <c r="BZ673" s="636"/>
      <c r="CA673" s="636"/>
      <c r="CB673" s="637"/>
      <c r="CC673" s="636"/>
      <c r="CD673" s="636"/>
      <c r="CE673" s="637"/>
      <c r="CF673" s="637"/>
      <c r="CG673" s="637"/>
      <c r="CH673" s="637"/>
      <c r="CI673" s="636"/>
      <c r="CJ673" s="636"/>
      <c r="CK673" s="637"/>
      <c r="CL673" s="637"/>
      <c r="CM673" s="637"/>
      <c r="CN673" s="705"/>
      <c r="CO673" s="88"/>
      <c r="CP673" s="88"/>
      <c r="CQ673" s="88"/>
      <c r="CR673" s="67"/>
      <c r="CS673" s="67"/>
      <c r="CT673" s="67"/>
      <c r="CU673" s="67"/>
      <c r="CV673" s="67"/>
      <c r="CW673" s="67"/>
      <c r="CX673" s="67"/>
      <c r="CY673" s="67"/>
      <c r="CZ673" s="67"/>
      <c r="DA673" s="67"/>
      <c r="DB673" s="67"/>
      <c r="DC673" s="67"/>
      <c r="DD673" s="67"/>
      <c r="DE673" s="67"/>
      <c r="DF673" s="67"/>
      <c r="DG673" s="67"/>
      <c r="DH673" s="67"/>
      <c r="DI673" s="67"/>
      <c r="DJ673" s="67"/>
      <c r="DK673" s="67"/>
      <c r="DL673" s="67"/>
      <c r="DM673" s="67"/>
      <c r="DN673" s="67"/>
      <c r="DO673" s="67"/>
      <c r="DP673" s="67"/>
    </row>
    <row r="674" spans="2:120" hidden="1" x14ac:dyDescent="0.25">
      <c r="B674" s="65"/>
      <c r="C674" s="65"/>
      <c r="D674" s="65"/>
      <c r="E674" s="65"/>
      <c r="F674" s="65"/>
      <c r="G674" s="65"/>
      <c r="H674" s="65"/>
      <c r="I674" s="65"/>
      <c r="J674" s="65"/>
      <c r="K674" s="65"/>
      <c r="L674" s="65"/>
      <c r="M674" s="65"/>
      <c r="N674" s="65"/>
      <c r="O674" s="65"/>
      <c r="P674" s="65"/>
      <c r="Q674" s="65"/>
      <c r="R674" s="65"/>
      <c r="S674" s="65"/>
      <c r="T674" s="65"/>
      <c r="U674" s="65"/>
      <c r="V674" s="631"/>
      <c r="W674" s="65"/>
      <c r="X674" s="65"/>
      <c r="Y674" s="65"/>
      <c r="Z674" s="65"/>
      <c r="AA674" s="632"/>
      <c r="AB674" s="632"/>
      <c r="AC674" s="65"/>
      <c r="AD674" s="632"/>
      <c r="AE674" s="633"/>
      <c r="AF674" s="65"/>
      <c r="AG674" s="65"/>
      <c r="AH674" s="634"/>
      <c r="AI674" s="634"/>
      <c r="AJ674" s="65"/>
      <c r="AK674" s="632"/>
      <c r="AL674" s="65"/>
      <c r="AM674" s="65"/>
      <c r="AN674" s="65"/>
      <c r="AO674" s="65"/>
      <c r="AP674" s="65"/>
      <c r="AQ674" s="65"/>
      <c r="AR674" s="632"/>
      <c r="AS674" s="65"/>
      <c r="AT674" s="65"/>
      <c r="AU674" s="65"/>
      <c r="AV674" s="632"/>
      <c r="AW674" s="65"/>
      <c r="AX674" s="632"/>
      <c r="AY674" s="65"/>
      <c r="AZ674" s="65"/>
      <c r="BA674" s="65"/>
      <c r="BB674" s="632"/>
      <c r="BC674" s="632"/>
      <c r="BD674" s="65"/>
      <c r="BE674" s="632"/>
      <c r="BF674" s="65"/>
      <c r="BG674" s="65"/>
      <c r="BI674" s="635"/>
      <c r="BJ674" s="636"/>
      <c r="BK674" s="636"/>
      <c r="BL674" s="636"/>
      <c r="BM674" s="102"/>
      <c r="BN674" s="102"/>
      <c r="BO674" s="102"/>
      <c r="BP674" s="636"/>
      <c r="BQ674" s="636"/>
      <c r="BR674" s="636"/>
      <c r="BS674" s="636"/>
      <c r="BT674" s="636"/>
      <c r="BU674" s="636"/>
      <c r="BV674" s="636"/>
      <c r="BW674" s="636"/>
      <c r="BX674" s="636"/>
      <c r="BY674" s="636"/>
      <c r="BZ674" s="636"/>
      <c r="CA674" s="636"/>
      <c r="CB674" s="637"/>
      <c r="CC674" s="636"/>
      <c r="CD674" s="636"/>
      <c r="CE674" s="637"/>
      <c r="CF674" s="637"/>
      <c r="CG674" s="637"/>
      <c r="CH674" s="637"/>
      <c r="CI674" s="636"/>
      <c r="CJ674" s="636"/>
      <c r="CK674" s="637"/>
      <c r="CL674" s="637"/>
      <c r="CM674" s="637"/>
      <c r="CN674" s="705"/>
      <c r="CO674" s="88"/>
      <c r="CP674" s="88"/>
      <c r="CQ674" s="88"/>
      <c r="CR674" s="67"/>
      <c r="CS674" s="67"/>
      <c r="CT674" s="67"/>
      <c r="CU674" s="67"/>
      <c r="CV674" s="67"/>
      <c r="CW674" s="67"/>
      <c r="CX674" s="67"/>
      <c r="CY674" s="67"/>
      <c r="CZ674" s="67"/>
      <c r="DA674" s="67"/>
      <c r="DB674" s="67"/>
      <c r="DC674" s="67"/>
      <c r="DD674" s="67"/>
      <c r="DE674" s="67"/>
      <c r="DF674" s="67"/>
      <c r="DG674" s="67"/>
      <c r="DH674" s="67"/>
      <c r="DI674" s="67"/>
      <c r="DJ674" s="67"/>
      <c r="DK674" s="67"/>
      <c r="DL674" s="67"/>
      <c r="DM674" s="67"/>
      <c r="DN674" s="67"/>
      <c r="DO674" s="67"/>
      <c r="DP674" s="67"/>
    </row>
    <row r="675" spans="2:120" hidden="1" x14ac:dyDescent="0.25">
      <c r="B675" s="65"/>
      <c r="C675" s="65"/>
      <c r="D675" s="65"/>
      <c r="E675" s="65"/>
      <c r="F675" s="65"/>
      <c r="G675" s="65"/>
      <c r="H675" s="65"/>
      <c r="I675" s="65"/>
      <c r="J675" s="65"/>
      <c r="K675" s="65"/>
      <c r="L675" s="65"/>
      <c r="M675" s="65"/>
      <c r="N675" s="65"/>
      <c r="O675" s="65"/>
      <c r="P675" s="65"/>
      <c r="Q675" s="65"/>
      <c r="R675" s="65"/>
      <c r="S675" s="65"/>
      <c r="T675" s="65"/>
      <c r="U675" s="65"/>
      <c r="V675" s="631"/>
      <c r="W675" s="65"/>
      <c r="X675" s="65"/>
      <c r="Y675" s="65"/>
      <c r="Z675" s="65"/>
      <c r="AA675" s="632"/>
      <c r="AB675" s="632"/>
      <c r="AC675" s="65"/>
      <c r="AD675" s="632"/>
      <c r="AE675" s="633"/>
      <c r="AF675" s="65"/>
      <c r="AG675" s="65"/>
      <c r="AH675" s="634"/>
      <c r="AI675" s="634"/>
      <c r="AJ675" s="65"/>
      <c r="AK675" s="632"/>
      <c r="AL675" s="65"/>
      <c r="AM675" s="65"/>
      <c r="AN675" s="65"/>
      <c r="AO675" s="65"/>
      <c r="AP675" s="65"/>
      <c r="AQ675" s="65"/>
      <c r="AR675" s="632"/>
      <c r="AS675" s="65"/>
      <c r="AT675" s="65"/>
      <c r="AU675" s="65"/>
      <c r="AV675" s="632"/>
      <c r="AW675" s="65"/>
      <c r="AX675" s="632"/>
      <c r="AY675" s="65"/>
      <c r="AZ675" s="65"/>
      <c r="BA675" s="65"/>
      <c r="BB675" s="632"/>
      <c r="BC675" s="632"/>
      <c r="BD675" s="65"/>
      <c r="BE675" s="632"/>
      <c r="BF675" s="65"/>
      <c r="BG675" s="65"/>
      <c r="BI675" s="635"/>
      <c r="BJ675" s="636"/>
      <c r="BK675" s="636"/>
      <c r="BL675" s="636"/>
      <c r="BM675" s="102"/>
      <c r="BN675" s="102"/>
      <c r="BO675" s="102"/>
      <c r="BP675" s="636"/>
      <c r="BQ675" s="636"/>
      <c r="BR675" s="636"/>
      <c r="BS675" s="636"/>
      <c r="BT675" s="636"/>
      <c r="BU675" s="636"/>
      <c r="BV675" s="636"/>
      <c r="BW675" s="636"/>
      <c r="BX675" s="636"/>
      <c r="BY675" s="636"/>
      <c r="BZ675" s="636"/>
      <c r="CA675" s="636"/>
      <c r="CB675" s="637"/>
      <c r="CC675" s="636"/>
      <c r="CD675" s="636"/>
      <c r="CE675" s="637"/>
      <c r="CF675" s="637"/>
      <c r="CG675" s="637"/>
      <c r="CH675" s="637"/>
      <c r="CI675" s="636"/>
      <c r="CJ675" s="636"/>
      <c r="CK675" s="637"/>
      <c r="CL675" s="637"/>
      <c r="CM675" s="637"/>
      <c r="CN675" s="705"/>
      <c r="CO675" s="88"/>
      <c r="CP675" s="88"/>
      <c r="CQ675" s="88"/>
      <c r="CR675" s="67"/>
      <c r="CS675" s="67"/>
      <c r="CT675" s="67"/>
      <c r="CU675" s="67"/>
      <c r="CV675" s="67"/>
      <c r="CW675" s="67"/>
      <c r="CX675" s="67"/>
      <c r="CY675" s="67"/>
      <c r="CZ675" s="67"/>
      <c r="DA675" s="67"/>
      <c r="DB675" s="67"/>
      <c r="DC675" s="67"/>
      <c r="DD675" s="67"/>
      <c r="DE675" s="67"/>
      <c r="DF675" s="67"/>
      <c r="DG675" s="67"/>
      <c r="DH675" s="67"/>
      <c r="DI675" s="67"/>
      <c r="DJ675" s="67"/>
      <c r="DK675" s="67"/>
      <c r="DL675" s="67"/>
      <c r="DM675" s="67"/>
      <c r="DN675" s="67"/>
      <c r="DO675" s="67"/>
      <c r="DP675" s="67"/>
    </row>
    <row r="676" spans="2:120" hidden="1" x14ac:dyDescent="0.25">
      <c r="B676" s="65"/>
      <c r="C676" s="65"/>
      <c r="D676" s="65"/>
      <c r="E676" s="65"/>
      <c r="F676" s="65"/>
      <c r="G676" s="65"/>
      <c r="H676" s="65"/>
      <c r="I676" s="65"/>
      <c r="J676" s="65"/>
      <c r="K676" s="65"/>
      <c r="L676" s="65"/>
      <c r="M676" s="65"/>
      <c r="N676" s="65"/>
      <c r="O676" s="65"/>
      <c r="P676" s="65"/>
      <c r="Q676" s="65"/>
      <c r="R676" s="65"/>
      <c r="S676" s="65"/>
      <c r="T676" s="65"/>
      <c r="U676" s="65"/>
      <c r="V676" s="631"/>
      <c r="W676" s="65"/>
      <c r="X676" s="65"/>
      <c r="Y676" s="65"/>
      <c r="Z676" s="65"/>
      <c r="AA676" s="632"/>
      <c r="AB676" s="632"/>
      <c r="AC676" s="65"/>
      <c r="AD676" s="632"/>
      <c r="AE676" s="633"/>
      <c r="AF676" s="65"/>
      <c r="AG676" s="65"/>
      <c r="AH676" s="634"/>
      <c r="AI676" s="634"/>
      <c r="AJ676" s="65"/>
      <c r="AK676" s="632"/>
      <c r="AL676" s="65"/>
      <c r="AM676" s="65"/>
      <c r="AN676" s="65"/>
      <c r="AO676" s="65"/>
      <c r="AP676" s="65"/>
      <c r="AQ676" s="65"/>
      <c r="AR676" s="632"/>
      <c r="AS676" s="65"/>
      <c r="AT676" s="65"/>
      <c r="AU676" s="65"/>
      <c r="AV676" s="632"/>
      <c r="AW676" s="65"/>
      <c r="AX676" s="632"/>
      <c r="AY676" s="65"/>
      <c r="AZ676" s="65"/>
      <c r="BA676" s="65"/>
      <c r="BB676" s="632"/>
      <c r="BC676" s="632"/>
      <c r="BD676" s="65"/>
      <c r="BE676" s="632"/>
      <c r="BF676" s="65"/>
      <c r="BG676" s="65"/>
      <c r="BI676" s="635"/>
      <c r="BJ676" s="636"/>
      <c r="BK676" s="636"/>
      <c r="BL676" s="636"/>
      <c r="BM676" s="102"/>
      <c r="BN676" s="102"/>
      <c r="BO676" s="102"/>
      <c r="BP676" s="636"/>
      <c r="BQ676" s="636"/>
      <c r="BR676" s="636"/>
      <c r="BS676" s="636"/>
      <c r="BT676" s="636"/>
      <c r="BU676" s="636"/>
      <c r="BV676" s="636"/>
      <c r="BW676" s="636"/>
      <c r="BX676" s="636"/>
      <c r="BY676" s="636"/>
      <c r="BZ676" s="636"/>
      <c r="CA676" s="636"/>
      <c r="CB676" s="637"/>
      <c r="CC676" s="636"/>
      <c r="CD676" s="636"/>
      <c r="CE676" s="637"/>
      <c r="CF676" s="637"/>
      <c r="CG676" s="637"/>
      <c r="CH676" s="637"/>
      <c r="CI676" s="636"/>
      <c r="CJ676" s="636"/>
      <c r="CK676" s="637"/>
      <c r="CL676" s="637"/>
      <c r="CM676" s="637"/>
      <c r="CN676" s="705"/>
      <c r="CO676" s="88"/>
      <c r="CP676" s="88"/>
      <c r="CQ676" s="88"/>
      <c r="CR676" s="67"/>
      <c r="CS676" s="67"/>
      <c r="CT676" s="67"/>
      <c r="CU676" s="67"/>
      <c r="CV676" s="67"/>
      <c r="CW676" s="67"/>
      <c r="CX676" s="67"/>
      <c r="CY676" s="67"/>
      <c r="CZ676" s="67"/>
      <c r="DA676" s="67"/>
      <c r="DB676" s="67"/>
      <c r="DC676" s="67"/>
      <c r="DD676" s="67"/>
      <c r="DE676" s="67"/>
      <c r="DF676" s="67"/>
      <c r="DG676" s="67"/>
      <c r="DH676" s="67"/>
      <c r="DI676" s="67"/>
      <c r="DJ676" s="67"/>
      <c r="DK676" s="67"/>
      <c r="DL676" s="67"/>
      <c r="DM676" s="67"/>
      <c r="DN676" s="67"/>
      <c r="DO676" s="67"/>
      <c r="DP676" s="67"/>
    </row>
    <row r="677" spans="2:120" hidden="1" x14ac:dyDescent="0.25">
      <c r="B677" s="65"/>
      <c r="C677" s="65"/>
      <c r="D677" s="65"/>
      <c r="E677" s="65"/>
      <c r="F677" s="65"/>
      <c r="G677" s="65"/>
      <c r="H677" s="65"/>
      <c r="I677" s="65"/>
      <c r="J677" s="65"/>
      <c r="K677" s="65"/>
      <c r="L677" s="65"/>
      <c r="M677" s="65"/>
      <c r="N677" s="65"/>
      <c r="O677" s="65"/>
      <c r="P677" s="65"/>
      <c r="Q677" s="65"/>
      <c r="R677" s="65"/>
      <c r="S677" s="65"/>
      <c r="T677" s="65"/>
      <c r="U677" s="65"/>
      <c r="V677" s="631"/>
      <c r="W677" s="65"/>
      <c r="X677" s="65"/>
      <c r="Y677" s="65"/>
      <c r="Z677" s="65"/>
      <c r="AA677" s="632"/>
      <c r="AB677" s="632"/>
      <c r="AC677" s="65"/>
      <c r="AD677" s="632"/>
      <c r="AE677" s="633"/>
      <c r="AF677" s="65"/>
      <c r="AG677" s="65"/>
      <c r="AH677" s="634"/>
      <c r="AI677" s="634"/>
      <c r="AJ677" s="65"/>
      <c r="AK677" s="632"/>
      <c r="AL677" s="65"/>
      <c r="AM677" s="65"/>
      <c r="AN677" s="65"/>
      <c r="AO677" s="65"/>
      <c r="AP677" s="65"/>
      <c r="AQ677" s="65"/>
      <c r="AR677" s="632"/>
      <c r="AS677" s="65"/>
      <c r="AT677" s="65"/>
      <c r="AU677" s="65"/>
      <c r="AV677" s="632"/>
      <c r="AW677" s="65"/>
      <c r="AX677" s="632"/>
      <c r="AY677" s="65"/>
      <c r="AZ677" s="65"/>
      <c r="BA677" s="65"/>
      <c r="BB677" s="632"/>
      <c r="BC677" s="632"/>
      <c r="BD677" s="65"/>
      <c r="BE677" s="632"/>
      <c r="BF677" s="65"/>
      <c r="BG677" s="65"/>
      <c r="BI677" s="635"/>
      <c r="BJ677" s="636"/>
      <c r="BK677" s="636"/>
      <c r="BL677" s="636"/>
      <c r="BM677" s="102"/>
      <c r="BN677" s="102"/>
      <c r="BO677" s="102"/>
      <c r="BP677" s="636"/>
      <c r="BQ677" s="636"/>
      <c r="BR677" s="636"/>
      <c r="BS677" s="636"/>
      <c r="BT677" s="636"/>
      <c r="BU677" s="636"/>
      <c r="BV677" s="636"/>
      <c r="BW677" s="636"/>
      <c r="BX677" s="636"/>
      <c r="BY677" s="636"/>
      <c r="BZ677" s="636"/>
      <c r="CA677" s="636"/>
      <c r="CB677" s="637"/>
      <c r="CC677" s="636"/>
      <c r="CD677" s="636"/>
      <c r="CE677" s="637"/>
      <c r="CF677" s="637"/>
      <c r="CG677" s="637"/>
      <c r="CH677" s="637"/>
      <c r="CI677" s="636"/>
      <c r="CJ677" s="636"/>
      <c r="CK677" s="637"/>
      <c r="CL677" s="637"/>
      <c r="CM677" s="637"/>
      <c r="CN677" s="705"/>
      <c r="CO677" s="88"/>
      <c r="CP677" s="88"/>
      <c r="CQ677" s="88"/>
      <c r="CR677" s="67"/>
      <c r="CS677" s="67"/>
      <c r="CT677" s="67"/>
      <c r="CU677" s="67"/>
      <c r="CV677" s="67"/>
      <c r="CW677" s="67"/>
      <c r="CX677" s="67"/>
      <c r="CY677" s="67"/>
      <c r="CZ677" s="67"/>
      <c r="DA677" s="67"/>
      <c r="DB677" s="67"/>
      <c r="DC677" s="67"/>
      <c r="DD677" s="67"/>
      <c r="DE677" s="67"/>
      <c r="DF677" s="67"/>
      <c r="DG677" s="67"/>
      <c r="DH677" s="67"/>
      <c r="DI677" s="67"/>
      <c r="DJ677" s="67"/>
      <c r="DK677" s="67"/>
      <c r="DL677" s="67"/>
      <c r="DM677" s="67"/>
      <c r="DN677" s="67"/>
      <c r="DO677" s="67"/>
      <c r="DP677" s="67"/>
    </row>
    <row r="678" spans="2:120" hidden="1" x14ac:dyDescent="0.25">
      <c r="B678" s="65"/>
      <c r="C678" s="65"/>
      <c r="D678" s="65"/>
      <c r="E678" s="65"/>
      <c r="F678" s="65"/>
      <c r="G678" s="65"/>
      <c r="H678" s="65"/>
      <c r="I678" s="65"/>
      <c r="J678" s="65"/>
      <c r="K678" s="65"/>
      <c r="L678" s="65"/>
      <c r="M678" s="65"/>
      <c r="N678" s="65"/>
      <c r="O678" s="65"/>
      <c r="P678" s="65"/>
      <c r="Q678" s="65"/>
      <c r="R678" s="65"/>
      <c r="S678" s="65"/>
      <c r="T678" s="65"/>
      <c r="U678" s="65"/>
      <c r="V678" s="631"/>
      <c r="W678" s="65"/>
      <c r="X678" s="65"/>
      <c r="Y678" s="65"/>
      <c r="Z678" s="65"/>
      <c r="AA678" s="632"/>
      <c r="AB678" s="632"/>
      <c r="AC678" s="65"/>
      <c r="AD678" s="632"/>
      <c r="AE678" s="633"/>
      <c r="AF678" s="65"/>
      <c r="AG678" s="65"/>
      <c r="AH678" s="634"/>
      <c r="AI678" s="634"/>
      <c r="AJ678" s="65"/>
      <c r="AK678" s="632"/>
      <c r="AL678" s="65"/>
      <c r="AM678" s="65"/>
      <c r="AN678" s="65"/>
      <c r="AO678" s="65"/>
      <c r="AP678" s="65"/>
      <c r="AQ678" s="65"/>
      <c r="AR678" s="632"/>
      <c r="AS678" s="65"/>
      <c r="AT678" s="65"/>
      <c r="AU678" s="65"/>
      <c r="AV678" s="632"/>
      <c r="AW678" s="65"/>
      <c r="AX678" s="632"/>
      <c r="AY678" s="65"/>
      <c r="AZ678" s="65"/>
      <c r="BA678" s="65"/>
      <c r="BB678" s="632"/>
      <c r="BC678" s="632"/>
      <c r="BD678" s="65"/>
      <c r="BE678" s="632"/>
      <c r="BF678" s="65"/>
      <c r="BG678" s="65"/>
      <c r="BI678" s="635"/>
      <c r="BJ678" s="636"/>
      <c r="BK678" s="636"/>
      <c r="BL678" s="636"/>
      <c r="BM678" s="102"/>
      <c r="BN678" s="102"/>
      <c r="BO678" s="102"/>
      <c r="BP678" s="636"/>
      <c r="BQ678" s="636"/>
      <c r="BR678" s="636"/>
      <c r="BS678" s="636"/>
      <c r="BT678" s="636"/>
      <c r="BU678" s="636"/>
      <c r="BV678" s="636"/>
      <c r="BW678" s="636"/>
      <c r="BX678" s="636"/>
      <c r="BY678" s="636"/>
      <c r="BZ678" s="636"/>
      <c r="CA678" s="636"/>
      <c r="CB678" s="637"/>
      <c r="CC678" s="636"/>
      <c r="CD678" s="636"/>
      <c r="CE678" s="637"/>
      <c r="CF678" s="637"/>
      <c r="CG678" s="637"/>
      <c r="CH678" s="637"/>
      <c r="CI678" s="636"/>
      <c r="CJ678" s="636"/>
      <c r="CK678" s="637"/>
      <c r="CL678" s="637"/>
      <c r="CM678" s="637"/>
      <c r="CN678" s="705"/>
      <c r="CO678" s="88"/>
      <c r="CP678" s="88"/>
      <c r="CQ678" s="88"/>
      <c r="CR678" s="67"/>
      <c r="CS678" s="67"/>
      <c r="CT678" s="67"/>
      <c r="CU678" s="67"/>
      <c r="CV678" s="67"/>
      <c r="CW678" s="67"/>
      <c r="CX678" s="67"/>
      <c r="CY678" s="67"/>
      <c r="CZ678" s="67"/>
      <c r="DA678" s="67"/>
      <c r="DB678" s="67"/>
      <c r="DC678" s="67"/>
      <c r="DD678" s="67"/>
      <c r="DE678" s="67"/>
      <c r="DF678" s="67"/>
      <c r="DG678" s="67"/>
      <c r="DH678" s="67"/>
      <c r="DI678" s="67"/>
      <c r="DJ678" s="67"/>
      <c r="DK678" s="67"/>
      <c r="DL678" s="67"/>
      <c r="DM678" s="67"/>
      <c r="DN678" s="67"/>
      <c r="DO678" s="67"/>
      <c r="DP678" s="67"/>
    </row>
    <row r="679" spans="2:120" hidden="1" x14ac:dyDescent="0.25">
      <c r="B679" s="65"/>
      <c r="C679" s="65"/>
      <c r="D679" s="65"/>
      <c r="E679" s="65"/>
      <c r="F679" s="65"/>
      <c r="G679" s="65"/>
      <c r="H679" s="65"/>
      <c r="I679" s="65"/>
      <c r="J679" s="65"/>
      <c r="K679" s="65"/>
      <c r="L679" s="65"/>
      <c r="M679" s="65"/>
      <c r="N679" s="65"/>
      <c r="O679" s="65"/>
      <c r="P679" s="65"/>
      <c r="Q679" s="65"/>
      <c r="R679" s="65"/>
      <c r="S679" s="65"/>
      <c r="T679" s="65"/>
      <c r="U679" s="65"/>
      <c r="V679" s="631"/>
      <c r="W679" s="65"/>
      <c r="X679" s="65"/>
      <c r="Y679" s="65"/>
      <c r="Z679" s="65"/>
      <c r="AA679" s="632"/>
      <c r="AB679" s="632"/>
      <c r="AC679" s="65"/>
      <c r="AD679" s="632"/>
      <c r="AE679" s="633"/>
      <c r="AF679" s="65"/>
      <c r="AG679" s="65"/>
      <c r="AH679" s="634"/>
      <c r="AI679" s="634"/>
      <c r="AJ679" s="65"/>
      <c r="AK679" s="632"/>
      <c r="AL679" s="65"/>
      <c r="AM679" s="65"/>
      <c r="AN679" s="65"/>
      <c r="AO679" s="65"/>
      <c r="AP679" s="65"/>
      <c r="AQ679" s="65"/>
      <c r="AR679" s="632"/>
      <c r="AS679" s="65"/>
      <c r="AT679" s="65"/>
      <c r="AU679" s="65"/>
      <c r="AV679" s="632"/>
      <c r="AW679" s="65"/>
      <c r="AX679" s="632"/>
      <c r="AY679" s="65"/>
      <c r="AZ679" s="65"/>
      <c r="BA679" s="65"/>
      <c r="BB679" s="632"/>
      <c r="BC679" s="632"/>
      <c r="BD679" s="65"/>
      <c r="BE679" s="632"/>
      <c r="BF679" s="65"/>
      <c r="BG679" s="65"/>
      <c r="BI679" s="635"/>
      <c r="BJ679" s="636"/>
      <c r="BK679" s="636"/>
      <c r="BL679" s="636"/>
      <c r="BM679" s="102"/>
      <c r="BN679" s="102"/>
      <c r="BO679" s="102"/>
      <c r="BP679" s="636"/>
      <c r="BQ679" s="636"/>
      <c r="BR679" s="636"/>
      <c r="BS679" s="636"/>
      <c r="BT679" s="636"/>
      <c r="BU679" s="636"/>
      <c r="BV679" s="636"/>
      <c r="BW679" s="636"/>
      <c r="BX679" s="636"/>
      <c r="BY679" s="636"/>
      <c r="BZ679" s="636"/>
      <c r="CA679" s="636"/>
      <c r="CB679" s="637"/>
      <c r="CC679" s="636"/>
      <c r="CD679" s="636"/>
      <c r="CE679" s="637"/>
      <c r="CF679" s="637"/>
      <c r="CG679" s="637"/>
      <c r="CH679" s="637"/>
      <c r="CI679" s="636"/>
      <c r="CJ679" s="636"/>
      <c r="CK679" s="637"/>
      <c r="CL679" s="637"/>
      <c r="CM679" s="637"/>
      <c r="CN679" s="705"/>
      <c r="CO679" s="88"/>
      <c r="CP679" s="88"/>
      <c r="CQ679" s="88"/>
      <c r="CR679" s="67"/>
      <c r="CS679" s="67"/>
      <c r="CT679" s="67"/>
      <c r="CU679" s="67"/>
      <c r="CV679" s="67"/>
      <c r="CW679" s="67"/>
      <c r="CX679" s="67"/>
      <c r="CY679" s="67"/>
      <c r="CZ679" s="67"/>
      <c r="DA679" s="67"/>
      <c r="DB679" s="67"/>
      <c r="DC679" s="67"/>
      <c r="DD679" s="67"/>
      <c r="DE679" s="67"/>
      <c r="DF679" s="67"/>
      <c r="DG679" s="67"/>
      <c r="DH679" s="67"/>
      <c r="DI679" s="67"/>
      <c r="DJ679" s="67"/>
      <c r="DK679" s="67"/>
      <c r="DL679" s="67"/>
      <c r="DM679" s="67"/>
      <c r="DN679" s="67"/>
      <c r="DO679" s="67"/>
      <c r="DP679" s="67"/>
    </row>
    <row r="680" spans="2:120" hidden="1" x14ac:dyDescent="0.25">
      <c r="B680" s="65"/>
      <c r="C680" s="65"/>
      <c r="D680" s="65"/>
      <c r="E680" s="65"/>
      <c r="F680" s="65"/>
      <c r="G680" s="65"/>
      <c r="H680" s="65"/>
      <c r="I680" s="65"/>
      <c r="J680" s="65"/>
      <c r="K680" s="65"/>
      <c r="L680" s="65"/>
      <c r="M680" s="65"/>
      <c r="N680" s="65"/>
      <c r="O680" s="65"/>
      <c r="P680" s="65"/>
      <c r="Q680" s="65"/>
      <c r="R680" s="65"/>
      <c r="S680" s="65"/>
      <c r="T680" s="65"/>
      <c r="U680" s="65"/>
      <c r="V680" s="631"/>
      <c r="W680" s="65"/>
      <c r="X680" s="65"/>
      <c r="Y680" s="65"/>
      <c r="Z680" s="65"/>
      <c r="AA680" s="632"/>
      <c r="AB680" s="632"/>
      <c r="AC680" s="65"/>
      <c r="AD680" s="632"/>
      <c r="AE680" s="633"/>
      <c r="AF680" s="65"/>
      <c r="AG680" s="65"/>
      <c r="AH680" s="634"/>
      <c r="AI680" s="634"/>
      <c r="AJ680" s="65"/>
      <c r="AK680" s="632"/>
      <c r="AL680" s="65"/>
      <c r="AM680" s="65"/>
      <c r="AN680" s="65"/>
      <c r="AO680" s="65"/>
      <c r="AP680" s="65"/>
      <c r="AQ680" s="65"/>
      <c r="AR680" s="632"/>
      <c r="AS680" s="65"/>
      <c r="AT680" s="65"/>
      <c r="AU680" s="65"/>
      <c r="AV680" s="632"/>
      <c r="AW680" s="65"/>
      <c r="AX680" s="632"/>
      <c r="AY680" s="65"/>
      <c r="AZ680" s="65"/>
      <c r="BA680" s="65"/>
      <c r="BB680" s="632"/>
      <c r="BC680" s="632"/>
      <c r="BD680" s="65"/>
      <c r="BE680" s="632"/>
      <c r="BF680" s="65"/>
      <c r="BG680" s="65"/>
      <c r="BI680" s="635"/>
      <c r="BJ680" s="636"/>
      <c r="BK680" s="636"/>
      <c r="BL680" s="636"/>
      <c r="BM680" s="102"/>
      <c r="BN680" s="102"/>
      <c r="BO680" s="102"/>
      <c r="BP680" s="636"/>
      <c r="BQ680" s="636"/>
      <c r="BR680" s="636"/>
      <c r="BS680" s="636"/>
      <c r="BT680" s="636"/>
      <c r="BU680" s="636"/>
      <c r="BV680" s="636"/>
      <c r="BW680" s="636"/>
      <c r="BX680" s="636"/>
      <c r="BY680" s="636"/>
      <c r="BZ680" s="636"/>
      <c r="CA680" s="636"/>
      <c r="CB680" s="637"/>
      <c r="CC680" s="636"/>
      <c r="CD680" s="636"/>
      <c r="CE680" s="637"/>
      <c r="CF680" s="637"/>
      <c r="CG680" s="637"/>
      <c r="CH680" s="637"/>
      <c r="CI680" s="636"/>
      <c r="CJ680" s="636"/>
      <c r="CK680" s="637"/>
      <c r="CL680" s="637"/>
      <c r="CM680" s="637"/>
      <c r="CN680" s="705"/>
      <c r="CO680" s="88"/>
      <c r="CP680" s="88"/>
      <c r="CQ680" s="88"/>
      <c r="CR680" s="67"/>
      <c r="CS680" s="67"/>
      <c r="CT680" s="67"/>
      <c r="CU680" s="67"/>
      <c r="CV680" s="67"/>
      <c r="CW680" s="67"/>
      <c r="CX680" s="67"/>
      <c r="CY680" s="67"/>
      <c r="CZ680" s="67"/>
      <c r="DA680" s="67"/>
      <c r="DB680" s="67"/>
      <c r="DC680" s="67"/>
      <c r="DD680" s="67"/>
      <c r="DE680" s="67"/>
      <c r="DF680" s="67"/>
      <c r="DG680" s="67"/>
      <c r="DH680" s="67"/>
      <c r="DI680" s="67"/>
      <c r="DJ680" s="67"/>
      <c r="DK680" s="67"/>
      <c r="DL680" s="67"/>
      <c r="DM680" s="67"/>
      <c r="DN680" s="67"/>
      <c r="DO680" s="67"/>
      <c r="DP680" s="67"/>
    </row>
    <row r="681" spans="2:120" hidden="1" x14ac:dyDescent="0.25">
      <c r="B681" s="65"/>
      <c r="C681" s="65"/>
      <c r="D681" s="65"/>
      <c r="E681" s="65"/>
      <c r="F681" s="65"/>
      <c r="G681" s="65"/>
      <c r="H681" s="65"/>
      <c r="I681" s="65"/>
      <c r="J681" s="65"/>
      <c r="K681" s="65"/>
      <c r="L681" s="65"/>
      <c r="M681" s="65"/>
      <c r="N681" s="65"/>
      <c r="O681" s="65"/>
      <c r="P681" s="65"/>
      <c r="Q681" s="65"/>
      <c r="R681" s="65"/>
      <c r="S681" s="65"/>
      <c r="T681" s="65"/>
      <c r="U681" s="65"/>
      <c r="V681" s="631"/>
      <c r="W681" s="65"/>
      <c r="X681" s="65"/>
      <c r="Y681" s="65"/>
      <c r="Z681" s="65"/>
      <c r="AA681" s="632"/>
      <c r="AB681" s="632"/>
      <c r="AC681" s="65"/>
      <c r="AD681" s="632"/>
      <c r="AE681" s="633"/>
      <c r="AF681" s="65"/>
      <c r="AG681" s="65"/>
      <c r="AH681" s="634"/>
      <c r="AI681" s="634"/>
      <c r="AJ681" s="65"/>
      <c r="AK681" s="632"/>
      <c r="AL681" s="65"/>
      <c r="AM681" s="65"/>
      <c r="AN681" s="65"/>
      <c r="AO681" s="65"/>
      <c r="AP681" s="65"/>
      <c r="AQ681" s="65"/>
      <c r="AR681" s="632"/>
      <c r="AS681" s="65"/>
      <c r="AT681" s="65"/>
      <c r="AU681" s="65"/>
      <c r="AV681" s="632"/>
      <c r="AW681" s="65"/>
      <c r="AX681" s="632"/>
      <c r="AY681" s="65"/>
      <c r="AZ681" s="65"/>
      <c r="BA681" s="65"/>
      <c r="BB681" s="632"/>
      <c r="BC681" s="632"/>
      <c r="BD681" s="65"/>
      <c r="BE681" s="632"/>
      <c r="BF681" s="65"/>
      <c r="BG681" s="65"/>
      <c r="BI681" s="635"/>
      <c r="BJ681" s="636"/>
      <c r="BK681" s="636"/>
      <c r="BL681" s="636"/>
      <c r="BM681" s="102"/>
      <c r="BN681" s="102"/>
      <c r="BO681" s="102"/>
      <c r="BP681" s="636"/>
      <c r="BQ681" s="636"/>
      <c r="BR681" s="636"/>
      <c r="BS681" s="636"/>
      <c r="BT681" s="636"/>
      <c r="BU681" s="636"/>
      <c r="BV681" s="636"/>
      <c r="BW681" s="636"/>
      <c r="BX681" s="636"/>
      <c r="BY681" s="636"/>
      <c r="BZ681" s="636"/>
      <c r="CA681" s="636"/>
      <c r="CB681" s="637"/>
      <c r="CC681" s="636"/>
      <c r="CD681" s="636"/>
      <c r="CE681" s="637"/>
      <c r="CF681" s="637"/>
      <c r="CG681" s="637"/>
      <c r="CH681" s="637"/>
      <c r="CI681" s="636"/>
      <c r="CJ681" s="636"/>
      <c r="CK681" s="637"/>
      <c r="CL681" s="637"/>
      <c r="CM681" s="637"/>
      <c r="CN681" s="705"/>
      <c r="CO681" s="88"/>
      <c r="CP681" s="88"/>
      <c r="CQ681" s="88"/>
      <c r="CR681" s="67"/>
      <c r="CS681" s="67"/>
      <c r="CT681" s="67"/>
      <c r="CU681" s="67"/>
      <c r="CV681" s="67"/>
      <c r="CW681" s="67"/>
      <c r="CX681" s="67"/>
      <c r="CY681" s="67"/>
      <c r="CZ681" s="67"/>
      <c r="DA681" s="67"/>
      <c r="DB681" s="67"/>
      <c r="DC681" s="67"/>
      <c r="DD681" s="67"/>
      <c r="DE681" s="67"/>
      <c r="DF681" s="67"/>
      <c r="DG681" s="67"/>
      <c r="DH681" s="67"/>
      <c r="DI681" s="67"/>
      <c r="DJ681" s="67"/>
      <c r="DK681" s="67"/>
      <c r="DL681" s="67"/>
      <c r="DM681" s="67"/>
      <c r="DN681" s="67"/>
      <c r="DO681" s="67"/>
      <c r="DP681" s="67"/>
    </row>
    <row r="682" spans="2:120" hidden="1" x14ac:dyDescent="0.25">
      <c r="B682" s="65"/>
      <c r="C682" s="65"/>
      <c r="D682" s="65"/>
      <c r="E682" s="65"/>
      <c r="F682" s="65"/>
      <c r="G682" s="65"/>
      <c r="H682" s="65"/>
      <c r="I682" s="65"/>
      <c r="J682" s="65"/>
      <c r="K682" s="65"/>
      <c r="L682" s="65"/>
      <c r="M682" s="65"/>
      <c r="N682" s="65"/>
      <c r="O682" s="65"/>
      <c r="P682" s="65"/>
      <c r="Q682" s="65"/>
      <c r="R682" s="65"/>
      <c r="S682" s="65"/>
      <c r="T682" s="65"/>
      <c r="U682" s="65"/>
      <c r="V682" s="631"/>
      <c r="W682" s="65"/>
      <c r="X682" s="65"/>
      <c r="Y682" s="65"/>
      <c r="Z682" s="65"/>
      <c r="AA682" s="632"/>
      <c r="AB682" s="632"/>
      <c r="AC682" s="65"/>
      <c r="AD682" s="632"/>
      <c r="AE682" s="633"/>
      <c r="AF682" s="65"/>
      <c r="AG682" s="65"/>
      <c r="AH682" s="634"/>
      <c r="AI682" s="634"/>
      <c r="AJ682" s="65"/>
      <c r="AK682" s="632"/>
      <c r="AL682" s="65"/>
      <c r="AM682" s="65"/>
      <c r="AN682" s="65"/>
      <c r="AO682" s="65"/>
      <c r="AP682" s="65"/>
      <c r="AQ682" s="65"/>
      <c r="AR682" s="632"/>
      <c r="AS682" s="65"/>
      <c r="AT682" s="65"/>
      <c r="AU682" s="65"/>
      <c r="AV682" s="632"/>
      <c r="AW682" s="65"/>
      <c r="AX682" s="632"/>
      <c r="AY682" s="65"/>
      <c r="AZ682" s="65"/>
      <c r="BA682" s="65"/>
      <c r="BB682" s="632"/>
      <c r="BC682" s="632"/>
      <c r="BD682" s="65"/>
      <c r="BE682" s="632"/>
      <c r="BF682" s="65"/>
      <c r="BG682" s="65"/>
      <c r="BI682" s="635"/>
      <c r="BJ682" s="636"/>
      <c r="BK682" s="636"/>
      <c r="BL682" s="636"/>
      <c r="BM682" s="102"/>
      <c r="BN682" s="102"/>
      <c r="BO682" s="102"/>
      <c r="BP682" s="636"/>
      <c r="BQ682" s="636"/>
      <c r="BR682" s="636"/>
      <c r="BS682" s="636"/>
      <c r="BT682" s="636"/>
      <c r="BU682" s="636"/>
      <c r="BV682" s="636"/>
      <c r="BW682" s="636"/>
      <c r="BX682" s="636"/>
      <c r="BY682" s="636"/>
      <c r="BZ682" s="636"/>
      <c r="CA682" s="636"/>
      <c r="CB682" s="637"/>
      <c r="CC682" s="636"/>
      <c r="CD682" s="636"/>
      <c r="CE682" s="637"/>
      <c r="CF682" s="637"/>
      <c r="CG682" s="637"/>
      <c r="CH682" s="637"/>
      <c r="CI682" s="636"/>
      <c r="CJ682" s="636"/>
      <c r="CK682" s="637"/>
      <c r="CL682" s="637"/>
      <c r="CM682" s="637"/>
      <c r="CN682" s="705"/>
      <c r="CO682" s="88"/>
      <c r="CP682" s="88"/>
      <c r="CQ682" s="88"/>
      <c r="CR682" s="67"/>
      <c r="CS682" s="67"/>
      <c r="CT682" s="67"/>
      <c r="CU682" s="67"/>
      <c r="CV682" s="67"/>
      <c r="CW682" s="67"/>
      <c r="CX682" s="67"/>
      <c r="CY682" s="67"/>
      <c r="CZ682" s="67"/>
      <c r="DA682" s="67"/>
      <c r="DB682" s="67"/>
      <c r="DC682" s="67"/>
      <c r="DD682" s="67"/>
      <c r="DE682" s="67"/>
      <c r="DF682" s="67"/>
      <c r="DG682" s="67"/>
      <c r="DH682" s="67"/>
      <c r="DI682" s="67"/>
      <c r="DJ682" s="67"/>
      <c r="DK682" s="67"/>
      <c r="DL682" s="67"/>
      <c r="DM682" s="67"/>
      <c r="DN682" s="67"/>
      <c r="DO682" s="67"/>
      <c r="DP682" s="67"/>
    </row>
    <row r="683" spans="2:120" hidden="1" x14ac:dyDescent="0.25">
      <c r="B683" s="65"/>
      <c r="C683" s="65"/>
      <c r="D683" s="65"/>
      <c r="E683" s="65"/>
      <c r="F683" s="65"/>
      <c r="G683" s="65"/>
      <c r="H683" s="65"/>
      <c r="I683" s="65"/>
      <c r="J683" s="65"/>
      <c r="K683" s="65"/>
      <c r="L683" s="65"/>
      <c r="M683" s="65"/>
      <c r="N683" s="65"/>
      <c r="O683" s="65"/>
      <c r="P683" s="65"/>
      <c r="Q683" s="65"/>
      <c r="R683" s="65"/>
      <c r="S683" s="65"/>
      <c r="T683" s="65"/>
      <c r="U683" s="65"/>
      <c r="V683" s="631"/>
      <c r="W683" s="65"/>
      <c r="X683" s="65"/>
      <c r="Y683" s="65"/>
      <c r="Z683" s="65"/>
      <c r="AA683" s="632"/>
      <c r="AB683" s="632"/>
      <c r="AC683" s="65"/>
      <c r="AD683" s="632"/>
      <c r="AE683" s="633"/>
      <c r="AF683" s="65"/>
      <c r="AG683" s="65"/>
      <c r="AH683" s="634"/>
      <c r="AI683" s="634"/>
      <c r="AJ683" s="65"/>
      <c r="AK683" s="632"/>
      <c r="AL683" s="65"/>
      <c r="AM683" s="65"/>
      <c r="AN683" s="65"/>
      <c r="AO683" s="65"/>
      <c r="AP683" s="65"/>
      <c r="AQ683" s="65"/>
      <c r="AR683" s="632"/>
      <c r="AS683" s="65"/>
      <c r="AT683" s="65"/>
      <c r="AU683" s="65"/>
      <c r="AV683" s="632"/>
      <c r="AW683" s="65"/>
      <c r="AX683" s="632"/>
      <c r="AY683" s="65"/>
      <c r="AZ683" s="65"/>
      <c r="BA683" s="65"/>
      <c r="BB683" s="632"/>
      <c r="BC683" s="632"/>
      <c r="BD683" s="65"/>
      <c r="BE683" s="632"/>
      <c r="BF683" s="65"/>
      <c r="BG683" s="65"/>
      <c r="BI683" s="635"/>
      <c r="BJ683" s="636"/>
      <c r="BK683" s="636"/>
      <c r="BL683" s="636"/>
      <c r="BM683" s="102"/>
      <c r="BN683" s="102"/>
      <c r="BO683" s="102"/>
      <c r="BP683" s="636"/>
      <c r="BQ683" s="636"/>
      <c r="BR683" s="636"/>
      <c r="BS683" s="636"/>
      <c r="BT683" s="636"/>
      <c r="BU683" s="636"/>
      <c r="BV683" s="636"/>
      <c r="BW683" s="636"/>
      <c r="BX683" s="636"/>
      <c r="BY683" s="636"/>
      <c r="BZ683" s="636"/>
      <c r="CA683" s="636"/>
      <c r="CB683" s="637"/>
      <c r="CC683" s="636"/>
      <c r="CD683" s="636"/>
      <c r="CE683" s="637"/>
      <c r="CF683" s="637"/>
      <c r="CG683" s="637"/>
      <c r="CH683" s="637"/>
      <c r="CI683" s="636"/>
      <c r="CJ683" s="636"/>
      <c r="CK683" s="637"/>
      <c r="CL683" s="637"/>
      <c r="CM683" s="637"/>
      <c r="CN683" s="705"/>
      <c r="CO683" s="88"/>
      <c r="CP683" s="88"/>
      <c r="CQ683" s="88"/>
      <c r="CR683" s="67"/>
      <c r="CS683" s="67"/>
      <c r="CT683" s="67"/>
      <c r="CU683" s="67"/>
      <c r="CV683" s="67"/>
      <c r="CW683" s="67"/>
      <c r="CX683" s="67"/>
      <c r="CY683" s="67"/>
      <c r="CZ683" s="67"/>
      <c r="DA683" s="67"/>
      <c r="DB683" s="67"/>
      <c r="DC683" s="67"/>
      <c r="DD683" s="67"/>
      <c r="DE683" s="67"/>
      <c r="DF683" s="67"/>
      <c r="DG683" s="67"/>
      <c r="DH683" s="67"/>
      <c r="DI683" s="67"/>
      <c r="DJ683" s="67"/>
      <c r="DK683" s="67"/>
      <c r="DL683" s="67"/>
      <c r="DM683" s="67"/>
      <c r="DN683" s="67"/>
      <c r="DO683" s="67"/>
      <c r="DP683" s="67"/>
    </row>
    <row r="684" spans="2:120" hidden="1" x14ac:dyDescent="0.25">
      <c r="B684" s="65"/>
      <c r="C684" s="65"/>
      <c r="D684" s="65"/>
      <c r="E684" s="65"/>
      <c r="F684" s="65"/>
      <c r="G684" s="65"/>
      <c r="H684" s="65"/>
      <c r="I684" s="65"/>
      <c r="J684" s="65"/>
      <c r="K684" s="65"/>
      <c r="L684" s="65"/>
      <c r="M684" s="65"/>
      <c r="N684" s="65"/>
      <c r="O684" s="65"/>
      <c r="P684" s="65"/>
      <c r="Q684" s="65"/>
      <c r="R684" s="65"/>
      <c r="S684" s="65"/>
      <c r="T684" s="65"/>
      <c r="U684" s="65"/>
      <c r="V684" s="631"/>
      <c r="W684" s="65"/>
      <c r="X684" s="65"/>
      <c r="Y684" s="65"/>
      <c r="Z684" s="65"/>
      <c r="AA684" s="632"/>
      <c r="AB684" s="632"/>
      <c r="AC684" s="65"/>
      <c r="AD684" s="632"/>
      <c r="AE684" s="633"/>
      <c r="AF684" s="65"/>
      <c r="AG684" s="65"/>
      <c r="AH684" s="634"/>
      <c r="AI684" s="634"/>
      <c r="AJ684" s="65"/>
      <c r="AK684" s="632"/>
      <c r="AL684" s="65"/>
      <c r="AM684" s="65"/>
      <c r="AN684" s="65"/>
      <c r="AO684" s="65"/>
      <c r="AP684" s="65"/>
      <c r="AQ684" s="65"/>
      <c r="AR684" s="632"/>
      <c r="AS684" s="65"/>
      <c r="AT684" s="65"/>
      <c r="AU684" s="65"/>
      <c r="AV684" s="632"/>
      <c r="AW684" s="65"/>
      <c r="AX684" s="632"/>
      <c r="AY684" s="65"/>
      <c r="AZ684" s="65"/>
      <c r="BA684" s="65"/>
      <c r="BB684" s="632"/>
      <c r="BC684" s="632"/>
      <c r="BD684" s="65"/>
      <c r="BE684" s="632"/>
      <c r="BF684" s="65"/>
      <c r="BG684" s="65"/>
      <c r="BI684" s="635"/>
      <c r="BJ684" s="636"/>
      <c r="BK684" s="636"/>
      <c r="BL684" s="636"/>
      <c r="BM684" s="102"/>
      <c r="BN684" s="102"/>
      <c r="BO684" s="102"/>
      <c r="BP684" s="636"/>
      <c r="BQ684" s="636"/>
      <c r="BR684" s="636"/>
      <c r="BS684" s="636"/>
      <c r="BT684" s="636"/>
      <c r="BU684" s="636"/>
      <c r="BV684" s="636"/>
      <c r="BW684" s="636"/>
      <c r="BX684" s="636"/>
      <c r="BY684" s="636"/>
      <c r="BZ684" s="636"/>
      <c r="CA684" s="636"/>
      <c r="CB684" s="637"/>
      <c r="CC684" s="636"/>
      <c r="CD684" s="636"/>
      <c r="CE684" s="637"/>
      <c r="CF684" s="637"/>
      <c r="CG684" s="637"/>
      <c r="CH684" s="637"/>
      <c r="CI684" s="636"/>
      <c r="CJ684" s="636"/>
      <c r="CK684" s="637"/>
      <c r="CL684" s="637"/>
      <c r="CM684" s="637"/>
      <c r="CN684" s="705"/>
      <c r="CO684" s="88"/>
      <c r="CP684" s="88"/>
      <c r="CQ684" s="88"/>
      <c r="CR684" s="67"/>
      <c r="CS684" s="67"/>
      <c r="CT684" s="67"/>
      <c r="CU684" s="67"/>
      <c r="CV684" s="67"/>
      <c r="CW684" s="67"/>
      <c r="CX684" s="67"/>
      <c r="CY684" s="67"/>
      <c r="CZ684" s="67"/>
      <c r="DA684" s="67"/>
      <c r="DB684" s="67"/>
      <c r="DC684" s="67"/>
      <c r="DD684" s="67"/>
      <c r="DE684" s="67"/>
      <c r="DF684" s="67"/>
      <c r="DG684" s="67"/>
      <c r="DH684" s="67"/>
      <c r="DI684" s="67"/>
      <c r="DJ684" s="67"/>
      <c r="DK684" s="67"/>
      <c r="DL684" s="67"/>
      <c r="DM684" s="67"/>
      <c r="DN684" s="67"/>
      <c r="DO684" s="67"/>
      <c r="DP684" s="67"/>
    </row>
    <row r="685" spans="2:120" hidden="1" x14ac:dyDescent="0.25">
      <c r="B685" s="65"/>
      <c r="C685" s="65"/>
      <c r="D685" s="65"/>
      <c r="E685" s="65"/>
      <c r="F685" s="65"/>
      <c r="G685" s="65"/>
      <c r="H685" s="65"/>
      <c r="I685" s="65"/>
      <c r="J685" s="65"/>
      <c r="K685" s="65"/>
      <c r="L685" s="65"/>
      <c r="M685" s="65"/>
      <c r="N685" s="65"/>
      <c r="O685" s="65"/>
      <c r="P685" s="65"/>
      <c r="Q685" s="65"/>
      <c r="R685" s="65"/>
      <c r="S685" s="65"/>
      <c r="T685" s="65"/>
      <c r="U685" s="65"/>
      <c r="V685" s="631"/>
      <c r="W685" s="65"/>
      <c r="X685" s="65"/>
      <c r="Y685" s="65"/>
      <c r="Z685" s="65"/>
      <c r="AA685" s="632"/>
      <c r="AB685" s="632"/>
      <c r="AC685" s="65"/>
      <c r="AD685" s="632"/>
      <c r="AE685" s="633"/>
      <c r="AF685" s="65"/>
      <c r="AG685" s="65"/>
      <c r="AH685" s="634"/>
      <c r="AI685" s="634"/>
      <c r="AJ685" s="65"/>
      <c r="AK685" s="632"/>
      <c r="AL685" s="65"/>
      <c r="AM685" s="65"/>
      <c r="AN685" s="65"/>
      <c r="AO685" s="65"/>
      <c r="AP685" s="65"/>
      <c r="AQ685" s="65"/>
      <c r="AR685" s="632"/>
      <c r="AS685" s="65"/>
      <c r="AT685" s="65"/>
      <c r="AU685" s="65"/>
      <c r="AV685" s="632"/>
      <c r="AW685" s="65"/>
      <c r="AX685" s="632"/>
      <c r="AY685" s="65"/>
      <c r="AZ685" s="65"/>
      <c r="BA685" s="65"/>
      <c r="BB685" s="632"/>
      <c r="BC685" s="632"/>
      <c r="BD685" s="65"/>
      <c r="BE685" s="632"/>
      <c r="BF685" s="65"/>
      <c r="BG685" s="65"/>
      <c r="BI685" s="635"/>
      <c r="BJ685" s="636"/>
      <c r="BK685" s="636"/>
      <c r="BL685" s="636"/>
      <c r="BM685" s="102"/>
      <c r="BN685" s="102"/>
      <c r="BO685" s="102"/>
      <c r="BP685" s="636"/>
      <c r="BQ685" s="636"/>
      <c r="BR685" s="636"/>
      <c r="BS685" s="636"/>
      <c r="BT685" s="636"/>
      <c r="BU685" s="636"/>
      <c r="BV685" s="636"/>
      <c r="BW685" s="636"/>
      <c r="BX685" s="636"/>
      <c r="BY685" s="636"/>
      <c r="BZ685" s="636"/>
      <c r="CA685" s="636"/>
      <c r="CB685" s="637"/>
      <c r="CC685" s="636"/>
      <c r="CD685" s="636"/>
      <c r="CE685" s="637"/>
      <c r="CF685" s="637"/>
      <c r="CG685" s="637"/>
      <c r="CH685" s="637"/>
      <c r="CI685" s="636"/>
      <c r="CJ685" s="636"/>
      <c r="CK685" s="637"/>
      <c r="CL685" s="637"/>
      <c r="CM685" s="637"/>
      <c r="CN685" s="705"/>
      <c r="CO685" s="88"/>
      <c r="CP685" s="88"/>
      <c r="CQ685" s="88"/>
      <c r="CR685" s="67"/>
      <c r="CS685" s="67"/>
      <c r="CT685" s="67"/>
      <c r="CU685" s="67"/>
      <c r="CV685" s="67"/>
      <c r="CW685" s="67"/>
      <c r="CX685" s="67"/>
      <c r="CY685" s="67"/>
      <c r="CZ685" s="67"/>
      <c r="DA685" s="67"/>
      <c r="DB685" s="67"/>
      <c r="DC685" s="67"/>
      <c r="DD685" s="67"/>
      <c r="DE685" s="67"/>
      <c r="DF685" s="67"/>
      <c r="DG685" s="67"/>
      <c r="DH685" s="67"/>
      <c r="DI685" s="67"/>
      <c r="DJ685" s="67"/>
      <c r="DK685" s="67"/>
      <c r="DL685" s="67"/>
      <c r="DM685" s="67"/>
      <c r="DN685" s="67"/>
      <c r="DO685" s="67"/>
      <c r="DP685" s="67"/>
    </row>
    <row r="686" spans="2:120" hidden="1" x14ac:dyDescent="0.25">
      <c r="B686" s="65"/>
      <c r="C686" s="65"/>
      <c r="D686" s="65"/>
      <c r="E686" s="65"/>
      <c r="F686" s="65"/>
      <c r="G686" s="65"/>
      <c r="H686" s="65"/>
      <c r="I686" s="65"/>
      <c r="J686" s="65"/>
      <c r="K686" s="65"/>
      <c r="L686" s="65"/>
      <c r="M686" s="65"/>
      <c r="N686" s="65"/>
      <c r="O686" s="65"/>
      <c r="P686" s="65"/>
      <c r="Q686" s="65"/>
      <c r="R686" s="65"/>
      <c r="S686" s="65"/>
      <c r="T686" s="65"/>
      <c r="U686" s="65"/>
      <c r="V686" s="631"/>
      <c r="W686" s="65"/>
      <c r="X686" s="65"/>
      <c r="Y686" s="65"/>
      <c r="Z686" s="65"/>
      <c r="AA686" s="632"/>
      <c r="AB686" s="632"/>
      <c r="AC686" s="65"/>
      <c r="AD686" s="632"/>
      <c r="AE686" s="633"/>
      <c r="AF686" s="65"/>
      <c r="AG686" s="65"/>
      <c r="AH686" s="634"/>
      <c r="AI686" s="634"/>
      <c r="AJ686" s="65"/>
      <c r="AK686" s="632"/>
      <c r="AL686" s="65"/>
      <c r="AM686" s="65"/>
      <c r="AN686" s="65"/>
      <c r="AO686" s="65"/>
      <c r="AP686" s="65"/>
      <c r="AQ686" s="65"/>
      <c r="AR686" s="632"/>
      <c r="AS686" s="65"/>
      <c r="AT686" s="65"/>
      <c r="AU686" s="65"/>
      <c r="AV686" s="632"/>
      <c r="AW686" s="65"/>
      <c r="AX686" s="632"/>
      <c r="AY686" s="65"/>
      <c r="AZ686" s="65"/>
      <c r="BA686" s="65"/>
      <c r="BB686" s="632"/>
      <c r="BC686" s="632"/>
      <c r="BD686" s="65"/>
      <c r="BE686" s="632"/>
      <c r="BF686" s="65"/>
      <c r="BG686" s="65"/>
      <c r="BI686" s="635"/>
      <c r="BJ686" s="636"/>
      <c r="BK686" s="636"/>
      <c r="BL686" s="636"/>
      <c r="BM686" s="102"/>
      <c r="BN686" s="102"/>
      <c r="BO686" s="102"/>
      <c r="BP686" s="636"/>
      <c r="BQ686" s="636"/>
      <c r="BR686" s="636"/>
      <c r="BS686" s="636"/>
      <c r="BT686" s="636"/>
      <c r="BU686" s="636"/>
      <c r="BV686" s="636"/>
      <c r="BW686" s="636"/>
      <c r="BX686" s="636"/>
      <c r="BY686" s="636"/>
      <c r="BZ686" s="636"/>
      <c r="CA686" s="636"/>
      <c r="CB686" s="637"/>
      <c r="CC686" s="636"/>
      <c r="CD686" s="636"/>
      <c r="CE686" s="637"/>
      <c r="CF686" s="637"/>
      <c r="CG686" s="637"/>
      <c r="CH686" s="637"/>
      <c r="CI686" s="636"/>
      <c r="CJ686" s="636"/>
      <c r="CK686" s="637"/>
      <c r="CL686" s="637"/>
      <c r="CM686" s="637"/>
      <c r="CN686" s="705"/>
      <c r="CO686" s="88"/>
      <c r="CP686" s="88"/>
      <c r="CQ686" s="88"/>
      <c r="CR686" s="67"/>
      <c r="CS686" s="67"/>
      <c r="CT686" s="67"/>
      <c r="CU686" s="67"/>
      <c r="CV686" s="67"/>
      <c r="CW686" s="67"/>
      <c r="CX686" s="67"/>
      <c r="CY686" s="67"/>
      <c r="CZ686" s="67"/>
      <c r="DA686" s="67"/>
      <c r="DB686" s="67"/>
      <c r="DC686" s="67"/>
      <c r="DD686" s="67"/>
      <c r="DE686" s="67"/>
      <c r="DF686" s="67"/>
      <c r="DG686" s="67"/>
      <c r="DH686" s="67"/>
      <c r="DI686" s="67"/>
      <c r="DJ686" s="67"/>
      <c r="DK686" s="67"/>
      <c r="DL686" s="67"/>
      <c r="DM686" s="67"/>
      <c r="DN686" s="67"/>
      <c r="DO686" s="67"/>
      <c r="DP686" s="67"/>
    </row>
    <row r="687" spans="2:120" hidden="1" x14ac:dyDescent="0.25">
      <c r="B687" s="65"/>
      <c r="C687" s="65"/>
      <c r="D687" s="65"/>
      <c r="E687" s="65"/>
      <c r="F687" s="65"/>
      <c r="G687" s="65"/>
      <c r="H687" s="65"/>
      <c r="I687" s="65"/>
      <c r="J687" s="65"/>
      <c r="K687" s="65"/>
      <c r="L687" s="65"/>
      <c r="M687" s="65"/>
      <c r="N687" s="65"/>
      <c r="O687" s="65"/>
      <c r="P687" s="65"/>
      <c r="Q687" s="65"/>
      <c r="R687" s="65"/>
      <c r="S687" s="65"/>
      <c r="T687" s="65"/>
      <c r="U687" s="65"/>
      <c r="V687" s="631"/>
      <c r="W687" s="65"/>
      <c r="X687" s="65"/>
      <c r="Y687" s="65"/>
      <c r="Z687" s="65"/>
      <c r="AA687" s="632"/>
      <c r="AB687" s="632"/>
      <c r="AC687" s="65"/>
      <c r="AD687" s="632"/>
      <c r="AE687" s="633"/>
      <c r="AF687" s="65"/>
      <c r="AG687" s="65"/>
      <c r="AH687" s="634"/>
      <c r="AI687" s="634"/>
      <c r="AJ687" s="65"/>
      <c r="AK687" s="632"/>
      <c r="AL687" s="65"/>
      <c r="AM687" s="65"/>
      <c r="AN687" s="65"/>
      <c r="AO687" s="65"/>
      <c r="AP687" s="65"/>
      <c r="AQ687" s="65"/>
      <c r="AR687" s="632"/>
      <c r="AS687" s="65"/>
      <c r="AT687" s="65"/>
      <c r="AU687" s="65"/>
      <c r="AV687" s="632"/>
      <c r="AW687" s="65"/>
      <c r="AX687" s="632"/>
      <c r="AY687" s="65"/>
      <c r="AZ687" s="65"/>
      <c r="BA687" s="65"/>
      <c r="BB687" s="632"/>
      <c r="BC687" s="632"/>
      <c r="BD687" s="65"/>
      <c r="BE687" s="632"/>
      <c r="BF687" s="65"/>
      <c r="BG687" s="65"/>
      <c r="BI687" s="635"/>
      <c r="BJ687" s="636"/>
      <c r="BK687" s="636"/>
      <c r="BL687" s="636"/>
      <c r="BM687" s="102"/>
      <c r="BN687" s="102"/>
      <c r="BO687" s="102"/>
      <c r="BP687" s="636"/>
      <c r="BQ687" s="636"/>
      <c r="BR687" s="636"/>
      <c r="BS687" s="636"/>
      <c r="BT687" s="636"/>
      <c r="BU687" s="636"/>
      <c r="BV687" s="636"/>
      <c r="BW687" s="636"/>
      <c r="BX687" s="636"/>
      <c r="BY687" s="636"/>
      <c r="BZ687" s="636"/>
      <c r="CA687" s="636"/>
      <c r="CB687" s="637"/>
      <c r="CC687" s="636"/>
      <c r="CD687" s="636"/>
      <c r="CE687" s="637"/>
      <c r="CF687" s="637"/>
      <c r="CG687" s="637"/>
      <c r="CH687" s="637"/>
      <c r="CI687" s="636"/>
      <c r="CJ687" s="636"/>
      <c r="CK687" s="637"/>
      <c r="CL687" s="637"/>
      <c r="CM687" s="637"/>
      <c r="CN687" s="705"/>
      <c r="CO687" s="88"/>
      <c r="CP687" s="88"/>
      <c r="CQ687" s="88"/>
      <c r="CR687" s="67"/>
      <c r="CS687" s="67"/>
      <c r="CT687" s="67"/>
      <c r="CU687" s="67"/>
      <c r="CV687" s="67"/>
      <c r="CW687" s="67"/>
      <c r="CX687" s="67"/>
      <c r="CY687" s="67"/>
      <c r="CZ687" s="67"/>
      <c r="DA687" s="67"/>
      <c r="DB687" s="67"/>
      <c r="DC687" s="67"/>
      <c r="DD687" s="67"/>
      <c r="DE687" s="67"/>
      <c r="DF687" s="67"/>
      <c r="DG687" s="67"/>
      <c r="DH687" s="67"/>
      <c r="DI687" s="67"/>
      <c r="DJ687" s="67"/>
      <c r="DK687" s="67"/>
      <c r="DL687" s="67"/>
      <c r="DM687" s="67"/>
      <c r="DN687" s="67"/>
      <c r="DO687" s="67"/>
      <c r="DP687" s="67"/>
    </row>
    <row r="688" spans="2:120" hidden="1" x14ac:dyDescent="0.25">
      <c r="B688" s="65"/>
      <c r="C688" s="65"/>
      <c r="D688" s="65"/>
      <c r="E688" s="65"/>
      <c r="F688" s="65"/>
      <c r="G688" s="65"/>
      <c r="H688" s="65"/>
      <c r="I688" s="65"/>
      <c r="J688" s="65"/>
      <c r="K688" s="65"/>
      <c r="L688" s="65"/>
      <c r="M688" s="65"/>
      <c r="N688" s="65"/>
      <c r="O688" s="65"/>
      <c r="P688" s="65"/>
      <c r="Q688" s="65"/>
      <c r="R688" s="65"/>
      <c r="S688" s="65"/>
      <c r="T688" s="65"/>
      <c r="U688" s="65"/>
      <c r="V688" s="631"/>
      <c r="W688" s="65"/>
      <c r="X688" s="65"/>
      <c r="Y688" s="65"/>
      <c r="Z688" s="65"/>
      <c r="AA688" s="632"/>
      <c r="AB688" s="632"/>
      <c r="AC688" s="65"/>
      <c r="AD688" s="632"/>
      <c r="AE688" s="633"/>
      <c r="AF688" s="65"/>
      <c r="AG688" s="65"/>
      <c r="AH688" s="634"/>
      <c r="AI688" s="634"/>
      <c r="AJ688" s="65"/>
      <c r="AK688" s="632"/>
      <c r="AL688" s="65"/>
      <c r="AM688" s="65"/>
      <c r="AN688" s="65"/>
      <c r="AO688" s="65"/>
      <c r="AP688" s="65"/>
      <c r="AQ688" s="65"/>
      <c r="AR688" s="632"/>
      <c r="AS688" s="65"/>
      <c r="AT688" s="65"/>
      <c r="AU688" s="65"/>
      <c r="AV688" s="632"/>
      <c r="AW688" s="65"/>
      <c r="AX688" s="632"/>
      <c r="AY688" s="65"/>
      <c r="AZ688" s="65"/>
      <c r="BA688" s="65"/>
      <c r="BB688" s="632"/>
      <c r="BC688" s="632"/>
      <c r="BD688" s="65"/>
      <c r="BE688" s="632"/>
      <c r="BF688" s="65"/>
      <c r="BG688" s="65"/>
      <c r="BI688" s="635"/>
      <c r="BJ688" s="636"/>
      <c r="BK688" s="636"/>
      <c r="BL688" s="636"/>
      <c r="BM688" s="102"/>
      <c r="BN688" s="102"/>
      <c r="BO688" s="102"/>
      <c r="BP688" s="636"/>
      <c r="BQ688" s="636"/>
      <c r="BR688" s="636"/>
      <c r="BS688" s="636"/>
      <c r="BT688" s="636"/>
      <c r="BU688" s="636"/>
      <c r="BV688" s="636"/>
      <c r="BW688" s="636"/>
      <c r="BX688" s="636"/>
      <c r="BY688" s="636"/>
      <c r="BZ688" s="636"/>
      <c r="CA688" s="636"/>
      <c r="CB688" s="637"/>
      <c r="CC688" s="636"/>
      <c r="CD688" s="636"/>
      <c r="CE688" s="637"/>
      <c r="CF688" s="637"/>
      <c r="CG688" s="637"/>
      <c r="CH688" s="637"/>
      <c r="CI688" s="636"/>
      <c r="CJ688" s="636"/>
      <c r="CK688" s="637"/>
      <c r="CL688" s="637"/>
      <c r="CM688" s="637"/>
      <c r="CN688" s="705"/>
      <c r="CO688" s="88"/>
      <c r="CP688" s="88"/>
      <c r="CQ688" s="88"/>
      <c r="CR688" s="67"/>
      <c r="CS688" s="67"/>
      <c r="CT688" s="67"/>
      <c r="CU688" s="67"/>
      <c r="CV688" s="67"/>
      <c r="CW688" s="67"/>
      <c r="CX688" s="67"/>
      <c r="CY688" s="67"/>
      <c r="CZ688" s="67"/>
      <c r="DA688" s="67"/>
      <c r="DB688" s="67"/>
      <c r="DC688" s="67"/>
      <c r="DD688" s="67"/>
      <c r="DE688" s="67"/>
      <c r="DF688" s="67"/>
      <c r="DG688" s="67"/>
      <c r="DH688" s="67"/>
      <c r="DI688" s="67"/>
      <c r="DJ688" s="67"/>
      <c r="DK688" s="67"/>
      <c r="DL688" s="67"/>
      <c r="DM688" s="67"/>
      <c r="DN688" s="67"/>
      <c r="DO688" s="67"/>
      <c r="DP688" s="67"/>
    </row>
    <row r="689" spans="2:120" hidden="1" x14ac:dyDescent="0.25">
      <c r="B689" s="65"/>
      <c r="C689" s="65"/>
      <c r="D689" s="65"/>
      <c r="E689" s="65"/>
      <c r="F689" s="65"/>
      <c r="G689" s="65"/>
      <c r="H689" s="65"/>
      <c r="I689" s="65"/>
      <c r="J689" s="65"/>
      <c r="K689" s="65"/>
      <c r="L689" s="65"/>
      <c r="M689" s="65"/>
      <c r="N689" s="65"/>
      <c r="O689" s="65"/>
      <c r="P689" s="65"/>
      <c r="Q689" s="65"/>
      <c r="R689" s="65"/>
      <c r="S689" s="65"/>
      <c r="T689" s="65"/>
      <c r="U689" s="65"/>
      <c r="V689" s="631"/>
      <c r="W689" s="65"/>
      <c r="X689" s="65"/>
      <c r="Y689" s="65"/>
      <c r="Z689" s="65"/>
      <c r="AA689" s="632"/>
      <c r="AB689" s="632"/>
      <c r="AC689" s="65"/>
      <c r="AD689" s="632"/>
      <c r="AE689" s="633"/>
      <c r="AF689" s="65"/>
      <c r="AG689" s="65"/>
      <c r="AH689" s="634"/>
      <c r="AI689" s="634"/>
      <c r="AJ689" s="65"/>
      <c r="AK689" s="632"/>
      <c r="AL689" s="65"/>
      <c r="AM689" s="65"/>
      <c r="AN689" s="65"/>
      <c r="AO689" s="65"/>
      <c r="AP689" s="65"/>
      <c r="AQ689" s="65"/>
      <c r="AR689" s="632"/>
      <c r="AS689" s="65"/>
      <c r="AT689" s="65"/>
      <c r="AU689" s="65"/>
      <c r="AV689" s="632"/>
      <c r="AW689" s="65"/>
      <c r="AX689" s="632"/>
      <c r="AY689" s="65"/>
      <c r="AZ689" s="65"/>
      <c r="BA689" s="65"/>
      <c r="BB689" s="632"/>
      <c r="BC689" s="632"/>
      <c r="BD689" s="65"/>
      <c r="BE689" s="632"/>
      <c r="BF689" s="65"/>
      <c r="BG689" s="65"/>
      <c r="BI689" s="635"/>
      <c r="BJ689" s="636"/>
      <c r="BK689" s="636"/>
      <c r="BL689" s="636"/>
      <c r="BM689" s="102"/>
      <c r="BN689" s="102"/>
      <c r="BO689" s="102"/>
      <c r="BP689" s="636"/>
      <c r="BQ689" s="636"/>
      <c r="BR689" s="636"/>
      <c r="BS689" s="636"/>
      <c r="BT689" s="636"/>
      <c r="BU689" s="636"/>
      <c r="BV689" s="636"/>
      <c r="BW689" s="636"/>
      <c r="BX689" s="636"/>
      <c r="BY689" s="636"/>
      <c r="BZ689" s="636"/>
      <c r="CA689" s="636"/>
      <c r="CB689" s="637"/>
      <c r="CC689" s="636"/>
      <c r="CD689" s="636"/>
      <c r="CE689" s="637"/>
      <c r="CF689" s="637"/>
      <c r="CG689" s="637"/>
      <c r="CH689" s="637"/>
      <c r="CI689" s="636"/>
      <c r="CJ689" s="636"/>
      <c r="CK689" s="637"/>
      <c r="CL689" s="637"/>
      <c r="CM689" s="637"/>
      <c r="CN689" s="705"/>
      <c r="CO689" s="88"/>
      <c r="CP689" s="88"/>
      <c r="CQ689" s="88"/>
      <c r="CR689" s="67"/>
      <c r="CS689" s="67"/>
      <c r="CT689" s="67"/>
      <c r="CU689" s="67"/>
      <c r="CV689" s="67"/>
      <c r="CW689" s="67"/>
      <c r="CX689" s="67"/>
      <c r="CY689" s="67"/>
      <c r="CZ689" s="67"/>
      <c r="DA689" s="67"/>
      <c r="DB689" s="67"/>
      <c r="DC689" s="67"/>
      <c r="DD689" s="67"/>
      <c r="DE689" s="67"/>
      <c r="DF689" s="67"/>
      <c r="DG689" s="67"/>
      <c r="DH689" s="67"/>
      <c r="DI689" s="67"/>
      <c r="DJ689" s="67"/>
      <c r="DK689" s="67"/>
      <c r="DL689" s="67"/>
      <c r="DM689" s="67"/>
      <c r="DN689" s="67"/>
      <c r="DO689" s="67"/>
      <c r="DP689" s="67"/>
    </row>
    <row r="690" spans="2:120" hidden="1" x14ac:dyDescent="0.25">
      <c r="B690" s="65"/>
      <c r="C690" s="65"/>
      <c r="D690" s="65"/>
      <c r="E690" s="65"/>
      <c r="F690" s="65"/>
      <c r="G690" s="65"/>
      <c r="H690" s="65"/>
      <c r="I690" s="65"/>
      <c r="J690" s="65"/>
      <c r="K690" s="65"/>
      <c r="L690" s="65"/>
      <c r="M690" s="65"/>
      <c r="N690" s="65"/>
      <c r="O690" s="65"/>
      <c r="P690" s="65"/>
      <c r="Q690" s="65"/>
      <c r="R690" s="65"/>
      <c r="S690" s="65"/>
      <c r="T690" s="65"/>
      <c r="U690" s="65"/>
      <c r="V690" s="631"/>
      <c r="W690" s="65"/>
      <c r="X690" s="65"/>
      <c r="Y690" s="65"/>
      <c r="Z690" s="65"/>
      <c r="AA690" s="632"/>
      <c r="AB690" s="632"/>
      <c r="AC690" s="65"/>
      <c r="AD690" s="632"/>
      <c r="AE690" s="633"/>
      <c r="AF690" s="65"/>
      <c r="AG690" s="65"/>
      <c r="AH690" s="634"/>
      <c r="AI690" s="634"/>
      <c r="AJ690" s="65"/>
      <c r="AK690" s="632"/>
      <c r="AL690" s="65"/>
      <c r="AM690" s="65"/>
      <c r="AN690" s="65"/>
      <c r="AO690" s="65"/>
      <c r="AP690" s="65"/>
      <c r="AQ690" s="65"/>
      <c r="AR690" s="632"/>
      <c r="AS690" s="65"/>
      <c r="AT690" s="65"/>
      <c r="AU690" s="65"/>
      <c r="AV690" s="632"/>
      <c r="AW690" s="65"/>
      <c r="AX690" s="632"/>
      <c r="AY690" s="65"/>
      <c r="AZ690" s="65"/>
      <c r="BA690" s="65"/>
      <c r="BB690" s="632"/>
      <c r="BC690" s="632"/>
      <c r="BD690" s="65"/>
      <c r="BE690" s="632"/>
      <c r="BF690" s="65"/>
      <c r="BG690" s="65"/>
      <c r="BI690" s="635"/>
      <c r="BJ690" s="636"/>
      <c r="BK690" s="636"/>
      <c r="BL690" s="636"/>
      <c r="BM690" s="102"/>
      <c r="BN690" s="102"/>
      <c r="BO690" s="102"/>
      <c r="BP690" s="636"/>
      <c r="BQ690" s="636"/>
      <c r="BR690" s="636"/>
      <c r="BS690" s="636"/>
      <c r="BT690" s="636"/>
      <c r="BU690" s="636"/>
      <c r="BV690" s="636"/>
      <c r="BW690" s="636"/>
      <c r="BX690" s="636"/>
      <c r="BY690" s="636"/>
      <c r="BZ690" s="636"/>
      <c r="CA690" s="636"/>
      <c r="CB690" s="637"/>
      <c r="CC690" s="636"/>
      <c r="CD690" s="636"/>
      <c r="CE690" s="637"/>
      <c r="CF690" s="637"/>
      <c r="CG690" s="637"/>
      <c r="CH690" s="637"/>
      <c r="CI690" s="636"/>
      <c r="CJ690" s="636"/>
      <c r="CK690" s="637"/>
      <c r="CL690" s="637"/>
      <c r="CM690" s="637"/>
      <c r="CN690" s="705"/>
      <c r="CO690" s="88"/>
      <c r="CP690" s="88"/>
      <c r="CQ690" s="88"/>
      <c r="CR690" s="67"/>
      <c r="CS690" s="67"/>
      <c r="CT690" s="67"/>
      <c r="CU690" s="67"/>
      <c r="CV690" s="67"/>
      <c r="CW690" s="67"/>
      <c r="CX690" s="67"/>
      <c r="CY690" s="67"/>
      <c r="CZ690" s="67"/>
      <c r="DA690" s="67"/>
      <c r="DB690" s="67"/>
      <c r="DC690" s="67"/>
      <c r="DD690" s="67"/>
      <c r="DE690" s="67"/>
      <c r="DF690" s="67"/>
      <c r="DG690" s="67"/>
      <c r="DH690" s="67"/>
      <c r="DI690" s="67"/>
      <c r="DJ690" s="67"/>
      <c r="DK690" s="67"/>
      <c r="DL690" s="67"/>
      <c r="DM690" s="67"/>
      <c r="DN690" s="67"/>
      <c r="DO690" s="67"/>
      <c r="DP690" s="67"/>
    </row>
    <row r="691" spans="2:120" hidden="1" x14ac:dyDescent="0.25">
      <c r="B691" s="65"/>
      <c r="C691" s="65"/>
      <c r="D691" s="65"/>
      <c r="E691" s="65"/>
      <c r="F691" s="65"/>
      <c r="G691" s="65"/>
      <c r="H691" s="65"/>
      <c r="I691" s="65"/>
      <c r="J691" s="65"/>
      <c r="K691" s="65"/>
      <c r="L691" s="65"/>
      <c r="M691" s="65"/>
      <c r="N691" s="65"/>
      <c r="O691" s="65"/>
      <c r="P691" s="65"/>
      <c r="Q691" s="65"/>
      <c r="R691" s="65"/>
      <c r="S691" s="65"/>
      <c r="T691" s="65"/>
      <c r="U691" s="65"/>
      <c r="V691" s="631"/>
      <c r="W691" s="65"/>
      <c r="X691" s="65"/>
      <c r="Y691" s="65"/>
      <c r="Z691" s="65"/>
      <c r="AA691" s="632"/>
      <c r="AB691" s="632"/>
      <c r="AC691" s="65"/>
      <c r="AD691" s="632"/>
      <c r="AE691" s="633"/>
      <c r="AF691" s="65"/>
      <c r="AG691" s="65"/>
      <c r="AH691" s="634"/>
      <c r="AI691" s="634"/>
      <c r="AJ691" s="65"/>
      <c r="AK691" s="632"/>
      <c r="AL691" s="65"/>
      <c r="AM691" s="65"/>
      <c r="AN691" s="65"/>
      <c r="AO691" s="65"/>
      <c r="AP691" s="65"/>
      <c r="AQ691" s="65"/>
      <c r="AR691" s="632"/>
      <c r="AS691" s="65"/>
      <c r="AT691" s="65"/>
      <c r="AU691" s="65"/>
      <c r="AV691" s="632"/>
      <c r="AW691" s="65"/>
      <c r="AX691" s="632"/>
      <c r="AY691" s="65"/>
      <c r="AZ691" s="65"/>
      <c r="BA691" s="65"/>
      <c r="BB691" s="632"/>
      <c r="BC691" s="632"/>
      <c r="BD691" s="65"/>
      <c r="BE691" s="632"/>
      <c r="BF691" s="65"/>
      <c r="BG691" s="65"/>
      <c r="BI691" s="635"/>
      <c r="BJ691" s="636"/>
      <c r="BK691" s="636"/>
      <c r="BL691" s="636"/>
      <c r="BM691" s="102"/>
      <c r="BN691" s="102"/>
      <c r="BO691" s="102"/>
      <c r="BP691" s="636"/>
      <c r="BQ691" s="636"/>
      <c r="BR691" s="636"/>
      <c r="BS691" s="636"/>
      <c r="BT691" s="636"/>
      <c r="BU691" s="636"/>
      <c r="BV691" s="636"/>
      <c r="BW691" s="636"/>
      <c r="BX691" s="636"/>
      <c r="BY691" s="636"/>
      <c r="BZ691" s="636"/>
      <c r="CA691" s="636"/>
      <c r="CB691" s="637"/>
      <c r="CC691" s="636"/>
      <c r="CD691" s="636"/>
      <c r="CE691" s="637"/>
      <c r="CF691" s="637"/>
      <c r="CG691" s="637"/>
      <c r="CH691" s="637"/>
      <c r="CI691" s="636"/>
      <c r="CJ691" s="636"/>
      <c r="CK691" s="637"/>
      <c r="CL691" s="637"/>
      <c r="CM691" s="637"/>
      <c r="CN691" s="705"/>
      <c r="CO691" s="88"/>
      <c r="CP691" s="88"/>
      <c r="CQ691" s="88"/>
      <c r="CR691" s="67"/>
      <c r="CS691" s="67"/>
      <c r="CT691" s="67"/>
      <c r="CU691" s="67"/>
      <c r="CV691" s="67"/>
      <c r="CW691" s="67"/>
      <c r="CX691" s="67"/>
      <c r="CY691" s="67"/>
      <c r="CZ691" s="67"/>
      <c r="DA691" s="67"/>
      <c r="DB691" s="67"/>
      <c r="DC691" s="67"/>
      <c r="DD691" s="67"/>
      <c r="DE691" s="67"/>
      <c r="DF691" s="67"/>
      <c r="DG691" s="67"/>
      <c r="DH691" s="67"/>
      <c r="DI691" s="67"/>
      <c r="DJ691" s="67"/>
      <c r="DK691" s="67"/>
      <c r="DL691" s="67"/>
      <c r="DM691" s="67"/>
      <c r="DN691" s="67"/>
      <c r="DO691" s="67"/>
      <c r="DP691" s="67"/>
    </row>
    <row r="692" spans="2:120" hidden="1" x14ac:dyDescent="0.25">
      <c r="B692" s="65"/>
      <c r="C692" s="65"/>
      <c r="D692" s="65"/>
      <c r="E692" s="65"/>
      <c r="F692" s="65"/>
      <c r="G692" s="65"/>
      <c r="H692" s="65"/>
      <c r="I692" s="65"/>
      <c r="J692" s="65"/>
      <c r="K692" s="65"/>
      <c r="L692" s="65"/>
      <c r="M692" s="65"/>
      <c r="N692" s="65"/>
      <c r="O692" s="65"/>
      <c r="P692" s="65"/>
      <c r="Q692" s="65"/>
      <c r="R692" s="65"/>
      <c r="S692" s="65"/>
      <c r="T692" s="65"/>
      <c r="U692" s="65"/>
      <c r="V692" s="631"/>
      <c r="W692" s="65"/>
      <c r="X692" s="65"/>
      <c r="Y692" s="65"/>
      <c r="Z692" s="65"/>
      <c r="AA692" s="632"/>
      <c r="AB692" s="632"/>
      <c r="AC692" s="65"/>
      <c r="AD692" s="632"/>
      <c r="AE692" s="633"/>
      <c r="AF692" s="65"/>
      <c r="AG692" s="65"/>
      <c r="AH692" s="634"/>
      <c r="AI692" s="634"/>
      <c r="AJ692" s="65"/>
      <c r="AK692" s="632"/>
      <c r="AL692" s="65"/>
      <c r="AM692" s="65"/>
      <c r="AN692" s="65"/>
      <c r="AO692" s="65"/>
      <c r="AP692" s="65"/>
      <c r="AQ692" s="65"/>
      <c r="AR692" s="632"/>
      <c r="AS692" s="65"/>
      <c r="AT692" s="65"/>
      <c r="AU692" s="65"/>
      <c r="AV692" s="632"/>
      <c r="AW692" s="65"/>
      <c r="AX692" s="632"/>
      <c r="AY692" s="65"/>
      <c r="AZ692" s="65"/>
      <c r="BA692" s="65"/>
      <c r="BB692" s="632"/>
      <c r="BC692" s="632"/>
      <c r="BD692" s="65"/>
      <c r="BE692" s="632"/>
      <c r="BF692" s="65"/>
      <c r="BG692" s="65"/>
      <c r="BI692" s="635"/>
      <c r="BJ692" s="636"/>
      <c r="BK692" s="636"/>
      <c r="BL692" s="636"/>
      <c r="BM692" s="102"/>
      <c r="BN692" s="102"/>
      <c r="BO692" s="102"/>
      <c r="BP692" s="636"/>
      <c r="BQ692" s="636"/>
      <c r="BR692" s="636"/>
      <c r="BS692" s="636"/>
      <c r="BT692" s="636"/>
      <c r="BU692" s="636"/>
      <c r="BV692" s="636"/>
      <c r="BW692" s="636"/>
      <c r="BX692" s="636"/>
      <c r="BY692" s="636"/>
      <c r="BZ692" s="636"/>
      <c r="CA692" s="636"/>
      <c r="CB692" s="637"/>
      <c r="CC692" s="636"/>
      <c r="CD692" s="636"/>
      <c r="CE692" s="637"/>
      <c r="CF692" s="637"/>
      <c r="CG692" s="637"/>
      <c r="CH692" s="637"/>
      <c r="CI692" s="636"/>
      <c r="CJ692" s="636"/>
      <c r="CK692" s="637"/>
      <c r="CL692" s="637"/>
      <c r="CM692" s="637"/>
      <c r="CN692" s="705"/>
      <c r="CO692" s="88"/>
      <c r="CP692" s="88"/>
      <c r="CQ692" s="88"/>
      <c r="CR692" s="67"/>
      <c r="CS692" s="67"/>
      <c r="CT692" s="67"/>
      <c r="CU692" s="67"/>
      <c r="CV692" s="67"/>
      <c r="CW692" s="67"/>
      <c r="CX692" s="67"/>
      <c r="CY692" s="67"/>
      <c r="CZ692" s="67"/>
      <c r="DA692" s="67"/>
      <c r="DB692" s="67"/>
      <c r="DC692" s="67"/>
      <c r="DD692" s="67"/>
      <c r="DE692" s="67"/>
      <c r="DF692" s="67"/>
      <c r="DG692" s="67"/>
      <c r="DH692" s="67"/>
      <c r="DI692" s="67"/>
      <c r="DJ692" s="67"/>
      <c r="DK692" s="67"/>
      <c r="DL692" s="67"/>
      <c r="DM692" s="67"/>
      <c r="DN692" s="67"/>
      <c r="DO692" s="67"/>
      <c r="DP692" s="67"/>
    </row>
    <row r="693" spans="2:120" hidden="1" x14ac:dyDescent="0.25">
      <c r="B693" s="65"/>
      <c r="C693" s="65"/>
      <c r="D693" s="65"/>
      <c r="E693" s="65"/>
      <c r="F693" s="65"/>
      <c r="G693" s="65"/>
      <c r="H693" s="65"/>
      <c r="I693" s="65"/>
      <c r="J693" s="65"/>
      <c r="K693" s="65"/>
      <c r="L693" s="65"/>
      <c r="M693" s="65"/>
      <c r="N693" s="65"/>
      <c r="O693" s="65"/>
      <c r="P693" s="65"/>
      <c r="Q693" s="65"/>
      <c r="R693" s="65"/>
      <c r="S693" s="65"/>
      <c r="T693" s="65"/>
      <c r="U693" s="65"/>
      <c r="V693" s="631"/>
      <c r="W693" s="65"/>
      <c r="X693" s="65"/>
      <c r="Y693" s="65"/>
      <c r="Z693" s="65"/>
      <c r="AA693" s="632"/>
      <c r="AB693" s="632"/>
      <c r="AC693" s="65"/>
      <c r="AD693" s="632"/>
      <c r="AE693" s="633"/>
      <c r="AF693" s="65"/>
      <c r="AG693" s="65"/>
      <c r="AH693" s="634"/>
      <c r="AI693" s="634"/>
      <c r="AJ693" s="65"/>
      <c r="AK693" s="632"/>
      <c r="AL693" s="65"/>
      <c r="AM693" s="65"/>
      <c r="AN693" s="65"/>
      <c r="AO693" s="65"/>
      <c r="AP693" s="65"/>
      <c r="AQ693" s="65"/>
      <c r="AR693" s="632"/>
      <c r="AS693" s="65"/>
      <c r="AT693" s="65"/>
      <c r="AU693" s="65"/>
      <c r="AV693" s="632"/>
      <c r="AW693" s="65"/>
      <c r="AX693" s="632"/>
      <c r="AY693" s="65"/>
      <c r="AZ693" s="65"/>
      <c r="BA693" s="65"/>
      <c r="BB693" s="632"/>
      <c r="BC693" s="632"/>
      <c r="BD693" s="65"/>
      <c r="BE693" s="632"/>
      <c r="BF693" s="65"/>
      <c r="BG693" s="65"/>
      <c r="BI693" s="635"/>
      <c r="BJ693" s="636"/>
      <c r="BK693" s="636"/>
      <c r="BL693" s="636"/>
      <c r="BM693" s="102"/>
      <c r="BN693" s="102"/>
      <c r="BO693" s="102"/>
      <c r="BP693" s="636"/>
      <c r="BQ693" s="636"/>
      <c r="BR693" s="636"/>
      <c r="BS693" s="636"/>
      <c r="BT693" s="636"/>
      <c r="BU693" s="636"/>
      <c r="BV693" s="636"/>
      <c r="BW693" s="636"/>
      <c r="BX693" s="636"/>
      <c r="BY693" s="636"/>
      <c r="BZ693" s="636"/>
      <c r="CA693" s="636"/>
      <c r="CB693" s="637"/>
      <c r="CC693" s="636"/>
      <c r="CD693" s="636"/>
      <c r="CE693" s="637"/>
      <c r="CF693" s="637"/>
      <c r="CG693" s="637"/>
      <c r="CH693" s="637"/>
      <c r="CI693" s="636"/>
      <c r="CJ693" s="636"/>
      <c r="CK693" s="637"/>
      <c r="CL693" s="637"/>
      <c r="CM693" s="637"/>
      <c r="CN693" s="705"/>
      <c r="CO693" s="88"/>
      <c r="CP693" s="88"/>
      <c r="CQ693" s="88"/>
      <c r="CR693" s="67"/>
      <c r="CS693" s="67"/>
      <c r="CT693" s="67"/>
      <c r="CU693" s="67"/>
      <c r="CV693" s="67"/>
      <c r="CW693" s="67"/>
      <c r="CX693" s="67"/>
      <c r="CY693" s="67"/>
      <c r="CZ693" s="67"/>
      <c r="DA693" s="67"/>
      <c r="DB693" s="67"/>
      <c r="DC693" s="67"/>
      <c r="DD693" s="67"/>
      <c r="DE693" s="67"/>
      <c r="DF693" s="67"/>
      <c r="DG693" s="67"/>
      <c r="DH693" s="67"/>
      <c r="DI693" s="67"/>
      <c r="DJ693" s="67"/>
      <c r="DK693" s="67"/>
      <c r="DL693" s="67"/>
      <c r="DM693" s="67"/>
      <c r="DN693" s="67"/>
      <c r="DO693" s="67"/>
      <c r="DP693" s="67"/>
    </row>
    <row r="694" spans="2:120" hidden="1" x14ac:dyDescent="0.25">
      <c r="B694" s="65"/>
      <c r="C694" s="65"/>
      <c r="D694" s="65"/>
      <c r="E694" s="65"/>
      <c r="F694" s="65"/>
      <c r="G694" s="65"/>
      <c r="H694" s="65"/>
      <c r="I694" s="65"/>
      <c r="J694" s="65"/>
      <c r="K694" s="65"/>
      <c r="L694" s="65"/>
      <c r="M694" s="65"/>
      <c r="N694" s="65"/>
      <c r="O694" s="65"/>
      <c r="P694" s="65"/>
      <c r="Q694" s="65"/>
      <c r="R694" s="65"/>
      <c r="S694" s="65"/>
      <c r="T694" s="65"/>
      <c r="U694" s="65"/>
      <c r="V694" s="631"/>
      <c r="W694" s="65"/>
      <c r="X694" s="65"/>
      <c r="Y694" s="65"/>
      <c r="Z694" s="65"/>
      <c r="AA694" s="632"/>
      <c r="AB694" s="632"/>
      <c r="AC694" s="65"/>
      <c r="AD694" s="632"/>
      <c r="AE694" s="633"/>
      <c r="AF694" s="65"/>
      <c r="AG694" s="65"/>
      <c r="AH694" s="634"/>
      <c r="AI694" s="634"/>
      <c r="AJ694" s="65"/>
      <c r="AK694" s="632"/>
      <c r="AL694" s="65"/>
      <c r="AM694" s="65"/>
      <c r="AN694" s="65"/>
      <c r="AO694" s="65"/>
      <c r="AP694" s="65"/>
      <c r="AQ694" s="65"/>
      <c r="AR694" s="632"/>
      <c r="AS694" s="65"/>
      <c r="AT694" s="65"/>
      <c r="AU694" s="65"/>
      <c r="AV694" s="632"/>
      <c r="AW694" s="65"/>
      <c r="AX694" s="632"/>
      <c r="AY694" s="65"/>
      <c r="AZ694" s="65"/>
      <c r="BA694" s="65"/>
      <c r="BB694" s="632"/>
      <c r="BC694" s="632"/>
      <c r="BD694" s="65"/>
      <c r="BE694" s="632"/>
      <c r="BF694" s="65"/>
      <c r="BG694" s="65"/>
      <c r="BI694" s="635"/>
      <c r="BJ694" s="636"/>
      <c r="BK694" s="636"/>
      <c r="BL694" s="636"/>
      <c r="BM694" s="102"/>
      <c r="BN694" s="102"/>
      <c r="BO694" s="102"/>
      <c r="BP694" s="636"/>
      <c r="BQ694" s="636"/>
      <c r="BR694" s="636"/>
      <c r="BS694" s="636"/>
      <c r="BT694" s="636"/>
      <c r="BU694" s="636"/>
      <c r="BV694" s="636"/>
      <c r="BW694" s="636"/>
      <c r="BX694" s="636"/>
      <c r="BY694" s="636"/>
      <c r="BZ694" s="636"/>
      <c r="CA694" s="636"/>
      <c r="CB694" s="637"/>
      <c r="CC694" s="636"/>
      <c r="CD694" s="636"/>
      <c r="CE694" s="637"/>
      <c r="CF694" s="637"/>
      <c r="CG694" s="637"/>
      <c r="CH694" s="637"/>
      <c r="CI694" s="636"/>
      <c r="CJ694" s="636"/>
      <c r="CK694" s="637"/>
      <c r="CL694" s="637"/>
      <c r="CM694" s="637"/>
      <c r="CN694" s="705"/>
      <c r="CO694" s="88"/>
      <c r="CP694" s="88"/>
      <c r="CQ694" s="88"/>
      <c r="CR694" s="67"/>
      <c r="CS694" s="67"/>
      <c r="CT694" s="67"/>
      <c r="CU694" s="67"/>
      <c r="CV694" s="67"/>
      <c r="CW694" s="67"/>
      <c r="CX694" s="67"/>
      <c r="CY694" s="67"/>
      <c r="CZ694" s="67"/>
      <c r="DA694" s="67"/>
      <c r="DB694" s="67"/>
      <c r="DC694" s="67"/>
      <c r="DD694" s="67"/>
      <c r="DE694" s="67"/>
      <c r="DF694" s="67"/>
      <c r="DG694" s="67"/>
      <c r="DH694" s="67"/>
      <c r="DI694" s="67"/>
      <c r="DJ694" s="67"/>
      <c r="DK694" s="67"/>
      <c r="DL694" s="67"/>
      <c r="DM694" s="67"/>
      <c r="DN694" s="67"/>
      <c r="DO694" s="67"/>
      <c r="DP694" s="67"/>
    </row>
    <row r="695" spans="2:120" hidden="1" x14ac:dyDescent="0.25">
      <c r="B695" s="65"/>
      <c r="C695" s="65"/>
      <c r="D695" s="65"/>
      <c r="E695" s="65"/>
      <c r="F695" s="65"/>
      <c r="G695" s="65"/>
      <c r="H695" s="65"/>
      <c r="I695" s="65"/>
      <c r="J695" s="65"/>
      <c r="K695" s="65"/>
      <c r="L695" s="65"/>
      <c r="M695" s="65"/>
      <c r="N695" s="65"/>
      <c r="O695" s="65"/>
      <c r="P695" s="65"/>
      <c r="Q695" s="65"/>
      <c r="R695" s="65"/>
      <c r="S695" s="65"/>
      <c r="T695" s="65"/>
      <c r="U695" s="65"/>
      <c r="V695" s="631"/>
      <c r="W695" s="65"/>
      <c r="X695" s="65"/>
      <c r="Y695" s="65"/>
      <c r="Z695" s="65"/>
      <c r="AA695" s="632"/>
      <c r="AB695" s="632"/>
      <c r="AC695" s="65"/>
      <c r="AD695" s="632"/>
      <c r="AE695" s="633"/>
      <c r="AF695" s="65"/>
      <c r="AG695" s="65"/>
      <c r="AH695" s="634"/>
      <c r="AI695" s="634"/>
      <c r="AJ695" s="65"/>
      <c r="AK695" s="632"/>
      <c r="AL695" s="65"/>
      <c r="AM695" s="65"/>
      <c r="AN695" s="65"/>
      <c r="AO695" s="65"/>
      <c r="AP695" s="65"/>
      <c r="AQ695" s="65"/>
      <c r="AR695" s="632"/>
      <c r="AS695" s="65"/>
      <c r="AT695" s="65"/>
      <c r="AU695" s="65"/>
      <c r="AV695" s="632"/>
      <c r="AW695" s="65"/>
      <c r="AX695" s="632"/>
      <c r="AY695" s="65"/>
      <c r="AZ695" s="65"/>
      <c r="BA695" s="65"/>
      <c r="BB695" s="632"/>
      <c r="BC695" s="632"/>
      <c r="BD695" s="65"/>
      <c r="BE695" s="632"/>
      <c r="BF695" s="65"/>
      <c r="BG695" s="65"/>
      <c r="BI695" s="635"/>
      <c r="BJ695" s="636"/>
      <c r="BK695" s="636"/>
      <c r="BL695" s="636"/>
      <c r="BM695" s="102"/>
      <c r="BN695" s="102"/>
      <c r="BO695" s="102"/>
      <c r="BP695" s="636"/>
      <c r="BQ695" s="636"/>
      <c r="BR695" s="636"/>
      <c r="BS695" s="636"/>
      <c r="BT695" s="636"/>
      <c r="BU695" s="636"/>
      <c r="BV695" s="636"/>
      <c r="BW695" s="636"/>
      <c r="BX695" s="636"/>
      <c r="BY695" s="636"/>
      <c r="BZ695" s="636"/>
      <c r="CA695" s="636"/>
      <c r="CB695" s="637"/>
      <c r="CC695" s="636"/>
      <c r="CD695" s="636"/>
      <c r="CE695" s="637"/>
      <c r="CF695" s="637"/>
      <c r="CG695" s="637"/>
      <c r="CH695" s="637"/>
      <c r="CI695" s="636"/>
      <c r="CJ695" s="636"/>
      <c r="CK695" s="637"/>
      <c r="CL695" s="637"/>
      <c r="CM695" s="637"/>
      <c r="CN695" s="705"/>
      <c r="CO695" s="88"/>
      <c r="CP695" s="88"/>
      <c r="CQ695" s="88"/>
      <c r="CR695" s="67"/>
      <c r="CS695" s="67"/>
      <c r="CT695" s="67"/>
      <c r="CU695" s="67"/>
      <c r="CV695" s="67"/>
      <c r="CW695" s="67"/>
      <c r="CX695" s="67"/>
      <c r="CY695" s="67"/>
      <c r="CZ695" s="67"/>
      <c r="DA695" s="67"/>
      <c r="DB695" s="67"/>
      <c r="DC695" s="67"/>
      <c r="DD695" s="67"/>
      <c r="DE695" s="67"/>
      <c r="DF695" s="67"/>
      <c r="DG695" s="67"/>
      <c r="DH695" s="67"/>
      <c r="DI695" s="67"/>
      <c r="DJ695" s="67"/>
      <c r="DK695" s="67"/>
      <c r="DL695" s="67"/>
      <c r="DM695" s="67"/>
      <c r="DN695" s="67"/>
      <c r="DO695" s="67"/>
      <c r="DP695" s="67"/>
    </row>
    <row r="696" spans="2:120" hidden="1" x14ac:dyDescent="0.25">
      <c r="B696" s="65"/>
      <c r="C696" s="65"/>
      <c r="D696" s="65"/>
      <c r="E696" s="65"/>
      <c r="F696" s="65"/>
      <c r="G696" s="65"/>
      <c r="H696" s="65"/>
      <c r="I696" s="65"/>
      <c r="J696" s="65"/>
      <c r="K696" s="65"/>
      <c r="L696" s="65"/>
      <c r="M696" s="65"/>
      <c r="N696" s="65"/>
      <c r="O696" s="65"/>
      <c r="P696" s="65"/>
      <c r="Q696" s="65"/>
      <c r="R696" s="65"/>
      <c r="S696" s="65"/>
      <c r="T696" s="65"/>
      <c r="U696" s="65"/>
      <c r="V696" s="631"/>
      <c r="W696" s="65"/>
      <c r="X696" s="65"/>
      <c r="Y696" s="65"/>
      <c r="Z696" s="65"/>
      <c r="AA696" s="632"/>
      <c r="AB696" s="632"/>
      <c r="AC696" s="65"/>
      <c r="AD696" s="632"/>
      <c r="AE696" s="633"/>
      <c r="AF696" s="65"/>
      <c r="AG696" s="65"/>
      <c r="AH696" s="634"/>
      <c r="AI696" s="634"/>
      <c r="AJ696" s="65"/>
      <c r="AK696" s="632"/>
      <c r="AL696" s="65"/>
      <c r="AM696" s="65"/>
      <c r="AN696" s="65"/>
      <c r="AO696" s="65"/>
      <c r="AP696" s="65"/>
      <c r="AQ696" s="65"/>
      <c r="AR696" s="632"/>
      <c r="AS696" s="65"/>
      <c r="AT696" s="65"/>
      <c r="AU696" s="65"/>
      <c r="AV696" s="632"/>
      <c r="AW696" s="65"/>
      <c r="AX696" s="632"/>
      <c r="AY696" s="65"/>
      <c r="AZ696" s="65"/>
      <c r="BA696" s="65"/>
      <c r="BB696" s="632"/>
      <c r="BC696" s="632"/>
      <c r="BD696" s="65"/>
      <c r="BE696" s="632"/>
      <c r="BF696" s="65"/>
      <c r="BG696" s="65"/>
      <c r="BI696" s="635"/>
      <c r="BJ696" s="636"/>
      <c r="BK696" s="636"/>
      <c r="BL696" s="636"/>
      <c r="BM696" s="102"/>
      <c r="BN696" s="102"/>
      <c r="BO696" s="102"/>
      <c r="BP696" s="636"/>
      <c r="BQ696" s="636"/>
      <c r="BR696" s="636"/>
      <c r="BS696" s="636"/>
      <c r="BT696" s="636"/>
      <c r="BU696" s="636"/>
      <c r="BV696" s="636"/>
      <c r="BW696" s="636"/>
      <c r="BX696" s="636"/>
      <c r="BY696" s="636"/>
      <c r="BZ696" s="636"/>
      <c r="CA696" s="636"/>
      <c r="CB696" s="637"/>
      <c r="CC696" s="636"/>
      <c r="CD696" s="636"/>
      <c r="CE696" s="637"/>
      <c r="CF696" s="637"/>
      <c r="CG696" s="637"/>
      <c r="CH696" s="637"/>
      <c r="CI696" s="636"/>
      <c r="CJ696" s="636"/>
      <c r="CK696" s="637"/>
      <c r="CL696" s="637"/>
      <c r="CM696" s="637"/>
      <c r="CN696" s="705"/>
      <c r="CO696" s="88"/>
      <c r="CP696" s="88"/>
      <c r="CQ696" s="88"/>
      <c r="CR696" s="67"/>
      <c r="CS696" s="67"/>
      <c r="CT696" s="67"/>
      <c r="CU696" s="67"/>
      <c r="CV696" s="67"/>
      <c r="CW696" s="67"/>
      <c r="CX696" s="67"/>
      <c r="CY696" s="67"/>
      <c r="CZ696" s="67"/>
      <c r="DA696" s="67"/>
      <c r="DB696" s="67"/>
      <c r="DC696" s="67"/>
      <c r="DD696" s="67"/>
      <c r="DE696" s="67"/>
      <c r="DF696" s="67"/>
      <c r="DG696" s="67"/>
      <c r="DH696" s="67"/>
      <c r="DI696" s="67"/>
      <c r="DJ696" s="67"/>
      <c r="DK696" s="67"/>
      <c r="DL696" s="67"/>
      <c r="DM696" s="67"/>
      <c r="DN696" s="67"/>
      <c r="DO696" s="67"/>
      <c r="DP696" s="67"/>
    </row>
    <row r="697" spans="2:120" hidden="1" x14ac:dyDescent="0.25">
      <c r="B697" s="65"/>
      <c r="C697" s="65"/>
      <c r="D697" s="65"/>
      <c r="E697" s="65"/>
      <c r="F697" s="65"/>
      <c r="G697" s="65"/>
      <c r="H697" s="65"/>
      <c r="I697" s="65"/>
      <c r="J697" s="65"/>
      <c r="K697" s="65"/>
      <c r="L697" s="65"/>
      <c r="M697" s="65"/>
      <c r="N697" s="65"/>
      <c r="O697" s="65"/>
      <c r="P697" s="65"/>
      <c r="Q697" s="65"/>
      <c r="R697" s="65"/>
      <c r="S697" s="65"/>
      <c r="T697" s="65"/>
      <c r="U697" s="65"/>
      <c r="V697" s="631"/>
      <c r="W697" s="65"/>
      <c r="X697" s="65"/>
      <c r="Y697" s="65"/>
      <c r="Z697" s="65"/>
      <c r="AA697" s="632"/>
      <c r="AB697" s="632"/>
      <c r="AC697" s="65"/>
      <c r="AD697" s="632"/>
      <c r="AE697" s="633"/>
      <c r="AF697" s="65"/>
      <c r="AG697" s="65"/>
      <c r="AH697" s="634"/>
      <c r="AI697" s="634"/>
      <c r="AJ697" s="65"/>
      <c r="AK697" s="632"/>
      <c r="AL697" s="65"/>
      <c r="AM697" s="65"/>
      <c r="AN697" s="65"/>
      <c r="AO697" s="65"/>
      <c r="AP697" s="65"/>
      <c r="AQ697" s="65"/>
      <c r="AR697" s="632"/>
      <c r="AS697" s="65"/>
      <c r="AT697" s="65"/>
      <c r="AU697" s="65"/>
      <c r="AV697" s="632"/>
      <c r="AW697" s="65"/>
      <c r="AX697" s="632"/>
      <c r="AY697" s="65"/>
      <c r="AZ697" s="65"/>
      <c r="BA697" s="65"/>
      <c r="BB697" s="632"/>
      <c r="BC697" s="632"/>
      <c r="BD697" s="65"/>
      <c r="BE697" s="632"/>
      <c r="BF697" s="65"/>
      <c r="BG697" s="65"/>
      <c r="BI697" s="635"/>
      <c r="BJ697" s="636"/>
      <c r="BK697" s="636"/>
      <c r="BL697" s="636"/>
      <c r="BM697" s="102"/>
      <c r="BN697" s="102"/>
      <c r="BO697" s="102"/>
      <c r="BP697" s="636"/>
      <c r="BQ697" s="636"/>
      <c r="BR697" s="636"/>
      <c r="BS697" s="636"/>
      <c r="BT697" s="636"/>
      <c r="BU697" s="636"/>
      <c r="BV697" s="636"/>
      <c r="BW697" s="636"/>
      <c r="BX697" s="636"/>
      <c r="BY697" s="636"/>
      <c r="BZ697" s="636"/>
      <c r="CA697" s="636"/>
      <c r="CB697" s="637"/>
      <c r="CC697" s="636"/>
      <c r="CD697" s="636"/>
      <c r="CE697" s="637"/>
      <c r="CF697" s="637"/>
      <c r="CG697" s="637"/>
      <c r="CH697" s="637"/>
      <c r="CI697" s="636"/>
      <c r="CJ697" s="636"/>
      <c r="CK697" s="637"/>
      <c r="CL697" s="637"/>
      <c r="CM697" s="637"/>
      <c r="CN697" s="705"/>
      <c r="CO697" s="88"/>
      <c r="CP697" s="88"/>
      <c r="CQ697" s="88"/>
      <c r="CR697" s="67"/>
      <c r="CS697" s="67"/>
      <c r="CT697" s="67"/>
      <c r="CU697" s="67"/>
      <c r="CV697" s="67"/>
      <c r="CW697" s="67"/>
      <c r="CX697" s="67"/>
      <c r="CY697" s="67"/>
      <c r="CZ697" s="67"/>
      <c r="DA697" s="67"/>
      <c r="DB697" s="67"/>
      <c r="DC697" s="67"/>
      <c r="DD697" s="67"/>
      <c r="DE697" s="67"/>
      <c r="DF697" s="67"/>
      <c r="DG697" s="67"/>
      <c r="DH697" s="67"/>
      <c r="DI697" s="67"/>
      <c r="DJ697" s="67"/>
      <c r="DK697" s="67"/>
      <c r="DL697" s="67"/>
      <c r="DM697" s="67"/>
      <c r="DN697" s="67"/>
      <c r="DO697" s="67"/>
      <c r="DP697" s="67"/>
    </row>
    <row r="698" spans="2:120" hidden="1" x14ac:dyDescent="0.25">
      <c r="B698" s="65"/>
      <c r="C698" s="65"/>
      <c r="D698" s="65"/>
      <c r="E698" s="65"/>
      <c r="F698" s="65"/>
      <c r="G698" s="65"/>
      <c r="H698" s="65"/>
      <c r="I698" s="65"/>
      <c r="J698" s="65"/>
      <c r="K698" s="65"/>
      <c r="L698" s="65"/>
      <c r="M698" s="65"/>
      <c r="N698" s="65"/>
      <c r="O698" s="65"/>
      <c r="P698" s="65"/>
      <c r="Q698" s="65"/>
      <c r="R698" s="65"/>
      <c r="S698" s="65"/>
      <c r="T698" s="65"/>
      <c r="U698" s="65"/>
      <c r="V698" s="631"/>
      <c r="W698" s="65"/>
      <c r="X698" s="65"/>
      <c r="Y698" s="65"/>
      <c r="Z698" s="65"/>
      <c r="AA698" s="632"/>
      <c r="AB698" s="632"/>
      <c r="AC698" s="65"/>
      <c r="AD698" s="632"/>
      <c r="AE698" s="633"/>
      <c r="AF698" s="65"/>
      <c r="AG698" s="65"/>
      <c r="AH698" s="634"/>
      <c r="AI698" s="634"/>
      <c r="AJ698" s="65"/>
      <c r="AK698" s="632"/>
      <c r="AL698" s="65"/>
      <c r="AM698" s="65"/>
      <c r="AN698" s="65"/>
      <c r="AO698" s="65"/>
      <c r="AP698" s="65"/>
      <c r="AQ698" s="65"/>
      <c r="AR698" s="632"/>
      <c r="AS698" s="65"/>
      <c r="AT698" s="65"/>
      <c r="AU698" s="65"/>
      <c r="AV698" s="632"/>
      <c r="AW698" s="65"/>
      <c r="AX698" s="632"/>
      <c r="AY698" s="65"/>
      <c r="AZ698" s="65"/>
      <c r="BA698" s="65"/>
      <c r="BB698" s="632"/>
      <c r="BC698" s="632"/>
      <c r="BD698" s="65"/>
      <c r="BE698" s="632"/>
      <c r="BF698" s="65"/>
      <c r="BG698" s="65"/>
      <c r="BI698" s="635"/>
      <c r="BJ698" s="636"/>
      <c r="BK698" s="636"/>
      <c r="BL698" s="636"/>
      <c r="BM698" s="102"/>
      <c r="BN698" s="102"/>
      <c r="BO698" s="102"/>
      <c r="BP698" s="636"/>
      <c r="BQ698" s="636"/>
      <c r="BR698" s="636"/>
      <c r="BS698" s="636"/>
      <c r="BT698" s="636"/>
      <c r="BU698" s="636"/>
      <c r="BV698" s="636"/>
      <c r="BW698" s="636"/>
      <c r="BX698" s="636"/>
      <c r="BY698" s="636"/>
      <c r="BZ698" s="636"/>
      <c r="CA698" s="636"/>
      <c r="CB698" s="637"/>
      <c r="CC698" s="636"/>
      <c r="CD698" s="636"/>
      <c r="CE698" s="637"/>
      <c r="CF698" s="637"/>
      <c r="CG698" s="637"/>
      <c r="CH698" s="637"/>
      <c r="CI698" s="636"/>
      <c r="CJ698" s="636"/>
      <c r="CK698" s="637"/>
      <c r="CL698" s="637"/>
      <c r="CM698" s="637"/>
      <c r="CN698" s="705"/>
      <c r="CO698" s="88"/>
      <c r="CP698" s="88"/>
      <c r="CQ698" s="88"/>
      <c r="CR698" s="67"/>
      <c r="CS698" s="67"/>
      <c r="CT698" s="67"/>
      <c r="CU698" s="67"/>
      <c r="CV698" s="67"/>
      <c r="CW698" s="67"/>
      <c r="CX698" s="67"/>
      <c r="CY698" s="67"/>
      <c r="CZ698" s="67"/>
      <c r="DA698" s="67"/>
      <c r="DB698" s="67"/>
      <c r="DC698" s="67"/>
      <c r="DD698" s="67"/>
      <c r="DE698" s="67"/>
      <c r="DF698" s="67"/>
      <c r="DG698" s="67"/>
      <c r="DH698" s="67"/>
      <c r="DI698" s="67"/>
      <c r="DJ698" s="67"/>
      <c r="DK698" s="67"/>
      <c r="DL698" s="67"/>
      <c r="DM698" s="67"/>
      <c r="DN698" s="67"/>
      <c r="DO698" s="67"/>
      <c r="DP698" s="67"/>
    </row>
    <row r="699" spans="2:120" hidden="1" x14ac:dyDescent="0.25">
      <c r="B699" s="65"/>
      <c r="C699" s="65"/>
      <c r="D699" s="65"/>
      <c r="E699" s="65"/>
      <c r="F699" s="65"/>
      <c r="G699" s="65"/>
      <c r="H699" s="65"/>
      <c r="I699" s="65"/>
      <c r="J699" s="65"/>
      <c r="K699" s="65"/>
      <c r="L699" s="65"/>
      <c r="M699" s="65"/>
      <c r="N699" s="65"/>
      <c r="O699" s="65"/>
      <c r="P699" s="65"/>
      <c r="Q699" s="65"/>
      <c r="R699" s="65"/>
      <c r="S699" s="65"/>
      <c r="T699" s="65"/>
      <c r="U699" s="65"/>
      <c r="V699" s="631"/>
      <c r="W699" s="65"/>
      <c r="X699" s="65"/>
      <c r="Y699" s="65"/>
      <c r="Z699" s="65"/>
      <c r="AA699" s="632"/>
      <c r="AB699" s="632"/>
      <c r="AC699" s="65"/>
      <c r="AD699" s="632"/>
      <c r="AE699" s="633"/>
      <c r="AF699" s="65"/>
      <c r="AG699" s="65"/>
      <c r="AH699" s="634"/>
      <c r="AI699" s="634"/>
      <c r="AJ699" s="65"/>
      <c r="AK699" s="632"/>
      <c r="AL699" s="65"/>
      <c r="AM699" s="65"/>
      <c r="AN699" s="65"/>
      <c r="AO699" s="65"/>
      <c r="AP699" s="65"/>
      <c r="AQ699" s="65"/>
      <c r="AR699" s="632"/>
      <c r="AS699" s="65"/>
      <c r="AT699" s="65"/>
      <c r="AU699" s="65"/>
      <c r="AV699" s="632"/>
      <c r="AW699" s="65"/>
      <c r="AX699" s="632"/>
      <c r="AY699" s="65"/>
      <c r="AZ699" s="65"/>
      <c r="BA699" s="65"/>
      <c r="BB699" s="632"/>
      <c r="BC699" s="632"/>
      <c r="BD699" s="65"/>
      <c r="BE699" s="632"/>
      <c r="BF699" s="65"/>
      <c r="BG699" s="65"/>
      <c r="BI699" s="635"/>
      <c r="BJ699" s="636"/>
      <c r="BK699" s="636"/>
      <c r="BL699" s="636"/>
      <c r="BM699" s="102"/>
      <c r="BN699" s="102"/>
      <c r="BO699" s="102"/>
      <c r="BP699" s="636"/>
      <c r="BQ699" s="636"/>
      <c r="BR699" s="636"/>
      <c r="BS699" s="636"/>
      <c r="BT699" s="636"/>
      <c r="BU699" s="636"/>
      <c r="BV699" s="636"/>
      <c r="BW699" s="636"/>
      <c r="BX699" s="636"/>
      <c r="BY699" s="636"/>
      <c r="BZ699" s="636"/>
      <c r="CA699" s="636"/>
      <c r="CB699" s="637"/>
      <c r="CC699" s="636"/>
      <c r="CD699" s="636"/>
      <c r="CE699" s="637"/>
      <c r="CF699" s="637"/>
      <c r="CG699" s="637"/>
      <c r="CH699" s="637"/>
      <c r="CI699" s="636"/>
      <c r="CJ699" s="636"/>
      <c r="CK699" s="637"/>
      <c r="CL699" s="637"/>
      <c r="CM699" s="637"/>
      <c r="CN699" s="705"/>
      <c r="CO699" s="88"/>
      <c r="CP699" s="88"/>
      <c r="CQ699" s="88"/>
      <c r="CR699" s="67"/>
      <c r="CS699" s="67"/>
      <c r="CT699" s="67"/>
      <c r="CU699" s="67"/>
      <c r="CV699" s="67"/>
      <c r="CW699" s="67"/>
      <c r="CX699" s="67"/>
      <c r="CY699" s="67"/>
      <c r="CZ699" s="67"/>
      <c r="DA699" s="67"/>
      <c r="DB699" s="67"/>
      <c r="DC699" s="67"/>
      <c r="DD699" s="67"/>
      <c r="DE699" s="67"/>
      <c r="DF699" s="67"/>
      <c r="DG699" s="67"/>
      <c r="DH699" s="67"/>
      <c r="DI699" s="67"/>
      <c r="DJ699" s="67"/>
      <c r="DK699" s="67"/>
      <c r="DL699" s="67"/>
      <c r="DM699" s="67"/>
      <c r="DN699" s="67"/>
      <c r="DO699" s="67"/>
      <c r="DP699" s="67"/>
    </row>
    <row r="700" spans="2:120" hidden="1" x14ac:dyDescent="0.25">
      <c r="B700" s="65"/>
      <c r="C700" s="65"/>
      <c r="D700" s="65"/>
      <c r="E700" s="65"/>
      <c r="F700" s="65"/>
      <c r="G700" s="65"/>
      <c r="H700" s="65"/>
      <c r="I700" s="65"/>
      <c r="J700" s="65"/>
      <c r="K700" s="65"/>
      <c r="L700" s="65"/>
      <c r="M700" s="65"/>
      <c r="N700" s="65"/>
      <c r="O700" s="65"/>
      <c r="P700" s="65"/>
      <c r="Q700" s="65"/>
      <c r="R700" s="65"/>
      <c r="S700" s="65"/>
      <c r="T700" s="65"/>
      <c r="U700" s="65"/>
      <c r="V700" s="631"/>
      <c r="W700" s="65"/>
      <c r="X700" s="65"/>
      <c r="Y700" s="65"/>
      <c r="Z700" s="65"/>
      <c r="AA700" s="632"/>
      <c r="AB700" s="632"/>
      <c r="AC700" s="65"/>
      <c r="AD700" s="632"/>
      <c r="AE700" s="633"/>
      <c r="AF700" s="65"/>
      <c r="AG700" s="65"/>
      <c r="AH700" s="634"/>
      <c r="AI700" s="634"/>
      <c r="AJ700" s="65"/>
      <c r="AK700" s="632"/>
      <c r="AL700" s="65"/>
      <c r="AM700" s="65"/>
      <c r="AN700" s="65"/>
      <c r="AO700" s="65"/>
      <c r="AP700" s="65"/>
      <c r="AQ700" s="65"/>
      <c r="AR700" s="632"/>
      <c r="AS700" s="65"/>
      <c r="AT700" s="65"/>
      <c r="AU700" s="65"/>
      <c r="AV700" s="632"/>
      <c r="AW700" s="65"/>
      <c r="AX700" s="632"/>
      <c r="AY700" s="65"/>
      <c r="AZ700" s="65"/>
      <c r="BA700" s="65"/>
      <c r="BB700" s="632"/>
      <c r="BC700" s="632"/>
      <c r="BD700" s="65"/>
      <c r="BE700" s="632"/>
      <c r="BF700" s="65"/>
      <c r="BG700" s="65"/>
      <c r="BI700" s="635"/>
      <c r="BJ700" s="636"/>
      <c r="BK700" s="636"/>
      <c r="BL700" s="636"/>
      <c r="BM700" s="102"/>
      <c r="BN700" s="102"/>
      <c r="BO700" s="102"/>
      <c r="BP700" s="636"/>
      <c r="BQ700" s="636"/>
      <c r="BR700" s="636"/>
      <c r="BS700" s="636"/>
      <c r="BT700" s="636"/>
      <c r="BU700" s="636"/>
      <c r="BV700" s="636"/>
      <c r="BW700" s="636"/>
      <c r="BX700" s="636"/>
      <c r="BY700" s="636"/>
      <c r="BZ700" s="636"/>
      <c r="CA700" s="636"/>
      <c r="CB700" s="637"/>
      <c r="CC700" s="636"/>
      <c r="CD700" s="636"/>
      <c r="CE700" s="637"/>
      <c r="CF700" s="637"/>
      <c r="CG700" s="637"/>
      <c r="CH700" s="637"/>
      <c r="CI700" s="636"/>
      <c r="CJ700" s="636"/>
      <c r="CK700" s="637"/>
      <c r="CL700" s="637"/>
      <c r="CM700" s="637"/>
      <c r="CN700" s="705"/>
      <c r="CO700" s="88"/>
      <c r="CP700" s="88"/>
      <c r="CQ700" s="88"/>
      <c r="CR700" s="67"/>
      <c r="CS700" s="67"/>
      <c r="CT700" s="67"/>
      <c r="CU700" s="67"/>
      <c r="CV700" s="67"/>
      <c r="CW700" s="67"/>
      <c r="CX700" s="67"/>
      <c r="CY700" s="67"/>
      <c r="CZ700" s="67"/>
      <c r="DA700" s="67"/>
      <c r="DB700" s="67"/>
      <c r="DC700" s="67"/>
      <c r="DD700" s="67"/>
      <c r="DE700" s="67"/>
      <c r="DF700" s="67"/>
      <c r="DG700" s="67"/>
      <c r="DH700" s="67"/>
      <c r="DI700" s="67"/>
      <c r="DJ700" s="67"/>
      <c r="DK700" s="67"/>
      <c r="DL700" s="67"/>
      <c r="DM700" s="67"/>
      <c r="DN700" s="67"/>
      <c r="DO700" s="67"/>
      <c r="DP700" s="67"/>
    </row>
    <row r="701" spans="2:120" hidden="1" x14ac:dyDescent="0.25">
      <c r="B701" s="65"/>
      <c r="C701" s="65"/>
      <c r="D701" s="65"/>
      <c r="E701" s="65"/>
      <c r="F701" s="65"/>
      <c r="G701" s="65"/>
      <c r="H701" s="65"/>
      <c r="I701" s="65"/>
      <c r="J701" s="65"/>
      <c r="K701" s="65"/>
      <c r="L701" s="65"/>
      <c r="M701" s="65"/>
      <c r="N701" s="65"/>
      <c r="O701" s="65"/>
      <c r="P701" s="65"/>
      <c r="Q701" s="65"/>
      <c r="R701" s="65"/>
      <c r="S701" s="65"/>
      <c r="T701" s="65"/>
      <c r="U701" s="65"/>
      <c r="V701" s="631"/>
      <c r="W701" s="65"/>
      <c r="X701" s="65"/>
      <c r="Y701" s="65"/>
      <c r="Z701" s="65"/>
      <c r="AA701" s="632"/>
      <c r="AB701" s="632"/>
      <c r="AC701" s="65"/>
      <c r="AD701" s="632"/>
      <c r="AE701" s="633"/>
      <c r="AF701" s="65"/>
      <c r="AG701" s="65"/>
      <c r="AH701" s="634"/>
      <c r="AI701" s="634"/>
      <c r="AJ701" s="65"/>
      <c r="AK701" s="632"/>
      <c r="AL701" s="65"/>
      <c r="AM701" s="65"/>
      <c r="AN701" s="65"/>
      <c r="AO701" s="65"/>
      <c r="AP701" s="65"/>
      <c r="AQ701" s="65"/>
      <c r="AR701" s="632"/>
      <c r="AS701" s="65"/>
      <c r="AT701" s="65"/>
      <c r="AU701" s="65"/>
      <c r="AV701" s="632"/>
      <c r="AW701" s="65"/>
      <c r="AX701" s="632"/>
      <c r="AY701" s="65"/>
      <c r="AZ701" s="65"/>
      <c r="BA701" s="65"/>
      <c r="BB701" s="632"/>
      <c r="BC701" s="632"/>
      <c r="BD701" s="65"/>
      <c r="BE701" s="632"/>
      <c r="BF701" s="65"/>
      <c r="BG701" s="65"/>
      <c r="BI701" s="635"/>
      <c r="BJ701" s="636"/>
      <c r="BK701" s="636"/>
      <c r="BL701" s="636"/>
      <c r="BM701" s="102"/>
      <c r="BN701" s="102"/>
      <c r="BO701" s="102"/>
      <c r="BP701" s="636"/>
      <c r="BQ701" s="636"/>
      <c r="BR701" s="636"/>
      <c r="BS701" s="636"/>
      <c r="BT701" s="636"/>
      <c r="BU701" s="636"/>
      <c r="BV701" s="636"/>
      <c r="BW701" s="636"/>
      <c r="BX701" s="636"/>
      <c r="BY701" s="636"/>
      <c r="BZ701" s="636"/>
      <c r="CA701" s="636"/>
      <c r="CB701" s="637"/>
      <c r="CC701" s="636"/>
      <c r="CD701" s="636"/>
      <c r="CE701" s="637"/>
      <c r="CF701" s="637"/>
      <c r="CG701" s="637"/>
      <c r="CH701" s="637"/>
      <c r="CI701" s="636"/>
      <c r="CJ701" s="636"/>
      <c r="CK701" s="637"/>
      <c r="CL701" s="637"/>
      <c r="CM701" s="637"/>
      <c r="CN701" s="705"/>
      <c r="CO701" s="88"/>
      <c r="CP701" s="88"/>
      <c r="CQ701" s="88"/>
      <c r="CR701" s="67"/>
      <c r="CS701" s="67"/>
      <c r="CT701" s="67"/>
      <c r="CU701" s="67"/>
      <c r="CV701" s="67"/>
      <c r="CW701" s="67"/>
      <c r="CX701" s="67"/>
      <c r="CY701" s="67"/>
      <c r="CZ701" s="67"/>
      <c r="DA701" s="67"/>
      <c r="DB701" s="67"/>
      <c r="DC701" s="67"/>
      <c r="DD701" s="67"/>
      <c r="DE701" s="67"/>
      <c r="DF701" s="67"/>
      <c r="DG701" s="67"/>
      <c r="DH701" s="67"/>
      <c r="DI701" s="67"/>
      <c r="DJ701" s="67"/>
      <c r="DK701" s="67"/>
      <c r="DL701" s="67"/>
      <c r="DM701" s="67"/>
      <c r="DN701" s="67"/>
      <c r="DO701" s="67"/>
      <c r="DP701" s="67"/>
    </row>
    <row r="702" spans="2:120" hidden="1" x14ac:dyDescent="0.25">
      <c r="B702" s="65"/>
      <c r="C702" s="65"/>
      <c r="D702" s="65"/>
      <c r="E702" s="65"/>
      <c r="F702" s="65"/>
      <c r="G702" s="65"/>
      <c r="H702" s="65"/>
      <c r="I702" s="65"/>
      <c r="J702" s="65"/>
      <c r="K702" s="65"/>
      <c r="L702" s="65"/>
      <c r="M702" s="65"/>
      <c r="N702" s="65"/>
      <c r="O702" s="65"/>
      <c r="P702" s="65"/>
      <c r="Q702" s="65"/>
      <c r="R702" s="65"/>
      <c r="S702" s="65"/>
      <c r="T702" s="65"/>
      <c r="U702" s="65"/>
      <c r="V702" s="631"/>
      <c r="W702" s="65"/>
      <c r="X702" s="65"/>
      <c r="Y702" s="65"/>
      <c r="Z702" s="65"/>
      <c r="AA702" s="632"/>
      <c r="AB702" s="632"/>
      <c r="AC702" s="65"/>
      <c r="AD702" s="632"/>
      <c r="AE702" s="633"/>
      <c r="AF702" s="65"/>
      <c r="AG702" s="65"/>
      <c r="AH702" s="634"/>
      <c r="AI702" s="634"/>
      <c r="AJ702" s="65"/>
      <c r="AK702" s="632"/>
      <c r="AL702" s="65"/>
      <c r="AM702" s="65"/>
      <c r="AN702" s="65"/>
      <c r="AO702" s="65"/>
      <c r="AP702" s="65"/>
      <c r="AQ702" s="65"/>
      <c r="AR702" s="632"/>
      <c r="AS702" s="65"/>
      <c r="AT702" s="65"/>
      <c r="AU702" s="65"/>
      <c r="AV702" s="632"/>
      <c r="AW702" s="65"/>
      <c r="AX702" s="632"/>
      <c r="AY702" s="65"/>
      <c r="AZ702" s="65"/>
      <c r="BA702" s="65"/>
      <c r="BB702" s="632"/>
      <c r="BC702" s="632"/>
      <c r="BD702" s="65"/>
      <c r="BE702" s="632"/>
      <c r="BF702" s="65"/>
      <c r="BG702" s="65"/>
      <c r="BI702" s="635"/>
      <c r="BJ702" s="636"/>
      <c r="BK702" s="636"/>
      <c r="BL702" s="636"/>
      <c r="BM702" s="102"/>
      <c r="BN702" s="102"/>
      <c r="BO702" s="102"/>
      <c r="BP702" s="636"/>
      <c r="BQ702" s="636"/>
      <c r="BR702" s="636"/>
      <c r="BS702" s="636"/>
      <c r="BT702" s="636"/>
      <c r="BU702" s="636"/>
      <c r="BV702" s="636"/>
      <c r="BW702" s="636"/>
      <c r="BX702" s="636"/>
      <c r="BY702" s="636"/>
      <c r="BZ702" s="636"/>
      <c r="CA702" s="636"/>
      <c r="CB702" s="637"/>
      <c r="CC702" s="636"/>
      <c r="CD702" s="636"/>
      <c r="CE702" s="637"/>
      <c r="CF702" s="637"/>
      <c r="CG702" s="637"/>
      <c r="CH702" s="637"/>
      <c r="CI702" s="636"/>
      <c r="CJ702" s="636"/>
      <c r="CK702" s="637"/>
      <c r="CL702" s="637"/>
      <c r="CM702" s="637"/>
      <c r="CN702" s="705"/>
      <c r="CO702" s="88"/>
      <c r="CP702" s="88"/>
      <c r="CQ702" s="88"/>
      <c r="CR702" s="67"/>
      <c r="CS702" s="67"/>
      <c r="CT702" s="67"/>
      <c r="CU702" s="67"/>
      <c r="CV702" s="67"/>
      <c r="CW702" s="67"/>
      <c r="CX702" s="67"/>
      <c r="CY702" s="67"/>
      <c r="CZ702" s="67"/>
      <c r="DA702" s="67"/>
      <c r="DB702" s="67"/>
      <c r="DC702" s="67"/>
      <c r="DD702" s="67"/>
      <c r="DE702" s="67"/>
      <c r="DF702" s="67"/>
      <c r="DG702" s="67"/>
      <c r="DH702" s="67"/>
      <c r="DI702" s="67"/>
      <c r="DJ702" s="67"/>
      <c r="DK702" s="67"/>
      <c r="DL702" s="67"/>
      <c r="DM702" s="67"/>
      <c r="DN702" s="67"/>
      <c r="DO702" s="67"/>
      <c r="DP702" s="67"/>
    </row>
    <row r="703" spans="2:120" hidden="1" x14ac:dyDescent="0.25">
      <c r="B703" s="65"/>
      <c r="C703" s="65"/>
      <c r="D703" s="65"/>
      <c r="E703" s="65"/>
      <c r="F703" s="65"/>
      <c r="G703" s="65"/>
      <c r="H703" s="65"/>
      <c r="I703" s="65"/>
      <c r="J703" s="65"/>
      <c r="K703" s="65"/>
      <c r="L703" s="65"/>
      <c r="M703" s="65"/>
      <c r="N703" s="65"/>
      <c r="O703" s="65"/>
      <c r="P703" s="65"/>
      <c r="Q703" s="65"/>
      <c r="R703" s="65"/>
      <c r="S703" s="65"/>
      <c r="T703" s="65"/>
      <c r="U703" s="65"/>
      <c r="V703" s="631"/>
      <c r="W703" s="65"/>
      <c r="X703" s="65"/>
      <c r="Y703" s="65"/>
      <c r="Z703" s="65"/>
      <c r="AA703" s="632"/>
      <c r="AB703" s="632"/>
      <c r="AC703" s="65"/>
      <c r="AD703" s="632"/>
      <c r="AE703" s="633"/>
      <c r="AF703" s="65"/>
      <c r="AG703" s="65"/>
      <c r="AH703" s="634"/>
      <c r="AI703" s="634"/>
      <c r="AJ703" s="65"/>
      <c r="AK703" s="632"/>
      <c r="AL703" s="65"/>
      <c r="AM703" s="65"/>
      <c r="AN703" s="65"/>
      <c r="AO703" s="65"/>
      <c r="AP703" s="65"/>
      <c r="AQ703" s="65"/>
      <c r="AR703" s="632"/>
      <c r="AS703" s="65"/>
      <c r="AT703" s="65"/>
      <c r="AU703" s="65"/>
      <c r="AV703" s="632"/>
      <c r="AW703" s="65"/>
      <c r="AX703" s="632"/>
      <c r="AY703" s="65"/>
      <c r="AZ703" s="65"/>
      <c r="BA703" s="65"/>
      <c r="BB703" s="632"/>
      <c r="BC703" s="632"/>
      <c r="BD703" s="65"/>
      <c r="BE703" s="632"/>
      <c r="BF703" s="65"/>
      <c r="BG703" s="65"/>
      <c r="BI703" s="635"/>
      <c r="BJ703" s="636"/>
      <c r="BK703" s="636"/>
      <c r="BL703" s="636"/>
      <c r="BM703" s="102"/>
      <c r="BN703" s="102"/>
      <c r="BO703" s="102"/>
      <c r="BP703" s="636"/>
      <c r="BQ703" s="636"/>
      <c r="BR703" s="636"/>
      <c r="BS703" s="636"/>
      <c r="BT703" s="636"/>
      <c r="BU703" s="636"/>
      <c r="BV703" s="636"/>
      <c r="BW703" s="636"/>
      <c r="BX703" s="636"/>
      <c r="BY703" s="636"/>
      <c r="BZ703" s="636"/>
      <c r="CA703" s="636"/>
      <c r="CB703" s="637"/>
      <c r="CC703" s="636"/>
      <c r="CD703" s="636"/>
      <c r="CE703" s="637"/>
      <c r="CF703" s="637"/>
      <c r="CG703" s="637"/>
      <c r="CH703" s="637"/>
      <c r="CI703" s="636"/>
      <c r="CJ703" s="636"/>
      <c r="CK703" s="637"/>
      <c r="CL703" s="637"/>
      <c r="CM703" s="637"/>
      <c r="CN703" s="705"/>
      <c r="CO703" s="88"/>
      <c r="CP703" s="88"/>
      <c r="CQ703" s="88"/>
      <c r="CR703" s="67"/>
      <c r="CS703" s="67"/>
      <c r="CT703" s="67"/>
      <c r="CU703" s="67"/>
      <c r="CV703" s="67"/>
      <c r="CW703" s="67"/>
      <c r="CX703" s="67"/>
      <c r="CY703" s="67"/>
      <c r="CZ703" s="67"/>
      <c r="DA703" s="67"/>
      <c r="DB703" s="67"/>
      <c r="DC703" s="67"/>
      <c r="DD703" s="67"/>
      <c r="DE703" s="67"/>
      <c r="DF703" s="67"/>
      <c r="DG703" s="67"/>
      <c r="DH703" s="67"/>
      <c r="DI703" s="67"/>
      <c r="DJ703" s="67"/>
      <c r="DK703" s="67"/>
      <c r="DL703" s="67"/>
      <c r="DM703" s="67"/>
      <c r="DN703" s="67"/>
      <c r="DO703" s="67"/>
      <c r="DP703" s="67"/>
    </row>
    <row r="704" spans="2:120" hidden="1" x14ac:dyDescent="0.25">
      <c r="B704" s="65"/>
      <c r="C704" s="65"/>
      <c r="D704" s="65"/>
      <c r="E704" s="65"/>
      <c r="F704" s="65"/>
      <c r="G704" s="65"/>
      <c r="H704" s="65"/>
      <c r="I704" s="65"/>
      <c r="J704" s="65"/>
      <c r="K704" s="65"/>
      <c r="L704" s="65"/>
      <c r="M704" s="65"/>
      <c r="N704" s="65"/>
      <c r="O704" s="65"/>
      <c r="P704" s="65"/>
      <c r="Q704" s="65"/>
      <c r="R704" s="65"/>
      <c r="S704" s="65"/>
      <c r="T704" s="65"/>
      <c r="U704" s="65"/>
      <c r="V704" s="631"/>
      <c r="W704" s="65"/>
      <c r="X704" s="65"/>
      <c r="Y704" s="65"/>
      <c r="Z704" s="65"/>
      <c r="AA704" s="632"/>
      <c r="AB704" s="632"/>
      <c r="AC704" s="65"/>
      <c r="AD704" s="632"/>
      <c r="AE704" s="633"/>
      <c r="AF704" s="65"/>
      <c r="AG704" s="65"/>
      <c r="AH704" s="634"/>
      <c r="AI704" s="634"/>
      <c r="AJ704" s="65"/>
      <c r="AK704" s="632"/>
      <c r="AL704" s="65"/>
      <c r="AM704" s="65"/>
      <c r="AN704" s="65"/>
      <c r="AO704" s="65"/>
      <c r="AP704" s="65"/>
      <c r="AQ704" s="65"/>
      <c r="AR704" s="632"/>
      <c r="AS704" s="65"/>
      <c r="AT704" s="65"/>
      <c r="AU704" s="65"/>
      <c r="AV704" s="632"/>
      <c r="AW704" s="65"/>
      <c r="AX704" s="632"/>
      <c r="AY704" s="65"/>
      <c r="AZ704" s="65"/>
      <c r="BA704" s="65"/>
      <c r="BB704" s="632"/>
      <c r="BC704" s="632"/>
      <c r="BD704" s="65"/>
      <c r="BE704" s="632"/>
      <c r="BF704" s="65"/>
      <c r="BG704" s="65"/>
      <c r="BI704" s="635"/>
      <c r="BJ704" s="636"/>
      <c r="BK704" s="636"/>
      <c r="BL704" s="636"/>
      <c r="BM704" s="102"/>
      <c r="BN704" s="102"/>
      <c r="BO704" s="102"/>
      <c r="BP704" s="636"/>
      <c r="BQ704" s="636"/>
      <c r="BR704" s="636"/>
      <c r="BS704" s="636"/>
      <c r="BT704" s="636"/>
      <c r="BU704" s="636"/>
      <c r="BV704" s="636"/>
      <c r="BW704" s="636"/>
      <c r="BX704" s="636"/>
      <c r="BY704" s="636"/>
      <c r="BZ704" s="636"/>
      <c r="CA704" s="636"/>
      <c r="CB704" s="637"/>
      <c r="CC704" s="636"/>
      <c r="CD704" s="636"/>
      <c r="CE704" s="637"/>
      <c r="CF704" s="637"/>
      <c r="CG704" s="637"/>
      <c r="CH704" s="637"/>
      <c r="CI704" s="636"/>
      <c r="CJ704" s="636"/>
      <c r="CK704" s="637"/>
      <c r="CL704" s="637"/>
      <c r="CM704" s="637"/>
      <c r="CN704" s="705"/>
      <c r="CO704" s="88"/>
      <c r="CP704" s="88"/>
      <c r="CQ704" s="88"/>
      <c r="CR704" s="67"/>
      <c r="CS704" s="67"/>
      <c r="CT704" s="67"/>
      <c r="CU704" s="67"/>
      <c r="CV704" s="67"/>
      <c r="CW704" s="67"/>
      <c r="CX704" s="67"/>
      <c r="CY704" s="67"/>
      <c r="CZ704" s="67"/>
      <c r="DA704" s="67"/>
      <c r="DB704" s="67"/>
      <c r="DC704" s="67"/>
      <c r="DD704" s="67"/>
      <c r="DE704" s="67"/>
      <c r="DF704" s="67"/>
      <c r="DG704" s="67"/>
      <c r="DH704" s="67"/>
      <c r="DI704" s="67"/>
      <c r="DJ704" s="67"/>
      <c r="DK704" s="67"/>
      <c r="DL704" s="67"/>
      <c r="DM704" s="67"/>
      <c r="DN704" s="67"/>
      <c r="DO704" s="67"/>
      <c r="DP704" s="67"/>
    </row>
    <row r="705" spans="2:120" hidden="1" x14ac:dyDescent="0.25">
      <c r="B705" s="65"/>
      <c r="C705" s="65"/>
      <c r="D705" s="65"/>
      <c r="E705" s="65"/>
      <c r="F705" s="65"/>
      <c r="G705" s="65"/>
      <c r="H705" s="65"/>
      <c r="I705" s="65"/>
      <c r="J705" s="65"/>
      <c r="K705" s="65"/>
      <c r="L705" s="65"/>
      <c r="M705" s="65"/>
      <c r="N705" s="65"/>
      <c r="O705" s="65"/>
      <c r="P705" s="65"/>
      <c r="Q705" s="65"/>
      <c r="R705" s="65"/>
      <c r="S705" s="65"/>
      <c r="T705" s="65"/>
      <c r="U705" s="65"/>
      <c r="V705" s="631"/>
      <c r="W705" s="65"/>
      <c r="X705" s="65"/>
      <c r="Y705" s="65"/>
      <c r="Z705" s="65"/>
      <c r="AA705" s="632"/>
      <c r="AB705" s="632"/>
      <c r="AC705" s="65"/>
      <c r="AD705" s="632"/>
      <c r="AE705" s="633"/>
      <c r="AF705" s="65"/>
      <c r="AG705" s="65"/>
      <c r="AH705" s="634"/>
      <c r="AI705" s="634"/>
      <c r="AJ705" s="65"/>
      <c r="AK705" s="632"/>
      <c r="AL705" s="65"/>
      <c r="AM705" s="65"/>
      <c r="AN705" s="65"/>
      <c r="AO705" s="65"/>
      <c r="AP705" s="65"/>
      <c r="AQ705" s="65"/>
      <c r="AR705" s="632"/>
      <c r="AS705" s="65"/>
      <c r="AT705" s="65"/>
      <c r="AU705" s="65"/>
      <c r="AV705" s="632"/>
      <c r="AW705" s="65"/>
      <c r="AX705" s="632"/>
      <c r="AY705" s="65"/>
      <c r="AZ705" s="65"/>
      <c r="BA705" s="65"/>
      <c r="BB705" s="632"/>
      <c r="BC705" s="632"/>
      <c r="BD705" s="65"/>
      <c r="BE705" s="632"/>
      <c r="BF705" s="65"/>
      <c r="BG705" s="65"/>
      <c r="BI705" s="635"/>
      <c r="BJ705" s="636"/>
      <c r="BK705" s="636"/>
      <c r="BL705" s="636"/>
      <c r="BM705" s="102"/>
      <c r="BN705" s="102"/>
      <c r="BO705" s="102"/>
      <c r="BP705" s="636"/>
      <c r="BQ705" s="636"/>
      <c r="BR705" s="636"/>
      <c r="BS705" s="636"/>
      <c r="BT705" s="636"/>
      <c r="BU705" s="636"/>
      <c r="BV705" s="636"/>
      <c r="BW705" s="636"/>
      <c r="BX705" s="636"/>
      <c r="BY705" s="636"/>
      <c r="BZ705" s="636"/>
      <c r="CA705" s="636"/>
      <c r="CB705" s="637"/>
      <c r="CC705" s="636"/>
      <c r="CD705" s="636"/>
      <c r="CE705" s="637"/>
      <c r="CF705" s="637"/>
      <c r="CG705" s="637"/>
      <c r="CH705" s="637"/>
      <c r="CI705" s="636"/>
      <c r="CJ705" s="636"/>
      <c r="CK705" s="637"/>
      <c r="CL705" s="637"/>
      <c r="CM705" s="637"/>
      <c r="CN705" s="705"/>
      <c r="CO705" s="88"/>
      <c r="CP705" s="88"/>
      <c r="CQ705" s="88"/>
      <c r="CR705" s="67"/>
      <c r="CS705" s="67"/>
      <c r="CT705" s="67"/>
      <c r="CU705" s="67"/>
      <c r="CV705" s="67"/>
      <c r="CW705" s="67"/>
      <c r="CX705" s="67"/>
      <c r="CY705" s="67"/>
      <c r="CZ705" s="67"/>
      <c r="DA705" s="67"/>
      <c r="DB705" s="67"/>
      <c r="DC705" s="67"/>
      <c r="DD705" s="67"/>
      <c r="DE705" s="67"/>
      <c r="DF705" s="67"/>
      <c r="DG705" s="67"/>
      <c r="DH705" s="67"/>
      <c r="DI705" s="67"/>
      <c r="DJ705" s="67"/>
      <c r="DK705" s="67"/>
      <c r="DL705" s="67"/>
      <c r="DM705" s="67"/>
      <c r="DN705" s="67"/>
      <c r="DO705" s="67"/>
      <c r="DP705" s="67"/>
    </row>
    <row r="706" spans="2:120" hidden="1" x14ac:dyDescent="0.25">
      <c r="B706" s="65"/>
      <c r="C706" s="65"/>
      <c r="D706" s="65"/>
      <c r="E706" s="65"/>
      <c r="F706" s="65"/>
      <c r="G706" s="65"/>
      <c r="H706" s="65"/>
      <c r="I706" s="65"/>
      <c r="J706" s="65"/>
      <c r="K706" s="65"/>
      <c r="L706" s="65"/>
      <c r="M706" s="65"/>
      <c r="N706" s="65"/>
      <c r="O706" s="65"/>
      <c r="P706" s="65"/>
      <c r="Q706" s="65"/>
      <c r="R706" s="65"/>
      <c r="S706" s="65"/>
      <c r="T706" s="65"/>
      <c r="U706" s="65"/>
      <c r="V706" s="631"/>
      <c r="W706" s="65"/>
      <c r="X706" s="65"/>
      <c r="Y706" s="65"/>
      <c r="Z706" s="65"/>
      <c r="AA706" s="632"/>
      <c r="AB706" s="632"/>
      <c r="AC706" s="65"/>
      <c r="AD706" s="632"/>
      <c r="AE706" s="633"/>
      <c r="AF706" s="65"/>
      <c r="AG706" s="65"/>
      <c r="AH706" s="634"/>
      <c r="AI706" s="634"/>
      <c r="AJ706" s="65"/>
      <c r="AK706" s="632"/>
      <c r="AL706" s="65"/>
      <c r="AM706" s="65"/>
      <c r="AN706" s="65"/>
      <c r="AO706" s="65"/>
      <c r="AP706" s="65"/>
      <c r="AQ706" s="65"/>
      <c r="AR706" s="632"/>
      <c r="AS706" s="65"/>
      <c r="AT706" s="65"/>
      <c r="AU706" s="65"/>
      <c r="AV706" s="632"/>
      <c r="AW706" s="65"/>
      <c r="AX706" s="632"/>
      <c r="AY706" s="65"/>
      <c r="AZ706" s="65"/>
      <c r="BA706" s="65"/>
      <c r="BB706" s="632"/>
      <c r="BC706" s="632"/>
      <c r="BD706" s="65"/>
      <c r="BE706" s="632"/>
      <c r="BF706" s="65"/>
      <c r="BG706" s="65"/>
      <c r="BI706" s="635"/>
      <c r="BJ706" s="636"/>
      <c r="BK706" s="636"/>
      <c r="BL706" s="636"/>
      <c r="BM706" s="102"/>
      <c r="BN706" s="102"/>
      <c r="BO706" s="102"/>
      <c r="BP706" s="636"/>
      <c r="BQ706" s="636"/>
      <c r="BR706" s="636"/>
      <c r="BS706" s="636"/>
      <c r="BT706" s="636"/>
      <c r="BU706" s="636"/>
      <c r="BV706" s="636"/>
      <c r="BW706" s="636"/>
      <c r="BX706" s="636"/>
      <c r="BY706" s="636"/>
      <c r="BZ706" s="636"/>
      <c r="CA706" s="636"/>
      <c r="CB706" s="637"/>
      <c r="CC706" s="636"/>
      <c r="CD706" s="636"/>
      <c r="CE706" s="637"/>
      <c r="CF706" s="637"/>
      <c r="CG706" s="637"/>
      <c r="CH706" s="637"/>
      <c r="CI706" s="636"/>
      <c r="CJ706" s="636"/>
      <c r="CK706" s="637"/>
      <c r="CL706" s="637"/>
      <c r="CM706" s="637"/>
      <c r="CN706" s="705"/>
      <c r="CO706" s="88"/>
      <c r="CP706" s="88"/>
      <c r="CQ706" s="88"/>
      <c r="CR706" s="67"/>
      <c r="CS706" s="67"/>
      <c r="CT706" s="67"/>
      <c r="CU706" s="67"/>
      <c r="CV706" s="67"/>
      <c r="CW706" s="67"/>
      <c r="CX706" s="67"/>
      <c r="CY706" s="67"/>
      <c r="CZ706" s="67"/>
      <c r="DA706" s="67"/>
      <c r="DB706" s="67"/>
      <c r="DC706" s="67"/>
      <c r="DD706" s="67"/>
      <c r="DE706" s="67"/>
      <c r="DF706" s="67"/>
      <c r="DG706" s="67"/>
      <c r="DH706" s="67"/>
      <c r="DI706" s="67"/>
      <c r="DJ706" s="67"/>
      <c r="DK706" s="67"/>
      <c r="DL706" s="67"/>
      <c r="DM706" s="67"/>
      <c r="DN706" s="67"/>
      <c r="DO706" s="67"/>
      <c r="DP706" s="67"/>
    </row>
    <row r="707" spans="2:120" hidden="1" x14ac:dyDescent="0.25">
      <c r="B707" s="65"/>
      <c r="C707" s="65"/>
      <c r="D707" s="65"/>
      <c r="E707" s="65"/>
      <c r="F707" s="65"/>
      <c r="G707" s="65"/>
      <c r="H707" s="65"/>
      <c r="I707" s="65"/>
      <c r="J707" s="65"/>
      <c r="K707" s="65"/>
      <c r="L707" s="65"/>
      <c r="M707" s="65"/>
      <c r="N707" s="65"/>
      <c r="O707" s="65"/>
      <c r="P707" s="65"/>
      <c r="Q707" s="65"/>
      <c r="R707" s="65"/>
      <c r="S707" s="65"/>
      <c r="T707" s="65"/>
      <c r="U707" s="65"/>
      <c r="V707" s="631"/>
      <c r="W707" s="65"/>
      <c r="X707" s="65"/>
      <c r="Y707" s="65"/>
      <c r="Z707" s="65"/>
      <c r="AA707" s="632"/>
      <c r="AB707" s="632"/>
      <c r="AC707" s="65"/>
      <c r="AD707" s="632"/>
      <c r="AE707" s="633"/>
      <c r="AF707" s="65"/>
      <c r="AG707" s="65"/>
      <c r="AH707" s="634"/>
      <c r="AI707" s="634"/>
      <c r="AJ707" s="65"/>
      <c r="AK707" s="632"/>
      <c r="AL707" s="65"/>
      <c r="AM707" s="65"/>
      <c r="AN707" s="65"/>
      <c r="AO707" s="65"/>
      <c r="AP707" s="65"/>
      <c r="AQ707" s="65"/>
      <c r="AR707" s="632"/>
      <c r="AS707" s="65"/>
      <c r="AT707" s="65"/>
      <c r="AU707" s="65"/>
      <c r="AV707" s="632"/>
      <c r="AW707" s="65"/>
      <c r="AX707" s="632"/>
      <c r="AY707" s="65"/>
      <c r="AZ707" s="65"/>
      <c r="BA707" s="65"/>
      <c r="BB707" s="632"/>
      <c r="BC707" s="632"/>
      <c r="BD707" s="65"/>
      <c r="BE707" s="632"/>
      <c r="BF707" s="65"/>
      <c r="BG707" s="65"/>
      <c r="BI707" s="635"/>
      <c r="BJ707" s="636"/>
      <c r="BK707" s="636"/>
      <c r="BL707" s="636"/>
      <c r="BM707" s="102"/>
      <c r="BN707" s="102"/>
      <c r="BO707" s="102"/>
      <c r="BP707" s="636"/>
      <c r="BQ707" s="636"/>
      <c r="BR707" s="636"/>
      <c r="BS707" s="636"/>
      <c r="BT707" s="636"/>
      <c r="BU707" s="636"/>
      <c r="BV707" s="636"/>
      <c r="BW707" s="636"/>
      <c r="BX707" s="636"/>
      <c r="BY707" s="636"/>
      <c r="BZ707" s="636"/>
      <c r="CA707" s="636"/>
      <c r="CB707" s="637"/>
      <c r="CC707" s="636"/>
      <c r="CD707" s="636"/>
      <c r="CE707" s="637"/>
      <c r="CF707" s="637"/>
      <c r="CG707" s="637"/>
      <c r="CH707" s="637"/>
      <c r="CI707" s="636"/>
      <c r="CJ707" s="636"/>
      <c r="CK707" s="637"/>
      <c r="CL707" s="637"/>
      <c r="CM707" s="637"/>
      <c r="CN707" s="705"/>
      <c r="CO707" s="88"/>
      <c r="CP707" s="88"/>
      <c r="CQ707" s="88"/>
      <c r="CR707" s="67"/>
      <c r="CS707" s="67"/>
      <c r="CT707" s="67"/>
      <c r="CU707" s="67"/>
      <c r="CV707" s="67"/>
      <c r="CW707" s="67"/>
      <c r="CX707" s="67"/>
      <c r="CY707" s="67"/>
      <c r="CZ707" s="67"/>
      <c r="DA707" s="67"/>
      <c r="DB707" s="67"/>
      <c r="DC707" s="67"/>
      <c r="DD707" s="67"/>
      <c r="DE707" s="67"/>
      <c r="DF707" s="67"/>
      <c r="DG707" s="67"/>
      <c r="DH707" s="67"/>
      <c r="DI707" s="67"/>
      <c r="DJ707" s="67"/>
      <c r="DK707" s="67"/>
      <c r="DL707" s="67"/>
      <c r="DM707" s="67"/>
      <c r="DN707" s="67"/>
      <c r="DO707" s="67"/>
      <c r="DP707" s="67"/>
    </row>
    <row r="708" spans="2:120" hidden="1" x14ac:dyDescent="0.25">
      <c r="B708" s="65"/>
      <c r="C708" s="65"/>
      <c r="D708" s="65"/>
      <c r="E708" s="65"/>
      <c r="F708" s="65"/>
      <c r="G708" s="65"/>
      <c r="H708" s="65"/>
      <c r="I708" s="65"/>
      <c r="J708" s="65"/>
      <c r="K708" s="65"/>
      <c r="L708" s="65"/>
      <c r="M708" s="65"/>
      <c r="N708" s="65"/>
      <c r="O708" s="65"/>
      <c r="P708" s="65"/>
      <c r="Q708" s="65"/>
      <c r="R708" s="65"/>
      <c r="S708" s="65"/>
      <c r="T708" s="65"/>
      <c r="U708" s="65"/>
      <c r="V708" s="631"/>
      <c r="W708" s="65"/>
      <c r="X708" s="65"/>
      <c r="Y708" s="65"/>
      <c r="Z708" s="65"/>
      <c r="AA708" s="632"/>
      <c r="AB708" s="632"/>
      <c r="AC708" s="65"/>
      <c r="AD708" s="632"/>
      <c r="AE708" s="633"/>
      <c r="AF708" s="65"/>
      <c r="AG708" s="65"/>
      <c r="AH708" s="634"/>
      <c r="AI708" s="634"/>
      <c r="AJ708" s="65"/>
      <c r="AK708" s="632"/>
      <c r="AL708" s="65"/>
      <c r="AM708" s="65"/>
      <c r="AN708" s="65"/>
      <c r="AO708" s="65"/>
      <c r="AP708" s="65"/>
      <c r="AQ708" s="65"/>
      <c r="AR708" s="632"/>
      <c r="AS708" s="65"/>
      <c r="AT708" s="65"/>
      <c r="AU708" s="65"/>
      <c r="AV708" s="632"/>
      <c r="AW708" s="65"/>
      <c r="AX708" s="632"/>
      <c r="AY708" s="65"/>
      <c r="AZ708" s="65"/>
      <c r="BA708" s="65"/>
      <c r="BB708" s="632"/>
      <c r="BC708" s="632"/>
      <c r="BD708" s="65"/>
      <c r="BE708" s="632"/>
      <c r="BF708" s="65"/>
      <c r="BG708" s="65"/>
      <c r="BI708" s="635"/>
      <c r="BJ708" s="636"/>
      <c r="BK708" s="636"/>
      <c r="BL708" s="636"/>
      <c r="BM708" s="102"/>
      <c r="BN708" s="102"/>
      <c r="BO708" s="102"/>
      <c r="BP708" s="636"/>
      <c r="BQ708" s="636"/>
      <c r="BR708" s="636"/>
      <c r="BS708" s="636"/>
      <c r="BT708" s="636"/>
      <c r="BU708" s="636"/>
      <c r="BV708" s="636"/>
      <c r="BW708" s="636"/>
      <c r="BX708" s="636"/>
      <c r="BY708" s="636"/>
      <c r="BZ708" s="636"/>
      <c r="CA708" s="636"/>
      <c r="CB708" s="637"/>
      <c r="CC708" s="636"/>
      <c r="CD708" s="636"/>
      <c r="CE708" s="637"/>
      <c r="CF708" s="637"/>
      <c r="CG708" s="637"/>
      <c r="CH708" s="637"/>
      <c r="CI708" s="636"/>
      <c r="CJ708" s="636"/>
      <c r="CK708" s="637"/>
      <c r="CL708" s="637"/>
      <c r="CM708" s="637"/>
      <c r="CN708" s="705"/>
      <c r="CO708" s="88"/>
      <c r="CP708" s="88"/>
      <c r="CQ708" s="88"/>
      <c r="CR708" s="67"/>
      <c r="CS708" s="67"/>
      <c r="CT708" s="67"/>
      <c r="CU708" s="67"/>
      <c r="CV708" s="67"/>
      <c r="CW708" s="67"/>
      <c r="CX708" s="67"/>
      <c r="CY708" s="67"/>
      <c r="CZ708" s="67"/>
      <c r="DA708" s="67"/>
      <c r="DB708" s="67"/>
      <c r="DC708" s="67"/>
      <c r="DD708" s="67"/>
      <c r="DE708" s="67"/>
      <c r="DF708" s="67"/>
      <c r="DG708" s="67"/>
      <c r="DH708" s="67"/>
      <c r="DI708" s="67"/>
      <c r="DJ708" s="67"/>
      <c r="DK708" s="67"/>
      <c r="DL708" s="67"/>
      <c r="DM708" s="67"/>
      <c r="DN708" s="67"/>
      <c r="DO708" s="67"/>
      <c r="DP708" s="67"/>
    </row>
    <row r="709" spans="2:120" hidden="1" x14ac:dyDescent="0.25">
      <c r="B709" s="65"/>
      <c r="C709" s="65"/>
      <c r="D709" s="65"/>
      <c r="E709" s="65"/>
      <c r="F709" s="65"/>
      <c r="G709" s="65"/>
      <c r="H709" s="65"/>
      <c r="I709" s="65"/>
      <c r="J709" s="65"/>
      <c r="K709" s="65"/>
      <c r="L709" s="65"/>
      <c r="M709" s="65"/>
      <c r="N709" s="65"/>
      <c r="O709" s="65"/>
      <c r="P709" s="65"/>
      <c r="Q709" s="65"/>
      <c r="R709" s="65"/>
      <c r="S709" s="65"/>
      <c r="T709" s="65"/>
      <c r="U709" s="65"/>
      <c r="V709" s="631"/>
      <c r="W709" s="65"/>
      <c r="X709" s="65"/>
      <c r="Y709" s="65"/>
      <c r="Z709" s="65"/>
      <c r="AA709" s="632"/>
      <c r="AB709" s="632"/>
      <c r="AC709" s="65"/>
      <c r="AD709" s="632"/>
      <c r="AE709" s="633"/>
      <c r="AF709" s="65"/>
      <c r="AG709" s="65"/>
      <c r="AH709" s="634"/>
      <c r="AI709" s="634"/>
      <c r="AJ709" s="65"/>
      <c r="AK709" s="632"/>
      <c r="AL709" s="65"/>
      <c r="AM709" s="65"/>
      <c r="AN709" s="65"/>
      <c r="AO709" s="65"/>
      <c r="AP709" s="65"/>
      <c r="AQ709" s="65"/>
      <c r="AR709" s="632"/>
      <c r="AS709" s="65"/>
      <c r="AT709" s="65"/>
      <c r="AU709" s="65"/>
      <c r="AV709" s="632"/>
      <c r="AW709" s="65"/>
      <c r="AX709" s="632"/>
      <c r="AY709" s="65"/>
      <c r="AZ709" s="65"/>
      <c r="BA709" s="65"/>
      <c r="BB709" s="632"/>
      <c r="BC709" s="632"/>
      <c r="BD709" s="65"/>
      <c r="BE709" s="632"/>
      <c r="BF709" s="65"/>
      <c r="BG709" s="65"/>
      <c r="BI709" s="635"/>
      <c r="BJ709" s="636"/>
      <c r="BK709" s="636"/>
      <c r="BL709" s="636"/>
      <c r="BM709" s="102"/>
      <c r="BN709" s="102"/>
      <c r="BO709" s="102"/>
      <c r="BP709" s="636"/>
      <c r="BQ709" s="636"/>
      <c r="BR709" s="636"/>
      <c r="BS709" s="636"/>
      <c r="BT709" s="636"/>
      <c r="BU709" s="636"/>
      <c r="BV709" s="636"/>
      <c r="BW709" s="636"/>
      <c r="BX709" s="636"/>
      <c r="BY709" s="636"/>
      <c r="BZ709" s="636"/>
      <c r="CA709" s="636"/>
      <c r="CB709" s="637"/>
      <c r="CC709" s="636"/>
      <c r="CD709" s="636"/>
      <c r="CE709" s="637"/>
      <c r="CF709" s="637"/>
      <c r="CG709" s="637"/>
      <c r="CH709" s="637"/>
      <c r="CI709" s="636"/>
      <c r="CJ709" s="636"/>
      <c r="CK709" s="637"/>
      <c r="CL709" s="637"/>
      <c r="CM709" s="637"/>
      <c r="CN709" s="705"/>
      <c r="CO709" s="88"/>
      <c r="CP709" s="88"/>
      <c r="CQ709" s="88"/>
      <c r="CR709" s="67"/>
      <c r="CS709" s="67"/>
      <c r="CT709" s="67"/>
      <c r="CU709" s="67"/>
      <c r="CV709" s="67"/>
      <c r="CW709" s="67"/>
      <c r="CX709" s="67"/>
      <c r="CY709" s="67"/>
      <c r="CZ709" s="67"/>
      <c r="DA709" s="67"/>
      <c r="DB709" s="67"/>
      <c r="DC709" s="67"/>
      <c r="DD709" s="67"/>
      <c r="DE709" s="67"/>
      <c r="DF709" s="67"/>
      <c r="DG709" s="67"/>
      <c r="DH709" s="67"/>
      <c r="DI709" s="67"/>
      <c r="DJ709" s="67"/>
      <c r="DK709" s="67"/>
      <c r="DL709" s="67"/>
      <c r="DM709" s="67"/>
      <c r="DN709" s="67"/>
      <c r="DO709" s="67"/>
      <c r="DP709" s="67"/>
    </row>
    <row r="710" spans="2:120" hidden="1" x14ac:dyDescent="0.25">
      <c r="B710" s="65"/>
      <c r="C710" s="65"/>
      <c r="D710" s="65"/>
      <c r="E710" s="65"/>
      <c r="F710" s="65"/>
      <c r="G710" s="65"/>
      <c r="H710" s="65"/>
      <c r="I710" s="65"/>
      <c r="J710" s="65"/>
      <c r="K710" s="65"/>
      <c r="L710" s="65"/>
      <c r="M710" s="65"/>
      <c r="N710" s="65"/>
      <c r="O710" s="65"/>
      <c r="P710" s="65"/>
      <c r="Q710" s="65"/>
      <c r="R710" s="65"/>
      <c r="S710" s="65"/>
      <c r="T710" s="65"/>
      <c r="U710" s="65"/>
      <c r="V710" s="631"/>
      <c r="W710" s="65"/>
      <c r="X710" s="65"/>
      <c r="Y710" s="65"/>
      <c r="Z710" s="65"/>
      <c r="AA710" s="632"/>
      <c r="AB710" s="632"/>
      <c r="AC710" s="65"/>
      <c r="AD710" s="632"/>
      <c r="AE710" s="633"/>
      <c r="AF710" s="65"/>
      <c r="AG710" s="65"/>
      <c r="AH710" s="634"/>
      <c r="AI710" s="634"/>
      <c r="AJ710" s="65"/>
      <c r="AK710" s="632"/>
      <c r="AL710" s="65"/>
      <c r="AM710" s="65"/>
      <c r="AN710" s="65"/>
      <c r="AO710" s="65"/>
      <c r="AP710" s="65"/>
      <c r="AQ710" s="65"/>
      <c r="AR710" s="632"/>
      <c r="AS710" s="65"/>
      <c r="AT710" s="65"/>
      <c r="AU710" s="65"/>
      <c r="AV710" s="632"/>
      <c r="AW710" s="65"/>
      <c r="AX710" s="632"/>
      <c r="AY710" s="65"/>
      <c r="AZ710" s="65"/>
      <c r="BA710" s="65"/>
      <c r="BB710" s="632"/>
      <c r="BC710" s="632"/>
      <c r="BD710" s="65"/>
      <c r="BE710" s="632"/>
      <c r="BF710" s="65"/>
      <c r="BG710" s="65"/>
      <c r="BI710" s="635"/>
      <c r="BJ710" s="636"/>
      <c r="BK710" s="636"/>
      <c r="BL710" s="636"/>
      <c r="BM710" s="102"/>
      <c r="BN710" s="102"/>
      <c r="BO710" s="102"/>
      <c r="BP710" s="636"/>
      <c r="BQ710" s="636"/>
      <c r="BR710" s="636"/>
      <c r="BS710" s="636"/>
      <c r="BT710" s="636"/>
      <c r="BU710" s="636"/>
      <c r="BV710" s="636"/>
      <c r="BW710" s="636"/>
      <c r="BX710" s="636"/>
      <c r="BY710" s="636"/>
      <c r="BZ710" s="636"/>
      <c r="CA710" s="636"/>
      <c r="CB710" s="637"/>
      <c r="CC710" s="636"/>
      <c r="CD710" s="636"/>
      <c r="CE710" s="637"/>
      <c r="CF710" s="637"/>
      <c r="CG710" s="637"/>
      <c r="CH710" s="637"/>
      <c r="CI710" s="636"/>
      <c r="CJ710" s="636"/>
      <c r="CK710" s="637"/>
      <c r="CL710" s="637"/>
      <c r="CM710" s="637"/>
      <c r="CN710" s="705"/>
      <c r="CO710" s="88"/>
      <c r="CP710" s="88"/>
      <c r="CQ710" s="88"/>
      <c r="CR710" s="67"/>
      <c r="CS710" s="67"/>
      <c r="CT710" s="67"/>
      <c r="CU710" s="67"/>
      <c r="CV710" s="67"/>
      <c r="CW710" s="67"/>
      <c r="CX710" s="67"/>
      <c r="CY710" s="67"/>
      <c r="CZ710" s="67"/>
      <c r="DA710" s="67"/>
      <c r="DB710" s="67"/>
      <c r="DC710" s="67"/>
      <c r="DD710" s="67"/>
      <c r="DE710" s="67"/>
      <c r="DF710" s="67"/>
      <c r="DG710" s="67"/>
      <c r="DH710" s="67"/>
      <c r="DI710" s="67"/>
      <c r="DJ710" s="67"/>
      <c r="DK710" s="67"/>
      <c r="DL710" s="67"/>
      <c r="DM710" s="67"/>
      <c r="DN710" s="67"/>
      <c r="DO710" s="67"/>
      <c r="DP710" s="67"/>
    </row>
    <row r="711" spans="2:120" hidden="1" x14ac:dyDescent="0.25">
      <c r="B711" s="65"/>
      <c r="C711" s="65"/>
      <c r="D711" s="65"/>
      <c r="E711" s="65"/>
      <c r="F711" s="65"/>
      <c r="G711" s="65"/>
      <c r="H711" s="65"/>
      <c r="I711" s="65"/>
      <c r="J711" s="65"/>
      <c r="K711" s="65"/>
      <c r="L711" s="65"/>
      <c r="M711" s="65"/>
      <c r="N711" s="65"/>
      <c r="O711" s="65"/>
      <c r="P711" s="65"/>
      <c r="Q711" s="65"/>
      <c r="R711" s="65"/>
      <c r="S711" s="65"/>
      <c r="T711" s="65"/>
      <c r="U711" s="65"/>
      <c r="V711" s="631"/>
      <c r="W711" s="65"/>
      <c r="X711" s="65"/>
      <c r="Y711" s="65"/>
      <c r="Z711" s="65"/>
      <c r="AA711" s="632"/>
      <c r="AB711" s="632"/>
      <c r="AC711" s="65"/>
      <c r="AD711" s="632"/>
      <c r="AE711" s="633"/>
      <c r="AF711" s="65"/>
      <c r="AG711" s="65"/>
      <c r="AH711" s="634"/>
      <c r="AI711" s="634"/>
      <c r="AJ711" s="65"/>
      <c r="AK711" s="632"/>
      <c r="AL711" s="65"/>
      <c r="AM711" s="65"/>
      <c r="AN711" s="65"/>
      <c r="AO711" s="65"/>
      <c r="AP711" s="65"/>
      <c r="AQ711" s="65"/>
      <c r="AR711" s="632"/>
      <c r="AS711" s="65"/>
      <c r="AT711" s="65"/>
      <c r="AU711" s="65"/>
      <c r="AV711" s="632"/>
      <c r="AW711" s="65"/>
      <c r="AX711" s="632"/>
      <c r="AY711" s="65"/>
      <c r="AZ711" s="65"/>
      <c r="BA711" s="65"/>
      <c r="BB711" s="632"/>
      <c r="BC711" s="632"/>
      <c r="BD711" s="65"/>
      <c r="BE711" s="632"/>
      <c r="BF711" s="65"/>
      <c r="BG711" s="65"/>
      <c r="BI711" s="635"/>
      <c r="BJ711" s="636"/>
      <c r="BK711" s="636"/>
      <c r="BL711" s="636"/>
      <c r="BM711" s="102"/>
      <c r="BN711" s="102"/>
      <c r="BO711" s="102"/>
      <c r="BP711" s="636"/>
      <c r="BQ711" s="636"/>
      <c r="BR711" s="636"/>
      <c r="BS711" s="636"/>
      <c r="BT711" s="636"/>
      <c r="BU711" s="636"/>
      <c r="BV711" s="636"/>
      <c r="BW711" s="636"/>
      <c r="BX711" s="636"/>
      <c r="BY711" s="636"/>
      <c r="BZ711" s="636"/>
      <c r="CA711" s="636"/>
      <c r="CB711" s="637"/>
      <c r="CC711" s="636"/>
      <c r="CD711" s="636"/>
      <c r="CE711" s="637"/>
      <c r="CF711" s="637"/>
      <c r="CG711" s="637"/>
      <c r="CH711" s="637"/>
      <c r="CI711" s="636"/>
      <c r="CJ711" s="636"/>
      <c r="CK711" s="637"/>
      <c r="CL711" s="637"/>
      <c r="CM711" s="637"/>
      <c r="CN711" s="705"/>
      <c r="CO711" s="88"/>
      <c r="CP711" s="88"/>
      <c r="CQ711" s="88"/>
      <c r="CR711" s="67"/>
      <c r="CS711" s="67"/>
      <c r="CT711" s="67"/>
      <c r="CU711" s="67"/>
      <c r="CV711" s="67"/>
      <c r="CW711" s="67"/>
      <c r="CX711" s="67"/>
      <c r="CY711" s="67"/>
      <c r="CZ711" s="67"/>
      <c r="DA711" s="67"/>
      <c r="DB711" s="67"/>
      <c r="DC711" s="67"/>
      <c r="DD711" s="67"/>
      <c r="DE711" s="67"/>
      <c r="DF711" s="67"/>
      <c r="DG711" s="67"/>
      <c r="DH711" s="67"/>
      <c r="DI711" s="67"/>
      <c r="DJ711" s="67"/>
      <c r="DK711" s="67"/>
      <c r="DL711" s="67"/>
      <c r="DM711" s="67"/>
      <c r="DN711" s="67"/>
      <c r="DO711" s="67"/>
      <c r="DP711" s="67"/>
    </row>
    <row r="712" spans="2:120" hidden="1" x14ac:dyDescent="0.25">
      <c r="B712" s="65"/>
      <c r="C712" s="65"/>
      <c r="D712" s="65"/>
      <c r="E712" s="65"/>
      <c r="F712" s="65"/>
      <c r="G712" s="65"/>
      <c r="H712" s="65"/>
      <c r="I712" s="65"/>
      <c r="J712" s="65"/>
      <c r="K712" s="65"/>
      <c r="L712" s="65"/>
      <c r="M712" s="65"/>
      <c r="N712" s="65"/>
      <c r="O712" s="65"/>
      <c r="P712" s="65"/>
      <c r="Q712" s="65"/>
      <c r="R712" s="65"/>
      <c r="S712" s="65"/>
      <c r="T712" s="65"/>
      <c r="U712" s="65"/>
      <c r="V712" s="631"/>
      <c r="W712" s="65"/>
      <c r="X712" s="65"/>
      <c r="Y712" s="65"/>
      <c r="Z712" s="65"/>
      <c r="AA712" s="632"/>
      <c r="AB712" s="632"/>
      <c r="AC712" s="65"/>
      <c r="AD712" s="632"/>
      <c r="AE712" s="633"/>
      <c r="AF712" s="65"/>
      <c r="AG712" s="65"/>
      <c r="AH712" s="634"/>
      <c r="AI712" s="634"/>
      <c r="AJ712" s="65"/>
      <c r="AK712" s="632"/>
      <c r="AL712" s="65"/>
      <c r="AM712" s="65"/>
      <c r="AN712" s="65"/>
      <c r="AO712" s="65"/>
      <c r="AP712" s="65"/>
      <c r="AQ712" s="65"/>
      <c r="AR712" s="632"/>
      <c r="AS712" s="65"/>
      <c r="AT712" s="65"/>
      <c r="AU712" s="65"/>
      <c r="AV712" s="632"/>
      <c r="AW712" s="65"/>
      <c r="AX712" s="632"/>
      <c r="AY712" s="65"/>
      <c r="AZ712" s="65"/>
      <c r="BA712" s="65"/>
      <c r="BB712" s="632"/>
      <c r="BC712" s="632"/>
      <c r="BD712" s="65"/>
      <c r="BE712" s="632"/>
      <c r="BF712" s="65"/>
      <c r="BG712" s="65"/>
      <c r="BI712" s="635"/>
      <c r="BJ712" s="636"/>
      <c r="BK712" s="636"/>
      <c r="BL712" s="636"/>
      <c r="BM712" s="102"/>
      <c r="BN712" s="102"/>
      <c r="BO712" s="102"/>
      <c r="BP712" s="636"/>
      <c r="BQ712" s="636"/>
      <c r="BR712" s="636"/>
      <c r="BS712" s="636"/>
      <c r="BT712" s="636"/>
      <c r="BU712" s="636"/>
      <c r="BV712" s="636"/>
      <c r="BW712" s="636"/>
      <c r="BX712" s="636"/>
      <c r="BY712" s="636"/>
      <c r="BZ712" s="636"/>
      <c r="CA712" s="636"/>
      <c r="CB712" s="637"/>
      <c r="CC712" s="636"/>
      <c r="CD712" s="636"/>
      <c r="CE712" s="637"/>
      <c r="CF712" s="637"/>
      <c r="CG712" s="637"/>
      <c r="CH712" s="637"/>
      <c r="CI712" s="636"/>
      <c r="CJ712" s="636"/>
      <c r="CK712" s="637"/>
      <c r="CL712" s="637"/>
      <c r="CM712" s="637"/>
      <c r="CN712" s="705"/>
      <c r="CO712" s="88"/>
      <c r="CP712" s="88"/>
      <c r="CQ712" s="88"/>
      <c r="CR712" s="67"/>
      <c r="CS712" s="67"/>
      <c r="CT712" s="67"/>
      <c r="CU712" s="67"/>
      <c r="CV712" s="67"/>
      <c r="CW712" s="67"/>
      <c r="CX712" s="67"/>
      <c r="CY712" s="67"/>
      <c r="CZ712" s="67"/>
      <c r="DA712" s="67"/>
      <c r="DB712" s="67"/>
      <c r="DC712" s="67"/>
      <c r="DD712" s="67"/>
      <c r="DE712" s="67"/>
      <c r="DF712" s="67"/>
      <c r="DG712" s="67"/>
      <c r="DH712" s="67"/>
      <c r="DI712" s="67"/>
      <c r="DJ712" s="67"/>
      <c r="DK712" s="67"/>
      <c r="DL712" s="67"/>
      <c r="DM712" s="67"/>
      <c r="DN712" s="67"/>
      <c r="DO712" s="67"/>
      <c r="DP712" s="67"/>
    </row>
    <row r="713" spans="2:120" hidden="1" x14ac:dyDescent="0.25">
      <c r="B713" s="65"/>
      <c r="C713" s="65"/>
      <c r="D713" s="65"/>
      <c r="E713" s="65"/>
      <c r="F713" s="65"/>
      <c r="G713" s="65"/>
      <c r="H713" s="65"/>
      <c r="I713" s="65"/>
      <c r="J713" s="65"/>
      <c r="K713" s="65"/>
      <c r="L713" s="65"/>
      <c r="M713" s="65"/>
      <c r="N713" s="65"/>
      <c r="O713" s="65"/>
      <c r="P713" s="65"/>
      <c r="Q713" s="65"/>
      <c r="R713" s="65"/>
      <c r="S713" s="65"/>
      <c r="T713" s="65"/>
      <c r="U713" s="65"/>
      <c r="V713" s="631"/>
      <c r="W713" s="65"/>
      <c r="X713" s="65"/>
      <c r="Y713" s="65"/>
      <c r="Z713" s="65"/>
      <c r="AA713" s="632"/>
      <c r="AB713" s="632"/>
      <c r="AC713" s="65"/>
      <c r="AD713" s="632"/>
      <c r="AE713" s="633"/>
      <c r="AF713" s="65"/>
      <c r="AG713" s="65"/>
      <c r="AH713" s="634"/>
      <c r="AI713" s="634"/>
      <c r="AJ713" s="65"/>
      <c r="AK713" s="632"/>
      <c r="AL713" s="65"/>
      <c r="AM713" s="65"/>
      <c r="AN713" s="65"/>
      <c r="AO713" s="65"/>
      <c r="AP713" s="65"/>
      <c r="AQ713" s="65"/>
      <c r="AR713" s="632"/>
      <c r="AS713" s="65"/>
      <c r="AT713" s="65"/>
      <c r="AU713" s="65"/>
      <c r="AV713" s="632"/>
      <c r="AW713" s="65"/>
      <c r="AX713" s="632"/>
      <c r="AY713" s="65"/>
      <c r="AZ713" s="65"/>
      <c r="BA713" s="65"/>
      <c r="BB713" s="632"/>
      <c r="BC713" s="632"/>
      <c r="BD713" s="65"/>
      <c r="BE713" s="632"/>
      <c r="BF713" s="65"/>
      <c r="BG713" s="65"/>
      <c r="BI713" s="635"/>
      <c r="BJ713" s="636"/>
      <c r="BK713" s="636"/>
      <c r="BL713" s="636"/>
      <c r="BM713" s="102"/>
      <c r="BN713" s="102"/>
      <c r="BO713" s="102"/>
      <c r="BP713" s="636"/>
      <c r="BQ713" s="636"/>
      <c r="BR713" s="636"/>
      <c r="BS713" s="636"/>
      <c r="BT713" s="636"/>
      <c r="BU713" s="636"/>
      <c r="BV713" s="636"/>
      <c r="BW713" s="636"/>
      <c r="BX713" s="636"/>
      <c r="BY713" s="636"/>
      <c r="BZ713" s="636"/>
      <c r="CA713" s="636"/>
      <c r="CB713" s="637"/>
      <c r="CC713" s="636"/>
      <c r="CD713" s="636"/>
      <c r="CE713" s="637"/>
      <c r="CF713" s="637"/>
      <c r="CG713" s="637"/>
      <c r="CH713" s="637"/>
      <c r="CI713" s="636"/>
      <c r="CJ713" s="636"/>
      <c r="CK713" s="637"/>
      <c r="CL713" s="637"/>
      <c r="CM713" s="637"/>
      <c r="CN713" s="705"/>
      <c r="CO713" s="88"/>
      <c r="CP713" s="88"/>
      <c r="CQ713" s="88"/>
      <c r="CR713" s="67"/>
      <c r="CS713" s="67"/>
      <c r="CT713" s="67"/>
      <c r="CU713" s="67"/>
      <c r="CV713" s="67"/>
      <c r="CW713" s="67"/>
      <c r="CX713" s="67"/>
      <c r="CY713" s="67"/>
      <c r="CZ713" s="67"/>
      <c r="DA713" s="67"/>
      <c r="DB713" s="67"/>
      <c r="DC713" s="67"/>
      <c r="DD713" s="67"/>
      <c r="DE713" s="67"/>
      <c r="DF713" s="67"/>
      <c r="DG713" s="67"/>
      <c r="DH713" s="67"/>
      <c r="DI713" s="67"/>
      <c r="DJ713" s="67"/>
      <c r="DK713" s="67"/>
      <c r="DL713" s="67"/>
      <c r="DM713" s="67"/>
      <c r="DN713" s="67"/>
      <c r="DO713" s="67"/>
      <c r="DP713" s="67"/>
    </row>
    <row r="714" spans="2:120" hidden="1" x14ac:dyDescent="0.25">
      <c r="B714" s="65"/>
      <c r="C714" s="65"/>
      <c r="D714" s="65"/>
      <c r="E714" s="65"/>
      <c r="F714" s="65"/>
      <c r="G714" s="65"/>
      <c r="H714" s="65"/>
      <c r="I714" s="65"/>
      <c r="J714" s="65"/>
      <c r="K714" s="65"/>
      <c r="L714" s="65"/>
      <c r="M714" s="65"/>
      <c r="N714" s="65"/>
      <c r="O714" s="65"/>
      <c r="P714" s="65"/>
      <c r="Q714" s="65"/>
      <c r="R714" s="65"/>
      <c r="S714" s="65"/>
      <c r="T714" s="65"/>
      <c r="U714" s="65"/>
      <c r="V714" s="631"/>
      <c r="W714" s="65"/>
      <c r="X714" s="65"/>
      <c r="Y714" s="65"/>
      <c r="Z714" s="65"/>
      <c r="AA714" s="632"/>
      <c r="AB714" s="632"/>
      <c r="AC714" s="65"/>
      <c r="AD714" s="632"/>
      <c r="AE714" s="633"/>
      <c r="AF714" s="65"/>
      <c r="AG714" s="65"/>
      <c r="AH714" s="634"/>
      <c r="AI714" s="634"/>
      <c r="AJ714" s="65"/>
      <c r="AK714" s="632"/>
      <c r="AL714" s="65"/>
      <c r="AM714" s="65"/>
      <c r="AN714" s="65"/>
      <c r="AO714" s="65"/>
      <c r="AP714" s="65"/>
      <c r="AQ714" s="65"/>
      <c r="AR714" s="632"/>
      <c r="AS714" s="65"/>
      <c r="AT714" s="65"/>
      <c r="AU714" s="65"/>
      <c r="AV714" s="632"/>
      <c r="AW714" s="65"/>
      <c r="AX714" s="632"/>
      <c r="AY714" s="65"/>
      <c r="AZ714" s="65"/>
      <c r="BA714" s="65"/>
      <c r="BB714" s="632"/>
      <c r="BC714" s="632"/>
      <c r="BD714" s="65"/>
      <c r="BE714" s="632"/>
      <c r="BF714" s="65"/>
      <c r="BG714" s="65"/>
      <c r="BI714" s="635"/>
      <c r="BJ714" s="636"/>
      <c r="BK714" s="636"/>
      <c r="BL714" s="636"/>
      <c r="BM714" s="102"/>
      <c r="BN714" s="102"/>
      <c r="BO714" s="102"/>
      <c r="BP714" s="636"/>
      <c r="BQ714" s="636"/>
      <c r="BR714" s="636"/>
      <c r="BS714" s="636"/>
      <c r="BT714" s="636"/>
      <c r="BU714" s="636"/>
      <c r="BV714" s="636"/>
      <c r="BW714" s="636"/>
      <c r="BX714" s="636"/>
      <c r="BY714" s="636"/>
      <c r="BZ714" s="636"/>
      <c r="CA714" s="636"/>
      <c r="CB714" s="637"/>
      <c r="CC714" s="636"/>
      <c r="CD714" s="636"/>
      <c r="CE714" s="637"/>
      <c r="CF714" s="637"/>
      <c r="CG714" s="637"/>
      <c r="CH714" s="637"/>
      <c r="CI714" s="636"/>
      <c r="CJ714" s="636"/>
      <c r="CK714" s="637"/>
      <c r="CL714" s="637"/>
      <c r="CM714" s="637"/>
      <c r="CN714" s="705"/>
      <c r="CO714" s="88"/>
      <c r="CP714" s="88"/>
      <c r="CQ714" s="88"/>
      <c r="CR714" s="67"/>
      <c r="CS714" s="67"/>
      <c r="CT714" s="67"/>
      <c r="CU714" s="67"/>
      <c r="CV714" s="67"/>
      <c r="CW714" s="67"/>
      <c r="CX714" s="67"/>
      <c r="CY714" s="67"/>
      <c r="CZ714" s="67"/>
      <c r="DA714" s="67"/>
      <c r="DB714" s="67"/>
      <c r="DC714" s="67"/>
      <c r="DD714" s="67"/>
      <c r="DE714" s="67"/>
      <c r="DF714" s="67"/>
      <c r="DG714" s="67"/>
      <c r="DH714" s="67"/>
      <c r="DI714" s="67"/>
      <c r="DJ714" s="67"/>
      <c r="DK714" s="67"/>
      <c r="DL714" s="67"/>
      <c r="DM714" s="67"/>
      <c r="DN714" s="67"/>
      <c r="DO714" s="67"/>
      <c r="DP714" s="67"/>
    </row>
    <row r="715" spans="2:120" hidden="1" x14ac:dyDescent="0.25">
      <c r="B715" s="65"/>
      <c r="C715" s="65"/>
      <c r="D715" s="65"/>
      <c r="E715" s="65"/>
      <c r="F715" s="65"/>
      <c r="G715" s="65"/>
      <c r="H715" s="65"/>
      <c r="I715" s="65"/>
      <c r="J715" s="65"/>
      <c r="K715" s="65"/>
      <c r="L715" s="65"/>
      <c r="M715" s="65"/>
      <c r="N715" s="65"/>
      <c r="O715" s="65"/>
      <c r="P715" s="65"/>
      <c r="Q715" s="65"/>
      <c r="R715" s="65"/>
      <c r="S715" s="65"/>
      <c r="T715" s="65"/>
      <c r="U715" s="65"/>
      <c r="V715" s="631"/>
      <c r="W715" s="65"/>
      <c r="X715" s="65"/>
      <c r="Y715" s="65"/>
      <c r="Z715" s="65"/>
      <c r="AA715" s="632"/>
      <c r="AB715" s="632"/>
      <c r="AC715" s="65"/>
      <c r="AD715" s="632"/>
      <c r="AE715" s="633"/>
      <c r="AF715" s="65"/>
      <c r="AG715" s="65"/>
      <c r="AH715" s="634"/>
      <c r="AI715" s="634"/>
      <c r="AJ715" s="65"/>
      <c r="AK715" s="632"/>
      <c r="AL715" s="65"/>
      <c r="AM715" s="65"/>
      <c r="AN715" s="65"/>
      <c r="AO715" s="65"/>
      <c r="AP715" s="65"/>
      <c r="AQ715" s="65"/>
      <c r="AR715" s="632"/>
      <c r="AS715" s="65"/>
      <c r="AT715" s="65"/>
      <c r="AU715" s="65"/>
      <c r="AV715" s="632"/>
      <c r="AW715" s="65"/>
      <c r="AX715" s="632"/>
      <c r="AY715" s="65"/>
      <c r="AZ715" s="65"/>
      <c r="BA715" s="65"/>
      <c r="BB715" s="632"/>
      <c r="BC715" s="632"/>
      <c r="BD715" s="65"/>
      <c r="BE715" s="632"/>
      <c r="BF715" s="65"/>
      <c r="BG715" s="65"/>
      <c r="BI715" s="635"/>
      <c r="BJ715" s="636"/>
      <c r="BK715" s="636"/>
      <c r="BL715" s="636"/>
      <c r="BM715" s="102"/>
      <c r="BN715" s="102"/>
      <c r="BO715" s="102"/>
      <c r="BP715" s="636"/>
      <c r="BQ715" s="636"/>
      <c r="BR715" s="636"/>
      <c r="BS715" s="636"/>
      <c r="BT715" s="636"/>
      <c r="BU715" s="636"/>
      <c r="BV715" s="636"/>
      <c r="BW715" s="636"/>
      <c r="BX715" s="636"/>
      <c r="BY715" s="636"/>
      <c r="BZ715" s="636"/>
      <c r="CA715" s="636"/>
      <c r="CB715" s="637"/>
      <c r="CC715" s="636"/>
      <c r="CD715" s="636"/>
      <c r="CE715" s="637"/>
      <c r="CF715" s="637"/>
      <c r="CG715" s="637"/>
      <c r="CH715" s="637"/>
      <c r="CI715" s="636"/>
      <c r="CJ715" s="636"/>
      <c r="CK715" s="637"/>
      <c r="CL715" s="637"/>
      <c r="CM715" s="637"/>
      <c r="CN715" s="705"/>
      <c r="CO715" s="88"/>
      <c r="CP715" s="88"/>
      <c r="CQ715" s="88"/>
      <c r="CR715" s="67"/>
      <c r="CS715" s="67"/>
      <c r="CT715" s="67"/>
      <c r="CU715" s="67"/>
      <c r="CV715" s="67"/>
      <c r="CW715" s="67"/>
      <c r="CX715" s="67"/>
      <c r="CY715" s="67"/>
      <c r="CZ715" s="67"/>
      <c r="DA715" s="67"/>
      <c r="DB715" s="67"/>
      <c r="DC715" s="67"/>
      <c r="DD715" s="67"/>
      <c r="DE715" s="67"/>
      <c r="DF715" s="67"/>
      <c r="DG715" s="67"/>
      <c r="DH715" s="67"/>
      <c r="DI715" s="67"/>
      <c r="DJ715" s="67"/>
      <c r="DK715" s="67"/>
      <c r="DL715" s="67"/>
      <c r="DM715" s="67"/>
      <c r="DN715" s="67"/>
      <c r="DO715" s="67"/>
      <c r="DP715" s="67"/>
    </row>
    <row r="716" spans="2:120" hidden="1" x14ac:dyDescent="0.25">
      <c r="B716" s="65"/>
      <c r="C716" s="65"/>
      <c r="D716" s="65"/>
      <c r="E716" s="65"/>
      <c r="F716" s="65"/>
      <c r="G716" s="65"/>
      <c r="H716" s="65"/>
      <c r="I716" s="65"/>
      <c r="J716" s="65"/>
      <c r="K716" s="65"/>
      <c r="L716" s="65"/>
      <c r="M716" s="65"/>
      <c r="N716" s="65"/>
      <c r="O716" s="65"/>
      <c r="P716" s="65"/>
      <c r="Q716" s="65"/>
      <c r="R716" s="65"/>
      <c r="S716" s="65"/>
      <c r="T716" s="65"/>
      <c r="U716" s="65"/>
      <c r="V716" s="631"/>
      <c r="W716" s="65"/>
      <c r="X716" s="65"/>
      <c r="Y716" s="65"/>
      <c r="Z716" s="65"/>
      <c r="AA716" s="632"/>
      <c r="AB716" s="632"/>
      <c r="AC716" s="65"/>
      <c r="AD716" s="632"/>
      <c r="AE716" s="633"/>
      <c r="AF716" s="65"/>
      <c r="AG716" s="65"/>
      <c r="AH716" s="634"/>
      <c r="AI716" s="634"/>
      <c r="AJ716" s="65"/>
      <c r="AK716" s="632"/>
      <c r="AL716" s="65"/>
      <c r="AM716" s="65"/>
      <c r="AN716" s="65"/>
      <c r="AO716" s="65"/>
      <c r="AP716" s="65"/>
      <c r="AQ716" s="65"/>
      <c r="AR716" s="632"/>
      <c r="AS716" s="65"/>
      <c r="AT716" s="65"/>
      <c r="AU716" s="65"/>
      <c r="AV716" s="632"/>
      <c r="AW716" s="65"/>
      <c r="AX716" s="632"/>
      <c r="AY716" s="65"/>
      <c r="AZ716" s="65"/>
      <c r="BA716" s="65"/>
      <c r="BB716" s="632"/>
      <c r="BC716" s="632"/>
      <c r="BD716" s="65"/>
      <c r="BE716" s="632"/>
      <c r="BF716" s="65"/>
      <c r="BG716" s="65"/>
      <c r="BI716" s="635"/>
      <c r="BJ716" s="636"/>
      <c r="BK716" s="636"/>
      <c r="BL716" s="636"/>
      <c r="BM716" s="102"/>
      <c r="BN716" s="102"/>
      <c r="BO716" s="102"/>
      <c r="BP716" s="636"/>
      <c r="BQ716" s="636"/>
      <c r="BR716" s="636"/>
      <c r="BS716" s="636"/>
      <c r="BT716" s="636"/>
      <c r="BU716" s="636"/>
      <c r="BV716" s="636"/>
      <c r="BW716" s="636"/>
      <c r="BX716" s="636"/>
      <c r="BY716" s="636"/>
      <c r="BZ716" s="636"/>
      <c r="CA716" s="636"/>
      <c r="CB716" s="637"/>
      <c r="CC716" s="636"/>
      <c r="CD716" s="636"/>
      <c r="CE716" s="637"/>
      <c r="CF716" s="637"/>
      <c r="CG716" s="637"/>
      <c r="CH716" s="637"/>
      <c r="CI716" s="636"/>
      <c r="CJ716" s="636"/>
      <c r="CK716" s="637"/>
      <c r="CL716" s="637"/>
      <c r="CM716" s="637"/>
      <c r="CN716" s="705"/>
      <c r="CO716" s="88"/>
      <c r="CP716" s="88"/>
      <c r="CQ716" s="88"/>
      <c r="CR716" s="67"/>
      <c r="CS716" s="67"/>
      <c r="CT716" s="67"/>
      <c r="CU716" s="67"/>
      <c r="CV716" s="67"/>
      <c r="CW716" s="67"/>
      <c r="CX716" s="67"/>
      <c r="CY716" s="67"/>
      <c r="CZ716" s="67"/>
      <c r="DA716" s="67"/>
      <c r="DB716" s="67"/>
      <c r="DC716" s="67"/>
      <c r="DD716" s="67"/>
      <c r="DE716" s="67"/>
      <c r="DF716" s="67"/>
      <c r="DG716" s="67"/>
      <c r="DH716" s="67"/>
      <c r="DI716" s="67"/>
      <c r="DJ716" s="67"/>
      <c r="DK716" s="67"/>
      <c r="DL716" s="67"/>
      <c r="DM716" s="67"/>
      <c r="DN716" s="67"/>
      <c r="DO716" s="67"/>
      <c r="DP716" s="67"/>
    </row>
    <row r="717" spans="2:120" hidden="1" x14ac:dyDescent="0.25">
      <c r="B717" s="65"/>
      <c r="C717" s="65"/>
      <c r="D717" s="65"/>
      <c r="E717" s="65"/>
      <c r="F717" s="65"/>
      <c r="G717" s="65"/>
      <c r="H717" s="65"/>
      <c r="I717" s="65"/>
      <c r="J717" s="65"/>
      <c r="K717" s="65"/>
      <c r="L717" s="65"/>
      <c r="M717" s="65"/>
      <c r="N717" s="65"/>
      <c r="O717" s="65"/>
      <c r="P717" s="65"/>
      <c r="Q717" s="65"/>
      <c r="R717" s="65"/>
      <c r="S717" s="65"/>
      <c r="T717" s="65"/>
      <c r="U717" s="65"/>
      <c r="V717" s="631"/>
      <c r="W717" s="65"/>
      <c r="X717" s="65"/>
      <c r="Y717" s="65"/>
      <c r="Z717" s="65"/>
      <c r="AA717" s="632"/>
      <c r="AB717" s="632"/>
      <c r="AC717" s="65"/>
      <c r="AD717" s="632"/>
      <c r="AE717" s="633"/>
      <c r="AF717" s="65"/>
      <c r="AG717" s="65"/>
      <c r="AH717" s="634"/>
      <c r="AI717" s="634"/>
      <c r="AJ717" s="65"/>
      <c r="AK717" s="632"/>
      <c r="AL717" s="65"/>
      <c r="AM717" s="65"/>
      <c r="AN717" s="65"/>
      <c r="AO717" s="65"/>
      <c r="AP717" s="65"/>
      <c r="AQ717" s="65"/>
      <c r="AR717" s="632"/>
      <c r="AS717" s="65"/>
      <c r="AT717" s="65"/>
      <c r="AU717" s="65"/>
      <c r="AV717" s="632"/>
      <c r="AW717" s="65"/>
      <c r="AX717" s="632"/>
      <c r="AY717" s="65"/>
      <c r="AZ717" s="65"/>
      <c r="BA717" s="65"/>
      <c r="BB717" s="632"/>
      <c r="BC717" s="632"/>
      <c r="BD717" s="65"/>
      <c r="BE717" s="632"/>
      <c r="BF717" s="65"/>
      <c r="BG717" s="65"/>
      <c r="BI717" s="635"/>
      <c r="BJ717" s="636"/>
      <c r="BK717" s="636"/>
      <c r="BL717" s="636"/>
      <c r="BM717" s="102"/>
      <c r="BN717" s="102"/>
      <c r="BO717" s="102"/>
      <c r="BP717" s="636"/>
      <c r="BQ717" s="636"/>
      <c r="BR717" s="636"/>
      <c r="BS717" s="636"/>
      <c r="BT717" s="636"/>
      <c r="BU717" s="636"/>
      <c r="BV717" s="636"/>
      <c r="BW717" s="636"/>
      <c r="BX717" s="636"/>
      <c r="BY717" s="636"/>
      <c r="BZ717" s="636"/>
      <c r="CA717" s="636"/>
      <c r="CB717" s="637"/>
      <c r="CC717" s="636"/>
      <c r="CD717" s="636"/>
      <c r="CE717" s="637"/>
      <c r="CF717" s="637"/>
      <c r="CG717" s="637"/>
      <c r="CH717" s="637"/>
      <c r="CI717" s="636"/>
      <c r="CJ717" s="636"/>
      <c r="CK717" s="637"/>
      <c r="CL717" s="637"/>
      <c r="CM717" s="637"/>
      <c r="CN717" s="705"/>
      <c r="CO717" s="88"/>
      <c r="CP717" s="88"/>
      <c r="CQ717" s="88"/>
      <c r="CR717" s="67"/>
      <c r="CS717" s="67"/>
      <c r="CT717" s="67"/>
      <c r="CU717" s="67"/>
      <c r="CV717" s="67"/>
      <c r="CW717" s="67"/>
      <c r="CX717" s="67"/>
      <c r="CY717" s="67"/>
      <c r="CZ717" s="67"/>
      <c r="DA717" s="67"/>
      <c r="DB717" s="67"/>
      <c r="DC717" s="67"/>
      <c r="DD717" s="67"/>
      <c r="DE717" s="67"/>
      <c r="DF717" s="67"/>
      <c r="DG717" s="67"/>
      <c r="DH717" s="67"/>
      <c r="DI717" s="67"/>
      <c r="DJ717" s="67"/>
      <c r="DK717" s="67"/>
      <c r="DL717" s="67"/>
      <c r="DM717" s="67"/>
      <c r="DN717" s="67"/>
      <c r="DO717" s="67"/>
      <c r="DP717" s="67"/>
    </row>
    <row r="718" spans="2:120" hidden="1" x14ac:dyDescent="0.25">
      <c r="B718" s="65"/>
      <c r="C718" s="65"/>
      <c r="D718" s="65"/>
      <c r="E718" s="65"/>
      <c r="F718" s="65"/>
      <c r="G718" s="65"/>
      <c r="H718" s="65"/>
      <c r="I718" s="65"/>
      <c r="J718" s="65"/>
      <c r="K718" s="65"/>
      <c r="L718" s="65"/>
      <c r="M718" s="65"/>
      <c r="N718" s="65"/>
      <c r="O718" s="65"/>
      <c r="P718" s="65"/>
      <c r="Q718" s="65"/>
      <c r="R718" s="65"/>
      <c r="S718" s="65"/>
      <c r="T718" s="65"/>
      <c r="U718" s="65"/>
      <c r="V718" s="631"/>
      <c r="W718" s="65"/>
      <c r="X718" s="65"/>
      <c r="Y718" s="65"/>
      <c r="Z718" s="65"/>
      <c r="AA718" s="632"/>
      <c r="AB718" s="632"/>
      <c r="AC718" s="65"/>
      <c r="AD718" s="632"/>
      <c r="AE718" s="633"/>
      <c r="AF718" s="65"/>
      <c r="AG718" s="65"/>
      <c r="AH718" s="634"/>
      <c r="AI718" s="634"/>
      <c r="AJ718" s="65"/>
      <c r="AK718" s="632"/>
      <c r="AL718" s="65"/>
      <c r="AM718" s="65"/>
      <c r="AN718" s="65"/>
      <c r="AO718" s="65"/>
      <c r="AP718" s="65"/>
      <c r="AQ718" s="65"/>
      <c r="AR718" s="632"/>
      <c r="AS718" s="65"/>
      <c r="AT718" s="65"/>
      <c r="AU718" s="65"/>
      <c r="AV718" s="632"/>
      <c r="AW718" s="65"/>
      <c r="AX718" s="632"/>
      <c r="AY718" s="65"/>
      <c r="AZ718" s="65"/>
      <c r="BA718" s="65"/>
      <c r="BB718" s="632"/>
      <c r="BC718" s="632"/>
      <c r="BD718" s="65"/>
      <c r="BE718" s="632"/>
      <c r="BF718" s="65"/>
      <c r="BG718" s="65"/>
      <c r="BI718" s="635"/>
      <c r="BJ718" s="636"/>
      <c r="BK718" s="636"/>
      <c r="BL718" s="636"/>
      <c r="BM718" s="102"/>
      <c r="BN718" s="102"/>
      <c r="BO718" s="102"/>
      <c r="BP718" s="636"/>
      <c r="BQ718" s="636"/>
      <c r="BR718" s="636"/>
      <c r="BS718" s="636"/>
      <c r="BT718" s="636"/>
      <c r="BU718" s="636"/>
      <c r="BV718" s="636"/>
      <c r="BW718" s="636"/>
      <c r="BX718" s="636"/>
      <c r="BY718" s="636"/>
      <c r="BZ718" s="636"/>
      <c r="CA718" s="636"/>
      <c r="CB718" s="637"/>
      <c r="CC718" s="636"/>
      <c r="CD718" s="636"/>
      <c r="CE718" s="637"/>
      <c r="CF718" s="637"/>
      <c r="CG718" s="637"/>
      <c r="CH718" s="637"/>
      <c r="CI718" s="636"/>
      <c r="CJ718" s="636"/>
      <c r="CK718" s="637"/>
      <c r="CL718" s="637"/>
      <c r="CM718" s="637"/>
      <c r="CN718" s="705"/>
      <c r="CO718" s="88"/>
      <c r="CP718" s="88"/>
      <c r="CQ718" s="88"/>
      <c r="CR718" s="67"/>
      <c r="CS718" s="67"/>
      <c r="CT718" s="67"/>
      <c r="CU718" s="67"/>
      <c r="CV718" s="67"/>
      <c r="CW718" s="67"/>
      <c r="CX718" s="67"/>
      <c r="CY718" s="67"/>
      <c r="CZ718" s="67"/>
      <c r="DA718" s="67"/>
      <c r="DB718" s="67"/>
      <c r="DC718" s="67"/>
      <c r="DD718" s="67"/>
      <c r="DE718" s="67"/>
      <c r="DF718" s="67"/>
      <c r="DG718" s="67"/>
      <c r="DH718" s="67"/>
      <c r="DI718" s="67"/>
      <c r="DJ718" s="67"/>
      <c r="DK718" s="67"/>
      <c r="DL718" s="67"/>
      <c r="DM718" s="67"/>
      <c r="DN718" s="67"/>
      <c r="DO718" s="67"/>
      <c r="DP718" s="67"/>
    </row>
    <row r="719" spans="2:120" hidden="1" x14ac:dyDescent="0.25">
      <c r="B719" s="65"/>
      <c r="C719" s="65"/>
      <c r="D719" s="65"/>
      <c r="E719" s="65"/>
      <c r="F719" s="65"/>
      <c r="G719" s="65"/>
      <c r="H719" s="65"/>
      <c r="I719" s="65"/>
      <c r="J719" s="65"/>
      <c r="K719" s="65"/>
      <c r="L719" s="65"/>
      <c r="M719" s="65"/>
      <c r="N719" s="65"/>
      <c r="O719" s="65"/>
      <c r="P719" s="65"/>
      <c r="Q719" s="65"/>
      <c r="R719" s="65"/>
      <c r="S719" s="65"/>
      <c r="T719" s="65"/>
      <c r="U719" s="65"/>
      <c r="V719" s="631"/>
      <c r="W719" s="65"/>
      <c r="X719" s="65"/>
      <c r="Y719" s="65"/>
      <c r="Z719" s="65"/>
      <c r="AA719" s="632"/>
      <c r="AB719" s="632"/>
      <c r="AC719" s="65"/>
      <c r="AD719" s="632"/>
      <c r="AE719" s="633"/>
      <c r="AF719" s="65"/>
      <c r="AG719" s="65"/>
      <c r="AH719" s="634"/>
      <c r="AI719" s="634"/>
      <c r="AJ719" s="65"/>
      <c r="AK719" s="632"/>
      <c r="AL719" s="65"/>
      <c r="AM719" s="65"/>
      <c r="AN719" s="65"/>
      <c r="AO719" s="65"/>
      <c r="AP719" s="65"/>
      <c r="AQ719" s="65"/>
      <c r="AR719" s="632"/>
      <c r="AS719" s="65"/>
      <c r="AT719" s="65"/>
      <c r="AU719" s="65"/>
      <c r="AV719" s="632"/>
      <c r="AW719" s="65"/>
      <c r="AX719" s="632"/>
      <c r="AY719" s="65"/>
      <c r="AZ719" s="65"/>
      <c r="BA719" s="65"/>
      <c r="BB719" s="632"/>
      <c r="BC719" s="632"/>
      <c r="BD719" s="65"/>
      <c r="BE719" s="632"/>
      <c r="BF719" s="65"/>
      <c r="BG719" s="65"/>
      <c r="BI719" s="635"/>
      <c r="BJ719" s="636"/>
      <c r="BK719" s="636"/>
      <c r="BL719" s="636"/>
      <c r="BM719" s="102"/>
      <c r="BN719" s="102"/>
      <c r="BO719" s="102"/>
      <c r="BP719" s="636"/>
      <c r="BQ719" s="636"/>
      <c r="BR719" s="636"/>
      <c r="BS719" s="636"/>
      <c r="BT719" s="636"/>
      <c r="BU719" s="636"/>
      <c r="BV719" s="636"/>
      <c r="BW719" s="636"/>
      <c r="BX719" s="636"/>
      <c r="BY719" s="636"/>
      <c r="BZ719" s="636"/>
      <c r="CA719" s="636"/>
      <c r="CB719" s="637"/>
      <c r="CC719" s="636"/>
      <c r="CD719" s="636"/>
      <c r="CE719" s="637"/>
      <c r="CF719" s="637"/>
      <c r="CG719" s="637"/>
      <c r="CH719" s="637"/>
      <c r="CI719" s="636"/>
      <c r="CJ719" s="636"/>
      <c r="CK719" s="637"/>
      <c r="CL719" s="637"/>
      <c r="CM719" s="637"/>
      <c r="CN719" s="705"/>
      <c r="CO719" s="88"/>
      <c r="CP719" s="88"/>
      <c r="CQ719" s="88"/>
      <c r="CR719" s="67"/>
      <c r="CS719" s="67"/>
      <c r="CT719" s="67"/>
      <c r="CU719" s="67"/>
      <c r="CV719" s="67"/>
      <c r="CW719" s="67"/>
      <c r="CX719" s="67"/>
      <c r="CY719" s="67"/>
      <c r="CZ719" s="67"/>
      <c r="DA719" s="67"/>
      <c r="DB719" s="67"/>
      <c r="DC719" s="67"/>
      <c r="DD719" s="67"/>
      <c r="DE719" s="67"/>
      <c r="DF719" s="67"/>
      <c r="DG719" s="67"/>
      <c r="DH719" s="67"/>
      <c r="DI719" s="67"/>
      <c r="DJ719" s="67"/>
      <c r="DK719" s="67"/>
      <c r="DL719" s="67"/>
      <c r="DM719" s="67"/>
      <c r="DN719" s="67"/>
      <c r="DO719" s="67"/>
      <c r="DP719" s="67"/>
    </row>
    <row r="720" spans="2:120" hidden="1" x14ac:dyDescent="0.25">
      <c r="B720" s="65"/>
      <c r="C720" s="65"/>
      <c r="D720" s="65"/>
      <c r="E720" s="65"/>
      <c r="F720" s="65"/>
      <c r="G720" s="65"/>
      <c r="H720" s="65"/>
      <c r="I720" s="65"/>
      <c r="J720" s="65"/>
      <c r="K720" s="65"/>
      <c r="L720" s="65"/>
      <c r="M720" s="65"/>
      <c r="N720" s="65"/>
      <c r="O720" s="65"/>
      <c r="P720" s="65"/>
      <c r="Q720" s="65"/>
      <c r="R720" s="65"/>
      <c r="S720" s="65"/>
      <c r="T720" s="65"/>
      <c r="U720" s="65"/>
      <c r="V720" s="631"/>
      <c r="W720" s="65"/>
      <c r="X720" s="65"/>
      <c r="Y720" s="65"/>
      <c r="Z720" s="65"/>
      <c r="AA720" s="632"/>
      <c r="AB720" s="632"/>
      <c r="AC720" s="65"/>
      <c r="AD720" s="632"/>
      <c r="AE720" s="633"/>
      <c r="AF720" s="65"/>
      <c r="AG720" s="65"/>
      <c r="AH720" s="634"/>
      <c r="AI720" s="634"/>
      <c r="AJ720" s="65"/>
      <c r="AK720" s="632"/>
      <c r="AL720" s="65"/>
      <c r="AM720" s="65"/>
      <c r="AN720" s="65"/>
      <c r="AO720" s="65"/>
      <c r="AP720" s="65"/>
      <c r="AQ720" s="65"/>
      <c r="AR720" s="632"/>
      <c r="AS720" s="65"/>
      <c r="AT720" s="65"/>
      <c r="AU720" s="65"/>
      <c r="AV720" s="632"/>
      <c r="AW720" s="65"/>
      <c r="AX720" s="632"/>
      <c r="AY720" s="65"/>
      <c r="AZ720" s="65"/>
      <c r="BA720" s="65"/>
      <c r="BB720" s="632"/>
      <c r="BC720" s="632"/>
      <c r="BD720" s="65"/>
      <c r="BE720" s="632"/>
      <c r="BF720" s="65"/>
      <c r="BG720" s="65"/>
      <c r="BI720" s="635"/>
      <c r="BJ720" s="636"/>
      <c r="BK720" s="636"/>
      <c r="BL720" s="636"/>
      <c r="BM720" s="102"/>
      <c r="BN720" s="102"/>
      <c r="BO720" s="102"/>
      <c r="BP720" s="636"/>
      <c r="BQ720" s="636"/>
      <c r="BR720" s="636"/>
      <c r="BS720" s="636"/>
      <c r="BT720" s="636"/>
      <c r="BU720" s="636"/>
      <c r="BV720" s="636"/>
      <c r="BW720" s="636"/>
      <c r="BX720" s="636"/>
      <c r="BY720" s="636"/>
      <c r="BZ720" s="636"/>
      <c r="CA720" s="636"/>
      <c r="CB720" s="637"/>
      <c r="CC720" s="636"/>
      <c r="CD720" s="636"/>
      <c r="CE720" s="637"/>
      <c r="CF720" s="637"/>
      <c r="CG720" s="637"/>
      <c r="CH720" s="637"/>
      <c r="CI720" s="636"/>
      <c r="CJ720" s="636"/>
      <c r="CK720" s="637"/>
      <c r="CL720" s="637"/>
      <c r="CM720" s="637"/>
      <c r="CN720" s="705"/>
      <c r="CO720" s="88"/>
      <c r="CP720" s="88"/>
      <c r="CQ720" s="88"/>
      <c r="CR720" s="67"/>
      <c r="CS720" s="67"/>
      <c r="CT720" s="67"/>
      <c r="CU720" s="67"/>
      <c r="CV720" s="67"/>
      <c r="CW720" s="67"/>
      <c r="CX720" s="67"/>
      <c r="CY720" s="67"/>
      <c r="CZ720" s="67"/>
      <c r="DA720" s="67"/>
      <c r="DB720" s="67"/>
      <c r="DC720" s="67"/>
      <c r="DD720" s="67"/>
      <c r="DE720" s="67"/>
      <c r="DF720" s="67"/>
      <c r="DG720" s="67"/>
      <c r="DH720" s="67"/>
      <c r="DI720" s="67"/>
      <c r="DJ720" s="67"/>
      <c r="DK720" s="67"/>
      <c r="DL720" s="67"/>
      <c r="DM720" s="67"/>
      <c r="DN720" s="67"/>
      <c r="DO720" s="67"/>
      <c r="DP720" s="67"/>
    </row>
    <row r="721" spans="2:120" hidden="1" x14ac:dyDescent="0.25">
      <c r="B721" s="65"/>
      <c r="C721" s="65"/>
      <c r="D721" s="65"/>
      <c r="E721" s="65"/>
      <c r="F721" s="65"/>
      <c r="G721" s="65"/>
      <c r="H721" s="65"/>
      <c r="I721" s="65"/>
      <c r="J721" s="65"/>
      <c r="K721" s="65"/>
      <c r="L721" s="65"/>
      <c r="M721" s="65"/>
      <c r="N721" s="65"/>
      <c r="O721" s="65"/>
      <c r="P721" s="65"/>
      <c r="Q721" s="65"/>
      <c r="R721" s="65"/>
      <c r="S721" s="65"/>
      <c r="T721" s="65"/>
      <c r="U721" s="65"/>
      <c r="V721" s="631"/>
      <c r="W721" s="65"/>
      <c r="X721" s="65"/>
      <c r="Y721" s="65"/>
      <c r="Z721" s="65"/>
      <c r="AA721" s="632"/>
      <c r="AB721" s="632"/>
      <c r="AC721" s="65"/>
      <c r="AD721" s="632"/>
      <c r="AE721" s="633"/>
      <c r="AF721" s="65"/>
      <c r="AG721" s="65"/>
      <c r="AH721" s="634"/>
      <c r="AI721" s="634"/>
      <c r="AJ721" s="65"/>
      <c r="AK721" s="632"/>
      <c r="AL721" s="65"/>
      <c r="AM721" s="65"/>
      <c r="AN721" s="65"/>
      <c r="AO721" s="65"/>
      <c r="AP721" s="65"/>
      <c r="AQ721" s="65"/>
      <c r="AR721" s="632"/>
      <c r="AS721" s="65"/>
      <c r="AT721" s="65"/>
      <c r="AU721" s="65"/>
      <c r="AV721" s="632"/>
      <c r="AW721" s="65"/>
      <c r="AX721" s="632"/>
      <c r="AY721" s="65"/>
      <c r="AZ721" s="65"/>
      <c r="BA721" s="65"/>
      <c r="BB721" s="632"/>
      <c r="BC721" s="632"/>
      <c r="BD721" s="65"/>
      <c r="BE721" s="632"/>
      <c r="BF721" s="65"/>
      <c r="BG721" s="65"/>
      <c r="BI721" s="635"/>
      <c r="BJ721" s="636"/>
      <c r="BK721" s="636"/>
      <c r="BL721" s="636"/>
      <c r="BM721" s="102"/>
      <c r="BN721" s="102"/>
      <c r="BO721" s="102"/>
      <c r="BP721" s="636"/>
      <c r="BQ721" s="636"/>
      <c r="BR721" s="636"/>
      <c r="BS721" s="636"/>
      <c r="BT721" s="636"/>
      <c r="BU721" s="636"/>
      <c r="BV721" s="636"/>
      <c r="BW721" s="636"/>
      <c r="BX721" s="636"/>
      <c r="BY721" s="636"/>
      <c r="BZ721" s="636"/>
      <c r="CA721" s="636"/>
      <c r="CB721" s="637"/>
      <c r="CC721" s="636"/>
      <c r="CD721" s="636"/>
      <c r="CE721" s="637"/>
      <c r="CF721" s="637"/>
      <c r="CG721" s="637"/>
      <c r="CH721" s="637"/>
      <c r="CI721" s="636"/>
      <c r="CJ721" s="636"/>
      <c r="CK721" s="637"/>
      <c r="CL721" s="637"/>
      <c r="CM721" s="637"/>
      <c r="CN721" s="705"/>
      <c r="CO721" s="88"/>
      <c r="CP721" s="88"/>
      <c r="CQ721" s="88"/>
      <c r="CR721" s="67"/>
      <c r="CS721" s="67"/>
      <c r="CT721" s="67"/>
      <c r="CU721" s="67"/>
      <c r="CV721" s="67"/>
      <c r="CW721" s="67"/>
      <c r="CX721" s="67"/>
      <c r="CY721" s="67"/>
      <c r="CZ721" s="67"/>
      <c r="DA721" s="67"/>
      <c r="DB721" s="67"/>
      <c r="DC721" s="67"/>
      <c r="DD721" s="67"/>
      <c r="DE721" s="67"/>
      <c r="DF721" s="67"/>
      <c r="DG721" s="67"/>
      <c r="DH721" s="67"/>
      <c r="DI721" s="67"/>
      <c r="DJ721" s="67"/>
      <c r="DK721" s="67"/>
      <c r="DL721" s="67"/>
      <c r="DM721" s="67"/>
      <c r="DN721" s="67"/>
      <c r="DO721" s="67"/>
      <c r="DP721" s="67"/>
    </row>
    <row r="722" spans="2:120" hidden="1" x14ac:dyDescent="0.25">
      <c r="B722" s="65"/>
      <c r="C722" s="65"/>
      <c r="D722" s="65"/>
      <c r="E722" s="65"/>
      <c r="F722" s="65"/>
      <c r="G722" s="65"/>
      <c r="H722" s="65"/>
      <c r="I722" s="65"/>
      <c r="J722" s="65"/>
      <c r="K722" s="65"/>
      <c r="L722" s="65"/>
      <c r="M722" s="65"/>
      <c r="N722" s="65"/>
      <c r="O722" s="65"/>
      <c r="P722" s="65"/>
      <c r="Q722" s="65"/>
      <c r="R722" s="65"/>
      <c r="S722" s="65"/>
      <c r="T722" s="65"/>
      <c r="U722" s="65"/>
      <c r="V722" s="631"/>
      <c r="W722" s="65"/>
      <c r="X722" s="65"/>
      <c r="Y722" s="65"/>
      <c r="Z722" s="65"/>
      <c r="AA722" s="632"/>
      <c r="AB722" s="632"/>
      <c r="AC722" s="65"/>
      <c r="AD722" s="632"/>
      <c r="AE722" s="633"/>
      <c r="AF722" s="65"/>
      <c r="AG722" s="65"/>
      <c r="AH722" s="634"/>
      <c r="AI722" s="634"/>
      <c r="AJ722" s="65"/>
      <c r="AK722" s="632"/>
      <c r="AL722" s="65"/>
      <c r="AM722" s="65"/>
      <c r="AN722" s="65"/>
      <c r="AO722" s="65"/>
      <c r="AP722" s="65"/>
      <c r="AQ722" s="65"/>
      <c r="AR722" s="632"/>
      <c r="AS722" s="65"/>
      <c r="AT722" s="65"/>
      <c r="AU722" s="65"/>
      <c r="AV722" s="632"/>
      <c r="AW722" s="65"/>
      <c r="AX722" s="632"/>
      <c r="AY722" s="65"/>
      <c r="AZ722" s="65"/>
      <c r="BA722" s="65"/>
      <c r="BB722" s="632"/>
      <c r="BC722" s="632"/>
      <c r="BD722" s="65"/>
      <c r="BE722" s="632"/>
      <c r="BF722" s="65"/>
      <c r="BG722" s="65"/>
      <c r="BI722" s="635"/>
      <c r="BJ722" s="636"/>
      <c r="BK722" s="636"/>
      <c r="BL722" s="636"/>
      <c r="BM722" s="102"/>
      <c r="BN722" s="102"/>
      <c r="BO722" s="102"/>
      <c r="BP722" s="636"/>
      <c r="BQ722" s="636"/>
      <c r="BR722" s="636"/>
      <c r="BS722" s="636"/>
      <c r="BT722" s="636"/>
      <c r="BU722" s="636"/>
      <c r="BV722" s="636"/>
      <c r="BW722" s="636"/>
      <c r="BX722" s="636"/>
      <c r="BY722" s="636"/>
      <c r="BZ722" s="636"/>
      <c r="CA722" s="636"/>
      <c r="CB722" s="637"/>
      <c r="CC722" s="636"/>
      <c r="CD722" s="636"/>
      <c r="CE722" s="637"/>
      <c r="CF722" s="637"/>
      <c r="CG722" s="637"/>
      <c r="CH722" s="637"/>
      <c r="CI722" s="636"/>
      <c r="CJ722" s="636"/>
      <c r="CK722" s="637"/>
      <c r="CL722" s="637"/>
      <c r="CM722" s="637"/>
      <c r="CN722" s="705"/>
      <c r="CO722" s="88"/>
      <c r="CP722" s="88"/>
      <c r="CQ722" s="88"/>
      <c r="CR722" s="67"/>
      <c r="CS722" s="67"/>
      <c r="CT722" s="67"/>
      <c r="CU722" s="67"/>
      <c r="CV722" s="67"/>
      <c r="CW722" s="67"/>
      <c r="CX722" s="67"/>
      <c r="CY722" s="67"/>
      <c r="CZ722" s="67"/>
      <c r="DA722" s="67"/>
      <c r="DB722" s="67"/>
      <c r="DC722" s="67"/>
      <c r="DD722" s="67"/>
      <c r="DE722" s="67"/>
      <c r="DF722" s="67"/>
      <c r="DG722" s="67"/>
      <c r="DH722" s="67"/>
      <c r="DI722" s="67"/>
      <c r="DJ722" s="67"/>
      <c r="DK722" s="67"/>
      <c r="DL722" s="67"/>
      <c r="DM722" s="67"/>
      <c r="DN722" s="67"/>
      <c r="DO722" s="67"/>
      <c r="DP722" s="67"/>
    </row>
    <row r="723" spans="2:120" hidden="1" x14ac:dyDescent="0.25">
      <c r="B723" s="65"/>
      <c r="C723" s="65"/>
      <c r="D723" s="65"/>
      <c r="E723" s="65"/>
      <c r="F723" s="65"/>
      <c r="G723" s="65"/>
      <c r="H723" s="65"/>
      <c r="I723" s="65"/>
      <c r="J723" s="65"/>
      <c r="K723" s="65"/>
      <c r="L723" s="65"/>
      <c r="M723" s="65"/>
      <c r="N723" s="65"/>
      <c r="O723" s="65"/>
      <c r="P723" s="65"/>
      <c r="Q723" s="65"/>
      <c r="R723" s="65"/>
      <c r="S723" s="65"/>
      <c r="T723" s="65"/>
      <c r="U723" s="65"/>
      <c r="V723" s="631"/>
      <c r="W723" s="65"/>
      <c r="X723" s="65"/>
      <c r="Y723" s="65"/>
      <c r="Z723" s="65"/>
      <c r="AA723" s="632"/>
      <c r="AB723" s="632"/>
      <c r="AC723" s="65"/>
      <c r="AD723" s="632"/>
      <c r="AE723" s="633"/>
      <c r="AF723" s="65"/>
      <c r="AG723" s="65"/>
      <c r="AH723" s="634"/>
      <c r="AI723" s="634"/>
      <c r="AJ723" s="65"/>
      <c r="AK723" s="632"/>
      <c r="AL723" s="65"/>
      <c r="AM723" s="65"/>
      <c r="AN723" s="65"/>
      <c r="AO723" s="65"/>
      <c r="AP723" s="65"/>
      <c r="AQ723" s="65"/>
      <c r="AR723" s="632"/>
      <c r="AS723" s="65"/>
      <c r="AT723" s="65"/>
      <c r="AU723" s="65"/>
      <c r="AV723" s="632"/>
      <c r="AW723" s="65"/>
      <c r="AX723" s="632"/>
      <c r="AY723" s="65"/>
      <c r="AZ723" s="65"/>
      <c r="BA723" s="65"/>
      <c r="BB723" s="632"/>
      <c r="BC723" s="632"/>
      <c r="BD723" s="65"/>
      <c r="BE723" s="632"/>
      <c r="BF723" s="65"/>
      <c r="BG723" s="65"/>
      <c r="BI723" s="635"/>
      <c r="BJ723" s="636"/>
      <c r="BK723" s="636"/>
      <c r="BL723" s="636"/>
      <c r="BM723" s="102"/>
      <c r="BN723" s="102"/>
      <c r="BO723" s="102"/>
      <c r="BP723" s="636"/>
      <c r="BQ723" s="636"/>
      <c r="BR723" s="636"/>
      <c r="BS723" s="636"/>
      <c r="BT723" s="636"/>
      <c r="BU723" s="636"/>
      <c r="BV723" s="636"/>
      <c r="BW723" s="636"/>
      <c r="BX723" s="636"/>
      <c r="BY723" s="636"/>
      <c r="BZ723" s="636"/>
      <c r="CA723" s="636"/>
      <c r="CB723" s="637"/>
      <c r="CC723" s="636"/>
      <c r="CD723" s="636"/>
      <c r="CE723" s="637"/>
      <c r="CF723" s="637"/>
      <c r="CG723" s="637"/>
      <c r="CH723" s="637"/>
      <c r="CI723" s="636"/>
      <c r="CJ723" s="636"/>
      <c r="CK723" s="637"/>
      <c r="CL723" s="637"/>
      <c r="CM723" s="637"/>
      <c r="CN723" s="705"/>
      <c r="CO723" s="88"/>
      <c r="CP723" s="88"/>
      <c r="CQ723" s="88"/>
      <c r="CR723" s="67"/>
      <c r="CS723" s="67"/>
      <c r="CT723" s="67"/>
      <c r="CU723" s="67"/>
      <c r="CV723" s="67"/>
      <c r="CW723" s="67"/>
      <c r="CX723" s="67"/>
      <c r="CY723" s="67"/>
      <c r="CZ723" s="67"/>
      <c r="DA723" s="67"/>
      <c r="DB723" s="67"/>
      <c r="DC723" s="67"/>
      <c r="DD723" s="67"/>
      <c r="DE723" s="67"/>
      <c r="DF723" s="67"/>
      <c r="DG723" s="67"/>
      <c r="DH723" s="67"/>
      <c r="DI723" s="67"/>
      <c r="DJ723" s="67"/>
      <c r="DK723" s="67"/>
      <c r="DL723" s="67"/>
      <c r="DM723" s="67"/>
      <c r="DN723" s="67"/>
      <c r="DO723" s="67"/>
      <c r="DP723" s="67"/>
    </row>
    <row r="724" spans="2:120" hidden="1" x14ac:dyDescent="0.25">
      <c r="B724" s="65"/>
      <c r="C724" s="65"/>
      <c r="D724" s="65"/>
      <c r="E724" s="65"/>
      <c r="F724" s="65"/>
      <c r="G724" s="65"/>
      <c r="H724" s="65"/>
      <c r="I724" s="65"/>
      <c r="J724" s="65"/>
      <c r="K724" s="65"/>
      <c r="L724" s="65"/>
      <c r="M724" s="65"/>
      <c r="N724" s="65"/>
      <c r="O724" s="65"/>
      <c r="P724" s="65"/>
      <c r="Q724" s="65"/>
      <c r="R724" s="65"/>
      <c r="S724" s="65"/>
      <c r="T724" s="65"/>
      <c r="U724" s="65"/>
      <c r="V724" s="631"/>
      <c r="W724" s="65"/>
      <c r="X724" s="65"/>
      <c r="Y724" s="65"/>
      <c r="Z724" s="65"/>
      <c r="AA724" s="632"/>
      <c r="AB724" s="632"/>
      <c r="AC724" s="65"/>
      <c r="AD724" s="632"/>
      <c r="AE724" s="633"/>
      <c r="AF724" s="65"/>
      <c r="AG724" s="65"/>
      <c r="AH724" s="634"/>
      <c r="AI724" s="634"/>
      <c r="AJ724" s="65"/>
      <c r="AK724" s="632"/>
      <c r="AL724" s="65"/>
      <c r="AM724" s="65"/>
      <c r="AN724" s="65"/>
      <c r="AO724" s="65"/>
      <c r="AP724" s="65"/>
      <c r="AQ724" s="65"/>
      <c r="AR724" s="632"/>
      <c r="AS724" s="65"/>
      <c r="AT724" s="65"/>
      <c r="AU724" s="65"/>
      <c r="AV724" s="632"/>
      <c r="AW724" s="65"/>
      <c r="AX724" s="632"/>
      <c r="AY724" s="65"/>
      <c r="AZ724" s="65"/>
      <c r="BA724" s="65"/>
      <c r="BB724" s="632"/>
      <c r="BC724" s="632"/>
      <c r="BD724" s="65"/>
      <c r="BE724" s="632"/>
      <c r="BF724" s="65"/>
      <c r="BG724" s="65"/>
      <c r="BI724" s="635"/>
      <c r="BJ724" s="636"/>
      <c r="BK724" s="636"/>
      <c r="BL724" s="636"/>
      <c r="BM724" s="102"/>
      <c r="BN724" s="102"/>
      <c r="BO724" s="102"/>
      <c r="BP724" s="636"/>
      <c r="BQ724" s="636"/>
      <c r="BR724" s="636"/>
      <c r="BS724" s="636"/>
      <c r="BT724" s="636"/>
      <c r="BU724" s="636"/>
      <c r="BV724" s="636"/>
      <c r="BW724" s="636"/>
      <c r="BX724" s="636"/>
      <c r="BY724" s="636"/>
      <c r="BZ724" s="636"/>
      <c r="CA724" s="636"/>
      <c r="CB724" s="637"/>
      <c r="CC724" s="636"/>
      <c r="CD724" s="636"/>
      <c r="CE724" s="637"/>
      <c r="CF724" s="637"/>
      <c r="CG724" s="637"/>
      <c r="CH724" s="637"/>
      <c r="CI724" s="636"/>
      <c r="CJ724" s="636"/>
      <c r="CK724" s="637"/>
      <c r="CL724" s="637"/>
      <c r="CM724" s="637"/>
      <c r="CN724" s="705"/>
      <c r="CO724" s="88"/>
      <c r="CP724" s="88"/>
      <c r="CQ724" s="88"/>
      <c r="CR724" s="67"/>
      <c r="CS724" s="67"/>
      <c r="CT724" s="67"/>
      <c r="CU724" s="67"/>
      <c r="CV724" s="67"/>
      <c r="CW724" s="67"/>
      <c r="CX724" s="67"/>
      <c r="CY724" s="67"/>
      <c r="CZ724" s="67"/>
      <c r="DA724" s="67"/>
      <c r="DB724" s="67"/>
      <c r="DC724" s="67"/>
      <c r="DD724" s="67"/>
      <c r="DE724" s="67"/>
      <c r="DF724" s="67"/>
      <c r="DG724" s="67"/>
      <c r="DH724" s="67"/>
      <c r="DI724" s="67"/>
      <c r="DJ724" s="67"/>
      <c r="DK724" s="67"/>
      <c r="DL724" s="67"/>
      <c r="DM724" s="67"/>
      <c r="DN724" s="67"/>
      <c r="DO724" s="67"/>
      <c r="DP724" s="67"/>
    </row>
    <row r="725" spans="2:120" hidden="1" x14ac:dyDescent="0.25">
      <c r="B725" s="65"/>
      <c r="C725" s="65"/>
      <c r="D725" s="65"/>
      <c r="E725" s="65"/>
      <c r="F725" s="65"/>
      <c r="G725" s="65"/>
      <c r="H725" s="65"/>
      <c r="I725" s="65"/>
      <c r="J725" s="65"/>
      <c r="K725" s="65"/>
      <c r="L725" s="65"/>
      <c r="M725" s="65"/>
      <c r="N725" s="65"/>
      <c r="O725" s="65"/>
      <c r="P725" s="65"/>
      <c r="Q725" s="65"/>
      <c r="R725" s="65"/>
      <c r="S725" s="65"/>
      <c r="T725" s="65"/>
      <c r="U725" s="65"/>
      <c r="V725" s="631"/>
      <c r="W725" s="65"/>
      <c r="X725" s="65"/>
      <c r="Y725" s="65"/>
      <c r="Z725" s="65"/>
      <c r="AA725" s="632"/>
      <c r="AB725" s="632"/>
      <c r="AC725" s="65"/>
      <c r="AD725" s="632"/>
      <c r="AE725" s="633"/>
      <c r="AF725" s="65"/>
      <c r="AG725" s="65"/>
      <c r="AH725" s="634"/>
      <c r="AI725" s="634"/>
      <c r="AJ725" s="65"/>
      <c r="AK725" s="632"/>
      <c r="AL725" s="65"/>
      <c r="AM725" s="65"/>
      <c r="AN725" s="65"/>
      <c r="AO725" s="65"/>
      <c r="AP725" s="65"/>
      <c r="AQ725" s="65"/>
      <c r="AR725" s="632"/>
      <c r="AS725" s="65"/>
      <c r="AT725" s="65"/>
      <c r="AU725" s="65"/>
      <c r="AV725" s="632"/>
      <c r="AW725" s="65"/>
      <c r="AX725" s="632"/>
      <c r="AY725" s="65"/>
      <c r="AZ725" s="65"/>
      <c r="BA725" s="65"/>
      <c r="BB725" s="632"/>
      <c r="BC725" s="632"/>
      <c r="BD725" s="65"/>
      <c r="BE725" s="632"/>
      <c r="BF725" s="65"/>
      <c r="BG725" s="65"/>
      <c r="BI725" s="635"/>
      <c r="BJ725" s="636"/>
      <c r="BK725" s="636"/>
      <c r="BL725" s="636"/>
      <c r="BM725" s="102"/>
      <c r="BN725" s="102"/>
      <c r="BO725" s="102"/>
      <c r="BP725" s="636"/>
      <c r="BQ725" s="636"/>
      <c r="BR725" s="636"/>
      <c r="BS725" s="636"/>
      <c r="BT725" s="636"/>
      <c r="BU725" s="636"/>
      <c r="BV725" s="636"/>
      <c r="BW725" s="636"/>
      <c r="BX725" s="636"/>
      <c r="BY725" s="636"/>
      <c r="BZ725" s="636"/>
      <c r="CA725" s="636"/>
      <c r="CB725" s="637"/>
      <c r="CC725" s="636"/>
      <c r="CD725" s="636"/>
      <c r="CE725" s="637"/>
      <c r="CF725" s="637"/>
      <c r="CG725" s="637"/>
      <c r="CH725" s="637"/>
      <c r="CI725" s="636"/>
      <c r="CJ725" s="636"/>
      <c r="CK725" s="637"/>
      <c r="CL725" s="637"/>
      <c r="CM725" s="637"/>
      <c r="CN725" s="705"/>
      <c r="CO725" s="88"/>
      <c r="CP725" s="88"/>
      <c r="CQ725" s="88"/>
      <c r="CR725" s="67"/>
      <c r="CS725" s="67"/>
      <c r="CT725" s="67"/>
      <c r="CU725" s="67"/>
      <c r="CV725" s="67"/>
      <c r="CW725" s="67"/>
      <c r="CX725" s="67"/>
      <c r="CY725" s="67"/>
      <c r="CZ725" s="67"/>
      <c r="DA725" s="67"/>
      <c r="DB725" s="67"/>
      <c r="DC725" s="67"/>
      <c r="DD725" s="67"/>
      <c r="DE725" s="67"/>
      <c r="DF725" s="67"/>
      <c r="DG725" s="67"/>
      <c r="DH725" s="67"/>
      <c r="DI725" s="67"/>
      <c r="DJ725" s="67"/>
      <c r="DK725" s="67"/>
      <c r="DL725" s="67"/>
      <c r="DM725" s="67"/>
      <c r="DN725" s="67"/>
      <c r="DO725" s="67"/>
      <c r="DP725" s="67"/>
    </row>
    <row r="726" spans="2:120" hidden="1" x14ac:dyDescent="0.25">
      <c r="B726" s="65"/>
      <c r="C726" s="65"/>
      <c r="D726" s="65"/>
      <c r="E726" s="65"/>
      <c r="F726" s="65"/>
      <c r="G726" s="65"/>
      <c r="H726" s="65"/>
      <c r="I726" s="65"/>
      <c r="J726" s="65"/>
      <c r="K726" s="65"/>
      <c r="L726" s="65"/>
      <c r="M726" s="65"/>
      <c r="N726" s="65"/>
      <c r="O726" s="65"/>
      <c r="P726" s="65"/>
      <c r="Q726" s="65"/>
      <c r="R726" s="65"/>
      <c r="S726" s="65"/>
      <c r="T726" s="65"/>
      <c r="U726" s="65"/>
      <c r="V726" s="631"/>
      <c r="W726" s="65"/>
      <c r="X726" s="65"/>
      <c r="Y726" s="65"/>
      <c r="Z726" s="65"/>
      <c r="AA726" s="632"/>
      <c r="AB726" s="632"/>
      <c r="AC726" s="65"/>
      <c r="AD726" s="632"/>
      <c r="AE726" s="633"/>
      <c r="AF726" s="65"/>
      <c r="AG726" s="65"/>
      <c r="AH726" s="634"/>
      <c r="AI726" s="634"/>
      <c r="AJ726" s="65"/>
      <c r="AK726" s="632"/>
      <c r="AL726" s="65"/>
      <c r="AM726" s="65"/>
      <c r="AN726" s="65"/>
      <c r="AO726" s="65"/>
      <c r="AP726" s="65"/>
      <c r="AQ726" s="65"/>
      <c r="AR726" s="632"/>
      <c r="AS726" s="65"/>
      <c r="AT726" s="65"/>
      <c r="AU726" s="65"/>
      <c r="AV726" s="632"/>
      <c r="AW726" s="65"/>
      <c r="AX726" s="632"/>
      <c r="AY726" s="65"/>
      <c r="AZ726" s="65"/>
      <c r="BA726" s="65"/>
      <c r="BB726" s="632"/>
      <c r="BC726" s="632"/>
      <c r="BD726" s="65"/>
      <c r="BE726" s="632"/>
      <c r="BF726" s="65"/>
      <c r="BG726" s="65"/>
      <c r="BI726" s="635"/>
      <c r="BJ726" s="636"/>
      <c r="BK726" s="636"/>
      <c r="BL726" s="636"/>
      <c r="BM726" s="102"/>
      <c r="BN726" s="102"/>
      <c r="BO726" s="102"/>
      <c r="BP726" s="636"/>
      <c r="BQ726" s="636"/>
      <c r="BR726" s="636"/>
      <c r="BS726" s="636"/>
      <c r="BT726" s="636"/>
      <c r="BU726" s="636"/>
      <c r="BV726" s="636"/>
      <c r="BW726" s="636"/>
      <c r="BX726" s="636"/>
      <c r="BY726" s="636"/>
      <c r="BZ726" s="636"/>
      <c r="CA726" s="636"/>
      <c r="CB726" s="637"/>
      <c r="CC726" s="636"/>
      <c r="CD726" s="636"/>
      <c r="CE726" s="637"/>
      <c r="CF726" s="637"/>
      <c r="CG726" s="637"/>
      <c r="CH726" s="637"/>
      <c r="CI726" s="636"/>
      <c r="CJ726" s="636"/>
      <c r="CK726" s="637"/>
      <c r="CL726" s="637"/>
      <c r="CM726" s="637"/>
      <c r="CN726" s="705"/>
      <c r="CO726" s="88"/>
      <c r="CP726" s="88"/>
      <c r="CQ726" s="88"/>
      <c r="CR726" s="67"/>
      <c r="CS726" s="67"/>
      <c r="CT726" s="67"/>
      <c r="CU726" s="67"/>
      <c r="CV726" s="67"/>
      <c r="CW726" s="67"/>
      <c r="CX726" s="67"/>
      <c r="CY726" s="67"/>
      <c r="CZ726" s="67"/>
      <c r="DA726" s="67"/>
      <c r="DB726" s="67"/>
      <c r="DC726" s="67"/>
      <c r="DD726" s="67"/>
      <c r="DE726" s="67"/>
      <c r="DF726" s="67"/>
      <c r="DG726" s="67"/>
      <c r="DH726" s="67"/>
      <c r="DI726" s="67"/>
      <c r="DJ726" s="67"/>
      <c r="DK726" s="67"/>
      <c r="DL726" s="67"/>
      <c r="DM726" s="67"/>
      <c r="DN726" s="67"/>
      <c r="DO726" s="67"/>
      <c r="DP726" s="67"/>
    </row>
    <row r="727" spans="2:120" hidden="1" x14ac:dyDescent="0.25">
      <c r="B727" s="65"/>
      <c r="C727" s="65"/>
      <c r="D727" s="65"/>
      <c r="E727" s="65"/>
      <c r="F727" s="65"/>
      <c r="G727" s="65"/>
      <c r="H727" s="65"/>
      <c r="I727" s="65"/>
      <c r="J727" s="65"/>
      <c r="K727" s="65"/>
      <c r="L727" s="65"/>
      <c r="M727" s="65"/>
      <c r="N727" s="65"/>
      <c r="O727" s="65"/>
      <c r="P727" s="65"/>
      <c r="Q727" s="65"/>
      <c r="R727" s="65"/>
      <c r="S727" s="65"/>
      <c r="T727" s="65"/>
      <c r="U727" s="65"/>
      <c r="V727" s="631"/>
      <c r="W727" s="65"/>
      <c r="X727" s="65"/>
      <c r="Y727" s="65"/>
      <c r="Z727" s="65"/>
      <c r="AA727" s="632"/>
      <c r="AB727" s="632"/>
      <c r="AC727" s="65"/>
      <c r="AD727" s="632"/>
      <c r="AE727" s="633"/>
      <c r="AF727" s="65"/>
      <c r="AG727" s="65"/>
      <c r="AH727" s="634"/>
      <c r="AI727" s="634"/>
      <c r="AJ727" s="65"/>
      <c r="AK727" s="632"/>
      <c r="AL727" s="65"/>
      <c r="AM727" s="65"/>
      <c r="AN727" s="65"/>
      <c r="AO727" s="65"/>
      <c r="AP727" s="65"/>
      <c r="AQ727" s="65"/>
      <c r="AR727" s="632"/>
      <c r="AS727" s="65"/>
      <c r="AT727" s="65"/>
      <c r="AU727" s="65"/>
      <c r="AV727" s="632"/>
      <c r="AW727" s="65"/>
      <c r="AX727" s="632"/>
      <c r="AY727" s="65"/>
      <c r="AZ727" s="65"/>
      <c r="BA727" s="65"/>
      <c r="BB727" s="632"/>
      <c r="BC727" s="632"/>
      <c r="BD727" s="65"/>
      <c r="BE727" s="632"/>
      <c r="BF727" s="65"/>
      <c r="BG727" s="65"/>
      <c r="BI727" s="635"/>
      <c r="BJ727" s="636"/>
      <c r="BK727" s="636"/>
      <c r="BL727" s="636"/>
      <c r="BM727" s="102"/>
      <c r="BN727" s="102"/>
      <c r="BO727" s="102"/>
      <c r="BP727" s="636"/>
      <c r="BQ727" s="636"/>
      <c r="BR727" s="636"/>
      <c r="BS727" s="636"/>
      <c r="BT727" s="636"/>
      <c r="BU727" s="636"/>
      <c r="BV727" s="636"/>
      <c r="BW727" s="636"/>
      <c r="BX727" s="636"/>
      <c r="BY727" s="636"/>
      <c r="BZ727" s="636"/>
      <c r="CA727" s="636"/>
      <c r="CB727" s="637"/>
      <c r="CC727" s="636"/>
      <c r="CD727" s="636"/>
      <c r="CE727" s="637"/>
      <c r="CF727" s="637"/>
      <c r="CG727" s="637"/>
      <c r="CH727" s="637"/>
      <c r="CI727" s="636"/>
      <c r="CJ727" s="636"/>
      <c r="CK727" s="637"/>
      <c r="CL727" s="637"/>
      <c r="CM727" s="637"/>
      <c r="CN727" s="705"/>
      <c r="CO727" s="88"/>
      <c r="CP727" s="88"/>
      <c r="CQ727" s="88"/>
      <c r="CR727" s="67"/>
      <c r="CS727" s="67"/>
      <c r="CT727" s="67"/>
      <c r="CU727" s="67"/>
      <c r="CV727" s="67"/>
      <c r="CW727" s="67"/>
      <c r="CX727" s="67"/>
      <c r="CY727" s="67"/>
      <c r="CZ727" s="67"/>
      <c r="DA727" s="67"/>
      <c r="DB727" s="67"/>
      <c r="DC727" s="67"/>
      <c r="DD727" s="67"/>
      <c r="DE727" s="67"/>
      <c r="DF727" s="67"/>
      <c r="DG727" s="67"/>
      <c r="DH727" s="67"/>
      <c r="DI727" s="67"/>
      <c r="DJ727" s="67"/>
      <c r="DK727" s="67"/>
      <c r="DL727" s="67"/>
      <c r="DM727" s="67"/>
      <c r="DN727" s="67"/>
      <c r="DO727" s="67"/>
      <c r="DP727" s="67"/>
    </row>
    <row r="728" spans="2:120" hidden="1" x14ac:dyDescent="0.25">
      <c r="B728" s="65"/>
      <c r="C728" s="65"/>
      <c r="D728" s="65"/>
      <c r="E728" s="65"/>
      <c r="F728" s="65"/>
      <c r="G728" s="65"/>
      <c r="H728" s="65"/>
      <c r="I728" s="65"/>
      <c r="J728" s="65"/>
      <c r="K728" s="65"/>
      <c r="L728" s="65"/>
      <c r="M728" s="65"/>
      <c r="N728" s="65"/>
      <c r="O728" s="65"/>
      <c r="P728" s="65"/>
      <c r="Q728" s="65"/>
      <c r="R728" s="65"/>
      <c r="S728" s="65"/>
      <c r="T728" s="65"/>
      <c r="U728" s="65"/>
      <c r="V728" s="631"/>
      <c r="W728" s="65"/>
      <c r="X728" s="65"/>
      <c r="Y728" s="65"/>
      <c r="Z728" s="65"/>
      <c r="AA728" s="632"/>
      <c r="AB728" s="632"/>
      <c r="AC728" s="65"/>
      <c r="AD728" s="632"/>
      <c r="AE728" s="633"/>
      <c r="AF728" s="65"/>
      <c r="AG728" s="65"/>
      <c r="AH728" s="634"/>
      <c r="AI728" s="634"/>
      <c r="AJ728" s="65"/>
      <c r="AK728" s="632"/>
      <c r="AL728" s="65"/>
      <c r="AM728" s="65"/>
      <c r="AN728" s="65"/>
      <c r="AO728" s="65"/>
      <c r="AP728" s="65"/>
      <c r="AQ728" s="65"/>
      <c r="AR728" s="632"/>
      <c r="AS728" s="65"/>
      <c r="AT728" s="65"/>
      <c r="AU728" s="65"/>
      <c r="AV728" s="632"/>
      <c r="AW728" s="65"/>
      <c r="AX728" s="632"/>
      <c r="AY728" s="65"/>
      <c r="AZ728" s="65"/>
      <c r="BA728" s="65"/>
      <c r="BB728" s="632"/>
      <c r="BC728" s="632"/>
      <c r="BD728" s="65"/>
      <c r="BE728" s="632"/>
      <c r="BF728" s="65"/>
      <c r="BG728" s="65"/>
      <c r="BI728" s="635"/>
      <c r="BJ728" s="636"/>
      <c r="BK728" s="636"/>
      <c r="BL728" s="636"/>
      <c r="BM728" s="102"/>
      <c r="BN728" s="102"/>
      <c r="BO728" s="102"/>
      <c r="BP728" s="636"/>
      <c r="BQ728" s="636"/>
      <c r="BR728" s="636"/>
      <c r="BS728" s="636"/>
      <c r="BT728" s="636"/>
      <c r="BU728" s="636"/>
      <c r="BV728" s="636"/>
      <c r="BW728" s="636"/>
      <c r="BX728" s="636"/>
      <c r="BY728" s="636"/>
      <c r="BZ728" s="636"/>
      <c r="CA728" s="636"/>
      <c r="CB728" s="637"/>
      <c r="CC728" s="636"/>
      <c r="CD728" s="636"/>
      <c r="CE728" s="637"/>
      <c r="CF728" s="637"/>
      <c r="CG728" s="637"/>
      <c r="CH728" s="637"/>
      <c r="CI728" s="636"/>
      <c r="CJ728" s="636"/>
      <c r="CK728" s="637"/>
      <c r="CL728" s="637"/>
      <c r="CM728" s="637"/>
      <c r="CN728" s="705"/>
      <c r="CO728" s="88"/>
      <c r="CP728" s="88"/>
      <c r="CQ728" s="88"/>
      <c r="CR728" s="67"/>
      <c r="CS728" s="67"/>
      <c r="CT728" s="67"/>
      <c r="CU728" s="67"/>
      <c r="CV728" s="67"/>
      <c r="CW728" s="67"/>
      <c r="CX728" s="67"/>
      <c r="CY728" s="67"/>
      <c r="CZ728" s="67"/>
      <c r="DA728" s="67"/>
      <c r="DB728" s="67"/>
      <c r="DC728" s="67"/>
      <c r="DD728" s="67"/>
      <c r="DE728" s="67"/>
      <c r="DF728" s="67"/>
      <c r="DG728" s="67"/>
      <c r="DH728" s="67"/>
      <c r="DI728" s="67"/>
      <c r="DJ728" s="67"/>
      <c r="DK728" s="67"/>
      <c r="DL728" s="67"/>
      <c r="DM728" s="67"/>
      <c r="DN728" s="67"/>
      <c r="DO728" s="67"/>
      <c r="DP728" s="67"/>
    </row>
    <row r="729" spans="2:120" hidden="1" x14ac:dyDescent="0.25">
      <c r="B729" s="65"/>
      <c r="C729" s="65"/>
      <c r="D729" s="65"/>
      <c r="E729" s="65"/>
      <c r="F729" s="65"/>
      <c r="G729" s="65"/>
      <c r="H729" s="65"/>
      <c r="I729" s="65"/>
      <c r="J729" s="65"/>
      <c r="K729" s="65"/>
      <c r="L729" s="65"/>
      <c r="M729" s="65"/>
      <c r="N729" s="65"/>
      <c r="O729" s="65"/>
      <c r="P729" s="65"/>
      <c r="Q729" s="65"/>
      <c r="R729" s="65"/>
      <c r="S729" s="65"/>
      <c r="T729" s="65"/>
      <c r="U729" s="65"/>
      <c r="V729" s="631"/>
      <c r="W729" s="65"/>
      <c r="X729" s="65"/>
      <c r="Y729" s="65"/>
      <c r="Z729" s="65"/>
      <c r="AA729" s="632"/>
      <c r="AB729" s="632"/>
      <c r="AC729" s="65"/>
      <c r="AD729" s="632"/>
      <c r="AE729" s="633"/>
      <c r="AF729" s="65"/>
      <c r="AG729" s="65"/>
      <c r="AH729" s="634"/>
      <c r="AI729" s="634"/>
      <c r="AJ729" s="65"/>
      <c r="AK729" s="632"/>
      <c r="AL729" s="65"/>
      <c r="AM729" s="65"/>
      <c r="AN729" s="65"/>
      <c r="AO729" s="65"/>
      <c r="AP729" s="65"/>
      <c r="AQ729" s="65"/>
      <c r="AR729" s="632"/>
      <c r="AS729" s="65"/>
      <c r="AT729" s="65"/>
      <c r="AU729" s="65"/>
      <c r="AV729" s="632"/>
      <c r="AW729" s="65"/>
      <c r="AX729" s="632"/>
      <c r="AY729" s="65"/>
      <c r="AZ729" s="65"/>
      <c r="BA729" s="65"/>
      <c r="BB729" s="632"/>
      <c r="BC729" s="632"/>
      <c r="BD729" s="65"/>
      <c r="BE729" s="632"/>
      <c r="BF729" s="65"/>
      <c r="BG729" s="65"/>
      <c r="BI729" s="635"/>
      <c r="BJ729" s="636"/>
      <c r="BK729" s="636"/>
      <c r="BL729" s="636"/>
      <c r="BM729" s="102"/>
      <c r="BN729" s="102"/>
      <c r="BO729" s="102"/>
      <c r="BP729" s="636"/>
      <c r="BQ729" s="636"/>
      <c r="BR729" s="636"/>
      <c r="BS729" s="636"/>
      <c r="BT729" s="636"/>
      <c r="BU729" s="636"/>
      <c r="BV729" s="636"/>
      <c r="BW729" s="636"/>
      <c r="BX729" s="636"/>
      <c r="BY729" s="636"/>
      <c r="BZ729" s="636"/>
      <c r="CA729" s="636"/>
      <c r="CB729" s="637"/>
      <c r="CC729" s="636"/>
      <c r="CD729" s="636"/>
      <c r="CE729" s="637"/>
      <c r="CF729" s="637"/>
      <c r="CG729" s="637"/>
      <c r="CH729" s="637"/>
      <c r="CI729" s="636"/>
      <c r="CJ729" s="636"/>
      <c r="CK729" s="637"/>
      <c r="CL729" s="637"/>
      <c r="CM729" s="637"/>
      <c r="CN729" s="705"/>
      <c r="CO729" s="88"/>
      <c r="CP729" s="88"/>
      <c r="CQ729" s="88"/>
      <c r="CR729" s="67"/>
      <c r="CS729" s="67"/>
      <c r="CT729" s="67"/>
      <c r="CU729" s="67"/>
      <c r="CV729" s="67"/>
      <c r="CW729" s="67"/>
      <c r="CX729" s="67"/>
      <c r="CY729" s="67"/>
      <c r="CZ729" s="67"/>
      <c r="DA729" s="67"/>
      <c r="DB729" s="67"/>
      <c r="DC729" s="67"/>
      <c r="DD729" s="67"/>
      <c r="DE729" s="67"/>
      <c r="DF729" s="67"/>
      <c r="DG729" s="67"/>
      <c r="DH729" s="67"/>
      <c r="DI729" s="67"/>
      <c r="DJ729" s="67"/>
      <c r="DK729" s="67"/>
      <c r="DL729" s="67"/>
      <c r="DM729" s="67"/>
      <c r="DN729" s="67"/>
      <c r="DO729" s="67"/>
      <c r="DP729" s="67"/>
    </row>
    <row r="730" spans="2:120" hidden="1" x14ac:dyDescent="0.25">
      <c r="B730" s="65"/>
      <c r="C730" s="65"/>
      <c r="D730" s="65"/>
      <c r="E730" s="65"/>
      <c r="F730" s="65"/>
      <c r="G730" s="65"/>
      <c r="H730" s="65"/>
      <c r="I730" s="65"/>
      <c r="J730" s="65"/>
      <c r="K730" s="65"/>
      <c r="L730" s="65"/>
      <c r="M730" s="65"/>
      <c r="N730" s="65"/>
      <c r="O730" s="65"/>
      <c r="P730" s="65"/>
      <c r="Q730" s="65"/>
      <c r="R730" s="65"/>
      <c r="S730" s="65"/>
      <c r="T730" s="65"/>
      <c r="U730" s="65"/>
      <c r="V730" s="631"/>
      <c r="W730" s="65"/>
      <c r="X730" s="65"/>
      <c r="Y730" s="65"/>
      <c r="Z730" s="65"/>
      <c r="AA730" s="632"/>
      <c r="AB730" s="632"/>
      <c r="AC730" s="65"/>
      <c r="AD730" s="632"/>
      <c r="AE730" s="633"/>
      <c r="AF730" s="65"/>
      <c r="AG730" s="65"/>
      <c r="AH730" s="634"/>
      <c r="AI730" s="634"/>
      <c r="AJ730" s="65"/>
      <c r="AK730" s="632"/>
      <c r="AL730" s="65"/>
      <c r="AM730" s="65"/>
      <c r="AN730" s="65"/>
      <c r="AO730" s="65"/>
      <c r="AP730" s="65"/>
      <c r="AQ730" s="65"/>
      <c r="AR730" s="632"/>
      <c r="AS730" s="65"/>
      <c r="AT730" s="65"/>
      <c r="AU730" s="65"/>
      <c r="AV730" s="632"/>
      <c r="AW730" s="65"/>
      <c r="AX730" s="632"/>
      <c r="AY730" s="65"/>
      <c r="AZ730" s="65"/>
      <c r="BA730" s="65"/>
      <c r="BB730" s="632"/>
      <c r="BC730" s="632"/>
      <c r="BD730" s="65"/>
      <c r="BE730" s="632"/>
      <c r="BF730" s="65"/>
      <c r="BG730" s="65"/>
      <c r="BI730" s="635"/>
      <c r="BJ730" s="636"/>
      <c r="BK730" s="636"/>
      <c r="BL730" s="636"/>
      <c r="BM730" s="102"/>
      <c r="BN730" s="102"/>
      <c r="BO730" s="102"/>
      <c r="BP730" s="636"/>
      <c r="BQ730" s="636"/>
      <c r="BR730" s="636"/>
      <c r="BS730" s="636"/>
      <c r="BT730" s="636"/>
      <c r="BU730" s="636"/>
      <c r="BV730" s="636"/>
      <c r="BW730" s="636"/>
      <c r="BX730" s="636"/>
      <c r="BY730" s="636"/>
      <c r="BZ730" s="636"/>
      <c r="CA730" s="636"/>
      <c r="CB730" s="637"/>
      <c r="CC730" s="636"/>
      <c r="CD730" s="636"/>
      <c r="CE730" s="637"/>
      <c r="CF730" s="637"/>
      <c r="CG730" s="637"/>
      <c r="CH730" s="637"/>
      <c r="CI730" s="636"/>
      <c r="CJ730" s="636"/>
      <c r="CK730" s="637"/>
      <c r="CL730" s="637"/>
      <c r="CM730" s="637"/>
      <c r="CN730" s="705"/>
      <c r="CO730" s="88"/>
      <c r="CP730" s="88"/>
      <c r="CQ730" s="88"/>
      <c r="CR730" s="67"/>
      <c r="CS730" s="67"/>
      <c r="CT730" s="67"/>
      <c r="CU730" s="67"/>
      <c r="CV730" s="67"/>
      <c r="CW730" s="67"/>
      <c r="CX730" s="67"/>
      <c r="CY730" s="67"/>
      <c r="CZ730" s="67"/>
      <c r="DA730" s="67"/>
      <c r="DB730" s="67"/>
      <c r="DC730" s="67"/>
      <c r="DD730" s="67"/>
      <c r="DE730" s="67"/>
      <c r="DF730" s="67"/>
      <c r="DG730" s="67"/>
      <c r="DH730" s="67"/>
      <c r="DI730" s="67"/>
      <c r="DJ730" s="67"/>
      <c r="DK730" s="67"/>
      <c r="DL730" s="67"/>
      <c r="DM730" s="67"/>
      <c r="DN730" s="67"/>
      <c r="DO730" s="67"/>
      <c r="DP730" s="67"/>
    </row>
    <row r="731" spans="2:120" hidden="1" x14ac:dyDescent="0.25">
      <c r="B731" s="65"/>
      <c r="C731" s="65"/>
      <c r="D731" s="65"/>
      <c r="E731" s="65"/>
      <c r="F731" s="65"/>
      <c r="G731" s="65"/>
      <c r="H731" s="65"/>
      <c r="I731" s="65"/>
      <c r="J731" s="65"/>
      <c r="K731" s="65"/>
      <c r="L731" s="65"/>
      <c r="M731" s="65"/>
      <c r="N731" s="65"/>
      <c r="O731" s="65"/>
      <c r="P731" s="65"/>
      <c r="Q731" s="65"/>
      <c r="R731" s="65"/>
      <c r="S731" s="65"/>
      <c r="T731" s="65"/>
      <c r="U731" s="65"/>
      <c r="V731" s="631"/>
      <c r="W731" s="65"/>
      <c r="X731" s="65"/>
      <c r="Y731" s="65"/>
      <c r="Z731" s="65"/>
      <c r="AA731" s="632"/>
      <c r="AB731" s="632"/>
      <c r="AC731" s="65"/>
      <c r="AD731" s="632"/>
      <c r="AE731" s="633"/>
      <c r="AF731" s="65"/>
      <c r="AG731" s="65"/>
      <c r="AH731" s="634"/>
      <c r="AI731" s="634"/>
      <c r="AJ731" s="65"/>
      <c r="AK731" s="632"/>
      <c r="AL731" s="65"/>
      <c r="AM731" s="65"/>
      <c r="AN731" s="65"/>
      <c r="AO731" s="65"/>
      <c r="AP731" s="65"/>
      <c r="AQ731" s="65"/>
      <c r="AR731" s="632"/>
      <c r="AS731" s="65"/>
      <c r="AT731" s="65"/>
      <c r="AU731" s="65"/>
      <c r="AV731" s="632"/>
      <c r="AW731" s="65"/>
      <c r="AX731" s="632"/>
      <c r="AY731" s="65"/>
      <c r="AZ731" s="65"/>
      <c r="BA731" s="65"/>
      <c r="BB731" s="632"/>
      <c r="BC731" s="632"/>
      <c r="BD731" s="65"/>
      <c r="BE731" s="632"/>
      <c r="BF731" s="65"/>
      <c r="BG731" s="65"/>
      <c r="BI731" s="635"/>
      <c r="BJ731" s="636"/>
      <c r="BK731" s="636"/>
      <c r="BL731" s="636"/>
      <c r="BM731" s="102"/>
      <c r="BN731" s="102"/>
      <c r="BO731" s="102"/>
      <c r="BP731" s="636"/>
      <c r="BQ731" s="636"/>
      <c r="BR731" s="636"/>
      <c r="BS731" s="636"/>
      <c r="BT731" s="636"/>
      <c r="BU731" s="636"/>
      <c r="BV731" s="636"/>
      <c r="BW731" s="636"/>
      <c r="BX731" s="636"/>
      <c r="BY731" s="636"/>
      <c r="BZ731" s="636"/>
      <c r="CA731" s="636"/>
      <c r="CB731" s="637"/>
      <c r="CC731" s="636"/>
      <c r="CD731" s="636"/>
      <c r="CE731" s="637"/>
      <c r="CF731" s="637"/>
      <c r="CG731" s="637"/>
      <c r="CH731" s="637"/>
      <c r="CI731" s="636"/>
      <c r="CJ731" s="636"/>
      <c r="CK731" s="637"/>
      <c r="CL731" s="637"/>
      <c r="CM731" s="637"/>
      <c r="CN731" s="705"/>
      <c r="CO731" s="88"/>
      <c r="CP731" s="88"/>
      <c r="CQ731" s="88"/>
      <c r="CR731" s="67"/>
      <c r="CS731" s="67"/>
      <c r="CT731" s="67"/>
      <c r="CU731" s="67"/>
      <c r="CV731" s="67"/>
      <c r="CW731" s="67"/>
      <c r="CX731" s="67"/>
      <c r="CY731" s="67"/>
      <c r="CZ731" s="67"/>
      <c r="DA731" s="67"/>
      <c r="DB731" s="67"/>
      <c r="DC731" s="67"/>
      <c r="DD731" s="67"/>
      <c r="DE731" s="67"/>
      <c r="DF731" s="67"/>
      <c r="DG731" s="67"/>
      <c r="DH731" s="67"/>
      <c r="DI731" s="67"/>
      <c r="DJ731" s="67"/>
      <c r="DK731" s="67"/>
      <c r="DL731" s="67"/>
      <c r="DM731" s="67"/>
      <c r="DN731" s="67"/>
      <c r="DO731" s="67"/>
      <c r="DP731" s="67"/>
    </row>
    <row r="732" spans="2:120" hidden="1" x14ac:dyDescent="0.25">
      <c r="B732" s="65"/>
      <c r="C732" s="65"/>
      <c r="D732" s="65"/>
      <c r="E732" s="65"/>
      <c r="F732" s="65"/>
      <c r="G732" s="65"/>
      <c r="H732" s="65"/>
      <c r="I732" s="65"/>
      <c r="J732" s="65"/>
      <c r="K732" s="65"/>
      <c r="L732" s="65"/>
      <c r="M732" s="65"/>
      <c r="N732" s="65"/>
      <c r="O732" s="65"/>
      <c r="P732" s="65"/>
      <c r="Q732" s="65"/>
      <c r="R732" s="65"/>
      <c r="S732" s="65"/>
      <c r="T732" s="65"/>
      <c r="U732" s="65"/>
      <c r="V732" s="631"/>
      <c r="W732" s="65"/>
      <c r="X732" s="65"/>
      <c r="Y732" s="65"/>
      <c r="Z732" s="65"/>
      <c r="AA732" s="632"/>
      <c r="AB732" s="632"/>
      <c r="AC732" s="65"/>
      <c r="AD732" s="632"/>
      <c r="AE732" s="633"/>
      <c r="AF732" s="65"/>
      <c r="AG732" s="65"/>
      <c r="AH732" s="634"/>
      <c r="AI732" s="634"/>
      <c r="AJ732" s="65"/>
      <c r="AK732" s="632"/>
      <c r="AL732" s="65"/>
      <c r="AM732" s="65"/>
      <c r="AN732" s="65"/>
      <c r="AO732" s="65"/>
      <c r="AP732" s="65"/>
      <c r="AQ732" s="65"/>
      <c r="AR732" s="632"/>
      <c r="AS732" s="65"/>
      <c r="AT732" s="65"/>
      <c r="AU732" s="65"/>
      <c r="AV732" s="632"/>
      <c r="AW732" s="65"/>
      <c r="AX732" s="632"/>
      <c r="AY732" s="65"/>
      <c r="AZ732" s="65"/>
      <c r="BA732" s="65"/>
      <c r="BB732" s="632"/>
      <c r="BC732" s="632"/>
      <c r="BD732" s="65"/>
      <c r="BE732" s="632"/>
      <c r="BF732" s="65"/>
      <c r="BG732" s="65"/>
      <c r="BI732" s="635"/>
      <c r="BJ732" s="636"/>
      <c r="BK732" s="636"/>
      <c r="BL732" s="636"/>
      <c r="BM732" s="102"/>
      <c r="BN732" s="102"/>
      <c r="BO732" s="102"/>
      <c r="BP732" s="636"/>
      <c r="BQ732" s="636"/>
      <c r="BR732" s="636"/>
      <c r="BS732" s="636"/>
      <c r="BT732" s="636"/>
      <c r="BU732" s="636"/>
      <c r="BV732" s="636"/>
      <c r="BW732" s="636"/>
      <c r="BX732" s="636"/>
      <c r="BY732" s="636"/>
      <c r="BZ732" s="636"/>
      <c r="CA732" s="636"/>
      <c r="CB732" s="637"/>
      <c r="CC732" s="636"/>
      <c r="CD732" s="636"/>
      <c r="CE732" s="637"/>
      <c r="CF732" s="637"/>
      <c r="CG732" s="637"/>
      <c r="CH732" s="637"/>
      <c r="CI732" s="636"/>
      <c r="CJ732" s="636"/>
      <c r="CK732" s="637"/>
      <c r="CL732" s="637"/>
      <c r="CM732" s="637"/>
      <c r="CN732" s="705"/>
      <c r="CO732" s="88"/>
      <c r="CP732" s="88"/>
      <c r="CQ732" s="88"/>
      <c r="CR732" s="67"/>
      <c r="CS732" s="67"/>
      <c r="CT732" s="67"/>
      <c r="CU732" s="67"/>
      <c r="CV732" s="67"/>
      <c r="CW732" s="67"/>
      <c r="CX732" s="67"/>
      <c r="CY732" s="67"/>
      <c r="CZ732" s="67"/>
      <c r="DA732" s="67"/>
      <c r="DB732" s="67"/>
      <c r="DC732" s="67"/>
      <c r="DD732" s="67"/>
      <c r="DE732" s="67"/>
      <c r="DF732" s="67"/>
      <c r="DG732" s="67"/>
      <c r="DH732" s="67"/>
      <c r="DI732" s="67"/>
      <c r="DJ732" s="67"/>
      <c r="DK732" s="67"/>
      <c r="DL732" s="67"/>
      <c r="DM732" s="67"/>
      <c r="DN732" s="67"/>
      <c r="DO732" s="67"/>
      <c r="DP732" s="67"/>
    </row>
    <row r="733" spans="2:120" hidden="1" x14ac:dyDescent="0.25">
      <c r="B733" s="65"/>
      <c r="C733" s="65"/>
      <c r="D733" s="65"/>
      <c r="E733" s="65"/>
      <c r="F733" s="65"/>
      <c r="G733" s="65"/>
      <c r="H733" s="65"/>
      <c r="I733" s="65"/>
      <c r="J733" s="65"/>
      <c r="K733" s="65"/>
      <c r="L733" s="65"/>
      <c r="M733" s="65"/>
      <c r="N733" s="65"/>
      <c r="O733" s="65"/>
      <c r="P733" s="65"/>
      <c r="Q733" s="65"/>
      <c r="R733" s="65"/>
      <c r="S733" s="65"/>
      <c r="T733" s="65"/>
      <c r="U733" s="65"/>
      <c r="V733" s="631"/>
      <c r="W733" s="65"/>
      <c r="X733" s="65"/>
      <c r="Y733" s="65"/>
      <c r="Z733" s="65"/>
      <c r="AA733" s="632"/>
      <c r="AB733" s="632"/>
      <c r="AC733" s="65"/>
      <c r="AD733" s="632"/>
      <c r="AE733" s="633"/>
      <c r="AF733" s="65"/>
      <c r="AG733" s="65"/>
      <c r="AH733" s="634"/>
      <c r="AI733" s="634"/>
      <c r="AJ733" s="65"/>
      <c r="AK733" s="632"/>
      <c r="AL733" s="65"/>
      <c r="AM733" s="65"/>
      <c r="AN733" s="65"/>
      <c r="AO733" s="65"/>
      <c r="AP733" s="65"/>
      <c r="AQ733" s="65"/>
      <c r="AR733" s="632"/>
      <c r="AS733" s="65"/>
      <c r="AT733" s="65"/>
      <c r="AU733" s="65"/>
      <c r="AV733" s="632"/>
      <c r="AW733" s="65"/>
      <c r="AX733" s="632"/>
      <c r="AY733" s="65"/>
      <c r="AZ733" s="65"/>
      <c r="BA733" s="65"/>
      <c r="BB733" s="632"/>
      <c r="BC733" s="632"/>
      <c r="BD733" s="65"/>
      <c r="BE733" s="632"/>
      <c r="BF733" s="65"/>
      <c r="BG733" s="65"/>
      <c r="BI733" s="635"/>
      <c r="BJ733" s="636"/>
      <c r="BK733" s="636"/>
      <c r="BL733" s="636"/>
      <c r="BM733" s="102"/>
      <c r="BN733" s="102"/>
      <c r="BO733" s="102"/>
      <c r="BP733" s="636"/>
      <c r="BQ733" s="636"/>
      <c r="BR733" s="636"/>
      <c r="BS733" s="636"/>
      <c r="BT733" s="636"/>
      <c r="BU733" s="636"/>
      <c r="BV733" s="636"/>
      <c r="BW733" s="636"/>
      <c r="BX733" s="636"/>
      <c r="BY733" s="636"/>
      <c r="BZ733" s="636"/>
      <c r="CA733" s="636"/>
      <c r="CB733" s="637"/>
      <c r="CC733" s="636"/>
      <c r="CD733" s="636"/>
      <c r="CE733" s="637"/>
      <c r="CF733" s="637"/>
      <c r="CG733" s="637"/>
      <c r="CH733" s="637"/>
      <c r="CI733" s="636"/>
      <c r="CJ733" s="636"/>
      <c r="CK733" s="637"/>
      <c r="CL733" s="637"/>
      <c r="CM733" s="637"/>
      <c r="CN733" s="705"/>
      <c r="CO733" s="88"/>
      <c r="CP733" s="88"/>
      <c r="CQ733" s="88"/>
      <c r="CR733" s="67"/>
      <c r="CS733" s="67"/>
      <c r="CT733" s="67"/>
      <c r="CU733" s="67"/>
      <c r="CV733" s="67"/>
      <c r="CW733" s="67"/>
      <c r="CX733" s="67"/>
      <c r="CY733" s="67"/>
      <c r="CZ733" s="67"/>
      <c r="DA733" s="67"/>
      <c r="DB733" s="67"/>
      <c r="DC733" s="67"/>
      <c r="DD733" s="67"/>
      <c r="DE733" s="67"/>
      <c r="DF733" s="67"/>
      <c r="DG733" s="67"/>
      <c r="DH733" s="67"/>
      <c r="DI733" s="67"/>
      <c r="DJ733" s="67"/>
      <c r="DK733" s="67"/>
      <c r="DL733" s="67"/>
      <c r="DM733" s="67"/>
      <c r="DN733" s="67"/>
      <c r="DO733" s="67"/>
      <c r="DP733" s="67"/>
    </row>
    <row r="734" spans="2:120" hidden="1" x14ac:dyDescent="0.25">
      <c r="B734" s="65"/>
      <c r="C734" s="65"/>
      <c r="D734" s="65"/>
      <c r="E734" s="65"/>
      <c r="F734" s="65"/>
      <c r="G734" s="65"/>
      <c r="H734" s="65"/>
      <c r="I734" s="65"/>
      <c r="J734" s="65"/>
      <c r="K734" s="65"/>
      <c r="L734" s="65"/>
      <c r="M734" s="65"/>
      <c r="N734" s="65"/>
      <c r="O734" s="65"/>
      <c r="P734" s="65"/>
      <c r="Q734" s="65"/>
      <c r="R734" s="65"/>
      <c r="S734" s="65"/>
      <c r="T734" s="65"/>
      <c r="U734" s="65"/>
      <c r="V734" s="631"/>
      <c r="W734" s="65"/>
      <c r="X734" s="65"/>
      <c r="Y734" s="65"/>
      <c r="Z734" s="65"/>
      <c r="AA734" s="632"/>
      <c r="AB734" s="632"/>
      <c r="AC734" s="65"/>
      <c r="AD734" s="632"/>
      <c r="AE734" s="633"/>
      <c r="AF734" s="65"/>
      <c r="AG734" s="65"/>
      <c r="AH734" s="634"/>
      <c r="AI734" s="634"/>
      <c r="AJ734" s="65"/>
      <c r="AK734" s="632"/>
      <c r="AL734" s="65"/>
      <c r="AM734" s="65"/>
      <c r="AN734" s="65"/>
      <c r="AO734" s="65"/>
      <c r="AP734" s="65"/>
      <c r="AQ734" s="65"/>
      <c r="AR734" s="632"/>
      <c r="AS734" s="65"/>
      <c r="AT734" s="65"/>
      <c r="AU734" s="65"/>
      <c r="AV734" s="632"/>
      <c r="AW734" s="65"/>
      <c r="AX734" s="632"/>
      <c r="AY734" s="65"/>
      <c r="AZ734" s="65"/>
      <c r="BA734" s="65"/>
      <c r="BB734" s="632"/>
      <c r="BC734" s="632"/>
      <c r="BD734" s="65"/>
      <c r="BE734" s="632"/>
      <c r="BF734" s="65"/>
      <c r="BG734" s="65"/>
      <c r="BI734" s="635"/>
      <c r="BJ734" s="636"/>
      <c r="BK734" s="636"/>
      <c r="BL734" s="636"/>
      <c r="BM734" s="102"/>
      <c r="BN734" s="102"/>
      <c r="BO734" s="102"/>
      <c r="BP734" s="636"/>
      <c r="BQ734" s="636"/>
      <c r="BR734" s="636"/>
      <c r="BS734" s="636"/>
      <c r="BT734" s="636"/>
      <c r="BU734" s="636"/>
      <c r="BV734" s="636"/>
      <c r="BW734" s="636"/>
      <c r="BX734" s="636"/>
      <c r="BY734" s="636"/>
      <c r="BZ734" s="636"/>
      <c r="CA734" s="636"/>
      <c r="CB734" s="637"/>
      <c r="CC734" s="636"/>
      <c r="CD734" s="636"/>
      <c r="CE734" s="637"/>
      <c r="CF734" s="637"/>
      <c r="CG734" s="637"/>
      <c r="CH734" s="637"/>
      <c r="CI734" s="636"/>
      <c r="CJ734" s="636"/>
      <c r="CK734" s="637"/>
      <c r="CL734" s="637"/>
      <c r="CM734" s="637"/>
      <c r="CN734" s="705"/>
      <c r="CO734" s="88"/>
      <c r="CP734" s="88"/>
      <c r="CQ734" s="88"/>
      <c r="CR734" s="67"/>
      <c r="CS734" s="67"/>
      <c r="CT734" s="67"/>
      <c r="CU734" s="67"/>
      <c r="CV734" s="67"/>
      <c r="CW734" s="67"/>
      <c r="CX734" s="67"/>
      <c r="CY734" s="67"/>
      <c r="CZ734" s="67"/>
      <c r="DA734" s="67"/>
      <c r="DB734" s="67"/>
      <c r="DC734" s="67"/>
      <c r="DD734" s="67"/>
      <c r="DE734" s="67"/>
      <c r="DF734" s="67"/>
      <c r="DG734" s="67"/>
      <c r="DH734" s="67"/>
      <c r="DI734" s="67"/>
      <c r="DJ734" s="67"/>
      <c r="DK734" s="67"/>
      <c r="DL734" s="67"/>
      <c r="DM734" s="67"/>
      <c r="DN734" s="67"/>
      <c r="DO734" s="67"/>
      <c r="DP734" s="67"/>
    </row>
    <row r="735" spans="2:120" hidden="1" x14ac:dyDescent="0.25">
      <c r="B735" s="65"/>
      <c r="C735" s="65"/>
      <c r="D735" s="65"/>
      <c r="E735" s="65"/>
      <c r="F735" s="65"/>
      <c r="G735" s="65"/>
      <c r="H735" s="65"/>
      <c r="I735" s="65"/>
      <c r="J735" s="65"/>
      <c r="K735" s="65"/>
      <c r="L735" s="65"/>
      <c r="M735" s="65"/>
      <c r="N735" s="65"/>
      <c r="O735" s="65"/>
      <c r="P735" s="65"/>
      <c r="Q735" s="65"/>
      <c r="R735" s="65"/>
      <c r="S735" s="65"/>
      <c r="T735" s="65"/>
      <c r="U735" s="65"/>
      <c r="V735" s="631"/>
      <c r="W735" s="65"/>
      <c r="X735" s="65"/>
      <c r="Y735" s="65"/>
      <c r="Z735" s="65"/>
      <c r="AA735" s="632"/>
      <c r="AB735" s="632"/>
      <c r="AC735" s="65"/>
      <c r="AD735" s="632"/>
      <c r="AE735" s="633"/>
      <c r="AF735" s="65"/>
      <c r="AG735" s="65"/>
      <c r="AH735" s="634"/>
      <c r="AI735" s="634"/>
      <c r="AJ735" s="65"/>
      <c r="AK735" s="632"/>
      <c r="AL735" s="65"/>
      <c r="AM735" s="65"/>
      <c r="AN735" s="65"/>
      <c r="AO735" s="65"/>
      <c r="AP735" s="65"/>
      <c r="AQ735" s="65"/>
      <c r="AR735" s="632"/>
      <c r="AS735" s="65"/>
      <c r="AT735" s="65"/>
      <c r="AU735" s="65"/>
      <c r="AV735" s="632"/>
      <c r="AW735" s="65"/>
      <c r="AX735" s="632"/>
      <c r="AY735" s="65"/>
      <c r="AZ735" s="65"/>
      <c r="BA735" s="65"/>
      <c r="BB735" s="632"/>
      <c r="BC735" s="632"/>
      <c r="BD735" s="65"/>
      <c r="BE735" s="632"/>
      <c r="BF735" s="65"/>
      <c r="BG735" s="65"/>
      <c r="BI735" s="635"/>
      <c r="BJ735" s="636"/>
      <c r="BK735" s="636"/>
      <c r="BL735" s="636"/>
      <c r="BM735" s="102"/>
      <c r="BN735" s="102"/>
      <c r="BO735" s="102"/>
      <c r="BP735" s="636"/>
      <c r="BQ735" s="636"/>
      <c r="BR735" s="636"/>
      <c r="BS735" s="636"/>
      <c r="BT735" s="636"/>
      <c r="BU735" s="636"/>
      <c r="BV735" s="636"/>
      <c r="BW735" s="636"/>
      <c r="BX735" s="636"/>
      <c r="BY735" s="636"/>
      <c r="BZ735" s="636"/>
      <c r="CA735" s="636"/>
      <c r="CB735" s="637"/>
      <c r="CC735" s="636"/>
      <c r="CD735" s="636"/>
      <c r="CE735" s="637"/>
      <c r="CF735" s="637"/>
      <c r="CG735" s="637"/>
      <c r="CH735" s="637"/>
      <c r="CI735" s="636"/>
      <c r="CJ735" s="636"/>
      <c r="CK735" s="637"/>
      <c r="CL735" s="637"/>
      <c r="CM735" s="637"/>
      <c r="CN735" s="705"/>
      <c r="CO735" s="88"/>
      <c r="CP735" s="88"/>
      <c r="CQ735" s="88"/>
      <c r="CR735" s="67"/>
      <c r="CS735" s="67"/>
      <c r="CT735" s="67"/>
      <c r="CU735" s="67"/>
      <c r="CV735" s="67"/>
      <c r="CW735" s="67"/>
      <c r="CX735" s="67"/>
      <c r="CY735" s="67"/>
      <c r="CZ735" s="67"/>
      <c r="DA735" s="67"/>
      <c r="DB735" s="67"/>
      <c r="DC735" s="67"/>
      <c r="DD735" s="67"/>
      <c r="DE735" s="67"/>
      <c r="DF735" s="67"/>
      <c r="DG735" s="67"/>
      <c r="DH735" s="67"/>
      <c r="DI735" s="67"/>
      <c r="DJ735" s="67"/>
      <c r="DK735" s="67"/>
      <c r="DL735" s="67"/>
      <c r="DM735" s="67"/>
      <c r="DN735" s="67"/>
      <c r="DO735" s="67"/>
      <c r="DP735" s="67"/>
    </row>
    <row r="736" spans="2:120" hidden="1" x14ac:dyDescent="0.25">
      <c r="B736" s="65"/>
      <c r="C736" s="65"/>
      <c r="D736" s="65"/>
      <c r="E736" s="65"/>
      <c r="F736" s="65"/>
      <c r="G736" s="65"/>
      <c r="H736" s="65"/>
      <c r="I736" s="65"/>
      <c r="J736" s="65"/>
      <c r="K736" s="65"/>
      <c r="L736" s="65"/>
      <c r="M736" s="65"/>
      <c r="N736" s="65"/>
      <c r="O736" s="65"/>
      <c r="P736" s="65"/>
      <c r="Q736" s="65"/>
      <c r="R736" s="65"/>
      <c r="S736" s="65"/>
      <c r="T736" s="65"/>
      <c r="U736" s="65"/>
      <c r="V736" s="631"/>
      <c r="W736" s="65"/>
      <c r="X736" s="65"/>
      <c r="Y736" s="65"/>
      <c r="Z736" s="65"/>
      <c r="AA736" s="632"/>
      <c r="AB736" s="632"/>
      <c r="AC736" s="65"/>
      <c r="AD736" s="632"/>
      <c r="AE736" s="633"/>
      <c r="AF736" s="65"/>
      <c r="AG736" s="65"/>
      <c r="AH736" s="634"/>
      <c r="AI736" s="634"/>
      <c r="AJ736" s="65"/>
      <c r="AK736" s="632"/>
      <c r="AL736" s="65"/>
      <c r="AM736" s="65"/>
      <c r="AN736" s="65"/>
      <c r="AO736" s="65"/>
      <c r="AP736" s="65"/>
      <c r="AQ736" s="65"/>
      <c r="AR736" s="632"/>
      <c r="AS736" s="65"/>
      <c r="AT736" s="65"/>
      <c r="AU736" s="65"/>
      <c r="AV736" s="632"/>
      <c r="AW736" s="65"/>
      <c r="AX736" s="632"/>
      <c r="AY736" s="65"/>
      <c r="AZ736" s="65"/>
      <c r="BA736" s="65"/>
      <c r="BB736" s="632"/>
      <c r="BC736" s="632"/>
      <c r="BD736" s="65"/>
      <c r="BE736" s="632"/>
      <c r="BF736" s="65"/>
      <c r="BG736" s="65"/>
      <c r="BI736" s="635"/>
      <c r="BJ736" s="636"/>
      <c r="BK736" s="636"/>
      <c r="BL736" s="636"/>
      <c r="BM736" s="102"/>
      <c r="BN736" s="102"/>
      <c r="BO736" s="102"/>
      <c r="BP736" s="636"/>
      <c r="BQ736" s="636"/>
      <c r="BR736" s="636"/>
      <c r="BS736" s="636"/>
      <c r="BT736" s="636"/>
      <c r="BU736" s="636"/>
      <c r="BV736" s="636"/>
      <c r="BW736" s="636"/>
      <c r="BX736" s="636"/>
      <c r="BY736" s="636"/>
      <c r="BZ736" s="636"/>
      <c r="CA736" s="636"/>
      <c r="CB736" s="637"/>
      <c r="CC736" s="636"/>
      <c r="CD736" s="636"/>
      <c r="CE736" s="637"/>
      <c r="CF736" s="637"/>
      <c r="CG736" s="637"/>
      <c r="CH736" s="637"/>
      <c r="CI736" s="636"/>
      <c r="CJ736" s="636"/>
      <c r="CK736" s="637"/>
      <c r="CL736" s="637"/>
      <c r="CM736" s="637"/>
      <c r="CN736" s="705"/>
      <c r="CO736" s="88"/>
      <c r="CP736" s="88"/>
      <c r="CQ736" s="88"/>
      <c r="CR736" s="67"/>
      <c r="CS736" s="67"/>
      <c r="CT736" s="67"/>
      <c r="CU736" s="67"/>
      <c r="CV736" s="67"/>
      <c r="CW736" s="67"/>
      <c r="CX736" s="67"/>
      <c r="CY736" s="67"/>
      <c r="CZ736" s="67"/>
      <c r="DA736" s="67"/>
      <c r="DB736" s="67"/>
      <c r="DC736" s="67"/>
      <c r="DD736" s="67"/>
      <c r="DE736" s="67"/>
      <c r="DF736" s="67"/>
      <c r="DG736" s="67"/>
      <c r="DH736" s="67"/>
      <c r="DI736" s="67"/>
      <c r="DJ736" s="67"/>
      <c r="DK736" s="67"/>
      <c r="DL736" s="67"/>
      <c r="DM736" s="67"/>
      <c r="DN736" s="67"/>
      <c r="DO736" s="67"/>
      <c r="DP736" s="67"/>
    </row>
    <row r="737" spans="2:120" hidden="1" x14ac:dyDescent="0.25">
      <c r="B737" s="65"/>
      <c r="C737" s="65"/>
      <c r="D737" s="65"/>
      <c r="E737" s="65"/>
      <c r="F737" s="65"/>
      <c r="G737" s="65"/>
      <c r="H737" s="65"/>
      <c r="I737" s="65"/>
      <c r="J737" s="65"/>
      <c r="K737" s="65"/>
      <c r="L737" s="65"/>
      <c r="M737" s="65"/>
      <c r="N737" s="65"/>
      <c r="O737" s="65"/>
      <c r="P737" s="65"/>
      <c r="Q737" s="65"/>
      <c r="R737" s="65"/>
      <c r="S737" s="65"/>
      <c r="T737" s="65"/>
      <c r="U737" s="65"/>
      <c r="V737" s="631"/>
      <c r="W737" s="65"/>
      <c r="X737" s="65"/>
      <c r="Y737" s="65"/>
      <c r="Z737" s="65"/>
      <c r="AA737" s="632"/>
      <c r="AB737" s="632"/>
      <c r="AC737" s="65"/>
      <c r="AD737" s="632"/>
      <c r="AE737" s="633"/>
      <c r="AF737" s="65"/>
      <c r="AG737" s="65"/>
      <c r="AH737" s="634"/>
      <c r="AI737" s="634"/>
      <c r="AJ737" s="65"/>
      <c r="AK737" s="632"/>
      <c r="AL737" s="65"/>
      <c r="AM737" s="65"/>
      <c r="AN737" s="65"/>
      <c r="AO737" s="65"/>
      <c r="AP737" s="65"/>
      <c r="AQ737" s="65"/>
      <c r="AR737" s="632"/>
      <c r="AS737" s="65"/>
      <c r="AT737" s="65"/>
      <c r="AU737" s="65"/>
      <c r="AV737" s="632"/>
      <c r="AW737" s="65"/>
      <c r="AX737" s="632"/>
      <c r="AY737" s="65"/>
      <c r="AZ737" s="65"/>
      <c r="BA737" s="65"/>
      <c r="BB737" s="632"/>
      <c r="BC737" s="632"/>
      <c r="BD737" s="65"/>
      <c r="BE737" s="632"/>
      <c r="BF737" s="65"/>
      <c r="BG737" s="65"/>
      <c r="BI737" s="635"/>
      <c r="BJ737" s="636"/>
      <c r="BK737" s="636"/>
      <c r="BL737" s="636"/>
      <c r="BM737" s="102"/>
      <c r="BN737" s="102"/>
      <c r="BO737" s="102"/>
      <c r="BP737" s="636"/>
      <c r="BQ737" s="636"/>
      <c r="BR737" s="636"/>
      <c r="BS737" s="636"/>
      <c r="BT737" s="636"/>
      <c r="BU737" s="636"/>
      <c r="BV737" s="636"/>
      <c r="BW737" s="636"/>
      <c r="BX737" s="636"/>
      <c r="BY737" s="636"/>
      <c r="BZ737" s="636"/>
      <c r="CA737" s="636"/>
      <c r="CB737" s="637"/>
      <c r="CC737" s="636"/>
      <c r="CD737" s="636"/>
      <c r="CE737" s="637"/>
      <c r="CF737" s="637"/>
      <c r="CG737" s="637"/>
      <c r="CH737" s="637"/>
      <c r="CI737" s="636"/>
      <c r="CJ737" s="636"/>
      <c r="CK737" s="637"/>
      <c r="CL737" s="637"/>
      <c r="CM737" s="637"/>
      <c r="CN737" s="705"/>
      <c r="CO737" s="88"/>
      <c r="CP737" s="88"/>
      <c r="CQ737" s="88"/>
      <c r="CR737" s="67"/>
      <c r="CS737" s="67"/>
      <c r="CT737" s="67"/>
      <c r="CU737" s="67"/>
      <c r="CV737" s="67"/>
      <c r="CW737" s="67"/>
      <c r="CX737" s="67"/>
      <c r="CY737" s="67"/>
      <c r="CZ737" s="67"/>
      <c r="DA737" s="67"/>
      <c r="DB737" s="67"/>
      <c r="DC737" s="67"/>
      <c r="DD737" s="67"/>
      <c r="DE737" s="67"/>
      <c r="DF737" s="67"/>
      <c r="DG737" s="67"/>
      <c r="DH737" s="67"/>
      <c r="DI737" s="67"/>
      <c r="DJ737" s="67"/>
      <c r="DK737" s="67"/>
      <c r="DL737" s="67"/>
      <c r="DM737" s="67"/>
      <c r="DN737" s="67"/>
      <c r="DO737" s="67"/>
      <c r="DP737" s="67"/>
    </row>
    <row r="738" spans="2:120" hidden="1" x14ac:dyDescent="0.25">
      <c r="B738" s="65"/>
      <c r="C738" s="65"/>
      <c r="D738" s="65"/>
      <c r="E738" s="65"/>
      <c r="F738" s="65"/>
      <c r="G738" s="65"/>
      <c r="H738" s="65"/>
      <c r="I738" s="65"/>
      <c r="J738" s="65"/>
      <c r="K738" s="65"/>
      <c r="L738" s="65"/>
      <c r="M738" s="65"/>
      <c r="N738" s="65"/>
      <c r="O738" s="65"/>
      <c r="P738" s="65"/>
      <c r="Q738" s="65"/>
      <c r="R738" s="65"/>
      <c r="S738" s="65"/>
      <c r="T738" s="65"/>
      <c r="U738" s="65"/>
      <c r="V738" s="631"/>
      <c r="W738" s="65"/>
      <c r="X738" s="65"/>
      <c r="Y738" s="65"/>
      <c r="Z738" s="65"/>
      <c r="AA738" s="632"/>
      <c r="AB738" s="632"/>
      <c r="AC738" s="65"/>
      <c r="AD738" s="632"/>
      <c r="AE738" s="633"/>
      <c r="AF738" s="65"/>
      <c r="AG738" s="65"/>
      <c r="AH738" s="634"/>
      <c r="AI738" s="634"/>
      <c r="AJ738" s="65"/>
      <c r="AK738" s="632"/>
      <c r="AL738" s="65"/>
      <c r="AM738" s="65"/>
      <c r="AN738" s="65"/>
      <c r="AO738" s="65"/>
      <c r="AP738" s="65"/>
      <c r="AQ738" s="65"/>
      <c r="AR738" s="632"/>
      <c r="AS738" s="65"/>
      <c r="AT738" s="65"/>
      <c r="AU738" s="65"/>
      <c r="AV738" s="632"/>
      <c r="AW738" s="65"/>
      <c r="AX738" s="632"/>
      <c r="AY738" s="65"/>
      <c r="AZ738" s="65"/>
      <c r="BA738" s="65"/>
      <c r="BB738" s="632"/>
      <c r="BC738" s="632"/>
      <c r="BD738" s="65"/>
      <c r="BE738" s="632"/>
      <c r="BF738" s="65"/>
      <c r="BG738" s="65"/>
      <c r="BI738" s="635"/>
      <c r="BJ738" s="636"/>
      <c r="BK738" s="636"/>
      <c r="BL738" s="636"/>
      <c r="BM738" s="102"/>
      <c r="BN738" s="102"/>
      <c r="BO738" s="102"/>
      <c r="BP738" s="636"/>
      <c r="BQ738" s="636"/>
      <c r="BR738" s="636"/>
      <c r="BS738" s="636"/>
      <c r="BT738" s="636"/>
      <c r="BU738" s="636"/>
      <c r="BV738" s="636"/>
      <c r="BW738" s="636"/>
      <c r="BX738" s="636"/>
      <c r="BY738" s="636"/>
      <c r="BZ738" s="636"/>
      <c r="CA738" s="636"/>
      <c r="CB738" s="637"/>
      <c r="CC738" s="636"/>
      <c r="CD738" s="636"/>
      <c r="CE738" s="637"/>
      <c r="CF738" s="637"/>
      <c r="CG738" s="637"/>
      <c r="CH738" s="637"/>
      <c r="CI738" s="636"/>
      <c r="CJ738" s="636"/>
      <c r="CK738" s="637"/>
      <c r="CL738" s="637"/>
      <c r="CM738" s="637"/>
      <c r="CN738" s="705"/>
      <c r="CO738" s="88"/>
      <c r="CP738" s="88"/>
      <c r="CQ738" s="88"/>
      <c r="CR738" s="67"/>
      <c r="CS738" s="67"/>
      <c r="CT738" s="67"/>
      <c r="CU738" s="67"/>
      <c r="CV738" s="67"/>
      <c r="CW738" s="67"/>
      <c r="CX738" s="67"/>
      <c r="CY738" s="67"/>
      <c r="CZ738" s="67"/>
      <c r="DA738" s="67"/>
      <c r="DB738" s="67"/>
      <c r="DC738" s="67"/>
      <c r="DD738" s="67"/>
      <c r="DE738" s="67"/>
      <c r="DF738" s="67"/>
      <c r="DG738" s="67"/>
      <c r="DH738" s="67"/>
      <c r="DI738" s="67"/>
      <c r="DJ738" s="67"/>
      <c r="DK738" s="67"/>
      <c r="DL738" s="67"/>
      <c r="DM738" s="67"/>
      <c r="DN738" s="67"/>
      <c r="DO738" s="67"/>
      <c r="DP738" s="67"/>
    </row>
    <row r="739" spans="2:120" hidden="1" x14ac:dyDescent="0.25">
      <c r="B739" s="65"/>
      <c r="C739" s="65"/>
      <c r="D739" s="65"/>
      <c r="E739" s="65"/>
      <c r="F739" s="65"/>
      <c r="G739" s="65"/>
      <c r="H739" s="65"/>
      <c r="I739" s="65"/>
      <c r="J739" s="65"/>
      <c r="K739" s="65"/>
      <c r="L739" s="65"/>
      <c r="M739" s="65"/>
      <c r="N739" s="65"/>
      <c r="O739" s="65"/>
      <c r="P739" s="65"/>
      <c r="Q739" s="65"/>
      <c r="R739" s="65"/>
      <c r="S739" s="65"/>
      <c r="T739" s="65"/>
      <c r="U739" s="65"/>
      <c r="V739" s="631"/>
      <c r="W739" s="65"/>
      <c r="X739" s="65"/>
      <c r="Y739" s="65"/>
      <c r="Z739" s="65"/>
      <c r="AA739" s="632"/>
      <c r="AB739" s="632"/>
      <c r="AC739" s="65"/>
      <c r="AD739" s="632"/>
      <c r="AE739" s="633"/>
      <c r="AF739" s="65"/>
      <c r="AG739" s="65"/>
      <c r="AH739" s="634"/>
      <c r="AI739" s="634"/>
      <c r="AJ739" s="65"/>
      <c r="AK739" s="632"/>
      <c r="AL739" s="65"/>
      <c r="AM739" s="65"/>
      <c r="AN739" s="65"/>
      <c r="AO739" s="65"/>
      <c r="AP739" s="65"/>
      <c r="AQ739" s="65"/>
      <c r="AR739" s="632"/>
      <c r="AS739" s="65"/>
      <c r="AT739" s="65"/>
      <c r="AU739" s="65"/>
      <c r="AV739" s="632"/>
      <c r="AW739" s="65"/>
      <c r="AX739" s="632"/>
      <c r="AY739" s="65"/>
      <c r="AZ739" s="65"/>
      <c r="BA739" s="65"/>
      <c r="BB739" s="632"/>
      <c r="BC739" s="632"/>
      <c r="BD739" s="65"/>
      <c r="BE739" s="632"/>
      <c r="BF739" s="65"/>
      <c r="BG739" s="65"/>
      <c r="BI739" s="635"/>
      <c r="BJ739" s="636"/>
      <c r="BK739" s="636"/>
      <c r="BL739" s="636"/>
      <c r="BM739" s="102"/>
      <c r="BN739" s="102"/>
      <c r="BO739" s="102"/>
      <c r="BP739" s="636"/>
      <c r="BQ739" s="636"/>
      <c r="BR739" s="636"/>
      <c r="BS739" s="636"/>
      <c r="BT739" s="636"/>
      <c r="BU739" s="636"/>
      <c r="BV739" s="636"/>
      <c r="BW739" s="636"/>
      <c r="BX739" s="636"/>
      <c r="BY739" s="636"/>
      <c r="BZ739" s="636"/>
      <c r="CA739" s="636"/>
      <c r="CB739" s="637"/>
      <c r="CC739" s="636"/>
      <c r="CD739" s="636"/>
      <c r="CE739" s="637"/>
      <c r="CF739" s="637"/>
      <c r="CG739" s="637"/>
      <c r="CH739" s="637"/>
      <c r="CI739" s="636"/>
      <c r="CJ739" s="636"/>
      <c r="CK739" s="637"/>
      <c r="CL739" s="637"/>
      <c r="CM739" s="637"/>
      <c r="CN739" s="705"/>
      <c r="CO739" s="88"/>
      <c r="CP739" s="88"/>
      <c r="CQ739" s="88"/>
      <c r="CR739" s="67"/>
      <c r="CS739" s="67"/>
      <c r="CT739" s="67"/>
      <c r="CU739" s="67"/>
      <c r="CV739" s="67"/>
      <c r="CW739" s="67"/>
      <c r="CX739" s="67"/>
      <c r="CY739" s="67"/>
      <c r="CZ739" s="67"/>
      <c r="DA739" s="67"/>
      <c r="DB739" s="67"/>
      <c r="DC739" s="67"/>
      <c r="DD739" s="67"/>
      <c r="DE739" s="67"/>
      <c r="DF739" s="67"/>
      <c r="DG739" s="67"/>
      <c r="DH739" s="67"/>
      <c r="DI739" s="67"/>
      <c r="DJ739" s="67"/>
      <c r="DK739" s="67"/>
      <c r="DL739" s="67"/>
      <c r="DM739" s="67"/>
      <c r="DN739" s="67"/>
      <c r="DO739" s="67"/>
      <c r="DP739" s="67"/>
    </row>
    <row r="740" spans="2:120" hidden="1" x14ac:dyDescent="0.25">
      <c r="B740" s="65"/>
      <c r="C740" s="65"/>
      <c r="D740" s="65"/>
      <c r="E740" s="65"/>
      <c r="F740" s="65"/>
      <c r="G740" s="65"/>
      <c r="H740" s="65"/>
      <c r="I740" s="65"/>
      <c r="J740" s="65"/>
      <c r="K740" s="65"/>
      <c r="L740" s="65"/>
      <c r="M740" s="65"/>
      <c r="N740" s="65"/>
      <c r="O740" s="65"/>
      <c r="P740" s="65"/>
      <c r="Q740" s="65"/>
      <c r="R740" s="65"/>
      <c r="S740" s="65"/>
      <c r="T740" s="65"/>
      <c r="U740" s="65"/>
      <c r="V740" s="631"/>
      <c r="W740" s="65"/>
      <c r="X740" s="65"/>
      <c r="Y740" s="65"/>
      <c r="Z740" s="65"/>
      <c r="AA740" s="632"/>
      <c r="AB740" s="632"/>
      <c r="AC740" s="65"/>
      <c r="AD740" s="632"/>
      <c r="AE740" s="633"/>
      <c r="AF740" s="65"/>
      <c r="AG740" s="65"/>
      <c r="AH740" s="634"/>
      <c r="AI740" s="634"/>
      <c r="AJ740" s="65"/>
      <c r="AK740" s="632"/>
      <c r="AL740" s="65"/>
      <c r="AM740" s="65"/>
      <c r="AN740" s="65"/>
      <c r="AO740" s="65"/>
      <c r="AP740" s="65"/>
      <c r="AQ740" s="65"/>
      <c r="AR740" s="632"/>
      <c r="AS740" s="65"/>
      <c r="AT740" s="65"/>
      <c r="AU740" s="65"/>
      <c r="AV740" s="632"/>
      <c r="AW740" s="65"/>
      <c r="AX740" s="632"/>
      <c r="AY740" s="65"/>
      <c r="AZ740" s="65"/>
      <c r="BA740" s="65"/>
      <c r="BB740" s="632"/>
      <c r="BC740" s="632"/>
      <c r="BD740" s="65"/>
      <c r="BE740" s="632"/>
      <c r="BF740" s="65"/>
      <c r="BG740" s="65"/>
      <c r="BI740" s="635"/>
      <c r="BJ740" s="636"/>
      <c r="BK740" s="636"/>
      <c r="BL740" s="636"/>
      <c r="BM740" s="102"/>
      <c r="BN740" s="102"/>
      <c r="BO740" s="102"/>
      <c r="BP740" s="636"/>
      <c r="BQ740" s="636"/>
      <c r="BR740" s="636"/>
      <c r="BS740" s="636"/>
      <c r="BT740" s="636"/>
      <c r="BU740" s="636"/>
      <c r="BV740" s="636"/>
      <c r="BW740" s="636"/>
      <c r="BX740" s="636"/>
      <c r="BY740" s="636"/>
      <c r="BZ740" s="636"/>
      <c r="CA740" s="636"/>
      <c r="CB740" s="637"/>
      <c r="CC740" s="636"/>
      <c r="CD740" s="636"/>
      <c r="CE740" s="637"/>
      <c r="CF740" s="637"/>
      <c r="CG740" s="637"/>
      <c r="CH740" s="637"/>
      <c r="CI740" s="636"/>
      <c r="CJ740" s="636"/>
      <c r="CK740" s="637"/>
      <c r="CL740" s="637"/>
      <c r="CM740" s="637"/>
      <c r="CN740" s="705"/>
      <c r="CO740" s="88"/>
      <c r="CP740" s="88"/>
      <c r="CQ740" s="88"/>
      <c r="CR740" s="67"/>
      <c r="CS740" s="67"/>
      <c r="CT740" s="67"/>
      <c r="CU740" s="67"/>
      <c r="CV740" s="67"/>
      <c r="CW740" s="67"/>
      <c r="CX740" s="67"/>
      <c r="CY740" s="67"/>
      <c r="CZ740" s="67"/>
      <c r="DA740" s="67"/>
      <c r="DB740" s="67"/>
      <c r="DC740" s="67"/>
      <c r="DD740" s="67"/>
      <c r="DE740" s="67"/>
      <c r="DF740" s="67"/>
      <c r="DG740" s="67"/>
      <c r="DH740" s="67"/>
      <c r="DI740" s="67"/>
      <c r="DJ740" s="67"/>
      <c r="DK740" s="67"/>
      <c r="DL740" s="67"/>
      <c r="DM740" s="67"/>
      <c r="DN740" s="67"/>
      <c r="DO740" s="67"/>
      <c r="DP740" s="67"/>
    </row>
    <row r="741" spans="2:120" hidden="1" x14ac:dyDescent="0.25">
      <c r="B741" s="65"/>
      <c r="C741" s="65"/>
      <c r="D741" s="65"/>
      <c r="E741" s="65"/>
      <c r="F741" s="65"/>
      <c r="G741" s="65"/>
      <c r="H741" s="65"/>
      <c r="I741" s="65"/>
      <c r="J741" s="65"/>
      <c r="K741" s="65"/>
      <c r="L741" s="65"/>
      <c r="M741" s="65"/>
      <c r="N741" s="65"/>
      <c r="O741" s="65"/>
      <c r="P741" s="65"/>
      <c r="Q741" s="65"/>
      <c r="R741" s="65"/>
      <c r="S741" s="65"/>
      <c r="T741" s="65"/>
      <c r="U741" s="65"/>
      <c r="V741" s="631"/>
      <c r="W741" s="65"/>
      <c r="X741" s="65"/>
      <c r="Y741" s="65"/>
      <c r="Z741" s="65"/>
      <c r="AA741" s="632"/>
      <c r="AB741" s="632"/>
      <c r="AC741" s="65"/>
      <c r="AD741" s="632"/>
      <c r="AE741" s="633"/>
      <c r="AF741" s="65"/>
      <c r="AG741" s="65"/>
      <c r="AH741" s="634"/>
      <c r="AI741" s="634"/>
      <c r="AJ741" s="65"/>
      <c r="AK741" s="632"/>
      <c r="AL741" s="65"/>
      <c r="AM741" s="65"/>
      <c r="AN741" s="65"/>
      <c r="AO741" s="65"/>
      <c r="AP741" s="65"/>
      <c r="AQ741" s="65"/>
      <c r="AR741" s="632"/>
      <c r="AS741" s="65"/>
      <c r="AT741" s="65"/>
      <c r="AU741" s="65"/>
      <c r="AV741" s="632"/>
      <c r="AW741" s="65"/>
      <c r="AX741" s="632"/>
      <c r="AY741" s="65"/>
      <c r="AZ741" s="65"/>
      <c r="BA741" s="65"/>
      <c r="BB741" s="632"/>
      <c r="BC741" s="632"/>
      <c r="BD741" s="65"/>
      <c r="BE741" s="632"/>
      <c r="BF741" s="65"/>
      <c r="BG741" s="65"/>
      <c r="BI741" s="635"/>
      <c r="BJ741" s="636"/>
      <c r="BK741" s="636"/>
      <c r="BL741" s="636"/>
      <c r="BM741" s="102"/>
      <c r="BN741" s="102"/>
      <c r="BO741" s="102"/>
      <c r="BP741" s="636"/>
      <c r="BQ741" s="636"/>
      <c r="BR741" s="636"/>
      <c r="BS741" s="636"/>
      <c r="BT741" s="636"/>
      <c r="BU741" s="636"/>
      <c r="BV741" s="636"/>
      <c r="BW741" s="636"/>
      <c r="BX741" s="636"/>
      <c r="BY741" s="636"/>
      <c r="BZ741" s="636"/>
      <c r="CA741" s="636"/>
      <c r="CB741" s="637"/>
      <c r="CC741" s="636"/>
      <c r="CD741" s="636"/>
      <c r="CE741" s="637"/>
      <c r="CF741" s="637"/>
      <c r="CG741" s="637"/>
      <c r="CH741" s="637"/>
      <c r="CI741" s="636"/>
      <c r="CJ741" s="636"/>
      <c r="CK741" s="637"/>
      <c r="CL741" s="637"/>
      <c r="CM741" s="637"/>
      <c r="CN741" s="705"/>
      <c r="CO741" s="88"/>
      <c r="CP741" s="88"/>
      <c r="CQ741" s="88"/>
      <c r="CR741" s="67"/>
      <c r="CS741" s="67"/>
      <c r="CT741" s="67"/>
      <c r="CU741" s="67"/>
      <c r="CV741" s="67"/>
      <c r="CW741" s="67"/>
      <c r="CX741" s="67"/>
      <c r="CY741" s="67"/>
      <c r="CZ741" s="67"/>
      <c r="DA741" s="67"/>
      <c r="DB741" s="67"/>
      <c r="DC741" s="67"/>
      <c r="DD741" s="67"/>
      <c r="DE741" s="67"/>
      <c r="DF741" s="67"/>
      <c r="DG741" s="67"/>
      <c r="DH741" s="67"/>
      <c r="DI741" s="67"/>
      <c r="DJ741" s="67"/>
      <c r="DK741" s="67"/>
      <c r="DL741" s="67"/>
      <c r="DM741" s="67"/>
      <c r="DN741" s="67"/>
      <c r="DO741" s="67"/>
      <c r="DP741" s="67"/>
    </row>
    <row r="742" spans="2:120" hidden="1" x14ac:dyDescent="0.25">
      <c r="B742" s="65"/>
      <c r="C742" s="65"/>
      <c r="D742" s="65"/>
      <c r="E742" s="65"/>
      <c r="F742" s="65"/>
      <c r="G742" s="65"/>
      <c r="H742" s="65"/>
      <c r="I742" s="65"/>
      <c r="J742" s="65"/>
      <c r="K742" s="65"/>
      <c r="L742" s="65"/>
      <c r="M742" s="65"/>
      <c r="N742" s="65"/>
      <c r="O742" s="65"/>
      <c r="P742" s="65"/>
      <c r="Q742" s="65"/>
      <c r="R742" s="65"/>
      <c r="S742" s="65"/>
      <c r="T742" s="65"/>
      <c r="U742" s="65"/>
      <c r="V742" s="631"/>
      <c r="W742" s="65"/>
      <c r="X742" s="65"/>
      <c r="Y742" s="65"/>
      <c r="Z742" s="65"/>
      <c r="AA742" s="632"/>
      <c r="AB742" s="632"/>
      <c r="AC742" s="65"/>
      <c r="AD742" s="632"/>
      <c r="AE742" s="633"/>
      <c r="AF742" s="65"/>
      <c r="AG742" s="65"/>
      <c r="AH742" s="634"/>
      <c r="AI742" s="634"/>
      <c r="AJ742" s="65"/>
      <c r="AK742" s="632"/>
      <c r="AL742" s="65"/>
      <c r="AM742" s="65"/>
      <c r="AN742" s="65"/>
      <c r="AO742" s="65"/>
      <c r="AP742" s="65"/>
      <c r="AQ742" s="65"/>
      <c r="AR742" s="632"/>
      <c r="AS742" s="65"/>
      <c r="AT742" s="65"/>
      <c r="AU742" s="65"/>
      <c r="AV742" s="632"/>
      <c r="AW742" s="65"/>
      <c r="AX742" s="632"/>
      <c r="AY742" s="65"/>
      <c r="AZ742" s="65"/>
      <c r="BA742" s="65"/>
      <c r="BB742" s="632"/>
      <c r="BC742" s="632"/>
      <c r="BD742" s="65"/>
      <c r="BE742" s="632"/>
      <c r="BF742" s="65"/>
      <c r="BG742" s="65"/>
      <c r="BI742" s="635"/>
      <c r="BJ742" s="636"/>
      <c r="BK742" s="636"/>
      <c r="BL742" s="636"/>
      <c r="BM742" s="102"/>
      <c r="BN742" s="102"/>
      <c r="BO742" s="102"/>
      <c r="BP742" s="636"/>
      <c r="BQ742" s="636"/>
      <c r="BR742" s="636"/>
      <c r="BS742" s="636"/>
      <c r="BT742" s="636"/>
      <c r="BU742" s="636"/>
      <c r="BV742" s="636"/>
      <c r="BW742" s="636"/>
      <c r="BX742" s="636"/>
      <c r="BY742" s="636"/>
      <c r="BZ742" s="636"/>
      <c r="CA742" s="636"/>
      <c r="CB742" s="637"/>
      <c r="CC742" s="636"/>
      <c r="CD742" s="636"/>
      <c r="CE742" s="637"/>
      <c r="CF742" s="637"/>
      <c r="CG742" s="637"/>
      <c r="CH742" s="637"/>
      <c r="CI742" s="636"/>
      <c r="CJ742" s="636"/>
      <c r="CK742" s="637"/>
      <c r="CL742" s="637"/>
      <c r="CM742" s="637"/>
      <c r="CN742" s="705"/>
      <c r="CO742" s="88"/>
      <c r="CP742" s="88"/>
      <c r="CQ742" s="88"/>
      <c r="CR742" s="67"/>
      <c r="CS742" s="67"/>
      <c r="CT742" s="67"/>
      <c r="CU742" s="67"/>
      <c r="CV742" s="67"/>
      <c r="CW742" s="67"/>
      <c r="CX742" s="67"/>
      <c r="CY742" s="67"/>
      <c r="CZ742" s="67"/>
      <c r="DA742" s="67"/>
      <c r="DB742" s="67"/>
      <c r="DC742" s="67"/>
      <c r="DD742" s="67"/>
      <c r="DE742" s="67"/>
      <c r="DF742" s="67"/>
      <c r="DG742" s="67"/>
      <c r="DH742" s="67"/>
      <c r="DI742" s="67"/>
      <c r="DJ742" s="67"/>
      <c r="DK742" s="67"/>
      <c r="DL742" s="67"/>
      <c r="DM742" s="67"/>
      <c r="DN742" s="67"/>
      <c r="DO742" s="67"/>
      <c r="DP742" s="67"/>
    </row>
    <row r="743" spans="2:120" hidden="1" x14ac:dyDescent="0.25">
      <c r="B743" s="65"/>
      <c r="C743" s="65"/>
      <c r="D743" s="65"/>
      <c r="E743" s="65"/>
      <c r="F743" s="65"/>
      <c r="G743" s="65"/>
      <c r="H743" s="65"/>
      <c r="I743" s="65"/>
      <c r="J743" s="65"/>
      <c r="K743" s="65"/>
      <c r="L743" s="65"/>
      <c r="M743" s="65"/>
      <c r="N743" s="65"/>
      <c r="O743" s="65"/>
      <c r="P743" s="65"/>
      <c r="Q743" s="65"/>
      <c r="R743" s="65"/>
      <c r="S743" s="65"/>
      <c r="T743" s="65"/>
      <c r="U743" s="65"/>
      <c r="V743" s="631"/>
      <c r="W743" s="65"/>
      <c r="X743" s="65"/>
      <c r="Y743" s="65"/>
      <c r="Z743" s="65"/>
      <c r="AA743" s="632"/>
      <c r="AB743" s="632"/>
      <c r="AC743" s="65"/>
      <c r="AD743" s="632"/>
      <c r="AE743" s="633"/>
      <c r="AF743" s="65"/>
      <c r="AG743" s="65"/>
      <c r="AH743" s="634"/>
      <c r="AI743" s="634"/>
      <c r="AJ743" s="65"/>
      <c r="AK743" s="632"/>
      <c r="AL743" s="65"/>
      <c r="AM743" s="65"/>
      <c r="AN743" s="65"/>
      <c r="AO743" s="65"/>
      <c r="AP743" s="65"/>
      <c r="AQ743" s="65"/>
      <c r="AR743" s="632"/>
      <c r="AS743" s="65"/>
      <c r="AT743" s="65"/>
      <c r="AU743" s="65"/>
      <c r="AV743" s="632"/>
      <c r="AW743" s="65"/>
      <c r="AX743" s="632"/>
      <c r="AY743" s="65"/>
      <c r="AZ743" s="65"/>
      <c r="BA743" s="65"/>
      <c r="BB743" s="632"/>
      <c r="BC743" s="632"/>
      <c r="BD743" s="65"/>
      <c r="BE743" s="632"/>
      <c r="BF743" s="65"/>
      <c r="BG743" s="65"/>
      <c r="BI743" s="635"/>
      <c r="BJ743" s="636"/>
      <c r="BK743" s="636"/>
      <c r="BL743" s="636"/>
      <c r="BM743" s="102"/>
      <c r="BN743" s="102"/>
      <c r="BO743" s="102"/>
      <c r="BP743" s="636"/>
      <c r="BQ743" s="636"/>
      <c r="BR743" s="636"/>
      <c r="BS743" s="636"/>
      <c r="BT743" s="636"/>
      <c r="BU743" s="636"/>
      <c r="BV743" s="636"/>
      <c r="BW743" s="636"/>
      <c r="BX743" s="636"/>
      <c r="BY743" s="636"/>
      <c r="BZ743" s="636"/>
      <c r="CA743" s="636"/>
      <c r="CB743" s="637"/>
      <c r="CC743" s="636"/>
      <c r="CD743" s="636"/>
      <c r="CE743" s="637"/>
      <c r="CF743" s="637"/>
      <c r="CG743" s="637"/>
      <c r="CH743" s="637"/>
      <c r="CI743" s="636"/>
      <c r="CJ743" s="636"/>
      <c r="CK743" s="637"/>
      <c r="CL743" s="637"/>
      <c r="CM743" s="637"/>
      <c r="CN743" s="705"/>
      <c r="CO743" s="88"/>
      <c r="CP743" s="88"/>
      <c r="CQ743" s="88"/>
      <c r="CR743" s="67"/>
      <c r="CS743" s="67"/>
      <c r="CT743" s="67"/>
      <c r="CU743" s="67"/>
      <c r="CV743" s="67"/>
      <c r="CW743" s="67"/>
      <c r="CX743" s="67"/>
      <c r="CY743" s="67"/>
      <c r="CZ743" s="67"/>
      <c r="DA743" s="67"/>
      <c r="DB743" s="67"/>
      <c r="DC743" s="67"/>
      <c r="DD743" s="67"/>
      <c r="DE743" s="67"/>
      <c r="DF743" s="67"/>
      <c r="DG743" s="67"/>
      <c r="DH743" s="67"/>
      <c r="DI743" s="67"/>
      <c r="DJ743" s="67"/>
      <c r="DK743" s="67"/>
      <c r="DL743" s="67"/>
      <c r="DM743" s="67"/>
      <c r="DN743" s="67"/>
      <c r="DO743" s="67"/>
      <c r="DP743" s="67"/>
    </row>
    <row r="744" spans="2:120" hidden="1" x14ac:dyDescent="0.25">
      <c r="B744" s="65"/>
      <c r="C744" s="65"/>
      <c r="D744" s="65"/>
      <c r="E744" s="65"/>
      <c r="F744" s="65"/>
      <c r="G744" s="65"/>
      <c r="H744" s="65"/>
      <c r="I744" s="65"/>
      <c r="J744" s="65"/>
      <c r="K744" s="65"/>
      <c r="L744" s="65"/>
      <c r="M744" s="65"/>
      <c r="N744" s="65"/>
      <c r="O744" s="65"/>
      <c r="P744" s="65"/>
      <c r="Q744" s="65"/>
      <c r="R744" s="65"/>
      <c r="S744" s="65"/>
      <c r="T744" s="65"/>
      <c r="U744" s="65"/>
      <c r="V744" s="631"/>
      <c r="W744" s="65"/>
      <c r="X744" s="65"/>
      <c r="Y744" s="65"/>
      <c r="Z744" s="65"/>
      <c r="AA744" s="632"/>
      <c r="AB744" s="632"/>
      <c r="AC744" s="65"/>
      <c r="AD744" s="632"/>
      <c r="AE744" s="633"/>
      <c r="AF744" s="65"/>
      <c r="AG744" s="65"/>
      <c r="AH744" s="634"/>
      <c r="AI744" s="634"/>
      <c r="AJ744" s="65"/>
      <c r="AK744" s="632"/>
      <c r="AL744" s="65"/>
      <c r="AM744" s="65"/>
      <c r="AN744" s="65"/>
      <c r="AO744" s="65"/>
      <c r="AP744" s="65"/>
      <c r="AQ744" s="65"/>
      <c r="AR744" s="632"/>
      <c r="AS744" s="65"/>
      <c r="AT744" s="65"/>
      <c r="AU744" s="65"/>
      <c r="AV744" s="632"/>
      <c r="AW744" s="65"/>
      <c r="AX744" s="632"/>
      <c r="AY744" s="65"/>
      <c r="AZ744" s="65"/>
      <c r="BA744" s="65"/>
      <c r="BB744" s="632"/>
      <c r="BC744" s="632"/>
      <c r="BD744" s="65"/>
      <c r="BE744" s="632"/>
      <c r="BF744" s="65"/>
      <c r="BG744" s="65"/>
      <c r="BI744" s="635"/>
      <c r="BJ744" s="636"/>
      <c r="BK744" s="636"/>
      <c r="BL744" s="636"/>
      <c r="BM744" s="102"/>
      <c r="BN744" s="102"/>
      <c r="BO744" s="102"/>
      <c r="BP744" s="636"/>
      <c r="BQ744" s="636"/>
      <c r="BR744" s="636"/>
      <c r="BS744" s="636"/>
      <c r="BT744" s="636"/>
      <c r="BU744" s="636"/>
      <c r="BV744" s="636"/>
      <c r="BW744" s="636"/>
      <c r="BX744" s="636"/>
      <c r="BY744" s="636"/>
      <c r="BZ744" s="636"/>
      <c r="CA744" s="636"/>
      <c r="CB744" s="637"/>
      <c r="CC744" s="636"/>
      <c r="CD744" s="636"/>
      <c r="CE744" s="637"/>
      <c r="CF744" s="637"/>
      <c r="CG744" s="637"/>
      <c r="CH744" s="637"/>
      <c r="CI744" s="636"/>
      <c r="CJ744" s="636"/>
      <c r="CK744" s="637"/>
      <c r="CL744" s="637"/>
      <c r="CM744" s="637"/>
      <c r="CN744" s="705"/>
      <c r="CO744" s="88"/>
      <c r="CP744" s="88"/>
      <c r="CQ744" s="88"/>
      <c r="CR744" s="67"/>
      <c r="CS744" s="67"/>
      <c r="CT744" s="67"/>
      <c r="CU744" s="67"/>
      <c r="CV744" s="67"/>
      <c r="CW744" s="67"/>
      <c r="CX744" s="67"/>
      <c r="CY744" s="67"/>
      <c r="CZ744" s="67"/>
      <c r="DA744" s="67"/>
      <c r="DB744" s="67"/>
      <c r="DC744" s="67"/>
      <c r="DD744" s="67"/>
      <c r="DE744" s="67"/>
      <c r="DF744" s="67"/>
      <c r="DG744" s="67"/>
      <c r="DH744" s="67"/>
      <c r="DI744" s="67"/>
      <c r="DJ744" s="67"/>
      <c r="DK744" s="67"/>
      <c r="DL744" s="67"/>
      <c r="DM744" s="67"/>
      <c r="DN744" s="67"/>
      <c r="DO744" s="67"/>
      <c r="DP744" s="67"/>
    </row>
    <row r="745" spans="2:120" hidden="1" x14ac:dyDescent="0.25">
      <c r="B745" s="65"/>
      <c r="C745" s="65"/>
      <c r="D745" s="65"/>
      <c r="E745" s="65"/>
      <c r="F745" s="65"/>
      <c r="G745" s="65"/>
      <c r="H745" s="65"/>
      <c r="I745" s="65"/>
      <c r="J745" s="65"/>
      <c r="K745" s="65"/>
      <c r="L745" s="65"/>
      <c r="M745" s="65"/>
      <c r="N745" s="65"/>
      <c r="O745" s="65"/>
      <c r="P745" s="65"/>
      <c r="Q745" s="65"/>
      <c r="R745" s="65"/>
      <c r="S745" s="65"/>
      <c r="T745" s="65"/>
      <c r="U745" s="65"/>
      <c r="V745" s="631"/>
      <c r="W745" s="65"/>
      <c r="X745" s="65"/>
      <c r="Y745" s="65"/>
      <c r="Z745" s="65"/>
      <c r="AA745" s="632"/>
      <c r="AB745" s="632"/>
      <c r="AC745" s="65"/>
      <c r="AD745" s="632"/>
      <c r="AE745" s="633"/>
      <c r="AF745" s="65"/>
      <c r="AG745" s="65"/>
      <c r="AH745" s="634"/>
      <c r="AI745" s="634"/>
      <c r="AJ745" s="65"/>
      <c r="AK745" s="632"/>
      <c r="AL745" s="65"/>
      <c r="AM745" s="65"/>
      <c r="AN745" s="65"/>
      <c r="AO745" s="65"/>
      <c r="AP745" s="65"/>
      <c r="AQ745" s="65"/>
      <c r="AR745" s="632"/>
      <c r="AS745" s="65"/>
      <c r="AT745" s="65"/>
      <c r="AU745" s="65"/>
      <c r="AV745" s="632"/>
      <c r="AW745" s="65"/>
      <c r="AX745" s="632"/>
      <c r="AY745" s="65"/>
      <c r="AZ745" s="65"/>
      <c r="BA745" s="65"/>
      <c r="BB745" s="632"/>
      <c r="BC745" s="632"/>
      <c r="BD745" s="65"/>
      <c r="BE745" s="632"/>
      <c r="BF745" s="65"/>
      <c r="BG745" s="65"/>
      <c r="BI745" s="635"/>
      <c r="BJ745" s="636"/>
      <c r="BK745" s="636"/>
      <c r="BL745" s="636"/>
      <c r="BM745" s="102"/>
      <c r="BN745" s="102"/>
      <c r="BO745" s="102"/>
      <c r="BP745" s="636"/>
      <c r="BQ745" s="636"/>
      <c r="BR745" s="636"/>
      <c r="BS745" s="636"/>
      <c r="BT745" s="636"/>
      <c r="BU745" s="636"/>
      <c r="BV745" s="636"/>
      <c r="BW745" s="636"/>
      <c r="BX745" s="636"/>
      <c r="BY745" s="636"/>
      <c r="BZ745" s="636"/>
      <c r="CA745" s="636"/>
      <c r="CB745" s="637"/>
      <c r="CC745" s="636"/>
      <c r="CD745" s="636"/>
      <c r="CE745" s="637"/>
      <c r="CF745" s="637"/>
      <c r="CG745" s="637"/>
      <c r="CH745" s="637"/>
      <c r="CI745" s="636"/>
      <c r="CJ745" s="636"/>
      <c r="CK745" s="637"/>
      <c r="CL745" s="637"/>
      <c r="CM745" s="637"/>
      <c r="CN745" s="705"/>
      <c r="CO745" s="88"/>
      <c r="CP745" s="88"/>
      <c r="CQ745" s="88"/>
      <c r="CR745" s="67"/>
      <c r="CS745" s="67"/>
      <c r="CT745" s="67"/>
      <c r="CU745" s="67"/>
      <c r="CV745" s="67"/>
      <c r="CW745" s="67"/>
      <c r="CX745" s="67"/>
      <c r="CY745" s="67"/>
      <c r="CZ745" s="67"/>
      <c r="DA745" s="67"/>
      <c r="DB745" s="67"/>
      <c r="DC745" s="67"/>
      <c r="DD745" s="67"/>
      <c r="DE745" s="67"/>
      <c r="DF745" s="67"/>
      <c r="DG745" s="67"/>
      <c r="DH745" s="67"/>
      <c r="DI745" s="67"/>
      <c r="DJ745" s="67"/>
      <c r="DK745" s="67"/>
      <c r="DL745" s="67"/>
      <c r="DM745" s="67"/>
      <c r="DN745" s="67"/>
      <c r="DO745" s="67"/>
      <c r="DP745" s="67"/>
    </row>
    <row r="746" spans="2:120" hidden="1" x14ac:dyDescent="0.25">
      <c r="B746" s="65"/>
      <c r="C746" s="65"/>
      <c r="D746" s="65"/>
      <c r="E746" s="65"/>
      <c r="F746" s="65"/>
      <c r="G746" s="65"/>
      <c r="H746" s="65"/>
      <c r="I746" s="65"/>
      <c r="J746" s="65"/>
      <c r="K746" s="65"/>
      <c r="L746" s="65"/>
      <c r="M746" s="65"/>
      <c r="N746" s="65"/>
      <c r="O746" s="65"/>
      <c r="P746" s="65"/>
      <c r="Q746" s="65"/>
      <c r="R746" s="65"/>
      <c r="S746" s="65"/>
      <c r="T746" s="65"/>
      <c r="U746" s="65"/>
      <c r="V746" s="631"/>
      <c r="W746" s="65"/>
      <c r="X746" s="65"/>
      <c r="Y746" s="65"/>
      <c r="Z746" s="65"/>
      <c r="AA746" s="632"/>
      <c r="AB746" s="632"/>
      <c r="AC746" s="65"/>
      <c r="AD746" s="632"/>
      <c r="AE746" s="633"/>
      <c r="AF746" s="65"/>
      <c r="AG746" s="65"/>
      <c r="AH746" s="634"/>
      <c r="AI746" s="634"/>
      <c r="AJ746" s="65"/>
      <c r="AK746" s="632"/>
      <c r="AL746" s="65"/>
      <c r="AM746" s="65"/>
      <c r="AN746" s="65"/>
      <c r="AO746" s="65"/>
      <c r="AP746" s="65"/>
      <c r="AQ746" s="65"/>
      <c r="AR746" s="632"/>
      <c r="AS746" s="65"/>
      <c r="AT746" s="65"/>
      <c r="AU746" s="65"/>
      <c r="AV746" s="632"/>
      <c r="AW746" s="65"/>
      <c r="AX746" s="632"/>
      <c r="AY746" s="65"/>
      <c r="AZ746" s="65"/>
      <c r="BA746" s="65"/>
      <c r="BB746" s="632"/>
      <c r="BC746" s="632"/>
      <c r="BD746" s="65"/>
      <c r="BE746" s="632"/>
      <c r="BF746" s="65"/>
      <c r="BG746" s="65"/>
      <c r="BI746" s="635"/>
      <c r="BJ746" s="636"/>
      <c r="BK746" s="636"/>
      <c r="BL746" s="636"/>
      <c r="BM746" s="102"/>
      <c r="BN746" s="102"/>
      <c r="BO746" s="102"/>
      <c r="BP746" s="636"/>
      <c r="BQ746" s="636"/>
      <c r="BR746" s="636"/>
      <c r="BS746" s="636"/>
      <c r="BT746" s="636"/>
      <c r="BU746" s="636"/>
      <c r="BV746" s="636"/>
      <c r="BW746" s="636"/>
      <c r="BX746" s="636"/>
      <c r="BY746" s="636"/>
      <c r="BZ746" s="636"/>
      <c r="CA746" s="636"/>
      <c r="CB746" s="637"/>
      <c r="CC746" s="636"/>
      <c r="CD746" s="636"/>
      <c r="CE746" s="637"/>
      <c r="CF746" s="637"/>
      <c r="CG746" s="637"/>
      <c r="CH746" s="637"/>
      <c r="CI746" s="636"/>
      <c r="CJ746" s="636"/>
      <c r="CK746" s="637"/>
      <c r="CL746" s="637"/>
      <c r="CM746" s="637"/>
      <c r="CN746" s="705"/>
      <c r="CO746" s="88"/>
      <c r="CP746" s="88"/>
      <c r="CQ746" s="88"/>
      <c r="CR746" s="67"/>
      <c r="CS746" s="67"/>
      <c r="CT746" s="67"/>
      <c r="CU746" s="67"/>
      <c r="CV746" s="67"/>
      <c r="CW746" s="67"/>
      <c r="CX746" s="67"/>
      <c r="CY746" s="67"/>
      <c r="CZ746" s="67"/>
      <c r="DA746" s="67"/>
      <c r="DB746" s="67"/>
      <c r="DC746" s="67"/>
      <c r="DD746" s="67"/>
      <c r="DE746" s="67"/>
      <c r="DF746" s="67"/>
      <c r="DG746" s="67"/>
      <c r="DH746" s="67"/>
      <c r="DI746" s="67"/>
      <c r="DJ746" s="67"/>
      <c r="DK746" s="67"/>
      <c r="DL746" s="67"/>
      <c r="DM746" s="67"/>
      <c r="DN746" s="67"/>
      <c r="DO746" s="67"/>
      <c r="DP746" s="67"/>
    </row>
    <row r="747" spans="2:120" hidden="1" x14ac:dyDescent="0.25">
      <c r="B747" s="65"/>
      <c r="C747" s="65"/>
      <c r="D747" s="65"/>
      <c r="E747" s="65"/>
      <c r="F747" s="65"/>
      <c r="G747" s="65"/>
      <c r="H747" s="65"/>
      <c r="I747" s="65"/>
      <c r="J747" s="65"/>
      <c r="K747" s="65"/>
      <c r="L747" s="65"/>
      <c r="M747" s="65"/>
      <c r="N747" s="65"/>
      <c r="O747" s="65"/>
      <c r="P747" s="65"/>
      <c r="Q747" s="65"/>
      <c r="R747" s="65"/>
      <c r="S747" s="65"/>
      <c r="T747" s="65"/>
      <c r="U747" s="65"/>
      <c r="V747" s="631"/>
      <c r="W747" s="65"/>
      <c r="X747" s="65"/>
      <c r="Y747" s="65"/>
      <c r="Z747" s="65"/>
      <c r="AA747" s="632"/>
      <c r="AB747" s="632"/>
      <c r="AC747" s="65"/>
      <c r="AD747" s="632"/>
      <c r="AE747" s="633"/>
      <c r="AF747" s="65"/>
      <c r="AG747" s="65"/>
      <c r="AH747" s="634"/>
      <c r="AI747" s="634"/>
      <c r="AJ747" s="65"/>
      <c r="AK747" s="632"/>
      <c r="AL747" s="65"/>
      <c r="AM747" s="65"/>
      <c r="AN747" s="65"/>
      <c r="AO747" s="65"/>
      <c r="AP747" s="65"/>
      <c r="AQ747" s="65"/>
      <c r="AR747" s="632"/>
      <c r="AS747" s="65"/>
      <c r="AT747" s="65"/>
      <c r="AU747" s="65"/>
      <c r="AV747" s="632"/>
      <c r="AW747" s="65"/>
      <c r="AX747" s="632"/>
      <c r="AY747" s="65"/>
      <c r="AZ747" s="65"/>
      <c r="BA747" s="65"/>
      <c r="BB747" s="632"/>
      <c r="BC747" s="632"/>
      <c r="BD747" s="65"/>
      <c r="BE747" s="632"/>
      <c r="BF747" s="65"/>
      <c r="BG747" s="65"/>
      <c r="BI747" s="635"/>
      <c r="BJ747" s="636"/>
      <c r="BK747" s="636"/>
      <c r="BL747" s="636"/>
      <c r="BM747" s="102"/>
      <c r="BN747" s="102"/>
      <c r="BO747" s="102"/>
      <c r="BP747" s="636"/>
      <c r="BQ747" s="636"/>
      <c r="BR747" s="636"/>
      <c r="BS747" s="636"/>
      <c r="BT747" s="636"/>
      <c r="BU747" s="636"/>
      <c r="BV747" s="636"/>
      <c r="BW747" s="636"/>
      <c r="BX747" s="636"/>
      <c r="BY747" s="636"/>
      <c r="BZ747" s="636"/>
      <c r="CA747" s="636"/>
      <c r="CB747" s="637"/>
      <c r="CC747" s="636"/>
      <c r="CD747" s="636"/>
      <c r="CE747" s="637"/>
      <c r="CF747" s="637"/>
      <c r="CG747" s="637"/>
      <c r="CH747" s="637"/>
      <c r="CI747" s="636"/>
      <c r="CJ747" s="636"/>
      <c r="CK747" s="637"/>
      <c r="CL747" s="637"/>
      <c r="CM747" s="637"/>
      <c r="CN747" s="705"/>
      <c r="CO747" s="88"/>
      <c r="CP747" s="88"/>
      <c r="CQ747" s="88"/>
      <c r="CR747" s="67"/>
      <c r="CS747" s="67"/>
      <c r="CT747" s="67"/>
      <c r="CU747" s="67"/>
      <c r="CV747" s="67"/>
      <c r="CW747" s="67"/>
      <c r="CX747" s="67"/>
      <c r="CY747" s="67"/>
      <c r="CZ747" s="67"/>
      <c r="DA747" s="67"/>
      <c r="DB747" s="67"/>
      <c r="DC747" s="67"/>
      <c r="DD747" s="67"/>
      <c r="DE747" s="67"/>
      <c r="DF747" s="67"/>
      <c r="DG747" s="67"/>
      <c r="DH747" s="67"/>
      <c r="DI747" s="67"/>
      <c r="DJ747" s="67"/>
      <c r="DK747" s="67"/>
      <c r="DL747" s="67"/>
      <c r="DM747" s="67"/>
      <c r="DN747" s="67"/>
      <c r="DO747" s="67"/>
      <c r="DP747" s="67"/>
    </row>
    <row r="748" spans="2:120" hidden="1" x14ac:dyDescent="0.25">
      <c r="B748" s="65"/>
      <c r="C748" s="65"/>
      <c r="D748" s="65"/>
      <c r="E748" s="65"/>
      <c r="F748" s="65"/>
      <c r="G748" s="65"/>
      <c r="H748" s="65"/>
      <c r="I748" s="65"/>
      <c r="J748" s="65"/>
      <c r="K748" s="65"/>
      <c r="L748" s="65"/>
      <c r="M748" s="65"/>
      <c r="N748" s="65"/>
      <c r="O748" s="65"/>
      <c r="P748" s="65"/>
      <c r="Q748" s="65"/>
      <c r="R748" s="65"/>
      <c r="S748" s="65"/>
      <c r="T748" s="65"/>
      <c r="U748" s="65"/>
      <c r="V748" s="631"/>
      <c r="W748" s="65"/>
      <c r="X748" s="65"/>
      <c r="Y748" s="65"/>
      <c r="Z748" s="65"/>
      <c r="AA748" s="632"/>
      <c r="AB748" s="632"/>
      <c r="AC748" s="65"/>
      <c r="AD748" s="632"/>
      <c r="AE748" s="633"/>
      <c r="AF748" s="65"/>
      <c r="AG748" s="65"/>
      <c r="AH748" s="634"/>
      <c r="AI748" s="634"/>
      <c r="AJ748" s="65"/>
      <c r="AK748" s="632"/>
      <c r="AL748" s="65"/>
      <c r="AM748" s="65"/>
      <c r="AN748" s="65"/>
      <c r="AO748" s="65"/>
      <c r="AP748" s="65"/>
      <c r="AQ748" s="65"/>
      <c r="AR748" s="632"/>
      <c r="AS748" s="65"/>
      <c r="AT748" s="65"/>
      <c r="AU748" s="65"/>
      <c r="AV748" s="632"/>
      <c r="AW748" s="65"/>
      <c r="AX748" s="632"/>
      <c r="AY748" s="65"/>
      <c r="AZ748" s="65"/>
      <c r="BA748" s="65"/>
      <c r="BB748" s="632"/>
      <c r="BC748" s="632"/>
      <c r="BD748" s="65"/>
      <c r="BE748" s="632"/>
      <c r="BF748" s="65"/>
      <c r="BG748" s="65"/>
      <c r="BI748" s="635"/>
      <c r="BJ748" s="636"/>
      <c r="BK748" s="636"/>
      <c r="BL748" s="636"/>
      <c r="BM748" s="102"/>
      <c r="BN748" s="102"/>
      <c r="BO748" s="102"/>
      <c r="BP748" s="636"/>
      <c r="BQ748" s="636"/>
      <c r="BR748" s="636"/>
      <c r="BS748" s="636"/>
      <c r="BT748" s="636"/>
      <c r="BU748" s="636"/>
      <c r="BV748" s="636"/>
      <c r="BW748" s="636"/>
      <c r="BX748" s="636"/>
      <c r="BY748" s="636"/>
      <c r="BZ748" s="636"/>
      <c r="CA748" s="636"/>
      <c r="CB748" s="637"/>
      <c r="CC748" s="636"/>
      <c r="CD748" s="636"/>
      <c r="CE748" s="637"/>
      <c r="CF748" s="637"/>
      <c r="CG748" s="637"/>
      <c r="CH748" s="637"/>
      <c r="CI748" s="636"/>
      <c r="CJ748" s="636"/>
      <c r="CK748" s="637"/>
      <c r="CL748" s="637"/>
      <c r="CM748" s="637"/>
      <c r="CN748" s="705"/>
      <c r="CO748" s="88"/>
      <c r="CP748" s="88"/>
      <c r="CQ748" s="88"/>
      <c r="CR748" s="67"/>
      <c r="CS748" s="67"/>
      <c r="CT748" s="67"/>
      <c r="CU748" s="67"/>
      <c r="CV748" s="67"/>
      <c r="CW748" s="67"/>
      <c r="CX748" s="67"/>
      <c r="CY748" s="67"/>
      <c r="CZ748" s="67"/>
      <c r="DA748" s="67"/>
      <c r="DB748" s="67"/>
      <c r="DC748" s="67"/>
      <c r="DD748" s="67"/>
      <c r="DE748" s="67"/>
      <c r="DF748" s="67"/>
      <c r="DG748" s="67"/>
      <c r="DH748" s="67"/>
      <c r="DI748" s="67"/>
      <c r="DJ748" s="67"/>
      <c r="DK748" s="67"/>
      <c r="DL748" s="67"/>
      <c r="DM748" s="67"/>
      <c r="DN748" s="67"/>
      <c r="DO748" s="67"/>
      <c r="DP748" s="67"/>
    </row>
    <row r="749" spans="2:120" hidden="1" x14ac:dyDescent="0.25">
      <c r="B749" s="65"/>
      <c r="C749" s="65"/>
      <c r="D749" s="65"/>
      <c r="E749" s="65"/>
      <c r="F749" s="65"/>
      <c r="G749" s="65"/>
      <c r="H749" s="65"/>
      <c r="I749" s="65"/>
      <c r="J749" s="65"/>
      <c r="K749" s="65"/>
      <c r="L749" s="65"/>
      <c r="M749" s="65"/>
      <c r="N749" s="65"/>
      <c r="O749" s="65"/>
      <c r="P749" s="65"/>
      <c r="Q749" s="65"/>
      <c r="R749" s="65"/>
      <c r="S749" s="65"/>
      <c r="T749" s="65"/>
      <c r="U749" s="65"/>
      <c r="V749" s="631"/>
      <c r="W749" s="65"/>
      <c r="X749" s="65"/>
      <c r="Y749" s="65"/>
      <c r="Z749" s="65"/>
      <c r="AA749" s="632"/>
      <c r="AB749" s="632"/>
      <c r="AC749" s="65"/>
      <c r="AD749" s="632"/>
      <c r="AE749" s="633"/>
      <c r="AF749" s="65"/>
      <c r="AG749" s="65"/>
      <c r="AH749" s="634"/>
      <c r="AI749" s="634"/>
      <c r="AJ749" s="65"/>
      <c r="AK749" s="632"/>
      <c r="AL749" s="65"/>
      <c r="AM749" s="65"/>
      <c r="AN749" s="65"/>
      <c r="AO749" s="65"/>
      <c r="AP749" s="65"/>
      <c r="AQ749" s="65"/>
      <c r="AR749" s="632"/>
      <c r="AS749" s="65"/>
      <c r="AT749" s="65"/>
      <c r="AU749" s="65"/>
      <c r="AV749" s="632"/>
      <c r="AW749" s="65"/>
      <c r="AX749" s="632"/>
      <c r="AY749" s="65"/>
      <c r="AZ749" s="65"/>
      <c r="BA749" s="65"/>
      <c r="BB749" s="632"/>
      <c r="BC749" s="632"/>
      <c r="BD749" s="65"/>
      <c r="BE749" s="632"/>
      <c r="BF749" s="65"/>
      <c r="BG749" s="65"/>
      <c r="BI749" s="635"/>
      <c r="BJ749" s="636"/>
      <c r="BK749" s="636"/>
      <c r="BL749" s="636"/>
      <c r="BM749" s="102"/>
      <c r="BN749" s="102"/>
      <c r="BO749" s="102"/>
      <c r="BP749" s="636"/>
      <c r="BQ749" s="636"/>
      <c r="BR749" s="636"/>
      <c r="BS749" s="636"/>
      <c r="BT749" s="636"/>
      <c r="BU749" s="636"/>
      <c r="BV749" s="636"/>
      <c r="BW749" s="636"/>
      <c r="BX749" s="636"/>
      <c r="BY749" s="636"/>
      <c r="BZ749" s="636"/>
      <c r="CA749" s="636"/>
      <c r="CB749" s="637"/>
      <c r="CC749" s="636"/>
      <c r="CD749" s="636"/>
      <c r="CE749" s="637"/>
      <c r="CF749" s="637"/>
      <c r="CG749" s="637"/>
      <c r="CH749" s="637"/>
      <c r="CI749" s="636"/>
      <c r="CJ749" s="636"/>
      <c r="CK749" s="637"/>
      <c r="CL749" s="637"/>
      <c r="CM749" s="637"/>
      <c r="CN749" s="705"/>
      <c r="CO749" s="88"/>
      <c r="CP749" s="88"/>
      <c r="CQ749" s="88"/>
      <c r="CR749" s="67"/>
      <c r="CS749" s="67"/>
      <c r="CT749" s="67"/>
      <c r="CU749" s="67"/>
      <c r="CV749" s="67"/>
      <c r="CW749" s="67"/>
      <c r="CX749" s="67"/>
      <c r="CY749" s="67"/>
      <c r="CZ749" s="67"/>
      <c r="DA749" s="67"/>
      <c r="DB749" s="67"/>
      <c r="DC749" s="67"/>
      <c r="DD749" s="67"/>
      <c r="DE749" s="67"/>
      <c r="DF749" s="67"/>
      <c r="DG749" s="67"/>
      <c r="DH749" s="67"/>
      <c r="DI749" s="67"/>
      <c r="DJ749" s="67"/>
      <c r="DK749" s="67"/>
      <c r="DL749" s="67"/>
      <c r="DM749" s="67"/>
      <c r="DN749" s="67"/>
      <c r="DO749" s="67"/>
      <c r="DP749" s="67"/>
    </row>
    <row r="750" spans="2:120" hidden="1" x14ac:dyDescent="0.25">
      <c r="B750" s="65"/>
      <c r="C750" s="65"/>
      <c r="D750" s="65"/>
      <c r="E750" s="65"/>
      <c r="F750" s="65"/>
      <c r="G750" s="65"/>
      <c r="H750" s="65"/>
      <c r="I750" s="65"/>
      <c r="J750" s="65"/>
      <c r="K750" s="65"/>
      <c r="L750" s="65"/>
      <c r="M750" s="65"/>
      <c r="N750" s="65"/>
      <c r="O750" s="65"/>
      <c r="P750" s="65"/>
      <c r="Q750" s="65"/>
      <c r="R750" s="65"/>
      <c r="S750" s="65"/>
      <c r="T750" s="65"/>
      <c r="U750" s="65"/>
      <c r="V750" s="631"/>
      <c r="W750" s="65"/>
      <c r="X750" s="65"/>
      <c r="Y750" s="65"/>
      <c r="Z750" s="65"/>
      <c r="AA750" s="632"/>
      <c r="AB750" s="632"/>
      <c r="AC750" s="65"/>
      <c r="AD750" s="632"/>
      <c r="AE750" s="633"/>
      <c r="AF750" s="65"/>
      <c r="AG750" s="65"/>
      <c r="AH750" s="634"/>
      <c r="AI750" s="634"/>
      <c r="AJ750" s="65"/>
      <c r="AK750" s="632"/>
      <c r="AL750" s="65"/>
      <c r="AM750" s="65"/>
      <c r="AN750" s="65"/>
      <c r="AO750" s="65"/>
      <c r="AP750" s="65"/>
      <c r="AQ750" s="65"/>
      <c r="AR750" s="632"/>
      <c r="AS750" s="65"/>
      <c r="AT750" s="65"/>
      <c r="AU750" s="65"/>
      <c r="AV750" s="632"/>
      <c r="AW750" s="65"/>
      <c r="AX750" s="632"/>
      <c r="AY750" s="65"/>
      <c r="AZ750" s="65"/>
      <c r="BA750" s="65"/>
      <c r="BB750" s="632"/>
      <c r="BC750" s="632"/>
      <c r="BD750" s="65"/>
      <c r="BE750" s="632"/>
      <c r="BF750" s="65"/>
      <c r="BG750" s="65"/>
      <c r="BI750" s="635"/>
      <c r="BJ750" s="636"/>
      <c r="BK750" s="636"/>
      <c r="BL750" s="636"/>
      <c r="BM750" s="102"/>
      <c r="BN750" s="102"/>
      <c r="BO750" s="102"/>
      <c r="BP750" s="636"/>
      <c r="BQ750" s="636"/>
      <c r="BR750" s="636"/>
      <c r="BS750" s="636"/>
      <c r="BT750" s="636"/>
      <c r="BU750" s="636"/>
      <c r="BV750" s="636"/>
      <c r="BW750" s="636"/>
      <c r="BX750" s="636"/>
      <c r="BY750" s="636"/>
      <c r="BZ750" s="636"/>
      <c r="CA750" s="636"/>
      <c r="CB750" s="637"/>
      <c r="CC750" s="636"/>
      <c r="CD750" s="636"/>
      <c r="CE750" s="637"/>
      <c r="CF750" s="637"/>
      <c r="CG750" s="637"/>
      <c r="CH750" s="637"/>
      <c r="CI750" s="636"/>
      <c r="CJ750" s="636"/>
      <c r="CK750" s="637"/>
      <c r="CL750" s="637"/>
      <c r="CM750" s="637"/>
      <c r="CN750" s="705"/>
      <c r="CO750" s="88"/>
      <c r="CP750" s="88"/>
      <c r="CQ750" s="88"/>
      <c r="CR750" s="67"/>
      <c r="CS750" s="67"/>
      <c r="CT750" s="67"/>
      <c r="CU750" s="67"/>
      <c r="CV750" s="67"/>
      <c r="CW750" s="67"/>
      <c r="CX750" s="67"/>
      <c r="CY750" s="67"/>
      <c r="CZ750" s="67"/>
      <c r="DA750" s="67"/>
      <c r="DB750" s="67"/>
      <c r="DC750" s="67"/>
      <c r="DD750" s="67"/>
      <c r="DE750" s="67"/>
      <c r="DF750" s="67"/>
      <c r="DG750" s="67"/>
      <c r="DH750" s="67"/>
      <c r="DI750" s="67"/>
      <c r="DJ750" s="67"/>
      <c r="DK750" s="67"/>
      <c r="DL750" s="67"/>
      <c r="DM750" s="67"/>
      <c r="DN750" s="67"/>
      <c r="DO750" s="67"/>
      <c r="DP750" s="67"/>
    </row>
    <row r="751" spans="2:120" hidden="1" x14ac:dyDescent="0.25">
      <c r="B751" s="65"/>
      <c r="C751" s="65"/>
      <c r="D751" s="65"/>
      <c r="E751" s="65"/>
      <c r="F751" s="65"/>
      <c r="G751" s="65"/>
      <c r="H751" s="65"/>
      <c r="I751" s="65"/>
      <c r="J751" s="65"/>
      <c r="K751" s="65"/>
      <c r="L751" s="65"/>
      <c r="M751" s="65"/>
      <c r="N751" s="65"/>
      <c r="O751" s="65"/>
      <c r="P751" s="65"/>
      <c r="Q751" s="65"/>
      <c r="R751" s="65"/>
      <c r="S751" s="65"/>
      <c r="T751" s="65"/>
      <c r="U751" s="65"/>
      <c r="V751" s="631"/>
      <c r="W751" s="65"/>
      <c r="X751" s="65"/>
      <c r="Y751" s="65"/>
      <c r="Z751" s="65"/>
      <c r="AA751" s="632"/>
      <c r="AB751" s="632"/>
      <c r="AC751" s="65"/>
      <c r="AD751" s="632"/>
      <c r="AE751" s="633"/>
      <c r="AF751" s="65"/>
      <c r="AG751" s="65"/>
      <c r="AH751" s="634"/>
      <c r="AI751" s="634"/>
      <c r="AJ751" s="65"/>
      <c r="AK751" s="632"/>
      <c r="AL751" s="65"/>
      <c r="AM751" s="65"/>
      <c r="AN751" s="65"/>
      <c r="AO751" s="65"/>
      <c r="AP751" s="65"/>
      <c r="AQ751" s="65"/>
      <c r="AR751" s="632"/>
      <c r="AS751" s="65"/>
      <c r="AT751" s="65"/>
      <c r="AU751" s="65"/>
      <c r="AV751" s="632"/>
      <c r="AW751" s="65"/>
      <c r="AX751" s="632"/>
      <c r="AY751" s="65"/>
      <c r="AZ751" s="65"/>
      <c r="BA751" s="65"/>
      <c r="BB751" s="632"/>
      <c r="BC751" s="632"/>
      <c r="BD751" s="65"/>
      <c r="BE751" s="632"/>
      <c r="BF751" s="65"/>
      <c r="BG751" s="65"/>
      <c r="BI751" s="635"/>
      <c r="BJ751" s="636"/>
      <c r="BK751" s="636"/>
      <c r="BL751" s="636"/>
      <c r="BM751" s="102"/>
      <c r="BN751" s="102"/>
      <c r="BO751" s="102"/>
      <c r="BP751" s="636"/>
      <c r="BQ751" s="636"/>
      <c r="BR751" s="636"/>
      <c r="BS751" s="636"/>
      <c r="BT751" s="636"/>
      <c r="BU751" s="636"/>
      <c r="BV751" s="636"/>
      <c r="BW751" s="636"/>
      <c r="BX751" s="636"/>
      <c r="BY751" s="636"/>
      <c r="BZ751" s="636"/>
      <c r="CA751" s="636"/>
      <c r="CB751" s="637"/>
      <c r="CC751" s="636"/>
      <c r="CD751" s="636"/>
      <c r="CE751" s="637"/>
      <c r="CF751" s="637"/>
      <c r="CG751" s="637"/>
      <c r="CH751" s="637"/>
      <c r="CI751" s="636"/>
      <c r="CJ751" s="636"/>
      <c r="CK751" s="637"/>
      <c r="CL751" s="637"/>
      <c r="CM751" s="637"/>
      <c r="CN751" s="705"/>
      <c r="CO751" s="88"/>
      <c r="CP751" s="88"/>
      <c r="CQ751" s="88"/>
      <c r="CR751" s="67"/>
      <c r="CS751" s="67"/>
      <c r="CT751" s="67"/>
      <c r="CU751" s="67"/>
      <c r="CV751" s="67"/>
      <c r="CW751" s="67"/>
      <c r="CX751" s="67"/>
      <c r="CY751" s="67"/>
      <c r="CZ751" s="67"/>
      <c r="DA751" s="67"/>
      <c r="DB751" s="67"/>
      <c r="DC751" s="67"/>
      <c r="DD751" s="67"/>
      <c r="DE751" s="67"/>
      <c r="DF751" s="67"/>
      <c r="DG751" s="67"/>
      <c r="DH751" s="67"/>
      <c r="DI751" s="67"/>
      <c r="DJ751" s="67"/>
      <c r="DK751" s="67"/>
      <c r="DL751" s="67"/>
      <c r="DM751" s="67"/>
      <c r="DN751" s="67"/>
      <c r="DO751" s="67"/>
      <c r="DP751" s="67"/>
    </row>
    <row r="752" spans="2:120" hidden="1" x14ac:dyDescent="0.25">
      <c r="B752" s="65"/>
      <c r="C752" s="65"/>
      <c r="D752" s="65"/>
      <c r="E752" s="65"/>
      <c r="F752" s="65"/>
      <c r="G752" s="65"/>
      <c r="H752" s="65"/>
      <c r="I752" s="65"/>
      <c r="J752" s="65"/>
      <c r="K752" s="65"/>
      <c r="L752" s="65"/>
      <c r="M752" s="65"/>
      <c r="N752" s="65"/>
      <c r="O752" s="65"/>
      <c r="P752" s="65"/>
      <c r="Q752" s="65"/>
      <c r="R752" s="65"/>
      <c r="S752" s="65"/>
      <c r="T752" s="65"/>
      <c r="U752" s="65"/>
      <c r="V752" s="631"/>
      <c r="W752" s="65"/>
      <c r="X752" s="65"/>
      <c r="Y752" s="65"/>
      <c r="Z752" s="65"/>
      <c r="AA752" s="632"/>
      <c r="AB752" s="632"/>
      <c r="AC752" s="65"/>
      <c r="AD752" s="632"/>
      <c r="AE752" s="633"/>
      <c r="AF752" s="65"/>
      <c r="AG752" s="65"/>
      <c r="AH752" s="634"/>
      <c r="AI752" s="634"/>
      <c r="AJ752" s="65"/>
      <c r="AK752" s="632"/>
      <c r="AL752" s="65"/>
      <c r="AM752" s="65"/>
      <c r="AN752" s="65"/>
      <c r="AO752" s="65"/>
      <c r="AP752" s="65"/>
      <c r="AQ752" s="65"/>
      <c r="AR752" s="632"/>
      <c r="AS752" s="65"/>
      <c r="AT752" s="65"/>
      <c r="AU752" s="65"/>
      <c r="AV752" s="632"/>
      <c r="AW752" s="65"/>
      <c r="AX752" s="632"/>
      <c r="AY752" s="65"/>
      <c r="AZ752" s="65"/>
      <c r="BA752" s="65"/>
      <c r="BB752" s="632"/>
      <c r="BC752" s="632"/>
      <c r="BD752" s="65"/>
      <c r="BE752" s="632"/>
      <c r="BF752" s="65"/>
      <c r="BG752" s="65"/>
      <c r="BI752" s="635"/>
      <c r="BJ752" s="636"/>
      <c r="BK752" s="636"/>
      <c r="BL752" s="636"/>
      <c r="BM752" s="102"/>
      <c r="BN752" s="102"/>
      <c r="BO752" s="102"/>
      <c r="BP752" s="636"/>
      <c r="BQ752" s="636"/>
      <c r="BR752" s="636"/>
      <c r="BS752" s="636"/>
      <c r="BT752" s="636"/>
      <c r="BU752" s="636"/>
      <c r="BV752" s="636"/>
      <c r="BW752" s="636"/>
      <c r="BX752" s="636"/>
      <c r="BY752" s="636"/>
      <c r="BZ752" s="636"/>
      <c r="CA752" s="636"/>
      <c r="CB752" s="637"/>
      <c r="CC752" s="636"/>
      <c r="CD752" s="636"/>
      <c r="CE752" s="637"/>
      <c r="CF752" s="637"/>
      <c r="CG752" s="637"/>
      <c r="CH752" s="637"/>
      <c r="CI752" s="636"/>
      <c r="CJ752" s="636"/>
      <c r="CK752" s="637"/>
      <c r="CL752" s="637"/>
      <c r="CM752" s="637"/>
      <c r="CN752" s="705"/>
      <c r="CO752" s="88"/>
      <c r="CP752" s="88"/>
      <c r="CQ752" s="88"/>
      <c r="CR752" s="67"/>
      <c r="CS752" s="67"/>
      <c r="CT752" s="67"/>
      <c r="CU752" s="67"/>
      <c r="CV752" s="67"/>
      <c r="CW752" s="67"/>
      <c r="CX752" s="67"/>
      <c r="CY752" s="67"/>
      <c r="CZ752" s="67"/>
      <c r="DA752" s="67"/>
      <c r="DB752" s="67"/>
      <c r="DC752" s="67"/>
      <c r="DD752" s="67"/>
      <c r="DE752" s="67"/>
      <c r="DF752" s="67"/>
      <c r="DG752" s="67"/>
      <c r="DH752" s="67"/>
      <c r="DI752" s="67"/>
      <c r="DJ752" s="67"/>
      <c r="DK752" s="67"/>
      <c r="DL752" s="67"/>
      <c r="DM752" s="67"/>
      <c r="DN752" s="67"/>
      <c r="DO752" s="67"/>
      <c r="DP752" s="67"/>
    </row>
    <row r="753" spans="2:120" hidden="1" x14ac:dyDescent="0.25">
      <c r="B753" s="65"/>
      <c r="C753" s="65"/>
      <c r="D753" s="65"/>
      <c r="E753" s="65"/>
      <c r="F753" s="65"/>
      <c r="G753" s="65"/>
      <c r="H753" s="65"/>
      <c r="I753" s="65"/>
      <c r="J753" s="65"/>
      <c r="K753" s="65"/>
      <c r="L753" s="65"/>
      <c r="M753" s="65"/>
      <c r="N753" s="65"/>
      <c r="O753" s="65"/>
      <c r="P753" s="65"/>
      <c r="Q753" s="65"/>
      <c r="R753" s="65"/>
      <c r="S753" s="65"/>
      <c r="T753" s="65"/>
      <c r="U753" s="65"/>
      <c r="V753" s="631"/>
      <c r="W753" s="65"/>
      <c r="X753" s="65"/>
      <c r="Y753" s="65"/>
      <c r="Z753" s="65"/>
      <c r="AA753" s="632"/>
      <c r="AB753" s="632"/>
      <c r="AC753" s="65"/>
      <c r="AD753" s="632"/>
      <c r="AE753" s="633"/>
      <c r="AF753" s="65"/>
      <c r="AG753" s="65"/>
      <c r="AH753" s="634"/>
      <c r="AI753" s="634"/>
      <c r="AJ753" s="65"/>
      <c r="AK753" s="632"/>
      <c r="AL753" s="65"/>
      <c r="AM753" s="65"/>
      <c r="AN753" s="65"/>
      <c r="AO753" s="65"/>
      <c r="AP753" s="65"/>
      <c r="AQ753" s="65"/>
      <c r="AR753" s="632"/>
      <c r="AS753" s="65"/>
      <c r="AT753" s="65"/>
      <c r="AU753" s="65"/>
      <c r="AV753" s="632"/>
      <c r="AW753" s="65"/>
      <c r="AX753" s="632"/>
      <c r="AY753" s="65"/>
      <c r="AZ753" s="65"/>
      <c r="BA753" s="65"/>
      <c r="BB753" s="632"/>
      <c r="BC753" s="632"/>
      <c r="BD753" s="65"/>
      <c r="BE753" s="632"/>
      <c r="BF753" s="65"/>
      <c r="BG753" s="65"/>
      <c r="BI753" s="635"/>
      <c r="BJ753" s="636"/>
      <c r="BK753" s="636"/>
      <c r="BL753" s="636"/>
      <c r="BM753" s="102"/>
      <c r="BN753" s="102"/>
      <c r="BO753" s="102"/>
      <c r="BP753" s="636"/>
      <c r="BQ753" s="636"/>
      <c r="BR753" s="636"/>
      <c r="BS753" s="636"/>
      <c r="BT753" s="636"/>
      <c r="BU753" s="636"/>
      <c r="BV753" s="636"/>
      <c r="BW753" s="636"/>
      <c r="BX753" s="636"/>
      <c r="BY753" s="636"/>
      <c r="BZ753" s="636"/>
      <c r="CA753" s="636"/>
      <c r="CB753" s="637"/>
      <c r="CC753" s="636"/>
      <c r="CD753" s="636"/>
      <c r="CE753" s="637"/>
      <c r="CF753" s="637"/>
      <c r="CG753" s="637"/>
      <c r="CH753" s="637"/>
      <c r="CI753" s="636"/>
      <c r="CJ753" s="636"/>
      <c r="CK753" s="637"/>
      <c r="CL753" s="637"/>
      <c r="CM753" s="637"/>
      <c r="CN753" s="705"/>
      <c r="CO753" s="88"/>
      <c r="CP753" s="88"/>
      <c r="CQ753" s="88"/>
      <c r="CR753" s="67"/>
      <c r="CS753" s="67"/>
      <c r="CT753" s="67"/>
      <c r="CU753" s="67"/>
      <c r="CV753" s="67"/>
      <c r="CW753" s="67"/>
      <c r="CX753" s="67"/>
      <c r="CY753" s="67"/>
      <c r="CZ753" s="67"/>
      <c r="DA753" s="67"/>
      <c r="DB753" s="67"/>
      <c r="DC753" s="67"/>
      <c r="DD753" s="67"/>
      <c r="DE753" s="67"/>
      <c r="DF753" s="67"/>
      <c r="DG753" s="67"/>
      <c r="DH753" s="67"/>
      <c r="DI753" s="67"/>
      <c r="DJ753" s="67"/>
      <c r="DK753" s="67"/>
      <c r="DL753" s="67"/>
      <c r="DM753" s="67"/>
      <c r="DN753" s="67"/>
      <c r="DO753" s="67"/>
      <c r="DP753" s="67"/>
    </row>
    <row r="754" spans="2:120" hidden="1" x14ac:dyDescent="0.25">
      <c r="B754" s="65"/>
      <c r="C754" s="65"/>
      <c r="D754" s="65"/>
      <c r="E754" s="65"/>
      <c r="F754" s="65"/>
      <c r="G754" s="65"/>
      <c r="H754" s="65"/>
      <c r="I754" s="65"/>
      <c r="J754" s="65"/>
      <c r="K754" s="65"/>
      <c r="L754" s="65"/>
      <c r="M754" s="65"/>
      <c r="N754" s="65"/>
      <c r="O754" s="65"/>
      <c r="P754" s="65"/>
      <c r="Q754" s="65"/>
      <c r="R754" s="65"/>
      <c r="S754" s="65"/>
      <c r="T754" s="65"/>
      <c r="U754" s="65"/>
      <c r="V754" s="631"/>
      <c r="W754" s="65"/>
      <c r="X754" s="65"/>
      <c r="Y754" s="65"/>
      <c r="Z754" s="65"/>
      <c r="AA754" s="632"/>
      <c r="AB754" s="632"/>
      <c r="AC754" s="65"/>
      <c r="AD754" s="632"/>
      <c r="AE754" s="633"/>
      <c r="AF754" s="65"/>
      <c r="AG754" s="65"/>
      <c r="AH754" s="634"/>
      <c r="AI754" s="634"/>
      <c r="AJ754" s="65"/>
      <c r="AK754" s="632"/>
      <c r="AL754" s="65"/>
      <c r="AM754" s="65"/>
      <c r="AN754" s="65"/>
      <c r="AO754" s="65"/>
      <c r="AP754" s="65"/>
      <c r="AQ754" s="65"/>
      <c r="AR754" s="632"/>
      <c r="AS754" s="65"/>
      <c r="AT754" s="65"/>
      <c r="AU754" s="65"/>
      <c r="AV754" s="632"/>
      <c r="AW754" s="65"/>
      <c r="AX754" s="632"/>
      <c r="AY754" s="65"/>
      <c r="AZ754" s="65"/>
      <c r="BA754" s="65"/>
      <c r="BB754" s="632"/>
      <c r="BC754" s="632"/>
      <c r="BD754" s="65"/>
      <c r="BE754" s="632"/>
      <c r="BF754" s="65"/>
      <c r="BG754" s="65"/>
      <c r="BI754" s="635"/>
      <c r="BJ754" s="636"/>
      <c r="BK754" s="636"/>
      <c r="BL754" s="636"/>
      <c r="BM754" s="102"/>
      <c r="BN754" s="102"/>
      <c r="BO754" s="102"/>
      <c r="BP754" s="636"/>
      <c r="BQ754" s="636"/>
      <c r="BR754" s="636"/>
      <c r="BS754" s="636"/>
      <c r="BT754" s="636"/>
      <c r="BU754" s="636"/>
      <c r="BV754" s="636"/>
      <c r="BW754" s="636"/>
      <c r="BX754" s="636"/>
      <c r="BY754" s="636"/>
      <c r="BZ754" s="636"/>
      <c r="CA754" s="636"/>
      <c r="CB754" s="637"/>
      <c r="CC754" s="636"/>
      <c r="CD754" s="636"/>
      <c r="CE754" s="637"/>
      <c r="CF754" s="637"/>
      <c r="CG754" s="637"/>
      <c r="CH754" s="637"/>
      <c r="CI754" s="636"/>
      <c r="CJ754" s="636"/>
      <c r="CK754" s="637"/>
      <c r="CL754" s="637"/>
      <c r="CM754" s="637"/>
      <c r="CN754" s="705"/>
      <c r="CO754" s="88"/>
      <c r="CP754" s="88"/>
      <c r="CQ754" s="88"/>
      <c r="CR754" s="67"/>
      <c r="CS754" s="67"/>
      <c r="CT754" s="67"/>
      <c r="CU754" s="67"/>
      <c r="CV754" s="67"/>
      <c r="CW754" s="67"/>
      <c r="CX754" s="67"/>
      <c r="CY754" s="67"/>
      <c r="CZ754" s="67"/>
      <c r="DA754" s="67"/>
      <c r="DB754" s="67"/>
      <c r="DC754" s="67"/>
      <c r="DD754" s="67"/>
      <c r="DE754" s="67"/>
      <c r="DF754" s="67"/>
      <c r="DG754" s="67"/>
      <c r="DH754" s="67"/>
      <c r="DI754" s="67"/>
      <c r="DJ754" s="67"/>
      <c r="DK754" s="67"/>
      <c r="DL754" s="67"/>
      <c r="DM754" s="67"/>
      <c r="DN754" s="67"/>
      <c r="DO754" s="67"/>
      <c r="DP754" s="67"/>
    </row>
    <row r="755" spans="2:120" hidden="1" x14ac:dyDescent="0.25">
      <c r="B755" s="65"/>
      <c r="C755" s="65"/>
      <c r="D755" s="65"/>
      <c r="E755" s="65"/>
      <c r="F755" s="65"/>
      <c r="G755" s="65"/>
      <c r="H755" s="65"/>
      <c r="I755" s="65"/>
      <c r="J755" s="65"/>
      <c r="K755" s="65"/>
      <c r="L755" s="65"/>
      <c r="M755" s="65"/>
      <c r="N755" s="65"/>
      <c r="O755" s="65"/>
      <c r="P755" s="65"/>
      <c r="Q755" s="65"/>
      <c r="R755" s="65"/>
      <c r="S755" s="65"/>
      <c r="T755" s="65"/>
      <c r="U755" s="65"/>
      <c r="V755" s="631"/>
      <c r="W755" s="65"/>
      <c r="X755" s="65"/>
      <c r="Y755" s="65"/>
      <c r="Z755" s="65"/>
      <c r="AA755" s="632"/>
      <c r="AB755" s="632"/>
      <c r="AC755" s="65"/>
      <c r="AD755" s="632"/>
      <c r="AE755" s="633"/>
      <c r="AF755" s="65"/>
      <c r="AG755" s="65"/>
      <c r="AH755" s="634"/>
      <c r="AI755" s="634"/>
      <c r="AJ755" s="65"/>
      <c r="AK755" s="632"/>
      <c r="AL755" s="65"/>
      <c r="AM755" s="65"/>
      <c r="AN755" s="65"/>
      <c r="AO755" s="65"/>
      <c r="AP755" s="65"/>
      <c r="AQ755" s="65"/>
      <c r="AR755" s="632"/>
      <c r="AS755" s="65"/>
      <c r="AT755" s="65"/>
      <c r="AU755" s="65"/>
      <c r="AV755" s="632"/>
      <c r="AW755" s="65"/>
      <c r="AX755" s="632"/>
      <c r="AY755" s="65"/>
      <c r="AZ755" s="65"/>
      <c r="BA755" s="65"/>
      <c r="BB755" s="632"/>
      <c r="BC755" s="632"/>
      <c r="BD755" s="65"/>
      <c r="BE755" s="632"/>
      <c r="BF755" s="65"/>
      <c r="BG755" s="65"/>
      <c r="BI755" s="635"/>
      <c r="BJ755" s="636"/>
      <c r="BK755" s="636"/>
      <c r="BL755" s="636"/>
      <c r="BM755" s="102"/>
      <c r="BN755" s="102"/>
      <c r="BO755" s="102"/>
      <c r="BP755" s="636"/>
      <c r="BQ755" s="636"/>
      <c r="BR755" s="636"/>
      <c r="BS755" s="636"/>
      <c r="BT755" s="636"/>
      <c r="BU755" s="636"/>
      <c r="BV755" s="636"/>
      <c r="BW755" s="636"/>
      <c r="BX755" s="636"/>
      <c r="BY755" s="636"/>
      <c r="BZ755" s="636"/>
      <c r="CA755" s="636"/>
      <c r="CB755" s="637"/>
      <c r="CC755" s="636"/>
      <c r="CD755" s="636"/>
      <c r="CE755" s="637"/>
      <c r="CF755" s="637"/>
      <c r="CG755" s="637"/>
      <c r="CH755" s="637"/>
      <c r="CI755" s="636"/>
      <c r="CJ755" s="636"/>
      <c r="CK755" s="637"/>
      <c r="CL755" s="637"/>
      <c r="CM755" s="637"/>
      <c r="CN755" s="705"/>
      <c r="CO755" s="88"/>
      <c r="CP755" s="88"/>
      <c r="CQ755" s="88"/>
      <c r="CR755" s="67"/>
      <c r="CS755" s="67"/>
      <c r="CT755" s="67"/>
      <c r="CU755" s="67"/>
      <c r="CV755" s="67"/>
      <c r="CW755" s="67"/>
      <c r="CX755" s="67"/>
      <c r="CY755" s="67"/>
      <c r="CZ755" s="67"/>
      <c r="DA755" s="67"/>
      <c r="DB755" s="67"/>
      <c r="DC755" s="67"/>
      <c r="DD755" s="67"/>
      <c r="DE755" s="67"/>
      <c r="DF755" s="67"/>
      <c r="DG755" s="67"/>
      <c r="DH755" s="67"/>
      <c r="DI755" s="67"/>
      <c r="DJ755" s="67"/>
      <c r="DK755" s="67"/>
      <c r="DL755" s="67"/>
      <c r="DM755" s="67"/>
      <c r="DN755" s="67"/>
      <c r="DO755" s="67"/>
      <c r="DP755" s="67"/>
    </row>
    <row r="756" spans="2:120" hidden="1" x14ac:dyDescent="0.25">
      <c r="B756" s="65"/>
      <c r="C756" s="65"/>
      <c r="D756" s="65"/>
      <c r="E756" s="65"/>
      <c r="F756" s="65"/>
      <c r="G756" s="65"/>
      <c r="H756" s="65"/>
      <c r="I756" s="65"/>
      <c r="J756" s="65"/>
      <c r="K756" s="65"/>
      <c r="L756" s="65"/>
      <c r="M756" s="65"/>
      <c r="N756" s="65"/>
      <c r="O756" s="65"/>
      <c r="P756" s="65"/>
      <c r="Q756" s="65"/>
      <c r="R756" s="65"/>
      <c r="S756" s="65"/>
      <c r="T756" s="65"/>
      <c r="U756" s="65"/>
      <c r="V756" s="631"/>
      <c r="W756" s="65"/>
      <c r="X756" s="65"/>
      <c r="Y756" s="65"/>
      <c r="Z756" s="65"/>
      <c r="AA756" s="632"/>
      <c r="AB756" s="632"/>
      <c r="AC756" s="65"/>
      <c r="AD756" s="632"/>
      <c r="AE756" s="633"/>
      <c r="AF756" s="65"/>
      <c r="AG756" s="65"/>
      <c r="AH756" s="634"/>
      <c r="AI756" s="634"/>
      <c r="AJ756" s="65"/>
      <c r="AK756" s="632"/>
      <c r="AL756" s="65"/>
      <c r="AM756" s="65"/>
      <c r="AN756" s="65"/>
      <c r="AO756" s="65"/>
      <c r="AP756" s="65"/>
      <c r="AQ756" s="65"/>
      <c r="AR756" s="632"/>
      <c r="AS756" s="65"/>
      <c r="AT756" s="65"/>
      <c r="AU756" s="65"/>
      <c r="AV756" s="632"/>
      <c r="AW756" s="65"/>
      <c r="AX756" s="632"/>
      <c r="AY756" s="65"/>
      <c r="AZ756" s="65"/>
      <c r="BA756" s="65"/>
      <c r="BB756" s="632"/>
      <c r="BC756" s="632"/>
      <c r="BD756" s="65"/>
      <c r="BE756" s="632"/>
      <c r="BF756" s="65"/>
      <c r="BG756" s="65"/>
      <c r="BI756" s="635"/>
      <c r="BJ756" s="636"/>
      <c r="BK756" s="636"/>
      <c r="BL756" s="636"/>
      <c r="BM756" s="102"/>
      <c r="BN756" s="102"/>
      <c r="BO756" s="102"/>
      <c r="BP756" s="636"/>
      <c r="BQ756" s="636"/>
      <c r="BR756" s="636"/>
      <c r="BS756" s="636"/>
      <c r="BT756" s="636"/>
      <c r="BU756" s="636"/>
      <c r="BV756" s="636"/>
      <c r="BW756" s="636"/>
      <c r="BX756" s="636"/>
      <c r="BY756" s="636"/>
      <c r="BZ756" s="636"/>
      <c r="CA756" s="636"/>
      <c r="CB756" s="637"/>
      <c r="CC756" s="636"/>
      <c r="CD756" s="636"/>
      <c r="CE756" s="637"/>
      <c r="CF756" s="637"/>
      <c r="CG756" s="637"/>
      <c r="CH756" s="637"/>
      <c r="CI756" s="636"/>
      <c r="CJ756" s="636"/>
      <c r="CK756" s="637"/>
      <c r="CL756" s="637"/>
      <c r="CM756" s="637"/>
      <c r="CN756" s="705"/>
      <c r="CO756" s="88"/>
      <c r="CP756" s="88"/>
      <c r="CQ756" s="88"/>
      <c r="CR756" s="67"/>
      <c r="CS756" s="67"/>
      <c r="CT756" s="67"/>
      <c r="CU756" s="67"/>
      <c r="CV756" s="67"/>
      <c r="CW756" s="67"/>
      <c r="CX756" s="67"/>
      <c r="CY756" s="67"/>
      <c r="CZ756" s="67"/>
      <c r="DA756" s="67"/>
      <c r="DB756" s="67"/>
      <c r="DC756" s="67"/>
      <c r="DD756" s="67"/>
      <c r="DE756" s="67"/>
      <c r="DF756" s="67"/>
      <c r="DG756" s="67"/>
      <c r="DH756" s="67"/>
      <c r="DI756" s="67"/>
      <c r="DJ756" s="67"/>
      <c r="DK756" s="67"/>
      <c r="DL756" s="67"/>
      <c r="DM756" s="67"/>
      <c r="DN756" s="67"/>
      <c r="DO756" s="67"/>
      <c r="DP756" s="67"/>
    </row>
    <row r="757" spans="2:120" hidden="1" x14ac:dyDescent="0.25">
      <c r="B757" s="65"/>
      <c r="C757" s="65"/>
      <c r="D757" s="65"/>
      <c r="E757" s="65"/>
      <c r="F757" s="65"/>
      <c r="G757" s="65"/>
      <c r="H757" s="65"/>
      <c r="I757" s="65"/>
      <c r="J757" s="65"/>
      <c r="K757" s="65"/>
      <c r="L757" s="65"/>
      <c r="M757" s="65"/>
      <c r="N757" s="65"/>
      <c r="O757" s="65"/>
      <c r="P757" s="65"/>
      <c r="Q757" s="65"/>
      <c r="R757" s="65"/>
      <c r="S757" s="65"/>
      <c r="T757" s="65"/>
      <c r="U757" s="65"/>
      <c r="V757" s="631"/>
      <c r="W757" s="65"/>
      <c r="X757" s="65"/>
      <c r="Y757" s="65"/>
      <c r="Z757" s="65"/>
      <c r="AA757" s="632"/>
      <c r="AB757" s="632"/>
      <c r="AC757" s="65"/>
      <c r="AD757" s="632"/>
      <c r="AE757" s="633"/>
      <c r="AF757" s="65"/>
      <c r="AG757" s="65"/>
      <c r="AH757" s="634"/>
      <c r="AI757" s="634"/>
      <c r="AJ757" s="65"/>
      <c r="AK757" s="632"/>
      <c r="AL757" s="65"/>
      <c r="AM757" s="65"/>
      <c r="AN757" s="65"/>
      <c r="AO757" s="65"/>
      <c r="AP757" s="65"/>
      <c r="AQ757" s="65"/>
      <c r="AR757" s="632"/>
      <c r="AS757" s="65"/>
      <c r="AT757" s="65"/>
      <c r="AU757" s="65"/>
      <c r="AV757" s="632"/>
      <c r="AW757" s="65"/>
      <c r="AX757" s="632"/>
      <c r="AY757" s="65"/>
      <c r="AZ757" s="65"/>
      <c r="BA757" s="65"/>
      <c r="BB757" s="632"/>
      <c r="BC757" s="632"/>
      <c r="BD757" s="65"/>
      <c r="BE757" s="632"/>
      <c r="BF757" s="65"/>
      <c r="BG757" s="65"/>
      <c r="BI757" s="635"/>
      <c r="BJ757" s="636"/>
      <c r="BK757" s="636"/>
      <c r="BL757" s="636"/>
      <c r="BM757" s="102"/>
      <c r="BN757" s="102"/>
      <c r="BO757" s="102"/>
      <c r="BP757" s="636"/>
      <c r="BQ757" s="636"/>
      <c r="BR757" s="636"/>
      <c r="BS757" s="636"/>
      <c r="BT757" s="636"/>
      <c r="BU757" s="636"/>
      <c r="BV757" s="636"/>
      <c r="BW757" s="636"/>
      <c r="BX757" s="636"/>
      <c r="BY757" s="636"/>
      <c r="BZ757" s="636"/>
      <c r="CA757" s="636"/>
      <c r="CB757" s="637"/>
      <c r="CC757" s="636"/>
      <c r="CD757" s="636"/>
      <c r="CE757" s="637"/>
      <c r="CF757" s="637"/>
      <c r="CG757" s="637"/>
      <c r="CH757" s="637"/>
      <c r="CI757" s="636"/>
      <c r="CJ757" s="636"/>
      <c r="CK757" s="637"/>
      <c r="CL757" s="637"/>
      <c r="CM757" s="637"/>
      <c r="CN757" s="705"/>
      <c r="CO757" s="88"/>
      <c r="CP757" s="88"/>
      <c r="CQ757" s="88"/>
      <c r="CR757" s="67"/>
      <c r="CS757" s="67"/>
      <c r="CT757" s="67"/>
      <c r="CU757" s="67"/>
      <c r="CV757" s="67"/>
      <c r="CW757" s="67"/>
      <c r="CX757" s="67"/>
      <c r="CY757" s="67"/>
      <c r="CZ757" s="67"/>
      <c r="DA757" s="67"/>
      <c r="DB757" s="67"/>
      <c r="DC757" s="67"/>
      <c r="DD757" s="67"/>
      <c r="DE757" s="67"/>
      <c r="DF757" s="67"/>
      <c r="DG757" s="67"/>
      <c r="DH757" s="67"/>
      <c r="DI757" s="67"/>
      <c r="DJ757" s="67"/>
      <c r="DK757" s="67"/>
      <c r="DL757" s="67"/>
      <c r="DM757" s="67"/>
      <c r="DN757" s="67"/>
      <c r="DO757" s="67"/>
      <c r="DP757" s="67"/>
    </row>
    <row r="758" spans="2:120" hidden="1" x14ac:dyDescent="0.25">
      <c r="B758" s="65"/>
      <c r="C758" s="65"/>
      <c r="D758" s="65"/>
      <c r="E758" s="65"/>
      <c r="F758" s="65"/>
      <c r="G758" s="65"/>
      <c r="H758" s="65"/>
      <c r="I758" s="65"/>
      <c r="J758" s="65"/>
      <c r="K758" s="65"/>
      <c r="L758" s="65"/>
      <c r="M758" s="65"/>
      <c r="N758" s="65"/>
      <c r="O758" s="65"/>
      <c r="P758" s="65"/>
      <c r="Q758" s="65"/>
      <c r="R758" s="65"/>
      <c r="S758" s="65"/>
      <c r="T758" s="65"/>
      <c r="U758" s="65"/>
      <c r="V758" s="631"/>
      <c r="W758" s="65"/>
      <c r="X758" s="65"/>
      <c r="Y758" s="65"/>
      <c r="Z758" s="65"/>
      <c r="AA758" s="632"/>
      <c r="AB758" s="632"/>
      <c r="AC758" s="65"/>
      <c r="AD758" s="632"/>
      <c r="AE758" s="633"/>
      <c r="AF758" s="65"/>
      <c r="AG758" s="65"/>
      <c r="AH758" s="634"/>
      <c r="AI758" s="634"/>
      <c r="AJ758" s="65"/>
      <c r="AK758" s="632"/>
      <c r="AL758" s="65"/>
      <c r="AM758" s="65"/>
      <c r="AN758" s="65"/>
      <c r="AO758" s="65"/>
      <c r="AP758" s="65"/>
      <c r="AQ758" s="65"/>
      <c r="AR758" s="632"/>
      <c r="AS758" s="65"/>
      <c r="AT758" s="65"/>
      <c r="AU758" s="65"/>
      <c r="AV758" s="632"/>
      <c r="AW758" s="65"/>
      <c r="AX758" s="632"/>
      <c r="AY758" s="65"/>
      <c r="AZ758" s="65"/>
      <c r="BA758" s="65"/>
      <c r="BB758" s="632"/>
      <c r="BC758" s="632"/>
      <c r="BD758" s="65"/>
      <c r="BE758" s="632"/>
      <c r="BF758" s="65"/>
      <c r="BG758" s="65"/>
      <c r="BI758" s="635"/>
      <c r="BJ758" s="636"/>
      <c r="BK758" s="636"/>
      <c r="BL758" s="636"/>
      <c r="BM758" s="102"/>
      <c r="BN758" s="102"/>
      <c r="BO758" s="102"/>
      <c r="BP758" s="636"/>
      <c r="BQ758" s="636"/>
      <c r="BR758" s="636"/>
      <c r="BS758" s="636"/>
      <c r="BT758" s="636"/>
      <c r="BU758" s="636"/>
      <c r="BV758" s="636"/>
      <c r="BW758" s="636"/>
      <c r="BX758" s="636"/>
      <c r="BY758" s="636"/>
      <c r="BZ758" s="636"/>
      <c r="CA758" s="636"/>
      <c r="CB758" s="637"/>
      <c r="CC758" s="636"/>
      <c r="CD758" s="636"/>
      <c r="CE758" s="637"/>
      <c r="CF758" s="637"/>
      <c r="CG758" s="637"/>
      <c r="CH758" s="637"/>
      <c r="CI758" s="636"/>
      <c r="CJ758" s="636"/>
      <c r="CK758" s="637"/>
      <c r="CL758" s="637"/>
      <c r="CM758" s="637"/>
      <c r="CN758" s="705"/>
      <c r="CO758" s="88"/>
      <c r="CP758" s="88"/>
      <c r="CQ758" s="88"/>
      <c r="CR758" s="67"/>
      <c r="CS758" s="67"/>
      <c r="CT758" s="67"/>
      <c r="CU758" s="67"/>
      <c r="CV758" s="67"/>
      <c r="CW758" s="67"/>
      <c r="CX758" s="67"/>
      <c r="CY758" s="67"/>
      <c r="CZ758" s="67"/>
      <c r="DA758" s="67"/>
      <c r="DB758" s="67"/>
      <c r="DC758" s="67"/>
      <c r="DD758" s="67"/>
      <c r="DE758" s="67"/>
      <c r="DF758" s="67"/>
      <c r="DG758" s="67"/>
      <c r="DH758" s="67"/>
      <c r="DI758" s="67"/>
      <c r="DJ758" s="67"/>
      <c r="DK758" s="67"/>
      <c r="DL758" s="67"/>
      <c r="DM758" s="67"/>
      <c r="DN758" s="67"/>
      <c r="DO758" s="67"/>
      <c r="DP758" s="67"/>
    </row>
    <row r="759" spans="2:120" hidden="1" x14ac:dyDescent="0.25">
      <c r="B759" s="65"/>
      <c r="C759" s="65"/>
      <c r="D759" s="65"/>
      <c r="E759" s="65"/>
      <c r="F759" s="65"/>
      <c r="G759" s="65"/>
      <c r="H759" s="65"/>
      <c r="I759" s="65"/>
      <c r="J759" s="65"/>
      <c r="K759" s="65"/>
      <c r="L759" s="65"/>
      <c r="M759" s="65"/>
      <c r="N759" s="65"/>
      <c r="O759" s="65"/>
      <c r="P759" s="65"/>
      <c r="Q759" s="65"/>
      <c r="R759" s="65"/>
      <c r="S759" s="65"/>
      <c r="T759" s="65"/>
      <c r="U759" s="65"/>
      <c r="V759" s="631"/>
      <c r="W759" s="65"/>
      <c r="X759" s="65"/>
      <c r="Y759" s="65"/>
      <c r="Z759" s="65"/>
      <c r="AA759" s="632"/>
      <c r="AB759" s="632"/>
      <c r="AC759" s="65"/>
      <c r="AD759" s="632"/>
      <c r="AE759" s="633"/>
      <c r="AF759" s="65"/>
      <c r="AG759" s="65"/>
      <c r="AH759" s="634"/>
      <c r="AI759" s="634"/>
      <c r="AJ759" s="65"/>
      <c r="AK759" s="632"/>
      <c r="AL759" s="65"/>
      <c r="AM759" s="65"/>
      <c r="AN759" s="65"/>
      <c r="AO759" s="65"/>
      <c r="AP759" s="65"/>
      <c r="AQ759" s="65"/>
      <c r="AR759" s="632"/>
      <c r="AS759" s="65"/>
      <c r="AT759" s="65"/>
      <c r="AU759" s="65"/>
      <c r="AV759" s="632"/>
      <c r="AW759" s="65"/>
      <c r="AX759" s="632"/>
      <c r="AY759" s="65"/>
      <c r="AZ759" s="65"/>
      <c r="BA759" s="65"/>
      <c r="BB759" s="632"/>
      <c r="BC759" s="632"/>
      <c r="BD759" s="65"/>
      <c r="BE759" s="632"/>
      <c r="BF759" s="65"/>
      <c r="BG759" s="65"/>
      <c r="BI759" s="635"/>
      <c r="BJ759" s="636"/>
      <c r="BK759" s="636"/>
      <c r="BL759" s="636"/>
      <c r="BM759" s="102"/>
      <c r="BN759" s="102"/>
      <c r="BO759" s="102"/>
      <c r="BP759" s="636"/>
      <c r="BQ759" s="636"/>
      <c r="BR759" s="636"/>
      <c r="BS759" s="636"/>
      <c r="BT759" s="636"/>
      <c r="BU759" s="636"/>
      <c r="BV759" s="636"/>
      <c r="BW759" s="636"/>
      <c r="BX759" s="636"/>
      <c r="BY759" s="636"/>
      <c r="BZ759" s="636"/>
      <c r="CA759" s="636"/>
      <c r="CB759" s="637"/>
      <c r="CC759" s="636"/>
      <c r="CD759" s="636"/>
      <c r="CE759" s="637"/>
      <c r="CF759" s="637"/>
      <c r="CG759" s="637"/>
      <c r="CH759" s="637"/>
      <c r="CI759" s="636"/>
      <c r="CJ759" s="636"/>
      <c r="CK759" s="637"/>
      <c r="CL759" s="637"/>
      <c r="CM759" s="637"/>
      <c r="CN759" s="705"/>
      <c r="CO759" s="88"/>
      <c r="CP759" s="88"/>
      <c r="CQ759" s="88"/>
      <c r="CR759" s="67"/>
      <c r="CS759" s="67"/>
      <c r="CT759" s="67"/>
      <c r="CU759" s="67"/>
      <c r="CV759" s="67"/>
      <c r="CW759" s="67"/>
      <c r="CX759" s="67"/>
      <c r="CY759" s="67"/>
      <c r="CZ759" s="67"/>
      <c r="DA759" s="67"/>
      <c r="DB759" s="67"/>
      <c r="DC759" s="67"/>
      <c r="DD759" s="67"/>
      <c r="DE759" s="67"/>
      <c r="DF759" s="67"/>
      <c r="DG759" s="67"/>
      <c r="DH759" s="67"/>
      <c r="DI759" s="67"/>
      <c r="DJ759" s="67"/>
      <c r="DK759" s="67"/>
      <c r="DL759" s="67"/>
      <c r="DM759" s="67"/>
      <c r="DN759" s="67"/>
      <c r="DO759" s="67"/>
      <c r="DP759" s="67"/>
    </row>
    <row r="760" spans="2:120" hidden="1" x14ac:dyDescent="0.25">
      <c r="B760" s="65"/>
      <c r="C760" s="65"/>
      <c r="D760" s="65"/>
      <c r="E760" s="65"/>
      <c r="F760" s="65"/>
      <c r="G760" s="65"/>
      <c r="H760" s="65"/>
      <c r="I760" s="65"/>
      <c r="J760" s="65"/>
      <c r="K760" s="65"/>
      <c r="L760" s="65"/>
      <c r="M760" s="65"/>
      <c r="N760" s="65"/>
      <c r="O760" s="65"/>
      <c r="P760" s="65"/>
      <c r="Q760" s="65"/>
      <c r="R760" s="65"/>
      <c r="S760" s="65"/>
      <c r="T760" s="65"/>
      <c r="U760" s="65"/>
      <c r="V760" s="631"/>
      <c r="W760" s="65"/>
      <c r="X760" s="65"/>
      <c r="Y760" s="65"/>
      <c r="Z760" s="65"/>
      <c r="AA760" s="632"/>
      <c r="AB760" s="632"/>
      <c r="AC760" s="65"/>
      <c r="AD760" s="632"/>
      <c r="AE760" s="633"/>
      <c r="AF760" s="65"/>
      <c r="AG760" s="65"/>
      <c r="AH760" s="634"/>
      <c r="AI760" s="634"/>
      <c r="AJ760" s="65"/>
      <c r="AK760" s="632"/>
      <c r="AL760" s="65"/>
      <c r="AM760" s="65"/>
      <c r="AN760" s="65"/>
      <c r="AO760" s="65"/>
      <c r="AP760" s="65"/>
      <c r="AQ760" s="65"/>
      <c r="AR760" s="632"/>
      <c r="AS760" s="65"/>
      <c r="AT760" s="65"/>
      <c r="AU760" s="65"/>
      <c r="AV760" s="632"/>
      <c r="AW760" s="65"/>
      <c r="AX760" s="632"/>
      <c r="AY760" s="65"/>
      <c r="AZ760" s="65"/>
      <c r="BA760" s="65"/>
      <c r="BB760" s="632"/>
      <c r="BC760" s="632"/>
      <c r="BD760" s="65"/>
      <c r="BE760" s="632"/>
      <c r="BF760" s="65"/>
      <c r="BG760" s="65"/>
      <c r="BI760" s="635"/>
      <c r="BJ760" s="636"/>
      <c r="BK760" s="636"/>
      <c r="BL760" s="636"/>
      <c r="BM760" s="102"/>
      <c r="BN760" s="102"/>
      <c r="BO760" s="102"/>
      <c r="BP760" s="636"/>
      <c r="BQ760" s="636"/>
      <c r="BR760" s="636"/>
      <c r="BS760" s="636"/>
      <c r="BT760" s="636"/>
      <c r="BU760" s="636"/>
      <c r="BV760" s="636"/>
      <c r="BW760" s="636"/>
      <c r="BX760" s="636"/>
      <c r="BY760" s="636"/>
      <c r="BZ760" s="636"/>
      <c r="CA760" s="636"/>
      <c r="CB760" s="637"/>
      <c r="CC760" s="636"/>
      <c r="CD760" s="636"/>
      <c r="CE760" s="637"/>
      <c r="CF760" s="637"/>
      <c r="CG760" s="637"/>
      <c r="CH760" s="637"/>
      <c r="CI760" s="636"/>
      <c r="CJ760" s="636"/>
      <c r="CK760" s="637"/>
      <c r="CL760" s="637"/>
      <c r="CM760" s="637"/>
      <c r="CN760" s="705"/>
      <c r="CO760" s="88"/>
      <c r="CP760" s="88"/>
      <c r="CQ760" s="88"/>
      <c r="CR760" s="67"/>
      <c r="CS760" s="67"/>
      <c r="CT760" s="67"/>
      <c r="CU760" s="67"/>
      <c r="CV760" s="67"/>
      <c r="CW760" s="67"/>
      <c r="CX760" s="67"/>
      <c r="CY760" s="67"/>
      <c r="CZ760" s="67"/>
      <c r="DA760" s="67"/>
      <c r="DB760" s="67"/>
      <c r="DC760" s="67"/>
      <c r="DD760" s="67"/>
      <c r="DE760" s="67"/>
      <c r="DF760" s="67"/>
      <c r="DG760" s="67"/>
      <c r="DH760" s="67"/>
      <c r="DI760" s="67"/>
      <c r="DJ760" s="67"/>
      <c r="DK760" s="67"/>
      <c r="DL760" s="67"/>
      <c r="DM760" s="67"/>
      <c r="DN760" s="67"/>
      <c r="DO760" s="67"/>
      <c r="DP760" s="67"/>
    </row>
    <row r="761" spans="2:120" hidden="1" x14ac:dyDescent="0.25">
      <c r="B761" s="65"/>
      <c r="C761" s="65"/>
      <c r="D761" s="65"/>
      <c r="E761" s="65"/>
      <c r="F761" s="65"/>
      <c r="G761" s="65"/>
      <c r="H761" s="65"/>
      <c r="I761" s="65"/>
      <c r="J761" s="65"/>
      <c r="K761" s="65"/>
      <c r="L761" s="65"/>
      <c r="M761" s="65"/>
      <c r="N761" s="65"/>
      <c r="O761" s="65"/>
      <c r="P761" s="65"/>
      <c r="Q761" s="65"/>
      <c r="R761" s="65"/>
      <c r="S761" s="65"/>
      <c r="T761" s="65"/>
      <c r="U761" s="65"/>
      <c r="V761" s="631"/>
      <c r="W761" s="65"/>
      <c r="X761" s="65"/>
      <c r="Y761" s="65"/>
      <c r="Z761" s="65"/>
      <c r="AA761" s="632"/>
      <c r="AB761" s="632"/>
      <c r="AC761" s="65"/>
      <c r="AD761" s="632"/>
      <c r="AE761" s="633"/>
      <c r="AF761" s="65"/>
      <c r="AG761" s="65"/>
      <c r="AH761" s="634"/>
      <c r="AI761" s="634"/>
      <c r="AJ761" s="65"/>
      <c r="AK761" s="632"/>
      <c r="AL761" s="65"/>
      <c r="AM761" s="65"/>
      <c r="AN761" s="65"/>
      <c r="AO761" s="65"/>
      <c r="AP761" s="65"/>
      <c r="AQ761" s="65"/>
      <c r="AR761" s="632"/>
      <c r="AS761" s="65"/>
      <c r="AT761" s="65"/>
      <c r="AU761" s="65"/>
      <c r="AV761" s="632"/>
      <c r="AW761" s="65"/>
      <c r="AX761" s="632"/>
      <c r="AY761" s="65"/>
      <c r="AZ761" s="65"/>
      <c r="BA761" s="65"/>
      <c r="BB761" s="632"/>
      <c r="BC761" s="632"/>
      <c r="BD761" s="65"/>
      <c r="BE761" s="632"/>
      <c r="BF761" s="65"/>
      <c r="BG761" s="65"/>
      <c r="BI761" s="635"/>
      <c r="BJ761" s="636"/>
      <c r="BK761" s="636"/>
      <c r="BL761" s="636"/>
      <c r="BM761" s="102"/>
      <c r="BN761" s="102"/>
      <c r="BO761" s="102"/>
      <c r="BP761" s="636"/>
      <c r="BQ761" s="636"/>
      <c r="BR761" s="636"/>
      <c r="BS761" s="636"/>
      <c r="BT761" s="636"/>
      <c r="BU761" s="636"/>
      <c r="BV761" s="636"/>
      <c r="BW761" s="636"/>
      <c r="BX761" s="636"/>
      <c r="BY761" s="636"/>
      <c r="BZ761" s="636"/>
      <c r="CA761" s="636"/>
      <c r="CB761" s="637"/>
      <c r="CC761" s="636"/>
      <c r="CD761" s="636"/>
      <c r="CE761" s="637"/>
      <c r="CF761" s="637"/>
      <c r="CG761" s="637"/>
      <c r="CH761" s="637"/>
      <c r="CI761" s="636"/>
      <c r="CJ761" s="636"/>
      <c r="CK761" s="637"/>
      <c r="CL761" s="637"/>
      <c r="CM761" s="637"/>
      <c r="CN761" s="705"/>
      <c r="CO761" s="88"/>
      <c r="CP761" s="88"/>
      <c r="CQ761" s="88"/>
      <c r="CR761" s="67"/>
      <c r="CS761" s="67"/>
      <c r="CT761" s="67"/>
      <c r="CU761" s="67"/>
      <c r="CV761" s="67"/>
      <c r="CW761" s="67"/>
      <c r="CX761" s="67"/>
      <c r="CY761" s="67"/>
      <c r="CZ761" s="67"/>
      <c r="DA761" s="67"/>
      <c r="DB761" s="67"/>
      <c r="DC761" s="67"/>
      <c r="DD761" s="67"/>
      <c r="DE761" s="67"/>
      <c r="DF761" s="67"/>
      <c r="DG761" s="67"/>
      <c r="DH761" s="67"/>
      <c r="DI761" s="67"/>
      <c r="DJ761" s="67"/>
      <c r="DK761" s="67"/>
      <c r="DL761" s="67"/>
      <c r="DM761" s="67"/>
      <c r="DN761" s="67"/>
      <c r="DO761" s="67"/>
      <c r="DP761" s="67"/>
    </row>
    <row r="762" spans="2:120" hidden="1" x14ac:dyDescent="0.25">
      <c r="B762" s="65"/>
      <c r="C762" s="65"/>
      <c r="D762" s="65"/>
      <c r="E762" s="65"/>
      <c r="F762" s="65"/>
      <c r="G762" s="65"/>
      <c r="H762" s="65"/>
      <c r="I762" s="65"/>
      <c r="J762" s="65"/>
      <c r="K762" s="65"/>
      <c r="L762" s="65"/>
      <c r="M762" s="65"/>
      <c r="N762" s="65"/>
      <c r="O762" s="65"/>
      <c r="P762" s="65"/>
      <c r="Q762" s="65"/>
      <c r="R762" s="65"/>
      <c r="S762" s="65"/>
      <c r="T762" s="65"/>
      <c r="U762" s="65"/>
      <c r="V762" s="631"/>
      <c r="W762" s="65"/>
      <c r="X762" s="65"/>
      <c r="Y762" s="65"/>
      <c r="Z762" s="65"/>
      <c r="AA762" s="632"/>
      <c r="AB762" s="632"/>
      <c r="AC762" s="65"/>
      <c r="AD762" s="632"/>
      <c r="AE762" s="633"/>
      <c r="AF762" s="65"/>
      <c r="AG762" s="65"/>
      <c r="AH762" s="634"/>
      <c r="AI762" s="634"/>
      <c r="AJ762" s="65"/>
      <c r="AK762" s="632"/>
      <c r="AL762" s="65"/>
      <c r="AM762" s="65"/>
      <c r="AN762" s="65"/>
      <c r="AO762" s="65"/>
      <c r="AP762" s="65"/>
      <c r="AQ762" s="65"/>
      <c r="AR762" s="632"/>
      <c r="AS762" s="65"/>
      <c r="AT762" s="65"/>
      <c r="AU762" s="65"/>
      <c r="AV762" s="632"/>
      <c r="AW762" s="65"/>
      <c r="AX762" s="632"/>
      <c r="AY762" s="65"/>
      <c r="AZ762" s="65"/>
      <c r="BA762" s="65"/>
      <c r="BB762" s="632"/>
      <c r="BC762" s="632"/>
      <c r="BD762" s="65"/>
      <c r="BE762" s="632"/>
      <c r="BF762" s="65"/>
      <c r="BG762" s="65"/>
      <c r="BI762" s="635"/>
      <c r="BJ762" s="636"/>
      <c r="BK762" s="636"/>
      <c r="BL762" s="636"/>
      <c r="BM762" s="102"/>
      <c r="BN762" s="102"/>
      <c r="BO762" s="102"/>
      <c r="BP762" s="636"/>
      <c r="BQ762" s="636"/>
      <c r="BR762" s="636"/>
      <c r="BS762" s="636"/>
      <c r="BT762" s="636"/>
      <c r="BU762" s="636"/>
      <c r="BV762" s="636"/>
      <c r="BW762" s="636"/>
      <c r="BX762" s="636"/>
      <c r="BY762" s="636"/>
      <c r="BZ762" s="636"/>
      <c r="CA762" s="636"/>
      <c r="CB762" s="637"/>
      <c r="CC762" s="636"/>
      <c r="CD762" s="636"/>
      <c r="CE762" s="637"/>
      <c r="CF762" s="637"/>
      <c r="CG762" s="637"/>
      <c r="CH762" s="637"/>
      <c r="CI762" s="636"/>
      <c r="CJ762" s="636"/>
      <c r="CK762" s="637"/>
      <c r="CL762" s="637"/>
      <c r="CM762" s="637"/>
      <c r="CN762" s="705"/>
      <c r="CO762" s="88"/>
      <c r="CP762" s="88"/>
      <c r="CQ762" s="88"/>
      <c r="CR762" s="67"/>
      <c r="CS762" s="67"/>
      <c r="CT762" s="67"/>
      <c r="CU762" s="67"/>
      <c r="CV762" s="67"/>
      <c r="CW762" s="67"/>
      <c r="CX762" s="67"/>
      <c r="CY762" s="67"/>
      <c r="CZ762" s="67"/>
      <c r="DA762" s="67"/>
      <c r="DB762" s="67"/>
      <c r="DC762" s="67"/>
      <c r="DD762" s="67"/>
      <c r="DE762" s="67"/>
      <c r="DF762" s="67"/>
      <c r="DG762" s="67"/>
      <c r="DH762" s="67"/>
      <c r="DI762" s="67"/>
      <c r="DJ762" s="67"/>
      <c r="DK762" s="67"/>
      <c r="DL762" s="67"/>
      <c r="DM762" s="67"/>
      <c r="DN762" s="67"/>
      <c r="DO762" s="67"/>
      <c r="DP762" s="67"/>
    </row>
    <row r="763" spans="2:120" hidden="1" x14ac:dyDescent="0.25">
      <c r="B763" s="65"/>
      <c r="C763" s="65"/>
      <c r="D763" s="65"/>
      <c r="E763" s="65"/>
      <c r="F763" s="65"/>
      <c r="G763" s="65"/>
      <c r="H763" s="65"/>
      <c r="I763" s="65"/>
      <c r="J763" s="65"/>
      <c r="K763" s="65"/>
      <c r="L763" s="65"/>
      <c r="M763" s="65"/>
      <c r="N763" s="65"/>
      <c r="O763" s="65"/>
      <c r="P763" s="65"/>
      <c r="Q763" s="65"/>
      <c r="R763" s="65"/>
      <c r="S763" s="65"/>
      <c r="T763" s="65"/>
      <c r="U763" s="65"/>
      <c r="V763" s="631"/>
      <c r="W763" s="65"/>
      <c r="X763" s="65"/>
      <c r="Y763" s="65"/>
      <c r="Z763" s="65"/>
      <c r="AA763" s="632"/>
      <c r="AB763" s="632"/>
      <c r="AC763" s="65"/>
      <c r="AD763" s="632"/>
      <c r="AE763" s="633"/>
      <c r="AF763" s="65"/>
      <c r="AG763" s="65"/>
      <c r="AH763" s="634"/>
      <c r="AI763" s="634"/>
      <c r="AJ763" s="65"/>
      <c r="AK763" s="632"/>
      <c r="AL763" s="65"/>
      <c r="AM763" s="65"/>
      <c r="AN763" s="65"/>
      <c r="AO763" s="65"/>
      <c r="AP763" s="65"/>
      <c r="AQ763" s="65"/>
      <c r="AR763" s="632"/>
      <c r="AS763" s="65"/>
      <c r="AT763" s="65"/>
      <c r="AU763" s="65"/>
      <c r="AV763" s="632"/>
      <c r="AW763" s="65"/>
      <c r="AX763" s="632"/>
      <c r="AY763" s="65"/>
      <c r="AZ763" s="65"/>
      <c r="BA763" s="65"/>
      <c r="BB763" s="632"/>
      <c r="BC763" s="632"/>
      <c r="BD763" s="65"/>
      <c r="BE763" s="632"/>
      <c r="BF763" s="65"/>
      <c r="BG763" s="65"/>
      <c r="BI763" s="635"/>
      <c r="BJ763" s="636"/>
      <c r="BK763" s="636"/>
      <c r="BL763" s="636"/>
      <c r="BM763" s="102"/>
      <c r="BN763" s="102"/>
      <c r="BO763" s="102"/>
      <c r="BP763" s="636"/>
      <c r="BQ763" s="636"/>
      <c r="BR763" s="636"/>
      <c r="BS763" s="636"/>
      <c r="BT763" s="636"/>
      <c r="BU763" s="636"/>
      <c r="BV763" s="636"/>
      <c r="BW763" s="636"/>
      <c r="BX763" s="636"/>
      <c r="BY763" s="636"/>
      <c r="BZ763" s="636"/>
      <c r="CA763" s="636"/>
      <c r="CB763" s="637"/>
      <c r="CC763" s="636"/>
      <c r="CD763" s="636"/>
      <c r="CE763" s="637"/>
      <c r="CF763" s="637"/>
      <c r="CG763" s="637"/>
      <c r="CH763" s="637"/>
      <c r="CI763" s="636"/>
      <c r="CJ763" s="636"/>
      <c r="CK763" s="637"/>
      <c r="CL763" s="637"/>
      <c r="CM763" s="637"/>
      <c r="CN763" s="705"/>
      <c r="CO763" s="88"/>
      <c r="CP763" s="88"/>
      <c r="CQ763" s="88"/>
      <c r="CR763" s="67"/>
      <c r="CS763" s="67"/>
      <c r="CT763" s="67"/>
      <c r="CU763" s="67"/>
      <c r="CV763" s="67"/>
      <c r="CW763" s="67"/>
      <c r="CX763" s="67"/>
      <c r="CY763" s="67"/>
      <c r="CZ763" s="67"/>
      <c r="DA763" s="67"/>
      <c r="DB763" s="67"/>
      <c r="DC763" s="67"/>
      <c r="DD763" s="67"/>
      <c r="DE763" s="67"/>
      <c r="DF763" s="67"/>
      <c r="DG763" s="67"/>
      <c r="DH763" s="67"/>
      <c r="DI763" s="67"/>
      <c r="DJ763" s="67"/>
      <c r="DK763" s="67"/>
      <c r="DL763" s="67"/>
      <c r="DM763" s="67"/>
      <c r="DN763" s="67"/>
      <c r="DO763" s="67"/>
      <c r="DP763" s="67"/>
    </row>
    <row r="764" spans="2:120" hidden="1" x14ac:dyDescent="0.25">
      <c r="B764" s="65"/>
      <c r="C764" s="65"/>
      <c r="D764" s="65"/>
      <c r="E764" s="65"/>
      <c r="F764" s="65"/>
      <c r="G764" s="65"/>
      <c r="H764" s="65"/>
      <c r="I764" s="65"/>
      <c r="J764" s="65"/>
      <c r="K764" s="65"/>
      <c r="L764" s="65"/>
      <c r="M764" s="65"/>
      <c r="N764" s="65"/>
      <c r="O764" s="65"/>
      <c r="P764" s="65"/>
      <c r="Q764" s="65"/>
      <c r="R764" s="65"/>
      <c r="S764" s="65"/>
      <c r="T764" s="65"/>
      <c r="U764" s="65"/>
      <c r="V764" s="631"/>
      <c r="W764" s="65"/>
      <c r="X764" s="65"/>
      <c r="Y764" s="65"/>
      <c r="Z764" s="65"/>
      <c r="AA764" s="632"/>
      <c r="AB764" s="632"/>
      <c r="AC764" s="65"/>
      <c r="AD764" s="632"/>
      <c r="AE764" s="633"/>
      <c r="AF764" s="65"/>
      <c r="AG764" s="65"/>
      <c r="AH764" s="634"/>
      <c r="AI764" s="634"/>
      <c r="AJ764" s="65"/>
      <c r="AK764" s="632"/>
      <c r="AL764" s="65"/>
      <c r="AM764" s="65"/>
      <c r="AN764" s="65"/>
      <c r="AO764" s="65"/>
      <c r="AP764" s="65"/>
      <c r="AQ764" s="65"/>
      <c r="AR764" s="632"/>
      <c r="AS764" s="65"/>
      <c r="AT764" s="65"/>
      <c r="AU764" s="65"/>
      <c r="AV764" s="632"/>
      <c r="AW764" s="65"/>
      <c r="AX764" s="632"/>
      <c r="AY764" s="65"/>
      <c r="AZ764" s="65"/>
      <c r="BA764" s="65"/>
      <c r="BB764" s="632"/>
      <c r="BC764" s="632"/>
      <c r="BD764" s="65"/>
      <c r="BE764" s="632"/>
      <c r="BF764" s="65"/>
      <c r="BG764" s="65"/>
      <c r="BI764" s="635"/>
      <c r="BJ764" s="636"/>
      <c r="BK764" s="636"/>
      <c r="BL764" s="636"/>
      <c r="BM764" s="102"/>
      <c r="BN764" s="102"/>
      <c r="BO764" s="102"/>
      <c r="BP764" s="636"/>
      <c r="BQ764" s="636"/>
      <c r="BR764" s="636"/>
      <c r="BS764" s="636"/>
      <c r="BT764" s="636"/>
      <c r="BU764" s="636"/>
      <c r="BV764" s="636"/>
      <c r="BW764" s="636"/>
      <c r="BX764" s="636"/>
      <c r="BY764" s="636"/>
      <c r="BZ764" s="636"/>
      <c r="CA764" s="636"/>
      <c r="CB764" s="637"/>
      <c r="CC764" s="636"/>
      <c r="CD764" s="636"/>
      <c r="CE764" s="637"/>
      <c r="CF764" s="637"/>
      <c r="CG764" s="637"/>
      <c r="CH764" s="637"/>
      <c r="CI764" s="636"/>
      <c r="CJ764" s="636"/>
      <c r="CK764" s="637"/>
      <c r="CL764" s="637"/>
      <c r="CM764" s="637"/>
      <c r="CN764" s="705"/>
      <c r="CO764" s="88"/>
      <c r="CP764" s="88"/>
      <c r="CQ764" s="88"/>
      <c r="CR764" s="67"/>
      <c r="CS764" s="67"/>
      <c r="CT764" s="67"/>
      <c r="CU764" s="67"/>
      <c r="CV764" s="67"/>
      <c r="CW764" s="67"/>
      <c r="CX764" s="67"/>
      <c r="CY764" s="67"/>
      <c r="CZ764" s="67"/>
      <c r="DA764" s="67"/>
      <c r="DB764" s="67"/>
      <c r="DC764" s="67"/>
      <c r="DD764" s="67"/>
      <c r="DE764" s="67"/>
      <c r="DF764" s="67"/>
      <c r="DG764" s="67"/>
      <c r="DH764" s="67"/>
      <c r="DI764" s="67"/>
      <c r="DJ764" s="67"/>
      <c r="DK764" s="67"/>
      <c r="DL764" s="67"/>
      <c r="DM764" s="67"/>
      <c r="DN764" s="67"/>
      <c r="DO764" s="67"/>
      <c r="DP764" s="67"/>
    </row>
    <row r="765" spans="2:120" hidden="1" x14ac:dyDescent="0.25">
      <c r="B765" s="65"/>
      <c r="C765" s="65"/>
      <c r="D765" s="65"/>
      <c r="E765" s="65"/>
      <c r="F765" s="65"/>
      <c r="G765" s="65"/>
      <c r="H765" s="65"/>
      <c r="I765" s="65"/>
      <c r="J765" s="65"/>
      <c r="K765" s="65"/>
      <c r="L765" s="65"/>
      <c r="M765" s="65"/>
      <c r="N765" s="65"/>
      <c r="O765" s="65"/>
      <c r="P765" s="65"/>
      <c r="Q765" s="65"/>
      <c r="R765" s="65"/>
      <c r="S765" s="65"/>
      <c r="T765" s="65"/>
      <c r="U765" s="65"/>
      <c r="V765" s="631"/>
      <c r="W765" s="65"/>
      <c r="X765" s="65"/>
      <c r="Y765" s="65"/>
      <c r="Z765" s="65"/>
      <c r="AA765" s="632"/>
      <c r="AB765" s="632"/>
      <c r="AC765" s="65"/>
      <c r="AD765" s="632"/>
      <c r="AE765" s="633"/>
      <c r="AF765" s="65"/>
      <c r="AG765" s="65"/>
      <c r="AH765" s="634"/>
      <c r="AI765" s="634"/>
      <c r="AJ765" s="65"/>
      <c r="AK765" s="632"/>
      <c r="AL765" s="65"/>
      <c r="AM765" s="65"/>
      <c r="AN765" s="65"/>
      <c r="AO765" s="65"/>
      <c r="AP765" s="65"/>
      <c r="AQ765" s="65"/>
      <c r="AR765" s="632"/>
      <c r="AS765" s="65"/>
      <c r="AT765" s="65"/>
      <c r="AU765" s="65"/>
      <c r="AV765" s="632"/>
      <c r="AW765" s="65"/>
      <c r="AX765" s="632"/>
      <c r="AY765" s="65"/>
      <c r="AZ765" s="65"/>
      <c r="BA765" s="65"/>
      <c r="BB765" s="632"/>
      <c r="BC765" s="632"/>
      <c r="BD765" s="65"/>
      <c r="BE765" s="632"/>
      <c r="BF765" s="65"/>
      <c r="BG765" s="65"/>
      <c r="BI765" s="635"/>
      <c r="BJ765" s="636"/>
      <c r="BK765" s="636"/>
      <c r="BL765" s="636"/>
      <c r="BM765" s="102"/>
      <c r="BN765" s="102"/>
      <c r="BO765" s="102"/>
      <c r="BP765" s="636"/>
      <c r="BQ765" s="636"/>
      <c r="BR765" s="636"/>
      <c r="BS765" s="636"/>
      <c r="BT765" s="636"/>
      <c r="BU765" s="636"/>
      <c r="BV765" s="636"/>
      <c r="BW765" s="636"/>
      <c r="BX765" s="636"/>
      <c r="BY765" s="636"/>
      <c r="BZ765" s="636"/>
      <c r="CA765" s="636"/>
      <c r="CB765" s="637"/>
      <c r="CC765" s="636"/>
      <c r="CD765" s="636"/>
      <c r="CE765" s="637"/>
      <c r="CF765" s="637"/>
      <c r="CG765" s="637"/>
      <c r="CH765" s="637"/>
      <c r="CI765" s="636"/>
      <c r="CJ765" s="636"/>
      <c r="CK765" s="637"/>
      <c r="CL765" s="637"/>
      <c r="CM765" s="637"/>
      <c r="CN765" s="705"/>
      <c r="CO765" s="88"/>
      <c r="CP765" s="88"/>
      <c r="CQ765" s="88"/>
      <c r="CR765" s="67"/>
      <c r="CS765" s="67"/>
      <c r="CT765" s="67"/>
      <c r="CU765" s="67"/>
      <c r="CV765" s="67"/>
      <c r="CW765" s="67"/>
      <c r="CX765" s="67"/>
      <c r="CY765" s="67"/>
      <c r="CZ765" s="67"/>
      <c r="DA765" s="67"/>
      <c r="DB765" s="67"/>
      <c r="DC765" s="67"/>
      <c r="DD765" s="67"/>
      <c r="DE765" s="67"/>
      <c r="DF765" s="67"/>
      <c r="DG765" s="67"/>
      <c r="DH765" s="67"/>
      <c r="DI765" s="67"/>
      <c r="DJ765" s="67"/>
      <c r="DK765" s="67"/>
      <c r="DL765" s="67"/>
      <c r="DM765" s="67"/>
      <c r="DN765" s="67"/>
      <c r="DO765" s="67"/>
      <c r="DP765" s="67"/>
    </row>
    <row r="766" spans="2:120" hidden="1" x14ac:dyDescent="0.25">
      <c r="B766" s="65"/>
      <c r="C766" s="65"/>
      <c r="D766" s="65"/>
      <c r="E766" s="65"/>
      <c r="F766" s="65"/>
      <c r="G766" s="65"/>
      <c r="H766" s="65"/>
      <c r="I766" s="65"/>
      <c r="J766" s="65"/>
      <c r="K766" s="65"/>
      <c r="L766" s="65"/>
      <c r="M766" s="65"/>
      <c r="N766" s="65"/>
      <c r="O766" s="65"/>
      <c r="P766" s="65"/>
      <c r="Q766" s="65"/>
      <c r="R766" s="65"/>
      <c r="S766" s="65"/>
      <c r="T766" s="65"/>
      <c r="U766" s="65"/>
      <c r="V766" s="631"/>
      <c r="W766" s="65"/>
      <c r="X766" s="65"/>
      <c r="Y766" s="65"/>
      <c r="Z766" s="65"/>
      <c r="AA766" s="632"/>
      <c r="AB766" s="632"/>
      <c r="AC766" s="65"/>
      <c r="AD766" s="632"/>
      <c r="AE766" s="633"/>
      <c r="AF766" s="65"/>
      <c r="AG766" s="65"/>
      <c r="AH766" s="634"/>
      <c r="AI766" s="634"/>
      <c r="AJ766" s="65"/>
      <c r="AK766" s="632"/>
      <c r="AL766" s="65"/>
      <c r="AM766" s="65"/>
      <c r="AN766" s="65"/>
      <c r="AO766" s="65"/>
      <c r="AP766" s="65"/>
      <c r="AQ766" s="65"/>
      <c r="AR766" s="632"/>
      <c r="AS766" s="65"/>
      <c r="AT766" s="65"/>
      <c r="AU766" s="65"/>
      <c r="AV766" s="632"/>
      <c r="AW766" s="65"/>
      <c r="AX766" s="632"/>
      <c r="AY766" s="65"/>
      <c r="AZ766" s="65"/>
      <c r="BA766" s="65"/>
      <c r="BB766" s="632"/>
      <c r="BC766" s="632"/>
      <c r="BD766" s="65"/>
      <c r="BE766" s="632"/>
      <c r="BF766" s="65"/>
      <c r="BG766" s="65"/>
      <c r="BI766" s="635"/>
      <c r="BJ766" s="636"/>
      <c r="BK766" s="636"/>
      <c r="BL766" s="636"/>
      <c r="BM766" s="102"/>
      <c r="BN766" s="102"/>
      <c r="BO766" s="102"/>
      <c r="BP766" s="636"/>
      <c r="BQ766" s="636"/>
      <c r="BR766" s="636"/>
      <c r="BS766" s="636"/>
      <c r="BT766" s="636"/>
      <c r="BU766" s="636"/>
      <c r="BV766" s="636"/>
      <c r="BW766" s="636"/>
      <c r="BX766" s="636"/>
      <c r="BY766" s="636"/>
      <c r="BZ766" s="636"/>
      <c r="CA766" s="636"/>
      <c r="CB766" s="637"/>
      <c r="CC766" s="636"/>
      <c r="CD766" s="636"/>
      <c r="CE766" s="637"/>
      <c r="CF766" s="637"/>
      <c r="CG766" s="637"/>
      <c r="CH766" s="637"/>
      <c r="CI766" s="636"/>
      <c r="CJ766" s="636"/>
      <c r="CK766" s="637"/>
      <c r="CL766" s="637"/>
      <c r="CM766" s="637"/>
      <c r="CN766" s="705"/>
      <c r="CO766" s="88"/>
      <c r="CP766" s="88"/>
      <c r="CQ766" s="88"/>
      <c r="CR766" s="67"/>
      <c r="CS766" s="67"/>
      <c r="CT766" s="67"/>
      <c r="CU766" s="67"/>
      <c r="CV766" s="67"/>
      <c r="CW766" s="67"/>
      <c r="CX766" s="67"/>
      <c r="CY766" s="67"/>
      <c r="CZ766" s="67"/>
      <c r="DA766" s="67"/>
      <c r="DB766" s="67"/>
      <c r="DC766" s="67"/>
      <c r="DD766" s="67"/>
      <c r="DE766" s="67"/>
      <c r="DF766" s="67"/>
      <c r="DG766" s="67"/>
      <c r="DH766" s="67"/>
      <c r="DI766" s="67"/>
      <c r="DJ766" s="67"/>
      <c r="DK766" s="67"/>
      <c r="DL766" s="67"/>
      <c r="DM766" s="67"/>
      <c r="DN766" s="67"/>
      <c r="DO766" s="67"/>
      <c r="DP766" s="67"/>
    </row>
    <row r="767" spans="2:120" hidden="1" x14ac:dyDescent="0.25">
      <c r="B767" s="65"/>
      <c r="C767" s="65"/>
      <c r="D767" s="65"/>
      <c r="E767" s="65"/>
      <c r="F767" s="65"/>
      <c r="G767" s="65"/>
      <c r="H767" s="65"/>
      <c r="I767" s="65"/>
      <c r="J767" s="65"/>
      <c r="K767" s="65"/>
      <c r="L767" s="65"/>
      <c r="M767" s="65"/>
      <c r="N767" s="65"/>
      <c r="O767" s="65"/>
      <c r="P767" s="65"/>
      <c r="Q767" s="65"/>
      <c r="R767" s="65"/>
      <c r="S767" s="65"/>
      <c r="T767" s="65"/>
      <c r="U767" s="65"/>
      <c r="V767" s="631"/>
      <c r="W767" s="65"/>
      <c r="X767" s="65"/>
      <c r="Y767" s="65"/>
      <c r="Z767" s="65"/>
      <c r="AA767" s="632"/>
      <c r="AB767" s="632"/>
      <c r="AC767" s="65"/>
      <c r="AD767" s="632"/>
      <c r="AE767" s="633"/>
      <c r="AF767" s="65"/>
      <c r="AG767" s="65"/>
      <c r="AH767" s="634"/>
      <c r="AI767" s="634"/>
      <c r="AJ767" s="65"/>
      <c r="AK767" s="632"/>
      <c r="AL767" s="65"/>
      <c r="AM767" s="65"/>
      <c r="AN767" s="65"/>
      <c r="AO767" s="65"/>
      <c r="AP767" s="65"/>
      <c r="AQ767" s="65"/>
      <c r="AR767" s="632"/>
      <c r="AS767" s="65"/>
      <c r="AT767" s="65"/>
      <c r="AU767" s="65"/>
      <c r="AV767" s="632"/>
      <c r="AW767" s="65"/>
      <c r="AX767" s="632"/>
      <c r="AY767" s="65"/>
      <c r="AZ767" s="65"/>
      <c r="BA767" s="65"/>
      <c r="BB767" s="632"/>
      <c r="BC767" s="632"/>
      <c r="BD767" s="65"/>
      <c r="BE767" s="632"/>
      <c r="BF767" s="65"/>
      <c r="BG767" s="65"/>
      <c r="BI767" s="635"/>
      <c r="BJ767" s="636"/>
      <c r="BK767" s="636"/>
      <c r="BL767" s="636"/>
      <c r="BM767" s="102"/>
      <c r="BN767" s="102"/>
      <c r="BO767" s="102"/>
      <c r="BP767" s="636"/>
      <c r="BQ767" s="636"/>
      <c r="BR767" s="636"/>
      <c r="BS767" s="636"/>
      <c r="BT767" s="636"/>
      <c r="BU767" s="636"/>
      <c r="BV767" s="636"/>
      <c r="BW767" s="636"/>
      <c r="BX767" s="636"/>
      <c r="BY767" s="636"/>
      <c r="BZ767" s="636"/>
      <c r="CA767" s="636"/>
      <c r="CB767" s="637"/>
      <c r="CC767" s="636"/>
      <c r="CD767" s="636"/>
      <c r="CE767" s="637"/>
      <c r="CF767" s="637"/>
      <c r="CG767" s="637"/>
      <c r="CH767" s="637"/>
      <c r="CI767" s="636"/>
      <c r="CJ767" s="636"/>
      <c r="CK767" s="637"/>
      <c r="CL767" s="637"/>
      <c r="CM767" s="637"/>
      <c r="CN767" s="705"/>
      <c r="CO767" s="88"/>
      <c r="CP767" s="88"/>
      <c r="CQ767" s="88"/>
      <c r="CR767" s="67"/>
      <c r="CS767" s="67"/>
      <c r="CT767" s="67"/>
      <c r="CU767" s="67"/>
      <c r="CV767" s="67"/>
      <c r="CW767" s="67"/>
      <c r="CX767" s="67"/>
      <c r="CY767" s="67"/>
      <c r="CZ767" s="67"/>
      <c r="DA767" s="67"/>
      <c r="DB767" s="67"/>
      <c r="DC767" s="67"/>
      <c r="DD767" s="67"/>
      <c r="DE767" s="67"/>
      <c r="DF767" s="67"/>
      <c r="DG767" s="67"/>
      <c r="DH767" s="67"/>
      <c r="DI767" s="67"/>
      <c r="DJ767" s="67"/>
      <c r="DK767" s="67"/>
      <c r="DL767" s="67"/>
      <c r="DM767" s="67"/>
      <c r="DN767" s="67"/>
      <c r="DO767" s="67"/>
      <c r="DP767" s="67"/>
    </row>
    <row r="768" spans="2:120" x14ac:dyDescent="0.25">
      <c r="B768" s="65"/>
      <c r="C768" s="65"/>
      <c r="D768" s="65"/>
      <c r="E768" s="65"/>
      <c r="F768" s="65"/>
      <c r="G768" s="65"/>
      <c r="H768" s="65"/>
      <c r="I768" s="65"/>
      <c r="J768" s="65"/>
      <c r="K768" s="65"/>
      <c r="L768" s="65"/>
      <c r="M768" s="65"/>
      <c r="N768" s="65"/>
      <c r="O768" s="65"/>
      <c r="P768" s="65"/>
      <c r="Q768" s="65"/>
      <c r="R768" s="65"/>
      <c r="S768" s="65"/>
      <c r="T768" s="65"/>
      <c r="U768" s="65"/>
      <c r="V768" s="631"/>
      <c r="W768" s="65"/>
      <c r="X768" s="65"/>
      <c r="Y768" s="65"/>
      <c r="Z768" s="65"/>
      <c r="AA768" s="632"/>
      <c r="AB768" s="632"/>
      <c r="AC768" s="65"/>
      <c r="AD768" s="632"/>
      <c r="AE768" s="633"/>
      <c r="AF768" s="65"/>
      <c r="AG768" s="65"/>
      <c r="AH768" s="634"/>
      <c r="AI768" s="634"/>
      <c r="AJ768" s="65"/>
      <c r="AK768" s="632"/>
      <c r="AL768" s="65"/>
      <c r="AM768" s="65"/>
      <c r="AN768" s="65"/>
      <c r="AO768" s="65"/>
      <c r="AP768" s="65"/>
      <c r="AQ768" s="65"/>
      <c r="AR768" s="632"/>
      <c r="AS768" s="65"/>
      <c r="AT768" s="65"/>
      <c r="AU768" s="65"/>
      <c r="AV768" s="632"/>
      <c r="AW768" s="65"/>
      <c r="AX768" s="632"/>
      <c r="AY768" s="65"/>
      <c r="AZ768" s="65"/>
      <c r="BA768" s="65"/>
      <c r="BB768" s="632"/>
      <c r="BC768" s="632"/>
      <c r="BD768" s="65"/>
      <c r="BE768" s="632"/>
      <c r="BF768" s="65"/>
      <c r="BG768" s="65"/>
      <c r="BI768" s="635"/>
      <c r="BJ768" s="636"/>
      <c r="BK768" s="636"/>
      <c r="BL768" s="636"/>
      <c r="BM768" s="102"/>
      <c r="BN768" s="102"/>
      <c r="BO768" s="102"/>
      <c r="BP768" s="636"/>
      <c r="BQ768" s="636"/>
      <c r="BR768" s="636"/>
      <c r="BS768" s="636"/>
      <c r="BT768" s="636"/>
      <c r="BU768" s="636"/>
      <c r="BV768" s="636"/>
      <c r="BW768" s="636"/>
      <c r="BX768" s="636"/>
      <c r="BY768" s="636"/>
      <c r="BZ768" s="636"/>
      <c r="CA768" s="636"/>
      <c r="CB768" s="637"/>
      <c r="CC768" s="636"/>
      <c r="CD768" s="636"/>
      <c r="CE768" s="637"/>
      <c r="CF768" s="637"/>
      <c r="CG768" s="637"/>
      <c r="CH768" s="637"/>
      <c r="CI768" s="636"/>
      <c r="CJ768" s="636"/>
      <c r="CK768" s="637"/>
      <c r="CL768" s="637"/>
      <c r="CM768" s="637"/>
      <c r="CN768" s="705"/>
      <c r="CO768" s="88"/>
      <c r="CP768" s="88"/>
      <c r="CQ768" s="88"/>
      <c r="CR768" s="67"/>
      <c r="CS768" s="67"/>
      <c r="CT768" s="67"/>
      <c r="CU768" s="67"/>
      <c r="CV768" s="67"/>
      <c r="CW768" s="67"/>
      <c r="CX768" s="67"/>
      <c r="CY768" s="67"/>
      <c r="CZ768" s="67"/>
      <c r="DA768" s="67"/>
      <c r="DB768" s="67"/>
      <c r="DC768" s="67"/>
      <c r="DD768" s="67"/>
      <c r="DE768" s="67"/>
      <c r="DF768" s="67"/>
      <c r="DG768" s="67"/>
      <c r="DH768" s="67"/>
      <c r="DI768" s="67"/>
      <c r="DJ768" s="67"/>
      <c r="DK768" s="67"/>
      <c r="DL768" s="67"/>
      <c r="DM768" s="67"/>
      <c r="DN768" s="67"/>
      <c r="DO768" s="67"/>
      <c r="DP768" s="67"/>
    </row>
    <row r="769" spans="2:120" x14ac:dyDescent="0.25">
      <c r="B769" s="65"/>
      <c r="C769" s="65"/>
      <c r="D769" s="65"/>
      <c r="E769" s="65"/>
      <c r="F769" s="65"/>
      <c r="G769" s="65"/>
      <c r="H769" s="65"/>
      <c r="I769" s="65"/>
      <c r="J769" s="65"/>
      <c r="K769" s="65"/>
      <c r="L769" s="65"/>
      <c r="M769" s="65"/>
      <c r="N769" s="65"/>
      <c r="O769" s="65"/>
      <c r="P769" s="65"/>
      <c r="Q769" s="65"/>
      <c r="R769" s="65"/>
      <c r="S769" s="65"/>
      <c r="T769" s="65"/>
      <c r="U769" s="65"/>
      <c r="V769" s="631"/>
      <c r="W769" s="65"/>
      <c r="X769" s="65"/>
      <c r="Y769" s="65"/>
      <c r="Z769" s="65"/>
      <c r="AA769" s="632"/>
      <c r="AB769" s="632"/>
      <c r="AC769" s="65"/>
      <c r="AD769" s="632"/>
      <c r="AE769" s="633"/>
      <c r="AF769" s="65"/>
      <c r="AG769" s="65"/>
      <c r="AH769" s="634"/>
      <c r="AI769" s="634"/>
      <c r="AJ769" s="65"/>
      <c r="AK769" s="632"/>
      <c r="AL769" s="65"/>
      <c r="AM769" s="65"/>
      <c r="AN769" s="65"/>
      <c r="AO769" s="65"/>
      <c r="AP769" s="65"/>
      <c r="AQ769" s="65"/>
      <c r="AR769" s="632"/>
      <c r="AS769" s="65"/>
      <c r="AT769" s="65"/>
      <c r="AU769" s="65"/>
      <c r="AV769" s="632"/>
      <c r="AW769" s="65"/>
      <c r="AX769" s="632"/>
      <c r="AY769" s="65"/>
      <c r="AZ769" s="65"/>
      <c r="BA769" s="65"/>
      <c r="BB769" s="632"/>
      <c r="BC769" s="632"/>
      <c r="BD769" s="65"/>
      <c r="BE769" s="632"/>
      <c r="BF769" s="65"/>
      <c r="BG769" s="65"/>
      <c r="BI769" s="635"/>
      <c r="BJ769" s="636"/>
      <c r="BK769" s="636"/>
      <c r="BL769" s="636"/>
      <c r="BM769" s="102"/>
      <c r="BN769" s="102"/>
      <c r="BO769" s="102"/>
      <c r="BP769" s="636"/>
      <c r="BQ769" s="636"/>
      <c r="BR769" s="636"/>
      <c r="BS769" s="636"/>
      <c r="BT769" s="636"/>
      <c r="BU769" s="636"/>
      <c r="BV769" s="636"/>
      <c r="BW769" s="636"/>
      <c r="BX769" s="636"/>
      <c r="BY769" s="636"/>
      <c r="BZ769" s="636"/>
      <c r="CA769" s="636"/>
      <c r="CB769" s="637"/>
      <c r="CC769" s="636"/>
      <c r="CD769" s="636"/>
      <c r="CE769" s="637"/>
      <c r="CF769" s="637"/>
      <c r="CG769" s="637"/>
      <c r="CH769" s="637"/>
      <c r="CI769" s="636"/>
      <c r="CJ769" s="636"/>
      <c r="CK769" s="637"/>
      <c r="CL769" s="637"/>
      <c r="CM769" s="637"/>
      <c r="CN769" s="705"/>
      <c r="CO769" s="88"/>
      <c r="CP769" s="88"/>
      <c r="CQ769" s="88"/>
      <c r="CR769" s="67"/>
      <c r="CS769" s="67"/>
      <c r="CT769" s="67"/>
      <c r="CU769" s="67"/>
      <c r="CV769" s="67"/>
      <c r="CW769" s="67"/>
      <c r="CX769" s="67"/>
      <c r="CY769" s="67"/>
      <c r="CZ769" s="67"/>
      <c r="DA769" s="67"/>
      <c r="DB769" s="67"/>
      <c r="DC769" s="67"/>
      <c r="DD769" s="67"/>
      <c r="DE769" s="67"/>
      <c r="DF769" s="67"/>
      <c r="DG769" s="67"/>
      <c r="DH769" s="67"/>
      <c r="DI769" s="67"/>
      <c r="DJ769" s="67"/>
      <c r="DK769" s="67"/>
      <c r="DL769" s="67"/>
      <c r="DM769" s="67"/>
      <c r="DN769" s="67"/>
      <c r="DO769" s="67"/>
      <c r="DP769" s="67"/>
    </row>
    <row r="770" spans="2:120" x14ac:dyDescent="0.25">
      <c r="B770" s="65"/>
      <c r="C770" s="65"/>
      <c r="D770" s="65"/>
      <c r="E770" s="65"/>
      <c r="F770" s="65"/>
      <c r="G770" s="65"/>
      <c r="H770" s="65"/>
      <c r="I770" s="65"/>
      <c r="J770" s="65"/>
      <c r="K770" s="65"/>
      <c r="L770" s="65"/>
      <c r="M770" s="65"/>
      <c r="N770" s="65"/>
      <c r="O770" s="65"/>
      <c r="P770" s="65"/>
      <c r="Q770" s="65"/>
      <c r="R770" s="65"/>
      <c r="S770" s="65"/>
      <c r="T770" s="65"/>
      <c r="U770" s="65"/>
      <c r="V770" s="631"/>
      <c r="W770" s="65"/>
      <c r="X770" s="65"/>
      <c r="Y770" s="65"/>
      <c r="Z770" s="65"/>
      <c r="AA770" s="632"/>
      <c r="AB770" s="632"/>
      <c r="AC770" s="65"/>
      <c r="AD770" s="632"/>
      <c r="AE770" s="633"/>
      <c r="AF770" s="65"/>
      <c r="AG770" s="65"/>
      <c r="AH770" s="634"/>
      <c r="AI770" s="634"/>
      <c r="AJ770" s="65"/>
      <c r="AK770" s="632"/>
      <c r="AL770" s="65"/>
      <c r="AM770" s="65"/>
      <c r="AN770" s="65"/>
      <c r="AO770" s="65"/>
      <c r="AP770" s="65"/>
      <c r="AQ770" s="65"/>
      <c r="AR770" s="632"/>
      <c r="AS770" s="65"/>
      <c r="AT770" s="65"/>
      <c r="AU770" s="65"/>
      <c r="AV770" s="632"/>
      <c r="AW770" s="65"/>
      <c r="AX770" s="632"/>
      <c r="AY770" s="65"/>
      <c r="AZ770" s="65"/>
      <c r="BA770" s="65"/>
      <c r="BB770" s="632"/>
      <c r="BC770" s="632"/>
      <c r="BD770" s="65"/>
      <c r="BE770" s="632"/>
      <c r="BF770" s="65"/>
      <c r="BG770" s="65"/>
      <c r="BI770" s="635"/>
      <c r="BJ770" s="636"/>
      <c r="BK770" s="636"/>
      <c r="BL770" s="636"/>
      <c r="BM770" s="102"/>
      <c r="BN770" s="102"/>
      <c r="BO770" s="102"/>
      <c r="BP770" s="636"/>
      <c r="BQ770" s="636"/>
      <c r="BR770" s="636"/>
      <c r="BS770" s="636"/>
      <c r="BT770" s="636"/>
      <c r="BU770" s="636"/>
      <c r="BV770" s="636"/>
      <c r="BW770" s="636"/>
      <c r="BX770" s="636"/>
      <c r="BY770" s="636"/>
      <c r="BZ770" s="636"/>
      <c r="CA770" s="636"/>
      <c r="CB770" s="637"/>
      <c r="CC770" s="636"/>
      <c r="CD770" s="636"/>
      <c r="CE770" s="637"/>
      <c r="CF770" s="637"/>
      <c r="CG770" s="637"/>
      <c r="CH770" s="637"/>
      <c r="CI770" s="636"/>
      <c r="CJ770" s="636"/>
      <c r="CK770" s="637"/>
      <c r="CL770" s="637"/>
      <c r="CM770" s="637"/>
      <c r="CN770" s="705"/>
      <c r="CO770" s="88"/>
      <c r="CP770" s="88"/>
      <c r="CQ770" s="88"/>
      <c r="CR770" s="67"/>
      <c r="CS770" s="67"/>
      <c r="CT770" s="67"/>
      <c r="CU770" s="67"/>
      <c r="CV770" s="67"/>
      <c r="CW770" s="67"/>
      <c r="CX770" s="67"/>
      <c r="CY770" s="67"/>
      <c r="CZ770" s="67"/>
      <c r="DA770" s="67"/>
      <c r="DB770" s="67"/>
      <c r="DC770" s="67"/>
      <c r="DD770" s="67"/>
      <c r="DE770" s="67"/>
      <c r="DF770" s="67"/>
      <c r="DG770" s="67"/>
      <c r="DH770" s="67"/>
      <c r="DI770" s="67"/>
      <c r="DJ770" s="67"/>
      <c r="DK770" s="67"/>
      <c r="DL770" s="67"/>
      <c r="DM770" s="67"/>
      <c r="DN770" s="67"/>
      <c r="DO770" s="67"/>
      <c r="DP770" s="67"/>
    </row>
    <row r="771" spans="2:120" x14ac:dyDescent="0.25">
      <c r="B771" s="65"/>
      <c r="C771" s="65"/>
      <c r="D771" s="65"/>
      <c r="E771" s="65"/>
      <c r="F771" s="65"/>
      <c r="G771" s="65"/>
      <c r="H771" s="65"/>
      <c r="I771" s="65"/>
      <c r="J771" s="65"/>
      <c r="K771" s="65"/>
      <c r="L771" s="65"/>
      <c r="M771" s="65"/>
      <c r="N771" s="65"/>
      <c r="O771" s="65"/>
      <c r="P771" s="65"/>
      <c r="Q771" s="65"/>
      <c r="R771" s="65"/>
      <c r="S771" s="65"/>
      <c r="T771" s="65"/>
      <c r="U771" s="65"/>
      <c r="V771" s="631"/>
      <c r="W771" s="65"/>
      <c r="X771" s="65"/>
      <c r="Y771" s="65"/>
      <c r="Z771" s="65"/>
      <c r="AA771" s="632"/>
      <c r="AB771" s="632"/>
      <c r="AC771" s="65"/>
      <c r="AD771" s="632"/>
      <c r="AE771" s="633"/>
      <c r="AF771" s="65"/>
      <c r="AG771" s="65"/>
      <c r="AH771" s="634"/>
      <c r="AI771" s="634"/>
      <c r="AJ771" s="65"/>
      <c r="AK771" s="632"/>
      <c r="AL771" s="65"/>
      <c r="AM771" s="65"/>
      <c r="AN771" s="65"/>
      <c r="AO771" s="65"/>
      <c r="AP771" s="65"/>
      <c r="AQ771" s="65"/>
      <c r="AR771" s="632"/>
      <c r="AS771" s="65"/>
      <c r="AT771" s="65"/>
      <c r="AU771" s="65"/>
      <c r="AV771" s="632"/>
      <c r="AW771" s="65"/>
      <c r="AX771" s="632"/>
      <c r="AY771" s="65"/>
      <c r="AZ771" s="65"/>
      <c r="BA771" s="65"/>
      <c r="BB771" s="632"/>
      <c r="BC771" s="632"/>
      <c r="BD771" s="65"/>
      <c r="BE771" s="632"/>
      <c r="BF771" s="65"/>
      <c r="BG771" s="65"/>
      <c r="BI771" s="635"/>
      <c r="BJ771" s="636"/>
      <c r="BK771" s="636"/>
      <c r="BL771" s="636"/>
      <c r="BM771" s="102"/>
      <c r="BN771" s="102"/>
      <c r="BO771" s="102"/>
      <c r="BP771" s="636"/>
      <c r="BQ771" s="636"/>
      <c r="BR771" s="636"/>
      <c r="BS771" s="636"/>
      <c r="BT771" s="636"/>
      <c r="BU771" s="636"/>
      <c r="BV771" s="636"/>
      <c r="BW771" s="636"/>
      <c r="BX771" s="636"/>
      <c r="BY771" s="636"/>
      <c r="BZ771" s="636"/>
      <c r="CA771" s="636"/>
      <c r="CB771" s="637"/>
      <c r="CC771" s="636"/>
      <c r="CD771" s="636"/>
      <c r="CE771" s="637"/>
      <c r="CF771" s="637"/>
      <c r="CG771" s="637"/>
      <c r="CH771" s="637"/>
      <c r="CI771" s="636"/>
      <c r="CJ771" s="636"/>
      <c r="CK771" s="637"/>
      <c r="CL771" s="637"/>
      <c r="CM771" s="637"/>
      <c r="CN771" s="705"/>
      <c r="CO771" s="88"/>
      <c r="CP771" s="88"/>
      <c r="CQ771" s="88"/>
      <c r="CR771" s="67"/>
      <c r="CS771" s="67"/>
      <c r="CT771" s="67"/>
      <c r="CU771" s="67"/>
      <c r="CV771" s="67"/>
      <c r="CW771" s="67"/>
      <c r="CX771" s="67"/>
      <c r="CY771" s="67"/>
      <c r="CZ771" s="67"/>
      <c r="DA771" s="67"/>
      <c r="DB771" s="67"/>
      <c r="DC771" s="67"/>
      <c r="DD771" s="67"/>
      <c r="DE771" s="67"/>
      <c r="DF771" s="67"/>
      <c r="DG771" s="67"/>
      <c r="DH771" s="67"/>
      <c r="DI771" s="67"/>
      <c r="DJ771" s="67"/>
      <c r="DK771" s="67"/>
      <c r="DL771" s="67"/>
      <c r="DM771" s="67"/>
      <c r="DN771" s="67"/>
      <c r="DO771" s="67"/>
      <c r="DP771" s="67"/>
    </row>
    <row r="772" spans="2:120" x14ac:dyDescent="0.25">
      <c r="B772" s="65"/>
      <c r="C772" s="65"/>
      <c r="D772" s="65"/>
      <c r="E772" s="65"/>
      <c r="F772" s="65"/>
      <c r="G772" s="65"/>
      <c r="H772" s="65"/>
      <c r="I772" s="65"/>
      <c r="J772" s="65"/>
      <c r="K772" s="65"/>
      <c r="L772" s="65"/>
      <c r="M772" s="65"/>
      <c r="N772" s="65"/>
      <c r="O772" s="65"/>
      <c r="P772" s="65"/>
      <c r="Q772" s="65"/>
      <c r="R772" s="65"/>
      <c r="S772" s="65"/>
      <c r="T772" s="65"/>
      <c r="U772" s="65"/>
      <c r="V772" s="631"/>
      <c r="W772" s="65"/>
      <c r="X772" s="65"/>
      <c r="Y772" s="65"/>
      <c r="Z772" s="65"/>
      <c r="AA772" s="632"/>
      <c r="AB772" s="632"/>
      <c r="AC772" s="65"/>
      <c r="AD772" s="632"/>
      <c r="AE772" s="633"/>
      <c r="AF772" s="65"/>
      <c r="AG772" s="65"/>
      <c r="AH772" s="634"/>
      <c r="AI772" s="634"/>
      <c r="AJ772" s="65"/>
      <c r="AK772" s="632"/>
      <c r="AL772" s="65"/>
      <c r="AM772" s="65"/>
      <c r="AN772" s="65"/>
      <c r="AO772" s="65"/>
      <c r="AP772" s="65"/>
      <c r="AQ772" s="65"/>
      <c r="AR772" s="632"/>
      <c r="AS772" s="65"/>
      <c r="AT772" s="65"/>
      <c r="AU772" s="65"/>
      <c r="AV772" s="632"/>
      <c r="AW772" s="65"/>
      <c r="AX772" s="632"/>
      <c r="AY772" s="65"/>
      <c r="AZ772" s="65"/>
      <c r="BA772" s="65"/>
      <c r="BB772" s="632"/>
      <c r="BC772" s="632"/>
      <c r="BD772" s="65"/>
      <c r="BE772" s="632"/>
      <c r="BF772" s="65"/>
      <c r="BG772" s="65"/>
      <c r="BI772" s="635"/>
      <c r="BJ772" s="636"/>
      <c r="BK772" s="636"/>
      <c r="BL772" s="636"/>
      <c r="BM772" s="102"/>
      <c r="BN772" s="102"/>
      <c r="BO772" s="102"/>
      <c r="BP772" s="636"/>
      <c r="BQ772" s="636"/>
      <c r="BR772" s="636"/>
      <c r="BS772" s="636"/>
      <c r="BT772" s="636"/>
      <c r="BU772" s="636"/>
      <c r="BV772" s="636"/>
      <c r="BW772" s="636"/>
      <c r="BX772" s="636"/>
      <c r="BY772" s="636"/>
      <c r="BZ772" s="636"/>
      <c r="CA772" s="636"/>
      <c r="CB772" s="637"/>
      <c r="CC772" s="636"/>
      <c r="CD772" s="636"/>
      <c r="CE772" s="637"/>
      <c r="CF772" s="637"/>
      <c r="CG772" s="637"/>
      <c r="CH772" s="637"/>
      <c r="CI772" s="636"/>
      <c r="CJ772" s="636"/>
      <c r="CK772" s="637"/>
      <c r="CL772" s="637"/>
      <c r="CM772" s="637"/>
      <c r="CN772" s="705"/>
      <c r="CO772" s="88"/>
      <c r="CP772" s="88"/>
      <c r="CQ772" s="88"/>
      <c r="CR772" s="67"/>
      <c r="CS772" s="67"/>
      <c r="CT772" s="67"/>
      <c r="CU772" s="67"/>
      <c r="CV772" s="67"/>
      <c r="CW772" s="67"/>
      <c r="CX772" s="67"/>
      <c r="CY772" s="67"/>
      <c r="CZ772" s="67"/>
      <c r="DA772" s="67"/>
      <c r="DB772" s="67"/>
      <c r="DC772" s="67"/>
      <c r="DD772" s="67"/>
      <c r="DE772" s="67"/>
      <c r="DF772" s="67"/>
      <c r="DG772" s="67"/>
      <c r="DH772" s="67"/>
      <c r="DI772" s="67"/>
      <c r="DJ772" s="67"/>
      <c r="DK772" s="67"/>
      <c r="DL772" s="67"/>
      <c r="DM772" s="67"/>
      <c r="DN772" s="67"/>
      <c r="DO772" s="67"/>
      <c r="DP772" s="67"/>
    </row>
    <row r="773" spans="2:120" x14ac:dyDescent="0.25">
      <c r="B773" s="65"/>
      <c r="C773" s="65"/>
      <c r="D773" s="65"/>
      <c r="E773" s="65"/>
      <c r="F773" s="65"/>
      <c r="G773" s="65"/>
      <c r="H773" s="65"/>
      <c r="I773" s="65"/>
      <c r="J773" s="65"/>
      <c r="K773" s="65"/>
      <c r="L773" s="65"/>
      <c r="M773" s="65"/>
      <c r="N773" s="65"/>
      <c r="O773" s="65"/>
      <c r="P773" s="65"/>
      <c r="Q773" s="65"/>
      <c r="R773" s="65"/>
      <c r="S773" s="65"/>
      <c r="T773" s="65"/>
      <c r="U773" s="65"/>
      <c r="V773" s="631"/>
      <c r="W773" s="65"/>
      <c r="X773" s="65"/>
      <c r="Y773" s="65"/>
      <c r="Z773" s="65"/>
      <c r="AA773" s="632"/>
      <c r="AB773" s="632"/>
      <c r="AC773" s="65"/>
      <c r="AD773" s="632"/>
      <c r="AE773" s="633"/>
      <c r="AF773" s="65"/>
      <c r="AG773" s="65"/>
      <c r="AH773" s="634"/>
      <c r="AI773" s="634"/>
      <c r="AJ773" s="65"/>
      <c r="AK773" s="632"/>
      <c r="AL773" s="65"/>
      <c r="AM773" s="65"/>
      <c r="AN773" s="65"/>
      <c r="AO773" s="65"/>
      <c r="AP773" s="65"/>
      <c r="AQ773" s="65"/>
      <c r="AR773" s="632"/>
      <c r="AS773" s="65"/>
      <c r="AT773" s="65"/>
      <c r="AU773" s="65"/>
      <c r="AV773" s="632"/>
      <c r="AW773" s="65"/>
      <c r="AX773" s="632"/>
      <c r="AY773" s="65"/>
      <c r="AZ773" s="65"/>
      <c r="BA773" s="65"/>
      <c r="BB773" s="632"/>
      <c r="BC773" s="632"/>
      <c r="BD773" s="65"/>
      <c r="BE773" s="632"/>
      <c r="BF773" s="65"/>
      <c r="BG773" s="65"/>
      <c r="BI773" s="635"/>
      <c r="BJ773" s="636"/>
      <c r="BK773" s="636"/>
      <c r="BL773" s="636"/>
      <c r="BM773" s="102"/>
      <c r="BN773" s="102"/>
      <c r="BO773" s="102"/>
      <c r="BP773" s="636"/>
      <c r="BQ773" s="636"/>
      <c r="BR773" s="636"/>
      <c r="BS773" s="636"/>
      <c r="BT773" s="636"/>
      <c r="BU773" s="636"/>
      <c r="BV773" s="636"/>
      <c r="BW773" s="636"/>
      <c r="BX773" s="636"/>
      <c r="BY773" s="636"/>
      <c r="BZ773" s="636"/>
      <c r="CA773" s="636"/>
      <c r="CB773" s="637"/>
      <c r="CC773" s="636"/>
      <c r="CD773" s="636"/>
      <c r="CE773" s="637"/>
      <c r="CF773" s="637"/>
      <c r="CG773" s="637"/>
      <c r="CH773" s="637"/>
      <c r="CI773" s="636"/>
      <c r="CJ773" s="636"/>
      <c r="CK773" s="637"/>
      <c r="CL773" s="637"/>
      <c r="CM773" s="637"/>
      <c r="CN773" s="705"/>
      <c r="CO773" s="88"/>
      <c r="CP773" s="88"/>
      <c r="CQ773" s="88"/>
      <c r="CR773" s="67"/>
      <c r="CS773" s="67"/>
      <c r="CT773" s="67"/>
      <c r="CU773" s="67"/>
      <c r="CV773" s="67"/>
      <c r="CW773" s="67"/>
      <c r="CX773" s="67"/>
      <c r="CY773" s="67"/>
      <c r="CZ773" s="67"/>
      <c r="DA773" s="67"/>
      <c r="DB773" s="67"/>
      <c r="DC773" s="67"/>
      <c r="DD773" s="67"/>
      <c r="DE773" s="67"/>
      <c r="DF773" s="67"/>
      <c r="DG773" s="67"/>
      <c r="DH773" s="67"/>
      <c r="DI773" s="67"/>
      <c r="DJ773" s="67"/>
      <c r="DK773" s="67"/>
      <c r="DL773" s="67"/>
      <c r="DM773" s="67"/>
      <c r="DN773" s="67"/>
      <c r="DO773" s="67"/>
      <c r="DP773" s="67"/>
    </row>
  </sheetData>
  <sheetProtection algorithmName="SHA-512" hashValue="kDE8UlOYQlkCFAfTbcaGBXUgkdkgx7LivfA7HIFVoyLQXG372WfhycMGG0YXVCX1RtPL9f/nkFStR1jtH21niQ==" saltValue="Oq+EZalU4wBPo8ZU4qc8SA==" spinCount="100000" sheet="1" insertRows="0"/>
  <protectedRanges>
    <protectedRange algorithmName="SHA-512" hashValue="JkwGMkyN6uDZy9K3UnLYKHbONkTneyvcBkZbw832pf3/OvzPn47/tOjWWFkoHruJFqsDNzL3ZtFhUW1rxpiesQ==" saltValue="hiIEQ6ppq6xjmWFZjcvCAg==" spinCount="100000" sqref="BP133:BS134 BP118:BP132 BP150:BS151 BW133:BX134 BW150:BX151 CC133:CD134 CC150:CD151 CI133:CJ134 CI150:CJ151 BU133:BU134 BU150:BU151 BS132 BT132:BT134 BS119:BT131 BS137:BT148 BT149:BT151 BS149 CI137:CI149 CC137:CC149 BW137:BW149 BP137:BQ149" name="Rango1_10"/>
  </protectedRanges>
  <autoFilter ref="B14:BH41" xr:uid="{00000000-0009-0000-0000-000009000000}">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5" showButton="0"/>
    <filterColumn colId="46" showButton="0"/>
    <filterColumn colId="47" showButton="0"/>
    <filterColumn colId="48" showButton="0"/>
    <filterColumn colId="49" showButton="0"/>
    <filterColumn colId="50" showButton="0"/>
    <filterColumn colId="51" showButton="0"/>
    <filterColumn colId="52" showButton="0"/>
    <filterColumn colId="53" showButton="0"/>
    <filterColumn colId="54" showButton="0"/>
    <filterColumn colId="55" showButton="0"/>
    <filterColumn colId="56" showButton="0"/>
  </autoFilter>
  <mergeCells count="216">
    <mergeCell ref="B2:BG3"/>
    <mergeCell ref="B5:BG5"/>
    <mergeCell ref="E6:BF6"/>
    <mergeCell ref="E7:BF7"/>
    <mergeCell ref="E8:BF8"/>
    <mergeCell ref="E9:BF9"/>
    <mergeCell ref="E10:BF10"/>
    <mergeCell ref="C84:AE84"/>
    <mergeCell ref="B85:AE85"/>
    <mergeCell ref="C12:BF12"/>
    <mergeCell ref="C45:BF45"/>
    <mergeCell ref="B47:BG47"/>
    <mergeCell ref="B48:B49"/>
    <mergeCell ref="C48:C49"/>
    <mergeCell ref="D48:R48"/>
    <mergeCell ref="S48:W48"/>
    <mergeCell ref="X48:AD48"/>
    <mergeCell ref="AE48:AK48"/>
    <mergeCell ref="AL48:AR48"/>
    <mergeCell ref="AS48:AX48"/>
    <mergeCell ref="AY48:BE48"/>
    <mergeCell ref="BF48:BF49"/>
    <mergeCell ref="BG48:BG49"/>
    <mergeCell ref="X49:Y49"/>
    <mergeCell ref="BK421:BK422"/>
    <mergeCell ref="BM421:BM422"/>
    <mergeCell ref="BN421:BN422"/>
    <mergeCell ref="BO421:BO422"/>
    <mergeCell ref="BI386:BI387"/>
    <mergeCell ref="BI421:BI422"/>
    <mergeCell ref="BK371:BK372"/>
    <mergeCell ref="BM371:BM372"/>
    <mergeCell ref="BN371:BN372"/>
    <mergeCell ref="BO371:BO372"/>
    <mergeCell ref="BI347:BI348"/>
    <mergeCell ref="BI358:BI359"/>
    <mergeCell ref="BI371:BI372"/>
    <mergeCell ref="BK386:BK387"/>
    <mergeCell ref="BM386:BM387"/>
    <mergeCell ref="BN386:BN387"/>
    <mergeCell ref="BO386:BO387"/>
    <mergeCell ref="BK347:BK348"/>
    <mergeCell ref="BM347:BM348"/>
    <mergeCell ref="BN347:BN348"/>
    <mergeCell ref="BO347:BO348"/>
    <mergeCell ref="BP347:BP348"/>
    <mergeCell ref="BR347:BR348"/>
    <mergeCell ref="BS347:BS348"/>
    <mergeCell ref="BT347:BT348"/>
    <mergeCell ref="BK358:BK359"/>
    <mergeCell ref="BM358:BM359"/>
    <mergeCell ref="BN358:BN359"/>
    <mergeCell ref="BO358:BO359"/>
    <mergeCell ref="DH311:DH312"/>
    <mergeCell ref="DI311:DI312"/>
    <mergeCell ref="DJ311:DK311"/>
    <mergeCell ref="DL311:DM311"/>
    <mergeCell ref="AI312:AM312"/>
    <mergeCell ref="BK312:BK313"/>
    <mergeCell ref="BM312:BM313"/>
    <mergeCell ref="BN312:BN313"/>
    <mergeCell ref="BK311:BO311"/>
    <mergeCell ref="BP311:BT311"/>
    <mergeCell ref="DB311:DB312"/>
    <mergeCell ref="DC311:DD311"/>
    <mergeCell ref="DE311:DE312"/>
    <mergeCell ref="DF311:DF312"/>
    <mergeCell ref="BO312:BO313"/>
    <mergeCell ref="BP312:BP313"/>
    <mergeCell ref="BR312:BR313"/>
    <mergeCell ref="BS312:BS313"/>
    <mergeCell ref="BI312:BI313"/>
    <mergeCell ref="BT312:BT313"/>
    <mergeCell ref="BJ290:BJ291"/>
    <mergeCell ref="BK290:BK291"/>
    <mergeCell ref="BM290:BM291"/>
    <mergeCell ref="BN290:BN291"/>
    <mergeCell ref="BO290:BO291"/>
    <mergeCell ref="BQ216:BQ217"/>
    <mergeCell ref="BS216:BS217"/>
    <mergeCell ref="BT216:BT217"/>
    <mergeCell ref="DG311:DG312"/>
    <mergeCell ref="BU216:BU217"/>
    <mergeCell ref="BK223:BK224"/>
    <mergeCell ref="BM223:BM224"/>
    <mergeCell ref="BN223:BN224"/>
    <mergeCell ref="BO223:BO224"/>
    <mergeCell ref="BK211:BK212"/>
    <mergeCell ref="BM211:BM212"/>
    <mergeCell ref="BN211:BN212"/>
    <mergeCell ref="BO211:BO212"/>
    <mergeCell ref="BK216:BK217"/>
    <mergeCell ref="BM216:BM217"/>
    <mergeCell ref="BN216:BN217"/>
    <mergeCell ref="BO216:BO217"/>
    <mergeCell ref="BT199:BT200"/>
    <mergeCell ref="BU199:BU200"/>
    <mergeCell ref="BK205:BK206"/>
    <mergeCell ref="BM205:BM206"/>
    <mergeCell ref="BN205:BN206"/>
    <mergeCell ref="BO205:BO206"/>
    <mergeCell ref="BS173:BS174"/>
    <mergeCell ref="BT173:BT174"/>
    <mergeCell ref="BU173:BU174"/>
    <mergeCell ref="BK199:BK200"/>
    <mergeCell ref="BM199:BM200"/>
    <mergeCell ref="BN199:BN200"/>
    <mergeCell ref="BO199:BO200"/>
    <mergeCell ref="BQ199:BQ200"/>
    <mergeCell ref="BS199:BS200"/>
    <mergeCell ref="BK173:BK174"/>
    <mergeCell ref="BM173:BM174"/>
    <mergeCell ref="BN173:BN174"/>
    <mergeCell ref="BO173:BO174"/>
    <mergeCell ref="BQ173:BQ174"/>
    <mergeCell ref="BK106:BK107"/>
    <mergeCell ref="BM106:BM107"/>
    <mergeCell ref="B87:B88"/>
    <mergeCell ref="C87:C88"/>
    <mergeCell ref="D87:R87"/>
    <mergeCell ref="S87:W87"/>
    <mergeCell ref="X87:AD87"/>
    <mergeCell ref="CB135:CM135"/>
    <mergeCell ref="BK152:BK153"/>
    <mergeCell ref="BM152:BM153"/>
    <mergeCell ref="BN152:BN153"/>
    <mergeCell ref="BO152:BO153"/>
    <mergeCell ref="BP152:CA152"/>
    <mergeCell ref="CB152:CM152"/>
    <mergeCell ref="BN106:BN107"/>
    <mergeCell ref="BO106:BO107"/>
    <mergeCell ref="BP106:CA106"/>
    <mergeCell ref="CB106:CM106"/>
    <mergeCell ref="BK135:BK136"/>
    <mergeCell ref="BM135:BM136"/>
    <mergeCell ref="BN135:BN136"/>
    <mergeCell ref="BO135:BO136"/>
    <mergeCell ref="BP135:CA135"/>
    <mergeCell ref="B91:AE91"/>
    <mergeCell ref="B14:BG14"/>
    <mergeCell ref="B15:B16"/>
    <mergeCell ref="C15:C16"/>
    <mergeCell ref="D15:R15"/>
    <mergeCell ref="S15:W15"/>
    <mergeCell ref="X15:AD15"/>
    <mergeCell ref="AE15:AK15"/>
    <mergeCell ref="AL15:AR15"/>
    <mergeCell ref="AS15:AX15"/>
    <mergeCell ref="AY15:BE15"/>
    <mergeCell ref="BF15:BF16"/>
    <mergeCell ref="BG15:BG16"/>
    <mergeCell ref="X16:Y16"/>
    <mergeCell ref="AE16:AF16"/>
    <mergeCell ref="AL16:AM16"/>
    <mergeCell ref="B90:AA90"/>
    <mergeCell ref="B92:AA92"/>
    <mergeCell ref="B17:B19"/>
    <mergeCell ref="B20:B23"/>
    <mergeCell ref="B24:B27"/>
    <mergeCell ref="B32:B36"/>
    <mergeCell ref="B37:B40"/>
    <mergeCell ref="AE49:AF49"/>
    <mergeCell ref="AL49:AM49"/>
    <mergeCell ref="AE87:AE88"/>
    <mergeCell ref="B30:B31"/>
    <mergeCell ref="C30:C31"/>
    <mergeCell ref="D30:R30"/>
    <mergeCell ref="X30:AD30"/>
    <mergeCell ref="AE30:AK30"/>
    <mergeCell ref="AL30:AR30"/>
    <mergeCell ref="X31:Y31"/>
    <mergeCell ref="AE31:AF31"/>
    <mergeCell ref="AL31:AM31"/>
    <mergeCell ref="X64:Y64"/>
    <mergeCell ref="AE64:AF64"/>
    <mergeCell ref="AL64:AM64"/>
    <mergeCell ref="B65:B69"/>
    <mergeCell ref="B70:B73"/>
    <mergeCell ref="BI211:BI212"/>
    <mergeCell ref="BI216:BI217"/>
    <mergeCell ref="BI223:BI224"/>
    <mergeCell ref="BI290:BI291"/>
    <mergeCell ref="AS16:AT16"/>
    <mergeCell ref="AY16:AZ16"/>
    <mergeCell ref="BI135:BI136"/>
    <mergeCell ref="BI152:BI153"/>
    <mergeCell ref="BI173:BI174"/>
    <mergeCell ref="BI199:BI200"/>
    <mergeCell ref="BI205:BI206"/>
    <mergeCell ref="AS49:AT49"/>
    <mergeCell ref="AY49:AZ49"/>
    <mergeCell ref="AS30:AX30"/>
    <mergeCell ref="AY30:BE30"/>
    <mergeCell ref="BF30:BF31"/>
    <mergeCell ref="BG30:BG31"/>
    <mergeCell ref="AS31:AT31"/>
    <mergeCell ref="AY31:AZ31"/>
    <mergeCell ref="BG63:BG64"/>
    <mergeCell ref="AS64:AT64"/>
    <mergeCell ref="AY64:AZ64"/>
    <mergeCell ref="B29:BF29"/>
    <mergeCell ref="B50:B52"/>
    <mergeCell ref="S30:W30"/>
    <mergeCell ref="B53:B56"/>
    <mergeCell ref="B57:B60"/>
    <mergeCell ref="B62:BF62"/>
    <mergeCell ref="B63:B64"/>
    <mergeCell ref="C63:C64"/>
    <mergeCell ref="D63:R63"/>
    <mergeCell ref="S63:W63"/>
    <mergeCell ref="X63:AD63"/>
    <mergeCell ref="AE63:AK63"/>
    <mergeCell ref="AL63:AR63"/>
    <mergeCell ref="AS63:AX63"/>
    <mergeCell ref="AY63:BE63"/>
    <mergeCell ref="BF63:BF64"/>
  </mergeCells>
  <dataValidations count="8">
    <dataValidation type="list" allowBlank="1" showInputMessage="1" showErrorMessage="1" sqref="C89" xr:uid="{00000000-0002-0000-0900-000000000000}">
      <formula1>$BI$485:$BI$486</formula1>
    </dataValidation>
    <dataValidation type="list" allowBlank="1" showInputMessage="1" showErrorMessage="1" sqref="C17:C19 C50:C52" xr:uid="{00000000-0002-0000-0900-000001000000}">
      <formula1>$BI$267:$BI$272</formula1>
    </dataValidation>
    <dataValidation type="list" allowBlank="1" showInputMessage="1" showErrorMessage="1" sqref="C20:C23 C53:C56" xr:uid="{00000000-0002-0000-0900-000002000000}">
      <formula1>$BI$273:$BI$280</formula1>
    </dataValidation>
    <dataValidation type="list" allowBlank="1" showInputMessage="1" showErrorMessage="1" sqref="C57:C60 C24:C27" xr:uid="{00000000-0002-0000-0900-000003000000}">
      <formula1>$BI$281:$BI$287</formula1>
    </dataValidation>
    <dataValidation type="list" allowBlank="1" showInputMessage="1" showErrorMessage="1" sqref="C32:C36" xr:uid="{00000000-0002-0000-0900-000004000000}">
      <formula1>$BI$257:$BI$266</formula1>
    </dataValidation>
    <dataValidation type="list" allowBlank="1" showInputMessage="1" showErrorMessage="1" sqref="C65:C69" xr:uid="{00000000-0002-0000-0900-000005000000}">
      <formula1>$BI$256:$BI$265</formula1>
    </dataValidation>
    <dataValidation type="list" allowBlank="1" showInputMessage="1" showErrorMessage="1" sqref="C37:C40" xr:uid="{00000000-0002-0000-0900-000006000000}">
      <formula1>$BI$249:$BI$255</formula1>
    </dataValidation>
    <dataValidation type="list" allowBlank="1" showInputMessage="1" showErrorMessage="1" sqref="C70:C73" xr:uid="{00000000-0002-0000-0900-000007000000}">
      <formula1>$BI$248</formula1>
    </dataValidation>
  </dataValidations>
  <hyperlinks>
    <hyperlink ref="Q49" location="'INSTRUCCIONES INCERTIDUMBRE'!C21" display="TOTAL" xr:uid="{00000000-0004-0000-0900-000000000000}"/>
    <hyperlink ref="R49" location="'INSTRUCCIONES INCERTIDUMBRE'!C22" display="No. DATOS" xr:uid="{00000000-0004-0000-0900-000001000000}"/>
    <hyperlink ref="S49" location="'INSTRUCCIONES INCERTIDUMBRE'!C23" display="PROMEDIO" xr:uid="{00000000-0004-0000-0900-000002000000}"/>
    <hyperlink ref="T49" location="'INSTRUCCIONES INCERTIDUMBRE'!C24" display="DESVIACION ESTÁNDAR" xr:uid="{00000000-0004-0000-0900-000003000000}"/>
    <hyperlink ref="U49" location="'INSTRUCCIONES INCERTIDUMBRE'!C25" display="FACTOR T" xr:uid="{00000000-0004-0000-0900-000004000000}"/>
    <hyperlink ref="W49" location="'INSTRUCCIONES INCERTIDUMBRE'!C26" display="INCERTIDUMBRE" xr:uid="{00000000-0004-0000-0900-000005000000}"/>
    <hyperlink ref="BG48:BG49" location="'INSTRUCCIONES INCERTIDUMBRE'!C34" display="INCERTIDUMBRE DE LA FUENTE" xr:uid="{00000000-0004-0000-0900-000006000000}"/>
    <hyperlink ref="BU187" r:id="rId1" xr:uid="{00000000-0004-0000-0900-000007000000}"/>
    <hyperlink ref="BO193" r:id="rId2" xr:uid="{00000000-0004-0000-0900-000008000000}"/>
    <hyperlink ref="Q88" location="'INSTRUCCIONES INCERTIDUMBRE'!C21" display="TOTAL" xr:uid="{00000000-0004-0000-0900-000009000000}"/>
    <hyperlink ref="R88" location="'INSTRUCCIONES INCERTIDUMBRE'!C22" display="No. DATOS" xr:uid="{00000000-0004-0000-0900-00000A000000}"/>
    <hyperlink ref="S88" location="'INSTRUCCIONES INCERTIDUMBRE'!C23" display="PROMEDIO" xr:uid="{00000000-0004-0000-0900-00000B000000}"/>
    <hyperlink ref="T88" location="'INSTRUCCIONES INCERTIDUMBRE'!C24" display="DESVIACION ESTÁNDAR" xr:uid="{00000000-0004-0000-0900-00000C000000}"/>
    <hyperlink ref="U88" location="'INSTRUCCIONES INCERTIDUMBRE'!C25" display="FACTOR T" xr:uid="{00000000-0004-0000-0900-00000D000000}"/>
    <hyperlink ref="W88" location="'INSTRUCCIONES INCERTIDUMBRE'!C26" display="INCERTIDUMBRE" xr:uid="{00000000-0004-0000-0900-00000E000000}"/>
    <hyperlink ref="AE87:AE88" location="'INSTRUCCIONES INCERTIDUMBRE'!C32" display="'INSTRUCCIONES INCERTIDUMBRE'!C32" xr:uid="{00000000-0004-0000-0900-00000F000000}"/>
    <hyperlink ref="Q16" location="'INSTRUCCIONES INCERTIDUMBRE'!C21" display="TOTAL" xr:uid="{00000000-0004-0000-0900-000010000000}"/>
    <hyperlink ref="R16" location="'INSTRUCCIONES INCERTIDUMBRE'!C22" display="No. DATOS" xr:uid="{00000000-0004-0000-0900-000011000000}"/>
    <hyperlink ref="S16" location="'INSTRUCCIONES INCERTIDUMBRE'!C23" display="PROMEDIO" xr:uid="{00000000-0004-0000-0900-000012000000}"/>
    <hyperlink ref="T16" location="'INSTRUCCIONES INCERTIDUMBRE'!C24" display="DESVIACION ESTÁNDAR" xr:uid="{00000000-0004-0000-0900-000013000000}"/>
    <hyperlink ref="U16" location="'INSTRUCCIONES INCERTIDUMBRE'!C25" display="FACTOR T" xr:uid="{00000000-0004-0000-0900-000014000000}"/>
    <hyperlink ref="W16" location="'INSTRUCCIONES INCERTIDUMBRE'!C26" display="INCERTIDUMBRE" xr:uid="{00000000-0004-0000-0900-000015000000}"/>
    <hyperlink ref="BG15:BG16" location="'INSTRUCCIONES INCERTIDUMBRE'!C34" display="INCERTIDUMBRE DE LA FUENTE" xr:uid="{00000000-0004-0000-0900-000016000000}"/>
    <hyperlink ref="Q31" location="'INSTRUCCIONES INCERTIDUMBRE'!C21" display="TOTAL" xr:uid="{00000000-0004-0000-0900-000017000000}"/>
    <hyperlink ref="R31" location="'INSTRUCCIONES INCERTIDUMBRE'!C22" display="No. DATOS" xr:uid="{00000000-0004-0000-0900-000018000000}"/>
    <hyperlink ref="S31" location="'INSTRUCCIONES INCERTIDUMBRE'!C23" display="PROMEDIO" xr:uid="{00000000-0004-0000-0900-000019000000}"/>
    <hyperlink ref="T31" location="'INSTRUCCIONES INCERTIDUMBRE'!C24" display="DESVIACION ESTÁNDAR" xr:uid="{00000000-0004-0000-0900-00001A000000}"/>
    <hyperlink ref="U31" location="'INSTRUCCIONES INCERTIDUMBRE'!C25" display="FACTOR T" xr:uid="{00000000-0004-0000-0900-00001B000000}"/>
    <hyperlink ref="W31" location="'INSTRUCCIONES INCERTIDUMBRE'!C26" display="INCERTIDUMBRE" xr:uid="{00000000-0004-0000-0900-00001C000000}"/>
    <hyperlink ref="BG30:BG31" location="'INSTRUCCIONES INCERTIDUMBRE'!C34" display="INCERTIDUMBRE DE LA FUENTE" xr:uid="{00000000-0004-0000-0900-00001D000000}"/>
    <hyperlink ref="Q64" location="'INSTRUCCIONES INCERTIDUMBRE'!C21" display="TOTAL" xr:uid="{00000000-0004-0000-0900-00001E000000}"/>
    <hyperlink ref="R64" location="'INSTRUCCIONES INCERTIDUMBRE'!C22" display="No. DATOS" xr:uid="{00000000-0004-0000-0900-00001F000000}"/>
    <hyperlink ref="S64" location="'INSTRUCCIONES INCERTIDUMBRE'!C23" display="PROMEDIO" xr:uid="{00000000-0004-0000-0900-000020000000}"/>
    <hyperlink ref="T64" location="'INSTRUCCIONES INCERTIDUMBRE'!C24" display="DESVIACION ESTÁNDAR" xr:uid="{00000000-0004-0000-0900-000021000000}"/>
    <hyperlink ref="U64" location="'INSTRUCCIONES INCERTIDUMBRE'!C25" display="FACTOR T" xr:uid="{00000000-0004-0000-0900-000022000000}"/>
    <hyperlink ref="W64" location="'INSTRUCCIONES INCERTIDUMBRE'!C26" display="INCERTIDUMBRE" xr:uid="{00000000-0004-0000-0900-000023000000}"/>
    <hyperlink ref="BG63:BG64" location="'INSTRUCCIONES INCERTIDUMBRE'!C34" display="INCERTIDUMBRE DE LA FUENTE" xr:uid="{00000000-0004-0000-0900-000024000000}"/>
  </hyperlinks>
  <pageMargins left="0.7" right="0.7" top="0.75" bottom="0.75" header="0.3" footer="0.3"/>
  <pageSetup paperSize="9" orientation="portrait" r:id="rId3"/>
  <ignoredErrors>
    <ignoredError sqref="BM253:BN253 BK253" formula="1"/>
  </ignoredErrors>
  <drawing r:id="rId4"/>
  <legacyDrawing r:id="rId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P41"/>
  <sheetViews>
    <sheetView topLeftCell="D1" zoomScale="80" zoomScaleNormal="80" workbookViewId="0">
      <selection activeCell="K1" sqref="K1:M2"/>
    </sheetView>
  </sheetViews>
  <sheetFormatPr baseColWidth="10" defaultRowHeight="15" x14ac:dyDescent="0.25"/>
  <cols>
    <col min="1" max="1" width="39.85546875" style="1" customWidth="1"/>
    <col min="2" max="2" width="15.7109375" style="1" bestFit="1" customWidth="1"/>
    <col min="3" max="3" width="34.42578125" style="1" bestFit="1" customWidth="1"/>
    <col min="4" max="4" width="22.140625" bestFit="1" customWidth="1"/>
    <col min="5" max="5" width="21.42578125" bestFit="1" customWidth="1"/>
    <col min="6" max="6" width="9" customWidth="1"/>
    <col min="7" max="7" width="11.28515625" bestFit="1" customWidth="1"/>
    <col min="8" max="8" width="9.140625" customWidth="1"/>
    <col min="9" max="9" width="12" bestFit="1" customWidth="1"/>
    <col min="10" max="10" width="12.5703125" bestFit="1" customWidth="1"/>
    <col min="11" max="11" width="39.42578125" bestFit="1" customWidth="1"/>
    <col min="12" max="13" width="39.42578125" style="1" customWidth="1"/>
    <col min="16" max="16" width="24.28515625" bestFit="1" customWidth="1"/>
  </cols>
  <sheetData>
    <row r="1" spans="1:16" s="1" customFormat="1" ht="31.5" customHeight="1" x14ac:dyDescent="0.25">
      <c r="A1" s="2244" t="s">
        <v>1403</v>
      </c>
      <c r="B1" s="2244" t="s">
        <v>1400</v>
      </c>
      <c r="C1" s="2244" t="s">
        <v>1401</v>
      </c>
      <c r="D1" s="2244" t="s">
        <v>1404</v>
      </c>
      <c r="E1" s="2244" t="s">
        <v>1379</v>
      </c>
      <c r="F1" s="2244" t="s">
        <v>1380</v>
      </c>
      <c r="G1" s="2244" t="s">
        <v>1381</v>
      </c>
      <c r="H1" s="2244" t="s">
        <v>1411</v>
      </c>
      <c r="I1" s="2244" t="s">
        <v>1410</v>
      </c>
      <c r="J1" s="2244" t="s">
        <v>1414</v>
      </c>
      <c r="K1" s="2246" t="s">
        <v>1718</v>
      </c>
      <c r="L1" s="2246"/>
      <c r="M1" s="2246"/>
    </row>
    <row r="2" spans="1:16" x14ac:dyDescent="0.25">
      <c r="A2" s="2245"/>
      <c r="B2" s="2245"/>
      <c r="C2" s="2245"/>
      <c r="D2" s="2245"/>
      <c r="E2" s="2245"/>
      <c r="F2" s="2245"/>
      <c r="G2" s="2245"/>
      <c r="H2" s="2245"/>
      <c r="I2" s="2245"/>
      <c r="J2" s="2245"/>
      <c r="K2" s="629" t="s">
        <v>1698</v>
      </c>
      <c r="L2" s="629" t="s">
        <v>1699</v>
      </c>
      <c r="M2" s="629" t="s">
        <v>1700</v>
      </c>
      <c r="N2" s="582"/>
      <c r="O2" s="605" t="s">
        <v>1409</v>
      </c>
      <c r="P2" s="1"/>
    </row>
    <row r="3" spans="1:16" x14ac:dyDescent="0.25">
      <c r="A3" s="581" t="s">
        <v>1673</v>
      </c>
      <c r="B3" s="581" t="s">
        <v>1397</v>
      </c>
      <c r="C3" s="581" t="s">
        <v>1402</v>
      </c>
      <c r="D3" s="581" t="s">
        <v>1382</v>
      </c>
      <c r="E3" s="583">
        <v>273.14</v>
      </c>
      <c r="F3" s="606">
        <v>0.20143516145566401</v>
      </c>
      <c r="G3" s="583">
        <f>E3*(1+F3)</f>
        <v>328.16</v>
      </c>
      <c r="H3" s="607">
        <v>0.47</v>
      </c>
      <c r="I3" s="583">
        <f>G3*H3</f>
        <v>154.23519999999999</v>
      </c>
      <c r="J3" s="606">
        <f>I3/20</f>
        <v>7.7117599999999999</v>
      </c>
      <c r="K3" s="582"/>
      <c r="L3" s="582"/>
      <c r="M3" s="582"/>
      <c r="N3" s="582"/>
      <c r="O3" s="581">
        <v>0</v>
      </c>
    </row>
    <row r="4" spans="1:16" x14ac:dyDescent="0.25">
      <c r="A4" s="581" t="s">
        <v>1672</v>
      </c>
      <c r="B4" s="581" t="s">
        <v>1397</v>
      </c>
      <c r="C4" s="581" t="s">
        <v>1402</v>
      </c>
      <c r="D4" s="581" t="s">
        <v>1383</v>
      </c>
      <c r="E4" s="583">
        <v>153.644139883489</v>
      </c>
      <c r="F4" s="606">
        <v>0.23024794481833422</v>
      </c>
      <c r="G4" s="583">
        <f t="shared" ref="G4:G23" si="0">E4*(1+F4)</f>
        <v>189.02038732504298</v>
      </c>
      <c r="H4" s="607">
        <v>0.47</v>
      </c>
      <c r="I4" s="583">
        <f t="shared" ref="I4:I35" si="1">G4*H4</f>
        <v>88.839582042770189</v>
      </c>
      <c r="J4" s="606">
        <f t="shared" ref="J4:J35" si="2">I4/20</f>
        <v>4.4419791021385091</v>
      </c>
      <c r="K4" s="582"/>
      <c r="L4" s="582"/>
      <c r="M4" s="582"/>
      <c r="N4" s="582"/>
      <c r="O4" s="581">
        <v>1</v>
      </c>
    </row>
    <row r="5" spans="1:16" x14ac:dyDescent="0.25">
      <c r="A5" s="581" t="s">
        <v>1674</v>
      </c>
      <c r="B5" s="581" t="s">
        <v>1397</v>
      </c>
      <c r="C5" s="581" t="s">
        <v>1402</v>
      </c>
      <c r="D5" s="581" t="s">
        <v>1384</v>
      </c>
      <c r="E5" s="583">
        <v>130.25095631085401</v>
      </c>
      <c r="F5" s="606">
        <v>0.23079944614515666</v>
      </c>
      <c r="G5" s="583">
        <f t="shared" si="0"/>
        <v>160.31280488727609</v>
      </c>
      <c r="H5" s="607">
        <v>0.47</v>
      </c>
      <c r="I5" s="583">
        <f t="shared" si="1"/>
        <v>75.347018297019758</v>
      </c>
      <c r="J5" s="606">
        <f t="shared" si="2"/>
        <v>3.7673509148509878</v>
      </c>
      <c r="K5" s="582"/>
      <c r="L5" s="582"/>
      <c r="M5" s="582"/>
      <c r="N5" s="582"/>
      <c r="O5" s="581">
        <v>2</v>
      </c>
    </row>
    <row r="6" spans="1:16" x14ac:dyDescent="0.25">
      <c r="A6" s="581" t="s">
        <v>1675</v>
      </c>
      <c r="B6" s="581" t="s">
        <v>1397</v>
      </c>
      <c r="C6" s="581" t="s">
        <v>1402</v>
      </c>
      <c r="D6" s="581" t="s">
        <v>1385</v>
      </c>
      <c r="E6" s="583">
        <v>85.576275335788097</v>
      </c>
      <c r="F6" s="606">
        <v>0.24042561617484451</v>
      </c>
      <c r="G6" s="583">
        <f t="shared" si="0"/>
        <v>106.15100406334311</v>
      </c>
      <c r="H6" s="607">
        <v>0.47</v>
      </c>
      <c r="I6" s="583">
        <f t="shared" si="1"/>
        <v>49.89097190977126</v>
      </c>
      <c r="J6" s="606">
        <f t="shared" si="2"/>
        <v>2.4945485954885629</v>
      </c>
      <c r="K6" s="582"/>
      <c r="L6" s="582"/>
      <c r="M6" s="582"/>
      <c r="N6" s="582"/>
      <c r="O6" s="581">
        <v>3</v>
      </c>
    </row>
    <row r="7" spans="1:16" x14ac:dyDescent="0.25">
      <c r="A7" s="581" t="s">
        <v>1676</v>
      </c>
      <c r="B7" s="581" t="s">
        <v>1397</v>
      </c>
      <c r="C7" s="581" t="s">
        <v>1402</v>
      </c>
      <c r="D7" s="581" t="s">
        <v>1386</v>
      </c>
      <c r="E7" s="583">
        <v>140.23732499596801</v>
      </c>
      <c r="F7" s="606">
        <v>0.23034381229157602</v>
      </c>
      <c r="G7" s="583">
        <f t="shared" si="0"/>
        <v>172.54012506111201</v>
      </c>
      <c r="H7" s="607">
        <v>0.47</v>
      </c>
      <c r="I7" s="583">
        <f t="shared" si="1"/>
        <v>81.093858778722634</v>
      </c>
      <c r="J7" s="606">
        <f t="shared" si="2"/>
        <v>4.0546929389361317</v>
      </c>
      <c r="N7" s="582"/>
      <c r="O7" s="581">
        <v>4</v>
      </c>
    </row>
    <row r="8" spans="1:16" x14ac:dyDescent="0.25">
      <c r="A8" s="581" t="s">
        <v>1656</v>
      </c>
      <c r="B8" s="581" t="s">
        <v>1397</v>
      </c>
      <c r="C8" s="581" t="s">
        <v>1402</v>
      </c>
      <c r="D8" s="581" t="s">
        <v>1396</v>
      </c>
      <c r="E8" s="583">
        <v>148.93410412599999</v>
      </c>
      <c r="F8" s="606">
        <v>0.27</v>
      </c>
      <c r="G8" s="583">
        <f t="shared" si="0"/>
        <v>189.14631224001999</v>
      </c>
      <c r="H8" s="607">
        <v>0.47</v>
      </c>
      <c r="I8" s="583">
        <f t="shared" si="1"/>
        <v>88.898766752809394</v>
      </c>
      <c r="J8" s="606">
        <f t="shared" si="2"/>
        <v>4.4449383376404699</v>
      </c>
      <c r="K8" s="627" t="s">
        <v>1701</v>
      </c>
      <c r="L8" s="628" t="s">
        <v>1702</v>
      </c>
      <c r="M8" s="627" t="s">
        <v>1703</v>
      </c>
      <c r="N8" s="582"/>
      <c r="O8" s="581">
        <v>5</v>
      </c>
    </row>
    <row r="9" spans="1:16" s="1" customFormat="1" x14ac:dyDescent="0.25">
      <c r="A9" s="581" t="s">
        <v>1657</v>
      </c>
      <c r="B9" s="581" t="s">
        <v>1397</v>
      </c>
      <c r="C9" s="581" t="s">
        <v>1402</v>
      </c>
      <c r="D9" s="581" t="s">
        <v>1396</v>
      </c>
      <c r="E9" s="583">
        <v>156.21722590872301</v>
      </c>
      <c r="F9" s="606">
        <v>0.27</v>
      </c>
      <c r="G9" s="583">
        <f t="shared" si="0"/>
        <v>198.39587690407822</v>
      </c>
      <c r="H9" s="607">
        <v>0.47</v>
      </c>
      <c r="I9" s="583">
        <f t="shared" si="1"/>
        <v>93.246062144916763</v>
      </c>
      <c r="J9" s="606">
        <f t="shared" si="2"/>
        <v>4.6623031072458385</v>
      </c>
      <c r="K9" s="627" t="s">
        <v>1704</v>
      </c>
      <c r="L9" s="628" t="s">
        <v>1705</v>
      </c>
      <c r="M9" s="627" t="s">
        <v>1706</v>
      </c>
      <c r="N9" s="582"/>
      <c r="O9" s="581">
        <v>6</v>
      </c>
    </row>
    <row r="10" spans="1:16" s="1" customFormat="1" x14ac:dyDescent="0.25">
      <c r="A10" s="581" t="s">
        <v>1658</v>
      </c>
      <c r="B10" s="581" t="s">
        <v>1397</v>
      </c>
      <c r="C10" s="581" t="s">
        <v>1402</v>
      </c>
      <c r="D10" s="581" t="s">
        <v>1396</v>
      </c>
      <c r="E10" s="583">
        <v>175.57038962095899</v>
      </c>
      <c r="F10" s="606">
        <v>0.27</v>
      </c>
      <c r="G10" s="583">
        <f t="shared" si="0"/>
        <v>222.97439481861792</v>
      </c>
      <c r="H10" s="607">
        <v>0.47</v>
      </c>
      <c r="I10" s="583">
        <f t="shared" si="1"/>
        <v>104.79796556475041</v>
      </c>
      <c r="J10" s="606">
        <f t="shared" si="2"/>
        <v>5.2398982782375203</v>
      </c>
      <c r="K10" s="627" t="s">
        <v>1707</v>
      </c>
      <c r="L10" s="627" t="s">
        <v>1708</v>
      </c>
      <c r="M10" s="627" t="s">
        <v>1706</v>
      </c>
      <c r="N10" s="582"/>
      <c r="O10" s="581">
        <v>7</v>
      </c>
    </row>
    <row r="11" spans="1:16" s="1" customFormat="1" x14ac:dyDescent="0.25">
      <c r="A11" s="581" t="s">
        <v>1659</v>
      </c>
      <c r="B11" s="581" t="s">
        <v>1397</v>
      </c>
      <c r="C11" s="581" t="s">
        <v>1402</v>
      </c>
      <c r="D11" s="581" t="s">
        <v>1396</v>
      </c>
      <c r="E11" s="583">
        <v>142.330154670284</v>
      </c>
      <c r="F11" s="606">
        <v>0.37</v>
      </c>
      <c r="G11" s="583">
        <f t="shared" si="0"/>
        <v>194.9923118982891</v>
      </c>
      <c r="H11" s="607">
        <v>0.47</v>
      </c>
      <c r="I11" s="583">
        <f t="shared" si="1"/>
        <v>91.646386592195867</v>
      </c>
      <c r="J11" s="606">
        <f t="shared" si="2"/>
        <v>4.5823193296097937</v>
      </c>
      <c r="K11" s="627" t="s">
        <v>1709</v>
      </c>
      <c r="L11" s="627" t="s">
        <v>1710</v>
      </c>
      <c r="M11" s="627" t="s">
        <v>1711</v>
      </c>
      <c r="N11" s="582"/>
      <c r="O11" s="581">
        <v>8</v>
      </c>
    </row>
    <row r="12" spans="1:16" s="1" customFormat="1" x14ac:dyDescent="0.25">
      <c r="A12" s="581" t="s">
        <v>1660</v>
      </c>
      <c r="B12" s="581" t="s">
        <v>1397</v>
      </c>
      <c r="C12" s="581" t="s">
        <v>1402</v>
      </c>
      <c r="D12" s="581" t="s">
        <v>1396</v>
      </c>
      <c r="E12" s="583">
        <v>118.17401692507801</v>
      </c>
      <c r="F12" s="606">
        <v>0.27</v>
      </c>
      <c r="G12" s="583">
        <f t="shared" si="0"/>
        <v>150.08100149484906</v>
      </c>
      <c r="H12" s="607">
        <v>0.47</v>
      </c>
      <c r="I12" s="583">
        <f t="shared" si="1"/>
        <v>70.538070702579049</v>
      </c>
      <c r="J12" s="606">
        <f t="shared" si="2"/>
        <v>3.5269035351289526</v>
      </c>
      <c r="K12" s="627" t="s">
        <v>1701</v>
      </c>
      <c r="L12" s="628" t="s">
        <v>1702</v>
      </c>
      <c r="M12" s="627" t="s">
        <v>1712</v>
      </c>
      <c r="N12" s="582"/>
      <c r="O12" s="581">
        <v>9</v>
      </c>
    </row>
    <row r="13" spans="1:16" s="1" customFormat="1" x14ac:dyDescent="0.25">
      <c r="A13" s="581" t="s">
        <v>1661</v>
      </c>
      <c r="B13" s="581" t="s">
        <v>1397</v>
      </c>
      <c r="C13" s="581" t="s">
        <v>1402</v>
      </c>
      <c r="D13" s="581" t="s">
        <v>1396</v>
      </c>
      <c r="E13" s="583">
        <v>63.588841439150201</v>
      </c>
      <c r="F13" s="606">
        <v>0.27</v>
      </c>
      <c r="G13" s="583">
        <f t="shared" si="0"/>
        <v>80.757828627720755</v>
      </c>
      <c r="H13" s="607">
        <v>0.47</v>
      </c>
      <c r="I13" s="583">
        <f t="shared" si="1"/>
        <v>37.956179455028753</v>
      </c>
      <c r="J13" s="606">
        <f t="shared" si="2"/>
        <v>1.8978089727514376</v>
      </c>
      <c r="K13" s="627" t="s">
        <v>1704</v>
      </c>
      <c r="L13" s="628" t="s">
        <v>1705</v>
      </c>
      <c r="M13" s="627" t="s">
        <v>1711</v>
      </c>
      <c r="N13" s="582"/>
      <c r="O13" s="581">
        <v>10</v>
      </c>
    </row>
    <row r="14" spans="1:16" s="1" customFormat="1" x14ac:dyDescent="0.25">
      <c r="A14" s="581" t="s">
        <v>1662</v>
      </c>
      <c r="B14" s="581" t="s">
        <v>1397</v>
      </c>
      <c r="C14" s="581" t="s">
        <v>1402</v>
      </c>
      <c r="D14" s="581" t="s">
        <v>1396</v>
      </c>
      <c r="E14" s="583">
        <v>240.58330527156099</v>
      </c>
      <c r="F14" s="606">
        <v>0.27</v>
      </c>
      <c r="G14" s="583">
        <f t="shared" si="0"/>
        <v>305.54079769488249</v>
      </c>
      <c r="H14" s="607">
        <v>0.47</v>
      </c>
      <c r="I14" s="583">
        <f t="shared" si="1"/>
        <v>143.60417491659476</v>
      </c>
      <c r="J14" s="606">
        <f t="shared" si="2"/>
        <v>7.1802087458297379</v>
      </c>
      <c r="K14" s="627" t="s">
        <v>1707</v>
      </c>
      <c r="L14" s="627" t="s">
        <v>1708</v>
      </c>
      <c r="M14" s="627" t="s">
        <v>1711</v>
      </c>
      <c r="N14" s="582"/>
      <c r="O14" s="581">
        <v>11</v>
      </c>
    </row>
    <row r="15" spans="1:16" s="1" customFormat="1" x14ac:dyDescent="0.25">
      <c r="A15" s="581" t="s">
        <v>1663</v>
      </c>
      <c r="B15" s="581" t="s">
        <v>1397</v>
      </c>
      <c r="C15" s="581" t="s">
        <v>1402</v>
      </c>
      <c r="D15" s="581" t="s">
        <v>1396</v>
      </c>
      <c r="E15" s="583">
        <v>172.696129999249</v>
      </c>
      <c r="F15" s="606">
        <v>0.37</v>
      </c>
      <c r="G15" s="583">
        <f t="shared" si="0"/>
        <v>236.59369809897115</v>
      </c>
      <c r="H15" s="607">
        <v>0.47</v>
      </c>
      <c r="I15" s="583">
        <f t="shared" si="1"/>
        <v>111.19903810651643</v>
      </c>
      <c r="J15" s="606">
        <f t="shared" si="2"/>
        <v>5.5599519053258213</v>
      </c>
      <c r="K15" s="627" t="s">
        <v>1709</v>
      </c>
      <c r="L15" s="627" t="s">
        <v>1710</v>
      </c>
      <c r="M15" s="627" t="s">
        <v>1713</v>
      </c>
      <c r="N15" s="582"/>
      <c r="O15" s="581">
        <v>12</v>
      </c>
    </row>
    <row r="16" spans="1:16" s="1" customFormat="1" x14ac:dyDescent="0.25">
      <c r="A16" s="581" t="s">
        <v>1664</v>
      </c>
      <c r="B16" s="581" t="s">
        <v>1397</v>
      </c>
      <c r="C16" s="581" t="s">
        <v>1402</v>
      </c>
      <c r="D16" s="581" t="s">
        <v>1396</v>
      </c>
      <c r="E16" s="583">
        <v>154.88966009200001</v>
      </c>
      <c r="F16" s="606">
        <v>0.28000000000000003</v>
      </c>
      <c r="G16" s="583">
        <f t="shared" si="0"/>
        <v>198.25876491776003</v>
      </c>
      <c r="H16" s="607">
        <v>0.47</v>
      </c>
      <c r="I16" s="583">
        <f t="shared" si="1"/>
        <v>93.181619511347208</v>
      </c>
      <c r="J16" s="606">
        <f t="shared" si="2"/>
        <v>4.6590809755673606</v>
      </c>
      <c r="K16" s="627" t="s">
        <v>1709</v>
      </c>
      <c r="L16" s="627" t="s">
        <v>1710</v>
      </c>
      <c r="M16" s="627" t="s">
        <v>1714</v>
      </c>
      <c r="N16" s="582"/>
      <c r="O16" s="581">
        <v>13</v>
      </c>
    </row>
    <row r="17" spans="1:15" s="1" customFormat="1" x14ac:dyDescent="0.25">
      <c r="A17" s="581" t="s">
        <v>1665</v>
      </c>
      <c r="B17" s="581" t="s">
        <v>1397</v>
      </c>
      <c r="C17" s="581" t="s">
        <v>1402</v>
      </c>
      <c r="D17" s="581" t="s">
        <v>1396</v>
      </c>
      <c r="E17" s="583">
        <v>106.4</v>
      </c>
      <c r="F17" s="606">
        <v>0.27</v>
      </c>
      <c r="G17" s="583">
        <f t="shared" si="0"/>
        <v>135.12800000000001</v>
      </c>
      <c r="H17" s="607">
        <v>0.47</v>
      </c>
      <c r="I17" s="583">
        <f t="shared" si="1"/>
        <v>63.510160000000006</v>
      </c>
      <c r="J17" s="606">
        <f t="shared" si="2"/>
        <v>3.1755080000000002</v>
      </c>
      <c r="K17" s="627" t="s">
        <v>1701</v>
      </c>
      <c r="L17" s="628" t="s">
        <v>1702</v>
      </c>
      <c r="M17" s="627" t="s">
        <v>1715</v>
      </c>
      <c r="N17" s="582"/>
      <c r="O17" s="581">
        <v>14</v>
      </c>
    </row>
    <row r="18" spans="1:15" s="1" customFormat="1" x14ac:dyDescent="0.25">
      <c r="A18" s="581" t="s">
        <v>1666</v>
      </c>
      <c r="B18" s="581" t="s">
        <v>1397</v>
      </c>
      <c r="C18" s="581" t="s">
        <v>1402</v>
      </c>
      <c r="D18" s="581" t="s">
        <v>1396</v>
      </c>
      <c r="E18" s="583">
        <v>160.238246983333</v>
      </c>
      <c r="F18" s="606">
        <v>0.27</v>
      </c>
      <c r="G18" s="583">
        <f t="shared" si="0"/>
        <v>203.50257366883292</v>
      </c>
      <c r="H18" s="607">
        <v>0.47</v>
      </c>
      <c r="I18" s="583">
        <f t="shared" si="1"/>
        <v>95.646209624351471</v>
      </c>
      <c r="J18" s="606">
        <f t="shared" si="2"/>
        <v>4.7823104812175732</v>
      </c>
      <c r="K18" s="627" t="s">
        <v>1704</v>
      </c>
      <c r="L18" s="628" t="s">
        <v>1705</v>
      </c>
      <c r="M18" s="627" t="s">
        <v>1716</v>
      </c>
      <c r="N18" s="582"/>
      <c r="O18" s="581">
        <v>15</v>
      </c>
    </row>
    <row r="19" spans="1:15" s="1" customFormat="1" x14ac:dyDescent="0.25">
      <c r="A19" s="581" t="s">
        <v>1667</v>
      </c>
      <c r="B19" s="581" t="s">
        <v>1397</v>
      </c>
      <c r="C19" s="581" t="s">
        <v>1402</v>
      </c>
      <c r="D19" s="581" t="s">
        <v>1396</v>
      </c>
      <c r="E19" s="583">
        <v>222.850758240484</v>
      </c>
      <c r="F19" s="606">
        <v>0.27</v>
      </c>
      <c r="G19" s="583">
        <f t="shared" si="0"/>
        <v>283.02046296541471</v>
      </c>
      <c r="H19" s="607">
        <v>0.47</v>
      </c>
      <c r="I19" s="583">
        <f t="shared" si="1"/>
        <v>133.0196175937449</v>
      </c>
      <c r="J19" s="606">
        <f t="shared" si="2"/>
        <v>6.6509808796872445</v>
      </c>
      <c r="K19" s="627" t="s">
        <v>1707</v>
      </c>
      <c r="L19" s="627" t="s">
        <v>1708</v>
      </c>
      <c r="M19" s="627" t="s">
        <v>1716</v>
      </c>
      <c r="N19" s="582"/>
      <c r="O19" s="581">
        <v>16</v>
      </c>
    </row>
    <row r="20" spans="1:15" s="1" customFormat="1" x14ac:dyDescent="0.25">
      <c r="A20" s="581" t="s">
        <v>1668</v>
      </c>
      <c r="B20" s="581" t="s">
        <v>1397</v>
      </c>
      <c r="C20" s="581" t="s">
        <v>1402</v>
      </c>
      <c r="D20" s="581" t="s">
        <v>1396</v>
      </c>
      <c r="E20" s="583">
        <v>200.68536722982699</v>
      </c>
      <c r="F20" s="606">
        <v>0.37</v>
      </c>
      <c r="G20" s="583">
        <f t="shared" si="0"/>
        <v>274.938953104863</v>
      </c>
      <c r="H20" s="607">
        <v>0.47</v>
      </c>
      <c r="I20" s="583">
        <f t="shared" si="1"/>
        <v>129.22130795928561</v>
      </c>
      <c r="J20" s="606">
        <f t="shared" si="2"/>
        <v>6.4610653979642807</v>
      </c>
      <c r="K20" s="627" t="s">
        <v>1709</v>
      </c>
      <c r="L20" s="627" t="s">
        <v>1710</v>
      </c>
      <c r="M20" s="627" t="s">
        <v>1717</v>
      </c>
      <c r="N20" s="582"/>
      <c r="O20" s="581">
        <v>17</v>
      </c>
    </row>
    <row r="21" spans="1:15" s="1" customFormat="1" x14ac:dyDescent="0.25">
      <c r="A21" s="581" t="s">
        <v>1669</v>
      </c>
      <c r="B21" s="581" t="s">
        <v>1397</v>
      </c>
      <c r="C21" s="581" t="s">
        <v>1402</v>
      </c>
      <c r="D21" s="581" t="s">
        <v>1396</v>
      </c>
      <c r="E21" s="583">
        <v>182.40841562</v>
      </c>
      <c r="F21" s="606">
        <v>0.28000000000000003</v>
      </c>
      <c r="G21" s="583">
        <f t="shared" si="0"/>
        <v>233.48277199360001</v>
      </c>
      <c r="H21" s="607">
        <v>0.47</v>
      </c>
      <c r="I21" s="583">
        <f t="shared" si="1"/>
        <v>109.736902836992</v>
      </c>
      <c r="J21" s="606">
        <f t="shared" si="2"/>
        <v>5.4868451418496003</v>
      </c>
      <c r="K21" s="627" t="s">
        <v>1704</v>
      </c>
      <c r="L21" s="628" t="s">
        <v>1705</v>
      </c>
      <c r="M21" s="627" t="s">
        <v>1703</v>
      </c>
      <c r="N21" s="582"/>
      <c r="O21" s="581">
        <v>18</v>
      </c>
    </row>
    <row r="22" spans="1:15" s="1" customFormat="1" x14ac:dyDescent="0.25">
      <c r="A22" s="581" t="s">
        <v>1670</v>
      </c>
      <c r="B22" s="581" t="s">
        <v>1397</v>
      </c>
      <c r="C22" s="581" t="s">
        <v>1402</v>
      </c>
      <c r="D22" s="581" t="s">
        <v>1396</v>
      </c>
      <c r="E22" s="583">
        <v>230.98376834000001</v>
      </c>
      <c r="F22" s="606">
        <v>0.28000000000000003</v>
      </c>
      <c r="G22" s="583">
        <f t="shared" si="0"/>
        <v>295.65922347520001</v>
      </c>
      <c r="H22" s="607">
        <v>0.47</v>
      </c>
      <c r="I22" s="583">
        <f t="shared" si="1"/>
        <v>138.95983503334401</v>
      </c>
      <c r="J22" s="606">
        <f t="shared" si="2"/>
        <v>6.9479917516672005</v>
      </c>
      <c r="K22" s="627" t="s">
        <v>1707</v>
      </c>
      <c r="L22" s="627" t="s">
        <v>1708</v>
      </c>
      <c r="M22" s="627" t="s">
        <v>1703</v>
      </c>
      <c r="N22" s="582"/>
      <c r="O22" s="581">
        <v>19</v>
      </c>
    </row>
    <row r="23" spans="1:15" s="1" customFormat="1" x14ac:dyDescent="0.25">
      <c r="A23" s="581" t="s">
        <v>1671</v>
      </c>
      <c r="B23" s="581" t="s">
        <v>1397</v>
      </c>
      <c r="C23" s="581" t="s">
        <v>1402</v>
      </c>
      <c r="D23" s="581" t="s">
        <v>1396</v>
      </c>
      <c r="E23" s="583">
        <v>102.257033215766</v>
      </c>
      <c r="F23" s="606">
        <v>0.28000000000000003</v>
      </c>
      <c r="G23" s="583">
        <f t="shared" si="0"/>
        <v>130.88900251618048</v>
      </c>
      <c r="H23" s="607">
        <v>0.47</v>
      </c>
      <c r="I23" s="583">
        <f t="shared" si="1"/>
        <v>61.517831182604823</v>
      </c>
      <c r="J23" s="606">
        <f t="shared" si="2"/>
        <v>3.0758915591302411</v>
      </c>
      <c r="K23" s="627" t="s">
        <v>1709</v>
      </c>
      <c r="L23" s="627" t="s">
        <v>1710</v>
      </c>
      <c r="M23" s="627" t="s">
        <v>1706</v>
      </c>
      <c r="N23" s="582"/>
      <c r="O23" s="581">
        <v>20</v>
      </c>
    </row>
    <row r="24" spans="1:15" s="1" customFormat="1" x14ac:dyDescent="0.25">
      <c r="A24" s="581" t="s">
        <v>1387</v>
      </c>
      <c r="B24" s="581" t="s">
        <v>1397</v>
      </c>
      <c r="C24" s="581" t="s">
        <v>1405</v>
      </c>
      <c r="D24" s="581" t="s">
        <v>1396</v>
      </c>
      <c r="E24" s="583">
        <v>65.075000000000003</v>
      </c>
      <c r="F24" s="606">
        <v>0.4</v>
      </c>
      <c r="G24" s="583">
        <f>E24*(1+F24)</f>
        <v>91.105000000000004</v>
      </c>
      <c r="H24" s="607">
        <v>0.47</v>
      </c>
      <c r="I24" s="583">
        <f t="shared" si="1"/>
        <v>42.81935</v>
      </c>
      <c r="J24" s="606">
        <f t="shared" si="2"/>
        <v>2.1409674999999999</v>
      </c>
      <c r="K24" s="582"/>
      <c r="L24" s="582"/>
      <c r="M24" s="582"/>
      <c r="N24" s="582"/>
      <c r="O24" s="582"/>
    </row>
    <row r="25" spans="1:15" s="1" customFormat="1" x14ac:dyDescent="0.25">
      <c r="A25" s="581" t="s">
        <v>1388</v>
      </c>
      <c r="B25" s="581" t="s">
        <v>1397</v>
      </c>
      <c r="C25" s="581" t="s">
        <v>1405</v>
      </c>
      <c r="D25" s="581" t="s">
        <v>1396</v>
      </c>
      <c r="E25" s="583">
        <v>215.76000000000002</v>
      </c>
      <c r="F25" s="606">
        <v>0.23</v>
      </c>
      <c r="G25" s="583">
        <f>E25*(1+F25)</f>
        <v>265.38480000000004</v>
      </c>
      <c r="H25" s="607">
        <v>0.47</v>
      </c>
      <c r="I25" s="583">
        <f t="shared" si="1"/>
        <v>124.73085600000002</v>
      </c>
      <c r="J25" s="606">
        <f t="shared" si="2"/>
        <v>6.2365428000000005</v>
      </c>
      <c r="K25" s="582"/>
      <c r="L25" s="582"/>
      <c r="M25" s="582"/>
      <c r="N25" s="582"/>
      <c r="O25" s="582"/>
    </row>
    <row r="26" spans="1:15" s="1" customFormat="1" x14ac:dyDescent="0.25">
      <c r="A26" s="581" t="s">
        <v>1389</v>
      </c>
      <c r="B26" s="581" t="s">
        <v>1397</v>
      </c>
      <c r="C26" s="581" t="s">
        <v>1405</v>
      </c>
      <c r="D26" s="581" t="s">
        <v>1396</v>
      </c>
      <c r="E26" s="583">
        <v>53.704000000000008</v>
      </c>
      <c r="F26" s="606">
        <v>0.4</v>
      </c>
      <c r="G26" s="583">
        <f>E26*(1+F26)</f>
        <v>75.185600000000008</v>
      </c>
      <c r="H26" s="607">
        <v>0.47</v>
      </c>
      <c r="I26" s="583">
        <f t="shared" si="1"/>
        <v>35.337232</v>
      </c>
      <c r="J26" s="606">
        <f t="shared" si="2"/>
        <v>1.7668615999999999</v>
      </c>
      <c r="K26" s="582"/>
      <c r="L26" s="582"/>
      <c r="M26" s="582"/>
      <c r="N26" s="582"/>
      <c r="O26" s="582"/>
    </row>
    <row r="27" spans="1:15" s="1" customFormat="1" x14ac:dyDescent="0.25">
      <c r="A27" s="581" t="s">
        <v>1695</v>
      </c>
      <c r="B27" s="581" t="s">
        <v>1398</v>
      </c>
      <c r="C27" s="581" t="s">
        <v>1405</v>
      </c>
      <c r="D27" s="581" t="s">
        <v>1396</v>
      </c>
      <c r="E27" s="583">
        <v>15.639999999999999</v>
      </c>
      <c r="F27" s="606">
        <v>0.5</v>
      </c>
      <c r="G27" s="583">
        <f>E27*(1+F27)</f>
        <v>23.459999999999997</v>
      </c>
      <c r="H27" s="607">
        <v>0.5</v>
      </c>
      <c r="I27" s="583">
        <f t="shared" si="1"/>
        <v>11.729999999999999</v>
      </c>
      <c r="J27" s="606">
        <f t="shared" si="2"/>
        <v>0.58649999999999991</v>
      </c>
      <c r="K27" s="582"/>
      <c r="L27" s="582"/>
      <c r="M27" s="582"/>
      <c r="N27" s="582"/>
      <c r="O27" s="582"/>
    </row>
    <row r="28" spans="1:15" s="1" customFormat="1" x14ac:dyDescent="0.25">
      <c r="A28" s="581" t="s">
        <v>1390</v>
      </c>
      <c r="B28" s="581" t="s">
        <v>1398</v>
      </c>
      <c r="C28" s="581" t="s">
        <v>1405</v>
      </c>
      <c r="D28" s="581" t="s">
        <v>1396</v>
      </c>
      <c r="E28" s="583">
        <v>71.093999999999994</v>
      </c>
      <c r="F28" s="606">
        <v>0.4</v>
      </c>
      <c r="G28" s="583">
        <f t="shared" ref="G28:G35" si="3">E28*(1+F28)</f>
        <v>99.531599999999983</v>
      </c>
      <c r="H28" s="607">
        <v>0.5</v>
      </c>
      <c r="I28" s="583">
        <f t="shared" si="1"/>
        <v>49.765799999999992</v>
      </c>
      <c r="J28" s="606">
        <f t="shared" si="2"/>
        <v>2.4882899999999997</v>
      </c>
      <c r="K28" s="582"/>
      <c r="L28" s="582"/>
      <c r="M28" s="582"/>
      <c r="N28" s="582"/>
      <c r="O28" s="582"/>
    </row>
    <row r="29" spans="1:15" s="1" customFormat="1" x14ac:dyDescent="0.25">
      <c r="A29" s="581" t="s">
        <v>1391</v>
      </c>
      <c r="B29" s="581" t="s">
        <v>1398</v>
      </c>
      <c r="C29" s="581" t="s">
        <v>1405</v>
      </c>
      <c r="D29" s="581" t="s">
        <v>1396</v>
      </c>
      <c r="E29" s="583">
        <v>10.332000000000001</v>
      </c>
      <c r="F29" s="606">
        <v>0.5</v>
      </c>
      <c r="G29" s="583">
        <f t="shared" si="3"/>
        <v>15.498000000000001</v>
      </c>
      <c r="H29" s="607">
        <v>0.5</v>
      </c>
      <c r="I29" s="583">
        <f t="shared" si="1"/>
        <v>7.7490000000000006</v>
      </c>
      <c r="J29" s="606">
        <f t="shared" si="2"/>
        <v>0.38745000000000002</v>
      </c>
      <c r="K29" s="582"/>
      <c r="L29" s="582"/>
      <c r="M29" s="582"/>
      <c r="N29" s="582"/>
      <c r="O29" s="582"/>
    </row>
    <row r="30" spans="1:15" s="1" customFormat="1" x14ac:dyDescent="0.25">
      <c r="A30" s="581" t="s">
        <v>1392</v>
      </c>
      <c r="B30" s="581" t="s">
        <v>1407</v>
      </c>
      <c r="C30" s="581" t="s">
        <v>1405</v>
      </c>
      <c r="D30" s="581" t="s">
        <v>1396</v>
      </c>
      <c r="E30" s="583">
        <v>42.3</v>
      </c>
      <c r="F30" s="606">
        <v>0.5</v>
      </c>
      <c r="G30" s="583">
        <f t="shared" si="3"/>
        <v>63.449999999999996</v>
      </c>
      <c r="H30" s="607">
        <v>0.5</v>
      </c>
      <c r="I30" s="583">
        <f t="shared" si="1"/>
        <v>31.724999999999998</v>
      </c>
      <c r="J30" s="606">
        <f t="shared" si="2"/>
        <v>1.5862499999999999</v>
      </c>
      <c r="K30" s="582"/>
      <c r="L30" s="582"/>
      <c r="M30" s="582"/>
      <c r="N30" s="582"/>
      <c r="O30" s="582"/>
    </row>
    <row r="31" spans="1:15" s="1" customFormat="1" x14ac:dyDescent="0.25">
      <c r="A31" s="581" t="s">
        <v>1393</v>
      </c>
      <c r="B31" s="581" t="s">
        <v>1407</v>
      </c>
      <c r="C31" s="581" t="s">
        <v>1405</v>
      </c>
      <c r="D31" s="581" t="s">
        <v>1396</v>
      </c>
      <c r="E31" s="583">
        <v>33.019999999999996</v>
      </c>
      <c r="F31" s="606">
        <v>0.6</v>
      </c>
      <c r="G31" s="583">
        <f t="shared" si="3"/>
        <v>52.831999999999994</v>
      </c>
      <c r="H31" s="607">
        <v>0.5</v>
      </c>
      <c r="I31" s="583">
        <f t="shared" si="1"/>
        <v>26.415999999999997</v>
      </c>
      <c r="J31" s="606">
        <f t="shared" si="2"/>
        <v>1.3207999999999998</v>
      </c>
      <c r="K31" s="582"/>
      <c r="L31" s="582"/>
      <c r="M31" s="582"/>
      <c r="N31" s="582"/>
      <c r="O31" s="582"/>
    </row>
    <row r="32" spans="1:15" s="1" customFormat="1" x14ac:dyDescent="0.25">
      <c r="A32" s="581" t="s">
        <v>1394</v>
      </c>
      <c r="B32" s="581" t="s">
        <v>1408</v>
      </c>
      <c r="C32" s="581" t="s">
        <v>1405</v>
      </c>
      <c r="D32" s="581" t="s">
        <v>1396</v>
      </c>
      <c r="E32" s="583">
        <v>0</v>
      </c>
      <c r="F32" s="606">
        <v>0</v>
      </c>
      <c r="G32" s="583">
        <f t="shared" si="3"/>
        <v>0</v>
      </c>
      <c r="H32" s="607">
        <v>0.5</v>
      </c>
      <c r="I32" s="583">
        <f t="shared" si="1"/>
        <v>0</v>
      </c>
      <c r="J32" s="606">
        <f t="shared" si="2"/>
        <v>0</v>
      </c>
      <c r="K32" s="582"/>
      <c r="L32" s="582"/>
      <c r="M32" s="582"/>
      <c r="N32" s="582"/>
      <c r="O32" s="582"/>
    </row>
    <row r="33" spans="1:15" s="1" customFormat="1" x14ac:dyDescent="0.25">
      <c r="A33" s="581" t="s">
        <v>1395</v>
      </c>
      <c r="B33" s="581" t="s">
        <v>1408</v>
      </c>
      <c r="C33" s="581" t="s">
        <v>1405</v>
      </c>
      <c r="D33" s="581" t="s">
        <v>1396</v>
      </c>
      <c r="E33" s="583">
        <v>0</v>
      </c>
      <c r="F33" s="606">
        <v>0</v>
      </c>
      <c r="G33" s="583">
        <f t="shared" si="3"/>
        <v>0</v>
      </c>
      <c r="H33" s="607">
        <v>0.5</v>
      </c>
      <c r="I33" s="583">
        <f t="shared" si="1"/>
        <v>0</v>
      </c>
      <c r="J33" s="606">
        <f t="shared" si="2"/>
        <v>0</v>
      </c>
      <c r="K33" s="582"/>
      <c r="L33" s="582"/>
      <c r="M33" s="582"/>
      <c r="N33" s="582"/>
      <c r="O33" s="582"/>
    </row>
    <row r="34" spans="1:15" s="1" customFormat="1" x14ac:dyDescent="0.25">
      <c r="A34" s="584" t="s">
        <v>1696</v>
      </c>
      <c r="B34" s="581" t="s">
        <v>1272</v>
      </c>
      <c r="C34" s="581" t="s">
        <v>1405</v>
      </c>
      <c r="D34" s="581" t="s">
        <v>1396</v>
      </c>
      <c r="E34" s="583">
        <v>0</v>
      </c>
      <c r="F34" s="606">
        <v>0</v>
      </c>
      <c r="G34" s="583">
        <f t="shared" si="3"/>
        <v>0</v>
      </c>
      <c r="H34" s="607">
        <v>0.5</v>
      </c>
      <c r="I34" s="583">
        <f t="shared" si="1"/>
        <v>0</v>
      </c>
      <c r="J34" s="606">
        <f t="shared" si="2"/>
        <v>0</v>
      </c>
      <c r="K34" s="582"/>
      <c r="L34" s="582"/>
      <c r="M34" s="582"/>
      <c r="N34" s="582"/>
      <c r="O34" s="582"/>
    </row>
    <row r="35" spans="1:15" s="1" customFormat="1" x14ac:dyDescent="0.25">
      <c r="A35" s="584" t="s">
        <v>1677</v>
      </c>
      <c r="B35" s="581" t="s">
        <v>1399</v>
      </c>
      <c r="C35" s="581" t="s">
        <v>1405</v>
      </c>
      <c r="D35" s="581" t="s">
        <v>1396</v>
      </c>
      <c r="E35" s="583">
        <v>0</v>
      </c>
      <c r="F35" s="606">
        <v>0</v>
      </c>
      <c r="G35" s="583">
        <f t="shared" si="3"/>
        <v>0</v>
      </c>
      <c r="H35" s="607">
        <v>0.5</v>
      </c>
      <c r="I35" s="583">
        <f t="shared" si="1"/>
        <v>0</v>
      </c>
      <c r="J35" s="606">
        <f t="shared" si="2"/>
        <v>0</v>
      </c>
      <c r="K35" s="582"/>
      <c r="L35" s="582"/>
      <c r="M35" s="582"/>
      <c r="N35" s="582"/>
      <c r="O35" s="582"/>
    </row>
    <row r="36" spans="1:15" s="1" customFormat="1" x14ac:dyDescent="0.25"/>
    <row r="37" spans="1:15" s="1" customFormat="1" x14ac:dyDescent="0.25"/>
    <row r="38" spans="1:15" s="1" customFormat="1" x14ac:dyDescent="0.25"/>
    <row r="39" spans="1:15" s="1" customFormat="1" x14ac:dyDescent="0.25"/>
    <row r="40" spans="1:15" s="1" customFormat="1" x14ac:dyDescent="0.25"/>
    <row r="41" spans="1:15" s="1" customFormat="1" x14ac:dyDescent="0.25">
      <c r="D41"/>
      <c r="E41"/>
      <c r="F41"/>
      <c r="G41"/>
    </row>
  </sheetData>
  <mergeCells count="11">
    <mergeCell ref="J1:J2"/>
    <mergeCell ref="K1:M1"/>
    <mergeCell ref="A1:A2"/>
    <mergeCell ref="B1:B2"/>
    <mergeCell ref="C1:C2"/>
    <mergeCell ref="D1:D2"/>
    <mergeCell ref="E1:E2"/>
    <mergeCell ref="F1:F2"/>
    <mergeCell ref="G1:G2"/>
    <mergeCell ref="H1:H2"/>
    <mergeCell ref="I1:I2"/>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66"/>
  </sheetPr>
  <dimension ref="A1:EF752"/>
  <sheetViews>
    <sheetView topLeftCell="D13" zoomScale="85" zoomScaleNormal="85" workbookViewId="0">
      <selection activeCell="G72" sqref="G72"/>
    </sheetView>
  </sheetViews>
  <sheetFormatPr baseColWidth="10" defaultRowHeight="15" x14ac:dyDescent="0.25"/>
  <cols>
    <col min="1" max="1" width="2.28515625" style="535" customWidth="1"/>
    <col min="2" max="4" width="64.28515625" style="89" customWidth="1"/>
    <col min="5" max="5" width="27.85546875" style="89" customWidth="1"/>
    <col min="6" max="6" width="23.42578125" style="89" customWidth="1"/>
    <col min="7" max="7" width="22" style="89" customWidth="1"/>
    <col min="8" max="9" width="17.5703125" style="89" customWidth="1"/>
    <col min="10" max="10" width="15.28515625" style="89" bestFit="1" customWidth="1"/>
    <col min="11" max="11" width="20.5703125" style="89" customWidth="1"/>
    <col min="12" max="12" width="22.28515625" style="89" hidden="1" customWidth="1"/>
    <col min="13" max="13" width="12.7109375" style="89" hidden="1" customWidth="1"/>
    <col min="14" max="19" width="11.42578125" style="89" hidden="1" customWidth="1"/>
    <col min="20" max="20" width="13.5703125" style="89" hidden="1" customWidth="1"/>
    <col min="21" max="21" width="8.85546875" style="89" hidden="1" customWidth="1"/>
    <col min="22" max="22" width="17.42578125" style="89" hidden="1" customWidth="1"/>
    <col min="23" max="23" width="16.140625" style="89" hidden="1" customWidth="1"/>
    <col min="24" max="24" width="16.42578125" style="89" hidden="1" customWidth="1"/>
    <col min="25" max="25" width="17.42578125" style="89" hidden="1" customWidth="1"/>
    <col min="26" max="49" width="11.42578125" style="89" hidden="1" customWidth="1"/>
    <col min="50" max="50" width="0" style="89" hidden="1" customWidth="1"/>
    <col min="51" max="51" width="39.28515625" style="89" hidden="1" customWidth="1"/>
    <col min="52" max="52" width="16.42578125" style="89" hidden="1" customWidth="1"/>
    <col min="53" max="53" width="24.28515625" style="89" hidden="1" customWidth="1"/>
    <col min="54" max="54" width="25.140625" style="89" hidden="1" customWidth="1"/>
    <col min="55" max="59" width="27.42578125" style="89" hidden="1" customWidth="1"/>
    <col min="60" max="60" width="28.85546875" style="89" hidden="1" customWidth="1"/>
    <col min="61" max="61" width="21.42578125" style="89" hidden="1" customWidth="1"/>
    <col min="62" max="66" width="0" style="89" hidden="1" customWidth="1"/>
    <col min="67" max="68" width="11.42578125" style="535"/>
    <col min="69" max="69" width="16.85546875" style="535" customWidth="1"/>
    <col min="70" max="70" width="14.7109375" style="535" customWidth="1"/>
    <col min="71" max="113" width="11.42578125" style="535"/>
    <col min="114" max="262" width="11.42578125" style="89"/>
    <col min="263" max="263" width="6.140625" style="89" customWidth="1"/>
    <col min="264" max="264" width="33.42578125" style="89" customWidth="1"/>
    <col min="265" max="266" width="25.7109375" style="89" customWidth="1"/>
    <col min="267" max="267" width="11.42578125" style="89" customWidth="1"/>
    <col min="268" max="268" width="16.140625" style="89" customWidth="1"/>
    <col min="269" max="269" width="13.42578125" style="89" customWidth="1"/>
    <col min="270" max="270" width="11.42578125" style="89" customWidth="1"/>
    <col min="271" max="271" width="20.5703125" style="89" customWidth="1"/>
    <col min="272" max="272" width="22.28515625" style="89" customWidth="1"/>
    <col min="273" max="273" width="2.5703125" style="89" customWidth="1"/>
    <col min="274" max="518" width="11.42578125" style="89"/>
    <col min="519" max="519" width="6.140625" style="89" customWidth="1"/>
    <col min="520" max="520" width="33.42578125" style="89" customWidth="1"/>
    <col min="521" max="522" width="25.7109375" style="89" customWidth="1"/>
    <col min="523" max="523" width="11.42578125" style="89" customWidth="1"/>
    <col min="524" max="524" width="16.140625" style="89" customWidth="1"/>
    <col min="525" max="525" width="13.42578125" style="89" customWidth="1"/>
    <col min="526" max="526" width="11.42578125" style="89" customWidth="1"/>
    <col min="527" max="527" width="20.5703125" style="89" customWidth="1"/>
    <col min="528" max="528" width="22.28515625" style="89" customWidth="1"/>
    <col min="529" max="529" width="2.5703125" style="89" customWidth="1"/>
    <col min="530" max="774" width="11.42578125" style="89"/>
    <col min="775" max="775" width="6.140625" style="89" customWidth="1"/>
    <col min="776" max="776" width="33.42578125" style="89" customWidth="1"/>
    <col min="777" max="778" width="25.7109375" style="89" customWidth="1"/>
    <col min="779" max="779" width="11.42578125" style="89" customWidth="1"/>
    <col min="780" max="780" width="16.140625" style="89" customWidth="1"/>
    <col min="781" max="781" width="13.42578125" style="89" customWidth="1"/>
    <col min="782" max="782" width="11.42578125" style="89" customWidth="1"/>
    <col min="783" max="783" width="20.5703125" style="89" customWidth="1"/>
    <col min="784" max="784" width="22.28515625" style="89" customWidth="1"/>
    <col min="785" max="785" width="2.5703125" style="89" customWidth="1"/>
    <col min="786" max="1030" width="11.42578125" style="89"/>
    <col min="1031" max="1031" width="6.140625" style="89" customWidth="1"/>
    <col min="1032" max="1032" width="33.42578125" style="89" customWidth="1"/>
    <col min="1033" max="1034" width="25.7109375" style="89" customWidth="1"/>
    <col min="1035" max="1035" width="11.42578125" style="89" customWidth="1"/>
    <col min="1036" max="1036" width="16.140625" style="89" customWidth="1"/>
    <col min="1037" max="1037" width="13.42578125" style="89" customWidth="1"/>
    <col min="1038" max="1038" width="11.42578125" style="89" customWidth="1"/>
    <col min="1039" max="1039" width="20.5703125" style="89" customWidth="1"/>
    <col min="1040" max="1040" width="22.28515625" style="89" customWidth="1"/>
    <col min="1041" max="1041" width="2.5703125" style="89" customWidth="1"/>
    <col min="1042" max="1286" width="11.42578125" style="89"/>
    <col min="1287" max="1287" width="6.140625" style="89" customWidth="1"/>
    <col min="1288" max="1288" width="33.42578125" style="89" customWidth="1"/>
    <col min="1289" max="1290" width="25.7109375" style="89" customWidth="1"/>
    <col min="1291" max="1291" width="11.42578125" style="89" customWidth="1"/>
    <col min="1292" max="1292" width="16.140625" style="89" customWidth="1"/>
    <col min="1293" max="1293" width="13.42578125" style="89" customWidth="1"/>
    <col min="1294" max="1294" width="11.42578125" style="89" customWidth="1"/>
    <col min="1295" max="1295" width="20.5703125" style="89" customWidth="1"/>
    <col min="1296" max="1296" width="22.28515625" style="89" customWidth="1"/>
    <col min="1297" max="1297" width="2.5703125" style="89" customWidth="1"/>
    <col min="1298" max="1542" width="11.42578125" style="89"/>
    <col min="1543" max="1543" width="6.140625" style="89" customWidth="1"/>
    <col min="1544" max="1544" width="33.42578125" style="89" customWidth="1"/>
    <col min="1545" max="1546" width="25.7109375" style="89" customWidth="1"/>
    <col min="1547" max="1547" width="11.42578125" style="89" customWidth="1"/>
    <col min="1548" max="1548" width="16.140625" style="89" customWidth="1"/>
    <col min="1549" max="1549" width="13.42578125" style="89" customWidth="1"/>
    <col min="1550" max="1550" width="11.42578125" style="89" customWidth="1"/>
    <col min="1551" max="1551" width="20.5703125" style="89" customWidth="1"/>
    <col min="1552" max="1552" width="22.28515625" style="89" customWidth="1"/>
    <col min="1553" max="1553" width="2.5703125" style="89" customWidth="1"/>
    <col min="1554" max="1798" width="11.42578125" style="89"/>
    <col min="1799" max="1799" width="6.140625" style="89" customWidth="1"/>
    <col min="1800" max="1800" width="33.42578125" style="89" customWidth="1"/>
    <col min="1801" max="1802" width="25.7109375" style="89" customWidth="1"/>
    <col min="1803" max="1803" width="11.42578125" style="89" customWidth="1"/>
    <col min="1804" max="1804" width="16.140625" style="89" customWidth="1"/>
    <col min="1805" max="1805" width="13.42578125" style="89" customWidth="1"/>
    <col min="1806" max="1806" width="11.42578125" style="89" customWidth="1"/>
    <col min="1807" max="1807" width="20.5703125" style="89" customWidth="1"/>
    <col min="1808" max="1808" width="22.28515625" style="89" customWidth="1"/>
    <col min="1809" max="1809" width="2.5703125" style="89" customWidth="1"/>
    <col min="1810" max="2054" width="11.42578125" style="89"/>
    <col min="2055" max="2055" width="6.140625" style="89" customWidth="1"/>
    <col min="2056" max="2056" width="33.42578125" style="89" customWidth="1"/>
    <col min="2057" max="2058" width="25.7109375" style="89" customWidth="1"/>
    <col min="2059" max="2059" width="11.42578125" style="89" customWidth="1"/>
    <col min="2060" max="2060" width="16.140625" style="89" customWidth="1"/>
    <col min="2061" max="2061" width="13.42578125" style="89" customWidth="1"/>
    <col min="2062" max="2062" width="11.42578125" style="89" customWidth="1"/>
    <col min="2063" max="2063" width="20.5703125" style="89" customWidth="1"/>
    <col min="2064" max="2064" width="22.28515625" style="89" customWidth="1"/>
    <col min="2065" max="2065" width="2.5703125" style="89" customWidth="1"/>
    <col min="2066" max="2310" width="11.42578125" style="89"/>
    <col min="2311" max="2311" width="6.140625" style="89" customWidth="1"/>
    <col min="2312" max="2312" width="33.42578125" style="89" customWidth="1"/>
    <col min="2313" max="2314" width="25.7109375" style="89" customWidth="1"/>
    <col min="2315" max="2315" width="11.42578125" style="89" customWidth="1"/>
    <col min="2316" max="2316" width="16.140625" style="89" customWidth="1"/>
    <col min="2317" max="2317" width="13.42578125" style="89" customWidth="1"/>
    <col min="2318" max="2318" width="11.42578125" style="89" customWidth="1"/>
    <col min="2319" max="2319" width="20.5703125" style="89" customWidth="1"/>
    <col min="2320" max="2320" width="22.28515625" style="89" customWidth="1"/>
    <col min="2321" max="2321" width="2.5703125" style="89" customWidth="1"/>
    <col min="2322" max="2566" width="11.42578125" style="89"/>
    <col min="2567" max="2567" width="6.140625" style="89" customWidth="1"/>
    <col min="2568" max="2568" width="33.42578125" style="89" customWidth="1"/>
    <col min="2569" max="2570" width="25.7109375" style="89" customWidth="1"/>
    <col min="2571" max="2571" width="11.42578125" style="89" customWidth="1"/>
    <col min="2572" max="2572" width="16.140625" style="89" customWidth="1"/>
    <col min="2573" max="2573" width="13.42578125" style="89" customWidth="1"/>
    <col min="2574" max="2574" width="11.42578125" style="89" customWidth="1"/>
    <col min="2575" max="2575" width="20.5703125" style="89" customWidth="1"/>
    <col min="2576" max="2576" width="22.28515625" style="89" customWidth="1"/>
    <col min="2577" max="2577" width="2.5703125" style="89" customWidth="1"/>
    <col min="2578" max="2822" width="11.42578125" style="89"/>
    <col min="2823" max="2823" width="6.140625" style="89" customWidth="1"/>
    <col min="2824" max="2824" width="33.42578125" style="89" customWidth="1"/>
    <col min="2825" max="2826" width="25.7109375" style="89" customWidth="1"/>
    <col min="2827" max="2827" width="11.42578125" style="89" customWidth="1"/>
    <col min="2828" max="2828" width="16.140625" style="89" customWidth="1"/>
    <col min="2829" max="2829" width="13.42578125" style="89" customWidth="1"/>
    <col min="2830" max="2830" width="11.42578125" style="89" customWidth="1"/>
    <col min="2831" max="2831" width="20.5703125" style="89" customWidth="1"/>
    <col min="2832" max="2832" width="22.28515625" style="89" customWidth="1"/>
    <col min="2833" max="2833" width="2.5703125" style="89" customWidth="1"/>
    <col min="2834" max="3078" width="11.42578125" style="89"/>
    <col min="3079" max="3079" width="6.140625" style="89" customWidth="1"/>
    <col min="3080" max="3080" width="33.42578125" style="89" customWidth="1"/>
    <col min="3081" max="3082" width="25.7109375" style="89" customWidth="1"/>
    <col min="3083" max="3083" width="11.42578125" style="89" customWidth="1"/>
    <col min="3084" max="3084" width="16.140625" style="89" customWidth="1"/>
    <col min="3085" max="3085" width="13.42578125" style="89" customWidth="1"/>
    <col min="3086" max="3086" width="11.42578125" style="89" customWidth="1"/>
    <col min="3087" max="3087" width="20.5703125" style="89" customWidth="1"/>
    <col min="3088" max="3088" width="22.28515625" style="89" customWidth="1"/>
    <col min="3089" max="3089" width="2.5703125" style="89" customWidth="1"/>
    <col min="3090" max="3334" width="11.42578125" style="89"/>
    <col min="3335" max="3335" width="6.140625" style="89" customWidth="1"/>
    <col min="3336" max="3336" width="33.42578125" style="89" customWidth="1"/>
    <col min="3337" max="3338" width="25.7109375" style="89" customWidth="1"/>
    <col min="3339" max="3339" width="11.42578125" style="89" customWidth="1"/>
    <col min="3340" max="3340" width="16.140625" style="89" customWidth="1"/>
    <col min="3341" max="3341" width="13.42578125" style="89" customWidth="1"/>
    <col min="3342" max="3342" width="11.42578125" style="89" customWidth="1"/>
    <col min="3343" max="3343" width="20.5703125" style="89" customWidth="1"/>
    <col min="3344" max="3344" width="22.28515625" style="89" customWidth="1"/>
    <col min="3345" max="3345" width="2.5703125" style="89" customWidth="1"/>
    <col min="3346" max="3590" width="11.42578125" style="89"/>
    <col min="3591" max="3591" width="6.140625" style="89" customWidth="1"/>
    <col min="3592" max="3592" width="33.42578125" style="89" customWidth="1"/>
    <col min="3593" max="3594" width="25.7109375" style="89" customWidth="1"/>
    <col min="3595" max="3595" width="11.42578125" style="89" customWidth="1"/>
    <col min="3596" max="3596" width="16.140625" style="89" customWidth="1"/>
    <col min="3597" max="3597" width="13.42578125" style="89" customWidth="1"/>
    <col min="3598" max="3598" width="11.42578125" style="89" customWidth="1"/>
    <col min="3599" max="3599" width="20.5703125" style="89" customWidth="1"/>
    <col min="3600" max="3600" width="22.28515625" style="89" customWidth="1"/>
    <col min="3601" max="3601" width="2.5703125" style="89" customWidth="1"/>
    <col min="3602" max="3846" width="11.42578125" style="89"/>
    <col min="3847" max="3847" width="6.140625" style="89" customWidth="1"/>
    <col min="3848" max="3848" width="33.42578125" style="89" customWidth="1"/>
    <col min="3849" max="3850" width="25.7109375" style="89" customWidth="1"/>
    <col min="3851" max="3851" width="11.42578125" style="89" customWidth="1"/>
    <col min="3852" max="3852" width="16.140625" style="89" customWidth="1"/>
    <col min="3853" max="3853" width="13.42578125" style="89" customWidth="1"/>
    <col min="3854" max="3854" width="11.42578125" style="89" customWidth="1"/>
    <col min="3855" max="3855" width="20.5703125" style="89" customWidth="1"/>
    <col min="3856" max="3856" width="22.28515625" style="89" customWidth="1"/>
    <col min="3857" max="3857" width="2.5703125" style="89" customWidth="1"/>
    <col min="3858" max="4102" width="11.42578125" style="89"/>
    <col min="4103" max="4103" width="6.140625" style="89" customWidth="1"/>
    <col min="4104" max="4104" width="33.42578125" style="89" customWidth="1"/>
    <col min="4105" max="4106" width="25.7109375" style="89" customWidth="1"/>
    <col min="4107" max="4107" width="11.42578125" style="89" customWidth="1"/>
    <col min="4108" max="4108" width="16.140625" style="89" customWidth="1"/>
    <col min="4109" max="4109" width="13.42578125" style="89" customWidth="1"/>
    <col min="4110" max="4110" width="11.42578125" style="89" customWidth="1"/>
    <col min="4111" max="4111" width="20.5703125" style="89" customWidth="1"/>
    <col min="4112" max="4112" width="22.28515625" style="89" customWidth="1"/>
    <col min="4113" max="4113" width="2.5703125" style="89" customWidth="1"/>
    <col min="4114" max="4358" width="11.42578125" style="89"/>
    <col min="4359" max="4359" width="6.140625" style="89" customWidth="1"/>
    <col min="4360" max="4360" width="33.42578125" style="89" customWidth="1"/>
    <col min="4361" max="4362" width="25.7109375" style="89" customWidth="1"/>
    <col min="4363" max="4363" width="11.42578125" style="89" customWidth="1"/>
    <col min="4364" max="4364" width="16.140625" style="89" customWidth="1"/>
    <col min="4365" max="4365" width="13.42578125" style="89" customWidth="1"/>
    <col min="4366" max="4366" width="11.42578125" style="89" customWidth="1"/>
    <col min="4367" max="4367" width="20.5703125" style="89" customWidth="1"/>
    <col min="4368" max="4368" width="22.28515625" style="89" customWidth="1"/>
    <col min="4369" max="4369" width="2.5703125" style="89" customWidth="1"/>
    <col min="4370" max="4614" width="11.42578125" style="89"/>
    <col min="4615" max="4615" width="6.140625" style="89" customWidth="1"/>
    <col min="4616" max="4616" width="33.42578125" style="89" customWidth="1"/>
    <col min="4617" max="4618" width="25.7109375" style="89" customWidth="1"/>
    <col min="4619" max="4619" width="11.42578125" style="89" customWidth="1"/>
    <col min="4620" max="4620" width="16.140625" style="89" customWidth="1"/>
    <col min="4621" max="4621" width="13.42578125" style="89" customWidth="1"/>
    <col min="4622" max="4622" width="11.42578125" style="89" customWidth="1"/>
    <col min="4623" max="4623" width="20.5703125" style="89" customWidth="1"/>
    <col min="4624" max="4624" width="22.28515625" style="89" customWidth="1"/>
    <col min="4625" max="4625" width="2.5703125" style="89" customWidth="1"/>
    <col min="4626" max="4870" width="11.42578125" style="89"/>
    <col min="4871" max="4871" width="6.140625" style="89" customWidth="1"/>
    <col min="4872" max="4872" width="33.42578125" style="89" customWidth="1"/>
    <col min="4873" max="4874" width="25.7109375" style="89" customWidth="1"/>
    <col min="4875" max="4875" width="11.42578125" style="89" customWidth="1"/>
    <col min="4876" max="4876" width="16.140625" style="89" customWidth="1"/>
    <col min="4877" max="4877" width="13.42578125" style="89" customWidth="1"/>
    <col min="4878" max="4878" width="11.42578125" style="89" customWidth="1"/>
    <col min="4879" max="4879" width="20.5703125" style="89" customWidth="1"/>
    <col min="4880" max="4880" width="22.28515625" style="89" customWidth="1"/>
    <col min="4881" max="4881" width="2.5703125" style="89" customWidth="1"/>
    <col min="4882" max="5126" width="11.42578125" style="89"/>
    <col min="5127" max="5127" width="6.140625" style="89" customWidth="1"/>
    <col min="5128" max="5128" width="33.42578125" style="89" customWidth="1"/>
    <col min="5129" max="5130" width="25.7109375" style="89" customWidth="1"/>
    <col min="5131" max="5131" width="11.42578125" style="89" customWidth="1"/>
    <col min="5132" max="5132" width="16.140625" style="89" customWidth="1"/>
    <col min="5133" max="5133" width="13.42578125" style="89" customWidth="1"/>
    <col min="5134" max="5134" width="11.42578125" style="89" customWidth="1"/>
    <col min="5135" max="5135" width="20.5703125" style="89" customWidth="1"/>
    <col min="5136" max="5136" width="22.28515625" style="89" customWidth="1"/>
    <col min="5137" max="5137" width="2.5703125" style="89" customWidth="1"/>
    <col min="5138" max="5382" width="11.42578125" style="89"/>
    <col min="5383" max="5383" width="6.140625" style="89" customWidth="1"/>
    <col min="5384" max="5384" width="33.42578125" style="89" customWidth="1"/>
    <col min="5385" max="5386" width="25.7109375" style="89" customWidth="1"/>
    <col min="5387" max="5387" width="11.42578125" style="89" customWidth="1"/>
    <col min="5388" max="5388" width="16.140625" style="89" customWidth="1"/>
    <col min="5389" max="5389" width="13.42578125" style="89" customWidth="1"/>
    <col min="5390" max="5390" width="11.42578125" style="89" customWidth="1"/>
    <col min="5391" max="5391" width="20.5703125" style="89" customWidth="1"/>
    <col min="5392" max="5392" width="22.28515625" style="89" customWidth="1"/>
    <col min="5393" max="5393" width="2.5703125" style="89" customWidth="1"/>
    <col min="5394" max="5638" width="11.42578125" style="89"/>
    <col min="5639" max="5639" width="6.140625" style="89" customWidth="1"/>
    <col min="5640" max="5640" width="33.42578125" style="89" customWidth="1"/>
    <col min="5641" max="5642" width="25.7109375" style="89" customWidth="1"/>
    <col min="5643" max="5643" width="11.42578125" style="89" customWidth="1"/>
    <col min="5644" max="5644" width="16.140625" style="89" customWidth="1"/>
    <col min="5645" max="5645" width="13.42578125" style="89" customWidth="1"/>
    <col min="5646" max="5646" width="11.42578125" style="89" customWidth="1"/>
    <col min="5647" max="5647" width="20.5703125" style="89" customWidth="1"/>
    <col min="5648" max="5648" width="22.28515625" style="89" customWidth="1"/>
    <col min="5649" max="5649" width="2.5703125" style="89" customWidth="1"/>
    <col min="5650" max="5894" width="11.42578125" style="89"/>
    <col min="5895" max="5895" width="6.140625" style="89" customWidth="1"/>
    <col min="5896" max="5896" width="33.42578125" style="89" customWidth="1"/>
    <col min="5897" max="5898" width="25.7109375" style="89" customWidth="1"/>
    <col min="5899" max="5899" width="11.42578125" style="89" customWidth="1"/>
    <col min="5900" max="5900" width="16.140625" style="89" customWidth="1"/>
    <col min="5901" max="5901" width="13.42578125" style="89" customWidth="1"/>
    <col min="5902" max="5902" width="11.42578125" style="89" customWidth="1"/>
    <col min="5903" max="5903" width="20.5703125" style="89" customWidth="1"/>
    <col min="5904" max="5904" width="22.28515625" style="89" customWidth="1"/>
    <col min="5905" max="5905" width="2.5703125" style="89" customWidth="1"/>
    <col min="5906" max="6150" width="11.42578125" style="89"/>
    <col min="6151" max="6151" width="6.140625" style="89" customWidth="1"/>
    <col min="6152" max="6152" width="33.42578125" style="89" customWidth="1"/>
    <col min="6153" max="6154" width="25.7109375" style="89" customWidth="1"/>
    <col min="6155" max="6155" width="11.42578125" style="89" customWidth="1"/>
    <col min="6156" max="6156" width="16.140625" style="89" customWidth="1"/>
    <col min="6157" max="6157" width="13.42578125" style="89" customWidth="1"/>
    <col min="6158" max="6158" width="11.42578125" style="89" customWidth="1"/>
    <col min="6159" max="6159" width="20.5703125" style="89" customWidth="1"/>
    <col min="6160" max="6160" width="22.28515625" style="89" customWidth="1"/>
    <col min="6161" max="6161" width="2.5703125" style="89" customWidth="1"/>
    <col min="6162" max="6406" width="11.42578125" style="89"/>
    <col min="6407" max="6407" width="6.140625" style="89" customWidth="1"/>
    <col min="6408" max="6408" width="33.42578125" style="89" customWidth="1"/>
    <col min="6409" max="6410" width="25.7109375" style="89" customWidth="1"/>
    <col min="6411" max="6411" width="11.42578125" style="89" customWidth="1"/>
    <col min="6412" max="6412" width="16.140625" style="89" customWidth="1"/>
    <col min="6413" max="6413" width="13.42578125" style="89" customWidth="1"/>
    <col min="6414" max="6414" width="11.42578125" style="89" customWidth="1"/>
    <col min="6415" max="6415" width="20.5703125" style="89" customWidth="1"/>
    <col min="6416" max="6416" width="22.28515625" style="89" customWidth="1"/>
    <col min="6417" max="6417" width="2.5703125" style="89" customWidth="1"/>
    <col min="6418" max="6662" width="11.42578125" style="89"/>
    <col min="6663" max="6663" width="6.140625" style="89" customWidth="1"/>
    <col min="6664" max="6664" width="33.42578125" style="89" customWidth="1"/>
    <col min="6665" max="6666" width="25.7109375" style="89" customWidth="1"/>
    <col min="6667" max="6667" width="11.42578125" style="89" customWidth="1"/>
    <col min="6668" max="6668" width="16.140625" style="89" customWidth="1"/>
    <col min="6669" max="6669" width="13.42578125" style="89" customWidth="1"/>
    <col min="6670" max="6670" width="11.42578125" style="89" customWidth="1"/>
    <col min="6671" max="6671" width="20.5703125" style="89" customWidth="1"/>
    <col min="6672" max="6672" width="22.28515625" style="89" customWidth="1"/>
    <col min="6673" max="6673" width="2.5703125" style="89" customWidth="1"/>
    <col min="6674" max="6918" width="11.42578125" style="89"/>
    <col min="6919" max="6919" width="6.140625" style="89" customWidth="1"/>
    <col min="6920" max="6920" width="33.42578125" style="89" customWidth="1"/>
    <col min="6921" max="6922" width="25.7109375" style="89" customWidth="1"/>
    <col min="6923" max="6923" width="11.42578125" style="89" customWidth="1"/>
    <col min="6924" max="6924" width="16.140625" style="89" customWidth="1"/>
    <col min="6925" max="6925" width="13.42578125" style="89" customWidth="1"/>
    <col min="6926" max="6926" width="11.42578125" style="89" customWidth="1"/>
    <col min="6927" max="6927" width="20.5703125" style="89" customWidth="1"/>
    <col min="6928" max="6928" width="22.28515625" style="89" customWidth="1"/>
    <col min="6929" max="6929" width="2.5703125" style="89" customWidth="1"/>
    <col min="6930" max="7174" width="11.42578125" style="89"/>
    <col min="7175" max="7175" width="6.140625" style="89" customWidth="1"/>
    <col min="7176" max="7176" width="33.42578125" style="89" customWidth="1"/>
    <col min="7177" max="7178" width="25.7109375" style="89" customWidth="1"/>
    <col min="7179" max="7179" width="11.42578125" style="89" customWidth="1"/>
    <col min="7180" max="7180" width="16.140625" style="89" customWidth="1"/>
    <col min="7181" max="7181" width="13.42578125" style="89" customWidth="1"/>
    <col min="7182" max="7182" width="11.42578125" style="89" customWidth="1"/>
    <col min="7183" max="7183" width="20.5703125" style="89" customWidth="1"/>
    <col min="7184" max="7184" width="22.28515625" style="89" customWidth="1"/>
    <col min="7185" max="7185" width="2.5703125" style="89" customWidth="1"/>
    <col min="7186" max="7430" width="11.42578125" style="89"/>
    <col min="7431" max="7431" width="6.140625" style="89" customWidth="1"/>
    <col min="7432" max="7432" width="33.42578125" style="89" customWidth="1"/>
    <col min="7433" max="7434" width="25.7109375" style="89" customWidth="1"/>
    <col min="7435" max="7435" width="11.42578125" style="89" customWidth="1"/>
    <col min="7436" max="7436" width="16.140625" style="89" customWidth="1"/>
    <col min="7437" max="7437" width="13.42578125" style="89" customWidth="1"/>
    <col min="7438" max="7438" width="11.42578125" style="89" customWidth="1"/>
    <col min="7439" max="7439" width="20.5703125" style="89" customWidth="1"/>
    <col min="7440" max="7440" width="22.28515625" style="89" customWidth="1"/>
    <col min="7441" max="7441" width="2.5703125" style="89" customWidth="1"/>
    <col min="7442" max="7686" width="11.42578125" style="89"/>
    <col min="7687" max="7687" width="6.140625" style="89" customWidth="1"/>
    <col min="7688" max="7688" width="33.42578125" style="89" customWidth="1"/>
    <col min="7689" max="7690" width="25.7109375" style="89" customWidth="1"/>
    <col min="7691" max="7691" width="11.42578125" style="89" customWidth="1"/>
    <col min="7692" max="7692" width="16.140625" style="89" customWidth="1"/>
    <col min="7693" max="7693" width="13.42578125" style="89" customWidth="1"/>
    <col min="7694" max="7694" width="11.42578125" style="89" customWidth="1"/>
    <col min="7695" max="7695" width="20.5703125" style="89" customWidth="1"/>
    <col min="7696" max="7696" width="22.28515625" style="89" customWidth="1"/>
    <col min="7697" max="7697" width="2.5703125" style="89" customWidth="1"/>
    <col min="7698" max="7942" width="11.42578125" style="89"/>
    <col min="7943" max="7943" width="6.140625" style="89" customWidth="1"/>
    <col min="7944" max="7944" width="33.42578125" style="89" customWidth="1"/>
    <col min="7945" max="7946" width="25.7109375" style="89" customWidth="1"/>
    <col min="7947" max="7947" width="11.42578125" style="89" customWidth="1"/>
    <col min="7948" max="7948" width="16.140625" style="89" customWidth="1"/>
    <col min="7949" max="7949" width="13.42578125" style="89" customWidth="1"/>
    <col min="7950" max="7950" width="11.42578125" style="89" customWidth="1"/>
    <col min="7951" max="7951" width="20.5703125" style="89" customWidth="1"/>
    <col min="7952" max="7952" width="22.28515625" style="89" customWidth="1"/>
    <col min="7953" max="7953" width="2.5703125" style="89" customWidth="1"/>
    <col min="7954" max="8198" width="11.42578125" style="89"/>
    <col min="8199" max="8199" width="6.140625" style="89" customWidth="1"/>
    <col min="8200" max="8200" width="33.42578125" style="89" customWidth="1"/>
    <col min="8201" max="8202" width="25.7109375" style="89" customWidth="1"/>
    <col min="8203" max="8203" width="11.42578125" style="89" customWidth="1"/>
    <col min="8204" max="8204" width="16.140625" style="89" customWidth="1"/>
    <col min="8205" max="8205" width="13.42578125" style="89" customWidth="1"/>
    <col min="8206" max="8206" width="11.42578125" style="89" customWidth="1"/>
    <col min="8207" max="8207" width="20.5703125" style="89" customWidth="1"/>
    <col min="8208" max="8208" width="22.28515625" style="89" customWidth="1"/>
    <col min="8209" max="8209" width="2.5703125" style="89" customWidth="1"/>
    <col min="8210" max="8454" width="11.42578125" style="89"/>
    <col min="8455" max="8455" width="6.140625" style="89" customWidth="1"/>
    <col min="8456" max="8456" width="33.42578125" style="89" customWidth="1"/>
    <col min="8457" max="8458" width="25.7109375" style="89" customWidth="1"/>
    <col min="8459" max="8459" width="11.42578125" style="89" customWidth="1"/>
    <col min="8460" max="8460" width="16.140625" style="89" customWidth="1"/>
    <col min="8461" max="8461" width="13.42578125" style="89" customWidth="1"/>
    <col min="8462" max="8462" width="11.42578125" style="89" customWidth="1"/>
    <col min="8463" max="8463" width="20.5703125" style="89" customWidth="1"/>
    <col min="8464" max="8464" width="22.28515625" style="89" customWidth="1"/>
    <col min="8465" max="8465" width="2.5703125" style="89" customWidth="1"/>
    <col min="8466" max="8710" width="11.42578125" style="89"/>
    <col min="8711" max="8711" width="6.140625" style="89" customWidth="1"/>
    <col min="8712" max="8712" width="33.42578125" style="89" customWidth="1"/>
    <col min="8713" max="8714" width="25.7109375" style="89" customWidth="1"/>
    <col min="8715" max="8715" width="11.42578125" style="89" customWidth="1"/>
    <col min="8716" max="8716" width="16.140625" style="89" customWidth="1"/>
    <col min="8717" max="8717" width="13.42578125" style="89" customWidth="1"/>
    <col min="8718" max="8718" width="11.42578125" style="89" customWidth="1"/>
    <col min="8719" max="8719" width="20.5703125" style="89" customWidth="1"/>
    <col min="8720" max="8720" width="22.28515625" style="89" customWidth="1"/>
    <col min="8721" max="8721" width="2.5703125" style="89" customWidth="1"/>
    <col min="8722" max="8966" width="11.42578125" style="89"/>
    <col min="8967" max="8967" width="6.140625" style="89" customWidth="1"/>
    <col min="8968" max="8968" width="33.42578125" style="89" customWidth="1"/>
    <col min="8969" max="8970" width="25.7109375" style="89" customWidth="1"/>
    <col min="8971" max="8971" width="11.42578125" style="89" customWidth="1"/>
    <col min="8972" max="8972" width="16.140625" style="89" customWidth="1"/>
    <col min="8973" max="8973" width="13.42578125" style="89" customWidth="1"/>
    <col min="8974" max="8974" width="11.42578125" style="89" customWidth="1"/>
    <col min="8975" max="8975" width="20.5703125" style="89" customWidth="1"/>
    <col min="8976" max="8976" width="22.28515625" style="89" customWidth="1"/>
    <col min="8977" max="8977" width="2.5703125" style="89" customWidth="1"/>
    <col min="8978" max="9222" width="11.42578125" style="89"/>
    <col min="9223" max="9223" width="6.140625" style="89" customWidth="1"/>
    <col min="9224" max="9224" width="33.42578125" style="89" customWidth="1"/>
    <col min="9225" max="9226" width="25.7109375" style="89" customWidth="1"/>
    <col min="9227" max="9227" width="11.42578125" style="89" customWidth="1"/>
    <col min="9228" max="9228" width="16.140625" style="89" customWidth="1"/>
    <col min="9229" max="9229" width="13.42578125" style="89" customWidth="1"/>
    <col min="9230" max="9230" width="11.42578125" style="89" customWidth="1"/>
    <col min="9231" max="9231" width="20.5703125" style="89" customWidth="1"/>
    <col min="9232" max="9232" width="22.28515625" style="89" customWidth="1"/>
    <col min="9233" max="9233" width="2.5703125" style="89" customWidth="1"/>
    <col min="9234" max="9478" width="11.42578125" style="89"/>
    <col min="9479" max="9479" width="6.140625" style="89" customWidth="1"/>
    <col min="9480" max="9480" width="33.42578125" style="89" customWidth="1"/>
    <col min="9481" max="9482" width="25.7109375" style="89" customWidth="1"/>
    <col min="9483" max="9483" width="11.42578125" style="89" customWidth="1"/>
    <col min="9484" max="9484" width="16.140625" style="89" customWidth="1"/>
    <col min="9485" max="9485" width="13.42578125" style="89" customWidth="1"/>
    <col min="9486" max="9486" width="11.42578125" style="89" customWidth="1"/>
    <col min="9487" max="9487" width="20.5703125" style="89" customWidth="1"/>
    <col min="9488" max="9488" width="22.28515625" style="89" customWidth="1"/>
    <col min="9489" max="9489" width="2.5703125" style="89" customWidth="1"/>
    <col min="9490" max="9734" width="11.42578125" style="89"/>
    <col min="9735" max="9735" width="6.140625" style="89" customWidth="1"/>
    <col min="9736" max="9736" width="33.42578125" style="89" customWidth="1"/>
    <col min="9737" max="9738" width="25.7109375" style="89" customWidth="1"/>
    <col min="9739" max="9739" width="11.42578125" style="89" customWidth="1"/>
    <col min="9740" max="9740" width="16.140625" style="89" customWidth="1"/>
    <col min="9741" max="9741" width="13.42578125" style="89" customWidth="1"/>
    <col min="9742" max="9742" width="11.42578125" style="89" customWidth="1"/>
    <col min="9743" max="9743" width="20.5703125" style="89" customWidth="1"/>
    <col min="9744" max="9744" width="22.28515625" style="89" customWidth="1"/>
    <col min="9745" max="9745" width="2.5703125" style="89" customWidth="1"/>
    <col min="9746" max="9990" width="11.42578125" style="89"/>
    <col min="9991" max="9991" width="6.140625" style="89" customWidth="1"/>
    <col min="9992" max="9992" width="33.42578125" style="89" customWidth="1"/>
    <col min="9993" max="9994" width="25.7109375" style="89" customWidth="1"/>
    <col min="9995" max="9995" width="11.42578125" style="89" customWidth="1"/>
    <col min="9996" max="9996" width="16.140625" style="89" customWidth="1"/>
    <col min="9997" max="9997" width="13.42578125" style="89" customWidth="1"/>
    <col min="9998" max="9998" width="11.42578125" style="89" customWidth="1"/>
    <col min="9999" max="9999" width="20.5703125" style="89" customWidth="1"/>
    <col min="10000" max="10000" width="22.28515625" style="89" customWidth="1"/>
    <col min="10001" max="10001" width="2.5703125" style="89" customWidth="1"/>
    <col min="10002" max="10246" width="11.42578125" style="89"/>
    <col min="10247" max="10247" width="6.140625" style="89" customWidth="1"/>
    <col min="10248" max="10248" width="33.42578125" style="89" customWidth="1"/>
    <col min="10249" max="10250" width="25.7109375" style="89" customWidth="1"/>
    <col min="10251" max="10251" width="11.42578125" style="89" customWidth="1"/>
    <col min="10252" max="10252" width="16.140625" style="89" customWidth="1"/>
    <col min="10253" max="10253" width="13.42578125" style="89" customWidth="1"/>
    <col min="10254" max="10254" width="11.42578125" style="89" customWidth="1"/>
    <col min="10255" max="10255" width="20.5703125" style="89" customWidth="1"/>
    <col min="10256" max="10256" width="22.28515625" style="89" customWidth="1"/>
    <col min="10257" max="10257" width="2.5703125" style="89" customWidth="1"/>
    <col min="10258" max="10502" width="11.42578125" style="89"/>
    <col min="10503" max="10503" width="6.140625" style="89" customWidth="1"/>
    <col min="10504" max="10504" width="33.42578125" style="89" customWidth="1"/>
    <col min="10505" max="10506" width="25.7109375" style="89" customWidth="1"/>
    <col min="10507" max="10507" width="11.42578125" style="89" customWidth="1"/>
    <col min="10508" max="10508" width="16.140625" style="89" customWidth="1"/>
    <col min="10509" max="10509" width="13.42578125" style="89" customWidth="1"/>
    <col min="10510" max="10510" width="11.42578125" style="89" customWidth="1"/>
    <col min="10511" max="10511" width="20.5703125" style="89" customWidth="1"/>
    <col min="10512" max="10512" width="22.28515625" style="89" customWidth="1"/>
    <col min="10513" max="10513" width="2.5703125" style="89" customWidth="1"/>
    <col min="10514" max="10758" width="11.42578125" style="89"/>
    <col min="10759" max="10759" width="6.140625" style="89" customWidth="1"/>
    <col min="10760" max="10760" width="33.42578125" style="89" customWidth="1"/>
    <col min="10761" max="10762" width="25.7109375" style="89" customWidth="1"/>
    <col min="10763" max="10763" width="11.42578125" style="89" customWidth="1"/>
    <col min="10764" max="10764" width="16.140625" style="89" customWidth="1"/>
    <col min="10765" max="10765" width="13.42578125" style="89" customWidth="1"/>
    <col min="10766" max="10766" width="11.42578125" style="89" customWidth="1"/>
    <col min="10767" max="10767" width="20.5703125" style="89" customWidth="1"/>
    <col min="10768" max="10768" width="22.28515625" style="89" customWidth="1"/>
    <col min="10769" max="10769" width="2.5703125" style="89" customWidth="1"/>
    <col min="10770" max="11014" width="11.42578125" style="89"/>
    <col min="11015" max="11015" width="6.140625" style="89" customWidth="1"/>
    <col min="11016" max="11016" width="33.42578125" style="89" customWidth="1"/>
    <col min="11017" max="11018" width="25.7109375" style="89" customWidth="1"/>
    <col min="11019" max="11019" width="11.42578125" style="89" customWidth="1"/>
    <col min="11020" max="11020" width="16.140625" style="89" customWidth="1"/>
    <col min="11021" max="11021" width="13.42578125" style="89" customWidth="1"/>
    <col min="11022" max="11022" width="11.42578125" style="89" customWidth="1"/>
    <col min="11023" max="11023" width="20.5703125" style="89" customWidth="1"/>
    <col min="11024" max="11024" width="22.28515625" style="89" customWidth="1"/>
    <col min="11025" max="11025" width="2.5703125" style="89" customWidth="1"/>
    <col min="11026" max="11270" width="11.42578125" style="89"/>
    <col min="11271" max="11271" width="6.140625" style="89" customWidth="1"/>
    <col min="11272" max="11272" width="33.42578125" style="89" customWidth="1"/>
    <col min="11273" max="11274" width="25.7109375" style="89" customWidth="1"/>
    <col min="11275" max="11275" width="11.42578125" style="89" customWidth="1"/>
    <col min="11276" max="11276" width="16.140625" style="89" customWidth="1"/>
    <col min="11277" max="11277" width="13.42578125" style="89" customWidth="1"/>
    <col min="11278" max="11278" width="11.42578125" style="89" customWidth="1"/>
    <col min="11279" max="11279" width="20.5703125" style="89" customWidth="1"/>
    <col min="11280" max="11280" width="22.28515625" style="89" customWidth="1"/>
    <col min="11281" max="11281" width="2.5703125" style="89" customWidth="1"/>
    <col min="11282" max="11526" width="11.42578125" style="89"/>
    <col min="11527" max="11527" width="6.140625" style="89" customWidth="1"/>
    <col min="11528" max="11528" width="33.42578125" style="89" customWidth="1"/>
    <col min="11529" max="11530" width="25.7109375" style="89" customWidth="1"/>
    <col min="11531" max="11531" width="11.42578125" style="89" customWidth="1"/>
    <col min="11532" max="11532" width="16.140625" style="89" customWidth="1"/>
    <col min="11533" max="11533" width="13.42578125" style="89" customWidth="1"/>
    <col min="11534" max="11534" width="11.42578125" style="89" customWidth="1"/>
    <col min="11535" max="11535" width="20.5703125" style="89" customWidth="1"/>
    <col min="11536" max="11536" width="22.28515625" style="89" customWidth="1"/>
    <col min="11537" max="11537" width="2.5703125" style="89" customWidth="1"/>
    <col min="11538" max="11782" width="11.42578125" style="89"/>
    <col min="11783" max="11783" width="6.140625" style="89" customWidth="1"/>
    <col min="11784" max="11784" width="33.42578125" style="89" customWidth="1"/>
    <col min="11785" max="11786" width="25.7109375" style="89" customWidth="1"/>
    <col min="11787" max="11787" width="11.42578125" style="89" customWidth="1"/>
    <col min="11788" max="11788" width="16.140625" style="89" customWidth="1"/>
    <col min="11789" max="11789" width="13.42578125" style="89" customWidth="1"/>
    <col min="11790" max="11790" width="11.42578125" style="89" customWidth="1"/>
    <col min="11791" max="11791" width="20.5703125" style="89" customWidth="1"/>
    <col min="11792" max="11792" width="22.28515625" style="89" customWidth="1"/>
    <col min="11793" max="11793" width="2.5703125" style="89" customWidth="1"/>
    <col min="11794" max="12038" width="11.42578125" style="89"/>
    <col min="12039" max="12039" width="6.140625" style="89" customWidth="1"/>
    <col min="12040" max="12040" width="33.42578125" style="89" customWidth="1"/>
    <col min="12041" max="12042" width="25.7109375" style="89" customWidth="1"/>
    <col min="12043" max="12043" width="11.42578125" style="89" customWidth="1"/>
    <col min="12044" max="12044" width="16.140625" style="89" customWidth="1"/>
    <col min="12045" max="12045" width="13.42578125" style="89" customWidth="1"/>
    <col min="12046" max="12046" width="11.42578125" style="89" customWidth="1"/>
    <col min="12047" max="12047" width="20.5703125" style="89" customWidth="1"/>
    <col min="12048" max="12048" width="22.28515625" style="89" customWidth="1"/>
    <col min="12049" max="12049" width="2.5703125" style="89" customWidth="1"/>
    <col min="12050" max="12294" width="11.42578125" style="89"/>
    <col min="12295" max="12295" width="6.140625" style="89" customWidth="1"/>
    <col min="12296" max="12296" width="33.42578125" style="89" customWidth="1"/>
    <col min="12297" max="12298" width="25.7109375" style="89" customWidth="1"/>
    <col min="12299" max="12299" width="11.42578125" style="89" customWidth="1"/>
    <col min="12300" max="12300" width="16.140625" style="89" customWidth="1"/>
    <col min="12301" max="12301" width="13.42578125" style="89" customWidth="1"/>
    <col min="12302" max="12302" width="11.42578125" style="89" customWidth="1"/>
    <col min="12303" max="12303" width="20.5703125" style="89" customWidth="1"/>
    <col min="12304" max="12304" width="22.28515625" style="89" customWidth="1"/>
    <col min="12305" max="12305" width="2.5703125" style="89" customWidth="1"/>
    <col min="12306" max="12550" width="11.42578125" style="89"/>
    <col min="12551" max="12551" width="6.140625" style="89" customWidth="1"/>
    <col min="12552" max="12552" width="33.42578125" style="89" customWidth="1"/>
    <col min="12553" max="12554" width="25.7109375" style="89" customWidth="1"/>
    <col min="12555" max="12555" width="11.42578125" style="89" customWidth="1"/>
    <col min="12556" max="12556" width="16.140625" style="89" customWidth="1"/>
    <col min="12557" max="12557" width="13.42578125" style="89" customWidth="1"/>
    <col min="12558" max="12558" width="11.42578125" style="89" customWidth="1"/>
    <col min="12559" max="12559" width="20.5703125" style="89" customWidth="1"/>
    <col min="12560" max="12560" width="22.28515625" style="89" customWidth="1"/>
    <col min="12561" max="12561" width="2.5703125" style="89" customWidth="1"/>
    <col min="12562" max="12806" width="11.42578125" style="89"/>
    <col min="12807" max="12807" width="6.140625" style="89" customWidth="1"/>
    <col min="12808" max="12808" width="33.42578125" style="89" customWidth="1"/>
    <col min="12809" max="12810" width="25.7109375" style="89" customWidth="1"/>
    <col min="12811" max="12811" width="11.42578125" style="89" customWidth="1"/>
    <col min="12812" max="12812" width="16.140625" style="89" customWidth="1"/>
    <col min="12813" max="12813" width="13.42578125" style="89" customWidth="1"/>
    <col min="12814" max="12814" width="11.42578125" style="89" customWidth="1"/>
    <col min="12815" max="12815" width="20.5703125" style="89" customWidth="1"/>
    <col min="12816" max="12816" width="22.28515625" style="89" customWidth="1"/>
    <col min="12817" max="12817" width="2.5703125" style="89" customWidth="1"/>
    <col min="12818" max="13062" width="11.42578125" style="89"/>
    <col min="13063" max="13063" width="6.140625" style="89" customWidth="1"/>
    <col min="13064" max="13064" width="33.42578125" style="89" customWidth="1"/>
    <col min="13065" max="13066" width="25.7109375" style="89" customWidth="1"/>
    <col min="13067" max="13067" width="11.42578125" style="89" customWidth="1"/>
    <col min="13068" max="13068" width="16.140625" style="89" customWidth="1"/>
    <col min="13069" max="13069" width="13.42578125" style="89" customWidth="1"/>
    <col min="13070" max="13070" width="11.42578125" style="89" customWidth="1"/>
    <col min="13071" max="13071" width="20.5703125" style="89" customWidth="1"/>
    <col min="13072" max="13072" width="22.28515625" style="89" customWidth="1"/>
    <col min="13073" max="13073" width="2.5703125" style="89" customWidth="1"/>
    <col min="13074" max="13318" width="11.42578125" style="89"/>
    <col min="13319" max="13319" width="6.140625" style="89" customWidth="1"/>
    <col min="13320" max="13320" width="33.42578125" style="89" customWidth="1"/>
    <col min="13321" max="13322" width="25.7109375" style="89" customWidth="1"/>
    <col min="13323" max="13323" width="11.42578125" style="89" customWidth="1"/>
    <col min="13324" max="13324" width="16.140625" style="89" customWidth="1"/>
    <col min="13325" max="13325" width="13.42578125" style="89" customWidth="1"/>
    <col min="13326" max="13326" width="11.42578125" style="89" customWidth="1"/>
    <col min="13327" max="13327" width="20.5703125" style="89" customWidth="1"/>
    <col min="13328" max="13328" width="22.28515625" style="89" customWidth="1"/>
    <col min="13329" max="13329" width="2.5703125" style="89" customWidth="1"/>
    <col min="13330" max="13574" width="11.42578125" style="89"/>
    <col min="13575" max="13575" width="6.140625" style="89" customWidth="1"/>
    <col min="13576" max="13576" width="33.42578125" style="89" customWidth="1"/>
    <col min="13577" max="13578" width="25.7109375" style="89" customWidth="1"/>
    <col min="13579" max="13579" width="11.42578125" style="89" customWidth="1"/>
    <col min="13580" max="13580" width="16.140625" style="89" customWidth="1"/>
    <col min="13581" max="13581" width="13.42578125" style="89" customWidth="1"/>
    <col min="13582" max="13582" width="11.42578125" style="89" customWidth="1"/>
    <col min="13583" max="13583" width="20.5703125" style="89" customWidth="1"/>
    <col min="13584" max="13584" width="22.28515625" style="89" customWidth="1"/>
    <col min="13585" max="13585" width="2.5703125" style="89" customWidth="1"/>
    <col min="13586" max="13830" width="11.42578125" style="89"/>
    <col min="13831" max="13831" width="6.140625" style="89" customWidth="1"/>
    <col min="13832" max="13832" width="33.42578125" style="89" customWidth="1"/>
    <col min="13833" max="13834" width="25.7109375" style="89" customWidth="1"/>
    <col min="13835" max="13835" width="11.42578125" style="89" customWidth="1"/>
    <col min="13836" max="13836" width="16.140625" style="89" customWidth="1"/>
    <col min="13837" max="13837" width="13.42578125" style="89" customWidth="1"/>
    <col min="13838" max="13838" width="11.42578125" style="89" customWidth="1"/>
    <col min="13839" max="13839" width="20.5703125" style="89" customWidth="1"/>
    <col min="13840" max="13840" width="22.28515625" style="89" customWidth="1"/>
    <col min="13841" max="13841" width="2.5703125" style="89" customWidth="1"/>
    <col min="13842" max="14086" width="11.42578125" style="89"/>
    <col min="14087" max="14087" width="6.140625" style="89" customWidth="1"/>
    <col min="14088" max="14088" width="33.42578125" style="89" customWidth="1"/>
    <col min="14089" max="14090" width="25.7109375" style="89" customWidth="1"/>
    <col min="14091" max="14091" width="11.42578125" style="89" customWidth="1"/>
    <col min="14092" max="14092" width="16.140625" style="89" customWidth="1"/>
    <col min="14093" max="14093" width="13.42578125" style="89" customWidth="1"/>
    <col min="14094" max="14094" width="11.42578125" style="89" customWidth="1"/>
    <col min="14095" max="14095" width="20.5703125" style="89" customWidth="1"/>
    <col min="14096" max="14096" width="22.28515625" style="89" customWidth="1"/>
    <col min="14097" max="14097" width="2.5703125" style="89" customWidth="1"/>
    <col min="14098" max="14342" width="11.42578125" style="89"/>
    <col min="14343" max="14343" width="6.140625" style="89" customWidth="1"/>
    <col min="14344" max="14344" width="33.42578125" style="89" customWidth="1"/>
    <col min="14345" max="14346" width="25.7109375" style="89" customWidth="1"/>
    <col min="14347" max="14347" width="11.42578125" style="89" customWidth="1"/>
    <col min="14348" max="14348" width="16.140625" style="89" customWidth="1"/>
    <col min="14349" max="14349" width="13.42578125" style="89" customWidth="1"/>
    <col min="14350" max="14350" width="11.42578125" style="89" customWidth="1"/>
    <col min="14351" max="14351" width="20.5703125" style="89" customWidth="1"/>
    <col min="14352" max="14352" width="22.28515625" style="89" customWidth="1"/>
    <col min="14353" max="14353" width="2.5703125" style="89" customWidth="1"/>
    <col min="14354" max="14598" width="11.42578125" style="89"/>
    <col min="14599" max="14599" width="6.140625" style="89" customWidth="1"/>
    <col min="14600" max="14600" width="33.42578125" style="89" customWidth="1"/>
    <col min="14601" max="14602" width="25.7109375" style="89" customWidth="1"/>
    <col min="14603" max="14603" width="11.42578125" style="89" customWidth="1"/>
    <col min="14604" max="14604" width="16.140625" style="89" customWidth="1"/>
    <col min="14605" max="14605" width="13.42578125" style="89" customWidth="1"/>
    <col min="14606" max="14606" width="11.42578125" style="89" customWidth="1"/>
    <col min="14607" max="14607" width="20.5703125" style="89" customWidth="1"/>
    <col min="14608" max="14608" width="22.28515625" style="89" customWidth="1"/>
    <col min="14609" max="14609" width="2.5703125" style="89" customWidth="1"/>
    <col min="14610" max="14854" width="11.42578125" style="89"/>
    <col min="14855" max="14855" width="6.140625" style="89" customWidth="1"/>
    <col min="14856" max="14856" width="33.42578125" style="89" customWidth="1"/>
    <col min="14857" max="14858" width="25.7109375" style="89" customWidth="1"/>
    <col min="14859" max="14859" width="11.42578125" style="89" customWidth="1"/>
    <col min="14860" max="14860" width="16.140625" style="89" customWidth="1"/>
    <col min="14861" max="14861" width="13.42578125" style="89" customWidth="1"/>
    <col min="14862" max="14862" width="11.42578125" style="89" customWidth="1"/>
    <col min="14863" max="14863" width="20.5703125" style="89" customWidth="1"/>
    <col min="14864" max="14864" width="22.28515625" style="89" customWidth="1"/>
    <col min="14865" max="14865" width="2.5703125" style="89" customWidth="1"/>
    <col min="14866" max="15110" width="11.42578125" style="89"/>
    <col min="15111" max="15111" width="6.140625" style="89" customWidth="1"/>
    <col min="15112" max="15112" width="33.42578125" style="89" customWidth="1"/>
    <col min="15113" max="15114" width="25.7109375" style="89" customWidth="1"/>
    <col min="15115" max="15115" width="11.42578125" style="89" customWidth="1"/>
    <col min="15116" max="15116" width="16.140625" style="89" customWidth="1"/>
    <col min="15117" max="15117" width="13.42578125" style="89" customWidth="1"/>
    <col min="15118" max="15118" width="11.42578125" style="89" customWidth="1"/>
    <col min="15119" max="15119" width="20.5703125" style="89" customWidth="1"/>
    <col min="15120" max="15120" width="22.28515625" style="89" customWidth="1"/>
    <col min="15121" max="15121" width="2.5703125" style="89" customWidth="1"/>
    <col min="15122" max="15366" width="11.42578125" style="89"/>
    <col min="15367" max="15367" width="6.140625" style="89" customWidth="1"/>
    <col min="15368" max="15368" width="33.42578125" style="89" customWidth="1"/>
    <col min="15369" max="15370" width="25.7109375" style="89" customWidth="1"/>
    <col min="15371" max="15371" width="11.42578125" style="89" customWidth="1"/>
    <col min="15372" max="15372" width="16.140625" style="89" customWidth="1"/>
    <col min="15373" max="15373" width="13.42578125" style="89" customWidth="1"/>
    <col min="15374" max="15374" width="11.42578125" style="89" customWidth="1"/>
    <col min="15375" max="15375" width="20.5703125" style="89" customWidth="1"/>
    <col min="15376" max="15376" width="22.28515625" style="89" customWidth="1"/>
    <col min="15377" max="15377" width="2.5703125" style="89" customWidth="1"/>
    <col min="15378" max="15622" width="11.42578125" style="89"/>
    <col min="15623" max="15623" width="6.140625" style="89" customWidth="1"/>
    <col min="15624" max="15624" width="33.42578125" style="89" customWidth="1"/>
    <col min="15625" max="15626" width="25.7109375" style="89" customWidth="1"/>
    <col min="15627" max="15627" width="11.42578125" style="89" customWidth="1"/>
    <col min="15628" max="15628" width="16.140625" style="89" customWidth="1"/>
    <col min="15629" max="15629" width="13.42578125" style="89" customWidth="1"/>
    <col min="15630" max="15630" width="11.42578125" style="89" customWidth="1"/>
    <col min="15631" max="15631" width="20.5703125" style="89" customWidth="1"/>
    <col min="15632" max="15632" width="22.28515625" style="89" customWidth="1"/>
    <col min="15633" max="15633" width="2.5703125" style="89" customWidth="1"/>
    <col min="15634" max="15878" width="11.42578125" style="89"/>
    <col min="15879" max="15879" width="6.140625" style="89" customWidth="1"/>
    <col min="15880" max="15880" width="33.42578125" style="89" customWidth="1"/>
    <col min="15881" max="15882" width="25.7109375" style="89" customWidth="1"/>
    <col min="15883" max="15883" width="11.42578125" style="89" customWidth="1"/>
    <col min="15884" max="15884" width="16.140625" style="89" customWidth="1"/>
    <col min="15885" max="15885" width="13.42578125" style="89" customWidth="1"/>
    <col min="15886" max="15886" width="11.42578125" style="89" customWidth="1"/>
    <col min="15887" max="15887" width="20.5703125" style="89" customWidth="1"/>
    <col min="15888" max="15888" width="22.28515625" style="89" customWidth="1"/>
    <col min="15889" max="15889" width="2.5703125" style="89" customWidth="1"/>
    <col min="15890" max="16134" width="11.42578125" style="89"/>
    <col min="16135" max="16135" width="6.140625" style="89" customWidth="1"/>
    <col min="16136" max="16136" width="33.42578125" style="89" customWidth="1"/>
    <col min="16137" max="16138" width="25.7109375" style="89" customWidth="1"/>
    <col min="16139" max="16139" width="11.42578125" style="89" customWidth="1"/>
    <col min="16140" max="16140" width="16.140625" style="89" customWidth="1"/>
    <col min="16141" max="16141" width="13.42578125" style="89" customWidth="1"/>
    <col min="16142" max="16142" width="11.42578125" style="89" customWidth="1"/>
    <col min="16143" max="16143" width="20.5703125" style="89" customWidth="1"/>
    <col min="16144" max="16144" width="22.28515625" style="89" customWidth="1"/>
    <col min="16145" max="16145" width="2.5703125" style="89" customWidth="1"/>
    <col min="16146" max="16384" width="11.42578125" style="89"/>
  </cols>
  <sheetData>
    <row r="1" spans="1:136" s="13" customFormat="1" ht="9" customHeight="1" x14ac:dyDescent="0.25">
      <c r="A1" s="879"/>
      <c r="B1" s="879"/>
      <c r="C1" s="879"/>
      <c r="D1" s="879"/>
      <c r="E1" s="879"/>
      <c r="F1" s="879"/>
      <c r="G1" s="879"/>
      <c r="H1" s="879"/>
      <c r="I1" s="879"/>
      <c r="J1" s="879"/>
      <c r="K1" s="879"/>
      <c r="L1" s="879"/>
      <c r="M1" s="879"/>
      <c r="N1" s="879"/>
      <c r="O1" s="879"/>
      <c r="P1" s="879"/>
      <c r="Q1" s="879"/>
      <c r="R1" s="879"/>
      <c r="S1" s="879"/>
      <c r="T1" s="879"/>
      <c r="U1" s="879"/>
      <c r="V1" s="879"/>
      <c r="W1" s="879"/>
      <c r="X1" s="879"/>
      <c r="Y1" s="879"/>
      <c r="Z1" s="879"/>
      <c r="AA1" s="879"/>
      <c r="AB1" s="879"/>
      <c r="AC1" s="879"/>
      <c r="AD1" s="879"/>
      <c r="AE1" s="879"/>
      <c r="AF1" s="879"/>
      <c r="AG1" s="879"/>
      <c r="AH1" s="879"/>
      <c r="AI1" s="879"/>
      <c r="AJ1" s="879"/>
      <c r="AK1" s="879"/>
      <c r="AL1" s="879"/>
      <c r="AM1" s="879"/>
      <c r="AN1" s="879"/>
      <c r="AO1" s="879"/>
      <c r="AP1" s="879"/>
      <c r="AQ1" s="879"/>
      <c r="AR1" s="879"/>
      <c r="AS1" s="879"/>
      <c r="AT1" s="879"/>
      <c r="AU1" s="879"/>
      <c r="AV1" s="879"/>
      <c r="AW1" s="879"/>
      <c r="AX1" s="879"/>
      <c r="AY1" s="879"/>
      <c r="AZ1" s="879"/>
      <c r="BA1" s="879"/>
    </row>
    <row r="2" spans="1:136" s="14" customFormat="1" ht="18.75" customHeight="1" x14ac:dyDescent="0.25">
      <c r="A2" s="13"/>
      <c r="B2" s="2250" t="s">
        <v>2111</v>
      </c>
      <c r="C2" s="2250"/>
      <c r="D2" s="2250"/>
      <c r="E2" s="2250"/>
      <c r="F2" s="2250"/>
      <c r="G2" s="2250"/>
      <c r="H2" s="2250"/>
      <c r="I2" s="2250"/>
      <c r="J2" s="2250"/>
      <c r="K2" s="2250"/>
      <c r="L2" s="2250"/>
      <c r="N2" s="537"/>
      <c r="O2" s="537"/>
      <c r="P2" s="537"/>
      <c r="Q2" s="537"/>
      <c r="R2" s="537"/>
      <c r="S2" s="537"/>
      <c r="T2" s="537"/>
      <c r="U2" s="537"/>
      <c r="V2" s="537"/>
      <c r="W2" s="537"/>
      <c r="X2" s="537"/>
      <c r="Y2" s="537"/>
      <c r="Z2" s="537"/>
      <c r="AA2" s="537"/>
      <c r="AB2" s="537"/>
      <c r="AC2" s="537"/>
      <c r="AD2" s="537"/>
      <c r="AE2" s="537"/>
      <c r="AF2" s="537"/>
      <c r="AG2" s="537"/>
      <c r="AH2" s="537"/>
      <c r="AI2" s="537"/>
      <c r="AJ2" s="537"/>
      <c r="AK2" s="537"/>
      <c r="AL2" s="18"/>
      <c r="AM2" s="19"/>
      <c r="AN2" s="19"/>
      <c r="AO2" s="19"/>
      <c r="AP2" s="19"/>
      <c r="AQ2" s="20"/>
      <c r="AR2" s="17"/>
      <c r="AS2" s="18"/>
      <c r="AT2" s="19"/>
      <c r="AU2" s="20"/>
      <c r="AV2" s="19"/>
      <c r="AW2" s="20"/>
      <c r="AX2" s="17"/>
      <c r="AY2" s="18"/>
      <c r="AZ2" s="19"/>
      <c r="BA2" s="20"/>
      <c r="BB2" s="20"/>
      <c r="BC2" s="19"/>
      <c r="BD2" s="20"/>
      <c r="BE2" s="21"/>
      <c r="BF2" s="22"/>
      <c r="BG2" s="15"/>
      <c r="BH2" s="51"/>
      <c r="BI2" s="104"/>
      <c r="BJ2" s="104"/>
      <c r="BK2" s="104"/>
      <c r="BL2" s="105"/>
      <c r="BM2" s="105"/>
      <c r="BN2" s="105"/>
      <c r="BO2" s="101"/>
      <c r="BP2" s="101"/>
      <c r="BQ2" s="101"/>
      <c r="BR2" s="101"/>
      <c r="BS2" s="101"/>
      <c r="BT2" s="101"/>
      <c r="BU2" s="101"/>
      <c r="BV2" s="101"/>
      <c r="BW2" s="101"/>
      <c r="BX2" s="101"/>
      <c r="BY2" s="101"/>
      <c r="BZ2" s="101"/>
      <c r="CA2" s="103"/>
      <c r="CB2" s="101"/>
      <c r="CC2" s="101"/>
      <c r="CD2" s="103"/>
      <c r="CE2" s="103"/>
      <c r="CF2" s="103"/>
      <c r="CG2" s="103"/>
      <c r="CH2" s="101"/>
      <c r="CI2" s="101"/>
      <c r="CJ2" s="103"/>
      <c r="CK2" s="103"/>
      <c r="CL2" s="103"/>
      <c r="CM2" s="71"/>
      <c r="CN2" s="16"/>
      <c r="CO2" s="16"/>
      <c r="CP2" s="16"/>
      <c r="CQ2" s="15"/>
      <c r="CR2" s="15"/>
      <c r="CS2" s="15"/>
      <c r="CT2" s="15"/>
      <c r="CU2" s="15"/>
      <c r="CV2" s="15"/>
      <c r="CW2" s="15"/>
      <c r="CX2" s="15"/>
      <c r="CY2" s="15"/>
      <c r="CZ2" s="15"/>
      <c r="DA2" s="15"/>
      <c r="DB2" s="15"/>
      <c r="DC2" s="15"/>
      <c r="DD2" s="15"/>
      <c r="DE2" s="15"/>
      <c r="DF2" s="15"/>
      <c r="DG2" s="15"/>
      <c r="DH2" s="15"/>
      <c r="DI2" s="15"/>
      <c r="DJ2" s="24"/>
      <c r="DK2" s="24"/>
      <c r="DL2" s="24"/>
      <c r="DM2" s="24"/>
      <c r="DN2" s="24"/>
      <c r="DO2" s="24"/>
      <c r="DP2" s="24"/>
      <c r="DQ2" s="24"/>
      <c r="DR2" s="24"/>
      <c r="DS2" s="24"/>
      <c r="DT2" s="24"/>
      <c r="DU2" s="24"/>
      <c r="DV2" s="24"/>
      <c r="DW2" s="24"/>
      <c r="DX2" s="24"/>
      <c r="DY2" s="23"/>
      <c r="DZ2" s="23"/>
      <c r="EA2" s="23"/>
      <c r="EB2" s="23"/>
      <c r="EC2" s="23"/>
      <c r="ED2" s="23"/>
      <c r="EE2" s="23"/>
      <c r="EF2" s="23"/>
    </row>
    <row r="3" spans="1:136" s="14" customFormat="1" ht="50.45" customHeight="1" x14ac:dyDescent="0.25">
      <c r="A3" s="13"/>
      <c r="B3" s="2250"/>
      <c r="C3" s="2250"/>
      <c r="D3" s="2250"/>
      <c r="E3" s="2250"/>
      <c r="F3" s="2250"/>
      <c r="G3" s="2250"/>
      <c r="H3" s="2250"/>
      <c r="I3" s="2250"/>
      <c r="J3" s="2250"/>
      <c r="K3" s="2250"/>
      <c r="L3" s="2250"/>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26"/>
      <c r="AM3" s="27"/>
      <c r="AN3" s="27"/>
      <c r="AO3" s="27"/>
      <c r="AP3" s="27"/>
      <c r="AQ3" s="28"/>
      <c r="AR3" s="25"/>
      <c r="AS3" s="26"/>
      <c r="AT3" s="27"/>
      <c r="AU3" s="28"/>
      <c r="AV3" s="27"/>
      <c r="AW3" s="28"/>
      <c r="AX3" s="25"/>
      <c r="AY3" s="26"/>
      <c r="AZ3" s="27"/>
      <c r="BA3" s="28"/>
      <c r="BB3" s="28"/>
      <c r="BC3" s="27"/>
      <c r="BD3" s="28"/>
      <c r="BE3" s="29"/>
      <c r="BF3" s="19"/>
      <c r="BG3" s="15"/>
      <c r="BH3" s="51"/>
      <c r="BI3" s="104"/>
      <c r="BJ3" s="104"/>
      <c r="BK3" s="104"/>
      <c r="BL3" s="105"/>
      <c r="BM3" s="105"/>
      <c r="BN3" s="105"/>
      <c r="BO3" s="101"/>
      <c r="BP3" s="101"/>
      <c r="BQ3" s="101"/>
      <c r="BR3" s="101"/>
      <c r="BS3" s="101"/>
      <c r="BT3" s="101"/>
      <c r="BU3" s="101"/>
      <c r="BV3" s="101"/>
      <c r="BW3" s="101"/>
      <c r="BX3" s="101"/>
      <c r="BY3" s="101"/>
      <c r="BZ3" s="101"/>
      <c r="CA3" s="103"/>
      <c r="CB3" s="101"/>
      <c r="CC3" s="101"/>
      <c r="CD3" s="103"/>
      <c r="CE3" s="103"/>
      <c r="CF3" s="103"/>
      <c r="CG3" s="103"/>
      <c r="CH3" s="101"/>
      <c r="CI3" s="101"/>
      <c r="CJ3" s="103"/>
      <c r="CK3" s="103"/>
      <c r="CL3" s="103"/>
      <c r="CM3" s="71"/>
      <c r="CN3" s="16"/>
      <c r="CO3" s="16"/>
      <c r="CP3" s="16"/>
      <c r="CQ3" s="15"/>
      <c r="CR3" s="15"/>
      <c r="CS3" s="15"/>
      <c r="CT3" s="15"/>
      <c r="CU3" s="15"/>
      <c r="CV3" s="15"/>
      <c r="CW3" s="15"/>
      <c r="CX3" s="15"/>
      <c r="CY3" s="15"/>
      <c r="CZ3" s="15"/>
      <c r="DA3" s="15"/>
      <c r="DB3" s="15"/>
      <c r="DC3" s="15"/>
      <c r="DD3" s="15"/>
      <c r="DE3" s="15"/>
      <c r="DF3" s="15"/>
      <c r="DG3" s="15"/>
      <c r="DH3" s="15"/>
      <c r="DI3" s="15"/>
      <c r="DJ3" s="24"/>
      <c r="DK3" s="24"/>
      <c r="DL3" s="24"/>
      <c r="DM3" s="24"/>
      <c r="DN3" s="24"/>
      <c r="DO3" s="24"/>
      <c r="DP3" s="24"/>
      <c r="DQ3" s="24"/>
      <c r="DR3" s="24"/>
      <c r="DS3" s="24"/>
      <c r="DT3" s="24"/>
      <c r="DU3" s="24"/>
      <c r="DV3" s="24"/>
      <c r="DW3" s="24"/>
      <c r="DX3" s="24"/>
      <c r="DY3" s="23"/>
      <c r="DZ3" s="23"/>
      <c r="EA3" s="23"/>
      <c r="EB3" s="23"/>
      <c r="EC3" s="23"/>
      <c r="ED3" s="23"/>
      <c r="EE3" s="23"/>
      <c r="EF3" s="23"/>
    </row>
    <row r="4" spans="1:136" s="13" customFormat="1" ht="18.600000000000001" customHeight="1" x14ac:dyDescent="0.25">
      <c r="A4" s="30"/>
      <c r="B4" s="18"/>
      <c r="C4" s="18"/>
      <c r="D4" s="18"/>
      <c r="E4" s="707"/>
      <c r="F4" s="30"/>
      <c r="G4" s="31"/>
      <c r="H4" s="31"/>
      <c r="I4" s="31"/>
      <c r="J4" s="31"/>
      <c r="K4" s="31"/>
      <c r="L4" s="31"/>
      <c r="M4" s="31"/>
      <c r="N4" s="31"/>
      <c r="O4" s="31"/>
      <c r="P4" s="31"/>
      <c r="Q4" s="32"/>
      <c r="R4" s="31"/>
      <c r="S4" s="31"/>
      <c r="T4" s="31"/>
      <c r="U4" s="33"/>
      <c r="V4" s="33"/>
      <c r="W4" s="30"/>
      <c r="X4" s="30"/>
      <c r="Y4" s="33"/>
      <c r="Z4" s="34"/>
      <c r="AA4" s="34"/>
      <c r="AB4" s="33"/>
      <c r="AC4" s="34"/>
      <c r="AD4" s="35"/>
      <c r="AE4" s="30"/>
      <c r="AF4" s="33"/>
      <c r="AG4" s="36"/>
      <c r="AH4" s="36"/>
      <c r="AI4" s="33"/>
      <c r="AJ4" s="34"/>
      <c r="AK4" s="30"/>
      <c r="AL4" s="30"/>
      <c r="AM4" s="33"/>
      <c r="AN4" s="33"/>
      <c r="AO4" s="33"/>
      <c r="AP4" s="33"/>
      <c r="AQ4" s="34"/>
      <c r="AR4" s="30"/>
      <c r="AS4" s="30"/>
      <c r="AT4" s="33"/>
      <c r="AU4" s="34"/>
      <c r="AV4" s="33"/>
      <c r="AW4" s="34"/>
      <c r="AX4" s="30"/>
      <c r="AY4" s="30"/>
      <c r="AZ4" s="33"/>
      <c r="BA4" s="34"/>
      <c r="BB4" s="34"/>
      <c r="BC4" s="33"/>
      <c r="BD4" s="34"/>
      <c r="BE4" s="37"/>
      <c r="BF4" s="38"/>
      <c r="BG4" s="15"/>
      <c r="BH4" s="100"/>
      <c r="BI4" s="101"/>
      <c r="BJ4" s="101"/>
      <c r="BK4" s="101"/>
      <c r="BL4" s="102"/>
      <c r="BM4" s="102"/>
      <c r="BN4" s="102"/>
      <c r="BO4" s="101"/>
      <c r="BP4" s="101"/>
      <c r="BQ4" s="101"/>
      <c r="BR4" s="101"/>
      <c r="BS4" s="101"/>
      <c r="BT4" s="101"/>
      <c r="BU4" s="101"/>
      <c r="BV4" s="101"/>
      <c r="BW4" s="101"/>
      <c r="BX4" s="101"/>
      <c r="BY4" s="101"/>
      <c r="BZ4" s="101"/>
      <c r="CA4" s="103"/>
      <c r="CB4" s="101"/>
      <c r="CC4" s="101"/>
      <c r="CD4" s="103"/>
      <c r="CE4" s="103"/>
      <c r="CF4" s="103"/>
      <c r="CG4" s="103"/>
      <c r="CH4" s="101"/>
      <c r="CI4" s="101"/>
      <c r="CJ4" s="103"/>
      <c r="CK4" s="103"/>
      <c r="CL4" s="103"/>
      <c r="CM4" s="71"/>
      <c r="CN4" s="16"/>
      <c r="CO4" s="16"/>
      <c r="CP4" s="16"/>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6"/>
      <c r="DZ4" s="16"/>
      <c r="EA4" s="16"/>
      <c r="EB4" s="16"/>
      <c r="EC4" s="16"/>
      <c r="ED4" s="16"/>
      <c r="EE4" s="16"/>
      <c r="EF4" s="16"/>
    </row>
    <row r="5" spans="1:136" s="14" customFormat="1" ht="18.75" customHeight="1" x14ac:dyDescent="0.25">
      <c r="A5" s="13"/>
      <c r="B5" s="2258" t="s">
        <v>645</v>
      </c>
      <c r="C5" s="2258"/>
      <c r="D5" s="2258"/>
      <c r="E5" s="2258"/>
      <c r="F5" s="2258"/>
      <c r="G5" s="2258"/>
      <c r="H5" s="2258"/>
      <c r="I5" s="2258"/>
      <c r="J5" s="2258"/>
      <c r="K5" s="2258"/>
      <c r="L5" s="2258"/>
      <c r="N5" s="880"/>
      <c r="O5" s="880"/>
      <c r="P5" s="880"/>
      <c r="Q5" s="880"/>
      <c r="R5" s="880"/>
      <c r="S5" s="880"/>
      <c r="T5" s="880"/>
      <c r="U5" s="880"/>
      <c r="V5" s="880"/>
      <c r="W5" s="880"/>
      <c r="X5" s="880"/>
      <c r="Y5" s="880"/>
      <c r="Z5" s="880"/>
      <c r="AA5" s="880"/>
      <c r="AB5" s="880"/>
      <c r="AC5" s="880"/>
      <c r="AD5" s="880"/>
      <c r="AE5" s="880"/>
      <c r="AF5" s="880"/>
      <c r="AG5" s="880"/>
      <c r="AH5" s="880"/>
      <c r="AI5" s="880"/>
      <c r="AJ5" s="880"/>
      <c r="AK5" s="881"/>
      <c r="BG5" s="15"/>
      <c r="BH5" s="51"/>
      <c r="BI5" s="104"/>
      <c r="BJ5" s="104"/>
      <c r="BK5" s="104"/>
      <c r="BL5" s="105"/>
      <c r="BM5" s="105"/>
      <c r="BN5" s="105"/>
      <c r="BO5" s="885"/>
      <c r="BP5" s="101"/>
      <c r="BQ5" s="101"/>
      <c r="BR5" s="101"/>
      <c r="BS5" s="101"/>
      <c r="BT5" s="101"/>
      <c r="BU5" s="101"/>
      <c r="BV5" s="101"/>
      <c r="BW5" s="101"/>
      <c r="BX5" s="101"/>
      <c r="BY5" s="101"/>
      <c r="BZ5" s="101"/>
      <c r="CA5" s="103"/>
      <c r="CB5" s="101"/>
      <c r="CC5" s="101"/>
      <c r="CD5" s="103"/>
      <c r="CE5" s="103"/>
      <c r="CF5" s="103"/>
      <c r="CG5" s="103"/>
      <c r="CH5" s="101"/>
      <c r="CI5" s="101"/>
      <c r="CJ5" s="103"/>
      <c r="CK5" s="103"/>
      <c r="CL5" s="103"/>
      <c r="CM5" s="71"/>
      <c r="CN5" s="16"/>
      <c r="CO5" s="16"/>
      <c r="CP5" s="16"/>
      <c r="CQ5" s="15"/>
      <c r="CR5" s="15"/>
      <c r="CS5" s="15"/>
      <c r="CT5" s="15"/>
      <c r="CU5" s="15"/>
      <c r="CV5" s="15"/>
      <c r="CW5" s="15"/>
      <c r="CX5" s="15"/>
      <c r="CY5" s="15"/>
      <c r="CZ5" s="15"/>
      <c r="DA5" s="15"/>
      <c r="DB5" s="15"/>
      <c r="DC5" s="15"/>
      <c r="DD5" s="15"/>
      <c r="DE5" s="15"/>
      <c r="DF5" s="15"/>
      <c r="DG5" s="15"/>
      <c r="DH5" s="15"/>
      <c r="DI5" s="15"/>
      <c r="DJ5" s="24"/>
      <c r="DK5" s="24"/>
      <c r="DL5" s="24"/>
      <c r="DM5" s="24"/>
      <c r="DN5" s="24"/>
      <c r="DO5" s="24"/>
      <c r="DP5" s="24"/>
      <c r="DQ5" s="24"/>
      <c r="DR5" s="24"/>
      <c r="DS5" s="24"/>
      <c r="DT5" s="24"/>
      <c r="DU5" s="24"/>
      <c r="DV5" s="24"/>
      <c r="DW5" s="24"/>
      <c r="DX5" s="24"/>
      <c r="DY5" s="23"/>
      <c r="DZ5" s="23"/>
      <c r="EA5" s="23"/>
      <c r="EB5" s="23"/>
      <c r="EC5" s="23"/>
      <c r="ED5" s="23"/>
      <c r="EE5" s="23"/>
      <c r="EF5" s="23"/>
    </row>
    <row r="6" spans="1:136" s="14" customFormat="1" x14ac:dyDescent="0.25">
      <c r="A6" s="13"/>
      <c r="B6" s="1557" t="s">
        <v>17</v>
      </c>
      <c r="C6" s="2384"/>
      <c r="D6" s="2384"/>
      <c r="E6" s="1557" t="s">
        <v>16</v>
      </c>
      <c r="F6" s="2385">
        <f>RESIDUOS!E6</f>
        <v>0</v>
      </c>
      <c r="G6" s="2385"/>
      <c r="H6" s="2385"/>
      <c r="I6" s="2385"/>
      <c r="J6" s="2385"/>
      <c r="K6" s="2385"/>
      <c r="L6" s="622"/>
      <c r="N6" s="622"/>
      <c r="O6" s="622"/>
      <c r="P6" s="622"/>
      <c r="Q6" s="622"/>
      <c r="R6" s="622"/>
      <c r="S6" s="622"/>
      <c r="T6" s="622"/>
      <c r="U6" s="622"/>
      <c r="V6" s="622"/>
      <c r="W6" s="481" t="s">
        <v>647</v>
      </c>
      <c r="X6" s="2372">
        <f>AGROPECUARIO!Y6</f>
        <v>0</v>
      </c>
      <c r="Y6" s="2373"/>
      <c r="Z6" s="2373"/>
      <c r="AA6" s="2373"/>
      <c r="AB6" s="2373"/>
      <c r="AC6" s="2373"/>
      <c r="AD6" s="2373"/>
      <c r="AE6" s="2373"/>
      <c r="AF6" s="2373"/>
      <c r="AG6" s="2373"/>
      <c r="AH6" s="2373"/>
      <c r="AI6" s="2373"/>
      <c r="AJ6" s="2373"/>
      <c r="AK6" s="2374"/>
      <c r="BG6" s="15"/>
      <c r="BH6" s="51"/>
      <c r="BI6" s="104"/>
      <c r="BJ6" s="104"/>
      <c r="BK6" s="104"/>
      <c r="BL6" s="105"/>
      <c r="BM6" s="105"/>
      <c r="BN6" s="105"/>
      <c r="BO6" s="101"/>
      <c r="BP6" s="101"/>
      <c r="BQ6" s="101"/>
      <c r="BR6" s="101"/>
      <c r="BS6" s="101"/>
      <c r="BT6" s="101"/>
      <c r="BU6" s="101"/>
      <c r="BV6" s="101"/>
      <c r="BW6" s="101"/>
      <c r="BX6" s="101"/>
      <c r="BY6" s="101"/>
      <c r="BZ6" s="101"/>
      <c r="CA6" s="103"/>
      <c r="CB6" s="101"/>
      <c r="CC6" s="101"/>
      <c r="CD6" s="103"/>
      <c r="CE6" s="103"/>
      <c r="CF6" s="103"/>
      <c r="CG6" s="103"/>
      <c r="CH6" s="101"/>
      <c r="CI6" s="101"/>
      <c r="CJ6" s="103"/>
      <c r="CK6" s="103"/>
      <c r="CL6" s="103"/>
      <c r="CM6" s="71"/>
      <c r="CN6" s="16"/>
      <c r="CO6" s="16"/>
      <c r="CP6" s="16"/>
      <c r="CQ6" s="15"/>
      <c r="CR6" s="15"/>
      <c r="CS6" s="15"/>
      <c r="CT6" s="15"/>
      <c r="CU6" s="15"/>
      <c r="CV6" s="15"/>
      <c r="CW6" s="15"/>
      <c r="CX6" s="15"/>
      <c r="CY6" s="15"/>
      <c r="CZ6" s="15"/>
      <c r="DA6" s="15"/>
      <c r="DB6" s="15"/>
      <c r="DC6" s="15"/>
      <c r="DD6" s="15"/>
      <c r="DE6" s="15"/>
      <c r="DF6" s="15"/>
      <c r="DG6" s="15"/>
      <c r="DH6" s="15"/>
      <c r="DI6" s="15"/>
      <c r="DJ6" s="24"/>
      <c r="DK6" s="24"/>
      <c r="DL6" s="24"/>
      <c r="DM6" s="24"/>
      <c r="DN6" s="24"/>
      <c r="DO6" s="24"/>
      <c r="DP6" s="24"/>
      <c r="DQ6" s="24"/>
      <c r="DR6" s="24"/>
      <c r="DS6" s="24"/>
      <c r="DT6" s="24"/>
      <c r="DU6" s="24"/>
      <c r="DV6" s="24"/>
      <c r="DW6" s="24"/>
      <c r="DX6" s="24"/>
      <c r="DY6" s="23"/>
      <c r="DZ6" s="23"/>
      <c r="EA6" s="23"/>
      <c r="EB6" s="23"/>
      <c r="EC6" s="23"/>
      <c r="ED6" s="23"/>
      <c r="EE6" s="23"/>
      <c r="EF6" s="23"/>
    </row>
    <row r="7" spans="1:136" s="14" customFormat="1" x14ac:dyDescent="0.25">
      <c r="A7" s="13"/>
      <c r="B7" s="882" t="s">
        <v>646</v>
      </c>
      <c r="C7" s="2384"/>
      <c r="D7" s="2384"/>
      <c r="E7" s="1557" t="s">
        <v>17</v>
      </c>
      <c r="F7" s="2385">
        <f>RESIDUOS!E7</f>
        <v>0</v>
      </c>
      <c r="G7" s="2385"/>
      <c r="H7" s="2385"/>
      <c r="I7" s="2385"/>
      <c r="J7" s="2385"/>
      <c r="K7" s="2385"/>
      <c r="L7" s="622"/>
      <c r="N7" s="622"/>
      <c r="O7" s="622"/>
      <c r="P7" s="622"/>
      <c r="Q7" s="622"/>
      <c r="R7" s="622"/>
      <c r="S7" s="622"/>
      <c r="T7" s="622"/>
      <c r="U7" s="622"/>
      <c r="V7" s="622"/>
      <c r="W7" s="481" t="s">
        <v>16</v>
      </c>
      <c r="X7" s="2372">
        <f>AGROPECUARIO!Y7</f>
        <v>0</v>
      </c>
      <c r="Y7" s="2373"/>
      <c r="Z7" s="2373"/>
      <c r="AA7" s="2373"/>
      <c r="AB7" s="2373"/>
      <c r="AC7" s="2373"/>
      <c r="AD7" s="2373"/>
      <c r="AE7" s="2373"/>
      <c r="AF7" s="2373"/>
      <c r="AG7" s="2373"/>
      <c r="AH7" s="2373"/>
      <c r="AI7" s="2373"/>
      <c r="AJ7" s="2373"/>
      <c r="AK7" s="2374"/>
      <c r="BG7" s="15"/>
      <c r="BH7" s="51"/>
      <c r="BI7" s="104"/>
      <c r="BJ7" s="104"/>
      <c r="BK7" s="104"/>
      <c r="BL7" s="105"/>
      <c r="BM7" s="105"/>
      <c r="BN7" s="105"/>
      <c r="BO7" s="885"/>
      <c r="BP7" s="101"/>
      <c r="BQ7" s="101"/>
      <c r="BR7" s="101"/>
      <c r="BS7" s="101"/>
      <c r="BT7" s="101"/>
      <c r="BU7" s="101"/>
      <c r="BV7" s="101"/>
      <c r="BW7" s="101"/>
      <c r="BX7" s="101"/>
      <c r="BY7" s="101"/>
      <c r="BZ7" s="101"/>
      <c r="CA7" s="103"/>
      <c r="CB7" s="101"/>
      <c r="CC7" s="101"/>
      <c r="CD7" s="103"/>
      <c r="CE7" s="103"/>
      <c r="CF7" s="103"/>
      <c r="CG7" s="103"/>
      <c r="CH7" s="101"/>
      <c r="CI7" s="101"/>
      <c r="CJ7" s="103"/>
      <c r="CK7" s="103"/>
      <c r="CL7" s="103"/>
      <c r="CM7" s="71"/>
      <c r="CN7" s="16"/>
      <c r="CO7" s="16"/>
      <c r="CP7" s="16"/>
      <c r="CQ7" s="15"/>
      <c r="CR7" s="15"/>
      <c r="CS7" s="15"/>
      <c r="CT7" s="15"/>
      <c r="CU7" s="15"/>
      <c r="CV7" s="15"/>
      <c r="CW7" s="15"/>
      <c r="CX7" s="15"/>
      <c r="CY7" s="15"/>
      <c r="CZ7" s="15"/>
      <c r="DA7" s="15"/>
      <c r="DB7" s="15"/>
      <c r="DC7" s="15"/>
      <c r="DD7" s="15"/>
      <c r="DE7" s="15"/>
      <c r="DF7" s="15"/>
      <c r="DG7" s="15"/>
      <c r="DH7" s="15"/>
      <c r="DI7" s="15"/>
      <c r="DJ7" s="24"/>
      <c r="DK7" s="24"/>
      <c r="DL7" s="24"/>
      <c r="DM7" s="24"/>
      <c r="DN7" s="24"/>
      <c r="DO7" s="24"/>
      <c r="DP7" s="24"/>
      <c r="DQ7" s="24"/>
      <c r="DR7" s="24"/>
      <c r="DS7" s="24"/>
      <c r="DT7" s="24"/>
      <c r="DU7" s="24"/>
      <c r="DV7" s="24"/>
      <c r="DW7" s="24"/>
      <c r="DX7" s="24"/>
      <c r="DY7" s="23"/>
      <c r="DZ7" s="23"/>
      <c r="EA7" s="23"/>
      <c r="EB7" s="23"/>
      <c r="EC7" s="23"/>
      <c r="ED7" s="23"/>
      <c r="EE7" s="23"/>
      <c r="EF7" s="23"/>
    </row>
    <row r="8" spans="1:136" s="14" customFormat="1" x14ac:dyDescent="0.25">
      <c r="A8" s="13"/>
      <c r="B8" s="1557" t="s">
        <v>18</v>
      </c>
      <c r="C8" s="2384"/>
      <c r="D8" s="2384"/>
      <c r="E8" s="1557" t="s">
        <v>19</v>
      </c>
      <c r="F8" s="2385">
        <f>RESIDUOS!E8</f>
        <v>0</v>
      </c>
      <c r="G8" s="2385"/>
      <c r="H8" s="2385"/>
      <c r="I8" s="2385"/>
      <c r="J8" s="2385"/>
      <c r="K8" s="2385"/>
      <c r="L8" s="622"/>
      <c r="N8" s="622"/>
      <c r="O8" s="622"/>
      <c r="P8" s="622"/>
      <c r="Q8" s="622"/>
      <c r="R8" s="622"/>
      <c r="S8" s="622"/>
      <c r="T8" s="622"/>
      <c r="U8" s="622"/>
      <c r="V8" s="622"/>
      <c r="W8" s="481" t="s">
        <v>19</v>
      </c>
      <c r="X8" s="2372">
        <f>AGROPECUARIO!Y8</f>
        <v>0</v>
      </c>
      <c r="Y8" s="2373"/>
      <c r="Z8" s="2373"/>
      <c r="AA8" s="2373"/>
      <c r="AB8" s="2373"/>
      <c r="AC8" s="2373"/>
      <c r="AD8" s="2373"/>
      <c r="AE8" s="2373"/>
      <c r="AF8" s="2373"/>
      <c r="AG8" s="2373"/>
      <c r="AH8" s="2373"/>
      <c r="AI8" s="2373"/>
      <c r="AJ8" s="2373"/>
      <c r="AK8" s="2374"/>
      <c r="BG8" s="15"/>
      <c r="BH8" s="51"/>
      <c r="BI8" s="104"/>
      <c r="BJ8" s="104"/>
      <c r="BK8" s="104"/>
      <c r="BL8" s="105"/>
      <c r="BM8" s="105"/>
      <c r="BN8" s="105"/>
      <c r="BO8" s="885"/>
      <c r="BP8" s="101"/>
      <c r="BQ8" s="101"/>
      <c r="BR8" s="101"/>
      <c r="BS8" s="101"/>
      <c r="BT8" s="101"/>
      <c r="BU8" s="101"/>
      <c r="BV8" s="101"/>
      <c r="BW8" s="101"/>
      <c r="BX8" s="101"/>
      <c r="BY8" s="101"/>
      <c r="BZ8" s="101"/>
      <c r="CA8" s="103"/>
      <c r="CB8" s="101"/>
      <c r="CC8" s="101"/>
      <c r="CD8" s="103"/>
      <c r="CE8" s="103"/>
      <c r="CF8" s="103"/>
      <c r="CG8" s="103"/>
      <c r="CH8" s="101"/>
      <c r="CI8" s="101"/>
      <c r="CJ8" s="103"/>
      <c r="CK8" s="103"/>
      <c r="CL8" s="103"/>
      <c r="CM8" s="71"/>
      <c r="CN8" s="16"/>
      <c r="CO8" s="16"/>
      <c r="CP8" s="16"/>
      <c r="CQ8" s="15"/>
      <c r="CR8" s="15"/>
      <c r="CS8" s="15"/>
      <c r="CT8" s="15"/>
      <c r="CU8" s="15"/>
      <c r="CV8" s="15"/>
      <c r="CW8" s="15"/>
      <c r="CX8" s="15"/>
      <c r="CY8" s="15"/>
      <c r="CZ8" s="15"/>
      <c r="DA8" s="15"/>
      <c r="DB8" s="15"/>
      <c r="DC8" s="15"/>
      <c r="DD8" s="15"/>
      <c r="DE8" s="15"/>
      <c r="DF8" s="15"/>
      <c r="DG8" s="15"/>
      <c r="DH8" s="15"/>
      <c r="DI8" s="15"/>
      <c r="DJ8" s="24"/>
      <c r="DK8" s="24"/>
      <c r="DL8" s="24"/>
      <c r="DM8" s="24"/>
      <c r="DN8" s="24"/>
      <c r="DO8" s="24"/>
      <c r="DP8" s="24"/>
      <c r="DQ8" s="24"/>
      <c r="DR8" s="24"/>
      <c r="DS8" s="24"/>
      <c r="DT8" s="24"/>
      <c r="DU8" s="24"/>
      <c r="DV8" s="24"/>
      <c r="DW8" s="24"/>
      <c r="DX8" s="24"/>
      <c r="DY8" s="23"/>
      <c r="DZ8" s="23"/>
      <c r="EA8" s="23"/>
      <c r="EB8" s="23"/>
      <c r="EC8" s="23"/>
      <c r="ED8" s="23"/>
      <c r="EE8" s="23"/>
      <c r="EF8" s="23"/>
    </row>
    <row r="9" spans="1:136" s="14" customFormat="1" x14ac:dyDescent="0.25">
      <c r="A9" s="13"/>
      <c r="B9" s="1557" t="s">
        <v>20</v>
      </c>
      <c r="C9" s="2384"/>
      <c r="D9" s="2384"/>
      <c r="E9" s="1557" t="s">
        <v>21</v>
      </c>
      <c r="F9" s="2385">
        <f>RESIDUOS!E9</f>
        <v>2019</v>
      </c>
      <c r="G9" s="2385"/>
      <c r="H9" s="2385"/>
      <c r="I9" s="2385"/>
      <c r="J9" s="2385"/>
      <c r="K9" s="2385"/>
      <c r="L9" s="622"/>
      <c r="N9" s="622"/>
      <c r="O9" s="622"/>
      <c r="P9" s="622"/>
      <c r="Q9" s="622"/>
      <c r="R9" s="622"/>
      <c r="S9" s="622"/>
      <c r="T9" s="622"/>
      <c r="U9" s="622"/>
      <c r="V9" s="622"/>
      <c r="W9" s="481" t="s">
        <v>21</v>
      </c>
      <c r="X9" s="2372">
        <f>AGROPECUARIO!Y9</f>
        <v>0</v>
      </c>
      <c r="Y9" s="2373"/>
      <c r="Z9" s="2373"/>
      <c r="AA9" s="2373"/>
      <c r="AB9" s="2373"/>
      <c r="AC9" s="2373"/>
      <c r="AD9" s="2373"/>
      <c r="AE9" s="2373"/>
      <c r="AF9" s="2373"/>
      <c r="AG9" s="2373"/>
      <c r="AH9" s="2373"/>
      <c r="AI9" s="2373"/>
      <c r="AJ9" s="2373"/>
      <c r="AK9" s="2374"/>
      <c r="BG9" s="15"/>
      <c r="BH9" s="51"/>
      <c r="BI9" s="104"/>
      <c r="BJ9" s="104"/>
      <c r="BK9" s="104"/>
      <c r="BL9" s="105"/>
      <c r="BM9" s="105"/>
      <c r="BN9" s="105"/>
      <c r="BO9" s="885"/>
      <c r="BP9" s="101"/>
      <c r="BQ9" s="101"/>
      <c r="BR9" s="101"/>
      <c r="BS9" s="101"/>
      <c r="BT9" s="101"/>
      <c r="BU9" s="101"/>
      <c r="BV9" s="101"/>
      <c r="BW9" s="101"/>
      <c r="BX9" s="101"/>
      <c r="BY9" s="101"/>
      <c r="BZ9" s="101"/>
      <c r="CA9" s="103"/>
      <c r="CB9" s="101"/>
      <c r="CC9" s="101"/>
      <c r="CD9" s="103"/>
      <c r="CE9" s="103"/>
      <c r="CF9" s="103"/>
      <c r="CG9" s="103"/>
      <c r="CH9" s="101"/>
      <c r="CI9" s="101"/>
      <c r="CJ9" s="103"/>
      <c r="CK9" s="103"/>
      <c r="CL9" s="103"/>
      <c r="CM9" s="71"/>
      <c r="CN9" s="16"/>
      <c r="CO9" s="16"/>
      <c r="CP9" s="16"/>
      <c r="CQ9" s="15"/>
      <c r="CR9" s="15"/>
      <c r="CS9" s="15"/>
      <c r="CT9" s="15"/>
      <c r="CU9" s="15"/>
      <c r="CV9" s="15"/>
      <c r="CW9" s="15"/>
      <c r="CX9" s="15"/>
      <c r="CY9" s="15"/>
      <c r="CZ9" s="15"/>
      <c r="DA9" s="15"/>
      <c r="DB9" s="15"/>
      <c r="DC9" s="15"/>
      <c r="DD9" s="15"/>
      <c r="DE9" s="15"/>
      <c r="DF9" s="15"/>
      <c r="DG9" s="15"/>
      <c r="DH9" s="15"/>
      <c r="DI9" s="15"/>
      <c r="DJ9" s="24"/>
      <c r="DK9" s="24"/>
      <c r="DL9" s="24"/>
      <c r="DM9" s="24"/>
      <c r="DN9" s="24"/>
      <c r="DO9" s="24"/>
      <c r="DP9" s="24"/>
      <c r="DQ9" s="24"/>
      <c r="DR9" s="24"/>
      <c r="DS9" s="24"/>
      <c r="DT9" s="24"/>
      <c r="DU9" s="24"/>
      <c r="DV9" s="24"/>
      <c r="DW9" s="24"/>
      <c r="DX9" s="24"/>
      <c r="DY9" s="23"/>
      <c r="DZ9" s="23"/>
      <c r="EA9" s="23"/>
      <c r="EB9" s="23"/>
      <c r="EC9" s="23"/>
      <c r="ED9" s="23"/>
      <c r="EE9" s="23"/>
      <c r="EF9" s="23"/>
    </row>
    <row r="10" spans="1:136" s="14" customFormat="1" ht="15.75" thickBot="1" x14ac:dyDescent="0.3">
      <c r="A10" s="13"/>
      <c r="B10" s="1557" t="s">
        <v>121</v>
      </c>
      <c r="C10" s="2384"/>
      <c r="D10" s="2384"/>
      <c r="E10" s="1557" t="s">
        <v>22</v>
      </c>
      <c r="F10" s="2385">
        <f>RESIDUOS!E10</f>
        <v>0</v>
      </c>
      <c r="G10" s="2385"/>
      <c r="H10" s="2385"/>
      <c r="I10" s="2385"/>
      <c r="J10" s="2385"/>
      <c r="K10" s="2385"/>
      <c r="L10" s="706"/>
      <c r="N10" s="1558"/>
      <c r="O10" s="1558"/>
      <c r="P10" s="1558"/>
      <c r="Q10" s="1558"/>
      <c r="R10" s="1558"/>
      <c r="S10" s="1558"/>
      <c r="T10" s="1558"/>
      <c r="U10" s="1558"/>
      <c r="V10" s="1558"/>
      <c r="W10" s="536" t="s">
        <v>22</v>
      </c>
      <c r="X10" s="2375">
        <f>AGROPECUARIO!Y10</f>
        <v>0</v>
      </c>
      <c r="Y10" s="2376"/>
      <c r="Z10" s="2376"/>
      <c r="AA10" s="2376"/>
      <c r="AB10" s="2376"/>
      <c r="AC10" s="2376"/>
      <c r="AD10" s="2376"/>
      <c r="AE10" s="2376"/>
      <c r="AF10" s="2376"/>
      <c r="AG10" s="2376"/>
      <c r="AH10" s="2376"/>
      <c r="AI10" s="2376"/>
      <c r="AJ10" s="2376"/>
      <c r="AK10" s="2377"/>
      <c r="BG10" s="15"/>
      <c r="BH10" s="51"/>
      <c r="BI10" s="104"/>
      <c r="BJ10" s="104"/>
      <c r="BK10" s="104"/>
      <c r="BL10" s="105"/>
      <c r="BM10" s="105"/>
      <c r="BN10" s="105"/>
      <c r="BO10" s="886"/>
      <c r="BP10" s="1012"/>
      <c r="BQ10" s="1012"/>
      <c r="BR10" s="1012"/>
      <c r="BS10" s="1012"/>
      <c r="BT10" s="1012"/>
      <c r="BU10" s="101"/>
      <c r="BV10" s="1012"/>
      <c r="BW10" s="1012"/>
      <c r="BX10" s="101"/>
      <c r="BY10" s="101"/>
      <c r="BZ10" s="101"/>
      <c r="CA10" s="103"/>
      <c r="CB10" s="1012"/>
      <c r="CC10" s="1012"/>
      <c r="CD10" s="103"/>
      <c r="CE10" s="103"/>
      <c r="CF10" s="103"/>
      <c r="CG10" s="103"/>
      <c r="CH10" s="1012"/>
      <c r="CI10" s="1012"/>
      <c r="CJ10" s="103"/>
      <c r="CK10" s="103"/>
      <c r="CL10" s="103"/>
      <c r="CM10" s="71"/>
      <c r="CN10" s="16"/>
      <c r="CO10" s="16"/>
      <c r="CP10" s="16"/>
      <c r="CQ10" s="15"/>
      <c r="CR10" s="15"/>
      <c r="CS10" s="15"/>
      <c r="CT10" s="15"/>
      <c r="CU10" s="15"/>
      <c r="CV10" s="15"/>
      <c r="CW10" s="15"/>
      <c r="CX10" s="15"/>
      <c r="CY10" s="15"/>
      <c r="CZ10" s="15"/>
      <c r="DA10" s="15"/>
      <c r="DB10" s="15"/>
      <c r="DC10" s="15"/>
      <c r="DD10" s="15"/>
      <c r="DE10" s="15"/>
      <c r="DF10" s="15"/>
      <c r="DG10" s="15"/>
      <c r="DH10" s="15"/>
      <c r="DI10" s="15"/>
      <c r="DJ10" s="24"/>
      <c r="DK10" s="24"/>
      <c r="DL10" s="24"/>
      <c r="DM10" s="24"/>
      <c r="DN10" s="24"/>
      <c r="DO10" s="24"/>
      <c r="DP10" s="24"/>
      <c r="DQ10" s="24"/>
      <c r="DR10" s="24"/>
      <c r="DS10" s="24"/>
      <c r="DT10" s="24"/>
      <c r="DU10" s="24"/>
      <c r="DV10" s="24"/>
      <c r="DW10" s="24"/>
      <c r="DX10" s="24"/>
      <c r="DY10" s="23"/>
      <c r="DZ10" s="23"/>
      <c r="EA10" s="23"/>
      <c r="EB10" s="23"/>
      <c r="EC10" s="23"/>
      <c r="ED10" s="23"/>
      <c r="EE10" s="23"/>
      <c r="EF10" s="23"/>
    </row>
    <row r="11" spans="1:136" s="535" customFormat="1" ht="13.15" customHeight="1" thickBot="1" x14ac:dyDescent="0.3">
      <c r="A11" s="532"/>
      <c r="B11" s="533"/>
      <c r="C11" s="533"/>
      <c r="D11" s="533"/>
      <c r="E11" s="2378"/>
      <c r="F11" s="2378"/>
      <c r="G11" s="2378"/>
      <c r="H11" s="2378"/>
      <c r="I11" s="2378"/>
      <c r="J11" s="2378"/>
      <c r="K11" s="534"/>
      <c r="L11" s="533"/>
      <c r="M11" s="14"/>
      <c r="N11" s="532"/>
      <c r="O11" s="532"/>
      <c r="P11" s="532"/>
      <c r="Q11" s="532"/>
      <c r="R11" s="532"/>
      <c r="S11" s="532"/>
      <c r="T11" s="532"/>
      <c r="U11" s="532"/>
      <c r="V11" s="532"/>
      <c r="W11" s="532"/>
      <c r="X11" s="532"/>
      <c r="Y11" s="532"/>
      <c r="Z11" s="532"/>
      <c r="AA11" s="532"/>
      <c r="AB11" s="2379"/>
      <c r="AC11" s="2379"/>
      <c r="AD11" s="2379"/>
      <c r="AE11" s="2379"/>
      <c r="AF11" s="2379"/>
      <c r="AG11" s="532"/>
      <c r="AH11" s="532"/>
      <c r="AI11" s="532"/>
      <c r="AJ11" s="532"/>
      <c r="AK11" s="532"/>
      <c r="AL11" s="532"/>
      <c r="AM11" s="532"/>
      <c r="AN11" s="532"/>
      <c r="AO11" s="532"/>
      <c r="AP11" s="532"/>
      <c r="AQ11" s="532"/>
      <c r="AR11" s="532"/>
      <c r="AS11" s="532"/>
      <c r="AT11" s="532"/>
      <c r="AU11" s="532"/>
      <c r="AV11" s="532"/>
      <c r="AW11" s="532"/>
      <c r="AX11" s="532"/>
      <c r="AY11" s="532"/>
      <c r="AZ11" s="532"/>
      <c r="BA11" s="532"/>
      <c r="BO11" s="13"/>
      <c r="BV11" s="13"/>
      <c r="BW11" s="13"/>
      <c r="BX11" s="13"/>
      <c r="BY11" s="13"/>
      <c r="BZ11" s="13"/>
      <c r="CA11" s="13"/>
      <c r="CB11" s="13"/>
      <c r="CC11" s="13"/>
      <c r="CD11" s="13"/>
    </row>
    <row r="12" spans="1:136" s="121" customFormat="1" ht="30" customHeight="1" thickBot="1" x14ac:dyDescent="0.3">
      <c r="A12" s="532"/>
      <c r="B12" s="2380" t="s">
        <v>2138</v>
      </c>
      <c r="C12" s="2381"/>
      <c r="D12" s="2381"/>
      <c r="E12" s="2381"/>
      <c r="F12" s="2381"/>
      <c r="G12" s="2381"/>
      <c r="H12" s="2381"/>
      <c r="I12" s="2381"/>
      <c r="J12" s="2381"/>
      <c r="K12" s="2381"/>
      <c r="L12" s="2382"/>
      <c r="M12" s="119"/>
      <c r="N12" s="120"/>
      <c r="O12" s="119"/>
      <c r="P12" s="119"/>
      <c r="Q12" s="1559" t="s">
        <v>668</v>
      </c>
      <c r="R12" s="1560">
        <v>594.69299999999998</v>
      </c>
      <c r="S12" s="1561">
        <v>5.2299999999999999E-2</v>
      </c>
      <c r="T12" s="119"/>
      <c r="U12" s="119"/>
      <c r="V12" s="119"/>
      <c r="W12" s="119"/>
      <c r="X12" s="119"/>
      <c r="Y12" s="119"/>
      <c r="Z12" s="119"/>
      <c r="AA12" s="119"/>
      <c r="AB12" s="2350" t="s">
        <v>669</v>
      </c>
      <c r="AC12" s="2351"/>
      <c r="AD12" s="2351"/>
      <c r="AE12" s="2351"/>
      <c r="AF12" s="2351"/>
      <c r="AG12" s="2351"/>
      <c r="AH12" s="2351"/>
      <c r="AI12" s="2351"/>
      <c r="AJ12" s="2351"/>
      <c r="AK12" s="2351"/>
      <c r="AL12" s="2351"/>
      <c r="AM12" s="2352"/>
      <c r="AN12" s="119"/>
      <c r="AO12" s="119"/>
      <c r="AP12" s="2347"/>
      <c r="AQ12" s="1562"/>
      <c r="AR12" s="1563"/>
      <c r="AS12" s="1564" t="s">
        <v>666</v>
      </c>
      <c r="AT12" s="1565">
        <v>3.2</v>
      </c>
      <c r="AU12" s="1565">
        <v>1.3</v>
      </c>
      <c r="AV12" s="119"/>
      <c r="AW12" s="119"/>
      <c r="AX12" s="119"/>
      <c r="AY12" s="119"/>
      <c r="AZ12" s="119"/>
      <c r="BA12" s="119"/>
      <c r="BO12" s="887"/>
      <c r="BP12" s="2249" t="s">
        <v>1805</v>
      </c>
      <c r="BQ12" s="2249"/>
      <c r="BR12" s="2249"/>
      <c r="BS12" s="2249"/>
      <c r="BT12" s="2249"/>
      <c r="BU12" s="2249"/>
      <c r="BV12" s="100"/>
      <c r="BW12" s="100"/>
      <c r="BX12" s="100"/>
      <c r="BY12" s="100"/>
      <c r="BZ12" s="100"/>
      <c r="CA12" s="100"/>
      <c r="CB12" s="100"/>
      <c r="CC12" s="100"/>
      <c r="CD12" s="100"/>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row>
    <row r="13" spans="1:136" s="100" customFormat="1" ht="3.6" customHeight="1" thickBot="1" x14ac:dyDescent="0.3">
      <c r="A13" s="879"/>
      <c r="B13" s="748"/>
      <c r="C13" s="748"/>
      <c r="D13" s="748"/>
      <c r="E13" s="748"/>
      <c r="F13" s="748"/>
      <c r="G13" s="748"/>
      <c r="H13" s="748"/>
      <c r="I13" s="748"/>
      <c r="J13" s="748"/>
      <c r="K13" s="748"/>
      <c r="L13" s="748"/>
      <c r="M13" s="999"/>
      <c r="N13" s="999"/>
      <c r="O13" s="999"/>
      <c r="P13" s="999"/>
      <c r="Q13" s="1566"/>
      <c r="R13" s="1567"/>
      <c r="S13" s="1568"/>
      <c r="T13" s="999"/>
      <c r="U13" s="999"/>
      <c r="V13" s="999"/>
      <c r="W13" s="999"/>
      <c r="X13" s="999"/>
      <c r="Y13" s="999"/>
      <c r="Z13" s="999"/>
      <c r="AA13" s="999"/>
      <c r="AB13" s="1569"/>
      <c r="AC13" s="1569"/>
      <c r="AD13" s="1569"/>
      <c r="AE13" s="1569"/>
      <c r="AF13" s="1569"/>
      <c r="AG13" s="1569"/>
      <c r="AH13" s="1569"/>
      <c r="AI13" s="1569"/>
      <c r="AJ13" s="1569"/>
      <c r="AK13" s="1569"/>
      <c r="AL13" s="1569"/>
      <c r="AM13" s="1569"/>
      <c r="AN13" s="999"/>
      <c r="AO13" s="999"/>
      <c r="AP13" s="2348"/>
      <c r="AQ13" s="1570"/>
      <c r="AR13" s="1571"/>
      <c r="AS13" s="1572"/>
      <c r="AT13" s="1573"/>
      <c r="AU13" s="1573"/>
      <c r="AV13" s="999"/>
      <c r="AW13" s="999"/>
      <c r="AX13" s="999"/>
      <c r="AY13" s="999"/>
      <c r="AZ13" s="999"/>
      <c r="BA13" s="999"/>
      <c r="BP13" s="1574"/>
      <c r="BQ13" s="1574"/>
      <c r="BR13" s="1574"/>
      <c r="BS13" s="1574"/>
      <c r="BT13" s="1574"/>
      <c r="BU13" s="1574"/>
    </row>
    <row r="14" spans="1:136" s="121" customFormat="1" ht="42.6" customHeight="1" x14ac:dyDescent="0.25">
      <c r="A14" s="532"/>
      <c r="B14" s="2383" t="s">
        <v>2149</v>
      </c>
      <c r="C14" s="2256"/>
      <c r="D14" s="2256"/>
      <c r="E14" s="2256"/>
      <c r="F14" s="2256"/>
      <c r="G14" s="2256"/>
      <c r="H14" s="2256"/>
      <c r="I14" s="2256"/>
      <c r="J14" s="2256"/>
      <c r="K14" s="2256"/>
      <c r="L14" s="2257"/>
      <c r="M14" s="119"/>
      <c r="N14" s="1575"/>
      <c r="O14" s="119"/>
      <c r="P14" s="119"/>
      <c r="Q14" s="1576" t="s">
        <v>670</v>
      </c>
      <c r="R14" s="1577">
        <v>353.22399999999999</v>
      </c>
      <c r="S14" s="1578">
        <v>3.1E-2</v>
      </c>
      <c r="T14" s="119"/>
      <c r="U14" s="119"/>
      <c r="V14" s="119"/>
      <c r="W14" s="119"/>
      <c r="X14" s="119"/>
      <c r="Y14" s="119"/>
      <c r="Z14" s="119"/>
      <c r="AA14" s="119"/>
      <c r="AB14" s="2353" t="s">
        <v>671</v>
      </c>
      <c r="AC14" s="2354"/>
      <c r="AD14" s="2354"/>
      <c r="AE14" s="2354"/>
      <c r="AF14" s="2354"/>
      <c r="AG14" s="2354"/>
      <c r="AH14" s="2354"/>
      <c r="AI14" s="2354"/>
      <c r="AJ14" s="2354"/>
      <c r="AK14" s="2354"/>
      <c r="AL14" s="2354"/>
      <c r="AM14" s="2355"/>
      <c r="AN14" s="119"/>
      <c r="AO14" s="119"/>
      <c r="AP14" s="2348"/>
      <c r="AQ14" s="2320" t="s">
        <v>672</v>
      </c>
      <c r="AR14" s="2320" t="s">
        <v>673</v>
      </c>
      <c r="AS14" s="1579" t="s">
        <v>663</v>
      </c>
      <c r="AT14" s="1580">
        <v>1.3</v>
      </c>
      <c r="AU14" s="1580">
        <v>1.2</v>
      </c>
      <c r="AV14" s="119"/>
      <c r="AW14" s="119"/>
      <c r="AX14" s="119"/>
      <c r="AY14" s="119"/>
      <c r="AZ14" s="119"/>
      <c r="BA14" s="119"/>
      <c r="BO14" s="887"/>
      <c r="BP14" s="2248" t="s">
        <v>696</v>
      </c>
      <c r="BQ14" s="2248"/>
      <c r="BR14" s="2248"/>
      <c r="BS14" s="1581" t="s">
        <v>1698</v>
      </c>
      <c r="BT14" s="1581" t="s">
        <v>1699</v>
      </c>
      <c r="BU14" s="1581" t="s">
        <v>1700</v>
      </c>
      <c r="BV14" s="100"/>
      <c r="BW14" s="100"/>
      <c r="BX14" s="100"/>
      <c r="BY14" s="100"/>
      <c r="BZ14" s="100"/>
      <c r="CA14" s="100"/>
      <c r="CB14" s="100"/>
      <c r="CC14" s="100"/>
      <c r="CD14" s="100"/>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row>
    <row r="15" spans="1:136" s="121" customFormat="1" ht="47.45" customHeight="1" x14ac:dyDescent="0.25">
      <c r="A15" s="532"/>
      <c r="B15" s="2260" t="s">
        <v>1215</v>
      </c>
      <c r="C15" s="2252" t="s">
        <v>1812</v>
      </c>
      <c r="D15" s="2252" t="s">
        <v>1406</v>
      </c>
      <c r="E15" s="2252" t="s">
        <v>1811</v>
      </c>
      <c r="F15" s="2252" t="s">
        <v>1249</v>
      </c>
      <c r="G15" s="968" t="s">
        <v>1253</v>
      </c>
      <c r="H15" s="968" t="s">
        <v>1378</v>
      </c>
      <c r="I15" s="968" t="s">
        <v>1251</v>
      </c>
      <c r="J15" s="564" t="s">
        <v>1279</v>
      </c>
      <c r="K15" s="968" t="s">
        <v>1225</v>
      </c>
      <c r="L15" s="1582" t="s">
        <v>1214</v>
      </c>
      <c r="M15" s="119"/>
      <c r="N15" s="1583"/>
      <c r="O15" s="119"/>
      <c r="P15" s="119"/>
      <c r="Q15" s="1584" t="s">
        <v>675</v>
      </c>
      <c r="R15" s="1585">
        <v>8398.1149999999998</v>
      </c>
      <c r="S15" s="1586">
        <v>0.7349</v>
      </c>
      <c r="T15" s="119"/>
      <c r="U15" s="119"/>
      <c r="V15" s="119"/>
      <c r="W15" s="119"/>
      <c r="X15" s="119"/>
      <c r="Y15" s="119"/>
      <c r="Z15" s="119"/>
      <c r="AA15" s="119"/>
      <c r="AB15" s="2261" t="s">
        <v>676</v>
      </c>
      <c r="AC15" s="2262"/>
      <c r="AD15" s="2262"/>
      <c r="AE15" s="2262"/>
      <c r="AF15" s="2262"/>
      <c r="AG15" s="2262"/>
      <c r="AH15" s="2262"/>
      <c r="AI15" s="2262"/>
      <c r="AJ15" s="2262"/>
      <c r="AK15" s="2262"/>
      <c r="AL15" s="2262"/>
      <c r="AM15" s="2263"/>
      <c r="AN15" s="119"/>
      <c r="AO15" s="119"/>
      <c r="AP15" s="2348"/>
      <c r="AQ15" s="2324"/>
      <c r="AR15" s="2324"/>
      <c r="AS15" s="1587" t="s">
        <v>664</v>
      </c>
      <c r="AT15" s="1588">
        <v>1.2</v>
      </c>
      <c r="AU15" s="1588">
        <v>1.1000000000000001</v>
      </c>
      <c r="AV15" s="119"/>
      <c r="AW15" s="119"/>
      <c r="AX15" s="119"/>
      <c r="AY15" s="119"/>
      <c r="AZ15" s="119"/>
      <c r="BA15" s="119"/>
      <c r="BO15" s="887"/>
      <c r="BP15" s="2247" t="s">
        <v>1656</v>
      </c>
      <c r="BQ15" s="2247"/>
      <c r="BR15" s="2247"/>
      <c r="BS15" s="1589" t="s">
        <v>1701</v>
      </c>
      <c r="BT15" s="1590" t="s">
        <v>1702</v>
      </c>
      <c r="BU15" s="1589" t="s">
        <v>1703</v>
      </c>
      <c r="BV15" s="1591"/>
      <c r="BW15" s="1592"/>
      <c r="BX15" s="1593"/>
      <c r="BY15" s="1592"/>
      <c r="BZ15" s="1591"/>
      <c r="CA15" s="100"/>
      <c r="CB15" s="100"/>
      <c r="CC15" s="100"/>
      <c r="CD15" s="100"/>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row>
    <row r="16" spans="1:136" s="121" customFormat="1" ht="20.25" customHeight="1" x14ac:dyDescent="0.25">
      <c r="A16" s="532"/>
      <c r="B16" s="2260"/>
      <c r="C16" s="2252"/>
      <c r="D16" s="2252"/>
      <c r="E16" s="2252"/>
      <c r="F16" s="2252"/>
      <c r="G16" s="1594" t="s">
        <v>677</v>
      </c>
      <c r="H16" s="1595" t="s">
        <v>1211</v>
      </c>
      <c r="I16" s="1594" t="s">
        <v>1252</v>
      </c>
      <c r="J16" s="1596" t="s">
        <v>1278</v>
      </c>
      <c r="K16" s="1596" t="s">
        <v>1192</v>
      </c>
      <c r="L16" s="1597" t="s">
        <v>662</v>
      </c>
      <c r="M16" s="119"/>
      <c r="N16" s="1575"/>
      <c r="O16" s="119"/>
      <c r="P16" s="119"/>
      <c r="Q16" s="1584" t="s">
        <v>678</v>
      </c>
      <c r="R16" s="1598">
        <v>41.771000000000001</v>
      </c>
      <c r="S16" s="1586">
        <v>3.7000000000000002E-3</v>
      </c>
      <c r="T16" s="119"/>
      <c r="U16" s="119"/>
      <c r="V16" s="119"/>
      <c r="W16" s="119"/>
      <c r="X16" s="119"/>
      <c r="Y16" s="119"/>
      <c r="Z16" s="119"/>
      <c r="AA16" s="119"/>
      <c r="AB16" s="2261" t="s">
        <v>679</v>
      </c>
      <c r="AC16" s="2262"/>
      <c r="AD16" s="2262"/>
      <c r="AE16" s="2262"/>
      <c r="AF16" s="2262"/>
      <c r="AG16" s="2262"/>
      <c r="AH16" s="2262"/>
      <c r="AI16" s="2262"/>
      <c r="AJ16" s="2262"/>
      <c r="AK16" s="2262"/>
      <c r="AL16" s="2262"/>
      <c r="AM16" s="2263"/>
      <c r="AN16" s="119"/>
      <c r="AO16" s="119"/>
      <c r="AP16" s="2348"/>
      <c r="AQ16" s="2321"/>
      <c r="AR16" s="2321"/>
      <c r="AS16" s="1587" t="s">
        <v>666</v>
      </c>
      <c r="AT16" s="1588">
        <v>4</v>
      </c>
      <c r="AU16" s="1588">
        <v>1.3</v>
      </c>
      <c r="AV16" s="119"/>
      <c r="AW16" s="119"/>
      <c r="AX16" s="119"/>
      <c r="AY16" s="119"/>
      <c r="AZ16" s="119"/>
      <c r="BA16" s="119"/>
      <c r="BO16" s="887"/>
      <c r="BP16" s="2247" t="s">
        <v>1657</v>
      </c>
      <c r="BQ16" s="2247"/>
      <c r="BR16" s="2247"/>
      <c r="BS16" s="1589" t="s">
        <v>1704</v>
      </c>
      <c r="BT16" s="1590" t="s">
        <v>1705</v>
      </c>
      <c r="BU16" s="1589" t="s">
        <v>1706</v>
      </c>
      <c r="BV16" s="1591"/>
      <c r="BW16" s="1592"/>
      <c r="BX16" s="1593"/>
      <c r="BY16" s="1592"/>
      <c r="BZ16" s="1591"/>
      <c r="CA16" s="100"/>
      <c r="CB16" s="100"/>
      <c r="CC16" s="100"/>
      <c r="CD16" s="100"/>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row>
    <row r="17" spans="1:113" ht="18.75" customHeight="1" x14ac:dyDescent="0.25">
      <c r="A17" s="532"/>
      <c r="B17" s="1599" t="str">
        <f>IFERROR(CONCATENATE(D17," ","convertidos en"," ",C17),0)</f>
        <v>Pastizales convertidos en Tierras Forestales</v>
      </c>
      <c r="C17" s="1600" t="str">
        <f>IFERROR(IF(VLOOKUP(E17,'Supuestos FE CUT'!$A$2:$G$35,2,FALSE)="Tierras Forestales", "Tierras Forestales", "ERROR"),0)</f>
        <v>Tierras Forestales</v>
      </c>
      <c r="D17" s="1600" t="str">
        <f>IFERROR(VLOOKUP(F17,'Supuestos FE CUT'!$A$2:$G$35,2,FALSE),0)</f>
        <v>Pastizales</v>
      </c>
      <c r="E17" s="570" t="s">
        <v>1388</v>
      </c>
      <c r="F17" s="570" t="s">
        <v>1393</v>
      </c>
      <c r="G17" s="570">
        <v>9.01</v>
      </c>
      <c r="H17" s="1601">
        <f>IFERROR(VLOOKUP(E17,'Supuestos FE CUT'!$A$2:$J$35,10,FALSE)*-1,0)</f>
        <v>-6.2365428000000005</v>
      </c>
      <c r="I17" s="1601">
        <f>IFERROR(VLOOKUP(F17,'Supuestos FE CUT'!$A$2:$J$35,9,FALSE),0)</f>
        <v>26.415999999999997</v>
      </c>
      <c r="J17" s="1602">
        <f>(H17+I17)*G17</f>
        <v>181.81690937199994</v>
      </c>
      <c r="K17" s="1603">
        <f>J17*(44/12)</f>
        <v>666.66200103066637</v>
      </c>
      <c r="L17" s="1000" t="e">
        <f>IF(G17&gt;0,VLOOKUP($E17,$AY$96:$BI$126,10,FALSE),0)</f>
        <v>#N/A</v>
      </c>
      <c r="M17" s="15" t="e">
        <f>(K17*L17)^2</f>
        <v>#N/A</v>
      </c>
      <c r="N17" s="1575"/>
      <c r="O17" s="117"/>
      <c r="P17" s="117"/>
      <c r="Q17" s="1584" t="s">
        <v>683</v>
      </c>
      <c r="R17" s="1598">
        <v>75.983000000000004</v>
      </c>
      <c r="S17" s="1586">
        <v>6.7000000000000002E-3</v>
      </c>
      <c r="T17" s="117"/>
      <c r="U17" s="117"/>
      <c r="V17" s="117"/>
      <c r="W17" s="117"/>
      <c r="X17" s="117"/>
      <c r="Y17" s="117"/>
      <c r="Z17" s="117"/>
      <c r="AA17" s="117"/>
      <c r="AB17" s="1604" t="s">
        <v>665</v>
      </c>
      <c r="AC17" s="2343"/>
      <c r="AD17" s="2344"/>
      <c r="AE17" s="1587"/>
      <c r="AF17" s="2343"/>
      <c r="AG17" s="2344"/>
      <c r="AH17" s="2343"/>
      <c r="AI17" s="2344"/>
      <c r="AJ17" s="1587"/>
      <c r="AK17" s="2343"/>
      <c r="AL17" s="2344"/>
      <c r="AM17" s="1587"/>
      <c r="AN17" s="117"/>
      <c r="AO17" s="117"/>
      <c r="AP17" s="2348"/>
      <c r="AQ17" s="2345"/>
      <c r="AR17" s="2320"/>
      <c r="AS17" s="1587" t="s">
        <v>664</v>
      </c>
      <c r="AT17" s="1588">
        <v>2</v>
      </c>
      <c r="AU17" s="1588">
        <v>1.3</v>
      </c>
      <c r="AV17" s="117"/>
      <c r="AW17" s="117"/>
      <c r="AX17" s="117"/>
      <c r="AY17" s="117"/>
      <c r="AZ17" s="117"/>
      <c r="BA17" s="117"/>
      <c r="BO17" s="883"/>
      <c r="BP17" s="2247" t="s">
        <v>1658</v>
      </c>
      <c r="BQ17" s="2247"/>
      <c r="BR17" s="2247"/>
      <c r="BS17" s="1589" t="s">
        <v>1707</v>
      </c>
      <c r="BT17" s="1589" t="s">
        <v>1708</v>
      </c>
      <c r="BU17" s="1589" t="s">
        <v>1706</v>
      </c>
      <c r="BV17" s="1591"/>
      <c r="BW17" s="1592"/>
      <c r="BX17" s="1593"/>
      <c r="BY17" s="1592"/>
      <c r="BZ17" s="1591"/>
      <c r="CA17" s="13"/>
      <c r="CB17" s="13"/>
      <c r="CC17" s="13"/>
      <c r="CD17" s="13"/>
    </row>
    <row r="18" spans="1:113" ht="18" customHeight="1" x14ac:dyDescent="0.25">
      <c r="A18" s="532"/>
      <c r="B18" s="1599" t="str">
        <f>IFERROR(CONCATENATE(D18," ","convertidos en"," ",C18),0)</f>
        <v>Tierras de Cultivo convertidos en Tierras Forestales</v>
      </c>
      <c r="C18" s="1600" t="str">
        <f>IFERROR(IF(VLOOKUP(E18,'Supuestos FE CUT'!$A$2:$G$35,2,FALSE)="Tierras Forestales", "Tierras Forestales", "ERROR"),0)</f>
        <v>Tierras Forestales</v>
      </c>
      <c r="D18" s="1600" t="str">
        <f>IFERROR(VLOOKUP(F18,'Supuestos FE CUT'!$A$2:$G$35,2,FALSE),0)</f>
        <v>Tierras de Cultivo</v>
      </c>
      <c r="E18" s="570" t="s">
        <v>1388</v>
      </c>
      <c r="F18" s="570" t="s">
        <v>1695</v>
      </c>
      <c r="G18" s="570">
        <v>0.32</v>
      </c>
      <c r="H18" s="1601">
        <f>IFERROR(VLOOKUP(E18,'Supuestos FE CUT'!$A$2:$J$35,10,FALSE)*-1,0)</f>
        <v>-6.2365428000000005</v>
      </c>
      <c r="I18" s="1601">
        <f>IFERROR(VLOOKUP(F18,'Supuestos FE CUT'!$A$2:$J$35,9,FALSE),0)</f>
        <v>11.729999999999999</v>
      </c>
      <c r="J18" s="1602">
        <f>(H18+I18)*G18</f>
        <v>1.7579063039999994</v>
      </c>
      <c r="K18" s="1603">
        <f>J18*(44/12)</f>
        <v>6.4456564479999976</v>
      </c>
      <c r="L18" s="1000" t="e">
        <f>IF(G18&gt;0,VLOOKUP($E18,$AY$96:$BI$126,10,FALSE),0)</f>
        <v>#N/A</v>
      </c>
      <c r="M18" s="15" t="e">
        <f t="shared" ref="M18:M32" si="0">(K18*L18)^2</f>
        <v>#N/A</v>
      </c>
      <c r="N18" s="1583"/>
      <c r="O18" s="117"/>
      <c r="P18" s="117"/>
      <c r="Q18" s="1584" t="s">
        <v>684</v>
      </c>
      <c r="R18" s="1585">
        <v>473.16800000000001</v>
      </c>
      <c r="S18" s="1586">
        <v>4.48E-2</v>
      </c>
      <c r="T18" s="117"/>
      <c r="U18" s="117"/>
      <c r="V18" s="117"/>
      <c r="W18" s="117"/>
      <c r="X18" s="117"/>
      <c r="Y18" s="117"/>
      <c r="Z18" s="117"/>
      <c r="AA18" s="117"/>
      <c r="AB18" s="1605" t="s">
        <v>685</v>
      </c>
      <c r="AC18" s="2343" t="s">
        <v>686</v>
      </c>
      <c r="AD18" s="2344"/>
      <c r="AE18" s="1587">
        <v>300</v>
      </c>
      <c r="AF18" s="2343">
        <v>270</v>
      </c>
      <c r="AG18" s="2344"/>
      <c r="AH18" s="2343">
        <v>110</v>
      </c>
      <c r="AI18" s="2344"/>
      <c r="AJ18" s="1587">
        <v>60</v>
      </c>
      <c r="AK18" s="2343">
        <v>170</v>
      </c>
      <c r="AL18" s="2344"/>
      <c r="AM18" s="1587">
        <v>60</v>
      </c>
      <c r="AN18" s="117"/>
      <c r="AO18" s="117"/>
      <c r="AP18" s="2349"/>
      <c r="AQ18" s="2346"/>
      <c r="AR18" s="2321"/>
      <c r="AS18" s="1587" t="s">
        <v>666</v>
      </c>
      <c r="AT18" s="1588">
        <v>9</v>
      </c>
      <c r="AU18" s="1588">
        <v>1.7</v>
      </c>
      <c r="AV18" s="117"/>
      <c r="AW18" s="117"/>
      <c r="AX18" s="117"/>
      <c r="AY18" s="117"/>
      <c r="AZ18" s="117"/>
      <c r="BA18" s="117"/>
      <c r="BO18" s="883"/>
      <c r="BP18" s="2247" t="s">
        <v>1659</v>
      </c>
      <c r="BQ18" s="2247"/>
      <c r="BR18" s="2247"/>
      <c r="BS18" s="1589" t="s">
        <v>1709</v>
      </c>
      <c r="BT18" s="1589" t="s">
        <v>1710</v>
      </c>
      <c r="BU18" s="1589" t="s">
        <v>1711</v>
      </c>
      <c r="BV18" s="1591"/>
      <c r="BW18" s="1592"/>
      <c r="BX18" s="1593"/>
      <c r="BY18" s="1592"/>
      <c r="BZ18" s="1591"/>
      <c r="CA18" s="13"/>
      <c r="CB18" s="13"/>
      <c r="CC18" s="13"/>
      <c r="CD18" s="13"/>
    </row>
    <row r="19" spans="1:113" ht="18" customHeight="1" x14ac:dyDescent="0.25">
      <c r="A19" s="532"/>
      <c r="B19" s="1599" t="str">
        <f>IFERROR(CONCATENATE(D19," ","convertidos en"," ",C19),0)</f>
        <v>Tierras Forestales convertidos en Tierras Forestales</v>
      </c>
      <c r="C19" s="1600" t="str">
        <f>IFERROR(IF(VLOOKUP(E19,'Supuestos FE CUT'!$A$2:$G$35,2,FALSE)="Tierras Forestales", "Tierras Forestales", "ERROR"),0)</f>
        <v>Tierras Forestales</v>
      </c>
      <c r="D19" s="1600" t="str">
        <f>IFERROR(VLOOKUP(F19,'Supuestos FE CUT'!$A$2:$G$35,2,FALSE),0)</f>
        <v>Tierras Forestales</v>
      </c>
      <c r="E19" s="570" t="s">
        <v>1388</v>
      </c>
      <c r="F19" s="570" t="s">
        <v>1387</v>
      </c>
      <c r="G19" s="570">
        <v>11.49</v>
      </c>
      <c r="H19" s="1601">
        <f>IFERROR(VLOOKUP(E19,'Supuestos FE CUT'!$A$2:$J$35,10,FALSE)*-1,0)</f>
        <v>-6.2365428000000005</v>
      </c>
      <c r="I19" s="1601">
        <f>IFERROR(VLOOKUP(F19,'Supuestos FE CUT'!$A$2:$J$35,9,FALSE),0)</f>
        <v>42.81935</v>
      </c>
      <c r="J19" s="1602">
        <f>(H19+I19)*G19</f>
        <v>420.33645472799998</v>
      </c>
      <c r="K19" s="1603">
        <f>J19*(44/12)</f>
        <v>1541.2336673359998</v>
      </c>
      <c r="L19" s="1000" t="e">
        <f>IF(G19&gt;0,VLOOKUP($E19,$AY$96:$BI$126,10,FALSE),0)</f>
        <v>#N/A</v>
      </c>
      <c r="M19" s="15" t="e">
        <f t="shared" si="0"/>
        <v>#N/A</v>
      </c>
      <c r="N19" s="1575"/>
      <c r="O19" s="117"/>
      <c r="P19" s="117"/>
      <c r="Q19" s="1584" t="s">
        <v>687</v>
      </c>
      <c r="R19" s="1598">
        <v>53.234999999999999</v>
      </c>
      <c r="S19" s="1586">
        <v>4.7000000000000002E-3</v>
      </c>
      <c r="T19" s="117"/>
      <c r="U19" s="117"/>
      <c r="V19" s="117"/>
      <c r="W19" s="117"/>
      <c r="X19" s="117"/>
      <c r="Y19" s="117"/>
      <c r="Z19" s="117"/>
      <c r="AA19" s="117"/>
      <c r="AB19" s="1605" t="s">
        <v>688</v>
      </c>
      <c r="AC19" s="2343" t="s">
        <v>686</v>
      </c>
      <c r="AD19" s="2344"/>
      <c r="AE19" s="1587">
        <v>200</v>
      </c>
      <c r="AF19" s="2343">
        <v>140</v>
      </c>
      <c r="AG19" s="2344"/>
      <c r="AH19" s="2343">
        <v>110</v>
      </c>
      <c r="AI19" s="2344"/>
      <c r="AJ19" s="1587">
        <v>60</v>
      </c>
      <c r="AK19" s="2343">
        <v>120</v>
      </c>
      <c r="AL19" s="2344"/>
      <c r="AM19" s="1587">
        <v>30</v>
      </c>
      <c r="AN19" s="117"/>
      <c r="AO19" s="117"/>
      <c r="AP19" s="2273" t="s">
        <v>689</v>
      </c>
      <c r="AQ19" s="2274"/>
      <c r="AR19" s="2274"/>
      <c r="AS19" s="2274"/>
      <c r="AT19" s="2274"/>
      <c r="AU19" s="2275"/>
      <c r="AV19" s="117"/>
      <c r="AW19" s="117"/>
      <c r="AX19" s="117"/>
      <c r="AY19" s="117"/>
      <c r="AZ19" s="117"/>
      <c r="BA19" s="117"/>
      <c r="BO19" s="883"/>
      <c r="BP19" s="2247" t="s">
        <v>1660</v>
      </c>
      <c r="BQ19" s="2247"/>
      <c r="BR19" s="2247"/>
      <c r="BS19" s="1589" t="s">
        <v>1701</v>
      </c>
      <c r="BT19" s="1590" t="s">
        <v>1702</v>
      </c>
      <c r="BU19" s="1589" t="s">
        <v>1712</v>
      </c>
      <c r="BV19" s="1591"/>
      <c r="BW19" s="1592"/>
      <c r="BX19" s="1593"/>
      <c r="BY19" s="1592"/>
      <c r="BZ19" s="1591"/>
      <c r="CA19" s="13"/>
      <c r="CB19" s="13"/>
      <c r="CC19" s="13"/>
      <c r="CD19" s="13"/>
    </row>
    <row r="20" spans="1:113" ht="18" customHeight="1" x14ac:dyDescent="0.25">
      <c r="A20" s="532"/>
      <c r="B20" s="1599" t="str">
        <f>IFERROR(CONCATENATE(D20," ","convertidos en"," ",C20),0)</f>
        <v>Tierras Forestales convertidos en Tierras Forestales</v>
      </c>
      <c r="C20" s="1600" t="str">
        <f>IFERROR(IF(VLOOKUP(E20,'Supuestos FE CUT'!$A$2:$G$35,2,FALSE)="Tierras Forestales", "Tierras Forestales", "ERROR"),0)</f>
        <v>Tierras Forestales</v>
      </c>
      <c r="D20" s="1600" t="str">
        <f>IFERROR(VLOOKUP(F20,'Supuestos FE CUT'!$A$2:$G$35,2,FALSE),0)</f>
        <v>Tierras Forestales</v>
      </c>
      <c r="E20" s="570" t="s">
        <v>1387</v>
      </c>
      <c r="F20" s="570" t="s">
        <v>1388</v>
      </c>
      <c r="G20" s="570">
        <v>3.03</v>
      </c>
      <c r="H20" s="1601">
        <f>IFERROR(VLOOKUP(E20,'Supuestos FE CUT'!$A$2:$J$35,10,FALSE)*-1,0)</f>
        <v>-2.1409674999999999</v>
      </c>
      <c r="I20" s="1601">
        <f>IFERROR(VLOOKUP(F20,'Supuestos FE CUT'!$A$2:$J$35,9,FALSE),0)</f>
        <v>124.73085600000002</v>
      </c>
      <c r="J20" s="1602">
        <f>(H20+I20)*G20</f>
        <v>371.44736215500001</v>
      </c>
      <c r="K20" s="1603">
        <f>J20*(44/12)</f>
        <v>1361.973661235</v>
      </c>
      <c r="L20" s="1000" t="e">
        <f>IF(G20&gt;0,VLOOKUP($E20,$AY$96:$BI$126,10,FALSE),0)</f>
        <v>#N/A</v>
      </c>
      <c r="M20" s="15" t="e">
        <f t="shared" si="0"/>
        <v>#N/A</v>
      </c>
      <c r="N20" s="120"/>
      <c r="O20" s="117"/>
      <c r="P20" s="117"/>
      <c r="Q20" s="1584" t="s">
        <v>690</v>
      </c>
      <c r="R20" s="1598">
        <v>19.887</v>
      </c>
      <c r="S20" s="1586">
        <v>1.6999999999999999E-3</v>
      </c>
      <c r="T20" s="117"/>
      <c r="U20" s="117"/>
      <c r="V20" s="117"/>
      <c r="W20" s="117"/>
      <c r="X20" s="117"/>
      <c r="Y20" s="117"/>
      <c r="Z20" s="117"/>
      <c r="AA20" s="117"/>
      <c r="AB20" s="1605" t="s">
        <v>691</v>
      </c>
      <c r="AC20" s="2343" t="s">
        <v>686</v>
      </c>
      <c r="AD20" s="2344"/>
      <c r="AE20" s="1587">
        <v>170</v>
      </c>
      <c r="AF20" s="2343">
        <v>120</v>
      </c>
      <c r="AG20" s="2344"/>
      <c r="AH20" s="2343">
        <v>90</v>
      </c>
      <c r="AI20" s="2344"/>
      <c r="AJ20" s="1587">
        <v>50</v>
      </c>
      <c r="AK20" s="2343">
        <v>130</v>
      </c>
      <c r="AL20" s="2344"/>
      <c r="AM20" s="1587">
        <v>30</v>
      </c>
      <c r="AN20" s="117"/>
      <c r="AO20" s="117"/>
      <c r="AP20" s="2273" t="s">
        <v>692</v>
      </c>
      <c r="AQ20" s="2274"/>
      <c r="AR20" s="2274"/>
      <c r="AS20" s="2274"/>
      <c r="AT20" s="2274"/>
      <c r="AU20" s="2275"/>
      <c r="AV20" s="117"/>
      <c r="AW20" s="117"/>
      <c r="AX20" s="117"/>
      <c r="AY20" s="117"/>
      <c r="AZ20" s="117"/>
      <c r="BA20" s="117"/>
      <c r="BO20" s="883"/>
      <c r="BP20" s="2247" t="s">
        <v>1661</v>
      </c>
      <c r="BQ20" s="2247"/>
      <c r="BR20" s="2247"/>
      <c r="BS20" s="1589" t="s">
        <v>1704</v>
      </c>
      <c r="BT20" s="1590" t="s">
        <v>1705</v>
      </c>
      <c r="BU20" s="1589" t="s">
        <v>1711</v>
      </c>
      <c r="BV20" s="1591"/>
      <c r="BW20" s="1592"/>
      <c r="BX20" s="1593"/>
      <c r="BY20" s="1592"/>
      <c r="BZ20" s="1591"/>
      <c r="CA20" s="13"/>
      <c r="CB20" s="13"/>
      <c r="CC20" s="13"/>
      <c r="CD20" s="13"/>
    </row>
    <row r="21" spans="1:113" ht="18" customHeight="1" x14ac:dyDescent="0.25">
      <c r="A21" s="532"/>
      <c r="B21" s="1599" t="str">
        <f>IFERROR(CONCATENATE(D21," ","convertidos en"," ",C21),0)</f>
        <v>Pastizales convertidos en Tierras Forestales</v>
      </c>
      <c r="C21" s="1600" t="str">
        <f>IFERROR(IF(VLOOKUP(E21,'Supuestos FE CUT'!$A$2:$G$35,2,FALSE)="Tierras Forestales", "Tierras Forestales", "ERROR"),0)</f>
        <v>Tierras Forestales</v>
      </c>
      <c r="D21" s="1600" t="str">
        <f>IFERROR(VLOOKUP(F21,'Supuestos FE CUT'!$A$2:$G$35,2,FALSE),0)</f>
        <v>Pastizales</v>
      </c>
      <c r="E21" s="570" t="s">
        <v>1387</v>
      </c>
      <c r="F21" s="570" t="s">
        <v>1393</v>
      </c>
      <c r="G21" s="570">
        <v>1.21</v>
      </c>
      <c r="H21" s="1601">
        <f>IFERROR(VLOOKUP(E21,'Supuestos FE CUT'!$A$2:$J$35,10,FALSE)*-1,0)</f>
        <v>-2.1409674999999999</v>
      </c>
      <c r="I21" s="1601">
        <f>IFERROR(VLOOKUP(F21,'Supuestos FE CUT'!$A$2:$J$35,9,FALSE),0)</f>
        <v>26.415999999999997</v>
      </c>
      <c r="J21" s="1602">
        <f>(H21+I21)*G21</f>
        <v>29.372789324999996</v>
      </c>
      <c r="K21" s="1603">
        <f>J21*(44/12)</f>
        <v>107.70022752499997</v>
      </c>
      <c r="L21" s="1000" t="e">
        <f>IF(G21&gt;0,VLOOKUP($E21,$AY$96:$BI$126,10,FALSE),0)</f>
        <v>#N/A</v>
      </c>
      <c r="M21" s="15" t="e">
        <f t="shared" si="0"/>
        <v>#N/A</v>
      </c>
      <c r="N21" s="120"/>
      <c r="O21" s="117"/>
      <c r="P21" s="117"/>
      <c r="Q21" s="1584" t="s">
        <v>693</v>
      </c>
      <c r="R21" s="1598">
        <v>32.064</v>
      </c>
      <c r="S21" s="1586">
        <v>2.8E-3</v>
      </c>
      <c r="T21" s="117"/>
      <c r="U21" s="117"/>
      <c r="V21" s="117"/>
      <c r="W21" s="117"/>
      <c r="X21" s="117"/>
      <c r="Y21" s="117"/>
      <c r="Z21" s="117"/>
      <c r="AA21" s="117"/>
      <c r="AB21" s="1605" t="s">
        <v>694</v>
      </c>
      <c r="AC21" s="2343" t="s">
        <v>686</v>
      </c>
      <c r="AD21" s="2344"/>
      <c r="AE21" s="1587">
        <v>150</v>
      </c>
      <c r="AF21" s="2343">
        <v>100</v>
      </c>
      <c r="AG21" s="2344"/>
      <c r="AH21" s="2343">
        <v>60</v>
      </c>
      <c r="AI21" s="2344"/>
      <c r="AJ21" s="1587">
        <v>30</v>
      </c>
      <c r="AK21" s="2343">
        <v>80</v>
      </c>
      <c r="AL21" s="2344"/>
      <c r="AM21" s="1587">
        <v>30</v>
      </c>
      <c r="AN21" s="117"/>
      <c r="AO21" s="117"/>
      <c r="AP21" s="2273" t="s">
        <v>695</v>
      </c>
      <c r="AQ21" s="2274"/>
      <c r="AR21" s="2274"/>
      <c r="AS21" s="2274"/>
      <c r="AT21" s="2274"/>
      <c r="AU21" s="2275"/>
      <c r="AV21" s="117"/>
      <c r="AW21" s="117"/>
      <c r="AX21" s="117"/>
      <c r="AY21" s="117"/>
      <c r="AZ21" s="117"/>
      <c r="BA21" s="117"/>
      <c r="BO21" s="883"/>
      <c r="BP21" s="2247" t="s">
        <v>1662</v>
      </c>
      <c r="BQ21" s="2247"/>
      <c r="BR21" s="2247"/>
      <c r="BS21" s="1589" t="s">
        <v>1707</v>
      </c>
      <c r="BT21" s="1589" t="s">
        <v>1708</v>
      </c>
      <c r="BU21" s="1589" t="s">
        <v>1711</v>
      </c>
      <c r="BV21" s="1591"/>
      <c r="BW21" s="1592"/>
      <c r="BX21" s="1593"/>
      <c r="BY21" s="1592"/>
      <c r="BZ21" s="1591"/>
      <c r="CA21" s="13"/>
      <c r="CB21" s="13"/>
      <c r="CC21" s="13"/>
      <c r="CD21" s="13"/>
    </row>
    <row r="22" spans="1:113" ht="18" customHeight="1" thickBot="1" x14ac:dyDescent="0.3">
      <c r="A22" s="532"/>
      <c r="B22" s="2253" t="s">
        <v>709</v>
      </c>
      <c r="C22" s="2254"/>
      <c r="D22" s="2254"/>
      <c r="E22" s="2254"/>
      <c r="F22" s="2254"/>
      <c r="G22" s="1606">
        <f>SUM(G17:G21)</f>
        <v>25.060000000000002</v>
      </c>
      <c r="H22" s="2254"/>
      <c r="I22" s="2254"/>
      <c r="J22" s="1607"/>
      <c r="K22" s="1606">
        <f>SUM(K17:K21)</f>
        <v>3684.0152135746662</v>
      </c>
      <c r="L22" s="1001" t="e">
        <f>IF(K22&gt;0,SQRT(SUM(M17:M21))/K22,0)</f>
        <v>#N/A</v>
      </c>
      <c r="M22" s="15" t="e">
        <f t="shared" si="0"/>
        <v>#N/A</v>
      </c>
      <c r="N22" s="117"/>
      <c r="O22" s="117"/>
      <c r="P22" s="117"/>
      <c r="Q22" s="1608" t="s">
        <v>710</v>
      </c>
      <c r="R22" s="1608" t="s">
        <v>711</v>
      </c>
      <c r="S22" s="1609">
        <v>45377140</v>
      </c>
      <c r="T22" s="1610">
        <v>258.89999999999998</v>
      </c>
      <c r="U22" s="1610">
        <v>28</v>
      </c>
      <c r="V22" s="1610">
        <v>129.4</v>
      </c>
      <c r="W22" s="1609">
        <v>11746982370</v>
      </c>
      <c r="X22" s="1609">
        <v>5873491185</v>
      </c>
      <c r="Y22" s="1609">
        <v>21555712650</v>
      </c>
      <c r="Z22" s="117"/>
      <c r="AA22" s="117"/>
      <c r="AB22" s="1611"/>
      <c r="AC22" s="1611"/>
      <c r="AD22" s="1612"/>
      <c r="AE22" s="2356" t="s">
        <v>658</v>
      </c>
      <c r="AF22" s="2357"/>
      <c r="AG22" s="2358"/>
      <c r="AH22" s="2338" t="s">
        <v>712</v>
      </c>
      <c r="AI22" s="1612"/>
      <c r="AJ22" s="2370"/>
      <c r="AK22" s="2371"/>
      <c r="AL22" s="1612"/>
      <c r="AM22" s="117"/>
      <c r="AN22" s="117"/>
      <c r="AO22" s="117"/>
      <c r="AP22" s="117"/>
      <c r="AQ22" s="117"/>
      <c r="AR22" s="117"/>
      <c r="AS22" s="117"/>
      <c r="AT22" s="117"/>
      <c r="AU22" s="117"/>
      <c r="AV22" s="117"/>
      <c r="AW22" s="117"/>
      <c r="AX22" s="117"/>
      <c r="AY22" s="117"/>
      <c r="AZ22" s="117"/>
      <c r="BA22" s="117"/>
      <c r="BO22" s="883"/>
      <c r="BP22" s="2247" t="s">
        <v>1663</v>
      </c>
      <c r="BQ22" s="2247"/>
      <c r="BR22" s="2247"/>
      <c r="BS22" s="1589" t="s">
        <v>1709</v>
      </c>
      <c r="BT22" s="1589" t="s">
        <v>1710</v>
      </c>
      <c r="BU22" s="1589" t="s">
        <v>1713</v>
      </c>
      <c r="BV22" s="1591"/>
      <c r="BW22" s="1592"/>
      <c r="BX22" s="1593"/>
      <c r="BY22" s="1592"/>
      <c r="BZ22" s="1591"/>
      <c r="CA22" s="13"/>
      <c r="CB22" s="13"/>
      <c r="CC22" s="13"/>
      <c r="CD22" s="13"/>
    </row>
    <row r="23" spans="1:113" ht="4.1500000000000004" customHeight="1" thickBot="1" x14ac:dyDescent="0.3">
      <c r="A23" s="532"/>
      <c r="B23" s="1613"/>
      <c r="C23" s="1613"/>
      <c r="D23" s="1613"/>
      <c r="E23" s="1614"/>
      <c r="F23" s="1614"/>
      <c r="G23" s="1615"/>
      <c r="H23" s="1615"/>
      <c r="I23" s="1615"/>
      <c r="J23" s="748"/>
      <c r="K23" s="1615"/>
      <c r="L23" s="142"/>
      <c r="M23" s="15"/>
      <c r="N23" s="117"/>
      <c r="O23" s="117"/>
      <c r="P23" s="117"/>
      <c r="Q23" s="1616"/>
      <c r="R23" s="1616"/>
      <c r="S23" s="1617"/>
      <c r="T23" s="1618"/>
      <c r="U23" s="1618"/>
      <c r="V23" s="1618"/>
      <c r="W23" s="1617"/>
      <c r="X23" s="1617"/>
      <c r="Y23" s="1617"/>
      <c r="Z23" s="117"/>
      <c r="AA23" s="117"/>
      <c r="AB23" s="1611"/>
      <c r="AC23" s="1611"/>
      <c r="AD23" s="1612"/>
      <c r="AE23" s="2359"/>
      <c r="AF23" s="2360"/>
      <c r="AG23" s="2361"/>
      <c r="AH23" s="2339"/>
      <c r="AI23" s="1612"/>
      <c r="AJ23" s="1612"/>
      <c r="AK23" s="1612"/>
      <c r="AL23" s="1612"/>
      <c r="AM23" s="117"/>
      <c r="AN23" s="117"/>
      <c r="AO23" s="117"/>
      <c r="AP23" s="117"/>
      <c r="AQ23" s="117"/>
      <c r="AR23" s="117"/>
      <c r="AS23" s="117"/>
      <c r="AT23" s="117"/>
      <c r="AU23" s="117"/>
      <c r="AV23" s="117"/>
      <c r="AW23" s="117"/>
      <c r="AX23" s="117"/>
      <c r="AY23" s="117"/>
      <c r="AZ23" s="117"/>
      <c r="BA23" s="117"/>
      <c r="BO23" s="13"/>
      <c r="BP23" s="2247" t="s">
        <v>1664</v>
      </c>
      <c r="BQ23" s="2247"/>
      <c r="BR23" s="2247"/>
      <c r="BS23" s="1589" t="s">
        <v>1709</v>
      </c>
      <c r="BT23" s="1589" t="s">
        <v>1710</v>
      </c>
      <c r="BU23" s="1589" t="s">
        <v>1714</v>
      </c>
      <c r="BV23" s="1591"/>
      <c r="BW23" s="1592"/>
      <c r="BX23" s="1593"/>
      <c r="BY23" s="1592"/>
      <c r="BZ23" s="1591"/>
      <c r="CA23" s="13"/>
      <c r="CB23" s="13"/>
      <c r="CC23" s="13"/>
      <c r="CD23" s="13"/>
    </row>
    <row r="24" spans="1:113" s="121" customFormat="1" ht="30" customHeight="1" x14ac:dyDescent="0.25">
      <c r="A24" s="532"/>
      <c r="B24" s="2255" t="s">
        <v>1806</v>
      </c>
      <c r="C24" s="2256"/>
      <c r="D24" s="2256"/>
      <c r="E24" s="2256"/>
      <c r="F24" s="2256"/>
      <c r="G24" s="2256"/>
      <c r="H24" s="2256"/>
      <c r="I24" s="2256"/>
      <c r="J24" s="2256"/>
      <c r="K24" s="2256"/>
      <c r="L24" s="2257"/>
      <c r="M24" s="119"/>
      <c r="N24" s="1575"/>
      <c r="O24" s="119"/>
      <c r="P24" s="119"/>
      <c r="Q24" s="1584" t="s">
        <v>670</v>
      </c>
      <c r="R24" s="1585">
        <v>353.22399999999999</v>
      </c>
      <c r="S24" s="1586">
        <v>3.1E-2</v>
      </c>
      <c r="T24" s="119"/>
      <c r="U24" s="119"/>
      <c r="V24" s="119"/>
      <c r="W24" s="119"/>
      <c r="X24" s="119"/>
      <c r="Y24" s="119"/>
      <c r="Z24" s="119"/>
      <c r="AA24" s="119"/>
      <c r="AB24" s="1611"/>
      <c r="AC24" s="1611"/>
      <c r="AD24" s="1612"/>
      <c r="AE24" s="2362"/>
      <c r="AF24" s="2363"/>
      <c r="AG24" s="2364"/>
      <c r="AH24" s="2340"/>
      <c r="AI24" s="1612"/>
      <c r="AJ24" s="1612"/>
      <c r="AK24" s="1612"/>
      <c r="AL24" s="1612"/>
      <c r="AM24" s="117"/>
      <c r="AN24" s="119"/>
      <c r="AO24" s="119"/>
      <c r="AP24" s="117"/>
      <c r="AQ24" s="117"/>
      <c r="AR24" s="117"/>
      <c r="AS24" s="1619" t="s">
        <v>663</v>
      </c>
      <c r="AT24" s="1620">
        <v>1.3</v>
      </c>
      <c r="AU24" s="1620">
        <v>1.2</v>
      </c>
      <c r="AV24" s="119"/>
      <c r="AW24" s="119"/>
      <c r="AX24" s="119"/>
      <c r="AY24" s="119"/>
      <c r="AZ24" s="119"/>
      <c r="BA24" s="119"/>
      <c r="BO24" s="887"/>
      <c r="BP24" s="2247" t="s">
        <v>1665</v>
      </c>
      <c r="BQ24" s="2247"/>
      <c r="BR24" s="2247"/>
      <c r="BS24" s="1589" t="s">
        <v>1701</v>
      </c>
      <c r="BT24" s="1590" t="s">
        <v>1702</v>
      </c>
      <c r="BU24" s="1589" t="s">
        <v>1715</v>
      </c>
      <c r="BV24" s="1591"/>
      <c r="BW24" s="1592"/>
      <c r="BX24" s="1593"/>
      <c r="BY24" s="1592"/>
      <c r="BZ24" s="1591"/>
      <c r="CA24" s="100"/>
      <c r="CB24" s="100"/>
      <c r="CC24" s="100"/>
      <c r="CD24" s="100"/>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row>
    <row r="25" spans="1:113" s="121" customFormat="1" ht="52.5" customHeight="1" x14ac:dyDescent="0.25">
      <c r="A25" s="532"/>
      <c r="B25" s="2260" t="s">
        <v>1215</v>
      </c>
      <c r="C25" s="2252" t="s">
        <v>1812</v>
      </c>
      <c r="D25" s="2252" t="s">
        <v>1406</v>
      </c>
      <c r="E25" s="2251" t="s">
        <v>1226</v>
      </c>
      <c r="F25" s="2252" t="s">
        <v>1249</v>
      </c>
      <c r="G25" s="968" t="s">
        <v>1253</v>
      </c>
      <c r="H25" s="968" t="s">
        <v>1250</v>
      </c>
      <c r="I25" s="968" t="s">
        <v>1251</v>
      </c>
      <c r="J25" s="564" t="s">
        <v>1279</v>
      </c>
      <c r="K25" s="968" t="s">
        <v>1225</v>
      </c>
      <c r="L25" s="1582" t="s">
        <v>1214</v>
      </c>
      <c r="M25" s="119"/>
      <c r="N25" s="1583"/>
      <c r="O25" s="119"/>
      <c r="P25" s="119"/>
      <c r="Q25" s="1584" t="s">
        <v>675</v>
      </c>
      <c r="R25" s="1585">
        <v>8398.1149999999998</v>
      </c>
      <c r="S25" s="1586">
        <v>0.7349</v>
      </c>
      <c r="T25" s="119"/>
      <c r="U25" s="119"/>
      <c r="V25" s="119"/>
      <c r="W25" s="119"/>
      <c r="X25" s="119"/>
      <c r="Y25" s="119"/>
      <c r="Z25" s="119"/>
      <c r="AA25" s="119"/>
      <c r="AB25" s="2261" t="s">
        <v>676</v>
      </c>
      <c r="AC25" s="2262"/>
      <c r="AD25" s="2262"/>
      <c r="AE25" s="2262"/>
      <c r="AF25" s="2262"/>
      <c r="AG25" s="2262"/>
      <c r="AH25" s="2262"/>
      <c r="AI25" s="2262"/>
      <c r="AJ25" s="2262"/>
      <c r="AK25" s="2262"/>
      <c r="AL25" s="2262"/>
      <c r="AM25" s="2263"/>
      <c r="AN25" s="119"/>
      <c r="AO25" s="119"/>
      <c r="AP25" s="117"/>
      <c r="AQ25" s="117"/>
      <c r="AR25" s="117"/>
      <c r="AS25" s="1587" t="s">
        <v>664</v>
      </c>
      <c r="AT25" s="1588">
        <v>1.2</v>
      </c>
      <c r="AU25" s="1588">
        <v>1.1000000000000001</v>
      </c>
      <c r="AV25" s="119"/>
      <c r="AW25" s="119"/>
      <c r="AX25" s="119"/>
      <c r="AY25" s="119"/>
      <c r="AZ25" s="119"/>
      <c r="BA25" s="119"/>
      <c r="BO25" s="887"/>
      <c r="BP25" s="2247" t="s">
        <v>1666</v>
      </c>
      <c r="BQ25" s="2247"/>
      <c r="BR25" s="2247"/>
      <c r="BS25" s="1589" t="s">
        <v>1704</v>
      </c>
      <c r="BT25" s="1590" t="s">
        <v>1705</v>
      </c>
      <c r="BU25" s="1589" t="s">
        <v>1716</v>
      </c>
      <c r="BV25" s="1591"/>
      <c r="BW25" s="1592"/>
      <c r="BX25" s="1593"/>
      <c r="BY25" s="1592"/>
      <c r="BZ25" s="1591"/>
      <c r="CA25" s="100"/>
      <c r="CB25" s="100"/>
      <c r="CC25" s="100"/>
      <c r="CD25" s="100"/>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row>
    <row r="26" spans="1:113" s="121" customFormat="1" ht="20.25" customHeight="1" x14ac:dyDescent="0.25">
      <c r="A26" s="532"/>
      <c r="B26" s="2260"/>
      <c r="C26" s="2252"/>
      <c r="D26" s="2252"/>
      <c r="E26" s="2251"/>
      <c r="F26" s="2252"/>
      <c r="G26" s="1594" t="s">
        <v>677</v>
      </c>
      <c r="H26" s="1595" t="s">
        <v>1211</v>
      </c>
      <c r="I26" s="1594" t="s">
        <v>1252</v>
      </c>
      <c r="J26" s="1596" t="s">
        <v>1278</v>
      </c>
      <c r="K26" s="1596" t="s">
        <v>1192</v>
      </c>
      <c r="L26" s="1597" t="s">
        <v>662</v>
      </c>
      <c r="M26" s="119"/>
      <c r="N26" s="1575"/>
      <c r="O26" s="119"/>
      <c r="P26" s="119"/>
      <c r="Q26" s="1584" t="s">
        <v>678</v>
      </c>
      <c r="R26" s="1598">
        <v>41.771000000000001</v>
      </c>
      <c r="S26" s="1586">
        <v>3.7000000000000002E-3</v>
      </c>
      <c r="T26" s="119"/>
      <c r="U26" s="119"/>
      <c r="V26" s="119"/>
      <c r="W26" s="119"/>
      <c r="X26" s="119"/>
      <c r="Y26" s="119"/>
      <c r="Z26" s="119"/>
      <c r="AA26" s="119"/>
      <c r="AB26" s="2261" t="s">
        <v>679</v>
      </c>
      <c r="AC26" s="2262"/>
      <c r="AD26" s="2262"/>
      <c r="AE26" s="2262"/>
      <c r="AF26" s="2262"/>
      <c r="AG26" s="2262"/>
      <c r="AH26" s="2262"/>
      <c r="AI26" s="2262"/>
      <c r="AJ26" s="2262"/>
      <c r="AK26" s="2262"/>
      <c r="AL26" s="2262"/>
      <c r="AM26" s="2263"/>
      <c r="AN26" s="119"/>
      <c r="AO26" s="119"/>
      <c r="AP26" s="117"/>
      <c r="AQ26" s="117"/>
      <c r="AR26" s="117"/>
      <c r="AS26" s="1587" t="s">
        <v>666</v>
      </c>
      <c r="AT26" s="1588">
        <v>4</v>
      </c>
      <c r="AU26" s="1588">
        <v>1.3</v>
      </c>
      <c r="AV26" s="119"/>
      <c r="AW26" s="119"/>
      <c r="AX26" s="119"/>
      <c r="AY26" s="119"/>
      <c r="AZ26" s="119"/>
      <c r="BA26" s="119"/>
      <c r="BO26" s="887"/>
      <c r="BP26" s="2247" t="s">
        <v>1667</v>
      </c>
      <c r="BQ26" s="2247"/>
      <c r="BR26" s="2247"/>
      <c r="BS26" s="1589" t="s">
        <v>1707</v>
      </c>
      <c r="BT26" s="1589" t="s">
        <v>1708</v>
      </c>
      <c r="BU26" s="1589" t="s">
        <v>1716</v>
      </c>
      <c r="BV26" s="1591"/>
      <c r="BW26" s="1592"/>
      <c r="BX26" s="1593"/>
      <c r="BY26" s="1592"/>
      <c r="BZ26" s="1591"/>
      <c r="CA26" s="100"/>
      <c r="CB26" s="100"/>
      <c r="CC26" s="100"/>
      <c r="CD26" s="100"/>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row>
    <row r="27" spans="1:113" ht="18.75" customHeight="1" x14ac:dyDescent="0.25">
      <c r="A27" s="532"/>
      <c r="B27" s="1599" t="str">
        <f>IFERROR(CONCATENATE(D27," ","convertidos en"," ",C27),0)</f>
        <v>Asentamientos convertidos en Tierras de Cultivo</v>
      </c>
      <c r="C27" s="1600" t="str">
        <f>IFERROR(IF(VLOOKUP(E27,'Supuestos FE CUT'!$A$2:$G$35,2,FALSE)="Tierras de Cultivo", "Tierras de Cultivo", "ERROR"),0)</f>
        <v>Tierras de Cultivo</v>
      </c>
      <c r="D27" s="1600" t="str">
        <f>IFERROR(VLOOKUP(F27,'Supuestos FE CUT'!$A$2:$G$35,2,FALSE),0)</f>
        <v>Asentamientos</v>
      </c>
      <c r="E27" s="570" t="s">
        <v>1390</v>
      </c>
      <c r="F27" s="570" t="s">
        <v>1696</v>
      </c>
      <c r="G27" s="571">
        <v>1.08</v>
      </c>
      <c r="H27" s="1601">
        <f>IFERROR(VLOOKUP(E27,'Supuestos FE CUT'!$A$2:$J$35,10,FALSE)*-1,0)</f>
        <v>-2.4882899999999997</v>
      </c>
      <c r="I27" s="1601">
        <f>IFERROR(VLOOKUP(F27,'Supuestos FE CUT'!$A$2:$J$35,9,FALSE),0)</f>
        <v>0</v>
      </c>
      <c r="J27" s="1602">
        <f>(H27+I27)*G27</f>
        <v>-2.6873532</v>
      </c>
      <c r="K27" s="1603">
        <f>J27*(44/12)</f>
        <v>-9.8536283999999998</v>
      </c>
      <c r="L27" s="1000" t="e">
        <f>IF(G27&gt;0,VLOOKUP($E27,$AY$96:$BI$528,3,FALSE),0)</f>
        <v>#N/A</v>
      </c>
      <c r="M27" s="15" t="e">
        <f t="shared" si="0"/>
        <v>#N/A</v>
      </c>
      <c r="N27" s="117"/>
      <c r="O27" s="117"/>
      <c r="P27" s="117"/>
      <c r="Q27" s="1608" t="s">
        <v>717</v>
      </c>
      <c r="R27" s="1608" t="s">
        <v>718</v>
      </c>
      <c r="S27" s="1608">
        <v>172.07900000000001</v>
      </c>
      <c r="T27" s="1610">
        <v>172.2</v>
      </c>
      <c r="U27" s="1610">
        <v>39.5</v>
      </c>
      <c r="V27" s="1610">
        <v>86.1</v>
      </c>
      <c r="W27" s="1609">
        <v>29634292</v>
      </c>
      <c r="X27" s="1609">
        <v>14817146</v>
      </c>
      <c r="Y27" s="1609">
        <v>54378925</v>
      </c>
      <c r="Z27" s="117"/>
      <c r="AA27" s="117"/>
      <c r="AB27" s="1621" t="s">
        <v>719</v>
      </c>
      <c r="AC27" s="1621"/>
      <c r="AD27" s="1622" t="s">
        <v>720</v>
      </c>
      <c r="AE27" s="2365" t="s">
        <v>721</v>
      </c>
      <c r="AF27" s="2366"/>
      <c r="AG27" s="2366"/>
      <c r="AH27" s="2367"/>
      <c r="AI27" s="1622" t="s">
        <v>722</v>
      </c>
      <c r="AJ27" s="2368" t="s">
        <v>723</v>
      </c>
      <c r="AK27" s="2369"/>
      <c r="AL27" s="1622" t="s">
        <v>722</v>
      </c>
      <c r="AM27" s="117"/>
      <c r="AN27" s="117"/>
      <c r="AO27" s="117"/>
      <c r="AP27" s="117"/>
      <c r="AQ27" s="117"/>
      <c r="AR27" s="117"/>
      <c r="AS27" s="117"/>
      <c r="AT27" s="117"/>
      <c r="AU27" s="117"/>
      <c r="AV27" s="117"/>
      <c r="AW27" s="117"/>
      <c r="AX27" s="117"/>
      <c r="AY27" s="117"/>
      <c r="AZ27" s="117"/>
      <c r="BA27" s="117"/>
      <c r="BO27" s="883"/>
      <c r="BP27" s="2247" t="s">
        <v>1668</v>
      </c>
      <c r="BQ27" s="2247"/>
      <c r="BR27" s="2247"/>
      <c r="BS27" s="1589" t="s">
        <v>1709</v>
      </c>
      <c r="BT27" s="1589" t="s">
        <v>1710</v>
      </c>
      <c r="BU27" s="1589" t="s">
        <v>1717</v>
      </c>
      <c r="BV27" s="1591"/>
      <c r="BW27" s="1592"/>
      <c r="BX27" s="1593"/>
      <c r="BY27" s="1592"/>
      <c r="BZ27" s="1591"/>
      <c r="CA27" s="13"/>
      <c r="CB27" s="13"/>
      <c r="CC27" s="13"/>
      <c r="CD27" s="13"/>
    </row>
    <row r="28" spans="1:113" ht="18" customHeight="1" x14ac:dyDescent="0.25">
      <c r="A28" s="532"/>
      <c r="B28" s="1599" t="str">
        <f>IFERROR(CONCATENATE(D28," ","convertidos en"," ",C28),0)</f>
        <v>Asentamientos convertidos en Tierras de Cultivo</v>
      </c>
      <c r="C28" s="1600" t="str">
        <f>IFERROR(IF(VLOOKUP(E28,'Supuestos FE CUT'!$A$2:$G$35,2,FALSE)="Tierras de Cultivo", "Tierras de Cultivo", "ERROR"),0)</f>
        <v>Tierras de Cultivo</v>
      </c>
      <c r="D28" s="1600" t="str">
        <f>IFERROR(VLOOKUP(F28,'Supuestos FE CUT'!$A$2:$G$35,2,FALSE),0)</f>
        <v>Asentamientos</v>
      </c>
      <c r="E28" s="570" t="s">
        <v>1695</v>
      </c>
      <c r="F28" s="570" t="s">
        <v>1696</v>
      </c>
      <c r="G28" s="571">
        <v>24.19</v>
      </c>
      <c r="H28" s="1601">
        <f>IFERROR(VLOOKUP(E28,'Supuestos FE CUT'!$A$2:$J$35,10,FALSE)*-1,0)</f>
        <v>-0.58649999999999991</v>
      </c>
      <c r="I28" s="1601">
        <f>IFERROR(VLOOKUP(F28,'Supuestos FE CUT'!$A$2:$J$35,9,FALSE),0)</f>
        <v>0</v>
      </c>
      <c r="J28" s="1602">
        <f>(H28+I28)*G28</f>
        <v>-14.187434999999999</v>
      </c>
      <c r="K28" s="1603">
        <f>J28*(44/12)</f>
        <v>-52.020594999999993</v>
      </c>
      <c r="L28" s="1000" t="e">
        <f>IF(G28&gt;0,VLOOKUP($E28,$AY$96:$BI$528,3,FALSE),0)</f>
        <v>#N/A</v>
      </c>
      <c r="M28" s="15" t="e">
        <f t="shared" si="0"/>
        <v>#N/A</v>
      </c>
      <c r="N28" s="117"/>
      <c r="O28" s="117"/>
      <c r="P28" s="117"/>
      <c r="Q28" s="1623" t="s">
        <v>724</v>
      </c>
      <c r="R28" s="1623" t="s">
        <v>725</v>
      </c>
      <c r="S28" s="1624">
        <v>1094798</v>
      </c>
      <c r="T28" s="1625">
        <v>193</v>
      </c>
      <c r="U28" s="1625">
        <v>41.3</v>
      </c>
      <c r="V28" s="1626">
        <v>96.5</v>
      </c>
      <c r="W28" s="1624">
        <v>211285876</v>
      </c>
      <c r="X28" s="1624">
        <v>105642938</v>
      </c>
      <c r="Y28" s="1624">
        <v>387709583</v>
      </c>
      <c r="Z28" s="117"/>
      <c r="AA28" s="117"/>
      <c r="AB28" s="2267" t="s">
        <v>665</v>
      </c>
      <c r="AC28" s="2268"/>
      <c r="AD28" s="2268"/>
      <c r="AE28" s="2268"/>
      <c r="AF28" s="2268"/>
      <c r="AG28" s="2268"/>
      <c r="AH28" s="2268"/>
      <c r="AI28" s="2268"/>
      <c r="AJ28" s="2268"/>
      <c r="AK28" s="2268"/>
      <c r="AL28" s="2269"/>
      <c r="AM28" s="117"/>
      <c r="AN28" s="117"/>
      <c r="AO28" s="117"/>
      <c r="AP28" s="117"/>
      <c r="AQ28" s="117"/>
      <c r="AR28" s="117"/>
      <c r="AS28" s="117"/>
      <c r="AT28" s="117"/>
      <c r="AU28" s="117"/>
      <c r="AV28" s="117"/>
      <c r="AW28" s="117"/>
      <c r="AX28" s="117"/>
      <c r="AY28" s="117"/>
      <c r="AZ28" s="117"/>
      <c r="BA28" s="117"/>
      <c r="BO28" s="883"/>
      <c r="BP28" s="2247" t="s">
        <v>1669</v>
      </c>
      <c r="BQ28" s="2247"/>
      <c r="BR28" s="2247"/>
      <c r="BS28" s="1589" t="s">
        <v>1704</v>
      </c>
      <c r="BT28" s="1590" t="s">
        <v>1705</v>
      </c>
      <c r="BU28" s="1589" t="s">
        <v>1703</v>
      </c>
      <c r="BV28" s="1591"/>
      <c r="BW28" s="1592"/>
      <c r="BX28" s="1593"/>
      <c r="BY28" s="1592"/>
      <c r="BZ28" s="1591"/>
      <c r="CA28" s="13"/>
      <c r="CB28" s="13"/>
      <c r="CC28" s="13"/>
      <c r="CD28" s="13"/>
    </row>
    <row r="29" spans="1:113" ht="18" customHeight="1" x14ac:dyDescent="0.25">
      <c r="A29" s="532"/>
      <c r="B29" s="1599" t="str">
        <f>IFERROR(CONCATENATE(D29," ","convertidos en"," ",C29),0)</f>
        <v>Pastizales convertidos en Tierras de Cultivo</v>
      </c>
      <c r="C29" s="1600" t="str">
        <f>IFERROR(IF(VLOOKUP(E29,'Supuestos FE CUT'!$A$2:$G$35,2,FALSE)="Tierras de Cultivo", "Tierras de Cultivo", "ERROR"),0)</f>
        <v>Tierras de Cultivo</v>
      </c>
      <c r="D29" s="1600" t="str">
        <f>IFERROR(VLOOKUP(F29,'Supuestos FE CUT'!$A$2:$G$35,2,FALSE),0)</f>
        <v>Pastizales</v>
      </c>
      <c r="E29" s="570" t="s">
        <v>1695</v>
      </c>
      <c r="F29" s="570" t="s">
        <v>1393</v>
      </c>
      <c r="G29" s="571">
        <v>86.66</v>
      </c>
      <c r="H29" s="1601">
        <f>IFERROR(VLOOKUP(E29,'Supuestos FE CUT'!$A$2:$J$35,10,FALSE)*-1,0)</f>
        <v>-0.58649999999999991</v>
      </c>
      <c r="I29" s="1601">
        <f>IFERROR(VLOOKUP(F29,'Supuestos FE CUT'!$A$2:$J$35,9,FALSE),0)</f>
        <v>26.415999999999997</v>
      </c>
      <c r="J29" s="1602">
        <f>(H29+I29)*G29</f>
        <v>2238.3844699999995</v>
      </c>
      <c r="K29" s="1603">
        <f>J29*(44/12)</f>
        <v>8207.4097233333305</v>
      </c>
      <c r="L29" s="1000" t="e">
        <f>IF(G29&gt;0,VLOOKUP($E29,$AY$96:$BI$528,3,FALSE),0)</f>
        <v>#N/A</v>
      </c>
      <c r="M29" s="15" t="e">
        <f t="shared" si="0"/>
        <v>#N/A</v>
      </c>
      <c r="N29" s="117"/>
      <c r="O29" s="117"/>
      <c r="P29" s="117"/>
      <c r="Q29" s="1623" t="s">
        <v>724</v>
      </c>
      <c r="R29" s="1623" t="s">
        <v>725</v>
      </c>
      <c r="S29" s="1624">
        <v>1094798</v>
      </c>
      <c r="T29" s="1625">
        <v>193</v>
      </c>
      <c r="U29" s="1625">
        <v>41.3</v>
      </c>
      <c r="V29" s="1626">
        <v>96.5</v>
      </c>
      <c r="W29" s="1624">
        <v>211285876</v>
      </c>
      <c r="X29" s="1624">
        <v>105642938</v>
      </c>
      <c r="Y29" s="1624">
        <v>387709583</v>
      </c>
      <c r="Z29" s="117"/>
      <c r="AA29" s="117"/>
      <c r="AB29" s="2267" t="s">
        <v>665</v>
      </c>
      <c r="AC29" s="2268"/>
      <c r="AD29" s="2268"/>
      <c r="AE29" s="2268"/>
      <c r="AF29" s="2268"/>
      <c r="AG29" s="2268"/>
      <c r="AH29" s="2268"/>
      <c r="AI29" s="2268"/>
      <c r="AJ29" s="2268"/>
      <c r="AK29" s="2268"/>
      <c r="AL29" s="2269"/>
      <c r="AM29" s="117"/>
      <c r="AN29" s="117"/>
      <c r="AO29" s="117"/>
      <c r="AP29" s="117"/>
      <c r="AQ29" s="117"/>
      <c r="AR29" s="117"/>
      <c r="AS29" s="117"/>
      <c r="AT29" s="117"/>
      <c r="AU29" s="117"/>
      <c r="AV29" s="117"/>
      <c r="AW29" s="117"/>
      <c r="AX29" s="117"/>
      <c r="AY29" s="117"/>
      <c r="AZ29" s="117"/>
      <c r="BA29" s="117"/>
      <c r="BO29" s="883"/>
      <c r="BP29" s="2247" t="s">
        <v>1670</v>
      </c>
      <c r="BQ29" s="2247"/>
      <c r="BR29" s="2247"/>
      <c r="BS29" s="1589" t="s">
        <v>1707</v>
      </c>
      <c r="BT29" s="1589" t="s">
        <v>1708</v>
      </c>
      <c r="BU29" s="1589" t="s">
        <v>1703</v>
      </c>
      <c r="BV29" s="1591"/>
      <c r="BW29" s="1592"/>
      <c r="BX29" s="1593"/>
      <c r="BY29" s="1592"/>
      <c r="BZ29" s="1591"/>
      <c r="CA29" s="13"/>
      <c r="CB29" s="13"/>
      <c r="CC29" s="13"/>
      <c r="CD29" s="13"/>
    </row>
    <row r="30" spans="1:113" ht="18" customHeight="1" x14ac:dyDescent="0.25">
      <c r="A30" s="532"/>
      <c r="B30" s="1599" t="str">
        <f>IFERROR(CONCATENATE(D30," ","convertidos en"," ",C30),0)</f>
        <v>Tierras de Cultivo convertidos en Tierras de Cultivo</v>
      </c>
      <c r="C30" s="1600" t="str">
        <f>IFERROR(IF(VLOOKUP(E30,'Supuestos FE CUT'!$A$2:$G$35,2,FALSE)="Tierras de Cultivo", "Tierras de Cultivo", "ERROR"),0)</f>
        <v>Tierras de Cultivo</v>
      </c>
      <c r="D30" s="1600" t="str">
        <f>IFERROR(VLOOKUP(F30,'Supuestos FE CUT'!$A$2:$G$35,2,FALSE),0)</f>
        <v>Tierras de Cultivo</v>
      </c>
      <c r="E30" s="570" t="s">
        <v>1695</v>
      </c>
      <c r="F30" s="570" t="s">
        <v>1391</v>
      </c>
      <c r="G30" s="571">
        <v>10.08</v>
      </c>
      <c r="H30" s="1601">
        <f>IFERROR(VLOOKUP(E30,'Supuestos FE CUT'!$A$2:$J$35,10,FALSE)*-1,0)</f>
        <v>-0.58649999999999991</v>
      </c>
      <c r="I30" s="1601">
        <f>IFERROR(VLOOKUP(F30,'Supuestos FE CUT'!$A$2:$J$35,9,FALSE),0)</f>
        <v>7.7490000000000006</v>
      </c>
      <c r="J30" s="1602">
        <f>(H30+I30)*G30</f>
        <v>72.198000000000008</v>
      </c>
      <c r="K30" s="1603">
        <f>J30*(44/12)</f>
        <v>264.726</v>
      </c>
      <c r="L30" s="1000" t="e">
        <f>IF(G30&gt;0,VLOOKUP($E30,$AY$96:$BI$528,3,FALSE),0)</f>
        <v>#N/A</v>
      </c>
      <c r="M30" s="15" t="e">
        <f t="shared" si="0"/>
        <v>#N/A</v>
      </c>
      <c r="N30" s="117"/>
      <c r="O30" s="117"/>
      <c r="P30" s="117"/>
      <c r="Q30" s="1623" t="s">
        <v>724</v>
      </c>
      <c r="R30" s="1623" t="s">
        <v>725</v>
      </c>
      <c r="S30" s="1624">
        <v>1094798</v>
      </c>
      <c r="T30" s="1625">
        <v>193</v>
      </c>
      <c r="U30" s="1625">
        <v>41.3</v>
      </c>
      <c r="V30" s="1626">
        <v>96.5</v>
      </c>
      <c r="W30" s="1624">
        <v>211285876</v>
      </c>
      <c r="X30" s="1624">
        <v>105642938</v>
      </c>
      <c r="Y30" s="1624">
        <v>387709583</v>
      </c>
      <c r="Z30" s="117"/>
      <c r="AA30" s="117"/>
      <c r="AB30" s="2267" t="s">
        <v>665</v>
      </c>
      <c r="AC30" s="2268"/>
      <c r="AD30" s="2268"/>
      <c r="AE30" s="2268"/>
      <c r="AF30" s="2268"/>
      <c r="AG30" s="2268"/>
      <c r="AH30" s="2268"/>
      <c r="AI30" s="2268"/>
      <c r="AJ30" s="2268"/>
      <c r="AK30" s="2268"/>
      <c r="AL30" s="2269"/>
      <c r="AM30" s="117"/>
      <c r="AN30" s="117"/>
      <c r="AO30" s="117"/>
      <c r="AP30" s="117"/>
      <c r="AQ30" s="117"/>
      <c r="AR30" s="117"/>
      <c r="AS30" s="117"/>
      <c r="AT30" s="117"/>
      <c r="AU30" s="117"/>
      <c r="AV30" s="117"/>
      <c r="AW30" s="117"/>
      <c r="AX30" s="117"/>
      <c r="AY30" s="117"/>
      <c r="AZ30" s="117"/>
      <c r="BA30" s="117"/>
      <c r="BO30" s="883"/>
      <c r="BP30" s="2247" t="s">
        <v>1671</v>
      </c>
      <c r="BQ30" s="2247"/>
      <c r="BR30" s="2247"/>
      <c r="BS30" s="1589" t="s">
        <v>1709</v>
      </c>
      <c r="BT30" s="1589" t="s">
        <v>1710</v>
      </c>
      <c r="BU30" s="1589" t="s">
        <v>1706</v>
      </c>
      <c r="BV30" s="1591"/>
      <c r="BW30" s="1592"/>
      <c r="BX30" s="1593"/>
      <c r="BY30" s="1592"/>
      <c r="BZ30" s="1591"/>
      <c r="CA30" s="13"/>
      <c r="CB30" s="13"/>
      <c r="CC30" s="13"/>
      <c r="CD30" s="13"/>
    </row>
    <row r="31" spans="1:113" ht="18" customHeight="1" x14ac:dyDescent="0.25">
      <c r="A31" s="532"/>
      <c r="B31" s="1599" t="str">
        <f>IFERROR(CONCATENATE(D31," ","convertidos en"," ",C31),0)</f>
        <v>Tierras de Cultivo convertidos en Tierras de Cultivo</v>
      </c>
      <c r="C31" s="1600" t="str">
        <f>IFERROR(IF(VLOOKUP(E31,'Supuestos FE CUT'!$A$2:$G$35,2,FALSE)="Tierras de Cultivo", "Tierras de Cultivo", "ERROR"),0)</f>
        <v>Tierras de Cultivo</v>
      </c>
      <c r="D31" s="1600" t="str">
        <f>IFERROR(VLOOKUP(F31,'Supuestos FE CUT'!$A$2:$G$35,2,FALSE),0)</f>
        <v>Tierras de Cultivo</v>
      </c>
      <c r="E31" s="570" t="s">
        <v>1695</v>
      </c>
      <c r="F31" s="570" t="s">
        <v>1390</v>
      </c>
      <c r="G31" s="571">
        <v>1.1599999999999999</v>
      </c>
      <c r="H31" s="1601">
        <f>IFERROR(VLOOKUP(E31,'Supuestos FE CUT'!$A$2:$J$35,10,FALSE)*-1,0)</f>
        <v>-0.58649999999999991</v>
      </c>
      <c r="I31" s="1601">
        <f>IFERROR(VLOOKUP(F31,'Supuestos FE CUT'!$A$2:$J$35,9,FALSE),0)</f>
        <v>49.765799999999992</v>
      </c>
      <c r="J31" s="1602">
        <f>(H31+I31)*G31</f>
        <v>57.047987999999982</v>
      </c>
      <c r="K31" s="1603">
        <f>J31*(44/12)</f>
        <v>209.17595599999993</v>
      </c>
      <c r="L31" s="1000" t="e">
        <f>IF(G31&gt;0,VLOOKUP($E31,$AY$96:$BI$528,3,FALSE),0)</f>
        <v>#N/A</v>
      </c>
      <c r="M31" s="15" t="e">
        <f t="shared" si="0"/>
        <v>#N/A</v>
      </c>
      <c r="N31" s="117"/>
      <c r="O31" s="117"/>
      <c r="P31" s="117"/>
      <c r="Q31" s="1623" t="s">
        <v>724</v>
      </c>
      <c r="R31" s="1623" t="s">
        <v>725</v>
      </c>
      <c r="S31" s="1624">
        <v>1094798</v>
      </c>
      <c r="T31" s="1625">
        <v>193</v>
      </c>
      <c r="U31" s="1625">
        <v>41.3</v>
      </c>
      <c r="V31" s="1626">
        <v>96.5</v>
      </c>
      <c r="W31" s="1624">
        <v>211285876</v>
      </c>
      <c r="X31" s="1624">
        <v>105642938</v>
      </c>
      <c r="Y31" s="1624">
        <v>387709583</v>
      </c>
      <c r="Z31" s="117"/>
      <c r="AA31" s="117"/>
      <c r="AB31" s="2267" t="s">
        <v>665</v>
      </c>
      <c r="AC31" s="2268"/>
      <c r="AD31" s="2268"/>
      <c r="AE31" s="2268"/>
      <c r="AF31" s="2268"/>
      <c r="AG31" s="2268"/>
      <c r="AH31" s="2268"/>
      <c r="AI31" s="2268"/>
      <c r="AJ31" s="2268"/>
      <c r="AK31" s="2268"/>
      <c r="AL31" s="2269"/>
      <c r="AM31" s="117"/>
      <c r="AN31" s="117"/>
      <c r="AO31" s="117"/>
      <c r="AP31" s="117"/>
      <c r="AQ31" s="117"/>
      <c r="AR31" s="117"/>
      <c r="AS31" s="117"/>
      <c r="AT31" s="117"/>
      <c r="AU31" s="117"/>
      <c r="AV31" s="117"/>
      <c r="AW31" s="117"/>
      <c r="AX31" s="117"/>
      <c r="AY31" s="117"/>
      <c r="AZ31" s="117"/>
      <c r="BA31" s="117"/>
      <c r="BO31" s="883"/>
      <c r="BV31" s="13"/>
      <c r="BW31" s="13"/>
      <c r="BX31" s="13"/>
      <c r="BY31" s="13"/>
      <c r="BZ31" s="13"/>
      <c r="CA31" s="13"/>
      <c r="CB31" s="13"/>
      <c r="CC31" s="13"/>
      <c r="CD31" s="13"/>
    </row>
    <row r="32" spans="1:113" ht="18" customHeight="1" thickBot="1" x14ac:dyDescent="0.3">
      <c r="A32" s="532"/>
      <c r="B32" s="2253" t="s">
        <v>709</v>
      </c>
      <c r="C32" s="2254"/>
      <c r="D32" s="2254"/>
      <c r="E32" s="2254"/>
      <c r="F32" s="1627"/>
      <c r="G32" s="1606">
        <f>SUM(G27:G31)</f>
        <v>123.17</v>
      </c>
      <c r="H32" s="1606"/>
      <c r="I32" s="1606"/>
      <c r="J32" s="1607"/>
      <c r="K32" s="1606">
        <f>SUM(K27:K31)</f>
        <v>8619.4374559333301</v>
      </c>
      <c r="L32" s="1001" t="e">
        <f>IF(K32&gt;0,SQRT(SUM(M27:M31))/K32,0)</f>
        <v>#N/A</v>
      </c>
      <c r="M32" s="15" t="e">
        <f t="shared" si="0"/>
        <v>#N/A</v>
      </c>
      <c r="N32" s="117"/>
      <c r="O32" s="117"/>
      <c r="P32" s="117"/>
      <c r="Q32" s="1628" t="s">
        <v>729</v>
      </c>
      <c r="R32" s="1628" t="s">
        <v>730</v>
      </c>
      <c r="S32" s="1628">
        <v>606.89599999999996</v>
      </c>
      <c r="T32" s="1629">
        <v>213.5</v>
      </c>
      <c r="U32" s="1629">
        <v>47.8</v>
      </c>
      <c r="V32" s="1630">
        <v>106.8</v>
      </c>
      <c r="W32" s="1631">
        <v>129579389</v>
      </c>
      <c r="X32" s="1631">
        <v>64789695</v>
      </c>
      <c r="Y32" s="1631">
        <v>237778180</v>
      </c>
      <c r="Z32" s="117"/>
      <c r="AA32" s="117"/>
      <c r="AB32" s="1563" t="s">
        <v>731</v>
      </c>
      <c r="AC32" s="1632" t="s">
        <v>663</v>
      </c>
      <c r="AD32" s="1564">
        <v>1.9</v>
      </c>
      <c r="AE32" s="2270">
        <v>2</v>
      </c>
      <c r="AF32" s="2271"/>
      <c r="AG32" s="2272"/>
      <c r="AH32" s="1564">
        <v>1</v>
      </c>
      <c r="AI32" s="1564">
        <v>1</v>
      </c>
      <c r="AJ32" s="2270">
        <v>1.4</v>
      </c>
      <c r="AK32" s="2272"/>
      <c r="AL32" s="1564">
        <v>0.4</v>
      </c>
      <c r="AM32" s="117"/>
      <c r="AN32" s="117"/>
      <c r="AO32" s="117"/>
      <c r="AP32" s="117"/>
      <c r="AQ32" s="117"/>
      <c r="AR32" s="117"/>
      <c r="AS32" s="117"/>
      <c r="AT32" s="117"/>
      <c r="AU32" s="117"/>
      <c r="AV32" s="117"/>
      <c r="AW32" s="117"/>
      <c r="AX32" s="117"/>
      <c r="AY32" s="117"/>
      <c r="AZ32" s="117"/>
      <c r="BA32" s="117"/>
      <c r="BO32" s="883"/>
      <c r="BV32" s="13"/>
      <c r="BW32" s="13"/>
      <c r="BX32" s="13"/>
      <c r="BY32" s="13"/>
      <c r="BZ32" s="13"/>
      <c r="CA32" s="13"/>
      <c r="CB32" s="13"/>
      <c r="CC32" s="13"/>
      <c r="CD32" s="13"/>
    </row>
    <row r="33" spans="1:113" s="13" customFormat="1" ht="3.6" customHeight="1" thickBot="1" x14ac:dyDescent="0.3">
      <c r="A33" s="879"/>
      <c r="B33" s="748"/>
      <c r="C33" s="748"/>
      <c r="D33" s="748"/>
      <c r="E33" s="748"/>
      <c r="F33" s="1614"/>
      <c r="G33" s="1615"/>
      <c r="H33" s="1615"/>
      <c r="I33" s="1615"/>
      <c r="J33" s="748"/>
      <c r="K33" s="1615"/>
      <c r="L33" s="142"/>
      <c r="M33" s="15"/>
      <c r="N33" s="879"/>
      <c r="O33" s="879"/>
      <c r="P33" s="879"/>
      <c r="Q33" s="1633"/>
      <c r="R33" s="1633"/>
      <c r="S33" s="1633"/>
      <c r="T33" s="1634"/>
      <c r="U33" s="1634"/>
      <c r="V33" s="1635"/>
      <c r="W33" s="1636"/>
      <c r="X33" s="1636"/>
      <c r="Y33" s="1636"/>
      <c r="Z33" s="879"/>
      <c r="AA33" s="879"/>
      <c r="AB33" s="1571"/>
      <c r="AC33" s="1637"/>
      <c r="AD33" s="1572"/>
      <c r="AE33" s="1572"/>
      <c r="AF33" s="1572"/>
      <c r="AG33" s="1572"/>
      <c r="AH33" s="1572"/>
      <c r="AI33" s="1572"/>
      <c r="AJ33" s="1572"/>
      <c r="AK33" s="1572"/>
      <c r="AL33" s="1572"/>
      <c r="AM33" s="879"/>
      <c r="AN33" s="879"/>
      <c r="AO33" s="879"/>
      <c r="AP33" s="879"/>
      <c r="AQ33" s="879"/>
      <c r="AR33" s="879"/>
      <c r="AS33" s="879"/>
      <c r="AT33" s="879"/>
      <c r="AU33" s="879"/>
      <c r="AV33" s="879"/>
      <c r="AW33" s="879"/>
      <c r="AX33" s="879"/>
      <c r="AY33" s="879"/>
      <c r="AZ33" s="879"/>
      <c r="BA33" s="879"/>
    </row>
    <row r="34" spans="1:113" s="121" customFormat="1" ht="30" customHeight="1" x14ac:dyDescent="0.25">
      <c r="A34" s="532"/>
      <c r="B34" s="2255" t="s">
        <v>1807</v>
      </c>
      <c r="C34" s="2256"/>
      <c r="D34" s="2256"/>
      <c r="E34" s="2256"/>
      <c r="F34" s="2256"/>
      <c r="G34" s="2256"/>
      <c r="H34" s="2256"/>
      <c r="I34" s="2256"/>
      <c r="J34" s="2256"/>
      <c r="K34" s="2256"/>
      <c r="L34" s="2257"/>
      <c r="M34" s="119"/>
      <c r="N34" s="1575"/>
      <c r="O34" s="119"/>
      <c r="P34" s="119"/>
      <c r="Q34" s="1576" t="s">
        <v>670</v>
      </c>
      <c r="R34" s="1577">
        <v>353.22399999999999</v>
      </c>
      <c r="S34" s="1578">
        <v>3.1E-2</v>
      </c>
      <c r="T34" s="119"/>
      <c r="U34" s="119"/>
      <c r="V34" s="119"/>
      <c r="W34" s="119"/>
      <c r="X34" s="119"/>
      <c r="Y34" s="119"/>
      <c r="Z34" s="119"/>
      <c r="AA34" s="119"/>
      <c r="AB34" s="1638"/>
      <c r="AC34" s="1638"/>
      <c r="AD34" s="1639"/>
      <c r="AE34" s="1640"/>
      <c r="AF34" s="1640"/>
      <c r="AG34" s="1640"/>
      <c r="AH34" s="1640"/>
      <c r="AI34" s="1639"/>
      <c r="AJ34" s="1639"/>
      <c r="AK34" s="1639"/>
      <c r="AL34" s="1639"/>
      <c r="AM34" s="117"/>
      <c r="AN34" s="119"/>
      <c r="AO34" s="119"/>
      <c r="AP34" s="117"/>
      <c r="AQ34" s="117"/>
      <c r="AR34" s="117"/>
      <c r="AS34" s="1579" t="s">
        <v>663</v>
      </c>
      <c r="AT34" s="1580">
        <v>1.3</v>
      </c>
      <c r="AU34" s="1580">
        <v>1.2</v>
      </c>
      <c r="AV34" s="119"/>
      <c r="AW34" s="119"/>
      <c r="AX34" s="119"/>
      <c r="AY34" s="119"/>
      <c r="AZ34" s="119"/>
      <c r="BA34" s="119"/>
      <c r="BO34" s="887"/>
      <c r="BP34" s="888"/>
      <c r="BQ34" s="888"/>
      <c r="BR34" s="888"/>
      <c r="BS34" s="888"/>
      <c r="BT34" s="888"/>
      <c r="BU34" s="888"/>
      <c r="BV34" s="100"/>
      <c r="BW34" s="100"/>
      <c r="BX34" s="100"/>
      <c r="BY34" s="100"/>
      <c r="BZ34" s="100"/>
      <c r="CA34" s="100"/>
      <c r="CB34" s="100"/>
      <c r="CC34" s="100"/>
      <c r="CD34" s="100"/>
      <c r="CE34" s="888"/>
      <c r="CF34" s="888"/>
      <c r="CG34" s="888"/>
      <c r="CH34" s="888"/>
      <c r="CI34" s="888"/>
      <c r="CJ34" s="888"/>
      <c r="CK34" s="888"/>
      <c r="CL34" s="888"/>
      <c r="CM34" s="888"/>
      <c r="CN34" s="888"/>
      <c r="CO34" s="888"/>
      <c r="CP34" s="888"/>
      <c r="CQ34" s="888"/>
      <c r="CR34" s="888"/>
      <c r="CS34" s="888"/>
      <c r="CT34" s="888"/>
      <c r="CU34" s="888"/>
      <c r="CV34" s="888"/>
      <c r="CW34" s="888"/>
      <c r="CX34" s="888"/>
      <c r="CY34" s="888"/>
      <c r="CZ34" s="888"/>
      <c r="DA34" s="888"/>
      <c r="DB34" s="888"/>
      <c r="DC34" s="888"/>
      <c r="DD34" s="888"/>
      <c r="DE34" s="888"/>
      <c r="DF34" s="888"/>
      <c r="DG34" s="888"/>
      <c r="DH34" s="888"/>
      <c r="DI34" s="888"/>
    </row>
    <row r="35" spans="1:113" s="121" customFormat="1" ht="52.5" customHeight="1" x14ac:dyDescent="0.25">
      <c r="A35" s="532"/>
      <c r="B35" s="2260" t="s">
        <v>1215</v>
      </c>
      <c r="C35" s="2252" t="s">
        <v>1812</v>
      </c>
      <c r="D35" s="2252" t="s">
        <v>1406</v>
      </c>
      <c r="E35" s="2251" t="s">
        <v>1813</v>
      </c>
      <c r="F35" s="2252" t="s">
        <v>1249</v>
      </c>
      <c r="G35" s="968" t="s">
        <v>1253</v>
      </c>
      <c r="H35" s="968" t="s">
        <v>1267</v>
      </c>
      <c r="I35" s="968" t="s">
        <v>1251</v>
      </c>
      <c r="J35" s="564" t="s">
        <v>1279</v>
      </c>
      <c r="K35" s="968" t="s">
        <v>1225</v>
      </c>
      <c r="L35" s="1582" t="s">
        <v>1214</v>
      </c>
      <c r="M35" s="119"/>
      <c r="N35" s="1583"/>
      <c r="O35" s="119"/>
      <c r="P35" s="119"/>
      <c r="Q35" s="1584" t="s">
        <v>675</v>
      </c>
      <c r="R35" s="1585">
        <v>8398.1149999999998</v>
      </c>
      <c r="S35" s="1586">
        <v>0.7349</v>
      </c>
      <c r="T35" s="119"/>
      <c r="U35" s="119"/>
      <c r="V35" s="119"/>
      <c r="W35" s="119"/>
      <c r="X35" s="119"/>
      <c r="Y35" s="119"/>
      <c r="Z35" s="119"/>
      <c r="AA35" s="119"/>
      <c r="AB35" s="2261" t="s">
        <v>676</v>
      </c>
      <c r="AC35" s="2262"/>
      <c r="AD35" s="2262"/>
      <c r="AE35" s="2262"/>
      <c r="AF35" s="2262"/>
      <c r="AG35" s="2262"/>
      <c r="AH35" s="2262"/>
      <c r="AI35" s="2262"/>
      <c r="AJ35" s="2262"/>
      <c r="AK35" s="2262"/>
      <c r="AL35" s="2262"/>
      <c r="AM35" s="2263"/>
      <c r="AN35" s="119"/>
      <c r="AO35" s="119"/>
      <c r="AP35" s="117"/>
      <c r="AQ35" s="117"/>
      <c r="AR35" s="117"/>
      <c r="AS35" s="1587" t="s">
        <v>664</v>
      </c>
      <c r="AT35" s="1588">
        <v>1.2</v>
      </c>
      <c r="AU35" s="1588">
        <v>1.1000000000000001</v>
      </c>
      <c r="AV35" s="119"/>
      <c r="AW35" s="119"/>
      <c r="AX35" s="119"/>
      <c r="AY35" s="119"/>
      <c r="AZ35" s="119"/>
      <c r="BA35" s="119"/>
      <c r="BO35" s="887"/>
      <c r="BP35" s="888"/>
      <c r="BQ35" s="888"/>
      <c r="BR35" s="888"/>
      <c r="BS35" s="888"/>
      <c r="BT35" s="888"/>
      <c r="BU35" s="888"/>
      <c r="BV35" s="100"/>
      <c r="BW35" s="100"/>
      <c r="BX35" s="100"/>
      <c r="BY35" s="100"/>
      <c r="BZ35" s="100"/>
      <c r="CA35" s="100"/>
      <c r="CB35" s="100"/>
      <c r="CC35" s="100"/>
      <c r="CD35" s="100"/>
      <c r="CE35" s="888"/>
      <c r="CF35" s="888"/>
      <c r="CG35" s="888"/>
      <c r="CH35" s="888"/>
      <c r="CI35" s="888"/>
      <c r="CJ35" s="888"/>
      <c r="CK35" s="888"/>
      <c r="CL35" s="888"/>
      <c r="CM35" s="888"/>
      <c r="CN35" s="888"/>
      <c r="CO35" s="888"/>
      <c r="CP35" s="888"/>
      <c r="CQ35" s="888"/>
      <c r="CR35" s="888"/>
      <c r="CS35" s="888"/>
      <c r="CT35" s="888"/>
      <c r="CU35" s="888"/>
      <c r="CV35" s="888"/>
      <c r="CW35" s="888"/>
      <c r="CX35" s="888"/>
      <c r="CY35" s="888"/>
      <c r="CZ35" s="888"/>
      <c r="DA35" s="888"/>
      <c r="DB35" s="888"/>
      <c r="DC35" s="888"/>
      <c r="DD35" s="888"/>
      <c r="DE35" s="888"/>
      <c r="DF35" s="888"/>
      <c r="DG35" s="888"/>
      <c r="DH35" s="888"/>
      <c r="DI35" s="888"/>
    </row>
    <row r="36" spans="1:113" s="121" customFormat="1" ht="20.25" customHeight="1" x14ac:dyDescent="0.25">
      <c r="A36" s="532"/>
      <c r="B36" s="2260"/>
      <c r="C36" s="2252"/>
      <c r="D36" s="2252"/>
      <c r="E36" s="2251"/>
      <c r="F36" s="2252"/>
      <c r="G36" s="1594" t="s">
        <v>677</v>
      </c>
      <c r="H36" s="1595" t="s">
        <v>1211</v>
      </c>
      <c r="I36" s="1594" t="s">
        <v>1252</v>
      </c>
      <c r="J36" s="1596" t="s">
        <v>1278</v>
      </c>
      <c r="K36" s="1596" t="s">
        <v>1192</v>
      </c>
      <c r="L36" s="1597" t="s">
        <v>662</v>
      </c>
      <c r="M36" s="119"/>
      <c r="N36" s="1575"/>
      <c r="O36" s="119"/>
      <c r="P36" s="119"/>
      <c r="Q36" s="1584" t="s">
        <v>678</v>
      </c>
      <c r="R36" s="1598">
        <v>41.771000000000001</v>
      </c>
      <c r="S36" s="1586">
        <v>3.7000000000000002E-3</v>
      </c>
      <c r="T36" s="119"/>
      <c r="U36" s="119"/>
      <c r="V36" s="119"/>
      <c r="W36" s="119"/>
      <c r="X36" s="119"/>
      <c r="Y36" s="119"/>
      <c r="Z36" s="119"/>
      <c r="AA36" s="119"/>
      <c r="AB36" s="2261" t="s">
        <v>679</v>
      </c>
      <c r="AC36" s="2262"/>
      <c r="AD36" s="2262"/>
      <c r="AE36" s="2262"/>
      <c r="AF36" s="2262"/>
      <c r="AG36" s="2262"/>
      <c r="AH36" s="2262"/>
      <c r="AI36" s="2262"/>
      <c r="AJ36" s="2262"/>
      <c r="AK36" s="2262"/>
      <c r="AL36" s="2262"/>
      <c r="AM36" s="2263"/>
      <c r="AN36" s="119"/>
      <c r="AO36" s="119"/>
      <c r="AP36" s="117"/>
      <c r="AQ36" s="117"/>
      <c r="AR36" s="117"/>
      <c r="AS36" s="1587" t="s">
        <v>666</v>
      </c>
      <c r="AT36" s="1588">
        <v>4</v>
      </c>
      <c r="AU36" s="1588">
        <v>1.3</v>
      </c>
      <c r="AV36" s="119"/>
      <c r="AW36" s="119"/>
      <c r="AX36" s="119"/>
      <c r="AY36" s="119"/>
      <c r="AZ36" s="119"/>
      <c r="BA36" s="119"/>
      <c r="BO36" s="887"/>
      <c r="BP36" s="888"/>
      <c r="BQ36" s="888"/>
      <c r="BR36" s="888"/>
      <c r="BS36" s="888"/>
      <c r="BT36" s="888"/>
      <c r="BU36" s="888"/>
      <c r="BV36" s="888"/>
      <c r="BW36" s="888"/>
      <c r="BX36" s="888"/>
      <c r="BY36" s="888"/>
      <c r="BZ36" s="888"/>
      <c r="CA36" s="888"/>
      <c r="CB36" s="888"/>
      <c r="CC36" s="888"/>
      <c r="CD36" s="888"/>
      <c r="CE36" s="888"/>
      <c r="CF36" s="888"/>
      <c r="CG36" s="888"/>
      <c r="CH36" s="888"/>
      <c r="CI36" s="888"/>
      <c r="CJ36" s="888"/>
      <c r="CK36" s="888"/>
      <c r="CL36" s="888"/>
      <c r="CM36" s="888"/>
      <c r="CN36" s="888"/>
      <c r="CO36" s="888"/>
      <c r="CP36" s="888"/>
      <c r="CQ36" s="888"/>
      <c r="CR36" s="888"/>
      <c r="CS36" s="888"/>
      <c r="CT36" s="888"/>
      <c r="CU36" s="888"/>
      <c r="CV36" s="888"/>
      <c r="CW36" s="888"/>
      <c r="CX36" s="888"/>
      <c r="CY36" s="888"/>
      <c r="CZ36" s="888"/>
      <c r="DA36" s="888"/>
      <c r="DB36" s="888"/>
      <c r="DC36" s="888"/>
      <c r="DD36" s="888"/>
      <c r="DE36" s="888"/>
      <c r="DF36" s="888"/>
      <c r="DG36" s="888"/>
      <c r="DH36" s="888"/>
      <c r="DI36" s="888"/>
    </row>
    <row r="37" spans="1:113" ht="18.75" customHeight="1" x14ac:dyDescent="0.25">
      <c r="A37" s="532"/>
      <c r="B37" s="1599" t="str">
        <f>IFERROR(CONCATENATE(D37," ","convertidos en"," ",C37),0)</f>
        <v>Asentamientos convertidos en Pastizales</v>
      </c>
      <c r="C37" s="1600" t="str">
        <f>IFERROR(IF(VLOOKUP(E37,'Supuestos FE CUT'!$A$2:$G$35,2,FALSE)="Pastizales","Pastizales", "ERROR"),0)</f>
        <v>Pastizales</v>
      </c>
      <c r="D37" s="1600" t="str">
        <f>IFERROR(VLOOKUP(F37,'Supuestos FE CUT'!$A$2:$G$35,2,FALSE),0)</f>
        <v>Asentamientos</v>
      </c>
      <c r="E37" s="570" t="s">
        <v>1393</v>
      </c>
      <c r="F37" s="570" t="s">
        <v>1696</v>
      </c>
      <c r="G37" s="571">
        <v>7.39</v>
      </c>
      <c r="H37" s="1601">
        <f>IFERROR(VLOOKUP(E37,'Supuestos FE CUT'!$A$2:$J$35,10,FALSE)*-1,0)</f>
        <v>-1.3207999999999998</v>
      </c>
      <c r="I37" s="1601">
        <f>IFERROR(VLOOKUP(F37,'Supuestos FE CUT'!$A$2:$J$35,9,FALSE),0)</f>
        <v>0</v>
      </c>
      <c r="J37" s="1602">
        <f>(H37+I37)*G37</f>
        <v>-9.7607119999999981</v>
      </c>
      <c r="K37" s="1603">
        <f>J37*(44/12)</f>
        <v>-35.789277333333324</v>
      </c>
      <c r="L37" s="1000" t="e">
        <f>IF(G37&gt;0,VLOOKUP($E37,$AY$96:$BI$528,3,FALSE),0)</f>
        <v>#N/A</v>
      </c>
      <c r="M37" s="15" t="e">
        <f t="shared" ref="M37:M42" si="1">(K37*L37)^2</f>
        <v>#N/A</v>
      </c>
      <c r="N37" s="117"/>
      <c r="O37" s="117"/>
      <c r="P37" s="117"/>
      <c r="Q37" s="1608" t="s">
        <v>717</v>
      </c>
      <c r="R37" s="1608" t="s">
        <v>718</v>
      </c>
      <c r="S37" s="1608">
        <v>172.07900000000001</v>
      </c>
      <c r="T37" s="1610">
        <v>172.2</v>
      </c>
      <c r="U37" s="1610">
        <v>39.5</v>
      </c>
      <c r="V37" s="1610">
        <v>86.1</v>
      </c>
      <c r="W37" s="1609">
        <v>29634292</v>
      </c>
      <c r="X37" s="1609">
        <v>14817146</v>
      </c>
      <c r="Y37" s="1609">
        <v>54378925</v>
      </c>
      <c r="Z37" s="117"/>
      <c r="AA37" s="117"/>
      <c r="AB37" s="1621" t="s">
        <v>719</v>
      </c>
      <c r="AC37" s="1621"/>
      <c r="AD37" s="1622" t="s">
        <v>720</v>
      </c>
      <c r="AE37" s="2365" t="s">
        <v>721</v>
      </c>
      <c r="AF37" s="2366"/>
      <c r="AG37" s="2366"/>
      <c r="AH37" s="2367"/>
      <c r="AI37" s="1622" t="s">
        <v>722</v>
      </c>
      <c r="AJ37" s="2368" t="s">
        <v>723</v>
      </c>
      <c r="AK37" s="2369"/>
      <c r="AL37" s="1622" t="s">
        <v>722</v>
      </c>
      <c r="AM37" s="117"/>
      <c r="AN37" s="117"/>
      <c r="AO37" s="117"/>
      <c r="AP37" s="117"/>
      <c r="AQ37" s="117"/>
      <c r="AR37" s="117"/>
      <c r="AS37" s="117"/>
      <c r="AT37" s="117"/>
      <c r="AU37" s="117"/>
      <c r="AV37" s="117"/>
      <c r="AW37" s="117"/>
      <c r="AX37" s="117"/>
      <c r="AY37" s="117"/>
      <c r="AZ37" s="117"/>
      <c r="BA37" s="117"/>
      <c r="BO37" s="883"/>
    </row>
    <row r="38" spans="1:113" ht="18" customHeight="1" x14ac:dyDescent="0.25">
      <c r="A38" s="532"/>
      <c r="B38" s="1599" t="str">
        <f>IFERROR(CONCATENATE(D38," ","convertidos en"," ",C38),0)</f>
        <v>Tierras de Cultivo convertidos en Pastizales</v>
      </c>
      <c r="C38" s="1600" t="str">
        <f>IFERROR(IF(VLOOKUP(E38,'Supuestos FE CUT'!$A$2:$G$35,2,FALSE)="Pastizales","Pastizales", "ERROR"),0)</f>
        <v>Pastizales</v>
      </c>
      <c r="D38" s="1600" t="str">
        <f>IFERROR(VLOOKUP(F38,'Supuestos FE CUT'!$A$2:$G$35,2,FALSE),0)</f>
        <v>Tierras de Cultivo</v>
      </c>
      <c r="E38" s="570" t="s">
        <v>1393</v>
      </c>
      <c r="F38" s="570" t="s">
        <v>1390</v>
      </c>
      <c r="G38" s="571">
        <v>15.14</v>
      </c>
      <c r="H38" s="1601">
        <f>IFERROR(VLOOKUP(E38,'Supuestos FE CUT'!$A$2:$J$35,10,FALSE)*-1,0)</f>
        <v>-1.3207999999999998</v>
      </c>
      <c r="I38" s="1601">
        <f>IFERROR(VLOOKUP(F38,'Supuestos FE CUT'!$A$2:$J$35,9,FALSE),0)</f>
        <v>49.765799999999992</v>
      </c>
      <c r="J38" s="1602">
        <f>(H38+I38)*G38</f>
        <v>733.45729999999992</v>
      </c>
      <c r="K38" s="1603">
        <f>J38*(44/12)</f>
        <v>2689.343433333333</v>
      </c>
      <c r="L38" s="1000" t="e">
        <f>IF(G38&gt;0,VLOOKUP($E38,$AY$96:$BI$528,3,FALSE),0)</f>
        <v>#N/A</v>
      </c>
      <c r="M38" s="15" t="e">
        <f t="shared" si="1"/>
        <v>#N/A</v>
      </c>
      <c r="N38" s="117"/>
      <c r="O38" s="117"/>
      <c r="P38" s="117"/>
      <c r="Q38" s="1623" t="s">
        <v>724</v>
      </c>
      <c r="R38" s="1623" t="s">
        <v>725</v>
      </c>
      <c r="S38" s="1624">
        <v>1094798</v>
      </c>
      <c r="T38" s="1625">
        <v>193</v>
      </c>
      <c r="U38" s="1625">
        <v>41.3</v>
      </c>
      <c r="V38" s="1626">
        <v>96.5</v>
      </c>
      <c r="W38" s="1624">
        <v>211285876</v>
      </c>
      <c r="X38" s="1624">
        <v>105642938</v>
      </c>
      <c r="Y38" s="1624">
        <v>387709583</v>
      </c>
      <c r="Z38" s="117"/>
      <c r="AA38" s="117"/>
      <c r="AB38" s="2267" t="s">
        <v>665</v>
      </c>
      <c r="AC38" s="2268"/>
      <c r="AD38" s="2268"/>
      <c r="AE38" s="2268"/>
      <c r="AF38" s="2268"/>
      <c r="AG38" s="2268"/>
      <c r="AH38" s="2268"/>
      <c r="AI38" s="2268"/>
      <c r="AJ38" s="2268"/>
      <c r="AK38" s="2268"/>
      <c r="AL38" s="2269"/>
      <c r="AM38" s="117"/>
      <c r="AN38" s="117"/>
      <c r="AO38" s="117"/>
      <c r="AP38" s="117"/>
      <c r="AQ38" s="117"/>
      <c r="AR38" s="117"/>
      <c r="AS38" s="117"/>
      <c r="AT38" s="117"/>
      <c r="AU38" s="117"/>
      <c r="AV38" s="117"/>
      <c r="AW38" s="117"/>
      <c r="AX38" s="117"/>
      <c r="AY38" s="117"/>
      <c r="AZ38" s="117"/>
      <c r="BA38" s="117"/>
      <c r="BO38" s="883"/>
    </row>
    <row r="39" spans="1:113" ht="18" customHeight="1" x14ac:dyDescent="0.25">
      <c r="A39" s="532"/>
      <c r="B39" s="1599" t="str">
        <f>IFERROR(CONCATENATE(D39," ","convertidos en"," ",C39),0)</f>
        <v>Tierras de Cultivo convertidos en Pastizales</v>
      </c>
      <c r="C39" s="1600" t="str">
        <f>IFERROR(IF(VLOOKUP(E39,'Supuestos FE CUT'!$A$2:$G$35,2,FALSE)="Pastizales","Pastizales", "ERROR"),0)</f>
        <v>Pastizales</v>
      </c>
      <c r="D39" s="1600" t="str">
        <f>IFERROR(VLOOKUP(F39,'Supuestos FE CUT'!$A$2:$G$35,2,FALSE),0)</f>
        <v>Tierras de Cultivo</v>
      </c>
      <c r="E39" s="570" t="s">
        <v>1393</v>
      </c>
      <c r="F39" s="570" t="s">
        <v>1695</v>
      </c>
      <c r="G39" s="571">
        <v>21.8</v>
      </c>
      <c r="H39" s="1601">
        <f>IFERROR(VLOOKUP(E39,'Supuestos FE CUT'!$A$2:$J$35,10,FALSE)*-1,0)</f>
        <v>-1.3207999999999998</v>
      </c>
      <c r="I39" s="1601">
        <f>IFERROR(VLOOKUP(F39,'Supuestos FE CUT'!$A$2:$J$35,9,FALSE),0)</f>
        <v>11.729999999999999</v>
      </c>
      <c r="J39" s="1602">
        <f>(H39+I39)*G39</f>
        <v>226.92055999999997</v>
      </c>
      <c r="K39" s="1603">
        <f>J39*(44/12)</f>
        <v>832.04205333333323</v>
      </c>
      <c r="L39" s="1000" t="e">
        <f>IF(G39&gt;0,VLOOKUP($E39,$AY$96:$BI$528,3,FALSE),0)</f>
        <v>#N/A</v>
      </c>
      <c r="M39" s="15" t="e">
        <f t="shared" si="1"/>
        <v>#N/A</v>
      </c>
      <c r="N39" s="117"/>
      <c r="O39" s="117"/>
      <c r="P39" s="117"/>
      <c r="Q39" s="1623" t="s">
        <v>724</v>
      </c>
      <c r="R39" s="1623" t="s">
        <v>725</v>
      </c>
      <c r="S39" s="1624">
        <v>1094798</v>
      </c>
      <c r="T39" s="1625">
        <v>193</v>
      </c>
      <c r="U39" s="1625">
        <v>41.3</v>
      </c>
      <c r="V39" s="1626">
        <v>96.5</v>
      </c>
      <c r="W39" s="1624">
        <v>211285876</v>
      </c>
      <c r="X39" s="1624">
        <v>105642938</v>
      </c>
      <c r="Y39" s="1624">
        <v>387709583</v>
      </c>
      <c r="Z39" s="117"/>
      <c r="AA39" s="117"/>
      <c r="AB39" s="2267" t="s">
        <v>665</v>
      </c>
      <c r="AC39" s="2268"/>
      <c r="AD39" s="2268"/>
      <c r="AE39" s="2268"/>
      <c r="AF39" s="2268"/>
      <c r="AG39" s="2268"/>
      <c r="AH39" s="2268"/>
      <c r="AI39" s="2268"/>
      <c r="AJ39" s="2268"/>
      <c r="AK39" s="2268"/>
      <c r="AL39" s="2269"/>
      <c r="AM39" s="117"/>
      <c r="AN39" s="117"/>
      <c r="AO39" s="117"/>
      <c r="AP39" s="117"/>
      <c r="AQ39" s="117"/>
      <c r="AR39" s="117"/>
      <c r="AS39" s="117"/>
      <c r="AT39" s="117"/>
      <c r="AU39" s="117"/>
      <c r="AV39" s="117"/>
      <c r="AW39" s="117"/>
      <c r="AX39" s="117"/>
      <c r="AY39" s="117"/>
      <c r="AZ39" s="117"/>
      <c r="BA39" s="117"/>
      <c r="BO39" s="883"/>
    </row>
    <row r="40" spans="1:113" ht="18" customHeight="1" x14ac:dyDescent="0.25">
      <c r="A40" s="532"/>
      <c r="B40" s="1599" t="str">
        <f>IFERROR(CONCATENATE(D40," ","convertidos en"," ",C40),0)</f>
        <v>Pastizales convertidos en Pastizales</v>
      </c>
      <c r="C40" s="1600" t="str">
        <f>IFERROR(IF(VLOOKUP(E40,'Supuestos FE CUT'!$A$2:$G$35,2,FALSE)="Pastizales","Pastizales", "ERROR"),0)</f>
        <v>Pastizales</v>
      </c>
      <c r="D40" s="1600" t="str">
        <f>IFERROR(VLOOKUP(F40,'Supuestos FE CUT'!$A$2:$G$35,2,FALSE),0)</f>
        <v>Pastizales</v>
      </c>
      <c r="E40" s="570" t="s">
        <v>1392</v>
      </c>
      <c r="F40" s="570" t="s">
        <v>1393</v>
      </c>
      <c r="G40" s="571">
        <v>59.59</v>
      </c>
      <c r="H40" s="1601">
        <f>IFERROR(VLOOKUP(E40,'Supuestos FE CUT'!$A$2:$J$35,10,FALSE)*-1,0)</f>
        <v>-1.5862499999999999</v>
      </c>
      <c r="I40" s="1601">
        <f>IFERROR(VLOOKUP(F40,'Supuestos FE CUT'!$A$2:$J$35,9,FALSE),0)</f>
        <v>26.415999999999997</v>
      </c>
      <c r="J40" s="1602">
        <f>(H40+I40)*G40</f>
        <v>1479.6048025</v>
      </c>
      <c r="K40" s="1603">
        <f>J40*(44/12)</f>
        <v>5425.2176091666661</v>
      </c>
      <c r="L40" s="1000" t="e">
        <f>IF(G40&gt;0,VLOOKUP($E40,$AY$96:$BI$528,3,FALSE),0)</f>
        <v>#N/A</v>
      </c>
      <c r="M40" s="15" t="e">
        <f t="shared" si="1"/>
        <v>#N/A</v>
      </c>
      <c r="N40" s="117"/>
      <c r="O40" s="117"/>
      <c r="P40" s="117"/>
      <c r="Q40" s="1623" t="s">
        <v>724</v>
      </c>
      <c r="R40" s="1623" t="s">
        <v>725</v>
      </c>
      <c r="S40" s="1624">
        <v>1094798</v>
      </c>
      <c r="T40" s="1625">
        <v>193</v>
      </c>
      <c r="U40" s="1625">
        <v>41.3</v>
      </c>
      <c r="V40" s="1626">
        <v>96.5</v>
      </c>
      <c r="W40" s="1624">
        <v>211285876</v>
      </c>
      <c r="X40" s="1624">
        <v>105642938</v>
      </c>
      <c r="Y40" s="1624">
        <v>387709583</v>
      </c>
      <c r="Z40" s="117"/>
      <c r="AA40" s="117"/>
      <c r="AB40" s="2267" t="s">
        <v>665</v>
      </c>
      <c r="AC40" s="2268"/>
      <c r="AD40" s="2268"/>
      <c r="AE40" s="2268"/>
      <c r="AF40" s="2268"/>
      <c r="AG40" s="2268"/>
      <c r="AH40" s="2268"/>
      <c r="AI40" s="2268"/>
      <c r="AJ40" s="2268"/>
      <c r="AK40" s="2268"/>
      <c r="AL40" s="2269"/>
      <c r="AM40" s="117"/>
      <c r="AN40" s="117"/>
      <c r="AO40" s="117"/>
      <c r="AP40" s="117"/>
      <c r="AQ40" s="117"/>
      <c r="AR40" s="117"/>
      <c r="AS40" s="117"/>
      <c r="AT40" s="117"/>
      <c r="AU40" s="117"/>
      <c r="AV40" s="117"/>
      <c r="AW40" s="117"/>
      <c r="AX40" s="117"/>
      <c r="AY40" s="117"/>
      <c r="AZ40" s="117"/>
      <c r="BA40" s="117"/>
      <c r="BO40" s="883"/>
    </row>
    <row r="41" spans="1:113" ht="18" customHeight="1" x14ac:dyDescent="0.25">
      <c r="A41" s="532"/>
      <c r="B41" s="1599" t="str">
        <f>IFERROR(CONCATENATE(D41," ","convertidos en"," ",C41),0)</f>
        <v>Otras Tierras convertidos en Pastizales</v>
      </c>
      <c r="C41" s="1600" t="str">
        <f>IFERROR(IF(VLOOKUP(E41,'Supuestos FE CUT'!$A$2:$G$35,2,FALSE)="Pastizales","Pastizales", "ERROR"),0)</f>
        <v>Pastizales</v>
      </c>
      <c r="D41" s="1600" t="str">
        <f>IFERROR(VLOOKUP(F41,'Supuestos FE CUT'!$A$2:$G$35,2,FALSE),0)</f>
        <v>Otras Tierras</v>
      </c>
      <c r="E41" s="570" t="s">
        <v>1392</v>
      </c>
      <c r="F41" s="570" t="s">
        <v>1677</v>
      </c>
      <c r="G41" s="571">
        <v>37.79</v>
      </c>
      <c r="H41" s="1601">
        <f>IFERROR(VLOOKUP(E41,'Supuestos FE CUT'!$A$2:$J$35,10,FALSE)*-1,0)</f>
        <v>-1.5862499999999999</v>
      </c>
      <c r="I41" s="1601">
        <f>IFERROR(VLOOKUP(F41,'Supuestos FE CUT'!$A$2:$J$35,9,FALSE),0)</f>
        <v>0</v>
      </c>
      <c r="J41" s="1602">
        <f>(H41+I41)*G41</f>
        <v>-59.944387499999998</v>
      </c>
      <c r="K41" s="1603">
        <f>J41*(44/12)</f>
        <v>-219.79608749999997</v>
      </c>
      <c r="L41" s="1000" t="e">
        <f>IF(G41&gt;0,VLOOKUP($E41,$AY$96:$BI$528,3,FALSE),0)</f>
        <v>#N/A</v>
      </c>
      <c r="M41" s="15" t="e">
        <f t="shared" si="1"/>
        <v>#N/A</v>
      </c>
      <c r="N41" s="117"/>
      <c r="O41" s="117"/>
      <c r="P41" s="117"/>
      <c r="Q41" s="1623" t="s">
        <v>724</v>
      </c>
      <c r="R41" s="1623" t="s">
        <v>725</v>
      </c>
      <c r="S41" s="1624">
        <v>1094798</v>
      </c>
      <c r="T41" s="1625">
        <v>193</v>
      </c>
      <c r="U41" s="1625">
        <v>41.3</v>
      </c>
      <c r="V41" s="1626">
        <v>96.5</v>
      </c>
      <c r="W41" s="1624">
        <v>211285876</v>
      </c>
      <c r="X41" s="1624">
        <v>105642938</v>
      </c>
      <c r="Y41" s="1624">
        <v>387709583</v>
      </c>
      <c r="Z41" s="117"/>
      <c r="AA41" s="117"/>
      <c r="AB41" s="2267" t="s">
        <v>665</v>
      </c>
      <c r="AC41" s="2268"/>
      <c r="AD41" s="2268"/>
      <c r="AE41" s="2268"/>
      <c r="AF41" s="2268"/>
      <c r="AG41" s="2268"/>
      <c r="AH41" s="2268"/>
      <c r="AI41" s="2268"/>
      <c r="AJ41" s="2268"/>
      <c r="AK41" s="2268"/>
      <c r="AL41" s="2269"/>
      <c r="AM41" s="117"/>
      <c r="AN41" s="117"/>
      <c r="AO41" s="117"/>
      <c r="AP41" s="117"/>
      <c r="AQ41" s="117"/>
      <c r="AR41" s="117"/>
      <c r="AS41" s="117"/>
      <c r="AT41" s="117"/>
      <c r="AU41" s="117"/>
      <c r="AV41" s="117"/>
      <c r="AW41" s="117"/>
      <c r="AX41" s="117"/>
      <c r="AY41" s="117"/>
      <c r="AZ41" s="117"/>
      <c r="BA41" s="117"/>
      <c r="BO41" s="883"/>
    </row>
    <row r="42" spans="1:113" ht="18" customHeight="1" thickBot="1" x14ac:dyDescent="0.3">
      <c r="A42" s="532"/>
      <c r="B42" s="2253" t="s">
        <v>709</v>
      </c>
      <c r="C42" s="2254"/>
      <c r="D42" s="2254"/>
      <c r="E42" s="2254"/>
      <c r="F42" s="1627"/>
      <c r="G42" s="1606">
        <f>SUM(G37:G41)</f>
        <v>141.71</v>
      </c>
      <c r="H42" s="1606"/>
      <c r="I42" s="1606"/>
      <c r="J42" s="1607"/>
      <c r="K42" s="1606">
        <f>SUM(K37:K41)</f>
        <v>8691.0177309999981</v>
      </c>
      <c r="L42" s="1001" t="e">
        <f>IF(K42&gt;0,SQRT(SUM(M37:M41))/K42,0)</f>
        <v>#N/A</v>
      </c>
      <c r="M42" s="15" t="e">
        <f t="shared" si="1"/>
        <v>#N/A</v>
      </c>
      <c r="N42" s="117"/>
      <c r="O42" s="117"/>
      <c r="P42" s="117"/>
      <c r="Q42" s="1628" t="s">
        <v>729</v>
      </c>
      <c r="R42" s="1628" t="s">
        <v>730</v>
      </c>
      <c r="S42" s="1628">
        <v>606.89599999999996</v>
      </c>
      <c r="T42" s="1629">
        <v>213.5</v>
      </c>
      <c r="U42" s="1629">
        <v>47.8</v>
      </c>
      <c r="V42" s="1630">
        <v>106.8</v>
      </c>
      <c r="W42" s="1631">
        <v>129579389</v>
      </c>
      <c r="X42" s="1631">
        <v>64789695</v>
      </c>
      <c r="Y42" s="1631">
        <v>237778180</v>
      </c>
      <c r="Z42" s="117"/>
      <c r="AA42" s="117"/>
      <c r="AB42" s="1563" t="s">
        <v>731</v>
      </c>
      <c r="AC42" s="1632" t="s">
        <v>663</v>
      </c>
      <c r="AD42" s="1564">
        <v>1.9</v>
      </c>
      <c r="AE42" s="2270">
        <v>2</v>
      </c>
      <c r="AF42" s="2271"/>
      <c r="AG42" s="2272"/>
      <c r="AH42" s="1564">
        <v>1</v>
      </c>
      <c r="AI42" s="1564">
        <v>1</v>
      </c>
      <c r="AJ42" s="2270">
        <v>1.4</v>
      </c>
      <c r="AK42" s="2272"/>
      <c r="AL42" s="1564">
        <v>0.4</v>
      </c>
      <c r="AM42" s="117"/>
      <c r="AN42" s="117"/>
      <c r="AO42" s="117"/>
      <c r="AP42" s="117"/>
      <c r="AQ42" s="117"/>
      <c r="AR42" s="117"/>
      <c r="AS42" s="117"/>
      <c r="AT42" s="117"/>
      <c r="AU42" s="117"/>
      <c r="AV42" s="117"/>
      <c r="AW42" s="117"/>
      <c r="AX42" s="117"/>
      <c r="AY42" s="117"/>
      <c r="AZ42" s="117"/>
      <c r="BA42" s="117"/>
      <c r="BO42" s="883"/>
    </row>
    <row r="43" spans="1:113" s="13" customFormat="1" ht="4.9000000000000004" customHeight="1" thickBot="1" x14ac:dyDescent="0.3">
      <c r="A43" s="879"/>
      <c r="B43" s="748"/>
      <c r="C43" s="748"/>
      <c r="D43" s="748"/>
      <c r="E43" s="748"/>
      <c r="F43" s="1614"/>
      <c r="G43" s="1615"/>
      <c r="H43" s="1615"/>
      <c r="I43" s="1615"/>
      <c r="J43" s="748"/>
      <c r="K43" s="1615"/>
      <c r="L43" s="142"/>
      <c r="M43" s="15"/>
      <c r="N43" s="879"/>
      <c r="O43" s="879"/>
      <c r="P43" s="879"/>
      <c r="Q43" s="1633"/>
      <c r="R43" s="1633"/>
      <c r="S43" s="1633"/>
      <c r="T43" s="1634"/>
      <c r="U43" s="1634"/>
      <c r="V43" s="1635"/>
      <c r="W43" s="1636"/>
      <c r="X43" s="1636"/>
      <c r="Y43" s="1636"/>
      <c r="Z43" s="879"/>
      <c r="AA43" s="879"/>
      <c r="AB43" s="1571"/>
      <c r="AC43" s="1637"/>
      <c r="AD43" s="1572"/>
      <c r="AE43" s="1572"/>
      <c r="AF43" s="1572"/>
      <c r="AG43" s="1572"/>
      <c r="AH43" s="1572"/>
      <c r="AI43" s="1572"/>
      <c r="AJ43" s="1572"/>
      <c r="AK43" s="1572"/>
      <c r="AL43" s="1572"/>
      <c r="AM43" s="879"/>
      <c r="AN43" s="879"/>
      <c r="AO43" s="879"/>
      <c r="AP43" s="879"/>
      <c r="AQ43" s="879"/>
      <c r="AR43" s="879"/>
      <c r="AS43" s="879"/>
      <c r="AT43" s="879"/>
      <c r="AU43" s="879"/>
      <c r="AV43" s="879"/>
      <c r="AW43" s="879"/>
      <c r="AX43" s="879"/>
      <c r="AY43" s="879"/>
      <c r="AZ43" s="879"/>
      <c r="BA43" s="879"/>
    </row>
    <row r="44" spans="1:113" s="121" customFormat="1" ht="30" customHeight="1" x14ac:dyDescent="0.25">
      <c r="A44" s="532"/>
      <c r="B44" s="2255" t="s">
        <v>1808</v>
      </c>
      <c r="C44" s="2256"/>
      <c r="D44" s="2256"/>
      <c r="E44" s="2256"/>
      <c r="F44" s="2256"/>
      <c r="G44" s="2256"/>
      <c r="H44" s="2256"/>
      <c r="I44" s="2256"/>
      <c r="J44" s="2256"/>
      <c r="K44" s="2256"/>
      <c r="L44" s="2257"/>
      <c r="M44" s="119"/>
      <c r="N44" s="1575"/>
      <c r="O44" s="119"/>
      <c r="P44" s="119"/>
      <c r="Q44" s="1576" t="s">
        <v>670</v>
      </c>
      <c r="R44" s="1577">
        <v>353.22399999999999</v>
      </c>
      <c r="S44" s="1578">
        <v>3.1E-2</v>
      </c>
      <c r="T44" s="119"/>
      <c r="U44" s="119"/>
      <c r="V44" s="119"/>
      <c r="W44" s="119"/>
      <c r="X44" s="119"/>
      <c r="Y44" s="119"/>
      <c r="Z44" s="119"/>
      <c r="AA44" s="119"/>
      <c r="AB44" s="1638"/>
      <c r="AC44" s="1638"/>
      <c r="AD44" s="1639"/>
      <c r="AE44" s="1640"/>
      <c r="AF44" s="1640"/>
      <c r="AG44" s="1640"/>
      <c r="AH44" s="1640"/>
      <c r="AI44" s="1639"/>
      <c r="AJ44" s="1639"/>
      <c r="AK44" s="1639"/>
      <c r="AL44" s="1639"/>
      <c r="AM44" s="117"/>
      <c r="AN44" s="119"/>
      <c r="AO44" s="119"/>
      <c r="AP44" s="117"/>
      <c r="AQ44" s="117"/>
      <c r="AR44" s="117"/>
      <c r="AS44" s="1579" t="s">
        <v>663</v>
      </c>
      <c r="AT44" s="1580">
        <v>1.3</v>
      </c>
      <c r="AU44" s="1580">
        <v>1.2</v>
      </c>
      <c r="AV44" s="119"/>
      <c r="AW44" s="119"/>
      <c r="AX44" s="119"/>
      <c r="AY44" s="119"/>
      <c r="AZ44" s="119"/>
      <c r="BA44" s="119"/>
      <c r="BO44" s="887"/>
      <c r="BP44" s="888"/>
      <c r="BQ44" s="888"/>
      <c r="BR44" s="888"/>
      <c r="BS44" s="888"/>
      <c r="BT44" s="888"/>
      <c r="BU44" s="888"/>
      <c r="BV44" s="888"/>
      <c r="BW44" s="888"/>
      <c r="BX44" s="888"/>
      <c r="BY44" s="888"/>
      <c r="BZ44" s="888"/>
      <c r="CA44" s="888"/>
      <c r="CB44" s="888"/>
      <c r="CC44" s="888"/>
      <c r="CD44" s="888"/>
      <c r="CE44" s="888"/>
      <c r="CF44" s="888"/>
      <c r="CG44" s="888"/>
      <c r="CH44" s="888"/>
      <c r="CI44" s="888"/>
      <c r="CJ44" s="888"/>
      <c r="CK44" s="888"/>
      <c r="CL44" s="888"/>
      <c r="CM44" s="888"/>
      <c r="CN44" s="888"/>
      <c r="CO44" s="888"/>
      <c r="CP44" s="888"/>
      <c r="CQ44" s="888"/>
      <c r="CR44" s="888"/>
      <c r="CS44" s="888"/>
      <c r="CT44" s="888"/>
      <c r="CU44" s="888"/>
      <c r="CV44" s="888"/>
      <c r="CW44" s="888"/>
      <c r="CX44" s="888"/>
      <c r="CY44" s="888"/>
      <c r="CZ44" s="888"/>
      <c r="DA44" s="888"/>
      <c r="DB44" s="888"/>
      <c r="DC44" s="888"/>
      <c r="DD44" s="888"/>
      <c r="DE44" s="888"/>
      <c r="DF44" s="888"/>
      <c r="DG44" s="888"/>
      <c r="DH44" s="888"/>
      <c r="DI44" s="888"/>
    </row>
    <row r="45" spans="1:113" s="121" customFormat="1" ht="52.5" customHeight="1" x14ac:dyDescent="0.25">
      <c r="A45" s="532"/>
      <c r="B45" s="2260" t="s">
        <v>1215</v>
      </c>
      <c r="C45" s="2252" t="s">
        <v>1812</v>
      </c>
      <c r="D45" s="2252" t="s">
        <v>1406</v>
      </c>
      <c r="E45" s="2251" t="s">
        <v>1273</v>
      </c>
      <c r="F45" s="2252" t="s">
        <v>1249</v>
      </c>
      <c r="G45" s="968" t="s">
        <v>1253</v>
      </c>
      <c r="H45" s="968" t="s">
        <v>1268</v>
      </c>
      <c r="I45" s="968" t="s">
        <v>1251</v>
      </c>
      <c r="J45" s="564" t="s">
        <v>1279</v>
      </c>
      <c r="K45" s="968" t="s">
        <v>1225</v>
      </c>
      <c r="L45" s="1582" t="s">
        <v>1214</v>
      </c>
      <c r="M45" s="119"/>
      <c r="N45" s="1583"/>
      <c r="O45" s="119"/>
      <c r="P45" s="119"/>
      <c r="Q45" s="1584" t="s">
        <v>675</v>
      </c>
      <c r="R45" s="1585">
        <v>8398.1149999999998</v>
      </c>
      <c r="S45" s="1586">
        <v>0.7349</v>
      </c>
      <c r="T45" s="119"/>
      <c r="U45" s="119"/>
      <c r="V45" s="119"/>
      <c r="W45" s="119"/>
      <c r="X45" s="119"/>
      <c r="Y45" s="119"/>
      <c r="Z45" s="119"/>
      <c r="AA45" s="119"/>
      <c r="AB45" s="2261" t="s">
        <v>676</v>
      </c>
      <c r="AC45" s="2262"/>
      <c r="AD45" s="2262"/>
      <c r="AE45" s="2262"/>
      <c r="AF45" s="2262"/>
      <c r="AG45" s="2262"/>
      <c r="AH45" s="2262"/>
      <c r="AI45" s="2262"/>
      <c r="AJ45" s="2262"/>
      <c r="AK45" s="2262"/>
      <c r="AL45" s="2262"/>
      <c r="AM45" s="2263"/>
      <c r="AN45" s="119"/>
      <c r="AO45" s="119"/>
      <c r="AP45" s="117"/>
      <c r="AQ45" s="117"/>
      <c r="AR45" s="117"/>
      <c r="AS45" s="1587" t="s">
        <v>664</v>
      </c>
      <c r="AT45" s="1588">
        <v>1.2</v>
      </c>
      <c r="AU45" s="1588">
        <v>1.1000000000000001</v>
      </c>
      <c r="AV45" s="119"/>
      <c r="AW45" s="119"/>
      <c r="AX45" s="119"/>
      <c r="AY45" s="119"/>
      <c r="AZ45" s="119"/>
      <c r="BA45" s="119"/>
      <c r="BO45" s="887"/>
      <c r="BP45" s="888"/>
      <c r="BQ45" s="888"/>
      <c r="BR45" s="888"/>
      <c r="BS45" s="888"/>
      <c r="BT45" s="888"/>
      <c r="BU45" s="888"/>
      <c r="BV45" s="888"/>
      <c r="BW45" s="888"/>
      <c r="BX45" s="888"/>
      <c r="BY45" s="888"/>
      <c r="BZ45" s="888"/>
      <c r="CA45" s="888"/>
      <c r="CB45" s="888"/>
      <c r="CC45" s="888"/>
      <c r="CD45" s="888"/>
      <c r="CE45" s="888"/>
      <c r="CF45" s="888"/>
      <c r="CG45" s="888"/>
      <c r="CH45" s="888"/>
      <c r="CI45" s="888"/>
      <c r="CJ45" s="888"/>
      <c r="CK45" s="888"/>
      <c r="CL45" s="888"/>
      <c r="CM45" s="888"/>
      <c r="CN45" s="888"/>
      <c r="CO45" s="888"/>
      <c r="CP45" s="888"/>
      <c r="CQ45" s="888"/>
      <c r="CR45" s="888"/>
      <c r="CS45" s="888"/>
      <c r="CT45" s="888"/>
      <c r="CU45" s="888"/>
      <c r="CV45" s="888"/>
      <c r="CW45" s="888"/>
      <c r="CX45" s="888"/>
      <c r="CY45" s="888"/>
      <c r="CZ45" s="888"/>
      <c r="DA45" s="888"/>
      <c r="DB45" s="888"/>
      <c r="DC45" s="888"/>
      <c r="DD45" s="888"/>
      <c r="DE45" s="888"/>
      <c r="DF45" s="888"/>
      <c r="DG45" s="888"/>
      <c r="DH45" s="888"/>
      <c r="DI45" s="888"/>
    </row>
    <row r="46" spans="1:113" s="121" customFormat="1" ht="20.25" customHeight="1" x14ac:dyDescent="0.25">
      <c r="A46" s="532"/>
      <c r="B46" s="2260"/>
      <c r="C46" s="2252"/>
      <c r="D46" s="2252"/>
      <c r="E46" s="2251"/>
      <c r="F46" s="2252"/>
      <c r="G46" s="1594" t="s">
        <v>677</v>
      </c>
      <c r="H46" s="1595" t="s">
        <v>1211</v>
      </c>
      <c r="I46" s="1594" t="s">
        <v>1252</v>
      </c>
      <c r="J46" s="1596" t="s">
        <v>1278</v>
      </c>
      <c r="K46" s="1596" t="s">
        <v>1192</v>
      </c>
      <c r="L46" s="1597" t="s">
        <v>662</v>
      </c>
      <c r="M46" s="119"/>
      <c r="N46" s="1575"/>
      <c r="O46" s="119"/>
      <c r="P46" s="119"/>
      <c r="Q46" s="1584" t="s">
        <v>678</v>
      </c>
      <c r="R46" s="1598">
        <v>41.771000000000001</v>
      </c>
      <c r="S46" s="1586">
        <v>3.7000000000000002E-3</v>
      </c>
      <c r="T46" s="119"/>
      <c r="U46" s="119"/>
      <c r="V46" s="119"/>
      <c r="W46" s="119"/>
      <c r="X46" s="119"/>
      <c r="Y46" s="119"/>
      <c r="Z46" s="119"/>
      <c r="AA46" s="119"/>
      <c r="AB46" s="2261" t="s">
        <v>679</v>
      </c>
      <c r="AC46" s="2262"/>
      <c r="AD46" s="2262"/>
      <c r="AE46" s="2262"/>
      <c r="AF46" s="2262"/>
      <c r="AG46" s="2262"/>
      <c r="AH46" s="2262"/>
      <c r="AI46" s="2262"/>
      <c r="AJ46" s="2262"/>
      <c r="AK46" s="2262"/>
      <c r="AL46" s="2262"/>
      <c r="AM46" s="2263"/>
      <c r="AN46" s="119"/>
      <c r="AO46" s="119"/>
      <c r="AP46" s="117"/>
      <c r="AQ46" s="117"/>
      <c r="AR46" s="117"/>
      <c r="AS46" s="1587" t="s">
        <v>666</v>
      </c>
      <c r="AT46" s="1588">
        <v>4</v>
      </c>
      <c r="AU46" s="1588">
        <v>1.3</v>
      </c>
      <c r="AV46" s="119"/>
      <c r="AW46" s="119"/>
      <c r="AX46" s="119"/>
      <c r="AY46" s="119"/>
      <c r="AZ46" s="119"/>
      <c r="BA46" s="119"/>
      <c r="BO46" s="887"/>
      <c r="BP46" s="888"/>
      <c r="BQ46" s="888"/>
      <c r="BR46" s="888"/>
      <c r="BS46" s="888"/>
      <c r="BT46" s="888"/>
      <c r="BU46" s="888"/>
      <c r="BV46" s="888"/>
      <c r="BW46" s="888"/>
      <c r="BX46" s="888"/>
      <c r="BY46" s="888"/>
      <c r="BZ46" s="888"/>
      <c r="CA46" s="888"/>
      <c r="CB46" s="888"/>
      <c r="CC46" s="888"/>
      <c r="CD46" s="888"/>
      <c r="CE46" s="888"/>
      <c r="CF46" s="888"/>
      <c r="CG46" s="888"/>
      <c r="CH46" s="888"/>
      <c r="CI46" s="888"/>
      <c r="CJ46" s="888"/>
      <c r="CK46" s="888"/>
      <c r="CL46" s="888"/>
      <c r="CM46" s="888"/>
      <c r="CN46" s="888"/>
      <c r="CO46" s="888"/>
      <c r="CP46" s="888"/>
      <c r="CQ46" s="888"/>
      <c r="CR46" s="888"/>
      <c r="CS46" s="888"/>
      <c r="CT46" s="888"/>
      <c r="CU46" s="888"/>
      <c r="CV46" s="888"/>
      <c r="CW46" s="888"/>
      <c r="CX46" s="888"/>
      <c r="CY46" s="888"/>
      <c r="CZ46" s="888"/>
      <c r="DA46" s="888"/>
      <c r="DB46" s="888"/>
      <c r="DC46" s="888"/>
      <c r="DD46" s="888"/>
      <c r="DE46" s="888"/>
      <c r="DF46" s="888"/>
      <c r="DG46" s="888"/>
      <c r="DH46" s="888"/>
      <c r="DI46" s="888"/>
    </row>
    <row r="47" spans="1:113" ht="18.75" customHeight="1" x14ac:dyDescent="0.25">
      <c r="A47" s="532"/>
      <c r="B47" s="1599" t="str">
        <f>IFERROR(CONCATENATE(D47," ","convertidos en"," ",C47),0)</f>
        <v>Tierras de Cultivo convertidos en Humedales</v>
      </c>
      <c r="C47" s="1600" t="str">
        <f>IFERROR(IF(VLOOKUP(E47,'Supuestos FE CUT'!$A$2:$G$35,2,FALSE)="Humedales", "Humedales", "ERROR"),0)</f>
        <v>Humedales</v>
      </c>
      <c r="D47" s="1600" t="str">
        <f>IFERROR(VLOOKUP(F47,'Supuestos FE CUT'!$A$2:$G$35,2,FALSE),0)</f>
        <v>Tierras de Cultivo</v>
      </c>
      <c r="E47" s="570" t="s">
        <v>1394</v>
      </c>
      <c r="F47" s="570" t="s">
        <v>1390</v>
      </c>
      <c r="G47" s="571">
        <v>4.0000000000000001E-3</v>
      </c>
      <c r="H47" s="1601">
        <f>IFERROR(VLOOKUP(E47,'Supuestos FE CUT'!$A$2:$J$35,10,FALSE)*-1,0)</f>
        <v>0</v>
      </c>
      <c r="I47" s="1601">
        <f>IFERROR(VLOOKUP(F47,'Supuestos FE CUT'!$A$2:$J$35,9,FALSE),0)</f>
        <v>49.765799999999992</v>
      </c>
      <c r="J47" s="1602">
        <f>(H47+I47)*G47</f>
        <v>0.19906319999999997</v>
      </c>
      <c r="K47" s="1603">
        <f>J47*(44/12)</f>
        <v>0.72989839999999984</v>
      </c>
      <c r="L47" s="1000" t="e">
        <f>IF(G47&gt;0,VLOOKUP($E47,$AY$96:$BI$528,3,FALSE),0)</f>
        <v>#N/A</v>
      </c>
      <c r="M47" s="15" t="e">
        <f t="shared" ref="M47:M52" si="2">(K47*L47)^2</f>
        <v>#N/A</v>
      </c>
      <c r="N47" s="117"/>
      <c r="O47" s="117"/>
      <c r="P47" s="117"/>
      <c r="Q47" s="1608" t="s">
        <v>717</v>
      </c>
      <c r="R47" s="1608" t="s">
        <v>718</v>
      </c>
      <c r="S47" s="1608">
        <v>172.07900000000001</v>
      </c>
      <c r="T47" s="1610">
        <v>172.2</v>
      </c>
      <c r="U47" s="1610">
        <v>39.5</v>
      </c>
      <c r="V47" s="1610">
        <v>86.1</v>
      </c>
      <c r="W47" s="1609">
        <v>29634292</v>
      </c>
      <c r="X47" s="1609">
        <v>14817146</v>
      </c>
      <c r="Y47" s="1609">
        <v>54378925</v>
      </c>
      <c r="Z47" s="117"/>
      <c r="AA47" s="117"/>
      <c r="AB47" s="1621" t="s">
        <v>719</v>
      </c>
      <c r="AC47" s="1621"/>
      <c r="AD47" s="1622" t="s">
        <v>720</v>
      </c>
      <c r="AE47" s="2365" t="s">
        <v>721</v>
      </c>
      <c r="AF47" s="2366"/>
      <c r="AG47" s="2366"/>
      <c r="AH47" s="2367"/>
      <c r="AI47" s="1622" t="s">
        <v>722</v>
      </c>
      <c r="AJ47" s="2368" t="s">
        <v>723</v>
      </c>
      <c r="AK47" s="2369"/>
      <c r="AL47" s="1622" t="s">
        <v>722</v>
      </c>
      <c r="AM47" s="117"/>
      <c r="AN47" s="117"/>
      <c r="AO47" s="117"/>
      <c r="AP47" s="117"/>
      <c r="AQ47" s="117"/>
      <c r="AR47" s="117"/>
      <c r="AS47" s="117"/>
      <c r="AT47" s="117"/>
      <c r="AU47" s="117"/>
      <c r="AV47" s="117"/>
      <c r="AW47" s="117"/>
      <c r="AX47" s="117"/>
      <c r="AY47" s="117"/>
      <c r="AZ47" s="117"/>
      <c r="BA47" s="117"/>
      <c r="BO47" s="883"/>
    </row>
    <row r="48" spans="1:113" ht="18" customHeight="1" x14ac:dyDescent="0.25">
      <c r="A48" s="532"/>
      <c r="B48" s="1599" t="str">
        <f>IFERROR(CONCATENATE(D48," ","convertidos en"," ",C48),0)</f>
        <v>Asentamientos convertidos en Humedales</v>
      </c>
      <c r="C48" s="1600" t="str">
        <f>IFERROR(IF(VLOOKUP(E48,'Supuestos FE CUT'!$A$2:$G$35,2,FALSE)="Humedales", "Humedales", "ERROR"),0)</f>
        <v>Humedales</v>
      </c>
      <c r="D48" s="1600" t="str">
        <f>IFERROR(VLOOKUP(F48,'Supuestos FE CUT'!$A$2:$G$35,2,FALSE),0)</f>
        <v>Asentamientos</v>
      </c>
      <c r="E48" s="570" t="s">
        <v>1394</v>
      </c>
      <c r="F48" s="570" t="s">
        <v>1696</v>
      </c>
      <c r="G48" s="571">
        <v>3.21</v>
      </c>
      <c r="H48" s="1601">
        <f>IFERROR(VLOOKUP(E48,'Supuestos FE CUT'!$A$2:$J$35,10,FALSE)*-1,0)</f>
        <v>0</v>
      </c>
      <c r="I48" s="1601">
        <f>IFERROR(VLOOKUP(F48,'Supuestos FE CUT'!$A$2:$J$35,9,FALSE),0)</f>
        <v>0</v>
      </c>
      <c r="J48" s="1602">
        <f>(H48+I48)*G48</f>
        <v>0</v>
      </c>
      <c r="K48" s="1603">
        <f>J48*(44/12)</f>
        <v>0</v>
      </c>
      <c r="L48" s="1000" t="e">
        <f>IF(G48&gt;0,VLOOKUP($E48,$AY$96:$BI$528,3,FALSE),0)</f>
        <v>#N/A</v>
      </c>
      <c r="M48" s="15" t="e">
        <f t="shared" si="2"/>
        <v>#N/A</v>
      </c>
      <c r="N48" s="117"/>
      <c r="O48" s="117"/>
      <c r="P48" s="117"/>
      <c r="Q48" s="1623" t="s">
        <v>724</v>
      </c>
      <c r="R48" s="1623" t="s">
        <v>725</v>
      </c>
      <c r="S48" s="1624">
        <v>1094798</v>
      </c>
      <c r="T48" s="1625">
        <v>193</v>
      </c>
      <c r="U48" s="1625">
        <v>41.3</v>
      </c>
      <c r="V48" s="1626">
        <v>96.5</v>
      </c>
      <c r="W48" s="1624">
        <v>211285876</v>
      </c>
      <c r="X48" s="1624">
        <v>105642938</v>
      </c>
      <c r="Y48" s="1624">
        <v>387709583</v>
      </c>
      <c r="Z48" s="117"/>
      <c r="AA48" s="117"/>
      <c r="AB48" s="2267" t="s">
        <v>665</v>
      </c>
      <c r="AC48" s="2268"/>
      <c r="AD48" s="2268"/>
      <c r="AE48" s="2268"/>
      <c r="AF48" s="2268"/>
      <c r="AG48" s="2268"/>
      <c r="AH48" s="2268"/>
      <c r="AI48" s="2268"/>
      <c r="AJ48" s="2268"/>
      <c r="AK48" s="2268"/>
      <c r="AL48" s="2269"/>
      <c r="AM48" s="117"/>
      <c r="AN48" s="117"/>
      <c r="AO48" s="117"/>
      <c r="AP48" s="117"/>
      <c r="AQ48" s="117"/>
      <c r="AR48" s="117"/>
      <c r="AS48" s="117"/>
      <c r="AT48" s="117"/>
      <c r="AU48" s="117"/>
      <c r="AV48" s="117"/>
      <c r="AW48" s="117"/>
      <c r="AX48" s="117"/>
      <c r="AY48" s="117"/>
      <c r="AZ48" s="117"/>
      <c r="BA48" s="117"/>
      <c r="BO48" s="883"/>
    </row>
    <row r="49" spans="1:113" ht="18" customHeight="1" x14ac:dyDescent="0.25">
      <c r="A49" s="532"/>
      <c r="B49" s="1599" t="str">
        <f>IFERROR(CONCATENATE(D49," ","convertidos en"," ",C49),0)</f>
        <v>Pastizales convertidos en Humedales</v>
      </c>
      <c r="C49" s="1600" t="str">
        <f>IFERROR(IF(VLOOKUP(E49,'Supuestos FE CUT'!$A$2:$G$35,2,FALSE)="Humedales", "Humedales", "ERROR"),0)</f>
        <v>Humedales</v>
      </c>
      <c r="D49" s="1600" t="str">
        <f>IFERROR(VLOOKUP(F49,'Supuestos FE CUT'!$A$2:$G$35,2,FALSE),0)</f>
        <v>Pastizales</v>
      </c>
      <c r="E49" s="570" t="s">
        <v>1394</v>
      </c>
      <c r="F49" s="570" t="s">
        <v>1393</v>
      </c>
      <c r="G49" s="571">
        <v>2.4300000000000002</v>
      </c>
      <c r="H49" s="1601">
        <f>IFERROR(VLOOKUP(E49,'Supuestos FE CUT'!$A$2:$J$35,10,FALSE)*-1,0)</f>
        <v>0</v>
      </c>
      <c r="I49" s="1601">
        <f>IFERROR(VLOOKUP(F49,'Supuestos FE CUT'!$A$2:$J$35,9,FALSE),0)</f>
        <v>26.415999999999997</v>
      </c>
      <c r="J49" s="1602">
        <f>(H49+I49)*G49</f>
        <v>64.190879999999993</v>
      </c>
      <c r="K49" s="1603">
        <f>J49*(44/12)</f>
        <v>235.36655999999996</v>
      </c>
      <c r="L49" s="1000" t="e">
        <f>IF(G49&gt;0,VLOOKUP($E49,$AY$96:$BI$528,3,FALSE),0)</f>
        <v>#N/A</v>
      </c>
      <c r="M49" s="15" t="e">
        <f t="shared" si="2"/>
        <v>#N/A</v>
      </c>
      <c r="N49" s="117"/>
      <c r="O49" s="117"/>
      <c r="P49" s="117"/>
      <c r="Q49" s="1623" t="s">
        <v>724</v>
      </c>
      <c r="R49" s="1623" t="s">
        <v>725</v>
      </c>
      <c r="S49" s="1624">
        <v>1094798</v>
      </c>
      <c r="T49" s="1625">
        <v>193</v>
      </c>
      <c r="U49" s="1625">
        <v>41.3</v>
      </c>
      <c r="V49" s="1626">
        <v>96.5</v>
      </c>
      <c r="W49" s="1624">
        <v>211285876</v>
      </c>
      <c r="X49" s="1624">
        <v>105642938</v>
      </c>
      <c r="Y49" s="1624">
        <v>387709583</v>
      </c>
      <c r="Z49" s="117"/>
      <c r="AA49" s="117"/>
      <c r="AB49" s="2267" t="s">
        <v>665</v>
      </c>
      <c r="AC49" s="2268"/>
      <c r="AD49" s="2268"/>
      <c r="AE49" s="2268"/>
      <c r="AF49" s="2268"/>
      <c r="AG49" s="2268"/>
      <c r="AH49" s="2268"/>
      <c r="AI49" s="2268"/>
      <c r="AJ49" s="2268"/>
      <c r="AK49" s="2268"/>
      <c r="AL49" s="2269"/>
      <c r="AM49" s="117"/>
      <c r="AN49" s="117"/>
      <c r="AO49" s="117"/>
      <c r="AP49" s="117"/>
      <c r="AQ49" s="117"/>
      <c r="AR49" s="117"/>
      <c r="AS49" s="117"/>
      <c r="AT49" s="117"/>
      <c r="AU49" s="117"/>
      <c r="AV49" s="117"/>
      <c r="AW49" s="117"/>
      <c r="AX49" s="117"/>
      <c r="AY49" s="117"/>
      <c r="AZ49" s="117"/>
      <c r="BA49" s="117"/>
      <c r="BO49" s="883"/>
    </row>
    <row r="50" spans="1:113" ht="18" customHeight="1" x14ac:dyDescent="0.25">
      <c r="A50" s="532"/>
      <c r="B50" s="1599" t="str">
        <f>IFERROR(CONCATENATE(D50," ","convertidos en"," ",C50),0)</f>
        <v>0 convertidos en 0</v>
      </c>
      <c r="C50" s="1600">
        <f>IFERROR(IF(VLOOKUP(E50,'Supuestos FE CUT'!$A$2:$G$35,2,FALSE)="Humedales", "Humedales", "ERROR"),0)</f>
        <v>0</v>
      </c>
      <c r="D50" s="1600">
        <f>IFERROR(VLOOKUP(F50,'Supuestos FE CUT'!$A$2:$G$35,2,FALSE),0)</f>
        <v>0</v>
      </c>
      <c r="E50" s="570"/>
      <c r="F50" s="570"/>
      <c r="G50" s="571"/>
      <c r="H50" s="1601">
        <f>IFERROR(VLOOKUP(E50,'Supuestos FE CUT'!$A$2:$J$35,10,FALSE)*-1,0)</f>
        <v>0</v>
      </c>
      <c r="I50" s="1601">
        <f>IFERROR(VLOOKUP(F50,'Supuestos FE CUT'!$A$2:$J$35,9,FALSE),0)</f>
        <v>0</v>
      </c>
      <c r="J50" s="1602">
        <f>(H50+I50)*G50</f>
        <v>0</v>
      </c>
      <c r="K50" s="1603">
        <f>J50*(44/12)</f>
        <v>0</v>
      </c>
      <c r="L50" s="1000">
        <f>IF(G50&gt;0,VLOOKUP($E50,$AY$96:$BI$528,3,FALSE),0)</f>
        <v>0</v>
      </c>
      <c r="M50" s="15">
        <f t="shared" si="2"/>
        <v>0</v>
      </c>
      <c r="N50" s="117"/>
      <c r="O50" s="117"/>
      <c r="P50" s="117"/>
      <c r="Q50" s="1623" t="s">
        <v>724</v>
      </c>
      <c r="R50" s="1623" t="s">
        <v>725</v>
      </c>
      <c r="S50" s="1624">
        <v>1094798</v>
      </c>
      <c r="T50" s="1625">
        <v>193</v>
      </c>
      <c r="U50" s="1625">
        <v>41.3</v>
      </c>
      <c r="V50" s="1626">
        <v>96.5</v>
      </c>
      <c r="W50" s="1624">
        <v>211285876</v>
      </c>
      <c r="X50" s="1624">
        <v>105642938</v>
      </c>
      <c r="Y50" s="1624">
        <v>387709583</v>
      </c>
      <c r="Z50" s="117"/>
      <c r="AA50" s="117"/>
      <c r="AB50" s="2267" t="s">
        <v>665</v>
      </c>
      <c r="AC50" s="2268"/>
      <c r="AD50" s="2268"/>
      <c r="AE50" s="2268"/>
      <c r="AF50" s="2268"/>
      <c r="AG50" s="2268"/>
      <c r="AH50" s="2268"/>
      <c r="AI50" s="2268"/>
      <c r="AJ50" s="2268"/>
      <c r="AK50" s="2268"/>
      <c r="AL50" s="2269"/>
      <c r="AM50" s="117"/>
      <c r="AN50" s="117"/>
      <c r="AO50" s="117"/>
      <c r="AP50" s="117"/>
      <c r="AQ50" s="117"/>
      <c r="AR50" s="117"/>
      <c r="AS50" s="117"/>
      <c r="AT50" s="117"/>
      <c r="AU50" s="117"/>
      <c r="AV50" s="117"/>
      <c r="AW50" s="117"/>
      <c r="AX50" s="117"/>
      <c r="AY50" s="117"/>
      <c r="AZ50" s="117"/>
      <c r="BA50" s="117"/>
      <c r="BO50" s="883"/>
    </row>
    <row r="51" spans="1:113" ht="18" customHeight="1" x14ac:dyDescent="0.25">
      <c r="A51" s="532"/>
      <c r="B51" s="1599" t="str">
        <f>IFERROR(CONCATENATE(D51," ","convertidos en"," ",C51),0)</f>
        <v>0 convertidos en 0</v>
      </c>
      <c r="C51" s="1600">
        <f>IFERROR(IF(VLOOKUP(E51,'Supuestos FE CUT'!$A$2:$G$35,2,FALSE)="Humedales", "Humedales", "ERROR"),0)</f>
        <v>0</v>
      </c>
      <c r="D51" s="1600">
        <f>IFERROR(VLOOKUP(F51,'Supuestos FE CUT'!$A$2:$G$35,2,FALSE),0)</f>
        <v>0</v>
      </c>
      <c r="E51" s="570"/>
      <c r="F51" s="570"/>
      <c r="G51" s="571"/>
      <c r="H51" s="1601">
        <f>IFERROR(VLOOKUP(E51,'Supuestos FE CUT'!$A$2:$J$35,10,FALSE)*-1,0)</f>
        <v>0</v>
      </c>
      <c r="I51" s="1601">
        <f>IFERROR(VLOOKUP(F51,'Supuestos FE CUT'!$A$2:$J$35,9,FALSE),0)</f>
        <v>0</v>
      </c>
      <c r="J51" s="1602">
        <f>(H51+I51)*G51</f>
        <v>0</v>
      </c>
      <c r="K51" s="1603">
        <f>J51*(44/12)</f>
        <v>0</v>
      </c>
      <c r="L51" s="1000">
        <f>IF(G51&gt;0,VLOOKUP($E51,$AY$96:$BI$528,3,FALSE),0)</f>
        <v>0</v>
      </c>
      <c r="M51" s="15">
        <f t="shared" si="2"/>
        <v>0</v>
      </c>
      <c r="N51" s="117"/>
      <c r="O51" s="117"/>
      <c r="P51" s="117"/>
      <c r="Q51" s="1623" t="s">
        <v>724</v>
      </c>
      <c r="R51" s="1623" t="s">
        <v>725</v>
      </c>
      <c r="S51" s="1624">
        <v>1094798</v>
      </c>
      <c r="T51" s="1625">
        <v>193</v>
      </c>
      <c r="U51" s="1625">
        <v>41.3</v>
      </c>
      <c r="V51" s="1626">
        <v>96.5</v>
      </c>
      <c r="W51" s="1624">
        <v>211285876</v>
      </c>
      <c r="X51" s="1624">
        <v>105642938</v>
      </c>
      <c r="Y51" s="1624">
        <v>387709583</v>
      </c>
      <c r="Z51" s="117"/>
      <c r="AA51" s="117"/>
      <c r="AB51" s="2267" t="s">
        <v>665</v>
      </c>
      <c r="AC51" s="2268"/>
      <c r="AD51" s="2268"/>
      <c r="AE51" s="2268"/>
      <c r="AF51" s="2268"/>
      <c r="AG51" s="2268"/>
      <c r="AH51" s="2268"/>
      <c r="AI51" s="2268"/>
      <c r="AJ51" s="2268"/>
      <c r="AK51" s="2268"/>
      <c r="AL51" s="2269"/>
      <c r="AM51" s="117"/>
      <c r="AN51" s="117"/>
      <c r="AO51" s="117"/>
      <c r="AP51" s="117"/>
      <c r="AQ51" s="117"/>
      <c r="AR51" s="117"/>
      <c r="AS51" s="117"/>
      <c r="AT51" s="117"/>
      <c r="AU51" s="117"/>
      <c r="AV51" s="117"/>
      <c r="AW51" s="117"/>
      <c r="AX51" s="117"/>
      <c r="AY51" s="117"/>
      <c r="AZ51" s="117"/>
      <c r="BA51" s="117"/>
      <c r="BO51" s="883"/>
    </row>
    <row r="52" spans="1:113" ht="18" customHeight="1" thickBot="1" x14ac:dyDescent="0.3">
      <c r="A52" s="532"/>
      <c r="B52" s="2253" t="s">
        <v>709</v>
      </c>
      <c r="C52" s="2254"/>
      <c r="D52" s="2254"/>
      <c r="E52" s="2254"/>
      <c r="F52" s="1627"/>
      <c r="G52" s="1606">
        <f>SUM(G47:G51)</f>
        <v>5.6440000000000001</v>
      </c>
      <c r="H52" s="1606"/>
      <c r="I52" s="1606"/>
      <c r="J52" s="1607"/>
      <c r="K52" s="1606">
        <f>SUM(K47:K51)</f>
        <v>236.09645839999996</v>
      </c>
      <c r="L52" s="1001" t="e">
        <f>IF(K52&gt;0,SQRT(SUM(M47:M51))/K52,0)</f>
        <v>#N/A</v>
      </c>
      <c r="M52" s="15" t="e">
        <f t="shared" si="2"/>
        <v>#N/A</v>
      </c>
      <c r="N52" s="117"/>
      <c r="O52" s="117"/>
      <c r="P52" s="117"/>
      <c r="Q52" s="1628" t="s">
        <v>729</v>
      </c>
      <c r="R52" s="1628" t="s">
        <v>730</v>
      </c>
      <c r="S52" s="1628">
        <v>606.89599999999996</v>
      </c>
      <c r="T52" s="1629">
        <v>213.5</v>
      </c>
      <c r="U52" s="1629">
        <v>47.8</v>
      </c>
      <c r="V52" s="1630">
        <v>106.8</v>
      </c>
      <c r="W52" s="1631">
        <v>129579389</v>
      </c>
      <c r="X52" s="1631">
        <v>64789695</v>
      </c>
      <c r="Y52" s="1631">
        <v>237778180</v>
      </c>
      <c r="Z52" s="117"/>
      <c r="AA52" s="117"/>
      <c r="AB52" s="1563" t="s">
        <v>731</v>
      </c>
      <c r="AC52" s="1632" t="s">
        <v>663</v>
      </c>
      <c r="AD52" s="1564">
        <v>1.9</v>
      </c>
      <c r="AE52" s="2270">
        <v>2</v>
      </c>
      <c r="AF52" s="2271"/>
      <c r="AG52" s="2272"/>
      <c r="AH52" s="1564">
        <v>1</v>
      </c>
      <c r="AI52" s="1564">
        <v>1</v>
      </c>
      <c r="AJ52" s="2270">
        <v>1.4</v>
      </c>
      <c r="AK52" s="2272"/>
      <c r="AL52" s="1564">
        <v>0.4</v>
      </c>
      <c r="AM52" s="117"/>
      <c r="AN52" s="117"/>
      <c r="AO52" s="117"/>
      <c r="AP52" s="117"/>
      <c r="AQ52" s="117"/>
      <c r="AR52" s="117"/>
      <c r="AS52" s="117"/>
      <c r="AT52" s="117"/>
      <c r="AU52" s="117"/>
      <c r="AV52" s="117"/>
      <c r="AW52" s="117"/>
      <c r="AX52" s="117"/>
      <c r="AY52" s="117"/>
      <c r="AZ52" s="117"/>
      <c r="BA52" s="117"/>
      <c r="BO52" s="883"/>
    </row>
    <row r="53" spans="1:113" s="13" customFormat="1" ht="6" customHeight="1" thickBot="1" x14ac:dyDescent="0.3">
      <c r="A53" s="879"/>
      <c r="B53" s="748"/>
      <c r="C53" s="748"/>
      <c r="D53" s="748"/>
      <c r="E53" s="748"/>
      <c r="F53" s="1614"/>
      <c r="G53" s="1615"/>
      <c r="H53" s="1615"/>
      <c r="I53" s="1615"/>
      <c r="J53" s="748"/>
      <c r="K53" s="1615"/>
      <c r="L53" s="142"/>
      <c r="M53" s="15"/>
      <c r="N53" s="879"/>
      <c r="O53" s="879"/>
      <c r="P53" s="879"/>
      <c r="Q53" s="1633"/>
      <c r="R53" s="1633"/>
      <c r="S53" s="1633"/>
      <c r="T53" s="1634"/>
      <c r="U53" s="1634"/>
      <c r="V53" s="1635"/>
      <c r="W53" s="1636"/>
      <c r="X53" s="1636"/>
      <c r="Y53" s="1636"/>
      <c r="Z53" s="879"/>
      <c r="AA53" s="879"/>
      <c r="AB53" s="1571"/>
      <c r="AC53" s="1637"/>
      <c r="AD53" s="1572"/>
      <c r="AE53" s="1572"/>
      <c r="AF53" s="1572"/>
      <c r="AG53" s="1572"/>
      <c r="AH53" s="1572"/>
      <c r="AI53" s="1572"/>
      <c r="AJ53" s="1572"/>
      <c r="AK53" s="1572"/>
      <c r="AL53" s="1572"/>
      <c r="AM53" s="879"/>
      <c r="AN53" s="879"/>
      <c r="AO53" s="879"/>
      <c r="AP53" s="879"/>
      <c r="AQ53" s="879"/>
      <c r="AR53" s="879"/>
      <c r="AS53" s="879"/>
      <c r="AT53" s="879"/>
      <c r="AU53" s="879"/>
      <c r="AV53" s="879"/>
      <c r="AW53" s="879"/>
      <c r="AX53" s="879"/>
      <c r="AY53" s="879"/>
      <c r="AZ53" s="879"/>
      <c r="BA53" s="879"/>
    </row>
    <row r="54" spans="1:113" s="121" customFormat="1" ht="30" customHeight="1" x14ac:dyDescent="0.25">
      <c r="A54" s="532"/>
      <c r="B54" s="2255" t="s">
        <v>1809</v>
      </c>
      <c r="C54" s="2256"/>
      <c r="D54" s="2256"/>
      <c r="E54" s="2256"/>
      <c r="F54" s="2256"/>
      <c r="G54" s="2256"/>
      <c r="H54" s="2256"/>
      <c r="I54" s="2256"/>
      <c r="J54" s="2256"/>
      <c r="K54" s="2256"/>
      <c r="L54" s="2257"/>
      <c r="M54" s="119"/>
      <c r="N54" s="1575"/>
      <c r="O54" s="119"/>
      <c r="P54" s="119"/>
      <c r="Q54" s="1576" t="s">
        <v>670</v>
      </c>
      <c r="R54" s="1577">
        <v>353.22399999999999</v>
      </c>
      <c r="S54" s="1578">
        <v>3.1E-2</v>
      </c>
      <c r="T54" s="119"/>
      <c r="U54" s="119"/>
      <c r="V54" s="119"/>
      <c r="W54" s="119"/>
      <c r="X54" s="119"/>
      <c r="Y54" s="119"/>
      <c r="Z54" s="119"/>
      <c r="AA54" s="119"/>
      <c r="AB54" s="1638"/>
      <c r="AC54" s="1638"/>
      <c r="AD54" s="1639"/>
      <c r="AE54" s="1640"/>
      <c r="AF54" s="1640"/>
      <c r="AG54" s="1640"/>
      <c r="AH54" s="1640"/>
      <c r="AI54" s="1639"/>
      <c r="AJ54" s="1639"/>
      <c r="AK54" s="1639"/>
      <c r="AL54" s="1639"/>
      <c r="AM54" s="117"/>
      <c r="AN54" s="119"/>
      <c r="AO54" s="119"/>
      <c r="AP54" s="117"/>
      <c r="AQ54" s="117"/>
      <c r="AR54" s="117"/>
      <c r="AS54" s="1579" t="s">
        <v>663</v>
      </c>
      <c r="AT54" s="1580">
        <v>1.3</v>
      </c>
      <c r="AU54" s="1580">
        <v>1.2</v>
      </c>
      <c r="AV54" s="119"/>
      <c r="AW54" s="119"/>
      <c r="AX54" s="119"/>
      <c r="AY54" s="119"/>
      <c r="AZ54" s="119"/>
      <c r="BA54" s="119"/>
      <c r="BO54" s="887"/>
      <c r="BP54" s="888"/>
      <c r="BQ54" s="888"/>
      <c r="BR54" s="888"/>
      <c r="BS54" s="888"/>
      <c r="BT54" s="888"/>
      <c r="BU54" s="888"/>
      <c r="BV54" s="888"/>
      <c r="BW54" s="888"/>
      <c r="BX54" s="888"/>
      <c r="BY54" s="888"/>
      <c r="BZ54" s="888"/>
      <c r="CA54" s="888"/>
      <c r="CB54" s="888"/>
      <c r="CC54" s="888"/>
      <c r="CD54" s="888"/>
      <c r="CE54" s="888"/>
      <c r="CF54" s="888"/>
      <c r="CG54" s="888"/>
      <c r="CH54" s="888"/>
      <c r="CI54" s="888"/>
      <c r="CJ54" s="888"/>
      <c r="CK54" s="888"/>
      <c r="CL54" s="888"/>
      <c r="CM54" s="888"/>
      <c r="CN54" s="888"/>
      <c r="CO54" s="888"/>
      <c r="CP54" s="888"/>
      <c r="CQ54" s="888"/>
      <c r="CR54" s="888"/>
      <c r="CS54" s="888"/>
      <c r="CT54" s="888"/>
      <c r="CU54" s="888"/>
      <c r="CV54" s="888"/>
      <c r="CW54" s="888"/>
      <c r="CX54" s="888"/>
      <c r="CY54" s="888"/>
      <c r="CZ54" s="888"/>
      <c r="DA54" s="888"/>
      <c r="DB54" s="888"/>
      <c r="DC54" s="888"/>
      <c r="DD54" s="888"/>
      <c r="DE54" s="888"/>
      <c r="DF54" s="888"/>
      <c r="DG54" s="888"/>
      <c r="DH54" s="888"/>
      <c r="DI54" s="888"/>
    </row>
    <row r="55" spans="1:113" s="121" customFormat="1" ht="52.5" customHeight="1" x14ac:dyDescent="0.25">
      <c r="A55" s="532"/>
      <c r="B55" s="2260" t="s">
        <v>1215</v>
      </c>
      <c r="C55" s="2252" t="s">
        <v>1812</v>
      </c>
      <c r="D55" s="2252" t="s">
        <v>1406</v>
      </c>
      <c r="E55" s="2251" t="s">
        <v>1273</v>
      </c>
      <c r="F55" s="2252" t="s">
        <v>1249</v>
      </c>
      <c r="G55" s="968" t="s">
        <v>1253</v>
      </c>
      <c r="H55" s="968" t="s">
        <v>1269</v>
      </c>
      <c r="I55" s="968" t="s">
        <v>1251</v>
      </c>
      <c r="J55" s="564" t="s">
        <v>1279</v>
      </c>
      <c r="K55" s="968" t="s">
        <v>1225</v>
      </c>
      <c r="L55" s="1582" t="s">
        <v>1214</v>
      </c>
      <c r="M55" s="119"/>
      <c r="N55" s="1583"/>
      <c r="O55" s="119"/>
      <c r="P55" s="119"/>
      <c r="Q55" s="1584" t="s">
        <v>675</v>
      </c>
      <c r="R55" s="1585">
        <v>8398.1149999999998</v>
      </c>
      <c r="S55" s="1586">
        <v>0.7349</v>
      </c>
      <c r="T55" s="119"/>
      <c r="U55" s="119"/>
      <c r="V55" s="119"/>
      <c r="W55" s="119"/>
      <c r="X55" s="119"/>
      <c r="Y55" s="119"/>
      <c r="Z55" s="119"/>
      <c r="AA55" s="119"/>
      <c r="AB55" s="2261" t="s">
        <v>676</v>
      </c>
      <c r="AC55" s="2262"/>
      <c r="AD55" s="2262"/>
      <c r="AE55" s="2262"/>
      <c r="AF55" s="2262"/>
      <c r="AG55" s="2262"/>
      <c r="AH55" s="2262"/>
      <c r="AI55" s="2262"/>
      <c r="AJ55" s="2262"/>
      <c r="AK55" s="2262"/>
      <c r="AL55" s="2262"/>
      <c r="AM55" s="2263"/>
      <c r="AN55" s="119"/>
      <c r="AO55" s="119"/>
      <c r="AP55" s="117"/>
      <c r="AQ55" s="117"/>
      <c r="AR55" s="117"/>
      <c r="AS55" s="1587" t="s">
        <v>664</v>
      </c>
      <c r="AT55" s="1588">
        <v>1.2</v>
      </c>
      <c r="AU55" s="1588">
        <v>1.1000000000000001</v>
      </c>
      <c r="AV55" s="119"/>
      <c r="AW55" s="119"/>
      <c r="AX55" s="119"/>
      <c r="AY55" s="119"/>
      <c r="AZ55" s="119"/>
      <c r="BA55" s="119"/>
      <c r="BO55" s="887"/>
      <c r="BP55" s="888"/>
      <c r="BQ55" s="888"/>
      <c r="BR55" s="888"/>
      <c r="BS55" s="888"/>
      <c r="BT55" s="888"/>
      <c r="BU55" s="888"/>
      <c r="BV55" s="888"/>
      <c r="BW55" s="888"/>
      <c r="BX55" s="888"/>
      <c r="BY55" s="888"/>
      <c r="BZ55" s="888"/>
      <c r="CA55" s="888"/>
      <c r="CB55" s="888"/>
      <c r="CC55" s="888"/>
      <c r="CD55" s="888"/>
      <c r="CE55" s="888"/>
      <c r="CF55" s="888"/>
      <c r="CG55" s="888"/>
      <c r="CH55" s="888"/>
      <c r="CI55" s="888"/>
      <c r="CJ55" s="888"/>
      <c r="CK55" s="888"/>
      <c r="CL55" s="888"/>
      <c r="CM55" s="888"/>
      <c r="CN55" s="888"/>
      <c r="CO55" s="888"/>
      <c r="CP55" s="888"/>
      <c r="CQ55" s="888"/>
      <c r="CR55" s="888"/>
      <c r="CS55" s="888"/>
      <c r="CT55" s="888"/>
      <c r="CU55" s="888"/>
      <c r="CV55" s="888"/>
      <c r="CW55" s="888"/>
      <c r="CX55" s="888"/>
      <c r="CY55" s="888"/>
      <c r="CZ55" s="888"/>
      <c r="DA55" s="888"/>
      <c r="DB55" s="888"/>
      <c r="DC55" s="888"/>
      <c r="DD55" s="888"/>
      <c r="DE55" s="888"/>
      <c r="DF55" s="888"/>
      <c r="DG55" s="888"/>
      <c r="DH55" s="888"/>
      <c r="DI55" s="888"/>
    </row>
    <row r="56" spans="1:113" s="121" customFormat="1" ht="20.25" customHeight="1" x14ac:dyDescent="0.25">
      <c r="A56" s="532"/>
      <c r="B56" s="2260"/>
      <c r="C56" s="2252"/>
      <c r="D56" s="2252"/>
      <c r="E56" s="2251"/>
      <c r="F56" s="2252"/>
      <c r="G56" s="1594" t="s">
        <v>677</v>
      </c>
      <c r="H56" s="1595" t="s">
        <v>1211</v>
      </c>
      <c r="I56" s="1594" t="s">
        <v>1252</v>
      </c>
      <c r="J56" s="1596" t="s">
        <v>1278</v>
      </c>
      <c r="K56" s="1596" t="s">
        <v>1192</v>
      </c>
      <c r="L56" s="1597" t="s">
        <v>662</v>
      </c>
      <c r="M56" s="119"/>
      <c r="N56" s="1575"/>
      <c r="O56" s="119"/>
      <c r="P56" s="119"/>
      <c r="Q56" s="1584" t="s">
        <v>678</v>
      </c>
      <c r="R56" s="1598">
        <v>41.771000000000001</v>
      </c>
      <c r="S56" s="1586">
        <v>3.7000000000000002E-3</v>
      </c>
      <c r="T56" s="119"/>
      <c r="U56" s="119"/>
      <c r="V56" s="119"/>
      <c r="W56" s="119"/>
      <c r="X56" s="119"/>
      <c r="Y56" s="119"/>
      <c r="Z56" s="119"/>
      <c r="AA56" s="119"/>
      <c r="AB56" s="2261" t="s">
        <v>679</v>
      </c>
      <c r="AC56" s="2262"/>
      <c r="AD56" s="2262"/>
      <c r="AE56" s="2262"/>
      <c r="AF56" s="2262"/>
      <c r="AG56" s="2262"/>
      <c r="AH56" s="2262"/>
      <c r="AI56" s="2262"/>
      <c r="AJ56" s="2262"/>
      <c r="AK56" s="2262"/>
      <c r="AL56" s="2262"/>
      <c r="AM56" s="2263"/>
      <c r="AN56" s="119"/>
      <c r="AO56" s="119"/>
      <c r="AP56" s="117"/>
      <c r="AQ56" s="117"/>
      <c r="AR56" s="117"/>
      <c r="AS56" s="1587" t="s">
        <v>666</v>
      </c>
      <c r="AT56" s="1588">
        <v>4</v>
      </c>
      <c r="AU56" s="1588">
        <v>1.3</v>
      </c>
      <c r="AV56" s="119"/>
      <c r="AW56" s="119"/>
      <c r="AX56" s="119"/>
      <c r="AY56" s="119"/>
      <c r="AZ56" s="119"/>
      <c r="BA56" s="119"/>
      <c r="BO56" s="887"/>
      <c r="BP56" s="888"/>
      <c r="BQ56" s="888"/>
      <c r="BR56" s="888"/>
      <c r="BS56" s="888"/>
      <c r="BT56" s="888"/>
      <c r="BU56" s="888"/>
      <c r="BV56" s="888"/>
      <c r="BW56" s="888"/>
      <c r="BX56" s="888"/>
      <c r="BY56" s="888"/>
      <c r="BZ56" s="888"/>
      <c r="CA56" s="888"/>
      <c r="CB56" s="888"/>
      <c r="CC56" s="888"/>
      <c r="CD56" s="888"/>
      <c r="CE56" s="888"/>
      <c r="CF56" s="888"/>
      <c r="CG56" s="888"/>
      <c r="CH56" s="888"/>
      <c r="CI56" s="888"/>
      <c r="CJ56" s="888"/>
      <c r="CK56" s="888"/>
      <c r="CL56" s="888"/>
      <c r="CM56" s="888"/>
      <c r="CN56" s="888"/>
      <c r="CO56" s="888"/>
      <c r="CP56" s="888"/>
      <c r="CQ56" s="888"/>
      <c r="CR56" s="888"/>
      <c r="CS56" s="888"/>
      <c r="CT56" s="888"/>
      <c r="CU56" s="888"/>
      <c r="CV56" s="888"/>
      <c r="CW56" s="888"/>
      <c r="CX56" s="888"/>
      <c r="CY56" s="888"/>
      <c r="CZ56" s="888"/>
      <c r="DA56" s="888"/>
      <c r="DB56" s="888"/>
      <c r="DC56" s="888"/>
      <c r="DD56" s="888"/>
      <c r="DE56" s="888"/>
      <c r="DF56" s="888"/>
      <c r="DG56" s="888"/>
      <c r="DH56" s="888"/>
      <c r="DI56" s="888"/>
    </row>
    <row r="57" spans="1:113" ht="18.75" customHeight="1" x14ac:dyDescent="0.25">
      <c r="A57" s="532"/>
      <c r="B57" s="1599" t="str">
        <f>IFERROR(CONCATENATE(D57," ","convertidos en"," ",C57),0)</f>
        <v>Tierras de Cultivo convertidos en Asentamientos</v>
      </c>
      <c r="C57" s="1600" t="str">
        <f>IFERROR(IF(VLOOKUP(E57,'Supuestos FE CUT'!$A$2:$G$35,2,FALSE)="Asentamientos", "Asentamientos", "ERROR"),0)</f>
        <v>Asentamientos</v>
      </c>
      <c r="D57" s="1600" t="str">
        <f>IFERROR(VLOOKUP(F57,'Supuestos FE CUT'!$A$2:$G$35,2,FALSE),0)</f>
        <v>Tierras de Cultivo</v>
      </c>
      <c r="E57" s="570" t="s">
        <v>1696</v>
      </c>
      <c r="F57" s="570" t="s">
        <v>1695</v>
      </c>
      <c r="G57" s="571">
        <v>28.16</v>
      </c>
      <c r="H57" s="1601">
        <f>IFERROR(VLOOKUP(E57,'Supuestos FE CUT'!$A$2:$J$35,10,FALSE)*-1,0)</f>
        <v>0</v>
      </c>
      <c r="I57" s="1601">
        <f>IFERROR(VLOOKUP(F57,'Supuestos FE CUT'!$A$2:$J$35,9,FALSE),0)</f>
        <v>11.729999999999999</v>
      </c>
      <c r="J57" s="1602">
        <f>(H57+I57)*G57</f>
        <v>330.31679999999994</v>
      </c>
      <c r="K57" s="1603">
        <f>J57*(44/12)</f>
        <v>1211.1615999999997</v>
      </c>
      <c r="L57" s="1000" t="e">
        <f>IF(G57&gt;0,VLOOKUP($E57,$AY$96:$BI$528,3,FALSE),0)</f>
        <v>#N/A</v>
      </c>
      <c r="M57" s="15" t="e">
        <f t="shared" ref="M57:M62" si="3">(K57*L57)^2</f>
        <v>#N/A</v>
      </c>
      <c r="N57" s="117"/>
      <c r="O57" s="117"/>
      <c r="P57" s="117"/>
      <c r="Q57" s="1608" t="s">
        <v>717</v>
      </c>
      <c r="R57" s="1608" t="s">
        <v>718</v>
      </c>
      <c r="S57" s="1608">
        <v>172.07900000000001</v>
      </c>
      <c r="T57" s="1610">
        <v>172.2</v>
      </c>
      <c r="U57" s="1610">
        <v>39.5</v>
      </c>
      <c r="V57" s="1610">
        <v>86.1</v>
      </c>
      <c r="W57" s="1609">
        <v>29634292</v>
      </c>
      <c r="X57" s="1609">
        <v>14817146</v>
      </c>
      <c r="Y57" s="1609">
        <v>54378925</v>
      </c>
      <c r="Z57" s="117"/>
      <c r="AA57" s="117"/>
      <c r="AB57" s="1621" t="s">
        <v>719</v>
      </c>
      <c r="AC57" s="1621"/>
      <c r="AD57" s="1622" t="s">
        <v>720</v>
      </c>
      <c r="AE57" s="2365" t="s">
        <v>721</v>
      </c>
      <c r="AF57" s="2366"/>
      <c r="AG57" s="2366"/>
      <c r="AH57" s="2367"/>
      <c r="AI57" s="1622" t="s">
        <v>722</v>
      </c>
      <c r="AJ57" s="2368" t="s">
        <v>723</v>
      </c>
      <c r="AK57" s="2369"/>
      <c r="AL57" s="1622" t="s">
        <v>722</v>
      </c>
      <c r="AM57" s="117"/>
      <c r="AN57" s="117"/>
      <c r="AO57" s="117"/>
      <c r="AP57" s="117"/>
      <c r="AQ57" s="117"/>
      <c r="AR57" s="117"/>
      <c r="AS57" s="117"/>
      <c r="AT57" s="117"/>
      <c r="AU57" s="117"/>
      <c r="AV57" s="117"/>
      <c r="AW57" s="117"/>
      <c r="AX57" s="117"/>
      <c r="AY57" s="117"/>
      <c r="AZ57" s="117"/>
      <c r="BA57" s="117"/>
      <c r="BO57" s="883"/>
    </row>
    <row r="58" spans="1:113" ht="18" customHeight="1" x14ac:dyDescent="0.25">
      <c r="A58" s="532"/>
      <c r="B58" s="1599" t="str">
        <f>IFERROR(CONCATENATE(D58," ","convertidos en"," ",C58),0)</f>
        <v>Tierras Forestales convertidos en Asentamientos</v>
      </c>
      <c r="C58" s="1600" t="str">
        <f>IFERROR(IF(VLOOKUP(E58,'Supuestos FE CUT'!$A$2:$G$35,2,FALSE)="Asentamientos", "Asentamientos", "ERROR"),0)</f>
        <v>Asentamientos</v>
      </c>
      <c r="D58" s="1600" t="str">
        <f>IFERROR(VLOOKUP(F58,'Supuestos FE CUT'!$A$2:$G$35,2,FALSE),0)</f>
        <v>Tierras Forestales</v>
      </c>
      <c r="E58" s="570" t="s">
        <v>1696</v>
      </c>
      <c r="F58" s="570" t="s">
        <v>1669</v>
      </c>
      <c r="G58" s="571">
        <v>49.56</v>
      </c>
      <c r="H58" s="1601">
        <f>IFERROR(VLOOKUP(E58,'Supuestos FE CUT'!$A$2:$J$35,10,FALSE)*-1,0)</f>
        <v>0</v>
      </c>
      <c r="I58" s="1601">
        <f>IFERROR(VLOOKUP(F58,'Supuestos FE CUT'!$A$2:$J$35,9,FALSE),0)</f>
        <v>109.736902836992</v>
      </c>
      <c r="J58" s="1602">
        <f>(H58+I58)*G58</f>
        <v>5438.5609046013242</v>
      </c>
      <c r="K58" s="1603">
        <f>J58*(44/12)</f>
        <v>19941.389983538189</v>
      </c>
      <c r="L58" s="1000" t="e">
        <f>IF(G58&gt;0,VLOOKUP($E58,$AY$96:$BI$528,3,FALSE),0)</f>
        <v>#N/A</v>
      </c>
      <c r="M58" s="15" t="e">
        <f t="shared" si="3"/>
        <v>#N/A</v>
      </c>
      <c r="N58" s="117"/>
      <c r="O58" s="117"/>
      <c r="P58" s="117"/>
      <c r="Q58" s="1623" t="s">
        <v>724</v>
      </c>
      <c r="R58" s="1623" t="s">
        <v>725</v>
      </c>
      <c r="S58" s="1624">
        <v>1094798</v>
      </c>
      <c r="T58" s="1625">
        <v>193</v>
      </c>
      <c r="U58" s="1625">
        <v>41.3</v>
      </c>
      <c r="V58" s="1626">
        <v>96.5</v>
      </c>
      <c r="W58" s="1624">
        <v>211285876</v>
      </c>
      <c r="X58" s="1624">
        <v>105642938</v>
      </c>
      <c r="Y58" s="1624">
        <v>387709583</v>
      </c>
      <c r="Z58" s="117"/>
      <c r="AA58" s="117"/>
      <c r="AB58" s="2267" t="s">
        <v>665</v>
      </c>
      <c r="AC58" s="2268"/>
      <c r="AD58" s="2268"/>
      <c r="AE58" s="2268"/>
      <c r="AF58" s="2268"/>
      <c r="AG58" s="2268"/>
      <c r="AH58" s="2268"/>
      <c r="AI58" s="2268"/>
      <c r="AJ58" s="2268"/>
      <c r="AK58" s="2268"/>
      <c r="AL58" s="2269"/>
      <c r="AM58" s="117"/>
      <c r="AN58" s="117"/>
      <c r="AO58" s="117"/>
      <c r="AP58" s="117"/>
      <c r="AQ58" s="117"/>
      <c r="AR58" s="117"/>
      <c r="AS58" s="117"/>
      <c r="AT58" s="117"/>
      <c r="AU58" s="117"/>
      <c r="AV58" s="117"/>
      <c r="AW58" s="117"/>
      <c r="AX58" s="117"/>
      <c r="AY58" s="117"/>
      <c r="AZ58" s="117"/>
      <c r="BA58" s="117"/>
      <c r="BO58" s="883"/>
    </row>
    <row r="59" spans="1:113" ht="18" customHeight="1" x14ac:dyDescent="0.25">
      <c r="A59" s="532"/>
      <c r="B59" s="1599" t="str">
        <f>IFERROR(CONCATENATE(D59," ","convertidos en"," ",C59),0)</f>
        <v>Tierras de Cultivo convertidos en Asentamientos</v>
      </c>
      <c r="C59" s="1600" t="str">
        <f>IFERROR(IF(VLOOKUP(E59,'Supuestos FE CUT'!$A$2:$G$35,2,FALSE)="Asentamientos", "Asentamientos", "ERROR"),0)</f>
        <v>Asentamientos</v>
      </c>
      <c r="D59" s="1600" t="str">
        <f>IFERROR(VLOOKUP(F59,'Supuestos FE CUT'!$A$2:$G$35,2,FALSE),0)</f>
        <v>Tierras de Cultivo</v>
      </c>
      <c r="E59" s="570" t="s">
        <v>1696</v>
      </c>
      <c r="F59" s="570" t="s">
        <v>1390</v>
      </c>
      <c r="G59" s="571">
        <v>0.4</v>
      </c>
      <c r="H59" s="1601">
        <f>IFERROR(VLOOKUP(E59,'Supuestos FE CUT'!$A$2:$J$35,10,FALSE)*-1,0)</f>
        <v>0</v>
      </c>
      <c r="I59" s="1601">
        <f>IFERROR(VLOOKUP(F59,'Supuestos FE CUT'!$A$2:$J$35,9,FALSE),0)</f>
        <v>49.765799999999992</v>
      </c>
      <c r="J59" s="1602">
        <f>(H59+I59)*G59</f>
        <v>19.906319999999997</v>
      </c>
      <c r="K59" s="1603">
        <f>J59*(44/12)</f>
        <v>72.989839999999987</v>
      </c>
      <c r="L59" s="1000" t="e">
        <f>IF(G59&gt;0,VLOOKUP($E59,$AY$96:$BI$528,3,FALSE),0)</f>
        <v>#N/A</v>
      </c>
      <c r="M59" s="15" t="e">
        <f t="shared" si="3"/>
        <v>#N/A</v>
      </c>
      <c r="N59" s="117"/>
      <c r="O59" s="117"/>
      <c r="P59" s="117"/>
      <c r="Q59" s="1623" t="s">
        <v>724</v>
      </c>
      <c r="R59" s="1623" t="s">
        <v>725</v>
      </c>
      <c r="S59" s="1624">
        <v>1094798</v>
      </c>
      <c r="T59" s="1625">
        <v>193</v>
      </c>
      <c r="U59" s="1625">
        <v>41.3</v>
      </c>
      <c r="V59" s="1626">
        <v>96.5</v>
      </c>
      <c r="W59" s="1624">
        <v>211285876</v>
      </c>
      <c r="X59" s="1624">
        <v>105642938</v>
      </c>
      <c r="Y59" s="1624">
        <v>387709583</v>
      </c>
      <c r="Z59" s="117"/>
      <c r="AA59" s="117"/>
      <c r="AB59" s="2267" t="s">
        <v>665</v>
      </c>
      <c r="AC59" s="2268"/>
      <c r="AD59" s="2268"/>
      <c r="AE59" s="2268"/>
      <c r="AF59" s="2268"/>
      <c r="AG59" s="2268"/>
      <c r="AH59" s="2268"/>
      <c r="AI59" s="2268"/>
      <c r="AJ59" s="2268"/>
      <c r="AK59" s="2268"/>
      <c r="AL59" s="2269"/>
      <c r="AM59" s="117"/>
      <c r="AN59" s="117"/>
      <c r="AO59" s="117"/>
      <c r="AP59" s="117"/>
      <c r="AQ59" s="117"/>
      <c r="AR59" s="117"/>
      <c r="AS59" s="117"/>
      <c r="AT59" s="117"/>
      <c r="AU59" s="117"/>
      <c r="AV59" s="117"/>
      <c r="AW59" s="117"/>
      <c r="AX59" s="117"/>
      <c r="AY59" s="117"/>
      <c r="AZ59" s="117"/>
      <c r="BA59" s="117"/>
      <c r="BO59" s="883"/>
    </row>
    <row r="60" spans="1:113" ht="18" customHeight="1" x14ac:dyDescent="0.25">
      <c r="A60" s="532"/>
      <c r="B60" s="1599" t="str">
        <f>IFERROR(CONCATENATE(D60," ","convertidos en"," ",C60),0)</f>
        <v>Tierras de Cultivo convertidos en Asentamientos</v>
      </c>
      <c r="C60" s="1600" t="str">
        <f>IFERROR(IF(VLOOKUP(E60,'Supuestos FE CUT'!$A$2:$G$35,2,FALSE)="Asentamientos", "Asentamientos", "ERROR"),0)</f>
        <v>Asentamientos</v>
      </c>
      <c r="D60" s="1600" t="str">
        <f>IFERROR(VLOOKUP(F60,'Supuestos FE CUT'!$A$2:$G$35,2,FALSE),0)</f>
        <v>Tierras de Cultivo</v>
      </c>
      <c r="E60" s="570" t="s">
        <v>1696</v>
      </c>
      <c r="F60" s="570" t="s">
        <v>1391</v>
      </c>
      <c r="G60" s="571">
        <v>0.38</v>
      </c>
      <c r="H60" s="1601">
        <f>IFERROR(VLOOKUP(E60,'Supuestos FE CUT'!$A$2:$J$35,10,FALSE)*-1,0)</f>
        <v>0</v>
      </c>
      <c r="I60" s="1601">
        <f>IFERROR(VLOOKUP(F60,'Supuestos FE CUT'!$A$2:$J$35,9,FALSE),0)</f>
        <v>7.7490000000000006</v>
      </c>
      <c r="J60" s="1602">
        <f>(H60+I60)*G60</f>
        <v>2.9446200000000005</v>
      </c>
      <c r="K60" s="1603">
        <f>J60*(44/12)</f>
        <v>10.796940000000001</v>
      </c>
      <c r="L60" s="1000" t="e">
        <f>IF(G60&gt;0,VLOOKUP($E60,$AY$96:$BI$528,3,FALSE),0)</f>
        <v>#N/A</v>
      </c>
      <c r="M60" s="15" t="e">
        <f t="shared" si="3"/>
        <v>#N/A</v>
      </c>
      <c r="N60" s="117"/>
      <c r="O60" s="117"/>
      <c r="P60" s="117"/>
      <c r="Q60" s="1623" t="s">
        <v>724</v>
      </c>
      <c r="R60" s="1623" t="s">
        <v>725</v>
      </c>
      <c r="S60" s="1624">
        <v>1094798</v>
      </c>
      <c r="T60" s="1625">
        <v>193</v>
      </c>
      <c r="U60" s="1625">
        <v>41.3</v>
      </c>
      <c r="V60" s="1626">
        <v>96.5</v>
      </c>
      <c r="W60" s="1624">
        <v>211285876</v>
      </c>
      <c r="X60" s="1624">
        <v>105642938</v>
      </c>
      <c r="Y60" s="1624">
        <v>387709583</v>
      </c>
      <c r="Z60" s="117"/>
      <c r="AA60" s="117"/>
      <c r="AB60" s="2267" t="s">
        <v>665</v>
      </c>
      <c r="AC60" s="2268"/>
      <c r="AD60" s="2268"/>
      <c r="AE60" s="2268"/>
      <c r="AF60" s="2268"/>
      <c r="AG60" s="2268"/>
      <c r="AH60" s="2268"/>
      <c r="AI60" s="2268"/>
      <c r="AJ60" s="2268"/>
      <c r="AK60" s="2268"/>
      <c r="AL60" s="2269"/>
      <c r="AM60" s="117"/>
      <c r="AN60" s="117"/>
      <c r="AO60" s="117"/>
      <c r="AP60" s="117"/>
      <c r="AQ60" s="117"/>
      <c r="AR60" s="117"/>
      <c r="AS60" s="117"/>
      <c r="AT60" s="117"/>
      <c r="AU60" s="117"/>
      <c r="AV60" s="117"/>
      <c r="AW60" s="117"/>
      <c r="AX60" s="117"/>
      <c r="AY60" s="117"/>
      <c r="AZ60" s="117"/>
      <c r="BA60" s="117"/>
      <c r="BO60" s="883"/>
    </row>
    <row r="61" spans="1:113" ht="18" customHeight="1" x14ac:dyDescent="0.25">
      <c r="A61" s="532"/>
      <c r="B61" s="1599" t="str">
        <f>IFERROR(CONCATENATE(D61," ","convertidos en"," ",C61),0)</f>
        <v>Tierras Forestales convertidos en Asentamientos</v>
      </c>
      <c r="C61" s="1600" t="str">
        <f>IFERROR(IF(VLOOKUP(E61,'Supuestos FE CUT'!$A$2:$G$35,2,FALSE)="Asentamientos", "Asentamientos", "ERROR"),0)</f>
        <v>Asentamientos</v>
      </c>
      <c r="D61" s="1600" t="str">
        <f>IFERROR(VLOOKUP(F61,'Supuestos FE CUT'!$A$2:$G$35,2,FALSE),0)</f>
        <v>Tierras Forestales</v>
      </c>
      <c r="E61" s="570" t="s">
        <v>1696</v>
      </c>
      <c r="F61" s="570" t="s">
        <v>1387</v>
      </c>
      <c r="G61" s="571">
        <v>7.0000000000000007E-2</v>
      </c>
      <c r="H61" s="1601">
        <f>IFERROR(VLOOKUP(E61,'Supuestos FE CUT'!$A$2:$J$35,10,FALSE)*-1,0)</f>
        <v>0</v>
      </c>
      <c r="I61" s="1601">
        <f>IFERROR(VLOOKUP(F61,'Supuestos FE CUT'!$A$2:$J$35,9,FALSE),0)</f>
        <v>42.81935</v>
      </c>
      <c r="J61" s="1602">
        <f>(H61+I61)*G61</f>
        <v>2.9973545000000001</v>
      </c>
      <c r="K61" s="1603">
        <f>J61*(44/12)</f>
        <v>10.990299833333333</v>
      </c>
      <c r="L61" s="1000" t="e">
        <f>IF(G61&gt;0,VLOOKUP($E61,$AY$96:$BI$528,3,FALSE),0)</f>
        <v>#N/A</v>
      </c>
      <c r="M61" s="15" t="e">
        <f t="shared" si="3"/>
        <v>#N/A</v>
      </c>
      <c r="N61" s="117"/>
      <c r="O61" s="117"/>
      <c r="P61" s="117"/>
      <c r="Q61" s="1623" t="s">
        <v>724</v>
      </c>
      <c r="R61" s="1623" t="s">
        <v>725</v>
      </c>
      <c r="S61" s="1624">
        <v>1094798</v>
      </c>
      <c r="T61" s="1625">
        <v>193</v>
      </c>
      <c r="U61" s="1625">
        <v>41.3</v>
      </c>
      <c r="V61" s="1626">
        <v>96.5</v>
      </c>
      <c r="W61" s="1624">
        <v>211285876</v>
      </c>
      <c r="X61" s="1624">
        <v>105642938</v>
      </c>
      <c r="Y61" s="1624">
        <v>387709583</v>
      </c>
      <c r="Z61" s="117"/>
      <c r="AA61" s="117"/>
      <c r="AB61" s="2267" t="s">
        <v>665</v>
      </c>
      <c r="AC61" s="2268"/>
      <c r="AD61" s="2268"/>
      <c r="AE61" s="2268"/>
      <c r="AF61" s="2268"/>
      <c r="AG61" s="2268"/>
      <c r="AH61" s="2268"/>
      <c r="AI61" s="2268"/>
      <c r="AJ61" s="2268"/>
      <c r="AK61" s="2268"/>
      <c r="AL61" s="2269"/>
      <c r="AM61" s="117"/>
      <c r="AN61" s="117"/>
      <c r="AO61" s="117"/>
      <c r="AP61" s="117"/>
      <c r="AQ61" s="117"/>
      <c r="AR61" s="117"/>
      <c r="AS61" s="117"/>
      <c r="AT61" s="117"/>
      <c r="AU61" s="117"/>
      <c r="AV61" s="117"/>
      <c r="AW61" s="117"/>
      <c r="AX61" s="117"/>
      <c r="AY61" s="117"/>
      <c r="AZ61" s="117"/>
      <c r="BA61" s="117"/>
      <c r="BO61" s="883"/>
    </row>
    <row r="62" spans="1:113" ht="18" customHeight="1" thickBot="1" x14ac:dyDescent="0.3">
      <c r="A62" s="532"/>
      <c r="B62" s="2253" t="s">
        <v>709</v>
      </c>
      <c r="C62" s="2254"/>
      <c r="D62" s="2254"/>
      <c r="E62" s="2254"/>
      <c r="F62" s="1627"/>
      <c r="G62" s="1606">
        <f>SUM(G57:G61)</f>
        <v>78.569999999999993</v>
      </c>
      <c r="H62" s="1606"/>
      <c r="I62" s="1606"/>
      <c r="J62" s="1607"/>
      <c r="K62" s="1606">
        <f>SUM(K57:K61)</f>
        <v>21247.328663371522</v>
      </c>
      <c r="L62" s="1001" t="e">
        <f>IF(K62&gt;0,SQRT(SUM(M57:M61))/K62,0)</f>
        <v>#N/A</v>
      </c>
      <c r="M62" s="15" t="e">
        <f t="shared" si="3"/>
        <v>#N/A</v>
      </c>
      <c r="N62" s="117"/>
      <c r="O62" s="117"/>
      <c r="P62" s="117"/>
      <c r="Q62" s="1628" t="s">
        <v>729</v>
      </c>
      <c r="R62" s="1628" t="s">
        <v>730</v>
      </c>
      <c r="S62" s="1628">
        <v>606.89599999999996</v>
      </c>
      <c r="T62" s="1629">
        <v>213.5</v>
      </c>
      <c r="U62" s="1629">
        <v>47.8</v>
      </c>
      <c r="V62" s="1630">
        <v>106.8</v>
      </c>
      <c r="W62" s="1631">
        <v>129579389</v>
      </c>
      <c r="X62" s="1631">
        <v>64789695</v>
      </c>
      <c r="Y62" s="1631">
        <v>237778180</v>
      </c>
      <c r="Z62" s="117"/>
      <c r="AA62" s="117"/>
      <c r="AB62" s="1563" t="s">
        <v>731</v>
      </c>
      <c r="AC62" s="1632" t="s">
        <v>663</v>
      </c>
      <c r="AD62" s="1564">
        <v>1.9</v>
      </c>
      <c r="AE62" s="2270">
        <v>2</v>
      </c>
      <c r="AF62" s="2271"/>
      <c r="AG62" s="2272"/>
      <c r="AH62" s="1564">
        <v>1</v>
      </c>
      <c r="AI62" s="1564">
        <v>1</v>
      </c>
      <c r="AJ62" s="2270">
        <v>1.4</v>
      </c>
      <c r="AK62" s="2272"/>
      <c r="AL62" s="1564">
        <v>0.4</v>
      </c>
      <c r="AM62" s="117"/>
      <c r="AN62" s="117"/>
      <c r="AO62" s="117"/>
      <c r="AP62" s="117"/>
      <c r="AQ62" s="117"/>
      <c r="AR62" s="117"/>
      <c r="AS62" s="117"/>
      <c r="AT62" s="117"/>
      <c r="AU62" s="117"/>
      <c r="AV62" s="117"/>
      <c r="AW62" s="117"/>
      <c r="AX62" s="117"/>
      <c r="AY62" s="117"/>
      <c r="AZ62" s="117"/>
      <c r="BA62" s="117"/>
      <c r="BO62" s="883"/>
    </row>
    <row r="63" spans="1:113" s="13" customFormat="1" ht="6" customHeight="1" thickBot="1" x14ac:dyDescent="0.3">
      <c r="A63" s="879"/>
      <c r="B63" s="748"/>
      <c r="C63" s="748"/>
      <c r="D63" s="748"/>
      <c r="E63" s="748"/>
      <c r="F63" s="1614"/>
      <c r="G63" s="1615"/>
      <c r="H63" s="1615"/>
      <c r="I63" s="1615"/>
      <c r="J63" s="748"/>
      <c r="K63" s="1615"/>
      <c r="L63" s="142"/>
      <c r="M63" s="15"/>
      <c r="N63" s="879"/>
      <c r="O63" s="879"/>
      <c r="P63" s="879"/>
      <c r="Q63" s="1633"/>
      <c r="R63" s="1633"/>
      <c r="S63" s="1633"/>
      <c r="T63" s="1634"/>
      <c r="U63" s="1634"/>
      <c r="V63" s="1635"/>
      <c r="W63" s="1636"/>
      <c r="X63" s="1636"/>
      <c r="Y63" s="1636"/>
      <c r="Z63" s="879"/>
      <c r="AA63" s="879"/>
      <c r="AB63" s="1571"/>
      <c r="AC63" s="1637"/>
      <c r="AD63" s="1572"/>
      <c r="AE63" s="1572"/>
      <c r="AF63" s="1572"/>
      <c r="AG63" s="1572"/>
      <c r="AH63" s="1572"/>
      <c r="AI63" s="1572"/>
      <c r="AJ63" s="1572"/>
      <c r="AK63" s="1572"/>
      <c r="AL63" s="1572"/>
      <c r="AM63" s="879"/>
      <c r="AN63" s="879"/>
      <c r="AO63" s="879"/>
      <c r="AP63" s="879"/>
      <c r="AQ63" s="879"/>
      <c r="AR63" s="879"/>
      <c r="AS63" s="879"/>
      <c r="AT63" s="879"/>
      <c r="AU63" s="879"/>
      <c r="AV63" s="879"/>
      <c r="AW63" s="879"/>
      <c r="AX63" s="879"/>
      <c r="AY63" s="879"/>
      <c r="AZ63" s="879"/>
      <c r="BA63" s="879"/>
    </row>
    <row r="64" spans="1:113" s="121" customFormat="1" ht="30" customHeight="1" x14ac:dyDescent="0.25">
      <c r="A64" s="532"/>
      <c r="B64" s="2255" t="s">
        <v>1810</v>
      </c>
      <c r="C64" s="2256"/>
      <c r="D64" s="2256"/>
      <c r="E64" s="2256"/>
      <c r="F64" s="2256"/>
      <c r="G64" s="2256"/>
      <c r="H64" s="2256"/>
      <c r="I64" s="2256"/>
      <c r="J64" s="2256"/>
      <c r="K64" s="2256"/>
      <c r="L64" s="2257"/>
      <c r="M64" s="119"/>
      <c r="N64" s="1575"/>
      <c r="O64" s="119"/>
      <c r="P64" s="119"/>
      <c r="Q64" s="1576" t="s">
        <v>670</v>
      </c>
      <c r="R64" s="1577">
        <v>353.22399999999999</v>
      </c>
      <c r="S64" s="1578">
        <v>3.1E-2</v>
      </c>
      <c r="T64" s="119"/>
      <c r="U64" s="119"/>
      <c r="V64" s="119"/>
      <c r="W64" s="119"/>
      <c r="X64" s="119"/>
      <c r="Y64" s="119"/>
      <c r="Z64" s="119"/>
      <c r="AA64" s="119"/>
      <c r="AB64" s="1638"/>
      <c r="AC64" s="1638"/>
      <c r="AD64" s="1639"/>
      <c r="AE64" s="1640"/>
      <c r="AF64" s="1640"/>
      <c r="AG64" s="1640"/>
      <c r="AH64" s="1640"/>
      <c r="AI64" s="1639"/>
      <c r="AJ64" s="1639"/>
      <c r="AK64" s="1639"/>
      <c r="AL64" s="1639"/>
      <c r="AM64" s="117"/>
      <c r="AN64" s="119"/>
      <c r="AO64" s="119"/>
      <c r="AP64" s="117"/>
      <c r="AQ64" s="117"/>
      <c r="AR64" s="117"/>
      <c r="AS64" s="1579" t="s">
        <v>663</v>
      </c>
      <c r="AT64" s="1580">
        <v>1.3</v>
      </c>
      <c r="AU64" s="1580">
        <v>1.2</v>
      </c>
      <c r="AV64" s="119"/>
      <c r="AW64" s="119"/>
      <c r="AX64" s="119"/>
      <c r="AY64" s="119"/>
      <c r="AZ64" s="119"/>
      <c r="BA64" s="119"/>
      <c r="BO64" s="887"/>
      <c r="BP64" s="888"/>
      <c r="BQ64" s="888"/>
      <c r="BR64" s="888"/>
      <c r="BS64" s="888"/>
      <c r="BT64" s="888"/>
      <c r="BU64" s="888"/>
      <c r="BV64" s="888"/>
      <c r="BW64" s="888"/>
      <c r="BX64" s="888"/>
      <c r="BY64" s="888"/>
      <c r="BZ64" s="888"/>
      <c r="CA64" s="888"/>
      <c r="CB64" s="888"/>
      <c r="CC64" s="888"/>
      <c r="CD64" s="888"/>
      <c r="CE64" s="888"/>
      <c r="CF64" s="888"/>
      <c r="CG64" s="888"/>
      <c r="CH64" s="888"/>
      <c r="CI64" s="888"/>
      <c r="CJ64" s="888"/>
      <c r="CK64" s="888"/>
      <c r="CL64" s="888"/>
      <c r="CM64" s="888"/>
      <c r="CN64" s="888"/>
      <c r="CO64" s="888"/>
      <c r="CP64" s="888"/>
      <c r="CQ64" s="888"/>
      <c r="CR64" s="888"/>
      <c r="CS64" s="888"/>
      <c r="CT64" s="888"/>
      <c r="CU64" s="888"/>
      <c r="CV64" s="888"/>
      <c r="CW64" s="888"/>
      <c r="CX64" s="888"/>
      <c r="CY64" s="888"/>
      <c r="CZ64" s="888"/>
      <c r="DA64" s="888"/>
      <c r="DB64" s="888"/>
      <c r="DC64" s="888"/>
      <c r="DD64" s="888"/>
      <c r="DE64" s="888"/>
      <c r="DF64" s="888"/>
      <c r="DG64" s="888"/>
      <c r="DH64" s="888"/>
      <c r="DI64" s="888"/>
    </row>
    <row r="65" spans="1:113" s="121" customFormat="1" ht="52.5" customHeight="1" x14ac:dyDescent="0.25">
      <c r="A65" s="532"/>
      <c r="B65" s="2260" t="s">
        <v>1215</v>
      </c>
      <c r="C65" s="2252" t="s">
        <v>1812</v>
      </c>
      <c r="D65" s="2252" t="s">
        <v>1406</v>
      </c>
      <c r="E65" s="2251" t="s">
        <v>1273</v>
      </c>
      <c r="F65" s="2252" t="s">
        <v>1249</v>
      </c>
      <c r="G65" s="968" t="s">
        <v>1253</v>
      </c>
      <c r="H65" s="968" t="s">
        <v>1270</v>
      </c>
      <c r="I65" s="968" t="s">
        <v>1251</v>
      </c>
      <c r="J65" s="564" t="s">
        <v>1279</v>
      </c>
      <c r="K65" s="968" t="s">
        <v>1225</v>
      </c>
      <c r="L65" s="1582" t="s">
        <v>1214</v>
      </c>
      <c r="M65" s="119"/>
      <c r="N65" s="1583"/>
      <c r="O65" s="119"/>
      <c r="P65" s="119"/>
      <c r="Q65" s="1584" t="s">
        <v>675</v>
      </c>
      <c r="R65" s="1585">
        <v>8398.1149999999998</v>
      </c>
      <c r="S65" s="1586">
        <v>0.7349</v>
      </c>
      <c r="T65" s="119"/>
      <c r="U65" s="119"/>
      <c r="V65" s="119"/>
      <c r="W65" s="119"/>
      <c r="X65" s="119"/>
      <c r="Y65" s="119"/>
      <c r="Z65" s="119"/>
      <c r="AA65" s="119"/>
      <c r="AB65" s="2261" t="s">
        <v>676</v>
      </c>
      <c r="AC65" s="2262"/>
      <c r="AD65" s="2262"/>
      <c r="AE65" s="2262"/>
      <c r="AF65" s="2262"/>
      <c r="AG65" s="2262"/>
      <c r="AH65" s="2262"/>
      <c r="AI65" s="2262"/>
      <c r="AJ65" s="2262"/>
      <c r="AK65" s="2262"/>
      <c r="AL65" s="2262"/>
      <c r="AM65" s="2263"/>
      <c r="AN65" s="119"/>
      <c r="AO65" s="119"/>
      <c r="AP65" s="117"/>
      <c r="AQ65" s="117"/>
      <c r="AR65" s="117"/>
      <c r="AS65" s="1587" t="s">
        <v>664</v>
      </c>
      <c r="AT65" s="1588">
        <v>1.2</v>
      </c>
      <c r="AU65" s="1588">
        <v>1.1000000000000001</v>
      </c>
      <c r="AV65" s="119"/>
      <c r="AW65" s="119"/>
      <c r="AX65" s="119"/>
      <c r="AY65" s="119"/>
      <c r="AZ65" s="119"/>
      <c r="BA65" s="119"/>
      <c r="BO65" s="887"/>
      <c r="BP65" s="888"/>
      <c r="BQ65" s="888"/>
      <c r="BR65" s="888"/>
      <c r="BS65" s="888"/>
      <c r="BT65" s="888"/>
      <c r="BU65" s="888"/>
      <c r="BV65" s="888"/>
      <c r="BW65" s="888"/>
      <c r="BX65" s="888"/>
      <c r="BY65" s="888"/>
      <c r="BZ65" s="888"/>
      <c r="CA65" s="888"/>
      <c r="CB65" s="888"/>
      <c r="CC65" s="888"/>
      <c r="CD65" s="888"/>
      <c r="CE65" s="888"/>
      <c r="CF65" s="888"/>
      <c r="CG65" s="888"/>
      <c r="CH65" s="888"/>
      <c r="CI65" s="888"/>
      <c r="CJ65" s="888"/>
      <c r="CK65" s="888"/>
      <c r="CL65" s="888"/>
      <c r="CM65" s="888"/>
      <c r="CN65" s="888"/>
      <c r="CO65" s="888"/>
      <c r="CP65" s="888"/>
      <c r="CQ65" s="888"/>
      <c r="CR65" s="888"/>
      <c r="CS65" s="888"/>
      <c r="CT65" s="888"/>
      <c r="CU65" s="888"/>
      <c r="CV65" s="888"/>
      <c r="CW65" s="888"/>
      <c r="CX65" s="888"/>
      <c r="CY65" s="888"/>
      <c r="CZ65" s="888"/>
      <c r="DA65" s="888"/>
      <c r="DB65" s="888"/>
      <c r="DC65" s="888"/>
      <c r="DD65" s="888"/>
      <c r="DE65" s="888"/>
      <c r="DF65" s="888"/>
      <c r="DG65" s="888"/>
      <c r="DH65" s="888"/>
      <c r="DI65" s="888"/>
    </row>
    <row r="66" spans="1:113" s="121" customFormat="1" ht="20.25" customHeight="1" x14ac:dyDescent="0.25">
      <c r="A66" s="532"/>
      <c r="B66" s="2260"/>
      <c r="C66" s="2252"/>
      <c r="D66" s="2252"/>
      <c r="E66" s="2251"/>
      <c r="F66" s="2252"/>
      <c r="G66" s="1594" t="s">
        <v>677</v>
      </c>
      <c r="H66" s="1595" t="s">
        <v>1211</v>
      </c>
      <c r="I66" s="1594" t="s">
        <v>1252</v>
      </c>
      <c r="J66" s="1596" t="s">
        <v>1278</v>
      </c>
      <c r="K66" s="1596" t="s">
        <v>1192</v>
      </c>
      <c r="L66" s="1597" t="s">
        <v>662</v>
      </c>
      <c r="M66" s="119"/>
      <c r="N66" s="1575"/>
      <c r="O66" s="119"/>
      <c r="P66" s="119"/>
      <c r="Q66" s="1584" t="s">
        <v>678</v>
      </c>
      <c r="R66" s="1598">
        <v>41.771000000000001</v>
      </c>
      <c r="S66" s="1586">
        <v>3.7000000000000002E-3</v>
      </c>
      <c r="T66" s="119"/>
      <c r="U66" s="119"/>
      <c r="V66" s="119"/>
      <c r="W66" s="119"/>
      <c r="X66" s="119"/>
      <c r="Y66" s="119"/>
      <c r="Z66" s="119"/>
      <c r="AA66" s="119"/>
      <c r="AB66" s="2261" t="s">
        <v>679</v>
      </c>
      <c r="AC66" s="2262"/>
      <c r="AD66" s="2262"/>
      <c r="AE66" s="2262"/>
      <c r="AF66" s="2262"/>
      <c r="AG66" s="2262"/>
      <c r="AH66" s="2262"/>
      <c r="AI66" s="2262"/>
      <c r="AJ66" s="2262"/>
      <c r="AK66" s="2262"/>
      <c r="AL66" s="2262"/>
      <c r="AM66" s="2263"/>
      <c r="AN66" s="119"/>
      <c r="AO66" s="119"/>
      <c r="AP66" s="117"/>
      <c r="AQ66" s="117"/>
      <c r="AR66" s="117"/>
      <c r="AS66" s="1587" t="s">
        <v>666</v>
      </c>
      <c r="AT66" s="1588">
        <v>4</v>
      </c>
      <c r="AU66" s="1588">
        <v>1.3</v>
      </c>
      <c r="AV66" s="119"/>
      <c r="AW66" s="119"/>
      <c r="AX66" s="119"/>
      <c r="AY66" s="119"/>
      <c r="AZ66" s="119"/>
      <c r="BA66" s="119"/>
      <c r="BO66" s="887"/>
      <c r="BP66" s="888"/>
      <c r="BQ66" s="888"/>
      <c r="BR66" s="888"/>
      <c r="BS66" s="888"/>
      <c r="BT66" s="888"/>
      <c r="BU66" s="888"/>
      <c r="BV66" s="888"/>
      <c r="BW66" s="888"/>
      <c r="BX66" s="888"/>
      <c r="BY66" s="888"/>
      <c r="BZ66" s="888"/>
      <c r="CA66" s="888"/>
      <c r="CB66" s="888"/>
      <c r="CC66" s="888"/>
      <c r="CD66" s="888"/>
      <c r="CE66" s="888"/>
      <c r="CF66" s="888"/>
      <c r="CG66" s="888"/>
      <c r="CH66" s="888"/>
      <c r="CI66" s="888"/>
      <c r="CJ66" s="888"/>
      <c r="CK66" s="888"/>
      <c r="CL66" s="888"/>
      <c r="CM66" s="888"/>
      <c r="CN66" s="888"/>
      <c r="CO66" s="888"/>
      <c r="CP66" s="888"/>
      <c r="CQ66" s="888"/>
      <c r="CR66" s="888"/>
      <c r="CS66" s="888"/>
      <c r="CT66" s="888"/>
      <c r="CU66" s="888"/>
      <c r="CV66" s="888"/>
      <c r="CW66" s="888"/>
      <c r="CX66" s="888"/>
      <c r="CY66" s="888"/>
      <c r="CZ66" s="888"/>
      <c r="DA66" s="888"/>
      <c r="DB66" s="888"/>
      <c r="DC66" s="888"/>
      <c r="DD66" s="888"/>
      <c r="DE66" s="888"/>
      <c r="DF66" s="888"/>
      <c r="DG66" s="888"/>
      <c r="DH66" s="888"/>
      <c r="DI66" s="888"/>
    </row>
    <row r="67" spans="1:113" ht="18.75" customHeight="1" x14ac:dyDescent="0.25">
      <c r="A67" s="532"/>
      <c r="B67" s="1599" t="str">
        <f>IFERROR(CONCATENATE(D67," ","convertidos en"," ",C67),0)</f>
        <v>Pastizales convertidos en Otras Tierras</v>
      </c>
      <c r="C67" s="1600" t="str">
        <f>IFERROR(IF(VLOOKUP(E67,'Supuestos FE CUT'!$A$2:$G$35,2,FALSE)="Otras tierras", "Otras Tierras", "ERROR"),0)</f>
        <v>Otras Tierras</v>
      </c>
      <c r="D67" s="1600" t="str">
        <f>IFERROR(VLOOKUP(F67,'Supuestos FE CUT'!$A$2:$G$35,2,FALSE),0)</f>
        <v>Pastizales</v>
      </c>
      <c r="E67" s="570" t="s">
        <v>1677</v>
      </c>
      <c r="F67" s="570" t="s">
        <v>1392</v>
      </c>
      <c r="G67" s="571">
        <v>0.13</v>
      </c>
      <c r="H67" s="1601">
        <f>IFERROR(VLOOKUP(E67,'Supuestos FE CUT'!$A$2:$J$35,10,FALSE)*-1,0)</f>
        <v>0</v>
      </c>
      <c r="I67" s="1601">
        <f>IFERROR(VLOOKUP(F67,'Supuestos FE CUT'!$A$2:$J$35,9,FALSE),0)</f>
        <v>31.724999999999998</v>
      </c>
      <c r="J67" s="1602">
        <f>(H67+I67)*G67</f>
        <v>4.12425</v>
      </c>
      <c r="K67" s="1603">
        <f>J67*(44/12)</f>
        <v>15.122249999999999</v>
      </c>
      <c r="L67" s="1000" t="e">
        <f>IF(G67&gt;0,VLOOKUP($E67,$AY$96:$BI$528,3,FALSE),0)</f>
        <v>#N/A</v>
      </c>
      <c r="M67" s="15" t="e">
        <f t="shared" ref="M67:M74" si="4">(K67*L67)^2</f>
        <v>#N/A</v>
      </c>
      <c r="N67" s="117"/>
      <c r="O67" s="117"/>
      <c r="P67" s="117"/>
      <c r="Q67" s="1608" t="s">
        <v>717</v>
      </c>
      <c r="R67" s="1608" t="s">
        <v>718</v>
      </c>
      <c r="S67" s="1608">
        <v>172.07900000000001</v>
      </c>
      <c r="T67" s="1610">
        <v>172.2</v>
      </c>
      <c r="U67" s="1610">
        <v>39.5</v>
      </c>
      <c r="V67" s="1610">
        <v>86.1</v>
      </c>
      <c r="W67" s="1609">
        <v>29634292</v>
      </c>
      <c r="X67" s="1609">
        <v>14817146</v>
      </c>
      <c r="Y67" s="1609">
        <v>54378925</v>
      </c>
      <c r="Z67" s="117"/>
      <c r="AA67" s="117"/>
      <c r="AB67" s="1621" t="s">
        <v>719</v>
      </c>
      <c r="AC67" s="1621"/>
      <c r="AD67" s="1622" t="s">
        <v>720</v>
      </c>
      <c r="AE67" s="2365" t="s">
        <v>721</v>
      </c>
      <c r="AF67" s="2366"/>
      <c r="AG67" s="2366"/>
      <c r="AH67" s="2367"/>
      <c r="AI67" s="1622" t="s">
        <v>722</v>
      </c>
      <c r="AJ67" s="2368" t="s">
        <v>723</v>
      </c>
      <c r="AK67" s="2369"/>
      <c r="AL67" s="1622" t="s">
        <v>722</v>
      </c>
      <c r="AM67" s="117"/>
      <c r="AN67" s="117"/>
      <c r="AO67" s="117"/>
      <c r="AP67" s="117"/>
      <c r="AQ67" s="117"/>
      <c r="AR67" s="117"/>
      <c r="AS67" s="117"/>
      <c r="AT67" s="117"/>
      <c r="AU67" s="117"/>
      <c r="AV67" s="117"/>
      <c r="AW67" s="117"/>
      <c r="AX67" s="117"/>
      <c r="AY67" s="117"/>
      <c r="AZ67" s="117"/>
      <c r="BA67" s="117"/>
      <c r="BO67" s="883"/>
    </row>
    <row r="68" spans="1:113" ht="18" customHeight="1" x14ac:dyDescent="0.25">
      <c r="A68" s="532"/>
      <c r="B68" s="1599" t="str">
        <f>IFERROR(CONCATENATE(D68," ","convertidos en"," ",C68),0)</f>
        <v>Tierras Forestales convertidos en Otras Tierras</v>
      </c>
      <c r="C68" s="1600" t="str">
        <f>IFERROR(IF(VLOOKUP(E68,'Supuestos FE CUT'!$A$2:$G$35,2,FALSE)="Otras tierras", "Otras Tierras", "ERROR"),0)</f>
        <v>Otras Tierras</v>
      </c>
      <c r="D68" s="1600" t="str">
        <f>IFERROR(VLOOKUP(F68,'Supuestos FE CUT'!$A$2:$G$35,2,FALSE),0)</f>
        <v>Tierras Forestales</v>
      </c>
      <c r="E68" s="570" t="s">
        <v>1677</v>
      </c>
      <c r="F68" s="570" t="s">
        <v>1388</v>
      </c>
      <c r="G68" s="571">
        <v>0.57999999999999996</v>
      </c>
      <c r="H68" s="1601">
        <f>IFERROR(VLOOKUP(E68,'Supuestos FE CUT'!$A$2:$J$35,10,FALSE)*-1,0)</f>
        <v>0</v>
      </c>
      <c r="I68" s="1601">
        <f>IFERROR(VLOOKUP(F68,'Supuestos FE CUT'!$A$2:$J$35,9,FALSE),0)</f>
        <v>124.73085600000002</v>
      </c>
      <c r="J68" s="1602">
        <f>(H68+I68)*G68</f>
        <v>72.343896479999998</v>
      </c>
      <c r="K68" s="1603">
        <f>J68*(44/12)</f>
        <v>265.26095376000001</v>
      </c>
      <c r="L68" s="1000" t="e">
        <f>IF(G68&gt;0,VLOOKUP($E68,$AY$96:$BI$528,3,FALSE),0)</f>
        <v>#N/A</v>
      </c>
      <c r="M68" s="15" t="e">
        <f t="shared" si="4"/>
        <v>#N/A</v>
      </c>
      <c r="N68" s="117"/>
      <c r="O68" s="117"/>
      <c r="P68" s="117"/>
      <c r="Q68" s="1623" t="s">
        <v>724</v>
      </c>
      <c r="R68" s="1623" t="s">
        <v>725</v>
      </c>
      <c r="S68" s="1624">
        <v>1094798</v>
      </c>
      <c r="T68" s="1625">
        <v>193</v>
      </c>
      <c r="U68" s="1625">
        <v>41.3</v>
      </c>
      <c r="V68" s="1626">
        <v>96.5</v>
      </c>
      <c r="W68" s="1624">
        <v>211285876</v>
      </c>
      <c r="X68" s="1624">
        <v>105642938</v>
      </c>
      <c r="Y68" s="1624">
        <v>387709583</v>
      </c>
      <c r="Z68" s="117"/>
      <c r="AA68" s="117"/>
      <c r="AB68" s="2267" t="s">
        <v>665</v>
      </c>
      <c r="AC68" s="2268"/>
      <c r="AD68" s="2268"/>
      <c r="AE68" s="2268"/>
      <c r="AF68" s="2268"/>
      <c r="AG68" s="2268"/>
      <c r="AH68" s="2268"/>
      <c r="AI68" s="2268"/>
      <c r="AJ68" s="2268"/>
      <c r="AK68" s="2268"/>
      <c r="AL68" s="2269"/>
      <c r="AM68" s="117"/>
      <c r="AN68" s="117"/>
      <c r="AO68" s="117"/>
      <c r="AP68" s="117"/>
      <c r="AQ68" s="117"/>
      <c r="AR68" s="117"/>
      <c r="AS68" s="117"/>
      <c r="AT68" s="117"/>
      <c r="AU68" s="117"/>
      <c r="AV68" s="117"/>
      <c r="AW68" s="117"/>
      <c r="AX68" s="117"/>
      <c r="AY68" s="117"/>
      <c r="AZ68" s="117"/>
      <c r="BA68" s="117"/>
      <c r="BO68" s="883"/>
    </row>
    <row r="69" spans="1:113" ht="18" customHeight="1" x14ac:dyDescent="0.25">
      <c r="A69" s="532"/>
      <c r="B69" s="1599" t="str">
        <f>IFERROR(CONCATENATE(D69," ","convertidos en"," ",C69),0)</f>
        <v>Pastizales convertidos en Otras Tierras</v>
      </c>
      <c r="C69" s="1600" t="str">
        <f>IFERROR(IF(VLOOKUP(E69,'Supuestos FE CUT'!$A$2:$G$35,2,FALSE)="Otras tierras", "Otras Tierras", "ERROR"),0)</f>
        <v>Otras Tierras</v>
      </c>
      <c r="D69" s="1600" t="str">
        <f>IFERROR(VLOOKUP(F69,'Supuestos FE CUT'!$A$2:$G$35,2,FALSE),0)</f>
        <v>Pastizales</v>
      </c>
      <c r="E69" s="570" t="s">
        <v>1677</v>
      </c>
      <c r="F69" s="570" t="s">
        <v>1393</v>
      </c>
      <c r="G69" s="571">
        <v>4.9800000000000004</v>
      </c>
      <c r="H69" s="1601">
        <f>IFERROR(VLOOKUP(E69,'Supuestos FE CUT'!$A$2:$J$35,10,FALSE)*-1,0)</f>
        <v>0</v>
      </c>
      <c r="I69" s="1601">
        <f>IFERROR(VLOOKUP(F69,'Supuestos FE CUT'!$A$2:$J$35,9,FALSE),0)</f>
        <v>26.415999999999997</v>
      </c>
      <c r="J69" s="1602">
        <f>(H69+I69)*G69</f>
        <v>131.55168</v>
      </c>
      <c r="K69" s="1603">
        <f>J69*(44/12)</f>
        <v>482.35615999999999</v>
      </c>
      <c r="L69" s="1000" t="e">
        <f>IF(G69&gt;0,VLOOKUP($E69,$AY$96:$BI$528,3,FALSE),0)</f>
        <v>#N/A</v>
      </c>
      <c r="M69" s="15" t="e">
        <f t="shared" si="4"/>
        <v>#N/A</v>
      </c>
      <c r="N69" s="117"/>
      <c r="O69" s="117"/>
      <c r="P69" s="117"/>
      <c r="Q69" s="1623" t="s">
        <v>724</v>
      </c>
      <c r="R69" s="1623" t="s">
        <v>725</v>
      </c>
      <c r="S69" s="1624">
        <v>1094798</v>
      </c>
      <c r="T69" s="1625">
        <v>193</v>
      </c>
      <c r="U69" s="1625">
        <v>41.3</v>
      </c>
      <c r="V69" s="1626">
        <v>96.5</v>
      </c>
      <c r="W69" s="1624">
        <v>211285876</v>
      </c>
      <c r="X69" s="1624">
        <v>105642938</v>
      </c>
      <c r="Y69" s="1624">
        <v>387709583</v>
      </c>
      <c r="Z69" s="117"/>
      <c r="AA69" s="117"/>
      <c r="AB69" s="2267" t="s">
        <v>665</v>
      </c>
      <c r="AC69" s="2268"/>
      <c r="AD69" s="2268"/>
      <c r="AE69" s="2268"/>
      <c r="AF69" s="2268"/>
      <c r="AG69" s="2268"/>
      <c r="AH69" s="2268"/>
      <c r="AI69" s="2268"/>
      <c r="AJ69" s="2268"/>
      <c r="AK69" s="2268"/>
      <c r="AL69" s="2269"/>
      <c r="AM69" s="117"/>
      <c r="AN69" s="117"/>
      <c r="AO69" s="117"/>
      <c r="AP69" s="117"/>
      <c r="AQ69" s="117"/>
      <c r="AR69" s="117"/>
      <c r="AS69" s="117"/>
      <c r="AT69" s="117"/>
      <c r="AU69" s="117"/>
      <c r="AV69" s="117"/>
      <c r="AW69" s="117"/>
      <c r="AX69" s="117"/>
      <c r="AY69" s="117"/>
      <c r="AZ69" s="117"/>
      <c r="BA69" s="117"/>
      <c r="BO69" s="883"/>
    </row>
    <row r="70" spans="1:113" ht="18" customHeight="1" x14ac:dyDescent="0.25">
      <c r="A70" s="532"/>
      <c r="B70" s="1599" t="str">
        <f>IFERROR(CONCATENATE(D70," ","convertidos en"," ",C70),0)</f>
        <v>Tierras de Cultivo convertidos en Otras Tierras</v>
      </c>
      <c r="C70" s="1600" t="str">
        <f>IFERROR(IF(VLOOKUP(E70,'Supuestos FE CUT'!$A$2:$G$35,2,FALSE)="Otras tierras", "Otras Tierras", "ERROR"),0)</f>
        <v>Otras Tierras</v>
      </c>
      <c r="D70" s="1600" t="str">
        <f>IFERROR(VLOOKUP(F70,'Supuestos FE CUT'!$A$2:$G$35,2,FALSE),0)</f>
        <v>Tierras de Cultivo</v>
      </c>
      <c r="E70" s="570" t="s">
        <v>1677</v>
      </c>
      <c r="F70" s="570" t="s">
        <v>1695</v>
      </c>
      <c r="G70" s="571">
        <v>0.02</v>
      </c>
      <c r="H70" s="1601">
        <f>IFERROR(VLOOKUP(E70,'Supuestos FE CUT'!$A$2:$J$35,10,FALSE)*-1,0)</f>
        <v>0</v>
      </c>
      <c r="I70" s="1601">
        <f>IFERROR(VLOOKUP(F70,'Supuestos FE CUT'!$A$2:$J$35,9,FALSE),0)</f>
        <v>11.729999999999999</v>
      </c>
      <c r="J70" s="1602">
        <f>(H70+I70)*G70</f>
        <v>0.23459999999999998</v>
      </c>
      <c r="K70" s="1603">
        <f>J70*(44/12)</f>
        <v>0.86019999999999985</v>
      </c>
      <c r="L70" s="1000" t="e">
        <f>IF(G70&gt;0,VLOOKUP($E70,$AY$96:$BI$528,3,FALSE),0)</f>
        <v>#N/A</v>
      </c>
      <c r="M70" s="15" t="e">
        <f t="shared" si="4"/>
        <v>#N/A</v>
      </c>
      <c r="N70" s="117"/>
      <c r="O70" s="117"/>
      <c r="P70" s="117"/>
      <c r="Q70" s="1623" t="s">
        <v>724</v>
      </c>
      <c r="R70" s="1623" t="s">
        <v>725</v>
      </c>
      <c r="S70" s="1624">
        <v>1094798</v>
      </c>
      <c r="T70" s="1625">
        <v>193</v>
      </c>
      <c r="U70" s="1625">
        <v>41.3</v>
      </c>
      <c r="V70" s="1626">
        <v>96.5</v>
      </c>
      <c r="W70" s="1624">
        <v>211285876</v>
      </c>
      <c r="X70" s="1624">
        <v>105642938</v>
      </c>
      <c r="Y70" s="1624">
        <v>387709583</v>
      </c>
      <c r="Z70" s="117"/>
      <c r="AA70" s="117"/>
      <c r="AB70" s="2267" t="s">
        <v>665</v>
      </c>
      <c r="AC70" s="2268"/>
      <c r="AD70" s="2268"/>
      <c r="AE70" s="2268"/>
      <c r="AF70" s="2268"/>
      <c r="AG70" s="2268"/>
      <c r="AH70" s="2268"/>
      <c r="AI70" s="2268"/>
      <c r="AJ70" s="2268"/>
      <c r="AK70" s="2268"/>
      <c r="AL70" s="2269"/>
      <c r="AM70" s="117"/>
      <c r="AN70" s="117"/>
      <c r="AO70" s="117"/>
      <c r="AP70" s="117"/>
      <c r="AQ70" s="117"/>
      <c r="AR70" s="117"/>
      <c r="AS70" s="117"/>
      <c r="AT70" s="117"/>
      <c r="AU70" s="117"/>
      <c r="AV70" s="117"/>
      <c r="AW70" s="117"/>
      <c r="AX70" s="117"/>
      <c r="AY70" s="117"/>
      <c r="AZ70" s="117"/>
      <c r="BA70" s="117"/>
      <c r="BO70" s="883"/>
    </row>
    <row r="71" spans="1:113" ht="18" customHeight="1" x14ac:dyDescent="0.25">
      <c r="A71" s="532"/>
      <c r="B71" s="1599" t="str">
        <f>IFERROR(CONCATENATE(D71," ","convertidos en"," ",C71),0)</f>
        <v>Tierras Forestales convertidos en Otras Tierras</v>
      </c>
      <c r="C71" s="1600" t="str">
        <f>IFERROR(IF(VLOOKUP(E71,'Supuestos FE CUT'!$A$2:$G$35,2,FALSE)="Otras tierras", "Otras Tierras", "ERROR"),0)</f>
        <v>Otras Tierras</v>
      </c>
      <c r="D71" s="1600" t="str">
        <f>IFERROR(VLOOKUP(F71,'Supuestos FE CUT'!$A$2:$G$35,2,FALSE),0)</f>
        <v>Tierras Forestales</v>
      </c>
      <c r="E71" s="570" t="s">
        <v>1677</v>
      </c>
      <c r="F71" s="570" t="s">
        <v>1387</v>
      </c>
      <c r="G71" s="571">
        <v>0.01</v>
      </c>
      <c r="H71" s="1601">
        <f>IFERROR(VLOOKUP(E71,'Supuestos FE CUT'!$A$2:$J$35,10,FALSE)*-1,0)</f>
        <v>0</v>
      </c>
      <c r="I71" s="1601">
        <f>IFERROR(VLOOKUP(F71,'Supuestos FE CUT'!$A$2:$J$35,9,FALSE),0)</f>
        <v>42.81935</v>
      </c>
      <c r="J71" s="1602">
        <f>(H71+I71)*G71</f>
        <v>0.4281935</v>
      </c>
      <c r="K71" s="1603">
        <f>J71*(44/12)</f>
        <v>1.5700428333333334</v>
      </c>
      <c r="L71" s="1000" t="e">
        <f>IF(G71&gt;0,VLOOKUP($E71,$AY$96:$BI$528,3,FALSE),0)</f>
        <v>#N/A</v>
      </c>
      <c r="M71" s="15" t="e">
        <f t="shared" si="4"/>
        <v>#N/A</v>
      </c>
      <c r="N71" s="117"/>
      <c r="O71" s="117"/>
      <c r="P71" s="117"/>
      <c r="Q71" s="1623" t="s">
        <v>724</v>
      </c>
      <c r="R71" s="1623" t="s">
        <v>725</v>
      </c>
      <c r="S71" s="1624">
        <v>1094798</v>
      </c>
      <c r="T71" s="1625">
        <v>193</v>
      </c>
      <c r="U71" s="1625">
        <v>41.3</v>
      </c>
      <c r="V71" s="1626">
        <v>96.5</v>
      </c>
      <c r="W71" s="1624">
        <v>211285876</v>
      </c>
      <c r="X71" s="1624">
        <v>105642938</v>
      </c>
      <c r="Y71" s="1624">
        <v>387709583</v>
      </c>
      <c r="Z71" s="117"/>
      <c r="AA71" s="117"/>
      <c r="AB71" s="2267" t="s">
        <v>665</v>
      </c>
      <c r="AC71" s="2268"/>
      <c r="AD71" s="2268"/>
      <c r="AE71" s="2268"/>
      <c r="AF71" s="2268"/>
      <c r="AG71" s="2268"/>
      <c r="AH71" s="2268"/>
      <c r="AI71" s="2268"/>
      <c r="AJ71" s="2268"/>
      <c r="AK71" s="2268"/>
      <c r="AL71" s="2269"/>
      <c r="AM71" s="117"/>
      <c r="AN71" s="117"/>
      <c r="AO71" s="117"/>
      <c r="AP71" s="117"/>
      <c r="AQ71" s="117"/>
      <c r="AR71" s="117"/>
      <c r="AS71" s="117"/>
      <c r="AT71" s="117"/>
      <c r="AU71" s="117"/>
      <c r="AV71" s="117"/>
      <c r="AW71" s="117"/>
      <c r="AX71" s="117"/>
      <c r="AY71" s="117"/>
      <c r="AZ71" s="117"/>
      <c r="BA71" s="117"/>
      <c r="BO71" s="883"/>
    </row>
    <row r="72" spans="1:113" ht="18" customHeight="1" thickBot="1" x14ac:dyDescent="0.3">
      <c r="A72" s="532"/>
      <c r="B72" s="2253" t="s">
        <v>709</v>
      </c>
      <c r="C72" s="2254"/>
      <c r="D72" s="2254"/>
      <c r="E72" s="2254"/>
      <c r="F72" s="1627"/>
      <c r="G72" s="1606">
        <f>SUM(G67:G71)</f>
        <v>5.72</v>
      </c>
      <c r="H72" s="1606"/>
      <c r="I72" s="1606"/>
      <c r="J72" s="1607"/>
      <c r="K72" s="1606">
        <f>SUM(K67:K71)</f>
        <v>765.16960659333336</v>
      </c>
      <c r="L72" s="1001" t="e">
        <f>IF(K72&gt;0,SQRT(SUM(M67:M71))/K72,0)</f>
        <v>#N/A</v>
      </c>
      <c r="M72" s="15" t="e">
        <f t="shared" si="4"/>
        <v>#N/A</v>
      </c>
      <c r="N72" s="117"/>
      <c r="O72" s="117"/>
      <c r="P72" s="117"/>
      <c r="Q72" s="1628" t="s">
        <v>729</v>
      </c>
      <c r="R72" s="1628" t="s">
        <v>730</v>
      </c>
      <c r="S72" s="1628">
        <v>606.89599999999996</v>
      </c>
      <c r="T72" s="1629">
        <v>213.5</v>
      </c>
      <c r="U72" s="1629">
        <v>47.8</v>
      </c>
      <c r="V72" s="1630">
        <v>106.8</v>
      </c>
      <c r="W72" s="1631">
        <v>129579389</v>
      </c>
      <c r="X72" s="1631">
        <v>64789695</v>
      </c>
      <c r="Y72" s="1631">
        <v>237778180</v>
      </c>
      <c r="Z72" s="117"/>
      <c r="AA72" s="117"/>
      <c r="AB72" s="1563" t="s">
        <v>731</v>
      </c>
      <c r="AC72" s="1632" t="s">
        <v>663</v>
      </c>
      <c r="AD72" s="1564">
        <v>1.9</v>
      </c>
      <c r="AE72" s="2270">
        <v>2</v>
      </c>
      <c r="AF72" s="2271"/>
      <c r="AG72" s="2272"/>
      <c r="AH72" s="1564">
        <v>1</v>
      </c>
      <c r="AI72" s="1564">
        <v>1</v>
      </c>
      <c r="AJ72" s="2270">
        <v>1.4</v>
      </c>
      <c r="AK72" s="2272"/>
      <c r="AL72" s="1564">
        <v>0.4</v>
      </c>
      <c r="AM72" s="117"/>
      <c r="AN72" s="117"/>
      <c r="AO72" s="117"/>
      <c r="AP72" s="117"/>
      <c r="AQ72" s="117"/>
      <c r="AR72" s="117"/>
      <c r="AS72" s="117"/>
      <c r="AT72" s="117"/>
      <c r="AU72" s="117"/>
      <c r="AV72" s="117"/>
      <c r="AW72" s="117"/>
      <c r="AX72" s="117"/>
      <c r="AY72" s="117"/>
      <c r="AZ72" s="117"/>
      <c r="BA72" s="117"/>
      <c r="BO72" s="883"/>
    </row>
    <row r="73" spans="1:113" s="13" customFormat="1" ht="7.9" customHeight="1" thickBot="1" x14ac:dyDescent="0.3">
      <c r="A73" s="879"/>
      <c r="B73" s="748"/>
      <c r="C73" s="748"/>
      <c r="D73" s="748"/>
      <c r="E73" s="748"/>
      <c r="F73" s="1614"/>
      <c r="G73" s="1615"/>
      <c r="H73" s="1615"/>
      <c r="I73" s="1615"/>
      <c r="J73" s="748"/>
      <c r="K73" s="1615"/>
      <c r="L73" s="142"/>
      <c r="M73" s="15"/>
      <c r="N73" s="879"/>
      <c r="O73" s="879"/>
      <c r="P73" s="879"/>
      <c r="Q73" s="1633"/>
      <c r="R73" s="1633"/>
      <c r="S73" s="1633"/>
      <c r="T73" s="1634"/>
      <c r="U73" s="1634"/>
      <c r="V73" s="1635"/>
      <c r="W73" s="1636"/>
      <c r="X73" s="1636"/>
      <c r="Y73" s="1636"/>
      <c r="Z73" s="879"/>
      <c r="AA73" s="879"/>
      <c r="AB73" s="1571"/>
      <c r="AC73" s="1637"/>
      <c r="AD73" s="1572"/>
      <c r="AE73" s="1572"/>
      <c r="AF73" s="1572"/>
      <c r="AG73" s="1572"/>
      <c r="AH73" s="1572"/>
      <c r="AI73" s="1572"/>
      <c r="AJ73" s="1572"/>
      <c r="AK73" s="1572"/>
      <c r="AL73" s="1572"/>
      <c r="AM73" s="879"/>
      <c r="AN73" s="879"/>
      <c r="AO73" s="879"/>
      <c r="AP73" s="879"/>
      <c r="AQ73" s="879"/>
      <c r="AR73" s="879"/>
      <c r="AS73" s="879"/>
      <c r="AT73" s="879"/>
      <c r="AU73" s="879"/>
      <c r="AV73" s="879"/>
      <c r="AW73" s="879"/>
      <c r="AX73" s="879"/>
      <c r="AY73" s="879"/>
      <c r="AZ73" s="879"/>
      <c r="BA73" s="879"/>
    </row>
    <row r="74" spans="1:113" ht="39" customHeight="1" thickBot="1" x14ac:dyDescent="0.3">
      <c r="A74" s="532"/>
      <c r="B74" s="2386" t="s">
        <v>1260</v>
      </c>
      <c r="C74" s="2387"/>
      <c r="D74" s="2387"/>
      <c r="E74" s="2387"/>
      <c r="F74" s="2387"/>
      <c r="G74" s="2387"/>
      <c r="H74" s="2387"/>
      <c r="I74" s="2387"/>
      <c r="J74" s="2388"/>
      <c r="K74" s="1641">
        <f>(K22+K32+K42+K52+K62+K72)</f>
        <v>43243.065128872855</v>
      </c>
      <c r="L74" s="1087" t="e">
        <f>IF(K74&gt;0,(SQRT(M22+M32+M42+M52+M62+M72))/K74,0)</f>
        <v>#N/A</v>
      </c>
      <c r="M74" s="15" t="e">
        <f t="shared" si="4"/>
        <v>#N/A</v>
      </c>
      <c r="N74" s="117"/>
      <c r="O74" s="117"/>
      <c r="P74" s="117"/>
      <c r="Q74" s="1642" t="s">
        <v>745</v>
      </c>
      <c r="R74" s="2397" t="s">
        <v>746</v>
      </c>
      <c r="S74" s="2398"/>
      <c r="T74" s="1643" t="s">
        <v>747</v>
      </c>
      <c r="U74" s="1644" t="s">
        <v>748</v>
      </c>
      <c r="V74" s="1645" t="s">
        <v>749</v>
      </c>
      <c r="W74" s="1645" t="s">
        <v>750</v>
      </c>
      <c r="X74" s="1645" t="s">
        <v>751</v>
      </c>
      <c r="Y74" s="1646" t="s">
        <v>752</v>
      </c>
      <c r="Z74" s="117"/>
      <c r="AA74" s="117"/>
      <c r="AB74" s="2394" t="s">
        <v>753</v>
      </c>
      <c r="AC74" s="2395"/>
      <c r="AD74" s="2395"/>
      <c r="AE74" s="2395"/>
      <c r="AF74" s="2395"/>
      <c r="AG74" s="2395"/>
      <c r="AH74" s="2395"/>
      <c r="AI74" s="2395"/>
      <c r="AJ74" s="2396"/>
      <c r="AK74" s="117"/>
      <c r="AL74" s="117"/>
      <c r="AM74" s="117"/>
      <c r="AN74" s="117"/>
      <c r="AO74" s="117"/>
      <c r="AP74" s="117"/>
      <c r="AQ74" s="117"/>
      <c r="AR74" s="117"/>
      <c r="AS74" s="117"/>
      <c r="AT74" s="117"/>
      <c r="AU74" s="117"/>
      <c r="AV74" s="117"/>
      <c r="AW74" s="117"/>
      <c r="AX74" s="117"/>
      <c r="AY74" s="117"/>
      <c r="AZ74" s="117"/>
      <c r="BA74" s="117"/>
      <c r="BO74" s="883"/>
    </row>
    <row r="75" spans="1:113" s="13" customFormat="1" ht="12.6" customHeight="1" x14ac:dyDescent="0.25">
      <c r="A75" s="879"/>
      <c r="B75" s="1647"/>
      <c r="C75" s="1647"/>
      <c r="D75" s="1647"/>
      <c r="E75" s="1647"/>
      <c r="F75" s="1647"/>
      <c r="G75" s="1647"/>
      <c r="H75" s="1647"/>
      <c r="I75" s="1647"/>
      <c r="J75" s="1647"/>
      <c r="K75" s="1648"/>
      <c r="L75" s="889"/>
      <c r="M75" s="15"/>
      <c r="N75" s="879"/>
      <c r="O75" s="879"/>
      <c r="P75" s="879"/>
      <c r="Q75" s="1649"/>
      <c r="R75" s="1649"/>
      <c r="S75" s="1649"/>
      <c r="T75" s="1650"/>
      <c r="U75" s="1650"/>
      <c r="V75" s="1651"/>
      <c r="W75" s="1651"/>
      <c r="X75" s="1651"/>
      <c r="Y75" s="1651"/>
      <c r="Z75" s="879"/>
      <c r="AA75" s="879"/>
      <c r="AB75" s="1569"/>
      <c r="AC75" s="1569"/>
      <c r="AD75" s="1569"/>
      <c r="AE75" s="1569"/>
      <c r="AF75" s="1569"/>
      <c r="AG75" s="1569"/>
      <c r="AH75" s="1569"/>
      <c r="AI75" s="1569"/>
      <c r="AJ75" s="1569"/>
      <c r="AK75" s="879"/>
      <c r="AL75" s="879"/>
      <c r="AM75" s="879"/>
      <c r="AN75" s="879"/>
      <c r="AO75" s="879"/>
      <c r="AP75" s="879"/>
      <c r="AQ75" s="879"/>
      <c r="AR75" s="879"/>
      <c r="AS75" s="879"/>
      <c r="AT75" s="879"/>
      <c r="AU75" s="879"/>
      <c r="AV75" s="879"/>
      <c r="AW75" s="879"/>
      <c r="AX75" s="879"/>
      <c r="AY75" s="879"/>
      <c r="AZ75" s="879"/>
      <c r="BA75" s="879"/>
    </row>
    <row r="76" spans="1:113" ht="21" x14ac:dyDescent="0.25">
      <c r="A76" s="532"/>
      <c r="B76" s="2393" t="s">
        <v>1412</v>
      </c>
      <c r="C76" s="2393"/>
      <c r="D76" s="2393"/>
      <c r="E76" s="2389" t="s">
        <v>1653</v>
      </c>
      <c r="F76" s="2389"/>
      <c r="G76" s="2389">
        <f>G72+G62+G52+G42+G32+G22</f>
        <v>379.87400000000002</v>
      </c>
      <c r="H76" s="2389"/>
      <c r="I76" s="2389"/>
      <c r="J76" s="2389"/>
      <c r="K76" s="2389"/>
      <c r="L76" s="2389"/>
      <c r="M76" s="15"/>
      <c r="N76" s="117"/>
      <c r="O76" s="117"/>
      <c r="P76" s="117"/>
      <c r="Q76" s="1652"/>
      <c r="R76" s="1653"/>
      <c r="S76" s="1654"/>
      <c r="T76" s="1655"/>
      <c r="U76" s="1656"/>
      <c r="V76" s="1657"/>
      <c r="W76" s="1657"/>
      <c r="X76" s="1657"/>
      <c r="Y76" s="1658"/>
      <c r="Z76" s="117"/>
      <c r="AA76" s="117"/>
      <c r="AB76" s="1659"/>
      <c r="AC76" s="1660"/>
      <c r="AD76" s="1660"/>
      <c r="AE76" s="1660"/>
      <c r="AF76" s="1660"/>
      <c r="AG76" s="1660"/>
      <c r="AH76" s="1660"/>
      <c r="AI76" s="1660"/>
      <c r="AJ76" s="1661"/>
      <c r="AK76" s="117"/>
      <c r="AL76" s="117"/>
      <c r="AM76" s="117"/>
      <c r="AN76" s="117"/>
      <c r="AO76" s="117"/>
      <c r="AP76" s="117"/>
      <c r="AQ76" s="117"/>
      <c r="AR76" s="117"/>
      <c r="AS76" s="117"/>
      <c r="AT76" s="117"/>
      <c r="AU76" s="117"/>
      <c r="AV76" s="117"/>
      <c r="AW76" s="117"/>
      <c r="AX76" s="117"/>
      <c r="AY76" s="117"/>
      <c r="AZ76" s="117"/>
      <c r="BA76" s="117"/>
      <c r="BO76" s="883"/>
    </row>
    <row r="77" spans="1:113" ht="45.6" customHeight="1" x14ac:dyDescent="0.25">
      <c r="A77" s="532"/>
      <c r="B77" s="2393"/>
      <c r="C77" s="2393"/>
      <c r="D77" s="2393"/>
      <c r="E77" s="2389" t="s">
        <v>1654</v>
      </c>
      <c r="F77" s="2389"/>
      <c r="G77" s="2389">
        <f>'TIERRAS PERMANENTES'!E83</f>
        <v>17.5</v>
      </c>
      <c r="H77" s="2389"/>
      <c r="I77" s="2389"/>
      <c r="J77" s="2389"/>
      <c r="K77" s="2389"/>
      <c r="L77" s="2389"/>
      <c r="M77" s="15"/>
      <c r="N77" s="117"/>
      <c r="O77" s="117"/>
      <c r="P77" s="117"/>
      <c r="Q77" s="1662"/>
      <c r="R77" s="1663"/>
      <c r="S77" s="1664"/>
      <c r="T77" s="1665"/>
      <c r="U77" s="1666"/>
      <c r="V77" s="1667"/>
      <c r="W77" s="1667"/>
      <c r="X77" s="1667"/>
      <c r="Y77" s="1668"/>
      <c r="Z77" s="117"/>
      <c r="AA77" s="117"/>
      <c r="AB77" s="1669"/>
      <c r="AC77" s="1670"/>
      <c r="AD77" s="1670"/>
      <c r="AE77" s="1670"/>
      <c r="AF77" s="1670"/>
      <c r="AG77" s="1670"/>
      <c r="AH77" s="1670"/>
      <c r="AI77" s="1670"/>
      <c r="AJ77" s="1671"/>
      <c r="AK77" s="117"/>
      <c r="AL77" s="117"/>
      <c r="AM77" s="117"/>
      <c r="AN77" s="117"/>
      <c r="AO77" s="117"/>
      <c r="AP77" s="117"/>
      <c r="AQ77" s="117"/>
      <c r="AR77" s="117"/>
      <c r="AS77" s="117"/>
      <c r="AT77" s="117"/>
      <c r="AU77" s="117"/>
      <c r="AV77" s="117"/>
      <c r="AW77" s="117"/>
      <c r="AX77" s="117"/>
      <c r="AY77" s="117"/>
      <c r="AZ77" s="117"/>
      <c r="BA77" s="117"/>
      <c r="BO77" s="883"/>
    </row>
    <row r="78" spans="1:113" ht="44.45" customHeight="1" x14ac:dyDescent="0.25">
      <c r="A78" s="532"/>
      <c r="B78" s="2393"/>
      <c r="C78" s="2393"/>
      <c r="D78" s="2393"/>
      <c r="E78" s="2392" t="s">
        <v>1655</v>
      </c>
      <c r="F78" s="2392"/>
      <c r="G78" s="2390"/>
      <c r="H78" s="2390"/>
      <c r="I78" s="2390"/>
      <c r="J78" s="2390"/>
      <c r="K78" s="2390"/>
      <c r="L78" s="2390"/>
      <c r="M78" s="15"/>
      <c r="N78" s="117"/>
      <c r="O78" s="117"/>
      <c r="P78" s="117"/>
      <c r="Q78" s="1662"/>
      <c r="R78" s="1663"/>
      <c r="S78" s="1664"/>
      <c r="T78" s="1665"/>
      <c r="U78" s="1666"/>
      <c r="V78" s="1667"/>
      <c r="W78" s="1667"/>
      <c r="X78" s="1667"/>
      <c r="Y78" s="1668"/>
      <c r="Z78" s="117"/>
      <c r="AA78" s="117"/>
      <c r="AB78" s="1669"/>
      <c r="AC78" s="1670"/>
      <c r="AD78" s="1670"/>
      <c r="AE78" s="1670"/>
      <c r="AF78" s="1670"/>
      <c r="AG78" s="1670"/>
      <c r="AH78" s="1670"/>
      <c r="AI78" s="1670"/>
      <c r="AJ78" s="1671"/>
      <c r="AK78" s="117"/>
      <c r="AL78" s="117"/>
      <c r="AM78" s="117"/>
      <c r="AN78" s="117"/>
      <c r="AO78" s="117"/>
      <c r="AP78" s="117"/>
      <c r="AQ78" s="117"/>
      <c r="AR78" s="117"/>
      <c r="AS78" s="117"/>
      <c r="AT78" s="117"/>
      <c r="AU78" s="117"/>
      <c r="AV78" s="117"/>
      <c r="AW78" s="117"/>
      <c r="AX78" s="117"/>
      <c r="AY78" s="117"/>
      <c r="AZ78" s="117"/>
      <c r="BA78" s="117"/>
      <c r="BO78" s="883"/>
    </row>
    <row r="79" spans="1:113" ht="21" x14ac:dyDescent="0.25">
      <c r="A79" s="532"/>
      <c r="B79" s="2393"/>
      <c r="C79" s="2393"/>
      <c r="D79" s="2393"/>
      <c r="E79" s="2389" t="s">
        <v>1413</v>
      </c>
      <c r="F79" s="2389"/>
      <c r="G79" s="2391" t="str">
        <f>IF((G76+G77)&lt;=G78,"CUMPLE","VERIFIQUE LOS DATOS DE LAS ÁREAS INGRESADAS")</f>
        <v>VERIFIQUE LOS DATOS DE LAS ÁREAS INGRESADAS</v>
      </c>
      <c r="H79" s="2391"/>
      <c r="I79" s="2391"/>
      <c r="J79" s="2391"/>
      <c r="K79" s="2391"/>
      <c r="L79" s="2391"/>
      <c r="M79" s="15"/>
      <c r="N79" s="117"/>
      <c r="O79" s="117"/>
      <c r="P79" s="117"/>
      <c r="Q79" s="1662"/>
      <c r="R79" s="1663"/>
      <c r="S79" s="1664"/>
      <c r="T79" s="1665"/>
      <c r="U79" s="1666"/>
      <c r="V79" s="1667"/>
      <c r="W79" s="1667"/>
      <c r="X79" s="1667"/>
      <c r="Y79" s="1668"/>
      <c r="Z79" s="117"/>
      <c r="AA79" s="117"/>
      <c r="AB79" s="1669"/>
      <c r="AC79" s="1670"/>
      <c r="AD79" s="1670"/>
      <c r="AE79" s="1670"/>
      <c r="AF79" s="1670"/>
      <c r="AG79" s="1670"/>
      <c r="AH79" s="1670"/>
      <c r="AI79" s="1670"/>
      <c r="AJ79" s="1671"/>
      <c r="AK79" s="117"/>
      <c r="AL79" s="117"/>
      <c r="AM79" s="117"/>
      <c r="AN79" s="117"/>
      <c r="AO79" s="117"/>
      <c r="AP79" s="117"/>
      <c r="AQ79" s="117"/>
      <c r="AR79" s="117"/>
      <c r="AS79" s="117"/>
      <c r="AT79" s="117"/>
      <c r="AU79" s="117"/>
      <c r="AV79" s="117"/>
      <c r="AW79" s="117"/>
      <c r="AX79" s="117"/>
      <c r="AY79" s="117"/>
      <c r="AZ79" s="117"/>
      <c r="BA79" s="117"/>
      <c r="BO79" s="883"/>
    </row>
    <row r="80" spans="1:113" hidden="1" x14ac:dyDescent="0.25">
      <c r="A80" s="532"/>
      <c r="B80" s="117"/>
      <c r="C80" s="117"/>
      <c r="D80" s="117"/>
      <c r="E80" s="117"/>
      <c r="F80" s="117"/>
      <c r="G80" s="117"/>
      <c r="H80" s="117"/>
      <c r="I80" s="117"/>
      <c r="J80" s="117"/>
      <c r="K80" s="117"/>
      <c r="L80" s="117"/>
      <c r="M80" s="117"/>
      <c r="N80" s="117"/>
      <c r="O80" s="117"/>
      <c r="P80" s="117"/>
      <c r="Q80" s="1672" t="s">
        <v>754</v>
      </c>
      <c r="R80" s="2296" t="s">
        <v>706</v>
      </c>
      <c r="S80" s="2297"/>
      <c r="T80" s="1673">
        <v>5488.7</v>
      </c>
      <c r="U80" s="1674">
        <v>96.2</v>
      </c>
      <c r="V80" s="1673">
        <v>527896.1</v>
      </c>
      <c r="W80" s="1674">
        <v>48.1</v>
      </c>
      <c r="X80" s="1673">
        <v>263948.09999999998</v>
      </c>
      <c r="Y80" s="1673">
        <v>968689.4</v>
      </c>
      <c r="Z80" s="117"/>
      <c r="AA80" s="117"/>
      <c r="AB80" s="2310" t="s">
        <v>755</v>
      </c>
      <c r="AC80" s="2311"/>
      <c r="AD80" s="2311"/>
      <c r="AE80" s="2311"/>
      <c r="AF80" s="2311"/>
      <c r="AG80" s="2311"/>
      <c r="AH80" s="2311"/>
      <c r="AI80" s="2311"/>
      <c r="AJ80" s="2312"/>
      <c r="AK80" s="117"/>
      <c r="AL80" s="117"/>
      <c r="AM80" s="117"/>
      <c r="AN80" s="117"/>
      <c r="AO80" s="117"/>
      <c r="AP80" s="117"/>
      <c r="AQ80" s="117"/>
      <c r="AR80" s="117"/>
      <c r="AS80" s="117"/>
      <c r="AT80" s="117"/>
      <c r="AU80" s="117"/>
      <c r="AV80" s="117"/>
      <c r="AW80" s="117"/>
      <c r="AX80" s="117"/>
      <c r="AY80" s="117"/>
      <c r="AZ80" s="117"/>
      <c r="BA80" s="117"/>
      <c r="BO80" s="883"/>
    </row>
    <row r="81" spans="1:113" hidden="1" x14ac:dyDescent="0.25">
      <c r="A81" s="532"/>
      <c r="B81" s="122" t="s">
        <v>649</v>
      </c>
      <c r="C81" s="122"/>
      <c r="D81" s="122"/>
      <c r="E81" s="117"/>
      <c r="F81" s="117"/>
      <c r="G81" s="122" t="s">
        <v>122</v>
      </c>
      <c r="H81" s="122"/>
      <c r="I81" s="122"/>
      <c r="J81" s="117"/>
      <c r="K81" s="117"/>
      <c r="L81" s="122" t="s">
        <v>650</v>
      </c>
      <c r="M81" s="117"/>
      <c r="N81" s="117"/>
      <c r="O81" s="117"/>
      <c r="P81" s="117"/>
      <c r="Q81" s="1672" t="s">
        <v>754</v>
      </c>
      <c r="R81" s="2284" t="s">
        <v>710</v>
      </c>
      <c r="S81" s="2285"/>
      <c r="T81" s="1675">
        <v>39472439.899999999</v>
      </c>
      <c r="U81" s="1676">
        <v>258.89999999999998</v>
      </c>
      <c r="V81" s="1675">
        <v>10218406273.9</v>
      </c>
      <c r="W81" s="1676">
        <v>129.4</v>
      </c>
      <c r="X81" s="1675">
        <v>5109203136.8999996</v>
      </c>
      <c r="Y81" s="1675">
        <v>18750775512.599998</v>
      </c>
      <c r="Z81" s="117"/>
      <c r="AA81" s="117"/>
      <c r="AB81" s="2261" t="s">
        <v>756</v>
      </c>
      <c r="AC81" s="2262"/>
      <c r="AD81" s="2262"/>
      <c r="AE81" s="2262"/>
      <c r="AF81" s="2262"/>
      <c r="AG81" s="2262"/>
      <c r="AH81" s="2262"/>
      <c r="AI81" s="2262"/>
      <c r="AJ81" s="2263"/>
      <c r="AK81" s="117"/>
      <c r="AL81" s="117"/>
      <c r="AM81" s="117"/>
      <c r="AN81" s="117"/>
      <c r="AO81" s="117"/>
      <c r="AP81" s="117"/>
      <c r="AQ81" s="117"/>
      <c r="AR81" s="117"/>
      <c r="AS81" s="117"/>
      <c r="AT81" s="117"/>
      <c r="AU81" s="117"/>
      <c r="AV81" s="117"/>
      <c r="AW81" s="117"/>
      <c r="AX81" s="117"/>
      <c r="AY81" s="117"/>
      <c r="AZ81" s="117"/>
      <c r="BA81" s="117"/>
      <c r="BO81" s="883"/>
    </row>
    <row r="82" spans="1:113" hidden="1" x14ac:dyDescent="0.25">
      <c r="A82" s="532"/>
      <c r="B82" s="117"/>
      <c r="C82" s="117"/>
      <c r="D82" s="117"/>
      <c r="E82" s="117"/>
      <c r="F82" s="117"/>
      <c r="G82" s="117"/>
      <c r="H82" s="117"/>
      <c r="I82" s="117"/>
      <c r="J82" s="117"/>
      <c r="K82" s="117"/>
      <c r="L82" s="117"/>
      <c r="M82" s="117"/>
      <c r="N82" s="117"/>
      <c r="O82" s="117"/>
      <c r="P82" s="117"/>
      <c r="Q82" s="1672" t="s">
        <v>754</v>
      </c>
      <c r="R82" s="2296" t="s">
        <v>714</v>
      </c>
      <c r="S82" s="2297"/>
      <c r="T82" s="1673">
        <v>598747.30000000005</v>
      </c>
      <c r="U82" s="1674">
        <v>164.1</v>
      </c>
      <c r="V82" s="1673">
        <v>98253243</v>
      </c>
      <c r="W82" s="1674">
        <v>82</v>
      </c>
      <c r="X82" s="1673">
        <v>49126621.5</v>
      </c>
      <c r="Y82" s="1673">
        <v>180294700.90000001</v>
      </c>
      <c r="Z82" s="117"/>
      <c r="AA82" s="117"/>
      <c r="AB82" s="2331" t="s">
        <v>682</v>
      </c>
      <c r="AC82" s="2332"/>
      <c r="AD82" s="2332"/>
      <c r="AE82" s="2332"/>
      <c r="AF82" s="2332"/>
      <c r="AG82" s="2332"/>
      <c r="AH82" s="2332"/>
      <c r="AI82" s="2332"/>
      <c r="AJ82" s="2333"/>
      <c r="AK82" s="117"/>
      <c r="AL82" s="117"/>
      <c r="AM82" s="117"/>
      <c r="AN82" s="117"/>
      <c r="AO82" s="117"/>
      <c r="AP82" s="117"/>
      <c r="AQ82" s="117"/>
      <c r="AR82" s="117"/>
      <c r="AS82" s="117"/>
      <c r="AT82" s="117"/>
      <c r="AU82" s="117"/>
      <c r="AV82" s="117"/>
      <c r="AW82" s="117"/>
      <c r="AX82" s="117"/>
      <c r="AY82" s="117"/>
      <c r="AZ82" s="117"/>
      <c r="BA82" s="117"/>
      <c r="BO82" s="883"/>
    </row>
    <row r="83" spans="1:113" hidden="1" x14ac:dyDescent="0.25">
      <c r="A83" s="532"/>
      <c r="B83" s="963" t="s">
        <v>757</v>
      </c>
      <c r="C83" s="963"/>
      <c r="D83" s="963"/>
      <c r="E83" s="2334" t="s">
        <v>758</v>
      </c>
      <c r="F83" s="2334"/>
      <c r="G83" s="2334"/>
      <c r="H83" s="138"/>
      <c r="I83" s="138"/>
      <c r="J83" s="117"/>
      <c r="K83" s="117"/>
      <c r="L83" s="117"/>
      <c r="M83" s="117"/>
      <c r="N83" s="117"/>
      <c r="O83" s="117"/>
      <c r="P83" s="117"/>
      <c r="Q83" s="1672" t="s">
        <v>754</v>
      </c>
      <c r="R83" s="2284" t="s">
        <v>726</v>
      </c>
      <c r="S83" s="2285"/>
      <c r="T83" s="1675">
        <v>58123.9</v>
      </c>
      <c r="U83" s="1676">
        <v>191.4</v>
      </c>
      <c r="V83" s="1675">
        <v>11127457.800000001</v>
      </c>
      <c r="W83" s="1676">
        <v>95.7</v>
      </c>
      <c r="X83" s="1675">
        <v>5563728.9000000004</v>
      </c>
      <c r="Y83" s="1675">
        <v>20418885</v>
      </c>
      <c r="Z83" s="117"/>
      <c r="AA83" s="117"/>
      <c r="AB83" s="2335"/>
      <c r="AC83" s="1605"/>
      <c r="AD83" s="1605"/>
      <c r="AE83" s="1605"/>
      <c r="AF83" s="2338" t="s">
        <v>658</v>
      </c>
      <c r="AG83" s="2338" t="s">
        <v>712</v>
      </c>
      <c r="AH83" s="1605"/>
      <c r="AI83" s="1605"/>
      <c r="AJ83" s="1605"/>
      <c r="AK83" s="117"/>
      <c r="AL83" s="117"/>
      <c r="AM83" s="117"/>
      <c r="AN83" s="117"/>
      <c r="AO83" s="117"/>
      <c r="AP83" s="117"/>
      <c r="AQ83" s="117"/>
      <c r="AR83" s="117"/>
      <c r="AS83" s="117"/>
      <c r="AT83" s="117"/>
      <c r="AU83" s="117"/>
      <c r="AV83" s="117"/>
      <c r="AW83" s="117"/>
      <c r="AX83" s="117"/>
      <c r="AY83" s="117"/>
      <c r="AZ83" s="117"/>
      <c r="BA83" s="117"/>
      <c r="BO83" s="883"/>
    </row>
    <row r="84" spans="1:113" hidden="1" x14ac:dyDescent="0.25">
      <c r="A84" s="532"/>
      <c r="B84" s="1677" t="s">
        <v>759</v>
      </c>
      <c r="C84" s="1677"/>
      <c r="D84" s="1677"/>
      <c r="E84" s="2328" t="s">
        <v>760</v>
      </c>
      <c r="F84" s="2328"/>
      <c r="G84" s="2328"/>
      <c r="H84" s="139"/>
      <c r="I84" s="139"/>
      <c r="J84" s="117"/>
      <c r="K84" s="117"/>
      <c r="L84" s="117"/>
      <c r="M84" s="117"/>
      <c r="N84" s="117"/>
      <c r="O84" s="117"/>
      <c r="P84" s="117"/>
      <c r="Q84" s="1672" t="s">
        <v>754</v>
      </c>
      <c r="R84" s="2296" t="s">
        <v>729</v>
      </c>
      <c r="S84" s="2297"/>
      <c r="T84" s="1674">
        <v>7.4</v>
      </c>
      <c r="U84" s="1674">
        <v>213.5</v>
      </c>
      <c r="V84" s="1673">
        <v>1573.1</v>
      </c>
      <c r="W84" s="1674">
        <v>106.8</v>
      </c>
      <c r="X84" s="1674">
        <v>786.5</v>
      </c>
      <c r="Y84" s="1673">
        <v>2886.6</v>
      </c>
      <c r="Z84" s="117"/>
      <c r="AA84" s="117"/>
      <c r="AB84" s="2336"/>
      <c r="AC84" s="1605"/>
      <c r="AD84" s="1605"/>
      <c r="AE84" s="1619" t="s">
        <v>657</v>
      </c>
      <c r="AF84" s="2339"/>
      <c r="AG84" s="2339"/>
      <c r="AH84" s="1619" t="s">
        <v>659</v>
      </c>
      <c r="AI84" s="1622" t="s">
        <v>661</v>
      </c>
      <c r="AJ84" s="1622" t="s">
        <v>661</v>
      </c>
      <c r="AK84" s="117"/>
      <c r="AL84" s="117"/>
      <c r="AM84" s="117"/>
      <c r="AN84" s="117"/>
      <c r="AO84" s="117"/>
      <c r="AP84" s="117"/>
      <c r="AQ84" s="117"/>
      <c r="AR84" s="117"/>
      <c r="AS84" s="117"/>
      <c r="AT84" s="117"/>
      <c r="AU84" s="117"/>
      <c r="AV84" s="117"/>
      <c r="AW84" s="117"/>
      <c r="AX84" s="117"/>
      <c r="AY84" s="117"/>
      <c r="AZ84" s="117"/>
      <c r="BA84" s="117"/>
      <c r="BO84" s="883"/>
    </row>
    <row r="85" spans="1:113" hidden="1" x14ac:dyDescent="0.25">
      <c r="A85" s="532"/>
      <c r="B85" s="1677" t="s">
        <v>761</v>
      </c>
      <c r="C85" s="1677"/>
      <c r="D85" s="1677"/>
      <c r="E85" s="2328" t="s">
        <v>762</v>
      </c>
      <c r="F85" s="2328"/>
      <c r="G85" s="2328"/>
      <c r="H85" s="139"/>
      <c r="I85" s="139"/>
      <c r="J85" s="117"/>
      <c r="K85" s="117"/>
      <c r="L85" s="117"/>
      <c r="M85" s="117"/>
      <c r="N85" s="117"/>
      <c r="O85" s="117"/>
      <c r="P85" s="117"/>
      <c r="Q85" s="1672" t="s">
        <v>754</v>
      </c>
      <c r="R85" s="2284" t="s">
        <v>735</v>
      </c>
      <c r="S85" s="2285"/>
      <c r="T85" s="1675">
        <v>34129.699999999997</v>
      </c>
      <c r="U85" s="1676">
        <v>255.2</v>
      </c>
      <c r="V85" s="1675">
        <v>8711575.9000000004</v>
      </c>
      <c r="W85" s="1676">
        <v>127.6</v>
      </c>
      <c r="X85" s="1675">
        <v>4355787.9000000004</v>
      </c>
      <c r="Y85" s="1675">
        <v>15985741.699999999</v>
      </c>
      <c r="Z85" s="117"/>
      <c r="AA85" s="117"/>
      <c r="AB85" s="2336"/>
      <c r="AC85" s="1604" t="s">
        <v>719</v>
      </c>
      <c r="AD85" s="1604"/>
      <c r="AE85" s="1605"/>
      <c r="AF85" s="2340"/>
      <c r="AG85" s="2340"/>
      <c r="AH85" s="1605"/>
      <c r="AI85" s="1622" t="s">
        <v>763</v>
      </c>
      <c r="AJ85" s="1619" t="s">
        <v>659</v>
      </c>
      <c r="AK85" s="117"/>
      <c r="AL85" s="117"/>
      <c r="AM85" s="117"/>
      <c r="AN85" s="117"/>
      <c r="AO85" s="117"/>
      <c r="AP85" s="117"/>
      <c r="AQ85" s="117"/>
      <c r="AR85" s="117"/>
      <c r="AS85" s="117"/>
      <c r="AT85" s="117"/>
      <c r="AU85" s="117"/>
      <c r="AV85" s="117"/>
      <c r="AW85" s="117"/>
      <c r="AX85" s="117"/>
      <c r="AY85" s="117"/>
      <c r="AZ85" s="117"/>
      <c r="BA85" s="117"/>
      <c r="BO85" s="883"/>
    </row>
    <row r="86" spans="1:113" hidden="1" x14ac:dyDescent="0.25">
      <c r="A86" s="532"/>
      <c r="B86" s="1678" t="s">
        <v>1289</v>
      </c>
      <c r="C86" s="1678"/>
      <c r="D86" s="1678"/>
      <c r="E86" s="2328" t="s">
        <v>765</v>
      </c>
      <c r="F86" s="2328"/>
      <c r="G86" s="2328"/>
      <c r="H86" s="139"/>
      <c r="I86" s="139"/>
      <c r="J86" s="117"/>
      <c r="K86" s="117"/>
      <c r="L86" s="117"/>
      <c r="M86" s="117"/>
      <c r="N86" s="117"/>
      <c r="O86" s="117"/>
      <c r="P86" s="117"/>
      <c r="Q86" s="1672" t="s">
        <v>754</v>
      </c>
      <c r="R86" s="2286" t="s">
        <v>118</v>
      </c>
      <c r="S86" s="2287"/>
      <c r="T86" s="1679">
        <v>40168936.899999999</v>
      </c>
      <c r="U86" s="1680">
        <v>257.3</v>
      </c>
      <c r="V86" s="1679">
        <v>10337028019.700001</v>
      </c>
      <c r="W86" s="1680">
        <v>128.69999999999999</v>
      </c>
      <c r="X86" s="1679">
        <v>5168514009.8999996</v>
      </c>
      <c r="Y86" s="1679">
        <v>18968446416.200001</v>
      </c>
      <c r="Z86" s="117"/>
      <c r="AA86" s="117"/>
      <c r="AB86" s="2337"/>
      <c r="AC86" s="1605"/>
      <c r="AD86" s="1605"/>
      <c r="AE86" s="1622" t="s">
        <v>766</v>
      </c>
      <c r="AF86" s="2341" t="s">
        <v>721</v>
      </c>
      <c r="AG86" s="2342"/>
      <c r="AH86" s="1622" t="s">
        <v>722</v>
      </c>
      <c r="AI86" s="1622" t="s">
        <v>723</v>
      </c>
      <c r="AJ86" s="1622" t="s">
        <v>722</v>
      </c>
      <c r="AK86" s="117"/>
      <c r="AL86" s="117"/>
      <c r="AM86" s="117"/>
      <c r="AN86" s="117"/>
      <c r="AO86" s="117"/>
      <c r="AP86" s="117"/>
      <c r="AQ86" s="117"/>
      <c r="AR86" s="117"/>
      <c r="AS86" s="117"/>
      <c r="AT86" s="117"/>
      <c r="AU86" s="117"/>
      <c r="AV86" s="117"/>
      <c r="AW86" s="117"/>
      <c r="AX86" s="117"/>
      <c r="AY86" s="117"/>
      <c r="AZ86" s="117"/>
      <c r="BA86" s="117"/>
      <c r="BO86" s="883"/>
    </row>
    <row r="87" spans="1:113" hidden="1" x14ac:dyDescent="0.25">
      <c r="A87" s="532"/>
      <c r="B87" s="1678" t="s">
        <v>703</v>
      </c>
      <c r="C87" s="1678"/>
      <c r="D87" s="1678"/>
      <c r="E87" s="2328" t="s">
        <v>768</v>
      </c>
      <c r="F87" s="2328"/>
      <c r="G87" s="2328"/>
      <c r="H87" s="139"/>
      <c r="I87" s="139"/>
      <c r="J87" s="117"/>
      <c r="K87" s="117"/>
      <c r="L87" s="117"/>
      <c r="M87" s="117"/>
      <c r="N87" s="117"/>
      <c r="O87" s="117"/>
      <c r="P87" s="117"/>
      <c r="Q87" s="1681" t="s">
        <v>769</v>
      </c>
      <c r="R87" s="2291" t="s">
        <v>706</v>
      </c>
      <c r="S87" s="2292"/>
      <c r="T87" s="1682">
        <v>271188.7</v>
      </c>
      <c r="U87" s="1683">
        <v>96.2</v>
      </c>
      <c r="V87" s="1682">
        <v>26082774.300000001</v>
      </c>
      <c r="W87" s="1683">
        <v>48.1</v>
      </c>
      <c r="X87" s="1682">
        <v>13041387.199999999</v>
      </c>
      <c r="Y87" s="1682">
        <v>47861890.799999997</v>
      </c>
      <c r="Z87" s="117"/>
      <c r="AA87" s="117"/>
      <c r="AB87" s="2267" t="s">
        <v>665</v>
      </c>
      <c r="AC87" s="2268"/>
      <c r="AD87" s="2268"/>
      <c r="AE87" s="2268"/>
      <c r="AF87" s="2268"/>
      <c r="AG87" s="2268"/>
      <c r="AH87" s="2268"/>
      <c r="AI87" s="2268"/>
      <c r="AJ87" s="2269"/>
      <c r="AK87" s="117"/>
      <c r="AL87" s="117"/>
      <c r="AM87" s="117"/>
      <c r="AN87" s="117"/>
      <c r="AO87" s="117"/>
      <c r="AP87" s="117"/>
      <c r="AQ87" s="117"/>
      <c r="AR87" s="117"/>
      <c r="AS87" s="117"/>
      <c r="AT87" s="117"/>
      <c r="AU87" s="117"/>
      <c r="AV87" s="117"/>
      <c r="AW87" s="117"/>
      <c r="AX87" s="117"/>
      <c r="AY87" s="117"/>
      <c r="AZ87" s="117"/>
      <c r="BA87" s="117"/>
      <c r="BO87" s="883"/>
    </row>
    <row r="88" spans="1:113" ht="49.5" hidden="1" customHeight="1" x14ac:dyDescent="0.25">
      <c r="A88" s="532"/>
      <c r="B88" s="2329" t="s">
        <v>770</v>
      </c>
      <c r="C88" s="1684"/>
      <c r="D88" s="1684"/>
      <c r="E88" s="2330" t="s">
        <v>771</v>
      </c>
      <c r="F88" s="2330"/>
      <c r="G88" s="2330"/>
      <c r="H88" s="140"/>
      <c r="I88" s="140"/>
      <c r="J88" s="117"/>
      <c r="K88" s="117"/>
      <c r="L88" s="117"/>
      <c r="M88" s="117"/>
      <c r="N88" s="117"/>
      <c r="O88" s="117"/>
      <c r="P88" s="117"/>
      <c r="Q88" s="1681" t="s">
        <v>769</v>
      </c>
      <c r="R88" s="2296" t="s">
        <v>710</v>
      </c>
      <c r="S88" s="2297"/>
      <c r="T88" s="1673">
        <v>1763221</v>
      </c>
      <c r="U88" s="1674">
        <v>258.89999999999998</v>
      </c>
      <c r="V88" s="1673">
        <v>456452865</v>
      </c>
      <c r="W88" s="1674">
        <v>129.4</v>
      </c>
      <c r="X88" s="1673">
        <v>228226432.5</v>
      </c>
      <c r="Y88" s="1673">
        <v>837591007.20000005</v>
      </c>
      <c r="Z88" s="117"/>
      <c r="AA88" s="117"/>
      <c r="AB88" s="2316" t="s">
        <v>685</v>
      </c>
      <c r="AC88" s="2317"/>
      <c r="AD88" s="1685" t="s">
        <v>663</v>
      </c>
      <c r="AE88" s="2325">
        <v>18</v>
      </c>
      <c r="AF88" s="1619">
        <v>14.5</v>
      </c>
      <c r="AG88" s="1619">
        <v>7</v>
      </c>
      <c r="AH88" s="2325">
        <v>5</v>
      </c>
      <c r="AI88" s="2325">
        <v>14</v>
      </c>
      <c r="AJ88" s="1587" t="s">
        <v>772</v>
      </c>
      <c r="AK88" s="117"/>
      <c r="AL88" s="117"/>
      <c r="AM88" s="117"/>
      <c r="AN88" s="117"/>
      <c r="AO88" s="117"/>
      <c r="AP88" s="117"/>
      <c r="AQ88" s="117"/>
      <c r="AR88" s="117"/>
      <c r="AS88" s="117"/>
      <c r="AT88" s="117"/>
      <c r="AU88" s="117"/>
      <c r="AV88" s="117"/>
      <c r="AW88" s="117"/>
      <c r="AX88" s="117"/>
      <c r="AY88" s="117"/>
      <c r="AZ88" s="117"/>
      <c r="BA88" s="117"/>
      <c r="BO88" s="883"/>
    </row>
    <row r="89" spans="1:113" hidden="1" x14ac:dyDescent="0.25">
      <c r="A89" s="532"/>
      <c r="B89" s="2329"/>
      <c r="C89" s="1684"/>
      <c r="D89" s="1684"/>
      <c r="E89" s="2330"/>
      <c r="F89" s="2330"/>
      <c r="G89" s="2330"/>
      <c r="H89" s="140"/>
      <c r="I89" s="140"/>
      <c r="J89" s="117"/>
      <c r="K89" s="117"/>
      <c r="L89" s="117"/>
      <c r="M89" s="117"/>
      <c r="N89" s="117"/>
      <c r="O89" s="117"/>
      <c r="P89" s="117"/>
      <c r="Q89" s="1681" t="s">
        <v>769</v>
      </c>
      <c r="R89" s="2291" t="s">
        <v>714</v>
      </c>
      <c r="S89" s="2292"/>
      <c r="T89" s="1682">
        <v>652129.80000000005</v>
      </c>
      <c r="U89" s="1683">
        <v>164.1</v>
      </c>
      <c r="V89" s="1682">
        <v>107013198.40000001</v>
      </c>
      <c r="W89" s="1683">
        <v>82</v>
      </c>
      <c r="X89" s="1682">
        <v>53506599.200000003</v>
      </c>
      <c r="Y89" s="1682">
        <v>196369219.09999999</v>
      </c>
      <c r="Z89" s="117"/>
      <c r="AA89" s="117"/>
      <c r="AB89" s="2322"/>
      <c r="AC89" s="2323"/>
      <c r="AD89" s="1686" t="s">
        <v>664</v>
      </c>
      <c r="AE89" s="2326"/>
      <c r="AF89" s="1587">
        <v>5</v>
      </c>
      <c r="AG89" s="1587">
        <v>4</v>
      </c>
      <c r="AH89" s="2326"/>
      <c r="AI89" s="2326"/>
      <c r="AJ89" s="1587"/>
      <c r="AK89" s="117"/>
      <c r="AL89" s="117"/>
      <c r="AM89" s="117"/>
      <c r="AN89" s="117"/>
      <c r="AO89" s="117"/>
      <c r="AP89" s="117"/>
      <c r="AQ89" s="117"/>
      <c r="AR89" s="117"/>
      <c r="AS89" s="117"/>
      <c r="AT89" s="117"/>
      <c r="AU89" s="117"/>
      <c r="AV89" s="117"/>
      <c r="AW89" s="117"/>
      <c r="AX89" s="117"/>
      <c r="AY89" s="117"/>
      <c r="AZ89" s="117"/>
      <c r="BA89" s="117"/>
      <c r="BO89" s="883"/>
    </row>
    <row r="90" spans="1:113" hidden="1" x14ac:dyDescent="0.25">
      <c r="A90" s="532"/>
      <c r="B90" s="117"/>
      <c r="C90" s="117"/>
      <c r="D90" s="117"/>
      <c r="E90" s="117"/>
      <c r="F90" s="117"/>
      <c r="G90" s="117"/>
      <c r="H90" s="117"/>
      <c r="I90" s="117"/>
      <c r="J90" s="117"/>
      <c r="K90" s="117"/>
      <c r="L90" s="117"/>
      <c r="M90" s="117"/>
      <c r="N90" s="117"/>
      <c r="O90" s="117"/>
      <c r="P90" s="117"/>
      <c r="Q90" s="1681" t="s">
        <v>769</v>
      </c>
      <c r="R90" s="2296" t="s">
        <v>717</v>
      </c>
      <c r="S90" s="2297"/>
      <c r="T90" s="1673">
        <v>9356.9</v>
      </c>
      <c r="U90" s="1674">
        <v>172.2</v>
      </c>
      <c r="V90" s="1673">
        <v>1611386.7</v>
      </c>
      <c r="W90" s="1674">
        <v>86.1</v>
      </c>
      <c r="X90" s="1673">
        <v>805693.3</v>
      </c>
      <c r="Y90" s="1673">
        <v>2956894.5</v>
      </c>
      <c r="Z90" s="117"/>
      <c r="AA90" s="117"/>
      <c r="AB90" s="2318"/>
      <c r="AC90" s="2319"/>
      <c r="AD90" s="1686" t="s">
        <v>666</v>
      </c>
      <c r="AE90" s="2327"/>
      <c r="AF90" s="1587">
        <v>19</v>
      </c>
      <c r="AG90" s="1587">
        <v>10.3</v>
      </c>
      <c r="AH90" s="2327"/>
      <c r="AI90" s="2327"/>
      <c r="AJ90" s="1587"/>
      <c r="AK90" s="117"/>
      <c r="AL90" s="117"/>
      <c r="AM90" s="117"/>
      <c r="AN90" s="117"/>
      <c r="AO90" s="117"/>
      <c r="AP90" s="117"/>
      <c r="AQ90" s="117"/>
      <c r="AR90" s="117"/>
      <c r="AS90" s="117"/>
      <c r="AT90" s="117"/>
      <c r="AU90" s="117"/>
      <c r="AV90" s="117"/>
      <c r="AW90" s="117"/>
      <c r="AX90" s="117"/>
      <c r="AY90" s="117"/>
      <c r="AZ90" s="117"/>
      <c r="BA90" s="117"/>
      <c r="BO90" s="883"/>
    </row>
    <row r="91" spans="1:113" s="121" customFormat="1" hidden="1" x14ac:dyDescent="0.25">
      <c r="A91" s="532"/>
      <c r="B91" s="117"/>
      <c r="C91" s="117"/>
      <c r="D91" s="117"/>
      <c r="E91" s="117"/>
      <c r="F91" s="117"/>
      <c r="G91" s="117"/>
      <c r="H91" s="117"/>
      <c r="I91" s="117"/>
      <c r="J91" s="117"/>
      <c r="K91" s="117"/>
      <c r="L91" s="117"/>
      <c r="M91" s="119"/>
      <c r="N91" s="119"/>
      <c r="O91" s="119"/>
      <c r="P91" s="119"/>
      <c r="Q91" s="1681" t="s">
        <v>769</v>
      </c>
      <c r="R91" s="2291" t="s">
        <v>724</v>
      </c>
      <c r="S91" s="2292"/>
      <c r="T91" s="1682">
        <v>972918.7</v>
      </c>
      <c r="U91" s="1683">
        <v>193</v>
      </c>
      <c r="V91" s="1682">
        <v>187764270.09999999</v>
      </c>
      <c r="W91" s="1683">
        <v>96.5</v>
      </c>
      <c r="X91" s="1682">
        <v>93882135</v>
      </c>
      <c r="Y91" s="1682">
        <v>344547435.60000002</v>
      </c>
      <c r="Z91" s="117"/>
      <c r="AA91" s="117"/>
      <c r="AB91" s="2316" t="s">
        <v>688</v>
      </c>
      <c r="AC91" s="2317"/>
      <c r="AD91" s="1685" t="s">
        <v>663</v>
      </c>
      <c r="AE91" s="1619">
        <v>21</v>
      </c>
      <c r="AF91" s="1619">
        <v>16</v>
      </c>
      <c r="AG91" s="1619">
        <v>16</v>
      </c>
      <c r="AH91" s="2325">
        <v>16</v>
      </c>
      <c r="AI91" s="1619">
        <v>13</v>
      </c>
      <c r="AJ91" s="1587" t="s">
        <v>772</v>
      </c>
      <c r="AK91" s="117"/>
      <c r="AL91" s="119"/>
      <c r="AM91" s="119"/>
      <c r="AN91" s="119"/>
      <c r="AO91" s="119"/>
      <c r="AP91" s="119"/>
      <c r="AQ91" s="119"/>
      <c r="AR91" s="119"/>
      <c r="AS91" s="119"/>
      <c r="AT91" s="119"/>
      <c r="AU91" s="119"/>
      <c r="AV91" s="119"/>
      <c r="AW91" s="119"/>
      <c r="AX91" s="119"/>
      <c r="AY91" s="119"/>
      <c r="AZ91" s="119"/>
      <c r="BA91" s="119"/>
      <c r="BO91" s="887"/>
      <c r="BP91" s="888"/>
      <c r="BQ91" s="888"/>
      <c r="BR91" s="888"/>
      <c r="BS91" s="888"/>
      <c r="BT91" s="888"/>
      <c r="BU91" s="888"/>
      <c r="BV91" s="888"/>
      <c r="BW91" s="888"/>
      <c r="BX91" s="888"/>
      <c r="BY91" s="888"/>
      <c r="BZ91" s="888"/>
      <c r="CA91" s="888"/>
      <c r="CB91" s="888"/>
      <c r="CC91" s="888"/>
      <c r="CD91" s="888"/>
      <c r="CE91" s="888"/>
      <c r="CF91" s="888"/>
      <c r="CG91" s="888"/>
      <c r="CH91" s="888"/>
      <c r="CI91" s="888"/>
      <c r="CJ91" s="888"/>
      <c r="CK91" s="888"/>
      <c r="CL91" s="888"/>
      <c r="CM91" s="888"/>
      <c r="CN91" s="888"/>
      <c r="CO91" s="888"/>
      <c r="CP91" s="888"/>
      <c r="CQ91" s="888"/>
      <c r="CR91" s="888"/>
      <c r="CS91" s="888"/>
      <c r="CT91" s="888"/>
      <c r="CU91" s="888"/>
      <c r="CV91" s="888"/>
      <c r="CW91" s="888"/>
      <c r="CX91" s="888"/>
      <c r="CY91" s="888"/>
      <c r="CZ91" s="888"/>
      <c r="DA91" s="888"/>
      <c r="DB91" s="888"/>
      <c r="DC91" s="888"/>
      <c r="DD91" s="888"/>
      <c r="DE91" s="888"/>
      <c r="DF91" s="888"/>
      <c r="DG91" s="888"/>
      <c r="DH91" s="888"/>
      <c r="DI91" s="888"/>
    </row>
    <row r="92" spans="1:113" s="121" customFormat="1" hidden="1" x14ac:dyDescent="0.25">
      <c r="A92" s="532"/>
      <c r="B92" s="117"/>
      <c r="C92" s="117"/>
      <c r="D92" s="117"/>
      <c r="E92" s="117"/>
      <c r="F92" s="117"/>
      <c r="G92" s="117"/>
      <c r="H92" s="117"/>
      <c r="I92" s="117"/>
      <c r="J92" s="117"/>
      <c r="K92" s="117"/>
      <c r="L92" s="117"/>
      <c r="M92" s="119"/>
      <c r="N92" s="119"/>
      <c r="O92" s="119"/>
      <c r="P92" s="119"/>
      <c r="Q92" s="1681" t="s">
        <v>769</v>
      </c>
      <c r="R92" s="2296" t="s">
        <v>726</v>
      </c>
      <c r="S92" s="2297"/>
      <c r="T92" s="1673">
        <v>2384237.4</v>
      </c>
      <c r="U92" s="1674">
        <v>191.4</v>
      </c>
      <c r="V92" s="1673">
        <v>456447020.60000002</v>
      </c>
      <c r="W92" s="1674">
        <v>95.7</v>
      </c>
      <c r="X92" s="1673">
        <v>228223510.30000001</v>
      </c>
      <c r="Y92" s="1673">
        <v>837580282.79999995</v>
      </c>
      <c r="Z92" s="119"/>
      <c r="AA92" s="119"/>
      <c r="AB92" s="2322"/>
      <c r="AC92" s="2323"/>
      <c r="AD92" s="1686" t="s">
        <v>664</v>
      </c>
      <c r="AE92" s="1587">
        <v>6.4</v>
      </c>
      <c r="AF92" s="1587">
        <v>6.4</v>
      </c>
      <c r="AG92" s="1587">
        <v>6.4</v>
      </c>
      <c r="AH92" s="2326"/>
      <c r="AI92" s="1587">
        <v>8.5</v>
      </c>
      <c r="AJ92" s="1587"/>
      <c r="AK92" s="119"/>
      <c r="AL92" s="119"/>
      <c r="AM92" s="119"/>
      <c r="AN92" s="119"/>
      <c r="AO92" s="119"/>
      <c r="AP92" s="119"/>
      <c r="AQ92" s="119"/>
      <c r="AR92" s="119"/>
      <c r="AS92" s="119"/>
      <c r="AT92" s="119"/>
      <c r="AU92" s="119"/>
      <c r="AV92" s="119"/>
      <c r="AW92" s="119"/>
      <c r="AX92" s="119"/>
      <c r="AY92" s="119"/>
      <c r="AZ92" s="119"/>
      <c r="BA92" s="119"/>
      <c r="BO92" s="887"/>
      <c r="BP92" s="888"/>
      <c r="BQ92" s="888"/>
      <c r="BR92" s="888"/>
      <c r="BS92" s="888"/>
      <c r="BT92" s="888"/>
      <c r="BU92" s="888"/>
      <c r="BV92" s="888"/>
      <c r="BW92" s="888"/>
      <c r="BX92" s="888"/>
      <c r="BY92" s="888"/>
      <c r="BZ92" s="888"/>
      <c r="CA92" s="888"/>
      <c r="CB92" s="888"/>
      <c r="CC92" s="888"/>
      <c r="CD92" s="888"/>
      <c r="CE92" s="888"/>
      <c r="CF92" s="888"/>
      <c r="CG92" s="888"/>
      <c r="CH92" s="888"/>
      <c r="CI92" s="888"/>
      <c r="CJ92" s="888"/>
      <c r="CK92" s="888"/>
      <c r="CL92" s="888"/>
      <c r="CM92" s="888"/>
      <c r="CN92" s="888"/>
      <c r="CO92" s="888"/>
      <c r="CP92" s="888"/>
      <c r="CQ92" s="888"/>
      <c r="CR92" s="888"/>
      <c r="CS92" s="888"/>
      <c r="CT92" s="888"/>
      <c r="CU92" s="888"/>
      <c r="CV92" s="888"/>
      <c r="CW92" s="888"/>
      <c r="CX92" s="888"/>
      <c r="CY92" s="888"/>
      <c r="CZ92" s="888"/>
      <c r="DA92" s="888"/>
      <c r="DB92" s="888"/>
      <c r="DC92" s="888"/>
      <c r="DD92" s="888"/>
      <c r="DE92" s="888"/>
      <c r="DF92" s="888"/>
      <c r="DG92" s="888"/>
      <c r="DH92" s="888"/>
      <c r="DI92" s="888"/>
    </row>
    <row r="93" spans="1:113" s="121" customFormat="1" hidden="1" x14ac:dyDescent="0.25">
      <c r="A93" s="532"/>
      <c r="B93" s="117"/>
      <c r="C93" s="117"/>
      <c r="D93" s="117"/>
      <c r="E93" s="117"/>
      <c r="F93" s="117"/>
      <c r="G93" s="117"/>
      <c r="H93" s="117"/>
      <c r="I93" s="117"/>
      <c r="J93" s="117"/>
      <c r="K93" s="117"/>
      <c r="L93" s="117"/>
      <c r="M93" s="119"/>
      <c r="N93" s="119"/>
      <c r="O93" s="119"/>
      <c r="P93" s="119"/>
      <c r="Q93" s="1681" t="s">
        <v>769</v>
      </c>
      <c r="R93" s="2291" t="s">
        <v>729</v>
      </c>
      <c r="S93" s="2292"/>
      <c r="T93" s="1682">
        <v>594153.19999999995</v>
      </c>
      <c r="U93" s="1683">
        <v>213.5</v>
      </c>
      <c r="V93" s="1682">
        <v>126858751.5</v>
      </c>
      <c r="W93" s="1683">
        <v>106.8</v>
      </c>
      <c r="X93" s="1682">
        <v>63429375.799999997</v>
      </c>
      <c r="Y93" s="1682">
        <v>232785809.09999999</v>
      </c>
      <c r="Z93" s="119"/>
      <c r="AA93" s="119"/>
      <c r="AB93" s="2318"/>
      <c r="AC93" s="2319"/>
      <c r="AD93" s="1686" t="s">
        <v>666</v>
      </c>
      <c r="AE93" s="1587">
        <v>38.4</v>
      </c>
      <c r="AF93" s="1587">
        <v>32</v>
      </c>
      <c r="AG93" s="1587">
        <v>32</v>
      </c>
      <c r="AH93" s="2327"/>
      <c r="AI93" s="1587">
        <v>17.5</v>
      </c>
      <c r="AJ93" s="1587"/>
      <c r="AK93" s="119"/>
      <c r="AL93" s="119"/>
      <c r="AM93" s="119"/>
      <c r="AN93" s="119"/>
      <c r="AO93" s="119"/>
      <c r="AP93" s="119"/>
      <c r="AQ93" s="119"/>
      <c r="AR93" s="119"/>
      <c r="AS93" s="119"/>
      <c r="AT93" s="119"/>
      <c r="AU93" s="119"/>
      <c r="AV93" s="119"/>
      <c r="AW93" s="119"/>
      <c r="AX93" s="119"/>
      <c r="AY93" s="119"/>
      <c r="AZ93" s="119"/>
      <c r="BA93" s="119"/>
      <c r="BO93" s="887"/>
      <c r="BP93" s="888"/>
      <c r="BQ93" s="888"/>
      <c r="BR93" s="888"/>
      <c r="BS93" s="888"/>
      <c r="BT93" s="888"/>
      <c r="BU93" s="888"/>
      <c r="BV93" s="888"/>
      <c r="BW93" s="888"/>
      <c r="BX93" s="888"/>
      <c r="BY93" s="888"/>
      <c r="BZ93" s="888"/>
      <c r="CA93" s="888"/>
      <c r="CB93" s="888"/>
      <c r="CC93" s="888"/>
      <c r="CD93" s="888"/>
      <c r="CE93" s="888"/>
      <c r="CF93" s="888"/>
      <c r="CG93" s="888"/>
      <c r="CH93" s="888"/>
      <c r="CI93" s="888"/>
      <c r="CJ93" s="888"/>
      <c r="CK93" s="888"/>
      <c r="CL93" s="888"/>
      <c r="CM93" s="888"/>
      <c r="CN93" s="888"/>
      <c r="CO93" s="888"/>
      <c r="CP93" s="888"/>
      <c r="CQ93" s="888"/>
      <c r="CR93" s="888"/>
      <c r="CS93" s="888"/>
      <c r="CT93" s="888"/>
      <c r="CU93" s="888"/>
      <c r="CV93" s="888"/>
      <c r="CW93" s="888"/>
      <c r="CX93" s="888"/>
      <c r="CY93" s="888"/>
      <c r="CZ93" s="888"/>
      <c r="DA93" s="888"/>
      <c r="DB93" s="888"/>
      <c r="DC93" s="888"/>
      <c r="DD93" s="888"/>
      <c r="DE93" s="888"/>
      <c r="DF93" s="888"/>
      <c r="DG93" s="888"/>
      <c r="DH93" s="888"/>
      <c r="DI93" s="888"/>
    </row>
    <row r="94" spans="1:113" s="121" customFormat="1" hidden="1" x14ac:dyDescent="0.25">
      <c r="A94" s="532"/>
      <c r="B94" s="117"/>
      <c r="C94" s="117"/>
      <c r="D94" s="117"/>
      <c r="E94" s="117"/>
      <c r="F94" s="117"/>
      <c r="G94" s="117"/>
      <c r="H94" s="117"/>
      <c r="I94" s="117"/>
      <c r="J94" s="117"/>
      <c r="K94" s="117"/>
      <c r="L94" s="117"/>
      <c r="M94" s="119"/>
      <c r="N94" s="119"/>
      <c r="O94" s="119"/>
      <c r="P94" s="119"/>
      <c r="Q94" s="1681" t="s">
        <v>769</v>
      </c>
      <c r="R94" s="2296" t="s">
        <v>733</v>
      </c>
      <c r="S94" s="2297"/>
      <c r="T94" s="1673">
        <v>1550640.1</v>
      </c>
      <c r="U94" s="1674">
        <v>257.60000000000002</v>
      </c>
      <c r="V94" s="1673">
        <v>399478491.60000002</v>
      </c>
      <c r="W94" s="1674">
        <v>128.80000000000001</v>
      </c>
      <c r="X94" s="1673">
        <v>199739245.80000001</v>
      </c>
      <c r="Y94" s="1673">
        <v>733043032</v>
      </c>
      <c r="Z94" s="119"/>
      <c r="AA94" s="119"/>
      <c r="AB94" s="2316" t="s">
        <v>691</v>
      </c>
      <c r="AC94" s="2317"/>
      <c r="AD94" s="1685" t="s">
        <v>663</v>
      </c>
      <c r="AE94" s="1587">
        <v>15</v>
      </c>
      <c r="AF94" s="1587">
        <v>8</v>
      </c>
      <c r="AG94" s="1587">
        <v>8</v>
      </c>
      <c r="AH94" s="2320" t="s">
        <v>772</v>
      </c>
      <c r="AI94" s="2320">
        <v>2.2000000000000002</v>
      </c>
      <c r="AJ94" s="2320" t="s">
        <v>772</v>
      </c>
      <c r="AK94" s="119"/>
      <c r="AL94" s="119"/>
      <c r="AM94" s="119"/>
      <c r="AN94" s="119"/>
      <c r="AO94" s="119"/>
      <c r="AP94" s="119"/>
      <c r="AQ94" s="119"/>
      <c r="AR94" s="119"/>
      <c r="AS94" s="119"/>
      <c r="AT94" s="119"/>
      <c r="AU94" s="119"/>
      <c r="AV94" s="119"/>
      <c r="AW94" s="119"/>
      <c r="AX94" s="119"/>
      <c r="AY94" s="119" t="s">
        <v>1208</v>
      </c>
      <c r="AZ94" s="119"/>
      <c r="BA94" s="119"/>
      <c r="BO94" s="887"/>
      <c r="BP94" s="888"/>
      <c r="BQ94" s="888"/>
      <c r="BR94" s="888"/>
      <c r="BS94" s="888"/>
      <c r="BT94" s="888"/>
      <c r="BU94" s="888"/>
      <c r="BV94" s="888"/>
      <c r="BW94" s="888"/>
      <c r="BX94" s="888"/>
      <c r="BY94" s="888"/>
      <c r="BZ94" s="888"/>
      <c r="CA94" s="888"/>
      <c r="CB94" s="888"/>
      <c r="CC94" s="888"/>
      <c r="CD94" s="888"/>
      <c r="CE94" s="888"/>
      <c r="CF94" s="888"/>
      <c r="CG94" s="888"/>
      <c r="CH94" s="888"/>
      <c r="CI94" s="888"/>
      <c r="CJ94" s="888"/>
      <c r="CK94" s="888"/>
      <c r="CL94" s="888"/>
      <c r="CM94" s="888"/>
      <c r="CN94" s="888"/>
      <c r="CO94" s="888"/>
      <c r="CP94" s="888"/>
      <c r="CQ94" s="888"/>
      <c r="CR94" s="888"/>
      <c r="CS94" s="888"/>
      <c r="CT94" s="888"/>
      <c r="CU94" s="888"/>
      <c r="CV94" s="888"/>
      <c r="CW94" s="888"/>
      <c r="CX94" s="888"/>
      <c r="CY94" s="888"/>
      <c r="CZ94" s="888"/>
      <c r="DA94" s="888"/>
      <c r="DB94" s="888"/>
      <c r="DC94" s="888"/>
      <c r="DD94" s="888"/>
      <c r="DE94" s="888"/>
      <c r="DF94" s="888"/>
      <c r="DG94" s="888"/>
      <c r="DH94" s="888"/>
      <c r="DI94" s="888"/>
    </row>
    <row r="95" spans="1:113" s="121" customFormat="1" hidden="1" x14ac:dyDescent="0.25">
      <c r="A95" s="532"/>
      <c r="B95" s="117"/>
      <c r="C95" s="117"/>
      <c r="D95" s="117"/>
      <c r="E95" s="117"/>
      <c r="F95" s="117"/>
      <c r="G95" s="117"/>
      <c r="H95" s="117"/>
      <c r="I95" s="117"/>
      <c r="J95" s="117"/>
      <c r="K95" s="117"/>
      <c r="L95" s="117"/>
      <c r="M95" s="119"/>
      <c r="N95" s="119"/>
      <c r="O95" s="119"/>
      <c r="P95" s="119"/>
      <c r="Q95" s="1681" t="s">
        <v>769</v>
      </c>
      <c r="R95" s="2298" t="s">
        <v>118</v>
      </c>
      <c r="S95" s="2299"/>
      <c r="T95" s="1687">
        <v>8197845.7999999998</v>
      </c>
      <c r="U95" s="1688">
        <v>214.9</v>
      </c>
      <c r="V95" s="1687">
        <v>1761708758.0999999</v>
      </c>
      <c r="W95" s="1688">
        <v>107.4</v>
      </c>
      <c r="X95" s="1687">
        <v>880854379.10000002</v>
      </c>
      <c r="Y95" s="1687">
        <v>3232735571.1999998</v>
      </c>
      <c r="Z95" s="119"/>
      <c r="AA95" s="119"/>
      <c r="AB95" s="2322"/>
      <c r="AC95" s="2323"/>
      <c r="AD95" s="1686" t="s">
        <v>664</v>
      </c>
      <c r="AE95" s="1587"/>
      <c r="AF95" s="1587">
        <v>3.8</v>
      </c>
      <c r="AG95" s="1587">
        <v>3.8</v>
      </c>
      <c r="AH95" s="2324"/>
      <c r="AI95" s="2324"/>
      <c r="AJ95" s="2324"/>
      <c r="AK95" s="119"/>
      <c r="AL95" s="119"/>
      <c r="AM95" s="119"/>
      <c r="AN95" s="119"/>
      <c r="AO95" s="119"/>
      <c r="AP95" s="119"/>
      <c r="AQ95" s="119"/>
      <c r="AR95" s="119"/>
      <c r="AS95" s="119"/>
      <c r="AT95" s="119"/>
      <c r="AU95" s="119"/>
      <c r="AV95" s="119"/>
      <c r="AW95" s="119"/>
      <c r="AX95" s="119"/>
      <c r="AY95" s="119"/>
      <c r="AZ95" s="119"/>
      <c r="BA95" s="119"/>
      <c r="BO95" s="887"/>
      <c r="BP95" s="888"/>
      <c r="BQ95" s="888"/>
      <c r="BR95" s="888"/>
      <c r="BS95" s="888"/>
      <c r="BT95" s="888"/>
      <c r="BU95" s="888"/>
      <c r="BV95" s="888"/>
      <c r="BW95" s="888"/>
      <c r="BX95" s="888"/>
      <c r="BY95" s="888"/>
      <c r="BZ95" s="888"/>
      <c r="CA95" s="888"/>
      <c r="CB95" s="888"/>
      <c r="CC95" s="888"/>
      <c r="CD95" s="888"/>
      <c r="CE95" s="888"/>
      <c r="CF95" s="888"/>
      <c r="CG95" s="888"/>
      <c r="CH95" s="888"/>
      <c r="CI95" s="888"/>
      <c r="CJ95" s="888"/>
      <c r="CK95" s="888"/>
      <c r="CL95" s="888"/>
      <c r="CM95" s="888"/>
      <c r="CN95" s="888"/>
      <c r="CO95" s="888"/>
      <c r="CP95" s="888"/>
      <c r="CQ95" s="888"/>
      <c r="CR95" s="888"/>
      <c r="CS95" s="888"/>
      <c r="CT95" s="888"/>
      <c r="CU95" s="888"/>
      <c r="CV95" s="888"/>
      <c r="CW95" s="888"/>
      <c r="CX95" s="888"/>
      <c r="CY95" s="888"/>
      <c r="CZ95" s="888"/>
      <c r="DA95" s="888"/>
      <c r="DB95" s="888"/>
      <c r="DC95" s="888"/>
      <c r="DD95" s="888"/>
      <c r="DE95" s="888"/>
      <c r="DF95" s="888"/>
      <c r="DG95" s="888"/>
      <c r="DH95" s="888"/>
      <c r="DI95" s="888"/>
    </row>
    <row r="96" spans="1:113" s="121" customFormat="1" ht="121.5" hidden="1" customHeight="1" x14ac:dyDescent="0.25">
      <c r="A96" s="532"/>
      <c r="B96" s="117"/>
      <c r="C96" s="117"/>
      <c r="D96" s="117"/>
      <c r="E96" s="117"/>
      <c r="F96" s="117"/>
      <c r="G96" s="117"/>
      <c r="H96" s="117"/>
      <c r="I96" s="117"/>
      <c r="J96" s="117"/>
      <c r="K96" s="117"/>
      <c r="L96" s="117"/>
      <c r="M96" s="119"/>
      <c r="N96" s="119"/>
      <c r="O96" s="119"/>
      <c r="P96" s="119"/>
      <c r="Q96" s="1672" t="s">
        <v>773</v>
      </c>
      <c r="R96" s="2296" t="s">
        <v>706</v>
      </c>
      <c r="S96" s="2297"/>
      <c r="T96" s="1673">
        <v>423463.4</v>
      </c>
      <c r="U96" s="1674">
        <v>96.2</v>
      </c>
      <c r="V96" s="1673">
        <v>40728474</v>
      </c>
      <c r="W96" s="1674">
        <v>48.1</v>
      </c>
      <c r="X96" s="1673">
        <v>20364237</v>
      </c>
      <c r="Y96" s="1673">
        <v>74736749.799999997</v>
      </c>
      <c r="Z96" s="119"/>
      <c r="AA96" s="119"/>
      <c r="AB96" s="2318"/>
      <c r="AC96" s="2319"/>
      <c r="AD96" s="1686" t="s">
        <v>666</v>
      </c>
      <c r="AE96" s="1587"/>
      <c r="AF96" s="1587">
        <v>11.5</v>
      </c>
      <c r="AG96" s="1587">
        <v>11.5</v>
      </c>
      <c r="AH96" s="2321"/>
      <c r="AI96" s="2321"/>
      <c r="AJ96" s="2321"/>
      <c r="AK96" s="119"/>
      <c r="AL96" s="119"/>
      <c r="AM96" s="119"/>
      <c r="AN96" s="119"/>
      <c r="AO96" s="119"/>
      <c r="AP96" s="119"/>
      <c r="AQ96" s="119"/>
      <c r="AR96" s="119"/>
      <c r="AS96" s="119"/>
      <c r="AT96" s="119"/>
      <c r="AU96" s="119"/>
      <c r="AV96" s="119"/>
      <c r="AW96" s="119"/>
      <c r="AX96" s="119"/>
      <c r="AY96" s="1689"/>
      <c r="AZ96" s="1689" t="s">
        <v>1207</v>
      </c>
      <c r="BA96" s="1689" t="s">
        <v>1203</v>
      </c>
      <c r="BB96" s="1689" t="s">
        <v>1204</v>
      </c>
      <c r="BC96" s="1689" t="s">
        <v>1205</v>
      </c>
      <c r="BD96" s="1689" t="s">
        <v>1206</v>
      </c>
      <c r="BE96" s="1689" t="s">
        <v>1210</v>
      </c>
      <c r="BF96" s="1689" t="s">
        <v>1212</v>
      </c>
      <c r="BG96" s="1689" t="s">
        <v>1213</v>
      </c>
      <c r="BH96" s="1689" t="s">
        <v>120</v>
      </c>
      <c r="BI96" s="1689"/>
      <c r="BO96" s="887"/>
      <c r="BP96" s="888"/>
      <c r="BQ96" s="888"/>
      <c r="BR96" s="888"/>
      <c r="BS96" s="888"/>
      <c r="BT96" s="888"/>
      <c r="BU96" s="888"/>
      <c r="BV96" s="888"/>
      <c r="BW96" s="888"/>
      <c r="BX96" s="888"/>
      <c r="BY96" s="888"/>
      <c r="BZ96" s="888"/>
      <c r="CA96" s="888"/>
      <c r="CB96" s="888"/>
      <c r="CC96" s="888"/>
      <c r="CD96" s="888"/>
      <c r="CE96" s="888"/>
      <c r="CF96" s="888"/>
      <c r="CG96" s="888"/>
      <c r="CH96" s="888"/>
      <c r="CI96" s="888"/>
      <c r="CJ96" s="888"/>
      <c r="CK96" s="888"/>
      <c r="CL96" s="888"/>
      <c r="CM96" s="888"/>
      <c r="CN96" s="888"/>
      <c r="CO96" s="888"/>
      <c r="CP96" s="888"/>
      <c r="CQ96" s="888"/>
      <c r="CR96" s="888"/>
      <c r="CS96" s="888"/>
      <c r="CT96" s="888"/>
      <c r="CU96" s="888"/>
      <c r="CV96" s="888"/>
      <c r="CW96" s="888"/>
      <c r="CX96" s="888"/>
      <c r="CY96" s="888"/>
      <c r="CZ96" s="888"/>
      <c r="DA96" s="888"/>
      <c r="DB96" s="888"/>
      <c r="DC96" s="888"/>
      <c r="DD96" s="888"/>
      <c r="DE96" s="888"/>
      <c r="DF96" s="888"/>
      <c r="DG96" s="888"/>
      <c r="DH96" s="888"/>
      <c r="DI96" s="888"/>
    </row>
    <row r="97" spans="1:113" s="121" customFormat="1" hidden="1" x14ac:dyDescent="0.25">
      <c r="A97" s="532"/>
      <c r="B97" s="117"/>
      <c r="C97" s="117"/>
      <c r="D97" s="117"/>
      <c r="E97" s="117"/>
      <c r="F97" s="117"/>
      <c r="G97" s="117"/>
      <c r="H97" s="117"/>
      <c r="I97" s="117"/>
      <c r="J97" s="117"/>
      <c r="K97" s="117"/>
      <c r="L97" s="117"/>
      <c r="M97" s="119"/>
      <c r="N97" s="119"/>
      <c r="O97" s="119"/>
      <c r="P97" s="119"/>
      <c r="Q97" s="1672" t="s">
        <v>773</v>
      </c>
      <c r="R97" s="2296" t="s">
        <v>714</v>
      </c>
      <c r="S97" s="2297"/>
      <c r="T97" s="1673">
        <v>265714</v>
      </c>
      <c r="U97" s="1674">
        <v>164.1</v>
      </c>
      <c r="V97" s="1673">
        <v>43603133.700000003</v>
      </c>
      <c r="W97" s="1674">
        <v>82</v>
      </c>
      <c r="X97" s="1673">
        <v>21801566.800000001</v>
      </c>
      <c r="Y97" s="1673">
        <v>80011750.299999997</v>
      </c>
      <c r="Z97" s="119"/>
      <c r="AA97" s="119"/>
      <c r="AB97" s="2316"/>
      <c r="AC97" s="2317"/>
      <c r="AD97" s="1686" t="s">
        <v>664</v>
      </c>
      <c r="AE97" s="1587">
        <v>5</v>
      </c>
      <c r="AF97" s="1587">
        <v>8</v>
      </c>
      <c r="AG97" s="1587">
        <v>3.2</v>
      </c>
      <c r="AH97" s="2320"/>
      <c r="AI97" s="2320"/>
      <c r="AJ97" s="2320"/>
      <c r="AK97" s="119"/>
      <c r="AL97" s="119"/>
      <c r="AM97" s="119"/>
      <c r="AN97" s="119"/>
      <c r="AO97" s="119"/>
      <c r="AP97" s="119"/>
      <c r="AQ97" s="119"/>
      <c r="AR97" s="119"/>
      <c r="AS97" s="119"/>
      <c r="AT97" s="119"/>
      <c r="AU97" s="119"/>
      <c r="AV97" s="119"/>
      <c r="AW97" s="119"/>
      <c r="AX97" s="119"/>
      <c r="AY97" s="1690" t="s">
        <v>1194</v>
      </c>
      <c r="AZ97" s="1691">
        <v>-0.47</v>
      </c>
      <c r="BA97" s="1691">
        <v>300</v>
      </c>
      <c r="BB97" s="1691">
        <v>150</v>
      </c>
      <c r="BC97" s="1691">
        <v>7</v>
      </c>
      <c r="BD97" s="1691">
        <v>15</v>
      </c>
      <c r="BE97" s="1691">
        <v>0.37</v>
      </c>
      <c r="BF97" s="1691">
        <f>BC97*(1+BE97)*AZ97</f>
        <v>-4.5072999999999999</v>
      </c>
      <c r="BG97" s="1691">
        <f>BD97*(1+BE97)*AZ97</f>
        <v>-9.6585000000000001</v>
      </c>
      <c r="BH97" s="141">
        <f>SQRT((30%*30%)+(6%*6%))</f>
        <v>0.3059411708155671</v>
      </c>
      <c r="BI97" s="1690"/>
      <c r="BO97" s="887"/>
      <c r="BP97" s="888"/>
      <c r="BQ97" s="888"/>
      <c r="BR97" s="888"/>
      <c r="BS97" s="888"/>
      <c r="BT97" s="888"/>
      <c r="BU97" s="888"/>
      <c r="BV97" s="888"/>
      <c r="BW97" s="888"/>
      <c r="BX97" s="888"/>
      <c r="BY97" s="888"/>
      <c r="BZ97" s="888"/>
      <c r="CA97" s="888"/>
      <c r="CB97" s="888"/>
      <c r="CC97" s="888"/>
      <c r="CD97" s="888"/>
      <c r="CE97" s="888"/>
      <c r="CF97" s="888"/>
      <c r="CG97" s="888"/>
      <c r="CH97" s="888"/>
      <c r="CI97" s="888"/>
      <c r="CJ97" s="888"/>
      <c r="CK97" s="888"/>
      <c r="CL97" s="888"/>
      <c r="CM97" s="888"/>
      <c r="CN97" s="888"/>
      <c r="CO97" s="888"/>
      <c r="CP97" s="888"/>
      <c r="CQ97" s="888"/>
      <c r="CR97" s="888"/>
      <c r="CS97" s="888"/>
      <c r="CT97" s="888"/>
      <c r="CU97" s="888"/>
      <c r="CV97" s="888"/>
      <c r="CW97" s="888"/>
      <c r="CX97" s="888"/>
      <c r="CY97" s="888"/>
      <c r="CZ97" s="888"/>
      <c r="DA97" s="888"/>
      <c r="DB97" s="888"/>
      <c r="DC97" s="888"/>
      <c r="DD97" s="888"/>
      <c r="DE97" s="888"/>
      <c r="DF97" s="888"/>
      <c r="DG97" s="888"/>
      <c r="DH97" s="888"/>
      <c r="DI97" s="888"/>
    </row>
    <row r="98" spans="1:113" s="121" customFormat="1" hidden="1" x14ac:dyDescent="0.25">
      <c r="A98" s="532"/>
      <c r="B98" s="117"/>
      <c r="C98" s="117"/>
      <c r="D98" s="117"/>
      <c r="E98" s="117"/>
      <c r="F98" s="117"/>
      <c r="G98" s="117"/>
      <c r="H98" s="117"/>
      <c r="I98" s="117"/>
      <c r="J98" s="117"/>
      <c r="K98" s="117"/>
      <c r="L98" s="117"/>
      <c r="M98" s="119"/>
      <c r="N98" s="119"/>
      <c r="O98" s="119"/>
      <c r="P98" s="119"/>
      <c r="Q98" s="1672" t="s">
        <v>773</v>
      </c>
      <c r="R98" s="2284" t="s">
        <v>724</v>
      </c>
      <c r="S98" s="2285"/>
      <c r="T98" s="1675">
        <v>121879.3</v>
      </c>
      <c r="U98" s="1676">
        <v>193</v>
      </c>
      <c r="V98" s="1675">
        <v>23521575.199999999</v>
      </c>
      <c r="W98" s="1676">
        <v>96.5</v>
      </c>
      <c r="X98" s="1675">
        <v>11760787.6</v>
      </c>
      <c r="Y98" s="1675">
        <v>43162090.399999999</v>
      </c>
      <c r="Z98" s="119"/>
      <c r="AA98" s="119"/>
      <c r="AB98" s="2318"/>
      <c r="AC98" s="2319"/>
      <c r="AD98" s="1686" t="s">
        <v>666</v>
      </c>
      <c r="AE98" s="1587">
        <v>35</v>
      </c>
      <c r="AF98" s="1587">
        <v>40</v>
      </c>
      <c r="AG98" s="1587">
        <v>11.8</v>
      </c>
      <c r="AH98" s="2321"/>
      <c r="AI98" s="2321"/>
      <c r="AJ98" s="2321"/>
      <c r="AK98" s="119"/>
      <c r="AL98" s="119"/>
      <c r="AM98" s="119"/>
      <c r="AN98" s="119"/>
      <c r="AO98" s="119"/>
      <c r="AP98" s="119"/>
      <c r="AQ98" s="119"/>
      <c r="AR98" s="119"/>
      <c r="AS98" s="119"/>
      <c r="AT98" s="119"/>
      <c r="AU98" s="119"/>
      <c r="AV98" s="119"/>
      <c r="AW98" s="119"/>
      <c r="AX98" s="119"/>
      <c r="AY98" s="1690" t="s">
        <v>1195</v>
      </c>
      <c r="AZ98" s="1691">
        <v>-0.47</v>
      </c>
      <c r="BA98" s="1691">
        <v>180</v>
      </c>
      <c r="BB98" s="1691">
        <v>120</v>
      </c>
      <c r="BC98" s="1691">
        <v>5</v>
      </c>
      <c r="BD98" s="1691">
        <v>10</v>
      </c>
      <c r="BE98" s="1691">
        <f>(0.24+0.2)/2</f>
        <v>0.22</v>
      </c>
      <c r="BF98" s="1691">
        <f t="shared" ref="BF98:BF105" si="5">BC98*(1+BE98)*AZ98</f>
        <v>-2.8669999999999995</v>
      </c>
      <c r="BG98" s="1691">
        <f t="shared" ref="BG98:BG105" si="6">BD98*(1+BE98)*AZ98</f>
        <v>-5.7339999999999991</v>
      </c>
      <c r="BH98" s="141">
        <f t="shared" ref="BH98:BH105" si="7">SQRT((30%*30%)+(6%*6%))</f>
        <v>0.3059411708155671</v>
      </c>
      <c r="BI98" s="1691"/>
      <c r="BO98" s="887"/>
      <c r="BP98" s="888"/>
      <c r="BQ98" s="888"/>
      <c r="BR98" s="888"/>
      <c r="BS98" s="888"/>
      <c r="BT98" s="888"/>
      <c r="BU98" s="888"/>
      <c r="BV98" s="888"/>
      <c r="BW98" s="888"/>
      <c r="BX98" s="888"/>
      <c r="BY98" s="888"/>
      <c r="BZ98" s="888"/>
      <c r="CA98" s="888"/>
      <c r="CB98" s="888"/>
      <c r="CC98" s="888"/>
      <c r="CD98" s="888"/>
      <c r="CE98" s="888"/>
      <c r="CF98" s="888"/>
      <c r="CG98" s="888"/>
      <c r="CH98" s="888"/>
      <c r="CI98" s="888"/>
      <c r="CJ98" s="888"/>
      <c r="CK98" s="888"/>
      <c r="CL98" s="888"/>
      <c r="CM98" s="888"/>
      <c r="CN98" s="888"/>
      <c r="CO98" s="888"/>
      <c r="CP98" s="888"/>
      <c r="CQ98" s="888"/>
      <c r="CR98" s="888"/>
      <c r="CS98" s="888"/>
      <c r="CT98" s="888"/>
      <c r="CU98" s="888"/>
      <c r="CV98" s="888"/>
      <c r="CW98" s="888"/>
      <c r="CX98" s="888"/>
      <c r="CY98" s="888"/>
      <c r="CZ98" s="888"/>
      <c r="DA98" s="888"/>
      <c r="DB98" s="888"/>
      <c r="DC98" s="888"/>
      <c r="DD98" s="888"/>
      <c r="DE98" s="888"/>
      <c r="DF98" s="888"/>
      <c r="DG98" s="888"/>
      <c r="DH98" s="888"/>
      <c r="DI98" s="888"/>
    </row>
    <row r="99" spans="1:113" s="121" customFormat="1" hidden="1" x14ac:dyDescent="0.25">
      <c r="A99" s="532"/>
      <c r="B99" s="117"/>
      <c r="C99" s="117"/>
      <c r="D99" s="117"/>
      <c r="E99" s="117"/>
      <c r="F99" s="117"/>
      <c r="G99" s="117"/>
      <c r="H99" s="117"/>
      <c r="I99" s="117"/>
      <c r="J99" s="117"/>
      <c r="K99" s="117"/>
      <c r="L99" s="117"/>
      <c r="M99" s="119"/>
      <c r="N99" s="119"/>
      <c r="O99" s="119"/>
      <c r="P99" s="119"/>
      <c r="Q99" s="1672" t="s">
        <v>773</v>
      </c>
      <c r="R99" s="2296" t="s">
        <v>726</v>
      </c>
      <c r="S99" s="2297"/>
      <c r="T99" s="1673">
        <v>44895.9</v>
      </c>
      <c r="U99" s="1674">
        <v>191.4</v>
      </c>
      <c r="V99" s="1673">
        <v>8595033</v>
      </c>
      <c r="W99" s="1674">
        <v>95.7</v>
      </c>
      <c r="X99" s="1673">
        <v>4297516.5</v>
      </c>
      <c r="Y99" s="1673">
        <v>15771885.5</v>
      </c>
      <c r="Z99" s="119"/>
      <c r="AA99" s="119"/>
      <c r="AB99" s="2261" t="s">
        <v>774</v>
      </c>
      <c r="AC99" s="2262"/>
      <c r="AD99" s="2262"/>
      <c r="AE99" s="2262"/>
      <c r="AF99" s="2262"/>
      <c r="AG99" s="2262"/>
      <c r="AH99" s="2262"/>
      <c r="AI99" s="2262"/>
      <c r="AJ99" s="2263"/>
      <c r="AK99" s="119"/>
      <c r="AL99" s="119"/>
      <c r="AM99" s="119"/>
      <c r="AN99" s="119"/>
      <c r="AO99" s="119"/>
      <c r="AP99" s="119"/>
      <c r="AQ99" s="119"/>
      <c r="AR99" s="119"/>
      <c r="AS99" s="119"/>
      <c r="AT99" s="119"/>
      <c r="AU99" s="119"/>
      <c r="AV99" s="119"/>
      <c r="AW99" s="119"/>
      <c r="AX99" s="119"/>
      <c r="AY99" s="1690" t="s">
        <v>1196</v>
      </c>
      <c r="AZ99" s="1691">
        <v>-0.47</v>
      </c>
      <c r="BA99" s="1691">
        <v>130</v>
      </c>
      <c r="BB99" s="1691">
        <v>60</v>
      </c>
      <c r="BC99" s="1691">
        <v>2.4</v>
      </c>
      <c r="BD99" s="1691">
        <v>8</v>
      </c>
      <c r="BE99" s="1691">
        <f>(0.56+0.28)/2</f>
        <v>0.42000000000000004</v>
      </c>
      <c r="BF99" s="1691">
        <f t="shared" si="5"/>
        <v>-1.6017599999999999</v>
      </c>
      <c r="BG99" s="1691">
        <f t="shared" si="6"/>
        <v>-5.3391999999999991</v>
      </c>
      <c r="BH99" s="141">
        <f t="shared" si="7"/>
        <v>0.3059411708155671</v>
      </c>
      <c r="BI99" s="1691"/>
      <c r="BO99" s="887"/>
      <c r="BP99" s="888"/>
      <c r="BQ99" s="888"/>
      <c r="BR99" s="888"/>
      <c r="BS99" s="888"/>
      <c r="BT99" s="888"/>
      <c r="BU99" s="888"/>
      <c r="BV99" s="888"/>
      <c r="BW99" s="888"/>
      <c r="BX99" s="888"/>
      <c r="BY99" s="888"/>
      <c r="BZ99" s="888"/>
      <c r="CA99" s="888"/>
      <c r="CB99" s="888"/>
      <c r="CC99" s="888"/>
      <c r="CD99" s="888"/>
      <c r="CE99" s="888"/>
      <c r="CF99" s="888"/>
      <c r="CG99" s="888"/>
      <c r="CH99" s="888"/>
      <c r="CI99" s="888"/>
      <c r="CJ99" s="888"/>
      <c r="CK99" s="888"/>
      <c r="CL99" s="888"/>
      <c r="CM99" s="888"/>
      <c r="CN99" s="888"/>
      <c r="CO99" s="888"/>
      <c r="CP99" s="888"/>
      <c r="CQ99" s="888"/>
      <c r="CR99" s="888"/>
      <c r="CS99" s="888"/>
      <c r="CT99" s="888"/>
      <c r="CU99" s="888"/>
      <c r="CV99" s="888"/>
      <c r="CW99" s="888"/>
      <c r="CX99" s="888"/>
      <c r="CY99" s="888"/>
      <c r="CZ99" s="888"/>
      <c r="DA99" s="888"/>
      <c r="DB99" s="888"/>
      <c r="DC99" s="888"/>
      <c r="DD99" s="888"/>
      <c r="DE99" s="888"/>
      <c r="DF99" s="888"/>
      <c r="DG99" s="888"/>
      <c r="DH99" s="888"/>
      <c r="DI99" s="888"/>
    </row>
    <row r="100" spans="1:113" s="121" customFormat="1" hidden="1" x14ac:dyDescent="0.25">
      <c r="A100" s="532"/>
      <c r="B100" s="117"/>
      <c r="C100" s="117"/>
      <c r="D100" s="117"/>
      <c r="E100" s="117"/>
      <c r="F100" s="117"/>
      <c r="G100" s="117"/>
      <c r="H100" s="117"/>
      <c r="I100" s="117"/>
      <c r="J100" s="117"/>
      <c r="K100" s="117"/>
      <c r="L100" s="117"/>
      <c r="M100" s="119"/>
      <c r="N100" s="119"/>
      <c r="O100" s="119"/>
      <c r="P100" s="119"/>
      <c r="Q100" s="1672" t="s">
        <v>773</v>
      </c>
      <c r="R100" s="2284" t="s">
        <v>729</v>
      </c>
      <c r="S100" s="2285"/>
      <c r="T100" s="1676">
        <v>377.2</v>
      </c>
      <c r="U100" s="1676">
        <v>213.5</v>
      </c>
      <c r="V100" s="1675">
        <v>80533.3</v>
      </c>
      <c r="W100" s="1676">
        <v>106.8</v>
      </c>
      <c r="X100" s="1675">
        <v>40266.6</v>
      </c>
      <c r="Y100" s="1675">
        <v>147778.6</v>
      </c>
      <c r="Z100" s="119"/>
      <c r="AA100" s="119"/>
      <c r="AB100" s="2261" t="s">
        <v>775</v>
      </c>
      <c r="AC100" s="2262"/>
      <c r="AD100" s="2262"/>
      <c r="AE100" s="2262"/>
      <c r="AF100" s="2262"/>
      <c r="AG100" s="2262"/>
      <c r="AH100" s="2262"/>
      <c r="AI100" s="2262"/>
      <c r="AJ100" s="2263"/>
      <c r="AK100" s="119"/>
      <c r="AL100" s="119"/>
      <c r="AM100" s="119"/>
      <c r="AN100" s="119"/>
      <c r="AO100" s="119"/>
      <c r="AP100" s="119"/>
      <c r="AQ100" s="119"/>
      <c r="AR100" s="119"/>
      <c r="AS100" s="119"/>
      <c r="AT100" s="119"/>
      <c r="AU100" s="119"/>
      <c r="AV100" s="119"/>
      <c r="AW100" s="119"/>
      <c r="AX100" s="119"/>
      <c r="AY100" s="1690" t="s">
        <v>1197</v>
      </c>
      <c r="AZ100" s="1691">
        <v>-0.47</v>
      </c>
      <c r="BA100" s="1691">
        <v>70</v>
      </c>
      <c r="BB100" s="1691">
        <v>30</v>
      </c>
      <c r="BC100" s="1691">
        <v>1</v>
      </c>
      <c r="BD100" s="1691">
        <v>5</v>
      </c>
      <c r="BE100" s="1691">
        <v>0.4</v>
      </c>
      <c r="BF100" s="1691">
        <f t="shared" si="5"/>
        <v>-0.65799999999999992</v>
      </c>
      <c r="BG100" s="1691">
        <f>BD100*(1+BE100)*AZ100</f>
        <v>-3.29</v>
      </c>
      <c r="BH100" s="141">
        <f t="shared" si="7"/>
        <v>0.3059411708155671</v>
      </c>
      <c r="BI100" s="1691"/>
      <c r="BO100" s="887"/>
      <c r="BP100" s="888"/>
      <c r="BQ100" s="888"/>
      <c r="BR100" s="888"/>
      <c r="BS100" s="888"/>
      <c r="BT100" s="888"/>
      <c r="BU100" s="888"/>
      <c r="BV100" s="888"/>
      <c r="BW100" s="888"/>
      <c r="BX100" s="888"/>
      <c r="BY100" s="888"/>
      <c r="BZ100" s="888"/>
      <c r="CA100" s="888"/>
      <c r="CB100" s="888"/>
      <c r="CC100" s="888"/>
      <c r="CD100" s="888"/>
      <c r="CE100" s="888"/>
      <c r="CF100" s="888"/>
      <c r="CG100" s="888"/>
      <c r="CH100" s="888"/>
      <c r="CI100" s="888"/>
      <c r="CJ100" s="888"/>
      <c r="CK100" s="888"/>
      <c r="CL100" s="888"/>
      <c r="CM100" s="888"/>
      <c r="CN100" s="888"/>
      <c r="CO100" s="888"/>
      <c r="CP100" s="888"/>
      <c r="CQ100" s="888"/>
      <c r="CR100" s="888"/>
      <c r="CS100" s="888"/>
      <c r="CT100" s="888"/>
      <c r="CU100" s="888"/>
      <c r="CV100" s="888"/>
      <c r="CW100" s="888"/>
      <c r="CX100" s="888"/>
      <c r="CY100" s="888"/>
      <c r="CZ100" s="888"/>
      <c r="DA100" s="888"/>
      <c r="DB100" s="888"/>
      <c r="DC100" s="888"/>
      <c r="DD100" s="888"/>
      <c r="DE100" s="888"/>
      <c r="DF100" s="888"/>
      <c r="DG100" s="888"/>
      <c r="DH100" s="888"/>
      <c r="DI100" s="888"/>
    </row>
    <row r="101" spans="1:113" s="121" customFormat="1" hidden="1" x14ac:dyDescent="0.25">
      <c r="A101" s="532"/>
      <c r="B101" s="117"/>
      <c r="C101" s="117"/>
      <c r="D101" s="117"/>
      <c r="E101" s="117"/>
      <c r="F101" s="117"/>
      <c r="G101" s="117"/>
      <c r="H101" s="117"/>
      <c r="I101" s="117"/>
      <c r="J101" s="117"/>
      <c r="K101" s="117"/>
      <c r="L101" s="117"/>
      <c r="M101" s="119"/>
      <c r="N101" s="119"/>
      <c r="O101" s="119"/>
      <c r="P101" s="119"/>
      <c r="Q101" s="1672" t="s">
        <v>773</v>
      </c>
      <c r="R101" s="2296" t="s">
        <v>733</v>
      </c>
      <c r="S101" s="2297"/>
      <c r="T101" s="1673">
        <v>61796.9</v>
      </c>
      <c r="U101" s="1674">
        <v>257.60000000000002</v>
      </c>
      <c r="V101" s="1673">
        <v>15920233.699999999</v>
      </c>
      <c r="W101" s="1674">
        <v>128.80000000000001</v>
      </c>
      <c r="X101" s="1673">
        <v>7960116.7999999998</v>
      </c>
      <c r="Y101" s="1673">
        <v>29213628.800000001</v>
      </c>
      <c r="Z101" s="119"/>
      <c r="AA101" s="119"/>
      <c r="AB101" s="2261" t="s">
        <v>776</v>
      </c>
      <c r="AC101" s="2262"/>
      <c r="AD101" s="2262"/>
      <c r="AE101" s="2262"/>
      <c r="AF101" s="2262"/>
      <c r="AG101" s="2262"/>
      <c r="AH101" s="2262"/>
      <c r="AI101" s="2262"/>
      <c r="AJ101" s="2263"/>
      <c r="AK101" s="119"/>
      <c r="AL101" s="119"/>
      <c r="AM101" s="119"/>
      <c r="AN101" s="119"/>
      <c r="AO101" s="119"/>
      <c r="AP101" s="119"/>
      <c r="AQ101" s="119"/>
      <c r="AR101" s="119"/>
      <c r="AS101" s="119"/>
      <c r="AT101" s="119"/>
      <c r="AU101" s="119"/>
      <c r="AV101" s="119"/>
      <c r="AW101" s="119"/>
      <c r="AX101" s="119"/>
      <c r="AY101" s="1690" t="s">
        <v>1198</v>
      </c>
      <c r="AZ101" s="1691">
        <v>-0.47</v>
      </c>
      <c r="BA101" s="1691">
        <v>140</v>
      </c>
      <c r="BB101" s="1691">
        <v>90</v>
      </c>
      <c r="BC101" s="1691">
        <v>1</v>
      </c>
      <c r="BD101" s="1691">
        <v>5</v>
      </c>
      <c r="BE101" s="1691">
        <v>0.27</v>
      </c>
      <c r="BF101" s="1691">
        <f t="shared" si="5"/>
        <v>-0.59689999999999999</v>
      </c>
      <c r="BG101" s="1691">
        <f t="shared" si="6"/>
        <v>-2.9844999999999997</v>
      </c>
      <c r="BH101" s="141">
        <f t="shared" si="7"/>
        <v>0.3059411708155671</v>
      </c>
      <c r="BI101" s="1691"/>
      <c r="BO101" s="887"/>
      <c r="BP101" s="888"/>
      <c r="BQ101" s="888"/>
      <c r="BR101" s="888"/>
      <c r="BS101" s="888"/>
      <c r="BT101" s="888"/>
      <c r="BU101" s="888"/>
      <c r="BV101" s="888"/>
      <c r="BW101" s="888"/>
      <c r="BX101" s="888"/>
      <c r="BY101" s="888"/>
      <c r="BZ101" s="888"/>
      <c r="CA101" s="888"/>
      <c r="CB101" s="888"/>
      <c r="CC101" s="888"/>
      <c r="CD101" s="888"/>
      <c r="CE101" s="888"/>
      <c r="CF101" s="888"/>
      <c r="CG101" s="888"/>
      <c r="CH101" s="888"/>
      <c r="CI101" s="888"/>
      <c r="CJ101" s="888"/>
      <c r="CK101" s="888"/>
      <c r="CL101" s="888"/>
      <c r="CM101" s="888"/>
      <c r="CN101" s="888"/>
      <c r="CO101" s="888"/>
      <c r="CP101" s="888"/>
      <c r="CQ101" s="888"/>
      <c r="CR101" s="888"/>
      <c r="CS101" s="888"/>
      <c r="CT101" s="888"/>
      <c r="CU101" s="888"/>
      <c r="CV101" s="888"/>
      <c r="CW101" s="888"/>
      <c r="CX101" s="888"/>
      <c r="CY101" s="888"/>
      <c r="CZ101" s="888"/>
      <c r="DA101" s="888"/>
      <c r="DB101" s="888"/>
      <c r="DC101" s="888"/>
      <c r="DD101" s="888"/>
      <c r="DE101" s="888"/>
      <c r="DF101" s="888"/>
      <c r="DG101" s="888"/>
      <c r="DH101" s="888"/>
      <c r="DI101" s="888"/>
    </row>
    <row r="102" spans="1:113" s="121" customFormat="1" hidden="1" x14ac:dyDescent="0.25">
      <c r="A102" s="532"/>
      <c r="B102" s="117"/>
      <c r="C102" s="117"/>
      <c r="D102" s="117"/>
      <c r="E102" s="117"/>
      <c r="F102" s="117"/>
      <c r="G102" s="117"/>
      <c r="H102" s="117"/>
      <c r="I102" s="117"/>
      <c r="J102" s="117"/>
      <c r="K102" s="117"/>
      <c r="L102" s="117"/>
      <c r="M102" s="119"/>
      <c r="N102" s="119"/>
      <c r="O102" s="119"/>
      <c r="P102" s="119"/>
      <c r="Q102" s="1672" t="s">
        <v>773</v>
      </c>
      <c r="R102" s="2284" t="s">
        <v>737</v>
      </c>
      <c r="S102" s="2285"/>
      <c r="T102" s="1675">
        <v>9619.1</v>
      </c>
      <c r="U102" s="1676">
        <v>125.5</v>
      </c>
      <c r="V102" s="1675">
        <v>1206883</v>
      </c>
      <c r="W102" s="1676">
        <v>62.7</v>
      </c>
      <c r="X102" s="1675">
        <v>603441.5</v>
      </c>
      <c r="Y102" s="1675">
        <v>2214630.2000000002</v>
      </c>
      <c r="Z102" s="119"/>
      <c r="AA102" s="119"/>
      <c r="AB102" s="2261" t="s">
        <v>777</v>
      </c>
      <c r="AC102" s="2262"/>
      <c r="AD102" s="2262"/>
      <c r="AE102" s="2262"/>
      <c r="AF102" s="2262"/>
      <c r="AG102" s="2262"/>
      <c r="AH102" s="2262"/>
      <c r="AI102" s="2262"/>
      <c r="AJ102" s="2263"/>
      <c r="AK102" s="119"/>
      <c r="AL102" s="119"/>
      <c r="AM102" s="119"/>
      <c r="AN102" s="119"/>
      <c r="AO102" s="119"/>
      <c r="AP102" s="119"/>
      <c r="AQ102" s="119"/>
      <c r="AR102" s="119"/>
      <c r="AS102" s="119"/>
      <c r="AT102" s="119"/>
      <c r="AU102" s="119"/>
      <c r="AV102" s="119"/>
      <c r="AW102" s="119"/>
      <c r="AX102" s="119"/>
      <c r="AY102" s="1690" t="s">
        <v>1199</v>
      </c>
      <c r="AZ102" s="1691">
        <v>-0.47</v>
      </c>
      <c r="BA102" s="1691">
        <v>220</v>
      </c>
      <c r="BB102" s="1691">
        <v>140</v>
      </c>
      <c r="BC102" s="1691">
        <v>5</v>
      </c>
      <c r="BD102" s="1691">
        <v>10</v>
      </c>
      <c r="BE102" s="1691">
        <f>(0.24+0.2)/2</f>
        <v>0.22</v>
      </c>
      <c r="BF102" s="1691">
        <f t="shared" si="5"/>
        <v>-2.8669999999999995</v>
      </c>
      <c r="BG102" s="1691">
        <f t="shared" si="6"/>
        <v>-5.7339999999999991</v>
      </c>
      <c r="BH102" s="141">
        <f t="shared" si="7"/>
        <v>0.3059411708155671</v>
      </c>
      <c r="BI102" s="1691"/>
      <c r="BO102" s="887"/>
      <c r="BP102" s="888"/>
      <c r="BQ102" s="888"/>
      <c r="BR102" s="888"/>
      <c r="BS102" s="888"/>
      <c r="BT102" s="888"/>
      <c r="BU102" s="888"/>
      <c r="BV102" s="888"/>
      <c r="BW102" s="888"/>
      <c r="BX102" s="888"/>
      <c r="BY102" s="888"/>
      <c r="BZ102" s="888"/>
      <c r="CA102" s="888"/>
      <c r="CB102" s="888"/>
      <c r="CC102" s="888"/>
      <c r="CD102" s="888"/>
      <c r="CE102" s="888"/>
      <c r="CF102" s="888"/>
      <c r="CG102" s="888"/>
      <c r="CH102" s="888"/>
      <c r="CI102" s="888"/>
      <c r="CJ102" s="888"/>
      <c r="CK102" s="888"/>
      <c r="CL102" s="888"/>
      <c r="CM102" s="888"/>
      <c r="CN102" s="888"/>
      <c r="CO102" s="888"/>
      <c r="CP102" s="888"/>
      <c r="CQ102" s="888"/>
      <c r="CR102" s="888"/>
      <c r="CS102" s="888"/>
      <c r="CT102" s="888"/>
      <c r="CU102" s="888"/>
      <c r="CV102" s="888"/>
      <c r="CW102" s="888"/>
      <c r="CX102" s="888"/>
      <c r="CY102" s="888"/>
      <c r="CZ102" s="888"/>
      <c r="DA102" s="888"/>
      <c r="DB102" s="888"/>
      <c r="DC102" s="888"/>
      <c r="DD102" s="888"/>
      <c r="DE102" s="888"/>
      <c r="DF102" s="888"/>
      <c r="DG102" s="888"/>
      <c r="DH102" s="888"/>
      <c r="DI102" s="888"/>
    </row>
    <row r="103" spans="1:113" hidden="1" x14ac:dyDescent="0.25">
      <c r="A103" s="532"/>
      <c r="B103" s="117"/>
      <c r="C103" s="117"/>
      <c r="D103" s="117"/>
      <c r="E103" s="117"/>
      <c r="F103" s="117"/>
      <c r="G103" s="117"/>
      <c r="H103" s="117"/>
      <c r="I103" s="117"/>
      <c r="J103" s="117"/>
      <c r="K103" s="117"/>
      <c r="L103" s="117"/>
      <c r="M103" s="117"/>
      <c r="N103" s="117"/>
      <c r="O103" s="117"/>
      <c r="P103" s="117"/>
      <c r="Q103" s="1672" t="s">
        <v>773</v>
      </c>
      <c r="R103" s="2286" t="s">
        <v>118</v>
      </c>
      <c r="S103" s="2287"/>
      <c r="T103" s="1679">
        <v>1852093.3</v>
      </c>
      <c r="U103" s="1680">
        <v>201.4</v>
      </c>
      <c r="V103" s="1679">
        <v>372945796.69999999</v>
      </c>
      <c r="W103" s="1680">
        <v>100.7</v>
      </c>
      <c r="X103" s="1679">
        <v>186472898.40000001</v>
      </c>
      <c r="Y103" s="1679">
        <v>684355537</v>
      </c>
      <c r="Z103" s="119"/>
      <c r="AA103" s="119"/>
      <c r="AB103" s="2261" t="s">
        <v>778</v>
      </c>
      <c r="AC103" s="2262"/>
      <c r="AD103" s="2262"/>
      <c r="AE103" s="2262"/>
      <c r="AF103" s="2262"/>
      <c r="AG103" s="2262"/>
      <c r="AH103" s="2262"/>
      <c r="AI103" s="2262"/>
      <c r="AJ103" s="2263"/>
      <c r="AK103" s="119"/>
      <c r="AL103" s="117"/>
      <c r="AM103" s="117"/>
      <c r="AN103" s="117"/>
      <c r="AO103" s="117"/>
      <c r="AP103" s="117"/>
      <c r="AQ103" s="117"/>
      <c r="AR103" s="117"/>
      <c r="AS103" s="117"/>
      <c r="AT103" s="117"/>
      <c r="AU103" s="117"/>
      <c r="AV103" s="117"/>
      <c r="AW103" s="117"/>
      <c r="AX103" s="117"/>
      <c r="AY103" s="1690" t="s">
        <v>1200</v>
      </c>
      <c r="AZ103" s="1691">
        <v>-0.47</v>
      </c>
      <c r="BA103" s="1691">
        <v>130</v>
      </c>
      <c r="BB103" s="1691">
        <v>60</v>
      </c>
      <c r="BC103" s="1691">
        <v>2.4</v>
      </c>
      <c r="BD103" s="1691">
        <v>8</v>
      </c>
      <c r="BE103" s="1691">
        <f>(0.56+0.28)/2</f>
        <v>0.42000000000000004</v>
      </c>
      <c r="BF103" s="1691">
        <f t="shared" si="5"/>
        <v>-1.6017599999999999</v>
      </c>
      <c r="BG103" s="1691">
        <f t="shared" si="6"/>
        <v>-5.3391999999999991</v>
      </c>
      <c r="BH103" s="141">
        <f t="shared" si="7"/>
        <v>0.3059411708155671</v>
      </c>
      <c r="BI103" s="1691"/>
      <c r="BO103" s="883"/>
    </row>
    <row r="104" spans="1:113" hidden="1" x14ac:dyDescent="0.25">
      <c r="A104" s="532"/>
      <c r="B104" s="117"/>
      <c r="C104" s="117"/>
      <c r="D104" s="117"/>
      <c r="E104" s="117"/>
      <c r="F104" s="117"/>
      <c r="G104" s="117"/>
      <c r="H104" s="117"/>
      <c r="I104" s="117"/>
      <c r="J104" s="117"/>
      <c r="K104" s="117"/>
      <c r="L104" s="117"/>
      <c r="M104" s="117"/>
      <c r="N104" s="117"/>
      <c r="O104" s="117"/>
      <c r="P104" s="117"/>
      <c r="Q104" s="1681" t="s">
        <v>779</v>
      </c>
      <c r="R104" s="2291" t="s">
        <v>706</v>
      </c>
      <c r="S104" s="2292"/>
      <c r="T104" s="1682">
        <v>16554.7</v>
      </c>
      <c r="U104" s="1683">
        <v>96.2</v>
      </c>
      <c r="V104" s="1682">
        <v>1592221.6</v>
      </c>
      <c r="W104" s="1683">
        <v>48.1</v>
      </c>
      <c r="X104" s="1682">
        <v>796110.8</v>
      </c>
      <c r="Y104" s="1682">
        <v>2921726.6</v>
      </c>
      <c r="Z104" s="117"/>
      <c r="AA104" s="117"/>
      <c r="AB104" s="2261" t="s">
        <v>780</v>
      </c>
      <c r="AC104" s="2262"/>
      <c r="AD104" s="2262"/>
      <c r="AE104" s="2262"/>
      <c r="AF104" s="2262"/>
      <c r="AG104" s="2262"/>
      <c r="AH104" s="2262"/>
      <c r="AI104" s="2262"/>
      <c r="AJ104" s="2263"/>
      <c r="AK104" s="117"/>
      <c r="AL104" s="117"/>
      <c r="AM104" s="117"/>
      <c r="AN104" s="117"/>
      <c r="AO104" s="117"/>
      <c r="AP104" s="117"/>
      <c r="AQ104" s="117"/>
      <c r="AR104" s="117"/>
      <c r="AS104" s="117"/>
      <c r="AT104" s="117"/>
      <c r="AU104" s="117"/>
      <c r="AV104" s="117"/>
      <c r="AW104" s="117"/>
      <c r="AX104" s="117"/>
      <c r="AY104" s="1690" t="s">
        <v>1201</v>
      </c>
      <c r="AZ104" s="1691">
        <v>-0.47</v>
      </c>
      <c r="BA104" s="1691">
        <v>70</v>
      </c>
      <c r="BB104" s="1691">
        <v>30</v>
      </c>
      <c r="BC104" s="1691">
        <v>1</v>
      </c>
      <c r="BD104" s="1691">
        <v>5</v>
      </c>
      <c r="BE104" s="1691">
        <v>0.32</v>
      </c>
      <c r="BF104" s="1691">
        <f t="shared" si="5"/>
        <v>-0.62039999999999995</v>
      </c>
      <c r="BG104" s="1691">
        <f t="shared" si="6"/>
        <v>-3.1019999999999999</v>
      </c>
      <c r="BH104" s="141">
        <f t="shared" si="7"/>
        <v>0.3059411708155671</v>
      </c>
      <c r="BI104" s="1691"/>
      <c r="BO104" s="883"/>
    </row>
    <row r="105" spans="1:113" hidden="1" x14ac:dyDescent="0.25">
      <c r="A105" s="532"/>
      <c r="B105" s="117"/>
      <c r="C105" s="117"/>
      <c r="D105" s="117"/>
      <c r="E105" s="117"/>
      <c r="F105" s="117"/>
      <c r="G105" s="117"/>
      <c r="H105" s="117"/>
      <c r="I105" s="117"/>
      <c r="J105" s="117"/>
      <c r="K105" s="117"/>
      <c r="L105" s="117"/>
      <c r="M105" s="117"/>
      <c r="N105" s="117"/>
      <c r="O105" s="117"/>
      <c r="P105" s="117"/>
      <c r="Q105" s="1681" t="s">
        <v>779</v>
      </c>
      <c r="R105" s="2296" t="s">
        <v>710</v>
      </c>
      <c r="S105" s="2297"/>
      <c r="T105" s="1673">
        <v>1031688</v>
      </c>
      <c r="U105" s="1674">
        <v>258.89999999999998</v>
      </c>
      <c r="V105" s="1673">
        <v>267077677.30000001</v>
      </c>
      <c r="W105" s="1674">
        <v>129.4</v>
      </c>
      <c r="X105" s="1673">
        <v>133538838.7</v>
      </c>
      <c r="Y105" s="1673">
        <v>490087537.89999998</v>
      </c>
      <c r="Z105" s="117"/>
      <c r="AA105" s="117"/>
      <c r="AB105" s="117"/>
      <c r="AC105" s="117"/>
      <c r="AD105" s="117"/>
      <c r="AE105" s="117"/>
      <c r="AF105" s="117"/>
      <c r="AG105" s="117"/>
      <c r="AH105" s="117"/>
      <c r="AI105" s="117"/>
      <c r="AJ105" s="117"/>
      <c r="AK105" s="117"/>
      <c r="AL105" s="117"/>
      <c r="AM105" s="117"/>
      <c r="AN105" s="117"/>
      <c r="AO105" s="117"/>
      <c r="AP105" s="117"/>
      <c r="AQ105" s="117"/>
      <c r="AR105" s="117"/>
      <c r="AS105" s="117"/>
      <c r="AT105" s="117"/>
      <c r="AU105" s="117"/>
      <c r="AV105" s="117"/>
      <c r="AW105" s="117"/>
      <c r="AX105" s="117"/>
      <c r="AY105" s="1690" t="s">
        <v>1202</v>
      </c>
      <c r="AZ105" s="1691">
        <v>-0.47</v>
      </c>
      <c r="BA105" s="1691">
        <v>140</v>
      </c>
      <c r="BB105" s="1691">
        <v>90</v>
      </c>
      <c r="BC105" s="1691">
        <v>1</v>
      </c>
      <c r="BD105" s="1691">
        <v>5</v>
      </c>
      <c r="BE105" s="1691">
        <v>0.27</v>
      </c>
      <c r="BF105" s="1691">
        <f t="shared" si="5"/>
        <v>-0.59689999999999999</v>
      </c>
      <c r="BG105" s="1691">
        <f t="shared" si="6"/>
        <v>-2.9844999999999997</v>
      </c>
      <c r="BH105" s="141">
        <f t="shared" si="7"/>
        <v>0.3059411708155671</v>
      </c>
      <c r="BI105" s="1691"/>
      <c r="BO105" s="883"/>
    </row>
    <row r="106" spans="1:113" hidden="1" x14ac:dyDescent="0.25">
      <c r="A106" s="532"/>
      <c r="B106" s="117"/>
      <c r="C106" s="117"/>
      <c r="D106" s="117"/>
      <c r="E106" s="117"/>
      <c r="F106" s="117"/>
      <c r="G106" s="117"/>
      <c r="H106" s="117"/>
      <c r="I106" s="117"/>
      <c r="J106" s="117"/>
      <c r="K106" s="117"/>
      <c r="L106" s="117"/>
      <c r="M106" s="117"/>
      <c r="N106" s="117"/>
      <c r="O106" s="117"/>
      <c r="P106" s="117"/>
      <c r="Q106" s="1681" t="s">
        <v>779</v>
      </c>
      <c r="R106" s="2291" t="s">
        <v>714</v>
      </c>
      <c r="S106" s="2292"/>
      <c r="T106" s="1682">
        <v>3555491.9</v>
      </c>
      <c r="U106" s="1683">
        <v>164.1</v>
      </c>
      <c r="V106" s="1682">
        <v>583449129.20000005</v>
      </c>
      <c r="W106" s="1683">
        <v>82</v>
      </c>
      <c r="X106" s="1682">
        <v>291724564.60000002</v>
      </c>
      <c r="Y106" s="1682">
        <v>1070629152</v>
      </c>
      <c r="Z106" s="117"/>
      <c r="AA106" s="117"/>
      <c r="AB106" s="2307" t="s">
        <v>781</v>
      </c>
      <c r="AC106" s="2308"/>
      <c r="AD106" s="2308"/>
      <c r="AE106" s="2309"/>
      <c r="AF106" s="117"/>
      <c r="AG106" s="2313" t="s">
        <v>782</v>
      </c>
      <c r="AH106" s="2314"/>
      <c r="AI106" s="2314"/>
      <c r="AJ106" s="2314"/>
      <c r="AK106" s="2314"/>
      <c r="AL106" s="2314"/>
      <c r="AM106" s="2314"/>
      <c r="AN106" s="2315"/>
      <c r="AO106" s="117"/>
      <c r="AP106" s="2313" t="s">
        <v>783</v>
      </c>
      <c r="AQ106" s="2314"/>
      <c r="AR106" s="2314"/>
      <c r="AS106" s="2315"/>
      <c r="AT106" s="117"/>
      <c r="AU106" s="117"/>
      <c r="AV106" s="117"/>
      <c r="AW106" s="117"/>
      <c r="AX106" s="117"/>
      <c r="AY106" s="1690"/>
      <c r="AZ106" s="1690"/>
      <c r="BA106" s="1690"/>
      <c r="BB106" s="1691"/>
      <c r="BC106" s="1691"/>
      <c r="BD106" s="1691"/>
      <c r="BE106" s="1691"/>
      <c r="BF106" s="1691"/>
      <c r="BG106" s="1691"/>
      <c r="BH106" s="1691"/>
      <c r="BI106" s="1691"/>
      <c r="BO106" s="883"/>
    </row>
    <row r="107" spans="1:113" ht="45" hidden="1" x14ac:dyDescent="0.25">
      <c r="A107" s="532"/>
      <c r="B107" s="117"/>
      <c r="C107" s="117"/>
      <c r="D107" s="117"/>
      <c r="E107" s="117"/>
      <c r="F107" s="117"/>
      <c r="G107" s="117"/>
      <c r="H107" s="117"/>
      <c r="I107" s="117"/>
      <c r="J107" s="117"/>
      <c r="K107" s="117"/>
      <c r="L107" s="117"/>
      <c r="M107" s="117"/>
      <c r="N107" s="117"/>
      <c r="O107" s="117"/>
      <c r="P107" s="117"/>
      <c r="Q107" s="1681" t="s">
        <v>779</v>
      </c>
      <c r="R107" s="2296" t="s">
        <v>717</v>
      </c>
      <c r="S107" s="2297"/>
      <c r="T107" s="1673">
        <v>162722.1</v>
      </c>
      <c r="U107" s="1674">
        <v>172.2</v>
      </c>
      <c r="V107" s="1673">
        <v>28022965.399999999</v>
      </c>
      <c r="W107" s="1674">
        <v>86.1</v>
      </c>
      <c r="X107" s="1673">
        <v>14011482.699999999</v>
      </c>
      <c r="Y107" s="1673">
        <v>51422141.5</v>
      </c>
      <c r="Z107" s="117"/>
      <c r="AA107" s="117"/>
      <c r="AB107" s="2307" t="s">
        <v>784</v>
      </c>
      <c r="AC107" s="2308"/>
      <c r="AD107" s="2308"/>
      <c r="AE107" s="2309"/>
      <c r="AF107" s="117"/>
      <c r="AG107" s="2267" t="s">
        <v>785</v>
      </c>
      <c r="AH107" s="2268"/>
      <c r="AI107" s="2268"/>
      <c r="AJ107" s="2268"/>
      <c r="AK107" s="2268"/>
      <c r="AL107" s="2268"/>
      <c r="AM107" s="2268"/>
      <c r="AN107" s="2269"/>
      <c r="AO107" s="117"/>
      <c r="AP107" s="2267" t="s">
        <v>786</v>
      </c>
      <c r="AQ107" s="2268"/>
      <c r="AR107" s="2268"/>
      <c r="AS107" s="2269"/>
      <c r="AT107" s="117"/>
      <c r="AU107" s="117"/>
      <c r="AV107" s="117"/>
      <c r="AW107" s="117"/>
      <c r="AX107" s="117"/>
      <c r="AY107" s="1689"/>
      <c r="AZ107" s="1689" t="s">
        <v>1207</v>
      </c>
      <c r="BA107" s="1689" t="s">
        <v>1230</v>
      </c>
      <c r="BB107" s="1689" t="s">
        <v>1229</v>
      </c>
      <c r="BC107" s="1689" t="s">
        <v>120</v>
      </c>
      <c r="BD107" s="1691"/>
      <c r="BE107" s="1691"/>
      <c r="BF107" s="1691"/>
      <c r="BG107" s="1691"/>
      <c r="BH107" s="1691"/>
      <c r="BI107" s="1691"/>
      <c r="BO107" s="883"/>
    </row>
    <row r="108" spans="1:113" hidden="1" x14ac:dyDescent="0.25">
      <c r="A108" s="532"/>
      <c r="B108" s="117"/>
      <c r="C108" s="117"/>
      <c r="D108" s="117"/>
      <c r="E108" s="117"/>
      <c r="F108" s="117"/>
      <c r="G108" s="117"/>
      <c r="H108" s="117"/>
      <c r="I108" s="117"/>
      <c r="J108" s="117"/>
      <c r="K108" s="117"/>
      <c r="L108" s="117"/>
      <c r="M108" s="117"/>
      <c r="N108" s="117"/>
      <c r="O108" s="117"/>
      <c r="P108" s="117"/>
      <c r="Q108" s="1681" t="s">
        <v>779</v>
      </c>
      <c r="R108" s="2291" t="s">
        <v>726</v>
      </c>
      <c r="S108" s="2292"/>
      <c r="T108" s="1682">
        <v>21214.5</v>
      </c>
      <c r="U108" s="1683">
        <v>191.4</v>
      </c>
      <c r="V108" s="1682">
        <v>4061376.9</v>
      </c>
      <c r="W108" s="1683">
        <v>95.7</v>
      </c>
      <c r="X108" s="1682">
        <v>2030688.5</v>
      </c>
      <c r="Y108" s="1682">
        <v>7452626.5999999996</v>
      </c>
      <c r="Z108" s="117"/>
      <c r="AA108" s="117"/>
      <c r="AB108" s="2307" t="s">
        <v>787</v>
      </c>
      <c r="AC108" s="2308"/>
      <c r="AD108" s="2309"/>
      <c r="AE108" s="1692"/>
      <c r="AF108" s="117"/>
      <c r="AG108" s="2310" t="s">
        <v>788</v>
      </c>
      <c r="AH108" s="2311"/>
      <c r="AI108" s="2311"/>
      <c r="AJ108" s="2311"/>
      <c r="AK108" s="2311"/>
      <c r="AL108" s="2311"/>
      <c r="AM108" s="2311"/>
      <c r="AN108" s="2312"/>
      <c r="AO108" s="117"/>
      <c r="AP108" s="2261" t="s">
        <v>789</v>
      </c>
      <c r="AQ108" s="2262"/>
      <c r="AR108" s="2262"/>
      <c r="AS108" s="2263"/>
      <c r="AT108" s="117"/>
      <c r="AU108" s="117"/>
      <c r="AV108" s="117"/>
      <c r="AW108" s="117"/>
      <c r="AX108" s="117"/>
      <c r="AY108" s="1690" t="s">
        <v>1231</v>
      </c>
      <c r="AZ108" s="1691">
        <v>0.47</v>
      </c>
      <c r="BA108" s="1691">
        <v>300</v>
      </c>
      <c r="BB108" s="1691">
        <f>AZ108*BA108</f>
        <v>141</v>
      </c>
      <c r="BC108" s="141">
        <f>SQRT((30%*30%)+(6%*6%))</f>
        <v>0.3059411708155671</v>
      </c>
      <c r="BD108" s="1691"/>
      <c r="BE108" s="1691"/>
      <c r="BF108" s="1691"/>
      <c r="BG108" s="1691"/>
      <c r="BH108" s="1691"/>
      <c r="BI108" s="1691"/>
      <c r="BO108" s="883"/>
    </row>
    <row r="109" spans="1:113" ht="21" hidden="1" x14ac:dyDescent="0.25">
      <c r="A109" s="532"/>
      <c r="B109" s="117"/>
      <c r="C109" s="117"/>
      <c r="D109" s="117"/>
      <c r="E109" s="117"/>
      <c r="F109" s="117"/>
      <c r="G109" s="117"/>
      <c r="H109" s="117"/>
      <c r="I109" s="117"/>
      <c r="J109" s="117"/>
      <c r="K109" s="117"/>
      <c r="L109" s="117"/>
      <c r="M109" s="117"/>
      <c r="N109" s="117"/>
      <c r="O109" s="117"/>
      <c r="P109" s="117"/>
      <c r="Q109" s="1681" t="s">
        <v>779</v>
      </c>
      <c r="R109" s="2296" t="s">
        <v>729</v>
      </c>
      <c r="S109" s="2297"/>
      <c r="T109" s="1673">
        <v>12358.2</v>
      </c>
      <c r="U109" s="1674">
        <v>213.5</v>
      </c>
      <c r="V109" s="1673">
        <v>2638625.5</v>
      </c>
      <c r="W109" s="1674">
        <v>106.8</v>
      </c>
      <c r="X109" s="1673">
        <v>1319312.7</v>
      </c>
      <c r="Y109" s="1673">
        <v>4841877.7</v>
      </c>
      <c r="Z109" s="117"/>
      <c r="AA109" s="117"/>
      <c r="AB109" s="2300" t="s">
        <v>790</v>
      </c>
      <c r="AC109" s="2301"/>
      <c r="AD109" s="2302"/>
      <c r="AE109" s="1692"/>
      <c r="AF109" s="117"/>
      <c r="AG109" s="2303"/>
      <c r="AH109" s="1693"/>
      <c r="AI109" s="2305" t="s">
        <v>791</v>
      </c>
      <c r="AJ109" s="1693"/>
      <c r="AK109" s="1693"/>
      <c r="AL109" s="2289" t="s">
        <v>792</v>
      </c>
      <c r="AM109" s="2289" t="s">
        <v>793</v>
      </c>
      <c r="AN109" s="1693"/>
      <c r="AO109" s="117"/>
      <c r="AP109" s="1694" t="s">
        <v>794</v>
      </c>
      <c r="AQ109" s="1695" t="s">
        <v>795</v>
      </c>
      <c r="AR109" s="118"/>
      <c r="AS109" s="118"/>
      <c r="AT109" s="117"/>
      <c r="AU109" s="117"/>
      <c r="AV109" s="117"/>
      <c r="AW109" s="117"/>
      <c r="AX109" s="117"/>
      <c r="AY109" s="1690" t="s">
        <v>1232</v>
      </c>
      <c r="AZ109" s="1691">
        <v>0.47</v>
      </c>
      <c r="BA109" s="1691">
        <v>180</v>
      </c>
      <c r="BB109" s="1691">
        <f t="shared" ref="BB109:BB125" si="8">AZ109*BA109</f>
        <v>84.6</v>
      </c>
      <c r="BC109" s="141">
        <f t="shared" ref="BC109:BC125" si="9">SQRT((30%*30%)+(6%*6%))</f>
        <v>0.3059411708155671</v>
      </c>
      <c r="BD109" s="1691"/>
      <c r="BE109" s="1691"/>
      <c r="BF109" s="1691"/>
      <c r="BG109" s="1691"/>
      <c r="BH109" s="1691"/>
      <c r="BI109" s="1691"/>
      <c r="BO109" s="883"/>
    </row>
    <row r="110" spans="1:113" ht="31.5" hidden="1" x14ac:dyDescent="0.25">
      <c r="A110" s="532"/>
      <c r="B110" s="117"/>
      <c r="C110" s="117"/>
      <c r="D110" s="117"/>
      <c r="E110" s="117"/>
      <c r="F110" s="117"/>
      <c r="G110" s="117"/>
      <c r="H110" s="117"/>
      <c r="I110" s="117"/>
      <c r="J110" s="117"/>
      <c r="K110" s="117"/>
      <c r="L110" s="117"/>
      <c r="M110" s="117"/>
      <c r="N110" s="117"/>
      <c r="O110" s="117"/>
      <c r="P110" s="117"/>
      <c r="Q110" s="1681" t="s">
        <v>779</v>
      </c>
      <c r="R110" s="2291" t="s">
        <v>735</v>
      </c>
      <c r="S110" s="2292"/>
      <c r="T110" s="1682">
        <v>1593042.3</v>
      </c>
      <c r="U110" s="1683">
        <v>255.2</v>
      </c>
      <c r="V110" s="1682">
        <v>406622426.19999999</v>
      </c>
      <c r="W110" s="1683">
        <v>127.6</v>
      </c>
      <c r="X110" s="1682">
        <v>203311213.09999999</v>
      </c>
      <c r="Y110" s="1682">
        <v>746152152.10000002</v>
      </c>
      <c r="Z110" s="117"/>
      <c r="AA110" s="117"/>
      <c r="AB110" s="1696"/>
      <c r="AC110" s="2293" t="s">
        <v>796</v>
      </c>
      <c r="AD110" s="2294"/>
      <c r="AE110" s="2295"/>
      <c r="AF110" s="117"/>
      <c r="AG110" s="2304"/>
      <c r="AH110" s="1697" t="s">
        <v>797</v>
      </c>
      <c r="AI110" s="2306"/>
      <c r="AJ110" s="1698" t="s">
        <v>663</v>
      </c>
      <c r="AK110" s="1695" t="s">
        <v>798</v>
      </c>
      <c r="AL110" s="2290"/>
      <c r="AM110" s="2290"/>
      <c r="AN110" s="1699" t="s">
        <v>799</v>
      </c>
      <c r="AO110" s="117"/>
      <c r="AP110" s="1700" t="s">
        <v>800</v>
      </c>
      <c r="AQ110" s="1701">
        <v>0.52</v>
      </c>
      <c r="AR110" s="118"/>
      <c r="AS110" s="118"/>
      <c r="AT110" s="117"/>
      <c r="AU110" s="117"/>
      <c r="AV110" s="117"/>
      <c r="AW110" s="117"/>
      <c r="AX110" s="117"/>
      <c r="AY110" s="1690" t="s">
        <v>1233</v>
      </c>
      <c r="AZ110" s="1691">
        <v>0.47</v>
      </c>
      <c r="BA110" s="1691">
        <v>130</v>
      </c>
      <c r="BB110" s="1691">
        <f t="shared" si="8"/>
        <v>61.099999999999994</v>
      </c>
      <c r="BC110" s="141">
        <f t="shared" si="9"/>
        <v>0.3059411708155671</v>
      </c>
      <c r="BD110" s="1691"/>
      <c r="BE110" s="1691"/>
      <c r="BF110" s="1691"/>
      <c r="BG110" s="1691"/>
      <c r="BH110" s="1691"/>
      <c r="BI110" s="1691"/>
      <c r="BO110" s="883"/>
    </row>
    <row r="111" spans="1:113" ht="21" hidden="1" x14ac:dyDescent="0.25">
      <c r="A111" s="532"/>
      <c r="B111" s="117"/>
      <c r="C111" s="117"/>
      <c r="D111" s="117"/>
      <c r="E111" s="117"/>
      <c r="F111" s="117"/>
      <c r="G111" s="117"/>
      <c r="H111" s="117"/>
      <c r="I111" s="117"/>
      <c r="J111" s="117"/>
      <c r="K111" s="117"/>
      <c r="L111" s="117"/>
      <c r="M111" s="117"/>
      <c r="N111" s="117"/>
      <c r="O111" s="117"/>
      <c r="P111" s="117"/>
      <c r="Q111" s="1681" t="s">
        <v>779</v>
      </c>
      <c r="R111" s="2296" t="s">
        <v>737</v>
      </c>
      <c r="S111" s="2297"/>
      <c r="T111" s="1673">
        <v>1041765.9</v>
      </c>
      <c r="U111" s="1674">
        <v>125.5</v>
      </c>
      <c r="V111" s="1673">
        <v>130707512.3</v>
      </c>
      <c r="W111" s="1674">
        <v>62.7</v>
      </c>
      <c r="X111" s="1673">
        <v>65353756.100000001</v>
      </c>
      <c r="Y111" s="1673">
        <v>239848285.09999999</v>
      </c>
      <c r="Z111" s="117"/>
      <c r="AA111" s="117"/>
      <c r="AB111" s="1702" t="s">
        <v>801</v>
      </c>
      <c r="AC111" s="2293" t="s">
        <v>802</v>
      </c>
      <c r="AD111" s="2294"/>
      <c r="AE111" s="2295"/>
      <c r="AF111" s="117"/>
      <c r="AG111" s="2281" t="s">
        <v>803</v>
      </c>
      <c r="AH111" s="2279" t="s">
        <v>804</v>
      </c>
      <c r="AI111" s="1693"/>
      <c r="AJ111" s="1693"/>
      <c r="AK111" s="1693"/>
      <c r="AL111" s="1693"/>
      <c r="AM111" s="1693"/>
      <c r="AN111" s="1700" t="s">
        <v>805</v>
      </c>
      <c r="AO111" s="117"/>
      <c r="AP111" s="1700" t="s">
        <v>806</v>
      </c>
      <c r="AQ111" s="1701">
        <v>0.34</v>
      </c>
      <c r="AR111" s="118"/>
      <c r="AS111" s="118"/>
      <c r="AT111" s="117"/>
      <c r="AU111" s="117"/>
      <c r="AV111" s="117"/>
      <c r="AW111" s="117"/>
      <c r="AX111" s="117"/>
      <c r="AY111" s="1690" t="s">
        <v>1234</v>
      </c>
      <c r="AZ111" s="1691">
        <v>0.47</v>
      </c>
      <c r="BA111" s="1691">
        <v>70</v>
      </c>
      <c r="BB111" s="1691">
        <f t="shared" si="8"/>
        <v>32.9</v>
      </c>
      <c r="BC111" s="141">
        <f t="shared" si="9"/>
        <v>0.3059411708155671</v>
      </c>
      <c r="BD111" s="1691"/>
      <c r="BE111" s="1691"/>
      <c r="BF111" s="1691"/>
      <c r="BG111" s="1691"/>
      <c r="BH111" s="1691"/>
      <c r="BI111" s="1691"/>
      <c r="BO111" s="883"/>
    </row>
    <row r="112" spans="1:113" ht="21" hidden="1" x14ac:dyDescent="0.25">
      <c r="A112" s="532"/>
      <c r="B112" s="117"/>
      <c r="C112" s="117"/>
      <c r="D112" s="117"/>
      <c r="E112" s="117"/>
      <c r="F112" s="117"/>
      <c r="G112" s="117"/>
      <c r="H112" s="117"/>
      <c r="I112" s="117"/>
      <c r="J112" s="117"/>
      <c r="K112" s="117"/>
      <c r="L112" s="117"/>
      <c r="M112" s="117"/>
      <c r="N112" s="117"/>
      <c r="O112" s="117"/>
      <c r="P112" s="117"/>
      <c r="Q112" s="1681" t="s">
        <v>779</v>
      </c>
      <c r="R112" s="2298" t="s">
        <v>118</v>
      </c>
      <c r="S112" s="2299"/>
      <c r="T112" s="1687">
        <v>7434837.5999999996</v>
      </c>
      <c r="U112" s="1688">
        <v>191.6</v>
      </c>
      <c r="V112" s="1687">
        <v>1424171934.4000001</v>
      </c>
      <c r="W112" s="1688">
        <v>95.8</v>
      </c>
      <c r="X112" s="1687">
        <v>712085967.20000005</v>
      </c>
      <c r="Y112" s="1687">
        <v>2613355499.5999999</v>
      </c>
      <c r="Z112" s="117"/>
      <c r="AA112" s="117"/>
      <c r="AB112" s="1703"/>
      <c r="AC112" s="1702" t="s">
        <v>807</v>
      </c>
      <c r="AD112" s="1702" t="s">
        <v>808</v>
      </c>
      <c r="AE112" s="1704" t="s">
        <v>809</v>
      </c>
      <c r="AF112" s="117"/>
      <c r="AG112" s="2282"/>
      <c r="AH112" s="2280"/>
      <c r="AI112" s="1701" t="s">
        <v>810</v>
      </c>
      <c r="AJ112" s="1705">
        <v>0.42</v>
      </c>
      <c r="AK112" s="1705">
        <v>0.22</v>
      </c>
      <c r="AL112" s="1705">
        <v>0.14000000000000001</v>
      </c>
      <c r="AM112" s="1705">
        <v>0.83</v>
      </c>
      <c r="AN112" s="1700">
        <v>71</v>
      </c>
      <c r="AO112" s="117"/>
      <c r="AP112" s="1700" t="s">
        <v>811</v>
      </c>
      <c r="AQ112" s="1701">
        <v>0.6</v>
      </c>
      <c r="AR112" s="118"/>
      <c r="AS112" s="118"/>
      <c r="AT112" s="117"/>
      <c r="AU112" s="117"/>
      <c r="AV112" s="117"/>
      <c r="AW112" s="117"/>
      <c r="AX112" s="117"/>
      <c r="AY112" s="1690" t="s">
        <v>1235</v>
      </c>
      <c r="AZ112" s="1691">
        <v>0.47</v>
      </c>
      <c r="BA112" s="1691">
        <v>140</v>
      </c>
      <c r="BB112" s="1691">
        <f t="shared" si="8"/>
        <v>65.8</v>
      </c>
      <c r="BC112" s="141">
        <f t="shared" si="9"/>
        <v>0.3059411708155671</v>
      </c>
      <c r="BD112" s="1691"/>
      <c r="BE112" s="1691"/>
      <c r="BF112" s="1691"/>
      <c r="BG112" s="1691"/>
      <c r="BH112" s="1691"/>
      <c r="BI112" s="1691"/>
      <c r="BO112" s="883"/>
    </row>
    <row r="113" spans="1:113" ht="21" hidden="1" x14ac:dyDescent="0.25">
      <c r="A113" s="532"/>
      <c r="B113" s="117"/>
      <c r="C113" s="117"/>
      <c r="D113" s="117"/>
      <c r="E113" s="117"/>
      <c r="F113" s="117"/>
      <c r="G113" s="117"/>
      <c r="H113" s="117"/>
      <c r="I113" s="117"/>
      <c r="J113" s="117"/>
      <c r="K113" s="117"/>
      <c r="L113" s="117"/>
      <c r="M113" s="117"/>
      <c r="N113" s="117"/>
      <c r="O113" s="117"/>
      <c r="P113" s="117"/>
      <c r="Q113" s="1672" t="s">
        <v>812</v>
      </c>
      <c r="R113" s="2296" t="s">
        <v>706</v>
      </c>
      <c r="S113" s="2297"/>
      <c r="T113" s="1673">
        <v>18818.5</v>
      </c>
      <c r="U113" s="1674">
        <v>96.2</v>
      </c>
      <c r="V113" s="1673">
        <v>1809954.2</v>
      </c>
      <c r="W113" s="1674">
        <v>48.1</v>
      </c>
      <c r="X113" s="1673">
        <v>904977.1</v>
      </c>
      <c r="Y113" s="1673">
        <v>3321266</v>
      </c>
      <c r="Z113" s="117"/>
      <c r="AA113" s="117"/>
      <c r="AB113" s="1706" t="s">
        <v>813</v>
      </c>
      <c r="AC113" s="1707">
        <v>14</v>
      </c>
      <c r="AD113" s="1708">
        <v>32</v>
      </c>
      <c r="AE113" s="1709">
        <v>50</v>
      </c>
      <c r="AF113" s="117"/>
      <c r="AG113" s="2282"/>
      <c r="AH113" s="2279" t="s">
        <v>814</v>
      </c>
      <c r="AI113" s="1693"/>
      <c r="AJ113" s="1693"/>
      <c r="AK113" s="1693"/>
      <c r="AL113" s="1693"/>
      <c r="AM113" s="1693"/>
      <c r="AN113" s="1693"/>
      <c r="AO113" s="117"/>
      <c r="AP113" s="1700" t="s">
        <v>815</v>
      </c>
      <c r="AQ113" s="1701">
        <v>0.38</v>
      </c>
      <c r="AR113" s="118"/>
      <c r="AS113" s="118"/>
      <c r="AT113" s="117"/>
      <c r="AU113" s="117"/>
      <c r="AV113" s="117"/>
      <c r="AW113" s="117"/>
      <c r="AX113" s="117"/>
      <c r="AY113" s="1690" t="s">
        <v>1236</v>
      </c>
      <c r="AZ113" s="1691">
        <v>0.47</v>
      </c>
      <c r="BA113" s="1691">
        <v>220</v>
      </c>
      <c r="BB113" s="1691">
        <f t="shared" si="8"/>
        <v>103.39999999999999</v>
      </c>
      <c r="BC113" s="141">
        <f t="shared" si="9"/>
        <v>0.3059411708155671</v>
      </c>
      <c r="BD113" s="1691"/>
      <c r="BE113" s="1691"/>
      <c r="BF113" s="1691"/>
      <c r="BG113" s="1691"/>
      <c r="BH113" s="1691"/>
      <c r="BI113" s="1691"/>
      <c r="BO113" s="883"/>
    </row>
    <row r="114" spans="1:113" ht="21" hidden="1" x14ac:dyDescent="0.25">
      <c r="A114" s="532"/>
      <c r="B114" s="117"/>
      <c r="C114" s="117"/>
      <c r="D114" s="117"/>
      <c r="E114" s="117"/>
      <c r="F114" s="117"/>
      <c r="G114" s="117"/>
      <c r="H114" s="117"/>
      <c r="I114" s="117"/>
      <c r="J114" s="117"/>
      <c r="K114" s="117"/>
      <c r="L114" s="117"/>
      <c r="M114" s="117"/>
      <c r="N114" s="117"/>
      <c r="O114" s="117"/>
      <c r="P114" s="117"/>
      <c r="Q114" s="1672" t="s">
        <v>812</v>
      </c>
      <c r="R114" s="2284" t="s">
        <v>710</v>
      </c>
      <c r="S114" s="2285"/>
      <c r="T114" s="1675">
        <v>2185443.7000000002</v>
      </c>
      <c r="U114" s="1676">
        <v>258.89999999999998</v>
      </c>
      <c r="V114" s="1675">
        <v>565755540.29999995</v>
      </c>
      <c r="W114" s="1676">
        <v>129.4</v>
      </c>
      <c r="X114" s="1675">
        <v>282877770.19999999</v>
      </c>
      <c r="Y114" s="1675">
        <v>1038161416.5</v>
      </c>
      <c r="Z114" s="117"/>
      <c r="AA114" s="117"/>
      <c r="AB114" s="1706" t="s">
        <v>816</v>
      </c>
      <c r="AC114" s="1707">
        <v>10</v>
      </c>
      <c r="AD114" s="1708">
        <v>25</v>
      </c>
      <c r="AE114" s="1709">
        <v>40</v>
      </c>
      <c r="AF114" s="117"/>
      <c r="AG114" s="2282"/>
      <c r="AH114" s="2280"/>
      <c r="AI114" s="1701" t="s">
        <v>817</v>
      </c>
      <c r="AJ114" s="1705">
        <v>0.24</v>
      </c>
      <c r="AK114" s="1705">
        <v>0.03</v>
      </c>
      <c r="AL114" s="1705">
        <v>0.22</v>
      </c>
      <c r="AM114" s="1705">
        <v>0.33</v>
      </c>
      <c r="AN114" s="1700" t="s">
        <v>818</v>
      </c>
      <c r="AO114" s="117"/>
      <c r="AP114" s="1710"/>
      <c r="AQ114" s="1710"/>
      <c r="AR114" s="118"/>
      <c r="AS114" s="118"/>
      <c r="AT114" s="117"/>
      <c r="AU114" s="117"/>
      <c r="AV114" s="117"/>
      <c r="AW114" s="117"/>
      <c r="AX114" s="117"/>
      <c r="AY114" s="1690" t="s">
        <v>1237</v>
      </c>
      <c r="AZ114" s="1691">
        <v>0.47</v>
      </c>
      <c r="BA114" s="1691">
        <v>130</v>
      </c>
      <c r="BB114" s="1691">
        <f t="shared" si="8"/>
        <v>61.099999999999994</v>
      </c>
      <c r="BC114" s="141">
        <f t="shared" si="9"/>
        <v>0.3059411708155671</v>
      </c>
      <c r="BD114" s="1691"/>
      <c r="BE114" s="1691"/>
      <c r="BF114" s="1691"/>
      <c r="BG114" s="1691"/>
      <c r="BH114" s="1691"/>
      <c r="BI114" s="1691"/>
      <c r="BO114" s="883"/>
    </row>
    <row r="115" spans="1:113" ht="31.5" hidden="1" x14ac:dyDescent="0.25">
      <c r="A115" s="532"/>
      <c r="B115" s="117"/>
      <c r="C115" s="117"/>
      <c r="D115" s="117"/>
      <c r="E115" s="117"/>
      <c r="F115" s="117"/>
      <c r="G115" s="117"/>
      <c r="H115" s="117"/>
      <c r="I115" s="117"/>
      <c r="J115" s="117"/>
      <c r="K115" s="117"/>
      <c r="L115" s="117"/>
      <c r="M115" s="117"/>
      <c r="N115" s="117"/>
      <c r="O115" s="117"/>
      <c r="P115" s="117"/>
      <c r="Q115" s="1672" t="s">
        <v>812</v>
      </c>
      <c r="R115" s="2296" t="s">
        <v>714</v>
      </c>
      <c r="S115" s="2297"/>
      <c r="T115" s="1673">
        <v>5191</v>
      </c>
      <c r="U115" s="1674">
        <v>164.1</v>
      </c>
      <c r="V115" s="1673">
        <v>851826.2</v>
      </c>
      <c r="W115" s="1674">
        <v>82</v>
      </c>
      <c r="X115" s="1673">
        <v>425913.1</v>
      </c>
      <c r="Y115" s="1673">
        <v>1563101</v>
      </c>
      <c r="Z115" s="117"/>
      <c r="AA115" s="117"/>
      <c r="AB115" s="1706" t="s">
        <v>819</v>
      </c>
      <c r="AC115" s="1707">
        <v>15</v>
      </c>
      <c r="AD115" s="1708">
        <v>32.5</v>
      </c>
      <c r="AE115" s="1709">
        <v>50</v>
      </c>
      <c r="AF115" s="117"/>
      <c r="AG115" s="2283"/>
      <c r="AH115" s="1700" t="s">
        <v>820</v>
      </c>
      <c r="AI115" s="1701" t="s">
        <v>817</v>
      </c>
      <c r="AJ115" s="1705">
        <v>0.27</v>
      </c>
      <c r="AK115" s="1705">
        <v>0.01</v>
      </c>
      <c r="AL115" s="1705">
        <v>0.27</v>
      </c>
      <c r="AM115" s="1705">
        <v>0.28000000000000003</v>
      </c>
      <c r="AN115" s="1700">
        <v>65</v>
      </c>
      <c r="AO115" s="117"/>
      <c r="AP115" s="1700" t="s">
        <v>821</v>
      </c>
      <c r="AQ115" s="1701">
        <v>0.41</v>
      </c>
      <c r="AR115" s="118"/>
      <c r="AS115" s="118"/>
      <c r="AT115" s="117"/>
      <c r="AU115" s="117"/>
      <c r="AV115" s="117"/>
      <c r="AW115" s="117"/>
      <c r="AX115" s="117"/>
      <c r="AY115" s="1690" t="s">
        <v>1238</v>
      </c>
      <c r="AZ115" s="1691">
        <v>0.47</v>
      </c>
      <c r="BA115" s="1691">
        <v>70</v>
      </c>
      <c r="BB115" s="1691">
        <f t="shared" si="8"/>
        <v>32.9</v>
      </c>
      <c r="BC115" s="141">
        <f t="shared" si="9"/>
        <v>0.3059411708155671</v>
      </c>
      <c r="BD115" s="1691"/>
      <c r="BE115" s="1691"/>
      <c r="BF115" s="1691"/>
      <c r="BG115" s="1691"/>
      <c r="BH115" s="1691"/>
      <c r="BI115" s="1691"/>
      <c r="BO115" s="883"/>
    </row>
    <row r="116" spans="1:113" ht="31.5" hidden="1" x14ac:dyDescent="0.25">
      <c r="A116" s="532"/>
      <c r="B116" s="117"/>
      <c r="C116" s="117"/>
      <c r="D116" s="117"/>
      <c r="E116" s="117"/>
      <c r="F116" s="117"/>
      <c r="G116" s="117"/>
      <c r="H116" s="117"/>
      <c r="I116" s="117"/>
      <c r="J116" s="117"/>
      <c r="K116" s="117"/>
      <c r="L116" s="117"/>
      <c r="M116" s="119"/>
      <c r="N116" s="119"/>
      <c r="O116" s="119"/>
      <c r="P116" s="119"/>
      <c r="Q116" s="1672" t="s">
        <v>812</v>
      </c>
      <c r="R116" s="2284" t="s">
        <v>726</v>
      </c>
      <c r="S116" s="2285"/>
      <c r="T116" s="1676">
        <v>546.29999999999995</v>
      </c>
      <c r="U116" s="1676">
        <v>191.4</v>
      </c>
      <c r="V116" s="1675">
        <v>104576.1</v>
      </c>
      <c r="W116" s="1676">
        <v>95.7</v>
      </c>
      <c r="X116" s="1675">
        <v>52288</v>
      </c>
      <c r="Y116" s="1675">
        <v>191897.1</v>
      </c>
      <c r="Z116" s="117"/>
      <c r="AA116" s="117"/>
      <c r="AB116" s="1706" t="s">
        <v>822</v>
      </c>
      <c r="AC116" s="1707">
        <v>10</v>
      </c>
      <c r="AD116" s="1708">
        <v>32.5</v>
      </c>
      <c r="AE116" s="1709">
        <v>55</v>
      </c>
      <c r="AF116" s="117"/>
      <c r="AG116" s="2281" t="s">
        <v>823</v>
      </c>
      <c r="AH116" s="1700" t="s">
        <v>824</v>
      </c>
      <c r="AI116" s="1701" t="s">
        <v>825</v>
      </c>
      <c r="AJ116" s="1705">
        <v>0.46</v>
      </c>
      <c r="AK116" s="1705">
        <v>0.21</v>
      </c>
      <c r="AL116" s="1705">
        <v>0.21</v>
      </c>
      <c r="AM116" s="1705">
        <v>1.06</v>
      </c>
      <c r="AN116" s="1700" t="s">
        <v>826</v>
      </c>
      <c r="AO116" s="119"/>
      <c r="AP116" s="1700" t="s">
        <v>827</v>
      </c>
      <c r="AQ116" s="1701">
        <v>0.86</v>
      </c>
      <c r="AR116" s="123"/>
      <c r="AS116" s="123"/>
      <c r="AT116" s="119"/>
      <c r="AU116" s="119"/>
      <c r="AV116" s="119"/>
      <c r="AW116" s="119"/>
      <c r="AX116" s="119"/>
      <c r="AY116" s="1690" t="s">
        <v>1239</v>
      </c>
      <c r="AZ116" s="1691">
        <v>0.47</v>
      </c>
      <c r="BA116" s="1691">
        <v>140</v>
      </c>
      <c r="BB116" s="1691">
        <f t="shared" si="8"/>
        <v>65.8</v>
      </c>
      <c r="BC116" s="141">
        <f t="shared" si="9"/>
        <v>0.3059411708155671</v>
      </c>
      <c r="BD116" s="1691"/>
      <c r="BE116" s="1691"/>
      <c r="BF116" s="1691"/>
      <c r="BG116" s="1691"/>
      <c r="BH116" s="1691"/>
      <c r="BI116" s="1691"/>
      <c r="BO116" s="883"/>
    </row>
    <row r="117" spans="1:113" ht="33.75" hidden="1" x14ac:dyDescent="0.25">
      <c r="A117" s="532"/>
      <c r="B117" s="117"/>
      <c r="C117" s="117"/>
      <c r="D117" s="117"/>
      <c r="E117" s="117"/>
      <c r="F117" s="117"/>
      <c r="G117" s="117"/>
      <c r="H117" s="117"/>
      <c r="I117" s="117"/>
      <c r="J117" s="117"/>
      <c r="K117" s="117"/>
      <c r="L117" s="117"/>
      <c r="M117" s="119"/>
      <c r="N117" s="119"/>
      <c r="O117" s="119"/>
      <c r="P117" s="119"/>
      <c r="Q117" s="1672" t="s">
        <v>812</v>
      </c>
      <c r="R117" s="2286" t="s">
        <v>118</v>
      </c>
      <c r="S117" s="2287"/>
      <c r="T117" s="1679">
        <v>2209999.4</v>
      </c>
      <c r="U117" s="1680">
        <v>257.2</v>
      </c>
      <c r="V117" s="1679">
        <v>568521896.79999995</v>
      </c>
      <c r="W117" s="1680">
        <v>128.6</v>
      </c>
      <c r="X117" s="1679">
        <v>284260948.39999998</v>
      </c>
      <c r="Y117" s="1679">
        <v>1043237680.6</v>
      </c>
      <c r="Z117" s="119"/>
      <c r="AA117" s="119"/>
      <c r="AB117" s="1706" t="s">
        <v>828</v>
      </c>
      <c r="AC117" s="1707">
        <v>15</v>
      </c>
      <c r="AD117" s="1708">
        <v>22.5</v>
      </c>
      <c r="AE117" s="1709">
        <v>30</v>
      </c>
      <c r="AF117" s="119"/>
      <c r="AG117" s="2282"/>
      <c r="AH117" s="1700" t="s">
        <v>824</v>
      </c>
      <c r="AI117" s="1705" t="s">
        <v>829</v>
      </c>
      <c r="AJ117" s="1705">
        <v>0.32</v>
      </c>
      <c r="AK117" s="1705">
        <v>0.08</v>
      </c>
      <c r="AL117" s="1705">
        <v>0.24</v>
      </c>
      <c r="AM117" s="1705">
        <v>0.5</v>
      </c>
      <c r="AN117" s="1700" t="s">
        <v>830</v>
      </c>
      <c r="AO117" s="119"/>
      <c r="AP117" s="1700" t="s">
        <v>831</v>
      </c>
      <c r="AQ117" s="1701">
        <v>0.67</v>
      </c>
      <c r="AR117" s="123"/>
      <c r="AS117" s="123"/>
      <c r="AT117" s="119"/>
      <c r="AU117" s="119"/>
      <c r="AV117" s="119"/>
      <c r="AW117" s="119"/>
      <c r="AX117" s="119"/>
      <c r="AY117" s="1690" t="s">
        <v>1240</v>
      </c>
      <c r="AZ117" s="1691">
        <v>0.47</v>
      </c>
      <c r="BA117" s="1691">
        <v>150</v>
      </c>
      <c r="BB117" s="1691">
        <f t="shared" si="8"/>
        <v>70.5</v>
      </c>
      <c r="BC117" s="141">
        <f t="shared" si="9"/>
        <v>0.3059411708155671</v>
      </c>
      <c r="BD117" s="1691"/>
      <c r="BE117" s="1691"/>
      <c r="BF117" s="1691"/>
      <c r="BG117" s="1691"/>
      <c r="BH117" s="1691"/>
      <c r="BI117" s="1691"/>
      <c r="BO117" s="883"/>
    </row>
    <row r="118" spans="1:113" ht="22.5" hidden="1" x14ac:dyDescent="0.25">
      <c r="A118" s="532"/>
      <c r="B118" s="117"/>
      <c r="C118" s="117"/>
      <c r="D118" s="117"/>
      <c r="E118" s="117"/>
      <c r="F118" s="117"/>
      <c r="G118" s="117"/>
      <c r="H118" s="117"/>
      <c r="I118" s="117"/>
      <c r="J118" s="117"/>
      <c r="K118" s="117"/>
      <c r="L118" s="117"/>
      <c r="M118" s="119"/>
      <c r="N118" s="119"/>
      <c r="O118" s="119"/>
      <c r="P118" s="119"/>
      <c r="Q118" s="2288" t="s">
        <v>740</v>
      </c>
      <c r="R118" s="2288"/>
      <c r="S118" s="2288"/>
      <c r="T118" s="2288"/>
      <c r="U118" s="2288"/>
      <c r="V118" s="2288"/>
      <c r="W118" s="2288"/>
      <c r="X118" s="2288"/>
      <c r="Y118" s="2288"/>
      <c r="Z118" s="119"/>
      <c r="AA118" s="119"/>
      <c r="AB118" s="1706" t="s">
        <v>832</v>
      </c>
      <c r="AC118" s="1707">
        <v>20</v>
      </c>
      <c r="AD118" s="1708">
        <v>40</v>
      </c>
      <c r="AE118" s="1709">
        <v>60</v>
      </c>
      <c r="AF118" s="119"/>
      <c r="AG118" s="2282"/>
      <c r="AH118" s="1693"/>
      <c r="AI118" s="1693"/>
      <c r="AJ118" s="1693"/>
      <c r="AK118" s="1693"/>
      <c r="AL118" s="1693"/>
      <c r="AM118" s="1693"/>
      <c r="AN118" s="1700" t="s">
        <v>833</v>
      </c>
      <c r="AO118" s="119"/>
      <c r="AP118" s="1700" t="s">
        <v>834</v>
      </c>
      <c r="AQ118" s="1701">
        <v>0.62</v>
      </c>
      <c r="AR118" s="123"/>
      <c r="AS118" s="123"/>
      <c r="AT118" s="119"/>
      <c r="AU118" s="119"/>
      <c r="AV118" s="119"/>
      <c r="AW118" s="119"/>
      <c r="AX118" s="119"/>
      <c r="AY118" s="1690" t="s">
        <v>1241</v>
      </c>
      <c r="AZ118" s="1691">
        <v>0.47</v>
      </c>
      <c r="BA118" s="1691">
        <v>120</v>
      </c>
      <c r="BB118" s="1691">
        <f t="shared" si="8"/>
        <v>56.4</v>
      </c>
      <c r="BC118" s="141">
        <f t="shared" si="9"/>
        <v>0.3059411708155671</v>
      </c>
      <c r="BD118" s="1691"/>
      <c r="BE118" s="1691"/>
      <c r="BF118" s="1691"/>
      <c r="BG118" s="1691"/>
      <c r="BH118" s="1691"/>
      <c r="BI118" s="1691"/>
      <c r="BO118" s="883"/>
    </row>
    <row r="119" spans="1:113" s="121" customFormat="1" ht="31.5" hidden="1" x14ac:dyDescent="0.25">
      <c r="A119" s="532"/>
      <c r="B119" s="117"/>
      <c r="C119" s="117"/>
      <c r="D119" s="117"/>
      <c r="E119" s="117"/>
      <c r="F119" s="117"/>
      <c r="G119" s="117"/>
      <c r="H119" s="117"/>
      <c r="I119" s="117"/>
      <c r="J119" s="117"/>
      <c r="K119" s="117"/>
      <c r="L119" s="117"/>
      <c r="M119" s="119"/>
      <c r="N119" s="119"/>
      <c r="O119" s="119"/>
      <c r="P119" s="119"/>
      <c r="Q119" s="119"/>
      <c r="R119" s="119"/>
      <c r="S119" s="119"/>
      <c r="T119" s="119"/>
      <c r="U119" s="119"/>
      <c r="V119" s="119"/>
      <c r="W119" s="119"/>
      <c r="X119" s="119"/>
      <c r="Y119" s="119"/>
      <c r="Z119" s="119"/>
      <c r="AA119" s="119"/>
      <c r="AB119" s="1706" t="s">
        <v>835</v>
      </c>
      <c r="AC119" s="1707">
        <v>10</v>
      </c>
      <c r="AD119" s="1708">
        <v>25</v>
      </c>
      <c r="AE119" s="1709">
        <v>40</v>
      </c>
      <c r="AF119" s="119"/>
      <c r="AG119" s="2283"/>
      <c r="AH119" s="1700" t="s">
        <v>824</v>
      </c>
      <c r="AI119" s="1701" t="s">
        <v>836</v>
      </c>
      <c r="AJ119" s="1705">
        <v>0.23</v>
      </c>
      <c r="AK119" s="1705">
        <v>0.09</v>
      </c>
      <c r="AL119" s="1705">
        <v>0.12</v>
      </c>
      <c r="AM119" s="1705">
        <v>0.49</v>
      </c>
      <c r="AN119" s="1700" t="s">
        <v>837</v>
      </c>
      <c r="AO119" s="119"/>
      <c r="AP119" s="1700" t="s">
        <v>838</v>
      </c>
      <c r="AQ119" s="1701">
        <v>0.38</v>
      </c>
      <c r="AR119" s="123"/>
      <c r="AS119" s="123"/>
      <c r="AT119" s="119"/>
      <c r="AU119" s="119"/>
      <c r="AV119" s="119"/>
      <c r="AW119" s="119"/>
      <c r="AX119" s="119"/>
      <c r="AY119" s="1690" t="s">
        <v>1242</v>
      </c>
      <c r="AZ119" s="1691">
        <v>0.47</v>
      </c>
      <c r="BA119" s="1691">
        <v>60</v>
      </c>
      <c r="BB119" s="1691">
        <f t="shared" si="8"/>
        <v>28.2</v>
      </c>
      <c r="BC119" s="141">
        <f t="shared" si="9"/>
        <v>0.3059411708155671</v>
      </c>
      <c r="BD119" s="1691"/>
      <c r="BE119" s="1691"/>
      <c r="BF119" s="1691"/>
      <c r="BG119" s="1691"/>
      <c r="BH119" s="1691"/>
      <c r="BI119" s="1691"/>
      <c r="BO119" s="887"/>
      <c r="BP119" s="888"/>
      <c r="BQ119" s="888"/>
      <c r="BR119" s="888"/>
      <c r="BS119" s="888"/>
      <c r="BT119" s="888"/>
      <c r="BU119" s="888"/>
      <c r="BV119" s="888"/>
      <c r="BW119" s="888"/>
      <c r="BX119" s="888"/>
      <c r="BY119" s="888"/>
      <c r="BZ119" s="888"/>
      <c r="CA119" s="888"/>
      <c r="CB119" s="888"/>
      <c r="CC119" s="888"/>
      <c r="CD119" s="888"/>
      <c r="CE119" s="888"/>
      <c r="CF119" s="888"/>
      <c r="CG119" s="888"/>
      <c r="CH119" s="888"/>
      <c r="CI119" s="888"/>
      <c r="CJ119" s="888"/>
      <c r="CK119" s="888"/>
      <c r="CL119" s="888"/>
      <c r="CM119" s="888"/>
      <c r="CN119" s="888"/>
      <c r="CO119" s="888"/>
      <c r="CP119" s="888"/>
      <c r="CQ119" s="888"/>
      <c r="CR119" s="888"/>
      <c r="CS119" s="888"/>
      <c r="CT119" s="888"/>
      <c r="CU119" s="888"/>
      <c r="CV119" s="888"/>
      <c r="CW119" s="888"/>
      <c r="CX119" s="888"/>
      <c r="CY119" s="888"/>
      <c r="CZ119" s="888"/>
      <c r="DA119" s="888"/>
      <c r="DB119" s="888"/>
      <c r="DC119" s="888"/>
      <c r="DD119" s="888"/>
      <c r="DE119" s="888"/>
      <c r="DF119" s="888"/>
      <c r="DG119" s="888"/>
      <c r="DH119" s="888"/>
      <c r="DI119" s="888"/>
    </row>
    <row r="120" spans="1:113" s="121" customFormat="1" ht="45" hidden="1" x14ac:dyDescent="0.25">
      <c r="A120" s="532"/>
      <c r="B120" s="117"/>
      <c r="C120" s="117"/>
      <c r="D120" s="117"/>
      <c r="E120" s="117"/>
      <c r="F120" s="117"/>
      <c r="G120" s="117"/>
      <c r="H120" s="117"/>
      <c r="I120" s="117"/>
      <c r="J120" s="117"/>
      <c r="K120" s="117"/>
      <c r="L120" s="117"/>
      <c r="M120" s="119"/>
      <c r="N120" s="119"/>
      <c r="O120" s="119"/>
      <c r="P120" s="119"/>
      <c r="Q120" s="119"/>
      <c r="R120" s="119"/>
      <c r="S120" s="119"/>
      <c r="T120" s="119"/>
      <c r="U120" s="119"/>
      <c r="V120" s="119"/>
      <c r="W120" s="119"/>
      <c r="X120" s="119"/>
      <c r="Y120" s="119"/>
      <c r="Z120" s="119"/>
      <c r="AA120" s="119"/>
      <c r="AB120" s="1706" t="s">
        <v>839</v>
      </c>
      <c r="AC120" s="1707">
        <v>10</v>
      </c>
      <c r="AD120" s="1708">
        <v>19</v>
      </c>
      <c r="AE120" s="1709">
        <v>28</v>
      </c>
      <c r="AF120" s="119"/>
      <c r="AG120" s="2281" t="s">
        <v>840</v>
      </c>
      <c r="AH120" s="1700" t="s">
        <v>841</v>
      </c>
      <c r="AI120" s="1701" t="s">
        <v>842</v>
      </c>
      <c r="AJ120" s="1705">
        <v>0.35</v>
      </c>
      <c r="AK120" s="1705">
        <v>0.25</v>
      </c>
      <c r="AL120" s="1705">
        <v>0.2</v>
      </c>
      <c r="AM120" s="1705">
        <v>1.1599999999999999</v>
      </c>
      <c r="AN120" s="1700" t="s">
        <v>843</v>
      </c>
      <c r="AO120" s="119"/>
      <c r="AP120" s="1700" t="s">
        <v>844</v>
      </c>
      <c r="AQ120" s="1701">
        <v>0.36</v>
      </c>
      <c r="AR120" s="123"/>
      <c r="AS120" s="123"/>
      <c r="AT120" s="119"/>
      <c r="AU120" s="119"/>
      <c r="AV120" s="119"/>
      <c r="AW120" s="119"/>
      <c r="AX120" s="119"/>
      <c r="AY120" s="1690" t="s">
        <v>1243</v>
      </c>
      <c r="AZ120" s="1691">
        <v>0.47</v>
      </c>
      <c r="BA120" s="1691">
        <v>30</v>
      </c>
      <c r="BB120" s="1691">
        <f t="shared" si="8"/>
        <v>14.1</v>
      </c>
      <c r="BC120" s="141">
        <f t="shared" si="9"/>
        <v>0.3059411708155671</v>
      </c>
      <c r="BD120" s="1691"/>
      <c r="BE120" s="1691"/>
      <c r="BF120" s="1691"/>
      <c r="BG120" s="1691"/>
      <c r="BH120" s="1691"/>
      <c r="BI120" s="1691"/>
      <c r="BO120" s="887"/>
      <c r="BP120" s="888"/>
      <c r="BQ120" s="888"/>
      <c r="BR120" s="888"/>
      <c r="BS120" s="888"/>
      <c r="BT120" s="888"/>
      <c r="BU120" s="888"/>
      <c r="BV120" s="888"/>
      <c r="BW120" s="888"/>
      <c r="BX120" s="888"/>
      <c r="BY120" s="888"/>
      <c r="BZ120" s="888"/>
      <c r="CA120" s="888"/>
      <c r="CB120" s="888"/>
      <c r="CC120" s="888"/>
      <c r="CD120" s="888"/>
      <c r="CE120" s="888"/>
      <c r="CF120" s="888"/>
      <c r="CG120" s="888"/>
      <c r="CH120" s="888"/>
      <c r="CI120" s="888"/>
      <c r="CJ120" s="888"/>
      <c r="CK120" s="888"/>
      <c r="CL120" s="888"/>
      <c r="CM120" s="888"/>
      <c r="CN120" s="888"/>
      <c r="CO120" s="888"/>
      <c r="CP120" s="888"/>
      <c r="CQ120" s="888"/>
      <c r="CR120" s="888"/>
      <c r="CS120" s="888"/>
      <c r="CT120" s="888"/>
      <c r="CU120" s="888"/>
      <c r="CV120" s="888"/>
      <c r="CW120" s="888"/>
      <c r="CX120" s="888"/>
      <c r="CY120" s="888"/>
      <c r="CZ120" s="888"/>
      <c r="DA120" s="888"/>
      <c r="DB120" s="888"/>
      <c r="DC120" s="888"/>
      <c r="DD120" s="888"/>
      <c r="DE120" s="888"/>
      <c r="DF120" s="888"/>
      <c r="DG120" s="888"/>
      <c r="DH120" s="888"/>
      <c r="DI120" s="888"/>
    </row>
    <row r="121" spans="1:113" s="121" customFormat="1" ht="56.25" hidden="1" x14ac:dyDescent="0.25">
      <c r="A121" s="532"/>
      <c r="B121" s="117"/>
      <c r="C121" s="117"/>
      <c r="D121" s="117"/>
      <c r="E121" s="117"/>
      <c r="F121" s="117"/>
      <c r="G121" s="117"/>
      <c r="H121" s="117"/>
      <c r="I121" s="117"/>
      <c r="J121" s="117"/>
      <c r="K121" s="117"/>
      <c r="L121" s="117"/>
      <c r="M121" s="119"/>
      <c r="N121" s="119"/>
      <c r="O121" s="119"/>
      <c r="P121" s="119"/>
      <c r="Q121" s="119"/>
      <c r="R121" s="119"/>
      <c r="S121" s="119"/>
      <c r="T121" s="119"/>
      <c r="U121" s="119"/>
      <c r="V121" s="119"/>
      <c r="W121" s="119"/>
      <c r="X121" s="119"/>
      <c r="Y121" s="119"/>
      <c r="Z121" s="119"/>
      <c r="AA121" s="119"/>
      <c r="AB121" s="1706" t="s">
        <v>845</v>
      </c>
      <c r="AC121" s="1707">
        <v>20</v>
      </c>
      <c r="AD121" s="1708">
        <v>35</v>
      </c>
      <c r="AE121" s="1711">
        <v>50</v>
      </c>
      <c r="AF121" s="119"/>
      <c r="AG121" s="2282"/>
      <c r="AH121" s="1700" t="s">
        <v>846</v>
      </c>
      <c r="AI121" s="1701" t="s">
        <v>825</v>
      </c>
      <c r="AJ121" s="1705">
        <v>0.45</v>
      </c>
      <c r="AK121" s="1705">
        <v>0.15</v>
      </c>
      <c r="AL121" s="1705">
        <v>0.28999999999999998</v>
      </c>
      <c r="AM121" s="1705">
        <v>0.81</v>
      </c>
      <c r="AN121" s="1700" t="s">
        <v>847</v>
      </c>
      <c r="AO121" s="119"/>
      <c r="AP121" s="1700" t="s">
        <v>848</v>
      </c>
      <c r="AQ121" s="1701">
        <v>0.7</v>
      </c>
      <c r="AR121" s="123"/>
      <c r="AS121" s="123"/>
      <c r="AT121" s="119"/>
      <c r="AU121" s="119"/>
      <c r="AV121" s="119"/>
      <c r="AW121" s="119"/>
      <c r="AX121" s="119"/>
      <c r="AY121" s="1690" t="s">
        <v>1244</v>
      </c>
      <c r="AZ121" s="1691">
        <v>0.47</v>
      </c>
      <c r="BA121" s="1691">
        <v>90</v>
      </c>
      <c r="BB121" s="1691">
        <f t="shared" si="8"/>
        <v>42.3</v>
      </c>
      <c r="BC121" s="141">
        <f t="shared" si="9"/>
        <v>0.3059411708155671</v>
      </c>
      <c r="BD121" s="1691"/>
      <c r="BE121" s="1691"/>
      <c r="BF121" s="1691"/>
      <c r="BG121" s="1691"/>
      <c r="BH121" s="1691"/>
      <c r="BI121" s="1691"/>
      <c r="BO121" s="887"/>
      <c r="BP121" s="888"/>
      <c r="BQ121" s="888"/>
      <c r="BR121" s="888"/>
      <c r="BS121" s="888"/>
      <c r="BT121" s="888"/>
      <c r="BU121" s="888"/>
      <c r="BV121" s="888"/>
      <c r="BW121" s="888"/>
      <c r="BX121" s="888"/>
      <c r="BY121" s="888"/>
      <c r="BZ121" s="888"/>
      <c r="CA121" s="888"/>
      <c r="CB121" s="888"/>
      <c r="CC121" s="888"/>
      <c r="CD121" s="888"/>
      <c r="CE121" s="888"/>
      <c r="CF121" s="888"/>
      <c r="CG121" s="888"/>
      <c r="CH121" s="888"/>
      <c r="CI121" s="888"/>
      <c r="CJ121" s="888"/>
      <c r="CK121" s="888"/>
      <c r="CL121" s="888"/>
      <c r="CM121" s="888"/>
      <c r="CN121" s="888"/>
      <c r="CO121" s="888"/>
      <c r="CP121" s="888"/>
      <c r="CQ121" s="888"/>
      <c r="CR121" s="888"/>
      <c r="CS121" s="888"/>
      <c r="CT121" s="888"/>
      <c r="CU121" s="888"/>
      <c r="CV121" s="888"/>
      <c r="CW121" s="888"/>
      <c r="CX121" s="888"/>
      <c r="CY121" s="888"/>
      <c r="CZ121" s="888"/>
      <c r="DA121" s="888"/>
      <c r="DB121" s="888"/>
      <c r="DC121" s="888"/>
      <c r="DD121" s="888"/>
      <c r="DE121" s="888"/>
      <c r="DF121" s="888"/>
      <c r="DG121" s="888"/>
      <c r="DH121" s="888"/>
      <c r="DI121" s="888"/>
    </row>
    <row r="122" spans="1:113" s="121" customFormat="1" ht="22.5" hidden="1" x14ac:dyDescent="0.25">
      <c r="A122" s="532"/>
      <c r="B122" s="117"/>
      <c r="C122" s="117"/>
      <c r="D122" s="117"/>
      <c r="E122" s="117"/>
      <c r="F122" s="117"/>
      <c r="G122" s="117"/>
      <c r="H122" s="117"/>
      <c r="I122" s="117"/>
      <c r="J122" s="117"/>
      <c r="K122" s="117"/>
      <c r="L122" s="117"/>
      <c r="M122" s="119"/>
      <c r="N122" s="119"/>
      <c r="O122" s="119"/>
      <c r="P122" s="119"/>
      <c r="Q122" s="119"/>
      <c r="R122" s="119"/>
      <c r="S122" s="119"/>
      <c r="T122" s="119"/>
      <c r="U122" s="119"/>
      <c r="V122" s="119"/>
      <c r="W122" s="119"/>
      <c r="X122" s="119"/>
      <c r="Y122" s="119"/>
      <c r="Z122" s="119"/>
      <c r="AA122" s="119"/>
      <c r="AB122" s="1706" t="s">
        <v>849</v>
      </c>
      <c r="AC122" s="1707">
        <v>8</v>
      </c>
      <c r="AD122" s="1708">
        <v>24</v>
      </c>
      <c r="AE122" s="1709">
        <v>40</v>
      </c>
      <c r="AF122" s="119"/>
      <c r="AG122" s="2282"/>
      <c r="AH122" s="1700" t="s">
        <v>846</v>
      </c>
      <c r="AI122" s="1705" t="s">
        <v>829</v>
      </c>
      <c r="AJ122" s="1705">
        <v>0.35</v>
      </c>
      <c r="AK122" s="1705">
        <v>0.23</v>
      </c>
      <c r="AL122" s="1705">
        <v>0.15</v>
      </c>
      <c r="AM122" s="1705">
        <v>0.81</v>
      </c>
      <c r="AN122" s="1700" t="s">
        <v>850</v>
      </c>
      <c r="AO122" s="119"/>
      <c r="AP122" s="1700" t="s">
        <v>851</v>
      </c>
      <c r="AQ122" s="1710"/>
      <c r="AR122" s="123"/>
      <c r="AS122" s="123"/>
      <c r="AT122" s="119"/>
      <c r="AU122" s="119"/>
      <c r="AV122" s="119"/>
      <c r="AW122" s="119"/>
      <c r="AX122" s="119"/>
      <c r="AY122" s="1690" t="s">
        <v>1245</v>
      </c>
      <c r="AZ122" s="1691">
        <v>0.47</v>
      </c>
      <c r="BA122" s="1691">
        <v>140</v>
      </c>
      <c r="BB122" s="1691">
        <f t="shared" si="8"/>
        <v>65.8</v>
      </c>
      <c r="BC122" s="141">
        <f t="shared" si="9"/>
        <v>0.3059411708155671</v>
      </c>
      <c r="BO122" s="887"/>
      <c r="BP122" s="888"/>
      <c r="BQ122" s="888"/>
      <c r="BR122" s="888"/>
      <c r="BS122" s="888"/>
      <c r="BT122" s="888"/>
      <c r="BU122" s="888"/>
      <c r="BV122" s="888"/>
      <c r="BW122" s="888"/>
      <c r="BX122" s="888"/>
      <c r="BY122" s="888"/>
      <c r="BZ122" s="888"/>
      <c r="CA122" s="888"/>
      <c r="CB122" s="888"/>
      <c r="CC122" s="888"/>
      <c r="CD122" s="888"/>
      <c r="CE122" s="888"/>
      <c r="CF122" s="888"/>
      <c r="CG122" s="888"/>
      <c r="CH122" s="888"/>
      <c r="CI122" s="888"/>
      <c r="CJ122" s="888"/>
      <c r="CK122" s="888"/>
      <c r="CL122" s="888"/>
      <c r="CM122" s="888"/>
      <c r="CN122" s="888"/>
      <c r="CO122" s="888"/>
      <c r="CP122" s="888"/>
      <c r="CQ122" s="888"/>
      <c r="CR122" s="888"/>
      <c r="CS122" s="888"/>
      <c r="CT122" s="888"/>
      <c r="CU122" s="888"/>
      <c r="CV122" s="888"/>
      <c r="CW122" s="888"/>
      <c r="CX122" s="888"/>
      <c r="CY122" s="888"/>
      <c r="CZ122" s="888"/>
      <c r="DA122" s="888"/>
      <c r="DB122" s="888"/>
      <c r="DC122" s="888"/>
      <c r="DD122" s="888"/>
      <c r="DE122" s="888"/>
      <c r="DF122" s="888"/>
      <c r="DG122" s="888"/>
      <c r="DH122" s="888"/>
      <c r="DI122" s="888"/>
    </row>
    <row r="123" spans="1:113" s="121" customFormat="1" ht="31.5" hidden="1" x14ac:dyDescent="0.25">
      <c r="A123" s="532"/>
      <c r="B123" s="117"/>
      <c r="C123" s="117"/>
      <c r="D123" s="117"/>
      <c r="E123" s="117"/>
      <c r="F123" s="117"/>
      <c r="G123" s="117"/>
      <c r="H123" s="117"/>
      <c r="I123" s="117"/>
      <c r="J123" s="117"/>
      <c r="K123" s="117"/>
      <c r="L123" s="117"/>
      <c r="M123" s="119"/>
      <c r="N123" s="119"/>
      <c r="O123" s="119"/>
      <c r="P123" s="119"/>
      <c r="Q123" s="119"/>
      <c r="R123" s="119"/>
      <c r="S123" s="119"/>
      <c r="T123" s="119"/>
      <c r="U123" s="119"/>
      <c r="V123" s="119"/>
      <c r="W123" s="119"/>
      <c r="X123" s="119"/>
      <c r="Y123" s="119"/>
      <c r="Z123" s="119"/>
      <c r="AA123" s="119"/>
      <c r="AB123" s="1706" t="s">
        <v>852</v>
      </c>
      <c r="AC123" s="1707">
        <v>12</v>
      </c>
      <c r="AD123" s="1708">
        <v>23.5</v>
      </c>
      <c r="AE123" s="1709">
        <v>35</v>
      </c>
      <c r="AF123" s="119"/>
      <c r="AG123" s="2282"/>
      <c r="AH123" s="1700" t="s">
        <v>853</v>
      </c>
      <c r="AI123" s="1701" t="s">
        <v>836</v>
      </c>
      <c r="AJ123" s="1705">
        <v>0.2</v>
      </c>
      <c r="AK123" s="1705">
        <v>0.08</v>
      </c>
      <c r="AL123" s="1705">
        <v>0.1</v>
      </c>
      <c r="AM123" s="1705">
        <v>0.33</v>
      </c>
      <c r="AN123" s="1700" t="s">
        <v>854</v>
      </c>
      <c r="AO123" s="119"/>
      <c r="AP123" s="1700" t="s">
        <v>855</v>
      </c>
      <c r="AQ123" s="1701">
        <v>0.75</v>
      </c>
      <c r="AR123" s="123"/>
      <c r="AS123" s="123"/>
      <c r="AT123" s="119"/>
      <c r="AU123" s="119"/>
      <c r="AV123" s="119"/>
      <c r="AW123" s="119"/>
      <c r="AX123" s="119"/>
      <c r="AY123" s="1690" t="s">
        <v>1246</v>
      </c>
      <c r="AZ123" s="1691">
        <v>0.47</v>
      </c>
      <c r="BA123" s="1691">
        <v>60</v>
      </c>
      <c r="BB123" s="1691">
        <f t="shared" si="8"/>
        <v>28.2</v>
      </c>
      <c r="BC123" s="141">
        <f t="shared" si="9"/>
        <v>0.3059411708155671</v>
      </c>
      <c r="BO123" s="887"/>
      <c r="BP123" s="888"/>
      <c r="BQ123" s="888"/>
      <c r="BR123" s="888"/>
      <c r="BS123" s="888"/>
      <c r="BT123" s="888"/>
      <c r="BU123" s="888"/>
      <c r="BV123" s="888"/>
      <c r="BW123" s="888"/>
      <c r="BX123" s="888"/>
      <c r="BY123" s="888"/>
      <c r="BZ123" s="888"/>
      <c r="CA123" s="888"/>
      <c r="CB123" s="888"/>
      <c r="CC123" s="888"/>
      <c r="CD123" s="888"/>
      <c r="CE123" s="888"/>
      <c r="CF123" s="888"/>
      <c r="CG123" s="888"/>
      <c r="CH123" s="888"/>
      <c r="CI123" s="888"/>
      <c r="CJ123" s="888"/>
      <c r="CK123" s="888"/>
      <c r="CL123" s="888"/>
      <c r="CM123" s="888"/>
      <c r="CN123" s="888"/>
      <c r="CO123" s="888"/>
      <c r="CP123" s="888"/>
      <c r="CQ123" s="888"/>
      <c r="CR123" s="888"/>
      <c r="CS123" s="888"/>
      <c r="CT123" s="888"/>
      <c r="CU123" s="888"/>
      <c r="CV123" s="888"/>
      <c r="CW123" s="888"/>
      <c r="CX123" s="888"/>
      <c r="CY123" s="888"/>
      <c r="CZ123" s="888"/>
      <c r="DA123" s="888"/>
      <c r="DB123" s="888"/>
      <c r="DC123" s="888"/>
      <c r="DD123" s="888"/>
      <c r="DE123" s="888"/>
      <c r="DF123" s="888"/>
      <c r="DG123" s="888"/>
      <c r="DH123" s="888"/>
      <c r="DI123" s="888"/>
    </row>
    <row r="124" spans="1:113" s="121" customFormat="1" ht="31.5" hidden="1" x14ac:dyDescent="0.25">
      <c r="A124" s="532"/>
      <c r="B124" s="117"/>
      <c r="C124" s="117"/>
      <c r="D124" s="117"/>
      <c r="E124" s="117"/>
      <c r="F124" s="117"/>
      <c r="G124" s="117"/>
      <c r="H124" s="117"/>
      <c r="I124" s="117"/>
      <c r="J124" s="117"/>
      <c r="K124" s="117"/>
      <c r="L124" s="117"/>
      <c r="M124" s="119"/>
      <c r="N124" s="119"/>
      <c r="O124" s="119"/>
      <c r="P124" s="119"/>
      <c r="Q124" s="119"/>
      <c r="R124" s="119"/>
      <c r="S124" s="119"/>
      <c r="T124" s="119"/>
      <c r="U124" s="119"/>
      <c r="V124" s="119"/>
      <c r="W124" s="119"/>
      <c r="X124" s="119"/>
      <c r="Y124" s="119"/>
      <c r="Z124" s="119"/>
      <c r="AA124" s="119"/>
      <c r="AB124" s="1706" t="s">
        <v>856</v>
      </c>
      <c r="AC124" s="1707">
        <v>10</v>
      </c>
      <c r="AD124" s="1708">
        <v>25</v>
      </c>
      <c r="AE124" s="1709">
        <v>40</v>
      </c>
      <c r="AF124" s="119"/>
      <c r="AG124" s="2282"/>
      <c r="AH124" s="1700" t="s">
        <v>857</v>
      </c>
      <c r="AI124" s="1701" t="s">
        <v>858</v>
      </c>
      <c r="AJ124" s="1705">
        <v>0.43</v>
      </c>
      <c r="AK124" s="1705">
        <v>0.24</v>
      </c>
      <c r="AL124" s="1705">
        <v>0.12</v>
      </c>
      <c r="AM124" s="1705">
        <v>0.93</v>
      </c>
      <c r="AN124" s="1700" t="s">
        <v>859</v>
      </c>
      <c r="AO124" s="119"/>
      <c r="AP124" s="1700" t="s">
        <v>860</v>
      </c>
      <c r="AQ124" s="1701">
        <v>0.73</v>
      </c>
      <c r="AR124" s="123"/>
      <c r="AS124" s="123"/>
      <c r="AT124" s="119"/>
      <c r="AU124" s="119"/>
      <c r="AV124" s="119"/>
      <c r="AW124" s="119"/>
      <c r="AX124" s="119"/>
      <c r="AY124" s="1690" t="s">
        <v>1247</v>
      </c>
      <c r="AZ124" s="1691">
        <v>0.47</v>
      </c>
      <c r="BA124" s="1691">
        <v>30</v>
      </c>
      <c r="BB124" s="1691">
        <f t="shared" si="8"/>
        <v>14.1</v>
      </c>
      <c r="BC124" s="141">
        <f t="shared" si="9"/>
        <v>0.3059411708155671</v>
      </c>
      <c r="BO124" s="887"/>
      <c r="BP124" s="888"/>
      <c r="BQ124" s="888"/>
      <c r="BR124" s="888"/>
      <c r="BS124" s="888"/>
      <c r="BT124" s="888"/>
      <c r="BU124" s="888"/>
      <c r="BV124" s="888"/>
      <c r="BW124" s="888"/>
      <c r="BX124" s="888"/>
      <c r="BY124" s="888"/>
      <c r="BZ124" s="888"/>
      <c r="CA124" s="888"/>
      <c r="CB124" s="888"/>
      <c r="CC124" s="888"/>
      <c r="CD124" s="888"/>
      <c r="CE124" s="888"/>
      <c r="CF124" s="888"/>
      <c r="CG124" s="888"/>
      <c r="CH124" s="888"/>
      <c r="CI124" s="888"/>
      <c r="CJ124" s="888"/>
      <c r="CK124" s="888"/>
      <c r="CL124" s="888"/>
      <c r="CM124" s="888"/>
      <c r="CN124" s="888"/>
      <c r="CO124" s="888"/>
      <c r="CP124" s="888"/>
      <c r="CQ124" s="888"/>
      <c r="CR124" s="888"/>
      <c r="CS124" s="888"/>
      <c r="CT124" s="888"/>
      <c r="CU124" s="888"/>
      <c r="CV124" s="888"/>
      <c r="CW124" s="888"/>
      <c r="CX124" s="888"/>
      <c r="CY124" s="888"/>
      <c r="CZ124" s="888"/>
      <c r="DA124" s="888"/>
      <c r="DB124" s="888"/>
      <c r="DC124" s="888"/>
      <c r="DD124" s="888"/>
      <c r="DE124" s="888"/>
      <c r="DF124" s="888"/>
      <c r="DG124" s="888"/>
      <c r="DH124" s="888"/>
      <c r="DI124" s="888"/>
    </row>
    <row r="125" spans="1:113" s="121" customFormat="1" ht="22.5" hidden="1" x14ac:dyDescent="0.25">
      <c r="A125" s="532"/>
      <c r="B125" s="117"/>
      <c r="C125" s="117"/>
      <c r="D125" s="117"/>
      <c r="E125" s="117"/>
      <c r="F125" s="117"/>
      <c r="G125" s="117"/>
      <c r="H125" s="117"/>
      <c r="I125" s="117"/>
      <c r="J125" s="117"/>
      <c r="K125" s="117"/>
      <c r="L125" s="117"/>
      <c r="M125" s="119"/>
      <c r="N125" s="119"/>
      <c r="O125" s="119"/>
      <c r="P125" s="119"/>
      <c r="Q125" s="119"/>
      <c r="R125" s="119"/>
      <c r="S125" s="119"/>
      <c r="T125" s="119"/>
      <c r="U125" s="119"/>
      <c r="V125" s="119"/>
      <c r="W125" s="119"/>
      <c r="X125" s="119"/>
      <c r="Y125" s="119"/>
      <c r="Z125" s="119"/>
      <c r="AA125" s="119"/>
      <c r="AB125" s="1706" t="s">
        <v>861</v>
      </c>
      <c r="AC125" s="1707">
        <v>8</v>
      </c>
      <c r="AD125" s="1708">
        <v>16</v>
      </c>
      <c r="AE125" s="1709">
        <v>24</v>
      </c>
      <c r="AF125" s="119"/>
      <c r="AG125" s="2282"/>
      <c r="AH125" s="1693"/>
      <c r="AI125" s="1693"/>
      <c r="AJ125" s="1693"/>
      <c r="AK125" s="1693"/>
      <c r="AL125" s="1693"/>
      <c r="AM125" s="1693"/>
      <c r="AN125" s="1700" t="s">
        <v>862</v>
      </c>
      <c r="AO125" s="119"/>
      <c r="AP125" s="1700" t="s">
        <v>863</v>
      </c>
      <c r="AQ125" s="1705" t="s">
        <v>864</v>
      </c>
      <c r="AR125" s="123"/>
      <c r="AS125" s="123"/>
      <c r="AT125" s="119"/>
      <c r="AU125" s="119"/>
      <c r="AV125" s="119"/>
      <c r="AW125" s="119"/>
      <c r="AX125" s="119"/>
      <c r="AY125" s="1690" t="s">
        <v>1248</v>
      </c>
      <c r="AZ125" s="1691">
        <v>0.47</v>
      </c>
      <c r="BA125" s="1691">
        <v>90</v>
      </c>
      <c r="BB125" s="1691">
        <f t="shared" si="8"/>
        <v>42.3</v>
      </c>
      <c r="BC125" s="141">
        <f t="shared" si="9"/>
        <v>0.3059411708155671</v>
      </c>
      <c r="BO125" s="887"/>
      <c r="BP125" s="888"/>
      <c r="BQ125" s="888"/>
      <c r="BR125" s="888"/>
      <c r="BS125" s="888"/>
      <c r="BT125" s="888"/>
      <c r="BU125" s="888"/>
      <c r="BV125" s="888"/>
      <c r="BW125" s="888"/>
      <c r="BX125" s="888"/>
      <c r="BY125" s="888"/>
      <c r="BZ125" s="888"/>
      <c r="CA125" s="888"/>
      <c r="CB125" s="888"/>
      <c r="CC125" s="888"/>
      <c r="CD125" s="888"/>
      <c r="CE125" s="888"/>
      <c r="CF125" s="888"/>
      <c r="CG125" s="888"/>
      <c r="CH125" s="888"/>
      <c r="CI125" s="888"/>
      <c r="CJ125" s="888"/>
      <c r="CK125" s="888"/>
      <c r="CL125" s="888"/>
      <c r="CM125" s="888"/>
      <c r="CN125" s="888"/>
      <c r="CO125" s="888"/>
      <c r="CP125" s="888"/>
      <c r="CQ125" s="888"/>
      <c r="CR125" s="888"/>
      <c r="CS125" s="888"/>
      <c r="CT125" s="888"/>
      <c r="CU125" s="888"/>
      <c r="CV125" s="888"/>
      <c r="CW125" s="888"/>
      <c r="CX125" s="888"/>
      <c r="CY125" s="888"/>
      <c r="CZ125" s="888"/>
      <c r="DA125" s="888"/>
      <c r="DB125" s="888"/>
      <c r="DC125" s="888"/>
      <c r="DD125" s="888"/>
      <c r="DE125" s="888"/>
      <c r="DF125" s="888"/>
      <c r="DG125" s="888"/>
      <c r="DH125" s="888"/>
      <c r="DI125" s="888"/>
    </row>
    <row r="126" spans="1:113" s="121" customFormat="1" ht="33.75" hidden="1" x14ac:dyDescent="0.25">
      <c r="A126" s="532"/>
      <c r="B126" s="117"/>
      <c r="C126" s="117"/>
      <c r="D126" s="117"/>
      <c r="E126" s="117"/>
      <c r="F126" s="117"/>
      <c r="G126" s="117"/>
      <c r="H126" s="117"/>
      <c r="I126" s="117"/>
      <c r="J126" s="117"/>
      <c r="K126" s="117"/>
      <c r="L126" s="117"/>
      <c r="M126" s="119"/>
      <c r="N126" s="119"/>
      <c r="O126" s="119"/>
      <c r="P126" s="119"/>
      <c r="Q126" s="119"/>
      <c r="R126" s="119"/>
      <c r="S126" s="119"/>
      <c r="T126" s="119"/>
      <c r="U126" s="119"/>
      <c r="V126" s="119"/>
      <c r="W126" s="119"/>
      <c r="X126" s="119"/>
      <c r="Y126" s="119"/>
      <c r="Z126" s="119"/>
      <c r="AA126" s="119"/>
      <c r="AB126" s="1706" t="s">
        <v>865</v>
      </c>
      <c r="AC126" s="1707">
        <v>10</v>
      </c>
      <c r="AD126" s="1708">
        <v>14</v>
      </c>
      <c r="AE126" s="1709">
        <v>18</v>
      </c>
      <c r="AF126" s="119"/>
      <c r="AG126" s="2282"/>
      <c r="AH126" s="1700" t="s">
        <v>857</v>
      </c>
      <c r="AI126" s="1705" t="s">
        <v>866</v>
      </c>
      <c r="AJ126" s="1705">
        <v>0.26</v>
      </c>
      <c r="AK126" s="1705">
        <v>0.1</v>
      </c>
      <c r="AL126" s="1705">
        <v>0.13</v>
      </c>
      <c r="AM126" s="1705">
        <v>0.52</v>
      </c>
      <c r="AN126" s="1700" t="s">
        <v>867</v>
      </c>
      <c r="AO126" s="119"/>
      <c r="AP126" s="1700" t="s">
        <v>868</v>
      </c>
      <c r="AQ126" s="1701">
        <v>0.61</v>
      </c>
      <c r="AR126" s="123"/>
      <c r="AS126" s="123"/>
      <c r="AT126" s="119"/>
      <c r="AU126" s="119"/>
      <c r="AV126" s="119"/>
      <c r="AW126" s="119"/>
      <c r="AX126" s="119"/>
      <c r="AY126" s="119"/>
      <c r="AZ126" s="119"/>
      <c r="BA126" s="119"/>
      <c r="BO126" s="887"/>
      <c r="BP126" s="888"/>
      <c r="BQ126" s="888"/>
      <c r="BR126" s="888"/>
      <c r="BS126" s="888"/>
      <c r="BT126" s="888"/>
      <c r="BU126" s="888"/>
      <c r="BV126" s="888"/>
      <c r="BW126" s="888"/>
      <c r="BX126" s="888"/>
      <c r="BY126" s="888"/>
      <c r="BZ126" s="888"/>
      <c r="CA126" s="888"/>
      <c r="CB126" s="888"/>
      <c r="CC126" s="888"/>
      <c r="CD126" s="888"/>
      <c r="CE126" s="888"/>
      <c r="CF126" s="888"/>
      <c r="CG126" s="888"/>
      <c r="CH126" s="888"/>
      <c r="CI126" s="888"/>
      <c r="CJ126" s="888"/>
      <c r="CK126" s="888"/>
      <c r="CL126" s="888"/>
      <c r="CM126" s="888"/>
      <c r="CN126" s="888"/>
      <c r="CO126" s="888"/>
      <c r="CP126" s="888"/>
      <c r="CQ126" s="888"/>
      <c r="CR126" s="888"/>
      <c r="CS126" s="888"/>
      <c r="CT126" s="888"/>
      <c r="CU126" s="888"/>
      <c r="CV126" s="888"/>
      <c r="CW126" s="888"/>
      <c r="CX126" s="888"/>
      <c r="CY126" s="888"/>
      <c r="CZ126" s="888"/>
      <c r="DA126" s="888"/>
      <c r="DB126" s="888"/>
      <c r="DC126" s="888"/>
      <c r="DD126" s="888"/>
      <c r="DE126" s="888"/>
      <c r="DF126" s="888"/>
      <c r="DG126" s="888"/>
      <c r="DH126" s="888"/>
      <c r="DI126" s="888"/>
    </row>
    <row r="127" spans="1:113" s="121" customFormat="1" ht="60" hidden="1" x14ac:dyDescent="0.25">
      <c r="A127" s="532"/>
      <c r="B127" s="117"/>
      <c r="C127" s="117"/>
      <c r="D127" s="117"/>
      <c r="E127" s="117"/>
      <c r="F127" s="117"/>
      <c r="G127" s="117"/>
      <c r="H127" s="117"/>
      <c r="I127" s="117"/>
      <c r="J127" s="117"/>
      <c r="K127" s="117"/>
      <c r="L127" s="117"/>
      <c r="M127" s="119"/>
      <c r="N127" s="119"/>
      <c r="O127" s="119"/>
      <c r="P127" s="119"/>
      <c r="Q127" s="119"/>
      <c r="R127" s="119"/>
      <c r="S127" s="119"/>
      <c r="T127" s="119"/>
      <c r="U127" s="119"/>
      <c r="V127" s="119"/>
      <c r="W127" s="119"/>
      <c r="X127" s="119"/>
      <c r="Y127" s="119"/>
      <c r="Z127" s="119"/>
      <c r="AA127" s="119"/>
      <c r="AB127" s="1706"/>
      <c r="AC127" s="1707"/>
      <c r="AD127" s="1708"/>
      <c r="AE127" s="1709"/>
      <c r="AF127" s="119"/>
      <c r="AG127" s="2282"/>
      <c r="AH127" s="1700"/>
      <c r="AI127" s="1705"/>
      <c r="AJ127" s="1705"/>
      <c r="AK127" s="1705"/>
      <c r="AL127" s="1705"/>
      <c r="AM127" s="1705"/>
      <c r="AN127" s="1700"/>
      <c r="AO127" s="119"/>
      <c r="AP127" s="1700"/>
      <c r="AQ127" s="1701"/>
      <c r="AR127" s="123"/>
      <c r="AS127" s="123"/>
      <c r="AT127" s="119"/>
      <c r="AU127" s="119"/>
      <c r="AV127" s="119"/>
      <c r="AW127" s="119"/>
      <c r="AX127" s="119"/>
      <c r="AY127" s="1689" t="s">
        <v>1254</v>
      </c>
      <c r="AZ127" s="1689" t="s">
        <v>1255</v>
      </c>
      <c r="BA127" s="1689" t="s">
        <v>120</v>
      </c>
      <c r="BO127" s="887"/>
      <c r="BP127" s="888"/>
      <c r="BQ127" s="888"/>
      <c r="BR127" s="888"/>
      <c r="BS127" s="888"/>
      <c r="BT127" s="888"/>
      <c r="BU127" s="888"/>
      <c r="BV127" s="888"/>
      <c r="BW127" s="888"/>
      <c r="BX127" s="888"/>
      <c r="BY127" s="888"/>
      <c r="BZ127" s="888"/>
      <c r="CA127" s="888"/>
      <c r="CB127" s="888"/>
      <c r="CC127" s="888"/>
      <c r="CD127" s="888"/>
      <c r="CE127" s="888"/>
      <c r="CF127" s="888"/>
      <c r="CG127" s="888"/>
      <c r="CH127" s="888"/>
      <c r="CI127" s="888"/>
      <c r="CJ127" s="888"/>
      <c r="CK127" s="888"/>
      <c r="CL127" s="888"/>
      <c r="CM127" s="888"/>
      <c r="CN127" s="888"/>
      <c r="CO127" s="888"/>
      <c r="CP127" s="888"/>
      <c r="CQ127" s="888"/>
      <c r="CR127" s="888"/>
      <c r="CS127" s="888"/>
      <c r="CT127" s="888"/>
      <c r="CU127" s="888"/>
      <c r="CV127" s="888"/>
      <c r="CW127" s="888"/>
      <c r="CX127" s="888"/>
      <c r="CY127" s="888"/>
      <c r="CZ127" s="888"/>
      <c r="DA127" s="888"/>
      <c r="DB127" s="888"/>
      <c r="DC127" s="888"/>
      <c r="DD127" s="888"/>
      <c r="DE127" s="888"/>
      <c r="DF127" s="888"/>
      <c r="DG127" s="888"/>
      <c r="DH127" s="888"/>
      <c r="DI127" s="888"/>
    </row>
    <row r="128" spans="1:113" s="121" customFormat="1" hidden="1" x14ac:dyDescent="0.25">
      <c r="A128" s="532"/>
      <c r="B128" s="117"/>
      <c r="C128" s="117"/>
      <c r="D128" s="117"/>
      <c r="E128" s="117"/>
      <c r="F128" s="117"/>
      <c r="G128" s="117"/>
      <c r="H128" s="117"/>
      <c r="I128" s="117"/>
      <c r="J128" s="117"/>
      <c r="K128" s="117"/>
      <c r="L128" s="117"/>
      <c r="M128" s="119"/>
      <c r="N128" s="119"/>
      <c r="O128" s="119"/>
      <c r="P128" s="119"/>
      <c r="Q128" s="119"/>
      <c r="R128" s="119"/>
      <c r="S128" s="119"/>
      <c r="T128" s="119"/>
      <c r="U128" s="119"/>
      <c r="V128" s="119"/>
      <c r="W128" s="119"/>
      <c r="X128" s="119"/>
      <c r="Y128" s="119"/>
      <c r="Z128" s="119"/>
      <c r="AA128" s="119"/>
      <c r="AB128" s="1706"/>
      <c r="AC128" s="1707"/>
      <c r="AD128" s="1708"/>
      <c r="AE128" s="1709"/>
      <c r="AF128" s="119"/>
      <c r="AG128" s="2282"/>
      <c r="AH128" s="1700"/>
      <c r="AI128" s="1705"/>
      <c r="AJ128" s="1705"/>
      <c r="AK128" s="1705"/>
      <c r="AL128" s="1705"/>
      <c r="AM128" s="1705"/>
      <c r="AN128" s="1700"/>
      <c r="AO128" s="119"/>
      <c r="AP128" s="1700"/>
      <c r="AQ128" s="1701"/>
      <c r="AR128" s="123"/>
      <c r="AS128" s="123"/>
      <c r="AT128" s="119"/>
      <c r="AU128" s="119"/>
      <c r="AV128" s="119"/>
      <c r="AW128" s="119"/>
      <c r="AX128" s="119"/>
      <c r="AY128" s="119" t="s">
        <v>1256</v>
      </c>
      <c r="AZ128" s="119">
        <v>5</v>
      </c>
      <c r="BA128" s="141">
        <v>0.75</v>
      </c>
      <c r="BO128" s="887"/>
      <c r="BP128" s="888"/>
      <c r="BQ128" s="888"/>
      <c r="BR128" s="888"/>
      <c r="BS128" s="888"/>
      <c r="BT128" s="888"/>
      <c r="BU128" s="888"/>
      <c r="BV128" s="888"/>
      <c r="BW128" s="888"/>
      <c r="BX128" s="888"/>
      <c r="BY128" s="888"/>
      <c r="BZ128" s="888"/>
      <c r="CA128" s="888"/>
      <c r="CB128" s="888"/>
      <c r="CC128" s="888"/>
      <c r="CD128" s="888"/>
      <c r="CE128" s="888"/>
      <c r="CF128" s="888"/>
      <c r="CG128" s="888"/>
      <c r="CH128" s="888"/>
      <c r="CI128" s="888"/>
      <c r="CJ128" s="888"/>
      <c r="CK128" s="888"/>
      <c r="CL128" s="888"/>
      <c r="CM128" s="888"/>
      <c r="CN128" s="888"/>
      <c r="CO128" s="888"/>
      <c r="CP128" s="888"/>
      <c r="CQ128" s="888"/>
      <c r="CR128" s="888"/>
      <c r="CS128" s="888"/>
      <c r="CT128" s="888"/>
      <c r="CU128" s="888"/>
      <c r="CV128" s="888"/>
      <c r="CW128" s="888"/>
      <c r="CX128" s="888"/>
      <c r="CY128" s="888"/>
      <c r="CZ128" s="888"/>
      <c r="DA128" s="888"/>
      <c r="DB128" s="888"/>
      <c r="DC128" s="888"/>
      <c r="DD128" s="888"/>
      <c r="DE128" s="888"/>
      <c r="DF128" s="888"/>
      <c r="DG128" s="888"/>
      <c r="DH128" s="888"/>
      <c r="DI128" s="888"/>
    </row>
    <row r="129" spans="1:113" s="121" customFormat="1" hidden="1" x14ac:dyDescent="0.25">
      <c r="A129" s="532"/>
      <c r="B129" s="117"/>
      <c r="C129" s="117"/>
      <c r="D129" s="117"/>
      <c r="E129" s="117"/>
      <c r="F129" s="117"/>
      <c r="G129" s="117"/>
      <c r="H129" s="117"/>
      <c r="I129" s="117"/>
      <c r="J129" s="117"/>
      <c r="K129" s="117"/>
      <c r="L129" s="117"/>
      <c r="M129" s="119"/>
      <c r="N129" s="119"/>
      <c r="O129" s="119"/>
      <c r="P129" s="119"/>
      <c r="Q129" s="119"/>
      <c r="R129" s="119"/>
      <c r="S129" s="119"/>
      <c r="T129" s="119"/>
      <c r="U129" s="119"/>
      <c r="V129" s="119"/>
      <c r="W129" s="119"/>
      <c r="X129" s="119"/>
      <c r="Y129" s="119"/>
      <c r="Z129" s="119"/>
      <c r="AA129" s="119"/>
      <c r="AB129" s="1706"/>
      <c r="AC129" s="1707"/>
      <c r="AD129" s="1708"/>
      <c r="AE129" s="1709"/>
      <c r="AF129" s="119"/>
      <c r="AG129" s="2282"/>
      <c r="AH129" s="1700"/>
      <c r="AI129" s="1705"/>
      <c r="AJ129" s="1705"/>
      <c r="AK129" s="1705"/>
      <c r="AL129" s="1705"/>
      <c r="AM129" s="1705"/>
      <c r="AN129" s="1700"/>
      <c r="AO129" s="119"/>
      <c r="AP129" s="1700"/>
      <c r="AQ129" s="1701"/>
      <c r="AR129" s="123"/>
      <c r="AS129" s="123"/>
      <c r="AT129" s="119"/>
      <c r="AU129" s="119"/>
      <c r="AV129" s="119"/>
      <c r="AW129" s="119"/>
      <c r="AX129" s="119"/>
      <c r="AY129" s="119" t="s">
        <v>1257</v>
      </c>
      <c r="AZ129" s="119">
        <v>2.1</v>
      </c>
      <c r="BA129" s="141">
        <v>0.75</v>
      </c>
      <c r="BO129" s="887"/>
      <c r="BP129" s="888"/>
      <c r="BQ129" s="888"/>
      <c r="BR129" s="888"/>
      <c r="BS129" s="888"/>
      <c r="BT129" s="888"/>
      <c r="BU129" s="888"/>
      <c r="BV129" s="888"/>
      <c r="BW129" s="888"/>
      <c r="BX129" s="888"/>
      <c r="BY129" s="888"/>
      <c r="BZ129" s="888"/>
      <c r="CA129" s="888"/>
      <c r="CB129" s="888"/>
      <c r="CC129" s="888"/>
      <c r="CD129" s="888"/>
      <c r="CE129" s="888"/>
      <c r="CF129" s="888"/>
      <c r="CG129" s="888"/>
      <c r="CH129" s="888"/>
      <c r="CI129" s="888"/>
      <c r="CJ129" s="888"/>
      <c r="CK129" s="888"/>
      <c r="CL129" s="888"/>
      <c r="CM129" s="888"/>
      <c r="CN129" s="888"/>
      <c r="CO129" s="888"/>
      <c r="CP129" s="888"/>
      <c r="CQ129" s="888"/>
      <c r="CR129" s="888"/>
      <c r="CS129" s="888"/>
      <c r="CT129" s="888"/>
      <c r="CU129" s="888"/>
      <c r="CV129" s="888"/>
      <c r="CW129" s="888"/>
      <c r="CX129" s="888"/>
      <c r="CY129" s="888"/>
      <c r="CZ129" s="888"/>
      <c r="DA129" s="888"/>
      <c r="DB129" s="888"/>
      <c r="DC129" s="888"/>
      <c r="DD129" s="888"/>
      <c r="DE129" s="888"/>
      <c r="DF129" s="888"/>
      <c r="DG129" s="888"/>
      <c r="DH129" s="888"/>
      <c r="DI129" s="888"/>
    </row>
    <row r="130" spans="1:113" s="121" customFormat="1" hidden="1" x14ac:dyDescent="0.25">
      <c r="A130" s="532"/>
      <c r="B130" s="117"/>
      <c r="C130" s="117"/>
      <c r="D130" s="117"/>
      <c r="E130" s="117"/>
      <c r="F130" s="117"/>
      <c r="G130" s="117"/>
      <c r="H130" s="117"/>
      <c r="I130" s="117"/>
      <c r="J130" s="117"/>
      <c r="K130" s="117"/>
      <c r="L130" s="117"/>
      <c r="M130" s="119"/>
      <c r="N130" s="119"/>
      <c r="O130" s="119"/>
      <c r="P130" s="119"/>
      <c r="Q130" s="119"/>
      <c r="R130" s="119"/>
      <c r="S130" s="119"/>
      <c r="T130" s="119"/>
      <c r="U130" s="119"/>
      <c r="V130" s="119"/>
      <c r="W130" s="119"/>
      <c r="X130" s="119"/>
      <c r="Y130" s="119"/>
      <c r="Z130" s="119"/>
      <c r="AA130" s="119"/>
      <c r="AB130" s="1706"/>
      <c r="AC130" s="1707"/>
      <c r="AD130" s="1708"/>
      <c r="AE130" s="1709"/>
      <c r="AF130" s="119"/>
      <c r="AG130" s="2282"/>
      <c r="AH130" s="1700"/>
      <c r="AI130" s="1705"/>
      <c r="AJ130" s="1705"/>
      <c r="AK130" s="1705"/>
      <c r="AL130" s="1705"/>
      <c r="AM130" s="1705"/>
      <c r="AN130" s="1700"/>
      <c r="AO130" s="119"/>
      <c r="AP130" s="1700"/>
      <c r="AQ130" s="1701"/>
      <c r="AR130" s="123"/>
      <c r="AS130" s="123"/>
      <c r="AT130" s="119"/>
      <c r="AU130" s="119"/>
      <c r="AV130" s="119"/>
      <c r="AW130" s="119"/>
      <c r="AX130" s="119"/>
      <c r="AY130" s="119" t="s">
        <v>1258</v>
      </c>
      <c r="AZ130" s="119">
        <v>2.6</v>
      </c>
      <c r="BA130" s="141">
        <v>0.75</v>
      </c>
      <c r="BO130" s="887"/>
      <c r="BP130" s="888"/>
      <c r="BQ130" s="888"/>
      <c r="BR130" s="888"/>
      <c r="BS130" s="888"/>
      <c r="BT130" s="888"/>
      <c r="BU130" s="888"/>
      <c r="BV130" s="888"/>
      <c r="BW130" s="888"/>
      <c r="BX130" s="888"/>
      <c r="BY130" s="888"/>
      <c r="BZ130" s="888"/>
      <c r="CA130" s="888"/>
      <c r="CB130" s="888"/>
      <c r="CC130" s="888"/>
      <c r="CD130" s="888"/>
      <c r="CE130" s="888"/>
      <c r="CF130" s="888"/>
      <c r="CG130" s="888"/>
      <c r="CH130" s="888"/>
      <c r="CI130" s="888"/>
      <c r="CJ130" s="888"/>
      <c r="CK130" s="888"/>
      <c r="CL130" s="888"/>
      <c r="CM130" s="888"/>
      <c r="CN130" s="888"/>
      <c r="CO130" s="888"/>
      <c r="CP130" s="888"/>
      <c r="CQ130" s="888"/>
      <c r="CR130" s="888"/>
      <c r="CS130" s="888"/>
      <c r="CT130" s="888"/>
      <c r="CU130" s="888"/>
      <c r="CV130" s="888"/>
      <c r="CW130" s="888"/>
      <c r="CX130" s="888"/>
      <c r="CY130" s="888"/>
      <c r="CZ130" s="888"/>
      <c r="DA130" s="888"/>
      <c r="DB130" s="888"/>
      <c r="DC130" s="888"/>
      <c r="DD130" s="888"/>
      <c r="DE130" s="888"/>
      <c r="DF130" s="888"/>
      <c r="DG130" s="888"/>
      <c r="DH130" s="888"/>
      <c r="DI130" s="888"/>
    </row>
    <row r="131" spans="1:113" s="121" customFormat="1" hidden="1" x14ac:dyDescent="0.25">
      <c r="A131" s="532"/>
      <c r="B131" s="117"/>
      <c r="C131" s="117"/>
      <c r="D131" s="117"/>
      <c r="E131" s="117"/>
      <c r="F131" s="117"/>
      <c r="G131" s="117"/>
      <c r="H131" s="117"/>
      <c r="I131" s="117"/>
      <c r="J131" s="117"/>
      <c r="K131" s="117"/>
      <c r="L131" s="117"/>
      <c r="M131" s="119"/>
      <c r="N131" s="119"/>
      <c r="O131" s="119"/>
      <c r="P131" s="119"/>
      <c r="Q131" s="119"/>
      <c r="R131" s="119"/>
      <c r="S131" s="119"/>
      <c r="T131" s="119"/>
      <c r="U131" s="119"/>
      <c r="V131" s="119"/>
      <c r="W131" s="119"/>
      <c r="X131" s="119"/>
      <c r="Y131" s="119"/>
      <c r="Z131" s="119"/>
      <c r="AA131" s="119"/>
      <c r="AB131" s="1706"/>
      <c r="AC131" s="1707"/>
      <c r="AD131" s="1708"/>
      <c r="AE131" s="1709"/>
      <c r="AF131" s="119"/>
      <c r="AG131" s="2282"/>
      <c r="AH131" s="1700"/>
      <c r="AI131" s="1705"/>
      <c r="AJ131" s="1705"/>
      <c r="AK131" s="1705"/>
      <c r="AL131" s="1705"/>
      <c r="AM131" s="1705"/>
      <c r="AN131" s="1700"/>
      <c r="AO131" s="119"/>
      <c r="AP131" s="1700"/>
      <c r="AQ131" s="1701"/>
      <c r="AR131" s="123"/>
      <c r="AS131" s="123"/>
      <c r="AT131" s="119"/>
      <c r="AU131" s="119"/>
      <c r="AV131" s="119"/>
      <c r="AW131" s="119"/>
      <c r="AX131" s="119"/>
      <c r="AY131" s="119" t="s">
        <v>1259</v>
      </c>
      <c r="AZ131" s="119">
        <v>10</v>
      </c>
      <c r="BA131" s="141">
        <v>0.75</v>
      </c>
      <c r="BO131" s="887"/>
      <c r="BP131" s="888"/>
      <c r="BQ131" s="888"/>
      <c r="BR131" s="888"/>
      <c r="BS131" s="888"/>
      <c r="BT131" s="888"/>
      <c r="BU131" s="888"/>
      <c r="BV131" s="888"/>
      <c r="BW131" s="888"/>
      <c r="BX131" s="888"/>
      <c r="BY131" s="888"/>
      <c r="BZ131" s="888"/>
      <c r="CA131" s="888"/>
      <c r="CB131" s="888"/>
      <c r="CC131" s="888"/>
      <c r="CD131" s="888"/>
      <c r="CE131" s="888"/>
      <c r="CF131" s="888"/>
      <c r="CG131" s="888"/>
      <c r="CH131" s="888"/>
      <c r="CI131" s="888"/>
      <c r="CJ131" s="888"/>
      <c r="CK131" s="888"/>
      <c r="CL131" s="888"/>
      <c r="CM131" s="888"/>
      <c r="CN131" s="888"/>
      <c r="CO131" s="888"/>
      <c r="CP131" s="888"/>
      <c r="CQ131" s="888"/>
      <c r="CR131" s="888"/>
      <c r="CS131" s="888"/>
      <c r="CT131" s="888"/>
      <c r="CU131" s="888"/>
      <c r="CV131" s="888"/>
      <c r="CW131" s="888"/>
      <c r="CX131" s="888"/>
      <c r="CY131" s="888"/>
      <c r="CZ131" s="888"/>
      <c r="DA131" s="888"/>
      <c r="DB131" s="888"/>
      <c r="DC131" s="888"/>
      <c r="DD131" s="888"/>
      <c r="DE131" s="888"/>
      <c r="DF131" s="888"/>
      <c r="DG131" s="888"/>
      <c r="DH131" s="888"/>
      <c r="DI131" s="888"/>
    </row>
    <row r="132" spans="1:113" s="121" customFormat="1" hidden="1" x14ac:dyDescent="0.25">
      <c r="A132" s="532"/>
      <c r="B132" s="117"/>
      <c r="C132" s="117"/>
      <c r="D132" s="117"/>
      <c r="E132" s="117"/>
      <c r="F132" s="117"/>
      <c r="G132" s="117"/>
      <c r="H132" s="117"/>
      <c r="I132" s="117"/>
      <c r="J132" s="117"/>
      <c r="K132" s="117"/>
      <c r="L132" s="117"/>
      <c r="M132" s="119"/>
      <c r="N132" s="119"/>
      <c r="O132" s="119"/>
      <c r="P132" s="119"/>
      <c r="Q132" s="119"/>
      <c r="R132" s="119"/>
      <c r="S132" s="119"/>
      <c r="T132" s="119"/>
      <c r="U132" s="119"/>
      <c r="V132" s="119"/>
      <c r="W132" s="119"/>
      <c r="X132" s="119"/>
      <c r="Y132" s="119"/>
      <c r="Z132" s="119"/>
      <c r="AA132" s="119"/>
      <c r="AB132" s="1706"/>
      <c r="AC132" s="1707"/>
      <c r="AD132" s="1708"/>
      <c r="AE132" s="1709"/>
      <c r="AF132" s="119"/>
      <c r="AG132" s="2282"/>
      <c r="AH132" s="1700"/>
      <c r="AI132" s="1705"/>
      <c r="AJ132" s="1705"/>
      <c r="AK132" s="1705"/>
      <c r="AL132" s="1705"/>
      <c r="AM132" s="1705"/>
      <c r="AN132" s="1700"/>
      <c r="AO132" s="119"/>
      <c r="AP132" s="1700"/>
      <c r="AQ132" s="1701"/>
      <c r="AR132" s="123"/>
      <c r="AS132" s="123"/>
      <c r="AT132" s="119"/>
      <c r="AU132" s="119"/>
      <c r="AV132" s="119"/>
      <c r="AW132" s="119"/>
      <c r="AX132" s="119"/>
      <c r="AY132" s="119"/>
      <c r="AZ132" s="119"/>
      <c r="BA132" s="119"/>
      <c r="BO132" s="887"/>
      <c r="BP132" s="888"/>
      <c r="BQ132" s="888"/>
      <c r="BR132" s="888"/>
      <c r="BS132" s="888"/>
      <c r="BT132" s="888"/>
      <c r="BU132" s="888"/>
      <c r="BV132" s="888"/>
      <c r="BW132" s="888"/>
      <c r="BX132" s="888"/>
      <c r="BY132" s="888"/>
      <c r="BZ132" s="888"/>
      <c r="CA132" s="888"/>
      <c r="CB132" s="888"/>
      <c r="CC132" s="888"/>
      <c r="CD132" s="888"/>
      <c r="CE132" s="888"/>
      <c r="CF132" s="888"/>
      <c r="CG132" s="888"/>
      <c r="CH132" s="888"/>
      <c r="CI132" s="888"/>
      <c r="CJ132" s="888"/>
      <c r="CK132" s="888"/>
      <c r="CL132" s="888"/>
      <c r="CM132" s="888"/>
      <c r="CN132" s="888"/>
      <c r="CO132" s="888"/>
      <c r="CP132" s="888"/>
      <c r="CQ132" s="888"/>
      <c r="CR132" s="888"/>
      <c r="CS132" s="888"/>
      <c r="CT132" s="888"/>
      <c r="CU132" s="888"/>
      <c r="CV132" s="888"/>
      <c r="CW132" s="888"/>
      <c r="CX132" s="888"/>
      <c r="CY132" s="888"/>
      <c r="CZ132" s="888"/>
      <c r="DA132" s="888"/>
      <c r="DB132" s="888"/>
      <c r="DC132" s="888"/>
      <c r="DD132" s="888"/>
      <c r="DE132" s="888"/>
      <c r="DF132" s="888"/>
      <c r="DG132" s="888"/>
      <c r="DH132" s="888"/>
      <c r="DI132" s="888"/>
    </row>
    <row r="133" spans="1:113" s="121" customFormat="1" ht="31.5" hidden="1" x14ac:dyDescent="0.25">
      <c r="A133" s="532"/>
      <c r="B133" s="117"/>
      <c r="C133" s="117"/>
      <c r="D133" s="117"/>
      <c r="E133" s="117"/>
      <c r="F133" s="117"/>
      <c r="G133" s="117"/>
      <c r="H133" s="117"/>
      <c r="I133" s="117"/>
      <c r="J133" s="117"/>
      <c r="K133" s="117"/>
      <c r="L133" s="117"/>
      <c r="M133" s="119"/>
      <c r="N133" s="119"/>
      <c r="O133" s="119"/>
      <c r="P133" s="119"/>
      <c r="Q133" s="119"/>
      <c r="R133" s="119"/>
      <c r="S133" s="119"/>
      <c r="T133" s="119"/>
      <c r="U133" s="119"/>
      <c r="V133" s="119"/>
      <c r="W133" s="119"/>
      <c r="X133" s="119"/>
      <c r="Y133" s="119"/>
      <c r="Z133" s="119"/>
      <c r="AA133" s="119"/>
      <c r="AB133" s="1706" t="s">
        <v>869</v>
      </c>
      <c r="AC133" s="1707">
        <v>12</v>
      </c>
      <c r="AD133" s="1708">
        <v>31</v>
      </c>
      <c r="AE133" s="1709">
        <v>50</v>
      </c>
      <c r="AF133" s="119"/>
      <c r="AG133" s="2283"/>
      <c r="AH133" s="1700" t="s">
        <v>857</v>
      </c>
      <c r="AI133" s="1701" t="s">
        <v>836</v>
      </c>
      <c r="AJ133" s="1705">
        <v>0.24</v>
      </c>
      <c r="AK133" s="1705">
        <v>0.05</v>
      </c>
      <c r="AL133" s="1705">
        <v>0.17</v>
      </c>
      <c r="AM133" s="1705">
        <v>0.3</v>
      </c>
      <c r="AN133" s="1700" t="s">
        <v>870</v>
      </c>
      <c r="AO133" s="119"/>
      <c r="AP133" s="1700" t="s">
        <v>871</v>
      </c>
      <c r="AQ133" s="1701">
        <v>0.57999999999999996</v>
      </c>
      <c r="AR133" s="123"/>
      <c r="AS133" s="123"/>
      <c r="AT133" s="119"/>
      <c r="AU133" s="119"/>
      <c r="AV133" s="119"/>
      <c r="AW133" s="119"/>
      <c r="AX133" s="119"/>
      <c r="AY133" s="119"/>
      <c r="AZ133" s="119"/>
      <c r="BA133" s="119"/>
      <c r="BO133" s="887"/>
      <c r="BP133" s="888"/>
      <c r="BQ133" s="888"/>
      <c r="BR133" s="888"/>
      <c r="BS133" s="888"/>
      <c r="BT133" s="888"/>
      <c r="BU133" s="888"/>
      <c r="BV133" s="888"/>
      <c r="BW133" s="888"/>
      <c r="BX133" s="888"/>
      <c r="BY133" s="888"/>
      <c r="BZ133" s="888"/>
      <c r="CA133" s="888"/>
      <c r="CB133" s="888"/>
      <c r="CC133" s="888"/>
      <c r="CD133" s="888"/>
      <c r="CE133" s="888"/>
      <c r="CF133" s="888"/>
      <c r="CG133" s="888"/>
      <c r="CH133" s="888"/>
      <c r="CI133" s="888"/>
      <c r="CJ133" s="888"/>
      <c r="CK133" s="888"/>
      <c r="CL133" s="888"/>
      <c r="CM133" s="888"/>
      <c r="CN133" s="888"/>
      <c r="CO133" s="888"/>
      <c r="CP133" s="888"/>
      <c r="CQ133" s="888"/>
      <c r="CR133" s="888"/>
      <c r="CS133" s="888"/>
      <c r="CT133" s="888"/>
      <c r="CU133" s="888"/>
      <c r="CV133" s="888"/>
      <c r="CW133" s="888"/>
      <c r="CX133" s="888"/>
      <c r="CY133" s="888"/>
      <c r="CZ133" s="888"/>
      <c r="DA133" s="888"/>
      <c r="DB133" s="888"/>
      <c r="DC133" s="888"/>
      <c r="DD133" s="888"/>
      <c r="DE133" s="888"/>
      <c r="DF133" s="888"/>
      <c r="DG133" s="888"/>
      <c r="DH133" s="888"/>
      <c r="DI133" s="888"/>
    </row>
    <row r="134" spans="1:113" s="121" customFormat="1" ht="60" hidden="1" x14ac:dyDescent="0.25">
      <c r="A134" s="532"/>
      <c r="B134" s="117"/>
      <c r="C134" s="117"/>
      <c r="D134" s="117"/>
      <c r="E134" s="117"/>
      <c r="F134" s="117"/>
      <c r="G134" s="117"/>
      <c r="H134" s="117"/>
      <c r="I134" s="117"/>
      <c r="J134" s="117"/>
      <c r="K134" s="117"/>
      <c r="L134" s="117"/>
      <c r="M134" s="119"/>
      <c r="N134" s="119"/>
      <c r="O134" s="119"/>
      <c r="P134" s="119"/>
      <c r="Q134" s="119"/>
      <c r="R134" s="119"/>
      <c r="S134" s="119"/>
      <c r="T134" s="119"/>
      <c r="U134" s="119"/>
      <c r="V134" s="119"/>
      <c r="W134" s="119"/>
      <c r="X134" s="119"/>
      <c r="Y134" s="119"/>
      <c r="Z134" s="119"/>
      <c r="AA134" s="119"/>
      <c r="AB134" s="1706"/>
      <c r="AC134" s="1707"/>
      <c r="AD134" s="1708"/>
      <c r="AE134" s="1709"/>
      <c r="AF134" s="119"/>
      <c r="AG134" s="1712"/>
      <c r="AH134" s="1700"/>
      <c r="AI134" s="1701"/>
      <c r="AJ134" s="1705"/>
      <c r="AK134" s="1705"/>
      <c r="AL134" s="1705"/>
      <c r="AM134" s="1705"/>
      <c r="AN134" s="1700"/>
      <c r="AO134" s="119"/>
      <c r="AP134" s="1700"/>
      <c r="AQ134" s="1701"/>
      <c r="AR134" s="123"/>
      <c r="AS134" s="123"/>
      <c r="AT134" s="119"/>
      <c r="AU134" s="119"/>
      <c r="AV134" s="119"/>
      <c r="AW134" s="119"/>
      <c r="AX134" s="119"/>
      <c r="AY134" s="1689" t="s">
        <v>1261</v>
      </c>
      <c r="AZ134" s="1689" t="s">
        <v>1255</v>
      </c>
      <c r="BA134" s="1689" t="s">
        <v>120</v>
      </c>
      <c r="BO134" s="887"/>
      <c r="BP134" s="888"/>
      <c r="BQ134" s="888"/>
      <c r="BR134" s="888"/>
      <c r="BS134" s="888"/>
      <c r="BT134" s="888"/>
      <c r="BU134" s="888"/>
      <c r="BV134" s="888"/>
      <c r="BW134" s="888"/>
      <c r="BX134" s="888"/>
      <c r="BY134" s="888"/>
      <c r="BZ134" s="888"/>
      <c r="CA134" s="888"/>
      <c r="CB134" s="888"/>
      <c r="CC134" s="888"/>
      <c r="CD134" s="888"/>
      <c r="CE134" s="888"/>
      <c r="CF134" s="888"/>
      <c r="CG134" s="888"/>
      <c r="CH134" s="888"/>
      <c r="CI134" s="888"/>
      <c r="CJ134" s="888"/>
      <c r="CK134" s="888"/>
      <c r="CL134" s="888"/>
      <c r="CM134" s="888"/>
      <c r="CN134" s="888"/>
      <c r="CO134" s="888"/>
      <c r="CP134" s="888"/>
      <c r="CQ134" s="888"/>
      <c r="CR134" s="888"/>
      <c r="CS134" s="888"/>
      <c r="CT134" s="888"/>
      <c r="CU134" s="888"/>
      <c r="CV134" s="888"/>
      <c r="CW134" s="888"/>
      <c r="CX134" s="888"/>
      <c r="CY134" s="888"/>
      <c r="CZ134" s="888"/>
      <c r="DA134" s="888"/>
      <c r="DB134" s="888"/>
      <c r="DC134" s="888"/>
      <c r="DD134" s="888"/>
      <c r="DE134" s="888"/>
      <c r="DF134" s="888"/>
      <c r="DG134" s="888"/>
      <c r="DH134" s="888"/>
      <c r="DI134" s="888"/>
    </row>
    <row r="135" spans="1:113" s="121" customFormat="1" hidden="1" x14ac:dyDescent="0.25">
      <c r="A135" s="532"/>
      <c r="B135" s="117"/>
      <c r="C135" s="117"/>
      <c r="D135" s="117"/>
      <c r="E135" s="117"/>
      <c r="F135" s="117"/>
      <c r="G135" s="117"/>
      <c r="H135" s="117"/>
      <c r="I135" s="117"/>
      <c r="J135" s="117"/>
      <c r="K135" s="117"/>
      <c r="L135" s="117"/>
      <c r="M135" s="119"/>
      <c r="N135" s="119"/>
      <c r="O135" s="119"/>
      <c r="P135" s="119"/>
      <c r="Q135" s="119"/>
      <c r="R135" s="119"/>
      <c r="S135" s="119"/>
      <c r="T135" s="119"/>
      <c r="U135" s="119"/>
      <c r="V135" s="119"/>
      <c r="W135" s="119"/>
      <c r="X135" s="119"/>
      <c r="Y135" s="119"/>
      <c r="Z135" s="119"/>
      <c r="AA135" s="119"/>
      <c r="AB135" s="1706"/>
      <c r="AC135" s="1707"/>
      <c r="AD135" s="1708"/>
      <c r="AE135" s="1709"/>
      <c r="AF135" s="119"/>
      <c r="AG135" s="1712"/>
      <c r="AH135" s="1700"/>
      <c r="AI135" s="1701"/>
      <c r="AJ135" s="1705"/>
      <c r="AK135" s="1705"/>
      <c r="AL135" s="1705"/>
      <c r="AM135" s="1705"/>
      <c r="AN135" s="1700"/>
      <c r="AO135" s="119"/>
      <c r="AP135" s="1700"/>
      <c r="AQ135" s="1701"/>
      <c r="AR135" s="123"/>
      <c r="AS135" s="123"/>
      <c r="AT135" s="119"/>
      <c r="AU135" s="119"/>
      <c r="AV135" s="119"/>
      <c r="AW135" s="119"/>
      <c r="AX135" s="119"/>
      <c r="AY135" s="119" t="s">
        <v>1262</v>
      </c>
      <c r="AZ135" s="119">
        <v>2.2999999999999998</v>
      </c>
      <c r="BA135" s="141">
        <v>0.75</v>
      </c>
      <c r="BO135" s="887"/>
      <c r="BP135" s="888"/>
      <c r="BQ135" s="888"/>
      <c r="BR135" s="888"/>
      <c r="BS135" s="888"/>
      <c r="BT135" s="888"/>
      <c r="BU135" s="888"/>
      <c r="BV135" s="888"/>
      <c r="BW135" s="888"/>
      <c r="BX135" s="888"/>
      <c r="BY135" s="888"/>
      <c r="BZ135" s="888"/>
      <c r="CA135" s="888"/>
      <c r="CB135" s="888"/>
      <c r="CC135" s="888"/>
      <c r="CD135" s="888"/>
      <c r="CE135" s="888"/>
      <c r="CF135" s="888"/>
      <c r="CG135" s="888"/>
      <c r="CH135" s="888"/>
      <c r="CI135" s="888"/>
      <c r="CJ135" s="888"/>
      <c r="CK135" s="888"/>
      <c r="CL135" s="888"/>
      <c r="CM135" s="888"/>
      <c r="CN135" s="888"/>
      <c r="CO135" s="888"/>
      <c r="CP135" s="888"/>
      <c r="CQ135" s="888"/>
      <c r="CR135" s="888"/>
      <c r="CS135" s="888"/>
      <c r="CT135" s="888"/>
      <c r="CU135" s="888"/>
      <c r="CV135" s="888"/>
      <c r="CW135" s="888"/>
      <c r="CX135" s="888"/>
      <c r="CY135" s="888"/>
      <c r="CZ135" s="888"/>
      <c r="DA135" s="888"/>
      <c r="DB135" s="888"/>
      <c r="DC135" s="888"/>
      <c r="DD135" s="888"/>
      <c r="DE135" s="888"/>
      <c r="DF135" s="888"/>
      <c r="DG135" s="888"/>
      <c r="DH135" s="888"/>
      <c r="DI135" s="888"/>
    </row>
    <row r="136" spans="1:113" s="121" customFormat="1" hidden="1" x14ac:dyDescent="0.25">
      <c r="A136" s="532"/>
      <c r="B136" s="117"/>
      <c r="C136" s="117"/>
      <c r="D136" s="117"/>
      <c r="E136" s="117"/>
      <c r="F136" s="117"/>
      <c r="G136" s="117"/>
      <c r="H136" s="117"/>
      <c r="I136" s="117"/>
      <c r="J136" s="117"/>
      <c r="K136" s="117"/>
      <c r="L136" s="117"/>
      <c r="M136" s="119"/>
      <c r="N136" s="119"/>
      <c r="O136" s="119"/>
      <c r="P136" s="119"/>
      <c r="Q136" s="119"/>
      <c r="R136" s="119"/>
      <c r="S136" s="119"/>
      <c r="T136" s="119"/>
      <c r="U136" s="119"/>
      <c r="V136" s="119"/>
      <c r="W136" s="119"/>
      <c r="X136" s="119"/>
      <c r="Y136" s="119"/>
      <c r="Z136" s="119"/>
      <c r="AA136" s="119"/>
      <c r="AB136" s="1706"/>
      <c r="AC136" s="1707"/>
      <c r="AD136" s="1708"/>
      <c r="AE136" s="1709"/>
      <c r="AF136" s="119"/>
      <c r="AG136" s="1712"/>
      <c r="AH136" s="1700"/>
      <c r="AI136" s="1701"/>
      <c r="AJ136" s="1705"/>
      <c r="AK136" s="1705"/>
      <c r="AL136" s="1705"/>
      <c r="AM136" s="1705"/>
      <c r="AN136" s="1700"/>
      <c r="AO136" s="119"/>
      <c r="AP136" s="1700"/>
      <c r="AQ136" s="1701"/>
      <c r="AR136" s="123"/>
      <c r="AS136" s="123"/>
      <c r="AT136" s="119"/>
      <c r="AU136" s="119"/>
      <c r="AV136" s="119"/>
      <c r="AW136" s="119"/>
      <c r="AX136" s="119"/>
      <c r="AY136" s="119" t="s">
        <v>1263</v>
      </c>
      <c r="AZ136" s="119">
        <v>6.2</v>
      </c>
      <c r="BA136" s="141">
        <v>0.75</v>
      </c>
      <c r="BO136" s="887"/>
      <c r="BP136" s="888"/>
      <c r="BQ136" s="888"/>
      <c r="BR136" s="888"/>
      <c r="BS136" s="888"/>
      <c r="BT136" s="888"/>
      <c r="BU136" s="888"/>
      <c r="BV136" s="888"/>
      <c r="BW136" s="888"/>
      <c r="BX136" s="888"/>
      <c r="BY136" s="888"/>
      <c r="BZ136" s="888"/>
      <c r="CA136" s="888"/>
      <c r="CB136" s="888"/>
      <c r="CC136" s="888"/>
      <c r="CD136" s="888"/>
      <c r="CE136" s="888"/>
      <c r="CF136" s="888"/>
      <c r="CG136" s="888"/>
      <c r="CH136" s="888"/>
      <c r="CI136" s="888"/>
      <c r="CJ136" s="888"/>
      <c r="CK136" s="888"/>
      <c r="CL136" s="888"/>
      <c r="CM136" s="888"/>
      <c r="CN136" s="888"/>
      <c r="CO136" s="888"/>
      <c r="CP136" s="888"/>
      <c r="CQ136" s="888"/>
      <c r="CR136" s="888"/>
      <c r="CS136" s="888"/>
      <c r="CT136" s="888"/>
      <c r="CU136" s="888"/>
      <c r="CV136" s="888"/>
      <c r="CW136" s="888"/>
      <c r="CX136" s="888"/>
      <c r="CY136" s="888"/>
      <c r="CZ136" s="888"/>
      <c r="DA136" s="888"/>
      <c r="DB136" s="888"/>
      <c r="DC136" s="888"/>
      <c r="DD136" s="888"/>
      <c r="DE136" s="888"/>
      <c r="DF136" s="888"/>
      <c r="DG136" s="888"/>
      <c r="DH136" s="888"/>
      <c r="DI136" s="888"/>
    </row>
    <row r="137" spans="1:113" s="121" customFormat="1" hidden="1" x14ac:dyDescent="0.25">
      <c r="A137" s="532"/>
      <c r="B137" s="117"/>
      <c r="C137" s="117"/>
      <c r="D137" s="117"/>
      <c r="E137" s="117"/>
      <c r="F137" s="117"/>
      <c r="G137" s="117"/>
      <c r="H137" s="117"/>
      <c r="I137" s="117"/>
      <c r="J137" s="117"/>
      <c r="K137" s="117"/>
      <c r="L137" s="117"/>
      <c r="M137" s="119"/>
      <c r="N137" s="119"/>
      <c r="O137" s="119"/>
      <c r="P137" s="119"/>
      <c r="Q137" s="119"/>
      <c r="R137" s="119"/>
      <c r="S137" s="119"/>
      <c r="T137" s="119"/>
      <c r="U137" s="119"/>
      <c r="V137" s="119"/>
      <c r="W137" s="119"/>
      <c r="X137" s="119"/>
      <c r="Y137" s="119"/>
      <c r="Z137" s="119"/>
      <c r="AA137" s="119"/>
      <c r="AB137" s="1706"/>
      <c r="AC137" s="1707"/>
      <c r="AD137" s="1708"/>
      <c r="AE137" s="1709"/>
      <c r="AF137" s="119"/>
      <c r="AG137" s="1712"/>
      <c r="AH137" s="1700"/>
      <c r="AI137" s="1701"/>
      <c r="AJ137" s="1705"/>
      <c r="AK137" s="1705"/>
      <c r="AL137" s="1705"/>
      <c r="AM137" s="1705"/>
      <c r="AN137" s="1700"/>
      <c r="AO137" s="119"/>
      <c r="AP137" s="1700"/>
      <c r="AQ137" s="1701"/>
      <c r="AR137" s="123"/>
      <c r="AS137" s="123"/>
      <c r="AT137" s="119"/>
      <c r="AU137" s="119"/>
      <c r="AV137" s="119"/>
      <c r="AW137" s="119"/>
      <c r="AX137" s="119"/>
      <c r="AY137" s="119"/>
      <c r="AZ137" s="119"/>
      <c r="BA137" s="119"/>
      <c r="BO137" s="887"/>
      <c r="BP137" s="888"/>
      <c r="BQ137" s="888"/>
      <c r="BR137" s="888"/>
      <c r="BS137" s="888"/>
      <c r="BT137" s="888"/>
      <c r="BU137" s="888"/>
      <c r="BV137" s="888"/>
      <c r="BW137" s="888"/>
      <c r="BX137" s="888"/>
      <c r="BY137" s="888"/>
      <c r="BZ137" s="888"/>
      <c r="CA137" s="888"/>
      <c r="CB137" s="888"/>
      <c r="CC137" s="888"/>
      <c r="CD137" s="888"/>
      <c r="CE137" s="888"/>
      <c r="CF137" s="888"/>
      <c r="CG137" s="888"/>
      <c r="CH137" s="888"/>
      <c r="CI137" s="888"/>
      <c r="CJ137" s="888"/>
      <c r="CK137" s="888"/>
      <c r="CL137" s="888"/>
      <c r="CM137" s="888"/>
      <c r="CN137" s="888"/>
      <c r="CO137" s="888"/>
      <c r="CP137" s="888"/>
      <c r="CQ137" s="888"/>
      <c r="CR137" s="888"/>
      <c r="CS137" s="888"/>
      <c r="CT137" s="888"/>
      <c r="CU137" s="888"/>
      <c r="CV137" s="888"/>
      <c r="CW137" s="888"/>
      <c r="CX137" s="888"/>
      <c r="CY137" s="888"/>
      <c r="CZ137" s="888"/>
      <c r="DA137" s="888"/>
      <c r="DB137" s="888"/>
      <c r="DC137" s="888"/>
      <c r="DD137" s="888"/>
      <c r="DE137" s="888"/>
      <c r="DF137" s="888"/>
      <c r="DG137" s="888"/>
      <c r="DH137" s="888"/>
      <c r="DI137" s="888"/>
    </row>
    <row r="138" spans="1:113" s="121" customFormat="1" ht="60" hidden="1" x14ac:dyDescent="0.25">
      <c r="A138" s="532"/>
      <c r="B138" s="117"/>
      <c r="C138" s="117"/>
      <c r="D138" s="117"/>
      <c r="E138" s="117"/>
      <c r="F138" s="117"/>
      <c r="G138" s="117"/>
      <c r="H138" s="117"/>
      <c r="I138" s="117"/>
      <c r="J138" s="117"/>
      <c r="K138" s="117"/>
      <c r="L138" s="117"/>
      <c r="M138" s="119"/>
      <c r="N138" s="119"/>
      <c r="O138" s="119"/>
      <c r="P138" s="119"/>
      <c r="Q138" s="119"/>
      <c r="R138" s="119"/>
      <c r="S138" s="119"/>
      <c r="T138" s="119"/>
      <c r="U138" s="119"/>
      <c r="V138" s="119"/>
      <c r="W138" s="119"/>
      <c r="X138" s="119"/>
      <c r="Y138" s="119"/>
      <c r="Z138" s="119"/>
      <c r="AA138" s="119"/>
      <c r="AB138" s="1706" t="s">
        <v>872</v>
      </c>
      <c r="AC138" s="1707">
        <v>7</v>
      </c>
      <c r="AD138" s="1708">
        <v>18.5</v>
      </c>
      <c r="AE138" s="1709">
        <v>30</v>
      </c>
      <c r="AF138" s="119"/>
      <c r="AG138" s="2281" t="s">
        <v>873</v>
      </c>
      <c r="AH138" s="1700" t="s">
        <v>874</v>
      </c>
      <c r="AI138" s="1701" t="s">
        <v>817</v>
      </c>
      <c r="AJ138" s="1705">
        <v>3.95</v>
      </c>
      <c r="AK138" s="1705">
        <v>2.97</v>
      </c>
      <c r="AL138" s="1705">
        <v>1.92</v>
      </c>
      <c r="AM138" s="1705">
        <v>10.51</v>
      </c>
      <c r="AN138" s="1700" t="s">
        <v>875</v>
      </c>
      <c r="AO138" s="119"/>
      <c r="AP138" s="1700" t="s">
        <v>876</v>
      </c>
      <c r="AQ138" s="1701">
        <v>0.61</v>
      </c>
      <c r="AR138" s="123"/>
      <c r="AS138" s="123"/>
      <c r="AT138" s="119"/>
      <c r="AU138" s="119"/>
      <c r="AV138" s="119"/>
      <c r="AW138" s="119"/>
      <c r="AX138" s="119"/>
      <c r="AY138" s="1689" t="s">
        <v>1271</v>
      </c>
      <c r="AZ138" s="1689" t="s">
        <v>1255</v>
      </c>
      <c r="BA138" s="1689" t="s">
        <v>120</v>
      </c>
      <c r="BB138" s="1689"/>
      <c r="BO138" s="887"/>
      <c r="BP138" s="888"/>
      <c r="BQ138" s="888"/>
      <c r="BR138" s="888"/>
      <c r="BS138" s="888"/>
      <c r="BT138" s="888"/>
      <c r="BU138" s="888"/>
      <c r="BV138" s="888"/>
      <c r="BW138" s="888"/>
      <c r="BX138" s="888"/>
      <c r="BY138" s="888"/>
      <c r="BZ138" s="888"/>
      <c r="CA138" s="888"/>
      <c r="CB138" s="888"/>
      <c r="CC138" s="888"/>
      <c r="CD138" s="888"/>
      <c r="CE138" s="888"/>
      <c r="CF138" s="888"/>
      <c r="CG138" s="888"/>
      <c r="CH138" s="888"/>
      <c r="CI138" s="888"/>
      <c r="CJ138" s="888"/>
      <c r="CK138" s="888"/>
      <c r="CL138" s="888"/>
      <c r="CM138" s="888"/>
      <c r="CN138" s="888"/>
      <c r="CO138" s="888"/>
      <c r="CP138" s="888"/>
      <c r="CQ138" s="888"/>
      <c r="CR138" s="888"/>
      <c r="CS138" s="888"/>
      <c r="CT138" s="888"/>
      <c r="CU138" s="888"/>
      <c r="CV138" s="888"/>
      <c r="CW138" s="888"/>
      <c r="CX138" s="888"/>
      <c r="CY138" s="888"/>
      <c r="CZ138" s="888"/>
      <c r="DA138" s="888"/>
      <c r="DB138" s="888"/>
      <c r="DC138" s="888"/>
      <c r="DD138" s="888"/>
      <c r="DE138" s="888"/>
      <c r="DF138" s="888"/>
      <c r="DG138" s="888"/>
      <c r="DH138" s="888"/>
      <c r="DI138" s="888"/>
    </row>
    <row r="139" spans="1:113" s="121" customFormat="1" ht="22.5" hidden="1" x14ac:dyDescent="0.25">
      <c r="A139" s="532"/>
      <c r="B139" s="117"/>
      <c r="C139" s="117"/>
      <c r="D139" s="117"/>
      <c r="E139" s="117"/>
      <c r="F139" s="117"/>
      <c r="G139" s="117"/>
      <c r="H139" s="117"/>
      <c r="I139" s="117"/>
      <c r="J139" s="117"/>
      <c r="K139" s="117"/>
      <c r="L139" s="117"/>
      <c r="M139" s="119"/>
      <c r="N139" s="119"/>
      <c r="O139" s="119"/>
      <c r="P139" s="119"/>
      <c r="Q139" s="119"/>
      <c r="R139" s="119"/>
      <c r="S139" s="119"/>
      <c r="T139" s="119"/>
      <c r="U139" s="119"/>
      <c r="V139" s="119"/>
      <c r="W139" s="119"/>
      <c r="X139" s="119"/>
      <c r="Y139" s="119"/>
      <c r="Z139" s="119"/>
      <c r="AA139" s="119"/>
      <c r="AB139" s="1706" t="s">
        <v>877</v>
      </c>
      <c r="AC139" s="1707">
        <v>6</v>
      </c>
      <c r="AD139" s="1708">
        <v>12</v>
      </c>
      <c r="AE139" s="1709">
        <v>18</v>
      </c>
      <c r="AF139" s="119"/>
      <c r="AG139" s="2282"/>
      <c r="AH139" s="2279" t="s">
        <v>878</v>
      </c>
      <c r="AI139" s="1693"/>
      <c r="AJ139" s="1693"/>
      <c r="AK139" s="1693"/>
      <c r="AL139" s="1693"/>
      <c r="AM139" s="1693"/>
      <c r="AN139" s="1693"/>
      <c r="AO139" s="119"/>
      <c r="AP139" s="1700" t="s">
        <v>879</v>
      </c>
      <c r="AQ139" s="1705" t="s">
        <v>880</v>
      </c>
      <c r="AR139" s="123"/>
      <c r="AS139" s="123"/>
      <c r="AT139" s="119"/>
      <c r="AU139" s="119"/>
      <c r="AV139" s="119"/>
      <c r="AW139" s="119"/>
      <c r="AX139" s="119"/>
      <c r="AY139" s="1690" t="s">
        <v>1265</v>
      </c>
      <c r="AZ139" s="119">
        <v>0</v>
      </c>
      <c r="BA139" s="141">
        <v>0.5</v>
      </c>
      <c r="BB139" s="1691"/>
      <c r="BO139" s="887"/>
      <c r="BP139" s="888"/>
      <c r="BQ139" s="888"/>
      <c r="BR139" s="888"/>
      <c r="BS139" s="888"/>
      <c r="BT139" s="888"/>
      <c r="BU139" s="888"/>
      <c r="BV139" s="888"/>
      <c r="BW139" s="888"/>
      <c r="BX139" s="888"/>
      <c r="BY139" s="888"/>
      <c r="BZ139" s="888"/>
      <c r="CA139" s="888"/>
      <c r="CB139" s="888"/>
      <c r="CC139" s="888"/>
      <c r="CD139" s="888"/>
      <c r="CE139" s="888"/>
      <c r="CF139" s="888"/>
      <c r="CG139" s="888"/>
      <c r="CH139" s="888"/>
      <c r="CI139" s="888"/>
      <c r="CJ139" s="888"/>
      <c r="CK139" s="888"/>
      <c r="CL139" s="888"/>
      <c r="CM139" s="888"/>
      <c r="CN139" s="888"/>
      <c r="CO139" s="888"/>
      <c r="CP139" s="888"/>
      <c r="CQ139" s="888"/>
      <c r="CR139" s="888"/>
      <c r="CS139" s="888"/>
      <c r="CT139" s="888"/>
      <c r="CU139" s="888"/>
      <c r="CV139" s="888"/>
      <c r="CW139" s="888"/>
      <c r="CX139" s="888"/>
      <c r="CY139" s="888"/>
      <c r="CZ139" s="888"/>
      <c r="DA139" s="888"/>
      <c r="DB139" s="888"/>
      <c r="DC139" s="888"/>
      <c r="DD139" s="888"/>
      <c r="DE139" s="888"/>
      <c r="DF139" s="888"/>
      <c r="DG139" s="888"/>
      <c r="DH139" s="888"/>
      <c r="DI139" s="888"/>
    </row>
    <row r="140" spans="1:113" s="121" customFormat="1" ht="33.75" hidden="1" x14ac:dyDescent="0.25">
      <c r="A140" s="532"/>
      <c r="B140" s="117"/>
      <c r="C140" s="117"/>
      <c r="D140" s="117"/>
      <c r="E140" s="117"/>
      <c r="F140" s="117"/>
      <c r="G140" s="117"/>
      <c r="H140" s="117"/>
      <c r="I140" s="117"/>
      <c r="J140" s="117"/>
      <c r="K140" s="117"/>
      <c r="L140" s="117"/>
      <c r="M140" s="119"/>
      <c r="N140" s="119"/>
      <c r="O140" s="119"/>
      <c r="P140" s="119"/>
      <c r="Q140" s="119"/>
      <c r="R140" s="119"/>
      <c r="S140" s="119"/>
      <c r="T140" s="119"/>
      <c r="U140" s="119"/>
      <c r="V140" s="119"/>
      <c r="W140" s="119"/>
      <c r="X140" s="119"/>
      <c r="Y140" s="119"/>
      <c r="Z140" s="119"/>
      <c r="AA140" s="119"/>
      <c r="AB140" s="1706" t="s">
        <v>881</v>
      </c>
      <c r="AC140" s="1707">
        <v>6</v>
      </c>
      <c r="AD140" s="1708">
        <v>13</v>
      </c>
      <c r="AE140" s="1709">
        <v>20</v>
      </c>
      <c r="AF140" s="119"/>
      <c r="AG140" s="2282"/>
      <c r="AH140" s="2280"/>
      <c r="AI140" s="1701" t="s">
        <v>817</v>
      </c>
      <c r="AJ140" s="1705">
        <v>1.58</v>
      </c>
      <c r="AK140" s="1705">
        <v>1.02</v>
      </c>
      <c r="AL140" s="1705">
        <v>0.59</v>
      </c>
      <c r="AM140" s="1705">
        <v>3.11</v>
      </c>
      <c r="AN140" s="1700" t="s">
        <v>882</v>
      </c>
      <c r="AO140" s="119"/>
      <c r="AP140" s="1700" t="s">
        <v>883</v>
      </c>
      <c r="AQ140" s="1701">
        <v>0.32</v>
      </c>
      <c r="AR140" s="123"/>
      <c r="AS140" s="123"/>
      <c r="AT140" s="119"/>
      <c r="AU140" s="119"/>
      <c r="AV140" s="119"/>
      <c r="AW140" s="119"/>
      <c r="AX140" s="119"/>
      <c r="AY140" s="1690" t="s">
        <v>1266</v>
      </c>
      <c r="AZ140" s="1691">
        <v>0</v>
      </c>
      <c r="BA140" s="141">
        <v>0.5</v>
      </c>
      <c r="BB140" s="1691"/>
      <c r="BO140" s="887"/>
      <c r="BP140" s="888"/>
      <c r="BQ140" s="888"/>
      <c r="BR140" s="888"/>
      <c r="BS140" s="888"/>
      <c r="BT140" s="888"/>
      <c r="BU140" s="888"/>
      <c r="BV140" s="888"/>
      <c r="BW140" s="888"/>
      <c r="BX140" s="888"/>
      <c r="BY140" s="888"/>
      <c r="BZ140" s="888"/>
      <c r="CA140" s="888"/>
      <c r="CB140" s="888"/>
      <c r="CC140" s="888"/>
      <c r="CD140" s="888"/>
      <c r="CE140" s="888"/>
      <c r="CF140" s="888"/>
      <c r="CG140" s="888"/>
      <c r="CH140" s="888"/>
      <c r="CI140" s="888"/>
      <c r="CJ140" s="888"/>
      <c r="CK140" s="888"/>
      <c r="CL140" s="888"/>
      <c r="CM140" s="888"/>
      <c r="CN140" s="888"/>
      <c r="CO140" s="888"/>
      <c r="CP140" s="888"/>
      <c r="CQ140" s="888"/>
      <c r="CR140" s="888"/>
      <c r="CS140" s="888"/>
      <c r="CT140" s="888"/>
      <c r="CU140" s="888"/>
      <c r="CV140" s="888"/>
      <c r="CW140" s="888"/>
      <c r="CX140" s="888"/>
      <c r="CY140" s="888"/>
      <c r="CZ140" s="888"/>
      <c r="DA140" s="888"/>
      <c r="DB140" s="888"/>
      <c r="DC140" s="888"/>
      <c r="DD140" s="888"/>
      <c r="DE140" s="888"/>
      <c r="DF140" s="888"/>
      <c r="DG140" s="888"/>
      <c r="DH140" s="888"/>
      <c r="DI140" s="888"/>
    </row>
    <row r="141" spans="1:113" s="121" customFormat="1" ht="33.75" hidden="1" x14ac:dyDescent="0.25">
      <c r="A141" s="532"/>
      <c r="B141" s="117"/>
      <c r="C141" s="117"/>
      <c r="D141" s="117"/>
      <c r="E141" s="117"/>
      <c r="F141" s="117"/>
      <c r="G141" s="117"/>
      <c r="H141" s="117"/>
      <c r="I141" s="117"/>
      <c r="J141" s="117"/>
      <c r="K141" s="117"/>
      <c r="L141" s="117"/>
      <c r="M141" s="119"/>
      <c r="N141" s="119"/>
      <c r="O141" s="119"/>
      <c r="P141" s="119"/>
      <c r="Q141" s="119"/>
      <c r="R141" s="119"/>
      <c r="S141" s="119"/>
      <c r="T141" s="119"/>
      <c r="U141" s="119"/>
      <c r="V141" s="119"/>
      <c r="W141" s="119"/>
      <c r="X141" s="119"/>
      <c r="Y141" s="119"/>
      <c r="Z141" s="119"/>
      <c r="AA141" s="119"/>
      <c r="AB141" s="1706" t="s">
        <v>884</v>
      </c>
      <c r="AC141" s="1707">
        <v>7</v>
      </c>
      <c r="AD141" s="1708">
        <v>9</v>
      </c>
      <c r="AE141" s="1709">
        <v>11</v>
      </c>
      <c r="AF141" s="119"/>
      <c r="AG141" s="2283"/>
      <c r="AH141" s="1700" t="s">
        <v>885</v>
      </c>
      <c r="AI141" s="1701" t="s">
        <v>817</v>
      </c>
      <c r="AJ141" s="1705">
        <v>2.8</v>
      </c>
      <c r="AK141" s="1705">
        <v>1.33</v>
      </c>
      <c r="AL141" s="1705">
        <v>1.43</v>
      </c>
      <c r="AM141" s="1705">
        <v>4.92</v>
      </c>
      <c r="AN141" s="1700" t="s">
        <v>886</v>
      </c>
      <c r="AO141" s="119"/>
      <c r="AP141" s="1700" t="s">
        <v>887</v>
      </c>
      <c r="AQ141" s="1701">
        <v>0.39</v>
      </c>
      <c r="AR141" s="123"/>
      <c r="AS141" s="123"/>
      <c r="AT141" s="119"/>
      <c r="AU141" s="119"/>
      <c r="AV141" s="119"/>
      <c r="AW141" s="119"/>
      <c r="AX141" s="119"/>
      <c r="AY141" s="1690" t="s">
        <v>1272</v>
      </c>
      <c r="AZ141" s="1691">
        <v>0</v>
      </c>
      <c r="BA141" s="141">
        <v>0.5</v>
      </c>
      <c r="BB141" s="1691"/>
      <c r="BO141" s="887"/>
      <c r="BP141" s="888"/>
      <c r="BQ141" s="888"/>
      <c r="BR141" s="888"/>
      <c r="BS141" s="888"/>
      <c r="BT141" s="888"/>
      <c r="BU141" s="888"/>
      <c r="BV141" s="888"/>
      <c r="BW141" s="888"/>
      <c r="BX141" s="888"/>
      <c r="BY141" s="888"/>
      <c r="BZ141" s="888"/>
      <c r="CA141" s="888"/>
      <c r="CB141" s="888"/>
      <c r="CC141" s="888"/>
      <c r="CD141" s="888"/>
      <c r="CE141" s="888"/>
      <c r="CF141" s="888"/>
      <c r="CG141" s="888"/>
      <c r="CH141" s="888"/>
      <c r="CI141" s="888"/>
      <c r="CJ141" s="888"/>
      <c r="CK141" s="888"/>
      <c r="CL141" s="888"/>
      <c r="CM141" s="888"/>
      <c r="CN141" s="888"/>
      <c r="CO141" s="888"/>
      <c r="CP141" s="888"/>
      <c r="CQ141" s="888"/>
      <c r="CR141" s="888"/>
      <c r="CS141" s="888"/>
      <c r="CT141" s="888"/>
      <c r="CU141" s="888"/>
      <c r="CV141" s="888"/>
      <c r="CW141" s="888"/>
      <c r="CX141" s="888"/>
      <c r="CY141" s="888"/>
      <c r="CZ141" s="888"/>
      <c r="DA141" s="888"/>
      <c r="DB141" s="888"/>
      <c r="DC141" s="888"/>
      <c r="DD141" s="888"/>
      <c r="DE141" s="888"/>
      <c r="DF141" s="888"/>
      <c r="DG141" s="888"/>
      <c r="DH141" s="888"/>
      <c r="DI141" s="888"/>
    </row>
    <row r="142" spans="1:113" s="121" customFormat="1" ht="22.5" hidden="1" x14ac:dyDescent="0.25">
      <c r="A142" s="532"/>
      <c r="B142" s="117"/>
      <c r="C142" s="117"/>
      <c r="D142" s="117"/>
      <c r="E142" s="117"/>
      <c r="F142" s="117"/>
      <c r="G142" s="117"/>
      <c r="H142" s="117"/>
      <c r="I142" s="117"/>
      <c r="J142" s="117"/>
      <c r="K142" s="117"/>
      <c r="L142" s="117"/>
      <c r="M142" s="119"/>
      <c r="N142" s="119"/>
      <c r="O142" s="119"/>
      <c r="P142" s="119"/>
      <c r="Q142" s="119"/>
      <c r="R142" s="119"/>
      <c r="S142" s="119"/>
      <c r="T142" s="119"/>
      <c r="U142" s="119"/>
      <c r="V142" s="119"/>
      <c r="W142" s="119"/>
      <c r="X142" s="119"/>
      <c r="Y142" s="119"/>
      <c r="Z142" s="119"/>
      <c r="AA142" s="119"/>
      <c r="AB142" s="1706" t="s">
        <v>888</v>
      </c>
      <c r="AC142" s="1707">
        <v>8</v>
      </c>
      <c r="AD142" s="1708">
        <v>24</v>
      </c>
      <c r="AE142" s="1709">
        <v>40</v>
      </c>
      <c r="AF142" s="119"/>
      <c r="AG142" s="2281" t="s">
        <v>889</v>
      </c>
      <c r="AH142" s="1693"/>
      <c r="AI142" s="1693"/>
      <c r="AJ142" s="1693"/>
      <c r="AK142" s="1693"/>
      <c r="AL142" s="1693"/>
      <c r="AM142" s="1693"/>
      <c r="AN142" s="1700" t="s">
        <v>890</v>
      </c>
      <c r="AO142" s="119"/>
      <c r="AP142" s="1700" t="s">
        <v>891</v>
      </c>
      <c r="AQ142" s="1701">
        <v>0.52</v>
      </c>
      <c r="AR142" s="123"/>
      <c r="AS142" s="123"/>
      <c r="AT142" s="119"/>
      <c r="AU142" s="119"/>
      <c r="AV142" s="119"/>
      <c r="AW142" s="119"/>
      <c r="AX142" s="119"/>
      <c r="AY142" s="1690" t="s">
        <v>1274</v>
      </c>
      <c r="AZ142" s="1691">
        <v>0</v>
      </c>
      <c r="BA142" s="141">
        <v>0.5</v>
      </c>
      <c r="BB142" s="1691"/>
      <c r="BO142" s="887"/>
      <c r="BP142" s="888"/>
      <c r="BQ142" s="888"/>
      <c r="BR142" s="888"/>
      <c r="BS142" s="888"/>
      <c r="BT142" s="888"/>
      <c r="BU142" s="888"/>
      <c r="BV142" s="888"/>
      <c r="BW142" s="888"/>
      <c r="BX142" s="888"/>
      <c r="BY142" s="888"/>
      <c r="BZ142" s="888"/>
      <c r="CA142" s="888"/>
      <c r="CB142" s="888"/>
      <c r="CC142" s="888"/>
      <c r="CD142" s="888"/>
      <c r="CE142" s="888"/>
      <c r="CF142" s="888"/>
      <c r="CG142" s="888"/>
      <c r="CH142" s="888"/>
      <c r="CI142" s="888"/>
      <c r="CJ142" s="888"/>
      <c r="CK142" s="888"/>
      <c r="CL142" s="888"/>
      <c r="CM142" s="888"/>
      <c r="CN142" s="888"/>
      <c r="CO142" s="888"/>
      <c r="CP142" s="888"/>
      <c r="CQ142" s="888"/>
      <c r="CR142" s="888"/>
      <c r="CS142" s="888"/>
      <c r="CT142" s="888"/>
      <c r="CU142" s="888"/>
      <c r="CV142" s="888"/>
      <c r="CW142" s="888"/>
      <c r="CX142" s="888"/>
      <c r="CY142" s="888"/>
      <c r="CZ142" s="888"/>
      <c r="DA142" s="888"/>
      <c r="DB142" s="888"/>
      <c r="DC142" s="888"/>
      <c r="DD142" s="888"/>
      <c r="DE142" s="888"/>
      <c r="DF142" s="888"/>
      <c r="DG142" s="888"/>
      <c r="DH142" s="888"/>
      <c r="DI142" s="888"/>
    </row>
    <row r="143" spans="1:113" s="121" customFormat="1" ht="22.5" hidden="1" x14ac:dyDescent="0.25">
      <c r="A143" s="532"/>
      <c r="B143" s="117"/>
      <c r="C143" s="117"/>
      <c r="D143" s="117"/>
      <c r="E143" s="117"/>
      <c r="F143" s="117"/>
      <c r="G143" s="117"/>
      <c r="H143" s="117"/>
      <c r="I143" s="117"/>
      <c r="J143" s="117"/>
      <c r="K143" s="117"/>
      <c r="L143" s="117"/>
      <c r="M143" s="119"/>
      <c r="N143" s="119"/>
      <c r="O143" s="119"/>
      <c r="P143" s="119"/>
      <c r="Q143" s="119"/>
      <c r="R143" s="119"/>
      <c r="S143" s="119"/>
      <c r="T143" s="119"/>
      <c r="U143" s="119"/>
      <c r="V143" s="119"/>
      <c r="W143" s="119"/>
      <c r="X143" s="119"/>
      <c r="Y143" s="119"/>
      <c r="Z143" s="119"/>
      <c r="AA143" s="119"/>
      <c r="AB143" s="1706" t="s">
        <v>892</v>
      </c>
      <c r="AC143" s="1707">
        <v>10</v>
      </c>
      <c r="AD143" s="1708">
        <v>15</v>
      </c>
      <c r="AE143" s="1709">
        <v>20</v>
      </c>
      <c r="AF143" s="119"/>
      <c r="AG143" s="2282"/>
      <c r="AH143" s="1700" t="s">
        <v>893</v>
      </c>
      <c r="AI143" s="1701" t="s">
        <v>817</v>
      </c>
      <c r="AJ143" s="1705">
        <v>0.48</v>
      </c>
      <c r="AK143" s="1705">
        <v>0.19</v>
      </c>
      <c r="AL143" s="1705">
        <v>0.26</v>
      </c>
      <c r="AM143" s="1705">
        <v>1.01</v>
      </c>
      <c r="AN143" s="1700" t="s">
        <v>894</v>
      </c>
      <c r="AO143" s="119"/>
      <c r="AP143" s="1700" t="s">
        <v>895</v>
      </c>
      <c r="AQ143" s="1701">
        <v>0.74</v>
      </c>
      <c r="AR143" s="123"/>
      <c r="AS143" s="123"/>
      <c r="AT143" s="119"/>
      <c r="AU143" s="119"/>
      <c r="AV143" s="119"/>
      <c r="AW143" s="119"/>
      <c r="AX143" s="119"/>
      <c r="AY143" s="1690" t="s">
        <v>1275</v>
      </c>
      <c r="AZ143" s="1691">
        <v>0</v>
      </c>
      <c r="BA143" s="141">
        <v>0.5</v>
      </c>
      <c r="BB143" s="1691"/>
      <c r="BO143" s="887"/>
      <c r="BP143" s="888"/>
      <c r="BQ143" s="888"/>
      <c r="BR143" s="888"/>
      <c r="BS143" s="888"/>
      <c r="BT143" s="888"/>
      <c r="BU143" s="888"/>
      <c r="BV143" s="888"/>
      <c r="BW143" s="888"/>
      <c r="BX143" s="888"/>
      <c r="BY143" s="888"/>
      <c r="BZ143" s="888"/>
      <c r="CA143" s="888"/>
      <c r="CB143" s="888"/>
      <c r="CC143" s="888"/>
      <c r="CD143" s="888"/>
      <c r="CE143" s="888"/>
      <c r="CF143" s="888"/>
      <c r="CG143" s="888"/>
      <c r="CH143" s="888"/>
      <c r="CI143" s="888"/>
      <c r="CJ143" s="888"/>
      <c r="CK143" s="888"/>
      <c r="CL143" s="888"/>
      <c r="CM143" s="888"/>
      <c r="CN143" s="888"/>
      <c r="CO143" s="888"/>
      <c r="CP143" s="888"/>
      <c r="CQ143" s="888"/>
      <c r="CR143" s="888"/>
      <c r="CS143" s="888"/>
      <c r="CT143" s="888"/>
      <c r="CU143" s="888"/>
      <c r="CV143" s="888"/>
      <c r="CW143" s="888"/>
      <c r="CX143" s="888"/>
      <c r="CY143" s="888"/>
      <c r="CZ143" s="888"/>
      <c r="DA143" s="888"/>
      <c r="DB143" s="888"/>
      <c r="DC143" s="888"/>
      <c r="DD143" s="888"/>
      <c r="DE143" s="888"/>
      <c r="DF143" s="888"/>
      <c r="DG143" s="888"/>
      <c r="DH143" s="888"/>
      <c r="DI143" s="888"/>
    </row>
    <row r="144" spans="1:113" s="121" customFormat="1" ht="33.75" hidden="1" x14ac:dyDescent="0.25">
      <c r="A144" s="532"/>
      <c r="B144" s="117"/>
      <c r="C144" s="117"/>
      <c r="D144" s="117"/>
      <c r="E144" s="117"/>
      <c r="F144" s="117"/>
      <c r="G144" s="117"/>
      <c r="H144" s="117"/>
      <c r="I144" s="117"/>
      <c r="J144" s="117"/>
      <c r="K144" s="117"/>
      <c r="L144" s="117"/>
      <c r="M144" s="119"/>
      <c r="N144" s="119"/>
      <c r="O144" s="119"/>
      <c r="P144" s="119"/>
      <c r="Q144" s="119"/>
      <c r="R144" s="119"/>
      <c r="S144" s="119"/>
      <c r="T144" s="119"/>
      <c r="U144" s="119"/>
      <c r="V144" s="119"/>
      <c r="W144" s="119"/>
      <c r="X144" s="119"/>
      <c r="Y144" s="119"/>
      <c r="Z144" s="119"/>
      <c r="AA144" s="119"/>
      <c r="AB144" s="1706" t="s">
        <v>896</v>
      </c>
      <c r="AC144" s="1707">
        <v>30</v>
      </c>
      <c r="AD144" s="1708">
        <v>42.5</v>
      </c>
      <c r="AE144" s="1709">
        <v>55</v>
      </c>
      <c r="AF144" s="119"/>
      <c r="AG144" s="2282"/>
      <c r="AH144" s="1693"/>
      <c r="AI144" s="1693"/>
      <c r="AJ144" s="1693"/>
      <c r="AK144" s="1693"/>
      <c r="AL144" s="1693"/>
      <c r="AM144" s="1693"/>
      <c r="AN144" s="1700" t="s">
        <v>897</v>
      </c>
      <c r="AO144" s="119"/>
      <c r="AP144" s="2264" t="s">
        <v>898</v>
      </c>
      <c r="AQ144" s="2279" t="s">
        <v>899</v>
      </c>
      <c r="AR144" s="123"/>
      <c r="AS144" s="123"/>
      <c r="AT144" s="119"/>
      <c r="AU144" s="119"/>
      <c r="AV144" s="119"/>
      <c r="AW144" s="119"/>
      <c r="AX144" s="119"/>
      <c r="AY144" s="1690" t="s">
        <v>1276</v>
      </c>
      <c r="AZ144" s="1691">
        <v>0</v>
      </c>
      <c r="BA144" s="141">
        <v>0.5</v>
      </c>
      <c r="BB144" s="1691"/>
      <c r="BO144" s="887"/>
      <c r="BP144" s="888"/>
      <c r="BQ144" s="888"/>
      <c r="BR144" s="888"/>
      <c r="BS144" s="888"/>
      <c r="BT144" s="888"/>
      <c r="BU144" s="888"/>
      <c r="BV144" s="888"/>
      <c r="BW144" s="888"/>
      <c r="BX144" s="888"/>
      <c r="BY144" s="888"/>
      <c r="BZ144" s="888"/>
      <c r="CA144" s="888"/>
      <c r="CB144" s="888"/>
      <c r="CC144" s="888"/>
      <c r="CD144" s="888"/>
      <c r="CE144" s="888"/>
      <c r="CF144" s="888"/>
      <c r="CG144" s="888"/>
      <c r="CH144" s="888"/>
      <c r="CI144" s="888"/>
      <c r="CJ144" s="888"/>
      <c r="CK144" s="888"/>
      <c r="CL144" s="888"/>
      <c r="CM144" s="888"/>
      <c r="CN144" s="888"/>
      <c r="CO144" s="888"/>
      <c r="CP144" s="888"/>
      <c r="CQ144" s="888"/>
      <c r="CR144" s="888"/>
      <c r="CS144" s="888"/>
      <c r="CT144" s="888"/>
      <c r="CU144" s="888"/>
      <c r="CV144" s="888"/>
      <c r="CW144" s="888"/>
      <c r="CX144" s="888"/>
      <c r="CY144" s="888"/>
      <c r="CZ144" s="888"/>
      <c r="DA144" s="888"/>
      <c r="DB144" s="888"/>
      <c r="DC144" s="888"/>
      <c r="DD144" s="888"/>
      <c r="DE144" s="888"/>
      <c r="DF144" s="888"/>
      <c r="DG144" s="888"/>
      <c r="DH144" s="888"/>
      <c r="DI144" s="888"/>
    </row>
    <row r="145" spans="1:113" s="121" customFormat="1" ht="33.75" hidden="1" x14ac:dyDescent="0.25">
      <c r="A145" s="532"/>
      <c r="B145" s="117"/>
      <c r="C145" s="117"/>
      <c r="D145" s="117"/>
      <c r="E145" s="117"/>
      <c r="F145" s="117"/>
      <c r="G145" s="117"/>
      <c r="H145" s="117"/>
      <c r="I145" s="117"/>
      <c r="J145" s="117"/>
      <c r="K145" s="117"/>
      <c r="L145" s="117"/>
      <c r="M145" s="119"/>
      <c r="N145" s="119"/>
      <c r="O145" s="119"/>
      <c r="P145" s="119"/>
      <c r="Q145" s="119"/>
      <c r="R145" s="119"/>
      <c r="S145" s="119"/>
      <c r="T145" s="119"/>
      <c r="U145" s="119"/>
      <c r="V145" s="119"/>
      <c r="W145" s="119"/>
      <c r="X145" s="119"/>
      <c r="Y145" s="119"/>
      <c r="Z145" s="119"/>
      <c r="AA145" s="119"/>
      <c r="AB145" s="1706" t="s">
        <v>900</v>
      </c>
      <c r="AC145" s="1707">
        <v>6</v>
      </c>
      <c r="AD145" s="1708">
        <v>13</v>
      </c>
      <c r="AE145" s="1709">
        <v>20</v>
      </c>
      <c r="AF145" s="119"/>
      <c r="AG145" s="2282"/>
      <c r="AH145" s="1700" t="s">
        <v>901</v>
      </c>
      <c r="AI145" s="1701" t="s">
        <v>817</v>
      </c>
      <c r="AJ145" s="1705">
        <v>2.83</v>
      </c>
      <c r="AK145" s="1705">
        <v>2.04</v>
      </c>
      <c r="AL145" s="1705">
        <v>0.34</v>
      </c>
      <c r="AM145" s="1705">
        <v>6.49</v>
      </c>
      <c r="AN145" s="1700" t="s">
        <v>902</v>
      </c>
      <c r="AO145" s="119"/>
      <c r="AP145" s="2265"/>
      <c r="AQ145" s="2280"/>
      <c r="AR145" s="123"/>
      <c r="AS145" s="123"/>
      <c r="AT145" s="119"/>
      <c r="AU145" s="119"/>
      <c r="AV145" s="119"/>
      <c r="AW145" s="119"/>
      <c r="AX145" s="119"/>
      <c r="AY145" s="1690"/>
      <c r="AZ145" s="1691"/>
      <c r="BA145" s="1691"/>
      <c r="BB145" s="1691"/>
      <c r="BO145" s="887"/>
      <c r="BP145" s="888"/>
      <c r="BQ145" s="888"/>
      <c r="BR145" s="888"/>
      <c r="BS145" s="888"/>
      <c r="BT145" s="888"/>
      <c r="BU145" s="888"/>
      <c r="BV145" s="888"/>
      <c r="BW145" s="888"/>
      <c r="BX145" s="888"/>
      <c r="BY145" s="888"/>
      <c r="BZ145" s="888"/>
      <c r="CA145" s="888"/>
      <c r="CB145" s="888"/>
      <c r="CC145" s="888"/>
      <c r="CD145" s="888"/>
      <c r="CE145" s="888"/>
      <c r="CF145" s="888"/>
      <c r="CG145" s="888"/>
      <c r="CH145" s="888"/>
      <c r="CI145" s="888"/>
      <c r="CJ145" s="888"/>
      <c r="CK145" s="888"/>
      <c r="CL145" s="888"/>
      <c r="CM145" s="888"/>
      <c r="CN145" s="888"/>
      <c r="CO145" s="888"/>
      <c r="CP145" s="888"/>
      <c r="CQ145" s="888"/>
      <c r="CR145" s="888"/>
      <c r="CS145" s="888"/>
      <c r="CT145" s="888"/>
      <c r="CU145" s="888"/>
      <c r="CV145" s="888"/>
      <c r="CW145" s="888"/>
      <c r="CX145" s="888"/>
      <c r="CY145" s="888"/>
      <c r="CZ145" s="888"/>
      <c r="DA145" s="888"/>
      <c r="DB145" s="888"/>
      <c r="DC145" s="888"/>
      <c r="DD145" s="888"/>
      <c r="DE145" s="888"/>
      <c r="DF145" s="888"/>
      <c r="DG145" s="888"/>
      <c r="DH145" s="888"/>
      <c r="DI145" s="888"/>
    </row>
    <row r="146" spans="1:113" s="121" customFormat="1" ht="22.5" hidden="1" x14ac:dyDescent="0.25">
      <c r="A146" s="532"/>
      <c r="B146" s="117"/>
      <c r="C146" s="117"/>
      <c r="D146" s="117"/>
      <c r="E146" s="117"/>
      <c r="F146" s="117"/>
      <c r="G146" s="117"/>
      <c r="H146" s="117"/>
      <c r="I146" s="117"/>
      <c r="J146" s="117"/>
      <c r="K146" s="117"/>
      <c r="L146" s="117"/>
      <c r="M146" s="119"/>
      <c r="N146" s="119"/>
      <c r="O146" s="119"/>
      <c r="P146" s="119"/>
      <c r="Q146" s="119"/>
      <c r="R146" s="119"/>
      <c r="S146" s="119"/>
      <c r="T146" s="119"/>
      <c r="U146" s="119"/>
      <c r="V146" s="119"/>
      <c r="W146" s="119"/>
      <c r="X146" s="119"/>
      <c r="Y146" s="119"/>
      <c r="Z146" s="119"/>
      <c r="AA146" s="119"/>
      <c r="AB146" s="1706" t="s">
        <v>903</v>
      </c>
      <c r="AC146" s="1707">
        <v>14</v>
      </c>
      <c r="AD146" s="1708">
        <v>19.5</v>
      </c>
      <c r="AE146" s="1709">
        <v>25</v>
      </c>
      <c r="AF146" s="119"/>
      <c r="AG146" s="2283"/>
      <c r="AH146" s="1700" t="s">
        <v>904</v>
      </c>
      <c r="AI146" s="1701" t="s">
        <v>817</v>
      </c>
      <c r="AJ146" s="1705">
        <v>1.04</v>
      </c>
      <c r="AK146" s="1705">
        <v>0.21</v>
      </c>
      <c r="AL146" s="1705">
        <v>0.74</v>
      </c>
      <c r="AM146" s="1705">
        <v>1.23</v>
      </c>
      <c r="AN146" s="1700" t="s">
        <v>905</v>
      </c>
      <c r="AO146" s="119"/>
      <c r="AP146" s="1700" t="s">
        <v>906</v>
      </c>
      <c r="AQ146" s="1705" t="s">
        <v>907</v>
      </c>
      <c r="AR146" s="123"/>
      <c r="AS146" s="123"/>
      <c r="AT146" s="119"/>
      <c r="AU146" s="119"/>
      <c r="AV146" s="119"/>
      <c r="AW146" s="119"/>
      <c r="AX146" s="119"/>
      <c r="AY146" s="1690"/>
      <c r="AZ146" s="1691"/>
      <c r="BA146" s="1691"/>
      <c r="BB146" s="1691"/>
      <c r="BO146" s="887"/>
      <c r="BP146" s="888"/>
      <c r="BQ146" s="888"/>
      <c r="BR146" s="888"/>
      <c r="BS146" s="888"/>
      <c r="BT146" s="888"/>
      <c r="BU146" s="888"/>
      <c r="BV146" s="888"/>
      <c r="BW146" s="888"/>
      <c r="BX146" s="888"/>
      <c r="BY146" s="888"/>
      <c r="BZ146" s="888"/>
      <c r="CA146" s="888"/>
      <c r="CB146" s="888"/>
      <c r="CC146" s="888"/>
      <c r="CD146" s="888"/>
      <c r="CE146" s="888"/>
      <c r="CF146" s="888"/>
      <c r="CG146" s="888"/>
      <c r="CH146" s="888"/>
      <c r="CI146" s="888"/>
      <c r="CJ146" s="888"/>
      <c r="CK146" s="888"/>
      <c r="CL146" s="888"/>
      <c r="CM146" s="888"/>
      <c r="CN146" s="888"/>
      <c r="CO146" s="888"/>
      <c r="CP146" s="888"/>
      <c r="CQ146" s="888"/>
      <c r="CR146" s="888"/>
      <c r="CS146" s="888"/>
      <c r="CT146" s="888"/>
      <c r="CU146" s="888"/>
      <c r="CV146" s="888"/>
      <c r="CW146" s="888"/>
      <c r="CX146" s="888"/>
      <c r="CY146" s="888"/>
      <c r="CZ146" s="888"/>
      <c r="DA146" s="888"/>
      <c r="DB146" s="888"/>
      <c r="DC146" s="888"/>
      <c r="DD146" s="888"/>
      <c r="DE146" s="888"/>
      <c r="DF146" s="888"/>
      <c r="DG146" s="888"/>
      <c r="DH146" s="888"/>
      <c r="DI146" s="888"/>
    </row>
    <row r="147" spans="1:113" s="121" customFormat="1" ht="22.5" hidden="1" x14ac:dyDescent="0.25">
      <c r="A147" s="532"/>
      <c r="B147" s="117"/>
      <c r="C147" s="117"/>
      <c r="D147" s="117"/>
      <c r="E147" s="117"/>
      <c r="F147" s="117"/>
      <c r="G147" s="117"/>
      <c r="H147" s="117"/>
      <c r="I147" s="117"/>
      <c r="J147" s="117"/>
      <c r="K147" s="117"/>
      <c r="L147" s="117"/>
      <c r="M147" s="119"/>
      <c r="N147" s="119"/>
      <c r="O147" s="119"/>
      <c r="P147" s="119"/>
      <c r="Q147" s="119"/>
      <c r="R147" s="119"/>
      <c r="S147" s="119"/>
      <c r="T147" s="119"/>
      <c r="U147" s="119"/>
      <c r="V147" s="119"/>
      <c r="W147" s="119"/>
      <c r="X147" s="119"/>
      <c r="Y147" s="119"/>
      <c r="Z147" s="119"/>
      <c r="AA147" s="119"/>
      <c r="AB147" s="1706" t="s">
        <v>908</v>
      </c>
      <c r="AC147" s="1707">
        <v>10</v>
      </c>
      <c r="AD147" s="1708">
        <v>12</v>
      </c>
      <c r="AE147" s="1709">
        <v>14</v>
      </c>
      <c r="AF147" s="119"/>
      <c r="AG147" s="2273" t="s">
        <v>909</v>
      </c>
      <c r="AH147" s="2274"/>
      <c r="AI147" s="2274"/>
      <c r="AJ147" s="2274"/>
      <c r="AK147" s="2274"/>
      <c r="AL147" s="2274"/>
      <c r="AM147" s="2274"/>
      <c r="AN147" s="2275"/>
      <c r="AO147" s="119"/>
      <c r="AP147" s="1700" t="s">
        <v>910</v>
      </c>
      <c r="AQ147" s="1701">
        <v>0.54</v>
      </c>
      <c r="AR147" s="123"/>
      <c r="AS147" s="123"/>
      <c r="AT147" s="119"/>
      <c r="AU147" s="119"/>
      <c r="AV147" s="119"/>
      <c r="AW147" s="119"/>
      <c r="AX147" s="119"/>
      <c r="AY147" s="1690"/>
      <c r="AZ147" s="1691"/>
      <c r="BA147" s="1691"/>
      <c r="BB147" s="1691"/>
      <c r="BO147" s="887"/>
      <c r="BP147" s="888"/>
      <c r="BQ147" s="888"/>
      <c r="BR147" s="888"/>
      <c r="BS147" s="888"/>
      <c r="BT147" s="888"/>
      <c r="BU147" s="888"/>
      <c r="BV147" s="888"/>
      <c r="BW147" s="888"/>
      <c r="BX147" s="888"/>
      <c r="BY147" s="888"/>
      <c r="BZ147" s="888"/>
      <c r="CA147" s="888"/>
      <c r="CB147" s="888"/>
      <c r="CC147" s="888"/>
      <c r="CD147" s="888"/>
      <c r="CE147" s="888"/>
      <c r="CF147" s="888"/>
      <c r="CG147" s="888"/>
      <c r="CH147" s="888"/>
      <c r="CI147" s="888"/>
      <c r="CJ147" s="888"/>
      <c r="CK147" s="888"/>
      <c r="CL147" s="888"/>
      <c r="CM147" s="888"/>
      <c r="CN147" s="888"/>
      <c r="CO147" s="888"/>
      <c r="CP147" s="888"/>
      <c r="CQ147" s="888"/>
      <c r="CR147" s="888"/>
      <c r="CS147" s="888"/>
      <c r="CT147" s="888"/>
      <c r="CU147" s="888"/>
      <c r="CV147" s="888"/>
      <c r="CW147" s="888"/>
      <c r="CX147" s="888"/>
      <c r="CY147" s="888"/>
      <c r="CZ147" s="888"/>
      <c r="DA147" s="888"/>
      <c r="DB147" s="888"/>
      <c r="DC147" s="888"/>
      <c r="DD147" s="888"/>
      <c r="DE147" s="888"/>
      <c r="DF147" s="888"/>
      <c r="DG147" s="888"/>
      <c r="DH147" s="888"/>
      <c r="DI147" s="888"/>
    </row>
    <row r="148" spans="1:113" s="121" customFormat="1" ht="22.5" hidden="1" x14ac:dyDescent="0.25">
      <c r="A148" s="532"/>
      <c r="B148" s="117"/>
      <c r="C148" s="117"/>
      <c r="D148" s="117"/>
      <c r="E148" s="117"/>
      <c r="F148" s="117"/>
      <c r="G148" s="117"/>
      <c r="H148" s="117"/>
      <c r="I148" s="117"/>
      <c r="J148" s="117"/>
      <c r="K148" s="117"/>
      <c r="L148" s="117"/>
      <c r="M148" s="119"/>
      <c r="N148" s="119"/>
      <c r="O148" s="119"/>
      <c r="P148" s="119"/>
      <c r="Q148" s="119"/>
      <c r="R148" s="119"/>
      <c r="S148" s="119"/>
      <c r="T148" s="119"/>
      <c r="U148" s="119"/>
      <c r="V148" s="119"/>
      <c r="W148" s="119"/>
      <c r="X148" s="119"/>
      <c r="Y148" s="119"/>
      <c r="Z148" s="119"/>
      <c r="AA148" s="119"/>
      <c r="AB148" s="1706" t="s">
        <v>911</v>
      </c>
      <c r="AC148" s="1707">
        <v>8</v>
      </c>
      <c r="AD148" s="1708">
        <v>12.5</v>
      </c>
      <c r="AE148" s="1709">
        <v>17</v>
      </c>
      <c r="AF148" s="119"/>
      <c r="AG148" s="119"/>
      <c r="AH148" s="119"/>
      <c r="AI148" s="119"/>
      <c r="AJ148" s="119"/>
      <c r="AK148" s="119"/>
      <c r="AL148" s="119"/>
      <c r="AM148" s="119"/>
      <c r="AN148" s="119"/>
      <c r="AO148" s="119"/>
      <c r="AP148" s="1700" t="s">
        <v>912</v>
      </c>
      <c r="AQ148" s="1705" t="s">
        <v>913</v>
      </c>
      <c r="AR148" s="123"/>
      <c r="AS148" s="123"/>
      <c r="AT148" s="119"/>
      <c r="AU148" s="119"/>
      <c r="AV148" s="119"/>
      <c r="AW148" s="119"/>
      <c r="AX148" s="119"/>
      <c r="AY148" s="1690"/>
      <c r="AZ148" s="1691"/>
      <c r="BA148" s="1691"/>
      <c r="BB148" s="1691"/>
      <c r="BO148" s="887"/>
      <c r="BP148" s="888"/>
      <c r="BQ148" s="888"/>
      <c r="BR148" s="888"/>
      <c r="BS148" s="888"/>
      <c r="BT148" s="888"/>
      <c r="BU148" s="888"/>
      <c r="BV148" s="888"/>
      <c r="BW148" s="888"/>
      <c r="BX148" s="888"/>
      <c r="BY148" s="888"/>
      <c r="BZ148" s="888"/>
      <c r="CA148" s="888"/>
      <c r="CB148" s="888"/>
      <c r="CC148" s="888"/>
      <c r="CD148" s="888"/>
      <c r="CE148" s="888"/>
      <c r="CF148" s="888"/>
      <c r="CG148" s="888"/>
      <c r="CH148" s="888"/>
      <c r="CI148" s="888"/>
      <c r="CJ148" s="888"/>
      <c r="CK148" s="888"/>
      <c r="CL148" s="888"/>
      <c r="CM148" s="888"/>
      <c r="CN148" s="888"/>
      <c r="CO148" s="888"/>
      <c r="CP148" s="888"/>
      <c r="CQ148" s="888"/>
      <c r="CR148" s="888"/>
      <c r="CS148" s="888"/>
      <c r="CT148" s="888"/>
      <c r="CU148" s="888"/>
      <c r="CV148" s="888"/>
      <c r="CW148" s="888"/>
      <c r="CX148" s="888"/>
      <c r="CY148" s="888"/>
      <c r="CZ148" s="888"/>
      <c r="DA148" s="888"/>
      <c r="DB148" s="888"/>
      <c r="DC148" s="888"/>
      <c r="DD148" s="888"/>
      <c r="DE148" s="888"/>
      <c r="DF148" s="888"/>
      <c r="DG148" s="888"/>
      <c r="DH148" s="888"/>
      <c r="DI148" s="888"/>
    </row>
    <row r="149" spans="1:113" s="121" customFormat="1" ht="22.5" hidden="1" x14ac:dyDescent="0.25">
      <c r="A149" s="532"/>
      <c r="B149" s="117"/>
      <c r="C149" s="117"/>
      <c r="D149" s="117"/>
      <c r="E149" s="117"/>
      <c r="F149" s="117"/>
      <c r="G149" s="117"/>
      <c r="H149" s="117"/>
      <c r="I149" s="117"/>
      <c r="J149" s="117"/>
      <c r="K149" s="117"/>
      <c r="L149" s="117"/>
      <c r="M149" s="119"/>
      <c r="N149" s="119"/>
      <c r="O149" s="119"/>
      <c r="P149" s="119"/>
      <c r="Q149" s="119"/>
      <c r="R149" s="119"/>
      <c r="S149" s="119"/>
      <c r="T149" s="119"/>
      <c r="U149" s="119"/>
      <c r="V149" s="119"/>
      <c r="W149" s="119"/>
      <c r="X149" s="119"/>
      <c r="Y149" s="119"/>
      <c r="Z149" s="119"/>
      <c r="AA149" s="119"/>
      <c r="AB149" s="1706" t="s">
        <v>914</v>
      </c>
      <c r="AC149" s="1707">
        <v>5</v>
      </c>
      <c r="AD149" s="1708">
        <v>6.5</v>
      </c>
      <c r="AE149" s="1709">
        <v>8</v>
      </c>
      <c r="AF149" s="119"/>
      <c r="AG149" s="119"/>
      <c r="AH149" s="119"/>
      <c r="AI149" s="119"/>
      <c r="AJ149" s="119"/>
      <c r="AK149" s="119"/>
      <c r="AL149" s="119"/>
      <c r="AM149" s="119"/>
      <c r="AN149" s="119"/>
      <c r="AO149" s="119"/>
      <c r="AP149" s="1700" t="s">
        <v>915</v>
      </c>
      <c r="AQ149" s="1701">
        <v>0.93</v>
      </c>
      <c r="AR149" s="123"/>
      <c r="AS149" s="123"/>
      <c r="AT149" s="119"/>
      <c r="AU149" s="119"/>
      <c r="AV149" s="119"/>
      <c r="AW149" s="119"/>
      <c r="AX149" s="119"/>
      <c r="AY149" s="1690"/>
      <c r="AZ149" s="1691"/>
      <c r="BA149" s="1691"/>
      <c r="BB149" s="1691"/>
      <c r="BO149" s="887"/>
      <c r="BP149" s="888"/>
      <c r="BQ149" s="888"/>
      <c r="BR149" s="888"/>
      <c r="BS149" s="888"/>
      <c r="BT149" s="888"/>
      <c r="BU149" s="888"/>
      <c r="BV149" s="888"/>
      <c r="BW149" s="888"/>
      <c r="BX149" s="888"/>
      <c r="BY149" s="888"/>
      <c r="BZ149" s="888"/>
      <c r="CA149" s="888"/>
      <c r="CB149" s="888"/>
      <c r="CC149" s="888"/>
      <c r="CD149" s="888"/>
      <c r="CE149" s="888"/>
      <c r="CF149" s="888"/>
      <c r="CG149" s="888"/>
      <c r="CH149" s="888"/>
      <c r="CI149" s="888"/>
      <c r="CJ149" s="888"/>
      <c r="CK149" s="888"/>
      <c r="CL149" s="888"/>
      <c r="CM149" s="888"/>
      <c r="CN149" s="888"/>
      <c r="CO149" s="888"/>
      <c r="CP149" s="888"/>
      <c r="CQ149" s="888"/>
      <c r="CR149" s="888"/>
      <c r="CS149" s="888"/>
      <c r="CT149" s="888"/>
      <c r="CU149" s="888"/>
      <c r="CV149" s="888"/>
      <c r="CW149" s="888"/>
      <c r="CX149" s="888"/>
      <c r="CY149" s="888"/>
      <c r="CZ149" s="888"/>
      <c r="DA149" s="888"/>
      <c r="DB149" s="888"/>
      <c r="DC149" s="888"/>
      <c r="DD149" s="888"/>
      <c r="DE149" s="888"/>
      <c r="DF149" s="888"/>
      <c r="DG149" s="888"/>
      <c r="DH149" s="888"/>
      <c r="DI149" s="888"/>
    </row>
    <row r="150" spans="1:113" s="121" customFormat="1" ht="21" hidden="1" x14ac:dyDescent="0.25">
      <c r="A150" s="532"/>
      <c r="B150" s="117"/>
      <c r="C150" s="117"/>
      <c r="D150" s="117"/>
      <c r="E150" s="117"/>
      <c r="F150" s="117"/>
      <c r="G150" s="117"/>
      <c r="H150" s="117"/>
      <c r="I150" s="117"/>
      <c r="J150" s="117"/>
      <c r="K150" s="117"/>
      <c r="L150" s="117"/>
      <c r="M150" s="119"/>
      <c r="N150" s="119"/>
      <c r="O150" s="119"/>
      <c r="P150" s="119"/>
      <c r="Q150" s="119"/>
      <c r="R150" s="119"/>
      <c r="S150" s="119"/>
      <c r="T150" s="119"/>
      <c r="U150" s="119"/>
      <c r="V150" s="119"/>
      <c r="W150" s="119"/>
      <c r="X150" s="119"/>
      <c r="Y150" s="119"/>
      <c r="Z150" s="119"/>
      <c r="AA150" s="119"/>
      <c r="AB150" s="2276" t="s">
        <v>916</v>
      </c>
      <c r="AC150" s="2277"/>
      <c r="AD150" s="2278"/>
      <c r="AE150" s="1713"/>
      <c r="AF150" s="119"/>
      <c r="AG150" s="119"/>
      <c r="AH150" s="119"/>
      <c r="AI150" s="119"/>
      <c r="AJ150" s="119"/>
      <c r="AK150" s="119"/>
      <c r="AL150" s="119"/>
      <c r="AM150" s="119"/>
      <c r="AN150" s="119"/>
      <c r="AO150" s="119"/>
      <c r="AP150" s="1700" t="s">
        <v>917</v>
      </c>
      <c r="AQ150" s="1701">
        <v>1</v>
      </c>
      <c r="AR150" s="123"/>
      <c r="AS150" s="123"/>
      <c r="AT150" s="119"/>
      <c r="AU150" s="119"/>
      <c r="AV150" s="119"/>
      <c r="AW150" s="119"/>
      <c r="AX150" s="119"/>
      <c r="AY150" s="1690"/>
      <c r="AZ150" s="1691"/>
      <c r="BA150" s="1691"/>
      <c r="BB150" s="1691"/>
      <c r="BO150" s="887"/>
      <c r="BP150" s="888"/>
      <c r="BQ150" s="888"/>
      <c r="BR150" s="888"/>
      <c r="BS150" s="888"/>
      <c r="BT150" s="888"/>
      <c r="BU150" s="888"/>
      <c r="BV150" s="888"/>
      <c r="BW150" s="888"/>
      <c r="BX150" s="888"/>
      <c r="BY150" s="888"/>
      <c r="BZ150" s="888"/>
      <c r="CA150" s="888"/>
      <c r="CB150" s="888"/>
      <c r="CC150" s="888"/>
      <c r="CD150" s="888"/>
      <c r="CE150" s="888"/>
      <c r="CF150" s="888"/>
      <c r="CG150" s="888"/>
      <c r="CH150" s="888"/>
      <c r="CI150" s="888"/>
      <c r="CJ150" s="888"/>
      <c r="CK150" s="888"/>
      <c r="CL150" s="888"/>
      <c r="CM150" s="888"/>
      <c r="CN150" s="888"/>
      <c r="CO150" s="888"/>
      <c r="CP150" s="888"/>
      <c r="CQ150" s="888"/>
      <c r="CR150" s="888"/>
      <c r="CS150" s="888"/>
      <c r="CT150" s="888"/>
      <c r="CU150" s="888"/>
      <c r="CV150" s="888"/>
      <c r="CW150" s="888"/>
      <c r="CX150" s="888"/>
      <c r="CY150" s="888"/>
      <c r="CZ150" s="888"/>
      <c r="DA150" s="888"/>
      <c r="DB150" s="888"/>
      <c r="DC150" s="888"/>
      <c r="DD150" s="888"/>
      <c r="DE150" s="888"/>
      <c r="DF150" s="888"/>
      <c r="DG150" s="888"/>
      <c r="DH150" s="888"/>
      <c r="DI150" s="888"/>
    </row>
    <row r="151" spans="1:113" s="121" customFormat="1" ht="21" hidden="1" x14ac:dyDescent="0.25">
      <c r="A151" s="532"/>
      <c r="B151" s="117"/>
      <c r="C151" s="117"/>
      <c r="D151" s="117"/>
      <c r="E151" s="117"/>
      <c r="F151" s="117"/>
      <c r="G151" s="117"/>
      <c r="H151" s="117"/>
      <c r="I151" s="117"/>
      <c r="J151" s="117"/>
      <c r="K151" s="117"/>
      <c r="L151" s="117"/>
      <c r="M151" s="119"/>
      <c r="N151" s="119"/>
      <c r="O151" s="119"/>
      <c r="P151" s="119"/>
      <c r="Q151" s="119"/>
      <c r="R151" s="119"/>
      <c r="S151" s="119"/>
      <c r="T151" s="119"/>
      <c r="U151" s="119"/>
      <c r="V151" s="119"/>
      <c r="W151" s="119"/>
      <c r="X151" s="119"/>
      <c r="Y151" s="119"/>
      <c r="Z151" s="119"/>
      <c r="AA151" s="119"/>
      <c r="AB151" s="119"/>
      <c r="AC151" s="119"/>
      <c r="AD151" s="119"/>
      <c r="AE151" s="119"/>
      <c r="AF151" s="119"/>
      <c r="AG151" s="119"/>
      <c r="AH151" s="119"/>
      <c r="AI151" s="119"/>
      <c r="AJ151" s="119"/>
      <c r="AK151" s="119"/>
      <c r="AL151" s="119"/>
      <c r="AM151" s="119"/>
      <c r="AN151" s="119"/>
      <c r="AO151" s="119"/>
      <c r="AP151" s="1700" t="s">
        <v>918</v>
      </c>
      <c r="AQ151" s="1705" t="s">
        <v>919</v>
      </c>
      <c r="AR151" s="123"/>
      <c r="AS151" s="123"/>
      <c r="AT151" s="119"/>
      <c r="AU151" s="119"/>
      <c r="AV151" s="119"/>
      <c r="AW151" s="119"/>
      <c r="AX151" s="119"/>
      <c r="AY151" s="1690"/>
      <c r="AZ151" s="1691"/>
      <c r="BA151" s="1691"/>
      <c r="BB151" s="1691"/>
      <c r="BO151" s="887"/>
      <c r="BP151" s="888"/>
      <c r="BQ151" s="888"/>
      <c r="BR151" s="888"/>
      <c r="BS151" s="888"/>
      <c r="BT151" s="888"/>
      <c r="BU151" s="888"/>
      <c r="BV151" s="888"/>
      <c r="BW151" s="888"/>
      <c r="BX151" s="888"/>
      <c r="BY151" s="888"/>
      <c r="BZ151" s="888"/>
      <c r="CA151" s="888"/>
      <c r="CB151" s="888"/>
      <c r="CC151" s="888"/>
      <c r="CD151" s="888"/>
      <c r="CE151" s="888"/>
      <c r="CF151" s="888"/>
      <c r="CG151" s="888"/>
      <c r="CH151" s="888"/>
      <c r="CI151" s="888"/>
      <c r="CJ151" s="888"/>
      <c r="CK151" s="888"/>
      <c r="CL151" s="888"/>
      <c r="CM151" s="888"/>
      <c r="CN151" s="888"/>
      <c r="CO151" s="888"/>
      <c r="CP151" s="888"/>
      <c r="CQ151" s="888"/>
      <c r="CR151" s="888"/>
      <c r="CS151" s="888"/>
      <c r="CT151" s="888"/>
      <c r="CU151" s="888"/>
      <c r="CV151" s="888"/>
      <c r="CW151" s="888"/>
      <c r="CX151" s="888"/>
      <c r="CY151" s="888"/>
      <c r="CZ151" s="888"/>
      <c r="DA151" s="888"/>
      <c r="DB151" s="888"/>
      <c r="DC151" s="888"/>
      <c r="DD151" s="888"/>
      <c r="DE151" s="888"/>
      <c r="DF151" s="888"/>
      <c r="DG151" s="888"/>
      <c r="DH151" s="888"/>
      <c r="DI151" s="888"/>
    </row>
    <row r="152" spans="1:113" s="121" customFormat="1" ht="21" hidden="1" x14ac:dyDescent="0.25">
      <c r="A152" s="532"/>
      <c r="B152" s="117"/>
      <c r="C152" s="117"/>
      <c r="D152" s="117"/>
      <c r="E152" s="117"/>
      <c r="F152" s="117"/>
      <c r="G152" s="117"/>
      <c r="H152" s="117"/>
      <c r="I152" s="117"/>
      <c r="J152" s="117"/>
      <c r="K152" s="117"/>
      <c r="L152" s="117"/>
      <c r="M152" s="119"/>
      <c r="N152" s="119"/>
      <c r="O152" s="119"/>
      <c r="P152" s="119"/>
      <c r="Q152" s="119"/>
      <c r="R152" s="119"/>
      <c r="S152" s="119"/>
      <c r="T152" s="119"/>
      <c r="U152" s="119"/>
      <c r="V152" s="119"/>
      <c r="W152" s="119"/>
      <c r="X152" s="119"/>
      <c r="Y152" s="119"/>
      <c r="Z152" s="119"/>
      <c r="AA152" s="119"/>
      <c r="AB152" s="119"/>
      <c r="AC152" s="119"/>
      <c r="AD152" s="119"/>
      <c r="AE152" s="119"/>
      <c r="AF152" s="119"/>
      <c r="AG152" s="119"/>
      <c r="AH152" s="119"/>
      <c r="AI152" s="119"/>
      <c r="AJ152" s="119"/>
      <c r="AK152" s="119"/>
      <c r="AL152" s="119"/>
      <c r="AM152" s="119"/>
      <c r="AN152" s="119"/>
      <c r="AO152" s="119"/>
      <c r="AP152" s="1700" t="s">
        <v>920</v>
      </c>
      <c r="AQ152" s="1701">
        <v>0.64</v>
      </c>
      <c r="AR152" s="123"/>
      <c r="AS152" s="123"/>
      <c r="AT152" s="119"/>
      <c r="AU152" s="119"/>
      <c r="AV152" s="119"/>
      <c r="AW152" s="119"/>
      <c r="AX152" s="119"/>
      <c r="AY152" s="1690"/>
      <c r="AZ152" s="1691"/>
      <c r="BA152" s="1691"/>
      <c r="BB152" s="1691"/>
      <c r="BO152" s="887"/>
      <c r="BP152" s="888"/>
      <c r="BQ152" s="888"/>
      <c r="BR152" s="888"/>
      <c r="BS152" s="888"/>
      <c r="BT152" s="888"/>
      <c r="BU152" s="888"/>
      <c r="BV152" s="888"/>
      <c r="BW152" s="888"/>
      <c r="BX152" s="888"/>
      <c r="BY152" s="888"/>
      <c r="BZ152" s="888"/>
      <c r="CA152" s="888"/>
      <c r="CB152" s="888"/>
      <c r="CC152" s="888"/>
      <c r="CD152" s="888"/>
      <c r="CE152" s="888"/>
      <c r="CF152" s="888"/>
      <c r="CG152" s="888"/>
      <c r="CH152" s="888"/>
      <c r="CI152" s="888"/>
      <c r="CJ152" s="888"/>
      <c r="CK152" s="888"/>
      <c r="CL152" s="888"/>
      <c r="CM152" s="888"/>
      <c r="CN152" s="888"/>
      <c r="CO152" s="888"/>
      <c r="CP152" s="888"/>
      <c r="CQ152" s="888"/>
      <c r="CR152" s="888"/>
      <c r="CS152" s="888"/>
      <c r="CT152" s="888"/>
      <c r="CU152" s="888"/>
      <c r="CV152" s="888"/>
      <c r="CW152" s="888"/>
      <c r="CX152" s="888"/>
      <c r="CY152" s="888"/>
      <c r="CZ152" s="888"/>
      <c r="DA152" s="888"/>
      <c r="DB152" s="888"/>
      <c r="DC152" s="888"/>
      <c r="DD152" s="888"/>
      <c r="DE152" s="888"/>
      <c r="DF152" s="888"/>
      <c r="DG152" s="888"/>
      <c r="DH152" s="888"/>
      <c r="DI152" s="888"/>
    </row>
    <row r="153" spans="1:113" s="121" customFormat="1" ht="21" hidden="1" x14ac:dyDescent="0.25">
      <c r="A153" s="532"/>
      <c r="B153" s="117"/>
      <c r="C153" s="117"/>
      <c r="D153" s="117"/>
      <c r="E153" s="117"/>
      <c r="F153" s="117"/>
      <c r="G153" s="117"/>
      <c r="H153" s="117"/>
      <c r="I153" s="117"/>
      <c r="J153" s="117"/>
      <c r="K153" s="117"/>
      <c r="L153" s="117"/>
      <c r="M153" s="119"/>
      <c r="N153" s="119"/>
      <c r="O153" s="119"/>
      <c r="P153" s="119"/>
      <c r="Q153" s="119"/>
      <c r="R153" s="119"/>
      <c r="S153" s="119"/>
      <c r="T153" s="119"/>
      <c r="U153" s="119"/>
      <c r="V153" s="119"/>
      <c r="W153" s="119"/>
      <c r="X153" s="119"/>
      <c r="Y153" s="119"/>
      <c r="Z153" s="119"/>
      <c r="AA153" s="119"/>
      <c r="AB153" s="119"/>
      <c r="AC153" s="119"/>
      <c r="AD153" s="119"/>
      <c r="AE153" s="119"/>
      <c r="AF153" s="119"/>
      <c r="AG153" s="119"/>
      <c r="AH153" s="119"/>
      <c r="AI153" s="119"/>
      <c r="AJ153" s="119"/>
      <c r="AK153" s="119"/>
      <c r="AL153" s="119"/>
      <c r="AM153" s="119"/>
      <c r="AN153" s="119"/>
      <c r="AO153" s="119"/>
      <c r="AP153" s="1700" t="s">
        <v>921</v>
      </c>
      <c r="AQ153" s="1701">
        <v>0.55000000000000004</v>
      </c>
      <c r="AR153" s="123"/>
      <c r="AS153" s="123"/>
      <c r="AT153" s="119"/>
      <c r="AU153" s="119"/>
      <c r="AV153" s="119"/>
      <c r="AW153" s="119"/>
      <c r="AX153" s="119"/>
      <c r="AY153" s="1690"/>
      <c r="AZ153" s="1691"/>
      <c r="BA153" s="1691"/>
      <c r="BB153" s="1691"/>
      <c r="BO153" s="887"/>
      <c r="BP153" s="888"/>
      <c r="BQ153" s="888"/>
      <c r="BR153" s="888"/>
      <c r="BS153" s="888"/>
      <c r="BT153" s="888"/>
      <c r="BU153" s="888"/>
      <c r="BV153" s="888"/>
      <c r="BW153" s="888"/>
      <c r="BX153" s="888"/>
      <c r="BY153" s="888"/>
      <c r="BZ153" s="888"/>
      <c r="CA153" s="888"/>
      <c r="CB153" s="888"/>
      <c r="CC153" s="888"/>
      <c r="CD153" s="888"/>
      <c r="CE153" s="888"/>
      <c r="CF153" s="888"/>
      <c r="CG153" s="888"/>
      <c r="CH153" s="888"/>
      <c r="CI153" s="888"/>
      <c r="CJ153" s="888"/>
      <c r="CK153" s="888"/>
      <c r="CL153" s="888"/>
      <c r="CM153" s="888"/>
      <c r="CN153" s="888"/>
      <c r="CO153" s="888"/>
      <c r="CP153" s="888"/>
      <c r="CQ153" s="888"/>
      <c r="CR153" s="888"/>
      <c r="CS153" s="888"/>
      <c r="CT153" s="888"/>
      <c r="CU153" s="888"/>
      <c r="CV153" s="888"/>
      <c r="CW153" s="888"/>
      <c r="CX153" s="888"/>
      <c r="CY153" s="888"/>
      <c r="CZ153" s="888"/>
      <c r="DA153" s="888"/>
      <c r="DB153" s="888"/>
      <c r="DC153" s="888"/>
      <c r="DD153" s="888"/>
      <c r="DE153" s="888"/>
      <c r="DF153" s="888"/>
      <c r="DG153" s="888"/>
      <c r="DH153" s="888"/>
      <c r="DI153" s="888"/>
    </row>
    <row r="154" spans="1:113" s="121" customFormat="1" ht="21" hidden="1" x14ac:dyDescent="0.25">
      <c r="A154" s="532"/>
      <c r="B154" s="117"/>
      <c r="C154" s="117"/>
      <c r="D154" s="117"/>
      <c r="E154" s="117"/>
      <c r="F154" s="117"/>
      <c r="G154" s="117"/>
      <c r="H154" s="117"/>
      <c r="I154" s="117"/>
      <c r="J154" s="117"/>
      <c r="K154" s="117"/>
      <c r="L154" s="117"/>
      <c r="M154" s="119"/>
      <c r="N154" s="119"/>
      <c r="O154" s="119"/>
      <c r="P154" s="119"/>
      <c r="Q154" s="119"/>
      <c r="R154" s="119"/>
      <c r="S154" s="119"/>
      <c r="T154" s="119"/>
      <c r="U154" s="119"/>
      <c r="V154" s="119"/>
      <c r="W154" s="119"/>
      <c r="X154" s="119"/>
      <c r="Y154" s="119"/>
      <c r="Z154" s="119"/>
      <c r="AA154" s="119"/>
      <c r="AB154" s="119"/>
      <c r="AC154" s="119"/>
      <c r="AD154" s="119"/>
      <c r="AE154" s="119"/>
      <c r="AF154" s="119"/>
      <c r="AG154" s="119"/>
      <c r="AH154" s="119"/>
      <c r="AI154" s="119"/>
      <c r="AJ154" s="119"/>
      <c r="AK154" s="119"/>
      <c r="AL154" s="119"/>
      <c r="AM154" s="119"/>
      <c r="AN154" s="119"/>
      <c r="AO154" s="119"/>
      <c r="AP154" s="1700" t="s">
        <v>922</v>
      </c>
      <c r="AQ154" s="1701">
        <v>1.05</v>
      </c>
      <c r="AR154" s="123"/>
      <c r="AS154" s="123"/>
      <c r="AT154" s="119"/>
      <c r="AU154" s="119"/>
      <c r="AV154" s="119"/>
      <c r="AW154" s="119"/>
      <c r="AX154" s="119"/>
      <c r="AY154" s="1690"/>
      <c r="AZ154" s="1691"/>
      <c r="BA154" s="1691"/>
      <c r="BB154" s="1691"/>
      <c r="BO154" s="887"/>
      <c r="BP154" s="888"/>
      <c r="BQ154" s="888"/>
      <c r="BR154" s="888"/>
      <c r="BS154" s="888"/>
      <c r="BT154" s="888"/>
      <c r="BU154" s="888"/>
      <c r="BV154" s="888"/>
      <c r="BW154" s="888"/>
      <c r="BX154" s="888"/>
      <c r="BY154" s="888"/>
      <c r="BZ154" s="888"/>
      <c r="CA154" s="888"/>
      <c r="CB154" s="888"/>
      <c r="CC154" s="888"/>
      <c r="CD154" s="888"/>
      <c r="CE154" s="888"/>
      <c r="CF154" s="888"/>
      <c r="CG154" s="888"/>
      <c r="CH154" s="888"/>
      <c r="CI154" s="888"/>
      <c r="CJ154" s="888"/>
      <c r="CK154" s="888"/>
      <c r="CL154" s="888"/>
      <c r="CM154" s="888"/>
      <c r="CN154" s="888"/>
      <c r="CO154" s="888"/>
      <c r="CP154" s="888"/>
      <c r="CQ154" s="888"/>
      <c r="CR154" s="888"/>
      <c r="CS154" s="888"/>
      <c r="CT154" s="888"/>
      <c r="CU154" s="888"/>
      <c r="CV154" s="888"/>
      <c r="CW154" s="888"/>
      <c r="CX154" s="888"/>
      <c r="CY154" s="888"/>
      <c r="CZ154" s="888"/>
      <c r="DA154" s="888"/>
      <c r="DB154" s="888"/>
      <c r="DC154" s="888"/>
      <c r="DD154" s="888"/>
      <c r="DE154" s="888"/>
      <c r="DF154" s="888"/>
      <c r="DG154" s="888"/>
      <c r="DH154" s="888"/>
      <c r="DI154" s="888"/>
    </row>
    <row r="155" spans="1:113" s="121" customFormat="1" hidden="1" x14ac:dyDescent="0.25">
      <c r="A155" s="532"/>
      <c r="B155" s="117"/>
      <c r="C155" s="117"/>
      <c r="D155" s="117"/>
      <c r="E155" s="117"/>
      <c r="F155" s="117"/>
      <c r="G155" s="117"/>
      <c r="H155" s="117"/>
      <c r="I155" s="117"/>
      <c r="J155" s="117"/>
      <c r="K155" s="117"/>
      <c r="L155" s="117"/>
      <c r="M155" s="119"/>
      <c r="N155" s="119"/>
      <c r="O155" s="119"/>
      <c r="P155" s="119"/>
      <c r="Q155" s="119"/>
      <c r="R155" s="119"/>
      <c r="S155" s="119"/>
      <c r="T155" s="119"/>
      <c r="U155" s="119"/>
      <c r="V155" s="119"/>
      <c r="W155" s="119"/>
      <c r="X155" s="119"/>
      <c r="Y155" s="119"/>
      <c r="Z155" s="119"/>
      <c r="AA155" s="119"/>
      <c r="AB155" s="119"/>
      <c r="AC155" s="119"/>
      <c r="AD155" s="119"/>
      <c r="AE155" s="119"/>
      <c r="AF155" s="119"/>
      <c r="AG155" s="119"/>
      <c r="AH155" s="119"/>
      <c r="AI155" s="119"/>
      <c r="AJ155" s="119"/>
      <c r="AK155" s="119"/>
      <c r="AL155" s="119"/>
      <c r="AM155" s="119"/>
      <c r="AN155" s="119"/>
      <c r="AO155" s="119"/>
      <c r="AP155" s="1710"/>
      <c r="AQ155" s="1710"/>
      <c r="AR155" s="123"/>
      <c r="AS155" s="123"/>
      <c r="AT155" s="119"/>
      <c r="AU155" s="119"/>
      <c r="AV155" s="119"/>
      <c r="AW155" s="119"/>
      <c r="AX155" s="119"/>
      <c r="AY155" s="1690"/>
      <c r="AZ155" s="1691"/>
      <c r="BA155" s="1691"/>
      <c r="BB155" s="1691"/>
      <c r="BO155" s="887"/>
      <c r="BP155" s="888"/>
      <c r="BQ155" s="888"/>
      <c r="BR155" s="888"/>
      <c r="BS155" s="888"/>
      <c r="BT155" s="888"/>
      <c r="BU155" s="888"/>
      <c r="BV155" s="888"/>
      <c r="BW155" s="888"/>
      <c r="BX155" s="888"/>
      <c r="BY155" s="888"/>
      <c r="BZ155" s="888"/>
      <c r="CA155" s="888"/>
      <c r="CB155" s="888"/>
      <c r="CC155" s="888"/>
      <c r="CD155" s="888"/>
      <c r="CE155" s="888"/>
      <c r="CF155" s="888"/>
      <c r="CG155" s="888"/>
      <c r="CH155" s="888"/>
      <c r="CI155" s="888"/>
      <c r="CJ155" s="888"/>
      <c r="CK155" s="888"/>
      <c r="CL155" s="888"/>
      <c r="CM155" s="888"/>
      <c r="CN155" s="888"/>
      <c r="CO155" s="888"/>
      <c r="CP155" s="888"/>
      <c r="CQ155" s="888"/>
      <c r="CR155" s="888"/>
      <c r="CS155" s="888"/>
      <c r="CT155" s="888"/>
      <c r="CU155" s="888"/>
      <c r="CV155" s="888"/>
      <c r="CW155" s="888"/>
      <c r="CX155" s="888"/>
      <c r="CY155" s="888"/>
      <c r="CZ155" s="888"/>
      <c r="DA155" s="888"/>
      <c r="DB155" s="888"/>
      <c r="DC155" s="888"/>
      <c r="DD155" s="888"/>
      <c r="DE155" s="888"/>
      <c r="DF155" s="888"/>
      <c r="DG155" s="888"/>
      <c r="DH155" s="888"/>
      <c r="DI155" s="888"/>
    </row>
    <row r="156" spans="1:113" s="121" customFormat="1" ht="21" hidden="1" x14ac:dyDescent="0.25">
      <c r="A156" s="532"/>
      <c r="B156" s="117"/>
      <c r="C156" s="117"/>
      <c r="D156" s="117"/>
      <c r="E156" s="117"/>
      <c r="F156" s="117"/>
      <c r="G156" s="117"/>
      <c r="H156" s="117"/>
      <c r="I156" s="117"/>
      <c r="J156" s="117"/>
      <c r="K156" s="117"/>
      <c r="L156" s="117"/>
      <c r="M156" s="119"/>
      <c r="N156" s="119"/>
      <c r="O156" s="119"/>
      <c r="P156" s="119"/>
      <c r="Q156" s="119"/>
      <c r="R156" s="119"/>
      <c r="S156" s="119"/>
      <c r="T156" s="119"/>
      <c r="U156" s="119"/>
      <c r="V156" s="119"/>
      <c r="W156" s="119"/>
      <c r="X156" s="119"/>
      <c r="Y156" s="119"/>
      <c r="Z156" s="119"/>
      <c r="AA156" s="119"/>
      <c r="AB156" s="119"/>
      <c r="AC156" s="119"/>
      <c r="AD156" s="119"/>
      <c r="AE156" s="119"/>
      <c r="AF156" s="119"/>
      <c r="AG156" s="119"/>
      <c r="AH156" s="119"/>
      <c r="AI156" s="119"/>
      <c r="AJ156" s="119"/>
      <c r="AK156" s="119"/>
      <c r="AL156" s="119"/>
      <c r="AM156" s="119"/>
      <c r="AN156" s="119"/>
      <c r="AO156" s="119"/>
      <c r="AP156" s="1700" t="s">
        <v>923</v>
      </c>
      <c r="AQ156" s="1701">
        <v>0.65</v>
      </c>
      <c r="AR156" s="123"/>
      <c r="AS156" s="123"/>
      <c r="AT156" s="119"/>
      <c r="AU156" s="119"/>
      <c r="AV156" s="119"/>
      <c r="AW156" s="119"/>
      <c r="AX156" s="119"/>
      <c r="AY156" s="1690"/>
      <c r="AZ156" s="1691"/>
      <c r="BA156" s="1691"/>
      <c r="BB156" s="1691"/>
      <c r="BO156" s="887"/>
      <c r="BP156" s="888"/>
      <c r="BQ156" s="888"/>
      <c r="BR156" s="888"/>
      <c r="BS156" s="888"/>
      <c r="BT156" s="888"/>
      <c r="BU156" s="888"/>
      <c r="BV156" s="888"/>
      <c r="BW156" s="888"/>
      <c r="BX156" s="888"/>
      <c r="BY156" s="888"/>
      <c r="BZ156" s="888"/>
      <c r="CA156" s="888"/>
      <c r="CB156" s="888"/>
      <c r="CC156" s="888"/>
      <c r="CD156" s="888"/>
      <c r="CE156" s="888"/>
      <c r="CF156" s="888"/>
      <c r="CG156" s="888"/>
      <c r="CH156" s="888"/>
      <c r="CI156" s="888"/>
      <c r="CJ156" s="888"/>
      <c r="CK156" s="888"/>
      <c r="CL156" s="888"/>
      <c r="CM156" s="888"/>
      <c r="CN156" s="888"/>
      <c r="CO156" s="888"/>
      <c r="CP156" s="888"/>
      <c r="CQ156" s="888"/>
      <c r="CR156" s="888"/>
      <c r="CS156" s="888"/>
      <c r="CT156" s="888"/>
      <c r="CU156" s="888"/>
      <c r="CV156" s="888"/>
      <c r="CW156" s="888"/>
      <c r="CX156" s="888"/>
      <c r="CY156" s="888"/>
      <c r="CZ156" s="888"/>
      <c r="DA156" s="888"/>
      <c r="DB156" s="888"/>
      <c r="DC156" s="888"/>
      <c r="DD156" s="888"/>
      <c r="DE156" s="888"/>
      <c r="DF156" s="888"/>
      <c r="DG156" s="888"/>
      <c r="DH156" s="888"/>
      <c r="DI156" s="888"/>
    </row>
    <row r="157" spans="1:113" s="121" customFormat="1" hidden="1" x14ac:dyDescent="0.25">
      <c r="A157" s="532"/>
      <c r="B157" s="117"/>
      <c r="C157" s="117"/>
      <c r="D157" s="117"/>
      <c r="E157" s="117"/>
      <c r="F157" s="117"/>
      <c r="G157" s="117"/>
      <c r="H157" s="117"/>
      <c r="I157" s="117"/>
      <c r="J157" s="117"/>
      <c r="K157" s="117"/>
      <c r="L157" s="117"/>
      <c r="M157" s="119"/>
      <c r="N157" s="119"/>
      <c r="O157" s="119"/>
      <c r="P157" s="119"/>
      <c r="Q157" s="119"/>
      <c r="R157" s="119"/>
      <c r="S157" s="119"/>
      <c r="T157" s="119"/>
      <c r="U157" s="119"/>
      <c r="V157" s="119"/>
      <c r="W157" s="119"/>
      <c r="X157" s="119"/>
      <c r="Y157" s="119"/>
      <c r="Z157" s="119"/>
      <c r="AA157" s="119"/>
      <c r="AB157" s="119"/>
      <c r="AC157" s="119"/>
      <c r="AD157" s="119"/>
      <c r="AE157" s="119"/>
      <c r="AF157" s="119"/>
      <c r="AG157" s="119"/>
      <c r="AH157" s="119"/>
      <c r="AI157" s="119"/>
      <c r="AJ157" s="119"/>
      <c r="AK157" s="119"/>
      <c r="AL157" s="119"/>
      <c r="AM157" s="119"/>
      <c r="AN157" s="119"/>
      <c r="AO157" s="119"/>
      <c r="AP157" s="2264" t="s">
        <v>924</v>
      </c>
      <c r="AQ157" s="1710"/>
      <c r="AR157" s="123"/>
      <c r="AS157" s="123"/>
      <c r="AT157" s="119"/>
      <c r="AU157" s="119"/>
      <c r="AV157" s="119"/>
      <c r="AW157" s="119"/>
      <c r="AX157" s="119"/>
      <c r="AY157" s="119"/>
      <c r="AZ157" s="119"/>
      <c r="BA157" s="119"/>
      <c r="BO157" s="887"/>
      <c r="BP157" s="888"/>
      <c r="BQ157" s="888"/>
      <c r="BR157" s="888"/>
      <c r="BS157" s="888"/>
      <c r="BT157" s="888"/>
      <c r="BU157" s="888"/>
      <c r="BV157" s="888"/>
      <c r="BW157" s="888"/>
      <c r="BX157" s="888"/>
      <c r="BY157" s="888"/>
      <c r="BZ157" s="888"/>
      <c r="CA157" s="888"/>
      <c r="CB157" s="888"/>
      <c r="CC157" s="888"/>
      <c r="CD157" s="888"/>
      <c r="CE157" s="888"/>
      <c r="CF157" s="888"/>
      <c r="CG157" s="888"/>
      <c r="CH157" s="888"/>
      <c r="CI157" s="888"/>
      <c r="CJ157" s="888"/>
      <c r="CK157" s="888"/>
      <c r="CL157" s="888"/>
      <c r="CM157" s="888"/>
      <c r="CN157" s="888"/>
      <c r="CO157" s="888"/>
      <c r="CP157" s="888"/>
      <c r="CQ157" s="888"/>
      <c r="CR157" s="888"/>
      <c r="CS157" s="888"/>
      <c r="CT157" s="888"/>
      <c r="CU157" s="888"/>
      <c r="CV157" s="888"/>
      <c r="CW157" s="888"/>
      <c r="CX157" s="888"/>
      <c r="CY157" s="888"/>
      <c r="CZ157" s="888"/>
      <c r="DA157" s="888"/>
      <c r="DB157" s="888"/>
      <c r="DC157" s="888"/>
      <c r="DD157" s="888"/>
      <c r="DE157" s="888"/>
      <c r="DF157" s="888"/>
      <c r="DG157" s="888"/>
      <c r="DH157" s="888"/>
      <c r="DI157" s="888"/>
    </row>
    <row r="158" spans="1:113" s="121" customFormat="1" hidden="1" x14ac:dyDescent="0.25">
      <c r="A158" s="532"/>
      <c r="B158" s="117"/>
      <c r="C158" s="117"/>
      <c r="D158" s="117"/>
      <c r="E158" s="117"/>
      <c r="F158" s="117"/>
      <c r="G158" s="117"/>
      <c r="H158" s="117"/>
      <c r="I158" s="117"/>
      <c r="J158" s="117"/>
      <c r="K158" s="117"/>
      <c r="L158" s="117"/>
      <c r="M158" s="119"/>
      <c r="N158" s="119"/>
      <c r="O158" s="119"/>
      <c r="P158" s="119"/>
      <c r="Q158" s="119"/>
      <c r="R158" s="119"/>
      <c r="S158" s="119"/>
      <c r="T158" s="119"/>
      <c r="U158" s="119"/>
      <c r="V158" s="119"/>
      <c r="W158" s="119"/>
      <c r="X158" s="119"/>
      <c r="Y158" s="119"/>
      <c r="Z158" s="119"/>
      <c r="AA158" s="119"/>
      <c r="AB158" s="119"/>
      <c r="AC158" s="119"/>
      <c r="AD158" s="119"/>
      <c r="AE158" s="119"/>
      <c r="AF158" s="119"/>
      <c r="AG158" s="119"/>
      <c r="AH158" s="119"/>
      <c r="AI158" s="119"/>
      <c r="AJ158" s="119"/>
      <c r="AK158" s="119"/>
      <c r="AL158" s="119"/>
      <c r="AM158" s="119"/>
      <c r="AN158" s="119"/>
      <c r="AO158" s="119"/>
      <c r="AP158" s="2265"/>
      <c r="AQ158" s="1705" t="s">
        <v>925</v>
      </c>
      <c r="AR158" s="123"/>
      <c r="AS158" s="123"/>
      <c r="AT158" s="119"/>
      <c r="AU158" s="119"/>
      <c r="AV158" s="119"/>
      <c r="AW158" s="119"/>
      <c r="AX158" s="119"/>
      <c r="AY158" s="119"/>
      <c r="AZ158" s="119"/>
      <c r="BA158" s="119"/>
      <c r="BO158" s="887"/>
      <c r="BP158" s="888"/>
      <c r="BQ158" s="888"/>
      <c r="BR158" s="888"/>
      <c r="BS158" s="888"/>
      <c r="BT158" s="888"/>
      <c r="BU158" s="888"/>
      <c r="BV158" s="888"/>
      <c r="BW158" s="888"/>
      <c r="BX158" s="888"/>
      <c r="BY158" s="888"/>
      <c r="BZ158" s="888"/>
      <c r="CA158" s="888"/>
      <c r="CB158" s="888"/>
      <c r="CC158" s="888"/>
      <c r="CD158" s="888"/>
      <c r="CE158" s="888"/>
      <c r="CF158" s="888"/>
      <c r="CG158" s="888"/>
      <c r="CH158" s="888"/>
      <c r="CI158" s="888"/>
      <c r="CJ158" s="888"/>
      <c r="CK158" s="888"/>
      <c r="CL158" s="888"/>
      <c r="CM158" s="888"/>
      <c r="CN158" s="888"/>
      <c r="CO158" s="888"/>
      <c r="CP158" s="888"/>
      <c r="CQ158" s="888"/>
      <c r="CR158" s="888"/>
      <c r="CS158" s="888"/>
      <c r="CT158" s="888"/>
      <c r="CU158" s="888"/>
      <c r="CV158" s="888"/>
      <c r="CW158" s="888"/>
      <c r="CX158" s="888"/>
      <c r="CY158" s="888"/>
      <c r="CZ158" s="888"/>
      <c r="DA158" s="888"/>
      <c r="DB158" s="888"/>
      <c r="DC158" s="888"/>
      <c r="DD158" s="888"/>
      <c r="DE158" s="888"/>
      <c r="DF158" s="888"/>
      <c r="DG158" s="888"/>
      <c r="DH158" s="888"/>
      <c r="DI158" s="888"/>
    </row>
    <row r="159" spans="1:113" s="121" customFormat="1" hidden="1" x14ac:dyDescent="0.25">
      <c r="A159" s="532"/>
      <c r="B159" s="117"/>
      <c r="C159" s="117"/>
      <c r="D159" s="117"/>
      <c r="E159" s="117"/>
      <c r="F159" s="117"/>
      <c r="G159" s="117"/>
      <c r="H159" s="117"/>
      <c r="I159" s="117"/>
      <c r="J159" s="117"/>
      <c r="K159" s="117"/>
      <c r="L159" s="117"/>
      <c r="M159" s="119"/>
      <c r="N159" s="119"/>
      <c r="O159" s="119"/>
      <c r="P159" s="119"/>
      <c r="Q159" s="119"/>
      <c r="R159" s="119"/>
      <c r="S159" s="119"/>
      <c r="T159" s="119"/>
      <c r="U159" s="119"/>
      <c r="V159" s="119"/>
      <c r="W159" s="119"/>
      <c r="X159" s="119"/>
      <c r="Y159" s="119"/>
      <c r="Z159" s="119"/>
      <c r="AA159" s="119"/>
      <c r="AB159" s="119"/>
      <c r="AC159" s="119"/>
      <c r="AD159" s="119"/>
      <c r="AE159" s="119"/>
      <c r="AF159" s="119"/>
      <c r="AG159" s="119"/>
      <c r="AH159" s="119"/>
      <c r="AI159" s="119"/>
      <c r="AJ159" s="119"/>
      <c r="AK159" s="119"/>
      <c r="AL159" s="119"/>
      <c r="AM159" s="119"/>
      <c r="AN159" s="119"/>
      <c r="AO159" s="119"/>
      <c r="AP159" s="1700" t="s">
        <v>926</v>
      </c>
      <c r="AQ159" s="1701">
        <v>0.47</v>
      </c>
      <c r="AR159" s="123"/>
      <c r="AS159" s="123"/>
      <c r="AT159" s="119"/>
      <c r="AU159" s="119"/>
      <c r="AV159" s="119"/>
      <c r="AW159" s="119"/>
      <c r="AX159" s="119"/>
      <c r="AY159" s="119"/>
      <c r="AZ159" s="119"/>
      <c r="BA159" s="119"/>
      <c r="BO159" s="887"/>
      <c r="BP159" s="888"/>
      <c r="BQ159" s="888"/>
      <c r="BR159" s="888"/>
      <c r="BS159" s="888"/>
      <c r="BT159" s="888"/>
      <c r="BU159" s="888"/>
      <c r="BV159" s="888"/>
      <c r="BW159" s="888"/>
      <c r="BX159" s="888"/>
      <c r="BY159" s="888"/>
      <c r="BZ159" s="888"/>
      <c r="CA159" s="888"/>
      <c r="CB159" s="888"/>
      <c r="CC159" s="888"/>
      <c r="CD159" s="888"/>
      <c r="CE159" s="888"/>
      <c r="CF159" s="888"/>
      <c r="CG159" s="888"/>
      <c r="CH159" s="888"/>
      <c r="CI159" s="888"/>
      <c r="CJ159" s="888"/>
      <c r="CK159" s="888"/>
      <c r="CL159" s="888"/>
      <c r="CM159" s="888"/>
      <c r="CN159" s="888"/>
      <c r="CO159" s="888"/>
      <c r="CP159" s="888"/>
      <c r="CQ159" s="888"/>
      <c r="CR159" s="888"/>
      <c r="CS159" s="888"/>
      <c r="CT159" s="888"/>
      <c r="CU159" s="888"/>
      <c r="CV159" s="888"/>
      <c r="CW159" s="888"/>
      <c r="CX159" s="888"/>
      <c r="CY159" s="888"/>
      <c r="CZ159" s="888"/>
      <c r="DA159" s="888"/>
      <c r="DB159" s="888"/>
      <c r="DC159" s="888"/>
      <c r="DD159" s="888"/>
      <c r="DE159" s="888"/>
      <c r="DF159" s="888"/>
      <c r="DG159" s="888"/>
      <c r="DH159" s="888"/>
      <c r="DI159" s="888"/>
    </row>
    <row r="160" spans="1:113" s="121" customFormat="1" ht="21" hidden="1" x14ac:dyDescent="0.25">
      <c r="A160" s="532"/>
      <c r="B160" s="117"/>
      <c r="C160" s="117"/>
      <c r="D160" s="117"/>
      <c r="E160" s="117"/>
      <c r="F160" s="117"/>
      <c r="G160" s="117"/>
      <c r="H160" s="117"/>
      <c r="I160" s="117"/>
      <c r="J160" s="117"/>
      <c r="K160" s="117"/>
      <c r="L160" s="117"/>
      <c r="M160" s="119"/>
      <c r="N160" s="119"/>
      <c r="O160" s="119"/>
      <c r="P160" s="119"/>
      <c r="Q160" s="119"/>
      <c r="R160" s="119"/>
      <c r="S160" s="119"/>
      <c r="T160" s="119"/>
      <c r="U160" s="119"/>
      <c r="V160" s="119"/>
      <c r="W160" s="119"/>
      <c r="X160" s="119"/>
      <c r="Y160" s="119"/>
      <c r="Z160" s="119"/>
      <c r="AA160" s="119"/>
      <c r="AB160" s="119"/>
      <c r="AC160" s="119"/>
      <c r="AD160" s="119"/>
      <c r="AE160" s="119"/>
      <c r="AF160" s="119"/>
      <c r="AG160" s="119"/>
      <c r="AH160" s="119"/>
      <c r="AI160" s="119"/>
      <c r="AJ160" s="119"/>
      <c r="AK160" s="119"/>
      <c r="AL160" s="119"/>
      <c r="AM160" s="119"/>
      <c r="AN160" s="119"/>
      <c r="AO160" s="119"/>
      <c r="AP160" s="1700" t="s">
        <v>927</v>
      </c>
      <c r="AQ160" s="1705" t="s">
        <v>928</v>
      </c>
      <c r="AR160" s="123"/>
      <c r="AS160" s="123"/>
      <c r="AT160" s="119"/>
      <c r="AU160" s="119"/>
      <c r="AV160" s="119"/>
      <c r="AW160" s="119"/>
      <c r="AX160" s="119"/>
      <c r="AY160" s="119"/>
      <c r="AZ160" s="119"/>
      <c r="BA160" s="119"/>
      <c r="BO160" s="887"/>
      <c r="BP160" s="888"/>
      <c r="BQ160" s="888"/>
      <c r="BR160" s="888"/>
      <c r="BS160" s="888"/>
      <c r="BT160" s="888"/>
      <c r="BU160" s="888"/>
      <c r="BV160" s="888"/>
      <c r="BW160" s="888"/>
      <c r="BX160" s="888"/>
      <c r="BY160" s="888"/>
      <c r="BZ160" s="888"/>
      <c r="CA160" s="888"/>
      <c r="CB160" s="888"/>
      <c r="CC160" s="888"/>
      <c r="CD160" s="888"/>
      <c r="CE160" s="888"/>
      <c r="CF160" s="888"/>
      <c r="CG160" s="888"/>
      <c r="CH160" s="888"/>
      <c r="CI160" s="888"/>
      <c r="CJ160" s="888"/>
      <c r="CK160" s="888"/>
      <c r="CL160" s="888"/>
      <c r="CM160" s="888"/>
      <c r="CN160" s="888"/>
      <c r="CO160" s="888"/>
      <c r="CP160" s="888"/>
      <c r="CQ160" s="888"/>
      <c r="CR160" s="888"/>
      <c r="CS160" s="888"/>
      <c r="CT160" s="888"/>
      <c r="CU160" s="888"/>
      <c r="CV160" s="888"/>
      <c r="CW160" s="888"/>
      <c r="CX160" s="888"/>
      <c r="CY160" s="888"/>
      <c r="CZ160" s="888"/>
      <c r="DA160" s="888"/>
      <c r="DB160" s="888"/>
      <c r="DC160" s="888"/>
      <c r="DD160" s="888"/>
      <c r="DE160" s="888"/>
      <c r="DF160" s="888"/>
      <c r="DG160" s="888"/>
      <c r="DH160" s="888"/>
      <c r="DI160" s="888"/>
    </row>
    <row r="161" spans="1:113" s="121" customFormat="1" hidden="1" x14ac:dyDescent="0.25">
      <c r="A161" s="532"/>
      <c r="B161" s="117"/>
      <c r="C161" s="117"/>
      <c r="D161" s="117"/>
      <c r="E161" s="117"/>
      <c r="F161" s="117"/>
      <c r="G161" s="117"/>
      <c r="H161" s="117"/>
      <c r="I161" s="117"/>
      <c r="J161" s="117"/>
      <c r="K161" s="117"/>
      <c r="L161" s="117"/>
      <c r="M161" s="119"/>
      <c r="N161" s="119"/>
      <c r="O161" s="119"/>
      <c r="P161" s="119"/>
      <c r="Q161" s="119"/>
      <c r="R161" s="119"/>
      <c r="S161" s="119"/>
      <c r="T161" s="119"/>
      <c r="U161" s="119"/>
      <c r="V161" s="119"/>
      <c r="W161" s="119"/>
      <c r="X161" s="119"/>
      <c r="Y161" s="119"/>
      <c r="Z161" s="119"/>
      <c r="AA161" s="119"/>
      <c r="AB161" s="119"/>
      <c r="AC161" s="119"/>
      <c r="AD161" s="119"/>
      <c r="AE161" s="119"/>
      <c r="AF161" s="119"/>
      <c r="AG161" s="119"/>
      <c r="AH161" s="119"/>
      <c r="AI161" s="119"/>
      <c r="AJ161" s="119"/>
      <c r="AK161" s="119"/>
      <c r="AL161" s="119"/>
      <c r="AM161" s="119"/>
      <c r="AN161" s="119"/>
      <c r="AO161" s="119"/>
      <c r="AP161" s="1700" t="s">
        <v>929</v>
      </c>
      <c r="AQ161" s="1701">
        <v>0.62</v>
      </c>
      <c r="AR161" s="123"/>
      <c r="AS161" s="123"/>
      <c r="AT161" s="119"/>
      <c r="AU161" s="119"/>
      <c r="AV161" s="119"/>
      <c r="AW161" s="119"/>
      <c r="AX161" s="119"/>
      <c r="AY161" s="119"/>
      <c r="AZ161" s="119"/>
      <c r="BA161" s="119"/>
      <c r="BO161" s="887"/>
      <c r="BP161" s="888"/>
      <c r="BQ161" s="888"/>
      <c r="BR161" s="888"/>
      <c r="BS161" s="888"/>
      <c r="BT161" s="888"/>
      <c r="BU161" s="888"/>
      <c r="BV161" s="888"/>
      <c r="BW161" s="888"/>
      <c r="BX161" s="888"/>
      <c r="BY161" s="888"/>
      <c r="BZ161" s="888"/>
      <c r="CA161" s="888"/>
      <c r="CB161" s="888"/>
      <c r="CC161" s="888"/>
      <c r="CD161" s="888"/>
      <c r="CE161" s="888"/>
      <c r="CF161" s="888"/>
      <c r="CG161" s="888"/>
      <c r="CH161" s="888"/>
      <c r="CI161" s="888"/>
      <c r="CJ161" s="888"/>
      <c r="CK161" s="888"/>
      <c r="CL161" s="888"/>
      <c r="CM161" s="888"/>
      <c r="CN161" s="888"/>
      <c r="CO161" s="888"/>
      <c r="CP161" s="888"/>
      <c r="CQ161" s="888"/>
      <c r="CR161" s="888"/>
      <c r="CS161" s="888"/>
      <c r="CT161" s="888"/>
      <c r="CU161" s="888"/>
      <c r="CV161" s="888"/>
      <c r="CW161" s="888"/>
      <c r="CX161" s="888"/>
      <c r="CY161" s="888"/>
      <c r="CZ161" s="888"/>
      <c r="DA161" s="888"/>
      <c r="DB161" s="888"/>
      <c r="DC161" s="888"/>
      <c r="DD161" s="888"/>
      <c r="DE161" s="888"/>
      <c r="DF161" s="888"/>
      <c r="DG161" s="888"/>
      <c r="DH161" s="888"/>
      <c r="DI161" s="888"/>
    </row>
    <row r="162" spans="1:113" s="121" customFormat="1" ht="21" hidden="1" x14ac:dyDescent="0.25">
      <c r="A162" s="532"/>
      <c r="B162" s="117"/>
      <c r="C162" s="117"/>
      <c r="D162" s="117"/>
      <c r="E162" s="117"/>
      <c r="F162" s="117"/>
      <c r="G162" s="117"/>
      <c r="H162" s="117"/>
      <c r="I162" s="117"/>
      <c r="J162" s="117"/>
      <c r="K162" s="117"/>
      <c r="L162" s="117"/>
      <c r="M162" s="119"/>
      <c r="N162" s="119"/>
      <c r="O162" s="119"/>
      <c r="P162" s="119"/>
      <c r="Q162" s="119"/>
      <c r="R162" s="119"/>
      <c r="S162" s="119"/>
      <c r="T162" s="119"/>
      <c r="U162" s="119"/>
      <c r="V162" s="119"/>
      <c r="W162" s="119"/>
      <c r="X162" s="119"/>
      <c r="Y162" s="119"/>
      <c r="Z162" s="119"/>
      <c r="AA162" s="119"/>
      <c r="AB162" s="119"/>
      <c r="AC162" s="119"/>
      <c r="AD162" s="119"/>
      <c r="AE162" s="119"/>
      <c r="AF162" s="119"/>
      <c r="AG162" s="119"/>
      <c r="AH162" s="119"/>
      <c r="AI162" s="119"/>
      <c r="AJ162" s="119"/>
      <c r="AK162" s="119"/>
      <c r="AL162" s="119"/>
      <c r="AM162" s="119"/>
      <c r="AN162" s="119"/>
      <c r="AO162" s="119"/>
      <c r="AP162" s="1700" t="s">
        <v>930</v>
      </c>
      <c r="AQ162" s="1701">
        <v>0.71</v>
      </c>
      <c r="AR162" s="123"/>
      <c r="AS162" s="123"/>
      <c r="AT162" s="119"/>
      <c r="AU162" s="119"/>
      <c r="AV162" s="119"/>
      <c r="AW162" s="119"/>
      <c r="AX162" s="119"/>
      <c r="AY162" s="119"/>
      <c r="AZ162" s="119"/>
      <c r="BA162" s="119"/>
      <c r="BO162" s="887"/>
      <c r="BP162" s="888"/>
      <c r="BQ162" s="888"/>
      <c r="BR162" s="888"/>
      <c r="BS162" s="888"/>
      <c r="BT162" s="888"/>
      <c r="BU162" s="888"/>
      <c r="BV162" s="888"/>
      <c r="BW162" s="888"/>
      <c r="BX162" s="888"/>
      <c r="BY162" s="888"/>
      <c r="BZ162" s="888"/>
      <c r="CA162" s="888"/>
      <c r="CB162" s="888"/>
      <c r="CC162" s="888"/>
      <c r="CD162" s="888"/>
      <c r="CE162" s="888"/>
      <c r="CF162" s="888"/>
      <c r="CG162" s="888"/>
      <c r="CH162" s="888"/>
      <c r="CI162" s="888"/>
      <c r="CJ162" s="888"/>
      <c r="CK162" s="888"/>
      <c r="CL162" s="888"/>
      <c r="CM162" s="888"/>
      <c r="CN162" s="888"/>
      <c r="CO162" s="888"/>
      <c r="CP162" s="888"/>
      <c r="CQ162" s="888"/>
      <c r="CR162" s="888"/>
      <c r="CS162" s="888"/>
      <c r="CT162" s="888"/>
      <c r="CU162" s="888"/>
      <c r="CV162" s="888"/>
      <c r="CW162" s="888"/>
      <c r="CX162" s="888"/>
      <c r="CY162" s="888"/>
      <c r="CZ162" s="888"/>
      <c r="DA162" s="888"/>
      <c r="DB162" s="888"/>
      <c r="DC162" s="888"/>
      <c r="DD162" s="888"/>
      <c r="DE162" s="888"/>
      <c r="DF162" s="888"/>
      <c r="DG162" s="888"/>
      <c r="DH162" s="888"/>
      <c r="DI162" s="888"/>
    </row>
    <row r="163" spans="1:113" s="121" customFormat="1" ht="21" hidden="1" x14ac:dyDescent="0.25">
      <c r="A163" s="532"/>
      <c r="B163" s="117"/>
      <c r="C163" s="117"/>
      <c r="D163" s="117"/>
      <c r="E163" s="117"/>
      <c r="F163" s="117"/>
      <c r="G163" s="117"/>
      <c r="H163" s="117"/>
      <c r="I163" s="117"/>
      <c r="J163" s="117"/>
      <c r="K163" s="117"/>
      <c r="L163" s="117"/>
      <c r="M163" s="119"/>
      <c r="N163" s="119"/>
      <c r="O163" s="119"/>
      <c r="P163" s="119"/>
      <c r="Q163" s="119"/>
      <c r="R163" s="119"/>
      <c r="S163" s="119"/>
      <c r="T163" s="119"/>
      <c r="U163" s="119"/>
      <c r="V163" s="119"/>
      <c r="W163" s="119"/>
      <c r="X163" s="119"/>
      <c r="Y163" s="119"/>
      <c r="Z163" s="119"/>
      <c r="AA163" s="119"/>
      <c r="AB163" s="119"/>
      <c r="AC163" s="119"/>
      <c r="AD163" s="119"/>
      <c r="AE163" s="119"/>
      <c r="AF163" s="119"/>
      <c r="AG163" s="119"/>
      <c r="AH163" s="119"/>
      <c r="AI163" s="119"/>
      <c r="AJ163" s="119"/>
      <c r="AK163" s="119"/>
      <c r="AL163" s="119"/>
      <c r="AM163" s="119"/>
      <c r="AN163" s="119"/>
      <c r="AO163" s="119"/>
      <c r="AP163" s="1700" t="s">
        <v>881</v>
      </c>
      <c r="AQ163" s="1701">
        <v>0.81</v>
      </c>
      <c r="AR163" s="123"/>
      <c r="AS163" s="123"/>
      <c r="AT163" s="119"/>
      <c r="AU163" s="119"/>
      <c r="AV163" s="119"/>
      <c r="AW163" s="119"/>
      <c r="AX163" s="119"/>
      <c r="AY163" s="119"/>
      <c r="AZ163" s="119"/>
      <c r="BA163" s="119"/>
      <c r="BO163" s="887"/>
      <c r="BP163" s="888"/>
      <c r="BQ163" s="888"/>
      <c r="BR163" s="888"/>
      <c r="BS163" s="888"/>
      <c r="BT163" s="888"/>
      <c r="BU163" s="888"/>
      <c r="BV163" s="888"/>
      <c r="BW163" s="888"/>
      <c r="BX163" s="888"/>
      <c r="BY163" s="888"/>
      <c r="BZ163" s="888"/>
      <c r="CA163" s="888"/>
      <c r="CB163" s="888"/>
      <c r="CC163" s="888"/>
      <c r="CD163" s="888"/>
      <c r="CE163" s="888"/>
      <c r="CF163" s="888"/>
      <c r="CG163" s="888"/>
      <c r="CH163" s="888"/>
      <c r="CI163" s="888"/>
      <c r="CJ163" s="888"/>
      <c r="CK163" s="888"/>
      <c r="CL163" s="888"/>
      <c r="CM163" s="888"/>
      <c r="CN163" s="888"/>
      <c r="CO163" s="888"/>
      <c r="CP163" s="888"/>
      <c r="CQ163" s="888"/>
      <c r="CR163" s="888"/>
      <c r="CS163" s="888"/>
      <c r="CT163" s="888"/>
      <c r="CU163" s="888"/>
      <c r="CV163" s="888"/>
      <c r="CW163" s="888"/>
      <c r="CX163" s="888"/>
      <c r="CY163" s="888"/>
      <c r="CZ163" s="888"/>
      <c r="DA163" s="888"/>
      <c r="DB163" s="888"/>
      <c r="DC163" s="888"/>
      <c r="DD163" s="888"/>
      <c r="DE163" s="888"/>
      <c r="DF163" s="888"/>
      <c r="DG163" s="888"/>
      <c r="DH163" s="888"/>
      <c r="DI163" s="888"/>
    </row>
    <row r="164" spans="1:113" s="121" customFormat="1" ht="21" hidden="1" x14ac:dyDescent="0.25">
      <c r="A164" s="532"/>
      <c r="B164" s="117"/>
      <c r="C164" s="117"/>
      <c r="D164" s="117"/>
      <c r="E164" s="117"/>
      <c r="F164" s="117"/>
      <c r="G164" s="117"/>
      <c r="H164" s="117"/>
      <c r="I164" s="117"/>
      <c r="J164" s="117"/>
      <c r="K164" s="117"/>
      <c r="L164" s="117"/>
      <c r="M164" s="119"/>
      <c r="N164" s="119"/>
      <c r="O164" s="119"/>
      <c r="P164" s="119"/>
      <c r="Q164" s="119"/>
      <c r="R164" s="119"/>
      <c r="S164" s="119"/>
      <c r="T164" s="119"/>
      <c r="U164" s="119"/>
      <c r="V164" s="119"/>
      <c r="W164" s="119"/>
      <c r="X164" s="119"/>
      <c r="Y164" s="119"/>
      <c r="Z164" s="119"/>
      <c r="AA164" s="119"/>
      <c r="AB164" s="119"/>
      <c r="AC164" s="119"/>
      <c r="AD164" s="119"/>
      <c r="AE164" s="119"/>
      <c r="AF164" s="119"/>
      <c r="AG164" s="119"/>
      <c r="AH164" s="119"/>
      <c r="AI164" s="119"/>
      <c r="AJ164" s="119"/>
      <c r="AK164" s="119"/>
      <c r="AL164" s="119"/>
      <c r="AM164" s="119"/>
      <c r="AN164" s="119"/>
      <c r="AO164" s="119"/>
      <c r="AP164" s="1700" t="s">
        <v>931</v>
      </c>
      <c r="AQ164" s="1701">
        <v>0.55000000000000004</v>
      </c>
      <c r="AR164" s="123"/>
      <c r="AS164" s="123"/>
      <c r="AT164" s="119"/>
      <c r="AU164" s="119"/>
      <c r="AV164" s="119"/>
      <c r="AW164" s="119"/>
      <c r="AX164" s="119"/>
      <c r="AY164" s="119"/>
      <c r="AZ164" s="119"/>
      <c r="BA164" s="119"/>
      <c r="BO164" s="887"/>
      <c r="BP164" s="888"/>
      <c r="BQ164" s="888"/>
      <c r="BR164" s="888"/>
      <c r="BS164" s="888"/>
      <c r="BT164" s="888"/>
      <c r="BU164" s="888"/>
      <c r="BV164" s="888"/>
      <c r="BW164" s="888"/>
      <c r="BX164" s="888"/>
      <c r="BY164" s="888"/>
      <c r="BZ164" s="888"/>
      <c r="CA164" s="888"/>
      <c r="CB164" s="888"/>
      <c r="CC164" s="888"/>
      <c r="CD164" s="888"/>
      <c r="CE164" s="888"/>
      <c r="CF164" s="888"/>
      <c r="CG164" s="888"/>
      <c r="CH164" s="888"/>
      <c r="CI164" s="888"/>
      <c r="CJ164" s="888"/>
      <c r="CK164" s="888"/>
      <c r="CL164" s="888"/>
      <c r="CM164" s="888"/>
      <c r="CN164" s="888"/>
      <c r="CO164" s="888"/>
      <c r="CP164" s="888"/>
      <c r="CQ164" s="888"/>
      <c r="CR164" s="888"/>
      <c r="CS164" s="888"/>
      <c r="CT164" s="888"/>
      <c r="CU164" s="888"/>
      <c r="CV164" s="888"/>
      <c r="CW164" s="888"/>
      <c r="CX164" s="888"/>
      <c r="CY164" s="888"/>
      <c r="CZ164" s="888"/>
      <c r="DA164" s="888"/>
      <c r="DB164" s="888"/>
      <c r="DC164" s="888"/>
      <c r="DD164" s="888"/>
      <c r="DE164" s="888"/>
      <c r="DF164" s="888"/>
      <c r="DG164" s="888"/>
      <c r="DH164" s="888"/>
      <c r="DI164" s="888"/>
    </row>
    <row r="165" spans="1:113" s="121" customFormat="1" ht="21" hidden="1" x14ac:dyDescent="0.25">
      <c r="A165" s="532"/>
      <c r="B165" s="117"/>
      <c r="C165" s="117"/>
      <c r="D165" s="117"/>
      <c r="E165" s="117"/>
      <c r="F165" s="117"/>
      <c r="G165" s="117"/>
      <c r="H165" s="117"/>
      <c r="I165" s="117"/>
      <c r="J165" s="117"/>
      <c r="K165" s="117"/>
      <c r="L165" s="117"/>
      <c r="M165" s="119"/>
      <c r="N165" s="119"/>
      <c r="O165" s="119"/>
      <c r="P165" s="119"/>
      <c r="Q165" s="119"/>
      <c r="R165" s="119"/>
      <c r="S165" s="119"/>
      <c r="T165" s="119"/>
      <c r="U165" s="119"/>
      <c r="V165" s="119"/>
      <c r="W165" s="119"/>
      <c r="X165" s="119"/>
      <c r="Y165" s="119"/>
      <c r="Z165" s="119"/>
      <c r="AA165" s="119"/>
      <c r="AB165" s="119"/>
      <c r="AC165" s="119"/>
      <c r="AD165" s="119"/>
      <c r="AE165" s="119"/>
      <c r="AF165" s="119"/>
      <c r="AG165" s="119"/>
      <c r="AH165" s="119"/>
      <c r="AI165" s="119"/>
      <c r="AJ165" s="119"/>
      <c r="AK165" s="119"/>
      <c r="AL165" s="119"/>
      <c r="AM165" s="119"/>
      <c r="AN165" s="119"/>
      <c r="AO165" s="119"/>
      <c r="AP165" s="1700" t="s">
        <v>932</v>
      </c>
      <c r="AQ165" s="1701">
        <v>0.36</v>
      </c>
      <c r="AR165" s="123"/>
      <c r="AS165" s="123"/>
      <c r="AT165" s="119"/>
      <c r="AU165" s="119"/>
      <c r="AV165" s="119"/>
      <c r="AW165" s="119"/>
      <c r="AX165" s="119"/>
      <c r="AY165" s="119"/>
      <c r="AZ165" s="119"/>
      <c r="BA165" s="119"/>
      <c r="BO165" s="887"/>
      <c r="BP165" s="888"/>
      <c r="BQ165" s="888"/>
      <c r="BR165" s="888"/>
      <c r="BS165" s="888"/>
      <c r="BT165" s="888"/>
      <c r="BU165" s="888"/>
      <c r="BV165" s="888"/>
      <c r="BW165" s="888"/>
      <c r="BX165" s="888"/>
      <c r="BY165" s="888"/>
      <c r="BZ165" s="888"/>
      <c r="CA165" s="888"/>
      <c r="CB165" s="888"/>
      <c r="CC165" s="888"/>
      <c r="CD165" s="888"/>
      <c r="CE165" s="888"/>
      <c r="CF165" s="888"/>
      <c r="CG165" s="888"/>
      <c r="CH165" s="888"/>
      <c r="CI165" s="888"/>
      <c r="CJ165" s="888"/>
      <c r="CK165" s="888"/>
      <c r="CL165" s="888"/>
      <c r="CM165" s="888"/>
      <c r="CN165" s="888"/>
      <c r="CO165" s="888"/>
      <c r="CP165" s="888"/>
      <c r="CQ165" s="888"/>
      <c r="CR165" s="888"/>
      <c r="CS165" s="888"/>
      <c r="CT165" s="888"/>
      <c r="CU165" s="888"/>
      <c r="CV165" s="888"/>
      <c r="CW165" s="888"/>
      <c r="CX165" s="888"/>
      <c r="CY165" s="888"/>
      <c r="CZ165" s="888"/>
      <c r="DA165" s="888"/>
      <c r="DB165" s="888"/>
      <c r="DC165" s="888"/>
      <c r="DD165" s="888"/>
      <c r="DE165" s="888"/>
      <c r="DF165" s="888"/>
      <c r="DG165" s="888"/>
      <c r="DH165" s="888"/>
      <c r="DI165" s="888"/>
    </row>
    <row r="166" spans="1:113" s="121" customFormat="1" ht="21" hidden="1" x14ac:dyDescent="0.25">
      <c r="A166" s="532"/>
      <c r="B166" s="117"/>
      <c r="C166" s="117"/>
      <c r="D166" s="117"/>
      <c r="E166" s="117"/>
      <c r="F166" s="117"/>
      <c r="G166" s="117"/>
      <c r="H166" s="117"/>
      <c r="I166" s="117"/>
      <c r="J166" s="117"/>
      <c r="K166" s="117"/>
      <c r="L166" s="117"/>
      <c r="M166" s="119"/>
      <c r="N166" s="119"/>
      <c r="O166" s="119"/>
      <c r="P166" s="119"/>
      <c r="Q166" s="119"/>
      <c r="R166" s="119"/>
      <c r="S166" s="119"/>
      <c r="T166" s="119"/>
      <c r="U166" s="119"/>
      <c r="V166" s="119"/>
      <c r="W166" s="119"/>
      <c r="X166" s="119"/>
      <c r="Y166" s="119"/>
      <c r="Z166" s="119"/>
      <c r="AA166" s="119"/>
      <c r="AB166" s="119"/>
      <c r="AC166" s="119"/>
      <c r="AD166" s="119"/>
      <c r="AE166" s="119"/>
      <c r="AF166" s="119"/>
      <c r="AG166" s="119"/>
      <c r="AH166" s="119"/>
      <c r="AI166" s="119"/>
      <c r="AJ166" s="119"/>
      <c r="AK166" s="119"/>
      <c r="AL166" s="119"/>
      <c r="AM166" s="119"/>
      <c r="AN166" s="119"/>
      <c r="AO166" s="119"/>
      <c r="AP166" s="1700" t="s">
        <v>933</v>
      </c>
      <c r="AQ166" s="1705" t="s">
        <v>934</v>
      </c>
      <c r="AR166" s="123"/>
      <c r="AS166" s="123"/>
      <c r="AT166" s="119"/>
      <c r="AU166" s="119"/>
      <c r="AV166" s="119"/>
      <c r="AW166" s="119"/>
      <c r="AX166" s="119"/>
      <c r="AY166" s="119"/>
      <c r="AZ166" s="119"/>
      <c r="BA166" s="119"/>
      <c r="BO166" s="887"/>
      <c r="BP166" s="888"/>
      <c r="BQ166" s="888"/>
      <c r="BR166" s="888"/>
      <c r="BS166" s="888"/>
      <c r="BT166" s="888"/>
      <c r="BU166" s="888"/>
      <c r="BV166" s="888"/>
      <c r="BW166" s="888"/>
      <c r="BX166" s="888"/>
      <c r="BY166" s="888"/>
      <c r="BZ166" s="888"/>
      <c r="CA166" s="888"/>
      <c r="CB166" s="888"/>
      <c r="CC166" s="888"/>
      <c r="CD166" s="888"/>
      <c r="CE166" s="888"/>
      <c r="CF166" s="888"/>
      <c r="CG166" s="888"/>
      <c r="CH166" s="888"/>
      <c r="CI166" s="888"/>
      <c r="CJ166" s="888"/>
      <c r="CK166" s="888"/>
      <c r="CL166" s="888"/>
      <c r="CM166" s="888"/>
      <c r="CN166" s="888"/>
      <c r="CO166" s="888"/>
      <c r="CP166" s="888"/>
      <c r="CQ166" s="888"/>
      <c r="CR166" s="888"/>
      <c r="CS166" s="888"/>
      <c r="CT166" s="888"/>
      <c r="CU166" s="888"/>
      <c r="CV166" s="888"/>
      <c r="CW166" s="888"/>
      <c r="CX166" s="888"/>
      <c r="CY166" s="888"/>
      <c r="CZ166" s="888"/>
      <c r="DA166" s="888"/>
      <c r="DB166" s="888"/>
      <c r="DC166" s="888"/>
      <c r="DD166" s="888"/>
      <c r="DE166" s="888"/>
      <c r="DF166" s="888"/>
      <c r="DG166" s="888"/>
      <c r="DH166" s="888"/>
      <c r="DI166" s="888"/>
    </row>
    <row r="167" spans="1:113" s="121" customFormat="1" hidden="1" x14ac:dyDescent="0.25">
      <c r="A167" s="532"/>
      <c r="B167" s="117"/>
      <c r="C167" s="117"/>
      <c r="D167" s="117"/>
      <c r="E167" s="117"/>
      <c r="F167" s="117"/>
      <c r="G167" s="117"/>
      <c r="H167" s="117"/>
      <c r="I167" s="117"/>
      <c r="J167" s="117"/>
      <c r="K167" s="117"/>
      <c r="L167" s="117"/>
      <c r="M167" s="119"/>
      <c r="N167" s="119"/>
      <c r="O167" s="119"/>
      <c r="P167" s="119"/>
      <c r="Q167" s="119"/>
      <c r="R167" s="119"/>
      <c r="S167" s="119"/>
      <c r="T167" s="119"/>
      <c r="U167" s="119"/>
      <c r="V167" s="119"/>
      <c r="W167" s="119"/>
      <c r="X167" s="119"/>
      <c r="Y167" s="119"/>
      <c r="Z167" s="119"/>
      <c r="AA167" s="119"/>
      <c r="AB167" s="119"/>
      <c r="AC167" s="119"/>
      <c r="AD167" s="119"/>
      <c r="AE167" s="119"/>
      <c r="AF167" s="119"/>
      <c r="AG167" s="119"/>
      <c r="AH167" s="119"/>
      <c r="AI167" s="119"/>
      <c r="AJ167" s="119"/>
      <c r="AK167" s="119"/>
      <c r="AL167" s="119"/>
      <c r="AM167" s="119"/>
      <c r="AN167" s="119"/>
      <c r="AO167" s="119"/>
      <c r="AP167" s="1710"/>
      <c r="AQ167" s="2279" t="s">
        <v>935</v>
      </c>
      <c r="AR167" s="123"/>
      <c r="AS167" s="123"/>
      <c r="AT167" s="119"/>
      <c r="AU167" s="119"/>
      <c r="AV167" s="119"/>
      <c r="AW167" s="119"/>
      <c r="AX167" s="119"/>
      <c r="AY167" s="119"/>
      <c r="AZ167" s="119"/>
      <c r="BA167" s="119"/>
      <c r="BO167" s="887"/>
      <c r="BP167" s="888"/>
      <c r="BQ167" s="888"/>
      <c r="BR167" s="888"/>
      <c r="BS167" s="888"/>
      <c r="BT167" s="888"/>
      <c r="BU167" s="888"/>
      <c r="BV167" s="888"/>
      <c r="BW167" s="888"/>
      <c r="BX167" s="888"/>
      <c r="BY167" s="888"/>
      <c r="BZ167" s="888"/>
      <c r="CA167" s="888"/>
      <c r="CB167" s="888"/>
      <c r="CC167" s="888"/>
      <c r="CD167" s="888"/>
      <c r="CE167" s="888"/>
      <c r="CF167" s="888"/>
      <c r="CG167" s="888"/>
      <c r="CH167" s="888"/>
      <c r="CI167" s="888"/>
      <c r="CJ167" s="888"/>
      <c r="CK167" s="888"/>
      <c r="CL167" s="888"/>
      <c r="CM167" s="888"/>
      <c r="CN167" s="888"/>
      <c r="CO167" s="888"/>
      <c r="CP167" s="888"/>
      <c r="CQ167" s="888"/>
      <c r="CR167" s="888"/>
      <c r="CS167" s="888"/>
      <c r="CT167" s="888"/>
      <c r="CU167" s="888"/>
      <c r="CV167" s="888"/>
      <c r="CW167" s="888"/>
      <c r="CX167" s="888"/>
      <c r="CY167" s="888"/>
      <c r="CZ167" s="888"/>
      <c r="DA167" s="888"/>
      <c r="DB167" s="888"/>
      <c r="DC167" s="888"/>
      <c r="DD167" s="888"/>
      <c r="DE167" s="888"/>
      <c r="DF167" s="888"/>
      <c r="DG167" s="888"/>
      <c r="DH167" s="888"/>
      <c r="DI167" s="888"/>
    </row>
    <row r="168" spans="1:113" s="121" customFormat="1" ht="31.5" hidden="1" x14ac:dyDescent="0.25">
      <c r="A168" s="532"/>
      <c r="B168" s="117"/>
      <c r="C168" s="117"/>
      <c r="D168" s="117"/>
      <c r="E168" s="117"/>
      <c r="F168" s="117"/>
      <c r="G168" s="117"/>
      <c r="H168" s="117"/>
      <c r="I168" s="117"/>
      <c r="J168" s="117"/>
      <c r="K168" s="117"/>
      <c r="L168" s="117"/>
      <c r="M168" s="119"/>
      <c r="N168" s="119"/>
      <c r="O168" s="119"/>
      <c r="P168" s="119"/>
      <c r="Q168" s="119"/>
      <c r="R168" s="119"/>
      <c r="S168" s="119"/>
      <c r="T168" s="119"/>
      <c r="U168" s="119"/>
      <c r="V168" s="119"/>
      <c r="W168" s="119"/>
      <c r="X168" s="119"/>
      <c r="Y168" s="119"/>
      <c r="Z168" s="119"/>
      <c r="AA168" s="119"/>
      <c r="AB168" s="119"/>
      <c r="AC168" s="119"/>
      <c r="AD168" s="119"/>
      <c r="AE168" s="119"/>
      <c r="AF168" s="119"/>
      <c r="AG168" s="119"/>
      <c r="AH168" s="119"/>
      <c r="AI168" s="119"/>
      <c r="AJ168" s="119"/>
      <c r="AK168" s="119"/>
      <c r="AL168" s="119"/>
      <c r="AM168" s="119"/>
      <c r="AN168" s="119"/>
      <c r="AO168" s="119"/>
      <c r="AP168" s="1700" t="s">
        <v>936</v>
      </c>
      <c r="AQ168" s="2280"/>
      <c r="AR168" s="123"/>
      <c r="AS168" s="123"/>
      <c r="AT168" s="119"/>
      <c r="AU168" s="119"/>
      <c r="AV168" s="119"/>
      <c r="AW168" s="119"/>
      <c r="AX168" s="119"/>
      <c r="AY168" s="119"/>
      <c r="AZ168" s="119"/>
      <c r="BA168" s="119"/>
      <c r="BO168" s="887"/>
      <c r="BP168" s="888"/>
      <c r="BQ168" s="888"/>
      <c r="BR168" s="888"/>
      <c r="BS168" s="888"/>
      <c r="BT168" s="888"/>
      <c r="BU168" s="888"/>
      <c r="BV168" s="888"/>
      <c r="BW168" s="888"/>
      <c r="BX168" s="888"/>
      <c r="BY168" s="888"/>
      <c r="BZ168" s="888"/>
      <c r="CA168" s="888"/>
      <c r="CB168" s="888"/>
      <c r="CC168" s="888"/>
      <c r="CD168" s="888"/>
      <c r="CE168" s="888"/>
      <c r="CF168" s="888"/>
      <c r="CG168" s="888"/>
      <c r="CH168" s="888"/>
      <c r="CI168" s="888"/>
      <c r="CJ168" s="888"/>
      <c r="CK168" s="888"/>
      <c r="CL168" s="888"/>
      <c r="CM168" s="888"/>
      <c r="CN168" s="888"/>
      <c r="CO168" s="888"/>
      <c r="CP168" s="888"/>
      <c r="CQ168" s="888"/>
      <c r="CR168" s="888"/>
      <c r="CS168" s="888"/>
      <c r="CT168" s="888"/>
      <c r="CU168" s="888"/>
      <c r="CV168" s="888"/>
      <c r="CW168" s="888"/>
      <c r="CX168" s="888"/>
      <c r="CY168" s="888"/>
      <c r="CZ168" s="888"/>
      <c r="DA168" s="888"/>
      <c r="DB168" s="888"/>
      <c r="DC168" s="888"/>
      <c r="DD168" s="888"/>
      <c r="DE168" s="888"/>
      <c r="DF168" s="888"/>
      <c r="DG168" s="888"/>
      <c r="DH168" s="888"/>
      <c r="DI168" s="888"/>
    </row>
    <row r="169" spans="1:113" s="121" customFormat="1" ht="21" hidden="1" x14ac:dyDescent="0.25">
      <c r="A169" s="532"/>
      <c r="B169" s="117"/>
      <c r="C169" s="117"/>
      <c r="D169" s="117"/>
      <c r="E169" s="117"/>
      <c r="F169" s="117"/>
      <c r="G169" s="117"/>
      <c r="H169" s="117"/>
      <c r="I169" s="117"/>
      <c r="J169" s="117"/>
      <c r="K169" s="117"/>
      <c r="L169" s="117"/>
      <c r="M169" s="119"/>
      <c r="N169" s="119"/>
      <c r="O169" s="119"/>
      <c r="P169" s="119"/>
      <c r="Q169" s="119"/>
      <c r="R169" s="119"/>
      <c r="S169" s="119"/>
      <c r="T169" s="119"/>
      <c r="U169" s="119"/>
      <c r="V169" s="119"/>
      <c r="W169" s="119"/>
      <c r="X169" s="119"/>
      <c r="Y169" s="119"/>
      <c r="Z169" s="119"/>
      <c r="AA169" s="119"/>
      <c r="AB169" s="119"/>
      <c r="AC169" s="119"/>
      <c r="AD169" s="119"/>
      <c r="AE169" s="119"/>
      <c r="AF169" s="119"/>
      <c r="AG169" s="119"/>
      <c r="AH169" s="119"/>
      <c r="AI169" s="119"/>
      <c r="AJ169" s="119"/>
      <c r="AK169" s="119"/>
      <c r="AL169" s="119"/>
      <c r="AM169" s="119"/>
      <c r="AN169" s="119"/>
      <c r="AO169" s="119"/>
      <c r="AP169" s="1710"/>
      <c r="AQ169" s="1700" t="s">
        <v>937</v>
      </c>
      <c r="AR169" s="123"/>
      <c r="AS169" s="123"/>
      <c r="AT169" s="119"/>
      <c r="AU169" s="119"/>
      <c r="AV169" s="119"/>
      <c r="AW169" s="119"/>
      <c r="AX169" s="119"/>
      <c r="AY169" s="119"/>
      <c r="AZ169" s="119"/>
      <c r="BA169" s="119"/>
      <c r="BO169" s="887"/>
      <c r="BP169" s="888"/>
      <c r="BQ169" s="888"/>
      <c r="BR169" s="888"/>
      <c r="BS169" s="888"/>
      <c r="BT169" s="888"/>
      <c r="BU169" s="888"/>
      <c r="BV169" s="888"/>
      <c r="BW169" s="888"/>
      <c r="BX169" s="888"/>
      <c r="BY169" s="888"/>
      <c r="BZ169" s="888"/>
      <c r="CA169" s="888"/>
      <c r="CB169" s="888"/>
      <c r="CC169" s="888"/>
      <c r="CD169" s="888"/>
      <c r="CE169" s="888"/>
      <c r="CF169" s="888"/>
      <c r="CG169" s="888"/>
      <c r="CH169" s="888"/>
      <c r="CI169" s="888"/>
      <c r="CJ169" s="888"/>
      <c r="CK169" s="888"/>
      <c r="CL169" s="888"/>
      <c r="CM169" s="888"/>
      <c r="CN169" s="888"/>
      <c r="CO169" s="888"/>
      <c r="CP169" s="888"/>
      <c r="CQ169" s="888"/>
      <c r="CR169" s="888"/>
      <c r="CS169" s="888"/>
      <c r="CT169" s="888"/>
      <c r="CU169" s="888"/>
      <c r="CV169" s="888"/>
      <c r="CW169" s="888"/>
      <c r="CX169" s="888"/>
      <c r="CY169" s="888"/>
      <c r="CZ169" s="888"/>
      <c r="DA169" s="888"/>
      <c r="DB169" s="888"/>
      <c r="DC169" s="888"/>
      <c r="DD169" s="888"/>
      <c r="DE169" s="888"/>
      <c r="DF169" s="888"/>
      <c r="DG169" s="888"/>
      <c r="DH169" s="888"/>
      <c r="DI169" s="888"/>
    </row>
    <row r="170" spans="1:113" s="121" customFormat="1" ht="21" hidden="1" x14ac:dyDescent="0.25">
      <c r="A170" s="532"/>
      <c r="B170" s="117"/>
      <c r="C170" s="117"/>
      <c r="D170" s="117"/>
      <c r="E170" s="117"/>
      <c r="F170" s="117"/>
      <c r="G170" s="117"/>
      <c r="H170" s="117"/>
      <c r="I170" s="117"/>
      <c r="J170" s="117"/>
      <c r="K170" s="117"/>
      <c r="L170" s="117"/>
      <c r="M170" s="119"/>
      <c r="N170" s="119"/>
      <c r="O170" s="119"/>
      <c r="P170" s="119"/>
      <c r="Q170" s="119"/>
      <c r="R170" s="119"/>
      <c r="S170" s="119"/>
      <c r="T170" s="119"/>
      <c r="U170" s="119"/>
      <c r="V170" s="119"/>
      <c r="W170" s="119"/>
      <c r="X170" s="119"/>
      <c r="Y170" s="119"/>
      <c r="Z170" s="119"/>
      <c r="AA170" s="119"/>
      <c r="AB170" s="119"/>
      <c r="AC170" s="119"/>
      <c r="AD170" s="119"/>
      <c r="AE170" s="119"/>
      <c r="AF170" s="119"/>
      <c r="AG170" s="119"/>
      <c r="AH170" s="119"/>
      <c r="AI170" s="119"/>
      <c r="AJ170" s="119"/>
      <c r="AK170" s="119"/>
      <c r="AL170" s="119"/>
      <c r="AM170" s="119"/>
      <c r="AN170" s="119"/>
      <c r="AO170" s="119"/>
      <c r="AP170" s="1700" t="s">
        <v>938</v>
      </c>
      <c r="AQ170" s="1701" t="s">
        <v>939</v>
      </c>
      <c r="AR170" s="123"/>
      <c r="AS170" s="123"/>
      <c r="AT170" s="119"/>
      <c r="AU170" s="119"/>
      <c r="AV170" s="119"/>
      <c r="AW170" s="119"/>
      <c r="AX170" s="119"/>
      <c r="AY170" s="119"/>
      <c r="AZ170" s="119"/>
      <c r="BA170" s="119"/>
      <c r="BO170" s="887"/>
      <c r="BP170" s="888"/>
      <c r="BQ170" s="888"/>
      <c r="BR170" s="888"/>
      <c r="BS170" s="888"/>
      <c r="BT170" s="888"/>
      <c r="BU170" s="888"/>
      <c r="BV170" s="888"/>
      <c r="BW170" s="888"/>
      <c r="BX170" s="888"/>
      <c r="BY170" s="888"/>
      <c r="BZ170" s="888"/>
      <c r="CA170" s="888"/>
      <c r="CB170" s="888"/>
      <c r="CC170" s="888"/>
      <c r="CD170" s="888"/>
      <c r="CE170" s="888"/>
      <c r="CF170" s="888"/>
      <c r="CG170" s="888"/>
      <c r="CH170" s="888"/>
      <c r="CI170" s="888"/>
      <c r="CJ170" s="888"/>
      <c r="CK170" s="888"/>
      <c r="CL170" s="888"/>
      <c r="CM170" s="888"/>
      <c r="CN170" s="888"/>
      <c r="CO170" s="888"/>
      <c r="CP170" s="888"/>
      <c r="CQ170" s="888"/>
      <c r="CR170" s="888"/>
      <c r="CS170" s="888"/>
      <c r="CT170" s="888"/>
      <c r="CU170" s="888"/>
      <c r="CV170" s="888"/>
      <c r="CW170" s="888"/>
      <c r="CX170" s="888"/>
      <c r="CY170" s="888"/>
      <c r="CZ170" s="888"/>
      <c r="DA170" s="888"/>
      <c r="DB170" s="888"/>
      <c r="DC170" s="888"/>
      <c r="DD170" s="888"/>
      <c r="DE170" s="888"/>
      <c r="DF170" s="888"/>
      <c r="DG170" s="888"/>
      <c r="DH170" s="888"/>
      <c r="DI170" s="888"/>
    </row>
    <row r="171" spans="1:113" s="121" customFormat="1" ht="21" hidden="1" x14ac:dyDescent="0.25">
      <c r="A171" s="532"/>
      <c r="B171" s="117"/>
      <c r="C171" s="117"/>
      <c r="D171" s="117"/>
      <c r="E171" s="117"/>
      <c r="F171" s="117"/>
      <c r="G171" s="117"/>
      <c r="H171" s="117"/>
      <c r="I171" s="117"/>
      <c r="J171" s="117"/>
      <c r="K171" s="117"/>
      <c r="L171" s="117"/>
      <c r="M171" s="119"/>
      <c r="N171" s="119"/>
      <c r="O171" s="119"/>
      <c r="P171" s="119"/>
      <c r="Q171" s="119"/>
      <c r="R171" s="119"/>
      <c r="S171" s="119"/>
      <c r="T171" s="119"/>
      <c r="U171" s="119"/>
      <c r="V171" s="119"/>
      <c r="W171" s="119"/>
      <c r="X171" s="119"/>
      <c r="Y171" s="119"/>
      <c r="Z171" s="119"/>
      <c r="AA171" s="119"/>
      <c r="AB171" s="119"/>
      <c r="AC171" s="119"/>
      <c r="AD171" s="119"/>
      <c r="AE171" s="119"/>
      <c r="AF171" s="119"/>
      <c r="AG171" s="119"/>
      <c r="AH171" s="119"/>
      <c r="AI171" s="119"/>
      <c r="AJ171" s="119"/>
      <c r="AK171" s="119"/>
      <c r="AL171" s="119"/>
      <c r="AM171" s="119"/>
      <c r="AN171" s="119"/>
      <c r="AO171" s="119"/>
      <c r="AP171" s="1700" t="s">
        <v>940</v>
      </c>
      <c r="AQ171" s="1701" t="s">
        <v>941</v>
      </c>
      <c r="AR171" s="123"/>
      <c r="AS171" s="123"/>
      <c r="AT171" s="119"/>
      <c r="AU171" s="119"/>
      <c r="AV171" s="119"/>
      <c r="AW171" s="119"/>
      <c r="AX171" s="119"/>
      <c r="AY171" s="119"/>
      <c r="AZ171" s="119"/>
      <c r="BA171" s="119"/>
      <c r="BO171" s="887"/>
      <c r="BP171" s="888"/>
      <c r="BQ171" s="888"/>
      <c r="BR171" s="888"/>
      <c r="BS171" s="888"/>
      <c r="BT171" s="888"/>
      <c r="BU171" s="888"/>
      <c r="BV171" s="888"/>
      <c r="BW171" s="888"/>
      <c r="BX171" s="888"/>
      <c r="BY171" s="888"/>
      <c r="BZ171" s="888"/>
      <c r="CA171" s="888"/>
      <c r="CB171" s="888"/>
      <c r="CC171" s="888"/>
      <c r="CD171" s="888"/>
      <c r="CE171" s="888"/>
      <c r="CF171" s="888"/>
      <c r="CG171" s="888"/>
      <c r="CH171" s="888"/>
      <c r="CI171" s="888"/>
      <c r="CJ171" s="888"/>
      <c r="CK171" s="888"/>
      <c r="CL171" s="888"/>
      <c r="CM171" s="888"/>
      <c r="CN171" s="888"/>
      <c r="CO171" s="888"/>
      <c r="CP171" s="888"/>
      <c r="CQ171" s="888"/>
      <c r="CR171" s="888"/>
      <c r="CS171" s="888"/>
      <c r="CT171" s="888"/>
      <c r="CU171" s="888"/>
      <c r="CV171" s="888"/>
      <c r="CW171" s="888"/>
      <c r="CX171" s="888"/>
      <c r="CY171" s="888"/>
      <c r="CZ171" s="888"/>
      <c r="DA171" s="888"/>
      <c r="DB171" s="888"/>
      <c r="DC171" s="888"/>
      <c r="DD171" s="888"/>
      <c r="DE171" s="888"/>
      <c r="DF171" s="888"/>
      <c r="DG171" s="888"/>
      <c r="DH171" s="888"/>
      <c r="DI171" s="888"/>
    </row>
    <row r="172" spans="1:113" s="121" customFormat="1" ht="21" hidden="1" x14ac:dyDescent="0.25">
      <c r="A172" s="532"/>
      <c r="B172" s="117"/>
      <c r="C172" s="117"/>
      <c r="D172" s="117"/>
      <c r="E172" s="117"/>
      <c r="F172" s="117"/>
      <c r="G172" s="117"/>
      <c r="H172" s="117"/>
      <c r="I172" s="117"/>
      <c r="J172" s="117"/>
      <c r="K172" s="117"/>
      <c r="L172" s="117"/>
      <c r="M172" s="119"/>
      <c r="N172" s="119"/>
      <c r="O172" s="119"/>
      <c r="P172" s="119"/>
      <c r="Q172" s="119"/>
      <c r="R172" s="119"/>
      <c r="S172" s="119"/>
      <c r="T172" s="119"/>
      <c r="U172" s="119"/>
      <c r="V172" s="119"/>
      <c r="W172" s="119"/>
      <c r="X172" s="119"/>
      <c r="Y172" s="119"/>
      <c r="Z172" s="119"/>
      <c r="AA172" s="119"/>
      <c r="AB172" s="119"/>
      <c r="AC172" s="119"/>
      <c r="AD172" s="119"/>
      <c r="AE172" s="119"/>
      <c r="AF172" s="119"/>
      <c r="AG172" s="119"/>
      <c r="AH172" s="119"/>
      <c r="AI172" s="119"/>
      <c r="AJ172" s="119"/>
      <c r="AK172" s="119"/>
      <c r="AL172" s="119"/>
      <c r="AM172" s="119"/>
      <c r="AN172" s="119"/>
      <c r="AO172" s="119"/>
      <c r="AP172" s="1700" t="s">
        <v>942</v>
      </c>
      <c r="AQ172" s="1701" t="s">
        <v>943</v>
      </c>
      <c r="AR172" s="123"/>
      <c r="AS172" s="123"/>
      <c r="AT172" s="119"/>
      <c r="AU172" s="119"/>
      <c r="AV172" s="119"/>
      <c r="AW172" s="119"/>
      <c r="AX172" s="119"/>
      <c r="AY172" s="119"/>
      <c r="AZ172" s="119"/>
      <c r="BA172" s="119"/>
      <c r="BO172" s="887"/>
      <c r="BP172" s="888"/>
      <c r="BQ172" s="888"/>
      <c r="BR172" s="888"/>
      <c r="BS172" s="888"/>
      <c r="BT172" s="888"/>
      <c r="BU172" s="888"/>
      <c r="BV172" s="888"/>
      <c r="BW172" s="888"/>
      <c r="BX172" s="888"/>
      <c r="BY172" s="888"/>
      <c r="BZ172" s="888"/>
      <c r="CA172" s="888"/>
      <c r="CB172" s="888"/>
      <c r="CC172" s="888"/>
      <c r="CD172" s="888"/>
      <c r="CE172" s="888"/>
      <c r="CF172" s="888"/>
      <c r="CG172" s="888"/>
      <c r="CH172" s="888"/>
      <c r="CI172" s="888"/>
      <c r="CJ172" s="888"/>
      <c r="CK172" s="888"/>
      <c r="CL172" s="888"/>
      <c r="CM172" s="888"/>
      <c r="CN172" s="888"/>
      <c r="CO172" s="888"/>
      <c r="CP172" s="888"/>
      <c r="CQ172" s="888"/>
      <c r="CR172" s="888"/>
      <c r="CS172" s="888"/>
      <c r="CT172" s="888"/>
      <c r="CU172" s="888"/>
      <c r="CV172" s="888"/>
      <c r="CW172" s="888"/>
      <c r="CX172" s="888"/>
      <c r="CY172" s="888"/>
      <c r="CZ172" s="888"/>
      <c r="DA172" s="888"/>
      <c r="DB172" s="888"/>
      <c r="DC172" s="888"/>
      <c r="DD172" s="888"/>
      <c r="DE172" s="888"/>
      <c r="DF172" s="888"/>
      <c r="DG172" s="888"/>
      <c r="DH172" s="888"/>
      <c r="DI172" s="888"/>
    </row>
    <row r="173" spans="1:113" s="121" customFormat="1" hidden="1" x14ac:dyDescent="0.25">
      <c r="A173" s="532"/>
      <c r="B173" s="117"/>
      <c r="C173" s="117"/>
      <c r="D173" s="117"/>
      <c r="E173" s="117"/>
      <c r="F173" s="117"/>
      <c r="G173" s="117"/>
      <c r="H173" s="117"/>
      <c r="I173" s="117"/>
      <c r="J173" s="117"/>
      <c r="K173" s="117"/>
      <c r="L173" s="117"/>
      <c r="M173" s="119"/>
      <c r="N173" s="119"/>
      <c r="O173" s="119"/>
      <c r="P173" s="119"/>
      <c r="Q173" s="119"/>
      <c r="R173" s="119"/>
      <c r="S173" s="119"/>
      <c r="T173" s="119"/>
      <c r="U173" s="119"/>
      <c r="V173" s="119"/>
      <c r="W173" s="119"/>
      <c r="X173" s="119"/>
      <c r="Y173" s="119"/>
      <c r="Z173" s="119"/>
      <c r="AA173" s="119"/>
      <c r="AB173" s="119"/>
      <c r="AC173" s="119"/>
      <c r="AD173" s="119"/>
      <c r="AE173" s="119"/>
      <c r="AF173" s="119"/>
      <c r="AG173" s="119"/>
      <c r="AH173" s="119"/>
      <c r="AI173" s="119"/>
      <c r="AJ173" s="119"/>
      <c r="AK173" s="119"/>
      <c r="AL173" s="119"/>
      <c r="AM173" s="119"/>
      <c r="AN173" s="119"/>
      <c r="AO173" s="119"/>
      <c r="AP173" s="2264" t="s">
        <v>944</v>
      </c>
      <c r="AQ173" s="1710"/>
      <c r="AR173" s="123"/>
      <c r="AS173" s="123"/>
      <c r="AT173" s="119"/>
      <c r="AU173" s="119"/>
      <c r="AV173" s="119"/>
      <c r="AW173" s="119"/>
      <c r="AX173" s="119"/>
      <c r="AY173" s="119"/>
      <c r="AZ173" s="119"/>
      <c r="BA173" s="119"/>
      <c r="BO173" s="887"/>
      <c r="BP173" s="888"/>
      <c r="BQ173" s="888"/>
      <c r="BR173" s="888"/>
      <c r="BS173" s="888"/>
      <c r="BT173" s="888"/>
      <c r="BU173" s="888"/>
      <c r="BV173" s="888"/>
      <c r="BW173" s="888"/>
      <c r="BX173" s="888"/>
      <c r="BY173" s="888"/>
      <c r="BZ173" s="888"/>
      <c r="CA173" s="888"/>
      <c r="CB173" s="888"/>
      <c r="CC173" s="888"/>
      <c r="CD173" s="888"/>
      <c r="CE173" s="888"/>
      <c r="CF173" s="888"/>
      <c r="CG173" s="888"/>
      <c r="CH173" s="888"/>
      <c r="CI173" s="888"/>
      <c r="CJ173" s="888"/>
      <c r="CK173" s="888"/>
      <c r="CL173" s="888"/>
      <c r="CM173" s="888"/>
      <c r="CN173" s="888"/>
      <c r="CO173" s="888"/>
      <c r="CP173" s="888"/>
      <c r="CQ173" s="888"/>
      <c r="CR173" s="888"/>
      <c r="CS173" s="888"/>
      <c r="CT173" s="888"/>
      <c r="CU173" s="888"/>
      <c r="CV173" s="888"/>
      <c r="CW173" s="888"/>
      <c r="CX173" s="888"/>
      <c r="CY173" s="888"/>
      <c r="CZ173" s="888"/>
      <c r="DA173" s="888"/>
      <c r="DB173" s="888"/>
      <c r="DC173" s="888"/>
      <c r="DD173" s="888"/>
      <c r="DE173" s="888"/>
      <c r="DF173" s="888"/>
      <c r="DG173" s="888"/>
      <c r="DH173" s="888"/>
      <c r="DI173" s="888"/>
    </row>
    <row r="174" spans="1:113" s="121" customFormat="1" hidden="1" x14ac:dyDescent="0.25">
      <c r="A174" s="532"/>
      <c r="B174" s="117"/>
      <c r="C174" s="117"/>
      <c r="D174" s="117"/>
      <c r="E174" s="117"/>
      <c r="F174" s="117"/>
      <c r="G174" s="117"/>
      <c r="H174" s="117"/>
      <c r="I174" s="117"/>
      <c r="J174" s="117"/>
      <c r="K174" s="117"/>
      <c r="L174" s="117"/>
      <c r="M174" s="119"/>
      <c r="N174" s="119"/>
      <c r="O174" s="119"/>
      <c r="P174" s="119"/>
      <c r="Q174" s="119"/>
      <c r="R174" s="119"/>
      <c r="S174" s="119"/>
      <c r="T174" s="119"/>
      <c r="U174" s="119"/>
      <c r="V174" s="119"/>
      <c r="W174" s="119"/>
      <c r="X174" s="119"/>
      <c r="Y174" s="119"/>
      <c r="Z174" s="119"/>
      <c r="AA174" s="119"/>
      <c r="AB174" s="119"/>
      <c r="AC174" s="119"/>
      <c r="AD174" s="119"/>
      <c r="AE174" s="119"/>
      <c r="AF174" s="119"/>
      <c r="AG174" s="119"/>
      <c r="AH174" s="119"/>
      <c r="AI174" s="119"/>
      <c r="AJ174" s="119"/>
      <c r="AK174" s="119"/>
      <c r="AL174" s="119"/>
      <c r="AM174" s="119"/>
      <c r="AN174" s="119"/>
      <c r="AO174" s="119"/>
      <c r="AP174" s="2265"/>
      <c r="AQ174" s="1701" t="s">
        <v>945</v>
      </c>
      <c r="AR174" s="123"/>
      <c r="AS174" s="123"/>
      <c r="AT174" s="119"/>
      <c r="AU174" s="119"/>
      <c r="AV174" s="119"/>
      <c r="AW174" s="119"/>
      <c r="AX174" s="119"/>
      <c r="AY174" s="119"/>
      <c r="AZ174" s="119"/>
      <c r="BA174" s="119"/>
      <c r="BO174" s="887"/>
      <c r="BP174" s="888"/>
      <c r="BQ174" s="888"/>
      <c r="BR174" s="888"/>
      <c r="BS174" s="888"/>
      <c r="BT174" s="888"/>
      <c r="BU174" s="888"/>
      <c r="BV174" s="888"/>
      <c r="BW174" s="888"/>
      <c r="BX174" s="888"/>
      <c r="BY174" s="888"/>
      <c r="BZ174" s="888"/>
      <c r="CA174" s="888"/>
      <c r="CB174" s="888"/>
      <c r="CC174" s="888"/>
      <c r="CD174" s="888"/>
      <c r="CE174" s="888"/>
      <c r="CF174" s="888"/>
      <c r="CG174" s="888"/>
      <c r="CH174" s="888"/>
      <c r="CI174" s="888"/>
      <c r="CJ174" s="888"/>
      <c r="CK174" s="888"/>
      <c r="CL174" s="888"/>
      <c r="CM174" s="888"/>
      <c r="CN174" s="888"/>
      <c r="CO174" s="888"/>
      <c r="CP174" s="888"/>
      <c r="CQ174" s="888"/>
      <c r="CR174" s="888"/>
      <c r="CS174" s="888"/>
      <c r="CT174" s="888"/>
      <c r="CU174" s="888"/>
      <c r="CV174" s="888"/>
      <c r="CW174" s="888"/>
      <c r="CX174" s="888"/>
      <c r="CY174" s="888"/>
      <c r="CZ174" s="888"/>
      <c r="DA174" s="888"/>
      <c r="DB174" s="888"/>
      <c r="DC174" s="888"/>
      <c r="DD174" s="888"/>
      <c r="DE174" s="888"/>
      <c r="DF174" s="888"/>
      <c r="DG174" s="888"/>
      <c r="DH174" s="888"/>
      <c r="DI174" s="888"/>
    </row>
    <row r="175" spans="1:113" s="121" customFormat="1" ht="21" hidden="1" x14ac:dyDescent="0.25">
      <c r="A175" s="532"/>
      <c r="B175" s="117"/>
      <c r="C175" s="117"/>
      <c r="D175" s="117"/>
      <c r="E175" s="117"/>
      <c r="F175" s="117"/>
      <c r="G175" s="117"/>
      <c r="H175" s="117"/>
      <c r="I175" s="117"/>
      <c r="J175" s="117"/>
      <c r="K175" s="117"/>
      <c r="L175" s="117"/>
      <c r="M175" s="119"/>
      <c r="N175" s="119"/>
      <c r="O175" s="119"/>
      <c r="P175" s="119"/>
      <c r="Q175" s="119"/>
      <c r="R175" s="119"/>
      <c r="S175" s="119"/>
      <c r="T175" s="119"/>
      <c r="U175" s="119"/>
      <c r="V175" s="119"/>
      <c r="W175" s="119"/>
      <c r="X175" s="119"/>
      <c r="Y175" s="119"/>
      <c r="Z175" s="119"/>
      <c r="AA175" s="119"/>
      <c r="AB175" s="119"/>
      <c r="AC175" s="119"/>
      <c r="AD175" s="119"/>
      <c r="AE175" s="119"/>
      <c r="AF175" s="119"/>
      <c r="AG175" s="119"/>
      <c r="AH175" s="119"/>
      <c r="AI175" s="119"/>
      <c r="AJ175" s="119"/>
      <c r="AK175" s="119"/>
      <c r="AL175" s="119"/>
      <c r="AM175" s="119"/>
      <c r="AN175" s="119"/>
      <c r="AO175" s="119"/>
      <c r="AP175" s="1700" t="s">
        <v>946</v>
      </c>
      <c r="AQ175" s="1705" t="s">
        <v>947</v>
      </c>
      <c r="AR175" s="123"/>
      <c r="AS175" s="123"/>
      <c r="AT175" s="119"/>
      <c r="AU175" s="119"/>
      <c r="AV175" s="119"/>
      <c r="AW175" s="119"/>
      <c r="AX175" s="119"/>
      <c r="AY175" s="119"/>
      <c r="AZ175" s="119"/>
      <c r="BA175" s="119"/>
      <c r="BO175" s="887"/>
      <c r="BP175" s="888"/>
      <c r="BQ175" s="888"/>
      <c r="BR175" s="888"/>
      <c r="BS175" s="888"/>
      <c r="BT175" s="888"/>
      <c r="BU175" s="888"/>
      <c r="BV175" s="888"/>
      <c r="BW175" s="888"/>
      <c r="BX175" s="888"/>
      <c r="BY175" s="888"/>
      <c r="BZ175" s="888"/>
      <c r="CA175" s="888"/>
      <c r="CB175" s="888"/>
      <c r="CC175" s="888"/>
      <c r="CD175" s="888"/>
      <c r="CE175" s="888"/>
      <c r="CF175" s="888"/>
      <c r="CG175" s="888"/>
      <c r="CH175" s="888"/>
      <c r="CI175" s="888"/>
      <c r="CJ175" s="888"/>
      <c r="CK175" s="888"/>
      <c r="CL175" s="888"/>
      <c r="CM175" s="888"/>
      <c r="CN175" s="888"/>
      <c r="CO175" s="888"/>
      <c r="CP175" s="888"/>
      <c r="CQ175" s="888"/>
      <c r="CR175" s="888"/>
      <c r="CS175" s="888"/>
      <c r="CT175" s="888"/>
      <c r="CU175" s="888"/>
      <c r="CV175" s="888"/>
      <c r="CW175" s="888"/>
      <c r="CX175" s="888"/>
      <c r="CY175" s="888"/>
      <c r="CZ175" s="888"/>
      <c r="DA175" s="888"/>
      <c r="DB175" s="888"/>
      <c r="DC175" s="888"/>
      <c r="DD175" s="888"/>
      <c r="DE175" s="888"/>
      <c r="DF175" s="888"/>
      <c r="DG175" s="888"/>
      <c r="DH175" s="888"/>
      <c r="DI175" s="888"/>
    </row>
    <row r="176" spans="1:113" s="121" customFormat="1" ht="21" hidden="1" x14ac:dyDescent="0.25">
      <c r="A176" s="532"/>
      <c r="B176" s="117"/>
      <c r="C176" s="117"/>
      <c r="D176" s="117"/>
      <c r="E176" s="117"/>
      <c r="F176" s="117"/>
      <c r="G176" s="117"/>
      <c r="H176" s="117"/>
      <c r="I176" s="117"/>
      <c r="J176" s="117"/>
      <c r="K176" s="117"/>
      <c r="L176" s="117"/>
      <c r="M176" s="119"/>
      <c r="N176" s="119"/>
      <c r="O176" s="119"/>
      <c r="P176" s="119"/>
      <c r="Q176" s="119"/>
      <c r="R176" s="119"/>
      <c r="S176" s="119"/>
      <c r="T176" s="119"/>
      <c r="U176" s="119"/>
      <c r="V176" s="119"/>
      <c r="W176" s="119"/>
      <c r="X176" s="119"/>
      <c r="Y176" s="119"/>
      <c r="Z176" s="119"/>
      <c r="AA176" s="119"/>
      <c r="AB176" s="119"/>
      <c r="AC176" s="119"/>
      <c r="AD176" s="119"/>
      <c r="AE176" s="119"/>
      <c r="AF176" s="119"/>
      <c r="AG176" s="119"/>
      <c r="AH176" s="119"/>
      <c r="AI176" s="119"/>
      <c r="AJ176" s="119"/>
      <c r="AK176" s="119"/>
      <c r="AL176" s="119"/>
      <c r="AM176" s="119"/>
      <c r="AN176" s="119"/>
      <c r="AO176" s="119"/>
      <c r="AP176" s="1700" t="s">
        <v>948</v>
      </c>
      <c r="AQ176" s="1705" t="s">
        <v>949</v>
      </c>
      <c r="AR176" s="123"/>
      <c r="AS176" s="123"/>
      <c r="AT176" s="119"/>
      <c r="AU176" s="119"/>
      <c r="AV176" s="119"/>
      <c r="AW176" s="119"/>
      <c r="AX176" s="119"/>
      <c r="AY176" s="119"/>
      <c r="AZ176" s="119"/>
      <c r="BA176" s="119"/>
      <c r="BO176" s="887"/>
      <c r="BP176" s="888"/>
      <c r="BQ176" s="888"/>
      <c r="BR176" s="888"/>
      <c r="BS176" s="888"/>
      <c r="BT176" s="888"/>
      <c r="BU176" s="888"/>
      <c r="BV176" s="888"/>
      <c r="BW176" s="888"/>
      <c r="BX176" s="888"/>
      <c r="BY176" s="888"/>
      <c r="BZ176" s="888"/>
      <c r="CA176" s="888"/>
      <c r="CB176" s="888"/>
      <c r="CC176" s="888"/>
      <c r="CD176" s="888"/>
      <c r="CE176" s="888"/>
      <c r="CF176" s="888"/>
      <c r="CG176" s="888"/>
      <c r="CH176" s="888"/>
      <c r="CI176" s="888"/>
      <c r="CJ176" s="888"/>
      <c r="CK176" s="888"/>
      <c r="CL176" s="888"/>
      <c r="CM176" s="888"/>
      <c r="CN176" s="888"/>
      <c r="CO176" s="888"/>
      <c r="CP176" s="888"/>
      <c r="CQ176" s="888"/>
      <c r="CR176" s="888"/>
      <c r="CS176" s="888"/>
      <c r="CT176" s="888"/>
      <c r="CU176" s="888"/>
      <c r="CV176" s="888"/>
      <c r="CW176" s="888"/>
      <c r="CX176" s="888"/>
      <c r="CY176" s="888"/>
      <c r="CZ176" s="888"/>
      <c r="DA176" s="888"/>
      <c r="DB176" s="888"/>
      <c r="DC176" s="888"/>
      <c r="DD176" s="888"/>
      <c r="DE176" s="888"/>
      <c r="DF176" s="888"/>
      <c r="DG176" s="888"/>
      <c r="DH176" s="888"/>
      <c r="DI176" s="888"/>
    </row>
    <row r="177" spans="1:113" s="121" customFormat="1" hidden="1" x14ac:dyDescent="0.25">
      <c r="A177" s="532"/>
      <c r="B177" s="117"/>
      <c r="C177" s="117"/>
      <c r="D177" s="117"/>
      <c r="E177" s="117"/>
      <c r="F177" s="117"/>
      <c r="G177" s="117"/>
      <c r="H177" s="117"/>
      <c r="I177" s="117"/>
      <c r="J177" s="117"/>
      <c r="K177" s="117"/>
      <c r="L177" s="117"/>
      <c r="M177" s="119"/>
      <c r="N177" s="119"/>
      <c r="O177" s="119"/>
      <c r="P177" s="119"/>
      <c r="Q177" s="119"/>
      <c r="R177" s="119"/>
      <c r="S177" s="119"/>
      <c r="T177" s="119"/>
      <c r="U177" s="119"/>
      <c r="V177" s="119"/>
      <c r="W177" s="119"/>
      <c r="X177" s="119"/>
      <c r="Y177" s="119"/>
      <c r="Z177" s="119"/>
      <c r="AA177" s="119"/>
      <c r="AB177" s="119"/>
      <c r="AC177" s="119"/>
      <c r="AD177" s="119"/>
      <c r="AE177" s="119"/>
      <c r="AF177" s="119"/>
      <c r="AG177" s="119"/>
      <c r="AH177" s="119"/>
      <c r="AI177" s="119"/>
      <c r="AJ177" s="119"/>
      <c r="AK177" s="119"/>
      <c r="AL177" s="119"/>
      <c r="AM177" s="119"/>
      <c r="AN177" s="119"/>
      <c r="AO177" s="119"/>
      <c r="AP177" s="1700" t="s">
        <v>950</v>
      </c>
      <c r="AQ177" s="1701" t="s">
        <v>951</v>
      </c>
      <c r="AR177" s="123"/>
      <c r="AS177" s="123"/>
      <c r="AT177" s="119"/>
      <c r="AU177" s="119"/>
      <c r="AV177" s="119"/>
      <c r="AW177" s="119"/>
      <c r="AX177" s="119"/>
      <c r="AY177" s="119"/>
      <c r="AZ177" s="119"/>
      <c r="BA177" s="119"/>
      <c r="BO177" s="887"/>
      <c r="BP177" s="888"/>
      <c r="BQ177" s="888"/>
      <c r="BR177" s="888"/>
      <c r="BS177" s="888"/>
      <c r="BT177" s="888"/>
      <c r="BU177" s="888"/>
      <c r="BV177" s="888"/>
      <c r="BW177" s="888"/>
      <c r="BX177" s="888"/>
      <c r="BY177" s="888"/>
      <c r="BZ177" s="888"/>
      <c r="CA177" s="888"/>
      <c r="CB177" s="888"/>
      <c r="CC177" s="888"/>
      <c r="CD177" s="888"/>
      <c r="CE177" s="888"/>
      <c r="CF177" s="888"/>
      <c r="CG177" s="888"/>
      <c r="CH177" s="888"/>
      <c r="CI177" s="888"/>
      <c r="CJ177" s="888"/>
      <c r="CK177" s="888"/>
      <c r="CL177" s="888"/>
      <c r="CM177" s="888"/>
      <c r="CN177" s="888"/>
      <c r="CO177" s="888"/>
      <c r="CP177" s="888"/>
      <c r="CQ177" s="888"/>
      <c r="CR177" s="888"/>
      <c r="CS177" s="888"/>
      <c r="CT177" s="888"/>
      <c r="CU177" s="888"/>
      <c r="CV177" s="888"/>
      <c r="CW177" s="888"/>
      <c r="CX177" s="888"/>
      <c r="CY177" s="888"/>
      <c r="CZ177" s="888"/>
      <c r="DA177" s="888"/>
      <c r="DB177" s="888"/>
      <c r="DC177" s="888"/>
      <c r="DD177" s="888"/>
      <c r="DE177" s="888"/>
      <c r="DF177" s="888"/>
      <c r="DG177" s="888"/>
      <c r="DH177" s="888"/>
      <c r="DI177" s="888"/>
    </row>
    <row r="178" spans="1:113" s="121" customFormat="1" hidden="1" x14ac:dyDescent="0.25">
      <c r="A178" s="532"/>
      <c r="B178" s="117"/>
      <c r="C178" s="117"/>
      <c r="D178" s="117"/>
      <c r="E178" s="117"/>
      <c r="F178" s="117"/>
      <c r="G178" s="117"/>
      <c r="H178" s="117"/>
      <c r="I178" s="117"/>
      <c r="J178" s="117"/>
      <c r="K178" s="117"/>
      <c r="L178" s="117"/>
      <c r="M178" s="119"/>
      <c r="N178" s="119"/>
      <c r="O178" s="119"/>
      <c r="P178" s="119"/>
      <c r="Q178" s="119"/>
      <c r="R178" s="119"/>
      <c r="S178" s="119"/>
      <c r="T178" s="119"/>
      <c r="U178" s="119"/>
      <c r="V178" s="119"/>
      <c r="W178" s="119"/>
      <c r="X178" s="119"/>
      <c r="Y178" s="119"/>
      <c r="Z178" s="119"/>
      <c r="AA178" s="119"/>
      <c r="AB178" s="119"/>
      <c r="AC178" s="119"/>
      <c r="AD178" s="119"/>
      <c r="AE178" s="119"/>
      <c r="AF178" s="119"/>
      <c r="AG178" s="119"/>
      <c r="AH178" s="119"/>
      <c r="AI178" s="119"/>
      <c r="AJ178" s="119"/>
      <c r="AK178" s="119"/>
      <c r="AL178" s="119"/>
      <c r="AM178" s="119"/>
      <c r="AN178" s="119"/>
      <c r="AO178" s="119"/>
      <c r="AP178" s="2264" t="s">
        <v>952</v>
      </c>
      <c r="AQ178" s="1710"/>
      <c r="AR178" s="123"/>
      <c r="AS178" s="123"/>
      <c r="AT178" s="119"/>
      <c r="AU178" s="119"/>
      <c r="AV178" s="119"/>
      <c r="AW178" s="119"/>
      <c r="AX178" s="119"/>
      <c r="AY178" s="119"/>
      <c r="AZ178" s="119"/>
      <c r="BA178" s="119"/>
      <c r="BO178" s="887"/>
      <c r="BP178" s="888"/>
      <c r="BQ178" s="888"/>
      <c r="BR178" s="888"/>
      <c r="BS178" s="888"/>
      <c r="BT178" s="888"/>
      <c r="BU178" s="888"/>
      <c r="BV178" s="888"/>
      <c r="BW178" s="888"/>
      <c r="BX178" s="888"/>
      <c r="BY178" s="888"/>
      <c r="BZ178" s="888"/>
      <c r="CA178" s="888"/>
      <c r="CB178" s="888"/>
      <c r="CC178" s="888"/>
      <c r="CD178" s="888"/>
      <c r="CE178" s="888"/>
      <c r="CF178" s="888"/>
      <c r="CG178" s="888"/>
      <c r="CH178" s="888"/>
      <c r="CI178" s="888"/>
      <c r="CJ178" s="888"/>
      <c r="CK178" s="888"/>
      <c r="CL178" s="888"/>
      <c r="CM178" s="888"/>
      <c r="CN178" s="888"/>
      <c r="CO178" s="888"/>
      <c r="CP178" s="888"/>
      <c r="CQ178" s="888"/>
      <c r="CR178" s="888"/>
      <c r="CS178" s="888"/>
      <c r="CT178" s="888"/>
      <c r="CU178" s="888"/>
      <c r="CV178" s="888"/>
      <c r="CW178" s="888"/>
      <c r="CX178" s="888"/>
      <c r="CY178" s="888"/>
      <c r="CZ178" s="888"/>
      <c r="DA178" s="888"/>
      <c r="DB178" s="888"/>
      <c r="DC178" s="888"/>
      <c r="DD178" s="888"/>
      <c r="DE178" s="888"/>
      <c r="DF178" s="888"/>
      <c r="DG178" s="888"/>
      <c r="DH178" s="888"/>
      <c r="DI178" s="888"/>
    </row>
    <row r="179" spans="1:113" s="121" customFormat="1" hidden="1" x14ac:dyDescent="0.25">
      <c r="A179" s="532"/>
      <c r="B179" s="117"/>
      <c r="C179" s="117"/>
      <c r="D179" s="117"/>
      <c r="E179" s="117"/>
      <c r="F179" s="117"/>
      <c r="G179" s="117"/>
      <c r="H179" s="117"/>
      <c r="I179" s="117"/>
      <c r="J179" s="117"/>
      <c r="K179" s="117"/>
      <c r="L179" s="117"/>
      <c r="M179" s="119"/>
      <c r="N179" s="119"/>
      <c r="O179" s="119"/>
      <c r="P179" s="119"/>
      <c r="Q179" s="119"/>
      <c r="R179" s="119"/>
      <c r="S179" s="119"/>
      <c r="T179" s="119"/>
      <c r="U179" s="119"/>
      <c r="V179" s="119"/>
      <c r="W179" s="119"/>
      <c r="X179" s="119"/>
      <c r="Y179" s="119"/>
      <c r="Z179" s="119"/>
      <c r="AA179" s="119"/>
      <c r="AB179" s="119"/>
      <c r="AC179" s="119"/>
      <c r="AD179" s="119"/>
      <c r="AE179" s="119"/>
      <c r="AF179" s="119"/>
      <c r="AG179" s="119"/>
      <c r="AH179" s="119"/>
      <c r="AI179" s="119"/>
      <c r="AJ179" s="119"/>
      <c r="AK179" s="119"/>
      <c r="AL179" s="119"/>
      <c r="AM179" s="119"/>
      <c r="AN179" s="119"/>
      <c r="AO179" s="119"/>
      <c r="AP179" s="2265"/>
      <c r="AQ179" s="1701" t="s">
        <v>953</v>
      </c>
      <c r="AR179" s="123"/>
      <c r="AS179" s="123"/>
      <c r="AT179" s="119"/>
      <c r="AU179" s="119"/>
      <c r="AV179" s="119"/>
      <c r="AW179" s="119"/>
      <c r="AX179" s="119"/>
      <c r="AY179" s="119"/>
      <c r="AZ179" s="119"/>
      <c r="BA179" s="119"/>
      <c r="BO179" s="887"/>
      <c r="BP179" s="888"/>
      <c r="BQ179" s="888"/>
      <c r="BR179" s="888"/>
      <c r="BS179" s="888"/>
      <c r="BT179" s="888"/>
      <c r="BU179" s="888"/>
      <c r="BV179" s="888"/>
      <c r="BW179" s="888"/>
      <c r="BX179" s="888"/>
      <c r="BY179" s="888"/>
      <c r="BZ179" s="888"/>
      <c r="CA179" s="888"/>
      <c r="CB179" s="888"/>
      <c r="CC179" s="888"/>
      <c r="CD179" s="888"/>
      <c r="CE179" s="888"/>
      <c r="CF179" s="888"/>
      <c r="CG179" s="888"/>
      <c r="CH179" s="888"/>
      <c r="CI179" s="888"/>
      <c r="CJ179" s="888"/>
      <c r="CK179" s="888"/>
      <c r="CL179" s="888"/>
      <c r="CM179" s="888"/>
      <c r="CN179" s="888"/>
      <c r="CO179" s="888"/>
      <c r="CP179" s="888"/>
      <c r="CQ179" s="888"/>
      <c r="CR179" s="888"/>
      <c r="CS179" s="888"/>
      <c r="CT179" s="888"/>
      <c r="CU179" s="888"/>
      <c r="CV179" s="888"/>
      <c r="CW179" s="888"/>
      <c r="CX179" s="888"/>
      <c r="CY179" s="888"/>
      <c r="CZ179" s="888"/>
      <c r="DA179" s="888"/>
      <c r="DB179" s="888"/>
      <c r="DC179" s="888"/>
      <c r="DD179" s="888"/>
      <c r="DE179" s="888"/>
      <c r="DF179" s="888"/>
      <c r="DG179" s="888"/>
      <c r="DH179" s="888"/>
      <c r="DI179" s="888"/>
    </row>
    <row r="180" spans="1:113" s="121" customFormat="1" ht="21" hidden="1" x14ac:dyDescent="0.25">
      <c r="A180" s="532"/>
      <c r="B180" s="117"/>
      <c r="C180" s="117"/>
      <c r="D180" s="117"/>
      <c r="E180" s="117"/>
      <c r="F180" s="117"/>
      <c r="G180" s="117"/>
      <c r="H180" s="117"/>
      <c r="I180" s="117"/>
      <c r="J180" s="117"/>
      <c r="K180" s="117"/>
      <c r="L180" s="117"/>
      <c r="M180" s="119"/>
      <c r="N180" s="119"/>
      <c r="O180" s="119"/>
      <c r="P180" s="119"/>
      <c r="Q180" s="119"/>
      <c r="R180" s="119"/>
      <c r="S180" s="119"/>
      <c r="T180" s="119"/>
      <c r="U180" s="119"/>
      <c r="V180" s="119"/>
      <c r="W180" s="119"/>
      <c r="X180" s="119"/>
      <c r="Y180" s="119"/>
      <c r="Z180" s="119"/>
      <c r="AA180" s="119"/>
      <c r="AB180" s="119"/>
      <c r="AC180" s="119"/>
      <c r="AD180" s="119"/>
      <c r="AE180" s="119"/>
      <c r="AF180" s="119"/>
      <c r="AG180" s="119"/>
      <c r="AH180" s="119"/>
      <c r="AI180" s="119"/>
      <c r="AJ180" s="119"/>
      <c r="AK180" s="119"/>
      <c r="AL180" s="119"/>
      <c r="AM180" s="119"/>
      <c r="AN180" s="119"/>
      <c r="AO180" s="119"/>
      <c r="AP180" s="1700" t="s">
        <v>954</v>
      </c>
      <c r="AQ180" s="1705" t="s">
        <v>955</v>
      </c>
      <c r="AR180" s="123"/>
      <c r="AS180" s="123"/>
      <c r="AT180" s="119"/>
      <c r="AU180" s="119"/>
      <c r="AV180" s="119"/>
      <c r="AW180" s="119"/>
      <c r="AX180" s="119"/>
      <c r="AY180" s="119"/>
      <c r="AZ180" s="119"/>
      <c r="BA180" s="119"/>
      <c r="BO180" s="887"/>
      <c r="BP180" s="888"/>
      <c r="BQ180" s="888"/>
      <c r="BR180" s="888"/>
      <c r="BS180" s="888"/>
      <c r="BT180" s="888"/>
      <c r="BU180" s="888"/>
      <c r="BV180" s="888"/>
      <c r="BW180" s="888"/>
      <c r="BX180" s="888"/>
      <c r="BY180" s="888"/>
      <c r="BZ180" s="888"/>
      <c r="CA180" s="888"/>
      <c r="CB180" s="888"/>
      <c r="CC180" s="888"/>
      <c r="CD180" s="888"/>
      <c r="CE180" s="888"/>
      <c r="CF180" s="888"/>
      <c r="CG180" s="888"/>
      <c r="CH180" s="888"/>
      <c r="CI180" s="888"/>
      <c r="CJ180" s="888"/>
      <c r="CK180" s="888"/>
      <c r="CL180" s="888"/>
      <c r="CM180" s="888"/>
      <c r="CN180" s="888"/>
      <c r="CO180" s="888"/>
      <c r="CP180" s="888"/>
      <c r="CQ180" s="888"/>
      <c r="CR180" s="888"/>
      <c r="CS180" s="888"/>
      <c r="CT180" s="888"/>
      <c r="CU180" s="888"/>
      <c r="CV180" s="888"/>
      <c r="CW180" s="888"/>
      <c r="CX180" s="888"/>
      <c r="CY180" s="888"/>
      <c r="CZ180" s="888"/>
      <c r="DA180" s="888"/>
      <c r="DB180" s="888"/>
      <c r="DC180" s="888"/>
      <c r="DD180" s="888"/>
      <c r="DE180" s="888"/>
      <c r="DF180" s="888"/>
      <c r="DG180" s="888"/>
      <c r="DH180" s="888"/>
      <c r="DI180" s="888"/>
    </row>
    <row r="181" spans="1:113" s="121" customFormat="1" hidden="1" x14ac:dyDescent="0.25">
      <c r="A181" s="532"/>
      <c r="B181" s="117"/>
      <c r="C181" s="117"/>
      <c r="D181" s="117"/>
      <c r="E181" s="117"/>
      <c r="F181" s="117"/>
      <c r="G181" s="117"/>
      <c r="H181" s="117"/>
      <c r="I181" s="117"/>
      <c r="J181" s="117"/>
      <c r="K181" s="117"/>
      <c r="L181" s="117"/>
      <c r="M181" s="119"/>
      <c r="N181" s="119"/>
      <c r="O181" s="119"/>
      <c r="P181" s="119"/>
      <c r="Q181" s="119"/>
      <c r="R181" s="119"/>
      <c r="S181" s="119"/>
      <c r="T181" s="119"/>
      <c r="U181" s="119"/>
      <c r="V181" s="119"/>
      <c r="W181" s="119"/>
      <c r="X181" s="119"/>
      <c r="Y181" s="119"/>
      <c r="Z181" s="119"/>
      <c r="AA181" s="119"/>
      <c r="AB181" s="119"/>
      <c r="AC181" s="119"/>
      <c r="AD181" s="119"/>
      <c r="AE181" s="119"/>
      <c r="AF181" s="119"/>
      <c r="AG181" s="119"/>
      <c r="AH181" s="119"/>
      <c r="AI181" s="119"/>
      <c r="AJ181" s="119"/>
      <c r="AK181" s="119"/>
      <c r="AL181" s="119"/>
      <c r="AM181" s="119"/>
      <c r="AN181" s="119"/>
      <c r="AO181" s="119"/>
      <c r="AP181" s="2264" t="s">
        <v>956</v>
      </c>
      <c r="AQ181" s="1710"/>
      <c r="AR181" s="123"/>
      <c r="AS181" s="123"/>
      <c r="AT181" s="119"/>
      <c r="AU181" s="119"/>
      <c r="AV181" s="119"/>
      <c r="AW181" s="119"/>
      <c r="AX181" s="119"/>
      <c r="AY181" s="119"/>
      <c r="AZ181" s="119"/>
      <c r="BA181" s="119"/>
      <c r="BO181" s="887"/>
      <c r="BP181" s="888"/>
      <c r="BQ181" s="888"/>
      <c r="BR181" s="888"/>
      <c r="BS181" s="888"/>
      <c r="BT181" s="888"/>
      <c r="BU181" s="888"/>
      <c r="BV181" s="888"/>
      <c r="BW181" s="888"/>
      <c r="BX181" s="888"/>
      <c r="BY181" s="888"/>
      <c r="BZ181" s="888"/>
      <c r="CA181" s="888"/>
      <c r="CB181" s="888"/>
      <c r="CC181" s="888"/>
      <c r="CD181" s="888"/>
      <c r="CE181" s="888"/>
      <c r="CF181" s="888"/>
      <c r="CG181" s="888"/>
      <c r="CH181" s="888"/>
      <c r="CI181" s="888"/>
      <c r="CJ181" s="888"/>
      <c r="CK181" s="888"/>
      <c r="CL181" s="888"/>
      <c r="CM181" s="888"/>
      <c r="CN181" s="888"/>
      <c r="CO181" s="888"/>
      <c r="CP181" s="888"/>
      <c r="CQ181" s="888"/>
      <c r="CR181" s="888"/>
      <c r="CS181" s="888"/>
      <c r="CT181" s="888"/>
      <c r="CU181" s="888"/>
      <c r="CV181" s="888"/>
      <c r="CW181" s="888"/>
      <c r="CX181" s="888"/>
      <c r="CY181" s="888"/>
      <c r="CZ181" s="888"/>
      <c r="DA181" s="888"/>
      <c r="DB181" s="888"/>
      <c r="DC181" s="888"/>
      <c r="DD181" s="888"/>
      <c r="DE181" s="888"/>
      <c r="DF181" s="888"/>
      <c r="DG181" s="888"/>
      <c r="DH181" s="888"/>
      <c r="DI181" s="888"/>
    </row>
    <row r="182" spans="1:113" s="121" customFormat="1" hidden="1" x14ac:dyDescent="0.25">
      <c r="A182" s="532"/>
      <c r="B182" s="117"/>
      <c r="C182" s="117"/>
      <c r="D182" s="117"/>
      <c r="E182" s="117"/>
      <c r="F182" s="117"/>
      <c r="G182" s="117"/>
      <c r="H182" s="117"/>
      <c r="I182" s="117"/>
      <c r="J182" s="117"/>
      <c r="K182" s="117"/>
      <c r="L182" s="117"/>
      <c r="M182" s="119"/>
      <c r="N182" s="119"/>
      <c r="O182" s="119"/>
      <c r="P182" s="119"/>
      <c r="Q182" s="119"/>
      <c r="R182" s="119"/>
      <c r="S182" s="119"/>
      <c r="T182" s="119"/>
      <c r="U182" s="119"/>
      <c r="V182" s="119"/>
      <c r="W182" s="119"/>
      <c r="X182" s="119"/>
      <c r="Y182" s="119"/>
      <c r="Z182" s="119"/>
      <c r="AA182" s="119"/>
      <c r="AB182" s="119"/>
      <c r="AC182" s="119"/>
      <c r="AD182" s="119"/>
      <c r="AE182" s="119"/>
      <c r="AF182" s="119"/>
      <c r="AG182" s="119"/>
      <c r="AH182" s="119"/>
      <c r="AI182" s="119"/>
      <c r="AJ182" s="119"/>
      <c r="AK182" s="119"/>
      <c r="AL182" s="119"/>
      <c r="AM182" s="119"/>
      <c r="AN182" s="119"/>
      <c r="AO182" s="119"/>
      <c r="AP182" s="2265"/>
      <c r="AQ182" s="1701" t="s">
        <v>957</v>
      </c>
      <c r="AR182" s="123"/>
      <c r="AS182" s="123"/>
      <c r="AT182" s="119"/>
      <c r="AU182" s="119"/>
      <c r="AV182" s="119"/>
      <c r="AW182" s="119"/>
      <c r="AX182" s="119"/>
      <c r="AY182" s="119"/>
      <c r="AZ182" s="119"/>
      <c r="BA182" s="119"/>
      <c r="BO182" s="887"/>
      <c r="BP182" s="888"/>
      <c r="BQ182" s="888"/>
      <c r="BR182" s="888"/>
      <c r="BS182" s="888"/>
      <c r="BT182" s="888"/>
      <c r="BU182" s="888"/>
      <c r="BV182" s="888"/>
      <c r="BW182" s="888"/>
      <c r="BX182" s="888"/>
      <c r="BY182" s="888"/>
      <c r="BZ182" s="888"/>
      <c r="CA182" s="888"/>
      <c r="CB182" s="888"/>
      <c r="CC182" s="888"/>
      <c r="CD182" s="888"/>
      <c r="CE182" s="888"/>
      <c r="CF182" s="888"/>
      <c r="CG182" s="888"/>
      <c r="CH182" s="888"/>
      <c r="CI182" s="888"/>
      <c r="CJ182" s="888"/>
      <c r="CK182" s="888"/>
      <c r="CL182" s="888"/>
      <c r="CM182" s="888"/>
      <c r="CN182" s="888"/>
      <c r="CO182" s="888"/>
      <c r="CP182" s="888"/>
      <c r="CQ182" s="888"/>
      <c r="CR182" s="888"/>
      <c r="CS182" s="888"/>
      <c r="CT182" s="888"/>
      <c r="CU182" s="888"/>
      <c r="CV182" s="888"/>
      <c r="CW182" s="888"/>
      <c r="CX182" s="888"/>
      <c r="CY182" s="888"/>
      <c r="CZ182" s="888"/>
      <c r="DA182" s="888"/>
      <c r="DB182" s="888"/>
      <c r="DC182" s="888"/>
      <c r="DD182" s="888"/>
      <c r="DE182" s="888"/>
      <c r="DF182" s="888"/>
      <c r="DG182" s="888"/>
      <c r="DH182" s="888"/>
      <c r="DI182" s="888"/>
    </row>
    <row r="183" spans="1:113" s="121" customFormat="1" hidden="1" x14ac:dyDescent="0.25">
      <c r="A183" s="532"/>
      <c r="B183" s="117"/>
      <c r="C183" s="117"/>
      <c r="D183" s="117"/>
      <c r="E183" s="117"/>
      <c r="F183" s="117"/>
      <c r="G183" s="117"/>
      <c r="H183" s="117"/>
      <c r="I183" s="117"/>
      <c r="J183" s="117"/>
      <c r="K183" s="117"/>
      <c r="L183" s="117"/>
      <c r="M183" s="119"/>
      <c r="N183" s="119"/>
      <c r="O183" s="119"/>
      <c r="P183" s="119"/>
      <c r="Q183" s="119"/>
      <c r="R183" s="119"/>
      <c r="S183" s="119"/>
      <c r="T183" s="119"/>
      <c r="U183" s="119"/>
      <c r="V183" s="119"/>
      <c r="W183" s="119"/>
      <c r="X183" s="119"/>
      <c r="Y183" s="119"/>
      <c r="Z183" s="119"/>
      <c r="AA183" s="119"/>
      <c r="AB183" s="119"/>
      <c r="AC183" s="119"/>
      <c r="AD183" s="119"/>
      <c r="AE183" s="119"/>
      <c r="AF183" s="119"/>
      <c r="AG183" s="119"/>
      <c r="AH183" s="119"/>
      <c r="AI183" s="119"/>
      <c r="AJ183" s="119"/>
      <c r="AK183" s="119"/>
      <c r="AL183" s="119"/>
      <c r="AM183" s="119"/>
      <c r="AN183" s="119"/>
      <c r="AO183" s="119"/>
      <c r="AP183" s="2264" t="s">
        <v>958</v>
      </c>
      <c r="AQ183" s="1710"/>
      <c r="AR183" s="123"/>
      <c r="AS183" s="123"/>
      <c r="AT183" s="119"/>
      <c r="AU183" s="119"/>
      <c r="AV183" s="119"/>
      <c r="AW183" s="119"/>
      <c r="AX183" s="119"/>
      <c r="AY183" s="119"/>
      <c r="AZ183" s="119"/>
      <c r="BA183" s="119"/>
      <c r="BO183" s="887"/>
      <c r="BP183" s="888"/>
      <c r="BQ183" s="888"/>
      <c r="BR183" s="888"/>
      <c r="BS183" s="888"/>
      <c r="BT183" s="888"/>
      <c r="BU183" s="888"/>
      <c r="BV183" s="888"/>
      <c r="BW183" s="888"/>
      <c r="BX183" s="888"/>
      <c r="BY183" s="888"/>
      <c r="BZ183" s="888"/>
      <c r="CA183" s="888"/>
      <c r="CB183" s="888"/>
      <c r="CC183" s="888"/>
      <c r="CD183" s="888"/>
      <c r="CE183" s="888"/>
      <c r="CF183" s="888"/>
      <c r="CG183" s="888"/>
      <c r="CH183" s="888"/>
      <c r="CI183" s="888"/>
      <c r="CJ183" s="888"/>
      <c r="CK183" s="888"/>
      <c r="CL183" s="888"/>
      <c r="CM183" s="888"/>
      <c r="CN183" s="888"/>
      <c r="CO183" s="888"/>
      <c r="CP183" s="888"/>
      <c r="CQ183" s="888"/>
      <c r="CR183" s="888"/>
      <c r="CS183" s="888"/>
      <c r="CT183" s="888"/>
      <c r="CU183" s="888"/>
      <c r="CV183" s="888"/>
      <c r="CW183" s="888"/>
      <c r="CX183" s="888"/>
      <c r="CY183" s="888"/>
      <c r="CZ183" s="888"/>
      <c r="DA183" s="888"/>
      <c r="DB183" s="888"/>
      <c r="DC183" s="888"/>
      <c r="DD183" s="888"/>
      <c r="DE183" s="888"/>
      <c r="DF183" s="888"/>
      <c r="DG183" s="888"/>
      <c r="DH183" s="888"/>
      <c r="DI183" s="888"/>
    </row>
    <row r="184" spans="1:113" s="121" customFormat="1" hidden="1" x14ac:dyDescent="0.25">
      <c r="A184" s="532"/>
      <c r="B184" s="117"/>
      <c r="C184" s="117"/>
      <c r="D184" s="117"/>
      <c r="E184" s="117"/>
      <c r="F184" s="117"/>
      <c r="G184" s="117"/>
      <c r="H184" s="117"/>
      <c r="I184" s="117"/>
      <c r="J184" s="117"/>
      <c r="K184" s="117"/>
      <c r="L184" s="117"/>
      <c r="M184" s="119"/>
      <c r="N184" s="119"/>
      <c r="O184" s="119"/>
      <c r="P184" s="119"/>
      <c r="Q184" s="119"/>
      <c r="R184" s="119"/>
      <c r="S184" s="119"/>
      <c r="T184" s="119"/>
      <c r="U184" s="119"/>
      <c r="V184" s="119"/>
      <c r="W184" s="119"/>
      <c r="X184" s="119"/>
      <c r="Y184" s="119"/>
      <c r="Z184" s="119"/>
      <c r="AA184" s="119"/>
      <c r="AB184" s="119"/>
      <c r="AC184" s="119"/>
      <c r="AD184" s="119"/>
      <c r="AE184" s="119"/>
      <c r="AF184" s="119"/>
      <c r="AG184" s="119"/>
      <c r="AH184" s="119"/>
      <c r="AI184" s="119"/>
      <c r="AJ184" s="119"/>
      <c r="AK184" s="119"/>
      <c r="AL184" s="119"/>
      <c r="AM184" s="119"/>
      <c r="AN184" s="119"/>
      <c r="AO184" s="119"/>
      <c r="AP184" s="2265"/>
      <c r="AQ184" s="1701" t="s">
        <v>959</v>
      </c>
      <c r="AR184" s="123"/>
      <c r="AS184" s="123"/>
      <c r="AT184" s="119"/>
      <c r="AU184" s="119"/>
      <c r="AV184" s="119"/>
      <c r="AW184" s="119"/>
      <c r="AX184" s="119"/>
      <c r="AY184" s="119"/>
      <c r="AZ184" s="119"/>
      <c r="BA184" s="119"/>
      <c r="BO184" s="887"/>
      <c r="BP184" s="888"/>
      <c r="BQ184" s="888"/>
      <c r="BR184" s="888"/>
      <c r="BS184" s="888"/>
      <c r="BT184" s="888"/>
      <c r="BU184" s="888"/>
      <c r="BV184" s="888"/>
      <c r="BW184" s="888"/>
      <c r="BX184" s="888"/>
      <c r="BY184" s="888"/>
      <c r="BZ184" s="888"/>
      <c r="CA184" s="888"/>
      <c r="CB184" s="888"/>
      <c r="CC184" s="888"/>
      <c r="CD184" s="888"/>
      <c r="CE184" s="888"/>
      <c r="CF184" s="888"/>
      <c r="CG184" s="888"/>
      <c r="CH184" s="888"/>
      <c r="CI184" s="888"/>
      <c r="CJ184" s="888"/>
      <c r="CK184" s="888"/>
      <c r="CL184" s="888"/>
      <c r="CM184" s="888"/>
      <c r="CN184" s="888"/>
      <c r="CO184" s="888"/>
      <c r="CP184" s="888"/>
      <c r="CQ184" s="888"/>
      <c r="CR184" s="888"/>
      <c r="CS184" s="888"/>
      <c r="CT184" s="888"/>
      <c r="CU184" s="888"/>
      <c r="CV184" s="888"/>
      <c r="CW184" s="888"/>
      <c r="CX184" s="888"/>
      <c r="CY184" s="888"/>
      <c r="CZ184" s="888"/>
      <c r="DA184" s="888"/>
      <c r="DB184" s="888"/>
      <c r="DC184" s="888"/>
      <c r="DD184" s="888"/>
      <c r="DE184" s="888"/>
      <c r="DF184" s="888"/>
      <c r="DG184" s="888"/>
      <c r="DH184" s="888"/>
      <c r="DI184" s="888"/>
    </row>
    <row r="185" spans="1:113" s="121" customFormat="1" hidden="1" x14ac:dyDescent="0.25">
      <c r="A185" s="532"/>
      <c r="B185" s="117"/>
      <c r="C185" s="117"/>
      <c r="D185" s="117"/>
      <c r="E185" s="117"/>
      <c r="F185" s="117"/>
      <c r="G185" s="117"/>
      <c r="H185" s="117"/>
      <c r="I185" s="117"/>
      <c r="J185" s="117"/>
      <c r="K185" s="117"/>
      <c r="L185" s="117"/>
      <c r="M185" s="119"/>
      <c r="N185" s="119"/>
      <c r="O185" s="119"/>
      <c r="P185" s="119"/>
      <c r="Q185" s="119"/>
      <c r="R185" s="119"/>
      <c r="S185" s="119"/>
      <c r="T185" s="119"/>
      <c r="U185" s="119"/>
      <c r="V185" s="119"/>
      <c r="W185" s="119"/>
      <c r="X185" s="119"/>
      <c r="Y185" s="119"/>
      <c r="Z185" s="119"/>
      <c r="AA185" s="119"/>
      <c r="AB185" s="119"/>
      <c r="AC185" s="119"/>
      <c r="AD185" s="119"/>
      <c r="AE185" s="119"/>
      <c r="AF185" s="119"/>
      <c r="AG185" s="119"/>
      <c r="AH185" s="119"/>
      <c r="AI185" s="119"/>
      <c r="AJ185" s="119"/>
      <c r="AK185" s="119"/>
      <c r="AL185" s="119"/>
      <c r="AM185" s="119"/>
      <c r="AN185" s="119"/>
      <c r="AO185" s="119"/>
      <c r="AP185" s="1700" t="s">
        <v>960</v>
      </c>
      <c r="AQ185" s="1701" t="s">
        <v>961</v>
      </c>
      <c r="AR185" s="123"/>
      <c r="AS185" s="123"/>
      <c r="AT185" s="119"/>
      <c r="AU185" s="119"/>
      <c r="AV185" s="119"/>
      <c r="AW185" s="119"/>
      <c r="AX185" s="119"/>
      <c r="AY185" s="119"/>
      <c r="AZ185" s="119"/>
      <c r="BA185" s="119"/>
      <c r="BO185" s="887"/>
      <c r="BP185" s="888"/>
      <c r="BQ185" s="888"/>
      <c r="BR185" s="888"/>
      <c r="BS185" s="888"/>
      <c r="BT185" s="888"/>
      <c r="BU185" s="888"/>
      <c r="BV185" s="888"/>
      <c r="BW185" s="888"/>
      <c r="BX185" s="888"/>
      <c r="BY185" s="888"/>
      <c r="BZ185" s="888"/>
      <c r="CA185" s="888"/>
      <c r="CB185" s="888"/>
      <c r="CC185" s="888"/>
      <c r="CD185" s="888"/>
      <c r="CE185" s="888"/>
      <c r="CF185" s="888"/>
      <c r="CG185" s="888"/>
      <c r="CH185" s="888"/>
      <c r="CI185" s="888"/>
      <c r="CJ185" s="888"/>
      <c r="CK185" s="888"/>
      <c r="CL185" s="888"/>
      <c r="CM185" s="888"/>
      <c r="CN185" s="888"/>
      <c r="CO185" s="888"/>
      <c r="CP185" s="888"/>
      <c r="CQ185" s="888"/>
      <c r="CR185" s="888"/>
      <c r="CS185" s="888"/>
      <c r="CT185" s="888"/>
      <c r="CU185" s="888"/>
      <c r="CV185" s="888"/>
      <c r="CW185" s="888"/>
      <c r="CX185" s="888"/>
      <c r="CY185" s="888"/>
      <c r="CZ185" s="888"/>
      <c r="DA185" s="888"/>
      <c r="DB185" s="888"/>
      <c r="DC185" s="888"/>
      <c r="DD185" s="888"/>
      <c r="DE185" s="888"/>
      <c r="DF185" s="888"/>
      <c r="DG185" s="888"/>
      <c r="DH185" s="888"/>
      <c r="DI185" s="888"/>
    </row>
    <row r="186" spans="1:113" s="121" customFormat="1" ht="21" hidden="1" x14ac:dyDescent="0.25">
      <c r="A186" s="532"/>
      <c r="B186" s="117"/>
      <c r="C186" s="117"/>
      <c r="D186" s="117"/>
      <c r="E186" s="117"/>
      <c r="F186" s="117"/>
      <c r="G186" s="117"/>
      <c r="H186" s="117"/>
      <c r="I186" s="117"/>
      <c r="J186" s="117"/>
      <c r="K186" s="117"/>
      <c r="L186" s="117"/>
      <c r="M186" s="119"/>
      <c r="N186" s="119"/>
      <c r="O186" s="119"/>
      <c r="P186" s="119"/>
      <c r="Q186" s="119"/>
      <c r="R186" s="119"/>
      <c r="S186" s="119"/>
      <c r="T186" s="119"/>
      <c r="U186" s="119"/>
      <c r="V186" s="119"/>
      <c r="W186" s="119"/>
      <c r="X186" s="119"/>
      <c r="Y186" s="119"/>
      <c r="Z186" s="119"/>
      <c r="AA186" s="119"/>
      <c r="AB186" s="119"/>
      <c r="AC186" s="119"/>
      <c r="AD186" s="119"/>
      <c r="AE186" s="119"/>
      <c r="AF186" s="119"/>
      <c r="AG186" s="119"/>
      <c r="AH186" s="119"/>
      <c r="AI186" s="119"/>
      <c r="AJ186" s="119"/>
      <c r="AK186" s="119"/>
      <c r="AL186" s="119"/>
      <c r="AM186" s="119"/>
      <c r="AN186" s="119"/>
      <c r="AO186" s="119"/>
      <c r="AP186" s="1700" t="s">
        <v>962</v>
      </c>
      <c r="AQ186" s="1705" t="s">
        <v>963</v>
      </c>
      <c r="AR186" s="123"/>
      <c r="AS186" s="123"/>
      <c r="AT186" s="119"/>
      <c r="AU186" s="119"/>
      <c r="AV186" s="119"/>
      <c r="AW186" s="119"/>
      <c r="AX186" s="119"/>
      <c r="AY186" s="119"/>
      <c r="AZ186" s="119"/>
      <c r="BA186" s="119"/>
      <c r="BO186" s="887"/>
      <c r="BP186" s="888"/>
      <c r="BQ186" s="888"/>
      <c r="BR186" s="888"/>
      <c r="BS186" s="888"/>
      <c r="BT186" s="888"/>
      <c r="BU186" s="888"/>
      <c r="BV186" s="888"/>
      <c r="BW186" s="888"/>
      <c r="BX186" s="888"/>
      <c r="BY186" s="888"/>
      <c r="BZ186" s="888"/>
      <c r="CA186" s="888"/>
      <c r="CB186" s="888"/>
      <c r="CC186" s="888"/>
      <c r="CD186" s="888"/>
      <c r="CE186" s="888"/>
      <c r="CF186" s="888"/>
      <c r="CG186" s="888"/>
      <c r="CH186" s="888"/>
      <c r="CI186" s="888"/>
      <c r="CJ186" s="888"/>
      <c r="CK186" s="888"/>
      <c r="CL186" s="888"/>
      <c r="CM186" s="888"/>
      <c r="CN186" s="888"/>
      <c r="CO186" s="888"/>
      <c r="CP186" s="888"/>
      <c r="CQ186" s="888"/>
      <c r="CR186" s="888"/>
      <c r="CS186" s="888"/>
      <c r="CT186" s="888"/>
      <c r="CU186" s="888"/>
      <c r="CV186" s="888"/>
      <c r="CW186" s="888"/>
      <c r="CX186" s="888"/>
      <c r="CY186" s="888"/>
      <c r="CZ186" s="888"/>
      <c r="DA186" s="888"/>
      <c r="DB186" s="888"/>
      <c r="DC186" s="888"/>
      <c r="DD186" s="888"/>
      <c r="DE186" s="888"/>
      <c r="DF186" s="888"/>
      <c r="DG186" s="888"/>
      <c r="DH186" s="888"/>
      <c r="DI186" s="888"/>
    </row>
    <row r="187" spans="1:113" s="121" customFormat="1" ht="21" hidden="1" x14ac:dyDescent="0.25">
      <c r="A187" s="532"/>
      <c r="B187" s="117"/>
      <c r="C187" s="117"/>
      <c r="D187" s="117"/>
      <c r="E187" s="117"/>
      <c r="F187" s="117"/>
      <c r="G187" s="117"/>
      <c r="H187" s="117"/>
      <c r="I187" s="117"/>
      <c r="J187" s="117"/>
      <c r="K187" s="117"/>
      <c r="L187" s="117"/>
      <c r="M187" s="119"/>
      <c r="N187" s="119"/>
      <c r="O187" s="119"/>
      <c r="P187" s="119"/>
      <c r="Q187" s="119"/>
      <c r="R187" s="119"/>
      <c r="S187" s="119"/>
      <c r="T187" s="119"/>
      <c r="U187" s="119"/>
      <c r="V187" s="119"/>
      <c r="W187" s="119"/>
      <c r="X187" s="119"/>
      <c r="Y187" s="119"/>
      <c r="Z187" s="119"/>
      <c r="AA187" s="119"/>
      <c r="AB187" s="119"/>
      <c r="AC187" s="119"/>
      <c r="AD187" s="119"/>
      <c r="AE187" s="119"/>
      <c r="AF187" s="119"/>
      <c r="AG187" s="119"/>
      <c r="AH187" s="119"/>
      <c r="AI187" s="119"/>
      <c r="AJ187" s="119"/>
      <c r="AK187" s="119"/>
      <c r="AL187" s="119"/>
      <c r="AM187" s="119"/>
      <c r="AN187" s="119"/>
      <c r="AO187" s="119"/>
      <c r="AP187" s="1700" t="s">
        <v>964</v>
      </c>
      <c r="AQ187" s="1701" t="s">
        <v>965</v>
      </c>
      <c r="AR187" s="123"/>
      <c r="AS187" s="123"/>
      <c r="AT187" s="119"/>
      <c r="AU187" s="119"/>
      <c r="AV187" s="119"/>
      <c r="AW187" s="119"/>
      <c r="AX187" s="119"/>
      <c r="AY187" s="119"/>
      <c r="AZ187" s="119"/>
      <c r="BA187" s="119"/>
      <c r="BO187" s="887"/>
      <c r="BP187" s="888"/>
      <c r="BQ187" s="888"/>
      <c r="BR187" s="888"/>
      <c r="BS187" s="888"/>
      <c r="BT187" s="888"/>
      <c r="BU187" s="888"/>
      <c r="BV187" s="888"/>
      <c r="BW187" s="888"/>
      <c r="BX187" s="888"/>
      <c r="BY187" s="888"/>
      <c r="BZ187" s="888"/>
      <c r="CA187" s="888"/>
      <c r="CB187" s="888"/>
      <c r="CC187" s="888"/>
      <c r="CD187" s="888"/>
      <c r="CE187" s="888"/>
      <c r="CF187" s="888"/>
      <c r="CG187" s="888"/>
      <c r="CH187" s="888"/>
      <c r="CI187" s="888"/>
      <c r="CJ187" s="888"/>
      <c r="CK187" s="888"/>
      <c r="CL187" s="888"/>
      <c r="CM187" s="888"/>
      <c r="CN187" s="888"/>
      <c r="CO187" s="888"/>
      <c r="CP187" s="888"/>
      <c r="CQ187" s="888"/>
      <c r="CR187" s="888"/>
      <c r="CS187" s="888"/>
      <c r="CT187" s="888"/>
      <c r="CU187" s="888"/>
      <c r="CV187" s="888"/>
      <c r="CW187" s="888"/>
      <c r="CX187" s="888"/>
      <c r="CY187" s="888"/>
      <c r="CZ187" s="888"/>
      <c r="DA187" s="888"/>
      <c r="DB187" s="888"/>
      <c r="DC187" s="888"/>
      <c r="DD187" s="888"/>
      <c r="DE187" s="888"/>
      <c r="DF187" s="888"/>
      <c r="DG187" s="888"/>
      <c r="DH187" s="888"/>
      <c r="DI187" s="888"/>
    </row>
    <row r="188" spans="1:113" s="121" customFormat="1" ht="31.5" hidden="1" x14ac:dyDescent="0.25">
      <c r="A188" s="532"/>
      <c r="B188" s="117"/>
      <c r="C188" s="117"/>
      <c r="D188" s="117"/>
      <c r="E188" s="117"/>
      <c r="F188" s="117"/>
      <c r="G188" s="117"/>
      <c r="H188" s="117"/>
      <c r="I188" s="117"/>
      <c r="J188" s="117"/>
      <c r="K188" s="117"/>
      <c r="L188" s="117"/>
      <c r="M188" s="119"/>
      <c r="N188" s="119"/>
      <c r="O188" s="119"/>
      <c r="P188" s="119"/>
      <c r="Q188" s="119"/>
      <c r="R188" s="119"/>
      <c r="S188" s="119"/>
      <c r="T188" s="119"/>
      <c r="U188" s="119"/>
      <c r="V188" s="119"/>
      <c r="W188" s="119"/>
      <c r="X188" s="119"/>
      <c r="Y188" s="119"/>
      <c r="Z188" s="119"/>
      <c r="AA188" s="119"/>
      <c r="AB188" s="119"/>
      <c r="AC188" s="119"/>
      <c r="AD188" s="119"/>
      <c r="AE188" s="119"/>
      <c r="AF188" s="119"/>
      <c r="AG188" s="119"/>
      <c r="AH188" s="119"/>
      <c r="AI188" s="119"/>
      <c r="AJ188" s="119"/>
      <c r="AK188" s="119"/>
      <c r="AL188" s="119"/>
      <c r="AM188" s="119"/>
      <c r="AN188" s="119"/>
      <c r="AO188" s="119"/>
      <c r="AP188" s="1700" t="s">
        <v>966</v>
      </c>
      <c r="AQ188" s="1701" t="s">
        <v>959</v>
      </c>
      <c r="AR188" s="123"/>
      <c r="AS188" s="123"/>
      <c r="AT188" s="119"/>
      <c r="AU188" s="119"/>
      <c r="AV188" s="119"/>
      <c r="AW188" s="119"/>
      <c r="AX188" s="119"/>
      <c r="AY188" s="119"/>
      <c r="AZ188" s="119"/>
      <c r="BA188" s="119"/>
      <c r="BO188" s="887"/>
      <c r="BP188" s="888"/>
      <c r="BQ188" s="888"/>
      <c r="BR188" s="888"/>
      <c r="BS188" s="888"/>
      <c r="BT188" s="888"/>
      <c r="BU188" s="888"/>
      <c r="BV188" s="888"/>
      <c r="BW188" s="888"/>
      <c r="BX188" s="888"/>
      <c r="BY188" s="888"/>
      <c r="BZ188" s="888"/>
      <c r="CA188" s="888"/>
      <c r="CB188" s="888"/>
      <c r="CC188" s="888"/>
      <c r="CD188" s="888"/>
      <c r="CE188" s="888"/>
      <c r="CF188" s="888"/>
      <c r="CG188" s="888"/>
      <c r="CH188" s="888"/>
      <c r="CI188" s="888"/>
      <c r="CJ188" s="888"/>
      <c r="CK188" s="888"/>
      <c r="CL188" s="888"/>
      <c r="CM188" s="888"/>
      <c r="CN188" s="888"/>
      <c r="CO188" s="888"/>
      <c r="CP188" s="888"/>
      <c r="CQ188" s="888"/>
      <c r="CR188" s="888"/>
      <c r="CS188" s="888"/>
      <c r="CT188" s="888"/>
      <c r="CU188" s="888"/>
      <c r="CV188" s="888"/>
      <c r="CW188" s="888"/>
      <c r="CX188" s="888"/>
      <c r="CY188" s="888"/>
      <c r="CZ188" s="888"/>
      <c r="DA188" s="888"/>
      <c r="DB188" s="888"/>
      <c r="DC188" s="888"/>
      <c r="DD188" s="888"/>
      <c r="DE188" s="888"/>
      <c r="DF188" s="888"/>
      <c r="DG188" s="888"/>
      <c r="DH188" s="888"/>
      <c r="DI188" s="888"/>
    </row>
    <row r="189" spans="1:113" s="121" customFormat="1" ht="21" hidden="1" x14ac:dyDescent="0.25">
      <c r="A189" s="532"/>
      <c r="B189" s="117"/>
      <c r="C189" s="117"/>
      <c r="D189" s="117"/>
      <c r="E189" s="117"/>
      <c r="F189" s="117"/>
      <c r="G189" s="117"/>
      <c r="H189" s="117"/>
      <c r="I189" s="117"/>
      <c r="J189" s="117"/>
      <c r="K189" s="117"/>
      <c r="L189" s="117"/>
      <c r="M189" s="119"/>
      <c r="N189" s="119"/>
      <c r="O189" s="119"/>
      <c r="P189" s="119"/>
      <c r="Q189" s="119"/>
      <c r="R189" s="119"/>
      <c r="S189" s="119"/>
      <c r="T189" s="119"/>
      <c r="U189" s="119"/>
      <c r="V189" s="119"/>
      <c r="W189" s="119"/>
      <c r="X189" s="119"/>
      <c r="Y189" s="119"/>
      <c r="Z189" s="119"/>
      <c r="AA189" s="119"/>
      <c r="AB189" s="119"/>
      <c r="AC189" s="119"/>
      <c r="AD189" s="119"/>
      <c r="AE189" s="119"/>
      <c r="AF189" s="119"/>
      <c r="AG189" s="119"/>
      <c r="AH189" s="119"/>
      <c r="AI189" s="119"/>
      <c r="AJ189" s="119"/>
      <c r="AK189" s="119"/>
      <c r="AL189" s="119"/>
      <c r="AM189" s="119"/>
      <c r="AN189" s="119"/>
      <c r="AO189" s="119"/>
      <c r="AP189" s="1700" t="s">
        <v>888</v>
      </c>
      <c r="AQ189" s="1705" t="s">
        <v>967</v>
      </c>
      <c r="AR189" s="123"/>
      <c r="AS189" s="123"/>
      <c r="AT189" s="119"/>
      <c r="AU189" s="119"/>
      <c r="AV189" s="119"/>
      <c r="AW189" s="119"/>
      <c r="AX189" s="119"/>
      <c r="AY189" s="119"/>
      <c r="AZ189" s="119"/>
      <c r="BA189" s="119"/>
      <c r="BO189" s="887"/>
      <c r="BP189" s="888"/>
      <c r="BQ189" s="888"/>
      <c r="BR189" s="888"/>
      <c r="BS189" s="888"/>
      <c r="BT189" s="888"/>
      <c r="BU189" s="888"/>
      <c r="BV189" s="888"/>
      <c r="BW189" s="888"/>
      <c r="BX189" s="888"/>
      <c r="BY189" s="888"/>
      <c r="BZ189" s="888"/>
      <c r="CA189" s="888"/>
      <c r="CB189" s="888"/>
      <c r="CC189" s="888"/>
      <c r="CD189" s="888"/>
      <c r="CE189" s="888"/>
      <c r="CF189" s="888"/>
      <c r="CG189" s="888"/>
      <c r="CH189" s="888"/>
      <c r="CI189" s="888"/>
      <c r="CJ189" s="888"/>
      <c r="CK189" s="888"/>
      <c r="CL189" s="888"/>
      <c r="CM189" s="888"/>
      <c r="CN189" s="888"/>
      <c r="CO189" s="888"/>
      <c r="CP189" s="888"/>
      <c r="CQ189" s="888"/>
      <c r="CR189" s="888"/>
      <c r="CS189" s="888"/>
      <c r="CT189" s="888"/>
      <c r="CU189" s="888"/>
      <c r="CV189" s="888"/>
      <c r="CW189" s="888"/>
      <c r="CX189" s="888"/>
      <c r="CY189" s="888"/>
      <c r="CZ189" s="888"/>
      <c r="DA189" s="888"/>
      <c r="DB189" s="888"/>
      <c r="DC189" s="888"/>
      <c r="DD189" s="888"/>
      <c r="DE189" s="888"/>
      <c r="DF189" s="888"/>
      <c r="DG189" s="888"/>
      <c r="DH189" s="888"/>
      <c r="DI189" s="888"/>
    </row>
    <row r="190" spans="1:113" s="121" customFormat="1" ht="21" hidden="1" x14ac:dyDescent="0.25">
      <c r="A190" s="532"/>
      <c r="B190" s="117"/>
      <c r="C190" s="117"/>
      <c r="D190" s="117"/>
      <c r="E190" s="117"/>
      <c r="F190" s="117"/>
      <c r="G190" s="117"/>
      <c r="H190" s="117"/>
      <c r="I190" s="117"/>
      <c r="J190" s="117"/>
      <c r="K190" s="117"/>
      <c r="L190" s="117"/>
      <c r="M190" s="119"/>
      <c r="N190" s="119"/>
      <c r="O190" s="119"/>
      <c r="P190" s="119"/>
      <c r="Q190" s="119"/>
      <c r="R190" s="119"/>
      <c r="S190" s="119"/>
      <c r="T190" s="119"/>
      <c r="U190" s="119"/>
      <c r="V190" s="119"/>
      <c r="W190" s="119"/>
      <c r="X190" s="119"/>
      <c r="Y190" s="119"/>
      <c r="Z190" s="119"/>
      <c r="AA190" s="119"/>
      <c r="AB190" s="119"/>
      <c r="AC190" s="119"/>
      <c r="AD190" s="119"/>
      <c r="AE190" s="119"/>
      <c r="AF190" s="119"/>
      <c r="AG190" s="119"/>
      <c r="AH190" s="119"/>
      <c r="AI190" s="119"/>
      <c r="AJ190" s="119"/>
      <c r="AK190" s="119"/>
      <c r="AL190" s="119"/>
      <c r="AM190" s="119"/>
      <c r="AN190" s="119"/>
      <c r="AO190" s="119"/>
      <c r="AP190" s="1700" t="s">
        <v>968</v>
      </c>
      <c r="AQ190" s="1701" t="s">
        <v>969</v>
      </c>
      <c r="AR190" s="123"/>
      <c r="AS190" s="123"/>
      <c r="AT190" s="119"/>
      <c r="AU190" s="119"/>
      <c r="AV190" s="119"/>
      <c r="AW190" s="119"/>
      <c r="AX190" s="119"/>
      <c r="AY190" s="119"/>
      <c r="AZ190" s="119"/>
      <c r="BA190" s="119"/>
      <c r="BO190" s="887"/>
      <c r="BP190" s="888"/>
      <c r="BQ190" s="888"/>
      <c r="BR190" s="888"/>
      <c r="BS190" s="888"/>
      <c r="BT190" s="888"/>
      <c r="BU190" s="888"/>
      <c r="BV190" s="888"/>
      <c r="BW190" s="888"/>
      <c r="BX190" s="888"/>
      <c r="BY190" s="888"/>
      <c r="BZ190" s="888"/>
      <c r="CA190" s="888"/>
      <c r="CB190" s="888"/>
      <c r="CC190" s="888"/>
      <c r="CD190" s="888"/>
      <c r="CE190" s="888"/>
      <c r="CF190" s="888"/>
      <c r="CG190" s="888"/>
      <c r="CH190" s="888"/>
      <c r="CI190" s="888"/>
      <c r="CJ190" s="888"/>
      <c r="CK190" s="888"/>
      <c r="CL190" s="888"/>
      <c r="CM190" s="888"/>
      <c r="CN190" s="888"/>
      <c r="CO190" s="888"/>
      <c r="CP190" s="888"/>
      <c r="CQ190" s="888"/>
      <c r="CR190" s="888"/>
      <c r="CS190" s="888"/>
      <c r="CT190" s="888"/>
      <c r="CU190" s="888"/>
      <c r="CV190" s="888"/>
      <c r="CW190" s="888"/>
      <c r="CX190" s="888"/>
      <c r="CY190" s="888"/>
      <c r="CZ190" s="888"/>
      <c r="DA190" s="888"/>
      <c r="DB190" s="888"/>
      <c r="DC190" s="888"/>
      <c r="DD190" s="888"/>
      <c r="DE190" s="888"/>
      <c r="DF190" s="888"/>
      <c r="DG190" s="888"/>
      <c r="DH190" s="888"/>
      <c r="DI190" s="888"/>
    </row>
    <row r="191" spans="1:113" s="121" customFormat="1" hidden="1" x14ac:dyDescent="0.25">
      <c r="A191" s="532"/>
      <c r="B191" s="117"/>
      <c r="C191" s="117"/>
      <c r="D191" s="117"/>
      <c r="E191" s="117"/>
      <c r="F191" s="117"/>
      <c r="G191" s="117"/>
      <c r="H191" s="117"/>
      <c r="I191" s="117"/>
      <c r="J191" s="117"/>
      <c r="K191" s="117"/>
      <c r="L191" s="117"/>
      <c r="M191" s="119"/>
      <c r="N191" s="119"/>
      <c r="O191" s="119"/>
      <c r="P191" s="119"/>
      <c r="Q191" s="119"/>
      <c r="R191" s="119"/>
      <c r="S191" s="119"/>
      <c r="T191" s="119"/>
      <c r="U191" s="119"/>
      <c r="V191" s="119"/>
      <c r="W191" s="119"/>
      <c r="X191" s="119"/>
      <c r="Y191" s="119"/>
      <c r="Z191" s="119"/>
      <c r="AA191" s="119"/>
      <c r="AB191" s="119"/>
      <c r="AC191" s="119"/>
      <c r="AD191" s="119"/>
      <c r="AE191" s="119"/>
      <c r="AF191" s="119"/>
      <c r="AG191" s="119"/>
      <c r="AH191" s="119"/>
      <c r="AI191" s="119"/>
      <c r="AJ191" s="119"/>
      <c r="AK191" s="119"/>
      <c r="AL191" s="119"/>
      <c r="AM191" s="119"/>
      <c r="AN191" s="119"/>
      <c r="AO191" s="119"/>
      <c r="AP191" s="1710"/>
      <c r="AQ191" s="1710"/>
      <c r="AR191" s="123"/>
      <c r="AS191" s="123"/>
      <c r="AT191" s="119"/>
      <c r="AU191" s="119"/>
      <c r="AV191" s="119"/>
      <c r="AW191" s="119"/>
      <c r="AX191" s="119"/>
      <c r="AY191" s="119"/>
      <c r="AZ191" s="119"/>
      <c r="BA191" s="119"/>
      <c r="BO191" s="887"/>
      <c r="BP191" s="888"/>
      <c r="BQ191" s="888"/>
      <c r="BR191" s="888"/>
      <c r="BS191" s="888"/>
      <c r="BT191" s="888"/>
      <c r="BU191" s="888"/>
      <c r="BV191" s="888"/>
      <c r="BW191" s="888"/>
      <c r="BX191" s="888"/>
      <c r="BY191" s="888"/>
      <c r="BZ191" s="888"/>
      <c r="CA191" s="888"/>
      <c r="CB191" s="888"/>
      <c r="CC191" s="888"/>
      <c r="CD191" s="888"/>
      <c r="CE191" s="888"/>
      <c r="CF191" s="888"/>
      <c r="CG191" s="888"/>
      <c r="CH191" s="888"/>
      <c r="CI191" s="888"/>
      <c r="CJ191" s="888"/>
      <c r="CK191" s="888"/>
      <c r="CL191" s="888"/>
      <c r="CM191" s="888"/>
      <c r="CN191" s="888"/>
      <c r="CO191" s="888"/>
      <c r="CP191" s="888"/>
      <c r="CQ191" s="888"/>
      <c r="CR191" s="888"/>
      <c r="CS191" s="888"/>
      <c r="CT191" s="888"/>
      <c r="CU191" s="888"/>
      <c r="CV191" s="888"/>
      <c r="CW191" s="888"/>
      <c r="CX191" s="888"/>
      <c r="CY191" s="888"/>
      <c r="CZ191" s="888"/>
      <c r="DA191" s="888"/>
      <c r="DB191" s="888"/>
      <c r="DC191" s="888"/>
      <c r="DD191" s="888"/>
      <c r="DE191" s="888"/>
      <c r="DF191" s="888"/>
      <c r="DG191" s="888"/>
      <c r="DH191" s="888"/>
      <c r="DI191" s="888"/>
    </row>
    <row r="192" spans="1:113" s="121" customFormat="1" ht="21" hidden="1" x14ac:dyDescent="0.25">
      <c r="A192" s="532"/>
      <c r="B192" s="117"/>
      <c r="C192" s="117"/>
      <c r="D192" s="117"/>
      <c r="E192" s="117"/>
      <c r="F192" s="117"/>
      <c r="G192" s="117"/>
      <c r="H192" s="117"/>
      <c r="I192" s="117"/>
      <c r="J192" s="117"/>
      <c r="K192" s="117"/>
      <c r="L192" s="117"/>
      <c r="M192" s="119"/>
      <c r="N192" s="119"/>
      <c r="O192" s="119"/>
      <c r="P192" s="119"/>
      <c r="Q192" s="119"/>
      <c r="R192" s="119"/>
      <c r="S192" s="119"/>
      <c r="T192" s="119"/>
      <c r="U192" s="119"/>
      <c r="V192" s="119"/>
      <c r="W192" s="119"/>
      <c r="X192" s="119"/>
      <c r="Y192" s="119"/>
      <c r="Z192" s="119"/>
      <c r="AA192" s="119"/>
      <c r="AB192" s="119"/>
      <c r="AC192" s="119"/>
      <c r="AD192" s="119"/>
      <c r="AE192" s="119"/>
      <c r="AF192" s="119"/>
      <c r="AG192" s="119"/>
      <c r="AH192" s="119"/>
      <c r="AI192" s="119"/>
      <c r="AJ192" s="119"/>
      <c r="AK192" s="119"/>
      <c r="AL192" s="119"/>
      <c r="AM192" s="119"/>
      <c r="AN192" s="119"/>
      <c r="AO192" s="119"/>
      <c r="AP192" s="1700" t="s">
        <v>970</v>
      </c>
      <c r="AQ192" s="1701" t="s">
        <v>971</v>
      </c>
      <c r="AR192" s="123"/>
      <c r="AS192" s="123"/>
      <c r="AT192" s="119"/>
      <c r="AU192" s="119"/>
      <c r="AV192" s="119"/>
      <c r="AW192" s="119"/>
      <c r="AX192" s="119"/>
      <c r="AY192" s="119"/>
      <c r="AZ192" s="119"/>
      <c r="BA192" s="119"/>
      <c r="BO192" s="887"/>
      <c r="BP192" s="888"/>
      <c r="BQ192" s="888"/>
      <c r="BR192" s="888"/>
      <c r="BS192" s="888"/>
      <c r="BT192" s="888"/>
      <c r="BU192" s="888"/>
      <c r="BV192" s="888"/>
      <c r="BW192" s="888"/>
      <c r="BX192" s="888"/>
      <c r="BY192" s="888"/>
      <c r="BZ192" s="888"/>
      <c r="CA192" s="888"/>
      <c r="CB192" s="888"/>
      <c r="CC192" s="888"/>
      <c r="CD192" s="888"/>
      <c r="CE192" s="888"/>
      <c r="CF192" s="888"/>
      <c r="CG192" s="888"/>
      <c r="CH192" s="888"/>
      <c r="CI192" s="888"/>
      <c r="CJ192" s="888"/>
      <c r="CK192" s="888"/>
      <c r="CL192" s="888"/>
      <c r="CM192" s="888"/>
      <c r="CN192" s="888"/>
      <c r="CO192" s="888"/>
      <c r="CP192" s="888"/>
      <c r="CQ192" s="888"/>
      <c r="CR192" s="888"/>
      <c r="CS192" s="888"/>
      <c r="CT192" s="888"/>
      <c r="CU192" s="888"/>
      <c r="CV192" s="888"/>
      <c r="CW192" s="888"/>
      <c r="CX192" s="888"/>
      <c r="CY192" s="888"/>
      <c r="CZ192" s="888"/>
      <c r="DA192" s="888"/>
      <c r="DB192" s="888"/>
      <c r="DC192" s="888"/>
      <c r="DD192" s="888"/>
      <c r="DE192" s="888"/>
      <c r="DF192" s="888"/>
      <c r="DG192" s="888"/>
      <c r="DH192" s="888"/>
      <c r="DI192" s="888"/>
    </row>
    <row r="193" spans="1:113" s="121" customFormat="1" ht="21" hidden="1" x14ac:dyDescent="0.25">
      <c r="A193" s="532"/>
      <c r="B193" s="117"/>
      <c r="C193" s="117"/>
      <c r="D193" s="117"/>
      <c r="E193" s="117"/>
      <c r="F193" s="117"/>
      <c r="G193" s="117"/>
      <c r="H193" s="117"/>
      <c r="I193" s="117"/>
      <c r="J193" s="117"/>
      <c r="K193" s="117"/>
      <c r="L193" s="117"/>
      <c r="M193" s="119"/>
      <c r="N193" s="119"/>
      <c r="O193" s="119"/>
      <c r="P193" s="119"/>
      <c r="Q193" s="119"/>
      <c r="R193" s="119"/>
      <c r="S193" s="119"/>
      <c r="T193" s="119"/>
      <c r="U193" s="119"/>
      <c r="V193" s="119"/>
      <c r="W193" s="119"/>
      <c r="X193" s="119"/>
      <c r="Y193" s="119"/>
      <c r="Z193" s="119"/>
      <c r="AA193" s="119"/>
      <c r="AB193" s="119"/>
      <c r="AC193" s="119"/>
      <c r="AD193" s="119"/>
      <c r="AE193" s="119"/>
      <c r="AF193" s="119"/>
      <c r="AG193" s="119"/>
      <c r="AH193" s="119"/>
      <c r="AI193" s="119"/>
      <c r="AJ193" s="119"/>
      <c r="AK193" s="119"/>
      <c r="AL193" s="119"/>
      <c r="AM193" s="119"/>
      <c r="AN193" s="119"/>
      <c r="AO193" s="119"/>
      <c r="AP193" s="1700" t="s">
        <v>972</v>
      </c>
      <c r="AQ193" s="1705" t="s">
        <v>973</v>
      </c>
      <c r="AR193" s="123"/>
      <c r="AS193" s="123"/>
      <c r="AT193" s="119"/>
      <c r="AU193" s="119"/>
      <c r="AV193" s="119"/>
      <c r="AW193" s="119"/>
      <c r="AX193" s="119"/>
      <c r="AY193" s="119"/>
      <c r="AZ193" s="119"/>
      <c r="BA193" s="119"/>
      <c r="BO193" s="887"/>
      <c r="BP193" s="888"/>
      <c r="BQ193" s="888"/>
      <c r="BR193" s="888"/>
      <c r="BS193" s="888"/>
      <c r="BT193" s="888"/>
      <c r="BU193" s="888"/>
      <c r="BV193" s="888"/>
      <c r="BW193" s="888"/>
      <c r="BX193" s="888"/>
      <c r="BY193" s="888"/>
      <c r="BZ193" s="888"/>
      <c r="CA193" s="888"/>
      <c r="CB193" s="888"/>
      <c r="CC193" s="888"/>
      <c r="CD193" s="888"/>
      <c r="CE193" s="888"/>
      <c r="CF193" s="888"/>
      <c r="CG193" s="888"/>
      <c r="CH193" s="888"/>
      <c r="CI193" s="888"/>
      <c r="CJ193" s="888"/>
      <c r="CK193" s="888"/>
      <c r="CL193" s="888"/>
      <c r="CM193" s="888"/>
      <c r="CN193" s="888"/>
      <c r="CO193" s="888"/>
      <c r="CP193" s="888"/>
      <c r="CQ193" s="888"/>
      <c r="CR193" s="888"/>
      <c r="CS193" s="888"/>
      <c r="CT193" s="888"/>
      <c r="CU193" s="888"/>
      <c r="CV193" s="888"/>
      <c r="CW193" s="888"/>
      <c r="CX193" s="888"/>
      <c r="CY193" s="888"/>
      <c r="CZ193" s="888"/>
      <c r="DA193" s="888"/>
      <c r="DB193" s="888"/>
      <c r="DC193" s="888"/>
      <c r="DD193" s="888"/>
      <c r="DE193" s="888"/>
      <c r="DF193" s="888"/>
      <c r="DG193" s="888"/>
      <c r="DH193" s="888"/>
      <c r="DI193" s="888"/>
    </row>
    <row r="194" spans="1:113" s="121" customFormat="1" ht="21" hidden="1" x14ac:dyDescent="0.25">
      <c r="A194" s="532"/>
      <c r="B194" s="117"/>
      <c r="C194" s="117"/>
      <c r="D194" s="117"/>
      <c r="E194" s="117"/>
      <c r="F194" s="117"/>
      <c r="G194" s="117"/>
      <c r="H194" s="117"/>
      <c r="I194" s="117"/>
      <c r="J194" s="117"/>
      <c r="K194" s="117"/>
      <c r="L194" s="117"/>
      <c r="M194" s="119"/>
      <c r="N194" s="119"/>
      <c r="O194" s="119"/>
      <c r="P194" s="119"/>
      <c r="Q194" s="119"/>
      <c r="R194" s="119"/>
      <c r="S194" s="119"/>
      <c r="T194" s="119"/>
      <c r="U194" s="119"/>
      <c r="V194" s="119"/>
      <c r="W194" s="119"/>
      <c r="X194" s="119"/>
      <c r="Y194" s="119"/>
      <c r="Z194" s="119"/>
      <c r="AA194" s="119"/>
      <c r="AB194" s="119"/>
      <c r="AC194" s="119"/>
      <c r="AD194" s="119"/>
      <c r="AE194" s="119"/>
      <c r="AF194" s="119"/>
      <c r="AG194" s="119"/>
      <c r="AH194" s="119"/>
      <c r="AI194" s="119"/>
      <c r="AJ194" s="119"/>
      <c r="AK194" s="119"/>
      <c r="AL194" s="119"/>
      <c r="AM194" s="119"/>
      <c r="AN194" s="119"/>
      <c r="AO194" s="119"/>
      <c r="AP194" s="1700" t="s">
        <v>974</v>
      </c>
      <c r="AQ194" s="1701" t="s">
        <v>975</v>
      </c>
      <c r="AR194" s="123"/>
      <c r="AS194" s="123"/>
      <c r="AT194" s="119"/>
      <c r="AU194" s="119"/>
      <c r="AV194" s="119"/>
      <c r="AW194" s="119"/>
      <c r="AX194" s="119"/>
      <c r="AY194" s="119"/>
      <c r="AZ194" s="119"/>
      <c r="BA194" s="119"/>
      <c r="BO194" s="887"/>
      <c r="BP194" s="888"/>
      <c r="BQ194" s="888"/>
      <c r="BR194" s="888"/>
      <c r="BS194" s="888"/>
      <c r="BT194" s="888"/>
      <c r="BU194" s="888"/>
      <c r="BV194" s="888"/>
      <c r="BW194" s="888"/>
      <c r="BX194" s="888"/>
      <c r="BY194" s="888"/>
      <c r="BZ194" s="888"/>
      <c r="CA194" s="888"/>
      <c r="CB194" s="888"/>
      <c r="CC194" s="888"/>
      <c r="CD194" s="888"/>
      <c r="CE194" s="888"/>
      <c r="CF194" s="888"/>
      <c r="CG194" s="888"/>
      <c r="CH194" s="888"/>
      <c r="CI194" s="888"/>
      <c r="CJ194" s="888"/>
      <c r="CK194" s="888"/>
      <c r="CL194" s="888"/>
      <c r="CM194" s="888"/>
      <c r="CN194" s="888"/>
      <c r="CO194" s="888"/>
      <c r="CP194" s="888"/>
      <c r="CQ194" s="888"/>
      <c r="CR194" s="888"/>
      <c r="CS194" s="888"/>
      <c r="CT194" s="888"/>
      <c r="CU194" s="888"/>
      <c r="CV194" s="888"/>
      <c r="CW194" s="888"/>
      <c r="CX194" s="888"/>
      <c r="CY194" s="888"/>
      <c r="CZ194" s="888"/>
      <c r="DA194" s="888"/>
      <c r="DB194" s="888"/>
      <c r="DC194" s="888"/>
      <c r="DD194" s="888"/>
      <c r="DE194" s="888"/>
      <c r="DF194" s="888"/>
      <c r="DG194" s="888"/>
      <c r="DH194" s="888"/>
      <c r="DI194" s="888"/>
    </row>
    <row r="195" spans="1:113" s="121" customFormat="1" ht="21" hidden="1" x14ac:dyDescent="0.25">
      <c r="A195" s="532"/>
      <c r="B195" s="117"/>
      <c r="C195" s="117"/>
      <c r="D195" s="117"/>
      <c r="E195" s="117"/>
      <c r="F195" s="117"/>
      <c r="G195" s="117"/>
      <c r="H195" s="117"/>
      <c r="I195" s="117"/>
      <c r="J195" s="117"/>
      <c r="K195" s="117"/>
      <c r="L195" s="117"/>
      <c r="M195" s="119"/>
      <c r="N195" s="119"/>
      <c r="O195" s="119"/>
      <c r="P195" s="119"/>
      <c r="Q195" s="119"/>
      <c r="R195" s="119"/>
      <c r="S195" s="119"/>
      <c r="T195" s="119"/>
      <c r="U195" s="119"/>
      <c r="V195" s="119"/>
      <c r="W195" s="119"/>
      <c r="X195" s="119"/>
      <c r="Y195" s="119"/>
      <c r="Z195" s="119"/>
      <c r="AA195" s="119"/>
      <c r="AB195" s="119"/>
      <c r="AC195" s="119"/>
      <c r="AD195" s="119"/>
      <c r="AE195" s="119"/>
      <c r="AF195" s="119"/>
      <c r="AG195" s="119"/>
      <c r="AH195" s="119"/>
      <c r="AI195" s="119"/>
      <c r="AJ195" s="119"/>
      <c r="AK195" s="119"/>
      <c r="AL195" s="119"/>
      <c r="AM195" s="119"/>
      <c r="AN195" s="119"/>
      <c r="AO195" s="119"/>
      <c r="AP195" s="1700" t="s">
        <v>976</v>
      </c>
      <c r="AQ195" s="1701" t="s">
        <v>977</v>
      </c>
      <c r="AR195" s="123"/>
      <c r="AS195" s="123"/>
      <c r="AT195" s="119"/>
      <c r="AU195" s="119"/>
      <c r="AV195" s="119"/>
      <c r="AW195" s="119"/>
      <c r="AX195" s="119"/>
      <c r="AY195" s="119"/>
      <c r="AZ195" s="119"/>
      <c r="BA195" s="119"/>
      <c r="BO195" s="887"/>
      <c r="BP195" s="888"/>
      <c r="BQ195" s="888"/>
      <c r="BR195" s="888"/>
      <c r="BS195" s="888"/>
      <c r="BT195" s="888"/>
      <c r="BU195" s="888"/>
      <c r="BV195" s="888"/>
      <c r="BW195" s="888"/>
      <c r="BX195" s="888"/>
      <c r="BY195" s="888"/>
      <c r="BZ195" s="888"/>
      <c r="CA195" s="888"/>
      <c r="CB195" s="888"/>
      <c r="CC195" s="888"/>
      <c r="CD195" s="888"/>
      <c r="CE195" s="888"/>
      <c r="CF195" s="888"/>
      <c r="CG195" s="888"/>
      <c r="CH195" s="888"/>
      <c r="CI195" s="888"/>
      <c r="CJ195" s="888"/>
      <c r="CK195" s="888"/>
      <c r="CL195" s="888"/>
      <c r="CM195" s="888"/>
      <c r="CN195" s="888"/>
      <c r="CO195" s="888"/>
      <c r="CP195" s="888"/>
      <c r="CQ195" s="888"/>
      <c r="CR195" s="888"/>
      <c r="CS195" s="888"/>
      <c r="CT195" s="888"/>
      <c r="CU195" s="888"/>
      <c r="CV195" s="888"/>
      <c r="CW195" s="888"/>
      <c r="CX195" s="888"/>
      <c r="CY195" s="888"/>
      <c r="CZ195" s="888"/>
      <c r="DA195" s="888"/>
      <c r="DB195" s="888"/>
      <c r="DC195" s="888"/>
      <c r="DD195" s="888"/>
      <c r="DE195" s="888"/>
      <c r="DF195" s="888"/>
      <c r="DG195" s="888"/>
      <c r="DH195" s="888"/>
      <c r="DI195" s="888"/>
    </row>
    <row r="196" spans="1:113" s="121" customFormat="1" ht="21" hidden="1" x14ac:dyDescent="0.25">
      <c r="A196" s="532"/>
      <c r="B196" s="117"/>
      <c r="C196" s="117"/>
      <c r="D196" s="117"/>
      <c r="E196" s="117"/>
      <c r="F196" s="117"/>
      <c r="G196" s="117"/>
      <c r="H196" s="117"/>
      <c r="I196" s="117"/>
      <c r="J196" s="117"/>
      <c r="K196" s="117"/>
      <c r="L196" s="117"/>
      <c r="M196" s="119"/>
      <c r="N196" s="119"/>
      <c r="O196" s="119"/>
      <c r="P196" s="119"/>
      <c r="Q196" s="119"/>
      <c r="R196" s="119"/>
      <c r="S196" s="119"/>
      <c r="T196" s="119"/>
      <c r="U196" s="119"/>
      <c r="V196" s="119"/>
      <c r="W196" s="119"/>
      <c r="X196" s="119"/>
      <c r="Y196" s="119"/>
      <c r="Z196" s="119"/>
      <c r="AA196" s="119"/>
      <c r="AB196" s="119"/>
      <c r="AC196" s="119"/>
      <c r="AD196" s="119"/>
      <c r="AE196" s="119"/>
      <c r="AF196" s="119"/>
      <c r="AG196" s="119"/>
      <c r="AH196" s="119"/>
      <c r="AI196" s="119"/>
      <c r="AJ196" s="119"/>
      <c r="AK196" s="119"/>
      <c r="AL196" s="119"/>
      <c r="AM196" s="119"/>
      <c r="AN196" s="119"/>
      <c r="AO196" s="119"/>
      <c r="AP196" s="1700" t="s">
        <v>978</v>
      </c>
      <c r="AQ196" s="1701" t="s">
        <v>979</v>
      </c>
      <c r="AR196" s="123"/>
      <c r="AS196" s="123"/>
      <c r="AT196" s="119"/>
      <c r="AU196" s="119"/>
      <c r="AV196" s="119"/>
      <c r="AW196" s="119"/>
      <c r="AX196" s="119"/>
      <c r="AY196" s="119"/>
      <c r="AZ196" s="119"/>
      <c r="BA196" s="119"/>
      <c r="BO196" s="887"/>
      <c r="BP196" s="888"/>
      <c r="BQ196" s="888"/>
      <c r="BR196" s="888"/>
      <c r="BS196" s="888"/>
      <c r="BT196" s="888"/>
      <c r="BU196" s="888"/>
      <c r="BV196" s="888"/>
      <c r="BW196" s="888"/>
      <c r="BX196" s="888"/>
      <c r="BY196" s="888"/>
      <c r="BZ196" s="888"/>
      <c r="CA196" s="888"/>
      <c r="CB196" s="888"/>
      <c r="CC196" s="888"/>
      <c r="CD196" s="888"/>
      <c r="CE196" s="888"/>
      <c r="CF196" s="888"/>
      <c r="CG196" s="888"/>
      <c r="CH196" s="888"/>
      <c r="CI196" s="888"/>
      <c r="CJ196" s="888"/>
      <c r="CK196" s="888"/>
      <c r="CL196" s="888"/>
      <c r="CM196" s="888"/>
      <c r="CN196" s="888"/>
      <c r="CO196" s="888"/>
      <c r="CP196" s="888"/>
      <c r="CQ196" s="888"/>
      <c r="CR196" s="888"/>
      <c r="CS196" s="888"/>
      <c r="CT196" s="888"/>
      <c r="CU196" s="888"/>
      <c r="CV196" s="888"/>
      <c r="CW196" s="888"/>
      <c r="CX196" s="888"/>
      <c r="CY196" s="888"/>
      <c r="CZ196" s="888"/>
      <c r="DA196" s="888"/>
      <c r="DB196" s="888"/>
      <c r="DC196" s="888"/>
      <c r="DD196" s="888"/>
      <c r="DE196" s="888"/>
      <c r="DF196" s="888"/>
      <c r="DG196" s="888"/>
      <c r="DH196" s="888"/>
      <c r="DI196" s="888"/>
    </row>
    <row r="197" spans="1:113" s="121" customFormat="1" ht="21" hidden="1" x14ac:dyDescent="0.25">
      <c r="A197" s="532"/>
      <c r="B197" s="117"/>
      <c r="C197" s="117"/>
      <c r="D197" s="117"/>
      <c r="E197" s="117"/>
      <c r="F197" s="117"/>
      <c r="G197" s="117"/>
      <c r="H197" s="117"/>
      <c r="I197" s="117"/>
      <c r="J197" s="117"/>
      <c r="K197" s="117"/>
      <c r="L197" s="117"/>
      <c r="M197" s="119"/>
      <c r="N197" s="119"/>
      <c r="O197" s="119"/>
      <c r="P197" s="119"/>
      <c r="Q197" s="119"/>
      <c r="R197" s="119"/>
      <c r="S197" s="119"/>
      <c r="T197" s="119"/>
      <c r="U197" s="119"/>
      <c r="V197" s="119"/>
      <c r="W197" s="119"/>
      <c r="X197" s="119"/>
      <c r="Y197" s="119"/>
      <c r="Z197" s="119"/>
      <c r="AA197" s="119"/>
      <c r="AB197" s="119"/>
      <c r="AC197" s="119"/>
      <c r="AD197" s="119"/>
      <c r="AE197" s="119"/>
      <c r="AF197" s="119"/>
      <c r="AG197" s="119"/>
      <c r="AH197" s="119"/>
      <c r="AI197" s="119"/>
      <c r="AJ197" s="119"/>
      <c r="AK197" s="119"/>
      <c r="AL197" s="119"/>
      <c r="AM197" s="119"/>
      <c r="AN197" s="119"/>
      <c r="AO197" s="119"/>
      <c r="AP197" s="1700" t="s">
        <v>980</v>
      </c>
      <c r="AQ197" s="1701" t="s">
        <v>981</v>
      </c>
      <c r="AR197" s="123"/>
      <c r="AS197" s="123"/>
      <c r="AT197" s="119"/>
      <c r="AU197" s="119"/>
      <c r="AV197" s="119"/>
      <c r="AW197" s="119"/>
      <c r="AX197" s="119"/>
      <c r="AY197" s="119"/>
      <c r="AZ197" s="119"/>
      <c r="BA197" s="119"/>
      <c r="BO197" s="887"/>
      <c r="BP197" s="888"/>
      <c r="BQ197" s="888"/>
      <c r="BR197" s="888"/>
      <c r="BS197" s="888"/>
      <c r="BT197" s="888"/>
      <c r="BU197" s="888"/>
      <c r="BV197" s="888"/>
      <c r="BW197" s="888"/>
      <c r="BX197" s="888"/>
      <c r="BY197" s="888"/>
      <c r="BZ197" s="888"/>
      <c r="CA197" s="888"/>
      <c r="CB197" s="888"/>
      <c r="CC197" s="888"/>
      <c r="CD197" s="888"/>
      <c r="CE197" s="888"/>
      <c r="CF197" s="888"/>
      <c r="CG197" s="888"/>
      <c r="CH197" s="888"/>
      <c r="CI197" s="888"/>
      <c r="CJ197" s="888"/>
      <c r="CK197" s="888"/>
      <c r="CL197" s="888"/>
      <c r="CM197" s="888"/>
      <c r="CN197" s="888"/>
      <c r="CO197" s="888"/>
      <c r="CP197" s="888"/>
      <c r="CQ197" s="888"/>
      <c r="CR197" s="888"/>
      <c r="CS197" s="888"/>
      <c r="CT197" s="888"/>
      <c r="CU197" s="888"/>
      <c r="CV197" s="888"/>
      <c r="CW197" s="888"/>
      <c r="CX197" s="888"/>
      <c r="CY197" s="888"/>
      <c r="CZ197" s="888"/>
      <c r="DA197" s="888"/>
      <c r="DB197" s="888"/>
      <c r="DC197" s="888"/>
      <c r="DD197" s="888"/>
      <c r="DE197" s="888"/>
      <c r="DF197" s="888"/>
      <c r="DG197" s="888"/>
      <c r="DH197" s="888"/>
      <c r="DI197" s="888"/>
    </row>
    <row r="198" spans="1:113" s="121" customFormat="1" ht="21" hidden="1" x14ac:dyDescent="0.25">
      <c r="A198" s="532"/>
      <c r="B198" s="117"/>
      <c r="C198" s="117"/>
      <c r="D198" s="117"/>
      <c r="E198" s="117"/>
      <c r="F198" s="117"/>
      <c r="G198" s="117"/>
      <c r="H198" s="117"/>
      <c r="I198" s="117"/>
      <c r="J198" s="117"/>
      <c r="K198" s="117"/>
      <c r="L198" s="117"/>
      <c r="M198" s="119"/>
      <c r="N198" s="119"/>
      <c r="O198" s="119"/>
      <c r="P198" s="119"/>
      <c r="Q198" s="119"/>
      <c r="R198" s="119"/>
      <c r="S198" s="119"/>
      <c r="T198" s="119"/>
      <c r="U198" s="119"/>
      <c r="V198" s="119"/>
      <c r="W198" s="119"/>
      <c r="X198" s="119"/>
      <c r="Y198" s="119"/>
      <c r="Z198" s="119"/>
      <c r="AA198" s="119"/>
      <c r="AB198" s="119"/>
      <c r="AC198" s="119"/>
      <c r="AD198" s="119"/>
      <c r="AE198" s="119"/>
      <c r="AF198" s="119"/>
      <c r="AG198" s="119"/>
      <c r="AH198" s="119"/>
      <c r="AI198" s="119"/>
      <c r="AJ198" s="119"/>
      <c r="AK198" s="119"/>
      <c r="AL198" s="119"/>
      <c r="AM198" s="119"/>
      <c r="AN198" s="119"/>
      <c r="AO198" s="119"/>
      <c r="AP198" s="1700" t="s">
        <v>982</v>
      </c>
      <c r="AQ198" s="1705" t="s">
        <v>983</v>
      </c>
      <c r="AR198" s="123"/>
      <c r="AS198" s="123"/>
      <c r="AT198" s="119"/>
      <c r="AU198" s="119"/>
      <c r="AV198" s="119"/>
      <c r="AW198" s="119"/>
      <c r="AX198" s="119"/>
      <c r="AY198" s="119"/>
      <c r="AZ198" s="119"/>
      <c r="BA198" s="119"/>
      <c r="BO198" s="887"/>
      <c r="BP198" s="888"/>
      <c r="BQ198" s="888"/>
      <c r="BR198" s="888"/>
      <c r="BS198" s="888"/>
      <c r="BT198" s="888"/>
      <c r="BU198" s="888"/>
      <c r="BV198" s="888"/>
      <c r="BW198" s="888"/>
      <c r="BX198" s="888"/>
      <c r="BY198" s="888"/>
      <c r="BZ198" s="888"/>
      <c r="CA198" s="888"/>
      <c r="CB198" s="888"/>
      <c r="CC198" s="888"/>
      <c r="CD198" s="888"/>
      <c r="CE198" s="888"/>
      <c r="CF198" s="888"/>
      <c r="CG198" s="888"/>
      <c r="CH198" s="888"/>
      <c r="CI198" s="888"/>
      <c r="CJ198" s="888"/>
      <c r="CK198" s="888"/>
      <c r="CL198" s="888"/>
      <c r="CM198" s="888"/>
      <c r="CN198" s="888"/>
      <c r="CO198" s="888"/>
      <c r="CP198" s="888"/>
      <c r="CQ198" s="888"/>
      <c r="CR198" s="888"/>
      <c r="CS198" s="888"/>
      <c r="CT198" s="888"/>
      <c r="CU198" s="888"/>
      <c r="CV198" s="888"/>
      <c r="CW198" s="888"/>
      <c r="CX198" s="888"/>
      <c r="CY198" s="888"/>
      <c r="CZ198" s="888"/>
      <c r="DA198" s="888"/>
      <c r="DB198" s="888"/>
      <c r="DC198" s="888"/>
      <c r="DD198" s="888"/>
      <c r="DE198" s="888"/>
      <c r="DF198" s="888"/>
      <c r="DG198" s="888"/>
      <c r="DH198" s="888"/>
      <c r="DI198" s="888"/>
    </row>
    <row r="199" spans="1:113" s="121" customFormat="1" ht="21" hidden="1" x14ac:dyDescent="0.25">
      <c r="A199" s="532"/>
      <c r="B199" s="117"/>
      <c r="C199" s="117"/>
      <c r="D199" s="117"/>
      <c r="E199" s="117"/>
      <c r="F199" s="117"/>
      <c r="G199" s="117"/>
      <c r="H199" s="117"/>
      <c r="I199" s="117"/>
      <c r="J199" s="117"/>
      <c r="K199" s="117"/>
      <c r="L199" s="117"/>
      <c r="M199" s="119"/>
      <c r="N199" s="119"/>
      <c r="O199" s="119"/>
      <c r="P199" s="119"/>
      <c r="Q199" s="119"/>
      <c r="R199" s="119"/>
      <c r="S199" s="119"/>
      <c r="T199" s="119"/>
      <c r="U199" s="119"/>
      <c r="V199" s="119"/>
      <c r="W199" s="119"/>
      <c r="X199" s="119"/>
      <c r="Y199" s="119"/>
      <c r="Z199" s="119"/>
      <c r="AA199" s="119"/>
      <c r="AB199" s="119"/>
      <c r="AC199" s="119"/>
      <c r="AD199" s="119"/>
      <c r="AE199" s="119"/>
      <c r="AF199" s="119"/>
      <c r="AG199" s="119"/>
      <c r="AH199" s="119"/>
      <c r="AI199" s="119"/>
      <c r="AJ199" s="119"/>
      <c r="AK199" s="119"/>
      <c r="AL199" s="119"/>
      <c r="AM199" s="119"/>
      <c r="AN199" s="119"/>
      <c r="AO199" s="119"/>
      <c r="AP199" s="1700" t="s">
        <v>984</v>
      </c>
      <c r="AQ199" s="1701" t="s">
        <v>985</v>
      </c>
      <c r="AR199" s="123"/>
      <c r="AS199" s="123"/>
      <c r="AT199" s="119"/>
      <c r="AU199" s="119"/>
      <c r="AV199" s="119"/>
      <c r="AW199" s="119"/>
      <c r="AX199" s="119"/>
      <c r="AY199" s="119"/>
      <c r="AZ199" s="119"/>
      <c r="BA199" s="119"/>
      <c r="BO199" s="887"/>
      <c r="BP199" s="888"/>
      <c r="BQ199" s="888"/>
      <c r="BR199" s="888"/>
      <c r="BS199" s="888"/>
      <c r="BT199" s="888"/>
      <c r="BU199" s="888"/>
      <c r="BV199" s="888"/>
      <c r="BW199" s="888"/>
      <c r="BX199" s="888"/>
      <c r="BY199" s="888"/>
      <c r="BZ199" s="888"/>
      <c r="CA199" s="888"/>
      <c r="CB199" s="888"/>
      <c r="CC199" s="888"/>
      <c r="CD199" s="888"/>
      <c r="CE199" s="888"/>
      <c r="CF199" s="888"/>
      <c r="CG199" s="888"/>
      <c r="CH199" s="888"/>
      <c r="CI199" s="888"/>
      <c r="CJ199" s="888"/>
      <c r="CK199" s="888"/>
      <c r="CL199" s="888"/>
      <c r="CM199" s="888"/>
      <c r="CN199" s="888"/>
      <c r="CO199" s="888"/>
      <c r="CP199" s="888"/>
      <c r="CQ199" s="888"/>
      <c r="CR199" s="888"/>
      <c r="CS199" s="888"/>
      <c r="CT199" s="888"/>
      <c r="CU199" s="888"/>
      <c r="CV199" s="888"/>
      <c r="CW199" s="888"/>
      <c r="CX199" s="888"/>
      <c r="CY199" s="888"/>
      <c r="CZ199" s="888"/>
      <c r="DA199" s="888"/>
      <c r="DB199" s="888"/>
      <c r="DC199" s="888"/>
      <c r="DD199" s="888"/>
      <c r="DE199" s="888"/>
      <c r="DF199" s="888"/>
      <c r="DG199" s="888"/>
      <c r="DH199" s="888"/>
      <c r="DI199" s="888"/>
    </row>
    <row r="200" spans="1:113" s="121" customFormat="1" ht="21" hidden="1" x14ac:dyDescent="0.25">
      <c r="A200" s="532"/>
      <c r="B200" s="117"/>
      <c r="C200" s="117"/>
      <c r="D200" s="117"/>
      <c r="E200" s="117"/>
      <c r="F200" s="117"/>
      <c r="G200" s="117"/>
      <c r="H200" s="117"/>
      <c r="I200" s="117"/>
      <c r="J200" s="117"/>
      <c r="K200" s="117"/>
      <c r="L200" s="117"/>
      <c r="M200" s="119"/>
      <c r="N200" s="119"/>
      <c r="O200" s="119"/>
      <c r="P200" s="119"/>
      <c r="Q200" s="119"/>
      <c r="R200" s="119"/>
      <c r="S200" s="119"/>
      <c r="T200" s="119"/>
      <c r="U200" s="119"/>
      <c r="V200" s="119"/>
      <c r="W200" s="119"/>
      <c r="X200" s="119"/>
      <c r="Y200" s="119"/>
      <c r="Z200" s="119"/>
      <c r="AA200" s="119"/>
      <c r="AB200" s="119"/>
      <c r="AC200" s="119"/>
      <c r="AD200" s="119"/>
      <c r="AE200" s="119"/>
      <c r="AF200" s="119"/>
      <c r="AG200" s="119"/>
      <c r="AH200" s="119"/>
      <c r="AI200" s="119"/>
      <c r="AJ200" s="119"/>
      <c r="AK200" s="119"/>
      <c r="AL200" s="119"/>
      <c r="AM200" s="119"/>
      <c r="AN200" s="119"/>
      <c r="AO200" s="119"/>
      <c r="AP200" s="1700" t="s">
        <v>986</v>
      </c>
      <c r="AQ200" s="1701" t="s">
        <v>957</v>
      </c>
      <c r="AR200" s="123"/>
      <c r="AS200" s="123"/>
      <c r="AT200" s="119"/>
      <c r="AU200" s="119"/>
      <c r="AV200" s="119"/>
      <c r="AW200" s="119"/>
      <c r="AX200" s="119"/>
      <c r="AY200" s="119"/>
      <c r="AZ200" s="119"/>
      <c r="BA200" s="119"/>
      <c r="BO200" s="887"/>
      <c r="BP200" s="888"/>
      <c r="BQ200" s="888"/>
      <c r="BR200" s="888"/>
      <c r="BS200" s="888"/>
      <c r="BT200" s="888"/>
      <c r="BU200" s="888"/>
      <c r="BV200" s="888"/>
      <c r="BW200" s="888"/>
      <c r="BX200" s="888"/>
      <c r="BY200" s="888"/>
      <c r="BZ200" s="888"/>
      <c r="CA200" s="888"/>
      <c r="CB200" s="888"/>
      <c r="CC200" s="888"/>
      <c r="CD200" s="888"/>
      <c r="CE200" s="888"/>
      <c r="CF200" s="888"/>
      <c r="CG200" s="888"/>
      <c r="CH200" s="888"/>
      <c r="CI200" s="888"/>
      <c r="CJ200" s="888"/>
      <c r="CK200" s="888"/>
      <c r="CL200" s="888"/>
      <c r="CM200" s="888"/>
      <c r="CN200" s="888"/>
      <c r="CO200" s="888"/>
      <c r="CP200" s="888"/>
      <c r="CQ200" s="888"/>
      <c r="CR200" s="888"/>
      <c r="CS200" s="888"/>
      <c r="CT200" s="888"/>
      <c r="CU200" s="888"/>
      <c r="CV200" s="888"/>
      <c r="CW200" s="888"/>
      <c r="CX200" s="888"/>
      <c r="CY200" s="888"/>
      <c r="CZ200" s="888"/>
      <c r="DA200" s="888"/>
      <c r="DB200" s="888"/>
      <c r="DC200" s="888"/>
      <c r="DD200" s="888"/>
      <c r="DE200" s="888"/>
      <c r="DF200" s="888"/>
      <c r="DG200" s="888"/>
      <c r="DH200" s="888"/>
      <c r="DI200" s="888"/>
    </row>
    <row r="201" spans="1:113" s="121" customFormat="1" ht="21" hidden="1" x14ac:dyDescent="0.25">
      <c r="A201" s="532"/>
      <c r="B201" s="117"/>
      <c r="C201" s="117"/>
      <c r="D201" s="117"/>
      <c r="E201" s="117"/>
      <c r="F201" s="117"/>
      <c r="G201" s="117"/>
      <c r="H201" s="117"/>
      <c r="I201" s="117"/>
      <c r="J201" s="117"/>
      <c r="K201" s="117"/>
      <c r="L201" s="117"/>
      <c r="M201" s="119"/>
      <c r="N201" s="119"/>
      <c r="O201" s="119"/>
      <c r="P201" s="119"/>
      <c r="Q201" s="119"/>
      <c r="R201" s="119"/>
      <c r="S201" s="119"/>
      <c r="T201" s="119"/>
      <c r="U201" s="119"/>
      <c r="V201" s="119"/>
      <c r="W201" s="119"/>
      <c r="X201" s="119"/>
      <c r="Y201" s="119"/>
      <c r="Z201" s="119"/>
      <c r="AA201" s="119"/>
      <c r="AB201" s="119"/>
      <c r="AC201" s="119"/>
      <c r="AD201" s="119"/>
      <c r="AE201" s="119"/>
      <c r="AF201" s="119"/>
      <c r="AG201" s="119"/>
      <c r="AH201" s="119"/>
      <c r="AI201" s="119"/>
      <c r="AJ201" s="119"/>
      <c r="AK201" s="119"/>
      <c r="AL201" s="119"/>
      <c r="AM201" s="119"/>
      <c r="AN201" s="119"/>
      <c r="AO201" s="119"/>
      <c r="AP201" s="1700" t="s">
        <v>987</v>
      </c>
      <c r="AQ201" s="1701" t="s">
        <v>988</v>
      </c>
      <c r="AR201" s="123"/>
      <c r="AS201" s="123"/>
      <c r="AT201" s="119"/>
      <c r="AU201" s="119"/>
      <c r="AV201" s="119"/>
      <c r="AW201" s="119"/>
      <c r="AX201" s="119"/>
      <c r="AY201" s="119"/>
      <c r="AZ201" s="119"/>
      <c r="BA201" s="119"/>
      <c r="BO201" s="887"/>
      <c r="BP201" s="888"/>
      <c r="BQ201" s="888"/>
      <c r="BR201" s="888"/>
      <c r="BS201" s="888"/>
      <c r="BT201" s="888"/>
      <c r="BU201" s="888"/>
      <c r="BV201" s="888"/>
      <c r="BW201" s="888"/>
      <c r="BX201" s="888"/>
      <c r="BY201" s="888"/>
      <c r="BZ201" s="888"/>
      <c r="CA201" s="888"/>
      <c r="CB201" s="888"/>
      <c r="CC201" s="888"/>
      <c r="CD201" s="888"/>
      <c r="CE201" s="888"/>
      <c r="CF201" s="888"/>
      <c r="CG201" s="888"/>
      <c r="CH201" s="888"/>
      <c r="CI201" s="888"/>
      <c r="CJ201" s="888"/>
      <c r="CK201" s="888"/>
      <c r="CL201" s="888"/>
      <c r="CM201" s="888"/>
      <c r="CN201" s="888"/>
      <c r="CO201" s="888"/>
      <c r="CP201" s="888"/>
      <c r="CQ201" s="888"/>
      <c r="CR201" s="888"/>
      <c r="CS201" s="888"/>
      <c r="CT201" s="888"/>
      <c r="CU201" s="888"/>
      <c r="CV201" s="888"/>
      <c r="CW201" s="888"/>
      <c r="CX201" s="888"/>
      <c r="CY201" s="888"/>
      <c r="CZ201" s="888"/>
      <c r="DA201" s="888"/>
      <c r="DB201" s="888"/>
      <c r="DC201" s="888"/>
      <c r="DD201" s="888"/>
      <c r="DE201" s="888"/>
      <c r="DF201" s="888"/>
      <c r="DG201" s="888"/>
      <c r="DH201" s="888"/>
      <c r="DI201" s="888"/>
    </row>
    <row r="202" spans="1:113" s="121" customFormat="1" ht="21" hidden="1" x14ac:dyDescent="0.25">
      <c r="A202" s="532"/>
      <c r="B202" s="117"/>
      <c r="C202" s="117"/>
      <c r="D202" s="117"/>
      <c r="E202" s="117"/>
      <c r="F202" s="117"/>
      <c r="G202" s="117"/>
      <c r="H202" s="117"/>
      <c r="I202" s="117"/>
      <c r="J202" s="117"/>
      <c r="K202" s="117"/>
      <c r="L202" s="117"/>
      <c r="M202" s="119"/>
      <c r="N202" s="119"/>
      <c r="O202" s="119"/>
      <c r="P202" s="119"/>
      <c r="Q202" s="119"/>
      <c r="R202" s="119"/>
      <c r="S202" s="119"/>
      <c r="T202" s="119"/>
      <c r="U202" s="119"/>
      <c r="V202" s="119"/>
      <c r="W202" s="119"/>
      <c r="X202" s="119"/>
      <c r="Y202" s="119"/>
      <c r="Z202" s="119"/>
      <c r="AA202" s="119"/>
      <c r="AB202" s="119"/>
      <c r="AC202" s="119"/>
      <c r="AD202" s="119"/>
      <c r="AE202" s="119"/>
      <c r="AF202" s="119"/>
      <c r="AG202" s="119"/>
      <c r="AH202" s="119"/>
      <c r="AI202" s="119"/>
      <c r="AJ202" s="119"/>
      <c r="AK202" s="119"/>
      <c r="AL202" s="119"/>
      <c r="AM202" s="119"/>
      <c r="AN202" s="119"/>
      <c r="AO202" s="119"/>
      <c r="AP202" s="1700" t="s">
        <v>989</v>
      </c>
      <c r="AQ202" s="1700" t="s">
        <v>990</v>
      </c>
      <c r="AR202" s="123"/>
      <c r="AS202" s="123"/>
      <c r="AT202" s="119"/>
      <c r="AU202" s="119"/>
      <c r="AV202" s="119"/>
      <c r="AW202" s="119"/>
      <c r="AX202" s="119"/>
      <c r="AY202" s="119"/>
      <c r="AZ202" s="119"/>
      <c r="BA202" s="119"/>
      <c r="BO202" s="887"/>
      <c r="BP202" s="888"/>
      <c r="BQ202" s="888"/>
      <c r="BR202" s="888"/>
      <c r="BS202" s="888"/>
      <c r="BT202" s="888"/>
      <c r="BU202" s="888"/>
      <c r="BV202" s="888"/>
      <c r="BW202" s="888"/>
      <c r="BX202" s="888"/>
      <c r="BY202" s="888"/>
      <c r="BZ202" s="888"/>
      <c r="CA202" s="888"/>
      <c r="CB202" s="888"/>
      <c r="CC202" s="888"/>
      <c r="CD202" s="888"/>
      <c r="CE202" s="888"/>
      <c r="CF202" s="888"/>
      <c r="CG202" s="888"/>
      <c r="CH202" s="888"/>
      <c r="CI202" s="888"/>
      <c r="CJ202" s="888"/>
      <c r="CK202" s="888"/>
      <c r="CL202" s="888"/>
      <c r="CM202" s="888"/>
      <c r="CN202" s="888"/>
      <c r="CO202" s="888"/>
      <c r="CP202" s="888"/>
      <c r="CQ202" s="888"/>
      <c r="CR202" s="888"/>
      <c r="CS202" s="888"/>
      <c r="CT202" s="888"/>
      <c r="CU202" s="888"/>
      <c r="CV202" s="888"/>
      <c r="CW202" s="888"/>
      <c r="CX202" s="888"/>
      <c r="CY202" s="888"/>
      <c r="CZ202" s="888"/>
      <c r="DA202" s="888"/>
      <c r="DB202" s="888"/>
      <c r="DC202" s="888"/>
      <c r="DD202" s="888"/>
      <c r="DE202" s="888"/>
      <c r="DF202" s="888"/>
      <c r="DG202" s="888"/>
      <c r="DH202" s="888"/>
      <c r="DI202" s="888"/>
    </row>
    <row r="203" spans="1:113" s="121" customFormat="1" ht="21" hidden="1" x14ac:dyDescent="0.25">
      <c r="A203" s="532"/>
      <c r="B203" s="117"/>
      <c r="C203" s="117"/>
      <c r="D203" s="117"/>
      <c r="E203" s="117"/>
      <c r="F203" s="117"/>
      <c r="G203" s="117"/>
      <c r="H203" s="117"/>
      <c r="I203" s="117"/>
      <c r="J203" s="117"/>
      <c r="K203" s="117"/>
      <c r="L203" s="117"/>
      <c r="M203" s="119"/>
      <c r="N203" s="119"/>
      <c r="O203" s="119"/>
      <c r="P203" s="119"/>
      <c r="Q203" s="119"/>
      <c r="R203" s="119"/>
      <c r="S203" s="119"/>
      <c r="T203" s="119"/>
      <c r="U203" s="119"/>
      <c r="V203" s="119"/>
      <c r="W203" s="119"/>
      <c r="X203" s="119"/>
      <c r="Y203" s="119"/>
      <c r="Z203" s="119"/>
      <c r="AA203" s="119"/>
      <c r="AB203" s="119"/>
      <c r="AC203" s="119"/>
      <c r="AD203" s="119"/>
      <c r="AE203" s="119"/>
      <c r="AF203" s="119"/>
      <c r="AG203" s="119"/>
      <c r="AH203" s="119"/>
      <c r="AI203" s="119"/>
      <c r="AJ203" s="119"/>
      <c r="AK203" s="119"/>
      <c r="AL203" s="119"/>
      <c r="AM203" s="119"/>
      <c r="AN203" s="119"/>
      <c r="AO203" s="119"/>
      <c r="AP203" s="1700" t="s">
        <v>991</v>
      </c>
      <c r="AQ203" s="1700" t="s">
        <v>992</v>
      </c>
      <c r="AR203" s="123"/>
      <c r="AS203" s="123"/>
      <c r="AT203" s="119"/>
      <c r="AU203" s="119"/>
      <c r="AV203" s="119"/>
      <c r="AW203" s="119"/>
      <c r="AX203" s="119"/>
      <c r="AY203" s="119"/>
      <c r="AZ203" s="119"/>
      <c r="BA203" s="119"/>
      <c r="BO203" s="887"/>
      <c r="BP203" s="888"/>
      <c r="BQ203" s="888"/>
      <c r="BR203" s="888"/>
      <c r="BS203" s="888"/>
      <c r="BT203" s="888"/>
      <c r="BU203" s="888"/>
      <c r="BV203" s="888"/>
      <c r="BW203" s="888"/>
      <c r="BX203" s="888"/>
      <c r="BY203" s="888"/>
      <c r="BZ203" s="888"/>
      <c r="CA203" s="888"/>
      <c r="CB203" s="888"/>
      <c r="CC203" s="888"/>
      <c r="CD203" s="888"/>
      <c r="CE203" s="888"/>
      <c r="CF203" s="888"/>
      <c r="CG203" s="888"/>
      <c r="CH203" s="888"/>
      <c r="CI203" s="888"/>
      <c r="CJ203" s="888"/>
      <c r="CK203" s="888"/>
      <c r="CL203" s="888"/>
      <c r="CM203" s="888"/>
      <c r="CN203" s="888"/>
      <c r="CO203" s="888"/>
      <c r="CP203" s="888"/>
      <c r="CQ203" s="888"/>
      <c r="CR203" s="888"/>
      <c r="CS203" s="888"/>
      <c r="CT203" s="888"/>
      <c r="CU203" s="888"/>
      <c r="CV203" s="888"/>
      <c r="CW203" s="888"/>
      <c r="CX203" s="888"/>
      <c r="CY203" s="888"/>
      <c r="CZ203" s="888"/>
      <c r="DA203" s="888"/>
      <c r="DB203" s="888"/>
      <c r="DC203" s="888"/>
      <c r="DD203" s="888"/>
      <c r="DE203" s="888"/>
      <c r="DF203" s="888"/>
      <c r="DG203" s="888"/>
      <c r="DH203" s="888"/>
      <c r="DI203" s="888"/>
    </row>
    <row r="204" spans="1:113" s="121" customFormat="1" ht="21" hidden="1" x14ac:dyDescent="0.25">
      <c r="A204" s="532"/>
      <c r="B204" s="117"/>
      <c r="C204" s="117"/>
      <c r="D204" s="117"/>
      <c r="E204" s="117"/>
      <c r="F204" s="117"/>
      <c r="G204" s="117"/>
      <c r="H204" s="117"/>
      <c r="I204" s="117"/>
      <c r="J204" s="117"/>
      <c r="K204" s="117"/>
      <c r="L204" s="117"/>
      <c r="M204" s="119"/>
      <c r="N204" s="119"/>
      <c r="O204" s="119"/>
      <c r="P204" s="119"/>
      <c r="Q204" s="119"/>
      <c r="R204" s="119"/>
      <c r="S204" s="119"/>
      <c r="T204" s="119"/>
      <c r="U204" s="119"/>
      <c r="V204" s="119"/>
      <c r="W204" s="119"/>
      <c r="X204" s="119"/>
      <c r="Y204" s="119"/>
      <c r="Z204" s="119"/>
      <c r="AA204" s="119"/>
      <c r="AB204" s="119"/>
      <c r="AC204" s="119"/>
      <c r="AD204" s="119"/>
      <c r="AE204" s="119"/>
      <c r="AF204" s="119"/>
      <c r="AG204" s="119"/>
      <c r="AH204" s="119"/>
      <c r="AI204" s="119"/>
      <c r="AJ204" s="119"/>
      <c r="AK204" s="119"/>
      <c r="AL204" s="119"/>
      <c r="AM204" s="119"/>
      <c r="AN204" s="119"/>
      <c r="AO204" s="119"/>
      <c r="AP204" s="1700" t="s">
        <v>993</v>
      </c>
      <c r="AQ204" s="1701" t="s">
        <v>994</v>
      </c>
      <c r="AR204" s="123"/>
      <c r="AS204" s="123"/>
      <c r="AT204" s="119"/>
      <c r="AU204" s="119"/>
      <c r="AV204" s="119"/>
      <c r="AW204" s="119"/>
      <c r="AX204" s="119"/>
      <c r="AY204" s="119"/>
      <c r="AZ204" s="119"/>
      <c r="BA204" s="119"/>
      <c r="BO204" s="887"/>
      <c r="BP204" s="888"/>
      <c r="BQ204" s="888"/>
      <c r="BR204" s="888"/>
      <c r="BS204" s="888"/>
      <c r="BT204" s="888"/>
      <c r="BU204" s="888"/>
      <c r="BV204" s="888"/>
      <c r="BW204" s="888"/>
      <c r="BX204" s="888"/>
      <c r="BY204" s="888"/>
      <c r="BZ204" s="888"/>
      <c r="CA204" s="888"/>
      <c r="CB204" s="888"/>
      <c r="CC204" s="888"/>
      <c r="CD204" s="888"/>
      <c r="CE204" s="888"/>
      <c r="CF204" s="888"/>
      <c r="CG204" s="888"/>
      <c r="CH204" s="888"/>
      <c r="CI204" s="888"/>
      <c r="CJ204" s="888"/>
      <c r="CK204" s="888"/>
      <c r="CL204" s="888"/>
      <c r="CM204" s="888"/>
      <c r="CN204" s="888"/>
      <c r="CO204" s="888"/>
      <c r="CP204" s="888"/>
      <c r="CQ204" s="888"/>
      <c r="CR204" s="888"/>
      <c r="CS204" s="888"/>
      <c r="CT204" s="888"/>
      <c r="CU204" s="888"/>
      <c r="CV204" s="888"/>
      <c r="CW204" s="888"/>
      <c r="CX204" s="888"/>
      <c r="CY204" s="888"/>
      <c r="CZ204" s="888"/>
      <c r="DA204" s="888"/>
      <c r="DB204" s="888"/>
      <c r="DC204" s="888"/>
      <c r="DD204" s="888"/>
      <c r="DE204" s="888"/>
      <c r="DF204" s="888"/>
      <c r="DG204" s="888"/>
      <c r="DH204" s="888"/>
      <c r="DI204" s="888"/>
    </row>
    <row r="205" spans="1:113" s="121" customFormat="1" ht="21" hidden="1" x14ac:dyDescent="0.25">
      <c r="A205" s="532"/>
      <c r="B205" s="117"/>
      <c r="C205" s="117"/>
      <c r="D205" s="117"/>
      <c r="E205" s="117"/>
      <c r="F205" s="117"/>
      <c r="G205" s="117"/>
      <c r="H205" s="117"/>
      <c r="I205" s="117"/>
      <c r="J205" s="117"/>
      <c r="K205" s="117"/>
      <c r="L205" s="117"/>
      <c r="M205" s="119"/>
      <c r="N205" s="119"/>
      <c r="O205" s="119"/>
      <c r="P205" s="119"/>
      <c r="Q205" s="119"/>
      <c r="R205" s="119"/>
      <c r="S205" s="119"/>
      <c r="T205" s="119"/>
      <c r="U205" s="119"/>
      <c r="V205" s="119"/>
      <c r="W205" s="119"/>
      <c r="X205" s="119"/>
      <c r="Y205" s="119"/>
      <c r="Z205" s="119"/>
      <c r="AA205" s="119"/>
      <c r="AB205" s="119"/>
      <c r="AC205" s="119"/>
      <c r="AD205" s="119"/>
      <c r="AE205" s="119"/>
      <c r="AF205" s="119"/>
      <c r="AG205" s="119"/>
      <c r="AH205" s="119"/>
      <c r="AI205" s="119"/>
      <c r="AJ205" s="119"/>
      <c r="AK205" s="119"/>
      <c r="AL205" s="119"/>
      <c r="AM205" s="119"/>
      <c r="AN205" s="119"/>
      <c r="AO205" s="119"/>
      <c r="AP205" s="1700" t="s">
        <v>995</v>
      </c>
      <c r="AQ205" s="1701" t="s">
        <v>996</v>
      </c>
      <c r="AR205" s="123"/>
      <c r="AS205" s="123"/>
      <c r="AT205" s="119"/>
      <c r="AU205" s="119"/>
      <c r="AV205" s="119"/>
      <c r="AW205" s="119"/>
      <c r="AX205" s="119"/>
      <c r="AY205" s="119"/>
      <c r="AZ205" s="119"/>
      <c r="BA205" s="119"/>
      <c r="BO205" s="887"/>
      <c r="BP205" s="888"/>
      <c r="BQ205" s="888"/>
      <c r="BR205" s="888"/>
      <c r="BS205" s="888"/>
      <c r="BT205" s="888"/>
      <c r="BU205" s="888"/>
      <c r="BV205" s="888"/>
      <c r="BW205" s="888"/>
      <c r="BX205" s="888"/>
      <c r="BY205" s="888"/>
      <c r="BZ205" s="888"/>
      <c r="CA205" s="888"/>
      <c r="CB205" s="888"/>
      <c r="CC205" s="888"/>
      <c r="CD205" s="888"/>
      <c r="CE205" s="888"/>
      <c r="CF205" s="888"/>
      <c r="CG205" s="888"/>
      <c r="CH205" s="888"/>
      <c r="CI205" s="888"/>
      <c r="CJ205" s="888"/>
      <c r="CK205" s="888"/>
      <c r="CL205" s="888"/>
      <c r="CM205" s="888"/>
      <c r="CN205" s="888"/>
      <c r="CO205" s="888"/>
      <c r="CP205" s="888"/>
      <c r="CQ205" s="888"/>
      <c r="CR205" s="888"/>
      <c r="CS205" s="888"/>
      <c r="CT205" s="888"/>
      <c r="CU205" s="888"/>
      <c r="CV205" s="888"/>
      <c r="CW205" s="888"/>
      <c r="CX205" s="888"/>
      <c r="CY205" s="888"/>
      <c r="CZ205" s="888"/>
      <c r="DA205" s="888"/>
      <c r="DB205" s="888"/>
      <c r="DC205" s="888"/>
      <c r="DD205" s="888"/>
      <c r="DE205" s="888"/>
      <c r="DF205" s="888"/>
      <c r="DG205" s="888"/>
      <c r="DH205" s="888"/>
      <c r="DI205" s="888"/>
    </row>
    <row r="206" spans="1:113" s="121" customFormat="1" ht="21" hidden="1" x14ac:dyDescent="0.25">
      <c r="A206" s="532"/>
      <c r="B206" s="117"/>
      <c r="C206" s="117"/>
      <c r="D206" s="117"/>
      <c r="E206" s="117"/>
      <c r="F206" s="117"/>
      <c r="G206" s="117"/>
      <c r="H206" s="117"/>
      <c r="I206" s="117"/>
      <c r="J206" s="117"/>
      <c r="K206" s="117"/>
      <c r="L206" s="117"/>
      <c r="M206" s="119"/>
      <c r="N206" s="119"/>
      <c r="O206" s="119"/>
      <c r="P206" s="119"/>
      <c r="Q206" s="119"/>
      <c r="R206" s="119"/>
      <c r="S206" s="119"/>
      <c r="T206" s="119"/>
      <c r="U206" s="119"/>
      <c r="V206" s="119"/>
      <c r="W206" s="119"/>
      <c r="X206" s="119"/>
      <c r="Y206" s="119"/>
      <c r="Z206" s="119"/>
      <c r="AA206" s="119"/>
      <c r="AB206" s="119"/>
      <c r="AC206" s="119"/>
      <c r="AD206" s="119"/>
      <c r="AE206" s="119"/>
      <c r="AF206" s="119"/>
      <c r="AG206" s="119"/>
      <c r="AH206" s="119"/>
      <c r="AI206" s="119"/>
      <c r="AJ206" s="119"/>
      <c r="AK206" s="119"/>
      <c r="AL206" s="119"/>
      <c r="AM206" s="119"/>
      <c r="AN206" s="119"/>
      <c r="AO206" s="119"/>
      <c r="AP206" s="1700" t="s">
        <v>997</v>
      </c>
      <c r="AQ206" s="1701" t="s">
        <v>943</v>
      </c>
      <c r="AR206" s="123"/>
      <c r="AS206" s="123"/>
      <c r="AT206" s="119"/>
      <c r="AU206" s="119"/>
      <c r="AV206" s="119"/>
      <c r="AW206" s="119"/>
      <c r="AX206" s="119"/>
      <c r="AY206" s="119"/>
      <c r="AZ206" s="119"/>
      <c r="BA206" s="119"/>
      <c r="BO206" s="887"/>
      <c r="BP206" s="888"/>
      <c r="BQ206" s="888"/>
      <c r="BR206" s="888"/>
      <c r="BS206" s="888"/>
      <c r="BT206" s="888"/>
      <c r="BU206" s="888"/>
      <c r="BV206" s="888"/>
      <c r="BW206" s="888"/>
      <c r="BX206" s="888"/>
      <c r="BY206" s="888"/>
      <c r="BZ206" s="888"/>
      <c r="CA206" s="888"/>
      <c r="CB206" s="888"/>
      <c r="CC206" s="888"/>
      <c r="CD206" s="888"/>
      <c r="CE206" s="888"/>
      <c r="CF206" s="888"/>
      <c r="CG206" s="888"/>
      <c r="CH206" s="888"/>
      <c r="CI206" s="888"/>
      <c r="CJ206" s="888"/>
      <c r="CK206" s="888"/>
      <c r="CL206" s="888"/>
      <c r="CM206" s="888"/>
      <c r="CN206" s="888"/>
      <c r="CO206" s="888"/>
      <c r="CP206" s="888"/>
      <c r="CQ206" s="888"/>
      <c r="CR206" s="888"/>
      <c r="CS206" s="888"/>
      <c r="CT206" s="888"/>
      <c r="CU206" s="888"/>
      <c r="CV206" s="888"/>
      <c r="CW206" s="888"/>
      <c r="CX206" s="888"/>
      <c r="CY206" s="888"/>
      <c r="CZ206" s="888"/>
      <c r="DA206" s="888"/>
      <c r="DB206" s="888"/>
      <c r="DC206" s="888"/>
      <c r="DD206" s="888"/>
      <c r="DE206" s="888"/>
      <c r="DF206" s="888"/>
      <c r="DG206" s="888"/>
      <c r="DH206" s="888"/>
      <c r="DI206" s="888"/>
    </row>
    <row r="207" spans="1:113" s="121" customFormat="1" ht="21" hidden="1" x14ac:dyDescent="0.25">
      <c r="A207" s="532"/>
      <c r="B207" s="117"/>
      <c r="C207" s="117"/>
      <c r="D207" s="117"/>
      <c r="E207" s="117"/>
      <c r="F207" s="117"/>
      <c r="G207" s="117"/>
      <c r="H207" s="117"/>
      <c r="I207" s="117"/>
      <c r="J207" s="117"/>
      <c r="K207" s="117"/>
      <c r="L207" s="117"/>
      <c r="M207" s="119"/>
      <c r="N207" s="119"/>
      <c r="O207" s="119"/>
      <c r="P207" s="119"/>
      <c r="Q207" s="119"/>
      <c r="R207" s="119"/>
      <c r="S207" s="119"/>
      <c r="T207" s="119"/>
      <c r="U207" s="119"/>
      <c r="V207" s="119"/>
      <c r="W207" s="119"/>
      <c r="X207" s="119"/>
      <c r="Y207" s="119"/>
      <c r="Z207" s="119"/>
      <c r="AA207" s="119"/>
      <c r="AB207" s="119"/>
      <c r="AC207" s="119"/>
      <c r="AD207" s="119"/>
      <c r="AE207" s="119"/>
      <c r="AF207" s="119"/>
      <c r="AG207" s="119"/>
      <c r="AH207" s="119"/>
      <c r="AI207" s="119"/>
      <c r="AJ207" s="119"/>
      <c r="AK207" s="119"/>
      <c r="AL207" s="119"/>
      <c r="AM207" s="119"/>
      <c r="AN207" s="119"/>
      <c r="AO207" s="119"/>
      <c r="AP207" s="1700" t="s">
        <v>998</v>
      </c>
      <c r="AQ207" s="1701" t="s">
        <v>999</v>
      </c>
      <c r="AR207" s="123"/>
      <c r="AS207" s="123"/>
      <c r="AT207" s="119"/>
      <c r="AU207" s="119"/>
      <c r="AV207" s="119"/>
      <c r="AW207" s="119"/>
      <c r="AX207" s="119"/>
      <c r="AY207" s="119"/>
      <c r="AZ207" s="119"/>
      <c r="BA207" s="119"/>
      <c r="BO207" s="887"/>
      <c r="BP207" s="888"/>
      <c r="BQ207" s="888"/>
      <c r="BR207" s="888"/>
      <c r="BS207" s="888"/>
      <c r="BT207" s="888"/>
      <c r="BU207" s="888"/>
      <c r="BV207" s="888"/>
      <c r="BW207" s="888"/>
      <c r="BX207" s="888"/>
      <c r="BY207" s="888"/>
      <c r="BZ207" s="888"/>
      <c r="CA207" s="888"/>
      <c r="CB207" s="888"/>
      <c r="CC207" s="888"/>
      <c r="CD207" s="888"/>
      <c r="CE207" s="888"/>
      <c r="CF207" s="888"/>
      <c r="CG207" s="888"/>
      <c r="CH207" s="888"/>
      <c r="CI207" s="888"/>
      <c r="CJ207" s="888"/>
      <c r="CK207" s="888"/>
      <c r="CL207" s="888"/>
      <c r="CM207" s="888"/>
      <c r="CN207" s="888"/>
      <c r="CO207" s="888"/>
      <c r="CP207" s="888"/>
      <c r="CQ207" s="888"/>
      <c r="CR207" s="888"/>
      <c r="CS207" s="888"/>
      <c r="CT207" s="888"/>
      <c r="CU207" s="888"/>
      <c r="CV207" s="888"/>
      <c r="CW207" s="888"/>
      <c r="CX207" s="888"/>
      <c r="CY207" s="888"/>
      <c r="CZ207" s="888"/>
      <c r="DA207" s="888"/>
      <c r="DB207" s="888"/>
      <c r="DC207" s="888"/>
      <c r="DD207" s="888"/>
      <c r="DE207" s="888"/>
      <c r="DF207" s="888"/>
      <c r="DG207" s="888"/>
      <c r="DH207" s="888"/>
      <c r="DI207" s="888"/>
    </row>
    <row r="208" spans="1:113" s="121" customFormat="1" hidden="1" x14ac:dyDescent="0.25">
      <c r="A208" s="532"/>
      <c r="B208" s="117"/>
      <c r="C208" s="117"/>
      <c r="D208" s="117"/>
      <c r="E208" s="117"/>
      <c r="F208" s="117"/>
      <c r="G208" s="117"/>
      <c r="H208" s="117"/>
      <c r="I208" s="117"/>
      <c r="J208" s="117"/>
      <c r="K208" s="117"/>
      <c r="L208" s="117"/>
      <c r="M208" s="119"/>
      <c r="N208" s="119"/>
      <c r="O208" s="119"/>
      <c r="P208" s="119"/>
      <c r="Q208" s="119"/>
      <c r="R208" s="119"/>
      <c r="S208" s="119"/>
      <c r="T208" s="119"/>
      <c r="U208" s="119"/>
      <c r="V208" s="119"/>
      <c r="W208" s="119"/>
      <c r="X208" s="119"/>
      <c r="Y208" s="119"/>
      <c r="Z208" s="119"/>
      <c r="AA208" s="119"/>
      <c r="AB208" s="119"/>
      <c r="AC208" s="119"/>
      <c r="AD208" s="119"/>
      <c r="AE208" s="119"/>
      <c r="AF208" s="119"/>
      <c r="AG208" s="119"/>
      <c r="AH208" s="119"/>
      <c r="AI208" s="119"/>
      <c r="AJ208" s="119"/>
      <c r="AK208" s="119"/>
      <c r="AL208" s="119"/>
      <c r="AM208" s="119"/>
      <c r="AN208" s="119"/>
      <c r="AO208" s="119"/>
      <c r="AP208" s="2264" t="s">
        <v>1000</v>
      </c>
      <c r="AQ208" s="1710"/>
      <c r="AR208" s="123"/>
      <c r="AS208" s="123"/>
      <c r="AT208" s="119"/>
      <c r="AU208" s="119"/>
      <c r="AV208" s="119"/>
      <c r="AW208" s="119"/>
      <c r="AX208" s="119"/>
      <c r="AY208" s="119"/>
      <c r="AZ208" s="119"/>
      <c r="BA208" s="119"/>
      <c r="BO208" s="887"/>
      <c r="BP208" s="888"/>
      <c r="BQ208" s="888"/>
      <c r="BR208" s="888"/>
      <c r="BS208" s="888"/>
      <c r="BT208" s="888"/>
      <c r="BU208" s="888"/>
      <c r="BV208" s="888"/>
      <c r="BW208" s="888"/>
      <c r="BX208" s="888"/>
      <c r="BY208" s="888"/>
      <c r="BZ208" s="888"/>
      <c r="CA208" s="888"/>
      <c r="CB208" s="888"/>
      <c r="CC208" s="888"/>
      <c r="CD208" s="888"/>
      <c r="CE208" s="888"/>
      <c r="CF208" s="888"/>
      <c r="CG208" s="888"/>
      <c r="CH208" s="888"/>
      <c r="CI208" s="888"/>
      <c r="CJ208" s="888"/>
      <c r="CK208" s="888"/>
      <c r="CL208" s="888"/>
      <c r="CM208" s="888"/>
      <c r="CN208" s="888"/>
      <c r="CO208" s="888"/>
      <c r="CP208" s="888"/>
      <c r="CQ208" s="888"/>
      <c r="CR208" s="888"/>
      <c r="CS208" s="888"/>
      <c r="CT208" s="888"/>
      <c r="CU208" s="888"/>
      <c r="CV208" s="888"/>
      <c r="CW208" s="888"/>
      <c r="CX208" s="888"/>
      <c r="CY208" s="888"/>
      <c r="CZ208" s="888"/>
      <c r="DA208" s="888"/>
      <c r="DB208" s="888"/>
      <c r="DC208" s="888"/>
      <c r="DD208" s="888"/>
      <c r="DE208" s="888"/>
      <c r="DF208" s="888"/>
      <c r="DG208" s="888"/>
      <c r="DH208" s="888"/>
      <c r="DI208" s="888"/>
    </row>
    <row r="209" spans="1:113" s="121" customFormat="1" hidden="1" x14ac:dyDescent="0.25">
      <c r="A209" s="532"/>
      <c r="B209" s="117"/>
      <c r="C209" s="117"/>
      <c r="D209" s="117"/>
      <c r="E209" s="117"/>
      <c r="F209" s="117"/>
      <c r="G209" s="117"/>
      <c r="H209" s="117"/>
      <c r="I209" s="117"/>
      <c r="J209" s="117"/>
      <c r="K209" s="117"/>
      <c r="L209" s="117"/>
      <c r="M209" s="117"/>
      <c r="N209" s="117"/>
      <c r="O209" s="117"/>
      <c r="P209" s="117"/>
      <c r="Q209" s="117"/>
      <c r="R209" s="117"/>
      <c r="S209" s="117"/>
      <c r="T209" s="117"/>
      <c r="U209" s="117"/>
      <c r="V209" s="117"/>
      <c r="W209" s="117"/>
      <c r="X209" s="117"/>
      <c r="Y209" s="117"/>
      <c r="Z209" s="117"/>
      <c r="AA209" s="117"/>
      <c r="AB209" s="117"/>
      <c r="AC209" s="117"/>
      <c r="AD209" s="117"/>
      <c r="AE209" s="117"/>
      <c r="AF209" s="117"/>
      <c r="AG209" s="117"/>
      <c r="AH209" s="117"/>
      <c r="AI209" s="117"/>
      <c r="AJ209" s="117"/>
      <c r="AK209" s="117"/>
      <c r="AL209" s="117"/>
      <c r="AM209" s="117"/>
      <c r="AN209" s="117"/>
      <c r="AO209" s="117"/>
      <c r="AP209" s="2265"/>
      <c r="AQ209" s="1701" t="s">
        <v>977</v>
      </c>
      <c r="AR209" s="118"/>
      <c r="AS209" s="118"/>
      <c r="AT209" s="117"/>
      <c r="AU209" s="117"/>
      <c r="AV209" s="117"/>
      <c r="AW209" s="117"/>
      <c r="AX209" s="117"/>
      <c r="AY209" s="117"/>
      <c r="AZ209" s="117"/>
      <c r="BA209" s="117"/>
      <c r="BO209" s="887"/>
      <c r="BP209" s="888"/>
      <c r="BQ209" s="888"/>
      <c r="BR209" s="888"/>
      <c r="BS209" s="888"/>
      <c r="BT209" s="888"/>
      <c r="BU209" s="888"/>
      <c r="BV209" s="888"/>
      <c r="BW209" s="888"/>
      <c r="BX209" s="888"/>
      <c r="BY209" s="888"/>
      <c r="BZ209" s="888"/>
      <c r="CA209" s="888"/>
      <c r="CB209" s="888"/>
      <c r="CC209" s="888"/>
      <c r="CD209" s="888"/>
      <c r="CE209" s="888"/>
      <c r="CF209" s="888"/>
      <c r="CG209" s="888"/>
      <c r="CH209" s="888"/>
      <c r="CI209" s="888"/>
      <c r="CJ209" s="888"/>
      <c r="CK209" s="888"/>
      <c r="CL209" s="888"/>
      <c r="CM209" s="888"/>
      <c r="CN209" s="888"/>
      <c r="CO209" s="888"/>
      <c r="CP209" s="888"/>
      <c r="CQ209" s="888"/>
      <c r="CR209" s="888"/>
      <c r="CS209" s="888"/>
      <c r="CT209" s="888"/>
      <c r="CU209" s="888"/>
      <c r="CV209" s="888"/>
      <c r="CW209" s="888"/>
      <c r="CX209" s="888"/>
      <c r="CY209" s="888"/>
      <c r="CZ209" s="888"/>
      <c r="DA209" s="888"/>
      <c r="DB209" s="888"/>
      <c r="DC209" s="888"/>
      <c r="DD209" s="888"/>
      <c r="DE209" s="888"/>
      <c r="DF209" s="888"/>
      <c r="DG209" s="888"/>
      <c r="DH209" s="888"/>
      <c r="DI209" s="888"/>
    </row>
    <row r="210" spans="1:113" s="121" customFormat="1" hidden="1" x14ac:dyDescent="0.25">
      <c r="A210" s="532"/>
      <c r="B210" s="117"/>
      <c r="C210" s="117"/>
      <c r="D210" s="117"/>
      <c r="E210" s="117"/>
      <c r="F210" s="117"/>
      <c r="G210" s="117"/>
      <c r="H210" s="117"/>
      <c r="I210" s="117"/>
      <c r="J210" s="117"/>
      <c r="K210" s="117"/>
      <c r="L210" s="117"/>
      <c r="M210" s="117"/>
      <c r="N210" s="117"/>
      <c r="O210" s="117"/>
      <c r="P210" s="117"/>
      <c r="Q210" s="117"/>
      <c r="R210" s="117"/>
      <c r="S210" s="117"/>
      <c r="T210" s="117"/>
      <c r="U210" s="117"/>
      <c r="V210" s="117"/>
      <c r="W210" s="117"/>
      <c r="X210" s="117"/>
      <c r="Y210" s="117"/>
      <c r="Z210" s="117"/>
      <c r="AA210" s="117"/>
      <c r="AB210" s="117"/>
      <c r="AC210" s="117"/>
      <c r="AD210" s="117"/>
      <c r="AE210" s="117"/>
      <c r="AF210" s="117"/>
      <c r="AG210" s="117"/>
      <c r="AH210" s="117"/>
      <c r="AI210" s="117"/>
      <c r="AJ210" s="117"/>
      <c r="AK210" s="117"/>
      <c r="AL210" s="117"/>
      <c r="AM210" s="117"/>
      <c r="AN210" s="117"/>
      <c r="AO210" s="117"/>
      <c r="AP210" s="1700" t="s">
        <v>1001</v>
      </c>
      <c r="AQ210" s="1701" t="s">
        <v>1002</v>
      </c>
      <c r="AR210" s="118"/>
      <c r="AS210" s="118"/>
      <c r="AT210" s="117"/>
      <c r="AU210" s="117"/>
      <c r="AV210" s="117"/>
      <c r="AW210" s="117"/>
      <c r="AX210" s="117"/>
      <c r="AY210" s="117"/>
      <c r="AZ210" s="117"/>
      <c r="BA210" s="117"/>
      <c r="BO210" s="887"/>
      <c r="BP210" s="888"/>
      <c r="BQ210" s="888"/>
      <c r="BR210" s="888"/>
      <c r="BS210" s="888"/>
      <c r="BT210" s="888"/>
      <c r="BU210" s="888"/>
      <c r="BV210" s="888"/>
      <c r="BW210" s="888"/>
      <c r="BX210" s="888"/>
      <c r="BY210" s="888"/>
      <c r="BZ210" s="888"/>
      <c r="CA210" s="888"/>
      <c r="CB210" s="888"/>
      <c r="CC210" s="888"/>
      <c r="CD210" s="888"/>
      <c r="CE210" s="888"/>
      <c r="CF210" s="888"/>
      <c r="CG210" s="888"/>
      <c r="CH210" s="888"/>
      <c r="CI210" s="888"/>
      <c r="CJ210" s="888"/>
      <c r="CK210" s="888"/>
      <c r="CL210" s="888"/>
      <c r="CM210" s="888"/>
      <c r="CN210" s="888"/>
      <c r="CO210" s="888"/>
      <c r="CP210" s="888"/>
      <c r="CQ210" s="888"/>
      <c r="CR210" s="888"/>
      <c r="CS210" s="888"/>
      <c r="CT210" s="888"/>
      <c r="CU210" s="888"/>
      <c r="CV210" s="888"/>
      <c r="CW210" s="888"/>
      <c r="CX210" s="888"/>
      <c r="CY210" s="888"/>
      <c r="CZ210" s="888"/>
      <c r="DA210" s="888"/>
      <c r="DB210" s="888"/>
      <c r="DC210" s="888"/>
      <c r="DD210" s="888"/>
      <c r="DE210" s="888"/>
      <c r="DF210" s="888"/>
      <c r="DG210" s="888"/>
      <c r="DH210" s="888"/>
      <c r="DI210" s="888"/>
    </row>
    <row r="211" spans="1:113" s="121" customFormat="1" ht="21" hidden="1" x14ac:dyDescent="0.25">
      <c r="A211" s="532"/>
      <c r="B211" s="117"/>
      <c r="C211" s="117"/>
      <c r="D211" s="117"/>
      <c r="E211" s="117"/>
      <c r="F211" s="117"/>
      <c r="G211" s="117"/>
      <c r="H211" s="117"/>
      <c r="I211" s="117"/>
      <c r="J211" s="117"/>
      <c r="K211" s="117"/>
      <c r="L211" s="117"/>
      <c r="M211" s="117"/>
      <c r="N211" s="117"/>
      <c r="O211" s="117"/>
      <c r="P211" s="117"/>
      <c r="Q211" s="117"/>
      <c r="R211" s="117"/>
      <c r="S211" s="117"/>
      <c r="T211" s="117"/>
      <c r="U211" s="117"/>
      <c r="V211" s="117"/>
      <c r="W211" s="117"/>
      <c r="X211" s="117"/>
      <c r="Y211" s="117"/>
      <c r="Z211" s="117"/>
      <c r="AA211" s="117"/>
      <c r="AB211" s="117"/>
      <c r="AC211" s="117"/>
      <c r="AD211" s="117"/>
      <c r="AE211" s="117"/>
      <c r="AF211" s="117"/>
      <c r="AG211" s="117"/>
      <c r="AH211" s="117"/>
      <c r="AI211" s="117"/>
      <c r="AJ211" s="117"/>
      <c r="AK211" s="117"/>
      <c r="AL211" s="117"/>
      <c r="AM211" s="117"/>
      <c r="AN211" s="117"/>
      <c r="AO211" s="117"/>
      <c r="AP211" s="1700" t="s">
        <v>1003</v>
      </c>
      <c r="AQ211" s="1701" t="s">
        <v>1004</v>
      </c>
      <c r="AR211" s="118"/>
      <c r="AS211" s="118"/>
      <c r="AT211" s="117"/>
      <c r="AU211" s="117"/>
      <c r="AV211" s="117"/>
      <c r="AW211" s="117"/>
      <c r="AX211" s="117"/>
      <c r="AY211" s="117"/>
      <c r="AZ211" s="117"/>
      <c r="BA211" s="117"/>
      <c r="BO211" s="887"/>
      <c r="BP211" s="888"/>
      <c r="BQ211" s="888"/>
      <c r="BR211" s="888"/>
      <c r="BS211" s="888"/>
      <c r="BT211" s="888"/>
      <c r="BU211" s="888"/>
      <c r="BV211" s="888"/>
      <c r="BW211" s="888"/>
      <c r="BX211" s="888"/>
      <c r="BY211" s="888"/>
      <c r="BZ211" s="888"/>
      <c r="CA211" s="888"/>
      <c r="CB211" s="888"/>
      <c r="CC211" s="888"/>
      <c r="CD211" s="888"/>
      <c r="CE211" s="888"/>
      <c r="CF211" s="888"/>
      <c r="CG211" s="888"/>
      <c r="CH211" s="888"/>
      <c r="CI211" s="888"/>
      <c r="CJ211" s="888"/>
      <c r="CK211" s="888"/>
      <c r="CL211" s="888"/>
      <c r="CM211" s="888"/>
      <c r="CN211" s="888"/>
      <c r="CO211" s="888"/>
      <c r="CP211" s="888"/>
      <c r="CQ211" s="888"/>
      <c r="CR211" s="888"/>
      <c r="CS211" s="888"/>
      <c r="CT211" s="888"/>
      <c r="CU211" s="888"/>
      <c r="CV211" s="888"/>
      <c r="CW211" s="888"/>
      <c r="CX211" s="888"/>
      <c r="CY211" s="888"/>
      <c r="CZ211" s="888"/>
      <c r="DA211" s="888"/>
      <c r="DB211" s="888"/>
      <c r="DC211" s="888"/>
      <c r="DD211" s="888"/>
      <c r="DE211" s="888"/>
      <c r="DF211" s="888"/>
      <c r="DG211" s="888"/>
      <c r="DH211" s="888"/>
      <c r="DI211" s="888"/>
    </row>
    <row r="212" spans="1:113" ht="21" hidden="1" x14ac:dyDescent="0.25">
      <c r="A212" s="532"/>
      <c r="B212" s="117"/>
      <c r="C212" s="117"/>
      <c r="D212" s="117"/>
      <c r="E212" s="117"/>
      <c r="F212" s="117"/>
      <c r="G212" s="117"/>
      <c r="H212" s="117"/>
      <c r="I212" s="117"/>
      <c r="J212" s="117"/>
      <c r="K212" s="117"/>
      <c r="L212" s="117"/>
      <c r="M212" s="117"/>
      <c r="N212" s="117"/>
      <c r="O212" s="117"/>
      <c r="P212" s="117"/>
      <c r="Q212" s="117"/>
      <c r="R212" s="117"/>
      <c r="S212" s="117"/>
      <c r="T212" s="117"/>
      <c r="U212" s="117"/>
      <c r="V212" s="117"/>
      <c r="W212" s="117"/>
      <c r="X212" s="117"/>
      <c r="Y212" s="117"/>
      <c r="Z212" s="117"/>
      <c r="AA212" s="117"/>
      <c r="AB212" s="117"/>
      <c r="AC212" s="117"/>
      <c r="AD212" s="117"/>
      <c r="AE212" s="117"/>
      <c r="AF212" s="117"/>
      <c r="AG212" s="117"/>
      <c r="AH212" s="117"/>
      <c r="AI212" s="117"/>
      <c r="AJ212" s="117"/>
      <c r="AK212" s="117"/>
      <c r="AL212" s="117"/>
      <c r="AM212" s="117"/>
      <c r="AN212" s="117"/>
      <c r="AO212" s="117"/>
      <c r="AP212" s="1700" t="s">
        <v>1005</v>
      </c>
      <c r="AQ212" s="1705" t="s">
        <v>1006</v>
      </c>
      <c r="AR212" s="118"/>
      <c r="AS212" s="118"/>
      <c r="AT212" s="117"/>
      <c r="AU212" s="117"/>
      <c r="AV212" s="117"/>
      <c r="AW212" s="117"/>
      <c r="AX212" s="117"/>
      <c r="AY212" s="117"/>
      <c r="AZ212" s="117"/>
      <c r="BA212" s="117"/>
      <c r="BO212" s="883"/>
    </row>
    <row r="213" spans="1:113" hidden="1" x14ac:dyDescent="0.25">
      <c r="A213" s="532"/>
      <c r="B213" s="117"/>
      <c r="C213" s="117"/>
      <c r="D213" s="117"/>
      <c r="E213" s="117"/>
      <c r="F213" s="117"/>
      <c r="G213" s="117"/>
      <c r="H213" s="117"/>
      <c r="I213" s="117"/>
      <c r="J213" s="117"/>
      <c r="K213" s="117"/>
      <c r="L213" s="117"/>
      <c r="M213" s="117"/>
      <c r="N213" s="117"/>
      <c r="O213" s="117"/>
      <c r="P213" s="117"/>
      <c r="Q213" s="117"/>
      <c r="R213" s="117"/>
      <c r="S213" s="117"/>
      <c r="T213" s="117"/>
      <c r="U213" s="117"/>
      <c r="V213" s="117"/>
      <c r="W213" s="117"/>
      <c r="X213" s="117"/>
      <c r="Y213" s="117"/>
      <c r="Z213" s="117"/>
      <c r="AA213" s="117"/>
      <c r="AB213" s="117"/>
      <c r="AC213" s="117"/>
      <c r="AD213" s="117"/>
      <c r="AE213" s="117"/>
      <c r="AF213" s="117"/>
      <c r="AG213" s="117"/>
      <c r="AH213" s="117"/>
      <c r="AI213" s="117"/>
      <c r="AJ213" s="117"/>
      <c r="AK213" s="117"/>
      <c r="AL213" s="117"/>
      <c r="AM213" s="117"/>
      <c r="AN213" s="117"/>
      <c r="AO213" s="117"/>
      <c r="AP213" s="1710"/>
      <c r="AQ213" s="1710"/>
      <c r="AR213" s="118"/>
      <c r="AS213" s="118"/>
      <c r="AT213" s="117"/>
      <c r="AU213" s="117"/>
      <c r="AV213" s="117"/>
      <c r="AW213" s="117"/>
      <c r="AX213" s="117"/>
      <c r="AY213" s="117"/>
      <c r="AZ213" s="117"/>
      <c r="BA213" s="117"/>
      <c r="BO213" s="883"/>
    </row>
    <row r="214" spans="1:113" hidden="1" x14ac:dyDescent="0.25">
      <c r="A214" s="532"/>
      <c r="B214" s="117"/>
      <c r="C214" s="117"/>
      <c r="D214" s="117"/>
      <c r="E214" s="117"/>
      <c r="F214" s="117"/>
      <c r="G214" s="117"/>
      <c r="H214" s="117"/>
      <c r="I214" s="117"/>
      <c r="J214" s="117"/>
      <c r="K214" s="117"/>
      <c r="L214" s="117"/>
      <c r="M214" s="117"/>
      <c r="N214" s="117"/>
      <c r="O214" s="117"/>
      <c r="P214" s="117"/>
      <c r="Q214" s="117"/>
      <c r="R214" s="117"/>
      <c r="S214" s="117"/>
      <c r="T214" s="117"/>
      <c r="U214" s="117"/>
      <c r="V214" s="117"/>
      <c r="W214" s="117"/>
      <c r="X214" s="117"/>
      <c r="Y214" s="117"/>
      <c r="Z214" s="117"/>
      <c r="AA214" s="117"/>
      <c r="AB214" s="117"/>
      <c r="AC214" s="117"/>
      <c r="AD214" s="117"/>
      <c r="AE214" s="117"/>
      <c r="AF214" s="117"/>
      <c r="AG214" s="117"/>
      <c r="AH214" s="117"/>
      <c r="AI214" s="117"/>
      <c r="AJ214" s="117"/>
      <c r="AK214" s="117"/>
      <c r="AL214" s="117"/>
      <c r="AM214" s="117"/>
      <c r="AN214" s="117"/>
      <c r="AO214" s="117"/>
      <c r="AP214" s="1700" t="s">
        <v>1007</v>
      </c>
      <c r="AQ214" s="1701" t="s">
        <v>1008</v>
      </c>
      <c r="AR214" s="118"/>
      <c r="AS214" s="118"/>
      <c r="AT214" s="117"/>
      <c r="AU214" s="117"/>
      <c r="AV214" s="117"/>
      <c r="AW214" s="117"/>
      <c r="AX214" s="117"/>
      <c r="AY214" s="117"/>
      <c r="AZ214" s="117"/>
      <c r="BA214" s="117"/>
      <c r="BO214" s="883"/>
    </row>
    <row r="215" spans="1:113" hidden="1" x14ac:dyDescent="0.25">
      <c r="A215" s="532"/>
      <c r="B215" s="117"/>
      <c r="C215" s="117"/>
      <c r="D215" s="117"/>
      <c r="E215" s="117"/>
      <c r="F215" s="117"/>
      <c r="G215" s="117"/>
      <c r="H215" s="117"/>
      <c r="I215" s="117"/>
      <c r="J215" s="117"/>
      <c r="K215" s="117"/>
      <c r="L215" s="117"/>
      <c r="M215" s="117"/>
      <c r="N215" s="117"/>
      <c r="O215" s="117"/>
      <c r="P215" s="117"/>
      <c r="Q215" s="117"/>
      <c r="R215" s="117"/>
      <c r="S215" s="117"/>
      <c r="T215" s="117"/>
      <c r="U215" s="117"/>
      <c r="V215" s="117"/>
      <c r="W215" s="117"/>
      <c r="X215" s="117"/>
      <c r="Y215" s="117"/>
      <c r="Z215" s="117"/>
      <c r="AA215" s="117"/>
      <c r="AB215" s="117"/>
      <c r="AC215" s="117"/>
      <c r="AD215" s="117"/>
      <c r="AE215" s="117"/>
      <c r="AF215" s="117"/>
      <c r="AG215" s="117"/>
      <c r="AH215" s="117"/>
      <c r="AI215" s="117"/>
      <c r="AJ215" s="117"/>
      <c r="AK215" s="117"/>
      <c r="AL215" s="117"/>
      <c r="AM215" s="117"/>
      <c r="AN215" s="117"/>
      <c r="AO215" s="117"/>
      <c r="AP215" s="1710"/>
      <c r="AQ215" s="1710"/>
      <c r="AR215" s="118"/>
      <c r="AS215" s="118"/>
      <c r="AT215" s="117"/>
      <c r="AU215" s="117"/>
      <c r="AV215" s="117"/>
      <c r="AW215" s="117"/>
      <c r="AX215" s="117"/>
      <c r="AY215" s="117"/>
      <c r="AZ215" s="117"/>
      <c r="BA215" s="117"/>
      <c r="BO215" s="883"/>
    </row>
    <row r="216" spans="1:113" ht="21" hidden="1" x14ac:dyDescent="0.25">
      <c r="A216" s="532"/>
      <c r="B216" s="117"/>
      <c r="C216" s="117"/>
      <c r="D216" s="117"/>
      <c r="E216" s="117"/>
      <c r="F216" s="117"/>
      <c r="G216" s="117"/>
      <c r="H216" s="117"/>
      <c r="I216" s="117"/>
      <c r="J216" s="117"/>
      <c r="K216" s="117"/>
      <c r="L216" s="117"/>
      <c r="M216" s="117"/>
      <c r="N216" s="117"/>
      <c r="O216" s="117"/>
      <c r="P216" s="117"/>
      <c r="Q216" s="117"/>
      <c r="R216" s="117"/>
      <c r="S216" s="117"/>
      <c r="T216" s="117"/>
      <c r="U216" s="117"/>
      <c r="V216" s="117"/>
      <c r="W216" s="117"/>
      <c r="X216" s="117"/>
      <c r="Y216" s="117"/>
      <c r="Z216" s="117"/>
      <c r="AA216" s="117"/>
      <c r="AB216" s="117"/>
      <c r="AC216" s="117"/>
      <c r="AD216" s="117"/>
      <c r="AE216" s="117"/>
      <c r="AF216" s="117"/>
      <c r="AG216" s="117"/>
      <c r="AH216" s="117"/>
      <c r="AI216" s="117"/>
      <c r="AJ216" s="117"/>
      <c r="AK216" s="117"/>
      <c r="AL216" s="117"/>
      <c r="AM216" s="117"/>
      <c r="AN216" s="117"/>
      <c r="AO216" s="117"/>
      <c r="AP216" s="1700" t="s">
        <v>1009</v>
      </c>
      <c r="AQ216" s="1700" t="s">
        <v>1010</v>
      </c>
      <c r="AR216" s="118"/>
      <c r="AS216" s="118"/>
      <c r="AT216" s="117"/>
      <c r="AU216" s="117"/>
      <c r="AV216" s="117"/>
      <c r="AW216" s="117"/>
      <c r="AX216" s="117"/>
      <c r="AY216" s="117"/>
      <c r="AZ216" s="117"/>
      <c r="BA216" s="117"/>
      <c r="BO216" s="883"/>
    </row>
    <row r="217" spans="1:113" ht="21" hidden="1" x14ac:dyDescent="0.25">
      <c r="A217" s="532"/>
      <c r="B217" s="117"/>
      <c r="C217" s="117"/>
      <c r="D217" s="117"/>
      <c r="E217" s="117"/>
      <c r="F217" s="117"/>
      <c r="G217" s="117"/>
      <c r="H217" s="117"/>
      <c r="I217" s="117"/>
      <c r="J217" s="117"/>
      <c r="K217" s="117"/>
      <c r="L217" s="117"/>
      <c r="M217" s="117"/>
      <c r="N217" s="117"/>
      <c r="O217" s="117"/>
      <c r="P217" s="117"/>
      <c r="Q217" s="117"/>
      <c r="R217" s="117"/>
      <c r="S217" s="117"/>
      <c r="T217" s="117"/>
      <c r="U217" s="117"/>
      <c r="V217" s="117"/>
      <c r="W217" s="117"/>
      <c r="X217" s="117"/>
      <c r="Y217" s="117"/>
      <c r="Z217" s="117"/>
      <c r="AA217" s="117"/>
      <c r="AB217" s="117"/>
      <c r="AC217" s="117"/>
      <c r="AD217" s="117"/>
      <c r="AE217" s="117"/>
      <c r="AF217" s="117"/>
      <c r="AG217" s="117"/>
      <c r="AH217" s="117"/>
      <c r="AI217" s="117"/>
      <c r="AJ217" s="117"/>
      <c r="AK217" s="117"/>
      <c r="AL217" s="117"/>
      <c r="AM217" s="117"/>
      <c r="AN217" s="117"/>
      <c r="AO217" s="117"/>
      <c r="AP217" s="1700" t="s">
        <v>1011</v>
      </c>
      <c r="AQ217" s="1701" t="s">
        <v>971</v>
      </c>
      <c r="AR217" s="118"/>
      <c r="AS217" s="118"/>
      <c r="AT217" s="117"/>
      <c r="AU217" s="117"/>
      <c r="AV217" s="117"/>
      <c r="AW217" s="117"/>
      <c r="AX217" s="117"/>
      <c r="AY217" s="117"/>
      <c r="AZ217" s="117"/>
      <c r="BA217" s="117"/>
      <c r="BO217" s="883"/>
    </row>
    <row r="218" spans="1:113" ht="21" hidden="1" x14ac:dyDescent="0.25">
      <c r="A218" s="532"/>
      <c r="B218" s="117"/>
      <c r="C218" s="117"/>
      <c r="D218" s="117"/>
      <c r="E218" s="117"/>
      <c r="F218" s="117"/>
      <c r="G218" s="117"/>
      <c r="H218" s="117"/>
      <c r="I218" s="117"/>
      <c r="J218" s="117"/>
      <c r="K218" s="117"/>
      <c r="L218" s="117"/>
      <c r="M218" s="117"/>
      <c r="N218" s="117"/>
      <c r="O218" s="117"/>
      <c r="P218" s="117"/>
      <c r="Q218" s="117"/>
      <c r="R218" s="117"/>
      <c r="S218" s="117"/>
      <c r="T218" s="117"/>
      <c r="U218" s="117"/>
      <c r="V218" s="117"/>
      <c r="W218" s="117"/>
      <c r="X218" s="117"/>
      <c r="Y218" s="117"/>
      <c r="Z218" s="117"/>
      <c r="AA218" s="117"/>
      <c r="AB218" s="117"/>
      <c r="AC218" s="117"/>
      <c r="AD218" s="117"/>
      <c r="AE218" s="117"/>
      <c r="AF218" s="117"/>
      <c r="AG218" s="117"/>
      <c r="AH218" s="117"/>
      <c r="AI218" s="117"/>
      <c r="AJ218" s="117"/>
      <c r="AK218" s="117"/>
      <c r="AL218" s="117"/>
      <c r="AM218" s="117"/>
      <c r="AN218" s="117"/>
      <c r="AO218" s="117"/>
      <c r="AP218" s="1700" t="s">
        <v>1012</v>
      </c>
      <c r="AQ218" s="1701" t="s">
        <v>1013</v>
      </c>
      <c r="AR218" s="118"/>
      <c r="AS218" s="118"/>
      <c r="AT218" s="117"/>
      <c r="AU218" s="117"/>
      <c r="AV218" s="117"/>
      <c r="AW218" s="117"/>
      <c r="AX218" s="117"/>
      <c r="AY218" s="117"/>
      <c r="AZ218" s="117"/>
      <c r="BA218" s="117"/>
      <c r="BO218" s="883"/>
    </row>
    <row r="219" spans="1:113" ht="21" hidden="1" x14ac:dyDescent="0.25">
      <c r="A219" s="532"/>
      <c r="B219" s="117"/>
      <c r="C219" s="117"/>
      <c r="D219" s="117"/>
      <c r="E219" s="117"/>
      <c r="F219" s="117"/>
      <c r="G219" s="117"/>
      <c r="H219" s="117"/>
      <c r="I219" s="117"/>
      <c r="J219" s="117"/>
      <c r="K219" s="117"/>
      <c r="L219" s="117"/>
      <c r="M219" s="117"/>
      <c r="N219" s="117"/>
      <c r="O219" s="117"/>
      <c r="P219" s="117"/>
      <c r="Q219" s="117"/>
      <c r="R219" s="117"/>
      <c r="S219" s="117"/>
      <c r="T219" s="117"/>
      <c r="U219" s="117"/>
      <c r="V219" s="117"/>
      <c r="W219" s="117"/>
      <c r="X219" s="117"/>
      <c r="Y219" s="117"/>
      <c r="Z219" s="117"/>
      <c r="AA219" s="117"/>
      <c r="AB219" s="117"/>
      <c r="AC219" s="117"/>
      <c r="AD219" s="117"/>
      <c r="AE219" s="117"/>
      <c r="AF219" s="117"/>
      <c r="AG219" s="117"/>
      <c r="AH219" s="117"/>
      <c r="AI219" s="117"/>
      <c r="AJ219" s="117"/>
      <c r="AK219" s="117"/>
      <c r="AL219" s="117"/>
      <c r="AM219" s="117"/>
      <c r="AN219" s="117"/>
      <c r="AO219" s="117"/>
      <c r="AP219" s="1700" t="s">
        <v>1014</v>
      </c>
      <c r="AQ219" s="1705" t="s">
        <v>1015</v>
      </c>
      <c r="AR219" s="118"/>
      <c r="AS219" s="118"/>
      <c r="AT219" s="117"/>
      <c r="AU219" s="117"/>
      <c r="AV219" s="117"/>
      <c r="AW219" s="117"/>
      <c r="AX219" s="117"/>
      <c r="AY219" s="117"/>
      <c r="AZ219" s="117"/>
      <c r="BA219" s="117"/>
      <c r="BO219" s="883"/>
    </row>
    <row r="220" spans="1:113" hidden="1" x14ac:dyDescent="0.25">
      <c r="A220" s="532"/>
      <c r="B220" s="117"/>
      <c r="C220" s="117"/>
      <c r="D220" s="117"/>
      <c r="E220" s="117"/>
      <c r="F220" s="117"/>
      <c r="G220" s="117"/>
      <c r="H220" s="117"/>
      <c r="I220" s="117"/>
      <c r="J220" s="117"/>
      <c r="K220" s="117"/>
      <c r="L220" s="117"/>
      <c r="M220" s="117"/>
      <c r="N220" s="117"/>
      <c r="O220" s="117"/>
      <c r="P220" s="117"/>
      <c r="Q220" s="117"/>
      <c r="R220" s="117"/>
      <c r="S220" s="117"/>
      <c r="T220" s="117"/>
      <c r="U220" s="117"/>
      <c r="V220" s="117"/>
      <c r="W220" s="117"/>
      <c r="X220" s="117"/>
      <c r="Y220" s="117"/>
      <c r="Z220" s="117"/>
      <c r="AA220" s="117"/>
      <c r="AB220" s="117"/>
      <c r="AC220" s="117"/>
      <c r="AD220" s="117"/>
      <c r="AE220" s="117"/>
      <c r="AF220" s="117"/>
      <c r="AG220" s="117"/>
      <c r="AH220" s="117"/>
      <c r="AI220" s="117"/>
      <c r="AJ220" s="117"/>
      <c r="AK220" s="117"/>
      <c r="AL220" s="117"/>
      <c r="AM220" s="117"/>
      <c r="AN220" s="117"/>
      <c r="AO220" s="117"/>
      <c r="AP220" s="1710"/>
      <c r="AQ220" s="1710"/>
      <c r="AR220" s="118"/>
      <c r="AS220" s="118"/>
      <c r="AT220" s="117"/>
      <c r="AU220" s="117"/>
      <c r="AV220" s="117"/>
      <c r="AW220" s="117"/>
      <c r="AX220" s="117"/>
      <c r="AY220" s="117"/>
      <c r="AZ220" s="117"/>
      <c r="BA220" s="117"/>
      <c r="BO220" s="883"/>
    </row>
    <row r="221" spans="1:113" hidden="1" x14ac:dyDescent="0.25">
      <c r="A221" s="532"/>
      <c r="B221" s="117"/>
      <c r="C221" s="117"/>
      <c r="D221" s="117"/>
      <c r="E221" s="117"/>
      <c r="F221" s="117"/>
      <c r="G221" s="117"/>
      <c r="H221" s="117"/>
      <c r="I221" s="117"/>
      <c r="J221" s="117"/>
      <c r="K221" s="117"/>
      <c r="L221" s="117"/>
      <c r="M221" s="117"/>
      <c r="N221" s="117"/>
      <c r="O221" s="117"/>
      <c r="P221" s="117"/>
      <c r="Q221" s="117"/>
      <c r="R221" s="117"/>
      <c r="S221" s="117"/>
      <c r="T221" s="117"/>
      <c r="U221" s="117"/>
      <c r="V221" s="117"/>
      <c r="W221" s="117"/>
      <c r="X221" s="117"/>
      <c r="Y221" s="117"/>
      <c r="Z221" s="117"/>
      <c r="AA221" s="117"/>
      <c r="AB221" s="117"/>
      <c r="AC221" s="117"/>
      <c r="AD221" s="117"/>
      <c r="AE221" s="117"/>
      <c r="AF221" s="117"/>
      <c r="AG221" s="117"/>
      <c r="AH221" s="117"/>
      <c r="AI221" s="117"/>
      <c r="AJ221" s="117"/>
      <c r="AK221" s="117"/>
      <c r="AL221" s="117"/>
      <c r="AM221" s="117"/>
      <c r="AN221" s="117"/>
      <c r="AO221" s="117"/>
      <c r="AP221" s="1700" t="s">
        <v>1016</v>
      </c>
      <c r="AQ221" s="1701" t="s">
        <v>994</v>
      </c>
      <c r="AR221" s="118"/>
      <c r="AS221" s="118"/>
      <c r="AT221" s="117"/>
      <c r="AU221" s="117"/>
      <c r="AV221" s="117"/>
      <c r="AW221" s="117"/>
      <c r="AX221" s="117"/>
      <c r="AY221" s="117"/>
      <c r="AZ221" s="117"/>
      <c r="BA221" s="117"/>
      <c r="BO221" s="883"/>
    </row>
    <row r="222" spans="1:113" hidden="1" x14ac:dyDescent="0.25">
      <c r="A222" s="532"/>
      <c r="B222" s="117"/>
      <c r="C222" s="117"/>
      <c r="D222" s="117"/>
      <c r="E222" s="117"/>
      <c r="F222" s="117"/>
      <c r="G222" s="117"/>
      <c r="H222" s="117"/>
      <c r="I222" s="117"/>
      <c r="J222" s="117"/>
      <c r="K222" s="117"/>
      <c r="L222" s="117"/>
      <c r="M222" s="117"/>
      <c r="N222" s="117"/>
      <c r="O222" s="117"/>
      <c r="P222" s="117"/>
      <c r="Q222" s="117"/>
      <c r="R222" s="117"/>
      <c r="S222" s="117"/>
      <c r="T222" s="117"/>
      <c r="U222" s="117"/>
      <c r="V222" s="117"/>
      <c r="W222" s="117"/>
      <c r="X222" s="117"/>
      <c r="Y222" s="117"/>
      <c r="Z222" s="117"/>
      <c r="AA222" s="117"/>
      <c r="AB222" s="117"/>
      <c r="AC222" s="117"/>
      <c r="AD222" s="117"/>
      <c r="AE222" s="117"/>
      <c r="AF222" s="117"/>
      <c r="AG222" s="117"/>
      <c r="AH222" s="117"/>
      <c r="AI222" s="117"/>
      <c r="AJ222" s="117"/>
      <c r="AK222" s="117"/>
      <c r="AL222" s="117"/>
      <c r="AM222" s="117"/>
      <c r="AN222" s="117"/>
      <c r="AO222" s="117"/>
      <c r="AP222" s="1700" t="s">
        <v>1017</v>
      </c>
      <c r="AQ222" s="1701" t="s">
        <v>1018</v>
      </c>
      <c r="AR222" s="118"/>
      <c r="AS222" s="118"/>
      <c r="AT222" s="117"/>
      <c r="AU222" s="117"/>
      <c r="AV222" s="117"/>
      <c r="AW222" s="117"/>
      <c r="AX222" s="117"/>
      <c r="AY222" s="117"/>
      <c r="AZ222" s="117"/>
      <c r="BA222" s="117"/>
      <c r="BO222" s="883"/>
    </row>
    <row r="223" spans="1:113" hidden="1" x14ac:dyDescent="0.25">
      <c r="A223" s="532"/>
      <c r="B223" s="117"/>
      <c r="C223" s="117"/>
      <c r="D223" s="117"/>
      <c r="E223" s="117"/>
      <c r="F223" s="117"/>
      <c r="G223" s="117"/>
      <c r="H223" s="117"/>
      <c r="I223" s="117"/>
      <c r="J223" s="117"/>
      <c r="K223" s="117"/>
      <c r="L223" s="117"/>
      <c r="M223" s="117"/>
      <c r="N223" s="117"/>
      <c r="O223" s="117"/>
      <c r="P223" s="117"/>
      <c r="Q223" s="117"/>
      <c r="R223" s="117"/>
      <c r="S223" s="117"/>
      <c r="T223" s="117"/>
      <c r="U223" s="117"/>
      <c r="V223" s="117"/>
      <c r="W223" s="117"/>
      <c r="X223" s="117"/>
      <c r="Y223" s="117"/>
      <c r="Z223" s="117"/>
      <c r="AA223" s="117"/>
      <c r="AB223" s="117"/>
      <c r="AC223" s="117"/>
      <c r="AD223" s="117"/>
      <c r="AE223" s="117"/>
      <c r="AF223" s="117"/>
      <c r="AG223" s="117"/>
      <c r="AH223" s="117"/>
      <c r="AI223" s="117"/>
      <c r="AJ223" s="117"/>
      <c r="AK223" s="117"/>
      <c r="AL223" s="117"/>
      <c r="AM223" s="117"/>
      <c r="AN223" s="117"/>
      <c r="AO223" s="117"/>
      <c r="AP223" s="1700" t="s">
        <v>1019</v>
      </c>
      <c r="AQ223" s="1701" t="s">
        <v>1020</v>
      </c>
      <c r="AR223" s="118"/>
      <c r="AS223" s="118"/>
      <c r="AT223" s="117"/>
      <c r="AU223" s="117"/>
      <c r="AV223" s="117"/>
      <c r="AW223" s="117"/>
      <c r="AX223" s="117"/>
      <c r="AY223" s="117"/>
      <c r="AZ223" s="117"/>
      <c r="BA223" s="117"/>
      <c r="BO223" s="883"/>
    </row>
    <row r="224" spans="1:113" ht="21" hidden="1" x14ac:dyDescent="0.25">
      <c r="A224" s="532"/>
      <c r="B224" s="117"/>
      <c r="C224" s="117"/>
      <c r="D224" s="117"/>
      <c r="E224" s="117"/>
      <c r="F224" s="117"/>
      <c r="G224" s="117"/>
      <c r="H224" s="117"/>
      <c r="I224" s="117"/>
      <c r="J224" s="117"/>
      <c r="K224" s="117"/>
      <c r="L224" s="117"/>
      <c r="M224" s="117"/>
      <c r="N224" s="117"/>
      <c r="O224" s="117"/>
      <c r="P224" s="117"/>
      <c r="Q224" s="117"/>
      <c r="R224" s="117"/>
      <c r="S224" s="117"/>
      <c r="T224" s="117"/>
      <c r="U224" s="117"/>
      <c r="V224" s="117"/>
      <c r="W224" s="117"/>
      <c r="X224" s="117"/>
      <c r="Y224" s="117"/>
      <c r="Z224" s="117"/>
      <c r="AA224" s="117"/>
      <c r="AB224" s="117"/>
      <c r="AC224" s="117"/>
      <c r="AD224" s="117"/>
      <c r="AE224" s="117"/>
      <c r="AF224" s="117"/>
      <c r="AG224" s="117"/>
      <c r="AH224" s="117"/>
      <c r="AI224" s="117"/>
      <c r="AJ224" s="117"/>
      <c r="AK224" s="117"/>
      <c r="AL224" s="117"/>
      <c r="AM224" s="117"/>
      <c r="AN224" s="117"/>
      <c r="AO224" s="117"/>
      <c r="AP224" s="1700" t="s">
        <v>1021</v>
      </c>
      <c r="AQ224" s="1705" t="s">
        <v>1022</v>
      </c>
      <c r="AR224" s="118"/>
      <c r="AS224" s="118"/>
      <c r="AT224" s="117"/>
      <c r="AU224" s="117"/>
      <c r="AV224" s="117"/>
      <c r="AW224" s="117"/>
      <c r="AX224" s="117"/>
      <c r="AY224" s="117"/>
      <c r="AZ224" s="117"/>
      <c r="BA224" s="117"/>
      <c r="BO224" s="883"/>
    </row>
    <row r="225" spans="1:67" ht="21" hidden="1" x14ac:dyDescent="0.25">
      <c r="A225" s="532"/>
      <c r="B225" s="117"/>
      <c r="C225" s="117"/>
      <c r="D225" s="117"/>
      <c r="E225" s="117"/>
      <c r="F225" s="117"/>
      <c r="G225" s="117"/>
      <c r="H225" s="117"/>
      <c r="I225" s="117"/>
      <c r="J225" s="117"/>
      <c r="K225" s="117"/>
      <c r="L225" s="117"/>
      <c r="M225" s="117"/>
      <c r="N225" s="117"/>
      <c r="O225" s="117"/>
      <c r="P225" s="117"/>
      <c r="Q225" s="117"/>
      <c r="R225" s="117"/>
      <c r="S225" s="117"/>
      <c r="T225" s="117"/>
      <c r="U225" s="117"/>
      <c r="V225" s="117"/>
      <c r="W225" s="117"/>
      <c r="X225" s="117"/>
      <c r="Y225" s="117"/>
      <c r="Z225" s="117"/>
      <c r="AA225" s="117"/>
      <c r="AB225" s="117"/>
      <c r="AC225" s="117"/>
      <c r="AD225" s="117"/>
      <c r="AE225" s="117"/>
      <c r="AF225" s="117"/>
      <c r="AG225" s="117"/>
      <c r="AH225" s="117"/>
      <c r="AI225" s="117"/>
      <c r="AJ225" s="117"/>
      <c r="AK225" s="117"/>
      <c r="AL225" s="117"/>
      <c r="AM225" s="117"/>
      <c r="AN225" s="117"/>
      <c r="AO225" s="117"/>
      <c r="AP225" s="1700" t="s">
        <v>1023</v>
      </c>
      <c r="AQ225" s="1701" t="s">
        <v>1024</v>
      </c>
      <c r="AR225" s="118"/>
      <c r="AS225" s="118"/>
      <c r="AT225" s="117"/>
      <c r="AU225" s="117"/>
      <c r="AV225" s="117"/>
      <c r="AW225" s="117"/>
      <c r="AX225" s="117"/>
      <c r="AY225" s="117"/>
      <c r="AZ225" s="117"/>
      <c r="BA225" s="117"/>
      <c r="BO225" s="883"/>
    </row>
    <row r="226" spans="1:67" hidden="1" x14ac:dyDescent="0.25">
      <c r="A226" s="532"/>
      <c r="B226" s="117"/>
      <c r="C226" s="117"/>
      <c r="D226" s="117"/>
      <c r="E226" s="117"/>
      <c r="F226" s="117"/>
      <c r="G226" s="117"/>
      <c r="H226" s="117"/>
      <c r="I226" s="117"/>
      <c r="J226" s="117"/>
      <c r="K226" s="117"/>
      <c r="L226" s="117"/>
      <c r="M226" s="117"/>
      <c r="N226" s="117"/>
      <c r="O226" s="117"/>
      <c r="P226" s="117"/>
      <c r="Q226" s="117"/>
      <c r="R226" s="117"/>
      <c r="S226" s="117"/>
      <c r="T226" s="117"/>
      <c r="U226" s="117"/>
      <c r="V226" s="117"/>
      <c r="W226" s="117"/>
      <c r="X226" s="117"/>
      <c r="Y226" s="117"/>
      <c r="Z226" s="117"/>
      <c r="AA226" s="117"/>
      <c r="AB226" s="117"/>
      <c r="AC226" s="117"/>
      <c r="AD226" s="117"/>
      <c r="AE226" s="117"/>
      <c r="AF226" s="117"/>
      <c r="AG226" s="117"/>
      <c r="AH226" s="117"/>
      <c r="AI226" s="117"/>
      <c r="AJ226" s="117"/>
      <c r="AK226" s="117"/>
      <c r="AL226" s="117"/>
      <c r="AM226" s="117"/>
      <c r="AN226" s="117"/>
      <c r="AO226" s="117"/>
      <c r="AP226" s="1700" t="s">
        <v>1025</v>
      </c>
      <c r="AQ226" s="1701" t="s">
        <v>1024</v>
      </c>
      <c r="AR226" s="118"/>
      <c r="AS226" s="118"/>
      <c r="AT226" s="117"/>
      <c r="AU226" s="117"/>
      <c r="AV226" s="117"/>
      <c r="AW226" s="117"/>
      <c r="AX226" s="117"/>
      <c r="AY226" s="117"/>
      <c r="AZ226" s="117"/>
      <c r="BA226" s="117"/>
      <c r="BO226" s="883"/>
    </row>
    <row r="227" spans="1:67" ht="21" hidden="1" x14ac:dyDescent="0.25">
      <c r="A227" s="532"/>
      <c r="B227" s="117"/>
      <c r="C227" s="117"/>
      <c r="D227" s="117"/>
      <c r="E227" s="117"/>
      <c r="F227" s="117"/>
      <c r="G227" s="117"/>
      <c r="H227" s="117"/>
      <c r="I227" s="117"/>
      <c r="J227" s="117"/>
      <c r="K227" s="117"/>
      <c r="L227" s="117"/>
      <c r="M227" s="117"/>
      <c r="N227" s="117"/>
      <c r="O227" s="117"/>
      <c r="P227" s="117"/>
      <c r="Q227" s="117"/>
      <c r="R227" s="117"/>
      <c r="S227" s="117"/>
      <c r="T227" s="117"/>
      <c r="U227" s="117"/>
      <c r="V227" s="117"/>
      <c r="W227" s="117"/>
      <c r="X227" s="117"/>
      <c r="Y227" s="117"/>
      <c r="Z227" s="117"/>
      <c r="AA227" s="117"/>
      <c r="AB227" s="117"/>
      <c r="AC227" s="117"/>
      <c r="AD227" s="117"/>
      <c r="AE227" s="117"/>
      <c r="AF227" s="117"/>
      <c r="AG227" s="117"/>
      <c r="AH227" s="117"/>
      <c r="AI227" s="117"/>
      <c r="AJ227" s="117"/>
      <c r="AK227" s="117"/>
      <c r="AL227" s="117"/>
      <c r="AM227" s="117"/>
      <c r="AN227" s="117"/>
      <c r="AO227" s="117"/>
      <c r="AP227" s="1700" t="s">
        <v>1026</v>
      </c>
      <c r="AQ227" s="1701" t="s">
        <v>1027</v>
      </c>
      <c r="AR227" s="118"/>
      <c r="AS227" s="118"/>
      <c r="AT227" s="117"/>
      <c r="AU227" s="117"/>
      <c r="AV227" s="117"/>
      <c r="AW227" s="117"/>
      <c r="AX227" s="117"/>
      <c r="AY227" s="117"/>
      <c r="AZ227" s="117"/>
      <c r="BA227" s="117"/>
      <c r="BO227" s="883"/>
    </row>
    <row r="228" spans="1:67" ht="21" hidden="1" x14ac:dyDescent="0.25">
      <c r="A228" s="532"/>
      <c r="B228" s="117"/>
      <c r="C228" s="117"/>
      <c r="D228" s="117"/>
      <c r="E228" s="117"/>
      <c r="F228" s="117"/>
      <c r="G228" s="117"/>
      <c r="H228" s="117"/>
      <c r="I228" s="117"/>
      <c r="J228" s="117"/>
      <c r="K228" s="117"/>
      <c r="L228" s="117"/>
      <c r="M228" s="117"/>
      <c r="N228" s="117"/>
      <c r="O228" s="117"/>
      <c r="P228" s="117"/>
      <c r="Q228" s="117"/>
      <c r="R228" s="117"/>
      <c r="S228" s="117"/>
      <c r="T228" s="117"/>
      <c r="U228" s="117"/>
      <c r="V228" s="117"/>
      <c r="W228" s="117"/>
      <c r="X228" s="117"/>
      <c r="Y228" s="117"/>
      <c r="Z228" s="117"/>
      <c r="AA228" s="117"/>
      <c r="AB228" s="117"/>
      <c r="AC228" s="117"/>
      <c r="AD228" s="117"/>
      <c r="AE228" s="117"/>
      <c r="AF228" s="117"/>
      <c r="AG228" s="117"/>
      <c r="AH228" s="117"/>
      <c r="AI228" s="117"/>
      <c r="AJ228" s="117"/>
      <c r="AK228" s="117"/>
      <c r="AL228" s="117"/>
      <c r="AM228" s="117"/>
      <c r="AN228" s="117"/>
      <c r="AO228" s="117"/>
      <c r="AP228" s="1700" t="s">
        <v>1028</v>
      </c>
      <c r="AQ228" s="1705" t="s">
        <v>1029</v>
      </c>
      <c r="AR228" s="118"/>
      <c r="AS228" s="118"/>
      <c r="AT228" s="117"/>
      <c r="AU228" s="117"/>
      <c r="AV228" s="117"/>
      <c r="AW228" s="117"/>
      <c r="AX228" s="117"/>
      <c r="AY228" s="117"/>
      <c r="AZ228" s="117"/>
      <c r="BA228" s="117"/>
      <c r="BO228" s="883"/>
    </row>
    <row r="229" spans="1:67" ht="21" hidden="1" x14ac:dyDescent="0.25">
      <c r="A229" s="532"/>
      <c r="B229" s="117"/>
      <c r="C229" s="117"/>
      <c r="D229" s="117"/>
      <c r="E229" s="117"/>
      <c r="F229" s="117"/>
      <c r="G229" s="117"/>
      <c r="H229" s="117"/>
      <c r="I229" s="117"/>
      <c r="J229" s="117"/>
      <c r="K229" s="117"/>
      <c r="L229" s="117"/>
      <c r="M229" s="117"/>
      <c r="N229" s="117"/>
      <c r="O229" s="117"/>
      <c r="P229" s="117"/>
      <c r="Q229" s="117"/>
      <c r="R229" s="117"/>
      <c r="S229" s="117"/>
      <c r="T229" s="117"/>
      <c r="U229" s="117"/>
      <c r="V229" s="117"/>
      <c r="W229" s="117"/>
      <c r="X229" s="117"/>
      <c r="Y229" s="117"/>
      <c r="Z229" s="117"/>
      <c r="AA229" s="117"/>
      <c r="AB229" s="117"/>
      <c r="AC229" s="117"/>
      <c r="AD229" s="117"/>
      <c r="AE229" s="117"/>
      <c r="AF229" s="117"/>
      <c r="AG229" s="117"/>
      <c r="AH229" s="117"/>
      <c r="AI229" s="117"/>
      <c r="AJ229" s="117"/>
      <c r="AK229" s="117"/>
      <c r="AL229" s="117"/>
      <c r="AM229" s="117"/>
      <c r="AN229" s="117"/>
      <c r="AO229" s="117"/>
      <c r="AP229" s="1700" t="s">
        <v>1030</v>
      </c>
      <c r="AQ229" s="1701" t="s">
        <v>941</v>
      </c>
      <c r="AR229" s="118"/>
      <c r="AS229" s="118"/>
      <c r="AT229" s="117"/>
      <c r="AU229" s="117"/>
      <c r="AV229" s="117"/>
      <c r="AW229" s="117"/>
      <c r="AX229" s="117"/>
      <c r="AY229" s="117"/>
      <c r="AZ229" s="117"/>
      <c r="BA229" s="117"/>
      <c r="BO229" s="883"/>
    </row>
    <row r="230" spans="1:67" ht="21" hidden="1" x14ac:dyDescent="0.25">
      <c r="A230" s="532"/>
      <c r="B230" s="117"/>
      <c r="C230" s="117"/>
      <c r="D230" s="117"/>
      <c r="E230" s="117"/>
      <c r="F230" s="117"/>
      <c r="G230" s="117"/>
      <c r="H230" s="117"/>
      <c r="I230" s="117"/>
      <c r="J230" s="117"/>
      <c r="K230" s="117"/>
      <c r="L230" s="117"/>
      <c r="M230" s="117"/>
      <c r="N230" s="117"/>
      <c r="O230" s="117"/>
      <c r="P230" s="117"/>
      <c r="Q230" s="117"/>
      <c r="R230" s="117"/>
      <c r="S230" s="117"/>
      <c r="T230" s="117"/>
      <c r="U230" s="117"/>
      <c r="V230" s="117"/>
      <c r="W230" s="117"/>
      <c r="X230" s="117"/>
      <c r="Y230" s="117"/>
      <c r="Z230" s="117"/>
      <c r="AA230" s="117"/>
      <c r="AB230" s="117"/>
      <c r="AC230" s="117"/>
      <c r="AD230" s="117"/>
      <c r="AE230" s="117"/>
      <c r="AF230" s="117"/>
      <c r="AG230" s="117"/>
      <c r="AH230" s="117"/>
      <c r="AI230" s="117"/>
      <c r="AJ230" s="117"/>
      <c r="AK230" s="117"/>
      <c r="AL230" s="117"/>
      <c r="AM230" s="117"/>
      <c r="AN230" s="117"/>
      <c r="AO230" s="117"/>
      <c r="AP230" s="1700" t="s">
        <v>1031</v>
      </c>
      <c r="AQ230" s="1705" t="s">
        <v>1032</v>
      </c>
      <c r="AR230" s="118"/>
      <c r="AS230" s="118"/>
      <c r="AT230" s="117"/>
      <c r="AU230" s="117"/>
      <c r="AV230" s="117"/>
      <c r="AW230" s="117"/>
      <c r="AX230" s="117"/>
      <c r="AY230" s="117"/>
      <c r="AZ230" s="117"/>
      <c r="BA230" s="117"/>
      <c r="BO230" s="883"/>
    </row>
    <row r="231" spans="1:67" hidden="1" x14ac:dyDescent="0.25">
      <c r="A231" s="532"/>
      <c r="B231" s="117"/>
      <c r="C231" s="117"/>
      <c r="D231" s="117"/>
      <c r="E231" s="117"/>
      <c r="F231" s="117"/>
      <c r="G231" s="117"/>
      <c r="H231" s="117"/>
      <c r="I231" s="117"/>
      <c r="J231" s="117"/>
      <c r="K231" s="117"/>
      <c r="L231" s="117"/>
      <c r="M231" s="117"/>
      <c r="N231" s="117"/>
      <c r="O231" s="117"/>
      <c r="P231" s="117"/>
      <c r="Q231" s="117"/>
      <c r="R231" s="117"/>
      <c r="S231" s="117"/>
      <c r="T231" s="117"/>
      <c r="U231" s="117"/>
      <c r="V231" s="117"/>
      <c r="W231" s="117"/>
      <c r="X231" s="117"/>
      <c r="Y231" s="117"/>
      <c r="Z231" s="117"/>
      <c r="AA231" s="117"/>
      <c r="AB231" s="117"/>
      <c r="AC231" s="117"/>
      <c r="AD231" s="117"/>
      <c r="AE231" s="117"/>
      <c r="AF231" s="117"/>
      <c r="AG231" s="117"/>
      <c r="AH231" s="117"/>
      <c r="AI231" s="117"/>
      <c r="AJ231" s="117"/>
      <c r="AK231" s="117"/>
      <c r="AL231" s="117"/>
      <c r="AM231" s="117"/>
      <c r="AN231" s="117"/>
      <c r="AO231" s="117"/>
      <c r="AP231" s="1700" t="s">
        <v>1033</v>
      </c>
      <c r="AQ231" s="1701" t="s">
        <v>1034</v>
      </c>
      <c r="AR231" s="118"/>
      <c r="AS231" s="118"/>
      <c r="AT231" s="117"/>
      <c r="AU231" s="117"/>
      <c r="AV231" s="117"/>
      <c r="AW231" s="117"/>
      <c r="AX231" s="117"/>
      <c r="AY231" s="117"/>
      <c r="AZ231" s="117"/>
      <c r="BA231" s="117"/>
      <c r="BO231" s="883"/>
    </row>
    <row r="232" spans="1:67" ht="21" hidden="1" x14ac:dyDescent="0.25">
      <c r="A232" s="532"/>
      <c r="B232" s="117"/>
      <c r="C232" s="117"/>
      <c r="D232" s="117"/>
      <c r="E232" s="117"/>
      <c r="F232" s="117"/>
      <c r="G232" s="117"/>
      <c r="H232" s="117"/>
      <c r="I232" s="117"/>
      <c r="J232" s="117"/>
      <c r="K232" s="117"/>
      <c r="L232" s="117"/>
      <c r="M232" s="117"/>
      <c r="N232" s="117"/>
      <c r="O232" s="117"/>
      <c r="P232" s="117"/>
      <c r="Q232" s="117"/>
      <c r="R232" s="117"/>
      <c r="S232" s="117"/>
      <c r="T232" s="117"/>
      <c r="U232" s="117"/>
      <c r="V232" s="117"/>
      <c r="W232" s="117"/>
      <c r="X232" s="117"/>
      <c r="Y232" s="117"/>
      <c r="Z232" s="117"/>
      <c r="AA232" s="117"/>
      <c r="AB232" s="117"/>
      <c r="AC232" s="117"/>
      <c r="AD232" s="117"/>
      <c r="AE232" s="117"/>
      <c r="AF232" s="117"/>
      <c r="AG232" s="117"/>
      <c r="AH232" s="117"/>
      <c r="AI232" s="117"/>
      <c r="AJ232" s="117"/>
      <c r="AK232" s="117"/>
      <c r="AL232" s="117"/>
      <c r="AM232" s="117"/>
      <c r="AN232" s="117"/>
      <c r="AO232" s="117"/>
      <c r="AP232" s="1700" t="s">
        <v>1035</v>
      </c>
      <c r="AQ232" s="1705" t="s">
        <v>1036</v>
      </c>
      <c r="AR232" s="118"/>
      <c r="AS232" s="118"/>
      <c r="AT232" s="117"/>
      <c r="AU232" s="117"/>
      <c r="AV232" s="117"/>
      <c r="AW232" s="117"/>
      <c r="AX232" s="117"/>
      <c r="AY232" s="117"/>
      <c r="AZ232" s="117"/>
      <c r="BA232" s="117"/>
      <c r="BO232" s="883"/>
    </row>
    <row r="233" spans="1:67" ht="21" hidden="1" x14ac:dyDescent="0.25">
      <c r="A233" s="532"/>
      <c r="B233" s="117"/>
      <c r="C233" s="117"/>
      <c r="D233" s="117"/>
      <c r="E233" s="117"/>
      <c r="F233" s="117"/>
      <c r="G233" s="117"/>
      <c r="H233" s="117"/>
      <c r="I233" s="117"/>
      <c r="J233" s="117"/>
      <c r="K233" s="117"/>
      <c r="L233" s="117"/>
      <c r="M233" s="117"/>
      <c r="N233" s="117"/>
      <c r="O233" s="117"/>
      <c r="P233" s="117"/>
      <c r="Q233" s="117"/>
      <c r="R233" s="117"/>
      <c r="S233" s="117"/>
      <c r="T233" s="117"/>
      <c r="U233" s="117"/>
      <c r="V233" s="117"/>
      <c r="W233" s="117"/>
      <c r="X233" s="117"/>
      <c r="Y233" s="117"/>
      <c r="Z233" s="117"/>
      <c r="AA233" s="117"/>
      <c r="AB233" s="117"/>
      <c r="AC233" s="117"/>
      <c r="AD233" s="117"/>
      <c r="AE233" s="117"/>
      <c r="AF233" s="117"/>
      <c r="AG233" s="117"/>
      <c r="AH233" s="117"/>
      <c r="AI233" s="117"/>
      <c r="AJ233" s="117"/>
      <c r="AK233" s="117"/>
      <c r="AL233" s="117"/>
      <c r="AM233" s="117"/>
      <c r="AN233" s="117"/>
      <c r="AO233" s="117"/>
      <c r="AP233" s="1700" t="s">
        <v>1037</v>
      </c>
      <c r="AQ233" s="1701" t="s">
        <v>1038</v>
      </c>
      <c r="AR233" s="118"/>
      <c r="AS233" s="118"/>
      <c r="AT233" s="117"/>
      <c r="AU233" s="117"/>
      <c r="AV233" s="117"/>
      <c r="AW233" s="117"/>
      <c r="AX233" s="117"/>
      <c r="AY233" s="117"/>
      <c r="AZ233" s="117"/>
      <c r="BA233" s="117"/>
      <c r="BO233" s="883"/>
    </row>
    <row r="234" spans="1:67" ht="21" hidden="1" x14ac:dyDescent="0.25">
      <c r="A234" s="532"/>
      <c r="B234" s="117"/>
      <c r="C234" s="117"/>
      <c r="D234" s="117"/>
      <c r="E234" s="117"/>
      <c r="F234" s="117"/>
      <c r="G234" s="117"/>
      <c r="H234" s="117"/>
      <c r="I234" s="117"/>
      <c r="J234" s="117"/>
      <c r="K234" s="117"/>
      <c r="L234" s="117"/>
      <c r="M234" s="117"/>
      <c r="N234" s="117"/>
      <c r="O234" s="117"/>
      <c r="P234" s="117"/>
      <c r="Q234" s="117"/>
      <c r="R234" s="117"/>
      <c r="S234" s="117"/>
      <c r="T234" s="117"/>
      <c r="U234" s="117"/>
      <c r="V234" s="117"/>
      <c r="W234" s="117"/>
      <c r="X234" s="117"/>
      <c r="Y234" s="117"/>
      <c r="Z234" s="117"/>
      <c r="AA234" s="117"/>
      <c r="AB234" s="117"/>
      <c r="AC234" s="117"/>
      <c r="AD234" s="117"/>
      <c r="AE234" s="117"/>
      <c r="AF234" s="117"/>
      <c r="AG234" s="117"/>
      <c r="AH234" s="117"/>
      <c r="AI234" s="117"/>
      <c r="AJ234" s="117"/>
      <c r="AK234" s="117"/>
      <c r="AL234" s="117"/>
      <c r="AM234" s="117"/>
      <c r="AN234" s="117"/>
      <c r="AO234" s="117"/>
      <c r="AP234" s="1700" t="s">
        <v>1039</v>
      </c>
      <c r="AQ234" s="1701" t="s">
        <v>1040</v>
      </c>
      <c r="AR234" s="118"/>
      <c r="AS234" s="118"/>
      <c r="AT234" s="117"/>
      <c r="AU234" s="117"/>
      <c r="AV234" s="117"/>
      <c r="AW234" s="117"/>
      <c r="AX234" s="117"/>
      <c r="AY234" s="117"/>
      <c r="AZ234" s="117"/>
      <c r="BA234" s="117"/>
      <c r="BO234" s="883"/>
    </row>
    <row r="235" spans="1:67" ht="21" hidden="1" x14ac:dyDescent="0.25">
      <c r="A235" s="532"/>
      <c r="B235" s="117"/>
      <c r="C235" s="117"/>
      <c r="D235" s="117"/>
      <c r="E235" s="117"/>
      <c r="F235" s="117"/>
      <c r="G235" s="117"/>
      <c r="H235" s="117"/>
      <c r="I235" s="117"/>
      <c r="J235" s="117"/>
      <c r="K235" s="117"/>
      <c r="L235" s="117"/>
      <c r="M235" s="117"/>
      <c r="N235" s="117"/>
      <c r="O235" s="117"/>
      <c r="P235" s="117"/>
      <c r="Q235" s="117"/>
      <c r="R235" s="117"/>
      <c r="S235" s="117"/>
      <c r="T235" s="117"/>
      <c r="U235" s="117"/>
      <c r="V235" s="117"/>
      <c r="W235" s="117"/>
      <c r="X235" s="117"/>
      <c r="Y235" s="117"/>
      <c r="Z235" s="117"/>
      <c r="AA235" s="117"/>
      <c r="AB235" s="117"/>
      <c r="AC235" s="117"/>
      <c r="AD235" s="117"/>
      <c r="AE235" s="117"/>
      <c r="AF235" s="117"/>
      <c r="AG235" s="117"/>
      <c r="AH235" s="117"/>
      <c r="AI235" s="117"/>
      <c r="AJ235" s="117"/>
      <c r="AK235" s="117"/>
      <c r="AL235" s="117"/>
      <c r="AM235" s="117"/>
      <c r="AN235" s="117"/>
      <c r="AO235" s="117"/>
      <c r="AP235" s="1700" t="s">
        <v>1041</v>
      </c>
      <c r="AQ235" s="1705" t="s">
        <v>1042</v>
      </c>
      <c r="AR235" s="118"/>
      <c r="AS235" s="118"/>
      <c r="AT235" s="117"/>
      <c r="AU235" s="117"/>
      <c r="AV235" s="117"/>
      <c r="AW235" s="117"/>
      <c r="AX235" s="117"/>
      <c r="AY235" s="117"/>
      <c r="AZ235" s="117"/>
      <c r="BA235" s="117"/>
      <c r="BO235" s="883"/>
    </row>
    <row r="236" spans="1:67" hidden="1" x14ac:dyDescent="0.25">
      <c r="A236" s="532"/>
      <c r="B236" s="117"/>
      <c r="C236" s="117"/>
      <c r="D236" s="117"/>
      <c r="E236" s="117"/>
      <c r="F236" s="117"/>
      <c r="G236" s="117"/>
      <c r="H236" s="117"/>
      <c r="I236" s="117"/>
      <c r="J236" s="117"/>
      <c r="K236" s="117"/>
      <c r="L236" s="117"/>
      <c r="M236" s="117"/>
      <c r="N236" s="117"/>
      <c r="O236" s="117"/>
      <c r="P236" s="117"/>
      <c r="Q236" s="117"/>
      <c r="R236" s="117"/>
      <c r="S236" s="117"/>
      <c r="T236" s="117"/>
      <c r="U236" s="117"/>
      <c r="V236" s="117"/>
      <c r="W236" s="117"/>
      <c r="X236" s="117"/>
      <c r="Y236" s="117"/>
      <c r="Z236" s="117"/>
      <c r="AA236" s="117"/>
      <c r="AB236" s="117"/>
      <c r="AC236" s="117"/>
      <c r="AD236" s="117"/>
      <c r="AE236" s="117"/>
      <c r="AF236" s="117"/>
      <c r="AG236" s="117"/>
      <c r="AH236" s="117"/>
      <c r="AI236" s="117"/>
      <c r="AJ236" s="117"/>
      <c r="AK236" s="117"/>
      <c r="AL236" s="117"/>
      <c r="AM236" s="117"/>
      <c r="AN236" s="117"/>
      <c r="AO236" s="117"/>
      <c r="AP236" s="1710"/>
      <c r="AQ236" s="1710"/>
      <c r="AR236" s="118"/>
      <c r="AS236" s="118"/>
      <c r="AT236" s="117"/>
      <c r="AU236" s="117"/>
      <c r="AV236" s="117"/>
      <c r="AW236" s="117"/>
      <c r="AX236" s="117"/>
      <c r="AY236" s="117"/>
      <c r="AZ236" s="117"/>
      <c r="BA236" s="117"/>
      <c r="BO236" s="883"/>
    </row>
    <row r="237" spans="1:67" ht="21" hidden="1" x14ac:dyDescent="0.25">
      <c r="A237" s="532"/>
      <c r="B237" s="117"/>
      <c r="C237" s="117"/>
      <c r="D237" s="117"/>
      <c r="E237" s="117"/>
      <c r="F237" s="117"/>
      <c r="G237" s="117"/>
      <c r="H237" s="117"/>
      <c r="I237" s="117"/>
      <c r="J237" s="117"/>
      <c r="K237" s="117"/>
      <c r="L237" s="117"/>
      <c r="M237" s="117"/>
      <c r="N237" s="117"/>
      <c r="O237" s="117"/>
      <c r="P237" s="117"/>
      <c r="Q237" s="117"/>
      <c r="R237" s="117"/>
      <c r="S237" s="117"/>
      <c r="T237" s="117"/>
      <c r="U237" s="117"/>
      <c r="V237" s="117"/>
      <c r="W237" s="117"/>
      <c r="X237" s="117"/>
      <c r="Y237" s="117"/>
      <c r="Z237" s="117"/>
      <c r="AA237" s="117"/>
      <c r="AB237" s="117"/>
      <c r="AC237" s="117"/>
      <c r="AD237" s="117"/>
      <c r="AE237" s="117"/>
      <c r="AF237" s="117"/>
      <c r="AG237" s="117"/>
      <c r="AH237" s="117"/>
      <c r="AI237" s="117"/>
      <c r="AJ237" s="117"/>
      <c r="AK237" s="117"/>
      <c r="AL237" s="117"/>
      <c r="AM237" s="117"/>
      <c r="AN237" s="117"/>
      <c r="AO237" s="117"/>
      <c r="AP237" s="1700" t="s">
        <v>1043</v>
      </c>
      <c r="AQ237" s="1701" t="s">
        <v>957</v>
      </c>
      <c r="AR237" s="118"/>
      <c r="AS237" s="118"/>
      <c r="AT237" s="117"/>
      <c r="AU237" s="117"/>
      <c r="AV237" s="117"/>
      <c r="AW237" s="117"/>
      <c r="AX237" s="117"/>
      <c r="AY237" s="117"/>
      <c r="AZ237" s="117"/>
      <c r="BA237" s="117"/>
      <c r="BO237" s="883"/>
    </row>
    <row r="238" spans="1:67" hidden="1" x14ac:dyDescent="0.25">
      <c r="A238" s="532"/>
      <c r="B238" s="117"/>
      <c r="C238" s="117"/>
      <c r="D238" s="117"/>
      <c r="E238" s="117"/>
      <c r="F238" s="117"/>
      <c r="G238" s="117"/>
      <c r="H238" s="117"/>
      <c r="I238" s="117"/>
      <c r="J238" s="117"/>
      <c r="K238" s="117"/>
      <c r="L238" s="117"/>
      <c r="M238" s="117"/>
      <c r="N238" s="117"/>
      <c r="O238" s="117"/>
      <c r="P238" s="117"/>
      <c r="Q238" s="117"/>
      <c r="R238" s="117"/>
      <c r="S238" s="117"/>
      <c r="T238" s="117"/>
      <c r="U238" s="117"/>
      <c r="V238" s="117"/>
      <c r="W238" s="117"/>
      <c r="X238" s="117"/>
      <c r="Y238" s="117"/>
      <c r="Z238" s="117"/>
      <c r="AA238" s="117"/>
      <c r="AB238" s="117"/>
      <c r="AC238" s="117"/>
      <c r="AD238" s="117"/>
      <c r="AE238" s="117"/>
      <c r="AF238" s="117"/>
      <c r="AG238" s="117"/>
      <c r="AH238" s="117"/>
      <c r="AI238" s="117"/>
      <c r="AJ238" s="117"/>
      <c r="AK238" s="117"/>
      <c r="AL238" s="117"/>
      <c r="AM238" s="117"/>
      <c r="AN238" s="117"/>
      <c r="AO238" s="117"/>
      <c r="AP238" s="1710"/>
      <c r="AQ238" s="1710"/>
      <c r="AR238" s="118"/>
      <c r="AS238" s="118"/>
      <c r="AT238" s="117"/>
      <c r="AU238" s="117"/>
      <c r="AV238" s="117"/>
      <c r="AW238" s="117"/>
      <c r="AX238" s="117"/>
      <c r="AY238" s="117"/>
      <c r="AZ238" s="117"/>
      <c r="BA238" s="117"/>
      <c r="BO238" s="883"/>
    </row>
    <row r="239" spans="1:67" ht="21" hidden="1" x14ac:dyDescent="0.25">
      <c r="A239" s="532"/>
      <c r="B239" s="117"/>
      <c r="C239" s="117"/>
      <c r="D239" s="117"/>
      <c r="E239" s="117"/>
      <c r="F239" s="117"/>
      <c r="G239" s="117"/>
      <c r="H239" s="117"/>
      <c r="I239" s="117"/>
      <c r="J239" s="117"/>
      <c r="K239" s="117"/>
      <c r="L239" s="117"/>
      <c r="M239" s="117"/>
      <c r="N239" s="117"/>
      <c r="O239" s="117"/>
      <c r="P239" s="117"/>
      <c r="Q239" s="117"/>
      <c r="R239" s="117"/>
      <c r="S239" s="117"/>
      <c r="T239" s="117"/>
      <c r="U239" s="117"/>
      <c r="V239" s="117"/>
      <c r="W239" s="117"/>
      <c r="X239" s="117"/>
      <c r="Y239" s="117"/>
      <c r="Z239" s="117"/>
      <c r="AA239" s="117"/>
      <c r="AB239" s="117"/>
      <c r="AC239" s="117"/>
      <c r="AD239" s="117"/>
      <c r="AE239" s="117"/>
      <c r="AF239" s="117"/>
      <c r="AG239" s="117"/>
      <c r="AH239" s="117"/>
      <c r="AI239" s="117"/>
      <c r="AJ239" s="117"/>
      <c r="AK239" s="117"/>
      <c r="AL239" s="117"/>
      <c r="AM239" s="117"/>
      <c r="AN239" s="117"/>
      <c r="AO239" s="117"/>
      <c r="AP239" s="1700" t="s">
        <v>1044</v>
      </c>
      <c r="AQ239" s="1705" t="s">
        <v>1045</v>
      </c>
      <c r="AR239" s="118"/>
      <c r="AS239" s="118"/>
      <c r="AT239" s="117"/>
      <c r="AU239" s="117"/>
      <c r="AV239" s="117"/>
      <c r="AW239" s="117"/>
      <c r="AX239" s="117"/>
      <c r="AY239" s="117"/>
      <c r="AZ239" s="117"/>
      <c r="BA239" s="117"/>
      <c r="BO239" s="883"/>
    </row>
    <row r="240" spans="1:67" hidden="1" x14ac:dyDescent="0.25">
      <c r="A240" s="532"/>
      <c r="B240" s="117"/>
      <c r="C240" s="117"/>
      <c r="D240" s="117"/>
      <c r="E240" s="117"/>
      <c r="F240" s="117"/>
      <c r="G240" s="117"/>
      <c r="H240" s="117"/>
      <c r="I240" s="117"/>
      <c r="J240" s="117"/>
      <c r="K240" s="117"/>
      <c r="L240" s="117"/>
      <c r="M240" s="117"/>
      <c r="N240" s="117"/>
      <c r="O240" s="117"/>
      <c r="P240" s="117"/>
      <c r="Q240" s="117"/>
      <c r="R240" s="117"/>
      <c r="S240" s="117"/>
      <c r="T240" s="117"/>
      <c r="U240" s="117"/>
      <c r="V240" s="117"/>
      <c r="W240" s="117"/>
      <c r="X240" s="117"/>
      <c r="Y240" s="117"/>
      <c r="Z240" s="117"/>
      <c r="AA240" s="117"/>
      <c r="AB240" s="117"/>
      <c r="AC240" s="117"/>
      <c r="AD240" s="117"/>
      <c r="AE240" s="117"/>
      <c r="AF240" s="117"/>
      <c r="AG240" s="117"/>
      <c r="AH240" s="117"/>
      <c r="AI240" s="117"/>
      <c r="AJ240" s="117"/>
      <c r="AK240" s="117"/>
      <c r="AL240" s="117"/>
      <c r="AM240" s="117"/>
      <c r="AN240" s="117"/>
      <c r="AO240" s="117"/>
      <c r="AP240" s="1710"/>
      <c r="AQ240" s="1710"/>
      <c r="AR240" s="118"/>
      <c r="AS240" s="118"/>
      <c r="AT240" s="117"/>
      <c r="AU240" s="117"/>
      <c r="AV240" s="117"/>
      <c r="AW240" s="117"/>
      <c r="AX240" s="117"/>
      <c r="AY240" s="117"/>
      <c r="AZ240" s="117"/>
      <c r="BA240" s="117"/>
      <c r="BO240" s="883"/>
    </row>
    <row r="241" spans="1:67" ht="21" hidden="1" x14ac:dyDescent="0.25">
      <c r="A241" s="532"/>
      <c r="B241" s="117"/>
      <c r="C241" s="117"/>
      <c r="D241" s="117"/>
      <c r="E241" s="117"/>
      <c r="F241" s="117"/>
      <c r="G241" s="117"/>
      <c r="H241" s="117"/>
      <c r="I241" s="117"/>
      <c r="J241" s="117"/>
      <c r="K241" s="117"/>
      <c r="L241" s="117"/>
      <c r="M241" s="117"/>
      <c r="N241" s="117"/>
      <c r="O241" s="117"/>
      <c r="P241" s="117"/>
      <c r="Q241" s="117"/>
      <c r="R241" s="117"/>
      <c r="S241" s="117"/>
      <c r="T241" s="117"/>
      <c r="U241" s="117"/>
      <c r="V241" s="117"/>
      <c r="W241" s="117"/>
      <c r="X241" s="117"/>
      <c r="Y241" s="117"/>
      <c r="Z241" s="117"/>
      <c r="AA241" s="117"/>
      <c r="AB241" s="117"/>
      <c r="AC241" s="117"/>
      <c r="AD241" s="117"/>
      <c r="AE241" s="117"/>
      <c r="AF241" s="117"/>
      <c r="AG241" s="117"/>
      <c r="AH241" s="117"/>
      <c r="AI241" s="117"/>
      <c r="AJ241" s="117"/>
      <c r="AK241" s="117"/>
      <c r="AL241" s="117"/>
      <c r="AM241" s="117"/>
      <c r="AN241" s="117"/>
      <c r="AO241" s="117"/>
      <c r="AP241" s="1700" t="s">
        <v>1046</v>
      </c>
      <c r="AQ241" s="1701" t="s">
        <v>961</v>
      </c>
      <c r="AR241" s="118"/>
      <c r="AS241" s="118"/>
      <c r="AT241" s="117"/>
      <c r="AU241" s="117"/>
      <c r="AV241" s="117"/>
      <c r="AW241" s="117"/>
      <c r="AX241" s="117"/>
      <c r="AY241" s="117"/>
      <c r="AZ241" s="117"/>
      <c r="BA241" s="117"/>
      <c r="BO241" s="883"/>
    </row>
    <row r="242" spans="1:67" ht="21" hidden="1" x14ac:dyDescent="0.25">
      <c r="A242" s="532"/>
      <c r="B242" s="117"/>
      <c r="C242" s="117"/>
      <c r="D242" s="117"/>
      <c r="E242" s="117"/>
      <c r="F242" s="117"/>
      <c r="G242" s="117"/>
      <c r="H242" s="117"/>
      <c r="I242" s="117"/>
      <c r="J242" s="117"/>
      <c r="K242" s="117"/>
      <c r="L242" s="117"/>
      <c r="M242" s="117"/>
      <c r="N242" s="117"/>
      <c r="O242" s="117"/>
      <c r="P242" s="117"/>
      <c r="Q242" s="117"/>
      <c r="R242" s="117"/>
      <c r="S242" s="117"/>
      <c r="T242" s="117"/>
      <c r="U242" s="117"/>
      <c r="V242" s="117"/>
      <c r="W242" s="117"/>
      <c r="X242" s="117"/>
      <c r="Y242" s="117"/>
      <c r="Z242" s="117"/>
      <c r="AA242" s="117"/>
      <c r="AB242" s="117"/>
      <c r="AC242" s="117"/>
      <c r="AD242" s="117"/>
      <c r="AE242" s="117"/>
      <c r="AF242" s="117"/>
      <c r="AG242" s="117"/>
      <c r="AH242" s="117"/>
      <c r="AI242" s="117"/>
      <c r="AJ242" s="117"/>
      <c r="AK242" s="117"/>
      <c r="AL242" s="117"/>
      <c r="AM242" s="117"/>
      <c r="AN242" s="117"/>
      <c r="AO242" s="117"/>
      <c r="AP242" s="1700" t="s">
        <v>1047</v>
      </c>
      <c r="AQ242" s="1700" t="s">
        <v>1048</v>
      </c>
      <c r="AR242" s="118"/>
      <c r="AS242" s="118"/>
      <c r="AT242" s="117"/>
      <c r="AU242" s="117"/>
      <c r="AV242" s="117"/>
      <c r="AW242" s="117"/>
      <c r="AX242" s="117"/>
      <c r="AY242" s="117"/>
      <c r="AZ242" s="117"/>
      <c r="BA242" s="117"/>
      <c r="BO242" s="883"/>
    </row>
    <row r="243" spans="1:67" ht="31.5" hidden="1" x14ac:dyDescent="0.25">
      <c r="A243" s="532"/>
      <c r="B243" s="117"/>
      <c r="C243" s="117"/>
      <c r="D243" s="117"/>
      <c r="E243" s="117"/>
      <c r="F243" s="117"/>
      <c r="G243" s="117"/>
      <c r="H243" s="117"/>
      <c r="I243" s="117"/>
      <c r="J243" s="117"/>
      <c r="K243" s="117"/>
      <c r="L243" s="117"/>
      <c r="M243" s="117"/>
      <c r="N243" s="117"/>
      <c r="O243" s="117"/>
      <c r="P243" s="117"/>
      <c r="Q243" s="117"/>
      <c r="R243" s="117"/>
      <c r="S243" s="117"/>
      <c r="T243" s="117"/>
      <c r="U243" s="117"/>
      <c r="V243" s="117"/>
      <c r="W243" s="117"/>
      <c r="X243" s="117"/>
      <c r="Y243" s="117"/>
      <c r="Z243" s="117"/>
      <c r="AA243" s="117"/>
      <c r="AB243" s="117"/>
      <c r="AC243" s="117"/>
      <c r="AD243" s="117"/>
      <c r="AE243" s="117"/>
      <c r="AF243" s="117"/>
      <c r="AG243" s="117"/>
      <c r="AH243" s="117"/>
      <c r="AI243" s="117"/>
      <c r="AJ243" s="117"/>
      <c r="AK243" s="117"/>
      <c r="AL243" s="117"/>
      <c r="AM243" s="117"/>
      <c r="AN243" s="117"/>
      <c r="AO243" s="117"/>
      <c r="AP243" s="1700" t="s">
        <v>1049</v>
      </c>
      <c r="AQ243" s="1705" t="s">
        <v>1050</v>
      </c>
      <c r="AR243" s="118"/>
      <c r="AS243" s="118"/>
      <c r="AT243" s="117"/>
      <c r="AU243" s="117"/>
      <c r="AV243" s="117"/>
      <c r="AW243" s="117"/>
      <c r="AX243" s="117"/>
      <c r="AY243" s="117"/>
      <c r="AZ243" s="117"/>
      <c r="BA243" s="117"/>
      <c r="BO243" s="883"/>
    </row>
    <row r="244" spans="1:67" ht="21" hidden="1" x14ac:dyDescent="0.25">
      <c r="A244" s="532"/>
      <c r="B244" s="117"/>
      <c r="C244" s="117"/>
      <c r="D244" s="117"/>
      <c r="E244" s="117"/>
      <c r="F244" s="117"/>
      <c r="G244" s="117"/>
      <c r="H244" s="117"/>
      <c r="I244" s="117"/>
      <c r="J244" s="117"/>
      <c r="K244" s="117"/>
      <c r="L244" s="117"/>
      <c r="M244" s="117"/>
      <c r="N244" s="117"/>
      <c r="O244" s="117"/>
      <c r="P244" s="117"/>
      <c r="Q244" s="117"/>
      <c r="R244" s="117"/>
      <c r="S244" s="117"/>
      <c r="T244" s="117"/>
      <c r="U244" s="117"/>
      <c r="V244" s="117"/>
      <c r="W244" s="117"/>
      <c r="X244" s="117"/>
      <c r="Y244" s="117"/>
      <c r="Z244" s="117"/>
      <c r="AA244" s="117"/>
      <c r="AB244" s="117"/>
      <c r="AC244" s="117"/>
      <c r="AD244" s="117"/>
      <c r="AE244" s="117"/>
      <c r="AF244" s="117"/>
      <c r="AG244" s="117"/>
      <c r="AH244" s="117"/>
      <c r="AI244" s="117"/>
      <c r="AJ244" s="117"/>
      <c r="AK244" s="117"/>
      <c r="AL244" s="117"/>
      <c r="AM244" s="117"/>
      <c r="AN244" s="117"/>
      <c r="AO244" s="117"/>
      <c r="AP244" s="1700" t="s">
        <v>1051</v>
      </c>
      <c r="AQ244" s="1701" t="s">
        <v>996</v>
      </c>
      <c r="AR244" s="118"/>
      <c r="AS244" s="118"/>
      <c r="AT244" s="117"/>
      <c r="AU244" s="117"/>
      <c r="AV244" s="117"/>
      <c r="AW244" s="117"/>
      <c r="AX244" s="117"/>
      <c r="AY244" s="117"/>
      <c r="AZ244" s="117"/>
      <c r="BA244" s="117"/>
      <c r="BO244" s="883"/>
    </row>
    <row r="245" spans="1:67" ht="21" hidden="1" x14ac:dyDescent="0.25">
      <c r="A245" s="532"/>
      <c r="B245" s="117"/>
      <c r="C245" s="117"/>
      <c r="D245" s="117"/>
      <c r="E245" s="117"/>
      <c r="F245" s="117"/>
      <c r="G245" s="117"/>
      <c r="H245" s="117"/>
      <c r="I245" s="117"/>
      <c r="J245" s="117"/>
      <c r="K245" s="117"/>
      <c r="L245" s="117"/>
      <c r="M245" s="117"/>
      <c r="N245" s="117"/>
      <c r="O245" s="117"/>
      <c r="P245" s="117"/>
      <c r="Q245" s="117"/>
      <c r="R245" s="117"/>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700" t="s">
        <v>1052</v>
      </c>
      <c r="AQ245" s="1701" t="s">
        <v>951</v>
      </c>
      <c r="AR245" s="118"/>
      <c r="AS245" s="118"/>
      <c r="AT245" s="117"/>
      <c r="AU245" s="117"/>
      <c r="AV245" s="117"/>
      <c r="AW245" s="117"/>
      <c r="AX245" s="117"/>
      <c r="AY245" s="117"/>
      <c r="AZ245" s="117"/>
      <c r="BA245" s="117"/>
      <c r="BO245" s="883"/>
    </row>
    <row r="246" spans="1:67" hidden="1" x14ac:dyDescent="0.25">
      <c r="A246" s="532"/>
      <c r="B246" s="117"/>
      <c r="C246" s="117"/>
      <c r="D246" s="117"/>
      <c r="E246" s="117"/>
      <c r="F246" s="117"/>
      <c r="G246" s="117"/>
      <c r="H246" s="117"/>
      <c r="I246" s="117"/>
      <c r="J246" s="117"/>
      <c r="K246" s="117"/>
      <c r="L246" s="117"/>
      <c r="M246" s="117"/>
      <c r="N246" s="117"/>
      <c r="O246" s="117"/>
      <c r="P246" s="117"/>
      <c r="Q246" s="117"/>
      <c r="R246" s="117"/>
      <c r="S246" s="117"/>
      <c r="T246" s="117"/>
      <c r="U246" s="117"/>
      <c r="V246" s="117"/>
      <c r="W246" s="117"/>
      <c r="X246" s="117"/>
      <c r="Y246" s="117"/>
      <c r="Z246" s="117"/>
      <c r="AA246" s="117"/>
      <c r="AB246" s="117"/>
      <c r="AC246" s="117"/>
      <c r="AD246" s="117"/>
      <c r="AE246" s="117"/>
      <c r="AF246" s="117"/>
      <c r="AG246" s="117"/>
      <c r="AH246" s="117"/>
      <c r="AI246" s="117"/>
      <c r="AJ246" s="117"/>
      <c r="AK246" s="117"/>
      <c r="AL246" s="117"/>
      <c r="AM246" s="117"/>
      <c r="AN246" s="117"/>
      <c r="AO246" s="117"/>
      <c r="AP246" s="1710"/>
      <c r="AQ246" s="1710"/>
      <c r="AR246" s="118"/>
      <c r="AS246" s="118"/>
      <c r="AT246" s="117"/>
      <c r="AU246" s="117"/>
      <c r="AV246" s="117"/>
      <c r="AW246" s="117"/>
      <c r="AX246" s="117"/>
      <c r="AY246" s="117"/>
      <c r="AZ246" s="117"/>
      <c r="BA246" s="117"/>
      <c r="BO246" s="883"/>
    </row>
    <row r="247" spans="1:67" ht="21" hidden="1" x14ac:dyDescent="0.25">
      <c r="A247" s="532"/>
      <c r="B247" s="117"/>
      <c r="C247" s="117"/>
      <c r="D247" s="117"/>
      <c r="E247" s="117"/>
      <c r="F247" s="117"/>
      <c r="G247" s="117"/>
      <c r="H247" s="117"/>
      <c r="I247" s="117"/>
      <c r="J247" s="117"/>
      <c r="K247" s="117"/>
      <c r="L247" s="117"/>
      <c r="M247" s="117"/>
      <c r="N247" s="117"/>
      <c r="O247" s="117"/>
      <c r="P247" s="117"/>
      <c r="Q247" s="117"/>
      <c r="R247" s="117"/>
      <c r="S247" s="117"/>
      <c r="T247" s="117"/>
      <c r="U247" s="117"/>
      <c r="V247" s="117"/>
      <c r="W247" s="117"/>
      <c r="X247" s="117"/>
      <c r="Y247" s="117"/>
      <c r="Z247" s="117"/>
      <c r="AA247" s="117"/>
      <c r="AB247" s="117"/>
      <c r="AC247" s="117"/>
      <c r="AD247" s="117"/>
      <c r="AE247" s="117"/>
      <c r="AF247" s="117"/>
      <c r="AG247" s="117"/>
      <c r="AH247" s="117"/>
      <c r="AI247" s="117"/>
      <c r="AJ247" s="117"/>
      <c r="AK247" s="117"/>
      <c r="AL247" s="117"/>
      <c r="AM247" s="117"/>
      <c r="AN247" s="117"/>
      <c r="AO247" s="117"/>
      <c r="AP247" s="1700" t="s">
        <v>1053</v>
      </c>
      <c r="AQ247" s="1701" t="s">
        <v>1054</v>
      </c>
      <c r="AR247" s="118"/>
      <c r="AS247" s="118"/>
      <c r="AT247" s="117"/>
      <c r="AU247" s="117"/>
      <c r="AV247" s="117"/>
      <c r="AW247" s="117"/>
      <c r="AX247" s="117"/>
      <c r="AY247" s="117"/>
      <c r="AZ247" s="117"/>
      <c r="BA247" s="117"/>
      <c r="BO247" s="883"/>
    </row>
    <row r="248" spans="1:67" ht="21" hidden="1" x14ac:dyDescent="0.25">
      <c r="A248" s="532"/>
      <c r="B248" s="117"/>
      <c r="C248" s="117"/>
      <c r="D248" s="117"/>
      <c r="E248" s="117"/>
      <c r="F248" s="117"/>
      <c r="G248" s="117"/>
      <c r="H248" s="117"/>
      <c r="I248" s="117"/>
      <c r="J248" s="117"/>
      <c r="K248" s="117"/>
      <c r="L248" s="117"/>
      <c r="M248" s="117"/>
      <c r="N248" s="117"/>
      <c r="O248" s="117"/>
      <c r="P248" s="117"/>
      <c r="Q248" s="117"/>
      <c r="R248" s="117"/>
      <c r="S248" s="117"/>
      <c r="T248" s="117"/>
      <c r="U248" s="117"/>
      <c r="V248" s="117"/>
      <c r="W248" s="117"/>
      <c r="X248" s="117"/>
      <c r="Y248" s="117"/>
      <c r="Z248" s="117"/>
      <c r="AA248" s="117"/>
      <c r="AB248" s="117"/>
      <c r="AC248" s="117"/>
      <c r="AD248" s="117"/>
      <c r="AE248" s="117"/>
      <c r="AF248" s="117"/>
      <c r="AG248" s="117"/>
      <c r="AH248" s="117"/>
      <c r="AI248" s="117"/>
      <c r="AJ248" s="117"/>
      <c r="AK248" s="117"/>
      <c r="AL248" s="117"/>
      <c r="AM248" s="117"/>
      <c r="AN248" s="117"/>
      <c r="AO248" s="117"/>
      <c r="AP248" s="1710"/>
      <c r="AQ248" s="1700" t="s">
        <v>1055</v>
      </c>
      <c r="AR248" s="118"/>
      <c r="AS248" s="118"/>
      <c r="AT248" s="117"/>
      <c r="AU248" s="117"/>
      <c r="AV248" s="117"/>
      <c r="AW248" s="117"/>
      <c r="AX248" s="117"/>
      <c r="AY248" s="117"/>
      <c r="AZ248" s="117"/>
      <c r="BA248" s="117"/>
      <c r="BO248" s="883"/>
    </row>
    <row r="249" spans="1:67" hidden="1" x14ac:dyDescent="0.25">
      <c r="A249" s="532"/>
      <c r="B249" s="117"/>
      <c r="C249" s="117"/>
      <c r="D249" s="117"/>
      <c r="E249" s="117"/>
      <c r="F249" s="117"/>
      <c r="G249" s="117"/>
      <c r="H249" s="117"/>
      <c r="I249" s="117"/>
      <c r="J249" s="117"/>
      <c r="K249" s="117"/>
      <c r="L249" s="117"/>
      <c r="M249" s="117"/>
      <c r="N249" s="117"/>
      <c r="O249" s="117"/>
      <c r="P249" s="117"/>
      <c r="Q249" s="117"/>
      <c r="R249" s="117"/>
      <c r="S249" s="117"/>
      <c r="T249" s="117"/>
      <c r="U249" s="117"/>
      <c r="V249" s="117"/>
      <c r="W249" s="117"/>
      <c r="X249" s="117"/>
      <c r="Y249" s="117"/>
      <c r="Z249" s="117"/>
      <c r="AA249" s="117"/>
      <c r="AB249" s="117"/>
      <c r="AC249" s="117"/>
      <c r="AD249" s="117"/>
      <c r="AE249" s="117"/>
      <c r="AF249" s="117"/>
      <c r="AG249" s="117"/>
      <c r="AH249" s="117"/>
      <c r="AI249" s="117"/>
      <c r="AJ249" s="117"/>
      <c r="AK249" s="117"/>
      <c r="AL249" s="117"/>
      <c r="AM249" s="117"/>
      <c r="AN249" s="117"/>
      <c r="AO249" s="117"/>
      <c r="AP249" s="1700" t="s">
        <v>1056</v>
      </c>
      <c r="AQ249" s="1701" t="s">
        <v>1057</v>
      </c>
      <c r="AR249" s="118"/>
      <c r="AS249" s="118"/>
      <c r="AT249" s="117"/>
      <c r="AU249" s="117"/>
      <c r="AV249" s="117"/>
      <c r="AW249" s="117"/>
      <c r="AX249" s="117"/>
      <c r="AY249" s="117"/>
      <c r="AZ249" s="117"/>
      <c r="BA249" s="117"/>
      <c r="BO249" s="883"/>
    </row>
    <row r="250" spans="1:67" ht="21" hidden="1" x14ac:dyDescent="0.25">
      <c r="A250" s="532"/>
      <c r="B250" s="117"/>
      <c r="C250" s="117"/>
      <c r="D250" s="117"/>
      <c r="E250" s="117"/>
      <c r="F250" s="117"/>
      <c r="G250" s="117"/>
      <c r="H250" s="117"/>
      <c r="I250" s="117"/>
      <c r="J250" s="117"/>
      <c r="K250" s="117"/>
      <c r="L250" s="117"/>
      <c r="M250" s="117"/>
      <c r="N250" s="117"/>
      <c r="O250" s="117"/>
      <c r="P250" s="117"/>
      <c r="Q250" s="117"/>
      <c r="R250" s="117"/>
      <c r="S250" s="117"/>
      <c r="T250" s="117"/>
      <c r="U250" s="117"/>
      <c r="V250" s="117"/>
      <c r="W250" s="117"/>
      <c r="X250" s="117"/>
      <c r="Y250" s="117"/>
      <c r="Z250" s="117"/>
      <c r="AA250" s="117"/>
      <c r="AB250" s="117"/>
      <c r="AC250" s="117"/>
      <c r="AD250" s="117"/>
      <c r="AE250" s="117"/>
      <c r="AF250" s="117"/>
      <c r="AG250" s="117"/>
      <c r="AH250" s="117"/>
      <c r="AI250" s="117"/>
      <c r="AJ250" s="117"/>
      <c r="AK250" s="117"/>
      <c r="AL250" s="117"/>
      <c r="AM250" s="117"/>
      <c r="AN250" s="117"/>
      <c r="AO250" s="117"/>
      <c r="AP250" s="1700" t="s">
        <v>1058</v>
      </c>
      <c r="AQ250" s="1701" t="s">
        <v>1059</v>
      </c>
      <c r="AR250" s="118"/>
      <c r="AS250" s="118"/>
      <c r="AT250" s="117"/>
      <c r="AU250" s="117"/>
      <c r="AV250" s="117"/>
      <c r="AW250" s="117"/>
      <c r="AX250" s="117"/>
      <c r="AY250" s="117"/>
      <c r="AZ250" s="117"/>
      <c r="BA250" s="117"/>
      <c r="BO250" s="883"/>
    </row>
    <row r="251" spans="1:67" ht="21" hidden="1" x14ac:dyDescent="0.25">
      <c r="A251" s="532"/>
      <c r="B251" s="117"/>
      <c r="C251" s="117"/>
      <c r="D251" s="117"/>
      <c r="E251" s="117"/>
      <c r="F251" s="117"/>
      <c r="G251" s="117"/>
      <c r="H251" s="117"/>
      <c r="I251" s="117"/>
      <c r="J251" s="117"/>
      <c r="K251" s="117"/>
      <c r="L251" s="117"/>
      <c r="M251" s="117"/>
      <c r="N251" s="117"/>
      <c r="O251" s="117"/>
      <c r="P251" s="117"/>
      <c r="Q251" s="117"/>
      <c r="R251" s="117"/>
      <c r="S251" s="117"/>
      <c r="T251" s="117"/>
      <c r="U251" s="117"/>
      <c r="V251" s="117"/>
      <c r="W251" s="117"/>
      <c r="X251" s="117"/>
      <c r="Y251" s="117"/>
      <c r="Z251" s="117"/>
      <c r="AA251" s="117"/>
      <c r="AB251" s="117"/>
      <c r="AC251" s="117"/>
      <c r="AD251" s="117"/>
      <c r="AE251" s="117"/>
      <c r="AF251" s="117"/>
      <c r="AG251" s="117"/>
      <c r="AH251" s="117"/>
      <c r="AI251" s="117"/>
      <c r="AJ251" s="117"/>
      <c r="AK251" s="117"/>
      <c r="AL251" s="117"/>
      <c r="AM251" s="117"/>
      <c r="AN251" s="117"/>
      <c r="AO251" s="117"/>
      <c r="AP251" s="1700" t="s">
        <v>1060</v>
      </c>
      <c r="AQ251" s="1701" t="s">
        <v>1061</v>
      </c>
      <c r="AR251" s="118"/>
      <c r="AS251" s="118"/>
      <c r="AT251" s="117"/>
      <c r="AU251" s="117"/>
      <c r="AV251" s="117"/>
      <c r="AW251" s="117"/>
      <c r="AX251" s="117"/>
      <c r="AY251" s="117"/>
      <c r="AZ251" s="117"/>
      <c r="BA251" s="117"/>
      <c r="BO251" s="883"/>
    </row>
    <row r="252" spans="1:67" hidden="1" x14ac:dyDescent="0.25">
      <c r="A252" s="532"/>
      <c r="B252" s="117"/>
      <c r="C252" s="117"/>
      <c r="D252" s="117"/>
      <c r="E252" s="117"/>
      <c r="F252" s="117"/>
      <c r="G252" s="117"/>
      <c r="H252" s="117"/>
      <c r="I252" s="117"/>
      <c r="J252" s="117"/>
      <c r="K252" s="117"/>
      <c r="L252" s="117"/>
      <c r="M252" s="117"/>
      <c r="N252" s="117"/>
      <c r="O252" s="117"/>
      <c r="P252" s="117"/>
      <c r="Q252" s="117"/>
      <c r="R252" s="117"/>
      <c r="S252" s="117"/>
      <c r="T252" s="117"/>
      <c r="U252" s="117"/>
      <c r="V252" s="117"/>
      <c r="W252" s="117"/>
      <c r="X252" s="117"/>
      <c r="Y252" s="117"/>
      <c r="Z252" s="117"/>
      <c r="AA252" s="117"/>
      <c r="AB252" s="117"/>
      <c r="AC252" s="117"/>
      <c r="AD252" s="117"/>
      <c r="AE252" s="117"/>
      <c r="AF252" s="117"/>
      <c r="AG252" s="117"/>
      <c r="AH252" s="117"/>
      <c r="AI252" s="117"/>
      <c r="AJ252" s="117"/>
      <c r="AK252" s="117"/>
      <c r="AL252" s="117"/>
      <c r="AM252" s="117"/>
      <c r="AN252" s="117"/>
      <c r="AO252" s="117"/>
      <c r="AP252" s="1710"/>
      <c r="AQ252" s="1710"/>
      <c r="AR252" s="118"/>
      <c r="AS252" s="118"/>
      <c r="AT252" s="117"/>
      <c r="AU252" s="117"/>
      <c r="AV252" s="117"/>
      <c r="AW252" s="117"/>
      <c r="AX252" s="117"/>
      <c r="AY252" s="117"/>
      <c r="AZ252" s="117"/>
      <c r="BA252" s="117"/>
      <c r="BO252" s="883"/>
    </row>
    <row r="253" spans="1:67" ht="21" hidden="1" x14ac:dyDescent="0.25">
      <c r="A253" s="532"/>
      <c r="B253" s="117"/>
      <c r="C253" s="117"/>
      <c r="D253" s="117"/>
      <c r="E253" s="117"/>
      <c r="F253" s="117"/>
      <c r="G253" s="117"/>
      <c r="H253" s="117"/>
      <c r="I253" s="117"/>
      <c r="J253" s="117"/>
      <c r="K253" s="117"/>
      <c r="L253" s="117"/>
      <c r="M253" s="117"/>
      <c r="N253" s="117"/>
      <c r="O253" s="117"/>
      <c r="P253" s="117"/>
      <c r="Q253" s="117"/>
      <c r="R253" s="117"/>
      <c r="S253" s="117"/>
      <c r="T253" s="117"/>
      <c r="U253" s="117"/>
      <c r="V253" s="117"/>
      <c r="W253" s="117"/>
      <c r="X253" s="117"/>
      <c r="Y253" s="117"/>
      <c r="Z253" s="117"/>
      <c r="AA253" s="117"/>
      <c r="AB253" s="117"/>
      <c r="AC253" s="117"/>
      <c r="AD253" s="117"/>
      <c r="AE253" s="117"/>
      <c r="AF253" s="117"/>
      <c r="AG253" s="117"/>
      <c r="AH253" s="117"/>
      <c r="AI253" s="117"/>
      <c r="AJ253" s="117"/>
      <c r="AK253" s="117"/>
      <c r="AL253" s="117"/>
      <c r="AM253" s="117"/>
      <c r="AN253" s="117"/>
      <c r="AO253" s="117"/>
      <c r="AP253" s="1700" t="s">
        <v>1062</v>
      </c>
      <c r="AQ253" s="1701" t="s">
        <v>999</v>
      </c>
      <c r="AR253" s="118"/>
      <c r="AS253" s="118"/>
      <c r="AT253" s="117"/>
      <c r="AU253" s="117"/>
      <c r="AV253" s="117"/>
      <c r="AW253" s="117"/>
      <c r="AX253" s="117"/>
      <c r="AY253" s="117"/>
      <c r="AZ253" s="117"/>
      <c r="BA253" s="117"/>
      <c r="BO253" s="883"/>
    </row>
    <row r="254" spans="1:67" ht="21" hidden="1" x14ac:dyDescent="0.25">
      <c r="A254" s="532"/>
      <c r="B254" s="117"/>
      <c r="C254" s="117"/>
      <c r="D254" s="117"/>
      <c r="E254" s="117"/>
      <c r="F254" s="117"/>
      <c r="G254" s="117"/>
      <c r="H254" s="117"/>
      <c r="I254" s="117"/>
      <c r="J254" s="117"/>
      <c r="K254" s="117"/>
      <c r="L254" s="117"/>
      <c r="M254" s="117"/>
      <c r="N254" s="117"/>
      <c r="O254" s="117"/>
      <c r="P254" s="117"/>
      <c r="Q254" s="117"/>
      <c r="R254" s="117"/>
      <c r="S254" s="117"/>
      <c r="T254" s="117"/>
      <c r="U254" s="117"/>
      <c r="V254" s="117"/>
      <c r="W254" s="117"/>
      <c r="X254" s="117"/>
      <c r="Y254" s="117"/>
      <c r="Z254" s="117"/>
      <c r="AA254" s="117"/>
      <c r="AB254" s="117"/>
      <c r="AC254" s="117"/>
      <c r="AD254" s="117"/>
      <c r="AE254" s="117"/>
      <c r="AF254" s="117"/>
      <c r="AG254" s="117"/>
      <c r="AH254" s="117"/>
      <c r="AI254" s="117"/>
      <c r="AJ254" s="117"/>
      <c r="AK254" s="117"/>
      <c r="AL254" s="117"/>
      <c r="AM254" s="117"/>
      <c r="AN254" s="117"/>
      <c r="AO254" s="117"/>
      <c r="AP254" s="1700" t="s">
        <v>1063</v>
      </c>
      <c r="AQ254" s="1701" t="s">
        <v>1013</v>
      </c>
      <c r="AR254" s="118"/>
      <c r="AS254" s="118"/>
      <c r="AT254" s="117"/>
      <c r="AU254" s="117"/>
      <c r="AV254" s="117"/>
      <c r="AW254" s="117"/>
      <c r="AX254" s="117"/>
      <c r="AY254" s="117"/>
      <c r="AZ254" s="117"/>
      <c r="BA254" s="117"/>
      <c r="BO254" s="883"/>
    </row>
    <row r="255" spans="1:67" ht="21" hidden="1" x14ac:dyDescent="0.25">
      <c r="A255" s="532"/>
      <c r="B255" s="117"/>
      <c r="C255" s="117"/>
      <c r="D255" s="117"/>
      <c r="E255" s="117"/>
      <c r="F255" s="117"/>
      <c r="G255" s="117"/>
      <c r="H255" s="117"/>
      <c r="I255" s="117"/>
      <c r="J255" s="117"/>
      <c r="K255" s="117"/>
      <c r="L255" s="117"/>
      <c r="M255" s="117"/>
      <c r="N255" s="117"/>
      <c r="O255" s="117"/>
      <c r="P255" s="117"/>
      <c r="Q255" s="117"/>
      <c r="R255" s="117"/>
      <c r="S255" s="117"/>
      <c r="T255" s="117"/>
      <c r="U255" s="117"/>
      <c r="V255" s="117"/>
      <c r="W255" s="117"/>
      <c r="X255" s="117"/>
      <c r="Y255" s="117"/>
      <c r="Z255" s="117"/>
      <c r="AA255" s="117"/>
      <c r="AB255" s="117"/>
      <c r="AC255" s="117"/>
      <c r="AD255" s="117"/>
      <c r="AE255" s="117"/>
      <c r="AF255" s="117"/>
      <c r="AG255" s="117"/>
      <c r="AH255" s="117"/>
      <c r="AI255" s="117"/>
      <c r="AJ255" s="117"/>
      <c r="AK255" s="117"/>
      <c r="AL255" s="117"/>
      <c r="AM255" s="117"/>
      <c r="AN255" s="117"/>
      <c r="AO255" s="117"/>
      <c r="AP255" s="1700" t="s">
        <v>1064</v>
      </c>
      <c r="AQ255" s="1701" t="s">
        <v>1065</v>
      </c>
      <c r="AR255" s="118"/>
      <c r="AS255" s="118"/>
      <c r="AT255" s="117"/>
      <c r="AU255" s="117"/>
      <c r="AV255" s="117"/>
      <c r="AW255" s="117"/>
      <c r="AX255" s="117"/>
      <c r="AY255" s="117"/>
      <c r="AZ255" s="117"/>
      <c r="BA255" s="117"/>
      <c r="BO255" s="883"/>
    </row>
    <row r="256" spans="1:67" ht="21" hidden="1" x14ac:dyDescent="0.25">
      <c r="A256" s="532"/>
      <c r="B256" s="117"/>
      <c r="C256" s="117"/>
      <c r="D256" s="117"/>
      <c r="E256" s="117"/>
      <c r="F256" s="117"/>
      <c r="G256" s="117"/>
      <c r="H256" s="117"/>
      <c r="I256" s="117"/>
      <c r="J256" s="117"/>
      <c r="K256" s="117"/>
      <c r="L256" s="117"/>
      <c r="M256" s="117"/>
      <c r="N256" s="117"/>
      <c r="O256" s="117"/>
      <c r="P256" s="117"/>
      <c r="Q256" s="117"/>
      <c r="R256" s="117"/>
      <c r="S256" s="117"/>
      <c r="T256" s="117"/>
      <c r="U256" s="117"/>
      <c r="V256" s="117"/>
      <c r="W256" s="117"/>
      <c r="X256" s="117"/>
      <c r="Y256" s="117"/>
      <c r="Z256" s="117"/>
      <c r="AA256" s="117"/>
      <c r="AB256" s="117"/>
      <c r="AC256" s="117"/>
      <c r="AD256" s="117"/>
      <c r="AE256" s="117"/>
      <c r="AF256" s="117"/>
      <c r="AG256" s="117"/>
      <c r="AH256" s="117"/>
      <c r="AI256" s="117"/>
      <c r="AJ256" s="117"/>
      <c r="AK256" s="117"/>
      <c r="AL256" s="117"/>
      <c r="AM256" s="117"/>
      <c r="AN256" s="117"/>
      <c r="AO256" s="117"/>
      <c r="AP256" s="1700" t="s">
        <v>1066</v>
      </c>
      <c r="AQ256" s="1701" t="s">
        <v>1067</v>
      </c>
      <c r="AR256" s="118"/>
      <c r="AS256" s="118"/>
      <c r="AT256" s="117"/>
      <c r="AU256" s="117"/>
      <c r="AV256" s="117"/>
      <c r="AW256" s="117"/>
      <c r="AX256" s="117"/>
      <c r="AY256" s="117"/>
      <c r="AZ256" s="117"/>
      <c r="BA256" s="117"/>
      <c r="BO256" s="883"/>
    </row>
    <row r="257" spans="1:67" hidden="1" x14ac:dyDescent="0.25">
      <c r="A257" s="532"/>
      <c r="B257" s="117"/>
      <c r="C257" s="117"/>
      <c r="D257" s="117"/>
      <c r="E257" s="117"/>
      <c r="F257" s="117"/>
      <c r="G257" s="117"/>
      <c r="H257" s="117"/>
      <c r="I257" s="117"/>
      <c r="J257" s="117"/>
      <c r="K257" s="117"/>
      <c r="L257" s="117"/>
      <c r="M257" s="117"/>
      <c r="N257" s="117"/>
      <c r="O257" s="117"/>
      <c r="P257" s="117"/>
      <c r="Q257" s="117"/>
      <c r="R257" s="117"/>
      <c r="S257" s="117"/>
      <c r="T257" s="117"/>
      <c r="U257" s="117"/>
      <c r="V257" s="117"/>
      <c r="W257" s="117"/>
      <c r="X257" s="117"/>
      <c r="Y257" s="117"/>
      <c r="Z257" s="117"/>
      <c r="AA257" s="117"/>
      <c r="AB257" s="117"/>
      <c r="AC257" s="117"/>
      <c r="AD257" s="117"/>
      <c r="AE257" s="117"/>
      <c r="AF257" s="117"/>
      <c r="AG257" s="117"/>
      <c r="AH257" s="117"/>
      <c r="AI257" s="117"/>
      <c r="AJ257" s="117"/>
      <c r="AK257" s="117"/>
      <c r="AL257" s="117"/>
      <c r="AM257" s="117"/>
      <c r="AN257" s="117"/>
      <c r="AO257" s="117"/>
      <c r="AP257" s="1710"/>
      <c r="AQ257" s="1710"/>
      <c r="AR257" s="118"/>
      <c r="AS257" s="118"/>
      <c r="AT257" s="117"/>
      <c r="AU257" s="117"/>
      <c r="AV257" s="117"/>
      <c r="AW257" s="117"/>
      <c r="AX257" s="117"/>
      <c r="AY257" s="117"/>
      <c r="AZ257" s="117"/>
      <c r="BA257" s="117"/>
      <c r="BO257" s="883"/>
    </row>
    <row r="258" spans="1:67" hidden="1" x14ac:dyDescent="0.25">
      <c r="A258" s="532"/>
      <c r="B258" s="117"/>
      <c r="C258" s="117"/>
      <c r="D258" s="117"/>
      <c r="E258" s="117"/>
      <c r="F258" s="117"/>
      <c r="G258" s="117"/>
      <c r="H258" s="117"/>
      <c r="I258" s="117"/>
      <c r="J258" s="117"/>
      <c r="K258" s="117"/>
      <c r="L258" s="117"/>
      <c r="M258" s="117"/>
      <c r="N258" s="117"/>
      <c r="O258" s="117"/>
      <c r="P258" s="117"/>
      <c r="Q258" s="117"/>
      <c r="R258" s="117"/>
      <c r="S258" s="117"/>
      <c r="T258" s="117"/>
      <c r="U258" s="117"/>
      <c r="V258" s="117"/>
      <c r="W258" s="117"/>
      <c r="X258" s="117"/>
      <c r="Y258" s="117"/>
      <c r="Z258" s="117"/>
      <c r="AA258" s="117"/>
      <c r="AB258" s="117"/>
      <c r="AC258" s="117"/>
      <c r="AD258" s="117"/>
      <c r="AE258" s="117"/>
      <c r="AF258" s="117"/>
      <c r="AG258" s="117"/>
      <c r="AH258" s="117"/>
      <c r="AI258" s="117"/>
      <c r="AJ258" s="117"/>
      <c r="AK258" s="117"/>
      <c r="AL258" s="117"/>
      <c r="AM258" s="117"/>
      <c r="AN258" s="117"/>
      <c r="AO258" s="117"/>
      <c r="AP258" s="1700" t="s">
        <v>1068</v>
      </c>
      <c r="AQ258" s="1701" t="s">
        <v>1002</v>
      </c>
      <c r="AR258" s="118"/>
      <c r="AS258" s="118"/>
      <c r="AT258" s="117"/>
      <c r="AU258" s="117"/>
      <c r="AV258" s="117"/>
      <c r="AW258" s="117"/>
      <c r="AX258" s="117"/>
      <c r="AY258" s="117"/>
      <c r="AZ258" s="117"/>
      <c r="BA258" s="117"/>
      <c r="BO258" s="883"/>
    </row>
    <row r="259" spans="1:67" hidden="1" x14ac:dyDescent="0.25">
      <c r="A259" s="532"/>
      <c r="B259" s="117"/>
      <c r="C259" s="117"/>
      <c r="D259" s="117"/>
      <c r="E259" s="117"/>
      <c r="F259" s="117"/>
      <c r="G259" s="117"/>
      <c r="H259" s="117"/>
      <c r="I259" s="117"/>
      <c r="J259" s="117"/>
      <c r="K259" s="117"/>
      <c r="L259" s="117"/>
      <c r="M259" s="117"/>
      <c r="N259" s="117"/>
      <c r="O259" s="117"/>
      <c r="P259" s="117"/>
      <c r="Q259" s="117"/>
      <c r="R259" s="117"/>
      <c r="S259" s="117"/>
      <c r="T259" s="117"/>
      <c r="U259" s="117"/>
      <c r="V259" s="117"/>
      <c r="W259" s="117"/>
      <c r="X259" s="117"/>
      <c r="Y259" s="117"/>
      <c r="Z259" s="117"/>
      <c r="AA259" s="117"/>
      <c r="AB259" s="117"/>
      <c r="AC259" s="117"/>
      <c r="AD259" s="117"/>
      <c r="AE259" s="117"/>
      <c r="AF259" s="117"/>
      <c r="AG259" s="117"/>
      <c r="AH259" s="117"/>
      <c r="AI259" s="117"/>
      <c r="AJ259" s="117"/>
      <c r="AK259" s="117"/>
      <c r="AL259" s="117"/>
      <c r="AM259" s="117"/>
      <c r="AN259" s="117"/>
      <c r="AO259" s="117"/>
      <c r="AP259" s="1700" t="s">
        <v>1069</v>
      </c>
      <c r="AQ259" s="1701" t="s">
        <v>977</v>
      </c>
      <c r="AR259" s="118"/>
      <c r="AS259" s="118"/>
      <c r="AT259" s="117"/>
      <c r="AU259" s="117"/>
      <c r="AV259" s="117"/>
      <c r="AW259" s="117"/>
      <c r="AX259" s="117"/>
      <c r="AY259" s="117"/>
      <c r="AZ259" s="117"/>
      <c r="BA259" s="117"/>
      <c r="BO259" s="883"/>
    </row>
    <row r="260" spans="1:67" ht="21" hidden="1" x14ac:dyDescent="0.25">
      <c r="A260" s="532"/>
      <c r="B260" s="117"/>
      <c r="C260" s="117"/>
      <c r="D260" s="117"/>
      <c r="E260" s="117"/>
      <c r="F260" s="117"/>
      <c r="G260" s="117"/>
      <c r="H260" s="117"/>
      <c r="I260" s="117"/>
      <c r="J260" s="117"/>
      <c r="K260" s="117"/>
      <c r="L260" s="117"/>
      <c r="M260" s="117"/>
      <c r="N260" s="117"/>
      <c r="O260" s="117"/>
      <c r="P260" s="117"/>
      <c r="Q260" s="117"/>
      <c r="R260" s="117"/>
      <c r="S260" s="117"/>
      <c r="T260" s="117"/>
      <c r="U260" s="117"/>
      <c r="V260" s="117"/>
      <c r="W260" s="117"/>
      <c r="X260" s="117"/>
      <c r="Y260" s="117"/>
      <c r="Z260" s="117"/>
      <c r="AA260" s="117"/>
      <c r="AB260" s="117"/>
      <c r="AC260" s="117"/>
      <c r="AD260" s="117"/>
      <c r="AE260" s="117"/>
      <c r="AF260" s="117"/>
      <c r="AG260" s="117"/>
      <c r="AH260" s="117"/>
      <c r="AI260" s="117"/>
      <c r="AJ260" s="117"/>
      <c r="AK260" s="117"/>
      <c r="AL260" s="117"/>
      <c r="AM260" s="117"/>
      <c r="AN260" s="117"/>
      <c r="AO260" s="117"/>
      <c r="AP260" s="1700" t="s">
        <v>1070</v>
      </c>
      <c r="AQ260" s="1701" t="s">
        <v>1071</v>
      </c>
      <c r="AR260" s="118"/>
      <c r="AS260" s="118"/>
      <c r="AT260" s="117"/>
      <c r="AU260" s="117"/>
      <c r="AV260" s="117"/>
      <c r="AW260" s="117"/>
      <c r="AX260" s="117"/>
      <c r="AY260" s="117"/>
      <c r="AZ260" s="117"/>
      <c r="BA260" s="117"/>
      <c r="BO260" s="883"/>
    </row>
    <row r="261" spans="1:67" ht="21" hidden="1" x14ac:dyDescent="0.25">
      <c r="A261" s="532"/>
      <c r="B261" s="117"/>
      <c r="C261" s="117"/>
      <c r="D261" s="117"/>
      <c r="E261" s="117"/>
      <c r="F261" s="117"/>
      <c r="G261" s="117"/>
      <c r="H261" s="117"/>
      <c r="I261" s="117"/>
      <c r="J261" s="117"/>
      <c r="K261" s="117"/>
      <c r="L261" s="117"/>
      <c r="M261" s="117"/>
      <c r="N261" s="117"/>
      <c r="O261" s="117"/>
      <c r="P261" s="117"/>
      <c r="Q261" s="117"/>
      <c r="R261" s="117"/>
      <c r="S261" s="117"/>
      <c r="T261" s="117"/>
      <c r="U261" s="117"/>
      <c r="V261" s="117"/>
      <c r="W261" s="117"/>
      <c r="X261" s="117"/>
      <c r="Y261" s="117"/>
      <c r="Z261" s="117"/>
      <c r="AA261" s="117"/>
      <c r="AB261" s="117"/>
      <c r="AC261" s="117"/>
      <c r="AD261" s="117"/>
      <c r="AE261" s="117"/>
      <c r="AF261" s="117"/>
      <c r="AG261" s="117"/>
      <c r="AH261" s="117"/>
      <c r="AI261" s="117"/>
      <c r="AJ261" s="117"/>
      <c r="AK261" s="117"/>
      <c r="AL261" s="117"/>
      <c r="AM261" s="117"/>
      <c r="AN261" s="117"/>
      <c r="AO261" s="117"/>
      <c r="AP261" s="1700" t="s">
        <v>1072</v>
      </c>
      <c r="AQ261" s="1701" t="s">
        <v>1073</v>
      </c>
      <c r="AR261" s="118"/>
      <c r="AS261" s="118"/>
      <c r="AT261" s="117"/>
      <c r="AU261" s="117"/>
      <c r="AV261" s="117"/>
      <c r="AW261" s="117"/>
      <c r="AX261" s="117"/>
      <c r="AY261" s="117"/>
      <c r="AZ261" s="117"/>
      <c r="BA261" s="117"/>
      <c r="BO261" s="883"/>
    </row>
    <row r="262" spans="1:67" ht="21" hidden="1" x14ac:dyDescent="0.25">
      <c r="A262" s="532"/>
      <c r="B262" s="117"/>
      <c r="C262" s="117"/>
      <c r="D262" s="117"/>
      <c r="E262" s="117"/>
      <c r="F262" s="117"/>
      <c r="G262" s="117"/>
      <c r="H262" s="117"/>
      <c r="I262" s="117"/>
      <c r="J262" s="117"/>
      <c r="K262" s="117"/>
      <c r="L262" s="117"/>
      <c r="M262" s="117"/>
      <c r="N262" s="117"/>
      <c r="O262" s="117"/>
      <c r="P262" s="117"/>
      <c r="Q262" s="117"/>
      <c r="R262" s="117"/>
      <c r="S262" s="117"/>
      <c r="T262" s="117"/>
      <c r="U262" s="117"/>
      <c r="V262" s="117"/>
      <c r="W262" s="117"/>
      <c r="X262" s="117"/>
      <c r="Y262" s="117"/>
      <c r="Z262" s="117"/>
      <c r="AA262" s="117"/>
      <c r="AB262" s="117"/>
      <c r="AC262" s="117"/>
      <c r="AD262" s="117"/>
      <c r="AE262" s="117"/>
      <c r="AF262" s="117"/>
      <c r="AG262" s="117"/>
      <c r="AH262" s="117"/>
      <c r="AI262" s="117"/>
      <c r="AJ262" s="117"/>
      <c r="AK262" s="117"/>
      <c r="AL262" s="117"/>
      <c r="AM262" s="117"/>
      <c r="AN262" s="117"/>
      <c r="AO262" s="117"/>
      <c r="AP262" s="1700" t="s">
        <v>1074</v>
      </c>
      <c r="AQ262" s="1701" t="s">
        <v>994</v>
      </c>
      <c r="AR262" s="118"/>
      <c r="AS262" s="118"/>
      <c r="AT262" s="117"/>
      <c r="AU262" s="117"/>
      <c r="AV262" s="117"/>
      <c r="AW262" s="117"/>
      <c r="AX262" s="117"/>
      <c r="AY262" s="117"/>
      <c r="AZ262" s="117"/>
      <c r="BA262" s="117"/>
      <c r="BO262" s="883"/>
    </row>
    <row r="263" spans="1:67" ht="21" hidden="1" x14ac:dyDescent="0.25">
      <c r="A263" s="532"/>
      <c r="B263" s="117"/>
      <c r="C263" s="117"/>
      <c r="D263" s="117"/>
      <c r="E263" s="117"/>
      <c r="F263" s="117"/>
      <c r="G263" s="117"/>
      <c r="H263" s="117"/>
      <c r="I263" s="117"/>
      <c r="J263" s="117"/>
      <c r="K263" s="117"/>
      <c r="L263" s="117"/>
      <c r="M263" s="117"/>
      <c r="N263" s="117"/>
      <c r="O263" s="117"/>
      <c r="P263" s="117"/>
      <c r="Q263" s="117"/>
      <c r="R263" s="117"/>
      <c r="S263" s="117"/>
      <c r="T263" s="117"/>
      <c r="U263" s="117"/>
      <c r="V263" s="117"/>
      <c r="W263" s="117"/>
      <c r="X263" s="117"/>
      <c r="Y263" s="117"/>
      <c r="Z263" s="117"/>
      <c r="AA263" s="117"/>
      <c r="AB263" s="117"/>
      <c r="AC263" s="117"/>
      <c r="AD263" s="117"/>
      <c r="AE263" s="117"/>
      <c r="AF263" s="117"/>
      <c r="AG263" s="117"/>
      <c r="AH263" s="117"/>
      <c r="AI263" s="117"/>
      <c r="AJ263" s="117"/>
      <c r="AK263" s="117"/>
      <c r="AL263" s="117"/>
      <c r="AM263" s="117"/>
      <c r="AN263" s="117"/>
      <c r="AO263" s="117"/>
      <c r="AP263" s="1700" t="s">
        <v>1075</v>
      </c>
      <c r="AQ263" s="1701" t="s">
        <v>1034</v>
      </c>
      <c r="AR263" s="118"/>
      <c r="AS263" s="118"/>
      <c r="AT263" s="117"/>
      <c r="AU263" s="117"/>
      <c r="AV263" s="117"/>
      <c r="AW263" s="117"/>
      <c r="AX263" s="117"/>
      <c r="AY263" s="117"/>
      <c r="AZ263" s="117"/>
      <c r="BA263" s="117"/>
      <c r="BO263" s="883"/>
    </row>
    <row r="264" spans="1:67" hidden="1" x14ac:dyDescent="0.25">
      <c r="A264" s="532"/>
      <c r="B264" s="117"/>
      <c r="C264" s="117"/>
      <c r="D264" s="117"/>
      <c r="E264" s="117"/>
      <c r="F264" s="117"/>
      <c r="G264" s="117"/>
      <c r="H264" s="117"/>
      <c r="I264" s="117"/>
      <c r="J264" s="117"/>
      <c r="K264" s="117"/>
      <c r="L264" s="117"/>
      <c r="M264" s="117"/>
      <c r="N264" s="117"/>
      <c r="O264" s="117"/>
      <c r="P264" s="117"/>
      <c r="Q264" s="117"/>
      <c r="R264" s="117"/>
      <c r="S264" s="117"/>
      <c r="T264" s="117"/>
      <c r="U264" s="117"/>
      <c r="V264" s="117"/>
      <c r="W264" s="117"/>
      <c r="X264" s="117"/>
      <c r="Y264" s="117"/>
      <c r="Z264" s="117"/>
      <c r="AA264" s="117"/>
      <c r="AB264" s="117"/>
      <c r="AC264" s="117"/>
      <c r="AD264" s="117"/>
      <c r="AE264" s="117"/>
      <c r="AF264" s="117"/>
      <c r="AG264" s="117"/>
      <c r="AH264" s="117"/>
      <c r="AI264" s="117"/>
      <c r="AJ264" s="117"/>
      <c r="AK264" s="117"/>
      <c r="AL264" s="117"/>
      <c r="AM264" s="117"/>
      <c r="AN264" s="117"/>
      <c r="AO264" s="117"/>
      <c r="AP264" s="1700" t="s">
        <v>1076</v>
      </c>
      <c r="AQ264" s="1701" t="s">
        <v>1077</v>
      </c>
      <c r="AR264" s="118"/>
      <c r="AS264" s="118"/>
      <c r="AT264" s="117"/>
      <c r="AU264" s="117"/>
      <c r="AV264" s="117"/>
      <c r="AW264" s="117"/>
      <c r="AX264" s="117"/>
      <c r="AY264" s="117"/>
      <c r="AZ264" s="117"/>
      <c r="BA264" s="117"/>
      <c r="BO264" s="883"/>
    </row>
    <row r="265" spans="1:67" hidden="1" x14ac:dyDescent="0.25">
      <c r="A265" s="532"/>
      <c r="B265" s="117"/>
      <c r="C265" s="117"/>
      <c r="D265" s="117"/>
      <c r="E265" s="117"/>
      <c r="F265" s="117"/>
      <c r="G265" s="117"/>
      <c r="H265" s="117"/>
      <c r="I265" s="117"/>
      <c r="J265" s="117"/>
      <c r="K265" s="117"/>
      <c r="L265" s="117"/>
      <c r="M265" s="117"/>
      <c r="N265" s="117"/>
      <c r="O265" s="117"/>
      <c r="P265" s="117"/>
      <c r="Q265" s="117"/>
      <c r="R265" s="117"/>
      <c r="S265" s="117"/>
      <c r="T265" s="117"/>
      <c r="U265" s="117"/>
      <c r="V265" s="117"/>
      <c r="W265" s="117"/>
      <c r="X265" s="117"/>
      <c r="Y265" s="117"/>
      <c r="Z265" s="117"/>
      <c r="AA265" s="117"/>
      <c r="AB265" s="117"/>
      <c r="AC265" s="117"/>
      <c r="AD265" s="117"/>
      <c r="AE265" s="117"/>
      <c r="AF265" s="117"/>
      <c r="AG265" s="117"/>
      <c r="AH265" s="117"/>
      <c r="AI265" s="117"/>
      <c r="AJ265" s="117"/>
      <c r="AK265" s="117"/>
      <c r="AL265" s="117"/>
      <c r="AM265" s="117"/>
      <c r="AN265" s="117"/>
      <c r="AO265" s="117"/>
      <c r="AP265" s="1700" t="s">
        <v>1078</v>
      </c>
      <c r="AQ265" s="1701" t="s">
        <v>965</v>
      </c>
      <c r="AR265" s="118"/>
      <c r="AS265" s="118"/>
      <c r="AT265" s="117"/>
      <c r="AU265" s="117"/>
      <c r="AV265" s="117"/>
      <c r="AW265" s="117"/>
      <c r="AX265" s="117"/>
      <c r="AY265" s="117"/>
      <c r="AZ265" s="117"/>
      <c r="BA265" s="117"/>
      <c r="BO265" s="883"/>
    </row>
    <row r="266" spans="1:67" ht="21" hidden="1" x14ac:dyDescent="0.25">
      <c r="A266" s="532"/>
      <c r="B266" s="117"/>
      <c r="C266" s="117"/>
      <c r="D266" s="117"/>
      <c r="E266" s="117"/>
      <c r="F266" s="117"/>
      <c r="G266" s="117"/>
      <c r="H266" s="117"/>
      <c r="I266" s="117"/>
      <c r="J266" s="117"/>
      <c r="K266" s="117"/>
      <c r="L266" s="117"/>
      <c r="M266" s="117"/>
      <c r="N266" s="117"/>
      <c r="O266" s="117"/>
      <c r="P266" s="117"/>
      <c r="Q266" s="117"/>
      <c r="R266" s="117"/>
      <c r="S266" s="117"/>
      <c r="T266" s="117"/>
      <c r="U266" s="117"/>
      <c r="V266" s="117"/>
      <c r="W266" s="117"/>
      <c r="X266" s="117"/>
      <c r="Y266" s="117"/>
      <c r="Z266" s="117"/>
      <c r="AA266" s="117"/>
      <c r="AB266" s="117"/>
      <c r="AC266" s="117"/>
      <c r="AD266" s="117"/>
      <c r="AE266" s="117"/>
      <c r="AF266" s="117"/>
      <c r="AG266" s="117"/>
      <c r="AH266" s="117"/>
      <c r="AI266" s="117"/>
      <c r="AJ266" s="117"/>
      <c r="AK266" s="117"/>
      <c r="AL266" s="117"/>
      <c r="AM266" s="117"/>
      <c r="AN266" s="117"/>
      <c r="AO266" s="117"/>
      <c r="AP266" s="1700" t="s">
        <v>1079</v>
      </c>
      <c r="AQ266" s="1701" t="s">
        <v>1054</v>
      </c>
      <c r="AR266" s="118"/>
      <c r="AS266" s="118"/>
      <c r="AT266" s="117"/>
      <c r="AU266" s="117"/>
      <c r="AV266" s="117"/>
      <c r="AW266" s="117"/>
      <c r="AX266" s="117"/>
      <c r="AY266" s="117"/>
      <c r="AZ266" s="117"/>
      <c r="BA266" s="117"/>
      <c r="BO266" s="883"/>
    </row>
    <row r="267" spans="1:67" hidden="1" x14ac:dyDescent="0.25">
      <c r="A267" s="532"/>
      <c r="B267" s="117"/>
      <c r="C267" s="117"/>
      <c r="D267" s="117"/>
      <c r="E267" s="117"/>
      <c r="F267" s="117"/>
      <c r="G267" s="117"/>
      <c r="H267" s="117"/>
      <c r="I267" s="117"/>
      <c r="J267" s="117"/>
      <c r="K267" s="117"/>
      <c r="L267" s="117"/>
      <c r="M267" s="117"/>
      <c r="N267" s="117"/>
      <c r="O267" s="117"/>
      <c r="P267" s="117"/>
      <c r="Q267" s="117"/>
      <c r="R267" s="117"/>
      <c r="S267" s="117"/>
      <c r="T267" s="117"/>
      <c r="U267" s="117"/>
      <c r="V267" s="117"/>
      <c r="W267" s="117"/>
      <c r="X267" s="117"/>
      <c r="Y267" s="117"/>
      <c r="Z267" s="117"/>
      <c r="AA267" s="117"/>
      <c r="AB267" s="117"/>
      <c r="AC267" s="117"/>
      <c r="AD267" s="117"/>
      <c r="AE267" s="117"/>
      <c r="AF267" s="117"/>
      <c r="AG267" s="117"/>
      <c r="AH267" s="117"/>
      <c r="AI267" s="117"/>
      <c r="AJ267" s="117"/>
      <c r="AK267" s="117"/>
      <c r="AL267" s="117"/>
      <c r="AM267" s="117"/>
      <c r="AN267" s="117"/>
      <c r="AO267" s="117"/>
      <c r="AP267" s="1700" t="s">
        <v>1080</v>
      </c>
      <c r="AQ267" s="1701" t="s">
        <v>996</v>
      </c>
      <c r="AR267" s="118"/>
      <c r="AS267" s="118"/>
      <c r="AT267" s="117"/>
      <c r="AU267" s="117"/>
      <c r="AV267" s="117"/>
      <c r="AW267" s="117"/>
      <c r="AX267" s="117"/>
      <c r="AY267" s="117"/>
      <c r="AZ267" s="117"/>
      <c r="BA267" s="117"/>
      <c r="BO267" s="883"/>
    </row>
    <row r="268" spans="1:67" ht="21" hidden="1" x14ac:dyDescent="0.25">
      <c r="A268" s="532"/>
      <c r="B268" s="117"/>
      <c r="C268" s="117"/>
      <c r="D268" s="117"/>
      <c r="E268" s="117"/>
      <c r="F268" s="117"/>
      <c r="G268" s="117"/>
      <c r="H268" s="117"/>
      <c r="I268" s="117"/>
      <c r="J268" s="117"/>
      <c r="K268" s="117"/>
      <c r="L268" s="117"/>
      <c r="M268" s="117"/>
      <c r="N268" s="117"/>
      <c r="O268" s="117"/>
      <c r="P268" s="117"/>
      <c r="Q268" s="117"/>
      <c r="R268" s="117"/>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700" t="s">
        <v>1081</v>
      </c>
      <c r="AQ268" s="1701" t="s">
        <v>961</v>
      </c>
      <c r="AR268" s="118"/>
      <c r="AS268" s="118"/>
      <c r="AT268" s="117"/>
      <c r="AU268" s="117"/>
      <c r="AV268" s="117"/>
      <c r="AW268" s="117"/>
      <c r="AX268" s="117"/>
      <c r="AY268" s="117"/>
      <c r="AZ268" s="117"/>
      <c r="BA268" s="117"/>
      <c r="BO268" s="883"/>
    </row>
    <row r="269" spans="1:67" ht="21" hidden="1" x14ac:dyDescent="0.25">
      <c r="A269" s="532"/>
      <c r="B269" s="117"/>
      <c r="C269" s="117"/>
      <c r="D269" s="117"/>
      <c r="E269" s="117"/>
      <c r="F269" s="117"/>
      <c r="G269" s="117"/>
      <c r="H269" s="117"/>
      <c r="I269" s="117"/>
      <c r="J269" s="117"/>
      <c r="K269" s="117"/>
      <c r="L269" s="117"/>
      <c r="M269" s="117"/>
      <c r="N269" s="117"/>
      <c r="O269" s="117"/>
      <c r="P269" s="117"/>
      <c r="Q269" s="117"/>
      <c r="R269" s="117"/>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700" t="s">
        <v>1082</v>
      </c>
      <c r="AQ269" s="1701" t="s">
        <v>1083</v>
      </c>
      <c r="AR269" s="118"/>
      <c r="AS269" s="118"/>
      <c r="AT269" s="117"/>
      <c r="AU269" s="117"/>
      <c r="AV269" s="117"/>
      <c r="AW269" s="117"/>
      <c r="AX269" s="117"/>
      <c r="AY269" s="117"/>
      <c r="AZ269" s="117"/>
      <c r="BA269" s="117"/>
      <c r="BO269" s="883"/>
    </row>
    <row r="270" spans="1:67" ht="21" hidden="1" x14ac:dyDescent="0.25">
      <c r="A270" s="532"/>
      <c r="B270" s="117"/>
      <c r="C270" s="117"/>
      <c r="D270" s="117"/>
      <c r="E270" s="117"/>
      <c r="F270" s="117"/>
      <c r="G270" s="117"/>
      <c r="H270" s="117"/>
      <c r="I270" s="117"/>
      <c r="J270" s="117"/>
      <c r="K270" s="117"/>
      <c r="L270" s="117"/>
      <c r="M270" s="117"/>
      <c r="N270" s="117"/>
      <c r="O270" s="117"/>
      <c r="P270" s="117"/>
      <c r="Q270" s="117"/>
      <c r="R270" s="117"/>
      <c r="S270" s="117"/>
      <c r="T270" s="117"/>
      <c r="U270" s="117"/>
      <c r="V270" s="117"/>
      <c r="W270" s="117"/>
      <c r="X270" s="117"/>
      <c r="Y270" s="117"/>
      <c r="Z270" s="117"/>
      <c r="AA270" s="117"/>
      <c r="AB270" s="117"/>
      <c r="AC270" s="117"/>
      <c r="AD270" s="117"/>
      <c r="AE270" s="117"/>
      <c r="AF270" s="117"/>
      <c r="AG270" s="117"/>
      <c r="AH270" s="117"/>
      <c r="AI270" s="117"/>
      <c r="AJ270" s="117"/>
      <c r="AK270" s="117"/>
      <c r="AL270" s="117"/>
      <c r="AM270" s="117"/>
      <c r="AN270" s="117"/>
      <c r="AO270" s="117"/>
      <c r="AP270" s="1700" t="s">
        <v>1084</v>
      </c>
      <c r="AQ270" s="1701" t="s">
        <v>1024</v>
      </c>
      <c r="AR270" s="118"/>
      <c r="AS270" s="118"/>
      <c r="AT270" s="117"/>
      <c r="AU270" s="117"/>
      <c r="AV270" s="117"/>
      <c r="AW270" s="117"/>
      <c r="AX270" s="117"/>
      <c r="AY270" s="117"/>
      <c r="AZ270" s="117"/>
      <c r="BA270" s="117"/>
      <c r="BO270" s="883"/>
    </row>
    <row r="271" spans="1:67" ht="21" hidden="1" x14ac:dyDescent="0.25">
      <c r="A271" s="532"/>
      <c r="B271" s="117"/>
      <c r="C271" s="117"/>
      <c r="D271" s="117"/>
      <c r="E271" s="117"/>
      <c r="F271" s="117"/>
      <c r="G271" s="117"/>
      <c r="H271" s="117"/>
      <c r="I271" s="117"/>
      <c r="J271" s="117"/>
      <c r="K271" s="117"/>
      <c r="L271" s="117"/>
      <c r="M271" s="117"/>
      <c r="N271" s="117"/>
      <c r="O271" s="117"/>
      <c r="P271" s="117"/>
      <c r="Q271" s="117"/>
      <c r="R271" s="117"/>
      <c r="S271" s="117"/>
      <c r="T271" s="117"/>
      <c r="U271" s="117"/>
      <c r="V271" s="117"/>
      <c r="W271" s="117"/>
      <c r="X271" s="117"/>
      <c r="Y271" s="117"/>
      <c r="Z271" s="117"/>
      <c r="AA271" s="117"/>
      <c r="AB271" s="117"/>
      <c r="AC271" s="117"/>
      <c r="AD271" s="117"/>
      <c r="AE271" s="117"/>
      <c r="AF271" s="117"/>
      <c r="AG271" s="117"/>
      <c r="AH271" s="117"/>
      <c r="AI271" s="117"/>
      <c r="AJ271" s="117"/>
      <c r="AK271" s="117"/>
      <c r="AL271" s="117"/>
      <c r="AM271" s="117"/>
      <c r="AN271" s="117"/>
      <c r="AO271" s="117"/>
      <c r="AP271" s="1700" t="s">
        <v>1085</v>
      </c>
      <c r="AQ271" s="1701" t="s">
        <v>1086</v>
      </c>
      <c r="AR271" s="118"/>
      <c r="AS271" s="118"/>
      <c r="AT271" s="117"/>
      <c r="AU271" s="117"/>
      <c r="AV271" s="117"/>
      <c r="AW271" s="117"/>
      <c r="AX271" s="117"/>
      <c r="AY271" s="117"/>
      <c r="AZ271" s="117"/>
      <c r="BA271" s="117"/>
      <c r="BO271" s="883"/>
    </row>
    <row r="272" spans="1:67" ht="21" hidden="1" x14ac:dyDescent="0.25">
      <c r="A272" s="532"/>
      <c r="B272" s="117"/>
      <c r="C272" s="117"/>
      <c r="D272" s="117"/>
      <c r="E272" s="117"/>
      <c r="F272" s="117"/>
      <c r="G272" s="117"/>
      <c r="H272" s="117"/>
      <c r="I272" s="117"/>
      <c r="J272" s="117"/>
      <c r="K272" s="117"/>
      <c r="L272" s="117"/>
      <c r="M272" s="117"/>
      <c r="N272" s="117"/>
      <c r="O272" s="117"/>
      <c r="P272" s="117"/>
      <c r="Q272" s="117"/>
      <c r="R272" s="117"/>
      <c r="S272" s="117"/>
      <c r="T272" s="117"/>
      <c r="U272" s="117"/>
      <c r="V272" s="117"/>
      <c r="W272" s="117"/>
      <c r="X272" s="117"/>
      <c r="Y272" s="117"/>
      <c r="Z272" s="117"/>
      <c r="AA272" s="117"/>
      <c r="AB272" s="117"/>
      <c r="AC272" s="117"/>
      <c r="AD272" s="117"/>
      <c r="AE272" s="117"/>
      <c r="AF272" s="117"/>
      <c r="AG272" s="117"/>
      <c r="AH272" s="117"/>
      <c r="AI272" s="117"/>
      <c r="AJ272" s="117"/>
      <c r="AK272" s="117"/>
      <c r="AL272" s="117"/>
      <c r="AM272" s="117"/>
      <c r="AN272" s="117"/>
      <c r="AO272" s="117"/>
      <c r="AP272" s="1700" t="s">
        <v>1087</v>
      </c>
      <c r="AQ272" s="1701" t="s">
        <v>1088</v>
      </c>
      <c r="AR272" s="118"/>
      <c r="AS272" s="118"/>
      <c r="AT272" s="117"/>
      <c r="AU272" s="117"/>
      <c r="AV272" s="117"/>
      <c r="AW272" s="117"/>
      <c r="AX272" s="117"/>
      <c r="AY272" s="117"/>
      <c r="AZ272" s="117"/>
      <c r="BA272" s="117"/>
      <c r="BO272" s="883"/>
    </row>
    <row r="273" spans="1:67" ht="21" hidden="1" x14ac:dyDescent="0.25">
      <c r="A273" s="532"/>
      <c r="B273" s="117"/>
      <c r="C273" s="117"/>
      <c r="D273" s="117"/>
      <c r="E273" s="117"/>
      <c r="F273" s="117"/>
      <c r="G273" s="117"/>
      <c r="H273" s="117"/>
      <c r="I273" s="117"/>
      <c r="J273" s="117"/>
      <c r="K273" s="117"/>
      <c r="L273" s="117"/>
      <c r="M273" s="117"/>
      <c r="N273" s="117"/>
      <c r="O273" s="117"/>
      <c r="P273" s="117"/>
      <c r="Q273" s="117"/>
      <c r="R273" s="117"/>
      <c r="S273" s="117"/>
      <c r="T273" s="117"/>
      <c r="U273" s="117"/>
      <c r="V273" s="117"/>
      <c r="W273" s="117"/>
      <c r="X273" s="117"/>
      <c r="Y273" s="117"/>
      <c r="Z273" s="117"/>
      <c r="AA273" s="117"/>
      <c r="AB273" s="117"/>
      <c r="AC273" s="117"/>
      <c r="AD273" s="117"/>
      <c r="AE273" s="117"/>
      <c r="AF273" s="117"/>
      <c r="AG273" s="117"/>
      <c r="AH273" s="117"/>
      <c r="AI273" s="117"/>
      <c r="AJ273" s="117"/>
      <c r="AK273" s="117"/>
      <c r="AL273" s="117"/>
      <c r="AM273" s="117"/>
      <c r="AN273" s="117"/>
      <c r="AO273" s="117"/>
      <c r="AP273" s="1700" t="s">
        <v>1089</v>
      </c>
      <c r="AQ273" s="1701" t="s">
        <v>1061</v>
      </c>
      <c r="AR273" s="118"/>
      <c r="AS273" s="118"/>
      <c r="AT273" s="117"/>
      <c r="AU273" s="117"/>
      <c r="AV273" s="117"/>
      <c r="AW273" s="117"/>
      <c r="AX273" s="117"/>
      <c r="AY273" s="117"/>
      <c r="AZ273" s="117"/>
      <c r="BA273" s="117"/>
      <c r="BO273" s="883"/>
    </row>
    <row r="274" spans="1:67" ht="21" hidden="1" x14ac:dyDescent="0.25">
      <c r="A274" s="532"/>
      <c r="B274" s="117"/>
      <c r="C274" s="117"/>
      <c r="D274" s="117"/>
      <c r="E274" s="117"/>
      <c r="F274" s="117"/>
      <c r="G274" s="117"/>
      <c r="H274" s="117"/>
      <c r="I274" s="117"/>
      <c r="J274" s="117"/>
      <c r="K274" s="117"/>
      <c r="L274" s="117"/>
      <c r="M274" s="117"/>
      <c r="N274" s="117"/>
      <c r="O274" s="117"/>
      <c r="P274" s="117"/>
      <c r="Q274" s="117"/>
      <c r="R274" s="117"/>
      <c r="S274" s="117"/>
      <c r="T274" s="117"/>
      <c r="U274" s="117"/>
      <c r="V274" s="117"/>
      <c r="W274" s="117"/>
      <c r="X274" s="117"/>
      <c r="Y274" s="117"/>
      <c r="Z274" s="117"/>
      <c r="AA274" s="117"/>
      <c r="AB274" s="117"/>
      <c r="AC274" s="117"/>
      <c r="AD274" s="117"/>
      <c r="AE274" s="117"/>
      <c r="AF274" s="117"/>
      <c r="AG274" s="117"/>
      <c r="AH274" s="117"/>
      <c r="AI274" s="117"/>
      <c r="AJ274" s="117"/>
      <c r="AK274" s="117"/>
      <c r="AL274" s="117"/>
      <c r="AM274" s="117"/>
      <c r="AN274" s="117"/>
      <c r="AO274" s="117"/>
      <c r="AP274" s="1700" t="s">
        <v>1090</v>
      </c>
      <c r="AQ274" s="1701" t="s">
        <v>975</v>
      </c>
      <c r="AR274" s="118"/>
      <c r="AS274" s="118"/>
      <c r="AT274" s="117"/>
      <c r="AU274" s="117"/>
      <c r="AV274" s="117"/>
      <c r="AW274" s="117"/>
      <c r="AX274" s="117"/>
      <c r="AY274" s="117"/>
      <c r="AZ274" s="117"/>
      <c r="BA274" s="117"/>
      <c r="BO274" s="883"/>
    </row>
    <row r="275" spans="1:67" hidden="1" x14ac:dyDescent="0.25">
      <c r="A275" s="532"/>
      <c r="B275" s="117"/>
      <c r="C275" s="117"/>
      <c r="D275" s="117"/>
      <c r="E275" s="117"/>
      <c r="F275" s="117"/>
      <c r="G275" s="117"/>
      <c r="H275" s="117"/>
      <c r="I275" s="117"/>
      <c r="J275" s="117"/>
      <c r="K275" s="117"/>
      <c r="L275" s="117"/>
      <c r="M275" s="117"/>
      <c r="N275" s="117"/>
      <c r="O275" s="117"/>
      <c r="P275" s="117"/>
      <c r="Q275" s="117"/>
      <c r="R275" s="117"/>
      <c r="S275" s="117"/>
      <c r="T275" s="117"/>
      <c r="U275" s="117"/>
      <c r="V275" s="117"/>
      <c r="W275" s="117"/>
      <c r="X275" s="117"/>
      <c r="Y275" s="117"/>
      <c r="Z275" s="117"/>
      <c r="AA275" s="117"/>
      <c r="AB275" s="117"/>
      <c r="AC275" s="117"/>
      <c r="AD275" s="117"/>
      <c r="AE275" s="117"/>
      <c r="AF275" s="117"/>
      <c r="AG275" s="117"/>
      <c r="AH275" s="117"/>
      <c r="AI275" s="117"/>
      <c r="AJ275" s="117"/>
      <c r="AK275" s="117"/>
      <c r="AL275" s="117"/>
      <c r="AM275" s="117"/>
      <c r="AN275" s="117"/>
      <c r="AO275" s="117"/>
      <c r="AP275" s="1700" t="s">
        <v>1091</v>
      </c>
      <c r="AQ275" s="1701" t="s">
        <v>943</v>
      </c>
      <c r="AR275" s="118"/>
      <c r="AS275" s="118"/>
      <c r="AT275" s="117"/>
      <c r="AU275" s="117"/>
      <c r="AV275" s="117"/>
      <c r="AW275" s="117"/>
      <c r="AX275" s="117"/>
      <c r="AY275" s="117"/>
      <c r="AZ275" s="117"/>
      <c r="BA275" s="117"/>
      <c r="BO275" s="883"/>
    </row>
    <row r="276" spans="1:67" ht="21" hidden="1" x14ac:dyDescent="0.25">
      <c r="A276" s="532"/>
      <c r="B276" s="117"/>
      <c r="C276" s="117"/>
      <c r="D276" s="117"/>
      <c r="E276" s="117"/>
      <c r="F276" s="117"/>
      <c r="G276" s="117"/>
      <c r="H276" s="117"/>
      <c r="I276" s="117"/>
      <c r="J276" s="117"/>
      <c r="K276" s="117"/>
      <c r="L276" s="117"/>
      <c r="M276" s="117"/>
      <c r="N276" s="117"/>
      <c r="O276" s="117"/>
      <c r="P276" s="117"/>
      <c r="Q276" s="117"/>
      <c r="R276" s="117"/>
      <c r="S276" s="117"/>
      <c r="T276" s="117"/>
      <c r="U276" s="117"/>
      <c r="V276" s="117"/>
      <c r="W276" s="117"/>
      <c r="X276" s="117"/>
      <c r="Y276" s="117"/>
      <c r="Z276" s="117"/>
      <c r="AA276" s="117"/>
      <c r="AB276" s="117"/>
      <c r="AC276" s="117"/>
      <c r="AD276" s="117"/>
      <c r="AE276" s="117"/>
      <c r="AF276" s="117"/>
      <c r="AG276" s="117"/>
      <c r="AH276" s="117"/>
      <c r="AI276" s="117"/>
      <c r="AJ276" s="117"/>
      <c r="AK276" s="117"/>
      <c r="AL276" s="117"/>
      <c r="AM276" s="117"/>
      <c r="AN276" s="117"/>
      <c r="AO276" s="117"/>
      <c r="AP276" s="1700" t="s">
        <v>1021</v>
      </c>
      <c r="AQ276" s="1705" t="s">
        <v>1022</v>
      </c>
      <c r="AR276" s="118"/>
      <c r="AS276" s="118"/>
      <c r="AT276" s="117"/>
      <c r="AU276" s="117"/>
      <c r="AV276" s="117"/>
      <c r="AW276" s="117"/>
      <c r="AX276" s="117"/>
      <c r="AY276" s="117"/>
      <c r="AZ276" s="117"/>
      <c r="BA276" s="117"/>
      <c r="BO276" s="883"/>
    </row>
    <row r="277" spans="1:67" ht="21" hidden="1" x14ac:dyDescent="0.25">
      <c r="A277" s="532"/>
      <c r="B277" s="117"/>
      <c r="C277" s="117"/>
      <c r="D277" s="117"/>
      <c r="E277" s="117"/>
      <c r="F277" s="117"/>
      <c r="G277" s="117"/>
      <c r="H277" s="117"/>
      <c r="I277" s="117"/>
      <c r="J277" s="117"/>
      <c r="K277" s="117"/>
      <c r="L277" s="117"/>
      <c r="M277" s="117"/>
      <c r="N277" s="117"/>
      <c r="O277" s="117"/>
      <c r="P277" s="117"/>
      <c r="Q277" s="117"/>
      <c r="R277" s="117"/>
      <c r="S277" s="117"/>
      <c r="T277" s="117"/>
      <c r="U277" s="117"/>
      <c r="V277" s="117"/>
      <c r="W277" s="117"/>
      <c r="X277" s="117"/>
      <c r="Y277" s="117"/>
      <c r="Z277" s="117"/>
      <c r="AA277" s="117"/>
      <c r="AB277" s="117"/>
      <c r="AC277" s="117"/>
      <c r="AD277" s="117"/>
      <c r="AE277" s="117"/>
      <c r="AF277" s="117"/>
      <c r="AG277" s="117"/>
      <c r="AH277" s="117"/>
      <c r="AI277" s="117"/>
      <c r="AJ277" s="117"/>
      <c r="AK277" s="117"/>
      <c r="AL277" s="117"/>
      <c r="AM277" s="117"/>
      <c r="AN277" s="117"/>
      <c r="AO277" s="117"/>
      <c r="AP277" s="1700" t="s">
        <v>1023</v>
      </c>
      <c r="AQ277" s="1701" t="s">
        <v>1024</v>
      </c>
      <c r="AR277" s="118"/>
      <c r="AS277" s="118"/>
      <c r="AT277" s="117"/>
      <c r="AU277" s="117"/>
      <c r="AV277" s="117"/>
      <c r="AW277" s="117"/>
      <c r="AX277" s="117"/>
      <c r="AY277" s="117"/>
      <c r="AZ277" s="117"/>
      <c r="BA277" s="117"/>
      <c r="BO277" s="883"/>
    </row>
    <row r="278" spans="1:67" hidden="1" x14ac:dyDescent="0.25">
      <c r="A278" s="532"/>
      <c r="B278" s="117"/>
      <c r="C278" s="117"/>
      <c r="D278" s="117"/>
      <c r="E278" s="117"/>
      <c r="F278" s="117"/>
      <c r="G278" s="117"/>
      <c r="H278" s="117"/>
      <c r="I278" s="117"/>
      <c r="J278" s="117"/>
      <c r="K278" s="117"/>
      <c r="L278" s="117"/>
      <c r="M278" s="117"/>
      <c r="N278" s="117"/>
      <c r="O278" s="117"/>
      <c r="P278" s="117"/>
      <c r="Q278" s="117"/>
      <c r="R278" s="117"/>
      <c r="S278" s="117"/>
      <c r="T278" s="117"/>
      <c r="U278" s="117"/>
      <c r="V278" s="117"/>
      <c r="W278" s="117"/>
      <c r="X278" s="117"/>
      <c r="Y278" s="117"/>
      <c r="Z278" s="117"/>
      <c r="AA278" s="117"/>
      <c r="AB278" s="117"/>
      <c r="AC278" s="117"/>
      <c r="AD278" s="117"/>
      <c r="AE278" s="117"/>
      <c r="AF278" s="117"/>
      <c r="AG278" s="117"/>
      <c r="AH278" s="117"/>
      <c r="AI278" s="117"/>
      <c r="AJ278" s="117"/>
      <c r="AK278" s="117"/>
      <c r="AL278" s="117"/>
      <c r="AM278" s="117"/>
      <c r="AN278" s="117"/>
      <c r="AO278" s="117"/>
      <c r="AP278" s="1700" t="s">
        <v>1025</v>
      </c>
      <c r="AQ278" s="1701" t="s">
        <v>1024</v>
      </c>
      <c r="AR278" s="118"/>
      <c r="AS278" s="118"/>
      <c r="AT278" s="117"/>
      <c r="AU278" s="117"/>
      <c r="AV278" s="117"/>
      <c r="AW278" s="117"/>
      <c r="AX278" s="117"/>
      <c r="AY278" s="117"/>
      <c r="AZ278" s="117"/>
      <c r="BA278" s="117"/>
      <c r="BO278" s="883"/>
    </row>
    <row r="279" spans="1:67" ht="21" hidden="1" x14ac:dyDescent="0.25">
      <c r="A279" s="532"/>
      <c r="B279" s="117"/>
      <c r="C279" s="117"/>
      <c r="D279" s="117"/>
      <c r="E279" s="117"/>
      <c r="F279" s="117"/>
      <c r="G279" s="117"/>
      <c r="H279" s="117"/>
      <c r="I279" s="117"/>
      <c r="J279" s="117"/>
      <c r="K279" s="117"/>
      <c r="L279" s="117"/>
      <c r="M279" s="117"/>
      <c r="N279" s="117"/>
      <c r="O279" s="117"/>
      <c r="P279" s="117"/>
      <c r="Q279" s="117"/>
      <c r="R279" s="117"/>
      <c r="S279" s="117"/>
      <c r="T279" s="117"/>
      <c r="U279" s="117"/>
      <c r="V279" s="117"/>
      <c r="W279" s="117"/>
      <c r="X279" s="117"/>
      <c r="Y279" s="117"/>
      <c r="Z279" s="117"/>
      <c r="AA279" s="117"/>
      <c r="AB279" s="117"/>
      <c r="AC279" s="117"/>
      <c r="AD279" s="117"/>
      <c r="AE279" s="117"/>
      <c r="AF279" s="117"/>
      <c r="AG279" s="117"/>
      <c r="AH279" s="117"/>
      <c r="AI279" s="117"/>
      <c r="AJ279" s="117"/>
      <c r="AK279" s="117"/>
      <c r="AL279" s="117"/>
      <c r="AM279" s="117"/>
      <c r="AN279" s="117"/>
      <c r="AO279" s="117"/>
      <c r="AP279" s="1700" t="s">
        <v>1026</v>
      </c>
      <c r="AQ279" s="1701" t="s">
        <v>1027</v>
      </c>
      <c r="AR279" s="118"/>
      <c r="AS279" s="118"/>
      <c r="AT279" s="117"/>
      <c r="AU279" s="117"/>
      <c r="AV279" s="117"/>
      <c r="AW279" s="117"/>
      <c r="AX279" s="117"/>
      <c r="AY279" s="117"/>
      <c r="AZ279" s="117"/>
      <c r="BA279" s="117"/>
      <c r="BO279" s="883"/>
    </row>
    <row r="280" spans="1:67" ht="21" hidden="1" x14ac:dyDescent="0.25">
      <c r="A280" s="532"/>
      <c r="B280" s="117"/>
      <c r="C280" s="117"/>
      <c r="D280" s="117"/>
      <c r="E280" s="117"/>
      <c r="F280" s="117"/>
      <c r="G280" s="117"/>
      <c r="H280" s="117"/>
      <c r="I280" s="117"/>
      <c r="J280" s="117"/>
      <c r="K280" s="117"/>
      <c r="L280" s="117"/>
      <c r="M280" s="117"/>
      <c r="N280" s="117"/>
      <c r="O280" s="117"/>
      <c r="P280" s="117"/>
      <c r="Q280" s="117"/>
      <c r="R280" s="117"/>
      <c r="S280" s="117"/>
      <c r="T280" s="117"/>
      <c r="U280" s="117"/>
      <c r="V280" s="117"/>
      <c r="W280" s="117"/>
      <c r="X280" s="117"/>
      <c r="Y280" s="117"/>
      <c r="Z280" s="117"/>
      <c r="AA280" s="117"/>
      <c r="AB280" s="117"/>
      <c r="AC280" s="117"/>
      <c r="AD280" s="117"/>
      <c r="AE280" s="117"/>
      <c r="AF280" s="117"/>
      <c r="AG280" s="117"/>
      <c r="AH280" s="117"/>
      <c r="AI280" s="117"/>
      <c r="AJ280" s="117"/>
      <c r="AK280" s="117"/>
      <c r="AL280" s="117"/>
      <c r="AM280" s="117"/>
      <c r="AN280" s="117"/>
      <c r="AO280" s="117"/>
      <c r="AP280" s="1700" t="s">
        <v>1028</v>
      </c>
      <c r="AQ280" s="1705" t="s">
        <v>1029</v>
      </c>
      <c r="AR280" s="118"/>
      <c r="AS280" s="118"/>
      <c r="AT280" s="117"/>
      <c r="AU280" s="117"/>
      <c r="AV280" s="117"/>
      <c r="AW280" s="117"/>
      <c r="AX280" s="117"/>
      <c r="AY280" s="117"/>
      <c r="AZ280" s="117"/>
      <c r="BA280" s="117"/>
      <c r="BO280" s="883"/>
    </row>
    <row r="281" spans="1:67" ht="21" hidden="1" x14ac:dyDescent="0.25">
      <c r="A281" s="532"/>
      <c r="B281" s="117"/>
      <c r="C281" s="117"/>
      <c r="D281" s="117"/>
      <c r="E281" s="117"/>
      <c r="F281" s="117"/>
      <c r="G281" s="117"/>
      <c r="H281" s="117"/>
      <c r="I281" s="117"/>
      <c r="J281" s="117"/>
      <c r="K281" s="117"/>
      <c r="L281" s="117"/>
      <c r="M281" s="117"/>
      <c r="N281" s="117"/>
      <c r="O281" s="117"/>
      <c r="P281" s="117"/>
      <c r="Q281" s="117"/>
      <c r="R281" s="117"/>
      <c r="S281" s="117"/>
      <c r="T281" s="117"/>
      <c r="U281" s="117"/>
      <c r="V281" s="117"/>
      <c r="W281" s="117"/>
      <c r="X281" s="117"/>
      <c r="Y281" s="117"/>
      <c r="Z281" s="117"/>
      <c r="AA281" s="117"/>
      <c r="AB281" s="117"/>
      <c r="AC281" s="117"/>
      <c r="AD281" s="117"/>
      <c r="AE281" s="117"/>
      <c r="AF281" s="117"/>
      <c r="AG281" s="117"/>
      <c r="AH281" s="117"/>
      <c r="AI281" s="117"/>
      <c r="AJ281" s="117"/>
      <c r="AK281" s="117"/>
      <c r="AL281" s="117"/>
      <c r="AM281" s="117"/>
      <c r="AN281" s="117"/>
      <c r="AO281" s="117"/>
      <c r="AP281" s="1700" t="s">
        <v>1030</v>
      </c>
      <c r="AQ281" s="1701" t="s">
        <v>941</v>
      </c>
      <c r="AR281" s="118"/>
      <c r="AS281" s="118"/>
      <c r="AT281" s="117"/>
      <c r="AU281" s="117"/>
      <c r="AV281" s="117"/>
      <c r="AW281" s="117"/>
      <c r="AX281" s="117"/>
      <c r="AY281" s="117"/>
      <c r="AZ281" s="117"/>
      <c r="BA281" s="117"/>
      <c r="BO281" s="883"/>
    </row>
    <row r="282" spans="1:67" ht="21" hidden="1" x14ac:dyDescent="0.25">
      <c r="A282" s="532"/>
      <c r="B282" s="117"/>
      <c r="C282" s="117"/>
      <c r="D282" s="117"/>
      <c r="E282" s="117"/>
      <c r="F282" s="117"/>
      <c r="G282" s="117"/>
      <c r="H282" s="117"/>
      <c r="I282" s="117"/>
      <c r="J282" s="117"/>
      <c r="K282" s="117"/>
      <c r="L282" s="117"/>
      <c r="M282" s="117"/>
      <c r="N282" s="117"/>
      <c r="O282" s="117"/>
      <c r="P282" s="117"/>
      <c r="Q282" s="117"/>
      <c r="R282" s="117"/>
      <c r="S282" s="117"/>
      <c r="T282" s="117"/>
      <c r="U282" s="117"/>
      <c r="V282" s="117"/>
      <c r="W282" s="117"/>
      <c r="X282" s="117"/>
      <c r="Y282" s="117"/>
      <c r="Z282" s="117"/>
      <c r="AA282" s="117"/>
      <c r="AB282" s="117"/>
      <c r="AC282" s="117"/>
      <c r="AD282" s="117"/>
      <c r="AE282" s="117"/>
      <c r="AF282" s="117"/>
      <c r="AG282" s="117"/>
      <c r="AH282" s="117"/>
      <c r="AI282" s="117"/>
      <c r="AJ282" s="117"/>
      <c r="AK282" s="117"/>
      <c r="AL282" s="117"/>
      <c r="AM282" s="117"/>
      <c r="AN282" s="117"/>
      <c r="AO282" s="117"/>
      <c r="AP282" s="1700" t="s">
        <v>1031</v>
      </c>
      <c r="AQ282" s="1705" t="s">
        <v>1032</v>
      </c>
      <c r="AR282" s="118"/>
      <c r="AS282" s="118"/>
      <c r="AT282" s="117"/>
      <c r="AU282" s="117"/>
      <c r="AV282" s="117"/>
      <c r="AW282" s="117"/>
      <c r="AX282" s="117"/>
      <c r="AY282" s="117"/>
      <c r="AZ282" s="117"/>
      <c r="BA282" s="117"/>
      <c r="BO282" s="883"/>
    </row>
    <row r="283" spans="1:67" hidden="1" x14ac:dyDescent="0.25">
      <c r="A283" s="532"/>
      <c r="B283" s="117"/>
      <c r="C283" s="117"/>
      <c r="D283" s="117"/>
      <c r="E283" s="117"/>
      <c r="F283" s="117"/>
      <c r="G283" s="117"/>
      <c r="H283" s="117"/>
      <c r="I283" s="117"/>
      <c r="J283" s="117"/>
      <c r="K283" s="117"/>
      <c r="L283" s="117"/>
      <c r="M283" s="117"/>
      <c r="N283" s="117"/>
      <c r="O283" s="117"/>
      <c r="P283" s="117"/>
      <c r="Q283" s="117"/>
      <c r="R283" s="117"/>
      <c r="S283" s="117"/>
      <c r="T283" s="117"/>
      <c r="U283" s="117"/>
      <c r="V283" s="117"/>
      <c r="W283" s="117"/>
      <c r="X283" s="117"/>
      <c r="Y283" s="117"/>
      <c r="Z283" s="117"/>
      <c r="AA283" s="117"/>
      <c r="AB283" s="117"/>
      <c r="AC283" s="117"/>
      <c r="AD283" s="117"/>
      <c r="AE283" s="117"/>
      <c r="AF283" s="117"/>
      <c r="AG283" s="117"/>
      <c r="AH283" s="117"/>
      <c r="AI283" s="117"/>
      <c r="AJ283" s="117"/>
      <c r="AK283" s="117"/>
      <c r="AL283" s="117"/>
      <c r="AM283" s="117"/>
      <c r="AN283" s="117"/>
      <c r="AO283" s="117"/>
      <c r="AP283" s="1700" t="s">
        <v>1033</v>
      </c>
      <c r="AQ283" s="1701" t="s">
        <v>1034</v>
      </c>
      <c r="AR283" s="118"/>
      <c r="AS283" s="118"/>
      <c r="AT283" s="117"/>
      <c r="AU283" s="117"/>
      <c r="AV283" s="117"/>
      <c r="AW283" s="117"/>
      <c r="AX283" s="117"/>
      <c r="AY283" s="117"/>
      <c r="AZ283" s="117"/>
      <c r="BA283" s="117"/>
      <c r="BO283" s="883"/>
    </row>
    <row r="284" spans="1:67" ht="21" hidden="1" x14ac:dyDescent="0.25">
      <c r="A284" s="532"/>
      <c r="B284" s="117"/>
      <c r="C284" s="117"/>
      <c r="D284" s="117"/>
      <c r="E284" s="117"/>
      <c r="F284" s="117"/>
      <c r="G284" s="117"/>
      <c r="H284" s="117"/>
      <c r="I284" s="117"/>
      <c r="J284" s="117"/>
      <c r="K284" s="117"/>
      <c r="L284" s="117"/>
      <c r="M284" s="117"/>
      <c r="N284" s="117"/>
      <c r="O284" s="117"/>
      <c r="P284" s="117"/>
      <c r="Q284" s="117"/>
      <c r="R284" s="117"/>
      <c r="S284" s="117"/>
      <c r="T284" s="117"/>
      <c r="U284" s="117"/>
      <c r="V284" s="117"/>
      <c r="W284" s="117"/>
      <c r="X284" s="117"/>
      <c r="Y284" s="117"/>
      <c r="Z284" s="117"/>
      <c r="AA284" s="117"/>
      <c r="AB284" s="117"/>
      <c r="AC284" s="117"/>
      <c r="AD284" s="117"/>
      <c r="AE284" s="117"/>
      <c r="AF284" s="117"/>
      <c r="AG284" s="117"/>
      <c r="AH284" s="117"/>
      <c r="AI284" s="117"/>
      <c r="AJ284" s="117"/>
      <c r="AK284" s="117"/>
      <c r="AL284" s="117"/>
      <c r="AM284" s="117"/>
      <c r="AN284" s="117"/>
      <c r="AO284" s="117"/>
      <c r="AP284" s="1700" t="s">
        <v>1035</v>
      </c>
      <c r="AQ284" s="1705" t="s">
        <v>1036</v>
      </c>
      <c r="AR284" s="118"/>
      <c r="AS284" s="118"/>
      <c r="AT284" s="117"/>
      <c r="AU284" s="117"/>
      <c r="AV284" s="117"/>
      <c r="AW284" s="117"/>
      <c r="AX284" s="117"/>
      <c r="AY284" s="117"/>
      <c r="AZ284" s="117"/>
      <c r="BA284" s="117"/>
      <c r="BO284" s="883"/>
    </row>
    <row r="285" spans="1:67" ht="21" hidden="1" x14ac:dyDescent="0.25">
      <c r="A285" s="532"/>
      <c r="B285" s="117"/>
      <c r="C285" s="117"/>
      <c r="D285" s="117"/>
      <c r="E285" s="117"/>
      <c r="F285" s="117"/>
      <c r="G285" s="117"/>
      <c r="H285" s="117"/>
      <c r="I285" s="117"/>
      <c r="J285" s="117"/>
      <c r="K285" s="117"/>
      <c r="L285" s="117"/>
      <c r="M285" s="117"/>
      <c r="N285" s="117"/>
      <c r="O285" s="117"/>
      <c r="P285" s="117"/>
      <c r="Q285" s="117"/>
      <c r="R285" s="117"/>
      <c r="S285" s="117"/>
      <c r="T285" s="117"/>
      <c r="U285" s="117"/>
      <c r="V285" s="117"/>
      <c r="W285" s="117"/>
      <c r="X285" s="117"/>
      <c r="Y285" s="117"/>
      <c r="Z285" s="117"/>
      <c r="AA285" s="117"/>
      <c r="AB285" s="117"/>
      <c r="AC285" s="117"/>
      <c r="AD285" s="117"/>
      <c r="AE285" s="117"/>
      <c r="AF285" s="117"/>
      <c r="AG285" s="117"/>
      <c r="AH285" s="117"/>
      <c r="AI285" s="117"/>
      <c r="AJ285" s="117"/>
      <c r="AK285" s="117"/>
      <c r="AL285" s="117"/>
      <c r="AM285" s="117"/>
      <c r="AN285" s="117"/>
      <c r="AO285" s="117"/>
      <c r="AP285" s="1700" t="s">
        <v>1037</v>
      </c>
      <c r="AQ285" s="1701" t="s">
        <v>1038</v>
      </c>
      <c r="AR285" s="118"/>
      <c r="AS285" s="118"/>
      <c r="AT285" s="117"/>
      <c r="AU285" s="117"/>
      <c r="AV285" s="117"/>
      <c r="AW285" s="117"/>
      <c r="AX285" s="117"/>
      <c r="AY285" s="117"/>
      <c r="AZ285" s="117"/>
      <c r="BA285" s="117"/>
      <c r="BO285" s="883"/>
    </row>
    <row r="286" spans="1:67" ht="21" hidden="1" x14ac:dyDescent="0.25">
      <c r="A286" s="532"/>
      <c r="B286" s="117"/>
      <c r="C286" s="117"/>
      <c r="D286" s="117"/>
      <c r="E286" s="117"/>
      <c r="F286" s="117"/>
      <c r="G286" s="117"/>
      <c r="H286" s="117"/>
      <c r="I286" s="117"/>
      <c r="J286" s="117"/>
      <c r="K286" s="117"/>
      <c r="L286" s="117"/>
      <c r="M286" s="117"/>
      <c r="N286" s="117"/>
      <c r="O286" s="117"/>
      <c r="P286" s="117"/>
      <c r="Q286" s="117"/>
      <c r="R286" s="117"/>
      <c r="S286" s="117"/>
      <c r="T286" s="117"/>
      <c r="U286" s="117"/>
      <c r="V286" s="117"/>
      <c r="W286" s="117"/>
      <c r="X286" s="117"/>
      <c r="Y286" s="117"/>
      <c r="Z286" s="117"/>
      <c r="AA286" s="117"/>
      <c r="AB286" s="117"/>
      <c r="AC286" s="117"/>
      <c r="AD286" s="117"/>
      <c r="AE286" s="117"/>
      <c r="AF286" s="117"/>
      <c r="AG286" s="117"/>
      <c r="AH286" s="117"/>
      <c r="AI286" s="117"/>
      <c r="AJ286" s="117"/>
      <c r="AK286" s="117"/>
      <c r="AL286" s="117"/>
      <c r="AM286" s="117"/>
      <c r="AN286" s="117"/>
      <c r="AO286" s="117"/>
      <c r="AP286" s="1700" t="s">
        <v>1039</v>
      </c>
      <c r="AQ286" s="1701" t="s">
        <v>1040</v>
      </c>
      <c r="AR286" s="118"/>
      <c r="AS286" s="118"/>
      <c r="AT286" s="117"/>
      <c r="AU286" s="117"/>
      <c r="AV286" s="117"/>
      <c r="AW286" s="117"/>
      <c r="AX286" s="117"/>
      <c r="AY286" s="117"/>
      <c r="AZ286" s="117"/>
      <c r="BA286" s="117"/>
      <c r="BO286" s="883"/>
    </row>
    <row r="287" spans="1:67" ht="21" hidden="1" x14ac:dyDescent="0.25">
      <c r="A287" s="532"/>
      <c r="B287" s="117"/>
      <c r="C287" s="117"/>
      <c r="D287" s="117"/>
      <c r="E287" s="117"/>
      <c r="F287" s="117"/>
      <c r="G287" s="117"/>
      <c r="H287" s="117"/>
      <c r="I287" s="117"/>
      <c r="J287" s="117"/>
      <c r="K287" s="117"/>
      <c r="L287" s="117"/>
      <c r="M287" s="117"/>
      <c r="N287" s="117"/>
      <c r="O287" s="117"/>
      <c r="P287" s="117"/>
      <c r="Q287" s="117"/>
      <c r="R287" s="117"/>
      <c r="S287" s="117"/>
      <c r="T287" s="117"/>
      <c r="U287" s="117"/>
      <c r="V287" s="117"/>
      <c r="W287" s="117"/>
      <c r="X287" s="117"/>
      <c r="Y287" s="117"/>
      <c r="Z287" s="117"/>
      <c r="AA287" s="117"/>
      <c r="AB287" s="117"/>
      <c r="AC287" s="117"/>
      <c r="AD287" s="117"/>
      <c r="AE287" s="117"/>
      <c r="AF287" s="117"/>
      <c r="AG287" s="117"/>
      <c r="AH287" s="117"/>
      <c r="AI287" s="117"/>
      <c r="AJ287" s="117"/>
      <c r="AK287" s="117"/>
      <c r="AL287" s="117"/>
      <c r="AM287" s="117"/>
      <c r="AN287" s="117"/>
      <c r="AO287" s="117"/>
      <c r="AP287" s="1700" t="s">
        <v>1041</v>
      </c>
      <c r="AQ287" s="1705" t="s">
        <v>1042</v>
      </c>
      <c r="AR287" s="118"/>
      <c r="AS287" s="118"/>
      <c r="AT287" s="117"/>
      <c r="AU287" s="117"/>
      <c r="AV287" s="117"/>
      <c r="AW287" s="117"/>
      <c r="AX287" s="117"/>
      <c r="AY287" s="117"/>
      <c r="AZ287" s="117"/>
      <c r="BA287" s="117"/>
      <c r="BO287" s="883"/>
    </row>
    <row r="288" spans="1:67" hidden="1" x14ac:dyDescent="0.25">
      <c r="A288" s="532"/>
      <c r="B288" s="117"/>
      <c r="C288" s="117"/>
      <c r="D288" s="117"/>
      <c r="E288" s="117"/>
      <c r="F288" s="117"/>
      <c r="G288" s="117"/>
      <c r="H288" s="117"/>
      <c r="I288" s="117"/>
      <c r="J288" s="117"/>
      <c r="K288" s="117"/>
      <c r="L288" s="117"/>
      <c r="M288" s="117"/>
      <c r="N288" s="117"/>
      <c r="O288" s="117"/>
      <c r="P288" s="117"/>
      <c r="Q288" s="117"/>
      <c r="R288" s="117"/>
      <c r="S288" s="117"/>
      <c r="T288" s="117"/>
      <c r="U288" s="117"/>
      <c r="V288" s="117"/>
      <c r="W288" s="117"/>
      <c r="X288" s="117"/>
      <c r="Y288" s="117"/>
      <c r="Z288" s="117"/>
      <c r="AA288" s="117"/>
      <c r="AB288" s="117"/>
      <c r="AC288" s="117"/>
      <c r="AD288" s="117"/>
      <c r="AE288" s="117"/>
      <c r="AF288" s="117"/>
      <c r="AG288" s="117"/>
      <c r="AH288" s="117"/>
      <c r="AI288" s="117"/>
      <c r="AJ288" s="117"/>
      <c r="AK288" s="117"/>
      <c r="AL288" s="117"/>
      <c r="AM288" s="117"/>
      <c r="AN288" s="117"/>
      <c r="AO288" s="117"/>
      <c r="AP288" s="1710"/>
      <c r="AQ288" s="1710"/>
      <c r="AR288" s="118"/>
      <c r="AS288" s="118"/>
      <c r="AT288" s="117"/>
      <c r="AU288" s="117"/>
      <c r="AV288" s="117"/>
      <c r="AW288" s="117"/>
      <c r="AX288" s="117"/>
      <c r="AY288" s="117"/>
      <c r="AZ288" s="117"/>
      <c r="BA288" s="117"/>
      <c r="BO288" s="883"/>
    </row>
    <row r="289" spans="1:67" ht="21" hidden="1" x14ac:dyDescent="0.25">
      <c r="A289" s="532"/>
      <c r="B289" s="117"/>
      <c r="C289" s="117"/>
      <c r="D289" s="117"/>
      <c r="E289" s="117"/>
      <c r="F289" s="117"/>
      <c r="G289" s="117"/>
      <c r="H289" s="117"/>
      <c r="I289" s="117"/>
      <c r="J289" s="117"/>
      <c r="K289" s="117"/>
      <c r="L289" s="117"/>
      <c r="M289" s="117"/>
      <c r="N289" s="117"/>
      <c r="O289" s="117"/>
      <c r="P289" s="117"/>
      <c r="Q289" s="117"/>
      <c r="R289" s="117"/>
      <c r="S289" s="117"/>
      <c r="T289" s="117"/>
      <c r="U289" s="117"/>
      <c r="V289" s="117"/>
      <c r="W289" s="117"/>
      <c r="X289" s="117"/>
      <c r="Y289" s="117"/>
      <c r="Z289" s="117"/>
      <c r="AA289" s="117"/>
      <c r="AB289" s="117"/>
      <c r="AC289" s="117"/>
      <c r="AD289" s="117"/>
      <c r="AE289" s="117"/>
      <c r="AF289" s="117"/>
      <c r="AG289" s="117"/>
      <c r="AH289" s="117"/>
      <c r="AI289" s="117"/>
      <c r="AJ289" s="117"/>
      <c r="AK289" s="117"/>
      <c r="AL289" s="117"/>
      <c r="AM289" s="117"/>
      <c r="AN289" s="117"/>
      <c r="AO289" s="117"/>
      <c r="AP289" s="1700" t="s">
        <v>1043</v>
      </c>
      <c r="AQ289" s="1701" t="s">
        <v>957</v>
      </c>
      <c r="AR289" s="118"/>
      <c r="AS289" s="118"/>
      <c r="AT289" s="117"/>
      <c r="AU289" s="117"/>
      <c r="AV289" s="117"/>
      <c r="AW289" s="117"/>
      <c r="AX289" s="117"/>
      <c r="AY289" s="117"/>
      <c r="AZ289" s="117"/>
      <c r="BA289" s="117"/>
      <c r="BO289" s="883"/>
    </row>
    <row r="290" spans="1:67" hidden="1" x14ac:dyDescent="0.25">
      <c r="A290" s="532"/>
      <c r="B290" s="117"/>
      <c r="C290" s="117"/>
      <c r="D290" s="117"/>
      <c r="E290" s="117"/>
      <c r="F290" s="117"/>
      <c r="G290" s="117"/>
      <c r="H290" s="117"/>
      <c r="I290" s="117"/>
      <c r="J290" s="117"/>
      <c r="K290" s="117"/>
      <c r="L290" s="117"/>
      <c r="M290" s="117"/>
      <c r="N290" s="117"/>
      <c r="O290" s="117"/>
      <c r="P290" s="117"/>
      <c r="Q290" s="117"/>
      <c r="R290" s="117"/>
      <c r="S290" s="117"/>
      <c r="T290" s="117"/>
      <c r="U290" s="117"/>
      <c r="V290" s="117"/>
      <c r="W290" s="117"/>
      <c r="X290" s="117"/>
      <c r="Y290" s="117"/>
      <c r="Z290" s="117"/>
      <c r="AA290" s="117"/>
      <c r="AB290" s="117"/>
      <c r="AC290" s="117"/>
      <c r="AD290" s="117"/>
      <c r="AE290" s="117"/>
      <c r="AF290" s="117"/>
      <c r="AG290" s="117"/>
      <c r="AH290" s="117"/>
      <c r="AI290" s="117"/>
      <c r="AJ290" s="117"/>
      <c r="AK290" s="117"/>
      <c r="AL290" s="117"/>
      <c r="AM290" s="117"/>
      <c r="AN290" s="117"/>
      <c r="AO290" s="117"/>
      <c r="AP290" s="1710"/>
      <c r="AQ290" s="1710"/>
      <c r="AR290" s="118"/>
      <c r="AS290" s="118"/>
      <c r="AT290" s="117"/>
      <c r="AU290" s="117"/>
      <c r="AV290" s="117"/>
      <c r="AW290" s="117"/>
      <c r="AX290" s="117"/>
      <c r="AY290" s="117"/>
      <c r="AZ290" s="117"/>
      <c r="BA290" s="117"/>
      <c r="BO290" s="883"/>
    </row>
    <row r="291" spans="1:67" ht="21" hidden="1" x14ac:dyDescent="0.25">
      <c r="A291" s="532"/>
      <c r="B291" s="117"/>
      <c r="C291" s="117"/>
      <c r="D291" s="117"/>
      <c r="E291" s="117"/>
      <c r="F291" s="117"/>
      <c r="G291" s="117"/>
      <c r="H291" s="117"/>
      <c r="I291" s="117"/>
      <c r="J291" s="117"/>
      <c r="K291" s="117"/>
      <c r="L291" s="117"/>
      <c r="M291" s="117"/>
      <c r="N291" s="117"/>
      <c r="O291" s="117"/>
      <c r="P291" s="117"/>
      <c r="Q291" s="117"/>
      <c r="R291" s="117"/>
      <c r="S291" s="117"/>
      <c r="T291" s="117"/>
      <c r="U291" s="117"/>
      <c r="V291" s="117"/>
      <c r="W291" s="117"/>
      <c r="X291" s="117"/>
      <c r="Y291" s="117"/>
      <c r="Z291" s="117"/>
      <c r="AA291" s="117"/>
      <c r="AB291" s="117"/>
      <c r="AC291" s="117"/>
      <c r="AD291" s="117"/>
      <c r="AE291" s="117"/>
      <c r="AF291" s="117"/>
      <c r="AG291" s="117"/>
      <c r="AH291" s="117"/>
      <c r="AI291" s="117"/>
      <c r="AJ291" s="117"/>
      <c r="AK291" s="117"/>
      <c r="AL291" s="117"/>
      <c r="AM291" s="117"/>
      <c r="AN291" s="117"/>
      <c r="AO291" s="117"/>
      <c r="AP291" s="1700" t="s">
        <v>1044</v>
      </c>
      <c r="AQ291" s="1705" t="s">
        <v>1045</v>
      </c>
      <c r="AR291" s="118"/>
      <c r="AS291" s="118"/>
      <c r="AT291" s="117"/>
      <c r="AU291" s="117"/>
      <c r="AV291" s="117"/>
      <c r="AW291" s="117"/>
      <c r="AX291" s="117"/>
      <c r="AY291" s="117"/>
      <c r="AZ291" s="117"/>
      <c r="BA291" s="117"/>
      <c r="BO291" s="883"/>
    </row>
    <row r="292" spans="1:67" hidden="1" x14ac:dyDescent="0.25">
      <c r="A292" s="532"/>
      <c r="B292" s="117"/>
      <c r="C292" s="117"/>
      <c r="D292" s="117"/>
      <c r="E292" s="117"/>
      <c r="F292" s="117"/>
      <c r="G292" s="117"/>
      <c r="H292" s="117"/>
      <c r="I292" s="117"/>
      <c r="J292" s="117"/>
      <c r="K292" s="117"/>
      <c r="L292" s="117"/>
      <c r="M292" s="117"/>
      <c r="N292" s="117"/>
      <c r="O292" s="117"/>
      <c r="P292" s="117"/>
      <c r="Q292" s="117"/>
      <c r="R292" s="117"/>
      <c r="S292" s="117"/>
      <c r="T292" s="117"/>
      <c r="U292" s="117"/>
      <c r="V292" s="117"/>
      <c r="W292" s="117"/>
      <c r="X292" s="117"/>
      <c r="Y292" s="117"/>
      <c r="Z292" s="117"/>
      <c r="AA292" s="117"/>
      <c r="AB292" s="117"/>
      <c r="AC292" s="117"/>
      <c r="AD292" s="117"/>
      <c r="AE292" s="117"/>
      <c r="AF292" s="117"/>
      <c r="AG292" s="117"/>
      <c r="AH292" s="117"/>
      <c r="AI292" s="117"/>
      <c r="AJ292" s="117"/>
      <c r="AK292" s="117"/>
      <c r="AL292" s="117"/>
      <c r="AM292" s="117"/>
      <c r="AN292" s="117"/>
      <c r="AO292" s="117"/>
      <c r="AP292" s="1710"/>
      <c r="AQ292" s="1710"/>
      <c r="AR292" s="118"/>
      <c r="AS292" s="118"/>
      <c r="AT292" s="117"/>
      <c r="AU292" s="117"/>
      <c r="AV292" s="117"/>
      <c r="AW292" s="117"/>
      <c r="AX292" s="117"/>
      <c r="AY292" s="117"/>
      <c r="AZ292" s="117"/>
      <c r="BA292" s="117"/>
      <c r="BO292" s="883"/>
    </row>
    <row r="293" spans="1:67" ht="21" hidden="1" x14ac:dyDescent="0.25">
      <c r="A293" s="532"/>
      <c r="B293" s="117"/>
      <c r="C293" s="117"/>
      <c r="D293" s="117"/>
      <c r="E293" s="117"/>
      <c r="F293" s="117"/>
      <c r="G293" s="117"/>
      <c r="H293" s="117"/>
      <c r="I293" s="117"/>
      <c r="J293" s="117"/>
      <c r="K293" s="117"/>
      <c r="L293" s="117"/>
      <c r="M293" s="117"/>
      <c r="N293" s="117"/>
      <c r="O293" s="117"/>
      <c r="P293" s="117"/>
      <c r="Q293" s="117"/>
      <c r="R293" s="117"/>
      <c r="S293" s="117"/>
      <c r="T293" s="117"/>
      <c r="U293" s="117"/>
      <c r="V293" s="117"/>
      <c r="W293" s="117"/>
      <c r="X293" s="117"/>
      <c r="Y293" s="117"/>
      <c r="Z293" s="117"/>
      <c r="AA293" s="117"/>
      <c r="AB293" s="117"/>
      <c r="AC293" s="117"/>
      <c r="AD293" s="117"/>
      <c r="AE293" s="117"/>
      <c r="AF293" s="117"/>
      <c r="AG293" s="117"/>
      <c r="AH293" s="117"/>
      <c r="AI293" s="117"/>
      <c r="AJ293" s="117"/>
      <c r="AK293" s="117"/>
      <c r="AL293" s="117"/>
      <c r="AM293" s="117"/>
      <c r="AN293" s="117"/>
      <c r="AO293" s="117"/>
      <c r="AP293" s="1700" t="s">
        <v>1046</v>
      </c>
      <c r="AQ293" s="1701" t="s">
        <v>961</v>
      </c>
      <c r="AR293" s="118"/>
      <c r="AS293" s="118"/>
      <c r="AT293" s="117"/>
      <c r="AU293" s="117"/>
      <c r="AV293" s="117"/>
      <c r="AW293" s="117"/>
      <c r="AX293" s="117"/>
      <c r="AY293" s="117"/>
      <c r="AZ293" s="117"/>
      <c r="BA293" s="117"/>
      <c r="BO293" s="883"/>
    </row>
    <row r="294" spans="1:67" ht="21" hidden="1" x14ac:dyDescent="0.25">
      <c r="A294" s="532"/>
      <c r="B294" s="117"/>
      <c r="C294" s="117"/>
      <c r="D294" s="117"/>
      <c r="E294" s="117"/>
      <c r="F294" s="117"/>
      <c r="G294" s="117"/>
      <c r="H294" s="117"/>
      <c r="I294" s="117"/>
      <c r="J294" s="117"/>
      <c r="K294" s="117"/>
      <c r="L294" s="117"/>
      <c r="M294" s="117"/>
      <c r="N294" s="117"/>
      <c r="O294" s="117"/>
      <c r="P294" s="117"/>
      <c r="Q294" s="117"/>
      <c r="R294" s="117"/>
      <c r="S294" s="117"/>
      <c r="T294" s="117"/>
      <c r="U294" s="117"/>
      <c r="V294" s="117"/>
      <c r="W294" s="117"/>
      <c r="X294" s="117"/>
      <c r="Y294" s="117"/>
      <c r="Z294" s="117"/>
      <c r="AA294" s="117"/>
      <c r="AB294" s="117"/>
      <c r="AC294" s="117"/>
      <c r="AD294" s="117"/>
      <c r="AE294" s="117"/>
      <c r="AF294" s="117"/>
      <c r="AG294" s="117"/>
      <c r="AH294" s="117"/>
      <c r="AI294" s="117"/>
      <c r="AJ294" s="117"/>
      <c r="AK294" s="117"/>
      <c r="AL294" s="117"/>
      <c r="AM294" s="117"/>
      <c r="AN294" s="117"/>
      <c r="AO294" s="117"/>
      <c r="AP294" s="1700" t="s">
        <v>1047</v>
      </c>
      <c r="AQ294" s="1700" t="s">
        <v>1048</v>
      </c>
      <c r="AR294" s="118"/>
      <c r="AS294" s="118"/>
      <c r="AT294" s="117"/>
      <c r="AU294" s="117"/>
      <c r="AV294" s="117"/>
      <c r="AW294" s="117"/>
      <c r="AX294" s="117"/>
      <c r="AY294" s="117"/>
      <c r="AZ294" s="117"/>
      <c r="BA294" s="117"/>
      <c r="BO294" s="883"/>
    </row>
    <row r="295" spans="1:67" ht="31.5" hidden="1" x14ac:dyDescent="0.25">
      <c r="A295" s="532"/>
      <c r="B295" s="117"/>
      <c r="C295" s="117"/>
      <c r="D295" s="117"/>
      <c r="E295" s="117"/>
      <c r="F295" s="117"/>
      <c r="G295" s="117"/>
      <c r="H295" s="117"/>
      <c r="I295" s="117"/>
      <c r="J295" s="117"/>
      <c r="K295" s="117"/>
      <c r="L295" s="117"/>
      <c r="M295" s="117"/>
      <c r="N295" s="117"/>
      <c r="O295" s="117"/>
      <c r="P295" s="117"/>
      <c r="Q295" s="117"/>
      <c r="R295" s="117"/>
      <c r="S295" s="117"/>
      <c r="T295" s="117"/>
      <c r="U295" s="117"/>
      <c r="V295" s="117"/>
      <c r="W295" s="117"/>
      <c r="X295" s="117"/>
      <c r="Y295" s="117"/>
      <c r="Z295" s="117"/>
      <c r="AA295" s="117"/>
      <c r="AB295" s="117"/>
      <c r="AC295" s="117"/>
      <c r="AD295" s="117"/>
      <c r="AE295" s="117"/>
      <c r="AF295" s="117"/>
      <c r="AG295" s="117"/>
      <c r="AH295" s="117"/>
      <c r="AI295" s="117"/>
      <c r="AJ295" s="117"/>
      <c r="AK295" s="117"/>
      <c r="AL295" s="117"/>
      <c r="AM295" s="117"/>
      <c r="AN295" s="117"/>
      <c r="AO295" s="117"/>
      <c r="AP295" s="1700" t="s">
        <v>1049</v>
      </c>
      <c r="AQ295" s="1705" t="s">
        <v>1050</v>
      </c>
      <c r="AR295" s="118"/>
      <c r="AS295" s="118"/>
      <c r="AT295" s="117"/>
      <c r="AU295" s="117"/>
      <c r="AV295" s="117"/>
      <c r="AW295" s="117"/>
      <c r="AX295" s="117"/>
      <c r="AY295" s="117"/>
      <c r="AZ295" s="117"/>
      <c r="BA295" s="117"/>
      <c r="BO295" s="883"/>
    </row>
    <row r="296" spans="1:67" ht="21" hidden="1" x14ac:dyDescent="0.25">
      <c r="A296" s="532"/>
      <c r="B296" s="117"/>
      <c r="C296" s="117"/>
      <c r="D296" s="117"/>
      <c r="E296" s="117"/>
      <c r="F296" s="117"/>
      <c r="G296" s="117"/>
      <c r="H296" s="117"/>
      <c r="I296" s="117"/>
      <c r="J296" s="117"/>
      <c r="K296" s="117"/>
      <c r="L296" s="117"/>
      <c r="M296" s="117"/>
      <c r="N296" s="117"/>
      <c r="O296" s="117"/>
      <c r="P296" s="117"/>
      <c r="Q296" s="117"/>
      <c r="R296" s="117"/>
      <c r="S296" s="117"/>
      <c r="T296" s="117"/>
      <c r="U296" s="117"/>
      <c r="V296" s="117"/>
      <c r="W296" s="117"/>
      <c r="X296" s="117"/>
      <c r="Y296" s="117"/>
      <c r="Z296" s="117"/>
      <c r="AA296" s="117"/>
      <c r="AB296" s="117"/>
      <c r="AC296" s="117"/>
      <c r="AD296" s="117"/>
      <c r="AE296" s="117"/>
      <c r="AF296" s="117"/>
      <c r="AG296" s="117"/>
      <c r="AH296" s="117"/>
      <c r="AI296" s="117"/>
      <c r="AJ296" s="117"/>
      <c r="AK296" s="117"/>
      <c r="AL296" s="117"/>
      <c r="AM296" s="117"/>
      <c r="AN296" s="117"/>
      <c r="AO296" s="117"/>
      <c r="AP296" s="1700" t="s">
        <v>1051</v>
      </c>
      <c r="AQ296" s="1701" t="s">
        <v>996</v>
      </c>
      <c r="AR296" s="118"/>
      <c r="AS296" s="118"/>
      <c r="AT296" s="117"/>
      <c r="AU296" s="117"/>
      <c r="AV296" s="117"/>
      <c r="AW296" s="117"/>
      <c r="AX296" s="117"/>
      <c r="AY296" s="117"/>
      <c r="AZ296" s="117"/>
      <c r="BA296" s="117"/>
      <c r="BO296" s="883"/>
    </row>
    <row r="297" spans="1:67" ht="21" hidden="1" x14ac:dyDescent="0.25">
      <c r="A297" s="532"/>
      <c r="B297" s="117"/>
      <c r="C297" s="117"/>
      <c r="D297" s="117"/>
      <c r="E297" s="117"/>
      <c r="F297" s="117"/>
      <c r="G297" s="117"/>
      <c r="H297" s="117"/>
      <c r="I297" s="117"/>
      <c r="J297" s="117"/>
      <c r="K297" s="117"/>
      <c r="L297" s="117"/>
      <c r="M297" s="117"/>
      <c r="N297" s="117"/>
      <c r="O297" s="117"/>
      <c r="P297" s="117"/>
      <c r="Q297" s="117"/>
      <c r="R297" s="117"/>
      <c r="S297" s="117"/>
      <c r="T297" s="117"/>
      <c r="U297" s="117"/>
      <c r="V297" s="117"/>
      <c r="W297" s="117"/>
      <c r="X297" s="117"/>
      <c r="Y297" s="117"/>
      <c r="Z297" s="117"/>
      <c r="AA297" s="117"/>
      <c r="AB297" s="117"/>
      <c r="AC297" s="117"/>
      <c r="AD297" s="117"/>
      <c r="AE297" s="117"/>
      <c r="AF297" s="117"/>
      <c r="AG297" s="117"/>
      <c r="AH297" s="117"/>
      <c r="AI297" s="117"/>
      <c r="AJ297" s="117"/>
      <c r="AK297" s="117"/>
      <c r="AL297" s="117"/>
      <c r="AM297" s="117"/>
      <c r="AN297" s="117"/>
      <c r="AO297" s="117"/>
      <c r="AP297" s="1700" t="s">
        <v>1052</v>
      </c>
      <c r="AQ297" s="1701" t="s">
        <v>951</v>
      </c>
      <c r="AR297" s="118"/>
      <c r="AS297" s="118"/>
      <c r="AT297" s="117"/>
      <c r="AU297" s="117"/>
      <c r="AV297" s="117"/>
      <c r="AW297" s="117"/>
      <c r="AX297" s="117"/>
      <c r="AY297" s="117"/>
      <c r="AZ297" s="117"/>
      <c r="BA297" s="117"/>
      <c r="BO297" s="883"/>
    </row>
    <row r="298" spans="1:67" hidden="1" x14ac:dyDescent="0.25">
      <c r="A298" s="532"/>
      <c r="B298" s="117"/>
      <c r="C298" s="117"/>
      <c r="D298" s="117"/>
      <c r="E298" s="117"/>
      <c r="F298" s="117"/>
      <c r="G298" s="117"/>
      <c r="H298" s="117"/>
      <c r="I298" s="117"/>
      <c r="J298" s="117"/>
      <c r="K298" s="117"/>
      <c r="L298" s="117"/>
      <c r="M298" s="117"/>
      <c r="N298" s="117"/>
      <c r="O298" s="117"/>
      <c r="P298" s="117"/>
      <c r="Q298" s="117"/>
      <c r="R298" s="117"/>
      <c r="S298" s="117"/>
      <c r="T298" s="117"/>
      <c r="U298" s="117"/>
      <c r="V298" s="117"/>
      <c r="W298" s="117"/>
      <c r="X298" s="117"/>
      <c r="Y298" s="117"/>
      <c r="Z298" s="117"/>
      <c r="AA298" s="117"/>
      <c r="AB298" s="117"/>
      <c r="AC298" s="117"/>
      <c r="AD298" s="117"/>
      <c r="AE298" s="117"/>
      <c r="AF298" s="117"/>
      <c r="AG298" s="117"/>
      <c r="AH298" s="117"/>
      <c r="AI298" s="117"/>
      <c r="AJ298" s="117"/>
      <c r="AK298" s="117"/>
      <c r="AL298" s="117"/>
      <c r="AM298" s="117"/>
      <c r="AN298" s="117"/>
      <c r="AO298" s="117"/>
      <c r="AP298" s="1710"/>
      <c r="AQ298" s="1710"/>
      <c r="AR298" s="118"/>
      <c r="AS298" s="118"/>
      <c r="AT298" s="117"/>
      <c r="AU298" s="117"/>
      <c r="AV298" s="117"/>
      <c r="AW298" s="117"/>
      <c r="AX298" s="117"/>
      <c r="AY298" s="117"/>
      <c r="AZ298" s="117"/>
      <c r="BA298" s="117"/>
      <c r="BO298" s="883"/>
    </row>
    <row r="299" spans="1:67" ht="21" hidden="1" x14ac:dyDescent="0.25">
      <c r="A299" s="532"/>
      <c r="B299" s="117"/>
      <c r="C299" s="117"/>
      <c r="D299" s="117"/>
      <c r="E299" s="117"/>
      <c r="F299" s="117"/>
      <c r="G299" s="117"/>
      <c r="H299" s="117"/>
      <c r="I299" s="117"/>
      <c r="J299" s="117"/>
      <c r="K299" s="117"/>
      <c r="L299" s="117"/>
      <c r="M299" s="117"/>
      <c r="N299" s="117"/>
      <c r="O299" s="117"/>
      <c r="P299" s="117"/>
      <c r="Q299" s="117"/>
      <c r="R299" s="117"/>
      <c r="S299" s="117"/>
      <c r="T299" s="117"/>
      <c r="U299" s="117"/>
      <c r="V299" s="117"/>
      <c r="W299" s="117"/>
      <c r="X299" s="117"/>
      <c r="Y299" s="117"/>
      <c r="Z299" s="117"/>
      <c r="AA299" s="117"/>
      <c r="AB299" s="117"/>
      <c r="AC299" s="117"/>
      <c r="AD299" s="117"/>
      <c r="AE299" s="117"/>
      <c r="AF299" s="117"/>
      <c r="AG299" s="117"/>
      <c r="AH299" s="117"/>
      <c r="AI299" s="117"/>
      <c r="AJ299" s="117"/>
      <c r="AK299" s="117"/>
      <c r="AL299" s="117"/>
      <c r="AM299" s="117"/>
      <c r="AN299" s="117"/>
      <c r="AO299" s="117"/>
      <c r="AP299" s="1700" t="s">
        <v>1053</v>
      </c>
      <c r="AQ299" s="1701" t="s">
        <v>1054</v>
      </c>
      <c r="AR299" s="118"/>
      <c r="AS299" s="118"/>
      <c r="AT299" s="117"/>
      <c r="AU299" s="117"/>
      <c r="AV299" s="117"/>
      <c r="AW299" s="117"/>
      <c r="AX299" s="117"/>
      <c r="AY299" s="117"/>
      <c r="AZ299" s="117"/>
      <c r="BA299" s="117"/>
      <c r="BO299" s="883"/>
    </row>
    <row r="300" spans="1:67" ht="21" hidden="1" x14ac:dyDescent="0.25">
      <c r="A300" s="532"/>
      <c r="B300" s="117"/>
      <c r="C300" s="117"/>
      <c r="D300" s="117"/>
      <c r="E300" s="117"/>
      <c r="F300" s="117"/>
      <c r="G300" s="117"/>
      <c r="H300" s="117"/>
      <c r="I300" s="117"/>
      <c r="J300" s="117"/>
      <c r="K300" s="117"/>
      <c r="L300" s="117"/>
      <c r="M300" s="117"/>
      <c r="N300" s="117"/>
      <c r="O300" s="117"/>
      <c r="P300" s="117"/>
      <c r="Q300" s="117"/>
      <c r="R300" s="117"/>
      <c r="S300" s="117"/>
      <c r="T300" s="117"/>
      <c r="U300" s="117"/>
      <c r="V300" s="117"/>
      <c r="W300" s="117"/>
      <c r="X300" s="117"/>
      <c r="Y300" s="117"/>
      <c r="Z300" s="117"/>
      <c r="AA300" s="117"/>
      <c r="AB300" s="117"/>
      <c r="AC300" s="117"/>
      <c r="AD300" s="117"/>
      <c r="AE300" s="117"/>
      <c r="AF300" s="117"/>
      <c r="AG300" s="117"/>
      <c r="AH300" s="117"/>
      <c r="AI300" s="117"/>
      <c r="AJ300" s="117"/>
      <c r="AK300" s="117"/>
      <c r="AL300" s="117"/>
      <c r="AM300" s="117"/>
      <c r="AN300" s="117"/>
      <c r="AO300" s="117"/>
      <c r="AP300" s="1710"/>
      <c r="AQ300" s="1700" t="s">
        <v>1055</v>
      </c>
      <c r="AR300" s="118"/>
      <c r="AS300" s="118"/>
      <c r="AT300" s="117"/>
      <c r="AU300" s="117"/>
      <c r="AV300" s="117"/>
      <c r="AW300" s="117"/>
      <c r="AX300" s="117"/>
      <c r="AY300" s="117"/>
      <c r="AZ300" s="117"/>
      <c r="BA300" s="117"/>
      <c r="BO300" s="883"/>
    </row>
    <row r="301" spans="1:67" hidden="1" x14ac:dyDescent="0.25">
      <c r="A301" s="532"/>
      <c r="B301" s="117"/>
      <c r="C301" s="117"/>
      <c r="D301" s="117"/>
      <c r="E301" s="117"/>
      <c r="F301" s="117"/>
      <c r="G301" s="117"/>
      <c r="H301" s="117"/>
      <c r="I301" s="117"/>
      <c r="J301" s="117"/>
      <c r="K301" s="117"/>
      <c r="L301" s="117"/>
      <c r="M301" s="117"/>
      <c r="N301" s="117"/>
      <c r="O301" s="117"/>
      <c r="P301" s="117"/>
      <c r="Q301" s="117"/>
      <c r="R301" s="117"/>
      <c r="S301" s="117"/>
      <c r="T301" s="117"/>
      <c r="U301" s="117"/>
      <c r="V301" s="117"/>
      <c r="W301" s="117"/>
      <c r="X301" s="117"/>
      <c r="Y301" s="117"/>
      <c r="Z301" s="117"/>
      <c r="AA301" s="117"/>
      <c r="AB301" s="117"/>
      <c r="AC301" s="117"/>
      <c r="AD301" s="117"/>
      <c r="AE301" s="117"/>
      <c r="AF301" s="117"/>
      <c r="AG301" s="117"/>
      <c r="AH301" s="117"/>
      <c r="AI301" s="117"/>
      <c r="AJ301" s="117"/>
      <c r="AK301" s="117"/>
      <c r="AL301" s="117"/>
      <c r="AM301" s="117"/>
      <c r="AN301" s="117"/>
      <c r="AO301" s="117"/>
      <c r="AP301" s="1700" t="s">
        <v>1056</v>
      </c>
      <c r="AQ301" s="1701" t="s">
        <v>1057</v>
      </c>
      <c r="AR301" s="118"/>
      <c r="AS301" s="118"/>
      <c r="AT301" s="117"/>
      <c r="AU301" s="117"/>
      <c r="AV301" s="117"/>
      <c r="AW301" s="117"/>
      <c r="AX301" s="117"/>
      <c r="AY301" s="117"/>
      <c r="AZ301" s="117"/>
      <c r="BA301" s="117"/>
      <c r="BO301" s="883"/>
    </row>
    <row r="302" spans="1:67" ht="21" hidden="1" x14ac:dyDescent="0.25">
      <c r="A302" s="532"/>
      <c r="B302" s="117"/>
      <c r="C302" s="117"/>
      <c r="D302" s="117"/>
      <c r="E302" s="117"/>
      <c r="F302" s="117"/>
      <c r="G302" s="117"/>
      <c r="H302" s="117"/>
      <c r="I302" s="117"/>
      <c r="J302" s="117"/>
      <c r="K302" s="117"/>
      <c r="L302" s="117"/>
      <c r="M302" s="117"/>
      <c r="N302" s="117"/>
      <c r="O302" s="117"/>
      <c r="P302" s="117"/>
      <c r="Q302" s="117"/>
      <c r="R302" s="117"/>
      <c r="S302" s="117"/>
      <c r="T302" s="117"/>
      <c r="U302" s="117"/>
      <c r="V302" s="117"/>
      <c r="W302" s="117"/>
      <c r="X302" s="117"/>
      <c r="Y302" s="117"/>
      <c r="Z302" s="117"/>
      <c r="AA302" s="117"/>
      <c r="AB302" s="117"/>
      <c r="AC302" s="117"/>
      <c r="AD302" s="117"/>
      <c r="AE302" s="117"/>
      <c r="AF302" s="117"/>
      <c r="AG302" s="117"/>
      <c r="AH302" s="117"/>
      <c r="AI302" s="117"/>
      <c r="AJ302" s="117"/>
      <c r="AK302" s="117"/>
      <c r="AL302" s="117"/>
      <c r="AM302" s="117"/>
      <c r="AN302" s="117"/>
      <c r="AO302" s="117"/>
      <c r="AP302" s="1700" t="s">
        <v>1058</v>
      </c>
      <c r="AQ302" s="1701" t="s">
        <v>1059</v>
      </c>
      <c r="AR302" s="118"/>
      <c r="AS302" s="118"/>
      <c r="AT302" s="117"/>
      <c r="AU302" s="117"/>
      <c r="AV302" s="117"/>
      <c r="AW302" s="117"/>
      <c r="AX302" s="117"/>
      <c r="AY302" s="117"/>
      <c r="AZ302" s="117"/>
      <c r="BA302" s="117"/>
      <c r="BO302" s="883"/>
    </row>
    <row r="303" spans="1:67" ht="21" hidden="1" x14ac:dyDescent="0.25">
      <c r="A303" s="532"/>
      <c r="B303" s="117"/>
      <c r="C303" s="117"/>
      <c r="D303" s="117"/>
      <c r="E303" s="117"/>
      <c r="F303" s="117"/>
      <c r="G303" s="117"/>
      <c r="H303" s="117"/>
      <c r="I303" s="117"/>
      <c r="J303" s="117"/>
      <c r="K303" s="117"/>
      <c r="L303" s="117"/>
      <c r="M303" s="117"/>
      <c r="N303" s="117"/>
      <c r="O303" s="117"/>
      <c r="P303" s="117"/>
      <c r="Q303" s="117"/>
      <c r="R303" s="117"/>
      <c r="S303" s="117"/>
      <c r="T303" s="117"/>
      <c r="U303" s="117"/>
      <c r="V303" s="117"/>
      <c r="W303" s="117"/>
      <c r="X303" s="117"/>
      <c r="Y303" s="117"/>
      <c r="Z303" s="117"/>
      <c r="AA303" s="117"/>
      <c r="AB303" s="117"/>
      <c r="AC303" s="117"/>
      <c r="AD303" s="117"/>
      <c r="AE303" s="117"/>
      <c r="AF303" s="117"/>
      <c r="AG303" s="117"/>
      <c r="AH303" s="117"/>
      <c r="AI303" s="117"/>
      <c r="AJ303" s="117"/>
      <c r="AK303" s="117"/>
      <c r="AL303" s="117"/>
      <c r="AM303" s="117"/>
      <c r="AN303" s="117"/>
      <c r="AO303" s="117"/>
      <c r="AP303" s="1700" t="s">
        <v>1060</v>
      </c>
      <c r="AQ303" s="1701" t="s">
        <v>1061</v>
      </c>
      <c r="AR303" s="118"/>
      <c r="AS303" s="118"/>
      <c r="AT303" s="117"/>
      <c r="AU303" s="117"/>
      <c r="AV303" s="117"/>
      <c r="AW303" s="117"/>
      <c r="AX303" s="117"/>
      <c r="AY303" s="117"/>
      <c r="AZ303" s="117"/>
      <c r="BA303" s="117"/>
      <c r="BO303" s="883"/>
    </row>
    <row r="304" spans="1:67" hidden="1" x14ac:dyDescent="0.25">
      <c r="A304" s="532"/>
      <c r="B304" s="117"/>
      <c r="C304" s="117"/>
      <c r="D304" s="117"/>
      <c r="E304" s="117"/>
      <c r="F304" s="117"/>
      <c r="G304" s="117"/>
      <c r="H304" s="117"/>
      <c r="I304" s="117"/>
      <c r="J304" s="117"/>
      <c r="K304" s="117"/>
      <c r="L304" s="117"/>
      <c r="M304" s="117"/>
      <c r="N304" s="117"/>
      <c r="O304" s="117"/>
      <c r="P304" s="117"/>
      <c r="Q304" s="117"/>
      <c r="R304" s="117"/>
      <c r="S304" s="117"/>
      <c r="T304" s="117"/>
      <c r="U304" s="117"/>
      <c r="V304" s="117"/>
      <c r="W304" s="117"/>
      <c r="X304" s="117"/>
      <c r="Y304" s="117"/>
      <c r="Z304" s="117"/>
      <c r="AA304" s="117"/>
      <c r="AB304" s="117"/>
      <c r="AC304" s="117"/>
      <c r="AD304" s="117"/>
      <c r="AE304" s="117"/>
      <c r="AF304" s="117"/>
      <c r="AG304" s="117"/>
      <c r="AH304" s="117"/>
      <c r="AI304" s="117"/>
      <c r="AJ304" s="117"/>
      <c r="AK304" s="117"/>
      <c r="AL304" s="117"/>
      <c r="AM304" s="117"/>
      <c r="AN304" s="117"/>
      <c r="AO304" s="117"/>
      <c r="AP304" s="1710"/>
      <c r="AQ304" s="1710"/>
      <c r="AR304" s="118"/>
      <c r="AS304" s="118"/>
      <c r="AT304" s="117"/>
      <c r="AU304" s="117"/>
      <c r="AV304" s="117"/>
      <c r="AW304" s="117"/>
      <c r="AX304" s="117"/>
      <c r="AY304" s="117"/>
      <c r="AZ304" s="117"/>
      <c r="BA304" s="117"/>
      <c r="BO304" s="883"/>
    </row>
    <row r="305" spans="1:67" ht="21" hidden="1" x14ac:dyDescent="0.25">
      <c r="A305" s="532"/>
      <c r="B305" s="117"/>
      <c r="C305" s="117"/>
      <c r="D305" s="117"/>
      <c r="E305" s="117"/>
      <c r="F305" s="117"/>
      <c r="G305" s="117"/>
      <c r="H305" s="117"/>
      <c r="I305" s="117"/>
      <c r="J305" s="117"/>
      <c r="K305" s="117"/>
      <c r="L305" s="117"/>
      <c r="M305" s="117"/>
      <c r="N305" s="117"/>
      <c r="O305" s="117"/>
      <c r="P305" s="117"/>
      <c r="Q305" s="117"/>
      <c r="R305" s="117"/>
      <c r="S305" s="117"/>
      <c r="T305" s="117"/>
      <c r="U305" s="117"/>
      <c r="V305" s="117"/>
      <c r="W305" s="117"/>
      <c r="X305" s="117"/>
      <c r="Y305" s="117"/>
      <c r="Z305" s="117"/>
      <c r="AA305" s="117"/>
      <c r="AB305" s="117"/>
      <c r="AC305" s="117"/>
      <c r="AD305" s="117"/>
      <c r="AE305" s="117"/>
      <c r="AF305" s="117"/>
      <c r="AG305" s="117"/>
      <c r="AH305" s="117"/>
      <c r="AI305" s="117"/>
      <c r="AJ305" s="117"/>
      <c r="AK305" s="117"/>
      <c r="AL305" s="117"/>
      <c r="AM305" s="117"/>
      <c r="AN305" s="117"/>
      <c r="AO305" s="117"/>
      <c r="AP305" s="1700" t="s">
        <v>1062</v>
      </c>
      <c r="AQ305" s="1701" t="s">
        <v>999</v>
      </c>
      <c r="AR305" s="118"/>
      <c r="AS305" s="118"/>
      <c r="AT305" s="117"/>
      <c r="AU305" s="117"/>
      <c r="AV305" s="117"/>
      <c r="AW305" s="117"/>
      <c r="AX305" s="117"/>
      <c r="AY305" s="117"/>
      <c r="AZ305" s="117"/>
      <c r="BA305" s="117"/>
      <c r="BO305" s="883"/>
    </row>
    <row r="306" spans="1:67" ht="21" hidden="1" x14ac:dyDescent="0.25">
      <c r="A306" s="532"/>
      <c r="B306" s="117"/>
      <c r="C306" s="117"/>
      <c r="D306" s="117"/>
      <c r="E306" s="117"/>
      <c r="F306" s="117"/>
      <c r="G306" s="117"/>
      <c r="H306" s="117"/>
      <c r="I306" s="117"/>
      <c r="J306" s="117"/>
      <c r="K306" s="117"/>
      <c r="L306" s="117"/>
      <c r="M306" s="117"/>
      <c r="N306" s="117"/>
      <c r="O306" s="117"/>
      <c r="P306" s="117"/>
      <c r="Q306" s="117"/>
      <c r="R306" s="117"/>
      <c r="S306" s="117"/>
      <c r="T306" s="117"/>
      <c r="U306" s="117"/>
      <c r="V306" s="117"/>
      <c r="W306" s="117"/>
      <c r="X306" s="117"/>
      <c r="Y306" s="117"/>
      <c r="Z306" s="117"/>
      <c r="AA306" s="117"/>
      <c r="AB306" s="117"/>
      <c r="AC306" s="117"/>
      <c r="AD306" s="117"/>
      <c r="AE306" s="117"/>
      <c r="AF306" s="117"/>
      <c r="AG306" s="117"/>
      <c r="AH306" s="117"/>
      <c r="AI306" s="117"/>
      <c r="AJ306" s="117"/>
      <c r="AK306" s="117"/>
      <c r="AL306" s="117"/>
      <c r="AM306" s="117"/>
      <c r="AN306" s="117"/>
      <c r="AO306" s="117"/>
      <c r="AP306" s="1700" t="s">
        <v>1063</v>
      </c>
      <c r="AQ306" s="1701" t="s">
        <v>1013</v>
      </c>
      <c r="AR306" s="118"/>
      <c r="AS306" s="118"/>
      <c r="AT306" s="117"/>
      <c r="AU306" s="117"/>
      <c r="AV306" s="117"/>
      <c r="AW306" s="117"/>
      <c r="AX306" s="117"/>
      <c r="AY306" s="117"/>
      <c r="AZ306" s="117"/>
      <c r="BA306" s="117"/>
      <c r="BO306" s="883"/>
    </row>
    <row r="307" spans="1:67" ht="21" hidden="1" x14ac:dyDescent="0.25">
      <c r="A307" s="532"/>
      <c r="B307" s="117"/>
      <c r="C307" s="117"/>
      <c r="D307" s="117"/>
      <c r="E307" s="117"/>
      <c r="F307" s="117"/>
      <c r="G307" s="117"/>
      <c r="H307" s="117"/>
      <c r="I307" s="117"/>
      <c r="J307" s="117"/>
      <c r="K307" s="117"/>
      <c r="L307" s="117"/>
      <c r="M307" s="117"/>
      <c r="N307" s="117"/>
      <c r="O307" s="117"/>
      <c r="P307" s="117"/>
      <c r="Q307" s="117"/>
      <c r="R307" s="117"/>
      <c r="S307" s="117"/>
      <c r="T307" s="117"/>
      <c r="U307" s="117"/>
      <c r="V307" s="117"/>
      <c r="W307" s="117"/>
      <c r="X307" s="117"/>
      <c r="Y307" s="117"/>
      <c r="Z307" s="117"/>
      <c r="AA307" s="117"/>
      <c r="AB307" s="117"/>
      <c r="AC307" s="117"/>
      <c r="AD307" s="117"/>
      <c r="AE307" s="117"/>
      <c r="AF307" s="117"/>
      <c r="AG307" s="117"/>
      <c r="AH307" s="117"/>
      <c r="AI307" s="117"/>
      <c r="AJ307" s="117"/>
      <c r="AK307" s="117"/>
      <c r="AL307" s="117"/>
      <c r="AM307" s="117"/>
      <c r="AN307" s="117"/>
      <c r="AO307" s="117"/>
      <c r="AP307" s="1700" t="s">
        <v>1064</v>
      </c>
      <c r="AQ307" s="1701" t="s">
        <v>1065</v>
      </c>
      <c r="AR307" s="118"/>
      <c r="AS307" s="118"/>
      <c r="AT307" s="117"/>
      <c r="AU307" s="117"/>
      <c r="AV307" s="117"/>
      <c r="AW307" s="117"/>
      <c r="AX307" s="117"/>
      <c r="AY307" s="117"/>
      <c r="AZ307" s="117"/>
      <c r="BA307" s="117"/>
      <c r="BO307" s="883"/>
    </row>
    <row r="308" spans="1:67" ht="21" hidden="1" x14ac:dyDescent="0.25">
      <c r="A308" s="532"/>
      <c r="B308" s="117"/>
      <c r="C308" s="117"/>
      <c r="D308" s="117"/>
      <c r="E308" s="117"/>
      <c r="F308" s="117"/>
      <c r="G308" s="117"/>
      <c r="H308" s="117"/>
      <c r="I308" s="117"/>
      <c r="J308" s="117"/>
      <c r="K308" s="117"/>
      <c r="L308" s="117"/>
      <c r="M308" s="117"/>
      <c r="N308" s="117"/>
      <c r="O308" s="117"/>
      <c r="P308" s="117"/>
      <c r="Q308" s="117"/>
      <c r="R308" s="117"/>
      <c r="S308" s="117"/>
      <c r="T308" s="117"/>
      <c r="U308" s="117"/>
      <c r="V308" s="117"/>
      <c r="W308" s="117"/>
      <c r="X308" s="117"/>
      <c r="Y308" s="117"/>
      <c r="Z308" s="117"/>
      <c r="AA308" s="117"/>
      <c r="AB308" s="117"/>
      <c r="AC308" s="117"/>
      <c r="AD308" s="117"/>
      <c r="AE308" s="117"/>
      <c r="AF308" s="117"/>
      <c r="AG308" s="117"/>
      <c r="AH308" s="117"/>
      <c r="AI308" s="117"/>
      <c r="AJ308" s="117"/>
      <c r="AK308" s="117"/>
      <c r="AL308" s="117"/>
      <c r="AM308" s="117"/>
      <c r="AN308" s="117"/>
      <c r="AO308" s="117"/>
      <c r="AP308" s="1700" t="s">
        <v>1066</v>
      </c>
      <c r="AQ308" s="1701" t="s">
        <v>1067</v>
      </c>
      <c r="AR308" s="118"/>
      <c r="AS308" s="118"/>
      <c r="AT308" s="117"/>
      <c r="AU308" s="117"/>
      <c r="AV308" s="117"/>
      <c r="AW308" s="117"/>
      <c r="AX308" s="117"/>
      <c r="AY308" s="117"/>
      <c r="AZ308" s="117"/>
      <c r="BA308" s="117"/>
      <c r="BO308" s="883"/>
    </row>
    <row r="309" spans="1:67" hidden="1" x14ac:dyDescent="0.25">
      <c r="A309" s="532"/>
      <c r="B309" s="117"/>
      <c r="C309" s="117"/>
      <c r="D309" s="117"/>
      <c r="E309" s="117"/>
      <c r="F309" s="117"/>
      <c r="G309" s="117"/>
      <c r="H309" s="117"/>
      <c r="I309" s="117"/>
      <c r="J309" s="117"/>
      <c r="K309" s="117"/>
      <c r="L309" s="117"/>
      <c r="M309" s="117"/>
      <c r="N309" s="117"/>
      <c r="O309" s="117"/>
      <c r="P309" s="117"/>
      <c r="Q309" s="117"/>
      <c r="R309" s="117"/>
      <c r="S309" s="117"/>
      <c r="T309" s="117"/>
      <c r="U309" s="117"/>
      <c r="V309" s="117"/>
      <c r="W309" s="117"/>
      <c r="X309" s="117"/>
      <c r="Y309" s="117"/>
      <c r="Z309" s="117"/>
      <c r="AA309" s="117"/>
      <c r="AB309" s="117"/>
      <c r="AC309" s="117"/>
      <c r="AD309" s="117"/>
      <c r="AE309" s="117"/>
      <c r="AF309" s="117"/>
      <c r="AG309" s="117"/>
      <c r="AH309" s="117"/>
      <c r="AI309" s="117"/>
      <c r="AJ309" s="117"/>
      <c r="AK309" s="117"/>
      <c r="AL309" s="117"/>
      <c r="AM309" s="117"/>
      <c r="AN309" s="117"/>
      <c r="AO309" s="117"/>
      <c r="AP309" s="1710"/>
      <c r="AQ309" s="1710"/>
      <c r="AR309" s="118"/>
      <c r="AS309" s="118"/>
      <c r="AT309" s="117"/>
      <c r="AU309" s="117"/>
      <c r="AV309" s="117"/>
      <c r="AW309" s="117"/>
      <c r="AX309" s="117"/>
      <c r="AY309" s="117"/>
      <c r="AZ309" s="117"/>
      <c r="BA309" s="117"/>
      <c r="BO309" s="883"/>
    </row>
    <row r="310" spans="1:67" hidden="1" x14ac:dyDescent="0.25">
      <c r="A310" s="532"/>
      <c r="B310" s="117"/>
      <c r="C310" s="117"/>
      <c r="D310" s="117"/>
      <c r="E310" s="117"/>
      <c r="F310" s="117"/>
      <c r="G310" s="117"/>
      <c r="H310" s="117"/>
      <c r="I310" s="117"/>
      <c r="J310" s="117"/>
      <c r="K310" s="117"/>
      <c r="L310" s="117"/>
      <c r="M310" s="117"/>
      <c r="N310" s="117"/>
      <c r="O310" s="117"/>
      <c r="P310" s="117"/>
      <c r="Q310" s="117"/>
      <c r="R310" s="117"/>
      <c r="S310" s="117"/>
      <c r="T310" s="117"/>
      <c r="U310" s="117"/>
      <c r="V310" s="117"/>
      <c r="W310" s="117"/>
      <c r="X310" s="117"/>
      <c r="Y310" s="117"/>
      <c r="Z310" s="117"/>
      <c r="AA310" s="117"/>
      <c r="AB310" s="117"/>
      <c r="AC310" s="117"/>
      <c r="AD310" s="117"/>
      <c r="AE310" s="117"/>
      <c r="AF310" s="117"/>
      <c r="AG310" s="117"/>
      <c r="AH310" s="117"/>
      <c r="AI310" s="117"/>
      <c r="AJ310" s="117"/>
      <c r="AK310" s="117"/>
      <c r="AL310" s="117"/>
      <c r="AM310" s="117"/>
      <c r="AN310" s="117"/>
      <c r="AO310" s="117"/>
      <c r="AP310" s="1700" t="s">
        <v>1068</v>
      </c>
      <c r="AQ310" s="1701" t="s">
        <v>1002</v>
      </c>
      <c r="AR310" s="118"/>
      <c r="AS310" s="118"/>
      <c r="AT310" s="117"/>
      <c r="AU310" s="117"/>
      <c r="AV310" s="117"/>
      <c r="AW310" s="117"/>
      <c r="AX310" s="117"/>
      <c r="AY310" s="117"/>
      <c r="AZ310" s="117"/>
      <c r="BA310" s="117"/>
      <c r="BO310" s="883"/>
    </row>
    <row r="311" spans="1:67" hidden="1" x14ac:dyDescent="0.25">
      <c r="A311" s="532"/>
      <c r="B311" s="117"/>
      <c r="C311" s="117"/>
      <c r="D311" s="117"/>
      <c r="E311" s="117"/>
      <c r="F311" s="117"/>
      <c r="G311" s="117"/>
      <c r="H311" s="117"/>
      <c r="I311" s="117"/>
      <c r="J311" s="117"/>
      <c r="K311" s="117"/>
      <c r="L311" s="117"/>
      <c r="M311" s="117"/>
      <c r="N311" s="117"/>
      <c r="O311" s="117"/>
      <c r="P311" s="117"/>
      <c r="Q311" s="117"/>
      <c r="R311" s="117"/>
      <c r="S311" s="117"/>
      <c r="T311" s="117"/>
      <c r="U311" s="117"/>
      <c r="V311" s="117"/>
      <c r="W311" s="117"/>
      <c r="X311" s="117"/>
      <c r="Y311" s="117"/>
      <c r="Z311" s="117"/>
      <c r="AA311" s="117"/>
      <c r="AB311" s="117"/>
      <c r="AC311" s="117"/>
      <c r="AD311" s="117"/>
      <c r="AE311" s="117"/>
      <c r="AF311" s="117"/>
      <c r="AG311" s="117"/>
      <c r="AH311" s="117"/>
      <c r="AI311" s="117"/>
      <c r="AJ311" s="117"/>
      <c r="AK311" s="117"/>
      <c r="AL311" s="117"/>
      <c r="AM311" s="117"/>
      <c r="AN311" s="117"/>
      <c r="AO311" s="117"/>
      <c r="AP311" s="1700" t="s">
        <v>1069</v>
      </c>
      <c r="AQ311" s="1701" t="s">
        <v>977</v>
      </c>
      <c r="AR311" s="118"/>
      <c r="AS311" s="118"/>
      <c r="AT311" s="117"/>
      <c r="AU311" s="117"/>
      <c r="AV311" s="117"/>
      <c r="AW311" s="117"/>
      <c r="AX311" s="117"/>
      <c r="AY311" s="117"/>
      <c r="AZ311" s="117"/>
      <c r="BA311" s="117"/>
      <c r="BO311" s="883"/>
    </row>
    <row r="312" spans="1:67" ht="21" hidden="1" x14ac:dyDescent="0.25">
      <c r="A312" s="532"/>
      <c r="B312" s="117"/>
      <c r="C312" s="117"/>
      <c r="D312" s="117"/>
      <c r="E312" s="117"/>
      <c r="F312" s="117"/>
      <c r="G312" s="117"/>
      <c r="H312" s="117"/>
      <c r="I312" s="117"/>
      <c r="J312" s="117"/>
      <c r="K312" s="117"/>
      <c r="L312" s="117"/>
      <c r="M312" s="117"/>
      <c r="N312" s="117"/>
      <c r="O312" s="117"/>
      <c r="P312" s="117"/>
      <c r="Q312" s="117"/>
      <c r="R312" s="117"/>
      <c r="S312" s="117"/>
      <c r="T312" s="117"/>
      <c r="U312" s="117"/>
      <c r="V312" s="117"/>
      <c r="W312" s="117"/>
      <c r="X312" s="117"/>
      <c r="Y312" s="117"/>
      <c r="Z312" s="117"/>
      <c r="AA312" s="117"/>
      <c r="AB312" s="117"/>
      <c r="AC312" s="117"/>
      <c r="AD312" s="117"/>
      <c r="AE312" s="117"/>
      <c r="AF312" s="117"/>
      <c r="AG312" s="117"/>
      <c r="AH312" s="117"/>
      <c r="AI312" s="117"/>
      <c r="AJ312" s="117"/>
      <c r="AK312" s="117"/>
      <c r="AL312" s="117"/>
      <c r="AM312" s="117"/>
      <c r="AN312" s="117"/>
      <c r="AO312" s="117"/>
      <c r="AP312" s="1700" t="s">
        <v>1070</v>
      </c>
      <c r="AQ312" s="1701" t="s">
        <v>1071</v>
      </c>
      <c r="AR312" s="118"/>
      <c r="AS312" s="118"/>
      <c r="AT312" s="117"/>
      <c r="AU312" s="117"/>
      <c r="AV312" s="117"/>
      <c r="AW312" s="117"/>
      <c r="AX312" s="117"/>
      <c r="AY312" s="117"/>
      <c r="AZ312" s="117"/>
      <c r="BA312" s="117"/>
      <c r="BO312" s="883"/>
    </row>
    <row r="313" spans="1:67" ht="21" hidden="1" x14ac:dyDescent="0.25">
      <c r="A313" s="532"/>
      <c r="B313" s="117"/>
      <c r="C313" s="117"/>
      <c r="D313" s="117"/>
      <c r="E313" s="117"/>
      <c r="F313" s="117"/>
      <c r="G313" s="117"/>
      <c r="H313" s="117"/>
      <c r="I313" s="117"/>
      <c r="J313" s="117"/>
      <c r="K313" s="117"/>
      <c r="L313" s="117"/>
      <c r="M313" s="117"/>
      <c r="N313" s="117"/>
      <c r="O313" s="117"/>
      <c r="P313" s="117"/>
      <c r="Q313" s="117"/>
      <c r="R313" s="117"/>
      <c r="S313" s="117"/>
      <c r="T313" s="117"/>
      <c r="U313" s="117"/>
      <c r="V313" s="117"/>
      <c r="W313" s="117"/>
      <c r="X313" s="117"/>
      <c r="Y313" s="117"/>
      <c r="Z313" s="117"/>
      <c r="AA313" s="117"/>
      <c r="AB313" s="117"/>
      <c r="AC313" s="117"/>
      <c r="AD313" s="117"/>
      <c r="AE313" s="117"/>
      <c r="AF313" s="117"/>
      <c r="AG313" s="117"/>
      <c r="AH313" s="117"/>
      <c r="AI313" s="117"/>
      <c r="AJ313" s="117"/>
      <c r="AK313" s="117"/>
      <c r="AL313" s="117"/>
      <c r="AM313" s="117"/>
      <c r="AN313" s="117"/>
      <c r="AO313" s="117"/>
      <c r="AP313" s="1700" t="s">
        <v>1072</v>
      </c>
      <c r="AQ313" s="1701" t="s">
        <v>1073</v>
      </c>
      <c r="AR313" s="118"/>
      <c r="AS313" s="118"/>
      <c r="AT313" s="117"/>
      <c r="AU313" s="117"/>
      <c r="AV313" s="117"/>
      <c r="AW313" s="117"/>
      <c r="AX313" s="117"/>
      <c r="AY313" s="117"/>
      <c r="AZ313" s="117"/>
      <c r="BA313" s="117"/>
      <c r="BO313" s="883"/>
    </row>
    <row r="314" spans="1:67" ht="21" hidden="1" x14ac:dyDescent="0.25">
      <c r="A314" s="532"/>
      <c r="B314" s="117"/>
      <c r="C314" s="117"/>
      <c r="D314" s="117"/>
      <c r="E314" s="117"/>
      <c r="F314" s="117"/>
      <c r="G314" s="117"/>
      <c r="H314" s="117"/>
      <c r="I314" s="117"/>
      <c r="J314" s="117"/>
      <c r="K314" s="117"/>
      <c r="L314" s="117"/>
      <c r="M314" s="117"/>
      <c r="N314" s="117"/>
      <c r="O314" s="117"/>
      <c r="P314" s="117"/>
      <c r="Q314" s="117"/>
      <c r="R314" s="117"/>
      <c r="S314" s="117"/>
      <c r="T314" s="117"/>
      <c r="U314" s="117"/>
      <c r="V314" s="117"/>
      <c r="W314" s="117"/>
      <c r="X314" s="117"/>
      <c r="Y314" s="117"/>
      <c r="Z314" s="117"/>
      <c r="AA314" s="117"/>
      <c r="AB314" s="117"/>
      <c r="AC314" s="117"/>
      <c r="AD314" s="117"/>
      <c r="AE314" s="117"/>
      <c r="AF314" s="117"/>
      <c r="AG314" s="117"/>
      <c r="AH314" s="117"/>
      <c r="AI314" s="117"/>
      <c r="AJ314" s="117"/>
      <c r="AK314" s="117"/>
      <c r="AL314" s="117"/>
      <c r="AM314" s="117"/>
      <c r="AN314" s="117"/>
      <c r="AO314" s="117"/>
      <c r="AP314" s="1700" t="s">
        <v>1074</v>
      </c>
      <c r="AQ314" s="1701" t="s">
        <v>994</v>
      </c>
      <c r="AR314" s="118"/>
      <c r="AS314" s="118"/>
      <c r="AT314" s="117"/>
      <c r="AU314" s="117"/>
      <c r="AV314" s="117"/>
      <c r="AW314" s="117"/>
      <c r="AX314" s="117"/>
      <c r="AY314" s="117"/>
      <c r="AZ314" s="117"/>
      <c r="BA314" s="117"/>
      <c r="BO314" s="883"/>
    </row>
    <row r="315" spans="1:67" ht="21" hidden="1" x14ac:dyDescent="0.25">
      <c r="A315" s="532"/>
      <c r="B315" s="117"/>
      <c r="C315" s="117"/>
      <c r="D315" s="117"/>
      <c r="E315" s="117"/>
      <c r="F315" s="117"/>
      <c r="G315" s="117"/>
      <c r="H315" s="117"/>
      <c r="I315" s="117"/>
      <c r="J315" s="117"/>
      <c r="K315" s="117"/>
      <c r="L315" s="117"/>
      <c r="M315" s="117"/>
      <c r="N315" s="117"/>
      <c r="O315" s="117"/>
      <c r="P315" s="117"/>
      <c r="Q315" s="117"/>
      <c r="R315" s="117"/>
      <c r="S315" s="117"/>
      <c r="T315" s="117"/>
      <c r="U315" s="117"/>
      <c r="V315" s="117"/>
      <c r="W315" s="117"/>
      <c r="X315" s="117"/>
      <c r="Y315" s="117"/>
      <c r="Z315" s="117"/>
      <c r="AA315" s="117"/>
      <c r="AB315" s="117"/>
      <c r="AC315" s="117"/>
      <c r="AD315" s="117"/>
      <c r="AE315" s="117"/>
      <c r="AF315" s="117"/>
      <c r="AG315" s="117"/>
      <c r="AH315" s="117"/>
      <c r="AI315" s="117"/>
      <c r="AJ315" s="117"/>
      <c r="AK315" s="117"/>
      <c r="AL315" s="117"/>
      <c r="AM315" s="117"/>
      <c r="AN315" s="117"/>
      <c r="AO315" s="117"/>
      <c r="AP315" s="1700" t="s">
        <v>1075</v>
      </c>
      <c r="AQ315" s="1701" t="s">
        <v>1034</v>
      </c>
      <c r="AR315" s="118"/>
      <c r="AS315" s="118"/>
      <c r="AT315" s="117"/>
      <c r="AU315" s="117"/>
      <c r="AV315" s="117"/>
      <c r="AW315" s="117"/>
      <c r="AX315" s="117"/>
      <c r="AY315" s="117"/>
      <c r="AZ315" s="117"/>
      <c r="BA315" s="117"/>
      <c r="BO315" s="883"/>
    </row>
    <row r="316" spans="1:67" hidden="1" x14ac:dyDescent="0.25">
      <c r="A316" s="532"/>
      <c r="B316" s="117"/>
      <c r="C316" s="117"/>
      <c r="D316" s="117"/>
      <c r="E316" s="117"/>
      <c r="F316" s="117"/>
      <c r="G316" s="117"/>
      <c r="H316" s="117"/>
      <c r="I316" s="117"/>
      <c r="J316" s="117"/>
      <c r="K316" s="117"/>
      <c r="L316" s="117"/>
      <c r="M316" s="117"/>
      <c r="N316" s="117"/>
      <c r="O316" s="117"/>
      <c r="P316" s="117"/>
      <c r="Q316" s="117"/>
      <c r="R316" s="117"/>
      <c r="S316" s="117"/>
      <c r="T316" s="117"/>
      <c r="U316" s="117"/>
      <c r="V316" s="117"/>
      <c r="W316" s="117"/>
      <c r="X316" s="117"/>
      <c r="Y316" s="117"/>
      <c r="Z316" s="117"/>
      <c r="AA316" s="117"/>
      <c r="AB316" s="117"/>
      <c r="AC316" s="117"/>
      <c r="AD316" s="117"/>
      <c r="AE316" s="117"/>
      <c r="AF316" s="117"/>
      <c r="AG316" s="117"/>
      <c r="AH316" s="117"/>
      <c r="AI316" s="117"/>
      <c r="AJ316" s="117"/>
      <c r="AK316" s="117"/>
      <c r="AL316" s="117"/>
      <c r="AM316" s="117"/>
      <c r="AN316" s="117"/>
      <c r="AO316" s="117"/>
      <c r="AP316" s="1700" t="s">
        <v>1076</v>
      </c>
      <c r="AQ316" s="1701" t="s">
        <v>1077</v>
      </c>
      <c r="AR316" s="118"/>
      <c r="AS316" s="118"/>
      <c r="AT316" s="117"/>
      <c r="AU316" s="117"/>
      <c r="AV316" s="117"/>
      <c r="AW316" s="117"/>
      <c r="AX316" s="117"/>
      <c r="AY316" s="117"/>
      <c r="AZ316" s="117"/>
      <c r="BA316" s="117"/>
      <c r="BO316" s="883"/>
    </row>
    <row r="317" spans="1:67" hidden="1" x14ac:dyDescent="0.25">
      <c r="A317" s="532"/>
      <c r="B317" s="117"/>
      <c r="C317" s="117"/>
      <c r="D317" s="117"/>
      <c r="E317" s="117"/>
      <c r="F317" s="117"/>
      <c r="G317" s="117"/>
      <c r="H317" s="117"/>
      <c r="I317" s="117"/>
      <c r="J317" s="117"/>
      <c r="K317" s="117"/>
      <c r="L317" s="117"/>
      <c r="M317" s="117"/>
      <c r="N317" s="117"/>
      <c r="O317" s="117"/>
      <c r="P317" s="117"/>
      <c r="Q317" s="117"/>
      <c r="R317" s="117"/>
      <c r="S317" s="117"/>
      <c r="T317" s="117"/>
      <c r="U317" s="117"/>
      <c r="V317" s="117"/>
      <c r="W317" s="117"/>
      <c r="X317" s="117"/>
      <c r="Y317" s="117"/>
      <c r="Z317" s="117"/>
      <c r="AA317" s="117"/>
      <c r="AB317" s="117"/>
      <c r="AC317" s="117"/>
      <c r="AD317" s="117"/>
      <c r="AE317" s="117"/>
      <c r="AF317" s="117"/>
      <c r="AG317" s="117"/>
      <c r="AH317" s="117"/>
      <c r="AI317" s="117"/>
      <c r="AJ317" s="117"/>
      <c r="AK317" s="117"/>
      <c r="AL317" s="117"/>
      <c r="AM317" s="117"/>
      <c r="AN317" s="117"/>
      <c r="AO317" s="117"/>
      <c r="AP317" s="1700" t="s">
        <v>1078</v>
      </c>
      <c r="AQ317" s="1701" t="s">
        <v>965</v>
      </c>
      <c r="AR317" s="118"/>
      <c r="AS317" s="118"/>
      <c r="AT317" s="117"/>
      <c r="AU317" s="117"/>
      <c r="AV317" s="117"/>
      <c r="AW317" s="117"/>
      <c r="AX317" s="117"/>
      <c r="AY317" s="117"/>
      <c r="AZ317" s="117"/>
      <c r="BA317" s="117"/>
      <c r="BO317" s="883"/>
    </row>
    <row r="318" spans="1:67" ht="21" hidden="1" x14ac:dyDescent="0.25">
      <c r="A318" s="532"/>
      <c r="B318" s="117"/>
      <c r="C318" s="117"/>
      <c r="D318" s="117"/>
      <c r="E318" s="117"/>
      <c r="F318" s="117"/>
      <c r="G318" s="117"/>
      <c r="H318" s="117"/>
      <c r="I318" s="117"/>
      <c r="J318" s="117"/>
      <c r="K318" s="117"/>
      <c r="L318" s="117"/>
      <c r="M318" s="117"/>
      <c r="N318" s="117"/>
      <c r="O318" s="117"/>
      <c r="P318" s="117"/>
      <c r="Q318" s="117"/>
      <c r="R318" s="117"/>
      <c r="S318" s="117"/>
      <c r="T318" s="117"/>
      <c r="U318" s="117"/>
      <c r="V318" s="117"/>
      <c r="W318" s="117"/>
      <c r="X318" s="117"/>
      <c r="Y318" s="117"/>
      <c r="Z318" s="117"/>
      <c r="AA318" s="117"/>
      <c r="AB318" s="117"/>
      <c r="AC318" s="117"/>
      <c r="AD318" s="117"/>
      <c r="AE318" s="117"/>
      <c r="AF318" s="117"/>
      <c r="AG318" s="117"/>
      <c r="AH318" s="117"/>
      <c r="AI318" s="117"/>
      <c r="AJ318" s="117"/>
      <c r="AK318" s="117"/>
      <c r="AL318" s="117"/>
      <c r="AM318" s="117"/>
      <c r="AN318" s="117"/>
      <c r="AO318" s="117"/>
      <c r="AP318" s="1700" t="s">
        <v>1079</v>
      </c>
      <c r="AQ318" s="1701" t="s">
        <v>1054</v>
      </c>
      <c r="AR318" s="118"/>
      <c r="AS318" s="118"/>
      <c r="AT318" s="117"/>
      <c r="AU318" s="117"/>
      <c r="AV318" s="117"/>
      <c r="AW318" s="117"/>
      <c r="AX318" s="117"/>
      <c r="AY318" s="117"/>
      <c r="AZ318" s="117"/>
      <c r="BA318" s="117"/>
      <c r="BO318" s="883"/>
    </row>
    <row r="319" spans="1:67" hidden="1" x14ac:dyDescent="0.25">
      <c r="A319" s="532"/>
      <c r="B319" s="117"/>
      <c r="C319" s="117"/>
      <c r="D319" s="117"/>
      <c r="E319" s="117"/>
      <c r="F319" s="117"/>
      <c r="G319" s="117"/>
      <c r="H319" s="117"/>
      <c r="I319" s="117"/>
      <c r="J319" s="117"/>
      <c r="K319" s="117"/>
      <c r="L319" s="117"/>
      <c r="M319" s="117"/>
      <c r="N319" s="117"/>
      <c r="O319" s="117"/>
      <c r="P319" s="117"/>
      <c r="Q319" s="117"/>
      <c r="R319" s="117"/>
      <c r="S319" s="117"/>
      <c r="T319" s="117"/>
      <c r="U319" s="117"/>
      <c r="V319" s="117"/>
      <c r="W319" s="117"/>
      <c r="X319" s="117"/>
      <c r="Y319" s="117"/>
      <c r="Z319" s="117"/>
      <c r="AA319" s="117"/>
      <c r="AB319" s="117"/>
      <c r="AC319" s="117"/>
      <c r="AD319" s="117"/>
      <c r="AE319" s="117"/>
      <c r="AF319" s="117"/>
      <c r="AG319" s="117"/>
      <c r="AH319" s="117"/>
      <c r="AI319" s="117"/>
      <c r="AJ319" s="117"/>
      <c r="AK319" s="117"/>
      <c r="AL319" s="117"/>
      <c r="AM319" s="117"/>
      <c r="AN319" s="117"/>
      <c r="AO319" s="117"/>
      <c r="AP319" s="1700" t="s">
        <v>1080</v>
      </c>
      <c r="AQ319" s="1701" t="s">
        <v>996</v>
      </c>
      <c r="AR319" s="118"/>
      <c r="AS319" s="118"/>
      <c r="AT319" s="117"/>
      <c r="AU319" s="117"/>
      <c r="AV319" s="117"/>
      <c r="AW319" s="117"/>
      <c r="AX319" s="117"/>
      <c r="AY319" s="117"/>
      <c r="AZ319" s="117"/>
      <c r="BA319" s="117"/>
      <c r="BO319" s="883"/>
    </row>
    <row r="320" spans="1:67" ht="21" hidden="1" x14ac:dyDescent="0.25">
      <c r="A320" s="532"/>
      <c r="B320" s="117"/>
      <c r="C320" s="117"/>
      <c r="D320" s="117"/>
      <c r="E320" s="117"/>
      <c r="F320" s="117"/>
      <c r="G320" s="117"/>
      <c r="H320" s="117"/>
      <c r="I320" s="117"/>
      <c r="J320" s="117"/>
      <c r="K320" s="117"/>
      <c r="L320" s="117"/>
      <c r="M320" s="117"/>
      <c r="N320" s="117"/>
      <c r="O320" s="117"/>
      <c r="P320" s="117"/>
      <c r="Q320" s="117"/>
      <c r="R320" s="117"/>
      <c r="S320" s="117"/>
      <c r="T320" s="117"/>
      <c r="U320" s="117"/>
      <c r="V320" s="117"/>
      <c r="W320" s="117"/>
      <c r="X320" s="117"/>
      <c r="Y320" s="117"/>
      <c r="Z320" s="117"/>
      <c r="AA320" s="117"/>
      <c r="AB320" s="117"/>
      <c r="AC320" s="117"/>
      <c r="AD320" s="117"/>
      <c r="AE320" s="117"/>
      <c r="AF320" s="117"/>
      <c r="AG320" s="117"/>
      <c r="AH320" s="117"/>
      <c r="AI320" s="117"/>
      <c r="AJ320" s="117"/>
      <c r="AK320" s="117"/>
      <c r="AL320" s="117"/>
      <c r="AM320" s="117"/>
      <c r="AN320" s="117"/>
      <c r="AO320" s="117"/>
      <c r="AP320" s="1700" t="s">
        <v>1081</v>
      </c>
      <c r="AQ320" s="1701" t="s">
        <v>961</v>
      </c>
      <c r="AR320" s="118"/>
      <c r="AS320" s="118"/>
      <c r="AT320" s="117"/>
      <c r="AU320" s="117"/>
      <c r="AV320" s="117"/>
      <c r="AW320" s="117"/>
      <c r="AX320" s="117"/>
      <c r="AY320" s="117"/>
      <c r="AZ320" s="117"/>
      <c r="BA320" s="117"/>
      <c r="BO320" s="883"/>
    </row>
    <row r="321" spans="1:67" ht="21" hidden="1" x14ac:dyDescent="0.25">
      <c r="A321" s="532"/>
      <c r="B321" s="117"/>
      <c r="C321" s="117"/>
      <c r="D321" s="117"/>
      <c r="E321" s="117"/>
      <c r="F321" s="117"/>
      <c r="G321" s="117"/>
      <c r="H321" s="117"/>
      <c r="I321" s="117"/>
      <c r="J321" s="117"/>
      <c r="K321" s="117"/>
      <c r="L321" s="117"/>
      <c r="M321" s="117"/>
      <c r="N321" s="117"/>
      <c r="O321" s="117"/>
      <c r="P321" s="117"/>
      <c r="Q321" s="117"/>
      <c r="R321" s="117"/>
      <c r="S321" s="117"/>
      <c r="T321" s="117"/>
      <c r="U321" s="117"/>
      <c r="V321" s="117"/>
      <c r="W321" s="117"/>
      <c r="X321" s="117"/>
      <c r="Y321" s="117"/>
      <c r="Z321" s="117"/>
      <c r="AA321" s="117"/>
      <c r="AB321" s="117"/>
      <c r="AC321" s="117"/>
      <c r="AD321" s="117"/>
      <c r="AE321" s="117"/>
      <c r="AF321" s="117"/>
      <c r="AG321" s="117"/>
      <c r="AH321" s="117"/>
      <c r="AI321" s="117"/>
      <c r="AJ321" s="117"/>
      <c r="AK321" s="117"/>
      <c r="AL321" s="117"/>
      <c r="AM321" s="117"/>
      <c r="AN321" s="117"/>
      <c r="AO321" s="117"/>
      <c r="AP321" s="1700" t="s">
        <v>1082</v>
      </c>
      <c r="AQ321" s="1701" t="s">
        <v>1083</v>
      </c>
      <c r="AR321" s="118"/>
      <c r="AS321" s="118"/>
      <c r="AT321" s="117"/>
      <c r="AU321" s="117"/>
      <c r="AV321" s="117"/>
      <c r="AW321" s="117"/>
      <c r="AX321" s="117"/>
      <c r="AY321" s="117"/>
      <c r="AZ321" s="117"/>
      <c r="BA321" s="117"/>
      <c r="BO321" s="883"/>
    </row>
    <row r="322" spans="1:67" ht="21" hidden="1" x14ac:dyDescent="0.25">
      <c r="A322" s="532"/>
      <c r="B322" s="117"/>
      <c r="C322" s="117"/>
      <c r="D322" s="117"/>
      <c r="E322" s="117"/>
      <c r="F322" s="117"/>
      <c r="G322" s="117"/>
      <c r="H322" s="117"/>
      <c r="I322" s="117"/>
      <c r="J322" s="117"/>
      <c r="K322" s="117"/>
      <c r="L322" s="117"/>
      <c r="M322" s="117"/>
      <c r="N322" s="117"/>
      <c r="O322" s="117"/>
      <c r="P322" s="117"/>
      <c r="Q322" s="117"/>
      <c r="R322" s="117"/>
      <c r="S322" s="117"/>
      <c r="T322" s="117"/>
      <c r="U322" s="117"/>
      <c r="V322" s="117"/>
      <c r="W322" s="117"/>
      <c r="X322" s="117"/>
      <c r="Y322" s="117"/>
      <c r="Z322" s="117"/>
      <c r="AA322" s="117"/>
      <c r="AB322" s="117"/>
      <c r="AC322" s="117"/>
      <c r="AD322" s="117"/>
      <c r="AE322" s="117"/>
      <c r="AF322" s="117"/>
      <c r="AG322" s="117"/>
      <c r="AH322" s="117"/>
      <c r="AI322" s="117"/>
      <c r="AJ322" s="117"/>
      <c r="AK322" s="117"/>
      <c r="AL322" s="117"/>
      <c r="AM322" s="117"/>
      <c r="AN322" s="117"/>
      <c r="AO322" s="117"/>
      <c r="AP322" s="1700" t="s">
        <v>1084</v>
      </c>
      <c r="AQ322" s="1701" t="s">
        <v>1024</v>
      </c>
      <c r="AR322" s="118"/>
      <c r="AS322" s="118"/>
      <c r="AT322" s="117"/>
      <c r="AU322" s="117"/>
      <c r="AV322" s="117"/>
      <c r="AW322" s="117"/>
      <c r="AX322" s="117"/>
      <c r="AY322" s="117"/>
      <c r="AZ322" s="117"/>
      <c r="BA322" s="117"/>
      <c r="BO322" s="883"/>
    </row>
    <row r="323" spans="1:67" ht="21" hidden="1" x14ac:dyDescent="0.25">
      <c r="A323" s="532"/>
      <c r="B323" s="117"/>
      <c r="C323" s="117"/>
      <c r="D323" s="117"/>
      <c r="E323" s="117"/>
      <c r="F323" s="117"/>
      <c r="G323" s="117"/>
      <c r="H323" s="117"/>
      <c r="I323" s="117"/>
      <c r="J323" s="117"/>
      <c r="K323" s="117"/>
      <c r="L323" s="117"/>
      <c r="M323" s="117"/>
      <c r="N323" s="117"/>
      <c r="O323" s="117"/>
      <c r="P323" s="117"/>
      <c r="Q323" s="117"/>
      <c r="R323" s="117"/>
      <c r="S323" s="117"/>
      <c r="T323" s="117"/>
      <c r="U323" s="117"/>
      <c r="V323" s="117"/>
      <c r="W323" s="117"/>
      <c r="X323" s="117"/>
      <c r="Y323" s="117"/>
      <c r="Z323" s="117"/>
      <c r="AA323" s="117"/>
      <c r="AB323" s="117"/>
      <c r="AC323" s="117"/>
      <c r="AD323" s="117"/>
      <c r="AE323" s="117"/>
      <c r="AF323" s="117"/>
      <c r="AG323" s="117"/>
      <c r="AH323" s="117"/>
      <c r="AI323" s="117"/>
      <c r="AJ323" s="117"/>
      <c r="AK323" s="117"/>
      <c r="AL323" s="117"/>
      <c r="AM323" s="117"/>
      <c r="AN323" s="117"/>
      <c r="AO323" s="117"/>
      <c r="AP323" s="1700" t="s">
        <v>1085</v>
      </c>
      <c r="AQ323" s="1701" t="s">
        <v>1086</v>
      </c>
      <c r="AR323" s="118"/>
      <c r="AS323" s="118"/>
      <c r="AT323" s="117"/>
      <c r="AU323" s="117"/>
      <c r="AV323" s="117"/>
      <c r="AW323" s="117"/>
      <c r="AX323" s="117"/>
      <c r="AY323" s="117"/>
      <c r="AZ323" s="117"/>
      <c r="BA323" s="117"/>
      <c r="BO323" s="883"/>
    </row>
    <row r="324" spans="1:67" ht="21" hidden="1" x14ac:dyDescent="0.25">
      <c r="A324" s="532"/>
      <c r="B324" s="117"/>
      <c r="C324" s="117"/>
      <c r="D324" s="117"/>
      <c r="E324" s="117"/>
      <c r="F324" s="117"/>
      <c r="G324" s="117"/>
      <c r="H324" s="117"/>
      <c r="I324" s="117"/>
      <c r="J324" s="117"/>
      <c r="K324" s="117"/>
      <c r="L324" s="117"/>
      <c r="M324" s="117"/>
      <c r="N324" s="117"/>
      <c r="O324" s="117"/>
      <c r="P324" s="117"/>
      <c r="Q324" s="117"/>
      <c r="R324" s="117"/>
      <c r="S324" s="117"/>
      <c r="T324" s="117"/>
      <c r="U324" s="117"/>
      <c r="V324" s="117"/>
      <c r="W324" s="117"/>
      <c r="X324" s="117"/>
      <c r="Y324" s="117"/>
      <c r="Z324" s="117"/>
      <c r="AA324" s="117"/>
      <c r="AB324" s="117"/>
      <c r="AC324" s="117"/>
      <c r="AD324" s="117"/>
      <c r="AE324" s="117"/>
      <c r="AF324" s="117"/>
      <c r="AG324" s="117"/>
      <c r="AH324" s="117"/>
      <c r="AI324" s="117"/>
      <c r="AJ324" s="117"/>
      <c r="AK324" s="117"/>
      <c r="AL324" s="117"/>
      <c r="AM324" s="117"/>
      <c r="AN324" s="117"/>
      <c r="AO324" s="117"/>
      <c r="AP324" s="1700" t="s">
        <v>1087</v>
      </c>
      <c r="AQ324" s="1701" t="s">
        <v>1088</v>
      </c>
      <c r="AR324" s="118"/>
      <c r="AS324" s="118"/>
      <c r="AT324" s="117"/>
      <c r="AU324" s="117"/>
      <c r="AV324" s="117"/>
      <c r="AW324" s="117"/>
      <c r="AX324" s="117"/>
      <c r="AY324" s="117"/>
      <c r="AZ324" s="117"/>
      <c r="BA324" s="117"/>
      <c r="BO324" s="883"/>
    </row>
    <row r="325" spans="1:67" ht="21" hidden="1" x14ac:dyDescent="0.25">
      <c r="A325" s="532"/>
      <c r="B325" s="117"/>
      <c r="C325" s="117"/>
      <c r="D325" s="117"/>
      <c r="E325" s="117"/>
      <c r="F325" s="117"/>
      <c r="G325" s="117"/>
      <c r="H325" s="117"/>
      <c r="I325" s="117"/>
      <c r="J325" s="117"/>
      <c r="K325" s="117"/>
      <c r="L325" s="117"/>
      <c r="M325" s="117"/>
      <c r="N325" s="117"/>
      <c r="O325" s="117"/>
      <c r="P325" s="117"/>
      <c r="Q325" s="117"/>
      <c r="R325" s="117"/>
      <c r="S325" s="117"/>
      <c r="T325" s="117"/>
      <c r="U325" s="117"/>
      <c r="V325" s="117"/>
      <c r="W325" s="117"/>
      <c r="X325" s="117"/>
      <c r="Y325" s="117"/>
      <c r="Z325" s="117"/>
      <c r="AA325" s="117"/>
      <c r="AB325" s="117"/>
      <c r="AC325" s="117"/>
      <c r="AD325" s="117"/>
      <c r="AE325" s="117"/>
      <c r="AF325" s="117"/>
      <c r="AG325" s="117"/>
      <c r="AH325" s="117"/>
      <c r="AI325" s="117"/>
      <c r="AJ325" s="117"/>
      <c r="AK325" s="117"/>
      <c r="AL325" s="117"/>
      <c r="AM325" s="117"/>
      <c r="AN325" s="117"/>
      <c r="AO325" s="117"/>
      <c r="AP325" s="1700" t="s">
        <v>1089</v>
      </c>
      <c r="AQ325" s="1701" t="s">
        <v>1061</v>
      </c>
      <c r="AR325" s="118"/>
      <c r="AS325" s="118"/>
      <c r="AT325" s="117"/>
      <c r="AU325" s="117"/>
      <c r="AV325" s="117"/>
      <c r="AW325" s="117"/>
      <c r="AX325" s="117"/>
      <c r="AY325" s="117"/>
      <c r="AZ325" s="117"/>
      <c r="BA325" s="117"/>
      <c r="BO325" s="883"/>
    </row>
    <row r="326" spans="1:67" ht="21" hidden="1" x14ac:dyDescent="0.25">
      <c r="A326" s="532"/>
      <c r="B326" s="117"/>
      <c r="C326" s="117"/>
      <c r="D326" s="117"/>
      <c r="E326" s="117"/>
      <c r="F326" s="117"/>
      <c r="G326" s="117"/>
      <c r="H326" s="117"/>
      <c r="I326" s="117"/>
      <c r="J326" s="117"/>
      <c r="K326" s="117"/>
      <c r="L326" s="117"/>
      <c r="M326" s="117"/>
      <c r="N326" s="117"/>
      <c r="O326" s="117"/>
      <c r="P326" s="117"/>
      <c r="Q326" s="117"/>
      <c r="R326" s="117"/>
      <c r="S326" s="117"/>
      <c r="T326" s="117"/>
      <c r="U326" s="117"/>
      <c r="V326" s="117"/>
      <c r="W326" s="117"/>
      <c r="X326" s="117"/>
      <c r="Y326" s="117"/>
      <c r="Z326" s="117"/>
      <c r="AA326" s="117"/>
      <c r="AB326" s="117"/>
      <c r="AC326" s="117"/>
      <c r="AD326" s="117"/>
      <c r="AE326" s="117"/>
      <c r="AF326" s="117"/>
      <c r="AG326" s="117"/>
      <c r="AH326" s="117"/>
      <c r="AI326" s="117"/>
      <c r="AJ326" s="117"/>
      <c r="AK326" s="117"/>
      <c r="AL326" s="117"/>
      <c r="AM326" s="117"/>
      <c r="AN326" s="117"/>
      <c r="AO326" s="117"/>
      <c r="AP326" s="1700" t="s">
        <v>1090</v>
      </c>
      <c r="AQ326" s="1701" t="s">
        <v>975</v>
      </c>
      <c r="AR326" s="118"/>
      <c r="AS326" s="118"/>
      <c r="AT326" s="117"/>
      <c r="AU326" s="117"/>
      <c r="AV326" s="117"/>
      <c r="AW326" s="117"/>
      <c r="AX326" s="117"/>
      <c r="AY326" s="117"/>
      <c r="AZ326" s="117"/>
      <c r="BA326" s="117"/>
      <c r="BO326" s="883"/>
    </row>
    <row r="327" spans="1:67" hidden="1" x14ac:dyDescent="0.25">
      <c r="A327" s="532"/>
      <c r="B327" s="117"/>
      <c r="C327" s="117"/>
      <c r="D327" s="117"/>
      <c r="E327" s="117"/>
      <c r="F327" s="117"/>
      <c r="G327" s="117"/>
      <c r="H327" s="117"/>
      <c r="I327" s="117"/>
      <c r="J327" s="117"/>
      <c r="K327" s="117"/>
      <c r="L327" s="117"/>
      <c r="M327" s="117"/>
      <c r="N327" s="117"/>
      <c r="O327" s="117"/>
      <c r="P327" s="117"/>
      <c r="Q327" s="117"/>
      <c r="R327" s="117"/>
      <c r="S327" s="117"/>
      <c r="T327" s="117"/>
      <c r="U327" s="117"/>
      <c r="V327" s="117"/>
      <c r="W327" s="117"/>
      <c r="X327" s="117"/>
      <c r="Y327" s="117"/>
      <c r="Z327" s="117"/>
      <c r="AA327" s="117"/>
      <c r="AB327" s="117"/>
      <c r="AC327" s="117"/>
      <c r="AD327" s="117"/>
      <c r="AE327" s="117"/>
      <c r="AF327" s="117"/>
      <c r="AG327" s="117"/>
      <c r="AH327" s="117"/>
      <c r="AI327" s="117"/>
      <c r="AJ327" s="117"/>
      <c r="AK327" s="117"/>
      <c r="AL327" s="117"/>
      <c r="AM327" s="117"/>
      <c r="AN327" s="117"/>
      <c r="AO327" s="117"/>
      <c r="AP327" s="1700" t="s">
        <v>1091</v>
      </c>
      <c r="AQ327" s="1701" t="s">
        <v>943</v>
      </c>
      <c r="AR327" s="118"/>
      <c r="AS327" s="118"/>
      <c r="AT327" s="117"/>
      <c r="AU327" s="117"/>
      <c r="AV327" s="117"/>
      <c r="AW327" s="117"/>
      <c r="AX327" s="117"/>
      <c r="AY327" s="117"/>
      <c r="AZ327" s="117"/>
      <c r="BA327" s="117"/>
      <c r="BO327" s="883"/>
    </row>
    <row r="328" spans="1:67" hidden="1" x14ac:dyDescent="0.25">
      <c r="A328" s="532"/>
      <c r="B328" s="117"/>
      <c r="C328" s="117"/>
      <c r="D328" s="117"/>
      <c r="E328" s="117"/>
      <c r="F328" s="117"/>
      <c r="G328" s="117"/>
      <c r="H328" s="117"/>
      <c r="I328" s="117"/>
      <c r="J328" s="117"/>
      <c r="K328" s="117"/>
      <c r="L328" s="117"/>
      <c r="M328" s="117"/>
      <c r="N328" s="117"/>
      <c r="O328" s="117"/>
      <c r="P328" s="117"/>
      <c r="Q328" s="117"/>
      <c r="R328" s="117"/>
      <c r="S328" s="117"/>
      <c r="T328" s="117"/>
      <c r="U328" s="117"/>
      <c r="V328" s="117"/>
      <c r="W328" s="117"/>
      <c r="X328" s="117"/>
      <c r="Y328" s="117"/>
      <c r="Z328" s="117"/>
      <c r="AA328" s="117"/>
      <c r="AB328" s="117"/>
      <c r="AC328" s="117"/>
      <c r="AD328" s="117"/>
      <c r="AE328" s="117"/>
      <c r="AF328" s="117"/>
      <c r="AG328" s="117"/>
      <c r="AH328" s="117"/>
      <c r="AI328" s="117"/>
      <c r="AJ328" s="117"/>
      <c r="AK328" s="117"/>
      <c r="AL328" s="117"/>
      <c r="AM328" s="117"/>
      <c r="AN328" s="117"/>
      <c r="AO328" s="117"/>
      <c r="AP328" s="1700" t="s">
        <v>1092</v>
      </c>
      <c r="AQ328" s="1701" t="s">
        <v>1061</v>
      </c>
      <c r="AR328" s="118"/>
      <c r="AS328" s="118"/>
      <c r="AT328" s="117"/>
      <c r="AU328" s="117"/>
      <c r="AV328" s="117"/>
      <c r="AW328" s="117"/>
      <c r="AX328" s="117"/>
      <c r="AY328" s="117"/>
      <c r="AZ328" s="117"/>
      <c r="BA328" s="117"/>
      <c r="BO328" s="883"/>
    </row>
    <row r="329" spans="1:67" ht="21" hidden="1" x14ac:dyDescent="0.25">
      <c r="A329" s="532"/>
      <c r="B329" s="117"/>
      <c r="C329" s="117"/>
      <c r="D329" s="117"/>
      <c r="E329" s="117"/>
      <c r="F329" s="117"/>
      <c r="G329" s="117"/>
      <c r="H329" s="117"/>
      <c r="I329" s="117"/>
      <c r="J329" s="117"/>
      <c r="K329" s="117"/>
      <c r="L329" s="117"/>
      <c r="M329" s="117"/>
      <c r="N329" s="117"/>
      <c r="O329" s="117"/>
      <c r="P329" s="117"/>
      <c r="Q329" s="117"/>
      <c r="R329" s="117"/>
      <c r="S329" s="117"/>
      <c r="T329" s="117"/>
      <c r="U329" s="117"/>
      <c r="V329" s="117"/>
      <c r="W329" s="117"/>
      <c r="X329" s="117"/>
      <c r="Y329" s="117"/>
      <c r="Z329" s="117"/>
      <c r="AA329" s="117"/>
      <c r="AB329" s="117"/>
      <c r="AC329" s="117"/>
      <c r="AD329" s="117"/>
      <c r="AE329" s="117"/>
      <c r="AF329" s="117"/>
      <c r="AG329" s="117"/>
      <c r="AH329" s="117"/>
      <c r="AI329" s="117"/>
      <c r="AJ329" s="117"/>
      <c r="AK329" s="117"/>
      <c r="AL329" s="117"/>
      <c r="AM329" s="117"/>
      <c r="AN329" s="117"/>
      <c r="AO329" s="117"/>
      <c r="AP329" s="1700" t="s">
        <v>1093</v>
      </c>
      <c r="AQ329" s="1701" t="s">
        <v>1094</v>
      </c>
      <c r="AR329" s="118"/>
      <c r="AS329" s="118"/>
      <c r="AT329" s="117"/>
      <c r="AU329" s="117"/>
      <c r="AV329" s="117"/>
      <c r="AW329" s="117"/>
      <c r="AX329" s="117"/>
      <c r="AY329" s="117"/>
      <c r="AZ329" s="117"/>
      <c r="BA329" s="117"/>
      <c r="BO329" s="883"/>
    </row>
    <row r="330" spans="1:67" ht="21" hidden="1" x14ac:dyDescent="0.25">
      <c r="A330" s="532"/>
      <c r="B330" s="117"/>
      <c r="C330" s="117"/>
      <c r="D330" s="117"/>
      <c r="E330" s="117"/>
      <c r="F330" s="117"/>
      <c r="G330" s="117"/>
      <c r="H330" s="117"/>
      <c r="I330" s="117"/>
      <c r="J330" s="117"/>
      <c r="K330" s="117"/>
      <c r="L330" s="117"/>
      <c r="M330" s="117"/>
      <c r="N330" s="117"/>
      <c r="O330" s="117"/>
      <c r="P330" s="117"/>
      <c r="Q330" s="117"/>
      <c r="R330" s="117"/>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17"/>
      <c r="AN330" s="117"/>
      <c r="AO330" s="117"/>
      <c r="AP330" s="1700" t="s">
        <v>1095</v>
      </c>
      <c r="AQ330" s="1701" t="s">
        <v>1096</v>
      </c>
      <c r="AR330" s="118"/>
      <c r="AS330" s="118"/>
      <c r="AT330" s="117"/>
      <c r="AU330" s="117"/>
      <c r="AV330" s="117"/>
      <c r="AW330" s="117"/>
      <c r="AX330" s="117"/>
      <c r="AY330" s="117"/>
      <c r="AZ330" s="117"/>
      <c r="BA330" s="117"/>
      <c r="BO330" s="883"/>
    </row>
    <row r="331" spans="1:67" ht="21" hidden="1" x14ac:dyDescent="0.25">
      <c r="A331" s="532"/>
      <c r="B331" s="117"/>
      <c r="C331" s="117"/>
      <c r="D331" s="117"/>
      <c r="E331" s="117"/>
      <c r="F331" s="117"/>
      <c r="G331" s="117"/>
      <c r="H331" s="117"/>
      <c r="I331" s="117"/>
      <c r="J331" s="117"/>
      <c r="K331" s="117"/>
      <c r="L331" s="117"/>
      <c r="M331" s="117"/>
      <c r="N331" s="117"/>
      <c r="O331" s="117"/>
      <c r="P331" s="117"/>
      <c r="Q331" s="117"/>
      <c r="R331" s="117"/>
      <c r="S331" s="117"/>
      <c r="T331" s="117"/>
      <c r="U331" s="117"/>
      <c r="V331" s="117"/>
      <c r="W331" s="117"/>
      <c r="X331" s="117"/>
      <c r="Y331" s="117"/>
      <c r="Z331" s="117"/>
      <c r="AA331" s="117"/>
      <c r="AB331" s="117"/>
      <c r="AC331" s="117"/>
      <c r="AD331" s="117"/>
      <c r="AE331" s="117"/>
      <c r="AF331" s="117"/>
      <c r="AG331" s="117"/>
      <c r="AH331" s="117"/>
      <c r="AI331" s="117"/>
      <c r="AJ331" s="117"/>
      <c r="AK331" s="117"/>
      <c r="AL331" s="117"/>
      <c r="AM331" s="117"/>
      <c r="AN331" s="117"/>
      <c r="AO331" s="117"/>
      <c r="AP331" s="1700" t="s">
        <v>1097</v>
      </c>
      <c r="AQ331" s="1701" t="s">
        <v>1098</v>
      </c>
      <c r="AR331" s="118"/>
      <c r="AS331" s="118"/>
      <c r="AT331" s="117"/>
      <c r="AU331" s="117"/>
      <c r="AV331" s="117"/>
      <c r="AW331" s="117"/>
      <c r="AX331" s="117"/>
      <c r="AY331" s="117"/>
      <c r="AZ331" s="117"/>
      <c r="BA331" s="117"/>
      <c r="BO331" s="883"/>
    </row>
    <row r="332" spans="1:67" ht="31.5" hidden="1" x14ac:dyDescent="0.25">
      <c r="A332" s="532"/>
      <c r="B332" s="117"/>
      <c r="C332" s="117"/>
      <c r="D332" s="117"/>
      <c r="E332" s="117"/>
      <c r="F332" s="117"/>
      <c r="G332" s="117"/>
      <c r="H332" s="117"/>
      <c r="I332" s="117"/>
      <c r="J332" s="117"/>
      <c r="K332" s="117"/>
      <c r="L332" s="117"/>
      <c r="M332" s="117"/>
      <c r="N332" s="117"/>
      <c r="O332" s="117"/>
      <c r="P332" s="117"/>
      <c r="Q332" s="117"/>
      <c r="R332" s="117"/>
      <c r="S332" s="117"/>
      <c r="T332" s="117"/>
      <c r="U332" s="117"/>
      <c r="V332" s="117"/>
      <c r="W332" s="117"/>
      <c r="X332" s="117"/>
      <c r="Y332" s="117"/>
      <c r="Z332" s="117"/>
      <c r="AA332" s="117"/>
      <c r="AB332" s="117"/>
      <c r="AC332" s="117"/>
      <c r="AD332" s="117"/>
      <c r="AE332" s="117"/>
      <c r="AF332" s="117"/>
      <c r="AG332" s="117"/>
      <c r="AH332" s="117"/>
      <c r="AI332" s="117"/>
      <c r="AJ332" s="117"/>
      <c r="AK332" s="117"/>
      <c r="AL332" s="117"/>
      <c r="AM332" s="117"/>
      <c r="AN332" s="117"/>
      <c r="AO332" s="117"/>
      <c r="AP332" s="1700" t="s">
        <v>1099</v>
      </c>
      <c r="AQ332" s="1701" t="s">
        <v>951</v>
      </c>
      <c r="AR332" s="118"/>
      <c r="AS332" s="118"/>
      <c r="AT332" s="117"/>
      <c r="AU332" s="117"/>
      <c r="AV332" s="117"/>
      <c r="AW332" s="117"/>
      <c r="AX332" s="117"/>
      <c r="AY332" s="117"/>
      <c r="AZ332" s="117"/>
      <c r="BA332" s="117"/>
      <c r="BO332" s="883"/>
    </row>
    <row r="333" spans="1:67" ht="21" hidden="1" x14ac:dyDescent="0.25">
      <c r="A333" s="532"/>
      <c r="B333" s="117"/>
      <c r="C333" s="117"/>
      <c r="D333" s="117"/>
      <c r="E333" s="117"/>
      <c r="F333" s="117"/>
      <c r="G333" s="117"/>
      <c r="H333" s="117"/>
      <c r="I333" s="117"/>
      <c r="J333" s="117"/>
      <c r="K333" s="117"/>
      <c r="L333" s="117"/>
      <c r="M333" s="117"/>
      <c r="N333" s="117"/>
      <c r="O333" s="117"/>
      <c r="P333" s="117"/>
      <c r="Q333" s="117"/>
      <c r="R333" s="117"/>
      <c r="S333" s="117"/>
      <c r="T333" s="117"/>
      <c r="U333" s="117"/>
      <c r="V333" s="117"/>
      <c r="W333" s="117"/>
      <c r="X333" s="117"/>
      <c r="Y333" s="117"/>
      <c r="Z333" s="117"/>
      <c r="AA333" s="117"/>
      <c r="AB333" s="117"/>
      <c r="AC333" s="117"/>
      <c r="AD333" s="117"/>
      <c r="AE333" s="117"/>
      <c r="AF333" s="117"/>
      <c r="AG333" s="117"/>
      <c r="AH333" s="117"/>
      <c r="AI333" s="117"/>
      <c r="AJ333" s="117"/>
      <c r="AK333" s="117"/>
      <c r="AL333" s="117"/>
      <c r="AM333" s="117"/>
      <c r="AN333" s="117"/>
      <c r="AO333" s="117"/>
      <c r="AP333" s="1700" t="s">
        <v>1100</v>
      </c>
      <c r="AQ333" s="1701" t="s">
        <v>961</v>
      </c>
      <c r="AR333" s="118"/>
      <c r="AS333" s="118"/>
      <c r="AT333" s="117"/>
      <c r="AU333" s="117"/>
      <c r="AV333" s="117"/>
      <c r="AW333" s="117"/>
      <c r="AX333" s="117"/>
      <c r="AY333" s="117"/>
      <c r="AZ333" s="117"/>
      <c r="BA333" s="117"/>
      <c r="BO333" s="883"/>
    </row>
    <row r="334" spans="1:67" hidden="1" x14ac:dyDescent="0.25">
      <c r="A334" s="532"/>
      <c r="B334" s="117"/>
      <c r="C334" s="117"/>
      <c r="D334" s="117"/>
      <c r="E334" s="117"/>
      <c r="F334" s="117"/>
      <c r="G334" s="117"/>
      <c r="H334" s="117"/>
      <c r="I334" s="117"/>
      <c r="J334" s="117"/>
      <c r="K334" s="117"/>
      <c r="L334" s="117"/>
      <c r="M334" s="117"/>
      <c r="N334" s="117"/>
      <c r="O334" s="117"/>
      <c r="P334" s="117"/>
      <c r="Q334" s="117"/>
      <c r="R334" s="117"/>
      <c r="S334" s="117"/>
      <c r="T334" s="117"/>
      <c r="U334" s="117"/>
      <c r="V334" s="117"/>
      <c r="W334" s="117"/>
      <c r="X334" s="117"/>
      <c r="Y334" s="117"/>
      <c r="Z334" s="117"/>
      <c r="AA334" s="117"/>
      <c r="AB334" s="117"/>
      <c r="AC334" s="117"/>
      <c r="AD334" s="117"/>
      <c r="AE334" s="117"/>
      <c r="AF334" s="117"/>
      <c r="AG334" s="117"/>
      <c r="AH334" s="117"/>
      <c r="AI334" s="117"/>
      <c r="AJ334" s="117"/>
      <c r="AK334" s="117"/>
      <c r="AL334" s="117"/>
      <c r="AM334" s="117"/>
      <c r="AN334" s="117"/>
      <c r="AO334" s="117"/>
      <c r="AP334" s="1700" t="s">
        <v>1101</v>
      </c>
      <c r="AQ334" s="1701" t="s">
        <v>1061</v>
      </c>
      <c r="AR334" s="118"/>
      <c r="AS334" s="118"/>
      <c r="AT334" s="117"/>
      <c r="AU334" s="117"/>
      <c r="AV334" s="117"/>
      <c r="AW334" s="117"/>
      <c r="AX334" s="117"/>
      <c r="AY334" s="117"/>
      <c r="AZ334" s="117"/>
      <c r="BA334" s="117"/>
      <c r="BO334" s="883"/>
    </row>
    <row r="335" spans="1:67" ht="21" hidden="1" x14ac:dyDescent="0.25">
      <c r="A335" s="532"/>
      <c r="B335" s="117"/>
      <c r="C335" s="117"/>
      <c r="D335" s="117"/>
      <c r="E335" s="117"/>
      <c r="F335" s="117"/>
      <c r="G335" s="117"/>
      <c r="H335" s="117"/>
      <c r="I335" s="117"/>
      <c r="J335" s="117"/>
      <c r="K335" s="117"/>
      <c r="L335" s="117"/>
      <c r="M335" s="117"/>
      <c r="N335" s="117"/>
      <c r="O335" s="117"/>
      <c r="P335" s="117"/>
      <c r="Q335" s="117"/>
      <c r="R335" s="117"/>
      <c r="S335" s="117"/>
      <c r="T335" s="117"/>
      <c r="U335" s="117"/>
      <c r="V335" s="117"/>
      <c r="W335" s="117"/>
      <c r="X335" s="117"/>
      <c r="Y335" s="117"/>
      <c r="Z335" s="117"/>
      <c r="AA335" s="117"/>
      <c r="AB335" s="117"/>
      <c r="AC335" s="117"/>
      <c r="AD335" s="117"/>
      <c r="AE335" s="117"/>
      <c r="AF335" s="117"/>
      <c r="AG335" s="117"/>
      <c r="AH335" s="117"/>
      <c r="AI335" s="117"/>
      <c r="AJ335" s="117"/>
      <c r="AK335" s="117"/>
      <c r="AL335" s="117"/>
      <c r="AM335" s="117"/>
      <c r="AN335" s="117"/>
      <c r="AO335" s="117"/>
      <c r="AP335" s="1700" t="s">
        <v>1102</v>
      </c>
      <c r="AQ335" s="1701" t="s">
        <v>1103</v>
      </c>
      <c r="AR335" s="118"/>
      <c r="AS335" s="118"/>
      <c r="AT335" s="117"/>
      <c r="AU335" s="117"/>
      <c r="AV335" s="117"/>
      <c r="AW335" s="117"/>
      <c r="AX335" s="117"/>
      <c r="AY335" s="117"/>
      <c r="AZ335" s="117"/>
      <c r="BA335" s="117"/>
      <c r="BO335" s="883"/>
    </row>
    <row r="336" spans="1:67" hidden="1" x14ac:dyDescent="0.25">
      <c r="A336" s="532"/>
      <c r="B336" s="117"/>
      <c r="C336" s="117"/>
      <c r="D336" s="117"/>
      <c r="E336" s="117"/>
      <c r="F336" s="117"/>
      <c r="G336" s="117"/>
      <c r="H336" s="117"/>
      <c r="I336" s="117"/>
      <c r="J336" s="117"/>
      <c r="K336" s="117"/>
      <c r="L336" s="117"/>
      <c r="M336" s="117"/>
      <c r="N336" s="117"/>
      <c r="O336" s="117"/>
      <c r="P336" s="117"/>
      <c r="Q336" s="117"/>
      <c r="R336" s="117"/>
      <c r="S336" s="117"/>
      <c r="T336" s="117"/>
      <c r="U336" s="117"/>
      <c r="V336" s="117"/>
      <c r="W336" s="117"/>
      <c r="X336" s="117"/>
      <c r="Y336" s="117"/>
      <c r="Z336" s="117"/>
      <c r="AA336" s="117"/>
      <c r="AB336" s="117"/>
      <c r="AC336" s="117"/>
      <c r="AD336" s="117"/>
      <c r="AE336" s="117"/>
      <c r="AF336" s="117"/>
      <c r="AG336" s="117"/>
      <c r="AH336" s="117"/>
      <c r="AI336" s="117"/>
      <c r="AJ336" s="117"/>
      <c r="AK336" s="117"/>
      <c r="AL336" s="117"/>
      <c r="AM336" s="117"/>
      <c r="AN336" s="117"/>
      <c r="AO336" s="117"/>
      <c r="AP336" s="1700" t="s">
        <v>1104</v>
      </c>
      <c r="AQ336" s="1701" t="s">
        <v>1027</v>
      </c>
      <c r="AR336" s="118"/>
      <c r="AS336" s="118"/>
      <c r="AT336" s="117"/>
      <c r="AU336" s="117"/>
      <c r="AV336" s="117"/>
      <c r="AW336" s="117"/>
      <c r="AX336" s="117"/>
      <c r="AY336" s="117"/>
      <c r="AZ336" s="117"/>
      <c r="BA336" s="117"/>
      <c r="BO336" s="883"/>
    </row>
    <row r="337" spans="1:67" ht="21" hidden="1" x14ac:dyDescent="0.25">
      <c r="A337" s="532"/>
      <c r="B337" s="117"/>
      <c r="C337" s="117"/>
      <c r="D337" s="117"/>
      <c r="E337" s="117"/>
      <c r="F337" s="117"/>
      <c r="G337" s="117"/>
      <c r="H337" s="117"/>
      <c r="I337" s="117"/>
      <c r="J337" s="117"/>
      <c r="K337" s="117"/>
      <c r="L337" s="117"/>
      <c r="M337" s="117"/>
      <c r="N337" s="117"/>
      <c r="O337" s="117"/>
      <c r="P337" s="117"/>
      <c r="Q337" s="117"/>
      <c r="R337" s="117"/>
      <c r="S337" s="117"/>
      <c r="T337" s="117"/>
      <c r="U337" s="117"/>
      <c r="V337" s="117"/>
      <c r="W337" s="117"/>
      <c r="X337" s="117"/>
      <c r="Y337" s="117"/>
      <c r="Z337" s="117"/>
      <c r="AA337" s="117"/>
      <c r="AB337" s="117"/>
      <c r="AC337" s="117"/>
      <c r="AD337" s="117"/>
      <c r="AE337" s="117"/>
      <c r="AF337" s="117"/>
      <c r="AG337" s="117"/>
      <c r="AH337" s="117"/>
      <c r="AI337" s="117"/>
      <c r="AJ337" s="117"/>
      <c r="AK337" s="117"/>
      <c r="AL337" s="117"/>
      <c r="AM337" s="117"/>
      <c r="AN337" s="117"/>
      <c r="AO337" s="117"/>
      <c r="AP337" s="1700" t="s">
        <v>1105</v>
      </c>
      <c r="AQ337" s="1701" t="s">
        <v>1103</v>
      </c>
      <c r="AR337" s="118"/>
      <c r="AS337" s="118"/>
      <c r="AT337" s="117"/>
      <c r="AU337" s="117"/>
      <c r="AV337" s="117"/>
      <c r="AW337" s="117"/>
      <c r="AX337" s="117"/>
      <c r="AY337" s="117"/>
      <c r="AZ337" s="117"/>
      <c r="BA337" s="117"/>
      <c r="BO337" s="883"/>
    </row>
    <row r="338" spans="1:67" hidden="1" x14ac:dyDescent="0.25">
      <c r="A338" s="532"/>
      <c r="B338" s="117"/>
      <c r="C338" s="117"/>
      <c r="D338" s="117"/>
      <c r="E338" s="117"/>
      <c r="F338" s="117"/>
      <c r="G338" s="117"/>
      <c r="H338" s="117"/>
      <c r="I338" s="117"/>
      <c r="J338" s="117"/>
      <c r="K338" s="117"/>
      <c r="L338" s="117"/>
      <c r="M338" s="117"/>
      <c r="N338" s="117"/>
      <c r="O338" s="117"/>
      <c r="P338" s="117"/>
      <c r="Q338" s="117"/>
      <c r="R338" s="117"/>
      <c r="S338" s="117"/>
      <c r="T338" s="117"/>
      <c r="U338" s="117"/>
      <c r="V338" s="117"/>
      <c r="W338" s="117"/>
      <c r="X338" s="117"/>
      <c r="Y338" s="117"/>
      <c r="Z338" s="117"/>
      <c r="AA338" s="117"/>
      <c r="AB338" s="117"/>
      <c r="AC338" s="117"/>
      <c r="AD338" s="117"/>
      <c r="AE338" s="117"/>
      <c r="AF338" s="117"/>
      <c r="AG338" s="117"/>
      <c r="AH338" s="117"/>
      <c r="AI338" s="117"/>
      <c r="AJ338" s="117"/>
      <c r="AK338" s="117"/>
      <c r="AL338" s="117"/>
      <c r="AM338" s="117"/>
      <c r="AN338" s="117"/>
      <c r="AO338" s="117"/>
      <c r="AP338" s="1700" t="s">
        <v>1106</v>
      </c>
      <c r="AQ338" s="1705" t="s">
        <v>1107</v>
      </c>
      <c r="AR338" s="118"/>
      <c r="AS338" s="118"/>
      <c r="AT338" s="117"/>
      <c r="AU338" s="117"/>
      <c r="AV338" s="117"/>
      <c r="AW338" s="117"/>
      <c r="AX338" s="117"/>
      <c r="AY338" s="117"/>
      <c r="AZ338" s="117"/>
      <c r="BA338" s="117"/>
      <c r="BO338" s="883"/>
    </row>
    <row r="339" spans="1:67" ht="21" hidden="1" x14ac:dyDescent="0.25">
      <c r="A339" s="532"/>
      <c r="B339" s="117"/>
      <c r="C339" s="117"/>
      <c r="D339" s="117"/>
      <c r="E339" s="117"/>
      <c r="F339" s="117"/>
      <c r="G339" s="117"/>
      <c r="H339" s="117"/>
      <c r="I339" s="117"/>
      <c r="J339" s="117"/>
      <c r="K339" s="117"/>
      <c r="L339" s="117"/>
      <c r="M339" s="117"/>
      <c r="N339" s="117"/>
      <c r="O339" s="117"/>
      <c r="P339" s="117"/>
      <c r="Q339" s="117"/>
      <c r="R339" s="117"/>
      <c r="S339" s="117"/>
      <c r="T339" s="117"/>
      <c r="U339" s="117"/>
      <c r="V339" s="117"/>
      <c r="W339" s="117"/>
      <c r="X339" s="117"/>
      <c r="Y339" s="117"/>
      <c r="Z339" s="117"/>
      <c r="AA339" s="117"/>
      <c r="AB339" s="117"/>
      <c r="AC339" s="117"/>
      <c r="AD339" s="117"/>
      <c r="AE339" s="117"/>
      <c r="AF339" s="117"/>
      <c r="AG339" s="117"/>
      <c r="AH339" s="117"/>
      <c r="AI339" s="117"/>
      <c r="AJ339" s="117"/>
      <c r="AK339" s="117"/>
      <c r="AL339" s="117"/>
      <c r="AM339" s="117"/>
      <c r="AN339" s="117"/>
      <c r="AO339" s="117"/>
      <c r="AP339" s="1700" t="s">
        <v>1108</v>
      </c>
      <c r="AQ339" s="1701" t="s">
        <v>1109</v>
      </c>
      <c r="AR339" s="118"/>
      <c r="AS339" s="118"/>
      <c r="AT339" s="117"/>
      <c r="AU339" s="117"/>
      <c r="AV339" s="117"/>
      <c r="AW339" s="117"/>
      <c r="AX339" s="117"/>
      <c r="AY339" s="117"/>
      <c r="AZ339" s="117"/>
      <c r="BA339" s="117"/>
      <c r="BO339" s="883"/>
    </row>
    <row r="340" spans="1:67" ht="21" hidden="1" x14ac:dyDescent="0.25">
      <c r="A340" s="532"/>
      <c r="B340" s="117"/>
      <c r="C340" s="117"/>
      <c r="D340" s="117"/>
      <c r="E340" s="117"/>
      <c r="F340" s="117"/>
      <c r="G340" s="117"/>
      <c r="H340" s="117"/>
      <c r="I340" s="117"/>
      <c r="J340" s="117"/>
      <c r="K340" s="117"/>
      <c r="L340" s="117"/>
      <c r="M340" s="117"/>
      <c r="N340" s="117"/>
      <c r="O340" s="117"/>
      <c r="P340" s="117"/>
      <c r="Q340" s="117"/>
      <c r="R340" s="117"/>
      <c r="S340" s="117"/>
      <c r="T340" s="117"/>
      <c r="U340" s="117"/>
      <c r="V340" s="117"/>
      <c r="W340" s="117"/>
      <c r="X340" s="117"/>
      <c r="Y340" s="117"/>
      <c r="Z340" s="117"/>
      <c r="AA340" s="117"/>
      <c r="AB340" s="117"/>
      <c r="AC340" s="117"/>
      <c r="AD340" s="117"/>
      <c r="AE340" s="117"/>
      <c r="AF340" s="117"/>
      <c r="AG340" s="117"/>
      <c r="AH340" s="117"/>
      <c r="AI340" s="117"/>
      <c r="AJ340" s="117"/>
      <c r="AK340" s="117"/>
      <c r="AL340" s="117"/>
      <c r="AM340" s="117"/>
      <c r="AN340" s="117"/>
      <c r="AO340" s="117"/>
      <c r="AP340" s="1700" t="s">
        <v>1110</v>
      </c>
      <c r="AQ340" s="1701" t="s">
        <v>979</v>
      </c>
      <c r="AR340" s="118"/>
      <c r="AS340" s="118"/>
      <c r="AT340" s="117"/>
      <c r="AU340" s="117"/>
      <c r="AV340" s="117"/>
      <c r="AW340" s="117"/>
      <c r="AX340" s="117"/>
      <c r="AY340" s="117"/>
      <c r="AZ340" s="117"/>
      <c r="BA340" s="117"/>
      <c r="BO340" s="883"/>
    </row>
    <row r="341" spans="1:67" ht="21" hidden="1" x14ac:dyDescent="0.25">
      <c r="A341" s="532"/>
      <c r="B341" s="117"/>
      <c r="C341" s="117"/>
      <c r="D341" s="117"/>
      <c r="E341" s="117"/>
      <c r="F341" s="117"/>
      <c r="G341" s="117"/>
      <c r="H341" s="117"/>
      <c r="I341" s="117"/>
      <c r="J341" s="117"/>
      <c r="K341" s="117"/>
      <c r="L341" s="117"/>
      <c r="M341" s="117"/>
      <c r="N341" s="117"/>
      <c r="O341" s="117"/>
      <c r="P341" s="117"/>
      <c r="Q341" s="117"/>
      <c r="R341" s="117"/>
      <c r="S341" s="117"/>
      <c r="T341" s="117"/>
      <c r="U341" s="117"/>
      <c r="V341" s="117"/>
      <c r="W341" s="117"/>
      <c r="X341" s="117"/>
      <c r="Y341" s="117"/>
      <c r="Z341" s="117"/>
      <c r="AA341" s="117"/>
      <c r="AB341" s="117"/>
      <c r="AC341" s="117"/>
      <c r="AD341" s="117"/>
      <c r="AE341" s="117"/>
      <c r="AF341" s="117"/>
      <c r="AG341" s="117"/>
      <c r="AH341" s="117"/>
      <c r="AI341" s="117"/>
      <c r="AJ341" s="117"/>
      <c r="AK341" s="117"/>
      <c r="AL341" s="117"/>
      <c r="AM341" s="117"/>
      <c r="AN341" s="117"/>
      <c r="AO341" s="117"/>
      <c r="AP341" s="1700" t="s">
        <v>1111</v>
      </c>
      <c r="AQ341" s="1701" t="s">
        <v>1024</v>
      </c>
      <c r="AR341" s="118"/>
      <c r="AS341" s="118"/>
      <c r="AT341" s="117"/>
      <c r="AU341" s="117"/>
      <c r="AV341" s="117"/>
      <c r="AW341" s="117"/>
      <c r="AX341" s="117"/>
      <c r="AY341" s="117"/>
      <c r="AZ341" s="117"/>
      <c r="BA341" s="117"/>
      <c r="BO341" s="883"/>
    </row>
    <row r="342" spans="1:67" ht="21" hidden="1" x14ac:dyDescent="0.25">
      <c r="A342" s="532"/>
      <c r="B342" s="117"/>
      <c r="C342" s="117"/>
      <c r="D342" s="117"/>
      <c r="E342" s="117"/>
      <c r="F342" s="117"/>
      <c r="G342" s="117"/>
      <c r="H342" s="117"/>
      <c r="I342" s="117"/>
      <c r="J342" s="117"/>
      <c r="K342" s="117"/>
      <c r="L342" s="117"/>
      <c r="M342" s="117"/>
      <c r="N342" s="117"/>
      <c r="O342" s="117"/>
      <c r="P342" s="117"/>
      <c r="Q342" s="117"/>
      <c r="R342" s="117"/>
      <c r="S342" s="117"/>
      <c r="T342" s="117"/>
      <c r="U342" s="117"/>
      <c r="V342" s="117"/>
      <c r="W342" s="117"/>
      <c r="X342" s="117"/>
      <c r="Y342" s="117"/>
      <c r="Z342" s="117"/>
      <c r="AA342" s="117"/>
      <c r="AB342" s="117"/>
      <c r="AC342" s="117"/>
      <c r="AD342" s="117"/>
      <c r="AE342" s="117"/>
      <c r="AF342" s="117"/>
      <c r="AG342" s="117"/>
      <c r="AH342" s="117"/>
      <c r="AI342" s="117"/>
      <c r="AJ342" s="117"/>
      <c r="AK342" s="117"/>
      <c r="AL342" s="117"/>
      <c r="AM342" s="117"/>
      <c r="AN342" s="117"/>
      <c r="AO342" s="117"/>
      <c r="AP342" s="1700" t="s">
        <v>1112</v>
      </c>
      <c r="AQ342" s="1701" t="s">
        <v>971</v>
      </c>
      <c r="AR342" s="118"/>
      <c r="AS342" s="118"/>
      <c r="AT342" s="117"/>
      <c r="AU342" s="117"/>
      <c r="AV342" s="117"/>
      <c r="AW342" s="117"/>
      <c r="AX342" s="117"/>
      <c r="AY342" s="117"/>
      <c r="AZ342" s="117"/>
      <c r="BA342" s="117"/>
      <c r="BO342" s="883"/>
    </row>
    <row r="343" spans="1:67" ht="21" hidden="1" x14ac:dyDescent="0.25">
      <c r="A343" s="532"/>
      <c r="B343" s="117"/>
      <c r="C343" s="117"/>
      <c r="D343" s="117"/>
      <c r="E343" s="117"/>
      <c r="F343" s="117"/>
      <c r="G343" s="117"/>
      <c r="H343" s="117"/>
      <c r="I343" s="117"/>
      <c r="J343" s="117"/>
      <c r="K343" s="117"/>
      <c r="L343" s="117"/>
      <c r="M343" s="117"/>
      <c r="N343" s="117"/>
      <c r="O343" s="117"/>
      <c r="P343" s="117"/>
      <c r="Q343" s="117"/>
      <c r="R343" s="117"/>
      <c r="S343" s="117"/>
      <c r="T343" s="117"/>
      <c r="U343" s="117"/>
      <c r="V343" s="117"/>
      <c r="W343" s="117"/>
      <c r="X343" s="117"/>
      <c r="Y343" s="117"/>
      <c r="Z343" s="117"/>
      <c r="AA343" s="117"/>
      <c r="AB343" s="117"/>
      <c r="AC343" s="117"/>
      <c r="AD343" s="117"/>
      <c r="AE343" s="117"/>
      <c r="AF343" s="117"/>
      <c r="AG343" s="117"/>
      <c r="AH343" s="117"/>
      <c r="AI343" s="117"/>
      <c r="AJ343" s="117"/>
      <c r="AK343" s="117"/>
      <c r="AL343" s="117"/>
      <c r="AM343" s="117"/>
      <c r="AN343" s="117"/>
      <c r="AO343" s="117"/>
      <c r="AP343" s="1700" t="s">
        <v>1113</v>
      </c>
      <c r="AQ343" s="1700" t="s">
        <v>1114</v>
      </c>
      <c r="AR343" s="118"/>
      <c r="AS343" s="118"/>
      <c r="AT343" s="117"/>
      <c r="AU343" s="117"/>
      <c r="AV343" s="117"/>
      <c r="AW343" s="117"/>
      <c r="AX343" s="117"/>
      <c r="AY343" s="117"/>
      <c r="AZ343" s="117"/>
      <c r="BA343" s="117"/>
      <c r="BO343" s="883"/>
    </row>
    <row r="344" spans="1:67" ht="21" hidden="1" x14ac:dyDescent="0.25">
      <c r="A344" s="532"/>
      <c r="B344" s="117"/>
      <c r="C344" s="117"/>
      <c r="D344" s="117"/>
      <c r="E344" s="117"/>
      <c r="F344" s="117"/>
      <c r="G344" s="117"/>
      <c r="H344" s="117"/>
      <c r="I344" s="117"/>
      <c r="J344" s="117"/>
      <c r="K344" s="117"/>
      <c r="L344" s="117"/>
      <c r="M344" s="117"/>
      <c r="N344" s="117"/>
      <c r="O344" s="117"/>
      <c r="P344" s="117"/>
      <c r="Q344" s="117"/>
      <c r="R344" s="117"/>
      <c r="S344" s="117"/>
      <c r="T344" s="117"/>
      <c r="U344" s="117"/>
      <c r="V344" s="117"/>
      <c r="W344" s="117"/>
      <c r="X344" s="117"/>
      <c r="Y344" s="117"/>
      <c r="Z344" s="117"/>
      <c r="AA344" s="117"/>
      <c r="AB344" s="117"/>
      <c r="AC344" s="117"/>
      <c r="AD344" s="117"/>
      <c r="AE344" s="117"/>
      <c r="AF344" s="117"/>
      <c r="AG344" s="117"/>
      <c r="AH344" s="117"/>
      <c r="AI344" s="117"/>
      <c r="AJ344" s="117"/>
      <c r="AK344" s="117"/>
      <c r="AL344" s="117"/>
      <c r="AM344" s="117"/>
      <c r="AN344" s="117"/>
      <c r="AO344" s="117"/>
      <c r="AP344" s="1700" t="s">
        <v>1115</v>
      </c>
      <c r="AQ344" s="1701" t="s">
        <v>1077</v>
      </c>
      <c r="AR344" s="118"/>
      <c r="AS344" s="118"/>
      <c r="AT344" s="117"/>
      <c r="AU344" s="117"/>
      <c r="AV344" s="117"/>
      <c r="AW344" s="117"/>
      <c r="AX344" s="117"/>
      <c r="AY344" s="117"/>
      <c r="AZ344" s="117"/>
      <c r="BA344" s="117"/>
      <c r="BO344" s="883"/>
    </row>
    <row r="345" spans="1:67" ht="21" hidden="1" x14ac:dyDescent="0.25">
      <c r="A345" s="532"/>
      <c r="B345" s="117"/>
      <c r="C345" s="117"/>
      <c r="D345" s="117"/>
      <c r="E345" s="117"/>
      <c r="F345" s="117"/>
      <c r="G345" s="117"/>
      <c r="H345" s="117"/>
      <c r="I345" s="117"/>
      <c r="J345" s="117"/>
      <c r="K345" s="117"/>
      <c r="L345" s="117"/>
      <c r="M345" s="117"/>
      <c r="N345" s="117"/>
      <c r="O345" s="117"/>
      <c r="P345" s="117"/>
      <c r="Q345" s="117"/>
      <c r="R345" s="117"/>
      <c r="S345" s="117"/>
      <c r="T345" s="117"/>
      <c r="U345" s="117"/>
      <c r="V345" s="117"/>
      <c r="W345" s="117"/>
      <c r="X345" s="117"/>
      <c r="Y345" s="117"/>
      <c r="Z345" s="117"/>
      <c r="AA345" s="117"/>
      <c r="AB345" s="117"/>
      <c r="AC345" s="117"/>
      <c r="AD345" s="117"/>
      <c r="AE345" s="117"/>
      <c r="AF345" s="117"/>
      <c r="AG345" s="117"/>
      <c r="AH345" s="117"/>
      <c r="AI345" s="117"/>
      <c r="AJ345" s="117"/>
      <c r="AK345" s="117"/>
      <c r="AL345" s="117"/>
      <c r="AM345" s="117"/>
      <c r="AN345" s="117"/>
      <c r="AO345" s="117"/>
      <c r="AP345" s="1700" t="s">
        <v>1116</v>
      </c>
      <c r="AQ345" s="1700" t="s">
        <v>1117</v>
      </c>
      <c r="AR345" s="118"/>
      <c r="AS345" s="118"/>
      <c r="AT345" s="117"/>
      <c r="AU345" s="117"/>
      <c r="AV345" s="117"/>
      <c r="AW345" s="117"/>
      <c r="AX345" s="117"/>
      <c r="AY345" s="117"/>
      <c r="AZ345" s="117"/>
      <c r="BA345" s="117"/>
      <c r="BO345" s="883"/>
    </row>
    <row r="346" spans="1:67" ht="21" hidden="1" x14ac:dyDescent="0.25">
      <c r="A346" s="532"/>
      <c r="B346" s="117"/>
      <c r="C346" s="117"/>
      <c r="D346" s="117"/>
      <c r="E346" s="117"/>
      <c r="F346" s="117"/>
      <c r="G346" s="117"/>
      <c r="H346" s="117"/>
      <c r="I346" s="117"/>
      <c r="J346" s="117"/>
      <c r="K346" s="117"/>
      <c r="L346" s="117"/>
      <c r="M346" s="117"/>
      <c r="N346" s="117"/>
      <c r="O346" s="117"/>
      <c r="P346" s="117"/>
      <c r="Q346" s="117"/>
      <c r="R346" s="117"/>
      <c r="S346" s="117"/>
      <c r="T346" s="117"/>
      <c r="U346" s="117"/>
      <c r="V346" s="117"/>
      <c r="W346" s="117"/>
      <c r="X346" s="117"/>
      <c r="Y346" s="117"/>
      <c r="Z346" s="117"/>
      <c r="AA346" s="117"/>
      <c r="AB346" s="117"/>
      <c r="AC346" s="117"/>
      <c r="AD346" s="117"/>
      <c r="AE346" s="117"/>
      <c r="AF346" s="117"/>
      <c r="AG346" s="117"/>
      <c r="AH346" s="117"/>
      <c r="AI346" s="117"/>
      <c r="AJ346" s="117"/>
      <c r="AK346" s="117"/>
      <c r="AL346" s="117"/>
      <c r="AM346" s="117"/>
      <c r="AN346" s="117"/>
      <c r="AO346" s="117"/>
      <c r="AP346" s="1700" t="s">
        <v>1118</v>
      </c>
      <c r="AQ346" s="1701" t="s">
        <v>1061</v>
      </c>
      <c r="AR346" s="118"/>
      <c r="AS346" s="118"/>
      <c r="AT346" s="117"/>
      <c r="AU346" s="117"/>
      <c r="AV346" s="117"/>
      <c r="AW346" s="117"/>
      <c r="AX346" s="117"/>
      <c r="AY346" s="117"/>
      <c r="AZ346" s="117"/>
      <c r="BA346" s="117"/>
      <c r="BO346" s="883"/>
    </row>
    <row r="347" spans="1:67" ht="21" hidden="1" x14ac:dyDescent="0.25">
      <c r="A347" s="532"/>
      <c r="B347" s="117"/>
      <c r="C347" s="117"/>
      <c r="D347" s="117"/>
      <c r="E347" s="117"/>
      <c r="F347" s="117"/>
      <c r="G347" s="117"/>
      <c r="H347" s="117"/>
      <c r="I347" s="117"/>
      <c r="J347" s="117"/>
      <c r="K347" s="117"/>
      <c r="L347" s="117"/>
      <c r="M347" s="117"/>
      <c r="N347" s="117"/>
      <c r="O347" s="117"/>
      <c r="P347" s="117"/>
      <c r="Q347" s="117"/>
      <c r="R347" s="117"/>
      <c r="S347" s="117"/>
      <c r="T347" s="117"/>
      <c r="U347" s="117"/>
      <c r="V347" s="117"/>
      <c r="W347" s="117"/>
      <c r="X347" s="117"/>
      <c r="Y347" s="117"/>
      <c r="Z347" s="117"/>
      <c r="AA347" s="117"/>
      <c r="AB347" s="117"/>
      <c r="AC347" s="117"/>
      <c r="AD347" s="117"/>
      <c r="AE347" s="117"/>
      <c r="AF347" s="117"/>
      <c r="AG347" s="117"/>
      <c r="AH347" s="117"/>
      <c r="AI347" s="117"/>
      <c r="AJ347" s="117"/>
      <c r="AK347" s="117"/>
      <c r="AL347" s="117"/>
      <c r="AM347" s="117"/>
      <c r="AN347" s="117"/>
      <c r="AO347" s="117"/>
      <c r="AP347" s="1700" t="s">
        <v>1119</v>
      </c>
      <c r="AQ347" s="1701" t="s">
        <v>994</v>
      </c>
      <c r="AR347" s="118"/>
      <c r="AS347" s="118"/>
      <c r="AT347" s="117"/>
      <c r="AU347" s="117"/>
      <c r="AV347" s="117"/>
      <c r="AW347" s="117"/>
      <c r="AX347" s="117"/>
      <c r="AY347" s="117"/>
      <c r="AZ347" s="117"/>
      <c r="BA347" s="117"/>
      <c r="BO347" s="883"/>
    </row>
    <row r="348" spans="1:67" ht="21" hidden="1" x14ac:dyDescent="0.25">
      <c r="A348" s="532"/>
      <c r="B348" s="117"/>
      <c r="C348" s="117"/>
      <c r="D348" s="117"/>
      <c r="E348" s="117"/>
      <c r="F348" s="117"/>
      <c r="G348" s="117"/>
      <c r="H348" s="117"/>
      <c r="I348" s="117"/>
      <c r="J348" s="117"/>
      <c r="K348" s="117"/>
      <c r="L348" s="117"/>
      <c r="M348" s="117"/>
      <c r="N348" s="117"/>
      <c r="O348" s="117"/>
      <c r="P348" s="117"/>
      <c r="Q348" s="117"/>
      <c r="R348" s="117"/>
      <c r="S348" s="117"/>
      <c r="T348" s="117"/>
      <c r="U348" s="117"/>
      <c r="V348" s="117"/>
      <c r="W348" s="117"/>
      <c r="X348" s="117"/>
      <c r="Y348" s="117"/>
      <c r="Z348" s="117"/>
      <c r="AA348" s="117"/>
      <c r="AB348" s="117"/>
      <c r="AC348" s="117"/>
      <c r="AD348" s="117"/>
      <c r="AE348" s="117"/>
      <c r="AF348" s="117"/>
      <c r="AG348" s="117"/>
      <c r="AH348" s="117"/>
      <c r="AI348" s="117"/>
      <c r="AJ348" s="117"/>
      <c r="AK348" s="117"/>
      <c r="AL348" s="117"/>
      <c r="AM348" s="117"/>
      <c r="AN348" s="117"/>
      <c r="AO348" s="117"/>
      <c r="AP348" s="1700" t="s">
        <v>1120</v>
      </c>
      <c r="AQ348" s="1701" t="s">
        <v>1121</v>
      </c>
      <c r="AR348" s="118"/>
      <c r="AS348" s="118"/>
      <c r="AT348" s="117"/>
      <c r="AU348" s="117"/>
      <c r="AV348" s="117"/>
      <c r="AW348" s="117"/>
      <c r="AX348" s="117"/>
      <c r="AY348" s="117"/>
      <c r="AZ348" s="117"/>
      <c r="BA348" s="117"/>
      <c r="BO348" s="883"/>
    </row>
    <row r="349" spans="1:67" ht="21" hidden="1" x14ac:dyDescent="0.25">
      <c r="A349" s="532"/>
      <c r="B349" s="117"/>
      <c r="C349" s="117"/>
      <c r="D349" s="117"/>
      <c r="E349" s="117"/>
      <c r="F349" s="117"/>
      <c r="G349" s="117"/>
      <c r="H349" s="117"/>
      <c r="I349" s="117"/>
      <c r="J349" s="117"/>
      <c r="K349" s="117"/>
      <c r="L349" s="117"/>
      <c r="M349" s="117"/>
      <c r="N349" s="117"/>
      <c r="O349" s="117"/>
      <c r="P349" s="117"/>
      <c r="Q349" s="117"/>
      <c r="R349" s="117"/>
      <c r="S349" s="117"/>
      <c r="T349" s="117"/>
      <c r="U349" s="117"/>
      <c r="V349" s="117"/>
      <c r="W349" s="117"/>
      <c r="X349" s="117"/>
      <c r="Y349" s="117"/>
      <c r="Z349" s="117"/>
      <c r="AA349" s="117"/>
      <c r="AB349" s="117"/>
      <c r="AC349" s="117"/>
      <c r="AD349" s="117"/>
      <c r="AE349" s="117"/>
      <c r="AF349" s="117"/>
      <c r="AG349" s="117"/>
      <c r="AH349" s="117"/>
      <c r="AI349" s="117"/>
      <c r="AJ349" s="117"/>
      <c r="AK349" s="117"/>
      <c r="AL349" s="117"/>
      <c r="AM349" s="117"/>
      <c r="AN349" s="117"/>
      <c r="AO349" s="117"/>
      <c r="AP349" s="1710"/>
      <c r="AQ349" s="1700" t="s">
        <v>1122</v>
      </c>
      <c r="AR349" s="118"/>
      <c r="AS349" s="118"/>
      <c r="AT349" s="117"/>
      <c r="AU349" s="117"/>
      <c r="AV349" s="117"/>
      <c r="AW349" s="117"/>
      <c r="AX349" s="117"/>
      <c r="AY349" s="117"/>
      <c r="AZ349" s="117"/>
      <c r="BA349" s="117"/>
      <c r="BO349" s="883"/>
    </row>
    <row r="350" spans="1:67" ht="21" hidden="1" x14ac:dyDescent="0.25">
      <c r="A350" s="532"/>
      <c r="B350" s="117"/>
      <c r="C350" s="117"/>
      <c r="D350" s="117"/>
      <c r="E350" s="117"/>
      <c r="F350" s="117"/>
      <c r="G350" s="117"/>
      <c r="H350" s="117"/>
      <c r="I350" s="117"/>
      <c r="J350" s="117"/>
      <c r="K350" s="117"/>
      <c r="L350" s="117"/>
      <c r="M350" s="117"/>
      <c r="N350" s="117"/>
      <c r="O350" s="117"/>
      <c r="P350" s="117"/>
      <c r="Q350" s="117"/>
      <c r="R350" s="117"/>
      <c r="S350" s="117"/>
      <c r="T350" s="117"/>
      <c r="U350" s="117"/>
      <c r="V350" s="117"/>
      <c r="W350" s="117"/>
      <c r="X350" s="117"/>
      <c r="Y350" s="117"/>
      <c r="Z350" s="117"/>
      <c r="AA350" s="117"/>
      <c r="AB350" s="117"/>
      <c r="AC350" s="117"/>
      <c r="AD350" s="117"/>
      <c r="AE350" s="117"/>
      <c r="AF350" s="117"/>
      <c r="AG350" s="117"/>
      <c r="AH350" s="117"/>
      <c r="AI350" s="117"/>
      <c r="AJ350" s="117"/>
      <c r="AK350" s="117"/>
      <c r="AL350" s="117"/>
      <c r="AM350" s="117"/>
      <c r="AN350" s="117"/>
      <c r="AO350" s="117"/>
      <c r="AP350" s="1700" t="s">
        <v>872</v>
      </c>
      <c r="AQ350" s="1701" t="s">
        <v>1123</v>
      </c>
      <c r="AR350" s="118"/>
      <c r="AS350" s="118"/>
      <c r="AT350" s="117"/>
      <c r="AU350" s="117"/>
      <c r="AV350" s="117"/>
      <c r="AW350" s="117"/>
      <c r="AX350" s="117"/>
      <c r="AY350" s="117"/>
      <c r="AZ350" s="117"/>
      <c r="BA350" s="117"/>
      <c r="BO350" s="883"/>
    </row>
    <row r="351" spans="1:67" ht="21" hidden="1" x14ac:dyDescent="0.25">
      <c r="A351" s="532"/>
      <c r="B351" s="117"/>
      <c r="C351" s="117"/>
      <c r="D351" s="117"/>
      <c r="E351" s="117"/>
      <c r="F351" s="117"/>
      <c r="G351" s="117"/>
      <c r="H351" s="117"/>
      <c r="I351" s="117"/>
      <c r="J351" s="117"/>
      <c r="K351" s="117"/>
      <c r="L351" s="117"/>
      <c r="M351" s="117"/>
      <c r="N351" s="117"/>
      <c r="O351" s="117"/>
      <c r="P351" s="117"/>
      <c r="Q351" s="117"/>
      <c r="R351" s="117"/>
      <c r="S351" s="117"/>
      <c r="T351" s="117"/>
      <c r="U351" s="117"/>
      <c r="V351" s="117"/>
      <c r="W351" s="117"/>
      <c r="X351" s="117"/>
      <c r="Y351" s="117"/>
      <c r="Z351" s="117"/>
      <c r="AA351" s="117"/>
      <c r="AB351" s="117"/>
      <c r="AC351" s="117"/>
      <c r="AD351" s="117"/>
      <c r="AE351" s="117"/>
      <c r="AF351" s="117"/>
      <c r="AG351" s="117"/>
      <c r="AH351" s="117"/>
      <c r="AI351" s="117"/>
      <c r="AJ351" s="117"/>
      <c r="AK351" s="117"/>
      <c r="AL351" s="117"/>
      <c r="AM351" s="117"/>
      <c r="AN351" s="117"/>
      <c r="AO351" s="117"/>
      <c r="AP351" s="1700" t="s">
        <v>1124</v>
      </c>
      <c r="AQ351" s="1701" t="s">
        <v>1065</v>
      </c>
      <c r="AR351" s="118"/>
      <c r="AS351" s="118"/>
      <c r="AT351" s="117"/>
      <c r="AU351" s="117"/>
      <c r="AV351" s="117"/>
      <c r="AW351" s="117"/>
      <c r="AX351" s="117"/>
      <c r="AY351" s="117"/>
      <c r="AZ351" s="117"/>
      <c r="BA351" s="117"/>
      <c r="BO351" s="883"/>
    </row>
    <row r="352" spans="1:67" hidden="1" x14ac:dyDescent="0.25">
      <c r="A352" s="532"/>
      <c r="B352" s="117"/>
      <c r="C352" s="117"/>
      <c r="D352" s="117"/>
      <c r="E352" s="117"/>
      <c r="F352" s="117"/>
      <c r="G352" s="117"/>
      <c r="H352" s="117"/>
      <c r="I352" s="117"/>
      <c r="J352" s="117"/>
      <c r="K352" s="117"/>
      <c r="L352" s="117"/>
      <c r="M352" s="117"/>
      <c r="N352" s="117"/>
      <c r="O352" s="117"/>
      <c r="P352" s="117"/>
      <c r="Q352" s="117"/>
      <c r="R352" s="117"/>
      <c r="S352" s="117"/>
      <c r="T352" s="117"/>
      <c r="U352" s="117"/>
      <c r="V352" s="117"/>
      <c r="W352" s="117"/>
      <c r="X352" s="117"/>
      <c r="Y352" s="117"/>
      <c r="Z352" s="117"/>
      <c r="AA352" s="117"/>
      <c r="AB352" s="117"/>
      <c r="AC352" s="117"/>
      <c r="AD352" s="117"/>
      <c r="AE352" s="117"/>
      <c r="AF352" s="117"/>
      <c r="AG352" s="117"/>
      <c r="AH352" s="117"/>
      <c r="AI352" s="117"/>
      <c r="AJ352" s="117"/>
      <c r="AK352" s="117"/>
      <c r="AL352" s="117"/>
      <c r="AM352" s="117"/>
      <c r="AN352" s="117"/>
      <c r="AO352" s="117"/>
      <c r="AP352" s="2264" t="s">
        <v>1125</v>
      </c>
      <c r="AQ352" s="1710"/>
      <c r="AR352" s="118"/>
      <c r="AS352" s="118"/>
      <c r="AT352" s="117"/>
      <c r="AU352" s="117"/>
      <c r="AV352" s="117"/>
      <c r="AW352" s="117"/>
      <c r="AX352" s="117"/>
      <c r="AY352" s="117"/>
      <c r="AZ352" s="117"/>
      <c r="BA352" s="117"/>
      <c r="BO352" s="883"/>
    </row>
    <row r="353" spans="1:67" hidden="1" x14ac:dyDescent="0.25">
      <c r="A353" s="532"/>
      <c r="B353" s="117"/>
      <c r="C353" s="117"/>
      <c r="D353" s="117"/>
      <c r="E353" s="117"/>
      <c r="F353" s="117"/>
      <c r="G353" s="117"/>
      <c r="H353" s="117"/>
      <c r="I353" s="117"/>
      <c r="J353" s="117"/>
      <c r="K353" s="117"/>
      <c r="L353" s="117"/>
      <c r="M353" s="117"/>
      <c r="N353" s="117"/>
      <c r="O353" s="117"/>
      <c r="P353" s="117"/>
      <c r="Q353" s="117"/>
      <c r="R353" s="117"/>
      <c r="S353" s="117"/>
      <c r="T353" s="117"/>
      <c r="U353" s="117"/>
      <c r="V353" s="117"/>
      <c r="W353" s="117"/>
      <c r="X353" s="117"/>
      <c r="Y353" s="117"/>
      <c r="Z353" s="117"/>
      <c r="AA353" s="117"/>
      <c r="AB353" s="117"/>
      <c r="AC353" s="117"/>
      <c r="AD353" s="117"/>
      <c r="AE353" s="117"/>
      <c r="AF353" s="117"/>
      <c r="AG353" s="117"/>
      <c r="AH353" s="117"/>
      <c r="AI353" s="117"/>
      <c r="AJ353" s="117"/>
      <c r="AK353" s="117"/>
      <c r="AL353" s="117"/>
      <c r="AM353" s="117"/>
      <c r="AN353" s="117"/>
      <c r="AO353" s="117"/>
      <c r="AP353" s="2265"/>
      <c r="AQ353" s="1701" t="s">
        <v>1126</v>
      </c>
      <c r="AR353" s="118"/>
      <c r="AS353" s="118"/>
      <c r="AT353" s="117"/>
      <c r="AU353" s="117"/>
      <c r="AV353" s="117"/>
      <c r="AW353" s="117"/>
      <c r="AX353" s="117"/>
      <c r="AY353" s="117"/>
      <c r="AZ353" s="117"/>
      <c r="BA353" s="117"/>
      <c r="BO353" s="883"/>
    </row>
    <row r="354" spans="1:67" ht="21" hidden="1" x14ac:dyDescent="0.25">
      <c r="A354" s="532"/>
      <c r="B354" s="117"/>
      <c r="C354" s="117"/>
      <c r="D354" s="117"/>
      <c r="E354" s="117"/>
      <c r="F354" s="117"/>
      <c r="G354" s="117"/>
      <c r="H354" s="117"/>
      <c r="I354" s="117"/>
      <c r="J354" s="117"/>
      <c r="K354" s="117"/>
      <c r="L354" s="117"/>
      <c r="M354" s="117"/>
      <c r="N354" s="117"/>
      <c r="O354" s="117"/>
      <c r="P354" s="117"/>
      <c r="Q354" s="117"/>
      <c r="R354" s="117"/>
      <c r="S354" s="117"/>
      <c r="T354" s="117"/>
      <c r="U354" s="117"/>
      <c r="V354" s="117"/>
      <c r="W354" s="117"/>
      <c r="X354" s="117"/>
      <c r="Y354" s="117"/>
      <c r="Z354" s="117"/>
      <c r="AA354" s="117"/>
      <c r="AB354" s="117"/>
      <c r="AC354" s="117"/>
      <c r="AD354" s="117"/>
      <c r="AE354" s="117"/>
      <c r="AF354" s="117"/>
      <c r="AG354" s="117"/>
      <c r="AH354" s="117"/>
      <c r="AI354" s="117"/>
      <c r="AJ354" s="117"/>
      <c r="AK354" s="117"/>
      <c r="AL354" s="117"/>
      <c r="AM354" s="117"/>
      <c r="AN354" s="117"/>
      <c r="AO354" s="117"/>
      <c r="AP354" s="1700" t="s">
        <v>1127</v>
      </c>
      <c r="AQ354" s="1701" t="s">
        <v>1024</v>
      </c>
      <c r="AR354" s="118"/>
      <c r="AS354" s="118"/>
      <c r="AT354" s="117"/>
      <c r="AU354" s="117"/>
      <c r="AV354" s="117"/>
      <c r="AW354" s="117"/>
      <c r="AX354" s="117"/>
      <c r="AY354" s="117"/>
      <c r="AZ354" s="117"/>
      <c r="BA354" s="117"/>
      <c r="BO354" s="883"/>
    </row>
    <row r="355" spans="1:67" ht="31.5" hidden="1" x14ac:dyDescent="0.25">
      <c r="A355" s="532"/>
      <c r="B355" s="117"/>
      <c r="C355" s="117"/>
      <c r="D355" s="117"/>
      <c r="E355" s="117"/>
      <c r="F355" s="117"/>
      <c r="G355" s="117"/>
      <c r="H355" s="117"/>
      <c r="I355" s="117"/>
      <c r="J355" s="117"/>
      <c r="K355" s="117"/>
      <c r="L355" s="117"/>
      <c r="M355" s="117"/>
      <c r="N355" s="117"/>
      <c r="O355" s="117"/>
      <c r="P355" s="117"/>
      <c r="Q355" s="117"/>
      <c r="R355" s="117"/>
      <c r="S355" s="117"/>
      <c r="T355" s="117"/>
      <c r="U355" s="117"/>
      <c r="V355" s="117"/>
      <c r="W355" s="117"/>
      <c r="X355" s="117"/>
      <c r="Y355" s="117"/>
      <c r="Z355" s="117"/>
      <c r="AA355" s="117"/>
      <c r="AB355" s="117"/>
      <c r="AC355" s="117"/>
      <c r="AD355" s="117"/>
      <c r="AE355" s="117"/>
      <c r="AF355" s="117"/>
      <c r="AG355" s="117"/>
      <c r="AH355" s="117"/>
      <c r="AI355" s="117"/>
      <c r="AJ355" s="117"/>
      <c r="AK355" s="117"/>
      <c r="AL355" s="117"/>
      <c r="AM355" s="117"/>
      <c r="AN355" s="117"/>
      <c r="AO355" s="117"/>
      <c r="AP355" s="1700" t="s">
        <v>1128</v>
      </c>
      <c r="AQ355" s="1701" t="s">
        <v>1086</v>
      </c>
      <c r="AR355" s="118"/>
      <c r="AS355" s="118"/>
      <c r="AT355" s="117"/>
      <c r="AU355" s="117"/>
      <c r="AV355" s="117"/>
      <c r="AW355" s="117"/>
      <c r="AX355" s="117"/>
      <c r="AY355" s="117"/>
      <c r="AZ355" s="117"/>
      <c r="BA355" s="117"/>
      <c r="BO355" s="883"/>
    </row>
    <row r="356" spans="1:67" ht="21" hidden="1" x14ac:dyDescent="0.25">
      <c r="A356" s="532"/>
      <c r="B356" s="117"/>
      <c r="C356" s="117"/>
      <c r="D356" s="117"/>
      <c r="E356" s="117"/>
      <c r="F356" s="117"/>
      <c r="G356" s="117"/>
      <c r="H356" s="117"/>
      <c r="I356" s="117"/>
      <c r="J356" s="117"/>
      <c r="K356" s="117"/>
      <c r="L356" s="117"/>
      <c r="M356" s="117"/>
      <c r="N356" s="117"/>
      <c r="O356" s="117"/>
      <c r="P356" s="117"/>
      <c r="Q356" s="117"/>
      <c r="R356" s="117"/>
      <c r="S356" s="117"/>
      <c r="T356" s="117"/>
      <c r="U356" s="117"/>
      <c r="V356" s="117"/>
      <c r="W356" s="117"/>
      <c r="X356" s="117"/>
      <c r="Y356" s="117"/>
      <c r="Z356" s="117"/>
      <c r="AA356" s="117"/>
      <c r="AB356" s="117"/>
      <c r="AC356" s="117"/>
      <c r="AD356" s="117"/>
      <c r="AE356" s="117"/>
      <c r="AF356" s="117"/>
      <c r="AG356" s="117"/>
      <c r="AH356" s="117"/>
      <c r="AI356" s="117"/>
      <c r="AJ356" s="117"/>
      <c r="AK356" s="117"/>
      <c r="AL356" s="117"/>
      <c r="AM356" s="117"/>
      <c r="AN356" s="117"/>
      <c r="AO356" s="117"/>
      <c r="AP356" s="1700" t="s">
        <v>1129</v>
      </c>
      <c r="AQ356" s="1705" t="s">
        <v>1130</v>
      </c>
      <c r="AR356" s="118"/>
      <c r="AS356" s="118"/>
      <c r="AT356" s="117"/>
      <c r="AU356" s="117"/>
      <c r="AV356" s="117"/>
      <c r="AW356" s="117"/>
      <c r="AX356" s="117"/>
      <c r="AY356" s="117"/>
      <c r="AZ356" s="117"/>
      <c r="BA356" s="117"/>
      <c r="BO356" s="883"/>
    </row>
    <row r="357" spans="1:67" ht="31.5" hidden="1" x14ac:dyDescent="0.25">
      <c r="A357" s="532"/>
      <c r="B357" s="117"/>
      <c r="C357" s="117"/>
      <c r="D357" s="117"/>
      <c r="E357" s="117"/>
      <c r="F357" s="117"/>
      <c r="G357" s="117"/>
      <c r="H357" s="117"/>
      <c r="I357" s="117"/>
      <c r="J357" s="117"/>
      <c r="K357" s="117"/>
      <c r="L357" s="117"/>
      <c r="M357" s="117"/>
      <c r="N357" s="117"/>
      <c r="O357" s="117"/>
      <c r="P357" s="117"/>
      <c r="Q357" s="117"/>
      <c r="R357" s="117"/>
      <c r="S357" s="117"/>
      <c r="T357" s="117"/>
      <c r="U357" s="117"/>
      <c r="V357" s="117"/>
      <c r="W357" s="117"/>
      <c r="X357" s="117"/>
      <c r="Y357" s="117"/>
      <c r="Z357" s="117"/>
      <c r="AA357" s="117"/>
      <c r="AB357" s="117"/>
      <c r="AC357" s="117"/>
      <c r="AD357" s="117"/>
      <c r="AE357" s="117"/>
      <c r="AF357" s="117"/>
      <c r="AG357" s="117"/>
      <c r="AH357" s="117"/>
      <c r="AI357" s="117"/>
      <c r="AJ357" s="117"/>
      <c r="AK357" s="117"/>
      <c r="AL357" s="117"/>
      <c r="AM357" s="117"/>
      <c r="AN357" s="117"/>
      <c r="AO357" s="117"/>
      <c r="AP357" s="1700" t="s">
        <v>1131</v>
      </c>
      <c r="AQ357" s="1701" t="s">
        <v>1034</v>
      </c>
      <c r="AR357" s="118"/>
      <c r="AS357" s="118"/>
      <c r="AT357" s="117"/>
      <c r="AU357" s="117"/>
      <c r="AV357" s="117"/>
      <c r="AW357" s="117"/>
      <c r="AX357" s="117"/>
      <c r="AY357" s="117"/>
      <c r="AZ357" s="117"/>
      <c r="BA357" s="117"/>
      <c r="BO357" s="883"/>
    </row>
    <row r="358" spans="1:67" hidden="1" x14ac:dyDescent="0.25">
      <c r="A358" s="532"/>
      <c r="B358" s="117"/>
      <c r="C358" s="117"/>
      <c r="D358" s="117"/>
      <c r="E358" s="117"/>
      <c r="F358" s="117"/>
      <c r="G358" s="117"/>
      <c r="H358" s="117"/>
      <c r="I358" s="117"/>
      <c r="J358" s="117"/>
      <c r="K358" s="117"/>
      <c r="L358" s="117"/>
      <c r="M358" s="117"/>
      <c r="N358" s="117"/>
      <c r="O358" s="117"/>
      <c r="P358" s="117"/>
      <c r="Q358" s="117"/>
      <c r="R358" s="117"/>
      <c r="S358" s="117"/>
      <c r="T358" s="117"/>
      <c r="U358" s="117"/>
      <c r="V358" s="117"/>
      <c r="W358" s="117"/>
      <c r="X358" s="117"/>
      <c r="Y358" s="117"/>
      <c r="Z358" s="117"/>
      <c r="AA358" s="117"/>
      <c r="AB358" s="117"/>
      <c r="AC358" s="117"/>
      <c r="AD358" s="117"/>
      <c r="AE358" s="117"/>
      <c r="AF358" s="117"/>
      <c r="AG358" s="117"/>
      <c r="AH358" s="117"/>
      <c r="AI358" s="117"/>
      <c r="AJ358" s="117"/>
      <c r="AK358" s="117"/>
      <c r="AL358" s="117"/>
      <c r="AM358" s="117"/>
      <c r="AN358" s="117"/>
      <c r="AO358" s="117"/>
      <c r="AP358" s="1700" t="s">
        <v>1132</v>
      </c>
      <c r="AQ358" s="1701" t="s">
        <v>1133</v>
      </c>
      <c r="AR358" s="118"/>
      <c r="AS358" s="118"/>
      <c r="AT358" s="117"/>
      <c r="AU358" s="117"/>
      <c r="AV358" s="117"/>
      <c r="AW358" s="117"/>
      <c r="AX358" s="117"/>
      <c r="AY358" s="117"/>
      <c r="AZ358" s="117"/>
      <c r="BA358" s="117"/>
      <c r="BO358" s="883"/>
    </row>
    <row r="359" spans="1:67" ht="21" hidden="1" x14ac:dyDescent="0.25">
      <c r="A359" s="532"/>
      <c r="B359" s="117"/>
      <c r="C359" s="117"/>
      <c r="D359" s="117"/>
      <c r="E359" s="117"/>
      <c r="F359" s="117"/>
      <c r="G359" s="117"/>
      <c r="H359" s="117"/>
      <c r="I359" s="117"/>
      <c r="J359" s="117"/>
      <c r="K359" s="117"/>
      <c r="L359" s="117"/>
      <c r="M359" s="117"/>
      <c r="N359" s="117"/>
      <c r="O359" s="117"/>
      <c r="P359" s="117"/>
      <c r="Q359" s="117"/>
      <c r="R359" s="117"/>
      <c r="S359" s="117"/>
      <c r="T359" s="117"/>
      <c r="U359" s="117"/>
      <c r="V359" s="117"/>
      <c r="W359" s="117"/>
      <c r="X359" s="117"/>
      <c r="Y359" s="117"/>
      <c r="Z359" s="117"/>
      <c r="AA359" s="117"/>
      <c r="AB359" s="117"/>
      <c r="AC359" s="117"/>
      <c r="AD359" s="117"/>
      <c r="AE359" s="117"/>
      <c r="AF359" s="117"/>
      <c r="AG359" s="117"/>
      <c r="AH359" s="117"/>
      <c r="AI359" s="117"/>
      <c r="AJ359" s="117"/>
      <c r="AK359" s="117"/>
      <c r="AL359" s="117"/>
      <c r="AM359" s="117"/>
      <c r="AN359" s="117"/>
      <c r="AO359" s="117"/>
      <c r="AP359" s="1700" t="s">
        <v>1134</v>
      </c>
      <c r="AQ359" s="1701" t="s">
        <v>1135</v>
      </c>
      <c r="AR359" s="118"/>
      <c r="AS359" s="118"/>
      <c r="AT359" s="117"/>
      <c r="AU359" s="117"/>
      <c r="AV359" s="117"/>
      <c r="AW359" s="117"/>
      <c r="AX359" s="117"/>
      <c r="AY359" s="117"/>
      <c r="AZ359" s="117"/>
      <c r="BA359" s="117"/>
      <c r="BO359" s="883"/>
    </row>
    <row r="360" spans="1:67" hidden="1" x14ac:dyDescent="0.25">
      <c r="A360" s="532"/>
      <c r="B360" s="117"/>
      <c r="C360" s="117"/>
      <c r="D360" s="117"/>
      <c r="E360" s="117"/>
      <c r="F360" s="117"/>
      <c r="G360" s="117"/>
      <c r="H360" s="117"/>
      <c r="I360" s="117"/>
      <c r="J360" s="117"/>
      <c r="K360" s="117"/>
      <c r="L360" s="117"/>
      <c r="M360" s="117"/>
      <c r="N360" s="117"/>
      <c r="O360" s="117"/>
      <c r="P360" s="117"/>
      <c r="Q360" s="117"/>
      <c r="R360" s="117"/>
      <c r="S360" s="117"/>
      <c r="T360" s="117"/>
      <c r="U360" s="117"/>
      <c r="V360" s="117"/>
      <c r="W360" s="117"/>
      <c r="X360" s="117"/>
      <c r="Y360" s="117"/>
      <c r="Z360" s="117"/>
      <c r="AA360" s="117"/>
      <c r="AB360" s="117"/>
      <c r="AC360" s="117"/>
      <c r="AD360" s="117"/>
      <c r="AE360" s="117"/>
      <c r="AF360" s="117"/>
      <c r="AG360" s="117"/>
      <c r="AH360" s="117"/>
      <c r="AI360" s="117"/>
      <c r="AJ360" s="117"/>
      <c r="AK360" s="117"/>
      <c r="AL360" s="117"/>
      <c r="AM360" s="117"/>
      <c r="AN360" s="117"/>
      <c r="AO360" s="117"/>
      <c r="AP360" s="1710"/>
      <c r="AQ360" s="1705" t="s">
        <v>1136</v>
      </c>
      <c r="AR360" s="118"/>
      <c r="AS360" s="118"/>
      <c r="AT360" s="117"/>
      <c r="AU360" s="117"/>
      <c r="AV360" s="117"/>
      <c r="AW360" s="117"/>
      <c r="AX360" s="117"/>
      <c r="AY360" s="117"/>
      <c r="AZ360" s="117"/>
      <c r="BA360" s="117"/>
      <c r="BO360" s="883"/>
    </row>
    <row r="361" spans="1:67" ht="21" hidden="1" x14ac:dyDescent="0.25">
      <c r="A361" s="532"/>
      <c r="B361" s="117"/>
      <c r="C361" s="117"/>
      <c r="D361" s="117"/>
      <c r="E361" s="117"/>
      <c r="F361" s="117"/>
      <c r="G361" s="117"/>
      <c r="H361" s="117"/>
      <c r="I361" s="117"/>
      <c r="J361" s="117"/>
      <c r="K361" s="117"/>
      <c r="L361" s="117"/>
      <c r="M361" s="117"/>
      <c r="N361" s="117"/>
      <c r="O361" s="117"/>
      <c r="P361" s="117"/>
      <c r="Q361" s="117"/>
      <c r="R361" s="117"/>
      <c r="S361" s="117"/>
      <c r="T361" s="117"/>
      <c r="U361" s="117"/>
      <c r="V361" s="117"/>
      <c r="W361" s="117"/>
      <c r="X361" s="117"/>
      <c r="Y361" s="117"/>
      <c r="Z361" s="117"/>
      <c r="AA361" s="117"/>
      <c r="AB361" s="117"/>
      <c r="AC361" s="117"/>
      <c r="AD361" s="117"/>
      <c r="AE361" s="117"/>
      <c r="AF361" s="117"/>
      <c r="AG361" s="117"/>
      <c r="AH361" s="117"/>
      <c r="AI361" s="117"/>
      <c r="AJ361" s="117"/>
      <c r="AK361" s="117"/>
      <c r="AL361" s="117"/>
      <c r="AM361" s="117"/>
      <c r="AN361" s="117"/>
      <c r="AO361" s="117"/>
      <c r="AP361" s="1700" t="s">
        <v>1137</v>
      </c>
      <c r="AQ361" s="1701" t="s">
        <v>1138</v>
      </c>
      <c r="AR361" s="118"/>
      <c r="AS361" s="118"/>
      <c r="AT361" s="117"/>
      <c r="AU361" s="117"/>
      <c r="AV361" s="117"/>
      <c r="AW361" s="117"/>
      <c r="AX361" s="117"/>
      <c r="AY361" s="117"/>
      <c r="AZ361" s="117"/>
      <c r="BA361" s="117"/>
      <c r="BO361" s="883"/>
    </row>
    <row r="362" spans="1:67" ht="21" hidden="1" x14ac:dyDescent="0.25">
      <c r="A362" s="532"/>
      <c r="B362" s="117"/>
      <c r="C362" s="117"/>
      <c r="D362" s="117"/>
      <c r="E362" s="117"/>
      <c r="F362" s="117"/>
      <c r="G362" s="117"/>
      <c r="H362" s="117"/>
      <c r="I362" s="117"/>
      <c r="J362" s="117"/>
      <c r="K362" s="117"/>
      <c r="L362" s="117"/>
      <c r="M362" s="117"/>
      <c r="N362" s="117"/>
      <c r="O362" s="117"/>
      <c r="P362" s="117"/>
      <c r="Q362" s="117"/>
      <c r="R362" s="117"/>
      <c r="S362" s="117"/>
      <c r="T362" s="117"/>
      <c r="U362" s="117"/>
      <c r="V362" s="117"/>
      <c r="W362" s="117"/>
      <c r="X362" s="117"/>
      <c r="Y362" s="117"/>
      <c r="Z362" s="117"/>
      <c r="AA362" s="117"/>
      <c r="AB362" s="117"/>
      <c r="AC362" s="117"/>
      <c r="AD362" s="117"/>
      <c r="AE362" s="117"/>
      <c r="AF362" s="117"/>
      <c r="AG362" s="117"/>
      <c r="AH362" s="117"/>
      <c r="AI362" s="117"/>
      <c r="AJ362" s="117"/>
      <c r="AK362" s="117"/>
      <c r="AL362" s="117"/>
      <c r="AM362" s="117"/>
      <c r="AN362" s="117"/>
      <c r="AO362" s="117"/>
      <c r="AP362" s="1700" t="s">
        <v>1139</v>
      </c>
      <c r="AQ362" s="1701" t="s">
        <v>1098</v>
      </c>
      <c r="AR362" s="118"/>
      <c r="AS362" s="118"/>
      <c r="AT362" s="117"/>
      <c r="AU362" s="117"/>
      <c r="AV362" s="117"/>
      <c r="AW362" s="117"/>
      <c r="AX362" s="117"/>
      <c r="AY362" s="117"/>
      <c r="AZ362" s="117"/>
      <c r="BA362" s="117"/>
      <c r="BO362" s="883"/>
    </row>
    <row r="363" spans="1:67" ht="21" hidden="1" x14ac:dyDescent="0.25">
      <c r="A363" s="532"/>
      <c r="B363" s="117"/>
      <c r="C363" s="117"/>
      <c r="D363" s="117"/>
      <c r="E363" s="117"/>
      <c r="F363" s="117"/>
      <c r="G363" s="117"/>
      <c r="H363" s="117"/>
      <c r="I363" s="117"/>
      <c r="J363" s="117"/>
      <c r="K363" s="117"/>
      <c r="L363" s="117"/>
      <c r="M363" s="117"/>
      <c r="N363" s="117"/>
      <c r="O363" s="117"/>
      <c r="P363" s="117"/>
      <c r="Q363" s="117"/>
      <c r="R363" s="117"/>
      <c r="S363" s="117"/>
      <c r="T363" s="117"/>
      <c r="U363" s="117"/>
      <c r="V363" s="117"/>
      <c r="W363" s="117"/>
      <c r="X363" s="117"/>
      <c r="Y363" s="117"/>
      <c r="Z363" s="117"/>
      <c r="AA363" s="117"/>
      <c r="AB363" s="117"/>
      <c r="AC363" s="117"/>
      <c r="AD363" s="117"/>
      <c r="AE363" s="117"/>
      <c r="AF363" s="117"/>
      <c r="AG363" s="117"/>
      <c r="AH363" s="117"/>
      <c r="AI363" s="117"/>
      <c r="AJ363" s="117"/>
      <c r="AK363" s="117"/>
      <c r="AL363" s="117"/>
      <c r="AM363" s="117"/>
      <c r="AN363" s="117"/>
      <c r="AO363" s="117"/>
      <c r="AP363" s="1700" t="s">
        <v>1140</v>
      </c>
      <c r="AQ363" s="1701" t="s">
        <v>957</v>
      </c>
      <c r="AR363" s="118"/>
      <c r="AS363" s="118"/>
      <c r="AT363" s="117"/>
      <c r="AU363" s="117"/>
      <c r="AV363" s="117"/>
      <c r="AW363" s="117"/>
      <c r="AX363" s="117"/>
      <c r="AY363" s="117"/>
      <c r="AZ363" s="117"/>
      <c r="BA363" s="117"/>
      <c r="BO363" s="883"/>
    </row>
    <row r="364" spans="1:67" hidden="1" x14ac:dyDescent="0.25">
      <c r="A364" s="532"/>
      <c r="B364" s="117"/>
      <c r="C364" s="117"/>
      <c r="D364" s="117"/>
      <c r="E364" s="117"/>
      <c r="F364" s="117"/>
      <c r="G364" s="117"/>
      <c r="H364" s="117"/>
      <c r="I364" s="117"/>
      <c r="J364" s="117"/>
      <c r="K364" s="117"/>
      <c r="L364" s="117"/>
      <c r="M364" s="117"/>
      <c r="N364" s="117"/>
      <c r="O364" s="117"/>
      <c r="P364" s="117"/>
      <c r="Q364" s="117"/>
      <c r="R364" s="117"/>
      <c r="S364" s="117"/>
      <c r="T364" s="117"/>
      <c r="U364" s="117"/>
      <c r="V364" s="117"/>
      <c r="W364" s="117"/>
      <c r="X364" s="117"/>
      <c r="Y364" s="117"/>
      <c r="Z364" s="117"/>
      <c r="AA364" s="117"/>
      <c r="AB364" s="117"/>
      <c r="AC364" s="117"/>
      <c r="AD364" s="117"/>
      <c r="AE364" s="117"/>
      <c r="AF364" s="117"/>
      <c r="AG364" s="117"/>
      <c r="AH364" s="117"/>
      <c r="AI364" s="117"/>
      <c r="AJ364" s="117"/>
      <c r="AK364" s="117"/>
      <c r="AL364" s="117"/>
      <c r="AM364" s="117"/>
      <c r="AN364" s="117"/>
      <c r="AO364" s="117"/>
      <c r="AP364" s="1700" t="s">
        <v>1141</v>
      </c>
      <c r="AQ364" s="1701" t="s">
        <v>1024</v>
      </c>
      <c r="AR364" s="118"/>
      <c r="AS364" s="118"/>
      <c r="AT364" s="117"/>
      <c r="AU364" s="117"/>
      <c r="AV364" s="117"/>
      <c r="AW364" s="117"/>
      <c r="AX364" s="117"/>
      <c r="AY364" s="117"/>
      <c r="AZ364" s="117"/>
      <c r="BA364" s="117"/>
      <c r="BO364" s="883"/>
    </row>
    <row r="365" spans="1:67" hidden="1" x14ac:dyDescent="0.25">
      <c r="A365" s="532"/>
      <c r="B365" s="117"/>
      <c r="C365" s="117"/>
      <c r="D365" s="117"/>
      <c r="E365" s="117"/>
      <c r="F365" s="117"/>
      <c r="G365" s="117"/>
      <c r="H365" s="117"/>
      <c r="I365" s="117"/>
      <c r="J365" s="117"/>
      <c r="K365" s="117"/>
      <c r="L365" s="117"/>
      <c r="M365" s="117"/>
      <c r="N365" s="117"/>
      <c r="O365" s="117"/>
      <c r="P365" s="117"/>
      <c r="Q365" s="117"/>
      <c r="R365" s="117"/>
      <c r="S365" s="117"/>
      <c r="T365" s="117"/>
      <c r="U365" s="117"/>
      <c r="V365" s="117"/>
      <c r="W365" s="117"/>
      <c r="X365" s="117"/>
      <c r="Y365" s="117"/>
      <c r="Z365" s="117"/>
      <c r="AA365" s="117"/>
      <c r="AB365" s="117"/>
      <c r="AC365" s="117"/>
      <c r="AD365" s="117"/>
      <c r="AE365" s="117"/>
      <c r="AF365" s="117"/>
      <c r="AG365" s="117"/>
      <c r="AH365" s="117"/>
      <c r="AI365" s="117"/>
      <c r="AJ365" s="117"/>
      <c r="AK365" s="117"/>
      <c r="AL365" s="117"/>
      <c r="AM365" s="117"/>
      <c r="AN365" s="117"/>
      <c r="AO365" s="117"/>
      <c r="AP365" s="1710"/>
      <c r="AQ365" s="1710"/>
      <c r="AR365" s="118"/>
      <c r="AS365" s="118"/>
      <c r="AT365" s="117"/>
      <c r="AU365" s="117"/>
      <c r="AV365" s="117"/>
      <c r="AW365" s="117"/>
      <c r="AX365" s="117"/>
      <c r="AY365" s="117"/>
      <c r="AZ365" s="117"/>
      <c r="BA365" s="117"/>
      <c r="BO365" s="883"/>
    </row>
    <row r="366" spans="1:67" ht="21" hidden="1" x14ac:dyDescent="0.25">
      <c r="A366" s="532"/>
      <c r="B366" s="117"/>
      <c r="C366" s="117"/>
      <c r="D366" s="117"/>
      <c r="E366" s="117"/>
      <c r="F366" s="117"/>
      <c r="G366" s="117"/>
      <c r="H366" s="117"/>
      <c r="I366" s="117"/>
      <c r="J366" s="117"/>
      <c r="K366" s="117"/>
      <c r="L366" s="117"/>
      <c r="M366" s="117"/>
      <c r="N366" s="117"/>
      <c r="O366" s="117"/>
      <c r="P366" s="117"/>
      <c r="Q366" s="117"/>
      <c r="R366" s="117"/>
      <c r="S366" s="117"/>
      <c r="T366" s="117"/>
      <c r="U366" s="117"/>
      <c r="V366" s="117"/>
      <c r="W366" s="117"/>
      <c r="X366" s="117"/>
      <c r="Y366" s="117"/>
      <c r="Z366" s="117"/>
      <c r="AA366" s="117"/>
      <c r="AB366" s="117"/>
      <c r="AC366" s="117"/>
      <c r="AD366" s="117"/>
      <c r="AE366" s="117"/>
      <c r="AF366" s="117"/>
      <c r="AG366" s="117"/>
      <c r="AH366" s="117"/>
      <c r="AI366" s="117"/>
      <c r="AJ366" s="117"/>
      <c r="AK366" s="117"/>
      <c r="AL366" s="117"/>
      <c r="AM366" s="117"/>
      <c r="AN366" s="117"/>
      <c r="AO366" s="117"/>
      <c r="AP366" s="1700" t="s">
        <v>1142</v>
      </c>
      <c r="AQ366" s="1701" t="s">
        <v>943</v>
      </c>
      <c r="AR366" s="118"/>
      <c r="AS366" s="118"/>
      <c r="AT366" s="117"/>
      <c r="AU366" s="117"/>
      <c r="AV366" s="117"/>
      <c r="AW366" s="117"/>
      <c r="AX366" s="117"/>
      <c r="AY366" s="117"/>
      <c r="AZ366" s="117"/>
      <c r="BA366" s="117"/>
      <c r="BO366" s="883"/>
    </row>
    <row r="367" spans="1:67" ht="21" hidden="1" x14ac:dyDescent="0.25">
      <c r="A367" s="532"/>
      <c r="B367" s="117"/>
      <c r="C367" s="117"/>
      <c r="D367" s="117"/>
      <c r="E367" s="117"/>
      <c r="F367" s="117"/>
      <c r="G367" s="117"/>
      <c r="H367" s="117"/>
      <c r="I367" s="117"/>
      <c r="J367" s="117"/>
      <c r="K367" s="117"/>
      <c r="L367" s="117"/>
      <c r="M367" s="117"/>
      <c r="N367" s="117"/>
      <c r="O367" s="117"/>
      <c r="P367" s="117"/>
      <c r="Q367" s="117"/>
      <c r="R367" s="117"/>
      <c r="S367" s="117"/>
      <c r="T367" s="117"/>
      <c r="U367" s="117"/>
      <c r="V367" s="117"/>
      <c r="W367" s="117"/>
      <c r="X367" s="117"/>
      <c r="Y367" s="117"/>
      <c r="Z367" s="117"/>
      <c r="AA367" s="117"/>
      <c r="AB367" s="117"/>
      <c r="AC367" s="117"/>
      <c r="AD367" s="117"/>
      <c r="AE367" s="117"/>
      <c r="AF367" s="117"/>
      <c r="AG367" s="117"/>
      <c r="AH367" s="117"/>
      <c r="AI367" s="117"/>
      <c r="AJ367" s="117"/>
      <c r="AK367" s="117"/>
      <c r="AL367" s="117"/>
      <c r="AM367" s="117"/>
      <c r="AN367" s="117"/>
      <c r="AO367" s="117"/>
      <c r="AP367" s="1700" t="s">
        <v>1143</v>
      </c>
      <c r="AQ367" s="1701" t="s">
        <v>985</v>
      </c>
      <c r="AR367" s="118"/>
      <c r="AS367" s="118"/>
      <c r="AT367" s="117"/>
      <c r="AU367" s="117"/>
      <c r="AV367" s="117"/>
      <c r="AW367" s="117"/>
      <c r="AX367" s="117"/>
      <c r="AY367" s="117"/>
      <c r="AZ367" s="117"/>
      <c r="BA367" s="117"/>
      <c r="BO367" s="883"/>
    </row>
    <row r="368" spans="1:67" ht="21" hidden="1" x14ac:dyDescent="0.25">
      <c r="A368" s="532"/>
      <c r="B368" s="117"/>
      <c r="C368" s="117"/>
      <c r="D368" s="117"/>
      <c r="E368" s="117"/>
      <c r="F368" s="117"/>
      <c r="G368" s="117"/>
      <c r="H368" s="117"/>
      <c r="I368" s="117"/>
      <c r="J368" s="117"/>
      <c r="K368" s="117"/>
      <c r="L368" s="117"/>
      <c r="M368" s="117"/>
      <c r="N368" s="117"/>
      <c r="O368" s="117"/>
      <c r="P368" s="117"/>
      <c r="Q368" s="117"/>
      <c r="R368" s="117"/>
      <c r="S368" s="117"/>
      <c r="T368" s="117"/>
      <c r="U368" s="117"/>
      <c r="V368" s="117"/>
      <c r="W368" s="117"/>
      <c r="X368" s="117"/>
      <c r="Y368" s="117"/>
      <c r="Z368" s="117"/>
      <c r="AA368" s="117"/>
      <c r="AB368" s="117"/>
      <c r="AC368" s="117"/>
      <c r="AD368" s="117"/>
      <c r="AE368" s="117"/>
      <c r="AF368" s="117"/>
      <c r="AG368" s="117"/>
      <c r="AH368" s="117"/>
      <c r="AI368" s="117"/>
      <c r="AJ368" s="117"/>
      <c r="AK368" s="117"/>
      <c r="AL368" s="117"/>
      <c r="AM368" s="117"/>
      <c r="AN368" s="117"/>
      <c r="AO368" s="117"/>
      <c r="AP368" s="1700" t="s">
        <v>1144</v>
      </c>
      <c r="AQ368" s="1701" t="s">
        <v>1145</v>
      </c>
      <c r="AR368" s="118"/>
      <c r="AS368" s="118"/>
      <c r="AT368" s="117"/>
      <c r="AU368" s="117"/>
      <c r="AV368" s="117"/>
      <c r="AW368" s="117"/>
      <c r="AX368" s="117"/>
      <c r="AY368" s="117"/>
      <c r="AZ368" s="117"/>
      <c r="BA368" s="117"/>
      <c r="BO368" s="883"/>
    </row>
    <row r="369" spans="1:67" ht="21" hidden="1" x14ac:dyDescent="0.25">
      <c r="A369" s="532"/>
      <c r="B369" s="117"/>
      <c r="C369" s="117"/>
      <c r="D369" s="117"/>
      <c r="E369" s="117"/>
      <c r="F369" s="117"/>
      <c r="G369" s="117"/>
      <c r="H369" s="117"/>
      <c r="I369" s="117"/>
      <c r="J369" s="117"/>
      <c r="K369" s="117"/>
      <c r="L369" s="117"/>
      <c r="M369" s="117"/>
      <c r="N369" s="117"/>
      <c r="O369" s="117"/>
      <c r="P369" s="117"/>
      <c r="Q369" s="117"/>
      <c r="R369" s="117"/>
      <c r="S369" s="117"/>
      <c r="T369" s="117"/>
      <c r="U369" s="117"/>
      <c r="V369" s="117"/>
      <c r="W369" s="117"/>
      <c r="X369" s="117"/>
      <c r="Y369" s="117"/>
      <c r="Z369" s="117"/>
      <c r="AA369" s="117"/>
      <c r="AB369" s="117"/>
      <c r="AC369" s="117"/>
      <c r="AD369" s="117"/>
      <c r="AE369" s="117"/>
      <c r="AF369" s="117"/>
      <c r="AG369" s="117"/>
      <c r="AH369" s="117"/>
      <c r="AI369" s="117"/>
      <c r="AJ369" s="117"/>
      <c r="AK369" s="117"/>
      <c r="AL369" s="117"/>
      <c r="AM369" s="117"/>
      <c r="AN369" s="117"/>
      <c r="AO369" s="117"/>
      <c r="AP369" s="1700" t="s">
        <v>1146</v>
      </c>
      <c r="AQ369" s="1701" t="s">
        <v>1147</v>
      </c>
      <c r="AR369" s="118"/>
      <c r="AS369" s="118"/>
      <c r="AT369" s="117"/>
      <c r="AU369" s="117"/>
      <c r="AV369" s="117"/>
      <c r="AW369" s="117"/>
      <c r="AX369" s="117"/>
      <c r="AY369" s="117"/>
      <c r="AZ369" s="117"/>
      <c r="BA369" s="117"/>
      <c r="BO369" s="883"/>
    </row>
    <row r="370" spans="1:67" ht="31.5" hidden="1" x14ac:dyDescent="0.25">
      <c r="A370" s="532"/>
      <c r="B370" s="117"/>
      <c r="C370" s="117"/>
      <c r="D370" s="117"/>
      <c r="E370" s="117"/>
      <c r="F370" s="117"/>
      <c r="G370" s="117"/>
      <c r="H370" s="117"/>
      <c r="I370" s="117"/>
      <c r="J370" s="117"/>
      <c r="K370" s="117"/>
      <c r="L370" s="117"/>
      <c r="M370" s="117"/>
      <c r="N370" s="117"/>
      <c r="O370" s="117"/>
      <c r="P370" s="117"/>
      <c r="Q370" s="117"/>
      <c r="R370" s="117"/>
      <c r="S370" s="117"/>
      <c r="T370" s="117"/>
      <c r="U370" s="117"/>
      <c r="V370" s="117"/>
      <c r="W370" s="117"/>
      <c r="X370" s="117"/>
      <c r="Y370" s="117"/>
      <c r="Z370" s="117"/>
      <c r="AA370" s="117"/>
      <c r="AB370" s="117"/>
      <c r="AC370" s="117"/>
      <c r="AD370" s="117"/>
      <c r="AE370" s="117"/>
      <c r="AF370" s="117"/>
      <c r="AG370" s="117"/>
      <c r="AH370" s="117"/>
      <c r="AI370" s="117"/>
      <c r="AJ370" s="117"/>
      <c r="AK370" s="117"/>
      <c r="AL370" s="117"/>
      <c r="AM370" s="117"/>
      <c r="AN370" s="117"/>
      <c r="AO370" s="117"/>
      <c r="AP370" s="1700" t="s">
        <v>1148</v>
      </c>
      <c r="AQ370" s="1701" t="s">
        <v>1071</v>
      </c>
      <c r="AR370" s="118"/>
      <c r="AS370" s="118"/>
      <c r="AT370" s="117"/>
      <c r="AU370" s="117"/>
      <c r="AV370" s="117"/>
      <c r="AW370" s="117"/>
      <c r="AX370" s="117"/>
      <c r="AY370" s="117"/>
      <c r="AZ370" s="117"/>
      <c r="BA370" s="117"/>
      <c r="BO370" s="883"/>
    </row>
    <row r="371" spans="1:67" ht="21" hidden="1" x14ac:dyDescent="0.25">
      <c r="A371" s="532"/>
      <c r="B371" s="117"/>
      <c r="C371" s="117"/>
      <c r="D371" s="117"/>
      <c r="E371" s="117"/>
      <c r="F371" s="117"/>
      <c r="G371" s="117"/>
      <c r="H371" s="117"/>
      <c r="I371" s="117"/>
      <c r="J371" s="117"/>
      <c r="K371" s="117"/>
      <c r="L371" s="117"/>
      <c r="M371" s="117"/>
      <c r="N371" s="117"/>
      <c r="O371" s="117"/>
      <c r="P371" s="117"/>
      <c r="Q371" s="117"/>
      <c r="R371" s="117"/>
      <c r="S371" s="117"/>
      <c r="T371" s="117"/>
      <c r="U371" s="117"/>
      <c r="V371" s="117"/>
      <c r="W371" s="117"/>
      <c r="X371" s="117"/>
      <c r="Y371" s="117"/>
      <c r="Z371" s="117"/>
      <c r="AA371" s="117"/>
      <c r="AB371" s="117"/>
      <c r="AC371" s="117"/>
      <c r="AD371" s="117"/>
      <c r="AE371" s="117"/>
      <c r="AF371" s="117"/>
      <c r="AG371" s="117"/>
      <c r="AH371" s="117"/>
      <c r="AI371" s="117"/>
      <c r="AJ371" s="117"/>
      <c r="AK371" s="117"/>
      <c r="AL371" s="117"/>
      <c r="AM371" s="117"/>
      <c r="AN371" s="117"/>
      <c r="AO371" s="117"/>
      <c r="AP371" s="1700" t="s">
        <v>1149</v>
      </c>
      <c r="AQ371" s="1701" t="s">
        <v>1034</v>
      </c>
      <c r="AR371" s="118"/>
      <c r="AS371" s="118"/>
      <c r="AT371" s="117"/>
      <c r="AU371" s="117"/>
      <c r="AV371" s="117"/>
      <c r="AW371" s="117"/>
      <c r="AX371" s="117"/>
      <c r="AY371" s="117"/>
      <c r="AZ371" s="117"/>
      <c r="BA371" s="117"/>
      <c r="BO371" s="883"/>
    </row>
    <row r="372" spans="1:67" hidden="1" x14ac:dyDescent="0.25">
      <c r="A372" s="532"/>
      <c r="B372" s="117"/>
      <c r="C372" s="117"/>
      <c r="D372" s="117"/>
      <c r="E372" s="117"/>
      <c r="F372" s="117"/>
      <c r="G372" s="117"/>
      <c r="H372" s="117"/>
      <c r="I372" s="117"/>
      <c r="J372" s="117"/>
      <c r="K372" s="117"/>
      <c r="L372" s="117"/>
      <c r="M372" s="117"/>
      <c r="N372" s="117"/>
      <c r="O372" s="117"/>
      <c r="P372" s="117"/>
      <c r="Q372" s="117"/>
      <c r="R372" s="117"/>
      <c r="S372" s="117"/>
      <c r="T372" s="117"/>
      <c r="U372" s="117"/>
      <c r="V372" s="117"/>
      <c r="W372" s="117"/>
      <c r="X372" s="117"/>
      <c r="Y372" s="117"/>
      <c r="Z372" s="117"/>
      <c r="AA372" s="117"/>
      <c r="AB372" s="117"/>
      <c r="AC372" s="117"/>
      <c r="AD372" s="117"/>
      <c r="AE372" s="117"/>
      <c r="AF372" s="117"/>
      <c r="AG372" s="117"/>
      <c r="AH372" s="117"/>
      <c r="AI372" s="117"/>
      <c r="AJ372" s="117"/>
      <c r="AK372" s="117"/>
      <c r="AL372" s="117"/>
      <c r="AM372" s="117"/>
      <c r="AN372" s="117"/>
      <c r="AO372" s="117"/>
      <c r="AP372" s="1700" t="s">
        <v>1150</v>
      </c>
      <c r="AQ372" s="1701" t="s">
        <v>1094</v>
      </c>
      <c r="AR372" s="118"/>
      <c r="AS372" s="118"/>
      <c r="AT372" s="117"/>
      <c r="AU372" s="117"/>
      <c r="AV372" s="117"/>
      <c r="AW372" s="117"/>
      <c r="AX372" s="117"/>
      <c r="AY372" s="117"/>
      <c r="AZ372" s="117"/>
      <c r="BA372" s="117"/>
      <c r="BO372" s="883"/>
    </row>
    <row r="373" spans="1:67" ht="21" hidden="1" x14ac:dyDescent="0.25">
      <c r="A373" s="532"/>
      <c r="B373" s="117"/>
      <c r="C373" s="117"/>
      <c r="D373" s="117"/>
      <c r="E373" s="117"/>
      <c r="F373" s="117"/>
      <c r="G373" s="117"/>
      <c r="H373" s="117"/>
      <c r="I373" s="117"/>
      <c r="J373" s="117"/>
      <c r="K373" s="117"/>
      <c r="L373" s="117"/>
      <c r="M373" s="117"/>
      <c r="N373" s="117"/>
      <c r="O373" s="117"/>
      <c r="P373" s="117"/>
      <c r="Q373" s="117"/>
      <c r="R373" s="117"/>
      <c r="S373" s="117"/>
      <c r="T373" s="117"/>
      <c r="U373" s="117"/>
      <c r="V373" s="117"/>
      <c r="W373" s="117"/>
      <c r="X373" s="117"/>
      <c r="Y373" s="117"/>
      <c r="Z373" s="117"/>
      <c r="AA373" s="117"/>
      <c r="AB373" s="117"/>
      <c r="AC373" s="117"/>
      <c r="AD373" s="117"/>
      <c r="AE373" s="117"/>
      <c r="AF373" s="117"/>
      <c r="AG373" s="117"/>
      <c r="AH373" s="117"/>
      <c r="AI373" s="117"/>
      <c r="AJ373" s="117"/>
      <c r="AK373" s="117"/>
      <c r="AL373" s="117"/>
      <c r="AM373" s="117"/>
      <c r="AN373" s="117"/>
      <c r="AO373" s="117"/>
      <c r="AP373" s="1700" t="s">
        <v>1151</v>
      </c>
      <c r="AQ373" s="1701" t="s">
        <v>985</v>
      </c>
      <c r="AR373" s="118"/>
      <c r="AS373" s="118"/>
      <c r="AT373" s="117"/>
      <c r="AU373" s="117"/>
      <c r="AV373" s="117"/>
      <c r="AW373" s="117"/>
      <c r="AX373" s="117"/>
      <c r="AY373" s="117"/>
      <c r="AZ373" s="117"/>
      <c r="BA373" s="117"/>
      <c r="BO373" s="883"/>
    </row>
    <row r="374" spans="1:67" hidden="1" x14ac:dyDescent="0.25">
      <c r="A374" s="532"/>
      <c r="B374" s="117"/>
      <c r="C374" s="117"/>
      <c r="D374" s="117"/>
      <c r="E374" s="117"/>
      <c r="F374" s="117"/>
      <c r="G374" s="117"/>
      <c r="H374" s="117"/>
      <c r="I374" s="117"/>
      <c r="J374" s="117"/>
      <c r="K374" s="117"/>
      <c r="L374" s="117"/>
      <c r="M374" s="117"/>
      <c r="N374" s="117"/>
      <c r="O374" s="117"/>
      <c r="P374" s="117"/>
      <c r="Q374" s="117"/>
      <c r="R374" s="117"/>
      <c r="S374" s="117"/>
      <c r="T374" s="117"/>
      <c r="U374" s="117"/>
      <c r="V374" s="117"/>
      <c r="W374" s="117"/>
      <c r="X374" s="117"/>
      <c r="Y374" s="117"/>
      <c r="Z374" s="117"/>
      <c r="AA374" s="117"/>
      <c r="AB374" s="117"/>
      <c r="AC374" s="117"/>
      <c r="AD374" s="117"/>
      <c r="AE374" s="117"/>
      <c r="AF374" s="117"/>
      <c r="AG374" s="117"/>
      <c r="AH374" s="117"/>
      <c r="AI374" s="117"/>
      <c r="AJ374" s="117"/>
      <c r="AK374" s="117"/>
      <c r="AL374" s="117"/>
      <c r="AM374" s="117"/>
      <c r="AN374" s="117"/>
      <c r="AO374" s="117"/>
      <c r="AP374" s="2264" t="s">
        <v>1152</v>
      </c>
      <c r="AQ374" s="1705" t="s">
        <v>1153</v>
      </c>
      <c r="AR374" s="118"/>
      <c r="AS374" s="118"/>
      <c r="AT374" s="117"/>
      <c r="AU374" s="117"/>
      <c r="AV374" s="117"/>
      <c r="AW374" s="117"/>
      <c r="AX374" s="117"/>
      <c r="AY374" s="117"/>
      <c r="AZ374" s="117"/>
      <c r="BA374" s="117"/>
      <c r="BO374" s="883"/>
    </row>
    <row r="375" spans="1:67" hidden="1" x14ac:dyDescent="0.25">
      <c r="A375" s="532"/>
      <c r="B375" s="117"/>
      <c r="C375" s="117"/>
      <c r="D375" s="117"/>
      <c r="E375" s="117"/>
      <c r="F375" s="117"/>
      <c r="G375" s="117"/>
      <c r="H375" s="117"/>
      <c r="I375" s="117"/>
      <c r="J375" s="117"/>
      <c r="K375" s="117"/>
      <c r="L375" s="117"/>
      <c r="M375" s="117"/>
      <c r="N375" s="117"/>
      <c r="O375" s="117"/>
      <c r="P375" s="117"/>
      <c r="Q375" s="117"/>
      <c r="R375" s="117"/>
      <c r="S375" s="117"/>
      <c r="T375" s="117"/>
      <c r="U375" s="117"/>
      <c r="V375" s="117"/>
      <c r="W375" s="117"/>
      <c r="X375" s="117"/>
      <c r="Y375" s="117"/>
      <c r="Z375" s="117"/>
      <c r="AA375" s="117"/>
      <c r="AB375" s="117"/>
      <c r="AC375" s="117"/>
      <c r="AD375" s="117"/>
      <c r="AE375" s="117"/>
      <c r="AF375" s="117"/>
      <c r="AG375" s="117"/>
      <c r="AH375" s="117"/>
      <c r="AI375" s="117"/>
      <c r="AJ375" s="117"/>
      <c r="AK375" s="117"/>
      <c r="AL375" s="117"/>
      <c r="AM375" s="117"/>
      <c r="AN375" s="117"/>
      <c r="AO375" s="117"/>
      <c r="AP375" s="2265"/>
      <c r="AQ375" s="1701" t="s">
        <v>1154</v>
      </c>
      <c r="AR375" s="118"/>
      <c r="AS375" s="118"/>
      <c r="AT375" s="117"/>
      <c r="AU375" s="117"/>
      <c r="AV375" s="117"/>
      <c r="AW375" s="117"/>
      <c r="AX375" s="117"/>
      <c r="AY375" s="117"/>
      <c r="AZ375" s="117"/>
      <c r="BA375" s="117"/>
      <c r="BO375" s="883"/>
    </row>
    <row r="376" spans="1:67" hidden="1" x14ac:dyDescent="0.25">
      <c r="A376" s="532"/>
      <c r="B376" s="117"/>
      <c r="C376" s="117"/>
      <c r="D376" s="117"/>
      <c r="E376" s="117"/>
      <c r="F376" s="117"/>
      <c r="G376" s="117"/>
      <c r="H376" s="117"/>
      <c r="I376" s="117"/>
      <c r="J376" s="117"/>
      <c r="K376" s="117"/>
      <c r="L376" s="117"/>
      <c r="M376" s="117"/>
      <c r="N376" s="117"/>
      <c r="O376" s="117"/>
      <c r="P376" s="117"/>
      <c r="Q376" s="117"/>
      <c r="R376" s="117"/>
      <c r="S376" s="117"/>
      <c r="T376" s="117"/>
      <c r="U376" s="117"/>
      <c r="V376" s="117"/>
      <c r="W376" s="117"/>
      <c r="X376" s="117"/>
      <c r="Y376" s="117"/>
      <c r="Z376" s="117"/>
      <c r="AA376" s="117"/>
      <c r="AB376" s="117"/>
      <c r="AC376" s="117"/>
      <c r="AD376" s="117"/>
      <c r="AE376" s="117"/>
      <c r="AF376" s="117"/>
      <c r="AG376" s="117"/>
      <c r="AH376" s="117"/>
      <c r="AI376" s="117"/>
      <c r="AJ376" s="117"/>
      <c r="AK376" s="117"/>
      <c r="AL376" s="117"/>
      <c r="AM376" s="117"/>
      <c r="AN376" s="117"/>
      <c r="AO376" s="117"/>
      <c r="AP376" s="1700" t="s">
        <v>1155</v>
      </c>
      <c r="AQ376" s="1701" t="s">
        <v>1071</v>
      </c>
      <c r="AR376" s="118"/>
      <c r="AS376" s="118"/>
      <c r="AT376" s="117"/>
      <c r="AU376" s="117"/>
      <c r="AV376" s="117"/>
      <c r="AW376" s="117"/>
      <c r="AX376" s="117"/>
      <c r="AY376" s="117"/>
      <c r="AZ376" s="117"/>
      <c r="BA376" s="117"/>
      <c r="BO376" s="883"/>
    </row>
    <row r="377" spans="1:67" hidden="1" x14ac:dyDescent="0.25">
      <c r="A377" s="532"/>
      <c r="B377" s="117"/>
      <c r="C377" s="117"/>
      <c r="D377" s="117"/>
      <c r="E377" s="117"/>
      <c r="F377" s="117"/>
      <c r="G377" s="117"/>
      <c r="H377" s="117"/>
      <c r="I377" s="117"/>
      <c r="J377" s="117"/>
      <c r="K377" s="117"/>
      <c r="L377" s="117"/>
      <c r="M377" s="117"/>
      <c r="N377" s="117"/>
      <c r="O377" s="117"/>
      <c r="P377" s="117"/>
      <c r="Q377" s="117"/>
      <c r="R377" s="117"/>
      <c r="S377" s="117"/>
      <c r="T377" s="117"/>
      <c r="U377" s="117"/>
      <c r="V377" s="117"/>
      <c r="W377" s="117"/>
      <c r="X377" s="117"/>
      <c r="Y377" s="117"/>
      <c r="Z377" s="117"/>
      <c r="AA377" s="117"/>
      <c r="AB377" s="117"/>
      <c r="AC377" s="117"/>
      <c r="AD377" s="117"/>
      <c r="AE377" s="117"/>
      <c r="AF377" s="117"/>
      <c r="AG377" s="117"/>
      <c r="AH377" s="117"/>
      <c r="AI377" s="117"/>
      <c r="AJ377" s="117"/>
      <c r="AK377" s="117"/>
      <c r="AL377" s="117"/>
      <c r="AM377" s="117"/>
      <c r="AN377" s="117"/>
      <c r="AO377" s="117"/>
      <c r="AP377" s="2264" t="s">
        <v>1156</v>
      </c>
      <c r="AQ377" s="1705" t="s">
        <v>1157</v>
      </c>
      <c r="AR377" s="118"/>
      <c r="AS377" s="118"/>
      <c r="AT377" s="117"/>
      <c r="AU377" s="117"/>
      <c r="AV377" s="117"/>
      <c r="AW377" s="117"/>
      <c r="AX377" s="117"/>
      <c r="AY377" s="117"/>
      <c r="AZ377" s="117"/>
      <c r="BA377" s="117"/>
      <c r="BO377" s="883"/>
    </row>
    <row r="378" spans="1:67" hidden="1" x14ac:dyDescent="0.25">
      <c r="A378" s="532"/>
      <c r="B378" s="117"/>
      <c r="C378" s="117"/>
      <c r="D378" s="117"/>
      <c r="E378" s="117"/>
      <c r="F378" s="117"/>
      <c r="G378" s="117"/>
      <c r="H378" s="117"/>
      <c r="I378" s="117"/>
      <c r="J378" s="117"/>
      <c r="K378" s="117"/>
      <c r="L378" s="117"/>
      <c r="M378" s="117"/>
      <c r="N378" s="117"/>
      <c r="O378" s="117"/>
      <c r="P378" s="117"/>
      <c r="Q378" s="117"/>
      <c r="R378" s="117"/>
      <c r="S378" s="117"/>
      <c r="T378" s="117"/>
      <c r="U378" s="117"/>
      <c r="V378" s="117"/>
      <c r="W378" s="117"/>
      <c r="X378" s="117"/>
      <c r="Y378" s="117"/>
      <c r="Z378" s="117"/>
      <c r="AA378" s="117"/>
      <c r="AB378" s="117"/>
      <c r="AC378" s="117"/>
      <c r="AD378" s="117"/>
      <c r="AE378" s="117"/>
      <c r="AF378" s="117"/>
      <c r="AG378" s="117"/>
      <c r="AH378" s="117"/>
      <c r="AI378" s="117"/>
      <c r="AJ378" s="117"/>
      <c r="AK378" s="117"/>
      <c r="AL378" s="117"/>
      <c r="AM378" s="117"/>
      <c r="AN378" s="117"/>
      <c r="AO378" s="117"/>
      <c r="AP378" s="2265"/>
      <c r="AQ378" s="1701" t="s">
        <v>1158</v>
      </c>
      <c r="AR378" s="118"/>
      <c r="AS378" s="118"/>
      <c r="AT378" s="117"/>
      <c r="AU378" s="117"/>
      <c r="AV378" s="117"/>
      <c r="AW378" s="117"/>
      <c r="AX378" s="117"/>
      <c r="AY378" s="117"/>
      <c r="AZ378" s="117"/>
      <c r="BA378" s="117"/>
      <c r="BO378" s="883"/>
    </row>
    <row r="379" spans="1:67" hidden="1" x14ac:dyDescent="0.25">
      <c r="A379" s="532"/>
      <c r="B379" s="117"/>
      <c r="C379" s="117"/>
      <c r="D379" s="117"/>
      <c r="E379" s="117"/>
      <c r="F379" s="117"/>
      <c r="G379" s="117"/>
      <c r="H379" s="117"/>
      <c r="I379" s="117"/>
      <c r="J379" s="117"/>
      <c r="K379" s="117"/>
      <c r="L379" s="117"/>
      <c r="M379" s="117"/>
      <c r="N379" s="117"/>
      <c r="O379" s="117"/>
      <c r="P379" s="117"/>
      <c r="Q379" s="117"/>
      <c r="R379" s="117"/>
      <c r="S379" s="117"/>
      <c r="T379" s="117"/>
      <c r="U379" s="117"/>
      <c r="V379" s="117"/>
      <c r="W379" s="117"/>
      <c r="X379" s="117"/>
      <c r="Y379" s="117"/>
      <c r="Z379" s="117"/>
      <c r="AA379" s="117"/>
      <c r="AB379" s="117"/>
      <c r="AC379" s="117"/>
      <c r="AD379" s="117"/>
      <c r="AE379" s="117"/>
      <c r="AF379" s="117"/>
      <c r="AG379" s="117"/>
      <c r="AH379" s="117"/>
      <c r="AI379" s="117"/>
      <c r="AJ379" s="117"/>
      <c r="AK379" s="117"/>
      <c r="AL379" s="117"/>
      <c r="AM379" s="117"/>
      <c r="AN379" s="117"/>
      <c r="AO379" s="117"/>
      <c r="AP379" s="1700" t="s">
        <v>1159</v>
      </c>
      <c r="AQ379" s="1701" t="s">
        <v>985</v>
      </c>
      <c r="AR379" s="118"/>
      <c r="AS379" s="118"/>
      <c r="AT379" s="117"/>
      <c r="AU379" s="117"/>
      <c r="AV379" s="117"/>
      <c r="AW379" s="117"/>
      <c r="AX379" s="117"/>
      <c r="AY379" s="117"/>
      <c r="AZ379" s="117"/>
      <c r="BA379" s="117"/>
      <c r="BO379" s="883"/>
    </row>
    <row r="380" spans="1:67" hidden="1" x14ac:dyDescent="0.25">
      <c r="A380" s="532"/>
      <c r="B380" s="117"/>
      <c r="C380" s="117"/>
      <c r="D380" s="117"/>
      <c r="E380" s="117"/>
      <c r="F380" s="117"/>
      <c r="G380" s="117"/>
      <c r="H380" s="117"/>
      <c r="I380" s="117"/>
      <c r="J380" s="117"/>
      <c r="K380" s="117"/>
      <c r="L380" s="117"/>
      <c r="M380" s="117"/>
      <c r="N380" s="117"/>
      <c r="O380" s="117"/>
      <c r="P380" s="117"/>
      <c r="Q380" s="117"/>
      <c r="R380" s="117"/>
      <c r="S380" s="117"/>
      <c r="T380" s="117"/>
      <c r="U380" s="117"/>
      <c r="V380" s="117"/>
      <c r="W380" s="117"/>
      <c r="X380" s="117"/>
      <c r="Y380" s="117"/>
      <c r="Z380" s="117"/>
      <c r="AA380" s="117"/>
      <c r="AB380" s="117"/>
      <c r="AC380" s="117"/>
      <c r="AD380" s="117"/>
      <c r="AE380" s="117"/>
      <c r="AF380" s="117"/>
      <c r="AG380" s="117"/>
      <c r="AH380" s="117"/>
      <c r="AI380" s="117"/>
      <c r="AJ380" s="117"/>
      <c r="AK380" s="117"/>
      <c r="AL380" s="117"/>
      <c r="AM380" s="117"/>
      <c r="AN380" s="117"/>
      <c r="AO380" s="117"/>
      <c r="AP380" s="1710"/>
      <c r="AQ380" s="1705" t="s">
        <v>1160</v>
      </c>
      <c r="AR380" s="118"/>
      <c r="AS380" s="118"/>
      <c r="AT380" s="117"/>
      <c r="AU380" s="117"/>
      <c r="AV380" s="117"/>
      <c r="AW380" s="117"/>
      <c r="AX380" s="117"/>
      <c r="AY380" s="117"/>
      <c r="AZ380" s="117"/>
      <c r="BA380" s="117"/>
      <c r="BO380" s="883"/>
    </row>
    <row r="381" spans="1:67" ht="21" hidden="1" x14ac:dyDescent="0.25">
      <c r="A381" s="532"/>
      <c r="B381" s="117"/>
      <c r="C381" s="117"/>
      <c r="D381" s="117"/>
      <c r="E381" s="117"/>
      <c r="F381" s="117"/>
      <c r="G381" s="117"/>
      <c r="H381" s="117"/>
      <c r="I381" s="117"/>
      <c r="J381" s="117"/>
      <c r="K381" s="117"/>
      <c r="L381" s="117"/>
      <c r="M381" s="117"/>
      <c r="N381" s="117"/>
      <c r="O381" s="117"/>
      <c r="P381" s="117"/>
      <c r="Q381" s="117"/>
      <c r="R381" s="117"/>
      <c r="S381" s="117"/>
      <c r="T381" s="117"/>
      <c r="U381" s="117"/>
      <c r="V381" s="117"/>
      <c r="W381" s="117"/>
      <c r="X381" s="117"/>
      <c r="Y381" s="117"/>
      <c r="Z381" s="117"/>
      <c r="AA381" s="117"/>
      <c r="AB381" s="117"/>
      <c r="AC381" s="117"/>
      <c r="AD381" s="117"/>
      <c r="AE381" s="117"/>
      <c r="AF381" s="117"/>
      <c r="AG381" s="117"/>
      <c r="AH381" s="117"/>
      <c r="AI381" s="117"/>
      <c r="AJ381" s="117"/>
      <c r="AK381" s="117"/>
      <c r="AL381" s="117"/>
      <c r="AM381" s="117"/>
      <c r="AN381" s="117"/>
      <c r="AO381" s="117"/>
      <c r="AP381" s="1700" t="s">
        <v>1161</v>
      </c>
      <c r="AQ381" s="1701" t="s">
        <v>1162</v>
      </c>
      <c r="AR381" s="118"/>
      <c r="AS381" s="118"/>
      <c r="AT381" s="117"/>
      <c r="AU381" s="117"/>
      <c r="AV381" s="117"/>
      <c r="AW381" s="117"/>
      <c r="AX381" s="117"/>
      <c r="AY381" s="117"/>
      <c r="AZ381" s="117"/>
      <c r="BA381" s="117"/>
      <c r="BO381" s="883"/>
    </row>
    <row r="382" spans="1:67" ht="21" hidden="1" x14ac:dyDescent="0.25">
      <c r="A382" s="532"/>
      <c r="B382" s="117"/>
      <c r="C382" s="117"/>
      <c r="D382" s="117"/>
      <c r="E382" s="117"/>
      <c r="F382" s="117"/>
      <c r="G382" s="117"/>
      <c r="H382" s="117"/>
      <c r="I382" s="117"/>
      <c r="J382" s="117"/>
      <c r="K382" s="117"/>
      <c r="L382" s="117"/>
      <c r="M382" s="117"/>
      <c r="N382" s="117"/>
      <c r="O382" s="117"/>
      <c r="P382" s="117"/>
      <c r="Q382" s="117"/>
      <c r="R382" s="117"/>
      <c r="S382" s="117"/>
      <c r="T382" s="117"/>
      <c r="U382" s="117"/>
      <c r="V382" s="117"/>
      <c r="W382" s="117"/>
      <c r="X382" s="117"/>
      <c r="Y382" s="117"/>
      <c r="Z382" s="117"/>
      <c r="AA382" s="117"/>
      <c r="AB382" s="117"/>
      <c r="AC382" s="117"/>
      <c r="AD382" s="117"/>
      <c r="AE382" s="117"/>
      <c r="AF382" s="117"/>
      <c r="AG382" s="117"/>
      <c r="AH382" s="117"/>
      <c r="AI382" s="117"/>
      <c r="AJ382" s="117"/>
      <c r="AK382" s="117"/>
      <c r="AL382" s="117"/>
      <c r="AM382" s="117"/>
      <c r="AN382" s="117"/>
      <c r="AO382" s="117"/>
      <c r="AP382" s="1700" t="s">
        <v>1163</v>
      </c>
      <c r="AQ382" s="1701" t="s">
        <v>1077</v>
      </c>
      <c r="AR382" s="118"/>
      <c r="AS382" s="118"/>
      <c r="AT382" s="117"/>
      <c r="AU382" s="117"/>
      <c r="AV382" s="117"/>
      <c r="AW382" s="117"/>
      <c r="AX382" s="117"/>
      <c r="AY382" s="117"/>
      <c r="AZ382" s="117"/>
      <c r="BA382" s="117"/>
      <c r="BO382" s="883"/>
    </row>
    <row r="383" spans="1:67" ht="21" hidden="1" x14ac:dyDescent="0.25">
      <c r="A383" s="532"/>
      <c r="B383" s="117"/>
      <c r="C383" s="117"/>
      <c r="D383" s="117"/>
      <c r="E383" s="117"/>
      <c r="F383" s="117"/>
      <c r="G383" s="117"/>
      <c r="H383" s="117"/>
      <c r="I383" s="117"/>
      <c r="J383" s="117"/>
      <c r="K383" s="117"/>
      <c r="L383" s="117"/>
      <c r="M383" s="117"/>
      <c r="N383" s="117"/>
      <c r="O383" s="117"/>
      <c r="P383" s="117"/>
      <c r="Q383" s="117"/>
      <c r="R383" s="117"/>
      <c r="S383" s="117"/>
      <c r="T383" s="117"/>
      <c r="U383" s="117"/>
      <c r="V383" s="117"/>
      <c r="W383" s="117"/>
      <c r="X383" s="117"/>
      <c r="Y383" s="117"/>
      <c r="Z383" s="117"/>
      <c r="AA383" s="117"/>
      <c r="AB383" s="117"/>
      <c r="AC383" s="117"/>
      <c r="AD383" s="117"/>
      <c r="AE383" s="117"/>
      <c r="AF383" s="117"/>
      <c r="AG383" s="117"/>
      <c r="AH383" s="117"/>
      <c r="AI383" s="117"/>
      <c r="AJ383" s="117"/>
      <c r="AK383" s="117"/>
      <c r="AL383" s="117"/>
      <c r="AM383" s="117"/>
      <c r="AN383" s="117"/>
      <c r="AO383" s="117"/>
      <c r="AP383" s="1700" t="s">
        <v>1164</v>
      </c>
      <c r="AQ383" s="1701" t="s">
        <v>1034</v>
      </c>
      <c r="AR383" s="118"/>
      <c r="AS383" s="118"/>
      <c r="AT383" s="117"/>
      <c r="AU383" s="117"/>
      <c r="AV383" s="117"/>
      <c r="AW383" s="117"/>
      <c r="AX383" s="117"/>
      <c r="AY383" s="117"/>
      <c r="AZ383" s="117"/>
      <c r="BA383" s="117"/>
      <c r="BO383" s="883"/>
    </row>
    <row r="384" spans="1:67" hidden="1" x14ac:dyDescent="0.25">
      <c r="A384" s="532"/>
      <c r="B384" s="117"/>
      <c r="C384" s="117"/>
      <c r="D384" s="117"/>
      <c r="E384" s="117"/>
      <c r="F384" s="117"/>
      <c r="G384" s="117"/>
      <c r="H384" s="117"/>
      <c r="I384" s="117"/>
      <c r="J384" s="117"/>
      <c r="K384" s="117"/>
      <c r="L384" s="117"/>
      <c r="M384" s="117"/>
      <c r="N384" s="117"/>
      <c r="O384" s="117"/>
      <c r="P384" s="117"/>
      <c r="Q384" s="117"/>
      <c r="R384" s="117"/>
      <c r="S384" s="117"/>
      <c r="T384" s="117"/>
      <c r="U384" s="117"/>
      <c r="V384" s="117"/>
      <c r="W384" s="117"/>
      <c r="X384" s="117"/>
      <c r="Y384" s="117"/>
      <c r="Z384" s="117"/>
      <c r="AA384" s="117"/>
      <c r="AB384" s="117"/>
      <c r="AC384" s="117"/>
      <c r="AD384" s="117"/>
      <c r="AE384" s="117"/>
      <c r="AF384" s="117"/>
      <c r="AG384" s="117"/>
      <c r="AH384" s="117"/>
      <c r="AI384" s="117"/>
      <c r="AJ384" s="117"/>
      <c r="AK384" s="117"/>
      <c r="AL384" s="117"/>
      <c r="AM384" s="117"/>
      <c r="AN384" s="117"/>
      <c r="AO384" s="117"/>
      <c r="AP384" s="1710"/>
      <c r="AQ384" s="1710"/>
      <c r="AR384" s="118"/>
      <c r="AS384" s="118"/>
      <c r="AT384" s="117"/>
      <c r="AU384" s="117"/>
      <c r="AV384" s="117"/>
      <c r="AW384" s="117"/>
      <c r="AX384" s="117"/>
      <c r="AY384" s="117"/>
      <c r="AZ384" s="117"/>
      <c r="BA384" s="117"/>
      <c r="BO384" s="883"/>
    </row>
    <row r="385" spans="1:67" ht="42" hidden="1" x14ac:dyDescent="0.25">
      <c r="A385" s="532"/>
      <c r="B385" s="117"/>
      <c r="C385" s="117"/>
      <c r="D385" s="117"/>
      <c r="E385" s="117"/>
      <c r="F385" s="117"/>
      <c r="G385" s="117"/>
      <c r="H385" s="117"/>
      <c r="I385" s="117"/>
      <c r="J385" s="117"/>
      <c r="K385" s="117"/>
      <c r="L385" s="117"/>
      <c r="M385" s="117"/>
      <c r="N385" s="117"/>
      <c r="O385" s="117"/>
      <c r="P385" s="117"/>
      <c r="Q385" s="117"/>
      <c r="R385" s="117"/>
      <c r="S385" s="117"/>
      <c r="T385" s="117"/>
      <c r="U385" s="117"/>
      <c r="V385" s="117"/>
      <c r="W385" s="117"/>
      <c r="X385" s="117"/>
      <c r="Y385" s="117"/>
      <c r="Z385" s="117"/>
      <c r="AA385" s="117"/>
      <c r="AB385" s="117"/>
      <c r="AC385" s="117"/>
      <c r="AD385" s="117"/>
      <c r="AE385" s="117"/>
      <c r="AF385" s="117"/>
      <c r="AG385" s="117"/>
      <c r="AH385" s="117"/>
      <c r="AI385" s="117"/>
      <c r="AJ385" s="117"/>
      <c r="AK385" s="117"/>
      <c r="AL385" s="117"/>
      <c r="AM385" s="117"/>
      <c r="AN385" s="117"/>
      <c r="AO385" s="117"/>
      <c r="AP385" s="1700" t="s">
        <v>1165</v>
      </c>
      <c r="AQ385" s="1701" t="s">
        <v>1059</v>
      </c>
      <c r="AR385" s="118"/>
      <c r="AS385" s="118"/>
      <c r="AT385" s="117"/>
      <c r="AU385" s="117"/>
      <c r="AV385" s="117"/>
      <c r="AW385" s="117"/>
      <c r="AX385" s="117"/>
      <c r="AY385" s="117"/>
      <c r="AZ385" s="117"/>
      <c r="BA385" s="117"/>
      <c r="BO385" s="883"/>
    </row>
    <row r="386" spans="1:67" hidden="1" x14ac:dyDescent="0.25">
      <c r="A386" s="532"/>
      <c r="B386" s="117"/>
      <c r="C386" s="117"/>
      <c r="D386" s="117"/>
      <c r="E386" s="117"/>
      <c r="F386" s="117"/>
      <c r="G386" s="117"/>
      <c r="H386" s="117"/>
      <c r="I386" s="117"/>
      <c r="J386" s="117"/>
      <c r="K386" s="117"/>
      <c r="L386" s="117"/>
      <c r="M386" s="117"/>
      <c r="N386" s="117"/>
      <c r="O386" s="117"/>
      <c r="P386" s="117"/>
      <c r="Q386" s="117"/>
      <c r="R386" s="117"/>
      <c r="S386" s="117"/>
      <c r="T386" s="117"/>
      <c r="U386" s="117"/>
      <c r="V386" s="117"/>
      <c r="W386" s="117"/>
      <c r="X386" s="117"/>
      <c r="Y386" s="117"/>
      <c r="Z386" s="117"/>
      <c r="AA386" s="117"/>
      <c r="AB386" s="117"/>
      <c r="AC386" s="117"/>
      <c r="AD386" s="117"/>
      <c r="AE386" s="117"/>
      <c r="AF386" s="117"/>
      <c r="AG386" s="117"/>
      <c r="AH386" s="117"/>
      <c r="AI386" s="117"/>
      <c r="AJ386" s="117"/>
      <c r="AK386" s="117"/>
      <c r="AL386" s="117"/>
      <c r="AM386" s="117"/>
      <c r="AN386" s="117"/>
      <c r="AO386" s="117"/>
      <c r="AP386" s="1710"/>
      <c r="AQ386" s="1710"/>
      <c r="AR386" s="118"/>
      <c r="AS386" s="118"/>
      <c r="AT386" s="117"/>
      <c r="AU386" s="117"/>
      <c r="AV386" s="117"/>
      <c r="AW386" s="117"/>
      <c r="AX386" s="117"/>
      <c r="AY386" s="117"/>
      <c r="AZ386" s="117"/>
      <c r="BA386" s="117"/>
      <c r="BO386" s="883"/>
    </row>
    <row r="387" spans="1:67" ht="21" hidden="1" x14ac:dyDescent="0.25">
      <c r="A387" s="532"/>
      <c r="B387" s="117"/>
      <c r="C387" s="117"/>
      <c r="D387" s="117"/>
      <c r="E387" s="117"/>
      <c r="F387" s="117"/>
      <c r="G387" s="117"/>
      <c r="H387" s="117"/>
      <c r="I387" s="117"/>
      <c r="J387" s="117"/>
      <c r="K387" s="117"/>
      <c r="L387" s="117"/>
      <c r="M387" s="117"/>
      <c r="N387" s="117"/>
      <c r="O387" s="117"/>
      <c r="P387" s="117"/>
      <c r="Q387" s="117"/>
      <c r="R387" s="117"/>
      <c r="S387" s="117"/>
      <c r="T387" s="117"/>
      <c r="U387" s="117"/>
      <c r="V387" s="117"/>
      <c r="W387" s="117"/>
      <c r="X387" s="117"/>
      <c r="Y387" s="117"/>
      <c r="Z387" s="117"/>
      <c r="AA387" s="117"/>
      <c r="AB387" s="117"/>
      <c r="AC387" s="117"/>
      <c r="AD387" s="117"/>
      <c r="AE387" s="117"/>
      <c r="AF387" s="117"/>
      <c r="AG387" s="117"/>
      <c r="AH387" s="117"/>
      <c r="AI387" s="117"/>
      <c r="AJ387" s="117"/>
      <c r="AK387" s="117"/>
      <c r="AL387" s="117"/>
      <c r="AM387" s="117"/>
      <c r="AN387" s="117"/>
      <c r="AO387" s="117"/>
      <c r="AP387" s="1714" t="s">
        <v>1166</v>
      </c>
      <c r="AQ387" s="1715" t="s">
        <v>1167</v>
      </c>
      <c r="AR387" s="884"/>
      <c r="AS387" s="884"/>
      <c r="AT387" s="117"/>
      <c r="AU387" s="117"/>
      <c r="AV387" s="117"/>
      <c r="AW387" s="117"/>
      <c r="AX387" s="117"/>
      <c r="AY387" s="117"/>
      <c r="AZ387" s="117"/>
      <c r="BA387" s="117"/>
      <c r="BO387" s="883"/>
    </row>
    <row r="388" spans="1:67" s="13" customFormat="1" ht="21" x14ac:dyDescent="0.25">
      <c r="A388" s="879"/>
      <c r="B388" s="879"/>
      <c r="C388" s="879"/>
      <c r="D388" s="879"/>
      <c r="E388" s="879"/>
      <c r="F388" s="879"/>
      <c r="G388" s="879"/>
      <c r="H388" s="879"/>
      <c r="I388" s="879"/>
      <c r="J388" s="879"/>
      <c r="K388" s="879"/>
      <c r="L388" s="879"/>
      <c r="M388" s="879"/>
      <c r="N388" s="879"/>
      <c r="O388" s="879"/>
      <c r="P388" s="879"/>
      <c r="Q388" s="879"/>
      <c r="R388" s="879"/>
      <c r="S388" s="879"/>
      <c r="T388" s="879"/>
      <c r="U388" s="879"/>
      <c r="V388" s="879"/>
      <c r="W388" s="879"/>
      <c r="X388" s="879"/>
      <c r="Y388" s="879"/>
      <c r="Z388" s="879"/>
      <c r="AA388" s="879"/>
      <c r="AB388" s="879"/>
      <c r="AC388" s="879"/>
      <c r="AD388" s="879"/>
      <c r="AE388" s="879"/>
      <c r="AF388" s="879"/>
      <c r="AG388" s="879"/>
      <c r="AH388" s="879"/>
      <c r="AI388" s="879"/>
      <c r="AJ388" s="879"/>
      <c r="AK388" s="879"/>
      <c r="AL388" s="879"/>
      <c r="AM388" s="879"/>
      <c r="AN388" s="879"/>
      <c r="AO388" s="879"/>
      <c r="AP388" s="1716" t="s">
        <v>1168</v>
      </c>
      <c r="AQ388" s="1717" t="s">
        <v>1169</v>
      </c>
      <c r="AR388" s="879"/>
      <c r="AS388" s="879"/>
      <c r="AT388" s="879"/>
      <c r="AU388" s="879"/>
      <c r="AV388" s="879"/>
      <c r="AW388" s="879"/>
      <c r="AX388" s="879"/>
      <c r="AY388" s="879"/>
      <c r="AZ388" s="879"/>
      <c r="BA388" s="879"/>
    </row>
    <row r="389" spans="1:67" s="13" customFormat="1" x14ac:dyDescent="0.25">
      <c r="A389" s="879"/>
      <c r="B389" s="879"/>
      <c r="C389" s="879"/>
      <c r="D389" s="879"/>
      <c r="E389" s="879"/>
      <c r="F389" s="879"/>
      <c r="G389" s="879"/>
      <c r="H389" s="879"/>
      <c r="I389" s="879"/>
      <c r="J389" s="879"/>
      <c r="K389" s="879"/>
      <c r="L389" s="879"/>
      <c r="M389" s="879"/>
      <c r="N389" s="879"/>
      <c r="O389" s="879"/>
      <c r="P389" s="879"/>
      <c r="Q389" s="879"/>
      <c r="R389" s="879"/>
      <c r="S389" s="879"/>
      <c r="T389" s="879"/>
      <c r="U389" s="879"/>
      <c r="V389" s="879"/>
      <c r="W389" s="879"/>
      <c r="X389" s="879"/>
      <c r="Y389" s="879"/>
      <c r="Z389" s="879"/>
      <c r="AA389" s="879"/>
      <c r="AB389" s="879"/>
      <c r="AC389" s="879"/>
      <c r="AD389" s="879"/>
      <c r="AE389" s="879"/>
      <c r="AF389" s="879"/>
      <c r="AG389" s="879"/>
      <c r="AH389" s="879"/>
      <c r="AI389" s="879"/>
      <c r="AJ389" s="879"/>
      <c r="AK389" s="879"/>
      <c r="AL389" s="879"/>
      <c r="AM389" s="879"/>
      <c r="AN389" s="879"/>
      <c r="AO389" s="879"/>
      <c r="AP389" s="2259" t="s">
        <v>1170</v>
      </c>
      <c r="AQ389" s="2259"/>
      <c r="AR389" s="2259"/>
      <c r="AS389" s="2259"/>
      <c r="AT389" s="879"/>
      <c r="AU389" s="879"/>
      <c r="AV389" s="879"/>
      <c r="AW389" s="879"/>
      <c r="AX389" s="879"/>
      <c r="AY389" s="879"/>
      <c r="AZ389" s="879"/>
      <c r="BA389" s="879"/>
    </row>
    <row r="390" spans="1:67" s="13" customFormat="1" x14ac:dyDescent="0.25">
      <c r="A390" s="879"/>
      <c r="B390" s="879"/>
      <c r="C390" s="879"/>
      <c r="D390" s="879"/>
      <c r="E390" s="879"/>
      <c r="F390" s="879"/>
      <c r="G390" s="879"/>
      <c r="H390" s="879"/>
      <c r="I390" s="879"/>
      <c r="J390" s="879"/>
      <c r="K390" s="879"/>
      <c r="L390" s="879"/>
      <c r="M390" s="879"/>
      <c r="N390" s="879"/>
      <c r="O390" s="879"/>
      <c r="P390" s="879"/>
      <c r="Q390" s="879"/>
      <c r="R390" s="879"/>
      <c r="S390" s="879"/>
      <c r="T390" s="879"/>
      <c r="U390" s="879"/>
      <c r="V390" s="879"/>
      <c r="W390" s="879"/>
      <c r="X390" s="879"/>
      <c r="Y390" s="879"/>
      <c r="Z390" s="879"/>
      <c r="AA390" s="879"/>
      <c r="AB390" s="879"/>
      <c r="AC390" s="879"/>
      <c r="AD390" s="879"/>
      <c r="AE390" s="879"/>
      <c r="AF390" s="879"/>
      <c r="AG390" s="879"/>
      <c r="AH390" s="879"/>
      <c r="AI390" s="879"/>
      <c r="AJ390" s="879"/>
      <c r="AK390" s="879"/>
      <c r="AL390" s="879"/>
      <c r="AM390" s="879"/>
      <c r="AN390" s="879"/>
      <c r="AO390" s="879"/>
      <c r="AP390" s="2259" t="s">
        <v>1171</v>
      </c>
      <c r="AQ390" s="2259"/>
      <c r="AR390" s="2259"/>
      <c r="AS390" s="2259"/>
      <c r="AT390" s="879"/>
      <c r="AU390" s="879"/>
      <c r="AV390" s="879"/>
      <c r="AW390" s="879"/>
      <c r="AX390" s="879"/>
      <c r="AY390" s="879"/>
      <c r="AZ390" s="879"/>
      <c r="BA390" s="879"/>
    </row>
    <row r="391" spans="1:67" s="13" customFormat="1" x14ac:dyDescent="0.25">
      <c r="A391" s="879"/>
      <c r="B391" s="879"/>
      <c r="C391" s="879"/>
      <c r="D391" s="879"/>
      <c r="E391" s="879"/>
      <c r="F391" s="879"/>
      <c r="G391" s="879"/>
      <c r="H391" s="879"/>
      <c r="I391" s="879"/>
      <c r="J391" s="879"/>
      <c r="K391" s="879"/>
      <c r="L391" s="879"/>
      <c r="M391" s="879"/>
      <c r="N391" s="879"/>
      <c r="O391" s="879"/>
      <c r="P391" s="879"/>
      <c r="Q391" s="879"/>
      <c r="R391" s="879"/>
      <c r="S391" s="879"/>
      <c r="T391" s="879"/>
      <c r="U391" s="879"/>
      <c r="V391" s="879"/>
      <c r="W391" s="879"/>
      <c r="X391" s="879"/>
      <c r="Y391" s="879"/>
      <c r="Z391" s="879"/>
      <c r="AA391" s="879"/>
      <c r="AB391" s="879"/>
      <c r="AC391" s="879"/>
      <c r="AD391" s="879"/>
      <c r="AE391" s="879"/>
      <c r="AF391" s="879"/>
      <c r="AG391" s="879"/>
      <c r="AH391" s="879"/>
      <c r="AI391" s="879"/>
      <c r="AJ391" s="879"/>
      <c r="AK391" s="879"/>
      <c r="AL391" s="879"/>
      <c r="AM391" s="879"/>
      <c r="AN391" s="879"/>
      <c r="AO391" s="879"/>
      <c r="AP391" s="2266"/>
      <c r="AQ391" s="2266"/>
      <c r="AR391" s="2266"/>
      <c r="AS391" s="2266"/>
      <c r="AT391" s="879"/>
      <c r="AU391" s="879"/>
      <c r="AV391" s="879"/>
      <c r="AW391" s="879"/>
      <c r="AX391" s="879"/>
      <c r="AY391" s="879"/>
      <c r="AZ391" s="879"/>
      <c r="BA391" s="879"/>
    </row>
    <row r="392" spans="1:67" s="13" customFormat="1" x14ac:dyDescent="0.25">
      <c r="A392" s="879"/>
      <c r="B392" s="879"/>
      <c r="C392" s="879"/>
      <c r="D392" s="879"/>
      <c r="E392" s="879"/>
      <c r="F392" s="879"/>
      <c r="G392" s="879"/>
      <c r="H392" s="879"/>
      <c r="I392" s="879"/>
      <c r="J392" s="879"/>
      <c r="K392" s="879"/>
      <c r="L392" s="879"/>
      <c r="M392" s="879"/>
      <c r="N392" s="879"/>
      <c r="O392" s="879"/>
      <c r="P392" s="879"/>
      <c r="Q392" s="879"/>
      <c r="R392" s="879"/>
      <c r="S392" s="879"/>
      <c r="T392" s="879"/>
      <c r="U392" s="879"/>
      <c r="V392" s="879"/>
      <c r="W392" s="879"/>
      <c r="X392" s="879"/>
      <c r="Y392" s="879"/>
      <c r="Z392" s="879"/>
      <c r="AA392" s="879"/>
      <c r="AB392" s="879"/>
      <c r="AC392" s="879"/>
      <c r="AD392" s="879"/>
      <c r="AE392" s="879"/>
      <c r="AF392" s="879"/>
      <c r="AG392" s="879"/>
      <c r="AH392" s="879"/>
      <c r="AI392" s="879"/>
      <c r="AJ392" s="879"/>
      <c r="AK392" s="879"/>
      <c r="AL392" s="879"/>
      <c r="AM392" s="879"/>
      <c r="AN392" s="879"/>
      <c r="AO392" s="879"/>
      <c r="AP392" s="2259" t="s">
        <v>1172</v>
      </c>
      <c r="AQ392" s="2259"/>
      <c r="AR392" s="2259"/>
      <c r="AS392" s="2259"/>
      <c r="AT392" s="879"/>
      <c r="AU392" s="879"/>
      <c r="AV392" s="879"/>
      <c r="AW392" s="879"/>
      <c r="AX392" s="879"/>
      <c r="AY392" s="879"/>
      <c r="AZ392" s="879"/>
      <c r="BA392" s="879"/>
    </row>
    <row r="393" spans="1:67" s="13" customFormat="1" x14ac:dyDescent="0.25">
      <c r="Q393" s="100"/>
      <c r="R393" s="100"/>
      <c r="S393" s="100"/>
      <c r="T393" s="100"/>
      <c r="U393" s="100"/>
      <c r="V393" s="100"/>
      <c r="W393" s="100"/>
      <c r="X393" s="100"/>
      <c r="Y393" s="100"/>
      <c r="Z393" s="100"/>
    </row>
    <row r="394" spans="1:67" s="13" customFormat="1" x14ac:dyDescent="0.25"/>
    <row r="395" spans="1:67" s="13" customFormat="1" x14ac:dyDescent="0.25"/>
    <row r="396" spans="1:67" s="13" customFormat="1" x14ac:dyDescent="0.25"/>
    <row r="397" spans="1:67" s="13" customFormat="1" x14ac:dyDescent="0.25"/>
    <row r="398" spans="1:67" s="13" customFormat="1" x14ac:dyDescent="0.25"/>
    <row r="399" spans="1:67" s="13" customFormat="1" x14ac:dyDescent="0.25"/>
    <row r="400" spans="1:67" s="13" customFormat="1" x14ac:dyDescent="0.25"/>
    <row r="401" s="13" customFormat="1" x14ac:dyDescent="0.25"/>
    <row r="402" s="13" customFormat="1" x14ac:dyDescent="0.25"/>
    <row r="403" s="13" customFormat="1" x14ac:dyDescent="0.25"/>
    <row r="404" s="13" customFormat="1" x14ac:dyDescent="0.25"/>
    <row r="405" s="13" customFormat="1" x14ac:dyDescent="0.25"/>
    <row r="406" s="13" customFormat="1" x14ac:dyDescent="0.25"/>
    <row r="407" s="13" customFormat="1" x14ac:dyDescent="0.25"/>
    <row r="408" s="535" customFormat="1" x14ac:dyDescent="0.25"/>
    <row r="409" s="535" customFormat="1" x14ac:dyDescent="0.25"/>
    <row r="410" s="535" customFormat="1" x14ac:dyDescent="0.25"/>
    <row r="411" s="535" customFormat="1" x14ac:dyDescent="0.25"/>
    <row r="412" s="535" customFormat="1" x14ac:dyDescent="0.25"/>
    <row r="413" s="535" customFormat="1" x14ac:dyDescent="0.25"/>
    <row r="414" s="535" customFormat="1" x14ac:dyDescent="0.25"/>
    <row r="415" s="535" customFormat="1" x14ac:dyDescent="0.25"/>
    <row r="416" s="535" customFormat="1" x14ac:dyDescent="0.25"/>
    <row r="417" s="535" customFormat="1" x14ac:dyDescent="0.25"/>
    <row r="418" s="535" customFormat="1" x14ac:dyDescent="0.25"/>
    <row r="419" s="535" customFormat="1" x14ac:dyDescent="0.25"/>
    <row r="420" s="535" customFormat="1" x14ac:dyDescent="0.25"/>
    <row r="421" s="535" customFormat="1" x14ac:dyDescent="0.25"/>
    <row r="422" s="535" customFormat="1" x14ac:dyDescent="0.25"/>
    <row r="423" s="535" customFormat="1" x14ac:dyDescent="0.25"/>
    <row r="424" s="535" customFormat="1" x14ac:dyDescent="0.25"/>
    <row r="425" s="535" customFormat="1" x14ac:dyDescent="0.25"/>
    <row r="426" s="535" customFormat="1" x14ac:dyDescent="0.25"/>
    <row r="427" s="535" customFormat="1" x14ac:dyDescent="0.25"/>
    <row r="428" s="535" customFormat="1" x14ac:dyDescent="0.25"/>
    <row r="429" s="535" customFormat="1" x14ac:dyDescent="0.25"/>
    <row r="430" s="535" customFormat="1" x14ac:dyDescent="0.25"/>
    <row r="431" s="535" customFormat="1" x14ac:dyDescent="0.25"/>
    <row r="432" s="535" customFormat="1" x14ac:dyDescent="0.25"/>
    <row r="433" s="535" customFormat="1" x14ac:dyDescent="0.25"/>
    <row r="434" s="535" customFormat="1" x14ac:dyDescent="0.25"/>
    <row r="435" s="535" customFormat="1" x14ac:dyDescent="0.25"/>
    <row r="436" s="535" customFormat="1" x14ac:dyDescent="0.25"/>
    <row r="437" s="535" customFormat="1" x14ac:dyDescent="0.25"/>
    <row r="438" s="535" customFormat="1" x14ac:dyDescent="0.25"/>
    <row r="439" s="535" customFormat="1" x14ac:dyDescent="0.25"/>
    <row r="440" s="535" customFormat="1" x14ac:dyDescent="0.25"/>
    <row r="441" s="535" customFormat="1" x14ac:dyDescent="0.25"/>
    <row r="442" s="535" customFormat="1" x14ac:dyDescent="0.25"/>
    <row r="443" s="535" customFormat="1" x14ac:dyDescent="0.25"/>
    <row r="444" s="535" customFormat="1" x14ac:dyDescent="0.25"/>
    <row r="445" s="535" customFormat="1" x14ac:dyDescent="0.25"/>
    <row r="446" s="535" customFormat="1" x14ac:dyDescent="0.25"/>
    <row r="447" s="535" customFormat="1" x14ac:dyDescent="0.25"/>
    <row r="448" s="535" customFormat="1" x14ac:dyDescent="0.25"/>
    <row r="449" s="535" customFormat="1" x14ac:dyDescent="0.25"/>
    <row r="450" s="535" customFormat="1" x14ac:dyDescent="0.25"/>
    <row r="451" s="535" customFormat="1" x14ac:dyDescent="0.25"/>
    <row r="452" s="535" customFormat="1" x14ac:dyDescent="0.25"/>
    <row r="453" s="535" customFormat="1" x14ac:dyDescent="0.25"/>
    <row r="454" s="535" customFormat="1" x14ac:dyDescent="0.25"/>
    <row r="455" s="535" customFormat="1" x14ac:dyDescent="0.25"/>
    <row r="456" s="535" customFormat="1" x14ac:dyDescent="0.25"/>
    <row r="457" s="535" customFormat="1" x14ac:dyDescent="0.25"/>
    <row r="458" s="535" customFormat="1" x14ac:dyDescent="0.25"/>
    <row r="459" s="535" customFormat="1" x14ac:dyDescent="0.25"/>
    <row r="460" s="535" customFormat="1" x14ac:dyDescent="0.25"/>
    <row r="461" s="535" customFormat="1" x14ac:dyDescent="0.25"/>
    <row r="462" s="535" customFormat="1" x14ac:dyDescent="0.25"/>
    <row r="463" s="535" customFormat="1" x14ac:dyDescent="0.25"/>
    <row r="464" s="535" customFormat="1" x14ac:dyDescent="0.25"/>
    <row r="465" s="535" customFormat="1" x14ac:dyDescent="0.25"/>
    <row r="466" s="535" customFormat="1" x14ac:dyDescent="0.25"/>
    <row r="467" s="535" customFormat="1" x14ac:dyDescent="0.25"/>
    <row r="468" s="535" customFormat="1" x14ac:dyDescent="0.25"/>
    <row r="469" s="535" customFormat="1" x14ac:dyDescent="0.25"/>
    <row r="470" s="535" customFormat="1" x14ac:dyDescent="0.25"/>
    <row r="471" s="535" customFormat="1" x14ac:dyDescent="0.25"/>
    <row r="472" s="535" customFormat="1" x14ac:dyDescent="0.25"/>
    <row r="473" s="535" customFormat="1" x14ac:dyDescent="0.25"/>
    <row r="474" s="535" customFormat="1" x14ac:dyDescent="0.25"/>
    <row r="475" s="535" customFormat="1" x14ac:dyDescent="0.25"/>
    <row r="476" s="535" customFormat="1" x14ac:dyDescent="0.25"/>
    <row r="477" s="535" customFormat="1" x14ac:dyDescent="0.25"/>
    <row r="478" s="535" customFormat="1" x14ac:dyDescent="0.25"/>
    <row r="479" s="535" customFormat="1" x14ac:dyDescent="0.25"/>
    <row r="480" s="535" customFormat="1" x14ac:dyDescent="0.25"/>
    <row r="481" s="535" customFormat="1" x14ac:dyDescent="0.25"/>
    <row r="482" s="535" customFormat="1" x14ac:dyDescent="0.25"/>
    <row r="483" s="535" customFormat="1" x14ac:dyDescent="0.25"/>
    <row r="484" s="535" customFormat="1" x14ac:dyDescent="0.25"/>
    <row r="485" s="535" customFormat="1" x14ac:dyDescent="0.25"/>
    <row r="486" s="535" customFormat="1" x14ac:dyDescent="0.25"/>
    <row r="487" s="535" customFormat="1" x14ac:dyDescent="0.25"/>
    <row r="488" s="535" customFormat="1" x14ac:dyDescent="0.25"/>
    <row r="489" s="535" customFormat="1" x14ac:dyDescent="0.25"/>
    <row r="490" s="535" customFormat="1" x14ac:dyDescent="0.25"/>
    <row r="491" s="535" customFormat="1" x14ac:dyDescent="0.25"/>
    <row r="492" s="535" customFormat="1" x14ac:dyDescent="0.25"/>
    <row r="493" s="535" customFormat="1" x14ac:dyDescent="0.25"/>
    <row r="494" s="535" customFormat="1" x14ac:dyDescent="0.25"/>
    <row r="495" s="535" customFormat="1" x14ac:dyDescent="0.25"/>
    <row r="496" s="535" customFormat="1" x14ac:dyDescent="0.25"/>
    <row r="497" s="535" customFormat="1" x14ac:dyDescent="0.25"/>
    <row r="498" s="535" customFormat="1" x14ac:dyDescent="0.25"/>
    <row r="499" s="535" customFormat="1" x14ac:dyDescent="0.25"/>
    <row r="500" s="535" customFormat="1" x14ac:dyDescent="0.25"/>
    <row r="501" s="535" customFormat="1" x14ac:dyDescent="0.25"/>
    <row r="502" s="535" customFormat="1" x14ac:dyDescent="0.25"/>
    <row r="503" s="535" customFormat="1" x14ac:dyDescent="0.25"/>
    <row r="504" s="535" customFormat="1" x14ac:dyDescent="0.25"/>
    <row r="505" s="535" customFormat="1" x14ac:dyDescent="0.25"/>
    <row r="506" s="535" customFormat="1" x14ac:dyDescent="0.25"/>
    <row r="507" s="535" customFormat="1" x14ac:dyDescent="0.25"/>
    <row r="508" s="535" customFormat="1" x14ac:dyDescent="0.25"/>
    <row r="509" s="535" customFormat="1" x14ac:dyDescent="0.25"/>
    <row r="510" s="535" customFormat="1" x14ac:dyDescent="0.25"/>
    <row r="511" s="535" customFormat="1" x14ac:dyDescent="0.25"/>
    <row r="512" s="535" customFormat="1" x14ac:dyDescent="0.25"/>
    <row r="513" s="535" customFormat="1" x14ac:dyDescent="0.25"/>
    <row r="514" s="535" customFormat="1" x14ac:dyDescent="0.25"/>
    <row r="515" s="535" customFormat="1" x14ac:dyDescent="0.25"/>
    <row r="516" s="535" customFormat="1" x14ac:dyDescent="0.25"/>
    <row r="517" s="535" customFormat="1" x14ac:dyDescent="0.25"/>
    <row r="518" s="535" customFormat="1" x14ac:dyDescent="0.25"/>
    <row r="519" s="535" customFormat="1" x14ac:dyDescent="0.25"/>
    <row r="520" s="535" customFormat="1" x14ac:dyDescent="0.25"/>
    <row r="521" s="535" customFormat="1" x14ac:dyDescent="0.25"/>
    <row r="522" s="535" customFormat="1" x14ac:dyDescent="0.25"/>
    <row r="523" s="535" customFormat="1" x14ac:dyDescent="0.25"/>
    <row r="524" s="535" customFormat="1" x14ac:dyDescent="0.25"/>
    <row r="525" s="535" customFormat="1" x14ac:dyDescent="0.25"/>
    <row r="526" s="535" customFormat="1" x14ac:dyDescent="0.25"/>
    <row r="527" s="535" customFormat="1" x14ac:dyDescent="0.25"/>
    <row r="528" s="535" customFormat="1" x14ac:dyDescent="0.25"/>
    <row r="529" s="535" customFormat="1" x14ac:dyDescent="0.25"/>
    <row r="530" s="535" customFormat="1" x14ac:dyDescent="0.25"/>
    <row r="531" s="535" customFormat="1" x14ac:dyDescent="0.25"/>
    <row r="532" s="535" customFormat="1" x14ac:dyDescent="0.25"/>
    <row r="533" s="535" customFormat="1" x14ac:dyDescent="0.25"/>
    <row r="534" s="535" customFormat="1" x14ac:dyDescent="0.25"/>
    <row r="535" s="535" customFormat="1" x14ac:dyDescent="0.25"/>
    <row r="536" s="535" customFormat="1" x14ac:dyDescent="0.25"/>
    <row r="537" s="535" customFormat="1" x14ac:dyDescent="0.25"/>
    <row r="538" s="535" customFormat="1" x14ac:dyDescent="0.25"/>
    <row r="539" s="535" customFormat="1" x14ac:dyDescent="0.25"/>
    <row r="540" s="535" customFormat="1" x14ac:dyDescent="0.25"/>
    <row r="541" s="535" customFormat="1" x14ac:dyDescent="0.25"/>
    <row r="542" s="535" customFormat="1" x14ac:dyDescent="0.25"/>
    <row r="543" s="535" customFormat="1" x14ac:dyDescent="0.25"/>
    <row r="544" s="535" customFormat="1" x14ac:dyDescent="0.25"/>
    <row r="545" s="535" customFormat="1" x14ac:dyDescent="0.25"/>
    <row r="546" s="535" customFormat="1" x14ac:dyDescent="0.25"/>
    <row r="547" s="535" customFormat="1" x14ac:dyDescent="0.25"/>
    <row r="548" s="535" customFormat="1" x14ac:dyDescent="0.25"/>
    <row r="549" s="535" customFormat="1" x14ac:dyDescent="0.25"/>
    <row r="550" s="535" customFormat="1" x14ac:dyDescent="0.25"/>
    <row r="551" s="535" customFormat="1" x14ac:dyDescent="0.25"/>
    <row r="552" s="535" customFormat="1" x14ac:dyDescent="0.25"/>
    <row r="553" s="535" customFormat="1" x14ac:dyDescent="0.25"/>
    <row r="554" s="535" customFormat="1" x14ac:dyDescent="0.25"/>
    <row r="555" s="535" customFormat="1" x14ac:dyDescent="0.25"/>
    <row r="556" s="535" customFormat="1" x14ac:dyDescent="0.25"/>
    <row r="557" s="535" customFormat="1" x14ac:dyDescent="0.25"/>
    <row r="558" s="535" customFormat="1" x14ac:dyDescent="0.25"/>
    <row r="559" s="535" customFormat="1" x14ac:dyDescent="0.25"/>
    <row r="560" s="535" customFormat="1" x14ac:dyDescent="0.25"/>
    <row r="561" s="535" customFormat="1" x14ac:dyDescent="0.25"/>
    <row r="562" s="535" customFormat="1" x14ac:dyDescent="0.25"/>
    <row r="563" s="535" customFormat="1" x14ac:dyDescent="0.25"/>
    <row r="564" s="535" customFormat="1" x14ac:dyDescent="0.25"/>
    <row r="565" s="535" customFormat="1" x14ac:dyDescent="0.25"/>
    <row r="566" s="535" customFormat="1" x14ac:dyDescent="0.25"/>
    <row r="567" s="535" customFormat="1" x14ac:dyDescent="0.25"/>
    <row r="568" s="535" customFormat="1" x14ac:dyDescent="0.25"/>
    <row r="569" s="535" customFormat="1" x14ac:dyDescent="0.25"/>
    <row r="570" s="535" customFormat="1" x14ac:dyDescent="0.25"/>
    <row r="571" s="535" customFormat="1" x14ac:dyDescent="0.25"/>
    <row r="572" s="535" customFormat="1" x14ac:dyDescent="0.25"/>
    <row r="573" s="535" customFormat="1" x14ac:dyDescent="0.25"/>
    <row r="574" s="535" customFormat="1" x14ac:dyDescent="0.25"/>
    <row r="575" s="535" customFormat="1" x14ac:dyDescent="0.25"/>
    <row r="576" s="535" customFormat="1" x14ac:dyDescent="0.25"/>
    <row r="577" s="535" customFormat="1" x14ac:dyDescent="0.25"/>
    <row r="578" s="535" customFormat="1" x14ac:dyDescent="0.25"/>
    <row r="579" s="535" customFormat="1" x14ac:dyDescent="0.25"/>
    <row r="580" s="535" customFormat="1" x14ac:dyDescent="0.25"/>
    <row r="581" s="535" customFormat="1" x14ac:dyDescent="0.25"/>
    <row r="582" s="535" customFormat="1" x14ac:dyDescent="0.25"/>
    <row r="583" s="535" customFormat="1" x14ac:dyDescent="0.25"/>
    <row r="584" s="535" customFormat="1" x14ac:dyDescent="0.25"/>
    <row r="585" s="535" customFormat="1" x14ac:dyDescent="0.25"/>
    <row r="586" s="535" customFormat="1" x14ac:dyDescent="0.25"/>
    <row r="587" s="535" customFormat="1" x14ac:dyDescent="0.25"/>
    <row r="588" s="535" customFormat="1" x14ac:dyDescent="0.25"/>
    <row r="589" s="535" customFormat="1" x14ac:dyDescent="0.25"/>
    <row r="590" s="535" customFormat="1" x14ac:dyDescent="0.25"/>
    <row r="591" s="535" customFormat="1" x14ac:dyDescent="0.25"/>
    <row r="592" s="535" customFormat="1" x14ac:dyDescent="0.25"/>
    <row r="593" s="535" customFormat="1" x14ac:dyDescent="0.25"/>
    <row r="594" s="535" customFormat="1" x14ac:dyDescent="0.25"/>
    <row r="595" s="535" customFormat="1" x14ac:dyDescent="0.25"/>
    <row r="596" s="535" customFormat="1" x14ac:dyDescent="0.25"/>
    <row r="597" s="535" customFormat="1" x14ac:dyDescent="0.25"/>
    <row r="598" s="535" customFormat="1" x14ac:dyDescent="0.25"/>
    <row r="599" s="535" customFormat="1" x14ac:dyDescent="0.25"/>
    <row r="600" s="535" customFormat="1" x14ac:dyDescent="0.25"/>
    <row r="601" s="535" customFormat="1" x14ac:dyDescent="0.25"/>
    <row r="602" s="535" customFormat="1" x14ac:dyDescent="0.25"/>
    <row r="603" s="535" customFormat="1" x14ac:dyDescent="0.25"/>
    <row r="604" s="535" customFormat="1" x14ac:dyDescent="0.25"/>
    <row r="605" s="535" customFormat="1" x14ac:dyDescent="0.25"/>
    <row r="606" s="535" customFormat="1" x14ac:dyDescent="0.25"/>
    <row r="607" s="535" customFormat="1" x14ac:dyDescent="0.25"/>
    <row r="608" s="535" customFormat="1" x14ac:dyDescent="0.25"/>
    <row r="609" s="535" customFormat="1" x14ac:dyDescent="0.25"/>
    <row r="610" s="535" customFormat="1" x14ac:dyDescent="0.25"/>
    <row r="611" s="535" customFormat="1" x14ac:dyDescent="0.25"/>
    <row r="612" s="535" customFormat="1" x14ac:dyDescent="0.25"/>
    <row r="613" s="535" customFormat="1" x14ac:dyDescent="0.25"/>
    <row r="614" s="535" customFormat="1" x14ac:dyDescent="0.25"/>
    <row r="615" s="535" customFormat="1" x14ac:dyDescent="0.25"/>
    <row r="616" s="535" customFormat="1" x14ac:dyDescent="0.25"/>
    <row r="617" s="535" customFormat="1" x14ac:dyDescent="0.25"/>
    <row r="618" s="535" customFormat="1" x14ac:dyDescent="0.25"/>
    <row r="619" s="535" customFormat="1" x14ac:dyDescent="0.25"/>
    <row r="620" s="535" customFormat="1" x14ac:dyDescent="0.25"/>
    <row r="621" s="535" customFormat="1" x14ac:dyDescent="0.25"/>
    <row r="622" s="535" customFormat="1" x14ac:dyDescent="0.25"/>
    <row r="623" s="535" customFormat="1" x14ac:dyDescent="0.25"/>
    <row r="624" s="535" customFormat="1" x14ac:dyDescent="0.25"/>
    <row r="625" s="535" customFormat="1" x14ac:dyDescent="0.25"/>
    <row r="626" s="535" customFormat="1" x14ac:dyDescent="0.25"/>
    <row r="627" s="535" customFormat="1" x14ac:dyDescent="0.25"/>
    <row r="628" s="535" customFormat="1" x14ac:dyDescent="0.25"/>
    <row r="629" s="535" customFormat="1" x14ac:dyDescent="0.25"/>
    <row r="630" s="535" customFormat="1" x14ac:dyDescent="0.25"/>
    <row r="631" s="535" customFormat="1" x14ac:dyDescent="0.25"/>
    <row r="632" s="535" customFormat="1" x14ac:dyDescent="0.25"/>
    <row r="633" s="535" customFormat="1" x14ac:dyDescent="0.25"/>
    <row r="634" s="535" customFormat="1" x14ac:dyDescent="0.25"/>
    <row r="635" s="535" customFormat="1" x14ac:dyDescent="0.25"/>
    <row r="636" s="535" customFormat="1" x14ac:dyDescent="0.25"/>
    <row r="637" s="535" customFormat="1" x14ac:dyDescent="0.25"/>
    <row r="638" s="535" customFormat="1" x14ac:dyDescent="0.25"/>
    <row r="639" s="535" customFormat="1" x14ac:dyDescent="0.25"/>
    <row r="640" s="535" customFormat="1" x14ac:dyDescent="0.25"/>
    <row r="641" s="535" customFormat="1" x14ac:dyDescent="0.25"/>
    <row r="642" s="535" customFormat="1" x14ac:dyDescent="0.25"/>
    <row r="643" s="535" customFormat="1" x14ac:dyDescent="0.25"/>
    <row r="644" s="535" customFormat="1" x14ac:dyDescent="0.25"/>
    <row r="645" s="535" customFormat="1" x14ac:dyDescent="0.25"/>
    <row r="646" s="535" customFormat="1" x14ac:dyDescent="0.25"/>
    <row r="647" s="535" customFormat="1" x14ac:dyDescent="0.25"/>
    <row r="648" s="535" customFormat="1" x14ac:dyDescent="0.25"/>
    <row r="649" s="535" customFormat="1" x14ac:dyDescent="0.25"/>
    <row r="650" s="535" customFormat="1" x14ac:dyDescent="0.25"/>
    <row r="651" s="535" customFormat="1" x14ac:dyDescent="0.25"/>
    <row r="652" s="535" customFormat="1" x14ac:dyDescent="0.25"/>
    <row r="653" s="535" customFormat="1" x14ac:dyDescent="0.25"/>
    <row r="654" s="535" customFormat="1" x14ac:dyDescent="0.25"/>
    <row r="655" s="535" customFormat="1" x14ac:dyDescent="0.25"/>
    <row r="656" s="535" customFormat="1" x14ac:dyDescent="0.25"/>
    <row r="657" s="535" customFormat="1" x14ac:dyDescent="0.25"/>
    <row r="658" s="535" customFormat="1" x14ac:dyDescent="0.25"/>
    <row r="659" s="535" customFormat="1" x14ac:dyDescent="0.25"/>
    <row r="660" s="535" customFormat="1" x14ac:dyDescent="0.25"/>
    <row r="661" s="535" customFormat="1" x14ac:dyDescent="0.25"/>
    <row r="662" s="535" customFormat="1" x14ac:dyDescent="0.25"/>
    <row r="663" s="535" customFormat="1" x14ac:dyDescent="0.25"/>
    <row r="664" s="535" customFormat="1" x14ac:dyDescent="0.25"/>
    <row r="665" s="535" customFormat="1" x14ac:dyDescent="0.25"/>
    <row r="666" s="535" customFormat="1" x14ac:dyDescent="0.25"/>
    <row r="667" s="535" customFormat="1" x14ac:dyDescent="0.25"/>
    <row r="668" s="535" customFormat="1" x14ac:dyDescent="0.25"/>
    <row r="669" s="535" customFormat="1" x14ac:dyDescent="0.25"/>
    <row r="670" s="535" customFormat="1" x14ac:dyDescent="0.25"/>
    <row r="671" s="535" customFormat="1" x14ac:dyDescent="0.25"/>
    <row r="672" s="535" customFormat="1" x14ac:dyDescent="0.25"/>
    <row r="673" s="535" customFormat="1" x14ac:dyDescent="0.25"/>
    <row r="674" s="535" customFormat="1" x14ac:dyDescent="0.25"/>
    <row r="675" s="535" customFormat="1" x14ac:dyDescent="0.25"/>
    <row r="676" s="535" customFormat="1" x14ac:dyDescent="0.25"/>
    <row r="677" s="535" customFormat="1" x14ac:dyDescent="0.25"/>
    <row r="678" s="535" customFormat="1" x14ac:dyDescent="0.25"/>
    <row r="679" s="535" customFormat="1" x14ac:dyDescent="0.25"/>
    <row r="680" s="535" customFormat="1" x14ac:dyDescent="0.25"/>
    <row r="681" s="535" customFormat="1" x14ac:dyDescent="0.25"/>
    <row r="682" s="535" customFormat="1" x14ac:dyDescent="0.25"/>
    <row r="683" s="535" customFormat="1" x14ac:dyDescent="0.25"/>
    <row r="684" s="535" customFormat="1" x14ac:dyDescent="0.25"/>
    <row r="685" s="535" customFormat="1" x14ac:dyDescent="0.25"/>
    <row r="686" s="535" customFormat="1" x14ac:dyDescent="0.25"/>
    <row r="687" s="535" customFormat="1" x14ac:dyDescent="0.25"/>
    <row r="688" s="535" customFormat="1" x14ac:dyDescent="0.25"/>
    <row r="689" s="535" customFormat="1" x14ac:dyDescent="0.25"/>
    <row r="690" s="535" customFormat="1" x14ac:dyDescent="0.25"/>
    <row r="691" s="535" customFormat="1" x14ac:dyDescent="0.25"/>
    <row r="692" s="535" customFormat="1" x14ac:dyDescent="0.25"/>
    <row r="693" s="535" customFormat="1" x14ac:dyDescent="0.25"/>
    <row r="694" s="535" customFormat="1" x14ac:dyDescent="0.25"/>
    <row r="695" s="535" customFormat="1" x14ac:dyDescent="0.25"/>
    <row r="696" s="535" customFormat="1" x14ac:dyDescent="0.25"/>
    <row r="697" s="535" customFormat="1" x14ac:dyDescent="0.25"/>
    <row r="698" s="535" customFormat="1" x14ac:dyDescent="0.25"/>
    <row r="699" s="535" customFormat="1" x14ac:dyDescent="0.25"/>
    <row r="700" s="535" customFormat="1" x14ac:dyDescent="0.25"/>
    <row r="701" s="535" customFormat="1" x14ac:dyDescent="0.25"/>
    <row r="702" s="535" customFormat="1" x14ac:dyDescent="0.25"/>
    <row r="703" s="535" customFormat="1" x14ac:dyDescent="0.25"/>
    <row r="704" s="535" customFormat="1" x14ac:dyDescent="0.25"/>
    <row r="705" s="535" customFormat="1" x14ac:dyDescent="0.25"/>
    <row r="706" s="535" customFormat="1" x14ac:dyDescent="0.25"/>
    <row r="707" s="535" customFormat="1" x14ac:dyDescent="0.25"/>
    <row r="708" s="535" customFormat="1" x14ac:dyDescent="0.25"/>
    <row r="709" s="535" customFormat="1" x14ac:dyDescent="0.25"/>
    <row r="710" s="535" customFormat="1" x14ac:dyDescent="0.25"/>
    <row r="711" s="535" customFormat="1" x14ac:dyDescent="0.25"/>
    <row r="712" s="535" customFormat="1" x14ac:dyDescent="0.25"/>
    <row r="713" s="535" customFormat="1" x14ac:dyDescent="0.25"/>
    <row r="714" s="535" customFormat="1" x14ac:dyDescent="0.25"/>
    <row r="715" s="535" customFormat="1" x14ac:dyDescent="0.25"/>
    <row r="716" s="535" customFormat="1" x14ac:dyDescent="0.25"/>
    <row r="717" s="535" customFormat="1" x14ac:dyDescent="0.25"/>
    <row r="718" s="535" customFormat="1" x14ac:dyDescent="0.25"/>
    <row r="719" s="535" customFormat="1" x14ac:dyDescent="0.25"/>
    <row r="720" s="535" customFormat="1" x14ac:dyDescent="0.25"/>
    <row r="721" s="535" customFormat="1" x14ac:dyDescent="0.25"/>
    <row r="722" s="535" customFormat="1" x14ac:dyDescent="0.25"/>
    <row r="723" s="535" customFormat="1" x14ac:dyDescent="0.25"/>
    <row r="724" s="535" customFormat="1" x14ac:dyDescent="0.25"/>
    <row r="725" s="535" customFormat="1" x14ac:dyDescent="0.25"/>
    <row r="726" s="535" customFormat="1" x14ac:dyDescent="0.25"/>
    <row r="727" s="535" customFormat="1" x14ac:dyDescent="0.25"/>
    <row r="728" s="535" customFormat="1" x14ac:dyDescent="0.25"/>
    <row r="729" s="535" customFormat="1" x14ac:dyDescent="0.25"/>
    <row r="730" s="535" customFormat="1" x14ac:dyDescent="0.25"/>
    <row r="731" s="535" customFormat="1" x14ac:dyDescent="0.25"/>
    <row r="732" s="535" customFormat="1" x14ac:dyDescent="0.25"/>
    <row r="733" s="535" customFormat="1" x14ac:dyDescent="0.25"/>
    <row r="734" s="535" customFormat="1" x14ac:dyDescent="0.25"/>
    <row r="735" s="535" customFormat="1" x14ac:dyDescent="0.25"/>
    <row r="736" s="535" customFormat="1" x14ac:dyDescent="0.25"/>
    <row r="737" s="535" customFormat="1" x14ac:dyDescent="0.25"/>
    <row r="738" s="535" customFormat="1" x14ac:dyDescent="0.25"/>
    <row r="739" s="535" customFormat="1" x14ac:dyDescent="0.25"/>
    <row r="740" s="535" customFormat="1" x14ac:dyDescent="0.25"/>
    <row r="741" s="535" customFormat="1" x14ac:dyDescent="0.25"/>
    <row r="742" s="535" customFormat="1" x14ac:dyDescent="0.25"/>
    <row r="743" s="535" customFormat="1" x14ac:dyDescent="0.25"/>
    <row r="744" s="535" customFormat="1" x14ac:dyDescent="0.25"/>
    <row r="745" s="535" customFormat="1" x14ac:dyDescent="0.25"/>
    <row r="746" s="535" customFormat="1" x14ac:dyDescent="0.25"/>
    <row r="747" s="535" customFormat="1" x14ac:dyDescent="0.25"/>
    <row r="748" s="535" customFormat="1" x14ac:dyDescent="0.25"/>
    <row r="749" s="535" customFormat="1" x14ac:dyDescent="0.25"/>
    <row r="750" s="535" customFormat="1" x14ac:dyDescent="0.25"/>
    <row r="751" s="535" customFormat="1" x14ac:dyDescent="0.25"/>
    <row r="752" s="535" customFormat="1" x14ac:dyDescent="0.25"/>
  </sheetData>
  <sheetProtection algorithmName="SHA-512" hashValue="XF6mNALvTaR2y7xGq40H8ZrPqHB4qk7NQ+xWWHhSdXClX/kcMejbtqhDJ6rLpj30ZXouXVxAK3qqvR/qqUyXmw==" saltValue="3HnPyR2Z4kToy9qT/H8mfg==" spinCount="100000" sheet="1" insertRows="0"/>
  <protectedRanges>
    <protectedRange password="DDA5" sqref="T84:T114" name="Rango1_10"/>
  </protectedRanges>
  <mergeCells count="294">
    <mergeCell ref="AJ37:AK37"/>
    <mergeCell ref="AE37:AH37"/>
    <mergeCell ref="AB56:AM56"/>
    <mergeCell ref="AE57:AH57"/>
    <mergeCell ref="AJ47:AK47"/>
    <mergeCell ref="AE47:AH47"/>
    <mergeCell ref="AJ42:AK42"/>
    <mergeCell ref="AE42:AG42"/>
    <mergeCell ref="AB38:AL38"/>
    <mergeCell ref="AB39:AL39"/>
    <mergeCell ref="AB40:AL40"/>
    <mergeCell ref="AB41:AL41"/>
    <mergeCell ref="AJ57:AK57"/>
    <mergeCell ref="AB80:AJ80"/>
    <mergeCell ref="R80:S80"/>
    <mergeCell ref="AB74:AJ74"/>
    <mergeCell ref="R74:S74"/>
    <mergeCell ref="AJ62:AK62"/>
    <mergeCell ref="AB48:AL48"/>
    <mergeCell ref="AB49:AL49"/>
    <mergeCell ref="AB50:AL50"/>
    <mergeCell ref="AB51:AL51"/>
    <mergeCell ref="AE72:AG72"/>
    <mergeCell ref="AJ72:AK72"/>
    <mergeCell ref="AB58:AL58"/>
    <mergeCell ref="AB59:AL59"/>
    <mergeCell ref="AB69:AL69"/>
    <mergeCell ref="AB70:AL70"/>
    <mergeCell ref="AB71:AL71"/>
    <mergeCell ref="AE67:AH67"/>
    <mergeCell ref="AJ67:AK67"/>
    <mergeCell ref="AB65:AM65"/>
    <mergeCell ref="AB66:AM66"/>
    <mergeCell ref="AB60:AL60"/>
    <mergeCell ref="AB61:AL61"/>
    <mergeCell ref="AE62:AG62"/>
    <mergeCell ref="AB55:AM55"/>
    <mergeCell ref="B74:J74"/>
    <mergeCell ref="G76:L76"/>
    <mergeCell ref="G77:L77"/>
    <mergeCell ref="B54:L54"/>
    <mergeCell ref="B65:B66"/>
    <mergeCell ref="E65:E66"/>
    <mergeCell ref="B55:B56"/>
    <mergeCell ref="G78:L78"/>
    <mergeCell ref="G79:L79"/>
    <mergeCell ref="E78:F78"/>
    <mergeCell ref="E79:F79"/>
    <mergeCell ref="E77:F77"/>
    <mergeCell ref="E76:F76"/>
    <mergeCell ref="B76:D79"/>
    <mergeCell ref="X9:AK9"/>
    <mergeCell ref="X8:AK8"/>
    <mergeCell ref="X7:AK7"/>
    <mergeCell ref="X6:AK6"/>
    <mergeCell ref="X10:AK10"/>
    <mergeCell ref="F15:F16"/>
    <mergeCell ref="E15:E16"/>
    <mergeCell ref="C15:C16"/>
    <mergeCell ref="D15:D16"/>
    <mergeCell ref="E11:J11"/>
    <mergeCell ref="AB11:AF11"/>
    <mergeCell ref="B12:L12"/>
    <mergeCell ref="B14:L14"/>
    <mergeCell ref="B15:B16"/>
    <mergeCell ref="C6:D6"/>
    <mergeCell ref="C7:D7"/>
    <mergeCell ref="C8:D8"/>
    <mergeCell ref="C9:D9"/>
    <mergeCell ref="C10:D10"/>
    <mergeCell ref="F6:K6"/>
    <mergeCell ref="F7:K7"/>
    <mergeCell ref="F8:K8"/>
    <mergeCell ref="F9:K9"/>
    <mergeCell ref="F10:K10"/>
    <mergeCell ref="AE22:AG24"/>
    <mergeCell ref="B34:L34"/>
    <mergeCell ref="B35:B36"/>
    <mergeCell ref="F35:F36"/>
    <mergeCell ref="B22:F22"/>
    <mergeCell ref="AE32:AG32"/>
    <mergeCell ref="F25:F26"/>
    <mergeCell ref="AB30:AL30"/>
    <mergeCell ref="AB31:AL31"/>
    <mergeCell ref="AE27:AH27"/>
    <mergeCell ref="AJ27:AK27"/>
    <mergeCell ref="AB28:AL28"/>
    <mergeCell ref="AB29:AL29"/>
    <mergeCell ref="D25:D26"/>
    <mergeCell ref="C35:C36"/>
    <mergeCell ref="D35:D36"/>
    <mergeCell ref="AB36:AM36"/>
    <mergeCell ref="AB35:AM35"/>
    <mergeCell ref="AJ22:AK22"/>
    <mergeCell ref="AH22:AH24"/>
    <mergeCell ref="AJ32:AK32"/>
    <mergeCell ref="C25:C26"/>
    <mergeCell ref="AQ17:AQ18"/>
    <mergeCell ref="AR17:AR18"/>
    <mergeCell ref="AC17:AD17"/>
    <mergeCell ref="AF17:AG17"/>
    <mergeCell ref="AH17:AI17"/>
    <mergeCell ref="AK17:AL17"/>
    <mergeCell ref="AC18:AD18"/>
    <mergeCell ref="AF18:AG18"/>
    <mergeCell ref="AH18:AI18"/>
    <mergeCell ref="AK18:AL18"/>
    <mergeCell ref="AP12:AP18"/>
    <mergeCell ref="AB12:AM12"/>
    <mergeCell ref="AB14:AM14"/>
    <mergeCell ref="AQ14:AQ16"/>
    <mergeCell ref="AR14:AR16"/>
    <mergeCell ref="AB15:AM15"/>
    <mergeCell ref="AB16:AM16"/>
    <mergeCell ref="AP21:AU21"/>
    <mergeCell ref="AK19:AL19"/>
    <mergeCell ref="AP19:AU19"/>
    <mergeCell ref="AC20:AD20"/>
    <mergeCell ref="AF20:AG20"/>
    <mergeCell ref="AH20:AI20"/>
    <mergeCell ref="AK20:AL20"/>
    <mergeCell ref="AP20:AU20"/>
    <mergeCell ref="AH19:AI19"/>
    <mergeCell ref="AC21:AD21"/>
    <mergeCell ref="AF21:AG21"/>
    <mergeCell ref="AH21:AI21"/>
    <mergeCell ref="AK21:AL21"/>
    <mergeCell ref="AC19:AD19"/>
    <mergeCell ref="AF19:AG19"/>
    <mergeCell ref="R81:S81"/>
    <mergeCell ref="AB81:AJ81"/>
    <mergeCell ref="R82:S82"/>
    <mergeCell ref="AB82:AJ82"/>
    <mergeCell ref="E83:G83"/>
    <mergeCell ref="R83:S83"/>
    <mergeCell ref="AB83:AB86"/>
    <mergeCell ref="AF83:AF85"/>
    <mergeCell ref="AG83:AG85"/>
    <mergeCell ref="E84:G84"/>
    <mergeCell ref="R84:S84"/>
    <mergeCell ref="E85:G85"/>
    <mergeCell ref="R85:S85"/>
    <mergeCell ref="E86:G86"/>
    <mergeCell ref="R86:S86"/>
    <mergeCell ref="AF86:AG86"/>
    <mergeCell ref="R91:S91"/>
    <mergeCell ref="AB91:AC93"/>
    <mergeCell ref="AH91:AH93"/>
    <mergeCell ref="R92:S92"/>
    <mergeCell ref="R93:S93"/>
    <mergeCell ref="E87:G87"/>
    <mergeCell ref="R87:S87"/>
    <mergeCell ref="AB87:AJ87"/>
    <mergeCell ref="B88:B89"/>
    <mergeCell ref="E88:G89"/>
    <mergeCell ref="R88:S88"/>
    <mergeCell ref="AB88:AC90"/>
    <mergeCell ref="AE88:AE90"/>
    <mergeCell ref="AH88:AH90"/>
    <mergeCell ref="AI88:AI90"/>
    <mergeCell ref="R89:S89"/>
    <mergeCell ref="R90:S90"/>
    <mergeCell ref="R97:S97"/>
    <mergeCell ref="AB97:AC98"/>
    <mergeCell ref="AH97:AH98"/>
    <mergeCell ref="AI97:AI98"/>
    <mergeCell ref="AJ97:AJ98"/>
    <mergeCell ref="R98:S98"/>
    <mergeCell ref="R94:S94"/>
    <mergeCell ref="AB94:AC96"/>
    <mergeCell ref="AH94:AH96"/>
    <mergeCell ref="AI94:AI96"/>
    <mergeCell ref="AJ94:AJ96"/>
    <mergeCell ref="R95:S95"/>
    <mergeCell ref="R96:S96"/>
    <mergeCell ref="R102:S102"/>
    <mergeCell ref="AB102:AJ102"/>
    <mergeCell ref="R103:S103"/>
    <mergeCell ref="AB103:AJ103"/>
    <mergeCell ref="R104:S104"/>
    <mergeCell ref="AB104:AJ104"/>
    <mergeCell ref="R99:S99"/>
    <mergeCell ref="AB99:AJ99"/>
    <mergeCell ref="R100:S100"/>
    <mergeCell ref="AB100:AJ100"/>
    <mergeCell ref="R101:S101"/>
    <mergeCell ref="AB101:AJ101"/>
    <mergeCell ref="R107:S107"/>
    <mergeCell ref="AB107:AE107"/>
    <mergeCell ref="AG107:AN107"/>
    <mergeCell ref="AP107:AS107"/>
    <mergeCell ref="R108:S108"/>
    <mergeCell ref="AB108:AD108"/>
    <mergeCell ref="AG108:AN108"/>
    <mergeCell ref="AP108:AS108"/>
    <mergeCell ref="R105:S105"/>
    <mergeCell ref="R106:S106"/>
    <mergeCell ref="AB106:AE106"/>
    <mergeCell ref="AG106:AN106"/>
    <mergeCell ref="AP106:AS106"/>
    <mergeCell ref="R116:S116"/>
    <mergeCell ref="AG116:AG119"/>
    <mergeCell ref="R117:S117"/>
    <mergeCell ref="Q118:Y118"/>
    <mergeCell ref="AG120:AG133"/>
    <mergeCell ref="AM109:AM110"/>
    <mergeCell ref="R110:S110"/>
    <mergeCell ref="AC110:AE110"/>
    <mergeCell ref="R111:S111"/>
    <mergeCell ref="AC111:AE111"/>
    <mergeCell ref="AG111:AG115"/>
    <mergeCell ref="AH111:AH112"/>
    <mergeCell ref="R112:S112"/>
    <mergeCell ref="R113:S113"/>
    <mergeCell ref="AH113:AH114"/>
    <mergeCell ref="R114:S114"/>
    <mergeCell ref="R115:S115"/>
    <mergeCell ref="R109:S109"/>
    <mergeCell ref="AB109:AD109"/>
    <mergeCell ref="AG109:AG110"/>
    <mergeCell ref="AI109:AI110"/>
    <mergeCell ref="AL109:AL110"/>
    <mergeCell ref="AG147:AN147"/>
    <mergeCell ref="AB150:AD150"/>
    <mergeCell ref="AP157:AP158"/>
    <mergeCell ref="AQ167:AQ168"/>
    <mergeCell ref="AP173:AP174"/>
    <mergeCell ref="AG138:AG141"/>
    <mergeCell ref="AH139:AH140"/>
    <mergeCell ref="AG142:AG146"/>
    <mergeCell ref="AP144:AP145"/>
    <mergeCell ref="AQ144:AQ145"/>
    <mergeCell ref="AP392:AS392"/>
    <mergeCell ref="B24:L24"/>
    <mergeCell ref="B25:B26"/>
    <mergeCell ref="E25:E26"/>
    <mergeCell ref="AB25:AM25"/>
    <mergeCell ref="AB26:AM26"/>
    <mergeCell ref="B44:L44"/>
    <mergeCell ref="B45:B46"/>
    <mergeCell ref="E35:E36"/>
    <mergeCell ref="AB45:AM45"/>
    <mergeCell ref="AB46:AM46"/>
    <mergeCell ref="AP374:AP375"/>
    <mergeCell ref="AP377:AP378"/>
    <mergeCell ref="AP389:AS389"/>
    <mergeCell ref="AP390:AS390"/>
    <mergeCell ref="AP391:AS391"/>
    <mergeCell ref="AP178:AP179"/>
    <mergeCell ref="AP181:AP182"/>
    <mergeCell ref="AP183:AP184"/>
    <mergeCell ref="AP208:AP209"/>
    <mergeCell ref="AP352:AP353"/>
    <mergeCell ref="AB68:AL68"/>
    <mergeCell ref="AE52:AG52"/>
    <mergeCell ref="AJ52:AK52"/>
    <mergeCell ref="B2:L3"/>
    <mergeCell ref="E45:E46"/>
    <mergeCell ref="F45:F46"/>
    <mergeCell ref="B52:E52"/>
    <mergeCell ref="B62:E62"/>
    <mergeCell ref="B72:E72"/>
    <mergeCell ref="E55:E56"/>
    <mergeCell ref="F55:F56"/>
    <mergeCell ref="F65:F66"/>
    <mergeCell ref="B32:E32"/>
    <mergeCell ref="B42:E42"/>
    <mergeCell ref="B64:L64"/>
    <mergeCell ref="B5:L5"/>
    <mergeCell ref="H22:I22"/>
    <mergeCell ref="C45:C46"/>
    <mergeCell ref="D45:D46"/>
    <mergeCell ref="C55:C56"/>
    <mergeCell ref="D55:D56"/>
    <mergeCell ref="C65:C66"/>
    <mergeCell ref="D65:D66"/>
    <mergeCell ref="BP15:BR15"/>
    <mergeCell ref="BP16:BR16"/>
    <mergeCell ref="BP17:BR17"/>
    <mergeCell ref="BP18:BR18"/>
    <mergeCell ref="BP19:BR19"/>
    <mergeCell ref="BP20:BR20"/>
    <mergeCell ref="BP21:BR21"/>
    <mergeCell ref="BP14:BR14"/>
    <mergeCell ref="BP12:BU12"/>
    <mergeCell ref="BP22:BR22"/>
    <mergeCell ref="BP23:BR23"/>
    <mergeCell ref="BP24:BR24"/>
    <mergeCell ref="BP25:BR25"/>
    <mergeCell ref="BP26:BR26"/>
    <mergeCell ref="BP27:BR27"/>
    <mergeCell ref="BP28:BR28"/>
    <mergeCell ref="BP29:BR29"/>
    <mergeCell ref="BP30:BR30"/>
  </mergeCells>
  <conditionalFormatting sqref="G79">
    <cfRule type="containsText" dxfId="9" priority="7" operator="containsText" text="CUMPLE">
      <formula>NOT(ISERROR(SEARCH("CUMPLE",G79)))</formula>
    </cfRule>
    <cfRule type="containsText" dxfId="8" priority="8" operator="containsText" text="ERROR">
      <formula>NOT(ISERROR(SEARCH("ERROR",G79)))</formula>
    </cfRule>
  </conditionalFormatting>
  <conditionalFormatting sqref="C17:C21">
    <cfRule type="containsText" dxfId="7" priority="6" operator="containsText" text="ERROR">
      <formula>NOT(ISERROR(SEARCH("ERROR",C17)))</formula>
    </cfRule>
  </conditionalFormatting>
  <conditionalFormatting sqref="C27:C31">
    <cfRule type="containsText" dxfId="6" priority="5" operator="containsText" text="ERROR">
      <formula>NOT(ISERROR(SEARCH("ERROR",C27)))</formula>
    </cfRule>
  </conditionalFormatting>
  <conditionalFormatting sqref="C37:C41">
    <cfRule type="containsText" dxfId="5" priority="4" operator="containsText" text="ERROR">
      <formula>NOT(ISERROR(SEARCH("ERROR",C37)))</formula>
    </cfRule>
  </conditionalFormatting>
  <conditionalFormatting sqref="C47:C51">
    <cfRule type="containsText" dxfId="4" priority="3" operator="containsText" text="ERROR">
      <formula>NOT(ISERROR(SEARCH("ERROR",C47)))</formula>
    </cfRule>
  </conditionalFormatting>
  <conditionalFormatting sqref="C57:C61">
    <cfRule type="containsText" dxfId="3" priority="2" operator="containsText" text="ERROR">
      <formula>NOT(ISERROR(SEARCH("ERROR",C57)))</formula>
    </cfRule>
  </conditionalFormatting>
  <conditionalFormatting sqref="C67:C71">
    <cfRule type="containsText" dxfId="2" priority="1" operator="containsText" text="ERROR">
      <formula>NOT(ISERROR(SEARCH("ERROR",C67)))</formula>
    </cfRule>
  </conditionalFormatting>
  <hyperlinks>
    <hyperlink ref="B81" location="MENÚ!A1" display="MENÚ" xr:uid="{00000000-0004-0000-0B00-000000000000}"/>
    <hyperlink ref="G81" location="'GUIA DE USO HC'!A1" display="INSTRUCCIONES" xr:uid="{00000000-0004-0000-0B00-000001000000}"/>
    <hyperlink ref="L81" location="RESUMEN!A1" display="SIGUIENTE" xr:uid="{00000000-0004-0000-0B00-000002000000}"/>
  </hyperlink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7">
        <x14:dataValidation type="list" showInputMessage="1" showErrorMessage="1" xr:uid="{00000000-0002-0000-0B00-000000000000}">
          <x14:formula1>
            <xm:f>'Supuestos FE CUT'!$A$3:$A$35</xm:f>
          </x14:formula1>
          <xm:sqref>F57:F61 F67:F71 F47:F51 F37:F41 F27:F31 F17:F21</xm:sqref>
        </x14:dataValidation>
        <x14:dataValidation type="list" allowBlank="1" showInputMessage="1" showErrorMessage="1" xr:uid="{00000000-0002-0000-0B00-000001000000}">
          <x14:formula1>
            <xm:f>'Supuestos FE CUT'!$A$3:$A$26</xm:f>
          </x14:formula1>
          <xm:sqref>E17:E21</xm:sqref>
        </x14:dataValidation>
        <x14:dataValidation type="list" showInputMessage="1" showErrorMessage="1" xr:uid="{00000000-0002-0000-0B00-000002000000}">
          <x14:formula1>
            <xm:f>'Supuestos FE CUT'!$A$27:$A$29</xm:f>
          </x14:formula1>
          <xm:sqref>E27:E31</xm:sqref>
        </x14:dataValidation>
        <x14:dataValidation type="list" showInputMessage="1" showErrorMessage="1" xr:uid="{00000000-0002-0000-0B00-000003000000}">
          <x14:formula1>
            <xm:f>'Supuestos FE CUT'!$A$30:$A$31</xm:f>
          </x14:formula1>
          <xm:sqref>E37:E41</xm:sqref>
        </x14:dataValidation>
        <x14:dataValidation type="list" showInputMessage="1" showErrorMessage="1" xr:uid="{00000000-0002-0000-0B00-000004000000}">
          <x14:formula1>
            <xm:f>'Supuestos FE CUT'!$A$32:$A$33</xm:f>
          </x14:formula1>
          <xm:sqref>E47:E51</xm:sqref>
        </x14:dataValidation>
        <x14:dataValidation type="list" showInputMessage="1" showErrorMessage="1" xr:uid="{00000000-0002-0000-0B00-000005000000}">
          <x14:formula1>
            <xm:f>'Supuestos FE CUT'!$A$34</xm:f>
          </x14:formula1>
          <xm:sqref>E57:E61</xm:sqref>
        </x14:dataValidation>
        <x14:dataValidation type="list" showInputMessage="1" showErrorMessage="1" xr:uid="{00000000-0002-0000-0B00-000006000000}">
          <x14:formula1>
            <xm:f>'Supuestos FE CUT'!$A$35</xm:f>
          </x14:formula1>
          <xm:sqref>E67:E71</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2" tint="-0.499984740745262"/>
  </sheetPr>
  <dimension ref="A1:EE389"/>
  <sheetViews>
    <sheetView topLeftCell="B1" zoomScale="85" zoomScaleNormal="85" workbookViewId="0">
      <selection activeCell="C18" sqref="C18"/>
    </sheetView>
  </sheetViews>
  <sheetFormatPr baseColWidth="10" defaultRowHeight="15" x14ac:dyDescent="0.25"/>
  <cols>
    <col min="1" max="1" width="2.140625" style="13" customWidth="1"/>
    <col min="2" max="2" width="33.42578125" style="89" customWidth="1"/>
    <col min="3" max="4" width="54.28515625" style="89" customWidth="1"/>
    <col min="5" max="5" width="23.140625" style="89" customWidth="1"/>
    <col min="6" max="6" width="24.7109375" style="89" customWidth="1"/>
    <col min="7" max="7" width="19.7109375" style="89" customWidth="1"/>
    <col min="8" max="8" width="20.5703125" style="89" customWidth="1"/>
    <col min="9" max="9" width="22.28515625" style="89" hidden="1" customWidth="1"/>
    <col min="10" max="10" width="12.7109375" style="89" hidden="1" customWidth="1"/>
    <col min="11" max="16" width="11.42578125" style="89" hidden="1" customWidth="1"/>
    <col min="17" max="17" width="13.5703125" style="89" hidden="1" customWidth="1"/>
    <col min="18" max="18" width="11.42578125" style="89" hidden="1" customWidth="1"/>
    <col min="19" max="19" width="17.42578125" style="89" hidden="1" customWidth="1"/>
    <col min="20" max="20" width="15.7109375" style="89" hidden="1" customWidth="1"/>
    <col min="21" max="21" width="16.28515625" style="89" hidden="1" customWidth="1"/>
    <col min="22" max="22" width="17.42578125" style="89" hidden="1" customWidth="1"/>
    <col min="23" max="46" width="11.42578125" style="89" hidden="1" customWidth="1"/>
    <col min="47" max="47" width="0" style="89" hidden="1" customWidth="1"/>
    <col min="48" max="48" width="39.28515625" style="89" hidden="1" customWidth="1"/>
    <col min="49" max="49" width="16.42578125" style="89" hidden="1" customWidth="1"/>
    <col min="50" max="50" width="24.28515625" style="89" hidden="1" customWidth="1"/>
    <col min="51" max="51" width="25.140625" style="89" hidden="1" customWidth="1"/>
    <col min="52" max="56" width="27.42578125" style="89" hidden="1" customWidth="1"/>
    <col min="57" max="57" width="28.85546875" style="89" hidden="1" customWidth="1"/>
    <col min="58" max="58" width="21.42578125" style="89" hidden="1" customWidth="1"/>
    <col min="59" max="62" width="0" style="89" hidden="1" customWidth="1"/>
    <col min="63" max="97" width="11.42578125" style="535"/>
    <col min="98" max="259" width="11.42578125" style="89"/>
    <col min="260" max="260" width="6.140625" style="89" customWidth="1"/>
    <col min="261" max="261" width="33.42578125" style="89" customWidth="1"/>
    <col min="262" max="263" width="25.7109375" style="89" customWidth="1"/>
    <col min="264" max="264" width="11.42578125" style="89" customWidth="1"/>
    <col min="265" max="265" width="16.140625" style="89" customWidth="1"/>
    <col min="266" max="266" width="13.42578125" style="89" customWidth="1"/>
    <col min="267" max="267" width="11.42578125" style="89" customWidth="1"/>
    <col min="268" max="268" width="20.5703125" style="89" customWidth="1"/>
    <col min="269" max="269" width="22.28515625" style="89" customWidth="1"/>
    <col min="270" max="270" width="2.5703125" style="89" customWidth="1"/>
    <col min="271" max="515" width="11.42578125" style="89"/>
    <col min="516" max="516" width="6.140625" style="89" customWidth="1"/>
    <col min="517" max="517" width="33.42578125" style="89" customWidth="1"/>
    <col min="518" max="519" width="25.7109375" style="89" customWidth="1"/>
    <col min="520" max="520" width="11.42578125" style="89" customWidth="1"/>
    <col min="521" max="521" width="16.140625" style="89" customWidth="1"/>
    <col min="522" max="522" width="13.42578125" style="89" customWidth="1"/>
    <col min="523" max="523" width="11.42578125" style="89" customWidth="1"/>
    <col min="524" max="524" width="20.5703125" style="89" customWidth="1"/>
    <col min="525" max="525" width="22.28515625" style="89" customWidth="1"/>
    <col min="526" max="526" width="2.5703125" style="89" customWidth="1"/>
    <col min="527" max="771" width="11.42578125" style="89"/>
    <col min="772" max="772" width="6.140625" style="89" customWidth="1"/>
    <col min="773" max="773" width="33.42578125" style="89" customWidth="1"/>
    <col min="774" max="775" width="25.7109375" style="89" customWidth="1"/>
    <col min="776" max="776" width="11.42578125" style="89" customWidth="1"/>
    <col min="777" max="777" width="16.140625" style="89" customWidth="1"/>
    <col min="778" max="778" width="13.42578125" style="89" customWidth="1"/>
    <col min="779" max="779" width="11.42578125" style="89" customWidth="1"/>
    <col min="780" max="780" width="20.5703125" style="89" customWidth="1"/>
    <col min="781" max="781" width="22.28515625" style="89" customWidth="1"/>
    <col min="782" max="782" width="2.5703125" style="89" customWidth="1"/>
    <col min="783" max="1027" width="11.42578125" style="89"/>
    <col min="1028" max="1028" width="6.140625" style="89" customWidth="1"/>
    <col min="1029" max="1029" width="33.42578125" style="89" customWidth="1"/>
    <col min="1030" max="1031" width="25.7109375" style="89" customWidth="1"/>
    <col min="1032" max="1032" width="11.42578125" style="89" customWidth="1"/>
    <col min="1033" max="1033" width="16.140625" style="89" customWidth="1"/>
    <col min="1034" max="1034" width="13.42578125" style="89" customWidth="1"/>
    <col min="1035" max="1035" width="11.42578125" style="89" customWidth="1"/>
    <col min="1036" max="1036" width="20.5703125" style="89" customWidth="1"/>
    <col min="1037" max="1037" width="22.28515625" style="89" customWidth="1"/>
    <col min="1038" max="1038" width="2.5703125" style="89" customWidth="1"/>
    <col min="1039" max="1283" width="11.42578125" style="89"/>
    <col min="1284" max="1284" width="6.140625" style="89" customWidth="1"/>
    <col min="1285" max="1285" width="33.42578125" style="89" customWidth="1"/>
    <col min="1286" max="1287" width="25.7109375" style="89" customWidth="1"/>
    <col min="1288" max="1288" width="11.42578125" style="89" customWidth="1"/>
    <col min="1289" max="1289" width="16.140625" style="89" customWidth="1"/>
    <col min="1290" max="1290" width="13.42578125" style="89" customWidth="1"/>
    <col min="1291" max="1291" width="11.42578125" style="89" customWidth="1"/>
    <col min="1292" max="1292" width="20.5703125" style="89" customWidth="1"/>
    <col min="1293" max="1293" width="22.28515625" style="89" customWidth="1"/>
    <col min="1294" max="1294" width="2.5703125" style="89" customWidth="1"/>
    <col min="1295" max="1539" width="11.42578125" style="89"/>
    <col min="1540" max="1540" width="6.140625" style="89" customWidth="1"/>
    <col min="1541" max="1541" width="33.42578125" style="89" customWidth="1"/>
    <col min="1542" max="1543" width="25.7109375" style="89" customWidth="1"/>
    <col min="1544" max="1544" width="11.42578125" style="89" customWidth="1"/>
    <col min="1545" max="1545" width="16.140625" style="89" customWidth="1"/>
    <col min="1546" max="1546" width="13.42578125" style="89" customWidth="1"/>
    <col min="1547" max="1547" width="11.42578125" style="89" customWidth="1"/>
    <col min="1548" max="1548" width="20.5703125" style="89" customWidth="1"/>
    <col min="1549" max="1549" width="22.28515625" style="89" customWidth="1"/>
    <col min="1550" max="1550" width="2.5703125" style="89" customWidth="1"/>
    <col min="1551" max="1795" width="11.42578125" style="89"/>
    <col min="1796" max="1796" width="6.140625" style="89" customWidth="1"/>
    <col min="1797" max="1797" width="33.42578125" style="89" customWidth="1"/>
    <col min="1798" max="1799" width="25.7109375" style="89" customWidth="1"/>
    <col min="1800" max="1800" width="11.42578125" style="89" customWidth="1"/>
    <col min="1801" max="1801" width="16.140625" style="89" customWidth="1"/>
    <col min="1802" max="1802" width="13.42578125" style="89" customWidth="1"/>
    <col min="1803" max="1803" width="11.42578125" style="89" customWidth="1"/>
    <col min="1804" max="1804" width="20.5703125" style="89" customWidth="1"/>
    <col min="1805" max="1805" width="22.28515625" style="89" customWidth="1"/>
    <col min="1806" max="1806" width="2.5703125" style="89" customWidth="1"/>
    <col min="1807" max="2051" width="11.42578125" style="89"/>
    <col min="2052" max="2052" width="6.140625" style="89" customWidth="1"/>
    <col min="2053" max="2053" width="33.42578125" style="89" customWidth="1"/>
    <col min="2054" max="2055" width="25.7109375" style="89" customWidth="1"/>
    <col min="2056" max="2056" width="11.42578125" style="89" customWidth="1"/>
    <col min="2057" max="2057" width="16.140625" style="89" customWidth="1"/>
    <col min="2058" max="2058" width="13.42578125" style="89" customWidth="1"/>
    <col min="2059" max="2059" width="11.42578125" style="89" customWidth="1"/>
    <col min="2060" max="2060" width="20.5703125" style="89" customWidth="1"/>
    <col min="2061" max="2061" width="22.28515625" style="89" customWidth="1"/>
    <col min="2062" max="2062" width="2.5703125" style="89" customWidth="1"/>
    <col min="2063" max="2307" width="11.42578125" style="89"/>
    <col min="2308" max="2308" width="6.140625" style="89" customWidth="1"/>
    <col min="2309" max="2309" width="33.42578125" style="89" customWidth="1"/>
    <col min="2310" max="2311" width="25.7109375" style="89" customWidth="1"/>
    <col min="2312" max="2312" width="11.42578125" style="89" customWidth="1"/>
    <col min="2313" max="2313" width="16.140625" style="89" customWidth="1"/>
    <col min="2314" max="2314" width="13.42578125" style="89" customWidth="1"/>
    <col min="2315" max="2315" width="11.42578125" style="89" customWidth="1"/>
    <col min="2316" max="2316" width="20.5703125" style="89" customWidth="1"/>
    <col min="2317" max="2317" width="22.28515625" style="89" customWidth="1"/>
    <col min="2318" max="2318" width="2.5703125" style="89" customWidth="1"/>
    <col min="2319" max="2563" width="11.42578125" style="89"/>
    <col min="2564" max="2564" width="6.140625" style="89" customWidth="1"/>
    <col min="2565" max="2565" width="33.42578125" style="89" customWidth="1"/>
    <col min="2566" max="2567" width="25.7109375" style="89" customWidth="1"/>
    <col min="2568" max="2568" width="11.42578125" style="89" customWidth="1"/>
    <col min="2569" max="2569" width="16.140625" style="89" customWidth="1"/>
    <col min="2570" max="2570" width="13.42578125" style="89" customWidth="1"/>
    <col min="2571" max="2571" width="11.42578125" style="89" customWidth="1"/>
    <col min="2572" max="2572" width="20.5703125" style="89" customWidth="1"/>
    <col min="2573" max="2573" width="22.28515625" style="89" customWidth="1"/>
    <col min="2574" max="2574" width="2.5703125" style="89" customWidth="1"/>
    <col min="2575" max="2819" width="11.42578125" style="89"/>
    <col min="2820" max="2820" width="6.140625" style="89" customWidth="1"/>
    <col min="2821" max="2821" width="33.42578125" style="89" customWidth="1"/>
    <col min="2822" max="2823" width="25.7109375" style="89" customWidth="1"/>
    <col min="2824" max="2824" width="11.42578125" style="89" customWidth="1"/>
    <col min="2825" max="2825" width="16.140625" style="89" customWidth="1"/>
    <col min="2826" max="2826" width="13.42578125" style="89" customWidth="1"/>
    <col min="2827" max="2827" width="11.42578125" style="89" customWidth="1"/>
    <col min="2828" max="2828" width="20.5703125" style="89" customWidth="1"/>
    <col min="2829" max="2829" width="22.28515625" style="89" customWidth="1"/>
    <col min="2830" max="2830" width="2.5703125" style="89" customWidth="1"/>
    <col min="2831" max="3075" width="11.42578125" style="89"/>
    <col min="3076" max="3076" width="6.140625" style="89" customWidth="1"/>
    <col min="3077" max="3077" width="33.42578125" style="89" customWidth="1"/>
    <col min="3078" max="3079" width="25.7109375" style="89" customWidth="1"/>
    <col min="3080" max="3080" width="11.42578125" style="89" customWidth="1"/>
    <col min="3081" max="3081" width="16.140625" style="89" customWidth="1"/>
    <col min="3082" max="3082" width="13.42578125" style="89" customWidth="1"/>
    <col min="3083" max="3083" width="11.42578125" style="89" customWidth="1"/>
    <col min="3084" max="3084" width="20.5703125" style="89" customWidth="1"/>
    <col min="3085" max="3085" width="22.28515625" style="89" customWidth="1"/>
    <col min="3086" max="3086" width="2.5703125" style="89" customWidth="1"/>
    <col min="3087" max="3331" width="11.42578125" style="89"/>
    <col min="3332" max="3332" width="6.140625" style="89" customWidth="1"/>
    <col min="3333" max="3333" width="33.42578125" style="89" customWidth="1"/>
    <col min="3334" max="3335" width="25.7109375" style="89" customWidth="1"/>
    <col min="3336" max="3336" width="11.42578125" style="89" customWidth="1"/>
    <col min="3337" max="3337" width="16.140625" style="89" customWidth="1"/>
    <col min="3338" max="3338" width="13.42578125" style="89" customWidth="1"/>
    <col min="3339" max="3339" width="11.42578125" style="89" customWidth="1"/>
    <col min="3340" max="3340" width="20.5703125" style="89" customWidth="1"/>
    <col min="3341" max="3341" width="22.28515625" style="89" customWidth="1"/>
    <col min="3342" max="3342" width="2.5703125" style="89" customWidth="1"/>
    <col min="3343" max="3587" width="11.42578125" style="89"/>
    <col min="3588" max="3588" width="6.140625" style="89" customWidth="1"/>
    <col min="3589" max="3589" width="33.42578125" style="89" customWidth="1"/>
    <col min="3590" max="3591" width="25.7109375" style="89" customWidth="1"/>
    <col min="3592" max="3592" width="11.42578125" style="89" customWidth="1"/>
    <col min="3593" max="3593" width="16.140625" style="89" customWidth="1"/>
    <col min="3594" max="3594" width="13.42578125" style="89" customWidth="1"/>
    <col min="3595" max="3595" width="11.42578125" style="89" customWidth="1"/>
    <col min="3596" max="3596" width="20.5703125" style="89" customWidth="1"/>
    <col min="3597" max="3597" width="22.28515625" style="89" customWidth="1"/>
    <col min="3598" max="3598" width="2.5703125" style="89" customWidth="1"/>
    <col min="3599" max="3843" width="11.42578125" style="89"/>
    <col min="3844" max="3844" width="6.140625" style="89" customWidth="1"/>
    <col min="3845" max="3845" width="33.42578125" style="89" customWidth="1"/>
    <col min="3846" max="3847" width="25.7109375" style="89" customWidth="1"/>
    <col min="3848" max="3848" width="11.42578125" style="89" customWidth="1"/>
    <col min="3849" max="3849" width="16.140625" style="89" customWidth="1"/>
    <col min="3850" max="3850" width="13.42578125" style="89" customWidth="1"/>
    <col min="3851" max="3851" width="11.42578125" style="89" customWidth="1"/>
    <col min="3852" max="3852" width="20.5703125" style="89" customWidth="1"/>
    <col min="3853" max="3853" width="22.28515625" style="89" customWidth="1"/>
    <col min="3854" max="3854" width="2.5703125" style="89" customWidth="1"/>
    <col min="3855" max="4099" width="11.42578125" style="89"/>
    <col min="4100" max="4100" width="6.140625" style="89" customWidth="1"/>
    <col min="4101" max="4101" width="33.42578125" style="89" customWidth="1"/>
    <col min="4102" max="4103" width="25.7109375" style="89" customWidth="1"/>
    <col min="4104" max="4104" width="11.42578125" style="89" customWidth="1"/>
    <col min="4105" max="4105" width="16.140625" style="89" customWidth="1"/>
    <col min="4106" max="4106" width="13.42578125" style="89" customWidth="1"/>
    <col min="4107" max="4107" width="11.42578125" style="89" customWidth="1"/>
    <col min="4108" max="4108" width="20.5703125" style="89" customWidth="1"/>
    <col min="4109" max="4109" width="22.28515625" style="89" customWidth="1"/>
    <col min="4110" max="4110" width="2.5703125" style="89" customWidth="1"/>
    <col min="4111" max="4355" width="11.42578125" style="89"/>
    <col min="4356" max="4356" width="6.140625" style="89" customWidth="1"/>
    <col min="4357" max="4357" width="33.42578125" style="89" customWidth="1"/>
    <col min="4358" max="4359" width="25.7109375" style="89" customWidth="1"/>
    <col min="4360" max="4360" width="11.42578125" style="89" customWidth="1"/>
    <col min="4361" max="4361" width="16.140625" style="89" customWidth="1"/>
    <col min="4362" max="4362" width="13.42578125" style="89" customWidth="1"/>
    <col min="4363" max="4363" width="11.42578125" style="89" customWidth="1"/>
    <col min="4364" max="4364" width="20.5703125" style="89" customWidth="1"/>
    <col min="4365" max="4365" width="22.28515625" style="89" customWidth="1"/>
    <col min="4366" max="4366" width="2.5703125" style="89" customWidth="1"/>
    <col min="4367" max="4611" width="11.42578125" style="89"/>
    <col min="4612" max="4612" width="6.140625" style="89" customWidth="1"/>
    <col min="4613" max="4613" width="33.42578125" style="89" customWidth="1"/>
    <col min="4614" max="4615" width="25.7109375" style="89" customWidth="1"/>
    <col min="4616" max="4616" width="11.42578125" style="89" customWidth="1"/>
    <col min="4617" max="4617" width="16.140625" style="89" customWidth="1"/>
    <col min="4618" max="4618" width="13.42578125" style="89" customWidth="1"/>
    <col min="4619" max="4619" width="11.42578125" style="89" customWidth="1"/>
    <col min="4620" max="4620" width="20.5703125" style="89" customWidth="1"/>
    <col min="4621" max="4621" width="22.28515625" style="89" customWidth="1"/>
    <col min="4622" max="4622" width="2.5703125" style="89" customWidth="1"/>
    <col min="4623" max="4867" width="11.42578125" style="89"/>
    <col min="4868" max="4868" width="6.140625" style="89" customWidth="1"/>
    <col min="4869" max="4869" width="33.42578125" style="89" customWidth="1"/>
    <col min="4870" max="4871" width="25.7109375" style="89" customWidth="1"/>
    <col min="4872" max="4872" width="11.42578125" style="89" customWidth="1"/>
    <col min="4873" max="4873" width="16.140625" style="89" customWidth="1"/>
    <col min="4874" max="4874" width="13.42578125" style="89" customWidth="1"/>
    <col min="4875" max="4875" width="11.42578125" style="89" customWidth="1"/>
    <col min="4876" max="4876" width="20.5703125" style="89" customWidth="1"/>
    <col min="4877" max="4877" width="22.28515625" style="89" customWidth="1"/>
    <col min="4878" max="4878" width="2.5703125" style="89" customWidth="1"/>
    <col min="4879" max="5123" width="11.42578125" style="89"/>
    <col min="5124" max="5124" width="6.140625" style="89" customWidth="1"/>
    <col min="5125" max="5125" width="33.42578125" style="89" customWidth="1"/>
    <col min="5126" max="5127" width="25.7109375" style="89" customWidth="1"/>
    <col min="5128" max="5128" width="11.42578125" style="89" customWidth="1"/>
    <col min="5129" max="5129" width="16.140625" style="89" customWidth="1"/>
    <col min="5130" max="5130" width="13.42578125" style="89" customWidth="1"/>
    <col min="5131" max="5131" width="11.42578125" style="89" customWidth="1"/>
    <col min="5132" max="5132" width="20.5703125" style="89" customWidth="1"/>
    <col min="5133" max="5133" width="22.28515625" style="89" customWidth="1"/>
    <col min="5134" max="5134" width="2.5703125" style="89" customWidth="1"/>
    <col min="5135" max="5379" width="11.42578125" style="89"/>
    <col min="5380" max="5380" width="6.140625" style="89" customWidth="1"/>
    <col min="5381" max="5381" width="33.42578125" style="89" customWidth="1"/>
    <col min="5382" max="5383" width="25.7109375" style="89" customWidth="1"/>
    <col min="5384" max="5384" width="11.42578125" style="89" customWidth="1"/>
    <col min="5385" max="5385" width="16.140625" style="89" customWidth="1"/>
    <col min="5386" max="5386" width="13.42578125" style="89" customWidth="1"/>
    <col min="5387" max="5387" width="11.42578125" style="89" customWidth="1"/>
    <col min="5388" max="5388" width="20.5703125" style="89" customWidth="1"/>
    <col min="5389" max="5389" width="22.28515625" style="89" customWidth="1"/>
    <col min="5390" max="5390" width="2.5703125" style="89" customWidth="1"/>
    <col min="5391" max="5635" width="11.42578125" style="89"/>
    <col min="5636" max="5636" width="6.140625" style="89" customWidth="1"/>
    <col min="5637" max="5637" width="33.42578125" style="89" customWidth="1"/>
    <col min="5638" max="5639" width="25.7109375" style="89" customWidth="1"/>
    <col min="5640" max="5640" width="11.42578125" style="89" customWidth="1"/>
    <col min="5641" max="5641" width="16.140625" style="89" customWidth="1"/>
    <col min="5642" max="5642" width="13.42578125" style="89" customWidth="1"/>
    <col min="5643" max="5643" width="11.42578125" style="89" customWidth="1"/>
    <col min="5644" max="5644" width="20.5703125" style="89" customWidth="1"/>
    <col min="5645" max="5645" width="22.28515625" style="89" customWidth="1"/>
    <col min="5646" max="5646" width="2.5703125" style="89" customWidth="1"/>
    <col min="5647" max="5891" width="11.42578125" style="89"/>
    <col min="5892" max="5892" width="6.140625" style="89" customWidth="1"/>
    <col min="5893" max="5893" width="33.42578125" style="89" customWidth="1"/>
    <col min="5894" max="5895" width="25.7109375" style="89" customWidth="1"/>
    <col min="5896" max="5896" width="11.42578125" style="89" customWidth="1"/>
    <col min="5897" max="5897" width="16.140625" style="89" customWidth="1"/>
    <col min="5898" max="5898" width="13.42578125" style="89" customWidth="1"/>
    <col min="5899" max="5899" width="11.42578125" style="89" customWidth="1"/>
    <col min="5900" max="5900" width="20.5703125" style="89" customWidth="1"/>
    <col min="5901" max="5901" width="22.28515625" style="89" customWidth="1"/>
    <col min="5902" max="5902" width="2.5703125" style="89" customWidth="1"/>
    <col min="5903" max="6147" width="11.42578125" style="89"/>
    <col min="6148" max="6148" width="6.140625" style="89" customWidth="1"/>
    <col min="6149" max="6149" width="33.42578125" style="89" customWidth="1"/>
    <col min="6150" max="6151" width="25.7109375" style="89" customWidth="1"/>
    <col min="6152" max="6152" width="11.42578125" style="89" customWidth="1"/>
    <col min="6153" max="6153" width="16.140625" style="89" customWidth="1"/>
    <col min="6154" max="6154" width="13.42578125" style="89" customWidth="1"/>
    <col min="6155" max="6155" width="11.42578125" style="89" customWidth="1"/>
    <col min="6156" max="6156" width="20.5703125" style="89" customWidth="1"/>
    <col min="6157" max="6157" width="22.28515625" style="89" customWidth="1"/>
    <col min="6158" max="6158" width="2.5703125" style="89" customWidth="1"/>
    <col min="6159" max="6403" width="11.42578125" style="89"/>
    <col min="6404" max="6404" width="6.140625" style="89" customWidth="1"/>
    <col min="6405" max="6405" width="33.42578125" style="89" customWidth="1"/>
    <col min="6406" max="6407" width="25.7109375" style="89" customWidth="1"/>
    <col min="6408" max="6408" width="11.42578125" style="89" customWidth="1"/>
    <col min="6409" max="6409" width="16.140625" style="89" customWidth="1"/>
    <col min="6410" max="6410" width="13.42578125" style="89" customWidth="1"/>
    <col min="6411" max="6411" width="11.42578125" style="89" customWidth="1"/>
    <col min="6412" max="6412" width="20.5703125" style="89" customWidth="1"/>
    <col min="6413" max="6413" width="22.28515625" style="89" customWidth="1"/>
    <col min="6414" max="6414" width="2.5703125" style="89" customWidth="1"/>
    <col min="6415" max="6659" width="11.42578125" style="89"/>
    <col min="6660" max="6660" width="6.140625" style="89" customWidth="1"/>
    <col min="6661" max="6661" width="33.42578125" style="89" customWidth="1"/>
    <col min="6662" max="6663" width="25.7109375" style="89" customWidth="1"/>
    <col min="6664" max="6664" width="11.42578125" style="89" customWidth="1"/>
    <col min="6665" max="6665" width="16.140625" style="89" customWidth="1"/>
    <col min="6666" max="6666" width="13.42578125" style="89" customWidth="1"/>
    <col min="6667" max="6667" width="11.42578125" style="89" customWidth="1"/>
    <col min="6668" max="6668" width="20.5703125" style="89" customWidth="1"/>
    <col min="6669" max="6669" width="22.28515625" style="89" customWidth="1"/>
    <col min="6670" max="6670" width="2.5703125" style="89" customWidth="1"/>
    <col min="6671" max="6915" width="11.42578125" style="89"/>
    <col min="6916" max="6916" width="6.140625" style="89" customWidth="1"/>
    <col min="6917" max="6917" width="33.42578125" style="89" customWidth="1"/>
    <col min="6918" max="6919" width="25.7109375" style="89" customWidth="1"/>
    <col min="6920" max="6920" width="11.42578125" style="89" customWidth="1"/>
    <col min="6921" max="6921" width="16.140625" style="89" customWidth="1"/>
    <col min="6922" max="6922" width="13.42578125" style="89" customWidth="1"/>
    <col min="6923" max="6923" width="11.42578125" style="89" customWidth="1"/>
    <col min="6924" max="6924" width="20.5703125" style="89" customWidth="1"/>
    <col min="6925" max="6925" width="22.28515625" style="89" customWidth="1"/>
    <col min="6926" max="6926" width="2.5703125" style="89" customWidth="1"/>
    <col min="6927" max="7171" width="11.42578125" style="89"/>
    <col min="7172" max="7172" width="6.140625" style="89" customWidth="1"/>
    <col min="7173" max="7173" width="33.42578125" style="89" customWidth="1"/>
    <col min="7174" max="7175" width="25.7109375" style="89" customWidth="1"/>
    <col min="7176" max="7176" width="11.42578125" style="89" customWidth="1"/>
    <col min="7177" max="7177" width="16.140625" style="89" customWidth="1"/>
    <col min="7178" max="7178" width="13.42578125" style="89" customWidth="1"/>
    <col min="7179" max="7179" width="11.42578125" style="89" customWidth="1"/>
    <col min="7180" max="7180" width="20.5703125" style="89" customWidth="1"/>
    <col min="7181" max="7181" width="22.28515625" style="89" customWidth="1"/>
    <col min="7182" max="7182" width="2.5703125" style="89" customWidth="1"/>
    <col min="7183" max="7427" width="11.42578125" style="89"/>
    <col min="7428" max="7428" width="6.140625" style="89" customWidth="1"/>
    <col min="7429" max="7429" width="33.42578125" style="89" customWidth="1"/>
    <col min="7430" max="7431" width="25.7109375" style="89" customWidth="1"/>
    <col min="7432" max="7432" width="11.42578125" style="89" customWidth="1"/>
    <col min="7433" max="7433" width="16.140625" style="89" customWidth="1"/>
    <col min="7434" max="7434" width="13.42578125" style="89" customWidth="1"/>
    <col min="7435" max="7435" width="11.42578125" style="89" customWidth="1"/>
    <col min="7436" max="7436" width="20.5703125" style="89" customWidth="1"/>
    <col min="7437" max="7437" width="22.28515625" style="89" customWidth="1"/>
    <col min="7438" max="7438" width="2.5703125" style="89" customWidth="1"/>
    <col min="7439" max="7683" width="11.42578125" style="89"/>
    <col min="7684" max="7684" width="6.140625" style="89" customWidth="1"/>
    <col min="7685" max="7685" width="33.42578125" style="89" customWidth="1"/>
    <col min="7686" max="7687" width="25.7109375" style="89" customWidth="1"/>
    <col min="7688" max="7688" width="11.42578125" style="89" customWidth="1"/>
    <col min="7689" max="7689" width="16.140625" style="89" customWidth="1"/>
    <col min="7690" max="7690" width="13.42578125" style="89" customWidth="1"/>
    <col min="7691" max="7691" width="11.42578125" style="89" customWidth="1"/>
    <col min="7692" max="7692" width="20.5703125" style="89" customWidth="1"/>
    <col min="7693" max="7693" width="22.28515625" style="89" customWidth="1"/>
    <col min="7694" max="7694" width="2.5703125" style="89" customWidth="1"/>
    <col min="7695" max="7939" width="11.42578125" style="89"/>
    <col min="7940" max="7940" width="6.140625" style="89" customWidth="1"/>
    <col min="7941" max="7941" width="33.42578125" style="89" customWidth="1"/>
    <col min="7942" max="7943" width="25.7109375" style="89" customWidth="1"/>
    <col min="7944" max="7944" width="11.42578125" style="89" customWidth="1"/>
    <col min="7945" max="7945" width="16.140625" style="89" customWidth="1"/>
    <col min="7946" max="7946" width="13.42578125" style="89" customWidth="1"/>
    <col min="7947" max="7947" width="11.42578125" style="89" customWidth="1"/>
    <col min="7948" max="7948" width="20.5703125" style="89" customWidth="1"/>
    <col min="7949" max="7949" width="22.28515625" style="89" customWidth="1"/>
    <col min="7950" max="7950" width="2.5703125" style="89" customWidth="1"/>
    <col min="7951" max="8195" width="11.42578125" style="89"/>
    <col min="8196" max="8196" width="6.140625" style="89" customWidth="1"/>
    <col min="8197" max="8197" width="33.42578125" style="89" customWidth="1"/>
    <col min="8198" max="8199" width="25.7109375" style="89" customWidth="1"/>
    <col min="8200" max="8200" width="11.42578125" style="89" customWidth="1"/>
    <col min="8201" max="8201" width="16.140625" style="89" customWidth="1"/>
    <col min="8202" max="8202" width="13.42578125" style="89" customWidth="1"/>
    <col min="8203" max="8203" width="11.42578125" style="89" customWidth="1"/>
    <col min="8204" max="8204" width="20.5703125" style="89" customWidth="1"/>
    <col min="8205" max="8205" width="22.28515625" style="89" customWidth="1"/>
    <col min="8206" max="8206" width="2.5703125" style="89" customWidth="1"/>
    <col min="8207" max="8451" width="11.42578125" style="89"/>
    <col min="8452" max="8452" width="6.140625" style="89" customWidth="1"/>
    <col min="8453" max="8453" width="33.42578125" style="89" customWidth="1"/>
    <col min="8454" max="8455" width="25.7109375" style="89" customWidth="1"/>
    <col min="8456" max="8456" width="11.42578125" style="89" customWidth="1"/>
    <col min="8457" max="8457" width="16.140625" style="89" customWidth="1"/>
    <col min="8458" max="8458" width="13.42578125" style="89" customWidth="1"/>
    <col min="8459" max="8459" width="11.42578125" style="89" customWidth="1"/>
    <col min="8460" max="8460" width="20.5703125" style="89" customWidth="1"/>
    <col min="8461" max="8461" width="22.28515625" style="89" customWidth="1"/>
    <col min="8462" max="8462" width="2.5703125" style="89" customWidth="1"/>
    <col min="8463" max="8707" width="11.42578125" style="89"/>
    <col min="8708" max="8708" width="6.140625" style="89" customWidth="1"/>
    <col min="8709" max="8709" width="33.42578125" style="89" customWidth="1"/>
    <col min="8710" max="8711" width="25.7109375" style="89" customWidth="1"/>
    <col min="8712" max="8712" width="11.42578125" style="89" customWidth="1"/>
    <col min="8713" max="8713" width="16.140625" style="89" customWidth="1"/>
    <col min="8714" max="8714" width="13.42578125" style="89" customWidth="1"/>
    <col min="8715" max="8715" width="11.42578125" style="89" customWidth="1"/>
    <col min="8716" max="8716" width="20.5703125" style="89" customWidth="1"/>
    <col min="8717" max="8717" width="22.28515625" style="89" customWidth="1"/>
    <col min="8718" max="8718" width="2.5703125" style="89" customWidth="1"/>
    <col min="8719" max="8963" width="11.42578125" style="89"/>
    <col min="8964" max="8964" width="6.140625" style="89" customWidth="1"/>
    <col min="8965" max="8965" width="33.42578125" style="89" customWidth="1"/>
    <col min="8966" max="8967" width="25.7109375" style="89" customWidth="1"/>
    <col min="8968" max="8968" width="11.42578125" style="89" customWidth="1"/>
    <col min="8969" max="8969" width="16.140625" style="89" customWidth="1"/>
    <col min="8970" max="8970" width="13.42578125" style="89" customWidth="1"/>
    <col min="8971" max="8971" width="11.42578125" style="89" customWidth="1"/>
    <col min="8972" max="8972" width="20.5703125" style="89" customWidth="1"/>
    <col min="8973" max="8973" width="22.28515625" style="89" customWidth="1"/>
    <col min="8974" max="8974" width="2.5703125" style="89" customWidth="1"/>
    <col min="8975" max="9219" width="11.42578125" style="89"/>
    <col min="9220" max="9220" width="6.140625" style="89" customWidth="1"/>
    <col min="9221" max="9221" width="33.42578125" style="89" customWidth="1"/>
    <col min="9222" max="9223" width="25.7109375" style="89" customWidth="1"/>
    <col min="9224" max="9224" width="11.42578125" style="89" customWidth="1"/>
    <col min="9225" max="9225" width="16.140625" style="89" customWidth="1"/>
    <col min="9226" max="9226" width="13.42578125" style="89" customWidth="1"/>
    <col min="9227" max="9227" width="11.42578125" style="89" customWidth="1"/>
    <col min="9228" max="9228" width="20.5703125" style="89" customWidth="1"/>
    <col min="9229" max="9229" width="22.28515625" style="89" customWidth="1"/>
    <col min="9230" max="9230" width="2.5703125" style="89" customWidth="1"/>
    <col min="9231" max="9475" width="11.42578125" style="89"/>
    <col min="9476" max="9476" width="6.140625" style="89" customWidth="1"/>
    <col min="9477" max="9477" width="33.42578125" style="89" customWidth="1"/>
    <col min="9478" max="9479" width="25.7109375" style="89" customWidth="1"/>
    <col min="9480" max="9480" width="11.42578125" style="89" customWidth="1"/>
    <col min="9481" max="9481" width="16.140625" style="89" customWidth="1"/>
    <col min="9482" max="9482" width="13.42578125" style="89" customWidth="1"/>
    <col min="9483" max="9483" width="11.42578125" style="89" customWidth="1"/>
    <col min="9484" max="9484" width="20.5703125" style="89" customWidth="1"/>
    <col min="9485" max="9485" width="22.28515625" style="89" customWidth="1"/>
    <col min="9486" max="9486" width="2.5703125" style="89" customWidth="1"/>
    <col min="9487" max="9731" width="11.42578125" style="89"/>
    <col min="9732" max="9732" width="6.140625" style="89" customWidth="1"/>
    <col min="9733" max="9733" width="33.42578125" style="89" customWidth="1"/>
    <col min="9734" max="9735" width="25.7109375" style="89" customWidth="1"/>
    <col min="9736" max="9736" width="11.42578125" style="89" customWidth="1"/>
    <col min="9737" max="9737" width="16.140625" style="89" customWidth="1"/>
    <col min="9738" max="9738" width="13.42578125" style="89" customWidth="1"/>
    <col min="9739" max="9739" width="11.42578125" style="89" customWidth="1"/>
    <col min="9740" max="9740" width="20.5703125" style="89" customWidth="1"/>
    <col min="9741" max="9741" width="22.28515625" style="89" customWidth="1"/>
    <col min="9742" max="9742" width="2.5703125" style="89" customWidth="1"/>
    <col min="9743" max="9987" width="11.42578125" style="89"/>
    <col min="9988" max="9988" width="6.140625" style="89" customWidth="1"/>
    <col min="9989" max="9989" width="33.42578125" style="89" customWidth="1"/>
    <col min="9990" max="9991" width="25.7109375" style="89" customWidth="1"/>
    <col min="9992" max="9992" width="11.42578125" style="89" customWidth="1"/>
    <col min="9993" max="9993" width="16.140625" style="89" customWidth="1"/>
    <col min="9994" max="9994" width="13.42578125" style="89" customWidth="1"/>
    <col min="9995" max="9995" width="11.42578125" style="89" customWidth="1"/>
    <col min="9996" max="9996" width="20.5703125" style="89" customWidth="1"/>
    <col min="9997" max="9997" width="22.28515625" style="89" customWidth="1"/>
    <col min="9998" max="9998" width="2.5703125" style="89" customWidth="1"/>
    <col min="9999" max="10243" width="11.42578125" style="89"/>
    <col min="10244" max="10244" width="6.140625" style="89" customWidth="1"/>
    <col min="10245" max="10245" width="33.42578125" style="89" customWidth="1"/>
    <col min="10246" max="10247" width="25.7109375" style="89" customWidth="1"/>
    <col min="10248" max="10248" width="11.42578125" style="89" customWidth="1"/>
    <col min="10249" max="10249" width="16.140625" style="89" customWidth="1"/>
    <col min="10250" max="10250" width="13.42578125" style="89" customWidth="1"/>
    <col min="10251" max="10251" width="11.42578125" style="89" customWidth="1"/>
    <col min="10252" max="10252" width="20.5703125" style="89" customWidth="1"/>
    <col min="10253" max="10253" width="22.28515625" style="89" customWidth="1"/>
    <col min="10254" max="10254" width="2.5703125" style="89" customWidth="1"/>
    <col min="10255" max="10499" width="11.42578125" style="89"/>
    <col min="10500" max="10500" width="6.140625" style="89" customWidth="1"/>
    <col min="10501" max="10501" width="33.42578125" style="89" customWidth="1"/>
    <col min="10502" max="10503" width="25.7109375" style="89" customWidth="1"/>
    <col min="10504" max="10504" width="11.42578125" style="89" customWidth="1"/>
    <col min="10505" max="10505" width="16.140625" style="89" customWidth="1"/>
    <col min="10506" max="10506" width="13.42578125" style="89" customWidth="1"/>
    <col min="10507" max="10507" width="11.42578125" style="89" customWidth="1"/>
    <col min="10508" max="10508" width="20.5703125" style="89" customWidth="1"/>
    <col min="10509" max="10509" width="22.28515625" style="89" customWidth="1"/>
    <col min="10510" max="10510" width="2.5703125" style="89" customWidth="1"/>
    <col min="10511" max="10755" width="11.42578125" style="89"/>
    <col min="10756" max="10756" width="6.140625" style="89" customWidth="1"/>
    <col min="10757" max="10757" width="33.42578125" style="89" customWidth="1"/>
    <col min="10758" max="10759" width="25.7109375" style="89" customWidth="1"/>
    <col min="10760" max="10760" width="11.42578125" style="89" customWidth="1"/>
    <col min="10761" max="10761" width="16.140625" style="89" customWidth="1"/>
    <col min="10762" max="10762" width="13.42578125" style="89" customWidth="1"/>
    <col min="10763" max="10763" width="11.42578125" style="89" customWidth="1"/>
    <col min="10764" max="10764" width="20.5703125" style="89" customWidth="1"/>
    <col min="10765" max="10765" width="22.28515625" style="89" customWidth="1"/>
    <col min="10766" max="10766" width="2.5703125" style="89" customWidth="1"/>
    <col min="10767" max="11011" width="11.42578125" style="89"/>
    <col min="11012" max="11012" width="6.140625" style="89" customWidth="1"/>
    <col min="11013" max="11013" width="33.42578125" style="89" customWidth="1"/>
    <col min="11014" max="11015" width="25.7109375" style="89" customWidth="1"/>
    <col min="11016" max="11016" width="11.42578125" style="89" customWidth="1"/>
    <col min="11017" max="11017" width="16.140625" style="89" customWidth="1"/>
    <col min="11018" max="11018" width="13.42578125" style="89" customWidth="1"/>
    <col min="11019" max="11019" width="11.42578125" style="89" customWidth="1"/>
    <col min="11020" max="11020" width="20.5703125" style="89" customWidth="1"/>
    <col min="11021" max="11021" width="22.28515625" style="89" customWidth="1"/>
    <col min="11022" max="11022" width="2.5703125" style="89" customWidth="1"/>
    <col min="11023" max="11267" width="11.42578125" style="89"/>
    <col min="11268" max="11268" width="6.140625" style="89" customWidth="1"/>
    <col min="11269" max="11269" width="33.42578125" style="89" customWidth="1"/>
    <col min="11270" max="11271" width="25.7109375" style="89" customWidth="1"/>
    <col min="11272" max="11272" width="11.42578125" style="89" customWidth="1"/>
    <col min="11273" max="11273" width="16.140625" style="89" customWidth="1"/>
    <col min="11274" max="11274" width="13.42578125" style="89" customWidth="1"/>
    <col min="11275" max="11275" width="11.42578125" style="89" customWidth="1"/>
    <col min="11276" max="11276" width="20.5703125" style="89" customWidth="1"/>
    <col min="11277" max="11277" width="22.28515625" style="89" customWidth="1"/>
    <col min="11278" max="11278" width="2.5703125" style="89" customWidth="1"/>
    <col min="11279" max="11523" width="11.42578125" style="89"/>
    <col min="11524" max="11524" width="6.140625" style="89" customWidth="1"/>
    <col min="11525" max="11525" width="33.42578125" style="89" customWidth="1"/>
    <col min="11526" max="11527" width="25.7109375" style="89" customWidth="1"/>
    <col min="11528" max="11528" width="11.42578125" style="89" customWidth="1"/>
    <col min="11529" max="11529" width="16.140625" style="89" customWidth="1"/>
    <col min="11530" max="11530" width="13.42578125" style="89" customWidth="1"/>
    <col min="11531" max="11531" width="11.42578125" style="89" customWidth="1"/>
    <col min="11532" max="11532" width="20.5703125" style="89" customWidth="1"/>
    <col min="11533" max="11533" width="22.28515625" style="89" customWidth="1"/>
    <col min="11534" max="11534" width="2.5703125" style="89" customWidth="1"/>
    <col min="11535" max="11779" width="11.42578125" style="89"/>
    <col min="11780" max="11780" width="6.140625" style="89" customWidth="1"/>
    <col min="11781" max="11781" width="33.42578125" style="89" customWidth="1"/>
    <col min="11782" max="11783" width="25.7109375" style="89" customWidth="1"/>
    <col min="11784" max="11784" width="11.42578125" style="89" customWidth="1"/>
    <col min="11785" max="11785" width="16.140625" style="89" customWidth="1"/>
    <col min="11786" max="11786" width="13.42578125" style="89" customWidth="1"/>
    <col min="11787" max="11787" width="11.42578125" style="89" customWidth="1"/>
    <col min="11788" max="11788" width="20.5703125" style="89" customWidth="1"/>
    <col min="11789" max="11789" width="22.28515625" style="89" customWidth="1"/>
    <col min="11790" max="11790" width="2.5703125" style="89" customWidth="1"/>
    <col min="11791" max="12035" width="11.42578125" style="89"/>
    <col min="12036" max="12036" width="6.140625" style="89" customWidth="1"/>
    <col min="12037" max="12037" width="33.42578125" style="89" customWidth="1"/>
    <col min="12038" max="12039" width="25.7109375" style="89" customWidth="1"/>
    <col min="12040" max="12040" width="11.42578125" style="89" customWidth="1"/>
    <col min="12041" max="12041" width="16.140625" style="89" customWidth="1"/>
    <col min="12042" max="12042" width="13.42578125" style="89" customWidth="1"/>
    <col min="12043" max="12043" width="11.42578125" style="89" customWidth="1"/>
    <col min="12044" max="12044" width="20.5703125" style="89" customWidth="1"/>
    <col min="12045" max="12045" width="22.28515625" style="89" customWidth="1"/>
    <col min="12046" max="12046" width="2.5703125" style="89" customWidth="1"/>
    <col min="12047" max="12291" width="11.42578125" style="89"/>
    <col min="12292" max="12292" width="6.140625" style="89" customWidth="1"/>
    <col min="12293" max="12293" width="33.42578125" style="89" customWidth="1"/>
    <col min="12294" max="12295" width="25.7109375" style="89" customWidth="1"/>
    <col min="12296" max="12296" width="11.42578125" style="89" customWidth="1"/>
    <col min="12297" max="12297" width="16.140625" style="89" customWidth="1"/>
    <col min="12298" max="12298" width="13.42578125" style="89" customWidth="1"/>
    <col min="12299" max="12299" width="11.42578125" style="89" customWidth="1"/>
    <col min="12300" max="12300" width="20.5703125" style="89" customWidth="1"/>
    <col min="12301" max="12301" width="22.28515625" style="89" customWidth="1"/>
    <col min="12302" max="12302" width="2.5703125" style="89" customWidth="1"/>
    <col min="12303" max="12547" width="11.42578125" style="89"/>
    <col min="12548" max="12548" width="6.140625" style="89" customWidth="1"/>
    <col min="12549" max="12549" width="33.42578125" style="89" customWidth="1"/>
    <col min="12550" max="12551" width="25.7109375" style="89" customWidth="1"/>
    <col min="12552" max="12552" width="11.42578125" style="89" customWidth="1"/>
    <col min="12553" max="12553" width="16.140625" style="89" customWidth="1"/>
    <col min="12554" max="12554" width="13.42578125" style="89" customWidth="1"/>
    <col min="12555" max="12555" width="11.42578125" style="89" customWidth="1"/>
    <col min="12556" max="12556" width="20.5703125" style="89" customWidth="1"/>
    <col min="12557" max="12557" width="22.28515625" style="89" customWidth="1"/>
    <col min="12558" max="12558" width="2.5703125" style="89" customWidth="1"/>
    <col min="12559" max="12803" width="11.42578125" style="89"/>
    <col min="12804" max="12804" width="6.140625" style="89" customWidth="1"/>
    <col min="12805" max="12805" width="33.42578125" style="89" customWidth="1"/>
    <col min="12806" max="12807" width="25.7109375" style="89" customWidth="1"/>
    <col min="12808" max="12808" width="11.42578125" style="89" customWidth="1"/>
    <col min="12809" max="12809" width="16.140625" style="89" customWidth="1"/>
    <col min="12810" max="12810" width="13.42578125" style="89" customWidth="1"/>
    <col min="12811" max="12811" width="11.42578125" style="89" customWidth="1"/>
    <col min="12812" max="12812" width="20.5703125" style="89" customWidth="1"/>
    <col min="12813" max="12813" width="22.28515625" style="89" customWidth="1"/>
    <col min="12814" max="12814" width="2.5703125" style="89" customWidth="1"/>
    <col min="12815" max="13059" width="11.42578125" style="89"/>
    <col min="13060" max="13060" width="6.140625" style="89" customWidth="1"/>
    <col min="13061" max="13061" width="33.42578125" style="89" customWidth="1"/>
    <col min="13062" max="13063" width="25.7109375" style="89" customWidth="1"/>
    <col min="13064" max="13064" width="11.42578125" style="89" customWidth="1"/>
    <col min="13065" max="13065" width="16.140625" style="89" customWidth="1"/>
    <col min="13066" max="13066" width="13.42578125" style="89" customWidth="1"/>
    <col min="13067" max="13067" width="11.42578125" style="89" customWidth="1"/>
    <col min="13068" max="13068" width="20.5703125" style="89" customWidth="1"/>
    <col min="13069" max="13069" width="22.28515625" style="89" customWidth="1"/>
    <col min="13070" max="13070" width="2.5703125" style="89" customWidth="1"/>
    <col min="13071" max="13315" width="11.42578125" style="89"/>
    <col min="13316" max="13316" width="6.140625" style="89" customWidth="1"/>
    <col min="13317" max="13317" width="33.42578125" style="89" customWidth="1"/>
    <col min="13318" max="13319" width="25.7109375" style="89" customWidth="1"/>
    <col min="13320" max="13320" width="11.42578125" style="89" customWidth="1"/>
    <col min="13321" max="13321" width="16.140625" style="89" customWidth="1"/>
    <col min="13322" max="13322" width="13.42578125" style="89" customWidth="1"/>
    <col min="13323" max="13323" width="11.42578125" style="89" customWidth="1"/>
    <col min="13324" max="13324" width="20.5703125" style="89" customWidth="1"/>
    <col min="13325" max="13325" width="22.28515625" style="89" customWidth="1"/>
    <col min="13326" max="13326" width="2.5703125" style="89" customWidth="1"/>
    <col min="13327" max="13571" width="11.42578125" style="89"/>
    <col min="13572" max="13572" width="6.140625" style="89" customWidth="1"/>
    <col min="13573" max="13573" width="33.42578125" style="89" customWidth="1"/>
    <col min="13574" max="13575" width="25.7109375" style="89" customWidth="1"/>
    <col min="13576" max="13576" width="11.42578125" style="89" customWidth="1"/>
    <col min="13577" max="13577" width="16.140625" style="89" customWidth="1"/>
    <col min="13578" max="13578" width="13.42578125" style="89" customWidth="1"/>
    <col min="13579" max="13579" width="11.42578125" style="89" customWidth="1"/>
    <col min="13580" max="13580" width="20.5703125" style="89" customWidth="1"/>
    <col min="13581" max="13581" width="22.28515625" style="89" customWidth="1"/>
    <col min="13582" max="13582" width="2.5703125" style="89" customWidth="1"/>
    <col min="13583" max="13827" width="11.42578125" style="89"/>
    <col min="13828" max="13828" width="6.140625" style="89" customWidth="1"/>
    <col min="13829" max="13829" width="33.42578125" style="89" customWidth="1"/>
    <col min="13830" max="13831" width="25.7109375" style="89" customWidth="1"/>
    <col min="13832" max="13832" width="11.42578125" style="89" customWidth="1"/>
    <col min="13833" max="13833" width="16.140625" style="89" customWidth="1"/>
    <col min="13834" max="13834" width="13.42578125" style="89" customWidth="1"/>
    <col min="13835" max="13835" width="11.42578125" style="89" customWidth="1"/>
    <col min="13836" max="13836" width="20.5703125" style="89" customWidth="1"/>
    <col min="13837" max="13837" width="22.28515625" style="89" customWidth="1"/>
    <col min="13838" max="13838" width="2.5703125" style="89" customWidth="1"/>
    <col min="13839" max="14083" width="11.42578125" style="89"/>
    <col min="14084" max="14084" width="6.140625" style="89" customWidth="1"/>
    <col min="14085" max="14085" width="33.42578125" style="89" customWidth="1"/>
    <col min="14086" max="14087" width="25.7109375" style="89" customWidth="1"/>
    <col min="14088" max="14088" width="11.42578125" style="89" customWidth="1"/>
    <col min="14089" max="14089" width="16.140625" style="89" customWidth="1"/>
    <col min="14090" max="14090" width="13.42578125" style="89" customWidth="1"/>
    <col min="14091" max="14091" width="11.42578125" style="89" customWidth="1"/>
    <col min="14092" max="14092" width="20.5703125" style="89" customWidth="1"/>
    <col min="14093" max="14093" width="22.28515625" style="89" customWidth="1"/>
    <col min="14094" max="14094" width="2.5703125" style="89" customWidth="1"/>
    <col min="14095" max="14339" width="11.42578125" style="89"/>
    <col min="14340" max="14340" width="6.140625" style="89" customWidth="1"/>
    <col min="14341" max="14341" width="33.42578125" style="89" customWidth="1"/>
    <col min="14342" max="14343" width="25.7109375" style="89" customWidth="1"/>
    <col min="14344" max="14344" width="11.42578125" style="89" customWidth="1"/>
    <col min="14345" max="14345" width="16.140625" style="89" customWidth="1"/>
    <col min="14346" max="14346" width="13.42578125" style="89" customWidth="1"/>
    <col min="14347" max="14347" width="11.42578125" style="89" customWidth="1"/>
    <col min="14348" max="14348" width="20.5703125" style="89" customWidth="1"/>
    <col min="14349" max="14349" width="22.28515625" style="89" customWidth="1"/>
    <col min="14350" max="14350" width="2.5703125" style="89" customWidth="1"/>
    <col min="14351" max="14595" width="11.42578125" style="89"/>
    <col min="14596" max="14596" width="6.140625" style="89" customWidth="1"/>
    <col min="14597" max="14597" width="33.42578125" style="89" customWidth="1"/>
    <col min="14598" max="14599" width="25.7109375" style="89" customWidth="1"/>
    <col min="14600" max="14600" width="11.42578125" style="89" customWidth="1"/>
    <col min="14601" max="14601" width="16.140625" style="89" customWidth="1"/>
    <col min="14602" max="14602" width="13.42578125" style="89" customWidth="1"/>
    <col min="14603" max="14603" width="11.42578125" style="89" customWidth="1"/>
    <col min="14604" max="14604" width="20.5703125" style="89" customWidth="1"/>
    <col min="14605" max="14605" width="22.28515625" style="89" customWidth="1"/>
    <col min="14606" max="14606" width="2.5703125" style="89" customWidth="1"/>
    <col min="14607" max="14851" width="11.42578125" style="89"/>
    <col min="14852" max="14852" width="6.140625" style="89" customWidth="1"/>
    <col min="14853" max="14853" width="33.42578125" style="89" customWidth="1"/>
    <col min="14854" max="14855" width="25.7109375" style="89" customWidth="1"/>
    <col min="14856" max="14856" width="11.42578125" style="89" customWidth="1"/>
    <col min="14857" max="14857" width="16.140625" style="89" customWidth="1"/>
    <col min="14858" max="14858" width="13.42578125" style="89" customWidth="1"/>
    <col min="14859" max="14859" width="11.42578125" style="89" customWidth="1"/>
    <col min="14860" max="14860" width="20.5703125" style="89" customWidth="1"/>
    <col min="14861" max="14861" width="22.28515625" style="89" customWidth="1"/>
    <col min="14862" max="14862" width="2.5703125" style="89" customWidth="1"/>
    <col min="14863" max="15107" width="11.42578125" style="89"/>
    <col min="15108" max="15108" width="6.140625" style="89" customWidth="1"/>
    <col min="15109" max="15109" width="33.42578125" style="89" customWidth="1"/>
    <col min="15110" max="15111" width="25.7109375" style="89" customWidth="1"/>
    <col min="15112" max="15112" width="11.42578125" style="89" customWidth="1"/>
    <col min="15113" max="15113" width="16.140625" style="89" customWidth="1"/>
    <col min="15114" max="15114" width="13.42578125" style="89" customWidth="1"/>
    <col min="15115" max="15115" width="11.42578125" style="89" customWidth="1"/>
    <col min="15116" max="15116" width="20.5703125" style="89" customWidth="1"/>
    <col min="15117" max="15117" width="22.28515625" style="89" customWidth="1"/>
    <col min="15118" max="15118" width="2.5703125" style="89" customWidth="1"/>
    <col min="15119" max="15363" width="11.42578125" style="89"/>
    <col min="15364" max="15364" width="6.140625" style="89" customWidth="1"/>
    <col min="15365" max="15365" width="33.42578125" style="89" customWidth="1"/>
    <col min="15366" max="15367" width="25.7109375" style="89" customWidth="1"/>
    <col min="15368" max="15368" width="11.42578125" style="89" customWidth="1"/>
    <col min="15369" max="15369" width="16.140625" style="89" customWidth="1"/>
    <col min="15370" max="15370" width="13.42578125" style="89" customWidth="1"/>
    <col min="15371" max="15371" width="11.42578125" style="89" customWidth="1"/>
    <col min="15372" max="15372" width="20.5703125" style="89" customWidth="1"/>
    <col min="15373" max="15373" width="22.28515625" style="89" customWidth="1"/>
    <col min="15374" max="15374" width="2.5703125" style="89" customWidth="1"/>
    <col min="15375" max="15619" width="11.42578125" style="89"/>
    <col min="15620" max="15620" width="6.140625" style="89" customWidth="1"/>
    <col min="15621" max="15621" width="33.42578125" style="89" customWidth="1"/>
    <col min="15622" max="15623" width="25.7109375" style="89" customWidth="1"/>
    <col min="15624" max="15624" width="11.42578125" style="89" customWidth="1"/>
    <col min="15625" max="15625" width="16.140625" style="89" customWidth="1"/>
    <col min="15626" max="15626" width="13.42578125" style="89" customWidth="1"/>
    <col min="15627" max="15627" width="11.42578125" style="89" customWidth="1"/>
    <col min="15628" max="15628" width="20.5703125" style="89" customWidth="1"/>
    <col min="15629" max="15629" width="22.28515625" style="89" customWidth="1"/>
    <col min="15630" max="15630" width="2.5703125" style="89" customWidth="1"/>
    <col min="15631" max="15875" width="11.42578125" style="89"/>
    <col min="15876" max="15876" width="6.140625" style="89" customWidth="1"/>
    <col min="15877" max="15877" width="33.42578125" style="89" customWidth="1"/>
    <col min="15878" max="15879" width="25.7109375" style="89" customWidth="1"/>
    <col min="15880" max="15880" width="11.42578125" style="89" customWidth="1"/>
    <col min="15881" max="15881" width="16.140625" style="89" customWidth="1"/>
    <col min="15882" max="15882" width="13.42578125" style="89" customWidth="1"/>
    <col min="15883" max="15883" width="11.42578125" style="89" customWidth="1"/>
    <col min="15884" max="15884" width="20.5703125" style="89" customWidth="1"/>
    <col min="15885" max="15885" width="22.28515625" style="89" customWidth="1"/>
    <col min="15886" max="15886" width="2.5703125" style="89" customWidth="1"/>
    <col min="15887" max="16131" width="11.42578125" style="89"/>
    <col min="16132" max="16132" width="6.140625" style="89" customWidth="1"/>
    <col min="16133" max="16133" width="33.42578125" style="89" customWidth="1"/>
    <col min="16134" max="16135" width="25.7109375" style="89" customWidth="1"/>
    <col min="16136" max="16136" width="11.42578125" style="89" customWidth="1"/>
    <col min="16137" max="16137" width="16.140625" style="89" customWidth="1"/>
    <col min="16138" max="16138" width="13.42578125" style="89" customWidth="1"/>
    <col min="16139" max="16139" width="11.42578125" style="89" customWidth="1"/>
    <col min="16140" max="16140" width="20.5703125" style="89" customWidth="1"/>
    <col min="16141" max="16141" width="22.28515625" style="89" customWidth="1"/>
    <col min="16142" max="16142" width="2.5703125" style="89" customWidth="1"/>
    <col min="16143" max="16384" width="11.42578125" style="89"/>
  </cols>
  <sheetData>
    <row r="1" spans="1:135" s="535" customFormat="1" ht="9" customHeight="1" x14ac:dyDescent="0.25">
      <c r="A1" s="879"/>
      <c r="B1" s="532"/>
      <c r="C1" s="532"/>
      <c r="D1" s="532"/>
      <c r="E1" s="532"/>
      <c r="F1" s="532"/>
      <c r="G1" s="532"/>
      <c r="H1" s="532"/>
      <c r="I1" s="532"/>
      <c r="J1" s="532"/>
      <c r="K1" s="532"/>
      <c r="L1" s="532"/>
      <c r="M1" s="532"/>
      <c r="N1" s="532"/>
      <c r="O1" s="532"/>
      <c r="P1" s="532"/>
      <c r="Q1" s="532"/>
      <c r="R1" s="532"/>
      <c r="S1" s="532"/>
      <c r="T1" s="532"/>
      <c r="U1" s="532"/>
      <c r="V1" s="532"/>
      <c r="W1" s="532"/>
      <c r="X1" s="532"/>
      <c r="Y1" s="532"/>
      <c r="Z1" s="532"/>
      <c r="AA1" s="532"/>
      <c r="AB1" s="532"/>
      <c r="AC1" s="532"/>
      <c r="AD1" s="532"/>
      <c r="AE1" s="532"/>
      <c r="AF1" s="532"/>
      <c r="AG1" s="532"/>
      <c r="AH1" s="532"/>
      <c r="AI1" s="532"/>
      <c r="AJ1" s="532"/>
      <c r="AK1" s="532"/>
      <c r="AL1" s="532"/>
      <c r="AM1" s="532"/>
      <c r="AN1" s="532"/>
      <c r="AO1" s="532"/>
      <c r="AP1" s="532"/>
      <c r="AQ1" s="532"/>
      <c r="AR1" s="532"/>
      <c r="AS1" s="532"/>
      <c r="AT1" s="532"/>
      <c r="AU1" s="532"/>
      <c r="AV1" s="532"/>
      <c r="AW1" s="532"/>
      <c r="AX1" s="532"/>
    </row>
    <row r="2" spans="1:135" s="14" customFormat="1" ht="18.75" customHeight="1" x14ac:dyDescent="0.25">
      <c r="A2" s="13"/>
      <c r="B2" s="2409" t="s">
        <v>1737</v>
      </c>
      <c r="C2" s="2409"/>
      <c r="D2" s="2409"/>
      <c r="E2" s="2409"/>
      <c r="F2" s="2409"/>
      <c r="G2" s="2409"/>
      <c r="H2" s="2409"/>
      <c r="I2" s="2409"/>
      <c r="J2" s="2409"/>
      <c r="K2" s="2409"/>
      <c r="M2" s="89"/>
      <c r="N2" s="89"/>
      <c r="O2" s="89"/>
      <c r="P2" s="89"/>
      <c r="Q2" s="89"/>
      <c r="R2" s="89"/>
      <c r="S2" s="89"/>
      <c r="T2" s="89"/>
      <c r="U2" s="89"/>
      <c r="V2" s="89"/>
      <c r="W2" s="89"/>
      <c r="X2" s="89"/>
      <c r="Y2" s="89"/>
      <c r="Z2" s="89"/>
      <c r="AA2" s="89"/>
      <c r="AB2" s="89"/>
      <c r="AC2" s="89"/>
      <c r="AD2" s="89"/>
      <c r="AE2" s="89"/>
      <c r="AF2" s="89"/>
      <c r="AG2" s="89"/>
      <c r="AH2" s="89"/>
      <c r="AI2" s="89"/>
      <c r="AJ2" s="89"/>
      <c r="AK2" s="18"/>
      <c r="AL2" s="19"/>
      <c r="AM2" s="19"/>
      <c r="AN2" s="19"/>
      <c r="AO2" s="19"/>
      <c r="AP2" s="20"/>
      <c r="AQ2" s="17"/>
      <c r="AR2" s="18"/>
      <c r="AS2" s="19"/>
      <c r="AT2" s="20"/>
      <c r="AU2" s="19"/>
      <c r="AV2" s="20"/>
      <c r="AW2" s="17"/>
      <c r="AX2" s="18"/>
      <c r="AY2" s="19"/>
      <c r="AZ2" s="20"/>
      <c r="BA2" s="20"/>
      <c r="BB2" s="19"/>
      <c r="BC2" s="20"/>
      <c r="BD2" s="21"/>
      <c r="BE2" s="22"/>
      <c r="BF2" s="15"/>
      <c r="BG2" s="51"/>
      <c r="BH2" s="104"/>
      <c r="BI2" s="104"/>
      <c r="BJ2" s="104"/>
      <c r="BK2" s="102"/>
      <c r="BL2" s="102"/>
      <c r="BM2" s="102"/>
      <c r="BN2" s="101"/>
      <c r="BO2" s="101"/>
      <c r="BP2" s="101"/>
      <c r="BQ2" s="101"/>
      <c r="BR2" s="101"/>
      <c r="BS2" s="101"/>
      <c r="BT2" s="101"/>
      <c r="BU2" s="101"/>
      <c r="BV2" s="101"/>
      <c r="BW2" s="101"/>
      <c r="BX2" s="101"/>
      <c r="BY2" s="101"/>
      <c r="BZ2" s="103"/>
      <c r="CA2" s="101"/>
      <c r="CB2" s="101"/>
      <c r="CC2" s="103"/>
      <c r="CD2" s="103"/>
      <c r="CE2" s="103"/>
      <c r="CF2" s="103"/>
      <c r="CG2" s="101"/>
      <c r="CH2" s="101"/>
      <c r="CI2" s="103"/>
      <c r="CJ2" s="103"/>
      <c r="CK2" s="103"/>
      <c r="CL2" s="71"/>
      <c r="CM2" s="16"/>
      <c r="CN2" s="16"/>
      <c r="CO2" s="16"/>
      <c r="CP2" s="15"/>
      <c r="CQ2" s="15"/>
      <c r="CR2" s="15"/>
      <c r="CS2" s="15"/>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3"/>
      <c r="DY2" s="23"/>
      <c r="DZ2" s="23"/>
      <c r="EA2" s="23"/>
      <c r="EB2" s="23"/>
      <c r="EC2" s="23"/>
      <c r="ED2" s="23"/>
      <c r="EE2" s="23"/>
    </row>
    <row r="3" spans="1:135" s="14" customFormat="1" ht="28.5" customHeight="1" x14ac:dyDescent="0.25">
      <c r="A3" s="13"/>
      <c r="B3" s="2409"/>
      <c r="C3" s="2409"/>
      <c r="D3" s="2409"/>
      <c r="E3" s="2409"/>
      <c r="F3" s="2409"/>
      <c r="G3" s="2409"/>
      <c r="H3" s="2409"/>
      <c r="I3" s="2409"/>
      <c r="J3" s="2409"/>
      <c r="K3" s="2409"/>
      <c r="M3" s="89"/>
      <c r="N3" s="89"/>
      <c r="O3" s="89"/>
      <c r="P3" s="89"/>
      <c r="Q3" s="89"/>
      <c r="R3" s="89"/>
      <c r="S3" s="89"/>
      <c r="T3" s="89"/>
      <c r="U3" s="89"/>
      <c r="V3" s="89"/>
      <c r="W3" s="89"/>
      <c r="X3" s="89"/>
      <c r="Y3" s="89"/>
      <c r="Z3" s="89"/>
      <c r="AA3" s="89"/>
      <c r="AB3" s="89"/>
      <c r="AC3" s="89"/>
      <c r="AD3" s="89"/>
      <c r="AE3" s="89"/>
      <c r="AF3" s="89"/>
      <c r="AG3" s="89"/>
      <c r="AH3" s="89"/>
      <c r="AI3" s="89"/>
      <c r="AJ3" s="89"/>
      <c r="AK3" s="26"/>
      <c r="AL3" s="27"/>
      <c r="AM3" s="27"/>
      <c r="AN3" s="27"/>
      <c r="AO3" s="27"/>
      <c r="AP3" s="28"/>
      <c r="AQ3" s="25"/>
      <c r="AR3" s="26"/>
      <c r="AS3" s="27"/>
      <c r="AT3" s="28"/>
      <c r="AU3" s="27"/>
      <c r="AV3" s="28"/>
      <c r="AW3" s="25"/>
      <c r="AX3" s="26"/>
      <c r="AY3" s="27"/>
      <c r="AZ3" s="28"/>
      <c r="BA3" s="28"/>
      <c r="BB3" s="27"/>
      <c r="BC3" s="28"/>
      <c r="BD3" s="29"/>
      <c r="BE3" s="19"/>
      <c r="BF3" s="15"/>
      <c r="BG3" s="51"/>
      <c r="BH3" s="104"/>
      <c r="BI3" s="104"/>
      <c r="BJ3" s="104"/>
      <c r="BK3" s="102"/>
      <c r="BL3" s="102"/>
      <c r="BM3" s="102"/>
      <c r="BN3" s="101"/>
      <c r="BO3" s="101"/>
      <c r="BP3" s="101"/>
      <c r="BQ3" s="101"/>
      <c r="BR3" s="101"/>
      <c r="BS3" s="101"/>
      <c r="BT3" s="101"/>
      <c r="BU3" s="101"/>
      <c r="BV3" s="101"/>
      <c r="BW3" s="101"/>
      <c r="BX3" s="101"/>
      <c r="BY3" s="101"/>
      <c r="BZ3" s="103"/>
      <c r="CA3" s="101"/>
      <c r="CB3" s="101"/>
      <c r="CC3" s="103"/>
      <c r="CD3" s="103"/>
      <c r="CE3" s="103"/>
      <c r="CF3" s="103"/>
      <c r="CG3" s="101"/>
      <c r="CH3" s="101"/>
      <c r="CI3" s="103"/>
      <c r="CJ3" s="103"/>
      <c r="CK3" s="103"/>
      <c r="CL3" s="71"/>
      <c r="CM3" s="16"/>
      <c r="CN3" s="16"/>
      <c r="CO3" s="16"/>
      <c r="CP3" s="15"/>
      <c r="CQ3" s="15"/>
      <c r="CR3" s="15"/>
      <c r="CS3" s="15"/>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3"/>
      <c r="DY3" s="23"/>
      <c r="DZ3" s="23"/>
      <c r="EA3" s="23"/>
      <c r="EB3" s="23"/>
      <c r="EC3" s="23"/>
      <c r="ED3" s="23"/>
      <c r="EE3" s="23"/>
    </row>
    <row r="4" spans="1:135" s="13" customFormat="1" ht="14.45" customHeight="1" x14ac:dyDescent="0.25">
      <c r="A4" s="30"/>
      <c r="B4" s="18"/>
      <c r="C4" s="707"/>
      <c r="D4" s="707"/>
      <c r="E4" s="30"/>
      <c r="F4" s="31"/>
      <c r="G4" s="31"/>
      <c r="H4" s="31"/>
      <c r="I4" s="31"/>
      <c r="J4" s="31"/>
      <c r="K4" s="31"/>
      <c r="L4" s="31"/>
      <c r="AK4" s="30"/>
      <c r="AL4" s="33"/>
      <c r="AM4" s="33"/>
      <c r="AN4" s="33"/>
      <c r="AO4" s="33"/>
      <c r="AP4" s="34"/>
      <c r="AQ4" s="30"/>
      <c r="AR4" s="30"/>
      <c r="AS4" s="33"/>
      <c r="AT4" s="34"/>
      <c r="AU4" s="33"/>
      <c r="AV4" s="34"/>
      <c r="AW4" s="30"/>
      <c r="AX4" s="30"/>
      <c r="AY4" s="33"/>
      <c r="AZ4" s="34"/>
      <c r="BA4" s="34"/>
      <c r="BB4" s="33"/>
      <c r="BC4" s="34"/>
      <c r="BD4" s="37"/>
      <c r="BE4" s="38"/>
      <c r="BF4" s="15"/>
      <c r="BG4" s="100"/>
      <c r="BH4" s="101"/>
      <c r="BI4" s="101"/>
      <c r="BJ4" s="101"/>
      <c r="BK4" s="102"/>
      <c r="BL4" s="102"/>
      <c r="BM4" s="102"/>
      <c r="BN4" s="101"/>
      <c r="BO4" s="101"/>
      <c r="BP4" s="101"/>
      <c r="BQ4" s="101"/>
      <c r="BR4" s="101"/>
      <c r="BS4" s="101"/>
      <c r="BT4" s="101"/>
      <c r="BU4" s="101"/>
      <c r="BV4" s="101"/>
      <c r="BW4" s="101"/>
      <c r="BX4" s="101"/>
      <c r="BY4" s="101"/>
      <c r="BZ4" s="103"/>
      <c r="CA4" s="101"/>
      <c r="CB4" s="101"/>
      <c r="CC4" s="103"/>
      <c r="CD4" s="103"/>
      <c r="CE4" s="103"/>
      <c r="CF4" s="103"/>
      <c r="CG4" s="101"/>
      <c r="CH4" s="101"/>
      <c r="CI4" s="103"/>
      <c r="CJ4" s="103"/>
      <c r="CK4" s="103"/>
      <c r="CL4" s="71"/>
      <c r="CM4" s="16"/>
      <c r="CN4" s="16"/>
      <c r="CO4" s="16"/>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6"/>
      <c r="DY4" s="16"/>
      <c r="DZ4" s="16"/>
      <c r="EA4" s="16"/>
      <c r="EB4" s="16"/>
      <c r="EC4" s="16"/>
      <c r="ED4" s="16"/>
      <c r="EE4" s="16"/>
    </row>
    <row r="5" spans="1:135" s="14" customFormat="1" ht="18.75" customHeight="1" x14ac:dyDescent="0.25">
      <c r="A5" s="13"/>
      <c r="B5" s="2410" t="s">
        <v>645</v>
      </c>
      <c r="C5" s="2410"/>
      <c r="D5" s="2410"/>
      <c r="E5" s="2410"/>
      <c r="F5" s="2410"/>
      <c r="G5" s="2410"/>
      <c r="H5" s="2410"/>
      <c r="I5" s="2410"/>
      <c r="J5" s="2410"/>
      <c r="K5" s="2410"/>
      <c r="M5" s="89"/>
      <c r="N5" s="89"/>
      <c r="O5" s="89"/>
      <c r="P5" s="89"/>
      <c r="Q5" s="89"/>
      <c r="R5" s="89"/>
      <c r="S5" s="89"/>
      <c r="T5" s="89"/>
      <c r="U5" s="89"/>
      <c r="V5" s="89"/>
      <c r="W5" s="89"/>
      <c r="X5" s="89"/>
      <c r="Y5" s="89"/>
      <c r="Z5" s="89"/>
      <c r="AA5" s="89"/>
      <c r="AB5" s="89"/>
      <c r="AC5" s="89"/>
      <c r="AD5" s="89"/>
      <c r="AE5" s="89"/>
      <c r="AF5" s="89"/>
      <c r="AG5" s="89"/>
      <c r="AH5" s="89"/>
      <c r="AI5" s="89"/>
      <c r="AJ5" s="89"/>
      <c r="BF5" s="15"/>
      <c r="BG5" s="51"/>
      <c r="BH5" s="104"/>
      <c r="BI5" s="104"/>
      <c r="BJ5" s="104"/>
      <c r="BK5" s="890"/>
      <c r="BL5" s="102"/>
      <c r="BM5" s="102"/>
      <c r="BN5" s="101"/>
      <c r="BO5" s="101"/>
      <c r="BP5" s="101"/>
      <c r="BQ5" s="101"/>
      <c r="BR5" s="101"/>
      <c r="BS5" s="101"/>
      <c r="BT5" s="101"/>
      <c r="BU5" s="101"/>
      <c r="BV5" s="101"/>
      <c r="BW5" s="101"/>
      <c r="BX5" s="101"/>
      <c r="BY5" s="101"/>
      <c r="BZ5" s="103"/>
      <c r="CA5" s="101"/>
      <c r="CB5" s="101"/>
      <c r="CC5" s="103"/>
      <c r="CD5" s="103"/>
      <c r="CE5" s="103"/>
      <c r="CF5" s="103"/>
      <c r="CG5" s="101"/>
      <c r="CH5" s="101"/>
      <c r="CI5" s="103"/>
      <c r="CJ5" s="103"/>
      <c r="CK5" s="103"/>
      <c r="CL5" s="71"/>
      <c r="CM5" s="16"/>
      <c r="CN5" s="16"/>
      <c r="CO5" s="16"/>
      <c r="CP5" s="15"/>
      <c r="CQ5" s="15"/>
      <c r="CR5" s="15"/>
      <c r="CS5" s="15"/>
      <c r="CT5" s="24"/>
      <c r="CU5" s="24"/>
      <c r="CV5" s="24"/>
      <c r="CW5" s="24"/>
      <c r="CX5" s="24"/>
      <c r="CY5" s="24"/>
      <c r="CZ5" s="24"/>
      <c r="DA5" s="24"/>
      <c r="DB5" s="24"/>
      <c r="DC5" s="24"/>
      <c r="DD5" s="24"/>
      <c r="DE5" s="24"/>
      <c r="DF5" s="24"/>
      <c r="DG5" s="24"/>
      <c r="DH5" s="24"/>
      <c r="DI5" s="24"/>
      <c r="DJ5" s="24"/>
      <c r="DK5" s="24"/>
      <c r="DL5" s="24"/>
      <c r="DM5" s="24"/>
      <c r="DN5" s="24"/>
      <c r="DO5" s="24"/>
      <c r="DP5" s="24"/>
      <c r="DQ5" s="24"/>
      <c r="DR5" s="24"/>
      <c r="DS5" s="24"/>
      <c r="DT5" s="24"/>
      <c r="DU5" s="24"/>
      <c r="DV5" s="24"/>
      <c r="DW5" s="24"/>
      <c r="DX5" s="23"/>
      <c r="DY5" s="23"/>
      <c r="DZ5" s="23"/>
      <c r="EA5" s="23"/>
      <c r="EB5" s="23"/>
      <c r="EC5" s="23"/>
      <c r="ED5" s="23"/>
      <c r="EE5" s="23"/>
    </row>
    <row r="6" spans="1:135" s="14" customFormat="1" ht="15" customHeight="1" x14ac:dyDescent="0.25">
      <c r="A6" s="13"/>
      <c r="B6" s="1718" t="s">
        <v>17</v>
      </c>
      <c r="C6" s="2086" t="str">
        <f>AGROPECUARIO!C6</f>
        <v>CAJICÁ</v>
      </c>
      <c r="D6" s="2086"/>
      <c r="E6" s="1719" t="s">
        <v>16</v>
      </c>
      <c r="F6" s="2385">
        <f>RESIDUOS!E6</f>
        <v>0</v>
      </c>
      <c r="G6" s="2385"/>
      <c r="H6" s="2385"/>
      <c r="I6" s="2385"/>
      <c r="J6" s="2385"/>
      <c r="K6" s="622"/>
      <c r="M6" s="89"/>
      <c r="N6" s="89"/>
      <c r="O6" s="89"/>
      <c r="P6" s="89"/>
      <c r="Q6" s="89"/>
      <c r="R6" s="89"/>
      <c r="S6" s="89"/>
      <c r="T6" s="89"/>
      <c r="U6" s="89"/>
      <c r="V6" s="89"/>
      <c r="W6" s="89"/>
      <c r="X6" s="89"/>
      <c r="Y6" s="89"/>
      <c r="Z6" s="89"/>
      <c r="AA6" s="89"/>
      <c r="AB6" s="89"/>
      <c r="AC6" s="89"/>
      <c r="AD6" s="89"/>
      <c r="AE6" s="89"/>
      <c r="AF6" s="89"/>
      <c r="AG6" s="89"/>
      <c r="AH6" s="89"/>
      <c r="AI6" s="89"/>
      <c r="AJ6" s="89"/>
      <c r="BF6" s="15"/>
      <c r="BG6" s="51"/>
      <c r="BH6" s="104"/>
      <c r="BI6" s="104"/>
      <c r="BJ6" s="104"/>
      <c r="BK6" s="890"/>
      <c r="BL6" s="102"/>
      <c r="BM6" s="102"/>
      <c r="BN6" s="101"/>
      <c r="BO6" s="101"/>
      <c r="BP6" s="101"/>
      <c r="BQ6" s="101"/>
      <c r="BR6" s="101"/>
      <c r="BS6" s="101"/>
      <c r="BT6" s="101"/>
      <c r="BU6" s="101"/>
      <c r="BV6" s="101"/>
      <c r="BW6" s="101"/>
      <c r="BX6" s="101"/>
      <c r="BY6" s="101"/>
      <c r="BZ6" s="103"/>
      <c r="CA6" s="101"/>
      <c r="CB6" s="101"/>
      <c r="CC6" s="103"/>
      <c r="CD6" s="103"/>
      <c r="CE6" s="103"/>
      <c r="CF6" s="103"/>
      <c r="CG6" s="101"/>
      <c r="CH6" s="101"/>
      <c r="CI6" s="103"/>
      <c r="CJ6" s="103"/>
      <c r="CK6" s="103"/>
      <c r="CL6" s="71"/>
      <c r="CM6" s="16"/>
      <c r="CN6" s="16"/>
      <c r="CO6" s="16"/>
      <c r="CP6" s="15"/>
      <c r="CQ6" s="15"/>
      <c r="CR6" s="15"/>
      <c r="CS6" s="15"/>
      <c r="CT6" s="24"/>
      <c r="CU6" s="24"/>
      <c r="CV6" s="24"/>
      <c r="CW6" s="24"/>
      <c r="CX6" s="24"/>
      <c r="CY6" s="24"/>
      <c r="CZ6" s="24"/>
      <c r="DA6" s="24"/>
      <c r="DB6" s="24"/>
      <c r="DC6" s="24"/>
      <c r="DD6" s="24"/>
      <c r="DE6" s="24"/>
      <c r="DF6" s="24"/>
      <c r="DG6" s="24"/>
      <c r="DH6" s="24"/>
      <c r="DI6" s="24"/>
      <c r="DJ6" s="24"/>
      <c r="DK6" s="24"/>
      <c r="DL6" s="24"/>
      <c r="DM6" s="24"/>
      <c r="DN6" s="24"/>
      <c r="DO6" s="24"/>
      <c r="DP6" s="24"/>
      <c r="DQ6" s="24"/>
      <c r="DR6" s="24"/>
      <c r="DS6" s="24"/>
      <c r="DT6" s="24"/>
      <c r="DU6" s="24"/>
      <c r="DV6" s="24"/>
      <c r="DW6" s="24"/>
      <c r="DX6" s="23"/>
      <c r="DY6" s="23"/>
      <c r="DZ6" s="23"/>
      <c r="EA6" s="23"/>
      <c r="EB6" s="23"/>
      <c r="EC6" s="23"/>
      <c r="ED6" s="23"/>
      <c r="EE6" s="23"/>
    </row>
    <row r="7" spans="1:135" s="14" customFormat="1" ht="15" customHeight="1" x14ac:dyDescent="0.25">
      <c r="A7" s="13"/>
      <c r="B7" s="1718" t="s">
        <v>646</v>
      </c>
      <c r="C7" s="2086">
        <f>AGROPECUARIO!C7</f>
        <v>0</v>
      </c>
      <c r="D7" s="2086"/>
      <c r="E7" s="1719" t="s">
        <v>17</v>
      </c>
      <c r="F7" s="2385">
        <f>'CAMBIO DE USO DE LA TIERRA'!F7:K7</f>
        <v>0</v>
      </c>
      <c r="G7" s="2385"/>
      <c r="H7" s="2385"/>
      <c r="I7" s="2385"/>
      <c r="J7" s="2385"/>
      <c r="K7" s="622"/>
      <c r="M7" s="89"/>
      <c r="N7" s="89"/>
      <c r="O7" s="89"/>
      <c r="P7" s="89"/>
      <c r="Q7" s="89"/>
      <c r="R7" s="89"/>
      <c r="S7" s="89"/>
      <c r="T7" s="89"/>
      <c r="U7" s="89"/>
      <c r="V7" s="89"/>
      <c r="W7" s="89"/>
      <c r="X7" s="89"/>
      <c r="Y7" s="89"/>
      <c r="Z7" s="89"/>
      <c r="AA7" s="89"/>
      <c r="AB7" s="89"/>
      <c r="AC7" s="89"/>
      <c r="AD7" s="89"/>
      <c r="AE7" s="89"/>
      <c r="AF7" s="89"/>
      <c r="AG7" s="89"/>
      <c r="AH7" s="89"/>
      <c r="AI7" s="89"/>
      <c r="AJ7" s="89"/>
      <c r="BF7" s="15"/>
      <c r="BG7" s="51"/>
      <c r="BH7" s="104"/>
      <c r="BI7" s="104"/>
      <c r="BJ7" s="104"/>
      <c r="BK7" s="890"/>
      <c r="BL7" s="102"/>
      <c r="BM7" s="102"/>
      <c r="BN7" s="101"/>
      <c r="BO7" s="101"/>
      <c r="BP7" s="101"/>
      <c r="BQ7" s="101"/>
      <c r="BR7" s="101"/>
      <c r="BS7" s="101"/>
      <c r="BT7" s="101"/>
      <c r="BU7" s="101"/>
      <c r="BV7" s="101"/>
      <c r="BW7" s="101"/>
      <c r="BX7" s="101"/>
      <c r="BY7" s="101"/>
      <c r="BZ7" s="103"/>
      <c r="CA7" s="101"/>
      <c r="CB7" s="101"/>
      <c r="CC7" s="103"/>
      <c r="CD7" s="103"/>
      <c r="CE7" s="103"/>
      <c r="CF7" s="103"/>
      <c r="CG7" s="101"/>
      <c r="CH7" s="101"/>
      <c r="CI7" s="103"/>
      <c r="CJ7" s="103"/>
      <c r="CK7" s="103"/>
      <c r="CL7" s="71"/>
      <c r="CM7" s="16"/>
      <c r="CN7" s="16"/>
      <c r="CO7" s="16"/>
      <c r="CP7" s="15"/>
      <c r="CQ7" s="15"/>
      <c r="CR7" s="15"/>
      <c r="CS7" s="15"/>
      <c r="CT7" s="24"/>
      <c r="CU7" s="24"/>
      <c r="CV7" s="24"/>
      <c r="CW7" s="24"/>
      <c r="CX7" s="24"/>
      <c r="CY7" s="24"/>
      <c r="CZ7" s="24"/>
      <c r="DA7" s="24"/>
      <c r="DB7" s="24"/>
      <c r="DC7" s="24"/>
      <c r="DD7" s="24"/>
      <c r="DE7" s="24"/>
      <c r="DF7" s="24"/>
      <c r="DG7" s="24"/>
      <c r="DH7" s="24"/>
      <c r="DI7" s="24"/>
      <c r="DJ7" s="24"/>
      <c r="DK7" s="24"/>
      <c r="DL7" s="24"/>
      <c r="DM7" s="24"/>
      <c r="DN7" s="24"/>
      <c r="DO7" s="24"/>
      <c r="DP7" s="24"/>
      <c r="DQ7" s="24"/>
      <c r="DR7" s="24"/>
      <c r="DS7" s="24"/>
      <c r="DT7" s="24"/>
      <c r="DU7" s="24"/>
      <c r="DV7" s="24"/>
      <c r="DW7" s="24"/>
      <c r="DX7" s="23"/>
      <c r="DY7" s="23"/>
      <c r="DZ7" s="23"/>
      <c r="EA7" s="23"/>
      <c r="EB7" s="23"/>
      <c r="EC7" s="23"/>
      <c r="ED7" s="23"/>
      <c r="EE7" s="23"/>
    </row>
    <row r="8" spans="1:135" s="14" customFormat="1" ht="15" customHeight="1" x14ac:dyDescent="0.25">
      <c r="A8" s="13"/>
      <c r="B8" s="1718" t="s">
        <v>18</v>
      </c>
      <c r="C8" s="2086">
        <f>AGROPECUARIO!C8</f>
        <v>0</v>
      </c>
      <c r="D8" s="2086"/>
      <c r="E8" s="1719" t="s">
        <v>19</v>
      </c>
      <c r="F8" s="2385">
        <f>'CAMBIO DE USO DE LA TIERRA'!F8:K8</f>
        <v>0</v>
      </c>
      <c r="G8" s="2385"/>
      <c r="H8" s="2385"/>
      <c r="I8" s="2385"/>
      <c r="J8" s="2385"/>
      <c r="K8" s="622"/>
      <c r="M8" s="89"/>
      <c r="N8" s="89"/>
      <c r="O8" s="89"/>
      <c r="P8" s="89"/>
      <c r="Q8" s="89"/>
      <c r="R8" s="89"/>
      <c r="S8" s="89"/>
      <c r="T8" s="89"/>
      <c r="U8" s="89"/>
      <c r="V8" s="89"/>
      <c r="W8" s="89"/>
      <c r="X8" s="89"/>
      <c r="Y8" s="89"/>
      <c r="Z8" s="89"/>
      <c r="AA8" s="89"/>
      <c r="AB8" s="89"/>
      <c r="AC8" s="89"/>
      <c r="AD8" s="89"/>
      <c r="AE8" s="89"/>
      <c r="AF8" s="89"/>
      <c r="AG8" s="89"/>
      <c r="AH8" s="89"/>
      <c r="AI8" s="89"/>
      <c r="AJ8" s="89"/>
      <c r="BF8" s="15"/>
      <c r="BG8" s="51"/>
      <c r="BH8" s="104"/>
      <c r="BI8" s="104"/>
      <c r="BJ8" s="104"/>
      <c r="BK8" s="890"/>
      <c r="BL8" s="102"/>
      <c r="BM8" s="102"/>
      <c r="BN8" s="101"/>
      <c r="BO8" s="101"/>
      <c r="BP8" s="101"/>
      <c r="BQ8" s="101"/>
      <c r="BR8" s="101"/>
      <c r="BS8" s="101"/>
      <c r="BT8" s="101"/>
      <c r="BU8" s="101"/>
      <c r="BV8" s="101"/>
      <c r="BW8" s="101"/>
      <c r="BX8" s="101"/>
      <c r="BY8" s="101"/>
      <c r="BZ8" s="103"/>
      <c r="CA8" s="101"/>
      <c r="CB8" s="101"/>
      <c r="CC8" s="103"/>
      <c r="CD8" s="103"/>
      <c r="CE8" s="103"/>
      <c r="CF8" s="103"/>
      <c r="CG8" s="101"/>
      <c r="CH8" s="101"/>
      <c r="CI8" s="103"/>
      <c r="CJ8" s="103"/>
      <c r="CK8" s="103"/>
      <c r="CL8" s="71"/>
      <c r="CM8" s="16"/>
      <c r="CN8" s="16"/>
      <c r="CO8" s="16"/>
      <c r="CP8" s="15"/>
      <c r="CQ8" s="15"/>
      <c r="CR8" s="15"/>
      <c r="CS8" s="15"/>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3"/>
      <c r="DY8" s="23"/>
      <c r="DZ8" s="23"/>
      <c r="EA8" s="23"/>
      <c r="EB8" s="23"/>
      <c r="EC8" s="23"/>
      <c r="ED8" s="23"/>
      <c r="EE8" s="23"/>
    </row>
    <row r="9" spans="1:135" s="14" customFormat="1" ht="15" customHeight="1" x14ac:dyDescent="0.25">
      <c r="A9" s="13"/>
      <c r="B9" s="1718" t="s">
        <v>20</v>
      </c>
      <c r="C9" s="2086">
        <f>AGROPECUARIO!C9</f>
        <v>0</v>
      </c>
      <c r="D9" s="2086"/>
      <c r="E9" s="1719" t="s">
        <v>21</v>
      </c>
      <c r="F9" s="2385">
        <f>'CAMBIO DE USO DE LA TIERRA'!F9:K9</f>
        <v>2019</v>
      </c>
      <c r="G9" s="2385"/>
      <c r="H9" s="2385"/>
      <c r="I9" s="2385"/>
      <c r="J9" s="2385"/>
      <c r="K9" s="622"/>
      <c r="M9" s="89"/>
      <c r="N9" s="89"/>
      <c r="O9" s="89"/>
      <c r="P9" s="89"/>
      <c r="Q9" s="89"/>
      <c r="R9" s="89"/>
      <c r="S9" s="89"/>
      <c r="T9" s="89"/>
      <c r="U9" s="89"/>
      <c r="V9" s="89"/>
      <c r="W9" s="89"/>
      <c r="X9" s="89"/>
      <c r="Y9" s="89"/>
      <c r="Z9" s="89"/>
      <c r="AA9" s="89"/>
      <c r="AB9" s="89"/>
      <c r="AC9" s="89"/>
      <c r="AD9" s="89"/>
      <c r="AE9" s="89"/>
      <c r="AF9" s="89"/>
      <c r="AG9" s="89"/>
      <c r="AH9" s="89"/>
      <c r="AI9" s="89"/>
      <c r="AJ9" s="89"/>
      <c r="BF9" s="15"/>
      <c r="BG9" s="51"/>
      <c r="BH9" s="104"/>
      <c r="BI9" s="104"/>
      <c r="BJ9" s="104"/>
      <c r="BK9" s="890"/>
      <c r="BL9" s="102"/>
      <c r="BM9" s="102"/>
      <c r="BN9" s="101"/>
      <c r="BO9" s="101"/>
      <c r="BP9" s="101"/>
      <c r="BQ9" s="101"/>
      <c r="BR9" s="101"/>
      <c r="BS9" s="101"/>
      <c r="BT9" s="101"/>
      <c r="BU9" s="101"/>
      <c r="BV9" s="101"/>
      <c r="BW9" s="101"/>
      <c r="BX9" s="101"/>
      <c r="BY9" s="101"/>
      <c r="BZ9" s="103"/>
      <c r="CA9" s="101"/>
      <c r="CB9" s="101"/>
      <c r="CC9" s="103"/>
      <c r="CD9" s="103"/>
      <c r="CE9" s="103"/>
      <c r="CF9" s="103"/>
      <c r="CG9" s="101"/>
      <c r="CH9" s="101"/>
      <c r="CI9" s="103"/>
      <c r="CJ9" s="103"/>
      <c r="CK9" s="103"/>
      <c r="CL9" s="71"/>
      <c r="CM9" s="16"/>
      <c r="CN9" s="16"/>
      <c r="CO9" s="16"/>
      <c r="CP9" s="15"/>
      <c r="CQ9" s="15"/>
      <c r="CR9" s="15"/>
      <c r="CS9" s="15"/>
      <c r="CT9" s="24"/>
      <c r="CU9" s="24"/>
      <c r="CV9" s="24"/>
      <c r="CW9" s="24"/>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3"/>
      <c r="DY9" s="23"/>
      <c r="DZ9" s="23"/>
      <c r="EA9" s="23"/>
      <c r="EB9" s="23"/>
      <c r="EC9" s="23"/>
      <c r="ED9" s="23"/>
      <c r="EE9" s="23"/>
    </row>
    <row r="10" spans="1:135" s="14" customFormat="1" ht="15" customHeight="1" x14ac:dyDescent="0.25">
      <c r="A10" s="13"/>
      <c r="B10" s="1718" t="s">
        <v>121</v>
      </c>
      <c r="C10" s="2086">
        <f>AGROPECUARIO!C10</f>
        <v>0</v>
      </c>
      <c r="D10" s="2086"/>
      <c r="E10" s="1719" t="s">
        <v>22</v>
      </c>
      <c r="F10" s="2385">
        <f>'CAMBIO DE USO DE LA TIERRA'!F10:K10</f>
        <v>0</v>
      </c>
      <c r="G10" s="2385"/>
      <c r="H10" s="2385"/>
      <c r="I10" s="2385"/>
      <c r="J10" s="2385"/>
      <c r="K10" s="622"/>
      <c r="M10" s="89"/>
      <c r="N10" s="89"/>
      <c r="O10" s="89"/>
      <c r="P10" s="89"/>
      <c r="Q10" s="89"/>
      <c r="R10" s="89"/>
      <c r="S10" s="89"/>
      <c r="T10" s="89"/>
      <c r="U10" s="89"/>
      <c r="V10" s="89"/>
      <c r="W10" s="89"/>
      <c r="X10" s="89"/>
      <c r="Y10" s="89"/>
      <c r="Z10" s="89"/>
      <c r="AA10" s="89"/>
      <c r="AB10" s="89"/>
      <c r="AC10" s="89"/>
      <c r="AD10" s="89"/>
      <c r="AE10" s="89"/>
      <c r="AF10" s="89"/>
      <c r="AG10" s="89"/>
      <c r="AH10" s="89"/>
      <c r="AI10" s="89"/>
      <c r="AJ10" s="89"/>
      <c r="BF10" s="15"/>
      <c r="BG10" s="51"/>
      <c r="BH10" s="104"/>
      <c r="BI10" s="104"/>
      <c r="BJ10" s="104"/>
      <c r="BK10" s="890"/>
      <c r="BL10" s="102"/>
      <c r="BM10" s="102"/>
      <c r="BN10" s="1012"/>
      <c r="BO10" s="1012"/>
      <c r="BP10" s="1012"/>
      <c r="BQ10" s="1012"/>
      <c r="BR10" s="1012"/>
      <c r="BS10" s="1012"/>
      <c r="BT10" s="101"/>
      <c r="BU10" s="1012"/>
      <c r="BV10" s="1012"/>
      <c r="BW10" s="101"/>
      <c r="BX10" s="101"/>
      <c r="BY10" s="101"/>
      <c r="BZ10" s="103"/>
      <c r="CA10" s="1012"/>
      <c r="CB10" s="1012"/>
      <c r="CC10" s="103"/>
      <c r="CD10" s="103"/>
      <c r="CE10" s="103"/>
      <c r="CF10" s="103"/>
      <c r="CG10" s="1012"/>
      <c r="CH10" s="1012"/>
      <c r="CI10" s="103"/>
      <c r="CJ10" s="103"/>
      <c r="CK10" s="103"/>
      <c r="CL10" s="71"/>
      <c r="CM10" s="16"/>
      <c r="CN10" s="16"/>
      <c r="CO10" s="16"/>
      <c r="CP10" s="15"/>
      <c r="CQ10" s="15"/>
      <c r="CR10" s="15"/>
      <c r="CS10" s="15"/>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3"/>
      <c r="DY10" s="23"/>
      <c r="DZ10" s="23"/>
      <c r="EA10" s="23"/>
      <c r="EB10" s="23"/>
      <c r="EC10" s="23"/>
      <c r="ED10" s="23"/>
      <c r="EE10" s="23"/>
    </row>
    <row r="11" spans="1:135" s="535" customFormat="1" ht="9" customHeight="1" thickBot="1" x14ac:dyDescent="0.3">
      <c r="A11" s="879"/>
      <c r="B11" s="533"/>
      <c r="C11" s="2378"/>
      <c r="D11" s="2378"/>
      <c r="E11" s="2378"/>
      <c r="F11" s="2378"/>
      <c r="G11" s="2378"/>
      <c r="H11" s="962"/>
      <c r="I11" s="962"/>
      <c r="J11" s="534"/>
      <c r="K11" s="533"/>
      <c r="L11" s="14"/>
      <c r="M11" s="532"/>
      <c r="N11" s="532"/>
      <c r="O11" s="532"/>
      <c r="P11" s="532"/>
      <c r="Q11" s="532"/>
      <c r="R11" s="532"/>
      <c r="S11" s="532"/>
      <c r="T11" s="532"/>
      <c r="U11" s="532"/>
      <c r="V11" s="532"/>
      <c r="W11" s="532"/>
      <c r="X11" s="532"/>
      <c r="Y11" s="532"/>
      <c r="Z11" s="532"/>
      <c r="AA11" s="2418"/>
      <c r="AB11" s="2418"/>
      <c r="AC11" s="2418"/>
      <c r="AD11" s="2418"/>
      <c r="AE11" s="2418"/>
      <c r="AF11" s="532"/>
      <c r="AG11" s="532"/>
      <c r="AH11" s="532"/>
      <c r="AI11" s="532"/>
      <c r="AJ11" s="532"/>
      <c r="AK11" s="532"/>
      <c r="AL11" s="532"/>
      <c r="AM11" s="532"/>
      <c r="AN11" s="532"/>
      <c r="AO11" s="532"/>
      <c r="AP11" s="532"/>
      <c r="AQ11" s="532"/>
      <c r="AR11" s="532"/>
      <c r="AS11" s="532"/>
      <c r="AT11" s="532"/>
      <c r="AU11" s="532"/>
      <c r="AV11" s="532"/>
      <c r="AW11" s="532"/>
      <c r="AX11" s="532"/>
      <c r="AY11" s="532"/>
      <c r="AZ11" s="532"/>
    </row>
    <row r="12" spans="1:135" s="121" customFormat="1" ht="21.6" customHeight="1" x14ac:dyDescent="0.25">
      <c r="A12" s="879"/>
      <c r="B12" s="2446" t="s">
        <v>1734</v>
      </c>
      <c r="C12" s="2447"/>
      <c r="D12" s="2447"/>
      <c r="E12" s="2447"/>
      <c r="F12" s="2447"/>
      <c r="G12" s="2447"/>
      <c r="H12" s="2447"/>
      <c r="I12" s="2448"/>
      <c r="J12" s="119"/>
      <c r="K12" s="120"/>
      <c r="L12" s="2475" t="s">
        <v>668</v>
      </c>
      <c r="M12" s="2475"/>
      <c r="N12" s="2475"/>
      <c r="O12" s="1720">
        <v>594.69299999999998</v>
      </c>
      <c r="P12" s="1586">
        <v>5.2299999999999999E-2</v>
      </c>
      <c r="Q12" s="119"/>
      <c r="R12" s="119"/>
      <c r="S12" s="119"/>
      <c r="T12" s="119"/>
      <c r="U12" s="119"/>
      <c r="V12" s="119"/>
      <c r="W12" s="119"/>
      <c r="X12" s="119"/>
      <c r="Y12" s="2428" t="s">
        <v>669</v>
      </c>
      <c r="Z12" s="2428"/>
      <c r="AA12" s="2428"/>
      <c r="AB12" s="2428"/>
      <c r="AC12" s="2428"/>
      <c r="AD12" s="2428"/>
      <c r="AE12" s="2428"/>
      <c r="AF12" s="2428"/>
      <c r="AG12" s="2428"/>
      <c r="AH12" s="2428"/>
      <c r="AI12" s="2428"/>
      <c r="AJ12" s="2428"/>
      <c r="AK12" s="119"/>
      <c r="AL12" s="119"/>
      <c r="AM12" s="2427"/>
      <c r="AN12" s="1721"/>
      <c r="AO12" s="1722"/>
      <c r="AP12" s="1587" t="s">
        <v>666</v>
      </c>
      <c r="AQ12" s="1588">
        <v>3.2</v>
      </c>
      <c r="AR12" s="1588">
        <v>1.3</v>
      </c>
      <c r="AS12" s="119"/>
      <c r="AT12" s="119"/>
      <c r="AU12" s="119"/>
      <c r="AV12" s="119"/>
      <c r="AW12" s="119"/>
      <c r="AX12" s="119"/>
      <c r="BK12" s="887"/>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row>
    <row r="13" spans="1:135" s="121" customFormat="1" ht="20.45" customHeight="1" x14ac:dyDescent="0.25">
      <c r="A13" s="879"/>
      <c r="B13" s="2476" t="s">
        <v>1697</v>
      </c>
      <c r="C13" s="2411"/>
      <c r="D13" s="2411"/>
      <c r="E13" s="2411"/>
      <c r="F13" s="2411"/>
      <c r="G13" s="2411"/>
      <c r="H13" s="2411"/>
      <c r="I13" s="2412"/>
      <c r="J13" s="626"/>
      <c r="K13" s="1723"/>
      <c r="L13" s="2475" t="s">
        <v>670</v>
      </c>
      <c r="M13" s="2475"/>
      <c r="N13" s="2475"/>
      <c r="O13" s="1720">
        <v>353.22399999999999</v>
      </c>
      <c r="P13" s="1586">
        <v>3.1E-2</v>
      </c>
      <c r="Q13" s="119"/>
      <c r="R13" s="119"/>
      <c r="S13" s="119"/>
      <c r="T13" s="119"/>
      <c r="U13" s="119"/>
      <c r="V13" s="119"/>
      <c r="W13" s="119"/>
      <c r="X13" s="119"/>
      <c r="Y13" s="2421" t="s">
        <v>671</v>
      </c>
      <c r="Z13" s="2421"/>
      <c r="AA13" s="2421"/>
      <c r="AB13" s="2421"/>
      <c r="AC13" s="2421"/>
      <c r="AD13" s="2421"/>
      <c r="AE13" s="2421"/>
      <c r="AF13" s="2421"/>
      <c r="AG13" s="2421"/>
      <c r="AH13" s="2421"/>
      <c r="AI13" s="2421"/>
      <c r="AJ13" s="2421"/>
      <c r="AK13" s="119"/>
      <c r="AL13" s="119"/>
      <c r="AM13" s="2427"/>
      <c r="AN13" s="2399" t="s">
        <v>672</v>
      </c>
      <c r="AO13" s="2399" t="s">
        <v>673</v>
      </c>
      <c r="AP13" s="1619" t="s">
        <v>663</v>
      </c>
      <c r="AQ13" s="1620">
        <v>1.3</v>
      </c>
      <c r="AR13" s="1620">
        <v>1.2</v>
      </c>
      <c r="AS13" s="119"/>
      <c r="AT13" s="119"/>
      <c r="AU13" s="119"/>
      <c r="AV13" s="119"/>
      <c r="AW13" s="119"/>
      <c r="AX13" s="119"/>
      <c r="BK13" s="887"/>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row>
    <row r="14" spans="1:135" s="121" customFormat="1" ht="26.45" customHeight="1" x14ac:dyDescent="0.25">
      <c r="A14" s="879"/>
      <c r="B14" s="2415" t="s">
        <v>680</v>
      </c>
      <c r="C14" s="2445" t="s">
        <v>1193</v>
      </c>
      <c r="D14" s="566" t="s">
        <v>1619</v>
      </c>
      <c r="E14" s="966" t="s">
        <v>674</v>
      </c>
      <c r="F14" s="966" t="s">
        <v>1209</v>
      </c>
      <c r="G14" s="566" t="s">
        <v>1190</v>
      </c>
      <c r="H14" s="966" t="s">
        <v>1191</v>
      </c>
      <c r="I14" s="1582" t="s">
        <v>1214</v>
      </c>
      <c r="J14" s="119"/>
      <c r="K14" s="1723"/>
      <c r="L14" s="2475" t="s">
        <v>675</v>
      </c>
      <c r="M14" s="2475"/>
      <c r="N14" s="2475"/>
      <c r="O14" s="1720">
        <v>8398.1149999999998</v>
      </c>
      <c r="P14" s="1586">
        <v>0.7349</v>
      </c>
      <c r="Q14" s="119"/>
      <c r="R14" s="119"/>
      <c r="S14" s="119"/>
      <c r="T14" s="119"/>
      <c r="U14" s="119"/>
      <c r="V14" s="119"/>
      <c r="W14" s="119"/>
      <c r="X14" s="119"/>
      <c r="Y14" s="2424" t="s">
        <v>676</v>
      </c>
      <c r="Z14" s="2424"/>
      <c r="AA14" s="2424"/>
      <c r="AB14" s="2424"/>
      <c r="AC14" s="2424"/>
      <c r="AD14" s="2424"/>
      <c r="AE14" s="2424"/>
      <c r="AF14" s="2424"/>
      <c r="AG14" s="2424"/>
      <c r="AH14" s="2424"/>
      <c r="AI14" s="2424"/>
      <c r="AJ14" s="2424"/>
      <c r="AK14" s="119"/>
      <c r="AL14" s="119"/>
      <c r="AM14" s="2427"/>
      <c r="AN14" s="2399"/>
      <c r="AO14" s="2399"/>
      <c r="AP14" s="1587" t="s">
        <v>664</v>
      </c>
      <c r="AQ14" s="1588">
        <v>1.2</v>
      </c>
      <c r="AR14" s="1588">
        <v>1.1000000000000001</v>
      </c>
      <c r="AS14" s="119"/>
      <c r="AT14" s="119"/>
      <c r="AU14" s="119"/>
      <c r="AV14" s="119"/>
      <c r="AW14" s="119"/>
      <c r="AX14" s="119"/>
      <c r="BK14" s="887"/>
      <c r="BL14" s="2405" t="s">
        <v>1805</v>
      </c>
      <c r="BM14" s="2405"/>
      <c r="BN14" s="2405"/>
      <c r="BO14" s="2405"/>
      <c r="BP14" s="2405"/>
      <c r="BQ14" s="2405"/>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row>
    <row r="15" spans="1:135" s="121" customFormat="1" ht="20.25" customHeight="1" x14ac:dyDescent="0.25">
      <c r="A15" s="879"/>
      <c r="B15" s="2416"/>
      <c r="C15" s="2445"/>
      <c r="D15" s="566" t="s">
        <v>1620</v>
      </c>
      <c r="E15" s="1724" t="s">
        <v>677</v>
      </c>
      <c r="F15" s="1724" t="s">
        <v>1211</v>
      </c>
      <c r="G15" s="1725" t="s">
        <v>1278</v>
      </c>
      <c r="H15" s="1725" t="s">
        <v>1192</v>
      </c>
      <c r="I15" s="1597" t="s">
        <v>662</v>
      </c>
      <c r="J15" s="119"/>
      <c r="K15" s="1723"/>
      <c r="L15" s="2475" t="s">
        <v>678</v>
      </c>
      <c r="M15" s="2475"/>
      <c r="N15" s="2475"/>
      <c r="O15" s="1726">
        <v>41.771000000000001</v>
      </c>
      <c r="P15" s="1586">
        <v>3.7000000000000002E-3</v>
      </c>
      <c r="Q15" s="119"/>
      <c r="R15" s="119"/>
      <c r="S15" s="119"/>
      <c r="T15" s="119"/>
      <c r="U15" s="119"/>
      <c r="V15" s="119"/>
      <c r="W15" s="119"/>
      <c r="X15" s="119"/>
      <c r="Y15" s="2424" t="s">
        <v>679</v>
      </c>
      <c r="Z15" s="2424"/>
      <c r="AA15" s="2424"/>
      <c r="AB15" s="2424"/>
      <c r="AC15" s="2424"/>
      <c r="AD15" s="2424"/>
      <c r="AE15" s="2424"/>
      <c r="AF15" s="2424"/>
      <c r="AG15" s="2424"/>
      <c r="AH15" s="2424"/>
      <c r="AI15" s="2424"/>
      <c r="AJ15" s="2424"/>
      <c r="AK15" s="119"/>
      <c r="AL15" s="119"/>
      <c r="AM15" s="2427"/>
      <c r="AN15" s="2399"/>
      <c r="AO15" s="2399"/>
      <c r="AP15" s="1587" t="s">
        <v>666</v>
      </c>
      <c r="AQ15" s="1588">
        <v>4</v>
      </c>
      <c r="AR15" s="1588">
        <v>1.3</v>
      </c>
      <c r="AS15" s="119"/>
      <c r="AT15" s="119"/>
      <c r="AU15" s="119"/>
      <c r="AV15" s="119"/>
      <c r="AW15" s="119"/>
      <c r="AX15" s="119"/>
      <c r="BK15" s="887"/>
      <c r="BL15" s="2406"/>
      <c r="BM15" s="2406"/>
      <c r="BN15" s="2406"/>
      <c r="BO15" s="2406"/>
      <c r="BP15" s="2406"/>
      <c r="BQ15" s="2406"/>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row>
    <row r="16" spans="1:135" s="121" customFormat="1" ht="24.6" customHeight="1" x14ac:dyDescent="0.25">
      <c r="A16" s="879"/>
      <c r="B16" s="2416"/>
      <c r="C16" s="2411" t="s">
        <v>1617</v>
      </c>
      <c r="D16" s="2411"/>
      <c r="E16" s="2411"/>
      <c r="F16" s="2411"/>
      <c r="G16" s="2411"/>
      <c r="H16" s="2411"/>
      <c r="I16" s="2412"/>
      <c r="J16" s="117"/>
      <c r="K16" s="1723"/>
      <c r="L16" s="2475" t="s">
        <v>681</v>
      </c>
      <c r="M16" s="2475"/>
      <c r="N16" s="2475"/>
      <c r="O16" s="1726">
        <v>64.733999999999995</v>
      </c>
      <c r="P16" s="1586">
        <v>5.7000000000000002E-3</v>
      </c>
      <c r="Q16" s="117"/>
      <c r="R16" s="117"/>
      <c r="S16" s="117"/>
      <c r="T16" s="117"/>
      <c r="U16" s="117"/>
      <c r="V16" s="117"/>
      <c r="W16" s="117"/>
      <c r="X16" s="117"/>
      <c r="Y16" s="2400" t="s">
        <v>682</v>
      </c>
      <c r="Z16" s="2400"/>
      <c r="AA16" s="2400"/>
      <c r="AB16" s="2400"/>
      <c r="AC16" s="2400"/>
      <c r="AD16" s="2400"/>
      <c r="AE16" s="2400"/>
      <c r="AF16" s="2400"/>
      <c r="AG16" s="2400"/>
      <c r="AH16" s="2400"/>
      <c r="AI16" s="2400"/>
      <c r="AJ16" s="2400"/>
      <c r="AK16" s="117"/>
      <c r="AL16" s="117"/>
      <c r="AM16" s="2427"/>
      <c r="AN16" s="2426" t="s">
        <v>667</v>
      </c>
      <c r="AO16" s="2399" t="s">
        <v>673</v>
      </c>
      <c r="AP16" s="1619" t="s">
        <v>663</v>
      </c>
      <c r="AQ16" s="1620">
        <v>3.4</v>
      </c>
      <c r="AR16" s="1620">
        <v>1.5</v>
      </c>
      <c r="AS16" s="117"/>
      <c r="AT16" s="117"/>
      <c r="AU16" s="117"/>
      <c r="AV16" s="117"/>
      <c r="AW16" s="117"/>
      <c r="AX16" s="117"/>
      <c r="BK16" s="887"/>
      <c r="BL16" s="2404" t="s">
        <v>696</v>
      </c>
      <c r="BM16" s="2404"/>
      <c r="BN16" s="2404"/>
      <c r="BO16" s="1727" t="s">
        <v>1698</v>
      </c>
      <c r="BP16" s="1727" t="s">
        <v>1699</v>
      </c>
      <c r="BQ16" s="1727" t="s">
        <v>1700</v>
      </c>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row>
    <row r="17" spans="1:97" ht="15" customHeight="1" x14ac:dyDescent="0.25">
      <c r="A17" s="879"/>
      <c r="B17" s="2416"/>
      <c r="C17" s="570" t="s">
        <v>1388</v>
      </c>
      <c r="D17" s="1728" t="s">
        <v>1814</v>
      </c>
      <c r="E17" s="570">
        <v>17</v>
      </c>
      <c r="F17" s="1729">
        <f>IFERROR(VLOOKUP(C17,'Supuestos FE TP'!$C$36:$G$167,5,FALSE),0)</f>
        <v>6.2365428000000005</v>
      </c>
      <c r="G17" s="1730">
        <f>(E17*F17)*-1</f>
        <v>-106.0212276</v>
      </c>
      <c r="H17" s="1731">
        <f>G17*(44/12)</f>
        <v>-388.7445012</v>
      </c>
      <c r="I17" s="1002" t="e">
        <f t="shared" ref="I17:I23" si="0">IF(E17&gt;0,VLOOKUP($C17,$AV$102:$BF$132,10,FALSE),0)</f>
        <v>#N/A</v>
      </c>
      <c r="J17" s="15" t="e">
        <f t="shared" ref="J17:J85" si="1">(H17*I17)^2</f>
        <v>#N/A</v>
      </c>
      <c r="K17" s="1723"/>
      <c r="L17" s="2475" t="s">
        <v>683</v>
      </c>
      <c r="M17" s="2475"/>
      <c r="N17" s="2475"/>
      <c r="O17" s="1726">
        <v>75.983000000000004</v>
      </c>
      <c r="P17" s="1586">
        <v>6.7000000000000002E-3</v>
      </c>
      <c r="Q17" s="117"/>
      <c r="R17" s="117"/>
      <c r="S17" s="117"/>
      <c r="T17" s="117"/>
      <c r="U17" s="117"/>
      <c r="V17" s="117"/>
      <c r="W17" s="117"/>
      <c r="X17" s="117"/>
      <c r="Y17" s="1604" t="s">
        <v>665</v>
      </c>
      <c r="Z17" s="2399"/>
      <c r="AA17" s="2399"/>
      <c r="AB17" s="1587"/>
      <c r="AC17" s="2399"/>
      <c r="AD17" s="2399"/>
      <c r="AE17" s="2399"/>
      <c r="AF17" s="2399"/>
      <c r="AG17" s="1587"/>
      <c r="AH17" s="2399"/>
      <c r="AI17" s="2399"/>
      <c r="AJ17" s="1587"/>
      <c r="AK17" s="117"/>
      <c r="AL17" s="117"/>
      <c r="AM17" s="2427"/>
      <c r="AN17" s="2426"/>
      <c r="AO17" s="2399"/>
      <c r="AP17" s="1587" t="s">
        <v>664</v>
      </c>
      <c r="AQ17" s="1588">
        <v>2</v>
      </c>
      <c r="AR17" s="1588">
        <v>1.3</v>
      </c>
      <c r="AS17" s="117"/>
      <c r="AT17" s="117"/>
      <c r="AU17" s="117"/>
      <c r="AV17" s="117"/>
      <c r="AW17" s="117"/>
      <c r="AX17" s="117"/>
      <c r="BK17" s="883"/>
      <c r="BL17" s="2247" t="s">
        <v>1656</v>
      </c>
      <c r="BM17" s="2247"/>
      <c r="BN17" s="2247"/>
      <c r="BO17" s="1589" t="s">
        <v>1701</v>
      </c>
      <c r="BP17" s="1590" t="s">
        <v>1702</v>
      </c>
      <c r="BQ17" s="1589" t="s">
        <v>1703</v>
      </c>
    </row>
    <row r="18" spans="1:97" ht="15" customHeight="1" x14ac:dyDescent="0.25">
      <c r="A18" s="879"/>
      <c r="B18" s="2416"/>
      <c r="C18" s="570"/>
      <c r="D18" s="1728" t="s">
        <v>1814</v>
      </c>
      <c r="E18" s="570"/>
      <c r="F18" s="1729">
        <f>IFERROR(VLOOKUP(C18,'Supuestos FE TP'!$C$36:$G$167,5,FALSE),0)</f>
        <v>0</v>
      </c>
      <c r="G18" s="1730">
        <f t="shared" ref="G18:G23" si="2">(E18*F18)*-1</f>
        <v>0</v>
      </c>
      <c r="H18" s="1731">
        <f t="shared" ref="H18:H23" si="3">G18*(44/12)</f>
        <v>0</v>
      </c>
      <c r="I18" s="1002">
        <f t="shared" si="0"/>
        <v>0</v>
      </c>
      <c r="J18" s="15">
        <f t="shared" si="1"/>
        <v>0</v>
      </c>
      <c r="K18" s="1723"/>
      <c r="L18" s="2475" t="s">
        <v>684</v>
      </c>
      <c r="M18" s="2475"/>
      <c r="N18" s="2475"/>
      <c r="O18" s="1720">
        <v>473.16800000000001</v>
      </c>
      <c r="P18" s="1586">
        <v>4.48E-2</v>
      </c>
      <c r="Q18" s="117"/>
      <c r="R18" s="117"/>
      <c r="S18" s="117"/>
      <c r="T18" s="117"/>
      <c r="U18" s="117"/>
      <c r="V18" s="117"/>
      <c r="W18" s="117"/>
      <c r="X18" s="117"/>
      <c r="Y18" s="1605" t="s">
        <v>685</v>
      </c>
      <c r="Z18" s="2399" t="s">
        <v>686</v>
      </c>
      <c r="AA18" s="2399"/>
      <c r="AB18" s="1587">
        <v>300</v>
      </c>
      <c r="AC18" s="2399">
        <v>270</v>
      </c>
      <c r="AD18" s="2399"/>
      <c r="AE18" s="2399">
        <v>110</v>
      </c>
      <c r="AF18" s="2399"/>
      <c r="AG18" s="1587">
        <v>60</v>
      </c>
      <c r="AH18" s="2399">
        <v>170</v>
      </c>
      <c r="AI18" s="2399"/>
      <c r="AJ18" s="1587">
        <v>60</v>
      </c>
      <c r="AK18" s="117"/>
      <c r="AL18" s="117"/>
      <c r="AM18" s="2427"/>
      <c r="AN18" s="2426"/>
      <c r="AO18" s="2399"/>
      <c r="AP18" s="1587" t="s">
        <v>666</v>
      </c>
      <c r="AQ18" s="1588">
        <v>9</v>
      </c>
      <c r="AR18" s="1588">
        <v>1.7</v>
      </c>
      <c r="AS18" s="117"/>
      <c r="AT18" s="117"/>
      <c r="AU18" s="117"/>
      <c r="AV18" s="117"/>
      <c r="AW18" s="117"/>
      <c r="AX18" s="117"/>
      <c r="BK18" s="883"/>
      <c r="BL18" s="2247" t="s">
        <v>1657</v>
      </c>
      <c r="BM18" s="2247"/>
      <c r="BN18" s="2247"/>
      <c r="BO18" s="1589" t="s">
        <v>1704</v>
      </c>
      <c r="BP18" s="1590" t="s">
        <v>1705</v>
      </c>
      <c r="BQ18" s="1589" t="s">
        <v>1706</v>
      </c>
    </row>
    <row r="19" spans="1:97" ht="15" customHeight="1" x14ac:dyDescent="0.25">
      <c r="A19" s="879"/>
      <c r="B19" s="2416"/>
      <c r="C19" s="570"/>
      <c r="D19" s="1728" t="s">
        <v>1814</v>
      </c>
      <c r="E19" s="570"/>
      <c r="F19" s="1729">
        <f>IFERROR(VLOOKUP(C19,'Supuestos FE TP'!$C$36:$G$167,5,FALSE),0)</f>
        <v>0</v>
      </c>
      <c r="G19" s="1730">
        <f t="shared" si="2"/>
        <v>0</v>
      </c>
      <c r="H19" s="1731">
        <f t="shared" si="3"/>
        <v>0</v>
      </c>
      <c r="I19" s="1002">
        <f t="shared" si="0"/>
        <v>0</v>
      </c>
      <c r="J19" s="15">
        <f t="shared" si="1"/>
        <v>0</v>
      </c>
      <c r="K19" s="1723"/>
      <c r="L19" s="2474" t="s">
        <v>687</v>
      </c>
      <c r="M19" s="2474"/>
      <c r="N19" s="2474"/>
      <c r="O19" s="1726">
        <v>53.234999999999999</v>
      </c>
      <c r="P19" s="1586">
        <v>4.7000000000000002E-3</v>
      </c>
      <c r="Q19" s="117"/>
      <c r="R19" s="117"/>
      <c r="S19" s="117"/>
      <c r="T19" s="117"/>
      <c r="U19" s="117"/>
      <c r="V19" s="117"/>
      <c r="W19" s="117"/>
      <c r="X19" s="117"/>
      <c r="Y19" s="1605" t="s">
        <v>688</v>
      </c>
      <c r="Z19" s="2399" t="s">
        <v>686</v>
      </c>
      <c r="AA19" s="2399"/>
      <c r="AB19" s="1587">
        <v>200</v>
      </c>
      <c r="AC19" s="2399">
        <v>140</v>
      </c>
      <c r="AD19" s="2399"/>
      <c r="AE19" s="2399">
        <v>110</v>
      </c>
      <c r="AF19" s="2399"/>
      <c r="AG19" s="1587">
        <v>60</v>
      </c>
      <c r="AH19" s="2399">
        <v>120</v>
      </c>
      <c r="AI19" s="2399"/>
      <c r="AJ19" s="1587">
        <v>30</v>
      </c>
      <c r="AK19" s="117"/>
      <c r="AL19" s="117"/>
      <c r="AM19" s="2403" t="s">
        <v>689</v>
      </c>
      <c r="AN19" s="2403"/>
      <c r="AO19" s="2403"/>
      <c r="AP19" s="2403"/>
      <c r="AQ19" s="2403"/>
      <c r="AR19" s="2403"/>
      <c r="AS19" s="117"/>
      <c r="AT19" s="117"/>
      <c r="AU19" s="117"/>
      <c r="AV19" s="117"/>
      <c r="AW19" s="117"/>
      <c r="AX19" s="117"/>
      <c r="BK19" s="883"/>
      <c r="BL19" s="2247" t="s">
        <v>1658</v>
      </c>
      <c r="BM19" s="2247"/>
      <c r="BN19" s="2247"/>
      <c r="BO19" s="1589" t="s">
        <v>1707</v>
      </c>
      <c r="BP19" s="1589" t="s">
        <v>1708</v>
      </c>
      <c r="BQ19" s="1589" t="s">
        <v>1706</v>
      </c>
    </row>
    <row r="20" spans="1:97" ht="15" customHeight="1" x14ac:dyDescent="0.25">
      <c r="A20" s="879"/>
      <c r="B20" s="2416"/>
      <c r="C20" s="570"/>
      <c r="D20" s="1728" t="s">
        <v>1814</v>
      </c>
      <c r="E20" s="570"/>
      <c r="F20" s="1729">
        <f>IFERROR(VLOOKUP(C20,'Supuestos FE TP'!$C$36:$G$167,5,FALSE),0)</f>
        <v>0</v>
      </c>
      <c r="G20" s="1730">
        <f t="shared" si="2"/>
        <v>0</v>
      </c>
      <c r="H20" s="1731">
        <f t="shared" si="3"/>
        <v>0</v>
      </c>
      <c r="I20" s="1002">
        <f t="shared" si="0"/>
        <v>0</v>
      </c>
      <c r="J20" s="15">
        <f t="shared" si="1"/>
        <v>0</v>
      </c>
      <c r="K20" s="623"/>
      <c r="L20" s="2474" t="s">
        <v>690</v>
      </c>
      <c r="M20" s="2474"/>
      <c r="N20" s="2474"/>
      <c r="O20" s="1726">
        <v>19.887</v>
      </c>
      <c r="P20" s="1586">
        <v>1.6999999999999999E-3</v>
      </c>
      <c r="Q20" s="117"/>
      <c r="R20" s="117"/>
      <c r="S20" s="117"/>
      <c r="T20" s="117"/>
      <c r="U20" s="117"/>
      <c r="V20" s="117"/>
      <c r="W20" s="117"/>
      <c r="X20" s="117"/>
      <c r="Y20" s="1605" t="s">
        <v>691</v>
      </c>
      <c r="Z20" s="2399" t="s">
        <v>686</v>
      </c>
      <c r="AA20" s="2399"/>
      <c r="AB20" s="1587">
        <v>170</v>
      </c>
      <c r="AC20" s="2399">
        <v>120</v>
      </c>
      <c r="AD20" s="2399"/>
      <c r="AE20" s="2399">
        <v>90</v>
      </c>
      <c r="AF20" s="2399"/>
      <c r="AG20" s="1587">
        <v>50</v>
      </c>
      <c r="AH20" s="2399">
        <v>130</v>
      </c>
      <c r="AI20" s="2399"/>
      <c r="AJ20" s="1587">
        <v>30</v>
      </c>
      <c r="AK20" s="117"/>
      <c r="AL20" s="117"/>
      <c r="AM20" s="2403" t="s">
        <v>692</v>
      </c>
      <c r="AN20" s="2403"/>
      <c r="AO20" s="2403"/>
      <c r="AP20" s="2403"/>
      <c r="AQ20" s="2403"/>
      <c r="AR20" s="2403"/>
      <c r="AS20" s="117"/>
      <c r="AT20" s="117"/>
      <c r="AU20" s="117"/>
      <c r="AV20" s="117"/>
      <c r="AW20" s="117"/>
      <c r="AX20" s="117"/>
      <c r="BK20" s="883"/>
      <c r="BL20" s="2247" t="s">
        <v>1659</v>
      </c>
      <c r="BM20" s="2247"/>
      <c r="BN20" s="2247"/>
      <c r="BO20" s="1589" t="s">
        <v>1709</v>
      </c>
      <c r="BP20" s="1589" t="s">
        <v>1710</v>
      </c>
      <c r="BQ20" s="1589" t="s">
        <v>1711</v>
      </c>
    </row>
    <row r="21" spans="1:97" ht="15" customHeight="1" x14ac:dyDescent="0.25">
      <c r="A21" s="879"/>
      <c r="B21" s="2416"/>
      <c r="C21" s="570"/>
      <c r="D21" s="1728" t="s">
        <v>1814</v>
      </c>
      <c r="E21" s="570"/>
      <c r="F21" s="1729">
        <f>IFERROR(VLOOKUP(C21,'Supuestos FE TP'!$C$36:$G$167,5,FALSE),0)</f>
        <v>0</v>
      </c>
      <c r="G21" s="1730">
        <f t="shared" si="2"/>
        <v>0</v>
      </c>
      <c r="H21" s="1731">
        <f t="shared" si="3"/>
        <v>0</v>
      </c>
      <c r="I21" s="1002">
        <f t="shared" si="0"/>
        <v>0</v>
      </c>
      <c r="J21" s="15">
        <f t="shared" si="1"/>
        <v>0</v>
      </c>
      <c r="K21" s="120"/>
      <c r="L21" s="2474" t="s">
        <v>693</v>
      </c>
      <c r="M21" s="2474"/>
      <c r="N21" s="2474"/>
      <c r="O21" s="1726">
        <v>32.064</v>
      </c>
      <c r="P21" s="1586">
        <v>2.8E-3</v>
      </c>
      <c r="Q21" s="117"/>
      <c r="R21" s="117"/>
      <c r="S21" s="117"/>
      <c r="T21" s="117"/>
      <c r="U21" s="117"/>
      <c r="V21" s="117"/>
      <c r="W21" s="117"/>
      <c r="X21" s="117"/>
      <c r="Y21" s="1605" t="s">
        <v>694</v>
      </c>
      <c r="Z21" s="2399" t="s">
        <v>686</v>
      </c>
      <c r="AA21" s="2399"/>
      <c r="AB21" s="1587">
        <v>150</v>
      </c>
      <c r="AC21" s="2399">
        <v>100</v>
      </c>
      <c r="AD21" s="2399"/>
      <c r="AE21" s="2399">
        <v>60</v>
      </c>
      <c r="AF21" s="2399"/>
      <c r="AG21" s="1587">
        <v>30</v>
      </c>
      <c r="AH21" s="2399">
        <v>80</v>
      </c>
      <c r="AI21" s="2399"/>
      <c r="AJ21" s="1587">
        <v>30</v>
      </c>
      <c r="AK21" s="117"/>
      <c r="AL21" s="117"/>
      <c r="AM21" s="2403" t="s">
        <v>695</v>
      </c>
      <c r="AN21" s="2403"/>
      <c r="AO21" s="2403"/>
      <c r="AP21" s="2403"/>
      <c r="AQ21" s="2403"/>
      <c r="AR21" s="2403"/>
      <c r="AS21" s="117"/>
      <c r="AT21" s="117"/>
      <c r="AU21" s="117"/>
      <c r="AV21" s="117"/>
      <c r="AW21" s="117"/>
      <c r="AX21" s="117"/>
      <c r="BK21" s="883"/>
      <c r="BL21" s="2247" t="s">
        <v>1660</v>
      </c>
      <c r="BM21" s="2247"/>
      <c r="BN21" s="2247"/>
      <c r="BO21" s="1589" t="s">
        <v>1701</v>
      </c>
      <c r="BP21" s="1590" t="s">
        <v>1702</v>
      </c>
      <c r="BQ21" s="1589" t="s">
        <v>1712</v>
      </c>
    </row>
    <row r="22" spans="1:97" s="121" customFormat="1" ht="15" customHeight="1" x14ac:dyDescent="0.25">
      <c r="A22" s="879"/>
      <c r="B22" s="2416"/>
      <c r="C22" s="570"/>
      <c r="D22" s="1728" t="s">
        <v>1814</v>
      </c>
      <c r="E22" s="570"/>
      <c r="F22" s="1729">
        <f>IFERROR(VLOOKUP(C22,'Supuestos FE TP'!$C$36:$G$167,5,FALSE),0)</f>
        <v>0</v>
      </c>
      <c r="G22" s="1730">
        <f t="shared" si="2"/>
        <v>0</v>
      </c>
      <c r="H22" s="1731">
        <f t="shared" si="3"/>
        <v>0</v>
      </c>
      <c r="I22" s="1002">
        <f t="shared" si="0"/>
        <v>0</v>
      </c>
      <c r="J22" s="15">
        <f t="shared" si="1"/>
        <v>0</v>
      </c>
      <c r="K22" s="117"/>
      <c r="L22" s="117"/>
      <c r="M22" s="117"/>
      <c r="N22" s="1732" t="s">
        <v>696</v>
      </c>
      <c r="O22" s="1733" t="s">
        <v>697</v>
      </c>
      <c r="P22" s="1734" t="s">
        <v>698</v>
      </c>
      <c r="Q22" s="1734" t="s">
        <v>699</v>
      </c>
      <c r="R22" s="1734" t="s">
        <v>700</v>
      </c>
      <c r="S22" s="1733" t="s">
        <v>701</v>
      </c>
      <c r="T22" s="1734" t="s">
        <v>702</v>
      </c>
      <c r="U22" s="1734" t="s">
        <v>703</v>
      </c>
      <c r="V22" s="1734" t="s">
        <v>704</v>
      </c>
      <c r="W22" s="119"/>
      <c r="X22" s="119"/>
      <c r="Y22" s="2425" t="s">
        <v>705</v>
      </c>
      <c r="Z22" s="2425"/>
      <c r="AA22" s="2425"/>
      <c r="AB22" s="2425"/>
      <c r="AC22" s="2425"/>
      <c r="AD22" s="2425"/>
      <c r="AE22" s="2425"/>
      <c r="AF22" s="2425"/>
      <c r="AG22" s="2425"/>
      <c r="AH22" s="2425"/>
      <c r="AI22" s="2425"/>
      <c r="AJ22" s="117"/>
      <c r="AK22" s="117"/>
      <c r="AL22" s="117"/>
      <c r="AM22" s="117"/>
      <c r="AN22" s="117"/>
      <c r="AO22" s="117"/>
      <c r="AP22" s="117"/>
      <c r="AQ22" s="117"/>
      <c r="AR22" s="117"/>
      <c r="AS22" s="117"/>
      <c r="AT22" s="117"/>
      <c r="AU22" s="117"/>
      <c r="AV22" s="117"/>
      <c r="AW22" s="117"/>
      <c r="AX22" s="117"/>
      <c r="BK22" s="887"/>
      <c r="BL22" s="2247" t="s">
        <v>1661</v>
      </c>
      <c r="BM22" s="2247"/>
      <c r="BN22" s="2247"/>
      <c r="BO22" s="1589" t="s">
        <v>1704</v>
      </c>
      <c r="BP22" s="1590" t="s">
        <v>1705</v>
      </c>
      <c r="BQ22" s="1589" t="s">
        <v>1711</v>
      </c>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row>
    <row r="23" spans="1:97" s="121" customFormat="1" ht="15" customHeight="1" x14ac:dyDescent="0.25">
      <c r="A23" s="879"/>
      <c r="B23" s="2416"/>
      <c r="C23" s="570"/>
      <c r="D23" s="1728" t="s">
        <v>1814</v>
      </c>
      <c r="E23" s="570"/>
      <c r="F23" s="1729">
        <f>IFERROR(VLOOKUP(C23,'Supuestos FE TP'!$C$36:$G$167,5,FALSE),0)</f>
        <v>0</v>
      </c>
      <c r="G23" s="1730">
        <f t="shared" si="2"/>
        <v>0</v>
      </c>
      <c r="H23" s="1731">
        <f t="shared" si="3"/>
        <v>0</v>
      </c>
      <c r="I23" s="1002">
        <f t="shared" si="0"/>
        <v>0</v>
      </c>
      <c r="J23" s="15">
        <f t="shared" si="1"/>
        <v>0</v>
      </c>
      <c r="K23" s="117"/>
      <c r="L23" s="117"/>
      <c r="M23" s="117"/>
      <c r="N23" s="1623" t="s">
        <v>706</v>
      </c>
      <c r="O23" s="1623" t="s">
        <v>707</v>
      </c>
      <c r="P23" s="1623">
        <v>735.51400000000001</v>
      </c>
      <c r="Q23" s="1625">
        <v>96.2</v>
      </c>
      <c r="R23" s="1625">
        <v>30.4</v>
      </c>
      <c r="S23" s="1625">
        <v>48.1</v>
      </c>
      <c r="T23" s="1624">
        <v>70741313</v>
      </c>
      <c r="U23" s="1624">
        <v>35370657</v>
      </c>
      <c r="V23" s="1624">
        <v>129810310</v>
      </c>
      <c r="W23" s="117"/>
      <c r="X23" s="117"/>
      <c r="Y23" s="2400" t="s">
        <v>708</v>
      </c>
      <c r="Z23" s="2400"/>
      <c r="AA23" s="2400"/>
      <c r="AB23" s="2400"/>
      <c r="AC23" s="2400"/>
      <c r="AD23" s="2400"/>
      <c r="AE23" s="2400"/>
      <c r="AF23" s="2400"/>
      <c r="AG23" s="2400"/>
      <c r="AH23" s="2400"/>
      <c r="AI23" s="2400"/>
      <c r="AJ23" s="117"/>
      <c r="AK23" s="117"/>
      <c r="AL23" s="117"/>
      <c r="AM23" s="117"/>
      <c r="AN23" s="117"/>
      <c r="AO23" s="117"/>
      <c r="AP23" s="117"/>
      <c r="AQ23" s="117"/>
      <c r="AR23" s="117"/>
      <c r="AS23" s="117"/>
      <c r="AT23" s="117"/>
      <c r="AU23" s="117"/>
      <c r="AV23" s="117"/>
      <c r="AW23" s="117"/>
      <c r="AX23" s="117"/>
      <c r="BK23" s="887"/>
      <c r="BL23" s="2247" t="s">
        <v>1662</v>
      </c>
      <c r="BM23" s="2247"/>
      <c r="BN23" s="2247"/>
      <c r="BO23" s="1589" t="s">
        <v>1707</v>
      </c>
      <c r="BP23" s="1589" t="s">
        <v>1708</v>
      </c>
      <c r="BQ23" s="1589" t="s">
        <v>1711</v>
      </c>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row>
    <row r="24" spans="1:97" ht="15" customHeight="1" x14ac:dyDescent="0.25">
      <c r="A24" s="879"/>
      <c r="B24" s="2416"/>
      <c r="C24" s="2413" t="s">
        <v>709</v>
      </c>
      <c r="D24" s="2414"/>
      <c r="E24" s="1735">
        <f>SUM(E17:E23)</f>
        <v>17</v>
      </c>
      <c r="F24" s="1735"/>
      <c r="G24" s="1736"/>
      <c r="H24" s="1735">
        <f>SUM(H17:H23)</f>
        <v>-388.7445012</v>
      </c>
      <c r="I24" s="567">
        <f>IF(H24&gt;0,SQRT(SUM(J17:J23))/H24,0)</f>
        <v>0</v>
      </c>
      <c r="J24" s="15">
        <f t="shared" si="1"/>
        <v>0</v>
      </c>
      <c r="K24" s="117"/>
      <c r="L24" s="117"/>
      <c r="M24" s="117"/>
      <c r="N24" s="1608" t="s">
        <v>710</v>
      </c>
      <c r="O24" s="1608" t="s">
        <v>711</v>
      </c>
      <c r="P24" s="1609">
        <v>45377140</v>
      </c>
      <c r="Q24" s="1610">
        <v>258.89999999999998</v>
      </c>
      <c r="R24" s="1610">
        <v>28</v>
      </c>
      <c r="S24" s="1610">
        <v>129.4</v>
      </c>
      <c r="T24" s="1609">
        <v>11746982370</v>
      </c>
      <c r="U24" s="1609">
        <v>5873491185</v>
      </c>
      <c r="V24" s="1609">
        <v>21555712650</v>
      </c>
      <c r="W24" s="117"/>
      <c r="X24" s="117"/>
      <c r="Y24" s="1611"/>
      <c r="Z24" s="1611"/>
      <c r="AA24" s="1612"/>
      <c r="AB24" s="2401" t="s">
        <v>658</v>
      </c>
      <c r="AC24" s="2401"/>
      <c r="AD24" s="2401"/>
      <c r="AE24" s="2401" t="s">
        <v>712</v>
      </c>
      <c r="AF24" s="1612"/>
      <c r="AG24" s="2402"/>
      <c r="AH24" s="2402"/>
      <c r="AI24" s="1612"/>
      <c r="AJ24" s="117"/>
      <c r="AK24" s="117"/>
      <c r="AL24" s="117"/>
      <c r="AM24" s="117"/>
      <c r="AN24" s="117"/>
      <c r="AO24" s="117"/>
      <c r="AP24" s="117"/>
      <c r="AQ24" s="117"/>
      <c r="AR24" s="117"/>
      <c r="AS24" s="117"/>
      <c r="AT24" s="117"/>
      <c r="AU24" s="117"/>
      <c r="AV24" s="117"/>
      <c r="AW24" s="117"/>
      <c r="AX24" s="117"/>
      <c r="BK24" s="883"/>
      <c r="BL24" s="2247" t="s">
        <v>1663</v>
      </c>
      <c r="BM24" s="2247"/>
      <c r="BN24" s="2247"/>
      <c r="BO24" s="1589" t="s">
        <v>1709</v>
      </c>
      <c r="BP24" s="1589" t="s">
        <v>1710</v>
      </c>
      <c r="BQ24" s="1589" t="s">
        <v>1713</v>
      </c>
    </row>
    <row r="25" spans="1:97" ht="15" customHeight="1" x14ac:dyDescent="0.25">
      <c r="A25" s="879"/>
      <c r="B25" s="2416"/>
      <c r="C25" s="2411" t="s">
        <v>1618</v>
      </c>
      <c r="D25" s="2411"/>
      <c r="E25" s="2411"/>
      <c r="F25" s="2411"/>
      <c r="G25" s="2411"/>
      <c r="H25" s="2411"/>
      <c r="I25" s="2412"/>
      <c r="J25" s="15"/>
      <c r="K25" s="117"/>
      <c r="L25" s="117"/>
      <c r="M25" s="117"/>
      <c r="N25" s="1608"/>
      <c r="O25" s="1608"/>
      <c r="P25" s="1609"/>
      <c r="Q25" s="1610"/>
      <c r="R25" s="1610"/>
      <c r="S25" s="1610"/>
      <c r="T25" s="1609"/>
      <c r="U25" s="1609"/>
      <c r="V25" s="1609"/>
      <c r="W25" s="117"/>
      <c r="X25" s="117"/>
      <c r="Y25" s="1611"/>
      <c r="Z25" s="1611"/>
      <c r="AA25" s="1612"/>
      <c r="AB25" s="2401"/>
      <c r="AC25" s="2401"/>
      <c r="AD25" s="2401"/>
      <c r="AE25" s="2401"/>
      <c r="AF25" s="1612"/>
      <c r="AG25" s="1612"/>
      <c r="AH25" s="1612"/>
      <c r="AI25" s="1612"/>
      <c r="AJ25" s="117"/>
      <c r="AK25" s="117"/>
      <c r="AL25" s="117"/>
      <c r="AM25" s="117"/>
      <c r="AN25" s="117"/>
      <c r="AO25" s="117"/>
      <c r="AP25" s="117"/>
      <c r="AQ25" s="117"/>
      <c r="AR25" s="117"/>
      <c r="AS25" s="117"/>
      <c r="AT25" s="117"/>
      <c r="AU25" s="117"/>
      <c r="AV25" s="117"/>
      <c r="AW25" s="117"/>
      <c r="AX25" s="117"/>
      <c r="BK25" s="883"/>
      <c r="BL25" s="2247" t="s">
        <v>1664</v>
      </c>
      <c r="BM25" s="2247"/>
      <c r="BN25" s="2247"/>
      <c r="BO25" s="1589" t="s">
        <v>1709</v>
      </c>
      <c r="BP25" s="1589" t="s">
        <v>1710</v>
      </c>
      <c r="BQ25" s="1589" t="s">
        <v>1714</v>
      </c>
    </row>
    <row r="26" spans="1:97" ht="15" customHeight="1" x14ac:dyDescent="0.25">
      <c r="A26" s="879"/>
      <c r="B26" s="2416"/>
      <c r="C26" s="570"/>
      <c r="D26" s="1728" t="s">
        <v>1814</v>
      </c>
      <c r="E26" s="570"/>
      <c r="F26" s="1729">
        <f>IFERROR(VLOOKUP(C26,'Supuestos FE TP'!$C$36:$G$167,4,FALSE),0)</f>
        <v>0</v>
      </c>
      <c r="G26" s="1730">
        <f>(E26*F26)</f>
        <v>0</v>
      </c>
      <c r="H26" s="1731">
        <f>G26*(44/12)</f>
        <v>0</v>
      </c>
      <c r="I26" s="567"/>
      <c r="J26" s="15"/>
      <c r="K26" s="117"/>
      <c r="L26" s="117"/>
      <c r="M26" s="117"/>
      <c r="N26" s="1608"/>
      <c r="O26" s="1608"/>
      <c r="P26" s="1609"/>
      <c r="Q26" s="1610"/>
      <c r="R26" s="1610"/>
      <c r="S26" s="1610"/>
      <c r="T26" s="1609"/>
      <c r="U26" s="1609"/>
      <c r="V26" s="1609"/>
      <c r="W26" s="117"/>
      <c r="X26" s="117"/>
      <c r="Y26" s="1611"/>
      <c r="Z26" s="1611"/>
      <c r="AA26" s="1612"/>
      <c r="AB26" s="2401"/>
      <c r="AC26" s="2401"/>
      <c r="AD26" s="2401"/>
      <c r="AE26" s="2401"/>
      <c r="AF26" s="1612"/>
      <c r="AG26" s="1612"/>
      <c r="AH26" s="1612"/>
      <c r="AI26" s="1612"/>
      <c r="AJ26" s="117"/>
      <c r="AK26" s="117"/>
      <c r="AL26" s="117"/>
      <c r="AM26" s="117"/>
      <c r="AN26" s="117"/>
      <c r="AO26" s="117"/>
      <c r="AP26" s="117"/>
      <c r="AQ26" s="117"/>
      <c r="AR26" s="117"/>
      <c r="AS26" s="117"/>
      <c r="AT26" s="117"/>
      <c r="AU26" s="117"/>
      <c r="AV26" s="117"/>
      <c r="AW26" s="117"/>
      <c r="AX26" s="117"/>
      <c r="BK26" s="883"/>
      <c r="BL26" s="2247" t="s">
        <v>1665</v>
      </c>
      <c r="BM26" s="2247"/>
      <c r="BN26" s="2247"/>
      <c r="BO26" s="1589" t="s">
        <v>1701</v>
      </c>
      <c r="BP26" s="1590" t="s">
        <v>1702</v>
      </c>
      <c r="BQ26" s="1589" t="s">
        <v>1715</v>
      </c>
    </row>
    <row r="27" spans="1:97" ht="15" customHeight="1" x14ac:dyDescent="0.25">
      <c r="A27" s="879"/>
      <c r="B27" s="2416"/>
      <c r="C27" s="570"/>
      <c r="D27" s="1728" t="s">
        <v>1814</v>
      </c>
      <c r="E27" s="570"/>
      <c r="F27" s="1729">
        <f>IFERROR(VLOOKUP(C27,'Supuestos FE TP'!$C$36:$G$167,4,FALSE),0)</f>
        <v>0</v>
      </c>
      <c r="G27" s="1730">
        <f t="shared" ref="G27:G32" si="4">(E27*F27)</f>
        <v>0</v>
      </c>
      <c r="H27" s="1731">
        <f t="shared" ref="H27:H32" si="5">G27*(44/12)</f>
        <v>0</v>
      </c>
      <c r="I27" s="567"/>
      <c r="J27" s="15"/>
      <c r="K27" s="117"/>
      <c r="L27" s="117"/>
      <c r="M27" s="117"/>
      <c r="N27" s="1608"/>
      <c r="O27" s="1608"/>
      <c r="P27" s="1609"/>
      <c r="Q27" s="1610"/>
      <c r="R27" s="1610"/>
      <c r="S27" s="1610"/>
      <c r="T27" s="1609"/>
      <c r="U27" s="1609"/>
      <c r="V27" s="1609"/>
      <c r="W27" s="117"/>
      <c r="X27" s="117"/>
      <c r="Y27" s="1611"/>
      <c r="Z27" s="1611"/>
      <c r="AA27" s="1612"/>
      <c r="AB27" s="2401"/>
      <c r="AC27" s="2401"/>
      <c r="AD27" s="2401"/>
      <c r="AE27" s="2401"/>
      <c r="AF27" s="1612"/>
      <c r="AG27" s="1612"/>
      <c r="AH27" s="1612"/>
      <c r="AI27" s="1612"/>
      <c r="AJ27" s="117"/>
      <c r="AK27" s="117"/>
      <c r="AL27" s="117"/>
      <c r="AM27" s="117"/>
      <c r="AN27" s="117"/>
      <c r="AO27" s="117"/>
      <c r="AP27" s="117"/>
      <c r="AQ27" s="117"/>
      <c r="AR27" s="117"/>
      <c r="AS27" s="117"/>
      <c r="AT27" s="117"/>
      <c r="AU27" s="117"/>
      <c r="AV27" s="117"/>
      <c r="AW27" s="117"/>
      <c r="AX27" s="117"/>
      <c r="BK27" s="883"/>
      <c r="BL27" s="2247" t="s">
        <v>1666</v>
      </c>
      <c r="BM27" s="2247"/>
      <c r="BN27" s="2247"/>
      <c r="BO27" s="1589" t="s">
        <v>1704</v>
      </c>
      <c r="BP27" s="1590" t="s">
        <v>1705</v>
      </c>
      <c r="BQ27" s="1589" t="s">
        <v>1716</v>
      </c>
    </row>
    <row r="28" spans="1:97" ht="15" customHeight="1" x14ac:dyDescent="0.25">
      <c r="A28" s="879"/>
      <c r="B28" s="2416"/>
      <c r="C28" s="570"/>
      <c r="D28" s="1728" t="s">
        <v>1814</v>
      </c>
      <c r="E28" s="570"/>
      <c r="F28" s="1729">
        <f>IFERROR(VLOOKUP(C28,'Supuestos FE TP'!$C$36:$G$167,4,FALSE),0)</f>
        <v>0</v>
      </c>
      <c r="G28" s="1730">
        <f t="shared" si="4"/>
        <v>0</v>
      </c>
      <c r="H28" s="1731">
        <f t="shared" si="5"/>
        <v>0</v>
      </c>
      <c r="I28" s="567"/>
      <c r="J28" s="15"/>
      <c r="K28" s="117"/>
      <c r="L28" s="117"/>
      <c r="M28" s="117"/>
      <c r="N28" s="1608"/>
      <c r="O28" s="1608"/>
      <c r="P28" s="1609"/>
      <c r="Q28" s="1610"/>
      <c r="R28" s="1610"/>
      <c r="S28" s="1610"/>
      <c r="T28" s="1609"/>
      <c r="U28" s="1609"/>
      <c r="V28" s="1609"/>
      <c r="W28" s="117"/>
      <c r="X28" s="117"/>
      <c r="Y28" s="1611"/>
      <c r="Z28" s="1611"/>
      <c r="AA28" s="1612"/>
      <c r="AB28" s="2401"/>
      <c r="AC28" s="2401"/>
      <c r="AD28" s="2401"/>
      <c r="AE28" s="2401"/>
      <c r="AF28" s="1612"/>
      <c r="AG28" s="1612"/>
      <c r="AH28" s="1612"/>
      <c r="AI28" s="1612"/>
      <c r="AJ28" s="117"/>
      <c r="AK28" s="117"/>
      <c r="AL28" s="117"/>
      <c r="AM28" s="117"/>
      <c r="AN28" s="117"/>
      <c r="AO28" s="117"/>
      <c r="AP28" s="117"/>
      <c r="AQ28" s="117"/>
      <c r="AR28" s="117"/>
      <c r="AS28" s="117"/>
      <c r="AT28" s="117"/>
      <c r="AU28" s="117"/>
      <c r="AV28" s="117"/>
      <c r="AW28" s="117"/>
      <c r="AX28" s="117"/>
      <c r="BK28" s="883"/>
      <c r="BL28" s="2247" t="s">
        <v>1667</v>
      </c>
      <c r="BM28" s="2247"/>
      <c r="BN28" s="2247"/>
      <c r="BO28" s="1589" t="s">
        <v>1707</v>
      </c>
      <c r="BP28" s="1589" t="s">
        <v>1708</v>
      </c>
      <c r="BQ28" s="1589" t="s">
        <v>1716</v>
      </c>
    </row>
    <row r="29" spans="1:97" ht="15" customHeight="1" x14ac:dyDescent="0.25">
      <c r="A29" s="879"/>
      <c r="B29" s="2416"/>
      <c r="C29" s="570"/>
      <c r="D29" s="1728" t="s">
        <v>1814</v>
      </c>
      <c r="E29" s="570"/>
      <c r="F29" s="1729">
        <f>IFERROR(VLOOKUP(C29,'Supuestos FE TP'!$C$36:$G$167,4,FALSE),0)</f>
        <v>0</v>
      </c>
      <c r="G29" s="1730">
        <f t="shared" si="4"/>
        <v>0</v>
      </c>
      <c r="H29" s="1731">
        <f t="shared" si="5"/>
        <v>0</v>
      </c>
      <c r="I29" s="567"/>
      <c r="J29" s="15"/>
      <c r="K29" s="117"/>
      <c r="L29" s="117"/>
      <c r="M29" s="117"/>
      <c r="N29" s="1608"/>
      <c r="O29" s="1608"/>
      <c r="P29" s="1609"/>
      <c r="Q29" s="1610"/>
      <c r="R29" s="1610"/>
      <c r="S29" s="1610"/>
      <c r="T29" s="1609"/>
      <c r="U29" s="1609"/>
      <c r="V29" s="1609"/>
      <c r="W29" s="117"/>
      <c r="X29" s="117"/>
      <c r="Y29" s="1611"/>
      <c r="Z29" s="1611"/>
      <c r="AA29" s="1612"/>
      <c r="AB29" s="2401"/>
      <c r="AC29" s="2401"/>
      <c r="AD29" s="2401"/>
      <c r="AE29" s="2401"/>
      <c r="AF29" s="1612"/>
      <c r="AG29" s="1612"/>
      <c r="AH29" s="1612"/>
      <c r="AI29" s="1612"/>
      <c r="AJ29" s="117"/>
      <c r="AK29" s="117"/>
      <c r="AL29" s="117"/>
      <c r="AM29" s="117"/>
      <c r="AN29" s="117"/>
      <c r="AO29" s="117"/>
      <c r="AP29" s="117"/>
      <c r="AQ29" s="117"/>
      <c r="AR29" s="117"/>
      <c r="AS29" s="117"/>
      <c r="AT29" s="117"/>
      <c r="AU29" s="117"/>
      <c r="AV29" s="117"/>
      <c r="AW29" s="117"/>
      <c r="AX29" s="117"/>
      <c r="BK29" s="883"/>
      <c r="BL29" s="2247" t="s">
        <v>1668</v>
      </c>
      <c r="BM29" s="2247"/>
      <c r="BN29" s="2247"/>
      <c r="BO29" s="1589" t="s">
        <v>1709</v>
      </c>
      <c r="BP29" s="1589" t="s">
        <v>1710</v>
      </c>
      <c r="BQ29" s="1589" t="s">
        <v>1717</v>
      </c>
    </row>
    <row r="30" spans="1:97" ht="15" customHeight="1" x14ac:dyDescent="0.25">
      <c r="A30" s="879"/>
      <c r="B30" s="2416"/>
      <c r="C30" s="570"/>
      <c r="D30" s="1728" t="s">
        <v>1814</v>
      </c>
      <c r="E30" s="570"/>
      <c r="F30" s="1729">
        <f>IFERROR(VLOOKUP(C30,'Supuestos FE TP'!$C$36:$G$167,4,FALSE),0)</f>
        <v>0</v>
      </c>
      <c r="G30" s="1730">
        <f t="shared" si="4"/>
        <v>0</v>
      </c>
      <c r="H30" s="1731">
        <f t="shared" si="5"/>
        <v>0</v>
      </c>
      <c r="I30" s="567"/>
      <c r="J30" s="15"/>
      <c r="K30" s="117"/>
      <c r="L30" s="117"/>
      <c r="M30" s="117"/>
      <c r="N30" s="1608"/>
      <c r="O30" s="1608"/>
      <c r="P30" s="1609"/>
      <c r="Q30" s="1610"/>
      <c r="R30" s="1610"/>
      <c r="S30" s="1610"/>
      <c r="T30" s="1609"/>
      <c r="U30" s="1609"/>
      <c r="V30" s="1609"/>
      <c r="W30" s="117"/>
      <c r="X30" s="117"/>
      <c r="Y30" s="1611"/>
      <c r="Z30" s="1611"/>
      <c r="AA30" s="1612"/>
      <c r="AB30" s="2401"/>
      <c r="AC30" s="2401"/>
      <c r="AD30" s="2401"/>
      <c r="AE30" s="2401"/>
      <c r="AF30" s="1612"/>
      <c r="AG30" s="1612"/>
      <c r="AH30" s="1612"/>
      <c r="AI30" s="1612"/>
      <c r="AJ30" s="117"/>
      <c r="AK30" s="117"/>
      <c r="AL30" s="117"/>
      <c r="AM30" s="117"/>
      <c r="AN30" s="117"/>
      <c r="AO30" s="117"/>
      <c r="AP30" s="117"/>
      <c r="AQ30" s="117"/>
      <c r="AR30" s="117"/>
      <c r="AS30" s="117"/>
      <c r="AT30" s="117"/>
      <c r="AU30" s="117"/>
      <c r="AV30" s="117"/>
      <c r="AW30" s="117"/>
      <c r="AX30" s="117"/>
      <c r="BK30" s="883"/>
      <c r="BL30" s="2247" t="s">
        <v>1669</v>
      </c>
      <c r="BM30" s="2247"/>
      <c r="BN30" s="2247"/>
      <c r="BO30" s="1589" t="s">
        <v>1704</v>
      </c>
      <c r="BP30" s="1590" t="s">
        <v>1705</v>
      </c>
      <c r="BQ30" s="1589" t="s">
        <v>1703</v>
      </c>
    </row>
    <row r="31" spans="1:97" ht="15" customHeight="1" x14ac:dyDescent="0.25">
      <c r="A31" s="879"/>
      <c r="B31" s="2416"/>
      <c r="C31" s="570"/>
      <c r="D31" s="1728" t="s">
        <v>1814</v>
      </c>
      <c r="E31" s="570"/>
      <c r="F31" s="1729">
        <f>IFERROR(VLOOKUP(C31,'Supuestos FE TP'!$C$36:$G$167,4,FALSE),0)</f>
        <v>0</v>
      </c>
      <c r="G31" s="1730">
        <f t="shared" si="4"/>
        <v>0</v>
      </c>
      <c r="H31" s="1731">
        <f t="shared" si="5"/>
        <v>0</v>
      </c>
      <c r="I31" s="567"/>
      <c r="J31" s="15"/>
      <c r="K31" s="117"/>
      <c r="L31" s="117"/>
      <c r="M31" s="117"/>
      <c r="N31" s="1608"/>
      <c r="O31" s="1608"/>
      <c r="P31" s="1609"/>
      <c r="Q31" s="1610"/>
      <c r="R31" s="1610"/>
      <c r="S31" s="1610"/>
      <c r="T31" s="1609"/>
      <c r="U31" s="1609"/>
      <c r="V31" s="1609"/>
      <c r="W31" s="117"/>
      <c r="X31" s="117"/>
      <c r="Y31" s="1611"/>
      <c r="Z31" s="1611"/>
      <c r="AA31" s="1612"/>
      <c r="AB31" s="2401"/>
      <c r="AC31" s="2401"/>
      <c r="AD31" s="2401"/>
      <c r="AE31" s="2401"/>
      <c r="AF31" s="1612"/>
      <c r="AG31" s="1612"/>
      <c r="AH31" s="1612"/>
      <c r="AI31" s="1612"/>
      <c r="AJ31" s="117"/>
      <c r="AK31" s="117"/>
      <c r="AL31" s="117"/>
      <c r="AM31" s="117"/>
      <c r="AN31" s="117"/>
      <c r="AO31" s="117"/>
      <c r="AP31" s="117"/>
      <c r="AQ31" s="117"/>
      <c r="AR31" s="117"/>
      <c r="AS31" s="117"/>
      <c r="AT31" s="117"/>
      <c r="AU31" s="117"/>
      <c r="AV31" s="117"/>
      <c r="AW31" s="117"/>
      <c r="AX31" s="117"/>
      <c r="BK31" s="883"/>
      <c r="BL31" s="2247" t="s">
        <v>1670</v>
      </c>
      <c r="BM31" s="2247"/>
      <c r="BN31" s="2247"/>
      <c r="BO31" s="1589" t="s">
        <v>1707</v>
      </c>
      <c r="BP31" s="1589" t="s">
        <v>1708</v>
      </c>
      <c r="BQ31" s="1589" t="s">
        <v>1703</v>
      </c>
    </row>
    <row r="32" spans="1:97" ht="15" customHeight="1" x14ac:dyDescent="0.25">
      <c r="A32" s="879"/>
      <c r="B32" s="2416"/>
      <c r="C32" s="570"/>
      <c r="D32" s="1728" t="s">
        <v>1814</v>
      </c>
      <c r="E32" s="570"/>
      <c r="F32" s="1729">
        <f>IFERROR(VLOOKUP(C32,'Supuestos FE TP'!$C$36:$G$167,4,FALSE),0)</f>
        <v>0</v>
      </c>
      <c r="G32" s="1730">
        <f t="shared" si="4"/>
        <v>0</v>
      </c>
      <c r="H32" s="1731">
        <f t="shared" si="5"/>
        <v>0</v>
      </c>
      <c r="I32" s="567"/>
      <c r="J32" s="15"/>
      <c r="K32" s="117"/>
      <c r="L32" s="117"/>
      <c r="M32" s="117"/>
      <c r="N32" s="1608"/>
      <c r="O32" s="1608"/>
      <c r="P32" s="1609"/>
      <c r="Q32" s="1610"/>
      <c r="R32" s="1610"/>
      <c r="S32" s="1610"/>
      <c r="T32" s="1609"/>
      <c r="U32" s="1609"/>
      <c r="V32" s="1609"/>
      <c r="W32" s="117"/>
      <c r="X32" s="117"/>
      <c r="Y32" s="1611"/>
      <c r="Z32" s="1611"/>
      <c r="AA32" s="1612"/>
      <c r="AB32" s="2401"/>
      <c r="AC32" s="2401"/>
      <c r="AD32" s="2401"/>
      <c r="AE32" s="2401"/>
      <c r="AF32" s="1612"/>
      <c r="AG32" s="1612"/>
      <c r="AH32" s="1612"/>
      <c r="AI32" s="1612"/>
      <c r="AJ32" s="117"/>
      <c r="AK32" s="117"/>
      <c r="AL32" s="117"/>
      <c r="AM32" s="117"/>
      <c r="AN32" s="117"/>
      <c r="AO32" s="117"/>
      <c r="AP32" s="117"/>
      <c r="AQ32" s="117"/>
      <c r="AR32" s="117"/>
      <c r="AS32" s="117"/>
      <c r="AT32" s="117"/>
      <c r="AU32" s="117"/>
      <c r="AV32" s="117"/>
      <c r="AW32" s="117"/>
      <c r="AX32" s="117"/>
      <c r="BK32" s="883"/>
      <c r="BL32" s="2247" t="s">
        <v>1671</v>
      </c>
      <c r="BM32" s="2247"/>
      <c r="BN32" s="2247"/>
      <c r="BO32" s="1589" t="s">
        <v>1709</v>
      </c>
      <c r="BP32" s="1589" t="s">
        <v>1710</v>
      </c>
      <c r="BQ32" s="1589" t="s">
        <v>1706</v>
      </c>
    </row>
    <row r="33" spans="1:97" ht="15" customHeight="1" x14ac:dyDescent="0.25">
      <c r="A33" s="879"/>
      <c r="B33" s="2416"/>
      <c r="C33" s="2413" t="s">
        <v>709</v>
      </c>
      <c r="D33" s="2414"/>
      <c r="E33" s="1735">
        <f>SUM(E26:E32)</f>
        <v>0</v>
      </c>
      <c r="F33" s="1735"/>
      <c r="G33" s="1736"/>
      <c r="H33" s="1735">
        <f>SUM(H26:H32)</f>
        <v>0</v>
      </c>
      <c r="I33" s="567">
        <f>IF(H33&gt;0,SQRT(SUM(J26:J32))/H33,0)</f>
        <v>0</v>
      </c>
      <c r="J33" s="15"/>
      <c r="K33" s="117"/>
      <c r="L33" s="117"/>
      <c r="M33" s="117"/>
      <c r="N33" s="1608"/>
      <c r="O33" s="1608"/>
      <c r="P33" s="1609"/>
      <c r="Q33" s="1610"/>
      <c r="R33" s="1610"/>
      <c r="S33" s="1610"/>
      <c r="T33" s="1609"/>
      <c r="U33" s="1609"/>
      <c r="V33" s="1609"/>
      <c r="W33" s="117"/>
      <c r="X33" s="117"/>
      <c r="Y33" s="1611"/>
      <c r="Z33" s="1611"/>
      <c r="AA33" s="1612"/>
      <c r="AB33" s="2401"/>
      <c r="AC33" s="2401"/>
      <c r="AD33" s="2401"/>
      <c r="AE33" s="2401"/>
      <c r="AF33" s="1612"/>
      <c r="AG33" s="1612"/>
      <c r="AH33" s="1612"/>
      <c r="AI33" s="1612"/>
      <c r="AJ33" s="117"/>
      <c r="AK33" s="117"/>
      <c r="AL33" s="117"/>
      <c r="AM33" s="117"/>
      <c r="AN33" s="117"/>
      <c r="AO33" s="117"/>
      <c r="AP33" s="117"/>
      <c r="AQ33" s="117"/>
      <c r="AR33" s="117"/>
      <c r="AS33" s="117"/>
      <c r="AT33" s="117"/>
      <c r="AU33" s="117"/>
      <c r="AV33" s="117"/>
      <c r="AW33" s="117"/>
      <c r="AX33" s="117"/>
      <c r="BK33" s="883"/>
    </row>
    <row r="34" spans="1:97" ht="15" customHeight="1" x14ac:dyDescent="0.25">
      <c r="A34" s="879"/>
      <c r="B34" s="2416"/>
      <c r="C34" s="2411" t="s">
        <v>713</v>
      </c>
      <c r="D34" s="2411"/>
      <c r="E34" s="2411"/>
      <c r="F34" s="2411"/>
      <c r="G34" s="2411"/>
      <c r="H34" s="2411"/>
      <c r="I34" s="2412"/>
      <c r="J34" s="15">
        <f t="shared" si="1"/>
        <v>0</v>
      </c>
      <c r="K34" s="117"/>
      <c r="L34" s="117"/>
      <c r="M34" s="117"/>
      <c r="N34" s="1623" t="s">
        <v>714</v>
      </c>
      <c r="O34" s="1623" t="s">
        <v>715</v>
      </c>
      <c r="P34" s="1624">
        <v>5077274</v>
      </c>
      <c r="Q34" s="1625">
        <v>164.1</v>
      </c>
      <c r="R34" s="1625">
        <v>33.6</v>
      </c>
      <c r="S34" s="1625">
        <v>82</v>
      </c>
      <c r="T34" s="1624">
        <v>833170522</v>
      </c>
      <c r="U34" s="1624">
        <v>416585261</v>
      </c>
      <c r="V34" s="1624">
        <v>1528867908</v>
      </c>
      <c r="W34" s="117"/>
      <c r="X34" s="117"/>
      <c r="Y34" s="1611"/>
      <c r="Z34" s="1611"/>
      <c r="AA34" s="1619" t="s">
        <v>657</v>
      </c>
      <c r="AB34" s="2401"/>
      <c r="AC34" s="2401"/>
      <c r="AD34" s="2401"/>
      <c r="AE34" s="2401"/>
      <c r="AF34" s="1619" t="s">
        <v>659</v>
      </c>
      <c r="AG34" s="2421" t="s">
        <v>660</v>
      </c>
      <c r="AH34" s="2421"/>
      <c r="AI34" s="1604" t="s">
        <v>716</v>
      </c>
      <c r="AJ34" s="117"/>
      <c r="AK34" s="117"/>
      <c r="AL34" s="117"/>
      <c r="AM34" s="117"/>
      <c r="AN34" s="117"/>
      <c r="AO34" s="117"/>
      <c r="AP34" s="117"/>
      <c r="AQ34" s="117"/>
      <c r="AR34" s="117"/>
      <c r="AS34" s="117"/>
      <c r="AT34" s="117"/>
      <c r="AU34" s="117"/>
      <c r="AV34" s="117"/>
      <c r="AW34" s="117"/>
      <c r="AX34" s="117"/>
      <c r="BK34" s="883"/>
    </row>
    <row r="35" spans="1:97" ht="15" customHeight="1" x14ac:dyDescent="0.25">
      <c r="A35" s="879"/>
      <c r="B35" s="2416"/>
      <c r="C35" s="570"/>
      <c r="D35" s="570"/>
      <c r="E35" s="570"/>
      <c r="F35" s="1729">
        <f>IFERROR(IF(D35&gt;20,0,VLOOKUP(C35,'Supuestos FE TP'!$C$36:$G$167,5,FALSE)),0)</f>
        <v>0</v>
      </c>
      <c r="G35" s="1730">
        <f t="shared" ref="G35:G40" si="6">(E35*F35)*-1</f>
        <v>0</v>
      </c>
      <c r="H35" s="1731">
        <f t="shared" ref="H35:H40" si="7">G35*(44/12)</f>
        <v>0</v>
      </c>
      <c r="I35" s="1002">
        <f t="shared" ref="I35:I40" si="8">IF(E35&gt;0,VLOOKUP($C35,$AV$102:$BF$132,10,FALSE),0)</f>
        <v>0</v>
      </c>
      <c r="J35" s="15">
        <f t="shared" si="1"/>
        <v>0</v>
      </c>
      <c r="K35" s="117"/>
      <c r="L35" s="117"/>
      <c r="M35" s="117"/>
      <c r="N35" s="1608" t="s">
        <v>717</v>
      </c>
      <c r="O35" s="1608" t="s">
        <v>718</v>
      </c>
      <c r="P35" s="1608">
        <v>172.07900000000001</v>
      </c>
      <c r="Q35" s="1610">
        <v>172.2</v>
      </c>
      <c r="R35" s="1610">
        <v>39.5</v>
      </c>
      <c r="S35" s="1610">
        <v>86.1</v>
      </c>
      <c r="T35" s="1609">
        <v>29634292</v>
      </c>
      <c r="U35" s="1609">
        <v>14817146</v>
      </c>
      <c r="V35" s="1609">
        <v>54378925</v>
      </c>
      <c r="W35" s="117"/>
      <c r="X35" s="117"/>
      <c r="Y35" s="1621" t="s">
        <v>719</v>
      </c>
      <c r="Z35" s="1621"/>
      <c r="AA35" s="1622" t="s">
        <v>720</v>
      </c>
      <c r="AB35" s="2429" t="s">
        <v>721</v>
      </c>
      <c r="AC35" s="2429"/>
      <c r="AD35" s="2429"/>
      <c r="AE35" s="2429"/>
      <c r="AF35" s="1622" t="s">
        <v>722</v>
      </c>
      <c r="AG35" s="2430" t="s">
        <v>723</v>
      </c>
      <c r="AH35" s="2430"/>
      <c r="AI35" s="1622" t="s">
        <v>722</v>
      </c>
      <c r="AJ35" s="117"/>
      <c r="AK35" s="117"/>
      <c r="AL35" s="117"/>
      <c r="AM35" s="117"/>
      <c r="AN35" s="117"/>
      <c r="AO35" s="117"/>
      <c r="AP35" s="117"/>
      <c r="AQ35" s="117"/>
      <c r="AR35" s="117"/>
      <c r="AS35" s="117"/>
      <c r="AT35" s="117"/>
      <c r="AU35" s="117"/>
      <c r="AV35" s="117"/>
      <c r="AW35" s="117"/>
      <c r="AX35" s="117"/>
      <c r="BK35" s="883"/>
    </row>
    <row r="36" spans="1:97" ht="15" customHeight="1" x14ac:dyDescent="0.25">
      <c r="A36" s="879"/>
      <c r="B36" s="2416"/>
      <c r="C36" s="570"/>
      <c r="D36" s="570"/>
      <c r="E36" s="570"/>
      <c r="F36" s="1729">
        <f>IFERROR(IF(D36&gt;20,0,VLOOKUP(C36,'Supuestos FE TP'!$C$36:$G$167,5,FALSE)),0)</f>
        <v>0</v>
      </c>
      <c r="G36" s="1730">
        <f t="shared" si="6"/>
        <v>0</v>
      </c>
      <c r="H36" s="1731">
        <f t="shared" si="7"/>
        <v>0</v>
      </c>
      <c r="I36" s="1002">
        <f t="shared" si="8"/>
        <v>0</v>
      </c>
      <c r="J36" s="15">
        <f t="shared" si="1"/>
        <v>0</v>
      </c>
      <c r="K36" s="117"/>
      <c r="L36" s="117"/>
      <c r="M36" s="117"/>
      <c r="N36" s="1623" t="s">
        <v>724</v>
      </c>
      <c r="O36" s="1623" t="s">
        <v>725</v>
      </c>
      <c r="P36" s="1624">
        <v>1094798</v>
      </c>
      <c r="Q36" s="1625">
        <v>193</v>
      </c>
      <c r="R36" s="1625">
        <v>41.3</v>
      </c>
      <c r="S36" s="1626">
        <v>96.5</v>
      </c>
      <c r="T36" s="1624">
        <v>211285876</v>
      </c>
      <c r="U36" s="1624">
        <v>105642938</v>
      </c>
      <c r="V36" s="1624">
        <v>387709583</v>
      </c>
      <c r="W36" s="117"/>
      <c r="X36" s="117"/>
      <c r="Y36" s="2421" t="s">
        <v>665</v>
      </c>
      <c r="Z36" s="2421"/>
      <c r="AA36" s="2421"/>
      <c r="AB36" s="2421"/>
      <c r="AC36" s="2421"/>
      <c r="AD36" s="2421"/>
      <c r="AE36" s="2421"/>
      <c r="AF36" s="2421"/>
      <c r="AG36" s="2421"/>
      <c r="AH36" s="2421"/>
      <c r="AI36" s="2421"/>
      <c r="AJ36" s="117"/>
      <c r="AK36" s="117"/>
      <c r="AL36" s="117"/>
      <c r="AM36" s="117"/>
      <c r="AN36" s="117"/>
      <c r="AO36" s="117"/>
      <c r="AP36" s="117"/>
      <c r="AQ36" s="117"/>
      <c r="AR36" s="117"/>
      <c r="AS36" s="117"/>
      <c r="AT36" s="117"/>
      <c r="AU36" s="117"/>
      <c r="AV36" s="117"/>
      <c r="AW36" s="117"/>
      <c r="AX36" s="117"/>
      <c r="BK36" s="883"/>
    </row>
    <row r="37" spans="1:97" ht="15" customHeight="1" x14ac:dyDescent="0.25">
      <c r="A37" s="879"/>
      <c r="B37" s="2416"/>
      <c r="C37" s="570"/>
      <c r="D37" s="570"/>
      <c r="E37" s="570"/>
      <c r="F37" s="1729">
        <f>IFERROR(IF(D37&gt;20,0,VLOOKUP(C37,'Supuestos FE TP'!$C$36:$G$167,5,FALSE)),0)</f>
        <v>0</v>
      </c>
      <c r="G37" s="1730">
        <f t="shared" si="6"/>
        <v>0</v>
      </c>
      <c r="H37" s="1731">
        <f t="shared" si="7"/>
        <v>0</v>
      </c>
      <c r="I37" s="1002">
        <f t="shared" si="8"/>
        <v>0</v>
      </c>
      <c r="J37" s="15">
        <f t="shared" si="1"/>
        <v>0</v>
      </c>
      <c r="K37" s="117"/>
      <c r="L37" s="117"/>
      <c r="M37" s="117"/>
      <c r="N37" s="1623" t="s">
        <v>724</v>
      </c>
      <c r="O37" s="1623" t="s">
        <v>725</v>
      </c>
      <c r="P37" s="1624">
        <v>1094798</v>
      </c>
      <c r="Q37" s="1625">
        <v>193</v>
      </c>
      <c r="R37" s="1625">
        <v>41.3</v>
      </c>
      <c r="S37" s="1626">
        <v>96.5</v>
      </c>
      <c r="T37" s="1624">
        <v>211285876</v>
      </c>
      <c r="U37" s="1624">
        <v>105642938</v>
      </c>
      <c r="V37" s="1624">
        <v>387709583</v>
      </c>
      <c r="W37" s="117"/>
      <c r="X37" s="117"/>
      <c r="Y37" s="2421" t="s">
        <v>665</v>
      </c>
      <c r="Z37" s="2421"/>
      <c r="AA37" s="2421"/>
      <c r="AB37" s="2421"/>
      <c r="AC37" s="2421"/>
      <c r="AD37" s="2421"/>
      <c r="AE37" s="2421"/>
      <c r="AF37" s="2421"/>
      <c r="AG37" s="2421"/>
      <c r="AH37" s="2421"/>
      <c r="AI37" s="2421"/>
      <c r="AJ37" s="117"/>
      <c r="AK37" s="117"/>
      <c r="AL37" s="117"/>
      <c r="AM37" s="117"/>
      <c r="AN37" s="117"/>
      <c r="AO37" s="117"/>
      <c r="AP37" s="117"/>
      <c r="AQ37" s="117"/>
      <c r="AR37" s="117"/>
      <c r="AS37" s="117"/>
      <c r="AT37" s="117"/>
      <c r="AU37" s="117"/>
      <c r="AV37" s="117"/>
      <c r="AW37" s="117"/>
      <c r="AX37" s="117"/>
      <c r="BK37" s="883"/>
    </row>
    <row r="38" spans="1:97" ht="15" customHeight="1" x14ac:dyDescent="0.25">
      <c r="A38" s="879"/>
      <c r="B38" s="2416"/>
      <c r="C38" s="570"/>
      <c r="D38" s="570"/>
      <c r="E38" s="570"/>
      <c r="F38" s="1729">
        <f>IFERROR(IF(D38&gt;20,0,VLOOKUP(C38,'Supuestos FE TP'!$C$36:$G$167,5,FALSE)),0)</f>
        <v>0</v>
      </c>
      <c r="G38" s="1730">
        <f t="shared" si="6"/>
        <v>0</v>
      </c>
      <c r="H38" s="1731">
        <f t="shared" si="7"/>
        <v>0</v>
      </c>
      <c r="I38" s="1002">
        <f t="shared" si="8"/>
        <v>0</v>
      </c>
      <c r="J38" s="15">
        <f t="shared" si="1"/>
        <v>0</v>
      </c>
      <c r="K38" s="117"/>
      <c r="L38" s="117"/>
      <c r="M38" s="117"/>
      <c r="N38" s="1623" t="s">
        <v>724</v>
      </c>
      <c r="O38" s="1623" t="s">
        <v>725</v>
      </c>
      <c r="P38" s="1624">
        <v>1094798</v>
      </c>
      <c r="Q38" s="1625">
        <v>193</v>
      </c>
      <c r="R38" s="1625">
        <v>41.3</v>
      </c>
      <c r="S38" s="1626">
        <v>96.5</v>
      </c>
      <c r="T38" s="1624">
        <v>211285876</v>
      </c>
      <c r="U38" s="1624">
        <v>105642938</v>
      </c>
      <c r="V38" s="1624">
        <v>387709583</v>
      </c>
      <c r="W38" s="117"/>
      <c r="X38" s="117"/>
      <c r="Y38" s="2421" t="s">
        <v>665</v>
      </c>
      <c r="Z38" s="2421"/>
      <c r="AA38" s="2421"/>
      <c r="AB38" s="2421"/>
      <c r="AC38" s="2421"/>
      <c r="AD38" s="2421"/>
      <c r="AE38" s="2421"/>
      <c r="AF38" s="2421"/>
      <c r="AG38" s="2421"/>
      <c r="AH38" s="2421"/>
      <c r="AI38" s="2421"/>
      <c r="AJ38" s="117"/>
      <c r="AK38" s="117"/>
      <c r="AL38" s="117"/>
      <c r="AM38" s="117"/>
      <c r="AN38" s="117"/>
      <c r="AO38" s="117"/>
      <c r="AP38" s="117"/>
      <c r="AQ38" s="117"/>
      <c r="AR38" s="117"/>
      <c r="AS38" s="117"/>
      <c r="AT38" s="117"/>
      <c r="AU38" s="117"/>
      <c r="AV38" s="117"/>
      <c r="AW38" s="117"/>
      <c r="AX38" s="117"/>
      <c r="BK38" s="883"/>
    </row>
    <row r="39" spans="1:97" ht="15" customHeight="1" x14ac:dyDescent="0.25">
      <c r="A39" s="879"/>
      <c r="B39" s="2416"/>
      <c r="C39" s="570"/>
      <c r="D39" s="570"/>
      <c r="E39" s="570"/>
      <c r="F39" s="1729">
        <f>IFERROR(IF(D39&gt;20,0,VLOOKUP(C39,'Supuestos FE TP'!$C$36:$G$167,5,FALSE)),0)</f>
        <v>0</v>
      </c>
      <c r="G39" s="1730">
        <f t="shared" si="6"/>
        <v>0</v>
      </c>
      <c r="H39" s="1731">
        <f t="shared" si="7"/>
        <v>0</v>
      </c>
      <c r="I39" s="1002">
        <f t="shared" si="8"/>
        <v>0</v>
      </c>
      <c r="J39" s="15">
        <f t="shared" si="1"/>
        <v>0</v>
      </c>
      <c r="K39" s="117"/>
      <c r="L39" s="117"/>
      <c r="M39" s="117"/>
      <c r="N39" s="1623" t="s">
        <v>724</v>
      </c>
      <c r="O39" s="1623" t="s">
        <v>725</v>
      </c>
      <c r="P39" s="1624">
        <v>1094798</v>
      </c>
      <c r="Q39" s="1625">
        <v>193</v>
      </c>
      <c r="R39" s="1625">
        <v>41.3</v>
      </c>
      <c r="S39" s="1626">
        <v>96.5</v>
      </c>
      <c r="T39" s="1624">
        <v>211285876</v>
      </c>
      <c r="U39" s="1624">
        <v>105642938</v>
      </c>
      <c r="V39" s="1624">
        <v>387709583</v>
      </c>
      <c r="W39" s="117"/>
      <c r="X39" s="117"/>
      <c r="Y39" s="2421" t="s">
        <v>665</v>
      </c>
      <c r="Z39" s="2421"/>
      <c r="AA39" s="2421"/>
      <c r="AB39" s="2421"/>
      <c r="AC39" s="2421"/>
      <c r="AD39" s="2421"/>
      <c r="AE39" s="2421"/>
      <c r="AF39" s="2421"/>
      <c r="AG39" s="2421"/>
      <c r="AH39" s="2421"/>
      <c r="AI39" s="2421"/>
      <c r="AJ39" s="117"/>
      <c r="AK39" s="117"/>
      <c r="AL39" s="117"/>
      <c r="AM39" s="117"/>
      <c r="AN39" s="117"/>
      <c r="AO39" s="117"/>
      <c r="AP39" s="117"/>
      <c r="AQ39" s="117"/>
      <c r="AR39" s="117"/>
      <c r="AS39" s="117"/>
      <c r="AT39" s="117"/>
      <c r="AU39" s="117"/>
      <c r="AV39" s="117"/>
      <c r="AW39" s="117"/>
      <c r="AX39" s="117"/>
      <c r="BK39" s="883"/>
    </row>
    <row r="40" spans="1:97" ht="15" customHeight="1" x14ac:dyDescent="0.25">
      <c r="A40" s="879"/>
      <c r="B40" s="2416"/>
      <c r="C40" s="570"/>
      <c r="D40" s="570"/>
      <c r="E40" s="570"/>
      <c r="F40" s="1729">
        <f>IFERROR(IF(D40&gt;20,0,VLOOKUP(C40,'Supuestos FE TP'!$C$36:$G$167,5,FALSE)),0)</f>
        <v>0</v>
      </c>
      <c r="G40" s="1730">
        <f t="shared" si="6"/>
        <v>0</v>
      </c>
      <c r="H40" s="1731">
        <f t="shared" si="7"/>
        <v>0</v>
      </c>
      <c r="I40" s="1002">
        <f t="shared" si="8"/>
        <v>0</v>
      </c>
      <c r="J40" s="15">
        <f t="shared" si="1"/>
        <v>0</v>
      </c>
      <c r="K40" s="117"/>
      <c r="L40" s="117"/>
      <c r="M40" s="117"/>
      <c r="N40" s="1608" t="s">
        <v>726</v>
      </c>
      <c r="O40" s="1608" t="s">
        <v>727</v>
      </c>
      <c r="P40" s="1609">
        <v>2509018</v>
      </c>
      <c r="Q40" s="1610">
        <v>191.4</v>
      </c>
      <c r="R40" s="1610">
        <v>67.2</v>
      </c>
      <c r="S40" s="1737">
        <v>95.7</v>
      </c>
      <c r="T40" s="1609">
        <v>480335503</v>
      </c>
      <c r="U40" s="1609">
        <v>240167751</v>
      </c>
      <c r="V40" s="1609">
        <v>881415647</v>
      </c>
      <c r="W40" s="117"/>
      <c r="X40" s="117"/>
      <c r="Y40" s="1722" t="s">
        <v>728</v>
      </c>
      <c r="Z40" s="1722"/>
      <c r="AA40" s="1587">
        <v>10</v>
      </c>
      <c r="AB40" s="2399">
        <v>7</v>
      </c>
      <c r="AC40" s="2399"/>
      <c r="AD40" s="2399"/>
      <c r="AE40" s="1587">
        <v>4</v>
      </c>
      <c r="AF40" s="1587">
        <v>4</v>
      </c>
      <c r="AG40" s="2399">
        <v>5</v>
      </c>
      <c r="AH40" s="2399"/>
      <c r="AI40" s="1587">
        <v>1.8</v>
      </c>
      <c r="AJ40" s="117"/>
      <c r="AK40" s="117"/>
      <c r="AL40" s="117"/>
      <c r="AM40" s="117"/>
      <c r="AN40" s="117"/>
      <c r="AO40" s="117"/>
      <c r="AP40" s="117"/>
      <c r="AQ40" s="117"/>
      <c r="AR40" s="117"/>
      <c r="AS40" s="117"/>
      <c r="AT40" s="117"/>
      <c r="AU40" s="117"/>
      <c r="AV40" s="117"/>
      <c r="AW40" s="117"/>
      <c r="AX40" s="117"/>
      <c r="BK40" s="883"/>
    </row>
    <row r="41" spans="1:97" ht="15" customHeight="1" x14ac:dyDescent="0.25">
      <c r="A41" s="879"/>
      <c r="B41" s="2416"/>
      <c r="C41" s="2413" t="s">
        <v>709</v>
      </c>
      <c r="D41" s="2414"/>
      <c r="E41" s="1735">
        <f>SUM(E35:E40)</f>
        <v>0</v>
      </c>
      <c r="F41" s="1735"/>
      <c r="G41" s="1736"/>
      <c r="H41" s="1735">
        <f>SUM(H35:H40)</f>
        <v>0</v>
      </c>
      <c r="I41" s="567">
        <f>IF(H41&gt;0,SQRT(SUM(J35:J40))/H41,0)</f>
        <v>0</v>
      </c>
      <c r="J41" s="15">
        <f t="shared" si="1"/>
        <v>0</v>
      </c>
      <c r="K41" s="117"/>
      <c r="L41" s="117"/>
      <c r="M41" s="117"/>
      <c r="N41" s="1623" t="s">
        <v>729</v>
      </c>
      <c r="O41" s="1623" t="s">
        <v>730</v>
      </c>
      <c r="P41" s="1623">
        <v>606.89599999999996</v>
      </c>
      <c r="Q41" s="1625">
        <v>213.5</v>
      </c>
      <c r="R41" s="1625">
        <v>47.8</v>
      </c>
      <c r="S41" s="1626">
        <v>106.8</v>
      </c>
      <c r="T41" s="1624">
        <v>129579389</v>
      </c>
      <c r="U41" s="1624">
        <v>64789695</v>
      </c>
      <c r="V41" s="1624">
        <v>237778180</v>
      </c>
      <c r="W41" s="117"/>
      <c r="X41" s="117"/>
      <c r="Y41" s="2431" t="s">
        <v>731</v>
      </c>
      <c r="Z41" s="1685" t="s">
        <v>663</v>
      </c>
      <c r="AA41" s="1587">
        <v>1.9</v>
      </c>
      <c r="AB41" s="2399">
        <v>2</v>
      </c>
      <c r="AC41" s="2399"/>
      <c r="AD41" s="2399"/>
      <c r="AE41" s="1587">
        <v>1</v>
      </c>
      <c r="AF41" s="1587">
        <v>1</v>
      </c>
      <c r="AG41" s="2399">
        <v>1.4</v>
      </c>
      <c r="AH41" s="2399"/>
      <c r="AI41" s="1587">
        <v>0.4</v>
      </c>
      <c r="AJ41" s="117"/>
      <c r="AK41" s="117"/>
      <c r="AL41" s="117"/>
      <c r="AM41" s="117"/>
      <c r="AN41" s="117"/>
      <c r="AO41" s="117"/>
      <c r="AP41" s="117"/>
      <c r="AQ41" s="117"/>
      <c r="AR41" s="117"/>
      <c r="AS41" s="117"/>
      <c r="AT41" s="117"/>
      <c r="AU41" s="117"/>
      <c r="AV41" s="117"/>
      <c r="AW41" s="117"/>
      <c r="AX41" s="117"/>
      <c r="BK41" s="883"/>
    </row>
    <row r="42" spans="1:97" ht="15" customHeight="1" x14ac:dyDescent="0.25">
      <c r="A42" s="879"/>
      <c r="B42" s="2416"/>
      <c r="C42" s="2411" t="s">
        <v>732</v>
      </c>
      <c r="D42" s="2411"/>
      <c r="E42" s="2411"/>
      <c r="F42" s="2411"/>
      <c r="G42" s="2411"/>
      <c r="H42" s="2411"/>
      <c r="I42" s="2412"/>
      <c r="J42" s="15">
        <f t="shared" si="1"/>
        <v>0</v>
      </c>
      <c r="K42" s="117"/>
      <c r="L42" s="117"/>
      <c r="M42" s="117"/>
      <c r="N42" s="1608" t="s">
        <v>733</v>
      </c>
      <c r="O42" s="1608" t="s">
        <v>734</v>
      </c>
      <c r="P42" s="1609">
        <v>1612437</v>
      </c>
      <c r="Q42" s="1610">
        <v>257.60000000000002</v>
      </c>
      <c r="R42" s="1610">
        <v>50.3</v>
      </c>
      <c r="S42" s="1737">
        <v>128.80000000000001</v>
      </c>
      <c r="T42" s="1609">
        <v>415398849</v>
      </c>
      <c r="U42" s="1609">
        <v>207699424</v>
      </c>
      <c r="V42" s="1609">
        <v>762256888</v>
      </c>
      <c r="W42" s="117"/>
      <c r="X42" s="117"/>
      <c r="Y42" s="2431"/>
      <c r="Z42" s="1686" t="s">
        <v>664</v>
      </c>
      <c r="AA42" s="1587">
        <v>1.2</v>
      </c>
      <c r="AB42" s="2399"/>
      <c r="AC42" s="2399"/>
      <c r="AD42" s="2399"/>
      <c r="AE42" s="1587"/>
      <c r="AF42" s="1587"/>
      <c r="AG42" s="2399">
        <v>1</v>
      </c>
      <c r="AH42" s="2399"/>
      <c r="AI42" s="1587"/>
      <c r="AJ42" s="117"/>
      <c r="AK42" s="117"/>
      <c r="AL42" s="117"/>
      <c r="AM42" s="117"/>
      <c r="AN42" s="117"/>
      <c r="AO42" s="117"/>
      <c r="AP42" s="117"/>
      <c r="AQ42" s="117"/>
      <c r="AR42" s="117"/>
      <c r="AS42" s="117"/>
      <c r="AT42" s="117"/>
      <c r="AU42" s="117"/>
      <c r="AV42" s="117"/>
      <c r="AW42" s="117"/>
      <c r="AX42" s="117"/>
      <c r="BK42" s="883"/>
    </row>
    <row r="43" spans="1:97" ht="15" customHeight="1" x14ac:dyDescent="0.25">
      <c r="A43" s="879"/>
      <c r="B43" s="2416"/>
      <c r="C43" s="570"/>
      <c r="D43" s="570"/>
      <c r="E43" s="570"/>
      <c r="F43" s="1729">
        <f>IFERROR(IF(D43&gt;20,0,VLOOKUP(C43,'Supuestos FE TP'!$A$1:$J$25,10,FALSE)),0)</f>
        <v>0</v>
      </c>
      <c r="G43" s="1730">
        <f t="shared" ref="G43:G48" si="9">(E43*F43)*-1</f>
        <v>0</v>
      </c>
      <c r="H43" s="1731">
        <f t="shared" ref="H43:H48" si="10">G43*(44/12)</f>
        <v>0</v>
      </c>
      <c r="I43" s="1002">
        <f t="shared" ref="I43:I48" si="11">IF(E43&gt;0,VLOOKUP($C43,$AV$102:$BF$132,10,FALSE),0)</f>
        <v>0</v>
      </c>
      <c r="J43" s="15">
        <f t="shared" si="1"/>
        <v>0</v>
      </c>
      <c r="K43" s="119"/>
      <c r="L43" s="119"/>
      <c r="M43" s="119"/>
      <c r="N43" s="1623" t="s">
        <v>735</v>
      </c>
      <c r="O43" s="1623" t="s">
        <v>736</v>
      </c>
      <c r="P43" s="1624">
        <v>1627172</v>
      </c>
      <c r="Q43" s="1625">
        <v>255.2</v>
      </c>
      <c r="R43" s="1625">
        <v>20.100000000000001</v>
      </c>
      <c r="S43" s="1626">
        <v>127.6</v>
      </c>
      <c r="T43" s="1624">
        <v>415333913</v>
      </c>
      <c r="U43" s="1624">
        <v>207666956</v>
      </c>
      <c r="V43" s="1624">
        <v>762137730</v>
      </c>
      <c r="W43" s="117"/>
      <c r="X43" s="117"/>
      <c r="Y43" s="2431"/>
      <c r="Z43" s="1686" t="s">
        <v>666</v>
      </c>
      <c r="AA43" s="1721">
        <v>2.6</v>
      </c>
      <c r="AB43" s="2422"/>
      <c r="AC43" s="2422"/>
      <c r="AD43" s="2422"/>
      <c r="AE43" s="1611"/>
      <c r="AF43" s="1611"/>
      <c r="AG43" s="2399">
        <v>2</v>
      </c>
      <c r="AH43" s="2399"/>
      <c r="AI43" s="1611"/>
      <c r="AJ43" s="119"/>
      <c r="AK43" s="119"/>
      <c r="AL43" s="119"/>
      <c r="AM43" s="119"/>
      <c r="AN43" s="119"/>
      <c r="AO43" s="119"/>
      <c r="AP43" s="119"/>
      <c r="AQ43" s="119"/>
      <c r="AR43" s="119"/>
      <c r="AS43" s="119"/>
      <c r="AT43" s="119"/>
      <c r="AU43" s="119"/>
      <c r="AV43" s="119"/>
      <c r="AW43" s="119"/>
      <c r="AX43" s="119"/>
      <c r="BK43" s="883"/>
    </row>
    <row r="44" spans="1:97" ht="15" customHeight="1" x14ac:dyDescent="0.25">
      <c r="A44" s="879"/>
      <c r="B44" s="2416"/>
      <c r="C44" s="570"/>
      <c r="D44" s="570"/>
      <c r="E44" s="570"/>
      <c r="F44" s="1729">
        <f>IFERROR(IF(D44&gt;20,0,VLOOKUP(C44,'Supuestos FE TP'!$A$1:$J$25,10,FALSE)),0)</f>
        <v>0</v>
      </c>
      <c r="G44" s="1730">
        <f t="shared" si="9"/>
        <v>0</v>
      </c>
      <c r="H44" s="1731">
        <f t="shared" si="10"/>
        <v>0</v>
      </c>
      <c r="I44" s="1002">
        <f t="shared" si="11"/>
        <v>0</v>
      </c>
      <c r="J44" s="15">
        <f t="shared" si="1"/>
        <v>0</v>
      </c>
      <c r="K44" s="119"/>
      <c r="L44" s="119"/>
      <c r="M44" s="119"/>
      <c r="N44" s="1623" t="s">
        <v>737</v>
      </c>
      <c r="O44" s="1623" t="s">
        <v>738</v>
      </c>
      <c r="P44" s="1624">
        <v>1051385</v>
      </c>
      <c r="Q44" s="1625">
        <v>125.5</v>
      </c>
      <c r="R44" s="1625">
        <v>22</v>
      </c>
      <c r="S44" s="1626">
        <v>62.7</v>
      </c>
      <c r="T44" s="1624">
        <v>131914445</v>
      </c>
      <c r="U44" s="1624">
        <v>65957223</v>
      </c>
      <c r="V44" s="1624">
        <v>242063007</v>
      </c>
      <c r="W44" s="119"/>
      <c r="X44" s="119"/>
      <c r="Y44" s="2403" t="s">
        <v>739</v>
      </c>
      <c r="Z44" s="2403"/>
      <c r="AA44" s="2403"/>
      <c r="AB44" s="2403"/>
      <c r="AC44" s="2403"/>
      <c r="AD44" s="2403"/>
      <c r="AE44" s="2403"/>
      <c r="AF44" s="2403"/>
      <c r="AG44" s="2403"/>
      <c r="AH44" s="2403"/>
      <c r="AI44" s="2403"/>
      <c r="AJ44" s="119"/>
      <c r="AK44" s="119"/>
      <c r="AL44" s="119"/>
      <c r="AM44" s="119"/>
      <c r="AN44" s="119"/>
      <c r="AO44" s="119"/>
      <c r="AP44" s="119"/>
      <c r="AQ44" s="119"/>
      <c r="AR44" s="119"/>
      <c r="AS44" s="119"/>
      <c r="AT44" s="119"/>
      <c r="AU44" s="119"/>
      <c r="AV44" s="119"/>
      <c r="AW44" s="119"/>
      <c r="AX44" s="119"/>
      <c r="BK44" s="883"/>
    </row>
    <row r="45" spans="1:97" s="121" customFormat="1" ht="15" customHeight="1" x14ac:dyDescent="0.25">
      <c r="A45" s="879"/>
      <c r="B45" s="2416"/>
      <c r="C45" s="570"/>
      <c r="D45" s="570"/>
      <c r="E45" s="570"/>
      <c r="F45" s="1729">
        <f>IFERROR(IF(D45&gt;20,0,VLOOKUP(C45,'Supuestos FE TP'!$A$1:$J$25,10,FALSE)),0)</f>
        <v>0</v>
      </c>
      <c r="G45" s="1730">
        <f t="shared" si="9"/>
        <v>0</v>
      </c>
      <c r="H45" s="1731">
        <f t="shared" si="10"/>
        <v>0</v>
      </c>
      <c r="I45" s="1002">
        <f t="shared" si="11"/>
        <v>0</v>
      </c>
      <c r="J45" s="15">
        <f t="shared" si="1"/>
        <v>0</v>
      </c>
      <c r="K45" s="117"/>
      <c r="L45" s="117"/>
      <c r="M45" s="117"/>
      <c r="N45" s="2423" t="s">
        <v>740</v>
      </c>
      <c r="O45" s="2423"/>
      <c r="P45" s="2423"/>
      <c r="Q45" s="2423"/>
      <c r="R45" s="2423"/>
      <c r="S45" s="2423"/>
      <c r="T45" s="2423"/>
      <c r="U45" s="2423"/>
      <c r="V45" s="2423"/>
      <c r="W45" s="119"/>
      <c r="X45" s="119"/>
      <c r="Y45" s="2403" t="s">
        <v>741</v>
      </c>
      <c r="Z45" s="2403"/>
      <c r="AA45" s="2403"/>
      <c r="AB45" s="2403"/>
      <c r="AC45" s="2403"/>
      <c r="AD45" s="2403"/>
      <c r="AE45" s="2403"/>
      <c r="AF45" s="2403"/>
      <c r="AG45" s="2403"/>
      <c r="AH45" s="2403"/>
      <c r="AI45" s="2403"/>
      <c r="AJ45" s="117"/>
      <c r="AK45" s="117"/>
      <c r="AL45" s="117"/>
      <c r="AM45" s="117"/>
      <c r="AN45" s="117"/>
      <c r="AO45" s="117"/>
      <c r="AP45" s="117"/>
      <c r="AQ45" s="117"/>
      <c r="AR45" s="117"/>
      <c r="AS45" s="117"/>
      <c r="AT45" s="117"/>
      <c r="AU45" s="117"/>
      <c r="AV45" s="117"/>
      <c r="AW45" s="117"/>
      <c r="AX45" s="117"/>
      <c r="BK45" s="887"/>
      <c r="BL45" s="888"/>
      <c r="BM45" s="888"/>
      <c r="BN45" s="888"/>
      <c r="BO45" s="888"/>
      <c r="BP45" s="888"/>
      <c r="BQ45" s="888"/>
      <c r="BR45" s="888"/>
      <c r="BS45" s="888"/>
      <c r="BT45" s="888"/>
      <c r="BU45" s="888"/>
      <c r="BV45" s="888"/>
      <c r="BW45" s="888"/>
      <c r="BX45" s="888"/>
      <c r="BY45" s="888"/>
      <c r="BZ45" s="888"/>
      <c r="CA45" s="888"/>
      <c r="CB45" s="888"/>
      <c r="CC45" s="888"/>
      <c r="CD45" s="888"/>
      <c r="CE45" s="888"/>
      <c r="CF45" s="888"/>
      <c r="CG45" s="888"/>
      <c r="CH45" s="888"/>
      <c r="CI45" s="888"/>
      <c r="CJ45" s="888"/>
      <c r="CK45" s="888"/>
      <c r="CL45" s="888"/>
      <c r="CM45" s="888"/>
      <c r="CN45" s="888"/>
      <c r="CO45" s="888"/>
      <c r="CP45" s="888"/>
      <c r="CQ45" s="888"/>
      <c r="CR45" s="888"/>
      <c r="CS45" s="888"/>
    </row>
    <row r="46" spans="1:97" s="121" customFormat="1" ht="15" customHeight="1" x14ac:dyDescent="0.25">
      <c r="A46" s="879"/>
      <c r="B46" s="2416"/>
      <c r="C46" s="570"/>
      <c r="D46" s="570"/>
      <c r="E46" s="570"/>
      <c r="F46" s="1729">
        <f>IFERROR(IF(D46&gt;20,0,VLOOKUP(C46,'Supuestos FE TP'!$A$1:$J$25,10,FALSE)),0)</f>
        <v>0</v>
      </c>
      <c r="G46" s="1730">
        <f t="shared" si="9"/>
        <v>0</v>
      </c>
      <c r="H46" s="1731">
        <f t="shared" si="10"/>
        <v>0</v>
      </c>
      <c r="I46" s="1002">
        <f t="shared" si="11"/>
        <v>0</v>
      </c>
      <c r="J46" s="15">
        <f t="shared" si="1"/>
        <v>0</v>
      </c>
      <c r="K46" s="117"/>
      <c r="L46" s="117"/>
      <c r="M46" s="117"/>
      <c r="N46" s="117"/>
      <c r="O46" s="117"/>
      <c r="P46" s="117"/>
      <c r="Q46" s="117"/>
      <c r="R46" s="117"/>
      <c r="S46" s="117"/>
      <c r="T46" s="117"/>
      <c r="U46" s="117"/>
      <c r="V46" s="117"/>
      <c r="W46" s="117"/>
      <c r="X46" s="117"/>
      <c r="Y46" s="117"/>
      <c r="Z46" s="117"/>
      <c r="AA46" s="117"/>
      <c r="AB46" s="117"/>
      <c r="AC46" s="117"/>
      <c r="AD46" s="117"/>
      <c r="AE46" s="117"/>
      <c r="AF46" s="117"/>
      <c r="AG46" s="117"/>
      <c r="AH46" s="117"/>
      <c r="AI46" s="117"/>
      <c r="AJ46" s="117"/>
      <c r="AK46" s="117"/>
      <c r="AL46" s="117"/>
      <c r="AM46" s="117"/>
      <c r="AN46" s="117"/>
      <c r="AO46" s="117"/>
      <c r="AP46" s="117"/>
      <c r="AQ46" s="117"/>
      <c r="AR46" s="117"/>
      <c r="AS46" s="117"/>
      <c r="AT46" s="117"/>
      <c r="AU46" s="117"/>
      <c r="AV46" s="117"/>
      <c r="AW46" s="117"/>
      <c r="AX46" s="117"/>
      <c r="BK46" s="887"/>
      <c r="BL46" s="888"/>
      <c r="BM46" s="888"/>
      <c r="BN46" s="888"/>
      <c r="BO46" s="888"/>
      <c r="BP46" s="888"/>
      <c r="BQ46" s="888"/>
      <c r="BR46" s="888"/>
      <c r="BS46" s="888"/>
      <c r="BT46" s="888"/>
      <c r="BU46" s="888"/>
      <c r="BV46" s="888"/>
      <c r="BW46" s="888"/>
      <c r="BX46" s="888"/>
      <c r="BY46" s="888"/>
      <c r="BZ46" s="888"/>
      <c r="CA46" s="888"/>
      <c r="CB46" s="888"/>
      <c r="CC46" s="888"/>
      <c r="CD46" s="888"/>
      <c r="CE46" s="888"/>
      <c r="CF46" s="888"/>
      <c r="CG46" s="888"/>
      <c r="CH46" s="888"/>
      <c r="CI46" s="888"/>
      <c r="CJ46" s="888"/>
      <c r="CK46" s="888"/>
      <c r="CL46" s="888"/>
      <c r="CM46" s="888"/>
      <c r="CN46" s="888"/>
      <c r="CO46" s="888"/>
      <c r="CP46" s="888"/>
      <c r="CQ46" s="888"/>
      <c r="CR46" s="888"/>
      <c r="CS46" s="888"/>
    </row>
    <row r="47" spans="1:97" ht="15" customHeight="1" x14ac:dyDescent="0.25">
      <c r="A47" s="879"/>
      <c r="B47" s="2416"/>
      <c r="C47" s="570"/>
      <c r="D47" s="570"/>
      <c r="E47" s="570"/>
      <c r="F47" s="1729">
        <f>IFERROR(IF(D47&gt;20,0,VLOOKUP(C47,'Supuestos FE TP'!$A$1:$J$25,10,FALSE)),0)</f>
        <v>0</v>
      </c>
      <c r="G47" s="1730">
        <f t="shared" si="9"/>
        <v>0</v>
      </c>
      <c r="H47" s="1731">
        <f t="shared" si="10"/>
        <v>0</v>
      </c>
      <c r="I47" s="1002">
        <f t="shared" si="11"/>
        <v>0</v>
      </c>
      <c r="J47" s="15">
        <f t="shared" si="1"/>
        <v>0</v>
      </c>
      <c r="K47" s="117"/>
      <c r="L47" s="117"/>
      <c r="M47" s="117"/>
      <c r="N47" s="117"/>
      <c r="O47" s="117"/>
      <c r="P47" s="117"/>
      <c r="Q47" s="117"/>
      <c r="R47" s="117"/>
      <c r="S47" s="117"/>
      <c r="T47" s="117"/>
      <c r="U47" s="117"/>
      <c r="V47" s="117"/>
      <c r="W47" s="117"/>
      <c r="X47" s="117"/>
      <c r="Y47" s="117"/>
      <c r="Z47" s="117"/>
      <c r="AA47" s="117"/>
      <c r="AB47" s="117"/>
      <c r="AC47" s="117"/>
      <c r="AD47" s="117"/>
      <c r="AE47" s="117"/>
      <c r="AF47" s="117"/>
      <c r="AG47" s="117"/>
      <c r="AH47" s="117"/>
      <c r="AI47" s="117"/>
      <c r="AJ47" s="117"/>
      <c r="AK47" s="117"/>
      <c r="AL47" s="117"/>
      <c r="AM47" s="117"/>
      <c r="AN47" s="117"/>
      <c r="AO47" s="117"/>
      <c r="AP47" s="117"/>
      <c r="AQ47" s="117"/>
      <c r="AR47" s="117"/>
      <c r="AS47" s="117"/>
      <c r="AT47" s="117"/>
      <c r="AU47" s="117"/>
      <c r="AV47" s="117"/>
      <c r="AW47" s="117"/>
      <c r="AX47" s="117"/>
      <c r="BK47" s="883"/>
    </row>
    <row r="48" spans="1:97" ht="15" customHeight="1" x14ac:dyDescent="0.25">
      <c r="A48" s="879"/>
      <c r="B48" s="2416"/>
      <c r="C48" s="570"/>
      <c r="D48" s="570"/>
      <c r="E48" s="570"/>
      <c r="F48" s="1729">
        <f>IFERROR(IF(D48&gt;20,0,VLOOKUP(C48,'Supuestos FE TP'!$A$1:$J$25,10,FALSE)),0)</f>
        <v>0</v>
      </c>
      <c r="G48" s="1730">
        <f t="shared" si="9"/>
        <v>0</v>
      </c>
      <c r="H48" s="1731">
        <f t="shared" si="10"/>
        <v>0</v>
      </c>
      <c r="I48" s="1002">
        <f t="shared" si="11"/>
        <v>0</v>
      </c>
      <c r="J48" s="15">
        <f t="shared" si="1"/>
        <v>0</v>
      </c>
      <c r="K48" s="117"/>
      <c r="L48" s="117"/>
      <c r="M48" s="117"/>
      <c r="N48" s="117"/>
      <c r="O48" s="117"/>
      <c r="P48" s="117"/>
      <c r="Q48" s="117"/>
      <c r="R48" s="117"/>
      <c r="S48" s="117"/>
      <c r="T48" s="117"/>
      <c r="U48" s="117"/>
      <c r="V48" s="117"/>
      <c r="W48" s="117"/>
      <c r="X48" s="117"/>
      <c r="Y48" s="2428" t="s">
        <v>742</v>
      </c>
      <c r="Z48" s="2428"/>
      <c r="AA48" s="2428"/>
      <c r="AB48" s="2428"/>
      <c r="AC48" s="2428"/>
      <c r="AD48" s="2428"/>
      <c r="AE48" s="2428"/>
      <c r="AF48" s="2428"/>
      <c r="AG48" s="2428"/>
      <c r="AH48" s="117"/>
      <c r="AI48" s="117"/>
      <c r="AJ48" s="117"/>
      <c r="AK48" s="117"/>
      <c r="AL48" s="117"/>
      <c r="AM48" s="117"/>
      <c r="AN48" s="117"/>
      <c r="AO48" s="117"/>
      <c r="AP48" s="117"/>
      <c r="AQ48" s="117"/>
      <c r="AR48" s="117"/>
      <c r="AS48" s="117"/>
      <c r="AT48" s="117"/>
      <c r="AU48" s="117"/>
      <c r="AV48" s="117"/>
      <c r="AW48" s="117"/>
      <c r="AX48" s="117"/>
      <c r="BK48" s="883"/>
    </row>
    <row r="49" spans="1:97" ht="15" customHeight="1" x14ac:dyDescent="0.25">
      <c r="A49" s="879"/>
      <c r="B49" s="2417"/>
      <c r="C49" s="2413" t="s">
        <v>709</v>
      </c>
      <c r="D49" s="2414"/>
      <c r="E49" s="1735">
        <f>SUM(E43:E48)</f>
        <v>0</v>
      </c>
      <c r="F49" s="1735"/>
      <c r="G49" s="1736"/>
      <c r="H49" s="1735">
        <f>SUM(H43:H48)</f>
        <v>0</v>
      </c>
      <c r="I49" s="567">
        <f>IF(H49&gt;0,SQRT(SUM(J43:J48))/H49,0)</f>
        <v>0</v>
      </c>
      <c r="J49" s="15">
        <f t="shared" si="1"/>
        <v>0</v>
      </c>
      <c r="K49" s="117"/>
      <c r="L49" s="117"/>
      <c r="M49" s="117"/>
      <c r="N49" s="117" t="s">
        <v>743</v>
      </c>
      <c r="O49" s="117"/>
      <c r="P49" s="117"/>
      <c r="Q49" s="117"/>
      <c r="R49" s="117"/>
      <c r="S49" s="117"/>
      <c r="T49" s="117"/>
      <c r="U49" s="117"/>
      <c r="V49" s="117"/>
      <c r="W49" s="117"/>
      <c r="X49" s="117"/>
      <c r="Y49" s="2434" t="s">
        <v>744</v>
      </c>
      <c r="Z49" s="2434"/>
      <c r="AA49" s="2434"/>
      <c r="AB49" s="2434"/>
      <c r="AC49" s="2434"/>
      <c r="AD49" s="2434"/>
      <c r="AE49" s="2434"/>
      <c r="AF49" s="2434"/>
      <c r="AG49" s="2434"/>
      <c r="AH49" s="117"/>
      <c r="AI49" s="117"/>
      <c r="AJ49" s="117"/>
      <c r="AK49" s="117"/>
      <c r="AL49" s="117"/>
      <c r="AM49" s="117"/>
      <c r="AN49" s="117"/>
      <c r="AO49" s="117"/>
      <c r="AP49" s="117"/>
      <c r="AQ49" s="117"/>
      <c r="AR49" s="117"/>
      <c r="AS49" s="117"/>
      <c r="AT49" s="117"/>
      <c r="AU49" s="117"/>
      <c r="AV49" s="117"/>
      <c r="AW49" s="117"/>
      <c r="AX49" s="117"/>
      <c r="BK49" s="883"/>
    </row>
    <row r="50" spans="1:97" ht="15" customHeight="1" thickBot="1" x14ac:dyDescent="0.3">
      <c r="A50" s="879"/>
      <c r="B50" s="2419" t="s">
        <v>1621</v>
      </c>
      <c r="C50" s="2420"/>
      <c r="D50" s="2420"/>
      <c r="E50" s="2420"/>
      <c r="F50" s="2420"/>
      <c r="G50" s="2420"/>
      <c r="H50" s="1738">
        <f>H49+H41+H33+H24</f>
        <v>-388.7445012</v>
      </c>
      <c r="I50" s="1003">
        <f>IF(H50&gt;0,(SQRT(J24+J41+J49))/H50,0)</f>
        <v>0</v>
      </c>
      <c r="J50" s="15">
        <f t="shared" si="1"/>
        <v>0</v>
      </c>
      <c r="K50" s="117"/>
      <c r="L50" s="117"/>
      <c r="M50" s="117"/>
      <c r="N50" s="1739" t="s">
        <v>745</v>
      </c>
      <c r="O50" s="2439" t="s">
        <v>746</v>
      </c>
      <c r="P50" s="2440"/>
      <c r="Q50" s="1740" t="s">
        <v>747</v>
      </c>
      <c r="R50" s="1741" t="s">
        <v>748</v>
      </c>
      <c r="S50" s="1742" t="s">
        <v>749</v>
      </c>
      <c r="T50" s="1742" t="s">
        <v>750</v>
      </c>
      <c r="U50" s="1742" t="s">
        <v>751</v>
      </c>
      <c r="V50" s="1743" t="s">
        <v>752</v>
      </c>
      <c r="W50" s="117"/>
      <c r="X50" s="117"/>
      <c r="Y50" s="2438" t="s">
        <v>753</v>
      </c>
      <c r="Z50" s="2438"/>
      <c r="AA50" s="2438"/>
      <c r="AB50" s="2438"/>
      <c r="AC50" s="2438"/>
      <c r="AD50" s="2438"/>
      <c r="AE50" s="2438"/>
      <c r="AF50" s="2438"/>
      <c r="AG50" s="2438"/>
      <c r="AH50" s="117"/>
      <c r="AI50" s="117"/>
      <c r="AJ50" s="117"/>
      <c r="AK50" s="117"/>
      <c r="AL50" s="117"/>
      <c r="AM50" s="117"/>
      <c r="AN50" s="117"/>
      <c r="AO50" s="117"/>
      <c r="AP50" s="117"/>
      <c r="AQ50" s="117"/>
      <c r="AR50" s="117"/>
      <c r="AS50" s="117"/>
      <c r="AT50" s="117"/>
      <c r="AU50" s="117"/>
      <c r="AV50" s="117"/>
      <c r="AW50" s="117"/>
      <c r="AX50" s="117"/>
      <c r="BK50" s="883"/>
    </row>
    <row r="51" spans="1:97" s="535" customFormat="1" ht="4.9000000000000004" customHeight="1" thickBot="1" x14ac:dyDescent="0.3">
      <c r="A51" s="879"/>
      <c r="B51" s="1018"/>
      <c r="C51" s="1018"/>
      <c r="D51" s="1018"/>
      <c r="E51" s="1018"/>
      <c r="F51" s="1018"/>
      <c r="G51" s="1018"/>
      <c r="H51" s="1744"/>
      <c r="I51" s="892"/>
      <c r="J51" s="15"/>
      <c r="K51" s="532"/>
      <c r="L51" s="532"/>
      <c r="M51" s="532"/>
      <c r="N51" s="1649"/>
      <c r="O51" s="1649"/>
      <c r="P51" s="1649"/>
      <c r="Q51" s="1650"/>
      <c r="R51" s="1650"/>
      <c r="S51" s="1651"/>
      <c r="T51" s="1651"/>
      <c r="U51" s="1651"/>
      <c r="V51" s="1651"/>
      <c r="W51" s="532"/>
      <c r="X51" s="532"/>
      <c r="Y51" s="1569"/>
      <c r="Z51" s="1569"/>
      <c r="AA51" s="1569"/>
      <c r="AB51" s="1569"/>
      <c r="AC51" s="1569"/>
      <c r="AD51" s="1569"/>
      <c r="AE51" s="1569"/>
      <c r="AF51" s="1569"/>
      <c r="AG51" s="1569"/>
      <c r="AH51" s="532"/>
      <c r="AI51" s="532"/>
      <c r="AJ51" s="532"/>
      <c r="AK51" s="532"/>
      <c r="AL51" s="532"/>
      <c r="AM51" s="532"/>
      <c r="AN51" s="532"/>
      <c r="AO51" s="532"/>
      <c r="AP51" s="532"/>
      <c r="AQ51" s="532"/>
      <c r="AR51" s="532"/>
      <c r="AS51" s="532"/>
      <c r="AT51" s="532"/>
      <c r="AU51" s="532"/>
      <c r="AV51" s="532"/>
      <c r="AW51" s="532"/>
      <c r="AX51" s="532"/>
      <c r="BK51" s="13"/>
    </row>
    <row r="52" spans="1:97" s="14" customFormat="1" ht="27" customHeight="1" x14ac:dyDescent="0.25">
      <c r="A52" s="879"/>
      <c r="B52" s="2446" t="s">
        <v>1735</v>
      </c>
      <c r="C52" s="2447"/>
      <c r="D52" s="2447"/>
      <c r="E52" s="2447"/>
      <c r="F52" s="2447"/>
      <c r="G52" s="2447"/>
      <c r="H52" s="2447"/>
      <c r="I52" s="2448"/>
      <c r="J52" s="15"/>
      <c r="K52" s="878"/>
      <c r="L52" s="878"/>
      <c r="M52" s="878"/>
      <c r="N52" s="1745"/>
      <c r="O52" s="1745"/>
      <c r="P52" s="1745"/>
      <c r="Q52" s="1746"/>
      <c r="R52" s="1746"/>
      <c r="S52" s="1747"/>
      <c r="T52" s="1747"/>
      <c r="U52" s="1747"/>
      <c r="V52" s="1747"/>
      <c r="W52" s="878"/>
      <c r="X52" s="878"/>
      <c r="Y52" s="1748"/>
      <c r="Z52" s="1748"/>
      <c r="AA52" s="1748"/>
      <c r="AB52" s="1748"/>
      <c r="AC52" s="1748"/>
      <c r="AD52" s="1748"/>
      <c r="AE52" s="1748"/>
      <c r="AF52" s="1748"/>
      <c r="AG52" s="1748"/>
      <c r="AH52" s="878"/>
      <c r="AI52" s="878"/>
      <c r="AJ52" s="878"/>
      <c r="AK52" s="878"/>
      <c r="AL52" s="878"/>
      <c r="AM52" s="878"/>
      <c r="AN52" s="878"/>
      <c r="AO52" s="878"/>
      <c r="AP52" s="878"/>
      <c r="AQ52" s="878"/>
      <c r="AR52" s="878"/>
      <c r="AS52" s="878"/>
      <c r="AT52" s="878"/>
      <c r="AU52" s="878"/>
      <c r="AV52" s="878"/>
      <c r="AW52" s="878"/>
      <c r="AX52" s="878"/>
      <c r="BK52" s="883"/>
      <c r="BL52" s="13"/>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c r="CR52" s="13"/>
      <c r="CS52" s="13"/>
    </row>
    <row r="53" spans="1:97" s="121" customFormat="1" ht="30.6" customHeight="1" x14ac:dyDescent="0.25">
      <c r="A53" s="879"/>
      <c r="B53" s="2415" t="s">
        <v>1227</v>
      </c>
      <c r="C53" s="2445" t="s">
        <v>1277</v>
      </c>
      <c r="D53" s="566" t="s">
        <v>1619</v>
      </c>
      <c r="E53" s="966" t="s">
        <v>674</v>
      </c>
      <c r="F53" s="966" t="s">
        <v>1209</v>
      </c>
      <c r="G53" s="566" t="s">
        <v>1190</v>
      </c>
      <c r="H53" s="966" t="s">
        <v>1191</v>
      </c>
      <c r="I53" s="1582" t="s">
        <v>1214</v>
      </c>
      <c r="J53" s="15" t="e">
        <f t="shared" si="1"/>
        <v>#VALUE!</v>
      </c>
      <c r="K53" s="1723"/>
      <c r="L53" s="119"/>
      <c r="M53" s="119"/>
      <c r="N53" s="1749" t="s">
        <v>675</v>
      </c>
      <c r="O53" s="1577">
        <v>8398.1149999999998</v>
      </c>
      <c r="P53" s="1578">
        <v>0.7349</v>
      </c>
      <c r="Q53" s="119"/>
      <c r="R53" s="119"/>
      <c r="S53" s="119"/>
      <c r="T53" s="119"/>
      <c r="U53" s="119"/>
      <c r="V53" s="119"/>
      <c r="W53" s="119"/>
      <c r="X53" s="119"/>
      <c r="Y53" s="2337" t="s">
        <v>676</v>
      </c>
      <c r="Z53" s="2337"/>
      <c r="AA53" s="2337"/>
      <c r="AB53" s="2337"/>
      <c r="AC53" s="2337"/>
      <c r="AD53" s="2337"/>
      <c r="AE53" s="2337"/>
      <c r="AF53" s="2337"/>
      <c r="AG53" s="2337"/>
      <c r="AH53" s="2337"/>
      <c r="AI53" s="2337"/>
      <c r="AJ53" s="2337"/>
      <c r="AK53" s="119"/>
      <c r="AL53" s="119"/>
      <c r="AM53" s="117"/>
      <c r="AN53" s="117"/>
      <c r="AO53" s="117"/>
      <c r="AP53" s="1640" t="s">
        <v>664</v>
      </c>
      <c r="AQ53" s="1750">
        <v>1.2</v>
      </c>
      <c r="AR53" s="1750">
        <v>1.1000000000000001</v>
      </c>
      <c r="AS53" s="119"/>
      <c r="AT53" s="119"/>
      <c r="AU53" s="119"/>
      <c r="AV53" s="119"/>
      <c r="AW53" s="119"/>
      <c r="AX53" s="119"/>
      <c r="BK53" s="887"/>
      <c r="BL53" s="888"/>
      <c r="BM53" s="888"/>
      <c r="BN53" s="888"/>
      <c r="BO53" s="888"/>
      <c r="BP53" s="888"/>
      <c r="BQ53" s="888"/>
      <c r="BR53" s="888"/>
      <c r="BS53" s="888"/>
      <c r="BT53" s="888"/>
      <c r="BU53" s="888"/>
      <c r="BV53" s="888"/>
      <c r="BW53" s="888"/>
      <c r="BX53" s="888"/>
      <c r="BY53" s="888"/>
      <c r="BZ53" s="888"/>
      <c r="CA53" s="888"/>
      <c r="CB53" s="888"/>
      <c r="CC53" s="888"/>
      <c r="CD53" s="888"/>
      <c r="CE53" s="888"/>
      <c r="CF53" s="888"/>
      <c r="CG53" s="888"/>
      <c r="CH53" s="888"/>
      <c r="CI53" s="888"/>
      <c r="CJ53" s="888"/>
      <c r="CK53" s="888"/>
      <c r="CL53" s="888"/>
      <c r="CM53" s="888"/>
      <c r="CN53" s="888"/>
      <c r="CO53" s="888"/>
      <c r="CP53" s="888"/>
      <c r="CQ53" s="888"/>
      <c r="CR53" s="888"/>
      <c r="CS53" s="888"/>
    </row>
    <row r="54" spans="1:97" s="121" customFormat="1" ht="20.25" customHeight="1" x14ac:dyDescent="0.25">
      <c r="A54" s="879"/>
      <c r="B54" s="2416"/>
      <c r="C54" s="2445"/>
      <c r="D54" s="566" t="s">
        <v>1620</v>
      </c>
      <c r="E54" s="1724" t="s">
        <v>677</v>
      </c>
      <c r="F54" s="1724" t="s">
        <v>1211</v>
      </c>
      <c r="G54" s="1725" t="s">
        <v>1278</v>
      </c>
      <c r="H54" s="1725" t="s">
        <v>1192</v>
      </c>
      <c r="I54" s="1597" t="s">
        <v>662</v>
      </c>
      <c r="J54" s="15" t="e">
        <f t="shared" si="1"/>
        <v>#VALUE!</v>
      </c>
      <c r="K54" s="1723"/>
      <c r="L54" s="119"/>
      <c r="M54" s="119"/>
      <c r="N54" s="1751" t="s">
        <v>678</v>
      </c>
      <c r="O54" s="1598">
        <v>41.771000000000001</v>
      </c>
      <c r="P54" s="1586">
        <v>3.7000000000000002E-3</v>
      </c>
      <c r="Q54" s="119"/>
      <c r="R54" s="119"/>
      <c r="S54" s="119"/>
      <c r="T54" s="119"/>
      <c r="U54" s="119"/>
      <c r="V54" s="119"/>
      <c r="W54" s="119"/>
      <c r="X54" s="119"/>
      <c r="Y54" s="2424" t="s">
        <v>679</v>
      </c>
      <c r="Z54" s="2424"/>
      <c r="AA54" s="2424"/>
      <c r="AB54" s="2424"/>
      <c r="AC54" s="2424"/>
      <c r="AD54" s="2424"/>
      <c r="AE54" s="2424"/>
      <c r="AF54" s="2424"/>
      <c r="AG54" s="2424"/>
      <c r="AH54" s="2424"/>
      <c r="AI54" s="2424"/>
      <c r="AJ54" s="2424"/>
      <c r="AK54" s="119"/>
      <c r="AL54" s="119"/>
      <c r="AM54" s="117"/>
      <c r="AN54" s="117"/>
      <c r="AO54" s="117"/>
      <c r="AP54" s="1587" t="s">
        <v>666</v>
      </c>
      <c r="AQ54" s="1588">
        <v>4</v>
      </c>
      <c r="AR54" s="1588">
        <v>1.3</v>
      </c>
      <c r="AS54" s="119"/>
      <c r="AT54" s="119"/>
      <c r="AU54" s="119"/>
      <c r="AV54" s="119"/>
      <c r="AW54" s="119"/>
      <c r="AX54" s="119"/>
      <c r="BK54" s="887"/>
      <c r="BL54" s="888"/>
      <c r="BM54" s="888"/>
      <c r="BN54" s="888"/>
      <c r="BO54" s="888"/>
      <c r="BP54" s="888"/>
      <c r="BQ54" s="888"/>
      <c r="BR54" s="888"/>
      <c r="BS54" s="888"/>
      <c r="BT54" s="888"/>
      <c r="BU54" s="888"/>
      <c r="BV54" s="888"/>
      <c r="BW54" s="888"/>
      <c r="BX54" s="888"/>
      <c r="BY54" s="888"/>
      <c r="BZ54" s="888"/>
      <c r="CA54" s="888"/>
      <c r="CB54" s="888"/>
      <c r="CC54" s="888"/>
      <c r="CD54" s="888"/>
      <c r="CE54" s="888"/>
      <c r="CF54" s="888"/>
      <c r="CG54" s="888"/>
      <c r="CH54" s="888"/>
      <c r="CI54" s="888"/>
      <c r="CJ54" s="888"/>
      <c r="CK54" s="888"/>
      <c r="CL54" s="888"/>
      <c r="CM54" s="888"/>
      <c r="CN54" s="888"/>
      <c r="CO54" s="888"/>
      <c r="CP54" s="888"/>
      <c r="CQ54" s="888"/>
      <c r="CR54" s="888"/>
      <c r="CS54" s="888"/>
    </row>
    <row r="55" spans="1:97" ht="15" customHeight="1" x14ac:dyDescent="0.25">
      <c r="A55" s="879"/>
      <c r="B55" s="2416"/>
      <c r="C55" s="2411" t="s">
        <v>1684</v>
      </c>
      <c r="D55" s="2411"/>
      <c r="E55" s="2411"/>
      <c r="F55" s="2411"/>
      <c r="G55" s="2411"/>
      <c r="H55" s="2411"/>
      <c r="I55" s="2412"/>
      <c r="J55" s="15">
        <f t="shared" si="1"/>
        <v>0</v>
      </c>
      <c r="K55" s="624"/>
      <c r="L55" s="117"/>
      <c r="M55" s="117"/>
      <c r="N55" s="1608" t="s">
        <v>733</v>
      </c>
      <c r="O55" s="1608" t="s">
        <v>734</v>
      </c>
      <c r="P55" s="1609">
        <v>1612437</v>
      </c>
      <c r="Q55" s="1610">
        <v>257.60000000000002</v>
      </c>
      <c r="R55" s="1610">
        <v>50.3</v>
      </c>
      <c r="S55" s="1737">
        <v>128.80000000000001</v>
      </c>
      <c r="T55" s="1609">
        <v>415398849</v>
      </c>
      <c r="U55" s="1609">
        <v>207699424</v>
      </c>
      <c r="V55" s="1609">
        <v>762256888</v>
      </c>
      <c r="W55" s="117"/>
      <c r="X55" s="117"/>
      <c r="Y55" s="1752"/>
      <c r="Z55" s="1686" t="s">
        <v>664</v>
      </c>
      <c r="AA55" s="1587">
        <v>1.2</v>
      </c>
      <c r="AB55" s="2399"/>
      <c r="AC55" s="2399"/>
      <c r="AD55" s="2399"/>
      <c r="AE55" s="1587"/>
      <c r="AF55" s="1587"/>
      <c r="AG55" s="2399">
        <v>1</v>
      </c>
      <c r="AH55" s="2399"/>
      <c r="AI55" s="1587"/>
      <c r="AJ55" s="117"/>
      <c r="AK55" s="117"/>
      <c r="AL55" s="117"/>
      <c r="AM55" s="117"/>
      <c r="AN55" s="117"/>
      <c r="AO55" s="117"/>
      <c r="AP55" s="117"/>
      <c r="AQ55" s="117"/>
      <c r="AR55" s="117"/>
      <c r="AS55" s="117"/>
      <c r="AT55" s="117"/>
      <c r="AU55" s="117"/>
      <c r="AV55" s="117"/>
      <c r="AW55" s="117"/>
      <c r="AX55" s="117"/>
      <c r="BK55" s="883"/>
    </row>
    <row r="56" spans="1:97" ht="15" customHeight="1" x14ac:dyDescent="0.25">
      <c r="A56" s="879"/>
      <c r="B56" s="2416"/>
      <c r="C56" s="570" t="s">
        <v>1390</v>
      </c>
      <c r="D56" s="1728" t="s">
        <v>1814</v>
      </c>
      <c r="E56" s="570">
        <v>0.5</v>
      </c>
      <c r="F56" s="1729">
        <f>IFERROR(VLOOKUP(C56,'Supuestos FE TP'!$A$170:$D$181,4,FALSE),0)</f>
        <v>2.4882899999999997</v>
      </c>
      <c r="G56" s="1730">
        <f t="shared" ref="G56:G61" si="12">(E56*F56)*-1</f>
        <v>-1.2441449999999998</v>
      </c>
      <c r="H56" s="1731">
        <f t="shared" ref="H56:H61" si="13">G56*(44/12)</f>
        <v>-4.5618649999999992</v>
      </c>
      <c r="I56" s="1002" t="e">
        <f t="shared" ref="I56:I61" si="14">IF(E56&gt;0,VLOOKUP($C56,$AV$102:$BF$132,3,FALSE),0)</f>
        <v>#N/A</v>
      </c>
      <c r="J56" s="15" t="e">
        <f t="shared" si="1"/>
        <v>#N/A</v>
      </c>
      <c r="K56" s="625"/>
      <c r="L56" s="119"/>
      <c r="M56" s="119"/>
      <c r="N56" s="1623" t="s">
        <v>735</v>
      </c>
      <c r="O56" s="1623" t="s">
        <v>736</v>
      </c>
      <c r="P56" s="1624">
        <v>1627172</v>
      </c>
      <c r="Q56" s="1625">
        <v>255.2</v>
      </c>
      <c r="R56" s="1625">
        <v>20.100000000000001</v>
      </c>
      <c r="S56" s="1626">
        <v>127.6</v>
      </c>
      <c r="T56" s="1624">
        <v>415333913</v>
      </c>
      <c r="U56" s="1624">
        <v>207666956</v>
      </c>
      <c r="V56" s="1624">
        <v>762137730</v>
      </c>
      <c r="W56" s="117"/>
      <c r="X56" s="117"/>
      <c r="Y56" s="1752"/>
      <c r="Z56" s="1686" t="s">
        <v>666</v>
      </c>
      <c r="AA56" s="1721">
        <v>2.6</v>
      </c>
      <c r="AB56" s="2422"/>
      <c r="AC56" s="2422"/>
      <c r="AD56" s="2422"/>
      <c r="AE56" s="1611"/>
      <c r="AF56" s="1611"/>
      <c r="AG56" s="2399">
        <v>2</v>
      </c>
      <c r="AH56" s="2399"/>
      <c r="AI56" s="1611"/>
      <c r="AJ56" s="119"/>
      <c r="AK56" s="119"/>
      <c r="AL56" s="119"/>
      <c r="AM56" s="119"/>
      <c r="AN56" s="119"/>
      <c r="AO56" s="119"/>
      <c r="AP56" s="119"/>
      <c r="AQ56" s="119"/>
      <c r="AR56" s="119"/>
      <c r="AS56" s="119"/>
      <c r="AT56" s="119"/>
      <c r="AU56" s="119"/>
      <c r="AV56" s="119"/>
      <c r="AW56" s="119"/>
      <c r="AX56" s="119"/>
      <c r="BK56" s="883"/>
    </row>
    <row r="57" spans="1:97" ht="15" customHeight="1" x14ac:dyDescent="0.25">
      <c r="A57" s="879"/>
      <c r="B57" s="2416"/>
      <c r="C57" s="570"/>
      <c r="D57" s="1728" t="s">
        <v>1814</v>
      </c>
      <c r="E57" s="570"/>
      <c r="F57" s="1729">
        <f>IFERROR(VLOOKUP(C57,'Supuestos FE TP'!$A$170:$D$181,4,FALSE),0)</f>
        <v>0</v>
      </c>
      <c r="G57" s="1730">
        <f t="shared" si="12"/>
        <v>0</v>
      </c>
      <c r="H57" s="1731">
        <f t="shared" si="13"/>
        <v>0</v>
      </c>
      <c r="I57" s="1002">
        <f t="shared" si="14"/>
        <v>0</v>
      </c>
      <c r="J57" s="15">
        <f t="shared" si="1"/>
        <v>0</v>
      </c>
      <c r="K57" s="119"/>
      <c r="L57" s="119"/>
      <c r="M57" s="119"/>
      <c r="N57" s="1623" t="s">
        <v>737</v>
      </c>
      <c r="O57" s="1623" t="s">
        <v>738</v>
      </c>
      <c r="P57" s="1624">
        <v>1051385</v>
      </c>
      <c r="Q57" s="1625">
        <v>125.5</v>
      </c>
      <c r="R57" s="1625">
        <v>22</v>
      </c>
      <c r="S57" s="1626">
        <v>62.7</v>
      </c>
      <c r="T57" s="1624">
        <v>131914445</v>
      </c>
      <c r="U57" s="1624">
        <v>65957223</v>
      </c>
      <c r="V57" s="1624">
        <v>242063007</v>
      </c>
      <c r="W57" s="119"/>
      <c r="X57" s="119"/>
      <c r="Y57" s="2403" t="s">
        <v>739</v>
      </c>
      <c r="Z57" s="2403"/>
      <c r="AA57" s="2403"/>
      <c r="AB57" s="2403"/>
      <c r="AC57" s="2403"/>
      <c r="AD57" s="2403"/>
      <c r="AE57" s="2403"/>
      <c r="AF57" s="2403"/>
      <c r="AG57" s="2403"/>
      <c r="AH57" s="2403"/>
      <c r="AI57" s="2403"/>
      <c r="AJ57" s="119"/>
      <c r="AK57" s="119"/>
      <c r="AL57" s="119"/>
      <c r="AM57" s="119"/>
      <c r="AN57" s="119"/>
      <c r="AO57" s="119"/>
      <c r="AP57" s="119"/>
      <c r="AQ57" s="119"/>
      <c r="AR57" s="119"/>
      <c r="AS57" s="119"/>
      <c r="AT57" s="119"/>
      <c r="AU57" s="119"/>
      <c r="AV57" s="119"/>
      <c r="AW57" s="119"/>
      <c r="AX57" s="119"/>
      <c r="BK57" s="883"/>
    </row>
    <row r="58" spans="1:97" s="121" customFormat="1" ht="15" customHeight="1" x14ac:dyDescent="0.25">
      <c r="A58" s="879"/>
      <c r="B58" s="2416"/>
      <c r="C58" s="570"/>
      <c r="D58" s="1728" t="s">
        <v>1814</v>
      </c>
      <c r="E58" s="570"/>
      <c r="F58" s="1729">
        <f>IFERROR(VLOOKUP(C58,'Supuestos FE TP'!$A$170:$D$181,4,FALSE),0)</f>
        <v>0</v>
      </c>
      <c r="G58" s="1730">
        <f t="shared" si="12"/>
        <v>0</v>
      </c>
      <c r="H58" s="1731">
        <f t="shared" si="13"/>
        <v>0</v>
      </c>
      <c r="I58" s="1002">
        <f t="shared" si="14"/>
        <v>0</v>
      </c>
      <c r="J58" s="15">
        <f t="shared" si="1"/>
        <v>0</v>
      </c>
      <c r="K58" s="117"/>
      <c r="L58" s="117"/>
      <c r="M58" s="117"/>
      <c r="N58" s="2423" t="s">
        <v>740</v>
      </c>
      <c r="O58" s="2423"/>
      <c r="P58" s="2423"/>
      <c r="Q58" s="2423"/>
      <c r="R58" s="2423"/>
      <c r="S58" s="2423"/>
      <c r="T58" s="2423"/>
      <c r="U58" s="2423"/>
      <c r="V58" s="2423"/>
      <c r="W58" s="119"/>
      <c r="X58" s="119"/>
      <c r="Y58" s="2403" t="s">
        <v>741</v>
      </c>
      <c r="Z58" s="2403"/>
      <c r="AA58" s="2403"/>
      <c r="AB58" s="2403"/>
      <c r="AC58" s="2403"/>
      <c r="AD58" s="2403"/>
      <c r="AE58" s="2403"/>
      <c r="AF58" s="2403"/>
      <c r="AG58" s="2403"/>
      <c r="AH58" s="2403"/>
      <c r="AI58" s="2403"/>
      <c r="AJ58" s="117"/>
      <c r="AK58" s="117"/>
      <c r="AL58" s="117"/>
      <c r="AM58" s="117"/>
      <c r="AN58" s="117"/>
      <c r="AO58" s="117"/>
      <c r="AP58" s="117"/>
      <c r="AQ58" s="117"/>
      <c r="AR58" s="117"/>
      <c r="AS58" s="117"/>
      <c r="AT58" s="117"/>
      <c r="AU58" s="117"/>
      <c r="AV58" s="117"/>
      <c r="AW58" s="117"/>
      <c r="AX58" s="117"/>
      <c r="BK58" s="887"/>
      <c r="BL58" s="888"/>
      <c r="BM58" s="888"/>
      <c r="BN58" s="888"/>
      <c r="BO58" s="888"/>
      <c r="BP58" s="888"/>
      <c r="BQ58" s="888"/>
      <c r="BR58" s="888"/>
      <c r="BS58" s="888"/>
      <c r="BT58" s="888"/>
      <c r="BU58" s="888"/>
      <c r="BV58" s="888"/>
      <c r="BW58" s="888"/>
      <c r="BX58" s="888"/>
      <c r="BY58" s="888"/>
      <c r="BZ58" s="888"/>
      <c r="CA58" s="888"/>
      <c r="CB58" s="888"/>
      <c r="CC58" s="888"/>
      <c r="CD58" s="888"/>
      <c r="CE58" s="888"/>
      <c r="CF58" s="888"/>
      <c r="CG58" s="888"/>
      <c r="CH58" s="888"/>
      <c r="CI58" s="888"/>
      <c r="CJ58" s="888"/>
      <c r="CK58" s="888"/>
      <c r="CL58" s="888"/>
      <c r="CM58" s="888"/>
      <c r="CN58" s="888"/>
      <c r="CO58" s="888"/>
      <c r="CP58" s="888"/>
      <c r="CQ58" s="888"/>
      <c r="CR58" s="888"/>
      <c r="CS58" s="888"/>
    </row>
    <row r="59" spans="1:97" s="121" customFormat="1" ht="15" customHeight="1" x14ac:dyDescent="0.25">
      <c r="A59" s="879"/>
      <c r="B59" s="2416"/>
      <c r="C59" s="570"/>
      <c r="D59" s="1728" t="s">
        <v>1814</v>
      </c>
      <c r="E59" s="570"/>
      <c r="F59" s="1729">
        <f>IFERROR(VLOOKUP(C59,'Supuestos FE TP'!$A$170:$D$181,4,FALSE),0)</f>
        <v>0</v>
      </c>
      <c r="G59" s="1730">
        <f t="shared" si="12"/>
        <v>0</v>
      </c>
      <c r="H59" s="1731">
        <f t="shared" si="13"/>
        <v>0</v>
      </c>
      <c r="I59" s="1002">
        <f t="shared" si="14"/>
        <v>0</v>
      </c>
      <c r="J59" s="15">
        <f t="shared" si="1"/>
        <v>0</v>
      </c>
      <c r="K59" s="117"/>
      <c r="L59" s="117"/>
      <c r="M59" s="117"/>
      <c r="N59" s="117"/>
      <c r="O59" s="117"/>
      <c r="P59" s="117"/>
      <c r="Q59" s="117"/>
      <c r="R59" s="117"/>
      <c r="S59" s="117"/>
      <c r="T59" s="117"/>
      <c r="U59" s="117"/>
      <c r="V59" s="117"/>
      <c r="W59" s="117"/>
      <c r="X59" s="117"/>
      <c r="Y59" s="117"/>
      <c r="Z59" s="117"/>
      <c r="AA59" s="117"/>
      <c r="AB59" s="117"/>
      <c r="AC59" s="117"/>
      <c r="AD59" s="117"/>
      <c r="AE59" s="117"/>
      <c r="AF59" s="117"/>
      <c r="AG59" s="117"/>
      <c r="AH59" s="117"/>
      <c r="AI59" s="117"/>
      <c r="AJ59" s="117"/>
      <c r="AK59" s="117"/>
      <c r="AL59" s="117"/>
      <c r="AM59" s="117"/>
      <c r="AN59" s="117"/>
      <c r="AO59" s="117"/>
      <c r="AP59" s="117"/>
      <c r="AQ59" s="117"/>
      <c r="AR59" s="117"/>
      <c r="AS59" s="117"/>
      <c r="AT59" s="117"/>
      <c r="AU59" s="117"/>
      <c r="AV59" s="117"/>
      <c r="AW59" s="117"/>
      <c r="AX59" s="117"/>
      <c r="BK59" s="887"/>
      <c r="BL59" s="888"/>
      <c r="BM59" s="888"/>
      <c r="BN59" s="888"/>
      <c r="BO59" s="888"/>
      <c r="BP59" s="888"/>
      <c r="BQ59" s="888"/>
      <c r="BR59" s="888"/>
      <c r="BS59" s="888"/>
      <c r="BT59" s="888"/>
      <c r="BU59" s="888"/>
      <c r="BV59" s="888"/>
      <c r="BW59" s="888"/>
      <c r="BX59" s="888"/>
      <c r="BY59" s="888"/>
      <c r="BZ59" s="888"/>
      <c r="CA59" s="888"/>
      <c r="CB59" s="888"/>
      <c r="CC59" s="888"/>
      <c r="CD59" s="888"/>
      <c r="CE59" s="888"/>
      <c r="CF59" s="888"/>
      <c r="CG59" s="888"/>
      <c r="CH59" s="888"/>
      <c r="CI59" s="888"/>
      <c r="CJ59" s="888"/>
      <c r="CK59" s="888"/>
      <c r="CL59" s="888"/>
      <c r="CM59" s="888"/>
      <c r="CN59" s="888"/>
      <c r="CO59" s="888"/>
      <c r="CP59" s="888"/>
      <c r="CQ59" s="888"/>
      <c r="CR59" s="888"/>
      <c r="CS59" s="888"/>
    </row>
    <row r="60" spans="1:97" ht="15" customHeight="1" x14ac:dyDescent="0.25">
      <c r="A60" s="879"/>
      <c r="B60" s="2416"/>
      <c r="C60" s="570"/>
      <c r="D60" s="1728" t="s">
        <v>1814</v>
      </c>
      <c r="E60" s="570"/>
      <c r="F60" s="1729">
        <f>IFERROR(VLOOKUP(C60,'Supuestos FE TP'!$A$170:$D$181,4,FALSE),0)</f>
        <v>0</v>
      </c>
      <c r="G60" s="1730">
        <f t="shared" si="12"/>
        <v>0</v>
      </c>
      <c r="H60" s="1731">
        <f t="shared" si="13"/>
        <v>0</v>
      </c>
      <c r="I60" s="1002">
        <f t="shared" si="14"/>
        <v>0</v>
      </c>
      <c r="J60" s="15">
        <f t="shared" si="1"/>
        <v>0</v>
      </c>
      <c r="K60" s="117"/>
      <c r="L60" s="117"/>
      <c r="M60" s="117"/>
      <c r="N60" s="117"/>
      <c r="O60" s="117"/>
      <c r="P60" s="117"/>
      <c r="Q60" s="117"/>
      <c r="R60" s="117"/>
      <c r="S60" s="117"/>
      <c r="T60" s="117"/>
      <c r="U60" s="117"/>
      <c r="V60" s="117"/>
      <c r="W60" s="117"/>
      <c r="X60" s="117"/>
      <c r="Y60" s="117"/>
      <c r="Z60" s="117"/>
      <c r="AA60" s="117"/>
      <c r="AB60" s="117"/>
      <c r="AC60" s="117"/>
      <c r="AD60" s="117"/>
      <c r="AE60" s="117"/>
      <c r="AF60" s="117"/>
      <c r="AG60" s="117"/>
      <c r="AH60" s="117"/>
      <c r="AI60" s="117"/>
      <c r="AJ60" s="117"/>
      <c r="AK60" s="117"/>
      <c r="AL60" s="117"/>
      <c r="AM60" s="117"/>
      <c r="AN60" s="117"/>
      <c r="AO60" s="117"/>
      <c r="AP60" s="117"/>
      <c r="AQ60" s="117"/>
      <c r="AR60" s="117"/>
      <c r="AS60" s="117"/>
      <c r="AT60" s="117"/>
      <c r="AU60" s="117"/>
      <c r="AV60" s="117"/>
      <c r="AW60" s="117"/>
      <c r="AX60" s="117"/>
      <c r="BK60" s="883"/>
    </row>
    <row r="61" spans="1:97" ht="15" customHeight="1" x14ac:dyDescent="0.25">
      <c r="A61" s="879"/>
      <c r="B61" s="2416"/>
      <c r="C61" s="570"/>
      <c r="D61" s="1728" t="s">
        <v>1814</v>
      </c>
      <c r="E61" s="570"/>
      <c r="F61" s="1729">
        <f>IFERROR(VLOOKUP(C61,'Supuestos FE TP'!$A$170:$D$181,4,FALSE),0)</f>
        <v>0</v>
      </c>
      <c r="G61" s="1730">
        <f t="shared" si="12"/>
        <v>0</v>
      </c>
      <c r="H61" s="1731">
        <f t="shared" si="13"/>
        <v>0</v>
      </c>
      <c r="I61" s="1002">
        <f t="shared" si="14"/>
        <v>0</v>
      </c>
      <c r="J61" s="15">
        <f t="shared" si="1"/>
        <v>0</v>
      </c>
      <c r="K61" s="117"/>
      <c r="L61" s="117"/>
      <c r="M61" s="117"/>
      <c r="N61" s="117"/>
      <c r="O61" s="117"/>
      <c r="P61" s="117"/>
      <c r="Q61" s="117"/>
      <c r="R61" s="117"/>
      <c r="S61" s="117"/>
      <c r="T61" s="117"/>
      <c r="U61" s="117"/>
      <c r="V61" s="117"/>
      <c r="W61" s="117"/>
      <c r="X61" s="117"/>
      <c r="Y61" s="2428" t="s">
        <v>742</v>
      </c>
      <c r="Z61" s="2428"/>
      <c r="AA61" s="2428"/>
      <c r="AB61" s="2428"/>
      <c r="AC61" s="2428"/>
      <c r="AD61" s="2428"/>
      <c r="AE61" s="2428"/>
      <c r="AF61" s="2428"/>
      <c r="AG61" s="2428"/>
      <c r="AH61" s="117"/>
      <c r="AI61" s="117"/>
      <c r="AJ61" s="117"/>
      <c r="AK61" s="117"/>
      <c r="AL61" s="117"/>
      <c r="AM61" s="117"/>
      <c r="AN61" s="117"/>
      <c r="AO61" s="117"/>
      <c r="AP61" s="117"/>
      <c r="AQ61" s="117"/>
      <c r="AR61" s="117"/>
      <c r="AS61" s="117"/>
      <c r="AT61" s="117"/>
      <c r="AU61" s="117"/>
      <c r="AV61" s="117"/>
      <c r="AW61" s="117"/>
      <c r="AX61" s="117"/>
      <c r="BK61" s="883"/>
    </row>
    <row r="62" spans="1:97" ht="15" customHeight="1" x14ac:dyDescent="0.25">
      <c r="A62" s="879"/>
      <c r="B62" s="2416"/>
      <c r="C62" s="2413" t="s">
        <v>709</v>
      </c>
      <c r="D62" s="2414"/>
      <c r="E62" s="1735">
        <f>SUM(E56:E61)</f>
        <v>0.5</v>
      </c>
      <c r="F62" s="1735"/>
      <c r="G62" s="1736"/>
      <c r="H62" s="1735">
        <f>SUM(H56:H61)</f>
        <v>-4.5618649999999992</v>
      </c>
      <c r="I62" s="567">
        <f>IF(H62&gt;0,SQRT(SUM(J56:J61))/H62,0)</f>
        <v>0</v>
      </c>
      <c r="J62" s="15">
        <f t="shared" si="1"/>
        <v>0</v>
      </c>
      <c r="K62" s="117"/>
      <c r="L62" s="117"/>
      <c r="M62" s="117"/>
      <c r="N62" s="117" t="s">
        <v>743</v>
      </c>
      <c r="O62" s="117"/>
      <c r="P62" s="117"/>
      <c r="Q62" s="117"/>
      <c r="R62" s="117"/>
      <c r="S62" s="117"/>
      <c r="T62" s="117"/>
      <c r="U62" s="117"/>
      <c r="V62" s="117"/>
      <c r="W62" s="117"/>
      <c r="X62" s="117"/>
      <c r="Y62" s="2434" t="s">
        <v>744</v>
      </c>
      <c r="Z62" s="2434"/>
      <c r="AA62" s="2434"/>
      <c r="AB62" s="2434"/>
      <c r="AC62" s="2434"/>
      <c r="AD62" s="2434"/>
      <c r="AE62" s="2434"/>
      <c r="AF62" s="2434"/>
      <c r="AG62" s="2434"/>
      <c r="AH62" s="117"/>
      <c r="AI62" s="117"/>
      <c r="AJ62" s="117"/>
      <c r="AK62" s="117"/>
      <c r="AL62" s="117"/>
      <c r="AM62" s="117"/>
      <c r="AN62" s="117"/>
      <c r="AO62" s="117"/>
      <c r="AP62" s="117"/>
      <c r="AQ62" s="117"/>
      <c r="AR62" s="117"/>
      <c r="AS62" s="117"/>
      <c r="AT62" s="117"/>
      <c r="AU62" s="117"/>
      <c r="AV62" s="117"/>
      <c r="AW62" s="117"/>
      <c r="AX62" s="117"/>
      <c r="BK62" s="883"/>
    </row>
    <row r="63" spans="1:97" ht="15" customHeight="1" x14ac:dyDescent="0.25">
      <c r="A63" s="879"/>
      <c r="B63" s="2416"/>
      <c r="C63" s="2411" t="s">
        <v>1678</v>
      </c>
      <c r="D63" s="2411"/>
      <c r="E63" s="2411"/>
      <c r="F63" s="2411"/>
      <c r="G63" s="2411"/>
      <c r="H63" s="2411"/>
      <c r="I63" s="2412"/>
      <c r="J63" s="15"/>
      <c r="K63" s="117"/>
      <c r="L63" s="117"/>
      <c r="M63" s="117"/>
      <c r="N63" s="117"/>
      <c r="O63" s="117"/>
      <c r="P63" s="117"/>
      <c r="Q63" s="117"/>
      <c r="R63" s="117"/>
      <c r="S63" s="117"/>
      <c r="T63" s="117"/>
      <c r="U63" s="117"/>
      <c r="V63" s="117"/>
      <c r="W63" s="117"/>
      <c r="X63" s="117"/>
      <c r="Y63" s="1752"/>
      <c r="Z63" s="1752"/>
      <c r="AA63" s="1752"/>
      <c r="AB63" s="1752"/>
      <c r="AC63" s="1752"/>
      <c r="AD63" s="1752"/>
      <c r="AE63" s="1752"/>
      <c r="AF63" s="1752"/>
      <c r="AG63" s="1752"/>
      <c r="AH63" s="117"/>
      <c r="AI63" s="117"/>
      <c r="AJ63" s="117"/>
      <c r="AK63" s="117"/>
      <c r="AL63" s="117"/>
      <c r="AM63" s="117"/>
      <c r="AN63" s="117"/>
      <c r="AO63" s="117"/>
      <c r="AP63" s="117"/>
      <c r="AQ63" s="117"/>
      <c r="AR63" s="117"/>
      <c r="AS63" s="117"/>
      <c r="AT63" s="117"/>
      <c r="AU63" s="117"/>
      <c r="AV63" s="117"/>
      <c r="AW63" s="117"/>
      <c r="AX63" s="117"/>
      <c r="BK63" s="883"/>
    </row>
    <row r="64" spans="1:97" ht="15" customHeight="1" x14ac:dyDescent="0.25">
      <c r="A64" s="879"/>
      <c r="B64" s="2416"/>
      <c r="C64" s="570"/>
      <c r="D64" s="1728" t="s">
        <v>1814</v>
      </c>
      <c r="E64" s="570"/>
      <c r="F64" s="1729">
        <f>IFERROR(VLOOKUP(C64,'Supuestos FE TP'!$A$170:$D$181,3,FALSE),0)</f>
        <v>0</v>
      </c>
      <c r="G64" s="1730">
        <f>(E64*F64)</f>
        <v>0</v>
      </c>
      <c r="H64" s="1731">
        <f>G64*(44/12)</f>
        <v>0</v>
      </c>
      <c r="I64" s="1002">
        <f>IF(E64&gt;0,VLOOKUP($C64,$AV$102:$BF$132,3,FALSE),0)</f>
        <v>0</v>
      </c>
      <c r="J64" s="15"/>
      <c r="K64" s="117"/>
      <c r="L64" s="117"/>
      <c r="M64" s="117"/>
      <c r="N64" s="117"/>
      <c r="O64" s="117"/>
      <c r="P64" s="117"/>
      <c r="Q64" s="117"/>
      <c r="R64" s="117"/>
      <c r="S64" s="117"/>
      <c r="T64" s="117"/>
      <c r="U64" s="117"/>
      <c r="V64" s="117"/>
      <c r="W64" s="117"/>
      <c r="X64" s="117"/>
      <c r="Y64" s="1752"/>
      <c r="Z64" s="1752"/>
      <c r="AA64" s="1752"/>
      <c r="AB64" s="1752"/>
      <c r="AC64" s="1752"/>
      <c r="AD64" s="1752"/>
      <c r="AE64" s="1752"/>
      <c r="AF64" s="1752"/>
      <c r="AG64" s="1752"/>
      <c r="AH64" s="117"/>
      <c r="AI64" s="117"/>
      <c r="AJ64" s="117"/>
      <c r="AK64" s="117"/>
      <c r="AL64" s="117"/>
      <c r="AM64" s="117"/>
      <c r="AN64" s="117"/>
      <c r="AO64" s="117"/>
      <c r="AP64" s="117"/>
      <c r="AQ64" s="117"/>
      <c r="AR64" s="117"/>
      <c r="AS64" s="117"/>
      <c r="AT64" s="117"/>
      <c r="AU64" s="117"/>
      <c r="AV64" s="117"/>
      <c r="AW64" s="117"/>
      <c r="AX64" s="117"/>
      <c r="BK64" s="883"/>
    </row>
    <row r="65" spans="1:63" ht="15" customHeight="1" x14ac:dyDescent="0.25">
      <c r="A65" s="879"/>
      <c r="B65" s="2416"/>
      <c r="C65" s="570"/>
      <c r="D65" s="1728" t="s">
        <v>1814</v>
      </c>
      <c r="E65" s="570"/>
      <c r="F65" s="1729">
        <f>IFERROR(VLOOKUP(C65,'Supuestos FE TP'!$A$170:$D$181,3,FALSE),0)</f>
        <v>0</v>
      </c>
      <c r="G65" s="1730">
        <f>(E65*F65)</f>
        <v>0</v>
      </c>
      <c r="H65" s="1731">
        <f>G65*(44/12)</f>
        <v>0</v>
      </c>
      <c r="I65" s="567"/>
      <c r="J65" s="15"/>
      <c r="K65" s="117"/>
      <c r="L65" s="117"/>
      <c r="M65" s="117"/>
      <c r="N65" s="117"/>
      <c r="O65" s="117"/>
      <c r="P65" s="117"/>
      <c r="Q65" s="117"/>
      <c r="R65" s="117"/>
      <c r="S65" s="117"/>
      <c r="T65" s="117"/>
      <c r="U65" s="117"/>
      <c r="V65" s="117"/>
      <c r="W65" s="117"/>
      <c r="X65" s="117"/>
      <c r="Y65" s="1752"/>
      <c r="Z65" s="1752"/>
      <c r="AA65" s="1752"/>
      <c r="AB65" s="1752"/>
      <c r="AC65" s="1752"/>
      <c r="AD65" s="1752"/>
      <c r="AE65" s="1752"/>
      <c r="AF65" s="1752"/>
      <c r="AG65" s="1752"/>
      <c r="AH65" s="117"/>
      <c r="AI65" s="117"/>
      <c r="AJ65" s="117"/>
      <c r="AK65" s="117"/>
      <c r="AL65" s="117"/>
      <c r="AM65" s="117"/>
      <c r="AN65" s="117"/>
      <c r="AO65" s="117"/>
      <c r="AP65" s="117"/>
      <c r="AQ65" s="117"/>
      <c r="AR65" s="117"/>
      <c r="AS65" s="117"/>
      <c r="AT65" s="117"/>
      <c r="AU65" s="117"/>
      <c r="AV65" s="117"/>
      <c r="AW65" s="117"/>
      <c r="AX65" s="117"/>
      <c r="BK65" s="883"/>
    </row>
    <row r="66" spans="1:63" ht="15" customHeight="1" x14ac:dyDescent="0.25">
      <c r="A66" s="879"/>
      <c r="B66" s="2416"/>
      <c r="C66" s="570"/>
      <c r="D66" s="1728" t="s">
        <v>1814</v>
      </c>
      <c r="E66" s="570"/>
      <c r="F66" s="1729">
        <f>IFERROR(VLOOKUP(C66,'Supuestos FE TP'!$A$170:$D$181,3,FALSE),0)</f>
        <v>0</v>
      </c>
      <c r="G66" s="1730">
        <f>(E66*F66)</f>
        <v>0</v>
      </c>
      <c r="H66" s="1731">
        <f>G66*(44/12)</f>
        <v>0</v>
      </c>
      <c r="I66" s="567"/>
      <c r="J66" s="15"/>
      <c r="K66" s="117"/>
      <c r="L66" s="117"/>
      <c r="M66" s="117"/>
      <c r="N66" s="117"/>
      <c r="O66" s="117"/>
      <c r="P66" s="117"/>
      <c r="Q66" s="117"/>
      <c r="R66" s="117"/>
      <c r="S66" s="117"/>
      <c r="T66" s="117"/>
      <c r="U66" s="117"/>
      <c r="V66" s="117"/>
      <c r="W66" s="117"/>
      <c r="X66" s="117"/>
      <c r="Y66" s="1752"/>
      <c r="Z66" s="1752"/>
      <c r="AA66" s="1752"/>
      <c r="AB66" s="1752"/>
      <c r="AC66" s="1752"/>
      <c r="AD66" s="1752"/>
      <c r="AE66" s="1752"/>
      <c r="AF66" s="1752"/>
      <c r="AG66" s="1752"/>
      <c r="AH66" s="117"/>
      <c r="AI66" s="117"/>
      <c r="AJ66" s="117"/>
      <c r="AK66" s="117"/>
      <c r="AL66" s="117"/>
      <c r="AM66" s="117"/>
      <c r="AN66" s="117"/>
      <c r="AO66" s="117"/>
      <c r="AP66" s="117"/>
      <c r="AQ66" s="117"/>
      <c r="AR66" s="117"/>
      <c r="AS66" s="117"/>
      <c r="AT66" s="117"/>
      <c r="AU66" s="117"/>
      <c r="AV66" s="117"/>
      <c r="AW66" s="117"/>
      <c r="AX66" s="117"/>
      <c r="BK66" s="883"/>
    </row>
    <row r="67" spans="1:63" ht="15" customHeight="1" x14ac:dyDescent="0.25">
      <c r="A67" s="879"/>
      <c r="B67" s="2416"/>
      <c r="C67" s="570"/>
      <c r="D67" s="1728" t="s">
        <v>1814</v>
      </c>
      <c r="E67" s="570"/>
      <c r="F67" s="1729">
        <f>IFERROR(VLOOKUP(C67,'Supuestos FE TP'!$A$170:$D$181,3,FALSE),0)</f>
        <v>0</v>
      </c>
      <c r="G67" s="1730">
        <f>(E67*F67)</f>
        <v>0</v>
      </c>
      <c r="H67" s="1731">
        <f>G67*(44/12)</f>
        <v>0</v>
      </c>
      <c r="I67" s="567"/>
      <c r="J67" s="15"/>
      <c r="K67" s="117"/>
      <c r="L67" s="117"/>
      <c r="M67" s="117"/>
      <c r="N67" s="117"/>
      <c r="O67" s="117"/>
      <c r="P67" s="117"/>
      <c r="Q67" s="117"/>
      <c r="R67" s="117"/>
      <c r="S67" s="117"/>
      <c r="T67" s="117"/>
      <c r="U67" s="117"/>
      <c r="V67" s="117"/>
      <c r="W67" s="117"/>
      <c r="X67" s="117"/>
      <c r="Y67" s="1752"/>
      <c r="Z67" s="1752"/>
      <c r="AA67" s="1752"/>
      <c r="AB67" s="1752"/>
      <c r="AC67" s="1752"/>
      <c r="AD67" s="1752"/>
      <c r="AE67" s="1752"/>
      <c r="AF67" s="1752"/>
      <c r="AG67" s="1752"/>
      <c r="AH67" s="117"/>
      <c r="AI67" s="117"/>
      <c r="AJ67" s="117"/>
      <c r="AK67" s="117"/>
      <c r="AL67" s="117"/>
      <c r="AM67" s="117"/>
      <c r="AN67" s="117"/>
      <c r="AO67" s="117"/>
      <c r="AP67" s="117"/>
      <c r="AQ67" s="117"/>
      <c r="AR67" s="117"/>
      <c r="AS67" s="117"/>
      <c r="AT67" s="117"/>
      <c r="AU67" s="117"/>
      <c r="AV67" s="117"/>
      <c r="AW67" s="117"/>
      <c r="AX67" s="117"/>
      <c r="BK67" s="883"/>
    </row>
    <row r="68" spans="1:63" ht="15" customHeight="1" x14ac:dyDescent="0.25">
      <c r="A68" s="879"/>
      <c r="B68" s="2416"/>
      <c r="C68" s="570"/>
      <c r="D68" s="1728" t="s">
        <v>1814</v>
      </c>
      <c r="E68" s="570"/>
      <c r="F68" s="1729">
        <f>IFERROR(VLOOKUP(C68,'Supuestos FE TP'!$A$170:$D$181,3,FALSE),0)</f>
        <v>0</v>
      </c>
      <c r="G68" s="1730">
        <f>(E68*F68)</f>
        <v>0</v>
      </c>
      <c r="H68" s="1731">
        <f>G68*(44/12)</f>
        <v>0</v>
      </c>
      <c r="I68" s="567"/>
      <c r="J68" s="15"/>
      <c r="K68" s="117"/>
      <c r="L68" s="117"/>
      <c r="M68" s="117"/>
      <c r="N68" s="117"/>
      <c r="O68" s="117"/>
      <c r="P68" s="117"/>
      <c r="Q68" s="117"/>
      <c r="R68" s="117"/>
      <c r="S68" s="117"/>
      <c r="T68" s="117"/>
      <c r="U68" s="117"/>
      <c r="V68" s="117"/>
      <c r="W68" s="117"/>
      <c r="X68" s="117"/>
      <c r="Y68" s="1752"/>
      <c r="Z68" s="1752"/>
      <c r="AA68" s="1752"/>
      <c r="AB68" s="1752"/>
      <c r="AC68" s="1752"/>
      <c r="AD68" s="1752"/>
      <c r="AE68" s="1752"/>
      <c r="AF68" s="1752"/>
      <c r="AG68" s="1752"/>
      <c r="AH68" s="117"/>
      <c r="AI68" s="117"/>
      <c r="AJ68" s="117"/>
      <c r="AK68" s="117"/>
      <c r="AL68" s="117"/>
      <c r="AM68" s="117"/>
      <c r="AN68" s="117"/>
      <c r="AO68" s="117"/>
      <c r="AP68" s="117"/>
      <c r="AQ68" s="117"/>
      <c r="AR68" s="117"/>
      <c r="AS68" s="117"/>
      <c r="AT68" s="117"/>
      <c r="AU68" s="117"/>
      <c r="AV68" s="117"/>
      <c r="AW68" s="117"/>
      <c r="AX68" s="117"/>
      <c r="BK68" s="883"/>
    </row>
    <row r="69" spans="1:63" ht="15" customHeight="1" x14ac:dyDescent="0.25">
      <c r="A69" s="879"/>
      <c r="B69" s="2417"/>
      <c r="C69" s="2413" t="s">
        <v>709</v>
      </c>
      <c r="D69" s="2414"/>
      <c r="E69" s="1735">
        <f>SUM(E64:E68)</f>
        <v>0</v>
      </c>
      <c r="F69" s="1735"/>
      <c r="G69" s="1736"/>
      <c r="H69" s="1735">
        <f>SUM(H62:H68)</f>
        <v>-4.5618649999999992</v>
      </c>
      <c r="I69" s="567">
        <f>IF(H69&gt;0,SQRT(SUM(J62:J68))/H69,0)</f>
        <v>0</v>
      </c>
      <c r="J69" s="15"/>
      <c r="K69" s="117"/>
      <c r="L69" s="117"/>
      <c r="M69" s="117"/>
      <c r="N69" s="117"/>
      <c r="O69" s="117"/>
      <c r="P69" s="117"/>
      <c r="Q69" s="117"/>
      <c r="R69" s="117"/>
      <c r="S69" s="117"/>
      <c r="T69" s="117"/>
      <c r="U69" s="117"/>
      <c r="V69" s="117"/>
      <c r="W69" s="117"/>
      <c r="X69" s="117"/>
      <c r="Y69" s="1752"/>
      <c r="Z69" s="1752"/>
      <c r="AA69" s="1752"/>
      <c r="AB69" s="1752"/>
      <c r="AC69" s="1752"/>
      <c r="AD69" s="1752"/>
      <c r="AE69" s="1752"/>
      <c r="AF69" s="1752"/>
      <c r="AG69" s="1752"/>
      <c r="AH69" s="117"/>
      <c r="AI69" s="117"/>
      <c r="AJ69" s="117"/>
      <c r="AK69" s="117"/>
      <c r="AL69" s="117"/>
      <c r="AM69" s="117"/>
      <c r="AN69" s="117"/>
      <c r="AO69" s="117"/>
      <c r="AP69" s="117"/>
      <c r="AQ69" s="117"/>
      <c r="AR69" s="117"/>
      <c r="AS69" s="117"/>
      <c r="AT69" s="117"/>
      <c r="AU69" s="117"/>
      <c r="AV69" s="117"/>
      <c r="AW69" s="117"/>
      <c r="AX69" s="117"/>
      <c r="BK69" s="883"/>
    </row>
    <row r="70" spans="1:63" ht="15" customHeight="1" thickBot="1" x14ac:dyDescent="0.3">
      <c r="A70" s="879"/>
      <c r="B70" s="2419" t="s">
        <v>1228</v>
      </c>
      <c r="C70" s="2420"/>
      <c r="D70" s="2420"/>
      <c r="E70" s="2420"/>
      <c r="F70" s="2420"/>
      <c r="G70" s="2420"/>
      <c r="H70" s="1738">
        <f>H69+H62</f>
        <v>-9.1237299999999983</v>
      </c>
      <c r="I70" s="1003">
        <f>I62</f>
        <v>0</v>
      </c>
      <c r="J70" s="15">
        <f t="shared" si="1"/>
        <v>0</v>
      </c>
      <c r="K70" s="117"/>
      <c r="L70" s="117"/>
      <c r="M70" s="117"/>
      <c r="W70" s="117"/>
      <c r="X70" s="117"/>
      <c r="Y70" s="2438" t="s">
        <v>753</v>
      </c>
      <c r="Z70" s="2438"/>
      <c r="AA70" s="2438"/>
      <c r="AB70" s="2438"/>
      <c r="AC70" s="2438"/>
      <c r="AD70" s="2438"/>
      <c r="AE70" s="2438"/>
      <c r="AF70" s="2438"/>
      <c r="AG70" s="2438"/>
      <c r="AH70" s="117"/>
      <c r="AI70" s="117"/>
      <c r="AJ70" s="117"/>
      <c r="AK70" s="117"/>
      <c r="AL70" s="117"/>
      <c r="AM70" s="117"/>
      <c r="AN70" s="117"/>
      <c r="AO70" s="117"/>
      <c r="AP70" s="117"/>
      <c r="AQ70" s="117"/>
      <c r="AR70" s="117"/>
      <c r="AS70" s="117"/>
      <c r="AT70" s="117"/>
      <c r="AU70" s="117"/>
      <c r="AV70" s="117"/>
      <c r="AW70" s="117"/>
      <c r="AX70" s="117"/>
      <c r="BK70" s="883"/>
    </row>
    <row r="71" spans="1:63" s="535" customFormat="1" ht="4.1500000000000004" customHeight="1" thickBot="1" x14ac:dyDescent="0.3">
      <c r="A71" s="879"/>
      <c r="B71" s="1018"/>
      <c r="C71" s="1018"/>
      <c r="D71" s="1018"/>
      <c r="E71" s="1018"/>
      <c r="F71" s="1018"/>
      <c r="G71" s="1018"/>
      <c r="H71" s="1744"/>
      <c r="I71" s="892"/>
      <c r="J71" s="15"/>
      <c r="K71" s="532"/>
      <c r="L71" s="532"/>
      <c r="M71" s="532"/>
      <c r="W71" s="532"/>
      <c r="X71" s="532"/>
      <c r="Y71" s="1569"/>
      <c r="Z71" s="1569"/>
      <c r="AA71" s="1569"/>
      <c r="AB71" s="1569"/>
      <c r="AC71" s="1569"/>
      <c r="AD71" s="1569"/>
      <c r="AE71" s="1569"/>
      <c r="AF71" s="1569"/>
      <c r="AG71" s="1569"/>
      <c r="AH71" s="532"/>
      <c r="AI71" s="532"/>
      <c r="AJ71" s="532"/>
      <c r="AK71" s="532"/>
      <c r="AL71" s="532"/>
      <c r="AM71" s="532"/>
      <c r="AN71" s="532"/>
      <c r="AO71" s="532"/>
      <c r="AP71" s="532"/>
      <c r="AQ71" s="532"/>
      <c r="AR71" s="532"/>
      <c r="AS71" s="532"/>
      <c r="AT71" s="532"/>
      <c r="AU71" s="532"/>
      <c r="AV71" s="532"/>
      <c r="AW71" s="532"/>
      <c r="AX71" s="532"/>
      <c r="BK71" s="13"/>
    </row>
    <row r="72" spans="1:63" s="13" customFormat="1" ht="26.45" customHeight="1" x14ac:dyDescent="0.25">
      <c r="A72" s="879"/>
      <c r="B72" s="2446" t="s">
        <v>1736</v>
      </c>
      <c r="C72" s="2447"/>
      <c r="D72" s="2447"/>
      <c r="E72" s="2447"/>
      <c r="F72" s="2447"/>
      <c r="G72" s="2447"/>
      <c r="H72" s="2447"/>
      <c r="I72" s="2448"/>
      <c r="J72" s="15"/>
      <c r="K72" s="879"/>
      <c r="L72" s="879"/>
      <c r="M72" s="879"/>
      <c r="N72" s="1649"/>
      <c r="O72" s="1649"/>
      <c r="P72" s="1649"/>
      <c r="Q72" s="1650"/>
      <c r="R72" s="1650"/>
      <c r="S72" s="1651"/>
      <c r="T72" s="1651"/>
      <c r="U72" s="1651"/>
      <c r="V72" s="1651"/>
      <c r="W72" s="879"/>
      <c r="X72" s="879"/>
      <c r="Y72" s="1569"/>
      <c r="Z72" s="1569"/>
      <c r="AA72" s="1569"/>
      <c r="AB72" s="1569"/>
      <c r="AC72" s="1569"/>
      <c r="AD72" s="1569"/>
      <c r="AE72" s="1569"/>
      <c r="AF72" s="1569"/>
      <c r="AG72" s="1569"/>
      <c r="AH72" s="879"/>
      <c r="AI72" s="879"/>
      <c r="AJ72" s="879"/>
      <c r="AK72" s="879"/>
      <c r="AL72" s="879"/>
      <c r="AM72" s="879"/>
      <c r="AN72" s="879"/>
      <c r="AO72" s="879"/>
      <c r="AP72" s="879"/>
      <c r="AQ72" s="879"/>
      <c r="AR72" s="879"/>
      <c r="AS72" s="879"/>
      <c r="AT72" s="879"/>
      <c r="AU72" s="879"/>
      <c r="AV72" s="879"/>
      <c r="AW72" s="879"/>
      <c r="AX72" s="879"/>
      <c r="BK72" s="883"/>
    </row>
    <row r="73" spans="1:63" ht="33" customHeight="1" x14ac:dyDescent="0.25">
      <c r="A73" s="879"/>
      <c r="B73" s="2415" t="s">
        <v>1636</v>
      </c>
      <c r="C73" s="566" t="s">
        <v>1637</v>
      </c>
      <c r="D73" s="566" t="s">
        <v>1638</v>
      </c>
      <c r="E73" s="566" t="s">
        <v>1650</v>
      </c>
      <c r="F73" s="966" t="s">
        <v>1646</v>
      </c>
      <c r="G73" s="566" t="s">
        <v>1190</v>
      </c>
      <c r="H73" s="966" t="s">
        <v>1191</v>
      </c>
      <c r="I73" s="1582" t="s">
        <v>1214</v>
      </c>
      <c r="J73" s="15"/>
      <c r="K73" s="117"/>
      <c r="L73" s="117"/>
      <c r="M73" s="117"/>
      <c r="N73" s="1753"/>
      <c r="O73" s="1753"/>
      <c r="P73" s="1753"/>
      <c r="Q73" s="1754"/>
      <c r="R73" s="1754"/>
      <c r="S73" s="1755"/>
      <c r="T73" s="1755"/>
      <c r="U73" s="1755"/>
      <c r="V73" s="1755"/>
      <c r="W73" s="117"/>
      <c r="X73" s="117"/>
      <c r="Y73" s="1756"/>
      <c r="Z73" s="1756"/>
      <c r="AA73" s="1756"/>
      <c r="AB73" s="1756"/>
      <c r="AC73" s="1756"/>
      <c r="AD73" s="1756"/>
      <c r="AE73" s="1756"/>
      <c r="AF73" s="1756"/>
      <c r="AG73" s="1756"/>
      <c r="AH73" s="117"/>
      <c r="AI73" s="117"/>
      <c r="AJ73" s="117"/>
      <c r="AK73" s="117"/>
      <c r="AL73" s="117"/>
      <c r="AM73" s="117"/>
      <c r="AN73" s="117"/>
      <c r="AO73" s="117"/>
      <c r="AP73" s="117"/>
      <c r="AQ73" s="117"/>
      <c r="AR73" s="117"/>
      <c r="AS73" s="117"/>
      <c r="AT73" s="117"/>
      <c r="AU73" s="117"/>
      <c r="AV73" s="117"/>
      <c r="AW73" s="117"/>
      <c r="AX73" s="117"/>
      <c r="BK73" s="883"/>
    </row>
    <row r="74" spans="1:63" ht="15" customHeight="1" x14ac:dyDescent="0.25">
      <c r="A74" s="879"/>
      <c r="B74" s="2416"/>
      <c r="C74" s="2411" t="s">
        <v>1687</v>
      </c>
      <c r="D74" s="2411"/>
      <c r="E74" s="2411"/>
      <c r="F74" s="2411"/>
      <c r="G74" s="2411"/>
      <c r="H74" s="2411"/>
      <c r="I74" s="2412"/>
      <c r="J74" s="15"/>
      <c r="K74" s="117"/>
      <c r="L74" s="117"/>
      <c r="M74" s="117"/>
      <c r="N74" s="1753"/>
      <c r="O74" s="1753"/>
      <c r="P74" s="1753"/>
      <c r="Q74" s="1754"/>
      <c r="R74" s="1754"/>
      <c r="S74" s="1755"/>
      <c r="T74" s="1755"/>
      <c r="U74" s="1755"/>
      <c r="V74" s="1755"/>
      <c r="W74" s="117"/>
      <c r="X74" s="117"/>
      <c r="Y74" s="1757"/>
      <c r="Z74" s="1757"/>
      <c r="AA74" s="1757"/>
      <c r="AB74" s="1757"/>
      <c r="AC74" s="1757"/>
      <c r="AD74" s="1757"/>
      <c r="AE74" s="1757"/>
      <c r="AF74" s="1757"/>
      <c r="AG74" s="1757"/>
      <c r="AH74" s="117"/>
      <c r="AI74" s="117"/>
      <c r="AJ74" s="117"/>
      <c r="AK74" s="117"/>
      <c r="AL74" s="117"/>
      <c r="AM74" s="117"/>
      <c r="AN74" s="117"/>
      <c r="AO74" s="117"/>
      <c r="AP74" s="117"/>
      <c r="AQ74" s="117"/>
      <c r="AR74" s="117"/>
      <c r="AS74" s="117"/>
      <c r="AT74" s="117"/>
      <c r="AU74" s="117"/>
      <c r="AV74" s="117"/>
      <c r="AW74" s="117"/>
      <c r="AX74" s="117"/>
      <c r="BK74" s="883"/>
    </row>
    <row r="75" spans="1:63" ht="15" customHeight="1" x14ac:dyDescent="0.25">
      <c r="A75" s="879"/>
      <c r="B75" s="2416"/>
      <c r="C75" s="1758" t="s">
        <v>1648</v>
      </c>
      <c r="D75" s="1758" t="s">
        <v>1649</v>
      </c>
      <c r="E75" s="1758" t="s">
        <v>1648</v>
      </c>
      <c r="F75" s="1724" t="s">
        <v>1647</v>
      </c>
      <c r="G75" s="1725" t="s">
        <v>1278</v>
      </c>
      <c r="H75" s="1725" t="s">
        <v>1192</v>
      </c>
      <c r="I75" s="1597" t="s">
        <v>662</v>
      </c>
      <c r="J75" s="15"/>
      <c r="K75" s="117"/>
      <c r="L75" s="117"/>
      <c r="M75" s="117"/>
      <c r="N75" s="1753"/>
      <c r="O75" s="1753"/>
      <c r="P75" s="1753"/>
      <c r="Q75" s="1754"/>
      <c r="R75" s="1754"/>
      <c r="S75" s="1755"/>
      <c r="T75" s="1755"/>
      <c r="U75" s="1755"/>
      <c r="V75" s="1755"/>
      <c r="W75" s="117"/>
      <c r="X75" s="117"/>
      <c r="Y75" s="1757"/>
      <c r="Z75" s="1757"/>
      <c r="AA75" s="1757"/>
      <c r="AB75" s="1757"/>
      <c r="AC75" s="1757"/>
      <c r="AD75" s="1757"/>
      <c r="AE75" s="1757"/>
      <c r="AF75" s="1757"/>
      <c r="AG75" s="1757"/>
      <c r="AH75" s="117"/>
      <c r="AI75" s="117"/>
      <c r="AJ75" s="117"/>
      <c r="AK75" s="117"/>
      <c r="AL75" s="117"/>
      <c r="AM75" s="117"/>
      <c r="AN75" s="117"/>
      <c r="AO75" s="117"/>
      <c r="AP75" s="117"/>
      <c r="AQ75" s="117"/>
      <c r="AR75" s="117"/>
      <c r="AS75" s="117"/>
      <c r="AT75" s="117"/>
      <c r="AU75" s="117"/>
      <c r="AV75" s="117"/>
      <c r="AW75" s="117"/>
      <c r="AX75" s="117"/>
      <c r="BK75" s="883"/>
    </row>
    <row r="76" spans="1:63" ht="15" customHeight="1" x14ac:dyDescent="0.25">
      <c r="A76" s="879"/>
      <c r="B76" s="2416"/>
      <c r="C76" s="608">
        <v>28638</v>
      </c>
      <c r="D76" s="609">
        <v>5.9012500000000002E-3</v>
      </c>
      <c r="E76" s="1729">
        <f>C76*D76</f>
        <v>168.99999750000001</v>
      </c>
      <c r="F76" s="1729">
        <f>'Supuestos FE TP'!F184</f>
        <v>0.64833041970258887</v>
      </c>
      <c r="G76" s="1730">
        <f>(E76*F76)</f>
        <v>109.56783930891147</v>
      </c>
      <c r="H76" s="1731">
        <f>G76*(44/12)</f>
        <v>401.74874413267537</v>
      </c>
      <c r="I76" s="567"/>
      <c r="J76" s="15"/>
      <c r="K76" s="117"/>
      <c r="L76" s="117"/>
      <c r="M76" s="117"/>
      <c r="N76" s="1753"/>
      <c r="O76" s="1753"/>
      <c r="P76" s="1753"/>
      <c r="Q76" s="1754"/>
      <c r="R76" s="1754"/>
      <c r="S76" s="1755"/>
      <c r="T76" s="1755"/>
      <c r="U76" s="1755"/>
      <c r="V76" s="1755"/>
      <c r="W76" s="117"/>
      <c r="X76" s="117"/>
      <c r="Y76" s="1757"/>
      <c r="Z76" s="1757"/>
      <c r="AA76" s="1757"/>
      <c r="AB76" s="1757"/>
      <c r="AC76" s="1757"/>
      <c r="AD76" s="1757"/>
      <c r="AE76" s="1757"/>
      <c r="AF76" s="1757"/>
      <c r="AG76" s="1757"/>
      <c r="AH76" s="117"/>
      <c r="AI76" s="117"/>
      <c r="AJ76" s="117"/>
      <c r="AK76" s="117"/>
      <c r="AL76" s="117"/>
      <c r="AM76" s="117"/>
      <c r="AN76" s="117"/>
      <c r="AO76" s="117"/>
      <c r="AP76" s="117"/>
      <c r="AQ76" s="117"/>
      <c r="AR76" s="117"/>
      <c r="AS76" s="117"/>
      <c r="AT76" s="117"/>
      <c r="AU76" s="117"/>
      <c r="AV76" s="117"/>
      <c r="AW76" s="117"/>
      <c r="AX76" s="117"/>
      <c r="BK76" s="883"/>
    </row>
    <row r="77" spans="1:63" ht="15" customHeight="1" x14ac:dyDescent="0.25">
      <c r="A77" s="879"/>
      <c r="B77" s="2417"/>
      <c r="C77" s="2413" t="s">
        <v>709</v>
      </c>
      <c r="D77" s="2414"/>
      <c r="E77" s="1735">
        <f>SUM(E70:E76)</f>
        <v>168.99999750000001</v>
      </c>
      <c r="F77" s="1735"/>
      <c r="G77" s="1736"/>
      <c r="H77" s="1735">
        <f>H76</f>
        <v>401.74874413267537</v>
      </c>
      <c r="I77" s="567">
        <f>IF(H77&gt;0,SQRT(SUM(J69:J76))/H77,0)</f>
        <v>0</v>
      </c>
      <c r="J77" s="15"/>
      <c r="K77" s="117"/>
      <c r="L77" s="117"/>
      <c r="M77" s="117"/>
      <c r="N77" s="1753"/>
      <c r="O77" s="1753"/>
      <c r="P77" s="1753"/>
      <c r="Q77" s="1754"/>
      <c r="R77" s="1754"/>
      <c r="S77" s="1755"/>
      <c r="T77" s="1755"/>
      <c r="U77" s="1755"/>
      <c r="V77" s="1755"/>
      <c r="W77" s="117"/>
      <c r="X77" s="117"/>
      <c r="Y77" s="1757"/>
      <c r="Z77" s="1757"/>
      <c r="AA77" s="1757"/>
      <c r="AB77" s="1757"/>
      <c r="AC77" s="1757"/>
      <c r="AD77" s="1757"/>
      <c r="AE77" s="1757"/>
      <c r="AF77" s="1757"/>
      <c r="AG77" s="1757"/>
      <c r="AH77" s="117"/>
      <c r="AI77" s="117"/>
      <c r="AJ77" s="117"/>
      <c r="AK77" s="117"/>
      <c r="AL77" s="117"/>
      <c r="AM77" s="117"/>
      <c r="AN77" s="117"/>
      <c r="AO77" s="117"/>
      <c r="AP77" s="117"/>
      <c r="AQ77" s="117"/>
      <c r="AR77" s="117"/>
      <c r="AS77" s="117"/>
      <c r="AT77" s="117"/>
      <c r="AU77" s="117"/>
      <c r="AV77" s="117"/>
      <c r="AW77" s="117"/>
      <c r="AX77" s="117"/>
      <c r="BK77" s="883"/>
    </row>
    <row r="78" spans="1:63" ht="15" customHeight="1" thickBot="1" x14ac:dyDescent="0.3">
      <c r="A78" s="879"/>
      <c r="B78" s="2419" t="s">
        <v>1652</v>
      </c>
      <c r="C78" s="2420"/>
      <c r="D78" s="2420"/>
      <c r="E78" s="2420"/>
      <c r="F78" s="2420"/>
      <c r="G78" s="2420"/>
      <c r="H78" s="1738">
        <f>H77</f>
        <v>401.74874413267537</v>
      </c>
      <c r="I78" s="1003">
        <f>I69</f>
        <v>0</v>
      </c>
      <c r="J78" s="15"/>
      <c r="K78" s="117"/>
      <c r="L78" s="117"/>
      <c r="M78" s="117"/>
      <c r="N78" s="1753"/>
      <c r="O78" s="1753"/>
      <c r="P78" s="1753"/>
      <c r="Q78" s="1754"/>
      <c r="R78" s="1754"/>
      <c r="S78" s="1755"/>
      <c r="T78" s="1755"/>
      <c r="U78" s="1755"/>
      <c r="V78" s="1755"/>
      <c r="W78" s="117"/>
      <c r="X78" s="117"/>
      <c r="Y78" s="1757"/>
      <c r="Z78" s="1757"/>
      <c r="AA78" s="1757"/>
      <c r="AB78" s="1757"/>
      <c r="AC78" s="1757"/>
      <c r="AD78" s="1757"/>
      <c r="AE78" s="1757"/>
      <c r="AF78" s="1757"/>
      <c r="AG78" s="1757"/>
      <c r="AH78" s="117"/>
      <c r="AI78" s="117"/>
      <c r="AJ78" s="117"/>
      <c r="AK78" s="117"/>
      <c r="AL78" s="117"/>
      <c r="AM78" s="117"/>
      <c r="AN78" s="117"/>
      <c r="AO78" s="117"/>
      <c r="AP78" s="117"/>
      <c r="AQ78" s="117"/>
      <c r="AR78" s="117"/>
      <c r="AS78" s="117"/>
      <c r="AT78" s="117"/>
      <c r="AU78" s="117"/>
      <c r="AV78" s="117"/>
      <c r="AW78" s="117"/>
      <c r="AX78" s="117"/>
      <c r="BK78" s="883"/>
    </row>
    <row r="79" spans="1:63" ht="4.1500000000000004" customHeight="1" thickBot="1" x14ac:dyDescent="0.3">
      <c r="A79" s="879"/>
      <c r="B79" s="1018"/>
      <c r="C79" s="1018"/>
      <c r="D79" s="1018"/>
      <c r="E79" s="1018"/>
      <c r="F79" s="1018"/>
      <c r="G79" s="1018"/>
      <c r="H79" s="1018"/>
      <c r="I79" s="1759"/>
      <c r="J79" s="15"/>
      <c r="K79" s="117"/>
      <c r="L79" s="117"/>
      <c r="M79" s="117"/>
      <c r="N79" s="1760" t="s">
        <v>745</v>
      </c>
      <c r="O79" s="2436" t="s">
        <v>746</v>
      </c>
      <c r="P79" s="2437"/>
      <c r="Q79" s="1761" t="s">
        <v>747</v>
      </c>
      <c r="R79" s="1762" t="s">
        <v>748</v>
      </c>
      <c r="S79" s="1763" t="s">
        <v>749</v>
      </c>
      <c r="T79" s="1763" t="s">
        <v>750</v>
      </c>
      <c r="U79" s="1763" t="s">
        <v>751</v>
      </c>
      <c r="V79" s="1764" t="s">
        <v>752</v>
      </c>
      <c r="W79" s="117"/>
      <c r="X79" s="117"/>
      <c r="Y79" s="1757"/>
      <c r="Z79" s="1757"/>
      <c r="AA79" s="1757"/>
      <c r="AB79" s="1757"/>
      <c r="AC79" s="1757"/>
      <c r="AD79" s="1757"/>
      <c r="AE79" s="1757"/>
      <c r="AF79" s="1757"/>
      <c r="AG79" s="1757"/>
      <c r="AH79" s="117"/>
      <c r="AI79" s="117"/>
      <c r="AJ79" s="117"/>
      <c r="AK79" s="117"/>
      <c r="AL79" s="117"/>
      <c r="AM79" s="117"/>
      <c r="AN79" s="117"/>
      <c r="AO79" s="117"/>
      <c r="AP79" s="117"/>
      <c r="AQ79" s="117"/>
      <c r="AR79" s="117"/>
      <c r="AS79" s="117"/>
      <c r="AT79" s="117"/>
      <c r="AU79" s="117"/>
      <c r="AV79" s="117"/>
      <c r="AW79" s="117"/>
      <c r="AX79" s="117"/>
    </row>
    <row r="80" spans="1:63" ht="25.15" customHeight="1" thickBot="1" x14ac:dyDescent="0.3">
      <c r="A80" s="879"/>
      <c r="B80" s="2441" t="s">
        <v>1651</v>
      </c>
      <c r="C80" s="2442"/>
      <c r="D80" s="2442"/>
      <c r="E80" s="2442"/>
      <c r="F80" s="2442"/>
      <c r="G80" s="2442"/>
      <c r="H80" s="1765">
        <f>H78+H70+H50</f>
        <v>3.8805129326753445</v>
      </c>
      <c r="I80" s="1005">
        <f>IF(H80&gt;0,(SQRT(J50+J70))/H80,0)</f>
        <v>0</v>
      </c>
      <c r="J80" s="15">
        <f t="shared" si="1"/>
        <v>0</v>
      </c>
      <c r="K80" s="117"/>
      <c r="L80" s="117"/>
      <c r="M80" s="117"/>
      <c r="N80" s="1766" t="s">
        <v>745</v>
      </c>
      <c r="O80" s="2443" t="s">
        <v>746</v>
      </c>
      <c r="P80" s="2444"/>
      <c r="Q80" s="1767" t="s">
        <v>747</v>
      </c>
      <c r="R80" s="1768" t="s">
        <v>748</v>
      </c>
      <c r="S80" s="1769" t="s">
        <v>749</v>
      </c>
      <c r="T80" s="1769" t="s">
        <v>750</v>
      </c>
      <c r="U80" s="1769" t="s">
        <v>751</v>
      </c>
      <c r="V80" s="1770" t="s">
        <v>752</v>
      </c>
      <c r="W80" s="117"/>
      <c r="X80" s="117"/>
      <c r="Y80" s="2438" t="s">
        <v>753</v>
      </c>
      <c r="Z80" s="2438"/>
      <c r="AA80" s="2438"/>
      <c r="AB80" s="2438"/>
      <c r="AC80" s="2438"/>
      <c r="AD80" s="2438"/>
      <c r="AE80" s="2438"/>
      <c r="AF80" s="2438"/>
      <c r="AG80" s="2438"/>
      <c r="AH80" s="117"/>
      <c r="AI80" s="117"/>
      <c r="AJ80" s="117"/>
      <c r="AK80" s="117"/>
      <c r="AL80" s="117"/>
      <c r="AM80" s="117"/>
      <c r="AN80" s="117"/>
      <c r="AO80" s="117"/>
      <c r="AP80" s="117"/>
      <c r="AQ80" s="117"/>
      <c r="AR80" s="117"/>
      <c r="AS80" s="117"/>
      <c r="AT80" s="117"/>
      <c r="AU80" s="117"/>
      <c r="AV80" s="117"/>
      <c r="AW80" s="117"/>
      <c r="AX80" s="117"/>
      <c r="BK80" s="883"/>
    </row>
    <row r="81" spans="1:63" s="13" customFormat="1" ht="12.6" customHeight="1" x14ac:dyDescent="0.25">
      <c r="A81" s="879"/>
      <c r="B81" s="1771"/>
      <c r="C81" s="1771"/>
      <c r="D81" s="1771"/>
      <c r="E81" s="1771"/>
      <c r="F81" s="1771"/>
      <c r="G81" s="1771"/>
      <c r="H81" s="1772"/>
      <c r="I81" s="1004"/>
      <c r="J81" s="15"/>
      <c r="K81" s="879"/>
      <c r="L81" s="879"/>
      <c r="M81" s="879"/>
      <c r="N81" s="1649"/>
      <c r="O81" s="1649"/>
      <c r="P81" s="1649"/>
      <c r="Q81" s="1650"/>
      <c r="R81" s="1650"/>
      <c r="S81" s="1651"/>
      <c r="T81" s="1651"/>
      <c r="U81" s="1651"/>
      <c r="V81" s="1651"/>
      <c r="W81" s="879"/>
      <c r="X81" s="879"/>
      <c r="Y81" s="1569"/>
      <c r="Z81" s="1569"/>
      <c r="AA81" s="1569"/>
      <c r="AB81" s="1569"/>
      <c r="AC81" s="1569"/>
      <c r="AD81" s="1569"/>
      <c r="AE81" s="1569"/>
      <c r="AF81" s="1569"/>
      <c r="AG81" s="1569"/>
      <c r="AH81" s="879"/>
      <c r="AI81" s="879"/>
      <c r="AJ81" s="879"/>
      <c r="AK81" s="879"/>
      <c r="AL81" s="879"/>
      <c r="AM81" s="879"/>
      <c r="AN81" s="879"/>
      <c r="AO81" s="879"/>
      <c r="AP81" s="879"/>
      <c r="AQ81" s="879"/>
      <c r="AR81" s="879"/>
      <c r="AS81" s="879"/>
      <c r="AT81" s="879"/>
      <c r="AU81" s="879"/>
      <c r="AV81" s="879"/>
      <c r="AW81" s="879"/>
      <c r="AX81" s="879"/>
    </row>
    <row r="82" spans="1:63" ht="15.75" x14ac:dyDescent="0.25">
      <c r="A82" s="879"/>
      <c r="B82" s="2408" t="s">
        <v>1412</v>
      </c>
      <c r="C82" s="2408"/>
      <c r="D82" s="1773" t="s">
        <v>1653</v>
      </c>
      <c r="E82" s="2449">
        <f>'CAMBIO DE USO DE LA TIERRA'!G76</f>
        <v>379.87400000000002</v>
      </c>
      <c r="F82" s="2449"/>
      <c r="G82" s="2449"/>
      <c r="H82" s="2449"/>
      <c r="I82" s="2449"/>
      <c r="J82" s="15"/>
      <c r="K82" s="117"/>
      <c r="L82" s="117"/>
      <c r="M82" s="117"/>
      <c r="N82" s="1774"/>
      <c r="O82" s="1775"/>
      <c r="P82" s="1776"/>
      <c r="Q82" s="1777"/>
      <c r="R82" s="1778"/>
      <c r="S82" s="1779"/>
      <c r="T82" s="1779"/>
      <c r="U82" s="1779"/>
      <c r="V82" s="1780"/>
      <c r="W82" s="117"/>
      <c r="X82" s="117"/>
      <c r="Y82" s="1756"/>
      <c r="Z82" s="1756"/>
      <c r="AA82" s="1756"/>
      <c r="AB82" s="1756"/>
      <c r="AC82" s="1756"/>
      <c r="AD82" s="1756"/>
      <c r="AE82" s="1756"/>
      <c r="AF82" s="1756"/>
      <c r="AG82" s="1756"/>
      <c r="AH82" s="117"/>
      <c r="AI82" s="117"/>
      <c r="AJ82" s="117"/>
      <c r="AK82" s="117"/>
      <c r="AL82" s="117"/>
      <c r="AM82" s="117"/>
      <c r="AN82" s="117"/>
      <c r="AO82" s="117"/>
      <c r="AP82" s="117"/>
      <c r="AQ82" s="117"/>
      <c r="AR82" s="117"/>
      <c r="AS82" s="117"/>
      <c r="AT82" s="117"/>
      <c r="AU82" s="117"/>
      <c r="AV82" s="117"/>
      <c r="AW82" s="117"/>
      <c r="AX82" s="117"/>
      <c r="BK82" s="883"/>
    </row>
    <row r="83" spans="1:63" ht="15.75" x14ac:dyDescent="0.25">
      <c r="A83" s="879"/>
      <c r="B83" s="2408"/>
      <c r="C83" s="2408"/>
      <c r="D83" s="1773" t="s">
        <v>1654</v>
      </c>
      <c r="E83" s="2449">
        <f>E69+E62+E49+E41+E33+E24</f>
        <v>17.5</v>
      </c>
      <c r="F83" s="2449"/>
      <c r="G83" s="2449"/>
      <c r="H83" s="2449"/>
      <c r="I83" s="2449"/>
      <c r="J83" s="15"/>
      <c r="K83" s="117"/>
      <c r="L83" s="117"/>
      <c r="M83" s="117"/>
      <c r="N83" s="1760"/>
      <c r="O83" s="1781"/>
      <c r="P83" s="1782"/>
      <c r="Q83" s="1761"/>
      <c r="R83" s="1783"/>
      <c r="S83" s="1784"/>
      <c r="T83" s="1784"/>
      <c r="U83" s="1784"/>
      <c r="V83" s="1764"/>
      <c r="W83" s="117"/>
      <c r="X83" s="117"/>
      <c r="Y83" s="1757"/>
      <c r="Z83" s="1757"/>
      <c r="AA83" s="1757"/>
      <c r="AB83" s="1757"/>
      <c r="AC83" s="1757"/>
      <c r="AD83" s="1757"/>
      <c r="AE83" s="1757"/>
      <c r="AF83" s="1757"/>
      <c r="AG83" s="1757"/>
      <c r="AH83" s="117"/>
      <c r="AI83" s="117"/>
      <c r="AJ83" s="117"/>
      <c r="AK83" s="117"/>
      <c r="AL83" s="117"/>
      <c r="AM83" s="117"/>
      <c r="AN83" s="117"/>
      <c r="AO83" s="117"/>
      <c r="AP83" s="117"/>
      <c r="AQ83" s="117"/>
      <c r="AR83" s="117"/>
      <c r="AS83" s="117"/>
      <c r="AT83" s="117"/>
      <c r="AU83" s="117"/>
      <c r="AV83" s="117"/>
      <c r="AW83" s="117"/>
      <c r="AX83" s="117"/>
      <c r="BK83" s="883"/>
    </row>
    <row r="84" spans="1:63" ht="15.75" x14ac:dyDescent="0.25">
      <c r="A84" s="879"/>
      <c r="B84" s="2408"/>
      <c r="C84" s="2408"/>
      <c r="D84" s="1773" t="s">
        <v>1655</v>
      </c>
      <c r="E84" s="2450"/>
      <c r="F84" s="2450"/>
      <c r="G84" s="2450"/>
      <c r="H84" s="2450"/>
      <c r="I84" s="2450"/>
      <c r="J84" s="15"/>
      <c r="K84" s="117"/>
      <c r="L84" s="117"/>
      <c r="M84" s="117"/>
      <c r="N84" s="1760"/>
      <c r="O84" s="1781"/>
      <c r="P84" s="1782"/>
      <c r="Q84" s="1761"/>
      <c r="R84" s="1783"/>
      <c r="S84" s="1784"/>
      <c r="T84" s="1784"/>
      <c r="U84" s="1784"/>
      <c r="V84" s="1764"/>
      <c r="W84" s="117"/>
      <c r="X84" s="117"/>
      <c r="Y84" s="1757"/>
      <c r="Z84" s="1757"/>
      <c r="AA84" s="1757"/>
      <c r="AB84" s="1757"/>
      <c r="AC84" s="1757"/>
      <c r="AD84" s="1757"/>
      <c r="AE84" s="1757"/>
      <c r="AF84" s="1757"/>
      <c r="AG84" s="1757"/>
      <c r="AH84" s="117"/>
      <c r="AI84" s="117"/>
      <c r="AJ84" s="117"/>
      <c r="AK84" s="117"/>
      <c r="AL84" s="117"/>
      <c r="AM84" s="117"/>
      <c r="AN84" s="117"/>
      <c r="AO84" s="117"/>
      <c r="AP84" s="117"/>
      <c r="AQ84" s="117"/>
      <c r="AR84" s="117"/>
      <c r="AS84" s="117"/>
      <c r="AT84" s="117"/>
      <c r="AU84" s="117"/>
      <c r="AV84" s="117"/>
      <c r="AW84" s="117"/>
      <c r="AX84" s="117"/>
      <c r="BK84" s="883"/>
    </row>
    <row r="85" spans="1:63" ht="15.75" customHeight="1" x14ac:dyDescent="0.25">
      <c r="A85" s="879"/>
      <c r="B85" s="2408"/>
      <c r="C85" s="2408"/>
      <c r="D85" s="1773" t="s">
        <v>1413</v>
      </c>
      <c r="E85" s="2407" t="str">
        <f>IF((E82+E83)&lt;=E84,"CUMPLE","VERIFIQUE LOS DATOS DE LAS ÁREAS INGRESADAS")</f>
        <v>VERIFIQUE LOS DATOS DE LAS ÁREAS INGRESADAS</v>
      </c>
      <c r="F85" s="2407"/>
      <c r="G85" s="2407"/>
      <c r="H85" s="2407"/>
      <c r="I85" s="2407"/>
      <c r="J85" s="15">
        <f t="shared" si="1"/>
        <v>0</v>
      </c>
      <c r="K85" s="117"/>
      <c r="L85" s="117"/>
      <c r="M85" s="117"/>
      <c r="N85" s="1672" t="s">
        <v>754</v>
      </c>
      <c r="O85" s="2432" t="s">
        <v>706</v>
      </c>
      <c r="P85" s="2297"/>
      <c r="Q85" s="1673">
        <v>5488.7</v>
      </c>
      <c r="R85" s="1674">
        <v>96.2</v>
      </c>
      <c r="S85" s="1673">
        <v>527896.1</v>
      </c>
      <c r="T85" s="1674">
        <v>48.1</v>
      </c>
      <c r="U85" s="1673">
        <v>263948.09999999998</v>
      </c>
      <c r="V85" s="1673">
        <v>968689.4</v>
      </c>
      <c r="W85" s="117"/>
      <c r="X85" s="117"/>
      <c r="Y85" s="2433" t="s">
        <v>755</v>
      </c>
      <c r="Z85" s="2433"/>
      <c r="AA85" s="2433"/>
      <c r="AB85" s="2433"/>
      <c r="AC85" s="2433"/>
      <c r="AD85" s="2433"/>
      <c r="AE85" s="2433"/>
      <c r="AF85" s="2433"/>
      <c r="AG85" s="2433"/>
      <c r="AH85" s="117"/>
      <c r="AI85" s="117"/>
      <c r="AJ85" s="117"/>
      <c r="AK85" s="117"/>
      <c r="AL85" s="117"/>
      <c r="AM85" s="117"/>
      <c r="AN85" s="117"/>
      <c r="AO85" s="117"/>
      <c r="AP85" s="117"/>
      <c r="AQ85" s="117"/>
      <c r="AR85" s="117"/>
      <c r="AS85" s="117"/>
      <c r="AT85" s="117"/>
      <c r="AU85" s="117"/>
      <c r="AV85" s="117"/>
      <c r="AW85" s="117"/>
      <c r="AX85" s="117"/>
      <c r="BK85" s="883"/>
    </row>
    <row r="86" spans="1:63" hidden="1" x14ac:dyDescent="0.25">
      <c r="A86" s="879"/>
      <c r="B86" s="117"/>
      <c r="C86" s="117"/>
      <c r="D86" s="117"/>
      <c r="E86" s="117"/>
      <c r="F86" s="117"/>
      <c r="G86" s="117"/>
      <c r="H86" s="117"/>
      <c r="I86" s="117"/>
      <c r="J86" s="15"/>
      <c r="K86" s="117"/>
      <c r="L86" s="117"/>
      <c r="M86" s="117"/>
      <c r="N86" s="1672"/>
      <c r="O86" s="1785"/>
      <c r="P86" s="1786"/>
      <c r="Q86" s="1673"/>
      <c r="R86" s="1674"/>
      <c r="S86" s="1673"/>
      <c r="T86" s="1674"/>
      <c r="U86" s="1673"/>
      <c r="V86" s="1673"/>
      <c r="W86" s="117"/>
      <c r="X86" s="117"/>
      <c r="Y86" s="1787"/>
      <c r="Z86" s="1787"/>
      <c r="AA86" s="1787"/>
      <c r="AB86" s="1787"/>
      <c r="AC86" s="1787"/>
      <c r="AD86" s="1787"/>
      <c r="AE86" s="1787"/>
      <c r="AF86" s="1787"/>
      <c r="AG86" s="1787"/>
      <c r="AH86" s="117"/>
      <c r="AI86" s="117"/>
      <c r="AJ86" s="117"/>
      <c r="AK86" s="117"/>
      <c r="AL86" s="117"/>
      <c r="AM86" s="117"/>
      <c r="AN86" s="117"/>
      <c r="AO86" s="117"/>
      <c r="AP86" s="117"/>
      <c r="AQ86" s="117"/>
      <c r="AR86" s="117"/>
      <c r="AS86" s="117"/>
      <c r="AT86" s="117"/>
      <c r="AU86" s="117"/>
      <c r="AV86" s="117"/>
      <c r="AW86" s="117"/>
      <c r="AX86" s="117"/>
    </row>
    <row r="87" spans="1:63" hidden="1" x14ac:dyDescent="0.25">
      <c r="A87" s="879"/>
      <c r="B87" s="122" t="s">
        <v>649</v>
      </c>
      <c r="C87" s="117"/>
      <c r="D87" s="117"/>
      <c r="E87" s="122" t="s">
        <v>122</v>
      </c>
      <c r="F87" s="122"/>
      <c r="G87" s="117"/>
      <c r="H87" s="117"/>
      <c r="I87" s="122" t="s">
        <v>650</v>
      </c>
      <c r="J87" s="117"/>
      <c r="K87" s="117"/>
      <c r="L87" s="117"/>
      <c r="M87" s="117"/>
      <c r="N87" s="1672" t="s">
        <v>754</v>
      </c>
      <c r="O87" s="2435" t="s">
        <v>710</v>
      </c>
      <c r="P87" s="2285"/>
      <c r="Q87" s="1675">
        <v>39472439.899999999</v>
      </c>
      <c r="R87" s="1676">
        <v>258.89999999999998</v>
      </c>
      <c r="S87" s="1675">
        <v>10218406273.9</v>
      </c>
      <c r="T87" s="1676">
        <v>129.4</v>
      </c>
      <c r="U87" s="1675">
        <v>5109203136.8999996</v>
      </c>
      <c r="V87" s="1675">
        <v>18750775512.599998</v>
      </c>
      <c r="W87" s="117"/>
      <c r="X87" s="117"/>
      <c r="Y87" s="2424" t="s">
        <v>756</v>
      </c>
      <c r="Z87" s="2424"/>
      <c r="AA87" s="2424"/>
      <c r="AB87" s="2424"/>
      <c r="AC87" s="2424"/>
      <c r="AD87" s="2424"/>
      <c r="AE87" s="2424"/>
      <c r="AF87" s="2424"/>
      <c r="AG87" s="2424"/>
      <c r="AH87" s="117"/>
      <c r="AI87" s="117"/>
      <c r="AJ87" s="117"/>
      <c r="AK87" s="117"/>
      <c r="AL87" s="117"/>
      <c r="AM87" s="117"/>
      <c r="AN87" s="117"/>
      <c r="AO87" s="117"/>
      <c r="AP87" s="117"/>
      <c r="AQ87" s="117"/>
      <c r="AR87" s="117"/>
      <c r="AS87" s="117"/>
      <c r="AT87" s="117"/>
      <c r="AU87" s="117"/>
      <c r="AV87" s="117"/>
      <c r="AW87" s="117"/>
      <c r="AX87" s="117"/>
    </row>
    <row r="88" spans="1:63" hidden="1" x14ac:dyDescent="0.25">
      <c r="A88" s="879"/>
      <c r="B88" s="117"/>
      <c r="C88" s="117"/>
      <c r="D88" s="117"/>
      <c r="E88" s="117"/>
      <c r="F88" s="117"/>
      <c r="G88" s="117"/>
      <c r="H88" s="117"/>
      <c r="I88" s="117"/>
      <c r="J88" s="117"/>
      <c r="K88" s="117"/>
      <c r="L88" s="117"/>
      <c r="M88" s="117"/>
      <c r="N88" s="1672" t="s">
        <v>754</v>
      </c>
      <c r="O88" s="2432" t="s">
        <v>714</v>
      </c>
      <c r="P88" s="2297"/>
      <c r="Q88" s="1673">
        <v>598747.30000000005</v>
      </c>
      <c r="R88" s="1674">
        <v>164.1</v>
      </c>
      <c r="S88" s="1673">
        <v>98253243</v>
      </c>
      <c r="T88" s="1674">
        <v>82</v>
      </c>
      <c r="U88" s="1673">
        <v>49126621.5</v>
      </c>
      <c r="V88" s="1673">
        <v>180294700.90000001</v>
      </c>
      <c r="W88" s="117"/>
      <c r="X88" s="117"/>
      <c r="Y88" s="2400" t="s">
        <v>682</v>
      </c>
      <c r="Z88" s="2400"/>
      <c r="AA88" s="2400"/>
      <c r="AB88" s="2400"/>
      <c r="AC88" s="2400"/>
      <c r="AD88" s="2400"/>
      <c r="AE88" s="2400"/>
      <c r="AF88" s="2400"/>
      <c r="AG88" s="2400"/>
      <c r="AH88" s="117"/>
      <c r="AI88" s="117"/>
      <c r="AJ88" s="117"/>
      <c r="AK88" s="117"/>
      <c r="AL88" s="117"/>
      <c r="AM88" s="117"/>
      <c r="AN88" s="117"/>
      <c r="AO88" s="117"/>
      <c r="AP88" s="117"/>
      <c r="AQ88" s="117"/>
      <c r="AR88" s="117"/>
      <c r="AS88" s="117"/>
      <c r="AT88" s="117"/>
      <c r="AU88" s="117"/>
      <c r="AV88" s="117"/>
      <c r="AW88" s="117"/>
      <c r="AX88" s="117"/>
    </row>
    <row r="89" spans="1:63" hidden="1" x14ac:dyDescent="0.25">
      <c r="A89" s="879"/>
      <c r="B89" s="891" t="s">
        <v>757</v>
      </c>
      <c r="C89" s="2334" t="s">
        <v>758</v>
      </c>
      <c r="D89" s="2334"/>
      <c r="E89" s="2334"/>
      <c r="F89" s="138"/>
      <c r="G89" s="117"/>
      <c r="H89" s="117"/>
      <c r="I89" s="117"/>
      <c r="J89" s="117"/>
      <c r="K89" s="117"/>
      <c r="L89" s="117"/>
      <c r="M89" s="117"/>
      <c r="N89" s="1672" t="s">
        <v>754</v>
      </c>
      <c r="O89" s="2435" t="s">
        <v>726</v>
      </c>
      <c r="P89" s="2285"/>
      <c r="Q89" s="1675">
        <v>58123.9</v>
      </c>
      <c r="R89" s="1676">
        <v>191.4</v>
      </c>
      <c r="S89" s="1675">
        <v>11127457.800000001</v>
      </c>
      <c r="T89" s="1676">
        <v>95.7</v>
      </c>
      <c r="U89" s="1675">
        <v>5563728.9000000004</v>
      </c>
      <c r="V89" s="1675">
        <v>20418885</v>
      </c>
      <c r="W89" s="117"/>
      <c r="X89" s="117"/>
      <c r="Y89" s="2424"/>
      <c r="Z89" s="1605"/>
      <c r="AA89" s="1605"/>
      <c r="AB89" s="1605"/>
      <c r="AC89" s="2401" t="s">
        <v>658</v>
      </c>
      <c r="AD89" s="2401" t="s">
        <v>712</v>
      </c>
      <c r="AE89" s="1605"/>
      <c r="AF89" s="1605"/>
      <c r="AG89" s="1605"/>
      <c r="AH89" s="117"/>
      <c r="AI89" s="117"/>
      <c r="AJ89" s="117"/>
      <c r="AK89" s="117"/>
      <c r="AL89" s="117"/>
      <c r="AM89" s="117"/>
      <c r="AN89" s="117"/>
      <c r="AO89" s="117"/>
      <c r="AP89" s="117"/>
      <c r="AQ89" s="117"/>
      <c r="AR89" s="117"/>
      <c r="AS89" s="117"/>
      <c r="AT89" s="117"/>
      <c r="AU89" s="117"/>
      <c r="AV89" s="117"/>
      <c r="AW89" s="117"/>
      <c r="AX89" s="117"/>
    </row>
    <row r="90" spans="1:63" hidden="1" x14ac:dyDescent="0.25">
      <c r="A90" s="879"/>
      <c r="B90" s="1788" t="s">
        <v>759</v>
      </c>
      <c r="C90" s="2328" t="s">
        <v>760</v>
      </c>
      <c r="D90" s="2328"/>
      <c r="E90" s="2328"/>
      <c r="F90" s="139"/>
      <c r="G90" s="117"/>
      <c r="H90" s="117"/>
      <c r="I90" s="117"/>
      <c r="J90" s="117"/>
      <c r="K90" s="117"/>
      <c r="L90" s="117"/>
      <c r="M90" s="117"/>
      <c r="N90" s="1672" t="s">
        <v>754</v>
      </c>
      <c r="O90" s="2432" t="s">
        <v>729</v>
      </c>
      <c r="P90" s="2297"/>
      <c r="Q90" s="1674">
        <v>7.4</v>
      </c>
      <c r="R90" s="1674">
        <v>213.5</v>
      </c>
      <c r="S90" s="1673">
        <v>1573.1</v>
      </c>
      <c r="T90" s="1674">
        <v>106.8</v>
      </c>
      <c r="U90" s="1674">
        <v>786.5</v>
      </c>
      <c r="V90" s="1673">
        <v>2886.6</v>
      </c>
      <c r="W90" s="117"/>
      <c r="X90" s="117"/>
      <c r="Y90" s="2424"/>
      <c r="Z90" s="1605"/>
      <c r="AA90" s="1605"/>
      <c r="AB90" s="1619" t="s">
        <v>657</v>
      </c>
      <c r="AC90" s="2401"/>
      <c r="AD90" s="2401"/>
      <c r="AE90" s="1619" t="s">
        <v>659</v>
      </c>
      <c r="AF90" s="1622" t="s">
        <v>661</v>
      </c>
      <c r="AG90" s="1622" t="s">
        <v>661</v>
      </c>
      <c r="AH90" s="117"/>
      <c r="AI90" s="117"/>
      <c r="AJ90" s="117"/>
      <c r="AK90" s="117"/>
      <c r="AL90" s="117"/>
      <c r="AM90" s="117"/>
      <c r="AN90" s="117"/>
      <c r="AO90" s="117"/>
      <c r="AP90" s="117"/>
      <c r="AQ90" s="117"/>
      <c r="AR90" s="117"/>
      <c r="AS90" s="117"/>
      <c r="AT90" s="117"/>
      <c r="AU90" s="117"/>
      <c r="AV90" s="117"/>
      <c r="AW90" s="117"/>
      <c r="AX90" s="117"/>
    </row>
    <row r="91" spans="1:63" hidden="1" x14ac:dyDescent="0.25">
      <c r="A91" s="879"/>
      <c r="B91" s="1788" t="s">
        <v>761</v>
      </c>
      <c r="C91" s="2328" t="s">
        <v>762</v>
      </c>
      <c r="D91" s="2328"/>
      <c r="E91" s="2328"/>
      <c r="F91" s="139"/>
      <c r="G91" s="117"/>
      <c r="H91" s="117"/>
      <c r="I91" s="117"/>
      <c r="J91" s="117"/>
      <c r="K91" s="117"/>
      <c r="L91" s="117"/>
      <c r="M91" s="117"/>
      <c r="N91" s="1672" t="s">
        <v>754</v>
      </c>
      <c r="O91" s="2435" t="s">
        <v>735</v>
      </c>
      <c r="P91" s="2285"/>
      <c r="Q91" s="1675">
        <v>34129.699999999997</v>
      </c>
      <c r="R91" s="1676">
        <v>255.2</v>
      </c>
      <c r="S91" s="1675">
        <v>8711575.9000000004</v>
      </c>
      <c r="T91" s="1676">
        <v>127.6</v>
      </c>
      <c r="U91" s="1675">
        <v>4355787.9000000004</v>
      </c>
      <c r="V91" s="1675">
        <v>15985741.699999999</v>
      </c>
      <c r="W91" s="117"/>
      <c r="X91" s="117"/>
      <c r="Y91" s="2424"/>
      <c r="Z91" s="1604" t="s">
        <v>719</v>
      </c>
      <c r="AA91" s="1604"/>
      <c r="AB91" s="1605"/>
      <c r="AC91" s="2401"/>
      <c r="AD91" s="2401"/>
      <c r="AE91" s="1605"/>
      <c r="AF91" s="1622" t="s">
        <v>763</v>
      </c>
      <c r="AG91" s="1619" t="s">
        <v>659</v>
      </c>
      <c r="AH91" s="117"/>
      <c r="AI91" s="117"/>
      <c r="AJ91" s="117"/>
      <c r="AK91" s="117"/>
      <c r="AL91" s="117"/>
      <c r="AM91" s="117"/>
      <c r="AN91" s="117"/>
      <c r="AO91" s="117"/>
      <c r="AP91" s="117"/>
      <c r="AQ91" s="117"/>
      <c r="AR91" s="117"/>
      <c r="AS91" s="117"/>
      <c r="AT91" s="117"/>
      <c r="AU91" s="117"/>
      <c r="AV91" s="117"/>
      <c r="AW91" s="117"/>
      <c r="AX91" s="117"/>
    </row>
    <row r="92" spans="1:63" hidden="1" x14ac:dyDescent="0.25">
      <c r="A92" s="879"/>
      <c r="B92" s="1789" t="s">
        <v>764</v>
      </c>
      <c r="C92" s="2328" t="s">
        <v>765</v>
      </c>
      <c r="D92" s="2328"/>
      <c r="E92" s="2328"/>
      <c r="F92" s="139"/>
      <c r="G92" s="117"/>
      <c r="H92" s="117"/>
      <c r="I92" s="117"/>
      <c r="J92" s="117"/>
      <c r="K92" s="117"/>
      <c r="L92" s="117"/>
      <c r="M92" s="117"/>
      <c r="N92" s="1672" t="s">
        <v>754</v>
      </c>
      <c r="O92" s="2451" t="s">
        <v>118</v>
      </c>
      <c r="P92" s="2287"/>
      <c r="Q92" s="1679">
        <v>40168936.899999999</v>
      </c>
      <c r="R92" s="1680">
        <v>257.3</v>
      </c>
      <c r="S92" s="1679">
        <v>10337028019.700001</v>
      </c>
      <c r="T92" s="1680">
        <v>128.69999999999999</v>
      </c>
      <c r="U92" s="1679">
        <v>5168514009.8999996</v>
      </c>
      <c r="V92" s="1679">
        <v>18968446416.200001</v>
      </c>
      <c r="W92" s="117"/>
      <c r="X92" s="117"/>
      <c r="Y92" s="2424"/>
      <c r="Z92" s="1605"/>
      <c r="AA92" s="1605"/>
      <c r="AB92" s="1622" t="s">
        <v>766</v>
      </c>
      <c r="AC92" s="2452" t="s">
        <v>721</v>
      </c>
      <c r="AD92" s="2452"/>
      <c r="AE92" s="1622" t="s">
        <v>722</v>
      </c>
      <c r="AF92" s="1622" t="s">
        <v>723</v>
      </c>
      <c r="AG92" s="1622" t="s">
        <v>722</v>
      </c>
      <c r="AH92" s="117"/>
      <c r="AI92" s="117"/>
      <c r="AJ92" s="117"/>
      <c r="AK92" s="117"/>
      <c r="AL92" s="117"/>
      <c r="AM92" s="117"/>
      <c r="AN92" s="117"/>
      <c r="AO92" s="117"/>
      <c r="AP92" s="117"/>
      <c r="AQ92" s="117"/>
      <c r="AR92" s="117"/>
      <c r="AS92" s="117"/>
      <c r="AT92" s="117"/>
      <c r="AU92" s="117"/>
      <c r="AV92" s="117"/>
      <c r="AW92" s="117"/>
      <c r="AX92" s="117"/>
    </row>
    <row r="93" spans="1:63" hidden="1" x14ac:dyDescent="0.25">
      <c r="A93" s="879"/>
      <c r="B93" s="1789" t="s">
        <v>767</v>
      </c>
      <c r="C93" s="2328" t="s">
        <v>768</v>
      </c>
      <c r="D93" s="2328"/>
      <c r="E93" s="2328"/>
      <c r="F93" s="139"/>
      <c r="G93" s="117"/>
      <c r="H93" s="117"/>
      <c r="I93" s="117"/>
      <c r="J93" s="117"/>
      <c r="K93" s="117"/>
      <c r="L93" s="117"/>
      <c r="M93" s="117"/>
      <c r="N93" s="1681" t="s">
        <v>769</v>
      </c>
      <c r="O93" s="2453" t="s">
        <v>706</v>
      </c>
      <c r="P93" s="2292"/>
      <c r="Q93" s="1682">
        <v>271188.7</v>
      </c>
      <c r="R93" s="1683">
        <v>96.2</v>
      </c>
      <c r="S93" s="1682">
        <v>26082774.300000001</v>
      </c>
      <c r="T93" s="1683">
        <v>48.1</v>
      </c>
      <c r="U93" s="1682">
        <v>13041387.199999999</v>
      </c>
      <c r="V93" s="1682">
        <v>47861890.799999997</v>
      </c>
      <c r="W93" s="117"/>
      <c r="X93" s="117"/>
      <c r="Y93" s="2421" t="s">
        <v>665</v>
      </c>
      <c r="Z93" s="2421"/>
      <c r="AA93" s="2421"/>
      <c r="AB93" s="2421"/>
      <c r="AC93" s="2421"/>
      <c r="AD93" s="2421"/>
      <c r="AE93" s="2421"/>
      <c r="AF93" s="2421"/>
      <c r="AG93" s="2421"/>
      <c r="AH93" s="117"/>
      <c r="AI93" s="117"/>
      <c r="AJ93" s="117"/>
      <c r="AK93" s="117"/>
      <c r="AL93" s="117"/>
      <c r="AM93" s="117"/>
      <c r="AN93" s="117"/>
      <c r="AO93" s="117"/>
      <c r="AP93" s="117"/>
      <c r="AQ93" s="117"/>
      <c r="AR93" s="117"/>
      <c r="AS93" s="117"/>
      <c r="AT93" s="117"/>
      <c r="AU93" s="117"/>
      <c r="AV93" s="117"/>
      <c r="AW93" s="117"/>
      <c r="AX93" s="117"/>
    </row>
    <row r="94" spans="1:63" ht="49.5" hidden="1" customHeight="1" x14ac:dyDescent="0.25">
      <c r="A94" s="879"/>
      <c r="B94" s="2454" t="s">
        <v>770</v>
      </c>
      <c r="C94" s="2455" t="s">
        <v>771</v>
      </c>
      <c r="D94" s="2455"/>
      <c r="E94" s="2455"/>
      <c r="F94" s="140"/>
      <c r="G94" s="117"/>
      <c r="H94" s="117"/>
      <c r="I94" s="117"/>
      <c r="J94" s="117"/>
      <c r="K94" s="117"/>
      <c r="L94" s="117"/>
      <c r="M94" s="117"/>
      <c r="N94" s="1681" t="s">
        <v>769</v>
      </c>
      <c r="O94" s="2432" t="s">
        <v>710</v>
      </c>
      <c r="P94" s="2297"/>
      <c r="Q94" s="1673">
        <v>1763221</v>
      </c>
      <c r="R94" s="1674">
        <v>258.89999999999998</v>
      </c>
      <c r="S94" s="1673">
        <v>456452865</v>
      </c>
      <c r="T94" s="1674">
        <v>129.4</v>
      </c>
      <c r="U94" s="1673">
        <v>228226432.5</v>
      </c>
      <c r="V94" s="1673">
        <v>837591007.20000005</v>
      </c>
      <c r="W94" s="117"/>
      <c r="X94" s="117"/>
      <c r="Y94" s="2424" t="s">
        <v>685</v>
      </c>
      <c r="Z94" s="2424"/>
      <c r="AA94" s="1685" t="s">
        <v>663</v>
      </c>
      <c r="AB94" s="2400">
        <v>18</v>
      </c>
      <c r="AC94" s="1619">
        <v>14.5</v>
      </c>
      <c r="AD94" s="1619">
        <v>7</v>
      </c>
      <c r="AE94" s="2400">
        <v>5</v>
      </c>
      <c r="AF94" s="2400">
        <v>14</v>
      </c>
      <c r="AG94" s="1587" t="s">
        <v>772</v>
      </c>
      <c r="AH94" s="117"/>
      <c r="AI94" s="117"/>
      <c r="AJ94" s="117"/>
      <c r="AK94" s="117"/>
      <c r="AL94" s="117"/>
      <c r="AM94" s="117"/>
      <c r="AN94" s="117"/>
      <c r="AO94" s="117"/>
      <c r="AP94" s="117"/>
      <c r="AQ94" s="117"/>
      <c r="AR94" s="117"/>
      <c r="AS94" s="117"/>
      <c r="AT94" s="117"/>
      <c r="AU94" s="117"/>
      <c r="AV94" s="117"/>
      <c r="AW94" s="117"/>
      <c r="AX94" s="117"/>
    </row>
    <row r="95" spans="1:63" hidden="1" x14ac:dyDescent="0.25">
      <c r="A95" s="879"/>
      <c r="B95" s="2454"/>
      <c r="C95" s="2455"/>
      <c r="D95" s="2455"/>
      <c r="E95" s="2455"/>
      <c r="F95" s="140"/>
      <c r="G95" s="117"/>
      <c r="H95" s="117"/>
      <c r="I95" s="117"/>
      <c r="J95" s="117"/>
      <c r="K95" s="117"/>
      <c r="L95" s="117"/>
      <c r="M95" s="117"/>
      <c r="N95" s="1681" t="s">
        <v>769</v>
      </c>
      <c r="O95" s="2453" t="s">
        <v>714</v>
      </c>
      <c r="P95" s="2292"/>
      <c r="Q95" s="1682">
        <v>652129.80000000005</v>
      </c>
      <c r="R95" s="1683">
        <v>164.1</v>
      </c>
      <c r="S95" s="1682">
        <v>107013198.40000001</v>
      </c>
      <c r="T95" s="1683">
        <v>82</v>
      </c>
      <c r="U95" s="1682">
        <v>53506599.200000003</v>
      </c>
      <c r="V95" s="1682">
        <v>196369219.09999999</v>
      </c>
      <c r="W95" s="117"/>
      <c r="X95" s="117"/>
      <c r="Y95" s="2424"/>
      <c r="Z95" s="2424"/>
      <c r="AA95" s="1686" t="s">
        <v>664</v>
      </c>
      <c r="AB95" s="2400"/>
      <c r="AC95" s="1587">
        <v>5</v>
      </c>
      <c r="AD95" s="1587">
        <v>4</v>
      </c>
      <c r="AE95" s="2400"/>
      <c r="AF95" s="2400"/>
      <c r="AG95" s="1587"/>
      <c r="AH95" s="117"/>
      <c r="AI95" s="117"/>
      <c r="AJ95" s="117"/>
      <c r="AK95" s="117"/>
      <c r="AL95" s="117"/>
      <c r="AM95" s="117"/>
      <c r="AN95" s="117"/>
      <c r="AO95" s="117"/>
      <c r="AP95" s="117"/>
      <c r="AQ95" s="117"/>
      <c r="AR95" s="117"/>
      <c r="AS95" s="117"/>
      <c r="AT95" s="117"/>
      <c r="AU95" s="117"/>
      <c r="AV95" s="117"/>
      <c r="AW95" s="117"/>
      <c r="AX95" s="117"/>
    </row>
    <row r="96" spans="1:63" hidden="1" x14ac:dyDescent="0.25">
      <c r="A96" s="879"/>
      <c r="B96" s="117"/>
      <c r="C96" s="117"/>
      <c r="D96" s="117"/>
      <c r="E96" s="117"/>
      <c r="F96" s="117"/>
      <c r="G96" s="117"/>
      <c r="H96" s="117"/>
      <c r="I96" s="117"/>
      <c r="J96" s="117"/>
      <c r="K96" s="117"/>
      <c r="L96" s="117"/>
      <c r="M96" s="117"/>
      <c r="N96" s="1681" t="s">
        <v>769</v>
      </c>
      <c r="O96" s="2432" t="s">
        <v>717</v>
      </c>
      <c r="P96" s="2297"/>
      <c r="Q96" s="1673">
        <v>9356.9</v>
      </c>
      <c r="R96" s="1674">
        <v>172.2</v>
      </c>
      <c r="S96" s="1673">
        <v>1611386.7</v>
      </c>
      <c r="T96" s="1674">
        <v>86.1</v>
      </c>
      <c r="U96" s="1673">
        <v>805693.3</v>
      </c>
      <c r="V96" s="1673">
        <v>2956894.5</v>
      </c>
      <c r="W96" s="117"/>
      <c r="X96" s="117"/>
      <c r="Y96" s="2424"/>
      <c r="Z96" s="2424"/>
      <c r="AA96" s="1686" t="s">
        <v>666</v>
      </c>
      <c r="AB96" s="2400"/>
      <c r="AC96" s="1587">
        <v>19</v>
      </c>
      <c r="AD96" s="1587">
        <v>10.3</v>
      </c>
      <c r="AE96" s="2400"/>
      <c r="AF96" s="2400"/>
      <c r="AG96" s="1587"/>
      <c r="AH96" s="117"/>
      <c r="AI96" s="117"/>
      <c r="AJ96" s="117"/>
      <c r="AK96" s="117"/>
      <c r="AL96" s="117"/>
      <c r="AM96" s="117"/>
      <c r="AN96" s="117"/>
      <c r="AO96" s="117"/>
      <c r="AP96" s="117"/>
      <c r="AQ96" s="117"/>
      <c r="AR96" s="117"/>
      <c r="AS96" s="117"/>
      <c r="AT96" s="117"/>
      <c r="AU96" s="117"/>
      <c r="AV96" s="117"/>
      <c r="AW96" s="117"/>
      <c r="AX96" s="117"/>
    </row>
    <row r="97" spans="1:97" s="121" customFormat="1" ht="12.75" hidden="1" customHeight="1" x14ac:dyDescent="0.25">
      <c r="A97" s="879"/>
      <c r="B97" s="117"/>
      <c r="C97" s="117"/>
      <c r="D97" s="117"/>
      <c r="E97" s="117"/>
      <c r="F97" s="117"/>
      <c r="G97" s="117"/>
      <c r="H97" s="117"/>
      <c r="I97" s="117"/>
      <c r="J97" s="119"/>
      <c r="K97" s="119"/>
      <c r="L97" s="119"/>
      <c r="M97" s="119"/>
      <c r="N97" s="1681" t="s">
        <v>769</v>
      </c>
      <c r="O97" s="2453" t="s">
        <v>724</v>
      </c>
      <c r="P97" s="2292"/>
      <c r="Q97" s="1682">
        <v>972918.7</v>
      </c>
      <c r="R97" s="1683">
        <v>193</v>
      </c>
      <c r="S97" s="1682">
        <v>187764270.09999999</v>
      </c>
      <c r="T97" s="1683">
        <v>96.5</v>
      </c>
      <c r="U97" s="1682">
        <v>93882135</v>
      </c>
      <c r="V97" s="1682">
        <v>344547435.60000002</v>
      </c>
      <c r="W97" s="117"/>
      <c r="X97" s="117"/>
      <c r="Y97" s="2424" t="s">
        <v>688</v>
      </c>
      <c r="Z97" s="2424"/>
      <c r="AA97" s="1685" t="s">
        <v>663</v>
      </c>
      <c r="AB97" s="1619">
        <v>21</v>
      </c>
      <c r="AC97" s="1619">
        <v>16</v>
      </c>
      <c r="AD97" s="1619">
        <v>16</v>
      </c>
      <c r="AE97" s="2400">
        <v>16</v>
      </c>
      <c r="AF97" s="1619">
        <v>13</v>
      </c>
      <c r="AG97" s="1587" t="s">
        <v>772</v>
      </c>
      <c r="AH97" s="117"/>
      <c r="AI97" s="119"/>
      <c r="AJ97" s="119"/>
      <c r="AK97" s="119"/>
      <c r="AL97" s="119"/>
      <c r="AM97" s="119"/>
      <c r="AN97" s="119"/>
      <c r="AO97" s="119"/>
      <c r="AP97" s="119"/>
      <c r="AQ97" s="119"/>
      <c r="AR97" s="119"/>
      <c r="AS97" s="119"/>
      <c r="AT97" s="119"/>
      <c r="AU97" s="119"/>
      <c r="AV97" s="119"/>
      <c r="AW97" s="119"/>
      <c r="AX97" s="119"/>
      <c r="BK97" s="888"/>
      <c r="BL97" s="888"/>
      <c r="BM97" s="888"/>
      <c r="BN97" s="888"/>
      <c r="BO97" s="888"/>
      <c r="BP97" s="888"/>
      <c r="BQ97" s="888"/>
      <c r="BR97" s="888"/>
      <c r="BS97" s="888"/>
      <c r="BT97" s="888"/>
      <c r="BU97" s="888"/>
      <c r="BV97" s="888"/>
      <c r="BW97" s="888"/>
      <c r="BX97" s="888"/>
      <c r="BY97" s="888"/>
      <c r="BZ97" s="888"/>
      <c r="CA97" s="888"/>
      <c r="CB97" s="888"/>
      <c r="CC97" s="888"/>
      <c r="CD97" s="888"/>
      <c r="CE97" s="888"/>
      <c r="CF97" s="888"/>
      <c r="CG97" s="888"/>
      <c r="CH97" s="888"/>
      <c r="CI97" s="888"/>
      <c r="CJ97" s="888"/>
      <c r="CK97" s="888"/>
      <c r="CL97" s="888"/>
      <c r="CM97" s="888"/>
      <c r="CN97" s="888"/>
      <c r="CO97" s="888"/>
      <c r="CP97" s="888"/>
      <c r="CQ97" s="888"/>
      <c r="CR97" s="888"/>
      <c r="CS97" s="888"/>
    </row>
    <row r="98" spans="1:97" s="121" customFormat="1" hidden="1" x14ac:dyDescent="0.25">
      <c r="A98" s="879"/>
      <c r="B98" s="117"/>
      <c r="C98" s="117"/>
      <c r="D98" s="117"/>
      <c r="E98" s="117"/>
      <c r="F98" s="117"/>
      <c r="G98" s="117"/>
      <c r="H98" s="117"/>
      <c r="I98" s="117"/>
      <c r="J98" s="119"/>
      <c r="K98" s="119"/>
      <c r="L98" s="119"/>
      <c r="M98" s="119"/>
      <c r="N98" s="1681" t="s">
        <v>769</v>
      </c>
      <c r="O98" s="2432" t="s">
        <v>726</v>
      </c>
      <c r="P98" s="2297"/>
      <c r="Q98" s="1673">
        <v>2384237.4</v>
      </c>
      <c r="R98" s="1674">
        <v>191.4</v>
      </c>
      <c r="S98" s="1673">
        <v>456447020.60000002</v>
      </c>
      <c r="T98" s="1674">
        <v>95.7</v>
      </c>
      <c r="U98" s="1673">
        <v>228223510.30000001</v>
      </c>
      <c r="V98" s="1673">
        <v>837580282.79999995</v>
      </c>
      <c r="W98" s="119"/>
      <c r="X98" s="119"/>
      <c r="Y98" s="2424"/>
      <c r="Z98" s="2424"/>
      <c r="AA98" s="1686" t="s">
        <v>664</v>
      </c>
      <c r="AB98" s="1587">
        <v>6.4</v>
      </c>
      <c r="AC98" s="1587">
        <v>6.4</v>
      </c>
      <c r="AD98" s="1587">
        <v>6.4</v>
      </c>
      <c r="AE98" s="2400"/>
      <c r="AF98" s="1587">
        <v>8.5</v>
      </c>
      <c r="AG98" s="1587"/>
      <c r="AH98" s="119"/>
      <c r="AI98" s="119"/>
      <c r="AJ98" s="119"/>
      <c r="AK98" s="119"/>
      <c r="AL98" s="119"/>
      <c r="AM98" s="119"/>
      <c r="AN98" s="119"/>
      <c r="AO98" s="119"/>
      <c r="AP98" s="119"/>
      <c r="AQ98" s="119"/>
      <c r="AR98" s="119"/>
      <c r="AS98" s="119"/>
      <c r="AT98" s="119"/>
      <c r="AU98" s="119"/>
      <c r="AV98" s="119"/>
      <c r="AW98" s="119"/>
      <c r="AX98" s="119"/>
      <c r="BK98" s="888"/>
      <c r="BL98" s="888"/>
      <c r="BM98" s="888"/>
      <c r="BN98" s="888"/>
      <c r="BO98" s="888"/>
      <c r="BP98" s="888"/>
      <c r="BQ98" s="888"/>
      <c r="BR98" s="888"/>
      <c r="BS98" s="888"/>
      <c r="BT98" s="888"/>
      <c r="BU98" s="888"/>
      <c r="BV98" s="888"/>
      <c r="BW98" s="888"/>
      <c r="BX98" s="888"/>
      <c r="BY98" s="888"/>
      <c r="BZ98" s="888"/>
      <c r="CA98" s="888"/>
      <c r="CB98" s="888"/>
      <c r="CC98" s="888"/>
      <c r="CD98" s="888"/>
      <c r="CE98" s="888"/>
      <c r="CF98" s="888"/>
      <c r="CG98" s="888"/>
      <c r="CH98" s="888"/>
      <c r="CI98" s="888"/>
      <c r="CJ98" s="888"/>
      <c r="CK98" s="888"/>
      <c r="CL98" s="888"/>
      <c r="CM98" s="888"/>
      <c r="CN98" s="888"/>
      <c r="CO98" s="888"/>
      <c r="CP98" s="888"/>
      <c r="CQ98" s="888"/>
      <c r="CR98" s="888"/>
      <c r="CS98" s="888"/>
    </row>
    <row r="99" spans="1:97" s="121" customFormat="1" hidden="1" x14ac:dyDescent="0.25">
      <c r="A99" s="879"/>
      <c r="B99" s="117"/>
      <c r="C99" s="117"/>
      <c r="D99" s="117"/>
      <c r="E99" s="117"/>
      <c r="F99" s="117"/>
      <c r="G99" s="117"/>
      <c r="H99" s="117"/>
      <c r="I99" s="117"/>
      <c r="J99" s="119"/>
      <c r="K99" s="119"/>
      <c r="L99" s="119"/>
      <c r="M99" s="119"/>
      <c r="N99" s="1681" t="s">
        <v>769</v>
      </c>
      <c r="O99" s="2453" t="s">
        <v>729</v>
      </c>
      <c r="P99" s="2292"/>
      <c r="Q99" s="1682">
        <v>594153.19999999995</v>
      </c>
      <c r="R99" s="1683">
        <v>213.5</v>
      </c>
      <c r="S99" s="1682">
        <v>126858751.5</v>
      </c>
      <c r="T99" s="1683">
        <v>106.8</v>
      </c>
      <c r="U99" s="1682">
        <v>63429375.799999997</v>
      </c>
      <c r="V99" s="1682">
        <v>232785809.09999999</v>
      </c>
      <c r="W99" s="119"/>
      <c r="X99" s="119"/>
      <c r="Y99" s="2424"/>
      <c r="Z99" s="2424"/>
      <c r="AA99" s="1686" t="s">
        <v>666</v>
      </c>
      <c r="AB99" s="1587">
        <v>38.4</v>
      </c>
      <c r="AC99" s="1587">
        <v>32</v>
      </c>
      <c r="AD99" s="1587">
        <v>32</v>
      </c>
      <c r="AE99" s="2400"/>
      <c r="AF99" s="1587">
        <v>17.5</v>
      </c>
      <c r="AG99" s="1587"/>
      <c r="AH99" s="119"/>
      <c r="AI99" s="119"/>
      <c r="AJ99" s="119"/>
      <c r="AK99" s="119"/>
      <c r="AL99" s="119"/>
      <c r="AM99" s="119"/>
      <c r="AN99" s="119"/>
      <c r="AO99" s="119"/>
      <c r="AP99" s="119"/>
      <c r="AQ99" s="119"/>
      <c r="AR99" s="119"/>
      <c r="AS99" s="119"/>
      <c r="AT99" s="119"/>
      <c r="AU99" s="119"/>
      <c r="AV99" s="119"/>
      <c r="AW99" s="119"/>
      <c r="AX99" s="119"/>
      <c r="BK99" s="888"/>
      <c r="BL99" s="888"/>
      <c r="BM99" s="888"/>
      <c r="BN99" s="888"/>
      <c r="BO99" s="888"/>
      <c r="BP99" s="888"/>
      <c r="BQ99" s="888"/>
      <c r="BR99" s="888"/>
      <c r="BS99" s="888"/>
      <c r="BT99" s="888"/>
      <c r="BU99" s="888"/>
      <c r="BV99" s="888"/>
      <c r="BW99" s="888"/>
      <c r="BX99" s="888"/>
      <c r="BY99" s="888"/>
      <c r="BZ99" s="888"/>
      <c r="CA99" s="888"/>
      <c r="CB99" s="888"/>
      <c r="CC99" s="888"/>
      <c r="CD99" s="888"/>
      <c r="CE99" s="888"/>
      <c r="CF99" s="888"/>
      <c r="CG99" s="888"/>
      <c r="CH99" s="888"/>
      <c r="CI99" s="888"/>
      <c r="CJ99" s="888"/>
      <c r="CK99" s="888"/>
      <c r="CL99" s="888"/>
      <c r="CM99" s="888"/>
      <c r="CN99" s="888"/>
      <c r="CO99" s="888"/>
      <c r="CP99" s="888"/>
      <c r="CQ99" s="888"/>
      <c r="CR99" s="888"/>
      <c r="CS99" s="888"/>
    </row>
    <row r="100" spans="1:97" s="121" customFormat="1" hidden="1" x14ac:dyDescent="0.25">
      <c r="A100" s="879"/>
      <c r="B100" s="117"/>
      <c r="C100" s="117"/>
      <c r="D100" s="117"/>
      <c r="E100" s="117"/>
      <c r="F100" s="117"/>
      <c r="G100" s="117"/>
      <c r="H100" s="117"/>
      <c r="I100" s="117"/>
      <c r="J100" s="119"/>
      <c r="K100" s="119"/>
      <c r="L100" s="119"/>
      <c r="M100" s="119"/>
      <c r="N100" s="1681" t="s">
        <v>769</v>
      </c>
      <c r="O100" s="2432" t="s">
        <v>733</v>
      </c>
      <c r="P100" s="2297"/>
      <c r="Q100" s="1673">
        <v>1550640.1</v>
      </c>
      <c r="R100" s="1674">
        <v>257.60000000000002</v>
      </c>
      <c r="S100" s="1673">
        <v>399478491.60000002</v>
      </c>
      <c r="T100" s="1674">
        <v>128.80000000000001</v>
      </c>
      <c r="U100" s="1673">
        <v>199739245.80000001</v>
      </c>
      <c r="V100" s="1673">
        <v>733043032</v>
      </c>
      <c r="W100" s="119"/>
      <c r="X100" s="119"/>
      <c r="Y100" s="2424" t="s">
        <v>691</v>
      </c>
      <c r="Z100" s="2424"/>
      <c r="AA100" s="1685" t="s">
        <v>663</v>
      </c>
      <c r="AB100" s="1587">
        <v>15</v>
      </c>
      <c r="AC100" s="1587">
        <v>8</v>
      </c>
      <c r="AD100" s="1587">
        <v>8</v>
      </c>
      <c r="AE100" s="2399" t="s">
        <v>772</v>
      </c>
      <c r="AF100" s="2399">
        <v>2.2000000000000002</v>
      </c>
      <c r="AG100" s="2399" t="s">
        <v>772</v>
      </c>
      <c r="AH100" s="119"/>
      <c r="AI100" s="119"/>
      <c r="AJ100" s="119"/>
      <c r="AK100" s="119"/>
      <c r="AL100" s="119"/>
      <c r="AM100" s="119"/>
      <c r="AN100" s="119"/>
      <c r="AO100" s="119"/>
      <c r="AP100" s="119"/>
      <c r="AQ100" s="119"/>
      <c r="AR100" s="119"/>
      <c r="AS100" s="119"/>
      <c r="AT100" s="119"/>
      <c r="AU100" s="119"/>
      <c r="AV100" s="119" t="s">
        <v>1208</v>
      </c>
      <c r="AW100" s="119"/>
      <c r="AX100" s="119"/>
      <c r="BK100" s="888"/>
      <c r="BL100" s="888"/>
      <c r="BM100" s="888"/>
      <c r="BN100" s="888"/>
      <c r="BO100" s="888"/>
      <c r="BP100" s="888"/>
      <c r="BQ100" s="888"/>
      <c r="BR100" s="888"/>
      <c r="BS100" s="888"/>
      <c r="BT100" s="888"/>
      <c r="BU100" s="888"/>
      <c r="BV100" s="888"/>
      <c r="BW100" s="888"/>
      <c r="BX100" s="888"/>
      <c r="BY100" s="888"/>
      <c r="BZ100" s="888"/>
      <c r="CA100" s="888"/>
      <c r="CB100" s="888"/>
      <c r="CC100" s="888"/>
      <c r="CD100" s="888"/>
      <c r="CE100" s="888"/>
      <c r="CF100" s="888"/>
      <c r="CG100" s="888"/>
      <c r="CH100" s="888"/>
      <c r="CI100" s="888"/>
      <c r="CJ100" s="888"/>
      <c r="CK100" s="888"/>
      <c r="CL100" s="888"/>
      <c r="CM100" s="888"/>
      <c r="CN100" s="888"/>
      <c r="CO100" s="888"/>
      <c r="CP100" s="888"/>
      <c r="CQ100" s="888"/>
      <c r="CR100" s="888"/>
      <c r="CS100" s="888"/>
    </row>
    <row r="101" spans="1:97" s="121" customFormat="1" hidden="1" x14ac:dyDescent="0.25">
      <c r="A101" s="879"/>
      <c r="B101" s="117"/>
      <c r="C101" s="117"/>
      <c r="D101" s="117"/>
      <c r="E101" s="117"/>
      <c r="F101" s="117"/>
      <c r="G101" s="117"/>
      <c r="H101" s="117"/>
      <c r="I101" s="117"/>
      <c r="J101" s="119"/>
      <c r="K101" s="119"/>
      <c r="L101" s="119"/>
      <c r="M101" s="119"/>
      <c r="N101" s="1681" t="s">
        <v>769</v>
      </c>
      <c r="O101" s="2456" t="s">
        <v>118</v>
      </c>
      <c r="P101" s="2299"/>
      <c r="Q101" s="1687">
        <v>8197845.7999999998</v>
      </c>
      <c r="R101" s="1688">
        <v>214.9</v>
      </c>
      <c r="S101" s="1687">
        <v>1761708758.0999999</v>
      </c>
      <c r="T101" s="1688">
        <v>107.4</v>
      </c>
      <c r="U101" s="1687">
        <v>880854379.10000002</v>
      </c>
      <c r="V101" s="1687">
        <v>3232735571.1999998</v>
      </c>
      <c r="W101" s="119"/>
      <c r="X101" s="119"/>
      <c r="Y101" s="2424"/>
      <c r="Z101" s="2424"/>
      <c r="AA101" s="1686" t="s">
        <v>664</v>
      </c>
      <c r="AB101" s="1587"/>
      <c r="AC101" s="1587">
        <v>3.8</v>
      </c>
      <c r="AD101" s="1587">
        <v>3.8</v>
      </c>
      <c r="AE101" s="2399"/>
      <c r="AF101" s="2399"/>
      <c r="AG101" s="2399"/>
      <c r="AH101" s="119"/>
      <c r="AI101" s="119"/>
      <c r="AJ101" s="119"/>
      <c r="AK101" s="119"/>
      <c r="AL101" s="119"/>
      <c r="AM101" s="119"/>
      <c r="AN101" s="119"/>
      <c r="AO101" s="119"/>
      <c r="AP101" s="119"/>
      <c r="AQ101" s="119"/>
      <c r="AR101" s="119"/>
      <c r="AS101" s="119"/>
      <c r="AT101" s="119"/>
      <c r="AU101" s="119"/>
      <c r="AV101" s="119"/>
      <c r="AW101" s="119"/>
      <c r="AX101" s="119"/>
      <c r="BK101" s="888"/>
      <c r="BL101" s="888"/>
      <c r="BM101" s="888"/>
      <c r="BN101" s="888"/>
      <c r="BO101" s="888"/>
      <c r="BP101" s="888"/>
      <c r="BQ101" s="888"/>
      <c r="BR101" s="888"/>
      <c r="BS101" s="888"/>
      <c r="BT101" s="888"/>
      <c r="BU101" s="888"/>
      <c r="BV101" s="888"/>
      <c r="BW101" s="888"/>
      <c r="BX101" s="888"/>
      <c r="BY101" s="888"/>
      <c r="BZ101" s="888"/>
      <c r="CA101" s="888"/>
      <c r="CB101" s="888"/>
      <c r="CC101" s="888"/>
      <c r="CD101" s="888"/>
      <c r="CE101" s="888"/>
      <c r="CF101" s="888"/>
      <c r="CG101" s="888"/>
      <c r="CH101" s="888"/>
      <c r="CI101" s="888"/>
      <c r="CJ101" s="888"/>
      <c r="CK101" s="888"/>
      <c r="CL101" s="888"/>
      <c r="CM101" s="888"/>
      <c r="CN101" s="888"/>
      <c r="CO101" s="888"/>
      <c r="CP101" s="888"/>
      <c r="CQ101" s="888"/>
      <c r="CR101" s="888"/>
      <c r="CS101" s="888"/>
    </row>
    <row r="102" spans="1:97" s="121" customFormat="1" ht="121.5" hidden="1" customHeight="1" x14ac:dyDescent="0.25">
      <c r="A102" s="879"/>
      <c r="B102" s="117"/>
      <c r="C102" s="117"/>
      <c r="D102" s="117"/>
      <c r="E102" s="117"/>
      <c r="F102" s="117"/>
      <c r="G102" s="117"/>
      <c r="H102" s="117"/>
      <c r="I102" s="117"/>
      <c r="J102" s="119"/>
      <c r="K102" s="119"/>
      <c r="L102" s="119"/>
      <c r="M102" s="119"/>
      <c r="N102" s="1672" t="s">
        <v>773</v>
      </c>
      <c r="O102" s="2432" t="s">
        <v>706</v>
      </c>
      <c r="P102" s="2297"/>
      <c r="Q102" s="1673">
        <v>423463.4</v>
      </c>
      <c r="R102" s="1674">
        <v>96.2</v>
      </c>
      <c r="S102" s="1673">
        <v>40728474</v>
      </c>
      <c r="T102" s="1674">
        <v>48.1</v>
      </c>
      <c r="U102" s="1673">
        <v>20364237</v>
      </c>
      <c r="V102" s="1673">
        <v>74736749.799999997</v>
      </c>
      <c r="W102" s="119"/>
      <c r="X102" s="119"/>
      <c r="Y102" s="2424"/>
      <c r="Z102" s="2424"/>
      <c r="AA102" s="1686" t="s">
        <v>666</v>
      </c>
      <c r="AB102" s="1587"/>
      <c r="AC102" s="1587">
        <v>11.5</v>
      </c>
      <c r="AD102" s="1587">
        <v>11.5</v>
      </c>
      <c r="AE102" s="2399"/>
      <c r="AF102" s="2399"/>
      <c r="AG102" s="2399"/>
      <c r="AH102" s="119"/>
      <c r="AI102" s="119"/>
      <c r="AJ102" s="119"/>
      <c r="AK102" s="119"/>
      <c r="AL102" s="119"/>
      <c r="AM102" s="119"/>
      <c r="AN102" s="119"/>
      <c r="AO102" s="119"/>
      <c r="AP102" s="119"/>
      <c r="AQ102" s="119"/>
      <c r="AR102" s="119"/>
      <c r="AS102" s="119"/>
      <c r="AT102" s="119"/>
      <c r="AU102" s="119"/>
      <c r="AV102" s="1689"/>
      <c r="AW102" s="1689" t="s">
        <v>1207</v>
      </c>
      <c r="AX102" s="1689" t="s">
        <v>1203</v>
      </c>
      <c r="AY102" s="1689" t="s">
        <v>1204</v>
      </c>
      <c r="AZ102" s="1689" t="s">
        <v>1205</v>
      </c>
      <c r="BA102" s="1689" t="s">
        <v>1206</v>
      </c>
      <c r="BB102" s="1689" t="s">
        <v>1210</v>
      </c>
      <c r="BC102" s="1689" t="s">
        <v>1212</v>
      </c>
      <c r="BD102" s="1689" t="s">
        <v>1213</v>
      </c>
      <c r="BE102" s="1689" t="s">
        <v>120</v>
      </c>
      <c r="BF102" s="1689"/>
      <c r="BK102" s="888"/>
      <c r="BL102" s="888"/>
      <c r="BM102" s="888"/>
      <c r="BN102" s="888"/>
      <c r="BO102" s="888"/>
      <c r="BP102" s="888"/>
      <c r="BQ102" s="888"/>
      <c r="BR102" s="888"/>
      <c r="BS102" s="888"/>
      <c r="BT102" s="888"/>
      <c r="BU102" s="888"/>
      <c r="BV102" s="888"/>
      <c r="BW102" s="888"/>
      <c r="BX102" s="888"/>
      <c r="BY102" s="888"/>
      <c r="BZ102" s="888"/>
      <c r="CA102" s="888"/>
      <c r="CB102" s="888"/>
      <c r="CC102" s="888"/>
      <c r="CD102" s="888"/>
      <c r="CE102" s="888"/>
      <c r="CF102" s="888"/>
      <c r="CG102" s="888"/>
      <c r="CH102" s="888"/>
      <c r="CI102" s="888"/>
      <c r="CJ102" s="888"/>
      <c r="CK102" s="888"/>
      <c r="CL102" s="888"/>
      <c r="CM102" s="888"/>
      <c r="CN102" s="888"/>
      <c r="CO102" s="888"/>
      <c r="CP102" s="888"/>
      <c r="CQ102" s="888"/>
      <c r="CR102" s="888"/>
      <c r="CS102" s="888"/>
    </row>
    <row r="103" spans="1:97" s="121" customFormat="1" hidden="1" x14ac:dyDescent="0.25">
      <c r="A103" s="879"/>
      <c r="B103" s="117"/>
      <c r="C103" s="117"/>
      <c r="D103" s="117"/>
      <c r="E103" s="117"/>
      <c r="F103" s="117"/>
      <c r="G103" s="117"/>
      <c r="H103" s="117"/>
      <c r="I103" s="117"/>
      <c r="J103" s="119"/>
      <c r="K103" s="119"/>
      <c r="L103" s="119"/>
      <c r="M103" s="119"/>
      <c r="N103" s="1672" t="s">
        <v>773</v>
      </c>
      <c r="O103" s="2432" t="s">
        <v>714</v>
      </c>
      <c r="P103" s="2297"/>
      <c r="Q103" s="1673">
        <v>265714</v>
      </c>
      <c r="R103" s="1674">
        <v>164.1</v>
      </c>
      <c r="S103" s="1673">
        <v>43603133.700000003</v>
      </c>
      <c r="T103" s="1674">
        <v>82</v>
      </c>
      <c r="U103" s="1673">
        <v>21801566.800000001</v>
      </c>
      <c r="V103" s="1673">
        <v>80011750.299999997</v>
      </c>
      <c r="W103" s="119"/>
      <c r="X103" s="119"/>
      <c r="Y103" s="2424"/>
      <c r="Z103" s="2424"/>
      <c r="AA103" s="1686" t="s">
        <v>664</v>
      </c>
      <c r="AB103" s="1587">
        <v>5</v>
      </c>
      <c r="AC103" s="1587">
        <v>8</v>
      </c>
      <c r="AD103" s="1587">
        <v>3.2</v>
      </c>
      <c r="AE103" s="2399"/>
      <c r="AF103" s="2399"/>
      <c r="AG103" s="2399"/>
      <c r="AH103" s="119"/>
      <c r="AI103" s="119"/>
      <c r="AJ103" s="119"/>
      <c r="AK103" s="119"/>
      <c r="AL103" s="119"/>
      <c r="AM103" s="119"/>
      <c r="AN103" s="119"/>
      <c r="AO103" s="119"/>
      <c r="AP103" s="119"/>
      <c r="AQ103" s="119"/>
      <c r="AR103" s="119"/>
      <c r="AS103" s="119"/>
      <c r="AT103" s="119"/>
      <c r="AU103" s="119"/>
      <c r="AV103" s="1690" t="s">
        <v>1194</v>
      </c>
      <c r="AW103" s="1691">
        <v>0.47</v>
      </c>
      <c r="AX103" s="1691">
        <v>300</v>
      </c>
      <c r="AY103" s="1691">
        <v>150</v>
      </c>
      <c r="AZ103" s="1691">
        <v>7</v>
      </c>
      <c r="BA103" s="1691">
        <v>15</v>
      </c>
      <c r="BB103" s="1691">
        <v>0.37</v>
      </c>
      <c r="BC103" s="1691">
        <f>AZ103*(1+BB103)*AW103</f>
        <v>4.5072999999999999</v>
      </c>
      <c r="BD103" s="1691">
        <f>BA103*(1+BB103)*AW103</f>
        <v>9.6585000000000001</v>
      </c>
      <c r="BE103" s="141">
        <f>SQRT((30%*30%)+(6%*6%))</f>
        <v>0.3059411708155671</v>
      </c>
      <c r="BF103" s="1690"/>
      <c r="BK103" s="888"/>
      <c r="BL103" s="888"/>
      <c r="BM103" s="888"/>
      <c r="BN103" s="888"/>
      <c r="BO103" s="888"/>
      <c r="BP103" s="888"/>
      <c r="BQ103" s="888"/>
      <c r="BR103" s="888"/>
      <c r="BS103" s="888"/>
      <c r="BT103" s="888"/>
      <c r="BU103" s="888"/>
      <c r="BV103" s="888"/>
      <c r="BW103" s="888"/>
      <c r="BX103" s="888"/>
      <c r="BY103" s="888"/>
      <c r="BZ103" s="888"/>
      <c r="CA103" s="888"/>
      <c r="CB103" s="888"/>
      <c r="CC103" s="888"/>
      <c r="CD103" s="888"/>
      <c r="CE103" s="888"/>
      <c r="CF103" s="888"/>
      <c r="CG103" s="888"/>
      <c r="CH103" s="888"/>
      <c r="CI103" s="888"/>
      <c r="CJ103" s="888"/>
      <c r="CK103" s="888"/>
      <c r="CL103" s="888"/>
      <c r="CM103" s="888"/>
      <c r="CN103" s="888"/>
      <c r="CO103" s="888"/>
      <c r="CP103" s="888"/>
      <c r="CQ103" s="888"/>
      <c r="CR103" s="888"/>
      <c r="CS103" s="888"/>
    </row>
    <row r="104" spans="1:97" s="121" customFormat="1" hidden="1" x14ac:dyDescent="0.25">
      <c r="A104" s="879"/>
      <c r="B104" s="117"/>
      <c r="C104" s="117"/>
      <c r="D104" s="117"/>
      <c r="E104" s="117"/>
      <c r="F104" s="117"/>
      <c r="G104" s="117"/>
      <c r="H104" s="117"/>
      <c r="I104" s="117"/>
      <c r="J104" s="119"/>
      <c r="K104" s="119"/>
      <c r="L104" s="119"/>
      <c r="M104" s="119"/>
      <c r="N104" s="1672" t="s">
        <v>773</v>
      </c>
      <c r="O104" s="2435" t="s">
        <v>724</v>
      </c>
      <c r="P104" s="2285"/>
      <c r="Q104" s="1675">
        <v>121879.3</v>
      </c>
      <c r="R104" s="1676">
        <v>193</v>
      </c>
      <c r="S104" s="1675">
        <v>23521575.199999999</v>
      </c>
      <c r="T104" s="1676">
        <v>96.5</v>
      </c>
      <c r="U104" s="1675">
        <v>11760787.6</v>
      </c>
      <c r="V104" s="1675">
        <v>43162090.399999999</v>
      </c>
      <c r="W104" s="119"/>
      <c r="X104" s="119"/>
      <c r="Y104" s="2424"/>
      <c r="Z104" s="2424"/>
      <c r="AA104" s="1686" t="s">
        <v>666</v>
      </c>
      <c r="AB104" s="1587">
        <v>35</v>
      </c>
      <c r="AC104" s="1587">
        <v>40</v>
      </c>
      <c r="AD104" s="1587">
        <v>11.8</v>
      </c>
      <c r="AE104" s="2399"/>
      <c r="AF104" s="2399"/>
      <c r="AG104" s="2399"/>
      <c r="AH104" s="119"/>
      <c r="AI104" s="119"/>
      <c r="AJ104" s="119"/>
      <c r="AK104" s="119"/>
      <c r="AL104" s="119"/>
      <c r="AM104" s="119"/>
      <c r="AN104" s="119"/>
      <c r="AO104" s="119"/>
      <c r="AP104" s="119"/>
      <c r="AQ104" s="119"/>
      <c r="AR104" s="119"/>
      <c r="AS104" s="119"/>
      <c r="AT104" s="119"/>
      <c r="AU104" s="119"/>
      <c r="AV104" s="1690" t="s">
        <v>1195</v>
      </c>
      <c r="AW104" s="1691">
        <v>0.47</v>
      </c>
      <c r="AX104" s="1691">
        <v>180</v>
      </c>
      <c r="AY104" s="1691">
        <v>120</v>
      </c>
      <c r="AZ104" s="1691">
        <v>5</v>
      </c>
      <c r="BA104" s="1691">
        <v>10</v>
      </c>
      <c r="BB104" s="1691">
        <f>(0.24+0.2)/2</f>
        <v>0.22</v>
      </c>
      <c r="BC104" s="1691">
        <f t="shared" ref="BC104:BC111" si="15">AZ104*(1+BB104)*AW104</f>
        <v>2.8669999999999995</v>
      </c>
      <c r="BD104" s="1691">
        <f t="shared" ref="BD104:BD111" si="16">BA104*(1+BB104)*AW104</f>
        <v>5.7339999999999991</v>
      </c>
      <c r="BE104" s="141">
        <f t="shared" ref="BE104:BE110" si="17">SQRT((30%*30%)+(6%*6%))</f>
        <v>0.3059411708155671</v>
      </c>
      <c r="BF104" s="1691"/>
      <c r="BK104" s="888"/>
      <c r="BL104" s="888"/>
      <c r="BM104" s="888"/>
      <c r="BN104" s="888"/>
      <c r="BO104" s="888"/>
      <c r="BP104" s="888"/>
      <c r="BQ104" s="888"/>
      <c r="BR104" s="888"/>
      <c r="BS104" s="888"/>
      <c r="BT104" s="888"/>
      <c r="BU104" s="888"/>
      <c r="BV104" s="888"/>
      <c r="BW104" s="888"/>
      <c r="BX104" s="888"/>
      <c r="BY104" s="888"/>
      <c r="BZ104" s="888"/>
      <c r="CA104" s="888"/>
      <c r="CB104" s="888"/>
      <c r="CC104" s="888"/>
      <c r="CD104" s="888"/>
      <c r="CE104" s="888"/>
      <c r="CF104" s="888"/>
      <c r="CG104" s="888"/>
      <c r="CH104" s="888"/>
      <c r="CI104" s="888"/>
      <c r="CJ104" s="888"/>
      <c r="CK104" s="888"/>
      <c r="CL104" s="888"/>
      <c r="CM104" s="888"/>
      <c r="CN104" s="888"/>
      <c r="CO104" s="888"/>
      <c r="CP104" s="888"/>
      <c r="CQ104" s="888"/>
      <c r="CR104" s="888"/>
      <c r="CS104" s="888"/>
    </row>
    <row r="105" spans="1:97" s="121" customFormat="1" hidden="1" x14ac:dyDescent="0.25">
      <c r="A105" s="879"/>
      <c r="B105" s="117"/>
      <c r="C105" s="117"/>
      <c r="D105" s="117"/>
      <c r="E105" s="117"/>
      <c r="F105" s="117"/>
      <c r="G105" s="117"/>
      <c r="H105" s="117"/>
      <c r="I105" s="117"/>
      <c r="J105" s="119"/>
      <c r="K105" s="119"/>
      <c r="L105" s="119"/>
      <c r="M105" s="119"/>
      <c r="N105" s="1672" t="s">
        <v>773</v>
      </c>
      <c r="O105" s="2432" t="s">
        <v>726</v>
      </c>
      <c r="P105" s="2297"/>
      <c r="Q105" s="1673">
        <v>44895.9</v>
      </c>
      <c r="R105" s="1674">
        <v>191.4</v>
      </c>
      <c r="S105" s="1673">
        <v>8595033</v>
      </c>
      <c r="T105" s="1674">
        <v>95.7</v>
      </c>
      <c r="U105" s="1673">
        <v>4297516.5</v>
      </c>
      <c r="V105" s="1673">
        <v>15771885.5</v>
      </c>
      <c r="W105" s="119"/>
      <c r="X105" s="119"/>
      <c r="Y105" s="2424" t="s">
        <v>774</v>
      </c>
      <c r="Z105" s="2424"/>
      <c r="AA105" s="2424"/>
      <c r="AB105" s="2424"/>
      <c r="AC105" s="2424"/>
      <c r="AD105" s="2424"/>
      <c r="AE105" s="2424"/>
      <c r="AF105" s="2424"/>
      <c r="AG105" s="2424"/>
      <c r="AH105" s="119"/>
      <c r="AI105" s="119"/>
      <c r="AJ105" s="119"/>
      <c r="AK105" s="119"/>
      <c r="AL105" s="119"/>
      <c r="AM105" s="119"/>
      <c r="AN105" s="119"/>
      <c r="AO105" s="119"/>
      <c r="AP105" s="119"/>
      <c r="AQ105" s="119"/>
      <c r="AR105" s="119"/>
      <c r="AS105" s="119"/>
      <c r="AT105" s="119"/>
      <c r="AU105" s="119"/>
      <c r="AV105" s="1690" t="s">
        <v>1196</v>
      </c>
      <c r="AW105" s="1691">
        <v>0.47</v>
      </c>
      <c r="AX105" s="1691">
        <v>130</v>
      </c>
      <c r="AY105" s="1691">
        <v>60</v>
      </c>
      <c r="AZ105" s="1691">
        <v>2.4</v>
      </c>
      <c r="BA105" s="1691">
        <v>8</v>
      </c>
      <c r="BB105" s="1691">
        <f>(0.56+0.28)/2</f>
        <v>0.42000000000000004</v>
      </c>
      <c r="BC105" s="1691">
        <f t="shared" si="15"/>
        <v>1.6017599999999999</v>
      </c>
      <c r="BD105" s="1691">
        <f t="shared" si="16"/>
        <v>5.3391999999999991</v>
      </c>
      <c r="BE105" s="141">
        <f t="shared" si="17"/>
        <v>0.3059411708155671</v>
      </c>
      <c r="BF105" s="1691"/>
      <c r="BK105" s="888"/>
      <c r="BL105" s="888"/>
      <c r="BM105" s="888"/>
      <c r="BN105" s="888"/>
      <c r="BO105" s="888"/>
      <c r="BP105" s="888"/>
      <c r="BQ105" s="888"/>
      <c r="BR105" s="888"/>
      <c r="BS105" s="888"/>
      <c r="BT105" s="888"/>
      <c r="BU105" s="888"/>
      <c r="BV105" s="888"/>
      <c r="BW105" s="888"/>
      <c r="BX105" s="888"/>
      <c r="BY105" s="888"/>
      <c r="BZ105" s="888"/>
      <c r="CA105" s="888"/>
      <c r="CB105" s="888"/>
      <c r="CC105" s="888"/>
      <c r="CD105" s="888"/>
      <c r="CE105" s="888"/>
      <c r="CF105" s="888"/>
      <c r="CG105" s="888"/>
      <c r="CH105" s="888"/>
      <c r="CI105" s="888"/>
      <c r="CJ105" s="888"/>
      <c r="CK105" s="888"/>
      <c r="CL105" s="888"/>
      <c r="CM105" s="888"/>
      <c r="CN105" s="888"/>
      <c r="CO105" s="888"/>
      <c r="CP105" s="888"/>
      <c r="CQ105" s="888"/>
      <c r="CR105" s="888"/>
      <c r="CS105" s="888"/>
    </row>
    <row r="106" spans="1:97" s="888" customFormat="1" x14ac:dyDescent="0.25">
      <c r="A106" s="879"/>
      <c r="B106" s="532"/>
      <c r="C106" s="532"/>
      <c r="D106" s="532"/>
      <c r="E106" s="532"/>
      <c r="F106" s="532"/>
      <c r="G106" s="532"/>
      <c r="H106" s="532"/>
      <c r="I106" s="532"/>
      <c r="J106" s="893"/>
      <c r="K106" s="893"/>
      <c r="L106" s="893"/>
      <c r="M106" s="893"/>
      <c r="N106" s="1790" t="s">
        <v>773</v>
      </c>
      <c r="O106" s="2457" t="s">
        <v>729</v>
      </c>
      <c r="P106" s="2458"/>
      <c r="Q106" s="1791">
        <v>377.2</v>
      </c>
      <c r="R106" s="1791">
        <v>213.5</v>
      </c>
      <c r="S106" s="1792">
        <v>80533.3</v>
      </c>
      <c r="T106" s="1791">
        <v>106.8</v>
      </c>
      <c r="U106" s="1792">
        <v>40266.6</v>
      </c>
      <c r="V106" s="1792">
        <v>147778.6</v>
      </c>
      <c r="W106" s="893"/>
      <c r="X106" s="893"/>
      <c r="Y106" s="2459" t="s">
        <v>775</v>
      </c>
      <c r="Z106" s="2459"/>
      <c r="AA106" s="2459"/>
      <c r="AB106" s="2459"/>
      <c r="AC106" s="2459"/>
      <c r="AD106" s="2459"/>
      <c r="AE106" s="2459"/>
      <c r="AF106" s="2459"/>
      <c r="AG106" s="2459"/>
      <c r="AH106" s="893"/>
      <c r="AI106" s="893"/>
      <c r="AJ106" s="893"/>
      <c r="AK106" s="893"/>
      <c r="AL106" s="893"/>
      <c r="AM106" s="893"/>
      <c r="AN106" s="893"/>
      <c r="AO106" s="893"/>
      <c r="AP106" s="893"/>
      <c r="AQ106" s="893"/>
      <c r="AR106" s="893"/>
      <c r="AS106" s="893"/>
      <c r="AT106" s="893"/>
      <c r="AU106" s="893"/>
      <c r="AV106" s="1793" t="s">
        <v>1197</v>
      </c>
      <c r="AW106" s="1794">
        <v>0.47</v>
      </c>
      <c r="AX106" s="1794">
        <v>70</v>
      </c>
      <c r="AY106" s="1794">
        <v>30</v>
      </c>
      <c r="AZ106" s="1794">
        <v>1</v>
      </c>
      <c r="BA106" s="1794">
        <v>5</v>
      </c>
      <c r="BB106" s="1794">
        <v>0.4</v>
      </c>
      <c r="BC106" s="1794">
        <f t="shared" si="15"/>
        <v>0.65799999999999992</v>
      </c>
      <c r="BD106" s="1794">
        <f t="shared" si="16"/>
        <v>3.29</v>
      </c>
      <c r="BE106" s="141">
        <f t="shared" si="17"/>
        <v>0.3059411708155671</v>
      </c>
      <c r="BF106" s="1794"/>
    </row>
    <row r="107" spans="1:97" s="888" customFormat="1" x14ac:dyDescent="0.25">
      <c r="A107" s="879"/>
      <c r="B107" s="532"/>
      <c r="C107" s="532"/>
      <c r="D107" s="532"/>
      <c r="E107" s="532"/>
      <c r="F107" s="532"/>
      <c r="G107" s="532"/>
      <c r="H107" s="532"/>
      <c r="I107" s="532"/>
      <c r="J107" s="893"/>
      <c r="K107" s="893"/>
      <c r="L107" s="893"/>
      <c r="M107" s="893"/>
      <c r="N107" s="1790" t="s">
        <v>773</v>
      </c>
      <c r="O107" s="2457" t="s">
        <v>733</v>
      </c>
      <c r="P107" s="2458"/>
      <c r="Q107" s="1792">
        <v>61796.9</v>
      </c>
      <c r="R107" s="1791">
        <v>257.60000000000002</v>
      </c>
      <c r="S107" s="1792">
        <v>15920233.699999999</v>
      </c>
      <c r="T107" s="1791">
        <v>128.80000000000001</v>
      </c>
      <c r="U107" s="1792">
        <v>7960116.7999999998</v>
      </c>
      <c r="V107" s="1792">
        <v>29213628.800000001</v>
      </c>
      <c r="W107" s="893"/>
      <c r="X107" s="893"/>
      <c r="Y107" s="2459" t="s">
        <v>776</v>
      </c>
      <c r="Z107" s="2459"/>
      <c r="AA107" s="2459"/>
      <c r="AB107" s="2459"/>
      <c r="AC107" s="2459"/>
      <c r="AD107" s="2459"/>
      <c r="AE107" s="2459"/>
      <c r="AF107" s="2459"/>
      <c r="AG107" s="2459"/>
      <c r="AH107" s="893"/>
      <c r="AI107" s="893"/>
      <c r="AJ107" s="893"/>
      <c r="AK107" s="893"/>
      <c r="AL107" s="893"/>
      <c r="AM107" s="893"/>
      <c r="AN107" s="893"/>
      <c r="AO107" s="893"/>
      <c r="AP107" s="893"/>
      <c r="AQ107" s="893"/>
      <c r="AR107" s="893"/>
      <c r="AS107" s="893"/>
      <c r="AT107" s="893"/>
      <c r="AU107" s="893"/>
      <c r="AV107" s="1793" t="s">
        <v>1198</v>
      </c>
      <c r="AW107" s="1794">
        <v>0.47</v>
      </c>
      <c r="AX107" s="1794">
        <v>140</v>
      </c>
      <c r="AY107" s="1794">
        <v>90</v>
      </c>
      <c r="AZ107" s="1794">
        <v>1</v>
      </c>
      <c r="BA107" s="1794">
        <v>5</v>
      </c>
      <c r="BB107" s="1794">
        <v>0.27</v>
      </c>
      <c r="BC107" s="1794">
        <f t="shared" si="15"/>
        <v>0.59689999999999999</v>
      </c>
      <c r="BD107" s="1794">
        <f t="shared" si="16"/>
        <v>2.9844999999999997</v>
      </c>
      <c r="BE107" s="141">
        <f t="shared" si="17"/>
        <v>0.3059411708155671</v>
      </c>
      <c r="BF107" s="1794"/>
    </row>
    <row r="108" spans="1:97" s="888" customFormat="1" x14ac:dyDescent="0.25">
      <c r="A108" s="879"/>
      <c r="B108" s="532"/>
      <c r="C108" s="532"/>
      <c r="D108" s="532"/>
      <c r="E108" s="532"/>
      <c r="F108" s="532"/>
      <c r="G108" s="532"/>
      <c r="H108" s="532"/>
      <c r="I108" s="532"/>
      <c r="J108" s="893"/>
      <c r="K108" s="893"/>
      <c r="L108" s="893"/>
      <c r="M108" s="893"/>
      <c r="N108" s="1790" t="s">
        <v>773</v>
      </c>
      <c r="O108" s="2457" t="s">
        <v>737</v>
      </c>
      <c r="P108" s="2458"/>
      <c r="Q108" s="1792">
        <v>9619.1</v>
      </c>
      <c r="R108" s="1791">
        <v>125.5</v>
      </c>
      <c r="S108" s="1792">
        <v>1206883</v>
      </c>
      <c r="T108" s="1791">
        <v>62.7</v>
      </c>
      <c r="U108" s="1792">
        <v>603441.5</v>
      </c>
      <c r="V108" s="1792">
        <v>2214630.2000000002</v>
      </c>
      <c r="W108" s="893"/>
      <c r="X108" s="893"/>
      <c r="Y108" s="2459" t="s">
        <v>777</v>
      </c>
      <c r="Z108" s="2459"/>
      <c r="AA108" s="2459"/>
      <c r="AB108" s="2459"/>
      <c r="AC108" s="2459"/>
      <c r="AD108" s="2459"/>
      <c r="AE108" s="2459"/>
      <c r="AF108" s="2459"/>
      <c r="AG108" s="2459"/>
      <c r="AH108" s="893"/>
      <c r="AI108" s="893"/>
      <c r="AJ108" s="893"/>
      <c r="AK108" s="893"/>
      <c r="AL108" s="893"/>
      <c r="AM108" s="893"/>
      <c r="AN108" s="893"/>
      <c r="AO108" s="893"/>
      <c r="AP108" s="893"/>
      <c r="AQ108" s="893"/>
      <c r="AR108" s="893"/>
      <c r="AS108" s="893"/>
      <c r="AT108" s="893"/>
      <c r="AU108" s="893"/>
      <c r="AV108" s="1793" t="s">
        <v>1199</v>
      </c>
      <c r="AW108" s="1794">
        <v>0.47</v>
      </c>
      <c r="AX108" s="1794">
        <v>220</v>
      </c>
      <c r="AY108" s="1794">
        <v>140</v>
      </c>
      <c r="AZ108" s="1794">
        <v>5</v>
      </c>
      <c r="BA108" s="1794">
        <v>10</v>
      </c>
      <c r="BB108" s="1794">
        <f>(0.24+0.2)/2</f>
        <v>0.22</v>
      </c>
      <c r="BC108" s="1794">
        <f t="shared" si="15"/>
        <v>2.8669999999999995</v>
      </c>
      <c r="BD108" s="1794">
        <f t="shared" si="16"/>
        <v>5.7339999999999991</v>
      </c>
      <c r="BE108" s="141">
        <f t="shared" si="17"/>
        <v>0.3059411708155671</v>
      </c>
      <c r="BF108" s="1794"/>
    </row>
    <row r="109" spans="1:97" s="535" customFormat="1" x14ac:dyDescent="0.25">
      <c r="A109" s="879"/>
      <c r="B109" s="532"/>
      <c r="C109" s="532"/>
      <c r="D109" s="532"/>
      <c r="E109" s="532"/>
      <c r="F109" s="532"/>
      <c r="G109" s="532"/>
      <c r="H109" s="532"/>
      <c r="I109" s="532"/>
      <c r="J109" s="532"/>
      <c r="K109" s="532"/>
      <c r="L109" s="532"/>
      <c r="M109" s="532"/>
      <c r="N109" s="1790" t="s">
        <v>773</v>
      </c>
      <c r="O109" s="2460" t="s">
        <v>118</v>
      </c>
      <c r="P109" s="2461"/>
      <c r="Q109" s="1795">
        <v>1852093.3</v>
      </c>
      <c r="R109" s="1796">
        <v>201.4</v>
      </c>
      <c r="S109" s="1795">
        <v>372945796.69999999</v>
      </c>
      <c r="T109" s="1796">
        <v>100.7</v>
      </c>
      <c r="U109" s="1795">
        <v>186472898.40000001</v>
      </c>
      <c r="V109" s="1795">
        <v>684355537</v>
      </c>
      <c r="W109" s="893"/>
      <c r="X109" s="893"/>
      <c r="Y109" s="2459" t="s">
        <v>778</v>
      </c>
      <c r="Z109" s="2459"/>
      <c r="AA109" s="2459"/>
      <c r="AB109" s="2459"/>
      <c r="AC109" s="2459"/>
      <c r="AD109" s="2459"/>
      <c r="AE109" s="2459"/>
      <c r="AF109" s="2459"/>
      <c r="AG109" s="2459"/>
      <c r="AH109" s="893"/>
      <c r="AI109" s="532"/>
      <c r="AJ109" s="532"/>
      <c r="AK109" s="532"/>
      <c r="AL109" s="532"/>
      <c r="AM109" s="532"/>
      <c r="AN109" s="532"/>
      <c r="AO109" s="532"/>
      <c r="AP109" s="532"/>
      <c r="AQ109" s="532"/>
      <c r="AR109" s="532"/>
      <c r="AS109" s="532"/>
      <c r="AT109" s="532"/>
      <c r="AU109" s="532"/>
      <c r="AV109" s="1793" t="s">
        <v>1200</v>
      </c>
      <c r="AW109" s="1794">
        <v>0.47</v>
      </c>
      <c r="AX109" s="1794">
        <v>130</v>
      </c>
      <c r="AY109" s="1794">
        <v>60</v>
      </c>
      <c r="AZ109" s="1794">
        <v>2.4</v>
      </c>
      <c r="BA109" s="1794">
        <v>8</v>
      </c>
      <c r="BB109" s="1794">
        <f>(0.56+0.28)/2</f>
        <v>0.42000000000000004</v>
      </c>
      <c r="BC109" s="1794">
        <f t="shared" si="15"/>
        <v>1.6017599999999999</v>
      </c>
      <c r="BD109" s="1794">
        <f t="shared" si="16"/>
        <v>5.3391999999999991</v>
      </c>
      <c r="BE109" s="141">
        <f t="shared" si="17"/>
        <v>0.3059411708155671</v>
      </c>
      <c r="BF109" s="1794"/>
    </row>
    <row r="110" spans="1:97" s="535" customFormat="1" x14ac:dyDescent="0.25">
      <c r="A110" s="879"/>
      <c r="B110" s="532"/>
      <c r="C110" s="532"/>
      <c r="D110" s="532"/>
      <c r="E110" s="532"/>
      <c r="F110" s="532"/>
      <c r="G110" s="532"/>
      <c r="H110" s="532"/>
      <c r="I110" s="532"/>
      <c r="J110" s="532"/>
      <c r="K110" s="532"/>
      <c r="L110" s="532"/>
      <c r="M110" s="532"/>
      <c r="N110" s="1790" t="s">
        <v>779</v>
      </c>
      <c r="O110" s="2457" t="s">
        <v>706</v>
      </c>
      <c r="P110" s="2458"/>
      <c r="Q110" s="1792">
        <v>16554.7</v>
      </c>
      <c r="R110" s="1791">
        <v>96.2</v>
      </c>
      <c r="S110" s="1792">
        <v>1592221.6</v>
      </c>
      <c r="T110" s="1791">
        <v>48.1</v>
      </c>
      <c r="U110" s="1792">
        <v>796110.8</v>
      </c>
      <c r="V110" s="1792">
        <v>2921726.6</v>
      </c>
      <c r="W110" s="532"/>
      <c r="X110" s="532"/>
      <c r="Y110" s="2459" t="s">
        <v>780</v>
      </c>
      <c r="Z110" s="2459"/>
      <c r="AA110" s="2459"/>
      <c r="AB110" s="2459"/>
      <c r="AC110" s="2459"/>
      <c r="AD110" s="2459"/>
      <c r="AE110" s="2459"/>
      <c r="AF110" s="2459"/>
      <c r="AG110" s="2459"/>
      <c r="AH110" s="532"/>
      <c r="AI110" s="532"/>
      <c r="AJ110" s="532"/>
      <c r="AK110" s="532"/>
      <c r="AL110" s="532"/>
      <c r="AM110" s="532"/>
      <c r="AN110" s="532"/>
      <c r="AO110" s="532"/>
      <c r="AP110" s="532"/>
      <c r="AQ110" s="532"/>
      <c r="AR110" s="532"/>
      <c r="AS110" s="532"/>
      <c r="AT110" s="532"/>
      <c r="AU110" s="532"/>
      <c r="AV110" s="1793" t="s">
        <v>1201</v>
      </c>
      <c r="AW110" s="1794">
        <v>0.47</v>
      </c>
      <c r="AX110" s="1794">
        <v>70</v>
      </c>
      <c r="AY110" s="1794">
        <v>30</v>
      </c>
      <c r="AZ110" s="1794">
        <v>1</v>
      </c>
      <c r="BA110" s="1794">
        <v>5</v>
      </c>
      <c r="BB110" s="1794">
        <v>0.32</v>
      </c>
      <c r="BC110" s="1794">
        <f t="shared" si="15"/>
        <v>0.62039999999999995</v>
      </c>
      <c r="BD110" s="1794">
        <f t="shared" si="16"/>
        <v>3.1019999999999999</v>
      </c>
      <c r="BE110" s="141">
        <f t="shared" si="17"/>
        <v>0.3059411708155671</v>
      </c>
      <c r="BF110" s="1794"/>
    </row>
    <row r="111" spans="1:97" s="535" customFormat="1" x14ac:dyDescent="0.25">
      <c r="A111" s="879"/>
      <c r="B111" s="532"/>
      <c r="C111" s="532"/>
      <c r="D111" s="532"/>
      <c r="E111" s="532"/>
      <c r="F111" s="532"/>
      <c r="G111" s="532"/>
      <c r="H111" s="532"/>
      <c r="I111" s="532"/>
      <c r="J111" s="532"/>
      <c r="K111" s="532"/>
      <c r="L111" s="532"/>
      <c r="M111" s="532"/>
      <c r="N111" s="1790" t="s">
        <v>779</v>
      </c>
      <c r="O111" s="2457" t="s">
        <v>710</v>
      </c>
      <c r="P111" s="2458"/>
      <c r="Q111" s="1792">
        <v>1031688</v>
      </c>
      <c r="R111" s="1791">
        <v>258.89999999999998</v>
      </c>
      <c r="S111" s="1792">
        <v>267077677.30000001</v>
      </c>
      <c r="T111" s="1791">
        <v>129.4</v>
      </c>
      <c r="U111" s="1792">
        <v>133538838.7</v>
      </c>
      <c r="V111" s="1792">
        <v>490087537.89999998</v>
      </c>
      <c r="W111" s="532"/>
      <c r="X111" s="532"/>
      <c r="Y111" s="532"/>
      <c r="Z111" s="532"/>
      <c r="AA111" s="532"/>
      <c r="AB111" s="532"/>
      <c r="AC111" s="532"/>
      <c r="AD111" s="532"/>
      <c r="AE111" s="532"/>
      <c r="AF111" s="532"/>
      <c r="AG111" s="532"/>
      <c r="AH111" s="532"/>
      <c r="AI111" s="532"/>
      <c r="AJ111" s="532"/>
      <c r="AK111" s="532"/>
      <c r="AL111" s="532"/>
      <c r="AM111" s="532"/>
      <c r="AN111" s="532"/>
      <c r="AO111" s="532"/>
      <c r="AP111" s="532"/>
      <c r="AQ111" s="532"/>
      <c r="AR111" s="532"/>
      <c r="AS111" s="532"/>
      <c r="AT111" s="532"/>
      <c r="AU111" s="532"/>
      <c r="AV111" s="1793" t="s">
        <v>1202</v>
      </c>
      <c r="AW111" s="1794">
        <v>0.47</v>
      </c>
      <c r="AX111" s="1794">
        <v>140</v>
      </c>
      <c r="AY111" s="1794">
        <v>90</v>
      </c>
      <c r="AZ111" s="1794">
        <v>1</v>
      </c>
      <c r="BA111" s="1794">
        <v>5</v>
      </c>
      <c r="BB111" s="1794">
        <v>0.27</v>
      </c>
      <c r="BC111" s="1794">
        <f t="shared" si="15"/>
        <v>0.59689999999999999</v>
      </c>
      <c r="BD111" s="1794">
        <f t="shared" si="16"/>
        <v>2.9844999999999997</v>
      </c>
      <c r="BE111" s="141">
        <f>SQRT((30%*30%)+(6%*6%))</f>
        <v>0.3059411708155671</v>
      </c>
      <c r="BF111" s="1794"/>
    </row>
    <row r="112" spans="1:97" s="535" customFormat="1" x14ac:dyDescent="0.25">
      <c r="A112" s="879"/>
      <c r="B112" s="532"/>
      <c r="C112" s="532"/>
      <c r="D112" s="532"/>
      <c r="E112" s="532"/>
      <c r="F112" s="532"/>
      <c r="G112" s="532"/>
      <c r="H112" s="532"/>
      <c r="I112" s="532"/>
      <c r="J112" s="532"/>
      <c r="K112" s="532"/>
      <c r="L112" s="532"/>
      <c r="M112" s="532"/>
      <c r="N112" s="1790" t="s">
        <v>779</v>
      </c>
      <c r="O112" s="2457" t="s">
        <v>714</v>
      </c>
      <c r="P112" s="2458"/>
      <c r="Q112" s="1792">
        <v>3555491.9</v>
      </c>
      <c r="R112" s="1791">
        <v>164.1</v>
      </c>
      <c r="S112" s="1792">
        <v>583449129.20000005</v>
      </c>
      <c r="T112" s="1791">
        <v>82</v>
      </c>
      <c r="U112" s="1792">
        <v>291724564.60000002</v>
      </c>
      <c r="V112" s="1792">
        <v>1070629152</v>
      </c>
      <c r="W112" s="532"/>
      <c r="X112" s="532"/>
      <c r="Y112" s="2462" t="s">
        <v>781</v>
      </c>
      <c r="Z112" s="2462"/>
      <c r="AA112" s="2462"/>
      <c r="AB112" s="2462"/>
      <c r="AC112" s="532"/>
      <c r="AD112" s="2462" t="s">
        <v>782</v>
      </c>
      <c r="AE112" s="2462"/>
      <c r="AF112" s="2462"/>
      <c r="AG112" s="2462"/>
      <c r="AH112" s="2462"/>
      <c r="AI112" s="2462"/>
      <c r="AJ112" s="2462"/>
      <c r="AK112" s="2462"/>
      <c r="AL112" s="532"/>
      <c r="AM112" s="2462" t="s">
        <v>783</v>
      </c>
      <c r="AN112" s="2462"/>
      <c r="AO112" s="2462"/>
      <c r="AP112" s="2462"/>
      <c r="AQ112" s="532"/>
      <c r="AR112" s="532"/>
      <c r="AS112" s="532"/>
      <c r="AT112" s="532"/>
      <c r="AU112" s="532"/>
      <c r="AV112" s="1793"/>
      <c r="AW112" s="1793"/>
      <c r="AX112" s="1793"/>
      <c r="AY112" s="1794"/>
      <c r="AZ112" s="1794"/>
      <c r="BA112" s="1794"/>
      <c r="BB112" s="1794"/>
      <c r="BC112" s="1794"/>
      <c r="BD112" s="1794"/>
      <c r="BE112" s="1794"/>
      <c r="BF112" s="1794"/>
    </row>
    <row r="113" spans="1:58" s="535" customFormat="1" x14ac:dyDescent="0.25">
      <c r="A113" s="879"/>
      <c r="B113" s="532"/>
      <c r="C113" s="532"/>
      <c r="D113" s="532"/>
      <c r="E113" s="532"/>
      <c r="F113" s="532"/>
      <c r="G113" s="532"/>
      <c r="H113" s="532"/>
      <c r="I113" s="532"/>
      <c r="J113" s="532"/>
      <c r="K113" s="532"/>
      <c r="L113" s="532"/>
      <c r="M113" s="532"/>
      <c r="N113" s="1790" t="s">
        <v>779</v>
      </c>
      <c r="O113" s="2457" t="s">
        <v>717</v>
      </c>
      <c r="P113" s="2458"/>
      <c r="Q113" s="1792">
        <v>162722.1</v>
      </c>
      <c r="R113" s="1791">
        <v>172.2</v>
      </c>
      <c r="S113" s="1792">
        <v>28022965.399999999</v>
      </c>
      <c r="T113" s="1791">
        <v>86.1</v>
      </c>
      <c r="U113" s="1792">
        <v>14011482.699999999</v>
      </c>
      <c r="V113" s="1792">
        <v>51422141.5</v>
      </c>
      <c r="W113" s="532"/>
      <c r="X113" s="532"/>
      <c r="Y113" s="2462" t="s">
        <v>784</v>
      </c>
      <c r="Z113" s="2462"/>
      <c r="AA113" s="2462"/>
      <c r="AB113" s="2462"/>
      <c r="AC113" s="532"/>
      <c r="AD113" s="2463" t="s">
        <v>785</v>
      </c>
      <c r="AE113" s="2463"/>
      <c r="AF113" s="2463"/>
      <c r="AG113" s="2463"/>
      <c r="AH113" s="2463"/>
      <c r="AI113" s="2463"/>
      <c r="AJ113" s="2463"/>
      <c r="AK113" s="2463"/>
      <c r="AL113" s="532"/>
      <c r="AM113" s="2463" t="s">
        <v>786</v>
      </c>
      <c r="AN113" s="2463"/>
      <c r="AO113" s="2463"/>
      <c r="AP113" s="2463"/>
      <c r="AQ113" s="532"/>
      <c r="AR113" s="532"/>
      <c r="AS113" s="532"/>
      <c r="AT113" s="532"/>
      <c r="AU113" s="532"/>
      <c r="AV113" s="1793"/>
      <c r="AW113" s="1793"/>
      <c r="AX113" s="1793"/>
      <c r="AY113" s="1794"/>
      <c r="AZ113" s="1794"/>
      <c r="BA113" s="1794"/>
      <c r="BB113" s="1794"/>
      <c r="BC113" s="1794"/>
      <c r="BD113" s="1794"/>
      <c r="BE113" s="1794"/>
      <c r="BF113" s="1794"/>
    </row>
    <row r="114" spans="1:58" s="535" customFormat="1" x14ac:dyDescent="0.25">
      <c r="A114" s="879"/>
      <c r="B114" s="532"/>
      <c r="C114" s="532"/>
      <c r="D114" s="532"/>
      <c r="E114" s="532"/>
      <c r="F114" s="532"/>
      <c r="G114" s="532"/>
      <c r="H114" s="532"/>
      <c r="I114" s="532"/>
      <c r="J114" s="532"/>
      <c r="K114" s="532"/>
      <c r="L114" s="532"/>
      <c r="M114" s="532"/>
      <c r="N114" s="1790" t="s">
        <v>779</v>
      </c>
      <c r="O114" s="2457" t="s">
        <v>726</v>
      </c>
      <c r="P114" s="2458"/>
      <c r="Q114" s="1792">
        <v>21214.5</v>
      </c>
      <c r="R114" s="1791">
        <v>191.4</v>
      </c>
      <c r="S114" s="1792">
        <v>4061376.9</v>
      </c>
      <c r="T114" s="1791">
        <v>95.7</v>
      </c>
      <c r="U114" s="1792">
        <v>2030688.5</v>
      </c>
      <c r="V114" s="1792">
        <v>7452626.5999999996</v>
      </c>
      <c r="W114" s="532"/>
      <c r="X114" s="532"/>
      <c r="Y114" s="2462" t="s">
        <v>787</v>
      </c>
      <c r="Z114" s="2462"/>
      <c r="AA114" s="2462"/>
      <c r="AB114" s="1797"/>
      <c r="AC114" s="532"/>
      <c r="AD114" s="2465" t="s">
        <v>788</v>
      </c>
      <c r="AE114" s="2465"/>
      <c r="AF114" s="2465"/>
      <c r="AG114" s="2465"/>
      <c r="AH114" s="2465"/>
      <c r="AI114" s="2465"/>
      <c r="AJ114" s="2465"/>
      <c r="AK114" s="2465"/>
      <c r="AL114" s="532"/>
      <c r="AM114" s="2459" t="s">
        <v>789</v>
      </c>
      <c r="AN114" s="2459"/>
      <c r="AO114" s="2459"/>
      <c r="AP114" s="2459"/>
      <c r="AQ114" s="532"/>
      <c r="AR114" s="532"/>
      <c r="AS114" s="532"/>
      <c r="AT114" s="532"/>
      <c r="AU114" s="532"/>
      <c r="AV114" s="1793"/>
      <c r="AW114" s="1793"/>
      <c r="AX114" s="1793"/>
      <c r="AY114" s="1794"/>
      <c r="AZ114" s="1794"/>
      <c r="BA114" s="1794"/>
      <c r="BB114" s="1794"/>
      <c r="BC114" s="1794"/>
      <c r="BD114" s="1794"/>
      <c r="BE114" s="1794"/>
      <c r="BF114" s="1794"/>
    </row>
    <row r="115" spans="1:58" s="535" customFormat="1" ht="60" x14ac:dyDescent="0.25">
      <c r="A115" s="879"/>
      <c r="B115" s="532"/>
      <c r="C115" s="532"/>
      <c r="D115" s="532"/>
      <c r="E115" s="532"/>
      <c r="F115" s="532"/>
      <c r="G115" s="532"/>
      <c r="H115" s="532"/>
      <c r="I115" s="532"/>
      <c r="J115" s="532"/>
      <c r="K115" s="532"/>
      <c r="L115" s="532"/>
      <c r="M115" s="532"/>
      <c r="N115" s="1790" t="s">
        <v>779</v>
      </c>
      <c r="O115" s="2457" t="s">
        <v>729</v>
      </c>
      <c r="P115" s="2458"/>
      <c r="Q115" s="1792">
        <v>12358.2</v>
      </c>
      <c r="R115" s="1791">
        <v>213.5</v>
      </c>
      <c r="S115" s="1792">
        <v>2638625.5</v>
      </c>
      <c r="T115" s="1791">
        <v>106.8</v>
      </c>
      <c r="U115" s="1792">
        <v>1319312.7</v>
      </c>
      <c r="V115" s="1792">
        <v>4841877.7</v>
      </c>
      <c r="W115" s="532"/>
      <c r="X115" s="532"/>
      <c r="Y115" s="2466" t="s">
        <v>790</v>
      </c>
      <c r="Z115" s="2466"/>
      <c r="AA115" s="2466"/>
      <c r="AB115" s="1797"/>
      <c r="AC115" s="532"/>
      <c r="AD115" s="2467"/>
      <c r="AE115" s="1798"/>
      <c r="AF115" s="2468" t="s">
        <v>791</v>
      </c>
      <c r="AG115" s="1798"/>
      <c r="AH115" s="1798"/>
      <c r="AI115" s="2469" t="s">
        <v>792</v>
      </c>
      <c r="AJ115" s="2469" t="s">
        <v>793</v>
      </c>
      <c r="AK115" s="1798"/>
      <c r="AL115" s="532"/>
      <c r="AM115" s="1799" t="s">
        <v>794</v>
      </c>
      <c r="AN115" s="1800" t="s">
        <v>795</v>
      </c>
      <c r="AO115" s="622"/>
      <c r="AP115" s="622"/>
      <c r="AQ115" s="532"/>
      <c r="AR115" s="532"/>
      <c r="AS115" s="532"/>
      <c r="AT115" s="532"/>
      <c r="AU115" s="532"/>
      <c r="AV115" s="1793"/>
      <c r="AW115" s="1801" t="s">
        <v>1217</v>
      </c>
      <c r="AX115" s="1801" t="s">
        <v>120</v>
      </c>
      <c r="AY115" s="1794"/>
      <c r="AZ115" s="1794"/>
      <c r="BA115" s="1794"/>
      <c r="BB115" s="1794"/>
      <c r="BC115" s="1794"/>
      <c r="BD115" s="1794"/>
      <c r="BE115" s="1794"/>
      <c r="BF115" s="1794"/>
    </row>
    <row r="116" spans="1:58" s="535" customFormat="1" ht="31.5" x14ac:dyDescent="0.25">
      <c r="A116" s="879"/>
      <c r="B116" s="532"/>
      <c r="C116" s="532"/>
      <c r="D116" s="532"/>
      <c r="E116" s="532"/>
      <c r="F116" s="532"/>
      <c r="G116" s="532"/>
      <c r="H116" s="532"/>
      <c r="I116" s="532"/>
      <c r="J116" s="532"/>
      <c r="K116" s="532"/>
      <c r="L116" s="532"/>
      <c r="M116" s="532"/>
      <c r="N116" s="1790" t="s">
        <v>779</v>
      </c>
      <c r="O116" s="2457" t="s">
        <v>735</v>
      </c>
      <c r="P116" s="2458"/>
      <c r="Q116" s="1792">
        <v>1593042.3</v>
      </c>
      <c r="R116" s="1791">
        <v>255.2</v>
      </c>
      <c r="S116" s="1792">
        <v>406622426.19999999</v>
      </c>
      <c r="T116" s="1791">
        <v>127.6</v>
      </c>
      <c r="U116" s="1792">
        <v>203311213.09999999</v>
      </c>
      <c r="V116" s="1792">
        <v>746152152.10000002</v>
      </c>
      <c r="W116" s="532"/>
      <c r="X116" s="532"/>
      <c r="Y116" s="1802"/>
      <c r="Z116" s="2472" t="s">
        <v>796</v>
      </c>
      <c r="AA116" s="2472"/>
      <c r="AB116" s="2472"/>
      <c r="AC116" s="532"/>
      <c r="AD116" s="2467"/>
      <c r="AE116" s="1803" t="s">
        <v>797</v>
      </c>
      <c r="AF116" s="2468"/>
      <c r="AG116" s="1804" t="s">
        <v>663</v>
      </c>
      <c r="AH116" s="1800" t="s">
        <v>798</v>
      </c>
      <c r="AI116" s="2469"/>
      <c r="AJ116" s="2469"/>
      <c r="AK116" s="1805" t="s">
        <v>799</v>
      </c>
      <c r="AL116" s="532"/>
      <c r="AM116" s="1806" t="s">
        <v>800</v>
      </c>
      <c r="AN116" s="1807">
        <v>0.52</v>
      </c>
      <c r="AO116" s="622"/>
      <c r="AP116" s="622"/>
      <c r="AQ116" s="532"/>
      <c r="AR116" s="532"/>
      <c r="AS116" s="532"/>
      <c r="AT116" s="532"/>
      <c r="AU116" s="532"/>
      <c r="AV116" s="1793" t="s">
        <v>1216</v>
      </c>
      <c r="AW116" s="1793">
        <v>2.1</v>
      </c>
      <c r="AX116" s="141">
        <f>SQRT((75%*75%)+(10%*10%))</f>
        <v>0.75663729752107778</v>
      </c>
      <c r="AY116" s="1794"/>
      <c r="AZ116" s="1794"/>
      <c r="BA116" s="1794"/>
      <c r="BB116" s="1794"/>
      <c r="BC116" s="1794"/>
      <c r="BD116" s="1794"/>
      <c r="BE116" s="1794"/>
      <c r="BF116" s="1794"/>
    </row>
    <row r="117" spans="1:58" s="535" customFormat="1" ht="21" x14ac:dyDescent="0.25">
      <c r="A117" s="879"/>
      <c r="B117" s="532"/>
      <c r="C117" s="532"/>
      <c r="D117" s="532"/>
      <c r="E117" s="532"/>
      <c r="F117" s="532"/>
      <c r="G117" s="532"/>
      <c r="H117" s="532"/>
      <c r="I117" s="532"/>
      <c r="J117" s="532"/>
      <c r="K117" s="532"/>
      <c r="L117" s="532"/>
      <c r="M117" s="532"/>
      <c r="N117" s="1790" t="s">
        <v>779</v>
      </c>
      <c r="O117" s="2457" t="s">
        <v>737</v>
      </c>
      <c r="P117" s="2458"/>
      <c r="Q117" s="1792">
        <v>1041765.9</v>
      </c>
      <c r="R117" s="1791">
        <v>125.5</v>
      </c>
      <c r="S117" s="1792">
        <v>130707512.3</v>
      </c>
      <c r="T117" s="1791">
        <v>62.7</v>
      </c>
      <c r="U117" s="1792">
        <v>65353756.100000001</v>
      </c>
      <c r="V117" s="1792">
        <v>239848285.09999999</v>
      </c>
      <c r="W117" s="532"/>
      <c r="X117" s="532"/>
      <c r="Y117" s="1808" t="s">
        <v>801</v>
      </c>
      <c r="Z117" s="2472" t="s">
        <v>802</v>
      </c>
      <c r="AA117" s="2472"/>
      <c r="AB117" s="2472"/>
      <c r="AC117" s="532"/>
      <c r="AD117" s="2470" t="s">
        <v>803</v>
      </c>
      <c r="AE117" s="2464" t="s">
        <v>804</v>
      </c>
      <c r="AF117" s="1798"/>
      <c r="AG117" s="1798"/>
      <c r="AH117" s="1798"/>
      <c r="AI117" s="1798"/>
      <c r="AJ117" s="1798"/>
      <c r="AK117" s="1806" t="s">
        <v>805</v>
      </c>
      <c r="AL117" s="532"/>
      <c r="AM117" s="1806" t="s">
        <v>806</v>
      </c>
      <c r="AN117" s="1807">
        <v>0.34</v>
      </c>
      <c r="AO117" s="622"/>
      <c r="AP117" s="622"/>
      <c r="AQ117" s="532"/>
      <c r="AR117" s="532"/>
      <c r="AS117" s="532"/>
      <c r="AT117" s="532"/>
      <c r="AU117" s="532"/>
      <c r="AV117" s="1793" t="s">
        <v>1218</v>
      </c>
      <c r="AW117" s="1793">
        <v>1.8</v>
      </c>
      <c r="AX117" s="141">
        <f t="shared" ref="AX117:AX123" si="18">SQRT((75%*75%)+(10%*10%))</f>
        <v>0.75663729752107778</v>
      </c>
      <c r="AY117" s="1794"/>
      <c r="AZ117" s="1794"/>
      <c r="BA117" s="1794"/>
      <c r="BB117" s="1794"/>
      <c r="BC117" s="1794"/>
      <c r="BD117" s="1794"/>
      <c r="BE117" s="1794"/>
      <c r="BF117" s="1794"/>
    </row>
    <row r="118" spans="1:58" s="535" customFormat="1" ht="21" x14ac:dyDescent="0.25">
      <c r="A118" s="879"/>
      <c r="B118" s="532"/>
      <c r="C118" s="532"/>
      <c r="D118" s="532"/>
      <c r="E118" s="532"/>
      <c r="F118" s="532"/>
      <c r="G118" s="532"/>
      <c r="H118" s="532"/>
      <c r="I118" s="532"/>
      <c r="J118" s="532"/>
      <c r="K118" s="532"/>
      <c r="L118" s="532"/>
      <c r="M118" s="532"/>
      <c r="N118" s="1790" t="s">
        <v>779</v>
      </c>
      <c r="O118" s="2460" t="s">
        <v>118</v>
      </c>
      <c r="P118" s="2461"/>
      <c r="Q118" s="1795">
        <v>7434837.5999999996</v>
      </c>
      <c r="R118" s="1796">
        <v>191.6</v>
      </c>
      <c r="S118" s="1795">
        <v>1424171934.4000001</v>
      </c>
      <c r="T118" s="1796">
        <v>95.8</v>
      </c>
      <c r="U118" s="1795">
        <v>712085967.20000005</v>
      </c>
      <c r="V118" s="1795">
        <v>2613355499.5999999</v>
      </c>
      <c r="W118" s="532"/>
      <c r="X118" s="532"/>
      <c r="Y118" s="1809"/>
      <c r="Z118" s="1808" t="s">
        <v>807</v>
      </c>
      <c r="AA118" s="1808" t="s">
        <v>808</v>
      </c>
      <c r="AB118" s="1810" t="s">
        <v>809</v>
      </c>
      <c r="AC118" s="532"/>
      <c r="AD118" s="2470"/>
      <c r="AE118" s="2464"/>
      <c r="AF118" s="1807" t="s">
        <v>810</v>
      </c>
      <c r="AG118" s="1811">
        <v>0.42</v>
      </c>
      <c r="AH118" s="1811">
        <v>0.22</v>
      </c>
      <c r="AI118" s="1811">
        <v>0.14000000000000001</v>
      </c>
      <c r="AJ118" s="1811">
        <v>0.83</v>
      </c>
      <c r="AK118" s="1806">
        <v>71</v>
      </c>
      <c r="AL118" s="532"/>
      <c r="AM118" s="1806" t="s">
        <v>811</v>
      </c>
      <c r="AN118" s="1807">
        <v>0.6</v>
      </c>
      <c r="AO118" s="622"/>
      <c r="AP118" s="622"/>
      <c r="AQ118" s="532"/>
      <c r="AR118" s="532"/>
      <c r="AS118" s="532"/>
      <c r="AT118" s="532"/>
      <c r="AU118" s="532"/>
      <c r="AV118" s="1793" t="s">
        <v>1219</v>
      </c>
      <c r="AW118" s="1793">
        <v>2.6</v>
      </c>
      <c r="AX118" s="141">
        <f t="shared" si="18"/>
        <v>0.75663729752107778</v>
      </c>
      <c r="AY118" s="1794"/>
      <c r="AZ118" s="1794"/>
      <c r="BA118" s="1794"/>
      <c r="BB118" s="1794"/>
      <c r="BC118" s="1794"/>
      <c r="BD118" s="1794"/>
      <c r="BE118" s="1794"/>
      <c r="BF118" s="1794"/>
    </row>
    <row r="119" spans="1:58" s="535" customFormat="1" ht="21" x14ac:dyDescent="0.25">
      <c r="A119" s="879"/>
      <c r="B119" s="532"/>
      <c r="C119" s="532"/>
      <c r="D119" s="532"/>
      <c r="E119" s="532"/>
      <c r="F119" s="532"/>
      <c r="G119" s="532"/>
      <c r="H119" s="532"/>
      <c r="I119" s="532"/>
      <c r="J119" s="532"/>
      <c r="K119" s="532"/>
      <c r="L119" s="532"/>
      <c r="M119" s="532"/>
      <c r="N119" s="1790" t="s">
        <v>812</v>
      </c>
      <c r="O119" s="2457" t="s">
        <v>706</v>
      </c>
      <c r="P119" s="2458"/>
      <c r="Q119" s="1792">
        <v>18818.5</v>
      </c>
      <c r="R119" s="1791">
        <v>96.2</v>
      </c>
      <c r="S119" s="1792">
        <v>1809954.2</v>
      </c>
      <c r="T119" s="1791">
        <v>48.1</v>
      </c>
      <c r="U119" s="1792">
        <v>904977.1</v>
      </c>
      <c r="V119" s="1792">
        <v>3321266</v>
      </c>
      <c r="W119" s="532"/>
      <c r="X119" s="532"/>
      <c r="Y119" s="1812" t="s">
        <v>813</v>
      </c>
      <c r="Z119" s="1813">
        <v>14</v>
      </c>
      <c r="AA119" s="1814">
        <v>32</v>
      </c>
      <c r="AB119" s="1815">
        <v>50</v>
      </c>
      <c r="AC119" s="532"/>
      <c r="AD119" s="2470"/>
      <c r="AE119" s="2464" t="s">
        <v>814</v>
      </c>
      <c r="AF119" s="1798"/>
      <c r="AG119" s="1798"/>
      <c r="AH119" s="1798"/>
      <c r="AI119" s="1798"/>
      <c r="AJ119" s="1798"/>
      <c r="AK119" s="1798"/>
      <c r="AL119" s="532"/>
      <c r="AM119" s="1806" t="s">
        <v>815</v>
      </c>
      <c r="AN119" s="1807">
        <v>0.38</v>
      </c>
      <c r="AO119" s="622"/>
      <c r="AP119" s="622"/>
      <c r="AQ119" s="532"/>
      <c r="AR119" s="532"/>
      <c r="AS119" s="532"/>
      <c r="AT119" s="532"/>
      <c r="AU119" s="532"/>
      <c r="AV119" s="1793" t="s">
        <v>1220</v>
      </c>
      <c r="AW119" s="1793">
        <v>10</v>
      </c>
      <c r="AX119" s="141">
        <f t="shared" si="18"/>
        <v>0.75663729752107778</v>
      </c>
      <c r="AY119" s="1794"/>
      <c r="AZ119" s="1794"/>
      <c r="BA119" s="1794"/>
      <c r="BB119" s="1794"/>
      <c r="BC119" s="1794"/>
      <c r="BD119" s="1794"/>
      <c r="BE119" s="1794"/>
      <c r="BF119" s="1794"/>
    </row>
    <row r="120" spans="1:58" s="535" customFormat="1" ht="21" x14ac:dyDescent="0.25">
      <c r="A120" s="879"/>
      <c r="B120" s="532"/>
      <c r="C120" s="532"/>
      <c r="D120" s="532"/>
      <c r="E120" s="532"/>
      <c r="F120" s="532"/>
      <c r="G120" s="532"/>
      <c r="H120" s="532"/>
      <c r="I120" s="532"/>
      <c r="J120" s="532"/>
      <c r="K120" s="532"/>
      <c r="L120" s="532"/>
      <c r="M120" s="532"/>
      <c r="N120" s="1790" t="s">
        <v>812</v>
      </c>
      <c r="O120" s="2457" t="s">
        <v>710</v>
      </c>
      <c r="P120" s="2458"/>
      <c r="Q120" s="1792">
        <v>2185443.7000000002</v>
      </c>
      <c r="R120" s="1791">
        <v>258.89999999999998</v>
      </c>
      <c r="S120" s="1792">
        <v>565755540.29999995</v>
      </c>
      <c r="T120" s="1791">
        <v>129.4</v>
      </c>
      <c r="U120" s="1792">
        <v>282877770.19999999</v>
      </c>
      <c r="V120" s="1792">
        <v>1038161416.5</v>
      </c>
      <c r="W120" s="532"/>
      <c r="X120" s="532"/>
      <c r="Y120" s="1812" t="s">
        <v>816</v>
      </c>
      <c r="Z120" s="1813">
        <v>10</v>
      </c>
      <c r="AA120" s="1814">
        <v>25</v>
      </c>
      <c r="AB120" s="1815">
        <v>40</v>
      </c>
      <c r="AC120" s="532"/>
      <c r="AD120" s="2470"/>
      <c r="AE120" s="2464"/>
      <c r="AF120" s="1807" t="s">
        <v>817</v>
      </c>
      <c r="AG120" s="1811">
        <v>0.24</v>
      </c>
      <c r="AH120" s="1811">
        <v>0.03</v>
      </c>
      <c r="AI120" s="1811">
        <v>0.22</v>
      </c>
      <c r="AJ120" s="1811">
        <v>0.33</v>
      </c>
      <c r="AK120" s="1806" t="s">
        <v>818</v>
      </c>
      <c r="AL120" s="532"/>
      <c r="AM120" s="1816"/>
      <c r="AN120" s="1816"/>
      <c r="AO120" s="622"/>
      <c r="AP120" s="622"/>
      <c r="AQ120" s="532"/>
      <c r="AR120" s="532"/>
      <c r="AS120" s="532"/>
      <c r="AT120" s="532"/>
      <c r="AU120" s="532"/>
      <c r="AV120" s="1793" t="s">
        <v>1221</v>
      </c>
      <c r="AW120" s="1793">
        <v>-63</v>
      </c>
      <c r="AX120" s="141">
        <f t="shared" si="18"/>
        <v>0.75663729752107778</v>
      </c>
      <c r="AY120" s="1794"/>
      <c r="AZ120" s="1794"/>
      <c r="BA120" s="1794"/>
      <c r="BB120" s="1794"/>
      <c r="BC120" s="1794"/>
      <c r="BD120" s="1794"/>
      <c r="BE120" s="1794"/>
      <c r="BF120" s="1794"/>
    </row>
    <row r="121" spans="1:58" s="535" customFormat="1" ht="31.5" x14ac:dyDescent="0.25">
      <c r="A121" s="879"/>
      <c r="B121" s="532"/>
      <c r="C121" s="532"/>
      <c r="D121" s="532"/>
      <c r="E121" s="532"/>
      <c r="F121" s="532"/>
      <c r="G121" s="532"/>
      <c r="H121" s="532"/>
      <c r="I121" s="532"/>
      <c r="J121" s="532"/>
      <c r="K121" s="532"/>
      <c r="L121" s="532"/>
      <c r="M121" s="532"/>
      <c r="N121" s="1790" t="s">
        <v>812</v>
      </c>
      <c r="O121" s="2457" t="s">
        <v>714</v>
      </c>
      <c r="P121" s="2458"/>
      <c r="Q121" s="1792">
        <v>5191</v>
      </c>
      <c r="R121" s="1791">
        <v>164.1</v>
      </c>
      <c r="S121" s="1792">
        <v>851826.2</v>
      </c>
      <c r="T121" s="1791">
        <v>82</v>
      </c>
      <c r="U121" s="1792">
        <v>425913.1</v>
      </c>
      <c r="V121" s="1792">
        <v>1563101</v>
      </c>
      <c r="W121" s="532"/>
      <c r="X121" s="532"/>
      <c r="Y121" s="1812" t="s">
        <v>819</v>
      </c>
      <c r="Z121" s="1813">
        <v>15</v>
      </c>
      <c r="AA121" s="1814">
        <v>32.5</v>
      </c>
      <c r="AB121" s="1815">
        <v>50</v>
      </c>
      <c r="AC121" s="532"/>
      <c r="AD121" s="2470"/>
      <c r="AE121" s="1806" t="s">
        <v>820</v>
      </c>
      <c r="AF121" s="1807" t="s">
        <v>817</v>
      </c>
      <c r="AG121" s="1811">
        <v>0.27</v>
      </c>
      <c r="AH121" s="1811">
        <v>0.01</v>
      </c>
      <c r="AI121" s="1811">
        <v>0.27</v>
      </c>
      <c r="AJ121" s="1811">
        <v>0.28000000000000003</v>
      </c>
      <c r="AK121" s="1806">
        <v>65</v>
      </c>
      <c r="AL121" s="532"/>
      <c r="AM121" s="1806" t="s">
        <v>821</v>
      </c>
      <c r="AN121" s="1807">
        <v>0.41</v>
      </c>
      <c r="AO121" s="622"/>
      <c r="AP121" s="622"/>
      <c r="AQ121" s="532"/>
      <c r="AR121" s="532"/>
      <c r="AS121" s="532"/>
      <c r="AT121" s="532"/>
      <c r="AU121" s="532"/>
      <c r="AV121" s="1793" t="s">
        <v>1222</v>
      </c>
      <c r="AW121" s="1793">
        <v>-9</v>
      </c>
      <c r="AX121" s="141">
        <f t="shared" si="18"/>
        <v>0.75663729752107778</v>
      </c>
      <c r="AY121" s="1794"/>
      <c r="AZ121" s="1794"/>
      <c r="BA121" s="1794"/>
      <c r="BB121" s="1794"/>
      <c r="BC121" s="1794"/>
      <c r="BD121" s="1794"/>
      <c r="BE121" s="1794"/>
      <c r="BF121" s="1794"/>
    </row>
    <row r="122" spans="1:58" s="535" customFormat="1" ht="31.5" x14ac:dyDescent="0.25">
      <c r="A122" s="879"/>
      <c r="B122" s="532"/>
      <c r="C122" s="532"/>
      <c r="D122" s="532"/>
      <c r="E122" s="532"/>
      <c r="F122" s="532"/>
      <c r="G122" s="532"/>
      <c r="H122" s="532"/>
      <c r="I122" s="532"/>
      <c r="J122" s="893"/>
      <c r="K122" s="893"/>
      <c r="L122" s="893"/>
      <c r="M122" s="893"/>
      <c r="N122" s="1790" t="s">
        <v>812</v>
      </c>
      <c r="O122" s="2457" t="s">
        <v>726</v>
      </c>
      <c r="P122" s="2458"/>
      <c r="Q122" s="1791">
        <v>546.29999999999995</v>
      </c>
      <c r="R122" s="1791">
        <v>191.4</v>
      </c>
      <c r="S122" s="1792">
        <v>104576.1</v>
      </c>
      <c r="T122" s="1791">
        <v>95.7</v>
      </c>
      <c r="U122" s="1792">
        <v>52288</v>
      </c>
      <c r="V122" s="1792">
        <v>191897.1</v>
      </c>
      <c r="W122" s="532"/>
      <c r="X122" s="532"/>
      <c r="Y122" s="1812" t="s">
        <v>822</v>
      </c>
      <c r="Z122" s="1813">
        <v>10</v>
      </c>
      <c r="AA122" s="1814">
        <v>32.5</v>
      </c>
      <c r="AB122" s="1815">
        <v>55</v>
      </c>
      <c r="AC122" s="532"/>
      <c r="AD122" s="2470" t="s">
        <v>823</v>
      </c>
      <c r="AE122" s="1806" t="s">
        <v>824</v>
      </c>
      <c r="AF122" s="1807" t="s">
        <v>825</v>
      </c>
      <c r="AG122" s="1811">
        <v>0.46</v>
      </c>
      <c r="AH122" s="1811">
        <v>0.21</v>
      </c>
      <c r="AI122" s="1811">
        <v>0.21</v>
      </c>
      <c r="AJ122" s="1811">
        <v>1.06</v>
      </c>
      <c r="AK122" s="1806" t="s">
        <v>826</v>
      </c>
      <c r="AL122" s="893"/>
      <c r="AM122" s="1806" t="s">
        <v>827</v>
      </c>
      <c r="AN122" s="1807">
        <v>0.86</v>
      </c>
      <c r="AO122" s="894"/>
      <c r="AP122" s="894"/>
      <c r="AQ122" s="893"/>
      <c r="AR122" s="893"/>
      <c r="AS122" s="893"/>
      <c r="AT122" s="893"/>
      <c r="AU122" s="893"/>
      <c r="AV122" s="1793" t="s">
        <v>1223</v>
      </c>
      <c r="AW122" s="1793">
        <v>-21</v>
      </c>
      <c r="AX122" s="141">
        <f t="shared" si="18"/>
        <v>0.75663729752107778</v>
      </c>
      <c r="AY122" s="1794"/>
      <c r="AZ122" s="1794"/>
      <c r="BA122" s="1794"/>
      <c r="BB122" s="1794"/>
      <c r="BC122" s="1794"/>
      <c r="BD122" s="1794"/>
      <c r="BE122" s="1794"/>
      <c r="BF122" s="1794"/>
    </row>
    <row r="123" spans="1:58" s="535" customFormat="1" ht="33.75" x14ac:dyDescent="0.25">
      <c r="A123" s="879"/>
      <c r="B123" s="532"/>
      <c r="C123" s="532"/>
      <c r="D123" s="532"/>
      <c r="E123" s="532"/>
      <c r="F123" s="532"/>
      <c r="G123" s="532"/>
      <c r="H123" s="532"/>
      <c r="I123" s="532"/>
      <c r="J123" s="893"/>
      <c r="K123" s="893"/>
      <c r="L123" s="893"/>
      <c r="M123" s="893"/>
      <c r="N123" s="1790" t="s">
        <v>812</v>
      </c>
      <c r="O123" s="2460" t="s">
        <v>118</v>
      </c>
      <c r="P123" s="2461"/>
      <c r="Q123" s="1795">
        <v>2209999.4</v>
      </c>
      <c r="R123" s="1796">
        <v>257.2</v>
      </c>
      <c r="S123" s="1795">
        <v>568521896.79999995</v>
      </c>
      <c r="T123" s="1796">
        <v>128.6</v>
      </c>
      <c r="U123" s="1795">
        <v>284260948.39999998</v>
      </c>
      <c r="V123" s="1795">
        <v>1043237680.6</v>
      </c>
      <c r="W123" s="893"/>
      <c r="X123" s="893"/>
      <c r="Y123" s="1812" t="s">
        <v>828</v>
      </c>
      <c r="Z123" s="1813">
        <v>15</v>
      </c>
      <c r="AA123" s="1814">
        <v>22.5</v>
      </c>
      <c r="AB123" s="1815">
        <v>30</v>
      </c>
      <c r="AC123" s="893"/>
      <c r="AD123" s="2470"/>
      <c r="AE123" s="1806" t="s">
        <v>824</v>
      </c>
      <c r="AF123" s="1811" t="s">
        <v>829</v>
      </c>
      <c r="AG123" s="1811">
        <v>0.32</v>
      </c>
      <c r="AH123" s="1811">
        <v>0.08</v>
      </c>
      <c r="AI123" s="1811">
        <v>0.24</v>
      </c>
      <c r="AJ123" s="1811">
        <v>0.5</v>
      </c>
      <c r="AK123" s="1806" t="s">
        <v>830</v>
      </c>
      <c r="AL123" s="893"/>
      <c r="AM123" s="1806" t="s">
        <v>831</v>
      </c>
      <c r="AN123" s="1807">
        <v>0.67</v>
      </c>
      <c r="AO123" s="894"/>
      <c r="AP123" s="894"/>
      <c r="AQ123" s="893"/>
      <c r="AR123" s="893"/>
      <c r="AS123" s="893"/>
      <c r="AT123" s="893"/>
      <c r="AU123" s="893"/>
      <c r="AV123" s="1793" t="s">
        <v>1224</v>
      </c>
      <c r="AW123" s="1793">
        <v>-50</v>
      </c>
      <c r="AX123" s="141">
        <f t="shared" si="18"/>
        <v>0.75663729752107778</v>
      </c>
      <c r="AY123" s="1794"/>
      <c r="AZ123" s="1794"/>
      <c r="BA123" s="1794"/>
      <c r="BB123" s="1794"/>
      <c r="BC123" s="1794"/>
      <c r="BD123" s="1794"/>
      <c r="BE123" s="1794"/>
      <c r="BF123" s="1794"/>
    </row>
    <row r="124" spans="1:58" s="535" customFormat="1" ht="22.5" x14ac:dyDescent="0.25">
      <c r="A124" s="879"/>
      <c r="B124" s="532"/>
      <c r="C124" s="532"/>
      <c r="D124" s="532"/>
      <c r="E124" s="532"/>
      <c r="F124" s="532"/>
      <c r="G124" s="532"/>
      <c r="H124" s="532"/>
      <c r="I124" s="532"/>
      <c r="J124" s="893"/>
      <c r="K124" s="893"/>
      <c r="L124" s="893"/>
      <c r="M124" s="893"/>
      <c r="N124" s="2471" t="s">
        <v>740</v>
      </c>
      <c r="O124" s="2471"/>
      <c r="P124" s="2471"/>
      <c r="Q124" s="2471"/>
      <c r="R124" s="2471"/>
      <c r="S124" s="2471"/>
      <c r="T124" s="2471"/>
      <c r="U124" s="2471"/>
      <c r="V124" s="2471"/>
      <c r="W124" s="893"/>
      <c r="X124" s="893"/>
      <c r="Y124" s="1812" t="s">
        <v>832</v>
      </c>
      <c r="Z124" s="1813">
        <v>20</v>
      </c>
      <c r="AA124" s="1814">
        <v>40</v>
      </c>
      <c r="AB124" s="1815">
        <v>60</v>
      </c>
      <c r="AC124" s="893"/>
      <c r="AD124" s="2470"/>
      <c r="AE124" s="1798"/>
      <c r="AF124" s="1798"/>
      <c r="AG124" s="1798"/>
      <c r="AH124" s="1798"/>
      <c r="AI124" s="1798"/>
      <c r="AJ124" s="1798"/>
      <c r="AK124" s="1806" t="s">
        <v>833</v>
      </c>
      <c r="AL124" s="893"/>
      <c r="AM124" s="1806" t="s">
        <v>834</v>
      </c>
      <c r="AN124" s="1807">
        <v>0.62</v>
      </c>
      <c r="AO124" s="894"/>
      <c r="AP124" s="894"/>
      <c r="AQ124" s="893"/>
      <c r="AR124" s="893"/>
      <c r="AS124" s="893"/>
      <c r="AT124" s="893"/>
      <c r="AU124" s="893"/>
      <c r="AV124" s="1793"/>
      <c r="AW124" s="1793"/>
      <c r="AX124" s="1793"/>
      <c r="AY124" s="1794"/>
      <c r="AZ124" s="1794"/>
      <c r="BA124" s="1794"/>
      <c r="BB124" s="1794"/>
      <c r="BC124" s="1794"/>
      <c r="BD124" s="1794"/>
      <c r="BE124" s="1794"/>
      <c r="BF124" s="1794"/>
    </row>
    <row r="125" spans="1:58" s="888" customFormat="1" ht="31.5" x14ac:dyDescent="0.25">
      <c r="A125" s="879"/>
      <c r="B125" s="532"/>
      <c r="C125" s="532"/>
      <c r="D125" s="532"/>
      <c r="E125" s="532"/>
      <c r="F125" s="532"/>
      <c r="G125" s="532"/>
      <c r="H125" s="532"/>
      <c r="I125" s="532"/>
      <c r="J125" s="893"/>
      <c r="K125" s="893"/>
      <c r="L125" s="893"/>
      <c r="M125" s="893"/>
      <c r="N125" s="893"/>
      <c r="O125" s="893"/>
      <c r="P125" s="893"/>
      <c r="Q125" s="893"/>
      <c r="R125" s="893"/>
      <c r="S125" s="893"/>
      <c r="T125" s="893"/>
      <c r="U125" s="893"/>
      <c r="V125" s="893"/>
      <c r="W125" s="893"/>
      <c r="X125" s="893"/>
      <c r="Y125" s="1812" t="s">
        <v>835</v>
      </c>
      <c r="Z125" s="1813">
        <v>10</v>
      </c>
      <c r="AA125" s="1814">
        <v>25</v>
      </c>
      <c r="AB125" s="1815">
        <v>40</v>
      </c>
      <c r="AC125" s="893"/>
      <c r="AD125" s="2470"/>
      <c r="AE125" s="1806" t="s">
        <v>824</v>
      </c>
      <c r="AF125" s="1807" t="s">
        <v>836</v>
      </c>
      <c r="AG125" s="1811">
        <v>0.23</v>
      </c>
      <c r="AH125" s="1811">
        <v>0.09</v>
      </c>
      <c r="AI125" s="1811">
        <v>0.12</v>
      </c>
      <c r="AJ125" s="1811">
        <v>0.49</v>
      </c>
      <c r="AK125" s="1806" t="s">
        <v>837</v>
      </c>
      <c r="AL125" s="893"/>
      <c r="AM125" s="1806" t="s">
        <v>838</v>
      </c>
      <c r="AN125" s="1807">
        <v>0.38</v>
      </c>
      <c r="AO125" s="894"/>
      <c r="AP125" s="894"/>
      <c r="AQ125" s="893"/>
      <c r="AR125" s="893"/>
      <c r="AS125" s="893"/>
      <c r="AT125" s="893"/>
      <c r="AU125" s="893"/>
      <c r="AV125" s="1793"/>
      <c r="AW125" s="1793"/>
      <c r="AX125" s="1793"/>
      <c r="AY125" s="1794"/>
      <c r="AZ125" s="1794"/>
      <c r="BA125" s="1794"/>
      <c r="BB125" s="1794"/>
      <c r="BC125" s="1794"/>
      <c r="BD125" s="1794"/>
      <c r="BE125" s="1794"/>
      <c r="BF125" s="1794"/>
    </row>
    <row r="126" spans="1:58" s="888" customFormat="1" ht="45" x14ac:dyDescent="0.25">
      <c r="A126" s="879"/>
      <c r="B126" s="532"/>
      <c r="C126" s="532"/>
      <c r="D126" s="532"/>
      <c r="E126" s="532"/>
      <c r="F126" s="532"/>
      <c r="G126" s="532"/>
      <c r="H126" s="532"/>
      <c r="I126" s="532"/>
      <c r="J126" s="893"/>
      <c r="K126" s="893"/>
      <c r="L126" s="893"/>
      <c r="M126" s="893"/>
      <c r="N126" s="893"/>
      <c r="O126" s="893"/>
      <c r="P126" s="893"/>
      <c r="Q126" s="893"/>
      <c r="R126" s="893"/>
      <c r="S126" s="893"/>
      <c r="T126" s="893"/>
      <c r="U126" s="893"/>
      <c r="V126" s="893"/>
      <c r="W126" s="893"/>
      <c r="X126" s="893"/>
      <c r="Y126" s="1812" t="s">
        <v>839</v>
      </c>
      <c r="Z126" s="1813">
        <v>10</v>
      </c>
      <c r="AA126" s="1814">
        <v>19</v>
      </c>
      <c r="AB126" s="1815">
        <v>28</v>
      </c>
      <c r="AC126" s="893"/>
      <c r="AD126" s="2470" t="s">
        <v>840</v>
      </c>
      <c r="AE126" s="1806" t="s">
        <v>841</v>
      </c>
      <c r="AF126" s="1807" t="s">
        <v>842</v>
      </c>
      <c r="AG126" s="1811">
        <v>0.35</v>
      </c>
      <c r="AH126" s="1811">
        <v>0.25</v>
      </c>
      <c r="AI126" s="1811">
        <v>0.2</v>
      </c>
      <c r="AJ126" s="1811">
        <v>1.1599999999999999</v>
      </c>
      <c r="AK126" s="1806" t="s">
        <v>843</v>
      </c>
      <c r="AL126" s="893"/>
      <c r="AM126" s="1806" t="s">
        <v>844</v>
      </c>
      <c r="AN126" s="1807">
        <v>0.36</v>
      </c>
      <c r="AO126" s="894"/>
      <c r="AP126" s="894"/>
      <c r="AQ126" s="893"/>
      <c r="AR126" s="893"/>
      <c r="AS126" s="893"/>
      <c r="AT126" s="893"/>
      <c r="AU126" s="893"/>
      <c r="AV126" s="1793"/>
      <c r="AW126" s="1793"/>
      <c r="AX126" s="1793"/>
      <c r="AY126" s="1794"/>
      <c r="AZ126" s="1794"/>
      <c r="BA126" s="1794"/>
      <c r="BB126" s="1794"/>
      <c r="BC126" s="1794"/>
      <c r="BD126" s="1794"/>
      <c r="BE126" s="1794"/>
      <c r="BF126" s="1794"/>
    </row>
    <row r="127" spans="1:58" s="888" customFormat="1" ht="56.25" x14ac:dyDescent="0.25">
      <c r="A127" s="879"/>
      <c r="B127" s="532"/>
      <c r="C127" s="532"/>
      <c r="D127" s="532"/>
      <c r="E127" s="532"/>
      <c r="F127" s="532"/>
      <c r="G127" s="532"/>
      <c r="H127" s="532"/>
      <c r="I127" s="532"/>
      <c r="J127" s="893"/>
      <c r="K127" s="893"/>
      <c r="L127" s="893"/>
      <c r="M127" s="893"/>
      <c r="N127" s="893"/>
      <c r="O127" s="893"/>
      <c r="P127" s="893"/>
      <c r="Q127" s="893"/>
      <c r="R127" s="893"/>
      <c r="S127" s="893"/>
      <c r="T127" s="893"/>
      <c r="U127" s="893"/>
      <c r="V127" s="893"/>
      <c r="W127" s="893"/>
      <c r="X127" s="893"/>
      <c r="Y127" s="1812" t="s">
        <v>845</v>
      </c>
      <c r="Z127" s="1813">
        <v>20</v>
      </c>
      <c r="AA127" s="1814">
        <v>35</v>
      </c>
      <c r="AB127" s="1817">
        <v>50</v>
      </c>
      <c r="AC127" s="893"/>
      <c r="AD127" s="2470"/>
      <c r="AE127" s="1806" t="s">
        <v>846</v>
      </c>
      <c r="AF127" s="1807" t="s">
        <v>825</v>
      </c>
      <c r="AG127" s="1811">
        <v>0.45</v>
      </c>
      <c r="AH127" s="1811">
        <v>0.15</v>
      </c>
      <c r="AI127" s="1811">
        <v>0.28999999999999998</v>
      </c>
      <c r="AJ127" s="1811">
        <v>0.81</v>
      </c>
      <c r="AK127" s="1806" t="s">
        <v>847</v>
      </c>
      <c r="AL127" s="893"/>
      <c r="AM127" s="1806" t="s">
        <v>848</v>
      </c>
      <c r="AN127" s="1807">
        <v>0.7</v>
      </c>
      <c r="AO127" s="894"/>
      <c r="AP127" s="894"/>
      <c r="AQ127" s="893"/>
      <c r="AR127" s="893"/>
      <c r="AS127" s="893"/>
      <c r="AT127" s="893"/>
      <c r="AU127" s="893"/>
      <c r="AV127" s="1793"/>
      <c r="AW127" s="1793"/>
      <c r="AX127" s="1793"/>
      <c r="AY127" s="1794"/>
      <c r="AZ127" s="1794"/>
      <c r="BA127" s="1794"/>
      <c r="BB127" s="1794"/>
      <c r="BC127" s="1794"/>
      <c r="BD127" s="1794"/>
      <c r="BE127" s="1794"/>
      <c r="BF127" s="1794"/>
    </row>
    <row r="128" spans="1:58" s="888" customFormat="1" ht="22.5" x14ac:dyDescent="0.25">
      <c r="A128" s="879"/>
      <c r="B128" s="532"/>
      <c r="C128" s="532"/>
      <c r="D128" s="532"/>
      <c r="E128" s="532"/>
      <c r="F128" s="532"/>
      <c r="G128" s="532"/>
      <c r="H128" s="532"/>
      <c r="I128" s="532"/>
      <c r="J128" s="893"/>
      <c r="K128" s="893"/>
      <c r="L128" s="893"/>
      <c r="M128" s="893"/>
      <c r="N128" s="893"/>
      <c r="O128" s="893"/>
      <c r="P128" s="893"/>
      <c r="Q128" s="893"/>
      <c r="R128" s="893"/>
      <c r="S128" s="893"/>
      <c r="T128" s="893"/>
      <c r="U128" s="893"/>
      <c r="V128" s="893"/>
      <c r="W128" s="893"/>
      <c r="X128" s="893"/>
      <c r="Y128" s="1812" t="s">
        <v>849</v>
      </c>
      <c r="Z128" s="1813">
        <v>8</v>
      </c>
      <c r="AA128" s="1814">
        <v>24</v>
      </c>
      <c r="AB128" s="1815">
        <v>40</v>
      </c>
      <c r="AC128" s="893"/>
      <c r="AD128" s="2470"/>
      <c r="AE128" s="1806" t="s">
        <v>846</v>
      </c>
      <c r="AF128" s="1811" t="s">
        <v>829</v>
      </c>
      <c r="AG128" s="1811">
        <v>0.35</v>
      </c>
      <c r="AH128" s="1811">
        <v>0.23</v>
      </c>
      <c r="AI128" s="1811">
        <v>0.15</v>
      </c>
      <c r="AJ128" s="1811">
        <v>0.81</v>
      </c>
      <c r="AK128" s="1806" t="s">
        <v>850</v>
      </c>
      <c r="AL128" s="893"/>
      <c r="AM128" s="1806" t="s">
        <v>851</v>
      </c>
      <c r="AN128" s="1816"/>
      <c r="AO128" s="894"/>
      <c r="AP128" s="894"/>
      <c r="AQ128" s="893"/>
      <c r="AR128" s="893"/>
      <c r="AS128" s="893"/>
      <c r="AT128" s="893"/>
      <c r="AU128" s="893"/>
      <c r="AV128" s="893"/>
      <c r="AW128" s="893"/>
      <c r="AX128" s="893"/>
    </row>
    <row r="129" spans="1:50" s="888" customFormat="1" ht="31.5" x14ac:dyDescent="0.25">
      <c r="A129" s="879"/>
      <c r="B129" s="532"/>
      <c r="C129" s="532"/>
      <c r="D129" s="532"/>
      <c r="E129" s="532"/>
      <c r="F129" s="532"/>
      <c r="G129" s="532"/>
      <c r="H129" s="532"/>
      <c r="I129" s="532"/>
      <c r="J129" s="893"/>
      <c r="K129" s="893"/>
      <c r="L129" s="893"/>
      <c r="M129" s="893"/>
      <c r="N129" s="893"/>
      <c r="O129" s="893"/>
      <c r="P129" s="893"/>
      <c r="Q129" s="893"/>
      <c r="R129" s="893"/>
      <c r="S129" s="893"/>
      <c r="T129" s="893"/>
      <c r="U129" s="893"/>
      <c r="V129" s="893"/>
      <c r="W129" s="893"/>
      <c r="X129" s="893"/>
      <c r="Y129" s="1812" t="s">
        <v>852</v>
      </c>
      <c r="Z129" s="1813">
        <v>12</v>
      </c>
      <c r="AA129" s="1814">
        <v>23.5</v>
      </c>
      <c r="AB129" s="1815">
        <v>35</v>
      </c>
      <c r="AC129" s="893"/>
      <c r="AD129" s="2470"/>
      <c r="AE129" s="1806" t="s">
        <v>853</v>
      </c>
      <c r="AF129" s="1807" t="s">
        <v>836</v>
      </c>
      <c r="AG129" s="1811">
        <v>0.2</v>
      </c>
      <c r="AH129" s="1811">
        <v>0.08</v>
      </c>
      <c r="AI129" s="1811">
        <v>0.1</v>
      </c>
      <c r="AJ129" s="1811">
        <v>0.33</v>
      </c>
      <c r="AK129" s="1806" t="s">
        <v>854</v>
      </c>
      <c r="AL129" s="893"/>
      <c r="AM129" s="1806" t="s">
        <v>855</v>
      </c>
      <c r="AN129" s="1807">
        <v>0.75</v>
      </c>
      <c r="AO129" s="894"/>
      <c r="AP129" s="894"/>
      <c r="AQ129" s="893"/>
      <c r="AR129" s="893"/>
      <c r="AS129" s="893"/>
      <c r="AT129" s="893"/>
      <c r="AU129" s="893"/>
      <c r="AV129" s="893"/>
      <c r="AW129" s="893"/>
      <c r="AX129" s="893"/>
    </row>
    <row r="130" spans="1:50" s="888" customFormat="1" ht="31.5" x14ac:dyDescent="0.25">
      <c r="A130" s="879"/>
      <c r="B130" s="532"/>
      <c r="C130" s="532"/>
      <c r="D130" s="532"/>
      <c r="E130" s="532"/>
      <c r="F130" s="532"/>
      <c r="G130" s="532"/>
      <c r="H130" s="532"/>
      <c r="I130" s="532"/>
      <c r="J130" s="893"/>
      <c r="K130" s="893"/>
      <c r="L130" s="893"/>
      <c r="M130" s="893"/>
      <c r="N130" s="893"/>
      <c r="O130" s="893"/>
      <c r="P130" s="893"/>
      <c r="Q130" s="893"/>
      <c r="R130" s="893"/>
      <c r="S130" s="893"/>
      <c r="T130" s="893"/>
      <c r="U130" s="893"/>
      <c r="V130" s="893"/>
      <c r="W130" s="893"/>
      <c r="X130" s="893"/>
      <c r="Y130" s="1812" t="s">
        <v>856</v>
      </c>
      <c r="Z130" s="1813">
        <v>10</v>
      </c>
      <c r="AA130" s="1814">
        <v>25</v>
      </c>
      <c r="AB130" s="1815">
        <v>40</v>
      </c>
      <c r="AC130" s="893"/>
      <c r="AD130" s="2470"/>
      <c r="AE130" s="1806" t="s">
        <v>857</v>
      </c>
      <c r="AF130" s="1807" t="s">
        <v>858</v>
      </c>
      <c r="AG130" s="1811">
        <v>0.43</v>
      </c>
      <c r="AH130" s="1811">
        <v>0.24</v>
      </c>
      <c r="AI130" s="1811">
        <v>0.12</v>
      </c>
      <c r="AJ130" s="1811">
        <v>0.93</v>
      </c>
      <c r="AK130" s="1806" t="s">
        <v>859</v>
      </c>
      <c r="AL130" s="893"/>
      <c r="AM130" s="1806" t="s">
        <v>860</v>
      </c>
      <c r="AN130" s="1807">
        <v>0.73</v>
      </c>
      <c r="AO130" s="894"/>
      <c r="AP130" s="894"/>
      <c r="AQ130" s="893"/>
      <c r="AR130" s="893"/>
      <c r="AS130" s="893"/>
      <c r="AT130" s="893"/>
      <c r="AU130" s="893"/>
      <c r="AV130" s="893"/>
      <c r="AW130" s="893"/>
      <c r="AX130" s="893"/>
    </row>
    <row r="131" spans="1:50" s="888" customFormat="1" ht="22.5" x14ac:dyDescent="0.25">
      <c r="A131" s="879"/>
      <c r="B131" s="532"/>
      <c r="C131" s="532"/>
      <c r="D131" s="532"/>
      <c r="E131" s="532"/>
      <c r="F131" s="532"/>
      <c r="G131" s="532"/>
      <c r="H131" s="532"/>
      <c r="I131" s="532"/>
      <c r="J131" s="893"/>
      <c r="K131" s="893"/>
      <c r="L131" s="893"/>
      <c r="M131" s="893"/>
      <c r="N131" s="893"/>
      <c r="O131" s="893"/>
      <c r="P131" s="893"/>
      <c r="Q131" s="893"/>
      <c r="R131" s="893"/>
      <c r="S131" s="893"/>
      <c r="T131" s="893"/>
      <c r="U131" s="893"/>
      <c r="V131" s="893"/>
      <c r="W131" s="893"/>
      <c r="X131" s="893"/>
      <c r="Y131" s="1812" t="s">
        <v>861</v>
      </c>
      <c r="Z131" s="1813">
        <v>8</v>
      </c>
      <c r="AA131" s="1814">
        <v>16</v>
      </c>
      <c r="AB131" s="1815">
        <v>24</v>
      </c>
      <c r="AC131" s="893"/>
      <c r="AD131" s="2470"/>
      <c r="AE131" s="1798"/>
      <c r="AF131" s="1798"/>
      <c r="AG131" s="1798"/>
      <c r="AH131" s="1798"/>
      <c r="AI131" s="1798"/>
      <c r="AJ131" s="1798"/>
      <c r="AK131" s="1806" t="s">
        <v>862</v>
      </c>
      <c r="AL131" s="893"/>
      <c r="AM131" s="1806" t="s">
        <v>863</v>
      </c>
      <c r="AN131" s="1811" t="s">
        <v>864</v>
      </c>
      <c r="AO131" s="894"/>
      <c r="AP131" s="894"/>
      <c r="AQ131" s="893"/>
      <c r="AR131" s="893"/>
      <c r="AS131" s="893"/>
      <c r="AT131" s="893"/>
      <c r="AU131" s="893"/>
      <c r="AV131" s="893"/>
      <c r="AW131" s="893"/>
      <c r="AX131" s="893"/>
    </row>
    <row r="132" spans="1:50" s="888" customFormat="1" ht="33.75" x14ac:dyDescent="0.25">
      <c r="A132" s="879"/>
      <c r="B132" s="532"/>
      <c r="C132" s="532"/>
      <c r="D132" s="532"/>
      <c r="E132" s="532"/>
      <c r="F132" s="532"/>
      <c r="G132" s="532"/>
      <c r="H132" s="532"/>
      <c r="I132" s="532"/>
      <c r="J132" s="893"/>
      <c r="K132" s="893"/>
      <c r="L132" s="893"/>
      <c r="M132" s="893"/>
      <c r="N132" s="893"/>
      <c r="O132" s="893"/>
      <c r="P132" s="893"/>
      <c r="Q132" s="893"/>
      <c r="R132" s="893"/>
      <c r="S132" s="893"/>
      <c r="T132" s="893"/>
      <c r="U132" s="893"/>
      <c r="V132" s="893"/>
      <c r="W132" s="893"/>
      <c r="X132" s="893"/>
      <c r="Y132" s="1812" t="s">
        <v>865</v>
      </c>
      <c r="Z132" s="1813">
        <v>10</v>
      </c>
      <c r="AA132" s="1814">
        <v>14</v>
      </c>
      <c r="AB132" s="1815">
        <v>18</v>
      </c>
      <c r="AC132" s="893"/>
      <c r="AD132" s="2470"/>
      <c r="AE132" s="1806" t="s">
        <v>857</v>
      </c>
      <c r="AF132" s="1811" t="s">
        <v>866</v>
      </c>
      <c r="AG132" s="1811">
        <v>0.26</v>
      </c>
      <c r="AH132" s="1811">
        <v>0.1</v>
      </c>
      <c r="AI132" s="1811">
        <v>0.13</v>
      </c>
      <c r="AJ132" s="1811">
        <v>0.52</v>
      </c>
      <c r="AK132" s="1806" t="s">
        <v>867</v>
      </c>
      <c r="AL132" s="893"/>
      <c r="AM132" s="1806" t="s">
        <v>868</v>
      </c>
      <c r="AN132" s="1807">
        <v>0.61</v>
      </c>
      <c r="AO132" s="894"/>
      <c r="AP132" s="894"/>
      <c r="AQ132" s="893"/>
      <c r="AR132" s="893"/>
      <c r="AS132" s="893"/>
      <c r="AT132" s="893"/>
      <c r="AU132" s="893"/>
      <c r="AV132" s="893"/>
      <c r="AW132" s="893"/>
      <c r="AX132" s="893"/>
    </row>
    <row r="133" spans="1:50" s="888" customFormat="1" ht="31.5" x14ac:dyDescent="0.25">
      <c r="A133" s="879"/>
      <c r="B133" s="532"/>
      <c r="C133" s="532"/>
      <c r="D133" s="532"/>
      <c r="E133" s="532"/>
      <c r="F133" s="532"/>
      <c r="G133" s="532"/>
      <c r="H133" s="532"/>
      <c r="I133" s="532"/>
      <c r="J133" s="893"/>
      <c r="K133" s="893"/>
      <c r="L133" s="893"/>
      <c r="M133" s="893"/>
      <c r="N133" s="893"/>
      <c r="O133" s="893"/>
      <c r="P133" s="893"/>
      <c r="Q133" s="893"/>
      <c r="R133" s="893"/>
      <c r="S133" s="893"/>
      <c r="T133" s="893"/>
      <c r="U133" s="893"/>
      <c r="V133" s="893"/>
      <c r="W133" s="893"/>
      <c r="X133" s="893"/>
      <c r="Y133" s="1812" t="s">
        <v>869</v>
      </c>
      <c r="Z133" s="1813">
        <v>12</v>
      </c>
      <c r="AA133" s="1814">
        <v>31</v>
      </c>
      <c r="AB133" s="1815">
        <v>50</v>
      </c>
      <c r="AC133" s="893"/>
      <c r="AD133" s="2470"/>
      <c r="AE133" s="1806" t="s">
        <v>857</v>
      </c>
      <c r="AF133" s="1807" t="s">
        <v>836</v>
      </c>
      <c r="AG133" s="1811">
        <v>0.24</v>
      </c>
      <c r="AH133" s="1811">
        <v>0.05</v>
      </c>
      <c r="AI133" s="1811">
        <v>0.17</v>
      </c>
      <c r="AJ133" s="1811">
        <v>0.3</v>
      </c>
      <c r="AK133" s="1806" t="s">
        <v>870</v>
      </c>
      <c r="AL133" s="893"/>
      <c r="AM133" s="1806" t="s">
        <v>871</v>
      </c>
      <c r="AN133" s="1807">
        <v>0.57999999999999996</v>
      </c>
      <c r="AO133" s="894"/>
      <c r="AP133" s="894"/>
      <c r="AQ133" s="893"/>
      <c r="AR133" s="893"/>
      <c r="AS133" s="893"/>
      <c r="AT133" s="893"/>
      <c r="AU133" s="893"/>
      <c r="AV133" s="893"/>
      <c r="AW133" s="893"/>
      <c r="AX133" s="893"/>
    </row>
    <row r="134" spans="1:50" s="888" customFormat="1" ht="33.75" x14ac:dyDescent="0.25">
      <c r="A134" s="879"/>
      <c r="B134" s="532"/>
      <c r="C134" s="532"/>
      <c r="D134" s="532"/>
      <c r="E134" s="532"/>
      <c r="F134" s="532"/>
      <c r="G134" s="532"/>
      <c r="H134" s="532"/>
      <c r="I134" s="532"/>
      <c r="J134" s="893"/>
      <c r="K134" s="893"/>
      <c r="L134" s="893"/>
      <c r="M134" s="893"/>
      <c r="N134" s="893"/>
      <c r="O134" s="893"/>
      <c r="P134" s="893"/>
      <c r="Q134" s="893"/>
      <c r="R134" s="893"/>
      <c r="S134" s="893"/>
      <c r="T134" s="893"/>
      <c r="U134" s="893"/>
      <c r="V134" s="893"/>
      <c r="W134" s="893"/>
      <c r="X134" s="893"/>
      <c r="Y134" s="1812" t="s">
        <v>872</v>
      </c>
      <c r="Z134" s="1813">
        <v>7</v>
      </c>
      <c r="AA134" s="1814">
        <v>18.5</v>
      </c>
      <c r="AB134" s="1815">
        <v>30</v>
      </c>
      <c r="AC134" s="893"/>
      <c r="AD134" s="2470" t="s">
        <v>873</v>
      </c>
      <c r="AE134" s="1806" t="s">
        <v>874</v>
      </c>
      <c r="AF134" s="1807" t="s">
        <v>817</v>
      </c>
      <c r="AG134" s="1811">
        <v>3.95</v>
      </c>
      <c r="AH134" s="1811">
        <v>2.97</v>
      </c>
      <c r="AI134" s="1811">
        <v>1.92</v>
      </c>
      <c r="AJ134" s="1811">
        <v>10.51</v>
      </c>
      <c r="AK134" s="1806" t="s">
        <v>875</v>
      </c>
      <c r="AL134" s="893"/>
      <c r="AM134" s="1806" t="s">
        <v>876</v>
      </c>
      <c r="AN134" s="1807">
        <v>0.61</v>
      </c>
      <c r="AO134" s="894"/>
      <c r="AP134" s="894"/>
      <c r="AQ134" s="893"/>
      <c r="AR134" s="893"/>
      <c r="AS134" s="893"/>
      <c r="AT134" s="893"/>
      <c r="AU134" s="893"/>
      <c r="AV134" s="893"/>
      <c r="AW134" s="893"/>
      <c r="AX134" s="893"/>
    </row>
    <row r="135" spans="1:50" s="888" customFormat="1" ht="22.5" x14ac:dyDescent="0.25">
      <c r="A135" s="879"/>
      <c r="B135" s="532"/>
      <c r="C135" s="532"/>
      <c r="D135" s="532"/>
      <c r="E135" s="532"/>
      <c r="F135" s="532"/>
      <c r="G135" s="532"/>
      <c r="H135" s="532"/>
      <c r="I135" s="532"/>
      <c r="J135" s="893"/>
      <c r="K135" s="893"/>
      <c r="L135" s="893"/>
      <c r="M135" s="893"/>
      <c r="N135" s="893"/>
      <c r="O135" s="893"/>
      <c r="P135" s="893"/>
      <c r="Q135" s="893"/>
      <c r="R135" s="893"/>
      <c r="S135" s="893"/>
      <c r="T135" s="893"/>
      <c r="U135" s="893"/>
      <c r="V135" s="893"/>
      <c r="W135" s="893"/>
      <c r="X135" s="893"/>
      <c r="Y135" s="1812" t="s">
        <v>877</v>
      </c>
      <c r="Z135" s="1813">
        <v>6</v>
      </c>
      <c r="AA135" s="1814">
        <v>12</v>
      </c>
      <c r="AB135" s="1815">
        <v>18</v>
      </c>
      <c r="AC135" s="893"/>
      <c r="AD135" s="2470"/>
      <c r="AE135" s="2464" t="s">
        <v>878</v>
      </c>
      <c r="AF135" s="1798"/>
      <c r="AG135" s="1798"/>
      <c r="AH135" s="1798"/>
      <c r="AI135" s="1798"/>
      <c r="AJ135" s="1798"/>
      <c r="AK135" s="1798"/>
      <c r="AL135" s="893"/>
      <c r="AM135" s="1806" t="s">
        <v>879</v>
      </c>
      <c r="AN135" s="1811" t="s">
        <v>880</v>
      </c>
      <c r="AO135" s="894"/>
      <c r="AP135" s="894"/>
      <c r="AQ135" s="893"/>
      <c r="AR135" s="893"/>
      <c r="AS135" s="893"/>
      <c r="AT135" s="893"/>
      <c r="AU135" s="893"/>
      <c r="AV135" s="893"/>
      <c r="AW135" s="893"/>
      <c r="AX135" s="893"/>
    </row>
    <row r="136" spans="1:50" s="888" customFormat="1" ht="33.75" x14ac:dyDescent="0.25">
      <c r="A136" s="879"/>
      <c r="B136" s="532"/>
      <c r="C136" s="532"/>
      <c r="D136" s="532"/>
      <c r="E136" s="532"/>
      <c r="F136" s="532"/>
      <c r="G136" s="532"/>
      <c r="H136" s="532"/>
      <c r="I136" s="532"/>
      <c r="J136" s="893"/>
      <c r="K136" s="893"/>
      <c r="L136" s="893"/>
      <c r="M136" s="893"/>
      <c r="N136" s="893"/>
      <c r="O136" s="893"/>
      <c r="P136" s="893"/>
      <c r="Q136" s="893"/>
      <c r="R136" s="893"/>
      <c r="S136" s="893"/>
      <c r="T136" s="893"/>
      <c r="U136" s="893"/>
      <c r="V136" s="893"/>
      <c r="W136" s="893"/>
      <c r="X136" s="893"/>
      <c r="Y136" s="1812" t="s">
        <v>881</v>
      </c>
      <c r="Z136" s="1813">
        <v>6</v>
      </c>
      <c r="AA136" s="1814">
        <v>13</v>
      </c>
      <c r="AB136" s="1815">
        <v>20</v>
      </c>
      <c r="AC136" s="893"/>
      <c r="AD136" s="2470"/>
      <c r="AE136" s="2464"/>
      <c r="AF136" s="1807" t="s">
        <v>817</v>
      </c>
      <c r="AG136" s="1811">
        <v>1.58</v>
      </c>
      <c r="AH136" s="1811">
        <v>1.02</v>
      </c>
      <c r="AI136" s="1811">
        <v>0.59</v>
      </c>
      <c r="AJ136" s="1811">
        <v>3.11</v>
      </c>
      <c r="AK136" s="1806" t="s">
        <v>882</v>
      </c>
      <c r="AL136" s="893"/>
      <c r="AM136" s="1806" t="s">
        <v>883</v>
      </c>
      <c r="AN136" s="1807">
        <v>0.32</v>
      </c>
      <c r="AO136" s="894"/>
      <c r="AP136" s="894"/>
      <c r="AQ136" s="893"/>
      <c r="AR136" s="893"/>
      <c r="AS136" s="893"/>
      <c r="AT136" s="893"/>
      <c r="AU136" s="893"/>
      <c r="AV136" s="893"/>
      <c r="AW136" s="893"/>
      <c r="AX136" s="893"/>
    </row>
    <row r="137" spans="1:50" s="888" customFormat="1" ht="33.75" x14ac:dyDescent="0.25">
      <c r="A137" s="879"/>
      <c r="B137" s="532"/>
      <c r="C137" s="532"/>
      <c r="D137" s="532"/>
      <c r="E137" s="532"/>
      <c r="F137" s="532"/>
      <c r="G137" s="532"/>
      <c r="H137" s="532"/>
      <c r="I137" s="532"/>
      <c r="J137" s="893"/>
      <c r="K137" s="893"/>
      <c r="L137" s="893"/>
      <c r="M137" s="893"/>
      <c r="N137" s="893"/>
      <c r="O137" s="893"/>
      <c r="P137" s="893"/>
      <c r="Q137" s="893"/>
      <c r="R137" s="893"/>
      <c r="S137" s="893"/>
      <c r="T137" s="893"/>
      <c r="U137" s="893"/>
      <c r="V137" s="893"/>
      <c r="W137" s="893"/>
      <c r="X137" s="893"/>
      <c r="Y137" s="1812" t="s">
        <v>884</v>
      </c>
      <c r="Z137" s="1813">
        <v>7</v>
      </c>
      <c r="AA137" s="1814">
        <v>9</v>
      </c>
      <c r="AB137" s="1815">
        <v>11</v>
      </c>
      <c r="AC137" s="893"/>
      <c r="AD137" s="2470"/>
      <c r="AE137" s="1806" t="s">
        <v>885</v>
      </c>
      <c r="AF137" s="1807" t="s">
        <v>817</v>
      </c>
      <c r="AG137" s="1811">
        <v>2.8</v>
      </c>
      <c r="AH137" s="1811">
        <v>1.33</v>
      </c>
      <c r="AI137" s="1811">
        <v>1.43</v>
      </c>
      <c r="AJ137" s="1811">
        <v>4.92</v>
      </c>
      <c r="AK137" s="1806" t="s">
        <v>886</v>
      </c>
      <c r="AL137" s="893"/>
      <c r="AM137" s="1806" t="s">
        <v>887</v>
      </c>
      <c r="AN137" s="1807">
        <v>0.39</v>
      </c>
      <c r="AO137" s="894"/>
      <c r="AP137" s="894"/>
      <c r="AQ137" s="893"/>
      <c r="AR137" s="893"/>
      <c r="AS137" s="893"/>
      <c r="AT137" s="893"/>
      <c r="AU137" s="893"/>
      <c r="AV137" s="893"/>
      <c r="AW137" s="893"/>
      <c r="AX137" s="893"/>
    </row>
    <row r="138" spans="1:50" s="888" customFormat="1" ht="22.5" x14ac:dyDescent="0.25">
      <c r="A138" s="879"/>
      <c r="B138" s="532"/>
      <c r="C138" s="532"/>
      <c r="D138" s="532"/>
      <c r="E138" s="532"/>
      <c r="F138" s="532"/>
      <c r="G138" s="532"/>
      <c r="H138" s="532"/>
      <c r="I138" s="532"/>
      <c r="J138" s="893"/>
      <c r="K138" s="893"/>
      <c r="L138" s="893"/>
      <c r="M138" s="893"/>
      <c r="N138" s="893"/>
      <c r="O138" s="893"/>
      <c r="P138" s="893"/>
      <c r="Q138" s="893"/>
      <c r="R138" s="893"/>
      <c r="S138" s="893"/>
      <c r="T138" s="893"/>
      <c r="U138" s="893"/>
      <c r="V138" s="893"/>
      <c r="W138" s="893"/>
      <c r="X138" s="893"/>
      <c r="Y138" s="1812" t="s">
        <v>888</v>
      </c>
      <c r="Z138" s="1813">
        <v>8</v>
      </c>
      <c r="AA138" s="1814">
        <v>24</v>
      </c>
      <c r="AB138" s="1815">
        <v>40</v>
      </c>
      <c r="AC138" s="893"/>
      <c r="AD138" s="2470" t="s">
        <v>889</v>
      </c>
      <c r="AE138" s="1798"/>
      <c r="AF138" s="1798"/>
      <c r="AG138" s="1798"/>
      <c r="AH138" s="1798"/>
      <c r="AI138" s="1798"/>
      <c r="AJ138" s="1798"/>
      <c r="AK138" s="1806" t="s">
        <v>890</v>
      </c>
      <c r="AL138" s="893"/>
      <c r="AM138" s="1806" t="s">
        <v>891</v>
      </c>
      <c r="AN138" s="1807">
        <v>0.52</v>
      </c>
      <c r="AO138" s="894"/>
      <c r="AP138" s="894"/>
      <c r="AQ138" s="893"/>
      <c r="AR138" s="893"/>
      <c r="AS138" s="893"/>
      <c r="AT138" s="893"/>
      <c r="AU138" s="893"/>
      <c r="AV138" s="893"/>
      <c r="AW138" s="893"/>
      <c r="AX138" s="893"/>
    </row>
    <row r="139" spans="1:50" s="888" customFormat="1" ht="22.5" x14ac:dyDescent="0.25">
      <c r="A139" s="879"/>
      <c r="B139" s="532"/>
      <c r="C139" s="532"/>
      <c r="D139" s="532"/>
      <c r="E139" s="532"/>
      <c r="F139" s="532"/>
      <c r="G139" s="532"/>
      <c r="H139" s="532"/>
      <c r="I139" s="532"/>
      <c r="J139" s="893"/>
      <c r="K139" s="893"/>
      <c r="L139" s="893"/>
      <c r="M139" s="893"/>
      <c r="N139" s="893"/>
      <c r="O139" s="893"/>
      <c r="P139" s="893"/>
      <c r="Q139" s="893"/>
      <c r="R139" s="893"/>
      <c r="S139" s="893"/>
      <c r="T139" s="893"/>
      <c r="U139" s="893"/>
      <c r="V139" s="893"/>
      <c r="W139" s="893"/>
      <c r="X139" s="893"/>
      <c r="Y139" s="1812" t="s">
        <v>892</v>
      </c>
      <c r="Z139" s="1813">
        <v>10</v>
      </c>
      <c r="AA139" s="1814">
        <v>15</v>
      </c>
      <c r="AB139" s="1815">
        <v>20</v>
      </c>
      <c r="AC139" s="893"/>
      <c r="AD139" s="2470"/>
      <c r="AE139" s="1806" t="s">
        <v>893</v>
      </c>
      <c r="AF139" s="1807" t="s">
        <v>817</v>
      </c>
      <c r="AG139" s="1811">
        <v>0.48</v>
      </c>
      <c r="AH139" s="1811">
        <v>0.19</v>
      </c>
      <c r="AI139" s="1811">
        <v>0.26</v>
      </c>
      <c r="AJ139" s="1811">
        <v>1.01</v>
      </c>
      <c r="AK139" s="1806" t="s">
        <v>894</v>
      </c>
      <c r="AL139" s="893"/>
      <c r="AM139" s="1806" t="s">
        <v>895</v>
      </c>
      <c r="AN139" s="1807">
        <v>0.74</v>
      </c>
      <c r="AO139" s="894"/>
      <c r="AP139" s="894"/>
      <c r="AQ139" s="893"/>
      <c r="AR139" s="893"/>
      <c r="AS139" s="893"/>
      <c r="AT139" s="893"/>
      <c r="AU139" s="893"/>
      <c r="AV139" s="893"/>
      <c r="AW139" s="893"/>
      <c r="AX139" s="893"/>
    </row>
    <row r="140" spans="1:50" s="888" customFormat="1" ht="33.75" x14ac:dyDescent="0.25">
      <c r="A140" s="879"/>
      <c r="B140" s="532"/>
      <c r="C140" s="532"/>
      <c r="D140" s="532"/>
      <c r="E140" s="532"/>
      <c r="F140" s="532"/>
      <c r="G140" s="532"/>
      <c r="H140" s="532"/>
      <c r="I140" s="532"/>
      <c r="J140" s="893"/>
      <c r="K140" s="893"/>
      <c r="L140" s="893"/>
      <c r="M140" s="893"/>
      <c r="N140" s="893"/>
      <c r="O140" s="893"/>
      <c r="P140" s="893"/>
      <c r="Q140" s="893"/>
      <c r="R140" s="893"/>
      <c r="S140" s="893"/>
      <c r="T140" s="893"/>
      <c r="U140" s="893"/>
      <c r="V140" s="893"/>
      <c r="W140" s="893"/>
      <c r="X140" s="893"/>
      <c r="Y140" s="1812" t="s">
        <v>896</v>
      </c>
      <c r="Z140" s="1813">
        <v>30</v>
      </c>
      <c r="AA140" s="1814">
        <v>42.5</v>
      </c>
      <c r="AB140" s="1815">
        <v>55</v>
      </c>
      <c r="AC140" s="893"/>
      <c r="AD140" s="2470"/>
      <c r="AE140" s="1798"/>
      <c r="AF140" s="1798"/>
      <c r="AG140" s="1798"/>
      <c r="AH140" s="1798"/>
      <c r="AI140" s="1798"/>
      <c r="AJ140" s="1798"/>
      <c r="AK140" s="1806" t="s">
        <v>897</v>
      </c>
      <c r="AL140" s="893"/>
      <c r="AM140" s="2473" t="s">
        <v>898</v>
      </c>
      <c r="AN140" s="2464" t="s">
        <v>899</v>
      </c>
      <c r="AO140" s="894"/>
      <c r="AP140" s="894"/>
      <c r="AQ140" s="893"/>
      <c r="AR140" s="893"/>
      <c r="AS140" s="893"/>
      <c r="AT140" s="893"/>
      <c r="AU140" s="893"/>
      <c r="AV140" s="893"/>
      <c r="AW140" s="893"/>
      <c r="AX140" s="893"/>
    </row>
    <row r="141" spans="1:50" s="888" customFormat="1" ht="33.75" x14ac:dyDescent="0.25">
      <c r="A141" s="879"/>
      <c r="B141" s="532"/>
      <c r="C141" s="532"/>
      <c r="D141" s="532"/>
      <c r="E141" s="532"/>
      <c r="F141" s="532"/>
      <c r="G141" s="532"/>
      <c r="H141" s="532"/>
      <c r="I141" s="532"/>
      <c r="J141" s="893"/>
      <c r="K141" s="893"/>
      <c r="L141" s="893"/>
      <c r="M141" s="893"/>
      <c r="N141" s="893"/>
      <c r="O141" s="893"/>
      <c r="P141" s="893"/>
      <c r="Q141" s="893"/>
      <c r="R141" s="893"/>
      <c r="S141" s="893"/>
      <c r="T141" s="893"/>
      <c r="U141" s="893"/>
      <c r="V141" s="893"/>
      <c r="W141" s="893"/>
      <c r="X141" s="893"/>
      <c r="Y141" s="1812" t="s">
        <v>900</v>
      </c>
      <c r="Z141" s="1813">
        <v>6</v>
      </c>
      <c r="AA141" s="1814">
        <v>13</v>
      </c>
      <c r="AB141" s="1815">
        <v>20</v>
      </c>
      <c r="AC141" s="893"/>
      <c r="AD141" s="2470"/>
      <c r="AE141" s="1806" t="s">
        <v>901</v>
      </c>
      <c r="AF141" s="1807" t="s">
        <v>817</v>
      </c>
      <c r="AG141" s="1811">
        <v>2.83</v>
      </c>
      <c r="AH141" s="1811">
        <v>2.04</v>
      </c>
      <c r="AI141" s="1811">
        <v>0.34</v>
      </c>
      <c r="AJ141" s="1811">
        <v>6.49</v>
      </c>
      <c r="AK141" s="1806" t="s">
        <v>902</v>
      </c>
      <c r="AL141" s="893"/>
      <c r="AM141" s="2473"/>
      <c r="AN141" s="2464"/>
      <c r="AO141" s="894"/>
      <c r="AP141" s="894"/>
      <c r="AQ141" s="893"/>
      <c r="AR141" s="893"/>
      <c r="AS141" s="893"/>
      <c r="AT141" s="893"/>
      <c r="AU141" s="893"/>
      <c r="AV141" s="893"/>
      <c r="AW141" s="893"/>
      <c r="AX141" s="893"/>
    </row>
    <row r="142" spans="1:50" s="888" customFormat="1" ht="22.5" x14ac:dyDescent="0.25">
      <c r="A142" s="879"/>
      <c r="B142" s="532"/>
      <c r="C142" s="532"/>
      <c r="D142" s="532"/>
      <c r="E142" s="532"/>
      <c r="F142" s="532"/>
      <c r="G142" s="532"/>
      <c r="H142" s="532"/>
      <c r="I142" s="532"/>
      <c r="J142" s="893"/>
      <c r="K142" s="893"/>
      <c r="L142" s="893"/>
      <c r="M142" s="893"/>
      <c r="N142" s="893"/>
      <c r="O142" s="893"/>
      <c r="P142" s="893"/>
      <c r="Q142" s="893"/>
      <c r="R142" s="893"/>
      <c r="S142" s="893"/>
      <c r="T142" s="893"/>
      <c r="U142" s="893"/>
      <c r="V142" s="893"/>
      <c r="W142" s="893"/>
      <c r="X142" s="893"/>
      <c r="Y142" s="1812" t="s">
        <v>903</v>
      </c>
      <c r="Z142" s="1813">
        <v>14</v>
      </c>
      <c r="AA142" s="1814">
        <v>19.5</v>
      </c>
      <c r="AB142" s="1815">
        <v>25</v>
      </c>
      <c r="AC142" s="893"/>
      <c r="AD142" s="2470"/>
      <c r="AE142" s="1806" t="s">
        <v>904</v>
      </c>
      <c r="AF142" s="1807" t="s">
        <v>817</v>
      </c>
      <c r="AG142" s="1811">
        <v>1.04</v>
      </c>
      <c r="AH142" s="1811">
        <v>0.21</v>
      </c>
      <c r="AI142" s="1811">
        <v>0.74</v>
      </c>
      <c r="AJ142" s="1811">
        <v>1.23</v>
      </c>
      <c r="AK142" s="1806" t="s">
        <v>905</v>
      </c>
      <c r="AL142" s="893"/>
      <c r="AM142" s="1806" t="s">
        <v>906</v>
      </c>
      <c r="AN142" s="1811" t="s">
        <v>907</v>
      </c>
      <c r="AO142" s="894"/>
      <c r="AP142" s="894"/>
      <c r="AQ142" s="893"/>
      <c r="AR142" s="893"/>
      <c r="AS142" s="893"/>
      <c r="AT142" s="893"/>
      <c r="AU142" s="893"/>
      <c r="AV142" s="893"/>
      <c r="AW142" s="893"/>
      <c r="AX142" s="893"/>
    </row>
    <row r="143" spans="1:50" s="888" customFormat="1" ht="22.5" x14ac:dyDescent="0.25">
      <c r="A143" s="879"/>
      <c r="B143" s="532"/>
      <c r="C143" s="532"/>
      <c r="D143" s="532"/>
      <c r="E143" s="532"/>
      <c r="F143" s="532"/>
      <c r="G143" s="532"/>
      <c r="H143" s="532"/>
      <c r="I143" s="532"/>
      <c r="J143" s="893"/>
      <c r="K143" s="893"/>
      <c r="L143" s="893"/>
      <c r="M143" s="893"/>
      <c r="N143" s="893"/>
      <c r="O143" s="893"/>
      <c r="P143" s="893"/>
      <c r="Q143" s="893"/>
      <c r="R143" s="893"/>
      <c r="S143" s="893"/>
      <c r="T143" s="893"/>
      <c r="U143" s="893"/>
      <c r="V143" s="893"/>
      <c r="W143" s="893"/>
      <c r="X143" s="893"/>
      <c r="Y143" s="1812" t="s">
        <v>908</v>
      </c>
      <c r="Z143" s="1813">
        <v>10</v>
      </c>
      <c r="AA143" s="1814">
        <v>12</v>
      </c>
      <c r="AB143" s="1815">
        <v>14</v>
      </c>
      <c r="AC143" s="893"/>
      <c r="AD143" s="2473" t="s">
        <v>909</v>
      </c>
      <c r="AE143" s="2473"/>
      <c r="AF143" s="2473"/>
      <c r="AG143" s="2473"/>
      <c r="AH143" s="2473"/>
      <c r="AI143" s="2473"/>
      <c r="AJ143" s="2473"/>
      <c r="AK143" s="2473"/>
      <c r="AL143" s="893"/>
      <c r="AM143" s="1806" t="s">
        <v>910</v>
      </c>
      <c r="AN143" s="1807">
        <v>0.54</v>
      </c>
      <c r="AO143" s="894"/>
      <c r="AP143" s="894"/>
      <c r="AQ143" s="893"/>
      <c r="AR143" s="893"/>
      <c r="AS143" s="893"/>
      <c r="AT143" s="893"/>
      <c r="AU143" s="893"/>
      <c r="AV143" s="893"/>
      <c r="AW143" s="893"/>
      <c r="AX143" s="893"/>
    </row>
    <row r="144" spans="1:50" s="888" customFormat="1" ht="22.5" x14ac:dyDescent="0.25">
      <c r="A144" s="879"/>
      <c r="B144" s="532"/>
      <c r="C144" s="532"/>
      <c r="D144" s="532"/>
      <c r="E144" s="532"/>
      <c r="F144" s="532"/>
      <c r="G144" s="532"/>
      <c r="H144" s="532"/>
      <c r="I144" s="532"/>
      <c r="J144" s="893"/>
      <c r="K144" s="893"/>
      <c r="L144" s="893"/>
      <c r="M144" s="893"/>
      <c r="N144" s="893"/>
      <c r="O144" s="893"/>
      <c r="P144" s="893"/>
      <c r="Q144" s="893"/>
      <c r="R144" s="893"/>
      <c r="S144" s="893"/>
      <c r="T144" s="893"/>
      <c r="U144" s="893"/>
      <c r="V144" s="893"/>
      <c r="W144" s="893"/>
      <c r="X144" s="893"/>
      <c r="Y144" s="1812" t="s">
        <v>911</v>
      </c>
      <c r="Z144" s="1813">
        <v>8</v>
      </c>
      <c r="AA144" s="1814">
        <v>12.5</v>
      </c>
      <c r="AB144" s="1815">
        <v>17</v>
      </c>
      <c r="AC144" s="893"/>
      <c r="AD144" s="893"/>
      <c r="AE144" s="893"/>
      <c r="AF144" s="893"/>
      <c r="AG144" s="893"/>
      <c r="AH144" s="893"/>
      <c r="AI144" s="893"/>
      <c r="AJ144" s="893"/>
      <c r="AK144" s="893"/>
      <c r="AL144" s="893"/>
      <c r="AM144" s="1806" t="s">
        <v>912</v>
      </c>
      <c r="AN144" s="1811" t="s">
        <v>913</v>
      </c>
      <c r="AO144" s="894"/>
      <c r="AP144" s="894"/>
      <c r="AQ144" s="893"/>
      <c r="AR144" s="893"/>
      <c r="AS144" s="893"/>
      <c r="AT144" s="893"/>
      <c r="AU144" s="893"/>
      <c r="AV144" s="893"/>
      <c r="AW144" s="893"/>
      <c r="AX144" s="893"/>
    </row>
    <row r="145" spans="1:50" s="888" customFormat="1" ht="22.5" x14ac:dyDescent="0.25">
      <c r="A145" s="879"/>
      <c r="B145" s="532"/>
      <c r="C145" s="532"/>
      <c r="D145" s="532"/>
      <c r="E145" s="532"/>
      <c r="F145" s="532"/>
      <c r="G145" s="532"/>
      <c r="H145" s="532"/>
      <c r="I145" s="532"/>
      <c r="J145" s="893"/>
      <c r="K145" s="893"/>
      <c r="L145" s="893"/>
      <c r="M145" s="893"/>
      <c r="N145" s="893"/>
      <c r="O145" s="893"/>
      <c r="P145" s="893"/>
      <c r="Q145" s="893"/>
      <c r="R145" s="893"/>
      <c r="S145" s="893"/>
      <c r="T145" s="893"/>
      <c r="U145" s="893"/>
      <c r="V145" s="893"/>
      <c r="W145" s="893"/>
      <c r="X145" s="893"/>
      <c r="Y145" s="1812" t="s">
        <v>914</v>
      </c>
      <c r="Z145" s="1813">
        <v>5</v>
      </c>
      <c r="AA145" s="1814">
        <v>6.5</v>
      </c>
      <c r="AB145" s="1815">
        <v>8</v>
      </c>
      <c r="AC145" s="893"/>
      <c r="AD145" s="893"/>
      <c r="AE145" s="893"/>
      <c r="AF145" s="893"/>
      <c r="AG145" s="893"/>
      <c r="AH145" s="893"/>
      <c r="AI145" s="893"/>
      <c r="AJ145" s="893"/>
      <c r="AK145" s="893"/>
      <c r="AL145" s="893"/>
      <c r="AM145" s="1806" t="s">
        <v>915</v>
      </c>
      <c r="AN145" s="1807">
        <v>0.93</v>
      </c>
      <c r="AO145" s="894"/>
      <c r="AP145" s="894"/>
      <c r="AQ145" s="893"/>
      <c r="AR145" s="893"/>
      <c r="AS145" s="893"/>
      <c r="AT145" s="893"/>
      <c r="AU145" s="893"/>
      <c r="AV145" s="893"/>
      <c r="AW145" s="893"/>
      <c r="AX145" s="893"/>
    </row>
    <row r="146" spans="1:50" s="888" customFormat="1" ht="21" x14ac:dyDescent="0.25">
      <c r="A146" s="879"/>
      <c r="B146" s="532"/>
      <c r="C146" s="532"/>
      <c r="D146" s="532"/>
      <c r="E146" s="532"/>
      <c r="F146" s="532"/>
      <c r="G146" s="532"/>
      <c r="H146" s="532"/>
      <c r="I146" s="532"/>
      <c r="J146" s="893"/>
      <c r="K146" s="893"/>
      <c r="L146" s="893"/>
      <c r="M146" s="893"/>
      <c r="N146" s="893"/>
      <c r="O146" s="893"/>
      <c r="P146" s="893"/>
      <c r="Q146" s="893"/>
      <c r="R146" s="893"/>
      <c r="S146" s="893"/>
      <c r="T146" s="893"/>
      <c r="U146" s="893"/>
      <c r="V146" s="893"/>
      <c r="W146" s="893"/>
      <c r="X146" s="893"/>
      <c r="Y146" s="2465" t="s">
        <v>916</v>
      </c>
      <c r="Z146" s="2465"/>
      <c r="AA146" s="2465"/>
      <c r="AB146" s="1818"/>
      <c r="AC146" s="893"/>
      <c r="AD146" s="893"/>
      <c r="AE146" s="893"/>
      <c r="AF146" s="893"/>
      <c r="AG146" s="893"/>
      <c r="AH146" s="893"/>
      <c r="AI146" s="893"/>
      <c r="AJ146" s="893"/>
      <c r="AK146" s="893"/>
      <c r="AL146" s="893"/>
      <c r="AM146" s="1806" t="s">
        <v>917</v>
      </c>
      <c r="AN146" s="1807">
        <v>1</v>
      </c>
      <c r="AO146" s="894"/>
      <c r="AP146" s="894"/>
      <c r="AQ146" s="893"/>
      <c r="AR146" s="893"/>
      <c r="AS146" s="893"/>
      <c r="AT146" s="893"/>
      <c r="AU146" s="893"/>
      <c r="AV146" s="893"/>
      <c r="AW146" s="893"/>
      <c r="AX146" s="893"/>
    </row>
    <row r="147" spans="1:50" s="888" customFormat="1" ht="21" x14ac:dyDescent="0.25">
      <c r="A147" s="879"/>
      <c r="B147" s="532"/>
      <c r="C147" s="532"/>
      <c r="D147" s="532"/>
      <c r="E147" s="532"/>
      <c r="F147" s="532"/>
      <c r="G147" s="532"/>
      <c r="H147" s="532"/>
      <c r="I147" s="532"/>
      <c r="J147" s="893"/>
      <c r="K147" s="893"/>
      <c r="L147" s="893"/>
      <c r="M147" s="893"/>
      <c r="N147" s="893"/>
      <c r="O147" s="893"/>
      <c r="P147" s="893"/>
      <c r="Q147" s="893"/>
      <c r="R147" s="893"/>
      <c r="S147" s="893"/>
      <c r="T147" s="893"/>
      <c r="U147" s="893"/>
      <c r="V147" s="893"/>
      <c r="W147" s="893"/>
      <c r="X147" s="893"/>
      <c r="Y147" s="893"/>
      <c r="Z147" s="893"/>
      <c r="AA147" s="893"/>
      <c r="AB147" s="893"/>
      <c r="AC147" s="893"/>
      <c r="AD147" s="893"/>
      <c r="AE147" s="893"/>
      <c r="AF147" s="893"/>
      <c r="AG147" s="893"/>
      <c r="AH147" s="893"/>
      <c r="AI147" s="893"/>
      <c r="AJ147" s="893"/>
      <c r="AK147" s="893"/>
      <c r="AL147" s="893"/>
      <c r="AM147" s="1806" t="s">
        <v>918</v>
      </c>
      <c r="AN147" s="1811" t="s">
        <v>919</v>
      </c>
      <c r="AO147" s="894"/>
      <c r="AP147" s="894"/>
      <c r="AQ147" s="893"/>
      <c r="AR147" s="893"/>
      <c r="AS147" s="893"/>
      <c r="AT147" s="893"/>
      <c r="AU147" s="893"/>
      <c r="AV147" s="893"/>
      <c r="AW147" s="893"/>
      <c r="AX147" s="893"/>
    </row>
    <row r="148" spans="1:50" s="888" customFormat="1" ht="21" x14ac:dyDescent="0.25">
      <c r="A148" s="879"/>
      <c r="B148" s="532"/>
      <c r="C148" s="532"/>
      <c r="D148" s="532"/>
      <c r="E148" s="532"/>
      <c r="F148" s="532"/>
      <c r="G148" s="532"/>
      <c r="H148" s="532"/>
      <c r="I148" s="532"/>
      <c r="J148" s="893"/>
      <c r="K148" s="893"/>
      <c r="L148" s="893"/>
      <c r="M148" s="893"/>
      <c r="N148" s="893"/>
      <c r="O148" s="893"/>
      <c r="P148" s="893"/>
      <c r="Q148" s="893"/>
      <c r="R148" s="893"/>
      <c r="S148" s="893"/>
      <c r="T148" s="893"/>
      <c r="U148" s="893"/>
      <c r="V148" s="893"/>
      <c r="W148" s="893"/>
      <c r="X148" s="893"/>
      <c r="Y148" s="893"/>
      <c r="Z148" s="893"/>
      <c r="AA148" s="893"/>
      <c r="AB148" s="893"/>
      <c r="AC148" s="893"/>
      <c r="AD148" s="893"/>
      <c r="AE148" s="893"/>
      <c r="AF148" s="893"/>
      <c r="AG148" s="893"/>
      <c r="AH148" s="893"/>
      <c r="AI148" s="893"/>
      <c r="AJ148" s="893"/>
      <c r="AK148" s="893"/>
      <c r="AL148" s="893"/>
      <c r="AM148" s="1806" t="s">
        <v>920</v>
      </c>
      <c r="AN148" s="1807">
        <v>0.64</v>
      </c>
      <c r="AO148" s="894"/>
      <c r="AP148" s="894"/>
      <c r="AQ148" s="893"/>
      <c r="AR148" s="893"/>
      <c r="AS148" s="893"/>
      <c r="AT148" s="893"/>
      <c r="AU148" s="893"/>
      <c r="AV148" s="893"/>
      <c r="AW148" s="893"/>
      <c r="AX148" s="893"/>
    </row>
    <row r="149" spans="1:50" s="888" customFormat="1" ht="21" x14ac:dyDescent="0.25">
      <c r="A149" s="879"/>
      <c r="B149" s="532"/>
      <c r="C149" s="532"/>
      <c r="D149" s="532"/>
      <c r="E149" s="532"/>
      <c r="F149" s="532"/>
      <c r="G149" s="532"/>
      <c r="H149" s="532"/>
      <c r="I149" s="532"/>
      <c r="J149" s="893"/>
      <c r="K149" s="893"/>
      <c r="L149" s="893"/>
      <c r="M149" s="893"/>
      <c r="N149" s="893"/>
      <c r="O149" s="893"/>
      <c r="P149" s="893"/>
      <c r="Q149" s="893"/>
      <c r="R149" s="893"/>
      <c r="S149" s="893"/>
      <c r="T149" s="893"/>
      <c r="U149" s="893"/>
      <c r="V149" s="893"/>
      <c r="W149" s="893"/>
      <c r="X149" s="893"/>
      <c r="Y149" s="893"/>
      <c r="Z149" s="893"/>
      <c r="AA149" s="893"/>
      <c r="AB149" s="893"/>
      <c r="AC149" s="893"/>
      <c r="AD149" s="893"/>
      <c r="AE149" s="893"/>
      <c r="AF149" s="893"/>
      <c r="AG149" s="893"/>
      <c r="AH149" s="893"/>
      <c r="AI149" s="893"/>
      <c r="AJ149" s="893"/>
      <c r="AK149" s="893"/>
      <c r="AL149" s="893"/>
      <c r="AM149" s="1806" t="s">
        <v>921</v>
      </c>
      <c r="AN149" s="1807">
        <v>0.55000000000000004</v>
      </c>
      <c r="AO149" s="894"/>
      <c r="AP149" s="894"/>
      <c r="AQ149" s="893"/>
      <c r="AR149" s="893"/>
      <c r="AS149" s="893"/>
      <c r="AT149" s="893"/>
      <c r="AU149" s="893"/>
      <c r="AV149" s="893"/>
      <c r="AW149" s="893"/>
      <c r="AX149" s="893"/>
    </row>
    <row r="150" spans="1:50" s="888" customFormat="1" ht="21" x14ac:dyDescent="0.25">
      <c r="A150" s="879"/>
      <c r="B150" s="532"/>
      <c r="C150" s="532"/>
      <c r="D150" s="532"/>
      <c r="E150" s="532"/>
      <c r="F150" s="532"/>
      <c r="G150" s="532"/>
      <c r="H150" s="532"/>
      <c r="I150" s="532"/>
      <c r="J150" s="893"/>
      <c r="K150" s="893"/>
      <c r="L150" s="893"/>
      <c r="M150" s="893"/>
      <c r="N150" s="893"/>
      <c r="O150" s="893"/>
      <c r="P150" s="893"/>
      <c r="Q150" s="893"/>
      <c r="R150" s="893"/>
      <c r="S150" s="893"/>
      <c r="T150" s="893"/>
      <c r="U150" s="893"/>
      <c r="V150" s="893"/>
      <c r="W150" s="893"/>
      <c r="X150" s="893"/>
      <c r="Y150" s="893"/>
      <c r="Z150" s="893"/>
      <c r="AA150" s="893"/>
      <c r="AB150" s="893"/>
      <c r="AC150" s="893"/>
      <c r="AD150" s="893"/>
      <c r="AE150" s="893"/>
      <c r="AF150" s="893"/>
      <c r="AG150" s="893"/>
      <c r="AH150" s="893"/>
      <c r="AI150" s="893"/>
      <c r="AJ150" s="893"/>
      <c r="AK150" s="893"/>
      <c r="AL150" s="893"/>
      <c r="AM150" s="1806" t="s">
        <v>922</v>
      </c>
      <c r="AN150" s="1807">
        <v>1.05</v>
      </c>
      <c r="AO150" s="894"/>
      <c r="AP150" s="894"/>
      <c r="AQ150" s="893"/>
      <c r="AR150" s="893"/>
      <c r="AS150" s="893"/>
      <c r="AT150" s="893"/>
      <c r="AU150" s="893"/>
      <c r="AV150" s="893"/>
      <c r="AW150" s="893"/>
      <c r="AX150" s="893"/>
    </row>
    <row r="151" spans="1:50" s="888" customFormat="1" x14ac:dyDescent="0.25">
      <c r="A151" s="879"/>
      <c r="B151" s="532"/>
      <c r="C151" s="532"/>
      <c r="D151" s="532"/>
      <c r="E151" s="532"/>
      <c r="F151" s="532"/>
      <c r="G151" s="532"/>
      <c r="H151" s="532"/>
      <c r="I151" s="532"/>
      <c r="J151" s="893"/>
      <c r="K151" s="893"/>
      <c r="L151" s="893"/>
      <c r="M151" s="893"/>
      <c r="N151" s="893"/>
      <c r="O151" s="893"/>
      <c r="P151" s="893"/>
      <c r="Q151" s="893"/>
      <c r="R151" s="893"/>
      <c r="S151" s="893"/>
      <c r="T151" s="893"/>
      <c r="U151" s="893"/>
      <c r="V151" s="893"/>
      <c r="W151" s="893"/>
      <c r="X151" s="893"/>
      <c r="Y151" s="893"/>
      <c r="Z151" s="893"/>
      <c r="AA151" s="893"/>
      <c r="AB151" s="893"/>
      <c r="AC151" s="893"/>
      <c r="AD151" s="893"/>
      <c r="AE151" s="893"/>
      <c r="AF151" s="893"/>
      <c r="AG151" s="893"/>
      <c r="AH151" s="893"/>
      <c r="AI151" s="893"/>
      <c r="AJ151" s="893"/>
      <c r="AK151" s="893"/>
      <c r="AL151" s="893"/>
      <c r="AM151" s="1816"/>
      <c r="AN151" s="1816"/>
      <c r="AO151" s="894"/>
      <c r="AP151" s="894"/>
      <c r="AQ151" s="893"/>
      <c r="AR151" s="893"/>
      <c r="AS151" s="893"/>
      <c r="AT151" s="893"/>
      <c r="AU151" s="893"/>
      <c r="AV151" s="893"/>
      <c r="AW151" s="893"/>
      <c r="AX151" s="893"/>
    </row>
    <row r="152" spans="1:50" s="888" customFormat="1" ht="21" x14ac:dyDescent="0.25">
      <c r="A152" s="879"/>
      <c r="B152" s="532"/>
      <c r="C152" s="532"/>
      <c r="D152" s="532"/>
      <c r="E152" s="532"/>
      <c r="F152" s="532"/>
      <c r="G152" s="532"/>
      <c r="H152" s="532"/>
      <c r="I152" s="532"/>
      <c r="J152" s="893"/>
      <c r="K152" s="893"/>
      <c r="L152" s="893"/>
      <c r="M152" s="893"/>
      <c r="N152" s="893"/>
      <c r="O152" s="893"/>
      <c r="P152" s="893"/>
      <c r="Q152" s="893"/>
      <c r="R152" s="893"/>
      <c r="S152" s="893"/>
      <c r="T152" s="893"/>
      <c r="U152" s="893"/>
      <c r="V152" s="893"/>
      <c r="W152" s="893"/>
      <c r="X152" s="893"/>
      <c r="Y152" s="893"/>
      <c r="Z152" s="893"/>
      <c r="AA152" s="893"/>
      <c r="AB152" s="893"/>
      <c r="AC152" s="893"/>
      <c r="AD152" s="893"/>
      <c r="AE152" s="893"/>
      <c r="AF152" s="893"/>
      <c r="AG152" s="893"/>
      <c r="AH152" s="893"/>
      <c r="AI152" s="893"/>
      <c r="AJ152" s="893"/>
      <c r="AK152" s="893"/>
      <c r="AL152" s="893"/>
      <c r="AM152" s="1806" t="s">
        <v>923</v>
      </c>
      <c r="AN152" s="1807">
        <v>0.65</v>
      </c>
      <c r="AO152" s="894"/>
      <c r="AP152" s="894"/>
      <c r="AQ152" s="893"/>
      <c r="AR152" s="893"/>
      <c r="AS152" s="893"/>
      <c r="AT152" s="893"/>
      <c r="AU152" s="893"/>
      <c r="AV152" s="893"/>
      <c r="AW152" s="893"/>
      <c r="AX152" s="893"/>
    </row>
    <row r="153" spans="1:50" s="888" customFormat="1" x14ac:dyDescent="0.25">
      <c r="A153" s="879"/>
      <c r="B153" s="532"/>
      <c r="C153" s="532"/>
      <c r="D153" s="532"/>
      <c r="E153" s="532"/>
      <c r="F153" s="532"/>
      <c r="G153" s="532"/>
      <c r="H153" s="532"/>
      <c r="I153" s="532"/>
      <c r="J153" s="893"/>
      <c r="K153" s="893"/>
      <c r="L153" s="893"/>
      <c r="M153" s="893"/>
      <c r="N153" s="893"/>
      <c r="O153" s="893"/>
      <c r="P153" s="893"/>
      <c r="Q153" s="893"/>
      <c r="R153" s="893"/>
      <c r="S153" s="893"/>
      <c r="T153" s="893"/>
      <c r="U153" s="893"/>
      <c r="V153" s="893"/>
      <c r="W153" s="893"/>
      <c r="X153" s="893"/>
      <c r="Y153" s="893"/>
      <c r="Z153" s="893"/>
      <c r="AA153" s="893"/>
      <c r="AB153" s="893"/>
      <c r="AC153" s="893"/>
      <c r="AD153" s="893"/>
      <c r="AE153" s="893"/>
      <c r="AF153" s="893"/>
      <c r="AG153" s="893"/>
      <c r="AH153" s="893"/>
      <c r="AI153" s="893"/>
      <c r="AJ153" s="893"/>
      <c r="AK153" s="893"/>
      <c r="AL153" s="893"/>
      <c r="AM153" s="2473" t="s">
        <v>924</v>
      </c>
      <c r="AN153" s="1816"/>
      <c r="AO153" s="894"/>
      <c r="AP153" s="894"/>
      <c r="AQ153" s="893"/>
      <c r="AR153" s="893"/>
      <c r="AS153" s="893"/>
      <c r="AT153" s="893"/>
      <c r="AU153" s="893"/>
      <c r="AV153" s="893"/>
      <c r="AW153" s="893"/>
      <c r="AX153" s="893"/>
    </row>
    <row r="154" spans="1:50" s="888" customFormat="1" x14ac:dyDescent="0.25">
      <c r="A154" s="879"/>
      <c r="B154" s="532"/>
      <c r="C154" s="532"/>
      <c r="D154" s="532"/>
      <c r="E154" s="532"/>
      <c r="F154" s="532"/>
      <c r="G154" s="532"/>
      <c r="H154" s="532"/>
      <c r="I154" s="532"/>
      <c r="J154" s="893"/>
      <c r="K154" s="893"/>
      <c r="L154" s="893"/>
      <c r="M154" s="893"/>
      <c r="N154" s="893"/>
      <c r="O154" s="893"/>
      <c r="P154" s="893"/>
      <c r="Q154" s="893"/>
      <c r="R154" s="893"/>
      <c r="S154" s="893"/>
      <c r="T154" s="893"/>
      <c r="U154" s="893"/>
      <c r="V154" s="893"/>
      <c r="W154" s="893"/>
      <c r="X154" s="893"/>
      <c r="Y154" s="893"/>
      <c r="Z154" s="893"/>
      <c r="AA154" s="893"/>
      <c r="AB154" s="893"/>
      <c r="AC154" s="893"/>
      <c r="AD154" s="893"/>
      <c r="AE154" s="893"/>
      <c r="AF154" s="893"/>
      <c r="AG154" s="893"/>
      <c r="AH154" s="893"/>
      <c r="AI154" s="893"/>
      <c r="AJ154" s="893"/>
      <c r="AK154" s="893"/>
      <c r="AL154" s="893"/>
      <c r="AM154" s="2473"/>
      <c r="AN154" s="1811" t="s">
        <v>925</v>
      </c>
      <c r="AO154" s="894"/>
      <c r="AP154" s="894"/>
      <c r="AQ154" s="893"/>
      <c r="AR154" s="893"/>
      <c r="AS154" s="893"/>
      <c r="AT154" s="893"/>
      <c r="AU154" s="893"/>
      <c r="AV154" s="893"/>
      <c r="AW154" s="893"/>
      <c r="AX154" s="893"/>
    </row>
    <row r="155" spans="1:50" s="888" customFormat="1" x14ac:dyDescent="0.25">
      <c r="A155" s="879"/>
      <c r="B155" s="532"/>
      <c r="C155" s="532"/>
      <c r="D155" s="532"/>
      <c r="E155" s="532"/>
      <c r="F155" s="532"/>
      <c r="G155" s="532"/>
      <c r="H155" s="532"/>
      <c r="I155" s="532"/>
      <c r="J155" s="893"/>
      <c r="K155" s="893"/>
      <c r="L155" s="893"/>
      <c r="M155" s="893"/>
      <c r="N155" s="893"/>
      <c r="O155" s="893"/>
      <c r="P155" s="893"/>
      <c r="Q155" s="893"/>
      <c r="R155" s="893"/>
      <c r="S155" s="893"/>
      <c r="T155" s="893"/>
      <c r="U155" s="893"/>
      <c r="V155" s="893"/>
      <c r="W155" s="893"/>
      <c r="X155" s="893"/>
      <c r="Y155" s="893"/>
      <c r="Z155" s="893"/>
      <c r="AA155" s="893"/>
      <c r="AB155" s="893"/>
      <c r="AC155" s="893"/>
      <c r="AD155" s="893"/>
      <c r="AE155" s="893"/>
      <c r="AF155" s="893"/>
      <c r="AG155" s="893"/>
      <c r="AH155" s="893"/>
      <c r="AI155" s="893"/>
      <c r="AJ155" s="893"/>
      <c r="AK155" s="893"/>
      <c r="AL155" s="893"/>
      <c r="AM155" s="1806" t="s">
        <v>926</v>
      </c>
      <c r="AN155" s="1807">
        <v>0.47</v>
      </c>
      <c r="AO155" s="894"/>
      <c r="AP155" s="894"/>
      <c r="AQ155" s="893"/>
      <c r="AR155" s="893"/>
      <c r="AS155" s="893"/>
      <c r="AT155" s="893"/>
      <c r="AU155" s="893"/>
      <c r="AV155" s="893"/>
      <c r="AW155" s="893"/>
      <c r="AX155" s="893"/>
    </row>
    <row r="156" spans="1:50" s="888" customFormat="1" ht="21" x14ac:dyDescent="0.25">
      <c r="A156" s="879"/>
      <c r="B156" s="532"/>
      <c r="C156" s="532"/>
      <c r="D156" s="532"/>
      <c r="E156" s="532"/>
      <c r="F156" s="532"/>
      <c r="G156" s="532"/>
      <c r="H156" s="532"/>
      <c r="I156" s="532"/>
      <c r="J156" s="893"/>
      <c r="K156" s="893"/>
      <c r="L156" s="893"/>
      <c r="M156" s="893"/>
      <c r="N156" s="893"/>
      <c r="O156" s="893"/>
      <c r="P156" s="893"/>
      <c r="Q156" s="893"/>
      <c r="R156" s="893"/>
      <c r="S156" s="893"/>
      <c r="T156" s="893"/>
      <c r="U156" s="893"/>
      <c r="V156" s="893"/>
      <c r="W156" s="893"/>
      <c r="X156" s="893"/>
      <c r="Y156" s="893"/>
      <c r="Z156" s="893"/>
      <c r="AA156" s="893"/>
      <c r="AB156" s="893"/>
      <c r="AC156" s="893"/>
      <c r="AD156" s="893"/>
      <c r="AE156" s="893"/>
      <c r="AF156" s="893"/>
      <c r="AG156" s="893"/>
      <c r="AH156" s="893"/>
      <c r="AI156" s="893"/>
      <c r="AJ156" s="893"/>
      <c r="AK156" s="893"/>
      <c r="AL156" s="893"/>
      <c r="AM156" s="1806" t="s">
        <v>927</v>
      </c>
      <c r="AN156" s="1811" t="s">
        <v>928</v>
      </c>
      <c r="AO156" s="894"/>
      <c r="AP156" s="894"/>
      <c r="AQ156" s="893"/>
      <c r="AR156" s="893"/>
      <c r="AS156" s="893"/>
      <c r="AT156" s="893"/>
      <c r="AU156" s="893"/>
      <c r="AV156" s="893"/>
      <c r="AW156" s="893"/>
      <c r="AX156" s="893"/>
    </row>
    <row r="157" spans="1:50" s="888" customFormat="1" x14ac:dyDescent="0.25">
      <c r="A157" s="879"/>
      <c r="B157" s="532"/>
      <c r="C157" s="532"/>
      <c r="D157" s="532"/>
      <c r="E157" s="532"/>
      <c r="F157" s="532"/>
      <c r="G157" s="532"/>
      <c r="H157" s="532"/>
      <c r="I157" s="532"/>
      <c r="J157" s="893"/>
      <c r="K157" s="893"/>
      <c r="L157" s="893"/>
      <c r="M157" s="893"/>
      <c r="N157" s="893"/>
      <c r="O157" s="893"/>
      <c r="P157" s="893"/>
      <c r="Q157" s="893"/>
      <c r="R157" s="893"/>
      <c r="S157" s="893"/>
      <c r="T157" s="893"/>
      <c r="U157" s="893"/>
      <c r="V157" s="893"/>
      <c r="W157" s="893"/>
      <c r="X157" s="893"/>
      <c r="Y157" s="893"/>
      <c r="Z157" s="893"/>
      <c r="AA157" s="893"/>
      <c r="AB157" s="893"/>
      <c r="AC157" s="893"/>
      <c r="AD157" s="893"/>
      <c r="AE157" s="893"/>
      <c r="AF157" s="893"/>
      <c r="AG157" s="893"/>
      <c r="AH157" s="893"/>
      <c r="AI157" s="893"/>
      <c r="AJ157" s="893"/>
      <c r="AK157" s="893"/>
      <c r="AL157" s="893"/>
      <c r="AM157" s="1806" t="s">
        <v>929</v>
      </c>
      <c r="AN157" s="1807">
        <v>0.62</v>
      </c>
      <c r="AO157" s="894"/>
      <c r="AP157" s="894"/>
      <c r="AQ157" s="893"/>
      <c r="AR157" s="893"/>
      <c r="AS157" s="893"/>
      <c r="AT157" s="893"/>
      <c r="AU157" s="893"/>
      <c r="AV157" s="893"/>
      <c r="AW157" s="893"/>
      <c r="AX157" s="893"/>
    </row>
    <row r="158" spans="1:50" s="888" customFormat="1" ht="21" x14ac:dyDescent="0.25">
      <c r="A158" s="879"/>
      <c r="B158" s="532"/>
      <c r="C158" s="532"/>
      <c r="D158" s="532"/>
      <c r="E158" s="532"/>
      <c r="F158" s="532"/>
      <c r="G158" s="532"/>
      <c r="H158" s="532"/>
      <c r="I158" s="532"/>
      <c r="J158" s="893"/>
      <c r="K158" s="893"/>
      <c r="L158" s="893"/>
      <c r="M158" s="893"/>
      <c r="N158" s="893"/>
      <c r="O158" s="893"/>
      <c r="P158" s="893"/>
      <c r="Q158" s="893"/>
      <c r="R158" s="893"/>
      <c r="S158" s="893"/>
      <c r="T158" s="893"/>
      <c r="U158" s="893"/>
      <c r="V158" s="893"/>
      <c r="W158" s="893"/>
      <c r="X158" s="893"/>
      <c r="Y158" s="893"/>
      <c r="Z158" s="893"/>
      <c r="AA158" s="893"/>
      <c r="AB158" s="893"/>
      <c r="AC158" s="893"/>
      <c r="AD158" s="893"/>
      <c r="AE158" s="893"/>
      <c r="AF158" s="893"/>
      <c r="AG158" s="893"/>
      <c r="AH158" s="893"/>
      <c r="AI158" s="893"/>
      <c r="AJ158" s="893"/>
      <c r="AK158" s="893"/>
      <c r="AL158" s="893"/>
      <c r="AM158" s="1806" t="s">
        <v>930</v>
      </c>
      <c r="AN158" s="1807">
        <v>0.71</v>
      </c>
      <c r="AO158" s="894"/>
      <c r="AP158" s="894"/>
      <c r="AQ158" s="893"/>
      <c r="AR158" s="893"/>
      <c r="AS158" s="893"/>
      <c r="AT158" s="893"/>
      <c r="AU158" s="893"/>
      <c r="AV158" s="893"/>
      <c r="AW158" s="893"/>
      <c r="AX158" s="893"/>
    </row>
    <row r="159" spans="1:50" s="888" customFormat="1" ht="21" x14ac:dyDescent="0.25">
      <c r="A159" s="879"/>
      <c r="B159" s="532"/>
      <c r="C159" s="532"/>
      <c r="D159" s="532"/>
      <c r="E159" s="532"/>
      <c r="F159" s="532"/>
      <c r="G159" s="532"/>
      <c r="H159" s="532"/>
      <c r="I159" s="532"/>
      <c r="J159" s="893"/>
      <c r="K159" s="893"/>
      <c r="L159" s="893"/>
      <c r="M159" s="893"/>
      <c r="N159" s="893"/>
      <c r="O159" s="893"/>
      <c r="P159" s="893"/>
      <c r="Q159" s="893"/>
      <c r="R159" s="893"/>
      <c r="S159" s="893"/>
      <c r="T159" s="893"/>
      <c r="U159" s="893"/>
      <c r="V159" s="893"/>
      <c r="W159" s="893"/>
      <c r="X159" s="893"/>
      <c r="Y159" s="893"/>
      <c r="Z159" s="893"/>
      <c r="AA159" s="893"/>
      <c r="AB159" s="893"/>
      <c r="AC159" s="893"/>
      <c r="AD159" s="893"/>
      <c r="AE159" s="893"/>
      <c r="AF159" s="893"/>
      <c r="AG159" s="893"/>
      <c r="AH159" s="893"/>
      <c r="AI159" s="893"/>
      <c r="AJ159" s="893"/>
      <c r="AK159" s="893"/>
      <c r="AL159" s="893"/>
      <c r="AM159" s="1806" t="s">
        <v>881</v>
      </c>
      <c r="AN159" s="1807">
        <v>0.81</v>
      </c>
      <c r="AO159" s="894"/>
      <c r="AP159" s="894"/>
      <c r="AQ159" s="893"/>
      <c r="AR159" s="893"/>
      <c r="AS159" s="893"/>
      <c r="AT159" s="893"/>
      <c r="AU159" s="893"/>
      <c r="AV159" s="893"/>
      <c r="AW159" s="893"/>
      <c r="AX159" s="893"/>
    </row>
    <row r="160" spans="1:50" s="888" customFormat="1" ht="21" x14ac:dyDescent="0.25">
      <c r="A160" s="879"/>
      <c r="B160" s="532"/>
      <c r="C160" s="532"/>
      <c r="D160" s="532"/>
      <c r="E160" s="532"/>
      <c r="F160" s="532"/>
      <c r="G160" s="532"/>
      <c r="H160" s="532"/>
      <c r="I160" s="532"/>
      <c r="J160" s="893"/>
      <c r="K160" s="893"/>
      <c r="L160" s="893"/>
      <c r="M160" s="893"/>
      <c r="N160" s="893"/>
      <c r="O160" s="893"/>
      <c r="P160" s="893"/>
      <c r="Q160" s="893"/>
      <c r="R160" s="893"/>
      <c r="S160" s="893"/>
      <c r="T160" s="893"/>
      <c r="U160" s="893"/>
      <c r="V160" s="893"/>
      <c r="W160" s="893"/>
      <c r="X160" s="893"/>
      <c r="Y160" s="893"/>
      <c r="Z160" s="893"/>
      <c r="AA160" s="893"/>
      <c r="AB160" s="893"/>
      <c r="AC160" s="893"/>
      <c r="AD160" s="893"/>
      <c r="AE160" s="893"/>
      <c r="AF160" s="893"/>
      <c r="AG160" s="893"/>
      <c r="AH160" s="893"/>
      <c r="AI160" s="893"/>
      <c r="AJ160" s="893"/>
      <c r="AK160" s="893"/>
      <c r="AL160" s="893"/>
      <c r="AM160" s="1806" t="s">
        <v>931</v>
      </c>
      <c r="AN160" s="1807">
        <v>0.55000000000000004</v>
      </c>
      <c r="AO160" s="894"/>
      <c r="AP160" s="894"/>
      <c r="AQ160" s="893"/>
      <c r="AR160" s="893"/>
      <c r="AS160" s="893"/>
      <c r="AT160" s="893"/>
      <c r="AU160" s="893"/>
      <c r="AV160" s="893"/>
      <c r="AW160" s="893"/>
      <c r="AX160" s="893"/>
    </row>
    <row r="161" spans="1:50" s="888" customFormat="1" ht="21" x14ac:dyDescent="0.25">
      <c r="A161" s="879"/>
      <c r="B161" s="532"/>
      <c r="C161" s="532"/>
      <c r="D161" s="532"/>
      <c r="E161" s="532"/>
      <c r="F161" s="532"/>
      <c r="G161" s="532"/>
      <c r="H161" s="532"/>
      <c r="I161" s="532"/>
      <c r="J161" s="893"/>
      <c r="K161" s="893"/>
      <c r="L161" s="893"/>
      <c r="M161" s="893"/>
      <c r="N161" s="893"/>
      <c r="O161" s="893"/>
      <c r="P161" s="893"/>
      <c r="Q161" s="893"/>
      <c r="R161" s="893"/>
      <c r="S161" s="893"/>
      <c r="T161" s="893"/>
      <c r="U161" s="893"/>
      <c r="V161" s="893"/>
      <c r="W161" s="893"/>
      <c r="X161" s="893"/>
      <c r="Y161" s="893"/>
      <c r="Z161" s="893"/>
      <c r="AA161" s="893"/>
      <c r="AB161" s="893"/>
      <c r="AC161" s="893"/>
      <c r="AD161" s="893"/>
      <c r="AE161" s="893"/>
      <c r="AF161" s="893"/>
      <c r="AG161" s="893"/>
      <c r="AH161" s="893"/>
      <c r="AI161" s="893"/>
      <c r="AJ161" s="893"/>
      <c r="AK161" s="893"/>
      <c r="AL161" s="893"/>
      <c r="AM161" s="1806" t="s">
        <v>932</v>
      </c>
      <c r="AN161" s="1807">
        <v>0.36</v>
      </c>
      <c r="AO161" s="894"/>
      <c r="AP161" s="894"/>
      <c r="AQ161" s="893"/>
      <c r="AR161" s="893"/>
      <c r="AS161" s="893"/>
      <c r="AT161" s="893"/>
      <c r="AU161" s="893"/>
      <c r="AV161" s="893"/>
      <c r="AW161" s="893"/>
      <c r="AX161" s="893"/>
    </row>
    <row r="162" spans="1:50" s="888" customFormat="1" ht="21" x14ac:dyDescent="0.25">
      <c r="A162" s="879"/>
      <c r="B162" s="532"/>
      <c r="C162" s="532"/>
      <c r="D162" s="532"/>
      <c r="E162" s="532"/>
      <c r="F162" s="532"/>
      <c r="G162" s="532"/>
      <c r="H162" s="532"/>
      <c r="I162" s="532"/>
      <c r="J162" s="893"/>
      <c r="K162" s="893"/>
      <c r="L162" s="893"/>
      <c r="M162" s="893"/>
      <c r="N162" s="893"/>
      <c r="O162" s="893"/>
      <c r="P162" s="893"/>
      <c r="Q162" s="893"/>
      <c r="R162" s="893"/>
      <c r="S162" s="893"/>
      <c r="T162" s="893"/>
      <c r="U162" s="893"/>
      <c r="V162" s="893"/>
      <c r="W162" s="893"/>
      <c r="X162" s="893"/>
      <c r="Y162" s="893"/>
      <c r="Z162" s="893"/>
      <c r="AA162" s="893"/>
      <c r="AB162" s="893"/>
      <c r="AC162" s="893"/>
      <c r="AD162" s="893"/>
      <c r="AE162" s="893"/>
      <c r="AF162" s="893"/>
      <c r="AG162" s="893"/>
      <c r="AH162" s="893"/>
      <c r="AI162" s="893"/>
      <c r="AJ162" s="893"/>
      <c r="AK162" s="893"/>
      <c r="AL162" s="893"/>
      <c r="AM162" s="1806" t="s">
        <v>933</v>
      </c>
      <c r="AN162" s="1811" t="s">
        <v>934</v>
      </c>
      <c r="AO162" s="894"/>
      <c r="AP162" s="894"/>
      <c r="AQ162" s="893"/>
      <c r="AR162" s="893"/>
      <c r="AS162" s="893"/>
      <c r="AT162" s="893"/>
      <c r="AU162" s="893"/>
      <c r="AV162" s="893"/>
      <c r="AW162" s="893"/>
      <c r="AX162" s="893"/>
    </row>
    <row r="163" spans="1:50" s="888" customFormat="1" x14ac:dyDescent="0.25">
      <c r="A163" s="879"/>
      <c r="B163" s="532"/>
      <c r="C163" s="532"/>
      <c r="D163" s="532"/>
      <c r="E163" s="532"/>
      <c r="F163" s="532"/>
      <c r="G163" s="532"/>
      <c r="H163" s="532"/>
      <c r="I163" s="532"/>
      <c r="J163" s="893"/>
      <c r="K163" s="893"/>
      <c r="L163" s="893"/>
      <c r="M163" s="893"/>
      <c r="N163" s="893"/>
      <c r="O163" s="893"/>
      <c r="P163" s="893"/>
      <c r="Q163" s="893"/>
      <c r="R163" s="893"/>
      <c r="S163" s="893"/>
      <c r="T163" s="893"/>
      <c r="U163" s="893"/>
      <c r="V163" s="893"/>
      <c r="W163" s="893"/>
      <c r="X163" s="893"/>
      <c r="Y163" s="893"/>
      <c r="Z163" s="893"/>
      <c r="AA163" s="893"/>
      <c r="AB163" s="893"/>
      <c r="AC163" s="893"/>
      <c r="AD163" s="893"/>
      <c r="AE163" s="893"/>
      <c r="AF163" s="893"/>
      <c r="AG163" s="893"/>
      <c r="AH163" s="893"/>
      <c r="AI163" s="893"/>
      <c r="AJ163" s="893"/>
      <c r="AK163" s="893"/>
      <c r="AL163" s="893"/>
      <c r="AM163" s="1816"/>
      <c r="AN163" s="2464" t="s">
        <v>935</v>
      </c>
      <c r="AO163" s="894"/>
      <c r="AP163" s="894"/>
      <c r="AQ163" s="893"/>
      <c r="AR163" s="893"/>
      <c r="AS163" s="893"/>
      <c r="AT163" s="893"/>
      <c r="AU163" s="893"/>
      <c r="AV163" s="893"/>
      <c r="AW163" s="893"/>
      <c r="AX163" s="893"/>
    </row>
    <row r="164" spans="1:50" s="888" customFormat="1" ht="31.5" x14ac:dyDescent="0.25">
      <c r="A164" s="879"/>
      <c r="B164" s="532"/>
      <c r="C164" s="532"/>
      <c r="D164" s="532"/>
      <c r="E164" s="532"/>
      <c r="F164" s="532"/>
      <c r="G164" s="532"/>
      <c r="H164" s="532"/>
      <c r="I164" s="532"/>
      <c r="J164" s="893"/>
      <c r="K164" s="893"/>
      <c r="L164" s="893"/>
      <c r="M164" s="893"/>
      <c r="N164" s="893"/>
      <c r="O164" s="893"/>
      <c r="P164" s="893"/>
      <c r="Q164" s="893"/>
      <c r="R164" s="893"/>
      <c r="S164" s="893"/>
      <c r="T164" s="893"/>
      <c r="U164" s="893"/>
      <c r="V164" s="893"/>
      <c r="W164" s="893"/>
      <c r="X164" s="893"/>
      <c r="Y164" s="893"/>
      <c r="Z164" s="893"/>
      <c r="AA164" s="893"/>
      <c r="AB164" s="893"/>
      <c r="AC164" s="893"/>
      <c r="AD164" s="893"/>
      <c r="AE164" s="893"/>
      <c r="AF164" s="893"/>
      <c r="AG164" s="893"/>
      <c r="AH164" s="893"/>
      <c r="AI164" s="893"/>
      <c r="AJ164" s="893"/>
      <c r="AK164" s="893"/>
      <c r="AL164" s="893"/>
      <c r="AM164" s="1806" t="s">
        <v>936</v>
      </c>
      <c r="AN164" s="2464"/>
      <c r="AO164" s="894"/>
      <c r="AP164" s="894"/>
      <c r="AQ164" s="893"/>
      <c r="AR164" s="893"/>
      <c r="AS164" s="893"/>
      <c r="AT164" s="893"/>
      <c r="AU164" s="893"/>
      <c r="AV164" s="893"/>
      <c r="AW164" s="893"/>
      <c r="AX164" s="893"/>
    </row>
    <row r="165" spans="1:50" s="888" customFormat="1" ht="21" x14ac:dyDescent="0.25">
      <c r="A165" s="879"/>
      <c r="B165" s="532"/>
      <c r="C165" s="532"/>
      <c r="D165" s="532"/>
      <c r="E165" s="532"/>
      <c r="F165" s="532"/>
      <c r="G165" s="532"/>
      <c r="H165" s="532"/>
      <c r="I165" s="532"/>
      <c r="J165" s="893"/>
      <c r="K165" s="893"/>
      <c r="L165" s="893"/>
      <c r="M165" s="893"/>
      <c r="N165" s="893"/>
      <c r="O165" s="893"/>
      <c r="P165" s="893"/>
      <c r="Q165" s="893"/>
      <c r="R165" s="893"/>
      <c r="S165" s="893"/>
      <c r="T165" s="893"/>
      <c r="U165" s="893"/>
      <c r="V165" s="893"/>
      <c r="W165" s="893"/>
      <c r="X165" s="893"/>
      <c r="Y165" s="893"/>
      <c r="Z165" s="893"/>
      <c r="AA165" s="893"/>
      <c r="AB165" s="893"/>
      <c r="AC165" s="893"/>
      <c r="AD165" s="893"/>
      <c r="AE165" s="893"/>
      <c r="AF165" s="893"/>
      <c r="AG165" s="893"/>
      <c r="AH165" s="893"/>
      <c r="AI165" s="893"/>
      <c r="AJ165" s="893"/>
      <c r="AK165" s="893"/>
      <c r="AL165" s="893"/>
      <c r="AM165" s="1816"/>
      <c r="AN165" s="1806" t="s">
        <v>937</v>
      </c>
      <c r="AO165" s="894"/>
      <c r="AP165" s="894"/>
      <c r="AQ165" s="893"/>
      <c r="AR165" s="893"/>
      <c r="AS165" s="893"/>
      <c r="AT165" s="893"/>
      <c r="AU165" s="893"/>
      <c r="AV165" s="893"/>
      <c r="AW165" s="893"/>
      <c r="AX165" s="893"/>
    </row>
    <row r="166" spans="1:50" s="888" customFormat="1" ht="21" x14ac:dyDescent="0.25">
      <c r="A166" s="879"/>
      <c r="B166" s="532"/>
      <c r="C166" s="532"/>
      <c r="D166" s="532"/>
      <c r="E166" s="532"/>
      <c r="F166" s="532"/>
      <c r="G166" s="532"/>
      <c r="H166" s="532"/>
      <c r="I166" s="532"/>
      <c r="J166" s="893"/>
      <c r="K166" s="893"/>
      <c r="L166" s="893"/>
      <c r="M166" s="893"/>
      <c r="N166" s="893"/>
      <c r="O166" s="893"/>
      <c r="P166" s="893"/>
      <c r="Q166" s="893"/>
      <c r="R166" s="893"/>
      <c r="S166" s="893"/>
      <c r="T166" s="893"/>
      <c r="U166" s="893"/>
      <c r="V166" s="893"/>
      <c r="W166" s="893"/>
      <c r="X166" s="893"/>
      <c r="Y166" s="893"/>
      <c r="Z166" s="893"/>
      <c r="AA166" s="893"/>
      <c r="AB166" s="893"/>
      <c r="AC166" s="893"/>
      <c r="AD166" s="893"/>
      <c r="AE166" s="893"/>
      <c r="AF166" s="893"/>
      <c r="AG166" s="893"/>
      <c r="AH166" s="893"/>
      <c r="AI166" s="893"/>
      <c r="AJ166" s="893"/>
      <c r="AK166" s="893"/>
      <c r="AL166" s="893"/>
      <c r="AM166" s="1806" t="s">
        <v>938</v>
      </c>
      <c r="AN166" s="1807" t="s">
        <v>939</v>
      </c>
      <c r="AO166" s="894"/>
      <c r="AP166" s="894"/>
      <c r="AQ166" s="893"/>
      <c r="AR166" s="893"/>
      <c r="AS166" s="893"/>
      <c r="AT166" s="893"/>
      <c r="AU166" s="893"/>
      <c r="AV166" s="893"/>
      <c r="AW166" s="893"/>
      <c r="AX166" s="893"/>
    </row>
    <row r="167" spans="1:50" s="888" customFormat="1" ht="21" x14ac:dyDescent="0.25">
      <c r="A167" s="879"/>
      <c r="B167" s="532"/>
      <c r="C167" s="532"/>
      <c r="D167" s="532"/>
      <c r="E167" s="532"/>
      <c r="F167" s="532"/>
      <c r="G167" s="532"/>
      <c r="H167" s="532"/>
      <c r="I167" s="532"/>
      <c r="J167" s="893"/>
      <c r="K167" s="893"/>
      <c r="L167" s="893"/>
      <c r="M167" s="893"/>
      <c r="N167" s="893"/>
      <c r="O167" s="893"/>
      <c r="P167" s="893"/>
      <c r="Q167" s="893"/>
      <c r="R167" s="893"/>
      <c r="S167" s="893"/>
      <c r="T167" s="893"/>
      <c r="U167" s="893"/>
      <c r="V167" s="893"/>
      <c r="W167" s="893"/>
      <c r="X167" s="893"/>
      <c r="Y167" s="893"/>
      <c r="Z167" s="893"/>
      <c r="AA167" s="893"/>
      <c r="AB167" s="893"/>
      <c r="AC167" s="893"/>
      <c r="AD167" s="893"/>
      <c r="AE167" s="893"/>
      <c r="AF167" s="893"/>
      <c r="AG167" s="893"/>
      <c r="AH167" s="893"/>
      <c r="AI167" s="893"/>
      <c r="AJ167" s="893"/>
      <c r="AK167" s="893"/>
      <c r="AL167" s="893"/>
      <c r="AM167" s="1806" t="s">
        <v>940</v>
      </c>
      <c r="AN167" s="1807" t="s">
        <v>941</v>
      </c>
      <c r="AO167" s="894"/>
      <c r="AP167" s="894"/>
      <c r="AQ167" s="893"/>
      <c r="AR167" s="893"/>
      <c r="AS167" s="893"/>
      <c r="AT167" s="893"/>
      <c r="AU167" s="893"/>
      <c r="AV167" s="893"/>
      <c r="AW167" s="893"/>
      <c r="AX167" s="893"/>
    </row>
    <row r="168" spans="1:50" s="888" customFormat="1" ht="21" x14ac:dyDescent="0.25">
      <c r="A168" s="879"/>
      <c r="B168" s="532"/>
      <c r="C168" s="532"/>
      <c r="D168" s="532"/>
      <c r="E168" s="532"/>
      <c r="F168" s="532"/>
      <c r="G168" s="532"/>
      <c r="H168" s="532"/>
      <c r="I168" s="532"/>
      <c r="J168" s="893"/>
      <c r="K168" s="893"/>
      <c r="L168" s="893"/>
      <c r="M168" s="893"/>
      <c r="N168" s="893"/>
      <c r="O168" s="893"/>
      <c r="P168" s="893"/>
      <c r="Q168" s="893"/>
      <c r="R168" s="893"/>
      <c r="S168" s="893"/>
      <c r="T168" s="893"/>
      <c r="U168" s="893"/>
      <c r="V168" s="893"/>
      <c r="W168" s="893"/>
      <c r="X168" s="893"/>
      <c r="Y168" s="893"/>
      <c r="Z168" s="893"/>
      <c r="AA168" s="893"/>
      <c r="AB168" s="893"/>
      <c r="AC168" s="893"/>
      <c r="AD168" s="893"/>
      <c r="AE168" s="893"/>
      <c r="AF168" s="893"/>
      <c r="AG168" s="893"/>
      <c r="AH168" s="893"/>
      <c r="AI168" s="893"/>
      <c r="AJ168" s="893"/>
      <c r="AK168" s="893"/>
      <c r="AL168" s="893"/>
      <c r="AM168" s="1806" t="s">
        <v>942</v>
      </c>
      <c r="AN168" s="1807" t="s">
        <v>943</v>
      </c>
      <c r="AO168" s="894"/>
      <c r="AP168" s="894"/>
      <c r="AQ168" s="893"/>
      <c r="AR168" s="893"/>
      <c r="AS168" s="893"/>
      <c r="AT168" s="893"/>
      <c r="AU168" s="893"/>
      <c r="AV168" s="893"/>
      <c r="AW168" s="893"/>
      <c r="AX168" s="893"/>
    </row>
    <row r="169" spans="1:50" s="888" customFormat="1" x14ac:dyDescent="0.25">
      <c r="A169" s="879"/>
      <c r="B169" s="532"/>
      <c r="C169" s="532"/>
      <c r="D169" s="532"/>
      <c r="E169" s="532"/>
      <c r="F169" s="532"/>
      <c r="G169" s="532"/>
      <c r="H169" s="532"/>
      <c r="I169" s="532"/>
      <c r="J169" s="893"/>
      <c r="K169" s="893"/>
      <c r="L169" s="893"/>
      <c r="M169" s="893"/>
      <c r="N169" s="893"/>
      <c r="O169" s="893"/>
      <c r="P169" s="893"/>
      <c r="Q169" s="893"/>
      <c r="R169" s="893"/>
      <c r="S169" s="893"/>
      <c r="T169" s="893"/>
      <c r="U169" s="893"/>
      <c r="V169" s="893"/>
      <c r="W169" s="893"/>
      <c r="X169" s="893"/>
      <c r="Y169" s="893"/>
      <c r="Z169" s="893"/>
      <c r="AA169" s="893"/>
      <c r="AB169" s="893"/>
      <c r="AC169" s="893"/>
      <c r="AD169" s="893"/>
      <c r="AE169" s="893"/>
      <c r="AF169" s="893"/>
      <c r="AG169" s="893"/>
      <c r="AH169" s="893"/>
      <c r="AI169" s="893"/>
      <c r="AJ169" s="893"/>
      <c r="AK169" s="893"/>
      <c r="AL169" s="893"/>
      <c r="AM169" s="2473" t="s">
        <v>944</v>
      </c>
      <c r="AN169" s="1816"/>
      <c r="AO169" s="894"/>
      <c r="AP169" s="894"/>
      <c r="AQ169" s="893"/>
      <c r="AR169" s="893"/>
      <c r="AS169" s="893"/>
      <c r="AT169" s="893"/>
      <c r="AU169" s="893"/>
      <c r="AV169" s="893"/>
      <c r="AW169" s="893"/>
      <c r="AX169" s="893"/>
    </row>
    <row r="170" spans="1:50" s="888" customFormat="1" x14ac:dyDescent="0.25">
      <c r="A170" s="879"/>
      <c r="B170" s="532"/>
      <c r="C170" s="532"/>
      <c r="D170" s="532"/>
      <c r="E170" s="532"/>
      <c r="F170" s="532"/>
      <c r="G170" s="532"/>
      <c r="H170" s="532"/>
      <c r="I170" s="532"/>
      <c r="J170" s="893"/>
      <c r="K170" s="893"/>
      <c r="L170" s="893"/>
      <c r="M170" s="893"/>
      <c r="N170" s="893"/>
      <c r="O170" s="893"/>
      <c r="P170" s="893"/>
      <c r="Q170" s="893"/>
      <c r="R170" s="893"/>
      <c r="S170" s="893"/>
      <c r="T170" s="893"/>
      <c r="U170" s="893"/>
      <c r="V170" s="893"/>
      <c r="W170" s="893"/>
      <c r="X170" s="893"/>
      <c r="Y170" s="893"/>
      <c r="Z170" s="893"/>
      <c r="AA170" s="893"/>
      <c r="AB170" s="893"/>
      <c r="AC170" s="893"/>
      <c r="AD170" s="893"/>
      <c r="AE170" s="893"/>
      <c r="AF170" s="893"/>
      <c r="AG170" s="893"/>
      <c r="AH170" s="893"/>
      <c r="AI170" s="893"/>
      <c r="AJ170" s="893"/>
      <c r="AK170" s="893"/>
      <c r="AL170" s="893"/>
      <c r="AM170" s="2473"/>
      <c r="AN170" s="1807" t="s">
        <v>945</v>
      </c>
      <c r="AO170" s="894"/>
      <c r="AP170" s="894"/>
      <c r="AQ170" s="893"/>
      <c r="AR170" s="893"/>
      <c r="AS170" s="893"/>
      <c r="AT170" s="893"/>
      <c r="AU170" s="893"/>
      <c r="AV170" s="893"/>
      <c r="AW170" s="893"/>
      <c r="AX170" s="893"/>
    </row>
    <row r="171" spans="1:50" s="888" customFormat="1" ht="21" x14ac:dyDescent="0.25">
      <c r="A171" s="879"/>
      <c r="B171" s="532"/>
      <c r="C171" s="532"/>
      <c r="D171" s="532"/>
      <c r="E171" s="532"/>
      <c r="F171" s="532"/>
      <c r="G171" s="532"/>
      <c r="H171" s="532"/>
      <c r="I171" s="532"/>
      <c r="J171" s="893"/>
      <c r="K171" s="893"/>
      <c r="L171" s="893"/>
      <c r="M171" s="893"/>
      <c r="N171" s="893"/>
      <c r="O171" s="893"/>
      <c r="P171" s="893"/>
      <c r="Q171" s="893"/>
      <c r="R171" s="893"/>
      <c r="S171" s="893"/>
      <c r="T171" s="893"/>
      <c r="U171" s="893"/>
      <c r="V171" s="893"/>
      <c r="W171" s="893"/>
      <c r="X171" s="893"/>
      <c r="Y171" s="893"/>
      <c r="Z171" s="893"/>
      <c r="AA171" s="893"/>
      <c r="AB171" s="893"/>
      <c r="AC171" s="893"/>
      <c r="AD171" s="893"/>
      <c r="AE171" s="893"/>
      <c r="AF171" s="893"/>
      <c r="AG171" s="893"/>
      <c r="AH171" s="893"/>
      <c r="AI171" s="893"/>
      <c r="AJ171" s="893"/>
      <c r="AK171" s="893"/>
      <c r="AL171" s="893"/>
      <c r="AM171" s="1806" t="s">
        <v>946</v>
      </c>
      <c r="AN171" s="1811" t="s">
        <v>947</v>
      </c>
      <c r="AO171" s="894"/>
      <c r="AP171" s="894"/>
      <c r="AQ171" s="893"/>
      <c r="AR171" s="893"/>
      <c r="AS171" s="893"/>
      <c r="AT171" s="893"/>
      <c r="AU171" s="893"/>
      <c r="AV171" s="893"/>
      <c r="AW171" s="893"/>
      <c r="AX171" s="893"/>
    </row>
    <row r="172" spans="1:50" s="888" customFormat="1" ht="21" x14ac:dyDescent="0.25">
      <c r="A172" s="879"/>
      <c r="B172" s="532"/>
      <c r="C172" s="532"/>
      <c r="D172" s="532"/>
      <c r="E172" s="532"/>
      <c r="F172" s="532"/>
      <c r="G172" s="532"/>
      <c r="H172" s="532"/>
      <c r="I172" s="532"/>
      <c r="J172" s="893"/>
      <c r="K172" s="893"/>
      <c r="L172" s="893"/>
      <c r="M172" s="893"/>
      <c r="N172" s="893"/>
      <c r="O172" s="893"/>
      <c r="P172" s="893"/>
      <c r="Q172" s="893"/>
      <c r="R172" s="893"/>
      <c r="S172" s="893"/>
      <c r="T172" s="893"/>
      <c r="U172" s="893"/>
      <c r="V172" s="893"/>
      <c r="W172" s="893"/>
      <c r="X172" s="893"/>
      <c r="Y172" s="893"/>
      <c r="Z172" s="893"/>
      <c r="AA172" s="893"/>
      <c r="AB172" s="893"/>
      <c r="AC172" s="893"/>
      <c r="AD172" s="893"/>
      <c r="AE172" s="893"/>
      <c r="AF172" s="893"/>
      <c r="AG172" s="893"/>
      <c r="AH172" s="893"/>
      <c r="AI172" s="893"/>
      <c r="AJ172" s="893"/>
      <c r="AK172" s="893"/>
      <c r="AL172" s="893"/>
      <c r="AM172" s="1806" t="s">
        <v>948</v>
      </c>
      <c r="AN172" s="1811" t="s">
        <v>949</v>
      </c>
      <c r="AO172" s="894"/>
      <c r="AP172" s="894"/>
      <c r="AQ172" s="893"/>
      <c r="AR172" s="893"/>
      <c r="AS172" s="893"/>
      <c r="AT172" s="893"/>
      <c r="AU172" s="893"/>
      <c r="AV172" s="893"/>
      <c r="AW172" s="893"/>
      <c r="AX172" s="893"/>
    </row>
    <row r="173" spans="1:50" s="888" customFormat="1" x14ac:dyDescent="0.25">
      <c r="A173" s="879"/>
      <c r="B173" s="532"/>
      <c r="C173" s="532"/>
      <c r="D173" s="532"/>
      <c r="E173" s="532"/>
      <c r="F173" s="532"/>
      <c r="G173" s="532"/>
      <c r="H173" s="532"/>
      <c r="I173" s="532"/>
      <c r="J173" s="893"/>
      <c r="K173" s="893"/>
      <c r="L173" s="893"/>
      <c r="M173" s="893"/>
      <c r="N173" s="893"/>
      <c r="O173" s="893"/>
      <c r="P173" s="893"/>
      <c r="Q173" s="893"/>
      <c r="R173" s="893"/>
      <c r="S173" s="893"/>
      <c r="T173" s="893"/>
      <c r="U173" s="893"/>
      <c r="V173" s="893"/>
      <c r="W173" s="893"/>
      <c r="X173" s="893"/>
      <c r="Y173" s="893"/>
      <c r="Z173" s="893"/>
      <c r="AA173" s="893"/>
      <c r="AB173" s="893"/>
      <c r="AC173" s="893"/>
      <c r="AD173" s="893"/>
      <c r="AE173" s="893"/>
      <c r="AF173" s="893"/>
      <c r="AG173" s="893"/>
      <c r="AH173" s="893"/>
      <c r="AI173" s="893"/>
      <c r="AJ173" s="893"/>
      <c r="AK173" s="893"/>
      <c r="AL173" s="893"/>
      <c r="AM173" s="1806" t="s">
        <v>950</v>
      </c>
      <c r="AN173" s="1807" t="s">
        <v>951</v>
      </c>
      <c r="AO173" s="894"/>
      <c r="AP173" s="894"/>
      <c r="AQ173" s="893"/>
      <c r="AR173" s="893"/>
      <c r="AS173" s="893"/>
      <c r="AT173" s="893"/>
      <c r="AU173" s="893"/>
      <c r="AV173" s="893"/>
      <c r="AW173" s="893"/>
      <c r="AX173" s="893"/>
    </row>
    <row r="174" spans="1:50" s="888" customFormat="1" x14ac:dyDescent="0.25">
      <c r="A174" s="879"/>
      <c r="B174" s="532"/>
      <c r="C174" s="532"/>
      <c r="D174" s="532"/>
      <c r="E174" s="532"/>
      <c r="F174" s="532"/>
      <c r="G174" s="532"/>
      <c r="H174" s="532"/>
      <c r="I174" s="532"/>
      <c r="J174" s="893"/>
      <c r="K174" s="893"/>
      <c r="L174" s="893"/>
      <c r="M174" s="893"/>
      <c r="N174" s="893"/>
      <c r="O174" s="893"/>
      <c r="P174" s="893"/>
      <c r="Q174" s="893"/>
      <c r="R174" s="893"/>
      <c r="S174" s="893"/>
      <c r="T174" s="893"/>
      <c r="U174" s="893"/>
      <c r="V174" s="893"/>
      <c r="W174" s="893"/>
      <c r="X174" s="893"/>
      <c r="Y174" s="893"/>
      <c r="Z174" s="893"/>
      <c r="AA174" s="893"/>
      <c r="AB174" s="893"/>
      <c r="AC174" s="893"/>
      <c r="AD174" s="893"/>
      <c r="AE174" s="893"/>
      <c r="AF174" s="893"/>
      <c r="AG174" s="893"/>
      <c r="AH174" s="893"/>
      <c r="AI174" s="893"/>
      <c r="AJ174" s="893"/>
      <c r="AK174" s="893"/>
      <c r="AL174" s="893"/>
      <c r="AM174" s="2473" t="s">
        <v>952</v>
      </c>
      <c r="AN174" s="1816"/>
      <c r="AO174" s="894"/>
      <c r="AP174" s="894"/>
      <c r="AQ174" s="893"/>
      <c r="AR174" s="893"/>
      <c r="AS174" s="893"/>
      <c r="AT174" s="893"/>
      <c r="AU174" s="893"/>
      <c r="AV174" s="893"/>
      <c r="AW174" s="893"/>
      <c r="AX174" s="893"/>
    </row>
    <row r="175" spans="1:50" s="888" customFormat="1" x14ac:dyDescent="0.25">
      <c r="A175" s="879"/>
      <c r="B175" s="532"/>
      <c r="C175" s="532"/>
      <c r="D175" s="532"/>
      <c r="E175" s="532"/>
      <c r="F175" s="532"/>
      <c r="G175" s="532"/>
      <c r="H175" s="532"/>
      <c r="I175" s="532"/>
      <c r="J175" s="893"/>
      <c r="K175" s="893"/>
      <c r="L175" s="893"/>
      <c r="M175" s="893"/>
      <c r="N175" s="893"/>
      <c r="O175" s="893"/>
      <c r="P175" s="893"/>
      <c r="Q175" s="893"/>
      <c r="R175" s="893"/>
      <c r="S175" s="893"/>
      <c r="T175" s="893"/>
      <c r="U175" s="893"/>
      <c r="V175" s="893"/>
      <c r="W175" s="893"/>
      <c r="X175" s="893"/>
      <c r="Y175" s="893"/>
      <c r="Z175" s="893"/>
      <c r="AA175" s="893"/>
      <c r="AB175" s="893"/>
      <c r="AC175" s="893"/>
      <c r="AD175" s="893"/>
      <c r="AE175" s="893"/>
      <c r="AF175" s="893"/>
      <c r="AG175" s="893"/>
      <c r="AH175" s="893"/>
      <c r="AI175" s="893"/>
      <c r="AJ175" s="893"/>
      <c r="AK175" s="893"/>
      <c r="AL175" s="893"/>
      <c r="AM175" s="2473"/>
      <c r="AN175" s="1807" t="s">
        <v>953</v>
      </c>
      <c r="AO175" s="894"/>
      <c r="AP175" s="894"/>
      <c r="AQ175" s="893"/>
      <c r="AR175" s="893"/>
      <c r="AS175" s="893"/>
      <c r="AT175" s="893"/>
      <c r="AU175" s="893"/>
      <c r="AV175" s="893"/>
      <c r="AW175" s="893"/>
      <c r="AX175" s="893"/>
    </row>
    <row r="176" spans="1:50" s="888" customFormat="1" ht="21" x14ac:dyDescent="0.25">
      <c r="A176" s="879"/>
      <c r="B176" s="532"/>
      <c r="C176" s="532"/>
      <c r="D176" s="532"/>
      <c r="E176" s="532"/>
      <c r="F176" s="532"/>
      <c r="G176" s="532"/>
      <c r="H176" s="532"/>
      <c r="I176" s="532"/>
      <c r="J176" s="893"/>
      <c r="K176" s="893"/>
      <c r="L176" s="893"/>
      <c r="M176" s="893"/>
      <c r="N176" s="893"/>
      <c r="O176" s="893"/>
      <c r="P176" s="893"/>
      <c r="Q176" s="893"/>
      <c r="R176" s="893"/>
      <c r="S176" s="893"/>
      <c r="T176" s="893"/>
      <c r="U176" s="893"/>
      <c r="V176" s="893"/>
      <c r="W176" s="893"/>
      <c r="X176" s="893"/>
      <c r="Y176" s="893"/>
      <c r="Z176" s="893"/>
      <c r="AA176" s="893"/>
      <c r="AB176" s="893"/>
      <c r="AC176" s="893"/>
      <c r="AD176" s="893"/>
      <c r="AE176" s="893"/>
      <c r="AF176" s="893"/>
      <c r="AG176" s="893"/>
      <c r="AH176" s="893"/>
      <c r="AI176" s="893"/>
      <c r="AJ176" s="893"/>
      <c r="AK176" s="893"/>
      <c r="AL176" s="893"/>
      <c r="AM176" s="1806" t="s">
        <v>954</v>
      </c>
      <c r="AN176" s="1811" t="s">
        <v>955</v>
      </c>
      <c r="AO176" s="894"/>
      <c r="AP176" s="894"/>
      <c r="AQ176" s="893"/>
      <c r="AR176" s="893"/>
      <c r="AS176" s="893"/>
      <c r="AT176" s="893"/>
      <c r="AU176" s="893"/>
      <c r="AV176" s="893"/>
      <c r="AW176" s="893"/>
      <c r="AX176" s="893"/>
    </row>
    <row r="177" spans="1:50" s="888" customFormat="1" x14ac:dyDescent="0.25">
      <c r="A177" s="879"/>
      <c r="B177" s="532"/>
      <c r="C177" s="532"/>
      <c r="D177" s="532"/>
      <c r="E177" s="532"/>
      <c r="F177" s="532"/>
      <c r="G177" s="532"/>
      <c r="H177" s="532"/>
      <c r="I177" s="532"/>
      <c r="J177" s="893"/>
      <c r="K177" s="893"/>
      <c r="L177" s="893"/>
      <c r="M177" s="893"/>
      <c r="N177" s="893"/>
      <c r="O177" s="893"/>
      <c r="P177" s="893"/>
      <c r="Q177" s="893"/>
      <c r="R177" s="893"/>
      <c r="S177" s="893"/>
      <c r="T177" s="893"/>
      <c r="U177" s="893"/>
      <c r="V177" s="893"/>
      <c r="W177" s="893"/>
      <c r="X177" s="893"/>
      <c r="Y177" s="893"/>
      <c r="Z177" s="893"/>
      <c r="AA177" s="893"/>
      <c r="AB177" s="893"/>
      <c r="AC177" s="893"/>
      <c r="AD177" s="893"/>
      <c r="AE177" s="893"/>
      <c r="AF177" s="893"/>
      <c r="AG177" s="893"/>
      <c r="AH177" s="893"/>
      <c r="AI177" s="893"/>
      <c r="AJ177" s="893"/>
      <c r="AK177" s="893"/>
      <c r="AL177" s="893"/>
      <c r="AM177" s="2473" t="s">
        <v>956</v>
      </c>
      <c r="AN177" s="1816"/>
      <c r="AO177" s="894"/>
      <c r="AP177" s="894"/>
      <c r="AQ177" s="893"/>
      <c r="AR177" s="893"/>
      <c r="AS177" s="893"/>
      <c r="AT177" s="893"/>
      <c r="AU177" s="893"/>
      <c r="AV177" s="893"/>
      <c r="AW177" s="893"/>
      <c r="AX177" s="893"/>
    </row>
    <row r="178" spans="1:50" s="888" customFormat="1" x14ac:dyDescent="0.25">
      <c r="A178" s="879"/>
      <c r="B178" s="532"/>
      <c r="C178" s="532"/>
      <c r="D178" s="532"/>
      <c r="E178" s="532"/>
      <c r="F178" s="532"/>
      <c r="G178" s="532"/>
      <c r="H178" s="532"/>
      <c r="I178" s="532"/>
      <c r="J178" s="893"/>
      <c r="K178" s="893"/>
      <c r="L178" s="893"/>
      <c r="M178" s="893"/>
      <c r="N178" s="893"/>
      <c r="O178" s="893"/>
      <c r="P178" s="893"/>
      <c r="Q178" s="893"/>
      <c r="R178" s="893"/>
      <c r="S178" s="893"/>
      <c r="T178" s="893"/>
      <c r="U178" s="893"/>
      <c r="V178" s="893"/>
      <c r="W178" s="893"/>
      <c r="X178" s="893"/>
      <c r="Y178" s="893"/>
      <c r="Z178" s="893"/>
      <c r="AA178" s="893"/>
      <c r="AB178" s="893"/>
      <c r="AC178" s="893"/>
      <c r="AD178" s="893"/>
      <c r="AE178" s="893"/>
      <c r="AF178" s="893"/>
      <c r="AG178" s="893"/>
      <c r="AH178" s="893"/>
      <c r="AI178" s="893"/>
      <c r="AJ178" s="893"/>
      <c r="AK178" s="893"/>
      <c r="AL178" s="893"/>
      <c r="AM178" s="2473"/>
      <c r="AN178" s="1807" t="s">
        <v>957</v>
      </c>
      <c r="AO178" s="894"/>
      <c r="AP178" s="894"/>
      <c r="AQ178" s="893"/>
      <c r="AR178" s="893"/>
      <c r="AS178" s="893"/>
      <c r="AT178" s="893"/>
      <c r="AU178" s="893"/>
      <c r="AV178" s="893"/>
      <c r="AW178" s="893"/>
      <c r="AX178" s="893"/>
    </row>
    <row r="179" spans="1:50" s="888" customFormat="1" x14ac:dyDescent="0.25">
      <c r="A179" s="879"/>
      <c r="B179" s="532"/>
      <c r="C179" s="532"/>
      <c r="D179" s="532"/>
      <c r="E179" s="532"/>
      <c r="F179" s="532"/>
      <c r="G179" s="532"/>
      <c r="H179" s="532"/>
      <c r="I179" s="532"/>
      <c r="J179" s="893"/>
      <c r="K179" s="893"/>
      <c r="L179" s="893"/>
      <c r="M179" s="893"/>
      <c r="N179" s="893"/>
      <c r="O179" s="893"/>
      <c r="P179" s="893"/>
      <c r="Q179" s="893"/>
      <c r="R179" s="893"/>
      <c r="S179" s="893"/>
      <c r="T179" s="893"/>
      <c r="U179" s="893"/>
      <c r="V179" s="893"/>
      <c r="W179" s="893"/>
      <c r="X179" s="893"/>
      <c r="Y179" s="893"/>
      <c r="Z179" s="893"/>
      <c r="AA179" s="893"/>
      <c r="AB179" s="893"/>
      <c r="AC179" s="893"/>
      <c r="AD179" s="893"/>
      <c r="AE179" s="893"/>
      <c r="AF179" s="893"/>
      <c r="AG179" s="893"/>
      <c r="AH179" s="893"/>
      <c r="AI179" s="893"/>
      <c r="AJ179" s="893"/>
      <c r="AK179" s="893"/>
      <c r="AL179" s="893"/>
      <c r="AM179" s="2473" t="s">
        <v>958</v>
      </c>
      <c r="AN179" s="1816"/>
      <c r="AO179" s="894"/>
      <c r="AP179" s="894"/>
      <c r="AQ179" s="893"/>
      <c r="AR179" s="893"/>
      <c r="AS179" s="893"/>
      <c r="AT179" s="893"/>
      <c r="AU179" s="893"/>
      <c r="AV179" s="893"/>
      <c r="AW179" s="893"/>
      <c r="AX179" s="893"/>
    </row>
    <row r="180" spans="1:50" s="888" customFormat="1" x14ac:dyDescent="0.25">
      <c r="A180" s="879"/>
      <c r="B180" s="532"/>
      <c r="C180" s="532"/>
      <c r="D180" s="532"/>
      <c r="E180" s="532"/>
      <c r="F180" s="532"/>
      <c r="G180" s="532"/>
      <c r="H180" s="532"/>
      <c r="I180" s="532"/>
      <c r="J180" s="893"/>
      <c r="K180" s="893"/>
      <c r="L180" s="893"/>
      <c r="M180" s="893"/>
      <c r="N180" s="893"/>
      <c r="O180" s="893"/>
      <c r="P180" s="893"/>
      <c r="Q180" s="893"/>
      <c r="R180" s="893"/>
      <c r="S180" s="893"/>
      <c r="T180" s="893"/>
      <c r="U180" s="893"/>
      <c r="V180" s="893"/>
      <c r="W180" s="893"/>
      <c r="X180" s="893"/>
      <c r="Y180" s="893"/>
      <c r="Z180" s="893"/>
      <c r="AA180" s="893"/>
      <c r="AB180" s="893"/>
      <c r="AC180" s="893"/>
      <c r="AD180" s="893"/>
      <c r="AE180" s="893"/>
      <c r="AF180" s="893"/>
      <c r="AG180" s="893"/>
      <c r="AH180" s="893"/>
      <c r="AI180" s="893"/>
      <c r="AJ180" s="893"/>
      <c r="AK180" s="893"/>
      <c r="AL180" s="893"/>
      <c r="AM180" s="2473"/>
      <c r="AN180" s="1807" t="s">
        <v>959</v>
      </c>
      <c r="AO180" s="894"/>
      <c r="AP180" s="894"/>
      <c r="AQ180" s="893"/>
      <c r="AR180" s="893"/>
      <c r="AS180" s="893"/>
      <c r="AT180" s="893"/>
      <c r="AU180" s="893"/>
      <c r="AV180" s="893"/>
      <c r="AW180" s="893"/>
      <c r="AX180" s="893"/>
    </row>
    <row r="181" spans="1:50" s="888" customFormat="1" x14ac:dyDescent="0.25">
      <c r="A181" s="879"/>
      <c r="B181" s="532"/>
      <c r="C181" s="532"/>
      <c r="D181" s="532"/>
      <c r="E181" s="532"/>
      <c r="F181" s="532"/>
      <c r="G181" s="532"/>
      <c r="H181" s="532"/>
      <c r="I181" s="532"/>
      <c r="J181" s="893"/>
      <c r="K181" s="893"/>
      <c r="L181" s="893"/>
      <c r="M181" s="893"/>
      <c r="N181" s="893"/>
      <c r="O181" s="893"/>
      <c r="P181" s="893"/>
      <c r="Q181" s="893"/>
      <c r="R181" s="893"/>
      <c r="S181" s="893"/>
      <c r="T181" s="893"/>
      <c r="U181" s="893"/>
      <c r="V181" s="893"/>
      <c r="W181" s="893"/>
      <c r="X181" s="893"/>
      <c r="Y181" s="893"/>
      <c r="Z181" s="893"/>
      <c r="AA181" s="893"/>
      <c r="AB181" s="893"/>
      <c r="AC181" s="893"/>
      <c r="AD181" s="893"/>
      <c r="AE181" s="893"/>
      <c r="AF181" s="893"/>
      <c r="AG181" s="893"/>
      <c r="AH181" s="893"/>
      <c r="AI181" s="893"/>
      <c r="AJ181" s="893"/>
      <c r="AK181" s="893"/>
      <c r="AL181" s="893"/>
      <c r="AM181" s="1806" t="s">
        <v>960</v>
      </c>
      <c r="AN181" s="1807" t="s">
        <v>961</v>
      </c>
      <c r="AO181" s="894"/>
      <c r="AP181" s="894"/>
      <c r="AQ181" s="893"/>
      <c r="AR181" s="893"/>
      <c r="AS181" s="893"/>
      <c r="AT181" s="893"/>
      <c r="AU181" s="893"/>
      <c r="AV181" s="893"/>
      <c r="AW181" s="893"/>
      <c r="AX181" s="893"/>
    </row>
    <row r="182" spans="1:50" s="888" customFormat="1" ht="21" x14ac:dyDescent="0.25">
      <c r="A182" s="879"/>
      <c r="B182" s="532"/>
      <c r="C182" s="532"/>
      <c r="D182" s="532"/>
      <c r="E182" s="532"/>
      <c r="F182" s="532"/>
      <c r="G182" s="532"/>
      <c r="H182" s="532"/>
      <c r="I182" s="532"/>
      <c r="J182" s="893"/>
      <c r="K182" s="893"/>
      <c r="L182" s="893"/>
      <c r="M182" s="893"/>
      <c r="N182" s="893"/>
      <c r="O182" s="893"/>
      <c r="P182" s="893"/>
      <c r="Q182" s="893"/>
      <c r="R182" s="893"/>
      <c r="S182" s="893"/>
      <c r="T182" s="893"/>
      <c r="U182" s="893"/>
      <c r="V182" s="893"/>
      <c r="W182" s="893"/>
      <c r="X182" s="893"/>
      <c r="Y182" s="893"/>
      <c r="Z182" s="893"/>
      <c r="AA182" s="893"/>
      <c r="AB182" s="893"/>
      <c r="AC182" s="893"/>
      <c r="AD182" s="893"/>
      <c r="AE182" s="893"/>
      <c r="AF182" s="893"/>
      <c r="AG182" s="893"/>
      <c r="AH182" s="893"/>
      <c r="AI182" s="893"/>
      <c r="AJ182" s="893"/>
      <c r="AK182" s="893"/>
      <c r="AL182" s="893"/>
      <c r="AM182" s="1806" t="s">
        <v>962</v>
      </c>
      <c r="AN182" s="1811" t="s">
        <v>963</v>
      </c>
      <c r="AO182" s="894"/>
      <c r="AP182" s="894"/>
      <c r="AQ182" s="893"/>
      <c r="AR182" s="893"/>
      <c r="AS182" s="893"/>
      <c r="AT182" s="893"/>
      <c r="AU182" s="893"/>
      <c r="AV182" s="893"/>
      <c r="AW182" s="893"/>
      <c r="AX182" s="893"/>
    </row>
    <row r="183" spans="1:50" s="888" customFormat="1" ht="21" x14ac:dyDescent="0.25">
      <c r="A183" s="879"/>
      <c r="B183" s="532"/>
      <c r="C183" s="532"/>
      <c r="D183" s="532"/>
      <c r="E183" s="532"/>
      <c r="F183" s="532"/>
      <c r="G183" s="532"/>
      <c r="H183" s="532"/>
      <c r="I183" s="532"/>
      <c r="J183" s="893"/>
      <c r="K183" s="893"/>
      <c r="L183" s="893"/>
      <c r="M183" s="893"/>
      <c r="N183" s="893"/>
      <c r="O183" s="893"/>
      <c r="P183" s="893"/>
      <c r="Q183" s="893"/>
      <c r="R183" s="893"/>
      <c r="S183" s="893"/>
      <c r="T183" s="893"/>
      <c r="U183" s="893"/>
      <c r="V183" s="893"/>
      <c r="W183" s="893"/>
      <c r="X183" s="893"/>
      <c r="Y183" s="893"/>
      <c r="Z183" s="893"/>
      <c r="AA183" s="893"/>
      <c r="AB183" s="893"/>
      <c r="AC183" s="893"/>
      <c r="AD183" s="893"/>
      <c r="AE183" s="893"/>
      <c r="AF183" s="893"/>
      <c r="AG183" s="893"/>
      <c r="AH183" s="893"/>
      <c r="AI183" s="893"/>
      <c r="AJ183" s="893"/>
      <c r="AK183" s="893"/>
      <c r="AL183" s="893"/>
      <c r="AM183" s="1806" t="s">
        <v>964</v>
      </c>
      <c r="AN183" s="1807" t="s">
        <v>965</v>
      </c>
      <c r="AO183" s="894"/>
      <c r="AP183" s="894"/>
      <c r="AQ183" s="893"/>
      <c r="AR183" s="893"/>
      <c r="AS183" s="893"/>
      <c r="AT183" s="893"/>
      <c r="AU183" s="893"/>
      <c r="AV183" s="893"/>
      <c r="AW183" s="893"/>
      <c r="AX183" s="893"/>
    </row>
    <row r="184" spans="1:50" s="888" customFormat="1" ht="31.5" x14ac:dyDescent="0.25">
      <c r="A184" s="879"/>
      <c r="B184" s="532"/>
      <c r="C184" s="532"/>
      <c r="D184" s="532"/>
      <c r="E184" s="532"/>
      <c r="F184" s="532"/>
      <c r="G184" s="532"/>
      <c r="H184" s="532"/>
      <c r="I184" s="532"/>
      <c r="J184" s="893"/>
      <c r="K184" s="893"/>
      <c r="L184" s="893"/>
      <c r="M184" s="893"/>
      <c r="N184" s="893"/>
      <c r="O184" s="893"/>
      <c r="P184" s="893"/>
      <c r="Q184" s="893"/>
      <c r="R184" s="893"/>
      <c r="S184" s="893"/>
      <c r="T184" s="893"/>
      <c r="U184" s="893"/>
      <c r="V184" s="893"/>
      <c r="W184" s="893"/>
      <c r="X184" s="893"/>
      <c r="Y184" s="893"/>
      <c r="Z184" s="893"/>
      <c r="AA184" s="893"/>
      <c r="AB184" s="893"/>
      <c r="AC184" s="893"/>
      <c r="AD184" s="893"/>
      <c r="AE184" s="893"/>
      <c r="AF184" s="893"/>
      <c r="AG184" s="893"/>
      <c r="AH184" s="893"/>
      <c r="AI184" s="893"/>
      <c r="AJ184" s="893"/>
      <c r="AK184" s="893"/>
      <c r="AL184" s="893"/>
      <c r="AM184" s="1806" t="s">
        <v>966</v>
      </c>
      <c r="AN184" s="1807" t="s">
        <v>959</v>
      </c>
      <c r="AO184" s="894"/>
      <c r="AP184" s="894"/>
      <c r="AQ184" s="893"/>
      <c r="AR184" s="893"/>
      <c r="AS184" s="893"/>
      <c r="AT184" s="893"/>
      <c r="AU184" s="893"/>
      <c r="AV184" s="893"/>
      <c r="AW184" s="893"/>
      <c r="AX184" s="893"/>
    </row>
    <row r="185" spans="1:50" s="888" customFormat="1" ht="21" x14ac:dyDescent="0.25">
      <c r="A185" s="879"/>
      <c r="B185" s="532"/>
      <c r="C185" s="532"/>
      <c r="D185" s="532"/>
      <c r="E185" s="532"/>
      <c r="F185" s="532"/>
      <c r="G185" s="532"/>
      <c r="H185" s="532"/>
      <c r="I185" s="532"/>
      <c r="J185" s="893"/>
      <c r="K185" s="893"/>
      <c r="L185" s="893"/>
      <c r="M185" s="893"/>
      <c r="N185" s="893"/>
      <c r="O185" s="893"/>
      <c r="P185" s="893"/>
      <c r="Q185" s="893"/>
      <c r="R185" s="893"/>
      <c r="S185" s="893"/>
      <c r="T185" s="893"/>
      <c r="U185" s="893"/>
      <c r="V185" s="893"/>
      <c r="W185" s="893"/>
      <c r="X185" s="893"/>
      <c r="Y185" s="893"/>
      <c r="Z185" s="893"/>
      <c r="AA185" s="893"/>
      <c r="AB185" s="893"/>
      <c r="AC185" s="893"/>
      <c r="AD185" s="893"/>
      <c r="AE185" s="893"/>
      <c r="AF185" s="893"/>
      <c r="AG185" s="893"/>
      <c r="AH185" s="893"/>
      <c r="AI185" s="893"/>
      <c r="AJ185" s="893"/>
      <c r="AK185" s="893"/>
      <c r="AL185" s="893"/>
      <c r="AM185" s="1806" t="s">
        <v>888</v>
      </c>
      <c r="AN185" s="1811" t="s">
        <v>967</v>
      </c>
      <c r="AO185" s="894"/>
      <c r="AP185" s="894"/>
      <c r="AQ185" s="893"/>
      <c r="AR185" s="893"/>
      <c r="AS185" s="893"/>
      <c r="AT185" s="893"/>
      <c r="AU185" s="893"/>
      <c r="AV185" s="893"/>
      <c r="AW185" s="893"/>
      <c r="AX185" s="893"/>
    </row>
    <row r="186" spans="1:50" s="888" customFormat="1" ht="21" x14ac:dyDescent="0.25">
      <c r="A186" s="879"/>
      <c r="B186" s="532"/>
      <c r="C186" s="532"/>
      <c r="D186" s="532"/>
      <c r="E186" s="532"/>
      <c r="F186" s="532"/>
      <c r="G186" s="532"/>
      <c r="H186" s="532"/>
      <c r="I186" s="532"/>
      <c r="J186" s="893"/>
      <c r="K186" s="893"/>
      <c r="L186" s="893"/>
      <c r="M186" s="893"/>
      <c r="N186" s="893"/>
      <c r="O186" s="893"/>
      <c r="P186" s="893"/>
      <c r="Q186" s="893"/>
      <c r="R186" s="893"/>
      <c r="S186" s="893"/>
      <c r="T186" s="893"/>
      <c r="U186" s="893"/>
      <c r="V186" s="893"/>
      <c r="W186" s="893"/>
      <c r="X186" s="893"/>
      <c r="Y186" s="893"/>
      <c r="Z186" s="893"/>
      <c r="AA186" s="893"/>
      <c r="AB186" s="893"/>
      <c r="AC186" s="893"/>
      <c r="AD186" s="893"/>
      <c r="AE186" s="893"/>
      <c r="AF186" s="893"/>
      <c r="AG186" s="893"/>
      <c r="AH186" s="893"/>
      <c r="AI186" s="893"/>
      <c r="AJ186" s="893"/>
      <c r="AK186" s="893"/>
      <c r="AL186" s="893"/>
      <c r="AM186" s="1806" t="s">
        <v>968</v>
      </c>
      <c r="AN186" s="1807" t="s">
        <v>969</v>
      </c>
      <c r="AO186" s="894"/>
      <c r="AP186" s="894"/>
      <c r="AQ186" s="893"/>
      <c r="AR186" s="893"/>
      <c r="AS186" s="893"/>
      <c r="AT186" s="893"/>
      <c r="AU186" s="893"/>
      <c r="AV186" s="893"/>
      <c r="AW186" s="893"/>
      <c r="AX186" s="893"/>
    </row>
    <row r="187" spans="1:50" s="888" customFormat="1" x14ac:dyDescent="0.25">
      <c r="A187" s="879"/>
      <c r="B187" s="532"/>
      <c r="C187" s="532"/>
      <c r="D187" s="532"/>
      <c r="E187" s="532"/>
      <c r="F187" s="532"/>
      <c r="G187" s="532"/>
      <c r="H187" s="532"/>
      <c r="I187" s="532"/>
      <c r="J187" s="893"/>
      <c r="K187" s="893"/>
      <c r="L187" s="893"/>
      <c r="M187" s="893"/>
      <c r="N187" s="893"/>
      <c r="O187" s="893"/>
      <c r="P187" s="893"/>
      <c r="Q187" s="893"/>
      <c r="R187" s="893"/>
      <c r="S187" s="893"/>
      <c r="T187" s="893"/>
      <c r="U187" s="893"/>
      <c r="V187" s="893"/>
      <c r="W187" s="893"/>
      <c r="X187" s="893"/>
      <c r="Y187" s="893"/>
      <c r="Z187" s="893"/>
      <c r="AA187" s="893"/>
      <c r="AB187" s="893"/>
      <c r="AC187" s="893"/>
      <c r="AD187" s="893"/>
      <c r="AE187" s="893"/>
      <c r="AF187" s="893"/>
      <c r="AG187" s="893"/>
      <c r="AH187" s="893"/>
      <c r="AI187" s="893"/>
      <c r="AJ187" s="893"/>
      <c r="AK187" s="893"/>
      <c r="AL187" s="893"/>
      <c r="AM187" s="1816"/>
      <c r="AN187" s="1816"/>
      <c r="AO187" s="894"/>
      <c r="AP187" s="894"/>
      <c r="AQ187" s="893"/>
      <c r="AR187" s="893"/>
      <c r="AS187" s="893"/>
      <c r="AT187" s="893"/>
      <c r="AU187" s="893"/>
      <c r="AV187" s="893"/>
      <c r="AW187" s="893"/>
      <c r="AX187" s="893"/>
    </row>
    <row r="188" spans="1:50" s="888" customFormat="1" ht="21" x14ac:dyDescent="0.25">
      <c r="A188" s="879"/>
      <c r="B188" s="532"/>
      <c r="C188" s="532"/>
      <c r="D188" s="532"/>
      <c r="E188" s="532"/>
      <c r="F188" s="532"/>
      <c r="G188" s="532"/>
      <c r="H188" s="532"/>
      <c r="I188" s="532"/>
      <c r="J188" s="893"/>
      <c r="K188" s="893"/>
      <c r="L188" s="893"/>
      <c r="M188" s="893"/>
      <c r="N188" s="893"/>
      <c r="O188" s="893"/>
      <c r="P188" s="893"/>
      <c r="Q188" s="893"/>
      <c r="R188" s="893"/>
      <c r="S188" s="893"/>
      <c r="T188" s="893"/>
      <c r="U188" s="893"/>
      <c r="V188" s="893"/>
      <c r="W188" s="893"/>
      <c r="X188" s="893"/>
      <c r="Y188" s="893"/>
      <c r="Z188" s="893"/>
      <c r="AA188" s="893"/>
      <c r="AB188" s="893"/>
      <c r="AC188" s="893"/>
      <c r="AD188" s="893"/>
      <c r="AE188" s="893"/>
      <c r="AF188" s="893"/>
      <c r="AG188" s="893"/>
      <c r="AH188" s="893"/>
      <c r="AI188" s="893"/>
      <c r="AJ188" s="893"/>
      <c r="AK188" s="893"/>
      <c r="AL188" s="893"/>
      <c r="AM188" s="1806" t="s">
        <v>970</v>
      </c>
      <c r="AN188" s="1807" t="s">
        <v>971</v>
      </c>
      <c r="AO188" s="894"/>
      <c r="AP188" s="894"/>
      <c r="AQ188" s="893"/>
      <c r="AR188" s="893"/>
      <c r="AS188" s="893"/>
      <c r="AT188" s="893"/>
      <c r="AU188" s="893"/>
      <c r="AV188" s="893"/>
      <c r="AW188" s="893"/>
      <c r="AX188" s="893"/>
    </row>
    <row r="189" spans="1:50" s="888" customFormat="1" ht="21" x14ac:dyDescent="0.25">
      <c r="A189" s="879"/>
      <c r="B189" s="532"/>
      <c r="C189" s="532"/>
      <c r="D189" s="532"/>
      <c r="E189" s="532"/>
      <c r="F189" s="532"/>
      <c r="G189" s="532"/>
      <c r="H189" s="532"/>
      <c r="I189" s="532"/>
      <c r="J189" s="893"/>
      <c r="K189" s="893"/>
      <c r="L189" s="893"/>
      <c r="M189" s="893"/>
      <c r="N189" s="893"/>
      <c r="O189" s="893"/>
      <c r="P189" s="893"/>
      <c r="Q189" s="893"/>
      <c r="R189" s="893"/>
      <c r="S189" s="893"/>
      <c r="T189" s="893"/>
      <c r="U189" s="893"/>
      <c r="V189" s="893"/>
      <c r="W189" s="893"/>
      <c r="X189" s="893"/>
      <c r="Y189" s="893"/>
      <c r="Z189" s="893"/>
      <c r="AA189" s="893"/>
      <c r="AB189" s="893"/>
      <c r="AC189" s="893"/>
      <c r="AD189" s="893"/>
      <c r="AE189" s="893"/>
      <c r="AF189" s="893"/>
      <c r="AG189" s="893"/>
      <c r="AH189" s="893"/>
      <c r="AI189" s="893"/>
      <c r="AJ189" s="893"/>
      <c r="AK189" s="893"/>
      <c r="AL189" s="893"/>
      <c r="AM189" s="1806" t="s">
        <v>972</v>
      </c>
      <c r="AN189" s="1811" t="s">
        <v>973</v>
      </c>
      <c r="AO189" s="894"/>
      <c r="AP189" s="894"/>
      <c r="AQ189" s="893"/>
      <c r="AR189" s="893"/>
      <c r="AS189" s="893"/>
      <c r="AT189" s="893"/>
      <c r="AU189" s="893"/>
      <c r="AV189" s="893"/>
      <c r="AW189" s="893"/>
      <c r="AX189" s="893"/>
    </row>
    <row r="190" spans="1:50" s="888" customFormat="1" ht="21" x14ac:dyDescent="0.25">
      <c r="A190" s="879"/>
      <c r="B190" s="532"/>
      <c r="C190" s="532"/>
      <c r="D190" s="532"/>
      <c r="E190" s="532"/>
      <c r="F190" s="532"/>
      <c r="G190" s="532"/>
      <c r="H190" s="532"/>
      <c r="I190" s="532"/>
      <c r="J190" s="893"/>
      <c r="K190" s="893"/>
      <c r="L190" s="893"/>
      <c r="M190" s="893"/>
      <c r="N190" s="893"/>
      <c r="O190" s="893"/>
      <c r="P190" s="893"/>
      <c r="Q190" s="893"/>
      <c r="R190" s="893"/>
      <c r="S190" s="893"/>
      <c r="T190" s="893"/>
      <c r="U190" s="893"/>
      <c r="V190" s="893"/>
      <c r="W190" s="893"/>
      <c r="X190" s="893"/>
      <c r="Y190" s="893"/>
      <c r="Z190" s="893"/>
      <c r="AA190" s="893"/>
      <c r="AB190" s="893"/>
      <c r="AC190" s="893"/>
      <c r="AD190" s="893"/>
      <c r="AE190" s="893"/>
      <c r="AF190" s="893"/>
      <c r="AG190" s="893"/>
      <c r="AH190" s="893"/>
      <c r="AI190" s="893"/>
      <c r="AJ190" s="893"/>
      <c r="AK190" s="893"/>
      <c r="AL190" s="893"/>
      <c r="AM190" s="1806" t="s">
        <v>974</v>
      </c>
      <c r="AN190" s="1807" t="s">
        <v>975</v>
      </c>
      <c r="AO190" s="894"/>
      <c r="AP190" s="894"/>
      <c r="AQ190" s="893"/>
      <c r="AR190" s="893"/>
      <c r="AS190" s="893"/>
      <c r="AT190" s="893"/>
      <c r="AU190" s="893"/>
      <c r="AV190" s="893"/>
      <c r="AW190" s="893"/>
      <c r="AX190" s="893"/>
    </row>
    <row r="191" spans="1:50" s="888" customFormat="1" ht="21" x14ac:dyDescent="0.25">
      <c r="A191" s="879"/>
      <c r="B191" s="532"/>
      <c r="C191" s="532"/>
      <c r="D191" s="532"/>
      <c r="E191" s="532"/>
      <c r="F191" s="532"/>
      <c r="G191" s="532"/>
      <c r="H191" s="532"/>
      <c r="I191" s="532"/>
      <c r="J191" s="893"/>
      <c r="K191" s="893"/>
      <c r="L191" s="893"/>
      <c r="M191" s="893"/>
      <c r="N191" s="893"/>
      <c r="O191" s="893"/>
      <c r="P191" s="893"/>
      <c r="Q191" s="893"/>
      <c r="R191" s="893"/>
      <c r="S191" s="893"/>
      <c r="T191" s="893"/>
      <c r="U191" s="893"/>
      <c r="V191" s="893"/>
      <c r="W191" s="893"/>
      <c r="X191" s="893"/>
      <c r="Y191" s="893"/>
      <c r="Z191" s="893"/>
      <c r="AA191" s="893"/>
      <c r="AB191" s="893"/>
      <c r="AC191" s="893"/>
      <c r="AD191" s="893"/>
      <c r="AE191" s="893"/>
      <c r="AF191" s="893"/>
      <c r="AG191" s="893"/>
      <c r="AH191" s="893"/>
      <c r="AI191" s="893"/>
      <c r="AJ191" s="893"/>
      <c r="AK191" s="893"/>
      <c r="AL191" s="893"/>
      <c r="AM191" s="1806" t="s">
        <v>976</v>
      </c>
      <c r="AN191" s="1807" t="s">
        <v>977</v>
      </c>
      <c r="AO191" s="894"/>
      <c r="AP191" s="894"/>
      <c r="AQ191" s="893"/>
      <c r="AR191" s="893"/>
      <c r="AS191" s="893"/>
      <c r="AT191" s="893"/>
      <c r="AU191" s="893"/>
      <c r="AV191" s="893"/>
      <c r="AW191" s="893"/>
      <c r="AX191" s="893"/>
    </row>
    <row r="192" spans="1:50" s="888" customFormat="1" ht="21" x14ac:dyDescent="0.25">
      <c r="A192" s="879"/>
      <c r="B192" s="532"/>
      <c r="C192" s="532"/>
      <c r="D192" s="532"/>
      <c r="E192" s="532"/>
      <c r="F192" s="532"/>
      <c r="G192" s="532"/>
      <c r="H192" s="532"/>
      <c r="I192" s="532"/>
      <c r="J192" s="893"/>
      <c r="K192" s="893"/>
      <c r="L192" s="893"/>
      <c r="M192" s="893"/>
      <c r="N192" s="893"/>
      <c r="O192" s="893"/>
      <c r="P192" s="893"/>
      <c r="Q192" s="893"/>
      <c r="R192" s="893"/>
      <c r="S192" s="893"/>
      <c r="T192" s="893"/>
      <c r="U192" s="893"/>
      <c r="V192" s="893"/>
      <c r="W192" s="893"/>
      <c r="X192" s="893"/>
      <c r="Y192" s="893"/>
      <c r="Z192" s="893"/>
      <c r="AA192" s="893"/>
      <c r="AB192" s="893"/>
      <c r="AC192" s="893"/>
      <c r="AD192" s="893"/>
      <c r="AE192" s="893"/>
      <c r="AF192" s="893"/>
      <c r="AG192" s="893"/>
      <c r="AH192" s="893"/>
      <c r="AI192" s="893"/>
      <c r="AJ192" s="893"/>
      <c r="AK192" s="893"/>
      <c r="AL192" s="893"/>
      <c r="AM192" s="1806" t="s">
        <v>978</v>
      </c>
      <c r="AN192" s="1807" t="s">
        <v>979</v>
      </c>
      <c r="AO192" s="894"/>
      <c r="AP192" s="894"/>
      <c r="AQ192" s="893"/>
      <c r="AR192" s="893"/>
      <c r="AS192" s="893"/>
      <c r="AT192" s="893"/>
      <c r="AU192" s="893"/>
      <c r="AV192" s="893"/>
      <c r="AW192" s="893"/>
      <c r="AX192" s="893"/>
    </row>
    <row r="193" spans="1:50" s="888" customFormat="1" ht="21" x14ac:dyDescent="0.25">
      <c r="A193" s="879"/>
      <c r="B193" s="532"/>
      <c r="C193" s="532"/>
      <c r="D193" s="532"/>
      <c r="E193" s="532"/>
      <c r="F193" s="532"/>
      <c r="G193" s="532"/>
      <c r="H193" s="532"/>
      <c r="I193" s="532"/>
      <c r="J193" s="893"/>
      <c r="K193" s="893"/>
      <c r="L193" s="893"/>
      <c r="M193" s="893"/>
      <c r="N193" s="893"/>
      <c r="O193" s="893"/>
      <c r="P193" s="893"/>
      <c r="Q193" s="893"/>
      <c r="R193" s="893"/>
      <c r="S193" s="893"/>
      <c r="T193" s="893"/>
      <c r="U193" s="893"/>
      <c r="V193" s="893"/>
      <c r="W193" s="893"/>
      <c r="X193" s="893"/>
      <c r="Y193" s="893"/>
      <c r="Z193" s="893"/>
      <c r="AA193" s="893"/>
      <c r="AB193" s="893"/>
      <c r="AC193" s="893"/>
      <c r="AD193" s="893"/>
      <c r="AE193" s="893"/>
      <c r="AF193" s="893"/>
      <c r="AG193" s="893"/>
      <c r="AH193" s="893"/>
      <c r="AI193" s="893"/>
      <c r="AJ193" s="893"/>
      <c r="AK193" s="893"/>
      <c r="AL193" s="893"/>
      <c r="AM193" s="1806" t="s">
        <v>980</v>
      </c>
      <c r="AN193" s="1807" t="s">
        <v>981</v>
      </c>
      <c r="AO193" s="894"/>
      <c r="AP193" s="894"/>
      <c r="AQ193" s="893"/>
      <c r="AR193" s="893"/>
      <c r="AS193" s="893"/>
      <c r="AT193" s="893"/>
      <c r="AU193" s="893"/>
      <c r="AV193" s="893"/>
      <c r="AW193" s="893"/>
      <c r="AX193" s="893"/>
    </row>
    <row r="194" spans="1:50" s="888" customFormat="1" ht="21" x14ac:dyDescent="0.25">
      <c r="A194" s="879"/>
      <c r="B194" s="532"/>
      <c r="C194" s="532"/>
      <c r="D194" s="532"/>
      <c r="E194" s="532"/>
      <c r="F194" s="532"/>
      <c r="G194" s="532"/>
      <c r="H194" s="532"/>
      <c r="I194" s="532"/>
      <c r="J194" s="893"/>
      <c r="K194" s="893"/>
      <c r="L194" s="893"/>
      <c r="M194" s="893"/>
      <c r="N194" s="893"/>
      <c r="O194" s="893"/>
      <c r="P194" s="893"/>
      <c r="Q194" s="893"/>
      <c r="R194" s="893"/>
      <c r="S194" s="893"/>
      <c r="T194" s="893"/>
      <c r="U194" s="893"/>
      <c r="V194" s="893"/>
      <c r="W194" s="893"/>
      <c r="X194" s="893"/>
      <c r="Y194" s="893"/>
      <c r="Z194" s="893"/>
      <c r="AA194" s="893"/>
      <c r="AB194" s="893"/>
      <c r="AC194" s="893"/>
      <c r="AD194" s="893"/>
      <c r="AE194" s="893"/>
      <c r="AF194" s="893"/>
      <c r="AG194" s="893"/>
      <c r="AH194" s="893"/>
      <c r="AI194" s="893"/>
      <c r="AJ194" s="893"/>
      <c r="AK194" s="893"/>
      <c r="AL194" s="893"/>
      <c r="AM194" s="1806" t="s">
        <v>982</v>
      </c>
      <c r="AN194" s="1811" t="s">
        <v>983</v>
      </c>
      <c r="AO194" s="894"/>
      <c r="AP194" s="894"/>
      <c r="AQ194" s="893"/>
      <c r="AR194" s="893"/>
      <c r="AS194" s="893"/>
      <c r="AT194" s="893"/>
      <c r="AU194" s="893"/>
      <c r="AV194" s="893"/>
      <c r="AW194" s="893"/>
      <c r="AX194" s="893"/>
    </row>
    <row r="195" spans="1:50" s="888" customFormat="1" ht="21" x14ac:dyDescent="0.25">
      <c r="A195" s="879"/>
      <c r="B195" s="532"/>
      <c r="C195" s="532"/>
      <c r="D195" s="532"/>
      <c r="E195" s="532"/>
      <c r="F195" s="532"/>
      <c r="G195" s="532"/>
      <c r="H195" s="532"/>
      <c r="I195" s="532"/>
      <c r="J195" s="893"/>
      <c r="K195" s="893"/>
      <c r="L195" s="893"/>
      <c r="M195" s="893"/>
      <c r="N195" s="893"/>
      <c r="O195" s="893"/>
      <c r="P195" s="893"/>
      <c r="Q195" s="893"/>
      <c r="R195" s="893"/>
      <c r="S195" s="893"/>
      <c r="T195" s="893"/>
      <c r="U195" s="893"/>
      <c r="V195" s="893"/>
      <c r="W195" s="893"/>
      <c r="X195" s="893"/>
      <c r="Y195" s="893"/>
      <c r="Z195" s="893"/>
      <c r="AA195" s="893"/>
      <c r="AB195" s="893"/>
      <c r="AC195" s="893"/>
      <c r="AD195" s="893"/>
      <c r="AE195" s="893"/>
      <c r="AF195" s="893"/>
      <c r="AG195" s="893"/>
      <c r="AH195" s="893"/>
      <c r="AI195" s="893"/>
      <c r="AJ195" s="893"/>
      <c r="AK195" s="893"/>
      <c r="AL195" s="893"/>
      <c r="AM195" s="1806" t="s">
        <v>984</v>
      </c>
      <c r="AN195" s="1807" t="s">
        <v>985</v>
      </c>
      <c r="AO195" s="894"/>
      <c r="AP195" s="894"/>
      <c r="AQ195" s="893"/>
      <c r="AR195" s="893"/>
      <c r="AS195" s="893"/>
      <c r="AT195" s="893"/>
      <c r="AU195" s="893"/>
      <c r="AV195" s="893"/>
      <c r="AW195" s="893"/>
      <c r="AX195" s="893"/>
    </row>
    <row r="196" spans="1:50" s="888" customFormat="1" ht="21" x14ac:dyDescent="0.25">
      <c r="A196" s="879"/>
      <c r="B196" s="532"/>
      <c r="C196" s="532"/>
      <c r="D196" s="532"/>
      <c r="E196" s="532"/>
      <c r="F196" s="532"/>
      <c r="G196" s="532"/>
      <c r="H196" s="532"/>
      <c r="I196" s="532"/>
      <c r="J196" s="893"/>
      <c r="K196" s="893"/>
      <c r="L196" s="893"/>
      <c r="M196" s="893"/>
      <c r="N196" s="893"/>
      <c r="O196" s="893"/>
      <c r="P196" s="893"/>
      <c r="Q196" s="893"/>
      <c r="R196" s="893"/>
      <c r="S196" s="893"/>
      <c r="T196" s="893"/>
      <c r="U196" s="893"/>
      <c r="V196" s="893"/>
      <c r="W196" s="893"/>
      <c r="X196" s="893"/>
      <c r="Y196" s="893"/>
      <c r="Z196" s="893"/>
      <c r="AA196" s="893"/>
      <c r="AB196" s="893"/>
      <c r="AC196" s="893"/>
      <c r="AD196" s="893"/>
      <c r="AE196" s="893"/>
      <c r="AF196" s="893"/>
      <c r="AG196" s="893"/>
      <c r="AH196" s="893"/>
      <c r="AI196" s="893"/>
      <c r="AJ196" s="893"/>
      <c r="AK196" s="893"/>
      <c r="AL196" s="893"/>
      <c r="AM196" s="1806" t="s">
        <v>986</v>
      </c>
      <c r="AN196" s="1807" t="s">
        <v>957</v>
      </c>
      <c r="AO196" s="894"/>
      <c r="AP196" s="894"/>
      <c r="AQ196" s="893"/>
      <c r="AR196" s="893"/>
      <c r="AS196" s="893"/>
      <c r="AT196" s="893"/>
      <c r="AU196" s="893"/>
      <c r="AV196" s="893"/>
      <c r="AW196" s="893"/>
      <c r="AX196" s="893"/>
    </row>
    <row r="197" spans="1:50" s="888" customFormat="1" ht="21" x14ac:dyDescent="0.25">
      <c r="A197" s="879"/>
      <c r="B197" s="532"/>
      <c r="C197" s="532"/>
      <c r="D197" s="532"/>
      <c r="E197" s="532"/>
      <c r="F197" s="532"/>
      <c r="G197" s="532"/>
      <c r="H197" s="532"/>
      <c r="I197" s="532"/>
      <c r="J197" s="893"/>
      <c r="K197" s="893"/>
      <c r="L197" s="893"/>
      <c r="M197" s="893"/>
      <c r="N197" s="893"/>
      <c r="O197" s="893"/>
      <c r="P197" s="893"/>
      <c r="Q197" s="893"/>
      <c r="R197" s="893"/>
      <c r="S197" s="893"/>
      <c r="T197" s="893"/>
      <c r="U197" s="893"/>
      <c r="V197" s="893"/>
      <c r="W197" s="893"/>
      <c r="X197" s="893"/>
      <c r="Y197" s="893"/>
      <c r="Z197" s="893"/>
      <c r="AA197" s="893"/>
      <c r="AB197" s="893"/>
      <c r="AC197" s="893"/>
      <c r="AD197" s="893"/>
      <c r="AE197" s="893"/>
      <c r="AF197" s="893"/>
      <c r="AG197" s="893"/>
      <c r="AH197" s="893"/>
      <c r="AI197" s="893"/>
      <c r="AJ197" s="893"/>
      <c r="AK197" s="893"/>
      <c r="AL197" s="893"/>
      <c r="AM197" s="1806" t="s">
        <v>987</v>
      </c>
      <c r="AN197" s="1807" t="s">
        <v>988</v>
      </c>
      <c r="AO197" s="894"/>
      <c r="AP197" s="894"/>
      <c r="AQ197" s="893"/>
      <c r="AR197" s="893"/>
      <c r="AS197" s="893"/>
      <c r="AT197" s="893"/>
      <c r="AU197" s="893"/>
      <c r="AV197" s="893"/>
      <c r="AW197" s="893"/>
      <c r="AX197" s="893"/>
    </row>
    <row r="198" spans="1:50" s="888" customFormat="1" ht="21" x14ac:dyDescent="0.25">
      <c r="A198" s="879"/>
      <c r="B198" s="532"/>
      <c r="C198" s="532"/>
      <c r="D198" s="532"/>
      <c r="E198" s="532"/>
      <c r="F198" s="532"/>
      <c r="G198" s="532"/>
      <c r="H198" s="532"/>
      <c r="I198" s="532"/>
      <c r="J198" s="893"/>
      <c r="K198" s="893"/>
      <c r="L198" s="893"/>
      <c r="M198" s="893"/>
      <c r="N198" s="893"/>
      <c r="O198" s="893"/>
      <c r="P198" s="893"/>
      <c r="Q198" s="893"/>
      <c r="R198" s="893"/>
      <c r="S198" s="893"/>
      <c r="T198" s="893"/>
      <c r="U198" s="893"/>
      <c r="V198" s="893"/>
      <c r="W198" s="893"/>
      <c r="X198" s="893"/>
      <c r="Y198" s="893"/>
      <c r="Z198" s="893"/>
      <c r="AA198" s="893"/>
      <c r="AB198" s="893"/>
      <c r="AC198" s="893"/>
      <c r="AD198" s="893"/>
      <c r="AE198" s="893"/>
      <c r="AF198" s="893"/>
      <c r="AG198" s="893"/>
      <c r="AH198" s="893"/>
      <c r="AI198" s="893"/>
      <c r="AJ198" s="893"/>
      <c r="AK198" s="893"/>
      <c r="AL198" s="893"/>
      <c r="AM198" s="1806" t="s">
        <v>989</v>
      </c>
      <c r="AN198" s="1806" t="s">
        <v>990</v>
      </c>
      <c r="AO198" s="894"/>
      <c r="AP198" s="894"/>
      <c r="AQ198" s="893"/>
      <c r="AR198" s="893"/>
      <c r="AS198" s="893"/>
      <c r="AT198" s="893"/>
      <c r="AU198" s="893"/>
      <c r="AV198" s="893"/>
      <c r="AW198" s="893"/>
      <c r="AX198" s="893"/>
    </row>
    <row r="199" spans="1:50" s="888" customFormat="1" ht="21" x14ac:dyDescent="0.25">
      <c r="A199" s="879"/>
      <c r="B199" s="532"/>
      <c r="C199" s="532"/>
      <c r="D199" s="532"/>
      <c r="E199" s="532"/>
      <c r="F199" s="532"/>
      <c r="G199" s="532"/>
      <c r="H199" s="532"/>
      <c r="I199" s="532"/>
      <c r="J199" s="893"/>
      <c r="K199" s="893"/>
      <c r="L199" s="893"/>
      <c r="M199" s="893"/>
      <c r="N199" s="893"/>
      <c r="O199" s="893"/>
      <c r="P199" s="893"/>
      <c r="Q199" s="893"/>
      <c r="R199" s="893"/>
      <c r="S199" s="893"/>
      <c r="T199" s="893"/>
      <c r="U199" s="893"/>
      <c r="V199" s="893"/>
      <c r="W199" s="893"/>
      <c r="X199" s="893"/>
      <c r="Y199" s="893"/>
      <c r="Z199" s="893"/>
      <c r="AA199" s="893"/>
      <c r="AB199" s="893"/>
      <c r="AC199" s="893"/>
      <c r="AD199" s="893"/>
      <c r="AE199" s="893"/>
      <c r="AF199" s="893"/>
      <c r="AG199" s="893"/>
      <c r="AH199" s="893"/>
      <c r="AI199" s="893"/>
      <c r="AJ199" s="893"/>
      <c r="AK199" s="893"/>
      <c r="AL199" s="893"/>
      <c r="AM199" s="1806" t="s">
        <v>991</v>
      </c>
      <c r="AN199" s="1806" t="s">
        <v>992</v>
      </c>
      <c r="AO199" s="894"/>
      <c r="AP199" s="894"/>
      <c r="AQ199" s="893"/>
      <c r="AR199" s="893"/>
      <c r="AS199" s="893"/>
      <c r="AT199" s="893"/>
      <c r="AU199" s="893"/>
      <c r="AV199" s="893"/>
      <c r="AW199" s="893"/>
      <c r="AX199" s="893"/>
    </row>
    <row r="200" spans="1:50" s="888" customFormat="1" ht="21" x14ac:dyDescent="0.25">
      <c r="A200" s="879"/>
      <c r="B200" s="532"/>
      <c r="C200" s="532"/>
      <c r="D200" s="532"/>
      <c r="E200" s="532"/>
      <c r="F200" s="532"/>
      <c r="G200" s="532"/>
      <c r="H200" s="532"/>
      <c r="I200" s="532"/>
      <c r="J200" s="893"/>
      <c r="K200" s="893"/>
      <c r="L200" s="893"/>
      <c r="M200" s="893"/>
      <c r="N200" s="893"/>
      <c r="O200" s="893"/>
      <c r="P200" s="893"/>
      <c r="Q200" s="893"/>
      <c r="R200" s="893"/>
      <c r="S200" s="893"/>
      <c r="T200" s="893"/>
      <c r="U200" s="893"/>
      <c r="V200" s="893"/>
      <c r="W200" s="893"/>
      <c r="X200" s="893"/>
      <c r="Y200" s="893"/>
      <c r="Z200" s="893"/>
      <c r="AA200" s="893"/>
      <c r="AB200" s="893"/>
      <c r="AC200" s="893"/>
      <c r="AD200" s="893"/>
      <c r="AE200" s="893"/>
      <c r="AF200" s="893"/>
      <c r="AG200" s="893"/>
      <c r="AH200" s="893"/>
      <c r="AI200" s="893"/>
      <c r="AJ200" s="893"/>
      <c r="AK200" s="893"/>
      <c r="AL200" s="893"/>
      <c r="AM200" s="1806" t="s">
        <v>993</v>
      </c>
      <c r="AN200" s="1807" t="s">
        <v>994</v>
      </c>
      <c r="AO200" s="894"/>
      <c r="AP200" s="894"/>
      <c r="AQ200" s="893"/>
      <c r="AR200" s="893"/>
      <c r="AS200" s="893"/>
      <c r="AT200" s="893"/>
      <c r="AU200" s="893"/>
      <c r="AV200" s="893"/>
      <c r="AW200" s="893"/>
      <c r="AX200" s="893"/>
    </row>
    <row r="201" spans="1:50" s="888" customFormat="1" ht="21" x14ac:dyDescent="0.25">
      <c r="A201" s="879"/>
      <c r="B201" s="532"/>
      <c r="C201" s="532"/>
      <c r="D201" s="532"/>
      <c r="E201" s="532"/>
      <c r="F201" s="532"/>
      <c r="G201" s="532"/>
      <c r="H201" s="532"/>
      <c r="I201" s="532"/>
      <c r="J201" s="893"/>
      <c r="K201" s="893"/>
      <c r="L201" s="893"/>
      <c r="M201" s="893"/>
      <c r="N201" s="893"/>
      <c r="O201" s="893"/>
      <c r="P201" s="893"/>
      <c r="Q201" s="893"/>
      <c r="R201" s="893"/>
      <c r="S201" s="893"/>
      <c r="T201" s="893"/>
      <c r="U201" s="893"/>
      <c r="V201" s="893"/>
      <c r="W201" s="893"/>
      <c r="X201" s="893"/>
      <c r="Y201" s="893"/>
      <c r="Z201" s="893"/>
      <c r="AA201" s="893"/>
      <c r="AB201" s="893"/>
      <c r="AC201" s="893"/>
      <c r="AD201" s="893"/>
      <c r="AE201" s="893"/>
      <c r="AF201" s="893"/>
      <c r="AG201" s="893"/>
      <c r="AH201" s="893"/>
      <c r="AI201" s="893"/>
      <c r="AJ201" s="893"/>
      <c r="AK201" s="893"/>
      <c r="AL201" s="893"/>
      <c r="AM201" s="1806" t="s">
        <v>995</v>
      </c>
      <c r="AN201" s="1807" t="s">
        <v>996</v>
      </c>
      <c r="AO201" s="894"/>
      <c r="AP201" s="894"/>
      <c r="AQ201" s="893"/>
      <c r="AR201" s="893"/>
      <c r="AS201" s="893"/>
      <c r="AT201" s="893"/>
      <c r="AU201" s="893"/>
      <c r="AV201" s="893"/>
      <c r="AW201" s="893"/>
      <c r="AX201" s="893"/>
    </row>
    <row r="202" spans="1:50" s="888" customFormat="1" ht="21" x14ac:dyDescent="0.25">
      <c r="A202" s="879"/>
      <c r="B202" s="532"/>
      <c r="C202" s="532"/>
      <c r="D202" s="532"/>
      <c r="E202" s="532"/>
      <c r="F202" s="532"/>
      <c r="G202" s="532"/>
      <c r="H202" s="532"/>
      <c r="I202" s="532"/>
      <c r="J202" s="893"/>
      <c r="K202" s="893"/>
      <c r="L202" s="893"/>
      <c r="M202" s="893"/>
      <c r="N202" s="893"/>
      <c r="O202" s="893"/>
      <c r="P202" s="893"/>
      <c r="Q202" s="893"/>
      <c r="R202" s="893"/>
      <c r="S202" s="893"/>
      <c r="T202" s="893"/>
      <c r="U202" s="893"/>
      <c r="V202" s="893"/>
      <c r="W202" s="893"/>
      <c r="X202" s="893"/>
      <c r="Y202" s="893"/>
      <c r="Z202" s="893"/>
      <c r="AA202" s="893"/>
      <c r="AB202" s="893"/>
      <c r="AC202" s="893"/>
      <c r="AD202" s="893"/>
      <c r="AE202" s="893"/>
      <c r="AF202" s="893"/>
      <c r="AG202" s="893"/>
      <c r="AH202" s="893"/>
      <c r="AI202" s="893"/>
      <c r="AJ202" s="893"/>
      <c r="AK202" s="893"/>
      <c r="AL202" s="893"/>
      <c r="AM202" s="1806" t="s">
        <v>997</v>
      </c>
      <c r="AN202" s="1807" t="s">
        <v>943</v>
      </c>
      <c r="AO202" s="894"/>
      <c r="AP202" s="894"/>
      <c r="AQ202" s="893"/>
      <c r="AR202" s="893"/>
      <c r="AS202" s="893"/>
      <c r="AT202" s="893"/>
      <c r="AU202" s="893"/>
      <c r="AV202" s="893"/>
      <c r="AW202" s="893"/>
      <c r="AX202" s="893"/>
    </row>
    <row r="203" spans="1:50" s="888" customFormat="1" ht="21" x14ac:dyDescent="0.25">
      <c r="A203" s="879"/>
      <c r="B203" s="532"/>
      <c r="C203" s="532"/>
      <c r="D203" s="532"/>
      <c r="E203" s="532"/>
      <c r="F203" s="532"/>
      <c r="G203" s="532"/>
      <c r="H203" s="532"/>
      <c r="I203" s="532"/>
      <c r="J203" s="893"/>
      <c r="K203" s="893"/>
      <c r="L203" s="893"/>
      <c r="M203" s="893"/>
      <c r="N203" s="893"/>
      <c r="O203" s="893"/>
      <c r="P203" s="893"/>
      <c r="Q203" s="893"/>
      <c r="R203" s="893"/>
      <c r="S203" s="893"/>
      <c r="T203" s="893"/>
      <c r="U203" s="893"/>
      <c r="V203" s="893"/>
      <c r="W203" s="893"/>
      <c r="X203" s="893"/>
      <c r="Y203" s="893"/>
      <c r="Z203" s="893"/>
      <c r="AA203" s="893"/>
      <c r="AB203" s="893"/>
      <c r="AC203" s="893"/>
      <c r="AD203" s="893"/>
      <c r="AE203" s="893"/>
      <c r="AF203" s="893"/>
      <c r="AG203" s="893"/>
      <c r="AH203" s="893"/>
      <c r="AI203" s="893"/>
      <c r="AJ203" s="893"/>
      <c r="AK203" s="893"/>
      <c r="AL203" s="893"/>
      <c r="AM203" s="1806" t="s">
        <v>998</v>
      </c>
      <c r="AN203" s="1807" t="s">
        <v>999</v>
      </c>
      <c r="AO203" s="894"/>
      <c r="AP203" s="894"/>
      <c r="AQ203" s="893"/>
      <c r="AR203" s="893"/>
      <c r="AS203" s="893"/>
      <c r="AT203" s="893"/>
      <c r="AU203" s="893"/>
      <c r="AV203" s="893"/>
      <c r="AW203" s="893"/>
      <c r="AX203" s="893"/>
    </row>
    <row r="204" spans="1:50" s="888" customFormat="1" x14ac:dyDescent="0.25">
      <c r="A204" s="879"/>
      <c r="B204" s="532"/>
      <c r="C204" s="532"/>
      <c r="D204" s="532"/>
      <c r="E204" s="532"/>
      <c r="F204" s="532"/>
      <c r="G204" s="532"/>
      <c r="H204" s="532"/>
      <c r="I204" s="532"/>
      <c r="J204" s="893"/>
      <c r="K204" s="893"/>
      <c r="L204" s="893"/>
      <c r="M204" s="893"/>
      <c r="N204" s="893"/>
      <c r="O204" s="893"/>
      <c r="P204" s="893"/>
      <c r="Q204" s="893"/>
      <c r="R204" s="893"/>
      <c r="S204" s="893"/>
      <c r="T204" s="893"/>
      <c r="U204" s="893"/>
      <c r="V204" s="893"/>
      <c r="W204" s="893"/>
      <c r="X204" s="893"/>
      <c r="Y204" s="893"/>
      <c r="Z204" s="893"/>
      <c r="AA204" s="893"/>
      <c r="AB204" s="893"/>
      <c r="AC204" s="893"/>
      <c r="AD204" s="893"/>
      <c r="AE204" s="893"/>
      <c r="AF204" s="893"/>
      <c r="AG204" s="893"/>
      <c r="AH204" s="893"/>
      <c r="AI204" s="893"/>
      <c r="AJ204" s="893"/>
      <c r="AK204" s="893"/>
      <c r="AL204" s="893"/>
      <c r="AM204" s="2473" t="s">
        <v>1000</v>
      </c>
      <c r="AN204" s="1816"/>
      <c r="AO204" s="894"/>
      <c r="AP204" s="894"/>
      <c r="AQ204" s="893"/>
      <c r="AR204" s="893"/>
      <c r="AS204" s="893"/>
      <c r="AT204" s="893"/>
      <c r="AU204" s="893"/>
      <c r="AV204" s="893"/>
      <c r="AW204" s="893"/>
      <c r="AX204" s="893"/>
    </row>
    <row r="205" spans="1:50" s="888" customFormat="1" x14ac:dyDescent="0.25">
      <c r="A205" s="879"/>
      <c r="B205" s="532"/>
      <c r="C205" s="532"/>
      <c r="D205" s="532"/>
      <c r="E205" s="532"/>
      <c r="F205" s="532"/>
      <c r="G205" s="532"/>
      <c r="H205" s="532"/>
      <c r="I205" s="532"/>
      <c r="J205" s="532"/>
      <c r="K205" s="532"/>
      <c r="L205" s="532"/>
      <c r="M205" s="532"/>
      <c r="N205" s="532"/>
      <c r="O205" s="532"/>
      <c r="P205" s="532"/>
      <c r="Q205" s="532"/>
      <c r="R205" s="532"/>
      <c r="S205" s="532"/>
      <c r="T205" s="532"/>
      <c r="U205" s="532"/>
      <c r="V205" s="532"/>
      <c r="W205" s="532"/>
      <c r="X205" s="532"/>
      <c r="Y205" s="532"/>
      <c r="Z205" s="532"/>
      <c r="AA205" s="532"/>
      <c r="AB205" s="532"/>
      <c r="AC205" s="532"/>
      <c r="AD205" s="532"/>
      <c r="AE205" s="532"/>
      <c r="AF205" s="532"/>
      <c r="AG205" s="532"/>
      <c r="AH205" s="532"/>
      <c r="AI205" s="532"/>
      <c r="AJ205" s="532"/>
      <c r="AK205" s="532"/>
      <c r="AL205" s="532"/>
      <c r="AM205" s="2473"/>
      <c r="AN205" s="1807" t="s">
        <v>977</v>
      </c>
      <c r="AO205" s="622"/>
      <c r="AP205" s="622"/>
      <c r="AQ205" s="532"/>
      <c r="AR205" s="532"/>
      <c r="AS205" s="532"/>
      <c r="AT205" s="532"/>
      <c r="AU205" s="532"/>
      <c r="AV205" s="532"/>
      <c r="AW205" s="532"/>
      <c r="AX205" s="532"/>
    </row>
    <row r="206" spans="1:50" s="888" customFormat="1" x14ac:dyDescent="0.25">
      <c r="A206" s="879"/>
      <c r="B206" s="532"/>
      <c r="C206" s="532"/>
      <c r="D206" s="532"/>
      <c r="E206" s="532"/>
      <c r="F206" s="532"/>
      <c r="G206" s="532"/>
      <c r="H206" s="532"/>
      <c r="I206" s="532"/>
      <c r="J206" s="532"/>
      <c r="K206" s="532"/>
      <c r="L206" s="532"/>
      <c r="M206" s="532"/>
      <c r="N206" s="532"/>
      <c r="O206" s="532"/>
      <c r="P206" s="532"/>
      <c r="Q206" s="532"/>
      <c r="R206" s="532"/>
      <c r="S206" s="532"/>
      <c r="T206" s="532"/>
      <c r="U206" s="532"/>
      <c r="V206" s="532"/>
      <c r="W206" s="532"/>
      <c r="X206" s="532"/>
      <c r="Y206" s="532"/>
      <c r="Z206" s="532"/>
      <c r="AA206" s="532"/>
      <c r="AB206" s="532"/>
      <c r="AC206" s="532"/>
      <c r="AD206" s="532"/>
      <c r="AE206" s="532"/>
      <c r="AF206" s="532"/>
      <c r="AG206" s="532"/>
      <c r="AH206" s="532"/>
      <c r="AI206" s="532"/>
      <c r="AJ206" s="532"/>
      <c r="AK206" s="532"/>
      <c r="AL206" s="532"/>
      <c r="AM206" s="1806" t="s">
        <v>1001</v>
      </c>
      <c r="AN206" s="1807" t="s">
        <v>1002</v>
      </c>
      <c r="AO206" s="622"/>
      <c r="AP206" s="622"/>
      <c r="AQ206" s="532"/>
      <c r="AR206" s="532"/>
      <c r="AS206" s="532"/>
      <c r="AT206" s="532"/>
      <c r="AU206" s="532"/>
      <c r="AV206" s="532"/>
      <c r="AW206" s="532"/>
      <c r="AX206" s="532"/>
    </row>
    <row r="207" spans="1:50" s="888" customFormat="1" ht="21" x14ac:dyDescent="0.25">
      <c r="A207" s="879"/>
      <c r="B207" s="532"/>
      <c r="C207" s="532"/>
      <c r="D207" s="532"/>
      <c r="E207" s="532"/>
      <c r="F207" s="532"/>
      <c r="G207" s="532"/>
      <c r="H207" s="532"/>
      <c r="I207" s="532"/>
      <c r="J207" s="532"/>
      <c r="K207" s="532"/>
      <c r="L207" s="532"/>
      <c r="M207" s="532"/>
      <c r="N207" s="532"/>
      <c r="O207" s="532"/>
      <c r="P207" s="532"/>
      <c r="Q207" s="532"/>
      <c r="R207" s="532"/>
      <c r="S207" s="532"/>
      <c r="T207" s="532"/>
      <c r="U207" s="532"/>
      <c r="V207" s="532"/>
      <c r="W207" s="532"/>
      <c r="X207" s="532"/>
      <c r="Y207" s="532"/>
      <c r="Z207" s="532"/>
      <c r="AA207" s="532"/>
      <c r="AB207" s="532"/>
      <c r="AC207" s="532"/>
      <c r="AD207" s="532"/>
      <c r="AE207" s="532"/>
      <c r="AF207" s="532"/>
      <c r="AG207" s="532"/>
      <c r="AH207" s="532"/>
      <c r="AI207" s="532"/>
      <c r="AJ207" s="532"/>
      <c r="AK207" s="532"/>
      <c r="AL207" s="532"/>
      <c r="AM207" s="1806" t="s">
        <v>1003</v>
      </c>
      <c r="AN207" s="1807" t="s">
        <v>1004</v>
      </c>
      <c r="AO207" s="622"/>
      <c r="AP207" s="622"/>
      <c r="AQ207" s="532"/>
      <c r="AR207" s="532"/>
      <c r="AS207" s="532"/>
      <c r="AT207" s="532"/>
      <c r="AU207" s="532"/>
      <c r="AV207" s="532"/>
      <c r="AW207" s="532"/>
      <c r="AX207" s="532"/>
    </row>
    <row r="208" spans="1:50" s="535" customFormat="1" ht="21" x14ac:dyDescent="0.25">
      <c r="A208" s="879"/>
      <c r="B208" s="532"/>
      <c r="C208" s="532"/>
      <c r="D208" s="532"/>
      <c r="E208" s="532"/>
      <c r="F208" s="532"/>
      <c r="G208" s="532"/>
      <c r="H208" s="532"/>
      <c r="I208" s="532"/>
      <c r="J208" s="532"/>
      <c r="K208" s="532"/>
      <c r="L208" s="532"/>
      <c r="M208" s="532"/>
      <c r="N208" s="532"/>
      <c r="O208" s="532"/>
      <c r="P208" s="532"/>
      <c r="Q208" s="532"/>
      <c r="R208" s="532"/>
      <c r="S208" s="532"/>
      <c r="T208" s="532"/>
      <c r="U208" s="532"/>
      <c r="V208" s="532"/>
      <c r="W208" s="532"/>
      <c r="X208" s="532"/>
      <c r="Y208" s="532"/>
      <c r="Z208" s="532"/>
      <c r="AA208" s="532"/>
      <c r="AB208" s="532"/>
      <c r="AC208" s="532"/>
      <c r="AD208" s="532"/>
      <c r="AE208" s="532"/>
      <c r="AF208" s="532"/>
      <c r="AG208" s="532"/>
      <c r="AH208" s="532"/>
      <c r="AI208" s="532"/>
      <c r="AJ208" s="532"/>
      <c r="AK208" s="532"/>
      <c r="AL208" s="532"/>
      <c r="AM208" s="1806" t="s">
        <v>1005</v>
      </c>
      <c r="AN208" s="1811" t="s">
        <v>1006</v>
      </c>
      <c r="AO208" s="622"/>
      <c r="AP208" s="622"/>
      <c r="AQ208" s="532"/>
      <c r="AR208" s="532"/>
      <c r="AS208" s="532"/>
      <c r="AT208" s="532"/>
      <c r="AU208" s="532"/>
      <c r="AV208" s="532"/>
      <c r="AW208" s="532"/>
      <c r="AX208" s="532"/>
    </row>
    <row r="209" spans="1:50" s="535" customFormat="1" x14ac:dyDescent="0.25">
      <c r="A209" s="879"/>
      <c r="B209" s="532"/>
      <c r="C209" s="532"/>
      <c r="D209" s="532"/>
      <c r="E209" s="532"/>
      <c r="F209" s="532"/>
      <c r="G209" s="532"/>
      <c r="H209" s="532"/>
      <c r="I209" s="532"/>
      <c r="J209" s="532"/>
      <c r="K209" s="532"/>
      <c r="L209" s="532"/>
      <c r="M209" s="532"/>
      <c r="N209" s="532"/>
      <c r="O209" s="532"/>
      <c r="P209" s="532"/>
      <c r="Q209" s="532"/>
      <c r="R209" s="532"/>
      <c r="S209" s="532"/>
      <c r="T209" s="532"/>
      <c r="U209" s="532"/>
      <c r="V209" s="532"/>
      <c r="W209" s="532"/>
      <c r="X209" s="532"/>
      <c r="Y209" s="532"/>
      <c r="Z209" s="532"/>
      <c r="AA209" s="532"/>
      <c r="AB209" s="532"/>
      <c r="AC209" s="532"/>
      <c r="AD209" s="532"/>
      <c r="AE209" s="532"/>
      <c r="AF209" s="532"/>
      <c r="AG209" s="532"/>
      <c r="AH209" s="532"/>
      <c r="AI209" s="532"/>
      <c r="AJ209" s="532"/>
      <c r="AK209" s="532"/>
      <c r="AL209" s="532"/>
      <c r="AM209" s="1816"/>
      <c r="AN209" s="1816"/>
      <c r="AO209" s="622"/>
      <c r="AP209" s="622"/>
      <c r="AQ209" s="532"/>
      <c r="AR209" s="532"/>
      <c r="AS209" s="532"/>
      <c r="AT209" s="532"/>
      <c r="AU209" s="532"/>
      <c r="AV209" s="532"/>
      <c r="AW209" s="532"/>
      <c r="AX209" s="532"/>
    </row>
    <row r="210" spans="1:50" s="535" customFormat="1" x14ac:dyDescent="0.25">
      <c r="A210" s="879"/>
      <c r="B210" s="532"/>
      <c r="C210" s="532"/>
      <c r="D210" s="532"/>
      <c r="E210" s="532"/>
      <c r="F210" s="532"/>
      <c r="G210" s="532"/>
      <c r="H210" s="532"/>
      <c r="I210" s="532"/>
      <c r="J210" s="532"/>
      <c r="K210" s="532"/>
      <c r="L210" s="532"/>
      <c r="M210" s="532"/>
      <c r="N210" s="532"/>
      <c r="O210" s="532"/>
      <c r="P210" s="532"/>
      <c r="Q210" s="532"/>
      <c r="R210" s="532"/>
      <c r="S210" s="532"/>
      <c r="T210" s="532"/>
      <c r="U210" s="532"/>
      <c r="V210" s="532"/>
      <c r="W210" s="532"/>
      <c r="X210" s="532"/>
      <c r="Y210" s="532"/>
      <c r="Z210" s="532"/>
      <c r="AA210" s="532"/>
      <c r="AB210" s="532"/>
      <c r="AC210" s="532"/>
      <c r="AD210" s="532"/>
      <c r="AE210" s="532"/>
      <c r="AF210" s="532"/>
      <c r="AG210" s="532"/>
      <c r="AH210" s="532"/>
      <c r="AI210" s="532"/>
      <c r="AJ210" s="532"/>
      <c r="AK210" s="532"/>
      <c r="AL210" s="532"/>
      <c r="AM210" s="1806" t="s">
        <v>1007</v>
      </c>
      <c r="AN210" s="1807" t="s">
        <v>1008</v>
      </c>
      <c r="AO210" s="622"/>
      <c r="AP210" s="622"/>
      <c r="AQ210" s="532"/>
      <c r="AR210" s="532"/>
      <c r="AS210" s="532"/>
      <c r="AT210" s="532"/>
      <c r="AU210" s="532"/>
      <c r="AV210" s="532"/>
      <c r="AW210" s="532"/>
      <c r="AX210" s="532"/>
    </row>
    <row r="211" spans="1:50" s="535" customFormat="1" x14ac:dyDescent="0.25">
      <c r="A211" s="879"/>
      <c r="B211" s="532"/>
      <c r="C211" s="532"/>
      <c r="D211" s="532"/>
      <c r="E211" s="532"/>
      <c r="F211" s="532"/>
      <c r="G211" s="532"/>
      <c r="H211" s="532"/>
      <c r="I211" s="532"/>
      <c r="J211" s="532"/>
      <c r="K211" s="532"/>
      <c r="L211" s="532"/>
      <c r="M211" s="532"/>
      <c r="N211" s="532"/>
      <c r="O211" s="532"/>
      <c r="P211" s="532"/>
      <c r="Q211" s="532"/>
      <c r="R211" s="532"/>
      <c r="S211" s="532"/>
      <c r="T211" s="532"/>
      <c r="U211" s="532"/>
      <c r="V211" s="532"/>
      <c r="W211" s="532"/>
      <c r="X211" s="532"/>
      <c r="Y211" s="532"/>
      <c r="Z211" s="532"/>
      <c r="AA211" s="532"/>
      <c r="AB211" s="532"/>
      <c r="AC211" s="532"/>
      <c r="AD211" s="532"/>
      <c r="AE211" s="532"/>
      <c r="AF211" s="532"/>
      <c r="AG211" s="532"/>
      <c r="AH211" s="532"/>
      <c r="AI211" s="532"/>
      <c r="AJ211" s="532"/>
      <c r="AK211" s="532"/>
      <c r="AL211" s="532"/>
      <c r="AM211" s="1816"/>
      <c r="AN211" s="1816"/>
      <c r="AO211" s="622"/>
      <c r="AP211" s="622"/>
      <c r="AQ211" s="532"/>
      <c r="AR211" s="532"/>
      <c r="AS211" s="532"/>
      <c r="AT211" s="532"/>
      <c r="AU211" s="532"/>
      <c r="AV211" s="532"/>
      <c r="AW211" s="532"/>
      <c r="AX211" s="532"/>
    </row>
    <row r="212" spans="1:50" s="535" customFormat="1" ht="21" x14ac:dyDescent="0.25">
      <c r="A212" s="879"/>
      <c r="B212" s="532"/>
      <c r="C212" s="532"/>
      <c r="D212" s="532"/>
      <c r="E212" s="532"/>
      <c r="F212" s="532"/>
      <c r="G212" s="532"/>
      <c r="H212" s="532"/>
      <c r="I212" s="532"/>
      <c r="J212" s="532"/>
      <c r="K212" s="532"/>
      <c r="L212" s="532"/>
      <c r="M212" s="532"/>
      <c r="N212" s="532"/>
      <c r="O212" s="532"/>
      <c r="P212" s="532"/>
      <c r="Q212" s="532"/>
      <c r="R212" s="532"/>
      <c r="S212" s="532"/>
      <c r="T212" s="532"/>
      <c r="U212" s="532"/>
      <c r="V212" s="532"/>
      <c r="W212" s="532"/>
      <c r="X212" s="532"/>
      <c r="Y212" s="532"/>
      <c r="Z212" s="532"/>
      <c r="AA212" s="532"/>
      <c r="AB212" s="532"/>
      <c r="AC212" s="532"/>
      <c r="AD212" s="532"/>
      <c r="AE212" s="532"/>
      <c r="AF212" s="532"/>
      <c r="AG212" s="532"/>
      <c r="AH212" s="532"/>
      <c r="AI212" s="532"/>
      <c r="AJ212" s="532"/>
      <c r="AK212" s="532"/>
      <c r="AL212" s="532"/>
      <c r="AM212" s="1806" t="s">
        <v>1009</v>
      </c>
      <c r="AN212" s="1806" t="s">
        <v>1010</v>
      </c>
      <c r="AO212" s="622"/>
      <c r="AP212" s="622"/>
      <c r="AQ212" s="532"/>
      <c r="AR212" s="532"/>
      <c r="AS212" s="532"/>
      <c r="AT212" s="532"/>
      <c r="AU212" s="532"/>
      <c r="AV212" s="532"/>
      <c r="AW212" s="532"/>
      <c r="AX212" s="532"/>
    </row>
    <row r="213" spans="1:50" s="535" customFormat="1" ht="21" x14ac:dyDescent="0.25">
      <c r="A213" s="879"/>
      <c r="B213" s="532"/>
      <c r="C213" s="532"/>
      <c r="D213" s="532"/>
      <c r="E213" s="532"/>
      <c r="F213" s="532"/>
      <c r="G213" s="532"/>
      <c r="H213" s="532"/>
      <c r="I213" s="532"/>
      <c r="J213" s="532"/>
      <c r="K213" s="532"/>
      <c r="L213" s="532"/>
      <c r="M213" s="532"/>
      <c r="N213" s="532"/>
      <c r="O213" s="532"/>
      <c r="P213" s="532"/>
      <c r="Q213" s="532"/>
      <c r="R213" s="532"/>
      <c r="S213" s="532"/>
      <c r="T213" s="532"/>
      <c r="U213" s="532"/>
      <c r="V213" s="532"/>
      <c r="W213" s="532"/>
      <c r="X213" s="532"/>
      <c r="Y213" s="532"/>
      <c r="Z213" s="532"/>
      <c r="AA213" s="532"/>
      <c r="AB213" s="532"/>
      <c r="AC213" s="532"/>
      <c r="AD213" s="532"/>
      <c r="AE213" s="532"/>
      <c r="AF213" s="532"/>
      <c r="AG213" s="532"/>
      <c r="AH213" s="532"/>
      <c r="AI213" s="532"/>
      <c r="AJ213" s="532"/>
      <c r="AK213" s="532"/>
      <c r="AL213" s="532"/>
      <c r="AM213" s="1806" t="s">
        <v>1011</v>
      </c>
      <c r="AN213" s="1807" t="s">
        <v>971</v>
      </c>
      <c r="AO213" s="622"/>
      <c r="AP213" s="622"/>
      <c r="AQ213" s="532"/>
      <c r="AR213" s="532"/>
      <c r="AS213" s="532"/>
      <c r="AT213" s="532"/>
      <c r="AU213" s="532"/>
      <c r="AV213" s="532"/>
      <c r="AW213" s="532"/>
      <c r="AX213" s="532"/>
    </row>
    <row r="214" spans="1:50" s="535" customFormat="1" ht="21" x14ac:dyDescent="0.25">
      <c r="A214" s="879"/>
      <c r="B214" s="532"/>
      <c r="C214" s="532"/>
      <c r="D214" s="532"/>
      <c r="E214" s="532"/>
      <c r="F214" s="532"/>
      <c r="G214" s="532"/>
      <c r="H214" s="532"/>
      <c r="I214" s="532"/>
      <c r="J214" s="532"/>
      <c r="K214" s="532"/>
      <c r="L214" s="532"/>
      <c r="M214" s="532"/>
      <c r="N214" s="532"/>
      <c r="O214" s="532"/>
      <c r="P214" s="532"/>
      <c r="Q214" s="532"/>
      <c r="R214" s="532"/>
      <c r="S214" s="532"/>
      <c r="T214" s="532"/>
      <c r="U214" s="532"/>
      <c r="V214" s="532"/>
      <c r="W214" s="532"/>
      <c r="X214" s="532"/>
      <c r="Y214" s="532"/>
      <c r="Z214" s="532"/>
      <c r="AA214" s="532"/>
      <c r="AB214" s="532"/>
      <c r="AC214" s="532"/>
      <c r="AD214" s="532"/>
      <c r="AE214" s="532"/>
      <c r="AF214" s="532"/>
      <c r="AG214" s="532"/>
      <c r="AH214" s="532"/>
      <c r="AI214" s="532"/>
      <c r="AJ214" s="532"/>
      <c r="AK214" s="532"/>
      <c r="AL214" s="532"/>
      <c r="AM214" s="1806" t="s">
        <v>1012</v>
      </c>
      <c r="AN214" s="1807" t="s">
        <v>1013</v>
      </c>
      <c r="AO214" s="622"/>
      <c r="AP214" s="622"/>
      <c r="AQ214" s="532"/>
      <c r="AR214" s="532"/>
      <c r="AS214" s="532"/>
      <c r="AT214" s="532"/>
      <c r="AU214" s="532"/>
      <c r="AV214" s="532"/>
      <c r="AW214" s="532"/>
      <c r="AX214" s="532"/>
    </row>
    <row r="215" spans="1:50" s="535" customFormat="1" ht="21" x14ac:dyDescent="0.25">
      <c r="A215" s="879"/>
      <c r="B215" s="532"/>
      <c r="C215" s="532"/>
      <c r="D215" s="532"/>
      <c r="E215" s="532"/>
      <c r="F215" s="532"/>
      <c r="G215" s="532"/>
      <c r="H215" s="532"/>
      <c r="I215" s="532"/>
      <c r="J215" s="532"/>
      <c r="K215" s="532"/>
      <c r="L215" s="532"/>
      <c r="M215" s="532"/>
      <c r="N215" s="532"/>
      <c r="O215" s="532"/>
      <c r="P215" s="532"/>
      <c r="Q215" s="532"/>
      <c r="R215" s="532"/>
      <c r="S215" s="532"/>
      <c r="T215" s="532"/>
      <c r="U215" s="532"/>
      <c r="V215" s="532"/>
      <c r="W215" s="532"/>
      <c r="X215" s="532"/>
      <c r="Y215" s="532"/>
      <c r="Z215" s="532"/>
      <c r="AA215" s="532"/>
      <c r="AB215" s="532"/>
      <c r="AC215" s="532"/>
      <c r="AD215" s="532"/>
      <c r="AE215" s="532"/>
      <c r="AF215" s="532"/>
      <c r="AG215" s="532"/>
      <c r="AH215" s="532"/>
      <c r="AI215" s="532"/>
      <c r="AJ215" s="532"/>
      <c r="AK215" s="532"/>
      <c r="AL215" s="532"/>
      <c r="AM215" s="1806" t="s">
        <v>1014</v>
      </c>
      <c r="AN215" s="1811" t="s">
        <v>1015</v>
      </c>
      <c r="AO215" s="622"/>
      <c r="AP215" s="622"/>
      <c r="AQ215" s="532"/>
      <c r="AR215" s="532"/>
      <c r="AS215" s="532"/>
      <c r="AT215" s="532"/>
      <c r="AU215" s="532"/>
      <c r="AV215" s="532"/>
      <c r="AW215" s="532"/>
      <c r="AX215" s="532"/>
    </row>
    <row r="216" spans="1:50" s="535" customFormat="1" x14ac:dyDescent="0.25">
      <c r="A216" s="879"/>
      <c r="B216" s="532"/>
      <c r="C216" s="532"/>
      <c r="D216" s="532"/>
      <c r="E216" s="532"/>
      <c r="F216" s="532"/>
      <c r="G216" s="532"/>
      <c r="H216" s="532"/>
      <c r="I216" s="532"/>
      <c r="J216" s="532"/>
      <c r="K216" s="532"/>
      <c r="L216" s="532"/>
      <c r="M216" s="532"/>
      <c r="N216" s="532"/>
      <c r="O216" s="532"/>
      <c r="P216" s="532"/>
      <c r="Q216" s="532"/>
      <c r="R216" s="532"/>
      <c r="S216" s="532"/>
      <c r="T216" s="532"/>
      <c r="U216" s="532"/>
      <c r="V216" s="532"/>
      <c r="W216" s="532"/>
      <c r="X216" s="532"/>
      <c r="Y216" s="532"/>
      <c r="Z216" s="532"/>
      <c r="AA216" s="532"/>
      <c r="AB216" s="532"/>
      <c r="AC216" s="532"/>
      <c r="AD216" s="532"/>
      <c r="AE216" s="532"/>
      <c r="AF216" s="532"/>
      <c r="AG216" s="532"/>
      <c r="AH216" s="532"/>
      <c r="AI216" s="532"/>
      <c r="AJ216" s="532"/>
      <c r="AK216" s="532"/>
      <c r="AL216" s="532"/>
      <c r="AM216" s="1816"/>
      <c r="AN216" s="1816"/>
      <c r="AO216" s="622"/>
      <c r="AP216" s="622"/>
      <c r="AQ216" s="532"/>
      <c r="AR216" s="532"/>
      <c r="AS216" s="532"/>
      <c r="AT216" s="532"/>
      <c r="AU216" s="532"/>
      <c r="AV216" s="532"/>
      <c r="AW216" s="532"/>
      <c r="AX216" s="532"/>
    </row>
    <row r="217" spans="1:50" s="535" customFormat="1" x14ac:dyDescent="0.25">
      <c r="A217" s="879"/>
      <c r="B217" s="532"/>
      <c r="C217" s="532"/>
      <c r="D217" s="532"/>
      <c r="E217" s="532"/>
      <c r="F217" s="532"/>
      <c r="G217" s="532"/>
      <c r="H217" s="532"/>
      <c r="I217" s="532"/>
      <c r="J217" s="532"/>
      <c r="K217" s="532"/>
      <c r="L217" s="532"/>
      <c r="M217" s="532"/>
      <c r="N217" s="532"/>
      <c r="O217" s="532"/>
      <c r="P217" s="532"/>
      <c r="Q217" s="532"/>
      <c r="R217" s="532"/>
      <c r="S217" s="532"/>
      <c r="T217" s="532"/>
      <c r="U217" s="532"/>
      <c r="V217" s="532"/>
      <c r="W217" s="532"/>
      <c r="X217" s="532"/>
      <c r="Y217" s="532"/>
      <c r="Z217" s="532"/>
      <c r="AA217" s="532"/>
      <c r="AB217" s="532"/>
      <c r="AC217" s="532"/>
      <c r="AD217" s="532"/>
      <c r="AE217" s="532"/>
      <c r="AF217" s="532"/>
      <c r="AG217" s="532"/>
      <c r="AH217" s="532"/>
      <c r="AI217" s="532"/>
      <c r="AJ217" s="532"/>
      <c r="AK217" s="532"/>
      <c r="AL217" s="532"/>
      <c r="AM217" s="1806" t="s">
        <v>1016</v>
      </c>
      <c r="AN217" s="1807" t="s">
        <v>994</v>
      </c>
      <c r="AO217" s="622"/>
      <c r="AP217" s="622"/>
      <c r="AQ217" s="532"/>
      <c r="AR217" s="532"/>
      <c r="AS217" s="532"/>
      <c r="AT217" s="532"/>
      <c r="AU217" s="532"/>
      <c r="AV217" s="532"/>
      <c r="AW217" s="532"/>
      <c r="AX217" s="532"/>
    </row>
    <row r="218" spans="1:50" s="535" customFormat="1" x14ac:dyDescent="0.25">
      <c r="A218" s="879"/>
      <c r="B218" s="532"/>
      <c r="C218" s="532"/>
      <c r="D218" s="532"/>
      <c r="E218" s="532"/>
      <c r="F218" s="532"/>
      <c r="G218" s="532"/>
      <c r="H218" s="532"/>
      <c r="I218" s="532"/>
      <c r="J218" s="532"/>
      <c r="K218" s="532"/>
      <c r="L218" s="532"/>
      <c r="M218" s="532"/>
      <c r="N218" s="532"/>
      <c r="O218" s="532"/>
      <c r="P218" s="532"/>
      <c r="Q218" s="532"/>
      <c r="R218" s="532"/>
      <c r="S218" s="532"/>
      <c r="T218" s="532"/>
      <c r="U218" s="532"/>
      <c r="V218" s="532"/>
      <c r="W218" s="532"/>
      <c r="X218" s="532"/>
      <c r="Y218" s="532"/>
      <c r="Z218" s="532"/>
      <c r="AA218" s="532"/>
      <c r="AB218" s="532"/>
      <c r="AC218" s="532"/>
      <c r="AD218" s="532"/>
      <c r="AE218" s="532"/>
      <c r="AF218" s="532"/>
      <c r="AG218" s="532"/>
      <c r="AH218" s="532"/>
      <c r="AI218" s="532"/>
      <c r="AJ218" s="532"/>
      <c r="AK218" s="532"/>
      <c r="AL218" s="532"/>
      <c r="AM218" s="1806" t="s">
        <v>1017</v>
      </c>
      <c r="AN218" s="1807" t="s">
        <v>1018</v>
      </c>
      <c r="AO218" s="622"/>
      <c r="AP218" s="622"/>
      <c r="AQ218" s="532"/>
      <c r="AR218" s="532"/>
      <c r="AS218" s="532"/>
      <c r="AT218" s="532"/>
      <c r="AU218" s="532"/>
      <c r="AV218" s="532"/>
      <c r="AW218" s="532"/>
      <c r="AX218" s="532"/>
    </row>
    <row r="219" spans="1:50" s="535" customFormat="1" x14ac:dyDescent="0.25">
      <c r="A219" s="879"/>
      <c r="B219" s="532"/>
      <c r="C219" s="532"/>
      <c r="D219" s="532"/>
      <c r="E219" s="532"/>
      <c r="F219" s="532"/>
      <c r="G219" s="532"/>
      <c r="H219" s="532"/>
      <c r="I219" s="532"/>
      <c r="J219" s="532"/>
      <c r="K219" s="532"/>
      <c r="L219" s="532"/>
      <c r="M219" s="532"/>
      <c r="N219" s="532"/>
      <c r="O219" s="532"/>
      <c r="P219" s="532"/>
      <c r="Q219" s="532"/>
      <c r="R219" s="532"/>
      <c r="S219" s="532"/>
      <c r="T219" s="532"/>
      <c r="U219" s="532"/>
      <c r="V219" s="532"/>
      <c r="W219" s="532"/>
      <c r="X219" s="532"/>
      <c r="Y219" s="532"/>
      <c r="Z219" s="532"/>
      <c r="AA219" s="532"/>
      <c r="AB219" s="532"/>
      <c r="AC219" s="532"/>
      <c r="AD219" s="532"/>
      <c r="AE219" s="532"/>
      <c r="AF219" s="532"/>
      <c r="AG219" s="532"/>
      <c r="AH219" s="532"/>
      <c r="AI219" s="532"/>
      <c r="AJ219" s="532"/>
      <c r="AK219" s="532"/>
      <c r="AL219" s="532"/>
      <c r="AM219" s="1806" t="s">
        <v>1019</v>
      </c>
      <c r="AN219" s="1807" t="s">
        <v>1020</v>
      </c>
      <c r="AO219" s="622"/>
      <c r="AP219" s="622"/>
      <c r="AQ219" s="532"/>
      <c r="AR219" s="532"/>
      <c r="AS219" s="532"/>
      <c r="AT219" s="532"/>
      <c r="AU219" s="532"/>
      <c r="AV219" s="532"/>
      <c r="AW219" s="532"/>
      <c r="AX219" s="532"/>
    </row>
    <row r="220" spans="1:50" s="535" customFormat="1" ht="21" x14ac:dyDescent="0.25">
      <c r="A220" s="879"/>
      <c r="B220" s="532"/>
      <c r="C220" s="532"/>
      <c r="D220" s="532"/>
      <c r="E220" s="532"/>
      <c r="F220" s="532"/>
      <c r="G220" s="532"/>
      <c r="H220" s="532"/>
      <c r="I220" s="532"/>
      <c r="J220" s="532"/>
      <c r="K220" s="532"/>
      <c r="L220" s="532"/>
      <c r="M220" s="532"/>
      <c r="N220" s="532"/>
      <c r="O220" s="532"/>
      <c r="P220" s="532"/>
      <c r="Q220" s="532"/>
      <c r="R220" s="532"/>
      <c r="S220" s="532"/>
      <c r="T220" s="532"/>
      <c r="U220" s="532"/>
      <c r="V220" s="532"/>
      <c r="W220" s="532"/>
      <c r="X220" s="532"/>
      <c r="Y220" s="532"/>
      <c r="Z220" s="532"/>
      <c r="AA220" s="532"/>
      <c r="AB220" s="532"/>
      <c r="AC220" s="532"/>
      <c r="AD220" s="532"/>
      <c r="AE220" s="532"/>
      <c r="AF220" s="532"/>
      <c r="AG220" s="532"/>
      <c r="AH220" s="532"/>
      <c r="AI220" s="532"/>
      <c r="AJ220" s="532"/>
      <c r="AK220" s="532"/>
      <c r="AL220" s="532"/>
      <c r="AM220" s="1806" t="s">
        <v>1021</v>
      </c>
      <c r="AN220" s="1811" t="s">
        <v>1022</v>
      </c>
      <c r="AO220" s="622"/>
      <c r="AP220" s="622"/>
      <c r="AQ220" s="532"/>
      <c r="AR220" s="532"/>
      <c r="AS220" s="532"/>
      <c r="AT220" s="532"/>
      <c r="AU220" s="532"/>
      <c r="AV220" s="532"/>
      <c r="AW220" s="532"/>
      <c r="AX220" s="532"/>
    </row>
    <row r="221" spans="1:50" s="535" customFormat="1" ht="21" x14ac:dyDescent="0.25">
      <c r="A221" s="879"/>
      <c r="B221" s="532"/>
      <c r="C221" s="532"/>
      <c r="D221" s="532"/>
      <c r="E221" s="532"/>
      <c r="F221" s="532"/>
      <c r="G221" s="532"/>
      <c r="H221" s="532"/>
      <c r="I221" s="532"/>
      <c r="J221" s="532"/>
      <c r="K221" s="532"/>
      <c r="L221" s="532"/>
      <c r="M221" s="532"/>
      <c r="N221" s="532"/>
      <c r="O221" s="532"/>
      <c r="P221" s="532"/>
      <c r="Q221" s="532"/>
      <c r="R221" s="532"/>
      <c r="S221" s="532"/>
      <c r="T221" s="532"/>
      <c r="U221" s="532"/>
      <c r="V221" s="532"/>
      <c r="W221" s="532"/>
      <c r="X221" s="532"/>
      <c r="Y221" s="532"/>
      <c r="Z221" s="532"/>
      <c r="AA221" s="532"/>
      <c r="AB221" s="532"/>
      <c r="AC221" s="532"/>
      <c r="AD221" s="532"/>
      <c r="AE221" s="532"/>
      <c r="AF221" s="532"/>
      <c r="AG221" s="532"/>
      <c r="AH221" s="532"/>
      <c r="AI221" s="532"/>
      <c r="AJ221" s="532"/>
      <c r="AK221" s="532"/>
      <c r="AL221" s="532"/>
      <c r="AM221" s="1806" t="s">
        <v>1023</v>
      </c>
      <c r="AN221" s="1807" t="s">
        <v>1024</v>
      </c>
      <c r="AO221" s="622"/>
      <c r="AP221" s="622"/>
      <c r="AQ221" s="532"/>
      <c r="AR221" s="532"/>
      <c r="AS221" s="532"/>
      <c r="AT221" s="532"/>
      <c r="AU221" s="532"/>
      <c r="AV221" s="532"/>
      <c r="AW221" s="532"/>
      <c r="AX221" s="532"/>
    </row>
    <row r="222" spans="1:50" s="535" customFormat="1" x14ac:dyDescent="0.25">
      <c r="A222" s="879"/>
      <c r="B222" s="532"/>
      <c r="C222" s="532"/>
      <c r="D222" s="532"/>
      <c r="E222" s="532"/>
      <c r="F222" s="532"/>
      <c r="G222" s="532"/>
      <c r="H222" s="532"/>
      <c r="I222" s="532"/>
      <c r="J222" s="532"/>
      <c r="K222" s="532"/>
      <c r="L222" s="532"/>
      <c r="M222" s="532"/>
      <c r="N222" s="532"/>
      <c r="O222" s="532"/>
      <c r="P222" s="532"/>
      <c r="Q222" s="532"/>
      <c r="R222" s="532"/>
      <c r="S222" s="532"/>
      <c r="T222" s="532"/>
      <c r="U222" s="532"/>
      <c r="V222" s="532"/>
      <c r="W222" s="532"/>
      <c r="X222" s="532"/>
      <c r="Y222" s="532"/>
      <c r="Z222" s="532"/>
      <c r="AA222" s="532"/>
      <c r="AB222" s="532"/>
      <c r="AC222" s="532"/>
      <c r="AD222" s="532"/>
      <c r="AE222" s="532"/>
      <c r="AF222" s="532"/>
      <c r="AG222" s="532"/>
      <c r="AH222" s="532"/>
      <c r="AI222" s="532"/>
      <c r="AJ222" s="532"/>
      <c r="AK222" s="532"/>
      <c r="AL222" s="532"/>
      <c r="AM222" s="1806" t="s">
        <v>1025</v>
      </c>
      <c r="AN222" s="1807" t="s">
        <v>1024</v>
      </c>
      <c r="AO222" s="622"/>
      <c r="AP222" s="622"/>
      <c r="AQ222" s="532"/>
      <c r="AR222" s="532"/>
      <c r="AS222" s="532"/>
      <c r="AT222" s="532"/>
      <c r="AU222" s="532"/>
      <c r="AV222" s="532"/>
      <c r="AW222" s="532"/>
      <c r="AX222" s="532"/>
    </row>
    <row r="223" spans="1:50" s="535" customFormat="1" ht="21" x14ac:dyDescent="0.25">
      <c r="A223" s="879"/>
      <c r="B223" s="532"/>
      <c r="C223" s="532"/>
      <c r="D223" s="532"/>
      <c r="E223" s="532"/>
      <c r="F223" s="532"/>
      <c r="G223" s="532"/>
      <c r="H223" s="532"/>
      <c r="I223" s="532"/>
      <c r="J223" s="532"/>
      <c r="K223" s="532"/>
      <c r="L223" s="532"/>
      <c r="M223" s="532"/>
      <c r="N223" s="532"/>
      <c r="O223" s="532"/>
      <c r="P223" s="532"/>
      <c r="Q223" s="532"/>
      <c r="R223" s="532"/>
      <c r="S223" s="532"/>
      <c r="T223" s="532"/>
      <c r="U223" s="532"/>
      <c r="V223" s="532"/>
      <c r="W223" s="532"/>
      <c r="X223" s="532"/>
      <c r="Y223" s="532"/>
      <c r="Z223" s="532"/>
      <c r="AA223" s="532"/>
      <c r="AB223" s="532"/>
      <c r="AC223" s="532"/>
      <c r="AD223" s="532"/>
      <c r="AE223" s="532"/>
      <c r="AF223" s="532"/>
      <c r="AG223" s="532"/>
      <c r="AH223" s="532"/>
      <c r="AI223" s="532"/>
      <c r="AJ223" s="532"/>
      <c r="AK223" s="532"/>
      <c r="AL223" s="532"/>
      <c r="AM223" s="1806" t="s">
        <v>1026</v>
      </c>
      <c r="AN223" s="1807" t="s">
        <v>1027</v>
      </c>
      <c r="AO223" s="622"/>
      <c r="AP223" s="622"/>
      <c r="AQ223" s="532"/>
      <c r="AR223" s="532"/>
      <c r="AS223" s="532"/>
      <c r="AT223" s="532"/>
      <c r="AU223" s="532"/>
      <c r="AV223" s="532"/>
      <c r="AW223" s="532"/>
      <c r="AX223" s="532"/>
    </row>
    <row r="224" spans="1:50" s="535" customFormat="1" ht="21" x14ac:dyDescent="0.25">
      <c r="A224" s="879"/>
      <c r="B224" s="532"/>
      <c r="C224" s="532"/>
      <c r="D224" s="532"/>
      <c r="E224" s="532"/>
      <c r="F224" s="532"/>
      <c r="G224" s="532"/>
      <c r="H224" s="532"/>
      <c r="I224" s="532"/>
      <c r="J224" s="532"/>
      <c r="K224" s="532"/>
      <c r="L224" s="532"/>
      <c r="M224" s="532"/>
      <c r="N224" s="532"/>
      <c r="O224" s="532"/>
      <c r="P224" s="532"/>
      <c r="Q224" s="532"/>
      <c r="R224" s="532"/>
      <c r="S224" s="532"/>
      <c r="T224" s="532"/>
      <c r="U224" s="532"/>
      <c r="V224" s="532"/>
      <c r="W224" s="532"/>
      <c r="X224" s="532"/>
      <c r="Y224" s="532"/>
      <c r="Z224" s="532"/>
      <c r="AA224" s="532"/>
      <c r="AB224" s="532"/>
      <c r="AC224" s="532"/>
      <c r="AD224" s="532"/>
      <c r="AE224" s="532"/>
      <c r="AF224" s="532"/>
      <c r="AG224" s="532"/>
      <c r="AH224" s="532"/>
      <c r="AI224" s="532"/>
      <c r="AJ224" s="532"/>
      <c r="AK224" s="532"/>
      <c r="AL224" s="532"/>
      <c r="AM224" s="1806" t="s">
        <v>1028</v>
      </c>
      <c r="AN224" s="1811" t="s">
        <v>1029</v>
      </c>
      <c r="AO224" s="622"/>
      <c r="AP224" s="622"/>
      <c r="AQ224" s="532"/>
      <c r="AR224" s="532"/>
      <c r="AS224" s="532"/>
      <c r="AT224" s="532"/>
      <c r="AU224" s="532"/>
      <c r="AV224" s="532"/>
      <c r="AW224" s="532"/>
      <c r="AX224" s="532"/>
    </row>
    <row r="225" spans="1:50" s="535" customFormat="1" ht="21" x14ac:dyDescent="0.25">
      <c r="A225" s="879"/>
      <c r="B225" s="532"/>
      <c r="C225" s="532"/>
      <c r="D225" s="532"/>
      <c r="E225" s="532"/>
      <c r="F225" s="532"/>
      <c r="G225" s="532"/>
      <c r="H225" s="532"/>
      <c r="I225" s="532"/>
      <c r="J225" s="532"/>
      <c r="K225" s="532"/>
      <c r="L225" s="532"/>
      <c r="M225" s="532"/>
      <c r="N225" s="532"/>
      <c r="O225" s="532"/>
      <c r="P225" s="532"/>
      <c r="Q225" s="532"/>
      <c r="R225" s="532"/>
      <c r="S225" s="532"/>
      <c r="T225" s="532"/>
      <c r="U225" s="532"/>
      <c r="V225" s="532"/>
      <c r="W225" s="532"/>
      <c r="X225" s="532"/>
      <c r="Y225" s="532"/>
      <c r="Z225" s="532"/>
      <c r="AA225" s="532"/>
      <c r="AB225" s="532"/>
      <c r="AC225" s="532"/>
      <c r="AD225" s="532"/>
      <c r="AE225" s="532"/>
      <c r="AF225" s="532"/>
      <c r="AG225" s="532"/>
      <c r="AH225" s="532"/>
      <c r="AI225" s="532"/>
      <c r="AJ225" s="532"/>
      <c r="AK225" s="532"/>
      <c r="AL225" s="532"/>
      <c r="AM225" s="1806" t="s">
        <v>1030</v>
      </c>
      <c r="AN225" s="1807" t="s">
        <v>941</v>
      </c>
      <c r="AO225" s="622"/>
      <c r="AP225" s="622"/>
      <c r="AQ225" s="532"/>
      <c r="AR225" s="532"/>
      <c r="AS225" s="532"/>
      <c r="AT225" s="532"/>
      <c r="AU225" s="532"/>
      <c r="AV225" s="532"/>
      <c r="AW225" s="532"/>
      <c r="AX225" s="532"/>
    </row>
    <row r="226" spans="1:50" s="535" customFormat="1" ht="21" x14ac:dyDescent="0.25">
      <c r="A226" s="879"/>
      <c r="B226" s="532"/>
      <c r="C226" s="532"/>
      <c r="D226" s="532"/>
      <c r="E226" s="532"/>
      <c r="F226" s="532"/>
      <c r="G226" s="532"/>
      <c r="H226" s="532"/>
      <c r="I226" s="532"/>
      <c r="J226" s="532"/>
      <c r="K226" s="532"/>
      <c r="L226" s="532"/>
      <c r="M226" s="532"/>
      <c r="N226" s="532"/>
      <c r="O226" s="532"/>
      <c r="P226" s="532"/>
      <c r="Q226" s="532"/>
      <c r="R226" s="532"/>
      <c r="S226" s="532"/>
      <c r="T226" s="532"/>
      <c r="U226" s="532"/>
      <c r="V226" s="532"/>
      <c r="W226" s="532"/>
      <c r="X226" s="532"/>
      <c r="Y226" s="532"/>
      <c r="Z226" s="532"/>
      <c r="AA226" s="532"/>
      <c r="AB226" s="532"/>
      <c r="AC226" s="532"/>
      <c r="AD226" s="532"/>
      <c r="AE226" s="532"/>
      <c r="AF226" s="532"/>
      <c r="AG226" s="532"/>
      <c r="AH226" s="532"/>
      <c r="AI226" s="532"/>
      <c r="AJ226" s="532"/>
      <c r="AK226" s="532"/>
      <c r="AL226" s="532"/>
      <c r="AM226" s="1806" t="s">
        <v>1031</v>
      </c>
      <c r="AN226" s="1811" t="s">
        <v>1032</v>
      </c>
      <c r="AO226" s="622"/>
      <c r="AP226" s="622"/>
      <c r="AQ226" s="532"/>
      <c r="AR226" s="532"/>
      <c r="AS226" s="532"/>
      <c r="AT226" s="532"/>
      <c r="AU226" s="532"/>
      <c r="AV226" s="532"/>
      <c r="AW226" s="532"/>
      <c r="AX226" s="532"/>
    </row>
    <row r="227" spans="1:50" s="535" customFormat="1" x14ac:dyDescent="0.25">
      <c r="A227" s="879"/>
      <c r="B227" s="532"/>
      <c r="C227" s="532"/>
      <c r="D227" s="532"/>
      <c r="E227" s="532"/>
      <c r="F227" s="532"/>
      <c r="G227" s="532"/>
      <c r="H227" s="532"/>
      <c r="I227" s="532"/>
      <c r="J227" s="532"/>
      <c r="K227" s="532"/>
      <c r="L227" s="532"/>
      <c r="M227" s="532"/>
      <c r="N227" s="532"/>
      <c r="O227" s="532"/>
      <c r="P227" s="532"/>
      <c r="Q227" s="532"/>
      <c r="R227" s="532"/>
      <c r="S227" s="532"/>
      <c r="T227" s="532"/>
      <c r="U227" s="532"/>
      <c r="V227" s="532"/>
      <c r="W227" s="532"/>
      <c r="X227" s="532"/>
      <c r="Y227" s="532"/>
      <c r="Z227" s="532"/>
      <c r="AA227" s="532"/>
      <c r="AB227" s="532"/>
      <c r="AC227" s="532"/>
      <c r="AD227" s="532"/>
      <c r="AE227" s="532"/>
      <c r="AF227" s="532"/>
      <c r="AG227" s="532"/>
      <c r="AH227" s="532"/>
      <c r="AI227" s="532"/>
      <c r="AJ227" s="532"/>
      <c r="AK227" s="532"/>
      <c r="AL227" s="532"/>
      <c r="AM227" s="1806" t="s">
        <v>1033</v>
      </c>
      <c r="AN227" s="1807" t="s">
        <v>1034</v>
      </c>
      <c r="AO227" s="622"/>
      <c r="AP227" s="622"/>
      <c r="AQ227" s="532"/>
      <c r="AR227" s="532"/>
      <c r="AS227" s="532"/>
      <c r="AT227" s="532"/>
      <c r="AU227" s="532"/>
      <c r="AV227" s="532"/>
      <c r="AW227" s="532"/>
      <c r="AX227" s="532"/>
    </row>
    <row r="228" spans="1:50" s="535" customFormat="1" ht="21" x14ac:dyDescent="0.25">
      <c r="A228" s="879"/>
      <c r="B228" s="532"/>
      <c r="C228" s="532"/>
      <c r="D228" s="532"/>
      <c r="E228" s="532"/>
      <c r="F228" s="532"/>
      <c r="G228" s="532"/>
      <c r="H228" s="532"/>
      <c r="I228" s="532"/>
      <c r="J228" s="532"/>
      <c r="K228" s="532"/>
      <c r="L228" s="532"/>
      <c r="M228" s="532"/>
      <c r="N228" s="532"/>
      <c r="O228" s="532"/>
      <c r="P228" s="532"/>
      <c r="Q228" s="532"/>
      <c r="R228" s="532"/>
      <c r="S228" s="532"/>
      <c r="T228" s="532"/>
      <c r="U228" s="532"/>
      <c r="V228" s="532"/>
      <c r="W228" s="532"/>
      <c r="X228" s="532"/>
      <c r="Y228" s="532"/>
      <c r="Z228" s="532"/>
      <c r="AA228" s="532"/>
      <c r="AB228" s="532"/>
      <c r="AC228" s="532"/>
      <c r="AD228" s="532"/>
      <c r="AE228" s="532"/>
      <c r="AF228" s="532"/>
      <c r="AG228" s="532"/>
      <c r="AH228" s="532"/>
      <c r="AI228" s="532"/>
      <c r="AJ228" s="532"/>
      <c r="AK228" s="532"/>
      <c r="AL228" s="532"/>
      <c r="AM228" s="1806" t="s">
        <v>1035</v>
      </c>
      <c r="AN228" s="1811" t="s">
        <v>1036</v>
      </c>
      <c r="AO228" s="622"/>
      <c r="AP228" s="622"/>
      <c r="AQ228" s="532"/>
      <c r="AR228" s="532"/>
      <c r="AS228" s="532"/>
      <c r="AT228" s="532"/>
      <c r="AU228" s="532"/>
      <c r="AV228" s="532"/>
      <c r="AW228" s="532"/>
      <c r="AX228" s="532"/>
    </row>
    <row r="229" spans="1:50" s="535" customFormat="1" ht="21" x14ac:dyDescent="0.25">
      <c r="A229" s="879"/>
      <c r="B229" s="532"/>
      <c r="C229" s="532"/>
      <c r="D229" s="532"/>
      <c r="E229" s="532"/>
      <c r="F229" s="532"/>
      <c r="G229" s="532"/>
      <c r="H229" s="532"/>
      <c r="I229" s="532"/>
      <c r="J229" s="532"/>
      <c r="K229" s="532"/>
      <c r="L229" s="532"/>
      <c r="M229" s="532"/>
      <c r="N229" s="532"/>
      <c r="O229" s="532"/>
      <c r="P229" s="532"/>
      <c r="Q229" s="532"/>
      <c r="R229" s="532"/>
      <c r="S229" s="532"/>
      <c r="T229" s="532"/>
      <c r="U229" s="532"/>
      <c r="V229" s="532"/>
      <c r="W229" s="532"/>
      <c r="X229" s="532"/>
      <c r="Y229" s="532"/>
      <c r="Z229" s="532"/>
      <c r="AA229" s="532"/>
      <c r="AB229" s="532"/>
      <c r="AC229" s="532"/>
      <c r="AD229" s="532"/>
      <c r="AE229" s="532"/>
      <c r="AF229" s="532"/>
      <c r="AG229" s="532"/>
      <c r="AH229" s="532"/>
      <c r="AI229" s="532"/>
      <c r="AJ229" s="532"/>
      <c r="AK229" s="532"/>
      <c r="AL229" s="532"/>
      <c r="AM229" s="1806" t="s">
        <v>1037</v>
      </c>
      <c r="AN229" s="1807" t="s">
        <v>1038</v>
      </c>
      <c r="AO229" s="622"/>
      <c r="AP229" s="622"/>
      <c r="AQ229" s="532"/>
      <c r="AR229" s="532"/>
      <c r="AS229" s="532"/>
      <c r="AT229" s="532"/>
      <c r="AU229" s="532"/>
      <c r="AV229" s="532"/>
      <c r="AW229" s="532"/>
      <c r="AX229" s="532"/>
    </row>
    <row r="230" spans="1:50" s="535" customFormat="1" ht="21" x14ac:dyDescent="0.25">
      <c r="A230" s="879"/>
      <c r="B230" s="532"/>
      <c r="C230" s="532"/>
      <c r="D230" s="532"/>
      <c r="E230" s="532"/>
      <c r="F230" s="532"/>
      <c r="G230" s="532"/>
      <c r="H230" s="532"/>
      <c r="I230" s="532"/>
      <c r="J230" s="532"/>
      <c r="K230" s="532"/>
      <c r="L230" s="532"/>
      <c r="M230" s="532"/>
      <c r="N230" s="532"/>
      <c r="O230" s="532"/>
      <c r="P230" s="532"/>
      <c r="Q230" s="532"/>
      <c r="R230" s="532"/>
      <c r="S230" s="532"/>
      <c r="T230" s="532"/>
      <c r="U230" s="532"/>
      <c r="V230" s="532"/>
      <c r="W230" s="532"/>
      <c r="X230" s="532"/>
      <c r="Y230" s="532"/>
      <c r="Z230" s="532"/>
      <c r="AA230" s="532"/>
      <c r="AB230" s="532"/>
      <c r="AC230" s="532"/>
      <c r="AD230" s="532"/>
      <c r="AE230" s="532"/>
      <c r="AF230" s="532"/>
      <c r="AG230" s="532"/>
      <c r="AH230" s="532"/>
      <c r="AI230" s="532"/>
      <c r="AJ230" s="532"/>
      <c r="AK230" s="532"/>
      <c r="AL230" s="532"/>
      <c r="AM230" s="1806" t="s">
        <v>1039</v>
      </c>
      <c r="AN230" s="1807" t="s">
        <v>1040</v>
      </c>
      <c r="AO230" s="622"/>
      <c r="AP230" s="622"/>
      <c r="AQ230" s="532"/>
      <c r="AR230" s="532"/>
      <c r="AS230" s="532"/>
      <c r="AT230" s="532"/>
      <c r="AU230" s="532"/>
      <c r="AV230" s="532"/>
      <c r="AW230" s="532"/>
      <c r="AX230" s="532"/>
    </row>
    <row r="231" spans="1:50" s="535" customFormat="1" ht="21" x14ac:dyDescent="0.25">
      <c r="A231" s="879"/>
      <c r="B231" s="532"/>
      <c r="C231" s="532"/>
      <c r="D231" s="532"/>
      <c r="E231" s="532"/>
      <c r="F231" s="532"/>
      <c r="G231" s="532"/>
      <c r="H231" s="532"/>
      <c r="I231" s="532"/>
      <c r="J231" s="532"/>
      <c r="K231" s="532"/>
      <c r="L231" s="532"/>
      <c r="M231" s="532"/>
      <c r="N231" s="532"/>
      <c r="O231" s="532"/>
      <c r="P231" s="532"/>
      <c r="Q231" s="532"/>
      <c r="R231" s="532"/>
      <c r="S231" s="532"/>
      <c r="T231" s="532"/>
      <c r="U231" s="532"/>
      <c r="V231" s="532"/>
      <c r="W231" s="532"/>
      <c r="X231" s="532"/>
      <c r="Y231" s="532"/>
      <c r="Z231" s="532"/>
      <c r="AA231" s="532"/>
      <c r="AB231" s="532"/>
      <c r="AC231" s="532"/>
      <c r="AD231" s="532"/>
      <c r="AE231" s="532"/>
      <c r="AF231" s="532"/>
      <c r="AG231" s="532"/>
      <c r="AH231" s="532"/>
      <c r="AI231" s="532"/>
      <c r="AJ231" s="532"/>
      <c r="AK231" s="532"/>
      <c r="AL231" s="532"/>
      <c r="AM231" s="1806" t="s">
        <v>1041</v>
      </c>
      <c r="AN231" s="1811" t="s">
        <v>1042</v>
      </c>
      <c r="AO231" s="622"/>
      <c r="AP231" s="622"/>
      <c r="AQ231" s="532"/>
      <c r="AR231" s="532"/>
      <c r="AS231" s="532"/>
      <c r="AT231" s="532"/>
      <c r="AU231" s="532"/>
      <c r="AV231" s="532"/>
      <c r="AW231" s="532"/>
      <c r="AX231" s="532"/>
    </row>
    <row r="232" spans="1:50" s="535" customFormat="1" x14ac:dyDescent="0.25">
      <c r="A232" s="879"/>
      <c r="B232" s="532"/>
      <c r="C232" s="532"/>
      <c r="D232" s="532"/>
      <c r="E232" s="532"/>
      <c r="F232" s="532"/>
      <c r="G232" s="532"/>
      <c r="H232" s="532"/>
      <c r="I232" s="532"/>
      <c r="J232" s="532"/>
      <c r="K232" s="532"/>
      <c r="L232" s="532"/>
      <c r="M232" s="532"/>
      <c r="N232" s="532"/>
      <c r="O232" s="532"/>
      <c r="P232" s="532"/>
      <c r="Q232" s="532"/>
      <c r="R232" s="532"/>
      <c r="S232" s="532"/>
      <c r="T232" s="532"/>
      <c r="U232" s="532"/>
      <c r="V232" s="532"/>
      <c r="W232" s="532"/>
      <c r="X232" s="532"/>
      <c r="Y232" s="532"/>
      <c r="Z232" s="532"/>
      <c r="AA232" s="532"/>
      <c r="AB232" s="532"/>
      <c r="AC232" s="532"/>
      <c r="AD232" s="532"/>
      <c r="AE232" s="532"/>
      <c r="AF232" s="532"/>
      <c r="AG232" s="532"/>
      <c r="AH232" s="532"/>
      <c r="AI232" s="532"/>
      <c r="AJ232" s="532"/>
      <c r="AK232" s="532"/>
      <c r="AL232" s="532"/>
      <c r="AM232" s="1816"/>
      <c r="AN232" s="1816"/>
      <c r="AO232" s="622"/>
      <c r="AP232" s="622"/>
      <c r="AQ232" s="532"/>
      <c r="AR232" s="532"/>
      <c r="AS232" s="532"/>
      <c r="AT232" s="532"/>
      <c r="AU232" s="532"/>
      <c r="AV232" s="532"/>
      <c r="AW232" s="532"/>
      <c r="AX232" s="532"/>
    </row>
    <row r="233" spans="1:50" s="535" customFormat="1" ht="21" x14ac:dyDescent="0.25">
      <c r="A233" s="879"/>
      <c r="B233" s="532"/>
      <c r="C233" s="532"/>
      <c r="D233" s="532"/>
      <c r="E233" s="532"/>
      <c r="F233" s="532"/>
      <c r="G233" s="532"/>
      <c r="H233" s="532"/>
      <c r="I233" s="532"/>
      <c r="J233" s="532"/>
      <c r="K233" s="532"/>
      <c r="L233" s="532"/>
      <c r="M233" s="532"/>
      <c r="N233" s="532"/>
      <c r="O233" s="532"/>
      <c r="P233" s="532"/>
      <c r="Q233" s="532"/>
      <c r="R233" s="532"/>
      <c r="S233" s="532"/>
      <c r="T233" s="532"/>
      <c r="U233" s="532"/>
      <c r="V233" s="532"/>
      <c r="W233" s="532"/>
      <c r="X233" s="532"/>
      <c r="Y233" s="532"/>
      <c r="Z233" s="532"/>
      <c r="AA233" s="532"/>
      <c r="AB233" s="532"/>
      <c r="AC233" s="532"/>
      <c r="AD233" s="532"/>
      <c r="AE233" s="532"/>
      <c r="AF233" s="532"/>
      <c r="AG233" s="532"/>
      <c r="AH233" s="532"/>
      <c r="AI233" s="532"/>
      <c r="AJ233" s="532"/>
      <c r="AK233" s="532"/>
      <c r="AL233" s="532"/>
      <c r="AM233" s="1806" t="s">
        <v>1043</v>
      </c>
      <c r="AN233" s="1807" t="s">
        <v>957</v>
      </c>
      <c r="AO233" s="622"/>
      <c r="AP233" s="622"/>
      <c r="AQ233" s="532"/>
      <c r="AR233" s="532"/>
      <c r="AS233" s="532"/>
      <c r="AT233" s="532"/>
      <c r="AU233" s="532"/>
      <c r="AV233" s="532"/>
      <c r="AW233" s="532"/>
      <c r="AX233" s="532"/>
    </row>
    <row r="234" spans="1:50" s="535" customFormat="1" x14ac:dyDescent="0.25">
      <c r="A234" s="879"/>
      <c r="B234" s="532"/>
      <c r="C234" s="532"/>
      <c r="D234" s="532"/>
      <c r="E234" s="532"/>
      <c r="F234" s="532"/>
      <c r="G234" s="532"/>
      <c r="H234" s="532"/>
      <c r="I234" s="532"/>
      <c r="J234" s="532"/>
      <c r="K234" s="532"/>
      <c r="L234" s="532"/>
      <c r="M234" s="532"/>
      <c r="N234" s="532"/>
      <c r="O234" s="532"/>
      <c r="P234" s="532"/>
      <c r="Q234" s="532"/>
      <c r="R234" s="532"/>
      <c r="S234" s="532"/>
      <c r="T234" s="532"/>
      <c r="U234" s="532"/>
      <c r="V234" s="532"/>
      <c r="W234" s="532"/>
      <c r="X234" s="532"/>
      <c r="Y234" s="532"/>
      <c r="Z234" s="532"/>
      <c r="AA234" s="532"/>
      <c r="AB234" s="532"/>
      <c r="AC234" s="532"/>
      <c r="AD234" s="532"/>
      <c r="AE234" s="532"/>
      <c r="AF234" s="532"/>
      <c r="AG234" s="532"/>
      <c r="AH234" s="532"/>
      <c r="AI234" s="532"/>
      <c r="AJ234" s="532"/>
      <c r="AK234" s="532"/>
      <c r="AL234" s="532"/>
      <c r="AM234" s="1816"/>
      <c r="AN234" s="1816"/>
      <c r="AO234" s="622"/>
      <c r="AP234" s="622"/>
      <c r="AQ234" s="532"/>
      <c r="AR234" s="532"/>
      <c r="AS234" s="532"/>
      <c r="AT234" s="532"/>
      <c r="AU234" s="532"/>
      <c r="AV234" s="532"/>
      <c r="AW234" s="532"/>
      <c r="AX234" s="532"/>
    </row>
    <row r="235" spans="1:50" s="535" customFormat="1" ht="21" x14ac:dyDescent="0.25">
      <c r="A235" s="879"/>
      <c r="B235" s="532"/>
      <c r="C235" s="532"/>
      <c r="D235" s="532"/>
      <c r="E235" s="532"/>
      <c r="F235" s="532"/>
      <c r="G235" s="532"/>
      <c r="H235" s="532"/>
      <c r="I235" s="532"/>
      <c r="J235" s="532"/>
      <c r="K235" s="532"/>
      <c r="L235" s="532"/>
      <c r="M235" s="532"/>
      <c r="N235" s="532"/>
      <c r="O235" s="532"/>
      <c r="P235" s="532"/>
      <c r="Q235" s="532"/>
      <c r="R235" s="532"/>
      <c r="S235" s="532"/>
      <c r="T235" s="532"/>
      <c r="U235" s="532"/>
      <c r="V235" s="532"/>
      <c r="W235" s="532"/>
      <c r="X235" s="532"/>
      <c r="Y235" s="532"/>
      <c r="Z235" s="532"/>
      <c r="AA235" s="532"/>
      <c r="AB235" s="532"/>
      <c r="AC235" s="532"/>
      <c r="AD235" s="532"/>
      <c r="AE235" s="532"/>
      <c r="AF235" s="532"/>
      <c r="AG235" s="532"/>
      <c r="AH235" s="532"/>
      <c r="AI235" s="532"/>
      <c r="AJ235" s="532"/>
      <c r="AK235" s="532"/>
      <c r="AL235" s="532"/>
      <c r="AM235" s="1806" t="s">
        <v>1044</v>
      </c>
      <c r="AN235" s="1811" t="s">
        <v>1045</v>
      </c>
      <c r="AO235" s="622"/>
      <c r="AP235" s="622"/>
      <c r="AQ235" s="532"/>
      <c r="AR235" s="532"/>
      <c r="AS235" s="532"/>
      <c r="AT235" s="532"/>
      <c r="AU235" s="532"/>
      <c r="AV235" s="532"/>
      <c r="AW235" s="532"/>
      <c r="AX235" s="532"/>
    </row>
    <row r="236" spans="1:50" s="535" customFormat="1" x14ac:dyDescent="0.25">
      <c r="A236" s="879"/>
      <c r="B236" s="532"/>
      <c r="C236" s="532"/>
      <c r="D236" s="532"/>
      <c r="E236" s="532"/>
      <c r="F236" s="532"/>
      <c r="G236" s="532"/>
      <c r="H236" s="532"/>
      <c r="I236" s="532"/>
      <c r="J236" s="532"/>
      <c r="K236" s="532"/>
      <c r="L236" s="532"/>
      <c r="M236" s="532"/>
      <c r="N236" s="532"/>
      <c r="O236" s="532"/>
      <c r="P236" s="532"/>
      <c r="Q236" s="532"/>
      <c r="R236" s="532"/>
      <c r="S236" s="532"/>
      <c r="T236" s="532"/>
      <c r="U236" s="532"/>
      <c r="V236" s="532"/>
      <c r="W236" s="532"/>
      <c r="X236" s="532"/>
      <c r="Y236" s="532"/>
      <c r="Z236" s="532"/>
      <c r="AA236" s="532"/>
      <c r="AB236" s="532"/>
      <c r="AC236" s="532"/>
      <c r="AD236" s="532"/>
      <c r="AE236" s="532"/>
      <c r="AF236" s="532"/>
      <c r="AG236" s="532"/>
      <c r="AH236" s="532"/>
      <c r="AI236" s="532"/>
      <c r="AJ236" s="532"/>
      <c r="AK236" s="532"/>
      <c r="AL236" s="532"/>
      <c r="AM236" s="1816"/>
      <c r="AN236" s="1816"/>
      <c r="AO236" s="622"/>
      <c r="AP236" s="622"/>
      <c r="AQ236" s="532"/>
      <c r="AR236" s="532"/>
      <c r="AS236" s="532"/>
      <c r="AT236" s="532"/>
      <c r="AU236" s="532"/>
      <c r="AV236" s="532"/>
      <c r="AW236" s="532"/>
      <c r="AX236" s="532"/>
    </row>
    <row r="237" spans="1:50" s="535" customFormat="1" ht="21" x14ac:dyDescent="0.25">
      <c r="A237" s="879"/>
      <c r="B237" s="532"/>
      <c r="C237" s="532"/>
      <c r="D237" s="532"/>
      <c r="E237" s="532"/>
      <c r="F237" s="532"/>
      <c r="G237" s="532"/>
      <c r="H237" s="532"/>
      <c r="I237" s="532"/>
      <c r="J237" s="532"/>
      <c r="K237" s="532"/>
      <c r="L237" s="532"/>
      <c r="M237" s="532"/>
      <c r="N237" s="532"/>
      <c r="O237" s="532"/>
      <c r="P237" s="532"/>
      <c r="Q237" s="532"/>
      <c r="R237" s="532"/>
      <c r="S237" s="532"/>
      <c r="T237" s="532"/>
      <c r="U237" s="532"/>
      <c r="V237" s="532"/>
      <c r="W237" s="532"/>
      <c r="X237" s="532"/>
      <c r="Y237" s="532"/>
      <c r="Z237" s="532"/>
      <c r="AA237" s="532"/>
      <c r="AB237" s="532"/>
      <c r="AC237" s="532"/>
      <c r="AD237" s="532"/>
      <c r="AE237" s="532"/>
      <c r="AF237" s="532"/>
      <c r="AG237" s="532"/>
      <c r="AH237" s="532"/>
      <c r="AI237" s="532"/>
      <c r="AJ237" s="532"/>
      <c r="AK237" s="532"/>
      <c r="AL237" s="532"/>
      <c r="AM237" s="1806" t="s">
        <v>1046</v>
      </c>
      <c r="AN237" s="1807" t="s">
        <v>961</v>
      </c>
      <c r="AO237" s="622"/>
      <c r="AP237" s="622"/>
      <c r="AQ237" s="532"/>
      <c r="AR237" s="532"/>
      <c r="AS237" s="532"/>
      <c r="AT237" s="532"/>
      <c r="AU237" s="532"/>
      <c r="AV237" s="532"/>
      <c r="AW237" s="532"/>
      <c r="AX237" s="532"/>
    </row>
    <row r="238" spans="1:50" s="535" customFormat="1" ht="21" x14ac:dyDescent="0.25">
      <c r="A238" s="879"/>
      <c r="B238" s="532"/>
      <c r="C238" s="532"/>
      <c r="D238" s="532"/>
      <c r="E238" s="532"/>
      <c r="F238" s="532"/>
      <c r="G238" s="532"/>
      <c r="H238" s="532"/>
      <c r="I238" s="532"/>
      <c r="J238" s="532"/>
      <c r="K238" s="532"/>
      <c r="L238" s="532"/>
      <c r="M238" s="532"/>
      <c r="N238" s="532"/>
      <c r="O238" s="532"/>
      <c r="P238" s="532"/>
      <c r="Q238" s="532"/>
      <c r="R238" s="532"/>
      <c r="S238" s="532"/>
      <c r="T238" s="532"/>
      <c r="U238" s="532"/>
      <c r="V238" s="532"/>
      <c r="W238" s="532"/>
      <c r="X238" s="532"/>
      <c r="Y238" s="532"/>
      <c r="Z238" s="532"/>
      <c r="AA238" s="532"/>
      <c r="AB238" s="532"/>
      <c r="AC238" s="532"/>
      <c r="AD238" s="532"/>
      <c r="AE238" s="532"/>
      <c r="AF238" s="532"/>
      <c r="AG238" s="532"/>
      <c r="AH238" s="532"/>
      <c r="AI238" s="532"/>
      <c r="AJ238" s="532"/>
      <c r="AK238" s="532"/>
      <c r="AL238" s="532"/>
      <c r="AM238" s="1806" t="s">
        <v>1047</v>
      </c>
      <c r="AN238" s="1806" t="s">
        <v>1048</v>
      </c>
      <c r="AO238" s="622"/>
      <c r="AP238" s="622"/>
      <c r="AQ238" s="532"/>
      <c r="AR238" s="532"/>
      <c r="AS238" s="532"/>
      <c r="AT238" s="532"/>
      <c r="AU238" s="532"/>
      <c r="AV238" s="532"/>
      <c r="AW238" s="532"/>
      <c r="AX238" s="532"/>
    </row>
    <row r="239" spans="1:50" s="535" customFormat="1" ht="31.5" x14ac:dyDescent="0.25">
      <c r="A239" s="879"/>
      <c r="B239" s="532"/>
      <c r="C239" s="532"/>
      <c r="D239" s="532"/>
      <c r="E239" s="532"/>
      <c r="F239" s="532"/>
      <c r="G239" s="532"/>
      <c r="H239" s="532"/>
      <c r="I239" s="532"/>
      <c r="J239" s="532"/>
      <c r="K239" s="532"/>
      <c r="L239" s="532"/>
      <c r="M239" s="532"/>
      <c r="N239" s="532"/>
      <c r="O239" s="532"/>
      <c r="P239" s="532"/>
      <c r="Q239" s="532"/>
      <c r="R239" s="532"/>
      <c r="S239" s="532"/>
      <c r="T239" s="532"/>
      <c r="U239" s="532"/>
      <c r="V239" s="532"/>
      <c r="W239" s="532"/>
      <c r="X239" s="532"/>
      <c r="Y239" s="532"/>
      <c r="Z239" s="532"/>
      <c r="AA239" s="532"/>
      <c r="AB239" s="532"/>
      <c r="AC239" s="532"/>
      <c r="AD239" s="532"/>
      <c r="AE239" s="532"/>
      <c r="AF239" s="532"/>
      <c r="AG239" s="532"/>
      <c r="AH239" s="532"/>
      <c r="AI239" s="532"/>
      <c r="AJ239" s="532"/>
      <c r="AK239" s="532"/>
      <c r="AL239" s="532"/>
      <c r="AM239" s="1806" t="s">
        <v>1049</v>
      </c>
      <c r="AN239" s="1811" t="s">
        <v>1050</v>
      </c>
      <c r="AO239" s="622"/>
      <c r="AP239" s="622"/>
      <c r="AQ239" s="532"/>
      <c r="AR239" s="532"/>
      <c r="AS239" s="532"/>
      <c r="AT239" s="532"/>
      <c r="AU239" s="532"/>
      <c r="AV239" s="532"/>
      <c r="AW239" s="532"/>
      <c r="AX239" s="532"/>
    </row>
    <row r="240" spans="1:50" s="535" customFormat="1" ht="21" x14ac:dyDescent="0.25">
      <c r="A240" s="879"/>
      <c r="B240" s="532"/>
      <c r="C240" s="532"/>
      <c r="D240" s="532"/>
      <c r="E240" s="532"/>
      <c r="F240" s="532"/>
      <c r="G240" s="532"/>
      <c r="H240" s="532"/>
      <c r="I240" s="532"/>
      <c r="J240" s="532"/>
      <c r="K240" s="532"/>
      <c r="L240" s="532"/>
      <c r="M240" s="532"/>
      <c r="N240" s="532"/>
      <c r="O240" s="532"/>
      <c r="P240" s="532"/>
      <c r="Q240" s="532"/>
      <c r="R240" s="532"/>
      <c r="S240" s="532"/>
      <c r="T240" s="532"/>
      <c r="U240" s="532"/>
      <c r="V240" s="532"/>
      <c r="W240" s="532"/>
      <c r="X240" s="532"/>
      <c r="Y240" s="532"/>
      <c r="Z240" s="532"/>
      <c r="AA240" s="532"/>
      <c r="AB240" s="532"/>
      <c r="AC240" s="532"/>
      <c r="AD240" s="532"/>
      <c r="AE240" s="532"/>
      <c r="AF240" s="532"/>
      <c r="AG240" s="532"/>
      <c r="AH240" s="532"/>
      <c r="AI240" s="532"/>
      <c r="AJ240" s="532"/>
      <c r="AK240" s="532"/>
      <c r="AL240" s="532"/>
      <c r="AM240" s="1806" t="s">
        <v>1051</v>
      </c>
      <c r="AN240" s="1807" t="s">
        <v>996</v>
      </c>
      <c r="AO240" s="622"/>
      <c r="AP240" s="622"/>
      <c r="AQ240" s="532"/>
      <c r="AR240" s="532"/>
      <c r="AS240" s="532"/>
      <c r="AT240" s="532"/>
      <c r="AU240" s="532"/>
      <c r="AV240" s="532"/>
      <c r="AW240" s="532"/>
      <c r="AX240" s="532"/>
    </row>
    <row r="241" spans="1:50" s="535" customFormat="1" ht="21" x14ac:dyDescent="0.25">
      <c r="A241" s="879"/>
      <c r="B241" s="532"/>
      <c r="C241" s="532"/>
      <c r="D241" s="532"/>
      <c r="E241" s="532"/>
      <c r="F241" s="532"/>
      <c r="G241" s="532"/>
      <c r="H241" s="532"/>
      <c r="I241" s="532"/>
      <c r="J241" s="532"/>
      <c r="K241" s="532"/>
      <c r="L241" s="532"/>
      <c r="M241" s="532"/>
      <c r="N241" s="532"/>
      <c r="O241" s="532"/>
      <c r="P241" s="532"/>
      <c r="Q241" s="532"/>
      <c r="R241" s="532"/>
      <c r="S241" s="532"/>
      <c r="T241" s="532"/>
      <c r="U241" s="532"/>
      <c r="V241" s="532"/>
      <c r="W241" s="532"/>
      <c r="X241" s="532"/>
      <c r="Y241" s="532"/>
      <c r="Z241" s="532"/>
      <c r="AA241" s="532"/>
      <c r="AB241" s="532"/>
      <c r="AC241" s="532"/>
      <c r="AD241" s="532"/>
      <c r="AE241" s="532"/>
      <c r="AF241" s="532"/>
      <c r="AG241" s="532"/>
      <c r="AH241" s="532"/>
      <c r="AI241" s="532"/>
      <c r="AJ241" s="532"/>
      <c r="AK241" s="532"/>
      <c r="AL241" s="532"/>
      <c r="AM241" s="1806" t="s">
        <v>1052</v>
      </c>
      <c r="AN241" s="1807" t="s">
        <v>951</v>
      </c>
      <c r="AO241" s="622"/>
      <c r="AP241" s="622"/>
      <c r="AQ241" s="532"/>
      <c r="AR241" s="532"/>
      <c r="AS241" s="532"/>
      <c r="AT241" s="532"/>
      <c r="AU241" s="532"/>
      <c r="AV241" s="532"/>
      <c r="AW241" s="532"/>
      <c r="AX241" s="532"/>
    </row>
    <row r="242" spans="1:50" s="535" customFormat="1" x14ac:dyDescent="0.25">
      <c r="A242" s="879"/>
      <c r="B242" s="532"/>
      <c r="C242" s="532"/>
      <c r="D242" s="532"/>
      <c r="E242" s="532"/>
      <c r="F242" s="532"/>
      <c r="G242" s="532"/>
      <c r="H242" s="532"/>
      <c r="I242" s="532"/>
      <c r="J242" s="532"/>
      <c r="K242" s="532"/>
      <c r="L242" s="532"/>
      <c r="M242" s="532"/>
      <c r="N242" s="532"/>
      <c r="O242" s="532"/>
      <c r="P242" s="532"/>
      <c r="Q242" s="532"/>
      <c r="R242" s="532"/>
      <c r="S242" s="532"/>
      <c r="T242" s="532"/>
      <c r="U242" s="532"/>
      <c r="V242" s="532"/>
      <c r="W242" s="532"/>
      <c r="X242" s="532"/>
      <c r="Y242" s="532"/>
      <c r="Z242" s="532"/>
      <c r="AA242" s="532"/>
      <c r="AB242" s="532"/>
      <c r="AC242" s="532"/>
      <c r="AD242" s="532"/>
      <c r="AE242" s="532"/>
      <c r="AF242" s="532"/>
      <c r="AG242" s="532"/>
      <c r="AH242" s="532"/>
      <c r="AI242" s="532"/>
      <c r="AJ242" s="532"/>
      <c r="AK242" s="532"/>
      <c r="AL242" s="532"/>
      <c r="AM242" s="1816"/>
      <c r="AN242" s="1816"/>
      <c r="AO242" s="622"/>
      <c r="AP242" s="622"/>
      <c r="AQ242" s="532"/>
      <c r="AR242" s="532"/>
      <c r="AS242" s="532"/>
      <c r="AT242" s="532"/>
      <c r="AU242" s="532"/>
      <c r="AV242" s="532"/>
      <c r="AW242" s="532"/>
      <c r="AX242" s="532"/>
    </row>
    <row r="243" spans="1:50" s="535" customFormat="1" ht="21" x14ac:dyDescent="0.25">
      <c r="A243" s="879"/>
      <c r="B243" s="532"/>
      <c r="C243" s="532"/>
      <c r="D243" s="532"/>
      <c r="E243" s="532"/>
      <c r="F243" s="532"/>
      <c r="G243" s="532"/>
      <c r="H243" s="532"/>
      <c r="I243" s="532"/>
      <c r="J243" s="532"/>
      <c r="K243" s="532"/>
      <c r="L243" s="532"/>
      <c r="M243" s="532"/>
      <c r="N243" s="532"/>
      <c r="O243" s="532"/>
      <c r="P243" s="532"/>
      <c r="Q243" s="532"/>
      <c r="R243" s="532"/>
      <c r="S243" s="532"/>
      <c r="T243" s="532"/>
      <c r="U243" s="532"/>
      <c r="V243" s="532"/>
      <c r="W243" s="532"/>
      <c r="X243" s="532"/>
      <c r="Y243" s="532"/>
      <c r="Z243" s="532"/>
      <c r="AA243" s="532"/>
      <c r="AB243" s="532"/>
      <c r="AC243" s="532"/>
      <c r="AD243" s="532"/>
      <c r="AE243" s="532"/>
      <c r="AF243" s="532"/>
      <c r="AG243" s="532"/>
      <c r="AH243" s="532"/>
      <c r="AI243" s="532"/>
      <c r="AJ243" s="532"/>
      <c r="AK243" s="532"/>
      <c r="AL243" s="532"/>
      <c r="AM243" s="1806" t="s">
        <v>1053</v>
      </c>
      <c r="AN243" s="1807" t="s">
        <v>1054</v>
      </c>
      <c r="AO243" s="622"/>
      <c r="AP243" s="622"/>
      <c r="AQ243" s="532"/>
      <c r="AR243" s="532"/>
      <c r="AS243" s="532"/>
      <c r="AT243" s="532"/>
      <c r="AU243" s="532"/>
      <c r="AV243" s="532"/>
      <c r="AW243" s="532"/>
      <c r="AX243" s="532"/>
    </row>
    <row r="244" spans="1:50" s="535" customFormat="1" ht="21" x14ac:dyDescent="0.25">
      <c r="A244" s="879"/>
      <c r="B244" s="532"/>
      <c r="C244" s="532"/>
      <c r="D244" s="532"/>
      <c r="E244" s="532"/>
      <c r="F244" s="532"/>
      <c r="G244" s="532"/>
      <c r="H244" s="532"/>
      <c r="I244" s="532"/>
      <c r="J244" s="532"/>
      <c r="K244" s="532"/>
      <c r="L244" s="532"/>
      <c r="M244" s="532"/>
      <c r="N244" s="532"/>
      <c r="O244" s="532"/>
      <c r="P244" s="532"/>
      <c r="Q244" s="532"/>
      <c r="R244" s="532"/>
      <c r="S244" s="532"/>
      <c r="T244" s="532"/>
      <c r="U244" s="532"/>
      <c r="V244" s="532"/>
      <c r="W244" s="532"/>
      <c r="X244" s="532"/>
      <c r="Y244" s="532"/>
      <c r="Z244" s="532"/>
      <c r="AA244" s="532"/>
      <c r="AB244" s="532"/>
      <c r="AC244" s="532"/>
      <c r="AD244" s="532"/>
      <c r="AE244" s="532"/>
      <c r="AF244" s="532"/>
      <c r="AG244" s="532"/>
      <c r="AH244" s="532"/>
      <c r="AI244" s="532"/>
      <c r="AJ244" s="532"/>
      <c r="AK244" s="532"/>
      <c r="AL244" s="532"/>
      <c r="AM244" s="1816"/>
      <c r="AN244" s="1806" t="s">
        <v>1055</v>
      </c>
      <c r="AO244" s="622"/>
      <c r="AP244" s="622"/>
      <c r="AQ244" s="532"/>
      <c r="AR244" s="532"/>
      <c r="AS244" s="532"/>
      <c r="AT244" s="532"/>
      <c r="AU244" s="532"/>
      <c r="AV244" s="532"/>
      <c r="AW244" s="532"/>
      <c r="AX244" s="532"/>
    </row>
    <row r="245" spans="1:50" s="535" customFormat="1" x14ac:dyDescent="0.25">
      <c r="A245" s="879"/>
      <c r="B245" s="532"/>
      <c r="C245" s="532"/>
      <c r="D245" s="532"/>
      <c r="E245" s="532"/>
      <c r="F245" s="532"/>
      <c r="G245" s="532"/>
      <c r="H245" s="532"/>
      <c r="I245" s="532"/>
      <c r="J245" s="532"/>
      <c r="K245" s="532"/>
      <c r="L245" s="532"/>
      <c r="M245" s="532"/>
      <c r="N245" s="532"/>
      <c r="O245" s="532"/>
      <c r="P245" s="532"/>
      <c r="Q245" s="532"/>
      <c r="R245" s="532"/>
      <c r="S245" s="532"/>
      <c r="T245" s="532"/>
      <c r="U245" s="532"/>
      <c r="V245" s="532"/>
      <c r="W245" s="532"/>
      <c r="X245" s="532"/>
      <c r="Y245" s="532"/>
      <c r="Z245" s="532"/>
      <c r="AA245" s="532"/>
      <c r="AB245" s="532"/>
      <c r="AC245" s="532"/>
      <c r="AD245" s="532"/>
      <c r="AE245" s="532"/>
      <c r="AF245" s="532"/>
      <c r="AG245" s="532"/>
      <c r="AH245" s="532"/>
      <c r="AI245" s="532"/>
      <c r="AJ245" s="532"/>
      <c r="AK245" s="532"/>
      <c r="AL245" s="532"/>
      <c r="AM245" s="1806" t="s">
        <v>1056</v>
      </c>
      <c r="AN245" s="1807" t="s">
        <v>1057</v>
      </c>
      <c r="AO245" s="622"/>
      <c r="AP245" s="622"/>
      <c r="AQ245" s="532"/>
      <c r="AR245" s="532"/>
      <c r="AS245" s="532"/>
      <c r="AT245" s="532"/>
      <c r="AU245" s="532"/>
      <c r="AV245" s="532"/>
      <c r="AW245" s="532"/>
      <c r="AX245" s="532"/>
    </row>
    <row r="246" spans="1:50" s="535" customFormat="1" ht="21" x14ac:dyDescent="0.25">
      <c r="A246" s="879"/>
      <c r="B246" s="532"/>
      <c r="C246" s="532"/>
      <c r="D246" s="532"/>
      <c r="E246" s="532"/>
      <c r="F246" s="532"/>
      <c r="G246" s="532"/>
      <c r="H246" s="532"/>
      <c r="I246" s="532"/>
      <c r="J246" s="532"/>
      <c r="K246" s="532"/>
      <c r="L246" s="532"/>
      <c r="M246" s="532"/>
      <c r="N246" s="532"/>
      <c r="O246" s="532"/>
      <c r="P246" s="532"/>
      <c r="Q246" s="532"/>
      <c r="R246" s="532"/>
      <c r="S246" s="532"/>
      <c r="T246" s="532"/>
      <c r="U246" s="532"/>
      <c r="V246" s="532"/>
      <c r="W246" s="532"/>
      <c r="X246" s="532"/>
      <c r="Y246" s="532"/>
      <c r="Z246" s="532"/>
      <c r="AA246" s="532"/>
      <c r="AB246" s="532"/>
      <c r="AC246" s="532"/>
      <c r="AD246" s="532"/>
      <c r="AE246" s="532"/>
      <c r="AF246" s="532"/>
      <c r="AG246" s="532"/>
      <c r="AH246" s="532"/>
      <c r="AI246" s="532"/>
      <c r="AJ246" s="532"/>
      <c r="AK246" s="532"/>
      <c r="AL246" s="532"/>
      <c r="AM246" s="1806" t="s">
        <v>1058</v>
      </c>
      <c r="AN246" s="1807" t="s">
        <v>1059</v>
      </c>
      <c r="AO246" s="622"/>
      <c r="AP246" s="622"/>
      <c r="AQ246" s="532"/>
      <c r="AR246" s="532"/>
      <c r="AS246" s="532"/>
      <c r="AT246" s="532"/>
      <c r="AU246" s="532"/>
      <c r="AV246" s="532"/>
      <c r="AW246" s="532"/>
      <c r="AX246" s="532"/>
    </row>
    <row r="247" spans="1:50" s="535" customFormat="1" ht="21" x14ac:dyDescent="0.25">
      <c r="A247" s="879"/>
      <c r="B247" s="532"/>
      <c r="C247" s="532"/>
      <c r="D247" s="532"/>
      <c r="E247" s="532"/>
      <c r="F247" s="532"/>
      <c r="G247" s="532"/>
      <c r="H247" s="532"/>
      <c r="I247" s="532"/>
      <c r="J247" s="532"/>
      <c r="K247" s="532"/>
      <c r="L247" s="532"/>
      <c r="M247" s="532"/>
      <c r="N247" s="532"/>
      <c r="O247" s="532"/>
      <c r="P247" s="532"/>
      <c r="Q247" s="532"/>
      <c r="R247" s="532"/>
      <c r="S247" s="532"/>
      <c r="T247" s="532"/>
      <c r="U247" s="532"/>
      <c r="V247" s="532"/>
      <c r="W247" s="532"/>
      <c r="X247" s="532"/>
      <c r="Y247" s="532"/>
      <c r="Z247" s="532"/>
      <c r="AA247" s="532"/>
      <c r="AB247" s="532"/>
      <c r="AC247" s="532"/>
      <c r="AD247" s="532"/>
      <c r="AE247" s="532"/>
      <c r="AF247" s="532"/>
      <c r="AG247" s="532"/>
      <c r="AH247" s="532"/>
      <c r="AI247" s="532"/>
      <c r="AJ247" s="532"/>
      <c r="AK247" s="532"/>
      <c r="AL247" s="532"/>
      <c r="AM247" s="1806" t="s">
        <v>1060</v>
      </c>
      <c r="AN247" s="1807" t="s">
        <v>1061</v>
      </c>
      <c r="AO247" s="622"/>
      <c r="AP247" s="622"/>
      <c r="AQ247" s="532"/>
      <c r="AR247" s="532"/>
      <c r="AS247" s="532"/>
      <c r="AT247" s="532"/>
      <c r="AU247" s="532"/>
      <c r="AV247" s="532"/>
      <c r="AW247" s="532"/>
      <c r="AX247" s="532"/>
    </row>
    <row r="248" spans="1:50" x14ac:dyDescent="0.25">
      <c r="A248" s="879"/>
      <c r="B248" s="117"/>
      <c r="C248" s="117"/>
      <c r="D248" s="117"/>
      <c r="E248" s="117"/>
      <c r="F248" s="117"/>
      <c r="G248" s="117"/>
      <c r="H248" s="117"/>
      <c r="I248" s="117"/>
      <c r="J248" s="117"/>
      <c r="K248" s="117"/>
      <c r="L248" s="117"/>
      <c r="M248" s="117"/>
      <c r="N248" s="117"/>
      <c r="O248" s="117"/>
      <c r="P248" s="117"/>
      <c r="Q248" s="117"/>
      <c r="R248" s="117"/>
      <c r="S248" s="117"/>
      <c r="T248" s="117"/>
      <c r="U248" s="117"/>
      <c r="V248" s="117"/>
      <c r="W248" s="117"/>
      <c r="X248" s="117"/>
      <c r="Y248" s="117"/>
      <c r="Z248" s="117"/>
      <c r="AA248" s="117"/>
      <c r="AB248" s="117"/>
      <c r="AC248" s="117"/>
      <c r="AD248" s="117"/>
      <c r="AE248" s="117"/>
      <c r="AF248" s="117"/>
      <c r="AG248" s="117"/>
      <c r="AH248" s="117"/>
      <c r="AI248" s="117"/>
      <c r="AJ248" s="117"/>
      <c r="AK248" s="117"/>
      <c r="AL248" s="117"/>
      <c r="AM248" s="1710"/>
      <c r="AN248" s="1710"/>
      <c r="AO248" s="118"/>
      <c r="AP248" s="118"/>
      <c r="AQ248" s="117"/>
      <c r="AR248" s="117"/>
      <c r="AS248" s="117"/>
      <c r="AT248" s="117"/>
      <c r="AU248" s="117"/>
      <c r="AV248" s="117"/>
      <c r="AW248" s="117"/>
      <c r="AX248" s="117"/>
    </row>
    <row r="249" spans="1:50" ht="21" x14ac:dyDescent="0.25">
      <c r="A249" s="879"/>
      <c r="B249" s="117"/>
      <c r="C249" s="117"/>
      <c r="D249" s="117"/>
      <c r="E249" s="117"/>
      <c r="F249" s="117"/>
      <c r="G249" s="117"/>
      <c r="H249" s="117"/>
      <c r="I249" s="117"/>
      <c r="J249" s="117"/>
      <c r="K249" s="117"/>
      <c r="L249" s="117"/>
      <c r="M249" s="117"/>
      <c r="N249" s="117"/>
      <c r="O249" s="117"/>
      <c r="P249" s="117"/>
      <c r="Q249" s="117"/>
      <c r="R249" s="117"/>
      <c r="S249" s="117"/>
      <c r="T249" s="117"/>
      <c r="U249" s="117"/>
      <c r="V249" s="117"/>
      <c r="W249" s="117"/>
      <c r="X249" s="117"/>
      <c r="Y249" s="117"/>
      <c r="Z249" s="117"/>
      <c r="AA249" s="117"/>
      <c r="AB249" s="117"/>
      <c r="AC249" s="117"/>
      <c r="AD249" s="117"/>
      <c r="AE249" s="117"/>
      <c r="AF249" s="117"/>
      <c r="AG249" s="117"/>
      <c r="AH249" s="117"/>
      <c r="AI249" s="117"/>
      <c r="AJ249" s="117"/>
      <c r="AK249" s="117"/>
      <c r="AL249" s="117"/>
      <c r="AM249" s="1700" t="s">
        <v>1062</v>
      </c>
      <c r="AN249" s="1701" t="s">
        <v>999</v>
      </c>
      <c r="AO249" s="118"/>
      <c r="AP249" s="118"/>
      <c r="AQ249" s="117"/>
      <c r="AR249" s="117"/>
      <c r="AS249" s="117"/>
      <c r="AT249" s="117"/>
      <c r="AU249" s="117"/>
      <c r="AV249" s="117"/>
      <c r="AW249" s="117"/>
      <c r="AX249" s="117"/>
    </row>
    <row r="250" spans="1:50" ht="21" x14ac:dyDescent="0.25">
      <c r="A250" s="879"/>
      <c r="B250" s="117"/>
      <c r="C250" s="117"/>
      <c r="D250" s="117"/>
      <c r="E250" s="117"/>
      <c r="F250" s="117"/>
      <c r="G250" s="117"/>
      <c r="H250" s="117"/>
      <c r="I250" s="117"/>
      <c r="J250" s="117"/>
      <c r="K250" s="117"/>
      <c r="L250" s="117"/>
      <c r="M250" s="117"/>
      <c r="N250" s="117"/>
      <c r="O250" s="117"/>
      <c r="P250" s="117"/>
      <c r="Q250" s="117"/>
      <c r="R250" s="117"/>
      <c r="S250" s="117"/>
      <c r="T250" s="117"/>
      <c r="U250" s="117"/>
      <c r="V250" s="117"/>
      <c r="W250" s="117"/>
      <c r="X250" s="117"/>
      <c r="Y250" s="117"/>
      <c r="Z250" s="117"/>
      <c r="AA250" s="117"/>
      <c r="AB250" s="117"/>
      <c r="AC250" s="117"/>
      <c r="AD250" s="117"/>
      <c r="AE250" s="117"/>
      <c r="AF250" s="117"/>
      <c r="AG250" s="117"/>
      <c r="AH250" s="117"/>
      <c r="AI250" s="117"/>
      <c r="AJ250" s="117"/>
      <c r="AK250" s="117"/>
      <c r="AL250" s="117"/>
      <c r="AM250" s="1700" t="s">
        <v>1063</v>
      </c>
      <c r="AN250" s="1701" t="s">
        <v>1013</v>
      </c>
      <c r="AO250" s="118"/>
      <c r="AP250" s="118"/>
      <c r="AQ250" s="117"/>
      <c r="AR250" s="117"/>
      <c r="AS250" s="117"/>
      <c r="AT250" s="117"/>
      <c r="AU250" s="117"/>
      <c r="AV250" s="117"/>
      <c r="AW250" s="117"/>
      <c r="AX250" s="117"/>
    </row>
    <row r="251" spans="1:50" ht="21" x14ac:dyDescent="0.25">
      <c r="A251" s="879"/>
      <c r="B251" s="117"/>
      <c r="C251" s="117"/>
      <c r="D251" s="117"/>
      <c r="E251" s="117"/>
      <c r="F251" s="117"/>
      <c r="G251" s="117"/>
      <c r="H251" s="117"/>
      <c r="I251" s="117"/>
      <c r="J251" s="117"/>
      <c r="K251" s="117"/>
      <c r="L251" s="117"/>
      <c r="M251" s="117"/>
      <c r="N251" s="117"/>
      <c r="O251" s="117"/>
      <c r="P251" s="117"/>
      <c r="Q251" s="117"/>
      <c r="R251" s="117"/>
      <c r="S251" s="117"/>
      <c r="T251" s="117"/>
      <c r="U251" s="117"/>
      <c r="V251" s="117"/>
      <c r="W251" s="117"/>
      <c r="X251" s="117"/>
      <c r="Y251" s="117"/>
      <c r="Z251" s="117"/>
      <c r="AA251" s="117"/>
      <c r="AB251" s="117"/>
      <c r="AC251" s="117"/>
      <c r="AD251" s="117"/>
      <c r="AE251" s="117"/>
      <c r="AF251" s="117"/>
      <c r="AG251" s="117"/>
      <c r="AH251" s="117"/>
      <c r="AI251" s="117"/>
      <c r="AJ251" s="117"/>
      <c r="AK251" s="117"/>
      <c r="AL251" s="117"/>
      <c r="AM251" s="1700" t="s">
        <v>1064</v>
      </c>
      <c r="AN251" s="1701" t="s">
        <v>1065</v>
      </c>
      <c r="AO251" s="118"/>
      <c r="AP251" s="118"/>
      <c r="AQ251" s="117"/>
      <c r="AR251" s="117"/>
      <c r="AS251" s="117"/>
      <c r="AT251" s="117"/>
      <c r="AU251" s="117"/>
      <c r="AV251" s="117"/>
      <c r="AW251" s="117"/>
      <c r="AX251" s="117"/>
    </row>
    <row r="252" spans="1:50" ht="21" x14ac:dyDescent="0.25">
      <c r="A252" s="879"/>
      <c r="B252" s="117"/>
      <c r="C252" s="117"/>
      <c r="D252" s="117"/>
      <c r="E252" s="117"/>
      <c r="F252" s="117"/>
      <c r="G252" s="117"/>
      <c r="H252" s="117"/>
      <c r="I252" s="117"/>
      <c r="J252" s="117"/>
      <c r="K252" s="117"/>
      <c r="L252" s="117"/>
      <c r="M252" s="117"/>
      <c r="N252" s="117"/>
      <c r="O252" s="117"/>
      <c r="P252" s="117"/>
      <c r="Q252" s="117"/>
      <c r="R252" s="117"/>
      <c r="S252" s="117"/>
      <c r="T252" s="117"/>
      <c r="U252" s="117"/>
      <c r="V252" s="117"/>
      <c r="W252" s="117"/>
      <c r="X252" s="117"/>
      <c r="Y252" s="117"/>
      <c r="Z252" s="117"/>
      <c r="AA252" s="117"/>
      <c r="AB252" s="117"/>
      <c r="AC252" s="117"/>
      <c r="AD252" s="117"/>
      <c r="AE252" s="117"/>
      <c r="AF252" s="117"/>
      <c r="AG252" s="117"/>
      <c r="AH252" s="117"/>
      <c r="AI252" s="117"/>
      <c r="AJ252" s="117"/>
      <c r="AK252" s="117"/>
      <c r="AL252" s="117"/>
      <c r="AM252" s="1700" t="s">
        <v>1066</v>
      </c>
      <c r="AN252" s="1701" t="s">
        <v>1067</v>
      </c>
      <c r="AO252" s="118"/>
      <c r="AP252" s="118"/>
      <c r="AQ252" s="117"/>
      <c r="AR252" s="117"/>
      <c r="AS252" s="117"/>
      <c r="AT252" s="117"/>
      <c r="AU252" s="117"/>
      <c r="AV252" s="117"/>
      <c r="AW252" s="117"/>
      <c r="AX252" s="117"/>
    </row>
    <row r="253" spans="1:50" x14ac:dyDescent="0.25">
      <c r="A253" s="879"/>
      <c r="B253" s="117"/>
      <c r="C253" s="117"/>
      <c r="D253" s="117"/>
      <c r="E253" s="117"/>
      <c r="F253" s="117"/>
      <c r="G253" s="117"/>
      <c r="H253" s="117"/>
      <c r="I253" s="117"/>
      <c r="J253" s="117"/>
      <c r="K253" s="117"/>
      <c r="L253" s="117"/>
      <c r="M253" s="117"/>
      <c r="N253" s="117"/>
      <c r="O253" s="117"/>
      <c r="P253" s="117"/>
      <c r="Q253" s="117"/>
      <c r="R253" s="117"/>
      <c r="S253" s="117"/>
      <c r="T253" s="117"/>
      <c r="U253" s="117"/>
      <c r="V253" s="117"/>
      <c r="W253" s="117"/>
      <c r="X253" s="117"/>
      <c r="Y253" s="117"/>
      <c r="Z253" s="117"/>
      <c r="AA253" s="117"/>
      <c r="AB253" s="117"/>
      <c r="AC253" s="117"/>
      <c r="AD253" s="117"/>
      <c r="AE253" s="117"/>
      <c r="AF253" s="117"/>
      <c r="AG253" s="117"/>
      <c r="AH253" s="117"/>
      <c r="AI253" s="117"/>
      <c r="AJ253" s="117"/>
      <c r="AK253" s="117"/>
      <c r="AL253" s="117"/>
      <c r="AM253" s="1710"/>
      <c r="AN253" s="1710"/>
      <c r="AO253" s="118"/>
      <c r="AP253" s="118"/>
      <c r="AQ253" s="117"/>
      <c r="AR253" s="117"/>
      <c r="AS253" s="117"/>
      <c r="AT253" s="117"/>
      <c r="AU253" s="117"/>
      <c r="AV253" s="117"/>
      <c r="AW253" s="117"/>
      <c r="AX253" s="117"/>
    </row>
    <row r="254" spans="1:50" x14ac:dyDescent="0.25">
      <c r="A254" s="879"/>
      <c r="B254" s="117"/>
      <c r="C254" s="117"/>
      <c r="D254" s="117"/>
      <c r="E254" s="117"/>
      <c r="F254" s="117"/>
      <c r="G254" s="117"/>
      <c r="H254" s="117"/>
      <c r="I254" s="117"/>
      <c r="J254" s="117"/>
      <c r="K254" s="117"/>
      <c r="L254" s="117"/>
      <c r="M254" s="117"/>
      <c r="N254" s="117"/>
      <c r="O254" s="117"/>
      <c r="P254" s="117"/>
      <c r="Q254" s="117"/>
      <c r="R254" s="117"/>
      <c r="S254" s="117"/>
      <c r="T254" s="117"/>
      <c r="U254" s="117"/>
      <c r="V254" s="117"/>
      <c r="W254" s="117"/>
      <c r="X254" s="117"/>
      <c r="Y254" s="117"/>
      <c r="Z254" s="117"/>
      <c r="AA254" s="117"/>
      <c r="AB254" s="117"/>
      <c r="AC254" s="117"/>
      <c r="AD254" s="117"/>
      <c r="AE254" s="117"/>
      <c r="AF254" s="117"/>
      <c r="AG254" s="117"/>
      <c r="AH254" s="117"/>
      <c r="AI254" s="117"/>
      <c r="AJ254" s="117"/>
      <c r="AK254" s="117"/>
      <c r="AL254" s="117"/>
      <c r="AM254" s="1700" t="s">
        <v>1068</v>
      </c>
      <c r="AN254" s="1701" t="s">
        <v>1002</v>
      </c>
      <c r="AO254" s="118"/>
      <c r="AP254" s="118"/>
      <c r="AQ254" s="117"/>
      <c r="AR254" s="117"/>
      <c r="AS254" s="117"/>
      <c r="AT254" s="117"/>
      <c r="AU254" s="117"/>
      <c r="AV254" s="117"/>
      <c r="AW254" s="117"/>
      <c r="AX254" s="117"/>
    </row>
    <row r="255" spans="1:50" x14ac:dyDescent="0.25">
      <c r="A255" s="879"/>
      <c r="B255" s="117"/>
      <c r="C255" s="117"/>
      <c r="D255" s="117"/>
      <c r="E255" s="117"/>
      <c r="F255" s="117"/>
      <c r="G255" s="117"/>
      <c r="H255" s="117"/>
      <c r="I255" s="117"/>
      <c r="J255" s="117"/>
      <c r="K255" s="117"/>
      <c r="L255" s="117"/>
      <c r="M255" s="117"/>
      <c r="N255" s="117"/>
      <c r="O255" s="117"/>
      <c r="P255" s="117"/>
      <c r="Q255" s="117"/>
      <c r="R255" s="117"/>
      <c r="S255" s="117"/>
      <c r="T255" s="117"/>
      <c r="U255" s="117"/>
      <c r="V255" s="117"/>
      <c r="W255" s="117"/>
      <c r="X255" s="117"/>
      <c r="Y255" s="117"/>
      <c r="Z255" s="117"/>
      <c r="AA255" s="117"/>
      <c r="AB255" s="117"/>
      <c r="AC255" s="117"/>
      <c r="AD255" s="117"/>
      <c r="AE255" s="117"/>
      <c r="AF255" s="117"/>
      <c r="AG255" s="117"/>
      <c r="AH255" s="117"/>
      <c r="AI255" s="117"/>
      <c r="AJ255" s="117"/>
      <c r="AK255" s="117"/>
      <c r="AL255" s="117"/>
      <c r="AM255" s="1700" t="s">
        <v>1069</v>
      </c>
      <c r="AN255" s="1701" t="s">
        <v>977</v>
      </c>
      <c r="AO255" s="118"/>
      <c r="AP255" s="118"/>
      <c r="AQ255" s="117"/>
      <c r="AR255" s="117"/>
      <c r="AS255" s="117"/>
      <c r="AT255" s="117"/>
      <c r="AU255" s="117"/>
      <c r="AV255" s="117"/>
      <c r="AW255" s="117"/>
      <c r="AX255" s="117"/>
    </row>
    <row r="256" spans="1:50" ht="21" x14ac:dyDescent="0.25">
      <c r="A256" s="879"/>
      <c r="B256" s="117"/>
      <c r="C256" s="117"/>
      <c r="D256" s="117"/>
      <c r="E256" s="117"/>
      <c r="F256" s="117"/>
      <c r="G256" s="117"/>
      <c r="H256" s="117"/>
      <c r="I256" s="117"/>
      <c r="J256" s="117"/>
      <c r="K256" s="117"/>
      <c r="L256" s="117"/>
      <c r="M256" s="117"/>
      <c r="N256" s="117"/>
      <c r="O256" s="117"/>
      <c r="P256" s="117"/>
      <c r="Q256" s="117"/>
      <c r="R256" s="117"/>
      <c r="S256" s="117"/>
      <c r="T256" s="117"/>
      <c r="U256" s="117"/>
      <c r="V256" s="117"/>
      <c r="W256" s="117"/>
      <c r="X256" s="117"/>
      <c r="Y256" s="117"/>
      <c r="Z256" s="117"/>
      <c r="AA256" s="117"/>
      <c r="AB256" s="117"/>
      <c r="AC256" s="117"/>
      <c r="AD256" s="117"/>
      <c r="AE256" s="117"/>
      <c r="AF256" s="117"/>
      <c r="AG256" s="117"/>
      <c r="AH256" s="117"/>
      <c r="AI256" s="117"/>
      <c r="AJ256" s="117"/>
      <c r="AK256" s="117"/>
      <c r="AL256" s="117"/>
      <c r="AM256" s="1700" t="s">
        <v>1070</v>
      </c>
      <c r="AN256" s="1701" t="s">
        <v>1071</v>
      </c>
      <c r="AO256" s="118"/>
      <c r="AP256" s="118"/>
      <c r="AQ256" s="117"/>
      <c r="AR256" s="117"/>
      <c r="AS256" s="117"/>
      <c r="AT256" s="117"/>
      <c r="AU256" s="117"/>
      <c r="AV256" s="117"/>
      <c r="AW256" s="117"/>
      <c r="AX256" s="117"/>
    </row>
    <row r="257" spans="1:50" ht="21" x14ac:dyDescent="0.25">
      <c r="A257" s="879"/>
      <c r="B257" s="117"/>
      <c r="C257" s="117"/>
      <c r="D257" s="117"/>
      <c r="E257" s="117"/>
      <c r="F257" s="117"/>
      <c r="G257" s="117"/>
      <c r="H257" s="117"/>
      <c r="I257" s="117"/>
      <c r="J257" s="117"/>
      <c r="K257" s="117"/>
      <c r="L257" s="117"/>
      <c r="M257" s="117"/>
      <c r="N257" s="117"/>
      <c r="O257" s="117"/>
      <c r="P257" s="117"/>
      <c r="Q257" s="117"/>
      <c r="R257" s="117"/>
      <c r="S257" s="117"/>
      <c r="T257" s="117"/>
      <c r="U257" s="117"/>
      <c r="V257" s="117"/>
      <c r="W257" s="117"/>
      <c r="X257" s="117"/>
      <c r="Y257" s="117"/>
      <c r="Z257" s="117"/>
      <c r="AA257" s="117"/>
      <c r="AB257" s="117"/>
      <c r="AC257" s="117"/>
      <c r="AD257" s="117"/>
      <c r="AE257" s="117"/>
      <c r="AF257" s="117"/>
      <c r="AG257" s="117"/>
      <c r="AH257" s="117"/>
      <c r="AI257" s="117"/>
      <c r="AJ257" s="117"/>
      <c r="AK257" s="117"/>
      <c r="AL257" s="117"/>
      <c r="AM257" s="1700" t="s">
        <v>1072</v>
      </c>
      <c r="AN257" s="1701" t="s">
        <v>1073</v>
      </c>
      <c r="AO257" s="118"/>
      <c r="AP257" s="118"/>
      <c r="AQ257" s="117"/>
      <c r="AR257" s="117"/>
      <c r="AS257" s="117"/>
      <c r="AT257" s="117"/>
      <c r="AU257" s="117"/>
      <c r="AV257" s="117"/>
      <c r="AW257" s="117"/>
      <c r="AX257" s="117"/>
    </row>
    <row r="258" spans="1:50" ht="21" x14ac:dyDescent="0.25">
      <c r="A258" s="879"/>
      <c r="B258" s="117"/>
      <c r="C258" s="117"/>
      <c r="D258" s="117"/>
      <c r="E258" s="117"/>
      <c r="F258" s="117"/>
      <c r="G258" s="117"/>
      <c r="H258" s="117"/>
      <c r="I258" s="117"/>
      <c r="J258" s="117"/>
      <c r="K258" s="117"/>
      <c r="L258" s="117"/>
      <c r="M258" s="117"/>
      <c r="N258" s="117"/>
      <c r="O258" s="117"/>
      <c r="P258" s="117"/>
      <c r="Q258" s="117"/>
      <c r="R258" s="117"/>
      <c r="S258" s="117"/>
      <c r="T258" s="117"/>
      <c r="U258" s="117"/>
      <c r="V258" s="117"/>
      <c r="W258" s="117"/>
      <c r="X258" s="117"/>
      <c r="Y258" s="117"/>
      <c r="Z258" s="117"/>
      <c r="AA258" s="117"/>
      <c r="AB258" s="117"/>
      <c r="AC258" s="117"/>
      <c r="AD258" s="117"/>
      <c r="AE258" s="117"/>
      <c r="AF258" s="117"/>
      <c r="AG258" s="117"/>
      <c r="AH258" s="117"/>
      <c r="AI258" s="117"/>
      <c r="AJ258" s="117"/>
      <c r="AK258" s="117"/>
      <c r="AL258" s="117"/>
      <c r="AM258" s="1700" t="s">
        <v>1074</v>
      </c>
      <c r="AN258" s="1701" t="s">
        <v>994</v>
      </c>
      <c r="AO258" s="118"/>
      <c r="AP258" s="118"/>
      <c r="AQ258" s="117"/>
      <c r="AR258" s="117"/>
      <c r="AS258" s="117"/>
      <c r="AT258" s="117"/>
      <c r="AU258" s="117"/>
      <c r="AV258" s="117"/>
      <c r="AW258" s="117"/>
      <c r="AX258" s="117"/>
    </row>
    <row r="259" spans="1:50" ht="21" x14ac:dyDescent="0.25">
      <c r="A259" s="879"/>
      <c r="B259" s="117"/>
      <c r="C259" s="117"/>
      <c r="D259" s="117"/>
      <c r="E259" s="117"/>
      <c r="F259" s="117"/>
      <c r="G259" s="117"/>
      <c r="H259" s="117"/>
      <c r="I259" s="117"/>
      <c r="J259" s="117"/>
      <c r="K259" s="117"/>
      <c r="L259" s="117"/>
      <c r="M259" s="117"/>
      <c r="N259" s="117"/>
      <c r="O259" s="117"/>
      <c r="P259" s="117"/>
      <c r="Q259" s="117"/>
      <c r="R259" s="117"/>
      <c r="S259" s="117"/>
      <c r="T259" s="117"/>
      <c r="U259" s="117"/>
      <c r="V259" s="117"/>
      <c r="W259" s="117"/>
      <c r="X259" s="117"/>
      <c r="Y259" s="117"/>
      <c r="Z259" s="117"/>
      <c r="AA259" s="117"/>
      <c r="AB259" s="117"/>
      <c r="AC259" s="117"/>
      <c r="AD259" s="117"/>
      <c r="AE259" s="117"/>
      <c r="AF259" s="117"/>
      <c r="AG259" s="117"/>
      <c r="AH259" s="117"/>
      <c r="AI259" s="117"/>
      <c r="AJ259" s="117"/>
      <c r="AK259" s="117"/>
      <c r="AL259" s="117"/>
      <c r="AM259" s="1700" t="s">
        <v>1075</v>
      </c>
      <c r="AN259" s="1701" t="s">
        <v>1034</v>
      </c>
      <c r="AO259" s="118"/>
      <c r="AP259" s="118"/>
      <c r="AQ259" s="117"/>
      <c r="AR259" s="117"/>
      <c r="AS259" s="117"/>
      <c r="AT259" s="117"/>
      <c r="AU259" s="117"/>
      <c r="AV259" s="117"/>
      <c r="AW259" s="117"/>
      <c r="AX259" s="117"/>
    </row>
    <row r="260" spans="1:50" x14ac:dyDescent="0.25">
      <c r="A260" s="879"/>
      <c r="B260" s="117"/>
      <c r="C260" s="117"/>
      <c r="D260" s="117"/>
      <c r="E260" s="117"/>
      <c r="F260" s="117"/>
      <c r="G260" s="117"/>
      <c r="H260" s="117"/>
      <c r="I260" s="117"/>
      <c r="J260" s="117"/>
      <c r="K260" s="117"/>
      <c r="L260" s="117"/>
      <c r="M260" s="117"/>
      <c r="N260" s="117"/>
      <c r="O260" s="117"/>
      <c r="P260" s="117"/>
      <c r="Q260" s="117"/>
      <c r="R260" s="117"/>
      <c r="S260" s="117"/>
      <c r="T260" s="117"/>
      <c r="U260" s="117"/>
      <c r="V260" s="117"/>
      <c r="W260" s="117"/>
      <c r="X260" s="117"/>
      <c r="Y260" s="117"/>
      <c r="Z260" s="117"/>
      <c r="AA260" s="117"/>
      <c r="AB260" s="117"/>
      <c r="AC260" s="117"/>
      <c r="AD260" s="117"/>
      <c r="AE260" s="117"/>
      <c r="AF260" s="117"/>
      <c r="AG260" s="117"/>
      <c r="AH260" s="117"/>
      <c r="AI260" s="117"/>
      <c r="AJ260" s="117"/>
      <c r="AK260" s="117"/>
      <c r="AL260" s="117"/>
      <c r="AM260" s="1700" t="s">
        <v>1076</v>
      </c>
      <c r="AN260" s="1701" t="s">
        <v>1077</v>
      </c>
      <c r="AO260" s="118"/>
      <c r="AP260" s="118"/>
      <c r="AQ260" s="117"/>
      <c r="AR260" s="117"/>
      <c r="AS260" s="117"/>
      <c r="AT260" s="117"/>
      <c r="AU260" s="117"/>
      <c r="AV260" s="117"/>
      <c r="AW260" s="117"/>
      <c r="AX260" s="117"/>
    </row>
    <row r="261" spans="1:50" x14ac:dyDescent="0.25">
      <c r="A261" s="879"/>
      <c r="B261" s="117"/>
      <c r="C261" s="117"/>
      <c r="D261" s="117"/>
      <c r="E261" s="117"/>
      <c r="F261" s="117"/>
      <c r="G261" s="117"/>
      <c r="H261" s="117"/>
      <c r="I261" s="117"/>
      <c r="J261" s="117"/>
      <c r="K261" s="117"/>
      <c r="L261" s="117"/>
      <c r="M261" s="117"/>
      <c r="N261" s="117"/>
      <c r="O261" s="117"/>
      <c r="P261" s="117"/>
      <c r="Q261" s="117"/>
      <c r="R261" s="117"/>
      <c r="S261" s="117"/>
      <c r="T261" s="117"/>
      <c r="U261" s="117"/>
      <c r="V261" s="117"/>
      <c r="W261" s="117"/>
      <c r="X261" s="117"/>
      <c r="Y261" s="117"/>
      <c r="Z261" s="117"/>
      <c r="AA261" s="117"/>
      <c r="AB261" s="117"/>
      <c r="AC261" s="117"/>
      <c r="AD261" s="117"/>
      <c r="AE261" s="117"/>
      <c r="AF261" s="117"/>
      <c r="AG261" s="117"/>
      <c r="AH261" s="117"/>
      <c r="AI261" s="117"/>
      <c r="AJ261" s="117"/>
      <c r="AK261" s="117"/>
      <c r="AL261" s="117"/>
      <c r="AM261" s="1700" t="s">
        <v>1078</v>
      </c>
      <c r="AN261" s="1701" t="s">
        <v>965</v>
      </c>
      <c r="AO261" s="118"/>
      <c r="AP261" s="118"/>
      <c r="AQ261" s="117"/>
      <c r="AR261" s="117"/>
      <c r="AS261" s="117"/>
      <c r="AT261" s="117"/>
      <c r="AU261" s="117"/>
      <c r="AV261" s="117"/>
      <c r="AW261" s="117"/>
      <c r="AX261" s="117"/>
    </row>
    <row r="262" spans="1:50" ht="21" x14ac:dyDescent="0.25">
      <c r="A262" s="879"/>
      <c r="B262" s="117"/>
      <c r="C262" s="117"/>
      <c r="D262" s="117"/>
      <c r="E262" s="117"/>
      <c r="F262" s="117"/>
      <c r="G262" s="117"/>
      <c r="H262" s="117"/>
      <c r="I262" s="117"/>
      <c r="J262" s="117"/>
      <c r="K262" s="117"/>
      <c r="L262" s="117"/>
      <c r="M262" s="117"/>
      <c r="N262" s="117"/>
      <c r="O262" s="117"/>
      <c r="P262" s="117"/>
      <c r="Q262" s="117"/>
      <c r="R262" s="117"/>
      <c r="S262" s="117"/>
      <c r="T262" s="117"/>
      <c r="U262" s="117"/>
      <c r="V262" s="117"/>
      <c r="W262" s="117"/>
      <c r="X262" s="117"/>
      <c r="Y262" s="117"/>
      <c r="Z262" s="117"/>
      <c r="AA262" s="117"/>
      <c r="AB262" s="117"/>
      <c r="AC262" s="117"/>
      <c r="AD262" s="117"/>
      <c r="AE262" s="117"/>
      <c r="AF262" s="117"/>
      <c r="AG262" s="117"/>
      <c r="AH262" s="117"/>
      <c r="AI262" s="117"/>
      <c r="AJ262" s="117"/>
      <c r="AK262" s="117"/>
      <c r="AL262" s="117"/>
      <c r="AM262" s="1700" t="s">
        <v>1079</v>
      </c>
      <c r="AN262" s="1701" t="s">
        <v>1054</v>
      </c>
      <c r="AO262" s="118"/>
      <c r="AP262" s="118"/>
      <c r="AQ262" s="117"/>
      <c r="AR262" s="117"/>
      <c r="AS262" s="117"/>
      <c r="AT262" s="117"/>
      <c r="AU262" s="117"/>
      <c r="AV262" s="117"/>
      <c r="AW262" s="117"/>
      <c r="AX262" s="117"/>
    </row>
    <row r="263" spans="1:50" x14ac:dyDescent="0.25">
      <c r="A263" s="879"/>
      <c r="B263" s="117"/>
      <c r="C263" s="117"/>
      <c r="D263" s="117"/>
      <c r="E263" s="117"/>
      <c r="F263" s="117"/>
      <c r="G263" s="117"/>
      <c r="H263" s="117"/>
      <c r="I263" s="117"/>
      <c r="J263" s="117"/>
      <c r="K263" s="117"/>
      <c r="L263" s="117"/>
      <c r="M263" s="117"/>
      <c r="N263" s="117"/>
      <c r="O263" s="117"/>
      <c r="P263" s="117"/>
      <c r="Q263" s="117"/>
      <c r="R263" s="117"/>
      <c r="S263" s="117"/>
      <c r="T263" s="117"/>
      <c r="U263" s="117"/>
      <c r="V263" s="117"/>
      <c r="W263" s="117"/>
      <c r="X263" s="117"/>
      <c r="Y263" s="117"/>
      <c r="Z263" s="117"/>
      <c r="AA263" s="117"/>
      <c r="AB263" s="117"/>
      <c r="AC263" s="117"/>
      <c r="AD263" s="117"/>
      <c r="AE263" s="117"/>
      <c r="AF263" s="117"/>
      <c r="AG263" s="117"/>
      <c r="AH263" s="117"/>
      <c r="AI263" s="117"/>
      <c r="AJ263" s="117"/>
      <c r="AK263" s="117"/>
      <c r="AL263" s="117"/>
      <c r="AM263" s="1700" t="s">
        <v>1080</v>
      </c>
      <c r="AN263" s="1701" t="s">
        <v>996</v>
      </c>
      <c r="AO263" s="118"/>
      <c r="AP263" s="118"/>
      <c r="AQ263" s="117"/>
      <c r="AR263" s="117"/>
      <c r="AS263" s="117"/>
      <c r="AT263" s="117"/>
      <c r="AU263" s="117"/>
      <c r="AV263" s="117"/>
      <c r="AW263" s="117"/>
      <c r="AX263" s="117"/>
    </row>
    <row r="264" spans="1:50" ht="21" x14ac:dyDescent="0.25">
      <c r="A264" s="879"/>
      <c r="B264" s="117"/>
      <c r="C264" s="117"/>
      <c r="D264" s="117"/>
      <c r="E264" s="117"/>
      <c r="F264" s="117"/>
      <c r="G264" s="117"/>
      <c r="H264" s="117"/>
      <c r="I264" s="117"/>
      <c r="J264" s="117"/>
      <c r="K264" s="117"/>
      <c r="L264" s="117"/>
      <c r="M264" s="117"/>
      <c r="N264" s="117"/>
      <c r="O264" s="117"/>
      <c r="P264" s="117"/>
      <c r="Q264" s="117"/>
      <c r="R264" s="117"/>
      <c r="S264" s="117"/>
      <c r="T264" s="117"/>
      <c r="U264" s="117"/>
      <c r="V264" s="117"/>
      <c r="W264" s="117"/>
      <c r="X264" s="117"/>
      <c r="Y264" s="117"/>
      <c r="Z264" s="117"/>
      <c r="AA264" s="117"/>
      <c r="AB264" s="117"/>
      <c r="AC264" s="117"/>
      <c r="AD264" s="117"/>
      <c r="AE264" s="117"/>
      <c r="AF264" s="117"/>
      <c r="AG264" s="117"/>
      <c r="AH264" s="117"/>
      <c r="AI264" s="117"/>
      <c r="AJ264" s="117"/>
      <c r="AK264" s="117"/>
      <c r="AL264" s="117"/>
      <c r="AM264" s="1700" t="s">
        <v>1081</v>
      </c>
      <c r="AN264" s="1701" t="s">
        <v>961</v>
      </c>
      <c r="AO264" s="118"/>
      <c r="AP264" s="118"/>
      <c r="AQ264" s="117"/>
      <c r="AR264" s="117"/>
      <c r="AS264" s="117"/>
      <c r="AT264" s="117"/>
      <c r="AU264" s="117"/>
      <c r="AV264" s="117"/>
      <c r="AW264" s="117"/>
      <c r="AX264" s="117"/>
    </row>
    <row r="265" spans="1:50" ht="21" x14ac:dyDescent="0.25">
      <c r="A265" s="879"/>
      <c r="B265" s="117"/>
      <c r="C265" s="117"/>
      <c r="D265" s="117"/>
      <c r="E265" s="117"/>
      <c r="F265" s="117"/>
      <c r="G265" s="117"/>
      <c r="H265" s="117"/>
      <c r="I265" s="117"/>
      <c r="J265" s="117"/>
      <c r="K265" s="117"/>
      <c r="L265" s="117"/>
      <c r="M265" s="117"/>
      <c r="N265" s="117"/>
      <c r="O265" s="117"/>
      <c r="P265" s="117"/>
      <c r="Q265" s="117"/>
      <c r="R265" s="117"/>
      <c r="S265" s="117"/>
      <c r="T265" s="117"/>
      <c r="U265" s="117"/>
      <c r="V265" s="117"/>
      <c r="W265" s="117"/>
      <c r="X265" s="117"/>
      <c r="Y265" s="117"/>
      <c r="Z265" s="117"/>
      <c r="AA265" s="117"/>
      <c r="AB265" s="117"/>
      <c r="AC265" s="117"/>
      <c r="AD265" s="117"/>
      <c r="AE265" s="117"/>
      <c r="AF265" s="117"/>
      <c r="AG265" s="117"/>
      <c r="AH265" s="117"/>
      <c r="AI265" s="117"/>
      <c r="AJ265" s="117"/>
      <c r="AK265" s="117"/>
      <c r="AL265" s="117"/>
      <c r="AM265" s="1700" t="s">
        <v>1082</v>
      </c>
      <c r="AN265" s="1701" t="s">
        <v>1083</v>
      </c>
      <c r="AO265" s="118"/>
      <c r="AP265" s="118"/>
      <c r="AQ265" s="117"/>
      <c r="AR265" s="117"/>
      <c r="AS265" s="117"/>
      <c r="AT265" s="117"/>
      <c r="AU265" s="117"/>
      <c r="AV265" s="117"/>
      <c r="AW265" s="117"/>
      <c r="AX265" s="117"/>
    </row>
    <row r="266" spans="1:50" ht="21" x14ac:dyDescent="0.25">
      <c r="A266" s="879"/>
      <c r="B266" s="117"/>
      <c r="C266" s="117"/>
      <c r="D266" s="117"/>
      <c r="E266" s="117"/>
      <c r="F266" s="117"/>
      <c r="G266" s="117"/>
      <c r="H266" s="117"/>
      <c r="I266" s="117"/>
      <c r="J266" s="117"/>
      <c r="K266" s="117"/>
      <c r="L266" s="117"/>
      <c r="M266" s="117"/>
      <c r="N266" s="117"/>
      <c r="O266" s="117"/>
      <c r="P266" s="117"/>
      <c r="Q266" s="117"/>
      <c r="R266" s="117"/>
      <c r="S266" s="117"/>
      <c r="T266" s="117"/>
      <c r="U266" s="117"/>
      <c r="V266" s="117"/>
      <c r="W266" s="117"/>
      <c r="X266" s="117"/>
      <c r="Y266" s="117"/>
      <c r="Z266" s="117"/>
      <c r="AA266" s="117"/>
      <c r="AB266" s="117"/>
      <c r="AC266" s="117"/>
      <c r="AD266" s="117"/>
      <c r="AE266" s="117"/>
      <c r="AF266" s="117"/>
      <c r="AG266" s="117"/>
      <c r="AH266" s="117"/>
      <c r="AI266" s="117"/>
      <c r="AJ266" s="117"/>
      <c r="AK266" s="117"/>
      <c r="AL266" s="117"/>
      <c r="AM266" s="1700" t="s">
        <v>1084</v>
      </c>
      <c r="AN266" s="1701" t="s">
        <v>1024</v>
      </c>
      <c r="AO266" s="118"/>
      <c r="AP266" s="118"/>
      <c r="AQ266" s="117"/>
      <c r="AR266" s="117"/>
      <c r="AS266" s="117"/>
      <c r="AT266" s="117"/>
      <c r="AU266" s="117"/>
      <c r="AV266" s="117"/>
      <c r="AW266" s="117"/>
      <c r="AX266" s="117"/>
    </row>
    <row r="267" spans="1:50" ht="21" x14ac:dyDescent="0.25">
      <c r="A267" s="879"/>
      <c r="B267" s="117"/>
      <c r="C267" s="117"/>
      <c r="D267" s="117"/>
      <c r="E267" s="117"/>
      <c r="F267" s="117"/>
      <c r="G267" s="117"/>
      <c r="H267" s="117"/>
      <c r="I267" s="117"/>
      <c r="J267" s="117"/>
      <c r="K267" s="117"/>
      <c r="L267" s="117"/>
      <c r="M267" s="117"/>
      <c r="N267" s="117"/>
      <c r="O267" s="117"/>
      <c r="P267" s="117"/>
      <c r="Q267" s="117"/>
      <c r="R267" s="117"/>
      <c r="S267" s="117"/>
      <c r="T267" s="117"/>
      <c r="U267" s="117"/>
      <c r="V267" s="117"/>
      <c r="W267" s="117"/>
      <c r="X267" s="117"/>
      <c r="Y267" s="117"/>
      <c r="Z267" s="117"/>
      <c r="AA267" s="117"/>
      <c r="AB267" s="117"/>
      <c r="AC267" s="117"/>
      <c r="AD267" s="117"/>
      <c r="AE267" s="117"/>
      <c r="AF267" s="117"/>
      <c r="AG267" s="117"/>
      <c r="AH267" s="117"/>
      <c r="AI267" s="117"/>
      <c r="AJ267" s="117"/>
      <c r="AK267" s="117"/>
      <c r="AL267" s="117"/>
      <c r="AM267" s="1700" t="s">
        <v>1085</v>
      </c>
      <c r="AN267" s="1701" t="s">
        <v>1086</v>
      </c>
      <c r="AO267" s="118"/>
      <c r="AP267" s="118"/>
      <c r="AQ267" s="117"/>
      <c r="AR267" s="117"/>
      <c r="AS267" s="117"/>
      <c r="AT267" s="117"/>
      <c r="AU267" s="117"/>
      <c r="AV267" s="117"/>
      <c r="AW267" s="117"/>
      <c r="AX267" s="117"/>
    </row>
    <row r="268" spans="1:50" ht="21" x14ac:dyDescent="0.25">
      <c r="A268" s="879"/>
      <c r="B268" s="117"/>
      <c r="C268" s="117"/>
      <c r="D268" s="117"/>
      <c r="E268" s="117"/>
      <c r="F268" s="117"/>
      <c r="G268" s="117"/>
      <c r="H268" s="117"/>
      <c r="I268" s="117"/>
      <c r="J268" s="117"/>
      <c r="K268" s="117"/>
      <c r="L268" s="117"/>
      <c r="M268" s="117"/>
      <c r="N268" s="117"/>
      <c r="O268" s="117"/>
      <c r="P268" s="117"/>
      <c r="Q268" s="117"/>
      <c r="R268" s="117"/>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700" t="s">
        <v>1087</v>
      </c>
      <c r="AN268" s="1701" t="s">
        <v>1088</v>
      </c>
      <c r="AO268" s="118"/>
      <c r="AP268" s="118"/>
      <c r="AQ268" s="117"/>
      <c r="AR268" s="117"/>
      <c r="AS268" s="117"/>
      <c r="AT268" s="117"/>
      <c r="AU268" s="117"/>
      <c r="AV268" s="117"/>
      <c r="AW268" s="117"/>
      <c r="AX268" s="117"/>
    </row>
    <row r="269" spans="1:50" ht="21" x14ac:dyDescent="0.25">
      <c r="A269" s="879"/>
      <c r="B269" s="117"/>
      <c r="C269" s="117"/>
      <c r="D269" s="117"/>
      <c r="E269" s="117"/>
      <c r="F269" s="117"/>
      <c r="G269" s="117"/>
      <c r="H269" s="117"/>
      <c r="I269" s="117"/>
      <c r="J269" s="117"/>
      <c r="K269" s="117"/>
      <c r="L269" s="117"/>
      <c r="M269" s="117"/>
      <c r="N269" s="117"/>
      <c r="O269" s="117"/>
      <c r="P269" s="117"/>
      <c r="Q269" s="117"/>
      <c r="R269" s="117"/>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700" t="s">
        <v>1089</v>
      </c>
      <c r="AN269" s="1701" t="s">
        <v>1061</v>
      </c>
      <c r="AO269" s="118"/>
      <c r="AP269" s="118"/>
      <c r="AQ269" s="117"/>
      <c r="AR269" s="117"/>
      <c r="AS269" s="117"/>
      <c r="AT269" s="117"/>
      <c r="AU269" s="117"/>
      <c r="AV269" s="117"/>
      <c r="AW269" s="117"/>
      <c r="AX269" s="117"/>
    </row>
    <row r="270" spans="1:50" ht="21" x14ac:dyDescent="0.25">
      <c r="A270" s="879"/>
      <c r="B270" s="117"/>
      <c r="C270" s="117"/>
      <c r="D270" s="117"/>
      <c r="E270" s="117"/>
      <c r="F270" s="117"/>
      <c r="G270" s="117"/>
      <c r="H270" s="117"/>
      <c r="I270" s="117"/>
      <c r="J270" s="117"/>
      <c r="K270" s="117"/>
      <c r="L270" s="117"/>
      <c r="M270" s="117"/>
      <c r="N270" s="117"/>
      <c r="O270" s="117"/>
      <c r="P270" s="117"/>
      <c r="Q270" s="117"/>
      <c r="R270" s="117"/>
      <c r="S270" s="117"/>
      <c r="T270" s="117"/>
      <c r="U270" s="117"/>
      <c r="V270" s="117"/>
      <c r="W270" s="117"/>
      <c r="X270" s="117"/>
      <c r="Y270" s="117"/>
      <c r="Z270" s="117"/>
      <c r="AA270" s="117"/>
      <c r="AB270" s="117"/>
      <c r="AC270" s="117"/>
      <c r="AD270" s="117"/>
      <c r="AE270" s="117"/>
      <c r="AF270" s="117"/>
      <c r="AG270" s="117"/>
      <c r="AH270" s="117"/>
      <c r="AI270" s="117"/>
      <c r="AJ270" s="117"/>
      <c r="AK270" s="117"/>
      <c r="AL270" s="117"/>
      <c r="AM270" s="1700" t="s">
        <v>1090</v>
      </c>
      <c r="AN270" s="1701" t="s">
        <v>975</v>
      </c>
      <c r="AO270" s="118"/>
      <c r="AP270" s="118"/>
      <c r="AQ270" s="117"/>
      <c r="AR270" s="117"/>
      <c r="AS270" s="117"/>
      <c r="AT270" s="117"/>
      <c r="AU270" s="117"/>
      <c r="AV270" s="117"/>
      <c r="AW270" s="117"/>
      <c r="AX270" s="117"/>
    </row>
    <row r="271" spans="1:50" x14ac:dyDescent="0.25">
      <c r="A271" s="879"/>
      <c r="B271" s="117"/>
      <c r="C271" s="117"/>
      <c r="D271" s="117"/>
      <c r="E271" s="117"/>
      <c r="F271" s="117"/>
      <c r="G271" s="117"/>
      <c r="H271" s="117"/>
      <c r="I271" s="117"/>
      <c r="J271" s="117"/>
      <c r="K271" s="117"/>
      <c r="L271" s="117"/>
      <c r="M271" s="117"/>
      <c r="N271" s="117"/>
      <c r="O271" s="117"/>
      <c r="P271" s="117"/>
      <c r="Q271" s="117"/>
      <c r="R271" s="117"/>
      <c r="S271" s="117"/>
      <c r="T271" s="117"/>
      <c r="U271" s="117"/>
      <c r="V271" s="117"/>
      <c r="W271" s="117"/>
      <c r="X271" s="117"/>
      <c r="Y271" s="117"/>
      <c r="Z271" s="117"/>
      <c r="AA271" s="117"/>
      <c r="AB271" s="117"/>
      <c r="AC271" s="117"/>
      <c r="AD271" s="117"/>
      <c r="AE271" s="117"/>
      <c r="AF271" s="117"/>
      <c r="AG271" s="117"/>
      <c r="AH271" s="117"/>
      <c r="AI271" s="117"/>
      <c r="AJ271" s="117"/>
      <c r="AK271" s="117"/>
      <c r="AL271" s="117"/>
      <c r="AM271" s="1700" t="s">
        <v>1091</v>
      </c>
      <c r="AN271" s="1701" t="s">
        <v>943</v>
      </c>
      <c r="AO271" s="118"/>
      <c r="AP271" s="118"/>
      <c r="AQ271" s="117"/>
      <c r="AR271" s="117"/>
      <c r="AS271" s="117"/>
      <c r="AT271" s="117"/>
      <c r="AU271" s="117"/>
      <c r="AV271" s="117"/>
      <c r="AW271" s="117"/>
      <c r="AX271" s="117"/>
    </row>
    <row r="272" spans="1:50" ht="21" x14ac:dyDescent="0.25">
      <c r="A272" s="879"/>
      <c r="B272" s="117"/>
      <c r="C272" s="117"/>
      <c r="D272" s="117"/>
      <c r="E272" s="117"/>
      <c r="F272" s="117"/>
      <c r="G272" s="117"/>
      <c r="H272" s="117"/>
      <c r="I272" s="117"/>
      <c r="J272" s="117"/>
      <c r="K272" s="117"/>
      <c r="L272" s="117"/>
      <c r="M272" s="117"/>
      <c r="N272" s="117"/>
      <c r="O272" s="117"/>
      <c r="P272" s="117"/>
      <c r="Q272" s="117"/>
      <c r="R272" s="117"/>
      <c r="S272" s="117"/>
      <c r="T272" s="117"/>
      <c r="U272" s="117"/>
      <c r="V272" s="117"/>
      <c r="W272" s="117"/>
      <c r="X272" s="117"/>
      <c r="Y272" s="117"/>
      <c r="Z272" s="117"/>
      <c r="AA272" s="117"/>
      <c r="AB272" s="117"/>
      <c r="AC272" s="117"/>
      <c r="AD272" s="117"/>
      <c r="AE272" s="117"/>
      <c r="AF272" s="117"/>
      <c r="AG272" s="117"/>
      <c r="AH272" s="117"/>
      <c r="AI272" s="117"/>
      <c r="AJ272" s="117"/>
      <c r="AK272" s="117"/>
      <c r="AL272" s="117"/>
      <c r="AM272" s="1700" t="s">
        <v>1021</v>
      </c>
      <c r="AN272" s="1705" t="s">
        <v>1022</v>
      </c>
      <c r="AO272" s="118"/>
      <c r="AP272" s="118"/>
      <c r="AQ272" s="117"/>
      <c r="AR272" s="117"/>
      <c r="AS272" s="117"/>
      <c r="AT272" s="117"/>
      <c r="AU272" s="117"/>
      <c r="AV272" s="117"/>
      <c r="AW272" s="117"/>
      <c r="AX272" s="117"/>
    </row>
    <row r="273" spans="1:50" ht="21" x14ac:dyDescent="0.25">
      <c r="A273" s="879"/>
      <c r="B273" s="117"/>
      <c r="C273" s="117"/>
      <c r="D273" s="117"/>
      <c r="E273" s="117"/>
      <c r="F273" s="117"/>
      <c r="G273" s="117"/>
      <c r="H273" s="117"/>
      <c r="I273" s="117"/>
      <c r="J273" s="117"/>
      <c r="K273" s="117"/>
      <c r="L273" s="117"/>
      <c r="M273" s="117"/>
      <c r="N273" s="117"/>
      <c r="O273" s="117"/>
      <c r="P273" s="117"/>
      <c r="Q273" s="117"/>
      <c r="R273" s="117"/>
      <c r="S273" s="117"/>
      <c r="T273" s="117"/>
      <c r="U273" s="117"/>
      <c r="V273" s="117"/>
      <c r="W273" s="117"/>
      <c r="X273" s="117"/>
      <c r="Y273" s="117"/>
      <c r="Z273" s="117"/>
      <c r="AA273" s="117"/>
      <c r="AB273" s="117"/>
      <c r="AC273" s="117"/>
      <c r="AD273" s="117"/>
      <c r="AE273" s="117"/>
      <c r="AF273" s="117"/>
      <c r="AG273" s="117"/>
      <c r="AH273" s="117"/>
      <c r="AI273" s="117"/>
      <c r="AJ273" s="117"/>
      <c r="AK273" s="117"/>
      <c r="AL273" s="117"/>
      <c r="AM273" s="1700" t="s">
        <v>1023</v>
      </c>
      <c r="AN273" s="1701" t="s">
        <v>1024</v>
      </c>
      <c r="AO273" s="118"/>
      <c r="AP273" s="118"/>
      <c r="AQ273" s="117"/>
      <c r="AR273" s="117"/>
      <c r="AS273" s="117"/>
      <c r="AT273" s="117"/>
      <c r="AU273" s="117"/>
      <c r="AV273" s="117"/>
      <c r="AW273" s="117"/>
      <c r="AX273" s="117"/>
    </row>
    <row r="274" spans="1:50" x14ac:dyDescent="0.25">
      <c r="A274" s="879"/>
      <c r="B274" s="117"/>
      <c r="C274" s="117"/>
      <c r="D274" s="117"/>
      <c r="E274" s="117"/>
      <c r="F274" s="117"/>
      <c r="G274" s="117"/>
      <c r="H274" s="117"/>
      <c r="I274" s="117"/>
      <c r="J274" s="117"/>
      <c r="K274" s="117"/>
      <c r="L274" s="117"/>
      <c r="M274" s="117"/>
      <c r="N274" s="117"/>
      <c r="O274" s="117"/>
      <c r="P274" s="117"/>
      <c r="Q274" s="117"/>
      <c r="R274" s="117"/>
      <c r="S274" s="117"/>
      <c r="T274" s="117"/>
      <c r="U274" s="117"/>
      <c r="V274" s="117"/>
      <c r="W274" s="117"/>
      <c r="X274" s="117"/>
      <c r="Y274" s="117"/>
      <c r="Z274" s="117"/>
      <c r="AA274" s="117"/>
      <c r="AB274" s="117"/>
      <c r="AC274" s="117"/>
      <c r="AD274" s="117"/>
      <c r="AE274" s="117"/>
      <c r="AF274" s="117"/>
      <c r="AG274" s="117"/>
      <c r="AH274" s="117"/>
      <c r="AI274" s="117"/>
      <c r="AJ274" s="117"/>
      <c r="AK274" s="117"/>
      <c r="AL274" s="117"/>
      <c r="AM274" s="1700" t="s">
        <v>1025</v>
      </c>
      <c r="AN274" s="1701" t="s">
        <v>1024</v>
      </c>
      <c r="AO274" s="118"/>
      <c r="AP274" s="118"/>
      <c r="AQ274" s="117"/>
      <c r="AR274" s="117"/>
      <c r="AS274" s="117"/>
      <c r="AT274" s="117"/>
      <c r="AU274" s="117"/>
      <c r="AV274" s="117"/>
      <c r="AW274" s="117"/>
      <c r="AX274" s="117"/>
    </row>
    <row r="275" spans="1:50" ht="21" x14ac:dyDescent="0.25">
      <c r="A275" s="879"/>
      <c r="B275" s="117"/>
      <c r="C275" s="117"/>
      <c r="D275" s="117"/>
      <c r="E275" s="117"/>
      <c r="F275" s="117"/>
      <c r="G275" s="117"/>
      <c r="H275" s="117"/>
      <c r="I275" s="117"/>
      <c r="J275" s="117"/>
      <c r="K275" s="117"/>
      <c r="L275" s="117"/>
      <c r="M275" s="117"/>
      <c r="N275" s="117"/>
      <c r="O275" s="117"/>
      <c r="P275" s="117"/>
      <c r="Q275" s="117"/>
      <c r="R275" s="117"/>
      <c r="S275" s="117"/>
      <c r="T275" s="117"/>
      <c r="U275" s="117"/>
      <c r="V275" s="117"/>
      <c r="W275" s="117"/>
      <c r="X275" s="117"/>
      <c r="Y275" s="117"/>
      <c r="Z275" s="117"/>
      <c r="AA275" s="117"/>
      <c r="AB275" s="117"/>
      <c r="AC275" s="117"/>
      <c r="AD275" s="117"/>
      <c r="AE275" s="117"/>
      <c r="AF275" s="117"/>
      <c r="AG275" s="117"/>
      <c r="AH275" s="117"/>
      <c r="AI275" s="117"/>
      <c r="AJ275" s="117"/>
      <c r="AK275" s="117"/>
      <c r="AL275" s="117"/>
      <c r="AM275" s="1700" t="s">
        <v>1026</v>
      </c>
      <c r="AN275" s="1701" t="s">
        <v>1027</v>
      </c>
      <c r="AO275" s="118"/>
      <c r="AP275" s="118"/>
      <c r="AQ275" s="117"/>
      <c r="AR275" s="117"/>
      <c r="AS275" s="117"/>
      <c r="AT275" s="117"/>
      <c r="AU275" s="117"/>
      <c r="AV275" s="117"/>
      <c r="AW275" s="117"/>
      <c r="AX275" s="117"/>
    </row>
    <row r="276" spans="1:50" ht="21" x14ac:dyDescent="0.25">
      <c r="A276" s="879"/>
      <c r="B276" s="117"/>
      <c r="C276" s="117"/>
      <c r="D276" s="117"/>
      <c r="E276" s="117"/>
      <c r="F276" s="117"/>
      <c r="G276" s="117"/>
      <c r="H276" s="117"/>
      <c r="I276" s="117"/>
      <c r="J276" s="117"/>
      <c r="K276" s="117"/>
      <c r="L276" s="117"/>
      <c r="M276" s="117"/>
      <c r="N276" s="117"/>
      <c r="O276" s="117"/>
      <c r="P276" s="117"/>
      <c r="Q276" s="117"/>
      <c r="R276" s="117"/>
      <c r="S276" s="117"/>
      <c r="T276" s="117"/>
      <c r="U276" s="117"/>
      <c r="V276" s="117"/>
      <c r="W276" s="117"/>
      <c r="X276" s="117"/>
      <c r="Y276" s="117"/>
      <c r="Z276" s="117"/>
      <c r="AA276" s="117"/>
      <c r="AB276" s="117"/>
      <c r="AC276" s="117"/>
      <c r="AD276" s="117"/>
      <c r="AE276" s="117"/>
      <c r="AF276" s="117"/>
      <c r="AG276" s="117"/>
      <c r="AH276" s="117"/>
      <c r="AI276" s="117"/>
      <c r="AJ276" s="117"/>
      <c r="AK276" s="117"/>
      <c r="AL276" s="117"/>
      <c r="AM276" s="1700" t="s">
        <v>1028</v>
      </c>
      <c r="AN276" s="1705" t="s">
        <v>1029</v>
      </c>
      <c r="AO276" s="118"/>
      <c r="AP276" s="118"/>
      <c r="AQ276" s="117"/>
      <c r="AR276" s="117"/>
      <c r="AS276" s="117"/>
      <c r="AT276" s="117"/>
      <c r="AU276" s="117"/>
      <c r="AV276" s="117"/>
      <c r="AW276" s="117"/>
      <c r="AX276" s="117"/>
    </row>
    <row r="277" spans="1:50" ht="21" x14ac:dyDescent="0.25">
      <c r="A277" s="879"/>
      <c r="B277" s="117"/>
      <c r="C277" s="117"/>
      <c r="D277" s="117"/>
      <c r="E277" s="117"/>
      <c r="F277" s="117"/>
      <c r="G277" s="117"/>
      <c r="H277" s="117"/>
      <c r="I277" s="117"/>
      <c r="J277" s="117"/>
      <c r="K277" s="117"/>
      <c r="L277" s="117"/>
      <c r="M277" s="117"/>
      <c r="N277" s="117"/>
      <c r="O277" s="117"/>
      <c r="P277" s="117"/>
      <c r="Q277" s="117"/>
      <c r="R277" s="117"/>
      <c r="S277" s="117"/>
      <c r="T277" s="117"/>
      <c r="U277" s="117"/>
      <c r="V277" s="117"/>
      <c r="W277" s="117"/>
      <c r="X277" s="117"/>
      <c r="Y277" s="117"/>
      <c r="Z277" s="117"/>
      <c r="AA277" s="117"/>
      <c r="AB277" s="117"/>
      <c r="AC277" s="117"/>
      <c r="AD277" s="117"/>
      <c r="AE277" s="117"/>
      <c r="AF277" s="117"/>
      <c r="AG277" s="117"/>
      <c r="AH277" s="117"/>
      <c r="AI277" s="117"/>
      <c r="AJ277" s="117"/>
      <c r="AK277" s="117"/>
      <c r="AL277" s="117"/>
      <c r="AM277" s="1700" t="s">
        <v>1030</v>
      </c>
      <c r="AN277" s="1701" t="s">
        <v>941</v>
      </c>
      <c r="AO277" s="118"/>
      <c r="AP277" s="118"/>
      <c r="AQ277" s="117"/>
      <c r="AR277" s="117"/>
      <c r="AS277" s="117"/>
      <c r="AT277" s="117"/>
      <c r="AU277" s="117"/>
      <c r="AV277" s="117"/>
      <c r="AW277" s="117"/>
      <c r="AX277" s="117"/>
    </row>
    <row r="278" spans="1:50" ht="21" x14ac:dyDescent="0.25">
      <c r="A278" s="879"/>
      <c r="B278" s="117"/>
      <c r="C278" s="117"/>
      <c r="D278" s="117"/>
      <c r="E278" s="117"/>
      <c r="F278" s="117"/>
      <c r="G278" s="117"/>
      <c r="H278" s="117"/>
      <c r="I278" s="117"/>
      <c r="J278" s="117"/>
      <c r="K278" s="117"/>
      <c r="L278" s="117"/>
      <c r="M278" s="117"/>
      <c r="N278" s="117"/>
      <c r="O278" s="117"/>
      <c r="P278" s="117"/>
      <c r="Q278" s="117"/>
      <c r="R278" s="117"/>
      <c r="S278" s="117"/>
      <c r="T278" s="117"/>
      <c r="U278" s="117"/>
      <c r="V278" s="117"/>
      <c r="W278" s="117"/>
      <c r="X278" s="117"/>
      <c r="Y278" s="117"/>
      <c r="Z278" s="117"/>
      <c r="AA278" s="117"/>
      <c r="AB278" s="117"/>
      <c r="AC278" s="117"/>
      <c r="AD278" s="117"/>
      <c r="AE278" s="117"/>
      <c r="AF278" s="117"/>
      <c r="AG278" s="117"/>
      <c r="AH278" s="117"/>
      <c r="AI278" s="117"/>
      <c r="AJ278" s="117"/>
      <c r="AK278" s="117"/>
      <c r="AL278" s="117"/>
      <c r="AM278" s="1700" t="s">
        <v>1031</v>
      </c>
      <c r="AN278" s="1705" t="s">
        <v>1032</v>
      </c>
      <c r="AO278" s="118"/>
      <c r="AP278" s="118"/>
      <c r="AQ278" s="117"/>
      <c r="AR278" s="117"/>
      <c r="AS278" s="117"/>
      <c r="AT278" s="117"/>
      <c r="AU278" s="117"/>
      <c r="AV278" s="117"/>
      <c r="AW278" s="117"/>
      <c r="AX278" s="117"/>
    </row>
    <row r="279" spans="1:50" x14ac:dyDescent="0.25">
      <c r="A279" s="879"/>
      <c r="B279" s="117"/>
      <c r="C279" s="117"/>
      <c r="D279" s="117"/>
      <c r="E279" s="117"/>
      <c r="F279" s="117"/>
      <c r="G279" s="117"/>
      <c r="H279" s="117"/>
      <c r="I279" s="117"/>
      <c r="J279" s="117"/>
      <c r="K279" s="117"/>
      <c r="L279" s="117"/>
      <c r="M279" s="117"/>
      <c r="N279" s="117"/>
      <c r="O279" s="117"/>
      <c r="P279" s="117"/>
      <c r="Q279" s="117"/>
      <c r="R279" s="117"/>
      <c r="S279" s="117"/>
      <c r="T279" s="117"/>
      <c r="U279" s="117"/>
      <c r="V279" s="117"/>
      <c r="W279" s="117"/>
      <c r="X279" s="117"/>
      <c r="Y279" s="117"/>
      <c r="Z279" s="117"/>
      <c r="AA279" s="117"/>
      <c r="AB279" s="117"/>
      <c r="AC279" s="117"/>
      <c r="AD279" s="117"/>
      <c r="AE279" s="117"/>
      <c r="AF279" s="117"/>
      <c r="AG279" s="117"/>
      <c r="AH279" s="117"/>
      <c r="AI279" s="117"/>
      <c r="AJ279" s="117"/>
      <c r="AK279" s="117"/>
      <c r="AL279" s="117"/>
      <c r="AM279" s="1700" t="s">
        <v>1033</v>
      </c>
      <c r="AN279" s="1701" t="s">
        <v>1034</v>
      </c>
      <c r="AO279" s="118"/>
      <c r="AP279" s="118"/>
      <c r="AQ279" s="117"/>
      <c r="AR279" s="117"/>
      <c r="AS279" s="117"/>
      <c r="AT279" s="117"/>
      <c r="AU279" s="117"/>
      <c r="AV279" s="117"/>
      <c r="AW279" s="117"/>
      <c r="AX279" s="117"/>
    </row>
    <row r="280" spans="1:50" ht="21" x14ac:dyDescent="0.25">
      <c r="A280" s="879"/>
      <c r="B280" s="117"/>
      <c r="C280" s="117"/>
      <c r="D280" s="117"/>
      <c r="E280" s="117"/>
      <c r="F280" s="117"/>
      <c r="G280" s="117"/>
      <c r="H280" s="117"/>
      <c r="I280" s="117"/>
      <c r="J280" s="117"/>
      <c r="K280" s="117"/>
      <c r="L280" s="117"/>
      <c r="M280" s="117"/>
      <c r="N280" s="117"/>
      <c r="O280" s="117"/>
      <c r="P280" s="117"/>
      <c r="Q280" s="117"/>
      <c r="R280" s="117"/>
      <c r="S280" s="117"/>
      <c r="T280" s="117"/>
      <c r="U280" s="117"/>
      <c r="V280" s="117"/>
      <c r="W280" s="117"/>
      <c r="X280" s="117"/>
      <c r="Y280" s="117"/>
      <c r="Z280" s="117"/>
      <c r="AA280" s="117"/>
      <c r="AB280" s="117"/>
      <c r="AC280" s="117"/>
      <c r="AD280" s="117"/>
      <c r="AE280" s="117"/>
      <c r="AF280" s="117"/>
      <c r="AG280" s="117"/>
      <c r="AH280" s="117"/>
      <c r="AI280" s="117"/>
      <c r="AJ280" s="117"/>
      <c r="AK280" s="117"/>
      <c r="AL280" s="117"/>
      <c r="AM280" s="1700" t="s">
        <v>1035</v>
      </c>
      <c r="AN280" s="1705" t="s">
        <v>1036</v>
      </c>
      <c r="AO280" s="118"/>
      <c r="AP280" s="118"/>
      <c r="AQ280" s="117"/>
      <c r="AR280" s="117"/>
      <c r="AS280" s="117"/>
      <c r="AT280" s="117"/>
      <c r="AU280" s="117"/>
      <c r="AV280" s="117"/>
      <c r="AW280" s="117"/>
      <c r="AX280" s="117"/>
    </row>
    <row r="281" spans="1:50" ht="21" x14ac:dyDescent="0.25">
      <c r="A281" s="879"/>
      <c r="B281" s="117"/>
      <c r="C281" s="117"/>
      <c r="D281" s="117"/>
      <c r="E281" s="117"/>
      <c r="F281" s="117"/>
      <c r="G281" s="117"/>
      <c r="H281" s="117"/>
      <c r="I281" s="117"/>
      <c r="J281" s="117"/>
      <c r="K281" s="117"/>
      <c r="L281" s="117"/>
      <c r="M281" s="117"/>
      <c r="N281" s="117"/>
      <c r="O281" s="117"/>
      <c r="P281" s="117"/>
      <c r="Q281" s="117"/>
      <c r="R281" s="117"/>
      <c r="S281" s="117"/>
      <c r="T281" s="117"/>
      <c r="U281" s="117"/>
      <c r="V281" s="117"/>
      <c r="W281" s="117"/>
      <c r="X281" s="117"/>
      <c r="Y281" s="117"/>
      <c r="Z281" s="117"/>
      <c r="AA281" s="117"/>
      <c r="AB281" s="117"/>
      <c r="AC281" s="117"/>
      <c r="AD281" s="117"/>
      <c r="AE281" s="117"/>
      <c r="AF281" s="117"/>
      <c r="AG281" s="117"/>
      <c r="AH281" s="117"/>
      <c r="AI281" s="117"/>
      <c r="AJ281" s="117"/>
      <c r="AK281" s="117"/>
      <c r="AL281" s="117"/>
      <c r="AM281" s="1700" t="s">
        <v>1037</v>
      </c>
      <c r="AN281" s="1701" t="s">
        <v>1038</v>
      </c>
      <c r="AO281" s="118"/>
      <c r="AP281" s="118"/>
      <c r="AQ281" s="117"/>
      <c r="AR281" s="117"/>
      <c r="AS281" s="117"/>
      <c r="AT281" s="117"/>
      <c r="AU281" s="117"/>
      <c r="AV281" s="117"/>
      <c r="AW281" s="117"/>
      <c r="AX281" s="117"/>
    </row>
    <row r="282" spans="1:50" ht="21" x14ac:dyDescent="0.25">
      <c r="A282" s="879"/>
      <c r="B282" s="117"/>
      <c r="C282" s="117"/>
      <c r="D282" s="117"/>
      <c r="E282" s="117"/>
      <c r="F282" s="117"/>
      <c r="G282" s="117"/>
      <c r="H282" s="117"/>
      <c r="I282" s="117"/>
      <c r="J282" s="117"/>
      <c r="K282" s="117"/>
      <c r="L282" s="117"/>
      <c r="M282" s="117"/>
      <c r="N282" s="117"/>
      <c r="O282" s="117"/>
      <c r="P282" s="117"/>
      <c r="Q282" s="117"/>
      <c r="R282" s="117"/>
      <c r="S282" s="117"/>
      <c r="T282" s="117"/>
      <c r="U282" s="117"/>
      <c r="V282" s="117"/>
      <c r="W282" s="117"/>
      <c r="X282" s="117"/>
      <c r="Y282" s="117"/>
      <c r="Z282" s="117"/>
      <c r="AA282" s="117"/>
      <c r="AB282" s="117"/>
      <c r="AC282" s="117"/>
      <c r="AD282" s="117"/>
      <c r="AE282" s="117"/>
      <c r="AF282" s="117"/>
      <c r="AG282" s="117"/>
      <c r="AH282" s="117"/>
      <c r="AI282" s="117"/>
      <c r="AJ282" s="117"/>
      <c r="AK282" s="117"/>
      <c r="AL282" s="117"/>
      <c r="AM282" s="1700" t="s">
        <v>1039</v>
      </c>
      <c r="AN282" s="1701" t="s">
        <v>1040</v>
      </c>
      <c r="AO282" s="118"/>
      <c r="AP282" s="118"/>
      <c r="AQ282" s="117"/>
      <c r="AR282" s="117"/>
      <c r="AS282" s="117"/>
      <c r="AT282" s="117"/>
      <c r="AU282" s="117"/>
      <c r="AV282" s="117"/>
      <c r="AW282" s="117"/>
      <c r="AX282" s="117"/>
    </row>
    <row r="283" spans="1:50" ht="21" x14ac:dyDescent="0.25">
      <c r="A283" s="879"/>
      <c r="B283" s="117"/>
      <c r="C283" s="117"/>
      <c r="D283" s="117"/>
      <c r="E283" s="117"/>
      <c r="F283" s="117"/>
      <c r="G283" s="117"/>
      <c r="H283" s="117"/>
      <c r="I283" s="117"/>
      <c r="J283" s="117"/>
      <c r="K283" s="117"/>
      <c r="L283" s="117"/>
      <c r="M283" s="117"/>
      <c r="N283" s="117"/>
      <c r="O283" s="117"/>
      <c r="P283" s="117"/>
      <c r="Q283" s="117"/>
      <c r="R283" s="117"/>
      <c r="S283" s="117"/>
      <c r="T283" s="117"/>
      <c r="U283" s="117"/>
      <c r="V283" s="117"/>
      <c r="W283" s="117"/>
      <c r="X283" s="117"/>
      <c r="Y283" s="117"/>
      <c r="Z283" s="117"/>
      <c r="AA283" s="117"/>
      <c r="AB283" s="117"/>
      <c r="AC283" s="117"/>
      <c r="AD283" s="117"/>
      <c r="AE283" s="117"/>
      <c r="AF283" s="117"/>
      <c r="AG283" s="117"/>
      <c r="AH283" s="117"/>
      <c r="AI283" s="117"/>
      <c r="AJ283" s="117"/>
      <c r="AK283" s="117"/>
      <c r="AL283" s="117"/>
      <c r="AM283" s="1700" t="s">
        <v>1041</v>
      </c>
      <c r="AN283" s="1705" t="s">
        <v>1042</v>
      </c>
      <c r="AO283" s="118"/>
      <c r="AP283" s="118"/>
      <c r="AQ283" s="117"/>
      <c r="AR283" s="117"/>
      <c r="AS283" s="117"/>
      <c r="AT283" s="117"/>
      <c r="AU283" s="117"/>
      <c r="AV283" s="117"/>
      <c r="AW283" s="117"/>
      <c r="AX283" s="117"/>
    </row>
    <row r="284" spans="1:50" x14ac:dyDescent="0.25">
      <c r="A284" s="879"/>
      <c r="B284" s="117"/>
      <c r="C284" s="117"/>
      <c r="D284" s="117"/>
      <c r="E284" s="117"/>
      <c r="F284" s="117"/>
      <c r="G284" s="117"/>
      <c r="H284" s="117"/>
      <c r="I284" s="117"/>
      <c r="J284" s="117"/>
      <c r="K284" s="117"/>
      <c r="L284" s="117"/>
      <c r="M284" s="117"/>
      <c r="N284" s="117"/>
      <c r="O284" s="117"/>
      <c r="P284" s="117"/>
      <c r="Q284" s="117"/>
      <c r="R284" s="117"/>
      <c r="S284" s="117"/>
      <c r="T284" s="117"/>
      <c r="U284" s="117"/>
      <c r="V284" s="117"/>
      <c r="W284" s="117"/>
      <c r="X284" s="117"/>
      <c r="Y284" s="117"/>
      <c r="Z284" s="117"/>
      <c r="AA284" s="117"/>
      <c r="AB284" s="117"/>
      <c r="AC284" s="117"/>
      <c r="AD284" s="117"/>
      <c r="AE284" s="117"/>
      <c r="AF284" s="117"/>
      <c r="AG284" s="117"/>
      <c r="AH284" s="117"/>
      <c r="AI284" s="117"/>
      <c r="AJ284" s="117"/>
      <c r="AK284" s="117"/>
      <c r="AL284" s="117"/>
      <c r="AM284" s="1710"/>
      <c r="AN284" s="1710"/>
      <c r="AO284" s="118"/>
      <c r="AP284" s="118"/>
      <c r="AQ284" s="117"/>
      <c r="AR284" s="117"/>
      <c r="AS284" s="117"/>
      <c r="AT284" s="117"/>
      <c r="AU284" s="117"/>
      <c r="AV284" s="117"/>
      <c r="AW284" s="117"/>
      <c r="AX284" s="117"/>
    </row>
    <row r="285" spans="1:50" ht="21" x14ac:dyDescent="0.25">
      <c r="A285" s="879"/>
      <c r="B285" s="117"/>
      <c r="C285" s="117"/>
      <c r="D285" s="117"/>
      <c r="E285" s="117"/>
      <c r="F285" s="117"/>
      <c r="G285" s="117"/>
      <c r="H285" s="117"/>
      <c r="I285" s="117"/>
      <c r="J285" s="117"/>
      <c r="K285" s="117"/>
      <c r="L285" s="117"/>
      <c r="M285" s="117"/>
      <c r="N285" s="117"/>
      <c r="O285" s="117"/>
      <c r="P285" s="117"/>
      <c r="Q285" s="117"/>
      <c r="R285" s="117"/>
      <c r="S285" s="117"/>
      <c r="T285" s="117"/>
      <c r="U285" s="117"/>
      <c r="V285" s="117"/>
      <c r="W285" s="117"/>
      <c r="X285" s="117"/>
      <c r="Y285" s="117"/>
      <c r="Z285" s="117"/>
      <c r="AA285" s="117"/>
      <c r="AB285" s="117"/>
      <c r="AC285" s="117"/>
      <c r="AD285" s="117"/>
      <c r="AE285" s="117"/>
      <c r="AF285" s="117"/>
      <c r="AG285" s="117"/>
      <c r="AH285" s="117"/>
      <c r="AI285" s="117"/>
      <c r="AJ285" s="117"/>
      <c r="AK285" s="117"/>
      <c r="AL285" s="117"/>
      <c r="AM285" s="1700" t="s">
        <v>1043</v>
      </c>
      <c r="AN285" s="1701" t="s">
        <v>957</v>
      </c>
      <c r="AO285" s="118"/>
      <c r="AP285" s="118"/>
      <c r="AQ285" s="117"/>
      <c r="AR285" s="117"/>
      <c r="AS285" s="117"/>
      <c r="AT285" s="117"/>
      <c r="AU285" s="117"/>
      <c r="AV285" s="117"/>
      <c r="AW285" s="117"/>
      <c r="AX285" s="117"/>
    </row>
    <row r="286" spans="1:50" x14ac:dyDescent="0.25">
      <c r="A286" s="879"/>
      <c r="B286" s="117"/>
      <c r="C286" s="117"/>
      <c r="D286" s="117"/>
      <c r="E286" s="117"/>
      <c r="F286" s="117"/>
      <c r="G286" s="117"/>
      <c r="H286" s="117"/>
      <c r="I286" s="117"/>
      <c r="J286" s="117"/>
      <c r="K286" s="117"/>
      <c r="L286" s="117"/>
      <c r="M286" s="117"/>
      <c r="N286" s="117"/>
      <c r="O286" s="117"/>
      <c r="P286" s="117"/>
      <c r="Q286" s="117"/>
      <c r="R286" s="117"/>
      <c r="S286" s="117"/>
      <c r="T286" s="117"/>
      <c r="U286" s="117"/>
      <c r="V286" s="117"/>
      <c r="W286" s="117"/>
      <c r="X286" s="117"/>
      <c r="Y286" s="117"/>
      <c r="Z286" s="117"/>
      <c r="AA286" s="117"/>
      <c r="AB286" s="117"/>
      <c r="AC286" s="117"/>
      <c r="AD286" s="117"/>
      <c r="AE286" s="117"/>
      <c r="AF286" s="117"/>
      <c r="AG286" s="117"/>
      <c r="AH286" s="117"/>
      <c r="AI286" s="117"/>
      <c r="AJ286" s="117"/>
      <c r="AK286" s="117"/>
      <c r="AL286" s="117"/>
      <c r="AM286" s="1710"/>
      <c r="AN286" s="1710"/>
      <c r="AO286" s="118"/>
      <c r="AP286" s="118"/>
      <c r="AQ286" s="117"/>
      <c r="AR286" s="117"/>
      <c r="AS286" s="117"/>
      <c r="AT286" s="117"/>
      <c r="AU286" s="117"/>
      <c r="AV286" s="117"/>
      <c r="AW286" s="117"/>
      <c r="AX286" s="117"/>
    </row>
    <row r="287" spans="1:50" ht="21" x14ac:dyDescent="0.25">
      <c r="A287" s="879"/>
      <c r="B287" s="117"/>
      <c r="C287" s="117"/>
      <c r="D287" s="117"/>
      <c r="E287" s="117"/>
      <c r="F287" s="117"/>
      <c r="G287" s="117"/>
      <c r="H287" s="117"/>
      <c r="I287" s="117"/>
      <c r="J287" s="117"/>
      <c r="K287" s="117"/>
      <c r="L287" s="117"/>
      <c r="M287" s="117"/>
      <c r="N287" s="117"/>
      <c r="O287" s="117"/>
      <c r="P287" s="117"/>
      <c r="Q287" s="117"/>
      <c r="R287" s="117"/>
      <c r="S287" s="117"/>
      <c r="T287" s="117"/>
      <c r="U287" s="117"/>
      <c r="V287" s="117"/>
      <c r="W287" s="117"/>
      <c r="X287" s="117"/>
      <c r="Y287" s="117"/>
      <c r="Z287" s="117"/>
      <c r="AA287" s="117"/>
      <c r="AB287" s="117"/>
      <c r="AC287" s="117"/>
      <c r="AD287" s="117"/>
      <c r="AE287" s="117"/>
      <c r="AF287" s="117"/>
      <c r="AG287" s="117"/>
      <c r="AH287" s="117"/>
      <c r="AI287" s="117"/>
      <c r="AJ287" s="117"/>
      <c r="AK287" s="117"/>
      <c r="AL287" s="117"/>
      <c r="AM287" s="1700" t="s">
        <v>1044</v>
      </c>
      <c r="AN287" s="1705" t="s">
        <v>1045</v>
      </c>
      <c r="AO287" s="118"/>
      <c r="AP287" s="118"/>
      <c r="AQ287" s="117"/>
      <c r="AR287" s="117"/>
      <c r="AS287" s="117"/>
      <c r="AT287" s="117"/>
      <c r="AU287" s="117"/>
      <c r="AV287" s="117"/>
      <c r="AW287" s="117"/>
      <c r="AX287" s="117"/>
    </row>
    <row r="288" spans="1:50" x14ac:dyDescent="0.25">
      <c r="A288" s="879"/>
      <c r="B288" s="117"/>
      <c r="C288" s="117"/>
      <c r="D288" s="117"/>
      <c r="E288" s="117"/>
      <c r="F288" s="117"/>
      <c r="G288" s="117"/>
      <c r="H288" s="117"/>
      <c r="I288" s="117"/>
      <c r="J288" s="117"/>
      <c r="K288" s="117"/>
      <c r="L288" s="117"/>
      <c r="M288" s="117"/>
      <c r="N288" s="117"/>
      <c r="O288" s="117"/>
      <c r="P288" s="117"/>
      <c r="Q288" s="117"/>
      <c r="R288" s="117"/>
      <c r="S288" s="117"/>
      <c r="T288" s="117"/>
      <c r="U288" s="117"/>
      <c r="V288" s="117"/>
      <c r="W288" s="117"/>
      <c r="X288" s="117"/>
      <c r="Y288" s="117"/>
      <c r="Z288" s="117"/>
      <c r="AA288" s="117"/>
      <c r="AB288" s="117"/>
      <c r="AC288" s="117"/>
      <c r="AD288" s="117"/>
      <c r="AE288" s="117"/>
      <c r="AF288" s="117"/>
      <c r="AG288" s="117"/>
      <c r="AH288" s="117"/>
      <c r="AI288" s="117"/>
      <c r="AJ288" s="117"/>
      <c r="AK288" s="117"/>
      <c r="AL288" s="117"/>
      <c r="AM288" s="1710"/>
      <c r="AN288" s="1710"/>
      <c r="AO288" s="118"/>
      <c r="AP288" s="118"/>
      <c r="AQ288" s="117"/>
      <c r="AR288" s="117"/>
      <c r="AS288" s="117"/>
      <c r="AT288" s="117"/>
      <c r="AU288" s="117"/>
      <c r="AV288" s="117"/>
      <c r="AW288" s="117"/>
      <c r="AX288" s="117"/>
    </row>
    <row r="289" spans="1:50" ht="21" x14ac:dyDescent="0.25">
      <c r="A289" s="879"/>
      <c r="B289" s="117"/>
      <c r="C289" s="117"/>
      <c r="D289" s="117"/>
      <c r="E289" s="117"/>
      <c r="F289" s="117"/>
      <c r="G289" s="117"/>
      <c r="H289" s="117"/>
      <c r="I289" s="117"/>
      <c r="J289" s="117"/>
      <c r="K289" s="117"/>
      <c r="L289" s="117"/>
      <c r="M289" s="117"/>
      <c r="N289" s="117"/>
      <c r="O289" s="117"/>
      <c r="P289" s="117"/>
      <c r="Q289" s="117"/>
      <c r="R289" s="117"/>
      <c r="S289" s="117"/>
      <c r="T289" s="117"/>
      <c r="U289" s="117"/>
      <c r="V289" s="117"/>
      <c r="W289" s="117"/>
      <c r="X289" s="117"/>
      <c r="Y289" s="117"/>
      <c r="Z289" s="117"/>
      <c r="AA289" s="117"/>
      <c r="AB289" s="117"/>
      <c r="AC289" s="117"/>
      <c r="AD289" s="117"/>
      <c r="AE289" s="117"/>
      <c r="AF289" s="117"/>
      <c r="AG289" s="117"/>
      <c r="AH289" s="117"/>
      <c r="AI289" s="117"/>
      <c r="AJ289" s="117"/>
      <c r="AK289" s="117"/>
      <c r="AL289" s="117"/>
      <c r="AM289" s="1700" t="s">
        <v>1046</v>
      </c>
      <c r="AN289" s="1701" t="s">
        <v>961</v>
      </c>
      <c r="AO289" s="118"/>
      <c r="AP289" s="118"/>
      <c r="AQ289" s="117"/>
      <c r="AR289" s="117"/>
      <c r="AS289" s="117"/>
      <c r="AT289" s="117"/>
      <c r="AU289" s="117"/>
      <c r="AV289" s="117"/>
      <c r="AW289" s="117"/>
      <c r="AX289" s="117"/>
    </row>
    <row r="290" spans="1:50" ht="21" x14ac:dyDescent="0.25">
      <c r="A290" s="879"/>
      <c r="B290" s="117"/>
      <c r="C290" s="117"/>
      <c r="D290" s="117"/>
      <c r="E290" s="117"/>
      <c r="F290" s="117"/>
      <c r="G290" s="117"/>
      <c r="H290" s="117"/>
      <c r="I290" s="117"/>
      <c r="J290" s="117"/>
      <c r="K290" s="117"/>
      <c r="L290" s="117"/>
      <c r="M290" s="117"/>
      <c r="N290" s="117"/>
      <c r="O290" s="117"/>
      <c r="P290" s="117"/>
      <c r="Q290" s="117"/>
      <c r="R290" s="117"/>
      <c r="S290" s="117"/>
      <c r="T290" s="117"/>
      <c r="U290" s="117"/>
      <c r="V290" s="117"/>
      <c r="W290" s="117"/>
      <c r="X290" s="117"/>
      <c r="Y290" s="117"/>
      <c r="Z290" s="117"/>
      <c r="AA290" s="117"/>
      <c r="AB290" s="117"/>
      <c r="AC290" s="117"/>
      <c r="AD290" s="117"/>
      <c r="AE290" s="117"/>
      <c r="AF290" s="117"/>
      <c r="AG290" s="117"/>
      <c r="AH290" s="117"/>
      <c r="AI290" s="117"/>
      <c r="AJ290" s="117"/>
      <c r="AK290" s="117"/>
      <c r="AL290" s="117"/>
      <c r="AM290" s="1700" t="s">
        <v>1047</v>
      </c>
      <c r="AN290" s="1700" t="s">
        <v>1048</v>
      </c>
      <c r="AO290" s="118"/>
      <c r="AP290" s="118"/>
      <c r="AQ290" s="117"/>
      <c r="AR290" s="117"/>
      <c r="AS290" s="117"/>
      <c r="AT290" s="117"/>
      <c r="AU290" s="117"/>
      <c r="AV290" s="117"/>
      <c r="AW290" s="117"/>
      <c r="AX290" s="117"/>
    </row>
    <row r="291" spans="1:50" ht="31.5" x14ac:dyDescent="0.25">
      <c r="A291" s="879"/>
      <c r="B291" s="117"/>
      <c r="C291" s="117"/>
      <c r="D291" s="117"/>
      <c r="E291" s="117"/>
      <c r="F291" s="117"/>
      <c r="G291" s="117"/>
      <c r="H291" s="117"/>
      <c r="I291" s="117"/>
      <c r="J291" s="117"/>
      <c r="K291" s="117"/>
      <c r="L291" s="117"/>
      <c r="M291" s="117"/>
      <c r="N291" s="117"/>
      <c r="O291" s="117"/>
      <c r="P291" s="117"/>
      <c r="Q291" s="117"/>
      <c r="R291" s="117"/>
      <c r="S291" s="117"/>
      <c r="T291" s="117"/>
      <c r="U291" s="117"/>
      <c r="V291" s="117"/>
      <c r="W291" s="117"/>
      <c r="X291" s="117"/>
      <c r="Y291" s="117"/>
      <c r="Z291" s="117"/>
      <c r="AA291" s="117"/>
      <c r="AB291" s="117"/>
      <c r="AC291" s="117"/>
      <c r="AD291" s="117"/>
      <c r="AE291" s="117"/>
      <c r="AF291" s="117"/>
      <c r="AG291" s="117"/>
      <c r="AH291" s="117"/>
      <c r="AI291" s="117"/>
      <c r="AJ291" s="117"/>
      <c r="AK291" s="117"/>
      <c r="AL291" s="117"/>
      <c r="AM291" s="1700" t="s">
        <v>1049</v>
      </c>
      <c r="AN291" s="1705" t="s">
        <v>1050</v>
      </c>
      <c r="AO291" s="118"/>
      <c r="AP291" s="118"/>
      <c r="AQ291" s="117"/>
      <c r="AR291" s="117"/>
      <c r="AS291" s="117"/>
      <c r="AT291" s="117"/>
      <c r="AU291" s="117"/>
      <c r="AV291" s="117"/>
      <c r="AW291" s="117"/>
      <c r="AX291" s="117"/>
    </row>
    <row r="292" spans="1:50" ht="21" x14ac:dyDescent="0.25">
      <c r="A292" s="879"/>
      <c r="B292" s="117"/>
      <c r="C292" s="117"/>
      <c r="D292" s="117"/>
      <c r="E292" s="117"/>
      <c r="F292" s="117"/>
      <c r="G292" s="117"/>
      <c r="H292" s="117"/>
      <c r="I292" s="117"/>
      <c r="J292" s="117"/>
      <c r="K292" s="117"/>
      <c r="L292" s="117"/>
      <c r="M292" s="117"/>
      <c r="N292" s="117"/>
      <c r="O292" s="117"/>
      <c r="P292" s="117"/>
      <c r="Q292" s="117"/>
      <c r="R292" s="117"/>
      <c r="S292" s="117"/>
      <c r="T292" s="117"/>
      <c r="U292" s="117"/>
      <c r="V292" s="117"/>
      <c r="W292" s="117"/>
      <c r="X292" s="117"/>
      <c r="Y292" s="117"/>
      <c r="Z292" s="117"/>
      <c r="AA292" s="117"/>
      <c r="AB292" s="117"/>
      <c r="AC292" s="117"/>
      <c r="AD292" s="117"/>
      <c r="AE292" s="117"/>
      <c r="AF292" s="117"/>
      <c r="AG292" s="117"/>
      <c r="AH292" s="117"/>
      <c r="AI292" s="117"/>
      <c r="AJ292" s="117"/>
      <c r="AK292" s="117"/>
      <c r="AL292" s="117"/>
      <c r="AM292" s="1700" t="s">
        <v>1051</v>
      </c>
      <c r="AN292" s="1701" t="s">
        <v>996</v>
      </c>
      <c r="AO292" s="118"/>
      <c r="AP292" s="118"/>
      <c r="AQ292" s="117"/>
      <c r="AR292" s="117"/>
      <c r="AS292" s="117"/>
      <c r="AT292" s="117"/>
      <c r="AU292" s="117"/>
      <c r="AV292" s="117"/>
      <c r="AW292" s="117"/>
      <c r="AX292" s="117"/>
    </row>
    <row r="293" spans="1:50" ht="21" x14ac:dyDescent="0.25">
      <c r="A293" s="879"/>
      <c r="B293" s="117"/>
      <c r="C293" s="117"/>
      <c r="D293" s="117"/>
      <c r="E293" s="117"/>
      <c r="F293" s="117"/>
      <c r="G293" s="117"/>
      <c r="H293" s="117"/>
      <c r="I293" s="117"/>
      <c r="J293" s="117"/>
      <c r="K293" s="117"/>
      <c r="L293" s="117"/>
      <c r="M293" s="117"/>
      <c r="N293" s="117"/>
      <c r="O293" s="117"/>
      <c r="P293" s="117"/>
      <c r="Q293" s="117"/>
      <c r="R293" s="117"/>
      <c r="S293" s="117"/>
      <c r="T293" s="117"/>
      <c r="U293" s="117"/>
      <c r="V293" s="117"/>
      <c r="W293" s="117"/>
      <c r="X293" s="117"/>
      <c r="Y293" s="117"/>
      <c r="Z293" s="117"/>
      <c r="AA293" s="117"/>
      <c r="AB293" s="117"/>
      <c r="AC293" s="117"/>
      <c r="AD293" s="117"/>
      <c r="AE293" s="117"/>
      <c r="AF293" s="117"/>
      <c r="AG293" s="117"/>
      <c r="AH293" s="117"/>
      <c r="AI293" s="117"/>
      <c r="AJ293" s="117"/>
      <c r="AK293" s="117"/>
      <c r="AL293" s="117"/>
      <c r="AM293" s="1700" t="s">
        <v>1052</v>
      </c>
      <c r="AN293" s="1701" t="s">
        <v>951</v>
      </c>
      <c r="AO293" s="118"/>
      <c r="AP293" s="118"/>
      <c r="AQ293" s="117"/>
      <c r="AR293" s="117"/>
      <c r="AS293" s="117"/>
      <c r="AT293" s="117"/>
      <c r="AU293" s="117"/>
      <c r="AV293" s="117"/>
      <c r="AW293" s="117"/>
      <c r="AX293" s="117"/>
    </row>
    <row r="294" spans="1:50" x14ac:dyDescent="0.25">
      <c r="A294" s="879"/>
      <c r="B294" s="117"/>
      <c r="C294" s="117"/>
      <c r="D294" s="117"/>
      <c r="E294" s="117"/>
      <c r="F294" s="117"/>
      <c r="G294" s="117"/>
      <c r="H294" s="117"/>
      <c r="I294" s="117"/>
      <c r="J294" s="117"/>
      <c r="K294" s="117"/>
      <c r="L294" s="117"/>
      <c r="M294" s="117"/>
      <c r="N294" s="117"/>
      <c r="O294" s="117"/>
      <c r="P294" s="117"/>
      <c r="Q294" s="117"/>
      <c r="R294" s="117"/>
      <c r="S294" s="117"/>
      <c r="T294" s="117"/>
      <c r="U294" s="117"/>
      <c r="V294" s="117"/>
      <c r="W294" s="117"/>
      <c r="X294" s="117"/>
      <c r="Y294" s="117"/>
      <c r="Z294" s="117"/>
      <c r="AA294" s="117"/>
      <c r="AB294" s="117"/>
      <c r="AC294" s="117"/>
      <c r="AD294" s="117"/>
      <c r="AE294" s="117"/>
      <c r="AF294" s="117"/>
      <c r="AG294" s="117"/>
      <c r="AH294" s="117"/>
      <c r="AI294" s="117"/>
      <c r="AJ294" s="117"/>
      <c r="AK294" s="117"/>
      <c r="AL294" s="117"/>
      <c r="AM294" s="1710"/>
      <c r="AN294" s="1710"/>
      <c r="AO294" s="118"/>
      <c r="AP294" s="118"/>
      <c r="AQ294" s="117"/>
      <c r="AR294" s="117"/>
      <c r="AS294" s="117"/>
      <c r="AT294" s="117"/>
      <c r="AU294" s="117"/>
      <c r="AV294" s="117"/>
      <c r="AW294" s="117"/>
      <c r="AX294" s="117"/>
    </row>
    <row r="295" spans="1:50" ht="21" x14ac:dyDescent="0.25">
      <c r="A295" s="879"/>
      <c r="B295" s="117"/>
      <c r="C295" s="117"/>
      <c r="D295" s="117"/>
      <c r="E295" s="117"/>
      <c r="F295" s="117"/>
      <c r="G295" s="117"/>
      <c r="H295" s="117"/>
      <c r="I295" s="117"/>
      <c r="J295" s="117"/>
      <c r="K295" s="117"/>
      <c r="L295" s="117"/>
      <c r="M295" s="117"/>
      <c r="N295" s="117"/>
      <c r="O295" s="117"/>
      <c r="P295" s="117"/>
      <c r="Q295" s="117"/>
      <c r="R295" s="117"/>
      <c r="S295" s="117"/>
      <c r="T295" s="117"/>
      <c r="U295" s="117"/>
      <c r="V295" s="117"/>
      <c r="W295" s="117"/>
      <c r="X295" s="117"/>
      <c r="Y295" s="117"/>
      <c r="Z295" s="117"/>
      <c r="AA295" s="117"/>
      <c r="AB295" s="117"/>
      <c r="AC295" s="117"/>
      <c r="AD295" s="117"/>
      <c r="AE295" s="117"/>
      <c r="AF295" s="117"/>
      <c r="AG295" s="117"/>
      <c r="AH295" s="117"/>
      <c r="AI295" s="117"/>
      <c r="AJ295" s="117"/>
      <c r="AK295" s="117"/>
      <c r="AL295" s="117"/>
      <c r="AM295" s="1700" t="s">
        <v>1053</v>
      </c>
      <c r="AN295" s="1701" t="s">
        <v>1054</v>
      </c>
      <c r="AO295" s="118"/>
      <c r="AP295" s="118"/>
      <c r="AQ295" s="117"/>
      <c r="AR295" s="117"/>
      <c r="AS295" s="117"/>
      <c r="AT295" s="117"/>
      <c r="AU295" s="117"/>
      <c r="AV295" s="117"/>
      <c r="AW295" s="117"/>
      <c r="AX295" s="117"/>
    </row>
    <row r="296" spans="1:50" ht="21" x14ac:dyDescent="0.25">
      <c r="A296" s="879"/>
      <c r="B296" s="117"/>
      <c r="C296" s="117"/>
      <c r="D296" s="117"/>
      <c r="E296" s="117"/>
      <c r="F296" s="117"/>
      <c r="G296" s="117"/>
      <c r="H296" s="117"/>
      <c r="I296" s="117"/>
      <c r="J296" s="117"/>
      <c r="K296" s="117"/>
      <c r="L296" s="117"/>
      <c r="M296" s="117"/>
      <c r="N296" s="117"/>
      <c r="O296" s="117"/>
      <c r="P296" s="117"/>
      <c r="Q296" s="117"/>
      <c r="R296" s="117"/>
      <c r="S296" s="117"/>
      <c r="T296" s="117"/>
      <c r="U296" s="117"/>
      <c r="V296" s="117"/>
      <c r="W296" s="117"/>
      <c r="X296" s="117"/>
      <c r="Y296" s="117"/>
      <c r="Z296" s="117"/>
      <c r="AA296" s="117"/>
      <c r="AB296" s="117"/>
      <c r="AC296" s="117"/>
      <c r="AD296" s="117"/>
      <c r="AE296" s="117"/>
      <c r="AF296" s="117"/>
      <c r="AG296" s="117"/>
      <c r="AH296" s="117"/>
      <c r="AI296" s="117"/>
      <c r="AJ296" s="117"/>
      <c r="AK296" s="117"/>
      <c r="AL296" s="117"/>
      <c r="AM296" s="1710"/>
      <c r="AN296" s="1700" t="s">
        <v>1055</v>
      </c>
      <c r="AO296" s="118"/>
      <c r="AP296" s="118"/>
      <c r="AQ296" s="117"/>
      <c r="AR296" s="117"/>
      <c r="AS296" s="117"/>
      <c r="AT296" s="117"/>
      <c r="AU296" s="117"/>
      <c r="AV296" s="117"/>
      <c r="AW296" s="117"/>
      <c r="AX296" s="117"/>
    </row>
    <row r="297" spans="1:50" x14ac:dyDescent="0.25">
      <c r="A297" s="879"/>
      <c r="B297" s="117"/>
      <c r="C297" s="117"/>
      <c r="D297" s="117"/>
      <c r="E297" s="117"/>
      <c r="F297" s="117"/>
      <c r="G297" s="117"/>
      <c r="H297" s="117"/>
      <c r="I297" s="117"/>
      <c r="J297" s="117"/>
      <c r="K297" s="117"/>
      <c r="L297" s="117"/>
      <c r="M297" s="117"/>
      <c r="N297" s="117"/>
      <c r="O297" s="117"/>
      <c r="P297" s="117"/>
      <c r="Q297" s="117"/>
      <c r="R297" s="117"/>
      <c r="S297" s="117"/>
      <c r="T297" s="117"/>
      <c r="U297" s="117"/>
      <c r="V297" s="117"/>
      <c r="W297" s="117"/>
      <c r="X297" s="117"/>
      <c r="Y297" s="117"/>
      <c r="Z297" s="117"/>
      <c r="AA297" s="117"/>
      <c r="AB297" s="117"/>
      <c r="AC297" s="117"/>
      <c r="AD297" s="117"/>
      <c r="AE297" s="117"/>
      <c r="AF297" s="117"/>
      <c r="AG297" s="117"/>
      <c r="AH297" s="117"/>
      <c r="AI297" s="117"/>
      <c r="AJ297" s="117"/>
      <c r="AK297" s="117"/>
      <c r="AL297" s="117"/>
      <c r="AM297" s="1700" t="s">
        <v>1056</v>
      </c>
      <c r="AN297" s="1701" t="s">
        <v>1057</v>
      </c>
      <c r="AO297" s="118"/>
      <c r="AP297" s="118"/>
      <c r="AQ297" s="117"/>
      <c r="AR297" s="117"/>
      <c r="AS297" s="117"/>
      <c r="AT297" s="117"/>
      <c r="AU297" s="117"/>
      <c r="AV297" s="117"/>
      <c r="AW297" s="117"/>
      <c r="AX297" s="117"/>
    </row>
    <row r="298" spans="1:50" ht="21" x14ac:dyDescent="0.25">
      <c r="A298" s="879"/>
      <c r="B298" s="117"/>
      <c r="C298" s="117"/>
      <c r="D298" s="117"/>
      <c r="E298" s="117"/>
      <c r="F298" s="117"/>
      <c r="G298" s="117"/>
      <c r="H298" s="117"/>
      <c r="I298" s="117"/>
      <c r="J298" s="117"/>
      <c r="K298" s="117"/>
      <c r="L298" s="117"/>
      <c r="M298" s="117"/>
      <c r="N298" s="117"/>
      <c r="O298" s="117"/>
      <c r="P298" s="117"/>
      <c r="Q298" s="117"/>
      <c r="R298" s="117"/>
      <c r="S298" s="117"/>
      <c r="T298" s="117"/>
      <c r="U298" s="117"/>
      <c r="V298" s="117"/>
      <c r="W298" s="117"/>
      <c r="X298" s="117"/>
      <c r="Y298" s="117"/>
      <c r="Z298" s="117"/>
      <c r="AA298" s="117"/>
      <c r="AB298" s="117"/>
      <c r="AC298" s="117"/>
      <c r="AD298" s="117"/>
      <c r="AE298" s="117"/>
      <c r="AF298" s="117"/>
      <c r="AG298" s="117"/>
      <c r="AH298" s="117"/>
      <c r="AI298" s="117"/>
      <c r="AJ298" s="117"/>
      <c r="AK298" s="117"/>
      <c r="AL298" s="117"/>
      <c r="AM298" s="1700" t="s">
        <v>1058</v>
      </c>
      <c r="AN298" s="1701" t="s">
        <v>1059</v>
      </c>
      <c r="AO298" s="118"/>
      <c r="AP298" s="118"/>
      <c r="AQ298" s="117"/>
      <c r="AR298" s="117"/>
      <c r="AS298" s="117"/>
      <c r="AT298" s="117"/>
      <c r="AU298" s="117"/>
      <c r="AV298" s="117"/>
      <c r="AW298" s="117"/>
      <c r="AX298" s="117"/>
    </row>
    <row r="299" spans="1:50" ht="21" x14ac:dyDescent="0.25">
      <c r="A299" s="879"/>
      <c r="B299" s="117"/>
      <c r="C299" s="117"/>
      <c r="D299" s="117"/>
      <c r="E299" s="117"/>
      <c r="F299" s="117"/>
      <c r="G299" s="117"/>
      <c r="H299" s="117"/>
      <c r="I299" s="117"/>
      <c r="J299" s="117"/>
      <c r="K299" s="117"/>
      <c r="L299" s="117"/>
      <c r="M299" s="117"/>
      <c r="N299" s="117"/>
      <c r="O299" s="117"/>
      <c r="P299" s="117"/>
      <c r="Q299" s="117"/>
      <c r="R299" s="117"/>
      <c r="S299" s="117"/>
      <c r="T299" s="117"/>
      <c r="U299" s="117"/>
      <c r="V299" s="117"/>
      <c r="W299" s="117"/>
      <c r="X299" s="117"/>
      <c r="Y299" s="117"/>
      <c r="Z299" s="117"/>
      <c r="AA299" s="117"/>
      <c r="AB299" s="117"/>
      <c r="AC299" s="117"/>
      <c r="AD299" s="117"/>
      <c r="AE299" s="117"/>
      <c r="AF299" s="117"/>
      <c r="AG299" s="117"/>
      <c r="AH299" s="117"/>
      <c r="AI299" s="117"/>
      <c r="AJ299" s="117"/>
      <c r="AK299" s="117"/>
      <c r="AL299" s="117"/>
      <c r="AM299" s="1700" t="s">
        <v>1060</v>
      </c>
      <c r="AN299" s="1701" t="s">
        <v>1061</v>
      </c>
      <c r="AO299" s="118"/>
      <c r="AP299" s="118"/>
      <c r="AQ299" s="117"/>
      <c r="AR299" s="117"/>
      <c r="AS299" s="117"/>
      <c r="AT299" s="117"/>
      <c r="AU299" s="117"/>
      <c r="AV299" s="117"/>
      <c r="AW299" s="117"/>
      <c r="AX299" s="117"/>
    </row>
    <row r="300" spans="1:50" x14ac:dyDescent="0.25">
      <c r="A300" s="879"/>
      <c r="B300" s="117"/>
      <c r="C300" s="117"/>
      <c r="D300" s="117"/>
      <c r="E300" s="117"/>
      <c r="F300" s="117"/>
      <c r="G300" s="117"/>
      <c r="H300" s="117"/>
      <c r="I300" s="117"/>
      <c r="J300" s="117"/>
      <c r="K300" s="117"/>
      <c r="L300" s="117"/>
      <c r="M300" s="117"/>
      <c r="N300" s="117"/>
      <c r="O300" s="117"/>
      <c r="P300" s="117"/>
      <c r="Q300" s="117"/>
      <c r="R300" s="117"/>
      <c r="S300" s="117"/>
      <c r="T300" s="117"/>
      <c r="U300" s="117"/>
      <c r="V300" s="117"/>
      <c r="W300" s="117"/>
      <c r="X300" s="117"/>
      <c r="Y300" s="117"/>
      <c r="Z300" s="117"/>
      <c r="AA300" s="117"/>
      <c r="AB300" s="117"/>
      <c r="AC300" s="117"/>
      <c r="AD300" s="117"/>
      <c r="AE300" s="117"/>
      <c r="AF300" s="117"/>
      <c r="AG300" s="117"/>
      <c r="AH300" s="117"/>
      <c r="AI300" s="117"/>
      <c r="AJ300" s="117"/>
      <c r="AK300" s="117"/>
      <c r="AL300" s="117"/>
      <c r="AM300" s="1710"/>
      <c r="AN300" s="1710"/>
      <c r="AO300" s="118"/>
      <c r="AP300" s="118"/>
      <c r="AQ300" s="117"/>
      <c r="AR300" s="117"/>
      <c r="AS300" s="117"/>
      <c r="AT300" s="117"/>
      <c r="AU300" s="117"/>
      <c r="AV300" s="117"/>
      <c r="AW300" s="117"/>
      <c r="AX300" s="117"/>
    </row>
    <row r="301" spans="1:50" ht="21" x14ac:dyDescent="0.25">
      <c r="A301" s="879"/>
      <c r="B301" s="117"/>
      <c r="C301" s="117"/>
      <c r="D301" s="117"/>
      <c r="E301" s="117"/>
      <c r="F301" s="117"/>
      <c r="G301" s="117"/>
      <c r="H301" s="117"/>
      <c r="I301" s="117"/>
      <c r="J301" s="117"/>
      <c r="K301" s="117"/>
      <c r="L301" s="117"/>
      <c r="M301" s="117"/>
      <c r="N301" s="117"/>
      <c r="O301" s="117"/>
      <c r="P301" s="117"/>
      <c r="Q301" s="117"/>
      <c r="R301" s="117"/>
      <c r="S301" s="117"/>
      <c r="T301" s="117"/>
      <c r="U301" s="117"/>
      <c r="V301" s="117"/>
      <c r="W301" s="117"/>
      <c r="X301" s="117"/>
      <c r="Y301" s="117"/>
      <c r="Z301" s="117"/>
      <c r="AA301" s="117"/>
      <c r="AB301" s="117"/>
      <c r="AC301" s="117"/>
      <c r="AD301" s="117"/>
      <c r="AE301" s="117"/>
      <c r="AF301" s="117"/>
      <c r="AG301" s="117"/>
      <c r="AH301" s="117"/>
      <c r="AI301" s="117"/>
      <c r="AJ301" s="117"/>
      <c r="AK301" s="117"/>
      <c r="AL301" s="117"/>
      <c r="AM301" s="1700" t="s">
        <v>1062</v>
      </c>
      <c r="AN301" s="1701" t="s">
        <v>999</v>
      </c>
      <c r="AO301" s="118"/>
      <c r="AP301" s="118"/>
      <c r="AQ301" s="117"/>
      <c r="AR301" s="117"/>
      <c r="AS301" s="117"/>
      <c r="AT301" s="117"/>
      <c r="AU301" s="117"/>
      <c r="AV301" s="117"/>
      <c r="AW301" s="117"/>
      <c r="AX301" s="117"/>
    </row>
    <row r="302" spans="1:50" ht="21" x14ac:dyDescent="0.25">
      <c r="A302" s="879"/>
      <c r="B302" s="117"/>
      <c r="C302" s="117"/>
      <c r="D302" s="117"/>
      <c r="E302" s="117"/>
      <c r="F302" s="117"/>
      <c r="G302" s="117"/>
      <c r="H302" s="117"/>
      <c r="I302" s="117"/>
      <c r="J302" s="117"/>
      <c r="K302" s="117"/>
      <c r="L302" s="117"/>
      <c r="M302" s="117"/>
      <c r="N302" s="117"/>
      <c r="O302" s="117"/>
      <c r="P302" s="117"/>
      <c r="Q302" s="117"/>
      <c r="R302" s="117"/>
      <c r="S302" s="117"/>
      <c r="T302" s="117"/>
      <c r="U302" s="117"/>
      <c r="V302" s="117"/>
      <c r="W302" s="117"/>
      <c r="X302" s="117"/>
      <c r="Y302" s="117"/>
      <c r="Z302" s="117"/>
      <c r="AA302" s="117"/>
      <c r="AB302" s="117"/>
      <c r="AC302" s="117"/>
      <c r="AD302" s="117"/>
      <c r="AE302" s="117"/>
      <c r="AF302" s="117"/>
      <c r="AG302" s="117"/>
      <c r="AH302" s="117"/>
      <c r="AI302" s="117"/>
      <c r="AJ302" s="117"/>
      <c r="AK302" s="117"/>
      <c r="AL302" s="117"/>
      <c r="AM302" s="1700" t="s">
        <v>1063</v>
      </c>
      <c r="AN302" s="1701" t="s">
        <v>1013</v>
      </c>
      <c r="AO302" s="118"/>
      <c r="AP302" s="118"/>
      <c r="AQ302" s="117"/>
      <c r="AR302" s="117"/>
      <c r="AS302" s="117"/>
      <c r="AT302" s="117"/>
      <c r="AU302" s="117"/>
      <c r="AV302" s="117"/>
      <c r="AW302" s="117"/>
      <c r="AX302" s="117"/>
    </row>
    <row r="303" spans="1:50" ht="21" x14ac:dyDescent="0.25">
      <c r="A303" s="879"/>
      <c r="B303" s="117"/>
      <c r="C303" s="117"/>
      <c r="D303" s="117"/>
      <c r="E303" s="117"/>
      <c r="F303" s="117"/>
      <c r="G303" s="117"/>
      <c r="H303" s="117"/>
      <c r="I303" s="117"/>
      <c r="J303" s="117"/>
      <c r="K303" s="117"/>
      <c r="L303" s="117"/>
      <c r="M303" s="117"/>
      <c r="N303" s="117"/>
      <c r="O303" s="117"/>
      <c r="P303" s="117"/>
      <c r="Q303" s="117"/>
      <c r="R303" s="117"/>
      <c r="S303" s="117"/>
      <c r="T303" s="117"/>
      <c r="U303" s="117"/>
      <c r="V303" s="117"/>
      <c r="W303" s="117"/>
      <c r="X303" s="117"/>
      <c r="Y303" s="117"/>
      <c r="Z303" s="117"/>
      <c r="AA303" s="117"/>
      <c r="AB303" s="117"/>
      <c r="AC303" s="117"/>
      <c r="AD303" s="117"/>
      <c r="AE303" s="117"/>
      <c r="AF303" s="117"/>
      <c r="AG303" s="117"/>
      <c r="AH303" s="117"/>
      <c r="AI303" s="117"/>
      <c r="AJ303" s="117"/>
      <c r="AK303" s="117"/>
      <c r="AL303" s="117"/>
      <c r="AM303" s="1700" t="s">
        <v>1064</v>
      </c>
      <c r="AN303" s="1701" t="s">
        <v>1065</v>
      </c>
      <c r="AO303" s="118"/>
      <c r="AP303" s="118"/>
      <c r="AQ303" s="117"/>
      <c r="AR303" s="117"/>
      <c r="AS303" s="117"/>
      <c r="AT303" s="117"/>
      <c r="AU303" s="117"/>
      <c r="AV303" s="117"/>
      <c r="AW303" s="117"/>
      <c r="AX303" s="117"/>
    </row>
    <row r="304" spans="1:50" ht="21" x14ac:dyDescent="0.25">
      <c r="A304" s="879"/>
      <c r="B304" s="117"/>
      <c r="C304" s="117"/>
      <c r="D304" s="117"/>
      <c r="E304" s="117"/>
      <c r="F304" s="117"/>
      <c r="G304" s="117"/>
      <c r="H304" s="117"/>
      <c r="I304" s="117"/>
      <c r="J304" s="117"/>
      <c r="K304" s="117"/>
      <c r="L304" s="117"/>
      <c r="M304" s="117"/>
      <c r="N304" s="117"/>
      <c r="O304" s="117"/>
      <c r="P304" s="117"/>
      <c r="Q304" s="117"/>
      <c r="R304" s="117"/>
      <c r="S304" s="117"/>
      <c r="T304" s="117"/>
      <c r="U304" s="117"/>
      <c r="V304" s="117"/>
      <c r="W304" s="117"/>
      <c r="X304" s="117"/>
      <c r="Y304" s="117"/>
      <c r="Z304" s="117"/>
      <c r="AA304" s="117"/>
      <c r="AB304" s="117"/>
      <c r="AC304" s="117"/>
      <c r="AD304" s="117"/>
      <c r="AE304" s="117"/>
      <c r="AF304" s="117"/>
      <c r="AG304" s="117"/>
      <c r="AH304" s="117"/>
      <c r="AI304" s="117"/>
      <c r="AJ304" s="117"/>
      <c r="AK304" s="117"/>
      <c r="AL304" s="117"/>
      <c r="AM304" s="1700" t="s">
        <v>1066</v>
      </c>
      <c r="AN304" s="1701" t="s">
        <v>1067</v>
      </c>
      <c r="AO304" s="118"/>
      <c r="AP304" s="118"/>
      <c r="AQ304" s="117"/>
      <c r="AR304" s="117"/>
      <c r="AS304" s="117"/>
      <c r="AT304" s="117"/>
      <c r="AU304" s="117"/>
      <c r="AV304" s="117"/>
      <c r="AW304" s="117"/>
      <c r="AX304" s="117"/>
    </row>
    <row r="305" spans="1:50" x14ac:dyDescent="0.25">
      <c r="A305" s="879"/>
      <c r="B305" s="117"/>
      <c r="C305" s="117"/>
      <c r="D305" s="117"/>
      <c r="E305" s="117"/>
      <c r="F305" s="117"/>
      <c r="G305" s="117"/>
      <c r="H305" s="117"/>
      <c r="I305" s="117"/>
      <c r="J305" s="117"/>
      <c r="K305" s="117"/>
      <c r="L305" s="117"/>
      <c r="M305" s="117"/>
      <c r="N305" s="117"/>
      <c r="O305" s="117"/>
      <c r="P305" s="117"/>
      <c r="Q305" s="117"/>
      <c r="R305" s="117"/>
      <c r="S305" s="117"/>
      <c r="T305" s="117"/>
      <c r="U305" s="117"/>
      <c r="V305" s="117"/>
      <c r="W305" s="117"/>
      <c r="X305" s="117"/>
      <c r="Y305" s="117"/>
      <c r="Z305" s="117"/>
      <c r="AA305" s="117"/>
      <c r="AB305" s="117"/>
      <c r="AC305" s="117"/>
      <c r="AD305" s="117"/>
      <c r="AE305" s="117"/>
      <c r="AF305" s="117"/>
      <c r="AG305" s="117"/>
      <c r="AH305" s="117"/>
      <c r="AI305" s="117"/>
      <c r="AJ305" s="117"/>
      <c r="AK305" s="117"/>
      <c r="AL305" s="117"/>
      <c r="AM305" s="1710"/>
      <c r="AN305" s="1710"/>
      <c r="AO305" s="118"/>
      <c r="AP305" s="118"/>
      <c r="AQ305" s="117"/>
      <c r="AR305" s="117"/>
      <c r="AS305" s="117"/>
      <c r="AT305" s="117"/>
      <c r="AU305" s="117"/>
      <c r="AV305" s="117"/>
      <c r="AW305" s="117"/>
      <c r="AX305" s="117"/>
    </row>
    <row r="306" spans="1:50" x14ac:dyDescent="0.25">
      <c r="A306" s="879"/>
      <c r="B306" s="117"/>
      <c r="C306" s="117"/>
      <c r="D306" s="117"/>
      <c r="E306" s="117"/>
      <c r="F306" s="117"/>
      <c r="G306" s="117"/>
      <c r="H306" s="117"/>
      <c r="I306" s="117"/>
      <c r="J306" s="117"/>
      <c r="K306" s="117"/>
      <c r="L306" s="117"/>
      <c r="M306" s="117"/>
      <c r="N306" s="117"/>
      <c r="O306" s="117"/>
      <c r="P306" s="117"/>
      <c r="Q306" s="117"/>
      <c r="R306" s="117"/>
      <c r="S306" s="117"/>
      <c r="T306" s="117"/>
      <c r="U306" s="117"/>
      <c r="V306" s="117"/>
      <c r="W306" s="117"/>
      <c r="X306" s="117"/>
      <c r="Y306" s="117"/>
      <c r="Z306" s="117"/>
      <c r="AA306" s="117"/>
      <c r="AB306" s="117"/>
      <c r="AC306" s="117"/>
      <c r="AD306" s="117"/>
      <c r="AE306" s="117"/>
      <c r="AF306" s="117"/>
      <c r="AG306" s="117"/>
      <c r="AH306" s="117"/>
      <c r="AI306" s="117"/>
      <c r="AJ306" s="117"/>
      <c r="AK306" s="117"/>
      <c r="AL306" s="117"/>
      <c r="AM306" s="1700" t="s">
        <v>1068</v>
      </c>
      <c r="AN306" s="1701" t="s">
        <v>1002</v>
      </c>
      <c r="AO306" s="118"/>
      <c r="AP306" s="118"/>
      <c r="AQ306" s="117"/>
      <c r="AR306" s="117"/>
      <c r="AS306" s="117"/>
      <c r="AT306" s="117"/>
      <c r="AU306" s="117"/>
      <c r="AV306" s="117"/>
      <c r="AW306" s="117"/>
      <c r="AX306" s="117"/>
    </row>
    <row r="307" spans="1:50" x14ac:dyDescent="0.25">
      <c r="A307" s="879"/>
      <c r="B307" s="117"/>
      <c r="C307" s="117"/>
      <c r="D307" s="117"/>
      <c r="E307" s="117"/>
      <c r="F307" s="117"/>
      <c r="G307" s="117"/>
      <c r="H307" s="117"/>
      <c r="I307" s="117"/>
      <c r="J307" s="117"/>
      <c r="K307" s="117"/>
      <c r="L307" s="117"/>
      <c r="M307" s="117"/>
      <c r="N307" s="117"/>
      <c r="O307" s="117"/>
      <c r="P307" s="117"/>
      <c r="Q307" s="117"/>
      <c r="R307" s="117"/>
      <c r="S307" s="117"/>
      <c r="T307" s="117"/>
      <c r="U307" s="117"/>
      <c r="V307" s="117"/>
      <c r="W307" s="117"/>
      <c r="X307" s="117"/>
      <c r="Y307" s="117"/>
      <c r="Z307" s="117"/>
      <c r="AA307" s="117"/>
      <c r="AB307" s="117"/>
      <c r="AC307" s="117"/>
      <c r="AD307" s="117"/>
      <c r="AE307" s="117"/>
      <c r="AF307" s="117"/>
      <c r="AG307" s="117"/>
      <c r="AH307" s="117"/>
      <c r="AI307" s="117"/>
      <c r="AJ307" s="117"/>
      <c r="AK307" s="117"/>
      <c r="AL307" s="117"/>
      <c r="AM307" s="1700" t="s">
        <v>1069</v>
      </c>
      <c r="AN307" s="1701" t="s">
        <v>977</v>
      </c>
      <c r="AO307" s="118"/>
      <c r="AP307" s="118"/>
      <c r="AQ307" s="117"/>
      <c r="AR307" s="117"/>
      <c r="AS307" s="117"/>
      <c r="AT307" s="117"/>
      <c r="AU307" s="117"/>
      <c r="AV307" s="117"/>
      <c r="AW307" s="117"/>
      <c r="AX307" s="117"/>
    </row>
    <row r="308" spans="1:50" ht="21" x14ac:dyDescent="0.25">
      <c r="A308" s="879"/>
      <c r="B308" s="117"/>
      <c r="C308" s="117"/>
      <c r="D308" s="117"/>
      <c r="E308" s="117"/>
      <c r="F308" s="117"/>
      <c r="G308" s="117"/>
      <c r="H308" s="117"/>
      <c r="I308" s="117"/>
      <c r="J308" s="117"/>
      <c r="K308" s="117"/>
      <c r="L308" s="117"/>
      <c r="M308" s="117"/>
      <c r="N308" s="117"/>
      <c r="O308" s="117"/>
      <c r="P308" s="117"/>
      <c r="Q308" s="117"/>
      <c r="R308" s="117"/>
      <c r="S308" s="117"/>
      <c r="T308" s="117"/>
      <c r="U308" s="117"/>
      <c r="V308" s="117"/>
      <c r="W308" s="117"/>
      <c r="X308" s="117"/>
      <c r="Y308" s="117"/>
      <c r="Z308" s="117"/>
      <c r="AA308" s="117"/>
      <c r="AB308" s="117"/>
      <c r="AC308" s="117"/>
      <c r="AD308" s="117"/>
      <c r="AE308" s="117"/>
      <c r="AF308" s="117"/>
      <c r="AG308" s="117"/>
      <c r="AH308" s="117"/>
      <c r="AI308" s="117"/>
      <c r="AJ308" s="117"/>
      <c r="AK308" s="117"/>
      <c r="AL308" s="117"/>
      <c r="AM308" s="1700" t="s">
        <v>1070</v>
      </c>
      <c r="AN308" s="1701" t="s">
        <v>1071</v>
      </c>
      <c r="AO308" s="118"/>
      <c r="AP308" s="118"/>
      <c r="AQ308" s="117"/>
      <c r="AR308" s="117"/>
      <c r="AS308" s="117"/>
      <c r="AT308" s="117"/>
      <c r="AU308" s="117"/>
      <c r="AV308" s="117"/>
      <c r="AW308" s="117"/>
      <c r="AX308" s="117"/>
    </row>
    <row r="309" spans="1:50" ht="21" x14ac:dyDescent="0.25">
      <c r="A309" s="879"/>
      <c r="B309" s="117"/>
      <c r="C309" s="117"/>
      <c r="D309" s="117"/>
      <c r="E309" s="117"/>
      <c r="F309" s="117"/>
      <c r="G309" s="117"/>
      <c r="H309" s="117"/>
      <c r="I309" s="117"/>
      <c r="J309" s="117"/>
      <c r="K309" s="117"/>
      <c r="L309" s="117"/>
      <c r="M309" s="117"/>
      <c r="N309" s="117"/>
      <c r="O309" s="117"/>
      <c r="P309" s="117"/>
      <c r="Q309" s="117"/>
      <c r="R309" s="117"/>
      <c r="S309" s="117"/>
      <c r="T309" s="117"/>
      <c r="U309" s="117"/>
      <c r="V309" s="117"/>
      <c r="W309" s="117"/>
      <c r="X309" s="117"/>
      <c r="Y309" s="117"/>
      <c r="Z309" s="117"/>
      <c r="AA309" s="117"/>
      <c r="AB309" s="117"/>
      <c r="AC309" s="117"/>
      <c r="AD309" s="117"/>
      <c r="AE309" s="117"/>
      <c r="AF309" s="117"/>
      <c r="AG309" s="117"/>
      <c r="AH309" s="117"/>
      <c r="AI309" s="117"/>
      <c r="AJ309" s="117"/>
      <c r="AK309" s="117"/>
      <c r="AL309" s="117"/>
      <c r="AM309" s="1700" t="s">
        <v>1072</v>
      </c>
      <c r="AN309" s="1701" t="s">
        <v>1073</v>
      </c>
      <c r="AO309" s="118"/>
      <c r="AP309" s="118"/>
      <c r="AQ309" s="117"/>
      <c r="AR309" s="117"/>
      <c r="AS309" s="117"/>
      <c r="AT309" s="117"/>
      <c r="AU309" s="117"/>
      <c r="AV309" s="117"/>
      <c r="AW309" s="117"/>
      <c r="AX309" s="117"/>
    </row>
    <row r="310" spans="1:50" ht="21" x14ac:dyDescent="0.25">
      <c r="A310" s="879"/>
      <c r="B310" s="117"/>
      <c r="C310" s="117"/>
      <c r="D310" s="117"/>
      <c r="E310" s="117"/>
      <c r="F310" s="117"/>
      <c r="G310" s="117"/>
      <c r="H310" s="117"/>
      <c r="I310" s="117"/>
      <c r="J310" s="117"/>
      <c r="K310" s="117"/>
      <c r="L310" s="117"/>
      <c r="M310" s="117"/>
      <c r="N310" s="117"/>
      <c r="O310" s="117"/>
      <c r="P310" s="117"/>
      <c r="Q310" s="117"/>
      <c r="R310" s="117"/>
      <c r="S310" s="117"/>
      <c r="T310" s="117"/>
      <c r="U310" s="117"/>
      <c r="V310" s="117"/>
      <c r="W310" s="117"/>
      <c r="X310" s="117"/>
      <c r="Y310" s="117"/>
      <c r="Z310" s="117"/>
      <c r="AA310" s="117"/>
      <c r="AB310" s="117"/>
      <c r="AC310" s="117"/>
      <c r="AD310" s="117"/>
      <c r="AE310" s="117"/>
      <c r="AF310" s="117"/>
      <c r="AG310" s="117"/>
      <c r="AH310" s="117"/>
      <c r="AI310" s="117"/>
      <c r="AJ310" s="117"/>
      <c r="AK310" s="117"/>
      <c r="AL310" s="117"/>
      <c r="AM310" s="1700" t="s">
        <v>1074</v>
      </c>
      <c r="AN310" s="1701" t="s">
        <v>994</v>
      </c>
      <c r="AO310" s="118"/>
      <c r="AP310" s="118"/>
      <c r="AQ310" s="117"/>
      <c r="AR310" s="117"/>
      <c r="AS310" s="117"/>
      <c r="AT310" s="117"/>
      <c r="AU310" s="117"/>
      <c r="AV310" s="117"/>
      <c r="AW310" s="117"/>
      <c r="AX310" s="117"/>
    </row>
    <row r="311" spans="1:50" ht="21" x14ac:dyDescent="0.25">
      <c r="A311" s="879"/>
      <c r="B311" s="117"/>
      <c r="C311" s="117"/>
      <c r="D311" s="117"/>
      <c r="E311" s="117"/>
      <c r="F311" s="117"/>
      <c r="G311" s="117"/>
      <c r="H311" s="117"/>
      <c r="I311" s="117"/>
      <c r="J311" s="117"/>
      <c r="K311" s="117"/>
      <c r="L311" s="117"/>
      <c r="M311" s="117"/>
      <c r="N311" s="117"/>
      <c r="O311" s="117"/>
      <c r="P311" s="117"/>
      <c r="Q311" s="117"/>
      <c r="R311" s="117"/>
      <c r="S311" s="117"/>
      <c r="T311" s="117"/>
      <c r="U311" s="117"/>
      <c r="V311" s="117"/>
      <c r="W311" s="117"/>
      <c r="X311" s="117"/>
      <c r="Y311" s="117"/>
      <c r="Z311" s="117"/>
      <c r="AA311" s="117"/>
      <c r="AB311" s="117"/>
      <c r="AC311" s="117"/>
      <c r="AD311" s="117"/>
      <c r="AE311" s="117"/>
      <c r="AF311" s="117"/>
      <c r="AG311" s="117"/>
      <c r="AH311" s="117"/>
      <c r="AI311" s="117"/>
      <c r="AJ311" s="117"/>
      <c r="AK311" s="117"/>
      <c r="AL311" s="117"/>
      <c r="AM311" s="1700" t="s">
        <v>1075</v>
      </c>
      <c r="AN311" s="1701" t="s">
        <v>1034</v>
      </c>
      <c r="AO311" s="118"/>
      <c r="AP311" s="118"/>
      <c r="AQ311" s="117"/>
      <c r="AR311" s="117"/>
      <c r="AS311" s="117"/>
      <c r="AT311" s="117"/>
      <c r="AU311" s="117"/>
      <c r="AV311" s="117"/>
      <c r="AW311" s="117"/>
      <c r="AX311" s="117"/>
    </row>
    <row r="312" spans="1:50" x14ac:dyDescent="0.25">
      <c r="A312" s="879"/>
      <c r="B312" s="117"/>
      <c r="C312" s="117"/>
      <c r="D312" s="117"/>
      <c r="E312" s="117"/>
      <c r="F312" s="117"/>
      <c r="G312" s="117"/>
      <c r="H312" s="117"/>
      <c r="I312" s="117"/>
      <c r="J312" s="117"/>
      <c r="K312" s="117"/>
      <c r="L312" s="117"/>
      <c r="M312" s="117"/>
      <c r="N312" s="117"/>
      <c r="O312" s="117"/>
      <c r="P312" s="117"/>
      <c r="Q312" s="117"/>
      <c r="R312" s="117"/>
      <c r="S312" s="117"/>
      <c r="T312" s="117"/>
      <c r="U312" s="117"/>
      <c r="V312" s="117"/>
      <c r="W312" s="117"/>
      <c r="X312" s="117"/>
      <c r="Y312" s="117"/>
      <c r="Z312" s="117"/>
      <c r="AA312" s="117"/>
      <c r="AB312" s="117"/>
      <c r="AC312" s="117"/>
      <c r="AD312" s="117"/>
      <c r="AE312" s="117"/>
      <c r="AF312" s="117"/>
      <c r="AG312" s="117"/>
      <c r="AH312" s="117"/>
      <c r="AI312" s="117"/>
      <c r="AJ312" s="117"/>
      <c r="AK312" s="117"/>
      <c r="AL312" s="117"/>
      <c r="AM312" s="1700" t="s">
        <v>1076</v>
      </c>
      <c r="AN312" s="1701" t="s">
        <v>1077</v>
      </c>
      <c r="AO312" s="118"/>
      <c r="AP312" s="118"/>
      <c r="AQ312" s="117"/>
      <c r="AR312" s="117"/>
      <c r="AS312" s="117"/>
      <c r="AT312" s="117"/>
      <c r="AU312" s="117"/>
      <c r="AV312" s="117"/>
      <c r="AW312" s="117"/>
      <c r="AX312" s="117"/>
    </row>
    <row r="313" spans="1:50" x14ac:dyDescent="0.25">
      <c r="A313" s="879"/>
      <c r="B313" s="117"/>
      <c r="C313" s="117"/>
      <c r="D313" s="117"/>
      <c r="E313" s="117"/>
      <c r="F313" s="117"/>
      <c r="G313" s="117"/>
      <c r="H313" s="117"/>
      <c r="I313" s="117"/>
      <c r="J313" s="117"/>
      <c r="K313" s="117"/>
      <c r="L313" s="117"/>
      <c r="M313" s="117"/>
      <c r="N313" s="117"/>
      <c r="O313" s="117"/>
      <c r="P313" s="117"/>
      <c r="Q313" s="117"/>
      <c r="R313" s="117"/>
      <c r="S313" s="117"/>
      <c r="T313" s="117"/>
      <c r="U313" s="117"/>
      <c r="V313" s="117"/>
      <c r="W313" s="117"/>
      <c r="X313" s="117"/>
      <c r="Y313" s="117"/>
      <c r="Z313" s="117"/>
      <c r="AA313" s="117"/>
      <c r="AB313" s="117"/>
      <c r="AC313" s="117"/>
      <c r="AD313" s="117"/>
      <c r="AE313" s="117"/>
      <c r="AF313" s="117"/>
      <c r="AG313" s="117"/>
      <c r="AH313" s="117"/>
      <c r="AI313" s="117"/>
      <c r="AJ313" s="117"/>
      <c r="AK313" s="117"/>
      <c r="AL313" s="117"/>
      <c r="AM313" s="1700" t="s">
        <v>1078</v>
      </c>
      <c r="AN313" s="1701" t="s">
        <v>965</v>
      </c>
      <c r="AO313" s="118"/>
      <c r="AP313" s="118"/>
      <c r="AQ313" s="117"/>
      <c r="AR313" s="117"/>
      <c r="AS313" s="117"/>
      <c r="AT313" s="117"/>
      <c r="AU313" s="117"/>
      <c r="AV313" s="117"/>
      <c r="AW313" s="117"/>
      <c r="AX313" s="117"/>
    </row>
    <row r="314" spans="1:50" ht="21" x14ac:dyDescent="0.25">
      <c r="A314" s="879"/>
      <c r="B314" s="117"/>
      <c r="C314" s="117"/>
      <c r="D314" s="117"/>
      <c r="E314" s="117"/>
      <c r="F314" s="117"/>
      <c r="G314" s="117"/>
      <c r="H314" s="117"/>
      <c r="I314" s="117"/>
      <c r="J314" s="117"/>
      <c r="K314" s="117"/>
      <c r="L314" s="117"/>
      <c r="M314" s="117"/>
      <c r="N314" s="117"/>
      <c r="O314" s="117"/>
      <c r="P314" s="117"/>
      <c r="Q314" s="117"/>
      <c r="R314" s="117"/>
      <c r="S314" s="117"/>
      <c r="T314" s="117"/>
      <c r="U314" s="117"/>
      <c r="V314" s="117"/>
      <c r="W314" s="117"/>
      <c r="X314" s="117"/>
      <c r="Y314" s="117"/>
      <c r="Z314" s="117"/>
      <c r="AA314" s="117"/>
      <c r="AB314" s="117"/>
      <c r="AC314" s="117"/>
      <c r="AD314" s="117"/>
      <c r="AE314" s="117"/>
      <c r="AF314" s="117"/>
      <c r="AG314" s="117"/>
      <c r="AH314" s="117"/>
      <c r="AI314" s="117"/>
      <c r="AJ314" s="117"/>
      <c r="AK314" s="117"/>
      <c r="AL314" s="117"/>
      <c r="AM314" s="1700" t="s">
        <v>1079</v>
      </c>
      <c r="AN314" s="1701" t="s">
        <v>1054</v>
      </c>
      <c r="AO314" s="118"/>
      <c r="AP314" s="118"/>
      <c r="AQ314" s="117"/>
      <c r="AR314" s="117"/>
      <c r="AS314" s="117"/>
      <c r="AT314" s="117"/>
      <c r="AU314" s="117"/>
      <c r="AV314" s="117"/>
      <c r="AW314" s="117"/>
      <c r="AX314" s="117"/>
    </row>
    <row r="315" spans="1:50" x14ac:dyDescent="0.25">
      <c r="A315" s="879"/>
      <c r="B315" s="117"/>
      <c r="C315" s="117"/>
      <c r="D315" s="117"/>
      <c r="E315" s="117"/>
      <c r="F315" s="117"/>
      <c r="G315" s="117"/>
      <c r="H315" s="117"/>
      <c r="I315" s="117"/>
      <c r="J315" s="117"/>
      <c r="K315" s="117"/>
      <c r="L315" s="117"/>
      <c r="M315" s="117"/>
      <c r="N315" s="117"/>
      <c r="O315" s="117"/>
      <c r="P315" s="117"/>
      <c r="Q315" s="117"/>
      <c r="R315" s="117"/>
      <c r="S315" s="117"/>
      <c r="T315" s="117"/>
      <c r="U315" s="117"/>
      <c r="V315" s="117"/>
      <c r="W315" s="117"/>
      <c r="X315" s="117"/>
      <c r="Y315" s="117"/>
      <c r="Z315" s="117"/>
      <c r="AA315" s="117"/>
      <c r="AB315" s="117"/>
      <c r="AC315" s="117"/>
      <c r="AD315" s="117"/>
      <c r="AE315" s="117"/>
      <c r="AF315" s="117"/>
      <c r="AG315" s="117"/>
      <c r="AH315" s="117"/>
      <c r="AI315" s="117"/>
      <c r="AJ315" s="117"/>
      <c r="AK315" s="117"/>
      <c r="AL315" s="117"/>
      <c r="AM315" s="1700" t="s">
        <v>1080</v>
      </c>
      <c r="AN315" s="1701" t="s">
        <v>996</v>
      </c>
      <c r="AO315" s="118"/>
      <c r="AP315" s="118"/>
      <c r="AQ315" s="117"/>
      <c r="AR315" s="117"/>
      <c r="AS315" s="117"/>
      <c r="AT315" s="117"/>
      <c r="AU315" s="117"/>
      <c r="AV315" s="117"/>
      <c r="AW315" s="117"/>
      <c r="AX315" s="117"/>
    </row>
    <row r="316" spans="1:50" ht="21" x14ac:dyDescent="0.25">
      <c r="A316" s="879"/>
      <c r="B316" s="117"/>
      <c r="C316" s="117"/>
      <c r="D316" s="117"/>
      <c r="E316" s="117"/>
      <c r="F316" s="117"/>
      <c r="G316" s="117"/>
      <c r="H316" s="117"/>
      <c r="I316" s="117"/>
      <c r="J316" s="117"/>
      <c r="K316" s="117"/>
      <c r="L316" s="117"/>
      <c r="M316" s="117"/>
      <c r="N316" s="117"/>
      <c r="O316" s="117"/>
      <c r="P316" s="117"/>
      <c r="Q316" s="117"/>
      <c r="R316" s="117"/>
      <c r="S316" s="117"/>
      <c r="T316" s="117"/>
      <c r="U316" s="117"/>
      <c r="V316" s="117"/>
      <c r="W316" s="117"/>
      <c r="X316" s="117"/>
      <c r="Y316" s="117"/>
      <c r="Z316" s="117"/>
      <c r="AA316" s="117"/>
      <c r="AB316" s="117"/>
      <c r="AC316" s="117"/>
      <c r="AD316" s="117"/>
      <c r="AE316" s="117"/>
      <c r="AF316" s="117"/>
      <c r="AG316" s="117"/>
      <c r="AH316" s="117"/>
      <c r="AI316" s="117"/>
      <c r="AJ316" s="117"/>
      <c r="AK316" s="117"/>
      <c r="AL316" s="117"/>
      <c r="AM316" s="1700" t="s">
        <v>1081</v>
      </c>
      <c r="AN316" s="1701" t="s">
        <v>961</v>
      </c>
      <c r="AO316" s="118"/>
      <c r="AP316" s="118"/>
      <c r="AQ316" s="117"/>
      <c r="AR316" s="117"/>
      <c r="AS316" s="117"/>
      <c r="AT316" s="117"/>
      <c r="AU316" s="117"/>
      <c r="AV316" s="117"/>
      <c r="AW316" s="117"/>
      <c r="AX316" s="117"/>
    </row>
    <row r="317" spans="1:50" ht="21" x14ac:dyDescent="0.25">
      <c r="A317" s="879"/>
      <c r="B317" s="117"/>
      <c r="C317" s="117"/>
      <c r="D317" s="117"/>
      <c r="E317" s="117"/>
      <c r="F317" s="117"/>
      <c r="G317" s="117"/>
      <c r="H317" s="117"/>
      <c r="I317" s="117"/>
      <c r="J317" s="117"/>
      <c r="K317" s="117"/>
      <c r="L317" s="117"/>
      <c r="M317" s="117"/>
      <c r="N317" s="117"/>
      <c r="O317" s="117"/>
      <c r="P317" s="117"/>
      <c r="Q317" s="117"/>
      <c r="R317" s="117"/>
      <c r="S317" s="117"/>
      <c r="T317" s="117"/>
      <c r="U317" s="117"/>
      <c r="V317" s="117"/>
      <c r="W317" s="117"/>
      <c r="X317" s="117"/>
      <c r="Y317" s="117"/>
      <c r="Z317" s="117"/>
      <c r="AA317" s="117"/>
      <c r="AB317" s="117"/>
      <c r="AC317" s="117"/>
      <c r="AD317" s="117"/>
      <c r="AE317" s="117"/>
      <c r="AF317" s="117"/>
      <c r="AG317" s="117"/>
      <c r="AH317" s="117"/>
      <c r="AI317" s="117"/>
      <c r="AJ317" s="117"/>
      <c r="AK317" s="117"/>
      <c r="AL317" s="117"/>
      <c r="AM317" s="1700" t="s">
        <v>1082</v>
      </c>
      <c r="AN317" s="1701" t="s">
        <v>1083</v>
      </c>
      <c r="AO317" s="118"/>
      <c r="AP317" s="118"/>
      <c r="AQ317" s="117"/>
      <c r="AR317" s="117"/>
      <c r="AS317" s="117"/>
      <c r="AT317" s="117"/>
      <c r="AU317" s="117"/>
      <c r="AV317" s="117"/>
      <c r="AW317" s="117"/>
      <c r="AX317" s="117"/>
    </row>
    <row r="318" spans="1:50" ht="21" x14ac:dyDescent="0.25">
      <c r="A318" s="879"/>
      <c r="B318" s="117"/>
      <c r="C318" s="117"/>
      <c r="D318" s="117"/>
      <c r="E318" s="117"/>
      <c r="F318" s="117"/>
      <c r="G318" s="117"/>
      <c r="H318" s="117"/>
      <c r="I318" s="117"/>
      <c r="J318" s="117"/>
      <c r="K318" s="117"/>
      <c r="L318" s="117"/>
      <c r="M318" s="117"/>
      <c r="N318" s="117"/>
      <c r="O318" s="117"/>
      <c r="P318" s="117"/>
      <c r="Q318" s="117"/>
      <c r="R318" s="117"/>
      <c r="S318" s="117"/>
      <c r="T318" s="117"/>
      <c r="U318" s="117"/>
      <c r="V318" s="117"/>
      <c r="W318" s="117"/>
      <c r="X318" s="117"/>
      <c r="Y318" s="117"/>
      <c r="Z318" s="117"/>
      <c r="AA318" s="117"/>
      <c r="AB318" s="117"/>
      <c r="AC318" s="117"/>
      <c r="AD318" s="117"/>
      <c r="AE318" s="117"/>
      <c r="AF318" s="117"/>
      <c r="AG318" s="117"/>
      <c r="AH318" s="117"/>
      <c r="AI318" s="117"/>
      <c r="AJ318" s="117"/>
      <c r="AK318" s="117"/>
      <c r="AL318" s="117"/>
      <c r="AM318" s="1700" t="s">
        <v>1084</v>
      </c>
      <c r="AN318" s="1701" t="s">
        <v>1024</v>
      </c>
      <c r="AO318" s="118"/>
      <c r="AP318" s="118"/>
      <c r="AQ318" s="117"/>
      <c r="AR318" s="117"/>
      <c r="AS318" s="117"/>
      <c r="AT318" s="117"/>
      <c r="AU318" s="117"/>
      <c r="AV318" s="117"/>
      <c r="AW318" s="117"/>
      <c r="AX318" s="117"/>
    </row>
    <row r="319" spans="1:50" ht="21" x14ac:dyDescent="0.25">
      <c r="A319" s="879"/>
      <c r="B319" s="117"/>
      <c r="C319" s="117"/>
      <c r="D319" s="117"/>
      <c r="E319" s="117"/>
      <c r="F319" s="117"/>
      <c r="G319" s="117"/>
      <c r="H319" s="117"/>
      <c r="I319" s="117"/>
      <c r="J319" s="117"/>
      <c r="K319" s="117"/>
      <c r="L319" s="117"/>
      <c r="M319" s="117"/>
      <c r="N319" s="117"/>
      <c r="O319" s="117"/>
      <c r="P319" s="117"/>
      <c r="Q319" s="117"/>
      <c r="R319" s="117"/>
      <c r="S319" s="117"/>
      <c r="T319" s="117"/>
      <c r="U319" s="117"/>
      <c r="V319" s="117"/>
      <c r="W319" s="117"/>
      <c r="X319" s="117"/>
      <c r="Y319" s="117"/>
      <c r="Z319" s="117"/>
      <c r="AA319" s="117"/>
      <c r="AB319" s="117"/>
      <c r="AC319" s="117"/>
      <c r="AD319" s="117"/>
      <c r="AE319" s="117"/>
      <c r="AF319" s="117"/>
      <c r="AG319" s="117"/>
      <c r="AH319" s="117"/>
      <c r="AI319" s="117"/>
      <c r="AJ319" s="117"/>
      <c r="AK319" s="117"/>
      <c r="AL319" s="117"/>
      <c r="AM319" s="1700" t="s">
        <v>1085</v>
      </c>
      <c r="AN319" s="1701" t="s">
        <v>1086</v>
      </c>
      <c r="AO319" s="118"/>
      <c r="AP319" s="118"/>
      <c r="AQ319" s="117"/>
      <c r="AR319" s="117"/>
      <c r="AS319" s="117"/>
      <c r="AT319" s="117"/>
      <c r="AU319" s="117"/>
      <c r="AV319" s="117"/>
      <c r="AW319" s="117"/>
      <c r="AX319" s="117"/>
    </row>
    <row r="320" spans="1:50" ht="21" x14ac:dyDescent="0.25">
      <c r="A320" s="879"/>
      <c r="B320" s="117"/>
      <c r="C320" s="117"/>
      <c r="D320" s="117"/>
      <c r="E320" s="117"/>
      <c r="F320" s="117"/>
      <c r="G320" s="117"/>
      <c r="H320" s="117"/>
      <c r="I320" s="117"/>
      <c r="J320" s="117"/>
      <c r="K320" s="117"/>
      <c r="L320" s="117"/>
      <c r="M320" s="117"/>
      <c r="N320" s="117"/>
      <c r="O320" s="117"/>
      <c r="P320" s="117"/>
      <c r="Q320" s="117"/>
      <c r="R320" s="117"/>
      <c r="S320" s="117"/>
      <c r="T320" s="117"/>
      <c r="U320" s="117"/>
      <c r="V320" s="117"/>
      <c r="W320" s="117"/>
      <c r="X320" s="117"/>
      <c r="Y320" s="117"/>
      <c r="Z320" s="117"/>
      <c r="AA320" s="117"/>
      <c r="AB320" s="117"/>
      <c r="AC320" s="117"/>
      <c r="AD320" s="117"/>
      <c r="AE320" s="117"/>
      <c r="AF320" s="117"/>
      <c r="AG320" s="117"/>
      <c r="AH320" s="117"/>
      <c r="AI320" s="117"/>
      <c r="AJ320" s="117"/>
      <c r="AK320" s="117"/>
      <c r="AL320" s="117"/>
      <c r="AM320" s="1700" t="s">
        <v>1087</v>
      </c>
      <c r="AN320" s="1701" t="s">
        <v>1088</v>
      </c>
      <c r="AO320" s="118"/>
      <c r="AP320" s="118"/>
      <c r="AQ320" s="117"/>
      <c r="AR320" s="117"/>
      <c r="AS320" s="117"/>
      <c r="AT320" s="117"/>
      <c r="AU320" s="117"/>
      <c r="AV320" s="117"/>
      <c r="AW320" s="117"/>
      <c r="AX320" s="117"/>
    </row>
    <row r="321" spans="1:50" ht="21" x14ac:dyDescent="0.25">
      <c r="A321" s="879"/>
      <c r="B321" s="117"/>
      <c r="C321" s="117"/>
      <c r="D321" s="117"/>
      <c r="E321" s="117"/>
      <c r="F321" s="117"/>
      <c r="G321" s="117"/>
      <c r="H321" s="117"/>
      <c r="I321" s="117"/>
      <c r="J321" s="117"/>
      <c r="K321" s="117"/>
      <c r="L321" s="117"/>
      <c r="M321" s="117"/>
      <c r="N321" s="117"/>
      <c r="O321" s="117"/>
      <c r="P321" s="117"/>
      <c r="Q321" s="117"/>
      <c r="R321" s="117"/>
      <c r="S321" s="117"/>
      <c r="T321" s="117"/>
      <c r="U321" s="117"/>
      <c r="V321" s="117"/>
      <c r="W321" s="117"/>
      <c r="X321" s="117"/>
      <c r="Y321" s="117"/>
      <c r="Z321" s="117"/>
      <c r="AA321" s="117"/>
      <c r="AB321" s="117"/>
      <c r="AC321" s="117"/>
      <c r="AD321" s="117"/>
      <c r="AE321" s="117"/>
      <c r="AF321" s="117"/>
      <c r="AG321" s="117"/>
      <c r="AH321" s="117"/>
      <c r="AI321" s="117"/>
      <c r="AJ321" s="117"/>
      <c r="AK321" s="117"/>
      <c r="AL321" s="117"/>
      <c r="AM321" s="1700" t="s">
        <v>1089</v>
      </c>
      <c r="AN321" s="1701" t="s">
        <v>1061</v>
      </c>
      <c r="AO321" s="118"/>
      <c r="AP321" s="118"/>
      <c r="AQ321" s="117"/>
      <c r="AR321" s="117"/>
      <c r="AS321" s="117"/>
      <c r="AT321" s="117"/>
      <c r="AU321" s="117"/>
      <c r="AV321" s="117"/>
      <c r="AW321" s="117"/>
      <c r="AX321" s="117"/>
    </row>
    <row r="322" spans="1:50" ht="21" x14ac:dyDescent="0.25">
      <c r="A322" s="879"/>
      <c r="B322" s="117"/>
      <c r="C322" s="117"/>
      <c r="D322" s="117"/>
      <c r="E322" s="117"/>
      <c r="F322" s="117"/>
      <c r="G322" s="117"/>
      <c r="H322" s="117"/>
      <c r="I322" s="117"/>
      <c r="J322" s="117"/>
      <c r="K322" s="117"/>
      <c r="L322" s="117"/>
      <c r="M322" s="117"/>
      <c r="N322" s="117"/>
      <c r="O322" s="117"/>
      <c r="P322" s="117"/>
      <c r="Q322" s="117"/>
      <c r="R322" s="117"/>
      <c r="S322" s="117"/>
      <c r="T322" s="117"/>
      <c r="U322" s="117"/>
      <c r="V322" s="117"/>
      <c r="W322" s="117"/>
      <c r="X322" s="117"/>
      <c r="Y322" s="117"/>
      <c r="Z322" s="117"/>
      <c r="AA322" s="117"/>
      <c r="AB322" s="117"/>
      <c r="AC322" s="117"/>
      <c r="AD322" s="117"/>
      <c r="AE322" s="117"/>
      <c r="AF322" s="117"/>
      <c r="AG322" s="117"/>
      <c r="AH322" s="117"/>
      <c r="AI322" s="117"/>
      <c r="AJ322" s="117"/>
      <c r="AK322" s="117"/>
      <c r="AL322" s="117"/>
      <c r="AM322" s="1700" t="s">
        <v>1090</v>
      </c>
      <c r="AN322" s="1701" t="s">
        <v>975</v>
      </c>
      <c r="AO322" s="118"/>
      <c r="AP322" s="118"/>
      <c r="AQ322" s="117"/>
      <c r="AR322" s="117"/>
      <c r="AS322" s="117"/>
      <c r="AT322" s="117"/>
      <c r="AU322" s="117"/>
      <c r="AV322" s="117"/>
      <c r="AW322" s="117"/>
      <c r="AX322" s="117"/>
    </row>
    <row r="323" spans="1:50" x14ac:dyDescent="0.25">
      <c r="A323" s="879"/>
      <c r="B323" s="117"/>
      <c r="C323" s="117"/>
      <c r="D323" s="117"/>
      <c r="E323" s="117"/>
      <c r="F323" s="117"/>
      <c r="G323" s="117"/>
      <c r="H323" s="117"/>
      <c r="I323" s="117"/>
      <c r="J323" s="117"/>
      <c r="K323" s="117"/>
      <c r="L323" s="117"/>
      <c r="M323" s="117"/>
      <c r="N323" s="117"/>
      <c r="O323" s="117"/>
      <c r="P323" s="117"/>
      <c r="Q323" s="117"/>
      <c r="R323" s="117"/>
      <c r="S323" s="117"/>
      <c r="T323" s="117"/>
      <c r="U323" s="117"/>
      <c r="V323" s="117"/>
      <c r="W323" s="117"/>
      <c r="X323" s="117"/>
      <c r="Y323" s="117"/>
      <c r="Z323" s="117"/>
      <c r="AA323" s="117"/>
      <c r="AB323" s="117"/>
      <c r="AC323" s="117"/>
      <c r="AD323" s="117"/>
      <c r="AE323" s="117"/>
      <c r="AF323" s="117"/>
      <c r="AG323" s="117"/>
      <c r="AH323" s="117"/>
      <c r="AI323" s="117"/>
      <c r="AJ323" s="117"/>
      <c r="AK323" s="117"/>
      <c r="AL323" s="117"/>
      <c r="AM323" s="1700" t="s">
        <v>1091</v>
      </c>
      <c r="AN323" s="1701" t="s">
        <v>943</v>
      </c>
      <c r="AO323" s="118"/>
      <c r="AP323" s="118"/>
      <c r="AQ323" s="117"/>
      <c r="AR323" s="117"/>
      <c r="AS323" s="117"/>
      <c r="AT323" s="117"/>
      <c r="AU323" s="117"/>
      <c r="AV323" s="117"/>
      <c r="AW323" s="117"/>
      <c r="AX323" s="117"/>
    </row>
    <row r="324" spans="1:50" x14ac:dyDescent="0.25">
      <c r="A324" s="879"/>
      <c r="B324" s="117"/>
      <c r="C324" s="117"/>
      <c r="D324" s="117"/>
      <c r="E324" s="117"/>
      <c r="F324" s="117"/>
      <c r="G324" s="117"/>
      <c r="H324" s="117"/>
      <c r="I324" s="117"/>
      <c r="J324" s="117"/>
      <c r="K324" s="117"/>
      <c r="L324" s="117"/>
      <c r="M324" s="117"/>
      <c r="N324" s="117"/>
      <c r="O324" s="117"/>
      <c r="P324" s="117"/>
      <c r="Q324" s="117"/>
      <c r="R324" s="117"/>
      <c r="S324" s="117"/>
      <c r="T324" s="117"/>
      <c r="U324" s="117"/>
      <c r="V324" s="117"/>
      <c r="W324" s="117"/>
      <c r="X324" s="117"/>
      <c r="Y324" s="117"/>
      <c r="Z324" s="117"/>
      <c r="AA324" s="117"/>
      <c r="AB324" s="117"/>
      <c r="AC324" s="117"/>
      <c r="AD324" s="117"/>
      <c r="AE324" s="117"/>
      <c r="AF324" s="117"/>
      <c r="AG324" s="117"/>
      <c r="AH324" s="117"/>
      <c r="AI324" s="117"/>
      <c r="AJ324" s="117"/>
      <c r="AK324" s="117"/>
      <c r="AL324" s="117"/>
      <c r="AM324" s="1700" t="s">
        <v>1092</v>
      </c>
      <c r="AN324" s="1701" t="s">
        <v>1061</v>
      </c>
      <c r="AO324" s="118"/>
      <c r="AP324" s="118"/>
      <c r="AQ324" s="117"/>
      <c r="AR324" s="117"/>
      <c r="AS324" s="117"/>
      <c r="AT324" s="117"/>
      <c r="AU324" s="117"/>
      <c r="AV324" s="117"/>
      <c r="AW324" s="117"/>
      <c r="AX324" s="117"/>
    </row>
    <row r="325" spans="1:50" ht="21" x14ac:dyDescent="0.25">
      <c r="A325" s="879"/>
      <c r="B325" s="117"/>
      <c r="C325" s="117"/>
      <c r="D325" s="117"/>
      <c r="E325" s="117"/>
      <c r="F325" s="117"/>
      <c r="G325" s="117"/>
      <c r="H325" s="117"/>
      <c r="I325" s="117"/>
      <c r="J325" s="117"/>
      <c r="K325" s="117"/>
      <c r="L325" s="117"/>
      <c r="M325" s="117"/>
      <c r="N325" s="117"/>
      <c r="O325" s="117"/>
      <c r="P325" s="117"/>
      <c r="Q325" s="117"/>
      <c r="R325" s="117"/>
      <c r="S325" s="117"/>
      <c r="T325" s="117"/>
      <c r="U325" s="117"/>
      <c r="V325" s="117"/>
      <c r="W325" s="117"/>
      <c r="X325" s="117"/>
      <c r="Y325" s="117"/>
      <c r="Z325" s="117"/>
      <c r="AA325" s="117"/>
      <c r="AB325" s="117"/>
      <c r="AC325" s="117"/>
      <c r="AD325" s="117"/>
      <c r="AE325" s="117"/>
      <c r="AF325" s="117"/>
      <c r="AG325" s="117"/>
      <c r="AH325" s="117"/>
      <c r="AI325" s="117"/>
      <c r="AJ325" s="117"/>
      <c r="AK325" s="117"/>
      <c r="AL325" s="117"/>
      <c r="AM325" s="1700" t="s">
        <v>1093</v>
      </c>
      <c r="AN325" s="1701" t="s">
        <v>1094</v>
      </c>
      <c r="AO325" s="118"/>
      <c r="AP325" s="118"/>
      <c r="AQ325" s="117"/>
      <c r="AR325" s="117"/>
      <c r="AS325" s="117"/>
      <c r="AT325" s="117"/>
      <c r="AU325" s="117"/>
      <c r="AV325" s="117"/>
      <c r="AW325" s="117"/>
      <c r="AX325" s="117"/>
    </row>
    <row r="326" spans="1:50" ht="21" x14ac:dyDescent="0.25">
      <c r="A326" s="879"/>
      <c r="B326" s="117"/>
      <c r="C326" s="117"/>
      <c r="D326" s="117"/>
      <c r="E326" s="117"/>
      <c r="F326" s="117"/>
      <c r="G326" s="117"/>
      <c r="H326" s="117"/>
      <c r="I326" s="117"/>
      <c r="J326" s="117"/>
      <c r="K326" s="117"/>
      <c r="L326" s="117"/>
      <c r="M326" s="117"/>
      <c r="N326" s="117"/>
      <c r="O326" s="117"/>
      <c r="P326" s="117"/>
      <c r="Q326" s="117"/>
      <c r="R326" s="117"/>
      <c r="S326" s="117"/>
      <c r="T326" s="117"/>
      <c r="U326" s="117"/>
      <c r="V326" s="117"/>
      <c r="W326" s="117"/>
      <c r="X326" s="117"/>
      <c r="Y326" s="117"/>
      <c r="Z326" s="117"/>
      <c r="AA326" s="117"/>
      <c r="AB326" s="117"/>
      <c r="AC326" s="117"/>
      <c r="AD326" s="117"/>
      <c r="AE326" s="117"/>
      <c r="AF326" s="117"/>
      <c r="AG326" s="117"/>
      <c r="AH326" s="117"/>
      <c r="AI326" s="117"/>
      <c r="AJ326" s="117"/>
      <c r="AK326" s="117"/>
      <c r="AL326" s="117"/>
      <c r="AM326" s="1700" t="s">
        <v>1095</v>
      </c>
      <c r="AN326" s="1701" t="s">
        <v>1096</v>
      </c>
      <c r="AO326" s="118"/>
      <c r="AP326" s="118"/>
      <c r="AQ326" s="117"/>
      <c r="AR326" s="117"/>
      <c r="AS326" s="117"/>
      <c r="AT326" s="117"/>
      <c r="AU326" s="117"/>
      <c r="AV326" s="117"/>
      <c r="AW326" s="117"/>
      <c r="AX326" s="117"/>
    </row>
    <row r="327" spans="1:50" ht="21" x14ac:dyDescent="0.25">
      <c r="A327" s="879"/>
      <c r="B327" s="117"/>
      <c r="C327" s="117"/>
      <c r="D327" s="117"/>
      <c r="E327" s="117"/>
      <c r="F327" s="117"/>
      <c r="G327" s="117"/>
      <c r="H327" s="117"/>
      <c r="I327" s="117"/>
      <c r="J327" s="117"/>
      <c r="K327" s="117"/>
      <c r="L327" s="117"/>
      <c r="M327" s="117"/>
      <c r="N327" s="117"/>
      <c r="O327" s="117"/>
      <c r="P327" s="117"/>
      <c r="Q327" s="117"/>
      <c r="R327" s="117"/>
      <c r="S327" s="117"/>
      <c r="T327" s="117"/>
      <c r="U327" s="117"/>
      <c r="V327" s="117"/>
      <c r="W327" s="117"/>
      <c r="X327" s="117"/>
      <c r="Y327" s="117"/>
      <c r="Z327" s="117"/>
      <c r="AA327" s="117"/>
      <c r="AB327" s="117"/>
      <c r="AC327" s="117"/>
      <c r="AD327" s="117"/>
      <c r="AE327" s="117"/>
      <c r="AF327" s="117"/>
      <c r="AG327" s="117"/>
      <c r="AH327" s="117"/>
      <c r="AI327" s="117"/>
      <c r="AJ327" s="117"/>
      <c r="AK327" s="117"/>
      <c r="AL327" s="117"/>
      <c r="AM327" s="1700" t="s">
        <v>1097</v>
      </c>
      <c r="AN327" s="1701" t="s">
        <v>1098</v>
      </c>
      <c r="AO327" s="118"/>
      <c r="AP327" s="118"/>
      <c r="AQ327" s="117"/>
      <c r="AR327" s="117"/>
      <c r="AS327" s="117"/>
      <c r="AT327" s="117"/>
      <c r="AU327" s="117"/>
      <c r="AV327" s="117"/>
      <c r="AW327" s="117"/>
      <c r="AX327" s="117"/>
    </row>
    <row r="328" spans="1:50" ht="31.5" x14ac:dyDescent="0.25">
      <c r="A328" s="879"/>
      <c r="B328" s="117"/>
      <c r="C328" s="117"/>
      <c r="D328" s="117"/>
      <c r="E328" s="117"/>
      <c r="F328" s="117"/>
      <c r="G328" s="117"/>
      <c r="H328" s="117"/>
      <c r="I328" s="117"/>
      <c r="J328" s="117"/>
      <c r="K328" s="117"/>
      <c r="L328" s="117"/>
      <c r="M328" s="117"/>
      <c r="N328" s="117"/>
      <c r="O328" s="117"/>
      <c r="P328" s="117"/>
      <c r="Q328" s="117"/>
      <c r="R328" s="117"/>
      <c r="S328" s="117"/>
      <c r="T328" s="117"/>
      <c r="U328" s="117"/>
      <c r="V328" s="117"/>
      <c r="W328" s="117"/>
      <c r="X328" s="117"/>
      <c r="Y328" s="117"/>
      <c r="Z328" s="117"/>
      <c r="AA328" s="117"/>
      <c r="AB328" s="117"/>
      <c r="AC328" s="117"/>
      <c r="AD328" s="117"/>
      <c r="AE328" s="117"/>
      <c r="AF328" s="117"/>
      <c r="AG328" s="117"/>
      <c r="AH328" s="117"/>
      <c r="AI328" s="117"/>
      <c r="AJ328" s="117"/>
      <c r="AK328" s="117"/>
      <c r="AL328" s="117"/>
      <c r="AM328" s="1700" t="s">
        <v>1099</v>
      </c>
      <c r="AN328" s="1701" t="s">
        <v>951</v>
      </c>
      <c r="AO328" s="118"/>
      <c r="AP328" s="118"/>
      <c r="AQ328" s="117"/>
      <c r="AR328" s="117"/>
      <c r="AS328" s="117"/>
      <c r="AT328" s="117"/>
      <c r="AU328" s="117"/>
      <c r="AV328" s="117"/>
      <c r="AW328" s="117"/>
      <c r="AX328" s="117"/>
    </row>
    <row r="329" spans="1:50" ht="21" x14ac:dyDescent="0.25">
      <c r="A329" s="879"/>
      <c r="B329" s="117"/>
      <c r="C329" s="117"/>
      <c r="D329" s="117"/>
      <c r="E329" s="117"/>
      <c r="F329" s="117"/>
      <c r="G329" s="117"/>
      <c r="H329" s="117"/>
      <c r="I329" s="117"/>
      <c r="J329" s="117"/>
      <c r="K329" s="117"/>
      <c r="L329" s="117"/>
      <c r="M329" s="117"/>
      <c r="N329" s="117"/>
      <c r="O329" s="117"/>
      <c r="P329" s="117"/>
      <c r="Q329" s="117"/>
      <c r="R329" s="117"/>
      <c r="S329" s="117"/>
      <c r="T329" s="117"/>
      <c r="U329" s="117"/>
      <c r="V329" s="117"/>
      <c r="W329" s="117"/>
      <c r="X329" s="117"/>
      <c r="Y329" s="117"/>
      <c r="Z329" s="117"/>
      <c r="AA329" s="117"/>
      <c r="AB329" s="117"/>
      <c r="AC329" s="117"/>
      <c r="AD329" s="117"/>
      <c r="AE329" s="117"/>
      <c r="AF329" s="117"/>
      <c r="AG329" s="117"/>
      <c r="AH329" s="117"/>
      <c r="AI329" s="117"/>
      <c r="AJ329" s="117"/>
      <c r="AK329" s="117"/>
      <c r="AL329" s="117"/>
      <c r="AM329" s="1700" t="s">
        <v>1100</v>
      </c>
      <c r="AN329" s="1701" t="s">
        <v>961</v>
      </c>
      <c r="AO329" s="118"/>
      <c r="AP329" s="118"/>
      <c r="AQ329" s="117"/>
      <c r="AR329" s="117"/>
      <c r="AS329" s="117"/>
      <c r="AT329" s="117"/>
      <c r="AU329" s="117"/>
      <c r="AV329" s="117"/>
      <c r="AW329" s="117"/>
      <c r="AX329" s="117"/>
    </row>
    <row r="330" spans="1:50" x14ac:dyDescent="0.25">
      <c r="A330" s="879"/>
      <c r="B330" s="117"/>
      <c r="C330" s="117"/>
      <c r="D330" s="117"/>
      <c r="E330" s="117"/>
      <c r="F330" s="117"/>
      <c r="G330" s="117"/>
      <c r="H330" s="117"/>
      <c r="I330" s="117"/>
      <c r="J330" s="117"/>
      <c r="K330" s="117"/>
      <c r="L330" s="117"/>
      <c r="M330" s="117"/>
      <c r="N330" s="117"/>
      <c r="O330" s="117"/>
      <c r="P330" s="117"/>
      <c r="Q330" s="117"/>
      <c r="R330" s="117"/>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700" t="s">
        <v>1101</v>
      </c>
      <c r="AN330" s="1701" t="s">
        <v>1061</v>
      </c>
      <c r="AO330" s="118"/>
      <c r="AP330" s="118"/>
      <c r="AQ330" s="117"/>
      <c r="AR330" s="117"/>
      <c r="AS330" s="117"/>
      <c r="AT330" s="117"/>
      <c r="AU330" s="117"/>
      <c r="AV330" s="117"/>
      <c r="AW330" s="117"/>
      <c r="AX330" s="117"/>
    </row>
    <row r="331" spans="1:50" ht="21" x14ac:dyDescent="0.25">
      <c r="A331" s="879"/>
      <c r="B331" s="117"/>
      <c r="C331" s="117"/>
      <c r="D331" s="117"/>
      <c r="E331" s="117"/>
      <c r="F331" s="117"/>
      <c r="G331" s="117"/>
      <c r="H331" s="117"/>
      <c r="I331" s="117"/>
      <c r="J331" s="117"/>
      <c r="K331" s="117"/>
      <c r="L331" s="117"/>
      <c r="M331" s="117"/>
      <c r="N331" s="117"/>
      <c r="O331" s="117"/>
      <c r="P331" s="117"/>
      <c r="Q331" s="117"/>
      <c r="R331" s="117"/>
      <c r="S331" s="117"/>
      <c r="T331" s="117"/>
      <c r="U331" s="117"/>
      <c r="V331" s="117"/>
      <c r="W331" s="117"/>
      <c r="X331" s="117"/>
      <c r="Y331" s="117"/>
      <c r="Z331" s="117"/>
      <c r="AA331" s="117"/>
      <c r="AB331" s="117"/>
      <c r="AC331" s="117"/>
      <c r="AD331" s="117"/>
      <c r="AE331" s="117"/>
      <c r="AF331" s="117"/>
      <c r="AG331" s="117"/>
      <c r="AH331" s="117"/>
      <c r="AI331" s="117"/>
      <c r="AJ331" s="117"/>
      <c r="AK331" s="117"/>
      <c r="AL331" s="117"/>
      <c r="AM331" s="1700" t="s">
        <v>1102</v>
      </c>
      <c r="AN331" s="1701" t="s">
        <v>1103</v>
      </c>
      <c r="AO331" s="118"/>
      <c r="AP331" s="118"/>
      <c r="AQ331" s="117"/>
      <c r="AR331" s="117"/>
      <c r="AS331" s="117"/>
      <c r="AT331" s="117"/>
      <c r="AU331" s="117"/>
      <c r="AV331" s="117"/>
      <c r="AW331" s="117"/>
      <c r="AX331" s="117"/>
    </row>
    <row r="332" spans="1:50" x14ac:dyDescent="0.25">
      <c r="A332" s="879"/>
      <c r="B332" s="117"/>
      <c r="C332" s="117"/>
      <c r="D332" s="117"/>
      <c r="E332" s="117"/>
      <c r="F332" s="117"/>
      <c r="G332" s="117"/>
      <c r="H332" s="117"/>
      <c r="I332" s="117"/>
      <c r="J332" s="117"/>
      <c r="K332" s="117"/>
      <c r="L332" s="117"/>
      <c r="M332" s="117"/>
      <c r="N332" s="117"/>
      <c r="O332" s="117"/>
      <c r="P332" s="117"/>
      <c r="Q332" s="117"/>
      <c r="R332" s="117"/>
      <c r="S332" s="117"/>
      <c r="T332" s="117"/>
      <c r="U332" s="117"/>
      <c r="V332" s="117"/>
      <c r="W332" s="117"/>
      <c r="X332" s="117"/>
      <c r="Y332" s="117"/>
      <c r="Z332" s="117"/>
      <c r="AA332" s="117"/>
      <c r="AB332" s="117"/>
      <c r="AC332" s="117"/>
      <c r="AD332" s="117"/>
      <c r="AE332" s="117"/>
      <c r="AF332" s="117"/>
      <c r="AG332" s="117"/>
      <c r="AH332" s="117"/>
      <c r="AI332" s="117"/>
      <c r="AJ332" s="117"/>
      <c r="AK332" s="117"/>
      <c r="AL332" s="117"/>
      <c r="AM332" s="1700" t="s">
        <v>1104</v>
      </c>
      <c r="AN332" s="1701" t="s">
        <v>1027</v>
      </c>
      <c r="AO332" s="118"/>
      <c r="AP332" s="118"/>
      <c r="AQ332" s="117"/>
      <c r="AR332" s="117"/>
      <c r="AS332" s="117"/>
      <c r="AT332" s="117"/>
      <c r="AU332" s="117"/>
      <c r="AV332" s="117"/>
      <c r="AW332" s="117"/>
      <c r="AX332" s="117"/>
    </row>
    <row r="333" spans="1:50" ht="21" x14ac:dyDescent="0.25">
      <c r="A333" s="879"/>
      <c r="B333" s="117"/>
      <c r="C333" s="117"/>
      <c r="D333" s="117"/>
      <c r="E333" s="117"/>
      <c r="F333" s="117"/>
      <c r="G333" s="117"/>
      <c r="H333" s="117"/>
      <c r="I333" s="117"/>
      <c r="J333" s="117"/>
      <c r="K333" s="117"/>
      <c r="L333" s="117"/>
      <c r="M333" s="117"/>
      <c r="N333" s="117"/>
      <c r="O333" s="117"/>
      <c r="P333" s="117"/>
      <c r="Q333" s="117"/>
      <c r="R333" s="117"/>
      <c r="S333" s="117"/>
      <c r="T333" s="117"/>
      <c r="U333" s="117"/>
      <c r="V333" s="117"/>
      <c r="W333" s="117"/>
      <c r="X333" s="117"/>
      <c r="Y333" s="117"/>
      <c r="Z333" s="117"/>
      <c r="AA333" s="117"/>
      <c r="AB333" s="117"/>
      <c r="AC333" s="117"/>
      <c r="AD333" s="117"/>
      <c r="AE333" s="117"/>
      <c r="AF333" s="117"/>
      <c r="AG333" s="117"/>
      <c r="AH333" s="117"/>
      <c r="AI333" s="117"/>
      <c r="AJ333" s="117"/>
      <c r="AK333" s="117"/>
      <c r="AL333" s="117"/>
      <c r="AM333" s="1700" t="s">
        <v>1105</v>
      </c>
      <c r="AN333" s="1701" t="s">
        <v>1103</v>
      </c>
      <c r="AO333" s="118"/>
      <c r="AP333" s="118"/>
      <c r="AQ333" s="117"/>
      <c r="AR333" s="117"/>
      <c r="AS333" s="117"/>
      <c r="AT333" s="117"/>
      <c r="AU333" s="117"/>
      <c r="AV333" s="117"/>
      <c r="AW333" s="117"/>
      <c r="AX333" s="117"/>
    </row>
    <row r="334" spans="1:50" x14ac:dyDescent="0.25">
      <c r="A334" s="879"/>
      <c r="B334" s="117"/>
      <c r="C334" s="117"/>
      <c r="D334" s="117"/>
      <c r="E334" s="117"/>
      <c r="F334" s="117"/>
      <c r="G334" s="117"/>
      <c r="H334" s="117"/>
      <c r="I334" s="117"/>
      <c r="J334" s="117"/>
      <c r="K334" s="117"/>
      <c r="L334" s="117"/>
      <c r="M334" s="117"/>
      <c r="N334" s="117"/>
      <c r="O334" s="117"/>
      <c r="P334" s="117"/>
      <c r="Q334" s="117"/>
      <c r="R334" s="117"/>
      <c r="S334" s="117"/>
      <c r="T334" s="117"/>
      <c r="U334" s="117"/>
      <c r="V334" s="117"/>
      <c r="W334" s="117"/>
      <c r="X334" s="117"/>
      <c r="Y334" s="117"/>
      <c r="Z334" s="117"/>
      <c r="AA334" s="117"/>
      <c r="AB334" s="117"/>
      <c r="AC334" s="117"/>
      <c r="AD334" s="117"/>
      <c r="AE334" s="117"/>
      <c r="AF334" s="117"/>
      <c r="AG334" s="117"/>
      <c r="AH334" s="117"/>
      <c r="AI334" s="117"/>
      <c r="AJ334" s="117"/>
      <c r="AK334" s="117"/>
      <c r="AL334" s="117"/>
      <c r="AM334" s="1700" t="s">
        <v>1106</v>
      </c>
      <c r="AN334" s="1705" t="s">
        <v>1107</v>
      </c>
      <c r="AO334" s="118"/>
      <c r="AP334" s="118"/>
      <c r="AQ334" s="117"/>
      <c r="AR334" s="117"/>
      <c r="AS334" s="117"/>
      <c r="AT334" s="117"/>
      <c r="AU334" s="117"/>
      <c r="AV334" s="117"/>
      <c r="AW334" s="117"/>
      <c r="AX334" s="117"/>
    </row>
    <row r="335" spans="1:50" ht="21" x14ac:dyDescent="0.25">
      <c r="A335" s="879"/>
      <c r="B335" s="117"/>
      <c r="C335" s="117"/>
      <c r="D335" s="117"/>
      <c r="E335" s="117"/>
      <c r="F335" s="117"/>
      <c r="G335" s="117"/>
      <c r="H335" s="117"/>
      <c r="I335" s="117"/>
      <c r="J335" s="117"/>
      <c r="K335" s="117"/>
      <c r="L335" s="117"/>
      <c r="M335" s="117"/>
      <c r="N335" s="117"/>
      <c r="O335" s="117"/>
      <c r="P335" s="117"/>
      <c r="Q335" s="117"/>
      <c r="R335" s="117"/>
      <c r="S335" s="117"/>
      <c r="T335" s="117"/>
      <c r="U335" s="117"/>
      <c r="V335" s="117"/>
      <c r="W335" s="117"/>
      <c r="X335" s="117"/>
      <c r="Y335" s="117"/>
      <c r="Z335" s="117"/>
      <c r="AA335" s="117"/>
      <c r="AB335" s="117"/>
      <c r="AC335" s="117"/>
      <c r="AD335" s="117"/>
      <c r="AE335" s="117"/>
      <c r="AF335" s="117"/>
      <c r="AG335" s="117"/>
      <c r="AH335" s="117"/>
      <c r="AI335" s="117"/>
      <c r="AJ335" s="117"/>
      <c r="AK335" s="117"/>
      <c r="AL335" s="117"/>
      <c r="AM335" s="1700" t="s">
        <v>1108</v>
      </c>
      <c r="AN335" s="1701" t="s">
        <v>1109</v>
      </c>
      <c r="AO335" s="118"/>
      <c r="AP335" s="118"/>
      <c r="AQ335" s="117"/>
      <c r="AR335" s="117"/>
      <c r="AS335" s="117"/>
      <c r="AT335" s="117"/>
      <c r="AU335" s="117"/>
      <c r="AV335" s="117"/>
      <c r="AW335" s="117"/>
      <c r="AX335" s="117"/>
    </row>
    <row r="336" spans="1:50" ht="21" x14ac:dyDescent="0.25">
      <c r="A336" s="879"/>
      <c r="B336" s="117"/>
      <c r="C336" s="117"/>
      <c r="D336" s="117"/>
      <c r="E336" s="117"/>
      <c r="F336" s="117"/>
      <c r="G336" s="117"/>
      <c r="H336" s="117"/>
      <c r="I336" s="117"/>
      <c r="J336" s="117"/>
      <c r="K336" s="117"/>
      <c r="L336" s="117"/>
      <c r="M336" s="117"/>
      <c r="N336" s="117"/>
      <c r="O336" s="117"/>
      <c r="P336" s="117"/>
      <c r="Q336" s="117"/>
      <c r="R336" s="117"/>
      <c r="S336" s="117"/>
      <c r="T336" s="117"/>
      <c r="U336" s="117"/>
      <c r="V336" s="117"/>
      <c r="W336" s="117"/>
      <c r="X336" s="117"/>
      <c r="Y336" s="117"/>
      <c r="Z336" s="117"/>
      <c r="AA336" s="117"/>
      <c r="AB336" s="117"/>
      <c r="AC336" s="117"/>
      <c r="AD336" s="117"/>
      <c r="AE336" s="117"/>
      <c r="AF336" s="117"/>
      <c r="AG336" s="117"/>
      <c r="AH336" s="117"/>
      <c r="AI336" s="117"/>
      <c r="AJ336" s="117"/>
      <c r="AK336" s="117"/>
      <c r="AL336" s="117"/>
      <c r="AM336" s="1700" t="s">
        <v>1110</v>
      </c>
      <c r="AN336" s="1701" t="s">
        <v>979</v>
      </c>
      <c r="AO336" s="118"/>
      <c r="AP336" s="118"/>
      <c r="AQ336" s="117"/>
      <c r="AR336" s="117"/>
      <c r="AS336" s="117"/>
      <c r="AT336" s="117"/>
      <c r="AU336" s="117"/>
      <c r="AV336" s="117"/>
      <c r="AW336" s="117"/>
      <c r="AX336" s="117"/>
    </row>
    <row r="337" spans="1:50" ht="21" x14ac:dyDescent="0.25">
      <c r="A337" s="879"/>
      <c r="B337" s="117"/>
      <c r="C337" s="117"/>
      <c r="D337" s="117"/>
      <c r="E337" s="117"/>
      <c r="F337" s="117"/>
      <c r="G337" s="117"/>
      <c r="H337" s="117"/>
      <c r="I337" s="117"/>
      <c r="J337" s="117"/>
      <c r="K337" s="117"/>
      <c r="L337" s="117"/>
      <c r="M337" s="117"/>
      <c r="N337" s="117"/>
      <c r="O337" s="117"/>
      <c r="P337" s="117"/>
      <c r="Q337" s="117"/>
      <c r="R337" s="117"/>
      <c r="S337" s="117"/>
      <c r="T337" s="117"/>
      <c r="U337" s="117"/>
      <c r="V337" s="117"/>
      <c r="W337" s="117"/>
      <c r="X337" s="117"/>
      <c r="Y337" s="117"/>
      <c r="Z337" s="117"/>
      <c r="AA337" s="117"/>
      <c r="AB337" s="117"/>
      <c r="AC337" s="117"/>
      <c r="AD337" s="117"/>
      <c r="AE337" s="117"/>
      <c r="AF337" s="117"/>
      <c r="AG337" s="117"/>
      <c r="AH337" s="117"/>
      <c r="AI337" s="117"/>
      <c r="AJ337" s="117"/>
      <c r="AK337" s="117"/>
      <c r="AL337" s="117"/>
      <c r="AM337" s="1700" t="s">
        <v>1111</v>
      </c>
      <c r="AN337" s="1701" t="s">
        <v>1024</v>
      </c>
      <c r="AO337" s="118"/>
      <c r="AP337" s="118"/>
      <c r="AQ337" s="117"/>
      <c r="AR337" s="117"/>
      <c r="AS337" s="117"/>
      <c r="AT337" s="117"/>
      <c r="AU337" s="117"/>
      <c r="AV337" s="117"/>
      <c r="AW337" s="117"/>
      <c r="AX337" s="117"/>
    </row>
    <row r="338" spans="1:50" ht="21" x14ac:dyDescent="0.25">
      <c r="A338" s="879"/>
      <c r="B338" s="117"/>
      <c r="C338" s="117"/>
      <c r="D338" s="117"/>
      <c r="E338" s="117"/>
      <c r="F338" s="117"/>
      <c r="G338" s="117"/>
      <c r="H338" s="117"/>
      <c r="I338" s="117"/>
      <c r="J338" s="117"/>
      <c r="K338" s="117"/>
      <c r="L338" s="117"/>
      <c r="M338" s="117"/>
      <c r="N338" s="117"/>
      <c r="O338" s="117"/>
      <c r="P338" s="117"/>
      <c r="Q338" s="117"/>
      <c r="R338" s="117"/>
      <c r="S338" s="117"/>
      <c r="T338" s="117"/>
      <c r="U338" s="117"/>
      <c r="V338" s="117"/>
      <c r="W338" s="117"/>
      <c r="X338" s="117"/>
      <c r="Y338" s="117"/>
      <c r="Z338" s="117"/>
      <c r="AA338" s="117"/>
      <c r="AB338" s="117"/>
      <c r="AC338" s="117"/>
      <c r="AD338" s="117"/>
      <c r="AE338" s="117"/>
      <c r="AF338" s="117"/>
      <c r="AG338" s="117"/>
      <c r="AH338" s="117"/>
      <c r="AI338" s="117"/>
      <c r="AJ338" s="117"/>
      <c r="AK338" s="117"/>
      <c r="AL338" s="117"/>
      <c r="AM338" s="1700" t="s">
        <v>1112</v>
      </c>
      <c r="AN338" s="1701" t="s">
        <v>971</v>
      </c>
      <c r="AO338" s="118"/>
      <c r="AP338" s="118"/>
      <c r="AQ338" s="117"/>
      <c r="AR338" s="117"/>
      <c r="AS338" s="117"/>
      <c r="AT338" s="117"/>
      <c r="AU338" s="117"/>
      <c r="AV338" s="117"/>
      <c r="AW338" s="117"/>
      <c r="AX338" s="117"/>
    </row>
    <row r="339" spans="1:50" ht="21" x14ac:dyDescent="0.25">
      <c r="A339" s="879"/>
      <c r="B339" s="117"/>
      <c r="C339" s="117"/>
      <c r="D339" s="117"/>
      <c r="E339" s="117"/>
      <c r="F339" s="117"/>
      <c r="G339" s="117"/>
      <c r="H339" s="117"/>
      <c r="I339" s="117"/>
      <c r="J339" s="117"/>
      <c r="K339" s="117"/>
      <c r="L339" s="117"/>
      <c r="M339" s="117"/>
      <c r="N339" s="117"/>
      <c r="O339" s="117"/>
      <c r="P339" s="117"/>
      <c r="Q339" s="117"/>
      <c r="R339" s="117"/>
      <c r="S339" s="117"/>
      <c r="T339" s="117"/>
      <c r="U339" s="117"/>
      <c r="V339" s="117"/>
      <c r="W339" s="117"/>
      <c r="X339" s="117"/>
      <c r="Y339" s="117"/>
      <c r="Z339" s="117"/>
      <c r="AA339" s="117"/>
      <c r="AB339" s="117"/>
      <c r="AC339" s="117"/>
      <c r="AD339" s="117"/>
      <c r="AE339" s="117"/>
      <c r="AF339" s="117"/>
      <c r="AG339" s="117"/>
      <c r="AH339" s="117"/>
      <c r="AI339" s="117"/>
      <c r="AJ339" s="117"/>
      <c r="AK339" s="117"/>
      <c r="AL339" s="117"/>
      <c r="AM339" s="1700" t="s">
        <v>1113</v>
      </c>
      <c r="AN339" s="1700" t="s">
        <v>1114</v>
      </c>
      <c r="AO339" s="118"/>
      <c r="AP339" s="118"/>
      <c r="AQ339" s="117"/>
      <c r="AR339" s="117"/>
      <c r="AS339" s="117"/>
      <c r="AT339" s="117"/>
      <c r="AU339" s="117"/>
      <c r="AV339" s="117"/>
      <c r="AW339" s="117"/>
      <c r="AX339" s="117"/>
    </row>
    <row r="340" spans="1:50" ht="21" x14ac:dyDescent="0.25">
      <c r="A340" s="879"/>
      <c r="B340" s="117"/>
      <c r="C340" s="117"/>
      <c r="D340" s="117"/>
      <c r="E340" s="117"/>
      <c r="F340" s="117"/>
      <c r="G340" s="117"/>
      <c r="H340" s="117"/>
      <c r="I340" s="117"/>
      <c r="J340" s="117"/>
      <c r="K340" s="117"/>
      <c r="L340" s="117"/>
      <c r="M340" s="117"/>
      <c r="N340" s="117"/>
      <c r="O340" s="117"/>
      <c r="P340" s="117"/>
      <c r="Q340" s="117"/>
      <c r="R340" s="117"/>
      <c r="S340" s="117"/>
      <c r="T340" s="117"/>
      <c r="U340" s="117"/>
      <c r="V340" s="117"/>
      <c r="W340" s="117"/>
      <c r="X340" s="117"/>
      <c r="Y340" s="117"/>
      <c r="Z340" s="117"/>
      <c r="AA340" s="117"/>
      <c r="AB340" s="117"/>
      <c r="AC340" s="117"/>
      <c r="AD340" s="117"/>
      <c r="AE340" s="117"/>
      <c r="AF340" s="117"/>
      <c r="AG340" s="117"/>
      <c r="AH340" s="117"/>
      <c r="AI340" s="117"/>
      <c r="AJ340" s="117"/>
      <c r="AK340" s="117"/>
      <c r="AL340" s="117"/>
      <c r="AM340" s="1700" t="s">
        <v>1115</v>
      </c>
      <c r="AN340" s="1701" t="s">
        <v>1077</v>
      </c>
      <c r="AO340" s="118"/>
      <c r="AP340" s="118"/>
      <c r="AQ340" s="117"/>
      <c r="AR340" s="117"/>
      <c r="AS340" s="117"/>
      <c r="AT340" s="117"/>
      <c r="AU340" s="117"/>
      <c r="AV340" s="117"/>
      <c r="AW340" s="117"/>
      <c r="AX340" s="117"/>
    </row>
    <row r="341" spans="1:50" ht="21" x14ac:dyDescent="0.25">
      <c r="A341" s="879"/>
      <c r="B341" s="117"/>
      <c r="C341" s="117"/>
      <c r="D341" s="117"/>
      <c r="E341" s="117"/>
      <c r="F341" s="117"/>
      <c r="G341" s="117"/>
      <c r="H341" s="117"/>
      <c r="I341" s="117"/>
      <c r="J341" s="117"/>
      <c r="K341" s="117"/>
      <c r="L341" s="117"/>
      <c r="M341" s="117"/>
      <c r="N341" s="117"/>
      <c r="O341" s="117"/>
      <c r="P341" s="117"/>
      <c r="Q341" s="117"/>
      <c r="R341" s="117"/>
      <c r="S341" s="117"/>
      <c r="T341" s="117"/>
      <c r="U341" s="117"/>
      <c r="V341" s="117"/>
      <c r="W341" s="117"/>
      <c r="X341" s="117"/>
      <c r="Y341" s="117"/>
      <c r="Z341" s="117"/>
      <c r="AA341" s="117"/>
      <c r="AB341" s="117"/>
      <c r="AC341" s="117"/>
      <c r="AD341" s="117"/>
      <c r="AE341" s="117"/>
      <c r="AF341" s="117"/>
      <c r="AG341" s="117"/>
      <c r="AH341" s="117"/>
      <c r="AI341" s="117"/>
      <c r="AJ341" s="117"/>
      <c r="AK341" s="117"/>
      <c r="AL341" s="117"/>
      <c r="AM341" s="1700" t="s">
        <v>1116</v>
      </c>
      <c r="AN341" s="1700" t="s">
        <v>1117</v>
      </c>
      <c r="AO341" s="118"/>
      <c r="AP341" s="118"/>
      <c r="AQ341" s="117"/>
      <c r="AR341" s="117"/>
      <c r="AS341" s="117"/>
      <c r="AT341" s="117"/>
      <c r="AU341" s="117"/>
      <c r="AV341" s="117"/>
      <c r="AW341" s="117"/>
      <c r="AX341" s="117"/>
    </row>
    <row r="342" spans="1:50" ht="21" x14ac:dyDescent="0.25">
      <c r="A342" s="879"/>
      <c r="B342" s="117"/>
      <c r="C342" s="117"/>
      <c r="D342" s="117"/>
      <c r="E342" s="117"/>
      <c r="F342" s="117"/>
      <c r="G342" s="117"/>
      <c r="H342" s="117"/>
      <c r="I342" s="117"/>
      <c r="J342" s="117"/>
      <c r="K342" s="117"/>
      <c r="L342" s="117"/>
      <c r="M342" s="117"/>
      <c r="N342" s="117"/>
      <c r="O342" s="117"/>
      <c r="P342" s="117"/>
      <c r="Q342" s="117"/>
      <c r="R342" s="117"/>
      <c r="S342" s="117"/>
      <c r="T342" s="117"/>
      <c r="U342" s="117"/>
      <c r="V342" s="117"/>
      <c r="W342" s="117"/>
      <c r="X342" s="117"/>
      <c r="Y342" s="117"/>
      <c r="Z342" s="117"/>
      <c r="AA342" s="117"/>
      <c r="AB342" s="117"/>
      <c r="AC342" s="117"/>
      <c r="AD342" s="117"/>
      <c r="AE342" s="117"/>
      <c r="AF342" s="117"/>
      <c r="AG342" s="117"/>
      <c r="AH342" s="117"/>
      <c r="AI342" s="117"/>
      <c r="AJ342" s="117"/>
      <c r="AK342" s="117"/>
      <c r="AL342" s="117"/>
      <c r="AM342" s="1700" t="s">
        <v>1118</v>
      </c>
      <c r="AN342" s="1701" t="s">
        <v>1061</v>
      </c>
      <c r="AO342" s="118"/>
      <c r="AP342" s="118"/>
      <c r="AQ342" s="117"/>
      <c r="AR342" s="117"/>
      <c r="AS342" s="117"/>
      <c r="AT342" s="117"/>
      <c r="AU342" s="117"/>
      <c r="AV342" s="117"/>
      <c r="AW342" s="117"/>
      <c r="AX342" s="117"/>
    </row>
    <row r="343" spans="1:50" ht="21" x14ac:dyDescent="0.25">
      <c r="A343" s="879"/>
      <c r="B343" s="117"/>
      <c r="C343" s="117"/>
      <c r="D343" s="117"/>
      <c r="E343" s="117"/>
      <c r="F343" s="117"/>
      <c r="G343" s="117"/>
      <c r="H343" s="117"/>
      <c r="I343" s="117"/>
      <c r="J343" s="117"/>
      <c r="K343" s="117"/>
      <c r="L343" s="117"/>
      <c r="M343" s="117"/>
      <c r="N343" s="117"/>
      <c r="O343" s="117"/>
      <c r="P343" s="117"/>
      <c r="Q343" s="117"/>
      <c r="R343" s="117"/>
      <c r="S343" s="117"/>
      <c r="T343" s="117"/>
      <c r="U343" s="117"/>
      <c r="V343" s="117"/>
      <c r="W343" s="117"/>
      <c r="X343" s="117"/>
      <c r="Y343" s="117"/>
      <c r="Z343" s="117"/>
      <c r="AA343" s="117"/>
      <c r="AB343" s="117"/>
      <c r="AC343" s="117"/>
      <c r="AD343" s="117"/>
      <c r="AE343" s="117"/>
      <c r="AF343" s="117"/>
      <c r="AG343" s="117"/>
      <c r="AH343" s="117"/>
      <c r="AI343" s="117"/>
      <c r="AJ343" s="117"/>
      <c r="AK343" s="117"/>
      <c r="AL343" s="117"/>
      <c r="AM343" s="1700" t="s">
        <v>1119</v>
      </c>
      <c r="AN343" s="1701" t="s">
        <v>994</v>
      </c>
      <c r="AO343" s="118"/>
      <c r="AP343" s="118"/>
      <c r="AQ343" s="117"/>
      <c r="AR343" s="117"/>
      <c r="AS343" s="117"/>
      <c r="AT343" s="117"/>
      <c r="AU343" s="117"/>
      <c r="AV343" s="117"/>
      <c r="AW343" s="117"/>
      <c r="AX343" s="117"/>
    </row>
    <row r="344" spans="1:50" ht="21" x14ac:dyDescent="0.25">
      <c r="A344" s="879"/>
      <c r="B344" s="117"/>
      <c r="C344" s="117"/>
      <c r="D344" s="117"/>
      <c r="E344" s="117"/>
      <c r="F344" s="117"/>
      <c r="G344" s="117"/>
      <c r="H344" s="117"/>
      <c r="I344" s="117"/>
      <c r="J344" s="117"/>
      <c r="K344" s="117"/>
      <c r="L344" s="117"/>
      <c r="M344" s="117"/>
      <c r="N344" s="117"/>
      <c r="O344" s="117"/>
      <c r="P344" s="117"/>
      <c r="Q344" s="117"/>
      <c r="R344" s="117"/>
      <c r="S344" s="117"/>
      <c r="T344" s="117"/>
      <c r="U344" s="117"/>
      <c r="V344" s="117"/>
      <c r="W344" s="117"/>
      <c r="X344" s="117"/>
      <c r="Y344" s="117"/>
      <c r="Z344" s="117"/>
      <c r="AA344" s="117"/>
      <c r="AB344" s="117"/>
      <c r="AC344" s="117"/>
      <c r="AD344" s="117"/>
      <c r="AE344" s="117"/>
      <c r="AF344" s="117"/>
      <c r="AG344" s="117"/>
      <c r="AH344" s="117"/>
      <c r="AI344" s="117"/>
      <c r="AJ344" s="117"/>
      <c r="AK344" s="117"/>
      <c r="AL344" s="117"/>
      <c r="AM344" s="1700" t="s">
        <v>1120</v>
      </c>
      <c r="AN344" s="1701" t="s">
        <v>1121</v>
      </c>
      <c r="AO344" s="118"/>
      <c r="AP344" s="118"/>
      <c r="AQ344" s="117"/>
      <c r="AR344" s="117"/>
      <c r="AS344" s="117"/>
      <c r="AT344" s="117"/>
      <c r="AU344" s="117"/>
      <c r="AV344" s="117"/>
      <c r="AW344" s="117"/>
      <c r="AX344" s="117"/>
    </row>
    <row r="345" spans="1:50" ht="21" x14ac:dyDescent="0.25">
      <c r="A345" s="879"/>
      <c r="B345" s="117"/>
      <c r="C345" s="117"/>
      <c r="D345" s="117"/>
      <c r="E345" s="117"/>
      <c r="F345" s="117"/>
      <c r="G345" s="117"/>
      <c r="H345" s="117"/>
      <c r="I345" s="117"/>
      <c r="J345" s="117"/>
      <c r="K345" s="117"/>
      <c r="L345" s="117"/>
      <c r="M345" s="117"/>
      <c r="N345" s="117"/>
      <c r="O345" s="117"/>
      <c r="P345" s="117"/>
      <c r="Q345" s="117"/>
      <c r="R345" s="117"/>
      <c r="S345" s="117"/>
      <c r="T345" s="117"/>
      <c r="U345" s="117"/>
      <c r="V345" s="117"/>
      <c r="W345" s="117"/>
      <c r="X345" s="117"/>
      <c r="Y345" s="117"/>
      <c r="Z345" s="117"/>
      <c r="AA345" s="117"/>
      <c r="AB345" s="117"/>
      <c r="AC345" s="117"/>
      <c r="AD345" s="117"/>
      <c r="AE345" s="117"/>
      <c r="AF345" s="117"/>
      <c r="AG345" s="117"/>
      <c r="AH345" s="117"/>
      <c r="AI345" s="117"/>
      <c r="AJ345" s="117"/>
      <c r="AK345" s="117"/>
      <c r="AL345" s="117"/>
      <c r="AM345" s="1710"/>
      <c r="AN345" s="1700" t="s">
        <v>1122</v>
      </c>
      <c r="AO345" s="118"/>
      <c r="AP345" s="118"/>
      <c r="AQ345" s="117"/>
      <c r="AR345" s="117"/>
      <c r="AS345" s="117"/>
      <c r="AT345" s="117"/>
      <c r="AU345" s="117"/>
      <c r="AV345" s="117"/>
      <c r="AW345" s="117"/>
      <c r="AX345" s="117"/>
    </row>
    <row r="346" spans="1:50" ht="21" x14ac:dyDescent="0.25">
      <c r="A346" s="879"/>
      <c r="B346" s="117"/>
      <c r="C346" s="117"/>
      <c r="D346" s="117"/>
      <c r="E346" s="117"/>
      <c r="F346" s="117"/>
      <c r="G346" s="117"/>
      <c r="H346" s="117"/>
      <c r="I346" s="117"/>
      <c r="J346" s="117"/>
      <c r="K346" s="117"/>
      <c r="L346" s="117"/>
      <c r="M346" s="117"/>
      <c r="N346" s="117"/>
      <c r="O346" s="117"/>
      <c r="P346" s="117"/>
      <c r="Q346" s="117"/>
      <c r="R346" s="117"/>
      <c r="S346" s="117"/>
      <c r="T346" s="117"/>
      <c r="U346" s="117"/>
      <c r="V346" s="117"/>
      <c r="W346" s="117"/>
      <c r="X346" s="117"/>
      <c r="Y346" s="117"/>
      <c r="Z346" s="117"/>
      <c r="AA346" s="117"/>
      <c r="AB346" s="117"/>
      <c r="AC346" s="117"/>
      <c r="AD346" s="117"/>
      <c r="AE346" s="117"/>
      <c r="AF346" s="117"/>
      <c r="AG346" s="117"/>
      <c r="AH346" s="117"/>
      <c r="AI346" s="117"/>
      <c r="AJ346" s="117"/>
      <c r="AK346" s="117"/>
      <c r="AL346" s="117"/>
      <c r="AM346" s="1700" t="s">
        <v>872</v>
      </c>
      <c r="AN346" s="1701" t="s">
        <v>1123</v>
      </c>
      <c r="AO346" s="118"/>
      <c r="AP346" s="118"/>
      <c r="AQ346" s="117"/>
      <c r="AR346" s="117"/>
      <c r="AS346" s="117"/>
      <c r="AT346" s="117"/>
      <c r="AU346" s="117"/>
      <c r="AV346" s="117"/>
      <c r="AW346" s="117"/>
      <c r="AX346" s="117"/>
    </row>
    <row r="347" spans="1:50" ht="21" x14ac:dyDescent="0.25">
      <c r="A347" s="879"/>
      <c r="B347" s="117"/>
      <c r="C347" s="117"/>
      <c r="D347" s="117"/>
      <c r="E347" s="117"/>
      <c r="F347" s="117"/>
      <c r="G347" s="117"/>
      <c r="H347" s="117"/>
      <c r="I347" s="117"/>
      <c r="J347" s="117"/>
      <c r="K347" s="117"/>
      <c r="L347" s="117"/>
      <c r="M347" s="117"/>
      <c r="N347" s="117"/>
      <c r="O347" s="117"/>
      <c r="P347" s="117"/>
      <c r="Q347" s="117"/>
      <c r="R347" s="117"/>
      <c r="S347" s="117"/>
      <c r="T347" s="117"/>
      <c r="U347" s="117"/>
      <c r="V347" s="117"/>
      <c r="W347" s="117"/>
      <c r="X347" s="117"/>
      <c r="Y347" s="117"/>
      <c r="Z347" s="117"/>
      <c r="AA347" s="117"/>
      <c r="AB347" s="117"/>
      <c r="AC347" s="117"/>
      <c r="AD347" s="117"/>
      <c r="AE347" s="117"/>
      <c r="AF347" s="117"/>
      <c r="AG347" s="117"/>
      <c r="AH347" s="117"/>
      <c r="AI347" s="117"/>
      <c r="AJ347" s="117"/>
      <c r="AK347" s="117"/>
      <c r="AL347" s="117"/>
      <c r="AM347" s="1700" t="s">
        <v>1124</v>
      </c>
      <c r="AN347" s="1701" t="s">
        <v>1065</v>
      </c>
      <c r="AO347" s="118"/>
      <c r="AP347" s="118"/>
      <c r="AQ347" s="117"/>
      <c r="AR347" s="117"/>
      <c r="AS347" s="117"/>
      <c r="AT347" s="117"/>
      <c r="AU347" s="117"/>
      <c r="AV347" s="117"/>
      <c r="AW347" s="117"/>
      <c r="AX347" s="117"/>
    </row>
    <row r="348" spans="1:50" x14ac:dyDescent="0.25">
      <c r="A348" s="879"/>
      <c r="B348" s="117"/>
      <c r="C348" s="117"/>
      <c r="D348" s="117"/>
      <c r="E348" s="117"/>
      <c r="F348" s="117"/>
      <c r="G348" s="117"/>
      <c r="H348" s="117"/>
      <c r="I348" s="117"/>
      <c r="J348" s="117"/>
      <c r="K348" s="117"/>
      <c r="L348" s="117"/>
      <c r="M348" s="117"/>
      <c r="N348" s="117"/>
      <c r="O348" s="117"/>
      <c r="P348" s="117"/>
      <c r="Q348" s="117"/>
      <c r="R348" s="117"/>
      <c r="S348" s="117"/>
      <c r="T348" s="117"/>
      <c r="U348" s="117"/>
      <c r="V348" s="117"/>
      <c r="W348" s="117"/>
      <c r="X348" s="117"/>
      <c r="Y348" s="117"/>
      <c r="Z348" s="117"/>
      <c r="AA348" s="117"/>
      <c r="AB348" s="117"/>
      <c r="AC348" s="117"/>
      <c r="AD348" s="117"/>
      <c r="AE348" s="117"/>
      <c r="AF348" s="117"/>
      <c r="AG348" s="117"/>
      <c r="AH348" s="117"/>
      <c r="AI348" s="117"/>
      <c r="AJ348" s="117"/>
      <c r="AK348" s="117"/>
      <c r="AL348" s="117"/>
      <c r="AM348" s="2403" t="s">
        <v>1125</v>
      </c>
      <c r="AN348" s="1710"/>
      <c r="AO348" s="118"/>
      <c r="AP348" s="118"/>
      <c r="AQ348" s="117"/>
      <c r="AR348" s="117"/>
      <c r="AS348" s="117"/>
      <c r="AT348" s="117"/>
      <c r="AU348" s="117"/>
      <c r="AV348" s="117"/>
      <c r="AW348" s="117"/>
      <c r="AX348" s="117"/>
    </row>
    <row r="349" spans="1:50" x14ac:dyDescent="0.25">
      <c r="A349" s="879"/>
      <c r="B349" s="117"/>
      <c r="C349" s="117"/>
      <c r="D349" s="117"/>
      <c r="E349" s="117"/>
      <c r="F349" s="117"/>
      <c r="G349" s="117"/>
      <c r="H349" s="117"/>
      <c r="I349" s="117"/>
      <c r="J349" s="117"/>
      <c r="K349" s="117"/>
      <c r="L349" s="117"/>
      <c r="M349" s="117"/>
      <c r="N349" s="117"/>
      <c r="O349" s="117"/>
      <c r="P349" s="117"/>
      <c r="Q349" s="117"/>
      <c r="R349" s="117"/>
      <c r="S349" s="117"/>
      <c r="T349" s="117"/>
      <c r="U349" s="117"/>
      <c r="V349" s="117"/>
      <c r="W349" s="117"/>
      <c r="X349" s="117"/>
      <c r="Y349" s="117"/>
      <c r="Z349" s="117"/>
      <c r="AA349" s="117"/>
      <c r="AB349" s="117"/>
      <c r="AC349" s="117"/>
      <c r="AD349" s="117"/>
      <c r="AE349" s="117"/>
      <c r="AF349" s="117"/>
      <c r="AG349" s="117"/>
      <c r="AH349" s="117"/>
      <c r="AI349" s="117"/>
      <c r="AJ349" s="117"/>
      <c r="AK349" s="117"/>
      <c r="AL349" s="117"/>
      <c r="AM349" s="2403"/>
      <c r="AN349" s="1701" t="s">
        <v>1126</v>
      </c>
      <c r="AO349" s="118"/>
      <c r="AP349" s="118"/>
      <c r="AQ349" s="117"/>
      <c r="AR349" s="117"/>
      <c r="AS349" s="117"/>
      <c r="AT349" s="117"/>
      <c r="AU349" s="117"/>
      <c r="AV349" s="117"/>
      <c r="AW349" s="117"/>
      <c r="AX349" s="117"/>
    </row>
    <row r="350" spans="1:50" ht="21" x14ac:dyDescent="0.25">
      <c r="A350" s="879"/>
      <c r="B350" s="117"/>
      <c r="C350" s="117"/>
      <c r="D350" s="117"/>
      <c r="E350" s="117"/>
      <c r="F350" s="117"/>
      <c r="G350" s="117"/>
      <c r="H350" s="117"/>
      <c r="I350" s="117"/>
      <c r="J350" s="117"/>
      <c r="K350" s="117"/>
      <c r="L350" s="117"/>
      <c r="M350" s="117"/>
      <c r="N350" s="117"/>
      <c r="O350" s="117"/>
      <c r="P350" s="117"/>
      <c r="Q350" s="117"/>
      <c r="R350" s="117"/>
      <c r="S350" s="117"/>
      <c r="T350" s="117"/>
      <c r="U350" s="117"/>
      <c r="V350" s="117"/>
      <c r="W350" s="117"/>
      <c r="X350" s="117"/>
      <c r="Y350" s="117"/>
      <c r="Z350" s="117"/>
      <c r="AA350" s="117"/>
      <c r="AB350" s="117"/>
      <c r="AC350" s="117"/>
      <c r="AD350" s="117"/>
      <c r="AE350" s="117"/>
      <c r="AF350" s="117"/>
      <c r="AG350" s="117"/>
      <c r="AH350" s="117"/>
      <c r="AI350" s="117"/>
      <c r="AJ350" s="117"/>
      <c r="AK350" s="117"/>
      <c r="AL350" s="117"/>
      <c r="AM350" s="1700" t="s">
        <v>1127</v>
      </c>
      <c r="AN350" s="1701" t="s">
        <v>1024</v>
      </c>
      <c r="AO350" s="118"/>
      <c r="AP350" s="118"/>
      <c r="AQ350" s="117"/>
      <c r="AR350" s="117"/>
      <c r="AS350" s="117"/>
      <c r="AT350" s="117"/>
      <c r="AU350" s="117"/>
      <c r="AV350" s="117"/>
      <c r="AW350" s="117"/>
      <c r="AX350" s="117"/>
    </row>
    <row r="351" spans="1:50" ht="31.5" x14ac:dyDescent="0.25">
      <c r="A351" s="879"/>
      <c r="B351" s="117"/>
      <c r="C351" s="117"/>
      <c r="D351" s="117"/>
      <c r="E351" s="117"/>
      <c r="F351" s="117"/>
      <c r="G351" s="117"/>
      <c r="H351" s="117"/>
      <c r="I351" s="117"/>
      <c r="J351" s="117"/>
      <c r="K351" s="117"/>
      <c r="L351" s="117"/>
      <c r="M351" s="117"/>
      <c r="N351" s="117"/>
      <c r="O351" s="117"/>
      <c r="P351" s="117"/>
      <c r="Q351" s="117"/>
      <c r="R351" s="117"/>
      <c r="S351" s="117"/>
      <c r="T351" s="117"/>
      <c r="U351" s="117"/>
      <c r="V351" s="117"/>
      <c r="W351" s="117"/>
      <c r="X351" s="117"/>
      <c r="Y351" s="117"/>
      <c r="Z351" s="117"/>
      <c r="AA351" s="117"/>
      <c r="AB351" s="117"/>
      <c r="AC351" s="117"/>
      <c r="AD351" s="117"/>
      <c r="AE351" s="117"/>
      <c r="AF351" s="117"/>
      <c r="AG351" s="117"/>
      <c r="AH351" s="117"/>
      <c r="AI351" s="117"/>
      <c r="AJ351" s="117"/>
      <c r="AK351" s="117"/>
      <c r="AL351" s="117"/>
      <c r="AM351" s="1700" t="s">
        <v>1128</v>
      </c>
      <c r="AN351" s="1701" t="s">
        <v>1086</v>
      </c>
      <c r="AO351" s="118"/>
      <c r="AP351" s="118"/>
      <c r="AQ351" s="117"/>
      <c r="AR351" s="117"/>
      <c r="AS351" s="117"/>
      <c r="AT351" s="117"/>
      <c r="AU351" s="117"/>
      <c r="AV351" s="117"/>
      <c r="AW351" s="117"/>
      <c r="AX351" s="117"/>
    </row>
    <row r="352" spans="1:50" ht="21" x14ac:dyDescent="0.25">
      <c r="A352" s="879"/>
      <c r="B352" s="117"/>
      <c r="C352" s="117"/>
      <c r="D352" s="117"/>
      <c r="E352" s="117"/>
      <c r="F352" s="117"/>
      <c r="G352" s="117"/>
      <c r="H352" s="117"/>
      <c r="I352" s="117"/>
      <c r="J352" s="117"/>
      <c r="K352" s="117"/>
      <c r="L352" s="117"/>
      <c r="M352" s="117"/>
      <c r="N352" s="117"/>
      <c r="O352" s="117"/>
      <c r="P352" s="117"/>
      <c r="Q352" s="117"/>
      <c r="R352" s="117"/>
      <c r="S352" s="117"/>
      <c r="T352" s="117"/>
      <c r="U352" s="117"/>
      <c r="V352" s="117"/>
      <c r="W352" s="117"/>
      <c r="X352" s="117"/>
      <c r="Y352" s="117"/>
      <c r="Z352" s="117"/>
      <c r="AA352" s="117"/>
      <c r="AB352" s="117"/>
      <c r="AC352" s="117"/>
      <c r="AD352" s="117"/>
      <c r="AE352" s="117"/>
      <c r="AF352" s="117"/>
      <c r="AG352" s="117"/>
      <c r="AH352" s="117"/>
      <c r="AI352" s="117"/>
      <c r="AJ352" s="117"/>
      <c r="AK352" s="117"/>
      <c r="AL352" s="117"/>
      <c r="AM352" s="1700" t="s">
        <v>1129</v>
      </c>
      <c r="AN352" s="1705" t="s">
        <v>1130</v>
      </c>
      <c r="AO352" s="118"/>
      <c r="AP352" s="118"/>
      <c r="AQ352" s="117"/>
      <c r="AR352" s="117"/>
      <c r="AS352" s="117"/>
      <c r="AT352" s="117"/>
      <c r="AU352" s="117"/>
      <c r="AV352" s="117"/>
      <c r="AW352" s="117"/>
      <c r="AX352" s="117"/>
    </row>
    <row r="353" spans="1:50" ht="31.5" x14ac:dyDescent="0.25">
      <c r="A353" s="879"/>
      <c r="B353" s="117"/>
      <c r="C353" s="117"/>
      <c r="D353" s="117"/>
      <c r="E353" s="117"/>
      <c r="F353" s="117"/>
      <c r="G353" s="117"/>
      <c r="H353" s="117"/>
      <c r="I353" s="117"/>
      <c r="J353" s="117"/>
      <c r="K353" s="117"/>
      <c r="L353" s="117"/>
      <c r="M353" s="117"/>
      <c r="N353" s="117"/>
      <c r="O353" s="117"/>
      <c r="P353" s="117"/>
      <c r="Q353" s="117"/>
      <c r="R353" s="117"/>
      <c r="S353" s="117"/>
      <c r="T353" s="117"/>
      <c r="U353" s="117"/>
      <c r="V353" s="117"/>
      <c r="W353" s="117"/>
      <c r="X353" s="117"/>
      <c r="Y353" s="117"/>
      <c r="Z353" s="117"/>
      <c r="AA353" s="117"/>
      <c r="AB353" s="117"/>
      <c r="AC353" s="117"/>
      <c r="AD353" s="117"/>
      <c r="AE353" s="117"/>
      <c r="AF353" s="117"/>
      <c r="AG353" s="117"/>
      <c r="AH353" s="117"/>
      <c r="AI353" s="117"/>
      <c r="AJ353" s="117"/>
      <c r="AK353" s="117"/>
      <c r="AL353" s="117"/>
      <c r="AM353" s="1700" t="s">
        <v>1131</v>
      </c>
      <c r="AN353" s="1701" t="s">
        <v>1034</v>
      </c>
      <c r="AO353" s="118"/>
      <c r="AP353" s="118"/>
      <c r="AQ353" s="117"/>
      <c r="AR353" s="117"/>
      <c r="AS353" s="117"/>
      <c r="AT353" s="117"/>
      <c r="AU353" s="117"/>
      <c r="AV353" s="117"/>
      <c r="AW353" s="117"/>
      <c r="AX353" s="117"/>
    </row>
    <row r="354" spans="1:50" x14ac:dyDescent="0.25">
      <c r="A354" s="879"/>
      <c r="B354" s="117"/>
      <c r="C354" s="117"/>
      <c r="D354" s="117"/>
      <c r="E354" s="117"/>
      <c r="F354" s="117"/>
      <c r="G354" s="117"/>
      <c r="H354" s="117"/>
      <c r="I354" s="117"/>
      <c r="J354" s="117"/>
      <c r="K354" s="117"/>
      <c r="L354" s="117"/>
      <c r="M354" s="117"/>
      <c r="N354" s="117"/>
      <c r="O354" s="117"/>
      <c r="P354" s="117"/>
      <c r="Q354" s="117"/>
      <c r="R354" s="117"/>
      <c r="S354" s="117"/>
      <c r="T354" s="117"/>
      <c r="U354" s="117"/>
      <c r="V354" s="117"/>
      <c r="W354" s="117"/>
      <c r="X354" s="117"/>
      <c r="Y354" s="117"/>
      <c r="Z354" s="117"/>
      <c r="AA354" s="117"/>
      <c r="AB354" s="117"/>
      <c r="AC354" s="117"/>
      <c r="AD354" s="117"/>
      <c r="AE354" s="117"/>
      <c r="AF354" s="117"/>
      <c r="AG354" s="117"/>
      <c r="AH354" s="117"/>
      <c r="AI354" s="117"/>
      <c r="AJ354" s="117"/>
      <c r="AK354" s="117"/>
      <c r="AL354" s="117"/>
      <c r="AM354" s="1700" t="s">
        <v>1132</v>
      </c>
      <c r="AN354" s="1701" t="s">
        <v>1133</v>
      </c>
      <c r="AO354" s="118"/>
      <c r="AP354" s="118"/>
      <c r="AQ354" s="117"/>
      <c r="AR354" s="117"/>
      <c r="AS354" s="117"/>
      <c r="AT354" s="117"/>
      <c r="AU354" s="117"/>
      <c r="AV354" s="117"/>
      <c r="AW354" s="117"/>
      <c r="AX354" s="117"/>
    </row>
    <row r="355" spans="1:50" ht="21" x14ac:dyDescent="0.25">
      <c r="A355" s="879"/>
      <c r="B355" s="117"/>
      <c r="C355" s="117"/>
      <c r="D355" s="117"/>
      <c r="E355" s="117"/>
      <c r="F355" s="117"/>
      <c r="G355" s="117"/>
      <c r="H355" s="117"/>
      <c r="I355" s="117"/>
      <c r="J355" s="117"/>
      <c r="K355" s="117"/>
      <c r="L355" s="117"/>
      <c r="M355" s="117"/>
      <c r="N355" s="117"/>
      <c r="O355" s="117"/>
      <c r="P355" s="117"/>
      <c r="Q355" s="117"/>
      <c r="R355" s="117"/>
      <c r="S355" s="117"/>
      <c r="T355" s="117"/>
      <c r="U355" s="117"/>
      <c r="V355" s="117"/>
      <c r="W355" s="117"/>
      <c r="X355" s="117"/>
      <c r="Y355" s="117"/>
      <c r="Z355" s="117"/>
      <c r="AA355" s="117"/>
      <c r="AB355" s="117"/>
      <c r="AC355" s="117"/>
      <c r="AD355" s="117"/>
      <c r="AE355" s="117"/>
      <c r="AF355" s="117"/>
      <c r="AG355" s="117"/>
      <c r="AH355" s="117"/>
      <c r="AI355" s="117"/>
      <c r="AJ355" s="117"/>
      <c r="AK355" s="117"/>
      <c r="AL355" s="117"/>
      <c r="AM355" s="1700" t="s">
        <v>1134</v>
      </c>
      <c r="AN355" s="1701" t="s">
        <v>1135</v>
      </c>
      <c r="AO355" s="118"/>
      <c r="AP355" s="118"/>
      <c r="AQ355" s="117"/>
      <c r="AR355" s="117"/>
      <c r="AS355" s="117"/>
      <c r="AT355" s="117"/>
      <c r="AU355" s="117"/>
      <c r="AV355" s="117"/>
      <c r="AW355" s="117"/>
      <c r="AX355" s="117"/>
    </row>
    <row r="356" spans="1:50" x14ac:dyDescent="0.25">
      <c r="A356" s="879"/>
      <c r="B356" s="117"/>
      <c r="C356" s="117"/>
      <c r="D356" s="117"/>
      <c r="E356" s="117"/>
      <c r="F356" s="117"/>
      <c r="G356" s="117"/>
      <c r="H356" s="117"/>
      <c r="I356" s="117"/>
      <c r="J356" s="117"/>
      <c r="K356" s="117"/>
      <c r="L356" s="117"/>
      <c r="M356" s="117"/>
      <c r="N356" s="117"/>
      <c r="O356" s="117"/>
      <c r="P356" s="117"/>
      <c r="Q356" s="117"/>
      <c r="R356" s="117"/>
      <c r="S356" s="117"/>
      <c r="T356" s="117"/>
      <c r="U356" s="117"/>
      <c r="V356" s="117"/>
      <c r="W356" s="117"/>
      <c r="X356" s="117"/>
      <c r="Y356" s="117"/>
      <c r="Z356" s="117"/>
      <c r="AA356" s="117"/>
      <c r="AB356" s="117"/>
      <c r="AC356" s="117"/>
      <c r="AD356" s="117"/>
      <c r="AE356" s="117"/>
      <c r="AF356" s="117"/>
      <c r="AG356" s="117"/>
      <c r="AH356" s="117"/>
      <c r="AI356" s="117"/>
      <c r="AJ356" s="117"/>
      <c r="AK356" s="117"/>
      <c r="AL356" s="117"/>
      <c r="AM356" s="1710"/>
      <c r="AN356" s="1705" t="s">
        <v>1136</v>
      </c>
      <c r="AO356" s="118"/>
      <c r="AP356" s="118"/>
      <c r="AQ356" s="117"/>
      <c r="AR356" s="117"/>
      <c r="AS356" s="117"/>
      <c r="AT356" s="117"/>
      <c r="AU356" s="117"/>
      <c r="AV356" s="117"/>
      <c r="AW356" s="117"/>
      <c r="AX356" s="117"/>
    </row>
    <row r="357" spans="1:50" ht="21" x14ac:dyDescent="0.25">
      <c r="A357" s="879"/>
      <c r="B357" s="117"/>
      <c r="C357" s="117"/>
      <c r="D357" s="117"/>
      <c r="E357" s="117"/>
      <c r="F357" s="117"/>
      <c r="G357" s="117"/>
      <c r="H357" s="117"/>
      <c r="I357" s="117"/>
      <c r="J357" s="117"/>
      <c r="K357" s="117"/>
      <c r="L357" s="117"/>
      <c r="M357" s="117"/>
      <c r="N357" s="117"/>
      <c r="O357" s="117"/>
      <c r="P357" s="117"/>
      <c r="Q357" s="117"/>
      <c r="R357" s="117"/>
      <c r="S357" s="117"/>
      <c r="T357" s="117"/>
      <c r="U357" s="117"/>
      <c r="V357" s="117"/>
      <c r="W357" s="117"/>
      <c r="X357" s="117"/>
      <c r="Y357" s="117"/>
      <c r="Z357" s="117"/>
      <c r="AA357" s="117"/>
      <c r="AB357" s="117"/>
      <c r="AC357" s="117"/>
      <c r="AD357" s="117"/>
      <c r="AE357" s="117"/>
      <c r="AF357" s="117"/>
      <c r="AG357" s="117"/>
      <c r="AH357" s="117"/>
      <c r="AI357" s="117"/>
      <c r="AJ357" s="117"/>
      <c r="AK357" s="117"/>
      <c r="AL357" s="117"/>
      <c r="AM357" s="1700" t="s">
        <v>1137</v>
      </c>
      <c r="AN357" s="1701" t="s">
        <v>1138</v>
      </c>
      <c r="AO357" s="118"/>
      <c r="AP357" s="118"/>
      <c r="AQ357" s="117"/>
      <c r="AR357" s="117"/>
      <c r="AS357" s="117"/>
      <c r="AT357" s="117"/>
      <c r="AU357" s="117"/>
      <c r="AV357" s="117"/>
      <c r="AW357" s="117"/>
      <c r="AX357" s="117"/>
    </row>
    <row r="358" spans="1:50" ht="21" x14ac:dyDescent="0.25">
      <c r="A358" s="879"/>
      <c r="B358" s="117"/>
      <c r="C358" s="117"/>
      <c r="D358" s="117"/>
      <c r="E358" s="117"/>
      <c r="F358" s="117"/>
      <c r="G358" s="117"/>
      <c r="H358" s="117"/>
      <c r="I358" s="117"/>
      <c r="J358" s="117"/>
      <c r="K358" s="117"/>
      <c r="L358" s="117"/>
      <c r="M358" s="117"/>
      <c r="N358" s="117"/>
      <c r="O358" s="117"/>
      <c r="P358" s="117"/>
      <c r="Q358" s="117"/>
      <c r="R358" s="117"/>
      <c r="S358" s="117"/>
      <c r="T358" s="117"/>
      <c r="U358" s="117"/>
      <c r="V358" s="117"/>
      <c r="W358" s="117"/>
      <c r="X358" s="117"/>
      <c r="Y358" s="117"/>
      <c r="Z358" s="117"/>
      <c r="AA358" s="117"/>
      <c r="AB358" s="117"/>
      <c r="AC358" s="117"/>
      <c r="AD358" s="117"/>
      <c r="AE358" s="117"/>
      <c r="AF358" s="117"/>
      <c r="AG358" s="117"/>
      <c r="AH358" s="117"/>
      <c r="AI358" s="117"/>
      <c r="AJ358" s="117"/>
      <c r="AK358" s="117"/>
      <c r="AL358" s="117"/>
      <c r="AM358" s="1700" t="s">
        <v>1139</v>
      </c>
      <c r="AN358" s="1701" t="s">
        <v>1098</v>
      </c>
      <c r="AO358" s="118"/>
      <c r="AP358" s="118"/>
      <c r="AQ358" s="117"/>
      <c r="AR358" s="117"/>
      <c r="AS358" s="117"/>
      <c r="AT358" s="117"/>
      <c r="AU358" s="117"/>
      <c r="AV358" s="117"/>
      <c r="AW358" s="117"/>
      <c r="AX358" s="117"/>
    </row>
    <row r="359" spans="1:50" ht="21" x14ac:dyDescent="0.25">
      <c r="A359" s="879"/>
      <c r="B359" s="117"/>
      <c r="C359" s="117"/>
      <c r="D359" s="117"/>
      <c r="E359" s="117"/>
      <c r="F359" s="117"/>
      <c r="G359" s="117"/>
      <c r="H359" s="117"/>
      <c r="I359" s="117"/>
      <c r="J359" s="117"/>
      <c r="K359" s="117"/>
      <c r="L359" s="117"/>
      <c r="M359" s="117"/>
      <c r="N359" s="117"/>
      <c r="O359" s="117"/>
      <c r="P359" s="117"/>
      <c r="Q359" s="117"/>
      <c r="R359" s="117"/>
      <c r="S359" s="117"/>
      <c r="T359" s="117"/>
      <c r="U359" s="117"/>
      <c r="V359" s="117"/>
      <c r="W359" s="117"/>
      <c r="X359" s="117"/>
      <c r="Y359" s="117"/>
      <c r="Z359" s="117"/>
      <c r="AA359" s="117"/>
      <c r="AB359" s="117"/>
      <c r="AC359" s="117"/>
      <c r="AD359" s="117"/>
      <c r="AE359" s="117"/>
      <c r="AF359" s="117"/>
      <c r="AG359" s="117"/>
      <c r="AH359" s="117"/>
      <c r="AI359" s="117"/>
      <c r="AJ359" s="117"/>
      <c r="AK359" s="117"/>
      <c r="AL359" s="117"/>
      <c r="AM359" s="1700" t="s">
        <v>1140</v>
      </c>
      <c r="AN359" s="1701" t="s">
        <v>957</v>
      </c>
      <c r="AO359" s="118"/>
      <c r="AP359" s="118"/>
      <c r="AQ359" s="117"/>
      <c r="AR359" s="117"/>
      <c r="AS359" s="117"/>
      <c r="AT359" s="117"/>
      <c r="AU359" s="117"/>
      <c r="AV359" s="117"/>
      <c r="AW359" s="117"/>
      <c r="AX359" s="117"/>
    </row>
    <row r="360" spans="1:50" x14ac:dyDescent="0.25">
      <c r="A360" s="879"/>
      <c r="B360" s="117"/>
      <c r="C360" s="117"/>
      <c r="D360" s="117"/>
      <c r="E360" s="117"/>
      <c r="F360" s="117"/>
      <c r="G360" s="117"/>
      <c r="H360" s="117"/>
      <c r="I360" s="117"/>
      <c r="J360" s="117"/>
      <c r="K360" s="117"/>
      <c r="L360" s="117"/>
      <c r="M360" s="117"/>
      <c r="N360" s="117"/>
      <c r="O360" s="117"/>
      <c r="P360" s="117"/>
      <c r="Q360" s="117"/>
      <c r="R360" s="117"/>
      <c r="S360" s="117"/>
      <c r="T360" s="117"/>
      <c r="U360" s="117"/>
      <c r="V360" s="117"/>
      <c r="W360" s="117"/>
      <c r="X360" s="117"/>
      <c r="Y360" s="117"/>
      <c r="Z360" s="117"/>
      <c r="AA360" s="117"/>
      <c r="AB360" s="117"/>
      <c r="AC360" s="117"/>
      <c r="AD360" s="117"/>
      <c r="AE360" s="117"/>
      <c r="AF360" s="117"/>
      <c r="AG360" s="117"/>
      <c r="AH360" s="117"/>
      <c r="AI360" s="117"/>
      <c r="AJ360" s="117"/>
      <c r="AK360" s="117"/>
      <c r="AL360" s="117"/>
      <c r="AM360" s="1700" t="s">
        <v>1141</v>
      </c>
      <c r="AN360" s="1701" t="s">
        <v>1024</v>
      </c>
      <c r="AO360" s="118"/>
      <c r="AP360" s="118"/>
      <c r="AQ360" s="117"/>
      <c r="AR360" s="117"/>
      <c r="AS360" s="117"/>
      <c r="AT360" s="117"/>
      <c r="AU360" s="117"/>
      <c r="AV360" s="117"/>
      <c r="AW360" s="117"/>
      <c r="AX360" s="117"/>
    </row>
    <row r="361" spans="1:50" x14ac:dyDescent="0.25">
      <c r="A361" s="879"/>
      <c r="B361" s="117"/>
      <c r="C361" s="117"/>
      <c r="D361" s="117"/>
      <c r="E361" s="117"/>
      <c r="F361" s="117"/>
      <c r="G361" s="117"/>
      <c r="H361" s="117"/>
      <c r="I361" s="117"/>
      <c r="J361" s="117"/>
      <c r="K361" s="117"/>
      <c r="L361" s="117"/>
      <c r="M361" s="117"/>
      <c r="N361" s="117"/>
      <c r="O361" s="117"/>
      <c r="P361" s="117"/>
      <c r="Q361" s="117"/>
      <c r="R361" s="117"/>
      <c r="S361" s="117"/>
      <c r="T361" s="117"/>
      <c r="U361" s="117"/>
      <c r="V361" s="117"/>
      <c r="W361" s="117"/>
      <c r="X361" s="117"/>
      <c r="Y361" s="117"/>
      <c r="Z361" s="117"/>
      <c r="AA361" s="117"/>
      <c r="AB361" s="117"/>
      <c r="AC361" s="117"/>
      <c r="AD361" s="117"/>
      <c r="AE361" s="117"/>
      <c r="AF361" s="117"/>
      <c r="AG361" s="117"/>
      <c r="AH361" s="117"/>
      <c r="AI361" s="117"/>
      <c r="AJ361" s="117"/>
      <c r="AK361" s="117"/>
      <c r="AL361" s="117"/>
      <c r="AM361" s="1710"/>
      <c r="AN361" s="1710"/>
      <c r="AO361" s="118"/>
      <c r="AP361" s="118"/>
      <c r="AQ361" s="117"/>
      <c r="AR361" s="117"/>
      <c r="AS361" s="117"/>
      <c r="AT361" s="117"/>
      <c r="AU361" s="117"/>
      <c r="AV361" s="117"/>
      <c r="AW361" s="117"/>
      <c r="AX361" s="117"/>
    </row>
    <row r="362" spans="1:50" ht="21" x14ac:dyDescent="0.25">
      <c r="A362" s="879"/>
      <c r="B362" s="117"/>
      <c r="C362" s="117"/>
      <c r="D362" s="117"/>
      <c r="E362" s="117"/>
      <c r="F362" s="117"/>
      <c r="G362" s="117"/>
      <c r="H362" s="117"/>
      <c r="I362" s="117"/>
      <c r="J362" s="117"/>
      <c r="K362" s="117"/>
      <c r="L362" s="117"/>
      <c r="M362" s="117"/>
      <c r="N362" s="117"/>
      <c r="O362" s="117"/>
      <c r="P362" s="117"/>
      <c r="Q362" s="117"/>
      <c r="R362" s="117"/>
      <c r="S362" s="117"/>
      <c r="T362" s="117"/>
      <c r="U362" s="117"/>
      <c r="V362" s="117"/>
      <c r="W362" s="117"/>
      <c r="X362" s="117"/>
      <c r="Y362" s="117"/>
      <c r="Z362" s="117"/>
      <c r="AA362" s="117"/>
      <c r="AB362" s="117"/>
      <c r="AC362" s="117"/>
      <c r="AD362" s="117"/>
      <c r="AE362" s="117"/>
      <c r="AF362" s="117"/>
      <c r="AG362" s="117"/>
      <c r="AH362" s="117"/>
      <c r="AI362" s="117"/>
      <c r="AJ362" s="117"/>
      <c r="AK362" s="117"/>
      <c r="AL362" s="117"/>
      <c r="AM362" s="1700" t="s">
        <v>1142</v>
      </c>
      <c r="AN362" s="1701" t="s">
        <v>943</v>
      </c>
      <c r="AO362" s="118"/>
      <c r="AP362" s="118"/>
      <c r="AQ362" s="117"/>
      <c r="AR362" s="117"/>
      <c r="AS362" s="117"/>
      <c r="AT362" s="117"/>
      <c r="AU362" s="117"/>
      <c r="AV362" s="117"/>
      <c r="AW362" s="117"/>
      <c r="AX362" s="117"/>
    </row>
    <row r="363" spans="1:50" ht="21" x14ac:dyDescent="0.25">
      <c r="A363" s="879"/>
      <c r="B363" s="117"/>
      <c r="C363" s="117"/>
      <c r="D363" s="117"/>
      <c r="E363" s="117"/>
      <c r="F363" s="117"/>
      <c r="G363" s="117"/>
      <c r="H363" s="117"/>
      <c r="I363" s="117"/>
      <c r="J363" s="117"/>
      <c r="K363" s="117"/>
      <c r="L363" s="117"/>
      <c r="M363" s="117"/>
      <c r="N363" s="117"/>
      <c r="O363" s="117"/>
      <c r="P363" s="117"/>
      <c r="Q363" s="117"/>
      <c r="R363" s="117"/>
      <c r="S363" s="117"/>
      <c r="T363" s="117"/>
      <c r="U363" s="117"/>
      <c r="V363" s="117"/>
      <c r="W363" s="117"/>
      <c r="X363" s="117"/>
      <c r="Y363" s="117"/>
      <c r="Z363" s="117"/>
      <c r="AA363" s="117"/>
      <c r="AB363" s="117"/>
      <c r="AC363" s="117"/>
      <c r="AD363" s="117"/>
      <c r="AE363" s="117"/>
      <c r="AF363" s="117"/>
      <c r="AG363" s="117"/>
      <c r="AH363" s="117"/>
      <c r="AI363" s="117"/>
      <c r="AJ363" s="117"/>
      <c r="AK363" s="117"/>
      <c r="AL363" s="117"/>
      <c r="AM363" s="1700" t="s">
        <v>1143</v>
      </c>
      <c r="AN363" s="1701" t="s">
        <v>985</v>
      </c>
      <c r="AO363" s="118"/>
      <c r="AP363" s="118"/>
      <c r="AQ363" s="117"/>
      <c r="AR363" s="117"/>
      <c r="AS363" s="117"/>
      <c r="AT363" s="117"/>
      <c r="AU363" s="117"/>
      <c r="AV363" s="117"/>
      <c r="AW363" s="117"/>
      <c r="AX363" s="117"/>
    </row>
    <row r="364" spans="1:50" ht="21" x14ac:dyDescent="0.25">
      <c r="A364" s="879"/>
      <c r="B364" s="117"/>
      <c r="C364" s="117"/>
      <c r="D364" s="117"/>
      <c r="E364" s="117"/>
      <c r="F364" s="117"/>
      <c r="G364" s="117"/>
      <c r="H364" s="117"/>
      <c r="I364" s="117"/>
      <c r="J364" s="117"/>
      <c r="K364" s="117"/>
      <c r="L364" s="117"/>
      <c r="M364" s="117"/>
      <c r="N364" s="117"/>
      <c r="O364" s="117"/>
      <c r="P364" s="117"/>
      <c r="Q364" s="117"/>
      <c r="R364" s="117"/>
      <c r="S364" s="117"/>
      <c r="T364" s="117"/>
      <c r="U364" s="117"/>
      <c r="V364" s="117"/>
      <c r="W364" s="117"/>
      <c r="X364" s="117"/>
      <c r="Y364" s="117"/>
      <c r="Z364" s="117"/>
      <c r="AA364" s="117"/>
      <c r="AB364" s="117"/>
      <c r="AC364" s="117"/>
      <c r="AD364" s="117"/>
      <c r="AE364" s="117"/>
      <c r="AF364" s="117"/>
      <c r="AG364" s="117"/>
      <c r="AH364" s="117"/>
      <c r="AI364" s="117"/>
      <c r="AJ364" s="117"/>
      <c r="AK364" s="117"/>
      <c r="AL364" s="117"/>
      <c r="AM364" s="1700" t="s">
        <v>1144</v>
      </c>
      <c r="AN364" s="1701" t="s">
        <v>1145</v>
      </c>
      <c r="AO364" s="118"/>
      <c r="AP364" s="118"/>
      <c r="AQ364" s="117"/>
      <c r="AR364" s="117"/>
      <c r="AS364" s="117"/>
      <c r="AT364" s="117"/>
      <c r="AU364" s="117"/>
      <c r="AV364" s="117"/>
      <c r="AW364" s="117"/>
      <c r="AX364" s="117"/>
    </row>
    <row r="365" spans="1:50" ht="21" x14ac:dyDescent="0.25">
      <c r="A365" s="879"/>
      <c r="B365" s="117"/>
      <c r="C365" s="117"/>
      <c r="D365" s="117"/>
      <c r="E365" s="117"/>
      <c r="F365" s="117"/>
      <c r="G365" s="117"/>
      <c r="H365" s="117"/>
      <c r="I365" s="117"/>
      <c r="J365" s="117"/>
      <c r="K365" s="117"/>
      <c r="L365" s="117"/>
      <c r="M365" s="117"/>
      <c r="N365" s="117"/>
      <c r="O365" s="117"/>
      <c r="P365" s="117"/>
      <c r="Q365" s="117"/>
      <c r="R365" s="117"/>
      <c r="S365" s="117"/>
      <c r="T365" s="117"/>
      <c r="U365" s="117"/>
      <c r="V365" s="117"/>
      <c r="W365" s="117"/>
      <c r="X365" s="117"/>
      <c r="Y365" s="117"/>
      <c r="Z365" s="117"/>
      <c r="AA365" s="117"/>
      <c r="AB365" s="117"/>
      <c r="AC365" s="117"/>
      <c r="AD365" s="117"/>
      <c r="AE365" s="117"/>
      <c r="AF365" s="117"/>
      <c r="AG365" s="117"/>
      <c r="AH365" s="117"/>
      <c r="AI365" s="117"/>
      <c r="AJ365" s="117"/>
      <c r="AK365" s="117"/>
      <c r="AL365" s="117"/>
      <c r="AM365" s="1700" t="s">
        <v>1146</v>
      </c>
      <c r="AN365" s="1701" t="s">
        <v>1147</v>
      </c>
      <c r="AO365" s="118"/>
      <c r="AP365" s="118"/>
      <c r="AQ365" s="117"/>
      <c r="AR365" s="117"/>
      <c r="AS365" s="117"/>
      <c r="AT365" s="117"/>
      <c r="AU365" s="117"/>
      <c r="AV365" s="117"/>
      <c r="AW365" s="117"/>
      <c r="AX365" s="117"/>
    </row>
    <row r="366" spans="1:50" ht="31.5" x14ac:dyDescent="0.25">
      <c r="A366" s="879"/>
      <c r="B366" s="117"/>
      <c r="C366" s="117"/>
      <c r="D366" s="117"/>
      <c r="E366" s="117"/>
      <c r="F366" s="117"/>
      <c r="G366" s="117"/>
      <c r="H366" s="117"/>
      <c r="I366" s="117"/>
      <c r="J366" s="117"/>
      <c r="K366" s="117"/>
      <c r="L366" s="117"/>
      <c r="M366" s="117"/>
      <c r="N366" s="117"/>
      <c r="O366" s="117"/>
      <c r="P366" s="117"/>
      <c r="Q366" s="117"/>
      <c r="R366" s="117"/>
      <c r="S366" s="117"/>
      <c r="T366" s="117"/>
      <c r="U366" s="117"/>
      <c r="V366" s="117"/>
      <c r="W366" s="117"/>
      <c r="X366" s="117"/>
      <c r="Y366" s="117"/>
      <c r="Z366" s="117"/>
      <c r="AA366" s="117"/>
      <c r="AB366" s="117"/>
      <c r="AC366" s="117"/>
      <c r="AD366" s="117"/>
      <c r="AE366" s="117"/>
      <c r="AF366" s="117"/>
      <c r="AG366" s="117"/>
      <c r="AH366" s="117"/>
      <c r="AI366" s="117"/>
      <c r="AJ366" s="117"/>
      <c r="AK366" s="117"/>
      <c r="AL366" s="117"/>
      <c r="AM366" s="1700" t="s">
        <v>1148</v>
      </c>
      <c r="AN366" s="1701" t="s">
        <v>1071</v>
      </c>
      <c r="AO366" s="118"/>
      <c r="AP366" s="118"/>
      <c r="AQ366" s="117"/>
      <c r="AR366" s="117"/>
      <c r="AS366" s="117"/>
      <c r="AT366" s="117"/>
      <c r="AU366" s="117"/>
      <c r="AV366" s="117"/>
      <c r="AW366" s="117"/>
      <c r="AX366" s="117"/>
    </row>
    <row r="367" spans="1:50" ht="21" x14ac:dyDescent="0.25">
      <c r="A367" s="879"/>
      <c r="B367" s="117"/>
      <c r="C367" s="117"/>
      <c r="D367" s="117"/>
      <c r="E367" s="117"/>
      <c r="F367" s="117"/>
      <c r="G367" s="117"/>
      <c r="H367" s="117"/>
      <c r="I367" s="117"/>
      <c r="J367" s="117"/>
      <c r="K367" s="117"/>
      <c r="L367" s="117"/>
      <c r="M367" s="117"/>
      <c r="N367" s="117"/>
      <c r="O367" s="117"/>
      <c r="P367" s="117"/>
      <c r="Q367" s="117"/>
      <c r="R367" s="117"/>
      <c r="S367" s="117"/>
      <c r="T367" s="117"/>
      <c r="U367" s="117"/>
      <c r="V367" s="117"/>
      <c r="W367" s="117"/>
      <c r="X367" s="117"/>
      <c r="Y367" s="117"/>
      <c r="Z367" s="117"/>
      <c r="AA367" s="117"/>
      <c r="AB367" s="117"/>
      <c r="AC367" s="117"/>
      <c r="AD367" s="117"/>
      <c r="AE367" s="117"/>
      <c r="AF367" s="117"/>
      <c r="AG367" s="117"/>
      <c r="AH367" s="117"/>
      <c r="AI367" s="117"/>
      <c r="AJ367" s="117"/>
      <c r="AK367" s="117"/>
      <c r="AL367" s="117"/>
      <c r="AM367" s="1700" t="s">
        <v>1149</v>
      </c>
      <c r="AN367" s="1701" t="s">
        <v>1034</v>
      </c>
      <c r="AO367" s="118"/>
      <c r="AP367" s="118"/>
      <c r="AQ367" s="117"/>
      <c r="AR367" s="117"/>
      <c r="AS367" s="117"/>
      <c r="AT367" s="117"/>
      <c r="AU367" s="117"/>
      <c r="AV367" s="117"/>
      <c r="AW367" s="117"/>
      <c r="AX367" s="117"/>
    </row>
    <row r="368" spans="1:50" x14ac:dyDescent="0.25">
      <c r="A368" s="879"/>
      <c r="B368" s="117"/>
      <c r="C368" s="117"/>
      <c r="D368" s="117"/>
      <c r="E368" s="117"/>
      <c r="F368" s="117"/>
      <c r="G368" s="117"/>
      <c r="H368" s="117"/>
      <c r="I368" s="117"/>
      <c r="J368" s="117"/>
      <c r="K368" s="117"/>
      <c r="L368" s="117"/>
      <c r="M368" s="117"/>
      <c r="N368" s="117"/>
      <c r="O368" s="117"/>
      <c r="P368" s="117"/>
      <c r="Q368" s="117"/>
      <c r="R368" s="117"/>
      <c r="S368" s="117"/>
      <c r="T368" s="117"/>
      <c r="U368" s="117"/>
      <c r="V368" s="117"/>
      <c r="W368" s="117"/>
      <c r="X368" s="117"/>
      <c r="Y368" s="117"/>
      <c r="Z368" s="117"/>
      <c r="AA368" s="117"/>
      <c r="AB368" s="117"/>
      <c r="AC368" s="117"/>
      <c r="AD368" s="117"/>
      <c r="AE368" s="117"/>
      <c r="AF368" s="117"/>
      <c r="AG368" s="117"/>
      <c r="AH368" s="117"/>
      <c r="AI368" s="117"/>
      <c r="AJ368" s="117"/>
      <c r="AK368" s="117"/>
      <c r="AL368" s="117"/>
      <c r="AM368" s="1700" t="s">
        <v>1150</v>
      </c>
      <c r="AN368" s="1701" t="s">
        <v>1094</v>
      </c>
      <c r="AO368" s="118"/>
      <c r="AP368" s="118"/>
      <c r="AQ368" s="117"/>
      <c r="AR368" s="117"/>
      <c r="AS368" s="117"/>
      <c r="AT368" s="117"/>
      <c r="AU368" s="117"/>
      <c r="AV368" s="117"/>
      <c r="AW368" s="117"/>
      <c r="AX368" s="117"/>
    </row>
    <row r="369" spans="1:50" ht="21" x14ac:dyDescent="0.25">
      <c r="A369" s="879"/>
      <c r="B369" s="117"/>
      <c r="C369" s="117"/>
      <c r="D369" s="117"/>
      <c r="E369" s="117"/>
      <c r="F369" s="117"/>
      <c r="G369" s="117"/>
      <c r="H369" s="117"/>
      <c r="I369" s="117"/>
      <c r="J369" s="117"/>
      <c r="K369" s="117"/>
      <c r="L369" s="117"/>
      <c r="M369" s="117"/>
      <c r="N369" s="117"/>
      <c r="O369" s="117"/>
      <c r="P369" s="117"/>
      <c r="Q369" s="117"/>
      <c r="R369" s="117"/>
      <c r="S369" s="117"/>
      <c r="T369" s="117"/>
      <c r="U369" s="117"/>
      <c r="V369" s="117"/>
      <c r="W369" s="117"/>
      <c r="X369" s="117"/>
      <c r="Y369" s="117"/>
      <c r="Z369" s="117"/>
      <c r="AA369" s="117"/>
      <c r="AB369" s="117"/>
      <c r="AC369" s="117"/>
      <c r="AD369" s="117"/>
      <c r="AE369" s="117"/>
      <c r="AF369" s="117"/>
      <c r="AG369" s="117"/>
      <c r="AH369" s="117"/>
      <c r="AI369" s="117"/>
      <c r="AJ369" s="117"/>
      <c r="AK369" s="117"/>
      <c r="AL369" s="117"/>
      <c r="AM369" s="1700" t="s">
        <v>1151</v>
      </c>
      <c r="AN369" s="1701" t="s">
        <v>985</v>
      </c>
      <c r="AO369" s="118"/>
      <c r="AP369" s="118"/>
      <c r="AQ369" s="117"/>
      <c r="AR369" s="117"/>
      <c r="AS369" s="117"/>
      <c r="AT369" s="117"/>
      <c r="AU369" s="117"/>
      <c r="AV369" s="117"/>
      <c r="AW369" s="117"/>
      <c r="AX369" s="117"/>
    </row>
    <row r="370" spans="1:50" x14ac:dyDescent="0.25">
      <c r="A370" s="879"/>
      <c r="B370" s="117"/>
      <c r="C370" s="117"/>
      <c r="D370" s="117"/>
      <c r="E370" s="117"/>
      <c r="F370" s="117"/>
      <c r="G370" s="117"/>
      <c r="H370" s="117"/>
      <c r="I370" s="117"/>
      <c r="J370" s="117"/>
      <c r="K370" s="117"/>
      <c r="L370" s="117"/>
      <c r="M370" s="117"/>
      <c r="N370" s="117"/>
      <c r="O370" s="117"/>
      <c r="P370" s="117"/>
      <c r="Q370" s="117"/>
      <c r="R370" s="117"/>
      <c r="S370" s="117"/>
      <c r="T370" s="117"/>
      <c r="U370" s="117"/>
      <c r="V370" s="117"/>
      <c r="W370" s="117"/>
      <c r="X370" s="117"/>
      <c r="Y370" s="117"/>
      <c r="Z370" s="117"/>
      <c r="AA370" s="117"/>
      <c r="AB370" s="117"/>
      <c r="AC370" s="117"/>
      <c r="AD370" s="117"/>
      <c r="AE370" s="117"/>
      <c r="AF370" s="117"/>
      <c r="AG370" s="117"/>
      <c r="AH370" s="117"/>
      <c r="AI370" s="117"/>
      <c r="AJ370" s="117"/>
      <c r="AK370" s="117"/>
      <c r="AL370" s="117"/>
      <c r="AM370" s="2403" t="s">
        <v>1152</v>
      </c>
      <c r="AN370" s="1705" t="s">
        <v>1153</v>
      </c>
      <c r="AO370" s="118"/>
      <c r="AP370" s="118"/>
      <c r="AQ370" s="117"/>
      <c r="AR370" s="117"/>
      <c r="AS370" s="117"/>
      <c r="AT370" s="117"/>
      <c r="AU370" s="117"/>
      <c r="AV370" s="117"/>
      <c r="AW370" s="117"/>
      <c r="AX370" s="117"/>
    </row>
    <row r="371" spans="1:50" x14ac:dyDescent="0.25">
      <c r="A371" s="879"/>
      <c r="B371" s="117"/>
      <c r="C371" s="117"/>
      <c r="D371" s="117"/>
      <c r="E371" s="117"/>
      <c r="F371" s="117"/>
      <c r="G371" s="117"/>
      <c r="H371" s="117"/>
      <c r="I371" s="117"/>
      <c r="J371" s="117"/>
      <c r="K371" s="117"/>
      <c r="L371" s="117"/>
      <c r="M371" s="117"/>
      <c r="N371" s="117"/>
      <c r="O371" s="117"/>
      <c r="P371" s="117"/>
      <c r="Q371" s="117"/>
      <c r="R371" s="117"/>
      <c r="S371" s="117"/>
      <c r="T371" s="117"/>
      <c r="U371" s="117"/>
      <c r="V371" s="117"/>
      <c r="W371" s="117"/>
      <c r="X371" s="117"/>
      <c r="Y371" s="117"/>
      <c r="Z371" s="117"/>
      <c r="AA371" s="117"/>
      <c r="AB371" s="117"/>
      <c r="AC371" s="117"/>
      <c r="AD371" s="117"/>
      <c r="AE371" s="117"/>
      <c r="AF371" s="117"/>
      <c r="AG371" s="117"/>
      <c r="AH371" s="117"/>
      <c r="AI371" s="117"/>
      <c r="AJ371" s="117"/>
      <c r="AK371" s="117"/>
      <c r="AL371" s="117"/>
      <c r="AM371" s="2403"/>
      <c r="AN371" s="1701" t="s">
        <v>1154</v>
      </c>
      <c r="AO371" s="118"/>
      <c r="AP371" s="118"/>
      <c r="AQ371" s="117"/>
      <c r="AR371" s="117"/>
      <c r="AS371" s="117"/>
      <c r="AT371" s="117"/>
      <c r="AU371" s="117"/>
      <c r="AV371" s="117"/>
      <c r="AW371" s="117"/>
      <c r="AX371" s="117"/>
    </row>
    <row r="372" spans="1:50" x14ac:dyDescent="0.25">
      <c r="A372" s="879"/>
      <c r="B372" s="117"/>
      <c r="C372" s="117"/>
      <c r="D372" s="117"/>
      <c r="E372" s="117"/>
      <c r="F372" s="117"/>
      <c r="G372" s="117"/>
      <c r="H372" s="117"/>
      <c r="I372" s="117"/>
      <c r="J372" s="117"/>
      <c r="K372" s="117"/>
      <c r="L372" s="117"/>
      <c r="M372" s="117"/>
      <c r="N372" s="117"/>
      <c r="O372" s="117"/>
      <c r="P372" s="117"/>
      <c r="Q372" s="117"/>
      <c r="R372" s="117"/>
      <c r="S372" s="117"/>
      <c r="T372" s="117"/>
      <c r="U372" s="117"/>
      <c r="V372" s="117"/>
      <c r="W372" s="117"/>
      <c r="X372" s="117"/>
      <c r="Y372" s="117"/>
      <c r="Z372" s="117"/>
      <c r="AA372" s="117"/>
      <c r="AB372" s="117"/>
      <c r="AC372" s="117"/>
      <c r="AD372" s="117"/>
      <c r="AE372" s="117"/>
      <c r="AF372" s="117"/>
      <c r="AG372" s="117"/>
      <c r="AH372" s="117"/>
      <c r="AI372" s="117"/>
      <c r="AJ372" s="117"/>
      <c r="AK372" s="117"/>
      <c r="AL372" s="117"/>
      <c r="AM372" s="1700" t="s">
        <v>1155</v>
      </c>
      <c r="AN372" s="1701" t="s">
        <v>1071</v>
      </c>
      <c r="AO372" s="118"/>
      <c r="AP372" s="118"/>
      <c r="AQ372" s="117"/>
      <c r="AR372" s="117"/>
      <c r="AS372" s="117"/>
      <c r="AT372" s="117"/>
      <c r="AU372" s="117"/>
      <c r="AV372" s="117"/>
      <c r="AW372" s="117"/>
      <c r="AX372" s="117"/>
    </row>
    <row r="373" spans="1:50" x14ac:dyDescent="0.25">
      <c r="A373" s="879"/>
      <c r="B373" s="117"/>
      <c r="C373" s="117"/>
      <c r="D373" s="117"/>
      <c r="E373" s="117"/>
      <c r="F373" s="117"/>
      <c r="G373" s="117"/>
      <c r="H373" s="117"/>
      <c r="I373" s="117"/>
      <c r="J373" s="117"/>
      <c r="K373" s="117"/>
      <c r="L373" s="117"/>
      <c r="M373" s="117"/>
      <c r="N373" s="117"/>
      <c r="O373" s="117"/>
      <c r="P373" s="117"/>
      <c r="Q373" s="117"/>
      <c r="R373" s="117"/>
      <c r="S373" s="117"/>
      <c r="T373" s="117"/>
      <c r="U373" s="117"/>
      <c r="V373" s="117"/>
      <c r="W373" s="117"/>
      <c r="X373" s="117"/>
      <c r="Y373" s="117"/>
      <c r="Z373" s="117"/>
      <c r="AA373" s="117"/>
      <c r="AB373" s="117"/>
      <c r="AC373" s="117"/>
      <c r="AD373" s="117"/>
      <c r="AE373" s="117"/>
      <c r="AF373" s="117"/>
      <c r="AG373" s="117"/>
      <c r="AH373" s="117"/>
      <c r="AI373" s="117"/>
      <c r="AJ373" s="117"/>
      <c r="AK373" s="117"/>
      <c r="AL373" s="117"/>
      <c r="AM373" s="2403" t="s">
        <v>1156</v>
      </c>
      <c r="AN373" s="1705" t="s">
        <v>1157</v>
      </c>
      <c r="AO373" s="118"/>
      <c r="AP373" s="118"/>
      <c r="AQ373" s="117"/>
      <c r="AR373" s="117"/>
      <c r="AS373" s="117"/>
      <c r="AT373" s="117"/>
      <c r="AU373" s="117"/>
      <c r="AV373" s="117"/>
      <c r="AW373" s="117"/>
      <c r="AX373" s="117"/>
    </row>
    <row r="374" spans="1:50" x14ac:dyDescent="0.25">
      <c r="A374" s="879"/>
      <c r="B374" s="117"/>
      <c r="C374" s="117"/>
      <c r="D374" s="117"/>
      <c r="E374" s="117"/>
      <c r="F374" s="117"/>
      <c r="G374" s="117"/>
      <c r="H374" s="117"/>
      <c r="I374" s="117"/>
      <c r="J374" s="117"/>
      <c r="K374" s="117"/>
      <c r="L374" s="117"/>
      <c r="M374" s="117"/>
      <c r="N374" s="117"/>
      <c r="O374" s="117"/>
      <c r="P374" s="117"/>
      <c r="Q374" s="117"/>
      <c r="R374" s="117"/>
      <c r="S374" s="117"/>
      <c r="T374" s="117"/>
      <c r="U374" s="117"/>
      <c r="V374" s="117"/>
      <c r="W374" s="117"/>
      <c r="X374" s="117"/>
      <c r="Y374" s="117"/>
      <c r="Z374" s="117"/>
      <c r="AA374" s="117"/>
      <c r="AB374" s="117"/>
      <c r="AC374" s="117"/>
      <c r="AD374" s="117"/>
      <c r="AE374" s="117"/>
      <c r="AF374" s="117"/>
      <c r="AG374" s="117"/>
      <c r="AH374" s="117"/>
      <c r="AI374" s="117"/>
      <c r="AJ374" s="117"/>
      <c r="AK374" s="117"/>
      <c r="AL374" s="117"/>
      <c r="AM374" s="2403"/>
      <c r="AN374" s="1701" t="s">
        <v>1158</v>
      </c>
      <c r="AO374" s="118"/>
      <c r="AP374" s="118"/>
      <c r="AQ374" s="117"/>
      <c r="AR374" s="117"/>
      <c r="AS374" s="117"/>
      <c r="AT374" s="117"/>
      <c r="AU374" s="117"/>
      <c r="AV374" s="117"/>
      <c r="AW374" s="117"/>
      <c r="AX374" s="117"/>
    </row>
    <row r="375" spans="1:50" x14ac:dyDescent="0.25">
      <c r="A375" s="879"/>
      <c r="B375" s="117"/>
      <c r="C375" s="117"/>
      <c r="D375" s="117"/>
      <c r="E375" s="117"/>
      <c r="F375" s="117"/>
      <c r="G375" s="117"/>
      <c r="H375" s="117"/>
      <c r="I375" s="117"/>
      <c r="J375" s="117"/>
      <c r="K375" s="117"/>
      <c r="L375" s="117"/>
      <c r="M375" s="117"/>
      <c r="N375" s="117"/>
      <c r="O375" s="117"/>
      <c r="P375" s="117"/>
      <c r="Q375" s="117"/>
      <c r="R375" s="117"/>
      <c r="S375" s="117"/>
      <c r="T375" s="117"/>
      <c r="U375" s="117"/>
      <c r="V375" s="117"/>
      <c r="W375" s="117"/>
      <c r="X375" s="117"/>
      <c r="Y375" s="117"/>
      <c r="Z375" s="117"/>
      <c r="AA375" s="117"/>
      <c r="AB375" s="117"/>
      <c r="AC375" s="117"/>
      <c r="AD375" s="117"/>
      <c r="AE375" s="117"/>
      <c r="AF375" s="117"/>
      <c r="AG375" s="117"/>
      <c r="AH375" s="117"/>
      <c r="AI375" s="117"/>
      <c r="AJ375" s="117"/>
      <c r="AK375" s="117"/>
      <c r="AL375" s="117"/>
      <c r="AM375" s="1700" t="s">
        <v>1159</v>
      </c>
      <c r="AN375" s="1701" t="s">
        <v>985</v>
      </c>
      <c r="AO375" s="118"/>
      <c r="AP375" s="118"/>
      <c r="AQ375" s="117"/>
      <c r="AR375" s="117"/>
      <c r="AS375" s="117"/>
      <c r="AT375" s="117"/>
      <c r="AU375" s="117"/>
      <c r="AV375" s="117"/>
      <c r="AW375" s="117"/>
      <c r="AX375" s="117"/>
    </row>
    <row r="376" spans="1:50" x14ac:dyDescent="0.25">
      <c r="A376" s="879"/>
      <c r="B376" s="117"/>
      <c r="C376" s="117"/>
      <c r="D376" s="117"/>
      <c r="E376" s="117"/>
      <c r="F376" s="117"/>
      <c r="G376" s="117"/>
      <c r="H376" s="117"/>
      <c r="I376" s="117"/>
      <c r="J376" s="117"/>
      <c r="K376" s="117"/>
      <c r="L376" s="117"/>
      <c r="M376" s="117"/>
      <c r="N376" s="117"/>
      <c r="O376" s="117"/>
      <c r="P376" s="117"/>
      <c r="Q376" s="117"/>
      <c r="R376" s="117"/>
      <c r="S376" s="117"/>
      <c r="T376" s="117"/>
      <c r="U376" s="117"/>
      <c r="V376" s="117"/>
      <c r="W376" s="117"/>
      <c r="X376" s="117"/>
      <c r="Y376" s="117"/>
      <c r="Z376" s="117"/>
      <c r="AA376" s="117"/>
      <c r="AB376" s="117"/>
      <c r="AC376" s="117"/>
      <c r="AD376" s="117"/>
      <c r="AE376" s="117"/>
      <c r="AF376" s="117"/>
      <c r="AG376" s="117"/>
      <c r="AH376" s="117"/>
      <c r="AI376" s="117"/>
      <c r="AJ376" s="117"/>
      <c r="AK376" s="117"/>
      <c r="AL376" s="117"/>
      <c r="AM376" s="1710"/>
      <c r="AN376" s="1705" t="s">
        <v>1160</v>
      </c>
      <c r="AO376" s="118"/>
      <c r="AP376" s="118"/>
      <c r="AQ376" s="117"/>
      <c r="AR376" s="117"/>
      <c r="AS376" s="117"/>
      <c r="AT376" s="117"/>
      <c r="AU376" s="117"/>
      <c r="AV376" s="117"/>
      <c r="AW376" s="117"/>
      <c r="AX376" s="117"/>
    </row>
    <row r="377" spans="1:50" ht="21" x14ac:dyDescent="0.25">
      <c r="A377" s="879"/>
      <c r="B377" s="117"/>
      <c r="C377" s="117"/>
      <c r="D377" s="117"/>
      <c r="E377" s="117"/>
      <c r="F377" s="117"/>
      <c r="G377" s="117"/>
      <c r="H377" s="117"/>
      <c r="I377" s="117"/>
      <c r="J377" s="117"/>
      <c r="K377" s="117"/>
      <c r="L377" s="117"/>
      <c r="M377" s="117"/>
      <c r="N377" s="117"/>
      <c r="O377" s="117"/>
      <c r="P377" s="117"/>
      <c r="Q377" s="117"/>
      <c r="R377" s="117"/>
      <c r="S377" s="117"/>
      <c r="T377" s="117"/>
      <c r="U377" s="117"/>
      <c r="V377" s="117"/>
      <c r="W377" s="117"/>
      <c r="X377" s="117"/>
      <c r="Y377" s="117"/>
      <c r="Z377" s="117"/>
      <c r="AA377" s="117"/>
      <c r="AB377" s="117"/>
      <c r="AC377" s="117"/>
      <c r="AD377" s="117"/>
      <c r="AE377" s="117"/>
      <c r="AF377" s="117"/>
      <c r="AG377" s="117"/>
      <c r="AH377" s="117"/>
      <c r="AI377" s="117"/>
      <c r="AJ377" s="117"/>
      <c r="AK377" s="117"/>
      <c r="AL377" s="117"/>
      <c r="AM377" s="1700" t="s">
        <v>1161</v>
      </c>
      <c r="AN377" s="1701" t="s">
        <v>1162</v>
      </c>
      <c r="AO377" s="118"/>
      <c r="AP377" s="118"/>
      <c r="AQ377" s="117"/>
      <c r="AR377" s="117"/>
      <c r="AS377" s="117"/>
      <c r="AT377" s="117"/>
      <c r="AU377" s="117"/>
      <c r="AV377" s="117"/>
      <c r="AW377" s="117"/>
      <c r="AX377" s="117"/>
    </row>
    <row r="378" spans="1:50" ht="21" x14ac:dyDescent="0.25">
      <c r="A378" s="879"/>
      <c r="B378" s="117"/>
      <c r="C378" s="117"/>
      <c r="D378" s="117"/>
      <c r="E378" s="117"/>
      <c r="F378" s="117"/>
      <c r="G378" s="117"/>
      <c r="H378" s="117"/>
      <c r="I378" s="117"/>
      <c r="J378" s="117"/>
      <c r="K378" s="117"/>
      <c r="L378" s="117"/>
      <c r="M378" s="117"/>
      <c r="N378" s="117"/>
      <c r="O378" s="117"/>
      <c r="P378" s="117"/>
      <c r="Q378" s="117"/>
      <c r="R378" s="117"/>
      <c r="S378" s="117"/>
      <c r="T378" s="117"/>
      <c r="U378" s="117"/>
      <c r="V378" s="117"/>
      <c r="W378" s="117"/>
      <c r="X378" s="117"/>
      <c r="Y378" s="117"/>
      <c r="Z378" s="117"/>
      <c r="AA378" s="117"/>
      <c r="AB378" s="117"/>
      <c r="AC378" s="117"/>
      <c r="AD378" s="117"/>
      <c r="AE378" s="117"/>
      <c r="AF378" s="117"/>
      <c r="AG378" s="117"/>
      <c r="AH378" s="117"/>
      <c r="AI378" s="117"/>
      <c r="AJ378" s="117"/>
      <c r="AK378" s="117"/>
      <c r="AL378" s="117"/>
      <c r="AM378" s="1700" t="s">
        <v>1163</v>
      </c>
      <c r="AN378" s="1701" t="s">
        <v>1077</v>
      </c>
      <c r="AO378" s="118"/>
      <c r="AP378" s="118"/>
      <c r="AQ378" s="117"/>
      <c r="AR378" s="117"/>
      <c r="AS378" s="117"/>
      <c r="AT378" s="117"/>
      <c r="AU378" s="117"/>
      <c r="AV378" s="117"/>
      <c r="AW378" s="117"/>
      <c r="AX378" s="117"/>
    </row>
    <row r="379" spans="1:50" ht="21" x14ac:dyDescent="0.25">
      <c r="A379" s="879"/>
      <c r="B379" s="117"/>
      <c r="C379" s="117"/>
      <c r="D379" s="117"/>
      <c r="E379" s="117"/>
      <c r="F379" s="117"/>
      <c r="G379" s="117"/>
      <c r="H379" s="117"/>
      <c r="I379" s="117"/>
      <c r="J379" s="117"/>
      <c r="K379" s="117"/>
      <c r="L379" s="117"/>
      <c r="M379" s="117"/>
      <c r="N379" s="117"/>
      <c r="O379" s="117"/>
      <c r="P379" s="117"/>
      <c r="Q379" s="117"/>
      <c r="R379" s="117"/>
      <c r="S379" s="117"/>
      <c r="T379" s="117"/>
      <c r="U379" s="117"/>
      <c r="V379" s="117"/>
      <c r="W379" s="117"/>
      <c r="X379" s="117"/>
      <c r="Y379" s="117"/>
      <c r="Z379" s="117"/>
      <c r="AA379" s="117"/>
      <c r="AB379" s="117"/>
      <c r="AC379" s="117"/>
      <c r="AD379" s="117"/>
      <c r="AE379" s="117"/>
      <c r="AF379" s="117"/>
      <c r="AG379" s="117"/>
      <c r="AH379" s="117"/>
      <c r="AI379" s="117"/>
      <c r="AJ379" s="117"/>
      <c r="AK379" s="117"/>
      <c r="AL379" s="117"/>
      <c r="AM379" s="1700" t="s">
        <v>1164</v>
      </c>
      <c r="AN379" s="1701" t="s">
        <v>1034</v>
      </c>
      <c r="AO379" s="118"/>
      <c r="AP379" s="118"/>
      <c r="AQ379" s="117"/>
      <c r="AR379" s="117"/>
      <c r="AS379" s="117"/>
      <c r="AT379" s="117"/>
      <c r="AU379" s="117"/>
      <c r="AV379" s="117"/>
      <c r="AW379" s="117"/>
      <c r="AX379" s="117"/>
    </row>
    <row r="380" spans="1:50" x14ac:dyDescent="0.25">
      <c r="A380" s="879"/>
      <c r="B380" s="117"/>
      <c r="C380" s="117"/>
      <c r="D380" s="117"/>
      <c r="E380" s="117"/>
      <c r="F380" s="117"/>
      <c r="G380" s="117"/>
      <c r="H380" s="117"/>
      <c r="I380" s="117"/>
      <c r="J380" s="117"/>
      <c r="K380" s="117"/>
      <c r="L380" s="117"/>
      <c r="M380" s="117"/>
      <c r="N380" s="117"/>
      <c r="O380" s="117"/>
      <c r="P380" s="117"/>
      <c r="Q380" s="117"/>
      <c r="R380" s="117"/>
      <c r="S380" s="117"/>
      <c r="T380" s="117"/>
      <c r="U380" s="117"/>
      <c r="V380" s="117"/>
      <c r="W380" s="117"/>
      <c r="X380" s="117"/>
      <c r="Y380" s="117"/>
      <c r="Z380" s="117"/>
      <c r="AA380" s="117"/>
      <c r="AB380" s="117"/>
      <c r="AC380" s="117"/>
      <c r="AD380" s="117"/>
      <c r="AE380" s="117"/>
      <c r="AF380" s="117"/>
      <c r="AG380" s="117"/>
      <c r="AH380" s="117"/>
      <c r="AI380" s="117"/>
      <c r="AJ380" s="117"/>
      <c r="AK380" s="117"/>
      <c r="AL380" s="117"/>
      <c r="AM380" s="1710"/>
      <c r="AN380" s="1710"/>
      <c r="AO380" s="118"/>
      <c r="AP380" s="118"/>
      <c r="AQ380" s="117"/>
      <c r="AR380" s="117"/>
      <c r="AS380" s="117"/>
      <c r="AT380" s="117"/>
      <c r="AU380" s="117"/>
      <c r="AV380" s="117"/>
      <c r="AW380" s="117"/>
      <c r="AX380" s="117"/>
    </row>
    <row r="381" spans="1:50" ht="42" x14ac:dyDescent="0.25">
      <c r="A381" s="879"/>
      <c r="B381" s="117"/>
      <c r="C381" s="117"/>
      <c r="D381" s="117"/>
      <c r="E381" s="117"/>
      <c r="F381" s="117"/>
      <c r="G381" s="117"/>
      <c r="H381" s="117"/>
      <c r="I381" s="117"/>
      <c r="J381" s="117"/>
      <c r="K381" s="117"/>
      <c r="L381" s="117"/>
      <c r="M381" s="117"/>
      <c r="N381" s="117"/>
      <c r="O381" s="117"/>
      <c r="P381" s="117"/>
      <c r="Q381" s="117"/>
      <c r="R381" s="117"/>
      <c r="S381" s="117"/>
      <c r="T381" s="117"/>
      <c r="U381" s="117"/>
      <c r="V381" s="117"/>
      <c r="W381" s="117"/>
      <c r="X381" s="117"/>
      <c r="Y381" s="117"/>
      <c r="Z381" s="117"/>
      <c r="AA381" s="117"/>
      <c r="AB381" s="117"/>
      <c r="AC381" s="117"/>
      <c r="AD381" s="117"/>
      <c r="AE381" s="117"/>
      <c r="AF381" s="117"/>
      <c r="AG381" s="117"/>
      <c r="AH381" s="117"/>
      <c r="AI381" s="117"/>
      <c r="AJ381" s="117"/>
      <c r="AK381" s="117"/>
      <c r="AL381" s="117"/>
      <c r="AM381" s="1700" t="s">
        <v>1165</v>
      </c>
      <c r="AN381" s="1701" t="s">
        <v>1059</v>
      </c>
      <c r="AO381" s="118"/>
      <c r="AP381" s="118"/>
      <c r="AQ381" s="117"/>
      <c r="AR381" s="117"/>
      <c r="AS381" s="117"/>
      <c r="AT381" s="117"/>
      <c r="AU381" s="117"/>
      <c r="AV381" s="117"/>
      <c r="AW381" s="117"/>
      <c r="AX381" s="117"/>
    </row>
    <row r="382" spans="1:50" x14ac:dyDescent="0.25">
      <c r="A382" s="879"/>
      <c r="B382" s="117"/>
      <c r="C382" s="117"/>
      <c r="D382" s="117"/>
      <c r="E382" s="117"/>
      <c r="F382" s="117"/>
      <c r="G382" s="117"/>
      <c r="H382" s="117"/>
      <c r="I382" s="117"/>
      <c r="J382" s="117"/>
      <c r="K382" s="117"/>
      <c r="L382" s="117"/>
      <c r="M382" s="117"/>
      <c r="N382" s="117"/>
      <c r="O382" s="117"/>
      <c r="P382" s="117"/>
      <c r="Q382" s="117"/>
      <c r="R382" s="117"/>
      <c r="S382" s="117"/>
      <c r="T382" s="117"/>
      <c r="U382" s="117"/>
      <c r="V382" s="117"/>
      <c r="W382" s="117"/>
      <c r="X382" s="117"/>
      <c r="Y382" s="117"/>
      <c r="Z382" s="117"/>
      <c r="AA382" s="117"/>
      <c r="AB382" s="117"/>
      <c r="AC382" s="117"/>
      <c r="AD382" s="117"/>
      <c r="AE382" s="117"/>
      <c r="AF382" s="117"/>
      <c r="AG382" s="117"/>
      <c r="AH382" s="117"/>
      <c r="AI382" s="117"/>
      <c r="AJ382" s="117"/>
      <c r="AK382" s="117"/>
      <c r="AL382" s="117"/>
      <c r="AM382" s="1710"/>
      <c r="AN382" s="1710"/>
      <c r="AO382" s="118"/>
      <c r="AP382" s="118"/>
      <c r="AQ382" s="117"/>
      <c r="AR382" s="117"/>
      <c r="AS382" s="117"/>
      <c r="AT382" s="117"/>
      <c r="AU382" s="117"/>
      <c r="AV382" s="117"/>
      <c r="AW382" s="117"/>
      <c r="AX382" s="117"/>
    </row>
    <row r="383" spans="1:50" ht="21" x14ac:dyDescent="0.25">
      <c r="A383" s="879"/>
      <c r="B383" s="117"/>
      <c r="C383" s="117"/>
      <c r="D383" s="117"/>
      <c r="E383" s="117"/>
      <c r="F383" s="117"/>
      <c r="G383" s="117"/>
      <c r="H383" s="117"/>
      <c r="I383" s="117"/>
      <c r="J383" s="117"/>
      <c r="K383" s="117"/>
      <c r="L383" s="117"/>
      <c r="M383" s="117"/>
      <c r="N383" s="117"/>
      <c r="O383" s="117"/>
      <c r="P383" s="117"/>
      <c r="Q383" s="117"/>
      <c r="R383" s="117"/>
      <c r="S383" s="117"/>
      <c r="T383" s="117"/>
      <c r="U383" s="117"/>
      <c r="V383" s="117"/>
      <c r="W383" s="117"/>
      <c r="X383" s="117"/>
      <c r="Y383" s="117"/>
      <c r="Z383" s="117"/>
      <c r="AA383" s="117"/>
      <c r="AB383" s="117"/>
      <c r="AC383" s="117"/>
      <c r="AD383" s="117"/>
      <c r="AE383" s="117"/>
      <c r="AF383" s="117"/>
      <c r="AG383" s="117"/>
      <c r="AH383" s="117"/>
      <c r="AI383" s="117"/>
      <c r="AJ383" s="117"/>
      <c r="AK383" s="117"/>
      <c r="AL383" s="117"/>
      <c r="AM383" s="1700" t="s">
        <v>1166</v>
      </c>
      <c r="AN383" s="1701" t="s">
        <v>1167</v>
      </c>
      <c r="AO383" s="118"/>
      <c r="AP383" s="118"/>
      <c r="AQ383" s="117"/>
      <c r="AR383" s="117"/>
      <c r="AS383" s="117"/>
      <c r="AT383" s="117"/>
      <c r="AU383" s="117"/>
      <c r="AV383" s="117"/>
      <c r="AW383" s="117"/>
      <c r="AX383" s="117"/>
    </row>
    <row r="384" spans="1:50" ht="21" x14ac:dyDescent="0.25">
      <c r="A384" s="879"/>
      <c r="B384" s="117"/>
      <c r="C384" s="117"/>
      <c r="D384" s="117"/>
      <c r="E384" s="117"/>
      <c r="F384" s="117"/>
      <c r="G384" s="117"/>
      <c r="H384" s="117"/>
      <c r="I384" s="117"/>
      <c r="J384" s="117"/>
      <c r="K384" s="117"/>
      <c r="L384" s="117"/>
      <c r="M384" s="117"/>
      <c r="N384" s="117"/>
      <c r="O384" s="117"/>
      <c r="P384" s="117"/>
      <c r="Q384" s="117"/>
      <c r="R384" s="117"/>
      <c r="S384" s="117"/>
      <c r="T384" s="117"/>
      <c r="U384" s="117"/>
      <c r="V384" s="117"/>
      <c r="W384" s="117"/>
      <c r="X384" s="117"/>
      <c r="Y384" s="117"/>
      <c r="Z384" s="117"/>
      <c r="AA384" s="117"/>
      <c r="AB384" s="117"/>
      <c r="AC384" s="117"/>
      <c r="AD384" s="117"/>
      <c r="AE384" s="117"/>
      <c r="AF384" s="117"/>
      <c r="AG384" s="117"/>
      <c r="AH384" s="117"/>
      <c r="AI384" s="117"/>
      <c r="AJ384" s="117"/>
      <c r="AK384" s="117"/>
      <c r="AL384" s="117"/>
      <c r="AM384" s="1700" t="s">
        <v>1168</v>
      </c>
      <c r="AN384" s="1701" t="s">
        <v>1169</v>
      </c>
      <c r="AO384" s="118"/>
      <c r="AP384" s="118"/>
      <c r="AQ384" s="117"/>
      <c r="AR384" s="117"/>
      <c r="AS384" s="117"/>
      <c r="AT384" s="117"/>
      <c r="AU384" s="117"/>
      <c r="AV384" s="117"/>
      <c r="AW384" s="117"/>
      <c r="AX384" s="117"/>
    </row>
    <row r="385" spans="1:50" x14ac:dyDescent="0.25">
      <c r="A385" s="879"/>
      <c r="B385" s="117"/>
      <c r="C385" s="117"/>
      <c r="D385" s="117"/>
      <c r="E385" s="117"/>
      <c r="F385" s="117"/>
      <c r="G385" s="117"/>
      <c r="H385" s="117"/>
      <c r="I385" s="117"/>
      <c r="J385" s="117"/>
      <c r="K385" s="117"/>
      <c r="L385" s="117"/>
      <c r="M385" s="117"/>
      <c r="N385" s="117"/>
      <c r="O385" s="117"/>
      <c r="P385" s="117"/>
      <c r="Q385" s="117"/>
      <c r="R385" s="117"/>
      <c r="S385" s="117"/>
      <c r="T385" s="117"/>
      <c r="U385" s="117"/>
      <c r="V385" s="117"/>
      <c r="W385" s="117"/>
      <c r="X385" s="117"/>
      <c r="Y385" s="117"/>
      <c r="Z385" s="117"/>
      <c r="AA385" s="117"/>
      <c r="AB385" s="117"/>
      <c r="AC385" s="117"/>
      <c r="AD385" s="117"/>
      <c r="AE385" s="117"/>
      <c r="AF385" s="117"/>
      <c r="AG385" s="117"/>
      <c r="AH385" s="117"/>
      <c r="AI385" s="117"/>
      <c r="AJ385" s="117"/>
      <c r="AK385" s="117"/>
      <c r="AL385" s="117"/>
      <c r="AM385" s="2403" t="s">
        <v>1170</v>
      </c>
      <c r="AN385" s="2403"/>
      <c r="AO385" s="2403"/>
      <c r="AP385" s="2403"/>
      <c r="AQ385" s="117"/>
      <c r="AR385" s="117"/>
      <c r="AS385" s="117"/>
      <c r="AT385" s="117"/>
      <c r="AU385" s="117"/>
      <c r="AV385" s="117"/>
      <c r="AW385" s="117"/>
      <c r="AX385" s="117"/>
    </row>
    <row r="386" spans="1:50" x14ac:dyDescent="0.25">
      <c r="A386" s="879"/>
      <c r="B386" s="117"/>
      <c r="C386" s="117"/>
      <c r="D386" s="117"/>
      <c r="E386" s="117"/>
      <c r="F386" s="117"/>
      <c r="G386" s="117"/>
      <c r="H386" s="117"/>
      <c r="I386" s="117"/>
      <c r="J386" s="117"/>
      <c r="K386" s="117"/>
      <c r="L386" s="117"/>
      <c r="M386" s="117"/>
      <c r="N386" s="117"/>
      <c r="O386" s="117"/>
      <c r="P386" s="117"/>
      <c r="Q386" s="117"/>
      <c r="R386" s="117"/>
      <c r="S386" s="117"/>
      <c r="T386" s="117"/>
      <c r="U386" s="117"/>
      <c r="V386" s="117"/>
      <c r="W386" s="117"/>
      <c r="X386" s="117"/>
      <c r="Y386" s="117"/>
      <c r="Z386" s="117"/>
      <c r="AA386" s="117"/>
      <c r="AB386" s="117"/>
      <c r="AC386" s="117"/>
      <c r="AD386" s="117"/>
      <c r="AE386" s="117"/>
      <c r="AF386" s="117"/>
      <c r="AG386" s="117"/>
      <c r="AH386" s="117"/>
      <c r="AI386" s="117"/>
      <c r="AJ386" s="117"/>
      <c r="AK386" s="117"/>
      <c r="AL386" s="117"/>
      <c r="AM386" s="2403" t="s">
        <v>1171</v>
      </c>
      <c r="AN386" s="2403"/>
      <c r="AO386" s="2403"/>
      <c r="AP386" s="2403"/>
      <c r="AQ386" s="117"/>
      <c r="AR386" s="117"/>
      <c r="AS386" s="117"/>
      <c r="AT386" s="117"/>
      <c r="AU386" s="117"/>
      <c r="AV386" s="117"/>
      <c r="AW386" s="117"/>
      <c r="AX386" s="117"/>
    </row>
    <row r="387" spans="1:50" x14ac:dyDescent="0.25">
      <c r="A387" s="879"/>
      <c r="B387" s="117"/>
      <c r="C387" s="117"/>
      <c r="D387" s="117"/>
      <c r="E387" s="117"/>
      <c r="F387" s="117"/>
      <c r="G387" s="117"/>
      <c r="H387" s="117"/>
      <c r="I387" s="117"/>
      <c r="J387" s="117"/>
      <c r="K387" s="117"/>
      <c r="L387" s="117"/>
      <c r="M387" s="117"/>
      <c r="N387" s="117"/>
      <c r="O387" s="117"/>
      <c r="P387" s="117"/>
      <c r="Q387" s="117"/>
      <c r="R387" s="117"/>
      <c r="S387" s="117"/>
      <c r="T387" s="117"/>
      <c r="U387" s="117"/>
      <c r="V387" s="117"/>
      <c r="W387" s="117"/>
      <c r="X387" s="117"/>
      <c r="Y387" s="117"/>
      <c r="Z387" s="117"/>
      <c r="AA387" s="117"/>
      <c r="AB387" s="117"/>
      <c r="AC387" s="117"/>
      <c r="AD387" s="117"/>
      <c r="AE387" s="117"/>
      <c r="AF387" s="117"/>
      <c r="AG387" s="117"/>
      <c r="AH387" s="117"/>
      <c r="AI387" s="117"/>
      <c r="AJ387" s="117"/>
      <c r="AK387" s="117"/>
      <c r="AL387" s="117"/>
      <c r="AM387" s="2424"/>
      <c r="AN387" s="2424"/>
      <c r="AO387" s="2424"/>
      <c r="AP387" s="2424"/>
      <c r="AQ387" s="117"/>
      <c r="AR387" s="117"/>
      <c r="AS387" s="117"/>
      <c r="AT387" s="117"/>
      <c r="AU387" s="117"/>
      <c r="AV387" s="117"/>
      <c r="AW387" s="117"/>
      <c r="AX387" s="117"/>
    </row>
    <row r="388" spans="1:50" x14ac:dyDescent="0.25">
      <c r="A388" s="879"/>
      <c r="B388" s="117"/>
      <c r="C388" s="117"/>
      <c r="D388" s="117"/>
      <c r="E388" s="117"/>
      <c r="F388" s="117"/>
      <c r="G388" s="117"/>
      <c r="H388" s="117"/>
      <c r="I388" s="117"/>
      <c r="J388" s="117"/>
      <c r="K388" s="117"/>
      <c r="L388" s="117"/>
      <c r="M388" s="117"/>
      <c r="N388" s="117"/>
      <c r="O388" s="117"/>
      <c r="P388" s="117"/>
      <c r="Q388" s="117"/>
      <c r="R388" s="117"/>
      <c r="S388" s="117"/>
      <c r="T388" s="117"/>
      <c r="U388" s="117"/>
      <c r="V388" s="117"/>
      <c r="W388" s="117"/>
      <c r="X388" s="117"/>
      <c r="Y388" s="117"/>
      <c r="Z388" s="117"/>
      <c r="AA388" s="117"/>
      <c r="AB388" s="117"/>
      <c r="AC388" s="117"/>
      <c r="AD388" s="117"/>
      <c r="AE388" s="117"/>
      <c r="AF388" s="117"/>
      <c r="AG388" s="117"/>
      <c r="AH388" s="117"/>
      <c r="AI388" s="117"/>
      <c r="AJ388" s="117"/>
      <c r="AK388" s="117"/>
      <c r="AL388" s="117"/>
      <c r="AM388" s="2403" t="s">
        <v>1172</v>
      </c>
      <c r="AN388" s="2403"/>
      <c r="AO388" s="2403"/>
      <c r="AP388" s="2403"/>
      <c r="AQ388" s="117"/>
      <c r="AR388" s="117"/>
      <c r="AS388" s="117"/>
      <c r="AT388" s="117"/>
      <c r="AU388" s="117"/>
      <c r="AV388" s="117"/>
      <c r="AW388" s="117"/>
      <c r="AX388" s="117"/>
    </row>
    <row r="389" spans="1:50" x14ac:dyDescent="0.25">
      <c r="N389" s="121"/>
      <c r="O389" s="121"/>
      <c r="P389" s="121"/>
      <c r="Q389" s="121"/>
      <c r="R389" s="121"/>
      <c r="S389" s="121"/>
      <c r="T389" s="121"/>
      <c r="U389" s="121"/>
      <c r="V389" s="121"/>
      <c r="W389" s="121"/>
    </row>
  </sheetData>
  <sheetProtection algorithmName="SHA-512" hashValue="jxTbMmgEo1Qzp2t9xs0ZiW45P9Hi25hW1HVaUqQYAhHH200D9P2CgBuzlcyJG5l7wkrUsFyHZzVobK6WYlyqKA==" saltValue="2/ye9YcHuEEotCA7DeGZ6g==" spinCount="100000" sheet="1" insertRows="0"/>
  <protectedRanges>
    <protectedRange password="DDA5" sqref="Q90:Q120" name="Rango1_10"/>
  </protectedRanges>
  <mergeCells count="266">
    <mergeCell ref="F9:J9"/>
    <mergeCell ref="F10:J10"/>
    <mergeCell ref="L21:N21"/>
    <mergeCell ref="L12:N12"/>
    <mergeCell ref="L13:N13"/>
    <mergeCell ref="L14:N14"/>
    <mergeCell ref="L15:N15"/>
    <mergeCell ref="L16:N16"/>
    <mergeCell ref="L17:N17"/>
    <mergeCell ref="L18:N18"/>
    <mergeCell ref="L19:N19"/>
    <mergeCell ref="L20:N20"/>
    <mergeCell ref="C16:I16"/>
    <mergeCell ref="C11:G11"/>
    <mergeCell ref="C14:C15"/>
    <mergeCell ref="B12:I12"/>
    <mergeCell ref="B13:I13"/>
    <mergeCell ref="AM386:AP386"/>
    <mergeCell ref="AM387:AP387"/>
    <mergeCell ref="AM388:AP388"/>
    <mergeCell ref="AM179:AM180"/>
    <mergeCell ref="AM204:AM205"/>
    <mergeCell ref="AM348:AM349"/>
    <mergeCell ref="AM370:AM371"/>
    <mergeCell ref="AM373:AM374"/>
    <mergeCell ref="AM385:AP385"/>
    <mergeCell ref="Y146:AA146"/>
    <mergeCell ref="AM153:AM154"/>
    <mergeCell ref="AN163:AN164"/>
    <mergeCell ref="AM169:AM170"/>
    <mergeCell ref="AM174:AM175"/>
    <mergeCell ref="AM177:AM178"/>
    <mergeCell ref="AD134:AD137"/>
    <mergeCell ref="AE135:AE136"/>
    <mergeCell ref="AD138:AD142"/>
    <mergeCell ref="AM140:AM141"/>
    <mergeCell ref="AN140:AN141"/>
    <mergeCell ref="AD143:AK143"/>
    <mergeCell ref="O121:P121"/>
    <mergeCell ref="O122:P122"/>
    <mergeCell ref="AD122:AD125"/>
    <mergeCell ref="O123:P123"/>
    <mergeCell ref="N124:V124"/>
    <mergeCell ref="AD126:AD133"/>
    <mergeCell ref="O116:P116"/>
    <mergeCell ref="Z116:AB116"/>
    <mergeCell ref="O117:P117"/>
    <mergeCell ref="Z117:AB117"/>
    <mergeCell ref="AD117:AD121"/>
    <mergeCell ref="AE117:AE118"/>
    <mergeCell ref="O118:P118"/>
    <mergeCell ref="O119:P119"/>
    <mergeCell ref="AE119:AE120"/>
    <mergeCell ref="O120:P120"/>
    <mergeCell ref="O114:P114"/>
    <mergeCell ref="Y114:AA114"/>
    <mergeCell ref="AD114:AK114"/>
    <mergeCell ref="AM114:AP114"/>
    <mergeCell ref="O115:P115"/>
    <mergeCell ref="Y115:AA115"/>
    <mergeCell ref="AD115:AD116"/>
    <mergeCell ref="AF115:AF116"/>
    <mergeCell ref="AI115:AI116"/>
    <mergeCell ref="AJ115:AJ116"/>
    <mergeCell ref="O111:P111"/>
    <mergeCell ref="O112:P112"/>
    <mergeCell ref="Y112:AB112"/>
    <mergeCell ref="AD112:AK112"/>
    <mergeCell ref="AM112:AP112"/>
    <mergeCell ref="O113:P113"/>
    <mergeCell ref="Y113:AB113"/>
    <mergeCell ref="AD113:AK113"/>
    <mergeCell ref="AM113:AP113"/>
    <mergeCell ref="O108:P108"/>
    <mergeCell ref="Y108:AG108"/>
    <mergeCell ref="O109:P109"/>
    <mergeCell ref="Y109:AG109"/>
    <mergeCell ref="O110:P110"/>
    <mergeCell ref="Y110:AG110"/>
    <mergeCell ref="O105:P105"/>
    <mergeCell ref="Y105:AG105"/>
    <mergeCell ref="O106:P106"/>
    <mergeCell ref="Y106:AG106"/>
    <mergeCell ref="O107:P107"/>
    <mergeCell ref="Y107:AG107"/>
    <mergeCell ref="O97:P97"/>
    <mergeCell ref="Y97:Z99"/>
    <mergeCell ref="AE97:AE99"/>
    <mergeCell ref="O98:P98"/>
    <mergeCell ref="O99:P99"/>
    <mergeCell ref="Y103:Z104"/>
    <mergeCell ref="AE103:AE104"/>
    <mergeCell ref="AF103:AF104"/>
    <mergeCell ref="AG103:AG104"/>
    <mergeCell ref="O103:P103"/>
    <mergeCell ref="O104:P104"/>
    <mergeCell ref="O100:P100"/>
    <mergeCell ref="Y100:Z102"/>
    <mergeCell ref="AE100:AE102"/>
    <mergeCell ref="AF100:AF102"/>
    <mergeCell ref="AG100:AG102"/>
    <mergeCell ref="O101:P101"/>
    <mergeCell ref="O102:P102"/>
    <mergeCell ref="C93:E93"/>
    <mergeCell ref="O93:P93"/>
    <mergeCell ref="Y93:AG93"/>
    <mergeCell ref="B94:B95"/>
    <mergeCell ref="C94:E95"/>
    <mergeCell ref="O94:P94"/>
    <mergeCell ref="Y94:Z96"/>
    <mergeCell ref="AB94:AB96"/>
    <mergeCell ref="AE94:AE96"/>
    <mergeCell ref="AF94:AF96"/>
    <mergeCell ref="O95:P95"/>
    <mergeCell ref="O96:P96"/>
    <mergeCell ref="C89:E89"/>
    <mergeCell ref="O89:P89"/>
    <mergeCell ref="Y89:Y92"/>
    <mergeCell ref="AC89:AC91"/>
    <mergeCell ref="AD89:AD91"/>
    <mergeCell ref="C90:E90"/>
    <mergeCell ref="O90:P90"/>
    <mergeCell ref="C91:E91"/>
    <mergeCell ref="O91:P91"/>
    <mergeCell ref="C92:E92"/>
    <mergeCell ref="O92:P92"/>
    <mergeCell ref="AC92:AD92"/>
    <mergeCell ref="O87:P87"/>
    <mergeCell ref="Y87:AG87"/>
    <mergeCell ref="O88:P88"/>
    <mergeCell ref="Y88:AG88"/>
    <mergeCell ref="Y48:AG48"/>
    <mergeCell ref="Y49:AG49"/>
    <mergeCell ref="O79:P79"/>
    <mergeCell ref="Y70:AG70"/>
    <mergeCell ref="B50:G50"/>
    <mergeCell ref="O50:P50"/>
    <mergeCell ref="Y50:AG50"/>
    <mergeCell ref="B80:G80"/>
    <mergeCell ref="O80:P80"/>
    <mergeCell ref="Y80:AG80"/>
    <mergeCell ref="C53:C54"/>
    <mergeCell ref="Y53:AJ53"/>
    <mergeCell ref="B52:I52"/>
    <mergeCell ref="B72:I72"/>
    <mergeCell ref="B78:G78"/>
    <mergeCell ref="E82:I82"/>
    <mergeCell ref="E83:I83"/>
    <mergeCell ref="E84:I84"/>
    <mergeCell ref="B73:B77"/>
    <mergeCell ref="Y44:AI44"/>
    <mergeCell ref="N45:V45"/>
    <mergeCell ref="Y45:AI45"/>
    <mergeCell ref="O85:P85"/>
    <mergeCell ref="Y85:AG85"/>
    <mergeCell ref="Y61:AG61"/>
    <mergeCell ref="Y62:AG62"/>
    <mergeCell ref="AB43:AD43"/>
    <mergeCell ref="AG43:AH43"/>
    <mergeCell ref="AB42:AD42"/>
    <mergeCell ref="AG42:AH42"/>
    <mergeCell ref="C25:I25"/>
    <mergeCell ref="AB35:AE35"/>
    <mergeCell ref="AG35:AH35"/>
    <mergeCell ref="Y39:AI39"/>
    <mergeCell ref="AG40:AH40"/>
    <mergeCell ref="Y41:Y43"/>
    <mergeCell ref="AB41:AD41"/>
    <mergeCell ref="AG41:AH41"/>
    <mergeCell ref="Y13:AJ13"/>
    <mergeCell ref="Z17:AA17"/>
    <mergeCell ref="AC17:AD17"/>
    <mergeCell ref="AE17:AF17"/>
    <mergeCell ref="C34:I34"/>
    <mergeCell ref="AG34:AH34"/>
    <mergeCell ref="AN13:AN15"/>
    <mergeCell ref="AH20:AI20"/>
    <mergeCell ref="AM20:AR20"/>
    <mergeCell ref="Z19:AA19"/>
    <mergeCell ref="AO13:AO15"/>
    <mergeCell ref="AH17:AI17"/>
    <mergeCell ref="Z18:AA18"/>
    <mergeCell ref="AC18:AD18"/>
    <mergeCell ref="AE18:AF18"/>
    <mergeCell ref="AH18:AI18"/>
    <mergeCell ref="AN16:AN18"/>
    <mergeCell ref="AO16:AO18"/>
    <mergeCell ref="Y16:AJ16"/>
    <mergeCell ref="Y14:AJ14"/>
    <mergeCell ref="Y15:AJ15"/>
    <mergeCell ref="AM12:AM18"/>
    <mergeCell ref="Y12:AJ12"/>
    <mergeCell ref="AA11:AE11"/>
    <mergeCell ref="B70:G70"/>
    <mergeCell ref="Y38:AI38"/>
    <mergeCell ref="Y36:AI36"/>
    <mergeCell ref="C55:I55"/>
    <mergeCell ref="AB55:AD55"/>
    <mergeCell ref="AG55:AH55"/>
    <mergeCell ref="AB56:AD56"/>
    <mergeCell ref="AG56:AH56"/>
    <mergeCell ref="Y57:AI57"/>
    <mergeCell ref="N58:V58"/>
    <mergeCell ref="Y58:AI58"/>
    <mergeCell ref="Y54:AJ54"/>
    <mergeCell ref="Z21:AA21"/>
    <mergeCell ref="AC21:AD21"/>
    <mergeCell ref="AE21:AF21"/>
    <mergeCell ref="AH21:AI21"/>
    <mergeCell ref="Y37:AI37"/>
    <mergeCell ref="Y22:AI22"/>
    <mergeCell ref="AB40:AD40"/>
    <mergeCell ref="B53:B69"/>
    <mergeCell ref="Z20:AA20"/>
    <mergeCell ref="AC20:AD20"/>
    <mergeCell ref="AE20:AF20"/>
    <mergeCell ref="BL14:BQ15"/>
    <mergeCell ref="E85:I85"/>
    <mergeCell ref="B82:C85"/>
    <mergeCell ref="B2:K3"/>
    <mergeCell ref="B5:K5"/>
    <mergeCell ref="C63:I63"/>
    <mergeCell ref="C74:I74"/>
    <mergeCell ref="C42:I42"/>
    <mergeCell ref="C6:D6"/>
    <mergeCell ref="C7:D7"/>
    <mergeCell ref="C8:D8"/>
    <mergeCell ref="C9:D9"/>
    <mergeCell ref="C10:D10"/>
    <mergeCell ref="F6:J6"/>
    <mergeCell ref="F7:J7"/>
    <mergeCell ref="F8:J8"/>
    <mergeCell ref="C24:D24"/>
    <mergeCell ref="C33:D33"/>
    <mergeCell ref="C41:D41"/>
    <mergeCell ref="C49:D49"/>
    <mergeCell ref="C62:D62"/>
    <mergeCell ref="C69:D69"/>
    <mergeCell ref="C77:D77"/>
    <mergeCell ref="B14:B49"/>
    <mergeCell ref="BL16:BN16"/>
    <mergeCell ref="BL17:BN17"/>
    <mergeCell ref="BL18:BN18"/>
    <mergeCell ref="BL19:BN19"/>
    <mergeCell ref="BL20:BN20"/>
    <mergeCell ref="BL21:BN21"/>
    <mergeCell ref="BL22:BN22"/>
    <mergeCell ref="BL23:BN23"/>
    <mergeCell ref="BL24:BN24"/>
    <mergeCell ref="BL25:BN25"/>
    <mergeCell ref="BL26:BN26"/>
    <mergeCell ref="BL27:BN27"/>
    <mergeCell ref="BL28:BN28"/>
    <mergeCell ref="BL29:BN29"/>
    <mergeCell ref="BL30:BN30"/>
    <mergeCell ref="AC19:AD19"/>
    <mergeCell ref="AE19:AF19"/>
    <mergeCell ref="AH19:AI19"/>
    <mergeCell ref="Y23:AI23"/>
    <mergeCell ref="AB24:AD34"/>
    <mergeCell ref="AE24:AE34"/>
    <mergeCell ref="AG24:AH24"/>
    <mergeCell ref="BL31:BN31"/>
    <mergeCell ref="BL32:BN32"/>
    <mergeCell ref="AM21:AR21"/>
    <mergeCell ref="AM19:AR19"/>
  </mergeCells>
  <conditionalFormatting sqref="E85:I85">
    <cfRule type="containsText" dxfId="1" priority="1" operator="containsText" text="CUMPLE">
      <formula>NOT(ISERROR(SEARCH("CUMPLE",E85)))</formula>
    </cfRule>
    <cfRule type="containsText" dxfId="0" priority="2" operator="containsText" text="ERROR">
      <formula>NOT(ISERROR(SEARCH("ERROR",E85)))</formula>
    </cfRule>
  </conditionalFormatting>
  <hyperlinks>
    <hyperlink ref="B87" location="MENÚ!A1" display="MENÚ" xr:uid="{00000000-0004-0000-0C00-000000000000}"/>
    <hyperlink ref="E87" location="'GUIA DE USO HC'!A1" display="INSTRUCCIONES" xr:uid="{00000000-0004-0000-0C00-000001000000}"/>
    <hyperlink ref="I87" location="RESUMEN!A1" display="SIGUIENTE" xr:uid="{00000000-0004-0000-0C00-000002000000}"/>
  </hyperlink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C00-000000000000}">
          <x14:formula1>
            <xm:f>'Supuestos FE TP'!$C$37:$C$167</xm:f>
          </x14:formula1>
          <xm:sqref>C35:C40 C17:C23 C26:C32</xm:sqref>
        </x14:dataValidation>
        <x14:dataValidation type="list" allowBlank="1" showInputMessage="1" showErrorMessage="1" xr:uid="{00000000-0002-0000-0C00-000001000000}">
          <x14:formula1>
            <xm:f>'Supuestos FE TP'!$A$1:$A$25</xm:f>
          </x14:formula1>
          <xm:sqref>C43:C48</xm:sqref>
        </x14:dataValidation>
        <x14:dataValidation type="list" allowBlank="1" showInputMessage="1" showErrorMessage="1" xr:uid="{00000000-0002-0000-0C00-000002000000}">
          <x14:formula1>
            <xm:f>'Supuestos FE TP'!$A$171:$A$181</xm:f>
          </x14:formula1>
          <xm:sqref>C56:C61 C64:C68</xm:sqref>
        </x14:dataValidation>
        <x14:dataValidation type="list" allowBlank="1" showInputMessage="1" showErrorMessage="1" xr:uid="{00000000-0002-0000-0C00-000003000000}">
          <x14:formula1>
            <xm:f>'Supuestos FE TP'!$M$4:$M$52</xm:f>
          </x14:formula1>
          <xm:sqref>D35:D40 D43:D48</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2" tint="-0.499984740745262"/>
  </sheetPr>
  <dimension ref="A1:M184"/>
  <sheetViews>
    <sheetView topLeftCell="A16" workbookViewId="0">
      <selection activeCell="D28" sqref="D28"/>
    </sheetView>
  </sheetViews>
  <sheetFormatPr baseColWidth="10" defaultColWidth="11.42578125" defaultRowHeight="15" x14ac:dyDescent="0.25"/>
  <cols>
    <col min="1" max="1" width="21.28515625" style="1" bestFit="1" customWidth="1"/>
    <col min="2" max="2" width="20" style="1" bestFit="1" customWidth="1"/>
    <col min="3" max="3" width="35.42578125" style="1" bestFit="1" customWidth="1"/>
    <col min="4" max="4" width="32.85546875" style="1" bestFit="1" customWidth="1"/>
    <col min="5" max="5" width="23.7109375" style="1" bestFit="1" customWidth="1"/>
    <col min="6" max="6" width="22.140625" style="1" bestFit="1" customWidth="1"/>
    <col min="7" max="7" width="12.5703125" style="1" bestFit="1" customWidth="1"/>
    <col min="8" max="8" width="4.42578125" style="1" bestFit="1" customWidth="1"/>
    <col min="9" max="9" width="10.42578125" style="1" bestFit="1" customWidth="1"/>
    <col min="10" max="10" width="12.5703125" style="1" bestFit="1" customWidth="1"/>
    <col min="11" max="11" width="39.42578125" style="1" bestFit="1" customWidth="1"/>
    <col min="12" max="13" width="11.42578125" style="1"/>
    <col min="14" max="14" width="24.28515625" style="1" bestFit="1" customWidth="1"/>
    <col min="15" max="16384" width="11.42578125" style="1"/>
  </cols>
  <sheetData>
    <row r="1" spans="1:13" x14ac:dyDescent="0.25">
      <c r="A1" s="601" t="s">
        <v>1403</v>
      </c>
      <c r="B1" s="601" t="s">
        <v>1400</v>
      </c>
      <c r="C1" s="601" t="s">
        <v>1401</v>
      </c>
      <c r="D1" s="601" t="s">
        <v>1404</v>
      </c>
      <c r="E1" s="601" t="s">
        <v>1379</v>
      </c>
      <c r="F1" s="601" t="s">
        <v>1380</v>
      </c>
      <c r="G1" s="601" t="s">
        <v>1381</v>
      </c>
      <c r="H1" s="601" t="s">
        <v>1411</v>
      </c>
      <c r="I1" s="601" t="s">
        <v>1410</v>
      </c>
      <c r="J1" s="601" t="s">
        <v>1414</v>
      </c>
      <c r="M1" s="605" t="s">
        <v>1409</v>
      </c>
    </row>
    <row r="2" spans="1:13" x14ac:dyDescent="0.25">
      <c r="A2" s="581" t="s">
        <v>1673</v>
      </c>
      <c r="B2" s="584" t="s">
        <v>1397</v>
      </c>
      <c r="C2" s="584" t="s">
        <v>1402</v>
      </c>
      <c r="D2" s="584" t="s">
        <v>1382</v>
      </c>
      <c r="E2" s="584">
        <v>273.14</v>
      </c>
      <c r="F2" s="584">
        <v>0.20143516145566401</v>
      </c>
      <c r="G2" s="584">
        <f t="shared" ref="G2:G25" si="0">E2*(1+F2)</f>
        <v>328.16</v>
      </c>
      <c r="H2" s="584">
        <v>0.47</v>
      </c>
      <c r="I2" s="584">
        <f>G2*H2</f>
        <v>154.23519999999999</v>
      </c>
      <c r="J2" s="584">
        <f>I2/20</f>
        <v>7.7117599999999999</v>
      </c>
      <c r="M2" s="581">
        <v>0</v>
      </c>
    </row>
    <row r="3" spans="1:13" x14ac:dyDescent="0.25">
      <c r="A3" s="581" t="s">
        <v>1672</v>
      </c>
      <c r="B3" s="584" t="s">
        <v>1397</v>
      </c>
      <c r="C3" s="584" t="s">
        <v>1402</v>
      </c>
      <c r="D3" s="584" t="s">
        <v>1383</v>
      </c>
      <c r="E3" s="584">
        <v>153.644139883489</v>
      </c>
      <c r="F3" s="584">
        <v>0.23024794481833422</v>
      </c>
      <c r="G3" s="584">
        <f t="shared" si="0"/>
        <v>189.02038732504298</v>
      </c>
      <c r="H3" s="584">
        <v>0.47</v>
      </c>
      <c r="I3" s="584">
        <f t="shared" ref="I3:I34" si="1">G3*H3</f>
        <v>88.839582042770189</v>
      </c>
      <c r="J3" s="584">
        <f t="shared" ref="J3:J34" si="2">I3/20</f>
        <v>4.4419791021385091</v>
      </c>
      <c r="M3" s="581">
        <v>1</v>
      </c>
    </row>
    <row r="4" spans="1:13" x14ac:dyDescent="0.25">
      <c r="A4" s="581" t="s">
        <v>1674</v>
      </c>
      <c r="B4" s="584" t="s">
        <v>1397</v>
      </c>
      <c r="C4" s="584" t="s">
        <v>1402</v>
      </c>
      <c r="D4" s="584" t="s">
        <v>1384</v>
      </c>
      <c r="E4" s="584">
        <v>130.25095631085401</v>
      </c>
      <c r="F4" s="584">
        <v>0.23079944614515666</v>
      </c>
      <c r="G4" s="584">
        <f t="shared" si="0"/>
        <v>160.31280488727609</v>
      </c>
      <c r="H4" s="584">
        <v>0.47</v>
      </c>
      <c r="I4" s="584">
        <f t="shared" si="1"/>
        <v>75.347018297019758</v>
      </c>
      <c r="J4" s="584">
        <f t="shared" si="2"/>
        <v>3.7673509148509878</v>
      </c>
      <c r="M4" s="581">
        <v>2</v>
      </c>
    </row>
    <row r="5" spans="1:13" x14ac:dyDescent="0.25">
      <c r="A5" s="581" t="s">
        <v>1675</v>
      </c>
      <c r="B5" s="584" t="s">
        <v>1397</v>
      </c>
      <c r="C5" s="584" t="s">
        <v>1402</v>
      </c>
      <c r="D5" s="584" t="s">
        <v>1385</v>
      </c>
      <c r="E5" s="584">
        <v>85.576275335788097</v>
      </c>
      <c r="F5" s="584">
        <v>0.24042561617484451</v>
      </c>
      <c r="G5" s="584">
        <f t="shared" si="0"/>
        <v>106.15100406334311</v>
      </c>
      <c r="H5" s="584">
        <v>0.47</v>
      </c>
      <c r="I5" s="584">
        <f t="shared" si="1"/>
        <v>49.89097190977126</v>
      </c>
      <c r="J5" s="584">
        <f t="shared" si="2"/>
        <v>2.4945485954885629</v>
      </c>
      <c r="M5" s="581">
        <v>3</v>
      </c>
    </row>
    <row r="6" spans="1:13" x14ac:dyDescent="0.25">
      <c r="A6" s="581" t="s">
        <v>1676</v>
      </c>
      <c r="B6" s="584" t="s">
        <v>1397</v>
      </c>
      <c r="C6" s="584" t="s">
        <v>1402</v>
      </c>
      <c r="D6" s="584" t="s">
        <v>1386</v>
      </c>
      <c r="E6" s="584">
        <v>140.23732499596801</v>
      </c>
      <c r="F6" s="584">
        <v>0.23034381229157602</v>
      </c>
      <c r="G6" s="584">
        <f t="shared" si="0"/>
        <v>172.54012506111201</v>
      </c>
      <c r="H6" s="584">
        <v>0.47</v>
      </c>
      <c r="I6" s="584">
        <f t="shared" si="1"/>
        <v>81.093858778722634</v>
      </c>
      <c r="J6" s="584">
        <f t="shared" si="2"/>
        <v>4.0546929389361317</v>
      </c>
      <c r="M6" s="581">
        <v>4</v>
      </c>
    </row>
    <row r="7" spans="1:13" x14ac:dyDescent="0.25">
      <c r="A7" s="581" t="s">
        <v>1656</v>
      </c>
      <c r="B7" s="584" t="s">
        <v>1397</v>
      </c>
      <c r="C7" s="584" t="s">
        <v>1402</v>
      </c>
      <c r="D7" s="584" t="s">
        <v>1396</v>
      </c>
      <c r="E7" s="584">
        <v>148.93410412599999</v>
      </c>
      <c r="F7" s="584">
        <v>0.27</v>
      </c>
      <c r="G7" s="584">
        <f t="shared" si="0"/>
        <v>189.14631224001999</v>
      </c>
      <c r="H7" s="584">
        <v>0.47</v>
      </c>
      <c r="I7" s="584">
        <f t="shared" si="1"/>
        <v>88.898766752809394</v>
      </c>
      <c r="J7" s="584">
        <f t="shared" si="2"/>
        <v>4.4449383376404699</v>
      </c>
      <c r="M7" s="581">
        <v>5</v>
      </c>
    </row>
    <row r="8" spans="1:13" x14ac:dyDescent="0.25">
      <c r="A8" s="581" t="s">
        <v>1657</v>
      </c>
      <c r="B8" s="584" t="s">
        <v>1397</v>
      </c>
      <c r="C8" s="584" t="s">
        <v>1402</v>
      </c>
      <c r="D8" s="584" t="s">
        <v>1396</v>
      </c>
      <c r="E8" s="584">
        <v>156.21722590872301</v>
      </c>
      <c r="F8" s="584">
        <v>0.27</v>
      </c>
      <c r="G8" s="584">
        <f t="shared" si="0"/>
        <v>198.39587690407822</v>
      </c>
      <c r="H8" s="584">
        <v>0.47</v>
      </c>
      <c r="I8" s="584">
        <f t="shared" si="1"/>
        <v>93.246062144916763</v>
      </c>
      <c r="J8" s="584">
        <f t="shared" si="2"/>
        <v>4.6623031072458385</v>
      </c>
      <c r="M8" s="581">
        <v>6</v>
      </c>
    </row>
    <row r="9" spans="1:13" x14ac:dyDescent="0.25">
      <c r="A9" s="581" t="s">
        <v>1658</v>
      </c>
      <c r="B9" s="584" t="s">
        <v>1397</v>
      </c>
      <c r="C9" s="584" t="s">
        <v>1402</v>
      </c>
      <c r="D9" s="584" t="s">
        <v>1396</v>
      </c>
      <c r="E9" s="584">
        <v>175.57038962095899</v>
      </c>
      <c r="F9" s="584">
        <v>0.27</v>
      </c>
      <c r="G9" s="584">
        <f t="shared" si="0"/>
        <v>222.97439481861792</v>
      </c>
      <c r="H9" s="584">
        <v>0.47</v>
      </c>
      <c r="I9" s="584">
        <f t="shared" si="1"/>
        <v>104.79796556475041</v>
      </c>
      <c r="J9" s="584">
        <f t="shared" si="2"/>
        <v>5.2398982782375203</v>
      </c>
      <c r="M9" s="581">
        <v>7</v>
      </c>
    </row>
    <row r="10" spans="1:13" x14ac:dyDescent="0.25">
      <c r="A10" s="581" t="s">
        <v>1659</v>
      </c>
      <c r="B10" s="584" t="s">
        <v>1397</v>
      </c>
      <c r="C10" s="584" t="s">
        <v>1402</v>
      </c>
      <c r="D10" s="584" t="s">
        <v>1396</v>
      </c>
      <c r="E10" s="584">
        <v>142.330154670284</v>
      </c>
      <c r="F10" s="584">
        <v>0.37</v>
      </c>
      <c r="G10" s="584">
        <f t="shared" si="0"/>
        <v>194.9923118982891</v>
      </c>
      <c r="H10" s="584">
        <v>0.47</v>
      </c>
      <c r="I10" s="584">
        <f t="shared" si="1"/>
        <v>91.646386592195867</v>
      </c>
      <c r="J10" s="584">
        <f t="shared" si="2"/>
        <v>4.5823193296097937</v>
      </c>
      <c r="M10" s="581">
        <v>8</v>
      </c>
    </row>
    <row r="11" spans="1:13" x14ac:dyDescent="0.25">
      <c r="A11" s="581" t="s">
        <v>1660</v>
      </c>
      <c r="B11" s="584" t="s">
        <v>1397</v>
      </c>
      <c r="C11" s="584" t="s">
        <v>1402</v>
      </c>
      <c r="D11" s="584" t="s">
        <v>1396</v>
      </c>
      <c r="E11" s="584">
        <v>118.17401692507801</v>
      </c>
      <c r="F11" s="584">
        <v>0.27</v>
      </c>
      <c r="G11" s="584">
        <f t="shared" si="0"/>
        <v>150.08100149484906</v>
      </c>
      <c r="H11" s="584">
        <v>0.47</v>
      </c>
      <c r="I11" s="584">
        <f t="shared" si="1"/>
        <v>70.538070702579049</v>
      </c>
      <c r="J11" s="584">
        <f t="shared" si="2"/>
        <v>3.5269035351289526</v>
      </c>
      <c r="M11" s="581">
        <v>9</v>
      </c>
    </row>
    <row r="12" spans="1:13" x14ac:dyDescent="0.25">
      <c r="A12" s="581" t="s">
        <v>1661</v>
      </c>
      <c r="B12" s="584" t="s">
        <v>1397</v>
      </c>
      <c r="C12" s="584" t="s">
        <v>1402</v>
      </c>
      <c r="D12" s="584" t="s">
        <v>1396</v>
      </c>
      <c r="E12" s="584">
        <v>63.588841439150201</v>
      </c>
      <c r="F12" s="584">
        <v>0.27</v>
      </c>
      <c r="G12" s="584">
        <f t="shared" si="0"/>
        <v>80.757828627720755</v>
      </c>
      <c r="H12" s="584">
        <v>0.47</v>
      </c>
      <c r="I12" s="584">
        <f t="shared" si="1"/>
        <v>37.956179455028753</v>
      </c>
      <c r="J12" s="584">
        <f t="shared" si="2"/>
        <v>1.8978089727514376</v>
      </c>
      <c r="M12" s="581">
        <v>10</v>
      </c>
    </row>
    <row r="13" spans="1:13" x14ac:dyDescent="0.25">
      <c r="A13" s="581" t="s">
        <v>1662</v>
      </c>
      <c r="B13" s="584" t="s">
        <v>1397</v>
      </c>
      <c r="C13" s="584" t="s">
        <v>1402</v>
      </c>
      <c r="D13" s="584" t="s">
        <v>1396</v>
      </c>
      <c r="E13" s="584">
        <v>240.58330527156099</v>
      </c>
      <c r="F13" s="584">
        <v>0.27</v>
      </c>
      <c r="G13" s="584">
        <f t="shared" si="0"/>
        <v>305.54079769488249</v>
      </c>
      <c r="H13" s="584">
        <v>0.47</v>
      </c>
      <c r="I13" s="584">
        <f t="shared" si="1"/>
        <v>143.60417491659476</v>
      </c>
      <c r="J13" s="584">
        <f t="shared" si="2"/>
        <v>7.1802087458297379</v>
      </c>
      <c r="M13" s="581">
        <v>11</v>
      </c>
    </row>
    <row r="14" spans="1:13" x14ac:dyDescent="0.25">
      <c r="A14" s="581" t="s">
        <v>1663</v>
      </c>
      <c r="B14" s="584" t="s">
        <v>1397</v>
      </c>
      <c r="C14" s="584" t="s">
        <v>1402</v>
      </c>
      <c r="D14" s="584" t="s">
        <v>1396</v>
      </c>
      <c r="E14" s="584">
        <v>172.696129999249</v>
      </c>
      <c r="F14" s="584">
        <v>0.37</v>
      </c>
      <c r="G14" s="584">
        <f t="shared" si="0"/>
        <v>236.59369809897115</v>
      </c>
      <c r="H14" s="584">
        <v>0.47</v>
      </c>
      <c r="I14" s="584">
        <f t="shared" si="1"/>
        <v>111.19903810651643</v>
      </c>
      <c r="J14" s="584">
        <f t="shared" si="2"/>
        <v>5.5599519053258213</v>
      </c>
      <c r="M14" s="581">
        <v>12</v>
      </c>
    </row>
    <row r="15" spans="1:13" x14ac:dyDescent="0.25">
      <c r="A15" s="581" t="s">
        <v>1664</v>
      </c>
      <c r="B15" s="584" t="s">
        <v>1397</v>
      </c>
      <c r="C15" s="584" t="s">
        <v>1402</v>
      </c>
      <c r="D15" s="584" t="s">
        <v>1396</v>
      </c>
      <c r="E15" s="584">
        <v>154.88966009200001</v>
      </c>
      <c r="F15" s="584">
        <v>0.28000000000000003</v>
      </c>
      <c r="G15" s="584">
        <f t="shared" si="0"/>
        <v>198.25876491776003</v>
      </c>
      <c r="H15" s="584">
        <v>0.47</v>
      </c>
      <c r="I15" s="584">
        <f t="shared" si="1"/>
        <v>93.181619511347208</v>
      </c>
      <c r="J15" s="584">
        <f t="shared" si="2"/>
        <v>4.6590809755673606</v>
      </c>
      <c r="M15" s="581">
        <v>13</v>
      </c>
    </row>
    <row r="16" spans="1:13" x14ac:dyDescent="0.25">
      <c r="A16" s="581" t="s">
        <v>1665</v>
      </c>
      <c r="B16" s="584" t="s">
        <v>1397</v>
      </c>
      <c r="C16" s="584" t="s">
        <v>1402</v>
      </c>
      <c r="D16" s="584" t="s">
        <v>1396</v>
      </c>
      <c r="E16" s="584">
        <v>106.4</v>
      </c>
      <c r="F16" s="584">
        <v>0.27</v>
      </c>
      <c r="G16" s="584">
        <f t="shared" si="0"/>
        <v>135.12800000000001</v>
      </c>
      <c r="H16" s="584">
        <v>0.47</v>
      </c>
      <c r="I16" s="584">
        <f t="shared" si="1"/>
        <v>63.510160000000006</v>
      </c>
      <c r="J16" s="584">
        <f t="shared" si="2"/>
        <v>3.1755080000000002</v>
      </c>
      <c r="M16" s="581">
        <v>14</v>
      </c>
    </row>
    <row r="17" spans="1:13" x14ac:dyDescent="0.25">
      <c r="A17" s="581" t="s">
        <v>1666</v>
      </c>
      <c r="B17" s="584" t="s">
        <v>1397</v>
      </c>
      <c r="C17" s="584" t="s">
        <v>1402</v>
      </c>
      <c r="D17" s="584" t="s">
        <v>1396</v>
      </c>
      <c r="E17" s="584">
        <v>160.238246983333</v>
      </c>
      <c r="F17" s="584">
        <v>0.27</v>
      </c>
      <c r="G17" s="584">
        <f t="shared" si="0"/>
        <v>203.50257366883292</v>
      </c>
      <c r="H17" s="584">
        <v>0.47</v>
      </c>
      <c r="I17" s="584">
        <f t="shared" si="1"/>
        <v>95.646209624351471</v>
      </c>
      <c r="J17" s="584">
        <f t="shared" si="2"/>
        <v>4.7823104812175732</v>
      </c>
      <c r="M17" s="581">
        <v>15</v>
      </c>
    </row>
    <row r="18" spans="1:13" x14ac:dyDescent="0.25">
      <c r="A18" s="581" t="s">
        <v>1667</v>
      </c>
      <c r="B18" s="584" t="s">
        <v>1397</v>
      </c>
      <c r="C18" s="584" t="s">
        <v>1402</v>
      </c>
      <c r="D18" s="584" t="s">
        <v>1396</v>
      </c>
      <c r="E18" s="584">
        <v>222.850758240484</v>
      </c>
      <c r="F18" s="584">
        <v>0.27</v>
      </c>
      <c r="G18" s="584">
        <f t="shared" si="0"/>
        <v>283.02046296541471</v>
      </c>
      <c r="H18" s="584">
        <v>0.47</v>
      </c>
      <c r="I18" s="584">
        <f t="shared" si="1"/>
        <v>133.0196175937449</v>
      </c>
      <c r="J18" s="584">
        <f t="shared" si="2"/>
        <v>6.6509808796872445</v>
      </c>
      <c r="M18" s="581">
        <v>16</v>
      </c>
    </row>
    <row r="19" spans="1:13" x14ac:dyDescent="0.25">
      <c r="A19" s="581" t="s">
        <v>1668</v>
      </c>
      <c r="B19" s="584" t="s">
        <v>1397</v>
      </c>
      <c r="C19" s="584" t="s">
        <v>1402</v>
      </c>
      <c r="D19" s="584" t="s">
        <v>1396</v>
      </c>
      <c r="E19" s="584">
        <v>200.68536722982699</v>
      </c>
      <c r="F19" s="584">
        <v>0.37</v>
      </c>
      <c r="G19" s="584">
        <f t="shared" si="0"/>
        <v>274.938953104863</v>
      </c>
      <c r="H19" s="584">
        <v>0.47</v>
      </c>
      <c r="I19" s="584">
        <f t="shared" si="1"/>
        <v>129.22130795928561</v>
      </c>
      <c r="J19" s="584">
        <f t="shared" si="2"/>
        <v>6.4610653979642807</v>
      </c>
      <c r="M19" s="581">
        <v>17</v>
      </c>
    </row>
    <row r="20" spans="1:13" x14ac:dyDescent="0.25">
      <c r="A20" s="581" t="s">
        <v>1669</v>
      </c>
      <c r="B20" s="584" t="s">
        <v>1397</v>
      </c>
      <c r="C20" s="584" t="s">
        <v>1402</v>
      </c>
      <c r="D20" s="584" t="s">
        <v>1396</v>
      </c>
      <c r="E20" s="584">
        <v>182.40841562</v>
      </c>
      <c r="F20" s="584">
        <v>0.28000000000000003</v>
      </c>
      <c r="G20" s="584">
        <f t="shared" si="0"/>
        <v>233.48277199360001</v>
      </c>
      <c r="H20" s="584">
        <v>0.47</v>
      </c>
      <c r="I20" s="584">
        <f t="shared" si="1"/>
        <v>109.736902836992</v>
      </c>
      <c r="J20" s="584">
        <f t="shared" si="2"/>
        <v>5.4868451418496003</v>
      </c>
      <c r="M20" s="581">
        <v>18</v>
      </c>
    </row>
    <row r="21" spans="1:13" x14ac:dyDescent="0.25">
      <c r="A21" s="581" t="s">
        <v>1670</v>
      </c>
      <c r="B21" s="584" t="s">
        <v>1397</v>
      </c>
      <c r="C21" s="584" t="s">
        <v>1402</v>
      </c>
      <c r="D21" s="584" t="s">
        <v>1396</v>
      </c>
      <c r="E21" s="584">
        <v>230.98376834000001</v>
      </c>
      <c r="F21" s="584">
        <v>0.28000000000000003</v>
      </c>
      <c r="G21" s="584">
        <f t="shared" si="0"/>
        <v>295.65922347520001</v>
      </c>
      <c r="H21" s="584">
        <v>0.47</v>
      </c>
      <c r="I21" s="584">
        <f t="shared" si="1"/>
        <v>138.95983503334401</v>
      </c>
      <c r="J21" s="584">
        <f t="shared" si="2"/>
        <v>6.9479917516672005</v>
      </c>
      <c r="M21" s="581">
        <v>19</v>
      </c>
    </row>
    <row r="22" spans="1:13" x14ac:dyDescent="0.25">
      <c r="A22" s="581" t="s">
        <v>1671</v>
      </c>
      <c r="B22" s="584" t="s">
        <v>1397</v>
      </c>
      <c r="C22" s="584" t="s">
        <v>1402</v>
      </c>
      <c r="D22" s="584" t="s">
        <v>1396</v>
      </c>
      <c r="E22" s="584">
        <v>102.257033215766</v>
      </c>
      <c r="F22" s="584">
        <v>0.28000000000000003</v>
      </c>
      <c r="G22" s="584">
        <f t="shared" si="0"/>
        <v>130.88900251618048</v>
      </c>
      <c r="H22" s="584">
        <v>0.47</v>
      </c>
      <c r="I22" s="584">
        <f t="shared" si="1"/>
        <v>61.517831182604823</v>
      </c>
      <c r="J22" s="584">
        <f t="shared" si="2"/>
        <v>3.0758915591302411</v>
      </c>
      <c r="M22" s="581">
        <v>20</v>
      </c>
    </row>
    <row r="23" spans="1:13" x14ac:dyDescent="0.25">
      <c r="A23" s="584" t="s">
        <v>1387</v>
      </c>
      <c r="B23" s="584" t="s">
        <v>1397</v>
      </c>
      <c r="C23" s="584" t="s">
        <v>1405</v>
      </c>
      <c r="D23" s="584" t="s">
        <v>1396</v>
      </c>
      <c r="E23" s="584">
        <v>65.075000000000003</v>
      </c>
      <c r="F23" s="584">
        <v>0.4</v>
      </c>
      <c r="G23" s="584">
        <f t="shared" si="0"/>
        <v>91.105000000000004</v>
      </c>
      <c r="H23" s="584">
        <v>0.47</v>
      </c>
      <c r="I23" s="584">
        <f t="shared" si="1"/>
        <v>42.81935</v>
      </c>
      <c r="J23" s="584">
        <f t="shared" si="2"/>
        <v>2.1409674999999999</v>
      </c>
      <c r="M23" s="581">
        <v>21</v>
      </c>
    </row>
    <row r="24" spans="1:13" x14ac:dyDescent="0.25">
      <c r="A24" s="584" t="s">
        <v>1388</v>
      </c>
      <c r="B24" s="584" t="s">
        <v>1397</v>
      </c>
      <c r="C24" s="584" t="s">
        <v>1405</v>
      </c>
      <c r="D24" s="584" t="s">
        <v>1396</v>
      </c>
      <c r="E24" s="584">
        <v>215.76000000000002</v>
      </c>
      <c r="F24" s="584">
        <v>0.23</v>
      </c>
      <c r="G24" s="584">
        <f t="shared" si="0"/>
        <v>265.38480000000004</v>
      </c>
      <c r="H24" s="584">
        <v>0.47</v>
      </c>
      <c r="I24" s="584">
        <f t="shared" si="1"/>
        <v>124.73085600000002</v>
      </c>
      <c r="J24" s="584">
        <f t="shared" si="2"/>
        <v>6.2365428000000005</v>
      </c>
      <c r="M24" s="581">
        <v>22</v>
      </c>
    </row>
    <row r="25" spans="1:13" x14ac:dyDescent="0.25">
      <c r="A25" s="584" t="s">
        <v>1389</v>
      </c>
      <c r="B25" s="584" t="s">
        <v>1397</v>
      </c>
      <c r="C25" s="584" t="s">
        <v>1405</v>
      </c>
      <c r="D25" s="584" t="s">
        <v>1396</v>
      </c>
      <c r="E25" s="584">
        <v>53.704000000000008</v>
      </c>
      <c r="F25" s="584">
        <v>0.4</v>
      </c>
      <c r="G25" s="584">
        <f t="shared" si="0"/>
        <v>75.185600000000008</v>
      </c>
      <c r="H25" s="584">
        <v>0.47</v>
      </c>
      <c r="I25" s="584">
        <f t="shared" si="1"/>
        <v>35.337232</v>
      </c>
      <c r="J25" s="584">
        <f t="shared" si="2"/>
        <v>1.7668615999999999</v>
      </c>
      <c r="M25" s="581">
        <v>23</v>
      </c>
    </row>
    <row r="26" spans="1:13" x14ac:dyDescent="0.25">
      <c r="A26" s="584" t="s">
        <v>1694</v>
      </c>
      <c r="B26" s="584" t="s">
        <v>1398</v>
      </c>
      <c r="C26" s="584" t="s">
        <v>1405</v>
      </c>
      <c r="D26" s="584" t="s">
        <v>1396</v>
      </c>
      <c r="E26" s="584">
        <v>15.639999999999999</v>
      </c>
      <c r="F26" s="584">
        <v>0.5</v>
      </c>
      <c r="G26" s="584">
        <f>E26*(1+F26)</f>
        <v>23.459999999999997</v>
      </c>
      <c r="H26" s="584">
        <v>0.5</v>
      </c>
      <c r="I26" s="584">
        <f t="shared" si="1"/>
        <v>11.729999999999999</v>
      </c>
      <c r="J26" s="584">
        <f t="shared" si="2"/>
        <v>0.58649999999999991</v>
      </c>
      <c r="M26" s="581">
        <v>24</v>
      </c>
    </row>
    <row r="27" spans="1:13" x14ac:dyDescent="0.25">
      <c r="A27" s="584" t="s">
        <v>1390</v>
      </c>
      <c r="B27" s="584" t="s">
        <v>1398</v>
      </c>
      <c r="C27" s="584" t="s">
        <v>1405</v>
      </c>
      <c r="D27" s="584" t="s">
        <v>1396</v>
      </c>
      <c r="E27" s="584">
        <v>71.093999999999994</v>
      </c>
      <c r="F27" s="584">
        <v>0.4</v>
      </c>
      <c r="G27" s="584">
        <f t="shared" ref="G27:G34" si="3">E27*(1+F27)</f>
        <v>99.531599999999983</v>
      </c>
      <c r="H27" s="584">
        <v>0.5</v>
      </c>
      <c r="I27" s="584">
        <f t="shared" si="1"/>
        <v>49.765799999999992</v>
      </c>
      <c r="J27" s="584">
        <f t="shared" si="2"/>
        <v>2.4882899999999997</v>
      </c>
      <c r="M27" s="581">
        <v>25</v>
      </c>
    </row>
    <row r="28" spans="1:13" x14ac:dyDescent="0.25">
      <c r="A28" s="584" t="s">
        <v>1391</v>
      </c>
      <c r="B28" s="584" t="s">
        <v>1398</v>
      </c>
      <c r="C28" s="584" t="s">
        <v>1405</v>
      </c>
      <c r="D28" s="584" t="s">
        <v>1396</v>
      </c>
      <c r="E28" s="584">
        <v>10.332000000000001</v>
      </c>
      <c r="F28" s="584">
        <v>0.5</v>
      </c>
      <c r="G28" s="584">
        <f t="shared" si="3"/>
        <v>15.498000000000001</v>
      </c>
      <c r="H28" s="584">
        <v>0.5</v>
      </c>
      <c r="I28" s="584">
        <f t="shared" si="1"/>
        <v>7.7490000000000006</v>
      </c>
      <c r="J28" s="584">
        <f t="shared" si="2"/>
        <v>0.38745000000000002</v>
      </c>
      <c r="M28" s="581">
        <v>26</v>
      </c>
    </row>
    <row r="29" spans="1:13" x14ac:dyDescent="0.25">
      <c r="A29" s="584" t="s">
        <v>1392</v>
      </c>
      <c r="B29" s="584" t="s">
        <v>1407</v>
      </c>
      <c r="C29" s="584" t="s">
        <v>1405</v>
      </c>
      <c r="D29" s="584" t="s">
        <v>1396</v>
      </c>
      <c r="E29" s="584">
        <v>42.3</v>
      </c>
      <c r="F29" s="584">
        <v>0.5</v>
      </c>
      <c r="G29" s="584">
        <f t="shared" si="3"/>
        <v>63.449999999999996</v>
      </c>
      <c r="H29" s="584">
        <v>0.5</v>
      </c>
      <c r="I29" s="584">
        <f t="shared" si="1"/>
        <v>31.724999999999998</v>
      </c>
      <c r="J29" s="584">
        <f t="shared" si="2"/>
        <v>1.5862499999999999</v>
      </c>
      <c r="M29" s="581">
        <v>27</v>
      </c>
    </row>
    <row r="30" spans="1:13" x14ac:dyDescent="0.25">
      <c r="A30" s="584" t="s">
        <v>1393</v>
      </c>
      <c r="B30" s="584" t="s">
        <v>1407</v>
      </c>
      <c r="C30" s="584" t="s">
        <v>1405</v>
      </c>
      <c r="D30" s="584" t="s">
        <v>1396</v>
      </c>
      <c r="E30" s="584">
        <v>33.019999999999996</v>
      </c>
      <c r="F30" s="584">
        <v>0.6</v>
      </c>
      <c r="G30" s="584">
        <f t="shared" si="3"/>
        <v>52.831999999999994</v>
      </c>
      <c r="H30" s="584">
        <v>0.5</v>
      </c>
      <c r="I30" s="584">
        <f t="shared" si="1"/>
        <v>26.415999999999997</v>
      </c>
      <c r="J30" s="584">
        <f t="shared" si="2"/>
        <v>1.3207999999999998</v>
      </c>
      <c r="M30" s="581">
        <v>28</v>
      </c>
    </row>
    <row r="31" spans="1:13" x14ac:dyDescent="0.25">
      <c r="A31" s="584" t="s">
        <v>1394</v>
      </c>
      <c r="B31" s="584" t="s">
        <v>1408</v>
      </c>
      <c r="C31" s="584" t="s">
        <v>1405</v>
      </c>
      <c r="D31" s="584" t="s">
        <v>1396</v>
      </c>
      <c r="E31" s="584">
        <v>0</v>
      </c>
      <c r="F31" s="584">
        <v>0</v>
      </c>
      <c r="G31" s="584">
        <f t="shared" si="3"/>
        <v>0</v>
      </c>
      <c r="H31" s="584">
        <v>0.5</v>
      </c>
      <c r="I31" s="584">
        <f t="shared" si="1"/>
        <v>0</v>
      </c>
      <c r="J31" s="584">
        <f t="shared" si="2"/>
        <v>0</v>
      </c>
      <c r="M31" s="581">
        <v>29</v>
      </c>
    </row>
    <row r="32" spans="1:13" x14ac:dyDescent="0.25">
      <c r="A32" s="584" t="s">
        <v>1395</v>
      </c>
      <c r="B32" s="584" t="s">
        <v>1408</v>
      </c>
      <c r="C32" s="584" t="s">
        <v>1405</v>
      </c>
      <c r="D32" s="584" t="s">
        <v>1396</v>
      </c>
      <c r="E32" s="584">
        <v>0</v>
      </c>
      <c r="F32" s="584">
        <v>0</v>
      </c>
      <c r="G32" s="584">
        <f t="shared" si="3"/>
        <v>0</v>
      </c>
      <c r="H32" s="584">
        <v>0.5</v>
      </c>
      <c r="I32" s="584">
        <f t="shared" si="1"/>
        <v>0</v>
      </c>
      <c r="J32" s="584">
        <f t="shared" si="2"/>
        <v>0</v>
      </c>
      <c r="M32" s="581">
        <v>30</v>
      </c>
    </row>
    <row r="33" spans="1:13" x14ac:dyDescent="0.25">
      <c r="A33" s="584" t="s">
        <v>1693</v>
      </c>
      <c r="B33" s="584" t="s">
        <v>1272</v>
      </c>
      <c r="C33" s="584" t="s">
        <v>1405</v>
      </c>
      <c r="D33" s="584" t="s">
        <v>1396</v>
      </c>
      <c r="E33" s="584">
        <v>0</v>
      </c>
      <c r="F33" s="584">
        <v>0</v>
      </c>
      <c r="G33" s="584">
        <f t="shared" si="3"/>
        <v>0</v>
      </c>
      <c r="H33" s="584">
        <v>0.5</v>
      </c>
      <c r="I33" s="584">
        <f t="shared" si="1"/>
        <v>0</v>
      </c>
      <c r="J33" s="584">
        <f t="shared" si="2"/>
        <v>0</v>
      </c>
      <c r="M33" s="581">
        <v>31</v>
      </c>
    </row>
    <row r="34" spans="1:13" x14ac:dyDescent="0.25">
      <c r="A34" s="584" t="s">
        <v>1677</v>
      </c>
      <c r="B34" s="584" t="s">
        <v>1399</v>
      </c>
      <c r="C34" s="584" t="s">
        <v>1405</v>
      </c>
      <c r="D34" s="584" t="s">
        <v>1396</v>
      </c>
      <c r="E34" s="584">
        <v>0</v>
      </c>
      <c r="F34" s="584">
        <v>0</v>
      </c>
      <c r="G34" s="584">
        <f t="shared" si="3"/>
        <v>0</v>
      </c>
      <c r="H34" s="584">
        <v>0.5</v>
      </c>
      <c r="I34" s="584">
        <f t="shared" si="1"/>
        <v>0</v>
      </c>
      <c r="J34" s="584">
        <f t="shared" si="2"/>
        <v>0</v>
      </c>
      <c r="M34" s="581">
        <v>32</v>
      </c>
    </row>
    <row r="35" spans="1:13" x14ac:dyDescent="0.25">
      <c r="A35" s="592"/>
      <c r="B35" s="592"/>
      <c r="C35" s="592"/>
      <c r="D35" s="592"/>
      <c r="E35" s="592"/>
      <c r="F35" s="592"/>
      <c r="G35" s="592"/>
      <c r="H35" s="592"/>
      <c r="I35" s="592"/>
      <c r="J35" s="592"/>
      <c r="M35" s="581">
        <v>33</v>
      </c>
    </row>
    <row r="36" spans="1:13" x14ac:dyDescent="0.25">
      <c r="A36" s="603" t="s">
        <v>1415</v>
      </c>
      <c r="B36" s="603" t="s">
        <v>1416</v>
      </c>
      <c r="C36" s="602" t="s">
        <v>1417</v>
      </c>
      <c r="D36" s="601" t="s">
        <v>1418</v>
      </c>
      <c r="E36" s="604" t="s">
        <v>1381</v>
      </c>
      <c r="F36" s="604" t="s">
        <v>1410</v>
      </c>
      <c r="G36" s="604" t="s">
        <v>1414</v>
      </c>
      <c r="H36" s="592"/>
      <c r="I36" s="592"/>
      <c r="J36" s="592"/>
      <c r="M36" s="581">
        <v>34</v>
      </c>
    </row>
    <row r="37" spans="1:13" x14ac:dyDescent="0.25">
      <c r="A37" s="586" t="s">
        <v>1419</v>
      </c>
      <c r="B37" s="586" t="s">
        <v>688</v>
      </c>
      <c r="C37" s="587" t="s">
        <v>1420</v>
      </c>
      <c r="D37" s="588">
        <v>12</v>
      </c>
      <c r="E37" s="593">
        <v>428.54399999999993</v>
      </c>
      <c r="F37" s="594">
        <f>E37*0.47</f>
        <v>201.41567999999995</v>
      </c>
      <c r="G37" s="595">
        <f>F37/D37</f>
        <v>16.784639999999996</v>
      </c>
      <c r="H37" s="592"/>
      <c r="I37" s="592"/>
      <c r="J37" s="592"/>
      <c r="M37" s="581">
        <v>35</v>
      </c>
    </row>
    <row r="38" spans="1:13" x14ac:dyDescent="0.25">
      <c r="A38" s="586" t="s">
        <v>1419</v>
      </c>
      <c r="B38" s="586" t="s">
        <v>688</v>
      </c>
      <c r="C38" s="587" t="s">
        <v>1421</v>
      </c>
      <c r="D38" s="588">
        <v>16</v>
      </c>
      <c r="E38" s="593">
        <v>392.08799999999997</v>
      </c>
      <c r="F38" s="594">
        <f t="shared" ref="F38:F101" si="4">E38*0.47</f>
        <v>184.28135999999998</v>
      </c>
      <c r="G38" s="595">
        <f t="shared" ref="G38:G101" si="5">F38/D38</f>
        <v>11.517584999999999</v>
      </c>
      <c r="H38" s="592"/>
      <c r="I38" s="592"/>
      <c r="J38" s="592"/>
      <c r="M38" s="581">
        <v>36</v>
      </c>
    </row>
    <row r="39" spans="1:13" x14ac:dyDescent="0.25">
      <c r="A39" s="586" t="s">
        <v>1419</v>
      </c>
      <c r="B39" s="586" t="s">
        <v>688</v>
      </c>
      <c r="C39" s="587" t="s">
        <v>1422</v>
      </c>
      <c r="D39" s="588">
        <v>15</v>
      </c>
      <c r="E39" s="593">
        <v>783.4319999999999</v>
      </c>
      <c r="F39" s="594">
        <f t="shared" si="4"/>
        <v>368.21303999999992</v>
      </c>
      <c r="G39" s="595">
        <f t="shared" si="5"/>
        <v>24.547535999999994</v>
      </c>
      <c r="H39" s="592"/>
      <c r="I39" s="592"/>
      <c r="J39" s="592"/>
      <c r="M39" s="581">
        <v>37</v>
      </c>
    </row>
    <row r="40" spans="1:13" x14ac:dyDescent="0.25">
      <c r="A40" s="586" t="s">
        <v>1419</v>
      </c>
      <c r="B40" s="586" t="s">
        <v>688</v>
      </c>
      <c r="C40" s="587" t="s">
        <v>1423</v>
      </c>
      <c r="D40" s="588">
        <v>12</v>
      </c>
      <c r="E40" s="593">
        <v>429.66</v>
      </c>
      <c r="F40" s="594">
        <f t="shared" si="4"/>
        <v>201.9402</v>
      </c>
      <c r="G40" s="595">
        <f t="shared" si="5"/>
        <v>16.82835</v>
      </c>
      <c r="H40" s="592"/>
      <c r="I40" s="592"/>
      <c r="J40" s="592"/>
      <c r="M40" s="581">
        <v>38</v>
      </c>
    </row>
    <row r="41" spans="1:13" x14ac:dyDescent="0.25">
      <c r="A41" s="586" t="s">
        <v>1419</v>
      </c>
      <c r="B41" s="586" t="s">
        <v>685</v>
      </c>
      <c r="C41" s="587" t="s">
        <v>1424</v>
      </c>
      <c r="D41" s="588">
        <v>15</v>
      </c>
      <c r="E41" s="593">
        <v>199.20599999999999</v>
      </c>
      <c r="F41" s="594">
        <f t="shared" si="4"/>
        <v>93.626819999999995</v>
      </c>
      <c r="G41" s="595">
        <f t="shared" si="5"/>
        <v>6.2417879999999997</v>
      </c>
      <c r="H41" s="592"/>
      <c r="I41" s="592"/>
      <c r="J41" s="592"/>
      <c r="M41" s="581">
        <v>39</v>
      </c>
    </row>
    <row r="42" spans="1:13" x14ac:dyDescent="0.25">
      <c r="A42" s="586" t="s">
        <v>1419</v>
      </c>
      <c r="B42" s="586" t="s">
        <v>685</v>
      </c>
      <c r="C42" s="587" t="s">
        <v>849</v>
      </c>
      <c r="D42" s="588">
        <v>20</v>
      </c>
      <c r="E42" s="593">
        <v>271.85759999999999</v>
      </c>
      <c r="F42" s="594">
        <f t="shared" si="4"/>
        <v>127.77307199999998</v>
      </c>
      <c r="G42" s="595">
        <f t="shared" si="5"/>
        <v>6.3886535999999996</v>
      </c>
      <c r="H42" s="592"/>
      <c r="I42" s="592"/>
      <c r="J42" s="592"/>
      <c r="M42" s="581">
        <v>40</v>
      </c>
    </row>
    <row r="43" spans="1:13" x14ac:dyDescent="0.25">
      <c r="A43" s="586" t="s">
        <v>1419</v>
      </c>
      <c r="B43" s="586" t="s">
        <v>685</v>
      </c>
      <c r="C43" s="587" t="s">
        <v>856</v>
      </c>
      <c r="D43" s="588">
        <v>19</v>
      </c>
      <c r="E43" s="593">
        <v>393.40487999999993</v>
      </c>
      <c r="F43" s="594">
        <f t="shared" si="4"/>
        <v>184.90029359999997</v>
      </c>
      <c r="G43" s="595">
        <f t="shared" si="5"/>
        <v>9.7315943999999988</v>
      </c>
      <c r="H43" s="592"/>
      <c r="I43" s="592"/>
      <c r="J43" s="592"/>
      <c r="M43" s="581">
        <v>41</v>
      </c>
    </row>
    <row r="44" spans="1:13" x14ac:dyDescent="0.25">
      <c r="A44" s="586" t="s">
        <v>1419</v>
      </c>
      <c r="B44" s="586" t="s">
        <v>1425</v>
      </c>
      <c r="C44" s="587" t="s">
        <v>1426</v>
      </c>
      <c r="D44" s="588">
        <v>15</v>
      </c>
      <c r="E44" s="593">
        <v>276.21000000000009</v>
      </c>
      <c r="F44" s="594">
        <f t="shared" si="4"/>
        <v>129.81870000000004</v>
      </c>
      <c r="G44" s="595">
        <f t="shared" si="5"/>
        <v>8.6545800000000028</v>
      </c>
      <c r="H44" s="592"/>
      <c r="I44" s="592"/>
      <c r="J44" s="592"/>
      <c r="M44" s="581">
        <v>42</v>
      </c>
    </row>
    <row r="45" spans="1:13" x14ac:dyDescent="0.25">
      <c r="A45" s="586" t="s">
        <v>1419</v>
      </c>
      <c r="B45" s="586" t="s">
        <v>1425</v>
      </c>
      <c r="C45" s="587" t="s">
        <v>869</v>
      </c>
      <c r="D45" s="588">
        <v>12</v>
      </c>
      <c r="E45" s="593">
        <v>177.66719999999998</v>
      </c>
      <c r="F45" s="594">
        <f t="shared" si="4"/>
        <v>83.503583999999989</v>
      </c>
      <c r="G45" s="595">
        <f t="shared" si="5"/>
        <v>6.9586319999999988</v>
      </c>
      <c r="H45" s="592"/>
      <c r="I45" s="592"/>
      <c r="J45" s="592"/>
      <c r="M45" s="581">
        <v>43</v>
      </c>
    </row>
    <row r="46" spans="1:13" x14ac:dyDescent="0.25">
      <c r="A46" s="586" t="s">
        <v>1419</v>
      </c>
      <c r="B46" s="586" t="s">
        <v>1425</v>
      </c>
      <c r="C46" s="587" t="s">
        <v>1427</v>
      </c>
      <c r="D46" s="588">
        <v>25</v>
      </c>
      <c r="E46" s="593">
        <v>363.07200000000006</v>
      </c>
      <c r="F46" s="594">
        <f t="shared" si="4"/>
        <v>170.64384000000001</v>
      </c>
      <c r="G46" s="595">
        <f t="shared" si="5"/>
        <v>6.8257536000000005</v>
      </c>
      <c r="H46" s="592"/>
      <c r="I46" s="592"/>
      <c r="J46" s="592"/>
      <c r="M46" s="581">
        <v>44</v>
      </c>
    </row>
    <row r="47" spans="1:13" x14ac:dyDescent="0.25">
      <c r="A47" s="586" t="s">
        <v>1419</v>
      </c>
      <c r="B47" s="586" t="s">
        <v>1428</v>
      </c>
      <c r="C47" s="587" t="s">
        <v>1429</v>
      </c>
      <c r="D47" s="588">
        <v>25</v>
      </c>
      <c r="E47" s="593">
        <v>226.68749999999997</v>
      </c>
      <c r="F47" s="594">
        <f t="shared" si="4"/>
        <v>106.54312499999997</v>
      </c>
      <c r="G47" s="595">
        <f t="shared" si="5"/>
        <v>4.2617249999999993</v>
      </c>
      <c r="H47" s="592"/>
      <c r="I47" s="592"/>
      <c r="J47" s="592"/>
      <c r="M47" s="581">
        <v>45</v>
      </c>
    </row>
    <row r="48" spans="1:13" x14ac:dyDescent="0.25">
      <c r="A48" s="586" t="s">
        <v>1419</v>
      </c>
      <c r="B48" s="586" t="s">
        <v>1428</v>
      </c>
      <c r="C48" s="587" t="s">
        <v>1430</v>
      </c>
      <c r="D48" s="588">
        <v>20</v>
      </c>
      <c r="E48" s="593">
        <v>380.33279999999991</v>
      </c>
      <c r="F48" s="594">
        <f t="shared" si="4"/>
        <v>178.75641599999994</v>
      </c>
      <c r="G48" s="595">
        <f t="shared" si="5"/>
        <v>8.9378207999999972</v>
      </c>
      <c r="H48" s="592"/>
      <c r="I48" s="592"/>
      <c r="J48" s="592"/>
      <c r="M48" s="581">
        <v>46</v>
      </c>
    </row>
    <row r="49" spans="1:13" x14ac:dyDescent="0.25">
      <c r="A49" s="586" t="s">
        <v>1419</v>
      </c>
      <c r="B49" s="586" t="s">
        <v>1428</v>
      </c>
      <c r="C49" s="587" t="s">
        <v>1431</v>
      </c>
      <c r="D49" s="588">
        <v>18</v>
      </c>
      <c r="E49" s="593">
        <v>351.54</v>
      </c>
      <c r="F49" s="594">
        <f t="shared" si="4"/>
        <v>165.22380000000001</v>
      </c>
      <c r="G49" s="595">
        <f t="shared" si="5"/>
        <v>9.1791</v>
      </c>
      <c r="H49" s="592"/>
      <c r="I49" s="592"/>
      <c r="J49" s="592"/>
      <c r="M49" s="581">
        <v>47</v>
      </c>
    </row>
    <row r="50" spans="1:13" x14ac:dyDescent="0.25">
      <c r="A50" s="586" t="s">
        <v>1419</v>
      </c>
      <c r="B50" s="586" t="s">
        <v>1428</v>
      </c>
      <c r="C50" s="587" t="s">
        <v>1432</v>
      </c>
      <c r="D50" s="588">
        <v>20</v>
      </c>
      <c r="E50" s="593">
        <v>143.22</v>
      </c>
      <c r="F50" s="594">
        <f t="shared" si="4"/>
        <v>67.313400000000001</v>
      </c>
      <c r="G50" s="595">
        <f t="shared" si="5"/>
        <v>3.3656700000000002</v>
      </c>
      <c r="H50" s="592"/>
      <c r="I50" s="592"/>
      <c r="J50" s="592"/>
      <c r="M50" s="581">
        <v>48</v>
      </c>
    </row>
    <row r="51" spans="1:13" x14ac:dyDescent="0.25">
      <c r="A51" s="586" t="s">
        <v>1419</v>
      </c>
      <c r="B51" s="586" t="s">
        <v>1428</v>
      </c>
      <c r="C51" s="587" t="s">
        <v>1433</v>
      </c>
      <c r="D51" s="588">
        <v>20</v>
      </c>
      <c r="E51" s="593">
        <v>301.32</v>
      </c>
      <c r="F51" s="594">
        <f t="shared" si="4"/>
        <v>141.62039999999999</v>
      </c>
      <c r="G51" s="595">
        <f t="shared" si="5"/>
        <v>7.0810199999999996</v>
      </c>
      <c r="H51" s="592"/>
      <c r="I51" s="592"/>
      <c r="J51" s="592"/>
      <c r="M51" s="581">
        <v>49</v>
      </c>
    </row>
    <row r="52" spans="1:13" x14ac:dyDescent="0.25">
      <c r="A52" s="586" t="s">
        <v>1419</v>
      </c>
      <c r="B52" s="586" t="s">
        <v>1434</v>
      </c>
      <c r="C52" s="587" t="s">
        <v>1435</v>
      </c>
      <c r="D52" s="589">
        <v>35</v>
      </c>
      <c r="E52" s="593">
        <v>430.63650000000001</v>
      </c>
      <c r="F52" s="594">
        <f t="shared" si="4"/>
        <v>202.39915500000001</v>
      </c>
      <c r="G52" s="595">
        <f t="shared" si="5"/>
        <v>5.7828330000000001</v>
      </c>
      <c r="H52" s="592"/>
      <c r="I52" s="592"/>
      <c r="J52" s="592"/>
      <c r="M52" s="581">
        <v>50</v>
      </c>
    </row>
    <row r="53" spans="1:13" x14ac:dyDescent="0.25">
      <c r="A53" s="586" t="s">
        <v>1436</v>
      </c>
      <c r="B53" s="586" t="s">
        <v>1437</v>
      </c>
      <c r="C53" s="587" t="s">
        <v>1438</v>
      </c>
      <c r="D53" s="590">
        <v>20</v>
      </c>
      <c r="E53" s="593">
        <v>214.27199999999999</v>
      </c>
      <c r="F53" s="594">
        <f t="shared" si="4"/>
        <v>100.70783999999999</v>
      </c>
      <c r="G53" s="595">
        <f t="shared" si="5"/>
        <v>5.0353919999999999</v>
      </c>
      <c r="H53" s="592"/>
      <c r="I53" s="592"/>
      <c r="J53" s="592"/>
    </row>
    <row r="54" spans="1:13" x14ac:dyDescent="0.25">
      <c r="A54" s="587" t="s">
        <v>1436</v>
      </c>
      <c r="B54" s="587" t="s">
        <v>1437</v>
      </c>
      <c r="C54" s="587" t="s">
        <v>1439</v>
      </c>
      <c r="D54" s="587">
        <v>20</v>
      </c>
      <c r="E54" s="593">
        <v>214.27199999999999</v>
      </c>
      <c r="F54" s="594">
        <f t="shared" si="4"/>
        <v>100.70783999999999</v>
      </c>
      <c r="G54" s="595">
        <f t="shared" si="5"/>
        <v>5.0353919999999999</v>
      </c>
      <c r="H54" s="592"/>
      <c r="I54" s="592"/>
      <c r="J54" s="592"/>
    </row>
    <row r="55" spans="1:13" x14ac:dyDescent="0.25">
      <c r="A55" s="586" t="s">
        <v>1436</v>
      </c>
      <c r="B55" s="586" t="s">
        <v>1428</v>
      </c>
      <c r="C55" s="587" t="s">
        <v>1440</v>
      </c>
      <c r="D55" s="590">
        <v>20</v>
      </c>
      <c r="E55" s="593">
        <v>21.795479999999994</v>
      </c>
      <c r="F55" s="594">
        <f t="shared" si="4"/>
        <v>10.243875599999997</v>
      </c>
      <c r="G55" s="595">
        <f t="shared" si="5"/>
        <v>0.51219377999999982</v>
      </c>
      <c r="H55" s="592"/>
      <c r="I55" s="592"/>
      <c r="J55" s="592"/>
    </row>
    <row r="56" spans="1:13" x14ac:dyDescent="0.25">
      <c r="A56" s="587" t="s">
        <v>1441</v>
      </c>
      <c r="B56" s="587" t="s">
        <v>1442</v>
      </c>
      <c r="C56" s="587" t="s">
        <v>1443</v>
      </c>
      <c r="D56" s="587">
        <v>10</v>
      </c>
      <c r="E56" s="593">
        <v>223.2</v>
      </c>
      <c r="F56" s="594">
        <f t="shared" si="4"/>
        <v>104.90399999999998</v>
      </c>
      <c r="G56" s="595">
        <f t="shared" si="5"/>
        <v>10.490399999999998</v>
      </c>
      <c r="H56" s="592"/>
      <c r="I56" s="592"/>
      <c r="J56" s="592"/>
    </row>
    <row r="57" spans="1:13" x14ac:dyDescent="0.25">
      <c r="A57" s="587" t="s">
        <v>1441</v>
      </c>
      <c r="B57" s="587" t="s">
        <v>1442</v>
      </c>
      <c r="C57" s="587" t="s">
        <v>1444</v>
      </c>
      <c r="D57" s="587">
        <v>10</v>
      </c>
      <c r="E57" s="593">
        <v>223.2</v>
      </c>
      <c r="F57" s="594">
        <f t="shared" si="4"/>
        <v>104.90399999999998</v>
      </c>
      <c r="G57" s="595">
        <f t="shared" si="5"/>
        <v>10.490399999999998</v>
      </c>
      <c r="H57" s="592"/>
      <c r="I57" s="592"/>
      <c r="J57" s="592"/>
    </row>
    <row r="58" spans="1:13" x14ac:dyDescent="0.25">
      <c r="A58" s="587" t="s">
        <v>1441</v>
      </c>
      <c r="B58" s="587" t="s">
        <v>1442</v>
      </c>
      <c r="C58" s="587" t="s">
        <v>1445</v>
      </c>
      <c r="D58" s="587">
        <v>10</v>
      </c>
      <c r="E58" s="593">
        <v>223.2</v>
      </c>
      <c r="F58" s="594">
        <f t="shared" si="4"/>
        <v>104.90399999999998</v>
      </c>
      <c r="G58" s="595">
        <f t="shared" si="5"/>
        <v>10.490399999999998</v>
      </c>
      <c r="H58" s="592"/>
      <c r="I58" s="592"/>
      <c r="J58" s="592"/>
    </row>
    <row r="59" spans="1:13" x14ac:dyDescent="0.25">
      <c r="A59" s="587" t="s">
        <v>1441</v>
      </c>
      <c r="B59" s="587" t="s">
        <v>1446</v>
      </c>
      <c r="C59" s="587" t="s">
        <v>1447</v>
      </c>
      <c r="D59" s="587">
        <v>20</v>
      </c>
      <c r="E59" s="593">
        <v>133.92000000000002</v>
      </c>
      <c r="F59" s="594">
        <f t="shared" si="4"/>
        <v>62.942400000000006</v>
      </c>
      <c r="G59" s="595">
        <f t="shared" si="5"/>
        <v>3.1471200000000001</v>
      </c>
      <c r="H59" s="592"/>
      <c r="I59" s="592"/>
      <c r="J59" s="592"/>
    </row>
    <row r="60" spans="1:13" x14ac:dyDescent="0.25">
      <c r="A60" s="587" t="s">
        <v>1441</v>
      </c>
      <c r="B60" s="587" t="s">
        <v>1448</v>
      </c>
      <c r="C60" s="587" t="s">
        <v>1449</v>
      </c>
      <c r="D60" s="587">
        <v>20</v>
      </c>
      <c r="E60" s="593">
        <v>133.92000000000002</v>
      </c>
      <c r="F60" s="594">
        <f t="shared" si="4"/>
        <v>62.942400000000006</v>
      </c>
      <c r="G60" s="595">
        <f t="shared" si="5"/>
        <v>3.1471200000000001</v>
      </c>
      <c r="H60" s="592"/>
      <c r="I60" s="592"/>
      <c r="J60" s="592"/>
    </row>
    <row r="61" spans="1:13" x14ac:dyDescent="0.25">
      <c r="A61" s="587" t="s">
        <v>1441</v>
      </c>
      <c r="B61" s="587" t="s">
        <v>1448</v>
      </c>
      <c r="C61" s="587" t="s">
        <v>1450</v>
      </c>
      <c r="D61" s="587">
        <v>20</v>
      </c>
      <c r="E61" s="593">
        <v>133.92000000000002</v>
      </c>
      <c r="F61" s="594">
        <f t="shared" si="4"/>
        <v>62.942400000000006</v>
      </c>
      <c r="G61" s="595">
        <f t="shared" si="5"/>
        <v>3.1471200000000001</v>
      </c>
      <c r="H61" s="592"/>
      <c r="I61" s="592"/>
      <c r="J61" s="592"/>
    </row>
    <row r="62" spans="1:13" x14ac:dyDescent="0.25">
      <c r="A62" s="587" t="s">
        <v>1441</v>
      </c>
      <c r="B62" s="587" t="s">
        <v>1448</v>
      </c>
      <c r="C62" s="587" t="s">
        <v>1451</v>
      </c>
      <c r="D62" s="587">
        <v>20</v>
      </c>
      <c r="E62" s="593">
        <v>133.92000000000002</v>
      </c>
      <c r="F62" s="594">
        <f t="shared" si="4"/>
        <v>62.942400000000006</v>
      </c>
      <c r="G62" s="595">
        <f t="shared" si="5"/>
        <v>3.1471200000000001</v>
      </c>
      <c r="H62" s="592"/>
      <c r="I62" s="592"/>
      <c r="J62" s="592"/>
    </row>
    <row r="63" spans="1:13" x14ac:dyDescent="0.25">
      <c r="A63" s="587" t="s">
        <v>1441</v>
      </c>
      <c r="B63" s="587" t="s">
        <v>1452</v>
      </c>
      <c r="C63" s="587" t="s">
        <v>821</v>
      </c>
      <c r="D63" s="587">
        <v>12</v>
      </c>
      <c r="E63" s="593">
        <v>133.92000000000002</v>
      </c>
      <c r="F63" s="594">
        <f t="shared" si="4"/>
        <v>62.942400000000006</v>
      </c>
      <c r="G63" s="595">
        <f t="shared" si="5"/>
        <v>5.2452000000000005</v>
      </c>
      <c r="H63" s="592"/>
      <c r="I63" s="592"/>
      <c r="J63" s="592"/>
    </row>
    <row r="64" spans="1:13" x14ac:dyDescent="0.25">
      <c r="A64" s="587" t="s">
        <v>1441</v>
      </c>
      <c r="B64" s="587" t="s">
        <v>1452</v>
      </c>
      <c r="C64" s="587" t="s">
        <v>1453</v>
      </c>
      <c r="D64" s="587">
        <v>12</v>
      </c>
      <c r="E64" s="593">
        <v>133.92000000000002</v>
      </c>
      <c r="F64" s="594">
        <f t="shared" si="4"/>
        <v>62.942400000000006</v>
      </c>
      <c r="G64" s="595">
        <f t="shared" si="5"/>
        <v>5.2452000000000005</v>
      </c>
      <c r="H64" s="592"/>
      <c r="I64" s="592"/>
      <c r="J64" s="592"/>
    </row>
    <row r="65" spans="1:10" x14ac:dyDescent="0.25">
      <c r="A65" s="587" t="s">
        <v>1441</v>
      </c>
      <c r="B65" s="587" t="s">
        <v>1454</v>
      </c>
      <c r="C65" s="587" t="s">
        <v>1455</v>
      </c>
      <c r="D65" s="587">
        <v>20</v>
      </c>
      <c r="E65" s="593">
        <v>133.92000000000002</v>
      </c>
      <c r="F65" s="594">
        <f t="shared" si="4"/>
        <v>62.942400000000006</v>
      </c>
      <c r="G65" s="595">
        <f t="shared" si="5"/>
        <v>3.1471200000000001</v>
      </c>
      <c r="H65" s="592"/>
      <c r="I65" s="592"/>
      <c r="J65" s="592"/>
    </row>
    <row r="66" spans="1:10" x14ac:dyDescent="0.25">
      <c r="A66" s="587" t="s">
        <v>1441</v>
      </c>
      <c r="B66" s="587" t="s">
        <v>1456</v>
      </c>
      <c r="C66" s="587" t="s">
        <v>1457</v>
      </c>
      <c r="D66" s="587">
        <v>20</v>
      </c>
      <c r="E66" s="593">
        <v>133.92000000000002</v>
      </c>
      <c r="F66" s="594">
        <f t="shared" si="4"/>
        <v>62.942400000000006</v>
      </c>
      <c r="G66" s="595">
        <f t="shared" si="5"/>
        <v>3.1471200000000001</v>
      </c>
      <c r="H66" s="592"/>
      <c r="I66" s="592"/>
      <c r="J66" s="592"/>
    </row>
    <row r="67" spans="1:10" x14ac:dyDescent="0.25">
      <c r="A67" s="587" t="s">
        <v>1441</v>
      </c>
      <c r="B67" s="587" t="s">
        <v>1458</v>
      </c>
      <c r="C67" s="587" t="s">
        <v>1459</v>
      </c>
      <c r="D67" s="587">
        <v>20</v>
      </c>
      <c r="E67" s="593">
        <v>133.92000000000002</v>
      </c>
      <c r="F67" s="594">
        <f t="shared" si="4"/>
        <v>62.942400000000006</v>
      </c>
      <c r="G67" s="595">
        <f t="shared" si="5"/>
        <v>3.1471200000000001</v>
      </c>
      <c r="H67" s="592"/>
      <c r="I67" s="592"/>
      <c r="J67" s="592"/>
    </row>
    <row r="68" spans="1:10" x14ac:dyDescent="0.25">
      <c r="A68" s="587" t="s">
        <v>1441</v>
      </c>
      <c r="B68" s="587" t="s">
        <v>1460</v>
      </c>
      <c r="C68" s="587" t="s">
        <v>1461</v>
      </c>
      <c r="D68" s="587">
        <v>12</v>
      </c>
      <c r="E68" s="593">
        <v>133.92000000000002</v>
      </c>
      <c r="F68" s="594">
        <f t="shared" si="4"/>
        <v>62.942400000000006</v>
      </c>
      <c r="G68" s="595">
        <f t="shared" si="5"/>
        <v>5.2452000000000005</v>
      </c>
      <c r="H68" s="592"/>
      <c r="I68" s="592"/>
      <c r="J68" s="592"/>
    </row>
    <row r="69" spans="1:10" x14ac:dyDescent="0.25">
      <c r="A69" s="587" t="s">
        <v>1441</v>
      </c>
      <c r="B69" s="587" t="s">
        <v>1460</v>
      </c>
      <c r="C69" s="587" t="s">
        <v>1462</v>
      </c>
      <c r="D69" s="587">
        <v>12</v>
      </c>
      <c r="E69" s="593">
        <v>133.92000000000002</v>
      </c>
      <c r="F69" s="594">
        <f t="shared" si="4"/>
        <v>62.942400000000006</v>
      </c>
      <c r="G69" s="595">
        <f t="shared" si="5"/>
        <v>5.2452000000000005</v>
      </c>
      <c r="H69" s="592"/>
      <c r="I69" s="592"/>
      <c r="J69" s="592"/>
    </row>
    <row r="70" spans="1:10" x14ac:dyDescent="0.25">
      <c r="A70" s="587" t="s">
        <v>1441</v>
      </c>
      <c r="B70" s="587" t="s">
        <v>1460</v>
      </c>
      <c r="C70" s="587" t="s">
        <v>1463</v>
      </c>
      <c r="D70" s="587">
        <v>12</v>
      </c>
      <c r="E70" s="593">
        <v>133.92000000000002</v>
      </c>
      <c r="F70" s="594">
        <f t="shared" si="4"/>
        <v>62.942400000000006</v>
      </c>
      <c r="G70" s="595">
        <f t="shared" si="5"/>
        <v>5.2452000000000005</v>
      </c>
      <c r="H70" s="592"/>
      <c r="I70" s="592"/>
      <c r="J70" s="592"/>
    </row>
    <row r="71" spans="1:10" x14ac:dyDescent="0.25">
      <c r="A71" s="587" t="s">
        <v>1441</v>
      </c>
      <c r="B71" s="587" t="s">
        <v>1464</v>
      </c>
      <c r="C71" s="587" t="s">
        <v>1465</v>
      </c>
      <c r="D71" s="587">
        <v>20</v>
      </c>
      <c r="E71" s="593">
        <v>133.92000000000002</v>
      </c>
      <c r="F71" s="594">
        <f t="shared" si="4"/>
        <v>62.942400000000006</v>
      </c>
      <c r="G71" s="595">
        <f t="shared" si="5"/>
        <v>3.1471200000000001</v>
      </c>
      <c r="H71" s="592"/>
      <c r="I71" s="592"/>
      <c r="J71" s="592"/>
    </row>
    <row r="72" spans="1:10" x14ac:dyDescent="0.25">
      <c r="A72" s="587" t="s">
        <v>1441</v>
      </c>
      <c r="B72" s="587" t="s">
        <v>1466</v>
      </c>
      <c r="C72" s="587" t="s">
        <v>1467</v>
      </c>
      <c r="D72" s="587">
        <v>20</v>
      </c>
      <c r="E72" s="593">
        <v>133.92000000000002</v>
      </c>
      <c r="F72" s="594">
        <f t="shared" si="4"/>
        <v>62.942400000000006</v>
      </c>
      <c r="G72" s="595">
        <f t="shared" si="5"/>
        <v>3.1471200000000001</v>
      </c>
      <c r="H72" s="592"/>
      <c r="I72" s="592"/>
      <c r="J72" s="592"/>
    </row>
    <row r="73" spans="1:10" x14ac:dyDescent="0.25">
      <c r="A73" s="587" t="s">
        <v>1441</v>
      </c>
      <c r="B73" s="587" t="s">
        <v>1466</v>
      </c>
      <c r="C73" s="587" t="s">
        <v>1468</v>
      </c>
      <c r="D73" s="587">
        <v>20</v>
      </c>
      <c r="E73" s="593">
        <v>133.92000000000002</v>
      </c>
      <c r="F73" s="594">
        <f t="shared" si="4"/>
        <v>62.942400000000006</v>
      </c>
      <c r="G73" s="595">
        <f t="shared" si="5"/>
        <v>3.1471200000000001</v>
      </c>
      <c r="H73" s="592"/>
      <c r="I73" s="592"/>
      <c r="J73" s="592"/>
    </row>
    <row r="74" spans="1:10" x14ac:dyDescent="0.25">
      <c r="A74" s="587" t="s">
        <v>1441</v>
      </c>
      <c r="B74" s="587" t="s">
        <v>1466</v>
      </c>
      <c r="C74" s="587" t="s">
        <v>1469</v>
      </c>
      <c r="D74" s="587">
        <v>20</v>
      </c>
      <c r="E74" s="593">
        <v>133.92000000000002</v>
      </c>
      <c r="F74" s="594">
        <f t="shared" si="4"/>
        <v>62.942400000000006</v>
      </c>
      <c r="G74" s="595">
        <f t="shared" si="5"/>
        <v>3.1471200000000001</v>
      </c>
      <c r="H74" s="592"/>
      <c r="I74" s="592"/>
      <c r="J74" s="592"/>
    </row>
    <row r="75" spans="1:10" x14ac:dyDescent="0.25">
      <c r="A75" s="587" t="s">
        <v>1441</v>
      </c>
      <c r="B75" s="587" t="s">
        <v>1470</v>
      </c>
      <c r="C75" s="587" t="s">
        <v>1471</v>
      </c>
      <c r="D75" s="587">
        <v>20</v>
      </c>
      <c r="E75" s="593">
        <v>133.92000000000002</v>
      </c>
      <c r="F75" s="594">
        <f t="shared" si="4"/>
        <v>62.942400000000006</v>
      </c>
      <c r="G75" s="595">
        <f t="shared" si="5"/>
        <v>3.1471200000000001</v>
      </c>
      <c r="H75" s="592"/>
      <c r="I75" s="592"/>
      <c r="J75" s="592"/>
    </row>
    <row r="76" spans="1:10" x14ac:dyDescent="0.25">
      <c r="A76" s="587" t="s">
        <v>1441</v>
      </c>
      <c r="B76" s="587" t="s">
        <v>1470</v>
      </c>
      <c r="C76" s="587" t="s">
        <v>1472</v>
      </c>
      <c r="D76" s="587">
        <v>20</v>
      </c>
      <c r="E76" s="593">
        <v>133.92000000000002</v>
      </c>
      <c r="F76" s="594">
        <f t="shared" si="4"/>
        <v>62.942400000000006</v>
      </c>
      <c r="G76" s="595">
        <f t="shared" si="5"/>
        <v>3.1471200000000001</v>
      </c>
      <c r="H76" s="592"/>
      <c r="I76" s="592"/>
      <c r="J76" s="592"/>
    </row>
    <row r="77" spans="1:10" x14ac:dyDescent="0.25">
      <c r="A77" s="587" t="s">
        <v>1441</v>
      </c>
      <c r="B77" s="587" t="s">
        <v>1470</v>
      </c>
      <c r="C77" s="587" t="s">
        <v>1473</v>
      </c>
      <c r="D77" s="587">
        <v>20</v>
      </c>
      <c r="E77" s="593">
        <v>133.92000000000002</v>
      </c>
      <c r="F77" s="594">
        <f t="shared" si="4"/>
        <v>62.942400000000006</v>
      </c>
      <c r="G77" s="595">
        <f t="shared" si="5"/>
        <v>3.1471200000000001</v>
      </c>
      <c r="H77" s="592"/>
      <c r="I77" s="592"/>
      <c r="J77" s="592"/>
    </row>
    <row r="78" spans="1:10" x14ac:dyDescent="0.25">
      <c r="A78" s="587" t="s">
        <v>1441</v>
      </c>
      <c r="B78" s="587" t="s">
        <v>1470</v>
      </c>
      <c r="C78" s="587" t="s">
        <v>1474</v>
      </c>
      <c r="D78" s="587">
        <v>20</v>
      </c>
      <c r="E78" s="593">
        <v>133.92000000000002</v>
      </c>
      <c r="F78" s="594">
        <f t="shared" si="4"/>
        <v>62.942400000000006</v>
      </c>
      <c r="G78" s="595">
        <f t="shared" si="5"/>
        <v>3.1471200000000001</v>
      </c>
      <c r="H78" s="592"/>
      <c r="I78" s="592"/>
      <c r="J78" s="592"/>
    </row>
    <row r="79" spans="1:10" x14ac:dyDescent="0.25">
      <c r="A79" s="587" t="s">
        <v>1441</v>
      </c>
      <c r="B79" s="587" t="s">
        <v>1475</v>
      </c>
      <c r="C79" s="587" t="s">
        <v>1476</v>
      </c>
      <c r="D79" s="587">
        <v>20</v>
      </c>
      <c r="E79" s="593">
        <v>133.92000000000002</v>
      </c>
      <c r="F79" s="594">
        <f t="shared" si="4"/>
        <v>62.942400000000006</v>
      </c>
      <c r="G79" s="595">
        <f t="shared" si="5"/>
        <v>3.1471200000000001</v>
      </c>
      <c r="H79" s="592"/>
      <c r="I79" s="592"/>
      <c r="J79" s="592"/>
    </row>
    <row r="80" spans="1:10" x14ac:dyDescent="0.25">
      <c r="A80" s="587" t="s">
        <v>1441</v>
      </c>
      <c r="B80" s="587" t="s">
        <v>1477</v>
      </c>
      <c r="C80" s="587" t="s">
        <v>1478</v>
      </c>
      <c r="D80" s="587">
        <v>20</v>
      </c>
      <c r="E80" s="593">
        <v>133.92000000000002</v>
      </c>
      <c r="F80" s="594">
        <f t="shared" si="4"/>
        <v>62.942400000000006</v>
      </c>
      <c r="G80" s="595">
        <f t="shared" si="5"/>
        <v>3.1471200000000001</v>
      </c>
      <c r="H80" s="592"/>
      <c r="I80" s="592"/>
      <c r="J80" s="592"/>
    </row>
    <row r="81" spans="1:10" x14ac:dyDescent="0.25">
      <c r="A81" s="587" t="s">
        <v>1441</v>
      </c>
      <c r="B81" s="587" t="s">
        <v>1477</v>
      </c>
      <c r="C81" s="587" t="s">
        <v>933</v>
      </c>
      <c r="D81" s="587">
        <v>20</v>
      </c>
      <c r="E81" s="593">
        <v>133.92000000000002</v>
      </c>
      <c r="F81" s="594">
        <f t="shared" si="4"/>
        <v>62.942400000000006</v>
      </c>
      <c r="G81" s="595">
        <f t="shared" si="5"/>
        <v>3.1471200000000001</v>
      </c>
      <c r="H81" s="592"/>
      <c r="I81" s="592"/>
      <c r="J81" s="592"/>
    </row>
    <row r="82" spans="1:10" x14ac:dyDescent="0.25">
      <c r="A82" s="587" t="s">
        <v>1441</v>
      </c>
      <c r="B82" s="587" t="s">
        <v>1479</v>
      </c>
      <c r="C82" s="587" t="s">
        <v>936</v>
      </c>
      <c r="D82" s="587">
        <v>20</v>
      </c>
      <c r="E82" s="593">
        <v>133.92000000000002</v>
      </c>
      <c r="F82" s="594">
        <f t="shared" si="4"/>
        <v>62.942400000000006</v>
      </c>
      <c r="G82" s="595">
        <f t="shared" si="5"/>
        <v>3.1471200000000001</v>
      </c>
      <c r="H82" s="592"/>
      <c r="I82" s="592"/>
      <c r="J82" s="592"/>
    </row>
    <row r="83" spans="1:10" x14ac:dyDescent="0.25">
      <c r="A83" s="587" t="s">
        <v>1441</v>
      </c>
      <c r="B83" s="587" t="s">
        <v>1480</v>
      </c>
      <c r="C83" s="587" t="s">
        <v>938</v>
      </c>
      <c r="D83" s="587">
        <v>12</v>
      </c>
      <c r="E83" s="593">
        <v>133.92000000000002</v>
      </c>
      <c r="F83" s="594">
        <f t="shared" si="4"/>
        <v>62.942400000000006</v>
      </c>
      <c r="G83" s="595">
        <f t="shared" si="5"/>
        <v>5.2452000000000005</v>
      </c>
      <c r="H83" s="592"/>
      <c r="I83" s="592"/>
      <c r="J83" s="592"/>
    </row>
    <row r="84" spans="1:10" x14ac:dyDescent="0.25">
      <c r="A84" s="587" t="s">
        <v>1441</v>
      </c>
      <c r="B84" s="587" t="s">
        <v>1481</v>
      </c>
      <c r="C84" s="587" t="s">
        <v>1482</v>
      </c>
      <c r="D84" s="587">
        <v>20</v>
      </c>
      <c r="E84" s="593">
        <v>133.92000000000002</v>
      </c>
      <c r="F84" s="594">
        <f t="shared" si="4"/>
        <v>62.942400000000006</v>
      </c>
      <c r="G84" s="595">
        <f t="shared" si="5"/>
        <v>3.1471200000000001</v>
      </c>
      <c r="H84" s="592"/>
      <c r="I84" s="592"/>
      <c r="J84" s="592"/>
    </row>
    <row r="85" spans="1:10" x14ac:dyDescent="0.25">
      <c r="A85" s="587" t="s">
        <v>1441</v>
      </c>
      <c r="B85" s="587" t="s">
        <v>1481</v>
      </c>
      <c r="C85" s="587" t="s">
        <v>1483</v>
      </c>
      <c r="D85" s="587">
        <v>20</v>
      </c>
      <c r="E85" s="593">
        <v>133.92000000000002</v>
      </c>
      <c r="F85" s="594">
        <f t="shared" si="4"/>
        <v>62.942400000000006</v>
      </c>
      <c r="G85" s="595">
        <f t="shared" si="5"/>
        <v>3.1471200000000001</v>
      </c>
      <c r="H85" s="592"/>
      <c r="I85" s="592"/>
      <c r="J85" s="592"/>
    </row>
    <row r="86" spans="1:10" x14ac:dyDescent="0.25">
      <c r="A86" s="587" t="s">
        <v>1441</v>
      </c>
      <c r="B86" s="587" t="s">
        <v>1484</v>
      </c>
      <c r="C86" s="587" t="s">
        <v>1485</v>
      </c>
      <c r="D86" s="587">
        <v>12</v>
      </c>
      <c r="E86" s="593">
        <v>133.92000000000002</v>
      </c>
      <c r="F86" s="594">
        <f t="shared" si="4"/>
        <v>62.942400000000006</v>
      </c>
      <c r="G86" s="595">
        <f t="shared" si="5"/>
        <v>5.2452000000000005</v>
      </c>
      <c r="H86" s="592"/>
      <c r="I86" s="592"/>
      <c r="J86" s="592"/>
    </row>
    <row r="87" spans="1:10" x14ac:dyDescent="0.25">
      <c r="A87" s="587" t="s">
        <v>1441</v>
      </c>
      <c r="B87" s="587" t="s">
        <v>1486</v>
      </c>
      <c r="C87" s="587" t="s">
        <v>1487</v>
      </c>
      <c r="D87" s="587">
        <v>20</v>
      </c>
      <c r="E87" s="593">
        <v>133.92000000000002</v>
      </c>
      <c r="F87" s="594">
        <f t="shared" si="4"/>
        <v>62.942400000000006</v>
      </c>
      <c r="G87" s="595">
        <f t="shared" si="5"/>
        <v>3.1471200000000001</v>
      </c>
      <c r="H87" s="592"/>
      <c r="I87" s="592"/>
      <c r="J87" s="592"/>
    </row>
    <row r="88" spans="1:10" x14ac:dyDescent="0.25">
      <c r="A88" s="587" t="s">
        <v>1441</v>
      </c>
      <c r="B88" s="587" t="s">
        <v>1437</v>
      </c>
      <c r="C88" s="587" t="s">
        <v>1488</v>
      </c>
      <c r="D88" s="587">
        <v>20</v>
      </c>
      <c r="E88" s="593">
        <v>133.92000000000002</v>
      </c>
      <c r="F88" s="594">
        <f t="shared" si="4"/>
        <v>62.942400000000006</v>
      </c>
      <c r="G88" s="595">
        <f t="shared" si="5"/>
        <v>3.1471200000000001</v>
      </c>
      <c r="H88" s="592"/>
      <c r="I88" s="592"/>
      <c r="J88" s="592"/>
    </row>
    <row r="89" spans="1:10" x14ac:dyDescent="0.25">
      <c r="A89" s="587" t="s">
        <v>1441</v>
      </c>
      <c r="B89" s="587" t="s">
        <v>1489</v>
      </c>
      <c r="C89" s="587" t="s">
        <v>1490</v>
      </c>
      <c r="D89" s="587">
        <v>20</v>
      </c>
      <c r="E89" s="593">
        <v>133.92000000000002</v>
      </c>
      <c r="F89" s="594">
        <f t="shared" si="4"/>
        <v>62.942400000000006</v>
      </c>
      <c r="G89" s="595">
        <f t="shared" si="5"/>
        <v>3.1471200000000001</v>
      </c>
      <c r="H89" s="592"/>
      <c r="I89" s="592"/>
      <c r="J89" s="592"/>
    </row>
    <row r="90" spans="1:10" x14ac:dyDescent="0.25">
      <c r="A90" s="587" t="s">
        <v>1441</v>
      </c>
      <c r="B90" s="587" t="s">
        <v>1491</v>
      </c>
      <c r="C90" s="587" t="s">
        <v>1492</v>
      </c>
      <c r="D90" s="587">
        <v>20</v>
      </c>
      <c r="E90" s="593">
        <v>133.92000000000002</v>
      </c>
      <c r="F90" s="594">
        <f t="shared" si="4"/>
        <v>62.942400000000006</v>
      </c>
      <c r="G90" s="595">
        <f t="shared" si="5"/>
        <v>3.1471200000000001</v>
      </c>
      <c r="H90" s="592"/>
      <c r="I90" s="592"/>
      <c r="J90" s="592"/>
    </row>
    <row r="91" spans="1:10" x14ac:dyDescent="0.25">
      <c r="A91" s="587" t="s">
        <v>1441</v>
      </c>
      <c r="B91" s="587" t="s">
        <v>1493</v>
      </c>
      <c r="C91" s="587" t="s">
        <v>1494</v>
      </c>
      <c r="D91" s="587">
        <v>20</v>
      </c>
      <c r="E91" s="593">
        <v>133.92000000000002</v>
      </c>
      <c r="F91" s="594">
        <f t="shared" si="4"/>
        <v>62.942400000000006</v>
      </c>
      <c r="G91" s="595">
        <f t="shared" si="5"/>
        <v>3.1471200000000001</v>
      </c>
      <c r="H91" s="592"/>
      <c r="I91" s="592"/>
      <c r="J91" s="592"/>
    </row>
    <row r="92" spans="1:10" x14ac:dyDescent="0.25">
      <c r="A92" s="587" t="s">
        <v>1441</v>
      </c>
      <c r="B92" s="587" t="s">
        <v>688</v>
      </c>
      <c r="C92" s="587" t="s">
        <v>1495</v>
      </c>
      <c r="D92" s="587">
        <v>10</v>
      </c>
      <c r="E92" s="593">
        <v>223.2</v>
      </c>
      <c r="F92" s="594">
        <f t="shared" si="4"/>
        <v>104.90399999999998</v>
      </c>
      <c r="G92" s="595">
        <f t="shared" si="5"/>
        <v>10.490399999999998</v>
      </c>
      <c r="H92" s="592"/>
      <c r="I92" s="592"/>
      <c r="J92" s="592"/>
    </row>
    <row r="93" spans="1:10" x14ac:dyDescent="0.25">
      <c r="A93" s="587" t="s">
        <v>1441</v>
      </c>
      <c r="B93" s="587" t="s">
        <v>688</v>
      </c>
      <c r="C93" s="587" t="s">
        <v>1496</v>
      </c>
      <c r="D93" s="587">
        <v>10</v>
      </c>
      <c r="E93" s="593">
        <v>223.2</v>
      </c>
      <c r="F93" s="594">
        <f t="shared" si="4"/>
        <v>104.90399999999998</v>
      </c>
      <c r="G93" s="595">
        <f t="shared" si="5"/>
        <v>10.490399999999998</v>
      </c>
      <c r="H93" s="592"/>
      <c r="I93" s="592"/>
      <c r="J93" s="592"/>
    </row>
    <row r="94" spans="1:10" x14ac:dyDescent="0.25">
      <c r="A94" s="587" t="s">
        <v>1441</v>
      </c>
      <c r="B94" s="587" t="s">
        <v>688</v>
      </c>
      <c r="C94" s="587" t="s">
        <v>1497</v>
      </c>
      <c r="D94" s="587">
        <v>10</v>
      </c>
      <c r="E94" s="593">
        <v>223.2</v>
      </c>
      <c r="F94" s="594">
        <f t="shared" si="4"/>
        <v>104.90399999999998</v>
      </c>
      <c r="G94" s="595">
        <f t="shared" si="5"/>
        <v>10.490399999999998</v>
      </c>
      <c r="H94" s="592"/>
      <c r="I94" s="592"/>
      <c r="J94" s="592"/>
    </row>
    <row r="95" spans="1:10" x14ac:dyDescent="0.25">
      <c r="A95" s="587" t="s">
        <v>1441</v>
      </c>
      <c r="B95" s="587" t="s">
        <v>688</v>
      </c>
      <c r="C95" s="587" t="s">
        <v>1498</v>
      </c>
      <c r="D95" s="587">
        <v>10</v>
      </c>
      <c r="E95" s="593">
        <v>223.2</v>
      </c>
      <c r="F95" s="594">
        <f t="shared" si="4"/>
        <v>104.90399999999998</v>
      </c>
      <c r="G95" s="595">
        <f t="shared" si="5"/>
        <v>10.490399999999998</v>
      </c>
      <c r="H95" s="592"/>
      <c r="I95" s="592"/>
      <c r="J95" s="592"/>
    </row>
    <row r="96" spans="1:10" x14ac:dyDescent="0.25">
      <c r="A96" s="587" t="s">
        <v>1441</v>
      </c>
      <c r="B96" s="587" t="s">
        <v>688</v>
      </c>
      <c r="C96" s="587" t="s">
        <v>1499</v>
      </c>
      <c r="D96" s="587">
        <v>10</v>
      </c>
      <c r="E96" s="593">
        <v>223.2</v>
      </c>
      <c r="F96" s="594">
        <f t="shared" si="4"/>
        <v>104.90399999999998</v>
      </c>
      <c r="G96" s="595">
        <f t="shared" si="5"/>
        <v>10.490399999999998</v>
      </c>
      <c r="H96" s="592"/>
      <c r="I96" s="592"/>
      <c r="J96" s="592"/>
    </row>
    <row r="97" spans="1:10" x14ac:dyDescent="0.25">
      <c r="A97" s="587" t="s">
        <v>1441</v>
      </c>
      <c r="B97" s="587" t="s">
        <v>688</v>
      </c>
      <c r="C97" s="587" t="s">
        <v>1500</v>
      </c>
      <c r="D97" s="587">
        <v>10</v>
      </c>
      <c r="E97" s="593">
        <v>223.2</v>
      </c>
      <c r="F97" s="594">
        <f t="shared" si="4"/>
        <v>104.90399999999998</v>
      </c>
      <c r="G97" s="595">
        <f t="shared" si="5"/>
        <v>10.490399999999998</v>
      </c>
      <c r="H97" s="592"/>
      <c r="I97" s="592"/>
      <c r="J97" s="592"/>
    </row>
    <row r="98" spans="1:10" x14ac:dyDescent="0.25">
      <c r="A98" s="587" t="s">
        <v>1441</v>
      </c>
      <c r="B98" s="587" t="s">
        <v>688</v>
      </c>
      <c r="C98" s="587" t="s">
        <v>1501</v>
      </c>
      <c r="D98" s="587">
        <v>10</v>
      </c>
      <c r="E98" s="593">
        <v>223.2</v>
      </c>
      <c r="F98" s="594">
        <f t="shared" si="4"/>
        <v>104.90399999999998</v>
      </c>
      <c r="G98" s="595">
        <f t="shared" si="5"/>
        <v>10.490399999999998</v>
      </c>
      <c r="H98" s="592"/>
      <c r="I98" s="592"/>
      <c r="J98" s="592"/>
    </row>
    <row r="99" spans="1:10" x14ac:dyDescent="0.25">
      <c r="A99" s="587" t="s">
        <v>1441</v>
      </c>
      <c r="B99" s="587" t="s">
        <v>688</v>
      </c>
      <c r="C99" s="587" t="s">
        <v>1502</v>
      </c>
      <c r="D99" s="587">
        <v>10</v>
      </c>
      <c r="E99" s="593">
        <v>223.2</v>
      </c>
      <c r="F99" s="594">
        <f t="shared" si="4"/>
        <v>104.90399999999998</v>
      </c>
      <c r="G99" s="595">
        <f t="shared" si="5"/>
        <v>10.490399999999998</v>
      </c>
      <c r="H99" s="592"/>
      <c r="I99" s="592"/>
      <c r="J99" s="592"/>
    </row>
    <row r="100" spans="1:10" x14ac:dyDescent="0.25">
      <c r="A100" s="587" t="s">
        <v>1441</v>
      </c>
      <c r="B100" s="587" t="s">
        <v>1503</v>
      </c>
      <c r="C100" s="587" t="s">
        <v>1504</v>
      </c>
      <c r="D100" s="587">
        <v>20</v>
      </c>
      <c r="E100" s="593">
        <v>133.92000000000002</v>
      </c>
      <c r="F100" s="594">
        <f t="shared" si="4"/>
        <v>62.942400000000006</v>
      </c>
      <c r="G100" s="595">
        <f t="shared" si="5"/>
        <v>3.1471200000000001</v>
      </c>
      <c r="H100" s="592"/>
      <c r="I100" s="592"/>
      <c r="J100" s="592"/>
    </row>
    <row r="101" spans="1:10" x14ac:dyDescent="0.25">
      <c r="A101" s="587" t="s">
        <v>1441</v>
      </c>
      <c r="B101" s="587" t="s">
        <v>1505</v>
      </c>
      <c r="C101" s="587" t="s">
        <v>1506</v>
      </c>
      <c r="D101" s="587">
        <v>20</v>
      </c>
      <c r="E101" s="593">
        <v>133.92000000000002</v>
      </c>
      <c r="F101" s="594">
        <f t="shared" si="4"/>
        <v>62.942400000000006</v>
      </c>
      <c r="G101" s="595">
        <f t="shared" si="5"/>
        <v>3.1471200000000001</v>
      </c>
      <c r="H101" s="592"/>
      <c r="I101" s="592"/>
      <c r="J101" s="592"/>
    </row>
    <row r="102" spans="1:10" x14ac:dyDescent="0.25">
      <c r="A102" s="587" t="s">
        <v>1441</v>
      </c>
      <c r="B102" s="587" t="s">
        <v>1507</v>
      </c>
      <c r="C102" s="587" t="s">
        <v>1508</v>
      </c>
      <c r="D102" s="587">
        <v>20</v>
      </c>
      <c r="E102" s="593">
        <v>133.92000000000002</v>
      </c>
      <c r="F102" s="594">
        <f t="shared" ref="F102:F165" si="6">E102*0.47</f>
        <v>62.942400000000006</v>
      </c>
      <c r="G102" s="595">
        <f t="shared" ref="G102:G165" si="7">F102/D102</f>
        <v>3.1471200000000001</v>
      </c>
      <c r="H102" s="592"/>
      <c r="I102" s="592"/>
      <c r="J102" s="592"/>
    </row>
    <row r="103" spans="1:10" x14ac:dyDescent="0.25">
      <c r="A103" s="587" t="s">
        <v>1441</v>
      </c>
      <c r="B103" s="587" t="s">
        <v>1509</v>
      </c>
      <c r="C103" s="587" t="s">
        <v>1510</v>
      </c>
      <c r="D103" s="587">
        <v>20</v>
      </c>
      <c r="E103" s="593">
        <v>133.92000000000002</v>
      </c>
      <c r="F103" s="594">
        <f t="shared" si="6"/>
        <v>62.942400000000006</v>
      </c>
      <c r="G103" s="595">
        <f t="shared" si="7"/>
        <v>3.1471200000000001</v>
      </c>
      <c r="H103" s="592"/>
      <c r="I103" s="592"/>
      <c r="J103" s="592"/>
    </row>
    <row r="104" spans="1:10" x14ac:dyDescent="0.25">
      <c r="A104" s="587" t="s">
        <v>1441</v>
      </c>
      <c r="B104" s="587" t="s">
        <v>1511</v>
      </c>
      <c r="C104" s="587" t="s">
        <v>1512</v>
      </c>
      <c r="D104" s="587">
        <v>20</v>
      </c>
      <c r="E104" s="593">
        <v>133.92000000000002</v>
      </c>
      <c r="F104" s="594">
        <f t="shared" si="6"/>
        <v>62.942400000000006</v>
      </c>
      <c r="G104" s="595">
        <f t="shared" si="7"/>
        <v>3.1471200000000001</v>
      </c>
      <c r="H104" s="592"/>
      <c r="I104" s="592"/>
      <c r="J104" s="592"/>
    </row>
    <row r="105" spans="1:10" x14ac:dyDescent="0.25">
      <c r="A105" s="587" t="s">
        <v>1441</v>
      </c>
      <c r="B105" s="587" t="s">
        <v>1513</v>
      </c>
      <c r="C105" s="587" t="s">
        <v>1514</v>
      </c>
      <c r="D105" s="587">
        <v>20</v>
      </c>
      <c r="E105" s="593">
        <v>133.92000000000002</v>
      </c>
      <c r="F105" s="594">
        <f t="shared" si="6"/>
        <v>62.942400000000006</v>
      </c>
      <c r="G105" s="595">
        <f t="shared" si="7"/>
        <v>3.1471200000000001</v>
      </c>
      <c r="H105" s="592"/>
      <c r="I105" s="592"/>
      <c r="J105" s="592"/>
    </row>
    <row r="106" spans="1:10" x14ac:dyDescent="0.25">
      <c r="A106" s="587" t="s">
        <v>1441</v>
      </c>
      <c r="B106" s="587" t="s">
        <v>1515</v>
      </c>
      <c r="C106" s="587" t="s">
        <v>1516</v>
      </c>
      <c r="D106" s="587">
        <v>20</v>
      </c>
      <c r="E106" s="593">
        <v>133.92000000000002</v>
      </c>
      <c r="F106" s="594">
        <f t="shared" si="6"/>
        <v>62.942400000000006</v>
      </c>
      <c r="G106" s="595">
        <f t="shared" si="7"/>
        <v>3.1471200000000001</v>
      </c>
      <c r="H106" s="592"/>
      <c r="I106" s="592"/>
      <c r="J106" s="592"/>
    </row>
    <row r="107" spans="1:10" x14ac:dyDescent="0.25">
      <c r="A107" s="587" t="s">
        <v>1441</v>
      </c>
      <c r="B107" s="587" t="s">
        <v>1517</v>
      </c>
      <c r="C107" s="587" t="s">
        <v>1518</v>
      </c>
      <c r="D107" s="587">
        <v>12</v>
      </c>
      <c r="E107" s="593">
        <v>133.92000000000002</v>
      </c>
      <c r="F107" s="594">
        <f t="shared" si="6"/>
        <v>62.942400000000006</v>
      </c>
      <c r="G107" s="595">
        <f t="shared" si="7"/>
        <v>5.2452000000000005</v>
      </c>
      <c r="H107" s="592"/>
      <c r="I107" s="592"/>
      <c r="J107" s="592"/>
    </row>
    <row r="108" spans="1:10" x14ac:dyDescent="0.25">
      <c r="A108" s="587" t="s">
        <v>1441</v>
      </c>
      <c r="B108" s="587" t="s">
        <v>1517</v>
      </c>
      <c r="C108" s="587" t="s">
        <v>1519</v>
      </c>
      <c r="D108" s="587">
        <v>12</v>
      </c>
      <c r="E108" s="593">
        <v>133.92000000000002</v>
      </c>
      <c r="F108" s="594">
        <f t="shared" si="6"/>
        <v>62.942400000000006</v>
      </c>
      <c r="G108" s="595">
        <f t="shared" si="7"/>
        <v>5.2452000000000005</v>
      </c>
      <c r="H108" s="592"/>
      <c r="I108" s="592"/>
      <c r="J108" s="592"/>
    </row>
    <row r="109" spans="1:10" x14ac:dyDescent="0.25">
      <c r="A109" s="587" t="s">
        <v>1441</v>
      </c>
      <c r="B109" s="587" t="s">
        <v>1520</v>
      </c>
      <c r="C109" s="587" t="s">
        <v>1521</v>
      </c>
      <c r="D109" s="587">
        <v>12</v>
      </c>
      <c r="E109" s="593">
        <v>133.92000000000002</v>
      </c>
      <c r="F109" s="594">
        <f t="shared" si="6"/>
        <v>62.942400000000006</v>
      </c>
      <c r="G109" s="595">
        <f t="shared" si="7"/>
        <v>5.2452000000000005</v>
      </c>
      <c r="H109" s="592"/>
      <c r="I109" s="592"/>
      <c r="J109" s="592"/>
    </row>
    <row r="110" spans="1:10" x14ac:dyDescent="0.25">
      <c r="A110" s="587" t="s">
        <v>1441</v>
      </c>
      <c r="B110" s="587" t="s">
        <v>1520</v>
      </c>
      <c r="C110" s="587" t="s">
        <v>1522</v>
      </c>
      <c r="D110" s="587">
        <v>12</v>
      </c>
      <c r="E110" s="593">
        <v>133.92000000000002</v>
      </c>
      <c r="F110" s="594">
        <f t="shared" si="6"/>
        <v>62.942400000000006</v>
      </c>
      <c r="G110" s="595">
        <f t="shared" si="7"/>
        <v>5.2452000000000005</v>
      </c>
      <c r="H110" s="592"/>
      <c r="I110" s="592"/>
      <c r="J110" s="592"/>
    </row>
    <row r="111" spans="1:10" x14ac:dyDescent="0.25">
      <c r="A111" s="587" t="s">
        <v>1441</v>
      </c>
      <c r="B111" s="587" t="s">
        <v>1520</v>
      </c>
      <c r="C111" s="587" t="s">
        <v>1523</v>
      </c>
      <c r="D111" s="587">
        <v>12</v>
      </c>
      <c r="E111" s="593">
        <v>133.92000000000002</v>
      </c>
      <c r="F111" s="594">
        <f t="shared" si="6"/>
        <v>62.942400000000006</v>
      </c>
      <c r="G111" s="595">
        <f t="shared" si="7"/>
        <v>5.2452000000000005</v>
      </c>
      <c r="H111" s="592"/>
      <c r="I111" s="592"/>
      <c r="J111" s="592"/>
    </row>
    <row r="112" spans="1:10" x14ac:dyDescent="0.25">
      <c r="A112" s="587" t="s">
        <v>1441</v>
      </c>
      <c r="B112" s="587" t="s">
        <v>1524</v>
      </c>
      <c r="C112" s="587" t="s">
        <v>1525</v>
      </c>
      <c r="D112" s="587">
        <v>20</v>
      </c>
      <c r="E112" s="593">
        <v>133.92000000000002</v>
      </c>
      <c r="F112" s="594">
        <f t="shared" si="6"/>
        <v>62.942400000000006</v>
      </c>
      <c r="G112" s="595">
        <f t="shared" si="7"/>
        <v>3.1471200000000001</v>
      </c>
      <c r="H112" s="592"/>
      <c r="I112" s="592"/>
      <c r="J112" s="592"/>
    </row>
    <row r="113" spans="1:10" x14ac:dyDescent="0.25">
      <c r="A113" s="587" t="s">
        <v>1441</v>
      </c>
      <c r="B113" s="587" t="s">
        <v>1526</v>
      </c>
      <c r="C113" s="587" t="s">
        <v>1527</v>
      </c>
      <c r="D113" s="587">
        <v>20</v>
      </c>
      <c r="E113" s="593">
        <v>133.92000000000002</v>
      </c>
      <c r="F113" s="594">
        <f t="shared" si="6"/>
        <v>62.942400000000006</v>
      </c>
      <c r="G113" s="595">
        <f t="shared" si="7"/>
        <v>3.1471200000000001</v>
      </c>
      <c r="H113" s="592"/>
      <c r="I113" s="592"/>
      <c r="J113" s="592"/>
    </row>
    <row r="114" spans="1:10" x14ac:dyDescent="0.25">
      <c r="A114" s="587" t="s">
        <v>1441</v>
      </c>
      <c r="B114" s="587" t="s">
        <v>1528</v>
      </c>
      <c r="C114" s="587" t="s">
        <v>1529</v>
      </c>
      <c r="D114" s="587">
        <v>10</v>
      </c>
      <c r="E114" s="593">
        <v>223.2</v>
      </c>
      <c r="F114" s="594">
        <f t="shared" si="6"/>
        <v>104.90399999999998</v>
      </c>
      <c r="G114" s="595">
        <f t="shared" si="7"/>
        <v>10.490399999999998</v>
      </c>
      <c r="H114" s="592"/>
      <c r="I114" s="592"/>
      <c r="J114" s="592"/>
    </row>
    <row r="115" spans="1:10" x14ac:dyDescent="0.25">
      <c r="A115" s="587" t="s">
        <v>1441</v>
      </c>
      <c r="B115" s="587" t="s">
        <v>1530</v>
      </c>
      <c r="C115" s="587" t="s">
        <v>1531</v>
      </c>
      <c r="D115" s="587">
        <v>20</v>
      </c>
      <c r="E115" s="593">
        <v>133.92000000000002</v>
      </c>
      <c r="F115" s="594">
        <f t="shared" si="6"/>
        <v>62.942400000000006</v>
      </c>
      <c r="G115" s="595">
        <f t="shared" si="7"/>
        <v>3.1471200000000001</v>
      </c>
      <c r="H115" s="592"/>
      <c r="I115" s="592"/>
      <c r="J115" s="592"/>
    </row>
    <row r="116" spans="1:10" x14ac:dyDescent="0.25">
      <c r="A116" s="587" t="s">
        <v>1441</v>
      </c>
      <c r="B116" s="587" t="s">
        <v>1532</v>
      </c>
      <c r="C116" s="587" t="s">
        <v>1533</v>
      </c>
      <c r="D116" s="587">
        <v>12</v>
      </c>
      <c r="E116" s="593">
        <v>133.92000000000002</v>
      </c>
      <c r="F116" s="594">
        <f t="shared" si="6"/>
        <v>62.942400000000006</v>
      </c>
      <c r="G116" s="595">
        <f t="shared" si="7"/>
        <v>5.2452000000000005</v>
      </c>
      <c r="H116" s="592"/>
      <c r="I116" s="592"/>
      <c r="J116" s="592"/>
    </row>
    <row r="117" spans="1:10" x14ac:dyDescent="0.25">
      <c r="A117" s="587" t="s">
        <v>1441</v>
      </c>
      <c r="B117" s="587" t="s">
        <v>685</v>
      </c>
      <c r="C117" s="587" t="s">
        <v>1534</v>
      </c>
      <c r="D117" s="587">
        <v>12</v>
      </c>
      <c r="E117" s="593">
        <v>133.92000000000002</v>
      </c>
      <c r="F117" s="594">
        <f t="shared" si="6"/>
        <v>62.942400000000006</v>
      </c>
      <c r="G117" s="595">
        <f t="shared" si="7"/>
        <v>5.2452000000000005</v>
      </c>
      <c r="H117" s="592"/>
      <c r="I117" s="592"/>
      <c r="J117" s="592"/>
    </row>
    <row r="118" spans="1:10" x14ac:dyDescent="0.25">
      <c r="A118" s="587" t="s">
        <v>1441</v>
      </c>
      <c r="B118" s="587" t="s">
        <v>685</v>
      </c>
      <c r="C118" s="587" t="s">
        <v>1535</v>
      </c>
      <c r="D118" s="587">
        <v>12</v>
      </c>
      <c r="E118" s="593">
        <v>133.92000000000002</v>
      </c>
      <c r="F118" s="594">
        <f t="shared" si="6"/>
        <v>62.942400000000006</v>
      </c>
      <c r="G118" s="595">
        <f t="shared" si="7"/>
        <v>5.2452000000000005</v>
      </c>
      <c r="H118" s="592"/>
      <c r="I118" s="592"/>
      <c r="J118" s="592"/>
    </row>
    <row r="119" spans="1:10" x14ac:dyDescent="0.25">
      <c r="A119" s="587" t="s">
        <v>1441</v>
      </c>
      <c r="B119" s="587" t="s">
        <v>685</v>
      </c>
      <c r="C119" s="587" t="s">
        <v>1536</v>
      </c>
      <c r="D119" s="587">
        <v>12</v>
      </c>
      <c r="E119" s="593">
        <v>133.92000000000002</v>
      </c>
      <c r="F119" s="594">
        <f t="shared" si="6"/>
        <v>62.942400000000006</v>
      </c>
      <c r="G119" s="595">
        <f t="shared" si="7"/>
        <v>5.2452000000000005</v>
      </c>
      <c r="H119" s="592"/>
      <c r="I119" s="592"/>
      <c r="J119" s="592"/>
    </row>
    <row r="120" spans="1:10" x14ac:dyDescent="0.25">
      <c r="A120" s="587" t="s">
        <v>1441</v>
      </c>
      <c r="B120" s="587" t="s">
        <v>685</v>
      </c>
      <c r="C120" s="587" t="s">
        <v>1537</v>
      </c>
      <c r="D120" s="587">
        <v>12</v>
      </c>
      <c r="E120" s="593">
        <v>133.92000000000002</v>
      </c>
      <c r="F120" s="594">
        <f t="shared" si="6"/>
        <v>62.942400000000006</v>
      </c>
      <c r="G120" s="595">
        <f t="shared" si="7"/>
        <v>5.2452000000000005</v>
      </c>
      <c r="H120" s="592"/>
      <c r="I120" s="592"/>
      <c r="J120" s="592"/>
    </row>
    <row r="121" spans="1:10" x14ac:dyDescent="0.25">
      <c r="A121" s="587" t="s">
        <v>1441</v>
      </c>
      <c r="B121" s="587" t="s">
        <v>685</v>
      </c>
      <c r="C121" s="587" t="s">
        <v>1538</v>
      </c>
      <c r="D121" s="587">
        <v>12</v>
      </c>
      <c r="E121" s="593">
        <v>133.92000000000002</v>
      </c>
      <c r="F121" s="594">
        <f t="shared" si="6"/>
        <v>62.942400000000006</v>
      </c>
      <c r="G121" s="595">
        <f t="shared" si="7"/>
        <v>5.2452000000000005</v>
      </c>
      <c r="H121" s="592"/>
      <c r="I121" s="592"/>
      <c r="J121" s="592"/>
    </row>
    <row r="122" spans="1:10" x14ac:dyDescent="0.25">
      <c r="A122" s="587" t="s">
        <v>1441</v>
      </c>
      <c r="B122" s="587" t="s">
        <v>685</v>
      </c>
      <c r="C122" s="587" t="s">
        <v>1539</v>
      </c>
      <c r="D122" s="587">
        <v>12</v>
      </c>
      <c r="E122" s="593">
        <v>133.92000000000002</v>
      </c>
      <c r="F122" s="594">
        <f t="shared" si="6"/>
        <v>62.942400000000006</v>
      </c>
      <c r="G122" s="595">
        <f t="shared" si="7"/>
        <v>5.2452000000000005</v>
      </c>
      <c r="H122" s="592"/>
      <c r="I122" s="592"/>
      <c r="J122" s="592"/>
    </row>
    <row r="123" spans="1:10" x14ac:dyDescent="0.25">
      <c r="A123" s="587" t="s">
        <v>1441</v>
      </c>
      <c r="B123" s="587" t="s">
        <v>685</v>
      </c>
      <c r="C123" s="587" t="s">
        <v>1540</v>
      </c>
      <c r="D123" s="587">
        <v>12</v>
      </c>
      <c r="E123" s="593">
        <v>133.92000000000002</v>
      </c>
      <c r="F123" s="594">
        <f t="shared" si="6"/>
        <v>62.942400000000006</v>
      </c>
      <c r="G123" s="595">
        <f t="shared" si="7"/>
        <v>5.2452000000000005</v>
      </c>
      <c r="H123" s="592"/>
      <c r="I123" s="592"/>
      <c r="J123" s="592"/>
    </row>
    <row r="124" spans="1:10" x14ac:dyDescent="0.25">
      <c r="A124" s="587" t="s">
        <v>1441</v>
      </c>
      <c r="B124" s="587" t="s">
        <v>1541</v>
      </c>
      <c r="C124" s="587" t="s">
        <v>1542</v>
      </c>
      <c r="D124" s="587">
        <v>20</v>
      </c>
      <c r="E124" s="593">
        <v>133.92000000000002</v>
      </c>
      <c r="F124" s="594">
        <f t="shared" si="6"/>
        <v>62.942400000000006</v>
      </c>
      <c r="G124" s="595">
        <f t="shared" si="7"/>
        <v>3.1471200000000001</v>
      </c>
      <c r="H124" s="592"/>
      <c r="I124" s="592"/>
      <c r="J124" s="592"/>
    </row>
    <row r="125" spans="1:10" x14ac:dyDescent="0.25">
      <c r="A125" s="587" t="s">
        <v>1441</v>
      </c>
      <c r="B125" s="587" t="s">
        <v>1543</v>
      </c>
      <c r="C125" s="587" t="s">
        <v>1544</v>
      </c>
      <c r="D125" s="587">
        <v>20</v>
      </c>
      <c r="E125" s="593">
        <v>133.92000000000002</v>
      </c>
      <c r="F125" s="594">
        <f t="shared" si="6"/>
        <v>62.942400000000006</v>
      </c>
      <c r="G125" s="595">
        <f t="shared" si="7"/>
        <v>3.1471200000000001</v>
      </c>
      <c r="H125" s="592"/>
      <c r="I125" s="592"/>
      <c r="J125" s="592"/>
    </row>
    <row r="126" spans="1:10" x14ac:dyDescent="0.25">
      <c r="A126" s="587" t="s">
        <v>1441</v>
      </c>
      <c r="B126" s="587" t="s">
        <v>1545</v>
      </c>
      <c r="C126" s="587" t="s">
        <v>1546</v>
      </c>
      <c r="D126" s="587">
        <v>20</v>
      </c>
      <c r="E126" s="593">
        <v>133.92000000000002</v>
      </c>
      <c r="F126" s="594">
        <f t="shared" si="6"/>
        <v>62.942400000000006</v>
      </c>
      <c r="G126" s="595">
        <f t="shared" si="7"/>
        <v>3.1471200000000001</v>
      </c>
      <c r="H126" s="592"/>
      <c r="I126" s="592"/>
      <c r="J126" s="592"/>
    </row>
    <row r="127" spans="1:10" x14ac:dyDescent="0.25">
      <c r="A127" s="587" t="s">
        <v>1441</v>
      </c>
      <c r="B127" s="587" t="s">
        <v>1547</v>
      </c>
      <c r="C127" s="587" t="s">
        <v>1548</v>
      </c>
      <c r="D127" s="587">
        <v>20</v>
      </c>
      <c r="E127" s="593">
        <v>133.92000000000002</v>
      </c>
      <c r="F127" s="594">
        <f t="shared" si="6"/>
        <v>62.942400000000006</v>
      </c>
      <c r="G127" s="595">
        <f t="shared" si="7"/>
        <v>3.1471200000000001</v>
      </c>
      <c r="H127" s="592"/>
      <c r="I127" s="592"/>
      <c r="J127" s="592"/>
    </row>
    <row r="128" spans="1:10" x14ac:dyDescent="0.25">
      <c r="A128" s="587" t="s">
        <v>1441</v>
      </c>
      <c r="B128" s="587" t="s">
        <v>1549</v>
      </c>
      <c r="C128" s="587" t="s">
        <v>1550</v>
      </c>
      <c r="D128" s="587">
        <v>20</v>
      </c>
      <c r="E128" s="593">
        <v>133.92000000000002</v>
      </c>
      <c r="F128" s="594">
        <f t="shared" si="6"/>
        <v>62.942400000000006</v>
      </c>
      <c r="G128" s="595">
        <f t="shared" si="7"/>
        <v>3.1471200000000001</v>
      </c>
      <c r="H128" s="592"/>
      <c r="I128" s="592"/>
      <c r="J128" s="592"/>
    </row>
    <row r="129" spans="1:10" x14ac:dyDescent="0.25">
      <c r="A129" s="587" t="s">
        <v>1441</v>
      </c>
      <c r="B129" s="587" t="s">
        <v>1551</v>
      </c>
      <c r="C129" s="587" t="s">
        <v>1552</v>
      </c>
      <c r="D129" s="587">
        <v>20</v>
      </c>
      <c r="E129" s="593">
        <v>133.92000000000002</v>
      </c>
      <c r="F129" s="594">
        <f t="shared" si="6"/>
        <v>62.942400000000006</v>
      </c>
      <c r="G129" s="595">
        <f t="shared" si="7"/>
        <v>3.1471200000000001</v>
      </c>
      <c r="H129" s="592"/>
      <c r="I129" s="592"/>
      <c r="J129" s="592"/>
    </row>
    <row r="130" spans="1:10" x14ac:dyDescent="0.25">
      <c r="A130" s="587" t="s">
        <v>1441</v>
      </c>
      <c r="B130" s="587" t="s">
        <v>1553</v>
      </c>
      <c r="C130" s="587" t="s">
        <v>1100</v>
      </c>
      <c r="D130" s="587">
        <v>20</v>
      </c>
      <c r="E130" s="593">
        <v>133.92000000000002</v>
      </c>
      <c r="F130" s="594">
        <f t="shared" si="6"/>
        <v>62.942400000000006</v>
      </c>
      <c r="G130" s="595">
        <f t="shared" si="7"/>
        <v>3.1471200000000001</v>
      </c>
      <c r="H130" s="592"/>
      <c r="I130" s="592"/>
      <c r="J130" s="592"/>
    </row>
    <row r="131" spans="1:10" x14ac:dyDescent="0.25">
      <c r="A131" s="587" t="s">
        <v>1441</v>
      </c>
      <c r="B131" s="587" t="s">
        <v>1554</v>
      </c>
      <c r="C131" s="587" t="s">
        <v>1555</v>
      </c>
      <c r="D131" s="587">
        <v>20</v>
      </c>
      <c r="E131" s="593">
        <v>133.92000000000002</v>
      </c>
      <c r="F131" s="594">
        <f t="shared" si="6"/>
        <v>62.942400000000006</v>
      </c>
      <c r="G131" s="595">
        <f t="shared" si="7"/>
        <v>3.1471200000000001</v>
      </c>
      <c r="H131" s="592"/>
      <c r="I131" s="592"/>
      <c r="J131" s="592"/>
    </row>
    <row r="132" spans="1:10" x14ac:dyDescent="0.25">
      <c r="A132" s="587" t="s">
        <v>1441</v>
      </c>
      <c r="B132" s="587" t="s">
        <v>1556</v>
      </c>
      <c r="C132" s="587" t="s">
        <v>1557</v>
      </c>
      <c r="D132" s="587">
        <v>20</v>
      </c>
      <c r="E132" s="593">
        <v>133.92000000000002</v>
      </c>
      <c r="F132" s="594">
        <f t="shared" si="6"/>
        <v>62.942400000000006</v>
      </c>
      <c r="G132" s="595">
        <f t="shared" si="7"/>
        <v>3.1471200000000001</v>
      </c>
      <c r="H132" s="592"/>
      <c r="I132" s="592"/>
      <c r="J132" s="592"/>
    </row>
    <row r="133" spans="1:10" x14ac:dyDescent="0.25">
      <c r="A133" s="587" t="s">
        <v>1441</v>
      </c>
      <c r="B133" s="587" t="s">
        <v>1558</v>
      </c>
      <c r="C133" s="587" t="s">
        <v>1559</v>
      </c>
      <c r="D133" s="587">
        <v>20</v>
      </c>
      <c r="E133" s="593">
        <v>133.92000000000002</v>
      </c>
      <c r="F133" s="594">
        <f t="shared" si="6"/>
        <v>62.942400000000006</v>
      </c>
      <c r="G133" s="595">
        <f t="shared" si="7"/>
        <v>3.1471200000000001</v>
      </c>
      <c r="H133" s="592"/>
      <c r="I133" s="592"/>
      <c r="J133" s="592"/>
    </row>
    <row r="134" spans="1:10" x14ac:dyDescent="0.25">
      <c r="A134" s="587" t="s">
        <v>1441</v>
      </c>
      <c r="B134" s="587" t="s">
        <v>1560</v>
      </c>
      <c r="C134" s="587" t="s">
        <v>1561</v>
      </c>
      <c r="D134" s="587">
        <v>12</v>
      </c>
      <c r="E134" s="593">
        <v>133.92000000000002</v>
      </c>
      <c r="F134" s="594">
        <f t="shared" si="6"/>
        <v>62.942400000000006</v>
      </c>
      <c r="G134" s="595">
        <f t="shared" si="7"/>
        <v>5.2452000000000005</v>
      </c>
      <c r="H134" s="592"/>
      <c r="I134" s="592"/>
      <c r="J134" s="592"/>
    </row>
    <row r="135" spans="1:10" x14ac:dyDescent="0.25">
      <c r="A135" s="587" t="s">
        <v>1441</v>
      </c>
      <c r="B135" s="587" t="s">
        <v>1562</v>
      </c>
      <c r="C135" s="587" t="s">
        <v>1563</v>
      </c>
      <c r="D135" s="587">
        <v>12</v>
      </c>
      <c r="E135" s="593">
        <v>133.92000000000002</v>
      </c>
      <c r="F135" s="594">
        <f t="shared" si="6"/>
        <v>62.942400000000006</v>
      </c>
      <c r="G135" s="595">
        <f t="shared" si="7"/>
        <v>5.2452000000000005</v>
      </c>
      <c r="H135" s="592"/>
      <c r="I135" s="592"/>
      <c r="J135" s="592"/>
    </row>
    <row r="136" spans="1:10" x14ac:dyDescent="0.25">
      <c r="A136" s="587" t="s">
        <v>1441</v>
      </c>
      <c r="B136" s="587" t="s">
        <v>1564</v>
      </c>
      <c r="C136" s="587" t="s">
        <v>1565</v>
      </c>
      <c r="D136" s="587">
        <v>12</v>
      </c>
      <c r="E136" s="593">
        <v>133.92000000000002</v>
      </c>
      <c r="F136" s="594">
        <f t="shared" si="6"/>
        <v>62.942400000000006</v>
      </c>
      <c r="G136" s="595">
        <f t="shared" si="7"/>
        <v>5.2452000000000005</v>
      </c>
      <c r="H136" s="592"/>
      <c r="I136" s="592"/>
      <c r="J136" s="592"/>
    </row>
    <row r="137" spans="1:10" x14ac:dyDescent="0.25">
      <c r="A137" s="587" t="s">
        <v>1441</v>
      </c>
      <c r="B137" s="587" t="s">
        <v>1566</v>
      </c>
      <c r="C137" s="587" t="s">
        <v>1567</v>
      </c>
      <c r="D137" s="587">
        <v>20</v>
      </c>
      <c r="E137" s="593">
        <v>133.92000000000002</v>
      </c>
      <c r="F137" s="594">
        <f t="shared" si="6"/>
        <v>62.942400000000006</v>
      </c>
      <c r="G137" s="595">
        <f t="shared" si="7"/>
        <v>3.1471200000000001</v>
      </c>
      <c r="H137" s="592"/>
      <c r="I137" s="592"/>
      <c r="J137" s="592"/>
    </row>
    <row r="138" spans="1:10" x14ac:dyDescent="0.25">
      <c r="A138" s="587" t="s">
        <v>1441</v>
      </c>
      <c r="B138" s="587" t="s">
        <v>1568</v>
      </c>
      <c r="C138" s="587" t="s">
        <v>1569</v>
      </c>
      <c r="D138" s="587">
        <v>20</v>
      </c>
      <c r="E138" s="593">
        <v>133.92000000000002</v>
      </c>
      <c r="F138" s="594">
        <f t="shared" si="6"/>
        <v>62.942400000000006</v>
      </c>
      <c r="G138" s="595">
        <f t="shared" si="7"/>
        <v>3.1471200000000001</v>
      </c>
      <c r="H138" s="592"/>
      <c r="I138" s="592"/>
      <c r="J138" s="592"/>
    </row>
    <row r="139" spans="1:10" x14ac:dyDescent="0.25">
      <c r="A139" s="587" t="s">
        <v>1441</v>
      </c>
      <c r="B139" s="587" t="s">
        <v>1568</v>
      </c>
      <c r="C139" s="587" t="s">
        <v>1570</v>
      </c>
      <c r="D139" s="587">
        <v>20</v>
      </c>
      <c r="E139" s="593">
        <v>133.92000000000002</v>
      </c>
      <c r="F139" s="594">
        <f t="shared" si="6"/>
        <v>62.942400000000006</v>
      </c>
      <c r="G139" s="595">
        <f t="shared" si="7"/>
        <v>3.1471200000000001</v>
      </c>
      <c r="H139" s="592"/>
      <c r="I139" s="592"/>
      <c r="J139" s="592"/>
    </row>
    <row r="140" spans="1:10" x14ac:dyDescent="0.25">
      <c r="A140" s="587" t="s">
        <v>1441</v>
      </c>
      <c r="B140" s="587" t="s">
        <v>1571</v>
      </c>
      <c r="C140" s="587" t="s">
        <v>1572</v>
      </c>
      <c r="D140" s="587">
        <v>12</v>
      </c>
      <c r="E140" s="593">
        <v>133.92000000000002</v>
      </c>
      <c r="F140" s="594">
        <f t="shared" si="6"/>
        <v>62.942400000000006</v>
      </c>
      <c r="G140" s="595">
        <f t="shared" si="7"/>
        <v>5.2452000000000005</v>
      </c>
      <c r="H140" s="592"/>
      <c r="I140" s="592"/>
      <c r="J140" s="592"/>
    </row>
    <row r="141" spans="1:10" x14ac:dyDescent="0.25">
      <c r="A141" s="587" t="s">
        <v>1441</v>
      </c>
      <c r="B141" s="587" t="s">
        <v>1571</v>
      </c>
      <c r="C141" s="587" t="s">
        <v>1573</v>
      </c>
      <c r="D141" s="587">
        <v>12</v>
      </c>
      <c r="E141" s="593">
        <v>133.92000000000002</v>
      </c>
      <c r="F141" s="594">
        <f t="shared" si="6"/>
        <v>62.942400000000006</v>
      </c>
      <c r="G141" s="595">
        <f t="shared" si="7"/>
        <v>5.2452000000000005</v>
      </c>
      <c r="H141" s="592"/>
      <c r="I141" s="592"/>
      <c r="J141" s="592"/>
    </row>
    <row r="142" spans="1:10" x14ac:dyDescent="0.25">
      <c r="A142" s="587" t="s">
        <v>1441</v>
      </c>
      <c r="B142" s="587" t="s">
        <v>1574</v>
      </c>
      <c r="C142" s="587" t="s">
        <v>1575</v>
      </c>
      <c r="D142" s="587">
        <v>20</v>
      </c>
      <c r="E142" s="593">
        <v>133.92000000000002</v>
      </c>
      <c r="F142" s="594">
        <f t="shared" si="6"/>
        <v>62.942400000000006</v>
      </c>
      <c r="G142" s="595">
        <f t="shared" si="7"/>
        <v>3.1471200000000001</v>
      </c>
      <c r="H142" s="592"/>
      <c r="I142" s="592"/>
      <c r="J142" s="592"/>
    </row>
    <row r="143" spans="1:10" x14ac:dyDescent="0.25">
      <c r="A143" s="587" t="s">
        <v>1441</v>
      </c>
      <c r="B143" s="587" t="s">
        <v>1576</v>
      </c>
      <c r="C143" s="587" t="s">
        <v>1577</v>
      </c>
      <c r="D143" s="587">
        <v>20</v>
      </c>
      <c r="E143" s="593">
        <v>133.92000000000002</v>
      </c>
      <c r="F143" s="594">
        <f t="shared" si="6"/>
        <v>62.942400000000006</v>
      </c>
      <c r="G143" s="595">
        <f t="shared" si="7"/>
        <v>3.1471200000000001</v>
      </c>
      <c r="H143" s="592"/>
      <c r="I143" s="592"/>
      <c r="J143" s="592"/>
    </row>
    <row r="144" spans="1:10" x14ac:dyDescent="0.25">
      <c r="A144" s="587" t="s">
        <v>1441</v>
      </c>
      <c r="B144" s="587" t="s">
        <v>1576</v>
      </c>
      <c r="C144" s="587" t="s">
        <v>911</v>
      </c>
      <c r="D144" s="587">
        <v>20</v>
      </c>
      <c r="E144" s="593">
        <v>133.92000000000002</v>
      </c>
      <c r="F144" s="594">
        <f t="shared" si="6"/>
        <v>62.942400000000006</v>
      </c>
      <c r="G144" s="595">
        <f t="shared" si="7"/>
        <v>3.1471200000000001</v>
      </c>
      <c r="H144" s="592"/>
      <c r="I144" s="592"/>
      <c r="J144" s="592"/>
    </row>
    <row r="145" spans="1:10" x14ac:dyDescent="0.25">
      <c r="A145" s="587" t="s">
        <v>1441</v>
      </c>
      <c r="B145" s="587" t="s">
        <v>1576</v>
      </c>
      <c r="C145" s="587" t="s">
        <v>1578</v>
      </c>
      <c r="D145" s="587">
        <v>20</v>
      </c>
      <c r="E145" s="593">
        <v>133.92000000000002</v>
      </c>
      <c r="F145" s="594">
        <f t="shared" si="6"/>
        <v>62.942400000000006</v>
      </c>
      <c r="G145" s="595">
        <f t="shared" si="7"/>
        <v>3.1471200000000001</v>
      </c>
      <c r="H145" s="592"/>
      <c r="I145" s="592"/>
      <c r="J145" s="592"/>
    </row>
    <row r="146" spans="1:10" x14ac:dyDescent="0.25">
      <c r="A146" s="587" t="s">
        <v>1441</v>
      </c>
      <c r="B146" s="587" t="s">
        <v>1579</v>
      </c>
      <c r="C146" s="587" t="s">
        <v>1580</v>
      </c>
      <c r="D146" s="587">
        <v>20</v>
      </c>
      <c r="E146" s="593">
        <v>133.92000000000002</v>
      </c>
      <c r="F146" s="594">
        <f t="shared" si="6"/>
        <v>62.942400000000006</v>
      </c>
      <c r="G146" s="595">
        <f t="shared" si="7"/>
        <v>3.1471200000000001</v>
      </c>
      <c r="H146" s="592"/>
      <c r="I146" s="592"/>
      <c r="J146" s="592"/>
    </row>
    <row r="147" spans="1:10" x14ac:dyDescent="0.25">
      <c r="A147" s="587" t="s">
        <v>1441</v>
      </c>
      <c r="B147" s="587" t="s">
        <v>1581</v>
      </c>
      <c r="C147" s="587" t="s">
        <v>1582</v>
      </c>
      <c r="D147" s="588">
        <v>25</v>
      </c>
      <c r="E147" s="593">
        <v>226.68749999999997</v>
      </c>
      <c r="F147" s="594">
        <f t="shared" si="6"/>
        <v>106.54312499999997</v>
      </c>
      <c r="G147" s="595">
        <f t="shared" si="7"/>
        <v>4.2617249999999993</v>
      </c>
      <c r="H147" s="592"/>
      <c r="I147" s="592"/>
      <c r="J147" s="592"/>
    </row>
    <row r="148" spans="1:10" x14ac:dyDescent="0.25">
      <c r="A148" s="587" t="s">
        <v>1441</v>
      </c>
      <c r="B148" s="587" t="s">
        <v>1583</v>
      </c>
      <c r="C148" s="587" t="s">
        <v>1584</v>
      </c>
      <c r="D148" s="588">
        <v>25</v>
      </c>
      <c r="E148" s="593">
        <v>226.68749999999997</v>
      </c>
      <c r="F148" s="594">
        <f t="shared" si="6"/>
        <v>106.54312499999997</v>
      </c>
      <c r="G148" s="595">
        <f t="shared" si="7"/>
        <v>4.2617249999999993</v>
      </c>
      <c r="H148" s="592"/>
      <c r="I148" s="592"/>
      <c r="J148" s="592"/>
    </row>
    <row r="149" spans="1:10" x14ac:dyDescent="0.25">
      <c r="A149" s="587" t="s">
        <v>1441</v>
      </c>
      <c r="B149" s="587" t="s">
        <v>1585</v>
      </c>
      <c r="C149" s="587" t="s">
        <v>1586</v>
      </c>
      <c r="D149" s="588">
        <v>25</v>
      </c>
      <c r="E149" s="593">
        <v>226.68749999999997</v>
      </c>
      <c r="F149" s="594">
        <f t="shared" si="6"/>
        <v>106.54312499999997</v>
      </c>
      <c r="G149" s="595">
        <f t="shared" si="7"/>
        <v>4.2617249999999993</v>
      </c>
      <c r="H149" s="592"/>
      <c r="I149" s="592"/>
      <c r="J149" s="592"/>
    </row>
    <row r="150" spans="1:10" x14ac:dyDescent="0.25">
      <c r="A150" s="587" t="s">
        <v>1441</v>
      </c>
      <c r="B150" s="587" t="s">
        <v>1587</v>
      </c>
      <c r="C150" s="587" t="s">
        <v>1588</v>
      </c>
      <c r="D150" s="588">
        <v>25</v>
      </c>
      <c r="E150" s="593">
        <v>226.68749999999997</v>
      </c>
      <c r="F150" s="594">
        <f t="shared" si="6"/>
        <v>106.54312499999997</v>
      </c>
      <c r="G150" s="595">
        <f t="shared" si="7"/>
        <v>4.2617249999999993</v>
      </c>
      <c r="H150" s="592"/>
      <c r="I150" s="592"/>
      <c r="J150" s="592"/>
    </row>
    <row r="151" spans="1:10" x14ac:dyDescent="0.25">
      <c r="A151" s="587" t="s">
        <v>1441</v>
      </c>
      <c r="B151" s="587" t="s">
        <v>1589</v>
      </c>
      <c r="C151" s="587" t="s">
        <v>1590</v>
      </c>
      <c r="D151" s="588">
        <v>25</v>
      </c>
      <c r="E151" s="593">
        <v>226.68749999999997</v>
      </c>
      <c r="F151" s="594">
        <f t="shared" si="6"/>
        <v>106.54312499999997</v>
      </c>
      <c r="G151" s="595">
        <f t="shared" si="7"/>
        <v>4.2617249999999993</v>
      </c>
      <c r="H151" s="592"/>
      <c r="I151" s="592"/>
      <c r="J151" s="592"/>
    </row>
    <row r="152" spans="1:10" x14ac:dyDescent="0.25">
      <c r="A152" s="587" t="s">
        <v>1441</v>
      </c>
      <c r="B152" s="587" t="s">
        <v>1591</v>
      </c>
      <c r="C152" s="587" t="s">
        <v>1592</v>
      </c>
      <c r="D152" s="588">
        <v>25</v>
      </c>
      <c r="E152" s="593">
        <v>226.68749999999997</v>
      </c>
      <c r="F152" s="594">
        <f t="shared" si="6"/>
        <v>106.54312499999997</v>
      </c>
      <c r="G152" s="595">
        <f t="shared" si="7"/>
        <v>4.2617249999999993</v>
      </c>
      <c r="H152" s="592"/>
      <c r="I152" s="592"/>
      <c r="J152" s="592"/>
    </row>
    <row r="153" spans="1:10" x14ac:dyDescent="0.25">
      <c r="A153" s="587" t="s">
        <v>1441</v>
      </c>
      <c r="B153" s="587" t="s">
        <v>1593</v>
      </c>
      <c r="C153" s="587" t="s">
        <v>1594</v>
      </c>
      <c r="D153" s="588">
        <v>25</v>
      </c>
      <c r="E153" s="593">
        <v>226.68749999999997</v>
      </c>
      <c r="F153" s="594">
        <f t="shared" si="6"/>
        <v>106.54312499999997</v>
      </c>
      <c r="G153" s="595">
        <f t="shared" si="7"/>
        <v>4.2617249999999993</v>
      </c>
      <c r="H153" s="592"/>
      <c r="I153" s="592"/>
      <c r="J153" s="592"/>
    </row>
    <row r="154" spans="1:10" x14ac:dyDescent="0.25">
      <c r="A154" s="587" t="s">
        <v>1441</v>
      </c>
      <c r="B154" s="587" t="s">
        <v>1595</v>
      </c>
      <c r="C154" s="587" t="s">
        <v>1596</v>
      </c>
      <c r="D154" s="588">
        <v>25</v>
      </c>
      <c r="E154" s="593">
        <v>226.68749999999997</v>
      </c>
      <c r="F154" s="594">
        <f t="shared" si="6"/>
        <v>106.54312499999997</v>
      </c>
      <c r="G154" s="595">
        <f t="shared" si="7"/>
        <v>4.2617249999999993</v>
      </c>
      <c r="H154" s="592"/>
      <c r="I154" s="592"/>
      <c r="J154" s="592"/>
    </row>
    <row r="155" spans="1:10" x14ac:dyDescent="0.25">
      <c r="A155" s="587" t="s">
        <v>1441</v>
      </c>
      <c r="B155" s="587" t="s">
        <v>1597</v>
      </c>
      <c r="C155" s="587" t="s">
        <v>1598</v>
      </c>
      <c r="D155" s="588">
        <v>25</v>
      </c>
      <c r="E155" s="593">
        <v>226.68749999999997</v>
      </c>
      <c r="F155" s="594">
        <f t="shared" si="6"/>
        <v>106.54312499999997</v>
      </c>
      <c r="G155" s="595">
        <f t="shared" si="7"/>
        <v>4.2617249999999993</v>
      </c>
      <c r="H155" s="592"/>
      <c r="I155" s="592"/>
      <c r="J155" s="592"/>
    </row>
    <row r="156" spans="1:10" x14ac:dyDescent="0.25">
      <c r="A156" s="587" t="s">
        <v>1441</v>
      </c>
      <c r="B156" s="587" t="s">
        <v>1599</v>
      </c>
      <c r="C156" s="587" t="s">
        <v>1600</v>
      </c>
      <c r="D156" s="588">
        <v>25</v>
      </c>
      <c r="E156" s="593">
        <v>226.68749999999997</v>
      </c>
      <c r="F156" s="594">
        <f t="shared" si="6"/>
        <v>106.54312499999997</v>
      </c>
      <c r="G156" s="595">
        <f t="shared" si="7"/>
        <v>4.2617249999999993</v>
      </c>
      <c r="H156" s="592"/>
      <c r="I156" s="592"/>
      <c r="J156" s="592"/>
    </row>
    <row r="157" spans="1:10" x14ac:dyDescent="0.25">
      <c r="A157" s="587" t="s">
        <v>1441</v>
      </c>
      <c r="B157" s="587" t="s">
        <v>1601</v>
      </c>
      <c r="C157" s="587" t="s">
        <v>1602</v>
      </c>
      <c r="D157" s="588">
        <v>25</v>
      </c>
      <c r="E157" s="593">
        <v>226.68749999999997</v>
      </c>
      <c r="F157" s="594">
        <f t="shared" si="6"/>
        <v>106.54312499999997</v>
      </c>
      <c r="G157" s="595">
        <f t="shared" si="7"/>
        <v>4.2617249999999993</v>
      </c>
      <c r="H157" s="592"/>
      <c r="I157" s="592"/>
      <c r="J157" s="592"/>
    </row>
    <row r="158" spans="1:10" x14ac:dyDescent="0.25">
      <c r="A158" s="587" t="s">
        <v>1441</v>
      </c>
      <c r="B158" s="587" t="s">
        <v>1603</v>
      </c>
      <c r="C158" s="587" t="s">
        <v>1604</v>
      </c>
      <c r="D158" s="588">
        <v>25</v>
      </c>
      <c r="E158" s="593">
        <v>226.68749999999997</v>
      </c>
      <c r="F158" s="594">
        <f t="shared" si="6"/>
        <v>106.54312499999997</v>
      </c>
      <c r="G158" s="595">
        <f t="shared" si="7"/>
        <v>4.2617249999999993</v>
      </c>
      <c r="H158" s="592"/>
      <c r="I158" s="592"/>
      <c r="J158" s="592"/>
    </row>
    <row r="159" spans="1:10" x14ac:dyDescent="0.25">
      <c r="A159" s="587" t="s">
        <v>1441</v>
      </c>
      <c r="B159" s="587" t="s">
        <v>1605</v>
      </c>
      <c r="C159" s="587" t="s">
        <v>1606</v>
      </c>
      <c r="D159" s="588">
        <v>25</v>
      </c>
      <c r="E159" s="593">
        <v>226.68749999999997</v>
      </c>
      <c r="F159" s="594">
        <f t="shared" si="6"/>
        <v>106.54312499999997</v>
      </c>
      <c r="G159" s="595">
        <f t="shared" si="7"/>
        <v>4.2617249999999993</v>
      </c>
      <c r="H159" s="592"/>
      <c r="I159" s="592"/>
      <c r="J159" s="592"/>
    </row>
    <row r="160" spans="1:10" x14ac:dyDescent="0.25">
      <c r="A160" s="587" t="s">
        <v>1441</v>
      </c>
      <c r="B160" s="587" t="s">
        <v>1607</v>
      </c>
      <c r="C160" s="587" t="s">
        <v>1608</v>
      </c>
      <c r="D160" s="588">
        <v>25</v>
      </c>
      <c r="E160" s="593">
        <v>226.68749999999997</v>
      </c>
      <c r="F160" s="594">
        <f t="shared" si="6"/>
        <v>106.54312499999997</v>
      </c>
      <c r="G160" s="595">
        <f t="shared" si="7"/>
        <v>4.2617249999999993</v>
      </c>
      <c r="H160" s="592"/>
      <c r="I160" s="592"/>
      <c r="J160" s="592"/>
    </row>
    <row r="161" spans="1:10" x14ac:dyDescent="0.25">
      <c r="A161" s="587" t="s">
        <v>1441</v>
      </c>
      <c r="B161" s="587" t="s">
        <v>1599</v>
      </c>
      <c r="C161" s="587" t="s">
        <v>1600</v>
      </c>
      <c r="D161" s="588">
        <v>25</v>
      </c>
      <c r="E161" s="593">
        <v>226.68749999999997</v>
      </c>
      <c r="F161" s="594">
        <f t="shared" si="6"/>
        <v>106.54312499999997</v>
      </c>
      <c r="G161" s="595">
        <f t="shared" si="7"/>
        <v>4.2617249999999993</v>
      </c>
      <c r="H161" s="592"/>
      <c r="I161" s="592"/>
      <c r="J161" s="592"/>
    </row>
    <row r="162" spans="1:10" x14ac:dyDescent="0.25">
      <c r="A162" s="587" t="s">
        <v>1441</v>
      </c>
      <c r="B162" s="587" t="s">
        <v>1609</v>
      </c>
      <c r="C162" s="587" t="s">
        <v>1610</v>
      </c>
      <c r="D162" s="588">
        <v>25</v>
      </c>
      <c r="E162" s="593">
        <v>226.68749999999997</v>
      </c>
      <c r="F162" s="594">
        <f t="shared" si="6"/>
        <v>106.54312499999997</v>
      </c>
      <c r="G162" s="595">
        <f t="shared" si="7"/>
        <v>4.2617249999999993</v>
      </c>
      <c r="H162" s="592"/>
      <c r="I162" s="592"/>
      <c r="J162" s="592"/>
    </row>
    <row r="163" spans="1:10" x14ac:dyDescent="0.25">
      <c r="A163" s="587" t="s">
        <v>1441</v>
      </c>
      <c r="B163" s="587" t="s">
        <v>1597</v>
      </c>
      <c r="C163" s="587" t="s">
        <v>1611</v>
      </c>
      <c r="D163" s="588">
        <v>25</v>
      </c>
      <c r="E163" s="593">
        <v>226.68749999999997</v>
      </c>
      <c r="F163" s="594">
        <f t="shared" si="6"/>
        <v>106.54312499999997</v>
      </c>
      <c r="G163" s="595">
        <f t="shared" si="7"/>
        <v>4.2617249999999993</v>
      </c>
      <c r="H163" s="592"/>
      <c r="I163" s="592"/>
      <c r="J163" s="592"/>
    </row>
    <row r="164" spans="1:10" x14ac:dyDescent="0.25">
      <c r="A164" s="587" t="s">
        <v>1441</v>
      </c>
      <c r="B164" s="587" t="s">
        <v>1612</v>
      </c>
      <c r="C164" s="587" t="s">
        <v>1613</v>
      </c>
      <c r="D164" s="588">
        <v>25</v>
      </c>
      <c r="E164" s="593">
        <v>226.68749999999997</v>
      </c>
      <c r="F164" s="594">
        <f t="shared" si="6"/>
        <v>106.54312499999997</v>
      </c>
      <c r="G164" s="595">
        <f t="shared" si="7"/>
        <v>4.2617249999999993</v>
      </c>
      <c r="H164" s="592"/>
      <c r="I164" s="592"/>
      <c r="J164" s="592"/>
    </row>
    <row r="165" spans="1:10" x14ac:dyDescent="0.25">
      <c r="A165" s="587" t="s">
        <v>1441</v>
      </c>
      <c r="B165" s="587" t="s">
        <v>1614</v>
      </c>
      <c r="C165" s="587" t="s">
        <v>896</v>
      </c>
      <c r="D165" s="588">
        <v>25</v>
      </c>
      <c r="E165" s="593">
        <v>226.68749999999997</v>
      </c>
      <c r="F165" s="594">
        <f t="shared" si="6"/>
        <v>106.54312499999997</v>
      </c>
      <c r="G165" s="595">
        <f t="shared" si="7"/>
        <v>4.2617249999999993</v>
      </c>
      <c r="H165" s="592"/>
      <c r="I165" s="592"/>
      <c r="J165" s="592"/>
    </row>
    <row r="166" spans="1:10" x14ac:dyDescent="0.25">
      <c r="A166" s="587" t="s">
        <v>1441</v>
      </c>
      <c r="B166" s="587" t="s">
        <v>1615</v>
      </c>
      <c r="C166" s="587" t="s">
        <v>1616</v>
      </c>
      <c r="D166" s="588">
        <v>25</v>
      </c>
      <c r="E166" s="593">
        <v>226.68749999999997</v>
      </c>
      <c r="F166" s="594">
        <f>E166*0.47</f>
        <v>106.54312499999997</v>
      </c>
      <c r="G166" s="595">
        <f>F166/D166</f>
        <v>4.2617249999999993</v>
      </c>
      <c r="H166" s="592"/>
      <c r="I166" s="592"/>
      <c r="J166" s="592"/>
    </row>
    <row r="167" spans="1:10" x14ac:dyDescent="0.25">
      <c r="A167" s="587" t="s">
        <v>1441</v>
      </c>
      <c r="B167" s="587" t="s">
        <v>1388</v>
      </c>
      <c r="C167" s="587" t="s">
        <v>1388</v>
      </c>
      <c r="D167" s="588">
        <v>20</v>
      </c>
      <c r="E167" s="584">
        <v>265.38480000000004</v>
      </c>
      <c r="F167" s="594">
        <f>E167*0.47</f>
        <v>124.73085600000002</v>
      </c>
      <c r="G167" s="596">
        <f>F167/D167</f>
        <v>6.2365428000000005</v>
      </c>
      <c r="H167" s="592"/>
      <c r="I167" s="592"/>
      <c r="J167" s="592"/>
    </row>
    <row r="168" spans="1:10" x14ac:dyDescent="0.25">
      <c r="A168" s="592"/>
      <c r="B168" s="592"/>
      <c r="C168" s="592"/>
      <c r="D168" s="592"/>
      <c r="E168" s="592"/>
      <c r="F168" s="592"/>
      <c r="G168" s="592"/>
      <c r="H168" s="592"/>
      <c r="I168" s="592"/>
      <c r="J168" s="592"/>
    </row>
    <row r="169" spans="1:10" x14ac:dyDescent="0.25">
      <c r="A169" s="592"/>
      <c r="B169" s="592"/>
      <c r="C169" s="592"/>
      <c r="D169" s="592"/>
      <c r="E169" s="600"/>
      <c r="F169" s="600"/>
      <c r="G169" s="592"/>
      <c r="H169" s="592"/>
      <c r="I169" s="592"/>
      <c r="J169" s="592"/>
    </row>
    <row r="170" spans="1:10" x14ac:dyDescent="0.25">
      <c r="A170" s="601" t="s">
        <v>1632</v>
      </c>
      <c r="B170" s="601" t="s">
        <v>1631</v>
      </c>
      <c r="C170" s="601" t="s">
        <v>1629</v>
      </c>
      <c r="D170" s="601" t="s">
        <v>1630</v>
      </c>
      <c r="E170" s="592"/>
      <c r="F170" s="592"/>
      <c r="G170" s="592"/>
      <c r="H170" s="592"/>
      <c r="I170" s="592"/>
      <c r="J170" s="592"/>
    </row>
    <row r="171" spans="1:10" x14ac:dyDescent="0.25">
      <c r="A171" s="584" t="s">
        <v>1622</v>
      </c>
      <c r="B171" s="585">
        <v>6.5</v>
      </c>
      <c r="C171" s="584">
        <v>6.7994885519536163</v>
      </c>
      <c r="D171" s="584">
        <v>1.0732564302653038</v>
      </c>
      <c r="E171" s="592"/>
      <c r="F171" s="592"/>
      <c r="G171" s="597"/>
      <c r="H171" s="592"/>
      <c r="I171" s="592"/>
      <c r="J171" s="592"/>
    </row>
    <row r="172" spans="1:10" x14ac:dyDescent="0.25">
      <c r="A172" s="584" t="s">
        <v>1623</v>
      </c>
      <c r="B172" s="585">
        <v>17</v>
      </c>
      <c r="C172" s="584">
        <v>12.048311914629913</v>
      </c>
      <c r="D172" s="584">
        <v>0.70872423027234777</v>
      </c>
      <c r="E172" s="592"/>
      <c r="F172" s="592"/>
      <c r="G172" s="598"/>
      <c r="H172" s="592"/>
      <c r="I172" s="592"/>
      <c r="J172" s="592"/>
    </row>
    <row r="173" spans="1:10" x14ac:dyDescent="0.25">
      <c r="A173" s="584" t="s">
        <v>1624</v>
      </c>
      <c r="B173" s="585">
        <v>8</v>
      </c>
      <c r="C173" s="584">
        <v>18.167182942874017</v>
      </c>
      <c r="D173" s="584">
        <v>2.2708978678592522</v>
      </c>
      <c r="E173" s="592"/>
      <c r="F173" s="592"/>
      <c r="G173" s="592"/>
      <c r="H173" s="592"/>
      <c r="I173" s="592"/>
      <c r="J173" s="592"/>
    </row>
    <row r="174" spans="1:10" x14ac:dyDescent="0.25">
      <c r="A174" s="584" t="s">
        <v>1625</v>
      </c>
      <c r="B174" s="585">
        <v>21</v>
      </c>
      <c r="C174" s="584">
        <v>36.368103313278048</v>
      </c>
      <c r="D174" s="584">
        <v>2.1941051181190314</v>
      </c>
      <c r="E174" s="592"/>
      <c r="F174" s="592"/>
      <c r="G174" s="592"/>
      <c r="H174" s="592"/>
      <c r="I174" s="592"/>
      <c r="J174" s="592"/>
    </row>
    <row r="175" spans="1:10" x14ac:dyDescent="0.25">
      <c r="A175" s="584" t="s">
        <v>1626</v>
      </c>
      <c r="B175" s="585">
        <v>19.5</v>
      </c>
      <c r="C175" s="584">
        <v>33.862299912148146</v>
      </c>
      <c r="D175" s="584">
        <v>1.7919204521876326</v>
      </c>
      <c r="E175" s="592"/>
      <c r="F175" s="592"/>
      <c r="G175" s="592"/>
      <c r="H175" s="592"/>
      <c r="I175" s="592"/>
      <c r="J175" s="592"/>
    </row>
    <row r="176" spans="1:10" x14ac:dyDescent="0.25">
      <c r="A176" s="584" t="s">
        <v>1627</v>
      </c>
      <c r="B176" s="585">
        <v>14</v>
      </c>
      <c r="C176" s="584">
        <v>4.9446821931577061</v>
      </c>
      <c r="D176" s="584">
        <v>0.35319158522555044</v>
      </c>
      <c r="E176" s="592"/>
      <c r="F176" s="592"/>
      <c r="G176" s="592"/>
      <c r="H176" s="592"/>
      <c r="I176" s="592"/>
      <c r="J176" s="592"/>
    </row>
    <row r="177" spans="1:10" x14ac:dyDescent="0.25">
      <c r="A177" s="584" t="s">
        <v>1628</v>
      </c>
      <c r="B177" s="585">
        <v>28.5</v>
      </c>
      <c r="C177" s="584">
        <v>37.394595806840734</v>
      </c>
      <c r="D177" s="584">
        <v>1.3549969128066646</v>
      </c>
      <c r="E177" s="592"/>
      <c r="F177" s="592"/>
      <c r="G177" s="592"/>
      <c r="H177" s="592"/>
      <c r="I177" s="592"/>
      <c r="J177" s="592"/>
    </row>
    <row r="178" spans="1:10" x14ac:dyDescent="0.25">
      <c r="A178" s="584" t="s">
        <v>1633</v>
      </c>
      <c r="B178" s="585">
        <v>12</v>
      </c>
      <c r="C178" s="584">
        <v>7.5600000000000005</v>
      </c>
      <c r="D178" s="599">
        <v>0.63</v>
      </c>
      <c r="E178" s="592"/>
      <c r="F178" s="592"/>
      <c r="G178" s="592"/>
      <c r="H178" s="592"/>
      <c r="I178" s="592"/>
      <c r="J178" s="592"/>
    </row>
    <row r="179" spans="1:10" x14ac:dyDescent="0.25">
      <c r="A179" s="584" t="s">
        <v>1634</v>
      </c>
      <c r="B179" s="585">
        <v>12</v>
      </c>
      <c r="C179" s="584">
        <v>18.84</v>
      </c>
      <c r="D179" s="599">
        <v>1.57</v>
      </c>
      <c r="E179" s="592"/>
      <c r="F179" s="592"/>
      <c r="G179" s="592"/>
      <c r="H179" s="592"/>
      <c r="I179" s="592"/>
      <c r="J179" s="592"/>
    </row>
    <row r="180" spans="1:10" x14ac:dyDescent="0.25">
      <c r="A180" s="584" t="s">
        <v>1390</v>
      </c>
      <c r="B180" s="585">
        <v>20</v>
      </c>
      <c r="C180" s="584">
        <v>49.765799999999992</v>
      </c>
      <c r="D180" s="584">
        <v>2.4882899999999997</v>
      </c>
      <c r="E180" s="592"/>
      <c r="F180" s="592"/>
      <c r="G180" s="592"/>
      <c r="H180" s="592"/>
      <c r="I180" s="592"/>
      <c r="J180" s="592"/>
    </row>
    <row r="181" spans="1:10" x14ac:dyDescent="0.25">
      <c r="A181" s="584" t="s">
        <v>1635</v>
      </c>
      <c r="B181" s="585">
        <v>25</v>
      </c>
      <c r="C181" s="584">
        <v>22.25333333333333</v>
      </c>
      <c r="D181" s="584">
        <v>0.9046722222222221</v>
      </c>
      <c r="E181" s="592"/>
      <c r="F181" s="592"/>
      <c r="G181" s="592"/>
      <c r="H181" s="592"/>
      <c r="I181" s="592"/>
      <c r="J181" s="592"/>
    </row>
    <row r="182" spans="1:10" x14ac:dyDescent="0.25">
      <c r="A182" s="592"/>
      <c r="B182" s="592"/>
      <c r="C182" s="592"/>
      <c r="D182" s="592"/>
      <c r="E182" s="592"/>
      <c r="F182" s="592"/>
      <c r="G182" s="592"/>
      <c r="H182" s="592"/>
      <c r="I182" s="592"/>
      <c r="J182" s="592"/>
    </row>
    <row r="183" spans="1:10" x14ac:dyDescent="0.25">
      <c r="A183" s="584" t="s">
        <v>1640</v>
      </c>
      <c r="B183" s="584" t="s">
        <v>1641</v>
      </c>
      <c r="C183" s="584" t="s">
        <v>1642</v>
      </c>
      <c r="D183" s="584" t="s">
        <v>1643</v>
      </c>
      <c r="E183" s="584" t="s">
        <v>1644</v>
      </c>
      <c r="F183" s="584" t="s">
        <v>1645</v>
      </c>
      <c r="G183" s="592"/>
      <c r="H183" s="592"/>
      <c r="I183" s="592"/>
      <c r="J183" s="592"/>
    </row>
    <row r="184" spans="1:10" x14ac:dyDescent="0.25">
      <c r="A184" s="584" t="s">
        <v>1639</v>
      </c>
      <c r="B184" s="584">
        <v>4.6657413323156618</v>
      </c>
      <c r="C184" s="591">
        <v>0.47448275862068967</v>
      </c>
      <c r="D184" s="584">
        <f>B184-(B184*0.19)</f>
        <v>3.779250479175686</v>
      </c>
      <c r="E184" s="584">
        <f>(D184*365)/1000</f>
        <v>1.3794264248991253</v>
      </c>
      <c r="F184" s="584">
        <f>(E184*0.47)</f>
        <v>0.64833041970258887</v>
      </c>
      <c r="G184" s="592"/>
      <c r="H184" s="592"/>
      <c r="I184" s="592"/>
      <c r="J184" s="592"/>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9999"/>
  </sheetPr>
  <dimension ref="A1:EF779"/>
  <sheetViews>
    <sheetView topLeftCell="A40" zoomScale="70" zoomScaleNormal="70" workbookViewId="0">
      <selection activeCell="B13" sqref="B13"/>
    </sheetView>
  </sheetViews>
  <sheetFormatPr baseColWidth="10" defaultRowHeight="15" x14ac:dyDescent="0.25"/>
  <cols>
    <col min="1" max="1" width="2.85546875" style="535" customWidth="1"/>
    <col min="2" max="2" width="29.7109375" style="89" customWidth="1"/>
    <col min="3" max="3" width="17.42578125" style="89" customWidth="1"/>
    <col min="4" max="4" width="24.140625" style="89" customWidth="1"/>
    <col min="5" max="5" width="37.140625" style="89" customWidth="1"/>
    <col min="6" max="10" width="23.7109375" style="89" customWidth="1"/>
    <col min="11" max="11" width="40.7109375" style="89" customWidth="1"/>
    <col min="12" max="12" width="23.7109375" style="569" customWidth="1"/>
    <col min="13" max="13" width="27.140625" style="13" customWidth="1"/>
    <col min="14" max="14" width="14.28515625" style="13" customWidth="1"/>
    <col min="15" max="15" width="21.85546875" style="13" customWidth="1"/>
    <col min="16" max="16" width="26" style="13" customWidth="1"/>
    <col min="17" max="60" width="11.42578125" style="13"/>
    <col min="61" max="261" width="11.42578125" style="89"/>
    <col min="262" max="262" width="2.85546875" style="89" customWidth="1"/>
    <col min="263" max="263" width="28.28515625" style="89" bestFit="1" customWidth="1"/>
    <col min="264" max="264" width="14.140625" style="89" customWidth="1"/>
    <col min="265" max="265" width="29.42578125" style="89" customWidth="1"/>
    <col min="266" max="266" width="38" style="89" customWidth="1"/>
    <col min="267" max="267" width="39.140625" style="89" customWidth="1"/>
    <col min="268" max="268" width="6.28515625" style="89" customWidth="1"/>
    <col min="269" max="269" width="27.140625" style="89" customWidth="1"/>
    <col min="270" max="270" width="14.28515625" style="89" customWidth="1"/>
    <col min="271" max="271" width="21.85546875" style="89" customWidth="1"/>
    <col min="272" max="272" width="26" style="89" customWidth="1"/>
    <col min="273" max="517" width="11.42578125" style="89"/>
    <col min="518" max="518" width="2.85546875" style="89" customWidth="1"/>
    <col min="519" max="519" width="28.28515625" style="89" bestFit="1" customWidth="1"/>
    <col min="520" max="520" width="14.140625" style="89" customWidth="1"/>
    <col min="521" max="521" width="29.42578125" style="89" customWidth="1"/>
    <col min="522" max="522" width="38" style="89" customWidth="1"/>
    <col min="523" max="523" width="39.140625" style="89" customWidth="1"/>
    <col min="524" max="524" width="6.28515625" style="89" customWidth="1"/>
    <col min="525" max="525" width="27.140625" style="89" customWidth="1"/>
    <col min="526" max="526" width="14.28515625" style="89" customWidth="1"/>
    <col min="527" max="527" width="21.85546875" style="89" customWidth="1"/>
    <col min="528" max="528" width="26" style="89" customWidth="1"/>
    <col min="529" max="773" width="11.42578125" style="89"/>
    <col min="774" max="774" width="2.85546875" style="89" customWidth="1"/>
    <col min="775" max="775" width="28.28515625" style="89" bestFit="1" customWidth="1"/>
    <col min="776" max="776" width="14.140625" style="89" customWidth="1"/>
    <col min="777" max="777" width="29.42578125" style="89" customWidth="1"/>
    <col min="778" max="778" width="38" style="89" customWidth="1"/>
    <col min="779" max="779" width="39.140625" style="89" customWidth="1"/>
    <col min="780" max="780" width="6.28515625" style="89" customWidth="1"/>
    <col min="781" max="781" width="27.140625" style="89" customWidth="1"/>
    <col min="782" max="782" width="14.28515625" style="89" customWidth="1"/>
    <col min="783" max="783" width="21.85546875" style="89" customWidth="1"/>
    <col min="784" max="784" width="26" style="89" customWidth="1"/>
    <col min="785" max="1029" width="11.42578125" style="89"/>
    <col min="1030" max="1030" width="2.85546875" style="89" customWidth="1"/>
    <col min="1031" max="1031" width="28.28515625" style="89" bestFit="1" customWidth="1"/>
    <col min="1032" max="1032" width="14.140625" style="89" customWidth="1"/>
    <col min="1033" max="1033" width="29.42578125" style="89" customWidth="1"/>
    <col min="1034" max="1034" width="38" style="89" customWidth="1"/>
    <col min="1035" max="1035" width="39.140625" style="89" customWidth="1"/>
    <col min="1036" max="1036" width="6.28515625" style="89" customWidth="1"/>
    <col min="1037" max="1037" width="27.140625" style="89" customWidth="1"/>
    <col min="1038" max="1038" width="14.28515625" style="89" customWidth="1"/>
    <col min="1039" max="1039" width="21.85546875" style="89" customWidth="1"/>
    <col min="1040" max="1040" width="26" style="89" customWidth="1"/>
    <col min="1041" max="1285" width="11.42578125" style="89"/>
    <col min="1286" max="1286" width="2.85546875" style="89" customWidth="1"/>
    <col min="1287" max="1287" width="28.28515625" style="89" bestFit="1" customWidth="1"/>
    <col min="1288" max="1288" width="14.140625" style="89" customWidth="1"/>
    <col min="1289" max="1289" width="29.42578125" style="89" customWidth="1"/>
    <col min="1290" max="1290" width="38" style="89" customWidth="1"/>
    <col min="1291" max="1291" width="39.140625" style="89" customWidth="1"/>
    <col min="1292" max="1292" width="6.28515625" style="89" customWidth="1"/>
    <col min="1293" max="1293" width="27.140625" style="89" customWidth="1"/>
    <col min="1294" max="1294" width="14.28515625" style="89" customWidth="1"/>
    <col min="1295" max="1295" width="21.85546875" style="89" customWidth="1"/>
    <col min="1296" max="1296" width="26" style="89" customWidth="1"/>
    <col min="1297" max="1541" width="11.42578125" style="89"/>
    <col min="1542" max="1542" width="2.85546875" style="89" customWidth="1"/>
    <col min="1543" max="1543" width="28.28515625" style="89" bestFit="1" customWidth="1"/>
    <col min="1544" max="1544" width="14.140625" style="89" customWidth="1"/>
    <col min="1545" max="1545" width="29.42578125" style="89" customWidth="1"/>
    <col min="1546" max="1546" width="38" style="89" customWidth="1"/>
    <col min="1547" max="1547" width="39.140625" style="89" customWidth="1"/>
    <col min="1548" max="1548" width="6.28515625" style="89" customWidth="1"/>
    <col min="1549" max="1549" width="27.140625" style="89" customWidth="1"/>
    <col min="1550" max="1550" width="14.28515625" style="89" customWidth="1"/>
    <col min="1551" max="1551" width="21.85546875" style="89" customWidth="1"/>
    <col min="1552" max="1552" width="26" style="89" customWidth="1"/>
    <col min="1553" max="1797" width="11.42578125" style="89"/>
    <col min="1798" max="1798" width="2.85546875" style="89" customWidth="1"/>
    <col min="1799" max="1799" width="28.28515625" style="89" bestFit="1" customWidth="1"/>
    <col min="1800" max="1800" width="14.140625" style="89" customWidth="1"/>
    <col min="1801" max="1801" width="29.42578125" style="89" customWidth="1"/>
    <col min="1802" max="1802" width="38" style="89" customWidth="1"/>
    <col min="1803" max="1803" width="39.140625" style="89" customWidth="1"/>
    <col min="1804" max="1804" width="6.28515625" style="89" customWidth="1"/>
    <col min="1805" max="1805" width="27.140625" style="89" customWidth="1"/>
    <col min="1806" max="1806" width="14.28515625" style="89" customWidth="1"/>
    <col min="1807" max="1807" width="21.85546875" style="89" customWidth="1"/>
    <col min="1808" max="1808" width="26" style="89" customWidth="1"/>
    <col min="1809" max="2053" width="11.42578125" style="89"/>
    <col min="2054" max="2054" width="2.85546875" style="89" customWidth="1"/>
    <col min="2055" max="2055" width="28.28515625" style="89" bestFit="1" customWidth="1"/>
    <col min="2056" max="2056" width="14.140625" style="89" customWidth="1"/>
    <col min="2057" max="2057" width="29.42578125" style="89" customWidth="1"/>
    <col min="2058" max="2058" width="38" style="89" customWidth="1"/>
    <col min="2059" max="2059" width="39.140625" style="89" customWidth="1"/>
    <col min="2060" max="2060" width="6.28515625" style="89" customWidth="1"/>
    <col min="2061" max="2061" width="27.140625" style="89" customWidth="1"/>
    <col min="2062" max="2062" width="14.28515625" style="89" customWidth="1"/>
    <col min="2063" max="2063" width="21.85546875" style="89" customWidth="1"/>
    <col min="2064" max="2064" width="26" style="89" customWidth="1"/>
    <col min="2065" max="2309" width="11.42578125" style="89"/>
    <col min="2310" max="2310" width="2.85546875" style="89" customWidth="1"/>
    <col min="2311" max="2311" width="28.28515625" style="89" bestFit="1" customWidth="1"/>
    <col min="2312" max="2312" width="14.140625" style="89" customWidth="1"/>
    <col min="2313" max="2313" width="29.42578125" style="89" customWidth="1"/>
    <col min="2314" max="2314" width="38" style="89" customWidth="1"/>
    <col min="2315" max="2315" width="39.140625" style="89" customWidth="1"/>
    <col min="2316" max="2316" width="6.28515625" style="89" customWidth="1"/>
    <col min="2317" max="2317" width="27.140625" style="89" customWidth="1"/>
    <col min="2318" max="2318" width="14.28515625" style="89" customWidth="1"/>
    <col min="2319" max="2319" width="21.85546875" style="89" customWidth="1"/>
    <col min="2320" max="2320" width="26" style="89" customWidth="1"/>
    <col min="2321" max="2565" width="11.42578125" style="89"/>
    <col min="2566" max="2566" width="2.85546875" style="89" customWidth="1"/>
    <col min="2567" max="2567" width="28.28515625" style="89" bestFit="1" customWidth="1"/>
    <col min="2568" max="2568" width="14.140625" style="89" customWidth="1"/>
    <col min="2569" max="2569" width="29.42578125" style="89" customWidth="1"/>
    <col min="2570" max="2570" width="38" style="89" customWidth="1"/>
    <col min="2571" max="2571" width="39.140625" style="89" customWidth="1"/>
    <col min="2572" max="2572" width="6.28515625" style="89" customWidth="1"/>
    <col min="2573" max="2573" width="27.140625" style="89" customWidth="1"/>
    <col min="2574" max="2574" width="14.28515625" style="89" customWidth="1"/>
    <col min="2575" max="2575" width="21.85546875" style="89" customWidth="1"/>
    <col min="2576" max="2576" width="26" style="89" customWidth="1"/>
    <col min="2577" max="2821" width="11.42578125" style="89"/>
    <col min="2822" max="2822" width="2.85546875" style="89" customWidth="1"/>
    <col min="2823" max="2823" width="28.28515625" style="89" bestFit="1" customWidth="1"/>
    <col min="2824" max="2824" width="14.140625" style="89" customWidth="1"/>
    <col min="2825" max="2825" width="29.42578125" style="89" customWidth="1"/>
    <col min="2826" max="2826" width="38" style="89" customWidth="1"/>
    <col min="2827" max="2827" width="39.140625" style="89" customWidth="1"/>
    <col min="2828" max="2828" width="6.28515625" style="89" customWidth="1"/>
    <col min="2829" max="2829" width="27.140625" style="89" customWidth="1"/>
    <col min="2830" max="2830" width="14.28515625" style="89" customWidth="1"/>
    <col min="2831" max="2831" width="21.85546875" style="89" customWidth="1"/>
    <col min="2832" max="2832" width="26" style="89" customWidth="1"/>
    <col min="2833" max="3077" width="11.42578125" style="89"/>
    <col min="3078" max="3078" width="2.85546875" style="89" customWidth="1"/>
    <col min="3079" max="3079" width="28.28515625" style="89" bestFit="1" customWidth="1"/>
    <col min="3080" max="3080" width="14.140625" style="89" customWidth="1"/>
    <col min="3081" max="3081" width="29.42578125" style="89" customWidth="1"/>
    <col min="3082" max="3082" width="38" style="89" customWidth="1"/>
    <col min="3083" max="3083" width="39.140625" style="89" customWidth="1"/>
    <col min="3084" max="3084" width="6.28515625" style="89" customWidth="1"/>
    <col min="3085" max="3085" width="27.140625" style="89" customWidth="1"/>
    <col min="3086" max="3086" width="14.28515625" style="89" customWidth="1"/>
    <col min="3087" max="3087" width="21.85546875" style="89" customWidth="1"/>
    <col min="3088" max="3088" width="26" style="89" customWidth="1"/>
    <col min="3089" max="3333" width="11.42578125" style="89"/>
    <col min="3334" max="3334" width="2.85546875" style="89" customWidth="1"/>
    <col min="3335" max="3335" width="28.28515625" style="89" bestFit="1" customWidth="1"/>
    <col min="3336" max="3336" width="14.140625" style="89" customWidth="1"/>
    <col min="3337" max="3337" width="29.42578125" style="89" customWidth="1"/>
    <col min="3338" max="3338" width="38" style="89" customWidth="1"/>
    <col min="3339" max="3339" width="39.140625" style="89" customWidth="1"/>
    <col min="3340" max="3340" width="6.28515625" style="89" customWidth="1"/>
    <col min="3341" max="3341" width="27.140625" style="89" customWidth="1"/>
    <col min="3342" max="3342" width="14.28515625" style="89" customWidth="1"/>
    <col min="3343" max="3343" width="21.85546875" style="89" customWidth="1"/>
    <col min="3344" max="3344" width="26" style="89" customWidth="1"/>
    <col min="3345" max="3589" width="11.42578125" style="89"/>
    <col min="3590" max="3590" width="2.85546875" style="89" customWidth="1"/>
    <col min="3591" max="3591" width="28.28515625" style="89" bestFit="1" customWidth="1"/>
    <col min="3592" max="3592" width="14.140625" style="89" customWidth="1"/>
    <col min="3593" max="3593" width="29.42578125" style="89" customWidth="1"/>
    <col min="3594" max="3594" width="38" style="89" customWidth="1"/>
    <col min="3595" max="3595" width="39.140625" style="89" customWidth="1"/>
    <col min="3596" max="3596" width="6.28515625" style="89" customWidth="1"/>
    <col min="3597" max="3597" width="27.140625" style="89" customWidth="1"/>
    <col min="3598" max="3598" width="14.28515625" style="89" customWidth="1"/>
    <col min="3599" max="3599" width="21.85546875" style="89" customWidth="1"/>
    <col min="3600" max="3600" width="26" style="89" customWidth="1"/>
    <col min="3601" max="3845" width="11.42578125" style="89"/>
    <col min="3846" max="3846" width="2.85546875" style="89" customWidth="1"/>
    <col min="3847" max="3847" width="28.28515625" style="89" bestFit="1" customWidth="1"/>
    <col min="3848" max="3848" width="14.140625" style="89" customWidth="1"/>
    <col min="3849" max="3849" width="29.42578125" style="89" customWidth="1"/>
    <col min="3850" max="3850" width="38" style="89" customWidth="1"/>
    <col min="3851" max="3851" width="39.140625" style="89" customWidth="1"/>
    <col min="3852" max="3852" width="6.28515625" style="89" customWidth="1"/>
    <col min="3853" max="3853" width="27.140625" style="89" customWidth="1"/>
    <col min="3854" max="3854" width="14.28515625" style="89" customWidth="1"/>
    <col min="3855" max="3855" width="21.85546875" style="89" customWidth="1"/>
    <col min="3856" max="3856" width="26" style="89" customWidth="1"/>
    <col min="3857" max="4101" width="11.42578125" style="89"/>
    <col min="4102" max="4102" width="2.85546875" style="89" customWidth="1"/>
    <col min="4103" max="4103" width="28.28515625" style="89" bestFit="1" customWidth="1"/>
    <col min="4104" max="4104" width="14.140625" style="89" customWidth="1"/>
    <col min="4105" max="4105" width="29.42578125" style="89" customWidth="1"/>
    <col min="4106" max="4106" width="38" style="89" customWidth="1"/>
    <col min="4107" max="4107" width="39.140625" style="89" customWidth="1"/>
    <col min="4108" max="4108" width="6.28515625" style="89" customWidth="1"/>
    <col min="4109" max="4109" width="27.140625" style="89" customWidth="1"/>
    <col min="4110" max="4110" width="14.28515625" style="89" customWidth="1"/>
    <col min="4111" max="4111" width="21.85546875" style="89" customWidth="1"/>
    <col min="4112" max="4112" width="26" style="89" customWidth="1"/>
    <col min="4113" max="4357" width="11.42578125" style="89"/>
    <col min="4358" max="4358" width="2.85546875" style="89" customWidth="1"/>
    <col min="4359" max="4359" width="28.28515625" style="89" bestFit="1" customWidth="1"/>
    <col min="4360" max="4360" width="14.140625" style="89" customWidth="1"/>
    <col min="4361" max="4361" width="29.42578125" style="89" customWidth="1"/>
    <col min="4362" max="4362" width="38" style="89" customWidth="1"/>
    <col min="4363" max="4363" width="39.140625" style="89" customWidth="1"/>
    <col min="4364" max="4364" width="6.28515625" style="89" customWidth="1"/>
    <col min="4365" max="4365" width="27.140625" style="89" customWidth="1"/>
    <col min="4366" max="4366" width="14.28515625" style="89" customWidth="1"/>
    <col min="4367" max="4367" width="21.85546875" style="89" customWidth="1"/>
    <col min="4368" max="4368" width="26" style="89" customWidth="1"/>
    <col min="4369" max="4613" width="11.42578125" style="89"/>
    <col min="4614" max="4614" width="2.85546875" style="89" customWidth="1"/>
    <col min="4615" max="4615" width="28.28515625" style="89" bestFit="1" customWidth="1"/>
    <col min="4616" max="4616" width="14.140625" style="89" customWidth="1"/>
    <col min="4617" max="4617" width="29.42578125" style="89" customWidth="1"/>
    <col min="4618" max="4618" width="38" style="89" customWidth="1"/>
    <col min="4619" max="4619" width="39.140625" style="89" customWidth="1"/>
    <col min="4620" max="4620" width="6.28515625" style="89" customWidth="1"/>
    <col min="4621" max="4621" width="27.140625" style="89" customWidth="1"/>
    <col min="4622" max="4622" width="14.28515625" style="89" customWidth="1"/>
    <col min="4623" max="4623" width="21.85546875" style="89" customWidth="1"/>
    <col min="4624" max="4624" width="26" style="89" customWidth="1"/>
    <col min="4625" max="4869" width="11.42578125" style="89"/>
    <col min="4870" max="4870" width="2.85546875" style="89" customWidth="1"/>
    <col min="4871" max="4871" width="28.28515625" style="89" bestFit="1" customWidth="1"/>
    <col min="4872" max="4872" width="14.140625" style="89" customWidth="1"/>
    <col min="4873" max="4873" width="29.42578125" style="89" customWidth="1"/>
    <col min="4874" max="4874" width="38" style="89" customWidth="1"/>
    <col min="4875" max="4875" width="39.140625" style="89" customWidth="1"/>
    <col min="4876" max="4876" width="6.28515625" style="89" customWidth="1"/>
    <col min="4877" max="4877" width="27.140625" style="89" customWidth="1"/>
    <col min="4878" max="4878" width="14.28515625" style="89" customWidth="1"/>
    <col min="4879" max="4879" width="21.85546875" style="89" customWidth="1"/>
    <col min="4880" max="4880" width="26" style="89" customWidth="1"/>
    <col min="4881" max="5125" width="11.42578125" style="89"/>
    <col min="5126" max="5126" width="2.85546875" style="89" customWidth="1"/>
    <col min="5127" max="5127" width="28.28515625" style="89" bestFit="1" customWidth="1"/>
    <col min="5128" max="5128" width="14.140625" style="89" customWidth="1"/>
    <col min="5129" max="5129" width="29.42578125" style="89" customWidth="1"/>
    <col min="5130" max="5130" width="38" style="89" customWidth="1"/>
    <col min="5131" max="5131" width="39.140625" style="89" customWidth="1"/>
    <col min="5132" max="5132" width="6.28515625" style="89" customWidth="1"/>
    <col min="5133" max="5133" width="27.140625" style="89" customWidth="1"/>
    <col min="5134" max="5134" width="14.28515625" style="89" customWidth="1"/>
    <col min="5135" max="5135" width="21.85546875" style="89" customWidth="1"/>
    <col min="5136" max="5136" width="26" style="89" customWidth="1"/>
    <col min="5137" max="5381" width="11.42578125" style="89"/>
    <col min="5382" max="5382" width="2.85546875" style="89" customWidth="1"/>
    <col min="5383" max="5383" width="28.28515625" style="89" bestFit="1" customWidth="1"/>
    <col min="5384" max="5384" width="14.140625" style="89" customWidth="1"/>
    <col min="5385" max="5385" width="29.42578125" style="89" customWidth="1"/>
    <col min="5386" max="5386" width="38" style="89" customWidth="1"/>
    <col min="5387" max="5387" width="39.140625" style="89" customWidth="1"/>
    <col min="5388" max="5388" width="6.28515625" style="89" customWidth="1"/>
    <col min="5389" max="5389" width="27.140625" style="89" customWidth="1"/>
    <col min="5390" max="5390" width="14.28515625" style="89" customWidth="1"/>
    <col min="5391" max="5391" width="21.85546875" style="89" customWidth="1"/>
    <col min="5392" max="5392" width="26" style="89" customWidth="1"/>
    <col min="5393" max="5637" width="11.42578125" style="89"/>
    <col min="5638" max="5638" width="2.85546875" style="89" customWidth="1"/>
    <col min="5639" max="5639" width="28.28515625" style="89" bestFit="1" customWidth="1"/>
    <col min="5640" max="5640" width="14.140625" style="89" customWidth="1"/>
    <col min="5641" max="5641" width="29.42578125" style="89" customWidth="1"/>
    <col min="5642" max="5642" width="38" style="89" customWidth="1"/>
    <col min="5643" max="5643" width="39.140625" style="89" customWidth="1"/>
    <col min="5644" max="5644" width="6.28515625" style="89" customWidth="1"/>
    <col min="5645" max="5645" width="27.140625" style="89" customWidth="1"/>
    <col min="5646" max="5646" width="14.28515625" style="89" customWidth="1"/>
    <col min="5647" max="5647" width="21.85546875" style="89" customWidth="1"/>
    <col min="5648" max="5648" width="26" style="89" customWidth="1"/>
    <col min="5649" max="5893" width="11.42578125" style="89"/>
    <col min="5894" max="5894" width="2.85546875" style="89" customWidth="1"/>
    <col min="5895" max="5895" width="28.28515625" style="89" bestFit="1" customWidth="1"/>
    <col min="5896" max="5896" width="14.140625" style="89" customWidth="1"/>
    <col min="5897" max="5897" width="29.42578125" style="89" customWidth="1"/>
    <col min="5898" max="5898" width="38" style="89" customWidth="1"/>
    <col min="5899" max="5899" width="39.140625" style="89" customWidth="1"/>
    <col min="5900" max="5900" width="6.28515625" style="89" customWidth="1"/>
    <col min="5901" max="5901" width="27.140625" style="89" customWidth="1"/>
    <col min="5902" max="5902" width="14.28515625" style="89" customWidth="1"/>
    <col min="5903" max="5903" width="21.85546875" style="89" customWidth="1"/>
    <col min="5904" max="5904" width="26" style="89" customWidth="1"/>
    <col min="5905" max="6149" width="11.42578125" style="89"/>
    <col min="6150" max="6150" width="2.85546875" style="89" customWidth="1"/>
    <col min="6151" max="6151" width="28.28515625" style="89" bestFit="1" customWidth="1"/>
    <col min="6152" max="6152" width="14.140625" style="89" customWidth="1"/>
    <col min="6153" max="6153" width="29.42578125" style="89" customWidth="1"/>
    <col min="6154" max="6154" width="38" style="89" customWidth="1"/>
    <col min="6155" max="6155" width="39.140625" style="89" customWidth="1"/>
    <col min="6156" max="6156" width="6.28515625" style="89" customWidth="1"/>
    <col min="6157" max="6157" width="27.140625" style="89" customWidth="1"/>
    <col min="6158" max="6158" width="14.28515625" style="89" customWidth="1"/>
    <col min="6159" max="6159" width="21.85546875" style="89" customWidth="1"/>
    <col min="6160" max="6160" width="26" style="89" customWidth="1"/>
    <col min="6161" max="6405" width="11.42578125" style="89"/>
    <col min="6406" max="6406" width="2.85546875" style="89" customWidth="1"/>
    <col min="6407" max="6407" width="28.28515625" style="89" bestFit="1" customWidth="1"/>
    <col min="6408" max="6408" width="14.140625" style="89" customWidth="1"/>
    <col min="6409" max="6409" width="29.42578125" style="89" customWidth="1"/>
    <col min="6410" max="6410" width="38" style="89" customWidth="1"/>
    <col min="6411" max="6411" width="39.140625" style="89" customWidth="1"/>
    <col min="6412" max="6412" width="6.28515625" style="89" customWidth="1"/>
    <col min="6413" max="6413" width="27.140625" style="89" customWidth="1"/>
    <col min="6414" max="6414" width="14.28515625" style="89" customWidth="1"/>
    <col min="6415" max="6415" width="21.85546875" style="89" customWidth="1"/>
    <col min="6416" max="6416" width="26" style="89" customWidth="1"/>
    <col min="6417" max="6661" width="11.42578125" style="89"/>
    <col min="6662" max="6662" width="2.85546875" style="89" customWidth="1"/>
    <col min="6663" max="6663" width="28.28515625" style="89" bestFit="1" customWidth="1"/>
    <col min="6664" max="6664" width="14.140625" style="89" customWidth="1"/>
    <col min="6665" max="6665" width="29.42578125" style="89" customWidth="1"/>
    <col min="6666" max="6666" width="38" style="89" customWidth="1"/>
    <col min="6667" max="6667" width="39.140625" style="89" customWidth="1"/>
    <col min="6668" max="6668" width="6.28515625" style="89" customWidth="1"/>
    <col min="6669" max="6669" width="27.140625" style="89" customWidth="1"/>
    <col min="6670" max="6670" width="14.28515625" style="89" customWidth="1"/>
    <col min="6671" max="6671" width="21.85546875" style="89" customWidth="1"/>
    <col min="6672" max="6672" width="26" style="89" customWidth="1"/>
    <col min="6673" max="6917" width="11.42578125" style="89"/>
    <col min="6918" max="6918" width="2.85546875" style="89" customWidth="1"/>
    <col min="6919" max="6919" width="28.28515625" style="89" bestFit="1" customWidth="1"/>
    <col min="6920" max="6920" width="14.140625" style="89" customWidth="1"/>
    <col min="6921" max="6921" width="29.42578125" style="89" customWidth="1"/>
    <col min="6922" max="6922" width="38" style="89" customWidth="1"/>
    <col min="6923" max="6923" width="39.140625" style="89" customWidth="1"/>
    <col min="6924" max="6924" width="6.28515625" style="89" customWidth="1"/>
    <col min="6925" max="6925" width="27.140625" style="89" customWidth="1"/>
    <col min="6926" max="6926" width="14.28515625" style="89" customWidth="1"/>
    <col min="6927" max="6927" width="21.85546875" style="89" customWidth="1"/>
    <col min="6928" max="6928" width="26" style="89" customWidth="1"/>
    <col min="6929" max="7173" width="11.42578125" style="89"/>
    <col min="7174" max="7174" width="2.85546875" style="89" customWidth="1"/>
    <col min="7175" max="7175" width="28.28515625" style="89" bestFit="1" customWidth="1"/>
    <col min="7176" max="7176" width="14.140625" style="89" customWidth="1"/>
    <col min="7177" max="7177" width="29.42578125" style="89" customWidth="1"/>
    <col min="7178" max="7178" width="38" style="89" customWidth="1"/>
    <col min="7179" max="7179" width="39.140625" style="89" customWidth="1"/>
    <col min="7180" max="7180" width="6.28515625" style="89" customWidth="1"/>
    <col min="7181" max="7181" width="27.140625" style="89" customWidth="1"/>
    <col min="7182" max="7182" width="14.28515625" style="89" customWidth="1"/>
    <col min="7183" max="7183" width="21.85546875" style="89" customWidth="1"/>
    <col min="7184" max="7184" width="26" style="89" customWidth="1"/>
    <col min="7185" max="7429" width="11.42578125" style="89"/>
    <col min="7430" max="7430" width="2.85546875" style="89" customWidth="1"/>
    <col min="7431" max="7431" width="28.28515625" style="89" bestFit="1" customWidth="1"/>
    <col min="7432" max="7432" width="14.140625" style="89" customWidth="1"/>
    <col min="7433" max="7433" width="29.42578125" style="89" customWidth="1"/>
    <col min="7434" max="7434" width="38" style="89" customWidth="1"/>
    <col min="7435" max="7435" width="39.140625" style="89" customWidth="1"/>
    <col min="7436" max="7436" width="6.28515625" style="89" customWidth="1"/>
    <col min="7437" max="7437" width="27.140625" style="89" customWidth="1"/>
    <col min="7438" max="7438" width="14.28515625" style="89" customWidth="1"/>
    <col min="7439" max="7439" width="21.85546875" style="89" customWidth="1"/>
    <col min="7440" max="7440" width="26" style="89" customWidth="1"/>
    <col min="7441" max="7685" width="11.42578125" style="89"/>
    <col min="7686" max="7686" width="2.85546875" style="89" customWidth="1"/>
    <col min="7687" max="7687" width="28.28515625" style="89" bestFit="1" customWidth="1"/>
    <col min="7688" max="7688" width="14.140625" style="89" customWidth="1"/>
    <col min="7689" max="7689" width="29.42578125" style="89" customWidth="1"/>
    <col min="7690" max="7690" width="38" style="89" customWidth="1"/>
    <col min="7691" max="7691" width="39.140625" style="89" customWidth="1"/>
    <col min="7692" max="7692" width="6.28515625" style="89" customWidth="1"/>
    <col min="7693" max="7693" width="27.140625" style="89" customWidth="1"/>
    <col min="7694" max="7694" width="14.28515625" style="89" customWidth="1"/>
    <col min="7695" max="7695" width="21.85546875" style="89" customWidth="1"/>
    <col min="7696" max="7696" width="26" style="89" customWidth="1"/>
    <col min="7697" max="7941" width="11.42578125" style="89"/>
    <col min="7942" max="7942" width="2.85546875" style="89" customWidth="1"/>
    <col min="7943" max="7943" width="28.28515625" style="89" bestFit="1" customWidth="1"/>
    <col min="7944" max="7944" width="14.140625" style="89" customWidth="1"/>
    <col min="7945" max="7945" width="29.42578125" style="89" customWidth="1"/>
    <col min="7946" max="7946" width="38" style="89" customWidth="1"/>
    <col min="7947" max="7947" width="39.140625" style="89" customWidth="1"/>
    <col min="7948" max="7948" width="6.28515625" style="89" customWidth="1"/>
    <col min="7949" max="7949" width="27.140625" style="89" customWidth="1"/>
    <col min="7950" max="7950" width="14.28515625" style="89" customWidth="1"/>
    <col min="7951" max="7951" width="21.85546875" style="89" customWidth="1"/>
    <col min="7952" max="7952" width="26" style="89" customWidth="1"/>
    <col min="7953" max="8197" width="11.42578125" style="89"/>
    <col min="8198" max="8198" width="2.85546875" style="89" customWidth="1"/>
    <col min="8199" max="8199" width="28.28515625" style="89" bestFit="1" customWidth="1"/>
    <col min="8200" max="8200" width="14.140625" style="89" customWidth="1"/>
    <col min="8201" max="8201" width="29.42578125" style="89" customWidth="1"/>
    <col min="8202" max="8202" width="38" style="89" customWidth="1"/>
    <col min="8203" max="8203" width="39.140625" style="89" customWidth="1"/>
    <col min="8204" max="8204" width="6.28515625" style="89" customWidth="1"/>
    <col min="8205" max="8205" width="27.140625" style="89" customWidth="1"/>
    <col min="8206" max="8206" width="14.28515625" style="89" customWidth="1"/>
    <col min="8207" max="8207" width="21.85546875" style="89" customWidth="1"/>
    <col min="8208" max="8208" width="26" style="89" customWidth="1"/>
    <col min="8209" max="8453" width="11.42578125" style="89"/>
    <col min="8454" max="8454" width="2.85546875" style="89" customWidth="1"/>
    <col min="8455" max="8455" width="28.28515625" style="89" bestFit="1" customWidth="1"/>
    <col min="8456" max="8456" width="14.140625" style="89" customWidth="1"/>
    <col min="8457" max="8457" width="29.42578125" style="89" customWidth="1"/>
    <col min="8458" max="8458" width="38" style="89" customWidth="1"/>
    <col min="8459" max="8459" width="39.140625" style="89" customWidth="1"/>
    <col min="8460" max="8460" width="6.28515625" style="89" customWidth="1"/>
    <col min="8461" max="8461" width="27.140625" style="89" customWidth="1"/>
    <col min="8462" max="8462" width="14.28515625" style="89" customWidth="1"/>
    <col min="8463" max="8463" width="21.85546875" style="89" customWidth="1"/>
    <col min="8464" max="8464" width="26" style="89" customWidth="1"/>
    <col min="8465" max="8709" width="11.42578125" style="89"/>
    <col min="8710" max="8710" width="2.85546875" style="89" customWidth="1"/>
    <col min="8711" max="8711" width="28.28515625" style="89" bestFit="1" customWidth="1"/>
    <col min="8712" max="8712" width="14.140625" style="89" customWidth="1"/>
    <col min="8713" max="8713" width="29.42578125" style="89" customWidth="1"/>
    <col min="8714" max="8714" width="38" style="89" customWidth="1"/>
    <col min="8715" max="8715" width="39.140625" style="89" customWidth="1"/>
    <col min="8716" max="8716" width="6.28515625" style="89" customWidth="1"/>
    <col min="8717" max="8717" width="27.140625" style="89" customWidth="1"/>
    <col min="8718" max="8718" width="14.28515625" style="89" customWidth="1"/>
    <col min="8719" max="8719" width="21.85546875" style="89" customWidth="1"/>
    <col min="8720" max="8720" width="26" style="89" customWidth="1"/>
    <col min="8721" max="8965" width="11.42578125" style="89"/>
    <col min="8966" max="8966" width="2.85546875" style="89" customWidth="1"/>
    <col min="8967" max="8967" width="28.28515625" style="89" bestFit="1" customWidth="1"/>
    <col min="8968" max="8968" width="14.140625" style="89" customWidth="1"/>
    <col min="8969" max="8969" width="29.42578125" style="89" customWidth="1"/>
    <col min="8970" max="8970" width="38" style="89" customWidth="1"/>
    <col min="8971" max="8971" width="39.140625" style="89" customWidth="1"/>
    <col min="8972" max="8972" width="6.28515625" style="89" customWidth="1"/>
    <col min="8973" max="8973" width="27.140625" style="89" customWidth="1"/>
    <col min="8974" max="8974" width="14.28515625" style="89" customWidth="1"/>
    <col min="8975" max="8975" width="21.85546875" style="89" customWidth="1"/>
    <col min="8976" max="8976" width="26" style="89" customWidth="1"/>
    <col min="8977" max="9221" width="11.42578125" style="89"/>
    <col min="9222" max="9222" width="2.85546875" style="89" customWidth="1"/>
    <col min="9223" max="9223" width="28.28515625" style="89" bestFit="1" customWidth="1"/>
    <col min="9224" max="9224" width="14.140625" style="89" customWidth="1"/>
    <col min="9225" max="9225" width="29.42578125" style="89" customWidth="1"/>
    <col min="9226" max="9226" width="38" style="89" customWidth="1"/>
    <col min="9227" max="9227" width="39.140625" style="89" customWidth="1"/>
    <col min="9228" max="9228" width="6.28515625" style="89" customWidth="1"/>
    <col min="9229" max="9229" width="27.140625" style="89" customWidth="1"/>
    <col min="9230" max="9230" width="14.28515625" style="89" customWidth="1"/>
    <col min="9231" max="9231" width="21.85546875" style="89" customWidth="1"/>
    <col min="9232" max="9232" width="26" style="89" customWidth="1"/>
    <col min="9233" max="9477" width="11.42578125" style="89"/>
    <col min="9478" max="9478" width="2.85546875" style="89" customWidth="1"/>
    <col min="9479" max="9479" width="28.28515625" style="89" bestFit="1" customWidth="1"/>
    <col min="9480" max="9480" width="14.140625" style="89" customWidth="1"/>
    <col min="9481" max="9481" width="29.42578125" style="89" customWidth="1"/>
    <col min="9482" max="9482" width="38" style="89" customWidth="1"/>
    <col min="9483" max="9483" width="39.140625" style="89" customWidth="1"/>
    <col min="9484" max="9484" width="6.28515625" style="89" customWidth="1"/>
    <col min="9485" max="9485" width="27.140625" style="89" customWidth="1"/>
    <col min="9486" max="9486" width="14.28515625" style="89" customWidth="1"/>
    <col min="9487" max="9487" width="21.85546875" style="89" customWidth="1"/>
    <col min="9488" max="9488" width="26" style="89" customWidth="1"/>
    <col min="9489" max="9733" width="11.42578125" style="89"/>
    <col min="9734" max="9734" width="2.85546875" style="89" customWidth="1"/>
    <col min="9735" max="9735" width="28.28515625" style="89" bestFit="1" customWidth="1"/>
    <col min="9736" max="9736" width="14.140625" style="89" customWidth="1"/>
    <col min="9737" max="9737" width="29.42578125" style="89" customWidth="1"/>
    <col min="9738" max="9738" width="38" style="89" customWidth="1"/>
    <col min="9739" max="9739" width="39.140625" style="89" customWidth="1"/>
    <col min="9740" max="9740" width="6.28515625" style="89" customWidth="1"/>
    <col min="9741" max="9741" width="27.140625" style="89" customWidth="1"/>
    <col min="9742" max="9742" width="14.28515625" style="89" customWidth="1"/>
    <col min="9743" max="9743" width="21.85546875" style="89" customWidth="1"/>
    <col min="9744" max="9744" width="26" style="89" customWidth="1"/>
    <col min="9745" max="9989" width="11.42578125" style="89"/>
    <col min="9990" max="9990" width="2.85546875" style="89" customWidth="1"/>
    <col min="9991" max="9991" width="28.28515625" style="89" bestFit="1" customWidth="1"/>
    <col min="9992" max="9992" width="14.140625" style="89" customWidth="1"/>
    <col min="9993" max="9993" width="29.42578125" style="89" customWidth="1"/>
    <col min="9994" max="9994" width="38" style="89" customWidth="1"/>
    <col min="9995" max="9995" width="39.140625" style="89" customWidth="1"/>
    <col min="9996" max="9996" width="6.28515625" style="89" customWidth="1"/>
    <col min="9997" max="9997" width="27.140625" style="89" customWidth="1"/>
    <col min="9998" max="9998" width="14.28515625" style="89" customWidth="1"/>
    <col min="9999" max="9999" width="21.85546875" style="89" customWidth="1"/>
    <col min="10000" max="10000" width="26" style="89" customWidth="1"/>
    <col min="10001" max="10245" width="11.42578125" style="89"/>
    <col min="10246" max="10246" width="2.85546875" style="89" customWidth="1"/>
    <col min="10247" max="10247" width="28.28515625" style="89" bestFit="1" customWidth="1"/>
    <col min="10248" max="10248" width="14.140625" style="89" customWidth="1"/>
    <col min="10249" max="10249" width="29.42578125" style="89" customWidth="1"/>
    <col min="10250" max="10250" width="38" style="89" customWidth="1"/>
    <col min="10251" max="10251" width="39.140625" style="89" customWidth="1"/>
    <col min="10252" max="10252" width="6.28515625" style="89" customWidth="1"/>
    <col min="10253" max="10253" width="27.140625" style="89" customWidth="1"/>
    <col min="10254" max="10254" width="14.28515625" style="89" customWidth="1"/>
    <col min="10255" max="10255" width="21.85546875" style="89" customWidth="1"/>
    <col min="10256" max="10256" width="26" style="89" customWidth="1"/>
    <col min="10257" max="10501" width="11.42578125" style="89"/>
    <col min="10502" max="10502" width="2.85546875" style="89" customWidth="1"/>
    <col min="10503" max="10503" width="28.28515625" style="89" bestFit="1" customWidth="1"/>
    <col min="10504" max="10504" width="14.140625" style="89" customWidth="1"/>
    <col min="10505" max="10505" width="29.42578125" style="89" customWidth="1"/>
    <col min="10506" max="10506" width="38" style="89" customWidth="1"/>
    <col min="10507" max="10507" width="39.140625" style="89" customWidth="1"/>
    <col min="10508" max="10508" width="6.28515625" style="89" customWidth="1"/>
    <col min="10509" max="10509" width="27.140625" style="89" customWidth="1"/>
    <col min="10510" max="10510" width="14.28515625" style="89" customWidth="1"/>
    <col min="10511" max="10511" width="21.85546875" style="89" customWidth="1"/>
    <col min="10512" max="10512" width="26" style="89" customWidth="1"/>
    <col min="10513" max="10757" width="11.42578125" style="89"/>
    <col min="10758" max="10758" width="2.85546875" style="89" customWidth="1"/>
    <col min="10759" max="10759" width="28.28515625" style="89" bestFit="1" customWidth="1"/>
    <col min="10760" max="10760" width="14.140625" style="89" customWidth="1"/>
    <col min="10761" max="10761" width="29.42578125" style="89" customWidth="1"/>
    <col min="10762" max="10762" width="38" style="89" customWidth="1"/>
    <col min="10763" max="10763" width="39.140625" style="89" customWidth="1"/>
    <col min="10764" max="10764" width="6.28515625" style="89" customWidth="1"/>
    <col min="10765" max="10765" width="27.140625" style="89" customWidth="1"/>
    <col min="10766" max="10766" width="14.28515625" style="89" customWidth="1"/>
    <col min="10767" max="10767" width="21.85546875" style="89" customWidth="1"/>
    <col min="10768" max="10768" width="26" style="89" customWidth="1"/>
    <col min="10769" max="11013" width="11.42578125" style="89"/>
    <col min="11014" max="11014" width="2.85546875" style="89" customWidth="1"/>
    <col min="11015" max="11015" width="28.28515625" style="89" bestFit="1" customWidth="1"/>
    <col min="11016" max="11016" width="14.140625" style="89" customWidth="1"/>
    <col min="11017" max="11017" width="29.42578125" style="89" customWidth="1"/>
    <col min="11018" max="11018" width="38" style="89" customWidth="1"/>
    <col min="11019" max="11019" width="39.140625" style="89" customWidth="1"/>
    <col min="11020" max="11020" width="6.28515625" style="89" customWidth="1"/>
    <col min="11021" max="11021" width="27.140625" style="89" customWidth="1"/>
    <col min="11022" max="11022" width="14.28515625" style="89" customWidth="1"/>
    <col min="11023" max="11023" width="21.85546875" style="89" customWidth="1"/>
    <col min="11024" max="11024" width="26" style="89" customWidth="1"/>
    <col min="11025" max="11269" width="11.42578125" style="89"/>
    <col min="11270" max="11270" width="2.85546875" style="89" customWidth="1"/>
    <col min="11271" max="11271" width="28.28515625" style="89" bestFit="1" customWidth="1"/>
    <col min="11272" max="11272" width="14.140625" style="89" customWidth="1"/>
    <col min="11273" max="11273" width="29.42578125" style="89" customWidth="1"/>
    <col min="11274" max="11274" width="38" style="89" customWidth="1"/>
    <col min="11275" max="11275" width="39.140625" style="89" customWidth="1"/>
    <col min="11276" max="11276" width="6.28515625" style="89" customWidth="1"/>
    <col min="11277" max="11277" width="27.140625" style="89" customWidth="1"/>
    <col min="11278" max="11278" width="14.28515625" style="89" customWidth="1"/>
    <col min="11279" max="11279" width="21.85546875" style="89" customWidth="1"/>
    <col min="11280" max="11280" width="26" style="89" customWidth="1"/>
    <col min="11281" max="11525" width="11.42578125" style="89"/>
    <col min="11526" max="11526" width="2.85546875" style="89" customWidth="1"/>
    <col min="11527" max="11527" width="28.28515625" style="89" bestFit="1" customWidth="1"/>
    <col min="11528" max="11528" width="14.140625" style="89" customWidth="1"/>
    <col min="11529" max="11529" width="29.42578125" style="89" customWidth="1"/>
    <col min="11530" max="11530" width="38" style="89" customWidth="1"/>
    <col min="11531" max="11531" width="39.140625" style="89" customWidth="1"/>
    <col min="11532" max="11532" width="6.28515625" style="89" customWidth="1"/>
    <col min="11533" max="11533" width="27.140625" style="89" customWidth="1"/>
    <col min="11534" max="11534" width="14.28515625" style="89" customWidth="1"/>
    <col min="11535" max="11535" width="21.85546875" style="89" customWidth="1"/>
    <col min="11536" max="11536" width="26" style="89" customWidth="1"/>
    <col min="11537" max="11781" width="11.42578125" style="89"/>
    <col min="11782" max="11782" width="2.85546875" style="89" customWidth="1"/>
    <col min="11783" max="11783" width="28.28515625" style="89" bestFit="1" customWidth="1"/>
    <col min="11784" max="11784" width="14.140625" style="89" customWidth="1"/>
    <col min="11785" max="11785" width="29.42578125" style="89" customWidth="1"/>
    <col min="11786" max="11786" width="38" style="89" customWidth="1"/>
    <col min="11787" max="11787" width="39.140625" style="89" customWidth="1"/>
    <col min="11788" max="11788" width="6.28515625" style="89" customWidth="1"/>
    <col min="11789" max="11789" width="27.140625" style="89" customWidth="1"/>
    <col min="11790" max="11790" width="14.28515625" style="89" customWidth="1"/>
    <col min="11791" max="11791" width="21.85546875" style="89" customWidth="1"/>
    <col min="11792" max="11792" width="26" style="89" customWidth="1"/>
    <col min="11793" max="12037" width="11.42578125" style="89"/>
    <col min="12038" max="12038" width="2.85546875" style="89" customWidth="1"/>
    <col min="12039" max="12039" width="28.28515625" style="89" bestFit="1" customWidth="1"/>
    <col min="12040" max="12040" width="14.140625" style="89" customWidth="1"/>
    <col min="12041" max="12041" width="29.42578125" style="89" customWidth="1"/>
    <col min="12042" max="12042" width="38" style="89" customWidth="1"/>
    <col min="12043" max="12043" width="39.140625" style="89" customWidth="1"/>
    <col min="12044" max="12044" width="6.28515625" style="89" customWidth="1"/>
    <col min="12045" max="12045" width="27.140625" style="89" customWidth="1"/>
    <col min="12046" max="12046" width="14.28515625" style="89" customWidth="1"/>
    <col min="12047" max="12047" width="21.85546875" style="89" customWidth="1"/>
    <col min="12048" max="12048" width="26" style="89" customWidth="1"/>
    <col min="12049" max="12293" width="11.42578125" style="89"/>
    <col min="12294" max="12294" width="2.85546875" style="89" customWidth="1"/>
    <col min="12295" max="12295" width="28.28515625" style="89" bestFit="1" customWidth="1"/>
    <col min="12296" max="12296" width="14.140625" style="89" customWidth="1"/>
    <col min="12297" max="12297" width="29.42578125" style="89" customWidth="1"/>
    <col min="12298" max="12298" width="38" style="89" customWidth="1"/>
    <col min="12299" max="12299" width="39.140625" style="89" customWidth="1"/>
    <col min="12300" max="12300" width="6.28515625" style="89" customWidth="1"/>
    <col min="12301" max="12301" width="27.140625" style="89" customWidth="1"/>
    <col min="12302" max="12302" width="14.28515625" style="89" customWidth="1"/>
    <col min="12303" max="12303" width="21.85546875" style="89" customWidth="1"/>
    <col min="12304" max="12304" width="26" style="89" customWidth="1"/>
    <col min="12305" max="12549" width="11.42578125" style="89"/>
    <col min="12550" max="12550" width="2.85546875" style="89" customWidth="1"/>
    <col min="12551" max="12551" width="28.28515625" style="89" bestFit="1" customWidth="1"/>
    <col min="12552" max="12552" width="14.140625" style="89" customWidth="1"/>
    <col min="12553" max="12553" width="29.42578125" style="89" customWidth="1"/>
    <col min="12554" max="12554" width="38" style="89" customWidth="1"/>
    <col min="12555" max="12555" width="39.140625" style="89" customWidth="1"/>
    <col min="12556" max="12556" width="6.28515625" style="89" customWidth="1"/>
    <col min="12557" max="12557" width="27.140625" style="89" customWidth="1"/>
    <col min="12558" max="12558" width="14.28515625" style="89" customWidth="1"/>
    <col min="12559" max="12559" width="21.85546875" style="89" customWidth="1"/>
    <col min="12560" max="12560" width="26" style="89" customWidth="1"/>
    <col min="12561" max="12805" width="11.42578125" style="89"/>
    <col min="12806" max="12806" width="2.85546875" style="89" customWidth="1"/>
    <col min="12807" max="12807" width="28.28515625" style="89" bestFit="1" customWidth="1"/>
    <col min="12808" max="12808" width="14.140625" style="89" customWidth="1"/>
    <col min="12809" max="12809" width="29.42578125" style="89" customWidth="1"/>
    <col min="12810" max="12810" width="38" style="89" customWidth="1"/>
    <col min="12811" max="12811" width="39.140625" style="89" customWidth="1"/>
    <col min="12812" max="12812" width="6.28515625" style="89" customWidth="1"/>
    <col min="12813" max="12813" width="27.140625" style="89" customWidth="1"/>
    <col min="12814" max="12814" width="14.28515625" style="89" customWidth="1"/>
    <col min="12815" max="12815" width="21.85546875" style="89" customWidth="1"/>
    <col min="12816" max="12816" width="26" style="89" customWidth="1"/>
    <col min="12817" max="13061" width="11.42578125" style="89"/>
    <col min="13062" max="13062" width="2.85546875" style="89" customWidth="1"/>
    <col min="13063" max="13063" width="28.28515625" style="89" bestFit="1" customWidth="1"/>
    <col min="13064" max="13064" width="14.140625" style="89" customWidth="1"/>
    <col min="13065" max="13065" width="29.42578125" style="89" customWidth="1"/>
    <col min="13066" max="13066" width="38" style="89" customWidth="1"/>
    <col min="13067" max="13067" width="39.140625" style="89" customWidth="1"/>
    <col min="13068" max="13068" width="6.28515625" style="89" customWidth="1"/>
    <col min="13069" max="13069" width="27.140625" style="89" customWidth="1"/>
    <col min="13070" max="13070" width="14.28515625" style="89" customWidth="1"/>
    <col min="13071" max="13071" width="21.85546875" style="89" customWidth="1"/>
    <col min="13072" max="13072" width="26" style="89" customWidth="1"/>
    <col min="13073" max="13317" width="11.42578125" style="89"/>
    <col min="13318" max="13318" width="2.85546875" style="89" customWidth="1"/>
    <col min="13319" max="13319" width="28.28515625" style="89" bestFit="1" customWidth="1"/>
    <col min="13320" max="13320" width="14.140625" style="89" customWidth="1"/>
    <col min="13321" max="13321" width="29.42578125" style="89" customWidth="1"/>
    <col min="13322" max="13322" width="38" style="89" customWidth="1"/>
    <col min="13323" max="13323" width="39.140625" style="89" customWidth="1"/>
    <col min="13324" max="13324" width="6.28515625" style="89" customWidth="1"/>
    <col min="13325" max="13325" width="27.140625" style="89" customWidth="1"/>
    <col min="13326" max="13326" width="14.28515625" style="89" customWidth="1"/>
    <col min="13327" max="13327" width="21.85546875" style="89" customWidth="1"/>
    <col min="13328" max="13328" width="26" style="89" customWidth="1"/>
    <col min="13329" max="13573" width="11.42578125" style="89"/>
    <col min="13574" max="13574" width="2.85546875" style="89" customWidth="1"/>
    <col min="13575" max="13575" width="28.28515625" style="89" bestFit="1" customWidth="1"/>
    <col min="13576" max="13576" width="14.140625" style="89" customWidth="1"/>
    <col min="13577" max="13577" width="29.42578125" style="89" customWidth="1"/>
    <col min="13578" max="13578" width="38" style="89" customWidth="1"/>
    <col min="13579" max="13579" width="39.140625" style="89" customWidth="1"/>
    <col min="13580" max="13580" width="6.28515625" style="89" customWidth="1"/>
    <col min="13581" max="13581" width="27.140625" style="89" customWidth="1"/>
    <col min="13582" max="13582" width="14.28515625" style="89" customWidth="1"/>
    <col min="13583" max="13583" width="21.85546875" style="89" customWidth="1"/>
    <col min="13584" max="13584" width="26" style="89" customWidth="1"/>
    <col min="13585" max="13829" width="11.42578125" style="89"/>
    <col min="13830" max="13830" width="2.85546875" style="89" customWidth="1"/>
    <col min="13831" max="13831" width="28.28515625" style="89" bestFit="1" customWidth="1"/>
    <col min="13832" max="13832" width="14.140625" style="89" customWidth="1"/>
    <col min="13833" max="13833" width="29.42578125" style="89" customWidth="1"/>
    <col min="13834" max="13834" width="38" style="89" customWidth="1"/>
    <col min="13835" max="13835" width="39.140625" style="89" customWidth="1"/>
    <col min="13836" max="13836" width="6.28515625" style="89" customWidth="1"/>
    <col min="13837" max="13837" width="27.140625" style="89" customWidth="1"/>
    <col min="13838" max="13838" width="14.28515625" style="89" customWidth="1"/>
    <col min="13839" max="13839" width="21.85546875" style="89" customWidth="1"/>
    <col min="13840" max="13840" width="26" style="89" customWidth="1"/>
    <col min="13841" max="14085" width="11.42578125" style="89"/>
    <col min="14086" max="14086" width="2.85546875" style="89" customWidth="1"/>
    <col min="14087" max="14087" width="28.28515625" style="89" bestFit="1" customWidth="1"/>
    <col min="14088" max="14088" width="14.140625" style="89" customWidth="1"/>
    <col min="14089" max="14089" width="29.42578125" style="89" customWidth="1"/>
    <col min="14090" max="14090" width="38" style="89" customWidth="1"/>
    <col min="14091" max="14091" width="39.140625" style="89" customWidth="1"/>
    <col min="14092" max="14092" width="6.28515625" style="89" customWidth="1"/>
    <col min="14093" max="14093" width="27.140625" style="89" customWidth="1"/>
    <col min="14094" max="14094" width="14.28515625" style="89" customWidth="1"/>
    <col min="14095" max="14095" width="21.85546875" style="89" customWidth="1"/>
    <col min="14096" max="14096" width="26" style="89" customWidth="1"/>
    <col min="14097" max="14341" width="11.42578125" style="89"/>
    <col min="14342" max="14342" width="2.85546875" style="89" customWidth="1"/>
    <col min="14343" max="14343" width="28.28515625" style="89" bestFit="1" customWidth="1"/>
    <col min="14344" max="14344" width="14.140625" style="89" customWidth="1"/>
    <col min="14345" max="14345" width="29.42578125" style="89" customWidth="1"/>
    <col min="14346" max="14346" width="38" style="89" customWidth="1"/>
    <col min="14347" max="14347" width="39.140625" style="89" customWidth="1"/>
    <col min="14348" max="14348" width="6.28515625" style="89" customWidth="1"/>
    <col min="14349" max="14349" width="27.140625" style="89" customWidth="1"/>
    <col min="14350" max="14350" width="14.28515625" style="89" customWidth="1"/>
    <col min="14351" max="14351" width="21.85546875" style="89" customWidth="1"/>
    <col min="14352" max="14352" width="26" style="89" customWidth="1"/>
    <col min="14353" max="14597" width="11.42578125" style="89"/>
    <col min="14598" max="14598" width="2.85546875" style="89" customWidth="1"/>
    <col min="14599" max="14599" width="28.28515625" style="89" bestFit="1" customWidth="1"/>
    <col min="14600" max="14600" width="14.140625" style="89" customWidth="1"/>
    <col min="14601" max="14601" width="29.42578125" style="89" customWidth="1"/>
    <col min="14602" max="14602" width="38" style="89" customWidth="1"/>
    <col min="14603" max="14603" width="39.140625" style="89" customWidth="1"/>
    <col min="14604" max="14604" width="6.28515625" style="89" customWidth="1"/>
    <col min="14605" max="14605" width="27.140625" style="89" customWidth="1"/>
    <col min="14606" max="14606" width="14.28515625" style="89" customWidth="1"/>
    <col min="14607" max="14607" width="21.85546875" style="89" customWidth="1"/>
    <col min="14608" max="14608" width="26" style="89" customWidth="1"/>
    <col min="14609" max="14853" width="11.42578125" style="89"/>
    <col min="14854" max="14854" width="2.85546875" style="89" customWidth="1"/>
    <col min="14855" max="14855" width="28.28515625" style="89" bestFit="1" customWidth="1"/>
    <col min="14856" max="14856" width="14.140625" style="89" customWidth="1"/>
    <col min="14857" max="14857" width="29.42578125" style="89" customWidth="1"/>
    <col min="14858" max="14858" width="38" style="89" customWidth="1"/>
    <col min="14859" max="14859" width="39.140625" style="89" customWidth="1"/>
    <col min="14860" max="14860" width="6.28515625" style="89" customWidth="1"/>
    <col min="14861" max="14861" width="27.140625" style="89" customWidth="1"/>
    <col min="14862" max="14862" width="14.28515625" style="89" customWidth="1"/>
    <col min="14863" max="14863" width="21.85546875" style="89" customWidth="1"/>
    <col min="14864" max="14864" width="26" style="89" customWidth="1"/>
    <col min="14865" max="15109" width="11.42578125" style="89"/>
    <col min="15110" max="15110" width="2.85546875" style="89" customWidth="1"/>
    <col min="15111" max="15111" width="28.28515625" style="89" bestFit="1" customWidth="1"/>
    <col min="15112" max="15112" width="14.140625" style="89" customWidth="1"/>
    <col min="15113" max="15113" width="29.42578125" style="89" customWidth="1"/>
    <col min="15114" max="15114" width="38" style="89" customWidth="1"/>
    <col min="15115" max="15115" width="39.140625" style="89" customWidth="1"/>
    <col min="15116" max="15116" width="6.28515625" style="89" customWidth="1"/>
    <col min="15117" max="15117" width="27.140625" style="89" customWidth="1"/>
    <col min="15118" max="15118" width="14.28515625" style="89" customWidth="1"/>
    <col min="15119" max="15119" width="21.85546875" style="89" customWidth="1"/>
    <col min="15120" max="15120" width="26" style="89" customWidth="1"/>
    <col min="15121" max="15365" width="11.42578125" style="89"/>
    <col min="15366" max="15366" width="2.85546875" style="89" customWidth="1"/>
    <col min="15367" max="15367" width="28.28515625" style="89" bestFit="1" customWidth="1"/>
    <col min="15368" max="15368" width="14.140625" style="89" customWidth="1"/>
    <col min="15369" max="15369" width="29.42578125" style="89" customWidth="1"/>
    <col min="15370" max="15370" width="38" style="89" customWidth="1"/>
    <col min="15371" max="15371" width="39.140625" style="89" customWidth="1"/>
    <col min="15372" max="15372" width="6.28515625" style="89" customWidth="1"/>
    <col min="15373" max="15373" width="27.140625" style="89" customWidth="1"/>
    <col min="15374" max="15374" width="14.28515625" style="89" customWidth="1"/>
    <col min="15375" max="15375" width="21.85546875" style="89" customWidth="1"/>
    <col min="15376" max="15376" width="26" style="89" customWidth="1"/>
    <col min="15377" max="15621" width="11.42578125" style="89"/>
    <col min="15622" max="15622" width="2.85546875" style="89" customWidth="1"/>
    <col min="15623" max="15623" width="28.28515625" style="89" bestFit="1" customWidth="1"/>
    <col min="15624" max="15624" width="14.140625" style="89" customWidth="1"/>
    <col min="15625" max="15625" width="29.42578125" style="89" customWidth="1"/>
    <col min="15626" max="15626" width="38" style="89" customWidth="1"/>
    <col min="15627" max="15627" width="39.140625" style="89" customWidth="1"/>
    <col min="15628" max="15628" width="6.28515625" style="89" customWidth="1"/>
    <col min="15629" max="15629" width="27.140625" style="89" customWidth="1"/>
    <col min="15630" max="15630" width="14.28515625" style="89" customWidth="1"/>
    <col min="15631" max="15631" width="21.85546875" style="89" customWidth="1"/>
    <col min="15632" max="15632" width="26" style="89" customWidth="1"/>
    <col min="15633" max="15877" width="11.42578125" style="89"/>
    <col min="15878" max="15878" width="2.85546875" style="89" customWidth="1"/>
    <col min="15879" max="15879" width="28.28515625" style="89" bestFit="1" customWidth="1"/>
    <col min="15880" max="15880" width="14.140625" style="89" customWidth="1"/>
    <col min="15881" max="15881" width="29.42578125" style="89" customWidth="1"/>
    <col min="15882" max="15882" width="38" style="89" customWidth="1"/>
    <col min="15883" max="15883" width="39.140625" style="89" customWidth="1"/>
    <col min="15884" max="15884" width="6.28515625" style="89" customWidth="1"/>
    <col min="15885" max="15885" width="27.140625" style="89" customWidth="1"/>
    <col min="15886" max="15886" width="14.28515625" style="89" customWidth="1"/>
    <col min="15887" max="15887" width="21.85546875" style="89" customWidth="1"/>
    <col min="15888" max="15888" width="26" style="89" customWidth="1"/>
    <col min="15889" max="16133" width="11.42578125" style="89"/>
    <col min="16134" max="16134" width="2.85546875" style="89" customWidth="1"/>
    <col min="16135" max="16135" width="28.28515625" style="89" bestFit="1" customWidth="1"/>
    <col min="16136" max="16136" width="14.140625" style="89" customWidth="1"/>
    <col min="16137" max="16137" width="29.42578125" style="89" customWidth="1"/>
    <col min="16138" max="16138" width="38" style="89" customWidth="1"/>
    <col min="16139" max="16139" width="39.140625" style="89" customWidth="1"/>
    <col min="16140" max="16140" width="6.28515625" style="89" customWidth="1"/>
    <col min="16141" max="16141" width="27.140625" style="89" customWidth="1"/>
    <col min="16142" max="16142" width="14.28515625" style="89" customWidth="1"/>
    <col min="16143" max="16143" width="21.85546875" style="89" customWidth="1"/>
    <col min="16144" max="16144" width="26" style="89" customWidth="1"/>
    <col min="16145" max="16382" width="11.42578125" style="89"/>
    <col min="16383" max="16384" width="11.42578125" style="89" customWidth="1"/>
  </cols>
  <sheetData>
    <row r="1" spans="1:136" s="535" customFormat="1" x14ac:dyDescent="0.25">
      <c r="L1" s="1006"/>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row>
    <row r="2" spans="1:136" s="14" customFormat="1" ht="18.75" customHeight="1" x14ac:dyDescent="0.25">
      <c r="A2" s="13"/>
      <c r="B2" s="2520" t="s">
        <v>1692</v>
      </c>
      <c r="C2" s="2520"/>
      <c r="D2" s="2520"/>
      <c r="E2" s="2520"/>
      <c r="F2" s="2520"/>
      <c r="G2" s="2520"/>
      <c r="H2" s="2520"/>
      <c r="I2" s="2520"/>
      <c r="J2" s="2520"/>
      <c r="K2" s="2520"/>
      <c r="L2" s="2520"/>
      <c r="M2" s="13"/>
      <c r="N2" s="100"/>
      <c r="O2" s="100"/>
      <c r="P2" s="100"/>
      <c r="Q2" s="100"/>
      <c r="R2" s="100"/>
      <c r="S2" s="100"/>
      <c r="T2" s="100"/>
      <c r="U2" s="100"/>
      <c r="V2" s="100"/>
      <c r="W2" s="100"/>
      <c r="X2" s="100"/>
      <c r="Y2" s="100"/>
      <c r="Z2" s="100"/>
      <c r="AA2" s="100"/>
      <c r="AB2" s="100"/>
      <c r="AC2" s="100"/>
      <c r="AD2" s="100"/>
      <c r="AE2" s="100"/>
      <c r="AF2" s="100"/>
      <c r="AG2" s="100"/>
      <c r="AH2" s="100"/>
      <c r="AI2" s="100"/>
      <c r="AJ2" s="100"/>
      <c r="AK2" s="100"/>
      <c r="AL2" s="100"/>
      <c r="AM2" s="19"/>
      <c r="AN2" s="19"/>
      <c r="AO2" s="19"/>
      <c r="AP2" s="19"/>
      <c r="AQ2" s="20"/>
      <c r="AR2" s="17"/>
      <c r="AS2" s="18"/>
      <c r="AT2" s="19"/>
      <c r="AU2" s="20"/>
      <c r="AV2" s="19"/>
      <c r="AW2" s="20"/>
      <c r="AX2" s="17"/>
      <c r="AY2" s="18"/>
      <c r="AZ2" s="19"/>
      <c r="BA2" s="20"/>
      <c r="BB2" s="20"/>
      <c r="BC2" s="19"/>
      <c r="BD2" s="20"/>
      <c r="BE2" s="21"/>
      <c r="BF2" s="22"/>
      <c r="BG2" s="15"/>
      <c r="BH2" s="100"/>
      <c r="BI2" s="104"/>
      <c r="BJ2" s="104"/>
      <c r="BK2" s="104"/>
      <c r="BL2" s="105"/>
      <c r="BM2" s="105"/>
      <c r="BN2" s="105"/>
      <c r="BO2" s="104"/>
      <c r="BP2" s="104"/>
      <c r="BQ2" s="104"/>
      <c r="BR2" s="104"/>
      <c r="BS2" s="104"/>
      <c r="BT2" s="104"/>
      <c r="BU2" s="104"/>
      <c r="BV2" s="104"/>
      <c r="BW2" s="104"/>
      <c r="BX2" s="104"/>
      <c r="BY2" s="104"/>
      <c r="BZ2" s="104"/>
      <c r="CA2" s="106"/>
      <c r="CB2" s="104"/>
      <c r="CC2" s="104"/>
      <c r="CD2" s="106"/>
      <c r="CE2" s="106"/>
      <c r="CF2" s="106"/>
      <c r="CG2" s="106"/>
      <c r="CH2" s="104"/>
      <c r="CI2" s="104"/>
      <c r="CJ2" s="106"/>
      <c r="CK2" s="106"/>
      <c r="CL2" s="106"/>
      <c r="CM2" s="72"/>
      <c r="CN2" s="23"/>
      <c r="CO2" s="23"/>
      <c r="CP2" s="23"/>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3"/>
      <c r="DZ2" s="23"/>
      <c r="EA2" s="23"/>
      <c r="EB2" s="23"/>
      <c r="EC2" s="23"/>
      <c r="ED2" s="23"/>
      <c r="EE2" s="23"/>
      <c r="EF2" s="23"/>
    </row>
    <row r="3" spans="1:136" s="14" customFormat="1" ht="28.5" customHeight="1" x14ac:dyDescent="0.25">
      <c r="A3" s="13"/>
      <c r="B3" s="2520"/>
      <c r="C3" s="2520"/>
      <c r="D3" s="2520"/>
      <c r="E3" s="2520"/>
      <c r="F3" s="2520"/>
      <c r="G3" s="2520"/>
      <c r="H3" s="2520"/>
      <c r="I3" s="2520"/>
      <c r="J3" s="2520"/>
      <c r="K3" s="2520"/>
      <c r="L3" s="2520"/>
      <c r="M3" s="13"/>
      <c r="N3" s="100"/>
      <c r="O3" s="100"/>
      <c r="P3" s="100"/>
      <c r="Q3" s="100"/>
      <c r="R3" s="100"/>
      <c r="S3" s="100"/>
      <c r="T3" s="100"/>
      <c r="U3" s="100"/>
      <c r="V3" s="100"/>
      <c r="W3" s="100"/>
      <c r="X3" s="100"/>
      <c r="Y3" s="100"/>
      <c r="Z3" s="100"/>
      <c r="AA3" s="100"/>
      <c r="AB3" s="100"/>
      <c r="AC3" s="100"/>
      <c r="AD3" s="100"/>
      <c r="AE3" s="100"/>
      <c r="AF3" s="100"/>
      <c r="AG3" s="100"/>
      <c r="AH3" s="100"/>
      <c r="AI3" s="100"/>
      <c r="AJ3" s="100"/>
      <c r="AK3" s="100"/>
      <c r="AL3" s="100"/>
      <c r="AM3" s="27"/>
      <c r="AN3" s="27"/>
      <c r="AO3" s="27"/>
      <c r="AP3" s="27"/>
      <c r="AQ3" s="28"/>
      <c r="AR3" s="25"/>
      <c r="AS3" s="26"/>
      <c r="AT3" s="27"/>
      <c r="AU3" s="28"/>
      <c r="AV3" s="27"/>
      <c r="AW3" s="28"/>
      <c r="AX3" s="25"/>
      <c r="AY3" s="26"/>
      <c r="AZ3" s="27"/>
      <c r="BA3" s="28"/>
      <c r="BB3" s="28"/>
      <c r="BC3" s="27"/>
      <c r="BD3" s="28"/>
      <c r="BE3" s="29"/>
      <c r="BF3" s="19"/>
      <c r="BG3" s="15"/>
      <c r="BH3" s="100"/>
      <c r="BI3" s="104"/>
      <c r="BJ3" s="104"/>
      <c r="BK3" s="104"/>
      <c r="BL3" s="105"/>
      <c r="BM3" s="105"/>
      <c r="BN3" s="105"/>
      <c r="BO3" s="104"/>
      <c r="BP3" s="104"/>
      <c r="BQ3" s="104"/>
      <c r="BR3" s="104"/>
      <c r="BS3" s="104"/>
      <c r="BT3" s="104"/>
      <c r="BU3" s="104"/>
      <c r="BV3" s="104"/>
      <c r="BW3" s="104"/>
      <c r="BX3" s="104"/>
      <c r="BY3" s="104"/>
      <c r="BZ3" s="104"/>
      <c r="CA3" s="106"/>
      <c r="CB3" s="104"/>
      <c r="CC3" s="104"/>
      <c r="CD3" s="106"/>
      <c r="CE3" s="106"/>
      <c r="CF3" s="106"/>
      <c r="CG3" s="106"/>
      <c r="CH3" s="104"/>
      <c r="CI3" s="104"/>
      <c r="CJ3" s="106"/>
      <c r="CK3" s="106"/>
      <c r="CL3" s="106"/>
      <c r="CM3" s="72"/>
      <c r="CN3" s="23"/>
      <c r="CO3" s="23"/>
      <c r="CP3" s="23"/>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3"/>
      <c r="DZ3" s="23"/>
      <c r="EA3" s="23"/>
      <c r="EB3" s="23"/>
      <c r="EC3" s="23"/>
      <c r="ED3" s="23"/>
      <c r="EE3" s="23"/>
      <c r="EF3" s="23"/>
    </row>
    <row r="4" spans="1:136" s="13" customFormat="1" ht="18.75" customHeight="1" thickBot="1" x14ac:dyDescent="0.3">
      <c r="A4" s="30"/>
      <c r="B4" s="18"/>
      <c r="C4" s="707"/>
      <c r="D4" s="30"/>
      <c r="E4" s="31"/>
      <c r="F4" s="31"/>
      <c r="G4" s="31"/>
      <c r="H4" s="31"/>
      <c r="I4" s="31"/>
      <c r="J4" s="31"/>
      <c r="K4" s="31"/>
      <c r="L4" s="33"/>
      <c r="M4" s="31"/>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33"/>
      <c r="AN4" s="33"/>
      <c r="AO4" s="33"/>
      <c r="AP4" s="33"/>
      <c r="AQ4" s="34"/>
      <c r="AR4" s="30"/>
      <c r="AS4" s="30"/>
      <c r="AT4" s="33"/>
      <c r="AU4" s="34"/>
      <c r="AV4" s="33"/>
      <c r="AW4" s="34"/>
      <c r="AX4" s="30"/>
      <c r="AY4" s="30"/>
      <c r="AZ4" s="33"/>
      <c r="BA4" s="34"/>
      <c r="BB4" s="34"/>
      <c r="BC4" s="33"/>
      <c r="BD4" s="34"/>
      <c r="BE4" s="37"/>
      <c r="BF4" s="38"/>
      <c r="BG4" s="15"/>
      <c r="BH4" s="100"/>
      <c r="BI4" s="101"/>
      <c r="BJ4" s="101"/>
      <c r="BK4" s="101"/>
      <c r="BL4" s="102"/>
      <c r="BM4" s="102"/>
      <c r="BN4" s="102"/>
      <c r="BO4" s="101"/>
      <c r="BP4" s="101"/>
      <c r="BQ4" s="101"/>
      <c r="BR4" s="101"/>
      <c r="BS4" s="101"/>
      <c r="BT4" s="101"/>
      <c r="BU4" s="101"/>
      <c r="BV4" s="101"/>
      <c r="BW4" s="101"/>
      <c r="BX4" s="101"/>
      <c r="BY4" s="101"/>
      <c r="BZ4" s="101"/>
      <c r="CA4" s="103"/>
      <c r="CB4" s="101"/>
      <c r="CC4" s="101"/>
      <c r="CD4" s="103"/>
      <c r="CE4" s="103"/>
      <c r="CF4" s="103"/>
      <c r="CG4" s="103"/>
      <c r="CH4" s="101"/>
      <c r="CI4" s="101"/>
      <c r="CJ4" s="103"/>
      <c r="CK4" s="103"/>
      <c r="CL4" s="103"/>
      <c r="CM4" s="71"/>
      <c r="CN4" s="16"/>
      <c r="CO4" s="16"/>
      <c r="CP4" s="16"/>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6"/>
      <c r="DZ4" s="16"/>
      <c r="EA4" s="16"/>
      <c r="EB4" s="16"/>
      <c r="EC4" s="16"/>
      <c r="ED4" s="16"/>
      <c r="EE4" s="16"/>
      <c r="EF4" s="16"/>
    </row>
    <row r="5" spans="1:136" s="14" customFormat="1" ht="18.75" customHeight="1" x14ac:dyDescent="0.25">
      <c r="A5" s="13"/>
      <c r="B5" s="2521" t="s">
        <v>645</v>
      </c>
      <c r="C5" s="2522"/>
      <c r="D5" s="2522"/>
      <c r="E5" s="2522"/>
      <c r="F5" s="2522"/>
      <c r="G5" s="2522"/>
      <c r="H5" s="2522"/>
      <c r="I5" s="2522"/>
      <c r="J5" s="2522"/>
      <c r="K5" s="2522"/>
      <c r="L5" s="2523"/>
      <c r="M5" s="13"/>
      <c r="N5" s="100"/>
      <c r="O5" s="100"/>
      <c r="P5" s="100"/>
      <c r="Q5" s="100"/>
      <c r="R5" s="100"/>
      <c r="S5" s="100"/>
      <c r="T5" s="100"/>
      <c r="U5" s="100"/>
      <c r="V5" s="100"/>
      <c r="W5" s="100"/>
      <c r="X5" s="100"/>
      <c r="Y5" s="100"/>
      <c r="Z5" s="100"/>
      <c r="AA5" s="100"/>
      <c r="AB5" s="100"/>
      <c r="AC5" s="100"/>
      <c r="AD5" s="100"/>
      <c r="AE5" s="100"/>
      <c r="AF5" s="100"/>
      <c r="AG5" s="100"/>
      <c r="AH5" s="100"/>
      <c r="AI5" s="100"/>
      <c r="AJ5" s="100"/>
      <c r="AK5" s="100"/>
      <c r="AL5" s="100"/>
      <c r="AM5" s="13"/>
      <c r="AN5" s="13"/>
      <c r="AO5" s="13"/>
      <c r="AP5" s="13"/>
      <c r="AQ5" s="13"/>
      <c r="AR5" s="13"/>
      <c r="AS5" s="13"/>
      <c r="AT5" s="13"/>
      <c r="AU5" s="13"/>
      <c r="AV5" s="13"/>
      <c r="AW5" s="13"/>
      <c r="AX5" s="13"/>
      <c r="AY5" s="13"/>
      <c r="AZ5" s="13"/>
      <c r="BA5" s="13"/>
      <c r="BB5" s="13"/>
      <c r="BC5" s="13"/>
      <c r="BD5" s="13"/>
      <c r="BE5" s="13"/>
      <c r="BF5" s="13"/>
      <c r="BG5" s="15"/>
      <c r="BH5" s="100"/>
      <c r="BI5" s="104"/>
      <c r="BJ5" s="104"/>
      <c r="BK5" s="104"/>
      <c r="BL5" s="105"/>
      <c r="BM5" s="105"/>
      <c r="BN5" s="105"/>
      <c r="BO5" s="104"/>
      <c r="BP5" s="104"/>
      <c r="BQ5" s="104"/>
      <c r="BR5" s="104"/>
      <c r="BS5" s="104"/>
      <c r="BT5" s="104"/>
      <c r="BU5" s="104"/>
      <c r="BV5" s="104"/>
      <c r="BW5" s="104"/>
      <c r="BX5" s="104"/>
      <c r="BY5" s="104"/>
      <c r="BZ5" s="104"/>
      <c r="CA5" s="106"/>
      <c r="CB5" s="104"/>
      <c r="CC5" s="104"/>
      <c r="CD5" s="106"/>
      <c r="CE5" s="106"/>
      <c r="CF5" s="106"/>
      <c r="CG5" s="106"/>
      <c r="CH5" s="104"/>
      <c r="CI5" s="104"/>
      <c r="CJ5" s="106"/>
      <c r="CK5" s="106"/>
      <c r="CL5" s="106"/>
      <c r="CM5" s="72"/>
      <c r="CN5" s="23"/>
      <c r="CO5" s="23"/>
      <c r="CP5" s="23"/>
      <c r="CQ5" s="24"/>
      <c r="CR5" s="24"/>
      <c r="CS5" s="24"/>
      <c r="CT5" s="24"/>
      <c r="CU5" s="24"/>
      <c r="CV5" s="24"/>
      <c r="CW5" s="24"/>
      <c r="CX5" s="24"/>
      <c r="CY5" s="24"/>
      <c r="CZ5" s="24"/>
      <c r="DA5" s="24"/>
      <c r="DB5" s="24"/>
      <c r="DC5" s="24"/>
      <c r="DD5" s="24"/>
      <c r="DE5" s="24"/>
      <c r="DF5" s="24"/>
      <c r="DG5" s="24"/>
      <c r="DH5" s="24"/>
      <c r="DI5" s="24"/>
      <c r="DJ5" s="24"/>
      <c r="DK5" s="24"/>
      <c r="DL5" s="24"/>
      <c r="DM5" s="24"/>
      <c r="DN5" s="24"/>
      <c r="DO5" s="24"/>
      <c r="DP5" s="24"/>
      <c r="DQ5" s="24"/>
      <c r="DR5" s="24"/>
      <c r="DS5" s="24"/>
      <c r="DT5" s="24"/>
      <c r="DU5" s="24"/>
      <c r="DV5" s="24"/>
      <c r="DW5" s="24"/>
      <c r="DX5" s="24"/>
      <c r="DY5" s="23"/>
      <c r="DZ5" s="23"/>
      <c r="EA5" s="23"/>
      <c r="EB5" s="23"/>
      <c r="EC5" s="23"/>
      <c r="ED5" s="23"/>
      <c r="EE5" s="23"/>
      <c r="EF5" s="23"/>
    </row>
    <row r="6" spans="1:136" s="14" customFormat="1" x14ac:dyDescent="0.25">
      <c r="A6" s="13"/>
      <c r="B6" s="1819" t="s">
        <v>17</v>
      </c>
      <c r="C6" s="2527" t="str">
        <f>AGROPECUARIO!C6</f>
        <v>CAJICÁ</v>
      </c>
      <c r="D6" s="2528"/>
      <c r="E6" s="2528"/>
      <c r="F6" s="2529"/>
      <c r="G6" s="1820" t="s">
        <v>16</v>
      </c>
      <c r="H6" s="2524">
        <f>AGROPECUARIO!Y6</f>
        <v>0</v>
      </c>
      <c r="I6" s="2525"/>
      <c r="J6" s="2525"/>
      <c r="K6" s="2525"/>
      <c r="L6" s="2526"/>
      <c r="M6" s="13"/>
      <c r="N6" s="100"/>
      <c r="O6" s="100"/>
      <c r="P6" s="100"/>
      <c r="Q6" s="100"/>
      <c r="R6" s="100"/>
      <c r="S6" s="100"/>
      <c r="T6" s="100"/>
      <c r="U6" s="100"/>
      <c r="V6" s="100"/>
      <c r="W6" s="100"/>
      <c r="X6" s="100"/>
      <c r="Y6" s="100"/>
      <c r="Z6" s="100"/>
      <c r="AA6" s="100"/>
      <c r="AB6" s="100"/>
      <c r="AC6" s="100"/>
      <c r="AD6" s="100"/>
      <c r="AE6" s="100"/>
      <c r="AF6" s="100"/>
      <c r="AG6" s="100"/>
      <c r="AH6" s="100"/>
      <c r="AI6" s="100"/>
      <c r="AJ6" s="100"/>
      <c r="AK6" s="100"/>
      <c r="AL6" s="100"/>
      <c r="AM6" s="13"/>
      <c r="AN6" s="13"/>
      <c r="AO6" s="13"/>
      <c r="AP6" s="13"/>
      <c r="AQ6" s="13"/>
      <c r="AR6" s="13"/>
      <c r="AS6" s="13"/>
      <c r="AT6" s="13"/>
      <c r="AU6" s="13"/>
      <c r="AV6" s="13"/>
      <c r="AW6" s="13"/>
      <c r="AX6" s="13"/>
      <c r="AY6" s="13"/>
      <c r="AZ6" s="13"/>
      <c r="BA6" s="13"/>
      <c r="BB6" s="13"/>
      <c r="BC6" s="13"/>
      <c r="BD6" s="13"/>
      <c r="BE6" s="13"/>
      <c r="BF6" s="13"/>
      <c r="BG6" s="15"/>
      <c r="BH6" s="100"/>
      <c r="BI6" s="104"/>
      <c r="BJ6" s="104"/>
      <c r="BK6" s="104"/>
      <c r="BL6" s="105"/>
      <c r="BM6" s="105"/>
      <c r="BN6" s="105"/>
      <c r="BO6" s="104"/>
      <c r="BP6" s="104"/>
      <c r="BQ6" s="104"/>
      <c r="BR6" s="104"/>
      <c r="BS6" s="104"/>
      <c r="BT6" s="104"/>
      <c r="BU6" s="104"/>
      <c r="BV6" s="104"/>
      <c r="BW6" s="104"/>
      <c r="BX6" s="104"/>
      <c r="BY6" s="104"/>
      <c r="BZ6" s="104"/>
      <c r="CA6" s="106"/>
      <c r="CB6" s="104"/>
      <c r="CC6" s="104"/>
      <c r="CD6" s="106"/>
      <c r="CE6" s="106"/>
      <c r="CF6" s="106"/>
      <c r="CG6" s="106"/>
      <c r="CH6" s="104"/>
      <c r="CI6" s="104"/>
      <c r="CJ6" s="106"/>
      <c r="CK6" s="106"/>
      <c r="CL6" s="106"/>
      <c r="CM6" s="72"/>
      <c r="CN6" s="23"/>
      <c r="CO6" s="23"/>
      <c r="CP6" s="23"/>
      <c r="CQ6" s="24"/>
      <c r="CR6" s="24"/>
      <c r="CS6" s="24"/>
      <c r="CT6" s="24"/>
      <c r="CU6" s="24"/>
      <c r="CV6" s="24"/>
      <c r="CW6" s="24"/>
      <c r="CX6" s="24"/>
      <c r="CY6" s="24"/>
      <c r="CZ6" s="24"/>
      <c r="DA6" s="24"/>
      <c r="DB6" s="24"/>
      <c r="DC6" s="24"/>
      <c r="DD6" s="24"/>
      <c r="DE6" s="24"/>
      <c r="DF6" s="24"/>
      <c r="DG6" s="24"/>
      <c r="DH6" s="24"/>
      <c r="DI6" s="24"/>
      <c r="DJ6" s="24"/>
      <c r="DK6" s="24"/>
      <c r="DL6" s="24"/>
      <c r="DM6" s="24"/>
      <c r="DN6" s="24"/>
      <c r="DO6" s="24"/>
      <c r="DP6" s="24"/>
      <c r="DQ6" s="24"/>
      <c r="DR6" s="24"/>
      <c r="DS6" s="24"/>
      <c r="DT6" s="24"/>
      <c r="DU6" s="24"/>
      <c r="DV6" s="24"/>
      <c r="DW6" s="24"/>
      <c r="DX6" s="24"/>
      <c r="DY6" s="23"/>
      <c r="DZ6" s="23"/>
      <c r="EA6" s="23"/>
      <c r="EB6" s="23"/>
      <c r="EC6" s="23"/>
      <c r="ED6" s="23"/>
      <c r="EE6" s="23"/>
      <c r="EF6" s="23"/>
    </row>
    <row r="7" spans="1:136" s="14" customFormat="1" ht="24.6" customHeight="1" x14ac:dyDescent="0.25">
      <c r="A7" s="13"/>
      <c r="B7" s="1819" t="s">
        <v>646</v>
      </c>
      <c r="C7" s="2527">
        <f>AGROPECUARIO!C7</f>
        <v>0</v>
      </c>
      <c r="D7" s="2528"/>
      <c r="E7" s="2528"/>
      <c r="F7" s="2529"/>
      <c r="G7" s="1820" t="s">
        <v>17</v>
      </c>
      <c r="H7" s="2524">
        <f>AGROPECUARIO!Y7</f>
        <v>0</v>
      </c>
      <c r="I7" s="2525"/>
      <c r="J7" s="2525"/>
      <c r="K7" s="2525"/>
      <c r="L7" s="2526"/>
      <c r="M7" s="13"/>
      <c r="N7" s="100"/>
      <c r="O7" s="100"/>
      <c r="P7" s="100"/>
      <c r="Q7" s="100"/>
      <c r="R7" s="100"/>
      <c r="S7" s="100"/>
      <c r="T7" s="100"/>
      <c r="U7" s="100"/>
      <c r="V7" s="100"/>
      <c r="W7" s="100"/>
      <c r="X7" s="100"/>
      <c r="Y7" s="100"/>
      <c r="Z7" s="100"/>
      <c r="AA7" s="100"/>
      <c r="AB7" s="100"/>
      <c r="AC7" s="100"/>
      <c r="AD7" s="100"/>
      <c r="AE7" s="100"/>
      <c r="AF7" s="100"/>
      <c r="AG7" s="100"/>
      <c r="AH7" s="100"/>
      <c r="AI7" s="100"/>
      <c r="AJ7" s="100"/>
      <c r="AK7" s="100"/>
      <c r="AL7" s="100"/>
      <c r="AM7" s="13"/>
      <c r="AN7" s="13"/>
      <c r="AO7" s="13"/>
      <c r="AP7" s="13"/>
      <c r="AQ7" s="13"/>
      <c r="AR7" s="13"/>
      <c r="AS7" s="13"/>
      <c r="AT7" s="13"/>
      <c r="AU7" s="13"/>
      <c r="AV7" s="13"/>
      <c r="AW7" s="13"/>
      <c r="AX7" s="13"/>
      <c r="AY7" s="13"/>
      <c r="AZ7" s="13"/>
      <c r="BA7" s="13"/>
      <c r="BB7" s="13"/>
      <c r="BC7" s="13"/>
      <c r="BD7" s="13"/>
      <c r="BE7" s="13"/>
      <c r="BF7" s="13"/>
      <c r="BG7" s="15"/>
      <c r="BH7" s="100"/>
      <c r="BI7" s="104"/>
      <c r="BJ7" s="104"/>
      <c r="BK7" s="104"/>
      <c r="BL7" s="105"/>
      <c r="BM7" s="105"/>
      <c r="BN7" s="105"/>
      <c r="BO7" s="104"/>
      <c r="BP7" s="104"/>
      <c r="BQ7" s="104"/>
      <c r="BR7" s="104"/>
      <c r="BS7" s="104"/>
      <c r="BT7" s="104"/>
      <c r="BU7" s="104"/>
      <c r="BV7" s="104"/>
      <c r="BW7" s="104"/>
      <c r="BX7" s="104"/>
      <c r="BY7" s="104"/>
      <c r="BZ7" s="104"/>
      <c r="CA7" s="106"/>
      <c r="CB7" s="104"/>
      <c r="CC7" s="104"/>
      <c r="CD7" s="106"/>
      <c r="CE7" s="106"/>
      <c r="CF7" s="106"/>
      <c r="CG7" s="106"/>
      <c r="CH7" s="104"/>
      <c r="CI7" s="104"/>
      <c r="CJ7" s="106"/>
      <c r="CK7" s="106"/>
      <c r="CL7" s="106"/>
      <c r="CM7" s="72"/>
      <c r="CN7" s="23"/>
      <c r="CO7" s="23"/>
      <c r="CP7" s="23"/>
      <c r="CQ7" s="24"/>
      <c r="CR7" s="24"/>
      <c r="CS7" s="24"/>
      <c r="CT7" s="24"/>
      <c r="CU7" s="24"/>
      <c r="CV7" s="24"/>
      <c r="CW7" s="24"/>
      <c r="CX7" s="24"/>
      <c r="CY7" s="24"/>
      <c r="CZ7" s="24"/>
      <c r="DA7" s="24"/>
      <c r="DB7" s="24"/>
      <c r="DC7" s="24"/>
      <c r="DD7" s="24"/>
      <c r="DE7" s="24"/>
      <c r="DF7" s="24"/>
      <c r="DG7" s="24"/>
      <c r="DH7" s="24"/>
      <c r="DI7" s="24"/>
      <c r="DJ7" s="24"/>
      <c r="DK7" s="24"/>
      <c r="DL7" s="24"/>
      <c r="DM7" s="24"/>
      <c r="DN7" s="24"/>
      <c r="DO7" s="24"/>
      <c r="DP7" s="24"/>
      <c r="DQ7" s="24"/>
      <c r="DR7" s="24"/>
      <c r="DS7" s="24"/>
      <c r="DT7" s="24"/>
      <c r="DU7" s="24"/>
      <c r="DV7" s="24"/>
      <c r="DW7" s="24"/>
      <c r="DX7" s="24"/>
      <c r="DY7" s="23"/>
      <c r="DZ7" s="23"/>
      <c r="EA7" s="23"/>
      <c r="EB7" s="23"/>
      <c r="EC7" s="23"/>
      <c r="ED7" s="23"/>
      <c r="EE7" s="23"/>
      <c r="EF7" s="23"/>
    </row>
    <row r="8" spans="1:136" s="14" customFormat="1" x14ac:dyDescent="0.25">
      <c r="A8" s="13"/>
      <c r="B8" s="1819" t="s">
        <v>18</v>
      </c>
      <c r="C8" s="2527">
        <f>AGROPECUARIO!C8</f>
        <v>0</v>
      </c>
      <c r="D8" s="2528"/>
      <c r="E8" s="2528"/>
      <c r="F8" s="2529"/>
      <c r="G8" s="1820" t="s">
        <v>19</v>
      </c>
      <c r="H8" s="2524">
        <f>AGROPECUARIO!Y8</f>
        <v>0</v>
      </c>
      <c r="I8" s="2525"/>
      <c r="J8" s="2525"/>
      <c r="K8" s="2525"/>
      <c r="L8" s="2526"/>
      <c r="M8" s="13"/>
      <c r="N8" s="100"/>
      <c r="O8" s="100"/>
      <c r="P8" s="100"/>
      <c r="Q8" s="100"/>
      <c r="R8" s="100"/>
      <c r="S8" s="100"/>
      <c r="T8" s="100"/>
      <c r="U8" s="100"/>
      <c r="V8" s="100"/>
      <c r="W8" s="100"/>
      <c r="X8" s="100"/>
      <c r="Y8" s="100"/>
      <c r="Z8" s="100"/>
      <c r="AA8" s="100"/>
      <c r="AB8" s="100"/>
      <c r="AC8" s="100"/>
      <c r="AD8" s="100"/>
      <c r="AE8" s="100"/>
      <c r="AF8" s="100"/>
      <c r="AG8" s="100"/>
      <c r="AH8" s="100"/>
      <c r="AI8" s="100"/>
      <c r="AJ8" s="100"/>
      <c r="AK8" s="100"/>
      <c r="AL8" s="100"/>
      <c r="AM8" s="13"/>
      <c r="AN8" s="13"/>
      <c r="AO8" s="13"/>
      <c r="AP8" s="13"/>
      <c r="AQ8" s="13"/>
      <c r="AR8" s="13"/>
      <c r="AS8" s="13"/>
      <c r="AT8" s="13"/>
      <c r="AU8" s="13"/>
      <c r="AV8" s="13"/>
      <c r="AW8" s="13"/>
      <c r="AX8" s="13"/>
      <c r="AY8" s="13"/>
      <c r="AZ8" s="13"/>
      <c r="BA8" s="13"/>
      <c r="BB8" s="13"/>
      <c r="BC8" s="13"/>
      <c r="BD8" s="13"/>
      <c r="BE8" s="13"/>
      <c r="BF8" s="13"/>
      <c r="BG8" s="15"/>
      <c r="BH8" s="100"/>
      <c r="BI8" s="104"/>
      <c r="BJ8" s="104"/>
      <c r="BK8" s="104"/>
      <c r="BL8" s="105"/>
      <c r="BM8" s="105"/>
      <c r="BN8" s="105"/>
      <c r="BO8" s="104"/>
      <c r="BP8" s="104"/>
      <c r="BQ8" s="104"/>
      <c r="BR8" s="104"/>
      <c r="BS8" s="104"/>
      <c r="BT8" s="104"/>
      <c r="BU8" s="104"/>
      <c r="BV8" s="104"/>
      <c r="BW8" s="104"/>
      <c r="BX8" s="104"/>
      <c r="BY8" s="104"/>
      <c r="BZ8" s="104"/>
      <c r="CA8" s="106"/>
      <c r="CB8" s="104"/>
      <c r="CC8" s="104"/>
      <c r="CD8" s="106"/>
      <c r="CE8" s="106"/>
      <c r="CF8" s="106"/>
      <c r="CG8" s="106"/>
      <c r="CH8" s="104"/>
      <c r="CI8" s="104"/>
      <c r="CJ8" s="106"/>
      <c r="CK8" s="106"/>
      <c r="CL8" s="106"/>
      <c r="CM8" s="72"/>
      <c r="CN8" s="23"/>
      <c r="CO8" s="23"/>
      <c r="CP8" s="23"/>
      <c r="CQ8" s="24"/>
      <c r="CR8" s="24"/>
      <c r="CS8" s="24"/>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3"/>
      <c r="DZ8" s="23"/>
      <c r="EA8" s="23"/>
      <c r="EB8" s="23"/>
      <c r="EC8" s="23"/>
      <c r="ED8" s="23"/>
      <c r="EE8" s="23"/>
      <c r="EF8" s="23"/>
    </row>
    <row r="9" spans="1:136" s="14" customFormat="1" x14ac:dyDescent="0.25">
      <c r="A9" s="13"/>
      <c r="B9" s="1819" t="s">
        <v>20</v>
      </c>
      <c r="C9" s="2527">
        <f>AGROPECUARIO!C9</f>
        <v>0</v>
      </c>
      <c r="D9" s="2528"/>
      <c r="E9" s="2528"/>
      <c r="F9" s="2529"/>
      <c r="G9" s="1820" t="s">
        <v>21</v>
      </c>
      <c r="H9" s="2524">
        <f>AGROPECUARIO!Y9</f>
        <v>0</v>
      </c>
      <c r="I9" s="2525"/>
      <c r="J9" s="2525"/>
      <c r="K9" s="2525"/>
      <c r="L9" s="2526"/>
      <c r="M9" s="13"/>
      <c r="N9" s="100"/>
      <c r="O9" s="100"/>
      <c r="P9" s="100"/>
      <c r="Q9" s="100"/>
      <c r="R9" s="100"/>
      <c r="S9" s="100"/>
      <c r="T9" s="100"/>
      <c r="U9" s="100"/>
      <c r="V9" s="100"/>
      <c r="W9" s="100"/>
      <c r="X9" s="100"/>
      <c r="Y9" s="100"/>
      <c r="Z9" s="100"/>
      <c r="AA9" s="100"/>
      <c r="AB9" s="100"/>
      <c r="AC9" s="100"/>
      <c r="AD9" s="100"/>
      <c r="AE9" s="100"/>
      <c r="AF9" s="100"/>
      <c r="AG9" s="100"/>
      <c r="AH9" s="100"/>
      <c r="AI9" s="100"/>
      <c r="AJ9" s="100"/>
      <c r="AK9" s="100"/>
      <c r="AL9" s="100"/>
      <c r="AM9" s="13"/>
      <c r="AN9" s="13"/>
      <c r="AO9" s="13"/>
      <c r="AP9" s="13"/>
      <c r="AQ9" s="13"/>
      <c r="AR9" s="13"/>
      <c r="AS9" s="13"/>
      <c r="AT9" s="13"/>
      <c r="AU9" s="13"/>
      <c r="AV9" s="13"/>
      <c r="AW9" s="13"/>
      <c r="AX9" s="13"/>
      <c r="AY9" s="13"/>
      <c r="AZ9" s="13"/>
      <c r="BA9" s="13"/>
      <c r="BB9" s="13"/>
      <c r="BC9" s="13"/>
      <c r="BD9" s="13"/>
      <c r="BE9" s="13"/>
      <c r="BF9" s="13"/>
      <c r="BG9" s="15"/>
      <c r="BH9" s="100"/>
      <c r="BI9" s="104"/>
      <c r="BJ9" s="104"/>
      <c r="BK9" s="104"/>
      <c r="BL9" s="105"/>
      <c r="BM9" s="105"/>
      <c r="BN9" s="105"/>
      <c r="BO9" s="104"/>
      <c r="BP9" s="104"/>
      <c r="BQ9" s="104"/>
      <c r="BR9" s="104"/>
      <c r="BS9" s="104"/>
      <c r="BT9" s="104"/>
      <c r="BU9" s="104"/>
      <c r="BV9" s="104"/>
      <c r="BW9" s="104"/>
      <c r="BX9" s="104"/>
      <c r="BY9" s="104"/>
      <c r="BZ9" s="104"/>
      <c r="CA9" s="106"/>
      <c r="CB9" s="104"/>
      <c r="CC9" s="104"/>
      <c r="CD9" s="106"/>
      <c r="CE9" s="106"/>
      <c r="CF9" s="106"/>
      <c r="CG9" s="106"/>
      <c r="CH9" s="104"/>
      <c r="CI9" s="104"/>
      <c r="CJ9" s="106"/>
      <c r="CK9" s="106"/>
      <c r="CL9" s="106"/>
      <c r="CM9" s="72"/>
      <c r="CN9" s="23"/>
      <c r="CO9" s="23"/>
      <c r="CP9" s="23"/>
      <c r="CQ9" s="24"/>
      <c r="CR9" s="24"/>
      <c r="CS9" s="24"/>
      <c r="CT9" s="24"/>
      <c r="CU9" s="24"/>
      <c r="CV9" s="24"/>
      <c r="CW9" s="24"/>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4"/>
      <c r="DY9" s="23"/>
      <c r="DZ9" s="23"/>
      <c r="EA9" s="23"/>
      <c r="EB9" s="23"/>
      <c r="EC9" s="23"/>
      <c r="ED9" s="23"/>
      <c r="EE9" s="23"/>
      <c r="EF9" s="23"/>
    </row>
    <row r="10" spans="1:136" s="14" customFormat="1" ht="21" customHeight="1" thickBot="1" x14ac:dyDescent="0.3">
      <c r="A10" s="13"/>
      <c r="B10" s="1821" t="s">
        <v>121</v>
      </c>
      <c r="C10" s="2530">
        <f>AGROPECUARIO!C10</f>
        <v>0</v>
      </c>
      <c r="D10" s="2531"/>
      <c r="E10" s="2531"/>
      <c r="F10" s="2532"/>
      <c r="G10" s="1822" t="s">
        <v>22</v>
      </c>
      <c r="H10" s="2533">
        <f>'TIERRAS PERMANENTES'!F10:J10</f>
        <v>0</v>
      </c>
      <c r="I10" s="2533"/>
      <c r="J10" s="2533"/>
      <c r="K10" s="2533"/>
      <c r="L10" s="2534"/>
      <c r="M10" s="1024"/>
      <c r="N10" s="1024"/>
      <c r="O10" s="1024"/>
      <c r="P10" s="1024"/>
      <c r="Q10" s="1024"/>
      <c r="R10" s="1024"/>
      <c r="S10" s="1024"/>
      <c r="T10" s="100"/>
      <c r="U10" s="100"/>
      <c r="V10" s="100"/>
      <c r="W10" s="100"/>
      <c r="X10" s="100"/>
      <c r="Y10" s="100"/>
      <c r="Z10" s="100"/>
      <c r="AA10" s="100"/>
      <c r="AB10" s="100"/>
      <c r="AC10" s="100"/>
      <c r="AD10" s="100"/>
      <c r="AE10" s="100"/>
      <c r="AF10" s="100"/>
      <c r="AG10" s="100"/>
      <c r="AH10" s="100"/>
      <c r="AI10" s="100"/>
      <c r="AJ10" s="100"/>
      <c r="AK10" s="100"/>
      <c r="AL10" s="100"/>
      <c r="AM10" s="13"/>
      <c r="AN10" s="13"/>
      <c r="AO10" s="13"/>
      <c r="AP10" s="13"/>
      <c r="AQ10" s="13"/>
      <c r="AR10" s="13"/>
      <c r="AS10" s="13"/>
      <c r="AT10" s="13"/>
      <c r="AU10" s="13"/>
      <c r="AV10" s="13"/>
      <c r="AW10" s="13"/>
      <c r="AX10" s="13"/>
      <c r="AY10" s="13"/>
      <c r="AZ10" s="13"/>
      <c r="BA10" s="13"/>
      <c r="BB10" s="13"/>
      <c r="BC10" s="13"/>
      <c r="BD10" s="13"/>
      <c r="BE10" s="13"/>
      <c r="BF10" s="13"/>
      <c r="BG10" s="15"/>
      <c r="BH10" s="100"/>
      <c r="BI10" s="104"/>
      <c r="BJ10" s="104"/>
      <c r="BK10" s="104"/>
      <c r="BL10" s="105"/>
      <c r="BM10" s="105"/>
      <c r="BN10" s="105"/>
      <c r="BO10" s="124"/>
      <c r="BP10" s="124"/>
      <c r="BQ10" s="124"/>
      <c r="BR10" s="124"/>
      <c r="BS10" s="124"/>
      <c r="BT10" s="124"/>
      <c r="BU10" s="104"/>
      <c r="BV10" s="124"/>
      <c r="BW10" s="124"/>
      <c r="BX10" s="104"/>
      <c r="BY10" s="104"/>
      <c r="BZ10" s="104"/>
      <c r="CA10" s="106"/>
      <c r="CB10" s="124"/>
      <c r="CC10" s="124"/>
      <c r="CD10" s="106"/>
      <c r="CE10" s="106"/>
      <c r="CF10" s="106"/>
      <c r="CG10" s="106"/>
      <c r="CH10" s="124"/>
      <c r="CI10" s="124"/>
      <c r="CJ10" s="106"/>
      <c r="CK10" s="106"/>
      <c r="CL10" s="106"/>
      <c r="CM10" s="72"/>
      <c r="CN10" s="23"/>
      <c r="CO10" s="23"/>
      <c r="CP10" s="23"/>
      <c r="CQ10" s="24"/>
      <c r="CR10" s="24"/>
      <c r="CS10" s="24"/>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3"/>
      <c r="DZ10" s="23"/>
      <c r="EA10" s="23"/>
      <c r="EB10" s="23"/>
      <c r="EC10" s="23"/>
      <c r="ED10" s="23"/>
      <c r="EE10" s="23"/>
      <c r="EF10" s="23"/>
    </row>
    <row r="11" spans="1:136" s="535" customFormat="1" ht="13.15" customHeight="1" thickBot="1" x14ac:dyDescent="0.3">
      <c r="A11" s="532"/>
      <c r="B11" s="533"/>
      <c r="C11" s="2378"/>
      <c r="D11" s="2378"/>
      <c r="E11" s="2378"/>
      <c r="F11" s="2378"/>
      <c r="G11" s="2378"/>
      <c r="H11" s="2378"/>
      <c r="I11" s="2378"/>
      <c r="J11" s="962"/>
      <c r="K11" s="962"/>
      <c r="L11" s="568"/>
      <c r="M11" s="13"/>
      <c r="N11" s="100"/>
      <c r="O11" s="100"/>
      <c r="P11" s="100"/>
      <c r="Q11" s="100"/>
      <c r="R11" s="100"/>
      <c r="S11" s="100"/>
      <c r="T11" s="100"/>
      <c r="U11" s="100"/>
      <c r="V11" s="100"/>
      <c r="W11" s="100"/>
      <c r="X11" s="100"/>
      <c r="Y11" s="100"/>
      <c r="Z11" s="100"/>
      <c r="AA11" s="100"/>
      <c r="AB11" s="100"/>
      <c r="AC11" s="100"/>
      <c r="AD11" s="100"/>
      <c r="AE11" s="100"/>
      <c r="AF11" s="100"/>
      <c r="AG11" s="100"/>
      <c r="AH11" s="100"/>
      <c r="AI11" s="100"/>
      <c r="AJ11" s="100"/>
      <c r="AK11" s="100"/>
      <c r="AL11" s="100"/>
      <c r="AM11" s="879"/>
      <c r="AN11" s="879"/>
      <c r="AO11" s="879"/>
      <c r="AP11" s="879"/>
      <c r="AQ11" s="879"/>
      <c r="AR11" s="879"/>
      <c r="AS11" s="879"/>
      <c r="AT11" s="879"/>
      <c r="AU11" s="879"/>
      <c r="AV11" s="879"/>
      <c r="AW11" s="879"/>
      <c r="AX11" s="879"/>
      <c r="AY11" s="879"/>
      <c r="AZ11" s="879"/>
      <c r="BA11" s="879"/>
      <c r="BB11" s="13"/>
      <c r="BC11" s="13"/>
      <c r="BD11" s="13"/>
      <c r="BE11" s="13"/>
      <c r="BF11" s="13"/>
      <c r="BG11" s="13"/>
      <c r="BH11" s="13"/>
    </row>
    <row r="12" spans="1:136" ht="43.5" customHeight="1" x14ac:dyDescent="0.25">
      <c r="B12" s="2477" t="s">
        <v>1324</v>
      </c>
      <c r="C12" s="2478"/>
      <c r="D12" s="2478"/>
      <c r="E12" s="2478"/>
      <c r="F12" s="2478"/>
      <c r="G12" s="2478"/>
      <c r="H12" s="2478"/>
      <c r="I12" s="2478"/>
      <c r="J12" s="2478"/>
      <c r="K12" s="2478"/>
      <c r="L12" s="615"/>
      <c r="N12" s="100"/>
      <c r="O12" s="100"/>
      <c r="P12" s="100"/>
      <c r="Q12" s="100"/>
      <c r="R12" s="100"/>
      <c r="S12" s="100"/>
      <c r="T12" s="100"/>
      <c r="U12" s="100"/>
      <c r="V12" s="100"/>
      <c r="W12" s="100"/>
      <c r="X12" s="100"/>
      <c r="Y12" s="100"/>
      <c r="Z12" s="100"/>
      <c r="AA12" s="100"/>
      <c r="AB12" s="100"/>
      <c r="AC12" s="100"/>
      <c r="AD12" s="100"/>
      <c r="AE12" s="100"/>
      <c r="AF12" s="100"/>
      <c r="AG12" s="100"/>
      <c r="AH12" s="100"/>
      <c r="AI12" s="100"/>
      <c r="AJ12" s="100"/>
      <c r="AK12" s="100"/>
      <c r="AL12" s="100"/>
    </row>
    <row r="13" spans="1:136" s="121" customFormat="1" ht="64.5" customHeight="1" x14ac:dyDescent="0.25">
      <c r="A13" s="888"/>
      <c r="B13" s="978" t="s">
        <v>1173</v>
      </c>
      <c r="C13" s="977" t="s">
        <v>174</v>
      </c>
      <c r="D13" s="2480" t="s">
        <v>1174</v>
      </c>
      <c r="E13" s="2480"/>
      <c r="F13" s="977" t="s">
        <v>615</v>
      </c>
      <c r="G13" s="977" t="s">
        <v>617</v>
      </c>
      <c r="H13" s="977" t="s">
        <v>619</v>
      </c>
      <c r="I13" s="977" t="s">
        <v>1290</v>
      </c>
      <c r="J13" s="977" t="s">
        <v>623</v>
      </c>
      <c r="K13" s="977" t="s">
        <v>1377</v>
      </c>
      <c r="L13" s="1029" t="s">
        <v>1293</v>
      </c>
      <c r="M13" s="100"/>
      <c r="N13" s="100"/>
      <c r="O13" s="100"/>
      <c r="P13" s="100"/>
      <c r="Q13" s="100"/>
      <c r="R13" s="100"/>
      <c r="S13" s="100"/>
      <c r="T13" s="100"/>
      <c r="U13" s="100"/>
      <c r="V13" s="100"/>
      <c r="W13" s="100"/>
      <c r="X13" s="100"/>
      <c r="Y13" s="100"/>
      <c r="Z13" s="100"/>
      <c r="AA13" s="100"/>
      <c r="AB13" s="100"/>
      <c r="AC13" s="100"/>
      <c r="AD13" s="100"/>
      <c r="AE13" s="100"/>
      <c r="AF13" s="100"/>
      <c r="AG13" s="100"/>
      <c r="AH13" s="100"/>
      <c r="AI13" s="100"/>
      <c r="AJ13" s="100"/>
      <c r="AK13" s="100"/>
      <c r="AL13" s="100"/>
      <c r="AM13" s="100"/>
      <c r="AN13" s="100"/>
      <c r="AO13" s="100"/>
      <c r="AP13" s="100"/>
      <c r="AQ13" s="100"/>
      <c r="AR13" s="100"/>
      <c r="AS13" s="100"/>
      <c r="AT13" s="100"/>
      <c r="AU13" s="100"/>
      <c r="AV13" s="100"/>
      <c r="AW13" s="100"/>
      <c r="AX13" s="100"/>
      <c r="AY13" s="100"/>
      <c r="AZ13" s="100"/>
      <c r="BA13" s="100"/>
      <c r="BB13" s="100"/>
      <c r="BC13" s="100"/>
      <c r="BD13" s="100"/>
      <c r="BE13" s="100"/>
      <c r="BF13" s="100"/>
      <c r="BG13" s="100"/>
      <c r="BH13" s="100"/>
    </row>
    <row r="14" spans="1:136" s="121" customFormat="1" ht="24" customHeight="1" x14ac:dyDescent="0.25">
      <c r="A14" s="888"/>
      <c r="B14" s="2490" t="s">
        <v>1280</v>
      </c>
      <c r="C14" s="2491">
        <v>1</v>
      </c>
      <c r="D14" s="2482" t="s">
        <v>172</v>
      </c>
      <c r="E14" s="969" t="s">
        <v>1175</v>
      </c>
      <c r="F14" s="538">
        <f>RESIDENCIAL!AB28</f>
        <v>16718767.35294774</v>
      </c>
      <c r="G14" s="538">
        <f>RESIDENCIAL!AI28</f>
        <v>8603.9030597901092</v>
      </c>
      <c r="H14" s="538">
        <f>RESIDENCIAL!AP28</f>
        <v>8263.6585602968862</v>
      </c>
      <c r="I14" s="538">
        <f>RESIDENCIAL!AV28</f>
        <v>0</v>
      </c>
      <c r="J14" s="538">
        <f>RESIDENCIAL!BC28</f>
        <v>0</v>
      </c>
      <c r="K14" s="538">
        <f>RESIDENCIAL!BF28</f>
        <v>16735634.914567826</v>
      </c>
      <c r="L14" s="1030">
        <f t="shared" ref="L14:L19" si="0">IFERROR(K14/$K$64,0)</f>
        <v>0.77104176443873262</v>
      </c>
      <c r="M14" s="100"/>
      <c r="N14" s="100"/>
      <c r="O14" s="100"/>
      <c r="P14" s="100"/>
      <c r="Q14" s="100"/>
      <c r="R14" s="100"/>
      <c r="S14" s="100"/>
      <c r="T14" s="100"/>
      <c r="U14" s="100"/>
      <c r="V14" s="100"/>
      <c r="W14" s="100"/>
      <c r="X14" s="100"/>
      <c r="Y14" s="100"/>
      <c r="Z14" s="100"/>
      <c r="AA14" s="100"/>
      <c r="AB14" s="100"/>
      <c r="AC14" s="100"/>
      <c r="AD14" s="100"/>
      <c r="AE14" s="100"/>
      <c r="AF14" s="100"/>
      <c r="AG14" s="100"/>
      <c r="AH14" s="100"/>
      <c r="AI14" s="100"/>
      <c r="AJ14" s="100"/>
      <c r="AK14" s="100"/>
      <c r="AL14" s="100"/>
      <c r="AM14" s="100"/>
      <c r="AN14" s="100"/>
      <c r="AO14" s="100"/>
      <c r="AP14" s="100"/>
      <c r="AQ14" s="100"/>
      <c r="AR14" s="100"/>
      <c r="AS14" s="100"/>
      <c r="AT14" s="100"/>
      <c r="AU14" s="100"/>
      <c r="AV14" s="100"/>
      <c r="AW14" s="100"/>
      <c r="AX14" s="100"/>
      <c r="AY14" s="100"/>
      <c r="AZ14" s="100"/>
      <c r="BA14" s="100"/>
      <c r="BB14" s="100"/>
      <c r="BC14" s="100"/>
      <c r="BD14" s="100"/>
      <c r="BE14" s="100"/>
      <c r="BF14" s="100"/>
      <c r="BG14" s="100"/>
      <c r="BH14" s="100"/>
    </row>
    <row r="15" spans="1:136" ht="22.5" customHeight="1" x14ac:dyDescent="0.25">
      <c r="B15" s="2490"/>
      <c r="C15" s="2491"/>
      <c r="D15" s="2483"/>
      <c r="E15" s="969" t="s">
        <v>1300</v>
      </c>
      <c r="F15" s="538">
        <f>RESIDENCIAL!AB35</f>
        <v>0</v>
      </c>
      <c r="G15" s="538">
        <f>RESIDENCIAL!AI35</f>
        <v>0</v>
      </c>
      <c r="H15" s="538">
        <f>RESIDENCIAL!AP35</f>
        <v>0</v>
      </c>
      <c r="I15" s="538">
        <f>RESIDENCIAL!AV35</f>
        <v>111.60760000000001</v>
      </c>
      <c r="J15" s="538">
        <f>RESIDENCIAL!BC35</f>
        <v>0</v>
      </c>
      <c r="K15" s="538">
        <f>RESIDENCIAL!BF35</f>
        <v>111.60760000000001</v>
      </c>
      <c r="L15" s="1030">
        <f t="shared" si="0"/>
        <v>5.1419692929525479E-6</v>
      </c>
    </row>
    <row r="16" spans="1:136" ht="18" customHeight="1" x14ac:dyDescent="0.25">
      <c r="B16" s="2490"/>
      <c r="C16" s="2491"/>
      <c r="D16" s="2492" t="s">
        <v>1176</v>
      </c>
      <c r="E16" s="2492"/>
      <c r="F16" s="1031">
        <f>RESIDENCIAL!AB38</f>
        <v>16718767.35294774</v>
      </c>
      <c r="G16" s="1031">
        <f>RESIDENCIAL!AI38</f>
        <v>8603.9030597901092</v>
      </c>
      <c r="H16" s="1031">
        <f>RESIDENCIAL!AP38</f>
        <v>8263.6585602968862</v>
      </c>
      <c r="I16" s="1031">
        <f>RESIDENCIAL!AV38</f>
        <v>111.60760000000001</v>
      </c>
      <c r="J16" s="1031">
        <f>RESIDENCIAL!BC38</f>
        <v>0</v>
      </c>
      <c r="K16" s="1031">
        <f>RESIDENCIAL!BF38</f>
        <v>16735746.522167826</v>
      </c>
      <c r="L16" s="1032">
        <f t="shared" si="0"/>
        <v>0.77104690640802553</v>
      </c>
      <c r="N16" s="16"/>
    </row>
    <row r="17" spans="1:60" ht="20.25" customHeight="1" x14ac:dyDescent="0.25">
      <c r="B17" s="2490"/>
      <c r="C17" s="2491">
        <v>2</v>
      </c>
      <c r="D17" s="2495" t="s">
        <v>1177</v>
      </c>
      <c r="E17" s="2495"/>
      <c r="F17" s="538">
        <f>RESIDENCIAL!AB41</f>
        <v>631.11046499999998</v>
      </c>
      <c r="G17" s="538">
        <f>RESIDENCIAL!AI41</f>
        <v>0</v>
      </c>
      <c r="H17" s="538">
        <f>RESIDENCIAL!AP41</f>
        <v>0</v>
      </c>
      <c r="I17" s="538">
        <f>RESIDENCIAL!AV41</f>
        <v>0</v>
      </c>
      <c r="J17" s="538">
        <f>RESIDENCIAL!BC41</f>
        <v>0</v>
      </c>
      <c r="K17" s="538">
        <f>RESIDENCIAL!BF41</f>
        <v>631.11046499999998</v>
      </c>
      <c r="L17" s="1030">
        <f t="shared" si="0"/>
        <v>2.9076430561099812E-5</v>
      </c>
    </row>
    <row r="18" spans="1:60" ht="18" customHeight="1" x14ac:dyDescent="0.25">
      <c r="B18" s="2490"/>
      <c r="C18" s="2491"/>
      <c r="D18" s="2492" t="s">
        <v>1178</v>
      </c>
      <c r="E18" s="2492"/>
      <c r="F18" s="1031">
        <f>RESIDENCIAL!AB42</f>
        <v>631.11046499999998</v>
      </c>
      <c r="G18" s="1031">
        <f>RESIDENCIAL!AI42</f>
        <v>0</v>
      </c>
      <c r="H18" s="1031">
        <f>RESIDENCIAL!AP42</f>
        <v>0</v>
      </c>
      <c r="I18" s="1031">
        <f>RESIDENCIAL!AV42</f>
        <v>0</v>
      </c>
      <c r="J18" s="1031">
        <f>RESIDENCIAL!BC42</f>
        <v>0</v>
      </c>
      <c r="K18" s="1031">
        <f>RESIDENCIAL!BF42</f>
        <v>631.11046499999998</v>
      </c>
      <c r="L18" s="1032">
        <f t="shared" si="0"/>
        <v>2.9076430561099812E-5</v>
      </c>
    </row>
    <row r="19" spans="1:60" ht="24.95" customHeight="1" x14ac:dyDescent="0.25">
      <c r="B19" s="2535" t="s">
        <v>1292</v>
      </c>
      <c r="C19" s="2536"/>
      <c r="D19" s="2536"/>
      <c r="E19" s="2536"/>
      <c r="F19" s="1033">
        <f>RESIDENCIAL!AB44</f>
        <v>16719398.463412739</v>
      </c>
      <c r="G19" s="1033">
        <f>RESIDENCIAL!AI44</f>
        <v>8603.9030597901092</v>
      </c>
      <c r="H19" s="1033">
        <f>RESIDENCIAL!AP44</f>
        <v>8263.6585602968862</v>
      </c>
      <c r="I19" s="1033">
        <f>RESIDENCIAL!AV44</f>
        <v>111.60760000000001</v>
      </c>
      <c r="J19" s="1033">
        <f>RESIDENCIAL!BC44</f>
        <v>0</v>
      </c>
      <c r="K19" s="1033">
        <f>RESIDENCIAL!BF44</f>
        <v>16736377.632632826</v>
      </c>
      <c r="L19" s="1034">
        <f t="shared" si="0"/>
        <v>0.77107598283858669</v>
      </c>
    </row>
    <row r="20" spans="1:60" s="121" customFormat="1" ht="65.25" customHeight="1" x14ac:dyDescent="0.25">
      <c r="A20" s="888"/>
      <c r="B20" s="973" t="s">
        <v>1173</v>
      </c>
      <c r="C20" s="976" t="s">
        <v>174</v>
      </c>
      <c r="D20" s="2479" t="s">
        <v>1174</v>
      </c>
      <c r="E20" s="2479"/>
      <c r="F20" s="976" t="s">
        <v>615</v>
      </c>
      <c r="G20" s="976" t="s">
        <v>617</v>
      </c>
      <c r="H20" s="976" t="s">
        <v>619</v>
      </c>
      <c r="I20" s="976" t="s">
        <v>1290</v>
      </c>
      <c r="J20" s="976" t="s">
        <v>623</v>
      </c>
      <c r="K20" s="976" t="s">
        <v>1377</v>
      </c>
      <c r="L20" s="1035" t="s">
        <v>1293</v>
      </c>
      <c r="M20" s="100"/>
      <c r="N20" s="100"/>
      <c r="O20" s="100"/>
      <c r="P20" s="100"/>
      <c r="Q20" s="100"/>
      <c r="R20" s="100"/>
      <c r="S20" s="100"/>
      <c r="T20" s="100"/>
      <c r="U20" s="100"/>
      <c r="V20" s="100"/>
      <c r="W20" s="100"/>
      <c r="X20" s="100"/>
      <c r="Y20" s="100"/>
      <c r="Z20" s="100"/>
      <c r="AA20" s="100"/>
      <c r="AB20" s="100"/>
      <c r="AC20" s="100"/>
      <c r="AD20" s="100"/>
      <c r="AE20" s="100"/>
      <c r="AF20" s="100"/>
      <c r="AG20" s="100"/>
      <c r="AH20" s="100"/>
      <c r="AI20" s="100"/>
      <c r="AJ20" s="100"/>
      <c r="AK20" s="100"/>
      <c r="AL20" s="100"/>
      <c r="AM20" s="100"/>
      <c r="AN20" s="100"/>
      <c r="AO20" s="100"/>
      <c r="AP20" s="100"/>
      <c r="AQ20" s="100"/>
      <c r="AR20" s="100"/>
      <c r="AS20" s="100"/>
      <c r="AT20" s="100"/>
      <c r="AU20" s="100"/>
      <c r="AV20" s="100"/>
      <c r="AW20" s="100"/>
      <c r="AX20" s="100"/>
      <c r="AY20" s="100"/>
      <c r="AZ20" s="100"/>
      <c r="BA20" s="100"/>
      <c r="BB20" s="100"/>
      <c r="BC20" s="100"/>
      <c r="BD20" s="100"/>
      <c r="BE20" s="100"/>
      <c r="BF20" s="100"/>
      <c r="BG20" s="100"/>
      <c r="BH20" s="100"/>
    </row>
    <row r="21" spans="1:60" s="121" customFormat="1" ht="24" customHeight="1" x14ac:dyDescent="0.25">
      <c r="A21" s="888"/>
      <c r="B21" s="2537" t="s">
        <v>1323</v>
      </c>
      <c r="C21" s="2488">
        <v>1</v>
      </c>
      <c r="D21" s="2484" t="s">
        <v>172</v>
      </c>
      <c r="E21" s="969" t="s">
        <v>1175</v>
      </c>
      <c r="F21" s="538">
        <f>INSTITUCIONAL!AB28</f>
        <v>2464853.9449854</v>
      </c>
      <c r="G21" s="538">
        <f>INSTITUCIONAL!AI28</f>
        <v>1244.0008095563999</v>
      </c>
      <c r="H21" s="538">
        <f>INSTITUCIONAL!AP28</f>
        <v>1187.2516729860001</v>
      </c>
      <c r="I21" s="538">
        <f>INSTITUCIONAL!AV28</f>
        <v>0</v>
      </c>
      <c r="J21" s="538">
        <f>INSTITUCIONAL!BC28</f>
        <v>0</v>
      </c>
      <c r="K21" s="538">
        <f>INSTITUCIONAL!BF28</f>
        <v>2467285.1974679423</v>
      </c>
      <c r="L21" s="1030">
        <f t="shared" ref="L21:L26" si="1">IFERROR(K21/$K$64,0)</f>
        <v>0.11367240870994916</v>
      </c>
      <c r="M21" s="100"/>
      <c r="N21" s="100"/>
      <c r="O21" s="100"/>
      <c r="P21" s="100"/>
      <c r="Q21" s="100"/>
      <c r="R21" s="100"/>
      <c r="S21" s="100"/>
      <c r="T21" s="100"/>
      <c r="U21" s="100"/>
      <c r="V21" s="100"/>
      <c r="W21" s="100"/>
      <c r="X21" s="100"/>
      <c r="Y21" s="100"/>
      <c r="Z21" s="100"/>
      <c r="AA21" s="100"/>
      <c r="AB21" s="100"/>
      <c r="AC21" s="100"/>
      <c r="AD21" s="100"/>
      <c r="AE21" s="100"/>
      <c r="AF21" s="100"/>
      <c r="AG21" s="100"/>
      <c r="AH21" s="100"/>
      <c r="AI21" s="100"/>
      <c r="AJ21" s="100"/>
      <c r="AK21" s="100"/>
      <c r="AL21" s="100"/>
      <c r="AM21" s="100"/>
      <c r="AN21" s="100"/>
      <c r="AO21" s="100"/>
      <c r="AP21" s="100"/>
      <c r="AQ21" s="100"/>
      <c r="AR21" s="100"/>
      <c r="AS21" s="100"/>
      <c r="AT21" s="100"/>
      <c r="AU21" s="100"/>
      <c r="AV21" s="100"/>
      <c r="AW21" s="100"/>
      <c r="AX21" s="100"/>
      <c r="AY21" s="100"/>
      <c r="AZ21" s="100"/>
      <c r="BA21" s="100"/>
      <c r="BB21" s="100"/>
      <c r="BC21" s="100"/>
      <c r="BD21" s="100"/>
      <c r="BE21" s="100"/>
      <c r="BF21" s="100"/>
      <c r="BG21" s="100"/>
      <c r="BH21" s="100"/>
    </row>
    <row r="22" spans="1:60" ht="22.5" customHeight="1" x14ac:dyDescent="0.25">
      <c r="B22" s="2537"/>
      <c r="C22" s="2488"/>
      <c r="D22" s="2485"/>
      <c r="E22" s="969" t="s">
        <v>1300</v>
      </c>
      <c r="F22" s="538">
        <f>INSTITUCIONAL!AB35</f>
        <v>0</v>
      </c>
      <c r="G22" s="538">
        <f>INSTITUCIONAL!AI35</f>
        <v>0</v>
      </c>
      <c r="H22" s="538">
        <f>INSTITUCIONAL!AP35</f>
        <v>0</v>
      </c>
      <c r="I22" s="538">
        <f>INSTITUCIONAL!AV35</f>
        <v>953160</v>
      </c>
      <c r="J22" s="538">
        <f>INSTITUCIONAL!BC35</f>
        <v>0</v>
      </c>
      <c r="K22" s="538">
        <f>INSTITUCIONAL!BF35</f>
        <v>953160</v>
      </c>
      <c r="L22" s="1030">
        <f t="shared" si="1"/>
        <v>4.3913850412253735E-2</v>
      </c>
    </row>
    <row r="23" spans="1:60" ht="18" customHeight="1" x14ac:dyDescent="0.25">
      <c r="B23" s="2537"/>
      <c r="C23" s="2488"/>
      <c r="D23" s="2538" t="s">
        <v>1176</v>
      </c>
      <c r="E23" s="2538"/>
      <c r="F23" s="1036">
        <f>INSTITUCIONAL!AB36</f>
        <v>2464853.9449854</v>
      </c>
      <c r="G23" s="1036">
        <f>INSTITUCIONAL!AI36</f>
        <v>1244.0008095563999</v>
      </c>
      <c r="H23" s="1036">
        <f>INSTITUCIONAL!AP36</f>
        <v>1187.2516729860001</v>
      </c>
      <c r="I23" s="1036">
        <f>INSTITUCIONAL!AV36</f>
        <v>953160</v>
      </c>
      <c r="J23" s="1036">
        <f>INSTITUCIONAL!BC36</f>
        <v>0</v>
      </c>
      <c r="K23" s="1036">
        <f>INSTITUCIONAL!BF36</f>
        <v>3420445.1974679423</v>
      </c>
      <c r="L23" s="1037">
        <f t="shared" si="1"/>
        <v>0.15758625912220289</v>
      </c>
    </row>
    <row r="24" spans="1:60" ht="20.25" customHeight="1" x14ac:dyDescent="0.25">
      <c r="B24" s="2537"/>
      <c r="C24" s="2488">
        <v>2</v>
      </c>
      <c r="D24" s="2495" t="s">
        <v>1177</v>
      </c>
      <c r="E24" s="2495"/>
      <c r="F24" s="538">
        <f>INSTITUCIONAL!AB41</f>
        <v>337.29088000000002</v>
      </c>
      <c r="G24" s="538">
        <f>INSTITUCIONAL!AI41</f>
        <v>0</v>
      </c>
      <c r="H24" s="538">
        <f>INSTITUCIONAL!AP41</f>
        <v>0</v>
      </c>
      <c r="I24" s="538">
        <f>INSTITUCIONAL!AV41</f>
        <v>0</v>
      </c>
      <c r="J24" s="538">
        <f>INSTITUCIONAL!BC41</f>
        <v>0</v>
      </c>
      <c r="K24" s="538">
        <f>INSTITUCIONAL!BF41</f>
        <v>337.29088000000002</v>
      </c>
      <c r="L24" s="1030">
        <f t="shared" si="1"/>
        <v>1.5539616905595521E-5</v>
      </c>
    </row>
    <row r="25" spans="1:60" ht="18" customHeight="1" x14ac:dyDescent="0.25">
      <c r="B25" s="2537"/>
      <c r="C25" s="2488"/>
      <c r="D25" s="2538" t="s">
        <v>1178</v>
      </c>
      <c r="E25" s="2538"/>
      <c r="F25" s="1036">
        <f>INSTITUCIONAL!AB42</f>
        <v>337.29088000000002</v>
      </c>
      <c r="G25" s="1036">
        <f>INSTITUCIONAL!AI42</f>
        <v>0</v>
      </c>
      <c r="H25" s="1036">
        <f>INSTITUCIONAL!AP42</f>
        <v>0</v>
      </c>
      <c r="I25" s="1036">
        <f>INSTITUCIONAL!AV42</f>
        <v>0</v>
      </c>
      <c r="J25" s="1036">
        <f>INSTITUCIONAL!BC42</f>
        <v>0</v>
      </c>
      <c r="K25" s="1036">
        <f>INSTITUCIONAL!BF42</f>
        <v>337.29088000000002</v>
      </c>
      <c r="L25" s="1037">
        <f t="shared" si="1"/>
        <v>1.5539616905595521E-5</v>
      </c>
    </row>
    <row r="26" spans="1:60" ht="32.25" customHeight="1" x14ac:dyDescent="0.25">
      <c r="B26" s="2486" t="s">
        <v>1291</v>
      </c>
      <c r="C26" s="2487"/>
      <c r="D26" s="2487"/>
      <c r="E26" s="2487"/>
      <c r="F26" s="1038">
        <f>INSTITUCIONAL!AB44</f>
        <v>2465191.2358654002</v>
      </c>
      <c r="G26" s="1038">
        <f>INSTITUCIONAL!AI44</f>
        <v>1244.0008095563999</v>
      </c>
      <c r="H26" s="1038">
        <f>INSTITUCIONAL!AP44</f>
        <v>1187.2516729860001</v>
      </c>
      <c r="I26" s="1038">
        <f>INSTITUCIONAL!AV44</f>
        <v>953160</v>
      </c>
      <c r="J26" s="1038">
        <f>INSTITUCIONAL!BC44</f>
        <v>0</v>
      </c>
      <c r="K26" s="1038">
        <f>INSTITUCIONAL!BF44</f>
        <v>3420782.4883479425</v>
      </c>
      <c r="L26" s="1039">
        <f t="shared" si="1"/>
        <v>0.15760179873910851</v>
      </c>
    </row>
    <row r="27" spans="1:60" s="121" customFormat="1" ht="61.5" customHeight="1" x14ac:dyDescent="0.25">
      <c r="A27" s="888"/>
      <c r="B27" s="949" t="s">
        <v>1173</v>
      </c>
      <c r="C27" s="950" t="s">
        <v>174</v>
      </c>
      <c r="D27" s="2130" t="s">
        <v>1174</v>
      </c>
      <c r="E27" s="2130"/>
      <c r="F27" s="950" t="s">
        <v>615</v>
      </c>
      <c r="G27" s="950" t="s">
        <v>617</v>
      </c>
      <c r="H27" s="950" t="s">
        <v>619</v>
      </c>
      <c r="I27" s="950" t="s">
        <v>1290</v>
      </c>
      <c r="J27" s="950" t="s">
        <v>623</v>
      </c>
      <c r="K27" s="950" t="s">
        <v>1377</v>
      </c>
      <c r="L27" s="1040" t="s">
        <v>1293</v>
      </c>
      <c r="M27" s="100"/>
      <c r="N27" s="100"/>
      <c r="O27" s="100"/>
      <c r="P27" s="100"/>
      <c r="Q27" s="100"/>
      <c r="R27" s="100"/>
      <c r="S27" s="100"/>
      <c r="T27" s="100"/>
      <c r="U27" s="100"/>
      <c r="V27" s="100"/>
      <c r="W27" s="100"/>
      <c r="X27" s="100"/>
      <c r="Y27" s="100"/>
      <c r="Z27" s="100"/>
      <c r="AA27" s="100"/>
      <c r="AB27" s="100"/>
      <c r="AC27" s="100"/>
      <c r="AD27" s="100"/>
      <c r="AE27" s="100"/>
      <c r="AF27" s="100"/>
      <c r="AG27" s="100"/>
      <c r="AH27" s="100"/>
      <c r="AI27" s="100"/>
      <c r="AJ27" s="100"/>
      <c r="AK27" s="100"/>
      <c r="AL27" s="100"/>
      <c r="AM27" s="100"/>
      <c r="AN27" s="100"/>
      <c r="AO27" s="100"/>
      <c r="AP27" s="100"/>
      <c r="AQ27" s="100"/>
      <c r="AR27" s="100"/>
      <c r="AS27" s="100"/>
      <c r="AT27" s="100"/>
      <c r="AU27" s="100"/>
      <c r="AV27" s="100"/>
      <c r="AW27" s="100"/>
      <c r="AX27" s="100"/>
      <c r="AY27" s="100"/>
      <c r="AZ27" s="100"/>
      <c r="BA27" s="100"/>
      <c r="BB27" s="100"/>
      <c r="BC27" s="100"/>
      <c r="BD27" s="100"/>
      <c r="BE27" s="100"/>
      <c r="BF27" s="100"/>
      <c r="BG27" s="100"/>
      <c r="BH27" s="100"/>
    </row>
    <row r="28" spans="1:60" s="121" customFormat="1" ht="31.5" customHeight="1" x14ac:dyDescent="0.25">
      <c r="A28" s="888"/>
      <c r="B28" s="2128" t="s">
        <v>1179</v>
      </c>
      <c r="C28" s="2488">
        <v>1</v>
      </c>
      <c r="D28" s="2482" t="s">
        <v>1302</v>
      </c>
      <c r="E28" s="969" t="s">
        <v>1303</v>
      </c>
      <c r="F28" s="538">
        <f>TRANSPORTE!AB24</f>
        <v>0</v>
      </c>
      <c r="G28" s="538">
        <f>TRANSPORTE!AI24</f>
        <v>0</v>
      </c>
      <c r="H28" s="538">
        <f>TRANSPORTE!AP24</f>
        <v>0</v>
      </c>
      <c r="I28" s="538">
        <f>TRANSPORTE!AV24</f>
        <v>0</v>
      </c>
      <c r="J28" s="538">
        <f>TRANSPORTE!BC24</f>
        <v>0</v>
      </c>
      <c r="K28" s="538">
        <f>TRANSPORTE!BF24</f>
        <v>0</v>
      </c>
      <c r="L28" s="1030">
        <f t="shared" ref="L28:L36" si="2">IFERROR(K28/$K$64,0)</f>
        <v>0</v>
      </c>
      <c r="M28" s="100"/>
      <c r="N28" s="100"/>
      <c r="O28" s="100"/>
      <c r="P28" s="100"/>
      <c r="Q28" s="100"/>
      <c r="R28" s="100"/>
      <c r="S28" s="100"/>
      <c r="T28" s="100"/>
      <c r="U28" s="100"/>
      <c r="V28" s="100"/>
      <c r="W28" s="100"/>
      <c r="X28" s="100"/>
      <c r="Y28" s="100"/>
      <c r="Z28" s="100"/>
      <c r="AA28" s="100"/>
      <c r="AB28" s="100"/>
      <c r="AC28" s="100"/>
      <c r="AD28" s="100"/>
      <c r="AE28" s="100"/>
      <c r="AF28" s="100"/>
      <c r="AG28" s="100"/>
      <c r="AH28" s="100"/>
      <c r="AI28" s="100"/>
      <c r="AJ28" s="100"/>
      <c r="AK28" s="100"/>
      <c r="AL28" s="100"/>
      <c r="AM28" s="100"/>
      <c r="AN28" s="100"/>
      <c r="AO28" s="100"/>
      <c r="AP28" s="100"/>
      <c r="AQ28" s="100"/>
      <c r="AR28" s="100"/>
      <c r="AS28" s="100"/>
      <c r="AT28" s="100"/>
      <c r="AU28" s="100"/>
      <c r="AV28" s="100"/>
      <c r="AW28" s="100"/>
      <c r="AX28" s="100"/>
      <c r="AY28" s="100"/>
      <c r="AZ28" s="100"/>
      <c r="BA28" s="100"/>
      <c r="BB28" s="100"/>
      <c r="BC28" s="100"/>
      <c r="BD28" s="100"/>
      <c r="BE28" s="100"/>
      <c r="BF28" s="100"/>
      <c r="BG28" s="100"/>
      <c r="BH28" s="100"/>
    </row>
    <row r="29" spans="1:60" ht="22.5" customHeight="1" x14ac:dyDescent="0.25">
      <c r="B29" s="2128"/>
      <c r="C29" s="2488"/>
      <c r="D29" s="2483"/>
      <c r="E29" s="969" t="s">
        <v>1304</v>
      </c>
      <c r="F29" s="538">
        <f>TRANSPORTE!AB31</f>
        <v>4.0494671360000012E-2</v>
      </c>
      <c r="G29" s="538">
        <f>TRANSPORTE!AI31</f>
        <v>0</v>
      </c>
      <c r="H29" s="538">
        <f>TRANSPORTE!AP31</f>
        <v>0</v>
      </c>
      <c r="I29" s="538">
        <f>TRANSPORTE!AV31</f>
        <v>0</v>
      </c>
      <c r="J29" s="538">
        <f>TRANSPORTE!BC31</f>
        <v>0</v>
      </c>
      <c r="K29" s="538">
        <f>TRANSPORTE!BF31</f>
        <v>4.0494671360000012E-2</v>
      </c>
      <c r="L29" s="1030">
        <f t="shared" si="2"/>
        <v>1.865664673922968E-9</v>
      </c>
      <c r="M29" s="100"/>
      <c r="N29" s="100"/>
      <c r="O29" s="100"/>
      <c r="P29" s="100"/>
    </row>
    <row r="30" spans="1:60" ht="38.25" customHeight="1" x14ac:dyDescent="0.25">
      <c r="B30" s="2128"/>
      <c r="C30" s="2488"/>
      <c r="D30" s="2489" t="s">
        <v>1176</v>
      </c>
      <c r="E30" s="2489"/>
      <c r="F30" s="419">
        <f>TRANSPORTE!AB34</f>
        <v>4.0494671360000012E-2</v>
      </c>
      <c r="G30" s="419">
        <f>TRANSPORTE!AI34</f>
        <v>0</v>
      </c>
      <c r="H30" s="419">
        <f>TRANSPORTE!AP34</f>
        <v>0</v>
      </c>
      <c r="I30" s="419">
        <f>TRANSPORTE!AV34</f>
        <v>0</v>
      </c>
      <c r="J30" s="419">
        <f>TRANSPORTE!BC34</f>
        <v>0</v>
      </c>
      <c r="K30" s="419">
        <f>TRANSPORTE!BF34</f>
        <v>4.0494671360000012E-2</v>
      </c>
      <c r="L30" s="1041">
        <f t="shared" si="2"/>
        <v>1.865664673922968E-9</v>
      </c>
      <c r="M30" s="100"/>
      <c r="N30" s="100"/>
      <c r="O30" s="100"/>
      <c r="P30" s="100"/>
    </row>
    <row r="31" spans="1:60" ht="26.45" customHeight="1" x14ac:dyDescent="0.25">
      <c r="B31" s="2128"/>
      <c r="C31" s="965">
        <v>2</v>
      </c>
      <c r="D31" s="2495" t="s">
        <v>1177</v>
      </c>
      <c r="E31" s="2495"/>
      <c r="F31" s="538">
        <f>TRANSPORTE!AB38</f>
        <v>0</v>
      </c>
      <c r="G31" s="538">
        <f>TRANSPORTE!AI38</f>
        <v>0</v>
      </c>
      <c r="H31" s="538">
        <f>TRANSPORTE!AP38</f>
        <v>0</v>
      </c>
      <c r="I31" s="538">
        <f>TRANSPORTE!AV38</f>
        <v>0</v>
      </c>
      <c r="J31" s="538">
        <f>TRANSPORTE!BC38</f>
        <v>0</v>
      </c>
      <c r="K31" s="538">
        <f>TRANSPORTE!BF38</f>
        <v>0</v>
      </c>
      <c r="L31" s="1030">
        <f t="shared" si="2"/>
        <v>0</v>
      </c>
      <c r="M31" s="100"/>
      <c r="N31" s="100"/>
      <c r="O31" s="100"/>
      <c r="P31" s="100"/>
    </row>
    <row r="32" spans="1:60" ht="38.25" customHeight="1" x14ac:dyDescent="0.25">
      <c r="B32" s="2128"/>
      <c r="C32" s="965"/>
      <c r="D32" s="2489" t="s">
        <v>1178</v>
      </c>
      <c r="E32" s="2489"/>
      <c r="F32" s="419">
        <f>TRANSPORTE!AB39</f>
        <v>0</v>
      </c>
      <c r="G32" s="419">
        <f>TRANSPORTE!AI39</f>
        <v>0</v>
      </c>
      <c r="H32" s="419">
        <f>TRANSPORTE!AP39</f>
        <v>0</v>
      </c>
      <c r="I32" s="419">
        <f>TRANSPORTE!AV39</f>
        <v>0</v>
      </c>
      <c r="J32" s="419">
        <f>TRANSPORTE!BC39</f>
        <v>0</v>
      </c>
      <c r="K32" s="419">
        <f>TRANSPORTE!BF39</f>
        <v>0</v>
      </c>
      <c r="L32" s="1041">
        <f t="shared" si="2"/>
        <v>0</v>
      </c>
      <c r="M32" s="100"/>
      <c r="N32" s="100"/>
      <c r="O32" s="100"/>
      <c r="P32" s="100"/>
    </row>
    <row r="33" spans="1:60" ht="24.75" customHeight="1" x14ac:dyDescent="0.25">
      <c r="B33" s="2128"/>
      <c r="C33" s="2488">
        <v>3</v>
      </c>
      <c r="D33" s="2482" t="s">
        <v>1302</v>
      </c>
      <c r="E33" s="969" t="s">
        <v>1303</v>
      </c>
      <c r="F33" s="538">
        <f>TRANSPORTE!AB53</f>
        <v>0</v>
      </c>
      <c r="G33" s="538">
        <f>TRANSPORTE!AI53</f>
        <v>0</v>
      </c>
      <c r="H33" s="538">
        <f>TRANSPORTE!AP53</f>
        <v>0</v>
      </c>
      <c r="I33" s="538">
        <f>TRANSPORTE!AV53</f>
        <v>0</v>
      </c>
      <c r="J33" s="538">
        <f>TRANSPORTE!BC53</f>
        <v>0</v>
      </c>
      <c r="K33" s="538">
        <f>TRANSPORTE!BF53</f>
        <v>0</v>
      </c>
      <c r="L33" s="1030">
        <f t="shared" si="2"/>
        <v>0</v>
      </c>
      <c r="M33" s="100"/>
      <c r="N33" s="100"/>
      <c r="O33" s="100"/>
      <c r="P33" s="100"/>
    </row>
    <row r="34" spans="1:60" ht="24.75" customHeight="1" x14ac:dyDescent="0.25">
      <c r="B34" s="2128"/>
      <c r="C34" s="2488"/>
      <c r="D34" s="2483"/>
      <c r="E34" s="969" t="s">
        <v>1304</v>
      </c>
      <c r="F34" s="538">
        <f>TRANSPORTE!AB60</f>
        <v>0</v>
      </c>
      <c r="G34" s="538">
        <f>TRANSPORTE!AI60</f>
        <v>0</v>
      </c>
      <c r="H34" s="538">
        <f>TRANSPORTE!AP60</f>
        <v>0</v>
      </c>
      <c r="I34" s="538">
        <f>TRANSPORTE!AV60</f>
        <v>0</v>
      </c>
      <c r="J34" s="538">
        <f>TRANSPORTE!BC60</f>
        <v>0</v>
      </c>
      <c r="K34" s="538">
        <f>TRANSPORTE!BF60</f>
        <v>0</v>
      </c>
      <c r="L34" s="1030">
        <f t="shared" si="2"/>
        <v>0</v>
      </c>
      <c r="M34" s="100"/>
      <c r="N34" s="100"/>
      <c r="O34" s="100"/>
      <c r="P34" s="100"/>
    </row>
    <row r="35" spans="1:60" ht="25.5" customHeight="1" x14ac:dyDescent="0.25">
      <c r="B35" s="2128"/>
      <c r="C35" s="2488"/>
      <c r="D35" s="2489" t="s">
        <v>1188</v>
      </c>
      <c r="E35" s="2489"/>
      <c r="F35" s="419">
        <f>TRANSPORTE!AB63</f>
        <v>0</v>
      </c>
      <c r="G35" s="419">
        <f>TRANSPORTE!AI63</f>
        <v>0</v>
      </c>
      <c r="H35" s="419">
        <f>TRANSPORTE!AP63</f>
        <v>0</v>
      </c>
      <c r="I35" s="419">
        <f>TRANSPORTE!AV63</f>
        <v>0</v>
      </c>
      <c r="J35" s="419">
        <f>TRANSPORTE!BC63</f>
        <v>0</v>
      </c>
      <c r="K35" s="419">
        <f>TRANSPORTE!BF63</f>
        <v>0</v>
      </c>
      <c r="L35" s="1041">
        <f t="shared" si="2"/>
        <v>0</v>
      </c>
      <c r="M35" s="100"/>
      <c r="N35" s="100"/>
      <c r="O35" s="100"/>
      <c r="P35" s="100"/>
    </row>
    <row r="36" spans="1:60" ht="36.75" customHeight="1" x14ac:dyDescent="0.25">
      <c r="B36" s="2542" t="s">
        <v>1180</v>
      </c>
      <c r="C36" s="2543"/>
      <c r="D36" s="2543"/>
      <c r="E36" s="2543"/>
      <c r="F36" s="546">
        <f>TRANSPORTE!AB65</f>
        <v>4.0494671360000012E-2</v>
      </c>
      <c r="G36" s="546">
        <f>TRANSPORTE!AI65</f>
        <v>0</v>
      </c>
      <c r="H36" s="546">
        <f>TRANSPORTE!AP65</f>
        <v>0</v>
      </c>
      <c r="I36" s="546">
        <f>TRANSPORTE!AV65</f>
        <v>0</v>
      </c>
      <c r="J36" s="546">
        <f>TRANSPORTE!BC65</f>
        <v>0</v>
      </c>
      <c r="K36" s="546">
        <f>TRANSPORTE!BF65</f>
        <v>4.0494671360000012E-2</v>
      </c>
      <c r="L36" s="1042">
        <f t="shared" si="2"/>
        <v>1.865664673922968E-9</v>
      </c>
      <c r="M36" s="100"/>
      <c r="N36" s="100"/>
      <c r="O36" s="100"/>
      <c r="P36" s="100"/>
    </row>
    <row r="37" spans="1:60" s="121" customFormat="1" ht="65.25" customHeight="1" x14ac:dyDescent="0.25">
      <c r="A37" s="888"/>
      <c r="B37" s="954" t="s">
        <v>1173</v>
      </c>
      <c r="C37" s="952" t="s">
        <v>174</v>
      </c>
      <c r="D37" s="2154" t="s">
        <v>1174</v>
      </c>
      <c r="E37" s="2154"/>
      <c r="F37" s="952" t="s">
        <v>615</v>
      </c>
      <c r="G37" s="952" t="s">
        <v>617</v>
      </c>
      <c r="H37" s="952" t="s">
        <v>619</v>
      </c>
      <c r="I37" s="952" t="s">
        <v>1290</v>
      </c>
      <c r="J37" s="952" t="s">
        <v>623</v>
      </c>
      <c r="K37" s="952" t="s">
        <v>1377</v>
      </c>
      <c r="L37" s="1043" t="s">
        <v>1293</v>
      </c>
      <c r="M37" s="100"/>
      <c r="N37" s="100"/>
      <c r="O37" s="100"/>
      <c r="P37" s="100"/>
      <c r="Q37" s="100"/>
      <c r="R37" s="100"/>
      <c r="S37" s="100"/>
      <c r="T37" s="100"/>
      <c r="U37" s="100"/>
      <c r="V37" s="100"/>
      <c r="W37" s="100"/>
      <c r="X37" s="100"/>
      <c r="Y37" s="100"/>
      <c r="Z37" s="100"/>
      <c r="AA37" s="100"/>
      <c r="AB37" s="100"/>
      <c r="AC37" s="100"/>
      <c r="AD37" s="100"/>
      <c r="AE37" s="100"/>
      <c r="AF37" s="100"/>
      <c r="AG37" s="100"/>
      <c r="AH37" s="100"/>
      <c r="AI37" s="100"/>
      <c r="AJ37" s="100"/>
      <c r="AK37" s="100"/>
      <c r="AL37" s="100"/>
      <c r="AM37" s="100"/>
      <c r="AN37" s="100"/>
      <c r="AO37" s="100"/>
      <c r="AP37" s="100"/>
      <c r="AQ37" s="100"/>
      <c r="AR37" s="100"/>
      <c r="AS37" s="100"/>
      <c r="AT37" s="100"/>
      <c r="AU37" s="100"/>
      <c r="AV37" s="100"/>
      <c r="AW37" s="100"/>
      <c r="AX37" s="100"/>
      <c r="AY37" s="100"/>
      <c r="AZ37" s="100"/>
      <c r="BA37" s="100"/>
      <c r="BB37" s="100"/>
      <c r="BC37" s="100"/>
      <c r="BD37" s="100"/>
      <c r="BE37" s="100"/>
      <c r="BF37" s="100"/>
      <c r="BG37" s="100"/>
      <c r="BH37" s="100"/>
    </row>
    <row r="38" spans="1:60" ht="26.25" customHeight="1" x14ac:dyDescent="0.25">
      <c r="B38" s="2173" t="s">
        <v>1296</v>
      </c>
      <c r="C38" s="2488">
        <v>1</v>
      </c>
      <c r="D38" s="2491" t="s">
        <v>172</v>
      </c>
      <c r="E38" s="969" t="s">
        <v>1175</v>
      </c>
      <c r="F38" s="538">
        <f>INDUSTRIA!AB28</f>
        <v>92233.257346619968</v>
      </c>
      <c r="G38" s="538">
        <f>INDUSTRIA!AI28</f>
        <v>40.316183701293397</v>
      </c>
      <c r="H38" s="538">
        <f>INDUSTRIA!AP28</f>
        <v>258.88244545473219</v>
      </c>
      <c r="I38" s="538">
        <f>INDUSTRIA!AV28</f>
        <v>0</v>
      </c>
      <c r="J38" s="538">
        <f>INDUSTRIA!BC28</f>
        <v>0</v>
      </c>
      <c r="K38" s="538">
        <f>INDUSTRIA!BF28</f>
        <v>92532.455975775985</v>
      </c>
      <c r="L38" s="1030">
        <f t="shared" ref="L38:L44" si="3">IFERROR(K38/$K$64,0)</f>
        <v>4.2631420013415182E-3</v>
      </c>
      <c r="M38" s="100"/>
      <c r="N38" s="100"/>
      <c r="O38" s="100"/>
      <c r="P38" s="100"/>
      <c r="R38" s="1014"/>
      <c r="S38" s="1014"/>
      <c r="T38" s="1014"/>
      <c r="U38" s="1014"/>
      <c r="V38" s="1014"/>
    </row>
    <row r="39" spans="1:60" ht="26.25" customHeight="1" x14ac:dyDescent="0.25">
      <c r="B39" s="2173"/>
      <c r="C39" s="2488"/>
      <c r="D39" s="2491"/>
      <c r="E39" s="969" t="s">
        <v>1304</v>
      </c>
      <c r="F39" s="538">
        <f>INDUSTRIA!AB41</f>
        <v>0</v>
      </c>
      <c r="G39" s="538">
        <f>INDUSTRIA!AI41</f>
        <v>0</v>
      </c>
      <c r="H39" s="538">
        <f>INDUSTRIA!AP41</f>
        <v>0</v>
      </c>
      <c r="I39" s="538">
        <f>INDUSTRIA!AV41</f>
        <v>1355250</v>
      </c>
      <c r="J39" s="538">
        <f>INDUSTRIA!BC41</f>
        <v>0</v>
      </c>
      <c r="K39" s="538">
        <f>INDUSTRIA!BF41</f>
        <v>1355250</v>
      </c>
      <c r="L39" s="1030">
        <f t="shared" si="3"/>
        <v>6.2438883053429518E-2</v>
      </c>
      <c r="M39" s="100"/>
      <c r="N39" s="100"/>
      <c r="O39" s="100"/>
      <c r="P39" s="100"/>
      <c r="R39" s="1009"/>
      <c r="S39" s="1019"/>
      <c r="T39" s="1007"/>
      <c r="U39" s="1008"/>
      <c r="V39" s="1009"/>
    </row>
    <row r="40" spans="1:60" ht="26.25" customHeight="1" x14ac:dyDescent="0.25">
      <c r="B40" s="2173"/>
      <c r="C40" s="2488"/>
      <c r="D40" s="2491" t="s">
        <v>1182</v>
      </c>
      <c r="E40" s="2491"/>
      <c r="F40" s="538">
        <f>INDUSTRIA!AB52</f>
        <v>0</v>
      </c>
      <c r="G40" s="538">
        <f>INDUSTRIA!AI52</f>
        <v>0</v>
      </c>
      <c r="H40" s="538">
        <f>INDUSTRIA!AP52</f>
        <v>0</v>
      </c>
      <c r="I40" s="538">
        <f>INDUSTRIA!AV52</f>
        <v>0</v>
      </c>
      <c r="J40" s="538">
        <f>INDUSTRIA!BC52</f>
        <v>0</v>
      </c>
      <c r="K40" s="538">
        <f>INDUSTRIA!BF52</f>
        <v>0</v>
      </c>
      <c r="L40" s="1030">
        <f t="shared" si="3"/>
        <v>0</v>
      </c>
      <c r="M40" s="100"/>
      <c r="N40" s="100"/>
      <c r="O40" s="100"/>
      <c r="P40" s="100"/>
      <c r="Q40" s="2504"/>
      <c r="R40" s="2504"/>
      <c r="S40" s="1019"/>
      <c r="T40" s="1007"/>
      <c r="U40" s="1008"/>
      <c r="V40" s="1009"/>
    </row>
    <row r="41" spans="1:60" ht="26.25" customHeight="1" x14ac:dyDescent="0.25">
      <c r="B41" s="2173"/>
      <c r="C41" s="2488"/>
      <c r="D41" s="2544" t="s">
        <v>1176</v>
      </c>
      <c r="E41" s="2544"/>
      <c r="F41" s="548">
        <f>INDUSTRIA!AB54</f>
        <v>92233.257346619968</v>
      </c>
      <c r="G41" s="548">
        <f>INDUSTRIA!AI54</f>
        <v>40.316183701293397</v>
      </c>
      <c r="H41" s="548">
        <f>INDUSTRIA!AP54</f>
        <v>258.88244545473219</v>
      </c>
      <c r="I41" s="548">
        <f>INDUSTRIA!AV54</f>
        <v>1355250</v>
      </c>
      <c r="J41" s="548">
        <f>INDUSTRIA!BC54</f>
        <v>0</v>
      </c>
      <c r="K41" s="548">
        <f>INDUSTRIA!BF54</f>
        <v>1447782.4559757761</v>
      </c>
      <c r="L41" s="1044">
        <f t="shared" si="3"/>
        <v>6.6702025054771033E-2</v>
      </c>
      <c r="M41" s="100"/>
      <c r="N41" s="100"/>
      <c r="O41" s="100"/>
      <c r="P41" s="100"/>
      <c r="Q41" s="2504"/>
      <c r="R41" s="2504"/>
      <c r="S41" s="1019"/>
      <c r="T41" s="1007"/>
      <c r="U41" s="1008"/>
      <c r="V41" s="1009"/>
    </row>
    <row r="42" spans="1:60" ht="26.25" customHeight="1" x14ac:dyDescent="0.25">
      <c r="B42" s="2173"/>
      <c r="C42" s="2488">
        <v>2</v>
      </c>
      <c r="D42" s="2491" t="s">
        <v>1177</v>
      </c>
      <c r="E42" s="2491"/>
      <c r="F42" s="538">
        <f>INDUSTRIA!AB57</f>
        <v>0</v>
      </c>
      <c r="G42" s="538">
        <f>INDUSTRIA!AI57</f>
        <v>0</v>
      </c>
      <c r="H42" s="538">
        <f>INDUSTRIA!AP57</f>
        <v>0</v>
      </c>
      <c r="I42" s="538">
        <f>INDUSTRIA!AV57</f>
        <v>0</v>
      </c>
      <c r="J42" s="538">
        <f>INDUSTRIA!BC57</f>
        <v>0</v>
      </c>
      <c r="K42" s="538">
        <f>INDUSTRIA!BF57</f>
        <v>0</v>
      </c>
      <c r="L42" s="1030">
        <f t="shared" si="3"/>
        <v>0</v>
      </c>
      <c r="M42" s="100"/>
      <c r="N42" s="100"/>
      <c r="O42" s="100"/>
      <c r="P42" s="100"/>
      <c r="Q42" s="2504"/>
      <c r="R42" s="2504"/>
      <c r="S42" s="1019"/>
      <c r="T42" s="1007"/>
      <c r="U42" s="1008"/>
      <c r="V42" s="1009"/>
    </row>
    <row r="43" spans="1:60" ht="26.25" customHeight="1" x14ac:dyDescent="0.25">
      <c r="B43" s="2173"/>
      <c r="C43" s="2488"/>
      <c r="D43" s="2544" t="s">
        <v>1178</v>
      </c>
      <c r="E43" s="2544"/>
      <c r="F43" s="548">
        <f>INDUSTRIA!AB58</f>
        <v>0</v>
      </c>
      <c r="G43" s="548">
        <f>INDUSTRIA!AI58</f>
        <v>0</v>
      </c>
      <c r="H43" s="548">
        <f>INDUSTRIA!AP58</f>
        <v>0</v>
      </c>
      <c r="I43" s="548">
        <f>INDUSTRIA!AV58</f>
        <v>0</v>
      </c>
      <c r="J43" s="548">
        <f>INDUSTRIA!BC58</f>
        <v>0</v>
      </c>
      <c r="K43" s="548">
        <f>INDUSTRIA!BF58</f>
        <v>0</v>
      </c>
      <c r="L43" s="1044">
        <f t="shared" si="3"/>
        <v>0</v>
      </c>
      <c r="M43" s="100"/>
      <c r="N43" s="100"/>
      <c r="O43" s="100"/>
      <c r="P43" s="100"/>
      <c r="Q43" s="2510"/>
      <c r="R43" s="2510"/>
      <c r="S43" s="1019"/>
      <c r="T43" s="1010"/>
      <c r="U43" s="1011"/>
      <c r="V43" s="49"/>
    </row>
    <row r="44" spans="1:60" ht="30" customHeight="1" x14ac:dyDescent="0.25">
      <c r="B44" s="2545" t="s">
        <v>1183</v>
      </c>
      <c r="C44" s="2546"/>
      <c r="D44" s="2546"/>
      <c r="E44" s="2546"/>
      <c r="F44" s="547">
        <f>INDUSTRIA!AB60</f>
        <v>92233.257346619968</v>
      </c>
      <c r="G44" s="547">
        <f>INDUSTRIA!AI60</f>
        <v>40.316183701293397</v>
      </c>
      <c r="H44" s="547">
        <f>INDUSTRIA!AP60</f>
        <v>258.88244545473219</v>
      </c>
      <c r="I44" s="547">
        <f>INDUSTRIA!AV60</f>
        <v>1355250</v>
      </c>
      <c r="J44" s="547">
        <f>INDUSTRIA!BC60</f>
        <v>0</v>
      </c>
      <c r="K44" s="547">
        <f>INDUSTRIA!BF60</f>
        <v>1447782.4559757761</v>
      </c>
      <c r="L44" s="1045">
        <f t="shared" si="3"/>
        <v>6.6702025054771033E-2</v>
      </c>
      <c r="M44" s="2518"/>
      <c r="N44" s="2518"/>
      <c r="O44" s="2518"/>
      <c r="P44" s="2518"/>
      <c r="Q44" s="2518"/>
      <c r="R44" s="2518"/>
      <c r="S44" s="2518"/>
      <c r="T44" s="2518"/>
      <c r="U44" s="2518"/>
      <c r="V44" s="748"/>
    </row>
    <row r="45" spans="1:60" s="121" customFormat="1" ht="65.25" customHeight="1" x14ac:dyDescent="0.25">
      <c r="A45" s="888"/>
      <c r="B45" s="574" t="s">
        <v>1173</v>
      </c>
      <c r="C45" s="972" t="s">
        <v>174</v>
      </c>
      <c r="D45" s="2547" t="s">
        <v>1174</v>
      </c>
      <c r="E45" s="2547"/>
      <c r="F45" s="972" t="s">
        <v>615</v>
      </c>
      <c r="G45" s="972" t="s">
        <v>617</v>
      </c>
      <c r="H45" s="972" t="s">
        <v>619</v>
      </c>
      <c r="I45" s="972" t="s">
        <v>1290</v>
      </c>
      <c r="J45" s="972" t="s">
        <v>623</v>
      </c>
      <c r="K45" s="972" t="s">
        <v>1377</v>
      </c>
      <c r="L45" s="1046" t="s">
        <v>1293</v>
      </c>
      <c r="M45" s="100"/>
      <c r="N45" s="100"/>
      <c r="O45" s="100"/>
      <c r="P45" s="100"/>
      <c r="Q45" s="100"/>
      <c r="R45" s="100"/>
      <c r="S45" s="100"/>
      <c r="T45" s="100"/>
      <c r="U45" s="100"/>
      <c r="V45" s="100"/>
      <c r="W45" s="100"/>
      <c r="X45" s="100"/>
      <c r="Y45" s="100"/>
      <c r="Z45" s="100"/>
      <c r="AA45" s="100"/>
      <c r="AB45" s="100"/>
      <c r="AC45" s="100"/>
      <c r="AD45" s="100"/>
      <c r="AE45" s="100"/>
      <c r="AF45" s="100"/>
      <c r="AG45" s="100"/>
      <c r="AH45" s="100"/>
      <c r="AI45" s="100"/>
      <c r="AJ45" s="100"/>
      <c r="AK45" s="100"/>
      <c r="AL45" s="100"/>
      <c r="AM45" s="100"/>
      <c r="AN45" s="100"/>
      <c r="AO45" s="100"/>
      <c r="AP45" s="100"/>
      <c r="AQ45" s="100"/>
      <c r="AR45" s="100"/>
      <c r="AS45" s="100"/>
      <c r="AT45" s="100"/>
      <c r="AU45" s="100"/>
      <c r="AV45" s="100"/>
      <c r="AW45" s="100"/>
      <c r="AX45" s="100"/>
      <c r="AY45" s="100"/>
      <c r="AZ45" s="100"/>
      <c r="BA45" s="100"/>
      <c r="BB45" s="100"/>
      <c r="BC45" s="100"/>
      <c r="BD45" s="100"/>
      <c r="BE45" s="100"/>
      <c r="BF45" s="100"/>
      <c r="BG45" s="100"/>
      <c r="BH45" s="100"/>
    </row>
    <row r="46" spans="1:60" ht="26.25" customHeight="1" x14ac:dyDescent="0.25">
      <c r="B46" s="2512" t="s">
        <v>1184</v>
      </c>
      <c r="C46" s="2515">
        <v>1</v>
      </c>
      <c r="D46" s="2491" t="s">
        <v>172</v>
      </c>
      <c r="E46" s="969" t="s">
        <v>1175</v>
      </c>
      <c r="F46" s="538">
        <f>AGROPECUARIO!AB28</f>
        <v>403.27363116896754</v>
      </c>
      <c r="G46" s="538">
        <f>AGROPECUARIO!AI28</f>
        <v>0.59485743272715252</v>
      </c>
      <c r="H46" s="538">
        <f>AGROPECUARIO!AP28</f>
        <v>6.9435374219392401E-2</v>
      </c>
      <c r="I46" s="538">
        <f>AGROPECUARIO!AV28</f>
        <v>0</v>
      </c>
      <c r="J46" s="538">
        <f>AGROPECUARIO!BC28</f>
        <v>0</v>
      </c>
      <c r="K46" s="538">
        <f>AGROPECUARIO!BF28</f>
        <v>403.93792397591415</v>
      </c>
      <c r="L46" s="1030">
        <f>IFERROR(K46/$K$64,0)</f>
        <v>1.8610169928778605E-5</v>
      </c>
      <c r="M46" s="100"/>
      <c r="N46" s="100"/>
      <c r="O46" s="100"/>
      <c r="P46" s="100"/>
      <c r="R46" s="1014"/>
      <c r="S46" s="1014"/>
      <c r="T46" s="1014"/>
      <c r="U46" s="1014"/>
      <c r="V46" s="1014"/>
    </row>
    <row r="47" spans="1:60" ht="26.25" customHeight="1" x14ac:dyDescent="0.25">
      <c r="B47" s="2513"/>
      <c r="C47" s="2516"/>
      <c r="D47" s="2491"/>
      <c r="E47" s="969" t="s">
        <v>1304</v>
      </c>
      <c r="F47" s="538">
        <f>AGROPECUARIO!AB39</f>
        <v>0</v>
      </c>
      <c r="G47" s="538">
        <f>AGROPECUARIO!AI39</f>
        <v>0</v>
      </c>
      <c r="H47" s="538">
        <f>AGROPECUARIO!AP39</f>
        <v>0</v>
      </c>
      <c r="I47" s="538">
        <f>AGROPECUARIO!AV39</f>
        <v>0</v>
      </c>
      <c r="J47" s="538">
        <f>AGROPECUARIO!BC39</f>
        <v>0</v>
      </c>
      <c r="K47" s="538">
        <f>AGROPECUARIO!BF39</f>
        <v>0</v>
      </c>
      <c r="L47" s="1030">
        <f>IFERROR(K47/$K$64,0)</f>
        <v>0</v>
      </c>
      <c r="M47" s="100"/>
      <c r="N47" s="100"/>
      <c r="O47" s="100"/>
      <c r="P47" s="100"/>
      <c r="R47" s="1009"/>
      <c r="S47" s="1019"/>
      <c r="T47" s="1007"/>
      <c r="U47" s="1008"/>
      <c r="V47" s="1009"/>
    </row>
    <row r="48" spans="1:60" ht="24" hidden="1" customHeight="1" x14ac:dyDescent="0.25">
      <c r="B48" s="2513"/>
      <c r="C48" s="2516"/>
      <c r="D48" s="2491" t="s">
        <v>1309</v>
      </c>
      <c r="E48" s="2491"/>
      <c r="F48" s="538">
        <f>AGROPECUARIO!AB45</f>
        <v>0</v>
      </c>
      <c r="G48" s="538">
        <f>AGROPECUARIO!AI45</f>
        <v>0</v>
      </c>
      <c r="H48" s="538">
        <f>AGROPECUARIO!AP45</f>
        <v>0</v>
      </c>
      <c r="I48" s="538">
        <f>AGROPECUARIO!AV45</f>
        <v>0</v>
      </c>
      <c r="J48" s="538">
        <f>AGROPECUARIO!BC45</f>
        <v>0</v>
      </c>
      <c r="K48" s="538">
        <f>AGROPECUARIO!BF45</f>
        <v>0</v>
      </c>
      <c r="L48" s="1030">
        <f>K48/$K$64</f>
        <v>0</v>
      </c>
      <c r="M48" s="100"/>
      <c r="N48" s="1013"/>
      <c r="O48" s="2503"/>
      <c r="P48" s="2503"/>
      <c r="Q48" s="2504"/>
      <c r="R48" s="2504"/>
      <c r="S48" s="1019"/>
      <c r="T48" s="1009"/>
      <c r="U48" s="1019"/>
      <c r="V48" s="49"/>
    </row>
    <row r="49" spans="1:60" ht="24" customHeight="1" x14ac:dyDescent="0.25">
      <c r="B49" s="2513"/>
      <c r="C49" s="2516"/>
      <c r="D49" s="2491" t="s">
        <v>54</v>
      </c>
      <c r="E49" s="2491"/>
      <c r="F49" s="538">
        <f>AGROPECUARIO!AB54</f>
        <v>0</v>
      </c>
      <c r="G49" s="538">
        <f>AGROPECUARIO!AI54</f>
        <v>8272.8184000000001</v>
      </c>
      <c r="H49" s="538">
        <f>AGROPECUARIO!AP54</f>
        <v>0</v>
      </c>
      <c r="I49" s="538">
        <f>AGROPECUARIO!AV54</f>
        <v>0</v>
      </c>
      <c r="J49" s="538">
        <f>AGROPECUARIO!BC54</f>
        <v>0</v>
      </c>
      <c r="K49" s="538">
        <f>AGROPECUARIO!BF54</f>
        <v>8272.8184000000001</v>
      </c>
      <c r="L49" s="1030">
        <f t="shared" ref="L49:L55" si="4">IFERROR(K49/$K$64,0)</f>
        <v>3.8114409931736573E-4</v>
      </c>
      <c r="M49" s="2519"/>
      <c r="N49" s="1013"/>
      <c r="O49" s="2503"/>
      <c r="P49" s="2503"/>
      <c r="Q49" s="2504"/>
      <c r="R49" s="2504"/>
      <c r="S49" s="1019"/>
      <c r="T49" s="1009"/>
      <c r="U49" s="1019"/>
      <c r="V49" s="49"/>
    </row>
    <row r="50" spans="1:60" ht="24" customHeight="1" x14ac:dyDescent="0.25">
      <c r="B50" s="2513"/>
      <c r="C50" s="2516"/>
      <c r="D50" s="2491" t="s">
        <v>58</v>
      </c>
      <c r="E50" s="2491"/>
      <c r="F50" s="538">
        <f>AGROPECUARIO!AB63</f>
        <v>0</v>
      </c>
      <c r="G50" s="538">
        <f>AGROPECUARIO!AI63</f>
        <v>169.71359999999999</v>
      </c>
      <c r="H50" s="538">
        <f>AGROPECUARIO!AP63</f>
        <v>80.853884999999991</v>
      </c>
      <c r="I50" s="538">
        <f>AGROPECUARIO!AV63</f>
        <v>0</v>
      </c>
      <c r="J50" s="538">
        <f>AGROPECUARIO!BC63</f>
        <v>0</v>
      </c>
      <c r="K50" s="538">
        <f>AGROPECUARIO!BF63</f>
        <v>250.56748499999998</v>
      </c>
      <c r="L50" s="1030">
        <f t="shared" si="4"/>
        <v>1.1544109125922859E-5</v>
      </c>
      <c r="M50" s="2519"/>
      <c r="N50" s="1013"/>
      <c r="O50" s="2503"/>
      <c r="P50" s="2503"/>
      <c r="Q50" s="2504"/>
      <c r="R50" s="2504"/>
      <c r="S50" s="1019"/>
      <c r="T50" s="1009"/>
      <c r="U50" s="1019"/>
      <c r="V50" s="49"/>
    </row>
    <row r="51" spans="1:60" ht="24" customHeight="1" x14ac:dyDescent="0.25">
      <c r="B51" s="2513"/>
      <c r="C51" s="2516"/>
      <c r="D51" s="2491" t="s">
        <v>1310</v>
      </c>
      <c r="E51" s="2491"/>
      <c r="F51" s="538">
        <f>AGROPECUARIO!AB67</f>
        <v>0</v>
      </c>
      <c r="G51" s="538">
        <f>AGROPECUARIO!AI67</f>
        <v>0</v>
      </c>
      <c r="H51" s="538">
        <f>AGROPECUARIO!AP67</f>
        <v>0</v>
      </c>
      <c r="I51" s="538">
        <f>AGROPECUARIO!AV67</f>
        <v>0</v>
      </c>
      <c r="J51" s="538">
        <f>AGROPECUARIO!BC67</f>
        <v>0</v>
      </c>
      <c r="K51" s="538">
        <f>AGROPECUARIO!BF67</f>
        <v>0</v>
      </c>
      <c r="L51" s="1030">
        <f t="shared" si="4"/>
        <v>0</v>
      </c>
      <c r="M51" s="2518"/>
      <c r="N51" s="2518"/>
      <c r="O51" s="2518"/>
      <c r="P51" s="2518"/>
      <c r="Q51" s="2518"/>
      <c r="R51" s="2518"/>
      <c r="S51" s="2518"/>
      <c r="T51" s="2518"/>
      <c r="U51" s="2518"/>
      <c r="V51" s="748"/>
    </row>
    <row r="52" spans="1:60" ht="24" customHeight="1" x14ac:dyDescent="0.25">
      <c r="B52" s="2513"/>
      <c r="C52" s="2516"/>
      <c r="D52" s="2491" t="s">
        <v>1185</v>
      </c>
      <c r="E52" s="2491"/>
      <c r="F52" s="538">
        <f>AGROPECUARIO!AB71</f>
        <v>0</v>
      </c>
      <c r="G52" s="538">
        <f>AGROPECUARIO!AI71</f>
        <v>0</v>
      </c>
      <c r="H52" s="538">
        <f>AGROPECUARIO!AP71</f>
        <v>0</v>
      </c>
      <c r="I52" s="538">
        <f>AGROPECUARIO!AV71</f>
        <v>0</v>
      </c>
      <c r="J52" s="538">
        <f>AGROPECUARIO!BC71</f>
        <v>0</v>
      </c>
      <c r="K52" s="538">
        <f>AGROPECUARIO!BF71</f>
        <v>0</v>
      </c>
      <c r="L52" s="1030">
        <f t="shared" si="4"/>
        <v>0</v>
      </c>
      <c r="M52" s="2518"/>
      <c r="N52" s="2518"/>
      <c r="O52" s="2518"/>
      <c r="P52" s="2518"/>
      <c r="Q52" s="2518"/>
      <c r="R52" s="2518"/>
      <c r="S52" s="2518"/>
      <c r="T52" s="2518"/>
      <c r="U52" s="2518"/>
      <c r="V52" s="748"/>
    </row>
    <row r="53" spans="1:60" ht="24" customHeight="1" x14ac:dyDescent="0.25">
      <c r="B53" s="2513"/>
      <c r="C53" s="2516"/>
      <c r="D53" s="2491" t="s">
        <v>1311</v>
      </c>
      <c r="E53" s="2491"/>
      <c r="F53" s="538">
        <f>AGROPECUARIO!AB75</f>
        <v>0</v>
      </c>
      <c r="G53" s="538">
        <f>AGROPECUARIO!AI75</f>
        <v>0</v>
      </c>
      <c r="H53" s="538">
        <f>AGROPECUARIO!AP75</f>
        <v>0</v>
      </c>
      <c r="I53" s="538">
        <f>AGROPECUARIO!AV75</f>
        <v>0</v>
      </c>
      <c r="J53" s="538">
        <f>AGROPECUARIO!BC75</f>
        <v>0</v>
      </c>
      <c r="K53" s="538">
        <f>AGROPECUARIO!BF75</f>
        <v>0</v>
      </c>
      <c r="L53" s="1030">
        <f t="shared" si="4"/>
        <v>0</v>
      </c>
      <c r="M53" s="2509"/>
      <c r="N53" s="2509"/>
      <c r="O53" s="2509"/>
      <c r="P53" s="2509"/>
      <c r="Q53" s="2509"/>
      <c r="R53" s="2509"/>
      <c r="S53" s="2509"/>
      <c r="T53" s="2509"/>
      <c r="U53" s="2509"/>
      <c r="V53" s="1015"/>
    </row>
    <row r="54" spans="1:60" ht="26.25" customHeight="1" x14ac:dyDescent="0.25">
      <c r="B54" s="2514"/>
      <c r="C54" s="2517"/>
      <c r="D54" s="2505" t="s">
        <v>1176</v>
      </c>
      <c r="E54" s="2505"/>
      <c r="F54" s="560">
        <f>AGROPECUARIO!AB78</f>
        <v>403.27363116896754</v>
      </c>
      <c r="G54" s="560">
        <f>AGROPECUARIO!AI78</f>
        <v>8443.126857432726</v>
      </c>
      <c r="H54" s="560">
        <f>AGROPECUARIO!AP78</f>
        <v>80.923320374219387</v>
      </c>
      <c r="I54" s="560">
        <f>AGROPECUARIO!AV78</f>
        <v>0</v>
      </c>
      <c r="J54" s="560">
        <f>AGROPECUARIO!BC78</f>
        <v>0</v>
      </c>
      <c r="K54" s="560">
        <f>AGROPECUARIO!BF78</f>
        <v>8927.3238089759143</v>
      </c>
      <c r="L54" s="1047">
        <f t="shared" si="4"/>
        <v>4.1129837837206718E-4</v>
      </c>
      <c r="M54" s="100"/>
      <c r="N54" s="100"/>
      <c r="O54" s="100"/>
      <c r="P54" s="100"/>
      <c r="Q54" s="2504"/>
      <c r="R54" s="2504"/>
      <c r="S54" s="1019"/>
      <c r="T54" s="1007"/>
      <c r="U54" s="1008"/>
      <c r="V54" s="1009"/>
    </row>
    <row r="55" spans="1:60" ht="24.95" customHeight="1" x14ac:dyDescent="0.25">
      <c r="B55" s="2493" t="s">
        <v>1186</v>
      </c>
      <c r="C55" s="2494"/>
      <c r="D55" s="2494"/>
      <c r="E55" s="2494"/>
      <c r="F55" s="559">
        <f>AGROPECUARIO!AB80</f>
        <v>403.27363116896754</v>
      </c>
      <c r="G55" s="559">
        <f>AGROPECUARIO!AI80</f>
        <v>8443.126857432726</v>
      </c>
      <c r="H55" s="559">
        <f>AGROPECUARIO!AP80</f>
        <v>80.923320374219387</v>
      </c>
      <c r="I55" s="559">
        <f>AGROPECUARIO!AV80</f>
        <v>0</v>
      </c>
      <c r="J55" s="559">
        <f>AGROPECUARIO!BC80</f>
        <v>0</v>
      </c>
      <c r="K55" s="559">
        <f>AGROPECUARIO!BF80</f>
        <v>8927.3238089759143</v>
      </c>
      <c r="L55" s="1048">
        <f t="shared" si="4"/>
        <v>4.1129837837206718E-4</v>
      </c>
      <c r="M55" s="2496"/>
      <c r="N55" s="2496"/>
      <c r="O55" s="2496"/>
      <c r="P55" s="2496"/>
      <c r="Q55" s="2496"/>
      <c r="R55" s="2496"/>
      <c r="S55" s="2496"/>
      <c r="T55" s="2496"/>
      <c r="U55" s="2496"/>
      <c r="V55" s="2496"/>
    </row>
    <row r="56" spans="1:60" s="121" customFormat="1" ht="66.75" customHeight="1" x14ac:dyDescent="0.25">
      <c r="A56" s="888"/>
      <c r="B56" s="974" t="s">
        <v>2078</v>
      </c>
      <c r="C56" s="975" t="s">
        <v>174</v>
      </c>
      <c r="D56" s="2498" t="s">
        <v>1174</v>
      </c>
      <c r="E56" s="2498"/>
      <c r="F56" s="975" t="s">
        <v>615</v>
      </c>
      <c r="G56" s="975" t="s">
        <v>617</v>
      </c>
      <c r="H56" s="975" t="s">
        <v>619</v>
      </c>
      <c r="I56" s="975" t="s">
        <v>1290</v>
      </c>
      <c r="J56" s="975" t="s">
        <v>623</v>
      </c>
      <c r="K56" s="975" t="s">
        <v>1377</v>
      </c>
      <c r="L56" s="1049" t="s">
        <v>1293</v>
      </c>
      <c r="M56" s="100"/>
      <c r="N56" s="100"/>
      <c r="O56" s="100"/>
      <c r="P56" s="100"/>
      <c r="Q56" s="100"/>
      <c r="R56" s="100"/>
      <c r="S56" s="100"/>
      <c r="T56" s="100"/>
      <c r="U56" s="100"/>
      <c r="V56" s="100"/>
      <c r="W56" s="100"/>
      <c r="X56" s="100"/>
      <c r="Y56" s="100"/>
      <c r="Z56" s="100"/>
      <c r="AA56" s="100"/>
      <c r="AB56" s="100"/>
      <c r="AC56" s="100"/>
      <c r="AD56" s="100"/>
      <c r="AE56" s="100"/>
      <c r="AF56" s="100"/>
      <c r="AG56" s="100"/>
      <c r="AH56" s="100"/>
      <c r="AI56" s="100"/>
      <c r="AJ56" s="100"/>
      <c r="AK56" s="100"/>
      <c r="AL56" s="100"/>
      <c r="AM56" s="100"/>
      <c r="AN56" s="100"/>
      <c r="AO56" s="100"/>
      <c r="AP56" s="100"/>
      <c r="AQ56" s="100"/>
      <c r="AR56" s="100"/>
      <c r="AS56" s="100"/>
      <c r="AT56" s="100"/>
      <c r="AU56" s="100"/>
      <c r="AV56" s="100"/>
      <c r="AW56" s="100"/>
      <c r="AX56" s="100"/>
      <c r="AY56" s="100"/>
      <c r="AZ56" s="100"/>
      <c r="BA56" s="100"/>
      <c r="BB56" s="100"/>
      <c r="BC56" s="100"/>
      <c r="BD56" s="100"/>
      <c r="BE56" s="100"/>
      <c r="BF56" s="100"/>
      <c r="BG56" s="100"/>
      <c r="BH56" s="100"/>
    </row>
    <row r="57" spans="1:60" ht="22.15" customHeight="1" x14ac:dyDescent="0.25">
      <c r="B57" s="2497" t="s">
        <v>1187</v>
      </c>
      <c r="C57" s="2488">
        <v>1</v>
      </c>
      <c r="D57" s="2499" t="s">
        <v>2073</v>
      </c>
      <c r="E57" s="2500"/>
      <c r="F57" s="538">
        <f>RESIDUOS!AB28</f>
        <v>0</v>
      </c>
      <c r="G57" s="538">
        <f>RESIDUOS!AI28</f>
        <v>32991.277759999997</v>
      </c>
      <c r="H57" s="538">
        <f>RESIDUOS!AP28</f>
        <v>0</v>
      </c>
      <c r="I57" s="538">
        <f>RESIDUOS!AV28</f>
        <v>0</v>
      </c>
      <c r="J57" s="538">
        <f>RESIDUOS!BC28</f>
        <v>0</v>
      </c>
      <c r="K57" s="538">
        <f>RESIDUOS!BC28</f>
        <v>0</v>
      </c>
      <c r="L57" s="1030">
        <f>IFERROR(K57/$L$64,0)</f>
        <v>0</v>
      </c>
      <c r="M57" s="2506"/>
      <c r="N57" s="1016"/>
      <c r="O57" s="2503"/>
      <c r="P57" s="2503"/>
      <c r="Q57" s="2504"/>
      <c r="R57" s="2504"/>
      <c r="S57" s="1019"/>
      <c r="T57" s="1007"/>
      <c r="U57" s="1008"/>
      <c r="V57" s="1009"/>
    </row>
    <row r="58" spans="1:60" ht="24" customHeight="1" x14ac:dyDescent="0.25">
      <c r="B58" s="2497"/>
      <c r="C58" s="2488"/>
      <c r="D58" s="2576" t="s">
        <v>2074</v>
      </c>
      <c r="E58" s="2577"/>
      <c r="F58" s="538">
        <f>RESIDUOS!AB41</f>
        <v>0</v>
      </c>
      <c r="G58" s="538">
        <f>RESIDUOS!AI41</f>
        <v>15120.628992</v>
      </c>
      <c r="H58" s="538">
        <f>RESIDUOS!AP41</f>
        <v>0</v>
      </c>
      <c r="I58" s="538">
        <f>RESIDUOS!AV41</f>
        <v>0</v>
      </c>
      <c r="J58" s="538">
        <f>RESIDUOS!BC41</f>
        <v>0</v>
      </c>
      <c r="K58" s="538">
        <f>RESIDUOS!BF41</f>
        <v>15120.628992</v>
      </c>
      <c r="L58" s="1030">
        <f>IFERROR(K58/$L$64,0)</f>
        <v>15120.628992000002</v>
      </c>
      <c r="M58" s="2506"/>
      <c r="N58" s="1016"/>
      <c r="O58" s="1019"/>
      <c r="P58" s="1019"/>
      <c r="Q58" s="1009"/>
      <c r="R58" s="1009"/>
      <c r="S58" s="1019"/>
      <c r="T58" s="1007"/>
      <c r="U58" s="1008"/>
      <c r="V58" s="1009"/>
    </row>
    <row r="59" spans="1:60" ht="23.25" customHeight="1" x14ac:dyDescent="0.25">
      <c r="B59" s="2497"/>
      <c r="C59" s="2488"/>
      <c r="D59" s="2507" t="s">
        <v>1176</v>
      </c>
      <c r="E59" s="2507"/>
      <c r="F59" s="562">
        <f>RESIDUOS!AB43</f>
        <v>0</v>
      </c>
      <c r="G59" s="562">
        <f>RESIDUOS!AI43</f>
        <v>48111.906751999995</v>
      </c>
      <c r="H59" s="562">
        <f>RESIDUOS!AP43</f>
        <v>0</v>
      </c>
      <c r="I59" s="562">
        <f>RESIDUOS!AV43</f>
        <v>0</v>
      </c>
      <c r="J59" s="562">
        <f>RESIDUOS!BC43</f>
        <v>0</v>
      </c>
      <c r="K59" s="562">
        <f>RESIDUOS!BF43</f>
        <v>48111.906751999995</v>
      </c>
      <c r="L59" s="1050">
        <f>IFERROR(K59/$K$64,0)</f>
        <v>2.2166048471984013E-3</v>
      </c>
      <c r="M59" s="2506"/>
      <c r="N59" s="1016"/>
      <c r="O59" s="2503"/>
      <c r="P59" s="2503"/>
      <c r="Q59" s="2504"/>
      <c r="R59" s="2504"/>
      <c r="S59" s="1019"/>
      <c r="T59" s="1010"/>
      <c r="U59" s="1011"/>
      <c r="V59" s="49"/>
    </row>
    <row r="60" spans="1:60" ht="23.25" customHeight="1" x14ac:dyDescent="0.25">
      <c r="B60" s="2497"/>
      <c r="C60" s="2488">
        <v>3</v>
      </c>
      <c r="D60" s="2499" t="s">
        <v>2073</v>
      </c>
      <c r="E60" s="2500"/>
      <c r="F60" s="538">
        <f>RESIDUOS!AB61</f>
        <v>0</v>
      </c>
      <c r="G60" s="538">
        <f>RESIDUOS!AI61</f>
        <v>0</v>
      </c>
      <c r="H60" s="538">
        <f>RESIDUOS!AP61</f>
        <v>0</v>
      </c>
      <c r="I60" s="538">
        <f>RESIDUOS!AV61</f>
        <v>0</v>
      </c>
      <c r="J60" s="538">
        <f>RESIDUOS!BC61</f>
        <v>0</v>
      </c>
      <c r="K60" s="538">
        <f>RESIDUOS!BF61</f>
        <v>0</v>
      </c>
      <c r="L60" s="1030">
        <f>IFERROR(K60/$L$64,0)</f>
        <v>0</v>
      </c>
      <c r="M60" s="2506"/>
      <c r="N60" s="1016"/>
      <c r="O60" s="1019"/>
      <c r="P60" s="1019"/>
      <c r="Q60" s="1009"/>
      <c r="R60" s="1009"/>
      <c r="S60" s="1019"/>
      <c r="T60" s="1007"/>
      <c r="U60" s="1008"/>
      <c r="V60" s="1009"/>
    </row>
    <row r="61" spans="1:60" ht="23.25" customHeight="1" x14ac:dyDescent="0.25">
      <c r="B61" s="2497"/>
      <c r="C61" s="2488"/>
      <c r="D61" s="2576" t="s">
        <v>2074</v>
      </c>
      <c r="E61" s="2577"/>
      <c r="F61" s="538">
        <f>RESIDUOS!AB74</f>
        <v>0</v>
      </c>
      <c r="G61" s="538">
        <f>RESIDUOS!AI74</f>
        <v>0</v>
      </c>
      <c r="H61" s="538">
        <f>RESIDUOS!AP74</f>
        <v>0</v>
      </c>
      <c r="I61" s="538">
        <f>RESIDUOS!AV74</f>
        <v>0</v>
      </c>
      <c r="J61" s="538">
        <f>RESIDUOS!BC74</f>
        <v>0</v>
      </c>
      <c r="K61" s="538">
        <f>RESIDUOS!BF74</f>
        <v>0</v>
      </c>
      <c r="L61" s="1030">
        <f>IFERROR(K61/$L$64,0)</f>
        <v>0</v>
      </c>
      <c r="M61" s="2506"/>
      <c r="N61" s="1016"/>
      <c r="O61" s="1019"/>
      <c r="P61" s="1019"/>
      <c r="Q61" s="1009"/>
      <c r="R61" s="1009"/>
      <c r="S61" s="1019"/>
      <c r="T61" s="1007"/>
      <c r="U61" s="1008"/>
      <c r="V61" s="1009"/>
    </row>
    <row r="62" spans="1:60" ht="23.25" customHeight="1" x14ac:dyDescent="0.25">
      <c r="B62" s="2497"/>
      <c r="C62" s="2488"/>
      <c r="D62" s="2507" t="s">
        <v>1188</v>
      </c>
      <c r="E62" s="2507"/>
      <c r="F62" s="562">
        <f>RESIDUOS!AB76</f>
        <v>0</v>
      </c>
      <c r="G62" s="562">
        <f>RESIDUOS!AI76</f>
        <v>0</v>
      </c>
      <c r="H62" s="562">
        <f>RESIDUOS!AP76</f>
        <v>0</v>
      </c>
      <c r="I62" s="562">
        <f>RESIDUOS!AV76</f>
        <v>0</v>
      </c>
      <c r="J62" s="562">
        <f>RESIDUOS!BC76</f>
        <v>0</v>
      </c>
      <c r="K62" s="562">
        <f>RESIDUOS!BF76</f>
        <v>0</v>
      </c>
      <c r="L62" s="1050">
        <f>IFERROR(K62/$K$64,0)</f>
        <v>0</v>
      </c>
      <c r="M62" s="2506"/>
      <c r="N62" s="1016"/>
      <c r="O62" s="1019"/>
      <c r="P62" s="1019"/>
      <c r="Q62" s="1009"/>
      <c r="R62" s="1009"/>
      <c r="S62" s="1019"/>
      <c r="T62" s="1007"/>
      <c r="U62" s="1008"/>
      <c r="V62" s="1009"/>
    </row>
    <row r="63" spans="1:60" ht="24.95" customHeight="1" x14ac:dyDescent="0.25">
      <c r="B63" s="2556" t="s">
        <v>2075</v>
      </c>
      <c r="C63" s="2557"/>
      <c r="D63" s="2557"/>
      <c r="E63" s="2557"/>
      <c r="F63" s="561">
        <f>RESIDUOS!AB78</f>
        <v>0</v>
      </c>
      <c r="G63" s="561">
        <f>RESIDUOS!AI78</f>
        <v>48111.906751999995</v>
      </c>
      <c r="H63" s="561">
        <f>RESIDUOS!AP78</f>
        <v>0</v>
      </c>
      <c r="I63" s="561">
        <f>RESIDUOS!AV78</f>
        <v>0</v>
      </c>
      <c r="J63" s="561">
        <f>RESIDUOS!BC78</f>
        <v>0</v>
      </c>
      <c r="K63" s="561">
        <f>RESIDUOS!BF78</f>
        <v>48111.906751999995</v>
      </c>
      <c r="L63" s="1051">
        <f>IFERROR(K63/$K$64,0)</f>
        <v>2.2166048471984013E-3</v>
      </c>
      <c r="M63" s="2506"/>
      <c r="N63" s="1016"/>
      <c r="O63" s="2503"/>
      <c r="P63" s="2503"/>
      <c r="Q63" s="2510"/>
      <c r="R63" s="2510"/>
      <c r="S63" s="1019"/>
    </row>
    <row r="64" spans="1:60" ht="24.95" customHeight="1" thickBot="1" x14ac:dyDescent="0.3">
      <c r="B64" s="2558" t="s">
        <v>1320</v>
      </c>
      <c r="C64" s="2559"/>
      <c r="D64" s="2559"/>
      <c r="E64" s="2559"/>
      <c r="F64" s="1077">
        <f>F19+F26+F36+F44+F55+F63</f>
        <v>19277226.270750601</v>
      </c>
      <c r="G64" s="1077">
        <f t="shared" ref="G64:L64" si="5">G19+G26+G36+G44+G55+G63+G73</f>
        <v>66443.253662480522</v>
      </c>
      <c r="H64" s="1077">
        <f t="shared" si="5"/>
        <v>9790.7159991118369</v>
      </c>
      <c r="I64" s="1077">
        <f t="shared" si="5"/>
        <v>2308521.6075999998</v>
      </c>
      <c r="J64" s="1077">
        <f t="shared" si="5"/>
        <v>0</v>
      </c>
      <c r="K64" s="1077">
        <f t="shared" si="5"/>
        <v>21705224.913141068</v>
      </c>
      <c r="L64" s="1078">
        <f t="shared" si="5"/>
        <v>0.99999999999999989</v>
      </c>
      <c r="M64" s="1016"/>
      <c r="N64" s="1016"/>
      <c r="O64" s="1019"/>
      <c r="P64" s="1019"/>
      <c r="Q64" s="49"/>
      <c r="R64" s="49"/>
      <c r="S64" s="1019"/>
    </row>
    <row r="65" spans="1:60" s="121" customFormat="1" ht="69" customHeight="1" x14ac:dyDescent="0.25">
      <c r="A65" s="888"/>
      <c r="B65" s="967" t="s">
        <v>2078</v>
      </c>
      <c r="C65" s="970" t="s">
        <v>174</v>
      </c>
      <c r="D65" s="2539" t="s">
        <v>1174</v>
      </c>
      <c r="E65" s="2539"/>
      <c r="F65" s="970" t="s">
        <v>615</v>
      </c>
      <c r="G65" s="970" t="s">
        <v>617</v>
      </c>
      <c r="H65" s="970" t="s">
        <v>619</v>
      </c>
      <c r="I65" s="970" t="s">
        <v>1290</v>
      </c>
      <c r="J65" s="970" t="s">
        <v>623</v>
      </c>
      <c r="K65" s="970" t="s">
        <v>1377</v>
      </c>
      <c r="L65" s="1052" t="s">
        <v>1293</v>
      </c>
      <c r="M65" s="100"/>
      <c r="N65" s="100"/>
      <c r="O65" s="100"/>
      <c r="P65" s="100"/>
      <c r="Q65" s="100"/>
      <c r="R65" s="100"/>
      <c r="S65" s="100"/>
      <c r="T65" s="100"/>
      <c r="U65" s="100"/>
      <c r="V65" s="100"/>
      <c r="W65" s="100"/>
      <c r="X65" s="100"/>
      <c r="Y65" s="100"/>
      <c r="Z65" s="100"/>
      <c r="AA65" s="100"/>
      <c r="AB65" s="100"/>
      <c r="AC65" s="100"/>
      <c r="AD65" s="100"/>
      <c r="AE65" s="100"/>
      <c r="AF65" s="100"/>
      <c r="AG65" s="100"/>
      <c r="AH65" s="100"/>
      <c r="AI65" s="100"/>
      <c r="AJ65" s="100"/>
      <c r="AK65" s="100"/>
      <c r="AL65" s="100"/>
      <c r="AM65" s="100"/>
      <c r="AN65" s="100"/>
      <c r="AO65" s="100"/>
      <c r="AP65" s="100"/>
      <c r="AQ65" s="100"/>
      <c r="AR65" s="100"/>
      <c r="AS65" s="100"/>
      <c r="AT65" s="100"/>
      <c r="AU65" s="100"/>
      <c r="AV65" s="100"/>
      <c r="AW65" s="100"/>
      <c r="AX65" s="100"/>
      <c r="AY65" s="100"/>
      <c r="AZ65" s="100"/>
      <c r="BA65" s="100"/>
      <c r="BB65" s="100"/>
      <c r="BC65" s="100"/>
      <c r="BD65" s="100"/>
      <c r="BE65" s="100"/>
      <c r="BF65" s="100"/>
      <c r="BG65" s="100"/>
      <c r="BH65" s="100"/>
    </row>
    <row r="66" spans="1:60" ht="25.5" customHeight="1" x14ac:dyDescent="0.25">
      <c r="B66" s="2511" t="s">
        <v>1679</v>
      </c>
      <c r="C66" s="2488">
        <v>1</v>
      </c>
      <c r="D66" s="2540" t="s">
        <v>1314</v>
      </c>
      <c r="E66" s="2541"/>
      <c r="F66" s="1823">
        <f>'CAMBIO DE USO DE LA TIERRA'!K22</f>
        <v>3684.0152135746662</v>
      </c>
      <c r="G66" s="1824">
        <v>0</v>
      </c>
      <c r="H66" s="1824">
        <v>0</v>
      </c>
      <c r="I66" s="1824">
        <v>0</v>
      </c>
      <c r="J66" s="1824">
        <v>0</v>
      </c>
      <c r="K66" s="538">
        <f>SUM(F66:J66)</f>
        <v>3684.0152135746662</v>
      </c>
      <c r="L66" s="1030">
        <f t="shared" ref="L66:L73" si="6">IFERROR(K66/$K$64,0)</f>
        <v>1.6972941899091957E-4</v>
      </c>
      <c r="M66" s="1016"/>
      <c r="N66" s="1016"/>
      <c r="O66" s="1019"/>
      <c r="P66" s="1019"/>
      <c r="Q66" s="49"/>
      <c r="R66" s="49"/>
      <c r="S66" s="1019"/>
    </row>
    <row r="67" spans="1:60" ht="25.5" customHeight="1" x14ac:dyDescent="0.25">
      <c r="B67" s="2511"/>
      <c r="C67" s="2488"/>
      <c r="D67" s="2540" t="s">
        <v>1315</v>
      </c>
      <c r="E67" s="2541"/>
      <c r="F67" s="1823">
        <f>'CAMBIO DE USO DE LA TIERRA'!K32</f>
        <v>8619.4374559333301</v>
      </c>
      <c r="G67" s="1824">
        <v>0</v>
      </c>
      <c r="H67" s="1824">
        <v>0</v>
      </c>
      <c r="I67" s="1824">
        <v>0</v>
      </c>
      <c r="J67" s="1824">
        <v>0</v>
      </c>
      <c r="K67" s="538">
        <f t="shared" ref="K67:K72" si="7">SUM(F67:J67)</f>
        <v>8619.4374559333301</v>
      </c>
      <c r="L67" s="1030">
        <f t="shared" si="6"/>
        <v>3.9711348260274579E-4</v>
      </c>
      <c r="M67" s="1016"/>
      <c r="N67" s="1016"/>
      <c r="O67" s="1019"/>
      <c r="P67" s="1019"/>
      <c r="Q67" s="49"/>
      <c r="R67" s="49"/>
      <c r="S67" s="1019"/>
    </row>
    <row r="68" spans="1:60" ht="25.5" customHeight="1" x14ac:dyDescent="0.25">
      <c r="B68" s="2511"/>
      <c r="C68" s="2488"/>
      <c r="D68" s="2540" t="s">
        <v>1316</v>
      </c>
      <c r="E68" s="2541"/>
      <c r="F68" s="1823">
        <f>'CAMBIO DE USO DE LA TIERRA'!K42</f>
        <v>8691.0177309999981</v>
      </c>
      <c r="G68" s="1824">
        <v>0</v>
      </c>
      <c r="H68" s="1824">
        <v>0</v>
      </c>
      <c r="I68" s="1824">
        <v>0</v>
      </c>
      <c r="J68" s="1824">
        <v>0</v>
      </c>
      <c r="K68" s="538">
        <f t="shared" si="7"/>
        <v>8691.0177309999981</v>
      </c>
      <c r="L68" s="1030">
        <f t="shared" si="6"/>
        <v>4.0041131873911918E-4</v>
      </c>
      <c r="M68" s="1016"/>
      <c r="N68" s="1016"/>
      <c r="O68" s="1019"/>
      <c r="P68" s="1019"/>
      <c r="Q68" s="49"/>
      <c r="R68" s="49"/>
      <c r="S68" s="1019"/>
    </row>
    <row r="69" spans="1:60" ht="25.5" customHeight="1" x14ac:dyDescent="0.25">
      <c r="B69" s="2511"/>
      <c r="C69" s="2488"/>
      <c r="D69" s="2540" t="s">
        <v>1264</v>
      </c>
      <c r="E69" s="2541"/>
      <c r="F69" s="1823">
        <f>'CAMBIO DE USO DE LA TIERRA'!K52</f>
        <v>236.09645839999996</v>
      </c>
      <c r="G69" s="1824">
        <v>0</v>
      </c>
      <c r="H69" s="1824">
        <v>0</v>
      </c>
      <c r="I69" s="1824">
        <v>0</v>
      </c>
      <c r="J69" s="1824">
        <v>0</v>
      </c>
      <c r="K69" s="538">
        <f t="shared" si="7"/>
        <v>236.09645839999996</v>
      </c>
      <c r="L69" s="1030">
        <f t="shared" si="6"/>
        <v>1.0877402069999251E-5</v>
      </c>
      <c r="M69" s="1016"/>
      <c r="N69" s="1016"/>
      <c r="O69" s="1019"/>
      <c r="P69" s="1019"/>
      <c r="Q69" s="49"/>
      <c r="R69" s="49"/>
      <c r="S69" s="1019"/>
    </row>
    <row r="70" spans="1:60" ht="25.5" customHeight="1" x14ac:dyDescent="0.25">
      <c r="B70" s="2511"/>
      <c r="C70" s="2488"/>
      <c r="D70" s="2540" t="s">
        <v>1317</v>
      </c>
      <c r="E70" s="2541"/>
      <c r="F70" s="1823">
        <f>'CAMBIO DE USO DE LA TIERRA'!K62</f>
        <v>21247.328663371522</v>
      </c>
      <c r="G70" s="1824">
        <v>0</v>
      </c>
      <c r="H70" s="1824">
        <v>0</v>
      </c>
      <c r="I70" s="1824">
        <v>0</v>
      </c>
      <c r="J70" s="1824">
        <v>0</v>
      </c>
      <c r="K70" s="538">
        <f t="shared" si="7"/>
        <v>21247.328663371522</v>
      </c>
      <c r="L70" s="1030">
        <f t="shared" si="6"/>
        <v>9.7890386984691774E-4</v>
      </c>
      <c r="M70" s="1016"/>
      <c r="N70" s="1016"/>
      <c r="O70" s="1019"/>
      <c r="P70" s="1019"/>
      <c r="Q70" s="49"/>
      <c r="R70" s="49"/>
      <c r="S70" s="1019"/>
    </row>
    <row r="71" spans="1:60" ht="25.5" customHeight="1" x14ac:dyDescent="0.25">
      <c r="B71" s="2511"/>
      <c r="C71" s="2488"/>
      <c r="D71" s="2540" t="s">
        <v>1318</v>
      </c>
      <c r="E71" s="2541"/>
      <c r="F71" s="1823">
        <f>'CAMBIO DE USO DE LA TIERRA'!K72</f>
        <v>765.16960659333336</v>
      </c>
      <c r="G71" s="1824">
        <v>0</v>
      </c>
      <c r="H71" s="1824">
        <v>0</v>
      </c>
      <c r="I71" s="1824">
        <v>0</v>
      </c>
      <c r="J71" s="1824">
        <v>0</v>
      </c>
      <c r="K71" s="538">
        <f t="shared" si="7"/>
        <v>765.16960659333336</v>
      </c>
      <c r="L71" s="1030">
        <f t="shared" si="6"/>
        <v>3.525278404878791E-5</v>
      </c>
      <c r="M71" s="1016"/>
      <c r="N71" s="1016"/>
      <c r="O71" s="1019"/>
      <c r="P71" s="1019"/>
      <c r="Q71" s="49"/>
      <c r="R71" s="49"/>
      <c r="S71" s="1019"/>
    </row>
    <row r="72" spans="1:60" ht="25.5" customHeight="1" x14ac:dyDescent="0.25">
      <c r="B72" s="2511"/>
      <c r="C72" s="2488"/>
      <c r="D72" s="2560" t="s">
        <v>2077</v>
      </c>
      <c r="E72" s="2560"/>
      <c r="F72" s="564">
        <f>'CAMBIO DE USO DE LA TIERRA'!K74</f>
        <v>43243.065128872855</v>
      </c>
      <c r="G72" s="564">
        <v>0</v>
      </c>
      <c r="H72" s="564">
        <v>0</v>
      </c>
      <c r="I72" s="564">
        <v>0</v>
      </c>
      <c r="J72" s="564">
        <v>0</v>
      </c>
      <c r="K72" s="564">
        <f t="shared" si="7"/>
        <v>43243.065128872855</v>
      </c>
      <c r="L72" s="1053">
        <f t="shared" si="6"/>
        <v>1.9922882762984898E-3</v>
      </c>
      <c r="M72" s="1016"/>
      <c r="N72" s="1016"/>
      <c r="O72" s="1019"/>
      <c r="P72" s="1019"/>
      <c r="Q72" s="49"/>
      <c r="R72" s="49"/>
      <c r="S72" s="1019"/>
    </row>
    <row r="73" spans="1:60" ht="24.95" customHeight="1" thickBot="1" x14ac:dyDescent="0.3">
      <c r="B73" s="2550" t="s">
        <v>2076</v>
      </c>
      <c r="C73" s="2551"/>
      <c r="D73" s="2551"/>
      <c r="E73" s="2551"/>
      <c r="F73" s="563">
        <f t="shared" ref="F73:K73" si="8">F72</f>
        <v>43243.065128872855</v>
      </c>
      <c r="G73" s="563">
        <f t="shared" si="8"/>
        <v>0</v>
      </c>
      <c r="H73" s="563">
        <f t="shared" si="8"/>
        <v>0</v>
      </c>
      <c r="I73" s="563">
        <f t="shared" si="8"/>
        <v>0</v>
      </c>
      <c r="J73" s="563">
        <f t="shared" si="8"/>
        <v>0</v>
      </c>
      <c r="K73" s="563">
        <f t="shared" si="8"/>
        <v>43243.065128872855</v>
      </c>
      <c r="L73" s="1054">
        <f t="shared" si="6"/>
        <v>1.9922882762984898E-3</v>
      </c>
      <c r="M73" s="1016"/>
      <c r="N73" s="1016"/>
      <c r="O73" s="1019"/>
      <c r="P73" s="1019"/>
      <c r="Q73" s="49"/>
      <c r="R73" s="49"/>
      <c r="S73" s="1019"/>
    </row>
    <row r="74" spans="1:60" s="121" customFormat="1" ht="46.5" customHeight="1" x14ac:dyDescent="0.25">
      <c r="A74" s="888"/>
      <c r="B74" s="964" t="s">
        <v>2078</v>
      </c>
      <c r="C74" s="971" t="s">
        <v>174</v>
      </c>
      <c r="D74" s="2508" t="s">
        <v>1174</v>
      </c>
      <c r="E74" s="2508"/>
      <c r="F74" s="971" t="s">
        <v>615</v>
      </c>
      <c r="G74" s="971" t="s">
        <v>617</v>
      </c>
      <c r="H74" s="971" t="s">
        <v>619</v>
      </c>
      <c r="I74" s="971" t="s">
        <v>1290</v>
      </c>
      <c r="J74" s="971" t="s">
        <v>623</v>
      </c>
      <c r="K74" s="971" t="s">
        <v>1377</v>
      </c>
      <c r="L74" s="1055" t="s">
        <v>1293</v>
      </c>
      <c r="M74" s="100"/>
      <c r="N74" s="100"/>
      <c r="O74" s="100"/>
      <c r="P74" s="100"/>
      <c r="Q74" s="100"/>
      <c r="R74" s="100"/>
      <c r="S74" s="100"/>
      <c r="T74" s="100"/>
      <c r="U74" s="100"/>
      <c r="V74" s="100"/>
      <c r="W74" s="100"/>
      <c r="X74" s="100"/>
      <c r="Y74" s="100"/>
      <c r="Z74" s="100"/>
      <c r="AA74" s="100"/>
      <c r="AB74" s="100"/>
      <c r="AC74" s="100"/>
      <c r="AD74" s="100"/>
      <c r="AE74" s="100"/>
      <c r="AF74" s="100"/>
      <c r="AG74" s="100"/>
      <c r="AH74" s="100"/>
      <c r="AI74" s="100"/>
      <c r="AJ74" s="100"/>
      <c r="AK74" s="100"/>
      <c r="AL74" s="100"/>
      <c r="AM74" s="100"/>
      <c r="AN74" s="100"/>
      <c r="AO74" s="100"/>
      <c r="AP74" s="100"/>
      <c r="AQ74" s="100"/>
      <c r="AR74" s="100"/>
      <c r="AS74" s="100"/>
      <c r="AT74" s="100"/>
      <c r="AU74" s="100"/>
      <c r="AV74" s="100"/>
      <c r="AW74" s="100"/>
      <c r="AX74" s="100"/>
      <c r="AY74" s="100"/>
      <c r="AZ74" s="100"/>
      <c r="BA74" s="100"/>
      <c r="BB74" s="100"/>
      <c r="BC74" s="100"/>
      <c r="BD74" s="100"/>
      <c r="BE74" s="100"/>
      <c r="BF74" s="100"/>
      <c r="BG74" s="100"/>
      <c r="BH74" s="100"/>
    </row>
    <row r="75" spans="1:60" ht="27" customHeight="1" x14ac:dyDescent="0.25">
      <c r="B75" s="2552" t="s">
        <v>1680</v>
      </c>
      <c r="C75" s="2488">
        <v>1</v>
      </c>
      <c r="D75" s="2491" t="s">
        <v>1397</v>
      </c>
      <c r="E75" s="969" t="s">
        <v>1681</v>
      </c>
      <c r="F75" s="538">
        <f>'TIERRAS PERMANENTES'!H24</f>
        <v>-388.7445012</v>
      </c>
      <c r="G75" s="1824">
        <v>0</v>
      </c>
      <c r="H75" s="1824">
        <v>0</v>
      </c>
      <c r="I75" s="1824">
        <v>0</v>
      </c>
      <c r="J75" s="1824">
        <v>0</v>
      </c>
      <c r="K75" s="538">
        <f t="shared" ref="K75:K83" si="9">SUM(F75:J75)</f>
        <v>-388.7445012</v>
      </c>
      <c r="L75" s="1056">
        <f t="shared" ref="L75:L83" si="10">IFERROR(K75/$K$83,0)</f>
        <v>-100.17863822244438</v>
      </c>
      <c r="M75" s="1016"/>
      <c r="N75" s="1016"/>
      <c r="O75" s="1019"/>
      <c r="P75" s="1019"/>
      <c r="Q75" s="49"/>
      <c r="R75" s="49"/>
      <c r="S75" s="1019"/>
    </row>
    <row r="76" spans="1:60" ht="27" customHeight="1" x14ac:dyDescent="0.25">
      <c r="B76" s="2552"/>
      <c r="C76" s="2488"/>
      <c r="D76" s="2491"/>
      <c r="E76" s="969" t="s">
        <v>1682</v>
      </c>
      <c r="F76" s="538">
        <f>'TIERRAS PERMANENTES'!H33</f>
        <v>0</v>
      </c>
      <c r="G76" s="1824">
        <v>0</v>
      </c>
      <c r="H76" s="1824">
        <v>0</v>
      </c>
      <c r="I76" s="1824">
        <v>0</v>
      </c>
      <c r="J76" s="1824">
        <v>0</v>
      </c>
      <c r="K76" s="538">
        <f t="shared" si="9"/>
        <v>0</v>
      </c>
      <c r="L76" s="1056">
        <f t="shared" si="10"/>
        <v>0</v>
      </c>
      <c r="M76" s="1016"/>
      <c r="N76" s="1016"/>
      <c r="O76" s="1019"/>
      <c r="P76" s="1019"/>
      <c r="Q76" s="49"/>
      <c r="R76" s="49"/>
      <c r="S76" s="1019"/>
    </row>
    <row r="77" spans="1:60" ht="27" customHeight="1" x14ac:dyDescent="0.25">
      <c r="B77" s="2552"/>
      <c r="C77" s="2488"/>
      <c r="D77" s="2491"/>
      <c r="E77" s="969" t="s">
        <v>1319</v>
      </c>
      <c r="F77" s="538">
        <f>'TIERRAS PERMANENTES'!H41</f>
        <v>0</v>
      </c>
      <c r="G77" s="1824">
        <v>0</v>
      </c>
      <c r="H77" s="1824">
        <v>0</v>
      </c>
      <c r="I77" s="1824">
        <v>0</v>
      </c>
      <c r="J77" s="1824">
        <v>0</v>
      </c>
      <c r="K77" s="538">
        <f t="shared" si="9"/>
        <v>0</v>
      </c>
      <c r="L77" s="1056">
        <f t="shared" si="10"/>
        <v>0</v>
      </c>
      <c r="M77" s="1016"/>
      <c r="N77" s="1016"/>
      <c r="O77" s="1019"/>
      <c r="P77" s="1019"/>
      <c r="Q77" s="49"/>
      <c r="R77" s="49"/>
      <c r="S77" s="1019"/>
    </row>
    <row r="78" spans="1:60" ht="27" customHeight="1" x14ac:dyDescent="0.25">
      <c r="B78" s="2552"/>
      <c r="C78" s="2488"/>
      <c r="D78" s="2491"/>
      <c r="E78" s="969" t="s">
        <v>1683</v>
      </c>
      <c r="F78" s="538">
        <f>'TIERRAS PERMANENTES'!H49</f>
        <v>0</v>
      </c>
      <c r="G78" s="1824">
        <v>0</v>
      </c>
      <c r="H78" s="1824">
        <v>0</v>
      </c>
      <c r="I78" s="1824">
        <v>0</v>
      </c>
      <c r="J78" s="1824">
        <v>0</v>
      </c>
      <c r="K78" s="538">
        <f t="shared" si="9"/>
        <v>0</v>
      </c>
      <c r="L78" s="1056">
        <f t="shared" si="10"/>
        <v>0</v>
      </c>
      <c r="M78" s="1016"/>
      <c r="N78" s="1016"/>
      <c r="O78" s="1019"/>
      <c r="P78" s="1019"/>
      <c r="Q78" s="49"/>
      <c r="R78" s="49"/>
      <c r="S78" s="1019"/>
    </row>
    <row r="79" spans="1:60" ht="27" customHeight="1" x14ac:dyDescent="0.25">
      <c r="B79" s="2552"/>
      <c r="C79" s="2488"/>
      <c r="D79" s="2491" t="s">
        <v>1398</v>
      </c>
      <c r="E79" s="610" t="s">
        <v>1686</v>
      </c>
      <c r="F79" s="538">
        <f>'TIERRAS PERMANENTES'!H62</f>
        <v>-4.5618649999999992</v>
      </c>
      <c r="G79" s="1824">
        <v>0</v>
      </c>
      <c r="H79" s="1824">
        <v>0</v>
      </c>
      <c r="I79" s="1824">
        <v>0</v>
      </c>
      <c r="J79" s="1824">
        <v>0</v>
      </c>
      <c r="K79" s="538">
        <f t="shared" si="9"/>
        <v>-4.5618649999999992</v>
      </c>
      <c r="L79" s="1056">
        <f t="shared" si="10"/>
        <v>-1.1755829909977673</v>
      </c>
      <c r="M79" s="1016"/>
      <c r="N79" s="1016"/>
      <c r="O79" s="1019"/>
      <c r="P79" s="1019"/>
      <c r="Q79" s="49"/>
      <c r="R79" s="49"/>
      <c r="S79" s="1019"/>
    </row>
    <row r="80" spans="1:60" ht="27" customHeight="1" x14ac:dyDescent="0.25">
      <c r="B80" s="2552"/>
      <c r="C80" s="2488"/>
      <c r="D80" s="2491"/>
      <c r="E80" s="610" t="s">
        <v>1685</v>
      </c>
      <c r="F80" s="538">
        <f>'TIERRAS PERMANENTES'!H69</f>
        <v>-4.5618649999999992</v>
      </c>
      <c r="G80" s="1824">
        <v>0</v>
      </c>
      <c r="H80" s="1824">
        <v>0</v>
      </c>
      <c r="I80" s="1824">
        <v>0</v>
      </c>
      <c r="J80" s="1824">
        <v>0</v>
      </c>
      <c r="K80" s="538">
        <f t="shared" si="9"/>
        <v>-4.5618649999999992</v>
      </c>
      <c r="L80" s="1056">
        <f t="shared" si="10"/>
        <v>-1.1755829909977673</v>
      </c>
      <c r="M80" s="1016"/>
      <c r="N80" s="1016"/>
      <c r="O80" s="1019"/>
      <c r="P80" s="1019"/>
      <c r="Q80" s="49"/>
      <c r="R80" s="49"/>
      <c r="S80" s="1019"/>
    </row>
    <row r="81" spans="1:60" ht="27" customHeight="1" x14ac:dyDescent="0.25">
      <c r="B81" s="2552"/>
      <c r="C81" s="2488"/>
      <c r="D81" s="2548" t="s">
        <v>1688</v>
      </c>
      <c r="E81" s="2549"/>
      <c r="F81" s="538">
        <f>'TIERRAS PERMANENTES'!H77</f>
        <v>401.74874413267537</v>
      </c>
      <c r="G81" s="1824">
        <v>0</v>
      </c>
      <c r="H81" s="1824">
        <v>0</v>
      </c>
      <c r="I81" s="1824">
        <v>0</v>
      </c>
      <c r="J81" s="1824">
        <v>0</v>
      </c>
      <c r="K81" s="538">
        <f t="shared" si="9"/>
        <v>401.74874413267537</v>
      </c>
      <c r="L81" s="1056">
        <f t="shared" si="10"/>
        <v>103.52980420443993</v>
      </c>
      <c r="M81" s="1016"/>
      <c r="N81" s="1016"/>
      <c r="O81" s="1019"/>
      <c r="P81" s="1019"/>
      <c r="Q81" s="49"/>
      <c r="R81" s="49"/>
      <c r="S81" s="1019"/>
    </row>
    <row r="82" spans="1:60" ht="27" customHeight="1" x14ac:dyDescent="0.25">
      <c r="B82" s="2552"/>
      <c r="C82" s="2488"/>
      <c r="D82" s="2553" t="s">
        <v>2080</v>
      </c>
      <c r="E82" s="2553"/>
      <c r="F82" s="566">
        <f>'TIERRAS PERMANENTES'!H80</f>
        <v>3.8805129326753445</v>
      </c>
      <c r="G82" s="1825">
        <v>0</v>
      </c>
      <c r="H82" s="1825">
        <v>0</v>
      </c>
      <c r="I82" s="1825">
        <v>0</v>
      </c>
      <c r="J82" s="1825">
        <v>0</v>
      </c>
      <c r="K82" s="566">
        <f t="shared" si="9"/>
        <v>3.8805129326753445</v>
      </c>
      <c r="L82" s="1057">
        <f t="shared" si="10"/>
        <v>1</v>
      </c>
      <c r="M82" s="1016"/>
      <c r="N82" s="1016"/>
      <c r="O82" s="1019"/>
      <c r="P82" s="1019"/>
      <c r="Q82" s="49"/>
      <c r="R82" s="49"/>
      <c r="S82" s="1019"/>
      <c r="T82" s="1010"/>
      <c r="U82" s="1011"/>
      <c r="V82" s="49"/>
    </row>
    <row r="83" spans="1:60" s="121" customFormat="1" ht="27" customHeight="1" x14ac:dyDescent="0.25">
      <c r="A83" s="888"/>
      <c r="B83" s="2554" t="s">
        <v>2079</v>
      </c>
      <c r="C83" s="2555"/>
      <c r="D83" s="2555"/>
      <c r="E83" s="2555"/>
      <c r="F83" s="565">
        <f>F82</f>
        <v>3.8805129326753445</v>
      </c>
      <c r="G83" s="1826">
        <v>0</v>
      </c>
      <c r="H83" s="1826">
        <v>0</v>
      </c>
      <c r="I83" s="1826">
        <v>0</v>
      </c>
      <c r="J83" s="1826">
        <v>0</v>
      </c>
      <c r="K83" s="565">
        <f t="shared" si="9"/>
        <v>3.8805129326753445</v>
      </c>
      <c r="L83" s="1058">
        <f t="shared" si="10"/>
        <v>1</v>
      </c>
      <c r="M83" s="2509"/>
      <c r="N83" s="2509"/>
      <c r="O83" s="2509"/>
      <c r="P83" s="2509"/>
      <c r="Q83" s="2509"/>
      <c r="R83" s="2509"/>
      <c r="S83" s="2509"/>
      <c r="T83" s="2509"/>
      <c r="U83" s="2509"/>
      <c r="V83" s="1015"/>
      <c r="W83" s="100"/>
      <c r="X83" s="100"/>
      <c r="Y83" s="100"/>
      <c r="Z83" s="100"/>
      <c r="AA83" s="100"/>
      <c r="AB83" s="100"/>
      <c r="AC83" s="100"/>
      <c r="AD83" s="100"/>
      <c r="AE83" s="100"/>
      <c r="AF83" s="100"/>
      <c r="AG83" s="100"/>
      <c r="AH83" s="100"/>
      <c r="AI83" s="100"/>
      <c r="AJ83" s="100"/>
      <c r="AK83" s="100"/>
      <c r="AL83" s="100"/>
      <c r="AM83" s="100"/>
      <c r="AN83" s="100"/>
      <c r="AO83" s="100"/>
      <c r="AP83" s="100"/>
      <c r="AQ83" s="100"/>
      <c r="AR83" s="100"/>
      <c r="AS83" s="100"/>
      <c r="AT83" s="100"/>
      <c r="AU83" s="100"/>
      <c r="AV83" s="100"/>
      <c r="AW83" s="100"/>
      <c r="AX83" s="100"/>
      <c r="AY83" s="100"/>
      <c r="AZ83" s="100"/>
      <c r="BA83" s="100"/>
      <c r="BB83" s="100"/>
      <c r="BC83" s="100"/>
      <c r="BD83" s="100"/>
      <c r="BE83" s="100"/>
      <c r="BF83" s="100"/>
      <c r="BG83" s="100"/>
      <c r="BH83" s="100"/>
    </row>
    <row r="84" spans="1:60" ht="32.450000000000003" customHeight="1" thickBot="1" x14ac:dyDescent="0.3">
      <c r="B84" s="2578" t="s">
        <v>1689</v>
      </c>
      <c r="C84" s="2579"/>
      <c r="D84" s="2579"/>
      <c r="E84" s="2579"/>
      <c r="F84" s="1088">
        <f>F83+F73</f>
        <v>43246.945641805527</v>
      </c>
      <c r="G84" s="1088">
        <f t="shared" ref="G84:L84" si="11">G83</f>
        <v>0</v>
      </c>
      <c r="H84" s="1088">
        <f t="shared" si="11"/>
        <v>0</v>
      </c>
      <c r="I84" s="1088">
        <f t="shared" si="11"/>
        <v>0</v>
      </c>
      <c r="J84" s="1088">
        <f t="shared" si="11"/>
        <v>0</v>
      </c>
      <c r="K84" s="1088">
        <f t="shared" si="11"/>
        <v>3.8805129326753445</v>
      </c>
      <c r="L84" s="1089">
        <f t="shared" si="11"/>
        <v>1</v>
      </c>
      <c r="M84" s="2509"/>
      <c r="N84" s="2509"/>
      <c r="O84" s="2509"/>
      <c r="P84" s="2509"/>
      <c r="Q84" s="2509"/>
      <c r="R84" s="2509"/>
      <c r="S84" s="2509"/>
      <c r="T84" s="2509"/>
      <c r="U84" s="2509"/>
      <c r="V84" s="1015"/>
    </row>
    <row r="85" spans="1:60" ht="52.5" customHeight="1" thickBot="1" x14ac:dyDescent="0.3">
      <c r="B85" s="2558" t="s">
        <v>1321</v>
      </c>
      <c r="C85" s="2559"/>
      <c r="D85" s="2559"/>
      <c r="E85" s="2559"/>
      <c r="F85" s="1077">
        <f>F64+F84</f>
        <v>19320473.216392405</v>
      </c>
      <c r="G85" s="1077">
        <f>G64-G84</f>
        <v>66443.253662480522</v>
      </c>
      <c r="H85" s="1077">
        <f>H64-H84</f>
        <v>9790.7159991118369</v>
      </c>
      <c r="I85" s="1077">
        <f>I64-I84</f>
        <v>2308521.6075999998</v>
      </c>
      <c r="J85" s="1077">
        <f>J64-J84</f>
        <v>0</v>
      </c>
      <c r="K85" s="1077">
        <f>K64+K84</f>
        <v>21705228.793654002</v>
      </c>
      <c r="L85" s="1078" t="s">
        <v>1322</v>
      </c>
      <c r="M85" s="2509"/>
      <c r="N85" s="2509"/>
      <c r="O85" s="2509"/>
      <c r="P85" s="2509"/>
      <c r="Q85" s="2509"/>
      <c r="R85" s="2509"/>
      <c r="S85" s="2509"/>
      <c r="T85" s="2509"/>
      <c r="U85" s="2509"/>
      <c r="V85" s="1015"/>
    </row>
    <row r="86" spans="1:60" s="535" customFormat="1" ht="15.75" customHeight="1" x14ac:dyDescent="0.25">
      <c r="L86" s="1006"/>
      <c r="M86" s="2509"/>
      <c r="N86" s="2509"/>
      <c r="O86" s="2509"/>
      <c r="P86" s="2509"/>
      <c r="Q86" s="2509"/>
      <c r="R86" s="2509"/>
      <c r="S86" s="2509"/>
      <c r="T86" s="2509"/>
      <c r="U86" s="2509"/>
      <c r="V86" s="2509"/>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row>
    <row r="87" spans="1:60" s="535" customFormat="1" ht="15.75" hidden="1" customHeight="1" x14ac:dyDescent="0.25">
      <c r="L87" s="1006"/>
      <c r="M87" s="1014"/>
      <c r="N87" s="1014"/>
      <c r="O87" s="1014"/>
      <c r="P87" s="1014"/>
      <c r="Q87" s="1014"/>
      <c r="R87" s="1014"/>
      <c r="S87" s="1014"/>
      <c r="T87" s="1014"/>
      <c r="U87" s="1014"/>
      <c r="V87" s="1014"/>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row>
    <row r="88" spans="1:60" s="535" customFormat="1" ht="15.75" hidden="1" customHeight="1" x14ac:dyDescent="0.25">
      <c r="L88" s="1006"/>
      <c r="M88" s="1014"/>
      <c r="N88" s="1014"/>
      <c r="O88" s="1014"/>
      <c r="P88" s="1014"/>
      <c r="Q88" s="1014"/>
      <c r="R88" s="1014"/>
      <c r="S88" s="1014"/>
      <c r="T88" s="1014"/>
      <c r="U88" s="1014"/>
      <c r="V88" s="1014"/>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row>
    <row r="89" spans="1:60" s="535" customFormat="1" ht="15.75" customHeight="1" thickBot="1" x14ac:dyDescent="0.3">
      <c r="L89" s="1006"/>
      <c r="M89" s="1014"/>
      <c r="N89" s="1014"/>
      <c r="O89" s="1014"/>
      <c r="P89" s="1014"/>
      <c r="Q89" s="1014"/>
      <c r="R89" s="1014"/>
      <c r="S89" s="1014"/>
      <c r="T89" s="1014"/>
      <c r="U89" s="1014"/>
      <c r="V89" s="1014"/>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row>
    <row r="90" spans="1:60" ht="32.25" customHeight="1" thickBot="1" x14ac:dyDescent="0.3">
      <c r="B90" s="2561" t="s">
        <v>1325</v>
      </c>
      <c r="C90" s="2562"/>
      <c r="D90" s="2562"/>
      <c r="E90" s="2563"/>
      <c r="F90" s="1025"/>
      <c r="G90" s="1025"/>
      <c r="H90" s="535"/>
      <c r="I90" s="535"/>
      <c r="J90" s="535"/>
      <c r="K90" s="535"/>
      <c r="L90" s="1006"/>
      <c r="M90" s="1014"/>
      <c r="N90" s="1014"/>
      <c r="O90" s="1014"/>
      <c r="P90" s="1014"/>
      <c r="Q90" s="1014"/>
      <c r="R90" s="1014"/>
      <c r="S90" s="1014"/>
      <c r="T90" s="1014"/>
      <c r="U90" s="1014"/>
      <c r="V90" s="1014"/>
    </row>
    <row r="91" spans="1:60" ht="32.25" customHeight="1" thickBot="1" x14ac:dyDescent="0.3">
      <c r="B91" s="2566" t="s">
        <v>1298</v>
      </c>
      <c r="C91" s="2567"/>
      <c r="D91" s="2567"/>
      <c r="E91" s="1079" t="s">
        <v>1299</v>
      </c>
      <c r="F91" s="2580"/>
      <c r="G91" s="2580"/>
      <c r="H91" s="535"/>
      <c r="I91" s="535"/>
      <c r="J91" s="535"/>
      <c r="K91" s="535"/>
      <c r="L91" s="1006"/>
      <c r="M91" s="1014"/>
      <c r="N91" s="1014"/>
      <c r="O91" s="1014"/>
      <c r="P91" s="1014"/>
      <c r="Q91" s="1014"/>
      <c r="R91" s="1014"/>
      <c r="S91" s="1014"/>
      <c r="T91" s="1014"/>
      <c r="U91" s="1014"/>
      <c r="V91" s="1014"/>
    </row>
    <row r="92" spans="1:60" ht="24.75" customHeight="1" x14ac:dyDescent="0.4">
      <c r="B92" s="2564" t="s">
        <v>1280</v>
      </c>
      <c r="C92" s="2565"/>
      <c r="D92" s="2565"/>
      <c r="E92" s="1026">
        <f>RESIDENCIAL!AE65</f>
        <v>0</v>
      </c>
      <c r="F92" s="2481"/>
      <c r="G92" s="2481"/>
      <c r="H92" s="910">
        <f t="shared" ref="H92:H97" si="12">(E92*F92)^2</f>
        <v>0</v>
      </c>
      <c r="I92" s="535"/>
      <c r="J92" s="535"/>
      <c r="K92" s="535"/>
      <c r="L92" s="1006"/>
      <c r="M92" s="1014"/>
      <c r="N92" s="1014"/>
      <c r="O92" s="1014"/>
      <c r="P92" s="1014"/>
      <c r="Q92" s="1014"/>
      <c r="R92" s="1014"/>
      <c r="S92" s="1014"/>
      <c r="T92" s="1014"/>
      <c r="U92" s="1014"/>
      <c r="V92" s="1014"/>
    </row>
    <row r="93" spans="1:60" ht="24.75" customHeight="1" x14ac:dyDescent="0.4">
      <c r="B93" s="2568" t="s">
        <v>1294</v>
      </c>
      <c r="C93" s="2569"/>
      <c r="D93" s="2569"/>
      <c r="E93" s="1027">
        <f>INSTITUCIONAL!AE64</f>
        <v>0</v>
      </c>
      <c r="F93" s="2481"/>
      <c r="G93" s="2481"/>
      <c r="H93" s="910">
        <f t="shared" si="12"/>
        <v>0</v>
      </c>
      <c r="I93" s="535"/>
      <c r="J93" s="535"/>
      <c r="K93" s="535"/>
      <c r="L93" s="1006"/>
      <c r="M93" s="1014"/>
      <c r="N93" s="1014"/>
      <c r="O93" s="1014"/>
      <c r="P93" s="1014"/>
      <c r="Q93" s="1014"/>
      <c r="R93" s="1014"/>
      <c r="S93" s="1014"/>
      <c r="T93" s="1014"/>
      <c r="U93" s="1014"/>
      <c r="V93" s="1014"/>
    </row>
    <row r="94" spans="1:60" ht="24.75" customHeight="1" x14ac:dyDescent="0.4">
      <c r="B94" s="2568" t="s">
        <v>1295</v>
      </c>
      <c r="C94" s="2569"/>
      <c r="D94" s="2569"/>
      <c r="E94" s="1027">
        <f>TRANSPORTE!AE77</f>
        <v>0</v>
      </c>
      <c r="F94" s="2481"/>
      <c r="G94" s="2481"/>
      <c r="H94" s="910">
        <f t="shared" si="12"/>
        <v>0</v>
      </c>
      <c r="I94" s="535"/>
      <c r="J94" s="535"/>
      <c r="K94" s="535"/>
      <c r="L94" s="1006"/>
      <c r="M94" s="1014"/>
      <c r="N94" s="1014"/>
      <c r="O94" s="1014"/>
      <c r="P94" s="1014"/>
      <c r="Q94" s="1014"/>
      <c r="R94" s="1014"/>
      <c r="S94" s="1014"/>
      <c r="T94" s="1014"/>
      <c r="U94" s="1014"/>
      <c r="V94" s="1014"/>
    </row>
    <row r="95" spans="1:60" ht="24.75" customHeight="1" x14ac:dyDescent="0.4">
      <c r="B95" s="2568" t="s">
        <v>1296</v>
      </c>
      <c r="C95" s="2569"/>
      <c r="D95" s="2569"/>
      <c r="E95" s="1027">
        <f>INDUSTRIA!AE81</f>
        <v>0</v>
      </c>
      <c r="F95" s="2481"/>
      <c r="G95" s="2481"/>
      <c r="H95" s="910">
        <f t="shared" si="12"/>
        <v>0</v>
      </c>
      <c r="I95" s="535"/>
      <c r="J95" s="535"/>
      <c r="K95" s="535"/>
      <c r="L95" s="1006"/>
      <c r="M95" s="1014"/>
      <c r="N95" s="1014"/>
      <c r="O95" s="1014"/>
      <c r="P95" s="1014"/>
      <c r="Q95" s="1014"/>
      <c r="R95" s="1014"/>
      <c r="S95" s="1014"/>
      <c r="T95" s="1014"/>
      <c r="U95" s="1014"/>
      <c r="V95" s="1014"/>
    </row>
    <row r="96" spans="1:60" ht="24.75" customHeight="1" x14ac:dyDescent="0.4">
      <c r="B96" s="2568" t="s">
        <v>1297</v>
      </c>
      <c r="C96" s="2569"/>
      <c r="D96" s="2569"/>
      <c r="E96" s="1027">
        <f>AGROPECUARIO!AE107</f>
        <v>0</v>
      </c>
      <c r="F96" s="2481"/>
      <c r="G96" s="2481"/>
      <c r="H96" s="910">
        <f t="shared" si="12"/>
        <v>0</v>
      </c>
      <c r="I96" s="535"/>
      <c r="J96" s="535"/>
      <c r="K96" s="535"/>
      <c r="L96" s="1006"/>
      <c r="M96" s="1014"/>
      <c r="N96" s="1014"/>
      <c r="O96" s="1014"/>
      <c r="P96" s="1014"/>
      <c r="Q96" s="1014"/>
      <c r="R96" s="1014"/>
      <c r="S96" s="1014"/>
      <c r="T96" s="1014"/>
      <c r="U96" s="1014"/>
      <c r="V96" s="1014"/>
    </row>
    <row r="97" spans="1:60" ht="24.75" customHeight="1" thickBot="1" x14ac:dyDescent="0.45">
      <c r="B97" s="2570" t="s">
        <v>1187</v>
      </c>
      <c r="C97" s="2571"/>
      <c r="D97" s="2571"/>
      <c r="E97" s="1028">
        <f>RESIDUOS!AE92</f>
        <v>0</v>
      </c>
      <c r="F97" s="2481"/>
      <c r="G97" s="2481"/>
      <c r="H97" s="910">
        <f t="shared" si="12"/>
        <v>0</v>
      </c>
      <c r="I97" s="535"/>
      <c r="J97" s="535"/>
      <c r="K97" s="535"/>
      <c r="L97" s="1006"/>
      <c r="M97" s="1014"/>
      <c r="N97" s="1014"/>
      <c r="O97" s="1014"/>
      <c r="P97" s="1014"/>
      <c r="Q97" s="1014"/>
      <c r="R97" s="1014"/>
      <c r="S97" s="1014"/>
      <c r="T97" s="1014"/>
      <c r="U97" s="1014"/>
      <c r="V97" s="1014"/>
    </row>
    <row r="98" spans="1:60" ht="32.25" customHeight="1" thickBot="1" x14ac:dyDescent="0.3">
      <c r="B98" s="2572" t="s">
        <v>40</v>
      </c>
      <c r="C98" s="2573"/>
      <c r="D98" s="2573"/>
      <c r="E98" s="1080">
        <f>SUM(E92:E97)</f>
        <v>0</v>
      </c>
      <c r="F98" s="2574"/>
      <c r="G98" s="2574"/>
      <c r="H98" s="535"/>
      <c r="I98" s="535"/>
      <c r="J98" s="535"/>
      <c r="K98" s="535"/>
      <c r="L98" s="1006"/>
      <c r="M98" s="1014"/>
      <c r="N98" s="1014"/>
      <c r="O98" s="1014"/>
      <c r="P98" s="1014"/>
      <c r="Q98" s="1014"/>
      <c r="R98" s="1014"/>
      <c r="S98" s="1014"/>
      <c r="T98" s="1014"/>
      <c r="U98" s="1014"/>
      <c r="V98" s="1014"/>
    </row>
    <row r="99" spans="1:60" s="535" customFormat="1" ht="15.75" customHeight="1" x14ac:dyDescent="0.25">
      <c r="L99" s="1006"/>
      <c r="M99" s="1014"/>
      <c r="N99" s="1014"/>
      <c r="O99" s="1014"/>
      <c r="P99" s="1014"/>
      <c r="Q99" s="1014"/>
      <c r="R99" s="1014"/>
      <c r="S99" s="1014"/>
      <c r="T99" s="1014"/>
      <c r="U99" s="1014"/>
      <c r="V99" s="1014"/>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row>
    <row r="100" spans="1:60" s="535" customFormat="1" ht="15.75" hidden="1" customHeight="1" x14ac:dyDescent="0.25">
      <c r="L100" s="1006"/>
      <c r="M100" s="1014"/>
      <c r="N100" s="1014"/>
      <c r="O100" s="1014"/>
      <c r="P100" s="1014"/>
      <c r="Q100" s="1014"/>
      <c r="R100" s="1014"/>
      <c r="S100" s="1014"/>
      <c r="T100" s="1014"/>
      <c r="U100" s="1014"/>
      <c r="V100" s="1014"/>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row>
    <row r="101" spans="1:60" s="535" customFormat="1" ht="15.75" hidden="1" customHeight="1" x14ac:dyDescent="0.25">
      <c r="L101" s="1006"/>
      <c r="M101" s="1014"/>
      <c r="N101" s="1014"/>
      <c r="O101" s="1014"/>
      <c r="P101" s="1014"/>
      <c r="Q101" s="1014"/>
      <c r="R101" s="1014"/>
      <c r="S101" s="1014"/>
      <c r="T101" s="1014"/>
      <c r="U101" s="1014"/>
      <c r="V101" s="1014"/>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row>
    <row r="102" spans="1:60" s="535" customFormat="1" hidden="1" x14ac:dyDescent="0.25">
      <c r="L102" s="1006"/>
      <c r="M102" s="1014"/>
      <c r="N102" s="1014"/>
      <c r="O102" s="2509"/>
      <c r="P102" s="2509"/>
      <c r="Q102" s="2509"/>
      <c r="R102" s="2509"/>
      <c r="S102" s="1014"/>
      <c r="T102" s="1014"/>
      <c r="U102" s="1014"/>
      <c r="V102" s="1014"/>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row>
    <row r="103" spans="1:60" s="535" customFormat="1" ht="15" hidden="1" customHeight="1" thickBot="1" x14ac:dyDescent="0.3">
      <c r="L103" s="1006"/>
      <c r="M103" s="2506"/>
      <c r="N103" s="1016"/>
      <c r="O103" s="2503"/>
      <c r="P103" s="2503"/>
      <c r="Q103" s="2504"/>
      <c r="R103" s="2504"/>
      <c r="S103" s="1019"/>
      <c r="T103" s="1009"/>
      <c r="U103" s="1019"/>
      <c r="V103" s="1009"/>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row>
    <row r="104" spans="1:60" s="121" customFormat="1" ht="15" customHeight="1" x14ac:dyDescent="0.25">
      <c r="A104" s="888"/>
      <c r="B104" s="2501" t="s">
        <v>1815</v>
      </c>
      <c r="C104" s="2502"/>
      <c r="D104" s="2502"/>
      <c r="E104" s="2502"/>
      <c r="F104" s="2502"/>
      <c r="G104" s="2502"/>
      <c r="H104" s="2502"/>
      <c r="I104" s="2502"/>
      <c r="J104" s="2502"/>
      <c r="K104" s="2502"/>
      <c r="L104" s="2502"/>
      <c r="M104" s="2506"/>
      <c r="N104" s="1016"/>
      <c r="O104" s="2503"/>
      <c r="P104" s="2503"/>
      <c r="Q104" s="2504"/>
      <c r="R104" s="2504"/>
      <c r="S104" s="1019"/>
      <c r="T104" s="1009"/>
      <c r="U104" s="1019"/>
      <c r="V104" s="1009"/>
      <c r="W104" s="100"/>
      <c r="X104" s="100"/>
      <c r="Y104" s="100"/>
      <c r="Z104" s="100"/>
      <c r="AA104" s="100"/>
      <c r="AB104" s="100"/>
      <c r="AC104" s="100"/>
      <c r="AD104" s="100"/>
      <c r="AE104" s="100"/>
      <c r="AF104" s="100"/>
      <c r="AG104" s="100"/>
      <c r="AH104" s="100"/>
      <c r="AI104" s="100"/>
      <c r="AJ104" s="100"/>
      <c r="AK104" s="100"/>
      <c r="AL104" s="100"/>
      <c r="AM104" s="100"/>
      <c r="AN104" s="100"/>
      <c r="AO104" s="100"/>
      <c r="AP104" s="100"/>
      <c r="AQ104" s="100"/>
      <c r="AR104" s="100"/>
      <c r="AS104" s="100"/>
      <c r="AT104" s="100"/>
      <c r="AU104" s="100"/>
      <c r="AV104" s="100"/>
      <c r="AW104" s="100"/>
      <c r="AX104" s="100"/>
      <c r="AY104" s="100"/>
      <c r="AZ104" s="100"/>
      <c r="BA104" s="100"/>
      <c r="BB104" s="100"/>
      <c r="BC104" s="100"/>
      <c r="BD104" s="100"/>
      <c r="BE104" s="100"/>
      <c r="BF104" s="100"/>
      <c r="BG104" s="100"/>
      <c r="BH104" s="100"/>
    </row>
    <row r="105" spans="1:60" s="121" customFormat="1" ht="75" customHeight="1" x14ac:dyDescent="0.25">
      <c r="A105" s="888"/>
      <c r="B105" s="2502"/>
      <c r="C105" s="2502"/>
      <c r="D105" s="2502"/>
      <c r="E105" s="2502"/>
      <c r="F105" s="2502"/>
      <c r="G105" s="2502"/>
      <c r="H105" s="2502"/>
      <c r="I105" s="2502"/>
      <c r="J105" s="2502"/>
      <c r="K105" s="2502"/>
      <c r="L105" s="2502"/>
      <c r="M105" s="2506"/>
      <c r="N105" s="1016"/>
      <c r="O105" s="2503"/>
      <c r="P105" s="2503"/>
      <c r="Q105" s="2504"/>
      <c r="R105" s="2504"/>
      <c r="S105" s="1019"/>
      <c r="T105" s="1009"/>
      <c r="U105" s="1019"/>
      <c r="V105" s="1009"/>
      <c r="W105" s="100"/>
      <c r="X105" s="100"/>
      <c r="Y105" s="100"/>
      <c r="Z105" s="100"/>
      <c r="AA105" s="100"/>
      <c r="AB105" s="100"/>
      <c r="AC105" s="100"/>
      <c r="AD105" s="100"/>
      <c r="AE105" s="100"/>
      <c r="AF105" s="100"/>
      <c r="AG105" s="100"/>
      <c r="AH105" s="100"/>
      <c r="AI105" s="100"/>
      <c r="AJ105" s="100"/>
      <c r="AK105" s="100"/>
      <c r="AL105" s="100"/>
      <c r="AM105" s="100"/>
      <c r="AN105" s="100"/>
      <c r="AO105" s="100"/>
      <c r="AP105" s="100"/>
      <c r="AQ105" s="100"/>
      <c r="AR105" s="100"/>
      <c r="AS105" s="100"/>
      <c r="AT105" s="100"/>
      <c r="AU105" s="100"/>
      <c r="AV105" s="100"/>
      <c r="AW105" s="100"/>
      <c r="AX105" s="100"/>
      <c r="AY105" s="100"/>
      <c r="AZ105" s="100"/>
      <c r="BA105" s="100"/>
      <c r="BB105" s="100"/>
      <c r="BC105" s="100"/>
      <c r="BD105" s="100"/>
      <c r="BE105" s="100"/>
      <c r="BF105" s="100"/>
      <c r="BG105" s="100"/>
      <c r="BH105" s="100"/>
    </row>
    <row r="106" spans="1:60" x14ac:dyDescent="0.25">
      <c r="B106" s="2502"/>
      <c r="C106" s="2502"/>
      <c r="D106" s="2502"/>
      <c r="E106" s="2502"/>
      <c r="F106" s="2502"/>
      <c r="G106" s="2502"/>
      <c r="H106" s="2502"/>
      <c r="I106" s="2502"/>
      <c r="J106" s="2502"/>
      <c r="K106" s="2502"/>
      <c r="L106" s="2502"/>
      <c r="M106" s="1016"/>
      <c r="N106" s="1016"/>
      <c r="O106" s="2503"/>
      <c r="P106" s="2503"/>
      <c r="Q106" s="2575"/>
      <c r="R106" s="2575"/>
      <c r="S106" s="1019"/>
      <c r="T106" s="1019"/>
      <c r="U106" s="1019"/>
      <c r="V106" s="1009"/>
    </row>
    <row r="107" spans="1:60" ht="15" customHeight="1" x14ac:dyDescent="0.25">
      <c r="B107" s="2502"/>
      <c r="C107" s="2502"/>
      <c r="D107" s="2502"/>
      <c r="E107" s="2502"/>
      <c r="F107" s="2502"/>
      <c r="G107" s="2502"/>
      <c r="H107" s="2502"/>
      <c r="I107" s="2502"/>
      <c r="J107" s="2502"/>
      <c r="K107" s="2502"/>
      <c r="L107" s="2502"/>
      <c r="M107" s="2509"/>
      <c r="N107" s="2509"/>
      <c r="O107" s="2509"/>
      <c r="P107" s="2509"/>
      <c r="Q107" s="2509"/>
      <c r="R107" s="2509"/>
      <c r="S107" s="2509"/>
      <c r="T107" s="2509"/>
      <c r="U107" s="2509"/>
      <c r="V107" s="1015"/>
    </row>
    <row r="108" spans="1:60" x14ac:dyDescent="0.25">
      <c r="B108" s="2502"/>
      <c r="C108" s="2502"/>
      <c r="D108" s="2502"/>
      <c r="E108" s="2502"/>
      <c r="F108" s="2502"/>
      <c r="G108" s="2502"/>
      <c r="H108" s="2502"/>
      <c r="I108" s="2502"/>
      <c r="J108" s="2502"/>
      <c r="K108" s="2502"/>
      <c r="L108" s="2502"/>
      <c r="M108" s="2496"/>
      <c r="N108" s="2496"/>
      <c r="O108" s="2496"/>
      <c r="P108" s="2496"/>
      <c r="Q108" s="2496"/>
      <c r="R108" s="2496"/>
      <c r="S108" s="2496"/>
      <c r="T108" s="2496"/>
      <c r="U108" s="2496"/>
      <c r="V108" s="1018"/>
    </row>
    <row r="109" spans="1:60" x14ac:dyDescent="0.25">
      <c r="B109" s="2502"/>
      <c r="C109" s="2502"/>
      <c r="D109" s="2502"/>
      <c r="E109" s="2502"/>
      <c r="F109" s="2502"/>
      <c r="G109" s="2502"/>
      <c r="H109" s="2502"/>
      <c r="I109" s="2502"/>
      <c r="J109" s="2502"/>
      <c r="K109" s="2502"/>
      <c r="L109" s="2502"/>
      <c r="M109" s="2496"/>
      <c r="N109" s="2496"/>
      <c r="O109" s="2496"/>
      <c r="P109" s="2496"/>
      <c r="Q109" s="2496"/>
      <c r="R109" s="2496"/>
      <c r="S109" s="2496"/>
      <c r="T109" s="2496"/>
      <c r="U109" s="2496"/>
      <c r="V109" s="2496"/>
    </row>
    <row r="110" spans="1:60" x14ac:dyDescent="0.25">
      <c r="B110" s="2502"/>
      <c r="C110" s="2502"/>
      <c r="D110" s="2502"/>
      <c r="E110" s="2502"/>
      <c r="F110" s="2502"/>
      <c r="G110" s="2502"/>
      <c r="H110" s="2502"/>
      <c r="I110" s="2502"/>
      <c r="J110" s="2502"/>
      <c r="K110" s="2502"/>
      <c r="L110" s="2502"/>
      <c r="M110" s="2496"/>
      <c r="N110" s="2496"/>
      <c r="O110" s="2496"/>
      <c r="P110" s="2496"/>
      <c r="Q110" s="2496"/>
      <c r="R110" s="2496"/>
      <c r="S110" s="2496"/>
      <c r="T110" s="2496"/>
      <c r="U110" s="2496"/>
      <c r="V110" s="1018"/>
    </row>
    <row r="111" spans="1:60" x14ac:dyDescent="0.25">
      <c r="B111" s="2502"/>
      <c r="C111" s="2502"/>
      <c r="D111" s="2502"/>
      <c r="E111" s="2502"/>
      <c r="F111" s="2502"/>
      <c r="G111" s="2502"/>
      <c r="H111" s="2502"/>
      <c r="I111" s="2502"/>
      <c r="J111" s="2502"/>
      <c r="K111" s="2502"/>
      <c r="L111" s="2502"/>
      <c r="M111" s="2509"/>
      <c r="N111" s="1014"/>
      <c r="O111" s="2503"/>
      <c r="P111" s="2509"/>
      <c r="Q111" s="2509"/>
      <c r="R111" s="2509"/>
      <c r="S111" s="2509"/>
      <c r="T111" s="2518"/>
      <c r="U111" s="2518"/>
      <c r="V111" s="2509"/>
    </row>
    <row r="112" spans="1:60" x14ac:dyDescent="0.25">
      <c r="B112" s="2502"/>
      <c r="C112" s="2502"/>
      <c r="D112" s="2502"/>
      <c r="E112" s="2502"/>
      <c r="F112" s="2502"/>
      <c r="G112" s="2502"/>
      <c r="H112" s="2502"/>
      <c r="I112" s="2502"/>
      <c r="J112" s="2502"/>
      <c r="K112" s="2502"/>
      <c r="L112" s="2502"/>
      <c r="M112" s="2509"/>
      <c r="N112" s="1014"/>
      <c r="O112" s="2509"/>
      <c r="P112" s="2509"/>
      <c r="Q112" s="2509"/>
      <c r="R112" s="2509"/>
      <c r="S112" s="1014"/>
      <c r="T112" s="1014"/>
      <c r="U112" s="1014"/>
      <c r="V112" s="2509"/>
    </row>
    <row r="113" spans="2:60" s="535" customFormat="1" x14ac:dyDescent="0.25">
      <c r="L113" s="1006"/>
      <c r="M113" s="2506"/>
      <c r="N113" s="1016"/>
      <c r="O113" s="2503"/>
      <c r="P113" s="2503"/>
      <c r="Q113" s="2504"/>
      <c r="R113" s="2504"/>
      <c r="S113" s="1019"/>
      <c r="T113" s="1009"/>
      <c r="U113" s="1019"/>
      <c r="V113" s="1009"/>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c r="BG113" s="13"/>
      <c r="BH113" s="13"/>
    </row>
    <row r="114" spans="2:60" s="888" customFormat="1" ht="15" customHeight="1" x14ac:dyDescent="0.25">
      <c r="B114" s="535"/>
      <c r="C114" s="535"/>
      <c r="D114" s="535"/>
      <c r="E114" s="535"/>
      <c r="F114" s="535"/>
      <c r="G114" s="535"/>
      <c r="H114" s="535"/>
      <c r="I114" s="535"/>
      <c r="J114" s="535"/>
      <c r="K114" s="535"/>
      <c r="L114" s="1006"/>
      <c r="M114" s="2506"/>
      <c r="N114" s="1016"/>
      <c r="O114" s="2503"/>
      <c r="P114" s="2503"/>
      <c r="Q114" s="2504"/>
      <c r="R114" s="2504"/>
      <c r="S114" s="1019"/>
      <c r="T114" s="1009"/>
      <c r="U114" s="1019"/>
      <c r="V114" s="1009"/>
      <c r="W114" s="100"/>
      <c r="X114" s="100"/>
      <c r="Y114" s="2509"/>
      <c r="Z114" s="1020"/>
      <c r="AA114" s="1021"/>
      <c r="AB114" s="1022"/>
      <c r="AC114" s="100"/>
      <c r="AD114" s="100"/>
      <c r="AE114" s="100"/>
      <c r="AF114" s="100"/>
      <c r="AG114" s="100"/>
      <c r="AH114" s="100"/>
      <c r="AI114" s="100"/>
      <c r="AJ114" s="100"/>
      <c r="AK114" s="100"/>
      <c r="AL114" s="100"/>
      <c r="AM114" s="100"/>
      <c r="AN114" s="100"/>
      <c r="AO114" s="100"/>
      <c r="AP114" s="100"/>
      <c r="AQ114" s="100"/>
      <c r="AR114" s="100"/>
      <c r="AS114" s="100"/>
      <c r="AT114" s="100"/>
      <c r="AU114" s="100"/>
      <c r="AV114" s="100"/>
      <c r="AW114" s="100"/>
      <c r="AX114" s="100"/>
      <c r="AY114" s="100"/>
      <c r="AZ114" s="100"/>
      <c r="BA114" s="100"/>
      <c r="BB114" s="100"/>
      <c r="BC114" s="100"/>
      <c r="BD114" s="100"/>
      <c r="BE114" s="100"/>
      <c r="BF114" s="100"/>
      <c r="BG114" s="100"/>
      <c r="BH114" s="100"/>
    </row>
    <row r="115" spans="2:60" s="888" customFormat="1" ht="15" customHeight="1" x14ac:dyDescent="0.25">
      <c r="B115" s="535"/>
      <c r="C115" s="535"/>
      <c r="D115" s="535"/>
      <c r="E115" s="535"/>
      <c r="F115" s="535"/>
      <c r="G115" s="535"/>
      <c r="H115" s="535"/>
      <c r="I115" s="535"/>
      <c r="J115" s="535"/>
      <c r="K115" s="535"/>
      <c r="L115" s="1006"/>
      <c r="M115" s="2506"/>
      <c r="N115" s="1016"/>
      <c r="O115" s="2503"/>
      <c r="P115" s="2503"/>
      <c r="Q115" s="2504"/>
      <c r="R115" s="2504"/>
      <c r="S115" s="1019"/>
      <c r="T115" s="1009"/>
      <c r="U115" s="1019"/>
      <c r="V115" s="1009"/>
      <c r="W115" s="100"/>
      <c r="X115" s="100"/>
      <c r="Y115" s="2509"/>
      <c r="Z115" s="1020"/>
      <c r="AA115" s="1021"/>
      <c r="AB115" s="1022"/>
      <c r="AC115" s="100"/>
      <c r="AD115" s="100"/>
      <c r="AE115" s="100"/>
      <c r="AF115" s="100"/>
      <c r="AG115" s="100"/>
      <c r="AH115" s="100"/>
      <c r="AI115" s="100"/>
      <c r="AJ115" s="100"/>
      <c r="AK115" s="100"/>
      <c r="AL115" s="100"/>
      <c r="AM115" s="100"/>
      <c r="AN115" s="100"/>
      <c r="AO115" s="100"/>
      <c r="AP115" s="100"/>
      <c r="AQ115" s="100"/>
      <c r="AR115" s="100"/>
      <c r="AS115" s="100"/>
      <c r="AT115" s="100"/>
      <c r="AU115" s="100"/>
      <c r="AV115" s="100"/>
      <c r="AW115" s="100"/>
      <c r="AX115" s="100"/>
      <c r="AY115" s="100"/>
      <c r="AZ115" s="100"/>
      <c r="BA115" s="100"/>
      <c r="BB115" s="100"/>
      <c r="BC115" s="100"/>
      <c r="BD115" s="100"/>
      <c r="BE115" s="100"/>
      <c r="BF115" s="100"/>
      <c r="BG115" s="100"/>
      <c r="BH115" s="100"/>
    </row>
    <row r="116" spans="2:60" s="888" customFormat="1" x14ac:dyDescent="0.25">
      <c r="B116" s="535"/>
      <c r="C116" s="535"/>
      <c r="D116" s="535"/>
      <c r="E116" s="535"/>
      <c r="F116" s="535"/>
      <c r="G116" s="535"/>
      <c r="H116" s="535"/>
      <c r="I116" s="535"/>
      <c r="J116" s="535"/>
      <c r="K116" s="535"/>
      <c r="L116" s="1006"/>
      <c r="M116" s="2496"/>
      <c r="N116" s="2496"/>
      <c r="O116" s="2496"/>
      <c r="P116" s="2496"/>
      <c r="Q116" s="2496"/>
      <c r="R116" s="2496"/>
      <c r="S116" s="2496"/>
      <c r="T116" s="2496"/>
      <c r="U116" s="2496"/>
      <c r="V116" s="1018"/>
      <c r="W116" s="100"/>
      <c r="X116" s="100"/>
      <c r="Y116" s="2509"/>
      <c r="Z116" s="1020"/>
      <c r="AA116" s="1021"/>
      <c r="AB116" s="1022"/>
      <c r="AC116" s="100"/>
      <c r="AD116" s="100"/>
      <c r="AE116" s="100"/>
      <c r="AF116" s="100"/>
      <c r="AG116" s="100"/>
      <c r="AH116" s="100"/>
      <c r="AI116" s="100"/>
      <c r="AJ116" s="100"/>
      <c r="AK116" s="100"/>
      <c r="AL116" s="100"/>
      <c r="AM116" s="100"/>
      <c r="AN116" s="100"/>
      <c r="AO116" s="100"/>
      <c r="AP116" s="100"/>
      <c r="AQ116" s="100"/>
      <c r="AR116" s="100"/>
      <c r="AS116" s="100"/>
      <c r="AT116" s="100"/>
      <c r="AU116" s="100"/>
      <c r="AV116" s="100"/>
      <c r="AW116" s="100"/>
      <c r="AX116" s="100"/>
      <c r="AY116" s="100"/>
      <c r="AZ116" s="100"/>
      <c r="BA116" s="100"/>
      <c r="BB116" s="100"/>
      <c r="BC116" s="100"/>
      <c r="BD116" s="100"/>
      <c r="BE116" s="100"/>
      <c r="BF116" s="100"/>
      <c r="BG116" s="100"/>
      <c r="BH116" s="100"/>
    </row>
    <row r="117" spans="2:60" s="888" customFormat="1" x14ac:dyDescent="0.25">
      <c r="B117" s="535"/>
      <c r="C117" s="535"/>
      <c r="D117" s="535"/>
      <c r="E117" s="535"/>
      <c r="F117" s="535"/>
      <c r="G117" s="535"/>
      <c r="H117" s="535"/>
      <c r="I117" s="535"/>
      <c r="J117" s="535"/>
      <c r="K117" s="535"/>
      <c r="L117" s="1006"/>
      <c r="M117" s="100"/>
      <c r="N117" s="100"/>
      <c r="O117" s="100"/>
      <c r="P117" s="100"/>
      <c r="Q117" s="100"/>
      <c r="R117" s="100"/>
      <c r="S117" s="100"/>
      <c r="T117" s="100"/>
      <c r="U117" s="100"/>
      <c r="V117" s="100"/>
      <c r="W117" s="100"/>
      <c r="X117" s="100"/>
      <c r="Y117" s="2509"/>
      <c r="Z117" s="1827"/>
      <c r="AA117" s="1021"/>
      <c r="AB117" s="1022"/>
      <c r="AC117" s="100"/>
      <c r="AD117" s="100"/>
      <c r="AE117" s="100"/>
      <c r="AF117" s="100"/>
      <c r="AG117" s="100"/>
      <c r="AH117" s="100"/>
      <c r="AI117" s="100"/>
      <c r="AJ117" s="100"/>
      <c r="AK117" s="100"/>
      <c r="AL117" s="100"/>
      <c r="AM117" s="100"/>
      <c r="AN117" s="100"/>
      <c r="AO117" s="100"/>
      <c r="AP117" s="100"/>
      <c r="AQ117" s="100"/>
      <c r="AR117" s="100"/>
      <c r="AS117" s="100"/>
      <c r="AT117" s="100"/>
      <c r="AU117" s="100"/>
      <c r="AV117" s="100"/>
      <c r="AW117" s="100"/>
      <c r="AX117" s="100"/>
      <c r="AY117" s="100"/>
      <c r="AZ117" s="100"/>
      <c r="BA117" s="100"/>
      <c r="BB117" s="100"/>
      <c r="BC117" s="100"/>
      <c r="BD117" s="100"/>
      <c r="BE117" s="100"/>
      <c r="BF117" s="100"/>
      <c r="BG117" s="100"/>
      <c r="BH117" s="100"/>
    </row>
    <row r="118" spans="2:60" s="888" customFormat="1" x14ac:dyDescent="0.25">
      <c r="B118" s="535"/>
      <c r="C118" s="535"/>
      <c r="D118" s="535"/>
      <c r="E118" s="535"/>
      <c r="F118" s="535"/>
      <c r="G118" s="535"/>
      <c r="H118" s="535"/>
      <c r="I118" s="535"/>
      <c r="J118" s="535"/>
      <c r="K118" s="535"/>
      <c r="L118" s="1006"/>
      <c r="M118" s="100"/>
      <c r="N118" s="100"/>
      <c r="O118" s="100"/>
      <c r="P118" s="100"/>
      <c r="Q118" s="100"/>
      <c r="R118" s="100"/>
      <c r="S118" s="100"/>
      <c r="T118" s="100"/>
      <c r="U118" s="100"/>
      <c r="V118" s="100"/>
      <c r="W118" s="100"/>
      <c r="X118" s="100"/>
      <c r="Y118" s="2509"/>
      <c r="Z118" s="1827"/>
      <c r="AA118" s="1021"/>
      <c r="AB118" s="1022"/>
      <c r="AC118" s="100"/>
      <c r="AD118" s="100"/>
      <c r="AE118" s="100"/>
      <c r="AF118" s="100"/>
      <c r="AG118" s="100"/>
      <c r="AH118" s="100"/>
      <c r="AI118" s="100"/>
      <c r="AJ118" s="100"/>
      <c r="AK118" s="100"/>
      <c r="AL118" s="100"/>
      <c r="AM118" s="100"/>
      <c r="AN118" s="100"/>
      <c r="AO118" s="100"/>
      <c r="AP118" s="100"/>
      <c r="AQ118" s="100"/>
      <c r="AR118" s="100"/>
      <c r="AS118" s="100"/>
      <c r="AT118" s="100"/>
      <c r="AU118" s="100"/>
      <c r="AV118" s="100"/>
      <c r="AW118" s="100"/>
      <c r="AX118" s="100"/>
      <c r="AY118" s="100"/>
      <c r="AZ118" s="100"/>
      <c r="BA118" s="100"/>
      <c r="BB118" s="100"/>
      <c r="BC118" s="100"/>
      <c r="BD118" s="100"/>
      <c r="BE118" s="100"/>
      <c r="BF118" s="100"/>
      <c r="BG118" s="100"/>
      <c r="BH118" s="100"/>
    </row>
    <row r="119" spans="2:60" s="888" customFormat="1" x14ac:dyDescent="0.25">
      <c r="B119" s="535"/>
      <c r="C119" s="535"/>
      <c r="D119" s="535"/>
      <c r="E119" s="535"/>
      <c r="F119" s="535"/>
      <c r="G119" s="535"/>
      <c r="H119" s="535"/>
      <c r="I119" s="535"/>
      <c r="J119" s="535"/>
      <c r="K119" s="535"/>
      <c r="L119" s="1006"/>
      <c r="M119" s="100"/>
      <c r="N119" s="100"/>
      <c r="O119" s="100"/>
      <c r="P119" s="100"/>
      <c r="Q119" s="100"/>
      <c r="R119" s="100"/>
      <c r="S119" s="100"/>
      <c r="T119" s="100"/>
      <c r="U119" s="100"/>
      <c r="V119" s="100"/>
      <c r="W119" s="100"/>
      <c r="X119" s="100"/>
      <c r="Y119" s="2509"/>
      <c r="Z119" s="1827"/>
      <c r="AA119" s="1023"/>
      <c r="AB119" s="1022"/>
      <c r="AC119" s="100"/>
      <c r="AD119" s="100"/>
      <c r="AE119" s="100"/>
      <c r="AF119" s="100"/>
      <c r="AG119" s="100"/>
      <c r="AH119" s="100"/>
      <c r="AI119" s="100"/>
      <c r="AJ119" s="100"/>
      <c r="AK119" s="100"/>
      <c r="AL119" s="100"/>
      <c r="AM119" s="100"/>
      <c r="AN119" s="100"/>
      <c r="AO119" s="100"/>
      <c r="AP119" s="100"/>
      <c r="AQ119" s="100"/>
      <c r="AR119" s="100"/>
      <c r="AS119" s="100"/>
      <c r="AT119" s="100"/>
      <c r="AU119" s="100"/>
      <c r="AV119" s="100"/>
      <c r="AW119" s="100"/>
      <c r="AX119" s="100"/>
      <c r="AY119" s="100"/>
      <c r="AZ119" s="100"/>
      <c r="BA119" s="100"/>
      <c r="BB119" s="100"/>
      <c r="BC119" s="100"/>
      <c r="BD119" s="100"/>
      <c r="BE119" s="100"/>
      <c r="BF119" s="100"/>
      <c r="BG119" s="100"/>
      <c r="BH119" s="100"/>
    </row>
    <row r="120" spans="2:60" s="888" customFormat="1" x14ac:dyDescent="0.25">
      <c r="B120" s="535"/>
      <c r="C120" s="535"/>
      <c r="D120" s="535"/>
      <c r="E120" s="535"/>
      <c r="F120" s="535"/>
      <c r="G120" s="535"/>
      <c r="H120" s="535"/>
      <c r="I120" s="535"/>
      <c r="J120" s="535"/>
      <c r="K120" s="535"/>
      <c r="L120" s="1006"/>
      <c r="M120" s="100"/>
      <c r="N120" s="100"/>
      <c r="O120" s="100"/>
      <c r="P120" s="100"/>
      <c r="Q120" s="100"/>
      <c r="R120" s="100"/>
      <c r="S120" s="100"/>
      <c r="T120" s="100"/>
      <c r="U120" s="100"/>
      <c r="V120" s="100"/>
      <c r="W120" s="100"/>
      <c r="X120" s="100"/>
      <c r="Y120" s="2509"/>
      <c r="Z120" s="843"/>
      <c r="AA120" s="1021"/>
      <c r="AB120" s="1022"/>
      <c r="AC120" s="100"/>
      <c r="AD120" s="100"/>
      <c r="AE120" s="100"/>
      <c r="AF120" s="100"/>
      <c r="AG120" s="100"/>
      <c r="AH120" s="100"/>
      <c r="AI120" s="100"/>
      <c r="AJ120" s="100"/>
      <c r="AK120" s="100"/>
      <c r="AL120" s="100"/>
      <c r="AM120" s="100"/>
      <c r="AN120" s="100"/>
      <c r="AO120" s="100"/>
      <c r="AP120" s="100"/>
      <c r="AQ120" s="100"/>
      <c r="AR120" s="100"/>
      <c r="AS120" s="100"/>
      <c r="AT120" s="100"/>
      <c r="AU120" s="100"/>
      <c r="AV120" s="100"/>
      <c r="AW120" s="100"/>
      <c r="AX120" s="100"/>
      <c r="AY120" s="100"/>
      <c r="AZ120" s="100"/>
      <c r="BA120" s="100"/>
      <c r="BB120" s="100"/>
      <c r="BC120" s="100"/>
      <c r="BD120" s="100"/>
      <c r="BE120" s="100"/>
      <c r="BF120" s="100"/>
      <c r="BG120" s="100"/>
      <c r="BH120" s="100"/>
    </row>
    <row r="121" spans="2:60" s="888" customFormat="1" x14ac:dyDescent="0.25">
      <c r="B121" s="535"/>
      <c r="C121" s="535"/>
      <c r="D121" s="535"/>
      <c r="E121" s="535"/>
      <c r="F121" s="535"/>
      <c r="G121" s="535"/>
      <c r="H121" s="535"/>
      <c r="I121" s="535"/>
      <c r="J121" s="535"/>
      <c r="K121" s="535"/>
      <c r="L121" s="1006"/>
      <c r="M121" s="100"/>
      <c r="N121" s="100"/>
      <c r="O121" s="100"/>
      <c r="P121" s="100"/>
      <c r="Q121" s="100"/>
      <c r="R121" s="100"/>
      <c r="S121" s="100"/>
      <c r="T121" s="100"/>
      <c r="U121" s="100"/>
      <c r="V121" s="100"/>
      <c r="W121" s="100"/>
      <c r="X121" s="100"/>
      <c r="Y121" s="100"/>
      <c r="Z121" s="100"/>
      <c r="AA121" s="100"/>
      <c r="AB121" s="100"/>
      <c r="AC121" s="100"/>
      <c r="AD121" s="100"/>
      <c r="AE121" s="100"/>
      <c r="AF121" s="100"/>
      <c r="AG121" s="100"/>
      <c r="AH121" s="100"/>
      <c r="AI121" s="100"/>
      <c r="AJ121" s="100"/>
      <c r="AK121" s="100"/>
      <c r="AL121" s="100"/>
      <c r="AM121" s="100"/>
      <c r="AN121" s="100"/>
      <c r="AO121" s="100"/>
      <c r="AP121" s="100"/>
      <c r="AQ121" s="100"/>
      <c r="AR121" s="100"/>
      <c r="AS121" s="100"/>
      <c r="AT121" s="100"/>
      <c r="AU121" s="100"/>
      <c r="AV121" s="100"/>
      <c r="AW121" s="100"/>
      <c r="AX121" s="100"/>
      <c r="AY121" s="100"/>
      <c r="AZ121" s="100"/>
      <c r="BA121" s="100"/>
      <c r="BB121" s="100"/>
      <c r="BC121" s="100"/>
      <c r="BD121" s="100"/>
      <c r="BE121" s="100"/>
      <c r="BF121" s="100"/>
      <c r="BG121" s="100"/>
      <c r="BH121" s="100"/>
    </row>
    <row r="122" spans="2:60" s="888" customFormat="1" x14ac:dyDescent="0.25">
      <c r="B122" s="535"/>
      <c r="C122" s="535"/>
      <c r="D122" s="535"/>
      <c r="E122" s="535"/>
      <c r="F122" s="535"/>
      <c r="G122" s="535"/>
      <c r="H122" s="535"/>
      <c r="I122" s="535"/>
      <c r="J122" s="535"/>
      <c r="K122" s="535"/>
      <c r="L122" s="1006"/>
      <c r="M122" s="100"/>
      <c r="N122" s="100"/>
      <c r="O122" s="100"/>
      <c r="P122" s="100"/>
      <c r="Q122" s="100"/>
      <c r="R122" s="100"/>
      <c r="S122" s="100"/>
      <c r="T122" s="100"/>
      <c r="U122" s="100"/>
      <c r="V122" s="100"/>
      <c r="W122" s="100"/>
      <c r="X122" s="100"/>
      <c r="Y122" s="100"/>
      <c r="Z122" s="100"/>
      <c r="AA122" s="100"/>
      <c r="AB122" s="100"/>
      <c r="AC122" s="100"/>
      <c r="AD122" s="100"/>
      <c r="AE122" s="100"/>
      <c r="AF122" s="100"/>
      <c r="AG122" s="100"/>
      <c r="AH122" s="100"/>
      <c r="AI122" s="100"/>
      <c r="AJ122" s="100"/>
      <c r="AK122" s="100"/>
      <c r="AL122" s="100"/>
      <c r="AM122" s="100"/>
      <c r="AN122" s="100"/>
      <c r="AO122" s="100"/>
      <c r="AP122" s="100"/>
      <c r="AQ122" s="100"/>
      <c r="AR122" s="100"/>
      <c r="AS122" s="100"/>
      <c r="AT122" s="100"/>
      <c r="AU122" s="100"/>
      <c r="AV122" s="100"/>
      <c r="AW122" s="100"/>
      <c r="AX122" s="100"/>
      <c r="AY122" s="100"/>
      <c r="AZ122" s="100"/>
      <c r="BA122" s="100"/>
      <c r="BB122" s="100"/>
      <c r="BC122" s="100"/>
      <c r="BD122" s="100"/>
      <c r="BE122" s="100"/>
      <c r="BF122" s="100"/>
      <c r="BG122" s="100"/>
      <c r="BH122" s="100"/>
    </row>
    <row r="123" spans="2:60" s="888" customFormat="1" x14ac:dyDescent="0.25">
      <c r="B123" s="535"/>
      <c r="C123" s="535"/>
      <c r="D123" s="535"/>
      <c r="E123" s="535"/>
      <c r="F123" s="535"/>
      <c r="G123" s="535"/>
      <c r="H123" s="535"/>
      <c r="I123" s="535"/>
      <c r="J123" s="535"/>
      <c r="K123" s="535"/>
      <c r="L123" s="1006"/>
      <c r="M123" s="100"/>
      <c r="N123" s="100"/>
      <c r="O123" s="100"/>
      <c r="P123" s="100"/>
      <c r="Q123" s="100"/>
      <c r="R123" s="100"/>
      <c r="S123" s="100"/>
      <c r="T123" s="100"/>
      <c r="U123" s="100"/>
      <c r="V123" s="100"/>
      <c r="W123" s="100"/>
      <c r="X123" s="100"/>
      <c r="Y123" s="100"/>
      <c r="Z123" s="100"/>
      <c r="AA123" s="100"/>
      <c r="AB123" s="100"/>
      <c r="AC123" s="100"/>
      <c r="AD123" s="100"/>
      <c r="AE123" s="100"/>
      <c r="AF123" s="100"/>
      <c r="AG123" s="100"/>
      <c r="AH123" s="100"/>
      <c r="AI123" s="100"/>
      <c r="AJ123" s="100"/>
      <c r="AK123" s="100"/>
      <c r="AL123" s="100"/>
      <c r="AM123" s="100"/>
      <c r="AN123" s="100"/>
      <c r="AO123" s="100"/>
      <c r="AP123" s="100"/>
      <c r="AQ123" s="100"/>
      <c r="AR123" s="100"/>
      <c r="AS123" s="100"/>
      <c r="AT123" s="100"/>
      <c r="AU123" s="100"/>
      <c r="AV123" s="100"/>
      <c r="AW123" s="100"/>
      <c r="AX123" s="100"/>
      <c r="AY123" s="100"/>
      <c r="AZ123" s="100"/>
      <c r="BA123" s="100"/>
      <c r="BB123" s="100"/>
      <c r="BC123" s="100"/>
      <c r="BD123" s="100"/>
      <c r="BE123" s="100"/>
      <c r="BF123" s="100"/>
      <c r="BG123" s="100"/>
      <c r="BH123" s="100"/>
    </row>
    <row r="124" spans="2:60" s="888" customFormat="1" x14ac:dyDescent="0.25">
      <c r="B124" s="535"/>
      <c r="C124" s="535"/>
      <c r="D124" s="535"/>
      <c r="E124" s="535"/>
      <c r="F124" s="535"/>
      <c r="G124" s="535"/>
      <c r="H124" s="535"/>
      <c r="I124" s="535"/>
      <c r="J124" s="535"/>
      <c r="K124" s="535"/>
      <c r="L124" s="1006"/>
      <c r="M124" s="100"/>
      <c r="N124" s="100"/>
      <c r="O124" s="100"/>
      <c r="P124" s="100"/>
      <c r="Q124" s="100"/>
      <c r="R124" s="100"/>
      <c r="S124" s="100"/>
      <c r="T124" s="100"/>
      <c r="U124" s="100"/>
      <c r="V124" s="100"/>
      <c r="W124" s="100"/>
      <c r="X124" s="100"/>
      <c r="Y124" s="100"/>
      <c r="Z124" s="100"/>
      <c r="AA124" s="100"/>
      <c r="AB124" s="100"/>
      <c r="AC124" s="100"/>
      <c r="AD124" s="100"/>
      <c r="AE124" s="100"/>
      <c r="AF124" s="100"/>
      <c r="AG124" s="100"/>
      <c r="AH124" s="100"/>
      <c r="AI124" s="100"/>
      <c r="AJ124" s="100"/>
      <c r="AK124" s="100"/>
      <c r="AL124" s="100"/>
      <c r="AM124" s="100"/>
      <c r="AN124" s="100"/>
      <c r="AO124" s="100"/>
      <c r="AP124" s="100"/>
      <c r="AQ124" s="100"/>
      <c r="AR124" s="100"/>
      <c r="AS124" s="100"/>
      <c r="AT124" s="100"/>
      <c r="AU124" s="100"/>
      <c r="AV124" s="100"/>
      <c r="AW124" s="100"/>
      <c r="AX124" s="100"/>
      <c r="AY124" s="100"/>
      <c r="AZ124" s="100"/>
      <c r="BA124" s="100"/>
      <c r="BB124" s="100"/>
      <c r="BC124" s="100"/>
      <c r="BD124" s="100"/>
      <c r="BE124" s="100"/>
      <c r="BF124" s="100"/>
      <c r="BG124" s="100"/>
      <c r="BH124" s="100"/>
    </row>
    <row r="125" spans="2:60" s="888" customFormat="1" x14ac:dyDescent="0.25">
      <c r="B125" s="535"/>
      <c r="C125" s="535"/>
      <c r="D125" s="535"/>
      <c r="E125" s="535"/>
      <c r="F125" s="535"/>
      <c r="G125" s="535"/>
      <c r="H125" s="535"/>
      <c r="I125" s="535"/>
      <c r="J125" s="535"/>
      <c r="K125" s="535"/>
      <c r="L125" s="1006"/>
      <c r="M125" s="100"/>
      <c r="N125" s="100"/>
      <c r="O125" s="100"/>
      <c r="P125" s="100"/>
      <c r="Q125" s="100"/>
      <c r="R125" s="100"/>
      <c r="S125" s="100"/>
      <c r="T125" s="100"/>
      <c r="U125" s="100"/>
      <c r="V125" s="100"/>
      <c r="W125" s="100"/>
      <c r="X125" s="100"/>
      <c r="Y125" s="100"/>
      <c r="Z125" s="100"/>
      <c r="AA125" s="100"/>
      <c r="AB125" s="100"/>
      <c r="AC125" s="100"/>
      <c r="AD125" s="100"/>
      <c r="AE125" s="100"/>
      <c r="AF125" s="100"/>
      <c r="AG125" s="100"/>
      <c r="AH125" s="100"/>
      <c r="AI125" s="100"/>
      <c r="AJ125" s="100"/>
      <c r="AK125" s="100"/>
      <c r="AL125" s="100"/>
      <c r="AM125" s="100"/>
      <c r="AN125" s="100"/>
      <c r="AO125" s="100"/>
      <c r="AP125" s="100"/>
      <c r="AQ125" s="100"/>
      <c r="AR125" s="100"/>
      <c r="AS125" s="100"/>
      <c r="AT125" s="100"/>
      <c r="AU125" s="100"/>
      <c r="AV125" s="100"/>
      <c r="AW125" s="100"/>
      <c r="AX125" s="100"/>
      <c r="AY125" s="100"/>
      <c r="AZ125" s="100"/>
      <c r="BA125" s="100"/>
      <c r="BB125" s="100"/>
      <c r="BC125" s="100"/>
      <c r="BD125" s="100"/>
      <c r="BE125" s="100"/>
      <c r="BF125" s="100"/>
      <c r="BG125" s="100"/>
      <c r="BH125" s="100"/>
    </row>
    <row r="126" spans="2:60" s="888" customFormat="1" x14ac:dyDescent="0.25">
      <c r="B126" s="535"/>
      <c r="C126" s="535"/>
      <c r="D126" s="535"/>
      <c r="E126" s="535"/>
      <c r="F126" s="535"/>
      <c r="G126" s="535"/>
      <c r="H126" s="535"/>
      <c r="I126" s="535"/>
      <c r="J126" s="535"/>
      <c r="K126" s="535"/>
      <c r="L126" s="1006"/>
      <c r="M126" s="100"/>
      <c r="N126" s="100"/>
      <c r="O126" s="100"/>
      <c r="P126" s="100"/>
      <c r="Q126" s="100"/>
      <c r="R126" s="100"/>
      <c r="S126" s="100"/>
      <c r="T126" s="100"/>
      <c r="U126" s="100"/>
      <c r="V126" s="100"/>
      <c r="W126" s="100"/>
      <c r="X126" s="100"/>
      <c r="Y126" s="100"/>
      <c r="Z126" s="100"/>
      <c r="AA126" s="100"/>
      <c r="AB126" s="100"/>
      <c r="AC126" s="100"/>
      <c r="AD126" s="100"/>
      <c r="AE126" s="100"/>
      <c r="AF126" s="100"/>
      <c r="AG126" s="100"/>
      <c r="AH126" s="100"/>
      <c r="AI126" s="100"/>
      <c r="AJ126" s="100"/>
      <c r="AK126" s="100"/>
      <c r="AL126" s="100"/>
      <c r="AM126" s="100"/>
      <c r="AN126" s="100"/>
      <c r="AO126" s="100"/>
      <c r="AP126" s="100"/>
      <c r="AQ126" s="100"/>
      <c r="AR126" s="100"/>
      <c r="AS126" s="100"/>
      <c r="AT126" s="100"/>
      <c r="AU126" s="100"/>
      <c r="AV126" s="100"/>
      <c r="AW126" s="100"/>
      <c r="AX126" s="100"/>
      <c r="AY126" s="100"/>
      <c r="AZ126" s="100"/>
      <c r="BA126" s="100"/>
      <c r="BB126" s="100"/>
      <c r="BC126" s="100"/>
      <c r="BD126" s="100"/>
      <c r="BE126" s="100"/>
      <c r="BF126" s="100"/>
      <c r="BG126" s="100"/>
      <c r="BH126" s="100"/>
    </row>
    <row r="127" spans="2:60" s="888" customFormat="1" x14ac:dyDescent="0.25">
      <c r="B127" s="535"/>
      <c r="C127" s="535"/>
      <c r="D127" s="535"/>
      <c r="E127" s="535"/>
      <c r="F127" s="535"/>
      <c r="G127" s="535"/>
      <c r="H127" s="535"/>
      <c r="I127" s="535"/>
      <c r="J127" s="535"/>
      <c r="K127" s="535"/>
      <c r="L127" s="1006"/>
      <c r="M127" s="100"/>
      <c r="N127" s="100"/>
      <c r="O127" s="100"/>
      <c r="P127" s="100"/>
      <c r="Q127" s="100"/>
      <c r="R127" s="100"/>
      <c r="S127" s="100"/>
      <c r="T127" s="100"/>
      <c r="U127" s="100"/>
      <c r="V127" s="100"/>
      <c r="W127" s="100"/>
      <c r="X127" s="100"/>
      <c r="Y127" s="100"/>
      <c r="Z127" s="100"/>
      <c r="AA127" s="100"/>
      <c r="AB127" s="100"/>
      <c r="AC127" s="100"/>
      <c r="AD127" s="100"/>
      <c r="AE127" s="100"/>
      <c r="AF127" s="100"/>
      <c r="AG127" s="100"/>
      <c r="AH127" s="100"/>
      <c r="AI127" s="100"/>
      <c r="AJ127" s="100"/>
      <c r="AK127" s="100"/>
      <c r="AL127" s="100"/>
      <c r="AM127" s="100"/>
      <c r="AN127" s="100"/>
      <c r="AO127" s="100"/>
      <c r="AP127" s="100"/>
      <c r="AQ127" s="100"/>
      <c r="AR127" s="100"/>
      <c r="AS127" s="100"/>
      <c r="AT127" s="100"/>
      <c r="AU127" s="100"/>
      <c r="AV127" s="100"/>
      <c r="AW127" s="100"/>
      <c r="AX127" s="100"/>
      <c r="AY127" s="100"/>
      <c r="AZ127" s="100"/>
      <c r="BA127" s="100"/>
      <c r="BB127" s="100"/>
      <c r="BC127" s="100"/>
      <c r="BD127" s="100"/>
      <c r="BE127" s="100"/>
      <c r="BF127" s="100"/>
      <c r="BG127" s="100"/>
      <c r="BH127" s="100"/>
    </row>
    <row r="128" spans="2:60" s="888" customFormat="1" x14ac:dyDescent="0.25">
      <c r="B128" s="535"/>
      <c r="C128" s="535"/>
      <c r="D128" s="535"/>
      <c r="E128" s="535"/>
      <c r="F128" s="535"/>
      <c r="G128" s="535"/>
      <c r="H128" s="535"/>
      <c r="I128" s="535"/>
      <c r="J128" s="535"/>
      <c r="K128" s="535"/>
      <c r="L128" s="1006"/>
      <c r="M128" s="100"/>
      <c r="N128" s="100"/>
      <c r="O128" s="100"/>
      <c r="P128" s="100"/>
      <c r="Q128" s="100"/>
      <c r="R128" s="100"/>
      <c r="S128" s="100"/>
      <c r="T128" s="100"/>
      <c r="U128" s="100"/>
      <c r="V128" s="100"/>
      <c r="W128" s="100"/>
      <c r="X128" s="100"/>
      <c r="Y128" s="100"/>
      <c r="Z128" s="100"/>
      <c r="AA128" s="100"/>
      <c r="AB128" s="100"/>
      <c r="AC128" s="100"/>
      <c r="AD128" s="100"/>
      <c r="AE128" s="100"/>
      <c r="AF128" s="100"/>
      <c r="AG128" s="100"/>
      <c r="AH128" s="100"/>
      <c r="AI128" s="100"/>
      <c r="AJ128" s="100"/>
      <c r="AK128" s="100"/>
      <c r="AL128" s="100"/>
      <c r="AM128" s="100"/>
      <c r="AN128" s="100"/>
      <c r="AO128" s="100"/>
      <c r="AP128" s="100"/>
      <c r="AQ128" s="100"/>
      <c r="AR128" s="100"/>
      <c r="AS128" s="100"/>
      <c r="AT128" s="100"/>
      <c r="AU128" s="100"/>
      <c r="AV128" s="100"/>
      <c r="AW128" s="100"/>
      <c r="AX128" s="100"/>
      <c r="AY128" s="100"/>
      <c r="AZ128" s="100"/>
      <c r="BA128" s="100"/>
      <c r="BB128" s="100"/>
      <c r="BC128" s="100"/>
      <c r="BD128" s="100"/>
      <c r="BE128" s="100"/>
      <c r="BF128" s="100"/>
      <c r="BG128" s="100"/>
      <c r="BH128" s="100"/>
    </row>
    <row r="129" spans="2:60" s="888" customFormat="1" x14ac:dyDescent="0.25">
      <c r="B129" s="535"/>
      <c r="C129" s="535"/>
      <c r="D129" s="535"/>
      <c r="E129" s="535"/>
      <c r="F129" s="535"/>
      <c r="G129" s="535"/>
      <c r="H129" s="535"/>
      <c r="I129" s="535"/>
      <c r="J129" s="535"/>
      <c r="K129" s="535"/>
      <c r="L129" s="1006"/>
      <c r="M129" s="100"/>
      <c r="N129" s="100"/>
      <c r="O129" s="100"/>
      <c r="P129" s="100"/>
      <c r="Q129" s="100"/>
      <c r="R129" s="100"/>
      <c r="S129" s="100"/>
      <c r="T129" s="100"/>
      <c r="U129" s="100"/>
      <c r="V129" s="100"/>
      <c r="W129" s="100"/>
      <c r="X129" s="100"/>
      <c r="Y129" s="100"/>
      <c r="Z129" s="100"/>
      <c r="AA129" s="100"/>
      <c r="AB129" s="100"/>
      <c r="AC129" s="100"/>
      <c r="AD129" s="100"/>
      <c r="AE129" s="100"/>
      <c r="AF129" s="100"/>
      <c r="AG129" s="100"/>
      <c r="AH129" s="100"/>
      <c r="AI129" s="100"/>
      <c r="AJ129" s="100"/>
      <c r="AK129" s="100"/>
      <c r="AL129" s="100"/>
      <c r="AM129" s="100"/>
      <c r="AN129" s="100"/>
      <c r="AO129" s="100"/>
      <c r="AP129" s="100"/>
      <c r="AQ129" s="100"/>
      <c r="AR129" s="100"/>
      <c r="AS129" s="100"/>
      <c r="AT129" s="100"/>
      <c r="AU129" s="100"/>
      <c r="AV129" s="100"/>
      <c r="AW129" s="100"/>
      <c r="AX129" s="100"/>
      <c r="AY129" s="100"/>
      <c r="AZ129" s="100"/>
      <c r="BA129" s="100"/>
      <c r="BB129" s="100"/>
      <c r="BC129" s="100"/>
      <c r="BD129" s="100"/>
      <c r="BE129" s="100"/>
      <c r="BF129" s="100"/>
      <c r="BG129" s="100"/>
      <c r="BH129" s="100"/>
    </row>
    <row r="130" spans="2:60" s="888" customFormat="1" x14ac:dyDescent="0.25">
      <c r="B130" s="535"/>
      <c r="C130" s="535"/>
      <c r="D130" s="535"/>
      <c r="E130" s="535"/>
      <c r="F130" s="535"/>
      <c r="G130" s="535"/>
      <c r="H130" s="535"/>
      <c r="I130" s="535"/>
      <c r="J130" s="535"/>
      <c r="K130" s="535"/>
      <c r="L130" s="1006"/>
      <c r="M130" s="100"/>
      <c r="N130" s="100"/>
      <c r="O130" s="100"/>
      <c r="P130" s="100"/>
      <c r="Q130" s="100"/>
      <c r="R130" s="100"/>
      <c r="S130" s="100"/>
      <c r="T130" s="100"/>
      <c r="U130" s="100"/>
      <c r="V130" s="100"/>
      <c r="W130" s="100"/>
      <c r="X130" s="100"/>
      <c r="Y130" s="100"/>
      <c r="Z130" s="100"/>
      <c r="AA130" s="100"/>
      <c r="AB130" s="100"/>
      <c r="AC130" s="100"/>
      <c r="AD130" s="100"/>
      <c r="AE130" s="100"/>
      <c r="AF130" s="100"/>
      <c r="AG130" s="100"/>
      <c r="AH130" s="100"/>
      <c r="AI130" s="100"/>
      <c r="AJ130" s="100"/>
      <c r="AK130" s="100"/>
      <c r="AL130" s="100"/>
      <c r="AM130" s="100"/>
      <c r="AN130" s="100"/>
      <c r="AO130" s="100"/>
      <c r="AP130" s="100"/>
      <c r="AQ130" s="100"/>
      <c r="AR130" s="100"/>
      <c r="AS130" s="100"/>
      <c r="AT130" s="100"/>
      <c r="AU130" s="100"/>
      <c r="AV130" s="100"/>
      <c r="AW130" s="100"/>
      <c r="AX130" s="100"/>
      <c r="AY130" s="100"/>
      <c r="AZ130" s="100"/>
      <c r="BA130" s="100"/>
      <c r="BB130" s="100"/>
      <c r="BC130" s="100"/>
      <c r="BD130" s="100"/>
      <c r="BE130" s="100"/>
      <c r="BF130" s="100"/>
      <c r="BG130" s="100"/>
      <c r="BH130" s="100"/>
    </row>
    <row r="131" spans="2:60" s="888" customFormat="1" x14ac:dyDescent="0.25">
      <c r="B131" s="535"/>
      <c r="C131" s="535"/>
      <c r="D131" s="535"/>
      <c r="E131" s="535"/>
      <c r="F131" s="535"/>
      <c r="G131" s="535"/>
      <c r="H131" s="535"/>
      <c r="I131" s="535"/>
      <c r="J131" s="535"/>
      <c r="K131" s="535"/>
      <c r="L131" s="1006"/>
      <c r="M131" s="100"/>
      <c r="N131" s="100"/>
      <c r="O131" s="100"/>
      <c r="P131" s="100"/>
      <c r="Q131" s="100"/>
      <c r="R131" s="100"/>
      <c r="S131" s="100"/>
      <c r="T131" s="100"/>
      <c r="U131" s="100"/>
      <c r="V131" s="100"/>
      <c r="W131" s="100"/>
      <c r="X131" s="100"/>
      <c r="Y131" s="100"/>
      <c r="Z131" s="100"/>
      <c r="AA131" s="100"/>
      <c r="AB131" s="100"/>
      <c r="AC131" s="100"/>
      <c r="AD131" s="100"/>
      <c r="AE131" s="100"/>
      <c r="AF131" s="100"/>
      <c r="AG131" s="100"/>
      <c r="AH131" s="100"/>
      <c r="AI131" s="100"/>
      <c r="AJ131" s="100"/>
      <c r="AK131" s="100"/>
      <c r="AL131" s="100"/>
      <c r="AM131" s="100"/>
      <c r="AN131" s="100"/>
      <c r="AO131" s="100"/>
      <c r="AP131" s="100"/>
      <c r="AQ131" s="100"/>
      <c r="AR131" s="100"/>
      <c r="AS131" s="100"/>
      <c r="AT131" s="100"/>
      <c r="AU131" s="100"/>
      <c r="AV131" s="100"/>
      <c r="AW131" s="100"/>
      <c r="AX131" s="100"/>
      <c r="AY131" s="100"/>
      <c r="AZ131" s="100"/>
      <c r="BA131" s="100"/>
      <c r="BB131" s="100"/>
      <c r="BC131" s="100"/>
      <c r="BD131" s="100"/>
      <c r="BE131" s="100"/>
      <c r="BF131" s="100"/>
      <c r="BG131" s="100"/>
      <c r="BH131" s="100"/>
    </row>
    <row r="132" spans="2:60" s="888" customFormat="1" x14ac:dyDescent="0.25">
      <c r="B132" s="535"/>
      <c r="C132" s="535"/>
      <c r="D132" s="535"/>
      <c r="E132" s="535"/>
      <c r="F132" s="535"/>
      <c r="G132" s="535"/>
      <c r="H132" s="535"/>
      <c r="I132" s="535"/>
      <c r="J132" s="535"/>
      <c r="K132" s="535"/>
      <c r="L132" s="1006"/>
      <c r="M132" s="100"/>
      <c r="N132" s="100"/>
      <c r="O132" s="100"/>
      <c r="P132" s="100"/>
      <c r="Q132" s="100"/>
      <c r="R132" s="100"/>
      <c r="S132" s="100"/>
      <c r="T132" s="100"/>
      <c r="U132" s="100"/>
      <c r="V132" s="100"/>
      <c r="W132" s="100"/>
      <c r="X132" s="100"/>
      <c r="Y132" s="100"/>
      <c r="Z132" s="100"/>
      <c r="AA132" s="100"/>
      <c r="AB132" s="100"/>
      <c r="AC132" s="100"/>
      <c r="AD132" s="100"/>
      <c r="AE132" s="100"/>
      <c r="AF132" s="100"/>
      <c r="AG132" s="100"/>
      <c r="AH132" s="100"/>
      <c r="AI132" s="100"/>
      <c r="AJ132" s="100"/>
      <c r="AK132" s="100"/>
      <c r="AL132" s="100"/>
      <c r="AM132" s="100"/>
      <c r="AN132" s="100"/>
      <c r="AO132" s="100"/>
      <c r="AP132" s="100"/>
      <c r="AQ132" s="100"/>
      <c r="AR132" s="100"/>
      <c r="AS132" s="100"/>
      <c r="AT132" s="100"/>
      <c r="AU132" s="100"/>
      <c r="AV132" s="100"/>
      <c r="AW132" s="100"/>
      <c r="AX132" s="100"/>
      <c r="AY132" s="100"/>
      <c r="AZ132" s="100"/>
      <c r="BA132" s="100"/>
      <c r="BB132" s="100"/>
      <c r="BC132" s="100"/>
      <c r="BD132" s="100"/>
      <c r="BE132" s="100"/>
      <c r="BF132" s="100"/>
      <c r="BG132" s="100"/>
      <c r="BH132" s="100"/>
    </row>
    <row r="133" spans="2:60" s="888" customFormat="1" x14ac:dyDescent="0.25">
      <c r="B133" s="535"/>
      <c r="C133" s="535"/>
      <c r="D133" s="535"/>
      <c r="E133" s="535"/>
      <c r="F133" s="535"/>
      <c r="G133" s="535"/>
      <c r="H133" s="535"/>
      <c r="I133" s="535"/>
      <c r="J133" s="535"/>
      <c r="K133" s="535"/>
      <c r="L133" s="1006"/>
      <c r="M133" s="100"/>
      <c r="N133" s="100"/>
      <c r="O133" s="100"/>
      <c r="P133" s="100"/>
      <c r="Q133" s="100"/>
      <c r="R133" s="100"/>
      <c r="S133" s="100"/>
      <c r="T133" s="100"/>
      <c r="U133" s="100"/>
      <c r="V133" s="100"/>
      <c r="W133" s="100"/>
      <c r="X133" s="100"/>
      <c r="Y133" s="100"/>
      <c r="Z133" s="100"/>
      <c r="AA133" s="100"/>
      <c r="AB133" s="100"/>
      <c r="AC133" s="100"/>
      <c r="AD133" s="100"/>
      <c r="AE133" s="100"/>
      <c r="AF133" s="100"/>
      <c r="AG133" s="100"/>
      <c r="AH133" s="100"/>
      <c r="AI133" s="100"/>
      <c r="AJ133" s="100"/>
      <c r="AK133" s="100"/>
      <c r="AL133" s="100"/>
      <c r="AM133" s="100"/>
      <c r="AN133" s="100"/>
      <c r="AO133" s="100"/>
      <c r="AP133" s="100"/>
      <c r="AQ133" s="100"/>
      <c r="AR133" s="100"/>
      <c r="AS133" s="100"/>
      <c r="AT133" s="100"/>
      <c r="AU133" s="100"/>
      <c r="AV133" s="100"/>
      <c r="AW133" s="100"/>
      <c r="AX133" s="100"/>
      <c r="AY133" s="100"/>
      <c r="AZ133" s="100"/>
      <c r="BA133" s="100"/>
      <c r="BB133" s="100"/>
      <c r="BC133" s="100"/>
      <c r="BD133" s="100"/>
      <c r="BE133" s="100"/>
      <c r="BF133" s="100"/>
      <c r="BG133" s="100"/>
      <c r="BH133" s="100"/>
    </row>
    <row r="134" spans="2:60" s="888" customFormat="1" x14ac:dyDescent="0.25">
      <c r="B134" s="535"/>
      <c r="C134" s="535"/>
      <c r="D134" s="535"/>
      <c r="E134" s="535"/>
      <c r="F134" s="535"/>
      <c r="G134" s="535"/>
      <c r="H134" s="535"/>
      <c r="I134" s="535"/>
      <c r="J134" s="535"/>
      <c r="K134" s="535"/>
      <c r="L134" s="1006"/>
      <c r="M134" s="100"/>
      <c r="N134" s="100"/>
      <c r="O134" s="100"/>
      <c r="P134" s="100"/>
      <c r="Q134" s="100"/>
      <c r="R134" s="100"/>
      <c r="S134" s="100"/>
      <c r="T134" s="100"/>
      <c r="U134" s="100"/>
      <c r="V134" s="100"/>
      <c r="W134" s="100"/>
      <c r="X134" s="100"/>
      <c r="Y134" s="100"/>
      <c r="Z134" s="100"/>
      <c r="AA134" s="100"/>
      <c r="AB134" s="100"/>
      <c r="AC134" s="100"/>
      <c r="AD134" s="100"/>
      <c r="AE134" s="100"/>
      <c r="AF134" s="100"/>
      <c r="AG134" s="100"/>
      <c r="AH134" s="100"/>
      <c r="AI134" s="100"/>
      <c r="AJ134" s="100"/>
      <c r="AK134" s="100"/>
      <c r="AL134" s="100"/>
      <c r="AM134" s="100"/>
      <c r="AN134" s="100"/>
      <c r="AO134" s="100"/>
      <c r="AP134" s="100"/>
      <c r="AQ134" s="100"/>
      <c r="AR134" s="100"/>
      <c r="AS134" s="100"/>
      <c r="AT134" s="100"/>
      <c r="AU134" s="100"/>
      <c r="AV134" s="100"/>
      <c r="AW134" s="100"/>
      <c r="AX134" s="100"/>
      <c r="AY134" s="100"/>
      <c r="AZ134" s="100"/>
      <c r="BA134" s="100"/>
      <c r="BB134" s="100"/>
      <c r="BC134" s="100"/>
      <c r="BD134" s="100"/>
      <c r="BE134" s="100"/>
      <c r="BF134" s="100"/>
      <c r="BG134" s="100"/>
      <c r="BH134" s="100"/>
    </row>
    <row r="135" spans="2:60" s="888" customFormat="1" x14ac:dyDescent="0.25">
      <c r="B135" s="535"/>
      <c r="C135" s="535"/>
      <c r="D135" s="535"/>
      <c r="E135" s="535"/>
      <c r="F135" s="535"/>
      <c r="G135" s="535"/>
      <c r="H135" s="535"/>
      <c r="I135" s="535"/>
      <c r="J135" s="535"/>
      <c r="K135" s="535"/>
      <c r="L135" s="1006"/>
      <c r="M135" s="100"/>
      <c r="N135" s="100"/>
      <c r="O135" s="100"/>
      <c r="P135" s="100"/>
      <c r="Q135" s="100"/>
      <c r="R135" s="100"/>
      <c r="S135" s="100"/>
      <c r="T135" s="100"/>
      <c r="U135" s="100"/>
      <c r="V135" s="100"/>
      <c r="W135" s="100"/>
      <c r="X135" s="100"/>
      <c r="Y135" s="100"/>
      <c r="Z135" s="100"/>
      <c r="AA135" s="100"/>
      <c r="AB135" s="100"/>
      <c r="AC135" s="100"/>
      <c r="AD135" s="100"/>
      <c r="AE135" s="100"/>
      <c r="AF135" s="100"/>
      <c r="AG135" s="100"/>
      <c r="AH135" s="100"/>
      <c r="AI135" s="100"/>
      <c r="AJ135" s="100"/>
      <c r="AK135" s="100"/>
      <c r="AL135" s="100"/>
      <c r="AM135" s="100"/>
      <c r="AN135" s="100"/>
      <c r="AO135" s="100"/>
      <c r="AP135" s="100"/>
      <c r="AQ135" s="100"/>
      <c r="AR135" s="100"/>
      <c r="AS135" s="100"/>
      <c r="AT135" s="100"/>
      <c r="AU135" s="100"/>
      <c r="AV135" s="100"/>
      <c r="AW135" s="100"/>
      <c r="AX135" s="100"/>
      <c r="AY135" s="100"/>
      <c r="AZ135" s="100"/>
      <c r="BA135" s="100"/>
      <c r="BB135" s="100"/>
      <c r="BC135" s="100"/>
      <c r="BD135" s="100"/>
      <c r="BE135" s="100"/>
      <c r="BF135" s="100"/>
      <c r="BG135" s="100"/>
      <c r="BH135" s="100"/>
    </row>
    <row r="136" spans="2:60" s="888" customFormat="1" x14ac:dyDescent="0.25">
      <c r="B136" s="535"/>
      <c r="C136" s="535"/>
      <c r="D136" s="535"/>
      <c r="E136" s="535"/>
      <c r="F136" s="535"/>
      <c r="G136" s="535"/>
      <c r="H136" s="535"/>
      <c r="I136" s="535"/>
      <c r="J136" s="535"/>
      <c r="K136" s="535"/>
      <c r="L136" s="1006"/>
      <c r="M136" s="100"/>
      <c r="N136" s="100"/>
      <c r="O136" s="100"/>
      <c r="P136" s="100"/>
      <c r="Q136" s="100"/>
      <c r="R136" s="100"/>
      <c r="S136" s="100"/>
      <c r="T136" s="100"/>
      <c r="U136" s="100"/>
      <c r="V136" s="100"/>
      <c r="W136" s="100"/>
      <c r="X136" s="100"/>
      <c r="Y136" s="100"/>
      <c r="Z136" s="100"/>
      <c r="AA136" s="100"/>
      <c r="AB136" s="100"/>
      <c r="AC136" s="100"/>
      <c r="AD136" s="100"/>
      <c r="AE136" s="100"/>
      <c r="AF136" s="100"/>
      <c r="AG136" s="100"/>
      <c r="AH136" s="100"/>
      <c r="AI136" s="100"/>
      <c r="AJ136" s="100"/>
      <c r="AK136" s="100"/>
      <c r="AL136" s="100"/>
      <c r="AM136" s="100"/>
      <c r="AN136" s="100"/>
      <c r="AO136" s="100"/>
      <c r="AP136" s="100"/>
      <c r="AQ136" s="100"/>
      <c r="AR136" s="100"/>
      <c r="AS136" s="100"/>
      <c r="AT136" s="100"/>
      <c r="AU136" s="100"/>
      <c r="AV136" s="100"/>
      <c r="AW136" s="100"/>
      <c r="AX136" s="100"/>
      <c r="AY136" s="100"/>
      <c r="AZ136" s="100"/>
      <c r="BA136" s="100"/>
      <c r="BB136" s="100"/>
      <c r="BC136" s="100"/>
      <c r="BD136" s="100"/>
      <c r="BE136" s="100"/>
      <c r="BF136" s="100"/>
      <c r="BG136" s="100"/>
      <c r="BH136" s="100"/>
    </row>
    <row r="137" spans="2:60" s="888" customFormat="1" x14ac:dyDescent="0.25">
      <c r="B137" s="535"/>
      <c r="C137" s="535"/>
      <c r="D137" s="535"/>
      <c r="E137" s="535"/>
      <c r="F137" s="535"/>
      <c r="G137" s="535"/>
      <c r="H137" s="535"/>
      <c r="I137" s="535"/>
      <c r="J137" s="535"/>
      <c r="K137" s="535"/>
      <c r="L137" s="1006"/>
      <c r="M137" s="100"/>
      <c r="N137" s="100"/>
      <c r="O137" s="100"/>
      <c r="P137" s="100"/>
      <c r="Q137" s="100"/>
      <c r="R137" s="100"/>
      <c r="S137" s="100"/>
      <c r="T137" s="100"/>
      <c r="U137" s="100"/>
      <c r="V137" s="100"/>
      <c r="W137" s="100"/>
      <c r="X137" s="100"/>
      <c r="Y137" s="100"/>
      <c r="Z137" s="100"/>
      <c r="AA137" s="100"/>
      <c r="AB137" s="100"/>
      <c r="AC137" s="100"/>
      <c r="AD137" s="100"/>
      <c r="AE137" s="100"/>
      <c r="AF137" s="100"/>
      <c r="AG137" s="100"/>
      <c r="AH137" s="100"/>
      <c r="AI137" s="100"/>
      <c r="AJ137" s="100"/>
      <c r="AK137" s="100"/>
      <c r="AL137" s="100"/>
      <c r="AM137" s="100"/>
      <c r="AN137" s="100"/>
      <c r="AO137" s="100"/>
      <c r="AP137" s="100"/>
      <c r="AQ137" s="100"/>
      <c r="AR137" s="100"/>
      <c r="AS137" s="100"/>
      <c r="AT137" s="100"/>
      <c r="AU137" s="100"/>
      <c r="AV137" s="100"/>
      <c r="AW137" s="100"/>
      <c r="AX137" s="100"/>
      <c r="AY137" s="100"/>
      <c r="AZ137" s="100"/>
      <c r="BA137" s="100"/>
      <c r="BB137" s="100"/>
      <c r="BC137" s="100"/>
      <c r="BD137" s="100"/>
      <c r="BE137" s="100"/>
      <c r="BF137" s="100"/>
      <c r="BG137" s="100"/>
      <c r="BH137" s="100"/>
    </row>
    <row r="138" spans="2:60" s="888" customFormat="1" x14ac:dyDescent="0.25">
      <c r="B138" s="535"/>
      <c r="C138" s="535"/>
      <c r="D138" s="535"/>
      <c r="E138" s="535"/>
      <c r="F138" s="535"/>
      <c r="G138" s="535"/>
      <c r="H138" s="535"/>
      <c r="I138" s="535"/>
      <c r="J138" s="535"/>
      <c r="K138" s="535"/>
      <c r="L138" s="1006"/>
      <c r="M138" s="100"/>
      <c r="N138" s="100"/>
      <c r="O138" s="100"/>
      <c r="P138" s="100"/>
      <c r="Q138" s="100"/>
      <c r="R138" s="100"/>
      <c r="S138" s="100"/>
      <c r="T138" s="100"/>
      <c r="U138" s="100"/>
      <c r="V138" s="100"/>
      <c r="W138" s="100"/>
      <c r="X138" s="100"/>
      <c r="Y138" s="100"/>
      <c r="Z138" s="100"/>
      <c r="AA138" s="100"/>
      <c r="AB138" s="100"/>
      <c r="AC138" s="100"/>
      <c r="AD138" s="100"/>
      <c r="AE138" s="100"/>
      <c r="AF138" s="100"/>
      <c r="AG138" s="100"/>
      <c r="AH138" s="100"/>
      <c r="AI138" s="100"/>
      <c r="AJ138" s="100"/>
      <c r="AK138" s="100"/>
      <c r="AL138" s="100"/>
      <c r="AM138" s="100"/>
      <c r="AN138" s="100"/>
      <c r="AO138" s="100"/>
      <c r="AP138" s="100"/>
      <c r="AQ138" s="100"/>
      <c r="AR138" s="100"/>
      <c r="AS138" s="100"/>
      <c r="AT138" s="100"/>
      <c r="AU138" s="100"/>
      <c r="AV138" s="100"/>
      <c r="AW138" s="100"/>
      <c r="AX138" s="100"/>
      <c r="AY138" s="100"/>
      <c r="AZ138" s="100"/>
      <c r="BA138" s="100"/>
      <c r="BB138" s="100"/>
      <c r="BC138" s="100"/>
      <c r="BD138" s="100"/>
      <c r="BE138" s="100"/>
      <c r="BF138" s="100"/>
      <c r="BG138" s="100"/>
      <c r="BH138" s="100"/>
    </row>
    <row r="139" spans="2:60" s="888" customFormat="1" x14ac:dyDescent="0.25">
      <c r="B139" s="535"/>
      <c r="C139" s="535"/>
      <c r="D139" s="535"/>
      <c r="E139" s="535"/>
      <c r="F139" s="535"/>
      <c r="G139" s="535"/>
      <c r="H139" s="535"/>
      <c r="I139" s="535"/>
      <c r="J139" s="535"/>
      <c r="K139" s="535"/>
      <c r="L139" s="1006"/>
      <c r="M139" s="100"/>
      <c r="N139" s="100"/>
      <c r="O139" s="100"/>
      <c r="P139" s="100"/>
      <c r="Q139" s="100"/>
      <c r="R139" s="100"/>
      <c r="S139" s="100"/>
      <c r="T139" s="100"/>
      <c r="U139" s="100"/>
      <c r="V139" s="100"/>
      <c r="W139" s="100"/>
      <c r="X139" s="100"/>
      <c r="Y139" s="100"/>
      <c r="Z139" s="100"/>
      <c r="AA139" s="100"/>
      <c r="AB139" s="100"/>
      <c r="AC139" s="100"/>
      <c r="AD139" s="100"/>
      <c r="AE139" s="100"/>
      <c r="AF139" s="100"/>
      <c r="AG139" s="100"/>
      <c r="AH139" s="100"/>
      <c r="AI139" s="100"/>
      <c r="AJ139" s="100"/>
      <c r="AK139" s="100"/>
      <c r="AL139" s="100"/>
      <c r="AM139" s="100"/>
      <c r="AN139" s="100"/>
      <c r="AO139" s="100"/>
      <c r="AP139" s="100"/>
      <c r="AQ139" s="100"/>
      <c r="AR139" s="100"/>
      <c r="AS139" s="100"/>
      <c r="AT139" s="100"/>
      <c r="AU139" s="100"/>
      <c r="AV139" s="100"/>
      <c r="AW139" s="100"/>
      <c r="AX139" s="100"/>
      <c r="AY139" s="100"/>
      <c r="AZ139" s="100"/>
      <c r="BA139" s="100"/>
      <c r="BB139" s="100"/>
      <c r="BC139" s="100"/>
      <c r="BD139" s="100"/>
      <c r="BE139" s="100"/>
      <c r="BF139" s="100"/>
      <c r="BG139" s="100"/>
      <c r="BH139" s="100"/>
    </row>
    <row r="140" spans="2:60" s="888" customFormat="1" x14ac:dyDescent="0.25">
      <c r="B140" s="535"/>
      <c r="C140" s="535"/>
      <c r="D140" s="535"/>
      <c r="E140" s="535"/>
      <c r="F140" s="535"/>
      <c r="G140" s="535"/>
      <c r="H140" s="535"/>
      <c r="I140" s="535"/>
      <c r="J140" s="535"/>
      <c r="K140" s="535"/>
      <c r="L140" s="1006"/>
      <c r="M140" s="100"/>
      <c r="N140" s="100"/>
      <c r="O140" s="100"/>
      <c r="P140" s="100"/>
      <c r="Q140" s="100"/>
      <c r="R140" s="100"/>
      <c r="S140" s="100"/>
      <c r="T140" s="100"/>
      <c r="U140" s="100"/>
      <c r="V140" s="100"/>
      <c r="W140" s="100"/>
      <c r="X140" s="100"/>
      <c r="Y140" s="100"/>
      <c r="Z140" s="100"/>
      <c r="AA140" s="100"/>
      <c r="AB140" s="100"/>
      <c r="AC140" s="100"/>
      <c r="AD140" s="100"/>
      <c r="AE140" s="100"/>
      <c r="AF140" s="100"/>
      <c r="AG140" s="100"/>
      <c r="AH140" s="100"/>
      <c r="AI140" s="100"/>
      <c r="AJ140" s="100"/>
      <c r="AK140" s="100"/>
      <c r="AL140" s="100"/>
      <c r="AM140" s="100"/>
      <c r="AN140" s="100"/>
      <c r="AO140" s="100"/>
      <c r="AP140" s="100"/>
      <c r="AQ140" s="100"/>
      <c r="AR140" s="100"/>
      <c r="AS140" s="100"/>
      <c r="AT140" s="100"/>
      <c r="AU140" s="100"/>
      <c r="AV140" s="100"/>
      <c r="AW140" s="100"/>
      <c r="AX140" s="100"/>
      <c r="AY140" s="100"/>
      <c r="AZ140" s="100"/>
      <c r="BA140" s="100"/>
      <c r="BB140" s="100"/>
      <c r="BC140" s="100"/>
      <c r="BD140" s="100"/>
      <c r="BE140" s="100"/>
      <c r="BF140" s="100"/>
      <c r="BG140" s="100"/>
      <c r="BH140" s="100"/>
    </row>
    <row r="141" spans="2:60" s="888" customFormat="1" x14ac:dyDescent="0.25">
      <c r="B141" s="535"/>
      <c r="C141" s="535"/>
      <c r="D141" s="535"/>
      <c r="E141" s="535"/>
      <c r="F141" s="535"/>
      <c r="G141" s="535"/>
      <c r="H141" s="535"/>
      <c r="I141" s="535"/>
      <c r="J141" s="535"/>
      <c r="K141" s="535"/>
      <c r="L141" s="1006"/>
      <c r="M141" s="100"/>
      <c r="N141" s="100"/>
      <c r="O141" s="100"/>
      <c r="P141" s="100"/>
      <c r="Q141" s="100"/>
      <c r="R141" s="100"/>
      <c r="S141" s="100"/>
      <c r="T141" s="100"/>
      <c r="U141" s="100"/>
      <c r="V141" s="100"/>
      <c r="W141" s="100"/>
      <c r="X141" s="100"/>
      <c r="Y141" s="100"/>
      <c r="Z141" s="100"/>
      <c r="AA141" s="100"/>
      <c r="AB141" s="100"/>
      <c r="AC141" s="100"/>
      <c r="AD141" s="100"/>
      <c r="AE141" s="100"/>
      <c r="AF141" s="100"/>
      <c r="AG141" s="100"/>
      <c r="AH141" s="100"/>
      <c r="AI141" s="100"/>
      <c r="AJ141" s="100"/>
      <c r="AK141" s="100"/>
      <c r="AL141" s="100"/>
      <c r="AM141" s="100"/>
      <c r="AN141" s="100"/>
      <c r="AO141" s="100"/>
      <c r="AP141" s="100"/>
      <c r="AQ141" s="100"/>
      <c r="AR141" s="100"/>
      <c r="AS141" s="100"/>
      <c r="AT141" s="100"/>
      <c r="AU141" s="100"/>
      <c r="AV141" s="100"/>
      <c r="AW141" s="100"/>
      <c r="AX141" s="100"/>
      <c r="AY141" s="100"/>
      <c r="AZ141" s="100"/>
      <c r="BA141" s="100"/>
      <c r="BB141" s="100"/>
      <c r="BC141" s="100"/>
      <c r="BD141" s="100"/>
      <c r="BE141" s="100"/>
      <c r="BF141" s="100"/>
      <c r="BG141" s="100"/>
      <c r="BH141" s="100"/>
    </row>
    <row r="142" spans="2:60" s="888" customFormat="1" x14ac:dyDescent="0.25">
      <c r="B142" s="535"/>
      <c r="C142" s="535"/>
      <c r="D142" s="535"/>
      <c r="E142" s="535"/>
      <c r="F142" s="535"/>
      <c r="G142" s="535"/>
      <c r="H142" s="535"/>
      <c r="I142" s="535"/>
      <c r="J142" s="535"/>
      <c r="K142" s="535"/>
      <c r="L142" s="1006"/>
      <c r="M142" s="100"/>
      <c r="N142" s="100"/>
      <c r="O142" s="100"/>
      <c r="P142" s="100"/>
      <c r="Q142" s="100"/>
      <c r="R142" s="100"/>
      <c r="S142" s="100"/>
      <c r="T142" s="100"/>
      <c r="U142" s="100"/>
      <c r="V142" s="100"/>
      <c r="W142" s="100"/>
      <c r="X142" s="100"/>
      <c r="Y142" s="100"/>
      <c r="Z142" s="100"/>
      <c r="AA142" s="100"/>
      <c r="AB142" s="100"/>
      <c r="AC142" s="100"/>
      <c r="AD142" s="100"/>
      <c r="AE142" s="100"/>
      <c r="AF142" s="100"/>
      <c r="AG142" s="100"/>
      <c r="AH142" s="100"/>
      <c r="AI142" s="100"/>
      <c r="AJ142" s="100"/>
      <c r="AK142" s="100"/>
      <c r="AL142" s="100"/>
      <c r="AM142" s="100"/>
      <c r="AN142" s="100"/>
      <c r="AO142" s="100"/>
      <c r="AP142" s="100"/>
      <c r="AQ142" s="100"/>
      <c r="AR142" s="100"/>
      <c r="AS142" s="100"/>
      <c r="AT142" s="100"/>
      <c r="AU142" s="100"/>
      <c r="AV142" s="100"/>
      <c r="AW142" s="100"/>
      <c r="AX142" s="100"/>
      <c r="AY142" s="100"/>
      <c r="AZ142" s="100"/>
      <c r="BA142" s="100"/>
      <c r="BB142" s="100"/>
      <c r="BC142" s="100"/>
      <c r="BD142" s="100"/>
      <c r="BE142" s="100"/>
      <c r="BF142" s="100"/>
      <c r="BG142" s="100"/>
      <c r="BH142" s="100"/>
    </row>
    <row r="143" spans="2:60" s="888" customFormat="1" x14ac:dyDescent="0.25">
      <c r="B143" s="535"/>
      <c r="C143" s="535"/>
      <c r="D143" s="535"/>
      <c r="E143" s="535"/>
      <c r="F143" s="535"/>
      <c r="G143" s="535"/>
      <c r="H143" s="535"/>
      <c r="I143" s="535"/>
      <c r="J143" s="535"/>
      <c r="K143" s="535"/>
      <c r="L143" s="1006"/>
      <c r="M143" s="100"/>
      <c r="N143" s="100"/>
      <c r="O143" s="100"/>
      <c r="P143" s="100"/>
      <c r="Q143" s="100"/>
      <c r="R143" s="100"/>
      <c r="S143" s="100"/>
      <c r="T143" s="100"/>
      <c r="U143" s="100"/>
      <c r="V143" s="100"/>
      <c r="W143" s="100"/>
      <c r="X143" s="100"/>
      <c r="Y143" s="100"/>
      <c r="Z143" s="100"/>
      <c r="AA143" s="100"/>
      <c r="AB143" s="100"/>
      <c r="AC143" s="100"/>
      <c r="AD143" s="100"/>
      <c r="AE143" s="100"/>
      <c r="AF143" s="100"/>
      <c r="AG143" s="100"/>
      <c r="AH143" s="100"/>
      <c r="AI143" s="100"/>
      <c r="AJ143" s="100"/>
      <c r="AK143" s="100"/>
      <c r="AL143" s="100"/>
      <c r="AM143" s="100"/>
      <c r="AN143" s="100"/>
      <c r="AO143" s="100"/>
      <c r="AP143" s="100"/>
      <c r="AQ143" s="100"/>
      <c r="AR143" s="100"/>
      <c r="AS143" s="100"/>
      <c r="AT143" s="100"/>
      <c r="AU143" s="100"/>
      <c r="AV143" s="100"/>
      <c r="AW143" s="100"/>
      <c r="AX143" s="100"/>
      <c r="AY143" s="100"/>
      <c r="AZ143" s="100"/>
      <c r="BA143" s="100"/>
      <c r="BB143" s="100"/>
      <c r="BC143" s="100"/>
      <c r="BD143" s="100"/>
      <c r="BE143" s="100"/>
      <c r="BF143" s="100"/>
      <c r="BG143" s="100"/>
      <c r="BH143" s="100"/>
    </row>
    <row r="144" spans="2:60" s="888" customFormat="1" x14ac:dyDescent="0.25">
      <c r="B144" s="535"/>
      <c r="C144" s="535"/>
      <c r="D144" s="535"/>
      <c r="E144" s="535"/>
      <c r="F144" s="535"/>
      <c r="G144" s="535"/>
      <c r="H144" s="535"/>
      <c r="I144" s="535"/>
      <c r="J144" s="535"/>
      <c r="K144" s="535"/>
      <c r="L144" s="1006"/>
      <c r="M144" s="100"/>
      <c r="N144" s="100"/>
      <c r="O144" s="100"/>
      <c r="P144" s="100"/>
      <c r="Q144" s="100"/>
      <c r="R144" s="100"/>
      <c r="S144" s="100"/>
      <c r="T144" s="100"/>
      <c r="U144" s="100"/>
      <c r="V144" s="100"/>
      <c r="W144" s="100"/>
      <c r="X144" s="100"/>
      <c r="Y144" s="100"/>
      <c r="Z144" s="100"/>
      <c r="AA144" s="100"/>
      <c r="AB144" s="100"/>
      <c r="AC144" s="100"/>
      <c r="AD144" s="100"/>
      <c r="AE144" s="100"/>
      <c r="AF144" s="100"/>
      <c r="AG144" s="100"/>
      <c r="AH144" s="100"/>
      <c r="AI144" s="100"/>
      <c r="AJ144" s="100"/>
      <c r="AK144" s="100"/>
      <c r="AL144" s="100"/>
      <c r="AM144" s="100"/>
      <c r="AN144" s="100"/>
      <c r="AO144" s="100"/>
      <c r="AP144" s="100"/>
      <c r="AQ144" s="100"/>
      <c r="AR144" s="100"/>
      <c r="AS144" s="100"/>
      <c r="AT144" s="100"/>
      <c r="AU144" s="100"/>
      <c r="AV144" s="100"/>
      <c r="AW144" s="100"/>
      <c r="AX144" s="100"/>
      <c r="AY144" s="100"/>
      <c r="AZ144" s="100"/>
      <c r="BA144" s="100"/>
      <c r="BB144" s="100"/>
      <c r="BC144" s="100"/>
      <c r="BD144" s="100"/>
      <c r="BE144" s="100"/>
      <c r="BF144" s="100"/>
      <c r="BG144" s="100"/>
      <c r="BH144" s="100"/>
    </row>
    <row r="145" spans="2:60" s="888" customFormat="1" x14ac:dyDescent="0.25">
      <c r="B145" s="535"/>
      <c r="C145" s="535"/>
      <c r="D145" s="535"/>
      <c r="E145" s="535"/>
      <c r="F145" s="535"/>
      <c r="G145" s="535"/>
      <c r="H145" s="535"/>
      <c r="I145" s="535"/>
      <c r="J145" s="535"/>
      <c r="K145" s="535"/>
      <c r="L145" s="1006"/>
      <c r="M145" s="100"/>
      <c r="N145" s="100"/>
      <c r="O145" s="100"/>
      <c r="P145" s="100"/>
      <c r="Q145" s="100"/>
      <c r="R145" s="100"/>
      <c r="S145" s="100"/>
      <c r="T145" s="100"/>
      <c r="U145" s="100"/>
      <c r="V145" s="100"/>
      <c r="W145" s="100"/>
      <c r="X145" s="100"/>
      <c r="Y145" s="100"/>
      <c r="Z145" s="100"/>
      <c r="AA145" s="100"/>
      <c r="AB145" s="100"/>
      <c r="AC145" s="100"/>
      <c r="AD145" s="100"/>
      <c r="AE145" s="100"/>
      <c r="AF145" s="100"/>
      <c r="AG145" s="100"/>
      <c r="AH145" s="100"/>
      <c r="AI145" s="100"/>
      <c r="AJ145" s="100"/>
      <c r="AK145" s="100"/>
      <c r="AL145" s="100"/>
      <c r="AM145" s="100"/>
      <c r="AN145" s="100"/>
      <c r="AO145" s="100"/>
      <c r="AP145" s="100"/>
      <c r="AQ145" s="100"/>
      <c r="AR145" s="100"/>
      <c r="AS145" s="100"/>
      <c r="AT145" s="100"/>
      <c r="AU145" s="100"/>
      <c r="AV145" s="100"/>
      <c r="AW145" s="100"/>
      <c r="AX145" s="100"/>
      <c r="AY145" s="100"/>
      <c r="AZ145" s="100"/>
      <c r="BA145" s="100"/>
      <c r="BB145" s="100"/>
      <c r="BC145" s="100"/>
      <c r="BD145" s="100"/>
      <c r="BE145" s="100"/>
      <c r="BF145" s="100"/>
      <c r="BG145" s="100"/>
      <c r="BH145" s="100"/>
    </row>
    <row r="146" spans="2:60" s="888" customFormat="1" x14ac:dyDescent="0.25">
      <c r="B146" s="535"/>
      <c r="C146" s="535"/>
      <c r="D146" s="535"/>
      <c r="E146" s="535"/>
      <c r="F146" s="535"/>
      <c r="G146" s="535"/>
      <c r="H146" s="535"/>
      <c r="I146" s="535"/>
      <c r="J146" s="535"/>
      <c r="K146" s="535"/>
      <c r="L146" s="1006"/>
      <c r="M146" s="100"/>
      <c r="N146" s="100"/>
      <c r="O146" s="100"/>
      <c r="P146" s="100"/>
      <c r="Q146" s="100"/>
      <c r="R146" s="100"/>
      <c r="S146" s="100"/>
      <c r="T146" s="100"/>
      <c r="U146" s="100"/>
      <c r="V146" s="100"/>
      <c r="W146" s="100"/>
      <c r="X146" s="100"/>
      <c r="Y146" s="100"/>
      <c r="Z146" s="100"/>
      <c r="AA146" s="100"/>
      <c r="AB146" s="100"/>
      <c r="AC146" s="100"/>
      <c r="AD146" s="100"/>
      <c r="AE146" s="100"/>
      <c r="AF146" s="100"/>
      <c r="AG146" s="100"/>
      <c r="AH146" s="100"/>
      <c r="AI146" s="100"/>
      <c r="AJ146" s="100"/>
      <c r="AK146" s="100"/>
      <c r="AL146" s="100"/>
      <c r="AM146" s="100"/>
      <c r="AN146" s="100"/>
      <c r="AO146" s="100"/>
      <c r="AP146" s="100"/>
      <c r="AQ146" s="100"/>
      <c r="AR146" s="100"/>
      <c r="AS146" s="100"/>
      <c r="AT146" s="100"/>
      <c r="AU146" s="100"/>
      <c r="AV146" s="100"/>
      <c r="AW146" s="100"/>
      <c r="AX146" s="100"/>
      <c r="AY146" s="100"/>
      <c r="AZ146" s="100"/>
      <c r="BA146" s="100"/>
      <c r="BB146" s="100"/>
      <c r="BC146" s="100"/>
      <c r="BD146" s="100"/>
      <c r="BE146" s="100"/>
      <c r="BF146" s="100"/>
      <c r="BG146" s="100"/>
      <c r="BH146" s="100"/>
    </row>
    <row r="147" spans="2:60" s="888" customFormat="1" x14ac:dyDescent="0.25">
      <c r="B147" s="535"/>
      <c r="C147" s="535"/>
      <c r="D147" s="535"/>
      <c r="E147" s="535"/>
      <c r="F147" s="535"/>
      <c r="G147" s="535"/>
      <c r="H147" s="535"/>
      <c r="I147" s="535"/>
      <c r="J147" s="535"/>
      <c r="K147" s="535"/>
      <c r="L147" s="1006"/>
      <c r="M147" s="100"/>
      <c r="N147" s="100"/>
      <c r="O147" s="100"/>
      <c r="P147" s="100"/>
      <c r="Q147" s="100"/>
      <c r="R147" s="100"/>
      <c r="S147" s="100"/>
      <c r="T147" s="100"/>
      <c r="U147" s="100"/>
      <c r="V147" s="100"/>
      <c r="W147" s="100"/>
      <c r="X147" s="100"/>
      <c r="Y147" s="100"/>
      <c r="Z147" s="100"/>
      <c r="AA147" s="100"/>
      <c r="AB147" s="100"/>
      <c r="AC147" s="100"/>
      <c r="AD147" s="100"/>
      <c r="AE147" s="100"/>
      <c r="AF147" s="100"/>
      <c r="AG147" s="100"/>
      <c r="AH147" s="100"/>
      <c r="AI147" s="100"/>
      <c r="AJ147" s="100"/>
      <c r="AK147" s="100"/>
      <c r="AL147" s="100"/>
      <c r="AM147" s="100"/>
      <c r="AN147" s="100"/>
      <c r="AO147" s="100"/>
      <c r="AP147" s="100"/>
      <c r="AQ147" s="100"/>
      <c r="AR147" s="100"/>
      <c r="AS147" s="100"/>
      <c r="AT147" s="100"/>
      <c r="AU147" s="100"/>
      <c r="AV147" s="100"/>
      <c r="AW147" s="100"/>
      <c r="AX147" s="100"/>
      <c r="AY147" s="100"/>
      <c r="AZ147" s="100"/>
      <c r="BA147" s="100"/>
      <c r="BB147" s="100"/>
      <c r="BC147" s="100"/>
      <c r="BD147" s="100"/>
      <c r="BE147" s="100"/>
      <c r="BF147" s="100"/>
      <c r="BG147" s="100"/>
      <c r="BH147" s="100"/>
    </row>
    <row r="148" spans="2:60" s="888" customFormat="1" x14ac:dyDescent="0.25">
      <c r="B148" s="535"/>
      <c r="C148" s="535"/>
      <c r="D148" s="535"/>
      <c r="E148" s="535"/>
      <c r="F148" s="535"/>
      <c r="G148" s="535"/>
      <c r="H148" s="535"/>
      <c r="I148" s="535"/>
      <c r="J148" s="535"/>
      <c r="K148" s="535"/>
      <c r="L148" s="1006"/>
      <c r="M148" s="100"/>
      <c r="N148" s="100"/>
      <c r="O148" s="100"/>
      <c r="P148" s="100"/>
      <c r="Q148" s="100"/>
      <c r="R148" s="100"/>
      <c r="S148" s="100"/>
      <c r="T148" s="100"/>
      <c r="U148" s="100"/>
      <c r="V148" s="100"/>
      <c r="W148" s="100"/>
      <c r="X148" s="100"/>
      <c r="Y148" s="100"/>
      <c r="Z148" s="100"/>
      <c r="AA148" s="100"/>
      <c r="AB148" s="100"/>
      <c r="AC148" s="100"/>
      <c r="AD148" s="100"/>
      <c r="AE148" s="100"/>
      <c r="AF148" s="100"/>
      <c r="AG148" s="100"/>
      <c r="AH148" s="100"/>
      <c r="AI148" s="100"/>
      <c r="AJ148" s="100"/>
      <c r="AK148" s="100"/>
      <c r="AL148" s="100"/>
      <c r="AM148" s="100"/>
      <c r="AN148" s="100"/>
      <c r="AO148" s="100"/>
      <c r="AP148" s="100"/>
      <c r="AQ148" s="100"/>
      <c r="AR148" s="100"/>
      <c r="AS148" s="100"/>
      <c r="AT148" s="100"/>
      <c r="AU148" s="100"/>
      <c r="AV148" s="100"/>
      <c r="AW148" s="100"/>
      <c r="AX148" s="100"/>
      <c r="AY148" s="100"/>
      <c r="AZ148" s="100"/>
      <c r="BA148" s="100"/>
      <c r="BB148" s="100"/>
      <c r="BC148" s="100"/>
      <c r="BD148" s="100"/>
      <c r="BE148" s="100"/>
      <c r="BF148" s="100"/>
      <c r="BG148" s="100"/>
      <c r="BH148" s="100"/>
    </row>
    <row r="149" spans="2:60" s="888" customFormat="1" x14ac:dyDescent="0.25">
      <c r="B149" s="535"/>
      <c r="C149" s="535"/>
      <c r="D149" s="535"/>
      <c r="E149" s="535"/>
      <c r="F149" s="535"/>
      <c r="G149" s="535"/>
      <c r="H149" s="535"/>
      <c r="I149" s="535"/>
      <c r="J149" s="535"/>
      <c r="K149" s="535"/>
      <c r="L149" s="1006"/>
      <c r="M149" s="100"/>
      <c r="N149" s="100"/>
      <c r="O149" s="100"/>
      <c r="P149" s="100"/>
      <c r="Q149" s="100"/>
      <c r="R149" s="100"/>
      <c r="S149" s="100"/>
      <c r="T149" s="100"/>
      <c r="U149" s="100"/>
      <c r="V149" s="100"/>
      <c r="W149" s="100"/>
      <c r="X149" s="100"/>
      <c r="Y149" s="100"/>
      <c r="Z149" s="100"/>
      <c r="AA149" s="100"/>
      <c r="AB149" s="100"/>
      <c r="AC149" s="100"/>
      <c r="AD149" s="100"/>
      <c r="AE149" s="100"/>
      <c r="AF149" s="100"/>
      <c r="AG149" s="100"/>
      <c r="AH149" s="100"/>
      <c r="AI149" s="100"/>
      <c r="AJ149" s="100"/>
      <c r="AK149" s="100"/>
      <c r="AL149" s="100"/>
      <c r="AM149" s="100"/>
      <c r="AN149" s="100"/>
      <c r="AO149" s="100"/>
      <c r="AP149" s="100"/>
      <c r="AQ149" s="100"/>
      <c r="AR149" s="100"/>
      <c r="AS149" s="100"/>
      <c r="AT149" s="100"/>
      <c r="AU149" s="100"/>
      <c r="AV149" s="100"/>
      <c r="AW149" s="100"/>
      <c r="AX149" s="100"/>
      <c r="AY149" s="100"/>
      <c r="AZ149" s="100"/>
      <c r="BA149" s="100"/>
      <c r="BB149" s="100"/>
      <c r="BC149" s="100"/>
      <c r="BD149" s="100"/>
      <c r="BE149" s="100"/>
      <c r="BF149" s="100"/>
      <c r="BG149" s="100"/>
      <c r="BH149" s="100"/>
    </row>
    <row r="150" spans="2:60" s="888" customFormat="1" x14ac:dyDescent="0.25">
      <c r="B150" s="535"/>
      <c r="C150" s="535"/>
      <c r="D150" s="535"/>
      <c r="E150" s="535"/>
      <c r="F150" s="535"/>
      <c r="G150" s="535"/>
      <c r="H150" s="535"/>
      <c r="I150" s="535"/>
      <c r="J150" s="535"/>
      <c r="K150" s="535"/>
      <c r="L150" s="1006"/>
      <c r="M150" s="100"/>
      <c r="N150" s="100"/>
      <c r="O150" s="100"/>
      <c r="P150" s="100"/>
      <c r="Q150" s="100"/>
      <c r="R150" s="100"/>
      <c r="S150" s="100"/>
      <c r="T150" s="100"/>
      <c r="U150" s="100"/>
      <c r="V150" s="100"/>
      <c r="W150" s="100"/>
      <c r="X150" s="100"/>
      <c r="Y150" s="100"/>
      <c r="Z150" s="100"/>
      <c r="AA150" s="100"/>
      <c r="AB150" s="100"/>
      <c r="AC150" s="100"/>
      <c r="AD150" s="100"/>
      <c r="AE150" s="100"/>
      <c r="AF150" s="100"/>
      <c r="AG150" s="100"/>
      <c r="AH150" s="100"/>
      <c r="AI150" s="100"/>
      <c r="AJ150" s="100"/>
      <c r="AK150" s="100"/>
      <c r="AL150" s="100"/>
      <c r="AM150" s="100"/>
      <c r="AN150" s="100"/>
      <c r="AO150" s="100"/>
      <c r="AP150" s="100"/>
      <c r="AQ150" s="100"/>
      <c r="AR150" s="100"/>
      <c r="AS150" s="100"/>
      <c r="AT150" s="100"/>
      <c r="AU150" s="100"/>
      <c r="AV150" s="100"/>
      <c r="AW150" s="100"/>
      <c r="AX150" s="100"/>
      <c r="AY150" s="100"/>
      <c r="AZ150" s="100"/>
      <c r="BA150" s="100"/>
      <c r="BB150" s="100"/>
      <c r="BC150" s="100"/>
      <c r="BD150" s="100"/>
      <c r="BE150" s="100"/>
      <c r="BF150" s="100"/>
      <c r="BG150" s="100"/>
      <c r="BH150" s="100"/>
    </row>
    <row r="151" spans="2:60" s="888" customFormat="1" x14ac:dyDescent="0.25">
      <c r="B151" s="535"/>
      <c r="C151" s="535"/>
      <c r="D151" s="535"/>
      <c r="E151" s="535"/>
      <c r="F151" s="535"/>
      <c r="G151" s="535"/>
      <c r="H151" s="535"/>
      <c r="I151" s="535"/>
      <c r="J151" s="535"/>
      <c r="K151" s="535"/>
      <c r="L151" s="1006"/>
      <c r="M151" s="100"/>
      <c r="N151" s="100"/>
      <c r="O151" s="100"/>
      <c r="P151" s="100"/>
      <c r="Q151" s="100"/>
      <c r="R151" s="100"/>
      <c r="S151" s="100"/>
      <c r="T151" s="100"/>
      <c r="U151" s="100"/>
      <c r="V151" s="100"/>
      <c r="W151" s="100"/>
      <c r="X151" s="100"/>
      <c r="Y151" s="100"/>
      <c r="Z151" s="100"/>
      <c r="AA151" s="100"/>
      <c r="AB151" s="100"/>
      <c r="AC151" s="100"/>
      <c r="AD151" s="100"/>
      <c r="AE151" s="100"/>
      <c r="AF151" s="100"/>
      <c r="AG151" s="100"/>
      <c r="AH151" s="100"/>
      <c r="AI151" s="100"/>
      <c r="AJ151" s="100"/>
      <c r="AK151" s="100"/>
      <c r="AL151" s="100"/>
      <c r="AM151" s="100"/>
      <c r="AN151" s="100"/>
      <c r="AO151" s="100"/>
      <c r="AP151" s="100"/>
      <c r="AQ151" s="100"/>
      <c r="AR151" s="100"/>
      <c r="AS151" s="100"/>
      <c r="AT151" s="100"/>
      <c r="AU151" s="100"/>
      <c r="AV151" s="100"/>
      <c r="AW151" s="100"/>
      <c r="AX151" s="100"/>
      <c r="AY151" s="100"/>
      <c r="AZ151" s="100"/>
      <c r="BA151" s="100"/>
      <c r="BB151" s="100"/>
      <c r="BC151" s="100"/>
      <c r="BD151" s="100"/>
      <c r="BE151" s="100"/>
      <c r="BF151" s="100"/>
      <c r="BG151" s="100"/>
      <c r="BH151" s="100"/>
    </row>
    <row r="152" spans="2:60" s="888" customFormat="1" x14ac:dyDescent="0.25">
      <c r="B152" s="535"/>
      <c r="C152" s="535"/>
      <c r="D152" s="535"/>
      <c r="E152" s="535"/>
      <c r="F152" s="535"/>
      <c r="G152" s="535"/>
      <c r="H152" s="535"/>
      <c r="I152" s="535"/>
      <c r="J152" s="535"/>
      <c r="K152" s="535"/>
      <c r="L152" s="1006"/>
      <c r="M152" s="100"/>
      <c r="N152" s="100"/>
      <c r="O152" s="100"/>
      <c r="P152" s="100"/>
      <c r="Q152" s="100"/>
      <c r="R152" s="100"/>
      <c r="S152" s="100"/>
      <c r="T152" s="100"/>
      <c r="U152" s="100"/>
      <c r="V152" s="100"/>
      <c r="W152" s="100"/>
      <c r="X152" s="100"/>
      <c r="Y152" s="100"/>
      <c r="Z152" s="100"/>
      <c r="AA152" s="100"/>
      <c r="AB152" s="100"/>
      <c r="AC152" s="100"/>
      <c r="AD152" s="100"/>
      <c r="AE152" s="100"/>
      <c r="AF152" s="100"/>
      <c r="AG152" s="100"/>
      <c r="AH152" s="100"/>
      <c r="AI152" s="100"/>
      <c r="AJ152" s="100"/>
      <c r="AK152" s="100"/>
      <c r="AL152" s="100"/>
      <c r="AM152" s="100"/>
      <c r="AN152" s="100"/>
      <c r="AO152" s="100"/>
      <c r="AP152" s="100"/>
      <c r="AQ152" s="100"/>
      <c r="AR152" s="100"/>
      <c r="AS152" s="100"/>
      <c r="AT152" s="100"/>
      <c r="AU152" s="100"/>
      <c r="AV152" s="100"/>
      <c r="AW152" s="100"/>
      <c r="AX152" s="100"/>
      <c r="AY152" s="100"/>
      <c r="AZ152" s="100"/>
      <c r="BA152" s="100"/>
      <c r="BB152" s="100"/>
      <c r="BC152" s="100"/>
      <c r="BD152" s="100"/>
      <c r="BE152" s="100"/>
      <c r="BF152" s="100"/>
      <c r="BG152" s="100"/>
      <c r="BH152" s="100"/>
    </row>
    <row r="153" spans="2:60" s="888" customFormat="1" x14ac:dyDescent="0.25">
      <c r="B153" s="535"/>
      <c r="C153" s="535"/>
      <c r="D153" s="535"/>
      <c r="E153" s="535"/>
      <c r="F153" s="535"/>
      <c r="G153" s="535"/>
      <c r="H153" s="535"/>
      <c r="I153" s="535"/>
      <c r="J153" s="535"/>
      <c r="K153" s="535"/>
      <c r="L153" s="1006"/>
      <c r="M153" s="100"/>
      <c r="N153" s="100"/>
      <c r="O153" s="100"/>
      <c r="P153" s="100"/>
      <c r="Q153" s="100"/>
      <c r="R153" s="100"/>
      <c r="S153" s="100"/>
      <c r="T153" s="100"/>
      <c r="U153" s="100"/>
      <c r="V153" s="100"/>
      <c r="W153" s="100"/>
      <c r="X153" s="100"/>
      <c r="Y153" s="100"/>
      <c r="Z153" s="100"/>
      <c r="AA153" s="100"/>
      <c r="AB153" s="100"/>
      <c r="AC153" s="100"/>
      <c r="AD153" s="100"/>
      <c r="AE153" s="100"/>
      <c r="AF153" s="100"/>
      <c r="AG153" s="100"/>
      <c r="AH153" s="100"/>
      <c r="AI153" s="100"/>
      <c r="AJ153" s="100"/>
      <c r="AK153" s="100"/>
      <c r="AL153" s="100"/>
      <c r="AM153" s="100"/>
      <c r="AN153" s="100"/>
      <c r="AO153" s="100"/>
      <c r="AP153" s="100"/>
      <c r="AQ153" s="100"/>
      <c r="AR153" s="100"/>
      <c r="AS153" s="100"/>
      <c r="AT153" s="100"/>
      <c r="AU153" s="100"/>
      <c r="AV153" s="100"/>
      <c r="AW153" s="100"/>
      <c r="AX153" s="100"/>
      <c r="AY153" s="100"/>
      <c r="AZ153" s="100"/>
      <c r="BA153" s="100"/>
      <c r="BB153" s="100"/>
      <c r="BC153" s="100"/>
      <c r="BD153" s="100"/>
      <c r="BE153" s="100"/>
      <c r="BF153" s="100"/>
      <c r="BG153" s="100"/>
      <c r="BH153" s="100"/>
    </row>
    <row r="154" spans="2:60" s="888" customFormat="1" x14ac:dyDescent="0.25">
      <c r="B154" s="535"/>
      <c r="C154" s="535"/>
      <c r="D154" s="535"/>
      <c r="E154" s="535"/>
      <c r="F154" s="535"/>
      <c r="G154" s="535"/>
      <c r="H154" s="535"/>
      <c r="I154" s="535"/>
      <c r="J154" s="535"/>
      <c r="K154" s="535"/>
      <c r="L154" s="1006"/>
      <c r="M154" s="100"/>
      <c r="N154" s="100"/>
      <c r="O154" s="100"/>
      <c r="P154" s="100"/>
      <c r="Q154" s="100"/>
      <c r="R154" s="100"/>
      <c r="S154" s="100"/>
      <c r="T154" s="100"/>
      <c r="U154" s="100"/>
      <c r="V154" s="100"/>
      <c r="W154" s="100"/>
      <c r="X154" s="100"/>
      <c r="Y154" s="100"/>
      <c r="Z154" s="100"/>
      <c r="AA154" s="100"/>
      <c r="AB154" s="100"/>
      <c r="AC154" s="100"/>
      <c r="AD154" s="100"/>
      <c r="AE154" s="100"/>
      <c r="AF154" s="100"/>
      <c r="AG154" s="100"/>
      <c r="AH154" s="100"/>
      <c r="AI154" s="100"/>
      <c r="AJ154" s="100"/>
      <c r="AK154" s="100"/>
      <c r="AL154" s="100"/>
      <c r="AM154" s="100"/>
      <c r="AN154" s="100"/>
      <c r="AO154" s="100"/>
      <c r="AP154" s="100"/>
      <c r="AQ154" s="100"/>
      <c r="AR154" s="100"/>
      <c r="AS154" s="100"/>
      <c r="AT154" s="100"/>
      <c r="AU154" s="100"/>
      <c r="AV154" s="100"/>
      <c r="AW154" s="100"/>
      <c r="AX154" s="100"/>
      <c r="AY154" s="100"/>
      <c r="AZ154" s="100"/>
      <c r="BA154" s="100"/>
      <c r="BB154" s="100"/>
      <c r="BC154" s="100"/>
      <c r="BD154" s="100"/>
      <c r="BE154" s="100"/>
      <c r="BF154" s="100"/>
      <c r="BG154" s="100"/>
      <c r="BH154" s="100"/>
    </row>
    <row r="155" spans="2:60" s="888" customFormat="1" x14ac:dyDescent="0.25">
      <c r="B155" s="535"/>
      <c r="C155" s="535"/>
      <c r="D155" s="535"/>
      <c r="E155" s="535"/>
      <c r="F155" s="535"/>
      <c r="G155" s="535"/>
      <c r="H155" s="535"/>
      <c r="I155" s="535"/>
      <c r="J155" s="535"/>
      <c r="K155" s="535"/>
      <c r="L155" s="1006"/>
      <c r="M155" s="100"/>
      <c r="N155" s="100"/>
      <c r="O155" s="100"/>
      <c r="P155" s="100"/>
      <c r="Q155" s="100"/>
      <c r="R155" s="100"/>
      <c r="S155" s="100"/>
      <c r="T155" s="100"/>
      <c r="U155" s="100"/>
      <c r="V155" s="100"/>
      <c r="W155" s="100"/>
      <c r="X155" s="100"/>
      <c r="Y155" s="100"/>
      <c r="Z155" s="100"/>
      <c r="AA155" s="100"/>
      <c r="AB155" s="100"/>
      <c r="AC155" s="100"/>
      <c r="AD155" s="100"/>
      <c r="AE155" s="100"/>
      <c r="AF155" s="100"/>
      <c r="AG155" s="100"/>
      <c r="AH155" s="100"/>
      <c r="AI155" s="100"/>
      <c r="AJ155" s="100"/>
      <c r="AK155" s="100"/>
      <c r="AL155" s="100"/>
      <c r="AM155" s="100"/>
      <c r="AN155" s="100"/>
      <c r="AO155" s="100"/>
      <c r="AP155" s="100"/>
      <c r="AQ155" s="100"/>
      <c r="AR155" s="100"/>
      <c r="AS155" s="100"/>
      <c r="AT155" s="100"/>
      <c r="AU155" s="100"/>
      <c r="AV155" s="100"/>
      <c r="AW155" s="100"/>
      <c r="AX155" s="100"/>
      <c r="AY155" s="100"/>
      <c r="AZ155" s="100"/>
      <c r="BA155" s="100"/>
      <c r="BB155" s="100"/>
      <c r="BC155" s="100"/>
      <c r="BD155" s="100"/>
      <c r="BE155" s="100"/>
      <c r="BF155" s="100"/>
      <c r="BG155" s="100"/>
      <c r="BH155" s="100"/>
    </row>
    <row r="156" spans="2:60" s="888" customFormat="1" x14ac:dyDescent="0.25">
      <c r="B156" s="535"/>
      <c r="C156" s="535"/>
      <c r="D156" s="535"/>
      <c r="E156" s="535"/>
      <c r="F156" s="535"/>
      <c r="G156" s="535"/>
      <c r="H156" s="535"/>
      <c r="I156" s="535"/>
      <c r="J156" s="535"/>
      <c r="K156" s="535"/>
      <c r="L156" s="1006"/>
      <c r="M156" s="100"/>
      <c r="N156" s="100"/>
      <c r="O156" s="100"/>
      <c r="P156" s="100"/>
      <c r="Q156" s="100"/>
      <c r="R156" s="100"/>
      <c r="S156" s="100"/>
      <c r="T156" s="100"/>
      <c r="U156" s="100"/>
      <c r="V156" s="100"/>
      <c r="W156" s="100"/>
      <c r="X156" s="100"/>
      <c r="Y156" s="100"/>
      <c r="Z156" s="100"/>
      <c r="AA156" s="100"/>
      <c r="AB156" s="100"/>
      <c r="AC156" s="100"/>
      <c r="AD156" s="100"/>
      <c r="AE156" s="100"/>
      <c r="AF156" s="100"/>
      <c r="AG156" s="100"/>
      <c r="AH156" s="100"/>
      <c r="AI156" s="100"/>
      <c r="AJ156" s="100"/>
      <c r="AK156" s="100"/>
      <c r="AL156" s="100"/>
      <c r="AM156" s="100"/>
      <c r="AN156" s="100"/>
      <c r="AO156" s="100"/>
      <c r="AP156" s="100"/>
      <c r="AQ156" s="100"/>
      <c r="AR156" s="100"/>
      <c r="AS156" s="100"/>
      <c r="AT156" s="100"/>
      <c r="AU156" s="100"/>
      <c r="AV156" s="100"/>
      <c r="AW156" s="100"/>
      <c r="AX156" s="100"/>
      <c r="AY156" s="100"/>
      <c r="AZ156" s="100"/>
      <c r="BA156" s="100"/>
      <c r="BB156" s="100"/>
      <c r="BC156" s="100"/>
      <c r="BD156" s="100"/>
      <c r="BE156" s="100"/>
      <c r="BF156" s="100"/>
      <c r="BG156" s="100"/>
      <c r="BH156" s="100"/>
    </row>
    <row r="157" spans="2:60" s="888" customFormat="1" x14ac:dyDescent="0.25">
      <c r="B157" s="535"/>
      <c r="C157" s="535"/>
      <c r="D157" s="535"/>
      <c r="E157" s="535"/>
      <c r="F157" s="535"/>
      <c r="G157" s="535"/>
      <c r="H157" s="535"/>
      <c r="I157" s="535"/>
      <c r="J157" s="535"/>
      <c r="K157" s="535"/>
      <c r="L157" s="1006"/>
      <c r="M157" s="100"/>
      <c r="N157" s="100"/>
      <c r="O157" s="100"/>
      <c r="P157" s="100"/>
      <c r="Q157" s="100"/>
      <c r="R157" s="100"/>
      <c r="S157" s="100"/>
      <c r="T157" s="100"/>
      <c r="U157" s="100"/>
      <c r="V157" s="100"/>
      <c r="W157" s="100"/>
      <c r="X157" s="100"/>
      <c r="Y157" s="100"/>
      <c r="Z157" s="100"/>
      <c r="AA157" s="100"/>
      <c r="AB157" s="100"/>
      <c r="AC157" s="100"/>
      <c r="AD157" s="100"/>
      <c r="AE157" s="100"/>
      <c r="AF157" s="100"/>
      <c r="AG157" s="100"/>
      <c r="AH157" s="100"/>
      <c r="AI157" s="100"/>
      <c r="AJ157" s="100"/>
      <c r="AK157" s="100"/>
      <c r="AL157" s="100"/>
      <c r="AM157" s="100"/>
      <c r="AN157" s="100"/>
      <c r="AO157" s="100"/>
      <c r="AP157" s="100"/>
      <c r="AQ157" s="100"/>
      <c r="AR157" s="100"/>
      <c r="AS157" s="100"/>
      <c r="AT157" s="100"/>
      <c r="AU157" s="100"/>
      <c r="AV157" s="100"/>
      <c r="AW157" s="100"/>
      <c r="AX157" s="100"/>
      <c r="AY157" s="100"/>
      <c r="AZ157" s="100"/>
      <c r="BA157" s="100"/>
      <c r="BB157" s="100"/>
      <c r="BC157" s="100"/>
      <c r="BD157" s="100"/>
      <c r="BE157" s="100"/>
      <c r="BF157" s="100"/>
      <c r="BG157" s="100"/>
      <c r="BH157" s="100"/>
    </row>
    <row r="158" spans="2:60" s="888" customFormat="1" x14ac:dyDescent="0.25">
      <c r="B158" s="535"/>
      <c r="C158" s="535"/>
      <c r="D158" s="535"/>
      <c r="E158" s="535"/>
      <c r="F158" s="535"/>
      <c r="G158" s="535"/>
      <c r="H158" s="535"/>
      <c r="I158" s="535"/>
      <c r="J158" s="535"/>
      <c r="K158" s="535"/>
      <c r="L158" s="1006"/>
      <c r="M158" s="100"/>
      <c r="N158" s="100"/>
      <c r="O158" s="100"/>
      <c r="P158" s="100"/>
      <c r="Q158" s="100"/>
      <c r="R158" s="100"/>
      <c r="S158" s="100"/>
      <c r="T158" s="100"/>
      <c r="U158" s="100"/>
      <c r="V158" s="100"/>
      <c r="W158" s="100"/>
      <c r="X158" s="100"/>
      <c r="Y158" s="100"/>
      <c r="Z158" s="100"/>
      <c r="AA158" s="100"/>
      <c r="AB158" s="100"/>
      <c r="AC158" s="100"/>
      <c r="AD158" s="100"/>
      <c r="AE158" s="100"/>
      <c r="AF158" s="100"/>
      <c r="AG158" s="100"/>
      <c r="AH158" s="100"/>
      <c r="AI158" s="100"/>
      <c r="AJ158" s="100"/>
      <c r="AK158" s="100"/>
      <c r="AL158" s="100"/>
      <c r="AM158" s="100"/>
      <c r="AN158" s="100"/>
      <c r="AO158" s="100"/>
      <c r="AP158" s="100"/>
      <c r="AQ158" s="100"/>
      <c r="AR158" s="100"/>
      <c r="AS158" s="100"/>
      <c r="AT158" s="100"/>
      <c r="AU158" s="100"/>
      <c r="AV158" s="100"/>
      <c r="AW158" s="100"/>
      <c r="AX158" s="100"/>
      <c r="AY158" s="100"/>
      <c r="AZ158" s="100"/>
      <c r="BA158" s="100"/>
      <c r="BB158" s="100"/>
      <c r="BC158" s="100"/>
      <c r="BD158" s="100"/>
      <c r="BE158" s="100"/>
      <c r="BF158" s="100"/>
      <c r="BG158" s="100"/>
      <c r="BH158" s="100"/>
    </row>
    <row r="159" spans="2:60" s="888" customFormat="1" x14ac:dyDescent="0.25">
      <c r="B159" s="535"/>
      <c r="C159" s="535"/>
      <c r="D159" s="535"/>
      <c r="E159" s="535"/>
      <c r="F159" s="535"/>
      <c r="G159" s="535"/>
      <c r="H159" s="535"/>
      <c r="I159" s="535"/>
      <c r="J159" s="535"/>
      <c r="K159" s="535"/>
      <c r="L159" s="1006"/>
      <c r="M159" s="100"/>
      <c r="N159" s="100"/>
      <c r="O159" s="100"/>
      <c r="P159" s="100"/>
      <c r="Q159" s="100"/>
      <c r="R159" s="100"/>
      <c r="S159" s="100"/>
      <c r="T159" s="100"/>
      <c r="U159" s="100"/>
      <c r="V159" s="100"/>
      <c r="W159" s="100"/>
      <c r="X159" s="100"/>
      <c r="Y159" s="100"/>
      <c r="Z159" s="100"/>
      <c r="AA159" s="100"/>
      <c r="AB159" s="100"/>
      <c r="AC159" s="100"/>
      <c r="AD159" s="100"/>
      <c r="AE159" s="100"/>
      <c r="AF159" s="100"/>
      <c r="AG159" s="100"/>
      <c r="AH159" s="100"/>
      <c r="AI159" s="100"/>
      <c r="AJ159" s="100"/>
      <c r="AK159" s="100"/>
      <c r="AL159" s="100"/>
      <c r="AM159" s="100"/>
      <c r="AN159" s="100"/>
      <c r="AO159" s="100"/>
      <c r="AP159" s="100"/>
      <c r="AQ159" s="100"/>
      <c r="AR159" s="100"/>
      <c r="AS159" s="100"/>
      <c r="AT159" s="100"/>
      <c r="AU159" s="100"/>
      <c r="AV159" s="100"/>
      <c r="AW159" s="100"/>
      <c r="AX159" s="100"/>
      <c r="AY159" s="100"/>
      <c r="AZ159" s="100"/>
      <c r="BA159" s="100"/>
      <c r="BB159" s="100"/>
      <c r="BC159" s="100"/>
      <c r="BD159" s="100"/>
      <c r="BE159" s="100"/>
      <c r="BF159" s="100"/>
      <c r="BG159" s="100"/>
      <c r="BH159" s="100"/>
    </row>
    <row r="160" spans="2:60" s="888" customFormat="1" x14ac:dyDescent="0.25">
      <c r="B160" s="535"/>
      <c r="C160" s="535"/>
      <c r="D160" s="535"/>
      <c r="E160" s="535"/>
      <c r="F160" s="535"/>
      <c r="G160" s="535"/>
      <c r="H160" s="535"/>
      <c r="I160" s="535"/>
      <c r="J160" s="535"/>
      <c r="K160" s="535"/>
      <c r="L160" s="1006"/>
      <c r="M160" s="100"/>
      <c r="N160" s="100"/>
      <c r="O160" s="100"/>
      <c r="P160" s="100"/>
      <c r="Q160" s="100"/>
      <c r="R160" s="100"/>
      <c r="S160" s="100"/>
      <c r="T160" s="100"/>
      <c r="U160" s="100"/>
      <c r="V160" s="100"/>
      <c r="W160" s="100"/>
      <c r="X160" s="100"/>
      <c r="Y160" s="100"/>
      <c r="Z160" s="100"/>
      <c r="AA160" s="100"/>
      <c r="AB160" s="100"/>
      <c r="AC160" s="100"/>
      <c r="AD160" s="100"/>
      <c r="AE160" s="100"/>
      <c r="AF160" s="100"/>
      <c r="AG160" s="100"/>
      <c r="AH160" s="100"/>
      <c r="AI160" s="100"/>
      <c r="AJ160" s="100"/>
      <c r="AK160" s="100"/>
      <c r="AL160" s="100"/>
      <c r="AM160" s="100"/>
      <c r="AN160" s="100"/>
      <c r="AO160" s="100"/>
      <c r="AP160" s="100"/>
      <c r="AQ160" s="100"/>
      <c r="AR160" s="100"/>
      <c r="AS160" s="100"/>
      <c r="AT160" s="100"/>
      <c r="AU160" s="100"/>
      <c r="AV160" s="100"/>
      <c r="AW160" s="100"/>
      <c r="AX160" s="100"/>
      <c r="AY160" s="100"/>
      <c r="AZ160" s="100"/>
      <c r="BA160" s="100"/>
      <c r="BB160" s="100"/>
      <c r="BC160" s="100"/>
      <c r="BD160" s="100"/>
      <c r="BE160" s="100"/>
      <c r="BF160" s="100"/>
      <c r="BG160" s="100"/>
      <c r="BH160" s="100"/>
    </row>
    <row r="161" spans="2:60" s="888" customFormat="1" x14ac:dyDescent="0.25">
      <c r="B161" s="535"/>
      <c r="C161" s="535"/>
      <c r="D161" s="535"/>
      <c r="E161" s="535"/>
      <c r="F161" s="535"/>
      <c r="G161" s="535"/>
      <c r="H161" s="535"/>
      <c r="I161" s="535"/>
      <c r="J161" s="535"/>
      <c r="K161" s="535"/>
      <c r="L161" s="1006"/>
      <c r="M161" s="100"/>
      <c r="N161" s="100"/>
      <c r="O161" s="100"/>
      <c r="P161" s="100"/>
      <c r="Q161" s="100"/>
      <c r="R161" s="100"/>
      <c r="S161" s="100"/>
      <c r="T161" s="100"/>
      <c r="U161" s="100"/>
      <c r="V161" s="100"/>
      <c r="W161" s="100"/>
      <c r="X161" s="100"/>
      <c r="Y161" s="100"/>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c r="AU161" s="100"/>
      <c r="AV161" s="100"/>
      <c r="AW161" s="100"/>
      <c r="AX161" s="100"/>
      <c r="AY161" s="100"/>
      <c r="AZ161" s="100"/>
      <c r="BA161" s="100"/>
      <c r="BB161" s="100"/>
      <c r="BC161" s="100"/>
      <c r="BD161" s="100"/>
      <c r="BE161" s="100"/>
      <c r="BF161" s="100"/>
      <c r="BG161" s="100"/>
      <c r="BH161" s="100"/>
    </row>
    <row r="162" spans="2:60" s="888" customFormat="1" x14ac:dyDescent="0.25">
      <c r="B162" s="535"/>
      <c r="C162" s="535"/>
      <c r="D162" s="535"/>
      <c r="E162" s="535"/>
      <c r="F162" s="535"/>
      <c r="G162" s="535"/>
      <c r="H162" s="535"/>
      <c r="I162" s="535"/>
      <c r="J162" s="535"/>
      <c r="K162" s="535"/>
      <c r="L162" s="1006"/>
      <c r="M162" s="100"/>
      <c r="N162" s="100"/>
      <c r="O162" s="100"/>
      <c r="P162" s="100"/>
      <c r="Q162" s="100"/>
      <c r="R162" s="100"/>
      <c r="S162" s="100"/>
      <c r="T162" s="100"/>
      <c r="U162" s="100"/>
      <c r="V162" s="100"/>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c r="AV162" s="100"/>
      <c r="AW162" s="100"/>
      <c r="AX162" s="100"/>
      <c r="AY162" s="100"/>
      <c r="AZ162" s="100"/>
      <c r="BA162" s="100"/>
      <c r="BB162" s="100"/>
      <c r="BC162" s="100"/>
      <c r="BD162" s="100"/>
      <c r="BE162" s="100"/>
      <c r="BF162" s="100"/>
      <c r="BG162" s="100"/>
      <c r="BH162" s="100"/>
    </row>
    <row r="163" spans="2:60" s="888" customFormat="1" x14ac:dyDescent="0.25">
      <c r="B163" s="535"/>
      <c r="C163" s="535"/>
      <c r="D163" s="535"/>
      <c r="E163" s="535"/>
      <c r="F163" s="535"/>
      <c r="G163" s="535"/>
      <c r="H163" s="535"/>
      <c r="I163" s="535"/>
      <c r="J163" s="535"/>
      <c r="K163" s="535"/>
      <c r="L163" s="1006"/>
      <c r="M163" s="100"/>
      <c r="N163" s="100"/>
      <c r="O163" s="100"/>
      <c r="P163" s="100"/>
      <c r="Q163" s="100"/>
      <c r="R163" s="100"/>
      <c r="S163" s="100"/>
      <c r="T163" s="100"/>
      <c r="U163" s="100"/>
      <c r="V163" s="100"/>
      <c r="W163" s="100"/>
      <c r="X163" s="100"/>
      <c r="Y163" s="100"/>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c r="BF163" s="100"/>
      <c r="BG163" s="100"/>
      <c r="BH163" s="100"/>
    </row>
    <row r="164" spans="2:60" s="888" customFormat="1" x14ac:dyDescent="0.25">
      <c r="B164" s="535"/>
      <c r="C164" s="535"/>
      <c r="D164" s="535"/>
      <c r="E164" s="535"/>
      <c r="F164" s="535"/>
      <c r="G164" s="535"/>
      <c r="H164" s="535"/>
      <c r="I164" s="535"/>
      <c r="J164" s="535"/>
      <c r="K164" s="535"/>
      <c r="L164" s="1006"/>
      <c r="M164" s="100"/>
      <c r="N164" s="100"/>
      <c r="O164" s="100"/>
      <c r="P164" s="100"/>
      <c r="Q164" s="100"/>
      <c r="R164" s="100"/>
      <c r="S164" s="100"/>
      <c r="T164" s="100"/>
      <c r="U164" s="100"/>
      <c r="V164" s="100"/>
      <c r="W164" s="100"/>
      <c r="X164" s="100"/>
      <c r="Y164" s="100"/>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c r="BF164" s="100"/>
      <c r="BG164" s="100"/>
      <c r="BH164" s="100"/>
    </row>
    <row r="165" spans="2:60" s="888" customFormat="1" x14ac:dyDescent="0.25">
      <c r="B165" s="535"/>
      <c r="C165" s="535"/>
      <c r="D165" s="535"/>
      <c r="E165" s="535"/>
      <c r="F165" s="535"/>
      <c r="G165" s="535"/>
      <c r="H165" s="535"/>
      <c r="I165" s="535"/>
      <c r="J165" s="535"/>
      <c r="K165" s="535"/>
      <c r="L165" s="1006"/>
      <c r="M165" s="100"/>
      <c r="N165" s="100"/>
      <c r="O165" s="100"/>
      <c r="P165" s="100"/>
      <c r="Q165" s="100"/>
      <c r="R165" s="100"/>
      <c r="S165" s="100"/>
      <c r="T165" s="100"/>
      <c r="U165" s="100"/>
      <c r="V165" s="100"/>
      <c r="W165" s="100"/>
      <c r="X165" s="100"/>
      <c r="Y165" s="100"/>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100"/>
      <c r="AV165" s="100"/>
      <c r="AW165" s="100"/>
      <c r="AX165" s="100"/>
      <c r="AY165" s="100"/>
      <c r="AZ165" s="100"/>
      <c r="BA165" s="100"/>
      <c r="BB165" s="100"/>
      <c r="BC165" s="100"/>
      <c r="BD165" s="100"/>
      <c r="BE165" s="100"/>
      <c r="BF165" s="100"/>
      <c r="BG165" s="100"/>
      <c r="BH165" s="100"/>
    </row>
    <row r="166" spans="2:60" s="888" customFormat="1" x14ac:dyDescent="0.25">
      <c r="B166" s="535"/>
      <c r="C166" s="535"/>
      <c r="D166" s="535"/>
      <c r="E166" s="535"/>
      <c r="F166" s="535"/>
      <c r="G166" s="535"/>
      <c r="H166" s="535"/>
      <c r="I166" s="535"/>
      <c r="J166" s="535"/>
      <c r="K166" s="535"/>
      <c r="L166" s="1006"/>
      <c r="M166" s="100"/>
      <c r="N166" s="100"/>
      <c r="O166" s="100"/>
      <c r="P166" s="100"/>
      <c r="Q166" s="100"/>
      <c r="R166" s="100"/>
      <c r="S166" s="100"/>
      <c r="T166" s="100"/>
      <c r="U166" s="100"/>
      <c r="V166" s="100"/>
      <c r="W166" s="100"/>
      <c r="X166" s="100"/>
      <c r="Y166" s="100"/>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100"/>
      <c r="AV166" s="100"/>
      <c r="AW166" s="100"/>
      <c r="AX166" s="100"/>
      <c r="AY166" s="100"/>
      <c r="AZ166" s="100"/>
      <c r="BA166" s="100"/>
      <c r="BB166" s="100"/>
      <c r="BC166" s="100"/>
      <c r="BD166" s="100"/>
      <c r="BE166" s="100"/>
      <c r="BF166" s="100"/>
      <c r="BG166" s="100"/>
      <c r="BH166" s="100"/>
    </row>
    <row r="167" spans="2:60" s="888" customFormat="1" x14ac:dyDescent="0.25">
      <c r="B167" s="535"/>
      <c r="C167" s="535"/>
      <c r="D167" s="535"/>
      <c r="E167" s="535"/>
      <c r="F167" s="535"/>
      <c r="G167" s="535"/>
      <c r="H167" s="535"/>
      <c r="I167" s="535"/>
      <c r="J167" s="535"/>
      <c r="K167" s="535"/>
      <c r="L167" s="1006"/>
      <c r="M167" s="100"/>
      <c r="N167" s="100"/>
      <c r="O167" s="100"/>
      <c r="P167" s="100"/>
      <c r="Q167" s="100"/>
      <c r="R167" s="100"/>
      <c r="S167" s="100"/>
      <c r="T167" s="100"/>
      <c r="U167" s="100"/>
      <c r="V167" s="100"/>
      <c r="W167" s="100"/>
      <c r="X167" s="100"/>
      <c r="Y167" s="100"/>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c r="AV167" s="100"/>
      <c r="AW167" s="100"/>
      <c r="AX167" s="100"/>
      <c r="AY167" s="100"/>
      <c r="AZ167" s="100"/>
      <c r="BA167" s="100"/>
      <c r="BB167" s="100"/>
      <c r="BC167" s="100"/>
      <c r="BD167" s="100"/>
      <c r="BE167" s="100"/>
      <c r="BF167" s="100"/>
      <c r="BG167" s="100"/>
      <c r="BH167" s="100"/>
    </row>
    <row r="168" spans="2:60" s="888" customFormat="1" x14ac:dyDescent="0.25">
      <c r="B168" s="535"/>
      <c r="C168" s="535"/>
      <c r="D168" s="535"/>
      <c r="E168" s="535"/>
      <c r="F168" s="535"/>
      <c r="G168" s="535"/>
      <c r="H168" s="535"/>
      <c r="I168" s="535"/>
      <c r="J168" s="535"/>
      <c r="K168" s="535"/>
      <c r="L168" s="1006"/>
      <c r="M168" s="100"/>
      <c r="N168" s="100"/>
      <c r="O168" s="100"/>
      <c r="P168" s="100"/>
      <c r="Q168" s="100"/>
      <c r="R168" s="100"/>
      <c r="S168" s="100"/>
      <c r="T168" s="100"/>
      <c r="U168" s="100"/>
      <c r="V168" s="100"/>
      <c r="W168" s="100"/>
      <c r="X168" s="100"/>
      <c r="Y168" s="100"/>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c r="AV168" s="100"/>
      <c r="AW168" s="100"/>
      <c r="AX168" s="100"/>
      <c r="AY168" s="100"/>
      <c r="AZ168" s="100"/>
      <c r="BA168" s="100"/>
      <c r="BB168" s="100"/>
      <c r="BC168" s="100"/>
      <c r="BD168" s="100"/>
      <c r="BE168" s="100"/>
      <c r="BF168" s="100"/>
      <c r="BG168" s="100"/>
      <c r="BH168" s="100"/>
    </row>
    <row r="169" spans="2:60" s="888" customFormat="1" x14ac:dyDescent="0.25">
      <c r="B169" s="535"/>
      <c r="C169" s="535"/>
      <c r="D169" s="535"/>
      <c r="E169" s="535"/>
      <c r="F169" s="535"/>
      <c r="G169" s="535"/>
      <c r="H169" s="535"/>
      <c r="I169" s="535"/>
      <c r="J169" s="535"/>
      <c r="K169" s="535"/>
      <c r="L169" s="1006"/>
      <c r="M169" s="100"/>
      <c r="N169" s="100"/>
      <c r="O169" s="100"/>
      <c r="P169" s="100"/>
      <c r="Q169" s="100"/>
      <c r="R169" s="100"/>
      <c r="S169" s="100"/>
      <c r="T169" s="100"/>
      <c r="U169" s="100"/>
      <c r="V169" s="100"/>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c r="BF169" s="100"/>
      <c r="BG169" s="100"/>
      <c r="BH169" s="100"/>
    </row>
    <row r="170" spans="2:60" s="888" customFormat="1" x14ac:dyDescent="0.25">
      <c r="B170" s="535"/>
      <c r="C170" s="535"/>
      <c r="D170" s="535"/>
      <c r="E170" s="535"/>
      <c r="F170" s="535"/>
      <c r="G170" s="535"/>
      <c r="H170" s="535"/>
      <c r="I170" s="535"/>
      <c r="J170" s="535"/>
      <c r="K170" s="535"/>
      <c r="L170" s="1006"/>
      <c r="M170" s="100"/>
      <c r="N170" s="100"/>
      <c r="O170" s="100"/>
      <c r="P170" s="100"/>
      <c r="Q170" s="100"/>
      <c r="R170" s="100"/>
      <c r="S170" s="100"/>
      <c r="T170" s="100"/>
      <c r="U170" s="100"/>
      <c r="V170" s="100"/>
      <c r="W170" s="100"/>
      <c r="X170" s="100"/>
      <c r="Y170" s="100"/>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c r="BF170" s="100"/>
      <c r="BG170" s="100"/>
      <c r="BH170" s="100"/>
    </row>
    <row r="171" spans="2:60" s="888" customFormat="1" x14ac:dyDescent="0.25">
      <c r="B171" s="535"/>
      <c r="C171" s="535"/>
      <c r="D171" s="535"/>
      <c r="E171" s="535"/>
      <c r="F171" s="535"/>
      <c r="G171" s="535"/>
      <c r="H171" s="535"/>
      <c r="I171" s="535"/>
      <c r="J171" s="535"/>
      <c r="K171" s="535"/>
      <c r="L171" s="1006"/>
      <c r="M171" s="100"/>
      <c r="N171" s="100"/>
      <c r="O171" s="100"/>
      <c r="P171" s="100"/>
      <c r="Q171" s="100"/>
      <c r="R171" s="100"/>
      <c r="S171" s="100"/>
      <c r="T171" s="100"/>
      <c r="U171" s="100"/>
      <c r="V171" s="100"/>
      <c r="W171" s="100"/>
      <c r="X171" s="100"/>
      <c r="Y171" s="100"/>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c r="BF171" s="100"/>
      <c r="BG171" s="100"/>
      <c r="BH171" s="100"/>
    </row>
    <row r="172" spans="2:60" s="888" customFormat="1" x14ac:dyDescent="0.25">
      <c r="B172" s="535"/>
      <c r="C172" s="535"/>
      <c r="D172" s="535"/>
      <c r="E172" s="535"/>
      <c r="F172" s="535"/>
      <c r="G172" s="535"/>
      <c r="H172" s="535"/>
      <c r="I172" s="535"/>
      <c r="J172" s="535"/>
      <c r="K172" s="535"/>
      <c r="L172" s="1006"/>
      <c r="M172" s="100"/>
      <c r="N172" s="100"/>
      <c r="O172" s="100"/>
      <c r="P172" s="100"/>
      <c r="Q172" s="100"/>
      <c r="R172" s="100"/>
      <c r="S172" s="100"/>
      <c r="T172" s="100"/>
      <c r="U172" s="100"/>
      <c r="V172" s="100"/>
      <c r="W172" s="100"/>
      <c r="X172" s="100"/>
      <c r="Y172" s="100"/>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100"/>
      <c r="AV172" s="100"/>
      <c r="AW172" s="100"/>
      <c r="AX172" s="100"/>
      <c r="AY172" s="100"/>
      <c r="AZ172" s="100"/>
      <c r="BA172" s="100"/>
      <c r="BB172" s="100"/>
      <c r="BC172" s="100"/>
      <c r="BD172" s="100"/>
      <c r="BE172" s="100"/>
      <c r="BF172" s="100"/>
      <c r="BG172" s="100"/>
      <c r="BH172" s="100"/>
    </row>
    <row r="173" spans="2:60" s="888" customFormat="1" x14ac:dyDescent="0.25">
      <c r="B173" s="535"/>
      <c r="C173" s="535"/>
      <c r="D173" s="535"/>
      <c r="E173" s="535"/>
      <c r="F173" s="535"/>
      <c r="G173" s="535"/>
      <c r="H173" s="535"/>
      <c r="I173" s="535"/>
      <c r="J173" s="535"/>
      <c r="K173" s="535"/>
      <c r="L173" s="1006"/>
      <c r="M173" s="100"/>
      <c r="N173" s="100"/>
      <c r="O173" s="100"/>
      <c r="P173" s="100"/>
      <c r="Q173" s="100"/>
      <c r="R173" s="100"/>
      <c r="S173" s="100"/>
      <c r="T173" s="100"/>
      <c r="U173" s="100"/>
      <c r="V173" s="100"/>
      <c r="W173" s="100"/>
      <c r="X173" s="100"/>
      <c r="Y173" s="100"/>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c r="BF173" s="100"/>
      <c r="BG173" s="100"/>
      <c r="BH173" s="100"/>
    </row>
    <row r="174" spans="2:60" s="888" customFormat="1" x14ac:dyDescent="0.25">
      <c r="B174" s="535"/>
      <c r="C174" s="535"/>
      <c r="D174" s="535"/>
      <c r="E174" s="535"/>
      <c r="F174" s="535"/>
      <c r="G174" s="535"/>
      <c r="H174" s="535"/>
      <c r="I174" s="535"/>
      <c r="J174" s="535"/>
      <c r="K174" s="535"/>
      <c r="L174" s="1006"/>
      <c r="M174" s="100"/>
      <c r="N174" s="100"/>
      <c r="O174" s="100"/>
      <c r="P174" s="100"/>
      <c r="Q174" s="100"/>
      <c r="R174" s="100"/>
      <c r="S174" s="100"/>
      <c r="T174" s="100"/>
      <c r="U174" s="100"/>
      <c r="V174" s="100"/>
      <c r="W174" s="100"/>
      <c r="X174" s="100"/>
      <c r="Y174" s="100"/>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c r="BF174" s="100"/>
      <c r="BG174" s="100"/>
      <c r="BH174" s="100"/>
    </row>
    <row r="175" spans="2:60" s="888" customFormat="1" x14ac:dyDescent="0.25">
      <c r="B175" s="535"/>
      <c r="C175" s="535"/>
      <c r="D175" s="535"/>
      <c r="E175" s="535"/>
      <c r="F175" s="535"/>
      <c r="G175" s="535"/>
      <c r="H175" s="535"/>
      <c r="I175" s="535"/>
      <c r="J175" s="535"/>
      <c r="K175" s="535"/>
      <c r="L175" s="1006"/>
      <c r="M175" s="100"/>
      <c r="N175" s="100"/>
      <c r="O175" s="100"/>
      <c r="P175" s="100"/>
      <c r="Q175" s="100"/>
      <c r="R175" s="100"/>
      <c r="S175" s="100"/>
      <c r="T175" s="100"/>
      <c r="U175" s="100"/>
      <c r="V175" s="100"/>
      <c r="W175" s="100"/>
      <c r="X175" s="100"/>
      <c r="Y175" s="100"/>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c r="BF175" s="100"/>
      <c r="BG175" s="100"/>
      <c r="BH175" s="100"/>
    </row>
    <row r="176" spans="2:60" s="888" customFormat="1" x14ac:dyDescent="0.25">
      <c r="B176" s="535"/>
      <c r="C176" s="535"/>
      <c r="D176" s="535"/>
      <c r="E176" s="535"/>
      <c r="F176" s="535"/>
      <c r="G176" s="535"/>
      <c r="H176" s="535"/>
      <c r="I176" s="535"/>
      <c r="J176" s="535"/>
      <c r="K176" s="535"/>
      <c r="L176" s="1006"/>
      <c r="M176" s="100"/>
      <c r="N176" s="100"/>
      <c r="O176" s="100"/>
      <c r="P176" s="100"/>
      <c r="Q176" s="100"/>
      <c r="R176" s="100"/>
      <c r="S176" s="100"/>
      <c r="T176" s="100"/>
      <c r="U176" s="100"/>
      <c r="V176" s="100"/>
      <c r="W176" s="100"/>
      <c r="X176" s="100"/>
      <c r="Y176" s="100"/>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c r="BF176" s="100"/>
      <c r="BG176" s="100"/>
      <c r="BH176" s="100"/>
    </row>
    <row r="177" spans="2:60" s="888" customFormat="1" x14ac:dyDescent="0.25">
      <c r="B177" s="535"/>
      <c r="C177" s="535"/>
      <c r="D177" s="535"/>
      <c r="E177" s="535"/>
      <c r="F177" s="535"/>
      <c r="G177" s="535"/>
      <c r="H177" s="535"/>
      <c r="I177" s="535"/>
      <c r="J177" s="535"/>
      <c r="K177" s="535"/>
      <c r="L177" s="1006"/>
      <c r="M177" s="100"/>
      <c r="N177" s="100"/>
      <c r="O177" s="100"/>
      <c r="P177" s="100"/>
      <c r="Q177" s="100"/>
      <c r="R177" s="100"/>
      <c r="S177" s="100"/>
      <c r="T177" s="100"/>
      <c r="U177" s="100"/>
      <c r="V177" s="100"/>
      <c r="W177" s="100"/>
      <c r="X177" s="100"/>
      <c r="Y177" s="100"/>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c r="BF177" s="100"/>
      <c r="BG177" s="100"/>
      <c r="BH177" s="100"/>
    </row>
    <row r="178" spans="2:60" s="888" customFormat="1" x14ac:dyDescent="0.25">
      <c r="B178" s="535"/>
      <c r="C178" s="535"/>
      <c r="D178" s="535"/>
      <c r="E178" s="535"/>
      <c r="F178" s="535"/>
      <c r="G178" s="535"/>
      <c r="H178" s="535"/>
      <c r="I178" s="535"/>
      <c r="J178" s="535"/>
      <c r="K178" s="535"/>
      <c r="L178" s="1006"/>
      <c r="M178" s="100"/>
      <c r="N178" s="100"/>
      <c r="O178" s="100"/>
      <c r="P178" s="100"/>
      <c r="Q178" s="100"/>
      <c r="R178" s="100"/>
      <c r="S178" s="100"/>
      <c r="T178" s="100"/>
      <c r="U178" s="100"/>
      <c r="V178" s="100"/>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100"/>
      <c r="AY178" s="100"/>
      <c r="AZ178" s="100"/>
      <c r="BA178" s="100"/>
      <c r="BB178" s="100"/>
      <c r="BC178" s="100"/>
      <c r="BD178" s="100"/>
      <c r="BE178" s="100"/>
      <c r="BF178" s="100"/>
      <c r="BG178" s="100"/>
      <c r="BH178" s="100"/>
    </row>
    <row r="179" spans="2:60" s="888" customFormat="1" x14ac:dyDescent="0.25">
      <c r="B179" s="535"/>
      <c r="C179" s="535"/>
      <c r="D179" s="535"/>
      <c r="E179" s="535"/>
      <c r="F179" s="535"/>
      <c r="G179" s="535"/>
      <c r="H179" s="535"/>
      <c r="I179" s="535"/>
      <c r="J179" s="535"/>
      <c r="K179" s="535"/>
      <c r="L179" s="1006"/>
      <c r="M179" s="100"/>
      <c r="N179" s="100"/>
      <c r="O179" s="100"/>
      <c r="P179" s="100"/>
      <c r="Q179" s="100"/>
      <c r="R179" s="100"/>
      <c r="S179" s="100"/>
      <c r="T179" s="100"/>
      <c r="U179" s="100"/>
      <c r="V179" s="100"/>
      <c r="W179" s="100"/>
      <c r="X179" s="100"/>
      <c r="Y179" s="100"/>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c r="BF179" s="100"/>
      <c r="BG179" s="100"/>
      <c r="BH179" s="100"/>
    </row>
    <row r="180" spans="2:60" s="888" customFormat="1" x14ac:dyDescent="0.25">
      <c r="B180" s="535"/>
      <c r="C180" s="535"/>
      <c r="D180" s="535"/>
      <c r="E180" s="535"/>
      <c r="F180" s="535"/>
      <c r="G180" s="535"/>
      <c r="H180" s="535"/>
      <c r="I180" s="535"/>
      <c r="J180" s="535"/>
      <c r="K180" s="535"/>
      <c r="L180" s="1006"/>
      <c r="M180" s="100"/>
      <c r="N180" s="100"/>
      <c r="O180" s="100"/>
      <c r="P180" s="100"/>
      <c r="Q180" s="100"/>
      <c r="R180" s="100"/>
      <c r="S180" s="100"/>
      <c r="T180" s="100"/>
      <c r="U180" s="100"/>
      <c r="V180" s="100"/>
      <c r="W180" s="100"/>
      <c r="X180" s="100"/>
      <c r="Y180" s="100"/>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100"/>
      <c r="AV180" s="100"/>
      <c r="AW180" s="100"/>
      <c r="AX180" s="100"/>
      <c r="AY180" s="100"/>
      <c r="AZ180" s="100"/>
      <c r="BA180" s="100"/>
      <c r="BB180" s="100"/>
      <c r="BC180" s="100"/>
      <c r="BD180" s="100"/>
      <c r="BE180" s="100"/>
      <c r="BF180" s="100"/>
      <c r="BG180" s="100"/>
      <c r="BH180" s="100"/>
    </row>
    <row r="181" spans="2:60" s="888" customFormat="1" x14ac:dyDescent="0.25">
      <c r="B181" s="535"/>
      <c r="C181" s="535"/>
      <c r="D181" s="535"/>
      <c r="E181" s="535"/>
      <c r="F181" s="535"/>
      <c r="G181" s="535"/>
      <c r="H181" s="535"/>
      <c r="I181" s="535"/>
      <c r="J181" s="535"/>
      <c r="K181" s="535"/>
      <c r="L181" s="1006"/>
      <c r="M181" s="100"/>
      <c r="N181" s="100"/>
      <c r="O181" s="100"/>
      <c r="P181" s="100"/>
      <c r="Q181" s="100"/>
      <c r="R181" s="100"/>
      <c r="S181" s="100"/>
      <c r="T181" s="100"/>
      <c r="U181" s="100"/>
      <c r="V181" s="100"/>
      <c r="W181" s="100"/>
      <c r="X181" s="100"/>
      <c r="Y181" s="100"/>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c r="BF181" s="100"/>
      <c r="BG181" s="100"/>
      <c r="BH181" s="100"/>
    </row>
    <row r="182" spans="2:60" s="888" customFormat="1" x14ac:dyDescent="0.25">
      <c r="B182" s="535"/>
      <c r="C182" s="535"/>
      <c r="D182" s="535"/>
      <c r="E182" s="535"/>
      <c r="F182" s="535"/>
      <c r="G182" s="535"/>
      <c r="H182" s="535"/>
      <c r="I182" s="535"/>
      <c r="J182" s="535"/>
      <c r="K182" s="535"/>
      <c r="L182" s="1006"/>
      <c r="M182" s="100"/>
      <c r="N182" s="100"/>
      <c r="O182" s="100"/>
      <c r="P182" s="100"/>
      <c r="Q182" s="100"/>
      <c r="R182" s="100"/>
      <c r="S182" s="100"/>
      <c r="T182" s="100"/>
      <c r="U182" s="100"/>
      <c r="V182" s="100"/>
      <c r="W182" s="100"/>
      <c r="X182" s="100"/>
      <c r="Y182" s="100"/>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c r="BF182" s="100"/>
      <c r="BG182" s="100"/>
      <c r="BH182" s="100"/>
    </row>
    <row r="183" spans="2:60" s="888" customFormat="1" x14ac:dyDescent="0.25">
      <c r="B183" s="535"/>
      <c r="C183" s="535"/>
      <c r="D183" s="535"/>
      <c r="E183" s="535"/>
      <c r="F183" s="535"/>
      <c r="G183" s="535"/>
      <c r="H183" s="535"/>
      <c r="I183" s="535"/>
      <c r="J183" s="535"/>
      <c r="K183" s="535"/>
      <c r="L183" s="1006"/>
      <c r="M183" s="100"/>
      <c r="N183" s="100"/>
      <c r="O183" s="100"/>
      <c r="P183" s="100"/>
      <c r="Q183" s="100"/>
      <c r="R183" s="100"/>
      <c r="S183" s="100"/>
      <c r="T183" s="100"/>
      <c r="U183" s="100"/>
      <c r="V183" s="100"/>
      <c r="W183" s="100"/>
      <c r="X183" s="100"/>
      <c r="Y183" s="100"/>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c r="BF183" s="100"/>
      <c r="BG183" s="100"/>
      <c r="BH183" s="100"/>
    </row>
    <row r="184" spans="2:60" s="888" customFormat="1" x14ac:dyDescent="0.25">
      <c r="B184" s="535"/>
      <c r="C184" s="535"/>
      <c r="D184" s="535"/>
      <c r="E184" s="535"/>
      <c r="F184" s="535"/>
      <c r="G184" s="535"/>
      <c r="H184" s="535"/>
      <c r="I184" s="535"/>
      <c r="J184" s="535"/>
      <c r="K184" s="535"/>
      <c r="L184" s="1006"/>
      <c r="M184" s="100"/>
      <c r="N184" s="100"/>
      <c r="O184" s="100"/>
      <c r="P184" s="100"/>
      <c r="Q184" s="100"/>
      <c r="R184" s="100"/>
      <c r="S184" s="100"/>
      <c r="T184" s="100"/>
      <c r="U184" s="100"/>
      <c r="V184" s="100"/>
      <c r="W184" s="100"/>
      <c r="X184" s="100"/>
      <c r="Y184" s="100"/>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100"/>
      <c r="AV184" s="100"/>
      <c r="AW184" s="100"/>
      <c r="AX184" s="100"/>
      <c r="AY184" s="100"/>
      <c r="AZ184" s="100"/>
      <c r="BA184" s="100"/>
      <c r="BB184" s="100"/>
      <c r="BC184" s="100"/>
      <c r="BD184" s="100"/>
      <c r="BE184" s="100"/>
      <c r="BF184" s="100"/>
      <c r="BG184" s="100"/>
      <c r="BH184" s="100"/>
    </row>
    <row r="185" spans="2:60" s="888" customFormat="1" x14ac:dyDescent="0.25">
      <c r="B185" s="535"/>
      <c r="C185" s="535"/>
      <c r="D185" s="535"/>
      <c r="E185" s="535"/>
      <c r="F185" s="535"/>
      <c r="G185" s="535"/>
      <c r="H185" s="535"/>
      <c r="I185" s="535"/>
      <c r="J185" s="535"/>
      <c r="K185" s="535"/>
      <c r="L185" s="1006"/>
      <c r="M185" s="100"/>
      <c r="N185" s="100"/>
      <c r="O185" s="100"/>
      <c r="P185" s="100"/>
      <c r="Q185" s="100"/>
      <c r="R185" s="100"/>
      <c r="S185" s="100"/>
      <c r="T185" s="100"/>
      <c r="U185" s="100"/>
      <c r="V185" s="100"/>
      <c r="W185" s="100"/>
      <c r="X185" s="100"/>
      <c r="Y185" s="100"/>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c r="AU185" s="100"/>
      <c r="AV185" s="100"/>
      <c r="AW185" s="100"/>
      <c r="AX185" s="100"/>
      <c r="AY185" s="100"/>
      <c r="AZ185" s="100"/>
      <c r="BA185" s="100"/>
      <c r="BB185" s="100"/>
      <c r="BC185" s="100"/>
      <c r="BD185" s="100"/>
      <c r="BE185" s="100"/>
      <c r="BF185" s="100"/>
      <c r="BG185" s="100"/>
      <c r="BH185" s="100"/>
    </row>
    <row r="186" spans="2:60" s="888" customFormat="1" x14ac:dyDescent="0.25">
      <c r="B186" s="535"/>
      <c r="C186" s="535"/>
      <c r="D186" s="535"/>
      <c r="E186" s="535"/>
      <c r="F186" s="535"/>
      <c r="G186" s="535"/>
      <c r="H186" s="535"/>
      <c r="I186" s="535"/>
      <c r="J186" s="535"/>
      <c r="K186" s="535"/>
      <c r="L186" s="1006"/>
      <c r="M186" s="100"/>
      <c r="N186" s="100"/>
      <c r="O186" s="100"/>
      <c r="P186" s="100"/>
      <c r="Q186" s="100"/>
      <c r="R186" s="100"/>
      <c r="S186" s="100"/>
      <c r="T186" s="100"/>
      <c r="U186" s="100"/>
      <c r="V186" s="100"/>
      <c r="W186" s="100"/>
      <c r="X186" s="100"/>
      <c r="Y186" s="100"/>
      <c r="Z186" s="100"/>
      <c r="AA186" s="100"/>
      <c r="AB186" s="100"/>
      <c r="AC186" s="100"/>
      <c r="AD186" s="100"/>
      <c r="AE186" s="100"/>
      <c r="AF186" s="100"/>
      <c r="AG186" s="100"/>
      <c r="AH186" s="100"/>
      <c r="AI186" s="100"/>
      <c r="AJ186" s="100"/>
      <c r="AK186" s="100"/>
      <c r="AL186" s="100"/>
      <c r="AM186" s="100"/>
      <c r="AN186" s="100"/>
      <c r="AO186" s="100"/>
      <c r="AP186" s="100"/>
      <c r="AQ186" s="100"/>
      <c r="AR186" s="100"/>
      <c r="AS186" s="100"/>
      <c r="AT186" s="100"/>
      <c r="AU186" s="100"/>
      <c r="AV186" s="100"/>
      <c r="AW186" s="100"/>
      <c r="AX186" s="100"/>
      <c r="AY186" s="100"/>
      <c r="AZ186" s="100"/>
      <c r="BA186" s="100"/>
      <c r="BB186" s="100"/>
      <c r="BC186" s="100"/>
      <c r="BD186" s="100"/>
      <c r="BE186" s="100"/>
      <c r="BF186" s="100"/>
      <c r="BG186" s="100"/>
      <c r="BH186" s="100"/>
    </row>
    <row r="187" spans="2:60" s="888" customFormat="1" x14ac:dyDescent="0.25">
      <c r="B187" s="535"/>
      <c r="C187" s="535"/>
      <c r="D187" s="535"/>
      <c r="E187" s="535"/>
      <c r="F187" s="535"/>
      <c r="G187" s="535"/>
      <c r="H187" s="535"/>
      <c r="I187" s="535"/>
      <c r="J187" s="535"/>
      <c r="K187" s="535"/>
      <c r="L187" s="1006"/>
      <c r="M187" s="100"/>
      <c r="N187" s="100"/>
      <c r="O187" s="100"/>
      <c r="P187" s="100"/>
      <c r="Q187" s="100"/>
      <c r="R187" s="100"/>
      <c r="S187" s="100"/>
      <c r="T187" s="100"/>
      <c r="U187" s="100"/>
      <c r="V187" s="100"/>
      <c r="W187" s="100"/>
      <c r="X187" s="100"/>
      <c r="Y187" s="100"/>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c r="BF187" s="100"/>
      <c r="BG187" s="100"/>
      <c r="BH187" s="100"/>
    </row>
    <row r="188" spans="2:60" s="888" customFormat="1" x14ac:dyDescent="0.25">
      <c r="B188" s="535"/>
      <c r="C188" s="535"/>
      <c r="D188" s="535"/>
      <c r="E188" s="535"/>
      <c r="F188" s="535"/>
      <c r="G188" s="535"/>
      <c r="H188" s="535"/>
      <c r="I188" s="535"/>
      <c r="J188" s="535"/>
      <c r="K188" s="535"/>
      <c r="L188" s="1006"/>
      <c r="M188" s="100"/>
      <c r="N188" s="100"/>
      <c r="O188" s="100"/>
      <c r="P188" s="100"/>
      <c r="Q188" s="100"/>
      <c r="R188" s="100"/>
      <c r="S188" s="100"/>
      <c r="T188" s="100"/>
      <c r="U188" s="100"/>
      <c r="V188" s="100"/>
      <c r="W188" s="100"/>
      <c r="X188" s="100"/>
      <c r="Y188" s="100"/>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c r="BF188" s="100"/>
      <c r="BG188" s="100"/>
      <c r="BH188" s="100"/>
    </row>
    <row r="189" spans="2:60" s="888" customFormat="1" x14ac:dyDescent="0.25">
      <c r="B189" s="535"/>
      <c r="C189" s="535"/>
      <c r="D189" s="535"/>
      <c r="E189" s="535"/>
      <c r="F189" s="535"/>
      <c r="G189" s="535"/>
      <c r="H189" s="535"/>
      <c r="I189" s="535"/>
      <c r="J189" s="535"/>
      <c r="K189" s="535"/>
      <c r="L189" s="1006"/>
      <c r="M189" s="100"/>
      <c r="N189" s="100"/>
      <c r="O189" s="100"/>
      <c r="P189" s="100"/>
      <c r="Q189" s="100"/>
      <c r="R189" s="100"/>
      <c r="S189" s="100"/>
      <c r="T189" s="100"/>
      <c r="U189" s="100"/>
      <c r="V189" s="100"/>
      <c r="W189" s="100"/>
      <c r="X189" s="100"/>
      <c r="Y189" s="100"/>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c r="BE189" s="100"/>
      <c r="BF189" s="100"/>
      <c r="BG189" s="100"/>
      <c r="BH189" s="100"/>
    </row>
    <row r="190" spans="2:60" s="888" customFormat="1" x14ac:dyDescent="0.25">
      <c r="B190" s="535"/>
      <c r="C190" s="535"/>
      <c r="D190" s="535"/>
      <c r="E190" s="535"/>
      <c r="F190" s="535"/>
      <c r="G190" s="535"/>
      <c r="H190" s="535"/>
      <c r="I190" s="535"/>
      <c r="J190" s="535"/>
      <c r="K190" s="535"/>
      <c r="L190" s="1006"/>
      <c r="M190" s="100"/>
      <c r="N190" s="100"/>
      <c r="O190" s="100"/>
      <c r="P190" s="100"/>
      <c r="Q190" s="100"/>
      <c r="R190" s="100"/>
      <c r="S190" s="100"/>
      <c r="T190" s="100"/>
      <c r="U190" s="100"/>
      <c r="V190" s="100"/>
      <c r="W190" s="100"/>
      <c r="X190" s="100"/>
      <c r="Y190" s="100"/>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100"/>
      <c r="AV190" s="100"/>
      <c r="AW190" s="100"/>
      <c r="AX190" s="100"/>
      <c r="AY190" s="100"/>
      <c r="AZ190" s="100"/>
      <c r="BA190" s="100"/>
      <c r="BB190" s="100"/>
      <c r="BC190" s="100"/>
      <c r="BD190" s="100"/>
      <c r="BE190" s="100"/>
      <c r="BF190" s="100"/>
      <c r="BG190" s="100"/>
      <c r="BH190" s="100"/>
    </row>
    <row r="191" spans="2:60" s="888" customFormat="1" x14ac:dyDescent="0.25">
      <c r="B191" s="535"/>
      <c r="C191" s="535"/>
      <c r="D191" s="535"/>
      <c r="E191" s="535"/>
      <c r="F191" s="535"/>
      <c r="G191" s="535"/>
      <c r="H191" s="535"/>
      <c r="I191" s="535"/>
      <c r="J191" s="535"/>
      <c r="K191" s="535"/>
      <c r="L191" s="1006"/>
      <c r="M191" s="100"/>
      <c r="N191" s="100"/>
      <c r="O191" s="100"/>
      <c r="P191" s="100"/>
      <c r="Q191" s="100"/>
      <c r="R191" s="100"/>
      <c r="S191" s="100"/>
      <c r="T191" s="100"/>
      <c r="U191" s="100"/>
      <c r="V191" s="100"/>
      <c r="W191" s="100"/>
      <c r="X191" s="100"/>
      <c r="Y191" s="100"/>
      <c r="Z191" s="100"/>
      <c r="AA191" s="100"/>
      <c r="AB191" s="100"/>
      <c r="AC191" s="100"/>
      <c r="AD191" s="100"/>
      <c r="AE191" s="100"/>
      <c r="AF191" s="100"/>
      <c r="AG191" s="100"/>
      <c r="AH191" s="100"/>
      <c r="AI191" s="100"/>
      <c r="AJ191" s="100"/>
      <c r="AK191" s="100"/>
      <c r="AL191" s="100"/>
      <c r="AM191" s="100"/>
      <c r="AN191" s="100"/>
      <c r="AO191" s="100"/>
      <c r="AP191" s="100"/>
      <c r="AQ191" s="100"/>
      <c r="AR191" s="100"/>
      <c r="AS191" s="100"/>
      <c r="AT191" s="100"/>
      <c r="AU191" s="100"/>
      <c r="AV191" s="100"/>
      <c r="AW191" s="100"/>
      <c r="AX191" s="100"/>
      <c r="AY191" s="100"/>
      <c r="AZ191" s="100"/>
      <c r="BA191" s="100"/>
      <c r="BB191" s="100"/>
      <c r="BC191" s="100"/>
      <c r="BD191" s="100"/>
      <c r="BE191" s="100"/>
      <c r="BF191" s="100"/>
      <c r="BG191" s="100"/>
      <c r="BH191" s="100"/>
    </row>
    <row r="192" spans="2:60" s="888" customFormat="1" x14ac:dyDescent="0.25">
      <c r="B192" s="535"/>
      <c r="C192" s="535"/>
      <c r="D192" s="535"/>
      <c r="E192" s="535"/>
      <c r="F192" s="535"/>
      <c r="G192" s="535"/>
      <c r="H192" s="535"/>
      <c r="I192" s="535"/>
      <c r="J192" s="535"/>
      <c r="K192" s="535"/>
      <c r="L192" s="1006"/>
      <c r="M192" s="100"/>
      <c r="N192" s="100"/>
      <c r="O192" s="100"/>
      <c r="P192" s="100"/>
      <c r="Q192" s="100"/>
      <c r="R192" s="100"/>
      <c r="S192" s="100"/>
      <c r="T192" s="100"/>
      <c r="U192" s="100"/>
      <c r="V192" s="100"/>
      <c r="W192" s="100"/>
      <c r="X192" s="100"/>
      <c r="Y192" s="100"/>
      <c r="Z192" s="100"/>
      <c r="AA192" s="100"/>
      <c r="AB192" s="100"/>
      <c r="AC192" s="100"/>
      <c r="AD192" s="100"/>
      <c r="AE192" s="100"/>
      <c r="AF192" s="100"/>
      <c r="AG192" s="100"/>
      <c r="AH192" s="100"/>
      <c r="AI192" s="100"/>
      <c r="AJ192" s="100"/>
      <c r="AK192" s="100"/>
      <c r="AL192" s="100"/>
      <c r="AM192" s="100"/>
      <c r="AN192" s="100"/>
      <c r="AO192" s="100"/>
      <c r="AP192" s="100"/>
      <c r="AQ192" s="100"/>
      <c r="AR192" s="100"/>
      <c r="AS192" s="100"/>
      <c r="AT192" s="100"/>
      <c r="AU192" s="100"/>
      <c r="AV192" s="100"/>
      <c r="AW192" s="100"/>
      <c r="AX192" s="100"/>
      <c r="AY192" s="100"/>
      <c r="AZ192" s="100"/>
      <c r="BA192" s="100"/>
      <c r="BB192" s="100"/>
      <c r="BC192" s="100"/>
      <c r="BD192" s="100"/>
      <c r="BE192" s="100"/>
      <c r="BF192" s="100"/>
      <c r="BG192" s="100"/>
      <c r="BH192" s="100"/>
    </row>
    <row r="193" spans="1:66" s="888" customFormat="1" x14ac:dyDescent="0.25">
      <c r="B193" s="535"/>
      <c r="C193" s="535"/>
      <c r="D193" s="535"/>
      <c r="E193" s="535"/>
      <c r="F193" s="535"/>
      <c r="G193" s="535"/>
      <c r="H193" s="535"/>
      <c r="I193" s="535"/>
      <c r="J193" s="535"/>
      <c r="K193" s="535"/>
      <c r="L193" s="1006"/>
      <c r="M193" s="100"/>
      <c r="N193" s="100"/>
      <c r="O193" s="100"/>
      <c r="P193" s="100"/>
      <c r="Q193" s="100"/>
      <c r="R193" s="100"/>
      <c r="S193" s="100"/>
      <c r="T193" s="100"/>
      <c r="U193" s="100"/>
      <c r="V193" s="100"/>
      <c r="W193" s="100"/>
      <c r="X193" s="100"/>
      <c r="Y193" s="100"/>
      <c r="Z193" s="100"/>
      <c r="AA193" s="100"/>
      <c r="AB193" s="100"/>
      <c r="AC193" s="100"/>
      <c r="AD193" s="100"/>
      <c r="AE193" s="100"/>
      <c r="AF193" s="100"/>
      <c r="AG193" s="100"/>
      <c r="AH193" s="100"/>
      <c r="AI193" s="100"/>
      <c r="AJ193" s="100"/>
      <c r="AK193" s="100"/>
      <c r="AL193" s="100"/>
      <c r="AM193" s="100"/>
      <c r="AN193" s="100"/>
      <c r="AO193" s="100"/>
      <c r="AP193" s="100"/>
      <c r="AQ193" s="100"/>
      <c r="AR193" s="100"/>
      <c r="AS193" s="100"/>
      <c r="AT193" s="100"/>
      <c r="AU193" s="100"/>
      <c r="AV193" s="100"/>
      <c r="AW193" s="100"/>
      <c r="AX193" s="100"/>
      <c r="AY193" s="100"/>
      <c r="AZ193" s="100"/>
      <c r="BA193" s="100"/>
      <c r="BB193" s="100"/>
      <c r="BC193" s="100"/>
      <c r="BD193" s="100"/>
      <c r="BE193" s="100"/>
      <c r="BF193" s="100"/>
      <c r="BG193" s="100"/>
      <c r="BH193" s="100"/>
    </row>
    <row r="194" spans="1:66" s="888" customFormat="1" x14ac:dyDescent="0.25">
      <c r="B194" s="535"/>
      <c r="C194" s="535"/>
      <c r="D194" s="535"/>
      <c r="E194" s="535"/>
      <c r="F194" s="535"/>
      <c r="G194" s="535"/>
      <c r="H194" s="535"/>
      <c r="I194" s="535"/>
      <c r="J194" s="535"/>
      <c r="K194" s="535"/>
      <c r="L194" s="1006"/>
      <c r="M194" s="100"/>
      <c r="N194" s="100"/>
      <c r="O194" s="100"/>
      <c r="P194" s="100"/>
      <c r="Q194" s="100"/>
      <c r="R194" s="100"/>
      <c r="S194" s="100"/>
      <c r="T194" s="100"/>
      <c r="U194" s="100"/>
      <c r="V194" s="100"/>
      <c r="W194" s="100"/>
      <c r="X194" s="100"/>
      <c r="Y194" s="100"/>
      <c r="Z194" s="100"/>
      <c r="AA194" s="100"/>
      <c r="AB194" s="100"/>
      <c r="AC194" s="100"/>
      <c r="AD194" s="100"/>
      <c r="AE194" s="100"/>
      <c r="AF194" s="100"/>
      <c r="AG194" s="100"/>
      <c r="AH194" s="100"/>
      <c r="AI194" s="100"/>
      <c r="AJ194" s="100"/>
      <c r="AK194" s="100"/>
      <c r="AL194" s="100"/>
      <c r="AM194" s="100"/>
      <c r="AN194" s="100"/>
      <c r="AO194" s="100"/>
      <c r="AP194" s="100"/>
      <c r="AQ194" s="100"/>
      <c r="AR194" s="100"/>
      <c r="AS194" s="100"/>
      <c r="AT194" s="100"/>
      <c r="AU194" s="100"/>
      <c r="AV194" s="100"/>
      <c r="AW194" s="100"/>
      <c r="AX194" s="100"/>
      <c r="AY194" s="100"/>
      <c r="AZ194" s="100"/>
      <c r="BA194" s="100"/>
      <c r="BB194" s="100"/>
      <c r="BC194" s="100"/>
      <c r="BD194" s="100"/>
      <c r="BE194" s="100"/>
      <c r="BF194" s="100"/>
      <c r="BG194" s="100"/>
      <c r="BH194" s="100"/>
    </row>
    <row r="195" spans="1:66" s="121" customFormat="1" x14ac:dyDescent="0.25">
      <c r="A195" s="888"/>
      <c r="B195" s="535"/>
      <c r="C195" s="535"/>
      <c r="D195" s="535"/>
      <c r="E195" s="535"/>
      <c r="F195" s="535"/>
      <c r="G195" s="535"/>
      <c r="H195" s="535"/>
      <c r="I195" s="535"/>
      <c r="J195" s="535"/>
      <c r="K195" s="535"/>
      <c r="L195" s="1006"/>
      <c r="M195" s="100"/>
      <c r="N195" s="100"/>
      <c r="O195" s="100"/>
      <c r="P195" s="100"/>
      <c r="Q195" s="100"/>
      <c r="R195" s="100"/>
      <c r="S195" s="100"/>
      <c r="T195" s="100"/>
      <c r="U195" s="100"/>
      <c r="V195" s="100"/>
      <c r="W195" s="100"/>
      <c r="X195" s="100"/>
      <c r="Y195" s="100"/>
      <c r="Z195" s="100"/>
      <c r="AA195" s="100"/>
      <c r="AB195" s="100"/>
      <c r="AC195" s="100"/>
      <c r="AD195" s="100"/>
      <c r="AE195" s="100"/>
      <c r="AF195" s="100"/>
      <c r="AG195" s="100"/>
      <c r="AH195" s="100"/>
      <c r="AI195" s="100"/>
      <c r="AJ195" s="100"/>
      <c r="AK195" s="100"/>
      <c r="AL195" s="100"/>
      <c r="AM195" s="100"/>
      <c r="AN195" s="100"/>
      <c r="AO195" s="100"/>
      <c r="AP195" s="100"/>
      <c r="AQ195" s="100"/>
      <c r="AR195" s="100"/>
      <c r="AS195" s="100"/>
      <c r="AT195" s="100"/>
      <c r="AU195" s="100"/>
      <c r="AV195" s="100"/>
      <c r="AW195" s="100"/>
      <c r="AX195" s="100"/>
      <c r="AY195" s="100"/>
      <c r="AZ195" s="100"/>
      <c r="BA195" s="100"/>
      <c r="BB195" s="100"/>
      <c r="BC195" s="100"/>
      <c r="BD195" s="100"/>
      <c r="BE195" s="100"/>
      <c r="BF195" s="100"/>
      <c r="BG195" s="100"/>
      <c r="BH195" s="100"/>
      <c r="BI195" s="888"/>
      <c r="BJ195" s="888"/>
      <c r="BK195" s="888"/>
      <c r="BL195" s="888"/>
      <c r="BM195" s="888"/>
      <c r="BN195" s="888"/>
    </row>
    <row r="196" spans="1:66" x14ac:dyDescent="0.25">
      <c r="B196" s="535"/>
      <c r="C196" s="535"/>
      <c r="D196" s="535"/>
      <c r="E196" s="535"/>
      <c r="F196" s="535"/>
      <c r="G196" s="535"/>
      <c r="H196" s="535"/>
      <c r="I196" s="535"/>
      <c r="J196" s="535"/>
      <c r="K196" s="535"/>
      <c r="L196" s="1006"/>
      <c r="BI196" s="535"/>
      <c r="BJ196" s="535"/>
      <c r="BK196" s="535"/>
      <c r="BL196" s="535"/>
      <c r="BM196" s="535"/>
      <c r="BN196" s="535"/>
    </row>
    <row r="197" spans="1:66" x14ac:dyDescent="0.25">
      <c r="B197" s="535"/>
      <c r="C197" s="535"/>
      <c r="D197" s="535"/>
      <c r="E197" s="535"/>
      <c r="F197" s="535"/>
      <c r="G197" s="535"/>
      <c r="H197" s="535"/>
      <c r="I197" s="535"/>
      <c r="J197" s="535"/>
      <c r="K197" s="535"/>
      <c r="L197" s="1006"/>
      <c r="BI197" s="535"/>
      <c r="BJ197" s="535"/>
      <c r="BK197" s="535"/>
      <c r="BL197" s="535"/>
      <c r="BM197" s="535"/>
      <c r="BN197" s="535"/>
    </row>
    <row r="198" spans="1:66" x14ac:dyDescent="0.25">
      <c r="B198" s="535"/>
      <c r="C198" s="535"/>
      <c r="D198" s="535"/>
      <c r="E198" s="535"/>
      <c r="F198" s="535"/>
      <c r="G198" s="535"/>
      <c r="H198" s="535"/>
      <c r="I198" s="535"/>
      <c r="J198" s="535"/>
      <c r="K198" s="535"/>
      <c r="L198" s="1006"/>
      <c r="BI198" s="535"/>
      <c r="BJ198" s="535"/>
      <c r="BK198" s="535"/>
      <c r="BL198" s="535"/>
      <c r="BM198" s="535"/>
      <c r="BN198" s="535"/>
    </row>
    <row r="199" spans="1:66" x14ac:dyDescent="0.25">
      <c r="B199" s="535"/>
      <c r="C199" s="535"/>
      <c r="D199" s="535"/>
      <c r="E199" s="535"/>
      <c r="F199" s="535"/>
      <c r="G199" s="535"/>
      <c r="H199" s="535"/>
      <c r="I199" s="535"/>
      <c r="J199" s="535"/>
      <c r="K199" s="535"/>
      <c r="L199" s="1006"/>
      <c r="BI199" s="535"/>
      <c r="BJ199" s="535"/>
      <c r="BK199" s="535"/>
      <c r="BL199" s="535"/>
      <c r="BM199" s="535"/>
      <c r="BN199" s="535"/>
    </row>
    <row r="200" spans="1:66" x14ac:dyDescent="0.25">
      <c r="B200" s="535"/>
      <c r="C200" s="535"/>
      <c r="D200" s="535"/>
      <c r="E200" s="535"/>
      <c r="F200" s="535"/>
      <c r="G200" s="535"/>
      <c r="H200" s="535"/>
      <c r="I200" s="535"/>
      <c r="J200" s="535"/>
      <c r="K200" s="535"/>
      <c r="L200" s="1006"/>
      <c r="BI200" s="535"/>
      <c r="BJ200" s="535"/>
      <c r="BK200" s="535"/>
      <c r="BL200" s="535"/>
      <c r="BM200" s="535"/>
      <c r="BN200" s="535"/>
    </row>
    <row r="201" spans="1:66" x14ac:dyDescent="0.25">
      <c r="B201" s="535"/>
      <c r="C201" s="535"/>
      <c r="D201" s="535"/>
      <c r="E201" s="535"/>
      <c r="F201" s="535"/>
      <c r="G201" s="535"/>
      <c r="H201" s="535"/>
      <c r="I201" s="535"/>
      <c r="J201" s="535"/>
      <c r="K201" s="535"/>
      <c r="L201" s="1006"/>
      <c r="BI201" s="535"/>
      <c r="BJ201" s="535"/>
      <c r="BK201" s="535"/>
      <c r="BL201" s="535"/>
      <c r="BM201" s="535"/>
      <c r="BN201" s="535"/>
    </row>
    <row r="202" spans="1:66" x14ac:dyDescent="0.25">
      <c r="B202" s="535"/>
      <c r="C202" s="535"/>
      <c r="D202" s="535"/>
      <c r="E202" s="535"/>
      <c r="F202" s="535"/>
      <c r="G202" s="535"/>
      <c r="H202" s="535"/>
      <c r="I202" s="535"/>
      <c r="J202" s="535"/>
      <c r="K202" s="535"/>
      <c r="L202" s="1006"/>
      <c r="BI202" s="535"/>
      <c r="BJ202" s="535"/>
      <c r="BK202" s="535"/>
      <c r="BL202" s="535"/>
      <c r="BM202" s="535"/>
      <c r="BN202" s="535"/>
    </row>
    <row r="203" spans="1:66" x14ac:dyDescent="0.25">
      <c r="B203" s="535"/>
      <c r="C203" s="535"/>
      <c r="D203" s="535"/>
      <c r="E203" s="535"/>
      <c r="F203" s="535"/>
      <c r="G203" s="535"/>
      <c r="H203" s="535"/>
      <c r="I203" s="535"/>
      <c r="J203" s="535"/>
      <c r="K203" s="535"/>
      <c r="L203" s="1006"/>
      <c r="BI203" s="535"/>
      <c r="BJ203" s="535"/>
      <c r="BK203" s="535"/>
      <c r="BL203" s="535"/>
      <c r="BM203" s="535"/>
      <c r="BN203" s="535"/>
    </row>
    <row r="204" spans="1:66" x14ac:dyDescent="0.25">
      <c r="B204" s="535"/>
      <c r="C204" s="535"/>
      <c r="D204" s="535"/>
      <c r="E204" s="535"/>
      <c r="F204" s="535"/>
      <c r="G204" s="535"/>
      <c r="H204" s="535"/>
      <c r="I204" s="535"/>
      <c r="J204" s="535"/>
      <c r="K204" s="535"/>
      <c r="L204" s="1006"/>
      <c r="BI204" s="535"/>
      <c r="BJ204" s="535"/>
      <c r="BK204" s="535"/>
      <c r="BL204" s="535"/>
      <c r="BM204" s="535"/>
      <c r="BN204" s="535"/>
    </row>
    <row r="205" spans="1:66" x14ac:dyDescent="0.25">
      <c r="B205" s="535"/>
      <c r="C205" s="535"/>
      <c r="D205" s="535"/>
      <c r="E205" s="535"/>
      <c r="F205" s="535"/>
      <c r="G205" s="535"/>
      <c r="H205" s="535"/>
      <c r="I205" s="535"/>
      <c r="J205" s="535"/>
      <c r="K205" s="535"/>
      <c r="L205" s="1006"/>
      <c r="BI205" s="535"/>
      <c r="BJ205" s="535"/>
      <c r="BK205" s="535"/>
      <c r="BL205" s="535"/>
      <c r="BM205" s="535"/>
      <c r="BN205" s="535"/>
    </row>
    <row r="206" spans="1:66" x14ac:dyDescent="0.25">
      <c r="B206" s="535"/>
      <c r="C206" s="535"/>
      <c r="D206" s="535"/>
      <c r="E206" s="535"/>
      <c r="F206" s="535"/>
      <c r="G206" s="535"/>
      <c r="H206" s="535"/>
      <c r="I206" s="535"/>
      <c r="J206" s="535"/>
      <c r="K206" s="535"/>
      <c r="L206" s="1006"/>
      <c r="BI206" s="535"/>
      <c r="BJ206" s="535"/>
      <c r="BK206" s="535"/>
      <c r="BL206" s="535"/>
      <c r="BM206" s="535"/>
      <c r="BN206" s="535"/>
    </row>
    <row r="207" spans="1:66" x14ac:dyDescent="0.25">
      <c r="B207" s="535"/>
      <c r="C207" s="535"/>
      <c r="D207" s="535"/>
      <c r="E207" s="535"/>
      <c r="F207" s="535"/>
      <c r="G207" s="535"/>
      <c r="H207" s="535"/>
      <c r="I207" s="535"/>
      <c r="J207" s="535"/>
      <c r="K207" s="535"/>
      <c r="L207" s="1006"/>
      <c r="BI207" s="535"/>
      <c r="BJ207" s="535"/>
      <c r="BK207" s="535"/>
      <c r="BL207" s="535"/>
      <c r="BM207" s="535"/>
      <c r="BN207" s="535"/>
    </row>
    <row r="208" spans="1:66" x14ac:dyDescent="0.25">
      <c r="B208" s="535"/>
      <c r="C208" s="535"/>
      <c r="D208" s="535"/>
      <c r="E208" s="535"/>
      <c r="F208" s="535"/>
      <c r="G208" s="535"/>
      <c r="H208" s="535"/>
      <c r="I208" s="535"/>
      <c r="J208" s="535"/>
      <c r="K208" s="535"/>
      <c r="L208" s="1006"/>
      <c r="BI208" s="535"/>
      <c r="BJ208" s="535"/>
      <c r="BK208" s="535"/>
      <c r="BL208" s="535"/>
      <c r="BM208" s="535"/>
      <c r="BN208" s="535"/>
    </row>
    <row r="209" spans="2:66" x14ac:dyDescent="0.25">
      <c r="B209" s="535"/>
      <c r="C209" s="535"/>
      <c r="D209" s="535"/>
      <c r="E209" s="535"/>
      <c r="F209" s="535"/>
      <c r="G209" s="535"/>
      <c r="H209" s="535"/>
      <c r="I209" s="535"/>
      <c r="J209" s="535"/>
      <c r="K209" s="535"/>
      <c r="L209" s="1006"/>
      <c r="BI209" s="535"/>
      <c r="BJ209" s="535"/>
      <c r="BK209" s="535"/>
      <c r="BL209" s="535"/>
      <c r="BM209" s="535"/>
      <c r="BN209" s="535"/>
    </row>
    <row r="210" spans="2:66" x14ac:dyDescent="0.25">
      <c r="B210" s="535"/>
      <c r="C210" s="535"/>
      <c r="D210" s="535"/>
      <c r="E210" s="535"/>
      <c r="F210" s="535"/>
      <c r="G210" s="535"/>
      <c r="H210" s="535"/>
      <c r="I210" s="535"/>
      <c r="J210" s="535"/>
      <c r="K210" s="535"/>
      <c r="L210" s="1006"/>
      <c r="BI210" s="535"/>
      <c r="BJ210" s="535"/>
      <c r="BK210" s="535"/>
      <c r="BL210" s="535"/>
      <c r="BM210" s="535"/>
      <c r="BN210" s="535"/>
    </row>
    <row r="211" spans="2:66" x14ac:dyDescent="0.25">
      <c r="B211" s="535"/>
      <c r="C211" s="535"/>
      <c r="D211" s="535"/>
      <c r="E211" s="535"/>
      <c r="F211" s="535"/>
      <c r="G211" s="535"/>
      <c r="H211" s="535"/>
      <c r="I211" s="535"/>
      <c r="J211" s="535"/>
      <c r="K211" s="535"/>
      <c r="L211" s="1006"/>
      <c r="BI211" s="535"/>
      <c r="BJ211" s="535"/>
      <c r="BK211" s="535"/>
      <c r="BL211" s="535"/>
      <c r="BM211" s="535"/>
      <c r="BN211" s="535"/>
    </row>
    <row r="212" spans="2:66" x14ac:dyDescent="0.25">
      <c r="B212" s="535"/>
      <c r="C212" s="535"/>
      <c r="D212" s="535"/>
      <c r="E212" s="535"/>
      <c r="F212" s="535"/>
      <c r="G212" s="535"/>
      <c r="H212" s="535"/>
      <c r="I212" s="535"/>
      <c r="J212" s="535"/>
      <c r="K212" s="535"/>
      <c r="L212" s="1006"/>
      <c r="BI212" s="535"/>
      <c r="BJ212" s="535"/>
      <c r="BK212" s="535"/>
      <c r="BL212" s="535"/>
      <c r="BM212" s="535"/>
      <c r="BN212" s="535"/>
    </row>
    <row r="213" spans="2:66" x14ac:dyDescent="0.25">
      <c r="B213" s="535"/>
      <c r="C213" s="535"/>
      <c r="D213" s="535"/>
      <c r="E213" s="535"/>
      <c r="F213" s="535"/>
      <c r="G213" s="535"/>
      <c r="H213" s="535"/>
      <c r="I213" s="535"/>
      <c r="J213" s="535"/>
      <c r="K213" s="535"/>
      <c r="L213" s="1006"/>
      <c r="BI213" s="535"/>
      <c r="BJ213" s="535"/>
      <c r="BK213" s="535"/>
      <c r="BL213" s="535"/>
      <c r="BM213" s="535"/>
      <c r="BN213" s="535"/>
    </row>
    <row r="214" spans="2:66" x14ac:dyDescent="0.25">
      <c r="B214" s="535"/>
      <c r="C214" s="535"/>
      <c r="D214" s="535"/>
      <c r="E214" s="535"/>
      <c r="F214" s="535"/>
      <c r="G214" s="535"/>
      <c r="H214" s="535"/>
      <c r="I214" s="535"/>
      <c r="J214" s="535"/>
      <c r="K214" s="535"/>
      <c r="L214" s="1006"/>
      <c r="BI214" s="535"/>
      <c r="BJ214" s="535"/>
      <c r="BK214" s="535"/>
      <c r="BL214" s="535"/>
      <c r="BM214" s="535"/>
      <c r="BN214" s="535"/>
    </row>
    <row r="215" spans="2:66" x14ac:dyDescent="0.25">
      <c r="B215" s="535"/>
      <c r="C215" s="535"/>
      <c r="D215" s="535"/>
      <c r="E215" s="535"/>
      <c r="F215" s="535"/>
      <c r="G215" s="535"/>
      <c r="H215" s="535"/>
      <c r="I215" s="535"/>
      <c r="J215" s="535"/>
      <c r="K215" s="535"/>
      <c r="L215" s="1006"/>
      <c r="BI215" s="535"/>
      <c r="BJ215" s="535"/>
      <c r="BK215" s="535"/>
      <c r="BL215" s="535"/>
      <c r="BM215" s="535"/>
      <c r="BN215" s="535"/>
    </row>
    <row r="216" spans="2:66" x14ac:dyDescent="0.25">
      <c r="B216" s="535"/>
      <c r="C216" s="535"/>
      <c r="D216" s="535"/>
      <c r="E216" s="535"/>
      <c r="F216" s="535"/>
      <c r="G216" s="535"/>
      <c r="H216" s="535"/>
      <c r="I216" s="535"/>
      <c r="J216" s="535"/>
      <c r="K216" s="535"/>
      <c r="L216" s="1006"/>
      <c r="BI216" s="535"/>
      <c r="BJ216" s="535"/>
      <c r="BK216" s="535"/>
      <c r="BL216" s="535"/>
      <c r="BM216" s="535"/>
      <c r="BN216" s="535"/>
    </row>
    <row r="217" spans="2:66" x14ac:dyDescent="0.25">
      <c r="B217" s="535"/>
      <c r="C217" s="535"/>
      <c r="D217" s="535"/>
      <c r="E217" s="535"/>
      <c r="F217" s="535"/>
      <c r="G217" s="535"/>
      <c r="H217" s="535"/>
      <c r="I217" s="535"/>
      <c r="J217" s="535"/>
      <c r="K217" s="535"/>
      <c r="L217" s="1006"/>
      <c r="BI217" s="535"/>
      <c r="BJ217" s="535"/>
      <c r="BK217" s="535"/>
      <c r="BL217" s="535"/>
      <c r="BM217" s="535"/>
      <c r="BN217" s="535"/>
    </row>
    <row r="218" spans="2:66" x14ac:dyDescent="0.25">
      <c r="B218" s="535"/>
      <c r="C218" s="535"/>
      <c r="D218" s="535"/>
      <c r="E218" s="535"/>
      <c r="F218" s="535"/>
      <c r="G218" s="535"/>
      <c r="H218" s="535"/>
      <c r="I218" s="535"/>
      <c r="J218" s="535"/>
      <c r="K218" s="535"/>
      <c r="L218" s="1006"/>
      <c r="BI218" s="535"/>
      <c r="BJ218" s="535"/>
      <c r="BK218" s="535"/>
      <c r="BL218" s="535"/>
      <c r="BM218" s="535"/>
      <c r="BN218" s="535"/>
    </row>
    <row r="219" spans="2:66" x14ac:dyDescent="0.25">
      <c r="B219" s="535"/>
      <c r="C219" s="535"/>
      <c r="D219" s="535"/>
      <c r="E219" s="535"/>
      <c r="F219" s="535"/>
      <c r="G219" s="535"/>
      <c r="H219" s="535"/>
      <c r="I219" s="535"/>
      <c r="J219" s="535"/>
      <c r="K219" s="535"/>
      <c r="L219" s="1006"/>
      <c r="BI219" s="535"/>
      <c r="BJ219" s="535"/>
      <c r="BK219" s="535"/>
      <c r="BL219" s="535"/>
      <c r="BM219" s="535"/>
      <c r="BN219" s="535"/>
    </row>
    <row r="220" spans="2:66" x14ac:dyDescent="0.25">
      <c r="B220" s="535"/>
      <c r="C220" s="535"/>
      <c r="D220" s="535"/>
      <c r="E220" s="535"/>
      <c r="F220" s="535"/>
      <c r="G220" s="535"/>
      <c r="H220" s="535"/>
      <c r="I220" s="535"/>
      <c r="J220" s="535"/>
      <c r="K220" s="535"/>
      <c r="L220" s="1006"/>
      <c r="BI220" s="535"/>
      <c r="BJ220" s="535"/>
      <c r="BK220" s="535"/>
      <c r="BL220" s="535"/>
      <c r="BM220" s="535"/>
      <c r="BN220" s="535"/>
    </row>
    <row r="221" spans="2:66" x14ac:dyDescent="0.25">
      <c r="B221" s="535"/>
      <c r="C221" s="535"/>
      <c r="D221" s="535"/>
      <c r="E221" s="535"/>
      <c r="F221" s="535"/>
      <c r="G221" s="535"/>
      <c r="H221" s="535"/>
      <c r="I221" s="535"/>
      <c r="J221" s="535"/>
      <c r="K221" s="535"/>
      <c r="L221" s="1006"/>
      <c r="BI221" s="535"/>
      <c r="BJ221" s="535"/>
      <c r="BK221" s="535"/>
      <c r="BL221" s="535"/>
      <c r="BM221" s="535"/>
      <c r="BN221" s="535"/>
    </row>
    <row r="222" spans="2:66" x14ac:dyDescent="0.25">
      <c r="B222" s="535"/>
      <c r="C222" s="535"/>
      <c r="D222" s="535"/>
      <c r="E222" s="535"/>
      <c r="F222" s="535"/>
      <c r="G222" s="535"/>
      <c r="H222" s="535"/>
      <c r="I222" s="535"/>
      <c r="J222" s="535"/>
      <c r="K222" s="535"/>
      <c r="L222" s="1006"/>
      <c r="BI222" s="535"/>
      <c r="BJ222" s="535"/>
      <c r="BK222" s="535"/>
      <c r="BL222" s="535"/>
      <c r="BM222" s="535"/>
      <c r="BN222" s="535"/>
    </row>
    <row r="223" spans="2:66" x14ac:dyDescent="0.25">
      <c r="B223" s="535"/>
      <c r="C223" s="535"/>
      <c r="D223" s="535"/>
      <c r="E223" s="535"/>
      <c r="F223" s="535"/>
      <c r="G223" s="535"/>
      <c r="H223" s="535"/>
      <c r="I223" s="535"/>
      <c r="J223" s="535"/>
      <c r="K223" s="535"/>
      <c r="L223" s="1006"/>
      <c r="BI223" s="535"/>
      <c r="BJ223" s="535"/>
      <c r="BK223" s="535"/>
      <c r="BL223" s="535"/>
      <c r="BM223" s="535"/>
      <c r="BN223" s="535"/>
    </row>
    <row r="224" spans="2:66" x14ac:dyDescent="0.25">
      <c r="B224" s="535"/>
      <c r="C224" s="535"/>
      <c r="D224" s="535"/>
      <c r="E224" s="535"/>
      <c r="F224" s="535"/>
      <c r="G224" s="535"/>
      <c r="H224" s="535"/>
      <c r="I224" s="535"/>
      <c r="J224" s="535"/>
      <c r="K224" s="535"/>
      <c r="L224" s="1006"/>
      <c r="BI224" s="535"/>
      <c r="BJ224" s="535"/>
      <c r="BK224" s="535"/>
      <c r="BL224" s="535"/>
      <c r="BM224" s="535"/>
      <c r="BN224" s="535"/>
    </row>
    <row r="225" spans="2:66" x14ac:dyDescent="0.25">
      <c r="B225" s="535"/>
      <c r="C225" s="535"/>
      <c r="D225" s="535"/>
      <c r="E225" s="535"/>
      <c r="F225" s="535"/>
      <c r="G225" s="535"/>
      <c r="H225" s="535"/>
      <c r="I225" s="535"/>
      <c r="J225" s="535"/>
      <c r="K225" s="535"/>
      <c r="L225" s="1006"/>
      <c r="BI225" s="535"/>
      <c r="BJ225" s="535"/>
      <c r="BK225" s="535"/>
      <c r="BL225" s="535"/>
      <c r="BM225" s="535"/>
      <c r="BN225" s="535"/>
    </row>
    <row r="226" spans="2:66" x14ac:dyDescent="0.25">
      <c r="B226" s="535"/>
      <c r="C226" s="535"/>
      <c r="D226" s="535"/>
      <c r="E226" s="535"/>
      <c r="F226" s="535"/>
      <c r="G226" s="535"/>
      <c r="H226" s="535"/>
      <c r="I226" s="535"/>
      <c r="J226" s="535"/>
      <c r="K226" s="535"/>
      <c r="L226" s="1006"/>
      <c r="BI226" s="535"/>
      <c r="BJ226" s="535"/>
      <c r="BK226" s="535"/>
      <c r="BL226" s="535"/>
      <c r="BM226" s="535"/>
      <c r="BN226" s="535"/>
    </row>
    <row r="227" spans="2:66" x14ac:dyDescent="0.25">
      <c r="B227" s="535"/>
      <c r="C227" s="535"/>
      <c r="D227" s="535"/>
      <c r="E227" s="535"/>
      <c r="F227" s="535"/>
      <c r="G227" s="535"/>
      <c r="H227" s="535"/>
      <c r="I227" s="535"/>
      <c r="J227" s="535"/>
      <c r="K227" s="535"/>
      <c r="L227" s="1006"/>
      <c r="BI227" s="535"/>
      <c r="BJ227" s="535"/>
      <c r="BK227" s="535"/>
      <c r="BL227" s="535"/>
      <c r="BM227" s="535"/>
      <c r="BN227" s="535"/>
    </row>
    <row r="228" spans="2:66" x14ac:dyDescent="0.25">
      <c r="B228" s="535"/>
      <c r="C228" s="535"/>
      <c r="D228" s="535"/>
      <c r="E228" s="535"/>
      <c r="F228" s="535"/>
      <c r="G228" s="535"/>
      <c r="H228" s="535"/>
      <c r="I228" s="535"/>
      <c r="J228" s="535"/>
      <c r="K228" s="535"/>
      <c r="L228" s="1006"/>
      <c r="BI228" s="535"/>
      <c r="BJ228" s="535"/>
      <c r="BK228" s="535"/>
      <c r="BL228" s="535"/>
      <c r="BM228" s="535"/>
      <c r="BN228" s="535"/>
    </row>
    <row r="229" spans="2:66" x14ac:dyDescent="0.25">
      <c r="B229" s="535"/>
      <c r="C229" s="535"/>
      <c r="D229" s="535"/>
      <c r="E229" s="535"/>
      <c r="F229" s="535"/>
      <c r="G229" s="535"/>
      <c r="H229" s="535"/>
      <c r="I229" s="535"/>
      <c r="J229" s="535"/>
      <c r="K229" s="535"/>
      <c r="L229" s="1006"/>
      <c r="BI229" s="535"/>
      <c r="BJ229" s="535"/>
      <c r="BK229" s="535"/>
      <c r="BL229" s="535"/>
      <c r="BM229" s="535"/>
      <c r="BN229" s="535"/>
    </row>
    <row r="230" spans="2:66" x14ac:dyDescent="0.25">
      <c r="B230" s="535"/>
      <c r="C230" s="535"/>
      <c r="D230" s="535"/>
      <c r="E230" s="535"/>
      <c r="F230" s="535"/>
      <c r="G230" s="535"/>
      <c r="H230" s="535"/>
      <c r="I230" s="535"/>
      <c r="J230" s="535"/>
      <c r="K230" s="535"/>
      <c r="L230" s="1006"/>
      <c r="BI230" s="535"/>
      <c r="BJ230" s="535"/>
      <c r="BK230" s="535"/>
      <c r="BL230" s="535"/>
      <c r="BM230" s="535"/>
      <c r="BN230" s="535"/>
    </row>
    <row r="231" spans="2:66" x14ac:dyDescent="0.25">
      <c r="B231" s="535"/>
      <c r="C231" s="535"/>
      <c r="D231" s="535"/>
      <c r="E231" s="535"/>
      <c r="F231" s="535"/>
      <c r="G231" s="535"/>
      <c r="H231" s="535"/>
      <c r="I231" s="535"/>
      <c r="J231" s="535"/>
      <c r="K231" s="535"/>
      <c r="L231" s="1006"/>
      <c r="BI231" s="535"/>
      <c r="BJ231" s="535"/>
      <c r="BK231" s="535"/>
      <c r="BL231" s="535"/>
      <c r="BM231" s="535"/>
      <c r="BN231" s="535"/>
    </row>
    <row r="232" spans="2:66" x14ac:dyDescent="0.25">
      <c r="B232" s="535"/>
      <c r="C232" s="535"/>
      <c r="D232" s="535"/>
      <c r="E232" s="535"/>
      <c r="F232" s="535"/>
      <c r="G232" s="535"/>
      <c r="H232" s="535"/>
      <c r="I232" s="535"/>
      <c r="J232" s="535"/>
      <c r="K232" s="535"/>
      <c r="L232" s="1006"/>
      <c r="BI232" s="535"/>
      <c r="BJ232" s="535"/>
      <c r="BK232" s="535"/>
      <c r="BL232" s="535"/>
      <c r="BM232" s="535"/>
      <c r="BN232" s="535"/>
    </row>
    <row r="233" spans="2:66" x14ac:dyDescent="0.25">
      <c r="B233" s="535"/>
      <c r="C233" s="535"/>
      <c r="D233" s="535"/>
      <c r="E233" s="535"/>
      <c r="F233" s="535"/>
      <c r="G233" s="535"/>
      <c r="H233" s="535"/>
      <c r="I233" s="535"/>
      <c r="J233" s="535"/>
      <c r="K233" s="535"/>
      <c r="L233" s="1006"/>
      <c r="BI233" s="535"/>
      <c r="BJ233" s="535"/>
      <c r="BK233" s="535"/>
      <c r="BL233" s="535"/>
      <c r="BM233" s="535"/>
      <c r="BN233" s="535"/>
    </row>
    <row r="234" spans="2:66" x14ac:dyDescent="0.25">
      <c r="B234" s="535"/>
      <c r="C234" s="535"/>
      <c r="D234" s="535"/>
      <c r="E234" s="535"/>
      <c r="F234" s="535"/>
      <c r="G234" s="535"/>
      <c r="H234" s="535"/>
      <c r="I234" s="535"/>
      <c r="J234" s="535"/>
      <c r="K234" s="535"/>
      <c r="L234" s="1006"/>
      <c r="BI234" s="535"/>
      <c r="BJ234" s="535"/>
      <c r="BK234" s="535"/>
      <c r="BL234" s="535"/>
      <c r="BM234" s="535"/>
      <c r="BN234" s="535"/>
    </row>
    <row r="235" spans="2:66" x14ac:dyDescent="0.25">
      <c r="B235" s="535"/>
      <c r="C235" s="535"/>
      <c r="D235" s="535"/>
      <c r="E235" s="535"/>
      <c r="F235" s="535"/>
      <c r="G235" s="535"/>
      <c r="H235" s="535"/>
      <c r="I235" s="535"/>
      <c r="J235" s="535"/>
      <c r="K235" s="535"/>
      <c r="L235" s="1006"/>
      <c r="BI235" s="535"/>
      <c r="BJ235" s="535"/>
      <c r="BK235" s="535"/>
      <c r="BL235" s="535"/>
      <c r="BM235" s="535"/>
      <c r="BN235" s="535"/>
    </row>
    <row r="236" spans="2:66" x14ac:dyDescent="0.25">
      <c r="B236" s="535"/>
      <c r="C236" s="535"/>
      <c r="D236" s="535"/>
      <c r="E236" s="535"/>
      <c r="F236" s="535"/>
      <c r="G236" s="535"/>
      <c r="H236" s="535"/>
      <c r="I236" s="535"/>
      <c r="J236" s="535"/>
      <c r="K236" s="535"/>
      <c r="L236" s="1006"/>
      <c r="BI236" s="535"/>
      <c r="BJ236" s="535"/>
      <c r="BK236" s="535"/>
      <c r="BL236" s="535"/>
      <c r="BM236" s="535"/>
      <c r="BN236" s="535"/>
    </row>
    <row r="237" spans="2:66" x14ac:dyDescent="0.25">
      <c r="B237" s="535"/>
      <c r="C237" s="535"/>
      <c r="D237" s="535"/>
      <c r="E237" s="535"/>
      <c r="F237" s="535"/>
      <c r="G237" s="535"/>
      <c r="H237" s="535"/>
      <c r="I237" s="535"/>
      <c r="J237" s="535"/>
      <c r="K237" s="535"/>
      <c r="L237" s="1006"/>
      <c r="BI237" s="535"/>
      <c r="BJ237" s="535"/>
      <c r="BK237" s="535"/>
      <c r="BL237" s="535"/>
      <c r="BM237" s="535"/>
      <c r="BN237" s="535"/>
    </row>
    <row r="238" spans="2:66" x14ac:dyDescent="0.25">
      <c r="B238" s="535"/>
      <c r="C238" s="535"/>
      <c r="D238" s="535"/>
      <c r="E238" s="535"/>
      <c r="F238" s="535"/>
      <c r="G238" s="535"/>
      <c r="H238" s="535"/>
      <c r="I238" s="535"/>
      <c r="J238" s="535"/>
      <c r="K238" s="535"/>
      <c r="L238" s="1006"/>
      <c r="BI238" s="535"/>
      <c r="BJ238" s="535"/>
      <c r="BK238" s="535"/>
      <c r="BL238" s="535"/>
      <c r="BM238" s="535"/>
      <c r="BN238" s="535"/>
    </row>
    <row r="239" spans="2:66" x14ac:dyDescent="0.25">
      <c r="B239" s="535"/>
      <c r="C239" s="535"/>
      <c r="D239" s="535"/>
      <c r="E239" s="535"/>
      <c r="F239" s="535"/>
      <c r="G239" s="535"/>
      <c r="H239" s="535"/>
      <c r="I239" s="535"/>
      <c r="J239" s="535"/>
      <c r="K239" s="535"/>
      <c r="L239" s="1006"/>
      <c r="BI239" s="535"/>
      <c r="BJ239" s="535"/>
      <c r="BK239" s="535"/>
      <c r="BL239" s="535"/>
      <c r="BM239" s="535"/>
      <c r="BN239" s="535"/>
    </row>
    <row r="240" spans="2:66" x14ac:dyDescent="0.25">
      <c r="B240" s="535"/>
      <c r="C240" s="535"/>
      <c r="D240" s="535"/>
      <c r="E240" s="535"/>
      <c r="F240" s="535"/>
      <c r="G240" s="535"/>
      <c r="H240" s="535"/>
      <c r="I240" s="535"/>
      <c r="J240" s="535"/>
      <c r="K240" s="535"/>
      <c r="L240" s="1006"/>
      <c r="BI240" s="535"/>
      <c r="BJ240" s="535"/>
      <c r="BK240" s="535"/>
      <c r="BL240" s="535"/>
      <c r="BM240" s="535"/>
      <c r="BN240" s="535"/>
    </row>
    <row r="241" spans="2:66" x14ac:dyDescent="0.25">
      <c r="B241" s="535"/>
      <c r="C241" s="535"/>
      <c r="D241" s="535"/>
      <c r="E241" s="535"/>
      <c r="F241" s="535"/>
      <c r="G241" s="535"/>
      <c r="H241" s="535"/>
      <c r="I241" s="535"/>
      <c r="J241" s="535"/>
      <c r="K241" s="535"/>
      <c r="L241" s="1006"/>
      <c r="BI241" s="535"/>
      <c r="BJ241" s="535"/>
      <c r="BK241" s="535"/>
      <c r="BL241" s="535"/>
      <c r="BM241" s="535"/>
      <c r="BN241" s="535"/>
    </row>
    <row r="242" spans="2:66" x14ac:dyDescent="0.25">
      <c r="B242" s="535"/>
      <c r="C242" s="535"/>
      <c r="D242" s="535"/>
      <c r="E242" s="535"/>
      <c r="F242" s="535"/>
      <c r="G242" s="535"/>
      <c r="H242" s="535"/>
      <c r="I242" s="535"/>
      <c r="J242" s="535"/>
      <c r="K242" s="535"/>
      <c r="L242" s="1006"/>
      <c r="BI242" s="535"/>
      <c r="BJ242" s="535"/>
      <c r="BK242" s="535"/>
      <c r="BL242" s="535"/>
      <c r="BM242" s="535"/>
      <c r="BN242" s="535"/>
    </row>
    <row r="243" spans="2:66" x14ac:dyDescent="0.25">
      <c r="B243" s="535"/>
      <c r="C243" s="535"/>
      <c r="D243" s="535"/>
      <c r="E243" s="535"/>
      <c r="F243" s="535"/>
      <c r="G243" s="535"/>
      <c r="H243" s="535"/>
      <c r="I243" s="535"/>
      <c r="J243" s="535"/>
      <c r="K243" s="535"/>
      <c r="L243" s="1006"/>
      <c r="BI243" s="535"/>
      <c r="BJ243" s="535"/>
      <c r="BK243" s="535"/>
      <c r="BL243" s="535"/>
      <c r="BM243" s="535"/>
      <c r="BN243" s="535"/>
    </row>
    <row r="244" spans="2:66" x14ac:dyDescent="0.25">
      <c r="B244" s="535"/>
      <c r="C244" s="535"/>
      <c r="D244" s="535"/>
      <c r="E244" s="535"/>
      <c r="F244" s="535"/>
      <c r="G244" s="535"/>
      <c r="H244" s="535"/>
      <c r="I244" s="535"/>
      <c r="J244" s="535"/>
      <c r="K244" s="535"/>
      <c r="L244" s="1006"/>
      <c r="BI244" s="535"/>
      <c r="BJ244" s="535"/>
      <c r="BK244" s="535"/>
      <c r="BL244" s="535"/>
      <c r="BM244" s="535"/>
      <c r="BN244" s="535"/>
    </row>
    <row r="245" spans="2:66" x14ac:dyDescent="0.25">
      <c r="B245" s="535"/>
      <c r="C245" s="535"/>
      <c r="D245" s="535"/>
      <c r="E245" s="535"/>
      <c r="F245" s="535"/>
      <c r="G245" s="535"/>
      <c r="H245" s="535"/>
      <c r="I245" s="535"/>
      <c r="J245" s="535"/>
      <c r="K245" s="535"/>
      <c r="L245" s="1006"/>
      <c r="BI245" s="535"/>
      <c r="BJ245" s="535"/>
      <c r="BK245" s="535"/>
      <c r="BL245" s="535"/>
      <c r="BM245" s="535"/>
      <c r="BN245" s="535"/>
    </row>
    <row r="246" spans="2:66" x14ac:dyDescent="0.25">
      <c r="B246" s="535"/>
      <c r="C246" s="535"/>
      <c r="D246" s="535"/>
      <c r="E246" s="535"/>
      <c r="F246" s="535"/>
      <c r="G246" s="535"/>
      <c r="H246" s="535"/>
      <c r="I246" s="535"/>
      <c r="J246" s="535"/>
      <c r="K246" s="535"/>
      <c r="L246" s="1006"/>
      <c r="BI246" s="535"/>
      <c r="BJ246" s="535"/>
      <c r="BK246" s="535"/>
      <c r="BL246" s="535"/>
      <c r="BM246" s="535"/>
      <c r="BN246" s="535"/>
    </row>
    <row r="247" spans="2:66" x14ac:dyDescent="0.25">
      <c r="B247" s="535"/>
      <c r="C247" s="535"/>
      <c r="D247" s="535"/>
      <c r="E247" s="535"/>
      <c r="F247" s="535"/>
      <c r="G247" s="535"/>
      <c r="H247" s="535"/>
      <c r="I247" s="535"/>
      <c r="J247" s="535"/>
      <c r="K247" s="535"/>
      <c r="L247" s="1006"/>
      <c r="BI247" s="535"/>
      <c r="BJ247" s="535"/>
      <c r="BK247" s="535"/>
      <c r="BL247" s="535"/>
      <c r="BM247" s="535"/>
      <c r="BN247" s="535"/>
    </row>
    <row r="248" spans="2:66" x14ac:dyDescent="0.25">
      <c r="B248" s="535"/>
      <c r="C248" s="535"/>
      <c r="D248" s="535"/>
      <c r="E248" s="535"/>
      <c r="F248" s="535"/>
      <c r="G248" s="535"/>
      <c r="H248" s="535"/>
      <c r="I248" s="535"/>
      <c r="J248" s="535"/>
      <c r="K248" s="535"/>
      <c r="L248" s="1006"/>
      <c r="BI248" s="535"/>
      <c r="BJ248" s="535"/>
      <c r="BK248" s="535"/>
      <c r="BL248" s="535"/>
      <c r="BM248" s="535"/>
      <c r="BN248" s="535"/>
    </row>
    <row r="249" spans="2:66" x14ac:dyDescent="0.25">
      <c r="B249" s="535"/>
      <c r="C249" s="535"/>
      <c r="D249" s="535"/>
      <c r="E249" s="535"/>
      <c r="F249" s="535"/>
      <c r="G249" s="535"/>
      <c r="H249" s="535"/>
      <c r="I249" s="535"/>
      <c r="J249" s="535"/>
      <c r="K249" s="535"/>
      <c r="L249" s="1006"/>
      <c r="BI249" s="535"/>
      <c r="BJ249" s="535"/>
      <c r="BK249" s="535"/>
      <c r="BL249" s="535"/>
      <c r="BM249" s="535"/>
      <c r="BN249" s="535"/>
    </row>
    <row r="250" spans="2:66" x14ac:dyDescent="0.25">
      <c r="B250" s="535"/>
      <c r="C250" s="535"/>
      <c r="D250" s="535"/>
      <c r="E250" s="535"/>
      <c r="F250" s="535"/>
      <c r="G250" s="535"/>
      <c r="H250" s="535"/>
      <c r="I250" s="535"/>
      <c r="J250" s="535"/>
      <c r="K250" s="535"/>
      <c r="L250" s="1006"/>
      <c r="BI250" s="535"/>
      <c r="BJ250" s="535"/>
      <c r="BK250" s="535"/>
      <c r="BL250" s="535"/>
      <c r="BM250" s="535"/>
      <c r="BN250" s="535"/>
    </row>
    <row r="251" spans="2:66" x14ac:dyDescent="0.25">
      <c r="B251" s="535"/>
      <c r="C251" s="535"/>
      <c r="D251" s="535"/>
      <c r="E251" s="535"/>
      <c r="F251" s="535"/>
      <c r="G251" s="535"/>
      <c r="H251" s="535"/>
      <c r="I251" s="535"/>
      <c r="J251" s="535"/>
      <c r="K251" s="535"/>
      <c r="L251" s="1006"/>
      <c r="BI251" s="535"/>
      <c r="BJ251" s="535"/>
      <c r="BK251" s="535"/>
      <c r="BL251" s="535"/>
      <c r="BM251" s="535"/>
      <c r="BN251" s="535"/>
    </row>
    <row r="252" spans="2:66" x14ac:dyDescent="0.25">
      <c r="B252" s="535"/>
      <c r="C252" s="535"/>
      <c r="D252" s="535"/>
      <c r="E252" s="535"/>
      <c r="F252" s="535"/>
      <c r="G252" s="535"/>
      <c r="H252" s="535"/>
      <c r="I252" s="535"/>
      <c r="J252" s="535"/>
      <c r="K252" s="535"/>
      <c r="L252" s="1006"/>
      <c r="BI252" s="535"/>
      <c r="BJ252" s="535"/>
      <c r="BK252" s="535"/>
      <c r="BL252" s="535"/>
      <c r="BM252" s="535"/>
      <c r="BN252" s="535"/>
    </row>
    <row r="253" spans="2:66" x14ac:dyDescent="0.25">
      <c r="B253" s="535"/>
      <c r="C253" s="535"/>
      <c r="D253" s="535"/>
      <c r="E253" s="535"/>
      <c r="F253" s="535"/>
      <c r="G253" s="535"/>
      <c r="H253" s="535"/>
      <c r="I253" s="535"/>
      <c r="J253" s="535"/>
      <c r="K253" s="535"/>
      <c r="L253" s="1006"/>
      <c r="BI253" s="535"/>
      <c r="BJ253" s="535"/>
      <c r="BK253" s="535"/>
      <c r="BL253" s="535"/>
      <c r="BM253" s="535"/>
      <c r="BN253" s="535"/>
    </row>
    <row r="254" spans="2:66" x14ac:dyDescent="0.25">
      <c r="B254" s="535"/>
      <c r="C254" s="535"/>
      <c r="D254" s="535"/>
      <c r="E254" s="535"/>
      <c r="F254" s="535"/>
      <c r="G254" s="535"/>
      <c r="H254" s="535"/>
      <c r="I254" s="535"/>
      <c r="J254" s="535"/>
      <c r="K254" s="535"/>
      <c r="L254" s="1006"/>
      <c r="BI254" s="535"/>
      <c r="BJ254" s="535"/>
      <c r="BK254" s="535"/>
      <c r="BL254" s="535"/>
      <c r="BM254" s="535"/>
      <c r="BN254" s="535"/>
    </row>
    <row r="255" spans="2:66" x14ac:dyDescent="0.25">
      <c r="B255" s="535"/>
      <c r="C255" s="535"/>
      <c r="D255" s="535"/>
      <c r="E255" s="535"/>
      <c r="F255" s="535"/>
      <c r="G255" s="535"/>
      <c r="H255" s="535"/>
      <c r="I255" s="535"/>
      <c r="J255" s="535"/>
      <c r="K255" s="535"/>
      <c r="L255" s="1006"/>
      <c r="BI255" s="535"/>
      <c r="BJ255" s="535"/>
      <c r="BK255" s="535"/>
      <c r="BL255" s="535"/>
      <c r="BM255" s="535"/>
      <c r="BN255" s="535"/>
    </row>
    <row r="256" spans="2:66" x14ac:dyDescent="0.25">
      <c r="B256" s="535"/>
      <c r="C256" s="535"/>
      <c r="D256" s="535"/>
      <c r="E256" s="535"/>
      <c r="F256" s="535"/>
      <c r="G256" s="535"/>
      <c r="H256" s="535"/>
      <c r="I256" s="535"/>
      <c r="J256" s="535"/>
      <c r="K256" s="535"/>
      <c r="L256" s="1006"/>
      <c r="BI256" s="535"/>
      <c r="BJ256" s="535"/>
      <c r="BK256" s="535"/>
      <c r="BL256" s="535"/>
      <c r="BM256" s="535"/>
      <c r="BN256" s="535"/>
    </row>
    <row r="257" spans="2:66" x14ac:dyDescent="0.25">
      <c r="B257" s="535"/>
      <c r="C257" s="535"/>
      <c r="D257" s="535"/>
      <c r="E257" s="535"/>
      <c r="F257" s="535"/>
      <c r="G257" s="535"/>
      <c r="H257" s="535"/>
      <c r="I257" s="535"/>
      <c r="J257" s="535"/>
      <c r="K257" s="535"/>
      <c r="L257" s="1006"/>
      <c r="BI257" s="535"/>
      <c r="BJ257" s="535"/>
      <c r="BK257" s="535"/>
      <c r="BL257" s="535"/>
      <c r="BM257" s="535"/>
      <c r="BN257" s="535"/>
    </row>
    <row r="258" spans="2:66" x14ac:dyDescent="0.25">
      <c r="B258" s="535"/>
      <c r="C258" s="535"/>
      <c r="D258" s="535"/>
      <c r="E258" s="535"/>
      <c r="F258" s="535"/>
      <c r="G258" s="535"/>
      <c r="H258" s="535"/>
      <c r="I258" s="535"/>
      <c r="J258" s="535"/>
      <c r="K258" s="535"/>
      <c r="L258" s="1006"/>
      <c r="BI258" s="535"/>
      <c r="BJ258" s="535"/>
      <c r="BK258" s="535"/>
      <c r="BL258" s="535"/>
      <c r="BM258" s="535"/>
      <c r="BN258" s="535"/>
    </row>
    <row r="259" spans="2:66" x14ac:dyDescent="0.25">
      <c r="B259" s="535"/>
      <c r="C259" s="535"/>
      <c r="D259" s="535"/>
      <c r="E259" s="535"/>
      <c r="F259" s="535"/>
      <c r="G259" s="535"/>
      <c r="H259" s="535"/>
      <c r="I259" s="535"/>
      <c r="J259" s="535"/>
      <c r="K259" s="535"/>
      <c r="L259" s="1006"/>
      <c r="BI259" s="535"/>
      <c r="BJ259" s="535"/>
      <c r="BK259" s="535"/>
      <c r="BL259" s="535"/>
      <c r="BM259" s="535"/>
      <c r="BN259" s="535"/>
    </row>
    <row r="260" spans="2:66" x14ac:dyDescent="0.25">
      <c r="B260" s="535"/>
      <c r="C260" s="535"/>
      <c r="D260" s="535"/>
      <c r="E260" s="535"/>
      <c r="F260" s="535"/>
      <c r="G260" s="535"/>
      <c r="H260" s="535"/>
      <c r="I260" s="535"/>
      <c r="J260" s="535"/>
      <c r="K260" s="535"/>
      <c r="L260" s="1006"/>
      <c r="BI260" s="535"/>
      <c r="BJ260" s="535"/>
      <c r="BK260" s="535"/>
      <c r="BL260" s="535"/>
      <c r="BM260" s="535"/>
      <c r="BN260" s="535"/>
    </row>
    <row r="261" spans="2:66" x14ac:dyDescent="0.25">
      <c r="B261" s="535"/>
      <c r="C261" s="535"/>
      <c r="D261" s="535"/>
      <c r="E261" s="535"/>
      <c r="F261" s="535"/>
      <c r="G261" s="535"/>
      <c r="H261" s="535"/>
      <c r="I261" s="535"/>
      <c r="J261" s="535"/>
      <c r="K261" s="535"/>
      <c r="L261" s="1006"/>
      <c r="BI261" s="535"/>
      <c r="BJ261" s="535"/>
      <c r="BK261" s="535"/>
      <c r="BL261" s="535"/>
      <c r="BM261" s="535"/>
      <c r="BN261" s="535"/>
    </row>
    <row r="262" spans="2:66" x14ac:dyDescent="0.25">
      <c r="B262" s="535"/>
      <c r="C262" s="535"/>
      <c r="D262" s="535"/>
      <c r="E262" s="535"/>
      <c r="F262" s="535"/>
      <c r="G262" s="535"/>
      <c r="H262" s="535"/>
      <c r="I262" s="535"/>
      <c r="J262" s="535"/>
      <c r="K262" s="535"/>
      <c r="L262" s="1006"/>
      <c r="BI262" s="535"/>
      <c r="BJ262" s="535"/>
      <c r="BK262" s="535"/>
      <c r="BL262" s="535"/>
      <c r="BM262" s="535"/>
      <c r="BN262" s="535"/>
    </row>
    <row r="263" spans="2:66" x14ac:dyDescent="0.25">
      <c r="B263" s="535"/>
      <c r="C263" s="535"/>
      <c r="D263" s="535"/>
      <c r="E263" s="535"/>
      <c r="F263" s="535"/>
      <c r="G263" s="535"/>
      <c r="H263" s="535"/>
      <c r="I263" s="535"/>
      <c r="J263" s="535"/>
      <c r="K263" s="535"/>
      <c r="L263" s="1006"/>
      <c r="BI263" s="535"/>
      <c r="BJ263" s="535"/>
      <c r="BK263" s="535"/>
      <c r="BL263" s="535"/>
      <c r="BM263" s="535"/>
      <c r="BN263" s="535"/>
    </row>
    <row r="264" spans="2:66" x14ac:dyDescent="0.25">
      <c r="B264" s="535"/>
      <c r="C264" s="535"/>
      <c r="D264" s="535"/>
      <c r="E264" s="535"/>
      <c r="F264" s="535"/>
      <c r="G264" s="535"/>
      <c r="H264" s="535"/>
      <c r="I264" s="535"/>
      <c r="J264" s="535"/>
      <c r="K264" s="535"/>
      <c r="L264" s="1006"/>
      <c r="BI264" s="535"/>
      <c r="BJ264" s="535"/>
      <c r="BK264" s="535"/>
      <c r="BL264" s="535"/>
      <c r="BM264" s="535"/>
      <c r="BN264" s="535"/>
    </row>
    <row r="265" spans="2:66" x14ac:dyDescent="0.25">
      <c r="B265" s="535"/>
      <c r="C265" s="535"/>
      <c r="D265" s="535"/>
      <c r="E265" s="535"/>
      <c r="F265" s="535"/>
      <c r="G265" s="535"/>
      <c r="H265" s="535"/>
      <c r="I265" s="535"/>
      <c r="J265" s="535"/>
      <c r="K265" s="535"/>
      <c r="L265" s="1006"/>
      <c r="BI265" s="535"/>
      <c r="BJ265" s="535"/>
      <c r="BK265" s="535"/>
      <c r="BL265" s="535"/>
      <c r="BM265" s="535"/>
      <c r="BN265" s="535"/>
    </row>
    <row r="266" spans="2:66" x14ac:dyDescent="0.25">
      <c r="B266" s="535"/>
      <c r="C266" s="535"/>
      <c r="D266" s="535"/>
      <c r="E266" s="535"/>
      <c r="F266" s="535"/>
      <c r="G266" s="535"/>
      <c r="H266" s="535"/>
      <c r="I266" s="535"/>
      <c r="J266" s="535"/>
      <c r="K266" s="535"/>
      <c r="L266" s="1006"/>
      <c r="BI266" s="535"/>
      <c r="BJ266" s="535"/>
      <c r="BK266" s="535"/>
      <c r="BL266" s="535"/>
      <c r="BM266" s="535"/>
      <c r="BN266" s="535"/>
    </row>
    <row r="267" spans="2:66" x14ac:dyDescent="0.25">
      <c r="B267" s="535"/>
      <c r="C267" s="535"/>
      <c r="D267" s="535"/>
      <c r="E267" s="535"/>
      <c r="F267" s="535"/>
      <c r="G267" s="535"/>
      <c r="H267" s="535"/>
      <c r="I267" s="535"/>
      <c r="J267" s="535"/>
      <c r="K267" s="535"/>
      <c r="L267" s="1006"/>
      <c r="BI267" s="535"/>
      <c r="BJ267" s="535"/>
      <c r="BK267" s="535"/>
      <c r="BL267" s="535"/>
      <c r="BM267" s="535"/>
      <c r="BN267" s="535"/>
    </row>
    <row r="268" spans="2:66" x14ac:dyDescent="0.25">
      <c r="B268" s="535"/>
      <c r="C268" s="535"/>
      <c r="D268" s="535"/>
      <c r="E268" s="535"/>
      <c r="F268" s="535"/>
      <c r="G268" s="535"/>
      <c r="H268" s="535"/>
      <c r="I268" s="535"/>
      <c r="J268" s="535"/>
      <c r="K268" s="535"/>
      <c r="L268" s="1006"/>
      <c r="BI268" s="535"/>
      <c r="BJ268" s="535"/>
      <c r="BK268" s="535"/>
      <c r="BL268" s="535"/>
      <c r="BM268" s="535"/>
      <c r="BN268" s="535"/>
    </row>
    <row r="269" spans="2:66" x14ac:dyDescent="0.25">
      <c r="B269" s="535"/>
      <c r="C269" s="535"/>
      <c r="D269" s="535"/>
      <c r="E269" s="535"/>
      <c r="F269" s="535"/>
      <c r="G269" s="535"/>
      <c r="H269" s="535"/>
      <c r="I269" s="535"/>
      <c r="J269" s="535"/>
      <c r="K269" s="535"/>
      <c r="L269" s="1006"/>
      <c r="BI269" s="535"/>
      <c r="BJ269" s="535"/>
      <c r="BK269" s="535"/>
      <c r="BL269" s="535"/>
      <c r="BM269" s="535"/>
      <c r="BN269" s="535"/>
    </row>
    <row r="270" spans="2:66" x14ac:dyDescent="0.25">
      <c r="B270" s="535"/>
      <c r="C270" s="535"/>
      <c r="D270" s="535"/>
      <c r="E270" s="535"/>
      <c r="F270" s="535"/>
      <c r="G270" s="535"/>
      <c r="H270" s="535"/>
      <c r="I270" s="535"/>
      <c r="J270" s="535"/>
      <c r="K270" s="535"/>
      <c r="L270" s="1006"/>
      <c r="BI270" s="535"/>
      <c r="BJ270" s="535"/>
      <c r="BK270" s="535"/>
      <c r="BL270" s="535"/>
      <c r="BM270" s="535"/>
      <c r="BN270" s="535"/>
    </row>
    <row r="271" spans="2:66" x14ac:dyDescent="0.25">
      <c r="B271" s="535"/>
      <c r="C271" s="535"/>
      <c r="D271" s="535"/>
      <c r="E271" s="535"/>
      <c r="F271" s="535"/>
      <c r="G271" s="535"/>
      <c r="H271" s="535"/>
      <c r="I271" s="535"/>
      <c r="J271" s="535"/>
      <c r="K271" s="535"/>
      <c r="L271" s="1006"/>
      <c r="BI271" s="535"/>
      <c r="BJ271" s="535"/>
      <c r="BK271" s="535"/>
      <c r="BL271" s="535"/>
      <c r="BM271" s="535"/>
      <c r="BN271" s="535"/>
    </row>
    <row r="272" spans="2:66" x14ac:dyDescent="0.25">
      <c r="B272" s="535"/>
      <c r="C272" s="535"/>
      <c r="D272" s="535"/>
      <c r="E272" s="535"/>
      <c r="F272" s="535"/>
      <c r="G272" s="535"/>
      <c r="H272" s="535"/>
      <c r="I272" s="535"/>
      <c r="J272" s="535"/>
      <c r="K272" s="535"/>
      <c r="L272" s="1006"/>
      <c r="BI272" s="535"/>
      <c r="BJ272" s="535"/>
      <c r="BK272" s="535"/>
      <c r="BL272" s="535"/>
      <c r="BM272" s="535"/>
      <c r="BN272" s="535"/>
    </row>
    <row r="273" spans="2:66" x14ac:dyDescent="0.25">
      <c r="B273" s="535"/>
      <c r="C273" s="535"/>
      <c r="D273" s="535"/>
      <c r="E273" s="535"/>
      <c r="F273" s="535"/>
      <c r="G273" s="535"/>
      <c r="H273" s="535"/>
      <c r="I273" s="535"/>
      <c r="J273" s="535"/>
      <c r="K273" s="535"/>
      <c r="L273" s="1006"/>
      <c r="BI273" s="535"/>
      <c r="BJ273" s="535"/>
      <c r="BK273" s="535"/>
      <c r="BL273" s="535"/>
      <c r="BM273" s="535"/>
      <c r="BN273" s="535"/>
    </row>
    <row r="274" spans="2:66" x14ac:dyDescent="0.25">
      <c r="B274" s="535"/>
      <c r="C274" s="535"/>
      <c r="D274" s="535"/>
      <c r="E274" s="535"/>
      <c r="F274" s="535"/>
      <c r="G274" s="535"/>
      <c r="H274" s="535"/>
      <c r="I274" s="535"/>
      <c r="J274" s="535"/>
      <c r="K274" s="535"/>
      <c r="L274" s="1006"/>
      <c r="BI274" s="535"/>
      <c r="BJ274" s="535"/>
      <c r="BK274" s="535"/>
      <c r="BL274" s="535"/>
      <c r="BM274" s="535"/>
      <c r="BN274" s="535"/>
    </row>
    <row r="275" spans="2:66" x14ac:dyDescent="0.25">
      <c r="B275" s="535"/>
      <c r="C275" s="535"/>
      <c r="D275" s="535"/>
      <c r="E275" s="535"/>
      <c r="F275" s="535"/>
      <c r="G275" s="535"/>
      <c r="H275" s="535"/>
      <c r="I275" s="535"/>
      <c r="J275" s="535"/>
      <c r="K275" s="535"/>
      <c r="L275" s="1006"/>
      <c r="BI275" s="535"/>
      <c r="BJ275" s="535"/>
      <c r="BK275" s="535"/>
      <c r="BL275" s="535"/>
      <c r="BM275" s="535"/>
      <c r="BN275" s="535"/>
    </row>
    <row r="276" spans="2:66" x14ac:dyDescent="0.25">
      <c r="B276" s="535"/>
      <c r="C276" s="535"/>
      <c r="D276" s="535"/>
      <c r="E276" s="535"/>
      <c r="F276" s="535"/>
      <c r="G276" s="535"/>
      <c r="H276" s="535"/>
      <c r="I276" s="535"/>
      <c r="J276" s="535"/>
      <c r="K276" s="535"/>
      <c r="L276" s="1006"/>
      <c r="BI276" s="535"/>
      <c r="BJ276" s="535"/>
      <c r="BK276" s="535"/>
      <c r="BL276" s="535"/>
      <c r="BM276" s="535"/>
      <c r="BN276" s="535"/>
    </row>
    <row r="277" spans="2:66" x14ac:dyDescent="0.25">
      <c r="B277" s="535"/>
      <c r="C277" s="535"/>
      <c r="D277" s="535"/>
      <c r="E277" s="535"/>
      <c r="F277" s="535"/>
      <c r="G277" s="535"/>
      <c r="H277" s="535"/>
      <c r="I277" s="535"/>
      <c r="J277" s="535"/>
      <c r="K277" s="535"/>
      <c r="L277" s="1006"/>
      <c r="BI277" s="535"/>
      <c r="BJ277" s="535"/>
      <c r="BK277" s="535"/>
      <c r="BL277" s="535"/>
      <c r="BM277" s="535"/>
      <c r="BN277" s="535"/>
    </row>
    <row r="278" spans="2:66" x14ac:dyDescent="0.25">
      <c r="B278" s="535"/>
      <c r="C278" s="535"/>
      <c r="D278" s="535"/>
      <c r="E278" s="535"/>
      <c r="F278" s="535"/>
      <c r="G278" s="535"/>
      <c r="H278" s="535"/>
      <c r="I278" s="535"/>
      <c r="J278" s="535"/>
      <c r="K278" s="535"/>
      <c r="L278" s="1006"/>
      <c r="BI278" s="535"/>
      <c r="BJ278" s="535"/>
      <c r="BK278" s="535"/>
      <c r="BL278" s="535"/>
      <c r="BM278" s="535"/>
      <c r="BN278" s="535"/>
    </row>
    <row r="279" spans="2:66" x14ac:dyDescent="0.25">
      <c r="B279" s="535"/>
      <c r="C279" s="535"/>
      <c r="D279" s="535"/>
      <c r="E279" s="535"/>
      <c r="F279" s="535"/>
      <c r="G279" s="535"/>
      <c r="H279" s="535"/>
      <c r="I279" s="535"/>
      <c r="J279" s="535"/>
      <c r="K279" s="535"/>
      <c r="L279" s="1006"/>
      <c r="BI279" s="535"/>
      <c r="BJ279" s="535"/>
      <c r="BK279" s="535"/>
      <c r="BL279" s="535"/>
      <c r="BM279" s="535"/>
      <c r="BN279" s="535"/>
    </row>
    <row r="280" spans="2:66" x14ac:dyDescent="0.25">
      <c r="B280" s="535"/>
      <c r="C280" s="535"/>
      <c r="D280" s="535"/>
      <c r="E280" s="535"/>
      <c r="F280" s="535"/>
      <c r="G280" s="535"/>
      <c r="H280" s="535"/>
      <c r="I280" s="535"/>
      <c r="J280" s="535"/>
      <c r="K280" s="535"/>
      <c r="L280" s="1006"/>
      <c r="BI280" s="535"/>
      <c r="BJ280" s="535"/>
      <c r="BK280" s="535"/>
      <c r="BL280" s="535"/>
      <c r="BM280" s="535"/>
      <c r="BN280" s="535"/>
    </row>
    <row r="281" spans="2:66" x14ac:dyDescent="0.25">
      <c r="B281" s="535"/>
      <c r="C281" s="535"/>
      <c r="D281" s="535"/>
      <c r="E281" s="535"/>
      <c r="F281" s="535"/>
      <c r="G281" s="535"/>
      <c r="H281" s="535"/>
      <c r="I281" s="535"/>
      <c r="J281" s="535"/>
      <c r="K281" s="535"/>
      <c r="L281" s="1006"/>
      <c r="BI281" s="535"/>
      <c r="BJ281" s="535"/>
      <c r="BK281" s="535"/>
      <c r="BL281" s="535"/>
      <c r="BM281" s="535"/>
      <c r="BN281" s="535"/>
    </row>
    <row r="282" spans="2:66" x14ac:dyDescent="0.25">
      <c r="B282" s="535"/>
      <c r="C282" s="535"/>
      <c r="D282" s="535"/>
      <c r="E282" s="535"/>
      <c r="F282" s="535"/>
      <c r="G282" s="535"/>
      <c r="H282" s="535"/>
      <c r="I282" s="535"/>
      <c r="J282" s="535"/>
      <c r="K282" s="535"/>
      <c r="L282" s="1006"/>
      <c r="BI282" s="535"/>
      <c r="BJ282" s="535"/>
      <c r="BK282" s="535"/>
      <c r="BL282" s="535"/>
      <c r="BM282" s="535"/>
      <c r="BN282" s="535"/>
    </row>
    <row r="283" spans="2:66" x14ac:dyDescent="0.25">
      <c r="B283" s="535"/>
      <c r="C283" s="535"/>
      <c r="D283" s="535"/>
      <c r="E283" s="535"/>
      <c r="F283" s="535"/>
      <c r="G283" s="535"/>
      <c r="H283" s="535"/>
      <c r="I283" s="535"/>
      <c r="J283" s="535"/>
      <c r="K283" s="535"/>
      <c r="L283" s="1006"/>
      <c r="BI283" s="535"/>
      <c r="BJ283" s="535"/>
      <c r="BK283" s="535"/>
      <c r="BL283" s="535"/>
      <c r="BM283" s="535"/>
      <c r="BN283" s="535"/>
    </row>
    <row r="284" spans="2:66" x14ac:dyDescent="0.25">
      <c r="B284" s="535"/>
      <c r="C284" s="535"/>
      <c r="D284" s="535"/>
      <c r="E284" s="535"/>
      <c r="F284" s="535"/>
      <c r="G284" s="535"/>
      <c r="H284" s="535"/>
      <c r="I284" s="535"/>
      <c r="J284" s="535"/>
      <c r="K284" s="535"/>
      <c r="L284" s="1006"/>
      <c r="BI284" s="535"/>
      <c r="BJ284" s="535"/>
      <c r="BK284" s="535"/>
      <c r="BL284" s="535"/>
      <c r="BM284" s="535"/>
      <c r="BN284" s="535"/>
    </row>
    <row r="285" spans="2:66" x14ac:dyDescent="0.25">
      <c r="B285" s="535"/>
      <c r="C285" s="535"/>
      <c r="D285" s="535"/>
      <c r="E285" s="535"/>
      <c r="F285" s="535"/>
      <c r="G285" s="535"/>
      <c r="H285" s="535"/>
      <c r="I285" s="535"/>
      <c r="J285" s="535"/>
      <c r="K285" s="535"/>
      <c r="L285" s="1006"/>
      <c r="BI285" s="535"/>
      <c r="BJ285" s="535"/>
      <c r="BK285" s="535"/>
      <c r="BL285" s="535"/>
      <c r="BM285" s="535"/>
      <c r="BN285" s="535"/>
    </row>
    <row r="286" spans="2:66" x14ac:dyDescent="0.25">
      <c r="B286" s="535"/>
      <c r="C286" s="535"/>
      <c r="D286" s="535"/>
      <c r="E286" s="535"/>
      <c r="F286" s="535"/>
      <c r="G286" s="535"/>
      <c r="H286" s="535"/>
      <c r="I286" s="535"/>
      <c r="J286" s="535"/>
      <c r="K286" s="535"/>
      <c r="L286" s="1006"/>
      <c r="BI286" s="535"/>
      <c r="BJ286" s="535"/>
      <c r="BK286" s="535"/>
      <c r="BL286" s="535"/>
      <c r="BM286" s="535"/>
      <c r="BN286" s="535"/>
    </row>
    <row r="287" spans="2:66" x14ac:dyDescent="0.25">
      <c r="B287" s="535"/>
      <c r="C287" s="535"/>
      <c r="D287" s="535"/>
      <c r="E287" s="535"/>
      <c r="F287" s="535"/>
      <c r="G287" s="535"/>
      <c r="H287" s="535"/>
      <c r="I287" s="535"/>
      <c r="J287" s="535"/>
      <c r="K287" s="535"/>
      <c r="L287" s="1006"/>
      <c r="BI287" s="535"/>
      <c r="BJ287" s="535"/>
      <c r="BK287" s="535"/>
      <c r="BL287" s="535"/>
      <c r="BM287" s="535"/>
      <c r="BN287" s="535"/>
    </row>
    <row r="288" spans="2:66" x14ac:dyDescent="0.25">
      <c r="B288" s="535"/>
      <c r="C288" s="535"/>
      <c r="D288" s="535"/>
      <c r="E288" s="535"/>
      <c r="F288" s="535"/>
      <c r="G288" s="535"/>
      <c r="H288" s="535"/>
      <c r="I288" s="535"/>
      <c r="J288" s="535"/>
      <c r="K288" s="535"/>
      <c r="L288" s="1006"/>
      <c r="BI288" s="535"/>
      <c r="BJ288" s="535"/>
      <c r="BK288" s="535"/>
      <c r="BL288" s="535"/>
      <c r="BM288" s="535"/>
      <c r="BN288" s="535"/>
    </row>
    <row r="289" spans="2:66" x14ac:dyDescent="0.25">
      <c r="B289" s="535"/>
      <c r="C289" s="535"/>
      <c r="D289" s="535"/>
      <c r="E289" s="535"/>
      <c r="F289" s="535"/>
      <c r="G289" s="535"/>
      <c r="H289" s="535"/>
      <c r="I289" s="535"/>
      <c r="J289" s="535"/>
      <c r="K289" s="535"/>
      <c r="L289" s="1006"/>
      <c r="BI289" s="535"/>
      <c r="BJ289" s="535"/>
      <c r="BK289" s="535"/>
      <c r="BL289" s="535"/>
      <c r="BM289" s="535"/>
      <c r="BN289" s="535"/>
    </row>
    <row r="290" spans="2:66" x14ac:dyDescent="0.25">
      <c r="B290" s="535"/>
      <c r="C290" s="535"/>
      <c r="D290" s="535"/>
      <c r="E290" s="535"/>
      <c r="F290" s="535"/>
      <c r="G290" s="535"/>
      <c r="H290" s="535"/>
      <c r="I290" s="535"/>
      <c r="J290" s="535"/>
      <c r="K290" s="535"/>
      <c r="L290" s="1006"/>
      <c r="BI290" s="535"/>
      <c r="BJ290" s="535"/>
      <c r="BK290" s="535"/>
      <c r="BL290" s="535"/>
      <c r="BM290" s="535"/>
      <c r="BN290" s="535"/>
    </row>
    <row r="291" spans="2:66" x14ac:dyDescent="0.25">
      <c r="B291" s="535"/>
      <c r="C291" s="535"/>
      <c r="D291" s="535"/>
      <c r="E291" s="535"/>
      <c r="F291" s="535"/>
      <c r="G291" s="535"/>
      <c r="H291" s="535"/>
      <c r="I291" s="535"/>
      <c r="J291" s="535"/>
      <c r="K291" s="535"/>
      <c r="L291" s="1006"/>
      <c r="BI291" s="535"/>
      <c r="BJ291" s="535"/>
      <c r="BK291" s="535"/>
      <c r="BL291" s="535"/>
      <c r="BM291" s="535"/>
      <c r="BN291" s="535"/>
    </row>
    <row r="292" spans="2:66" x14ac:dyDescent="0.25">
      <c r="B292" s="535"/>
      <c r="C292" s="535"/>
      <c r="D292" s="535"/>
      <c r="E292" s="535"/>
      <c r="F292" s="535"/>
      <c r="G292" s="535"/>
      <c r="H292" s="535"/>
      <c r="I292" s="535"/>
      <c r="J292" s="535"/>
      <c r="K292" s="535"/>
      <c r="L292" s="1006"/>
      <c r="BI292" s="535"/>
      <c r="BJ292" s="535"/>
      <c r="BK292" s="535"/>
      <c r="BL292" s="535"/>
      <c r="BM292" s="535"/>
      <c r="BN292" s="535"/>
    </row>
    <row r="293" spans="2:66" x14ac:dyDescent="0.25">
      <c r="B293" s="535"/>
      <c r="C293" s="535"/>
      <c r="D293" s="535"/>
      <c r="E293" s="535"/>
      <c r="F293" s="535"/>
      <c r="G293" s="535"/>
      <c r="H293" s="535"/>
      <c r="I293" s="535"/>
      <c r="J293" s="535"/>
      <c r="K293" s="535"/>
      <c r="L293" s="1006"/>
      <c r="BI293" s="535"/>
      <c r="BJ293" s="535"/>
      <c r="BK293" s="535"/>
      <c r="BL293" s="535"/>
      <c r="BM293" s="535"/>
      <c r="BN293" s="535"/>
    </row>
    <row r="294" spans="2:66" x14ac:dyDescent="0.25">
      <c r="B294" s="535"/>
      <c r="C294" s="535"/>
      <c r="D294" s="535"/>
      <c r="E294" s="535"/>
      <c r="F294" s="535"/>
      <c r="G294" s="535"/>
      <c r="H294" s="535"/>
      <c r="I294" s="535"/>
      <c r="J294" s="535"/>
      <c r="K294" s="535"/>
      <c r="L294" s="1006"/>
      <c r="BI294" s="535"/>
      <c r="BJ294" s="535"/>
      <c r="BK294" s="535"/>
      <c r="BL294" s="535"/>
      <c r="BM294" s="535"/>
      <c r="BN294" s="535"/>
    </row>
    <row r="295" spans="2:66" x14ac:dyDescent="0.25">
      <c r="B295" s="535"/>
      <c r="C295" s="535"/>
      <c r="D295" s="535"/>
      <c r="E295" s="535"/>
      <c r="F295" s="535"/>
      <c r="G295" s="535"/>
      <c r="H295" s="535"/>
      <c r="I295" s="535"/>
      <c r="J295" s="535"/>
      <c r="K295" s="535"/>
      <c r="L295" s="1006"/>
      <c r="BI295" s="535"/>
      <c r="BJ295" s="535"/>
      <c r="BK295" s="535"/>
      <c r="BL295" s="535"/>
      <c r="BM295" s="535"/>
      <c r="BN295" s="535"/>
    </row>
    <row r="296" spans="2:66" x14ac:dyDescent="0.25">
      <c r="B296" s="535"/>
      <c r="C296" s="535"/>
      <c r="D296" s="535"/>
      <c r="E296" s="535"/>
      <c r="F296" s="535"/>
      <c r="G296" s="535"/>
      <c r="H296" s="535"/>
      <c r="I296" s="535"/>
      <c r="J296" s="535"/>
      <c r="K296" s="535"/>
      <c r="L296" s="1006"/>
      <c r="BI296" s="535"/>
      <c r="BJ296" s="535"/>
      <c r="BK296" s="535"/>
      <c r="BL296" s="535"/>
      <c r="BM296" s="535"/>
      <c r="BN296" s="535"/>
    </row>
    <row r="297" spans="2:66" x14ac:dyDescent="0.25">
      <c r="B297" s="535"/>
      <c r="C297" s="535"/>
      <c r="D297" s="535"/>
      <c r="E297" s="535"/>
      <c r="F297" s="535"/>
      <c r="G297" s="535"/>
      <c r="H297" s="535"/>
      <c r="I297" s="535"/>
      <c r="J297" s="535"/>
      <c r="K297" s="535"/>
      <c r="L297" s="1006"/>
      <c r="BI297" s="535"/>
      <c r="BJ297" s="535"/>
      <c r="BK297" s="535"/>
      <c r="BL297" s="535"/>
      <c r="BM297" s="535"/>
      <c r="BN297" s="535"/>
    </row>
    <row r="298" spans="2:66" x14ac:dyDescent="0.25">
      <c r="B298" s="535"/>
      <c r="C298" s="535"/>
      <c r="D298" s="535"/>
      <c r="E298" s="535"/>
      <c r="F298" s="535"/>
      <c r="G298" s="535"/>
      <c r="H298" s="535"/>
      <c r="I298" s="535"/>
      <c r="J298" s="535"/>
      <c r="K298" s="535"/>
      <c r="L298" s="1006"/>
      <c r="BI298" s="535"/>
      <c r="BJ298" s="535"/>
      <c r="BK298" s="535"/>
      <c r="BL298" s="535"/>
      <c r="BM298" s="535"/>
      <c r="BN298" s="535"/>
    </row>
    <row r="299" spans="2:66" x14ac:dyDescent="0.25">
      <c r="B299" s="535"/>
      <c r="C299" s="535"/>
      <c r="D299" s="535"/>
      <c r="E299" s="535"/>
      <c r="F299" s="535"/>
      <c r="G299" s="535"/>
      <c r="H299" s="535"/>
      <c r="I299" s="535"/>
      <c r="J299" s="535"/>
      <c r="K299" s="535"/>
      <c r="L299" s="1006"/>
      <c r="BI299" s="535"/>
      <c r="BJ299" s="535"/>
      <c r="BK299" s="535"/>
      <c r="BL299" s="535"/>
      <c r="BM299" s="535"/>
      <c r="BN299" s="535"/>
    </row>
    <row r="300" spans="2:66" x14ac:dyDescent="0.25">
      <c r="B300" s="535"/>
      <c r="C300" s="535"/>
      <c r="D300" s="535"/>
      <c r="E300" s="535"/>
      <c r="F300" s="535"/>
      <c r="G300" s="535"/>
      <c r="H300" s="535"/>
      <c r="I300" s="535"/>
      <c r="J300" s="535"/>
      <c r="K300" s="535"/>
      <c r="L300" s="1006"/>
      <c r="BI300" s="535"/>
      <c r="BJ300" s="535"/>
      <c r="BK300" s="535"/>
      <c r="BL300" s="535"/>
      <c r="BM300" s="535"/>
      <c r="BN300" s="535"/>
    </row>
    <row r="301" spans="2:66" x14ac:dyDescent="0.25">
      <c r="B301" s="535"/>
      <c r="C301" s="535"/>
      <c r="D301" s="535"/>
      <c r="E301" s="535"/>
      <c r="F301" s="535"/>
      <c r="G301" s="535"/>
      <c r="H301" s="535"/>
      <c r="I301" s="535"/>
      <c r="J301" s="535"/>
      <c r="K301" s="535"/>
      <c r="L301" s="1006"/>
      <c r="BI301" s="535"/>
      <c r="BJ301" s="535"/>
      <c r="BK301" s="535"/>
      <c r="BL301" s="535"/>
      <c r="BM301" s="535"/>
      <c r="BN301" s="535"/>
    </row>
    <row r="302" spans="2:66" x14ac:dyDescent="0.25">
      <c r="B302" s="535"/>
      <c r="C302" s="535"/>
      <c r="D302" s="535"/>
      <c r="E302" s="535"/>
      <c r="F302" s="535"/>
      <c r="G302" s="535"/>
      <c r="H302" s="535"/>
      <c r="I302" s="535"/>
      <c r="J302" s="535"/>
      <c r="K302" s="535"/>
      <c r="L302" s="1006"/>
      <c r="BI302" s="535"/>
      <c r="BJ302" s="535"/>
      <c r="BK302" s="535"/>
      <c r="BL302" s="535"/>
      <c r="BM302" s="535"/>
      <c r="BN302" s="535"/>
    </row>
    <row r="303" spans="2:66" x14ac:dyDescent="0.25">
      <c r="B303" s="535"/>
      <c r="C303" s="535"/>
      <c r="D303" s="535"/>
      <c r="E303" s="535"/>
      <c r="F303" s="535"/>
      <c r="G303" s="535"/>
      <c r="H303" s="535"/>
      <c r="I303" s="535"/>
      <c r="J303" s="535"/>
      <c r="K303" s="535"/>
      <c r="L303" s="1006"/>
      <c r="BI303" s="535"/>
      <c r="BJ303" s="535"/>
      <c r="BK303" s="535"/>
      <c r="BL303" s="535"/>
      <c r="BM303" s="535"/>
      <c r="BN303" s="535"/>
    </row>
    <row r="304" spans="2:66" x14ac:dyDescent="0.25">
      <c r="B304" s="535"/>
      <c r="C304" s="535"/>
      <c r="D304" s="535"/>
      <c r="E304" s="535"/>
      <c r="F304" s="535"/>
      <c r="G304" s="535"/>
      <c r="H304" s="535"/>
      <c r="I304" s="535"/>
      <c r="J304" s="535"/>
      <c r="K304" s="535"/>
      <c r="L304" s="1006"/>
      <c r="BI304" s="535"/>
      <c r="BJ304" s="535"/>
      <c r="BK304" s="535"/>
      <c r="BL304" s="535"/>
      <c r="BM304" s="535"/>
      <c r="BN304" s="535"/>
    </row>
    <row r="305" spans="2:66" x14ac:dyDescent="0.25">
      <c r="B305" s="535"/>
      <c r="C305" s="535"/>
      <c r="D305" s="535"/>
      <c r="E305" s="535"/>
      <c r="F305" s="535"/>
      <c r="G305" s="535"/>
      <c r="H305" s="535"/>
      <c r="I305" s="535"/>
      <c r="J305" s="535"/>
      <c r="K305" s="535"/>
      <c r="L305" s="1006"/>
      <c r="BI305" s="535"/>
      <c r="BJ305" s="535"/>
      <c r="BK305" s="535"/>
      <c r="BL305" s="535"/>
      <c r="BM305" s="535"/>
      <c r="BN305" s="535"/>
    </row>
    <row r="306" spans="2:66" x14ac:dyDescent="0.25">
      <c r="B306" s="535"/>
      <c r="C306" s="535"/>
      <c r="D306" s="535"/>
      <c r="E306" s="535"/>
      <c r="F306" s="535"/>
      <c r="G306" s="535"/>
      <c r="H306" s="535"/>
      <c r="I306" s="535"/>
      <c r="J306" s="535"/>
      <c r="K306" s="535"/>
      <c r="L306" s="1006"/>
      <c r="BI306" s="535"/>
      <c r="BJ306" s="535"/>
      <c r="BK306" s="535"/>
      <c r="BL306" s="535"/>
      <c r="BM306" s="535"/>
      <c r="BN306" s="535"/>
    </row>
    <row r="307" spans="2:66" x14ac:dyDescent="0.25">
      <c r="B307" s="535"/>
      <c r="C307" s="535"/>
      <c r="D307" s="535"/>
      <c r="E307" s="535"/>
      <c r="F307" s="535"/>
      <c r="G307" s="535"/>
      <c r="H307" s="535"/>
      <c r="I307" s="535"/>
      <c r="J307" s="535"/>
      <c r="K307" s="535"/>
      <c r="L307" s="1006"/>
      <c r="BI307" s="535"/>
      <c r="BJ307" s="535"/>
      <c r="BK307" s="535"/>
      <c r="BL307" s="535"/>
      <c r="BM307" s="535"/>
      <c r="BN307" s="535"/>
    </row>
    <row r="308" spans="2:66" x14ac:dyDescent="0.25">
      <c r="B308" s="535"/>
      <c r="C308" s="535"/>
      <c r="D308" s="535"/>
      <c r="E308" s="535"/>
      <c r="F308" s="535"/>
      <c r="G308" s="535"/>
      <c r="H308" s="535"/>
      <c r="I308" s="535"/>
      <c r="J308" s="535"/>
      <c r="K308" s="535"/>
      <c r="L308" s="1006"/>
      <c r="BI308" s="535"/>
      <c r="BJ308" s="535"/>
      <c r="BK308" s="535"/>
      <c r="BL308" s="535"/>
      <c r="BM308" s="535"/>
      <c r="BN308" s="535"/>
    </row>
    <row r="309" spans="2:66" x14ac:dyDescent="0.25">
      <c r="B309" s="535"/>
      <c r="C309" s="535"/>
      <c r="D309" s="535"/>
      <c r="E309" s="535"/>
      <c r="F309" s="535"/>
      <c r="G309" s="535"/>
      <c r="H309" s="535"/>
      <c r="I309" s="535"/>
      <c r="J309" s="535"/>
      <c r="K309" s="535"/>
      <c r="L309" s="1006"/>
      <c r="BI309" s="535"/>
      <c r="BJ309" s="535"/>
      <c r="BK309" s="535"/>
      <c r="BL309" s="535"/>
      <c r="BM309" s="535"/>
      <c r="BN309" s="535"/>
    </row>
    <row r="310" spans="2:66" x14ac:dyDescent="0.25">
      <c r="B310" s="535"/>
      <c r="C310" s="535"/>
      <c r="D310" s="535"/>
      <c r="E310" s="535"/>
      <c r="F310" s="535"/>
      <c r="G310" s="535"/>
      <c r="H310" s="535"/>
      <c r="I310" s="535"/>
      <c r="J310" s="535"/>
      <c r="K310" s="535"/>
      <c r="L310" s="1006"/>
      <c r="BI310" s="535"/>
      <c r="BJ310" s="535"/>
      <c r="BK310" s="535"/>
      <c r="BL310" s="535"/>
      <c r="BM310" s="535"/>
      <c r="BN310" s="535"/>
    </row>
    <row r="311" spans="2:66" x14ac:dyDescent="0.25">
      <c r="B311" s="535"/>
      <c r="C311" s="535"/>
      <c r="D311" s="535"/>
      <c r="E311" s="535"/>
      <c r="F311" s="535"/>
      <c r="G311" s="535"/>
      <c r="H311" s="535"/>
      <c r="I311" s="535"/>
      <c r="J311" s="535"/>
      <c r="K311" s="535"/>
      <c r="L311" s="1006"/>
      <c r="BI311" s="535"/>
      <c r="BJ311" s="535"/>
      <c r="BK311" s="535"/>
      <c r="BL311" s="535"/>
      <c r="BM311" s="535"/>
      <c r="BN311" s="535"/>
    </row>
    <row r="312" spans="2:66" x14ac:dyDescent="0.25">
      <c r="B312" s="535"/>
      <c r="C312" s="535"/>
      <c r="D312" s="535"/>
      <c r="E312" s="535"/>
      <c r="F312" s="535"/>
      <c r="G312" s="535"/>
      <c r="H312" s="535"/>
      <c r="I312" s="535"/>
      <c r="J312" s="535"/>
      <c r="K312" s="535"/>
      <c r="L312" s="1006"/>
      <c r="BI312" s="535"/>
      <c r="BJ312" s="535"/>
      <c r="BK312" s="535"/>
      <c r="BL312" s="535"/>
      <c r="BM312" s="535"/>
      <c r="BN312" s="535"/>
    </row>
    <row r="313" spans="2:66" x14ac:dyDescent="0.25">
      <c r="B313" s="535"/>
      <c r="C313" s="535"/>
      <c r="D313" s="535"/>
      <c r="E313" s="535"/>
      <c r="F313" s="535"/>
      <c r="G313" s="535"/>
      <c r="H313" s="535"/>
      <c r="I313" s="535"/>
      <c r="J313" s="535"/>
      <c r="K313" s="535"/>
      <c r="L313" s="1006"/>
      <c r="BI313" s="535"/>
      <c r="BJ313" s="535"/>
      <c r="BK313" s="535"/>
      <c r="BL313" s="535"/>
      <c r="BM313" s="535"/>
      <c r="BN313" s="535"/>
    </row>
    <row r="314" spans="2:66" x14ac:dyDescent="0.25">
      <c r="B314" s="535"/>
      <c r="C314" s="535"/>
      <c r="D314" s="535"/>
      <c r="E314" s="535"/>
      <c r="F314" s="535"/>
      <c r="G314" s="535"/>
      <c r="H314" s="535"/>
      <c r="I314" s="535"/>
      <c r="J314" s="535"/>
      <c r="K314" s="535"/>
      <c r="L314" s="1006"/>
      <c r="BI314" s="535"/>
      <c r="BJ314" s="535"/>
      <c r="BK314" s="535"/>
      <c r="BL314" s="535"/>
      <c r="BM314" s="535"/>
      <c r="BN314" s="535"/>
    </row>
    <row r="315" spans="2:66" x14ac:dyDescent="0.25">
      <c r="B315" s="535"/>
      <c r="C315" s="535"/>
      <c r="D315" s="535"/>
      <c r="E315" s="535"/>
      <c r="F315" s="535"/>
      <c r="G315" s="535"/>
      <c r="H315" s="535"/>
      <c r="I315" s="535"/>
      <c r="J315" s="535"/>
      <c r="K315" s="535"/>
      <c r="L315" s="1006"/>
      <c r="BI315" s="535"/>
      <c r="BJ315" s="535"/>
      <c r="BK315" s="535"/>
      <c r="BL315" s="535"/>
      <c r="BM315" s="535"/>
      <c r="BN315" s="535"/>
    </row>
    <row r="316" spans="2:66" x14ac:dyDescent="0.25">
      <c r="B316" s="535"/>
      <c r="C316" s="535"/>
      <c r="D316" s="535"/>
      <c r="E316" s="535"/>
      <c r="F316" s="535"/>
      <c r="G316" s="535"/>
      <c r="H316" s="535"/>
      <c r="I316" s="535"/>
      <c r="J316" s="535"/>
      <c r="K316" s="535"/>
      <c r="L316" s="1006"/>
      <c r="BI316" s="535"/>
      <c r="BJ316" s="535"/>
      <c r="BK316" s="535"/>
      <c r="BL316" s="535"/>
      <c r="BM316" s="535"/>
      <c r="BN316" s="535"/>
    </row>
    <row r="317" spans="2:66" x14ac:dyDescent="0.25">
      <c r="B317" s="535"/>
      <c r="C317" s="535"/>
      <c r="D317" s="535"/>
      <c r="E317" s="535"/>
      <c r="F317" s="535"/>
      <c r="G317" s="535"/>
      <c r="H317" s="535"/>
      <c r="I317" s="535"/>
      <c r="J317" s="535"/>
      <c r="K317" s="535"/>
      <c r="L317" s="1006"/>
      <c r="BI317" s="535"/>
      <c r="BJ317" s="535"/>
      <c r="BK317" s="535"/>
      <c r="BL317" s="535"/>
      <c r="BM317" s="535"/>
      <c r="BN317" s="535"/>
    </row>
    <row r="318" spans="2:66" x14ac:dyDescent="0.25">
      <c r="B318" s="535"/>
      <c r="C318" s="535"/>
      <c r="D318" s="535"/>
      <c r="E318" s="535"/>
      <c r="F318" s="535"/>
      <c r="G318" s="535"/>
      <c r="H318" s="535"/>
      <c r="I318" s="535"/>
      <c r="J318" s="535"/>
      <c r="K318" s="535"/>
      <c r="L318" s="1006"/>
      <c r="BI318" s="535"/>
      <c r="BJ318" s="535"/>
      <c r="BK318" s="535"/>
      <c r="BL318" s="535"/>
      <c r="BM318" s="535"/>
      <c r="BN318" s="535"/>
    </row>
    <row r="319" spans="2:66" x14ac:dyDescent="0.25">
      <c r="B319" s="535"/>
      <c r="C319" s="535"/>
      <c r="D319" s="535"/>
      <c r="E319" s="535"/>
      <c r="F319" s="535"/>
      <c r="G319" s="535"/>
      <c r="H319" s="535"/>
      <c r="I319" s="535"/>
      <c r="J319" s="535"/>
      <c r="K319" s="535"/>
      <c r="L319" s="1006"/>
      <c r="BI319" s="535"/>
      <c r="BJ319" s="535"/>
      <c r="BK319" s="535"/>
      <c r="BL319" s="535"/>
      <c r="BM319" s="535"/>
      <c r="BN319" s="535"/>
    </row>
    <row r="320" spans="2:66" x14ac:dyDescent="0.25">
      <c r="B320" s="535"/>
      <c r="C320" s="535"/>
      <c r="D320" s="535"/>
      <c r="E320" s="535"/>
      <c r="F320" s="535"/>
      <c r="G320" s="535"/>
      <c r="H320" s="535"/>
      <c r="I320" s="535"/>
      <c r="J320" s="535"/>
      <c r="K320" s="535"/>
      <c r="L320" s="1006"/>
      <c r="BI320" s="535"/>
      <c r="BJ320" s="535"/>
      <c r="BK320" s="535"/>
      <c r="BL320" s="535"/>
      <c r="BM320" s="535"/>
      <c r="BN320" s="535"/>
    </row>
    <row r="321" spans="2:66" x14ac:dyDescent="0.25">
      <c r="B321" s="535"/>
      <c r="C321" s="535"/>
      <c r="D321" s="535"/>
      <c r="E321" s="535"/>
      <c r="F321" s="535"/>
      <c r="G321" s="535"/>
      <c r="H321" s="535"/>
      <c r="I321" s="535"/>
      <c r="J321" s="535"/>
      <c r="K321" s="535"/>
      <c r="L321" s="1006"/>
      <c r="BI321" s="535"/>
      <c r="BJ321" s="535"/>
      <c r="BK321" s="535"/>
      <c r="BL321" s="535"/>
      <c r="BM321" s="535"/>
      <c r="BN321" s="535"/>
    </row>
    <row r="322" spans="2:66" x14ac:dyDescent="0.25">
      <c r="B322" s="535"/>
      <c r="C322" s="535"/>
      <c r="D322" s="535"/>
      <c r="E322" s="535"/>
      <c r="F322" s="535"/>
      <c r="G322" s="535"/>
      <c r="H322" s="535"/>
      <c r="I322" s="535"/>
      <c r="J322" s="535"/>
      <c r="K322" s="535"/>
      <c r="L322" s="1006"/>
      <c r="BI322" s="535"/>
      <c r="BJ322" s="535"/>
      <c r="BK322" s="535"/>
      <c r="BL322" s="535"/>
      <c r="BM322" s="535"/>
      <c r="BN322" s="535"/>
    </row>
    <row r="323" spans="2:66" x14ac:dyDescent="0.25">
      <c r="B323" s="535"/>
      <c r="C323" s="535"/>
      <c r="D323" s="535"/>
      <c r="E323" s="535"/>
      <c r="F323" s="535"/>
      <c r="G323" s="535"/>
      <c r="H323" s="535"/>
      <c r="I323" s="535"/>
      <c r="J323" s="535"/>
      <c r="K323" s="535"/>
      <c r="L323" s="1006"/>
      <c r="BI323" s="535"/>
      <c r="BJ323" s="535"/>
      <c r="BK323" s="535"/>
      <c r="BL323" s="535"/>
      <c r="BM323" s="535"/>
      <c r="BN323" s="535"/>
    </row>
    <row r="324" spans="2:66" x14ac:dyDescent="0.25">
      <c r="B324" s="535"/>
      <c r="C324" s="535"/>
      <c r="D324" s="535"/>
      <c r="E324" s="535"/>
      <c r="F324" s="535"/>
      <c r="G324" s="535"/>
      <c r="H324" s="535"/>
      <c r="I324" s="535"/>
      <c r="J324" s="535"/>
      <c r="K324" s="535"/>
      <c r="L324" s="1006"/>
      <c r="BI324" s="535"/>
      <c r="BJ324" s="535"/>
      <c r="BK324" s="535"/>
      <c r="BL324" s="535"/>
      <c r="BM324" s="535"/>
      <c r="BN324" s="535"/>
    </row>
    <row r="325" spans="2:66" x14ac:dyDescent="0.25">
      <c r="B325" s="535"/>
      <c r="C325" s="535"/>
      <c r="D325" s="535"/>
      <c r="E325" s="535"/>
      <c r="F325" s="535"/>
      <c r="G325" s="535"/>
      <c r="H325" s="535"/>
      <c r="I325" s="535"/>
      <c r="J325" s="535"/>
      <c r="K325" s="535"/>
      <c r="L325" s="1006"/>
      <c r="BI325" s="535"/>
      <c r="BJ325" s="535"/>
      <c r="BK325" s="535"/>
      <c r="BL325" s="535"/>
      <c r="BM325" s="535"/>
      <c r="BN325" s="535"/>
    </row>
    <row r="326" spans="2:66" x14ac:dyDescent="0.25">
      <c r="B326" s="535"/>
      <c r="C326" s="535"/>
      <c r="D326" s="535"/>
      <c r="E326" s="535"/>
      <c r="F326" s="535"/>
      <c r="G326" s="535"/>
      <c r="H326" s="535"/>
      <c r="I326" s="535"/>
      <c r="J326" s="535"/>
      <c r="K326" s="535"/>
      <c r="L326" s="1006"/>
      <c r="BI326" s="535"/>
      <c r="BJ326" s="535"/>
      <c r="BK326" s="535"/>
      <c r="BL326" s="535"/>
      <c r="BM326" s="535"/>
      <c r="BN326" s="535"/>
    </row>
    <row r="327" spans="2:66" x14ac:dyDescent="0.25">
      <c r="B327" s="535"/>
      <c r="C327" s="535"/>
      <c r="D327" s="535"/>
      <c r="E327" s="535"/>
      <c r="F327" s="535"/>
      <c r="G327" s="535"/>
      <c r="H327" s="535"/>
      <c r="I327" s="535"/>
      <c r="J327" s="535"/>
      <c r="K327" s="535"/>
      <c r="L327" s="1006"/>
      <c r="BI327" s="535"/>
      <c r="BJ327" s="535"/>
      <c r="BK327" s="535"/>
      <c r="BL327" s="535"/>
      <c r="BM327" s="535"/>
      <c r="BN327" s="535"/>
    </row>
    <row r="328" spans="2:66" x14ac:dyDescent="0.25">
      <c r="B328" s="535"/>
      <c r="C328" s="535"/>
      <c r="D328" s="535"/>
      <c r="E328" s="535"/>
      <c r="F328" s="535"/>
      <c r="G328" s="535"/>
      <c r="H328" s="535"/>
      <c r="I328" s="535"/>
      <c r="J328" s="535"/>
      <c r="K328" s="535"/>
      <c r="L328" s="1006"/>
      <c r="BI328" s="535"/>
      <c r="BJ328" s="535"/>
      <c r="BK328" s="535"/>
      <c r="BL328" s="535"/>
      <c r="BM328" s="535"/>
      <c r="BN328" s="535"/>
    </row>
    <row r="329" spans="2:66" x14ac:dyDescent="0.25">
      <c r="B329" s="535"/>
      <c r="C329" s="535"/>
      <c r="D329" s="535"/>
      <c r="E329" s="535"/>
      <c r="F329" s="535"/>
      <c r="G329" s="535"/>
      <c r="H329" s="535"/>
      <c r="I329" s="535"/>
      <c r="J329" s="535"/>
      <c r="K329" s="535"/>
      <c r="L329" s="1006"/>
      <c r="BI329" s="535"/>
      <c r="BJ329" s="535"/>
      <c r="BK329" s="535"/>
      <c r="BL329" s="535"/>
      <c r="BM329" s="535"/>
      <c r="BN329" s="535"/>
    </row>
    <row r="330" spans="2:66" x14ac:dyDescent="0.25">
      <c r="B330" s="535"/>
      <c r="C330" s="535"/>
      <c r="D330" s="535"/>
      <c r="E330" s="535"/>
      <c r="F330" s="535"/>
      <c r="G330" s="535"/>
      <c r="H330" s="535"/>
      <c r="I330" s="535"/>
      <c r="J330" s="535"/>
      <c r="K330" s="535"/>
      <c r="L330" s="1006"/>
      <c r="BI330" s="535"/>
      <c r="BJ330" s="535"/>
      <c r="BK330" s="535"/>
      <c r="BL330" s="535"/>
      <c r="BM330" s="535"/>
      <c r="BN330" s="535"/>
    </row>
    <row r="331" spans="2:66" x14ac:dyDescent="0.25">
      <c r="B331" s="535"/>
      <c r="C331" s="535"/>
      <c r="D331" s="535"/>
      <c r="E331" s="535"/>
      <c r="F331" s="535"/>
      <c r="G331" s="535"/>
      <c r="H331" s="535"/>
      <c r="I331" s="535"/>
      <c r="J331" s="535"/>
      <c r="K331" s="535"/>
      <c r="L331" s="1006"/>
      <c r="BI331" s="535"/>
      <c r="BJ331" s="535"/>
      <c r="BK331" s="535"/>
      <c r="BL331" s="535"/>
      <c r="BM331" s="535"/>
      <c r="BN331" s="535"/>
    </row>
    <row r="332" spans="2:66" x14ac:dyDescent="0.25">
      <c r="B332" s="535"/>
      <c r="C332" s="535"/>
      <c r="D332" s="535"/>
      <c r="E332" s="535"/>
      <c r="F332" s="535"/>
      <c r="G332" s="535"/>
      <c r="H332" s="535"/>
      <c r="I332" s="535"/>
      <c r="J332" s="535"/>
      <c r="K332" s="535"/>
      <c r="L332" s="1006"/>
      <c r="BI332" s="535"/>
      <c r="BJ332" s="535"/>
      <c r="BK332" s="535"/>
      <c r="BL332" s="535"/>
      <c r="BM332" s="535"/>
      <c r="BN332" s="535"/>
    </row>
    <row r="333" spans="2:66" x14ac:dyDescent="0.25">
      <c r="B333" s="535"/>
      <c r="C333" s="535"/>
      <c r="D333" s="535"/>
      <c r="E333" s="535"/>
      <c r="F333" s="535"/>
      <c r="G333" s="535"/>
      <c r="H333" s="535"/>
      <c r="I333" s="535"/>
      <c r="J333" s="535"/>
      <c r="K333" s="535"/>
      <c r="L333" s="1006"/>
      <c r="BI333" s="535"/>
      <c r="BJ333" s="535"/>
      <c r="BK333" s="535"/>
      <c r="BL333" s="535"/>
      <c r="BM333" s="535"/>
      <c r="BN333" s="535"/>
    </row>
    <row r="334" spans="2:66" x14ac:dyDescent="0.25">
      <c r="B334" s="535"/>
      <c r="C334" s="535"/>
      <c r="D334" s="535"/>
      <c r="E334" s="535"/>
      <c r="F334" s="535"/>
      <c r="G334" s="535"/>
      <c r="H334" s="535"/>
      <c r="I334" s="535"/>
      <c r="J334" s="535"/>
      <c r="K334" s="535"/>
      <c r="L334" s="1006"/>
      <c r="BI334" s="535"/>
      <c r="BJ334" s="535"/>
      <c r="BK334" s="535"/>
      <c r="BL334" s="535"/>
      <c r="BM334" s="535"/>
      <c r="BN334" s="535"/>
    </row>
    <row r="335" spans="2:66" x14ac:dyDescent="0.25">
      <c r="B335" s="535"/>
      <c r="C335" s="535"/>
      <c r="D335" s="535"/>
      <c r="E335" s="535"/>
      <c r="F335" s="535"/>
      <c r="G335" s="535"/>
      <c r="H335" s="535"/>
      <c r="I335" s="535"/>
      <c r="J335" s="535"/>
      <c r="K335" s="535"/>
      <c r="L335" s="1006"/>
      <c r="BI335" s="535"/>
      <c r="BJ335" s="535"/>
      <c r="BK335" s="535"/>
      <c r="BL335" s="535"/>
      <c r="BM335" s="535"/>
      <c r="BN335" s="535"/>
    </row>
    <row r="336" spans="2:66" x14ac:dyDescent="0.25">
      <c r="B336" s="535"/>
      <c r="C336" s="535"/>
      <c r="D336" s="535"/>
      <c r="E336" s="535"/>
      <c r="F336" s="535"/>
      <c r="G336" s="535"/>
      <c r="H336" s="535"/>
      <c r="I336" s="535"/>
      <c r="J336" s="535"/>
      <c r="K336" s="535"/>
      <c r="L336" s="1006"/>
      <c r="BI336" s="535"/>
      <c r="BJ336" s="535"/>
      <c r="BK336" s="535"/>
      <c r="BL336" s="535"/>
      <c r="BM336" s="535"/>
      <c r="BN336" s="535"/>
    </row>
    <row r="337" spans="2:66" x14ac:dyDescent="0.25">
      <c r="B337" s="535"/>
      <c r="C337" s="535"/>
      <c r="D337" s="535"/>
      <c r="E337" s="535"/>
      <c r="F337" s="535"/>
      <c r="G337" s="535"/>
      <c r="H337" s="535"/>
      <c r="I337" s="535"/>
      <c r="J337" s="535"/>
      <c r="K337" s="535"/>
      <c r="L337" s="1006"/>
      <c r="BI337" s="535"/>
      <c r="BJ337" s="535"/>
      <c r="BK337" s="535"/>
      <c r="BL337" s="535"/>
      <c r="BM337" s="535"/>
      <c r="BN337" s="535"/>
    </row>
    <row r="338" spans="2:66" x14ac:dyDescent="0.25">
      <c r="B338" s="535"/>
      <c r="C338" s="535"/>
      <c r="D338" s="535"/>
      <c r="E338" s="535"/>
      <c r="F338" s="535"/>
      <c r="G338" s="535"/>
      <c r="H338" s="535"/>
      <c r="I338" s="535"/>
      <c r="J338" s="535"/>
      <c r="K338" s="535"/>
      <c r="L338" s="1006"/>
      <c r="BI338" s="535"/>
      <c r="BJ338" s="535"/>
      <c r="BK338" s="535"/>
      <c r="BL338" s="535"/>
      <c r="BM338" s="535"/>
      <c r="BN338" s="535"/>
    </row>
    <row r="339" spans="2:66" x14ac:dyDescent="0.25">
      <c r="B339" s="535"/>
      <c r="C339" s="535"/>
      <c r="D339" s="535"/>
      <c r="E339" s="535"/>
      <c r="F339" s="535"/>
      <c r="G339" s="535"/>
      <c r="H339" s="535"/>
      <c r="I339" s="535"/>
      <c r="J339" s="535"/>
      <c r="K339" s="535"/>
      <c r="L339" s="1006"/>
      <c r="BI339" s="535"/>
      <c r="BJ339" s="535"/>
      <c r="BK339" s="535"/>
      <c r="BL339" s="535"/>
      <c r="BM339" s="535"/>
      <c r="BN339" s="535"/>
    </row>
    <row r="340" spans="2:66" x14ac:dyDescent="0.25">
      <c r="B340" s="535"/>
      <c r="C340" s="535"/>
      <c r="D340" s="535"/>
      <c r="E340" s="535"/>
      <c r="F340" s="535"/>
      <c r="G340" s="535"/>
      <c r="H340" s="535"/>
      <c r="I340" s="535"/>
      <c r="J340" s="535"/>
      <c r="K340" s="535"/>
      <c r="L340" s="1006"/>
      <c r="BI340" s="535"/>
      <c r="BJ340" s="535"/>
      <c r="BK340" s="535"/>
      <c r="BL340" s="535"/>
      <c r="BM340" s="535"/>
      <c r="BN340" s="535"/>
    </row>
    <row r="341" spans="2:66" x14ac:dyDescent="0.25">
      <c r="B341" s="535"/>
      <c r="C341" s="535"/>
      <c r="D341" s="535"/>
      <c r="E341" s="535"/>
      <c r="F341" s="535"/>
      <c r="G341" s="535"/>
      <c r="H341" s="535"/>
      <c r="I341" s="535"/>
      <c r="J341" s="535"/>
      <c r="K341" s="535"/>
      <c r="L341" s="1006"/>
      <c r="BI341" s="535"/>
      <c r="BJ341" s="535"/>
      <c r="BK341" s="535"/>
      <c r="BL341" s="535"/>
      <c r="BM341" s="535"/>
      <c r="BN341" s="535"/>
    </row>
    <row r="342" spans="2:66" x14ac:dyDescent="0.25">
      <c r="B342" s="535"/>
      <c r="C342" s="535"/>
      <c r="D342" s="535"/>
      <c r="E342" s="535"/>
      <c r="F342" s="535"/>
      <c r="G342" s="535"/>
      <c r="H342" s="535"/>
      <c r="I342" s="535"/>
      <c r="J342" s="535"/>
      <c r="K342" s="535"/>
      <c r="L342" s="1006"/>
      <c r="BI342" s="535"/>
      <c r="BJ342" s="535"/>
      <c r="BK342" s="535"/>
      <c r="BL342" s="535"/>
      <c r="BM342" s="535"/>
      <c r="BN342" s="535"/>
    </row>
    <row r="343" spans="2:66" x14ac:dyDescent="0.25">
      <c r="B343" s="535"/>
      <c r="C343" s="535"/>
      <c r="D343" s="535"/>
      <c r="E343" s="535"/>
      <c r="F343" s="535"/>
      <c r="G343" s="535"/>
      <c r="H343" s="535"/>
      <c r="I343" s="535"/>
      <c r="J343" s="535"/>
      <c r="K343" s="535"/>
      <c r="L343" s="1006"/>
      <c r="BI343" s="535"/>
      <c r="BJ343" s="535"/>
      <c r="BK343" s="535"/>
      <c r="BL343" s="535"/>
      <c r="BM343" s="535"/>
      <c r="BN343" s="535"/>
    </row>
    <row r="344" spans="2:66" x14ac:dyDescent="0.25">
      <c r="B344" s="535"/>
      <c r="C344" s="535"/>
      <c r="D344" s="535"/>
      <c r="E344" s="535"/>
      <c r="F344" s="535"/>
      <c r="G344" s="535"/>
      <c r="H344" s="535"/>
      <c r="I344" s="535"/>
      <c r="J344" s="535"/>
      <c r="K344" s="535"/>
      <c r="L344" s="1006"/>
      <c r="BI344" s="535"/>
      <c r="BJ344" s="535"/>
      <c r="BK344" s="535"/>
      <c r="BL344" s="535"/>
      <c r="BM344" s="535"/>
      <c r="BN344" s="535"/>
    </row>
    <row r="345" spans="2:66" x14ac:dyDescent="0.25">
      <c r="B345" s="535"/>
      <c r="C345" s="535"/>
      <c r="D345" s="535"/>
      <c r="E345" s="535"/>
      <c r="F345" s="535"/>
      <c r="G345" s="535"/>
      <c r="H345" s="535"/>
      <c r="I345" s="535"/>
      <c r="J345" s="535"/>
      <c r="K345" s="535"/>
      <c r="L345" s="1006"/>
      <c r="BI345" s="535"/>
      <c r="BJ345" s="535"/>
      <c r="BK345" s="535"/>
      <c r="BL345" s="535"/>
      <c r="BM345" s="535"/>
      <c r="BN345" s="535"/>
    </row>
    <row r="346" spans="2:66" x14ac:dyDescent="0.25">
      <c r="B346" s="535"/>
      <c r="C346" s="535"/>
      <c r="D346" s="535"/>
      <c r="E346" s="535"/>
      <c r="F346" s="535"/>
      <c r="G346" s="535"/>
      <c r="H346" s="535"/>
      <c r="I346" s="535"/>
      <c r="J346" s="535"/>
      <c r="K346" s="535"/>
      <c r="L346" s="1006"/>
      <c r="BI346" s="535"/>
      <c r="BJ346" s="535"/>
      <c r="BK346" s="535"/>
      <c r="BL346" s="535"/>
      <c r="BM346" s="535"/>
      <c r="BN346" s="535"/>
    </row>
    <row r="347" spans="2:66" x14ac:dyDescent="0.25">
      <c r="B347" s="535"/>
      <c r="C347" s="535"/>
      <c r="D347" s="535"/>
      <c r="E347" s="535"/>
      <c r="F347" s="535"/>
      <c r="G347" s="535"/>
      <c r="H347" s="535"/>
      <c r="I347" s="535"/>
      <c r="J347" s="535"/>
      <c r="K347" s="535"/>
      <c r="L347" s="1006"/>
      <c r="BI347" s="535"/>
      <c r="BJ347" s="535"/>
      <c r="BK347" s="535"/>
      <c r="BL347" s="535"/>
      <c r="BM347" s="535"/>
      <c r="BN347" s="535"/>
    </row>
    <row r="348" spans="2:66" x14ac:dyDescent="0.25">
      <c r="B348" s="535"/>
      <c r="C348" s="535"/>
      <c r="D348" s="535"/>
      <c r="E348" s="535"/>
      <c r="F348" s="535"/>
      <c r="G348" s="535"/>
      <c r="H348" s="535"/>
      <c r="I348" s="535"/>
      <c r="J348" s="535"/>
      <c r="K348" s="535"/>
      <c r="L348" s="1006"/>
      <c r="BI348" s="535"/>
      <c r="BJ348" s="535"/>
      <c r="BK348" s="535"/>
      <c r="BL348" s="535"/>
      <c r="BM348" s="535"/>
      <c r="BN348" s="535"/>
    </row>
    <row r="349" spans="2:66" x14ac:dyDescent="0.25">
      <c r="B349" s="535"/>
      <c r="C349" s="535"/>
      <c r="D349" s="535"/>
      <c r="E349" s="535"/>
      <c r="F349" s="535"/>
      <c r="G349" s="535"/>
      <c r="H349" s="535"/>
      <c r="I349" s="535"/>
      <c r="J349" s="535"/>
      <c r="K349" s="535"/>
      <c r="L349" s="1006"/>
      <c r="BI349" s="535"/>
      <c r="BJ349" s="535"/>
      <c r="BK349" s="535"/>
      <c r="BL349" s="535"/>
      <c r="BM349" s="535"/>
      <c r="BN349" s="535"/>
    </row>
    <row r="350" spans="2:66" x14ac:dyDescent="0.25">
      <c r="B350" s="535"/>
      <c r="C350" s="535"/>
      <c r="D350" s="535"/>
      <c r="E350" s="535"/>
      <c r="F350" s="535"/>
      <c r="G350" s="535"/>
      <c r="H350" s="535"/>
      <c r="I350" s="535"/>
      <c r="J350" s="535"/>
      <c r="K350" s="535"/>
      <c r="L350" s="1006"/>
      <c r="BI350" s="535"/>
      <c r="BJ350" s="535"/>
      <c r="BK350" s="535"/>
      <c r="BL350" s="535"/>
      <c r="BM350" s="535"/>
      <c r="BN350" s="535"/>
    </row>
    <row r="351" spans="2:66" x14ac:dyDescent="0.25">
      <c r="B351" s="535"/>
      <c r="C351" s="535"/>
      <c r="D351" s="535"/>
      <c r="E351" s="535"/>
      <c r="F351" s="535"/>
      <c r="G351" s="535"/>
      <c r="H351" s="535"/>
      <c r="I351" s="535"/>
      <c r="J351" s="535"/>
      <c r="K351" s="535"/>
      <c r="L351" s="1006"/>
      <c r="BI351" s="535"/>
      <c r="BJ351" s="535"/>
      <c r="BK351" s="535"/>
      <c r="BL351" s="535"/>
      <c r="BM351" s="535"/>
      <c r="BN351" s="535"/>
    </row>
    <row r="352" spans="2:66" x14ac:dyDescent="0.25">
      <c r="B352" s="535"/>
      <c r="C352" s="535"/>
      <c r="D352" s="535"/>
      <c r="E352" s="535"/>
      <c r="F352" s="535"/>
      <c r="G352" s="535"/>
      <c r="H352" s="535"/>
      <c r="I352" s="535"/>
      <c r="J352" s="535"/>
      <c r="K352" s="535"/>
      <c r="L352" s="1006"/>
      <c r="BI352" s="535"/>
      <c r="BJ352" s="535"/>
      <c r="BK352" s="535"/>
      <c r="BL352" s="535"/>
      <c r="BM352" s="535"/>
      <c r="BN352" s="535"/>
    </row>
    <row r="353" spans="2:66" x14ac:dyDescent="0.25">
      <c r="B353" s="535"/>
      <c r="C353" s="535"/>
      <c r="D353" s="535"/>
      <c r="E353" s="535"/>
      <c r="F353" s="535"/>
      <c r="G353" s="535"/>
      <c r="H353" s="535"/>
      <c r="I353" s="535"/>
      <c r="J353" s="535"/>
      <c r="K353" s="535"/>
      <c r="L353" s="1006"/>
      <c r="BI353" s="535"/>
      <c r="BJ353" s="535"/>
      <c r="BK353" s="535"/>
      <c r="BL353" s="535"/>
      <c r="BM353" s="535"/>
      <c r="BN353" s="535"/>
    </row>
    <row r="354" spans="2:66" x14ac:dyDescent="0.25">
      <c r="B354" s="535"/>
      <c r="C354" s="535"/>
      <c r="D354" s="535"/>
      <c r="E354" s="535"/>
      <c r="F354" s="535"/>
      <c r="G354" s="535"/>
      <c r="H354" s="535"/>
      <c r="I354" s="535"/>
      <c r="J354" s="535"/>
      <c r="K354" s="535"/>
      <c r="L354" s="1006"/>
      <c r="BI354" s="535"/>
      <c r="BJ354" s="535"/>
      <c r="BK354" s="535"/>
      <c r="BL354" s="535"/>
      <c r="BM354" s="535"/>
      <c r="BN354" s="535"/>
    </row>
    <row r="355" spans="2:66" x14ac:dyDescent="0.25">
      <c r="B355" s="535"/>
      <c r="C355" s="535"/>
      <c r="D355" s="535"/>
      <c r="E355" s="535"/>
      <c r="F355" s="535"/>
      <c r="G355" s="535"/>
      <c r="H355" s="535"/>
      <c r="I355" s="535"/>
      <c r="J355" s="535"/>
      <c r="K355" s="535"/>
      <c r="L355" s="1006"/>
      <c r="BI355" s="535"/>
      <c r="BJ355" s="535"/>
      <c r="BK355" s="535"/>
      <c r="BL355" s="535"/>
      <c r="BM355" s="535"/>
      <c r="BN355" s="535"/>
    </row>
    <row r="356" spans="2:66" x14ac:dyDescent="0.25">
      <c r="B356" s="535"/>
      <c r="C356" s="535"/>
      <c r="D356" s="535"/>
      <c r="E356" s="535"/>
      <c r="F356" s="535"/>
      <c r="G356" s="535"/>
      <c r="H356" s="535"/>
      <c r="I356" s="535"/>
      <c r="J356" s="535"/>
      <c r="K356" s="535"/>
      <c r="L356" s="1006"/>
      <c r="BI356" s="535"/>
      <c r="BJ356" s="535"/>
      <c r="BK356" s="535"/>
      <c r="BL356" s="535"/>
      <c r="BM356" s="535"/>
      <c r="BN356" s="535"/>
    </row>
    <row r="357" spans="2:66" x14ac:dyDescent="0.25">
      <c r="B357" s="535"/>
      <c r="C357" s="535"/>
      <c r="D357" s="535"/>
      <c r="E357" s="535"/>
      <c r="F357" s="535"/>
      <c r="G357" s="535"/>
      <c r="H357" s="535"/>
      <c r="I357" s="535"/>
      <c r="J357" s="535"/>
      <c r="K357" s="535"/>
      <c r="L357" s="1006"/>
      <c r="BI357" s="535"/>
      <c r="BJ357" s="535"/>
      <c r="BK357" s="535"/>
      <c r="BL357" s="535"/>
      <c r="BM357" s="535"/>
      <c r="BN357" s="535"/>
    </row>
    <row r="358" spans="2:66" x14ac:dyDescent="0.25">
      <c r="B358" s="535"/>
      <c r="C358" s="535"/>
      <c r="D358" s="535"/>
      <c r="E358" s="535"/>
      <c r="F358" s="535"/>
      <c r="G358" s="535"/>
      <c r="H358" s="535"/>
      <c r="I358" s="535"/>
      <c r="J358" s="535"/>
      <c r="K358" s="535"/>
      <c r="L358" s="1006"/>
      <c r="BI358" s="535"/>
      <c r="BJ358" s="535"/>
      <c r="BK358" s="535"/>
      <c r="BL358" s="535"/>
      <c r="BM358" s="535"/>
      <c r="BN358" s="535"/>
    </row>
    <row r="359" spans="2:66" x14ac:dyDescent="0.25">
      <c r="B359" s="535"/>
      <c r="C359" s="535"/>
      <c r="D359" s="535"/>
      <c r="E359" s="535"/>
      <c r="F359" s="535"/>
      <c r="G359" s="535"/>
      <c r="H359" s="535"/>
      <c r="I359" s="535"/>
      <c r="J359" s="535"/>
      <c r="K359" s="535"/>
      <c r="L359" s="1006"/>
      <c r="BI359" s="535"/>
      <c r="BJ359" s="535"/>
      <c r="BK359" s="535"/>
      <c r="BL359" s="535"/>
      <c r="BM359" s="535"/>
      <c r="BN359" s="535"/>
    </row>
    <row r="360" spans="2:66" x14ac:dyDescent="0.25">
      <c r="B360" s="535"/>
      <c r="C360" s="535"/>
      <c r="D360" s="535"/>
      <c r="E360" s="535"/>
      <c r="F360" s="535"/>
      <c r="G360" s="535"/>
      <c r="H360" s="535"/>
      <c r="I360" s="535"/>
      <c r="J360" s="535"/>
      <c r="K360" s="535"/>
      <c r="L360" s="1006"/>
      <c r="BI360" s="535"/>
      <c r="BJ360" s="535"/>
      <c r="BK360" s="535"/>
      <c r="BL360" s="535"/>
      <c r="BM360" s="535"/>
      <c r="BN360" s="535"/>
    </row>
    <row r="361" spans="2:66" x14ac:dyDescent="0.25">
      <c r="B361" s="535"/>
      <c r="C361" s="535"/>
      <c r="D361" s="535"/>
      <c r="E361" s="535"/>
      <c r="F361" s="535"/>
      <c r="G361" s="535"/>
      <c r="H361" s="535"/>
      <c r="I361" s="535"/>
      <c r="J361" s="535"/>
      <c r="K361" s="535"/>
      <c r="L361" s="1006"/>
      <c r="BI361" s="535"/>
      <c r="BJ361" s="535"/>
      <c r="BK361" s="535"/>
      <c r="BL361" s="535"/>
      <c r="BM361" s="535"/>
      <c r="BN361" s="535"/>
    </row>
    <row r="362" spans="2:66" x14ac:dyDescent="0.25">
      <c r="B362" s="535"/>
      <c r="C362" s="535"/>
      <c r="D362" s="535"/>
      <c r="E362" s="535"/>
      <c r="F362" s="535"/>
      <c r="G362" s="535"/>
      <c r="H362" s="535"/>
      <c r="I362" s="535"/>
      <c r="J362" s="535"/>
      <c r="K362" s="535"/>
      <c r="L362" s="1006"/>
      <c r="BI362" s="535"/>
      <c r="BJ362" s="535"/>
      <c r="BK362" s="535"/>
      <c r="BL362" s="535"/>
      <c r="BM362" s="535"/>
      <c r="BN362" s="535"/>
    </row>
    <row r="363" spans="2:66" x14ac:dyDescent="0.25">
      <c r="B363" s="535"/>
      <c r="C363" s="535"/>
      <c r="D363" s="535"/>
      <c r="E363" s="535"/>
      <c r="F363" s="535"/>
      <c r="G363" s="535"/>
      <c r="H363" s="535"/>
      <c r="I363" s="535"/>
      <c r="J363" s="535"/>
      <c r="K363" s="535"/>
      <c r="L363" s="1006"/>
      <c r="BI363" s="535"/>
      <c r="BJ363" s="535"/>
      <c r="BK363" s="535"/>
      <c r="BL363" s="535"/>
      <c r="BM363" s="535"/>
      <c r="BN363" s="535"/>
    </row>
    <row r="364" spans="2:66" x14ac:dyDescent="0.25">
      <c r="B364" s="535"/>
      <c r="C364" s="535"/>
      <c r="D364" s="535"/>
      <c r="E364" s="535"/>
      <c r="F364" s="535"/>
      <c r="G364" s="535"/>
      <c r="H364" s="535"/>
      <c r="I364" s="535"/>
      <c r="J364" s="535"/>
      <c r="K364" s="535"/>
      <c r="L364" s="1006"/>
      <c r="BI364" s="535"/>
      <c r="BJ364" s="535"/>
      <c r="BK364" s="535"/>
      <c r="BL364" s="535"/>
      <c r="BM364" s="535"/>
      <c r="BN364" s="535"/>
    </row>
    <row r="365" spans="2:66" x14ac:dyDescent="0.25">
      <c r="B365" s="535"/>
      <c r="C365" s="535"/>
      <c r="D365" s="535"/>
      <c r="E365" s="535"/>
      <c r="F365" s="535"/>
      <c r="G365" s="535"/>
      <c r="H365" s="535"/>
      <c r="I365" s="535"/>
      <c r="J365" s="535"/>
      <c r="K365" s="535"/>
      <c r="L365" s="1006"/>
      <c r="BI365" s="535"/>
      <c r="BJ365" s="535"/>
      <c r="BK365" s="535"/>
      <c r="BL365" s="535"/>
      <c r="BM365" s="535"/>
      <c r="BN365" s="535"/>
    </row>
    <row r="366" spans="2:66" x14ac:dyDescent="0.25">
      <c r="B366" s="535"/>
      <c r="C366" s="535"/>
      <c r="D366" s="535"/>
      <c r="E366" s="535"/>
      <c r="F366" s="535"/>
      <c r="G366" s="535"/>
      <c r="H366" s="535"/>
      <c r="I366" s="535"/>
      <c r="J366" s="535"/>
      <c r="K366" s="535"/>
      <c r="L366" s="1006"/>
      <c r="BI366" s="535"/>
      <c r="BJ366" s="535"/>
      <c r="BK366" s="535"/>
      <c r="BL366" s="535"/>
      <c r="BM366" s="535"/>
      <c r="BN366" s="535"/>
    </row>
    <row r="367" spans="2:66" x14ac:dyDescent="0.25">
      <c r="B367" s="535"/>
      <c r="C367" s="535"/>
      <c r="D367" s="535"/>
      <c r="E367" s="535"/>
      <c r="F367" s="535"/>
      <c r="G367" s="535"/>
      <c r="H367" s="535"/>
      <c r="I367" s="535"/>
      <c r="J367" s="535"/>
      <c r="K367" s="535"/>
      <c r="L367" s="1006"/>
      <c r="BI367" s="535"/>
      <c r="BJ367" s="535"/>
      <c r="BK367" s="535"/>
      <c r="BL367" s="535"/>
      <c r="BM367" s="535"/>
      <c r="BN367" s="535"/>
    </row>
    <row r="368" spans="2:66" x14ac:dyDescent="0.25">
      <c r="B368" s="535"/>
      <c r="C368" s="535"/>
      <c r="D368" s="535"/>
      <c r="E368" s="535"/>
      <c r="F368" s="535"/>
      <c r="G368" s="535"/>
      <c r="H368" s="535"/>
      <c r="I368" s="535"/>
      <c r="J368" s="535"/>
      <c r="K368" s="535"/>
      <c r="L368" s="1006"/>
      <c r="BI368" s="535"/>
      <c r="BJ368" s="535"/>
      <c r="BK368" s="535"/>
      <c r="BL368" s="535"/>
      <c r="BM368" s="535"/>
      <c r="BN368" s="535"/>
    </row>
    <row r="369" spans="2:66" x14ac:dyDescent="0.25">
      <c r="B369" s="535"/>
      <c r="C369" s="535"/>
      <c r="D369" s="535"/>
      <c r="E369" s="535"/>
      <c r="F369" s="535"/>
      <c r="G369" s="535"/>
      <c r="H369" s="535"/>
      <c r="I369" s="535"/>
      <c r="J369" s="535"/>
      <c r="K369" s="535"/>
      <c r="L369" s="1006"/>
      <c r="BI369" s="535"/>
      <c r="BJ369" s="535"/>
      <c r="BK369" s="535"/>
      <c r="BL369" s="535"/>
      <c r="BM369" s="535"/>
      <c r="BN369" s="535"/>
    </row>
    <row r="370" spans="2:66" x14ac:dyDescent="0.25">
      <c r="B370" s="535"/>
      <c r="C370" s="535"/>
      <c r="D370" s="535"/>
      <c r="E370" s="535"/>
      <c r="F370" s="535"/>
      <c r="G370" s="535"/>
      <c r="H370" s="535"/>
      <c r="I370" s="535"/>
      <c r="J370" s="535"/>
      <c r="K370" s="535"/>
      <c r="L370" s="1006"/>
      <c r="BI370" s="535"/>
      <c r="BJ370" s="535"/>
      <c r="BK370" s="535"/>
      <c r="BL370" s="535"/>
      <c r="BM370" s="535"/>
      <c r="BN370" s="535"/>
    </row>
    <row r="371" spans="2:66" x14ac:dyDescent="0.25">
      <c r="B371" s="535"/>
      <c r="C371" s="535"/>
      <c r="D371" s="535"/>
      <c r="E371" s="535"/>
      <c r="F371" s="535"/>
      <c r="G371" s="535"/>
      <c r="H371" s="535"/>
      <c r="I371" s="535"/>
      <c r="J371" s="535"/>
      <c r="K371" s="535"/>
      <c r="L371" s="1006"/>
      <c r="BI371" s="535"/>
      <c r="BJ371" s="535"/>
      <c r="BK371" s="535"/>
      <c r="BL371" s="535"/>
      <c r="BM371" s="535"/>
      <c r="BN371" s="535"/>
    </row>
    <row r="372" spans="2:66" x14ac:dyDescent="0.25">
      <c r="B372" s="535"/>
      <c r="C372" s="535"/>
      <c r="D372" s="535"/>
      <c r="E372" s="535"/>
      <c r="F372" s="535"/>
      <c r="G372" s="535"/>
      <c r="H372" s="535"/>
      <c r="I372" s="535"/>
      <c r="J372" s="535"/>
      <c r="K372" s="535"/>
      <c r="L372" s="1006"/>
      <c r="BI372" s="535"/>
      <c r="BJ372" s="535"/>
      <c r="BK372" s="535"/>
      <c r="BL372" s="535"/>
      <c r="BM372" s="535"/>
      <c r="BN372" s="535"/>
    </row>
    <row r="373" spans="2:66" x14ac:dyDescent="0.25">
      <c r="B373" s="535"/>
      <c r="C373" s="535"/>
      <c r="D373" s="535"/>
      <c r="E373" s="535"/>
      <c r="F373" s="535"/>
      <c r="G373" s="535"/>
      <c r="H373" s="535"/>
      <c r="I373" s="535"/>
      <c r="J373" s="535"/>
      <c r="K373" s="535"/>
      <c r="L373" s="1006"/>
      <c r="BI373" s="535"/>
      <c r="BJ373" s="535"/>
      <c r="BK373" s="535"/>
      <c r="BL373" s="535"/>
      <c r="BM373" s="535"/>
      <c r="BN373" s="535"/>
    </row>
    <row r="374" spans="2:66" x14ac:dyDescent="0.25">
      <c r="B374" s="535"/>
      <c r="C374" s="535"/>
      <c r="D374" s="535"/>
      <c r="E374" s="535"/>
      <c r="F374" s="535"/>
      <c r="G374" s="535"/>
      <c r="H374" s="535"/>
      <c r="I374" s="535"/>
      <c r="J374" s="535"/>
      <c r="K374" s="535"/>
      <c r="L374" s="1006"/>
      <c r="BI374" s="535"/>
      <c r="BJ374" s="535"/>
      <c r="BK374" s="535"/>
      <c r="BL374" s="535"/>
      <c r="BM374" s="535"/>
      <c r="BN374" s="535"/>
    </row>
    <row r="375" spans="2:66" x14ac:dyDescent="0.25">
      <c r="B375" s="535"/>
      <c r="C375" s="535"/>
      <c r="D375" s="535"/>
      <c r="E375" s="535"/>
      <c r="F375" s="535"/>
      <c r="G375" s="535"/>
      <c r="H375" s="535"/>
      <c r="I375" s="535"/>
      <c r="J375" s="535"/>
      <c r="K375" s="535"/>
      <c r="L375" s="1006"/>
      <c r="BI375" s="535"/>
      <c r="BJ375" s="535"/>
      <c r="BK375" s="535"/>
      <c r="BL375" s="535"/>
      <c r="BM375" s="535"/>
      <c r="BN375" s="535"/>
    </row>
    <row r="376" spans="2:66" x14ac:dyDescent="0.25">
      <c r="B376" s="535"/>
      <c r="C376" s="535"/>
      <c r="D376" s="535"/>
      <c r="E376" s="535"/>
      <c r="F376" s="535"/>
      <c r="G376" s="535"/>
      <c r="H376" s="535"/>
      <c r="I376" s="535"/>
      <c r="J376" s="535"/>
      <c r="K376" s="535"/>
      <c r="L376" s="1006"/>
      <c r="BI376" s="535"/>
      <c r="BJ376" s="535"/>
      <c r="BK376" s="535"/>
      <c r="BL376" s="535"/>
      <c r="BM376" s="535"/>
      <c r="BN376" s="535"/>
    </row>
    <row r="377" spans="2:66" x14ac:dyDescent="0.25">
      <c r="B377" s="535"/>
      <c r="C377" s="535"/>
      <c r="D377" s="535"/>
      <c r="E377" s="535"/>
      <c r="F377" s="535"/>
      <c r="G377" s="535"/>
      <c r="H377" s="535"/>
      <c r="I377" s="535"/>
      <c r="J377" s="535"/>
      <c r="K377" s="535"/>
      <c r="L377" s="1006"/>
      <c r="BI377" s="535"/>
      <c r="BJ377" s="535"/>
      <c r="BK377" s="535"/>
      <c r="BL377" s="535"/>
      <c r="BM377" s="535"/>
      <c r="BN377" s="535"/>
    </row>
    <row r="378" spans="2:66" x14ac:dyDescent="0.25">
      <c r="B378" s="535"/>
      <c r="C378" s="535"/>
      <c r="D378" s="535"/>
      <c r="E378" s="535"/>
      <c r="F378" s="535"/>
      <c r="G378" s="535"/>
      <c r="H378" s="535"/>
      <c r="I378" s="535"/>
      <c r="J378" s="535"/>
      <c r="K378" s="535"/>
      <c r="L378" s="1006"/>
      <c r="BI378" s="535"/>
      <c r="BJ378" s="535"/>
      <c r="BK378" s="535"/>
      <c r="BL378" s="535"/>
      <c r="BM378" s="535"/>
      <c r="BN378" s="535"/>
    </row>
    <row r="379" spans="2:66" x14ac:dyDescent="0.25">
      <c r="B379" s="535"/>
      <c r="C379" s="535"/>
      <c r="D379" s="535"/>
      <c r="E379" s="535"/>
      <c r="F379" s="535"/>
      <c r="G379" s="535"/>
      <c r="H379" s="535"/>
      <c r="I379" s="535"/>
      <c r="J379" s="535"/>
      <c r="K379" s="535"/>
      <c r="L379" s="1006"/>
      <c r="BI379" s="535"/>
      <c r="BJ379" s="535"/>
      <c r="BK379" s="535"/>
      <c r="BL379" s="535"/>
      <c r="BM379" s="535"/>
      <c r="BN379" s="535"/>
    </row>
    <row r="380" spans="2:66" x14ac:dyDescent="0.25">
      <c r="B380" s="535"/>
      <c r="C380" s="535"/>
      <c r="D380" s="535"/>
      <c r="E380" s="535"/>
      <c r="F380" s="535"/>
      <c r="G380" s="535"/>
      <c r="H380" s="535"/>
      <c r="I380" s="535"/>
      <c r="J380" s="535"/>
      <c r="K380" s="535"/>
      <c r="L380" s="1006"/>
      <c r="BI380" s="535"/>
      <c r="BJ380" s="535"/>
      <c r="BK380" s="535"/>
      <c r="BL380" s="535"/>
      <c r="BM380" s="535"/>
      <c r="BN380" s="535"/>
    </row>
    <row r="381" spans="2:66" x14ac:dyDescent="0.25">
      <c r="B381" s="535"/>
      <c r="C381" s="535"/>
      <c r="D381" s="535"/>
      <c r="E381" s="535"/>
      <c r="F381" s="535"/>
      <c r="G381" s="535"/>
      <c r="H381" s="535"/>
      <c r="I381" s="535"/>
      <c r="J381" s="535"/>
      <c r="K381" s="535"/>
      <c r="L381" s="1006"/>
      <c r="BI381" s="535"/>
      <c r="BJ381" s="535"/>
      <c r="BK381" s="535"/>
      <c r="BL381" s="535"/>
      <c r="BM381" s="535"/>
      <c r="BN381" s="535"/>
    </row>
    <row r="382" spans="2:66" x14ac:dyDescent="0.25">
      <c r="B382" s="535"/>
      <c r="C382" s="535"/>
      <c r="D382" s="535"/>
      <c r="E382" s="535"/>
      <c r="F382" s="535"/>
      <c r="G382" s="535"/>
      <c r="H382" s="535"/>
      <c r="I382" s="535"/>
      <c r="J382" s="535"/>
      <c r="K382" s="535"/>
      <c r="L382" s="1006"/>
      <c r="BI382" s="535"/>
      <c r="BJ382" s="535"/>
      <c r="BK382" s="535"/>
      <c r="BL382" s="535"/>
      <c r="BM382" s="535"/>
      <c r="BN382" s="535"/>
    </row>
    <row r="383" spans="2:66" x14ac:dyDescent="0.25">
      <c r="B383" s="535"/>
      <c r="C383" s="535"/>
      <c r="D383" s="535"/>
      <c r="E383" s="535"/>
      <c r="F383" s="535"/>
      <c r="G383" s="535"/>
      <c r="H383" s="535"/>
      <c r="I383" s="535"/>
      <c r="J383" s="535"/>
      <c r="K383" s="535"/>
      <c r="L383" s="1006"/>
      <c r="BI383" s="535"/>
      <c r="BJ383" s="535"/>
      <c r="BK383" s="535"/>
      <c r="BL383" s="535"/>
      <c r="BM383" s="535"/>
      <c r="BN383" s="535"/>
    </row>
    <row r="384" spans="2:66" x14ac:dyDescent="0.25">
      <c r="B384" s="535"/>
      <c r="C384" s="535"/>
      <c r="D384" s="535"/>
      <c r="E384" s="535"/>
      <c r="F384" s="535"/>
      <c r="G384" s="535"/>
      <c r="H384" s="535"/>
      <c r="I384" s="535"/>
      <c r="J384" s="535"/>
      <c r="K384" s="535"/>
      <c r="L384" s="1006"/>
      <c r="BI384" s="535"/>
      <c r="BJ384" s="535"/>
      <c r="BK384" s="535"/>
      <c r="BL384" s="535"/>
      <c r="BM384" s="535"/>
      <c r="BN384" s="535"/>
    </row>
    <row r="385" spans="2:66" x14ac:dyDescent="0.25">
      <c r="B385" s="535"/>
      <c r="C385" s="535"/>
      <c r="D385" s="535"/>
      <c r="E385" s="535"/>
      <c r="F385" s="535"/>
      <c r="G385" s="535"/>
      <c r="H385" s="535"/>
      <c r="I385" s="535"/>
      <c r="J385" s="535"/>
      <c r="K385" s="535"/>
      <c r="L385" s="1006"/>
      <c r="BI385" s="535"/>
      <c r="BJ385" s="535"/>
      <c r="BK385" s="535"/>
      <c r="BL385" s="535"/>
      <c r="BM385" s="535"/>
      <c r="BN385" s="535"/>
    </row>
    <row r="386" spans="2:66" x14ac:dyDescent="0.25">
      <c r="B386" s="535"/>
      <c r="C386" s="535"/>
      <c r="D386" s="535"/>
      <c r="E386" s="535"/>
      <c r="F386" s="535"/>
      <c r="G386" s="535"/>
      <c r="H386" s="535"/>
      <c r="I386" s="535"/>
      <c r="J386" s="535"/>
      <c r="K386" s="535"/>
      <c r="L386" s="1006"/>
      <c r="BI386" s="535"/>
      <c r="BJ386" s="535"/>
      <c r="BK386" s="535"/>
      <c r="BL386" s="535"/>
      <c r="BM386" s="535"/>
      <c r="BN386" s="535"/>
    </row>
    <row r="387" spans="2:66" x14ac:dyDescent="0.25">
      <c r="B387" s="535"/>
      <c r="C387" s="535"/>
      <c r="D387" s="535"/>
      <c r="E387" s="535"/>
      <c r="F387" s="535"/>
      <c r="G387" s="535"/>
      <c r="H387" s="535"/>
      <c r="I387" s="535"/>
      <c r="J387" s="535"/>
      <c r="K387" s="535"/>
      <c r="L387" s="1006"/>
      <c r="BI387" s="535"/>
      <c r="BJ387" s="535"/>
      <c r="BK387" s="535"/>
      <c r="BL387" s="535"/>
      <c r="BM387" s="535"/>
      <c r="BN387" s="535"/>
    </row>
    <row r="388" spans="2:66" x14ac:dyDescent="0.25">
      <c r="B388" s="535"/>
      <c r="C388" s="535"/>
      <c r="D388" s="535"/>
      <c r="E388" s="535"/>
      <c r="F388" s="535"/>
      <c r="G388" s="535"/>
      <c r="H388" s="535"/>
      <c r="I388" s="535"/>
      <c r="J388" s="535"/>
      <c r="K388" s="535"/>
      <c r="L388" s="1006"/>
      <c r="BI388" s="535"/>
      <c r="BJ388" s="535"/>
      <c r="BK388" s="535"/>
      <c r="BL388" s="535"/>
      <c r="BM388" s="535"/>
      <c r="BN388" s="535"/>
    </row>
    <row r="389" spans="2:66" x14ac:dyDescent="0.25">
      <c r="B389" s="535"/>
      <c r="C389" s="535"/>
      <c r="D389" s="535"/>
      <c r="E389" s="535"/>
      <c r="F389" s="535"/>
      <c r="G389" s="535"/>
      <c r="H389" s="535"/>
      <c r="I389" s="535"/>
      <c r="J389" s="535"/>
      <c r="K389" s="535"/>
      <c r="L389" s="1006"/>
      <c r="BI389" s="535"/>
      <c r="BJ389" s="535"/>
      <c r="BK389" s="535"/>
      <c r="BL389" s="535"/>
      <c r="BM389" s="535"/>
      <c r="BN389" s="535"/>
    </row>
    <row r="390" spans="2:66" x14ac:dyDescent="0.25">
      <c r="B390" s="535"/>
      <c r="C390" s="535"/>
      <c r="D390" s="535"/>
      <c r="E390" s="535"/>
      <c r="F390" s="535"/>
      <c r="G390" s="535"/>
      <c r="H390" s="535"/>
      <c r="I390" s="535"/>
      <c r="J390" s="535"/>
      <c r="K390" s="535"/>
      <c r="L390" s="1006"/>
      <c r="BI390" s="535"/>
      <c r="BJ390" s="535"/>
      <c r="BK390" s="535"/>
      <c r="BL390" s="535"/>
      <c r="BM390" s="535"/>
      <c r="BN390" s="535"/>
    </row>
    <row r="391" spans="2:66" x14ac:dyDescent="0.25">
      <c r="B391" s="535"/>
      <c r="C391" s="535"/>
      <c r="D391" s="535"/>
      <c r="E391" s="535"/>
      <c r="F391" s="535"/>
      <c r="G391" s="535"/>
      <c r="H391" s="535"/>
      <c r="I391" s="535"/>
      <c r="J391" s="535"/>
      <c r="K391" s="535"/>
      <c r="L391" s="1006"/>
      <c r="BI391" s="535"/>
      <c r="BJ391" s="535"/>
      <c r="BK391" s="535"/>
      <c r="BL391" s="535"/>
      <c r="BM391" s="535"/>
      <c r="BN391" s="535"/>
    </row>
    <row r="392" spans="2:66" x14ac:dyDescent="0.25">
      <c r="B392" s="535"/>
      <c r="C392" s="535"/>
      <c r="D392" s="535"/>
      <c r="E392" s="535"/>
      <c r="F392" s="535"/>
      <c r="G392" s="535"/>
      <c r="H392" s="535"/>
      <c r="I392" s="535"/>
      <c r="J392" s="535"/>
      <c r="K392" s="535"/>
      <c r="L392" s="1006"/>
      <c r="BI392" s="535"/>
      <c r="BJ392" s="535"/>
      <c r="BK392" s="535"/>
      <c r="BL392" s="535"/>
      <c r="BM392" s="535"/>
      <c r="BN392" s="535"/>
    </row>
    <row r="393" spans="2:66" x14ac:dyDescent="0.25">
      <c r="B393" s="535"/>
      <c r="C393" s="535"/>
      <c r="D393" s="535"/>
      <c r="E393" s="535"/>
      <c r="F393" s="535"/>
      <c r="G393" s="535"/>
      <c r="H393" s="535"/>
      <c r="I393" s="535"/>
      <c r="J393" s="535"/>
      <c r="K393" s="535"/>
      <c r="L393" s="1006"/>
      <c r="BI393" s="535"/>
      <c r="BJ393" s="535"/>
      <c r="BK393" s="535"/>
      <c r="BL393" s="535"/>
      <c r="BM393" s="535"/>
      <c r="BN393" s="535"/>
    </row>
    <row r="394" spans="2:66" x14ac:dyDescent="0.25">
      <c r="B394" s="535"/>
      <c r="C394" s="535"/>
      <c r="D394" s="535"/>
      <c r="E394" s="535"/>
      <c r="F394" s="535"/>
      <c r="G394" s="535"/>
      <c r="H394" s="535"/>
      <c r="I394" s="535"/>
      <c r="J394" s="535"/>
      <c r="K394" s="535"/>
      <c r="L394" s="1006"/>
      <c r="BI394" s="535"/>
      <c r="BJ394" s="535"/>
      <c r="BK394" s="535"/>
      <c r="BL394" s="535"/>
      <c r="BM394" s="535"/>
      <c r="BN394" s="535"/>
    </row>
    <row r="395" spans="2:66" x14ac:dyDescent="0.25">
      <c r="B395" s="535"/>
      <c r="C395" s="535"/>
      <c r="D395" s="535"/>
      <c r="E395" s="535"/>
      <c r="F395" s="535"/>
      <c r="G395" s="535"/>
      <c r="H395" s="535"/>
      <c r="I395" s="535"/>
      <c r="J395" s="535"/>
      <c r="K395" s="535"/>
      <c r="L395" s="1006"/>
      <c r="BI395" s="535"/>
      <c r="BJ395" s="535"/>
      <c r="BK395" s="535"/>
      <c r="BL395" s="535"/>
      <c r="BM395" s="535"/>
      <c r="BN395" s="535"/>
    </row>
    <row r="396" spans="2:66" x14ac:dyDescent="0.25">
      <c r="B396" s="535"/>
      <c r="C396" s="535"/>
      <c r="D396" s="535"/>
      <c r="E396" s="535"/>
      <c r="F396" s="535"/>
      <c r="G396" s="535"/>
      <c r="H396" s="535"/>
      <c r="I396" s="535"/>
      <c r="J396" s="535"/>
      <c r="K396" s="535"/>
      <c r="L396" s="1006"/>
      <c r="BI396" s="535"/>
      <c r="BJ396" s="535"/>
      <c r="BK396" s="535"/>
      <c r="BL396" s="535"/>
      <c r="BM396" s="535"/>
      <c r="BN396" s="535"/>
    </row>
    <row r="397" spans="2:66" x14ac:dyDescent="0.25">
      <c r="B397" s="535"/>
      <c r="C397" s="535"/>
      <c r="D397" s="535"/>
      <c r="E397" s="535"/>
      <c r="F397" s="535"/>
      <c r="G397" s="535"/>
      <c r="H397" s="535"/>
      <c r="I397" s="535"/>
      <c r="J397" s="535"/>
      <c r="K397" s="535"/>
      <c r="L397" s="1006"/>
      <c r="BI397" s="535"/>
      <c r="BJ397" s="535"/>
      <c r="BK397" s="535"/>
      <c r="BL397" s="535"/>
      <c r="BM397" s="535"/>
      <c r="BN397" s="535"/>
    </row>
    <row r="398" spans="2:66" x14ac:dyDescent="0.25">
      <c r="B398" s="535"/>
      <c r="C398" s="535"/>
      <c r="D398" s="535"/>
      <c r="E398" s="535"/>
      <c r="F398" s="535"/>
      <c r="G398" s="535"/>
      <c r="H398" s="535"/>
      <c r="I398" s="535"/>
      <c r="J398" s="535"/>
      <c r="K398" s="535"/>
      <c r="L398" s="1006"/>
      <c r="BI398" s="535"/>
      <c r="BJ398" s="535"/>
      <c r="BK398" s="535"/>
      <c r="BL398" s="535"/>
      <c r="BM398" s="535"/>
      <c r="BN398" s="535"/>
    </row>
    <row r="399" spans="2:66" x14ac:dyDescent="0.25">
      <c r="B399" s="535"/>
      <c r="C399" s="535"/>
      <c r="D399" s="535"/>
      <c r="E399" s="535"/>
      <c r="F399" s="535"/>
      <c r="G399" s="535"/>
      <c r="H399" s="535"/>
      <c r="I399" s="535"/>
      <c r="J399" s="535"/>
      <c r="K399" s="535"/>
      <c r="L399" s="1006"/>
      <c r="BI399" s="535"/>
      <c r="BJ399" s="535"/>
      <c r="BK399" s="535"/>
      <c r="BL399" s="535"/>
      <c r="BM399" s="535"/>
      <c r="BN399" s="535"/>
    </row>
    <row r="400" spans="2:66" x14ac:dyDescent="0.25">
      <c r="B400" s="535"/>
      <c r="C400" s="535"/>
      <c r="D400" s="535"/>
      <c r="E400" s="535"/>
      <c r="F400" s="535"/>
      <c r="G400" s="535"/>
      <c r="H400" s="535"/>
      <c r="I400" s="535"/>
      <c r="J400" s="535"/>
      <c r="K400" s="535"/>
      <c r="L400" s="1006"/>
      <c r="BI400" s="535"/>
      <c r="BJ400" s="535"/>
      <c r="BK400" s="535"/>
      <c r="BL400" s="535"/>
      <c r="BM400" s="535"/>
      <c r="BN400" s="535"/>
    </row>
    <row r="401" spans="2:66" x14ac:dyDescent="0.25">
      <c r="B401" s="535"/>
      <c r="C401" s="535"/>
      <c r="D401" s="535"/>
      <c r="E401" s="535"/>
      <c r="F401" s="535"/>
      <c r="G401" s="535"/>
      <c r="H401" s="535"/>
      <c r="I401" s="535"/>
      <c r="J401" s="535"/>
      <c r="K401" s="535"/>
      <c r="L401" s="1006"/>
      <c r="BI401" s="535"/>
      <c r="BJ401" s="535"/>
      <c r="BK401" s="535"/>
      <c r="BL401" s="535"/>
      <c r="BM401" s="535"/>
      <c r="BN401" s="535"/>
    </row>
    <row r="402" spans="2:66" x14ac:dyDescent="0.25">
      <c r="B402" s="535"/>
      <c r="C402" s="535"/>
      <c r="D402" s="535"/>
      <c r="E402" s="535"/>
      <c r="F402" s="535"/>
      <c r="G402" s="535"/>
      <c r="H402" s="535"/>
      <c r="I402" s="535"/>
      <c r="J402" s="535"/>
      <c r="K402" s="535"/>
      <c r="L402" s="1006"/>
      <c r="BI402" s="535"/>
      <c r="BJ402" s="535"/>
      <c r="BK402" s="535"/>
      <c r="BL402" s="535"/>
      <c r="BM402" s="535"/>
      <c r="BN402" s="535"/>
    </row>
    <row r="403" spans="2:66" x14ac:dyDescent="0.25">
      <c r="B403" s="535"/>
      <c r="C403" s="535"/>
      <c r="D403" s="535"/>
      <c r="E403" s="535"/>
      <c r="F403" s="535"/>
      <c r="G403" s="535"/>
      <c r="H403" s="535"/>
      <c r="I403" s="535"/>
      <c r="J403" s="535"/>
      <c r="K403" s="535"/>
      <c r="L403" s="1006"/>
      <c r="BI403" s="535"/>
      <c r="BJ403" s="535"/>
      <c r="BK403" s="535"/>
      <c r="BL403" s="535"/>
      <c r="BM403" s="535"/>
      <c r="BN403" s="535"/>
    </row>
    <row r="404" spans="2:66" x14ac:dyDescent="0.25">
      <c r="B404" s="535"/>
      <c r="C404" s="535"/>
      <c r="D404" s="535"/>
      <c r="E404" s="535"/>
      <c r="F404" s="535"/>
      <c r="G404" s="535"/>
      <c r="H404" s="535"/>
      <c r="I404" s="535"/>
      <c r="J404" s="535"/>
      <c r="K404" s="535"/>
      <c r="L404" s="1006"/>
      <c r="BI404" s="535"/>
      <c r="BJ404" s="535"/>
      <c r="BK404" s="535"/>
      <c r="BL404" s="535"/>
      <c r="BM404" s="535"/>
      <c r="BN404" s="535"/>
    </row>
    <row r="405" spans="2:66" x14ac:dyDescent="0.25">
      <c r="B405" s="535"/>
      <c r="C405" s="535"/>
      <c r="D405" s="535"/>
      <c r="E405" s="535"/>
      <c r="F405" s="535"/>
      <c r="G405" s="535"/>
      <c r="H405" s="535"/>
      <c r="I405" s="535"/>
      <c r="J405" s="535"/>
      <c r="K405" s="535"/>
      <c r="L405" s="1006"/>
      <c r="BI405" s="535"/>
      <c r="BJ405" s="535"/>
      <c r="BK405" s="535"/>
      <c r="BL405" s="535"/>
      <c r="BM405" s="535"/>
      <c r="BN405" s="535"/>
    </row>
    <row r="406" spans="2:66" x14ac:dyDescent="0.25">
      <c r="B406" s="535"/>
      <c r="C406" s="535"/>
      <c r="D406" s="535"/>
      <c r="E406" s="535"/>
      <c r="F406" s="535"/>
      <c r="G406" s="535"/>
      <c r="H406" s="535"/>
      <c r="I406" s="535"/>
      <c r="J406" s="535"/>
      <c r="K406" s="535"/>
      <c r="L406" s="1006"/>
      <c r="BI406" s="535"/>
      <c r="BJ406" s="535"/>
      <c r="BK406" s="535"/>
      <c r="BL406" s="535"/>
      <c r="BM406" s="535"/>
      <c r="BN406" s="535"/>
    </row>
    <row r="407" spans="2:66" x14ac:dyDescent="0.25">
      <c r="B407" s="535"/>
      <c r="C407" s="535"/>
      <c r="D407" s="535"/>
      <c r="E407" s="535"/>
      <c r="F407" s="535"/>
      <c r="G407" s="535"/>
      <c r="H407" s="535"/>
      <c r="I407" s="535"/>
      <c r="J407" s="535"/>
      <c r="K407" s="535"/>
      <c r="L407" s="1006"/>
      <c r="BI407" s="535"/>
      <c r="BJ407" s="535"/>
      <c r="BK407" s="535"/>
      <c r="BL407" s="535"/>
      <c r="BM407" s="535"/>
      <c r="BN407" s="535"/>
    </row>
    <row r="408" spans="2:66" x14ac:dyDescent="0.25">
      <c r="B408" s="535"/>
      <c r="C408" s="535"/>
      <c r="D408" s="535"/>
      <c r="E408" s="535"/>
      <c r="F408" s="535"/>
      <c r="G408" s="535"/>
      <c r="H408" s="535"/>
      <c r="I408" s="535"/>
      <c r="J408" s="535"/>
      <c r="K408" s="535"/>
      <c r="L408" s="1006"/>
      <c r="BI408" s="535"/>
      <c r="BJ408" s="535"/>
      <c r="BK408" s="535"/>
      <c r="BL408" s="535"/>
      <c r="BM408" s="535"/>
      <c r="BN408" s="535"/>
    </row>
    <row r="409" spans="2:66" x14ac:dyDescent="0.25">
      <c r="B409" s="535"/>
      <c r="C409" s="535"/>
      <c r="D409" s="535"/>
      <c r="E409" s="535"/>
      <c r="F409" s="535"/>
      <c r="G409" s="535"/>
      <c r="H409" s="535"/>
      <c r="I409" s="535"/>
      <c r="J409" s="535"/>
      <c r="K409" s="535"/>
      <c r="L409" s="1006"/>
      <c r="BI409" s="535"/>
      <c r="BJ409" s="535"/>
      <c r="BK409" s="535"/>
      <c r="BL409" s="535"/>
      <c r="BM409" s="535"/>
      <c r="BN409" s="535"/>
    </row>
    <row r="410" spans="2:66" x14ac:dyDescent="0.25">
      <c r="B410" s="535"/>
      <c r="C410" s="535"/>
      <c r="D410" s="535"/>
      <c r="E410" s="535"/>
      <c r="F410" s="535"/>
      <c r="G410" s="535"/>
      <c r="H410" s="535"/>
      <c r="I410" s="535"/>
      <c r="J410" s="535"/>
      <c r="K410" s="535"/>
      <c r="L410" s="1006"/>
      <c r="BI410" s="535"/>
      <c r="BJ410" s="535"/>
      <c r="BK410" s="535"/>
      <c r="BL410" s="535"/>
      <c r="BM410" s="535"/>
      <c r="BN410" s="535"/>
    </row>
    <row r="411" spans="2:66" x14ac:dyDescent="0.25">
      <c r="B411" s="535"/>
      <c r="C411" s="535"/>
      <c r="D411" s="535"/>
      <c r="E411" s="535"/>
      <c r="F411" s="535"/>
      <c r="G411" s="535"/>
      <c r="H411" s="535"/>
      <c r="I411" s="535"/>
      <c r="J411" s="535"/>
      <c r="K411" s="535"/>
      <c r="L411" s="1006"/>
      <c r="BI411" s="535"/>
      <c r="BJ411" s="535"/>
      <c r="BK411" s="535"/>
      <c r="BL411" s="535"/>
      <c r="BM411" s="535"/>
      <c r="BN411" s="535"/>
    </row>
    <row r="412" spans="2:66" x14ac:dyDescent="0.25">
      <c r="B412" s="535"/>
      <c r="C412" s="535"/>
      <c r="D412" s="535"/>
      <c r="E412" s="535"/>
      <c r="F412" s="535"/>
      <c r="G412" s="535"/>
      <c r="H412" s="535"/>
      <c r="I412" s="535"/>
      <c r="J412" s="535"/>
      <c r="K412" s="535"/>
      <c r="L412" s="1006"/>
      <c r="BI412" s="535"/>
      <c r="BJ412" s="535"/>
      <c r="BK412" s="535"/>
      <c r="BL412" s="535"/>
      <c r="BM412" s="535"/>
      <c r="BN412" s="535"/>
    </row>
    <row r="413" spans="2:66" x14ac:dyDescent="0.25">
      <c r="B413" s="535"/>
      <c r="C413" s="535"/>
      <c r="D413" s="535"/>
      <c r="E413" s="535"/>
      <c r="F413" s="535"/>
      <c r="G413" s="535"/>
      <c r="H413" s="535"/>
      <c r="I413" s="535"/>
      <c r="J413" s="535"/>
      <c r="K413" s="535"/>
      <c r="L413" s="1006"/>
      <c r="BI413" s="535"/>
      <c r="BJ413" s="535"/>
      <c r="BK413" s="535"/>
      <c r="BL413" s="535"/>
      <c r="BM413" s="535"/>
      <c r="BN413" s="535"/>
    </row>
    <row r="414" spans="2:66" x14ac:dyDescent="0.25">
      <c r="B414" s="535"/>
      <c r="C414" s="535"/>
      <c r="D414" s="535"/>
      <c r="E414" s="535"/>
      <c r="F414" s="535"/>
      <c r="G414" s="535"/>
      <c r="H414" s="535"/>
      <c r="I414" s="535"/>
      <c r="J414" s="535"/>
      <c r="K414" s="535"/>
      <c r="L414" s="1006"/>
      <c r="BI414" s="535"/>
      <c r="BJ414" s="535"/>
      <c r="BK414" s="535"/>
      <c r="BL414" s="535"/>
      <c r="BM414" s="535"/>
      <c r="BN414" s="535"/>
    </row>
    <row r="415" spans="2:66" x14ac:dyDescent="0.25">
      <c r="B415" s="535"/>
      <c r="C415" s="535"/>
      <c r="D415" s="535"/>
      <c r="E415" s="535"/>
      <c r="F415" s="535"/>
      <c r="G415" s="535"/>
      <c r="H415" s="535"/>
      <c r="I415" s="535"/>
      <c r="J415" s="535"/>
      <c r="K415" s="535"/>
      <c r="L415" s="1006"/>
      <c r="BI415" s="535"/>
      <c r="BJ415" s="535"/>
      <c r="BK415" s="535"/>
      <c r="BL415" s="535"/>
      <c r="BM415" s="535"/>
      <c r="BN415" s="535"/>
    </row>
    <row r="416" spans="2:66" x14ac:dyDescent="0.25">
      <c r="B416" s="535"/>
      <c r="C416" s="535"/>
      <c r="D416" s="535"/>
      <c r="E416" s="535"/>
      <c r="F416" s="535"/>
      <c r="G416" s="535"/>
      <c r="H416" s="535"/>
      <c r="I416" s="535"/>
      <c r="J416" s="535"/>
      <c r="K416" s="535"/>
      <c r="L416" s="1006"/>
      <c r="BI416" s="535"/>
      <c r="BJ416" s="535"/>
      <c r="BK416" s="535"/>
      <c r="BL416" s="535"/>
      <c r="BM416" s="535"/>
      <c r="BN416" s="535"/>
    </row>
    <row r="417" spans="2:66" x14ac:dyDescent="0.25">
      <c r="B417" s="535"/>
      <c r="C417" s="535"/>
      <c r="D417" s="535"/>
      <c r="E417" s="535"/>
      <c r="F417" s="535"/>
      <c r="G417" s="535"/>
      <c r="H417" s="535"/>
      <c r="I417" s="535"/>
      <c r="J417" s="535"/>
      <c r="K417" s="535"/>
      <c r="L417" s="1006"/>
      <c r="BI417" s="535"/>
      <c r="BJ417" s="535"/>
      <c r="BK417" s="535"/>
      <c r="BL417" s="535"/>
      <c r="BM417" s="535"/>
      <c r="BN417" s="535"/>
    </row>
    <row r="418" spans="2:66" x14ac:dyDescent="0.25">
      <c r="B418" s="535"/>
      <c r="C418" s="535"/>
      <c r="D418" s="535"/>
      <c r="E418" s="535"/>
      <c r="F418" s="535"/>
      <c r="G418" s="535"/>
      <c r="H418" s="535"/>
      <c r="I418" s="535"/>
      <c r="J418" s="535"/>
      <c r="K418" s="535"/>
      <c r="L418" s="1006"/>
      <c r="BI418" s="535"/>
      <c r="BJ418" s="535"/>
      <c r="BK418" s="535"/>
      <c r="BL418" s="535"/>
      <c r="BM418" s="535"/>
      <c r="BN418" s="535"/>
    </row>
    <row r="419" spans="2:66" x14ac:dyDescent="0.25">
      <c r="B419" s="535"/>
      <c r="C419" s="535"/>
      <c r="D419" s="535"/>
      <c r="E419" s="535"/>
      <c r="F419" s="535"/>
      <c r="G419" s="535"/>
      <c r="H419" s="535"/>
      <c r="I419" s="535"/>
      <c r="J419" s="535"/>
      <c r="K419" s="535"/>
      <c r="L419" s="1006"/>
      <c r="BI419" s="535"/>
      <c r="BJ419" s="535"/>
      <c r="BK419" s="535"/>
      <c r="BL419" s="535"/>
      <c r="BM419" s="535"/>
      <c r="BN419" s="535"/>
    </row>
    <row r="420" spans="2:66" x14ac:dyDescent="0.25">
      <c r="B420" s="535"/>
      <c r="C420" s="535"/>
      <c r="D420" s="535"/>
      <c r="E420" s="535"/>
      <c r="F420" s="535"/>
      <c r="G420" s="535"/>
      <c r="H420" s="535"/>
      <c r="I420" s="535"/>
      <c r="J420" s="535"/>
      <c r="K420" s="535"/>
      <c r="L420" s="1006"/>
      <c r="BI420" s="535"/>
      <c r="BJ420" s="535"/>
      <c r="BK420" s="535"/>
      <c r="BL420" s="535"/>
      <c r="BM420" s="535"/>
      <c r="BN420" s="535"/>
    </row>
    <row r="421" spans="2:66" x14ac:dyDescent="0.25">
      <c r="B421" s="535"/>
      <c r="C421" s="535"/>
      <c r="D421" s="535"/>
      <c r="E421" s="535"/>
      <c r="F421" s="535"/>
      <c r="G421" s="535"/>
      <c r="H421" s="535"/>
      <c r="I421" s="535"/>
      <c r="J421" s="535"/>
      <c r="K421" s="535"/>
      <c r="L421" s="1006"/>
      <c r="BI421" s="535"/>
      <c r="BJ421" s="535"/>
      <c r="BK421" s="535"/>
      <c r="BL421" s="535"/>
      <c r="BM421" s="535"/>
      <c r="BN421" s="535"/>
    </row>
    <row r="422" spans="2:66" x14ac:dyDescent="0.25">
      <c r="B422" s="535"/>
      <c r="C422" s="535"/>
      <c r="D422" s="535"/>
      <c r="E422" s="535"/>
      <c r="F422" s="535"/>
      <c r="G422" s="535"/>
      <c r="H422" s="535"/>
      <c r="I422" s="535"/>
      <c r="J422" s="535"/>
      <c r="K422" s="535"/>
      <c r="L422" s="1006"/>
      <c r="BI422" s="535"/>
      <c r="BJ422" s="535"/>
      <c r="BK422" s="535"/>
      <c r="BL422" s="535"/>
      <c r="BM422" s="535"/>
      <c r="BN422" s="535"/>
    </row>
    <row r="423" spans="2:66" x14ac:dyDescent="0.25">
      <c r="B423" s="535"/>
      <c r="C423" s="535"/>
      <c r="D423" s="535"/>
      <c r="E423" s="535"/>
      <c r="F423" s="535"/>
      <c r="G423" s="535"/>
      <c r="H423" s="535"/>
      <c r="I423" s="535"/>
      <c r="J423" s="535"/>
      <c r="K423" s="535"/>
      <c r="L423" s="1006"/>
      <c r="BI423" s="535"/>
      <c r="BJ423" s="535"/>
      <c r="BK423" s="535"/>
      <c r="BL423" s="535"/>
      <c r="BM423" s="535"/>
      <c r="BN423" s="535"/>
    </row>
    <row r="424" spans="2:66" x14ac:dyDescent="0.25">
      <c r="B424" s="535"/>
      <c r="C424" s="535"/>
      <c r="D424" s="535"/>
      <c r="E424" s="535"/>
      <c r="F424" s="535"/>
      <c r="G424" s="535"/>
      <c r="H424" s="535"/>
      <c r="I424" s="535"/>
      <c r="J424" s="535"/>
      <c r="K424" s="535"/>
      <c r="L424" s="1006"/>
      <c r="BI424" s="535"/>
      <c r="BJ424" s="535"/>
      <c r="BK424" s="535"/>
      <c r="BL424" s="535"/>
      <c r="BM424" s="535"/>
      <c r="BN424" s="535"/>
    </row>
    <row r="425" spans="2:66" x14ac:dyDescent="0.25">
      <c r="B425" s="535"/>
      <c r="C425" s="535"/>
      <c r="D425" s="535"/>
      <c r="E425" s="535"/>
      <c r="F425" s="535"/>
      <c r="G425" s="535"/>
      <c r="H425" s="535"/>
      <c r="I425" s="535"/>
      <c r="J425" s="535"/>
      <c r="K425" s="535"/>
      <c r="L425" s="1006"/>
      <c r="BI425" s="535"/>
      <c r="BJ425" s="535"/>
      <c r="BK425" s="535"/>
      <c r="BL425" s="535"/>
      <c r="BM425" s="535"/>
      <c r="BN425" s="535"/>
    </row>
    <row r="426" spans="2:66" x14ac:dyDescent="0.25">
      <c r="B426" s="535"/>
      <c r="C426" s="535"/>
      <c r="D426" s="535"/>
      <c r="E426" s="535"/>
      <c r="F426" s="535"/>
      <c r="G426" s="535"/>
      <c r="H426" s="535"/>
      <c r="I426" s="535"/>
      <c r="J426" s="535"/>
      <c r="K426" s="535"/>
      <c r="L426" s="1006"/>
      <c r="BI426" s="535"/>
      <c r="BJ426" s="535"/>
      <c r="BK426" s="535"/>
      <c r="BL426" s="535"/>
      <c r="BM426" s="535"/>
      <c r="BN426" s="535"/>
    </row>
    <row r="427" spans="2:66" x14ac:dyDescent="0.25">
      <c r="B427" s="535"/>
      <c r="C427" s="535"/>
      <c r="D427" s="535"/>
      <c r="E427" s="535"/>
      <c r="F427" s="535"/>
      <c r="G427" s="535"/>
      <c r="H427" s="535"/>
      <c r="I427" s="535"/>
      <c r="J427" s="535"/>
      <c r="K427" s="535"/>
      <c r="L427" s="1006"/>
      <c r="BI427" s="535"/>
      <c r="BJ427" s="535"/>
      <c r="BK427" s="535"/>
      <c r="BL427" s="535"/>
      <c r="BM427" s="535"/>
      <c r="BN427" s="535"/>
    </row>
    <row r="428" spans="2:66" x14ac:dyDescent="0.25">
      <c r="B428" s="535"/>
      <c r="C428" s="535"/>
      <c r="D428" s="535"/>
      <c r="E428" s="535"/>
      <c r="F428" s="535"/>
      <c r="G428" s="535"/>
      <c r="H428" s="535"/>
      <c r="I428" s="535"/>
      <c r="J428" s="535"/>
      <c r="K428" s="535"/>
      <c r="L428" s="1006"/>
      <c r="BI428" s="535"/>
      <c r="BJ428" s="535"/>
      <c r="BK428" s="535"/>
      <c r="BL428" s="535"/>
      <c r="BM428" s="535"/>
      <c r="BN428" s="535"/>
    </row>
    <row r="429" spans="2:66" x14ac:dyDescent="0.25">
      <c r="B429" s="535"/>
      <c r="C429" s="535"/>
      <c r="D429" s="535"/>
      <c r="E429" s="535"/>
      <c r="F429" s="535"/>
      <c r="G429" s="535"/>
      <c r="H429" s="535"/>
      <c r="I429" s="535"/>
      <c r="J429" s="535"/>
      <c r="K429" s="535"/>
      <c r="L429" s="1006"/>
      <c r="BI429" s="535"/>
      <c r="BJ429" s="535"/>
      <c r="BK429" s="535"/>
      <c r="BL429" s="535"/>
      <c r="BM429" s="535"/>
      <c r="BN429" s="535"/>
    </row>
    <row r="430" spans="2:66" x14ac:dyDescent="0.25">
      <c r="B430" s="535"/>
      <c r="C430" s="535"/>
      <c r="D430" s="535"/>
      <c r="E430" s="535"/>
      <c r="F430" s="535"/>
      <c r="G430" s="535"/>
      <c r="H430" s="535"/>
      <c r="I430" s="535"/>
      <c r="J430" s="535"/>
      <c r="K430" s="535"/>
      <c r="L430" s="1006"/>
      <c r="BI430" s="535"/>
      <c r="BJ430" s="535"/>
      <c r="BK430" s="535"/>
      <c r="BL430" s="535"/>
      <c r="BM430" s="535"/>
      <c r="BN430" s="535"/>
    </row>
    <row r="431" spans="2:66" x14ac:dyDescent="0.25">
      <c r="B431" s="535"/>
      <c r="C431" s="535"/>
      <c r="D431" s="535"/>
      <c r="E431" s="535"/>
      <c r="F431" s="535"/>
      <c r="G431" s="535"/>
      <c r="H431" s="535"/>
      <c r="I431" s="535"/>
      <c r="J431" s="535"/>
      <c r="K431" s="535"/>
      <c r="L431" s="1006"/>
      <c r="BI431" s="535"/>
      <c r="BJ431" s="535"/>
      <c r="BK431" s="535"/>
      <c r="BL431" s="535"/>
      <c r="BM431" s="535"/>
      <c r="BN431" s="535"/>
    </row>
    <row r="432" spans="2:66" x14ac:dyDescent="0.25">
      <c r="B432" s="535"/>
      <c r="C432" s="535"/>
      <c r="D432" s="535"/>
      <c r="E432" s="535"/>
      <c r="F432" s="535"/>
      <c r="G432" s="535"/>
      <c r="H432" s="535"/>
      <c r="I432" s="535"/>
      <c r="J432" s="535"/>
      <c r="K432" s="535"/>
      <c r="L432" s="1006"/>
      <c r="BI432" s="535"/>
      <c r="BJ432" s="535"/>
      <c r="BK432" s="535"/>
      <c r="BL432" s="535"/>
      <c r="BM432" s="535"/>
      <c r="BN432" s="535"/>
    </row>
    <row r="433" spans="2:66" x14ac:dyDescent="0.25">
      <c r="B433" s="535"/>
      <c r="C433" s="535"/>
      <c r="D433" s="535"/>
      <c r="E433" s="535"/>
      <c r="F433" s="535"/>
      <c r="G433" s="535"/>
      <c r="H433" s="535"/>
      <c r="I433" s="535"/>
      <c r="J433" s="535"/>
      <c r="K433" s="535"/>
      <c r="L433" s="1006"/>
      <c r="BI433" s="535"/>
      <c r="BJ433" s="535"/>
      <c r="BK433" s="535"/>
      <c r="BL433" s="535"/>
      <c r="BM433" s="535"/>
      <c r="BN433" s="535"/>
    </row>
    <row r="434" spans="2:66" x14ac:dyDescent="0.25">
      <c r="B434" s="535"/>
      <c r="C434" s="535"/>
      <c r="D434" s="535"/>
      <c r="E434" s="535"/>
      <c r="F434" s="535"/>
      <c r="G434" s="535"/>
      <c r="H434" s="535"/>
      <c r="I434" s="535"/>
      <c r="J434" s="535"/>
      <c r="K434" s="535"/>
      <c r="L434" s="1006"/>
      <c r="BI434" s="535"/>
      <c r="BJ434" s="535"/>
      <c r="BK434" s="535"/>
      <c r="BL434" s="535"/>
      <c r="BM434" s="535"/>
      <c r="BN434" s="535"/>
    </row>
    <row r="435" spans="2:66" x14ac:dyDescent="0.25">
      <c r="B435" s="535"/>
      <c r="C435" s="535"/>
      <c r="D435" s="535"/>
      <c r="E435" s="535"/>
      <c r="F435" s="535"/>
      <c r="G435" s="535"/>
      <c r="H435" s="535"/>
      <c r="I435" s="535"/>
      <c r="J435" s="535"/>
      <c r="K435" s="535"/>
      <c r="L435" s="1006"/>
      <c r="BI435" s="535"/>
      <c r="BJ435" s="535"/>
      <c r="BK435" s="535"/>
      <c r="BL435" s="535"/>
      <c r="BM435" s="535"/>
      <c r="BN435" s="535"/>
    </row>
    <row r="436" spans="2:66" x14ac:dyDescent="0.25">
      <c r="B436" s="535"/>
      <c r="C436" s="535"/>
      <c r="D436" s="535"/>
      <c r="E436" s="535"/>
      <c r="F436" s="535"/>
      <c r="G436" s="535"/>
      <c r="H436" s="535"/>
      <c r="I436" s="535"/>
      <c r="J436" s="535"/>
      <c r="K436" s="535"/>
      <c r="L436" s="1006"/>
      <c r="BI436" s="535"/>
      <c r="BJ436" s="535"/>
      <c r="BK436" s="535"/>
      <c r="BL436" s="535"/>
      <c r="BM436" s="535"/>
      <c r="BN436" s="535"/>
    </row>
    <row r="437" spans="2:66" x14ac:dyDescent="0.25">
      <c r="B437" s="535"/>
      <c r="C437" s="535"/>
      <c r="D437" s="535"/>
      <c r="E437" s="535"/>
      <c r="F437" s="535"/>
      <c r="G437" s="535"/>
      <c r="H437" s="535"/>
      <c r="I437" s="535"/>
      <c r="J437" s="535"/>
      <c r="K437" s="535"/>
      <c r="L437" s="1006"/>
      <c r="BI437" s="535"/>
      <c r="BJ437" s="535"/>
      <c r="BK437" s="535"/>
      <c r="BL437" s="535"/>
      <c r="BM437" s="535"/>
      <c r="BN437" s="535"/>
    </row>
    <row r="438" spans="2:66" x14ac:dyDescent="0.25">
      <c r="B438" s="535"/>
      <c r="C438" s="535"/>
      <c r="D438" s="535"/>
      <c r="E438" s="535"/>
      <c r="F438" s="535"/>
      <c r="G438" s="535"/>
      <c r="H438" s="535"/>
      <c r="I438" s="535"/>
      <c r="J438" s="535"/>
      <c r="K438" s="535"/>
      <c r="L438" s="1006"/>
      <c r="BI438" s="535"/>
      <c r="BJ438" s="535"/>
      <c r="BK438" s="535"/>
      <c r="BL438" s="535"/>
      <c r="BM438" s="535"/>
      <c r="BN438" s="535"/>
    </row>
    <row r="439" spans="2:66" x14ac:dyDescent="0.25">
      <c r="B439" s="535"/>
      <c r="C439" s="535"/>
      <c r="D439" s="535"/>
      <c r="E439" s="535"/>
      <c r="F439" s="535"/>
      <c r="G439" s="535"/>
      <c r="H439" s="535"/>
      <c r="I439" s="535"/>
      <c r="J439" s="535"/>
      <c r="K439" s="535"/>
      <c r="L439" s="1006"/>
      <c r="BI439" s="535"/>
      <c r="BJ439" s="535"/>
      <c r="BK439" s="535"/>
      <c r="BL439" s="535"/>
      <c r="BM439" s="535"/>
      <c r="BN439" s="535"/>
    </row>
    <row r="440" spans="2:66" x14ac:dyDescent="0.25">
      <c r="B440" s="535"/>
      <c r="C440" s="535"/>
      <c r="D440" s="535"/>
      <c r="E440" s="535"/>
      <c r="F440" s="535"/>
      <c r="G440" s="535"/>
      <c r="H440" s="535"/>
      <c r="I440" s="535"/>
      <c r="J440" s="535"/>
      <c r="K440" s="535"/>
      <c r="L440" s="1006"/>
      <c r="BI440" s="535"/>
      <c r="BJ440" s="535"/>
      <c r="BK440" s="535"/>
      <c r="BL440" s="535"/>
      <c r="BM440" s="535"/>
      <c r="BN440" s="535"/>
    </row>
    <row r="441" spans="2:66" x14ac:dyDescent="0.25">
      <c r="B441" s="535"/>
      <c r="C441" s="535"/>
      <c r="D441" s="535"/>
      <c r="E441" s="535"/>
      <c r="F441" s="535"/>
      <c r="G441" s="535"/>
      <c r="H441" s="535"/>
      <c r="I441" s="535"/>
      <c r="J441" s="535"/>
      <c r="K441" s="535"/>
      <c r="L441" s="1006"/>
      <c r="BI441" s="535"/>
      <c r="BJ441" s="535"/>
      <c r="BK441" s="535"/>
      <c r="BL441" s="535"/>
      <c r="BM441" s="535"/>
      <c r="BN441" s="535"/>
    </row>
    <row r="442" spans="2:66" x14ac:dyDescent="0.25">
      <c r="B442" s="535"/>
      <c r="C442" s="535"/>
      <c r="D442" s="535"/>
      <c r="E442" s="535"/>
      <c r="F442" s="535"/>
      <c r="G442" s="535"/>
      <c r="H442" s="535"/>
      <c r="I442" s="535"/>
      <c r="J442" s="535"/>
      <c r="K442" s="535"/>
      <c r="L442" s="1006"/>
      <c r="BI442" s="535"/>
      <c r="BJ442" s="535"/>
      <c r="BK442" s="535"/>
      <c r="BL442" s="535"/>
      <c r="BM442" s="535"/>
      <c r="BN442" s="535"/>
    </row>
    <row r="443" spans="2:66" x14ac:dyDescent="0.25">
      <c r="B443" s="535"/>
      <c r="C443" s="535"/>
      <c r="D443" s="535"/>
      <c r="E443" s="535"/>
      <c r="F443" s="535"/>
      <c r="G443" s="535"/>
      <c r="H443" s="535"/>
      <c r="I443" s="535"/>
      <c r="J443" s="535"/>
      <c r="K443" s="535"/>
      <c r="L443" s="1006"/>
      <c r="BI443" s="535"/>
      <c r="BJ443" s="535"/>
      <c r="BK443" s="535"/>
      <c r="BL443" s="535"/>
      <c r="BM443" s="535"/>
      <c r="BN443" s="535"/>
    </row>
    <row r="444" spans="2:66" x14ac:dyDescent="0.25">
      <c r="B444" s="535"/>
      <c r="C444" s="535"/>
      <c r="D444" s="535"/>
      <c r="E444" s="535"/>
      <c r="F444" s="535"/>
      <c r="G444" s="535"/>
      <c r="H444" s="535"/>
      <c r="I444" s="535"/>
      <c r="J444" s="535"/>
      <c r="K444" s="535"/>
      <c r="L444" s="1006"/>
      <c r="BI444" s="535"/>
      <c r="BJ444" s="535"/>
      <c r="BK444" s="535"/>
      <c r="BL444" s="535"/>
      <c r="BM444" s="535"/>
      <c r="BN444" s="535"/>
    </row>
    <row r="445" spans="2:66" x14ac:dyDescent="0.25">
      <c r="B445" s="535"/>
      <c r="C445" s="535"/>
      <c r="D445" s="535"/>
      <c r="E445" s="535"/>
      <c r="F445" s="535"/>
      <c r="G445" s="535"/>
      <c r="H445" s="535"/>
      <c r="I445" s="535"/>
      <c r="J445" s="535"/>
      <c r="K445" s="535"/>
      <c r="L445" s="1006"/>
      <c r="BI445" s="535"/>
      <c r="BJ445" s="535"/>
      <c r="BK445" s="535"/>
      <c r="BL445" s="535"/>
      <c r="BM445" s="535"/>
      <c r="BN445" s="535"/>
    </row>
    <row r="446" spans="2:66" x14ac:dyDescent="0.25">
      <c r="B446" s="535"/>
      <c r="C446" s="535"/>
      <c r="D446" s="535"/>
      <c r="E446" s="535"/>
      <c r="F446" s="535"/>
      <c r="G446" s="535"/>
      <c r="H446" s="535"/>
      <c r="I446" s="535"/>
      <c r="J446" s="535"/>
      <c r="K446" s="535"/>
      <c r="L446" s="1006"/>
      <c r="BI446" s="535"/>
      <c r="BJ446" s="535"/>
      <c r="BK446" s="535"/>
      <c r="BL446" s="535"/>
      <c r="BM446" s="535"/>
      <c r="BN446" s="535"/>
    </row>
    <row r="447" spans="2:66" x14ac:dyDescent="0.25">
      <c r="B447" s="535"/>
      <c r="C447" s="535"/>
      <c r="D447" s="535"/>
      <c r="E447" s="535"/>
      <c r="F447" s="535"/>
      <c r="G447" s="535"/>
      <c r="H447" s="535"/>
      <c r="I447" s="535"/>
      <c r="J447" s="535"/>
      <c r="K447" s="535"/>
      <c r="L447" s="1006"/>
      <c r="BI447" s="535"/>
      <c r="BJ447" s="535"/>
      <c r="BK447" s="535"/>
      <c r="BL447" s="535"/>
      <c r="BM447" s="535"/>
      <c r="BN447" s="535"/>
    </row>
    <row r="448" spans="2:66" x14ac:dyDescent="0.25">
      <c r="B448" s="535"/>
      <c r="C448" s="535"/>
      <c r="D448" s="535"/>
      <c r="E448" s="535"/>
      <c r="F448" s="535"/>
      <c r="G448" s="535"/>
      <c r="H448" s="535"/>
      <c r="I448" s="535"/>
      <c r="J448" s="535"/>
      <c r="K448" s="535"/>
      <c r="L448" s="1006"/>
      <c r="BI448" s="535"/>
      <c r="BJ448" s="535"/>
      <c r="BK448" s="535"/>
      <c r="BL448" s="535"/>
      <c r="BM448" s="535"/>
      <c r="BN448" s="535"/>
    </row>
    <row r="449" spans="2:66" x14ac:dyDescent="0.25">
      <c r="B449" s="535"/>
      <c r="C449" s="535"/>
      <c r="D449" s="535"/>
      <c r="E449" s="535"/>
      <c r="F449" s="535"/>
      <c r="G449" s="535"/>
      <c r="H449" s="535"/>
      <c r="I449" s="535"/>
      <c r="J449" s="535"/>
      <c r="K449" s="535"/>
      <c r="L449" s="1006"/>
      <c r="BI449" s="535"/>
      <c r="BJ449" s="535"/>
      <c r="BK449" s="535"/>
      <c r="BL449" s="535"/>
      <c r="BM449" s="535"/>
      <c r="BN449" s="535"/>
    </row>
    <row r="450" spans="2:66" x14ac:dyDescent="0.25">
      <c r="B450" s="535"/>
      <c r="C450" s="535"/>
      <c r="D450" s="535"/>
      <c r="E450" s="535"/>
      <c r="F450" s="535"/>
      <c r="G450" s="535"/>
      <c r="H450" s="535"/>
      <c r="I450" s="535"/>
      <c r="J450" s="535"/>
      <c r="K450" s="535"/>
      <c r="L450" s="1006"/>
      <c r="BI450" s="535"/>
      <c r="BJ450" s="535"/>
      <c r="BK450" s="535"/>
      <c r="BL450" s="535"/>
      <c r="BM450" s="535"/>
      <c r="BN450" s="535"/>
    </row>
    <row r="451" spans="2:66" x14ac:dyDescent="0.25">
      <c r="B451" s="535"/>
      <c r="C451" s="535"/>
      <c r="D451" s="535"/>
      <c r="E451" s="535"/>
      <c r="F451" s="535"/>
      <c r="G451" s="535"/>
      <c r="H451" s="535"/>
      <c r="I451" s="535"/>
      <c r="J451" s="535"/>
      <c r="K451" s="535"/>
      <c r="L451" s="1006"/>
      <c r="BI451" s="535"/>
      <c r="BJ451" s="535"/>
      <c r="BK451" s="535"/>
      <c r="BL451" s="535"/>
      <c r="BM451" s="535"/>
      <c r="BN451" s="535"/>
    </row>
    <row r="452" spans="2:66" x14ac:dyDescent="0.25">
      <c r="B452" s="535"/>
      <c r="C452" s="535"/>
      <c r="D452" s="535"/>
      <c r="E452" s="535"/>
      <c r="F452" s="535"/>
      <c r="G452" s="535"/>
      <c r="H452" s="535"/>
      <c r="I452" s="535"/>
      <c r="J452" s="535"/>
      <c r="K452" s="535"/>
      <c r="L452" s="1006"/>
      <c r="BI452" s="535"/>
      <c r="BJ452" s="535"/>
      <c r="BK452" s="535"/>
      <c r="BL452" s="535"/>
      <c r="BM452" s="535"/>
      <c r="BN452" s="535"/>
    </row>
    <row r="453" spans="2:66" x14ac:dyDescent="0.25">
      <c r="B453" s="535"/>
      <c r="C453" s="535"/>
      <c r="D453" s="535"/>
      <c r="E453" s="535"/>
      <c r="F453" s="535"/>
      <c r="G453" s="535"/>
      <c r="H453" s="535"/>
      <c r="I453" s="535"/>
      <c r="J453" s="535"/>
      <c r="K453" s="535"/>
      <c r="L453" s="1006"/>
      <c r="BI453" s="535"/>
      <c r="BJ453" s="535"/>
      <c r="BK453" s="535"/>
      <c r="BL453" s="535"/>
      <c r="BM453" s="535"/>
      <c r="BN453" s="535"/>
    </row>
    <row r="454" spans="2:66" x14ac:dyDescent="0.25">
      <c r="B454" s="535"/>
      <c r="C454" s="535"/>
      <c r="D454" s="535"/>
      <c r="E454" s="535"/>
      <c r="F454" s="535"/>
      <c r="G454" s="535"/>
      <c r="H454" s="535"/>
      <c r="I454" s="535"/>
      <c r="J454" s="535"/>
      <c r="K454" s="535"/>
      <c r="L454" s="1006"/>
      <c r="BI454" s="535"/>
      <c r="BJ454" s="535"/>
      <c r="BK454" s="535"/>
      <c r="BL454" s="535"/>
      <c r="BM454" s="535"/>
      <c r="BN454" s="535"/>
    </row>
    <row r="455" spans="2:66" x14ac:dyDescent="0.25">
      <c r="B455" s="535"/>
      <c r="C455" s="535"/>
      <c r="D455" s="535"/>
      <c r="E455" s="535"/>
      <c r="F455" s="535"/>
      <c r="G455" s="535"/>
      <c r="H455" s="535"/>
      <c r="I455" s="535"/>
      <c r="J455" s="535"/>
      <c r="K455" s="535"/>
      <c r="L455" s="1006"/>
      <c r="BI455" s="535"/>
      <c r="BJ455" s="535"/>
      <c r="BK455" s="535"/>
      <c r="BL455" s="535"/>
      <c r="BM455" s="535"/>
      <c r="BN455" s="535"/>
    </row>
    <row r="456" spans="2:66" x14ac:dyDescent="0.25">
      <c r="B456" s="535"/>
      <c r="C456" s="535"/>
      <c r="D456" s="535"/>
      <c r="E456" s="535"/>
      <c r="F456" s="535"/>
      <c r="G456" s="535"/>
      <c r="H456" s="535"/>
      <c r="I456" s="535"/>
      <c r="J456" s="535"/>
      <c r="K456" s="535"/>
      <c r="L456" s="1006"/>
      <c r="BI456" s="535"/>
      <c r="BJ456" s="535"/>
      <c r="BK456" s="535"/>
      <c r="BL456" s="535"/>
      <c r="BM456" s="535"/>
      <c r="BN456" s="535"/>
    </row>
    <row r="457" spans="2:66" x14ac:dyDescent="0.25">
      <c r="B457" s="535"/>
      <c r="C457" s="535"/>
      <c r="D457" s="535"/>
      <c r="E457" s="535"/>
      <c r="F457" s="535"/>
      <c r="G457" s="535"/>
      <c r="H457" s="535"/>
      <c r="I457" s="535"/>
      <c r="J457" s="535"/>
      <c r="K457" s="535"/>
      <c r="L457" s="1006"/>
      <c r="BI457" s="535"/>
      <c r="BJ457" s="535"/>
      <c r="BK457" s="535"/>
      <c r="BL457" s="535"/>
      <c r="BM457" s="535"/>
      <c r="BN457" s="535"/>
    </row>
    <row r="458" spans="2:66" x14ac:dyDescent="0.25">
      <c r="B458" s="535"/>
      <c r="C458" s="535"/>
      <c r="D458" s="535"/>
      <c r="E458" s="535"/>
      <c r="F458" s="535"/>
      <c r="G458" s="535"/>
      <c r="H458" s="535"/>
      <c r="I458" s="535"/>
      <c r="J458" s="535"/>
      <c r="K458" s="535"/>
      <c r="L458" s="1006"/>
      <c r="BI458" s="535"/>
      <c r="BJ458" s="535"/>
      <c r="BK458" s="535"/>
      <c r="BL458" s="535"/>
      <c r="BM458" s="535"/>
      <c r="BN458" s="535"/>
    </row>
    <row r="459" spans="2:66" x14ac:dyDescent="0.25">
      <c r="B459" s="535"/>
      <c r="C459" s="535"/>
      <c r="D459" s="535"/>
      <c r="E459" s="535"/>
      <c r="F459" s="535"/>
      <c r="G459" s="535"/>
      <c r="H459" s="535"/>
      <c r="I459" s="535"/>
      <c r="J459" s="535"/>
      <c r="K459" s="535"/>
      <c r="L459" s="1006"/>
      <c r="BI459" s="535"/>
      <c r="BJ459" s="535"/>
      <c r="BK459" s="535"/>
      <c r="BL459" s="535"/>
      <c r="BM459" s="535"/>
      <c r="BN459" s="535"/>
    </row>
    <row r="460" spans="2:66" x14ac:dyDescent="0.25">
      <c r="B460" s="535"/>
      <c r="C460" s="535"/>
      <c r="D460" s="535"/>
      <c r="E460" s="535"/>
      <c r="F460" s="535"/>
      <c r="G460" s="535"/>
      <c r="H460" s="535"/>
      <c r="I460" s="535"/>
      <c r="J460" s="535"/>
      <c r="K460" s="535"/>
      <c r="L460" s="1006"/>
      <c r="BI460" s="535"/>
      <c r="BJ460" s="535"/>
      <c r="BK460" s="535"/>
      <c r="BL460" s="535"/>
      <c r="BM460" s="535"/>
      <c r="BN460" s="535"/>
    </row>
    <row r="461" spans="2:66" x14ac:dyDescent="0.25">
      <c r="B461" s="535"/>
      <c r="C461" s="535"/>
      <c r="D461" s="535"/>
      <c r="E461" s="535"/>
      <c r="F461" s="535"/>
      <c r="G461" s="535"/>
      <c r="H461" s="535"/>
      <c r="I461" s="535"/>
      <c r="J461" s="535"/>
      <c r="K461" s="535"/>
      <c r="L461" s="1006"/>
      <c r="BI461" s="535"/>
      <c r="BJ461" s="535"/>
      <c r="BK461" s="535"/>
      <c r="BL461" s="535"/>
      <c r="BM461" s="535"/>
      <c r="BN461" s="535"/>
    </row>
    <row r="462" spans="2:66" x14ac:dyDescent="0.25">
      <c r="B462" s="535"/>
      <c r="C462" s="535"/>
      <c r="D462" s="535"/>
      <c r="E462" s="535"/>
      <c r="F462" s="535"/>
      <c r="G462" s="535"/>
      <c r="H462" s="535"/>
      <c r="I462" s="535"/>
      <c r="J462" s="535"/>
      <c r="K462" s="535"/>
      <c r="L462" s="1006"/>
      <c r="BI462" s="535"/>
      <c r="BJ462" s="535"/>
      <c r="BK462" s="535"/>
      <c r="BL462" s="535"/>
      <c r="BM462" s="535"/>
      <c r="BN462" s="535"/>
    </row>
    <row r="463" spans="2:66" x14ac:dyDescent="0.25">
      <c r="B463" s="535"/>
      <c r="C463" s="535"/>
      <c r="D463" s="535"/>
      <c r="E463" s="535"/>
      <c r="F463" s="535"/>
      <c r="G463" s="535"/>
      <c r="H463" s="535"/>
      <c r="I463" s="535"/>
      <c r="J463" s="535"/>
      <c r="K463" s="535"/>
      <c r="L463" s="1006"/>
      <c r="BI463" s="535"/>
      <c r="BJ463" s="535"/>
      <c r="BK463" s="535"/>
      <c r="BL463" s="535"/>
      <c r="BM463" s="535"/>
      <c r="BN463" s="535"/>
    </row>
    <row r="464" spans="2:66" x14ac:dyDescent="0.25">
      <c r="B464" s="535"/>
      <c r="C464" s="535"/>
      <c r="D464" s="535"/>
      <c r="E464" s="535"/>
      <c r="F464" s="535"/>
      <c r="G464" s="535"/>
      <c r="H464" s="535"/>
      <c r="I464" s="535"/>
      <c r="J464" s="535"/>
      <c r="K464" s="535"/>
      <c r="L464" s="1006"/>
      <c r="BI464" s="535"/>
      <c r="BJ464" s="535"/>
      <c r="BK464" s="535"/>
      <c r="BL464" s="535"/>
      <c r="BM464" s="535"/>
      <c r="BN464" s="535"/>
    </row>
    <row r="465" spans="2:66" x14ac:dyDescent="0.25">
      <c r="B465" s="535"/>
      <c r="C465" s="535"/>
      <c r="D465" s="535"/>
      <c r="E465" s="535"/>
      <c r="F465" s="535"/>
      <c r="G465" s="535"/>
      <c r="H465" s="535"/>
      <c r="I465" s="535"/>
      <c r="J465" s="535"/>
      <c r="K465" s="535"/>
      <c r="L465" s="1006"/>
      <c r="BI465" s="535"/>
      <c r="BJ465" s="535"/>
      <c r="BK465" s="535"/>
      <c r="BL465" s="535"/>
      <c r="BM465" s="535"/>
      <c r="BN465" s="535"/>
    </row>
    <row r="466" spans="2:66" x14ac:dyDescent="0.25">
      <c r="B466" s="535"/>
      <c r="C466" s="535"/>
      <c r="D466" s="535"/>
      <c r="E466" s="535"/>
      <c r="F466" s="535"/>
      <c r="G466" s="535"/>
      <c r="H466" s="535"/>
      <c r="I466" s="535"/>
      <c r="J466" s="535"/>
      <c r="K466" s="535"/>
      <c r="L466" s="1006"/>
      <c r="BI466" s="535"/>
      <c r="BJ466" s="535"/>
      <c r="BK466" s="535"/>
      <c r="BL466" s="535"/>
      <c r="BM466" s="535"/>
      <c r="BN466" s="535"/>
    </row>
    <row r="467" spans="2:66" x14ac:dyDescent="0.25">
      <c r="B467" s="535"/>
      <c r="C467" s="535"/>
      <c r="D467" s="535"/>
      <c r="E467" s="535"/>
      <c r="F467" s="535"/>
      <c r="G467" s="535"/>
      <c r="H467" s="535"/>
      <c r="I467" s="535"/>
      <c r="J467" s="535"/>
      <c r="K467" s="535"/>
      <c r="L467" s="1006"/>
      <c r="BI467" s="535"/>
      <c r="BJ467" s="535"/>
      <c r="BK467" s="535"/>
      <c r="BL467" s="535"/>
      <c r="BM467" s="535"/>
      <c r="BN467" s="535"/>
    </row>
    <row r="468" spans="2:66" x14ac:dyDescent="0.25">
      <c r="B468" s="535"/>
      <c r="C468" s="535"/>
      <c r="D468" s="535"/>
      <c r="E468" s="535"/>
      <c r="F468" s="535"/>
      <c r="G468" s="535"/>
      <c r="H468" s="535"/>
      <c r="I468" s="535"/>
      <c r="J468" s="535"/>
      <c r="K468" s="535"/>
      <c r="L468" s="1006"/>
      <c r="BI468" s="535"/>
      <c r="BJ468" s="535"/>
      <c r="BK468" s="535"/>
      <c r="BL468" s="535"/>
      <c r="BM468" s="535"/>
      <c r="BN468" s="535"/>
    </row>
    <row r="469" spans="2:66" x14ac:dyDescent="0.25">
      <c r="B469" s="535"/>
      <c r="C469" s="535"/>
      <c r="D469" s="535"/>
      <c r="E469" s="535"/>
      <c r="F469" s="535"/>
      <c r="G469" s="535"/>
      <c r="H469" s="535"/>
      <c r="I469" s="535"/>
      <c r="J469" s="535"/>
      <c r="K469" s="535"/>
      <c r="L469" s="1006"/>
      <c r="BI469" s="535"/>
      <c r="BJ469" s="535"/>
      <c r="BK469" s="535"/>
      <c r="BL469" s="535"/>
      <c r="BM469" s="535"/>
      <c r="BN469" s="535"/>
    </row>
    <row r="470" spans="2:66" x14ac:dyDescent="0.25">
      <c r="B470" s="535"/>
      <c r="C470" s="535"/>
      <c r="D470" s="535"/>
      <c r="E470" s="535"/>
      <c r="F470" s="535"/>
      <c r="G470" s="535"/>
      <c r="H470" s="535"/>
      <c r="I470" s="535"/>
      <c r="J470" s="535"/>
      <c r="K470" s="535"/>
      <c r="L470" s="1006"/>
      <c r="BI470" s="535"/>
      <c r="BJ470" s="535"/>
      <c r="BK470" s="535"/>
      <c r="BL470" s="535"/>
      <c r="BM470" s="535"/>
      <c r="BN470" s="535"/>
    </row>
    <row r="471" spans="2:66" x14ac:dyDescent="0.25">
      <c r="B471" s="535"/>
      <c r="C471" s="535"/>
      <c r="D471" s="535"/>
      <c r="E471" s="535"/>
      <c r="F471" s="535"/>
      <c r="G471" s="535"/>
      <c r="H471" s="535"/>
      <c r="I471" s="535"/>
      <c r="J471" s="535"/>
      <c r="K471" s="535"/>
      <c r="L471" s="1006"/>
      <c r="BI471" s="535"/>
      <c r="BJ471" s="535"/>
      <c r="BK471" s="535"/>
      <c r="BL471" s="535"/>
      <c r="BM471" s="535"/>
      <c r="BN471" s="535"/>
    </row>
    <row r="472" spans="2:66" x14ac:dyDescent="0.25">
      <c r="B472" s="535"/>
      <c r="C472" s="535"/>
      <c r="D472" s="535"/>
      <c r="E472" s="535"/>
      <c r="F472" s="535"/>
      <c r="G472" s="535"/>
      <c r="H472" s="535"/>
      <c r="I472" s="535"/>
      <c r="J472" s="535"/>
      <c r="K472" s="535"/>
      <c r="L472" s="1006"/>
      <c r="BI472" s="535"/>
      <c r="BJ472" s="535"/>
      <c r="BK472" s="535"/>
      <c r="BL472" s="535"/>
      <c r="BM472" s="535"/>
      <c r="BN472" s="535"/>
    </row>
    <row r="473" spans="2:66" x14ac:dyDescent="0.25">
      <c r="B473" s="535"/>
      <c r="C473" s="535"/>
      <c r="D473" s="535"/>
      <c r="E473" s="535"/>
      <c r="F473" s="535"/>
      <c r="G473" s="535"/>
      <c r="H473" s="535"/>
      <c r="I473" s="535"/>
      <c r="J473" s="535"/>
      <c r="K473" s="535"/>
      <c r="L473" s="1006"/>
      <c r="BI473" s="535"/>
      <c r="BJ473" s="535"/>
      <c r="BK473" s="535"/>
      <c r="BL473" s="535"/>
      <c r="BM473" s="535"/>
      <c r="BN473" s="535"/>
    </row>
    <row r="474" spans="2:66" x14ac:dyDescent="0.25">
      <c r="B474" s="535"/>
      <c r="C474" s="535"/>
      <c r="D474" s="535"/>
      <c r="E474" s="535"/>
      <c r="F474" s="535"/>
      <c r="G474" s="535"/>
      <c r="H474" s="535"/>
      <c r="I474" s="535"/>
      <c r="J474" s="535"/>
      <c r="K474" s="535"/>
      <c r="L474" s="1006"/>
      <c r="BI474" s="535"/>
      <c r="BJ474" s="535"/>
      <c r="BK474" s="535"/>
      <c r="BL474" s="535"/>
      <c r="BM474" s="535"/>
      <c r="BN474" s="535"/>
    </row>
    <row r="475" spans="2:66" x14ac:dyDescent="0.25">
      <c r="B475" s="535"/>
      <c r="C475" s="535"/>
      <c r="D475" s="535"/>
      <c r="E475" s="535"/>
      <c r="F475" s="535"/>
      <c r="G475" s="535"/>
      <c r="H475" s="535"/>
      <c r="I475" s="535"/>
      <c r="J475" s="535"/>
      <c r="K475" s="535"/>
      <c r="L475" s="1006"/>
      <c r="BI475" s="535"/>
      <c r="BJ475" s="535"/>
      <c r="BK475" s="535"/>
      <c r="BL475" s="535"/>
      <c r="BM475" s="535"/>
      <c r="BN475" s="535"/>
    </row>
    <row r="476" spans="2:66" x14ac:dyDescent="0.25">
      <c r="B476" s="535"/>
      <c r="C476" s="535"/>
      <c r="D476" s="535"/>
      <c r="E476" s="535"/>
      <c r="F476" s="535"/>
      <c r="G476" s="535"/>
      <c r="H476" s="535"/>
      <c r="I476" s="535"/>
      <c r="J476" s="535"/>
      <c r="K476" s="535"/>
      <c r="L476" s="1006"/>
      <c r="BI476" s="535"/>
      <c r="BJ476" s="535"/>
      <c r="BK476" s="535"/>
      <c r="BL476" s="535"/>
      <c r="BM476" s="535"/>
      <c r="BN476" s="535"/>
    </row>
    <row r="477" spans="2:66" x14ac:dyDescent="0.25">
      <c r="B477" s="535"/>
      <c r="C477" s="535"/>
      <c r="D477" s="535"/>
      <c r="E477" s="535"/>
      <c r="F477" s="535"/>
      <c r="G477" s="535"/>
      <c r="H477" s="535"/>
      <c r="I477" s="535"/>
      <c r="J477" s="535"/>
      <c r="K477" s="535"/>
      <c r="L477" s="1006"/>
      <c r="BI477" s="535"/>
      <c r="BJ477" s="535"/>
      <c r="BK477" s="535"/>
      <c r="BL477" s="535"/>
      <c r="BM477" s="535"/>
      <c r="BN477" s="535"/>
    </row>
    <row r="478" spans="2:66" x14ac:dyDescent="0.25">
      <c r="B478" s="535"/>
      <c r="C478" s="535"/>
      <c r="D478" s="535"/>
      <c r="E478" s="535"/>
      <c r="F478" s="535"/>
      <c r="G478" s="535"/>
      <c r="H478" s="535"/>
      <c r="I478" s="535"/>
      <c r="J478" s="535"/>
      <c r="K478" s="535"/>
      <c r="L478" s="1006"/>
      <c r="BI478" s="535"/>
      <c r="BJ478" s="535"/>
      <c r="BK478" s="535"/>
      <c r="BL478" s="535"/>
      <c r="BM478" s="535"/>
      <c r="BN478" s="535"/>
    </row>
    <row r="479" spans="2:66" x14ac:dyDescent="0.25">
      <c r="B479" s="535"/>
      <c r="C479" s="535"/>
      <c r="D479" s="535"/>
      <c r="E479" s="535"/>
      <c r="F479" s="535"/>
      <c r="G479" s="535"/>
      <c r="H479" s="535"/>
      <c r="I479" s="535"/>
      <c r="J479" s="535"/>
      <c r="K479" s="535"/>
      <c r="L479" s="1006"/>
      <c r="BI479" s="535"/>
      <c r="BJ479" s="535"/>
      <c r="BK479" s="535"/>
      <c r="BL479" s="535"/>
      <c r="BM479" s="535"/>
      <c r="BN479" s="535"/>
    </row>
    <row r="480" spans="2:66" x14ac:dyDescent="0.25">
      <c r="B480" s="535"/>
      <c r="C480" s="535"/>
      <c r="D480" s="535"/>
      <c r="E480" s="535"/>
      <c r="F480" s="535"/>
      <c r="G480" s="535"/>
      <c r="H480" s="535"/>
      <c r="I480" s="535"/>
      <c r="J480" s="535"/>
      <c r="K480" s="535"/>
      <c r="L480" s="1006"/>
      <c r="BI480" s="535"/>
      <c r="BJ480" s="535"/>
      <c r="BK480" s="535"/>
      <c r="BL480" s="535"/>
      <c r="BM480" s="535"/>
      <c r="BN480" s="535"/>
    </row>
    <row r="481" spans="2:66" x14ac:dyDescent="0.25">
      <c r="B481" s="535"/>
      <c r="C481" s="535"/>
      <c r="D481" s="535"/>
      <c r="E481" s="535"/>
      <c r="F481" s="535"/>
      <c r="G481" s="535"/>
      <c r="H481" s="535"/>
      <c r="I481" s="535"/>
      <c r="J481" s="535"/>
      <c r="K481" s="535"/>
      <c r="L481" s="1006"/>
      <c r="BI481" s="535"/>
      <c r="BJ481" s="535"/>
      <c r="BK481" s="535"/>
      <c r="BL481" s="535"/>
      <c r="BM481" s="535"/>
      <c r="BN481" s="535"/>
    </row>
    <row r="482" spans="2:66" x14ac:dyDescent="0.25">
      <c r="B482" s="535"/>
      <c r="C482" s="535"/>
      <c r="D482" s="535"/>
      <c r="E482" s="535"/>
      <c r="F482" s="535"/>
      <c r="G482" s="535"/>
      <c r="H482" s="535"/>
      <c r="I482" s="535"/>
      <c r="J482" s="535"/>
      <c r="K482" s="535"/>
      <c r="L482" s="1006"/>
      <c r="BI482" s="535"/>
      <c r="BJ482" s="535"/>
      <c r="BK482" s="535"/>
      <c r="BL482" s="535"/>
      <c r="BM482" s="535"/>
      <c r="BN482" s="535"/>
    </row>
    <row r="483" spans="2:66" x14ac:dyDescent="0.25">
      <c r="B483" s="535"/>
      <c r="C483" s="535"/>
      <c r="D483" s="535"/>
      <c r="E483" s="535"/>
      <c r="F483" s="535"/>
      <c r="G483" s="535"/>
      <c r="H483" s="535"/>
      <c r="I483" s="535"/>
      <c r="J483" s="535"/>
      <c r="K483" s="535"/>
      <c r="L483" s="1006"/>
      <c r="BI483" s="535"/>
      <c r="BJ483" s="535"/>
      <c r="BK483" s="535"/>
      <c r="BL483" s="535"/>
      <c r="BM483" s="535"/>
      <c r="BN483" s="535"/>
    </row>
    <row r="484" spans="2:66" x14ac:dyDescent="0.25">
      <c r="B484" s="535"/>
      <c r="C484" s="535"/>
      <c r="D484" s="535"/>
      <c r="E484" s="535"/>
      <c r="F484" s="535"/>
      <c r="G484" s="535"/>
      <c r="H484" s="535"/>
      <c r="I484" s="535"/>
      <c r="J484" s="535"/>
      <c r="K484" s="535"/>
      <c r="L484" s="1006"/>
      <c r="BI484" s="535"/>
      <c r="BJ484" s="535"/>
      <c r="BK484" s="535"/>
      <c r="BL484" s="535"/>
      <c r="BM484" s="535"/>
      <c r="BN484" s="535"/>
    </row>
    <row r="485" spans="2:66" x14ac:dyDescent="0.25">
      <c r="B485" s="535"/>
      <c r="C485" s="535"/>
      <c r="D485" s="535"/>
      <c r="E485" s="535"/>
      <c r="F485" s="535"/>
      <c r="G485" s="535"/>
      <c r="H485" s="535"/>
      <c r="I485" s="535"/>
      <c r="J485" s="535"/>
      <c r="K485" s="535"/>
      <c r="L485" s="1006"/>
      <c r="BI485" s="535"/>
      <c r="BJ485" s="535"/>
      <c r="BK485" s="535"/>
      <c r="BL485" s="535"/>
      <c r="BM485" s="535"/>
      <c r="BN485" s="535"/>
    </row>
    <row r="486" spans="2:66" x14ac:dyDescent="0.25">
      <c r="B486" s="535"/>
      <c r="C486" s="535"/>
      <c r="D486" s="535"/>
      <c r="E486" s="535"/>
      <c r="F486" s="535"/>
      <c r="G486" s="535"/>
      <c r="H486" s="535"/>
      <c r="I486" s="535"/>
      <c r="J486" s="535"/>
      <c r="K486" s="535"/>
      <c r="L486" s="1006"/>
      <c r="BI486" s="535"/>
      <c r="BJ486" s="535"/>
      <c r="BK486" s="535"/>
      <c r="BL486" s="535"/>
      <c r="BM486" s="535"/>
      <c r="BN486" s="535"/>
    </row>
    <row r="487" spans="2:66" x14ac:dyDescent="0.25">
      <c r="B487" s="535"/>
      <c r="C487" s="535"/>
      <c r="D487" s="535"/>
      <c r="E487" s="535"/>
      <c r="F487" s="535"/>
      <c r="G487" s="535"/>
      <c r="H487" s="535"/>
      <c r="I487" s="535"/>
      <c r="J487" s="535"/>
      <c r="K487" s="535"/>
      <c r="L487" s="1006"/>
      <c r="BI487" s="535"/>
      <c r="BJ487" s="535"/>
      <c r="BK487" s="535"/>
      <c r="BL487" s="535"/>
      <c r="BM487" s="535"/>
      <c r="BN487" s="535"/>
    </row>
    <row r="488" spans="2:66" x14ac:dyDescent="0.25">
      <c r="B488" s="535"/>
      <c r="C488" s="535"/>
      <c r="D488" s="535"/>
      <c r="E488" s="535"/>
      <c r="F488" s="535"/>
      <c r="G488" s="535"/>
      <c r="H488" s="535"/>
      <c r="I488" s="535"/>
      <c r="J488" s="535"/>
      <c r="K488" s="535"/>
      <c r="L488" s="1006"/>
      <c r="BI488" s="535"/>
      <c r="BJ488" s="535"/>
      <c r="BK488" s="535"/>
      <c r="BL488" s="535"/>
      <c r="BM488" s="535"/>
      <c r="BN488" s="535"/>
    </row>
    <row r="489" spans="2:66" x14ac:dyDescent="0.25">
      <c r="B489" s="535"/>
      <c r="C489" s="535"/>
      <c r="D489" s="535"/>
      <c r="E489" s="535"/>
      <c r="F489" s="535"/>
      <c r="G489" s="535"/>
      <c r="H489" s="535"/>
      <c r="I489" s="535"/>
      <c r="J489" s="535"/>
      <c r="K489" s="535"/>
      <c r="L489" s="1006"/>
      <c r="BI489" s="535"/>
      <c r="BJ489" s="535"/>
      <c r="BK489" s="535"/>
      <c r="BL489" s="535"/>
      <c r="BM489" s="535"/>
      <c r="BN489" s="535"/>
    </row>
    <row r="490" spans="2:66" x14ac:dyDescent="0.25">
      <c r="B490" s="535"/>
      <c r="C490" s="535"/>
      <c r="D490" s="535"/>
      <c r="E490" s="535"/>
      <c r="F490" s="535"/>
      <c r="G490" s="535"/>
      <c r="H490" s="535"/>
      <c r="I490" s="535"/>
      <c r="J490" s="535"/>
      <c r="K490" s="535"/>
      <c r="L490" s="1006"/>
      <c r="BI490" s="535"/>
      <c r="BJ490" s="535"/>
      <c r="BK490" s="535"/>
      <c r="BL490" s="535"/>
      <c r="BM490" s="535"/>
      <c r="BN490" s="535"/>
    </row>
    <row r="491" spans="2:66" x14ac:dyDescent="0.25">
      <c r="B491" s="535"/>
      <c r="C491" s="535"/>
      <c r="D491" s="535"/>
      <c r="E491" s="535"/>
      <c r="F491" s="535"/>
      <c r="G491" s="535"/>
      <c r="H491" s="535"/>
      <c r="I491" s="535"/>
      <c r="J491" s="535"/>
      <c r="K491" s="535"/>
      <c r="L491" s="1006"/>
      <c r="BI491" s="535"/>
      <c r="BJ491" s="535"/>
      <c r="BK491" s="535"/>
      <c r="BL491" s="535"/>
      <c r="BM491" s="535"/>
      <c r="BN491" s="535"/>
    </row>
    <row r="492" spans="2:66" x14ac:dyDescent="0.25">
      <c r="B492" s="535"/>
      <c r="C492" s="535"/>
      <c r="D492" s="535"/>
      <c r="E492" s="535"/>
      <c r="F492" s="535"/>
      <c r="G492" s="535"/>
      <c r="H492" s="535"/>
      <c r="I492" s="535"/>
      <c r="J492" s="535"/>
      <c r="K492" s="535"/>
      <c r="L492" s="1006"/>
      <c r="BI492" s="535"/>
      <c r="BJ492" s="535"/>
      <c r="BK492" s="535"/>
      <c r="BL492" s="535"/>
      <c r="BM492" s="535"/>
      <c r="BN492" s="535"/>
    </row>
    <row r="493" spans="2:66" x14ac:dyDescent="0.25">
      <c r="B493" s="535"/>
      <c r="C493" s="535"/>
      <c r="D493" s="535"/>
      <c r="E493" s="535"/>
      <c r="F493" s="535"/>
      <c r="G493" s="535"/>
      <c r="H493" s="535"/>
      <c r="I493" s="535"/>
      <c r="J493" s="535"/>
      <c r="K493" s="535"/>
      <c r="L493" s="1006"/>
      <c r="BI493" s="535"/>
      <c r="BJ493" s="535"/>
      <c r="BK493" s="535"/>
      <c r="BL493" s="535"/>
      <c r="BM493" s="535"/>
      <c r="BN493" s="535"/>
    </row>
    <row r="494" spans="2:66" x14ac:dyDescent="0.25">
      <c r="B494" s="535"/>
      <c r="C494" s="535"/>
      <c r="D494" s="535"/>
      <c r="E494" s="535"/>
      <c r="F494" s="535"/>
      <c r="G494" s="535"/>
      <c r="H494" s="535"/>
      <c r="I494" s="535"/>
      <c r="J494" s="535"/>
      <c r="K494" s="535"/>
      <c r="L494" s="1006"/>
      <c r="BI494" s="535"/>
      <c r="BJ494" s="535"/>
      <c r="BK494" s="535"/>
      <c r="BL494" s="535"/>
      <c r="BM494" s="535"/>
      <c r="BN494" s="535"/>
    </row>
    <row r="495" spans="2:66" x14ac:dyDescent="0.25">
      <c r="B495" s="535"/>
      <c r="C495" s="535"/>
      <c r="D495" s="535"/>
      <c r="E495" s="535"/>
      <c r="F495" s="535"/>
      <c r="G495" s="535"/>
      <c r="H495" s="535"/>
      <c r="I495" s="535"/>
      <c r="J495" s="535"/>
      <c r="K495" s="535"/>
      <c r="L495" s="1006"/>
      <c r="BI495" s="535"/>
      <c r="BJ495" s="535"/>
      <c r="BK495" s="535"/>
      <c r="BL495" s="535"/>
      <c r="BM495" s="535"/>
      <c r="BN495" s="535"/>
    </row>
    <row r="496" spans="2:66" x14ac:dyDescent="0.25">
      <c r="B496" s="535"/>
      <c r="C496" s="535"/>
      <c r="D496" s="535"/>
      <c r="E496" s="535"/>
      <c r="F496" s="535"/>
      <c r="G496" s="535"/>
      <c r="H496" s="535"/>
      <c r="I496" s="535"/>
      <c r="J496" s="535"/>
      <c r="K496" s="535"/>
      <c r="L496" s="1006"/>
      <c r="BI496" s="535"/>
      <c r="BJ496" s="535"/>
      <c r="BK496" s="535"/>
      <c r="BL496" s="535"/>
      <c r="BM496" s="535"/>
      <c r="BN496" s="535"/>
    </row>
    <row r="497" spans="2:66" x14ac:dyDescent="0.25">
      <c r="B497" s="535"/>
      <c r="C497" s="535"/>
      <c r="D497" s="535"/>
      <c r="E497" s="535"/>
      <c r="F497" s="535"/>
      <c r="G497" s="535"/>
      <c r="H497" s="535"/>
      <c r="I497" s="535"/>
      <c r="J497" s="535"/>
      <c r="K497" s="535"/>
      <c r="L497" s="1006"/>
      <c r="BI497" s="535"/>
      <c r="BJ497" s="535"/>
      <c r="BK497" s="535"/>
      <c r="BL497" s="535"/>
      <c r="BM497" s="535"/>
      <c r="BN497" s="535"/>
    </row>
    <row r="498" spans="2:66" x14ac:dyDescent="0.25">
      <c r="B498" s="535"/>
      <c r="C498" s="535"/>
      <c r="D498" s="535"/>
      <c r="E498" s="535"/>
      <c r="F498" s="535"/>
      <c r="G498" s="535"/>
      <c r="H498" s="535"/>
      <c r="I498" s="535"/>
      <c r="J498" s="535"/>
      <c r="K498" s="535"/>
      <c r="L498" s="1006"/>
      <c r="BI498" s="535"/>
      <c r="BJ498" s="535"/>
      <c r="BK498" s="535"/>
      <c r="BL498" s="535"/>
      <c r="BM498" s="535"/>
      <c r="BN498" s="535"/>
    </row>
    <row r="499" spans="2:66" x14ac:dyDescent="0.25">
      <c r="B499" s="535"/>
      <c r="C499" s="535"/>
      <c r="D499" s="535"/>
      <c r="E499" s="535"/>
      <c r="F499" s="535"/>
      <c r="G499" s="535"/>
      <c r="H499" s="535"/>
      <c r="I499" s="535"/>
      <c r="J499" s="535"/>
      <c r="K499" s="535"/>
      <c r="L499" s="1006"/>
      <c r="BI499" s="535"/>
      <c r="BJ499" s="535"/>
      <c r="BK499" s="535"/>
      <c r="BL499" s="535"/>
      <c r="BM499" s="535"/>
      <c r="BN499" s="535"/>
    </row>
    <row r="500" spans="2:66" x14ac:dyDescent="0.25">
      <c r="B500" s="535"/>
      <c r="C500" s="535"/>
      <c r="D500" s="535"/>
      <c r="E500" s="535"/>
      <c r="F500" s="535"/>
      <c r="G500" s="535"/>
      <c r="H500" s="535"/>
      <c r="I500" s="535"/>
      <c r="J500" s="535"/>
      <c r="K500" s="535"/>
      <c r="L500" s="1006"/>
      <c r="BI500" s="535"/>
      <c r="BJ500" s="535"/>
      <c r="BK500" s="535"/>
      <c r="BL500" s="535"/>
      <c r="BM500" s="535"/>
      <c r="BN500" s="535"/>
    </row>
    <row r="501" spans="2:66" x14ac:dyDescent="0.25">
      <c r="B501" s="535"/>
      <c r="C501" s="535"/>
      <c r="D501" s="535"/>
      <c r="E501" s="535"/>
      <c r="F501" s="535"/>
      <c r="G501" s="535"/>
      <c r="H501" s="535"/>
      <c r="I501" s="535"/>
      <c r="J501" s="535"/>
      <c r="K501" s="535"/>
      <c r="L501" s="1006"/>
      <c r="BI501" s="535"/>
      <c r="BJ501" s="535"/>
      <c r="BK501" s="535"/>
      <c r="BL501" s="535"/>
      <c r="BM501" s="535"/>
      <c r="BN501" s="535"/>
    </row>
    <row r="502" spans="2:66" x14ac:dyDescent="0.25">
      <c r="B502" s="535"/>
      <c r="C502" s="535"/>
      <c r="D502" s="535"/>
      <c r="E502" s="535"/>
      <c r="F502" s="535"/>
      <c r="G502" s="535"/>
      <c r="H502" s="535"/>
      <c r="I502" s="535"/>
      <c r="J502" s="535"/>
      <c r="K502" s="535"/>
      <c r="L502" s="1006"/>
      <c r="BI502" s="535"/>
      <c r="BJ502" s="535"/>
      <c r="BK502" s="535"/>
      <c r="BL502" s="535"/>
      <c r="BM502" s="535"/>
      <c r="BN502" s="535"/>
    </row>
    <row r="503" spans="2:66" x14ac:dyDescent="0.25">
      <c r="B503" s="535"/>
      <c r="C503" s="535"/>
      <c r="D503" s="535"/>
      <c r="E503" s="535"/>
      <c r="F503" s="535"/>
      <c r="G503" s="535"/>
      <c r="H503" s="535"/>
      <c r="I503" s="535"/>
      <c r="J503" s="535"/>
      <c r="K503" s="535"/>
      <c r="L503" s="1006"/>
      <c r="BI503" s="535"/>
      <c r="BJ503" s="535"/>
      <c r="BK503" s="535"/>
      <c r="BL503" s="535"/>
      <c r="BM503" s="535"/>
      <c r="BN503" s="535"/>
    </row>
    <row r="504" spans="2:66" x14ac:dyDescent="0.25">
      <c r="B504" s="535"/>
      <c r="C504" s="535"/>
      <c r="D504" s="535"/>
      <c r="E504" s="535"/>
      <c r="F504" s="535"/>
      <c r="G504" s="535"/>
      <c r="H504" s="535"/>
      <c r="I504" s="535"/>
      <c r="J504" s="535"/>
      <c r="K504" s="535"/>
      <c r="L504" s="1006"/>
      <c r="BI504" s="535"/>
      <c r="BJ504" s="535"/>
      <c r="BK504" s="535"/>
      <c r="BL504" s="535"/>
      <c r="BM504" s="535"/>
      <c r="BN504" s="535"/>
    </row>
    <row r="505" spans="2:66" x14ac:dyDescent="0.25">
      <c r="B505" s="535"/>
      <c r="C505" s="535"/>
      <c r="D505" s="535"/>
      <c r="E505" s="535"/>
      <c r="F505" s="535"/>
      <c r="G505" s="535"/>
      <c r="H505" s="535"/>
      <c r="I505" s="535"/>
      <c r="J505" s="535"/>
      <c r="K505" s="535"/>
      <c r="L505" s="1006"/>
      <c r="BI505" s="535"/>
      <c r="BJ505" s="535"/>
      <c r="BK505" s="535"/>
      <c r="BL505" s="535"/>
      <c r="BM505" s="535"/>
      <c r="BN505" s="535"/>
    </row>
    <row r="506" spans="2:66" x14ac:dyDescent="0.25">
      <c r="B506" s="535"/>
      <c r="C506" s="535"/>
      <c r="D506" s="535"/>
      <c r="E506" s="535"/>
      <c r="F506" s="535"/>
      <c r="G506" s="535"/>
      <c r="H506" s="535"/>
      <c r="I506" s="535"/>
      <c r="J506" s="535"/>
      <c r="K506" s="535"/>
      <c r="L506" s="1006"/>
      <c r="BI506" s="535"/>
      <c r="BJ506" s="535"/>
      <c r="BK506" s="535"/>
      <c r="BL506" s="535"/>
      <c r="BM506" s="535"/>
      <c r="BN506" s="535"/>
    </row>
    <row r="507" spans="2:66" x14ac:dyDescent="0.25">
      <c r="B507" s="535"/>
      <c r="C507" s="535"/>
      <c r="D507" s="535"/>
      <c r="E507" s="535"/>
      <c r="F507" s="535"/>
      <c r="G507" s="535"/>
      <c r="H507" s="535"/>
      <c r="I507" s="535"/>
      <c r="J507" s="535"/>
      <c r="K507" s="535"/>
      <c r="L507" s="1006"/>
      <c r="BI507" s="535"/>
      <c r="BJ507" s="535"/>
      <c r="BK507" s="535"/>
      <c r="BL507" s="535"/>
      <c r="BM507" s="535"/>
      <c r="BN507" s="535"/>
    </row>
    <row r="508" spans="2:66" x14ac:dyDescent="0.25">
      <c r="B508" s="535"/>
      <c r="C508" s="535"/>
      <c r="D508" s="535"/>
      <c r="E508" s="535"/>
      <c r="F508" s="535"/>
      <c r="G508" s="535"/>
      <c r="H508" s="535"/>
      <c r="I508" s="535"/>
      <c r="J508" s="535"/>
      <c r="K508" s="535"/>
      <c r="L508" s="1006"/>
      <c r="BI508" s="535"/>
      <c r="BJ508" s="535"/>
      <c r="BK508" s="535"/>
      <c r="BL508" s="535"/>
      <c r="BM508" s="535"/>
      <c r="BN508" s="535"/>
    </row>
    <row r="509" spans="2:66" x14ac:dyDescent="0.25">
      <c r="B509" s="535"/>
      <c r="C509" s="535"/>
      <c r="D509" s="535"/>
      <c r="E509" s="535"/>
      <c r="F509" s="535"/>
      <c r="G509" s="535"/>
      <c r="H509" s="535"/>
      <c r="I509" s="535"/>
      <c r="J509" s="535"/>
      <c r="K509" s="535"/>
      <c r="L509" s="1006"/>
      <c r="BI509" s="535"/>
      <c r="BJ509" s="535"/>
      <c r="BK509" s="535"/>
      <c r="BL509" s="535"/>
      <c r="BM509" s="535"/>
      <c r="BN509" s="535"/>
    </row>
    <row r="510" spans="2:66" x14ac:dyDescent="0.25">
      <c r="B510" s="535"/>
      <c r="C510" s="535"/>
      <c r="D510" s="535"/>
      <c r="E510" s="535"/>
      <c r="F510" s="535"/>
      <c r="G510" s="535"/>
      <c r="H510" s="535"/>
      <c r="I510" s="535"/>
      <c r="J510" s="535"/>
      <c r="K510" s="535"/>
      <c r="L510" s="1006"/>
      <c r="BI510" s="535"/>
      <c r="BJ510" s="535"/>
      <c r="BK510" s="535"/>
      <c r="BL510" s="535"/>
      <c r="BM510" s="535"/>
      <c r="BN510" s="535"/>
    </row>
    <row r="511" spans="2:66" x14ac:dyDescent="0.25">
      <c r="B511" s="535"/>
      <c r="C511" s="535"/>
      <c r="D511" s="535"/>
      <c r="E511" s="535"/>
      <c r="F511" s="535"/>
      <c r="G511" s="535"/>
      <c r="H511" s="535"/>
      <c r="I511" s="535"/>
      <c r="J511" s="535"/>
      <c r="K511" s="535"/>
      <c r="L511" s="1006"/>
      <c r="BI511" s="535"/>
      <c r="BJ511" s="535"/>
      <c r="BK511" s="535"/>
      <c r="BL511" s="535"/>
      <c r="BM511" s="535"/>
      <c r="BN511" s="535"/>
    </row>
    <row r="512" spans="2:66" x14ac:dyDescent="0.25">
      <c r="B512" s="535"/>
      <c r="C512" s="535"/>
      <c r="D512" s="535"/>
      <c r="E512" s="535"/>
      <c r="F512" s="535"/>
      <c r="G512" s="535"/>
      <c r="H512" s="535"/>
      <c r="I512" s="535"/>
      <c r="J512" s="535"/>
      <c r="K512" s="535"/>
      <c r="L512" s="1006"/>
      <c r="BI512" s="535"/>
      <c r="BJ512" s="535"/>
      <c r="BK512" s="535"/>
      <c r="BL512" s="535"/>
      <c r="BM512" s="535"/>
      <c r="BN512" s="535"/>
    </row>
    <row r="513" spans="2:66" x14ac:dyDescent="0.25">
      <c r="B513" s="535"/>
      <c r="C513" s="535"/>
      <c r="D513" s="535"/>
      <c r="E513" s="535"/>
      <c r="F513" s="535"/>
      <c r="G513" s="535"/>
      <c r="H513" s="535"/>
      <c r="I513" s="535"/>
      <c r="J513" s="535"/>
      <c r="K513" s="535"/>
      <c r="L513" s="1006"/>
      <c r="BI513" s="535"/>
      <c r="BJ513" s="535"/>
      <c r="BK513" s="535"/>
      <c r="BL513" s="535"/>
      <c r="BM513" s="535"/>
      <c r="BN513" s="535"/>
    </row>
    <row r="514" spans="2:66" x14ac:dyDescent="0.25">
      <c r="B514" s="535"/>
      <c r="C514" s="535"/>
      <c r="D514" s="535"/>
      <c r="E514" s="535"/>
      <c r="F514" s="535"/>
      <c r="G514" s="535"/>
      <c r="H514" s="535"/>
      <c r="I514" s="535"/>
      <c r="J514" s="535"/>
      <c r="K514" s="535"/>
      <c r="L514" s="1006"/>
      <c r="BI514" s="535"/>
      <c r="BJ514" s="535"/>
      <c r="BK514" s="535"/>
      <c r="BL514" s="535"/>
      <c r="BM514" s="535"/>
      <c r="BN514" s="535"/>
    </row>
    <row r="515" spans="2:66" x14ac:dyDescent="0.25">
      <c r="B515" s="535"/>
      <c r="C515" s="535"/>
      <c r="D515" s="535"/>
      <c r="E515" s="535"/>
      <c r="F515" s="535"/>
      <c r="G515" s="535"/>
      <c r="H515" s="535"/>
      <c r="I515" s="535"/>
      <c r="J515" s="535"/>
      <c r="K515" s="535"/>
      <c r="L515" s="1006"/>
      <c r="BI515" s="535"/>
      <c r="BJ515" s="535"/>
      <c r="BK515" s="535"/>
      <c r="BL515" s="535"/>
      <c r="BM515" s="535"/>
      <c r="BN515" s="535"/>
    </row>
    <row r="516" spans="2:66" x14ac:dyDescent="0.25">
      <c r="B516" s="535"/>
      <c r="C516" s="535"/>
      <c r="D516" s="535"/>
      <c r="E516" s="535"/>
      <c r="F516" s="535"/>
      <c r="G516" s="535"/>
      <c r="H516" s="535"/>
      <c r="I516" s="535"/>
      <c r="J516" s="535"/>
      <c r="K516" s="535"/>
      <c r="L516" s="1006"/>
      <c r="BI516" s="535"/>
      <c r="BJ516" s="535"/>
      <c r="BK516" s="535"/>
      <c r="BL516" s="535"/>
      <c r="BM516" s="535"/>
      <c r="BN516" s="535"/>
    </row>
    <row r="517" spans="2:66" x14ac:dyDescent="0.25">
      <c r="B517" s="535"/>
      <c r="C517" s="535"/>
      <c r="D517" s="535"/>
      <c r="E517" s="535"/>
      <c r="F517" s="535"/>
      <c r="G517" s="535"/>
      <c r="H517" s="535"/>
      <c r="I517" s="535"/>
      <c r="J517" s="535"/>
      <c r="K517" s="535"/>
      <c r="L517" s="1006"/>
      <c r="BI517" s="535"/>
      <c r="BJ517" s="535"/>
      <c r="BK517" s="535"/>
      <c r="BL517" s="535"/>
      <c r="BM517" s="535"/>
      <c r="BN517" s="535"/>
    </row>
    <row r="518" spans="2:66" x14ac:dyDescent="0.25">
      <c r="B518" s="535"/>
      <c r="C518" s="535"/>
      <c r="D518" s="535"/>
      <c r="E518" s="535"/>
      <c r="F518" s="535"/>
      <c r="G518" s="535"/>
      <c r="H518" s="535"/>
      <c r="I518" s="535"/>
      <c r="J518" s="535"/>
      <c r="K518" s="535"/>
      <c r="L518" s="1006"/>
      <c r="BI518" s="535"/>
      <c r="BJ518" s="535"/>
      <c r="BK518" s="535"/>
      <c r="BL518" s="535"/>
      <c r="BM518" s="535"/>
      <c r="BN518" s="535"/>
    </row>
    <row r="519" spans="2:66" x14ac:dyDescent="0.25">
      <c r="B519" s="535"/>
      <c r="C519" s="535"/>
      <c r="D519" s="535"/>
      <c r="E519" s="535"/>
      <c r="F519" s="535"/>
      <c r="G519" s="535"/>
      <c r="H519" s="535"/>
      <c r="I519" s="535"/>
      <c r="J519" s="535"/>
      <c r="K519" s="535"/>
      <c r="L519" s="1006"/>
      <c r="BI519" s="535"/>
      <c r="BJ519" s="535"/>
      <c r="BK519" s="535"/>
      <c r="BL519" s="535"/>
      <c r="BM519" s="535"/>
      <c r="BN519" s="535"/>
    </row>
    <row r="520" spans="2:66" x14ac:dyDescent="0.25">
      <c r="B520" s="535"/>
      <c r="C520" s="535"/>
      <c r="D520" s="535"/>
      <c r="E520" s="535"/>
      <c r="F520" s="535"/>
      <c r="G520" s="535"/>
      <c r="H520" s="535"/>
      <c r="I520" s="535"/>
      <c r="J520" s="535"/>
      <c r="K520" s="535"/>
      <c r="L520" s="1006"/>
      <c r="BI520" s="535"/>
      <c r="BJ520" s="535"/>
      <c r="BK520" s="535"/>
      <c r="BL520" s="535"/>
      <c r="BM520" s="535"/>
      <c r="BN520" s="535"/>
    </row>
    <row r="521" spans="2:66" x14ac:dyDescent="0.25">
      <c r="B521" s="535"/>
      <c r="C521" s="535"/>
      <c r="D521" s="535"/>
      <c r="E521" s="535"/>
      <c r="F521" s="535"/>
      <c r="G521" s="535"/>
      <c r="H521" s="535"/>
      <c r="I521" s="535"/>
      <c r="J521" s="535"/>
      <c r="K521" s="535"/>
      <c r="L521" s="1006"/>
      <c r="BI521" s="535"/>
      <c r="BJ521" s="535"/>
      <c r="BK521" s="535"/>
      <c r="BL521" s="535"/>
      <c r="BM521" s="535"/>
      <c r="BN521" s="535"/>
    </row>
    <row r="522" spans="2:66" x14ac:dyDescent="0.25">
      <c r="B522" s="535"/>
      <c r="C522" s="535"/>
      <c r="D522" s="535"/>
      <c r="E522" s="535"/>
      <c r="F522" s="535"/>
      <c r="G522" s="535"/>
      <c r="H522" s="535"/>
      <c r="I522" s="535"/>
      <c r="J522" s="535"/>
      <c r="K522" s="535"/>
      <c r="L522" s="1006"/>
      <c r="BI522" s="535"/>
      <c r="BJ522" s="535"/>
      <c r="BK522" s="535"/>
      <c r="BL522" s="535"/>
      <c r="BM522" s="535"/>
      <c r="BN522" s="535"/>
    </row>
    <row r="523" spans="2:66" x14ac:dyDescent="0.25">
      <c r="B523" s="535"/>
      <c r="C523" s="535"/>
      <c r="D523" s="535"/>
      <c r="E523" s="535"/>
      <c r="F523" s="535"/>
      <c r="G523" s="535"/>
      <c r="H523" s="535"/>
      <c r="I523" s="535"/>
      <c r="J523" s="535"/>
      <c r="K523" s="535"/>
      <c r="L523" s="1006"/>
      <c r="BI523" s="535"/>
      <c r="BJ523" s="535"/>
      <c r="BK523" s="535"/>
      <c r="BL523" s="535"/>
      <c r="BM523" s="535"/>
      <c r="BN523" s="535"/>
    </row>
    <row r="524" spans="2:66" x14ac:dyDescent="0.25">
      <c r="B524" s="535"/>
      <c r="C524" s="535"/>
      <c r="D524" s="535"/>
      <c r="E524" s="535"/>
      <c r="F524" s="535"/>
      <c r="G524" s="535"/>
      <c r="H524" s="535"/>
      <c r="I524" s="535"/>
      <c r="J524" s="535"/>
      <c r="K524" s="535"/>
      <c r="L524" s="1006"/>
      <c r="BI524" s="535"/>
      <c r="BJ524" s="535"/>
      <c r="BK524" s="535"/>
      <c r="BL524" s="535"/>
      <c r="BM524" s="535"/>
      <c r="BN524" s="535"/>
    </row>
    <row r="525" spans="2:66" x14ac:dyDescent="0.25">
      <c r="B525" s="535"/>
      <c r="C525" s="535"/>
      <c r="D525" s="535"/>
      <c r="E525" s="535"/>
      <c r="F525" s="535"/>
      <c r="G525" s="535"/>
      <c r="H525" s="535"/>
      <c r="I525" s="535"/>
      <c r="J525" s="535"/>
      <c r="K525" s="535"/>
      <c r="L525" s="1006"/>
      <c r="BI525" s="535"/>
      <c r="BJ525" s="535"/>
      <c r="BK525" s="535"/>
      <c r="BL525" s="535"/>
      <c r="BM525" s="535"/>
      <c r="BN525" s="535"/>
    </row>
    <row r="526" spans="2:66" x14ac:dyDescent="0.25">
      <c r="B526" s="535"/>
      <c r="C526" s="535"/>
      <c r="D526" s="535"/>
      <c r="E526" s="535"/>
      <c r="F526" s="535"/>
      <c r="G526" s="535"/>
      <c r="H526" s="535"/>
      <c r="I526" s="535"/>
      <c r="J526" s="535"/>
      <c r="K526" s="535"/>
      <c r="L526" s="1006"/>
      <c r="BI526" s="535"/>
      <c r="BJ526" s="535"/>
      <c r="BK526" s="535"/>
      <c r="BL526" s="535"/>
      <c r="BM526" s="535"/>
      <c r="BN526" s="535"/>
    </row>
    <row r="527" spans="2:66" x14ac:dyDescent="0.25">
      <c r="B527" s="535"/>
      <c r="C527" s="535"/>
      <c r="D527" s="535"/>
      <c r="E527" s="535"/>
      <c r="F527" s="535"/>
      <c r="G527" s="535"/>
      <c r="H527" s="535"/>
      <c r="I527" s="535"/>
      <c r="J527" s="535"/>
      <c r="K527" s="535"/>
      <c r="L527" s="1006"/>
      <c r="BI527" s="535"/>
      <c r="BJ527" s="535"/>
      <c r="BK527" s="535"/>
      <c r="BL527" s="535"/>
      <c r="BM527" s="535"/>
      <c r="BN527" s="535"/>
    </row>
    <row r="528" spans="2:66" x14ac:dyDescent="0.25">
      <c r="B528" s="535"/>
      <c r="C528" s="535"/>
      <c r="D528" s="535"/>
      <c r="E528" s="535"/>
      <c r="F528" s="535"/>
      <c r="G528" s="535"/>
      <c r="H528" s="535"/>
      <c r="I528" s="535"/>
      <c r="J528" s="535"/>
      <c r="K528" s="535"/>
      <c r="L528" s="1006"/>
      <c r="BI528" s="535"/>
      <c r="BJ528" s="535"/>
      <c r="BK528" s="535"/>
      <c r="BL528" s="535"/>
      <c r="BM528" s="535"/>
      <c r="BN528" s="535"/>
    </row>
    <row r="529" spans="2:66" x14ac:dyDescent="0.25">
      <c r="B529" s="535"/>
      <c r="C529" s="535"/>
      <c r="D529" s="535"/>
      <c r="E529" s="535"/>
      <c r="F529" s="535"/>
      <c r="G529" s="535"/>
      <c r="H529" s="535"/>
      <c r="I529" s="535"/>
      <c r="J529" s="535"/>
      <c r="K529" s="535"/>
      <c r="L529" s="1006"/>
      <c r="BI529" s="535"/>
      <c r="BJ529" s="535"/>
      <c r="BK529" s="535"/>
      <c r="BL529" s="535"/>
      <c r="BM529" s="535"/>
      <c r="BN529" s="535"/>
    </row>
    <row r="530" spans="2:66" x14ac:dyDescent="0.25">
      <c r="B530" s="535"/>
      <c r="C530" s="535"/>
      <c r="D530" s="535"/>
      <c r="E530" s="535"/>
      <c r="F530" s="535"/>
      <c r="G530" s="535"/>
      <c r="H530" s="535"/>
      <c r="I530" s="535"/>
      <c r="J530" s="535"/>
      <c r="K530" s="535"/>
      <c r="L530" s="1006"/>
      <c r="BI530" s="535"/>
      <c r="BJ530" s="535"/>
      <c r="BK530" s="535"/>
      <c r="BL530" s="535"/>
      <c r="BM530" s="535"/>
      <c r="BN530" s="535"/>
    </row>
    <row r="531" spans="2:66" x14ac:dyDescent="0.25">
      <c r="B531" s="535"/>
      <c r="C531" s="535"/>
      <c r="D531" s="535"/>
      <c r="E531" s="535"/>
      <c r="F531" s="535"/>
      <c r="G531" s="535"/>
      <c r="H531" s="535"/>
      <c r="I531" s="535"/>
      <c r="J531" s="535"/>
      <c r="K531" s="535"/>
      <c r="L531" s="1006"/>
      <c r="BI531" s="535"/>
      <c r="BJ531" s="535"/>
      <c r="BK531" s="535"/>
      <c r="BL531" s="535"/>
      <c r="BM531" s="535"/>
      <c r="BN531" s="535"/>
    </row>
    <row r="532" spans="2:66" x14ac:dyDescent="0.25">
      <c r="B532" s="535"/>
      <c r="C532" s="535"/>
      <c r="D532" s="535"/>
      <c r="E532" s="535"/>
      <c r="F532" s="535"/>
      <c r="G532" s="535"/>
      <c r="H532" s="535"/>
      <c r="I532" s="535"/>
      <c r="J532" s="535"/>
      <c r="K532" s="535"/>
      <c r="L532" s="1006"/>
      <c r="BI532" s="535"/>
      <c r="BJ532" s="535"/>
      <c r="BK532" s="535"/>
      <c r="BL532" s="535"/>
      <c r="BM532" s="535"/>
      <c r="BN532" s="535"/>
    </row>
    <row r="533" spans="2:66" x14ac:dyDescent="0.25">
      <c r="B533" s="535"/>
      <c r="C533" s="535"/>
      <c r="D533" s="535"/>
      <c r="E533" s="535"/>
      <c r="F533" s="535"/>
      <c r="G533" s="535"/>
      <c r="H533" s="535"/>
      <c r="I533" s="535"/>
      <c r="J533" s="535"/>
      <c r="K533" s="535"/>
      <c r="L533" s="1006"/>
      <c r="BI533" s="535"/>
      <c r="BJ533" s="535"/>
      <c r="BK533" s="535"/>
      <c r="BL533" s="535"/>
      <c r="BM533" s="535"/>
      <c r="BN533" s="535"/>
    </row>
    <row r="534" spans="2:66" x14ac:dyDescent="0.25">
      <c r="B534" s="535"/>
      <c r="C534" s="535"/>
      <c r="D534" s="535"/>
      <c r="E534" s="535"/>
      <c r="F534" s="535"/>
      <c r="G534" s="535"/>
      <c r="H534" s="535"/>
      <c r="I534" s="535"/>
      <c r="J534" s="535"/>
      <c r="K534" s="535"/>
      <c r="L534" s="1006"/>
      <c r="BI534" s="535"/>
      <c r="BJ534" s="535"/>
      <c r="BK534" s="535"/>
      <c r="BL534" s="535"/>
      <c r="BM534" s="535"/>
      <c r="BN534" s="535"/>
    </row>
    <row r="535" spans="2:66" x14ac:dyDescent="0.25">
      <c r="B535" s="535"/>
      <c r="C535" s="535"/>
      <c r="D535" s="535"/>
      <c r="E535" s="535"/>
      <c r="F535" s="535"/>
      <c r="G535" s="535"/>
      <c r="H535" s="535"/>
      <c r="I535" s="535"/>
      <c r="J535" s="535"/>
      <c r="K535" s="535"/>
      <c r="L535" s="1006"/>
      <c r="BI535" s="535"/>
      <c r="BJ535" s="535"/>
      <c r="BK535" s="535"/>
      <c r="BL535" s="535"/>
      <c r="BM535" s="535"/>
      <c r="BN535" s="535"/>
    </row>
    <row r="536" spans="2:66" x14ac:dyDescent="0.25">
      <c r="B536" s="535"/>
      <c r="C536" s="535"/>
      <c r="D536" s="535"/>
      <c r="E536" s="535"/>
      <c r="F536" s="535"/>
      <c r="G536" s="535"/>
      <c r="H536" s="535"/>
      <c r="I536" s="535"/>
      <c r="J536" s="535"/>
      <c r="K536" s="535"/>
      <c r="L536" s="1006"/>
      <c r="BI536" s="535"/>
      <c r="BJ536" s="535"/>
      <c r="BK536" s="535"/>
      <c r="BL536" s="535"/>
      <c r="BM536" s="535"/>
      <c r="BN536" s="535"/>
    </row>
    <row r="537" spans="2:66" x14ac:dyDescent="0.25">
      <c r="B537" s="535"/>
      <c r="C537" s="535"/>
      <c r="D537" s="535"/>
      <c r="E537" s="535"/>
      <c r="F537" s="535"/>
      <c r="G537" s="535"/>
      <c r="H537" s="535"/>
      <c r="I537" s="535"/>
      <c r="J537" s="535"/>
      <c r="K537" s="535"/>
      <c r="L537" s="1006"/>
      <c r="BI537" s="535"/>
      <c r="BJ537" s="535"/>
      <c r="BK537" s="535"/>
      <c r="BL537" s="535"/>
      <c r="BM537" s="535"/>
      <c r="BN537" s="535"/>
    </row>
    <row r="538" spans="2:66" x14ac:dyDescent="0.25">
      <c r="B538" s="535"/>
      <c r="C538" s="535"/>
      <c r="D538" s="535"/>
      <c r="E538" s="535"/>
      <c r="F538" s="535"/>
      <c r="G538" s="535"/>
      <c r="H538" s="535"/>
      <c r="I538" s="535"/>
      <c r="J538" s="535"/>
      <c r="K538" s="535"/>
      <c r="L538" s="1006"/>
      <c r="BI538" s="535"/>
      <c r="BJ538" s="535"/>
      <c r="BK538" s="535"/>
      <c r="BL538" s="535"/>
      <c r="BM538" s="535"/>
      <c r="BN538" s="535"/>
    </row>
    <row r="539" spans="2:66" x14ac:dyDescent="0.25">
      <c r="B539" s="535"/>
      <c r="C539" s="535"/>
      <c r="D539" s="535"/>
      <c r="E539" s="535"/>
      <c r="F539" s="535"/>
      <c r="G539" s="535"/>
      <c r="H539" s="535"/>
      <c r="I539" s="535"/>
      <c r="J539" s="535"/>
      <c r="K539" s="535"/>
      <c r="L539" s="1006"/>
      <c r="BI539" s="535"/>
      <c r="BJ539" s="535"/>
      <c r="BK539" s="535"/>
      <c r="BL539" s="535"/>
      <c r="BM539" s="535"/>
      <c r="BN539" s="535"/>
    </row>
    <row r="540" spans="2:66" x14ac:dyDescent="0.25">
      <c r="B540" s="535"/>
      <c r="C540" s="535"/>
      <c r="D540" s="535"/>
      <c r="E540" s="535"/>
      <c r="F540" s="535"/>
      <c r="G540" s="535"/>
      <c r="H540" s="535"/>
      <c r="I540" s="535"/>
      <c r="J540" s="535"/>
      <c r="K540" s="535"/>
      <c r="L540" s="1006"/>
      <c r="BI540" s="535"/>
      <c r="BJ540" s="535"/>
      <c r="BK540" s="535"/>
      <c r="BL540" s="535"/>
      <c r="BM540" s="535"/>
      <c r="BN540" s="535"/>
    </row>
    <row r="541" spans="2:66" x14ac:dyDescent="0.25">
      <c r="B541" s="535"/>
      <c r="C541" s="535"/>
      <c r="D541" s="535"/>
      <c r="E541" s="535"/>
      <c r="F541" s="535"/>
      <c r="G541" s="535"/>
      <c r="H541" s="535"/>
      <c r="I541" s="535"/>
      <c r="J541" s="535"/>
      <c r="K541" s="535"/>
      <c r="L541" s="1006"/>
      <c r="BI541" s="535"/>
      <c r="BJ541" s="535"/>
      <c r="BK541" s="535"/>
      <c r="BL541" s="535"/>
      <c r="BM541" s="535"/>
      <c r="BN541" s="535"/>
    </row>
    <row r="542" spans="2:66" x14ac:dyDescent="0.25">
      <c r="B542" s="535"/>
      <c r="C542" s="535"/>
      <c r="D542" s="535"/>
      <c r="E542" s="535"/>
      <c r="F542" s="535"/>
      <c r="G542" s="535"/>
      <c r="H542" s="535"/>
      <c r="I542" s="535"/>
      <c r="J542" s="535"/>
      <c r="K542" s="535"/>
      <c r="L542" s="1006"/>
      <c r="BI542" s="535"/>
      <c r="BJ542" s="535"/>
      <c r="BK542" s="535"/>
      <c r="BL542" s="535"/>
      <c r="BM542" s="535"/>
      <c r="BN542" s="535"/>
    </row>
    <row r="543" spans="2:66" x14ac:dyDescent="0.25">
      <c r="B543" s="535"/>
      <c r="C543" s="535"/>
      <c r="D543" s="535"/>
      <c r="E543" s="535"/>
      <c r="F543" s="535"/>
      <c r="G543" s="535"/>
      <c r="H543" s="535"/>
      <c r="I543" s="535"/>
      <c r="J543" s="535"/>
      <c r="K543" s="535"/>
      <c r="L543" s="1006"/>
      <c r="BI543" s="535"/>
      <c r="BJ543" s="535"/>
      <c r="BK543" s="535"/>
      <c r="BL543" s="535"/>
      <c r="BM543" s="535"/>
      <c r="BN543" s="535"/>
    </row>
    <row r="544" spans="2:66" x14ac:dyDescent="0.25">
      <c r="B544" s="535"/>
      <c r="C544" s="535"/>
      <c r="D544" s="535"/>
      <c r="E544" s="535"/>
      <c r="F544" s="535"/>
      <c r="G544" s="535"/>
      <c r="H544" s="535"/>
      <c r="I544" s="535"/>
      <c r="J544" s="535"/>
      <c r="K544" s="535"/>
      <c r="L544" s="1006"/>
      <c r="BI544" s="535"/>
      <c r="BJ544" s="535"/>
      <c r="BK544" s="535"/>
      <c r="BL544" s="535"/>
      <c r="BM544" s="535"/>
      <c r="BN544" s="535"/>
    </row>
    <row r="545" spans="2:66" x14ac:dyDescent="0.25">
      <c r="B545" s="535"/>
      <c r="C545" s="535"/>
      <c r="D545" s="535"/>
      <c r="E545" s="535"/>
      <c r="F545" s="535"/>
      <c r="G545" s="535"/>
      <c r="H545" s="535"/>
      <c r="I545" s="535"/>
      <c r="J545" s="535"/>
      <c r="K545" s="535"/>
      <c r="L545" s="1006"/>
      <c r="BI545" s="535"/>
      <c r="BJ545" s="535"/>
      <c r="BK545" s="535"/>
      <c r="BL545" s="535"/>
      <c r="BM545" s="535"/>
      <c r="BN545" s="535"/>
    </row>
    <row r="546" spans="2:66" x14ac:dyDescent="0.25">
      <c r="B546" s="535"/>
      <c r="C546" s="535"/>
      <c r="D546" s="535"/>
      <c r="E546" s="535"/>
      <c r="F546" s="535"/>
      <c r="G546" s="535"/>
      <c r="H546" s="535"/>
      <c r="I546" s="535"/>
      <c r="J546" s="535"/>
      <c r="K546" s="535"/>
      <c r="L546" s="1006"/>
      <c r="BI546" s="535"/>
      <c r="BJ546" s="535"/>
      <c r="BK546" s="535"/>
      <c r="BL546" s="535"/>
      <c r="BM546" s="535"/>
      <c r="BN546" s="535"/>
    </row>
    <row r="547" spans="2:66" x14ac:dyDescent="0.25">
      <c r="B547" s="535"/>
      <c r="C547" s="535"/>
      <c r="D547" s="535"/>
      <c r="E547" s="535"/>
      <c r="F547" s="535"/>
      <c r="G547" s="535"/>
      <c r="H547" s="535"/>
      <c r="I547" s="535"/>
      <c r="J547" s="535"/>
      <c r="K547" s="535"/>
      <c r="L547" s="1006"/>
      <c r="BI547" s="535"/>
      <c r="BJ547" s="535"/>
      <c r="BK547" s="535"/>
      <c r="BL547" s="535"/>
      <c r="BM547" s="535"/>
      <c r="BN547" s="535"/>
    </row>
    <row r="548" spans="2:66" x14ac:dyDescent="0.25">
      <c r="B548" s="535"/>
      <c r="C548" s="535"/>
      <c r="D548" s="535"/>
      <c r="E548" s="535"/>
      <c r="F548" s="535"/>
      <c r="G548" s="535"/>
      <c r="H548" s="535"/>
      <c r="I548" s="535"/>
      <c r="J548" s="535"/>
      <c r="K548" s="535"/>
      <c r="L548" s="1006"/>
      <c r="BI548" s="535"/>
      <c r="BJ548" s="535"/>
      <c r="BK548" s="535"/>
      <c r="BL548" s="535"/>
      <c r="BM548" s="535"/>
      <c r="BN548" s="535"/>
    </row>
    <row r="549" spans="2:66" x14ac:dyDescent="0.25">
      <c r="B549" s="535"/>
      <c r="C549" s="535"/>
      <c r="D549" s="535"/>
      <c r="E549" s="535"/>
      <c r="F549" s="535"/>
      <c r="G549" s="535"/>
      <c r="H549" s="535"/>
      <c r="I549" s="535"/>
      <c r="J549" s="535"/>
      <c r="K549" s="535"/>
      <c r="L549" s="1006"/>
      <c r="BI549" s="535"/>
      <c r="BJ549" s="535"/>
      <c r="BK549" s="535"/>
      <c r="BL549" s="535"/>
      <c r="BM549" s="535"/>
      <c r="BN549" s="535"/>
    </row>
    <row r="550" spans="2:66" x14ac:dyDescent="0.25">
      <c r="B550" s="535"/>
      <c r="C550" s="535"/>
      <c r="D550" s="535"/>
      <c r="E550" s="535"/>
      <c r="F550" s="535"/>
      <c r="G550" s="535"/>
      <c r="H550" s="535"/>
      <c r="I550" s="535"/>
      <c r="J550" s="535"/>
      <c r="K550" s="535"/>
      <c r="L550" s="1006"/>
      <c r="BI550" s="535"/>
      <c r="BJ550" s="535"/>
      <c r="BK550" s="535"/>
      <c r="BL550" s="535"/>
      <c r="BM550" s="535"/>
      <c r="BN550" s="535"/>
    </row>
    <row r="551" spans="2:66" x14ac:dyDescent="0.25">
      <c r="B551" s="535"/>
      <c r="C551" s="535"/>
      <c r="D551" s="535"/>
      <c r="E551" s="535"/>
      <c r="F551" s="535"/>
      <c r="G551" s="535"/>
      <c r="H551" s="535"/>
      <c r="I551" s="535"/>
      <c r="J551" s="535"/>
      <c r="K551" s="535"/>
      <c r="L551" s="1006"/>
      <c r="BI551" s="535"/>
      <c r="BJ551" s="535"/>
      <c r="BK551" s="535"/>
      <c r="BL551" s="535"/>
      <c r="BM551" s="535"/>
      <c r="BN551" s="535"/>
    </row>
    <row r="552" spans="2:66" x14ac:dyDescent="0.25">
      <c r="B552" s="535"/>
      <c r="C552" s="535"/>
      <c r="D552" s="535"/>
      <c r="E552" s="535"/>
      <c r="F552" s="535"/>
      <c r="G552" s="535"/>
      <c r="H552" s="535"/>
      <c r="I552" s="535"/>
      <c r="J552" s="535"/>
      <c r="K552" s="535"/>
      <c r="L552" s="1006"/>
      <c r="BI552" s="535"/>
      <c r="BJ552" s="535"/>
      <c r="BK552" s="535"/>
      <c r="BL552" s="535"/>
      <c r="BM552" s="535"/>
      <c r="BN552" s="535"/>
    </row>
    <row r="553" spans="2:66" x14ac:dyDescent="0.25">
      <c r="B553" s="535"/>
      <c r="C553" s="535"/>
      <c r="D553" s="535"/>
      <c r="E553" s="535"/>
      <c r="F553" s="535"/>
      <c r="G553" s="535"/>
      <c r="H553" s="535"/>
      <c r="I553" s="535"/>
      <c r="J553" s="535"/>
      <c r="K553" s="535"/>
      <c r="L553" s="1006"/>
      <c r="BI553" s="535"/>
      <c r="BJ553" s="535"/>
      <c r="BK553" s="535"/>
      <c r="BL553" s="535"/>
      <c r="BM553" s="535"/>
      <c r="BN553" s="535"/>
    </row>
    <row r="554" spans="2:66" x14ac:dyDescent="0.25">
      <c r="B554" s="535"/>
      <c r="C554" s="535"/>
      <c r="D554" s="535"/>
      <c r="E554" s="535"/>
      <c r="F554" s="535"/>
      <c r="G554" s="535"/>
      <c r="H554" s="535"/>
      <c r="I554" s="535"/>
      <c r="J554" s="535"/>
      <c r="K554" s="535"/>
      <c r="L554" s="1006"/>
      <c r="BI554" s="535"/>
      <c r="BJ554" s="535"/>
      <c r="BK554" s="535"/>
      <c r="BL554" s="535"/>
      <c r="BM554" s="535"/>
      <c r="BN554" s="535"/>
    </row>
    <row r="555" spans="2:66" x14ac:dyDescent="0.25">
      <c r="B555" s="535"/>
      <c r="C555" s="535"/>
      <c r="D555" s="535"/>
      <c r="E555" s="535"/>
      <c r="F555" s="535"/>
      <c r="G555" s="535"/>
      <c r="H555" s="535"/>
      <c r="I555" s="535"/>
      <c r="J555" s="535"/>
      <c r="K555" s="535"/>
      <c r="L555" s="1006"/>
      <c r="BI555" s="535"/>
      <c r="BJ555" s="535"/>
      <c r="BK555" s="535"/>
      <c r="BL555" s="535"/>
      <c r="BM555" s="535"/>
      <c r="BN555" s="535"/>
    </row>
    <row r="556" spans="2:66" x14ac:dyDescent="0.25">
      <c r="B556" s="535"/>
      <c r="C556" s="535"/>
      <c r="D556" s="535"/>
      <c r="E556" s="535"/>
      <c r="F556" s="535"/>
      <c r="G556" s="535"/>
      <c r="H556" s="535"/>
      <c r="I556" s="535"/>
      <c r="J556" s="535"/>
      <c r="K556" s="535"/>
      <c r="L556" s="1006"/>
      <c r="BI556" s="535"/>
      <c r="BJ556" s="535"/>
      <c r="BK556" s="535"/>
      <c r="BL556" s="535"/>
      <c r="BM556" s="535"/>
      <c r="BN556" s="535"/>
    </row>
    <row r="557" spans="2:66" x14ac:dyDescent="0.25">
      <c r="B557" s="535"/>
      <c r="C557" s="535"/>
      <c r="D557" s="535"/>
      <c r="E557" s="535"/>
      <c r="F557" s="535"/>
      <c r="G557" s="535"/>
      <c r="H557" s="535"/>
      <c r="I557" s="535"/>
      <c r="J557" s="535"/>
      <c r="K557" s="535"/>
      <c r="L557" s="1006"/>
      <c r="BI557" s="535"/>
      <c r="BJ557" s="535"/>
      <c r="BK557" s="535"/>
      <c r="BL557" s="535"/>
      <c r="BM557" s="535"/>
      <c r="BN557" s="535"/>
    </row>
    <row r="558" spans="2:66" x14ac:dyDescent="0.25">
      <c r="B558" s="535"/>
      <c r="C558" s="535"/>
      <c r="D558" s="535"/>
      <c r="E558" s="535"/>
      <c r="F558" s="535"/>
      <c r="G558" s="535"/>
      <c r="H558" s="535"/>
      <c r="I558" s="535"/>
      <c r="J558" s="535"/>
      <c r="K558" s="535"/>
      <c r="L558" s="1006"/>
      <c r="BI558" s="535"/>
      <c r="BJ558" s="535"/>
      <c r="BK558" s="535"/>
      <c r="BL558" s="535"/>
      <c r="BM558" s="535"/>
      <c r="BN558" s="535"/>
    </row>
    <row r="559" spans="2:66" x14ac:dyDescent="0.25">
      <c r="B559" s="535"/>
      <c r="C559" s="535"/>
      <c r="D559" s="535"/>
      <c r="E559" s="535"/>
      <c r="F559" s="535"/>
      <c r="G559" s="535"/>
      <c r="H559" s="535"/>
      <c r="I559" s="535"/>
      <c r="J559" s="535"/>
      <c r="K559" s="535"/>
      <c r="L559" s="1006"/>
      <c r="BI559" s="535"/>
      <c r="BJ559" s="535"/>
      <c r="BK559" s="535"/>
      <c r="BL559" s="535"/>
      <c r="BM559" s="535"/>
      <c r="BN559" s="535"/>
    </row>
    <row r="560" spans="2:66" x14ac:dyDescent="0.25">
      <c r="B560" s="535"/>
      <c r="C560" s="535"/>
      <c r="D560" s="535"/>
      <c r="E560" s="535"/>
      <c r="F560" s="535"/>
      <c r="G560" s="535"/>
      <c r="H560" s="535"/>
      <c r="I560" s="535"/>
      <c r="J560" s="535"/>
      <c r="K560" s="535"/>
      <c r="L560" s="1006"/>
      <c r="BI560" s="535"/>
      <c r="BJ560" s="535"/>
      <c r="BK560" s="535"/>
      <c r="BL560" s="535"/>
      <c r="BM560" s="535"/>
      <c r="BN560" s="535"/>
    </row>
    <row r="561" spans="2:66" x14ac:dyDescent="0.25">
      <c r="B561" s="535"/>
      <c r="C561" s="535"/>
      <c r="D561" s="535"/>
      <c r="E561" s="535"/>
      <c r="F561" s="535"/>
      <c r="G561" s="535"/>
      <c r="H561" s="535"/>
      <c r="I561" s="535"/>
      <c r="J561" s="535"/>
      <c r="K561" s="535"/>
      <c r="L561" s="1006"/>
      <c r="BI561" s="535"/>
      <c r="BJ561" s="535"/>
      <c r="BK561" s="535"/>
      <c r="BL561" s="535"/>
      <c r="BM561" s="535"/>
      <c r="BN561" s="535"/>
    </row>
    <row r="562" spans="2:66" x14ac:dyDescent="0.25">
      <c r="B562" s="535"/>
      <c r="C562" s="535"/>
      <c r="D562" s="535"/>
      <c r="E562" s="535"/>
      <c r="F562" s="535"/>
      <c r="G562" s="535"/>
      <c r="H562" s="535"/>
      <c r="I562" s="535"/>
      <c r="J562" s="535"/>
      <c r="K562" s="535"/>
      <c r="L562" s="1006"/>
      <c r="BI562" s="535"/>
      <c r="BJ562" s="535"/>
      <c r="BK562" s="535"/>
      <c r="BL562" s="535"/>
      <c r="BM562" s="535"/>
      <c r="BN562" s="535"/>
    </row>
    <row r="563" spans="2:66" x14ac:dyDescent="0.25">
      <c r="B563" s="535"/>
      <c r="C563" s="535"/>
      <c r="D563" s="535"/>
      <c r="E563" s="535"/>
      <c r="F563" s="535"/>
      <c r="G563" s="535"/>
      <c r="H563" s="535"/>
      <c r="I563" s="535"/>
      <c r="J563" s="535"/>
      <c r="K563" s="535"/>
      <c r="L563" s="1006"/>
      <c r="BI563" s="535"/>
      <c r="BJ563" s="535"/>
      <c r="BK563" s="535"/>
      <c r="BL563" s="535"/>
      <c r="BM563" s="535"/>
      <c r="BN563" s="535"/>
    </row>
    <row r="564" spans="2:66" x14ac:dyDescent="0.25">
      <c r="B564" s="535"/>
      <c r="C564" s="535"/>
      <c r="D564" s="535"/>
      <c r="E564" s="535"/>
      <c r="F564" s="535"/>
      <c r="G564" s="535"/>
      <c r="H564" s="535"/>
      <c r="I564" s="535"/>
      <c r="J564" s="535"/>
      <c r="K564" s="535"/>
      <c r="L564" s="1006"/>
      <c r="BI564" s="535"/>
      <c r="BJ564" s="535"/>
      <c r="BK564" s="535"/>
      <c r="BL564" s="535"/>
      <c r="BM564" s="535"/>
      <c r="BN564" s="535"/>
    </row>
    <row r="565" spans="2:66" x14ac:dyDescent="0.25">
      <c r="B565" s="535"/>
      <c r="C565" s="535"/>
      <c r="D565" s="535"/>
      <c r="E565" s="535"/>
      <c r="F565" s="535"/>
      <c r="G565" s="535"/>
      <c r="H565" s="535"/>
      <c r="I565" s="535"/>
      <c r="J565" s="535"/>
      <c r="K565" s="535"/>
      <c r="L565" s="1006"/>
      <c r="BI565" s="535"/>
      <c r="BJ565" s="535"/>
      <c r="BK565" s="535"/>
      <c r="BL565" s="535"/>
      <c r="BM565" s="535"/>
      <c r="BN565" s="535"/>
    </row>
    <row r="566" spans="2:66" x14ac:dyDescent="0.25">
      <c r="B566" s="535"/>
      <c r="C566" s="535"/>
      <c r="D566" s="535"/>
      <c r="E566" s="535"/>
      <c r="F566" s="535"/>
      <c r="G566" s="535"/>
      <c r="H566" s="535"/>
      <c r="I566" s="535"/>
      <c r="J566" s="535"/>
      <c r="K566" s="535"/>
      <c r="L566" s="1006"/>
      <c r="BI566" s="535"/>
      <c r="BJ566" s="535"/>
      <c r="BK566" s="535"/>
      <c r="BL566" s="535"/>
      <c r="BM566" s="535"/>
      <c r="BN566" s="535"/>
    </row>
    <row r="567" spans="2:66" x14ac:dyDescent="0.25">
      <c r="B567" s="535"/>
      <c r="C567" s="535"/>
      <c r="D567" s="535"/>
      <c r="E567" s="535"/>
      <c r="F567" s="535"/>
      <c r="G567" s="535"/>
      <c r="H567" s="535"/>
      <c r="I567" s="535"/>
      <c r="J567" s="535"/>
      <c r="K567" s="535"/>
      <c r="L567" s="1006"/>
      <c r="BI567" s="535"/>
      <c r="BJ567" s="535"/>
      <c r="BK567" s="535"/>
      <c r="BL567" s="535"/>
      <c r="BM567" s="535"/>
      <c r="BN567" s="535"/>
    </row>
    <row r="568" spans="2:66" x14ac:dyDescent="0.25">
      <c r="B568" s="535"/>
      <c r="C568" s="535"/>
      <c r="D568" s="535"/>
      <c r="E568" s="535"/>
      <c r="F568" s="535"/>
      <c r="G568" s="535"/>
      <c r="H568" s="535"/>
      <c r="I568" s="535"/>
      <c r="J568" s="535"/>
      <c r="K568" s="535"/>
      <c r="L568" s="1006"/>
      <c r="BI568" s="535"/>
      <c r="BJ568" s="535"/>
      <c r="BK568" s="535"/>
      <c r="BL568" s="535"/>
      <c r="BM568" s="535"/>
      <c r="BN568" s="535"/>
    </row>
    <row r="569" spans="2:66" x14ac:dyDescent="0.25">
      <c r="B569" s="535"/>
      <c r="C569" s="535"/>
      <c r="D569" s="535"/>
      <c r="E569" s="535"/>
      <c r="F569" s="535"/>
      <c r="G569" s="535"/>
      <c r="H569" s="535"/>
      <c r="I569" s="535"/>
      <c r="J569" s="535"/>
      <c r="K569" s="535"/>
      <c r="L569" s="1006"/>
      <c r="BI569" s="535"/>
      <c r="BJ569" s="535"/>
      <c r="BK569" s="535"/>
      <c r="BL569" s="535"/>
      <c r="BM569" s="535"/>
      <c r="BN569" s="535"/>
    </row>
    <row r="570" spans="2:66" x14ac:dyDescent="0.25">
      <c r="B570" s="535"/>
      <c r="C570" s="535"/>
      <c r="D570" s="535"/>
      <c r="E570" s="535"/>
      <c r="F570" s="535"/>
      <c r="G570" s="535"/>
      <c r="H570" s="535"/>
      <c r="I570" s="535"/>
      <c r="J570" s="535"/>
      <c r="K570" s="535"/>
      <c r="L570" s="1006"/>
      <c r="BI570" s="535"/>
      <c r="BJ570" s="535"/>
      <c r="BK570" s="535"/>
      <c r="BL570" s="535"/>
      <c r="BM570" s="535"/>
      <c r="BN570" s="535"/>
    </row>
    <row r="571" spans="2:66" x14ac:dyDescent="0.25">
      <c r="B571" s="535"/>
      <c r="C571" s="535"/>
      <c r="D571" s="535"/>
      <c r="E571" s="535"/>
      <c r="F571" s="535"/>
      <c r="G571" s="535"/>
      <c r="H571" s="535"/>
      <c r="I571" s="535"/>
      <c r="J571" s="535"/>
      <c r="K571" s="535"/>
      <c r="L571" s="1006"/>
      <c r="BI571" s="535"/>
      <c r="BJ571" s="535"/>
      <c r="BK571" s="535"/>
      <c r="BL571" s="535"/>
      <c r="BM571" s="535"/>
      <c r="BN571" s="535"/>
    </row>
    <row r="572" spans="2:66" x14ac:dyDescent="0.25">
      <c r="B572" s="535"/>
      <c r="C572" s="535"/>
      <c r="D572" s="535"/>
      <c r="E572" s="535"/>
      <c r="F572" s="535"/>
      <c r="G572" s="535"/>
      <c r="H572" s="535"/>
      <c r="I572" s="535"/>
      <c r="J572" s="535"/>
      <c r="K572" s="535"/>
      <c r="L572" s="1006"/>
      <c r="BI572" s="535"/>
      <c r="BJ572" s="535"/>
      <c r="BK572" s="535"/>
      <c r="BL572" s="535"/>
      <c r="BM572" s="535"/>
      <c r="BN572" s="535"/>
    </row>
    <row r="573" spans="2:66" x14ac:dyDescent="0.25">
      <c r="B573" s="535"/>
      <c r="C573" s="535"/>
      <c r="D573" s="535"/>
      <c r="E573" s="535"/>
      <c r="F573" s="535"/>
      <c r="G573" s="535"/>
      <c r="H573" s="535"/>
      <c r="I573" s="535"/>
      <c r="J573" s="535"/>
      <c r="K573" s="535"/>
      <c r="L573" s="1006"/>
      <c r="BI573" s="535"/>
      <c r="BJ573" s="535"/>
      <c r="BK573" s="535"/>
      <c r="BL573" s="535"/>
      <c r="BM573" s="535"/>
      <c r="BN573" s="535"/>
    </row>
    <row r="574" spans="2:66" x14ac:dyDescent="0.25">
      <c r="B574" s="535"/>
      <c r="C574" s="535"/>
      <c r="D574" s="535"/>
      <c r="E574" s="535"/>
      <c r="F574" s="535"/>
      <c r="G574" s="535"/>
      <c r="H574" s="535"/>
      <c r="I574" s="535"/>
      <c r="J574" s="535"/>
      <c r="K574" s="535"/>
      <c r="L574" s="1006"/>
      <c r="BI574" s="535"/>
      <c r="BJ574" s="535"/>
      <c r="BK574" s="535"/>
      <c r="BL574" s="535"/>
      <c r="BM574" s="535"/>
      <c r="BN574" s="535"/>
    </row>
    <row r="575" spans="2:66" x14ac:dyDescent="0.25">
      <c r="B575" s="535"/>
      <c r="C575" s="535"/>
      <c r="D575" s="535"/>
      <c r="E575" s="535"/>
      <c r="F575" s="535"/>
      <c r="G575" s="535"/>
      <c r="H575" s="535"/>
      <c r="I575" s="535"/>
      <c r="J575" s="535"/>
      <c r="K575" s="535"/>
      <c r="L575" s="1006"/>
      <c r="BI575" s="535"/>
      <c r="BJ575" s="535"/>
      <c r="BK575" s="535"/>
      <c r="BL575" s="535"/>
      <c r="BM575" s="535"/>
      <c r="BN575" s="535"/>
    </row>
    <row r="576" spans="2:66" x14ac:dyDescent="0.25">
      <c r="B576" s="535"/>
      <c r="C576" s="535"/>
      <c r="D576" s="535"/>
      <c r="E576" s="535"/>
      <c r="F576" s="535"/>
      <c r="G576" s="535"/>
      <c r="H576" s="535"/>
      <c r="I576" s="535"/>
      <c r="J576" s="535"/>
      <c r="K576" s="535"/>
      <c r="L576" s="1006"/>
      <c r="BI576" s="535"/>
      <c r="BJ576" s="535"/>
      <c r="BK576" s="535"/>
      <c r="BL576" s="535"/>
      <c r="BM576" s="535"/>
      <c r="BN576" s="535"/>
    </row>
    <row r="577" spans="2:66" x14ac:dyDescent="0.25">
      <c r="B577" s="535"/>
      <c r="C577" s="535"/>
      <c r="D577" s="535"/>
      <c r="E577" s="535"/>
      <c r="F577" s="535"/>
      <c r="G577" s="535"/>
      <c r="H577" s="535"/>
      <c r="I577" s="535"/>
      <c r="J577" s="535"/>
      <c r="K577" s="535"/>
      <c r="L577" s="1006"/>
      <c r="BI577" s="535"/>
      <c r="BJ577" s="535"/>
      <c r="BK577" s="535"/>
      <c r="BL577" s="535"/>
      <c r="BM577" s="535"/>
      <c r="BN577" s="535"/>
    </row>
    <row r="578" spans="2:66" x14ac:dyDescent="0.25">
      <c r="B578" s="535"/>
      <c r="C578" s="535"/>
      <c r="D578" s="535"/>
      <c r="E578" s="535"/>
      <c r="F578" s="535"/>
      <c r="G578" s="535"/>
      <c r="H578" s="535"/>
      <c r="I578" s="535"/>
      <c r="J578" s="535"/>
      <c r="K578" s="535"/>
      <c r="L578" s="1006"/>
      <c r="BI578" s="535"/>
      <c r="BJ578" s="535"/>
      <c r="BK578" s="535"/>
      <c r="BL578" s="535"/>
      <c r="BM578" s="535"/>
      <c r="BN578" s="535"/>
    </row>
    <row r="579" spans="2:66" x14ac:dyDescent="0.25">
      <c r="B579" s="535"/>
      <c r="C579" s="535"/>
      <c r="D579" s="535"/>
      <c r="E579" s="535"/>
      <c r="F579" s="535"/>
      <c r="G579" s="535"/>
      <c r="H579" s="535"/>
      <c r="I579" s="535"/>
      <c r="J579" s="535"/>
      <c r="K579" s="535"/>
      <c r="L579" s="1006"/>
      <c r="BI579" s="535"/>
      <c r="BJ579" s="535"/>
      <c r="BK579" s="535"/>
      <c r="BL579" s="535"/>
      <c r="BM579" s="535"/>
      <c r="BN579" s="535"/>
    </row>
    <row r="580" spans="2:66" x14ac:dyDescent="0.25">
      <c r="B580" s="535"/>
      <c r="C580" s="535"/>
      <c r="D580" s="535"/>
      <c r="E580" s="535"/>
      <c r="F580" s="535"/>
      <c r="G580" s="535"/>
      <c r="H580" s="535"/>
      <c r="I580" s="535"/>
      <c r="J580" s="535"/>
      <c r="K580" s="535"/>
      <c r="L580" s="1006"/>
      <c r="BI580" s="535"/>
      <c r="BJ580" s="535"/>
      <c r="BK580" s="535"/>
      <c r="BL580" s="535"/>
      <c r="BM580" s="535"/>
      <c r="BN580" s="535"/>
    </row>
    <row r="581" spans="2:66" x14ac:dyDescent="0.25">
      <c r="B581" s="535"/>
      <c r="C581" s="535"/>
      <c r="D581" s="535"/>
      <c r="E581" s="535"/>
      <c r="F581" s="535"/>
      <c r="G581" s="535"/>
      <c r="H581" s="535"/>
      <c r="I581" s="535"/>
      <c r="J581" s="535"/>
      <c r="K581" s="535"/>
      <c r="L581" s="1006"/>
      <c r="BI581" s="535"/>
      <c r="BJ581" s="535"/>
      <c r="BK581" s="535"/>
      <c r="BL581" s="535"/>
      <c r="BM581" s="535"/>
      <c r="BN581" s="535"/>
    </row>
    <row r="582" spans="2:66" x14ac:dyDescent="0.25">
      <c r="B582" s="535"/>
      <c r="C582" s="535"/>
      <c r="D582" s="535"/>
      <c r="E582" s="535"/>
      <c r="F582" s="535"/>
      <c r="G582" s="535"/>
      <c r="H582" s="535"/>
      <c r="I582" s="535"/>
      <c r="J582" s="535"/>
      <c r="K582" s="535"/>
      <c r="L582" s="1006"/>
      <c r="BI582" s="535"/>
      <c r="BJ582" s="535"/>
      <c r="BK582" s="535"/>
      <c r="BL582" s="535"/>
      <c r="BM582" s="535"/>
      <c r="BN582" s="535"/>
    </row>
    <row r="583" spans="2:66" x14ac:dyDescent="0.25">
      <c r="B583" s="535"/>
      <c r="C583" s="535"/>
      <c r="D583" s="535"/>
      <c r="E583" s="535"/>
      <c r="F583" s="535"/>
      <c r="G583" s="535"/>
      <c r="H583" s="535"/>
      <c r="I583" s="535"/>
      <c r="J583" s="535"/>
      <c r="K583" s="535"/>
      <c r="L583" s="1006"/>
      <c r="BI583" s="535"/>
      <c r="BJ583" s="535"/>
      <c r="BK583" s="535"/>
      <c r="BL583" s="535"/>
      <c r="BM583" s="535"/>
      <c r="BN583" s="535"/>
    </row>
    <row r="584" spans="2:66" x14ac:dyDescent="0.25">
      <c r="B584" s="535"/>
      <c r="C584" s="535"/>
      <c r="D584" s="535"/>
      <c r="E584" s="535"/>
      <c r="F584" s="535"/>
      <c r="G584" s="535"/>
      <c r="H584" s="535"/>
      <c r="I584" s="535"/>
      <c r="J584" s="535"/>
      <c r="K584" s="535"/>
      <c r="L584" s="1006"/>
      <c r="BI584" s="535"/>
      <c r="BJ584" s="535"/>
      <c r="BK584" s="535"/>
      <c r="BL584" s="535"/>
      <c r="BM584" s="535"/>
      <c r="BN584" s="535"/>
    </row>
    <row r="585" spans="2:66" x14ac:dyDescent="0.25">
      <c r="B585" s="535"/>
      <c r="C585" s="535"/>
      <c r="D585" s="535"/>
      <c r="E585" s="535"/>
      <c r="F585" s="535"/>
      <c r="G585" s="535"/>
      <c r="H585" s="535"/>
      <c r="I585" s="535"/>
      <c r="J585" s="535"/>
      <c r="K585" s="535"/>
      <c r="L585" s="1006"/>
      <c r="BI585" s="535"/>
      <c r="BJ585" s="535"/>
      <c r="BK585" s="535"/>
      <c r="BL585" s="535"/>
      <c r="BM585" s="535"/>
      <c r="BN585" s="535"/>
    </row>
    <row r="586" spans="2:66" x14ac:dyDescent="0.25">
      <c r="B586" s="535"/>
      <c r="C586" s="535"/>
      <c r="D586" s="535"/>
      <c r="E586" s="535"/>
      <c r="F586" s="535"/>
      <c r="G586" s="535"/>
      <c r="H586" s="535"/>
      <c r="I586" s="535"/>
      <c r="J586" s="535"/>
      <c r="K586" s="535"/>
      <c r="L586" s="1006"/>
      <c r="BI586" s="535"/>
      <c r="BJ586" s="535"/>
      <c r="BK586" s="535"/>
      <c r="BL586" s="535"/>
      <c r="BM586" s="535"/>
      <c r="BN586" s="535"/>
    </row>
    <row r="587" spans="2:66" x14ac:dyDescent="0.25">
      <c r="B587" s="535"/>
      <c r="C587" s="535"/>
      <c r="D587" s="535"/>
      <c r="E587" s="535"/>
      <c r="F587" s="535"/>
      <c r="G587" s="535"/>
      <c r="H587" s="535"/>
      <c r="I587" s="535"/>
      <c r="J587" s="535"/>
      <c r="K587" s="535"/>
      <c r="L587" s="1006"/>
      <c r="BI587" s="535"/>
      <c r="BJ587" s="535"/>
      <c r="BK587" s="535"/>
      <c r="BL587" s="535"/>
      <c r="BM587" s="535"/>
      <c r="BN587" s="535"/>
    </row>
    <row r="588" spans="2:66" x14ac:dyDescent="0.25">
      <c r="B588" s="535"/>
      <c r="C588" s="535"/>
      <c r="D588" s="535"/>
      <c r="E588" s="535"/>
      <c r="F588" s="535"/>
      <c r="G588" s="535"/>
      <c r="H588" s="535"/>
      <c r="I588" s="535"/>
      <c r="J588" s="535"/>
      <c r="K588" s="535"/>
      <c r="L588" s="1006"/>
      <c r="BI588" s="535"/>
      <c r="BJ588" s="535"/>
      <c r="BK588" s="535"/>
      <c r="BL588" s="535"/>
      <c r="BM588" s="535"/>
      <c r="BN588" s="535"/>
    </row>
    <row r="589" spans="2:66" x14ac:dyDescent="0.25">
      <c r="B589" s="535"/>
      <c r="C589" s="535"/>
      <c r="D589" s="535"/>
      <c r="E589" s="535"/>
      <c r="F589" s="535"/>
      <c r="G589" s="535"/>
      <c r="H589" s="535"/>
      <c r="I589" s="535"/>
      <c r="J589" s="535"/>
      <c r="K589" s="535"/>
      <c r="L589" s="1006"/>
      <c r="BI589" s="535"/>
      <c r="BJ589" s="535"/>
      <c r="BK589" s="535"/>
      <c r="BL589" s="535"/>
      <c r="BM589" s="535"/>
      <c r="BN589" s="535"/>
    </row>
    <row r="590" spans="2:66" x14ac:dyDescent="0.25">
      <c r="B590" s="535"/>
      <c r="C590" s="535"/>
      <c r="D590" s="535"/>
      <c r="E590" s="535"/>
      <c r="F590" s="535"/>
      <c r="G590" s="535"/>
      <c r="H590" s="535"/>
      <c r="I590" s="535"/>
      <c r="J590" s="535"/>
      <c r="K590" s="535"/>
      <c r="L590" s="1006"/>
      <c r="BI590" s="535"/>
      <c r="BJ590" s="535"/>
      <c r="BK590" s="535"/>
      <c r="BL590" s="535"/>
      <c r="BM590" s="535"/>
      <c r="BN590" s="535"/>
    </row>
    <row r="591" spans="2:66" x14ac:dyDescent="0.25">
      <c r="B591" s="535"/>
      <c r="C591" s="535"/>
      <c r="D591" s="535"/>
      <c r="E591" s="535"/>
      <c r="F591" s="535"/>
      <c r="G591" s="535"/>
      <c r="H591" s="535"/>
      <c r="I591" s="535"/>
      <c r="J591" s="535"/>
      <c r="K591" s="535"/>
      <c r="L591" s="1006"/>
      <c r="BI591" s="535"/>
      <c r="BJ591" s="535"/>
      <c r="BK591" s="535"/>
      <c r="BL591" s="535"/>
      <c r="BM591" s="535"/>
      <c r="BN591" s="535"/>
    </row>
    <row r="592" spans="2:66" x14ac:dyDescent="0.25">
      <c r="B592" s="535"/>
      <c r="C592" s="535"/>
      <c r="D592" s="535"/>
      <c r="E592" s="535"/>
      <c r="F592" s="535"/>
      <c r="G592" s="535"/>
      <c r="H592" s="535"/>
      <c r="I592" s="535"/>
      <c r="J592" s="535"/>
      <c r="K592" s="535"/>
      <c r="L592" s="1006"/>
      <c r="BI592" s="535"/>
      <c r="BJ592" s="535"/>
      <c r="BK592" s="535"/>
      <c r="BL592" s="535"/>
      <c r="BM592" s="535"/>
      <c r="BN592" s="535"/>
    </row>
    <row r="593" spans="2:66" x14ac:dyDescent="0.25">
      <c r="B593" s="535"/>
      <c r="C593" s="535"/>
      <c r="D593" s="535"/>
      <c r="E593" s="535"/>
      <c r="F593" s="535"/>
      <c r="G593" s="535"/>
      <c r="H593" s="535"/>
      <c r="I593" s="535"/>
      <c r="J593" s="535"/>
      <c r="K593" s="535"/>
      <c r="L593" s="1006"/>
      <c r="BI593" s="535"/>
      <c r="BJ593" s="535"/>
      <c r="BK593" s="535"/>
      <c r="BL593" s="535"/>
      <c r="BM593" s="535"/>
      <c r="BN593" s="535"/>
    </row>
    <row r="594" spans="2:66" x14ac:dyDescent="0.25">
      <c r="B594" s="535"/>
      <c r="C594" s="535"/>
      <c r="D594" s="535"/>
      <c r="E594" s="535"/>
      <c r="F594" s="535"/>
      <c r="G594" s="535"/>
      <c r="H594" s="535"/>
      <c r="I594" s="535"/>
      <c r="J594" s="535"/>
      <c r="K594" s="535"/>
      <c r="L594" s="1006"/>
      <c r="BI594" s="535"/>
      <c r="BJ594" s="535"/>
      <c r="BK594" s="535"/>
      <c r="BL594" s="535"/>
      <c r="BM594" s="535"/>
      <c r="BN594" s="535"/>
    </row>
    <row r="595" spans="2:66" x14ac:dyDescent="0.25">
      <c r="B595" s="535"/>
      <c r="C595" s="535"/>
      <c r="D595" s="535"/>
      <c r="E595" s="535"/>
      <c r="F595" s="535"/>
      <c r="G595" s="535"/>
      <c r="H595" s="535"/>
      <c r="I595" s="535"/>
      <c r="J595" s="535"/>
      <c r="K595" s="535"/>
      <c r="L595" s="1006"/>
      <c r="BI595" s="535"/>
      <c r="BJ595" s="535"/>
      <c r="BK595" s="535"/>
      <c r="BL595" s="535"/>
      <c r="BM595" s="535"/>
      <c r="BN595" s="535"/>
    </row>
    <row r="596" spans="2:66" x14ac:dyDescent="0.25">
      <c r="B596" s="535"/>
      <c r="C596" s="535"/>
      <c r="D596" s="535"/>
      <c r="E596" s="535"/>
      <c r="F596" s="535"/>
      <c r="G596" s="535"/>
      <c r="H596" s="535"/>
      <c r="I596" s="535"/>
      <c r="J596" s="535"/>
      <c r="K596" s="535"/>
      <c r="L596" s="1006"/>
      <c r="BI596" s="535"/>
      <c r="BJ596" s="535"/>
      <c r="BK596" s="535"/>
      <c r="BL596" s="535"/>
      <c r="BM596" s="535"/>
      <c r="BN596" s="535"/>
    </row>
    <row r="597" spans="2:66" x14ac:dyDescent="0.25">
      <c r="B597" s="535"/>
      <c r="C597" s="535"/>
      <c r="D597" s="535"/>
      <c r="E597" s="535"/>
      <c r="F597" s="535"/>
      <c r="G597" s="535"/>
      <c r="H597" s="535"/>
      <c r="I597" s="535"/>
      <c r="J597" s="535"/>
      <c r="K597" s="535"/>
      <c r="L597" s="1006"/>
      <c r="BI597" s="535"/>
      <c r="BJ597" s="535"/>
      <c r="BK597" s="535"/>
      <c r="BL597" s="535"/>
      <c r="BM597" s="535"/>
      <c r="BN597" s="535"/>
    </row>
    <row r="598" spans="2:66" x14ac:dyDescent="0.25">
      <c r="B598" s="535"/>
      <c r="C598" s="535"/>
      <c r="D598" s="535"/>
      <c r="E598" s="535"/>
      <c r="F598" s="535"/>
      <c r="G598" s="535"/>
      <c r="H598" s="535"/>
      <c r="I598" s="535"/>
      <c r="J598" s="535"/>
      <c r="K598" s="535"/>
      <c r="L598" s="1006"/>
      <c r="BI598" s="535"/>
      <c r="BJ598" s="535"/>
      <c r="BK598" s="535"/>
      <c r="BL598" s="535"/>
      <c r="BM598" s="535"/>
      <c r="BN598" s="535"/>
    </row>
    <row r="599" spans="2:66" x14ac:dyDescent="0.25">
      <c r="B599" s="535"/>
      <c r="C599" s="535"/>
      <c r="D599" s="535"/>
      <c r="E599" s="535"/>
      <c r="F599" s="535"/>
      <c r="G599" s="535"/>
      <c r="H599" s="535"/>
      <c r="I599" s="535"/>
      <c r="J599" s="535"/>
      <c r="K599" s="535"/>
      <c r="L599" s="1006"/>
      <c r="BI599" s="535"/>
      <c r="BJ599" s="535"/>
      <c r="BK599" s="535"/>
      <c r="BL599" s="535"/>
      <c r="BM599" s="535"/>
      <c r="BN599" s="535"/>
    </row>
    <row r="600" spans="2:66" x14ac:dyDescent="0.25">
      <c r="B600" s="535"/>
      <c r="C600" s="535"/>
      <c r="D600" s="535"/>
      <c r="E600" s="535"/>
      <c r="F600" s="535"/>
      <c r="G600" s="535"/>
      <c r="H600" s="535"/>
      <c r="I600" s="535"/>
      <c r="J600" s="535"/>
      <c r="K600" s="535"/>
      <c r="L600" s="1006"/>
      <c r="BI600" s="535"/>
      <c r="BJ600" s="535"/>
      <c r="BK600" s="535"/>
      <c r="BL600" s="535"/>
      <c r="BM600" s="535"/>
      <c r="BN600" s="535"/>
    </row>
    <row r="601" spans="2:66" x14ac:dyDescent="0.25">
      <c r="B601" s="535"/>
      <c r="C601" s="535"/>
      <c r="D601" s="535"/>
      <c r="E601" s="535"/>
      <c r="F601" s="535"/>
      <c r="G601" s="535"/>
      <c r="H601" s="535"/>
      <c r="I601" s="535"/>
      <c r="J601" s="535"/>
      <c r="K601" s="535"/>
      <c r="L601" s="1006"/>
      <c r="BI601" s="535"/>
      <c r="BJ601" s="535"/>
      <c r="BK601" s="535"/>
      <c r="BL601" s="535"/>
      <c r="BM601" s="535"/>
      <c r="BN601" s="535"/>
    </row>
    <row r="602" spans="2:66" x14ac:dyDescent="0.25">
      <c r="B602" s="535"/>
      <c r="C602" s="535"/>
      <c r="D602" s="535"/>
      <c r="E602" s="535"/>
      <c r="F602" s="535"/>
      <c r="G602" s="535"/>
      <c r="H602" s="535"/>
      <c r="I602" s="535"/>
      <c r="J602" s="535"/>
      <c r="K602" s="535"/>
      <c r="L602" s="1006"/>
      <c r="BI602" s="535"/>
      <c r="BJ602" s="535"/>
      <c r="BK602" s="535"/>
      <c r="BL602" s="535"/>
      <c r="BM602" s="535"/>
      <c r="BN602" s="535"/>
    </row>
    <row r="603" spans="2:66" x14ac:dyDescent="0.25">
      <c r="B603" s="535"/>
      <c r="C603" s="535"/>
      <c r="D603" s="535"/>
      <c r="E603" s="535"/>
      <c r="F603" s="535"/>
      <c r="G603" s="535"/>
      <c r="H603" s="535"/>
      <c r="I603" s="535"/>
      <c r="J603" s="535"/>
      <c r="K603" s="535"/>
      <c r="L603" s="1006"/>
      <c r="BI603" s="535"/>
      <c r="BJ603" s="535"/>
      <c r="BK603" s="535"/>
      <c r="BL603" s="535"/>
      <c r="BM603" s="535"/>
      <c r="BN603" s="535"/>
    </row>
    <row r="604" spans="2:66" x14ac:dyDescent="0.25">
      <c r="B604" s="535"/>
      <c r="C604" s="535"/>
      <c r="D604" s="535"/>
      <c r="E604" s="535"/>
      <c r="F604" s="535"/>
      <c r="G604" s="535"/>
      <c r="H604" s="535"/>
      <c r="I604" s="535"/>
      <c r="J604" s="535"/>
      <c r="K604" s="535"/>
      <c r="L604" s="1006"/>
      <c r="BI604" s="535"/>
      <c r="BJ604" s="535"/>
      <c r="BK604" s="535"/>
      <c r="BL604" s="535"/>
      <c r="BM604" s="535"/>
      <c r="BN604" s="535"/>
    </row>
    <row r="605" spans="2:66" x14ac:dyDescent="0.25">
      <c r="B605" s="535"/>
      <c r="C605" s="535"/>
      <c r="D605" s="535"/>
      <c r="E605" s="535"/>
      <c r="F605" s="535"/>
      <c r="G605" s="535"/>
      <c r="H605" s="535"/>
      <c r="I605" s="535"/>
      <c r="J605" s="535"/>
      <c r="K605" s="535"/>
      <c r="L605" s="1006"/>
      <c r="BI605" s="535"/>
      <c r="BJ605" s="535"/>
      <c r="BK605" s="535"/>
      <c r="BL605" s="535"/>
      <c r="BM605" s="535"/>
      <c r="BN605" s="535"/>
    </row>
    <row r="606" spans="2:66" x14ac:dyDescent="0.25">
      <c r="B606" s="535"/>
      <c r="C606" s="535"/>
      <c r="D606" s="535"/>
      <c r="E606" s="535"/>
      <c r="F606" s="535"/>
      <c r="G606" s="535"/>
      <c r="H606" s="535"/>
      <c r="I606" s="535"/>
      <c r="J606" s="535"/>
      <c r="K606" s="535"/>
      <c r="L606" s="1006"/>
      <c r="BI606" s="535"/>
      <c r="BJ606" s="535"/>
      <c r="BK606" s="535"/>
      <c r="BL606" s="535"/>
      <c r="BM606" s="535"/>
      <c r="BN606" s="535"/>
    </row>
    <row r="607" spans="2:66" x14ac:dyDescent="0.25">
      <c r="B607" s="535"/>
      <c r="C607" s="535"/>
      <c r="D607" s="535"/>
      <c r="E607" s="535"/>
      <c r="F607" s="535"/>
      <c r="G607" s="535"/>
      <c r="H607" s="535"/>
      <c r="I607" s="535"/>
      <c r="J607" s="535"/>
      <c r="K607" s="535"/>
      <c r="L607" s="1006"/>
      <c r="BI607" s="535"/>
      <c r="BJ607" s="535"/>
      <c r="BK607" s="535"/>
      <c r="BL607" s="535"/>
      <c r="BM607" s="535"/>
      <c r="BN607" s="535"/>
    </row>
    <row r="608" spans="2:66" x14ac:dyDescent="0.25">
      <c r="B608" s="535"/>
      <c r="C608" s="535"/>
      <c r="D608" s="535"/>
      <c r="E608" s="535"/>
      <c r="F608" s="535"/>
      <c r="G608" s="535"/>
      <c r="H608" s="535"/>
      <c r="I608" s="535"/>
      <c r="J608" s="535"/>
      <c r="K608" s="535"/>
      <c r="L608" s="1006"/>
      <c r="BI608" s="535"/>
      <c r="BJ608" s="535"/>
      <c r="BK608" s="535"/>
      <c r="BL608" s="535"/>
      <c r="BM608" s="535"/>
      <c r="BN608" s="535"/>
    </row>
    <row r="609" spans="2:66" x14ac:dyDescent="0.25">
      <c r="B609" s="535"/>
      <c r="C609" s="535"/>
      <c r="D609" s="535"/>
      <c r="E609" s="535"/>
      <c r="F609" s="535"/>
      <c r="G609" s="535"/>
      <c r="H609" s="535"/>
      <c r="I609" s="535"/>
      <c r="J609" s="535"/>
      <c r="K609" s="535"/>
      <c r="L609" s="1006"/>
      <c r="BI609" s="535"/>
      <c r="BJ609" s="535"/>
      <c r="BK609" s="535"/>
      <c r="BL609" s="535"/>
      <c r="BM609" s="535"/>
      <c r="BN609" s="535"/>
    </row>
    <row r="610" spans="2:66" x14ac:dyDescent="0.25">
      <c r="B610" s="535"/>
      <c r="C610" s="535"/>
      <c r="D610" s="535"/>
      <c r="E610" s="535"/>
      <c r="F610" s="535"/>
      <c r="G610" s="535"/>
      <c r="H610" s="535"/>
      <c r="I610" s="535"/>
      <c r="J610" s="535"/>
      <c r="K610" s="535"/>
      <c r="L610" s="1006"/>
      <c r="BI610" s="535"/>
      <c r="BJ610" s="535"/>
      <c r="BK610" s="535"/>
      <c r="BL610" s="535"/>
      <c r="BM610" s="535"/>
      <c r="BN610" s="535"/>
    </row>
    <row r="611" spans="2:66" x14ac:dyDescent="0.25">
      <c r="B611" s="535"/>
      <c r="C611" s="535"/>
      <c r="D611" s="535"/>
      <c r="E611" s="535"/>
      <c r="F611" s="535"/>
      <c r="G611" s="535"/>
      <c r="H611" s="535"/>
      <c r="I611" s="535"/>
      <c r="J611" s="535"/>
      <c r="K611" s="535"/>
      <c r="L611" s="1006"/>
      <c r="BI611" s="535"/>
      <c r="BJ611" s="535"/>
      <c r="BK611" s="535"/>
      <c r="BL611" s="535"/>
      <c r="BM611" s="535"/>
      <c r="BN611" s="535"/>
    </row>
    <row r="612" spans="2:66" x14ac:dyDescent="0.25">
      <c r="B612" s="535"/>
      <c r="C612" s="535"/>
      <c r="D612" s="535"/>
      <c r="E612" s="535"/>
      <c r="F612" s="535"/>
      <c r="G612" s="535"/>
      <c r="H612" s="535"/>
      <c r="I612" s="535"/>
      <c r="J612" s="535"/>
      <c r="K612" s="535"/>
      <c r="L612" s="1006"/>
      <c r="BI612" s="535"/>
      <c r="BJ612" s="535"/>
      <c r="BK612" s="535"/>
      <c r="BL612" s="535"/>
      <c r="BM612" s="535"/>
      <c r="BN612" s="535"/>
    </row>
    <row r="613" spans="2:66" x14ac:dyDescent="0.25">
      <c r="B613" s="535"/>
      <c r="C613" s="535"/>
      <c r="D613" s="535"/>
      <c r="E613" s="535"/>
      <c r="F613" s="535"/>
      <c r="G613" s="535"/>
      <c r="H613" s="535"/>
      <c r="I613" s="535"/>
      <c r="J613" s="535"/>
      <c r="K613" s="535"/>
      <c r="L613" s="1006"/>
      <c r="BI613" s="535"/>
      <c r="BJ613" s="535"/>
      <c r="BK613" s="535"/>
      <c r="BL613" s="535"/>
      <c r="BM613" s="535"/>
      <c r="BN613" s="535"/>
    </row>
    <row r="614" spans="2:66" x14ac:dyDescent="0.25">
      <c r="B614" s="535"/>
      <c r="C614" s="535"/>
      <c r="D614" s="535"/>
      <c r="E614" s="535"/>
      <c r="F614" s="535"/>
      <c r="G614" s="535"/>
      <c r="H614" s="535"/>
      <c r="I614" s="535"/>
      <c r="J614" s="535"/>
      <c r="K614" s="535"/>
      <c r="L614" s="1006"/>
      <c r="BI614" s="535"/>
      <c r="BJ614" s="535"/>
      <c r="BK614" s="535"/>
      <c r="BL614" s="535"/>
      <c r="BM614" s="535"/>
      <c r="BN614" s="535"/>
    </row>
    <row r="615" spans="2:66" x14ac:dyDescent="0.25">
      <c r="B615" s="535"/>
      <c r="C615" s="535"/>
      <c r="D615" s="535"/>
      <c r="E615" s="535"/>
      <c r="F615" s="535"/>
      <c r="G615" s="535"/>
      <c r="H615" s="535"/>
      <c r="I615" s="535"/>
      <c r="J615" s="535"/>
      <c r="K615" s="535"/>
      <c r="L615" s="1006"/>
      <c r="BI615" s="535"/>
      <c r="BJ615" s="535"/>
      <c r="BK615" s="535"/>
      <c r="BL615" s="535"/>
      <c r="BM615" s="535"/>
      <c r="BN615" s="535"/>
    </row>
    <row r="616" spans="2:66" x14ac:dyDescent="0.25">
      <c r="B616" s="535"/>
      <c r="C616" s="535"/>
      <c r="D616" s="535"/>
      <c r="E616" s="535"/>
      <c r="F616" s="535"/>
      <c r="G616" s="535"/>
      <c r="H616" s="535"/>
      <c r="I616" s="535"/>
      <c r="J616" s="535"/>
      <c r="K616" s="535"/>
      <c r="L616" s="1006"/>
      <c r="BI616" s="535"/>
      <c r="BJ616" s="535"/>
      <c r="BK616" s="535"/>
      <c r="BL616" s="535"/>
      <c r="BM616" s="535"/>
      <c r="BN616" s="535"/>
    </row>
    <row r="617" spans="2:66" x14ac:dyDescent="0.25">
      <c r="B617" s="535"/>
      <c r="C617" s="535"/>
      <c r="D617" s="535"/>
      <c r="E617" s="535"/>
      <c r="F617" s="535"/>
      <c r="G617" s="535"/>
      <c r="H617" s="535"/>
      <c r="I617" s="535"/>
      <c r="J617" s="535"/>
      <c r="K617" s="535"/>
      <c r="L617" s="1006"/>
      <c r="BI617" s="535"/>
      <c r="BJ617" s="535"/>
      <c r="BK617" s="535"/>
      <c r="BL617" s="535"/>
      <c r="BM617" s="535"/>
      <c r="BN617" s="535"/>
    </row>
    <row r="618" spans="2:66" x14ac:dyDescent="0.25">
      <c r="B618" s="535"/>
      <c r="C618" s="535"/>
      <c r="D618" s="535"/>
      <c r="E618" s="535"/>
      <c r="F618" s="535"/>
      <c r="G618" s="535"/>
      <c r="H618" s="535"/>
      <c r="I618" s="535"/>
      <c r="J618" s="535"/>
      <c r="K618" s="535"/>
      <c r="L618" s="1006"/>
      <c r="BI618" s="535"/>
      <c r="BJ618" s="535"/>
      <c r="BK618" s="535"/>
      <c r="BL618" s="535"/>
      <c r="BM618" s="535"/>
      <c r="BN618" s="535"/>
    </row>
    <row r="619" spans="2:66" x14ac:dyDescent="0.25">
      <c r="B619" s="535"/>
      <c r="C619" s="535"/>
      <c r="D619" s="535"/>
      <c r="E619" s="535"/>
      <c r="F619" s="535"/>
      <c r="G619" s="535"/>
      <c r="H619" s="535"/>
      <c r="I619" s="535"/>
      <c r="J619" s="535"/>
      <c r="K619" s="535"/>
      <c r="L619" s="1006"/>
      <c r="BI619" s="535"/>
      <c r="BJ619" s="535"/>
      <c r="BK619" s="535"/>
      <c r="BL619" s="535"/>
      <c r="BM619" s="535"/>
      <c r="BN619" s="535"/>
    </row>
    <row r="620" spans="2:66" x14ac:dyDescent="0.25">
      <c r="B620" s="535"/>
      <c r="C620" s="535"/>
      <c r="D620" s="535"/>
      <c r="E620" s="535"/>
      <c r="F620" s="535"/>
      <c r="G620" s="535"/>
      <c r="H620" s="535"/>
      <c r="I620" s="535"/>
      <c r="J620" s="535"/>
      <c r="K620" s="535"/>
      <c r="L620" s="1006"/>
      <c r="BI620" s="535"/>
      <c r="BJ620" s="535"/>
      <c r="BK620" s="535"/>
      <c r="BL620" s="535"/>
      <c r="BM620" s="535"/>
      <c r="BN620" s="535"/>
    </row>
    <row r="621" spans="2:66" x14ac:dyDescent="0.25">
      <c r="B621" s="535"/>
      <c r="C621" s="535"/>
      <c r="D621" s="535"/>
      <c r="E621" s="535"/>
      <c r="F621" s="535"/>
      <c r="G621" s="535"/>
      <c r="H621" s="535"/>
      <c r="I621" s="535"/>
      <c r="J621" s="535"/>
      <c r="K621" s="535"/>
      <c r="L621" s="1006"/>
      <c r="BI621" s="535"/>
      <c r="BJ621" s="535"/>
      <c r="BK621" s="535"/>
      <c r="BL621" s="535"/>
      <c r="BM621" s="535"/>
      <c r="BN621" s="535"/>
    </row>
    <row r="622" spans="2:66" x14ac:dyDescent="0.25">
      <c r="B622" s="535"/>
      <c r="C622" s="535"/>
      <c r="D622" s="535"/>
      <c r="E622" s="535"/>
      <c r="F622" s="535"/>
      <c r="G622" s="535"/>
      <c r="H622" s="535"/>
      <c r="I622" s="535"/>
      <c r="J622" s="535"/>
      <c r="K622" s="535"/>
      <c r="L622" s="1006"/>
      <c r="BI622" s="535"/>
      <c r="BJ622" s="535"/>
      <c r="BK622" s="535"/>
      <c r="BL622" s="535"/>
      <c r="BM622" s="535"/>
      <c r="BN622" s="535"/>
    </row>
    <row r="623" spans="2:66" x14ac:dyDescent="0.25">
      <c r="B623" s="535"/>
      <c r="C623" s="535"/>
      <c r="D623" s="535"/>
      <c r="E623" s="535"/>
      <c r="F623" s="535"/>
      <c r="G623" s="535"/>
      <c r="H623" s="535"/>
      <c r="I623" s="535"/>
      <c r="J623" s="535"/>
      <c r="K623" s="535"/>
      <c r="L623" s="1006"/>
      <c r="BI623" s="535"/>
      <c r="BJ623" s="535"/>
      <c r="BK623" s="535"/>
      <c r="BL623" s="535"/>
      <c r="BM623" s="535"/>
      <c r="BN623" s="535"/>
    </row>
    <row r="624" spans="2:66" x14ac:dyDescent="0.25">
      <c r="B624" s="535"/>
      <c r="C624" s="535"/>
      <c r="D624" s="535"/>
      <c r="E624" s="535"/>
      <c r="F624" s="535"/>
      <c r="G624" s="535"/>
      <c r="H624" s="535"/>
      <c r="I624" s="535"/>
      <c r="J624" s="535"/>
      <c r="K624" s="535"/>
      <c r="L624" s="1006"/>
      <c r="BI624" s="535"/>
      <c r="BJ624" s="535"/>
      <c r="BK624" s="535"/>
      <c r="BL624" s="535"/>
      <c r="BM624" s="535"/>
      <c r="BN624" s="535"/>
    </row>
    <row r="625" spans="2:66" x14ac:dyDescent="0.25">
      <c r="B625" s="535"/>
      <c r="C625" s="535"/>
      <c r="D625" s="535"/>
      <c r="E625" s="535"/>
      <c r="F625" s="535"/>
      <c r="G625" s="535"/>
      <c r="H625" s="535"/>
      <c r="I625" s="535"/>
      <c r="J625" s="535"/>
      <c r="K625" s="535"/>
      <c r="L625" s="1006"/>
      <c r="BI625" s="535"/>
      <c r="BJ625" s="535"/>
      <c r="BK625" s="535"/>
      <c r="BL625" s="535"/>
      <c r="BM625" s="535"/>
      <c r="BN625" s="535"/>
    </row>
    <row r="626" spans="2:66" x14ac:dyDescent="0.25">
      <c r="B626" s="535"/>
      <c r="C626" s="535"/>
      <c r="D626" s="535"/>
      <c r="E626" s="535"/>
      <c r="F626" s="535"/>
      <c r="G626" s="535"/>
      <c r="H626" s="535"/>
      <c r="I626" s="535"/>
      <c r="J626" s="535"/>
      <c r="K626" s="535"/>
      <c r="L626" s="1006"/>
      <c r="BI626" s="535"/>
      <c r="BJ626" s="535"/>
      <c r="BK626" s="535"/>
      <c r="BL626" s="535"/>
      <c r="BM626" s="535"/>
      <c r="BN626" s="535"/>
    </row>
    <row r="627" spans="2:66" x14ac:dyDescent="0.25">
      <c r="B627" s="535"/>
      <c r="C627" s="535"/>
      <c r="D627" s="535"/>
      <c r="E627" s="535"/>
      <c r="F627" s="535"/>
      <c r="G627" s="535"/>
      <c r="H627" s="535"/>
      <c r="I627" s="535"/>
      <c r="J627" s="535"/>
      <c r="K627" s="535"/>
      <c r="L627" s="1006"/>
      <c r="BI627" s="535"/>
      <c r="BJ627" s="535"/>
      <c r="BK627" s="535"/>
      <c r="BL627" s="535"/>
      <c r="BM627" s="535"/>
      <c r="BN627" s="535"/>
    </row>
    <row r="628" spans="2:66" x14ac:dyDescent="0.25">
      <c r="B628" s="535"/>
      <c r="C628" s="535"/>
      <c r="D628" s="535"/>
      <c r="E628" s="535"/>
      <c r="F628" s="535"/>
      <c r="G628" s="535"/>
      <c r="H628" s="535"/>
      <c r="I628" s="535"/>
      <c r="J628" s="535"/>
      <c r="K628" s="535"/>
      <c r="L628" s="1006"/>
      <c r="BI628" s="535"/>
      <c r="BJ628" s="535"/>
      <c r="BK628" s="535"/>
      <c r="BL628" s="535"/>
      <c r="BM628" s="535"/>
      <c r="BN628" s="535"/>
    </row>
    <row r="629" spans="2:66" x14ac:dyDescent="0.25">
      <c r="B629" s="535"/>
      <c r="C629" s="535"/>
      <c r="D629" s="535"/>
      <c r="E629" s="535"/>
      <c r="F629" s="535"/>
      <c r="G629" s="535"/>
      <c r="H629" s="535"/>
      <c r="I629" s="535"/>
      <c r="J629" s="535"/>
      <c r="K629" s="535"/>
      <c r="L629" s="1006"/>
      <c r="BI629" s="535"/>
      <c r="BJ629" s="535"/>
      <c r="BK629" s="535"/>
      <c r="BL629" s="535"/>
      <c r="BM629" s="535"/>
      <c r="BN629" s="535"/>
    </row>
    <row r="630" spans="2:66" x14ac:dyDescent="0.25">
      <c r="B630" s="535"/>
      <c r="C630" s="535"/>
      <c r="D630" s="535"/>
      <c r="E630" s="535"/>
      <c r="F630" s="535"/>
      <c r="G630" s="535"/>
      <c r="H630" s="535"/>
      <c r="I630" s="535"/>
      <c r="J630" s="535"/>
      <c r="K630" s="535"/>
      <c r="L630" s="1006"/>
      <c r="BI630" s="535"/>
      <c r="BJ630" s="535"/>
      <c r="BK630" s="535"/>
      <c r="BL630" s="535"/>
      <c r="BM630" s="535"/>
      <c r="BN630" s="535"/>
    </row>
    <row r="631" spans="2:66" x14ac:dyDescent="0.25">
      <c r="B631" s="535"/>
      <c r="C631" s="535"/>
      <c r="D631" s="535"/>
      <c r="E631" s="535"/>
      <c r="F631" s="535"/>
      <c r="G631" s="535"/>
      <c r="H631" s="535"/>
      <c r="I631" s="535"/>
      <c r="J631" s="535"/>
      <c r="K631" s="535"/>
      <c r="L631" s="1006"/>
      <c r="BI631" s="535"/>
      <c r="BJ631" s="535"/>
      <c r="BK631" s="535"/>
      <c r="BL631" s="535"/>
      <c r="BM631" s="535"/>
      <c r="BN631" s="535"/>
    </row>
    <row r="632" spans="2:66" x14ac:dyDescent="0.25">
      <c r="B632" s="535"/>
      <c r="C632" s="535"/>
      <c r="D632" s="535"/>
      <c r="E632" s="535"/>
      <c r="F632" s="535"/>
      <c r="G632" s="535"/>
      <c r="H632" s="535"/>
      <c r="I632" s="535"/>
      <c r="J632" s="535"/>
      <c r="K632" s="535"/>
      <c r="L632" s="1006"/>
      <c r="BI632" s="535"/>
      <c r="BJ632" s="535"/>
      <c r="BK632" s="535"/>
      <c r="BL632" s="535"/>
      <c r="BM632" s="535"/>
      <c r="BN632" s="535"/>
    </row>
    <row r="633" spans="2:66" x14ac:dyDescent="0.25">
      <c r="B633" s="535"/>
      <c r="C633" s="535"/>
      <c r="D633" s="535"/>
      <c r="E633" s="535"/>
      <c r="F633" s="535"/>
      <c r="G633" s="535"/>
      <c r="H633" s="535"/>
      <c r="I633" s="535"/>
      <c r="J633" s="535"/>
      <c r="K633" s="535"/>
      <c r="L633" s="1006"/>
      <c r="BI633" s="535"/>
      <c r="BJ633" s="535"/>
      <c r="BK633" s="535"/>
      <c r="BL633" s="535"/>
      <c r="BM633" s="535"/>
      <c r="BN633" s="535"/>
    </row>
    <row r="634" spans="2:66" x14ac:dyDescent="0.25">
      <c r="B634" s="535"/>
      <c r="C634" s="535"/>
      <c r="D634" s="535"/>
      <c r="E634" s="535"/>
      <c r="F634" s="535"/>
      <c r="G634" s="535"/>
      <c r="H634" s="535"/>
      <c r="I634" s="535"/>
      <c r="J634" s="535"/>
      <c r="K634" s="535"/>
      <c r="L634" s="1006"/>
      <c r="BI634" s="535"/>
      <c r="BJ634" s="535"/>
      <c r="BK634" s="535"/>
      <c r="BL634" s="535"/>
      <c r="BM634" s="535"/>
      <c r="BN634" s="535"/>
    </row>
    <row r="635" spans="2:66" x14ac:dyDescent="0.25">
      <c r="B635" s="535"/>
      <c r="C635" s="535"/>
      <c r="D635" s="535"/>
      <c r="E635" s="535"/>
      <c r="F635" s="535"/>
      <c r="G635" s="535"/>
      <c r="H635" s="535"/>
      <c r="I635" s="535"/>
      <c r="J635" s="535"/>
      <c r="K635" s="535"/>
      <c r="L635" s="1006"/>
      <c r="BI635" s="535"/>
      <c r="BJ635" s="535"/>
      <c r="BK635" s="535"/>
      <c r="BL635" s="535"/>
      <c r="BM635" s="535"/>
      <c r="BN635" s="535"/>
    </row>
    <row r="636" spans="2:66" x14ac:dyDescent="0.25">
      <c r="B636" s="535"/>
      <c r="C636" s="535"/>
      <c r="D636" s="535"/>
      <c r="E636" s="535"/>
      <c r="F636" s="535"/>
      <c r="G636" s="535"/>
      <c r="H636" s="535"/>
      <c r="I636" s="535"/>
      <c r="J636" s="535"/>
      <c r="K636" s="535"/>
      <c r="L636" s="1006"/>
      <c r="BI636" s="535"/>
      <c r="BJ636" s="535"/>
      <c r="BK636" s="535"/>
      <c r="BL636" s="535"/>
      <c r="BM636" s="535"/>
      <c r="BN636" s="535"/>
    </row>
    <row r="637" spans="2:66" x14ac:dyDescent="0.25">
      <c r="B637" s="535"/>
      <c r="C637" s="535"/>
      <c r="D637" s="535"/>
      <c r="E637" s="535"/>
      <c r="F637" s="535"/>
      <c r="G637" s="535"/>
      <c r="H637" s="535"/>
      <c r="I637" s="535"/>
      <c r="J637" s="535"/>
      <c r="K637" s="535"/>
      <c r="L637" s="1006"/>
      <c r="BI637" s="535"/>
      <c r="BJ637" s="535"/>
      <c r="BK637" s="535"/>
      <c r="BL637" s="535"/>
      <c r="BM637" s="535"/>
      <c r="BN637" s="535"/>
    </row>
    <row r="638" spans="2:66" x14ac:dyDescent="0.25">
      <c r="B638" s="535"/>
      <c r="C638" s="535"/>
      <c r="D638" s="535"/>
      <c r="E638" s="535"/>
      <c r="F638" s="535"/>
      <c r="G638" s="535"/>
      <c r="H638" s="535"/>
      <c r="I638" s="535"/>
      <c r="J638" s="535"/>
      <c r="K638" s="535"/>
      <c r="L638" s="1006"/>
      <c r="BI638" s="535"/>
      <c r="BJ638" s="535"/>
      <c r="BK638" s="535"/>
      <c r="BL638" s="535"/>
      <c r="BM638" s="535"/>
      <c r="BN638" s="535"/>
    </row>
    <row r="639" spans="2:66" x14ac:dyDescent="0.25">
      <c r="B639" s="535"/>
      <c r="C639" s="535"/>
      <c r="D639" s="535"/>
      <c r="E639" s="535"/>
      <c r="F639" s="535"/>
      <c r="G639" s="535"/>
      <c r="H639" s="535"/>
      <c r="I639" s="535"/>
      <c r="J639" s="535"/>
      <c r="K639" s="535"/>
      <c r="L639" s="1006"/>
      <c r="BI639" s="535"/>
      <c r="BJ639" s="535"/>
      <c r="BK639" s="535"/>
      <c r="BL639" s="535"/>
      <c r="BM639" s="535"/>
      <c r="BN639" s="535"/>
    </row>
    <row r="640" spans="2:66" x14ac:dyDescent="0.25">
      <c r="B640" s="535"/>
      <c r="C640" s="535"/>
      <c r="D640" s="535"/>
      <c r="E640" s="535"/>
      <c r="F640" s="535"/>
      <c r="G640" s="535"/>
      <c r="H640" s="535"/>
      <c r="I640" s="535"/>
      <c r="J640" s="535"/>
      <c r="K640" s="535"/>
      <c r="L640" s="1006"/>
      <c r="BI640" s="535"/>
      <c r="BJ640" s="535"/>
      <c r="BK640" s="535"/>
      <c r="BL640" s="535"/>
      <c r="BM640" s="535"/>
      <c r="BN640" s="535"/>
    </row>
    <row r="641" spans="2:66" x14ac:dyDescent="0.25">
      <c r="B641" s="535"/>
      <c r="C641" s="535"/>
      <c r="D641" s="535"/>
      <c r="E641" s="535"/>
      <c r="F641" s="535"/>
      <c r="G641" s="535"/>
      <c r="H641" s="535"/>
      <c r="I641" s="535"/>
      <c r="J641" s="535"/>
      <c r="K641" s="535"/>
      <c r="L641" s="1006"/>
      <c r="BI641" s="535"/>
      <c r="BJ641" s="535"/>
      <c r="BK641" s="535"/>
      <c r="BL641" s="535"/>
      <c r="BM641" s="535"/>
      <c r="BN641" s="535"/>
    </row>
    <row r="642" spans="2:66" x14ac:dyDescent="0.25">
      <c r="B642" s="535"/>
      <c r="C642" s="535"/>
      <c r="D642" s="535"/>
      <c r="E642" s="535"/>
      <c r="F642" s="535"/>
      <c r="G642" s="535"/>
      <c r="H642" s="535"/>
      <c r="I642" s="535"/>
      <c r="J642" s="535"/>
      <c r="K642" s="535"/>
      <c r="L642" s="1006"/>
      <c r="BI642" s="535"/>
      <c r="BJ642" s="535"/>
      <c r="BK642" s="535"/>
      <c r="BL642" s="535"/>
      <c r="BM642" s="535"/>
      <c r="BN642" s="535"/>
    </row>
    <row r="643" spans="2:66" x14ac:dyDescent="0.25">
      <c r="B643" s="535"/>
      <c r="C643" s="535"/>
      <c r="D643" s="535"/>
      <c r="E643" s="535"/>
      <c r="F643" s="535"/>
      <c r="G643" s="535"/>
      <c r="H643" s="535"/>
      <c r="I643" s="535"/>
      <c r="J643" s="535"/>
      <c r="K643" s="535"/>
      <c r="L643" s="1006"/>
      <c r="BI643" s="535"/>
      <c r="BJ643" s="535"/>
      <c r="BK643" s="535"/>
      <c r="BL643" s="535"/>
      <c r="BM643" s="535"/>
      <c r="BN643" s="535"/>
    </row>
    <row r="644" spans="2:66" x14ac:dyDescent="0.25">
      <c r="B644" s="535"/>
      <c r="C644" s="535"/>
      <c r="D644" s="535"/>
      <c r="E644" s="535"/>
      <c r="F644" s="535"/>
      <c r="G644" s="535"/>
      <c r="H644" s="535"/>
      <c r="I644" s="535"/>
      <c r="J644" s="535"/>
      <c r="K644" s="535"/>
      <c r="L644" s="1006"/>
      <c r="BI644" s="535"/>
      <c r="BJ644" s="535"/>
      <c r="BK644" s="535"/>
      <c r="BL644" s="535"/>
      <c r="BM644" s="535"/>
      <c r="BN644" s="535"/>
    </row>
    <row r="645" spans="2:66" x14ac:dyDescent="0.25">
      <c r="B645" s="535"/>
      <c r="C645" s="535"/>
      <c r="D645" s="535"/>
      <c r="E645" s="535"/>
      <c r="F645" s="535"/>
      <c r="G645" s="535"/>
      <c r="H645" s="535"/>
      <c r="I645" s="535"/>
      <c r="J645" s="535"/>
      <c r="K645" s="535"/>
      <c r="L645" s="1006"/>
      <c r="BI645" s="535"/>
      <c r="BJ645" s="535"/>
      <c r="BK645" s="535"/>
      <c r="BL645" s="535"/>
      <c r="BM645" s="535"/>
      <c r="BN645" s="535"/>
    </row>
    <row r="646" spans="2:66" x14ac:dyDescent="0.25">
      <c r="B646" s="535"/>
      <c r="C646" s="535"/>
      <c r="D646" s="535"/>
      <c r="E646" s="535"/>
      <c r="F646" s="535"/>
      <c r="G646" s="535"/>
      <c r="H646" s="535"/>
      <c r="I646" s="535"/>
      <c r="J646" s="535"/>
      <c r="K646" s="535"/>
      <c r="L646" s="1006"/>
      <c r="BI646" s="535"/>
      <c r="BJ646" s="535"/>
      <c r="BK646" s="535"/>
      <c r="BL646" s="535"/>
      <c r="BM646" s="535"/>
      <c r="BN646" s="535"/>
    </row>
    <row r="647" spans="2:66" x14ac:dyDescent="0.25">
      <c r="B647" s="535"/>
      <c r="C647" s="535"/>
      <c r="D647" s="535"/>
      <c r="E647" s="535"/>
      <c r="F647" s="535"/>
      <c r="G647" s="535"/>
      <c r="H647" s="535"/>
      <c r="I647" s="535"/>
      <c r="J647" s="535"/>
      <c r="K647" s="535"/>
      <c r="L647" s="1006"/>
      <c r="BI647" s="535"/>
      <c r="BJ647" s="535"/>
      <c r="BK647" s="535"/>
      <c r="BL647" s="535"/>
      <c r="BM647" s="535"/>
      <c r="BN647" s="535"/>
    </row>
    <row r="648" spans="2:66" x14ac:dyDescent="0.25">
      <c r="B648" s="535"/>
      <c r="C648" s="535"/>
      <c r="D648" s="535"/>
      <c r="E648" s="535"/>
      <c r="F648" s="535"/>
      <c r="G648" s="535"/>
      <c r="H648" s="535"/>
      <c r="I648" s="535"/>
      <c r="J648" s="535"/>
      <c r="K648" s="535"/>
      <c r="L648" s="1006"/>
      <c r="BI648" s="535"/>
      <c r="BJ648" s="535"/>
      <c r="BK648" s="535"/>
      <c r="BL648" s="535"/>
      <c r="BM648" s="535"/>
      <c r="BN648" s="535"/>
    </row>
    <row r="649" spans="2:66" x14ac:dyDescent="0.25">
      <c r="B649" s="535"/>
      <c r="C649" s="535"/>
      <c r="D649" s="535"/>
      <c r="E649" s="535"/>
      <c r="F649" s="535"/>
      <c r="G649" s="535"/>
      <c r="H649" s="535"/>
      <c r="I649" s="535"/>
      <c r="J649" s="535"/>
      <c r="K649" s="535"/>
      <c r="L649" s="1006"/>
      <c r="BI649" s="535"/>
      <c r="BJ649" s="535"/>
      <c r="BK649" s="535"/>
      <c r="BL649" s="535"/>
      <c r="BM649" s="535"/>
      <c r="BN649" s="535"/>
    </row>
    <row r="650" spans="2:66" x14ac:dyDescent="0.25">
      <c r="B650" s="535"/>
      <c r="C650" s="535"/>
      <c r="D650" s="535"/>
      <c r="E650" s="535"/>
      <c r="F650" s="535"/>
      <c r="G650" s="535"/>
      <c r="H650" s="535"/>
      <c r="I650" s="535"/>
      <c r="J650" s="535"/>
      <c r="K650" s="535"/>
      <c r="L650" s="1006"/>
      <c r="BI650" s="535"/>
      <c r="BJ650" s="535"/>
      <c r="BK650" s="535"/>
      <c r="BL650" s="535"/>
      <c r="BM650" s="535"/>
      <c r="BN650" s="535"/>
    </row>
    <row r="651" spans="2:66" x14ac:dyDescent="0.25">
      <c r="B651" s="535"/>
      <c r="C651" s="535"/>
      <c r="D651" s="535"/>
      <c r="E651" s="535"/>
      <c r="F651" s="535"/>
      <c r="G651" s="535"/>
      <c r="H651" s="535"/>
      <c r="I651" s="535"/>
      <c r="J651" s="535"/>
      <c r="K651" s="535"/>
      <c r="L651" s="1006"/>
      <c r="BI651" s="535"/>
      <c r="BJ651" s="535"/>
      <c r="BK651" s="535"/>
      <c r="BL651" s="535"/>
      <c r="BM651" s="535"/>
      <c r="BN651" s="535"/>
    </row>
    <row r="652" spans="2:66" x14ac:dyDescent="0.25">
      <c r="B652" s="535"/>
      <c r="C652" s="535"/>
      <c r="D652" s="535"/>
      <c r="E652" s="535"/>
      <c r="F652" s="535"/>
      <c r="G652" s="535"/>
      <c r="H652" s="535"/>
      <c r="I652" s="535"/>
      <c r="J652" s="535"/>
      <c r="K652" s="535"/>
      <c r="L652" s="1006"/>
      <c r="BI652" s="535"/>
      <c r="BJ652" s="535"/>
      <c r="BK652" s="535"/>
      <c r="BL652" s="535"/>
      <c r="BM652" s="535"/>
      <c r="BN652" s="535"/>
    </row>
    <row r="653" spans="2:66" x14ac:dyDescent="0.25">
      <c r="B653" s="535"/>
      <c r="C653" s="535"/>
      <c r="D653" s="535"/>
      <c r="E653" s="535"/>
      <c r="F653" s="535"/>
      <c r="G653" s="535"/>
      <c r="H653" s="535"/>
      <c r="I653" s="535"/>
      <c r="J653" s="535"/>
      <c r="K653" s="535"/>
      <c r="L653" s="1006"/>
      <c r="BI653" s="535"/>
      <c r="BJ653" s="535"/>
      <c r="BK653" s="535"/>
      <c r="BL653" s="535"/>
      <c r="BM653" s="535"/>
      <c r="BN653" s="535"/>
    </row>
    <row r="654" spans="2:66" x14ac:dyDescent="0.25">
      <c r="B654" s="535"/>
      <c r="C654" s="535"/>
      <c r="D654" s="535"/>
      <c r="E654" s="535"/>
      <c r="F654" s="535"/>
      <c r="G654" s="535"/>
      <c r="H654" s="535"/>
      <c r="I654" s="535"/>
      <c r="J654" s="535"/>
      <c r="K654" s="535"/>
      <c r="L654" s="1006"/>
      <c r="BI654" s="535"/>
      <c r="BJ654" s="535"/>
      <c r="BK654" s="535"/>
      <c r="BL654" s="535"/>
      <c r="BM654" s="535"/>
      <c r="BN654" s="535"/>
    </row>
    <row r="655" spans="2:66" x14ac:dyDescent="0.25">
      <c r="B655" s="535"/>
      <c r="C655" s="535"/>
      <c r="D655" s="535"/>
      <c r="E655" s="535"/>
      <c r="F655" s="535"/>
      <c r="G655" s="535"/>
      <c r="H655" s="535"/>
      <c r="I655" s="535"/>
      <c r="J655" s="535"/>
      <c r="K655" s="535"/>
      <c r="L655" s="1006"/>
      <c r="BI655" s="535"/>
      <c r="BJ655" s="535"/>
      <c r="BK655" s="535"/>
      <c r="BL655" s="535"/>
      <c r="BM655" s="535"/>
      <c r="BN655" s="535"/>
    </row>
    <row r="656" spans="2:66" x14ac:dyDescent="0.25">
      <c r="B656" s="535"/>
      <c r="C656" s="535"/>
      <c r="D656" s="535"/>
      <c r="E656" s="535"/>
      <c r="F656" s="535"/>
      <c r="G656" s="535"/>
      <c r="H656" s="535"/>
      <c r="I656" s="535"/>
      <c r="J656" s="535"/>
      <c r="K656" s="535"/>
      <c r="L656" s="1006"/>
      <c r="BI656" s="535"/>
      <c r="BJ656" s="535"/>
      <c r="BK656" s="535"/>
      <c r="BL656" s="535"/>
      <c r="BM656" s="535"/>
      <c r="BN656" s="535"/>
    </row>
    <row r="657" spans="2:66" x14ac:dyDescent="0.25">
      <c r="B657" s="535"/>
      <c r="C657" s="535"/>
      <c r="D657" s="535"/>
      <c r="E657" s="535"/>
      <c r="F657" s="535"/>
      <c r="G657" s="535"/>
      <c r="H657" s="535"/>
      <c r="I657" s="535"/>
      <c r="J657" s="535"/>
      <c r="K657" s="535"/>
      <c r="L657" s="1006"/>
      <c r="BI657" s="535"/>
      <c r="BJ657" s="535"/>
      <c r="BK657" s="535"/>
      <c r="BL657" s="535"/>
      <c r="BM657" s="535"/>
      <c r="BN657" s="535"/>
    </row>
    <row r="658" spans="2:66" x14ac:dyDescent="0.25">
      <c r="B658" s="535"/>
      <c r="C658" s="535"/>
      <c r="D658" s="535"/>
      <c r="E658" s="535"/>
      <c r="F658" s="535"/>
      <c r="G658" s="535"/>
      <c r="H658" s="535"/>
      <c r="I658" s="535"/>
      <c r="J658" s="535"/>
      <c r="K658" s="535"/>
      <c r="L658" s="1006"/>
      <c r="BI658" s="535"/>
      <c r="BJ658" s="535"/>
      <c r="BK658" s="535"/>
      <c r="BL658" s="535"/>
      <c r="BM658" s="535"/>
      <c r="BN658" s="535"/>
    </row>
    <row r="659" spans="2:66" x14ac:dyDescent="0.25">
      <c r="B659" s="535"/>
      <c r="C659" s="535"/>
      <c r="D659" s="535"/>
      <c r="E659" s="535"/>
      <c r="F659" s="535"/>
      <c r="G659" s="535"/>
      <c r="H659" s="535"/>
      <c r="I659" s="535"/>
      <c r="J659" s="535"/>
      <c r="K659" s="535"/>
      <c r="L659" s="1006"/>
      <c r="BI659" s="535"/>
      <c r="BJ659" s="535"/>
      <c r="BK659" s="535"/>
      <c r="BL659" s="535"/>
      <c r="BM659" s="535"/>
      <c r="BN659" s="535"/>
    </row>
    <row r="660" spans="2:66" x14ac:dyDescent="0.25">
      <c r="B660" s="535"/>
      <c r="C660" s="535"/>
      <c r="D660" s="535"/>
      <c r="E660" s="535"/>
      <c r="F660" s="535"/>
      <c r="G660" s="535"/>
      <c r="H660" s="535"/>
      <c r="I660" s="535"/>
      <c r="J660" s="535"/>
      <c r="K660" s="535"/>
      <c r="L660" s="1006"/>
      <c r="BI660" s="535"/>
      <c r="BJ660" s="535"/>
      <c r="BK660" s="535"/>
      <c r="BL660" s="535"/>
      <c r="BM660" s="535"/>
      <c r="BN660" s="535"/>
    </row>
    <row r="661" spans="2:66" x14ac:dyDescent="0.25">
      <c r="B661" s="535"/>
      <c r="C661" s="535"/>
      <c r="D661" s="535"/>
      <c r="E661" s="535"/>
      <c r="F661" s="535"/>
      <c r="G661" s="535"/>
      <c r="H661" s="535"/>
      <c r="I661" s="535"/>
      <c r="J661" s="535"/>
      <c r="K661" s="535"/>
      <c r="L661" s="1006"/>
      <c r="BI661" s="535"/>
      <c r="BJ661" s="535"/>
      <c r="BK661" s="535"/>
      <c r="BL661" s="535"/>
      <c r="BM661" s="535"/>
      <c r="BN661" s="535"/>
    </row>
    <row r="662" spans="2:66" x14ac:dyDescent="0.25">
      <c r="B662" s="535"/>
      <c r="C662" s="535"/>
      <c r="D662" s="535"/>
      <c r="E662" s="535"/>
      <c r="F662" s="535"/>
      <c r="G662" s="535"/>
      <c r="H662" s="535"/>
      <c r="I662" s="535"/>
      <c r="J662" s="535"/>
      <c r="K662" s="535"/>
      <c r="L662" s="1006"/>
      <c r="BI662" s="535"/>
      <c r="BJ662" s="535"/>
      <c r="BK662" s="535"/>
      <c r="BL662" s="535"/>
      <c r="BM662" s="535"/>
      <c r="BN662" s="535"/>
    </row>
    <row r="663" spans="2:66" x14ac:dyDescent="0.25">
      <c r="B663" s="535"/>
      <c r="C663" s="535"/>
      <c r="D663" s="535"/>
      <c r="E663" s="535"/>
      <c r="F663" s="535"/>
      <c r="G663" s="535"/>
      <c r="H663" s="535"/>
      <c r="I663" s="535"/>
      <c r="J663" s="535"/>
      <c r="K663" s="535"/>
      <c r="L663" s="1006"/>
      <c r="BI663" s="535"/>
      <c r="BJ663" s="535"/>
      <c r="BK663" s="535"/>
      <c r="BL663" s="535"/>
      <c r="BM663" s="535"/>
      <c r="BN663" s="535"/>
    </row>
    <row r="664" spans="2:66" x14ac:dyDescent="0.25">
      <c r="B664" s="535"/>
      <c r="C664" s="535"/>
      <c r="D664" s="535"/>
      <c r="E664" s="535"/>
      <c r="F664" s="535"/>
      <c r="G664" s="535"/>
      <c r="H664" s="535"/>
      <c r="I664" s="535"/>
      <c r="J664" s="535"/>
      <c r="K664" s="535"/>
      <c r="L664" s="1006"/>
      <c r="BI664" s="535"/>
      <c r="BJ664" s="535"/>
      <c r="BK664" s="535"/>
      <c r="BL664" s="535"/>
      <c r="BM664" s="535"/>
      <c r="BN664" s="535"/>
    </row>
    <row r="665" spans="2:66" x14ac:dyDescent="0.25">
      <c r="B665" s="535"/>
      <c r="C665" s="535"/>
      <c r="D665" s="535"/>
      <c r="E665" s="535"/>
      <c r="F665" s="535"/>
      <c r="G665" s="535"/>
      <c r="H665" s="535"/>
      <c r="I665" s="535"/>
      <c r="J665" s="535"/>
      <c r="K665" s="535"/>
      <c r="L665" s="1006"/>
      <c r="BI665" s="535"/>
      <c r="BJ665" s="535"/>
      <c r="BK665" s="535"/>
      <c r="BL665" s="535"/>
      <c r="BM665" s="535"/>
      <c r="BN665" s="535"/>
    </row>
    <row r="666" spans="2:66" x14ac:dyDescent="0.25">
      <c r="B666" s="535"/>
      <c r="C666" s="535"/>
      <c r="D666" s="535"/>
      <c r="E666" s="535"/>
      <c r="F666" s="535"/>
      <c r="G666" s="535"/>
      <c r="H666" s="535"/>
      <c r="I666" s="535"/>
      <c r="J666" s="535"/>
      <c r="K666" s="535"/>
      <c r="L666" s="1006"/>
      <c r="BI666" s="535"/>
      <c r="BJ666" s="535"/>
      <c r="BK666" s="535"/>
      <c r="BL666" s="535"/>
      <c r="BM666" s="535"/>
      <c r="BN666" s="535"/>
    </row>
    <row r="667" spans="2:66" x14ac:dyDescent="0.25">
      <c r="B667" s="535"/>
      <c r="C667" s="535"/>
      <c r="D667" s="535"/>
      <c r="E667" s="535"/>
      <c r="F667" s="535"/>
      <c r="G667" s="535"/>
      <c r="H667" s="535"/>
      <c r="I667" s="535"/>
      <c r="J667" s="535"/>
      <c r="K667" s="535"/>
      <c r="L667" s="1006"/>
      <c r="BI667" s="535"/>
      <c r="BJ667" s="535"/>
      <c r="BK667" s="535"/>
      <c r="BL667" s="535"/>
      <c r="BM667" s="535"/>
      <c r="BN667" s="535"/>
    </row>
    <row r="668" spans="2:66" x14ac:dyDescent="0.25">
      <c r="B668" s="535"/>
      <c r="C668" s="535"/>
      <c r="D668" s="535"/>
      <c r="E668" s="535"/>
      <c r="F668" s="535"/>
      <c r="G668" s="535"/>
      <c r="H668" s="535"/>
      <c r="I668" s="535"/>
      <c r="J668" s="535"/>
      <c r="K668" s="535"/>
      <c r="L668" s="1006"/>
      <c r="BI668" s="535"/>
      <c r="BJ668" s="535"/>
      <c r="BK668" s="535"/>
      <c r="BL668" s="535"/>
      <c r="BM668" s="535"/>
      <c r="BN668" s="535"/>
    </row>
    <row r="669" spans="2:66" x14ac:dyDescent="0.25">
      <c r="B669" s="535"/>
      <c r="C669" s="535"/>
      <c r="D669" s="535"/>
      <c r="E669" s="535"/>
      <c r="F669" s="535"/>
      <c r="G669" s="535"/>
      <c r="H669" s="535"/>
      <c r="I669" s="535"/>
      <c r="J669" s="535"/>
      <c r="K669" s="535"/>
      <c r="L669" s="1006"/>
      <c r="BI669" s="535"/>
      <c r="BJ669" s="535"/>
      <c r="BK669" s="535"/>
      <c r="BL669" s="535"/>
      <c r="BM669" s="535"/>
      <c r="BN669" s="535"/>
    </row>
    <row r="670" spans="2:66" x14ac:dyDescent="0.25">
      <c r="B670" s="535"/>
      <c r="C670" s="535"/>
      <c r="D670" s="535"/>
      <c r="E670" s="535"/>
      <c r="F670" s="535"/>
      <c r="G670" s="535"/>
      <c r="H670" s="535"/>
      <c r="I670" s="535"/>
      <c r="J670" s="535"/>
      <c r="K670" s="535"/>
      <c r="L670" s="1006"/>
      <c r="BI670" s="535"/>
      <c r="BJ670" s="535"/>
      <c r="BK670" s="535"/>
      <c r="BL670" s="535"/>
      <c r="BM670" s="535"/>
      <c r="BN670" s="535"/>
    </row>
    <row r="671" spans="2:66" x14ac:dyDescent="0.25">
      <c r="B671" s="535"/>
      <c r="C671" s="535"/>
      <c r="D671" s="535"/>
      <c r="E671" s="535"/>
      <c r="F671" s="535"/>
      <c r="G671" s="535"/>
      <c r="H671" s="535"/>
      <c r="I671" s="535"/>
      <c r="J671" s="535"/>
      <c r="K671" s="535"/>
      <c r="L671" s="1006"/>
      <c r="BI671" s="535"/>
      <c r="BJ671" s="535"/>
      <c r="BK671" s="535"/>
      <c r="BL671" s="535"/>
      <c r="BM671" s="535"/>
      <c r="BN671" s="535"/>
    </row>
    <row r="672" spans="2:66" x14ac:dyDescent="0.25">
      <c r="B672" s="535"/>
      <c r="C672" s="535"/>
      <c r="D672" s="535"/>
      <c r="E672" s="535"/>
      <c r="F672" s="535"/>
      <c r="G672" s="535"/>
      <c r="H672" s="535"/>
      <c r="I672" s="535"/>
      <c r="J672" s="535"/>
      <c r="K672" s="535"/>
      <c r="L672" s="1006"/>
      <c r="BI672" s="535"/>
      <c r="BJ672" s="535"/>
      <c r="BK672" s="535"/>
      <c r="BL672" s="535"/>
      <c r="BM672" s="535"/>
      <c r="BN672" s="535"/>
    </row>
    <row r="673" spans="2:66" x14ac:dyDescent="0.25">
      <c r="B673" s="535"/>
      <c r="C673" s="535"/>
      <c r="D673" s="535"/>
      <c r="E673" s="535"/>
      <c r="F673" s="535"/>
      <c r="G673" s="535"/>
      <c r="H673" s="535"/>
      <c r="I673" s="535"/>
      <c r="J673" s="535"/>
      <c r="K673" s="535"/>
      <c r="L673" s="1006"/>
      <c r="BI673" s="535"/>
      <c r="BJ673" s="535"/>
      <c r="BK673" s="535"/>
      <c r="BL673" s="535"/>
      <c r="BM673" s="535"/>
      <c r="BN673" s="535"/>
    </row>
    <row r="674" spans="2:66" x14ac:dyDescent="0.25">
      <c r="B674" s="535"/>
      <c r="C674" s="535"/>
      <c r="D674" s="535"/>
      <c r="E674" s="535"/>
      <c r="F674" s="535"/>
      <c r="G674" s="535"/>
      <c r="H674" s="535"/>
      <c r="I674" s="535"/>
      <c r="J674" s="535"/>
      <c r="K674" s="535"/>
      <c r="L674" s="1006"/>
      <c r="BI674" s="535"/>
      <c r="BJ674" s="535"/>
      <c r="BK674" s="535"/>
      <c r="BL674" s="535"/>
      <c r="BM674" s="535"/>
      <c r="BN674" s="535"/>
    </row>
    <row r="675" spans="2:66" x14ac:dyDescent="0.25">
      <c r="B675" s="535"/>
      <c r="C675" s="535"/>
      <c r="D675" s="535"/>
      <c r="E675" s="535"/>
      <c r="F675" s="535"/>
      <c r="G675" s="535"/>
      <c r="H675" s="535"/>
      <c r="I675" s="535"/>
      <c r="J675" s="535"/>
      <c r="K675" s="535"/>
      <c r="L675" s="1006"/>
      <c r="BI675" s="535"/>
      <c r="BJ675" s="535"/>
      <c r="BK675" s="535"/>
      <c r="BL675" s="535"/>
      <c r="BM675" s="535"/>
      <c r="BN675" s="535"/>
    </row>
    <row r="676" spans="2:66" x14ac:dyDescent="0.25">
      <c r="B676" s="535"/>
      <c r="C676" s="535"/>
      <c r="D676" s="535"/>
      <c r="E676" s="535"/>
      <c r="F676" s="535"/>
      <c r="G676" s="535"/>
      <c r="H676" s="535"/>
      <c r="I676" s="535"/>
      <c r="J676" s="535"/>
      <c r="K676" s="535"/>
      <c r="L676" s="1006"/>
      <c r="BI676" s="535"/>
      <c r="BJ676" s="535"/>
      <c r="BK676" s="535"/>
      <c r="BL676" s="535"/>
      <c r="BM676" s="535"/>
      <c r="BN676" s="535"/>
    </row>
    <row r="677" spans="2:66" x14ac:dyDescent="0.25">
      <c r="B677" s="535"/>
      <c r="C677" s="535"/>
      <c r="D677" s="535"/>
      <c r="E677" s="535"/>
      <c r="F677" s="535"/>
      <c r="G677" s="535"/>
      <c r="H677" s="535"/>
      <c r="I677" s="535"/>
      <c r="J677" s="535"/>
      <c r="K677" s="535"/>
      <c r="L677" s="1006"/>
      <c r="BI677" s="535"/>
      <c r="BJ677" s="535"/>
      <c r="BK677" s="535"/>
      <c r="BL677" s="535"/>
      <c r="BM677" s="535"/>
      <c r="BN677" s="535"/>
    </row>
    <row r="678" spans="2:66" x14ac:dyDescent="0.25">
      <c r="B678" s="535"/>
      <c r="C678" s="535"/>
      <c r="D678" s="535"/>
      <c r="E678" s="535"/>
      <c r="F678" s="535"/>
      <c r="G678" s="535"/>
      <c r="H678" s="535"/>
      <c r="I678" s="535"/>
      <c r="J678" s="535"/>
      <c r="K678" s="535"/>
      <c r="L678" s="1006"/>
      <c r="BI678" s="535"/>
      <c r="BJ678" s="535"/>
      <c r="BK678" s="535"/>
      <c r="BL678" s="535"/>
      <c r="BM678" s="535"/>
      <c r="BN678" s="535"/>
    </row>
    <row r="679" spans="2:66" x14ac:dyDescent="0.25">
      <c r="B679" s="535"/>
      <c r="C679" s="535"/>
      <c r="D679" s="535"/>
      <c r="E679" s="535"/>
      <c r="F679" s="535"/>
      <c r="G679" s="535"/>
      <c r="H679" s="535"/>
      <c r="I679" s="535"/>
      <c r="J679" s="535"/>
      <c r="K679" s="535"/>
      <c r="L679" s="1006"/>
      <c r="BI679" s="535"/>
      <c r="BJ679" s="535"/>
      <c r="BK679" s="535"/>
      <c r="BL679" s="535"/>
      <c r="BM679" s="535"/>
      <c r="BN679" s="535"/>
    </row>
    <row r="680" spans="2:66" x14ac:dyDescent="0.25">
      <c r="B680" s="535"/>
      <c r="C680" s="535"/>
      <c r="D680" s="535"/>
      <c r="E680" s="535"/>
      <c r="F680" s="535"/>
      <c r="G680" s="535"/>
      <c r="H680" s="535"/>
      <c r="I680" s="535"/>
      <c r="J680" s="535"/>
      <c r="K680" s="535"/>
      <c r="L680" s="1006"/>
      <c r="BI680" s="535"/>
      <c r="BJ680" s="535"/>
      <c r="BK680" s="535"/>
      <c r="BL680" s="535"/>
      <c r="BM680" s="535"/>
      <c r="BN680" s="535"/>
    </row>
    <row r="681" spans="2:66" x14ac:dyDescent="0.25">
      <c r="B681" s="535"/>
      <c r="C681" s="535"/>
      <c r="D681" s="535"/>
      <c r="E681" s="535"/>
      <c r="F681" s="535"/>
      <c r="G681" s="535"/>
      <c r="H681" s="535"/>
      <c r="I681" s="535"/>
      <c r="J681" s="535"/>
      <c r="K681" s="535"/>
      <c r="L681" s="1006"/>
      <c r="BI681" s="535"/>
      <c r="BJ681" s="535"/>
      <c r="BK681" s="535"/>
      <c r="BL681" s="535"/>
      <c r="BM681" s="535"/>
      <c r="BN681" s="535"/>
    </row>
    <row r="682" spans="2:66" x14ac:dyDescent="0.25">
      <c r="B682" s="535"/>
      <c r="C682" s="535"/>
      <c r="D682" s="535"/>
      <c r="E682" s="535"/>
      <c r="F682" s="535"/>
      <c r="G682" s="535"/>
      <c r="H682" s="535"/>
      <c r="I682" s="535"/>
      <c r="J682" s="535"/>
      <c r="K682" s="535"/>
      <c r="L682" s="1006"/>
      <c r="BI682" s="535"/>
      <c r="BJ682" s="535"/>
      <c r="BK682" s="535"/>
      <c r="BL682" s="535"/>
      <c r="BM682" s="535"/>
      <c r="BN682" s="535"/>
    </row>
    <row r="683" spans="2:66" x14ac:dyDescent="0.25">
      <c r="B683" s="535"/>
      <c r="C683" s="535"/>
      <c r="D683" s="535"/>
      <c r="E683" s="535"/>
      <c r="F683" s="535"/>
      <c r="G683" s="535"/>
      <c r="H683" s="535"/>
      <c r="I683" s="535"/>
      <c r="J683" s="535"/>
      <c r="K683" s="535"/>
      <c r="L683" s="1006"/>
      <c r="BI683" s="535"/>
      <c r="BJ683" s="535"/>
      <c r="BK683" s="535"/>
      <c r="BL683" s="535"/>
      <c r="BM683" s="535"/>
      <c r="BN683" s="535"/>
    </row>
    <row r="684" spans="2:66" x14ac:dyDescent="0.25">
      <c r="B684" s="535"/>
      <c r="C684" s="535"/>
      <c r="D684" s="535"/>
      <c r="E684" s="535"/>
      <c r="F684" s="535"/>
      <c r="G684" s="535"/>
      <c r="H684" s="535"/>
      <c r="I684" s="535"/>
      <c r="J684" s="535"/>
      <c r="K684" s="535"/>
      <c r="L684" s="1006"/>
      <c r="BI684" s="535"/>
      <c r="BJ684" s="535"/>
      <c r="BK684" s="535"/>
      <c r="BL684" s="535"/>
      <c r="BM684" s="535"/>
      <c r="BN684" s="535"/>
    </row>
    <row r="685" spans="2:66" x14ac:dyDescent="0.25">
      <c r="B685" s="535"/>
      <c r="C685" s="535"/>
      <c r="D685" s="535"/>
      <c r="E685" s="535"/>
      <c r="F685" s="535"/>
      <c r="G685" s="535"/>
      <c r="H685" s="535"/>
      <c r="I685" s="535"/>
      <c r="J685" s="535"/>
      <c r="K685" s="535"/>
      <c r="L685" s="1006"/>
      <c r="BI685" s="535"/>
      <c r="BJ685" s="535"/>
      <c r="BK685" s="535"/>
      <c r="BL685" s="535"/>
      <c r="BM685" s="535"/>
      <c r="BN685" s="535"/>
    </row>
    <row r="686" spans="2:66" x14ac:dyDescent="0.25">
      <c r="B686" s="535"/>
      <c r="C686" s="535"/>
      <c r="D686" s="535"/>
      <c r="E686" s="535"/>
      <c r="F686" s="535"/>
      <c r="G686" s="535"/>
      <c r="H686" s="535"/>
      <c r="I686" s="535"/>
      <c r="J686" s="535"/>
      <c r="K686" s="535"/>
      <c r="L686" s="1006"/>
      <c r="BI686" s="535"/>
      <c r="BJ686" s="535"/>
      <c r="BK686" s="535"/>
      <c r="BL686" s="535"/>
      <c r="BM686" s="535"/>
      <c r="BN686" s="535"/>
    </row>
    <row r="687" spans="2:66" x14ac:dyDescent="0.25">
      <c r="B687" s="535"/>
      <c r="C687" s="535"/>
      <c r="D687" s="535"/>
      <c r="E687" s="535"/>
      <c r="F687" s="535"/>
      <c r="G687" s="535"/>
      <c r="H687" s="535"/>
      <c r="I687" s="535"/>
      <c r="J687" s="535"/>
      <c r="K687" s="535"/>
      <c r="L687" s="1006"/>
      <c r="BI687" s="535"/>
      <c r="BJ687" s="535"/>
      <c r="BK687" s="535"/>
      <c r="BL687" s="535"/>
      <c r="BM687" s="535"/>
      <c r="BN687" s="535"/>
    </row>
    <row r="688" spans="2:66" x14ac:dyDescent="0.25">
      <c r="B688" s="535"/>
      <c r="C688" s="535"/>
      <c r="D688" s="535"/>
      <c r="E688" s="535"/>
      <c r="F688" s="535"/>
      <c r="G688" s="535"/>
      <c r="H688" s="535"/>
      <c r="I688" s="535"/>
      <c r="J688" s="535"/>
      <c r="K688" s="535"/>
      <c r="L688" s="1006"/>
      <c r="BI688" s="535"/>
      <c r="BJ688" s="535"/>
      <c r="BK688" s="535"/>
      <c r="BL688" s="535"/>
      <c r="BM688" s="535"/>
      <c r="BN688" s="535"/>
    </row>
    <row r="689" spans="2:66" x14ac:dyDescent="0.25">
      <c r="B689" s="535"/>
      <c r="C689" s="535"/>
      <c r="D689" s="535"/>
      <c r="E689" s="535"/>
      <c r="F689" s="535"/>
      <c r="G689" s="535"/>
      <c r="H689" s="535"/>
      <c r="I689" s="535"/>
      <c r="J689" s="535"/>
      <c r="K689" s="535"/>
      <c r="L689" s="1006"/>
      <c r="BI689" s="535"/>
      <c r="BJ689" s="535"/>
      <c r="BK689" s="535"/>
      <c r="BL689" s="535"/>
      <c r="BM689" s="535"/>
      <c r="BN689" s="535"/>
    </row>
    <row r="690" spans="2:66" x14ac:dyDescent="0.25">
      <c r="B690" s="535"/>
      <c r="C690" s="535"/>
      <c r="D690" s="535"/>
      <c r="E690" s="535"/>
      <c r="F690" s="535"/>
      <c r="G690" s="535"/>
      <c r="H690" s="535"/>
      <c r="I690" s="535"/>
      <c r="J690" s="535"/>
      <c r="K690" s="535"/>
      <c r="L690" s="1006"/>
      <c r="BI690" s="535"/>
      <c r="BJ690" s="535"/>
      <c r="BK690" s="535"/>
      <c r="BL690" s="535"/>
      <c r="BM690" s="535"/>
      <c r="BN690" s="535"/>
    </row>
    <row r="691" spans="2:66" x14ac:dyDescent="0.25">
      <c r="B691" s="535"/>
      <c r="C691" s="535"/>
      <c r="D691" s="535"/>
      <c r="E691" s="535"/>
      <c r="F691" s="535"/>
      <c r="G691" s="535"/>
      <c r="H691" s="535"/>
      <c r="I691" s="535"/>
      <c r="J691" s="535"/>
      <c r="K691" s="535"/>
      <c r="L691" s="1006"/>
      <c r="BI691" s="535"/>
      <c r="BJ691" s="535"/>
      <c r="BK691" s="535"/>
      <c r="BL691" s="535"/>
      <c r="BM691" s="535"/>
      <c r="BN691" s="535"/>
    </row>
    <row r="692" spans="2:66" x14ac:dyDescent="0.25">
      <c r="B692" s="535"/>
      <c r="C692" s="535"/>
      <c r="D692" s="535"/>
      <c r="E692" s="535"/>
      <c r="F692" s="535"/>
      <c r="G692" s="535"/>
      <c r="H692" s="535"/>
      <c r="I692" s="535"/>
      <c r="J692" s="535"/>
      <c r="K692" s="535"/>
      <c r="L692" s="1006"/>
      <c r="BI692" s="535"/>
      <c r="BJ692" s="535"/>
      <c r="BK692" s="535"/>
      <c r="BL692" s="535"/>
      <c r="BM692" s="535"/>
      <c r="BN692" s="535"/>
    </row>
    <row r="693" spans="2:66" x14ac:dyDescent="0.25">
      <c r="B693" s="535"/>
      <c r="C693" s="535"/>
      <c r="D693" s="535"/>
      <c r="E693" s="535"/>
      <c r="F693" s="535"/>
      <c r="G693" s="535"/>
      <c r="H693" s="535"/>
      <c r="I693" s="535"/>
      <c r="J693" s="535"/>
      <c r="K693" s="535"/>
      <c r="L693" s="1006"/>
      <c r="BI693" s="535"/>
      <c r="BJ693" s="535"/>
      <c r="BK693" s="535"/>
      <c r="BL693" s="535"/>
      <c r="BM693" s="535"/>
      <c r="BN693" s="535"/>
    </row>
    <row r="694" spans="2:66" x14ac:dyDescent="0.25">
      <c r="B694" s="535"/>
      <c r="C694" s="535"/>
      <c r="D694" s="535"/>
      <c r="E694" s="535"/>
      <c r="F694" s="535"/>
      <c r="G694" s="535"/>
      <c r="H694" s="535"/>
      <c r="I694" s="535"/>
      <c r="J694" s="535"/>
      <c r="K694" s="535"/>
      <c r="L694" s="1006"/>
      <c r="BI694" s="535"/>
      <c r="BJ694" s="535"/>
      <c r="BK694" s="535"/>
      <c r="BL694" s="535"/>
      <c r="BM694" s="535"/>
      <c r="BN694" s="535"/>
    </row>
    <row r="695" spans="2:66" x14ac:dyDescent="0.25">
      <c r="B695" s="535"/>
      <c r="C695" s="535"/>
      <c r="D695" s="535"/>
      <c r="E695" s="535"/>
      <c r="F695" s="535"/>
      <c r="G695" s="535"/>
      <c r="H695" s="535"/>
      <c r="I695" s="535"/>
      <c r="J695" s="535"/>
      <c r="K695" s="535"/>
      <c r="L695" s="1006"/>
      <c r="BI695" s="535"/>
      <c r="BJ695" s="535"/>
      <c r="BK695" s="535"/>
      <c r="BL695" s="535"/>
      <c r="BM695" s="535"/>
      <c r="BN695" s="535"/>
    </row>
    <row r="696" spans="2:66" x14ac:dyDescent="0.25">
      <c r="B696" s="535"/>
      <c r="C696" s="535"/>
      <c r="D696" s="535"/>
      <c r="E696" s="535"/>
      <c r="F696" s="535"/>
      <c r="G696" s="535"/>
      <c r="H696" s="535"/>
      <c r="I696" s="535"/>
      <c r="J696" s="535"/>
      <c r="K696" s="535"/>
      <c r="L696" s="1006"/>
      <c r="BI696" s="535"/>
      <c r="BJ696" s="535"/>
      <c r="BK696" s="535"/>
      <c r="BL696" s="535"/>
      <c r="BM696" s="535"/>
      <c r="BN696" s="535"/>
    </row>
    <row r="697" spans="2:66" x14ac:dyDescent="0.25">
      <c r="B697" s="535"/>
      <c r="C697" s="535"/>
      <c r="D697" s="535"/>
      <c r="E697" s="535"/>
      <c r="F697" s="535"/>
      <c r="G697" s="535"/>
      <c r="H697" s="535"/>
      <c r="I697" s="535"/>
      <c r="J697" s="535"/>
      <c r="K697" s="535"/>
      <c r="L697" s="1006"/>
      <c r="BI697" s="535"/>
      <c r="BJ697" s="535"/>
      <c r="BK697" s="535"/>
      <c r="BL697" s="535"/>
      <c r="BM697" s="535"/>
      <c r="BN697" s="535"/>
    </row>
    <row r="698" spans="2:66" x14ac:dyDescent="0.25">
      <c r="B698" s="535"/>
      <c r="C698" s="535"/>
      <c r="D698" s="535"/>
      <c r="E698" s="535"/>
      <c r="F698" s="535"/>
      <c r="G698" s="535"/>
      <c r="H698" s="535"/>
      <c r="I698" s="535"/>
      <c r="J698" s="535"/>
      <c r="K698" s="535"/>
      <c r="L698" s="1006"/>
      <c r="BI698" s="535"/>
      <c r="BJ698" s="535"/>
      <c r="BK698" s="535"/>
      <c r="BL698" s="535"/>
      <c r="BM698" s="535"/>
      <c r="BN698" s="535"/>
    </row>
    <row r="699" spans="2:66" x14ac:dyDescent="0.25">
      <c r="B699" s="535"/>
      <c r="C699" s="535"/>
      <c r="D699" s="535"/>
      <c r="E699" s="535"/>
      <c r="F699" s="535"/>
      <c r="G699" s="535"/>
      <c r="H699" s="535"/>
      <c r="I699" s="535"/>
      <c r="J699" s="535"/>
      <c r="K699" s="535"/>
      <c r="L699" s="1006"/>
      <c r="BI699" s="535"/>
      <c r="BJ699" s="535"/>
      <c r="BK699" s="535"/>
      <c r="BL699" s="535"/>
      <c r="BM699" s="535"/>
      <c r="BN699" s="535"/>
    </row>
    <row r="700" spans="2:66" x14ac:dyDescent="0.25">
      <c r="B700" s="535"/>
      <c r="C700" s="535"/>
      <c r="D700" s="535"/>
      <c r="E700" s="535"/>
      <c r="F700" s="535"/>
      <c r="G700" s="535"/>
      <c r="H700" s="535"/>
      <c r="I700" s="535"/>
      <c r="J700" s="535"/>
      <c r="K700" s="535"/>
      <c r="L700" s="1006"/>
      <c r="BI700" s="535"/>
      <c r="BJ700" s="535"/>
      <c r="BK700" s="535"/>
      <c r="BL700" s="535"/>
      <c r="BM700" s="535"/>
      <c r="BN700" s="535"/>
    </row>
    <row r="701" spans="2:66" x14ac:dyDescent="0.25">
      <c r="B701" s="535"/>
      <c r="C701" s="535"/>
      <c r="D701" s="535"/>
      <c r="E701" s="535"/>
      <c r="F701" s="535"/>
      <c r="G701" s="535"/>
      <c r="H701" s="535"/>
      <c r="I701" s="535"/>
      <c r="J701" s="535"/>
      <c r="K701" s="535"/>
      <c r="L701" s="1006"/>
      <c r="BI701" s="535"/>
      <c r="BJ701" s="535"/>
      <c r="BK701" s="535"/>
      <c r="BL701" s="535"/>
      <c r="BM701" s="535"/>
      <c r="BN701" s="535"/>
    </row>
    <row r="702" spans="2:66" x14ac:dyDescent="0.25">
      <c r="B702" s="535"/>
      <c r="C702" s="535"/>
      <c r="D702" s="535"/>
      <c r="E702" s="535"/>
      <c r="F702" s="535"/>
      <c r="G702" s="535"/>
      <c r="H702" s="535"/>
      <c r="I702" s="535"/>
      <c r="J702" s="535"/>
      <c r="K702" s="535"/>
      <c r="L702" s="1006"/>
      <c r="BI702" s="535"/>
      <c r="BJ702" s="535"/>
      <c r="BK702" s="535"/>
      <c r="BL702" s="535"/>
      <c r="BM702" s="535"/>
      <c r="BN702" s="535"/>
    </row>
    <row r="703" spans="2:66" x14ac:dyDescent="0.25">
      <c r="B703" s="535"/>
      <c r="C703" s="535"/>
      <c r="D703" s="535"/>
      <c r="E703" s="535"/>
      <c r="F703" s="535"/>
      <c r="G703" s="535"/>
      <c r="H703" s="535"/>
      <c r="I703" s="535"/>
      <c r="J703" s="535"/>
      <c r="K703" s="535"/>
      <c r="L703" s="1006"/>
      <c r="BI703" s="535"/>
      <c r="BJ703" s="535"/>
      <c r="BK703" s="535"/>
      <c r="BL703" s="535"/>
      <c r="BM703" s="535"/>
      <c r="BN703" s="535"/>
    </row>
    <row r="704" spans="2:66" x14ac:dyDescent="0.25">
      <c r="B704" s="535"/>
      <c r="C704" s="535"/>
      <c r="D704" s="535"/>
      <c r="E704" s="535"/>
      <c r="F704" s="535"/>
      <c r="G704" s="535"/>
      <c r="H704" s="535"/>
      <c r="I704" s="535"/>
      <c r="J704" s="535"/>
      <c r="K704" s="535"/>
      <c r="L704" s="1006"/>
      <c r="BI704" s="535"/>
      <c r="BJ704" s="535"/>
      <c r="BK704" s="535"/>
      <c r="BL704" s="535"/>
      <c r="BM704" s="535"/>
      <c r="BN704" s="535"/>
    </row>
    <row r="705" spans="2:66" x14ac:dyDescent="0.25">
      <c r="B705" s="535"/>
      <c r="C705" s="535"/>
      <c r="D705" s="535"/>
      <c r="E705" s="535"/>
      <c r="F705" s="535"/>
      <c r="G705" s="535"/>
      <c r="H705" s="535"/>
      <c r="I705" s="535"/>
      <c r="J705" s="535"/>
      <c r="K705" s="535"/>
      <c r="L705" s="1006"/>
      <c r="BI705" s="535"/>
      <c r="BJ705" s="535"/>
      <c r="BK705" s="535"/>
      <c r="BL705" s="535"/>
      <c r="BM705" s="535"/>
      <c r="BN705" s="535"/>
    </row>
    <row r="706" spans="2:66" x14ac:dyDescent="0.25">
      <c r="B706" s="535"/>
      <c r="C706" s="535"/>
      <c r="D706" s="535"/>
      <c r="E706" s="535"/>
      <c r="F706" s="535"/>
      <c r="G706" s="535"/>
      <c r="H706" s="535"/>
      <c r="I706" s="535"/>
      <c r="J706" s="535"/>
      <c r="K706" s="535"/>
      <c r="L706" s="1006"/>
      <c r="BI706" s="535"/>
      <c r="BJ706" s="535"/>
      <c r="BK706" s="535"/>
      <c r="BL706" s="535"/>
      <c r="BM706" s="535"/>
      <c r="BN706" s="535"/>
    </row>
    <row r="707" spans="2:66" x14ac:dyDescent="0.25">
      <c r="B707" s="535"/>
      <c r="C707" s="535"/>
      <c r="D707" s="535"/>
      <c r="E707" s="535"/>
      <c r="F707" s="535"/>
      <c r="G707" s="535"/>
      <c r="H707" s="535"/>
      <c r="I707" s="535"/>
      <c r="J707" s="535"/>
      <c r="K707" s="535"/>
      <c r="L707" s="1006"/>
      <c r="BI707" s="535"/>
      <c r="BJ707" s="535"/>
      <c r="BK707" s="535"/>
      <c r="BL707" s="535"/>
      <c r="BM707" s="535"/>
      <c r="BN707" s="535"/>
    </row>
    <row r="708" spans="2:66" x14ac:dyDescent="0.25">
      <c r="B708" s="535"/>
      <c r="C708" s="535"/>
      <c r="D708" s="535"/>
      <c r="E708" s="535"/>
      <c r="F708" s="535"/>
      <c r="G708" s="535"/>
      <c r="H708" s="535"/>
      <c r="I708" s="535"/>
      <c r="J708" s="535"/>
      <c r="K708" s="535"/>
      <c r="L708" s="1006"/>
      <c r="BI708" s="535"/>
      <c r="BJ708" s="535"/>
      <c r="BK708" s="535"/>
      <c r="BL708" s="535"/>
      <c r="BM708" s="535"/>
      <c r="BN708" s="535"/>
    </row>
    <row r="709" spans="2:66" x14ac:dyDescent="0.25">
      <c r="B709" s="535"/>
      <c r="C709" s="535"/>
      <c r="D709" s="535"/>
      <c r="E709" s="535"/>
      <c r="F709" s="535"/>
      <c r="G709" s="535"/>
      <c r="H709" s="535"/>
      <c r="I709" s="535"/>
      <c r="J709" s="535"/>
      <c r="K709" s="535"/>
      <c r="L709" s="1006"/>
      <c r="BI709" s="535"/>
      <c r="BJ709" s="535"/>
      <c r="BK709" s="535"/>
      <c r="BL709" s="535"/>
      <c r="BM709" s="535"/>
      <c r="BN709" s="535"/>
    </row>
    <row r="710" spans="2:66" x14ac:dyDescent="0.25">
      <c r="B710" s="535"/>
      <c r="C710" s="535"/>
      <c r="D710" s="535"/>
      <c r="E710" s="535"/>
      <c r="F710" s="535"/>
      <c r="G710" s="535"/>
      <c r="H710" s="535"/>
      <c r="I710" s="535"/>
      <c r="J710" s="535"/>
      <c r="K710" s="535"/>
      <c r="L710" s="1006"/>
      <c r="BI710" s="535"/>
      <c r="BJ710" s="535"/>
      <c r="BK710" s="535"/>
      <c r="BL710" s="535"/>
      <c r="BM710" s="535"/>
      <c r="BN710" s="535"/>
    </row>
    <row r="711" spans="2:66" x14ac:dyDescent="0.25">
      <c r="B711" s="535"/>
      <c r="C711" s="535"/>
      <c r="D711" s="535"/>
      <c r="E711" s="535"/>
      <c r="F711" s="535"/>
      <c r="G711" s="535"/>
      <c r="H711" s="535"/>
      <c r="I711" s="535"/>
      <c r="J711" s="535"/>
      <c r="K711" s="535"/>
      <c r="L711" s="1006"/>
      <c r="BI711" s="535"/>
      <c r="BJ711" s="535"/>
      <c r="BK711" s="535"/>
      <c r="BL711" s="535"/>
      <c r="BM711" s="535"/>
      <c r="BN711" s="535"/>
    </row>
    <row r="712" spans="2:66" x14ac:dyDescent="0.25">
      <c r="B712" s="535"/>
      <c r="C712" s="535"/>
      <c r="D712" s="535"/>
      <c r="E712" s="535"/>
      <c r="F712" s="535"/>
      <c r="G712" s="535"/>
      <c r="H712" s="535"/>
      <c r="I712" s="535"/>
      <c r="J712" s="535"/>
      <c r="K712" s="535"/>
      <c r="L712" s="1006"/>
      <c r="BI712" s="535"/>
      <c r="BJ712" s="535"/>
      <c r="BK712" s="535"/>
      <c r="BL712" s="535"/>
      <c r="BM712" s="535"/>
      <c r="BN712" s="535"/>
    </row>
    <row r="713" spans="2:66" x14ac:dyDescent="0.25">
      <c r="B713" s="535"/>
      <c r="C713" s="535"/>
      <c r="D713" s="535"/>
      <c r="E713" s="535"/>
      <c r="F713" s="535"/>
      <c r="G713" s="535"/>
      <c r="H713" s="535"/>
      <c r="I713" s="535"/>
      <c r="J713" s="535"/>
      <c r="K713" s="535"/>
      <c r="L713" s="1006"/>
      <c r="BI713" s="535"/>
      <c r="BJ713" s="535"/>
      <c r="BK713" s="535"/>
      <c r="BL713" s="535"/>
      <c r="BM713" s="535"/>
      <c r="BN713" s="535"/>
    </row>
    <row r="714" spans="2:66" x14ac:dyDescent="0.25">
      <c r="B714" s="535"/>
      <c r="C714" s="535"/>
      <c r="D714" s="535"/>
      <c r="E714" s="535"/>
      <c r="F714" s="535"/>
      <c r="G714" s="535"/>
      <c r="H714" s="535"/>
      <c r="I714" s="535"/>
      <c r="J714" s="535"/>
      <c r="K714" s="535"/>
      <c r="L714" s="1006"/>
      <c r="BI714" s="535"/>
      <c r="BJ714" s="535"/>
      <c r="BK714" s="535"/>
      <c r="BL714" s="535"/>
      <c r="BM714" s="535"/>
      <c r="BN714" s="535"/>
    </row>
    <row r="715" spans="2:66" x14ac:dyDescent="0.25">
      <c r="B715" s="535"/>
      <c r="C715" s="535"/>
      <c r="D715" s="535"/>
      <c r="E715" s="535"/>
      <c r="F715" s="535"/>
      <c r="G715" s="535"/>
      <c r="H715" s="535"/>
      <c r="I715" s="535"/>
      <c r="J715" s="535"/>
      <c r="K715" s="535"/>
      <c r="L715" s="1006"/>
      <c r="BI715" s="535"/>
      <c r="BJ715" s="535"/>
      <c r="BK715" s="535"/>
      <c r="BL715" s="535"/>
      <c r="BM715" s="535"/>
      <c r="BN715" s="535"/>
    </row>
    <row r="716" spans="2:66" x14ac:dyDescent="0.25">
      <c r="B716" s="535"/>
      <c r="C716" s="535"/>
      <c r="D716" s="535"/>
      <c r="E716" s="535"/>
      <c r="F716" s="535"/>
      <c r="G716" s="535"/>
      <c r="H716" s="535"/>
      <c r="I716" s="535"/>
      <c r="J716" s="535"/>
      <c r="K716" s="535"/>
      <c r="L716" s="1006"/>
      <c r="BI716" s="535"/>
      <c r="BJ716" s="535"/>
      <c r="BK716" s="535"/>
      <c r="BL716" s="535"/>
      <c r="BM716" s="535"/>
      <c r="BN716" s="535"/>
    </row>
    <row r="717" spans="2:66" x14ac:dyDescent="0.25">
      <c r="B717" s="535"/>
      <c r="C717" s="535"/>
      <c r="D717" s="535"/>
      <c r="E717" s="535"/>
      <c r="F717" s="535"/>
      <c r="G717" s="535"/>
      <c r="H717" s="535"/>
      <c r="I717" s="535"/>
      <c r="J717" s="535"/>
      <c r="K717" s="535"/>
      <c r="L717" s="1006"/>
      <c r="BI717" s="535"/>
      <c r="BJ717" s="535"/>
      <c r="BK717" s="535"/>
      <c r="BL717" s="535"/>
      <c r="BM717" s="535"/>
      <c r="BN717" s="535"/>
    </row>
    <row r="718" spans="2:66" x14ac:dyDescent="0.25">
      <c r="B718" s="535"/>
      <c r="C718" s="535"/>
      <c r="D718" s="535"/>
      <c r="E718" s="535"/>
      <c r="F718" s="535"/>
      <c r="G718" s="535"/>
      <c r="H718" s="535"/>
      <c r="I718" s="535"/>
      <c r="J718" s="535"/>
      <c r="K718" s="535"/>
      <c r="L718" s="1006"/>
      <c r="BI718" s="535"/>
      <c r="BJ718" s="535"/>
      <c r="BK718" s="535"/>
      <c r="BL718" s="535"/>
      <c r="BM718" s="535"/>
      <c r="BN718" s="535"/>
    </row>
    <row r="719" spans="2:66" x14ac:dyDescent="0.25">
      <c r="B719" s="535"/>
      <c r="C719" s="535"/>
      <c r="D719" s="535"/>
      <c r="E719" s="535"/>
      <c r="F719" s="535"/>
      <c r="G719" s="535"/>
      <c r="H719" s="535"/>
      <c r="I719" s="535"/>
      <c r="J719" s="535"/>
      <c r="K719" s="535"/>
      <c r="L719" s="1006"/>
      <c r="BI719" s="535"/>
      <c r="BJ719" s="535"/>
      <c r="BK719" s="535"/>
      <c r="BL719" s="535"/>
      <c r="BM719" s="535"/>
      <c r="BN719" s="535"/>
    </row>
    <row r="720" spans="2:66" x14ac:dyDescent="0.25">
      <c r="B720" s="535"/>
      <c r="C720" s="535"/>
      <c r="D720" s="535"/>
      <c r="E720" s="535"/>
      <c r="F720" s="535"/>
      <c r="G720" s="535"/>
      <c r="H720" s="535"/>
      <c r="I720" s="535"/>
      <c r="J720" s="535"/>
      <c r="K720" s="535"/>
      <c r="L720" s="1006"/>
      <c r="BI720" s="535"/>
      <c r="BJ720" s="535"/>
      <c r="BK720" s="535"/>
      <c r="BL720" s="535"/>
      <c r="BM720" s="535"/>
      <c r="BN720" s="535"/>
    </row>
    <row r="721" spans="2:66" x14ac:dyDescent="0.25">
      <c r="B721" s="535"/>
      <c r="C721" s="535"/>
      <c r="D721" s="535"/>
      <c r="E721" s="535"/>
      <c r="F721" s="535"/>
      <c r="G721" s="535"/>
      <c r="H721" s="535"/>
      <c r="I721" s="535"/>
      <c r="J721" s="535"/>
      <c r="K721" s="535"/>
      <c r="L721" s="1006"/>
      <c r="BI721" s="535"/>
      <c r="BJ721" s="535"/>
      <c r="BK721" s="535"/>
      <c r="BL721" s="535"/>
      <c r="BM721" s="535"/>
      <c r="BN721" s="535"/>
    </row>
    <row r="722" spans="2:66" x14ac:dyDescent="0.25">
      <c r="B722" s="535"/>
      <c r="C722" s="535"/>
      <c r="D722" s="535"/>
      <c r="E722" s="535"/>
      <c r="F722" s="535"/>
      <c r="G722" s="535"/>
      <c r="H722" s="535"/>
      <c r="I722" s="535"/>
      <c r="J722" s="535"/>
      <c r="K722" s="535"/>
      <c r="L722" s="1006"/>
      <c r="BI722" s="535"/>
      <c r="BJ722" s="535"/>
      <c r="BK722" s="535"/>
      <c r="BL722" s="535"/>
      <c r="BM722" s="535"/>
      <c r="BN722" s="535"/>
    </row>
    <row r="723" spans="2:66" x14ac:dyDescent="0.25">
      <c r="B723" s="535"/>
      <c r="C723" s="535"/>
      <c r="D723" s="535"/>
      <c r="E723" s="535"/>
      <c r="F723" s="535"/>
      <c r="G723" s="535"/>
      <c r="H723" s="535"/>
      <c r="I723" s="535"/>
      <c r="J723" s="535"/>
      <c r="K723" s="535"/>
      <c r="L723" s="1006"/>
      <c r="BI723" s="535"/>
      <c r="BJ723" s="535"/>
      <c r="BK723" s="535"/>
      <c r="BL723" s="535"/>
      <c r="BM723" s="535"/>
      <c r="BN723" s="535"/>
    </row>
    <row r="724" spans="2:66" x14ac:dyDescent="0.25">
      <c r="B724" s="535"/>
      <c r="C724" s="535"/>
      <c r="D724" s="535"/>
      <c r="E724" s="535"/>
      <c r="F724" s="535"/>
      <c r="G724" s="535"/>
      <c r="H724" s="535"/>
      <c r="I724" s="535"/>
      <c r="J724" s="535"/>
      <c r="K724" s="535"/>
      <c r="L724" s="1006"/>
      <c r="BI724" s="535"/>
      <c r="BJ724" s="535"/>
      <c r="BK724" s="535"/>
      <c r="BL724" s="535"/>
      <c r="BM724" s="535"/>
      <c r="BN724" s="535"/>
    </row>
    <row r="725" spans="2:66" x14ac:dyDescent="0.25">
      <c r="B725" s="535"/>
      <c r="C725" s="535"/>
      <c r="D725" s="535"/>
      <c r="E725" s="535"/>
      <c r="F725" s="535"/>
      <c r="G725" s="535"/>
      <c r="H725" s="535"/>
      <c r="I725" s="535"/>
      <c r="J725" s="535"/>
      <c r="K725" s="535"/>
      <c r="L725" s="1006"/>
      <c r="BI725" s="535"/>
      <c r="BJ725" s="535"/>
      <c r="BK725" s="535"/>
      <c r="BL725" s="535"/>
      <c r="BM725" s="535"/>
      <c r="BN725" s="535"/>
    </row>
    <row r="726" spans="2:66" x14ac:dyDescent="0.25">
      <c r="B726" s="535"/>
      <c r="C726" s="535"/>
      <c r="D726" s="535"/>
      <c r="E726" s="535"/>
      <c r="F726" s="535"/>
      <c r="G726" s="535"/>
      <c r="H726" s="535"/>
      <c r="I726" s="535"/>
      <c r="J726" s="535"/>
      <c r="K726" s="535"/>
      <c r="L726" s="1006"/>
      <c r="BI726" s="535"/>
      <c r="BJ726" s="535"/>
      <c r="BK726" s="535"/>
      <c r="BL726" s="535"/>
      <c r="BM726" s="535"/>
      <c r="BN726" s="535"/>
    </row>
    <row r="727" spans="2:66" x14ac:dyDescent="0.25">
      <c r="B727" s="535"/>
      <c r="C727" s="535"/>
      <c r="D727" s="535"/>
      <c r="E727" s="535"/>
      <c r="F727" s="535"/>
      <c r="G727" s="535"/>
      <c r="H727" s="535"/>
      <c r="I727" s="535"/>
      <c r="J727" s="535"/>
      <c r="K727" s="535"/>
      <c r="L727" s="1006"/>
      <c r="BI727" s="535"/>
      <c r="BJ727" s="535"/>
      <c r="BK727" s="535"/>
      <c r="BL727" s="535"/>
      <c r="BM727" s="535"/>
      <c r="BN727" s="535"/>
    </row>
    <row r="728" spans="2:66" x14ac:dyDescent="0.25">
      <c r="B728" s="535"/>
      <c r="C728" s="535"/>
      <c r="D728" s="535"/>
      <c r="E728" s="535"/>
      <c r="F728" s="535"/>
      <c r="G728" s="535"/>
      <c r="H728" s="535"/>
      <c r="I728" s="535"/>
      <c r="J728" s="535"/>
      <c r="K728" s="535"/>
      <c r="L728" s="1006"/>
      <c r="BI728" s="535"/>
      <c r="BJ728" s="535"/>
      <c r="BK728" s="535"/>
      <c r="BL728" s="535"/>
      <c r="BM728" s="535"/>
      <c r="BN728" s="535"/>
    </row>
    <row r="729" spans="2:66" x14ac:dyDescent="0.25">
      <c r="B729" s="535"/>
      <c r="C729" s="535"/>
      <c r="D729" s="535"/>
      <c r="E729" s="535"/>
      <c r="F729" s="535"/>
      <c r="G729" s="535"/>
      <c r="H729" s="535"/>
      <c r="I729" s="535"/>
      <c r="J729" s="535"/>
      <c r="K729" s="535"/>
      <c r="L729" s="1006"/>
      <c r="BI729" s="535"/>
      <c r="BJ729" s="535"/>
      <c r="BK729" s="535"/>
      <c r="BL729" s="535"/>
      <c r="BM729" s="535"/>
      <c r="BN729" s="535"/>
    </row>
    <row r="730" spans="2:66" x14ac:dyDescent="0.25">
      <c r="B730" s="535"/>
      <c r="C730" s="535"/>
      <c r="D730" s="535"/>
      <c r="E730" s="535"/>
      <c r="F730" s="535"/>
      <c r="G730" s="535"/>
      <c r="H730" s="535"/>
      <c r="I730" s="535"/>
      <c r="J730" s="535"/>
      <c r="K730" s="535"/>
      <c r="L730" s="1006"/>
      <c r="BI730" s="535"/>
      <c r="BJ730" s="535"/>
      <c r="BK730" s="535"/>
      <c r="BL730" s="535"/>
      <c r="BM730" s="535"/>
      <c r="BN730" s="535"/>
    </row>
    <row r="731" spans="2:66" x14ac:dyDescent="0.25">
      <c r="B731" s="535"/>
      <c r="C731" s="535"/>
      <c r="D731" s="535"/>
      <c r="E731" s="535"/>
      <c r="F731" s="535"/>
      <c r="G731" s="535"/>
      <c r="H731" s="535"/>
      <c r="I731" s="535"/>
      <c r="J731" s="535"/>
      <c r="K731" s="535"/>
      <c r="L731" s="1006"/>
      <c r="BI731" s="535"/>
      <c r="BJ731" s="535"/>
      <c r="BK731" s="535"/>
      <c r="BL731" s="535"/>
      <c r="BM731" s="535"/>
      <c r="BN731" s="535"/>
    </row>
    <row r="732" spans="2:66" x14ac:dyDescent="0.25">
      <c r="B732" s="535"/>
      <c r="C732" s="535"/>
      <c r="D732" s="535"/>
      <c r="E732" s="535"/>
      <c r="F732" s="535"/>
      <c r="G732" s="535"/>
      <c r="H732" s="535"/>
      <c r="I732" s="535"/>
      <c r="J732" s="535"/>
      <c r="K732" s="535"/>
      <c r="L732" s="1006"/>
      <c r="BI732" s="535"/>
      <c r="BJ732" s="535"/>
      <c r="BK732" s="535"/>
      <c r="BL732" s="535"/>
      <c r="BM732" s="535"/>
      <c r="BN732" s="535"/>
    </row>
    <row r="733" spans="2:66" x14ac:dyDescent="0.25">
      <c r="B733" s="535"/>
      <c r="C733" s="535"/>
      <c r="D733" s="535"/>
      <c r="E733" s="535"/>
      <c r="F733" s="535"/>
      <c r="G733" s="535"/>
      <c r="H733" s="535"/>
      <c r="I733" s="535"/>
      <c r="J733" s="535"/>
      <c r="K733" s="535"/>
      <c r="L733" s="1006"/>
      <c r="BI733" s="535"/>
      <c r="BJ733" s="535"/>
      <c r="BK733" s="535"/>
      <c r="BL733" s="535"/>
      <c r="BM733" s="535"/>
      <c r="BN733" s="535"/>
    </row>
    <row r="734" spans="2:66" x14ac:dyDescent="0.25">
      <c r="B734" s="535"/>
      <c r="C734" s="535"/>
      <c r="D734" s="535"/>
      <c r="E734" s="535"/>
      <c r="F734" s="535"/>
      <c r="G734" s="535"/>
      <c r="H734" s="535"/>
      <c r="I734" s="535"/>
      <c r="J734" s="535"/>
      <c r="K734" s="535"/>
      <c r="L734" s="1006"/>
      <c r="BI734" s="535"/>
      <c r="BJ734" s="535"/>
      <c r="BK734" s="535"/>
      <c r="BL734" s="535"/>
      <c r="BM734" s="535"/>
      <c r="BN734" s="535"/>
    </row>
    <row r="735" spans="2:66" x14ac:dyDescent="0.25">
      <c r="B735" s="535"/>
      <c r="C735" s="535"/>
      <c r="D735" s="535"/>
      <c r="E735" s="535"/>
      <c r="F735" s="535"/>
      <c r="G735" s="535"/>
      <c r="H735" s="535"/>
      <c r="I735" s="535"/>
      <c r="J735" s="535"/>
      <c r="K735" s="535"/>
      <c r="L735" s="1006"/>
      <c r="BI735" s="535"/>
      <c r="BJ735" s="535"/>
      <c r="BK735" s="535"/>
      <c r="BL735" s="535"/>
      <c r="BM735" s="535"/>
      <c r="BN735" s="535"/>
    </row>
    <row r="736" spans="2:66" x14ac:dyDescent="0.25">
      <c r="B736" s="535"/>
      <c r="C736" s="535"/>
      <c r="D736" s="535"/>
      <c r="E736" s="535"/>
      <c r="F736" s="535"/>
      <c r="G736" s="535"/>
      <c r="H736" s="535"/>
      <c r="I736" s="535"/>
      <c r="J736" s="535"/>
      <c r="K736" s="535"/>
      <c r="L736" s="1006"/>
      <c r="BI736" s="535"/>
      <c r="BJ736" s="535"/>
      <c r="BK736" s="535"/>
      <c r="BL736" s="535"/>
      <c r="BM736" s="535"/>
      <c r="BN736" s="535"/>
    </row>
    <row r="737" spans="2:66" x14ac:dyDescent="0.25">
      <c r="B737" s="535"/>
      <c r="C737" s="535"/>
      <c r="D737" s="535"/>
      <c r="E737" s="535"/>
      <c r="F737" s="535"/>
      <c r="G737" s="535"/>
      <c r="H737" s="535"/>
      <c r="I737" s="535"/>
      <c r="J737" s="535"/>
      <c r="K737" s="535"/>
      <c r="L737" s="1006"/>
      <c r="BI737" s="535"/>
      <c r="BJ737" s="535"/>
      <c r="BK737" s="535"/>
      <c r="BL737" s="535"/>
      <c r="BM737" s="535"/>
      <c r="BN737" s="535"/>
    </row>
    <row r="738" spans="2:66" x14ac:dyDescent="0.25">
      <c r="B738" s="535"/>
      <c r="C738" s="535"/>
      <c r="D738" s="535"/>
      <c r="E738" s="535"/>
      <c r="F738" s="535"/>
      <c r="G738" s="535"/>
      <c r="H738" s="535"/>
      <c r="I738" s="535"/>
      <c r="J738" s="535"/>
      <c r="K738" s="535"/>
      <c r="L738" s="1006"/>
      <c r="BI738" s="535"/>
      <c r="BJ738" s="535"/>
      <c r="BK738" s="535"/>
      <c r="BL738" s="535"/>
      <c r="BM738" s="535"/>
      <c r="BN738" s="535"/>
    </row>
    <row r="739" spans="2:66" x14ac:dyDescent="0.25">
      <c r="B739" s="535"/>
      <c r="C739" s="535"/>
      <c r="D739" s="535"/>
      <c r="E739" s="535"/>
      <c r="F739" s="535"/>
      <c r="G739" s="535"/>
      <c r="H739" s="535"/>
      <c r="I739" s="535"/>
      <c r="J739" s="535"/>
      <c r="K739" s="535"/>
      <c r="L739" s="1006"/>
      <c r="BI739" s="535"/>
      <c r="BJ739" s="535"/>
      <c r="BK739" s="535"/>
      <c r="BL739" s="535"/>
      <c r="BM739" s="535"/>
      <c r="BN739" s="535"/>
    </row>
    <row r="740" spans="2:66" x14ac:dyDescent="0.25">
      <c r="B740" s="535"/>
      <c r="C740" s="535"/>
      <c r="D740" s="535"/>
      <c r="E740" s="535"/>
      <c r="F740" s="535"/>
      <c r="G740" s="535"/>
      <c r="H740" s="535"/>
      <c r="I740" s="535"/>
      <c r="J740" s="535"/>
      <c r="K740" s="535"/>
      <c r="L740" s="1006"/>
      <c r="BI740" s="535"/>
      <c r="BJ740" s="535"/>
      <c r="BK740" s="535"/>
      <c r="BL740" s="535"/>
      <c r="BM740" s="535"/>
      <c r="BN740" s="535"/>
    </row>
    <row r="741" spans="2:66" x14ac:dyDescent="0.25">
      <c r="B741" s="535"/>
      <c r="C741" s="535"/>
      <c r="D741" s="535"/>
      <c r="E741" s="535"/>
      <c r="F741" s="535"/>
      <c r="G741" s="535"/>
      <c r="H741" s="535"/>
      <c r="I741" s="535"/>
      <c r="J741" s="535"/>
      <c r="K741" s="535"/>
      <c r="L741" s="1006"/>
      <c r="BI741" s="535"/>
      <c r="BJ741" s="535"/>
      <c r="BK741" s="535"/>
      <c r="BL741" s="535"/>
      <c r="BM741" s="535"/>
      <c r="BN741" s="535"/>
    </row>
    <row r="742" spans="2:66" x14ac:dyDescent="0.25">
      <c r="B742" s="535"/>
      <c r="C742" s="535"/>
      <c r="D742" s="535"/>
      <c r="E742" s="535"/>
      <c r="F742" s="535"/>
      <c r="G742" s="535"/>
      <c r="H742" s="535"/>
      <c r="I742" s="535"/>
      <c r="J742" s="535"/>
      <c r="K742" s="535"/>
      <c r="L742" s="1006"/>
      <c r="BI742" s="535"/>
      <c r="BJ742" s="535"/>
      <c r="BK742" s="535"/>
      <c r="BL742" s="535"/>
      <c r="BM742" s="535"/>
      <c r="BN742" s="535"/>
    </row>
    <row r="743" spans="2:66" x14ac:dyDescent="0.25">
      <c r="B743" s="535"/>
      <c r="C743" s="535"/>
      <c r="D743" s="535"/>
      <c r="E743" s="535"/>
      <c r="F743" s="535"/>
      <c r="G743" s="535"/>
      <c r="H743" s="535"/>
      <c r="I743" s="535"/>
      <c r="J743" s="535"/>
      <c r="K743" s="535"/>
      <c r="L743" s="1006"/>
      <c r="BI743" s="535"/>
      <c r="BJ743" s="535"/>
      <c r="BK743" s="535"/>
      <c r="BL743" s="535"/>
      <c r="BM743" s="535"/>
      <c r="BN743" s="535"/>
    </row>
    <row r="744" spans="2:66" x14ac:dyDescent="0.25">
      <c r="B744" s="535"/>
      <c r="C744" s="535"/>
      <c r="D744" s="535"/>
      <c r="E744" s="535"/>
      <c r="F744" s="535"/>
      <c r="G744" s="535"/>
      <c r="H744" s="535"/>
      <c r="I744" s="535"/>
      <c r="J744" s="535"/>
      <c r="K744" s="535"/>
      <c r="L744" s="1006"/>
      <c r="BI744" s="535"/>
      <c r="BJ744" s="535"/>
      <c r="BK744" s="535"/>
      <c r="BL744" s="535"/>
      <c r="BM744" s="535"/>
      <c r="BN744" s="535"/>
    </row>
    <row r="745" spans="2:66" x14ac:dyDescent="0.25">
      <c r="B745" s="535"/>
      <c r="C745" s="535"/>
      <c r="D745" s="535"/>
      <c r="E745" s="535"/>
      <c r="F745" s="535"/>
      <c r="G745" s="535"/>
      <c r="H745" s="535"/>
      <c r="I745" s="535"/>
      <c r="J745" s="535"/>
      <c r="K745" s="535"/>
      <c r="L745" s="1006"/>
      <c r="BI745" s="535"/>
      <c r="BJ745" s="535"/>
      <c r="BK745" s="535"/>
      <c r="BL745" s="535"/>
      <c r="BM745" s="535"/>
      <c r="BN745" s="535"/>
    </row>
    <row r="746" spans="2:66" x14ac:dyDescent="0.25">
      <c r="B746" s="535"/>
      <c r="C746" s="535"/>
      <c r="D746" s="535"/>
      <c r="E746" s="535"/>
      <c r="F746" s="535"/>
      <c r="G746" s="535"/>
      <c r="H746" s="535"/>
      <c r="I746" s="535"/>
      <c r="J746" s="535"/>
      <c r="K746" s="535"/>
      <c r="L746" s="1006"/>
      <c r="BI746" s="535"/>
      <c r="BJ746" s="535"/>
      <c r="BK746" s="535"/>
      <c r="BL746" s="535"/>
      <c r="BM746" s="535"/>
      <c r="BN746" s="535"/>
    </row>
    <row r="747" spans="2:66" x14ac:dyDescent="0.25">
      <c r="B747" s="535"/>
      <c r="C747" s="535"/>
      <c r="D747" s="535"/>
      <c r="E747" s="535"/>
      <c r="F747" s="535"/>
      <c r="G747" s="535"/>
      <c r="H747" s="535"/>
      <c r="I747" s="535"/>
      <c r="J747" s="535"/>
      <c r="K747" s="535"/>
      <c r="L747" s="1006"/>
      <c r="BI747" s="535"/>
      <c r="BJ747" s="535"/>
      <c r="BK747" s="535"/>
      <c r="BL747" s="535"/>
      <c r="BM747" s="535"/>
      <c r="BN747" s="535"/>
    </row>
    <row r="748" spans="2:66" x14ac:dyDescent="0.25">
      <c r="B748" s="535"/>
      <c r="C748" s="535"/>
      <c r="D748" s="535"/>
      <c r="E748" s="535"/>
      <c r="F748" s="535"/>
      <c r="G748" s="535"/>
      <c r="H748" s="535"/>
      <c r="I748" s="535"/>
      <c r="J748" s="535"/>
      <c r="K748" s="535"/>
      <c r="L748" s="1006"/>
      <c r="BI748" s="535"/>
      <c r="BJ748" s="535"/>
      <c r="BK748" s="535"/>
      <c r="BL748" s="535"/>
      <c r="BM748" s="535"/>
      <c r="BN748" s="535"/>
    </row>
    <row r="749" spans="2:66" x14ac:dyDescent="0.25">
      <c r="B749" s="535"/>
      <c r="C749" s="535"/>
      <c r="D749" s="535"/>
      <c r="E749" s="535"/>
      <c r="F749" s="535"/>
      <c r="G749" s="535"/>
      <c r="H749" s="535"/>
      <c r="I749" s="535"/>
      <c r="J749" s="535"/>
      <c r="K749" s="535"/>
      <c r="L749" s="1006"/>
      <c r="BI749" s="535"/>
      <c r="BJ749" s="535"/>
      <c r="BK749" s="535"/>
      <c r="BL749" s="535"/>
      <c r="BM749" s="535"/>
      <c r="BN749" s="535"/>
    </row>
    <row r="750" spans="2:66" x14ac:dyDescent="0.25">
      <c r="B750" s="535"/>
      <c r="C750" s="535"/>
      <c r="D750" s="535"/>
      <c r="E750" s="535"/>
      <c r="F750" s="535"/>
      <c r="G750" s="535"/>
      <c r="H750" s="535"/>
      <c r="I750" s="535"/>
      <c r="J750" s="535"/>
      <c r="K750" s="535"/>
      <c r="L750" s="1006"/>
      <c r="BI750" s="535"/>
      <c r="BJ750" s="535"/>
      <c r="BK750" s="535"/>
      <c r="BL750" s="535"/>
      <c r="BM750" s="535"/>
      <c r="BN750" s="535"/>
    </row>
    <row r="751" spans="2:66" x14ac:dyDescent="0.25">
      <c r="B751" s="535"/>
      <c r="C751" s="535"/>
      <c r="D751" s="535"/>
      <c r="E751" s="535"/>
      <c r="F751" s="535"/>
      <c r="G751" s="535"/>
      <c r="H751" s="535"/>
      <c r="I751" s="535"/>
      <c r="J751" s="535"/>
      <c r="K751" s="535"/>
      <c r="L751" s="1006"/>
      <c r="BI751" s="535"/>
      <c r="BJ751" s="535"/>
      <c r="BK751" s="535"/>
      <c r="BL751" s="535"/>
      <c r="BM751" s="535"/>
      <c r="BN751" s="535"/>
    </row>
    <row r="752" spans="2:66" x14ac:dyDescent="0.25">
      <c r="B752" s="535"/>
      <c r="C752" s="535"/>
      <c r="D752" s="535"/>
      <c r="E752" s="535"/>
      <c r="F752" s="535"/>
      <c r="G752" s="535"/>
      <c r="H752" s="535"/>
      <c r="I752" s="535"/>
      <c r="J752" s="535"/>
      <c r="K752" s="535"/>
      <c r="L752" s="1006"/>
      <c r="BI752" s="535"/>
      <c r="BJ752" s="535"/>
      <c r="BK752" s="535"/>
      <c r="BL752" s="535"/>
      <c r="BM752" s="535"/>
      <c r="BN752" s="535"/>
    </row>
    <row r="753" spans="2:66" x14ac:dyDescent="0.25">
      <c r="B753" s="535"/>
      <c r="C753" s="535"/>
      <c r="D753" s="535"/>
      <c r="E753" s="535"/>
      <c r="F753" s="535"/>
      <c r="G753" s="535"/>
      <c r="H753" s="535"/>
      <c r="I753" s="535"/>
      <c r="J753" s="535"/>
      <c r="K753" s="535"/>
      <c r="L753" s="1006"/>
      <c r="BI753" s="535"/>
      <c r="BJ753" s="535"/>
      <c r="BK753" s="535"/>
      <c r="BL753" s="535"/>
      <c r="BM753" s="535"/>
      <c r="BN753" s="535"/>
    </row>
    <row r="754" spans="2:66" x14ac:dyDescent="0.25">
      <c r="B754" s="535"/>
      <c r="C754" s="535"/>
      <c r="D754" s="535"/>
      <c r="E754" s="535"/>
      <c r="F754" s="535"/>
      <c r="G754" s="535"/>
      <c r="H754" s="535"/>
      <c r="I754" s="535"/>
      <c r="J754" s="535"/>
      <c r="K754" s="535"/>
      <c r="L754" s="1006"/>
      <c r="BI754" s="535"/>
      <c r="BJ754" s="535"/>
      <c r="BK754" s="535"/>
      <c r="BL754" s="535"/>
      <c r="BM754" s="535"/>
      <c r="BN754" s="535"/>
    </row>
    <row r="755" spans="2:66" x14ac:dyDescent="0.25">
      <c r="B755" s="535"/>
      <c r="C755" s="535"/>
      <c r="D755" s="535"/>
      <c r="E755" s="535"/>
      <c r="F755" s="535"/>
      <c r="G755" s="535"/>
      <c r="H755" s="535"/>
      <c r="I755" s="535"/>
      <c r="J755" s="535"/>
      <c r="K755" s="535"/>
      <c r="L755" s="1006"/>
      <c r="BI755" s="535"/>
      <c r="BJ755" s="535"/>
      <c r="BK755" s="535"/>
      <c r="BL755" s="535"/>
      <c r="BM755" s="535"/>
      <c r="BN755" s="535"/>
    </row>
    <row r="756" spans="2:66" x14ac:dyDescent="0.25">
      <c r="B756" s="535"/>
      <c r="C756" s="535"/>
      <c r="D756" s="535"/>
      <c r="E756" s="535"/>
      <c r="F756" s="535"/>
      <c r="G756" s="535"/>
      <c r="H756" s="535"/>
      <c r="I756" s="535"/>
      <c r="J756" s="535"/>
      <c r="K756" s="535"/>
      <c r="L756" s="1006"/>
      <c r="BI756" s="535"/>
      <c r="BJ756" s="535"/>
      <c r="BK756" s="535"/>
      <c r="BL756" s="535"/>
      <c r="BM756" s="535"/>
      <c r="BN756" s="535"/>
    </row>
    <row r="757" spans="2:66" x14ac:dyDescent="0.25">
      <c r="B757" s="535"/>
      <c r="C757" s="535"/>
      <c r="D757" s="535"/>
      <c r="E757" s="535"/>
      <c r="F757" s="535"/>
      <c r="G757" s="535"/>
      <c r="H757" s="535"/>
      <c r="I757" s="535"/>
      <c r="J757" s="535"/>
      <c r="K757" s="535"/>
      <c r="L757" s="1006"/>
      <c r="BI757" s="535"/>
      <c r="BJ757" s="535"/>
      <c r="BK757" s="535"/>
      <c r="BL757" s="535"/>
      <c r="BM757" s="535"/>
      <c r="BN757" s="535"/>
    </row>
    <row r="758" spans="2:66" x14ac:dyDescent="0.25">
      <c r="B758" s="535"/>
      <c r="C758" s="535"/>
      <c r="D758" s="535"/>
      <c r="E758" s="535"/>
      <c r="F758" s="535"/>
      <c r="G758" s="535"/>
      <c r="H758" s="535"/>
      <c r="I758" s="535"/>
      <c r="J758" s="535"/>
      <c r="K758" s="535"/>
      <c r="L758" s="1006"/>
      <c r="BI758" s="535"/>
      <c r="BJ758" s="535"/>
      <c r="BK758" s="535"/>
      <c r="BL758" s="535"/>
      <c r="BM758" s="535"/>
      <c r="BN758" s="535"/>
    </row>
    <row r="759" spans="2:66" x14ac:dyDescent="0.25">
      <c r="B759" s="535"/>
      <c r="C759" s="535"/>
      <c r="D759" s="535"/>
      <c r="E759" s="535"/>
      <c r="F759" s="535"/>
      <c r="G759" s="535"/>
      <c r="H759" s="535"/>
      <c r="I759" s="535"/>
      <c r="J759" s="535"/>
      <c r="K759" s="535"/>
      <c r="L759" s="1006"/>
      <c r="BI759" s="535"/>
      <c r="BJ759" s="535"/>
      <c r="BK759" s="535"/>
      <c r="BL759" s="535"/>
      <c r="BM759" s="535"/>
      <c r="BN759" s="535"/>
    </row>
    <row r="760" spans="2:66" x14ac:dyDescent="0.25">
      <c r="B760" s="535"/>
      <c r="C760" s="535"/>
      <c r="D760" s="535"/>
      <c r="E760" s="535"/>
      <c r="F760" s="535"/>
      <c r="G760" s="535"/>
      <c r="H760" s="535"/>
      <c r="I760" s="535"/>
      <c r="J760" s="535"/>
      <c r="K760" s="535"/>
      <c r="L760" s="1006"/>
      <c r="BI760" s="535"/>
      <c r="BJ760" s="535"/>
      <c r="BK760" s="535"/>
      <c r="BL760" s="535"/>
      <c r="BM760" s="535"/>
      <c r="BN760" s="535"/>
    </row>
    <row r="761" spans="2:66" x14ac:dyDescent="0.25">
      <c r="B761" s="535"/>
      <c r="C761" s="535"/>
      <c r="D761" s="535"/>
      <c r="E761" s="535"/>
      <c r="F761" s="535"/>
      <c r="G761" s="535"/>
      <c r="H761" s="535"/>
      <c r="I761" s="535"/>
      <c r="J761" s="535"/>
      <c r="K761" s="535"/>
      <c r="L761" s="1006"/>
      <c r="BI761" s="535"/>
      <c r="BJ761" s="535"/>
      <c r="BK761" s="535"/>
      <c r="BL761" s="535"/>
      <c r="BM761" s="535"/>
      <c r="BN761" s="535"/>
    </row>
    <row r="762" spans="2:66" x14ac:dyDescent="0.25">
      <c r="B762" s="535"/>
      <c r="C762" s="535"/>
      <c r="D762" s="535"/>
      <c r="E762" s="535"/>
      <c r="F762" s="535"/>
      <c r="G762" s="535"/>
      <c r="H762" s="535"/>
      <c r="I762" s="535"/>
      <c r="J762" s="535"/>
      <c r="K762" s="535"/>
      <c r="L762" s="1006"/>
      <c r="BI762" s="535"/>
      <c r="BJ762" s="535"/>
      <c r="BK762" s="535"/>
      <c r="BL762" s="535"/>
      <c r="BM762" s="535"/>
      <c r="BN762" s="535"/>
    </row>
    <row r="763" spans="2:66" x14ac:dyDescent="0.25">
      <c r="B763" s="535"/>
      <c r="C763" s="535"/>
      <c r="D763" s="535"/>
      <c r="E763" s="535"/>
      <c r="F763" s="535"/>
      <c r="G763" s="535"/>
      <c r="H763" s="535"/>
      <c r="I763" s="535"/>
      <c r="J763" s="535"/>
      <c r="K763" s="535"/>
      <c r="L763" s="1006"/>
      <c r="BI763" s="535"/>
      <c r="BJ763" s="535"/>
      <c r="BK763" s="535"/>
      <c r="BL763" s="535"/>
      <c r="BM763" s="535"/>
      <c r="BN763" s="535"/>
    </row>
    <row r="764" spans="2:66" x14ac:dyDescent="0.25">
      <c r="B764" s="535"/>
      <c r="C764" s="535"/>
      <c r="D764" s="535"/>
      <c r="E764" s="535"/>
      <c r="F764" s="535"/>
      <c r="G764" s="535"/>
      <c r="H764" s="535"/>
      <c r="I764" s="535"/>
      <c r="J764" s="535"/>
      <c r="K764" s="535"/>
      <c r="L764" s="1006"/>
      <c r="BI764" s="535"/>
      <c r="BJ764" s="535"/>
      <c r="BK764" s="535"/>
      <c r="BL764" s="535"/>
      <c r="BM764" s="535"/>
      <c r="BN764" s="535"/>
    </row>
    <row r="765" spans="2:66" x14ac:dyDescent="0.25">
      <c r="B765" s="535"/>
      <c r="C765" s="535"/>
      <c r="D765" s="535"/>
      <c r="E765" s="535"/>
      <c r="F765" s="535"/>
      <c r="G765" s="535"/>
      <c r="H765" s="535"/>
      <c r="I765" s="535"/>
      <c r="J765" s="535"/>
      <c r="K765" s="535"/>
      <c r="L765" s="1006"/>
      <c r="BI765" s="535"/>
      <c r="BJ765" s="535"/>
      <c r="BK765" s="535"/>
      <c r="BL765" s="535"/>
      <c r="BM765" s="535"/>
      <c r="BN765" s="535"/>
    </row>
    <row r="766" spans="2:66" x14ac:dyDescent="0.25">
      <c r="B766" s="535"/>
      <c r="C766" s="535"/>
      <c r="D766" s="535"/>
      <c r="E766" s="535"/>
      <c r="F766" s="535"/>
      <c r="G766" s="535"/>
      <c r="H766" s="535"/>
      <c r="I766" s="535"/>
      <c r="J766" s="535"/>
      <c r="K766" s="535"/>
      <c r="L766" s="1006"/>
      <c r="BI766" s="535"/>
      <c r="BJ766" s="535"/>
      <c r="BK766" s="535"/>
      <c r="BL766" s="535"/>
      <c r="BM766" s="535"/>
      <c r="BN766" s="535"/>
    </row>
    <row r="767" spans="2:66" x14ac:dyDescent="0.25">
      <c r="B767" s="535"/>
      <c r="C767" s="535"/>
      <c r="D767" s="535"/>
      <c r="E767" s="535"/>
      <c r="F767" s="535"/>
      <c r="G767" s="535"/>
      <c r="H767" s="535"/>
      <c r="I767" s="535"/>
      <c r="J767" s="535"/>
      <c r="K767" s="535"/>
      <c r="L767" s="1006"/>
      <c r="BI767" s="535"/>
      <c r="BJ767" s="535"/>
      <c r="BK767" s="535"/>
      <c r="BL767" s="535"/>
      <c r="BM767" s="535"/>
      <c r="BN767" s="535"/>
    </row>
    <row r="768" spans="2:66" x14ac:dyDescent="0.25">
      <c r="B768" s="535"/>
      <c r="C768" s="535"/>
      <c r="D768" s="535"/>
      <c r="E768" s="535"/>
      <c r="F768" s="535"/>
      <c r="G768" s="535"/>
      <c r="H768" s="535"/>
      <c r="I768" s="535"/>
      <c r="J768" s="535"/>
      <c r="K768" s="535"/>
      <c r="L768" s="1006"/>
      <c r="BI768" s="535"/>
      <c r="BJ768" s="535"/>
      <c r="BK768" s="535"/>
      <c r="BL768" s="535"/>
      <c r="BM768" s="535"/>
      <c r="BN768" s="535"/>
    </row>
    <row r="769" spans="2:66" x14ac:dyDescent="0.25">
      <c r="B769" s="535"/>
      <c r="C769" s="535"/>
      <c r="D769" s="535"/>
      <c r="E769" s="535"/>
      <c r="F769" s="535"/>
      <c r="G769" s="535"/>
      <c r="H769" s="535"/>
      <c r="I769" s="535"/>
      <c r="J769" s="535"/>
      <c r="K769" s="535"/>
      <c r="L769" s="1006"/>
      <c r="BI769" s="535"/>
      <c r="BJ769" s="535"/>
      <c r="BK769" s="535"/>
      <c r="BL769" s="535"/>
      <c r="BM769" s="535"/>
      <c r="BN769" s="535"/>
    </row>
    <row r="770" spans="2:66" x14ac:dyDescent="0.25">
      <c r="B770" s="535"/>
      <c r="C770" s="535"/>
      <c r="D770" s="535"/>
      <c r="E770" s="535"/>
      <c r="F770" s="535"/>
      <c r="G770" s="535"/>
      <c r="H770" s="535"/>
      <c r="I770" s="535"/>
      <c r="J770" s="535"/>
      <c r="K770" s="535"/>
      <c r="L770" s="1006"/>
      <c r="BI770" s="535"/>
      <c r="BJ770" s="535"/>
      <c r="BK770" s="535"/>
      <c r="BL770" s="535"/>
      <c r="BM770" s="535"/>
      <c r="BN770" s="535"/>
    </row>
    <row r="771" spans="2:66" x14ac:dyDescent="0.25">
      <c r="B771" s="535"/>
      <c r="C771" s="535"/>
      <c r="D771" s="535"/>
      <c r="E771" s="535"/>
      <c r="F771" s="535"/>
      <c r="G771" s="535"/>
      <c r="H771" s="535"/>
      <c r="I771" s="535"/>
      <c r="J771" s="535"/>
      <c r="K771" s="535"/>
      <c r="L771" s="1006"/>
      <c r="BI771" s="535"/>
      <c r="BJ771" s="535"/>
      <c r="BK771" s="535"/>
      <c r="BL771" s="535"/>
      <c r="BM771" s="535"/>
      <c r="BN771" s="535"/>
    </row>
    <row r="772" spans="2:66" x14ac:dyDescent="0.25">
      <c r="B772" s="535"/>
      <c r="C772" s="535"/>
      <c r="D772" s="535"/>
      <c r="E772" s="535"/>
      <c r="F772" s="535"/>
      <c r="G772" s="535"/>
      <c r="H772" s="535"/>
      <c r="I772" s="535"/>
      <c r="J772" s="535"/>
      <c r="K772" s="535"/>
      <c r="L772" s="1006"/>
      <c r="BI772" s="535"/>
      <c r="BJ772" s="535"/>
      <c r="BK772" s="535"/>
      <c r="BL772" s="535"/>
      <c r="BM772" s="535"/>
      <c r="BN772" s="535"/>
    </row>
    <row r="773" spans="2:66" x14ac:dyDescent="0.25">
      <c r="B773" s="535"/>
      <c r="C773" s="535"/>
      <c r="D773" s="535"/>
      <c r="E773" s="535"/>
      <c r="F773" s="535"/>
      <c r="G773" s="535"/>
      <c r="H773" s="535"/>
      <c r="I773" s="535"/>
      <c r="J773" s="535"/>
      <c r="K773" s="535"/>
      <c r="L773" s="1006"/>
      <c r="BI773" s="535"/>
      <c r="BJ773" s="535"/>
      <c r="BK773" s="535"/>
      <c r="BL773" s="535"/>
      <c r="BM773" s="535"/>
      <c r="BN773" s="535"/>
    </row>
    <row r="774" spans="2:66" x14ac:dyDescent="0.25">
      <c r="B774" s="535"/>
      <c r="C774" s="535"/>
      <c r="D774" s="535"/>
      <c r="E774" s="535"/>
      <c r="F774" s="535"/>
      <c r="G774" s="535"/>
      <c r="H774" s="535"/>
      <c r="I774" s="535"/>
      <c r="J774" s="535"/>
      <c r="K774" s="535"/>
      <c r="L774" s="1006"/>
      <c r="BI774" s="535"/>
      <c r="BJ774" s="535"/>
      <c r="BK774" s="535"/>
      <c r="BL774" s="535"/>
      <c r="BM774" s="535"/>
      <c r="BN774" s="535"/>
    </row>
    <row r="775" spans="2:66" x14ac:dyDescent="0.25">
      <c r="B775" s="535"/>
      <c r="C775" s="535"/>
      <c r="D775" s="535"/>
      <c r="E775" s="535"/>
      <c r="F775" s="535"/>
      <c r="G775" s="535"/>
      <c r="H775" s="535"/>
      <c r="I775" s="535"/>
      <c r="J775" s="535"/>
      <c r="K775" s="535"/>
      <c r="L775" s="1006"/>
      <c r="BI775" s="535"/>
      <c r="BJ775" s="535"/>
      <c r="BK775" s="535"/>
      <c r="BL775" s="535"/>
      <c r="BM775" s="535"/>
      <c r="BN775" s="535"/>
    </row>
    <row r="776" spans="2:66" x14ac:dyDescent="0.25">
      <c r="B776" s="535"/>
      <c r="C776" s="535"/>
      <c r="D776" s="535"/>
      <c r="E776" s="535"/>
      <c r="F776" s="535"/>
      <c r="G776" s="535"/>
      <c r="H776" s="535"/>
      <c r="I776" s="535"/>
      <c r="J776" s="535"/>
      <c r="K776" s="535"/>
      <c r="L776" s="1006"/>
      <c r="BI776" s="535"/>
      <c r="BJ776" s="535"/>
      <c r="BK776" s="535"/>
      <c r="BL776" s="535"/>
      <c r="BM776" s="535"/>
      <c r="BN776" s="535"/>
    </row>
    <row r="777" spans="2:66" x14ac:dyDescent="0.25">
      <c r="B777" s="535"/>
      <c r="C777" s="535"/>
      <c r="D777" s="535"/>
      <c r="E777" s="535"/>
      <c r="F777" s="535"/>
      <c r="G777" s="535"/>
      <c r="H777" s="535"/>
      <c r="I777" s="535"/>
      <c r="J777" s="535"/>
      <c r="K777" s="535"/>
      <c r="L777" s="1006"/>
      <c r="BI777" s="535"/>
      <c r="BJ777" s="535"/>
      <c r="BK777" s="535"/>
      <c r="BL777" s="535"/>
      <c r="BM777" s="535"/>
      <c r="BN777" s="535"/>
    </row>
    <row r="778" spans="2:66" x14ac:dyDescent="0.25">
      <c r="B778" s="535"/>
      <c r="C778" s="535"/>
      <c r="D778" s="535"/>
      <c r="E778" s="535"/>
      <c r="F778" s="535"/>
      <c r="G778" s="535"/>
      <c r="H778" s="535"/>
      <c r="I778" s="535"/>
      <c r="J778" s="535"/>
      <c r="K778" s="535"/>
      <c r="L778" s="1006"/>
      <c r="BI778" s="535"/>
      <c r="BJ778" s="535"/>
      <c r="BK778" s="535"/>
      <c r="BL778" s="535"/>
      <c r="BM778" s="535"/>
      <c r="BN778" s="535"/>
    </row>
    <row r="779" spans="2:66" x14ac:dyDescent="0.25">
      <c r="B779" s="535"/>
      <c r="C779" s="535"/>
      <c r="D779" s="535"/>
      <c r="E779" s="535"/>
      <c r="F779" s="535"/>
      <c r="G779" s="535"/>
      <c r="H779" s="535"/>
      <c r="I779" s="535"/>
      <c r="J779" s="535"/>
      <c r="K779" s="535"/>
      <c r="L779" s="1006"/>
      <c r="BI779" s="535"/>
      <c r="BJ779" s="535"/>
      <c r="BK779" s="535"/>
      <c r="BL779" s="535"/>
      <c r="BM779" s="535"/>
      <c r="BN779" s="535"/>
    </row>
  </sheetData>
  <sheetProtection algorithmName="SHA-512" hashValue="9OlnWILVfPVdezV44e1+NfoR1NcCzR9sypqo/ZOPbX8KZT00MUQ16l4fW7ykVvSTsQBoDs2Zk1vLmhfp1lIcbA==" saltValue="b7HZtT0A1jYSNWUV51uB4A==" spinCount="100000" sheet="1"/>
  <mergeCells count="176">
    <mergeCell ref="D58:E58"/>
    <mergeCell ref="D61:E61"/>
    <mergeCell ref="M110:U110"/>
    <mergeCell ref="M111:M112"/>
    <mergeCell ref="O111:P112"/>
    <mergeCell ref="Q111:S111"/>
    <mergeCell ref="T111:U111"/>
    <mergeCell ref="O103:P103"/>
    <mergeCell ref="Q103:R103"/>
    <mergeCell ref="O104:P104"/>
    <mergeCell ref="Q104:R104"/>
    <mergeCell ref="O105:P105"/>
    <mergeCell ref="Q105:R105"/>
    <mergeCell ref="B84:E84"/>
    <mergeCell ref="M84:U84"/>
    <mergeCell ref="M86:V86"/>
    <mergeCell ref="O102:P102"/>
    <mergeCell ref="Q102:R102"/>
    <mergeCell ref="B85:E85"/>
    <mergeCell ref="M85:U85"/>
    <mergeCell ref="F91:G91"/>
    <mergeCell ref="F92:G92"/>
    <mergeCell ref="F93:G93"/>
    <mergeCell ref="F94:G94"/>
    <mergeCell ref="Y117:Y120"/>
    <mergeCell ref="M113:M115"/>
    <mergeCell ref="O113:P113"/>
    <mergeCell ref="Q113:R113"/>
    <mergeCell ref="O114:P114"/>
    <mergeCell ref="Q114:R114"/>
    <mergeCell ref="Y114:Y116"/>
    <mergeCell ref="O115:P115"/>
    <mergeCell ref="Q115:R115"/>
    <mergeCell ref="M116:U116"/>
    <mergeCell ref="F95:G95"/>
    <mergeCell ref="F98:G98"/>
    <mergeCell ref="V111:V112"/>
    <mergeCell ref="Q112:R112"/>
    <mergeCell ref="O106:P106"/>
    <mergeCell ref="Q106:R106"/>
    <mergeCell ref="M107:U107"/>
    <mergeCell ref="M108:U108"/>
    <mergeCell ref="M109:V109"/>
    <mergeCell ref="M103:M105"/>
    <mergeCell ref="B90:E90"/>
    <mergeCell ref="B92:D92"/>
    <mergeCell ref="B91:D91"/>
    <mergeCell ref="B93:D93"/>
    <mergeCell ref="B94:D94"/>
    <mergeCell ref="B95:D95"/>
    <mergeCell ref="B96:D96"/>
    <mergeCell ref="B97:D97"/>
    <mergeCell ref="B98:D98"/>
    <mergeCell ref="D79:D80"/>
    <mergeCell ref="D81:E81"/>
    <mergeCell ref="B73:E73"/>
    <mergeCell ref="B75:B82"/>
    <mergeCell ref="C75:C82"/>
    <mergeCell ref="D82:E82"/>
    <mergeCell ref="B83:E83"/>
    <mergeCell ref="D62:E62"/>
    <mergeCell ref="B63:E63"/>
    <mergeCell ref="B64:E64"/>
    <mergeCell ref="D66:E66"/>
    <mergeCell ref="D70:E70"/>
    <mergeCell ref="D71:E71"/>
    <mergeCell ref="D72:E72"/>
    <mergeCell ref="M60:M63"/>
    <mergeCell ref="C60:C62"/>
    <mergeCell ref="D60:E60"/>
    <mergeCell ref="D65:E65"/>
    <mergeCell ref="D68:E68"/>
    <mergeCell ref="D69:E69"/>
    <mergeCell ref="D67:E67"/>
    <mergeCell ref="Q40:R40"/>
    <mergeCell ref="B36:E36"/>
    <mergeCell ref="B38:B43"/>
    <mergeCell ref="C38:C41"/>
    <mergeCell ref="D37:E37"/>
    <mergeCell ref="D46:D47"/>
    <mergeCell ref="D41:E41"/>
    <mergeCell ref="Q41:R41"/>
    <mergeCell ref="C42:C43"/>
    <mergeCell ref="D42:E42"/>
    <mergeCell ref="Q42:R42"/>
    <mergeCell ref="D43:E43"/>
    <mergeCell ref="Q43:R43"/>
    <mergeCell ref="B44:E44"/>
    <mergeCell ref="M44:U44"/>
    <mergeCell ref="D45:E45"/>
    <mergeCell ref="O48:P48"/>
    <mergeCell ref="B19:E19"/>
    <mergeCell ref="B21:B25"/>
    <mergeCell ref="C21:C23"/>
    <mergeCell ref="D23:E23"/>
    <mergeCell ref="C24:C25"/>
    <mergeCell ref="D24:E24"/>
    <mergeCell ref="D25:E25"/>
    <mergeCell ref="D38:D39"/>
    <mergeCell ref="D40:E40"/>
    <mergeCell ref="D31:E31"/>
    <mergeCell ref="D32:E32"/>
    <mergeCell ref="C11:I11"/>
    <mergeCell ref="B2:L3"/>
    <mergeCell ref="B5:L5"/>
    <mergeCell ref="H6:L6"/>
    <mergeCell ref="H7:L7"/>
    <mergeCell ref="H8:L8"/>
    <mergeCell ref="H9:L9"/>
    <mergeCell ref="C6:F6"/>
    <mergeCell ref="C7:F7"/>
    <mergeCell ref="C8:F8"/>
    <mergeCell ref="C9:F9"/>
    <mergeCell ref="C10:F10"/>
    <mergeCell ref="H10:L10"/>
    <mergeCell ref="Q48:R48"/>
    <mergeCell ref="B46:B54"/>
    <mergeCell ref="C46:C54"/>
    <mergeCell ref="D51:E51"/>
    <mergeCell ref="M51:U51"/>
    <mergeCell ref="O50:P50"/>
    <mergeCell ref="Q50:R50"/>
    <mergeCell ref="D52:E52"/>
    <mergeCell ref="M52:U52"/>
    <mergeCell ref="D53:E53"/>
    <mergeCell ref="M53:U53"/>
    <mergeCell ref="D49:E49"/>
    <mergeCell ref="M49:M50"/>
    <mergeCell ref="M55:V55"/>
    <mergeCell ref="B57:B62"/>
    <mergeCell ref="C57:C59"/>
    <mergeCell ref="D56:E56"/>
    <mergeCell ref="D57:E57"/>
    <mergeCell ref="B104:L112"/>
    <mergeCell ref="O49:P49"/>
    <mergeCell ref="Q49:R49"/>
    <mergeCell ref="D50:E50"/>
    <mergeCell ref="D54:E54"/>
    <mergeCell ref="Q54:R54"/>
    <mergeCell ref="M57:M59"/>
    <mergeCell ref="O57:P57"/>
    <mergeCell ref="Q57:R57"/>
    <mergeCell ref="D59:E59"/>
    <mergeCell ref="O59:P59"/>
    <mergeCell ref="Q59:R59"/>
    <mergeCell ref="O63:P63"/>
    <mergeCell ref="D74:E74"/>
    <mergeCell ref="D75:D78"/>
    <mergeCell ref="M83:U83"/>
    <mergeCell ref="Q63:R63"/>
    <mergeCell ref="B66:B72"/>
    <mergeCell ref="C66:C72"/>
    <mergeCell ref="B12:K12"/>
    <mergeCell ref="D20:E20"/>
    <mergeCell ref="D13:E13"/>
    <mergeCell ref="F96:G96"/>
    <mergeCell ref="F97:G97"/>
    <mergeCell ref="D27:E27"/>
    <mergeCell ref="D14:D15"/>
    <mergeCell ref="D21:D22"/>
    <mergeCell ref="D28:D29"/>
    <mergeCell ref="D33:D34"/>
    <mergeCell ref="B26:E26"/>
    <mergeCell ref="B28:B35"/>
    <mergeCell ref="C28:C30"/>
    <mergeCell ref="D30:E30"/>
    <mergeCell ref="C33:C35"/>
    <mergeCell ref="D35:E35"/>
    <mergeCell ref="B14:B18"/>
    <mergeCell ref="C14:C16"/>
    <mergeCell ref="D16:E16"/>
    <mergeCell ref="C17:C18"/>
    <mergeCell ref="B55:E55"/>
    <mergeCell ref="D48:E48"/>
    <mergeCell ref="D17:E17"/>
    <mergeCell ref="D18:E18"/>
  </mergeCells>
  <dataValidations count="7">
    <dataValidation type="list" allowBlank="1" showInputMessage="1" showErrorMessage="1" sqref="O75:P82 JK75:JL82 O60:P64 WVW60:WVX64 WMA60:WMB64 WCE60:WCF64 VSI60:VSJ64 VIM60:VIN64 UYQ60:UYR64 UOU60:UOV64 UEY60:UEZ64 TVC60:TVD64 TLG60:TLH64 TBK60:TBL64 SRO60:SRP64 SHS60:SHT64 RXW60:RXX64 ROA60:ROB64 REE60:REF64 QUI60:QUJ64 QKM60:QKN64 QAQ60:QAR64 PQU60:PQV64 PGY60:PGZ64 OXC60:OXD64 ONG60:ONH64 ODK60:ODL64 NTO60:NTP64 NJS60:NJT64 MZW60:MZX64 MQA60:MQB64 MGE60:MGF64 LWI60:LWJ64 LMM60:LMN64 LCQ60:LCR64 KSU60:KSV64 KIY60:KIZ64 JZC60:JZD64 JPG60:JPH64 JFK60:JFL64 IVO60:IVP64 ILS60:ILT64 IBW60:IBX64 HSA60:HSB64 HIE60:HIF64 GYI60:GYJ64 GOM60:GON64 GEQ60:GER64 FUU60:FUV64 FKY60:FKZ64 FBC60:FBD64 ERG60:ERH64 EHK60:EHL64 DXO60:DXP64 DNS60:DNT64 DDW60:DDX64 CUA60:CUB64 CKE60:CKF64 CAI60:CAJ64 BQM60:BQN64 BGQ60:BGR64 AWU60:AWV64 AMY60:AMZ64 ADC60:ADD64 TG60:TH64 JK60:JL64 TG75:TH82 ADC75:ADD82 AMY75:AMZ82 AWU75:AWV82 BGQ75:BGR82 BQM75:BQN82 CAI75:CAJ82 CKE75:CKF82 CUA75:CUB82 DDW75:DDX82 DNS75:DNT82 DXO75:DXP82 EHK75:EHL82 ERG75:ERH82 FBC75:FBD82 FKY75:FKZ82 FUU75:FUV82 GEQ75:GER82 GOM75:GON82 GYI75:GYJ82 HIE75:HIF82 HSA75:HSB82 IBW75:IBX82 ILS75:ILT82 IVO75:IVP82 JFK75:JFL82 JPG75:JPH82 JZC75:JZD82 KIY75:KIZ82 KSU75:KSV82 LCQ75:LCR82 LMM75:LMN82 LWI75:LWJ82 MGE75:MGF82 MQA75:MQB82 MZW75:MZX82 NJS75:NJT82 NTO75:NTP82 ODK75:ODL82 ONG75:ONH82 OXC75:OXD82 PGY75:PGZ82 PQU75:PQV82 QAQ75:QAR82 QKM75:QKN82 QUI75:QUJ82 REE75:REF82 ROA75:ROB82 RXW75:RXX82 SHS75:SHT82 SRO75:SRP82 TBK75:TBL82 TLG75:TLH82 TVC75:TVD82 UEY75:UEZ82 UOU75:UOV82 UYQ75:UYR82 VIM75:VIN82 VSI75:VSJ82 WCE75:WCF82 WMA75:WMB82 WVW983122:WVX983134 O65618:P65630 JK65618:JL65630 TG65618:TH65630 ADC65618:ADD65630 AMY65618:AMZ65630 AWU65618:AWV65630 BGQ65618:BGR65630 BQM65618:BQN65630 CAI65618:CAJ65630 CKE65618:CKF65630 CUA65618:CUB65630 DDW65618:DDX65630 DNS65618:DNT65630 DXO65618:DXP65630 EHK65618:EHL65630 ERG65618:ERH65630 FBC65618:FBD65630 FKY65618:FKZ65630 FUU65618:FUV65630 GEQ65618:GER65630 GOM65618:GON65630 GYI65618:GYJ65630 HIE65618:HIF65630 HSA65618:HSB65630 IBW65618:IBX65630 ILS65618:ILT65630 IVO65618:IVP65630 JFK65618:JFL65630 JPG65618:JPH65630 JZC65618:JZD65630 KIY65618:KIZ65630 KSU65618:KSV65630 LCQ65618:LCR65630 LMM65618:LMN65630 LWI65618:LWJ65630 MGE65618:MGF65630 MQA65618:MQB65630 MZW65618:MZX65630 NJS65618:NJT65630 NTO65618:NTP65630 ODK65618:ODL65630 ONG65618:ONH65630 OXC65618:OXD65630 PGY65618:PGZ65630 PQU65618:PQV65630 QAQ65618:QAR65630 QKM65618:QKN65630 QUI65618:QUJ65630 REE65618:REF65630 ROA65618:ROB65630 RXW65618:RXX65630 SHS65618:SHT65630 SRO65618:SRP65630 TBK65618:TBL65630 TLG65618:TLH65630 TVC65618:TVD65630 UEY65618:UEZ65630 UOU65618:UOV65630 UYQ65618:UYR65630 VIM65618:VIN65630 VSI65618:VSJ65630 WCE65618:WCF65630 WMA65618:WMB65630 WVW65618:WVX65630 O131154:P131166 JK131154:JL131166 TG131154:TH131166 ADC131154:ADD131166 AMY131154:AMZ131166 AWU131154:AWV131166 BGQ131154:BGR131166 BQM131154:BQN131166 CAI131154:CAJ131166 CKE131154:CKF131166 CUA131154:CUB131166 DDW131154:DDX131166 DNS131154:DNT131166 DXO131154:DXP131166 EHK131154:EHL131166 ERG131154:ERH131166 FBC131154:FBD131166 FKY131154:FKZ131166 FUU131154:FUV131166 GEQ131154:GER131166 GOM131154:GON131166 GYI131154:GYJ131166 HIE131154:HIF131166 HSA131154:HSB131166 IBW131154:IBX131166 ILS131154:ILT131166 IVO131154:IVP131166 JFK131154:JFL131166 JPG131154:JPH131166 JZC131154:JZD131166 KIY131154:KIZ131166 KSU131154:KSV131166 LCQ131154:LCR131166 LMM131154:LMN131166 LWI131154:LWJ131166 MGE131154:MGF131166 MQA131154:MQB131166 MZW131154:MZX131166 NJS131154:NJT131166 NTO131154:NTP131166 ODK131154:ODL131166 ONG131154:ONH131166 OXC131154:OXD131166 PGY131154:PGZ131166 PQU131154:PQV131166 QAQ131154:QAR131166 QKM131154:QKN131166 QUI131154:QUJ131166 REE131154:REF131166 ROA131154:ROB131166 RXW131154:RXX131166 SHS131154:SHT131166 SRO131154:SRP131166 TBK131154:TBL131166 TLG131154:TLH131166 TVC131154:TVD131166 UEY131154:UEZ131166 UOU131154:UOV131166 UYQ131154:UYR131166 VIM131154:VIN131166 VSI131154:VSJ131166 WCE131154:WCF131166 WMA131154:WMB131166 WVW131154:WVX131166 O196690:P196702 JK196690:JL196702 TG196690:TH196702 ADC196690:ADD196702 AMY196690:AMZ196702 AWU196690:AWV196702 BGQ196690:BGR196702 BQM196690:BQN196702 CAI196690:CAJ196702 CKE196690:CKF196702 CUA196690:CUB196702 DDW196690:DDX196702 DNS196690:DNT196702 DXO196690:DXP196702 EHK196690:EHL196702 ERG196690:ERH196702 FBC196690:FBD196702 FKY196690:FKZ196702 FUU196690:FUV196702 GEQ196690:GER196702 GOM196690:GON196702 GYI196690:GYJ196702 HIE196690:HIF196702 HSA196690:HSB196702 IBW196690:IBX196702 ILS196690:ILT196702 IVO196690:IVP196702 JFK196690:JFL196702 JPG196690:JPH196702 JZC196690:JZD196702 KIY196690:KIZ196702 KSU196690:KSV196702 LCQ196690:LCR196702 LMM196690:LMN196702 LWI196690:LWJ196702 MGE196690:MGF196702 MQA196690:MQB196702 MZW196690:MZX196702 NJS196690:NJT196702 NTO196690:NTP196702 ODK196690:ODL196702 ONG196690:ONH196702 OXC196690:OXD196702 PGY196690:PGZ196702 PQU196690:PQV196702 QAQ196690:QAR196702 QKM196690:QKN196702 QUI196690:QUJ196702 REE196690:REF196702 ROA196690:ROB196702 RXW196690:RXX196702 SHS196690:SHT196702 SRO196690:SRP196702 TBK196690:TBL196702 TLG196690:TLH196702 TVC196690:TVD196702 UEY196690:UEZ196702 UOU196690:UOV196702 UYQ196690:UYR196702 VIM196690:VIN196702 VSI196690:VSJ196702 WCE196690:WCF196702 WMA196690:WMB196702 WVW196690:WVX196702 O262226:P262238 JK262226:JL262238 TG262226:TH262238 ADC262226:ADD262238 AMY262226:AMZ262238 AWU262226:AWV262238 BGQ262226:BGR262238 BQM262226:BQN262238 CAI262226:CAJ262238 CKE262226:CKF262238 CUA262226:CUB262238 DDW262226:DDX262238 DNS262226:DNT262238 DXO262226:DXP262238 EHK262226:EHL262238 ERG262226:ERH262238 FBC262226:FBD262238 FKY262226:FKZ262238 FUU262226:FUV262238 GEQ262226:GER262238 GOM262226:GON262238 GYI262226:GYJ262238 HIE262226:HIF262238 HSA262226:HSB262238 IBW262226:IBX262238 ILS262226:ILT262238 IVO262226:IVP262238 JFK262226:JFL262238 JPG262226:JPH262238 JZC262226:JZD262238 KIY262226:KIZ262238 KSU262226:KSV262238 LCQ262226:LCR262238 LMM262226:LMN262238 LWI262226:LWJ262238 MGE262226:MGF262238 MQA262226:MQB262238 MZW262226:MZX262238 NJS262226:NJT262238 NTO262226:NTP262238 ODK262226:ODL262238 ONG262226:ONH262238 OXC262226:OXD262238 PGY262226:PGZ262238 PQU262226:PQV262238 QAQ262226:QAR262238 QKM262226:QKN262238 QUI262226:QUJ262238 REE262226:REF262238 ROA262226:ROB262238 RXW262226:RXX262238 SHS262226:SHT262238 SRO262226:SRP262238 TBK262226:TBL262238 TLG262226:TLH262238 TVC262226:TVD262238 UEY262226:UEZ262238 UOU262226:UOV262238 UYQ262226:UYR262238 VIM262226:VIN262238 VSI262226:VSJ262238 WCE262226:WCF262238 WMA262226:WMB262238 WVW262226:WVX262238 O327762:P327774 JK327762:JL327774 TG327762:TH327774 ADC327762:ADD327774 AMY327762:AMZ327774 AWU327762:AWV327774 BGQ327762:BGR327774 BQM327762:BQN327774 CAI327762:CAJ327774 CKE327762:CKF327774 CUA327762:CUB327774 DDW327762:DDX327774 DNS327762:DNT327774 DXO327762:DXP327774 EHK327762:EHL327774 ERG327762:ERH327774 FBC327762:FBD327774 FKY327762:FKZ327774 FUU327762:FUV327774 GEQ327762:GER327774 GOM327762:GON327774 GYI327762:GYJ327774 HIE327762:HIF327774 HSA327762:HSB327774 IBW327762:IBX327774 ILS327762:ILT327774 IVO327762:IVP327774 JFK327762:JFL327774 JPG327762:JPH327774 JZC327762:JZD327774 KIY327762:KIZ327774 KSU327762:KSV327774 LCQ327762:LCR327774 LMM327762:LMN327774 LWI327762:LWJ327774 MGE327762:MGF327774 MQA327762:MQB327774 MZW327762:MZX327774 NJS327762:NJT327774 NTO327762:NTP327774 ODK327762:ODL327774 ONG327762:ONH327774 OXC327762:OXD327774 PGY327762:PGZ327774 PQU327762:PQV327774 QAQ327762:QAR327774 QKM327762:QKN327774 QUI327762:QUJ327774 REE327762:REF327774 ROA327762:ROB327774 RXW327762:RXX327774 SHS327762:SHT327774 SRO327762:SRP327774 TBK327762:TBL327774 TLG327762:TLH327774 TVC327762:TVD327774 UEY327762:UEZ327774 UOU327762:UOV327774 UYQ327762:UYR327774 VIM327762:VIN327774 VSI327762:VSJ327774 WCE327762:WCF327774 WMA327762:WMB327774 WVW327762:WVX327774 O393298:P393310 JK393298:JL393310 TG393298:TH393310 ADC393298:ADD393310 AMY393298:AMZ393310 AWU393298:AWV393310 BGQ393298:BGR393310 BQM393298:BQN393310 CAI393298:CAJ393310 CKE393298:CKF393310 CUA393298:CUB393310 DDW393298:DDX393310 DNS393298:DNT393310 DXO393298:DXP393310 EHK393298:EHL393310 ERG393298:ERH393310 FBC393298:FBD393310 FKY393298:FKZ393310 FUU393298:FUV393310 GEQ393298:GER393310 GOM393298:GON393310 GYI393298:GYJ393310 HIE393298:HIF393310 HSA393298:HSB393310 IBW393298:IBX393310 ILS393298:ILT393310 IVO393298:IVP393310 JFK393298:JFL393310 JPG393298:JPH393310 JZC393298:JZD393310 KIY393298:KIZ393310 KSU393298:KSV393310 LCQ393298:LCR393310 LMM393298:LMN393310 LWI393298:LWJ393310 MGE393298:MGF393310 MQA393298:MQB393310 MZW393298:MZX393310 NJS393298:NJT393310 NTO393298:NTP393310 ODK393298:ODL393310 ONG393298:ONH393310 OXC393298:OXD393310 PGY393298:PGZ393310 PQU393298:PQV393310 QAQ393298:QAR393310 QKM393298:QKN393310 QUI393298:QUJ393310 REE393298:REF393310 ROA393298:ROB393310 RXW393298:RXX393310 SHS393298:SHT393310 SRO393298:SRP393310 TBK393298:TBL393310 TLG393298:TLH393310 TVC393298:TVD393310 UEY393298:UEZ393310 UOU393298:UOV393310 UYQ393298:UYR393310 VIM393298:VIN393310 VSI393298:VSJ393310 WCE393298:WCF393310 WMA393298:WMB393310 WVW393298:WVX393310 O458834:P458846 JK458834:JL458846 TG458834:TH458846 ADC458834:ADD458846 AMY458834:AMZ458846 AWU458834:AWV458846 BGQ458834:BGR458846 BQM458834:BQN458846 CAI458834:CAJ458846 CKE458834:CKF458846 CUA458834:CUB458846 DDW458834:DDX458846 DNS458834:DNT458846 DXO458834:DXP458846 EHK458834:EHL458846 ERG458834:ERH458846 FBC458834:FBD458846 FKY458834:FKZ458846 FUU458834:FUV458846 GEQ458834:GER458846 GOM458834:GON458846 GYI458834:GYJ458846 HIE458834:HIF458846 HSA458834:HSB458846 IBW458834:IBX458846 ILS458834:ILT458846 IVO458834:IVP458846 JFK458834:JFL458846 JPG458834:JPH458846 JZC458834:JZD458846 KIY458834:KIZ458846 KSU458834:KSV458846 LCQ458834:LCR458846 LMM458834:LMN458846 LWI458834:LWJ458846 MGE458834:MGF458846 MQA458834:MQB458846 MZW458834:MZX458846 NJS458834:NJT458846 NTO458834:NTP458846 ODK458834:ODL458846 ONG458834:ONH458846 OXC458834:OXD458846 PGY458834:PGZ458846 PQU458834:PQV458846 QAQ458834:QAR458846 QKM458834:QKN458846 QUI458834:QUJ458846 REE458834:REF458846 ROA458834:ROB458846 RXW458834:RXX458846 SHS458834:SHT458846 SRO458834:SRP458846 TBK458834:TBL458846 TLG458834:TLH458846 TVC458834:TVD458846 UEY458834:UEZ458846 UOU458834:UOV458846 UYQ458834:UYR458846 VIM458834:VIN458846 VSI458834:VSJ458846 WCE458834:WCF458846 WMA458834:WMB458846 WVW458834:WVX458846 O524370:P524382 JK524370:JL524382 TG524370:TH524382 ADC524370:ADD524382 AMY524370:AMZ524382 AWU524370:AWV524382 BGQ524370:BGR524382 BQM524370:BQN524382 CAI524370:CAJ524382 CKE524370:CKF524382 CUA524370:CUB524382 DDW524370:DDX524382 DNS524370:DNT524382 DXO524370:DXP524382 EHK524370:EHL524382 ERG524370:ERH524382 FBC524370:FBD524382 FKY524370:FKZ524382 FUU524370:FUV524382 GEQ524370:GER524382 GOM524370:GON524382 GYI524370:GYJ524382 HIE524370:HIF524382 HSA524370:HSB524382 IBW524370:IBX524382 ILS524370:ILT524382 IVO524370:IVP524382 JFK524370:JFL524382 JPG524370:JPH524382 JZC524370:JZD524382 KIY524370:KIZ524382 KSU524370:KSV524382 LCQ524370:LCR524382 LMM524370:LMN524382 LWI524370:LWJ524382 MGE524370:MGF524382 MQA524370:MQB524382 MZW524370:MZX524382 NJS524370:NJT524382 NTO524370:NTP524382 ODK524370:ODL524382 ONG524370:ONH524382 OXC524370:OXD524382 PGY524370:PGZ524382 PQU524370:PQV524382 QAQ524370:QAR524382 QKM524370:QKN524382 QUI524370:QUJ524382 REE524370:REF524382 ROA524370:ROB524382 RXW524370:RXX524382 SHS524370:SHT524382 SRO524370:SRP524382 TBK524370:TBL524382 TLG524370:TLH524382 TVC524370:TVD524382 UEY524370:UEZ524382 UOU524370:UOV524382 UYQ524370:UYR524382 VIM524370:VIN524382 VSI524370:VSJ524382 WCE524370:WCF524382 WMA524370:WMB524382 WVW524370:WVX524382 O589906:P589918 JK589906:JL589918 TG589906:TH589918 ADC589906:ADD589918 AMY589906:AMZ589918 AWU589906:AWV589918 BGQ589906:BGR589918 BQM589906:BQN589918 CAI589906:CAJ589918 CKE589906:CKF589918 CUA589906:CUB589918 DDW589906:DDX589918 DNS589906:DNT589918 DXO589906:DXP589918 EHK589906:EHL589918 ERG589906:ERH589918 FBC589906:FBD589918 FKY589906:FKZ589918 FUU589906:FUV589918 GEQ589906:GER589918 GOM589906:GON589918 GYI589906:GYJ589918 HIE589906:HIF589918 HSA589906:HSB589918 IBW589906:IBX589918 ILS589906:ILT589918 IVO589906:IVP589918 JFK589906:JFL589918 JPG589906:JPH589918 JZC589906:JZD589918 KIY589906:KIZ589918 KSU589906:KSV589918 LCQ589906:LCR589918 LMM589906:LMN589918 LWI589906:LWJ589918 MGE589906:MGF589918 MQA589906:MQB589918 MZW589906:MZX589918 NJS589906:NJT589918 NTO589906:NTP589918 ODK589906:ODL589918 ONG589906:ONH589918 OXC589906:OXD589918 PGY589906:PGZ589918 PQU589906:PQV589918 QAQ589906:QAR589918 QKM589906:QKN589918 QUI589906:QUJ589918 REE589906:REF589918 ROA589906:ROB589918 RXW589906:RXX589918 SHS589906:SHT589918 SRO589906:SRP589918 TBK589906:TBL589918 TLG589906:TLH589918 TVC589906:TVD589918 UEY589906:UEZ589918 UOU589906:UOV589918 UYQ589906:UYR589918 VIM589906:VIN589918 VSI589906:VSJ589918 WCE589906:WCF589918 WMA589906:WMB589918 WVW589906:WVX589918 O655442:P655454 JK655442:JL655454 TG655442:TH655454 ADC655442:ADD655454 AMY655442:AMZ655454 AWU655442:AWV655454 BGQ655442:BGR655454 BQM655442:BQN655454 CAI655442:CAJ655454 CKE655442:CKF655454 CUA655442:CUB655454 DDW655442:DDX655454 DNS655442:DNT655454 DXO655442:DXP655454 EHK655442:EHL655454 ERG655442:ERH655454 FBC655442:FBD655454 FKY655442:FKZ655454 FUU655442:FUV655454 GEQ655442:GER655454 GOM655442:GON655454 GYI655442:GYJ655454 HIE655442:HIF655454 HSA655442:HSB655454 IBW655442:IBX655454 ILS655442:ILT655454 IVO655442:IVP655454 JFK655442:JFL655454 JPG655442:JPH655454 JZC655442:JZD655454 KIY655442:KIZ655454 KSU655442:KSV655454 LCQ655442:LCR655454 LMM655442:LMN655454 LWI655442:LWJ655454 MGE655442:MGF655454 MQA655442:MQB655454 MZW655442:MZX655454 NJS655442:NJT655454 NTO655442:NTP655454 ODK655442:ODL655454 ONG655442:ONH655454 OXC655442:OXD655454 PGY655442:PGZ655454 PQU655442:PQV655454 QAQ655442:QAR655454 QKM655442:QKN655454 QUI655442:QUJ655454 REE655442:REF655454 ROA655442:ROB655454 RXW655442:RXX655454 SHS655442:SHT655454 SRO655442:SRP655454 TBK655442:TBL655454 TLG655442:TLH655454 TVC655442:TVD655454 UEY655442:UEZ655454 UOU655442:UOV655454 UYQ655442:UYR655454 VIM655442:VIN655454 VSI655442:VSJ655454 WCE655442:WCF655454 WMA655442:WMB655454 WVW655442:WVX655454 O720978:P720990 JK720978:JL720990 TG720978:TH720990 ADC720978:ADD720990 AMY720978:AMZ720990 AWU720978:AWV720990 BGQ720978:BGR720990 BQM720978:BQN720990 CAI720978:CAJ720990 CKE720978:CKF720990 CUA720978:CUB720990 DDW720978:DDX720990 DNS720978:DNT720990 DXO720978:DXP720990 EHK720978:EHL720990 ERG720978:ERH720990 FBC720978:FBD720990 FKY720978:FKZ720990 FUU720978:FUV720990 GEQ720978:GER720990 GOM720978:GON720990 GYI720978:GYJ720990 HIE720978:HIF720990 HSA720978:HSB720990 IBW720978:IBX720990 ILS720978:ILT720990 IVO720978:IVP720990 JFK720978:JFL720990 JPG720978:JPH720990 JZC720978:JZD720990 KIY720978:KIZ720990 KSU720978:KSV720990 LCQ720978:LCR720990 LMM720978:LMN720990 LWI720978:LWJ720990 MGE720978:MGF720990 MQA720978:MQB720990 MZW720978:MZX720990 NJS720978:NJT720990 NTO720978:NTP720990 ODK720978:ODL720990 ONG720978:ONH720990 OXC720978:OXD720990 PGY720978:PGZ720990 PQU720978:PQV720990 QAQ720978:QAR720990 QKM720978:QKN720990 QUI720978:QUJ720990 REE720978:REF720990 ROA720978:ROB720990 RXW720978:RXX720990 SHS720978:SHT720990 SRO720978:SRP720990 TBK720978:TBL720990 TLG720978:TLH720990 TVC720978:TVD720990 UEY720978:UEZ720990 UOU720978:UOV720990 UYQ720978:UYR720990 VIM720978:VIN720990 VSI720978:VSJ720990 WCE720978:WCF720990 WMA720978:WMB720990 WVW720978:WVX720990 O786514:P786526 JK786514:JL786526 TG786514:TH786526 ADC786514:ADD786526 AMY786514:AMZ786526 AWU786514:AWV786526 BGQ786514:BGR786526 BQM786514:BQN786526 CAI786514:CAJ786526 CKE786514:CKF786526 CUA786514:CUB786526 DDW786514:DDX786526 DNS786514:DNT786526 DXO786514:DXP786526 EHK786514:EHL786526 ERG786514:ERH786526 FBC786514:FBD786526 FKY786514:FKZ786526 FUU786514:FUV786526 GEQ786514:GER786526 GOM786514:GON786526 GYI786514:GYJ786526 HIE786514:HIF786526 HSA786514:HSB786526 IBW786514:IBX786526 ILS786514:ILT786526 IVO786514:IVP786526 JFK786514:JFL786526 JPG786514:JPH786526 JZC786514:JZD786526 KIY786514:KIZ786526 KSU786514:KSV786526 LCQ786514:LCR786526 LMM786514:LMN786526 LWI786514:LWJ786526 MGE786514:MGF786526 MQA786514:MQB786526 MZW786514:MZX786526 NJS786514:NJT786526 NTO786514:NTP786526 ODK786514:ODL786526 ONG786514:ONH786526 OXC786514:OXD786526 PGY786514:PGZ786526 PQU786514:PQV786526 QAQ786514:QAR786526 QKM786514:QKN786526 QUI786514:QUJ786526 REE786514:REF786526 ROA786514:ROB786526 RXW786514:RXX786526 SHS786514:SHT786526 SRO786514:SRP786526 TBK786514:TBL786526 TLG786514:TLH786526 TVC786514:TVD786526 UEY786514:UEZ786526 UOU786514:UOV786526 UYQ786514:UYR786526 VIM786514:VIN786526 VSI786514:VSJ786526 WCE786514:WCF786526 WMA786514:WMB786526 WVW786514:WVX786526 O852050:P852062 JK852050:JL852062 TG852050:TH852062 ADC852050:ADD852062 AMY852050:AMZ852062 AWU852050:AWV852062 BGQ852050:BGR852062 BQM852050:BQN852062 CAI852050:CAJ852062 CKE852050:CKF852062 CUA852050:CUB852062 DDW852050:DDX852062 DNS852050:DNT852062 DXO852050:DXP852062 EHK852050:EHL852062 ERG852050:ERH852062 FBC852050:FBD852062 FKY852050:FKZ852062 FUU852050:FUV852062 GEQ852050:GER852062 GOM852050:GON852062 GYI852050:GYJ852062 HIE852050:HIF852062 HSA852050:HSB852062 IBW852050:IBX852062 ILS852050:ILT852062 IVO852050:IVP852062 JFK852050:JFL852062 JPG852050:JPH852062 JZC852050:JZD852062 KIY852050:KIZ852062 KSU852050:KSV852062 LCQ852050:LCR852062 LMM852050:LMN852062 LWI852050:LWJ852062 MGE852050:MGF852062 MQA852050:MQB852062 MZW852050:MZX852062 NJS852050:NJT852062 NTO852050:NTP852062 ODK852050:ODL852062 ONG852050:ONH852062 OXC852050:OXD852062 PGY852050:PGZ852062 PQU852050:PQV852062 QAQ852050:QAR852062 QKM852050:QKN852062 QUI852050:QUJ852062 REE852050:REF852062 ROA852050:ROB852062 RXW852050:RXX852062 SHS852050:SHT852062 SRO852050:SRP852062 TBK852050:TBL852062 TLG852050:TLH852062 TVC852050:TVD852062 UEY852050:UEZ852062 UOU852050:UOV852062 UYQ852050:UYR852062 VIM852050:VIN852062 VSI852050:VSJ852062 WCE852050:WCF852062 WMA852050:WMB852062 WVW852050:WVX852062 O917586:P917598 JK917586:JL917598 TG917586:TH917598 ADC917586:ADD917598 AMY917586:AMZ917598 AWU917586:AWV917598 BGQ917586:BGR917598 BQM917586:BQN917598 CAI917586:CAJ917598 CKE917586:CKF917598 CUA917586:CUB917598 DDW917586:DDX917598 DNS917586:DNT917598 DXO917586:DXP917598 EHK917586:EHL917598 ERG917586:ERH917598 FBC917586:FBD917598 FKY917586:FKZ917598 FUU917586:FUV917598 GEQ917586:GER917598 GOM917586:GON917598 GYI917586:GYJ917598 HIE917586:HIF917598 HSA917586:HSB917598 IBW917586:IBX917598 ILS917586:ILT917598 IVO917586:IVP917598 JFK917586:JFL917598 JPG917586:JPH917598 JZC917586:JZD917598 KIY917586:KIZ917598 KSU917586:KSV917598 LCQ917586:LCR917598 LMM917586:LMN917598 LWI917586:LWJ917598 MGE917586:MGF917598 MQA917586:MQB917598 MZW917586:MZX917598 NJS917586:NJT917598 NTO917586:NTP917598 ODK917586:ODL917598 ONG917586:ONH917598 OXC917586:OXD917598 PGY917586:PGZ917598 PQU917586:PQV917598 QAQ917586:QAR917598 QKM917586:QKN917598 QUI917586:QUJ917598 REE917586:REF917598 ROA917586:ROB917598 RXW917586:RXX917598 SHS917586:SHT917598 SRO917586:SRP917598 TBK917586:TBL917598 TLG917586:TLH917598 TVC917586:TVD917598 UEY917586:UEZ917598 UOU917586:UOV917598 UYQ917586:UYR917598 VIM917586:VIN917598 VSI917586:VSJ917598 WCE917586:WCF917598 WMA917586:WMB917598 WVW917586:WVX917598 O983122:P983134 JK983122:JL983134 TG983122:TH983134 ADC983122:ADD983134 AMY983122:AMZ983134 AWU983122:AWV983134 BGQ983122:BGR983134 BQM983122:BQN983134 CAI983122:CAJ983134 CKE983122:CKF983134 CUA983122:CUB983134 DDW983122:DDX983134 DNS983122:DNT983134 DXO983122:DXP983134 EHK983122:EHL983134 ERG983122:ERH983134 FBC983122:FBD983134 FKY983122:FKZ983134 FUU983122:FUV983134 GEQ983122:GER983134 GOM983122:GON983134 GYI983122:GYJ983134 HIE983122:HIF983134 HSA983122:HSB983134 IBW983122:IBX983134 ILS983122:ILT983134 IVO983122:IVP983134 JFK983122:JFL983134 JPG983122:JPH983134 JZC983122:JZD983134 KIY983122:KIZ983134 KSU983122:KSV983134 LCQ983122:LCR983134 LMM983122:LMN983134 LWI983122:LWJ983134 MGE983122:MGF983134 MQA983122:MQB983134 MZW983122:MZX983134 NJS983122:NJT983134 NTO983122:NTP983134 ODK983122:ODL983134 ONG983122:ONH983134 OXC983122:OXD983134 PGY983122:PGZ983134 PQU983122:PQV983134 QAQ983122:QAR983134 QKM983122:QKN983134 QUI983122:QUJ983134 REE983122:REF983134 ROA983122:ROB983134 RXW983122:RXX983134 SHS983122:SHT983134 SRO983122:SRP983134 TBK983122:TBL983134 TLG983122:TLH983134 TVC983122:TVD983134 UEY983122:UEZ983134 UOU983122:UOV983134 UYQ983122:UYR983134 VIM983122:VIN983134 VSI983122:VSJ983134 WCE983122:WCF983134 WMA983122:WMB983134 WCE66:WCF73 VSI66:VSJ73 VIM66:VIN73 UYQ66:UYR73 UOU66:UOV73 UEY66:UEZ73 TVC66:TVD73 TLG66:TLH73 TBK66:TBL73 SRO66:SRP73 SHS66:SHT73 RXW66:RXX73 ROA66:ROB73 REE66:REF73 QUI66:QUJ73 QKM66:QKN73 QAQ66:QAR73 PQU66:PQV73 PGY66:PGZ73 OXC66:OXD73 ONG66:ONH73 ODK66:ODL73 NTO66:NTP73 NJS66:NJT73 MZW66:MZX73 MQA66:MQB73 MGE66:MGF73 LWI66:LWJ73 LMM66:LMN73 LCQ66:LCR73 KSU66:KSV73 KIY66:KIZ73 JZC66:JZD73 JPG66:JPH73 JFK66:JFL73 IVO66:IVP73 ILS66:ILT73 IBW66:IBX73 HSA66:HSB73 HIE66:HIF73 GYI66:GYJ73 GOM66:GON73 GEQ66:GER73 FUU66:FUV73 FKY66:FKZ73 FBC66:FBD73 ERG66:ERH73 EHK66:EHL73 DXO66:DXP73 DNS66:DNT73 DDW66:DDX73 CUA66:CUB73 CKE66:CKF73 CAI66:CAJ73 BQM66:BQN73 BGQ66:BGR73 AWU66:AWV73 AMY66:AMZ73 ADC66:ADD73 TG66:TH73 JK66:JL73 O66:P73 WVW66:WVX73 WVW75:WVX82 WMA66:WMB73" xr:uid="{00000000-0002-0000-0E00-000000000000}">
      <formula1>$T$147:$T$167</formula1>
    </dataValidation>
    <dataValidation type="list" allowBlank="1" showInputMessage="1" showErrorMessage="1" sqref="WVW983104:WVX983105 JK40:JL40 TG40:TH40 ADC40:ADD40 AMY40:AMZ40 AWU40:AWV40 BGQ40:BGR40 BQM40:BQN40 CAI40:CAJ40 CKE40:CKF40 CUA40:CUB40 DDW40:DDX40 DNS40:DNT40 DXO40:DXP40 EHK40:EHL40 ERG40:ERH40 FBC40:FBD40 FKY40:FKZ40 FUU40:FUV40 GEQ40:GER40 GOM40:GON40 GYI40:GYJ40 HIE40:HIF40 HSA40:HSB40 IBW40:IBX40 ILS40:ILT40 IVO40:IVP40 JFK40:JFL40 JPG40:JPH40 JZC40:JZD40 KIY40:KIZ40 KSU40:KSV40 LCQ40:LCR40 LMM40:LMN40 LWI40:LWJ40 MGE40:MGF40 MQA40:MQB40 MZW40:MZX40 NJS40:NJT40 NTO40:NTP40 ODK40:ODL40 ONG40:ONH40 OXC40:OXD40 PGY40:PGZ40 PQU40:PQV40 QAQ40:QAR40 QKM40:QKN40 QUI40:QUJ40 REE40:REF40 ROA40:ROB40 RXW40:RXX40 SHS40:SHT40 SRO40:SRP40 TBK40:TBL40 TLG40:TLH40 TVC40:TVD40 UEY40:UEZ40 UOU40:UOV40 UYQ40:UYR40 VIM40:VIN40 VSI40:VSJ40 WCE40:WCF40 WMA40:WMB40 WVW40:WVX40 O65600:P65601 JK65600:JL65601 TG65600:TH65601 ADC65600:ADD65601 AMY65600:AMZ65601 AWU65600:AWV65601 BGQ65600:BGR65601 BQM65600:BQN65601 CAI65600:CAJ65601 CKE65600:CKF65601 CUA65600:CUB65601 DDW65600:DDX65601 DNS65600:DNT65601 DXO65600:DXP65601 EHK65600:EHL65601 ERG65600:ERH65601 FBC65600:FBD65601 FKY65600:FKZ65601 FUU65600:FUV65601 GEQ65600:GER65601 GOM65600:GON65601 GYI65600:GYJ65601 HIE65600:HIF65601 HSA65600:HSB65601 IBW65600:IBX65601 ILS65600:ILT65601 IVO65600:IVP65601 JFK65600:JFL65601 JPG65600:JPH65601 JZC65600:JZD65601 KIY65600:KIZ65601 KSU65600:KSV65601 LCQ65600:LCR65601 LMM65600:LMN65601 LWI65600:LWJ65601 MGE65600:MGF65601 MQA65600:MQB65601 MZW65600:MZX65601 NJS65600:NJT65601 NTO65600:NTP65601 ODK65600:ODL65601 ONG65600:ONH65601 OXC65600:OXD65601 PGY65600:PGZ65601 PQU65600:PQV65601 QAQ65600:QAR65601 QKM65600:QKN65601 QUI65600:QUJ65601 REE65600:REF65601 ROA65600:ROB65601 RXW65600:RXX65601 SHS65600:SHT65601 SRO65600:SRP65601 TBK65600:TBL65601 TLG65600:TLH65601 TVC65600:TVD65601 UEY65600:UEZ65601 UOU65600:UOV65601 UYQ65600:UYR65601 VIM65600:VIN65601 VSI65600:VSJ65601 WCE65600:WCF65601 WMA65600:WMB65601 WVW65600:WVX65601 O131136:P131137 JK131136:JL131137 TG131136:TH131137 ADC131136:ADD131137 AMY131136:AMZ131137 AWU131136:AWV131137 BGQ131136:BGR131137 BQM131136:BQN131137 CAI131136:CAJ131137 CKE131136:CKF131137 CUA131136:CUB131137 DDW131136:DDX131137 DNS131136:DNT131137 DXO131136:DXP131137 EHK131136:EHL131137 ERG131136:ERH131137 FBC131136:FBD131137 FKY131136:FKZ131137 FUU131136:FUV131137 GEQ131136:GER131137 GOM131136:GON131137 GYI131136:GYJ131137 HIE131136:HIF131137 HSA131136:HSB131137 IBW131136:IBX131137 ILS131136:ILT131137 IVO131136:IVP131137 JFK131136:JFL131137 JPG131136:JPH131137 JZC131136:JZD131137 KIY131136:KIZ131137 KSU131136:KSV131137 LCQ131136:LCR131137 LMM131136:LMN131137 LWI131136:LWJ131137 MGE131136:MGF131137 MQA131136:MQB131137 MZW131136:MZX131137 NJS131136:NJT131137 NTO131136:NTP131137 ODK131136:ODL131137 ONG131136:ONH131137 OXC131136:OXD131137 PGY131136:PGZ131137 PQU131136:PQV131137 QAQ131136:QAR131137 QKM131136:QKN131137 QUI131136:QUJ131137 REE131136:REF131137 ROA131136:ROB131137 RXW131136:RXX131137 SHS131136:SHT131137 SRO131136:SRP131137 TBK131136:TBL131137 TLG131136:TLH131137 TVC131136:TVD131137 UEY131136:UEZ131137 UOU131136:UOV131137 UYQ131136:UYR131137 VIM131136:VIN131137 VSI131136:VSJ131137 WCE131136:WCF131137 WMA131136:WMB131137 WVW131136:WVX131137 O196672:P196673 JK196672:JL196673 TG196672:TH196673 ADC196672:ADD196673 AMY196672:AMZ196673 AWU196672:AWV196673 BGQ196672:BGR196673 BQM196672:BQN196673 CAI196672:CAJ196673 CKE196672:CKF196673 CUA196672:CUB196673 DDW196672:DDX196673 DNS196672:DNT196673 DXO196672:DXP196673 EHK196672:EHL196673 ERG196672:ERH196673 FBC196672:FBD196673 FKY196672:FKZ196673 FUU196672:FUV196673 GEQ196672:GER196673 GOM196672:GON196673 GYI196672:GYJ196673 HIE196672:HIF196673 HSA196672:HSB196673 IBW196672:IBX196673 ILS196672:ILT196673 IVO196672:IVP196673 JFK196672:JFL196673 JPG196672:JPH196673 JZC196672:JZD196673 KIY196672:KIZ196673 KSU196672:KSV196673 LCQ196672:LCR196673 LMM196672:LMN196673 LWI196672:LWJ196673 MGE196672:MGF196673 MQA196672:MQB196673 MZW196672:MZX196673 NJS196672:NJT196673 NTO196672:NTP196673 ODK196672:ODL196673 ONG196672:ONH196673 OXC196672:OXD196673 PGY196672:PGZ196673 PQU196672:PQV196673 QAQ196672:QAR196673 QKM196672:QKN196673 QUI196672:QUJ196673 REE196672:REF196673 ROA196672:ROB196673 RXW196672:RXX196673 SHS196672:SHT196673 SRO196672:SRP196673 TBK196672:TBL196673 TLG196672:TLH196673 TVC196672:TVD196673 UEY196672:UEZ196673 UOU196672:UOV196673 UYQ196672:UYR196673 VIM196672:VIN196673 VSI196672:VSJ196673 WCE196672:WCF196673 WMA196672:WMB196673 WVW196672:WVX196673 O262208:P262209 JK262208:JL262209 TG262208:TH262209 ADC262208:ADD262209 AMY262208:AMZ262209 AWU262208:AWV262209 BGQ262208:BGR262209 BQM262208:BQN262209 CAI262208:CAJ262209 CKE262208:CKF262209 CUA262208:CUB262209 DDW262208:DDX262209 DNS262208:DNT262209 DXO262208:DXP262209 EHK262208:EHL262209 ERG262208:ERH262209 FBC262208:FBD262209 FKY262208:FKZ262209 FUU262208:FUV262209 GEQ262208:GER262209 GOM262208:GON262209 GYI262208:GYJ262209 HIE262208:HIF262209 HSA262208:HSB262209 IBW262208:IBX262209 ILS262208:ILT262209 IVO262208:IVP262209 JFK262208:JFL262209 JPG262208:JPH262209 JZC262208:JZD262209 KIY262208:KIZ262209 KSU262208:KSV262209 LCQ262208:LCR262209 LMM262208:LMN262209 LWI262208:LWJ262209 MGE262208:MGF262209 MQA262208:MQB262209 MZW262208:MZX262209 NJS262208:NJT262209 NTO262208:NTP262209 ODK262208:ODL262209 ONG262208:ONH262209 OXC262208:OXD262209 PGY262208:PGZ262209 PQU262208:PQV262209 QAQ262208:QAR262209 QKM262208:QKN262209 QUI262208:QUJ262209 REE262208:REF262209 ROA262208:ROB262209 RXW262208:RXX262209 SHS262208:SHT262209 SRO262208:SRP262209 TBK262208:TBL262209 TLG262208:TLH262209 TVC262208:TVD262209 UEY262208:UEZ262209 UOU262208:UOV262209 UYQ262208:UYR262209 VIM262208:VIN262209 VSI262208:VSJ262209 WCE262208:WCF262209 WMA262208:WMB262209 WVW262208:WVX262209 O327744:P327745 JK327744:JL327745 TG327744:TH327745 ADC327744:ADD327745 AMY327744:AMZ327745 AWU327744:AWV327745 BGQ327744:BGR327745 BQM327744:BQN327745 CAI327744:CAJ327745 CKE327744:CKF327745 CUA327744:CUB327745 DDW327744:DDX327745 DNS327744:DNT327745 DXO327744:DXP327745 EHK327744:EHL327745 ERG327744:ERH327745 FBC327744:FBD327745 FKY327744:FKZ327745 FUU327744:FUV327745 GEQ327744:GER327745 GOM327744:GON327745 GYI327744:GYJ327745 HIE327744:HIF327745 HSA327744:HSB327745 IBW327744:IBX327745 ILS327744:ILT327745 IVO327744:IVP327745 JFK327744:JFL327745 JPG327744:JPH327745 JZC327744:JZD327745 KIY327744:KIZ327745 KSU327744:KSV327745 LCQ327744:LCR327745 LMM327744:LMN327745 LWI327744:LWJ327745 MGE327744:MGF327745 MQA327744:MQB327745 MZW327744:MZX327745 NJS327744:NJT327745 NTO327744:NTP327745 ODK327744:ODL327745 ONG327744:ONH327745 OXC327744:OXD327745 PGY327744:PGZ327745 PQU327744:PQV327745 QAQ327744:QAR327745 QKM327744:QKN327745 QUI327744:QUJ327745 REE327744:REF327745 ROA327744:ROB327745 RXW327744:RXX327745 SHS327744:SHT327745 SRO327744:SRP327745 TBK327744:TBL327745 TLG327744:TLH327745 TVC327744:TVD327745 UEY327744:UEZ327745 UOU327744:UOV327745 UYQ327744:UYR327745 VIM327744:VIN327745 VSI327744:VSJ327745 WCE327744:WCF327745 WMA327744:WMB327745 WVW327744:WVX327745 O393280:P393281 JK393280:JL393281 TG393280:TH393281 ADC393280:ADD393281 AMY393280:AMZ393281 AWU393280:AWV393281 BGQ393280:BGR393281 BQM393280:BQN393281 CAI393280:CAJ393281 CKE393280:CKF393281 CUA393280:CUB393281 DDW393280:DDX393281 DNS393280:DNT393281 DXO393280:DXP393281 EHK393280:EHL393281 ERG393280:ERH393281 FBC393280:FBD393281 FKY393280:FKZ393281 FUU393280:FUV393281 GEQ393280:GER393281 GOM393280:GON393281 GYI393280:GYJ393281 HIE393280:HIF393281 HSA393280:HSB393281 IBW393280:IBX393281 ILS393280:ILT393281 IVO393280:IVP393281 JFK393280:JFL393281 JPG393280:JPH393281 JZC393280:JZD393281 KIY393280:KIZ393281 KSU393280:KSV393281 LCQ393280:LCR393281 LMM393280:LMN393281 LWI393280:LWJ393281 MGE393280:MGF393281 MQA393280:MQB393281 MZW393280:MZX393281 NJS393280:NJT393281 NTO393280:NTP393281 ODK393280:ODL393281 ONG393280:ONH393281 OXC393280:OXD393281 PGY393280:PGZ393281 PQU393280:PQV393281 QAQ393280:QAR393281 QKM393280:QKN393281 QUI393280:QUJ393281 REE393280:REF393281 ROA393280:ROB393281 RXW393280:RXX393281 SHS393280:SHT393281 SRO393280:SRP393281 TBK393280:TBL393281 TLG393280:TLH393281 TVC393280:TVD393281 UEY393280:UEZ393281 UOU393280:UOV393281 UYQ393280:UYR393281 VIM393280:VIN393281 VSI393280:VSJ393281 WCE393280:WCF393281 WMA393280:WMB393281 WVW393280:WVX393281 O458816:P458817 JK458816:JL458817 TG458816:TH458817 ADC458816:ADD458817 AMY458816:AMZ458817 AWU458816:AWV458817 BGQ458816:BGR458817 BQM458816:BQN458817 CAI458816:CAJ458817 CKE458816:CKF458817 CUA458816:CUB458817 DDW458816:DDX458817 DNS458816:DNT458817 DXO458816:DXP458817 EHK458816:EHL458817 ERG458816:ERH458817 FBC458816:FBD458817 FKY458816:FKZ458817 FUU458816:FUV458817 GEQ458816:GER458817 GOM458816:GON458817 GYI458816:GYJ458817 HIE458816:HIF458817 HSA458816:HSB458817 IBW458816:IBX458817 ILS458816:ILT458817 IVO458816:IVP458817 JFK458816:JFL458817 JPG458816:JPH458817 JZC458816:JZD458817 KIY458816:KIZ458817 KSU458816:KSV458817 LCQ458816:LCR458817 LMM458816:LMN458817 LWI458816:LWJ458817 MGE458816:MGF458817 MQA458816:MQB458817 MZW458816:MZX458817 NJS458816:NJT458817 NTO458816:NTP458817 ODK458816:ODL458817 ONG458816:ONH458817 OXC458816:OXD458817 PGY458816:PGZ458817 PQU458816:PQV458817 QAQ458816:QAR458817 QKM458816:QKN458817 QUI458816:QUJ458817 REE458816:REF458817 ROA458816:ROB458817 RXW458816:RXX458817 SHS458816:SHT458817 SRO458816:SRP458817 TBK458816:TBL458817 TLG458816:TLH458817 TVC458816:TVD458817 UEY458816:UEZ458817 UOU458816:UOV458817 UYQ458816:UYR458817 VIM458816:VIN458817 VSI458816:VSJ458817 WCE458816:WCF458817 WMA458816:WMB458817 WVW458816:WVX458817 O524352:P524353 JK524352:JL524353 TG524352:TH524353 ADC524352:ADD524353 AMY524352:AMZ524353 AWU524352:AWV524353 BGQ524352:BGR524353 BQM524352:BQN524353 CAI524352:CAJ524353 CKE524352:CKF524353 CUA524352:CUB524353 DDW524352:DDX524353 DNS524352:DNT524353 DXO524352:DXP524353 EHK524352:EHL524353 ERG524352:ERH524353 FBC524352:FBD524353 FKY524352:FKZ524353 FUU524352:FUV524353 GEQ524352:GER524353 GOM524352:GON524353 GYI524352:GYJ524353 HIE524352:HIF524353 HSA524352:HSB524353 IBW524352:IBX524353 ILS524352:ILT524353 IVO524352:IVP524353 JFK524352:JFL524353 JPG524352:JPH524353 JZC524352:JZD524353 KIY524352:KIZ524353 KSU524352:KSV524353 LCQ524352:LCR524353 LMM524352:LMN524353 LWI524352:LWJ524353 MGE524352:MGF524353 MQA524352:MQB524353 MZW524352:MZX524353 NJS524352:NJT524353 NTO524352:NTP524353 ODK524352:ODL524353 ONG524352:ONH524353 OXC524352:OXD524353 PGY524352:PGZ524353 PQU524352:PQV524353 QAQ524352:QAR524353 QKM524352:QKN524353 QUI524352:QUJ524353 REE524352:REF524353 ROA524352:ROB524353 RXW524352:RXX524353 SHS524352:SHT524353 SRO524352:SRP524353 TBK524352:TBL524353 TLG524352:TLH524353 TVC524352:TVD524353 UEY524352:UEZ524353 UOU524352:UOV524353 UYQ524352:UYR524353 VIM524352:VIN524353 VSI524352:VSJ524353 WCE524352:WCF524353 WMA524352:WMB524353 WVW524352:WVX524353 O589888:P589889 JK589888:JL589889 TG589888:TH589889 ADC589888:ADD589889 AMY589888:AMZ589889 AWU589888:AWV589889 BGQ589888:BGR589889 BQM589888:BQN589889 CAI589888:CAJ589889 CKE589888:CKF589889 CUA589888:CUB589889 DDW589888:DDX589889 DNS589888:DNT589889 DXO589888:DXP589889 EHK589888:EHL589889 ERG589888:ERH589889 FBC589888:FBD589889 FKY589888:FKZ589889 FUU589888:FUV589889 GEQ589888:GER589889 GOM589888:GON589889 GYI589888:GYJ589889 HIE589888:HIF589889 HSA589888:HSB589889 IBW589888:IBX589889 ILS589888:ILT589889 IVO589888:IVP589889 JFK589888:JFL589889 JPG589888:JPH589889 JZC589888:JZD589889 KIY589888:KIZ589889 KSU589888:KSV589889 LCQ589888:LCR589889 LMM589888:LMN589889 LWI589888:LWJ589889 MGE589888:MGF589889 MQA589888:MQB589889 MZW589888:MZX589889 NJS589888:NJT589889 NTO589888:NTP589889 ODK589888:ODL589889 ONG589888:ONH589889 OXC589888:OXD589889 PGY589888:PGZ589889 PQU589888:PQV589889 QAQ589888:QAR589889 QKM589888:QKN589889 QUI589888:QUJ589889 REE589888:REF589889 ROA589888:ROB589889 RXW589888:RXX589889 SHS589888:SHT589889 SRO589888:SRP589889 TBK589888:TBL589889 TLG589888:TLH589889 TVC589888:TVD589889 UEY589888:UEZ589889 UOU589888:UOV589889 UYQ589888:UYR589889 VIM589888:VIN589889 VSI589888:VSJ589889 WCE589888:WCF589889 WMA589888:WMB589889 WVW589888:WVX589889 O655424:P655425 JK655424:JL655425 TG655424:TH655425 ADC655424:ADD655425 AMY655424:AMZ655425 AWU655424:AWV655425 BGQ655424:BGR655425 BQM655424:BQN655425 CAI655424:CAJ655425 CKE655424:CKF655425 CUA655424:CUB655425 DDW655424:DDX655425 DNS655424:DNT655425 DXO655424:DXP655425 EHK655424:EHL655425 ERG655424:ERH655425 FBC655424:FBD655425 FKY655424:FKZ655425 FUU655424:FUV655425 GEQ655424:GER655425 GOM655424:GON655425 GYI655424:GYJ655425 HIE655424:HIF655425 HSA655424:HSB655425 IBW655424:IBX655425 ILS655424:ILT655425 IVO655424:IVP655425 JFK655424:JFL655425 JPG655424:JPH655425 JZC655424:JZD655425 KIY655424:KIZ655425 KSU655424:KSV655425 LCQ655424:LCR655425 LMM655424:LMN655425 LWI655424:LWJ655425 MGE655424:MGF655425 MQA655424:MQB655425 MZW655424:MZX655425 NJS655424:NJT655425 NTO655424:NTP655425 ODK655424:ODL655425 ONG655424:ONH655425 OXC655424:OXD655425 PGY655424:PGZ655425 PQU655424:PQV655425 QAQ655424:QAR655425 QKM655424:QKN655425 QUI655424:QUJ655425 REE655424:REF655425 ROA655424:ROB655425 RXW655424:RXX655425 SHS655424:SHT655425 SRO655424:SRP655425 TBK655424:TBL655425 TLG655424:TLH655425 TVC655424:TVD655425 UEY655424:UEZ655425 UOU655424:UOV655425 UYQ655424:UYR655425 VIM655424:VIN655425 VSI655424:VSJ655425 WCE655424:WCF655425 WMA655424:WMB655425 WVW655424:WVX655425 O720960:P720961 JK720960:JL720961 TG720960:TH720961 ADC720960:ADD720961 AMY720960:AMZ720961 AWU720960:AWV720961 BGQ720960:BGR720961 BQM720960:BQN720961 CAI720960:CAJ720961 CKE720960:CKF720961 CUA720960:CUB720961 DDW720960:DDX720961 DNS720960:DNT720961 DXO720960:DXP720961 EHK720960:EHL720961 ERG720960:ERH720961 FBC720960:FBD720961 FKY720960:FKZ720961 FUU720960:FUV720961 GEQ720960:GER720961 GOM720960:GON720961 GYI720960:GYJ720961 HIE720960:HIF720961 HSA720960:HSB720961 IBW720960:IBX720961 ILS720960:ILT720961 IVO720960:IVP720961 JFK720960:JFL720961 JPG720960:JPH720961 JZC720960:JZD720961 KIY720960:KIZ720961 KSU720960:KSV720961 LCQ720960:LCR720961 LMM720960:LMN720961 LWI720960:LWJ720961 MGE720960:MGF720961 MQA720960:MQB720961 MZW720960:MZX720961 NJS720960:NJT720961 NTO720960:NTP720961 ODK720960:ODL720961 ONG720960:ONH720961 OXC720960:OXD720961 PGY720960:PGZ720961 PQU720960:PQV720961 QAQ720960:QAR720961 QKM720960:QKN720961 QUI720960:QUJ720961 REE720960:REF720961 ROA720960:ROB720961 RXW720960:RXX720961 SHS720960:SHT720961 SRO720960:SRP720961 TBK720960:TBL720961 TLG720960:TLH720961 TVC720960:TVD720961 UEY720960:UEZ720961 UOU720960:UOV720961 UYQ720960:UYR720961 VIM720960:VIN720961 VSI720960:VSJ720961 WCE720960:WCF720961 WMA720960:WMB720961 WVW720960:WVX720961 O786496:P786497 JK786496:JL786497 TG786496:TH786497 ADC786496:ADD786497 AMY786496:AMZ786497 AWU786496:AWV786497 BGQ786496:BGR786497 BQM786496:BQN786497 CAI786496:CAJ786497 CKE786496:CKF786497 CUA786496:CUB786497 DDW786496:DDX786497 DNS786496:DNT786497 DXO786496:DXP786497 EHK786496:EHL786497 ERG786496:ERH786497 FBC786496:FBD786497 FKY786496:FKZ786497 FUU786496:FUV786497 GEQ786496:GER786497 GOM786496:GON786497 GYI786496:GYJ786497 HIE786496:HIF786497 HSA786496:HSB786497 IBW786496:IBX786497 ILS786496:ILT786497 IVO786496:IVP786497 JFK786496:JFL786497 JPG786496:JPH786497 JZC786496:JZD786497 KIY786496:KIZ786497 KSU786496:KSV786497 LCQ786496:LCR786497 LMM786496:LMN786497 LWI786496:LWJ786497 MGE786496:MGF786497 MQA786496:MQB786497 MZW786496:MZX786497 NJS786496:NJT786497 NTO786496:NTP786497 ODK786496:ODL786497 ONG786496:ONH786497 OXC786496:OXD786497 PGY786496:PGZ786497 PQU786496:PQV786497 QAQ786496:QAR786497 QKM786496:QKN786497 QUI786496:QUJ786497 REE786496:REF786497 ROA786496:ROB786497 RXW786496:RXX786497 SHS786496:SHT786497 SRO786496:SRP786497 TBK786496:TBL786497 TLG786496:TLH786497 TVC786496:TVD786497 UEY786496:UEZ786497 UOU786496:UOV786497 UYQ786496:UYR786497 VIM786496:VIN786497 VSI786496:VSJ786497 WCE786496:WCF786497 WMA786496:WMB786497 WVW786496:WVX786497 O852032:P852033 JK852032:JL852033 TG852032:TH852033 ADC852032:ADD852033 AMY852032:AMZ852033 AWU852032:AWV852033 BGQ852032:BGR852033 BQM852032:BQN852033 CAI852032:CAJ852033 CKE852032:CKF852033 CUA852032:CUB852033 DDW852032:DDX852033 DNS852032:DNT852033 DXO852032:DXP852033 EHK852032:EHL852033 ERG852032:ERH852033 FBC852032:FBD852033 FKY852032:FKZ852033 FUU852032:FUV852033 GEQ852032:GER852033 GOM852032:GON852033 GYI852032:GYJ852033 HIE852032:HIF852033 HSA852032:HSB852033 IBW852032:IBX852033 ILS852032:ILT852033 IVO852032:IVP852033 JFK852032:JFL852033 JPG852032:JPH852033 JZC852032:JZD852033 KIY852032:KIZ852033 KSU852032:KSV852033 LCQ852032:LCR852033 LMM852032:LMN852033 LWI852032:LWJ852033 MGE852032:MGF852033 MQA852032:MQB852033 MZW852032:MZX852033 NJS852032:NJT852033 NTO852032:NTP852033 ODK852032:ODL852033 ONG852032:ONH852033 OXC852032:OXD852033 PGY852032:PGZ852033 PQU852032:PQV852033 QAQ852032:QAR852033 QKM852032:QKN852033 QUI852032:QUJ852033 REE852032:REF852033 ROA852032:ROB852033 RXW852032:RXX852033 SHS852032:SHT852033 SRO852032:SRP852033 TBK852032:TBL852033 TLG852032:TLH852033 TVC852032:TVD852033 UEY852032:UEZ852033 UOU852032:UOV852033 UYQ852032:UYR852033 VIM852032:VIN852033 VSI852032:VSJ852033 WCE852032:WCF852033 WMA852032:WMB852033 WVW852032:WVX852033 O917568:P917569 JK917568:JL917569 TG917568:TH917569 ADC917568:ADD917569 AMY917568:AMZ917569 AWU917568:AWV917569 BGQ917568:BGR917569 BQM917568:BQN917569 CAI917568:CAJ917569 CKE917568:CKF917569 CUA917568:CUB917569 DDW917568:DDX917569 DNS917568:DNT917569 DXO917568:DXP917569 EHK917568:EHL917569 ERG917568:ERH917569 FBC917568:FBD917569 FKY917568:FKZ917569 FUU917568:FUV917569 GEQ917568:GER917569 GOM917568:GON917569 GYI917568:GYJ917569 HIE917568:HIF917569 HSA917568:HSB917569 IBW917568:IBX917569 ILS917568:ILT917569 IVO917568:IVP917569 JFK917568:JFL917569 JPG917568:JPH917569 JZC917568:JZD917569 KIY917568:KIZ917569 KSU917568:KSV917569 LCQ917568:LCR917569 LMM917568:LMN917569 LWI917568:LWJ917569 MGE917568:MGF917569 MQA917568:MQB917569 MZW917568:MZX917569 NJS917568:NJT917569 NTO917568:NTP917569 ODK917568:ODL917569 ONG917568:ONH917569 OXC917568:OXD917569 PGY917568:PGZ917569 PQU917568:PQV917569 QAQ917568:QAR917569 QKM917568:QKN917569 QUI917568:QUJ917569 REE917568:REF917569 ROA917568:ROB917569 RXW917568:RXX917569 SHS917568:SHT917569 SRO917568:SRP917569 TBK917568:TBL917569 TLG917568:TLH917569 TVC917568:TVD917569 UEY917568:UEZ917569 UOU917568:UOV917569 UYQ917568:UYR917569 VIM917568:VIN917569 VSI917568:VSJ917569 WCE917568:WCF917569 WMA917568:WMB917569 WVW917568:WVX917569 O983104:P983105 JK983104:JL983105 TG983104:TH983105 ADC983104:ADD983105 AMY983104:AMZ983105 AWU983104:AWV983105 BGQ983104:BGR983105 BQM983104:BQN983105 CAI983104:CAJ983105 CKE983104:CKF983105 CUA983104:CUB983105 DDW983104:DDX983105 DNS983104:DNT983105 DXO983104:DXP983105 EHK983104:EHL983105 ERG983104:ERH983105 FBC983104:FBD983105 FKY983104:FKZ983105 FUU983104:FUV983105 GEQ983104:GER983105 GOM983104:GON983105 GYI983104:GYJ983105 HIE983104:HIF983105 HSA983104:HSB983105 IBW983104:IBX983105 ILS983104:ILT983105 IVO983104:IVP983105 JFK983104:JFL983105 JPG983104:JPH983105 JZC983104:JZD983105 KIY983104:KIZ983105 KSU983104:KSV983105 LCQ983104:LCR983105 LMM983104:LMN983105 LWI983104:LWJ983105 MGE983104:MGF983105 MQA983104:MQB983105 MZW983104:MZX983105 NJS983104:NJT983105 NTO983104:NTP983105 ODK983104:ODL983105 ONG983104:ONH983105 OXC983104:OXD983105 PGY983104:PGZ983105 PQU983104:PQV983105 QAQ983104:QAR983105 QKM983104:QKN983105 QUI983104:QUJ983105 REE983104:REF983105 ROA983104:ROB983105 RXW983104:RXX983105 SHS983104:SHT983105 SRO983104:SRP983105 TBK983104:TBL983105 TLG983104:TLH983105 TVC983104:TVD983105 UEY983104:UEZ983105 UOU983104:UOV983105 UYQ983104:UYR983105 VIM983104:VIN983105 VSI983104:VSJ983105 WCE983104:WCF983105 WMA983104:WMB983105" xr:uid="{00000000-0002-0000-0E00-000001000000}">
      <formula1>$T$122:$T$132</formula1>
    </dataValidation>
    <dataValidation type="list" allowBlank="1" showInputMessage="1" showErrorMessage="1" sqref="O103:P105 JK103:JL105 TG103:TH105 ADC103:ADD105 AMY103:AMZ105 AWU103:AWV105 BGQ103:BGR105 BQM103:BQN105 CAI103:CAJ105 CKE103:CKF105 CUA103:CUB105 DDW103:DDX105 DNS103:DNT105 DXO103:DXP105 EHK103:EHL105 ERG103:ERH105 FBC103:FBD105 FKY103:FKZ105 FUU103:FUV105 GEQ103:GER105 GOM103:GON105 GYI103:GYJ105 HIE103:HIF105 HSA103:HSB105 IBW103:IBX105 ILS103:ILT105 IVO103:IVP105 JFK103:JFL105 JPG103:JPH105 JZC103:JZD105 KIY103:KIZ105 KSU103:KSV105 LCQ103:LCR105 LMM103:LMN105 LWI103:LWJ105 MGE103:MGF105 MQA103:MQB105 MZW103:MZX105 NJS103:NJT105 NTO103:NTP105 ODK103:ODL105 ONG103:ONH105 OXC103:OXD105 PGY103:PGZ105 PQU103:PQV105 QAQ103:QAR105 QKM103:QKN105 QUI103:QUJ105 REE103:REF105 ROA103:ROB105 RXW103:RXX105 SHS103:SHT105 SRO103:SRP105 TBK103:TBL105 TLG103:TLH105 TVC103:TVD105 UEY103:UEZ105 UOU103:UOV105 UYQ103:UYR105 VIM103:VIN105 VSI103:VSJ105 WCE103:WCF105 WMA103:WMB105 WVW103:WVX105 O65636:P65638 JK65636:JL65638 TG65636:TH65638 ADC65636:ADD65638 AMY65636:AMZ65638 AWU65636:AWV65638 BGQ65636:BGR65638 BQM65636:BQN65638 CAI65636:CAJ65638 CKE65636:CKF65638 CUA65636:CUB65638 DDW65636:DDX65638 DNS65636:DNT65638 DXO65636:DXP65638 EHK65636:EHL65638 ERG65636:ERH65638 FBC65636:FBD65638 FKY65636:FKZ65638 FUU65636:FUV65638 GEQ65636:GER65638 GOM65636:GON65638 GYI65636:GYJ65638 HIE65636:HIF65638 HSA65636:HSB65638 IBW65636:IBX65638 ILS65636:ILT65638 IVO65636:IVP65638 JFK65636:JFL65638 JPG65636:JPH65638 JZC65636:JZD65638 KIY65636:KIZ65638 KSU65636:KSV65638 LCQ65636:LCR65638 LMM65636:LMN65638 LWI65636:LWJ65638 MGE65636:MGF65638 MQA65636:MQB65638 MZW65636:MZX65638 NJS65636:NJT65638 NTO65636:NTP65638 ODK65636:ODL65638 ONG65636:ONH65638 OXC65636:OXD65638 PGY65636:PGZ65638 PQU65636:PQV65638 QAQ65636:QAR65638 QKM65636:QKN65638 QUI65636:QUJ65638 REE65636:REF65638 ROA65636:ROB65638 RXW65636:RXX65638 SHS65636:SHT65638 SRO65636:SRP65638 TBK65636:TBL65638 TLG65636:TLH65638 TVC65636:TVD65638 UEY65636:UEZ65638 UOU65636:UOV65638 UYQ65636:UYR65638 VIM65636:VIN65638 VSI65636:VSJ65638 WCE65636:WCF65638 WMA65636:WMB65638 WVW65636:WVX65638 O131172:P131174 JK131172:JL131174 TG131172:TH131174 ADC131172:ADD131174 AMY131172:AMZ131174 AWU131172:AWV131174 BGQ131172:BGR131174 BQM131172:BQN131174 CAI131172:CAJ131174 CKE131172:CKF131174 CUA131172:CUB131174 DDW131172:DDX131174 DNS131172:DNT131174 DXO131172:DXP131174 EHK131172:EHL131174 ERG131172:ERH131174 FBC131172:FBD131174 FKY131172:FKZ131174 FUU131172:FUV131174 GEQ131172:GER131174 GOM131172:GON131174 GYI131172:GYJ131174 HIE131172:HIF131174 HSA131172:HSB131174 IBW131172:IBX131174 ILS131172:ILT131174 IVO131172:IVP131174 JFK131172:JFL131174 JPG131172:JPH131174 JZC131172:JZD131174 KIY131172:KIZ131174 KSU131172:KSV131174 LCQ131172:LCR131174 LMM131172:LMN131174 LWI131172:LWJ131174 MGE131172:MGF131174 MQA131172:MQB131174 MZW131172:MZX131174 NJS131172:NJT131174 NTO131172:NTP131174 ODK131172:ODL131174 ONG131172:ONH131174 OXC131172:OXD131174 PGY131172:PGZ131174 PQU131172:PQV131174 QAQ131172:QAR131174 QKM131172:QKN131174 QUI131172:QUJ131174 REE131172:REF131174 ROA131172:ROB131174 RXW131172:RXX131174 SHS131172:SHT131174 SRO131172:SRP131174 TBK131172:TBL131174 TLG131172:TLH131174 TVC131172:TVD131174 UEY131172:UEZ131174 UOU131172:UOV131174 UYQ131172:UYR131174 VIM131172:VIN131174 VSI131172:VSJ131174 WCE131172:WCF131174 WMA131172:WMB131174 WVW131172:WVX131174 O196708:P196710 JK196708:JL196710 TG196708:TH196710 ADC196708:ADD196710 AMY196708:AMZ196710 AWU196708:AWV196710 BGQ196708:BGR196710 BQM196708:BQN196710 CAI196708:CAJ196710 CKE196708:CKF196710 CUA196708:CUB196710 DDW196708:DDX196710 DNS196708:DNT196710 DXO196708:DXP196710 EHK196708:EHL196710 ERG196708:ERH196710 FBC196708:FBD196710 FKY196708:FKZ196710 FUU196708:FUV196710 GEQ196708:GER196710 GOM196708:GON196710 GYI196708:GYJ196710 HIE196708:HIF196710 HSA196708:HSB196710 IBW196708:IBX196710 ILS196708:ILT196710 IVO196708:IVP196710 JFK196708:JFL196710 JPG196708:JPH196710 JZC196708:JZD196710 KIY196708:KIZ196710 KSU196708:KSV196710 LCQ196708:LCR196710 LMM196708:LMN196710 LWI196708:LWJ196710 MGE196708:MGF196710 MQA196708:MQB196710 MZW196708:MZX196710 NJS196708:NJT196710 NTO196708:NTP196710 ODK196708:ODL196710 ONG196708:ONH196710 OXC196708:OXD196710 PGY196708:PGZ196710 PQU196708:PQV196710 QAQ196708:QAR196710 QKM196708:QKN196710 QUI196708:QUJ196710 REE196708:REF196710 ROA196708:ROB196710 RXW196708:RXX196710 SHS196708:SHT196710 SRO196708:SRP196710 TBK196708:TBL196710 TLG196708:TLH196710 TVC196708:TVD196710 UEY196708:UEZ196710 UOU196708:UOV196710 UYQ196708:UYR196710 VIM196708:VIN196710 VSI196708:VSJ196710 WCE196708:WCF196710 WMA196708:WMB196710 WVW196708:WVX196710 O262244:P262246 JK262244:JL262246 TG262244:TH262246 ADC262244:ADD262246 AMY262244:AMZ262246 AWU262244:AWV262246 BGQ262244:BGR262246 BQM262244:BQN262246 CAI262244:CAJ262246 CKE262244:CKF262246 CUA262244:CUB262246 DDW262244:DDX262246 DNS262244:DNT262246 DXO262244:DXP262246 EHK262244:EHL262246 ERG262244:ERH262246 FBC262244:FBD262246 FKY262244:FKZ262246 FUU262244:FUV262246 GEQ262244:GER262246 GOM262244:GON262246 GYI262244:GYJ262246 HIE262244:HIF262246 HSA262244:HSB262246 IBW262244:IBX262246 ILS262244:ILT262246 IVO262244:IVP262246 JFK262244:JFL262246 JPG262244:JPH262246 JZC262244:JZD262246 KIY262244:KIZ262246 KSU262244:KSV262246 LCQ262244:LCR262246 LMM262244:LMN262246 LWI262244:LWJ262246 MGE262244:MGF262246 MQA262244:MQB262246 MZW262244:MZX262246 NJS262244:NJT262246 NTO262244:NTP262246 ODK262244:ODL262246 ONG262244:ONH262246 OXC262244:OXD262246 PGY262244:PGZ262246 PQU262244:PQV262246 QAQ262244:QAR262246 QKM262244:QKN262246 QUI262244:QUJ262246 REE262244:REF262246 ROA262244:ROB262246 RXW262244:RXX262246 SHS262244:SHT262246 SRO262244:SRP262246 TBK262244:TBL262246 TLG262244:TLH262246 TVC262244:TVD262246 UEY262244:UEZ262246 UOU262244:UOV262246 UYQ262244:UYR262246 VIM262244:VIN262246 VSI262244:VSJ262246 WCE262244:WCF262246 WMA262244:WMB262246 WVW262244:WVX262246 O327780:P327782 JK327780:JL327782 TG327780:TH327782 ADC327780:ADD327782 AMY327780:AMZ327782 AWU327780:AWV327782 BGQ327780:BGR327782 BQM327780:BQN327782 CAI327780:CAJ327782 CKE327780:CKF327782 CUA327780:CUB327782 DDW327780:DDX327782 DNS327780:DNT327782 DXO327780:DXP327782 EHK327780:EHL327782 ERG327780:ERH327782 FBC327780:FBD327782 FKY327780:FKZ327782 FUU327780:FUV327782 GEQ327780:GER327782 GOM327780:GON327782 GYI327780:GYJ327782 HIE327780:HIF327782 HSA327780:HSB327782 IBW327780:IBX327782 ILS327780:ILT327782 IVO327780:IVP327782 JFK327780:JFL327782 JPG327780:JPH327782 JZC327780:JZD327782 KIY327780:KIZ327782 KSU327780:KSV327782 LCQ327780:LCR327782 LMM327780:LMN327782 LWI327780:LWJ327782 MGE327780:MGF327782 MQA327780:MQB327782 MZW327780:MZX327782 NJS327780:NJT327782 NTO327780:NTP327782 ODK327780:ODL327782 ONG327780:ONH327782 OXC327780:OXD327782 PGY327780:PGZ327782 PQU327780:PQV327782 QAQ327780:QAR327782 QKM327780:QKN327782 QUI327780:QUJ327782 REE327780:REF327782 ROA327780:ROB327782 RXW327780:RXX327782 SHS327780:SHT327782 SRO327780:SRP327782 TBK327780:TBL327782 TLG327780:TLH327782 TVC327780:TVD327782 UEY327780:UEZ327782 UOU327780:UOV327782 UYQ327780:UYR327782 VIM327780:VIN327782 VSI327780:VSJ327782 WCE327780:WCF327782 WMA327780:WMB327782 WVW327780:WVX327782 O393316:P393318 JK393316:JL393318 TG393316:TH393318 ADC393316:ADD393318 AMY393316:AMZ393318 AWU393316:AWV393318 BGQ393316:BGR393318 BQM393316:BQN393318 CAI393316:CAJ393318 CKE393316:CKF393318 CUA393316:CUB393318 DDW393316:DDX393318 DNS393316:DNT393318 DXO393316:DXP393318 EHK393316:EHL393318 ERG393316:ERH393318 FBC393316:FBD393318 FKY393316:FKZ393318 FUU393316:FUV393318 GEQ393316:GER393318 GOM393316:GON393318 GYI393316:GYJ393318 HIE393316:HIF393318 HSA393316:HSB393318 IBW393316:IBX393318 ILS393316:ILT393318 IVO393316:IVP393318 JFK393316:JFL393318 JPG393316:JPH393318 JZC393316:JZD393318 KIY393316:KIZ393318 KSU393316:KSV393318 LCQ393316:LCR393318 LMM393316:LMN393318 LWI393316:LWJ393318 MGE393316:MGF393318 MQA393316:MQB393318 MZW393316:MZX393318 NJS393316:NJT393318 NTO393316:NTP393318 ODK393316:ODL393318 ONG393316:ONH393318 OXC393316:OXD393318 PGY393316:PGZ393318 PQU393316:PQV393318 QAQ393316:QAR393318 QKM393316:QKN393318 QUI393316:QUJ393318 REE393316:REF393318 ROA393316:ROB393318 RXW393316:RXX393318 SHS393316:SHT393318 SRO393316:SRP393318 TBK393316:TBL393318 TLG393316:TLH393318 TVC393316:TVD393318 UEY393316:UEZ393318 UOU393316:UOV393318 UYQ393316:UYR393318 VIM393316:VIN393318 VSI393316:VSJ393318 WCE393316:WCF393318 WMA393316:WMB393318 WVW393316:WVX393318 O458852:P458854 JK458852:JL458854 TG458852:TH458854 ADC458852:ADD458854 AMY458852:AMZ458854 AWU458852:AWV458854 BGQ458852:BGR458854 BQM458852:BQN458854 CAI458852:CAJ458854 CKE458852:CKF458854 CUA458852:CUB458854 DDW458852:DDX458854 DNS458852:DNT458854 DXO458852:DXP458854 EHK458852:EHL458854 ERG458852:ERH458854 FBC458852:FBD458854 FKY458852:FKZ458854 FUU458852:FUV458854 GEQ458852:GER458854 GOM458852:GON458854 GYI458852:GYJ458854 HIE458852:HIF458854 HSA458852:HSB458854 IBW458852:IBX458854 ILS458852:ILT458854 IVO458852:IVP458854 JFK458852:JFL458854 JPG458852:JPH458854 JZC458852:JZD458854 KIY458852:KIZ458854 KSU458852:KSV458854 LCQ458852:LCR458854 LMM458852:LMN458854 LWI458852:LWJ458854 MGE458852:MGF458854 MQA458852:MQB458854 MZW458852:MZX458854 NJS458852:NJT458854 NTO458852:NTP458854 ODK458852:ODL458854 ONG458852:ONH458854 OXC458852:OXD458854 PGY458852:PGZ458854 PQU458852:PQV458854 QAQ458852:QAR458854 QKM458852:QKN458854 QUI458852:QUJ458854 REE458852:REF458854 ROA458852:ROB458854 RXW458852:RXX458854 SHS458852:SHT458854 SRO458852:SRP458854 TBK458852:TBL458854 TLG458852:TLH458854 TVC458852:TVD458854 UEY458852:UEZ458854 UOU458852:UOV458854 UYQ458852:UYR458854 VIM458852:VIN458854 VSI458852:VSJ458854 WCE458852:WCF458854 WMA458852:WMB458854 WVW458852:WVX458854 O524388:P524390 JK524388:JL524390 TG524388:TH524390 ADC524388:ADD524390 AMY524388:AMZ524390 AWU524388:AWV524390 BGQ524388:BGR524390 BQM524388:BQN524390 CAI524388:CAJ524390 CKE524388:CKF524390 CUA524388:CUB524390 DDW524388:DDX524390 DNS524388:DNT524390 DXO524388:DXP524390 EHK524388:EHL524390 ERG524388:ERH524390 FBC524388:FBD524390 FKY524388:FKZ524390 FUU524388:FUV524390 GEQ524388:GER524390 GOM524388:GON524390 GYI524388:GYJ524390 HIE524388:HIF524390 HSA524388:HSB524390 IBW524388:IBX524390 ILS524388:ILT524390 IVO524388:IVP524390 JFK524388:JFL524390 JPG524388:JPH524390 JZC524388:JZD524390 KIY524388:KIZ524390 KSU524388:KSV524390 LCQ524388:LCR524390 LMM524388:LMN524390 LWI524388:LWJ524390 MGE524388:MGF524390 MQA524388:MQB524390 MZW524388:MZX524390 NJS524388:NJT524390 NTO524388:NTP524390 ODK524388:ODL524390 ONG524388:ONH524390 OXC524388:OXD524390 PGY524388:PGZ524390 PQU524388:PQV524390 QAQ524388:QAR524390 QKM524388:QKN524390 QUI524388:QUJ524390 REE524388:REF524390 ROA524388:ROB524390 RXW524388:RXX524390 SHS524388:SHT524390 SRO524388:SRP524390 TBK524388:TBL524390 TLG524388:TLH524390 TVC524388:TVD524390 UEY524388:UEZ524390 UOU524388:UOV524390 UYQ524388:UYR524390 VIM524388:VIN524390 VSI524388:VSJ524390 WCE524388:WCF524390 WMA524388:WMB524390 WVW524388:WVX524390 O589924:P589926 JK589924:JL589926 TG589924:TH589926 ADC589924:ADD589926 AMY589924:AMZ589926 AWU589924:AWV589926 BGQ589924:BGR589926 BQM589924:BQN589926 CAI589924:CAJ589926 CKE589924:CKF589926 CUA589924:CUB589926 DDW589924:DDX589926 DNS589924:DNT589926 DXO589924:DXP589926 EHK589924:EHL589926 ERG589924:ERH589926 FBC589924:FBD589926 FKY589924:FKZ589926 FUU589924:FUV589926 GEQ589924:GER589926 GOM589924:GON589926 GYI589924:GYJ589926 HIE589924:HIF589926 HSA589924:HSB589926 IBW589924:IBX589926 ILS589924:ILT589926 IVO589924:IVP589926 JFK589924:JFL589926 JPG589924:JPH589926 JZC589924:JZD589926 KIY589924:KIZ589926 KSU589924:KSV589926 LCQ589924:LCR589926 LMM589924:LMN589926 LWI589924:LWJ589926 MGE589924:MGF589926 MQA589924:MQB589926 MZW589924:MZX589926 NJS589924:NJT589926 NTO589924:NTP589926 ODK589924:ODL589926 ONG589924:ONH589926 OXC589924:OXD589926 PGY589924:PGZ589926 PQU589924:PQV589926 QAQ589924:QAR589926 QKM589924:QKN589926 QUI589924:QUJ589926 REE589924:REF589926 ROA589924:ROB589926 RXW589924:RXX589926 SHS589924:SHT589926 SRO589924:SRP589926 TBK589924:TBL589926 TLG589924:TLH589926 TVC589924:TVD589926 UEY589924:UEZ589926 UOU589924:UOV589926 UYQ589924:UYR589926 VIM589924:VIN589926 VSI589924:VSJ589926 WCE589924:WCF589926 WMA589924:WMB589926 WVW589924:WVX589926 O655460:P655462 JK655460:JL655462 TG655460:TH655462 ADC655460:ADD655462 AMY655460:AMZ655462 AWU655460:AWV655462 BGQ655460:BGR655462 BQM655460:BQN655462 CAI655460:CAJ655462 CKE655460:CKF655462 CUA655460:CUB655462 DDW655460:DDX655462 DNS655460:DNT655462 DXO655460:DXP655462 EHK655460:EHL655462 ERG655460:ERH655462 FBC655460:FBD655462 FKY655460:FKZ655462 FUU655460:FUV655462 GEQ655460:GER655462 GOM655460:GON655462 GYI655460:GYJ655462 HIE655460:HIF655462 HSA655460:HSB655462 IBW655460:IBX655462 ILS655460:ILT655462 IVO655460:IVP655462 JFK655460:JFL655462 JPG655460:JPH655462 JZC655460:JZD655462 KIY655460:KIZ655462 KSU655460:KSV655462 LCQ655460:LCR655462 LMM655460:LMN655462 LWI655460:LWJ655462 MGE655460:MGF655462 MQA655460:MQB655462 MZW655460:MZX655462 NJS655460:NJT655462 NTO655460:NTP655462 ODK655460:ODL655462 ONG655460:ONH655462 OXC655460:OXD655462 PGY655460:PGZ655462 PQU655460:PQV655462 QAQ655460:QAR655462 QKM655460:QKN655462 QUI655460:QUJ655462 REE655460:REF655462 ROA655460:ROB655462 RXW655460:RXX655462 SHS655460:SHT655462 SRO655460:SRP655462 TBK655460:TBL655462 TLG655460:TLH655462 TVC655460:TVD655462 UEY655460:UEZ655462 UOU655460:UOV655462 UYQ655460:UYR655462 VIM655460:VIN655462 VSI655460:VSJ655462 WCE655460:WCF655462 WMA655460:WMB655462 WVW655460:WVX655462 O720996:P720998 JK720996:JL720998 TG720996:TH720998 ADC720996:ADD720998 AMY720996:AMZ720998 AWU720996:AWV720998 BGQ720996:BGR720998 BQM720996:BQN720998 CAI720996:CAJ720998 CKE720996:CKF720998 CUA720996:CUB720998 DDW720996:DDX720998 DNS720996:DNT720998 DXO720996:DXP720998 EHK720996:EHL720998 ERG720996:ERH720998 FBC720996:FBD720998 FKY720996:FKZ720998 FUU720996:FUV720998 GEQ720996:GER720998 GOM720996:GON720998 GYI720996:GYJ720998 HIE720996:HIF720998 HSA720996:HSB720998 IBW720996:IBX720998 ILS720996:ILT720998 IVO720996:IVP720998 JFK720996:JFL720998 JPG720996:JPH720998 JZC720996:JZD720998 KIY720996:KIZ720998 KSU720996:KSV720998 LCQ720996:LCR720998 LMM720996:LMN720998 LWI720996:LWJ720998 MGE720996:MGF720998 MQA720996:MQB720998 MZW720996:MZX720998 NJS720996:NJT720998 NTO720996:NTP720998 ODK720996:ODL720998 ONG720996:ONH720998 OXC720996:OXD720998 PGY720996:PGZ720998 PQU720996:PQV720998 QAQ720996:QAR720998 QKM720996:QKN720998 QUI720996:QUJ720998 REE720996:REF720998 ROA720996:ROB720998 RXW720996:RXX720998 SHS720996:SHT720998 SRO720996:SRP720998 TBK720996:TBL720998 TLG720996:TLH720998 TVC720996:TVD720998 UEY720996:UEZ720998 UOU720996:UOV720998 UYQ720996:UYR720998 VIM720996:VIN720998 VSI720996:VSJ720998 WCE720996:WCF720998 WMA720996:WMB720998 WVW720996:WVX720998 O786532:P786534 JK786532:JL786534 TG786532:TH786534 ADC786532:ADD786534 AMY786532:AMZ786534 AWU786532:AWV786534 BGQ786532:BGR786534 BQM786532:BQN786534 CAI786532:CAJ786534 CKE786532:CKF786534 CUA786532:CUB786534 DDW786532:DDX786534 DNS786532:DNT786534 DXO786532:DXP786534 EHK786532:EHL786534 ERG786532:ERH786534 FBC786532:FBD786534 FKY786532:FKZ786534 FUU786532:FUV786534 GEQ786532:GER786534 GOM786532:GON786534 GYI786532:GYJ786534 HIE786532:HIF786534 HSA786532:HSB786534 IBW786532:IBX786534 ILS786532:ILT786534 IVO786532:IVP786534 JFK786532:JFL786534 JPG786532:JPH786534 JZC786532:JZD786534 KIY786532:KIZ786534 KSU786532:KSV786534 LCQ786532:LCR786534 LMM786532:LMN786534 LWI786532:LWJ786534 MGE786532:MGF786534 MQA786532:MQB786534 MZW786532:MZX786534 NJS786532:NJT786534 NTO786532:NTP786534 ODK786532:ODL786534 ONG786532:ONH786534 OXC786532:OXD786534 PGY786532:PGZ786534 PQU786532:PQV786534 QAQ786532:QAR786534 QKM786532:QKN786534 QUI786532:QUJ786534 REE786532:REF786534 ROA786532:ROB786534 RXW786532:RXX786534 SHS786532:SHT786534 SRO786532:SRP786534 TBK786532:TBL786534 TLG786532:TLH786534 TVC786532:TVD786534 UEY786532:UEZ786534 UOU786532:UOV786534 UYQ786532:UYR786534 VIM786532:VIN786534 VSI786532:VSJ786534 WCE786532:WCF786534 WMA786532:WMB786534 WVW786532:WVX786534 O852068:P852070 JK852068:JL852070 TG852068:TH852070 ADC852068:ADD852070 AMY852068:AMZ852070 AWU852068:AWV852070 BGQ852068:BGR852070 BQM852068:BQN852070 CAI852068:CAJ852070 CKE852068:CKF852070 CUA852068:CUB852070 DDW852068:DDX852070 DNS852068:DNT852070 DXO852068:DXP852070 EHK852068:EHL852070 ERG852068:ERH852070 FBC852068:FBD852070 FKY852068:FKZ852070 FUU852068:FUV852070 GEQ852068:GER852070 GOM852068:GON852070 GYI852068:GYJ852070 HIE852068:HIF852070 HSA852068:HSB852070 IBW852068:IBX852070 ILS852068:ILT852070 IVO852068:IVP852070 JFK852068:JFL852070 JPG852068:JPH852070 JZC852068:JZD852070 KIY852068:KIZ852070 KSU852068:KSV852070 LCQ852068:LCR852070 LMM852068:LMN852070 LWI852068:LWJ852070 MGE852068:MGF852070 MQA852068:MQB852070 MZW852068:MZX852070 NJS852068:NJT852070 NTO852068:NTP852070 ODK852068:ODL852070 ONG852068:ONH852070 OXC852068:OXD852070 PGY852068:PGZ852070 PQU852068:PQV852070 QAQ852068:QAR852070 QKM852068:QKN852070 QUI852068:QUJ852070 REE852068:REF852070 ROA852068:ROB852070 RXW852068:RXX852070 SHS852068:SHT852070 SRO852068:SRP852070 TBK852068:TBL852070 TLG852068:TLH852070 TVC852068:TVD852070 UEY852068:UEZ852070 UOU852068:UOV852070 UYQ852068:UYR852070 VIM852068:VIN852070 VSI852068:VSJ852070 WCE852068:WCF852070 WMA852068:WMB852070 WVW852068:WVX852070 O917604:P917606 JK917604:JL917606 TG917604:TH917606 ADC917604:ADD917606 AMY917604:AMZ917606 AWU917604:AWV917606 BGQ917604:BGR917606 BQM917604:BQN917606 CAI917604:CAJ917606 CKE917604:CKF917606 CUA917604:CUB917606 DDW917604:DDX917606 DNS917604:DNT917606 DXO917604:DXP917606 EHK917604:EHL917606 ERG917604:ERH917606 FBC917604:FBD917606 FKY917604:FKZ917606 FUU917604:FUV917606 GEQ917604:GER917606 GOM917604:GON917606 GYI917604:GYJ917606 HIE917604:HIF917606 HSA917604:HSB917606 IBW917604:IBX917606 ILS917604:ILT917606 IVO917604:IVP917606 JFK917604:JFL917606 JPG917604:JPH917606 JZC917604:JZD917606 KIY917604:KIZ917606 KSU917604:KSV917606 LCQ917604:LCR917606 LMM917604:LMN917606 LWI917604:LWJ917606 MGE917604:MGF917606 MQA917604:MQB917606 MZW917604:MZX917606 NJS917604:NJT917606 NTO917604:NTP917606 ODK917604:ODL917606 ONG917604:ONH917606 OXC917604:OXD917606 PGY917604:PGZ917606 PQU917604:PQV917606 QAQ917604:QAR917606 QKM917604:QKN917606 QUI917604:QUJ917606 REE917604:REF917606 ROA917604:ROB917606 RXW917604:RXX917606 SHS917604:SHT917606 SRO917604:SRP917606 TBK917604:TBL917606 TLG917604:TLH917606 TVC917604:TVD917606 UEY917604:UEZ917606 UOU917604:UOV917606 UYQ917604:UYR917606 VIM917604:VIN917606 VSI917604:VSJ917606 WCE917604:WCF917606 WMA917604:WMB917606 WVW917604:WVX917606 O983140:P983142 JK983140:JL983142 TG983140:TH983142 ADC983140:ADD983142 AMY983140:AMZ983142 AWU983140:AWV983142 BGQ983140:BGR983142 BQM983140:BQN983142 CAI983140:CAJ983142 CKE983140:CKF983142 CUA983140:CUB983142 DDW983140:DDX983142 DNS983140:DNT983142 DXO983140:DXP983142 EHK983140:EHL983142 ERG983140:ERH983142 FBC983140:FBD983142 FKY983140:FKZ983142 FUU983140:FUV983142 GEQ983140:GER983142 GOM983140:GON983142 GYI983140:GYJ983142 HIE983140:HIF983142 HSA983140:HSB983142 IBW983140:IBX983142 ILS983140:ILT983142 IVO983140:IVP983142 JFK983140:JFL983142 JPG983140:JPH983142 JZC983140:JZD983142 KIY983140:KIZ983142 KSU983140:KSV983142 LCQ983140:LCR983142 LMM983140:LMN983142 LWI983140:LWJ983142 MGE983140:MGF983142 MQA983140:MQB983142 MZW983140:MZX983142 NJS983140:NJT983142 NTO983140:NTP983142 ODK983140:ODL983142 ONG983140:ONH983142 OXC983140:OXD983142 PGY983140:PGZ983142 PQU983140:PQV983142 QAQ983140:QAR983142 QKM983140:QKN983142 QUI983140:QUJ983142 REE983140:REF983142 ROA983140:ROB983142 RXW983140:RXX983142 SHS983140:SHT983142 SRO983140:SRP983142 TBK983140:TBL983142 TLG983140:TLH983142 TVC983140:TVD983142 UEY983140:UEZ983142 UOU983140:UOV983142 UYQ983140:UYR983142 VIM983140:VIN983142 VSI983140:VSJ983142 WCE983140:WCF983142 WMA983140:WMB983142 WVW983140:WVX983142 O113:P115 JK113:JL115 TG113:TH115 ADC113:ADD115 AMY113:AMZ115 AWU113:AWV115 BGQ113:BGR115 BQM113:BQN115 CAI113:CAJ115 CKE113:CKF115 CUA113:CUB115 DDW113:DDX115 DNS113:DNT115 DXO113:DXP115 EHK113:EHL115 ERG113:ERH115 FBC113:FBD115 FKY113:FKZ115 FUU113:FUV115 GEQ113:GER115 GOM113:GON115 GYI113:GYJ115 HIE113:HIF115 HSA113:HSB115 IBW113:IBX115 ILS113:ILT115 IVO113:IVP115 JFK113:JFL115 JPG113:JPH115 JZC113:JZD115 KIY113:KIZ115 KSU113:KSV115 LCQ113:LCR115 LMM113:LMN115 LWI113:LWJ115 MGE113:MGF115 MQA113:MQB115 MZW113:MZX115 NJS113:NJT115 NTO113:NTP115 ODK113:ODL115 ONG113:ONH115 OXC113:OXD115 PGY113:PGZ115 PQU113:PQV115 QAQ113:QAR115 QKM113:QKN115 QUI113:QUJ115 REE113:REF115 ROA113:ROB115 RXW113:RXX115 SHS113:SHT115 SRO113:SRP115 TBK113:TBL115 TLG113:TLH115 TVC113:TVD115 UEY113:UEZ115 UOU113:UOV115 UYQ113:UYR115 VIM113:VIN115 VSI113:VSJ115 WCE113:WCF115 WMA113:WMB115 WVW113:WVX115 O65649:P65651 JK65649:JL65651 TG65649:TH65651 ADC65649:ADD65651 AMY65649:AMZ65651 AWU65649:AWV65651 BGQ65649:BGR65651 BQM65649:BQN65651 CAI65649:CAJ65651 CKE65649:CKF65651 CUA65649:CUB65651 DDW65649:DDX65651 DNS65649:DNT65651 DXO65649:DXP65651 EHK65649:EHL65651 ERG65649:ERH65651 FBC65649:FBD65651 FKY65649:FKZ65651 FUU65649:FUV65651 GEQ65649:GER65651 GOM65649:GON65651 GYI65649:GYJ65651 HIE65649:HIF65651 HSA65649:HSB65651 IBW65649:IBX65651 ILS65649:ILT65651 IVO65649:IVP65651 JFK65649:JFL65651 JPG65649:JPH65651 JZC65649:JZD65651 KIY65649:KIZ65651 KSU65649:KSV65651 LCQ65649:LCR65651 LMM65649:LMN65651 LWI65649:LWJ65651 MGE65649:MGF65651 MQA65649:MQB65651 MZW65649:MZX65651 NJS65649:NJT65651 NTO65649:NTP65651 ODK65649:ODL65651 ONG65649:ONH65651 OXC65649:OXD65651 PGY65649:PGZ65651 PQU65649:PQV65651 QAQ65649:QAR65651 QKM65649:QKN65651 QUI65649:QUJ65651 REE65649:REF65651 ROA65649:ROB65651 RXW65649:RXX65651 SHS65649:SHT65651 SRO65649:SRP65651 TBK65649:TBL65651 TLG65649:TLH65651 TVC65649:TVD65651 UEY65649:UEZ65651 UOU65649:UOV65651 UYQ65649:UYR65651 VIM65649:VIN65651 VSI65649:VSJ65651 WCE65649:WCF65651 WMA65649:WMB65651 WVW65649:WVX65651 O131185:P131187 JK131185:JL131187 TG131185:TH131187 ADC131185:ADD131187 AMY131185:AMZ131187 AWU131185:AWV131187 BGQ131185:BGR131187 BQM131185:BQN131187 CAI131185:CAJ131187 CKE131185:CKF131187 CUA131185:CUB131187 DDW131185:DDX131187 DNS131185:DNT131187 DXO131185:DXP131187 EHK131185:EHL131187 ERG131185:ERH131187 FBC131185:FBD131187 FKY131185:FKZ131187 FUU131185:FUV131187 GEQ131185:GER131187 GOM131185:GON131187 GYI131185:GYJ131187 HIE131185:HIF131187 HSA131185:HSB131187 IBW131185:IBX131187 ILS131185:ILT131187 IVO131185:IVP131187 JFK131185:JFL131187 JPG131185:JPH131187 JZC131185:JZD131187 KIY131185:KIZ131187 KSU131185:KSV131187 LCQ131185:LCR131187 LMM131185:LMN131187 LWI131185:LWJ131187 MGE131185:MGF131187 MQA131185:MQB131187 MZW131185:MZX131187 NJS131185:NJT131187 NTO131185:NTP131187 ODK131185:ODL131187 ONG131185:ONH131187 OXC131185:OXD131187 PGY131185:PGZ131187 PQU131185:PQV131187 QAQ131185:QAR131187 QKM131185:QKN131187 QUI131185:QUJ131187 REE131185:REF131187 ROA131185:ROB131187 RXW131185:RXX131187 SHS131185:SHT131187 SRO131185:SRP131187 TBK131185:TBL131187 TLG131185:TLH131187 TVC131185:TVD131187 UEY131185:UEZ131187 UOU131185:UOV131187 UYQ131185:UYR131187 VIM131185:VIN131187 VSI131185:VSJ131187 WCE131185:WCF131187 WMA131185:WMB131187 WVW131185:WVX131187 O196721:P196723 JK196721:JL196723 TG196721:TH196723 ADC196721:ADD196723 AMY196721:AMZ196723 AWU196721:AWV196723 BGQ196721:BGR196723 BQM196721:BQN196723 CAI196721:CAJ196723 CKE196721:CKF196723 CUA196721:CUB196723 DDW196721:DDX196723 DNS196721:DNT196723 DXO196721:DXP196723 EHK196721:EHL196723 ERG196721:ERH196723 FBC196721:FBD196723 FKY196721:FKZ196723 FUU196721:FUV196723 GEQ196721:GER196723 GOM196721:GON196723 GYI196721:GYJ196723 HIE196721:HIF196723 HSA196721:HSB196723 IBW196721:IBX196723 ILS196721:ILT196723 IVO196721:IVP196723 JFK196721:JFL196723 JPG196721:JPH196723 JZC196721:JZD196723 KIY196721:KIZ196723 KSU196721:KSV196723 LCQ196721:LCR196723 LMM196721:LMN196723 LWI196721:LWJ196723 MGE196721:MGF196723 MQA196721:MQB196723 MZW196721:MZX196723 NJS196721:NJT196723 NTO196721:NTP196723 ODK196721:ODL196723 ONG196721:ONH196723 OXC196721:OXD196723 PGY196721:PGZ196723 PQU196721:PQV196723 QAQ196721:QAR196723 QKM196721:QKN196723 QUI196721:QUJ196723 REE196721:REF196723 ROA196721:ROB196723 RXW196721:RXX196723 SHS196721:SHT196723 SRO196721:SRP196723 TBK196721:TBL196723 TLG196721:TLH196723 TVC196721:TVD196723 UEY196721:UEZ196723 UOU196721:UOV196723 UYQ196721:UYR196723 VIM196721:VIN196723 VSI196721:VSJ196723 WCE196721:WCF196723 WMA196721:WMB196723 WVW196721:WVX196723 O262257:P262259 JK262257:JL262259 TG262257:TH262259 ADC262257:ADD262259 AMY262257:AMZ262259 AWU262257:AWV262259 BGQ262257:BGR262259 BQM262257:BQN262259 CAI262257:CAJ262259 CKE262257:CKF262259 CUA262257:CUB262259 DDW262257:DDX262259 DNS262257:DNT262259 DXO262257:DXP262259 EHK262257:EHL262259 ERG262257:ERH262259 FBC262257:FBD262259 FKY262257:FKZ262259 FUU262257:FUV262259 GEQ262257:GER262259 GOM262257:GON262259 GYI262257:GYJ262259 HIE262257:HIF262259 HSA262257:HSB262259 IBW262257:IBX262259 ILS262257:ILT262259 IVO262257:IVP262259 JFK262257:JFL262259 JPG262257:JPH262259 JZC262257:JZD262259 KIY262257:KIZ262259 KSU262257:KSV262259 LCQ262257:LCR262259 LMM262257:LMN262259 LWI262257:LWJ262259 MGE262257:MGF262259 MQA262257:MQB262259 MZW262257:MZX262259 NJS262257:NJT262259 NTO262257:NTP262259 ODK262257:ODL262259 ONG262257:ONH262259 OXC262257:OXD262259 PGY262257:PGZ262259 PQU262257:PQV262259 QAQ262257:QAR262259 QKM262257:QKN262259 QUI262257:QUJ262259 REE262257:REF262259 ROA262257:ROB262259 RXW262257:RXX262259 SHS262257:SHT262259 SRO262257:SRP262259 TBK262257:TBL262259 TLG262257:TLH262259 TVC262257:TVD262259 UEY262257:UEZ262259 UOU262257:UOV262259 UYQ262257:UYR262259 VIM262257:VIN262259 VSI262257:VSJ262259 WCE262257:WCF262259 WMA262257:WMB262259 WVW262257:WVX262259 O327793:P327795 JK327793:JL327795 TG327793:TH327795 ADC327793:ADD327795 AMY327793:AMZ327795 AWU327793:AWV327795 BGQ327793:BGR327795 BQM327793:BQN327795 CAI327793:CAJ327795 CKE327793:CKF327795 CUA327793:CUB327795 DDW327793:DDX327795 DNS327793:DNT327795 DXO327793:DXP327795 EHK327793:EHL327795 ERG327793:ERH327795 FBC327793:FBD327795 FKY327793:FKZ327795 FUU327793:FUV327795 GEQ327793:GER327795 GOM327793:GON327795 GYI327793:GYJ327795 HIE327793:HIF327795 HSA327793:HSB327795 IBW327793:IBX327795 ILS327793:ILT327795 IVO327793:IVP327795 JFK327793:JFL327795 JPG327793:JPH327795 JZC327793:JZD327795 KIY327793:KIZ327795 KSU327793:KSV327795 LCQ327793:LCR327795 LMM327793:LMN327795 LWI327793:LWJ327795 MGE327793:MGF327795 MQA327793:MQB327795 MZW327793:MZX327795 NJS327793:NJT327795 NTO327793:NTP327795 ODK327793:ODL327795 ONG327793:ONH327795 OXC327793:OXD327795 PGY327793:PGZ327795 PQU327793:PQV327795 QAQ327793:QAR327795 QKM327793:QKN327795 QUI327793:QUJ327795 REE327793:REF327795 ROA327793:ROB327795 RXW327793:RXX327795 SHS327793:SHT327795 SRO327793:SRP327795 TBK327793:TBL327795 TLG327793:TLH327795 TVC327793:TVD327795 UEY327793:UEZ327795 UOU327793:UOV327795 UYQ327793:UYR327795 VIM327793:VIN327795 VSI327793:VSJ327795 WCE327793:WCF327795 WMA327793:WMB327795 WVW327793:WVX327795 O393329:P393331 JK393329:JL393331 TG393329:TH393331 ADC393329:ADD393331 AMY393329:AMZ393331 AWU393329:AWV393331 BGQ393329:BGR393331 BQM393329:BQN393331 CAI393329:CAJ393331 CKE393329:CKF393331 CUA393329:CUB393331 DDW393329:DDX393331 DNS393329:DNT393331 DXO393329:DXP393331 EHK393329:EHL393331 ERG393329:ERH393331 FBC393329:FBD393331 FKY393329:FKZ393331 FUU393329:FUV393331 GEQ393329:GER393331 GOM393329:GON393331 GYI393329:GYJ393331 HIE393329:HIF393331 HSA393329:HSB393331 IBW393329:IBX393331 ILS393329:ILT393331 IVO393329:IVP393331 JFK393329:JFL393331 JPG393329:JPH393331 JZC393329:JZD393331 KIY393329:KIZ393331 KSU393329:KSV393331 LCQ393329:LCR393331 LMM393329:LMN393331 LWI393329:LWJ393331 MGE393329:MGF393331 MQA393329:MQB393331 MZW393329:MZX393331 NJS393329:NJT393331 NTO393329:NTP393331 ODK393329:ODL393331 ONG393329:ONH393331 OXC393329:OXD393331 PGY393329:PGZ393331 PQU393329:PQV393331 QAQ393329:QAR393331 QKM393329:QKN393331 QUI393329:QUJ393331 REE393329:REF393331 ROA393329:ROB393331 RXW393329:RXX393331 SHS393329:SHT393331 SRO393329:SRP393331 TBK393329:TBL393331 TLG393329:TLH393331 TVC393329:TVD393331 UEY393329:UEZ393331 UOU393329:UOV393331 UYQ393329:UYR393331 VIM393329:VIN393331 VSI393329:VSJ393331 WCE393329:WCF393331 WMA393329:WMB393331 WVW393329:WVX393331 O458865:P458867 JK458865:JL458867 TG458865:TH458867 ADC458865:ADD458867 AMY458865:AMZ458867 AWU458865:AWV458867 BGQ458865:BGR458867 BQM458865:BQN458867 CAI458865:CAJ458867 CKE458865:CKF458867 CUA458865:CUB458867 DDW458865:DDX458867 DNS458865:DNT458867 DXO458865:DXP458867 EHK458865:EHL458867 ERG458865:ERH458867 FBC458865:FBD458867 FKY458865:FKZ458867 FUU458865:FUV458867 GEQ458865:GER458867 GOM458865:GON458867 GYI458865:GYJ458867 HIE458865:HIF458867 HSA458865:HSB458867 IBW458865:IBX458867 ILS458865:ILT458867 IVO458865:IVP458867 JFK458865:JFL458867 JPG458865:JPH458867 JZC458865:JZD458867 KIY458865:KIZ458867 KSU458865:KSV458867 LCQ458865:LCR458867 LMM458865:LMN458867 LWI458865:LWJ458867 MGE458865:MGF458867 MQA458865:MQB458867 MZW458865:MZX458867 NJS458865:NJT458867 NTO458865:NTP458867 ODK458865:ODL458867 ONG458865:ONH458867 OXC458865:OXD458867 PGY458865:PGZ458867 PQU458865:PQV458867 QAQ458865:QAR458867 QKM458865:QKN458867 QUI458865:QUJ458867 REE458865:REF458867 ROA458865:ROB458867 RXW458865:RXX458867 SHS458865:SHT458867 SRO458865:SRP458867 TBK458865:TBL458867 TLG458865:TLH458867 TVC458865:TVD458867 UEY458865:UEZ458867 UOU458865:UOV458867 UYQ458865:UYR458867 VIM458865:VIN458867 VSI458865:VSJ458867 WCE458865:WCF458867 WMA458865:WMB458867 WVW458865:WVX458867 O524401:P524403 JK524401:JL524403 TG524401:TH524403 ADC524401:ADD524403 AMY524401:AMZ524403 AWU524401:AWV524403 BGQ524401:BGR524403 BQM524401:BQN524403 CAI524401:CAJ524403 CKE524401:CKF524403 CUA524401:CUB524403 DDW524401:DDX524403 DNS524401:DNT524403 DXO524401:DXP524403 EHK524401:EHL524403 ERG524401:ERH524403 FBC524401:FBD524403 FKY524401:FKZ524403 FUU524401:FUV524403 GEQ524401:GER524403 GOM524401:GON524403 GYI524401:GYJ524403 HIE524401:HIF524403 HSA524401:HSB524403 IBW524401:IBX524403 ILS524401:ILT524403 IVO524401:IVP524403 JFK524401:JFL524403 JPG524401:JPH524403 JZC524401:JZD524403 KIY524401:KIZ524403 KSU524401:KSV524403 LCQ524401:LCR524403 LMM524401:LMN524403 LWI524401:LWJ524403 MGE524401:MGF524403 MQA524401:MQB524403 MZW524401:MZX524403 NJS524401:NJT524403 NTO524401:NTP524403 ODK524401:ODL524403 ONG524401:ONH524403 OXC524401:OXD524403 PGY524401:PGZ524403 PQU524401:PQV524403 QAQ524401:QAR524403 QKM524401:QKN524403 QUI524401:QUJ524403 REE524401:REF524403 ROA524401:ROB524403 RXW524401:RXX524403 SHS524401:SHT524403 SRO524401:SRP524403 TBK524401:TBL524403 TLG524401:TLH524403 TVC524401:TVD524403 UEY524401:UEZ524403 UOU524401:UOV524403 UYQ524401:UYR524403 VIM524401:VIN524403 VSI524401:VSJ524403 WCE524401:WCF524403 WMA524401:WMB524403 WVW524401:WVX524403 O589937:P589939 JK589937:JL589939 TG589937:TH589939 ADC589937:ADD589939 AMY589937:AMZ589939 AWU589937:AWV589939 BGQ589937:BGR589939 BQM589937:BQN589939 CAI589937:CAJ589939 CKE589937:CKF589939 CUA589937:CUB589939 DDW589937:DDX589939 DNS589937:DNT589939 DXO589937:DXP589939 EHK589937:EHL589939 ERG589937:ERH589939 FBC589937:FBD589939 FKY589937:FKZ589939 FUU589937:FUV589939 GEQ589937:GER589939 GOM589937:GON589939 GYI589937:GYJ589939 HIE589937:HIF589939 HSA589937:HSB589939 IBW589937:IBX589939 ILS589937:ILT589939 IVO589937:IVP589939 JFK589937:JFL589939 JPG589937:JPH589939 JZC589937:JZD589939 KIY589937:KIZ589939 KSU589937:KSV589939 LCQ589937:LCR589939 LMM589937:LMN589939 LWI589937:LWJ589939 MGE589937:MGF589939 MQA589937:MQB589939 MZW589937:MZX589939 NJS589937:NJT589939 NTO589937:NTP589939 ODK589937:ODL589939 ONG589937:ONH589939 OXC589937:OXD589939 PGY589937:PGZ589939 PQU589937:PQV589939 QAQ589937:QAR589939 QKM589937:QKN589939 QUI589937:QUJ589939 REE589937:REF589939 ROA589937:ROB589939 RXW589937:RXX589939 SHS589937:SHT589939 SRO589937:SRP589939 TBK589937:TBL589939 TLG589937:TLH589939 TVC589937:TVD589939 UEY589937:UEZ589939 UOU589937:UOV589939 UYQ589937:UYR589939 VIM589937:VIN589939 VSI589937:VSJ589939 WCE589937:WCF589939 WMA589937:WMB589939 WVW589937:WVX589939 O655473:P655475 JK655473:JL655475 TG655473:TH655475 ADC655473:ADD655475 AMY655473:AMZ655475 AWU655473:AWV655475 BGQ655473:BGR655475 BQM655473:BQN655475 CAI655473:CAJ655475 CKE655473:CKF655475 CUA655473:CUB655475 DDW655473:DDX655475 DNS655473:DNT655475 DXO655473:DXP655475 EHK655473:EHL655475 ERG655473:ERH655475 FBC655473:FBD655475 FKY655473:FKZ655475 FUU655473:FUV655475 GEQ655473:GER655475 GOM655473:GON655475 GYI655473:GYJ655475 HIE655473:HIF655475 HSA655473:HSB655475 IBW655473:IBX655475 ILS655473:ILT655475 IVO655473:IVP655475 JFK655473:JFL655475 JPG655473:JPH655475 JZC655473:JZD655475 KIY655473:KIZ655475 KSU655473:KSV655475 LCQ655473:LCR655475 LMM655473:LMN655475 LWI655473:LWJ655475 MGE655473:MGF655475 MQA655473:MQB655475 MZW655473:MZX655475 NJS655473:NJT655475 NTO655473:NTP655475 ODK655473:ODL655475 ONG655473:ONH655475 OXC655473:OXD655475 PGY655473:PGZ655475 PQU655473:PQV655475 QAQ655473:QAR655475 QKM655473:QKN655475 QUI655473:QUJ655475 REE655473:REF655475 ROA655473:ROB655475 RXW655473:RXX655475 SHS655473:SHT655475 SRO655473:SRP655475 TBK655473:TBL655475 TLG655473:TLH655475 TVC655473:TVD655475 UEY655473:UEZ655475 UOU655473:UOV655475 UYQ655473:UYR655475 VIM655473:VIN655475 VSI655473:VSJ655475 WCE655473:WCF655475 WMA655473:WMB655475 WVW655473:WVX655475 O721009:P721011 JK721009:JL721011 TG721009:TH721011 ADC721009:ADD721011 AMY721009:AMZ721011 AWU721009:AWV721011 BGQ721009:BGR721011 BQM721009:BQN721011 CAI721009:CAJ721011 CKE721009:CKF721011 CUA721009:CUB721011 DDW721009:DDX721011 DNS721009:DNT721011 DXO721009:DXP721011 EHK721009:EHL721011 ERG721009:ERH721011 FBC721009:FBD721011 FKY721009:FKZ721011 FUU721009:FUV721011 GEQ721009:GER721011 GOM721009:GON721011 GYI721009:GYJ721011 HIE721009:HIF721011 HSA721009:HSB721011 IBW721009:IBX721011 ILS721009:ILT721011 IVO721009:IVP721011 JFK721009:JFL721011 JPG721009:JPH721011 JZC721009:JZD721011 KIY721009:KIZ721011 KSU721009:KSV721011 LCQ721009:LCR721011 LMM721009:LMN721011 LWI721009:LWJ721011 MGE721009:MGF721011 MQA721009:MQB721011 MZW721009:MZX721011 NJS721009:NJT721011 NTO721009:NTP721011 ODK721009:ODL721011 ONG721009:ONH721011 OXC721009:OXD721011 PGY721009:PGZ721011 PQU721009:PQV721011 QAQ721009:QAR721011 QKM721009:QKN721011 QUI721009:QUJ721011 REE721009:REF721011 ROA721009:ROB721011 RXW721009:RXX721011 SHS721009:SHT721011 SRO721009:SRP721011 TBK721009:TBL721011 TLG721009:TLH721011 TVC721009:TVD721011 UEY721009:UEZ721011 UOU721009:UOV721011 UYQ721009:UYR721011 VIM721009:VIN721011 VSI721009:VSJ721011 WCE721009:WCF721011 WMA721009:WMB721011 WVW721009:WVX721011 O786545:P786547 JK786545:JL786547 TG786545:TH786547 ADC786545:ADD786547 AMY786545:AMZ786547 AWU786545:AWV786547 BGQ786545:BGR786547 BQM786545:BQN786547 CAI786545:CAJ786547 CKE786545:CKF786547 CUA786545:CUB786547 DDW786545:DDX786547 DNS786545:DNT786547 DXO786545:DXP786547 EHK786545:EHL786547 ERG786545:ERH786547 FBC786545:FBD786547 FKY786545:FKZ786547 FUU786545:FUV786547 GEQ786545:GER786547 GOM786545:GON786547 GYI786545:GYJ786547 HIE786545:HIF786547 HSA786545:HSB786547 IBW786545:IBX786547 ILS786545:ILT786547 IVO786545:IVP786547 JFK786545:JFL786547 JPG786545:JPH786547 JZC786545:JZD786547 KIY786545:KIZ786547 KSU786545:KSV786547 LCQ786545:LCR786547 LMM786545:LMN786547 LWI786545:LWJ786547 MGE786545:MGF786547 MQA786545:MQB786547 MZW786545:MZX786547 NJS786545:NJT786547 NTO786545:NTP786547 ODK786545:ODL786547 ONG786545:ONH786547 OXC786545:OXD786547 PGY786545:PGZ786547 PQU786545:PQV786547 QAQ786545:QAR786547 QKM786545:QKN786547 QUI786545:QUJ786547 REE786545:REF786547 ROA786545:ROB786547 RXW786545:RXX786547 SHS786545:SHT786547 SRO786545:SRP786547 TBK786545:TBL786547 TLG786545:TLH786547 TVC786545:TVD786547 UEY786545:UEZ786547 UOU786545:UOV786547 UYQ786545:UYR786547 VIM786545:VIN786547 VSI786545:VSJ786547 WCE786545:WCF786547 WMA786545:WMB786547 WVW786545:WVX786547 O852081:P852083 JK852081:JL852083 TG852081:TH852083 ADC852081:ADD852083 AMY852081:AMZ852083 AWU852081:AWV852083 BGQ852081:BGR852083 BQM852081:BQN852083 CAI852081:CAJ852083 CKE852081:CKF852083 CUA852081:CUB852083 DDW852081:DDX852083 DNS852081:DNT852083 DXO852081:DXP852083 EHK852081:EHL852083 ERG852081:ERH852083 FBC852081:FBD852083 FKY852081:FKZ852083 FUU852081:FUV852083 GEQ852081:GER852083 GOM852081:GON852083 GYI852081:GYJ852083 HIE852081:HIF852083 HSA852081:HSB852083 IBW852081:IBX852083 ILS852081:ILT852083 IVO852081:IVP852083 JFK852081:JFL852083 JPG852081:JPH852083 JZC852081:JZD852083 KIY852081:KIZ852083 KSU852081:KSV852083 LCQ852081:LCR852083 LMM852081:LMN852083 LWI852081:LWJ852083 MGE852081:MGF852083 MQA852081:MQB852083 MZW852081:MZX852083 NJS852081:NJT852083 NTO852081:NTP852083 ODK852081:ODL852083 ONG852081:ONH852083 OXC852081:OXD852083 PGY852081:PGZ852083 PQU852081:PQV852083 QAQ852081:QAR852083 QKM852081:QKN852083 QUI852081:QUJ852083 REE852081:REF852083 ROA852081:ROB852083 RXW852081:RXX852083 SHS852081:SHT852083 SRO852081:SRP852083 TBK852081:TBL852083 TLG852081:TLH852083 TVC852081:TVD852083 UEY852081:UEZ852083 UOU852081:UOV852083 UYQ852081:UYR852083 VIM852081:VIN852083 VSI852081:VSJ852083 WCE852081:WCF852083 WMA852081:WMB852083 WVW852081:WVX852083 O917617:P917619 JK917617:JL917619 TG917617:TH917619 ADC917617:ADD917619 AMY917617:AMZ917619 AWU917617:AWV917619 BGQ917617:BGR917619 BQM917617:BQN917619 CAI917617:CAJ917619 CKE917617:CKF917619 CUA917617:CUB917619 DDW917617:DDX917619 DNS917617:DNT917619 DXO917617:DXP917619 EHK917617:EHL917619 ERG917617:ERH917619 FBC917617:FBD917619 FKY917617:FKZ917619 FUU917617:FUV917619 GEQ917617:GER917619 GOM917617:GON917619 GYI917617:GYJ917619 HIE917617:HIF917619 HSA917617:HSB917619 IBW917617:IBX917619 ILS917617:ILT917619 IVO917617:IVP917619 JFK917617:JFL917619 JPG917617:JPH917619 JZC917617:JZD917619 KIY917617:KIZ917619 KSU917617:KSV917619 LCQ917617:LCR917619 LMM917617:LMN917619 LWI917617:LWJ917619 MGE917617:MGF917619 MQA917617:MQB917619 MZW917617:MZX917619 NJS917617:NJT917619 NTO917617:NTP917619 ODK917617:ODL917619 ONG917617:ONH917619 OXC917617:OXD917619 PGY917617:PGZ917619 PQU917617:PQV917619 QAQ917617:QAR917619 QKM917617:QKN917619 QUI917617:QUJ917619 REE917617:REF917619 ROA917617:ROB917619 RXW917617:RXX917619 SHS917617:SHT917619 SRO917617:SRP917619 TBK917617:TBL917619 TLG917617:TLH917619 TVC917617:TVD917619 UEY917617:UEZ917619 UOU917617:UOV917619 UYQ917617:UYR917619 VIM917617:VIN917619 VSI917617:VSJ917619 WCE917617:WCF917619 WMA917617:WMB917619 WVW917617:WVX917619 O983153:P983155 JK983153:JL983155 TG983153:TH983155 ADC983153:ADD983155 AMY983153:AMZ983155 AWU983153:AWV983155 BGQ983153:BGR983155 BQM983153:BQN983155 CAI983153:CAJ983155 CKE983153:CKF983155 CUA983153:CUB983155 DDW983153:DDX983155 DNS983153:DNT983155 DXO983153:DXP983155 EHK983153:EHL983155 ERG983153:ERH983155 FBC983153:FBD983155 FKY983153:FKZ983155 FUU983153:FUV983155 GEQ983153:GER983155 GOM983153:GON983155 GYI983153:GYJ983155 HIE983153:HIF983155 HSA983153:HSB983155 IBW983153:IBX983155 ILS983153:ILT983155 IVO983153:IVP983155 JFK983153:JFL983155 JPG983153:JPH983155 JZC983153:JZD983155 KIY983153:KIZ983155 KSU983153:KSV983155 LCQ983153:LCR983155 LMM983153:LMN983155 LWI983153:LWJ983155 MGE983153:MGF983155 MQA983153:MQB983155 MZW983153:MZX983155 NJS983153:NJT983155 NTO983153:NTP983155 ODK983153:ODL983155 ONG983153:ONH983155 OXC983153:OXD983155 PGY983153:PGZ983155 PQU983153:PQV983155 QAQ983153:QAR983155 QKM983153:QKN983155 QUI983153:QUJ983155 REE983153:REF983155 ROA983153:ROB983155 RXW983153:RXX983155 SHS983153:SHT983155 SRO983153:SRP983155 TBK983153:TBL983155 TLG983153:TLH983155 TVC983153:TVD983155 UEY983153:UEZ983155 UOU983153:UOV983155 UYQ983153:UYR983155 VIM983153:VIN983155 VSI983153:VSJ983155 WCE983153:WCF983155 WMA983153:WMB983155 WVW983153:WVX983155" xr:uid="{00000000-0002-0000-0E00-000002000000}">
      <formula1>$T$217:$T$220</formula1>
    </dataValidation>
    <dataValidation type="list" allowBlank="1" showInputMessage="1" showErrorMessage="1" sqref="O65615:P65617 O57:P59 JK57:JL59 TG57:TH59 ADC57:ADD59 AMY57:AMZ59 AWU57:AWV59 BGQ57:BGR59 BQM57:BQN59 CAI57:CAJ59 CKE57:CKF59 CUA57:CUB59 DDW57:DDX59 DNS57:DNT59 DXO57:DXP59 EHK57:EHL59 ERG57:ERH59 FBC57:FBD59 FKY57:FKZ59 FUU57:FUV59 GEQ57:GER59 GOM57:GON59 GYI57:GYJ59 HIE57:HIF59 HSA57:HSB59 IBW57:IBX59 ILS57:ILT59 IVO57:IVP59 JFK57:JFL59 JPG57:JPH59 JZC57:JZD59 KIY57:KIZ59 KSU57:KSV59 LCQ57:LCR59 LMM57:LMN59 LWI57:LWJ59 MGE57:MGF59 MQA57:MQB59 MZW57:MZX59 NJS57:NJT59 NTO57:NTP59 ODK57:ODL59 ONG57:ONH59 OXC57:OXD59 PGY57:PGZ59 PQU57:PQV59 QAQ57:QAR59 QKM57:QKN59 QUI57:QUJ59 REE57:REF59 ROA57:ROB59 RXW57:RXX59 SHS57:SHT59 SRO57:SRP59 TBK57:TBL59 TLG57:TLH59 TVC57:TVD59 UEY57:UEZ59 UOU57:UOV59 UYQ57:UYR59 VIM57:VIN59 VSI57:VSJ59 WCE57:WCF59 WMA57:WMB59 WVW57:WVX59 JK65615:JL65617 TG65615:TH65617 ADC65615:ADD65617 AMY65615:AMZ65617 AWU65615:AWV65617 BGQ65615:BGR65617 BQM65615:BQN65617 CAI65615:CAJ65617 CKE65615:CKF65617 CUA65615:CUB65617 DDW65615:DDX65617 DNS65615:DNT65617 DXO65615:DXP65617 EHK65615:EHL65617 ERG65615:ERH65617 FBC65615:FBD65617 FKY65615:FKZ65617 FUU65615:FUV65617 GEQ65615:GER65617 GOM65615:GON65617 GYI65615:GYJ65617 HIE65615:HIF65617 HSA65615:HSB65617 IBW65615:IBX65617 ILS65615:ILT65617 IVO65615:IVP65617 JFK65615:JFL65617 JPG65615:JPH65617 JZC65615:JZD65617 KIY65615:KIZ65617 KSU65615:KSV65617 LCQ65615:LCR65617 LMM65615:LMN65617 LWI65615:LWJ65617 MGE65615:MGF65617 MQA65615:MQB65617 MZW65615:MZX65617 NJS65615:NJT65617 NTO65615:NTP65617 ODK65615:ODL65617 ONG65615:ONH65617 OXC65615:OXD65617 PGY65615:PGZ65617 PQU65615:PQV65617 QAQ65615:QAR65617 QKM65615:QKN65617 QUI65615:QUJ65617 REE65615:REF65617 ROA65615:ROB65617 RXW65615:RXX65617 SHS65615:SHT65617 SRO65615:SRP65617 TBK65615:TBL65617 TLG65615:TLH65617 TVC65615:TVD65617 UEY65615:UEZ65617 UOU65615:UOV65617 UYQ65615:UYR65617 VIM65615:VIN65617 VSI65615:VSJ65617 WCE65615:WCF65617 WMA65615:WMB65617 WVW65615:WVX65617 O131151:P131153 JK131151:JL131153 TG131151:TH131153 ADC131151:ADD131153 AMY131151:AMZ131153 AWU131151:AWV131153 BGQ131151:BGR131153 BQM131151:BQN131153 CAI131151:CAJ131153 CKE131151:CKF131153 CUA131151:CUB131153 DDW131151:DDX131153 DNS131151:DNT131153 DXO131151:DXP131153 EHK131151:EHL131153 ERG131151:ERH131153 FBC131151:FBD131153 FKY131151:FKZ131153 FUU131151:FUV131153 GEQ131151:GER131153 GOM131151:GON131153 GYI131151:GYJ131153 HIE131151:HIF131153 HSA131151:HSB131153 IBW131151:IBX131153 ILS131151:ILT131153 IVO131151:IVP131153 JFK131151:JFL131153 JPG131151:JPH131153 JZC131151:JZD131153 KIY131151:KIZ131153 KSU131151:KSV131153 LCQ131151:LCR131153 LMM131151:LMN131153 LWI131151:LWJ131153 MGE131151:MGF131153 MQA131151:MQB131153 MZW131151:MZX131153 NJS131151:NJT131153 NTO131151:NTP131153 ODK131151:ODL131153 ONG131151:ONH131153 OXC131151:OXD131153 PGY131151:PGZ131153 PQU131151:PQV131153 QAQ131151:QAR131153 QKM131151:QKN131153 QUI131151:QUJ131153 REE131151:REF131153 ROA131151:ROB131153 RXW131151:RXX131153 SHS131151:SHT131153 SRO131151:SRP131153 TBK131151:TBL131153 TLG131151:TLH131153 TVC131151:TVD131153 UEY131151:UEZ131153 UOU131151:UOV131153 UYQ131151:UYR131153 VIM131151:VIN131153 VSI131151:VSJ131153 WCE131151:WCF131153 WMA131151:WMB131153 WVW131151:WVX131153 O196687:P196689 JK196687:JL196689 TG196687:TH196689 ADC196687:ADD196689 AMY196687:AMZ196689 AWU196687:AWV196689 BGQ196687:BGR196689 BQM196687:BQN196689 CAI196687:CAJ196689 CKE196687:CKF196689 CUA196687:CUB196689 DDW196687:DDX196689 DNS196687:DNT196689 DXO196687:DXP196689 EHK196687:EHL196689 ERG196687:ERH196689 FBC196687:FBD196689 FKY196687:FKZ196689 FUU196687:FUV196689 GEQ196687:GER196689 GOM196687:GON196689 GYI196687:GYJ196689 HIE196687:HIF196689 HSA196687:HSB196689 IBW196687:IBX196689 ILS196687:ILT196689 IVO196687:IVP196689 JFK196687:JFL196689 JPG196687:JPH196689 JZC196687:JZD196689 KIY196687:KIZ196689 KSU196687:KSV196689 LCQ196687:LCR196689 LMM196687:LMN196689 LWI196687:LWJ196689 MGE196687:MGF196689 MQA196687:MQB196689 MZW196687:MZX196689 NJS196687:NJT196689 NTO196687:NTP196689 ODK196687:ODL196689 ONG196687:ONH196689 OXC196687:OXD196689 PGY196687:PGZ196689 PQU196687:PQV196689 QAQ196687:QAR196689 QKM196687:QKN196689 QUI196687:QUJ196689 REE196687:REF196689 ROA196687:ROB196689 RXW196687:RXX196689 SHS196687:SHT196689 SRO196687:SRP196689 TBK196687:TBL196689 TLG196687:TLH196689 TVC196687:TVD196689 UEY196687:UEZ196689 UOU196687:UOV196689 UYQ196687:UYR196689 VIM196687:VIN196689 VSI196687:VSJ196689 WCE196687:WCF196689 WMA196687:WMB196689 WVW196687:WVX196689 O262223:P262225 JK262223:JL262225 TG262223:TH262225 ADC262223:ADD262225 AMY262223:AMZ262225 AWU262223:AWV262225 BGQ262223:BGR262225 BQM262223:BQN262225 CAI262223:CAJ262225 CKE262223:CKF262225 CUA262223:CUB262225 DDW262223:DDX262225 DNS262223:DNT262225 DXO262223:DXP262225 EHK262223:EHL262225 ERG262223:ERH262225 FBC262223:FBD262225 FKY262223:FKZ262225 FUU262223:FUV262225 GEQ262223:GER262225 GOM262223:GON262225 GYI262223:GYJ262225 HIE262223:HIF262225 HSA262223:HSB262225 IBW262223:IBX262225 ILS262223:ILT262225 IVO262223:IVP262225 JFK262223:JFL262225 JPG262223:JPH262225 JZC262223:JZD262225 KIY262223:KIZ262225 KSU262223:KSV262225 LCQ262223:LCR262225 LMM262223:LMN262225 LWI262223:LWJ262225 MGE262223:MGF262225 MQA262223:MQB262225 MZW262223:MZX262225 NJS262223:NJT262225 NTO262223:NTP262225 ODK262223:ODL262225 ONG262223:ONH262225 OXC262223:OXD262225 PGY262223:PGZ262225 PQU262223:PQV262225 QAQ262223:QAR262225 QKM262223:QKN262225 QUI262223:QUJ262225 REE262223:REF262225 ROA262223:ROB262225 RXW262223:RXX262225 SHS262223:SHT262225 SRO262223:SRP262225 TBK262223:TBL262225 TLG262223:TLH262225 TVC262223:TVD262225 UEY262223:UEZ262225 UOU262223:UOV262225 UYQ262223:UYR262225 VIM262223:VIN262225 VSI262223:VSJ262225 WCE262223:WCF262225 WMA262223:WMB262225 WVW262223:WVX262225 O327759:P327761 JK327759:JL327761 TG327759:TH327761 ADC327759:ADD327761 AMY327759:AMZ327761 AWU327759:AWV327761 BGQ327759:BGR327761 BQM327759:BQN327761 CAI327759:CAJ327761 CKE327759:CKF327761 CUA327759:CUB327761 DDW327759:DDX327761 DNS327759:DNT327761 DXO327759:DXP327761 EHK327759:EHL327761 ERG327759:ERH327761 FBC327759:FBD327761 FKY327759:FKZ327761 FUU327759:FUV327761 GEQ327759:GER327761 GOM327759:GON327761 GYI327759:GYJ327761 HIE327759:HIF327761 HSA327759:HSB327761 IBW327759:IBX327761 ILS327759:ILT327761 IVO327759:IVP327761 JFK327759:JFL327761 JPG327759:JPH327761 JZC327759:JZD327761 KIY327759:KIZ327761 KSU327759:KSV327761 LCQ327759:LCR327761 LMM327759:LMN327761 LWI327759:LWJ327761 MGE327759:MGF327761 MQA327759:MQB327761 MZW327759:MZX327761 NJS327759:NJT327761 NTO327759:NTP327761 ODK327759:ODL327761 ONG327759:ONH327761 OXC327759:OXD327761 PGY327759:PGZ327761 PQU327759:PQV327761 QAQ327759:QAR327761 QKM327759:QKN327761 QUI327759:QUJ327761 REE327759:REF327761 ROA327759:ROB327761 RXW327759:RXX327761 SHS327759:SHT327761 SRO327759:SRP327761 TBK327759:TBL327761 TLG327759:TLH327761 TVC327759:TVD327761 UEY327759:UEZ327761 UOU327759:UOV327761 UYQ327759:UYR327761 VIM327759:VIN327761 VSI327759:VSJ327761 WCE327759:WCF327761 WMA327759:WMB327761 WVW327759:WVX327761 O393295:P393297 JK393295:JL393297 TG393295:TH393297 ADC393295:ADD393297 AMY393295:AMZ393297 AWU393295:AWV393297 BGQ393295:BGR393297 BQM393295:BQN393297 CAI393295:CAJ393297 CKE393295:CKF393297 CUA393295:CUB393297 DDW393295:DDX393297 DNS393295:DNT393297 DXO393295:DXP393297 EHK393295:EHL393297 ERG393295:ERH393297 FBC393295:FBD393297 FKY393295:FKZ393297 FUU393295:FUV393297 GEQ393295:GER393297 GOM393295:GON393297 GYI393295:GYJ393297 HIE393295:HIF393297 HSA393295:HSB393297 IBW393295:IBX393297 ILS393295:ILT393297 IVO393295:IVP393297 JFK393295:JFL393297 JPG393295:JPH393297 JZC393295:JZD393297 KIY393295:KIZ393297 KSU393295:KSV393297 LCQ393295:LCR393297 LMM393295:LMN393297 LWI393295:LWJ393297 MGE393295:MGF393297 MQA393295:MQB393297 MZW393295:MZX393297 NJS393295:NJT393297 NTO393295:NTP393297 ODK393295:ODL393297 ONG393295:ONH393297 OXC393295:OXD393297 PGY393295:PGZ393297 PQU393295:PQV393297 QAQ393295:QAR393297 QKM393295:QKN393297 QUI393295:QUJ393297 REE393295:REF393297 ROA393295:ROB393297 RXW393295:RXX393297 SHS393295:SHT393297 SRO393295:SRP393297 TBK393295:TBL393297 TLG393295:TLH393297 TVC393295:TVD393297 UEY393295:UEZ393297 UOU393295:UOV393297 UYQ393295:UYR393297 VIM393295:VIN393297 VSI393295:VSJ393297 WCE393295:WCF393297 WMA393295:WMB393297 WVW393295:WVX393297 O458831:P458833 JK458831:JL458833 TG458831:TH458833 ADC458831:ADD458833 AMY458831:AMZ458833 AWU458831:AWV458833 BGQ458831:BGR458833 BQM458831:BQN458833 CAI458831:CAJ458833 CKE458831:CKF458833 CUA458831:CUB458833 DDW458831:DDX458833 DNS458831:DNT458833 DXO458831:DXP458833 EHK458831:EHL458833 ERG458831:ERH458833 FBC458831:FBD458833 FKY458831:FKZ458833 FUU458831:FUV458833 GEQ458831:GER458833 GOM458831:GON458833 GYI458831:GYJ458833 HIE458831:HIF458833 HSA458831:HSB458833 IBW458831:IBX458833 ILS458831:ILT458833 IVO458831:IVP458833 JFK458831:JFL458833 JPG458831:JPH458833 JZC458831:JZD458833 KIY458831:KIZ458833 KSU458831:KSV458833 LCQ458831:LCR458833 LMM458831:LMN458833 LWI458831:LWJ458833 MGE458831:MGF458833 MQA458831:MQB458833 MZW458831:MZX458833 NJS458831:NJT458833 NTO458831:NTP458833 ODK458831:ODL458833 ONG458831:ONH458833 OXC458831:OXD458833 PGY458831:PGZ458833 PQU458831:PQV458833 QAQ458831:QAR458833 QKM458831:QKN458833 QUI458831:QUJ458833 REE458831:REF458833 ROA458831:ROB458833 RXW458831:RXX458833 SHS458831:SHT458833 SRO458831:SRP458833 TBK458831:TBL458833 TLG458831:TLH458833 TVC458831:TVD458833 UEY458831:UEZ458833 UOU458831:UOV458833 UYQ458831:UYR458833 VIM458831:VIN458833 VSI458831:VSJ458833 WCE458831:WCF458833 WMA458831:WMB458833 WVW458831:WVX458833 O524367:P524369 JK524367:JL524369 TG524367:TH524369 ADC524367:ADD524369 AMY524367:AMZ524369 AWU524367:AWV524369 BGQ524367:BGR524369 BQM524367:BQN524369 CAI524367:CAJ524369 CKE524367:CKF524369 CUA524367:CUB524369 DDW524367:DDX524369 DNS524367:DNT524369 DXO524367:DXP524369 EHK524367:EHL524369 ERG524367:ERH524369 FBC524367:FBD524369 FKY524367:FKZ524369 FUU524367:FUV524369 GEQ524367:GER524369 GOM524367:GON524369 GYI524367:GYJ524369 HIE524367:HIF524369 HSA524367:HSB524369 IBW524367:IBX524369 ILS524367:ILT524369 IVO524367:IVP524369 JFK524367:JFL524369 JPG524367:JPH524369 JZC524367:JZD524369 KIY524367:KIZ524369 KSU524367:KSV524369 LCQ524367:LCR524369 LMM524367:LMN524369 LWI524367:LWJ524369 MGE524367:MGF524369 MQA524367:MQB524369 MZW524367:MZX524369 NJS524367:NJT524369 NTO524367:NTP524369 ODK524367:ODL524369 ONG524367:ONH524369 OXC524367:OXD524369 PGY524367:PGZ524369 PQU524367:PQV524369 QAQ524367:QAR524369 QKM524367:QKN524369 QUI524367:QUJ524369 REE524367:REF524369 ROA524367:ROB524369 RXW524367:RXX524369 SHS524367:SHT524369 SRO524367:SRP524369 TBK524367:TBL524369 TLG524367:TLH524369 TVC524367:TVD524369 UEY524367:UEZ524369 UOU524367:UOV524369 UYQ524367:UYR524369 VIM524367:VIN524369 VSI524367:VSJ524369 WCE524367:WCF524369 WMA524367:WMB524369 WVW524367:WVX524369 O589903:P589905 JK589903:JL589905 TG589903:TH589905 ADC589903:ADD589905 AMY589903:AMZ589905 AWU589903:AWV589905 BGQ589903:BGR589905 BQM589903:BQN589905 CAI589903:CAJ589905 CKE589903:CKF589905 CUA589903:CUB589905 DDW589903:DDX589905 DNS589903:DNT589905 DXO589903:DXP589905 EHK589903:EHL589905 ERG589903:ERH589905 FBC589903:FBD589905 FKY589903:FKZ589905 FUU589903:FUV589905 GEQ589903:GER589905 GOM589903:GON589905 GYI589903:GYJ589905 HIE589903:HIF589905 HSA589903:HSB589905 IBW589903:IBX589905 ILS589903:ILT589905 IVO589903:IVP589905 JFK589903:JFL589905 JPG589903:JPH589905 JZC589903:JZD589905 KIY589903:KIZ589905 KSU589903:KSV589905 LCQ589903:LCR589905 LMM589903:LMN589905 LWI589903:LWJ589905 MGE589903:MGF589905 MQA589903:MQB589905 MZW589903:MZX589905 NJS589903:NJT589905 NTO589903:NTP589905 ODK589903:ODL589905 ONG589903:ONH589905 OXC589903:OXD589905 PGY589903:PGZ589905 PQU589903:PQV589905 QAQ589903:QAR589905 QKM589903:QKN589905 QUI589903:QUJ589905 REE589903:REF589905 ROA589903:ROB589905 RXW589903:RXX589905 SHS589903:SHT589905 SRO589903:SRP589905 TBK589903:TBL589905 TLG589903:TLH589905 TVC589903:TVD589905 UEY589903:UEZ589905 UOU589903:UOV589905 UYQ589903:UYR589905 VIM589903:VIN589905 VSI589903:VSJ589905 WCE589903:WCF589905 WMA589903:WMB589905 WVW589903:WVX589905 O655439:P655441 JK655439:JL655441 TG655439:TH655441 ADC655439:ADD655441 AMY655439:AMZ655441 AWU655439:AWV655441 BGQ655439:BGR655441 BQM655439:BQN655441 CAI655439:CAJ655441 CKE655439:CKF655441 CUA655439:CUB655441 DDW655439:DDX655441 DNS655439:DNT655441 DXO655439:DXP655441 EHK655439:EHL655441 ERG655439:ERH655441 FBC655439:FBD655441 FKY655439:FKZ655441 FUU655439:FUV655441 GEQ655439:GER655441 GOM655439:GON655441 GYI655439:GYJ655441 HIE655439:HIF655441 HSA655439:HSB655441 IBW655439:IBX655441 ILS655439:ILT655441 IVO655439:IVP655441 JFK655439:JFL655441 JPG655439:JPH655441 JZC655439:JZD655441 KIY655439:KIZ655441 KSU655439:KSV655441 LCQ655439:LCR655441 LMM655439:LMN655441 LWI655439:LWJ655441 MGE655439:MGF655441 MQA655439:MQB655441 MZW655439:MZX655441 NJS655439:NJT655441 NTO655439:NTP655441 ODK655439:ODL655441 ONG655439:ONH655441 OXC655439:OXD655441 PGY655439:PGZ655441 PQU655439:PQV655441 QAQ655439:QAR655441 QKM655439:QKN655441 QUI655439:QUJ655441 REE655439:REF655441 ROA655439:ROB655441 RXW655439:RXX655441 SHS655439:SHT655441 SRO655439:SRP655441 TBK655439:TBL655441 TLG655439:TLH655441 TVC655439:TVD655441 UEY655439:UEZ655441 UOU655439:UOV655441 UYQ655439:UYR655441 VIM655439:VIN655441 VSI655439:VSJ655441 WCE655439:WCF655441 WMA655439:WMB655441 WVW655439:WVX655441 O720975:P720977 JK720975:JL720977 TG720975:TH720977 ADC720975:ADD720977 AMY720975:AMZ720977 AWU720975:AWV720977 BGQ720975:BGR720977 BQM720975:BQN720977 CAI720975:CAJ720977 CKE720975:CKF720977 CUA720975:CUB720977 DDW720975:DDX720977 DNS720975:DNT720977 DXO720975:DXP720977 EHK720975:EHL720977 ERG720975:ERH720977 FBC720975:FBD720977 FKY720975:FKZ720977 FUU720975:FUV720977 GEQ720975:GER720977 GOM720975:GON720977 GYI720975:GYJ720977 HIE720975:HIF720977 HSA720975:HSB720977 IBW720975:IBX720977 ILS720975:ILT720977 IVO720975:IVP720977 JFK720975:JFL720977 JPG720975:JPH720977 JZC720975:JZD720977 KIY720975:KIZ720977 KSU720975:KSV720977 LCQ720975:LCR720977 LMM720975:LMN720977 LWI720975:LWJ720977 MGE720975:MGF720977 MQA720975:MQB720977 MZW720975:MZX720977 NJS720975:NJT720977 NTO720975:NTP720977 ODK720975:ODL720977 ONG720975:ONH720977 OXC720975:OXD720977 PGY720975:PGZ720977 PQU720975:PQV720977 QAQ720975:QAR720977 QKM720975:QKN720977 QUI720975:QUJ720977 REE720975:REF720977 ROA720975:ROB720977 RXW720975:RXX720977 SHS720975:SHT720977 SRO720975:SRP720977 TBK720975:TBL720977 TLG720975:TLH720977 TVC720975:TVD720977 UEY720975:UEZ720977 UOU720975:UOV720977 UYQ720975:UYR720977 VIM720975:VIN720977 VSI720975:VSJ720977 WCE720975:WCF720977 WMA720975:WMB720977 WVW720975:WVX720977 O786511:P786513 JK786511:JL786513 TG786511:TH786513 ADC786511:ADD786513 AMY786511:AMZ786513 AWU786511:AWV786513 BGQ786511:BGR786513 BQM786511:BQN786513 CAI786511:CAJ786513 CKE786511:CKF786513 CUA786511:CUB786513 DDW786511:DDX786513 DNS786511:DNT786513 DXO786511:DXP786513 EHK786511:EHL786513 ERG786511:ERH786513 FBC786511:FBD786513 FKY786511:FKZ786513 FUU786511:FUV786513 GEQ786511:GER786513 GOM786511:GON786513 GYI786511:GYJ786513 HIE786511:HIF786513 HSA786511:HSB786513 IBW786511:IBX786513 ILS786511:ILT786513 IVO786511:IVP786513 JFK786511:JFL786513 JPG786511:JPH786513 JZC786511:JZD786513 KIY786511:KIZ786513 KSU786511:KSV786513 LCQ786511:LCR786513 LMM786511:LMN786513 LWI786511:LWJ786513 MGE786511:MGF786513 MQA786511:MQB786513 MZW786511:MZX786513 NJS786511:NJT786513 NTO786511:NTP786513 ODK786511:ODL786513 ONG786511:ONH786513 OXC786511:OXD786513 PGY786511:PGZ786513 PQU786511:PQV786513 QAQ786511:QAR786513 QKM786511:QKN786513 QUI786511:QUJ786513 REE786511:REF786513 ROA786511:ROB786513 RXW786511:RXX786513 SHS786511:SHT786513 SRO786511:SRP786513 TBK786511:TBL786513 TLG786511:TLH786513 TVC786511:TVD786513 UEY786511:UEZ786513 UOU786511:UOV786513 UYQ786511:UYR786513 VIM786511:VIN786513 VSI786511:VSJ786513 WCE786511:WCF786513 WMA786511:WMB786513 WVW786511:WVX786513 O852047:P852049 JK852047:JL852049 TG852047:TH852049 ADC852047:ADD852049 AMY852047:AMZ852049 AWU852047:AWV852049 BGQ852047:BGR852049 BQM852047:BQN852049 CAI852047:CAJ852049 CKE852047:CKF852049 CUA852047:CUB852049 DDW852047:DDX852049 DNS852047:DNT852049 DXO852047:DXP852049 EHK852047:EHL852049 ERG852047:ERH852049 FBC852047:FBD852049 FKY852047:FKZ852049 FUU852047:FUV852049 GEQ852047:GER852049 GOM852047:GON852049 GYI852047:GYJ852049 HIE852047:HIF852049 HSA852047:HSB852049 IBW852047:IBX852049 ILS852047:ILT852049 IVO852047:IVP852049 JFK852047:JFL852049 JPG852047:JPH852049 JZC852047:JZD852049 KIY852047:KIZ852049 KSU852047:KSV852049 LCQ852047:LCR852049 LMM852047:LMN852049 LWI852047:LWJ852049 MGE852047:MGF852049 MQA852047:MQB852049 MZW852047:MZX852049 NJS852047:NJT852049 NTO852047:NTP852049 ODK852047:ODL852049 ONG852047:ONH852049 OXC852047:OXD852049 PGY852047:PGZ852049 PQU852047:PQV852049 QAQ852047:QAR852049 QKM852047:QKN852049 QUI852047:QUJ852049 REE852047:REF852049 ROA852047:ROB852049 RXW852047:RXX852049 SHS852047:SHT852049 SRO852047:SRP852049 TBK852047:TBL852049 TLG852047:TLH852049 TVC852047:TVD852049 UEY852047:UEZ852049 UOU852047:UOV852049 UYQ852047:UYR852049 VIM852047:VIN852049 VSI852047:VSJ852049 WCE852047:WCF852049 WMA852047:WMB852049 WVW852047:WVX852049 O917583:P917585 JK917583:JL917585 TG917583:TH917585 ADC917583:ADD917585 AMY917583:AMZ917585 AWU917583:AWV917585 BGQ917583:BGR917585 BQM917583:BQN917585 CAI917583:CAJ917585 CKE917583:CKF917585 CUA917583:CUB917585 DDW917583:DDX917585 DNS917583:DNT917585 DXO917583:DXP917585 EHK917583:EHL917585 ERG917583:ERH917585 FBC917583:FBD917585 FKY917583:FKZ917585 FUU917583:FUV917585 GEQ917583:GER917585 GOM917583:GON917585 GYI917583:GYJ917585 HIE917583:HIF917585 HSA917583:HSB917585 IBW917583:IBX917585 ILS917583:ILT917585 IVO917583:IVP917585 JFK917583:JFL917585 JPG917583:JPH917585 JZC917583:JZD917585 KIY917583:KIZ917585 KSU917583:KSV917585 LCQ917583:LCR917585 LMM917583:LMN917585 LWI917583:LWJ917585 MGE917583:MGF917585 MQA917583:MQB917585 MZW917583:MZX917585 NJS917583:NJT917585 NTO917583:NTP917585 ODK917583:ODL917585 ONG917583:ONH917585 OXC917583:OXD917585 PGY917583:PGZ917585 PQU917583:PQV917585 QAQ917583:QAR917585 QKM917583:QKN917585 QUI917583:QUJ917585 REE917583:REF917585 ROA917583:ROB917585 RXW917583:RXX917585 SHS917583:SHT917585 SRO917583:SRP917585 TBK917583:TBL917585 TLG917583:TLH917585 TVC917583:TVD917585 UEY917583:UEZ917585 UOU917583:UOV917585 UYQ917583:UYR917585 VIM917583:VIN917585 VSI917583:VSJ917585 WCE917583:WCF917585 WMA917583:WMB917585 WVW917583:WVX917585 O983119:P983121 JK983119:JL983121 TG983119:TH983121 ADC983119:ADD983121 AMY983119:AMZ983121 AWU983119:AWV983121 BGQ983119:BGR983121 BQM983119:BQN983121 CAI983119:CAJ983121 CKE983119:CKF983121 CUA983119:CUB983121 DDW983119:DDX983121 DNS983119:DNT983121 DXO983119:DXP983121 EHK983119:EHL983121 ERG983119:ERH983121 FBC983119:FBD983121 FKY983119:FKZ983121 FUU983119:FUV983121 GEQ983119:GER983121 GOM983119:GON983121 GYI983119:GYJ983121 HIE983119:HIF983121 HSA983119:HSB983121 IBW983119:IBX983121 ILS983119:ILT983121 IVO983119:IVP983121 JFK983119:JFL983121 JPG983119:JPH983121 JZC983119:JZD983121 KIY983119:KIZ983121 KSU983119:KSV983121 LCQ983119:LCR983121 LMM983119:LMN983121 LWI983119:LWJ983121 MGE983119:MGF983121 MQA983119:MQB983121 MZW983119:MZX983121 NJS983119:NJT983121 NTO983119:NTP983121 ODK983119:ODL983121 ONG983119:ONH983121 OXC983119:OXD983121 PGY983119:PGZ983121 PQU983119:PQV983121 QAQ983119:QAR983121 QKM983119:QKN983121 QUI983119:QUJ983121 REE983119:REF983121 ROA983119:ROB983121 RXW983119:RXX983121 SHS983119:SHT983121 SRO983119:SRP983121 TBK983119:TBL983121 TLG983119:TLH983121 TVC983119:TVD983121 UEY983119:UEZ983121 UOU983119:UOV983121 UYQ983119:UYR983121 VIM983119:VIN983121 VSI983119:VSJ983121 WCE983119:WCF983121 WMA983119:WMB983121 WVW983119:WVX983121" xr:uid="{00000000-0002-0000-0E00-000003000000}">
      <formula1>$T$107:$T$114</formula1>
    </dataValidation>
    <dataValidation type="list" allowBlank="1" showInputMessage="1" showErrorMessage="1" sqref="JK48:JL50 TG48:TH50 ADC48:ADD50 AMY48:AMZ50 AWU48:AWV50 BGQ48:BGR50 BQM48:BQN50 CAI48:CAJ50 CKE48:CKF50 CUA48:CUB50 DDW48:DDX50 DNS48:DNT50 DXO48:DXP50 EHK48:EHL50 ERG48:ERH50 FBC48:FBD50 FKY48:FKZ50 FUU48:FUV50 GEQ48:GER50 GOM48:GON50 GYI48:GYJ50 HIE48:HIF50 HSA48:HSB50 IBW48:IBX50 ILS48:ILT50 IVO48:IVP50 JFK48:JFL50 JPG48:JPH50 JZC48:JZD50 KIY48:KIZ50 KSU48:KSV50 LCQ48:LCR50 LMM48:LMN50 LWI48:LWJ50 MGE48:MGF50 MQA48:MQB50 MZW48:MZX50 NJS48:NJT50 NTO48:NTP50 ODK48:ODL50 ONG48:ONH50 OXC48:OXD50 PGY48:PGZ50 PQU48:PQV50 QAQ48:QAR50 QKM48:QKN50 QUI48:QUJ50 REE48:REF50 ROA48:ROB50 RXW48:RXX50 SHS48:SHT50 SRO48:SRP50 TBK48:TBL50 TLG48:TLH50 TVC48:TVD50 UEY48:UEZ50 UOU48:UOV50 UYQ48:UYR50 VIM48:VIN50 VSI48:VSJ50 WCE48:WCF50 WMA48:WMB50 WVW48:WVX50 WVW983111:WVX983112 O65607:P65608 JK65607:JL65608 TG65607:TH65608 ADC65607:ADD65608 AMY65607:AMZ65608 AWU65607:AWV65608 BGQ65607:BGR65608 BQM65607:BQN65608 CAI65607:CAJ65608 CKE65607:CKF65608 CUA65607:CUB65608 DDW65607:DDX65608 DNS65607:DNT65608 DXO65607:DXP65608 EHK65607:EHL65608 ERG65607:ERH65608 FBC65607:FBD65608 FKY65607:FKZ65608 FUU65607:FUV65608 GEQ65607:GER65608 GOM65607:GON65608 GYI65607:GYJ65608 HIE65607:HIF65608 HSA65607:HSB65608 IBW65607:IBX65608 ILS65607:ILT65608 IVO65607:IVP65608 JFK65607:JFL65608 JPG65607:JPH65608 JZC65607:JZD65608 KIY65607:KIZ65608 KSU65607:KSV65608 LCQ65607:LCR65608 LMM65607:LMN65608 LWI65607:LWJ65608 MGE65607:MGF65608 MQA65607:MQB65608 MZW65607:MZX65608 NJS65607:NJT65608 NTO65607:NTP65608 ODK65607:ODL65608 ONG65607:ONH65608 OXC65607:OXD65608 PGY65607:PGZ65608 PQU65607:PQV65608 QAQ65607:QAR65608 QKM65607:QKN65608 QUI65607:QUJ65608 REE65607:REF65608 ROA65607:ROB65608 RXW65607:RXX65608 SHS65607:SHT65608 SRO65607:SRP65608 TBK65607:TBL65608 TLG65607:TLH65608 TVC65607:TVD65608 UEY65607:UEZ65608 UOU65607:UOV65608 UYQ65607:UYR65608 VIM65607:VIN65608 VSI65607:VSJ65608 WCE65607:WCF65608 WMA65607:WMB65608 WVW65607:WVX65608 O131143:P131144 JK131143:JL131144 TG131143:TH131144 ADC131143:ADD131144 AMY131143:AMZ131144 AWU131143:AWV131144 BGQ131143:BGR131144 BQM131143:BQN131144 CAI131143:CAJ131144 CKE131143:CKF131144 CUA131143:CUB131144 DDW131143:DDX131144 DNS131143:DNT131144 DXO131143:DXP131144 EHK131143:EHL131144 ERG131143:ERH131144 FBC131143:FBD131144 FKY131143:FKZ131144 FUU131143:FUV131144 GEQ131143:GER131144 GOM131143:GON131144 GYI131143:GYJ131144 HIE131143:HIF131144 HSA131143:HSB131144 IBW131143:IBX131144 ILS131143:ILT131144 IVO131143:IVP131144 JFK131143:JFL131144 JPG131143:JPH131144 JZC131143:JZD131144 KIY131143:KIZ131144 KSU131143:KSV131144 LCQ131143:LCR131144 LMM131143:LMN131144 LWI131143:LWJ131144 MGE131143:MGF131144 MQA131143:MQB131144 MZW131143:MZX131144 NJS131143:NJT131144 NTO131143:NTP131144 ODK131143:ODL131144 ONG131143:ONH131144 OXC131143:OXD131144 PGY131143:PGZ131144 PQU131143:PQV131144 QAQ131143:QAR131144 QKM131143:QKN131144 QUI131143:QUJ131144 REE131143:REF131144 ROA131143:ROB131144 RXW131143:RXX131144 SHS131143:SHT131144 SRO131143:SRP131144 TBK131143:TBL131144 TLG131143:TLH131144 TVC131143:TVD131144 UEY131143:UEZ131144 UOU131143:UOV131144 UYQ131143:UYR131144 VIM131143:VIN131144 VSI131143:VSJ131144 WCE131143:WCF131144 WMA131143:WMB131144 WVW131143:WVX131144 O196679:P196680 JK196679:JL196680 TG196679:TH196680 ADC196679:ADD196680 AMY196679:AMZ196680 AWU196679:AWV196680 BGQ196679:BGR196680 BQM196679:BQN196680 CAI196679:CAJ196680 CKE196679:CKF196680 CUA196679:CUB196680 DDW196679:DDX196680 DNS196679:DNT196680 DXO196679:DXP196680 EHK196679:EHL196680 ERG196679:ERH196680 FBC196679:FBD196680 FKY196679:FKZ196680 FUU196679:FUV196680 GEQ196679:GER196680 GOM196679:GON196680 GYI196679:GYJ196680 HIE196679:HIF196680 HSA196679:HSB196680 IBW196679:IBX196680 ILS196679:ILT196680 IVO196679:IVP196680 JFK196679:JFL196680 JPG196679:JPH196680 JZC196679:JZD196680 KIY196679:KIZ196680 KSU196679:KSV196680 LCQ196679:LCR196680 LMM196679:LMN196680 LWI196679:LWJ196680 MGE196679:MGF196680 MQA196679:MQB196680 MZW196679:MZX196680 NJS196679:NJT196680 NTO196679:NTP196680 ODK196679:ODL196680 ONG196679:ONH196680 OXC196679:OXD196680 PGY196679:PGZ196680 PQU196679:PQV196680 QAQ196679:QAR196680 QKM196679:QKN196680 QUI196679:QUJ196680 REE196679:REF196680 ROA196679:ROB196680 RXW196679:RXX196680 SHS196679:SHT196680 SRO196679:SRP196680 TBK196679:TBL196680 TLG196679:TLH196680 TVC196679:TVD196680 UEY196679:UEZ196680 UOU196679:UOV196680 UYQ196679:UYR196680 VIM196679:VIN196680 VSI196679:VSJ196680 WCE196679:WCF196680 WMA196679:WMB196680 WVW196679:WVX196680 O262215:P262216 JK262215:JL262216 TG262215:TH262216 ADC262215:ADD262216 AMY262215:AMZ262216 AWU262215:AWV262216 BGQ262215:BGR262216 BQM262215:BQN262216 CAI262215:CAJ262216 CKE262215:CKF262216 CUA262215:CUB262216 DDW262215:DDX262216 DNS262215:DNT262216 DXO262215:DXP262216 EHK262215:EHL262216 ERG262215:ERH262216 FBC262215:FBD262216 FKY262215:FKZ262216 FUU262215:FUV262216 GEQ262215:GER262216 GOM262215:GON262216 GYI262215:GYJ262216 HIE262215:HIF262216 HSA262215:HSB262216 IBW262215:IBX262216 ILS262215:ILT262216 IVO262215:IVP262216 JFK262215:JFL262216 JPG262215:JPH262216 JZC262215:JZD262216 KIY262215:KIZ262216 KSU262215:KSV262216 LCQ262215:LCR262216 LMM262215:LMN262216 LWI262215:LWJ262216 MGE262215:MGF262216 MQA262215:MQB262216 MZW262215:MZX262216 NJS262215:NJT262216 NTO262215:NTP262216 ODK262215:ODL262216 ONG262215:ONH262216 OXC262215:OXD262216 PGY262215:PGZ262216 PQU262215:PQV262216 QAQ262215:QAR262216 QKM262215:QKN262216 QUI262215:QUJ262216 REE262215:REF262216 ROA262215:ROB262216 RXW262215:RXX262216 SHS262215:SHT262216 SRO262215:SRP262216 TBK262215:TBL262216 TLG262215:TLH262216 TVC262215:TVD262216 UEY262215:UEZ262216 UOU262215:UOV262216 UYQ262215:UYR262216 VIM262215:VIN262216 VSI262215:VSJ262216 WCE262215:WCF262216 WMA262215:WMB262216 WVW262215:WVX262216 O327751:P327752 JK327751:JL327752 TG327751:TH327752 ADC327751:ADD327752 AMY327751:AMZ327752 AWU327751:AWV327752 BGQ327751:BGR327752 BQM327751:BQN327752 CAI327751:CAJ327752 CKE327751:CKF327752 CUA327751:CUB327752 DDW327751:DDX327752 DNS327751:DNT327752 DXO327751:DXP327752 EHK327751:EHL327752 ERG327751:ERH327752 FBC327751:FBD327752 FKY327751:FKZ327752 FUU327751:FUV327752 GEQ327751:GER327752 GOM327751:GON327752 GYI327751:GYJ327752 HIE327751:HIF327752 HSA327751:HSB327752 IBW327751:IBX327752 ILS327751:ILT327752 IVO327751:IVP327752 JFK327751:JFL327752 JPG327751:JPH327752 JZC327751:JZD327752 KIY327751:KIZ327752 KSU327751:KSV327752 LCQ327751:LCR327752 LMM327751:LMN327752 LWI327751:LWJ327752 MGE327751:MGF327752 MQA327751:MQB327752 MZW327751:MZX327752 NJS327751:NJT327752 NTO327751:NTP327752 ODK327751:ODL327752 ONG327751:ONH327752 OXC327751:OXD327752 PGY327751:PGZ327752 PQU327751:PQV327752 QAQ327751:QAR327752 QKM327751:QKN327752 QUI327751:QUJ327752 REE327751:REF327752 ROA327751:ROB327752 RXW327751:RXX327752 SHS327751:SHT327752 SRO327751:SRP327752 TBK327751:TBL327752 TLG327751:TLH327752 TVC327751:TVD327752 UEY327751:UEZ327752 UOU327751:UOV327752 UYQ327751:UYR327752 VIM327751:VIN327752 VSI327751:VSJ327752 WCE327751:WCF327752 WMA327751:WMB327752 WVW327751:WVX327752 O393287:P393288 JK393287:JL393288 TG393287:TH393288 ADC393287:ADD393288 AMY393287:AMZ393288 AWU393287:AWV393288 BGQ393287:BGR393288 BQM393287:BQN393288 CAI393287:CAJ393288 CKE393287:CKF393288 CUA393287:CUB393288 DDW393287:DDX393288 DNS393287:DNT393288 DXO393287:DXP393288 EHK393287:EHL393288 ERG393287:ERH393288 FBC393287:FBD393288 FKY393287:FKZ393288 FUU393287:FUV393288 GEQ393287:GER393288 GOM393287:GON393288 GYI393287:GYJ393288 HIE393287:HIF393288 HSA393287:HSB393288 IBW393287:IBX393288 ILS393287:ILT393288 IVO393287:IVP393288 JFK393287:JFL393288 JPG393287:JPH393288 JZC393287:JZD393288 KIY393287:KIZ393288 KSU393287:KSV393288 LCQ393287:LCR393288 LMM393287:LMN393288 LWI393287:LWJ393288 MGE393287:MGF393288 MQA393287:MQB393288 MZW393287:MZX393288 NJS393287:NJT393288 NTO393287:NTP393288 ODK393287:ODL393288 ONG393287:ONH393288 OXC393287:OXD393288 PGY393287:PGZ393288 PQU393287:PQV393288 QAQ393287:QAR393288 QKM393287:QKN393288 QUI393287:QUJ393288 REE393287:REF393288 ROA393287:ROB393288 RXW393287:RXX393288 SHS393287:SHT393288 SRO393287:SRP393288 TBK393287:TBL393288 TLG393287:TLH393288 TVC393287:TVD393288 UEY393287:UEZ393288 UOU393287:UOV393288 UYQ393287:UYR393288 VIM393287:VIN393288 VSI393287:VSJ393288 WCE393287:WCF393288 WMA393287:WMB393288 WVW393287:WVX393288 O458823:P458824 JK458823:JL458824 TG458823:TH458824 ADC458823:ADD458824 AMY458823:AMZ458824 AWU458823:AWV458824 BGQ458823:BGR458824 BQM458823:BQN458824 CAI458823:CAJ458824 CKE458823:CKF458824 CUA458823:CUB458824 DDW458823:DDX458824 DNS458823:DNT458824 DXO458823:DXP458824 EHK458823:EHL458824 ERG458823:ERH458824 FBC458823:FBD458824 FKY458823:FKZ458824 FUU458823:FUV458824 GEQ458823:GER458824 GOM458823:GON458824 GYI458823:GYJ458824 HIE458823:HIF458824 HSA458823:HSB458824 IBW458823:IBX458824 ILS458823:ILT458824 IVO458823:IVP458824 JFK458823:JFL458824 JPG458823:JPH458824 JZC458823:JZD458824 KIY458823:KIZ458824 KSU458823:KSV458824 LCQ458823:LCR458824 LMM458823:LMN458824 LWI458823:LWJ458824 MGE458823:MGF458824 MQA458823:MQB458824 MZW458823:MZX458824 NJS458823:NJT458824 NTO458823:NTP458824 ODK458823:ODL458824 ONG458823:ONH458824 OXC458823:OXD458824 PGY458823:PGZ458824 PQU458823:PQV458824 QAQ458823:QAR458824 QKM458823:QKN458824 QUI458823:QUJ458824 REE458823:REF458824 ROA458823:ROB458824 RXW458823:RXX458824 SHS458823:SHT458824 SRO458823:SRP458824 TBK458823:TBL458824 TLG458823:TLH458824 TVC458823:TVD458824 UEY458823:UEZ458824 UOU458823:UOV458824 UYQ458823:UYR458824 VIM458823:VIN458824 VSI458823:VSJ458824 WCE458823:WCF458824 WMA458823:WMB458824 WVW458823:WVX458824 O524359:P524360 JK524359:JL524360 TG524359:TH524360 ADC524359:ADD524360 AMY524359:AMZ524360 AWU524359:AWV524360 BGQ524359:BGR524360 BQM524359:BQN524360 CAI524359:CAJ524360 CKE524359:CKF524360 CUA524359:CUB524360 DDW524359:DDX524360 DNS524359:DNT524360 DXO524359:DXP524360 EHK524359:EHL524360 ERG524359:ERH524360 FBC524359:FBD524360 FKY524359:FKZ524360 FUU524359:FUV524360 GEQ524359:GER524360 GOM524359:GON524360 GYI524359:GYJ524360 HIE524359:HIF524360 HSA524359:HSB524360 IBW524359:IBX524360 ILS524359:ILT524360 IVO524359:IVP524360 JFK524359:JFL524360 JPG524359:JPH524360 JZC524359:JZD524360 KIY524359:KIZ524360 KSU524359:KSV524360 LCQ524359:LCR524360 LMM524359:LMN524360 LWI524359:LWJ524360 MGE524359:MGF524360 MQA524359:MQB524360 MZW524359:MZX524360 NJS524359:NJT524360 NTO524359:NTP524360 ODK524359:ODL524360 ONG524359:ONH524360 OXC524359:OXD524360 PGY524359:PGZ524360 PQU524359:PQV524360 QAQ524359:QAR524360 QKM524359:QKN524360 QUI524359:QUJ524360 REE524359:REF524360 ROA524359:ROB524360 RXW524359:RXX524360 SHS524359:SHT524360 SRO524359:SRP524360 TBK524359:TBL524360 TLG524359:TLH524360 TVC524359:TVD524360 UEY524359:UEZ524360 UOU524359:UOV524360 UYQ524359:UYR524360 VIM524359:VIN524360 VSI524359:VSJ524360 WCE524359:WCF524360 WMA524359:WMB524360 WVW524359:WVX524360 O589895:P589896 JK589895:JL589896 TG589895:TH589896 ADC589895:ADD589896 AMY589895:AMZ589896 AWU589895:AWV589896 BGQ589895:BGR589896 BQM589895:BQN589896 CAI589895:CAJ589896 CKE589895:CKF589896 CUA589895:CUB589896 DDW589895:DDX589896 DNS589895:DNT589896 DXO589895:DXP589896 EHK589895:EHL589896 ERG589895:ERH589896 FBC589895:FBD589896 FKY589895:FKZ589896 FUU589895:FUV589896 GEQ589895:GER589896 GOM589895:GON589896 GYI589895:GYJ589896 HIE589895:HIF589896 HSA589895:HSB589896 IBW589895:IBX589896 ILS589895:ILT589896 IVO589895:IVP589896 JFK589895:JFL589896 JPG589895:JPH589896 JZC589895:JZD589896 KIY589895:KIZ589896 KSU589895:KSV589896 LCQ589895:LCR589896 LMM589895:LMN589896 LWI589895:LWJ589896 MGE589895:MGF589896 MQA589895:MQB589896 MZW589895:MZX589896 NJS589895:NJT589896 NTO589895:NTP589896 ODK589895:ODL589896 ONG589895:ONH589896 OXC589895:OXD589896 PGY589895:PGZ589896 PQU589895:PQV589896 QAQ589895:QAR589896 QKM589895:QKN589896 QUI589895:QUJ589896 REE589895:REF589896 ROA589895:ROB589896 RXW589895:RXX589896 SHS589895:SHT589896 SRO589895:SRP589896 TBK589895:TBL589896 TLG589895:TLH589896 TVC589895:TVD589896 UEY589895:UEZ589896 UOU589895:UOV589896 UYQ589895:UYR589896 VIM589895:VIN589896 VSI589895:VSJ589896 WCE589895:WCF589896 WMA589895:WMB589896 WVW589895:WVX589896 O655431:P655432 JK655431:JL655432 TG655431:TH655432 ADC655431:ADD655432 AMY655431:AMZ655432 AWU655431:AWV655432 BGQ655431:BGR655432 BQM655431:BQN655432 CAI655431:CAJ655432 CKE655431:CKF655432 CUA655431:CUB655432 DDW655431:DDX655432 DNS655431:DNT655432 DXO655431:DXP655432 EHK655431:EHL655432 ERG655431:ERH655432 FBC655431:FBD655432 FKY655431:FKZ655432 FUU655431:FUV655432 GEQ655431:GER655432 GOM655431:GON655432 GYI655431:GYJ655432 HIE655431:HIF655432 HSA655431:HSB655432 IBW655431:IBX655432 ILS655431:ILT655432 IVO655431:IVP655432 JFK655431:JFL655432 JPG655431:JPH655432 JZC655431:JZD655432 KIY655431:KIZ655432 KSU655431:KSV655432 LCQ655431:LCR655432 LMM655431:LMN655432 LWI655431:LWJ655432 MGE655431:MGF655432 MQA655431:MQB655432 MZW655431:MZX655432 NJS655431:NJT655432 NTO655431:NTP655432 ODK655431:ODL655432 ONG655431:ONH655432 OXC655431:OXD655432 PGY655431:PGZ655432 PQU655431:PQV655432 QAQ655431:QAR655432 QKM655431:QKN655432 QUI655431:QUJ655432 REE655431:REF655432 ROA655431:ROB655432 RXW655431:RXX655432 SHS655431:SHT655432 SRO655431:SRP655432 TBK655431:TBL655432 TLG655431:TLH655432 TVC655431:TVD655432 UEY655431:UEZ655432 UOU655431:UOV655432 UYQ655431:UYR655432 VIM655431:VIN655432 VSI655431:VSJ655432 WCE655431:WCF655432 WMA655431:WMB655432 WVW655431:WVX655432 O720967:P720968 JK720967:JL720968 TG720967:TH720968 ADC720967:ADD720968 AMY720967:AMZ720968 AWU720967:AWV720968 BGQ720967:BGR720968 BQM720967:BQN720968 CAI720967:CAJ720968 CKE720967:CKF720968 CUA720967:CUB720968 DDW720967:DDX720968 DNS720967:DNT720968 DXO720967:DXP720968 EHK720967:EHL720968 ERG720967:ERH720968 FBC720967:FBD720968 FKY720967:FKZ720968 FUU720967:FUV720968 GEQ720967:GER720968 GOM720967:GON720968 GYI720967:GYJ720968 HIE720967:HIF720968 HSA720967:HSB720968 IBW720967:IBX720968 ILS720967:ILT720968 IVO720967:IVP720968 JFK720967:JFL720968 JPG720967:JPH720968 JZC720967:JZD720968 KIY720967:KIZ720968 KSU720967:KSV720968 LCQ720967:LCR720968 LMM720967:LMN720968 LWI720967:LWJ720968 MGE720967:MGF720968 MQA720967:MQB720968 MZW720967:MZX720968 NJS720967:NJT720968 NTO720967:NTP720968 ODK720967:ODL720968 ONG720967:ONH720968 OXC720967:OXD720968 PGY720967:PGZ720968 PQU720967:PQV720968 QAQ720967:QAR720968 QKM720967:QKN720968 QUI720967:QUJ720968 REE720967:REF720968 ROA720967:ROB720968 RXW720967:RXX720968 SHS720967:SHT720968 SRO720967:SRP720968 TBK720967:TBL720968 TLG720967:TLH720968 TVC720967:TVD720968 UEY720967:UEZ720968 UOU720967:UOV720968 UYQ720967:UYR720968 VIM720967:VIN720968 VSI720967:VSJ720968 WCE720967:WCF720968 WMA720967:WMB720968 WVW720967:WVX720968 O786503:P786504 JK786503:JL786504 TG786503:TH786504 ADC786503:ADD786504 AMY786503:AMZ786504 AWU786503:AWV786504 BGQ786503:BGR786504 BQM786503:BQN786504 CAI786503:CAJ786504 CKE786503:CKF786504 CUA786503:CUB786504 DDW786503:DDX786504 DNS786503:DNT786504 DXO786503:DXP786504 EHK786503:EHL786504 ERG786503:ERH786504 FBC786503:FBD786504 FKY786503:FKZ786504 FUU786503:FUV786504 GEQ786503:GER786504 GOM786503:GON786504 GYI786503:GYJ786504 HIE786503:HIF786504 HSA786503:HSB786504 IBW786503:IBX786504 ILS786503:ILT786504 IVO786503:IVP786504 JFK786503:JFL786504 JPG786503:JPH786504 JZC786503:JZD786504 KIY786503:KIZ786504 KSU786503:KSV786504 LCQ786503:LCR786504 LMM786503:LMN786504 LWI786503:LWJ786504 MGE786503:MGF786504 MQA786503:MQB786504 MZW786503:MZX786504 NJS786503:NJT786504 NTO786503:NTP786504 ODK786503:ODL786504 ONG786503:ONH786504 OXC786503:OXD786504 PGY786503:PGZ786504 PQU786503:PQV786504 QAQ786503:QAR786504 QKM786503:QKN786504 QUI786503:QUJ786504 REE786503:REF786504 ROA786503:ROB786504 RXW786503:RXX786504 SHS786503:SHT786504 SRO786503:SRP786504 TBK786503:TBL786504 TLG786503:TLH786504 TVC786503:TVD786504 UEY786503:UEZ786504 UOU786503:UOV786504 UYQ786503:UYR786504 VIM786503:VIN786504 VSI786503:VSJ786504 WCE786503:WCF786504 WMA786503:WMB786504 WVW786503:WVX786504 O852039:P852040 JK852039:JL852040 TG852039:TH852040 ADC852039:ADD852040 AMY852039:AMZ852040 AWU852039:AWV852040 BGQ852039:BGR852040 BQM852039:BQN852040 CAI852039:CAJ852040 CKE852039:CKF852040 CUA852039:CUB852040 DDW852039:DDX852040 DNS852039:DNT852040 DXO852039:DXP852040 EHK852039:EHL852040 ERG852039:ERH852040 FBC852039:FBD852040 FKY852039:FKZ852040 FUU852039:FUV852040 GEQ852039:GER852040 GOM852039:GON852040 GYI852039:GYJ852040 HIE852039:HIF852040 HSA852039:HSB852040 IBW852039:IBX852040 ILS852039:ILT852040 IVO852039:IVP852040 JFK852039:JFL852040 JPG852039:JPH852040 JZC852039:JZD852040 KIY852039:KIZ852040 KSU852039:KSV852040 LCQ852039:LCR852040 LMM852039:LMN852040 LWI852039:LWJ852040 MGE852039:MGF852040 MQA852039:MQB852040 MZW852039:MZX852040 NJS852039:NJT852040 NTO852039:NTP852040 ODK852039:ODL852040 ONG852039:ONH852040 OXC852039:OXD852040 PGY852039:PGZ852040 PQU852039:PQV852040 QAQ852039:QAR852040 QKM852039:QKN852040 QUI852039:QUJ852040 REE852039:REF852040 ROA852039:ROB852040 RXW852039:RXX852040 SHS852039:SHT852040 SRO852039:SRP852040 TBK852039:TBL852040 TLG852039:TLH852040 TVC852039:TVD852040 UEY852039:UEZ852040 UOU852039:UOV852040 UYQ852039:UYR852040 VIM852039:VIN852040 VSI852039:VSJ852040 WCE852039:WCF852040 WMA852039:WMB852040 WVW852039:WVX852040 O917575:P917576 JK917575:JL917576 TG917575:TH917576 ADC917575:ADD917576 AMY917575:AMZ917576 AWU917575:AWV917576 BGQ917575:BGR917576 BQM917575:BQN917576 CAI917575:CAJ917576 CKE917575:CKF917576 CUA917575:CUB917576 DDW917575:DDX917576 DNS917575:DNT917576 DXO917575:DXP917576 EHK917575:EHL917576 ERG917575:ERH917576 FBC917575:FBD917576 FKY917575:FKZ917576 FUU917575:FUV917576 GEQ917575:GER917576 GOM917575:GON917576 GYI917575:GYJ917576 HIE917575:HIF917576 HSA917575:HSB917576 IBW917575:IBX917576 ILS917575:ILT917576 IVO917575:IVP917576 JFK917575:JFL917576 JPG917575:JPH917576 JZC917575:JZD917576 KIY917575:KIZ917576 KSU917575:KSV917576 LCQ917575:LCR917576 LMM917575:LMN917576 LWI917575:LWJ917576 MGE917575:MGF917576 MQA917575:MQB917576 MZW917575:MZX917576 NJS917575:NJT917576 NTO917575:NTP917576 ODK917575:ODL917576 ONG917575:ONH917576 OXC917575:OXD917576 PGY917575:PGZ917576 PQU917575:PQV917576 QAQ917575:QAR917576 QKM917575:QKN917576 QUI917575:QUJ917576 REE917575:REF917576 ROA917575:ROB917576 RXW917575:RXX917576 SHS917575:SHT917576 SRO917575:SRP917576 TBK917575:TBL917576 TLG917575:TLH917576 TVC917575:TVD917576 UEY917575:UEZ917576 UOU917575:UOV917576 UYQ917575:UYR917576 VIM917575:VIN917576 VSI917575:VSJ917576 WCE917575:WCF917576 WMA917575:WMB917576 WVW917575:WVX917576 O983111:P983112 JK983111:JL983112 TG983111:TH983112 ADC983111:ADD983112 AMY983111:AMZ983112 AWU983111:AWV983112 BGQ983111:BGR983112 BQM983111:BQN983112 CAI983111:CAJ983112 CKE983111:CKF983112 CUA983111:CUB983112 DDW983111:DDX983112 DNS983111:DNT983112 DXO983111:DXP983112 EHK983111:EHL983112 ERG983111:ERH983112 FBC983111:FBD983112 FKY983111:FKZ983112 FUU983111:FUV983112 GEQ983111:GER983112 GOM983111:GON983112 GYI983111:GYJ983112 HIE983111:HIF983112 HSA983111:HSB983112 IBW983111:IBX983112 ILS983111:ILT983112 IVO983111:IVP983112 JFK983111:JFL983112 JPG983111:JPH983112 JZC983111:JZD983112 KIY983111:KIZ983112 KSU983111:KSV983112 LCQ983111:LCR983112 LMM983111:LMN983112 LWI983111:LWJ983112 MGE983111:MGF983112 MQA983111:MQB983112 MZW983111:MZX983112 NJS983111:NJT983112 NTO983111:NTP983112 ODK983111:ODL983112 ONG983111:ONH983112 OXC983111:OXD983112 PGY983111:PGZ983112 PQU983111:PQV983112 QAQ983111:QAR983112 QKM983111:QKN983112 QUI983111:QUJ983112 REE983111:REF983112 ROA983111:ROB983112 RXW983111:RXX983112 SHS983111:SHT983112 SRO983111:SRP983112 TBK983111:TBL983112 TLG983111:TLH983112 TVC983111:TVD983112 UEY983111:UEZ983112 UOU983111:UOV983112 UYQ983111:UYR983112 VIM983111:VIN983112 VSI983111:VSJ983112 WCE983111:WCF983112 WMA983111:WMB983112 O48:P50" xr:uid="{00000000-0002-0000-0E00-000004000000}">
      <formula1>$T$187:$T$198</formula1>
    </dataValidation>
    <dataValidation type="list" allowBlank="1" showInputMessage="1" showErrorMessage="1" sqref="WVW983108:WVX983109 JK42:JL43 TG42:TH43 ADC42:ADD43 AMY42:AMZ43 AWU42:AWV43 BGQ42:BGR43 BQM42:BQN43 CAI42:CAJ43 CKE42:CKF43 CUA42:CUB43 DDW42:DDX43 DNS42:DNT43 DXO42:DXP43 EHK42:EHL43 ERG42:ERH43 FBC42:FBD43 FKY42:FKZ43 FUU42:FUV43 GEQ42:GER43 GOM42:GON43 GYI42:GYJ43 HIE42:HIF43 HSA42:HSB43 IBW42:IBX43 ILS42:ILT43 IVO42:IVP43 JFK42:JFL43 JPG42:JPH43 JZC42:JZD43 KIY42:KIZ43 KSU42:KSV43 LCQ42:LCR43 LMM42:LMN43 LWI42:LWJ43 MGE42:MGF43 MQA42:MQB43 MZW42:MZX43 NJS42:NJT43 NTO42:NTP43 ODK42:ODL43 ONG42:ONH43 OXC42:OXD43 PGY42:PGZ43 PQU42:PQV43 QAQ42:QAR43 QKM42:QKN43 QUI42:QUJ43 REE42:REF43 ROA42:ROB43 RXW42:RXX43 SHS42:SHT43 SRO42:SRP43 TBK42:TBL43 TLG42:TLH43 TVC42:TVD43 UEY42:UEZ43 UOU42:UOV43 UYQ42:UYR43 VIM42:VIN43 VSI42:VSJ43 WCE42:WCF43 WMA42:WMB43 WVW42:WVX43 O65604:P65605 JK65604:JL65605 TG65604:TH65605 ADC65604:ADD65605 AMY65604:AMZ65605 AWU65604:AWV65605 BGQ65604:BGR65605 BQM65604:BQN65605 CAI65604:CAJ65605 CKE65604:CKF65605 CUA65604:CUB65605 DDW65604:DDX65605 DNS65604:DNT65605 DXO65604:DXP65605 EHK65604:EHL65605 ERG65604:ERH65605 FBC65604:FBD65605 FKY65604:FKZ65605 FUU65604:FUV65605 GEQ65604:GER65605 GOM65604:GON65605 GYI65604:GYJ65605 HIE65604:HIF65605 HSA65604:HSB65605 IBW65604:IBX65605 ILS65604:ILT65605 IVO65604:IVP65605 JFK65604:JFL65605 JPG65604:JPH65605 JZC65604:JZD65605 KIY65604:KIZ65605 KSU65604:KSV65605 LCQ65604:LCR65605 LMM65604:LMN65605 LWI65604:LWJ65605 MGE65604:MGF65605 MQA65604:MQB65605 MZW65604:MZX65605 NJS65604:NJT65605 NTO65604:NTP65605 ODK65604:ODL65605 ONG65604:ONH65605 OXC65604:OXD65605 PGY65604:PGZ65605 PQU65604:PQV65605 QAQ65604:QAR65605 QKM65604:QKN65605 QUI65604:QUJ65605 REE65604:REF65605 ROA65604:ROB65605 RXW65604:RXX65605 SHS65604:SHT65605 SRO65604:SRP65605 TBK65604:TBL65605 TLG65604:TLH65605 TVC65604:TVD65605 UEY65604:UEZ65605 UOU65604:UOV65605 UYQ65604:UYR65605 VIM65604:VIN65605 VSI65604:VSJ65605 WCE65604:WCF65605 WMA65604:WMB65605 WVW65604:WVX65605 O131140:P131141 JK131140:JL131141 TG131140:TH131141 ADC131140:ADD131141 AMY131140:AMZ131141 AWU131140:AWV131141 BGQ131140:BGR131141 BQM131140:BQN131141 CAI131140:CAJ131141 CKE131140:CKF131141 CUA131140:CUB131141 DDW131140:DDX131141 DNS131140:DNT131141 DXO131140:DXP131141 EHK131140:EHL131141 ERG131140:ERH131141 FBC131140:FBD131141 FKY131140:FKZ131141 FUU131140:FUV131141 GEQ131140:GER131141 GOM131140:GON131141 GYI131140:GYJ131141 HIE131140:HIF131141 HSA131140:HSB131141 IBW131140:IBX131141 ILS131140:ILT131141 IVO131140:IVP131141 JFK131140:JFL131141 JPG131140:JPH131141 JZC131140:JZD131141 KIY131140:KIZ131141 KSU131140:KSV131141 LCQ131140:LCR131141 LMM131140:LMN131141 LWI131140:LWJ131141 MGE131140:MGF131141 MQA131140:MQB131141 MZW131140:MZX131141 NJS131140:NJT131141 NTO131140:NTP131141 ODK131140:ODL131141 ONG131140:ONH131141 OXC131140:OXD131141 PGY131140:PGZ131141 PQU131140:PQV131141 QAQ131140:QAR131141 QKM131140:QKN131141 QUI131140:QUJ131141 REE131140:REF131141 ROA131140:ROB131141 RXW131140:RXX131141 SHS131140:SHT131141 SRO131140:SRP131141 TBK131140:TBL131141 TLG131140:TLH131141 TVC131140:TVD131141 UEY131140:UEZ131141 UOU131140:UOV131141 UYQ131140:UYR131141 VIM131140:VIN131141 VSI131140:VSJ131141 WCE131140:WCF131141 WMA131140:WMB131141 WVW131140:WVX131141 O196676:P196677 JK196676:JL196677 TG196676:TH196677 ADC196676:ADD196677 AMY196676:AMZ196677 AWU196676:AWV196677 BGQ196676:BGR196677 BQM196676:BQN196677 CAI196676:CAJ196677 CKE196676:CKF196677 CUA196676:CUB196677 DDW196676:DDX196677 DNS196676:DNT196677 DXO196676:DXP196677 EHK196676:EHL196677 ERG196676:ERH196677 FBC196676:FBD196677 FKY196676:FKZ196677 FUU196676:FUV196677 GEQ196676:GER196677 GOM196676:GON196677 GYI196676:GYJ196677 HIE196676:HIF196677 HSA196676:HSB196677 IBW196676:IBX196677 ILS196676:ILT196677 IVO196676:IVP196677 JFK196676:JFL196677 JPG196676:JPH196677 JZC196676:JZD196677 KIY196676:KIZ196677 KSU196676:KSV196677 LCQ196676:LCR196677 LMM196676:LMN196677 LWI196676:LWJ196677 MGE196676:MGF196677 MQA196676:MQB196677 MZW196676:MZX196677 NJS196676:NJT196677 NTO196676:NTP196677 ODK196676:ODL196677 ONG196676:ONH196677 OXC196676:OXD196677 PGY196676:PGZ196677 PQU196676:PQV196677 QAQ196676:QAR196677 QKM196676:QKN196677 QUI196676:QUJ196677 REE196676:REF196677 ROA196676:ROB196677 RXW196676:RXX196677 SHS196676:SHT196677 SRO196676:SRP196677 TBK196676:TBL196677 TLG196676:TLH196677 TVC196676:TVD196677 UEY196676:UEZ196677 UOU196676:UOV196677 UYQ196676:UYR196677 VIM196676:VIN196677 VSI196676:VSJ196677 WCE196676:WCF196677 WMA196676:WMB196677 WVW196676:WVX196677 O262212:P262213 JK262212:JL262213 TG262212:TH262213 ADC262212:ADD262213 AMY262212:AMZ262213 AWU262212:AWV262213 BGQ262212:BGR262213 BQM262212:BQN262213 CAI262212:CAJ262213 CKE262212:CKF262213 CUA262212:CUB262213 DDW262212:DDX262213 DNS262212:DNT262213 DXO262212:DXP262213 EHK262212:EHL262213 ERG262212:ERH262213 FBC262212:FBD262213 FKY262212:FKZ262213 FUU262212:FUV262213 GEQ262212:GER262213 GOM262212:GON262213 GYI262212:GYJ262213 HIE262212:HIF262213 HSA262212:HSB262213 IBW262212:IBX262213 ILS262212:ILT262213 IVO262212:IVP262213 JFK262212:JFL262213 JPG262212:JPH262213 JZC262212:JZD262213 KIY262212:KIZ262213 KSU262212:KSV262213 LCQ262212:LCR262213 LMM262212:LMN262213 LWI262212:LWJ262213 MGE262212:MGF262213 MQA262212:MQB262213 MZW262212:MZX262213 NJS262212:NJT262213 NTO262212:NTP262213 ODK262212:ODL262213 ONG262212:ONH262213 OXC262212:OXD262213 PGY262212:PGZ262213 PQU262212:PQV262213 QAQ262212:QAR262213 QKM262212:QKN262213 QUI262212:QUJ262213 REE262212:REF262213 ROA262212:ROB262213 RXW262212:RXX262213 SHS262212:SHT262213 SRO262212:SRP262213 TBK262212:TBL262213 TLG262212:TLH262213 TVC262212:TVD262213 UEY262212:UEZ262213 UOU262212:UOV262213 UYQ262212:UYR262213 VIM262212:VIN262213 VSI262212:VSJ262213 WCE262212:WCF262213 WMA262212:WMB262213 WVW262212:WVX262213 O327748:P327749 JK327748:JL327749 TG327748:TH327749 ADC327748:ADD327749 AMY327748:AMZ327749 AWU327748:AWV327749 BGQ327748:BGR327749 BQM327748:BQN327749 CAI327748:CAJ327749 CKE327748:CKF327749 CUA327748:CUB327749 DDW327748:DDX327749 DNS327748:DNT327749 DXO327748:DXP327749 EHK327748:EHL327749 ERG327748:ERH327749 FBC327748:FBD327749 FKY327748:FKZ327749 FUU327748:FUV327749 GEQ327748:GER327749 GOM327748:GON327749 GYI327748:GYJ327749 HIE327748:HIF327749 HSA327748:HSB327749 IBW327748:IBX327749 ILS327748:ILT327749 IVO327748:IVP327749 JFK327748:JFL327749 JPG327748:JPH327749 JZC327748:JZD327749 KIY327748:KIZ327749 KSU327748:KSV327749 LCQ327748:LCR327749 LMM327748:LMN327749 LWI327748:LWJ327749 MGE327748:MGF327749 MQA327748:MQB327749 MZW327748:MZX327749 NJS327748:NJT327749 NTO327748:NTP327749 ODK327748:ODL327749 ONG327748:ONH327749 OXC327748:OXD327749 PGY327748:PGZ327749 PQU327748:PQV327749 QAQ327748:QAR327749 QKM327748:QKN327749 QUI327748:QUJ327749 REE327748:REF327749 ROA327748:ROB327749 RXW327748:RXX327749 SHS327748:SHT327749 SRO327748:SRP327749 TBK327748:TBL327749 TLG327748:TLH327749 TVC327748:TVD327749 UEY327748:UEZ327749 UOU327748:UOV327749 UYQ327748:UYR327749 VIM327748:VIN327749 VSI327748:VSJ327749 WCE327748:WCF327749 WMA327748:WMB327749 WVW327748:WVX327749 O393284:P393285 JK393284:JL393285 TG393284:TH393285 ADC393284:ADD393285 AMY393284:AMZ393285 AWU393284:AWV393285 BGQ393284:BGR393285 BQM393284:BQN393285 CAI393284:CAJ393285 CKE393284:CKF393285 CUA393284:CUB393285 DDW393284:DDX393285 DNS393284:DNT393285 DXO393284:DXP393285 EHK393284:EHL393285 ERG393284:ERH393285 FBC393284:FBD393285 FKY393284:FKZ393285 FUU393284:FUV393285 GEQ393284:GER393285 GOM393284:GON393285 GYI393284:GYJ393285 HIE393284:HIF393285 HSA393284:HSB393285 IBW393284:IBX393285 ILS393284:ILT393285 IVO393284:IVP393285 JFK393284:JFL393285 JPG393284:JPH393285 JZC393284:JZD393285 KIY393284:KIZ393285 KSU393284:KSV393285 LCQ393284:LCR393285 LMM393284:LMN393285 LWI393284:LWJ393285 MGE393284:MGF393285 MQA393284:MQB393285 MZW393284:MZX393285 NJS393284:NJT393285 NTO393284:NTP393285 ODK393284:ODL393285 ONG393284:ONH393285 OXC393284:OXD393285 PGY393284:PGZ393285 PQU393284:PQV393285 QAQ393284:QAR393285 QKM393284:QKN393285 QUI393284:QUJ393285 REE393284:REF393285 ROA393284:ROB393285 RXW393284:RXX393285 SHS393284:SHT393285 SRO393284:SRP393285 TBK393284:TBL393285 TLG393284:TLH393285 TVC393284:TVD393285 UEY393284:UEZ393285 UOU393284:UOV393285 UYQ393284:UYR393285 VIM393284:VIN393285 VSI393284:VSJ393285 WCE393284:WCF393285 WMA393284:WMB393285 WVW393284:WVX393285 O458820:P458821 JK458820:JL458821 TG458820:TH458821 ADC458820:ADD458821 AMY458820:AMZ458821 AWU458820:AWV458821 BGQ458820:BGR458821 BQM458820:BQN458821 CAI458820:CAJ458821 CKE458820:CKF458821 CUA458820:CUB458821 DDW458820:DDX458821 DNS458820:DNT458821 DXO458820:DXP458821 EHK458820:EHL458821 ERG458820:ERH458821 FBC458820:FBD458821 FKY458820:FKZ458821 FUU458820:FUV458821 GEQ458820:GER458821 GOM458820:GON458821 GYI458820:GYJ458821 HIE458820:HIF458821 HSA458820:HSB458821 IBW458820:IBX458821 ILS458820:ILT458821 IVO458820:IVP458821 JFK458820:JFL458821 JPG458820:JPH458821 JZC458820:JZD458821 KIY458820:KIZ458821 KSU458820:KSV458821 LCQ458820:LCR458821 LMM458820:LMN458821 LWI458820:LWJ458821 MGE458820:MGF458821 MQA458820:MQB458821 MZW458820:MZX458821 NJS458820:NJT458821 NTO458820:NTP458821 ODK458820:ODL458821 ONG458820:ONH458821 OXC458820:OXD458821 PGY458820:PGZ458821 PQU458820:PQV458821 QAQ458820:QAR458821 QKM458820:QKN458821 QUI458820:QUJ458821 REE458820:REF458821 ROA458820:ROB458821 RXW458820:RXX458821 SHS458820:SHT458821 SRO458820:SRP458821 TBK458820:TBL458821 TLG458820:TLH458821 TVC458820:TVD458821 UEY458820:UEZ458821 UOU458820:UOV458821 UYQ458820:UYR458821 VIM458820:VIN458821 VSI458820:VSJ458821 WCE458820:WCF458821 WMA458820:WMB458821 WVW458820:WVX458821 O524356:P524357 JK524356:JL524357 TG524356:TH524357 ADC524356:ADD524357 AMY524356:AMZ524357 AWU524356:AWV524357 BGQ524356:BGR524357 BQM524356:BQN524357 CAI524356:CAJ524357 CKE524356:CKF524357 CUA524356:CUB524357 DDW524356:DDX524357 DNS524356:DNT524357 DXO524356:DXP524357 EHK524356:EHL524357 ERG524356:ERH524357 FBC524356:FBD524357 FKY524356:FKZ524357 FUU524356:FUV524357 GEQ524356:GER524357 GOM524356:GON524357 GYI524356:GYJ524357 HIE524356:HIF524357 HSA524356:HSB524357 IBW524356:IBX524357 ILS524356:ILT524357 IVO524356:IVP524357 JFK524356:JFL524357 JPG524356:JPH524357 JZC524356:JZD524357 KIY524356:KIZ524357 KSU524356:KSV524357 LCQ524356:LCR524357 LMM524356:LMN524357 LWI524356:LWJ524357 MGE524356:MGF524357 MQA524356:MQB524357 MZW524356:MZX524357 NJS524356:NJT524357 NTO524356:NTP524357 ODK524356:ODL524357 ONG524356:ONH524357 OXC524356:OXD524357 PGY524356:PGZ524357 PQU524356:PQV524357 QAQ524356:QAR524357 QKM524356:QKN524357 QUI524356:QUJ524357 REE524356:REF524357 ROA524356:ROB524357 RXW524356:RXX524357 SHS524356:SHT524357 SRO524356:SRP524357 TBK524356:TBL524357 TLG524356:TLH524357 TVC524356:TVD524357 UEY524356:UEZ524357 UOU524356:UOV524357 UYQ524356:UYR524357 VIM524356:VIN524357 VSI524356:VSJ524357 WCE524356:WCF524357 WMA524356:WMB524357 WVW524356:WVX524357 O589892:P589893 JK589892:JL589893 TG589892:TH589893 ADC589892:ADD589893 AMY589892:AMZ589893 AWU589892:AWV589893 BGQ589892:BGR589893 BQM589892:BQN589893 CAI589892:CAJ589893 CKE589892:CKF589893 CUA589892:CUB589893 DDW589892:DDX589893 DNS589892:DNT589893 DXO589892:DXP589893 EHK589892:EHL589893 ERG589892:ERH589893 FBC589892:FBD589893 FKY589892:FKZ589893 FUU589892:FUV589893 GEQ589892:GER589893 GOM589892:GON589893 GYI589892:GYJ589893 HIE589892:HIF589893 HSA589892:HSB589893 IBW589892:IBX589893 ILS589892:ILT589893 IVO589892:IVP589893 JFK589892:JFL589893 JPG589892:JPH589893 JZC589892:JZD589893 KIY589892:KIZ589893 KSU589892:KSV589893 LCQ589892:LCR589893 LMM589892:LMN589893 LWI589892:LWJ589893 MGE589892:MGF589893 MQA589892:MQB589893 MZW589892:MZX589893 NJS589892:NJT589893 NTO589892:NTP589893 ODK589892:ODL589893 ONG589892:ONH589893 OXC589892:OXD589893 PGY589892:PGZ589893 PQU589892:PQV589893 QAQ589892:QAR589893 QKM589892:QKN589893 QUI589892:QUJ589893 REE589892:REF589893 ROA589892:ROB589893 RXW589892:RXX589893 SHS589892:SHT589893 SRO589892:SRP589893 TBK589892:TBL589893 TLG589892:TLH589893 TVC589892:TVD589893 UEY589892:UEZ589893 UOU589892:UOV589893 UYQ589892:UYR589893 VIM589892:VIN589893 VSI589892:VSJ589893 WCE589892:WCF589893 WMA589892:WMB589893 WVW589892:WVX589893 O655428:P655429 JK655428:JL655429 TG655428:TH655429 ADC655428:ADD655429 AMY655428:AMZ655429 AWU655428:AWV655429 BGQ655428:BGR655429 BQM655428:BQN655429 CAI655428:CAJ655429 CKE655428:CKF655429 CUA655428:CUB655429 DDW655428:DDX655429 DNS655428:DNT655429 DXO655428:DXP655429 EHK655428:EHL655429 ERG655428:ERH655429 FBC655428:FBD655429 FKY655428:FKZ655429 FUU655428:FUV655429 GEQ655428:GER655429 GOM655428:GON655429 GYI655428:GYJ655429 HIE655428:HIF655429 HSA655428:HSB655429 IBW655428:IBX655429 ILS655428:ILT655429 IVO655428:IVP655429 JFK655428:JFL655429 JPG655428:JPH655429 JZC655428:JZD655429 KIY655428:KIZ655429 KSU655428:KSV655429 LCQ655428:LCR655429 LMM655428:LMN655429 LWI655428:LWJ655429 MGE655428:MGF655429 MQA655428:MQB655429 MZW655428:MZX655429 NJS655428:NJT655429 NTO655428:NTP655429 ODK655428:ODL655429 ONG655428:ONH655429 OXC655428:OXD655429 PGY655428:PGZ655429 PQU655428:PQV655429 QAQ655428:QAR655429 QKM655428:QKN655429 QUI655428:QUJ655429 REE655428:REF655429 ROA655428:ROB655429 RXW655428:RXX655429 SHS655428:SHT655429 SRO655428:SRP655429 TBK655428:TBL655429 TLG655428:TLH655429 TVC655428:TVD655429 UEY655428:UEZ655429 UOU655428:UOV655429 UYQ655428:UYR655429 VIM655428:VIN655429 VSI655428:VSJ655429 WCE655428:WCF655429 WMA655428:WMB655429 WVW655428:WVX655429 O720964:P720965 JK720964:JL720965 TG720964:TH720965 ADC720964:ADD720965 AMY720964:AMZ720965 AWU720964:AWV720965 BGQ720964:BGR720965 BQM720964:BQN720965 CAI720964:CAJ720965 CKE720964:CKF720965 CUA720964:CUB720965 DDW720964:DDX720965 DNS720964:DNT720965 DXO720964:DXP720965 EHK720964:EHL720965 ERG720964:ERH720965 FBC720964:FBD720965 FKY720964:FKZ720965 FUU720964:FUV720965 GEQ720964:GER720965 GOM720964:GON720965 GYI720964:GYJ720965 HIE720964:HIF720965 HSA720964:HSB720965 IBW720964:IBX720965 ILS720964:ILT720965 IVO720964:IVP720965 JFK720964:JFL720965 JPG720964:JPH720965 JZC720964:JZD720965 KIY720964:KIZ720965 KSU720964:KSV720965 LCQ720964:LCR720965 LMM720964:LMN720965 LWI720964:LWJ720965 MGE720964:MGF720965 MQA720964:MQB720965 MZW720964:MZX720965 NJS720964:NJT720965 NTO720964:NTP720965 ODK720964:ODL720965 ONG720964:ONH720965 OXC720964:OXD720965 PGY720964:PGZ720965 PQU720964:PQV720965 QAQ720964:QAR720965 QKM720964:QKN720965 QUI720964:QUJ720965 REE720964:REF720965 ROA720964:ROB720965 RXW720964:RXX720965 SHS720964:SHT720965 SRO720964:SRP720965 TBK720964:TBL720965 TLG720964:TLH720965 TVC720964:TVD720965 UEY720964:UEZ720965 UOU720964:UOV720965 UYQ720964:UYR720965 VIM720964:VIN720965 VSI720964:VSJ720965 WCE720964:WCF720965 WMA720964:WMB720965 WVW720964:WVX720965 O786500:P786501 JK786500:JL786501 TG786500:TH786501 ADC786500:ADD786501 AMY786500:AMZ786501 AWU786500:AWV786501 BGQ786500:BGR786501 BQM786500:BQN786501 CAI786500:CAJ786501 CKE786500:CKF786501 CUA786500:CUB786501 DDW786500:DDX786501 DNS786500:DNT786501 DXO786500:DXP786501 EHK786500:EHL786501 ERG786500:ERH786501 FBC786500:FBD786501 FKY786500:FKZ786501 FUU786500:FUV786501 GEQ786500:GER786501 GOM786500:GON786501 GYI786500:GYJ786501 HIE786500:HIF786501 HSA786500:HSB786501 IBW786500:IBX786501 ILS786500:ILT786501 IVO786500:IVP786501 JFK786500:JFL786501 JPG786500:JPH786501 JZC786500:JZD786501 KIY786500:KIZ786501 KSU786500:KSV786501 LCQ786500:LCR786501 LMM786500:LMN786501 LWI786500:LWJ786501 MGE786500:MGF786501 MQA786500:MQB786501 MZW786500:MZX786501 NJS786500:NJT786501 NTO786500:NTP786501 ODK786500:ODL786501 ONG786500:ONH786501 OXC786500:OXD786501 PGY786500:PGZ786501 PQU786500:PQV786501 QAQ786500:QAR786501 QKM786500:QKN786501 QUI786500:QUJ786501 REE786500:REF786501 ROA786500:ROB786501 RXW786500:RXX786501 SHS786500:SHT786501 SRO786500:SRP786501 TBK786500:TBL786501 TLG786500:TLH786501 TVC786500:TVD786501 UEY786500:UEZ786501 UOU786500:UOV786501 UYQ786500:UYR786501 VIM786500:VIN786501 VSI786500:VSJ786501 WCE786500:WCF786501 WMA786500:WMB786501 WVW786500:WVX786501 O852036:P852037 JK852036:JL852037 TG852036:TH852037 ADC852036:ADD852037 AMY852036:AMZ852037 AWU852036:AWV852037 BGQ852036:BGR852037 BQM852036:BQN852037 CAI852036:CAJ852037 CKE852036:CKF852037 CUA852036:CUB852037 DDW852036:DDX852037 DNS852036:DNT852037 DXO852036:DXP852037 EHK852036:EHL852037 ERG852036:ERH852037 FBC852036:FBD852037 FKY852036:FKZ852037 FUU852036:FUV852037 GEQ852036:GER852037 GOM852036:GON852037 GYI852036:GYJ852037 HIE852036:HIF852037 HSA852036:HSB852037 IBW852036:IBX852037 ILS852036:ILT852037 IVO852036:IVP852037 JFK852036:JFL852037 JPG852036:JPH852037 JZC852036:JZD852037 KIY852036:KIZ852037 KSU852036:KSV852037 LCQ852036:LCR852037 LMM852036:LMN852037 LWI852036:LWJ852037 MGE852036:MGF852037 MQA852036:MQB852037 MZW852036:MZX852037 NJS852036:NJT852037 NTO852036:NTP852037 ODK852036:ODL852037 ONG852036:ONH852037 OXC852036:OXD852037 PGY852036:PGZ852037 PQU852036:PQV852037 QAQ852036:QAR852037 QKM852036:QKN852037 QUI852036:QUJ852037 REE852036:REF852037 ROA852036:ROB852037 RXW852036:RXX852037 SHS852036:SHT852037 SRO852036:SRP852037 TBK852036:TBL852037 TLG852036:TLH852037 TVC852036:TVD852037 UEY852036:UEZ852037 UOU852036:UOV852037 UYQ852036:UYR852037 VIM852036:VIN852037 VSI852036:VSJ852037 WCE852036:WCF852037 WMA852036:WMB852037 WVW852036:WVX852037 O917572:P917573 JK917572:JL917573 TG917572:TH917573 ADC917572:ADD917573 AMY917572:AMZ917573 AWU917572:AWV917573 BGQ917572:BGR917573 BQM917572:BQN917573 CAI917572:CAJ917573 CKE917572:CKF917573 CUA917572:CUB917573 DDW917572:DDX917573 DNS917572:DNT917573 DXO917572:DXP917573 EHK917572:EHL917573 ERG917572:ERH917573 FBC917572:FBD917573 FKY917572:FKZ917573 FUU917572:FUV917573 GEQ917572:GER917573 GOM917572:GON917573 GYI917572:GYJ917573 HIE917572:HIF917573 HSA917572:HSB917573 IBW917572:IBX917573 ILS917572:ILT917573 IVO917572:IVP917573 JFK917572:JFL917573 JPG917572:JPH917573 JZC917572:JZD917573 KIY917572:KIZ917573 KSU917572:KSV917573 LCQ917572:LCR917573 LMM917572:LMN917573 LWI917572:LWJ917573 MGE917572:MGF917573 MQA917572:MQB917573 MZW917572:MZX917573 NJS917572:NJT917573 NTO917572:NTP917573 ODK917572:ODL917573 ONG917572:ONH917573 OXC917572:OXD917573 PGY917572:PGZ917573 PQU917572:PQV917573 QAQ917572:QAR917573 QKM917572:QKN917573 QUI917572:QUJ917573 REE917572:REF917573 ROA917572:ROB917573 RXW917572:RXX917573 SHS917572:SHT917573 SRO917572:SRP917573 TBK917572:TBL917573 TLG917572:TLH917573 TVC917572:TVD917573 UEY917572:UEZ917573 UOU917572:UOV917573 UYQ917572:UYR917573 VIM917572:VIN917573 VSI917572:VSJ917573 WCE917572:WCF917573 WMA917572:WMB917573 WVW917572:WVX917573 O983108:P983109 JK983108:JL983109 TG983108:TH983109 ADC983108:ADD983109 AMY983108:AMZ983109 AWU983108:AWV983109 BGQ983108:BGR983109 BQM983108:BQN983109 CAI983108:CAJ983109 CKE983108:CKF983109 CUA983108:CUB983109 DDW983108:DDX983109 DNS983108:DNT983109 DXO983108:DXP983109 EHK983108:EHL983109 ERG983108:ERH983109 FBC983108:FBD983109 FKY983108:FKZ983109 FUU983108:FUV983109 GEQ983108:GER983109 GOM983108:GON983109 GYI983108:GYJ983109 HIE983108:HIF983109 HSA983108:HSB983109 IBW983108:IBX983109 ILS983108:ILT983109 IVO983108:IVP983109 JFK983108:JFL983109 JPG983108:JPH983109 JZC983108:JZD983109 KIY983108:KIZ983109 KSU983108:KSV983109 LCQ983108:LCR983109 LMM983108:LMN983109 LWI983108:LWJ983109 MGE983108:MGF983109 MQA983108:MQB983109 MZW983108:MZX983109 NJS983108:NJT983109 NTO983108:NTP983109 ODK983108:ODL983109 ONG983108:ONH983109 OXC983108:OXD983109 PGY983108:PGZ983109 PQU983108:PQV983109 QAQ983108:QAR983109 QKM983108:QKN983109 QUI983108:QUJ983109 REE983108:REF983109 ROA983108:ROB983109 RXW983108:RXX983109 SHS983108:SHT983109 SRO983108:SRP983109 TBK983108:TBL983109 TLG983108:TLH983109 TVC983108:TVD983109 UEY983108:UEZ983109 UOU983108:UOV983109 UYQ983108:UYR983109 VIM983108:VIN983109 VSI983108:VSJ983109 WCE983108:WCF983109 WMA983108:WMB983109 O43:P43" xr:uid="{00000000-0002-0000-0E00-000005000000}">
      <formula1>$T$166:$T$186</formula1>
    </dataValidation>
    <dataValidation type="list" allowBlank="1" showInputMessage="1" showErrorMessage="1" sqref="WVW983106:WVX983107 JK54:JL54 TG54:TH54 ADC54:ADD54 AMY54:AMZ54 AWU54:AWV54 BGQ54:BGR54 BQM54:BQN54 CAI54:CAJ54 CKE54:CKF54 CUA54:CUB54 DDW54:DDX54 DNS54:DNT54 DXO54:DXP54 EHK54:EHL54 ERG54:ERH54 FBC54:FBD54 FKY54:FKZ54 FUU54:FUV54 GEQ54:GER54 GOM54:GON54 GYI54:GYJ54 HIE54:HIF54 HSA54:HSB54 IBW54:IBX54 ILS54:ILT54 IVO54:IVP54 JFK54:JFL54 JPG54:JPH54 JZC54:JZD54 KIY54:KIZ54 KSU54:KSV54 LCQ54:LCR54 LMM54:LMN54 LWI54:LWJ54 MGE54:MGF54 MQA54:MQB54 MZW54:MZX54 NJS54:NJT54 NTO54:NTP54 ODK54:ODL54 ONG54:ONH54 OXC54:OXD54 PGY54:PGZ54 PQU54:PQV54 QAQ54:QAR54 QKM54:QKN54 QUI54:QUJ54 REE54:REF54 ROA54:ROB54 RXW54:RXX54 SHS54:SHT54 SRO54:SRP54 TBK54:TBL54 TLG54:TLH54 TVC54:TVD54 UEY54:UEZ54 UOU54:UOV54 UYQ54:UYR54 VIM54:VIN54 VSI54:VSJ54 WCE54:WCF54 WMA54:WMB54 WVW54:WVX54 JK41:JL41 TG41:TH41 ADC41:ADD41 AMY41:AMZ41 AWU41:AWV41 BGQ41:BGR41 BQM41:BQN41 CAI41:CAJ41 CKE41:CKF41 CUA41:CUB41 DDW41:DDX41 DNS41:DNT41 DXO41:DXP41 EHK41:EHL41 ERG41:ERH41 FBC41:FBD41 FKY41:FKZ41 FUU41:FUV41 GEQ41:GER41 GOM41:GON41 GYI41:GYJ41 HIE41:HIF41 HSA41:HSB41 IBW41:IBX41 ILS41:ILT41 IVO41:IVP41 JFK41:JFL41 JPG41:JPH41 JZC41:JZD41 KIY41:KIZ41 KSU41:KSV41 LCQ41:LCR41 LMM41:LMN41 LWI41:LWJ41 MGE41:MGF41 MQA41:MQB41 MZW41:MZX41 NJS41:NJT41 NTO41:NTP41 ODK41:ODL41 ONG41:ONH41 OXC41:OXD41 PGY41:PGZ41 PQU41:PQV41 QAQ41:QAR41 QKM41:QKN41 QUI41:QUJ41 REE41:REF41 ROA41:ROB41 RXW41:RXX41 SHS41:SHT41 SRO41:SRP41 TBK41:TBL41 TLG41:TLH41 TVC41:TVD41 UEY41:UEZ41 UOU41:UOV41 UYQ41:UYR41 VIM41:VIN41 VSI41:VSJ41 WCE41:WCF41 WMA41:WMB41 WVW41:WVX41 O65602:P65603 JK65602:JL65603 TG65602:TH65603 ADC65602:ADD65603 AMY65602:AMZ65603 AWU65602:AWV65603 BGQ65602:BGR65603 BQM65602:BQN65603 CAI65602:CAJ65603 CKE65602:CKF65603 CUA65602:CUB65603 DDW65602:DDX65603 DNS65602:DNT65603 DXO65602:DXP65603 EHK65602:EHL65603 ERG65602:ERH65603 FBC65602:FBD65603 FKY65602:FKZ65603 FUU65602:FUV65603 GEQ65602:GER65603 GOM65602:GON65603 GYI65602:GYJ65603 HIE65602:HIF65603 HSA65602:HSB65603 IBW65602:IBX65603 ILS65602:ILT65603 IVO65602:IVP65603 JFK65602:JFL65603 JPG65602:JPH65603 JZC65602:JZD65603 KIY65602:KIZ65603 KSU65602:KSV65603 LCQ65602:LCR65603 LMM65602:LMN65603 LWI65602:LWJ65603 MGE65602:MGF65603 MQA65602:MQB65603 MZW65602:MZX65603 NJS65602:NJT65603 NTO65602:NTP65603 ODK65602:ODL65603 ONG65602:ONH65603 OXC65602:OXD65603 PGY65602:PGZ65603 PQU65602:PQV65603 QAQ65602:QAR65603 QKM65602:QKN65603 QUI65602:QUJ65603 REE65602:REF65603 ROA65602:ROB65603 RXW65602:RXX65603 SHS65602:SHT65603 SRO65602:SRP65603 TBK65602:TBL65603 TLG65602:TLH65603 TVC65602:TVD65603 UEY65602:UEZ65603 UOU65602:UOV65603 UYQ65602:UYR65603 VIM65602:VIN65603 VSI65602:VSJ65603 WCE65602:WCF65603 WMA65602:WMB65603 WVW65602:WVX65603 O131138:P131139 JK131138:JL131139 TG131138:TH131139 ADC131138:ADD131139 AMY131138:AMZ131139 AWU131138:AWV131139 BGQ131138:BGR131139 BQM131138:BQN131139 CAI131138:CAJ131139 CKE131138:CKF131139 CUA131138:CUB131139 DDW131138:DDX131139 DNS131138:DNT131139 DXO131138:DXP131139 EHK131138:EHL131139 ERG131138:ERH131139 FBC131138:FBD131139 FKY131138:FKZ131139 FUU131138:FUV131139 GEQ131138:GER131139 GOM131138:GON131139 GYI131138:GYJ131139 HIE131138:HIF131139 HSA131138:HSB131139 IBW131138:IBX131139 ILS131138:ILT131139 IVO131138:IVP131139 JFK131138:JFL131139 JPG131138:JPH131139 JZC131138:JZD131139 KIY131138:KIZ131139 KSU131138:KSV131139 LCQ131138:LCR131139 LMM131138:LMN131139 LWI131138:LWJ131139 MGE131138:MGF131139 MQA131138:MQB131139 MZW131138:MZX131139 NJS131138:NJT131139 NTO131138:NTP131139 ODK131138:ODL131139 ONG131138:ONH131139 OXC131138:OXD131139 PGY131138:PGZ131139 PQU131138:PQV131139 QAQ131138:QAR131139 QKM131138:QKN131139 QUI131138:QUJ131139 REE131138:REF131139 ROA131138:ROB131139 RXW131138:RXX131139 SHS131138:SHT131139 SRO131138:SRP131139 TBK131138:TBL131139 TLG131138:TLH131139 TVC131138:TVD131139 UEY131138:UEZ131139 UOU131138:UOV131139 UYQ131138:UYR131139 VIM131138:VIN131139 VSI131138:VSJ131139 WCE131138:WCF131139 WMA131138:WMB131139 WVW131138:WVX131139 O196674:P196675 JK196674:JL196675 TG196674:TH196675 ADC196674:ADD196675 AMY196674:AMZ196675 AWU196674:AWV196675 BGQ196674:BGR196675 BQM196674:BQN196675 CAI196674:CAJ196675 CKE196674:CKF196675 CUA196674:CUB196675 DDW196674:DDX196675 DNS196674:DNT196675 DXO196674:DXP196675 EHK196674:EHL196675 ERG196674:ERH196675 FBC196674:FBD196675 FKY196674:FKZ196675 FUU196674:FUV196675 GEQ196674:GER196675 GOM196674:GON196675 GYI196674:GYJ196675 HIE196674:HIF196675 HSA196674:HSB196675 IBW196674:IBX196675 ILS196674:ILT196675 IVO196674:IVP196675 JFK196674:JFL196675 JPG196674:JPH196675 JZC196674:JZD196675 KIY196674:KIZ196675 KSU196674:KSV196675 LCQ196674:LCR196675 LMM196674:LMN196675 LWI196674:LWJ196675 MGE196674:MGF196675 MQA196674:MQB196675 MZW196674:MZX196675 NJS196674:NJT196675 NTO196674:NTP196675 ODK196674:ODL196675 ONG196674:ONH196675 OXC196674:OXD196675 PGY196674:PGZ196675 PQU196674:PQV196675 QAQ196674:QAR196675 QKM196674:QKN196675 QUI196674:QUJ196675 REE196674:REF196675 ROA196674:ROB196675 RXW196674:RXX196675 SHS196674:SHT196675 SRO196674:SRP196675 TBK196674:TBL196675 TLG196674:TLH196675 TVC196674:TVD196675 UEY196674:UEZ196675 UOU196674:UOV196675 UYQ196674:UYR196675 VIM196674:VIN196675 VSI196674:VSJ196675 WCE196674:WCF196675 WMA196674:WMB196675 WVW196674:WVX196675 O262210:P262211 JK262210:JL262211 TG262210:TH262211 ADC262210:ADD262211 AMY262210:AMZ262211 AWU262210:AWV262211 BGQ262210:BGR262211 BQM262210:BQN262211 CAI262210:CAJ262211 CKE262210:CKF262211 CUA262210:CUB262211 DDW262210:DDX262211 DNS262210:DNT262211 DXO262210:DXP262211 EHK262210:EHL262211 ERG262210:ERH262211 FBC262210:FBD262211 FKY262210:FKZ262211 FUU262210:FUV262211 GEQ262210:GER262211 GOM262210:GON262211 GYI262210:GYJ262211 HIE262210:HIF262211 HSA262210:HSB262211 IBW262210:IBX262211 ILS262210:ILT262211 IVO262210:IVP262211 JFK262210:JFL262211 JPG262210:JPH262211 JZC262210:JZD262211 KIY262210:KIZ262211 KSU262210:KSV262211 LCQ262210:LCR262211 LMM262210:LMN262211 LWI262210:LWJ262211 MGE262210:MGF262211 MQA262210:MQB262211 MZW262210:MZX262211 NJS262210:NJT262211 NTO262210:NTP262211 ODK262210:ODL262211 ONG262210:ONH262211 OXC262210:OXD262211 PGY262210:PGZ262211 PQU262210:PQV262211 QAQ262210:QAR262211 QKM262210:QKN262211 QUI262210:QUJ262211 REE262210:REF262211 ROA262210:ROB262211 RXW262210:RXX262211 SHS262210:SHT262211 SRO262210:SRP262211 TBK262210:TBL262211 TLG262210:TLH262211 TVC262210:TVD262211 UEY262210:UEZ262211 UOU262210:UOV262211 UYQ262210:UYR262211 VIM262210:VIN262211 VSI262210:VSJ262211 WCE262210:WCF262211 WMA262210:WMB262211 WVW262210:WVX262211 O327746:P327747 JK327746:JL327747 TG327746:TH327747 ADC327746:ADD327747 AMY327746:AMZ327747 AWU327746:AWV327747 BGQ327746:BGR327747 BQM327746:BQN327747 CAI327746:CAJ327747 CKE327746:CKF327747 CUA327746:CUB327747 DDW327746:DDX327747 DNS327746:DNT327747 DXO327746:DXP327747 EHK327746:EHL327747 ERG327746:ERH327747 FBC327746:FBD327747 FKY327746:FKZ327747 FUU327746:FUV327747 GEQ327746:GER327747 GOM327746:GON327747 GYI327746:GYJ327747 HIE327746:HIF327747 HSA327746:HSB327747 IBW327746:IBX327747 ILS327746:ILT327747 IVO327746:IVP327747 JFK327746:JFL327747 JPG327746:JPH327747 JZC327746:JZD327747 KIY327746:KIZ327747 KSU327746:KSV327747 LCQ327746:LCR327747 LMM327746:LMN327747 LWI327746:LWJ327747 MGE327746:MGF327747 MQA327746:MQB327747 MZW327746:MZX327747 NJS327746:NJT327747 NTO327746:NTP327747 ODK327746:ODL327747 ONG327746:ONH327747 OXC327746:OXD327747 PGY327746:PGZ327747 PQU327746:PQV327747 QAQ327746:QAR327747 QKM327746:QKN327747 QUI327746:QUJ327747 REE327746:REF327747 ROA327746:ROB327747 RXW327746:RXX327747 SHS327746:SHT327747 SRO327746:SRP327747 TBK327746:TBL327747 TLG327746:TLH327747 TVC327746:TVD327747 UEY327746:UEZ327747 UOU327746:UOV327747 UYQ327746:UYR327747 VIM327746:VIN327747 VSI327746:VSJ327747 WCE327746:WCF327747 WMA327746:WMB327747 WVW327746:WVX327747 O393282:P393283 JK393282:JL393283 TG393282:TH393283 ADC393282:ADD393283 AMY393282:AMZ393283 AWU393282:AWV393283 BGQ393282:BGR393283 BQM393282:BQN393283 CAI393282:CAJ393283 CKE393282:CKF393283 CUA393282:CUB393283 DDW393282:DDX393283 DNS393282:DNT393283 DXO393282:DXP393283 EHK393282:EHL393283 ERG393282:ERH393283 FBC393282:FBD393283 FKY393282:FKZ393283 FUU393282:FUV393283 GEQ393282:GER393283 GOM393282:GON393283 GYI393282:GYJ393283 HIE393282:HIF393283 HSA393282:HSB393283 IBW393282:IBX393283 ILS393282:ILT393283 IVO393282:IVP393283 JFK393282:JFL393283 JPG393282:JPH393283 JZC393282:JZD393283 KIY393282:KIZ393283 KSU393282:KSV393283 LCQ393282:LCR393283 LMM393282:LMN393283 LWI393282:LWJ393283 MGE393282:MGF393283 MQA393282:MQB393283 MZW393282:MZX393283 NJS393282:NJT393283 NTO393282:NTP393283 ODK393282:ODL393283 ONG393282:ONH393283 OXC393282:OXD393283 PGY393282:PGZ393283 PQU393282:PQV393283 QAQ393282:QAR393283 QKM393282:QKN393283 QUI393282:QUJ393283 REE393282:REF393283 ROA393282:ROB393283 RXW393282:RXX393283 SHS393282:SHT393283 SRO393282:SRP393283 TBK393282:TBL393283 TLG393282:TLH393283 TVC393282:TVD393283 UEY393282:UEZ393283 UOU393282:UOV393283 UYQ393282:UYR393283 VIM393282:VIN393283 VSI393282:VSJ393283 WCE393282:WCF393283 WMA393282:WMB393283 WVW393282:WVX393283 O458818:P458819 JK458818:JL458819 TG458818:TH458819 ADC458818:ADD458819 AMY458818:AMZ458819 AWU458818:AWV458819 BGQ458818:BGR458819 BQM458818:BQN458819 CAI458818:CAJ458819 CKE458818:CKF458819 CUA458818:CUB458819 DDW458818:DDX458819 DNS458818:DNT458819 DXO458818:DXP458819 EHK458818:EHL458819 ERG458818:ERH458819 FBC458818:FBD458819 FKY458818:FKZ458819 FUU458818:FUV458819 GEQ458818:GER458819 GOM458818:GON458819 GYI458818:GYJ458819 HIE458818:HIF458819 HSA458818:HSB458819 IBW458818:IBX458819 ILS458818:ILT458819 IVO458818:IVP458819 JFK458818:JFL458819 JPG458818:JPH458819 JZC458818:JZD458819 KIY458818:KIZ458819 KSU458818:KSV458819 LCQ458818:LCR458819 LMM458818:LMN458819 LWI458818:LWJ458819 MGE458818:MGF458819 MQA458818:MQB458819 MZW458818:MZX458819 NJS458818:NJT458819 NTO458818:NTP458819 ODK458818:ODL458819 ONG458818:ONH458819 OXC458818:OXD458819 PGY458818:PGZ458819 PQU458818:PQV458819 QAQ458818:QAR458819 QKM458818:QKN458819 QUI458818:QUJ458819 REE458818:REF458819 ROA458818:ROB458819 RXW458818:RXX458819 SHS458818:SHT458819 SRO458818:SRP458819 TBK458818:TBL458819 TLG458818:TLH458819 TVC458818:TVD458819 UEY458818:UEZ458819 UOU458818:UOV458819 UYQ458818:UYR458819 VIM458818:VIN458819 VSI458818:VSJ458819 WCE458818:WCF458819 WMA458818:WMB458819 WVW458818:WVX458819 O524354:P524355 JK524354:JL524355 TG524354:TH524355 ADC524354:ADD524355 AMY524354:AMZ524355 AWU524354:AWV524355 BGQ524354:BGR524355 BQM524354:BQN524355 CAI524354:CAJ524355 CKE524354:CKF524355 CUA524354:CUB524355 DDW524354:DDX524355 DNS524354:DNT524355 DXO524354:DXP524355 EHK524354:EHL524355 ERG524354:ERH524355 FBC524354:FBD524355 FKY524354:FKZ524355 FUU524354:FUV524355 GEQ524354:GER524355 GOM524354:GON524355 GYI524354:GYJ524355 HIE524354:HIF524355 HSA524354:HSB524355 IBW524354:IBX524355 ILS524354:ILT524355 IVO524354:IVP524355 JFK524354:JFL524355 JPG524354:JPH524355 JZC524354:JZD524355 KIY524354:KIZ524355 KSU524354:KSV524355 LCQ524354:LCR524355 LMM524354:LMN524355 LWI524354:LWJ524355 MGE524354:MGF524355 MQA524354:MQB524355 MZW524354:MZX524355 NJS524354:NJT524355 NTO524354:NTP524355 ODK524354:ODL524355 ONG524354:ONH524355 OXC524354:OXD524355 PGY524354:PGZ524355 PQU524354:PQV524355 QAQ524354:QAR524355 QKM524354:QKN524355 QUI524354:QUJ524355 REE524354:REF524355 ROA524354:ROB524355 RXW524354:RXX524355 SHS524354:SHT524355 SRO524354:SRP524355 TBK524354:TBL524355 TLG524354:TLH524355 TVC524354:TVD524355 UEY524354:UEZ524355 UOU524354:UOV524355 UYQ524354:UYR524355 VIM524354:VIN524355 VSI524354:VSJ524355 WCE524354:WCF524355 WMA524354:WMB524355 WVW524354:WVX524355 O589890:P589891 JK589890:JL589891 TG589890:TH589891 ADC589890:ADD589891 AMY589890:AMZ589891 AWU589890:AWV589891 BGQ589890:BGR589891 BQM589890:BQN589891 CAI589890:CAJ589891 CKE589890:CKF589891 CUA589890:CUB589891 DDW589890:DDX589891 DNS589890:DNT589891 DXO589890:DXP589891 EHK589890:EHL589891 ERG589890:ERH589891 FBC589890:FBD589891 FKY589890:FKZ589891 FUU589890:FUV589891 GEQ589890:GER589891 GOM589890:GON589891 GYI589890:GYJ589891 HIE589890:HIF589891 HSA589890:HSB589891 IBW589890:IBX589891 ILS589890:ILT589891 IVO589890:IVP589891 JFK589890:JFL589891 JPG589890:JPH589891 JZC589890:JZD589891 KIY589890:KIZ589891 KSU589890:KSV589891 LCQ589890:LCR589891 LMM589890:LMN589891 LWI589890:LWJ589891 MGE589890:MGF589891 MQA589890:MQB589891 MZW589890:MZX589891 NJS589890:NJT589891 NTO589890:NTP589891 ODK589890:ODL589891 ONG589890:ONH589891 OXC589890:OXD589891 PGY589890:PGZ589891 PQU589890:PQV589891 QAQ589890:QAR589891 QKM589890:QKN589891 QUI589890:QUJ589891 REE589890:REF589891 ROA589890:ROB589891 RXW589890:RXX589891 SHS589890:SHT589891 SRO589890:SRP589891 TBK589890:TBL589891 TLG589890:TLH589891 TVC589890:TVD589891 UEY589890:UEZ589891 UOU589890:UOV589891 UYQ589890:UYR589891 VIM589890:VIN589891 VSI589890:VSJ589891 WCE589890:WCF589891 WMA589890:WMB589891 WVW589890:WVX589891 O655426:P655427 JK655426:JL655427 TG655426:TH655427 ADC655426:ADD655427 AMY655426:AMZ655427 AWU655426:AWV655427 BGQ655426:BGR655427 BQM655426:BQN655427 CAI655426:CAJ655427 CKE655426:CKF655427 CUA655426:CUB655427 DDW655426:DDX655427 DNS655426:DNT655427 DXO655426:DXP655427 EHK655426:EHL655427 ERG655426:ERH655427 FBC655426:FBD655427 FKY655426:FKZ655427 FUU655426:FUV655427 GEQ655426:GER655427 GOM655426:GON655427 GYI655426:GYJ655427 HIE655426:HIF655427 HSA655426:HSB655427 IBW655426:IBX655427 ILS655426:ILT655427 IVO655426:IVP655427 JFK655426:JFL655427 JPG655426:JPH655427 JZC655426:JZD655427 KIY655426:KIZ655427 KSU655426:KSV655427 LCQ655426:LCR655427 LMM655426:LMN655427 LWI655426:LWJ655427 MGE655426:MGF655427 MQA655426:MQB655427 MZW655426:MZX655427 NJS655426:NJT655427 NTO655426:NTP655427 ODK655426:ODL655427 ONG655426:ONH655427 OXC655426:OXD655427 PGY655426:PGZ655427 PQU655426:PQV655427 QAQ655426:QAR655427 QKM655426:QKN655427 QUI655426:QUJ655427 REE655426:REF655427 ROA655426:ROB655427 RXW655426:RXX655427 SHS655426:SHT655427 SRO655426:SRP655427 TBK655426:TBL655427 TLG655426:TLH655427 TVC655426:TVD655427 UEY655426:UEZ655427 UOU655426:UOV655427 UYQ655426:UYR655427 VIM655426:VIN655427 VSI655426:VSJ655427 WCE655426:WCF655427 WMA655426:WMB655427 WVW655426:WVX655427 O720962:P720963 JK720962:JL720963 TG720962:TH720963 ADC720962:ADD720963 AMY720962:AMZ720963 AWU720962:AWV720963 BGQ720962:BGR720963 BQM720962:BQN720963 CAI720962:CAJ720963 CKE720962:CKF720963 CUA720962:CUB720963 DDW720962:DDX720963 DNS720962:DNT720963 DXO720962:DXP720963 EHK720962:EHL720963 ERG720962:ERH720963 FBC720962:FBD720963 FKY720962:FKZ720963 FUU720962:FUV720963 GEQ720962:GER720963 GOM720962:GON720963 GYI720962:GYJ720963 HIE720962:HIF720963 HSA720962:HSB720963 IBW720962:IBX720963 ILS720962:ILT720963 IVO720962:IVP720963 JFK720962:JFL720963 JPG720962:JPH720963 JZC720962:JZD720963 KIY720962:KIZ720963 KSU720962:KSV720963 LCQ720962:LCR720963 LMM720962:LMN720963 LWI720962:LWJ720963 MGE720962:MGF720963 MQA720962:MQB720963 MZW720962:MZX720963 NJS720962:NJT720963 NTO720962:NTP720963 ODK720962:ODL720963 ONG720962:ONH720963 OXC720962:OXD720963 PGY720962:PGZ720963 PQU720962:PQV720963 QAQ720962:QAR720963 QKM720962:QKN720963 QUI720962:QUJ720963 REE720962:REF720963 ROA720962:ROB720963 RXW720962:RXX720963 SHS720962:SHT720963 SRO720962:SRP720963 TBK720962:TBL720963 TLG720962:TLH720963 TVC720962:TVD720963 UEY720962:UEZ720963 UOU720962:UOV720963 UYQ720962:UYR720963 VIM720962:VIN720963 VSI720962:VSJ720963 WCE720962:WCF720963 WMA720962:WMB720963 WVW720962:WVX720963 O786498:P786499 JK786498:JL786499 TG786498:TH786499 ADC786498:ADD786499 AMY786498:AMZ786499 AWU786498:AWV786499 BGQ786498:BGR786499 BQM786498:BQN786499 CAI786498:CAJ786499 CKE786498:CKF786499 CUA786498:CUB786499 DDW786498:DDX786499 DNS786498:DNT786499 DXO786498:DXP786499 EHK786498:EHL786499 ERG786498:ERH786499 FBC786498:FBD786499 FKY786498:FKZ786499 FUU786498:FUV786499 GEQ786498:GER786499 GOM786498:GON786499 GYI786498:GYJ786499 HIE786498:HIF786499 HSA786498:HSB786499 IBW786498:IBX786499 ILS786498:ILT786499 IVO786498:IVP786499 JFK786498:JFL786499 JPG786498:JPH786499 JZC786498:JZD786499 KIY786498:KIZ786499 KSU786498:KSV786499 LCQ786498:LCR786499 LMM786498:LMN786499 LWI786498:LWJ786499 MGE786498:MGF786499 MQA786498:MQB786499 MZW786498:MZX786499 NJS786498:NJT786499 NTO786498:NTP786499 ODK786498:ODL786499 ONG786498:ONH786499 OXC786498:OXD786499 PGY786498:PGZ786499 PQU786498:PQV786499 QAQ786498:QAR786499 QKM786498:QKN786499 QUI786498:QUJ786499 REE786498:REF786499 ROA786498:ROB786499 RXW786498:RXX786499 SHS786498:SHT786499 SRO786498:SRP786499 TBK786498:TBL786499 TLG786498:TLH786499 TVC786498:TVD786499 UEY786498:UEZ786499 UOU786498:UOV786499 UYQ786498:UYR786499 VIM786498:VIN786499 VSI786498:VSJ786499 WCE786498:WCF786499 WMA786498:WMB786499 WVW786498:WVX786499 O852034:P852035 JK852034:JL852035 TG852034:TH852035 ADC852034:ADD852035 AMY852034:AMZ852035 AWU852034:AWV852035 BGQ852034:BGR852035 BQM852034:BQN852035 CAI852034:CAJ852035 CKE852034:CKF852035 CUA852034:CUB852035 DDW852034:DDX852035 DNS852034:DNT852035 DXO852034:DXP852035 EHK852034:EHL852035 ERG852034:ERH852035 FBC852034:FBD852035 FKY852034:FKZ852035 FUU852034:FUV852035 GEQ852034:GER852035 GOM852034:GON852035 GYI852034:GYJ852035 HIE852034:HIF852035 HSA852034:HSB852035 IBW852034:IBX852035 ILS852034:ILT852035 IVO852034:IVP852035 JFK852034:JFL852035 JPG852034:JPH852035 JZC852034:JZD852035 KIY852034:KIZ852035 KSU852034:KSV852035 LCQ852034:LCR852035 LMM852034:LMN852035 LWI852034:LWJ852035 MGE852034:MGF852035 MQA852034:MQB852035 MZW852034:MZX852035 NJS852034:NJT852035 NTO852034:NTP852035 ODK852034:ODL852035 ONG852034:ONH852035 OXC852034:OXD852035 PGY852034:PGZ852035 PQU852034:PQV852035 QAQ852034:QAR852035 QKM852034:QKN852035 QUI852034:QUJ852035 REE852034:REF852035 ROA852034:ROB852035 RXW852034:RXX852035 SHS852034:SHT852035 SRO852034:SRP852035 TBK852034:TBL852035 TLG852034:TLH852035 TVC852034:TVD852035 UEY852034:UEZ852035 UOU852034:UOV852035 UYQ852034:UYR852035 VIM852034:VIN852035 VSI852034:VSJ852035 WCE852034:WCF852035 WMA852034:WMB852035 WVW852034:WVX852035 O917570:P917571 JK917570:JL917571 TG917570:TH917571 ADC917570:ADD917571 AMY917570:AMZ917571 AWU917570:AWV917571 BGQ917570:BGR917571 BQM917570:BQN917571 CAI917570:CAJ917571 CKE917570:CKF917571 CUA917570:CUB917571 DDW917570:DDX917571 DNS917570:DNT917571 DXO917570:DXP917571 EHK917570:EHL917571 ERG917570:ERH917571 FBC917570:FBD917571 FKY917570:FKZ917571 FUU917570:FUV917571 GEQ917570:GER917571 GOM917570:GON917571 GYI917570:GYJ917571 HIE917570:HIF917571 HSA917570:HSB917571 IBW917570:IBX917571 ILS917570:ILT917571 IVO917570:IVP917571 JFK917570:JFL917571 JPG917570:JPH917571 JZC917570:JZD917571 KIY917570:KIZ917571 KSU917570:KSV917571 LCQ917570:LCR917571 LMM917570:LMN917571 LWI917570:LWJ917571 MGE917570:MGF917571 MQA917570:MQB917571 MZW917570:MZX917571 NJS917570:NJT917571 NTO917570:NTP917571 ODK917570:ODL917571 ONG917570:ONH917571 OXC917570:OXD917571 PGY917570:PGZ917571 PQU917570:PQV917571 QAQ917570:QAR917571 QKM917570:QKN917571 QUI917570:QUJ917571 REE917570:REF917571 ROA917570:ROB917571 RXW917570:RXX917571 SHS917570:SHT917571 SRO917570:SRP917571 TBK917570:TBL917571 TLG917570:TLH917571 TVC917570:TVD917571 UEY917570:UEZ917571 UOU917570:UOV917571 UYQ917570:UYR917571 VIM917570:VIN917571 VSI917570:VSJ917571 WCE917570:WCF917571 WMA917570:WMB917571 WVW917570:WVX917571 O983106:P983107 JK983106:JL983107 TG983106:TH983107 ADC983106:ADD983107 AMY983106:AMZ983107 AWU983106:AWV983107 BGQ983106:BGR983107 BQM983106:BQN983107 CAI983106:CAJ983107 CKE983106:CKF983107 CUA983106:CUB983107 DDW983106:DDX983107 DNS983106:DNT983107 DXO983106:DXP983107 EHK983106:EHL983107 ERG983106:ERH983107 FBC983106:FBD983107 FKY983106:FKZ983107 FUU983106:FUV983107 GEQ983106:GER983107 GOM983106:GON983107 GYI983106:GYJ983107 HIE983106:HIF983107 HSA983106:HSB983107 IBW983106:IBX983107 ILS983106:ILT983107 IVO983106:IVP983107 JFK983106:JFL983107 JPG983106:JPH983107 JZC983106:JZD983107 KIY983106:KIZ983107 KSU983106:KSV983107 LCQ983106:LCR983107 LMM983106:LMN983107 LWI983106:LWJ983107 MGE983106:MGF983107 MQA983106:MQB983107 MZW983106:MZX983107 NJS983106:NJT983107 NTO983106:NTP983107 ODK983106:ODL983107 ONG983106:ONH983107 OXC983106:OXD983107 PGY983106:PGZ983107 PQU983106:PQV983107 QAQ983106:QAR983107 QKM983106:QKN983107 QUI983106:QUJ983107 REE983106:REF983107 ROA983106:ROB983107 RXW983106:RXX983107 SHS983106:SHT983107 SRO983106:SRP983107 TBK983106:TBL983107 TLG983106:TLH983107 TVC983106:TVD983107 UEY983106:UEZ983107 UOU983106:UOV983107 UYQ983106:UYR983107 VIM983106:VIN983107 VSI983106:VSJ983107 WCE983106:WCF983107 WMA983106:WMB983107" xr:uid="{00000000-0002-0000-0E00-000006000000}">
      <formula1>$T$133:$T$165</formula1>
    </dataValidation>
  </dataValidation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9999"/>
  </sheetPr>
  <dimension ref="A1:BK917"/>
  <sheetViews>
    <sheetView tabSelected="1" topLeftCell="G3" zoomScale="160" zoomScaleNormal="160" workbookViewId="0">
      <selection activeCell="D8" sqref="D8"/>
    </sheetView>
  </sheetViews>
  <sheetFormatPr baseColWidth="10" defaultColWidth="11.5703125" defaultRowHeight="15" x14ac:dyDescent="0.25"/>
  <cols>
    <col min="1" max="1" width="51.140625" style="89" customWidth="1"/>
    <col min="2" max="2" width="21.85546875" style="1844" customWidth="1"/>
    <col min="3" max="3" width="33.28515625" style="569" customWidth="1"/>
    <col min="4" max="4" width="18.5703125" style="13" customWidth="1"/>
    <col min="5" max="10" width="11.5703125" style="13"/>
    <col min="11" max="11" width="11.42578125" style="13" customWidth="1"/>
    <col min="12" max="63" width="11.5703125" style="13"/>
    <col min="64" max="16384" width="11.5703125" style="89"/>
  </cols>
  <sheetData>
    <row r="1" spans="1:63" ht="21" customHeight="1" x14ac:dyDescent="0.25">
      <c r="A1" s="2520" t="s">
        <v>2083</v>
      </c>
      <c r="B1" s="2520"/>
      <c r="C1" s="2520"/>
      <c r="D1" s="2520"/>
      <c r="E1" s="2520"/>
      <c r="F1" s="2520"/>
      <c r="G1" s="2520"/>
      <c r="H1" s="2520"/>
      <c r="I1" s="2520"/>
      <c r="J1" s="2520"/>
      <c r="K1" s="2520"/>
      <c r="L1" s="2520"/>
      <c r="M1" s="2520"/>
      <c r="N1" s="2520"/>
      <c r="O1" s="2520"/>
      <c r="P1" s="2520"/>
      <c r="Q1" s="2520"/>
      <c r="R1" s="2520"/>
    </row>
    <row r="2" spans="1:63" ht="23.45" customHeight="1" x14ac:dyDescent="0.25">
      <c r="A2" s="2520"/>
      <c r="B2" s="2520"/>
      <c r="C2" s="2520"/>
      <c r="D2" s="2520"/>
      <c r="E2" s="2520"/>
      <c r="F2" s="2520"/>
      <c r="G2" s="2520"/>
      <c r="H2" s="2520"/>
      <c r="I2" s="2520"/>
      <c r="J2" s="2520"/>
      <c r="K2" s="2520"/>
      <c r="L2" s="2520"/>
      <c r="M2" s="2520"/>
      <c r="N2" s="2520"/>
      <c r="O2" s="2520"/>
      <c r="P2" s="2520"/>
      <c r="Q2" s="2520"/>
      <c r="R2" s="2520"/>
    </row>
    <row r="4" spans="1:63" s="1829" customFormat="1" ht="26.25" x14ac:dyDescent="0.25">
      <c r="A4" s="2581" t="s">
        <v>2081</v>
      </c>
      <c r="B4" s="2581"/>
      <c r="C4" s="2581"/>
      <c r="D4" s="1828"/>
      <c r="E4" s="1828"/>
      <c r="F4" s="1828"/>
      <c r="G4" s="1828"/>
      <c r="H4" s="1828"/>
      <c r="I4" s="1828"/>
      <c r="J4" s="1828"/>
      <c r="K4" s="1828"/>
      <c r="L4" s="1828"/>
      <c r="M4" s="1828"/>
      <c r="N4" s="1828"/>
      <c r="O4" s="1828"/>
      <c r="P4" s="1828"/>
      <c r="Q4" s="1828"/>
      <c r="R4" s="1828"/>
      <c r="S4" s="1828"/>
      <c r="T4" s="1828"/>
      <c r="U4" s="1828"/>
      <c r="V4" s="1828"/>
      <c r="W4" s="1828"/>
      <c r="X4" s="1828"/>
      <c r="Y4" s="1828"/>
      <c r="Z4" s="1828"/>
      <c r="AA4" s="1828"/>
      <c r="AB4" s="1828"/>
      <c r="AC4" s="1828"/>
      <c r="AD4" s="1828"/>
      <c r="AE4" s="1828"/>
      <c r="AF4" s="1828"/>
      <c r="AG4" s="1828"/>
      <c r="AH4" s="1828"/>
      <c r="AI4" s="1828"/>
      <c r="AJ4" s="1828"/>
      <c r="AK4" s="1828"/>
      <c r="AL4" s="1828"/>
      <c r="AM4" s="1828"/>
      <c r="AN4" s="1828"/>
      <c r="AO4" s="1828"/>
      <c r="AP4" s="1828"/>
      <c r="AQ4" s="1828"/>
      <c r="AR4" s="1828"/>
      <c r="AS4" s="1828"/>
      <c r="AT4" s="1828"/>
      <c r="AU4" s="1828"/>
      <c r="AV4" s="1828"/>
      <c r="AW4" s="1828"/>
      <c r="AX4" s="1828"/>
      <c r="AY4" s="1828"/>
      <c r="AZ4" s="1828"/>
      <c r="BA4" s="1828"/>
      <c r="BB4" s="1828"/>
      <c r="BC4" s="1828"/>
      <c r="BD4" s="1828"/>
      <c r="BE4" s="1828"/>
      <c r="BF4" s="1828"/>
      <c r="BG4" s="1828"/>
      <c r="BH4" s="1828"/>
      <c r="BI4" s="1828"/>
      <c r="BJ4" s="1828"/>
      <c r="BK4" s="1828"/>
    </row>
    <row r="5" spans="1:63" s="1829" customFormat="1" x14ac:dyDescent="0.25">
      <c r="A5" s="2582"/>
      <c r="B5" s="2582"/>
      <c r="C5" s="2582"/>
      <c r="D5" s="1828"/>
      <c r="E5" s="1828"/>
      <c r="F5" s="1828"/>
      <c r="G5" s="1828"/>
      <c r="H5" s="1828"/>
      <c r="I5" s="1828"/>
      <c r="J5" s="1828"/>
      <c r="K5" s="1828"/>
      <c r="L5" s="1828"/>
      <c r="M5" s="1828"/>
      <c r="N5" s="1828"/>
      <c r="O5" s="1828"/>
      <c r="P5" s="1828"/>
      <c r="Q5" s="1828"/>
      <c r="R5" s="1828"/>
      <c r="S5" s="1828"/>
      <c r="T5" s="1828"/>
      <c r="U5" s="1828"/>
      <c r="V5" s="1828"/>
      <c r="W5" s="1828"/>
      <c r="X5" s="1828"/>
      <c r="Y5" s="1828"/>
      <c r="Z5" s="1828"/>
      <c r="AA5" s="1828"/>
      <c r="AB5" s="1828"/>
      <c r="AC5" s="1828"/>
      <c r="AD5" s="1828"/>
      <c r="AE5" s="1828"/>
      <c r="AF5" s="1828"/>
      <c r="AG5" s="1828"/>
      <c r="AH5" s="1828"/>
      <c r="AI5" s="1828"/>
      <c r="AJ5" s="1828"/>
      <c r="AK5" s="1828"/>
      <c r="AL5" s="1828"/>
      <c r="AM5" s="1828"/>
      <c r="AN5" s="1828"/>
      <c r="AO5" s="1828"/>
      <c r="AP5" s="1828"/>
      <c r="AQ5" s="1828"/>
      <c r="AR5" s="1828"/>
      <c r="AS5" s="1828"/>
      <c r="AT5" s="1828"/>
      <c r="AU5" s="1828"/>
      <c r="AV5" s="1828"/>
      <c r="AW5" s="1828"/>
      <c r="AX5" s="1828"/>
      <c r="AY5" s="1828"/>
      <c r="AZ5" s="1828"/>
      <c r="BA5" s="1828"/>
      <c r="BB5" s="1828"/>
      <c r="BC5" s="1828"/>
      <c r="BD5" s="1828"/>
      <c r="BE5" s="1828"/>
      <c r="BF5" s="1828"/>
      <c r="BG5" s="1828"/>
      <c r="BH5" s="1828"/>
      <c r="BI5" s="1828"/>
      <c r="BJ5" s="1828"/>
      <c r="BK5" s="1828"/>
    </row>
    <row r="6" spans="1:63" s="1829" customFormat="1" ht="18" x14ac:dyDescent="0.25">
      <c r="A6" s="1084" t="s">
        <v>2082</v>
      </c>
      <c r="B6" s="1085" t="s">
        <v>1368</v>
      </c>
      <c r="C6" s="1086" t="s">
        <v>1375</v>
      </c>
      <c r="D6" s="1828"/>
      <c r="E6" s="1828"/>
      <c r="F6" s="1828"/>
      <c r="G6" s="1828"/>
      <c r="H6" s="1828"/>
      <c r="I6" s="1828"/>
      <c r="J6" s="1828"/>
      <c r="K6" s="1828"/>
      <c r="L6" s="1828"/>
      <c r="M6" s="1828"/>
      <c r="N6" s="1828"/>
      <c r="O6" s="1828"/>
      <c r="P6" s="1828"/>
      <c r="Q6" s="1828"/>
      <c r="R6" s="1828"/>
      <c r="S6" s="1828"/>
      <c r="T6" s="1828"/>
      <c r="U6" s="1828"/>
      <c r="V6" s="1828"/>
      <c r="W6" s="1828"/>
      <c r="X6" s="1828"/>
      <c r="Y6" s="1828"/>
      <c r="Z6" s="1828"/>
      <c r="AA6" s="1828"/>
      <c r="AB6" s="1828"/>
      <c r="AC6" s="1828"/>
      <c r="AD6" s="1828"/>
      <c r="AE6" s="1828"/>
      <c r="AF6" s="1828"/>
      <c r="AG6" s="1828"/>
      <c r="AH6" s="1828"/>
      <c r="AI6" s="1828"/>
      <c r="AJ6" s="1828"/>
      <c r="AK6" s="1828"/>
      <c r="AL6" s="1828"/>
      <c r="AM6" s="1828"/>
      <c r="AN6" s="1828"/>
      <c r="AO6" s="1828"/>
      <c r="AP6" s="1828"/>
      <c r="AQ6" s="1828"/>
      <c r="AR6" s="1828"/>
      <c r="AS6" s="1828"/>
      <c r="AT6" s="1828"/>
      <c r="AU6" s="1828"/>
      <c r="AV6" s="1828"/>
      <c r="AW6" s="1828"/>
      <c r="AX6" s="1828"/>
      <c r="AY6" s="1828"/>
      <c r="AZ6" s="1828"/>
      <c r="BA6" s="1828"/>
      <c r="BB6" s="1828"/>
      <c r="BC6" s="1828"/>
      <c r="BD6" s="1828"/>
      <c r="BE6" s="1828"/>
      <c r="BF6" s="1828"/>
      <c r="BG6" s="1828"/>
      <c r="BH6" s="1828"/>
      <c r="BI6" s="1828"/>
      <c r="BJ6" s="1828"/>
      <c r="BK6" s="1828"/>
    </row>
    <row r="7" spans="1:63" x14ac:dyDescent="0.25">
      <c r="A7" s="1830" t="s">
        <v>1280</v>
      </c>
      <c r="B7" s="1831">
        <f>'RESULTADOS HCM'!K19</f>
        <v>16736377.632632826</v>
      </c>
      <c r="C7" s="1832">
        <f t="shared" ref="C7:C17" si="0">IFERROR(B7/$B$14,0)</f>
        <v>0.77107598283858669</v>
      </c>
    </row>
    <row r="8" spans="1:63" x14ac:dyDescent="0.25">
      <c r="A8" s="1830" t="s">
        <v>1323</v>
      </c>
      <c r="B8" s="1831">
        <f>'RESULTADOS HCM'!K26</f>
        <v>3420782.4883479425</v>
      </c>
      <c r="C8" s="1832">
        <f t="shared" si="0"/>
        <v>0.15760179873910851</v>
      </c>
    </row>
    <row r="9" spans="1:63" x14ac:dyDescent="0.25">
      <c r="A9" s="1830" t="s">
        <v>1179</v>
      </c>
      <c r="B9" s="1831">
        <f>'RESULTADOS HCM'!K36</f>
        <v>4.0494671360000012E-2</v>
      </c>
      <c r="C9" s="1832">
        <f t="shared" si="0"/>
        <v>1.865664673922968E-9</v>
      </c>
    </row>
    <row r="10" spans="1:63" x14ac:dyDescent="0.25">
      <c r="A10" s="1830" t="s">
        <v>1181</v>
      </c>
      <c r="B10" s="1831">
        <f>'RESULTADOS HCM'!K44</f>
        <v>1447782.4559757761</v>
      </c>
      <c r="C10" s="1832">
        <f t="shared" si="0"/>
        <v>6.6702025054771033E-2</v>
      </c>
    </row>
    <row r="11" spans="1:63" x14ac:dyDescent="0.25">
      <c r="A11" s="1830" t="s">
        <v>1345</v>
      </c>
      <c r="B11" s="1831">
        <f>'RESULTADOS HCM'!K55</f>
        <v>8927.3238089759143</v>
      </c>
      <c r="C11" s="1832">
        <f t="shared" si="0"/>
        <v>4.1129837837206718E-4</v>
      </c>
    </row>
    <row r="12" spans="1:63" x14ac:dyDescent="0.25">
      <c r="A12" s="1830" t="s">
        <v>1187</v>
      </c>
      <c r="B12" s="1831">
        <f>'RESULTADOS HCM'!K63</f>
        <v>48111.906751999995</v>
      </c>
      <c r="C12" s="1832">
        <f t="shared" si="0"/>
        <v>2.2166048471984013E-3</v>
      </c>
    </row>
    <row r="13" spans="1:63" x14ac:dyDescent="0.25">
      <c r="A13" s="1830" t="s">
        <v>1690</v>
      </c>
      <c r="B13" s="1833">
        <f>'RESULTADOS HCM'!K73</f>
        <v>43243.065128872855</v>
      </c>
      <c r="C13" s="1832">
        <f t="shared" si="0"/>
        <v>1.9922882762984898E-3</v>
      </c>
    </row>
    <row r="14" spans="1:63" x14ac:dyDescent="0.25">
      <c r="A14" s="1059" t="s">
        <v>1346</v>
      </c>
      <c r="B14" s="1060">
        <f>SUM(B7:B13)</f>
        <v>21705224.913141068</v>
      </c>
      <c r="C14" s="1061">
        <f t="shared" si="0"/>
        <v>1</v>
      </c>
    </row>
    <row r="15" spans="1:63" x14ac:dyDescent="0.25">
      <c r="A15" s="1834" t="s">
        <v>1680</v>
      </c>
      <c r="B15" s="1835">
        <f>-'RESULTADOS HCM'!K83</f>
        <v>-3.8805129326753445</v>
      </c>
      <c r="C15" s="1836">
        <f t="shared" si="0"/>
        <v>-1.7878243364001966E-7</v>
      </c>
    </row>
    <row r="16" spans="1:63" x14ac:dyDescent="0.25">
      <c r="A16" s="1059" t="s">
        <v>1347</v>
      </c>
      <c r="B16" s="1060">
        <f>B15</f>
        <v>-3.8805129326753445</v>
      </c>
      <c r="C16" s="1061">
        <f t="shared" si="0"/>
        <v>-1.7878243364001966E-7</v>
      </c>
    </row>
    <row r="17" spans="1:63" ht="26.25" x14ac:dyDescent="0.25">
      <c r="A17" s="1081" t="s">
        <v>1348</v>
      </c>
      <c r="B17" s="1082">
        <f>B14+B16</f>
        <v>21705221.032628134</v>
      </c>
      <c r="C17" s="1083">
        <f t="shared" si="0"/>
        <v>0.99999982121756625</v>
      </c>
    </row>
    <row r="18" spans="1:63" s="535" customFormat="1" x14ac:dyDescent="0.25">
      <c r="B18" s="1837"/>
      <c r="C18" s="1006"/>
      <c r="D18" s="13"/>
      <c r="E18" s="13"/>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row>
    <row r="19" spans="1:63" s="535" customFormat="1" x14ac:dyDescent="0.25">
      <c r="B19" s="1837"/>
      <c r="C19" s="1006"/>
      <c r="D19" s="13"/>
      <c r="E19" s="13"/>
      <c r="F19" s="13"/>
      <c r="G19" s="13"/>
      <c r="H19" s="13"/>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row>
    <row r="20" spans="1:63" ht="26.25" x14ac:dyDescent="0.25">
      <c r="A20" s="2587" t="s">
        <v>1349</v>
      </c>
      <c r="B20" s="2587"/>
      <c r="C20" s="2587"/>
    </row>
    <row r="21" spans="1:63" x14ac:dyDescent="0.25">
      <c r="A21" s="2582"/>
      <c r="B21" s="2582"/>
      <c r="C21" s="2582"/>
    </row>
    <row r="22" spans="1:63" ht="18" x14ac:dyDescent="0.25">
      <c r="A22" s="1090" t="s">
        <v>174</v>
      </c>
      <c r="B22" s="1091" t="s">
        <v>1368</v>
      </c>
      <c r="C22" s="1092" t="s">
        <v>1375</v>
      </c>
    </row>
    <row r="23" spans="1:63" x14ac:dyDescent="0.25">
      <c r="A23" s="1830" t="s">
        <v>23</v>
      </c>
      <c r="B23" s="1833">
        <f>'RESULTADOS HCM'!K16+'RESULTADOS HCM'!K23+'RESULTADOS HCM'!K30+'RESULTADOS HCM'!K41+'RESULTADOS HCM'!K54+'RESULTADOS HCM'!K59+'RESULTADOS HCM'!K72</f>
        <v>21704256.511796068</v>
      </c>
      <c r="C23" s="1832">
        <f t="shared" ref="C23:C29" si="1">IFERROR(B23/$B$26,0)</f>
        <v>0.99995538395253336</v>
      </c>
    </row>
    <row r="24" spans="1:63" x14ac:dyDescent="0.25">
      <c r="A24" s="1830" t="s">
        <v>65</v>
      </c>
      <c r="B24" s="1831">
        <f>'RESULTADOS HCM'!K18+'RESULTADOS HCM'!K25+'RESULTADOS HCM'!F32+'RESULTADOS HCM'!K43</f>
        <v>968.40134499999999</v>
      </c>
      <c r="C24" s="1832">
        <f t="shared" si="1"/>
        <v>4.4616047466695336E-5</v>
      </c>
    </row>
    <row r="25" spans="1:63" x14ac:dyDescent="0.25">
      <c r="A25" s="1830" t="s">
        <v>1286</v>
      </c>
      <c r="B25" s="1831">
        <f>'RESULTADOS HCM'!K35+'RESULTADOS HCM'!K62</f>
        <v>0</v>
      </c>
      <c r="C25" s="1832">
        <f t="shared" si="1"/>
        <v>0</v>
      </c>
    </row>
    <row r="26" spans="1:63" x14ac:dyDescent="0.25">
      <c r="A26" s="1059" t="s">
        <v>1346</v>
      </c>
      <c r="B26" s="1060">
        <f>SUM(B23:B25)</f>
        <v>21705224.913141068</v>
      </c>
      <c r="C26" s="1061">
        <f t="shared" si="1"/>
        <v>1</v>
      </c>
    </row>
    <row r="27" spans="1:63" x14ac:dyDescent="0.25">
      <c r="A27" s="1834" t="s">
        <v>1680</v>
      </c>
      <c r="B27" s="1835">
        <f>'RESULTADOS HCM'!K84</f>
        <v>3.8805129326753445</v>
      </c>
      <c r="C27" s="1836">
        <f t="shared" si="1"/>
        <v>1.7878243364001966E-7</v>
      </c>
    </row>
    <row r="28" spans="1:63" x14ac:dyDescent="0.25">
      <c r="A28" s="1059" t="s">
        <v>1347</v>
      </c>
      <c r="B28" s="1060">
        <f>B27</f>
        <v>3.8805129326753445</v>
      </c>
      <c r="C28" s="1061">
        <f t="shared" si="1"/>
        <v>1.7878243364001966E-7</v>
      </c>
    </row>
    <row r="29" spans="1:63" ht="26.25" x14ac:dyDescent="0.25">
      <c r="A29" s="1093" t="s">
        <v>1348</v>
      </c>
      <c r="B29" s="1094">
        <f>B26+B28</f>
        <v>21705228.793654002</v>
      </c>
      <c r="C29" s="1095">
        <f t="shared" si="1"/>
        <v>1.0000001787824337</v>
      </c>
    </row>
    <row r="30" spans="1:63" s="535" customFormat="1" x14ac:dyDescent="0.25">
      <c r="B30" s="1837"/>
      <c r="C30" s="1006"/>
      <c r="D30" s="13"/>
      <c r="E30" s="13"/>
      <c r="F30" s="13"/>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row>
    <row r="31" spans="1:63" s="535" customFormat="1" x14ac:dyDescent="0.25">
      <c r="B31" s="1837"/>
      <c r="C31" s="1006"/>
      <c r="D31" s="13"/>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row>
    <row r="32" spans="1:63" s="535" customFormat="1" x14ac:dyDescent="0.25">
      <c r="B32" s="1837"/>
      <c r="C32" s="1006"/>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row>
    <row r="33" spans="1:63" s="535" customFormat="1" x14ac:dyDescent="0.25">
      <c r="B33" s="1837"/>
      <c r="C33" s="1006"/>
      <c r="D33" s="13"/>
      <c r="E33" s="13"/>
      <c r="F33" s="13"/>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c r="BG33" s="13"/>
      <c r="BH33" s="13"/>
      <c r="BI33" s="13"/>
      <c r="BJ33" s="13"/>
      <c r="BK33" s="13"/>
    </row>
    <row r="34" spans="1:63" s="535" customFormat="1" x14ac:dyDescent="0.25">
      <c r="B34" s="1837"/>
      <c r="C34" s="1006"/>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c r="BG34" s="13"/>
      <c r="BH34" s="13"/>
      <c r="BI34" s="13"/>
      <c r="BJ34" s="13"/>
      <c r="BK34" s="13"/>
    </row>
    <row r="35" spans="1:63" ht="26.25" x14ac:dyDescent="0.25">
      <c r="A35" s="2588" t="s">
        <v>1350</v>
      </c>
      <c r="B35" s="2588"/>
      <c r="C35" s="2588"/>
    </row>
    <row r="36" spans="1:63" x14ac:dyDescent="0.25">
      <c r="A36" s="2582"/>
      <c r="B36" s="2582"/>
      <c r="C36" s="2582"/>
    </row>
    <row r="37" spans="1:63" ht="18" x14ac:dyDescent="0.25">
      <c r="A37" s="1062" t="s">
        <v>306</v>
      </c>
      <c r="B37" s="1063" t="s">
        <v>1368</v>
      </c>
      <c r="C37" s="1064" t="s">
        <v>1375</v>
      </c>
    </row>
    <row r="38" spans="1:63" ht="18" x14ac:dyDescent="0.35">
      <c r="A38" s="1830" t="s">
        <v>1352</v>
      </c>
      <c r="B38" s="1833">
        <f>'RESULTADOS HCM'!F64</f>
        <v>19277226.270750601</v>
      </c>
      <c r="C38" s="1832">
        <f>IFERROR(B38/$B$44,0)</f>
        <v>0.88991055416841147</v>
      </c>
    </row>
    <row r="39" spans="1:63" ht="18" x14ac:dyDescent="0.35">
      <c r="A39" s="1830" t="s">
        <v>1353</v>
      </c>
      <c r="B39" s="1831">
        <f>'RESULTADOS HCM'!G64</f>
        <v>66443.253662480522</v>
      </c>
      <c r="C39" s="1832">
        <f>IFERROR(B39/$B$44,0)</f>
        <v>3.0672749210422625E-3</v>
      </c>
    </row>
    <row r="40" spans="1:63" ht="18" x14ac:dyDescent="0.35">
      <c r="A40" s="1830" t="s">
        <v>166</v>
      </c>
      <c r="B40" s="1831">
        <f>'RESULTADOS HCM'!H64</f>
        <v>9790.7159991118369</v>
      </c>
      <c r="C40" s="1832">
        <f>IFERROR(B40/$B$44,0)</f>
        <v>4.5197692749476104E-4</v>
      </c>
    </row>
    <row r="41" spans="1:63" x14ac:dyDescent="0.25">
      <c r="A41" s="1830" t="s">
        <v>1351</v>
      </c>
      <c r="B41" s="1831">
        <f>'RESULTADOS HCM'!I64</f>
        <v>2308521.6075999998</v>
      </c>
      <c r="C41" s="1832">
        <f>IFERROR(B41/$B$44,0)</f>
        <v>0.10657019398305149</v>
      </c>
    </row>
    <row r="42" spans="1:63" ht="18" x14ac:dyDescent="0.35">
      <c r="A42" s="1830" t="s">
        <v>1354</v>
      </c>
      <c r="B42" s="1831">
        <f>'RESULTADOS HCM'!J64</f>
        <v>0</v>
      </c>
      <c r="C42" s="1832">
        <f>IFERROR(B42/$B$44,0)</f>
        <v>0</v>
      </c>
    </row>
    <row r="43" spans="1:63" ht="18" hidden="1" x14ac:dyDescent="0.35">
      <c r="A43" s="1830" t="s">
        <v>1355</v>
      </c>
      <c r="B43" s="1831">
        <v>0</v>
      </c>
      <c r="C43" s="1832">
        <f>B43/$B$44</f>
        <v>0</v>
      </c>
    </row>
    <row r="44" spans="1:63" x14ac:dyDescent="0.25">
      <c r="A44" s="1059" t="s">
        <v>1346</v>
      </c>
      <c r="B44" s="1060">
        <f>SUM(B38:B43)</f>
        <v>21661981.848012194</v>
      </c>
      <c r="C44" s="1061">
        <f>IFERROR(B44/$B$44,0)</f>
        <v>1</v>
      </c>
    </row>
    <row r="45" spans="1:63" x14ac:dyDescent="0.25">
      <c r="A45" s="1834" t="s">
        <v>1680</v>
      </c>
      <c r="B45" s="1835">
        <f>B27</f>
        <v>3.8805129326753445</v>
      </c>
      <c r="C45" s="1836">
        <f>IFERROR(B45/$B$44,0)</f>
        <v>1.7913933082865356E-7</v>
      </c>
    </row>
    <row r="46" spans="1:63" x14ac:dyDescent="0.25">
      <c r="A46" s="1059" t="s">
        <v>1347</v>
      </c>
      <c r="B46" s="1060">
        <f>B45</f>
        <v>3.8805129326753445</v>
      </c>
      <c r="C46" s="1061">
        <f>IFERROR(B46/$B$44,0)</f>
        <v>1.7913933082865356E-7</v>
      </c>
    </row>
    <row r="47" spans="1:63" ht="26.25" x14ac:dyDescent="0.25">
      <c r="A47" s="1065" t="s">
        <v>1348</v>
      </c>
      <c r="B47" s="1066">
        <f>B44+B46</f>
        <v>21661985.728525128</v>
      </c>
      <c r="C47" s="1067">
        <f>IFERROR(B47/$B$44,0)</f>
        <v>1.0000001791393309</v>
      </c>
    </row>
    <row r="48" spans="1:63" s="535" customFormat="1" x14ac:dyDescent="0.25">
      <c r="B48" s="1837"/>
      <c r="C48" s="1006"/>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row>
    <row r="49" spans="1:63" s="535" customFormat="1" x14ac:dyDescent="0.25">
      <c r="B49" s="1837"/>
      <c r="C49" s="1006"/>
      <c r="D49" s="13"/>
      <c r="E49" s="13"/>
      <c r="F49" s="13"/>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row>
    <row r="50" spans="1:63" ht="26.25" customHeight="1" x14ac:dyDescent="0.25">
      <c r="A50" s="2589" t="s">
        <v>1357</v>
      </c>
      <c r="B50" s="2589"/>
      <c r="C50" s="2589"/>
    </row>
    <row r="51" spans="1:63" x14ac:dyDescent="0.25">
      <c r="A51" s="2590"/>
      <c r="B51" s="2590"/>
      <c r="C51" s="2590"/>
    </row>
    <row r="52" spans="1:63" ht="18" x14ac:dyDescent="0.25">
      <c r="A52" s="1096" t="s">
        <v>2082</v>
      </c>
      <c r="B52" s="1097" t="s">
        <v>1369</v>
      </c>
      <c r="C52" s="1098" t="s">
        <v>1375</v>
      </c>
    </row>
    <row r="53" spans="1:63" x14ac:dyDescent="0.25">
      <c r="A53" s="1830" t="s">
        <v>1280</v>
      </c>
      <c r="B53" s="1831">
        <f>RESIDENCIAL!AE65</f>
        <v>0</v>
      </c>
      <c r="C53" s="1832">
        <f t="shared" ref="C53:C59" si="2">IFERROR(B53/$B$59,0)</f>
        <v>0</v>
      </c>
    </row>
    <row r="54" spans="1:63" x14ac:dyDescent="0.25">
      <c r="A54" s="1830" t="s">
        <v>1323</v>
      </c>
      <c r="B54" s="1831">
        <f>INSTITUCIONAL!AE64</f>
        <v>0</v>
      </c>
      <c r="C54" s="1832">
        <f t="shared" si="2"/>
        <v>0</v>
      </c>
    </row>
    <row r="55" spans="1:63" x14ac:dyDescent="0.25">
      <c r="A55" s="1830" t="s">
        <v>1179</v>
      </c>
      <c r="B55" s="1831">
        <f>TRANSPORTE!AE77</f>
        <v>0</v>
      </c>
      <c r="C55" s="1832">
        <f t="shared" si="2"/>
        <v>0</v>
      </c>
    </row>
    <row r="56" spans="1:63" x14ac:dyDescent="0.25">
      <c r="A56" s="1830" t="s">
        <v>1181</v>
      </c>
      <c r="B56" s="1831">
        <f>INDUSTRIA!AE81</f>
        <v>0</v>
      </c>
      <c r="C56" s="1832">
        <f t="shared" si="2"/>
        <v>0</v>
      </c>
    </row>
    <row r="57" spans="1:63" x14ac:dyDescent="0.25">
      <c r="A57" s="1830" t="s">
        <v>1345</v>
      </c>
      <c r="B57" s="1831">
        <f>AGROPECUARIO!AE107</f>
        <v>0</v>
      </c>
      <c r="C57" s="1832">
        <f t="shared" si="2"/>
        <v>0</v>
      </c>
    </row>
    <row r="58" spans="1:63" x14ac:dyDescent="0.25">
      <c r="A58" s="1830" t="s">
        <v>1187</v>
      </c>
      <c r="B58" s="1831">
        <f>RESIDUOS!AE92</f>
        <v>0</v>
      </c>
      <c r="C58" s="1832">
        <f t="shared" si="2"/>
        <v>0</v>
      </c>
    </row>
    <row r="59" spans="1:63" ht="52.5" x14ac:dyDescent="0.25">
      <c r="A59" s="1099" t="s">
        <v>1356</v>
      </c>
      <c r="B59" s="1100">
        <f>SUM(B53:B58)</f>
        <v>0</v>
      </c>
      <c r="C59" s="1101">
        <f t="shared" si="2"/>
        <v>0</v>
      </c>
    </row>
    <row r="60" spans="1:63" s="535" customFormat="1" x14ac:dyDescent="0.25">
      <c r="A60" s="13"/>
      <c r="B60" s="653"/>
      <c r="C60" s="631"/>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c r="BG60" s="13"/>
      <c r="BH60" s="13"/>
      <c r="BI60" s="13"/>
      <c r="BJ60" s="13"/>
      <c r="BK60" s="13"/>
    </row>
    <row r="61" spans="1:63" s="535" customFormat="1" x14ac:dyDescent="0.25">
      <c r="A61" s="13"/>
      <c r="B61" s="653"/>
      <c r="C61" s="631"/>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c r="BG61" s="13"/>
      <c r="BH61" s="13"/>
      <c r="BI61" s="13"/>
      <c r="BJ61" s="13"/>
      <c r="BK61" s="13"/>
    </row>
    <row r="62" spans="1:63" s="535" customFormat="1" x14ac:dyDescent="0.25">
      <c r="A62" s="13"/>
      <c r="B62" s="653"/>
      <c r="C62" s="631"/>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c r="BI62" s="13"/>
      <c r="BJ62" s="13"/>
      <c r="BK62" s="13"/>
    </row>
    <row r="63" spans="1:63" ht="26.25" x14ac:dyDescent="0.25">
      <c r="A63" s="2591" t="s">
        <v>1364</v>
      </c>
      <c r="B63" s="2591"/>
      <c r="C63" s="2591"/>
    </row>
    <row r="64" spans="1:63" x14ac:dyDescent="0.25">
      <c r="A64" s="2592"/>
      <c r="B64" s="2592"/>
      <c r="C64" s="2592"/>
    </row>
    <row r="65" spans="1:63" ht="18" x14ac:dyDescent="0.25">
      <c r="A65" s="970" t="s">
        <v>1359</v>
      </c>
      <c r="B65" s="1068" t="s">
        <v>1691</v>
      </c>
      <c r="C65" s="1069" t="s">
        <v>1375</v>
      </c>
    </row>
    <row r="66" spans="1:63" x14ac:dyDescent="0.25">
      <c r="A66" s="1830" t="s">
        <v>1365</v>
      </c>
      <c r="B66" s="1831">
        <f>RESIDENCIAL!BF28+RESIDENCIAL!BF42+INSTITUCIONAL!BF28+INSTITUCIONAL!BF42+TRANSPORTE!BF24+TRANSPORTE!BF53+TRANSPORTE!BF39+INDUSTRIA!BF28+INDUSTRIA!BF57+AGROPECUARIO!BF28</f>
        <v>19296824.907280516</v>
      </c>
      <c r="C66" s="1832">
        <f>IFERROR(B66/$B$70,0)</f>
        <v>0.88904070031227878</v>
      </c>
    </row>
    <row r="67" spans="1:63" x14ac:dyDescent="0.25">
      <c r="A67" s="1830" t="s">
        <v>1362</v>
      </c>
      <c r="B67" s="1831">
        <f>RESIDENCIAL!BF35+INSTITUCIONAL!BF35+TRANSPORTE!BF31+TRANSPORTE!BF60+INDUSTRIA!BF41+INDUSTRIA!BF52+AGROPECUARIO!BF39</f>
        <v>2308521.6480946713</v>
      </c>
      <c r="C67" s="1832">
        <f>IFERROR(B67/$B$70,0)</f>
        <v>0.10635789631556444</v>
      </c>
    </row>
    <row r="68" spans="1:63" x14ac:dyDescent="0.25">
      <c r="A68" s="1830" t="s">
        <v>1363</v>
      </c>
      <c r="B68" s="1833">
        <f>AGROPECUARIO!BF76+'CAMBIO DE USO DE LA TIERRA'!K74-'TIERRAS PERMANENTES'!H80</f>
        <v>51762.570500940179</v>
      </c>
      <c r="C68" s="1832">
        <f>IFERROR(B68/$B$70,0)</f>
        <v>2.3847981286681521E-3</v>
      </c>
    </row>
    <row r="69" spans="1:63" x14ac:dyDescent="0.25">
      <c r="A69" s="1830" t="s">
        <v>1366</v>
      </c>
      <c r="B69" s="1831">
        <f>RESIDUOS!BF78</f>
        <v>48111.906751999995</v>
      </c>
      <c r="C69" s="1832">
        <f>IFERROR(B69/$B$70,0)</f>
        <v>2.2166052434884819E-3</v>
      </c>
    </row>
    <row r="70" spans="1:63" ht="26.25" x14ac:dyDescent="0.25">
      <c r="A70" s="1070" t="s">
        <v>1367</v>
      </c>
      <c r="B70" s="1071">
        <f>SUM(B66:B69)</f>
        <v>21705221.03262813</v>
      </c>
      <c r="C70" s="1072">
        <f>IFERROR(B70/$B$70,0)</f>
        <v>1</v>
      </c>
    </row>
    <row r="71" spans="1:63" s="535" customFormat="1" x14ac:dyDescent="0.25">
      <c r="A71" s="1838"/>
      <c r="B71" s="1837"/>
      <c r="C71" s="1006"/>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c r="BI71" s="13"/>
      <c r="BJ71" s="13"/>
      <c r="BK71" s="13"/>
    </row>
    <row r="72" spans="1:63" s="535" customFormat="1" x14ac:dyDescent="0.25">
      <c r="A72" s="1838"/>
      <c r="B72" s="1837"/>
      <c r="C72" s="1006"/>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c r="BI72" s="13"/>
      <c r="BJ72" s="13"/>
      <c r="BK72" s="13"/>
    </row>
    <row r="73" spans="1:63" s="535" customFormat="1" x14ac:dyDescent="0.25">
      <c r="A73" s="1838"/>
      <c r="B73" s="1837"/>
      <c r="C73" s="1006"/>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c r="BI73" s="13"/>
      <c r="BJ73" s="13"/>
      <c r="BK73" s="13"/>
    </row>
    <row r="74" spans="1:63" s="535" customFormat="1" x14ac:dyDescent="0.25">
      <c r="A74" s="1838"/>
      <c r="B74" s="1837"/>
      <c r="C74" s="1006"/>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c r="BI74" s="13"/>
      <c r="BJ74" s="13"/>
      <c r="BK74" s="13"/>
    </row>
    <row r="75" spans="1:63" s="535" customFormat="1" x14ac:dyDescent="0.25">
      <c r="A75" s="1838"/>
      <c r="B75" s="1837"/>
      <c r="C75" s="1006"/>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13"/>
      <c r="BI75" s="13"/>
      <c r="BJ75" s="13"/>
      <c r="BK75" s="13"/>
    </row>
    <row r="76" spans="1:63" s="535" customFormat="1" x14ac:dyDescent="0.25">
      <c r="A76" s="1838"/>
      <c r="B76" s="1837"/>
      <c r="C76" s="1006"/>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H76" s="13"/>
      <c r="BI76" s="13"/>
      <c r="BJ76" s="13"/>
      <c r="BK76" s="13"/>
    </row>
    <row r="77" spans="1:63" s="535" customFormat="1" x14ac:dyDescent="0.25">
      <c r="A77" s="1838"/>
      <c r="B77" s="1837"/>
      <c r="C77" s="1006"/>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c r="BI77" s="13"/>
      <c r="BJ77" s="13"/>
      <c r="BK77" s="13"/>
    </row>
    <row r="78" spans="1:63" ht="26.25" customHeight="1" x14ac:dyDescent="0.25">
      <c r="A78" s="2593" t="s">
        <v>1358</v>
      </c>
      <c r="B78" s="2593"/>
      <c r="C78" s="2593"/>
      <c r="D78" s="2593"/>
    </row>
    <row r="79" spans="1:63" x14ac:dyDescent="0.25">
      <c r="A79" s="2590"/>
      <c r="B79" s="2590"/>
      <c r="C79" s="2590"/>
      <c r="D79" s="2590"/>
    </row>
    <row r="80" spans="1:63" ht="18" x14ac:dyDescent="0.25">
      <c r="A80" s="1102" t="s">
        <v>1359</v>
      </c>
      <c r="B80" s="1103" t="s">
        <v>174</v>
      </c>
      <c r="C80" s="1103" t="s">
        <v>1368</v>
      </c>
      <c r="D80" s="1103" t="s">
        <v>1375</v>
      </c>
    </row>
    <row r="81" spans="1:63" x14ac:dyDescent="0.25">
      <c r="A81" s="1830" t="s">
        <v>1360</v>
      </c>
      <c r="B81" s="1839">
        <v>1</v>
      </c>
      <c r="C81" s="1831">
        <f>RESIDENCIAL!BF28+INSTITUCIONAL!BF28+INDUSTRIA!BF28+AGROPECUARIO!BF28</f>
        <v>19295856.50593552</v>
      </c>
      <c r="D81" s="1840">
        <f t="shared" ref="D81:D90" si="3">IFERROR(C81/$C$87,0)</f>
        <v>0.9974628860994057</v>
      </c>
    </row>
    <row r="82" spans="1:63" x14ac:dyDescent="0.25">
      <c r="A82" s="1830" t="s">
        <v>1295</v>
      </c>
      <c r="B82" s="1839">
        <v>1</v>
      </c>
      <c r="C82" s="1831">
        <f>TRANSPORTE!BF24</f>
        <v>0</v>
      </c>
      <c r="D82" s="1840">
        <f t="shared" si="3"/>
        <v>0</v>
      </c>
    </row>
    <row r="83" spans="1:63" x14ac:dyDescent="0.25">
      <c r="A83" s="1830" t="s">
        <v>1187</v>
      </c>
      <c r="B83" s="1839">
        <v>1</v>
      </c>
      <c r="C83" s="1831">
        <f>RESIDUOS!BF43</f>
        <v>48111.906751999995</v>
      </c>
      <c r="D83" s="1840">
        <f t="shared" si="3"/>
        <v>2.4870542206734091E-3</v>
      </c>
    </row>
    <row r="84" spans="1:63" x14ac:dyDescent="0.25">
      <c r="A84" s="1830" t="s">
        <v>1360</v>
      </c>
      <c r="B84" s="1839">
        <v>2</v>
      </c>
      <c r="C84" s="1831">
        <f>RESIDENCIAL!BF42+INSTITUCIONAL!BF42+INDUSTRIA!BF58+TRANSPORTE!BF39</f>
        <v>968.40134499999999</v>
      </c>
      <c r="D84" s="1840">
        <f t="shared" si="3"/>
        <v>5.0059679920874E-5</v>
      </c>
    </row>
    <row r="85" spans="1:63" x14ac:dyDescent="0.25">
      <c r="A85" s="1830" t="s">
        <v>1295</v>
      </c>
      <c r="B85" s="1839">
        <v>3</v>
      </c>
      <c r="C85" s="1831">
        <f>TRANSPORTE!BF53</f>
        <v>0</v>
      </c>
      <c r="D85" s="1840">
        <f t="shared" si="3"/>
        <v>0</v>
      </c>
    </row>
    <row r="86" spans="1:63" x14ac:dyDescent="0.25">
      <c r="A86" s="1830" t="s">
        <v>1187</v>
      </c>
      <c r="B86" s="1839">
        <v>3</v>
      </c>
      <c r="C86" s="1831">
        <f>RESIDUOS!BF76</f>
        <v>0</v>
      </c>
      <c r="D86" s="1840">
        <f t="shared" si="3"/>
        <v>0</v>
      </c>
    </row>
    <row r="87" spans="1:63" ht="26.25" x14ac:dyDescent="0.25">
      <c r="A87" s="2583" t="s">
        <v>1370</v>
      </c>
      <c r="B87" s="2583"/>
      <c r="C87" s="1104">
        <f>SUM(C81:C86)</f>
        <v>19344936.814032521</v>
      </c>
      <c r="D87" s="1104">
        <f t="shared" si="3"/>
        <v>1</v>
      </c>
    </row>
    <row r="88" spans="1:63" x14ac:dyDescent="0.25">
      <c r="A88" s="2586" t="s">
        <v>1373</v>
      </c>
      <c r="B88" s="2586"/>
      <c r="C88" s="1841">
        <f>B14-C87</f>
        <v>2360288.099108547</v>
      </c>
      <c r="D88" s="1841">
        <f t="shared" si="3"/>
        <v>0.1220106388456348</v>
      </c>
    </row>
    <row r="89" spans="1:63" x14ac:dyDescent="0.25">
      <c r="A89" s="2585" t="s">
        <v>1374</v>
      </c>
      <c r="B89" s="2585"/>
      <c r="C89" s="1842">
        <f>B16</f>
        <v>-3.8805129326753445</v>
      </c>
      <c r="D89" s="1842">
        <f t="shared" si="3"/>
        <v>-2.0059579258281575E-7</v>
      </c>
    </row>
    <row r="90" spans="1:63" ht="26.25" x14ac:dyDescent="0.25">
      <c r="A90" s="2583" t="s">
        <v>1372</v>
      </c>
      <c r="B90" s="2583"/>
      <c r="C90" s="1104">
        <f>C87+C88+C89</f>
        <v>21705221.032628134</v>
      </c>
      <c r="D90" s="1104">
        <f t="shared" si="3"/>
        <v>1.1220104382498421</v>
      </c>
    </row>
    <row r="91" spans="1:63" s="535" customFormat="1" x14ac:dyDescent="0.25">
      <c r="A91" s="1828"/>
      <c r="B91" s="1843"/>
      <c r="C91" s="631"/>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row>
    <row r="92" spans="1:63" s="535" customFormat="1" x14ac:dyDescent="0.25">
      <c r="B92" s="1837"/>
      <c r="C92" s="1006"/>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row>
    <row r="93" spans="1:63" s="535" customFormat="1" ht="15.75" thickBot="1" x14ac:dyDescent="0.3">
      <c r="B93" s="1837"/>
      <c r="C93" s="1006"/>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row>
    <row r="94" spans="1:63" ht="26.25" customHeight="1" x14ac:dyDescent="0.25">
      <c r="A94" s="2594" t="s">
        <v>1361</v>
      </c>
      <c r="B94" s="2595"/>
      <c r="C94" s="2595"/>
      <c r="D94" s="2596"/>
    </row>
    <row r="95" spans="1:63" x14ac:dyDescent="0.25">
      <c r="A95" s="2590"/>
      <c r="B95" s="2590"/>
      <c r="C95" s="2590"/>
      <c r="D95" s="2590"/>
    </row>
    <row r="96" spans="1:63" ht="18" x14ac:dyDescent="0.25">
      <c r="A96" s="1073" t="s">
        <v>1359</v>
      </c>
      <c r="B96" s="1074" t="s">
        <v>174</v>
      </c>
      <c r="C96" s="1075" t="s">
        <v>1368</v>
      </c>
      <c r="D96" s="1075" t="s">
        <v>1375</v>
      </c>
    </row>
    <row r="97" spans="1:63" x14ac:dyDescent="0.25">
      <c r="A97" s="1830" t="s">
        <v>1360</v>
      </c>
      <c r="B97" s="1839">
        <v>1</v>
      </c>
      <c r="C97" s="1831">
        <f>C81</f>
        <v>19295856.50593552</v>
      </c>
      <c r="D97" s="1831">
        <f t="shared" ref="D97:D105" si="4">IFERROR(C97/$C$105,0)</f>
        <v>0.88899608425683552</v>
      </c>
    </row>
    <row r="98" spans="1:63" x14ac:dyDescent="0.25">
      <c r="A98" s="1830" t="s">
        <v>1295</v>
      </c>
      <c r="B98" s="1839">
        <v>1</v>
      </c>
      <c r="C98" s="1831">
        <f>C82</f>
        <v>0</v>
      </c>
      <c r="D98" s="1831">
        <f t="shared" si="4"/>
        <v>0</v>
      </c>
    </row>
    <row r="99" spans="1:63" x14ac:dyDescent="0.25">
      <c r="A99" s="1830" t="s">
        <v>1187</v>
      </c>
      <c r="B99" s="1839">
        <v>1</v>
      </c>
      <c r="C99" s="1831">
        <f>C83</f>
        <v>48111.906751999995</v>
      </c>
      <c r="D99" s="1831">
        <f t="shared" si="4"/>
        <v>2.2166052434884815E-3</v>
      </c>
    </row>
    <row r="100" spans="1:63" x14ac:dyDescent="0.25">
      <c r="A100" s="1830" t="s">
        <v>1362</v>
      </c>
      <c r="B100" s="1839">
        <v>1</v>
      </c>
      <c r="C100" s="1831">
        <f>B67</f>
        <v>2308521.6480946713</v>
      </c>
      <c r="D100" s="1831">
        <f t="shared" si="4"/>
        <v>0.10635789631556443</v>
      </c>
    </row>
    <row r="101" spans="1:63" x14ac:dyDescent="0.25">
      <c r="A101" s="1830" t="s">
        <v>1363</v>
      </c>
      <c r="B101" s="1839">
        <v>1</v>
      </c>
      <c r="C101" s="1833">
        <f>B68</f>
        <v>51762.570500940179</v>
      </c>
      <c r="D101" s="1833">
        <f t="shared" si="4"/>
        <v>2.3847981286681517E-3</v>
      </c>
    </row>
    <row r="102" spans="1:63" x14ac:dyDescent="0.25">
      <c r="A102" s="1830" t="s">
        <v>1360</v>
      </c>
      <c r="B102" s="1839">
        <v>2</v>
      </c>
      <c r="C102" s="1831">
        <f>C84</f>
        <v>968.40134499999999</v>
      </c>
      <c r="D102" s="1831">
        <f t="shared" si="4"/>
        <v>4.4616055443262307E-5</v>
      </c>
    </row>
    <row r="103" spans="1:63" x14ac:dyDescent="0.25">
      <c r="A103" s="1830" t="s">
        <v>1295</v>
      </c>
      <c r="B103" s="1839">
        <v>3</v>
      </c>
      <c r="C103" s="1831">
        <f>C85</f>
        <v>0</v>
      </c>
      <c r="D103" s="1831">
        <f t="shared" si="4"/>
        <v>0</v>
      </c>
    </row>
    <row r="104" spans="1:63" x14ac:dyDescent="0.25">
      <c r="A104" s="1830" t="s">
        <v>1187</v>
      </c>
      <c r="B104" s="1839">
        <v>3</v>
      </c>
      <c r="C104" s="1831">
        <f>C86</f>
        <v>0</v>
      </c>
      <c r="D104" s="1831">
        <f t="shared" si="4"/>
        <v>0</v>
      </c>
    </row>
    <row r="105" spans="1:63" ht="26.25" x14ac:dyDescent="0.25">
      <c r="A105" s="2584" t="s">
        <v>1371</v>
      </c>
      <c r="B105" s="2584"/>
      <c r="C105" s="1076">
        <f>SUM(C97:C104)</f>
        <v>21705221.032628134</v>
      </c>
      <c r="D105" s="1076">
        <f t="shared" si="4"/>
        <v>1</v>
      </c>
    </row>
    <row r="106" spans="1:63" s="535" customFormat="1" x14ac:dyDescent="0.25">
      <c r="B106" s="1837"/>
      <c r="C106" s="1006"/>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c r="BK106" s="13"/>
    </row>
    <row r="107" spans="1:63" s="535" customFormat="1" x14ac:dyDescent="0.25">
      <c r="B107" s="1837"/>
      <c r="C107" s="1006"/>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c r="BI107" s="13"/>
      <c r="BJ107" s="13"/>
      <c r="BK107" s="13"/>
    </row>
    <row r="108" spans="1:63" s="535" customFormat="1" x14ac:dyDescent="0.25">
      <c r="B108" s="1837"/>
      <c r="C108" s="1006"/>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row>
    <row r="109" spans="1:63" s="535" customFormat="1" x14ac:dyDescent="0.25">
      <c r="B109" s="1837"/>
      <c r="C109" s="1006"/>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row>
    <row r="110" spans="1:63" ht="15.6" customHeight="1" x14ac:dyDescent="0.25">
      <c r="A110" s="2501" t="s">
        <v>1815</v>
      </c>
      <c r="B110" s="2501"/>
      <c r="C110" s="2501"/>
      <c r="D110" s="2501"/>
      <c r="E110" s="2501"/>
      <c r="F110" s="2501"/>
      <c r="G110" s="2501"/>
      <c r="H110" s="2501"/>
      <c r="I110" s="2501"/>
      <c r="J110" s="2501"/>
      <c r="K110" s="2501"/>
      <c r="L110" s="2501"/>
      <c r="M110" s="2501"/>
      <c r="N110" s="2501"/>
      <c r="O110" s="2501"/>
      <c r="P110" s="2501"/>
      <c r="Q110" s="2501"/>
      <c r="R110" s="2501"/>
    </row>
    <row r="111" spans="1:63" ht="15.6" customHeight="1" x14ac:dyDescent="0.25">
      <c r="A111" s="2501"/>
      <c r="B111" s="2501"/>
      <c r="C111" s="2501"/>
      <c r="D111" s="2501"/>
      <c r="E111" s="2501"/>
      <c r="F111" s="2501"/>
      <c r="G111" s="2501"/>
      <c r="H111" s="2501"/>
      <c r="I111" s="2501"/>
      <c r="J111" s="2501"/>
      <c r="K111" s="2501"/>
      <c r="L111" s="2501"/>
      <c r="M111" s="2501"/>
      <c r="N111" s="2501"/>
      <c r="O111" s="2501"/>
      <c r="P111" s="2501"/>
      <c r="Q111" s="2501"/>
      <c r="R111" s="2501"/>
    </row>
    <row r="112" spans="1:63" ht="14.45" customHeight="1" x14ac:dyDescent="0.25">
      <c r="A112" s="2501"/>
      <c r="B112" s="2501"/>
      <c r="C112" s="2501"/>
      <c r="D112" s="2501"/>
      <c r="E112" s="2501"/>
      <c r="F112" s="2501"/>
      <c r="G112" s="2501"/>
      <c r="H112" s="2501"/>
      <c r="I112" s="2501"/>
      <c r="J112" s="2501"/>
      <c r="K112" s="2501"/>
      <c r="L112" s="2501"/>
      <c r="M112" s="2501"/>
      <c r="N112" s="2501"/>
      <c r="O112" s="2501"/>
      <c r="P112" s="2501"/>
      <c r="Q112" s="2501"/>
      <c r="R112" s="2501"/>
    </row>
    <row r="113" spans="1:63" ht="14.45" customHeight="1" x14ac:dyDescent="0.25">
      <c r="A113" s="2501"/>
      <c r="B113" s="2501"/>
      <c r="C113" s="2501"/>
      <c r="D113" s="2501"/>
      <c r="E113" s="2501"/>
      <c r="F113" s="2501"/>
      <c r="G113" s="2501"/>
      <c r="H113" s="2501"/>
      <c r="I113" s="2501"/>
      <c r="J113" s="2501"/>
      <c r="K113" s="2501"/>
      <c r="L113" s="2501"/>
      <c r="M113" s="2501"/>
      <c r="N113" s="2501"/>
      <c r="O113" s="2501"/>
      <c r="P113" s="2501"/>
      <c r="Q113" s="2501"/>
      <c r="R113" s="2501"/>
    </row>
    <row r="114" spans="1:63" ht="14.45" customHeight="1" x14ac:dyDescent="0.25">
      <c r="A114" s="2501"/>
      <c r="B114" s="2501"/>
      <c r="C114" s="2501"/>
      <c r="D114" s="2501"/>
      <c r="E114" s="2501"/>
      <c r="F114" s="2501"/>
      <c r="G114" s="2501"/>
      <c r="H114" s="2501"/>
      <c r="I114" s="2501"/>
      <c r="J114" s="2501"/>
      <c r="K114" s="2501"/>
      <c r="L114" s="2501"/>
      <c r="M114" s="2501"/>
      <c r="N114" s="2501"/>
      <c r="O114" s="2501"/>
      <c r="P114" s="2501"/>
      <c r="Q114" s="2501"/>
      <c r="R114" s="2501"/>
    </row>
    <row r="115" spans="1:63" ht="14.45" customHeight="1" x14ac:dyDescent="0.25">
      <c r="A115" s="2501"/>
      <c r="B115" s="2501"/>
      <c r="C115" s="2501"/>
      <c r="D115" s="2501"/>
      <c r="E115" s="2501"/>
      <c r="F115" s="2501"/>
      <c r="G115" s="2501"/>
      <c r="H115" s="2501"/>
      <c r="I115" s="2501"/>
      <c r="J115" s="2501"/>
      <c r="K115" s="2501"/>
      <c r="L115" s="2501"/>
      <c r="M115" s="2501"/>
      <c r="N115" s="2501"/>
      <c r="O115" s="2501"/>
      <c r="P115" s="2501"/>
      <c r="Q115" s="2501"/>
      <c r="R115" s="2501"/>
    </row>
    <row r="116" spans="1:63" ht="14.45" customHeight="1" x14ac:dyDescent="0.25">
      <c r="A116" s="2501"/>
      <c r="B116" s="2501"/>
      <c r="C116" s="2501"/>
      <c r="D116" s="2501"/>
      <c r="E116" s="2501"/>
      <c r="F116" s="2501"/>
      <c r="G116" s="2501"/>
      <c r="H116" s="2501"/>
      <c r="I116" s="2501"/>
      <c r="J116" s="2501"/>
      <c r="K116" s="2501"/>
      <c r="L116" s="2501"/>
      <c r="M116" s="2501"/>
      <c r="N116" s="2501"/>
      <c r="O116" s="2501"/>
      <c r="P116" s="2501"/>
      <c r="Q116" s="2501"/>
      <c r="R116" s="2501"/>
    </row>
    <row r="117" spans="1:63" ht="14.45" customHeight="1" x14ac:dyDescent="0.25">
      <c r="A117" s="2501"/>
      <c r="B117" s="2501"/>
      <c r="C117" s="2501"/>
      <c r="D117" s="2501"/>
      <c r="E117" s="2501"/>
      <c r="F117" s="2501"/>
      <c r="G117" s="2501"/>
      <c r="H117" s="2501"/>
      <c r="I117" s="2501"/>
      <c r="J117" s="2501"/>
      <c r="K117" s="2501"/>
      <c r="L117" s="2501"/>
      <c r="M117" s="2501"/>
      <c r="N117" s="2501"/>
      <c r="O117" s="2501"/>
      <c r="P117" s="2501"/>
      <c r="Q117" s="2501"/>
      <c r="R117" s="2501"/>
    </row>
    <row r="118" spans="1:63" ht="14.45" customHeight="1" x14ac:dyDescent="0.25">
      <c r="A118" s="2501"/>
      <c r="B118" s="2501"/>
      <c r="C118" s="2501"/>
      <c r="D118" s="2501"/>
      <c r="E118" s="2501"/>
      <c r="F118" s="2501"/>
      <c r="G118" s="2501"/>
      <c r="H118" s="2501"/>
      <c r="I118" s="2501"/>
      <c r="J118" s="2501"/>
      <c r="K118" s="2501"/>
      <c r="L118" s="2501"/>
      <c r="M118" s="2501"/>
      <c r="N118" s="2501"/>
      <c r="O118" s="2501"/>
      <c r="P118" s="2501"/>
      <c r="Q118" s="2501"/>
      <c r="R118" s="2501"/>
    </row>
    <row r="119" spans="1:63" ht="14.45" customHeight="1" x14ac:dyDescent="0.25">
      <c r="A119" s="2501"/>
      <c r="B119" s="2501"/>
      <c r="C119" s="2501"/>
      <c r="D119" s="2501"/>
      <c r="E119" s="2501"/>
      <c r="F119" s="2501"/>
      <c r="G119" s="2501"/>
      <c r="H119" s="2501"/>
      <c r="I119" s="2501"/>
      <c r="J119" s="2501"/>
      <c r="K119" s="2501"/>
      <c r="L119" s="2501"/>
      <c r="M119" s="2501"/>
      <c r="N119" s="2501"/>
      <c r="O119" s="2501"/>
      <c r="P119" s="2501"/>
      <c r="Q119" s="2501"/>
      <c r="R119" s="2501"/>
    </row>
    <row r="120" spans="1:63" ht="14.45" customHeight="1" x14ac:dyDescent="0.25">
      <c r="A120" s="2501"/>
      <c r="B120" s="2501"/>
      <c r="C120" s="2501"/>
      <c r="D120" s="2501"/>
      <c r="E120" s="2501"/>
      <c r="F120" s="2501"/>
      <c r="G120" s="2501"/>
      <c r="H120" s="2501"/>
      <c r="I120" s="2501"/>
      <c r="J120" s="2501"/>
      <c r="K120" s="2501"/>
      <c r="L120" s="2501"/>
      <c r="M120" s="2501"/>
      <c r="N120" s="2501"/>
      <c r="O120" s="2501"/>
      <c r="P120" s="2501"/>
      <c r="Q120" s="2501"/>
      <c r="R120" s="2501"/>
    </row>
    <row r="121" spans="1:63" x14ac:dyDescent="0.25">
      <c r="A121" s="2501"/>
      <c r="B121" s="2501"/>
      <c r="C121" s="2501"/>
      <c r="D121" s="2501"/>
      <c r="E121" s="2501"/>
      <c r="F121" s="2501"/>
      <c r="G121" s="2501"/>
      <c r="H121" s="2501"/>
      <c r="I121" s="2501"/>
      <c r="J121" s="2501"/>
      <c r="K121" s="2501"/>
      <c r="L121" s="2501"/>
      <c r="M121" s="2501"/>
      <c r="N121" s="2501"/>
      <c r="O121" s="2501"/>
      <c r="P121" s="2501"/>
      <c r="Q121" s="2501"/>
      <c r="R121" s="2501"/>
    </row>
    <row r="122" spans="1:63" s="535" customFormat="1" x14ac:dyDescent="0.25">
      <c r="B122" s="1837"/>
      <c r="C122" s="1006"/>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c r="BG122" s="13"/>
      <c r="BH122" s="13"/>
      <c r="BI122" s="13"/>
      <c r="BJ122" s="13"/>
      <c r="BK122" s="13"/>
    </row>
    <row r="123" spans="1:63" s="535" customFormat="1" x14ac:dyDescent="0.25">
      <c r="B123" s="1837"/>
      <c r="C123" s="1006"/>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c r="BG123" s="13"/>
      <c r="BH123" s="13"/>
      <c r="BI123" s="13"/>
      <c r="BJ123" s="13"/>
      <c r="BK123" s="13"/>
    </row>
    <row r="124" spans="1:63" s="535" customFormat="1" x14ac:dyDescent="0.25">
      <c r="B124" s="1837"/>
      <c r="C124" s="1006"/>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c r="BI124" s="13"/>
      <c r="BJ124" s="13"/>
      <c r="BK124" s="13"/>
    </row>
    <row r="125" spans="1:63" s="535" customFormat="1" x14ac:dyDescent="0.25">
      <c r="B125" s="1837"/>
      <c r="C125" s="1006"/>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c r="BI125" s="13"/>
      <c r="BJ125" s="13"/>
      <c r="BK125" s="13"/>
    </row>
    <row r="126" spans="1:63" s="535" customFormat="1" x14ac:dyDescent="0.25">
      <c r="B126" s="1837"/>
      <c r="C126" s="1006"/>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c r="BG126" s="13"/>
      <c r="BH126" s="13"/>
      <c r="BI126" s="13"/>
      <c r="BJ126" s="13"/>
      <c r="BK126" s="13"/>
    </row>
    <row r="127" spans="1:63" s="535" customFormat="1" x14ac:dyDescent="0.25">
      <c r="B127" s="1837"/>
      <c r="C127" s="1006"/>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c r="BG127" s="13"/>
      <c r="BH127" s="13"/>
      <c r="BI127" s="13"/>
      <c r="BJ127" s="13"/>
      <c r="BK127" s="13"/>
    </row>
    <row r="128" spans="1:63" s="535" customFormat="1" x14ac:dyDescent="0.25">
      <c r="B128" s="1837"/>
      <c r="C128" s="1006"/>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c r="BG128" s="13"/>
      <c r="BH128" s="13"/>
      <c r="BI128" s="13"/>
      <c r="BJ128" s="13"/>
      <c r="BK128" s="13"/>
    </row>
    <row r="129" spans="2:63" s="535" customFormat="1" x14ac:dyDescent="0.25">
      <c r="B129" s="1837"/>
      <c r="C129" s="1006"/>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c r="BI129" s="13"/>
      <c r="BJ129" s="13"/>
      <c r="BK129" s="13"/>
    </row>
    <row r="130" spans="2:63" s="535" customFormat="1" x14ac:dyDescent="0.25">
      <c r="B130" s="1837"/>
      <c r="C130" s="1006"/>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c r="BI130" s="13"/>
      <c r="BJ130" s="13"/>
      <c r="BK130" s="13"/>
    </row>
    <row r="131" spans="2:63" s="535" customFormat="1" x14ac:dyDescent="0.25">
      <c r="B131" s="1837"/>
      <c r="C131" s="1006"/>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c r="BI131" s="13"/>
      <c r="BJ131" s="13"/>
      <c r="BK131" s="13"/>
    </row>
    <row r="132" spans="2:63" s="535" customFormat="1" x14ac:dyDescent="0.25">
      <c r="B132" s="1837"/>
      <c r="C132" s="1006"/>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c r="BI132" s="13"/>
      <c r="BJ132" s="13"/>
      <c r="BK132" s="13"/>
    </row>
    <row r="133" spans="2:63" s="535" customFormat="1" x14ac:dyDescent="0.25">
      <c r="B133" s="1837"/>
      <c r="C133" s="1006"/>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c r="BI133" s="13"/>
      <c r="BJ133" s="13"/>
      <c r="BK133" s="13"/>
    </row>
    <row r="134" spans="2:63" s="535" customFormat="1" x14ac:dyDescent="0.25">
      <c r="B134" s="1837"/>
      <c r="C134" s="1006"/>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row>
    <row r="135" spans="2:63" s="535" customFormat="1" x14ac:dyDescent="0.25">
      <c r="B135" s="1837"/>
      <c r="C135" s="1006"/>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row>
    <row r="136" spans="2:63" s="535" customFormat="1" x14ac:dyDescent="0.25">
      <c r="B136" s="1837"/>
      <c r="C136" s="1006"/>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row>
    <row r="137" spans="2:63" s="535" customFormat="1" x14ac:dyDescent="0.25">
      <c r="B137" s="1837"/>
      <c r="C137" s="1006"/>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c r="BI137" s="13"/>
      <c r="BJ137" s="13"/>
      <c r="BK137" s="13"/>
    </row>
    <row r="138" spans="2:63" s="535" customFormat="1" x14ac:dyDescent="0.25">
      <c r="B138" s="1837"/>
      <c r="C138" s="1006"/>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c r="BG138" s="13"/>
      <c r="BH138" s="13"/>
      <c r="BI138" s="13"/>
      <c r="BJ138" s="13"/>
      <c r="BK138" s="13"/>
    </row>
    <row r="139" spans="2:63" s="535" customFormat="1" x14ac:dyDescent="0.25">
      <c r="B139" s="1837"/>
      <c r="C139" s="1006"/>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c r="BG139" s="13"/>
      <c r="BH139" s="13"/>
      <c r="BI139" s="13"/>
      <c r="BJ139" s="13"/>
      <c r="BK139" s="13"/>
    </row>
    <row r="140" spans="2:63" s="535" customFormat="1" x14ac:dyDescent="0.25">
      <c r="B140" s="1837"/>
      <c r="C140" s="1006"/>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c r="BG140" s="13"/>
      <c r="BH140" s="13"/>
      <c r="BI140" s="13"/>
      <c r="BJ140" s="13"/>
      <c r="BK140" s="13"/>
    </row>
    <row r="141" spans="2:63" s="535" customFormat="1" x14ac:dyDescent="0.25">
      <c r="B141" s="1837"/>
      <c r="C141" s="1006"/>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c r="BG141" s="13"/>
      <c r="BH141" s="13"/>
      <c r="BI141" s="13"/>
      <c r="BJ141" s="13"/>
      <c r="BK141" s="13"/>
    </row>
    <row r="142" spans="2:63" s="535" customFormat="1" x14ac:dyDescent="0.25">
      <c r="B142" s="1837"/>
      <c r="C142" s="1006"/>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c r="BG142" s="13"/>
      <c r="BH142" s="13"/>
      <c r="BI142" s="13"/>
      <c r="BJ142" s="13"/>
      <c r="BK142" s="13"/>
    </row>
    <row r="143" spans="2:63" s="535" customFormat="1" x14ac:dyDescent="0.25">
      <c r="B143" s="1837"/>
      <c r="C143" s="1006"/>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c r="BG143" s="13"/>
      <c r="BH143" s="13"/>
      <c r="BI143" s="13"/>
      <c r="BJ143" s="13"/>
      <c r="BK143" s="13"/>
    </row>
    <row r="144" spans="2:63" s="535" customFormat="1" x14ac:dyDescent="0.25">
      <c r="B144" s="1837"/>
      <c r="C144" s="1006"/>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c r="BG144" s="13"/>
      <c r="BH144" s="13"/>
      <c r="BI144" s="13"/>
      <c r="BJ144" s="13"/>
      <c r="BK144" s="13"/>
    </row>
    <row r="145" spans="2:63" s="535" customFormat="1" x14ac:dyDescent="0.25">
      <c r="B145" s="1837"/>
      <c r="C145" s="1006"/>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c r="BG145" s="13"/>
      <c r="BH145" s="13"/>
      <c r="BI145" s="13"/>
      <c r="BJ145" s="13"/>
      <c r="BK145" s="13"/>
    </row>
    <row r="146" spans="2:63" s="535" customFormat="1" x14ac:dyDescent="0.25">
      <c r="B146" s="1837"/>
      <c r="C146" s="1006"/>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c r="BG146" s="13"/>
      <c r="BH146" s="13"/>
      <c r="BI146" s="13"/>
      <c r="BJ146" s="13"/>
      <c r="BK146" s="13"/>
    </row>
    <row r="147" spans="2:63" s="535" customFormat="1" x14ac:dyDescent="0.25">
      <c r="B147" s="1837"/>
      <c r="C147" s="1006"/>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c r="BG147" s="13"/>
      <c r="BH147" s="13"/>
      <c r="BI147" s="13"/>
      <c r="BJ147" s="13"/>
      <c r="BK147" s="13"/>
    </row>
    <row r="148" spans="2:63" s="535" customFormat="1" x14ac:dyDescent="0.25">
      <c r="B148" s="1837"/>
      <c r="C148" s="1006"/>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c r="BG148" s="13"/>
      <c r="BH148" s="13"/>
      <c r="BI148" s="13"/>
      <c r="BJ148" s="13"/>
      <c r="BK148" s="13"/>
    </row>
    <row r="149" spans="2:63" s="535" customFormat="1" x14ac:dyDescent="0.25">
      <c r="B149" s="1837"/>
      <c r="C149" s="1006"/>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c r="BG149" s="13"/>
      <c r="BH149" s="13"/>
      <c r="BI149" s="13"/>
      <c r="BJ149" s="13"/>
      <c r="BK149" s="13"/>
    </row>
    <row r="150" spans="2:63" s="535" customFormat="1" x14ac:dyDescent="0.25">
      <c r="B150" s="1837"/>
      <c r="C150" s="1006"/>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c r="BG150" s="13"/>
      <c r="BH150" s="13"/>
      <c r="BI150" s="13"/>
      <c r="BJ150" s="13"/>
      <c r="BK150" s="13"/>
    </row>
    <row r="151" spans="2:63" s="535" customFormat="1" x14ac:dyDescent="0.25">
      <c r="B151" s="1837"/>
      <c r="C151" s="1006"/>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c r="BG151" s="13"/>
      <c r="BH151" s="13"/>
      <c r="BI151" s="13"/>
      <c r="BJ151" s="13"/>
      <c r="BK151" s="13"/>
    </row>
    <row r="152" spans="2:63" s="535" customFormat="1" x14ac:dyDescent="0.25">
      <c r="B152" s="1837"/>
      <c r="C152" s="1006"/>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c r="BG152" s="13"/>
      <c r="BH152" s="13"/>
      <c r="BI152" s="13"/>
      <c r="BJ152" s="13"/>
      <c r="BK152" s="13"/>
    </row>
    <row r="153" spans="2:63" s="535" customFormat="1" x14ac:dyDescent="0.25">
      <c r="B153" s="1837"/>
      <c r="C153" s="1006"/>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c r="BG153" s="13"/>
      <c r="BH153" s="13"/>
      <c r="BI153" s="13"/>
      <c r="BJ153" s="13"/>
      <c r="BK153" s="13"/>
    </row>
    <row r="154" spans="2:63" s="535" customFormat="1" x14ac:dyDescent="0.25">
      <c r="B154" s="1837"/>
      <c r="C154" s="1006"/>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c r="BG154" s="13"/>
      <c r="BH154" s="13"/>
      <c r="BI154" s="13"/>
      <c r="BJ154" s="13"/>
      <c r="BK154" s="13"/>
    </row>
    <row r="155" spans="2:63" s="535" customFormat="1" x14ac:dyDescent="0.25">
      <c r="B155" s="1837"/>
      <c r="C155" s="1006"/>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c r="BG155" s="13"/>
      <c r="BH155" s="13"/>
      <c r="BI155" s="13"/>
      <c r="BJ155" s="13"/>
      <c r="BK155" s="13"/>
    </row>
    <row r="156" spans="2:63" s="535" customFormat="1" x14ac:dyDescent="0.25">
      <c r="B156" s="1837"/>
      <c r="C156" s="1006"/>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c r="BG156" s="13"/>
      <c r="BH156" s="13"/>
      <c r="BI156" s="13"/>
      <c r="BJ156" s="13"/>
      <c r="BK156" s="13"/>
    </row>
    <row r="157" spans="2:63" s="535" customFormat="1" x14ac:dyDescent="0.25">
      <c r="B157" s="1837"/>
      <c r="C157" s="1006"/>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3"/>
      <c r="BH157" s="13"/>
      <c r="BI157" s="13"/>
      <c r="BJ157" s="13"/>
      <c r="BK157" s="13"/>
    </row>
    <row r="158" spans="2:63" s="535" customFormat="1" x14ac:dyDescent="0.25">
      <c r="B158" s="1837"/>
      <c r="C158" s="1006"/>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3"/>
      <c r="BH158" s="13"/>
      <c r="BI158" s="13"/>
      <c r="BJ158" s="13"/>
      <c r="BK158" s="13"/>
    </row>
    <row r="159" spans="2:63" s="535" customFormat="1" x14ac:dyDescent="0.25">
      <c r="B159" s="1837"/>
      <c r="C159" s="1006"/>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c r="BI159" s="13"/>
      <c r="BJ159" s="13"/>
      <c r="BK159" s="13"/>
    </row>
    <row r="160" spans="2:63" s="535" customFormat="1" x14ac:dyDescent="0.25">
      <c r="B160" s="1837"/>
      <c r="C160" s="1006"/>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c r="BI160" s="13"/>
      <c r="BJ160" s="13"/>
      <c r="BK160" s="13"/>
    </row>
    <row r="161" spans="2:63" s="535" customFormat="1" x14ac:dyDescent="0.25">
      <c r="B161" s="1837"/>
      <c r="C161" s="1006"/>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c r="BI161" s="13"/>
      <c r="BJ161" s="13"/>
      <c r="BK161" s="13"/>
    </row>
    <row r="162" spans="2:63" s="535" customFormat="1" x14ac:dyDescent="0.25">
      <c r="B162" s="1837"/>
      <c r="C162" s="1006"/>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c r="BI162" s="13"/>
      <c r="BJ162" s="13"/>
      <c r="BK162" s="13"/>
    </row>
    <row r="163" spans="2:63" s="535" customFormat="1" x14ac:dyDescent="0.25">
      <c r="B163" s="1837"/>
      <c r="C163" s="1006"/>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row>
    <row r="164" spans="2:63" s="535" customFormat="1" x14ac:dyDescent="0.25">
      <c r="B164" s="1837"/>
      <c r="C164" s="1006"/>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row>
    <row r="165" spans="2:63" s="535" customFormat="1" x14ac:dyDescent="0.25">
      <c r="B165" s="1837"/>
      <c r="C165" s="1006"/>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row>
    <row r="166" spans="2:63" s="535" customFormat="1" x14ac:dyDescent="0.25">
      <c r="B166" s="1837"/>
      <c r="C166" s="1006"/>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row>
    <row r="167" spans="2:63" s="535" customFormat="1" x14ac:dyDescent="0.25">
      <c r="B167" s="1837"/>
      <c r="C167" s="1006"/>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c r="BI167" s="13"/>
      <c r="BJ167" s="13"/>
      <c r="BK167" s="13"/>
    </row>
    <row r="168" spans="2:63" s="535" customFormat="1" x14ac:dyDescent="0.25">
      <c r="B168" s="1837"/>
      <c r="C168" s="1006"/>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c r="BI168" s="13"/>
      <c r="BJ168" s="13"/>
      <c r="BK168" s="13"/>
    </row>
    <row r="169" spans="2:63" s="535" customFormat="1" x14ac:dyDescent="0.25">
      <c r="B169" s="1837"/>
      <c r="C169" s="1006"/>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row>
    <row r="170" spans="2:63" s="535" customFormat="1" x14ac:dyDescent="0.25">
      <c r="B170" s="1837"/>
      <c r="C170" s="1006"/>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row>
    <row r="171" spans="2:63" s="535" customFormat="1" x14ac:dyDescent="0.25">
      <c r="B171" s="1837"/>
      <c r="C171" s="1006"/>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c r="BH171" s="13"/>
      <c r="BI171" s="13"/>
      <c r="BJ171" s="13"/>
      <c r="BK171" s="13"/>
    </row>
    <row r="172" spans="2:63" s="535" customFormat="1" x14ac:dyDescent="0.25">
      <c r="B172" s="1837"/>
      <c r="C172" s="1006"/>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c r="BG172" s="13"/>
      <c r="BH172" s="13"/>
      <c r="BI172" s="13"/>
      <c r="BJ172" s="13"/>
      <c r="BK172" s="13"/>
    </row>
    <row r="173" spans="2:63" s="535" customFormat="1" x14ac:dyDescent="0.25">
      <c r="B173" s="1837"/>
      <c r="C173" s="1006"/>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c r="BG173" s="13"/>
      <c r="BH173" s="13"/>
      <c r="BI173" s="13"/>
      <c r="BJ173" s="13"/>
      <c r="BK173" s="13"/>
    </row>
    <row r="174" spans="2:63" s="535" customFormat="1" x14ac:dyDescent="0.25">
      <c r="B174" s="1837"/>
      <c r="C174" s="1006"/>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c r="BH174" s="13"/>
      <c r="BI174" s="13"/>
      <c r="BJ174" s="13"/>
      <c r="BK174" s="13"/>
    </row>
    <row r="175" spans="2:63" s="535" customFormat="1" x14ac:dyDescent="0.25">
      <c r="B175" s="1837"/>
      <c r="C175" s="1006"/>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c r="BG175" s="13"/>
      <c r="BH175" s="13"/>
      <c r="BI175" s="13"/>
      <c r="BJ175" s="13"/>
      <c r="BK175" s="13"/>
    </row>
    <row r="176" spans="2:63" s="535" customFormat="1" x14ac:dyDescent="0.25">
      <c r="B176" s="1837"/>
      <c r="C176" s="1006"/>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c r="BG176" s="13"/>
      <c r="BH176" s="13"/>
      <c r="BI176" s="13"/>
      <c r="BJ176" s="13"/>
      <c r="BK176" s="13"/>
    </row>
    <row r="177" spans="2:63" s="535" customFormat="1" x14ac:dyDescent="0.25">
      <c r="B177" s="1837"/>
      <c r="C177" s="1006"/>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c r="BG177" s="13"/>
      <c r="BH177" s="13"/>
      <c r="BI177" s="13"/>
      <c r="BJ177" s="13"/>
      <c r="BK177" s="13"/>
    </row>
    <row r="178" spans="2:63" s="535" customFormat="1" x14ac:dyDescent="0.25">
      <c r="B178" s="1837"/>
      <c r="C178" s="1006"/>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c r="BG178" s="13"/>
      <c r="BH178" s="13"/>
      <c r="BI178" s="13"/>
      <c r="BJ178" s="13"/>
      <c r="BK178" s="13"/>
    </row>
    <row r="179" spans="2:63" s="535" customFormat="1" x14ac:dyDescent="0.25">
      <c r="B179" s="1837"/>
      <c r="C179" s="1006"/>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c r="BG179" s="13"/>
      <c r="BH179" s="13"/>
      <c r="BI179" s="13"/>
      <c r="BJ179" s="13"/>
      <c r="BK179" s="13"/>
    </row>
    <row r="180" spans="2:63" s="535" customFormat="1" x14ac:dyDescent="0.25">
      <c r="B180" s="1837"/>
      <c r="C180" s="1006"/>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c r="BG180" s="13"/>
      <c r="BH180" s="13"/>
      <c r="BI180" s="13"/>
      <c r="BJ180" s="13"/>
      <c r="BK180" s="13"/>
    </row>
    <row r="181" spans="2:63" s="535" customFormat="1" x14ac:dyDescent="0.25">
      <c r="B181" s="1837"/>
      <c r="C181" s="1006"/>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c r="BG181" s="13"/>
      <c r="BH181" s="13"/>
      <c r="BI181" s="13"/>
      <c r="BJ181" s="13"/>
      <c r="BK181" s="13"/>
    </row>
    <row r="182" spans="2:63" s="535" customFormat="1" x14ac:dyDescent="0.25">
      <c r="B182" s="1837"/>
      <c r="C182" s="1006"/>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c r="BG182" s="13"/>
      <c r="BH182" s="13"/>
      <c r="BI182" s="13"/>
      <c r="BJ182" s="13"/>
      <c r="BK182" s="13"/>
    </row>
    <row r="183" spans="2:63" s="535" customFormat="1" x14ac:dyDescent="0.25">
      <c r="B183" s="1837"/>
      <c r="C183" s="1006"/>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c r="BG183" s="13"/>
      <c r="BH183" s="13"/>
      <c r="BI183" s="13"/>
      <c r="BJ183" s="13"/>
      <c r="BK183" s="13"/>
    </row>
    <row r="184" spans="2:63" s="535" customFormat="1" x14ac:dyDescent="0.25">
      <c r="B184" s="1837"/>
      <c r="C184" s="1006"/>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c r="BG184" s="13"/>
      <c r="BH184" s="13"/>
      <c r="BI184" s="13"/>
      <c r="BJ184" s="13"/>
      <c r="BK184" s="13"/>
    </row>
    <row r="185" spans="2:63" s="535" customFormat="1" x14ac:dyDescent="0.25">
      <c r="B185" s="1837"/>
      <c r="C185" s="1006"/>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c r="BG185" s="13"/>
      <c r="BH185" s="13"/>
      <c r="BI185" s="13"/>
      <c r="BJ185" s="13"/>
      <c r="BK185" s="13"/>
    </row>
    <row r="186" spans="2:63" s="535" customFormat="1" x14ac:dyDescent="0.25">
      <c r="B186" s="1837"/>
      <c r="C186" s="1006"/>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c r="BG186" s="13"/>
      <c r="BH186" s="13"/>
      <c r="BI186" s="13"/>
      <c r="BJ186" s="13"/>
      <c r="BK186" s="13"/>
    </row>
    <row r="187" spans="2:63" s="535" customFormat="1" x14ac:dyDescent="0.25">
      <c r="B187" s="1837"/>
      <c r="C187" s="1006"/>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c r="BG187" s="13"/>
      <c r="BH187" s="13"/>
      <c r="BI187" s="13"/>
      <c r="BJ187" s="13"/>
      <c r="BK187" s="13"/>
    </row>
    <row r="188" spans="2:63" s="535" customFormat="1" x14ac:dyDescent="0.25">
      <c r="B188" s="1837"/>
      <c r="C188" s="1006"/>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c r="BG188" s="13"/>
      <c r="BH188" s="13"/>
      <c r="BI188" s="13"/>
      <c r="BJ188" s="13"/>
      <c r="BK188" s="13"/>
    </row>
    <row r="189" spans="2:63" s="535" customFormat="1" x14ac:dyDescent="0.25">
      <c r="B189" s="1837"/>
      <c r="C189" s="1006"/>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c r="BG189" s="13"/>
      <c r="BH189" s="13"/>
      <c r="BI189" s="13"/>
      <c r="BJ189" s="13"/>
      <c r="BK189" s="13"/>
    </row>
    <row r="190" spans="2:63" s="535" customFormat="1" x14ac:dyDescent="0.25">
      <c r="B190" s="1837"/>
      <c r="C190" s="1006"/>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c r="BG190" s="13"/>
      <c r="BH190" s="13"/>
      <c r="BI190" s="13"/>
      <c r="BJ190" s="13"/>
      <c r="BK190" s="13"/>
    </row>
    <row r="191" spans="2:63" s="535" customFormat="1" x14ac:dyDescent="0.25">
      <c r="B191" s="1837"/>
      <c r="C191" s="1006"/>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c r="BG191" s="13"/>
      <c r="BH191" s="13"/>
      <c r="BI191" s="13"/>
      <c r="BJ191" s="13"/>
      <c r="BK191" s="13"/>
    </row>
    <row r="192" spans="2:63" s="535" customFormat="1" x14ac:dyDescent="0.25">
      <c r="B192" s="1837"/>
      <c r="C192" s="1006"/>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c r="BG192" s="13"/>
      <c r="BH192" s="13"/>
      <c r="BI192" s="13"/>
      <c r="BJ192" s="13"/>
      <c r="BK192" s="13"/>
    </row>
    <row r="193" spans="2:63" s="535" customFormat="1" x14ac:dyDescent="0.25">
      <c r="B193" s="1837"/>
      <c r="C193" s="1006"/>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c r="BG193" s="13"/>
      <c r="BH193" s="13"/>
      <c r="BI193" s="13"/>
      <c r="BJ193" s="13"/>
      <c r="BK193" s="13"/>
    </row>
    <row r="194" spans="2:63" s="535" customFormat="1" x14ac:dyDescent="0.25">
      <c r="B194" s="1837"/>
      <c r="C194" s="1006"/>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c r="BD194" s="13"/>
      <c r="BE194" s="13"/>
      <c r="BF194" s="13"/>
      <c r="BG194" s="13"/>
      <c r="BH194" s="13"/>
      <c r="BI194" s="13"/>
      <c r="BJ194" s="13"/>
      <c r="BK194" s="13"/>
    </row>
    <row r="195" spans="2:63" s="535" customFormat="1" x14ac:dyDescent="0.25">
      <c r="B195" s="1837"/>
      <c r="C195" s="1006"/>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c r="BG195" s="13"/>
      <c r="BH195" s="13"/>
      <c r="BI195" s="13"/>
      <c r="BJ195" s="13"/>
      <c r="BK195" s="13"/>
    </row>
    <row r="196" spans="2:63" s="535" customFormat="1" x14ac:dyDescent="0.25">
      <c r="B196" s="1837"/>
      <c r="C196" s="1006"/>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c r="BC196" s="13"/>
      <c r="BD196" s="13"/>
      <c r="BE196" s="13"/>
      <c r="BF196" s="13"/>
      <c r="BG196" s="13"/>
      <c r="BH196" s="13"/>
      <c r="BI196" s="13"/>
      <c r="BJ196" s="13"/>
      <c r="BK196" s="13"/>
    </row>
    <row r="197" spans="2:63" s="535" customFormat="1" x14ac:dyDescent="0.25">
      <c r="B197" s="1837"/>
      <c r="C197" s="1006"/>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c r="BG197" s="13"/>
      <c r="BH197" s="13"/>
      <c r="BI197" s="13"/>
      <c r="BJ197" s="13"/>
      <c r="BK197" s="13"/>
    </row>
    <row r="198" spans="2:63" s="535" customFormat="1" x14ac:dyDescent="0.25">
      <c r="B198" s="1837"/>
      <c r="C198" s="1006"/>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3"/>
      <c r="BD198" s="13"/>
      <c r="BE198" s="13"/>
      <c r="BF198" s="13"/>
      <c r="BG198" s="13"/>
      <c r="BH198" s="13"/>
      <c r="BI198" s="13"/>
      <c r="BJ198" s="13"/>
      <c r="BK198" s="13"/>
    </row>
    <row r="199" spans="2:63" s="535" customFormat="1" x14ac:dyDescent="0.25">
      <c r="B199" s="1837"/>
      <c r="C199" s="1006"/>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c r="AY199" s="13"/>
      <c r="AZ199" s="13"/>
      <c r="BA199" s="13"/>
      <c r="BB199" s="13"/>
      <c r="BC199" s="13"/>
      <c r="BD199" s="13"/>
      <c r="BE199" s="13"/>
      <c r="BF199" s="13"/>
      <c r="BG199" s="13"/>
      <c r="BH199" s="13"/>
      <c r="BI199" s="13"/>
      <c r="BJ199" s="13"/>
      <c r="BK199" s="13"/>
    </row>
    <row r="200" spans="2:63" s="535" customFormat="1" x14ac:dyDescent="0.25">
      <c r="B200" s="1837"/>
      <c r="C200" s="1006"/>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c r="AY200" s="13"/>
      <c r="AZ200" s="13"/>
      <c r="BA200" s="13"/>
      <c r="BB200" s="13"/>
      <c r="BC200" s="13"/>
      <c r="BD200" s="13"/>
      <c r="BE200" s="13"/>
      <c r="BF200" s="13"/>
      <c r="BG200" s="13"/>
      <c r="BH200" s="13"/>
      <c r="BI200" s="13"/>
      <c r="BJ200" s="13"/>
      <c r="BK200" s="13"/>
    </row>
    <row r="201" spans="2:63" s="535" customFormat="1" x14ac:dyDescent="0.25">
      <c r="B201" s="1837"/>
      <c r="C201" s="1006"/>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c r="AY201" s="13"/>
      <c r="AZ201" s="13"/>
      <c r="BA201" s="13"/>
      <c r="BB201" s="13"/>
      <c r="BC201" s="13"/>
      <c r="BD201" s="13"/>
      <c r="BE201" s="13"/>
      <c r="BF201" s="13"/>
      <c r="BG201" s="13"/>
      <c r="BH201" s="13"/>
      <c r="BI201" s="13"/>
      <c r="BJ201" s="13"/>
      <c r="BK201" s="13"/>
    </row>
    <row r="202" spans="2:63" s="535" customFormat="1" x14ac:dyDescent="0.25">
      <c r="B202" s="1837"/>
      <c r="C202" s="1006"/>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c r="AY202" s="13"/>
      <c r="AZ202" s="13"/>
      <c r="BA202" s="13"/>
      <c r="BB202" s="13"/>
      <c r="BC202" s="13"/>
      <c r="BD202" s="13"/>
      <c r="BE202" s="13"/>
      <c r="BF202" s="13"/>
      <c r="BG202" s="13"/>
      <c r="BH202" s="13"/>
      <c r="BI202" s="13"/>
      <c r="BJ202" s="13"/>
      <c r="BK202" s="13"/>
    </row>
    <row r="203" spans="2:63" s="535" customFormat="1" x14ac:dyDescent="0.25">
      <c r="B203" s="1837"/>
      <c r="C203" s="1006"/>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c r="AY203" s="13"/>
      <c r="AZ203" s="13"/>
      <c r="BA203" s="13"/>
      <c r="BB203" s="13"/>
      <c r="BC203" s="13"/>
      <c r="BD203" s="13"/>
      <c r="BE203" s="13"/>
      <c r="BF203" s="13"/>
      <c r="BG203" s="13"/>
      <c r="BH203" s="13"/>
      <c r="BI203" s="13"/>
      <c r="BJ203" s="13"/>
      <c r="BK203" s="13"/>
    </row>
    <row r="204" spans="2:63" s="535" customFormat="1" x14ac:dyDescent="0.25">
      <c r="B204" s="1837"/>
      <c r="C204" s="1006"/>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c r="AY204" s="13"/>
      <c r="AZ204" s="13"/>
      <c r="BA204" s="13"/>
      <c r="BB204" s="13"/>
      <c r="BC204" s="13"/>
      <c r="BD204" s="13"/>
      <c r="BE204" s="13"/>
      <c r="BF204" s="13"/>
      <c r="BG204" s="13"/>
      <c r="BH204" s="13"/>
      <c r="BI204" s="13"/>
      <c r="BJ204" s="13"/>
      <c r="BK204" s="13"/>
    </row>
    <row r="205" spans="2:63" s="535" customFormat="1" x14ac:dyDescent="0.25">
      <c r="B205" s="1837"/>
      <c r="C205" s="1006"/>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c r="BG205" s="13"/>
      <c r="BH205" s="13"/>
      <c r="BI205" s="13"/>
      <c r="BJ205" s="13"/>
      <c r="BK205" s="13"/>
    </row>
    <row r="206" spans="2:63" s="535" customFormat="1" x14ac:dyDescent="0.25">
      <c r="B206" s="1837"/>
      <c r="C206" s="1006"/>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c r="BG206" s="13"/>
      <c r="BH206" s="13"/>
      <c r="BI206" s="13"/>
      <c r="BJ206" s="13"/>
      <c r="BK206" s="13"/>
    </row>
    <row r="207" spans="2:63" s="535" customFormat="1" x14ac:dyDescent="0.25">
      <c r="B207" s="1837"/>
      <c r="C207" s="1006"/>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13"/>
      <c r="AZ207" s="13"/>
      <c r="BA207" s="13"/>
      <c r="BB207" s="13"/>
      <c r="BC207" s="13"/>
      <c r="BD207" s="13"/>
      <c r="BE207" s="13"/>
      <c r="BF207" s="13"/>
      <c r="BG207" s="13"/>
      <c r="BH207" s="13"/>
      <c r="BI207" s="13"/>
      <c r="BJ207" s="13"/>
      <c r="BK207" s="13"/>
    </row>
    <row r="208" spans="2:63" s="535" customFormat="1" x14ac:dyDescent="0.25">
      <c r="B208" s="1837"/>
      <c r="C208" s="1006"/>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c r="AY208" s="13"/>
      <c r="AZ208" s="13"/>
      <c r="BA208" s="13"/>
      <c r="BB208" s="13"/>
      <c r="BC208" s="13"/>
      <c r="BD208" s="13"/>
      <c r="BE208" s="13"/>
      <c r="BF208" s="13"/>
      <c r="BG208" s="13"/>
      <c r="BH208" s="13"/>
      <c r="BI208" s="13"/>
      <c r="BJ208" s="13"/>
      <c r="BK208" s="13"/>
    </row>
    <row r="209" spans="2:63" s="535" customFormat="1" x14ac:dyDescent="0.25">
      <c r="B209" s="1837"/>
      <c r="C209" s="1006"/>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c r="AY209" s="13"/>
      <c r="AZ209" s="13"/>
      <c r="BA209" s="13"/>
      <c r="BB209" s="13"/>
      <c r="BC209" s="13"/>
      <c r="BD209" s="13"/>
      <c r="BE209" s="13"/>
      <c r="BF209" s="13"/>
      <c r="BG209" s="13"/>
      <c r="BH209" s="13"/>
      <c r="BI209" s="13"/>
      <c r="BJ209" s="13"/>
      <c r="BK209" s="13"/>
    </row>
    <row r="210" spans="2:63" s="535" customFormat="1" x14ac:dyDescent="0.25">
      <c r="B210" s="1837"/>
      <c r="C210" s="1006"/>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c r="AY210" s="13"/>
      <c r="AZ210" s="13"/>
      <c r="BA210" s="13"/>
      <c r="BB210" s="13"/>
      <c r="BC210" s="13"/>
      <c r="BD210" s="13"/>
      <c r="BE210" s="13"/>
      <c r="BF210" s="13"/>
      <c r="BG210" s="13"/>
      <c r="BH210" s="13"/>
      <c r="BI210" s="13"/>
      <c r="BJ210" s="13"/>
      <c r="BK210" s="13"/>
    </row>
    <row r="211" spans="2:63" s="535" customFormat="1" x14ac:dyDescent="0.25">
      <c r="B211" s="1837"/>
      <c r="C211" s="1006"/>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13"/>
      <c r="BC211" s="13"/>
      <c r="BD211" s="13"/>
      <c r="BE211" s="13"/>
      <c r="BF211" s="13"/>
      <c r="BG211" s="13"/>
      <c r="BH211" s="13"/>
      <c r="BI211" s="13"/>
      <c r="BJ211" s="13"/>
      <c r="BK211" s="13"/>
    </row>
    <row r="212" spans="2:63" s="535" customFormat="1" x14ac:dyDescent="0.25">
      <c r="B212" s="1837"/>
      <c r="C212" s="1006"/>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c r="BD212" s="13"/>
      <c r="BE212" s="13"/>
      <c r="BF212" s="13"/>
      <c r="BG212" s="13"/>
      <c r="BH212" s="13"/>
      <c r="BI212" s="13"/>
      <c r="BJ212" s="13"/>
      <c r="BK212" s="13"/>
    </row>
    <row r="213" spans="2:63" s="535" customFormat="1" x14ac:dyDescent="0.25">
      <c r="B213" s="1837"/>
      <c r="C213" s="1006"/>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c r="BE213" s="13"/>
      <c r="BF213" s="13"/>
      <c r="BG213" s="13"/>
      <c r="BH213" s="13"/>
      <c r="BI213" s="13"/>
      <c r="BJ213" s="13"/>
      <c r="BK213" s="13"/>
    </row>
    <row r="214" spans="2:63" s="535" customFormat="1" x14ac:dyDescent="0.25">
      <c r="B214" s="1837"/>
      <c r="C214" s="1006"/>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c r="BG214" s="13"/>
      <c r="BH214" s="13"/>
      <c r="BI214" s="13"/>
      <c r="BJ214" s="13"/>
      <c r="BK214" s="13"/>
    </row>
    <row r="215" spans="2:63" s="535" customFormat="1" x14ac:dyDescent="0.25">
      <c r="B215" s="1837"/>
      <c r="C215" s="1006"/>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c r="BE215" s="13"/>
      <c r="BF215" s="13"/>
      <c r="BG215" s="13"/>
      <c r="BH215" s="13"/>
      <c r="BI215" s="13"/>
      <c r="BJ215" s="13"/>
      <c r="BK215" s="13"/>
    </row>
    <row r="216" spans="2:63" s="535" customFormat="1" x14ac:dyDescent="0.25">
      <c r="B216" s="1837"/>
      <c r="C216" s="1006"/>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c r="BE216" s="13"/>
      <c r="BF216" s="13"/>
      <c r="BG216" s="13"/>
      <c r="BH216" s="13"/>
      <c r="BI216" s="13"/>
      <c r="BJ216" s="13"/>
      <c r="BK216" s="13"/>
    </row>
    <row r="217" spans="2:63" s="535" customFormat="1" x14ac:dyDescent="0.25">
      <c r="B217" s="1837"/>
      <c r="C217" s="1006"/>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c r="BE217" s="13"/>
      <c r="BF217" s="13"/>
      <c r="BG217" s="13"/>
      <c r="BH217" s="13"/>
      <c r="BI217" s="13"/>
      <c r="BJ217" s="13"/>
      <c r="BK217" s="13"/>
    </row>
    <row r="218" spans="2:63" s="535" customFormat="1" x14ac:dyDescent="0.25">
      <c r="B218" s="1837"/>
      <c r="C218" s="1006"/>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c r="BE218" s="13"/>
      <c r="BF218" s="13"/>
      <c r="BG218" s="13"/>
      <c r="BH218" s="13"/>
      <c r="BI218" s="13"/>
      <c r="BJ218" s="13"/>
      <c r="BK218" s="13"/>
    </row>
    <row r="219" spans="2:63" s="535" customFormat="1" x14ac:dyDescent="0.25">
      <c r="B219" s="1837"/>
      <c r="C219" s="1006"/>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row>
    <row r="220" spans="2:63" s="535" customFormat="1" x14ac:dyDescent="0.25">
      <c r="B220" s="1837"/>
      <c r="C220" s="1006"/>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row>
    <row r="221" spans="2:63" s="535" customFormat="1" x14ac:dyDescent="0.25">
      <c r="B221" s="1837"/>
      <c r="C221" s="1006"/>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c r="BD221" s="13"/>
      <c r="BE221" s="13"/>
      <c r="BF221" s="13"/>
      <c r="BG221" s="13"/>
      <c r="BH221" s="13"/>
      <c r="BI221" s="13"/>
      <c r="BJ221" s="13"/>
      <c r="BK221" s="13"/>
    </row>
    <row r="222" spans="2:63" s="535" customFormat="1" x14ac:dyDescent="0.25">
      <c r="B222" s="1837"/>
      <c r="C222" s="1006"/>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c r="BC222" s="13"/>
      <c r="BD222" s="13"/>
      <c r="BE222" s="13"/>
      <c r="BF222" s="13"/>
      <c r="BG222" s="13"/>
      <c r="BH222" s="13"/>
      <c r="BI222" s="13"/>
      <c r="BJ222" s="13"/>
      <c r="BK222" s="13"/>
    </row>
    <row r="223" spans="2:63" s="535" customFormat="1" x14ac:dyDescent="0.25">
      <c r="B223" s="1837"/>
      <c r="C223" s="1006"/>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c r="BD223" s="13"/>
      <c r="BE223" s="13"/>
      <c r="BF223" s="13"/>
      <c r="BG223" s="13"/>
      <c r="BH223" s="13"/>
      <c r="BI223" s="13"/>
      <c r="BJ223" s="13"/>
      <c r="BK223" s="13"/>
    </row>
    <row r="224" spans="2:63" s="535" customFormat="1" x14ac:dyDescent="0.25">
      <c r="B224" s="1837"/>
      <c r="C224" s="1006"/>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c r="BG224" s="13"/>
      <c r="BH224" s="13"/>
      <c r="BI224" s="13"/>
      <c r="BJ224" s="13"/>
      <c r="BK224" s="13"/>
    </row>
    <row r="225" spans="2:63" s="535" customFormat="1" x14ac:dyDescent="0.25">
      <c r="B225" s="1837"/>
      <c r="C225" s="1006"/>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c r="BG225" s="13"/>
      <c r="BH225" s="13"/>
      <c r="BI225" s="13"/>
      <c r="BJ225" s="13"/>
      <c r="BK225" s="13"/>
    </row>
    <row r="226" spans="2:63" s="535" customFormat="1" x14ac:dyDescent="0.25">
      <c r="B226" s="1837"/>
      <c r="C226" s="1006"/>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c r="BG226" s="13"/>
      <c r="BH226" s="13"/>
      <c r="BI226" s="13"/>
      <c r="BJ226" s="13"/>
      <c r="BK226" s="13"/>
    </row>
    <row r="227" spans="2:63" s="535" customFormat="1" x14ac:dyDescent="0.25">
      <c r="B227" s="1837"/>
      <c r="C227" s="1006"/>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c r="BG227" s="13"/>
      <c r="BH227" s="13"/>
      <c r="BI227" s="13"/>
      <c r="BJ227" s="13"/>
      <c r="BK227" s="13"/>
    </row>
    <row r="228" spans="2:63" s="535" customFormat="1" x14ac:dyDescent="0.25">
      <c r="B228" s="1837"/>
      <c r="C228" s="1006"/>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c r="BG228" s="13"/>
      <c r="BH228" s="13"/>
      <c r="BI228" s="13"/>
      <c r="BJ228" s="13"/>
      <c r="BK228" s="13"/>
    </row>
    <row r="229" spans="2:63" s="535" customFormat="1" x14ac:dyDescent="0.25">
      <c r="B229" s="1837"/>
      <c r="C229" s="1006"/>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row>
    <row r="230" spans="2:63" s="535" customFormat="1" x14ac:dyDescent="0.25">
      <c r="B230" s="1837"/>
      <c r="C230" s="1006"/>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row>
    <row r="231" spans="2:63" s="535" customFormat="1" x14ac:dyDescent="0.25">
      <c r="B231" s="1837"/>
      <c r="C231" s="1006"/>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row>
    <row r="232" spans="2:63" s="535" customFormat="1" x14ac:dyDescent="0.25">
      <c r="B232" s="1837"/>
      <c r="C232" s="1006"/>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c r="BG232" s="13"/>
      <c r="BH232" s="13"/>
      <c r="BI232" s="13"/>
      <c r="BJ232" s="13"/>
      <c r="BK232" s="13"/>
    </row>
    <row r="233" spans="2:63" s="535" customFormat="1" x14ac:dyDescent="0.25">
      <c r="B233" s="1837"/>
      <c r="C233" s="1006"/>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row>
    <row r="234" spans="2:63" s="535" customFormat="1" x14ac:dyDescent="0.25">
      <c r="B234" s="1837"/>
      <c r="C234" s="1006"/>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row>
    <row r="235" spans="2:63" s="535" customFormat="1" x14ac:dyDescent="0.25">
      <c r="B235" s="1837"/>
      <c r="C235" s="1006"/>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3"/>
      <c r="BH235" s="13"/>
      <c r="BI235" s="13"/>
      <c r="BJ235" s="13"/>
      <c r="BK235" s="13"/>
    </row>
    <row r="236" spans="2:63" s="535" customFormat="1" x14ac:dyDescent="0.25">
      <c r="B236" s="1837"/>
      <c r="C236" s="1006"/>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row>
    <row r="237" spans="2:63" s="535" customFormat="1" x14ac:dyDescent="0.25">
      <c r="B237" s="1837"/>
      <c r="C237" s="1006"/>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row>
    <row r="238" spans="2:63" s="535" customFormat="1" x14ac:dyDescent="0.25">
      <c r="B238" s="1837"/>
      <c r="C238" s="1006"/>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row>
    <row r="239" spans="2:63" s="535" customFormat="1" x14ac:dyDescent="0.25">
      <c r="B239" s="1837"/>
      <c r="C239" s="1006"/>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c r="AY239" s="13"/>
      <c r="AZ239" s="13"/>
      <c r="BA239" s="13"/>
      <c r="BB239" s="13"/>
      <c r="BC239" s="13"/>
      <c r="BD239" s="13"/>
      <c r="BE239" s="13"/>
      <c r="BF239" s="13"/>
      <c r="BG239" s="13"/>
      <c r="BH239" s="13"/>
      <c r="BI239" s="13"/>
      <c r="BJ239" s="13"/>
      <c r="BK239" s="13"/>
    </row>
    <row r="240" spans="2:63" s="535" customFormat="1" x14ac:dyDescent="0.25">
      <c r="B240" s="1837"/>
      <c r="C240" s="1006"/>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3"/>
      <c r="BD240" s="13"/>
      <c r="BE240" s="13"/>
      <c r="BF240" s="13"/>
      <c r="BG240" s="13"/>
      <c r="BH240" s="13"/>
      <c r="BI240" s="13"/>
      <c r="BJ240" s="13"/>
      <c r="BK240" s="13"/>
    </row>
    <row r="241" spans="2:63" s="535" customFormat="1" x14ac:dyDescent="0.25">
      <c r="B241" s="1837"/>
      <c r="C241" s="1006"/>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c r="AY241" s="13"/>
      <c r="AZ241" s="13"/>
      <c r="BA241" s="13"/>
      <c r="BB241" s="13"/>
      <c r="BC241" s="13"/>
      <c r="BD241" s="13"/>
      <c r="BE241" s="13"/>
      <c r="BF241" s="13"/>
      <c r="BG241" s="13"/>
      <c r="BH241" s="13"/>
      <c r="BI241" s="13"/>
      <c r="BJ241" s="13"/>
      <c r="BK241" s="13"/>
    </row>
    <row r="242" spans="2:63" s="535" customFormat="1" x14ac:dyDescent="0.25">
      <c r="B242" s="1837"/>
      <c r="C242" s="1006"/>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c r="AY242" s="13"/>
      <c r="AZ242" s="13"/>
      <c r="BA242" s="13"/>
      <c r="BB242" s="13"/>
      <c r="BC242" s="13"/>
      <c r="BD242" s="13"/>
      <c r="BE242" s="13"/>
      <c r="BF242" s="13"/>
      <c r="BG242" s="13"/>
      <c r="BH242" s="13"/>
      <c r="BI242" s="13"/>
      <c r="BJ242" s="13"/>
      <c r="BK242" s="13"/>
    </row>
    <row r="243" spans="2:63" s="535" customFormat="1" x14ac:dyDescent="0.25">
      <c r="B243" s="1837"/>
      <c r="C243" s="1006"/>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c r="AY243" s="13"/>
      <c r="AZ243" s="13"/>
      <c r="BA243" s="13"/>
      <c r="BB243" s="13"/>
      <c r="BC243" s="13"/>
      <c r="BD243" s="13"/>
      <c r="BE243" s="13"/>
      <c r="BF243" s="13"/>
      <c r="BG243" s="13"/>
      <c r="BH243" s="13"/>
      <c r="BI243" s="13"/>
      <c r="BJ243" s="13"/>
      <c r="BK243" s="13"/>
    </row>
    <row r="244" spans="2:63" s="535" customFormat="1" x14ac:dyDescent="0.25">
      <c r="B244" s="1837"/>
      <c r="C244" s="1006"/>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c r="AY244" s="13"/>
      <c r="AZ244" s="13"/>
      <c r="BA244" s="13"/>
      <c r="BB244" s="13"/>
      <c r="BC244" s="13"/>
      <c r="BD244" s="13"/>
      <c r="BE244" s="13"/>
      <c r="BF244" s="13"/>
      <c r="BG244" s="13"/>
      <c r="BH244" s="13"/>
      <c r="BI244" s="13"/>
      <c r="BJ244" s="13"/>
      <c r="BK244" s="13"/>
    </row>
    <row r="245" spans="2:63" s="535" customFormat="1" x14ac:dyDescent="0.25">
      <c r="B245" s="1837"/>
      <c r="C245" s="1006"/>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c r="AH245" s="13"/>
      <c r="AI245" s="13"/>
      <c r="AJ245" s="13"/>
      <c r="AK245" s="13"/>
      <c r="AL245" s="13"/>
      <c r="AM245" s="13"/>
      <c r="AN245" s="13"/>
      <c r="AO245" s="13"/>
      <c r="AP245" s="13"/>
      <c r="AQ245" s="13"/>
      <c r="AR245" s="13"/>
      <c r="AS245" s="13"/>
      <c r="AT245" s="13"/>
      <c r="AU245" s="13"/>
      <c r="AV245" s="13"/>
      <c r="AW245" s="13"/>
      <c r="AX245" s="13"/>
      <c r="AY245" s="13"/>
      <c r="AZ245" s="13"/>
      <c r="BA245" s="13"/>
      <c r="BB245" s="13"/>
      <c r="BC245" s="13"/>
      <c r="BD245" s="13"/>
      <c r="BE245" s="13"/>
      <c r="BF245" s="13"/>
      <c r="BG245" s="13"/>
      <c r="BH245" s="13"/>
      <c r="BI245" s="13"/>
      <c r="BJ245" s="13"/>
      <c r="BK245" s="13"/>
    </row>
    <row r="246" spans="2:63" s="535" customFormat="1" x14ac:dyDescent="0.25">
      <c r="B246" s="1837"/>
      <c r="C246" s="1006"/>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c r="AH246" s="13"/>
      <c r="AI246" s="13"/>
      <c r="AJ246" s="13"/>
      <c r="AK246" s="13"/>
      <c r="AL246" s="13"/>
      <c r="AM246" s="13"/>
      <c r="AN246" s="13"/>
      <c r="AO246" s="13"/>
      <c r="AP246" s="13"/>
      <c r="AQ246" s="13"/>
      <c r="AR246" s="13"/>
      <c r="AS246" s="13"/>
      <c r="AT246" s="13"/>
      <c r="AU246" s="13"/>
      <c r="AV246" s="13"/>
      <c r="AW246" s="13"/>
      <c r="AX246" s="13"/>
      <c r="AY246" s="13"/>
      <c r="AZ246" s="13"/>
      <c r="BA246" s="13"/>
      <c r="BB246" s="13"/>
      <c r="BC246" s="13"/>
      <c r="BD246" s="13"/>
      <c r="BE246" s="13"/>
      <c r="BF246" s="13"/>
      <c r="BG246" s="13"/>
      <c r="BH246" s="13"/>
      <c r="BI246" s="13"/>
      <c r="BJ246" s="13"/>
      <c r="BK246" s="13"/>
    </row>
    <row r="247" spans="2:63" s="535" customFormat="1" x14ac:dyDescent="0.25">
      <c r="B247" s="1837"/>
      <c r="C247" s="1006"/>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c r="AH247" s="13"/>
      <c r="AI247" s="13"/>
      <c r="AJ247" s="13"/>
      <c r="AK247" s="13"/>
      <c r="AL247" s="13"/>
      <c r="AM247" s="13"/>
      <c r="AN247" s="13"/>
      <c r="AO247" s="13"/>
      <c r="AP247" s="13"/>
      <c r="AQ247" s="13"/>
      <c r="AR247" s="13"/>
      <c r="AS247" s="13"/>
      <c r="AT247" s="13"/>
      <c r="AU247" s="13"/>
      <c r="AV247" s="13"/>
      <c r="AW247" s="13"/>
      <c r="AX247" s="13"/>
      <c r="AY247" s="13"/>
      <c r="AZ247" s="13"/>
      <c r="BA247" s="13"/>
      <c r="BB247" s="13"/>
      <c r="BC247" s="13"/>
      <c r="BD247" s="13"/>
      <c r="BE247" s="13"/>
      <c r="BF247" s="13"/>
      <c r="BG247" s="13"/>
      <c r="BH247" s="13"/>
      <c r="BI247" s="13"/>
      <c r="BJ247" s="13"/>
      <c r="BK247" s="13"/>
    </row>
    <row r="248" spans="2:63" s="535" customFormat="1" x14ac:dyDescent="0.25">
      <c r="B248" s="1837"/>
      <c r="C248" s="1006"/>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c r="AH248" s="13"/>
      <c r="AI248" s="13"/>
      <c r="AJ248" s="13"/>
      <c r="AK248" s="13"/>
      <c r="AL248" s="13"/>
      <c r="AM248" s="13"/>
      <c r="AN248" s="13"/>
      <c r="AO248" s="13"/>
      <c r="AP248" s="13"/>
      <c r="AQ248" s="13"/>
      <c r="AR248" s="13"/>
      <c r="AS248" s="13"/>
      <c r="AT248" s="13"/>
      <c r="AU248" s="13"/>
      <c r="AV248" s="13"/>
      <c r="AW248" s="13"/>
      <c r="AX248" s="13"/>
      <c r="AY248" s="13"/>
      <c r="AZ248" s="13"/>
      <c r="BA248" s="13"/>
      <c r="BB248" s="13"/>
      <c r="BC248" s="13"/>
      <c r="BD248" s="13"/>
      <c r="BE248" s="13"/>
      <c r="BF248" s="13"/>
      <c r="BG248" s="13"/>
      <c r="BH248" s="13"/>
      <c r="BI248" s="13"/>
      <c r="BJ248" s="13"/>
      <c r="BK248" s="13"/>
    </row>
    <row r="249" spans="2:63" s="535" customFormat="1" x14ac:dyDescent="0.25">
      <c r="B249" s="1837"/>
      <c r="C249" s="1006"/>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c r="AH249" s="13"/>
      <c r="AI249" s="13"/>
      <c r="AJ249" s="13"/>
      <c r="AK249" s="13"/>
      <c r="AL249" s="13"/>
      <c r="AM249" s="13"/>
      <c r="AN249" s="13"/>
      <c r="AO249" s="13"/>
      <c r="AP249" s="13"/>
      <c r="AQ249" s="13"/>
      <c r="AR249" s="13"/>
      <c r="AS249" s="13"/>
      <c r="AT249" s="13"/>
      <c r="AU249" s="13"/>
      <c r="AV249" s="13"/>
      <c r="AW249" s="13"/>
      <c r="AX249" s="13"/>
      <c r="AY249" s="13"/>
      <c r="AZ249" s="13"/>
      <c r="BA249" s="13"/>
      <c r="BB249" s="13"/>
      <c r="BC249" s="13"/>
      <c r="BD249" s="13"/>
      <c r="BE249" s="13"/>
      <c r="BF249" s="13"/>
      <c r="BG249" s="13"/>
      <c r="BH249" s="13"/>
      <c r="BI249" s="13"/>
      <c r="BJ249" s="13"/>
      <c r="BK249" s="13"/>
    </row>
    <row r="250" spans="2:63" s="535" customFormat="1" x14ac:dyDescent="0.25">
      <c r="B250" s="1837"/>
      <c r="C250" s="1006"/>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c r="AH250" s="13"/>
      <c r="AI250" s="13"/>
      <c r="AJ250" s="13"/>
      <c r="AK250" s="13"/>
      <c r="AL250" s="13"/>
      <c r="AM250" s="13"/>
      <c r="AN250" s="13"/>
      <c r="AO250" s="13"/>
      <c r="AP250" s="13"/>
      <c r="AQ250" s="13"/>
      <c r="AR250" s="13"/>
      <c r="AS250" s="13"/>
      <c r="AT250" s="13"/>
      <c r="AU250" s="13"/>
      <c r="AV250" s="13"/>
      <c r="AW250" s="13"/>
      <c r="AX250" s="13"/>
      <c r="AY250" s="13"/>
      <c r="AZ250" s="13"/>
      <c r="BA250" s="13"/>
      <c r="BB250" s="13"/>
      <c r="BC250" s="13"/>
      <c r="BD250" s="13"/>
      <c r="BE250" s="13"/>
      <c r="BF250" s="13"/>
      <c r="BG250" s="13"/>
      <c r="BH250" s="13"/>
      <c r="BI250" s="13"/>
      <c r="BJ250" s="13"/>
      <c r="BK250" s="13"/>
    </row>
    <row r="251" spans="2:63" s="535" customFormat="1" x14ac:dyDescent="0.25">
      <c r="B251" s="1837"/>
      <c r="C251" s="1006"/>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c r="AH251" s="13"/>
      <c r="AI251" s="13"/>
      <c r="AJ251" s="13"/>
      <c r="AK251" s="13"/>
      <c r="AL251" s="13"/>
      <c r="AM251" s="13"/>
      <c r="AN251" s="13"/>
      <c r="AO251" s="13"/>
      <c r="AP251" s="13"/>
      <c r="AQ251" s="13"/>
      <c r="AR251" s="13"/>
      <c r="AS251" s="13"/>
      <c r="AT251" s="13"/>
      <c r="AU251" s="13"/>
      <c r="AV251" s="13"/>
      <c r="AW251" s="13"/>
      <c r="AX251" s="13"/>
      <c r="AY251" s="13"/>
      <c r="AZ251" s="13"/>
      <c r="BA251" s="13"/>
      <c r="BB251" s="13"/>
      <c r="BC251" s="13"/>
      <c r="BD251" s="13"/>
      <c r="BE251" s="13"/>
      <c r="BF251" s="13"/>
      <c r="BG251" s="13"/>
      <c r="BH251" s="13"/>
      <c r="BI251" s="13"/>
      <c r="BJ251" s="13"/>
      <c r="BK251" s="13"/>
    </row>
    <row r="252" spans="2:63" s="535" customFormat="1" x14ac:dyDescent="0.25">
      <c r="B252" s="1837"/>
      <c r="C252" s="1006"/>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c r="AH252" s="13"/>
      <c r="AI252" s="13"/>
      <c r="AJ252" s="13"/>
      <c r="AK252" s="13"/>
      <c r="AL252" s="13"/>
      <c r="AM252" s="13"/>
      <c r="AN252" s="13"/>
      <c r="AO252" s="13"/>
      <c r="AP252" s="13"/>
      <c r="AQ252" s="13"/>
      <c r="AR252" s="13"/>
      <c r="AS252" s="13"/>
      <c r="AT252" s="13"/>
      <c r="AU252" s="13"/>
      <c r="AV252" s="13"/>
      <c r="AW252" s="13"/>
      <c r="AX252" s="13"/>
      <c r="AY252" s="13"/>
      <c r="AZ252" s="13"/>
      <c r="BA252" s="13"/>
      <c r="BB252" s="13"/>
      <c r="BC252" s="13"/>
      <c r="BD252" s="13"/>
      <c r="BE252" s="13"/>
      <c r="BF252" s="13"/>
      <c r="BG252" s="13"/>
      <c r="BH252" s="13"/>
      <c r="BI252" s="13"/>
      <c r="BJ252" s="13"/>
      <c r="BK252" s="13"/>
    </row>
    <row r="253" spans="2:63" s="535" customFormat="1" x14ac:dyDescent="0.25">
      <c r="B253" s="1837"/>
      <c r="C253" s="1006"/>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c r="AH253" s="13"/>
      <c r="AI253" s="13"/>
      <c r="AJ253" s="13"/>
      <c r="AK253" s="13"/>
      <c r="AL253" s="13"/>
      <c r="AM253" s="13"/>
      <c r="AN253" s="13"/>
      <c r="AO253" s="13"/>
      <c r="AP253" s="13"/>
      <c r="AQ253" s="13"/>
      <c r="AR253" s="13"/>
      <c r="AS253" s="13"/>
      <c r="AT253" s="13"/>
      <c r="AU253" s="13"/>
      <c r="AV253" s="13"/>
      <c r="AW253" s="13"/>
      <c r="AX253" s="13"/>
      <c r="AY253" s="13"/>
      <c r="AZ253" s="13"/>
      <c r="BA253" s="13"/>
      <c r="BB253" s="13"/>
      <c r="BC253" s="13"/>
      <c r="BD253" s="13"/>
      <c r="BE253" s="13"/>
      <c r="BF253" s="13"/>
      <c r="BG253" s="13"/>
      <c r="BH253" s="13"/>
      <c r="BI253" s="13"/>
      <c r="BJ253" s="13"/>
      <c r="BK253" s="13"/>
    </row>
    <row r="254" spans="2:63" s="535" customFormat="1" x14ac:dyDescent="0.25">
      <c r="B254" s="1837"/>
      <c r="C254" s="1006"/>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c r="AH254" s="13"/>
      <c r="AI254" s="13"/>
      <c r="AJ254" s="13"/>
      <c r="AK254" s="13"/>
      <c r="AL254" s="13"/>
      <c r="AM254" s="13"/>
      <c r="AN254" s="13"/>
      <c r="AO254" s="13"/>
      <c r="AP254" s="13"/>
      <c r="AQ254" s="13"/>
      <c r="AR254" s="13"/>
      <c r="AS254" s="13"/>
      <c r="AT254" s="13"/>
      <c r="AU254" s="13"/>
      <c r="AV254" s="13"/>
      <c r="AW254" s="13"/>
      <c r="AX254" s="13"/>
      <c r="AY254" s="13"/>
      <c r="AZ254" s="13"/>
      <c r="BA254" s="13"/>
      <c r="BB254" s="13"/>
      <c r="BC254" s="13"/>
      <c r="BD254" s="13"/>
      <c r="BE254" s="13"/>
      <c r="BF254" s="13"/>
      <c r="BG254" s="13"/>
      <c r="BH254" s="13"/>
      <c r="BI254" s="13"/>
      <c r="BJ254" s="13"/>
      <c r="BK254" s="13"/>
    </row>
    <row r="255" spans="2:63" s="535" customFormat="1" x14ac:dyDescent="0.25">
      <c r="B255" s="1837"/>
      <c r="C255" s="1006"/>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c r="AH255" s="13"/>
      <c r="AI255" s="13"/>
      <c r="AJ255" s="13"/>
      <c r="AK255" s="13"/>
      <c r="AL255" s="13"/>
      <c r="AM255" s="13"/>
      <c r="AN255" s="13"/>
      <c r="AO255" s="13"/>
      <c r="AP255" s="13"/>
      <c r="AQ255" s="13"/>
      <c r="AR255" s="13"/>
      <c r="AS255" s="13"/>
      <c r="AT255" s="13"/>
      <c r="AU255" s="13"/>
      <c r="AV255" s="13"/>
      <c r="AW255" s="13"/>
      <c r="AX255" s="13"/>
      <c r="AY255" s="13"/>
      <c r="AZ255" s="13"/>
      <c r="BA255" s="13"/>
      <c r="BB255" s="13"/>
      <c r="BC255" s="13"/>
      <c r="BD255" s="13"/>
      <c r="BE255" s="13"/>
      <c r="BF255" s="13"/>
      <c r="BG255" s="13"/>
      <c r="BH255" s="13"/>
      <c r="BI255" s="13"/>
      <c r="BJ255" s="13"/>
      <c r="BK255" s="13"/>
    </row>
    <row r="256" spans="2:63" s="535" customFormat="1" x14ac:dyDescent="0.25">
      <c r="B256" s="1837"/>
      <c r="C256" s="1006"/>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c r="AH256" s="13"/>
      <c r="AI256" s="13"/>
      <c r="AJ256" s="13"/>
      <c r="AK256" s="13"/>
      <c r="AL256" s="13"/>
      <c r="AM256" s="13"/>
      <c r="AN256" s="13"/>
      <c r="AO256" s="13"/>
      <c r="AP256" s="13"/>
      <c r="AQ256" s="13"/>
      <c r="AR256" s="13"/>
      <c r="AS256" s="13"/>
      <c r="AT256" s="13"/>
      <c r="AU256" s="13"/>
      <c r="AV256" s="13"/>
      <c r="AW256" s="13"/>
      <c r="AX256" s="13"/>
      <c r="AY256" s="13"/>
      <c r="AZ256" s="13"/>
      <c r="BA256" s="13"/>
      <c r="BB256" s="13"/>
      <c r="BC256" s="13"/>
      <c r="BD256" s="13"/>
      <c r="BE256" s="13"/>
      <c r="BF256" s="13"/>
      <c r="BG256" s="13"/>
      <c r="BH256" s="13"/>
      <c r="BI256" s="13"/>
      <c r="BJ256" s="13"/>
      <c r="BK256" s="13"/>
    </row>
    <row r="257" spans="2:63" s="535" customFormat="1" x14ac:dyDescent="0.25">
      <c r="B257" s="1837"/>
      <c r="C257" s="1006"/>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c r="AH257" s="13"/>
      <c r="AI257" s="13"/>
      <c r="AJ257" s="13"/>
      <c r="AK257" s="13"/>
      <c r="AL257" s="13"/>
      <c r="AM257" s="13"/>
      <c r="AN257" s="13"/>
      <c r="AO257" s="13"/>
      <c r="AP257" s="13"/>
      <c r="AQ257" s="13"/>
      <c r="AR257" s="13"/>
      <c r="AS257" s="13"/>
      <c r="AT257" s="13"/>
      <c r="AU257" s="13"/>
      <c r="AV257" s="13"/>
      <c r="AW257" s="13"/>
      <c r="AX257" s="13"/>
      <c r="AY257" s="13"/>
      <c r="AZ257" s="13"/>
      <c r="BA257" s="13"/>
      <c r="BB257" s="13"/>
      <c r="BC257" s="13"/>
      <c r="BD257" s="13"/>
      <c r="BE257" s="13"/>
      <c r="BF257" s="13"/>
      <c r="BG257" s="13"/>
      <c r="BH257" s="13"/>
      <c r="BI257" s="13"/>
      <c r="BJ257" s="13"/>
      <c r="BK257" s="13"/>
    </row>
    <row r="258" spans="2:63" s="535" customFormat="1" x14ac:dyDescent="0.25">
      <c r="B258" s="1837"/>
      <c r="C258" s="1006"/>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c r="AH258" s="13"/>
      <c r="AI258" s="13"/>
      <c r="AJ258" s="13"/>
      <c r="AK258" s="13"/>
      <c r="AL258" s="13"/>
      <c r="AM258" s="13"/>
      <c r="AN258" s="13"/>
      <c r="AO258" s="13"/>
      <c r="AP258" s="13"/>
      <c r="AQ258" s="13"/>
      <c r="AR258" s="13"/>
      <c r="AS258" s="13"/>
      <c r="AT258" s="13"/>
      <c r="AU258" s="13"/>
      <c r="AV258" s="13"/>
      <c r="AW258" s="13"/>
      <c r="AX258" s="13"/>
      <c r="AY258" s="13"/>
      <c r="AZ258" s="13"/>
      <c r="BA258" s="13"/>
      <c r="BB258" s="13"/>
      <c r="BC258" s="13"/>
      <c r="BD258" s="13"/>
      <c r="BE258" s="13"/>
      <c r="BF258" s="13"/>
      <c r="BG258" s="13"/>
      <c r="BH258" s="13"/>
      <c r="BI258" s="13"/>
      <c r="BJ258" s="13"/>
      <c r="BK258" s="13"/>
    </row>
    <row r="259" spans="2:63" s="535" customFormat="1" x14ac:dyDescent="0.25">
      <c r="B259" s="1837"/>
      <c r="C259" s="1006"/>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c r="AH259" s="13"/>
      <c r="AI259" s="13"/>
      <c r="AJ259" s="13"/>
      <c r="AK259" s="13"/>
      <c r="AL259" s="13"/>
      <c r="AM259" s="13"/>
      <c r="AN259" s="13"/>
      <c r="AO259" s="13"/>
      <c r="AP259" s="13"/>
      <c r="AQ259" s="13"/>
      <c r="AR259" s="13"/>
      <c r="AS259" s="13"/>
      <c r="AT259" s="13"/>
      <c r="AU259" s="13"/>
      <c r="AV259" s="13"/>
      <c r="AW259" s="13"/>
      <c r="AX259" s="13"/>
      <c r="AY259" s="13"/>
      <c r="AZ259" s="13"/>
      <c r="BA259" s="13"/>
      <c r="BB259" s="13"/>
      <c r="BC259" s="13"/>
      <c r="BD259" s="13"/>
      <c r="BE259" s="13"/>
      <c r="BF259" s="13"/>
      <c r="BG259" s="13"/>
      <c r="BH259" s="13"/>
      <c r="BI259" s="13"/>
      <c r="BJ259" s="13"/>
      <c r="BK259" s="13"/>
    </row>
    <row r="260" spans="2:63" s="535" customFormat="1" x14ac:dyDescent="0.25">
      <c r="B260" s="1837"/>
      <c r="C260" s="1006"/>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c r="AH260" s="13"/>
      <c r="AI260" s="13"/>
      <c r="AJ260" s="13"/>
      <c r="AK260" s="13"/>
      <c r="AL260" s="13"/>
      <c r="AM260" s="13"/>
      <c r="AN260" s="13"/>
      <c r="AO260" s="13"/>
      <c r="AP260" s="13"/>
      <c r="AQ260" s="13"/>
      <c r="AR260" s="13"/>
      <c r="AS260" s="13"/>
      <c r="AT260" s="13"/>
      <c r="AU260" s="13"/>
      <c r="AV260" s="13"/>
      <c r="AW260" s="13"/>
      <c r="AX260" s="13"/>
      <c r="AY260" s="13"/>
      <c r="AZ260" s="13"/>
      <c r="BA260" s="13"/>
      <c r="BB260" s="13"/>
      <c r="BC260" s="13"/>
      <c r="BD260" s="13"/>
      <c r="BE260" s="13"/>
      <c r="BF260" s="13"/>
      <c r="BG260" s="13"/>
      <c r="BH260" s="13"/>
      <c r="BI260" s="13"/>
      <c r="BJ260" s="13"/>
      <c r="BK260" s="13"/>
    </row>
    <row r="261" spans="2:63" s="535" customFormat="1" x14ac:dyDescent="0.25">
      <c r="B261" s="1837"/>
      <c r="C261" s="1006"/>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c r="AH261" s="13"/>
      <c r="AI261" s="13"/>
      <c r="AJ261" s="13"/>
      <c r="AK261" s="13"/>
      <c r="AL261" s="13"/>
      <c r="AM261" s="13"/>
      <c r="AN261" s="13"/>
      <c r="AO261" s="13"/>
      <c r="AP261" s="13"/>
      <c r="AQ261" s="13"/>
      <c r="AR261" s="13"/>
      <c r="AS261" s="13"/>
      <c r="AT261" s="13"/>
      <c r="AU261" s="13"/>
      <c r="AV261" s="13"/>
      <c r="AW261" s="13"/>
      <c r="AX261" s="13"/>
      <c r="AY261" s="13"/>
      <c r="AZ261" s="13"/>
      <c r="BA261" s="13"/>
      <c r="BB261" s="13"/>
      <c r="BC261" s="13"/>
      <c r="BD261" s="13"/>
      <c r="BE261" s="13"/>
      <c r="BF261" s="13"/>
      <c r="BG261" s="13"/>
      <c r="BH261" s="13"/>
      <c r="BI261" s="13"/>
      <c r="BJ261" s="13"/>
      <c r="BK261" s="13"/>
    </row>
    <row r="262" spans="2:63" s="535" customFormat="1" x14ac:dyDescent="0.25">
      <c r="B262" s="1837"/>
      <c r="C262" s="1006"/>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c r="AH262" s="13"/>
      <c r="AI262" s="13"/>
      <c r="AJ262" s="13"/>
      <c r="AK262" s="13"/>
      <c r="AL262" s="13"/>
      <c r="AM262" s="13"/>
      <c r="AN262" s="13"/>
      <c r="AO262" s="13"/>
      <c r="AP262" s="13"/>
      <c r="AQ262" s="13"/>
      <c r="AR262" s="13"/>
      <c r="AS262" s="13"/>
      <c r="AT262" s="13"/>
      <c r="AU262" s="13"/>
      <c r="AV262" s="13"/>
      <c r="AW262" s="13"/>
      <c r="AX262" s="13"/>
      <c r="AY262" s="13"/>
      <c r="AZ262" s="13"/>
      <c r="BA262" s="13"/>
      <c r="BB262" s="13"/>
      <c r="BC262" s="13"/>
      <c r="BD262" s="13"/>
      <c r="BE262" s="13"/>
      <c r="BF262" s="13"/>
      <c r="BG262" s="13"/>
      <c r="BH262" s="13"/>
      <c r="BI262" s="13"/>
      <c r="BJ262" s="13"/>
      <c r="BK262" s="13"/>
    </row>
    <row r="263" spans="2:63" s="535" customFormat="1" x14ac:dyDescent="0.25">
      <c r="B263" s="1837"/>
      <c r="C263" s="1006"/>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c r="AH263" s="13"/>
      <c r="AI263" s="13"/>
      <c r="AJ263" s="13"/>
      <c r="AK263" s="13"/>
      <c r="AL263" s="13"/>
      <c r="AM263" s="13"/>
      <c r="AN263" s="13"/>
      <c r="AO263" s="13"/>
      <c r="AP263" s="13"/>
      <c r="AQ263" s="13"/>
      <c r="AR263" s="13"/>
      <c r="AS263" s="13"/>
      <c r="AT263" s="13"/>
      <c r="AU263" s="13"/>
      <c r="AV263" s="13"/>
      <c r="AW263" s="13"/>
      <c r="AX263" s="13"/>
      <c r="AY263" s="13"/>
      <c r="AZ263" s="13"/>
      <c r="BA263" s="13"/>
      <c r="BB263" s="13"/>
      <c r="BC263" s="13"/>
      <c r="BD263" s="13"/>
      <c r="BE263" s="13"/>
      <c r="BF263" s="13"/>
      <c r="BG263" s="13"/>
      <c r="BH263" s="13"/>
      <c r="BI263" s="13"/>
      <c r="BJ263" s="13"/>
      <c r="BK263" s="13"/>
    </row>
    <row r="264" spans="2:63" s="535" customFormat="1" x14ac:dyDescent="0.25">
      <c r="B264" s="1837"/>
      <c r="C264" s="1006"/>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c r="AH264" s="13"/>
      <c r="AI264" s="13"/>
      <c r="AJ264" s="13"/>
      <c r="AK264" s="13"/>
      <c r="AL264" s="13"/>
      <c r="AM264" s="13"/>
      <c r="AN264" s="13"/>
      <c r="AO264" s="13"/>
      <c r="AP264" s="13"/>
      <c r="AQ264" s="13"/>
      <c r="AR264" s="13"/>
      <c r="AS264" s="13"/>
      <c r="AT264" s="13"/>
      <c r="AU264" s="13"/>
      <c r="AV264" s="13"/>
      <c r="AW264" s="13"/>
      <c r="AX264" s="13"/>
      <c r="AY264" s="13"/>
      <c r="AZ264" s="13"/>
      <c r="BA264" s="13"/>
      <c r="BB264" s="13"/>
      <c r="BC264" s="13"/>
      <c r="BD264" s="13"/>
      <c r="BE264" s="13"/>
      <c r="BF264" s="13"/>
      <c r="BG264" s="13"/>
      <c r="BH264" s="13"/>
      <c r="BI264" s="13"/>
      <c r="BJ264" s="13"/>
      <c r="BK264" s="13"/>
    </row>
    <row r="265" spans="2:63" s="535" customFormat="1" x14ac:dyDescent="0.25">
      <c r="B265" s="1837"/>
      <c r="C265" s="1006"/>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c r="AH265" s="13"/>
      <c r="AI265" s="13"/>
      <c r="AJ265" s="13"/>
      <c r="AK265" s="13"/>
      <c r="AL265" s="13"/>
      <c r="AM265" s="13"/>
      <c r="AN265" s="13"/>
      <c r="AO265" s="13"/>
      <c r="AP265" s="13"/>
      <c r="AQ265" s="13"/>
      <c r="AR265" s="13"/>
      <c r="AS265" s="13"/>
      <c r="AT265" s="13"/>
      <c r="AU265" s="13"/>
      <c r="AV265" s="13"/>
      <c r="AW265" s="13"/>
      <c r="AX265" s="13"/>
      <c r="AY265" s="13"/>
      <c r="AZ265" s="13"/>
      <c r="BA265" s="13"/>
      <c r="BB265" s="13"/>
      <c r="BC265" s="13"/>
      <c r="BD265" s="13"/>
      <c r="BE265" s="13"/>
      <c r="BF265" s="13"/>
      <c r="BG265" s="13"/>
      <c r="BH265" s="13"/>
      <c r="BI265" s="13"/>
      <c r="BJ265" s="13"/>
      <c r="BK265" s="13"/>
    </row>
    <row r="266" spans="2:63" s="535" customFormat="1" x14ac:dyDescent="0.25">
      <c r="B266" s="1837"/>
      <c r="C266" s="1006"/>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c r="AH266" s="13"/>
      <c r="AI266" s="13"/>
      <c r="AJ266" s="13"/>
      <c r="AK266" s="13"/>
      <c r="AL266" s="13"/>
      <c r="AM266" s="13"/>
      <c r="AN266" s="13"/>
      <c r="AO266" s="13"/>
      <c r="AP266" s="13"/>
      <c r="AQ266" s="13"/>
      <c r="AR266" s="13"/>
      <c r="AS266" s="13"/>
      <c r="AT266" s="13"/>
      <c r="AU266" s="13"/>
      <c r="AV266" s="13"/>
      <c r="AW266" s="13"/>
      <c r="AX266" s="13"/>
      <c r="AY266" s="13"/>
      <c r="AZ266" s="13"/>
      <c r="BA266" s="13"/>
      <c r="BB266" s="13"/>
      <c r="BC266" s="13"/>
      <c r="BD266" s="13"/>
      <c r="BE266" s="13"/>
      <c r="BF266" s="13"/>
      <c r="BG266" s="13"/>
      <c r="BH266" s="13"/>
      <c r="BI266" s="13"/>
      <c r="BJ266" s="13"/>
      <c r="BK266" s="13"/>
    </row>
    <row r="267" spans="2:63" s="535" customFormat="1" x14ac:dyDescent="0.25">
      <c r="B267" s="1837"/>
      <c r="C267" s="1006"/>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c r="AH267" s="13"/>
      <c r="AI267" s="13"/>
      <c r="AJ267" s="13"/>
      <c r="AK267" s="13"/>
      <c r="AL267" s="13"/>
      <c r="AM267" s="13"/>
      <c r="AN267" s="13"/>
      <c r="AO267" s="13"/>
      <c r="AP267" s="13"/>
      <c r="AQ267" s="13"/>
      <c r="AR267" s="13"/>
      <c r="AS267" s="13"/>
      <c r="AT267" s="13"/>
      <c r="AU267" s="13"/>
      <c r="AV267" s="13"/>
      <c r="AW267" s="13"/>
      <c r="AX267" s="13"/>
      <c r="AY267" s="13"/>
      <c r="AZ267" s="13"/>
      <c r="BA267" s="13"/>
      <c r="BB267" s="13"/>
      <c r="BC267" s="13"/>
      <c r="BD267" s="13"/>
      <c r="BE267" s="13"/>
      <c r="BF267" s="13"/>
      <c r="BG267" s="13"/>
      <c r="BH267" s="13"/>
      <c r="BI267" s="13"/>
      <c r="BJ267" s="13"/>
      <c r="BK267" s="13"/>
    </row>
    <row r="268" spans="2:63" s="535" customFormat="1" x14ac:dyDescent="0.25">
      <c r="B268" s="1837"/>
      <c r="C268" s="1006"/>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c r="AH268" s="13"/>
      <c r="AI268" s="13"/>
      <c r="AJ268" s="13"/>
      <c r="AK268" s="13"/>
      <c r="AL268" s="13"/>
      <c r="AM268" s="13"/>
      <c r="AN268" s="13"/>
      <c r="AO268" s="13"/>
      <c r="AP268" s="13"/>
      <c r="AQ268" s="13"/>
      <c r="AR268" s="13"/>
      <c r="AS268" s="13"/>
      <c r="AT268" s="13"/>
      <c r="AU268" s="13"/>
      <c r="AV268" s="13"/>
      <c r="AW268" s="13"/>
      <c r="AX268" s="13"/>
      <c r="AY268" s="13"/>
      <c r="AZ268" s="13"/>
      <c r="BA268" s="13"/>
      <c r="BB268" s="13"/>
      <c r="BC268" s="13"/>
      <c r="BD268" s="13"/>
      <c r="BE268" s="13"/>
      <c r="BF268" s="13"/>
      <c r="BG268" s="13"/>
      <c r="BH268" s="13"/>
      <c r="BI268" s="13"/>
      <c r="BJ268" s="13"/>
      <c r="BK268" s="13"/>
    </row>
    <row r="269" spans="2:63" s="535" customFormat="1" x14ac:dyDescent="0.25">
      <c r="B269" s="1837"/>
      <c r="C269" s="1006"/>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c r="AH269" s="13"/>
      <c r="AI269" s="13"/>
      <c r="AJ269" s="13"/>
      <c r="AK269" s="13"/>
      <c r="AL269" s="13"/>
      <c r="AM269" s="13"/>
      <c r="AN269" s="13"/>
      <c r="AO269" s="13"/>
      <c r="AP269" s="13"/>
      <c r="AQ269" s="13"/>
      <c r="AR269" s="13"/>
      <c r="AS269" s="13"/>
      <c r="AT269" s="13"/>
      <c r="AU269" s="13"/>
      <c r="AV269" s="13"/>
      <c r="AW269" s="13"/>
      <c r="AX269" s="13"/>
      <c r="AY269" s="13"/>
      <c r="AZ269" s="13"/>
      <c r="BA269" s="13"/>
      <c r="BB269" s="13"/>
      <c r="BC269" s="13"/>
      <c r="BD269" s="13"/>
      <c r="BE269" s="13"/>
      <c r="BF269" s="13"/>
      <c r="BG269" s="13"/>
      <c r="BH269" s="13"/>
      <c r="BI269" s="13"/>
      <c r="BJ269" s="13"/>
      <c r="BK269" s="13"/>
    </row>
    <row r="270" spans="2:63" s="535" customFormat="1" x14ac:dyDescent="0.25">
      <c r="B270" s="1837"/>
      <c r="C270" s="1006"/>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c r="AH270" s="13"/>
      <c r="AI270" s="13"/>
      <c r="AJ270" s="13"/>
      <c r="AK270" s="13"/>
      <c r="AL270" s="13"/>
      <c r="AM270" s="13"/>
      <c r="AN270" s="13"/>
      <c r="AO270" s="13"/>
      <c r="AP270" s="13"/>
      <c r="AQ270" s="13"/>
      <c r="AR270" s="13"/>
      <c r="AS270" s="13"/>
      <c r="AT270" s="13"/>
      <c r="AU270" s="13"/>
      <c r="AV270" s="13"/>
      <c r="AW270" s="13"/>
      <c r="AX270" s="13"/>
      <c r="AY270" s="13"/>
      <c r="AZ270" s="13"/>
      <c r="BA270" s="13"/>
      <c r="BB270" s="13"/>
      <c r="BC270" s="13"/>
      <c r="BD270" s="13"/>
      <c r="BE270" s="13"/>
      <c r="BF270" s="13"/>
      <c r="BG270" s="13"/>
      <c r="BH270" s="13"/>
      <c r="BI270" s="13"/>
      <c r="BJ270" s="13"/>
      <c r="BK270" s="13"/>
    </row>
    <row r="271" spans="2:63" s="535" customFormat="1" x14ac:dyDescent="0.25">
      <c r="B271" s="1837"/>
      <c r="C271" s="1006"/>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c r="AH271" s="13"/>
      <c r="AI271" s="13"/>
      <c r="AJ271" s="13"/>
      <c r="AK271" s="13"/>
      <c r="AL271" s="13"/>
      <c r="AM271" s="13"/>
      <c r="AN271" s="13"/>
      <c r="AO271" s="13"/>
      <c r="AP271" s="13"/>
      <c r="AQ271" s="13"/>
      <c r="AR271" s="13"/>
      <c r="AS271" s="13"/>
      <c r="AT271" s="13"/>
      <c r="AU271" s="13"/>
      <c r="AV271" s="13"/>
      <c r="AW271" s="13"/>
      <c r="AX271" s="13"/>
      <c r="AY271" s="13"/>
      <c r="AZ271" s="13"/>
      <c r="BA271" s="13"/>
      <c r="BB271" s="13"/>
      <c r="BC271" s="13"/>
      <c r="BD271" s="13"/>
      <c r="BE271" s="13"/>
      <c r="BF271" s="13"/>
      <c r="BG271" s="13"/>
      <c r="BH271" s="13"/>
      <c r="BI271" s="13"/>
      <c r="BJ271" s="13"/>
      <c r="BK271" s="13"/>
    </row>
    <row r="272" spans="2:63" s="535" customFormat="1" x14ac:dyDescent="0.25">
      <c r="B272" s="1837"/>
      <c r="C272" s="1006"/>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c r="AH272" s="13"/>
      <c r="AI272" s="13"/>
      <c r="AJ272" s="13"/>
      <c r="AK272" s="13"/>
      <c r="AL272" s="13"/>
      <c r="AM272" s="13"/>
      <c r="AN272" s="13"/>
      <c r="AO272" s="13"/>
      <c r="AP272" s="13"/>
      <c r="AQ272" s="13"/>
      <c r="AR272" s="13"/>
      <c r="AS272" s="13"/>
      <c r="AT272" s="13"/>
      <c r="AU272" s="13"/>
      <c r="AV272" s="13"/>
      <c r="AW272" s="13"/>
      <c r="AX272" s="13"/>
      <c r="AY272" s="13"/>
      <c r="AZ272" s="13"/>
      <c r="BA272" s="13"/>
      <c r="BB272" s="13"/>
      <c r="BC272" s="13"/>
      <c r="BD272" s="13"/>
      <c r="BE272" s="13"/>
      <c r="BF272" s="13"/>
      <c r="BG272" s="13"/>
      <c r="BH272" s="13"/>
      <c r="BI272" s="13"/>
      <c r="BJ272" s="13"/>
      <c r="BK272" s="13"/>
    </row>
    <row r="273" spans="2:63" s="535" customFormat="1" x14ac:dyDescent="0.25">
      <c r="B273" s="1837"/>
      <c r="C273" s="1006"/>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c r="AH273" s="13"/>
      <c r="AI273" s="13"/>
      <c r="AJ273" s="13"/>
      <c r="AK273" s="13"/>
      <c r="AL273" s="13"/>
      <c r="AM273" s="13"/>
      <c r="AN273" s="13"/>
      <c r="AO273" s="13"/>
      <c r="AP273" s="13"/>
      <c r="AQ273" s="13"/>
      <c r="AR273" s="13"/>
      <c r="AS273" s="13"/>
      <c r="AT273" s="13"/>
      <c r="AU273" s="13"/>
      <c r="AV273" s="13"/>
      <c r="AW273" s="13"/>
      <c r="AX273" s="13"/>
      <c r="AY273" s="13"/>
      <c r="AZ273" s="13"/>
      <c r="BA273" s="13"/>
      <c r="BB273" s="13"/>
      <c r="BC273" s="13"/>
      <c r="BD273" s="13"/>
      <c r="BE273" s="13"/>
      <c r="BF273" s="13"/>
      <c r="BG273" s="13"/>
      <c r="BH273" s="13"/>
      <c r="BI273" s="13"/>
      <c r="BJ273" s="13"/>
      <c r="BK273" s="13"/>
    </row>
    <row r="274" spans="2:63" s="535" customFormat="1" x14ac:dyDescent="0.25">
      <c r="B274" s="1837"/>
      <c r="C274" s="1006"/>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c r="AH274" s="13"/>
      <c r="AI274" s="13"/>
      <c r="AJ274" s="13"/>
      <c r="AK274" s="13"/>
      <c r="AL274" s="13"/>
      <c r="AM274" s="13"/>
      <c r="AN274" s="13"/>
      <c r="AO274" s="13"/>
      <c r="AP274" s="13"/>
      <c r="AQ274" s="13"/>
      <c r="AR274" s="13"/>
      <c r="AS274" s="13"/>
      <c r="AT274" s="13"/>
      <c r="AU274" s="13"/>
      <c r="AV274" s="13"/>
      <c r="AW274" s="13"/>
      <c r="AX274" s="13"/>
      <c r="AY274" s="13"/>
      <c r="AZ274" s="13"/>
      <c r="BA274" s="13"/>
      <c r="BB274" s="13"/>
      <c r="BC274" s="13"/>
      <c r="BD274" s="13"/>
      <c r="BE274" s="13"/>
      <c r="BF274" s="13"/>
      <c r="BG274" s="13"/>
      <c r="BH274" s="13"/>
      <c r="BI274" s="13"/>
      <c r="BJ274" s="13"/>
      <c r="BK274" s="13"/>
    </row>
    <row r="275" spans="2:63" s="535" customFormat="1" x14ac:dyDescent="0.25">
      <c r="B275" s="1837"/>
      <c r="C275" s="1006"/>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c r="AH275" s="13"/>
      <c r="AI275" s="13"/>
      <c r="AJ275" s="13"/>
      <c r="AK275" s="13"/>
      <c r="AL275" s="13"/>
      <c r="AM275" s="13"/>
      <c r="AN275" s="13"/>
      <c r="AO275" s="13"/>
      <c r="AP275" s="13"/>
      <c r="AQ275" s="13"/>
      <c r="AR275" s="13"/>
      <c r="AS275" s="13"/>
      <c r="AT275" s="13"/>
      <c r="AU275" s="13"/>
      <c r="AV275" s="13"/>
      <c r="AW275" s="13"/>
      <c r="AX275" s="13"/>
      <c r="AY275" s="13"/>
      <c r="AZ275" s="13"/>
      <c r="BA275" s="13"/>
      <c r="BB275" s="13"/>
      <c r="BC275" s="13"/>
      <c r="BD275" s="13"/>
      <c r="BE275" s="13"/>
      <c r="BF275" s="13"/>
      <c r="BG275" s="13"/>
      <c r="BH275" s="13"/>
      <c r="BI275" s="13"/>
      <c r="BJ275" s="13"/>
      <c r="BK275" s="13"/>
    </row>
    <row r="276" spans="2:63" s="535" customFormat="1" x14ac:dyDescent="0.25">
      <c r="B276" s="1837"/>
      <c r="C276" s="1006"/>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c r="AH276" s="13"/>
      <c r="AI276" s="13"/>
      <c r="AJ276" s="13"/>
      <c r="AK276" s="13"/>
      <c r="AL276" s="13"/>
      <c r="AM276" s="13"/>
      <c r="AN276" s="13"/>
      <c r="AO276" s="13"/>
      <c r="AP276" s="13"/>
      <c r="AQ276" s="13"/>
      <c r="AR276" s="13"/>
      <c r="AS276" s="13"/>
      <c r="AT276" s="13"/>
      <c r="AU276" s="13"/>
      <c r="AV276" s="13"/>
      <c r="AW276" s="13"/>
      <c r="AX276" s="13"/>
      <c r="AY276" s="13"/>
      <c r="AZ276" s="13"/>
      <c r="BA276" s="13"/>
      <c r="BB276" s="13"/>
      <c r="BC276" s="13"/>
      <c r="BD276" s="13"/>
      <c r="BE276" s="13"/>
      <c r="BF276" s="13"/>
      <c r="BG276" s="13"/>
      <c r="BH276" s="13"/>
      <c r="BI276" s="13"/>
      <c r="BJ276" s="13"/>
      <c r="BK276" s="13"/>
    </row>
    <row r="277" spans="2:63" s="535" customFormat="1" x14ac:dyDescent="0.25">
      <c r="B277" s="1837"/>
      <c r="C277" s="1006"/>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c r="AH277" s="13"/>
      <c r="AI277" s="13"/>
      <c r="AJ277" s="13"/>
      <c r="AK277" s="13"/>
      <c r="AL277" s="13"/>
      <c r="AM277" s="13"/>
      <c r="AN277" s="13"/>
      <c r="AO277" s="13"/>
      <c r="AP277" s="13"/>
      <c r="AQ277" s="13"/>
      <c r="AR277" s="13"/>
      <c r="AS277" s="13"/>
      <c r="AT277" s="13"/>
      <c r="AU277" s="13"/>
      <c r="AV277" s="13"/>
      <c r="AW277" s="13"/>
      <c r="AX277" s="13"/>
      <c r="AY277" s="13"/>
      <c r="AZ277" s="13"/>
      <c r="BA277" s="13"/>
      <c r="BB277" s="13"/>
      <c r="BC277" s="13"/>
      <c r="BD277" s="13"/>
      <c r="BE277" s="13"/>
      <c r="BF277" s="13"/>
      <c r="BG277" s="13"/>
      <c r="BH277" s="13"/>
      <c r="BI277" s="13"/>
      <c r="BJ277" s="13"/>
      <c r="BK277" s="13"/>
    </row>
    <row r="278" spans="2:63" s="535" customFormat="1" x14ac:dyDescent="0.25">
      <c r="B278" s="1837"/>
      <c r="C278" s="1006"/>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c r="AH278" s="13"/>
      <c r="AI278" s="13"/>
      <c r="AJ278" s="13"/>
      <c r="AK278" s="13"/>
      <c r="AL278" s="13"/>
      <c r="AM278" s="13"/>
      <c r="AN278" s="13"/>
      <c r="AO278" s="13"/>
      <c r="AP278" s="13"/>
      <c r="AQ278" s="13"/>
      <c r="AR278" s="13"/>
      <c r="AS278" s="13"/>
      <c r="AT278" s="13"/>
      <c r="AU278" s="13"/>
      <c r="AV278" s="13"/>
      <c r="AW278" s="13"/>
      <c r="AX278" s="13"/>
      <c r="AY278" s="13"/>
      <c r="AZ278" s="13"/>
      <c r="BA278" s="13"/>
      <c r="BB278" s="13"/>
      <c r="BC278" s="13"/>
      <c r="BD278" s="13"/>
      <c r="BE278" s="13"/>
      <c r="BF278" s="13"/>
      <c r="BG278" s="13"/>
      <c r="BH278" s="13"/>
      <c r="BI278" s="13"/>
      <c r="BJ278" s="13"/>
      <c r="BK278" s="13"/>
    </row>
    <row r="279" spans="2:63" s="535" customFormat="1" x14ac:dyDescent="0.25">
      <c r="B279" s="1837"/>
      <c r="C279" s="1006"/>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c r="AH279" s="13"/>
      <c r="AI279" s="13"/>
      <c r="AJ279" s="13"/>
      <c r="AK279" s="13"/>
      <c r="AL279" s="13"/>
      <c r="AM279" s="13"/>
      <c r="AN279" s="13"/>
      <c r="AO279" s="13"/>
      <c r="AP279" s="13"/>
      <c r="AQ279" s="13"/>
      <c r="AR279" s="13"/>
      <c r="AS279" s="13"/>
      <c r="AT279" s="13"/>
      <c r="AU279" s="13"/>
      <c r="AV279" s="13"/>
      <c r="AW279" s="13"/>
      <c r="AX279" s="13"/>
      <c r="AY279" s="13"/>
      <c r="AZ279" s="13"/>
      <c r="BA279" s="13"/>
      <c r="BB279" s="13"/>
      <c r="BC279" s="13"/>
      <c r="BD279" s="13"/>
      <c r="BE279" s="13"/>
      <c r="BF279" s="13"/>
      <c r="BG279" s="13"/>
      <c r="BH279" s="13"/>
      <c r="BI279" s="13"/>
      <c r="BJ279" s="13"/>
      <c r="BK279" s="13"/>
    </row>
    <row r="280" spans="2:63" s="535" customFormat="1" x14ac:dyDescent="0.25">
      <c r="B280" s="1837"/>
      <c r="C280" s="1006"/>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c r="AH280" s="13"/>
      <c r="AI280" s="13"/>
      <c r="AJ280" s="13"/>
      <c r="AK280" s="13"/>
      <c r="AL280" s="13"/>
      <c r="AM280" s="13"/>
      <c r="AN280" s="13"/>
      <c r="AO280" s="13"/>
      <c r="AP280" s="13"/>
      <c r="AQ280" s="13"/>
      <c r="AR280" s="13"/>
      <c r="AS280" s="13"/>
      <c r="AT280" s="13"/>
      <c r="AU280" s="13"/>
      <c r="AV280" s="13"/>
      <c r="AW280" s="13"/>
      <c r="AX280" s="13"/>
      <c r="AY280" s="13"/>
      <c r="AZ280" s="13"/>
      <c r="BA280" s="13"/>
      <c r="BB280" s="13"/>
      <c r="BC280" s="13"/>
      <c r="BD280" s="13"/>
      <c r="BE280" s="13"/>
      <c r="BF280" s="13"/>
      <c r="BG280" s="13"/>
      <c r="BH280" s="13"/>
      <c r="BI280" s="13"/>
      <c r="BJ280" s="13"/>
      <c r="BK280" s="13"/>
    </row>
    <row r="281" spans="2:63" s="535" customFormat="1" x14ac:dyDescent="0.25">
      <c r="B281" s="1837"/>
      <c r="C281" s="1006"/>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c r="AH281" s="13"/>
      <c r="AI281" s="13"/>
      <c r="AJ281" s="13"/>
      <c r="AK281" s="13"/>
      <c r="AL281" s="13"/>
      <c r="AM281" s="13"/>
      <c r="AN281" s="13"/>
      <c r="AO281" s="13"/>
      <c r="AP281" s="13"/>
      <c r="AQ281" s="13"/>
      <c r="AR281" s="13"/>
      <c r="AS281" s="13"/>
      <c r="AT281" s="13"/>
      <c r="AU281" s="13"/>
      <c r="AV281" s="13"/>
      <c r="AW281" s="13"/>
      <c r="AX281" s="13"/>
      <c r="AY281" s="13"/>
      <c r="AZ281" s="13"/>
      <c r="BA281" s="13"/>
      <c r="BB281" s="13"/>
      <c r="BC281" s="13"/>
      <c r="BD281" s="13"/>
      <c r="BE281" s="13"/>
      <c r="BF281" s="13"/>
      <c r="BG281" s="13"/>
      <c r="BH281" s="13"/>
      <c r="BI281" s="13"/>
      <c r="BJ281" s="13"/>
      <c r="BK281" s="13"/>
    </row>
    <row r="282" spans="2:63" s="535" customFormat="1" x14ac:dyDescent="0.25">
      <c r="B282" s="1837"/>
      <c r="C282" s="1006"/>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c r="AH282" s="13"/>
      <c r="AI282" s="13"/>
      <c r="AJ282" s="13"/>
      <c r="AK282" s="13"/>
      <c r="AL282" s="13"/>
      <c r="AM282" s="13"/>
      <c r="AN282" s="13"/>
      <c r="AO282" s="13"/>
      <c r="AP282" s="13"/>
      <c r="AQ282" s="13"/>
      <c r="AR282" s="13"/>
      <c r="AS282" s="13"/>
      <c r="AT282" s="13"/>
      <c r="AU282" s="13"/>
      <c r="AV282" s="13"/>
      <c r="AW282" s="13"/>
      <c r="AX282" s="13"/>
      <c r="AY282" s="13"/>
      <c r="AZ282" s="13"/>
      <c r="BA282" s="13"/>
      <c r="BB282" s="13"/>
      <c r="BC282" s="13"/>
      <c r="BD282" s="13"/>
      <c r="BE282" s="13"/>
      <c r="BF282" s="13"/>
      <c r="BG282" s="13"/>
      <c r="BH282" s="13"/>
      <c r="BI282" s="13"/>
      <c r="BJ282" s="13"/>
      <c r="BK282" s="13"/>
    </row>
    <row r="283" spans="2:63" s="535" customFormat="1" x14ac:dyDescent="0.25">
      <c r="B283" s="1837"/>
      <c r="C283" s="1006"/>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c r="AH283" s="13"/>
      <c r="AI283" s="13"/>
      <c r="AJ283" s="13"/>
      <c r="AK283" s="13"/>
      <c r="AL283" s="13"/>
      <c r="AM283" s="13"/>
      <c r="AN283" s="13"/>
      <c r="AO283" s="13"/>
      <c r="AP283" s="13"/>
      <c r="AQ283" s="13"/>
      <c r="AR283" s="13"/>
      <c r="AS283" s="13"/>
      <c r="AT283" s="13"/>
      <c r="AU283" s="13"/>
      <c r="AV283" s="13"/>
      <c r="AW283" s="13"/>
      <c r="AX283" s="13"/>
      <c r="AY283" s="13"/>
      <c r="AZ283" s="13"/>
      <c r="BA283" s="13"/>
      <c r="BB283" s="13"/>
      <c r="BC283" s="13"/>
      <c r="BD283" s="13"/>
      <c r="BE283" s="13"/>
      <c r="BF283" s="13"/>
      <c r="BG283" s="13"/>
      <c r="BH283" s="13"/>
      <c r="BI283" s="13"/>
      <c r="BJ283" s="13"/>
      <c r="BK283" s="13"/>
    </row>
    <row r="284" spans="2:63" s="535" customFormat="1" x14ac:dyDescent="0.25">
      <c r="B284" s="1837"/>
      <c r="C284" s="1006"/>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c r="AH284" s="13"/>
      <c r="AI284" s="13"/>
      <c r="AJ284" s="13"/>
      <c r="AK284" s="13"/>
      <c r="AL284" s="13"/>
      <c r="AM284" s="13"/>
      <c r="AN284" s="13"/>
      <c r="AO284" s="13"/>
      <c r="AP284" s="13"/>
      <c r="AQ284" s="13"/>
      <c r="AR284" s="13"/>
      <c r="AS284" s="13"/>
      <c r="AT284" s="13"/>
      <c r="AU284" s="13"/>
      <c r="AV284" s="13"/>
      <c r="AW284" s="13"/>
      <c r="AX284" s="13"/>
      <c r="AY284" s="13"/>
      <c r="AZ284" s="13"/>
      <c r="BA284" s="13"/>
      <c r="BB284" s="13"/>
      <c r="BC284" s="13"/>
      <c r="BD284" s="13"/>
      <c r="BE284" s="13"/>
      <c r="BF284" s="13"/>
      <c r="BG284" s="13"/>
      <c r="BH284" s="13"/>
      <c r="BI284" s="13"/>
      <c r="BJ284" s="13"/>
      <c r="BK284" s="13"/>
    </row>
    <row r="285" spans="2:63" s="535" customFormat="1" x14ac:dyDescent="0.25">
      <c r="B285" s="1837"/>
      <c r="C285" s="1006"/>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c r="AH285" s="13"/>
      <c r="AI285" s="13"/>
      <c r="AJ285" s="13"/>
      <c r="AK285" s="13"/>
      <c r="AL285" s="13"/>
      <c r="AM285" s="13"/>
      <c r="AN285" s="13"/>
      <c r="AO285" s="13"/>
      <c r="AP285" s="13"/>
      <c r="AQ285" s="13"/>
      <c r="AR285" s="13"/>
      <c r="AS285" s="13"/>
      <c r="AT285" s="13"/>
      <c r="AU285" s="13"/>
      <c r="AV285" s="13"/>
      <c r="AW285" s="13"/>
      <c r="AX285" s="13"/>
      <c r="AY285" s="13"/>
      <c r="AZ285" s="13"/>
      <c r="BA285" s="13"/>
      <c r="BB285" s="13"/>
      <c r="BC285" s="13"/>
      <c r="BD285" s="13"/>
      <c r="BE285" s="13"/>
      <c r="BF285" s="13"/>
      <c r="BG285" s="13"/>
      <c r="BH285" s="13"/>
      <c r="BI285" s="13"/>
      <c r="BJ285" s="13"/>
      <c r="BK285" s="13"/>
    </row>
    <row r="286" spans="2:63" s="535" customFormat="1" x14ac:dyDescent="0.25">
      <c r="B286" s="1837"/>
      <c r="C286" s="1006"/>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row>
    <row r="287" spans="2:63" s="535" customFormat="1" x14ac:dyDescent="0.25">
      <c r="B287" s="1837"/>
      <c r="C287" s="1006"/>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row>
    <row r="288" spans="2:63" s="535" customFormat="1" x14ac:dyDescent="0.25">
      <c r="B288" s="1837"/>
      <c r="C288" s="1006"/>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c r="AH288" s="13"/>
      <c r="AI288" s="13"/>
      <c r="AJ288" s="13"/>
      <c r="AK288" s="13"/>
      <c r="AL288" s="13"/>
      <c r="AM288" s="13"/>
      <c r="AN288" s="13"/>
      <c r="AO288" s="13"/>
      <c r="AP288" s="13"/>
      <c r="AQ288" s="13"/>
      <c r="AR288" s="13"/>
      <c r="AS288" s="13"/>
      <c r="AT288" s="13"/>
      <c r="AU288" s="13"/>
      <c r="AV288" s="13"/>
      <c r="AW288" s="13"/>
      <c r="AX288" s="13"/>
      <c r="AY288" s="13"/>
      <c r="AZ288" s="13"/>
      <c r="BA288" s="13"/>
      <c r="BB288" s="13"/>
      <c r="BC288" s="13"/>
      <c r="BD288" s="13"/>
      <c r="BE288" s="13"/>
      <c r="BF288" s="13"/>
      <c r="BG288" s="13"/>
      <c r="BH288" s="13"/>
      <c r="BI288" s="13"/>
      <c r="BJ288" s="13"/>
      <c r="BK288" s="13"/>
    </row>
    <row r="289" spans="2:63" s="535" customFormat="1" x14ac:dyDescent="0.25">
      <c r="B289" s="1837"/>
      <c r="C289" s="1006"/>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c r="AH289" s="13"/>
      <c r="AI289" s="13"/>
      <c r="AJ289" s="13"/>
      <c r="AK289" s="13"/>
      <c r="AL289" s="13"/>
      <c r="AM289" s="13"/>
      <c r="AN289" s="13"/>
      <c r="AO289" s="13"/>
      <c r="AP289" s="13"/>
      <c r="AQ289" s="13"/>
      <c r="AR289" s="13"/>
      <c r="AS289" s="13"/>
      <c r="AT289" s="13"/>
      <c r="AU289" s="13"/>
      <c r="AV289" s="13"/>
      <c r="AW289" s="13"/>
      <c r="AX289" s="13"/>
      <c r="AY289" s="13"/>
      <c r="AZ289" s="13"/>
      <c r="BA289" s="13"/>
      <c r="BB289" s="13"/>
      <c r="BC289" s="13"/>
      <c r="BD289" s="13"/>
      <c r="BE289" s="13"/>
      <c r="BF289" s="13"/>
      <c r="BG289" s="13"/>
      <c r="BH289" s="13"/>
      <c r="BI289" s="13"/>
      <c r="BJ289" s="13"/>
      <c r="BK289" s="13"/>
    </row>
    <row r="290" spans="2:63" s="535" customFormat="1" x14ac:dyDescent="0.25">
      <c r="B290" s="1837"/>
      <c r="C290" s="1006"/>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c r="AH290" s="13"/>
      <c r="AI290" s="13"/>
      <c r="AJ290" s="13"/>
      <c r="AK290" s="13"/>
      <c r="AL290" s="13"/>
      <c r="AM290" s="13"/>
      <c r="AN290" s="13"/>
      <c r="AO290" s="13"/>
      <c r="AP290" s="13"/>
      <c r="AQ290" s="13"/>
      <c r="AR290" s="13"/>
      <c r="AS290" s="13"/>
      <c r="AT290" s="13"/>
      <c r="AU290" s="13"/>
      <c r="AV290" s="13"/>
      <c r="AW290" s="13"/>
      <c r="AX290" s="13"/>
      <c r="AY290" s="13"/>
      <c r="AZ290" s="13"/>
      <c r="BA290" s="13"/>
      <c r="BB290" s="13"/>
      <c r="BC290" s="13"/>
      <c r="BD290" s="13"/>
      <c r="BE290" s="13"/>
      <c r="BF290" s="13"/>
      <c r="BG290" s="13"/>
      <c r="BH290" s="13"/>
      <c r="BI290" s="13"/>
      <c r="BJ290" s="13"/>
      <c r="BK290" s="13"/>
    </row>
    <row r="291" spans="2:63" s="535" customFormat="1" x14ac:dyDescent="0.25">
      <c r="B291" s="1837"/>
      <c r="C291" s="1006"/>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c r="AH291" s="13"/>
      <c r="AI291" s="13"/>
      <c r="AJ291" s="13"/>
      <c r="AK291" s="13"/>
      <c r="AL291" s="13"/>
      <c r="AM291" s="13"/>
      <c r="AN291" s="13"/>
      <c r="AO291" s="13"/>
      <c r="AP291" s="13"/>
      <c r="AQ291" s="13"/>
      <c r="AR291" s="13"/>
      <c r="AS291" s="13"/>
      <c r="AT291" s="13"/>
      <c r="AU291" s="13"/>
      <c r="AV291" s="13"/>
      <c r="AW291" s="13"/>
      <c r="AX291" s="13"/>
      <c r="AY291" s="13"/>
      <c r="AZ291" s="13"/>
      <c r="BA291" s="13"/>
      <c r="BB291" s="13"/>
      <c r="BC291" s="13"/>
      <c r="BD291" s="13"/>
      <c r="BE291" s="13"/>
      <c r="BF291" s="13"/>
      <c r="BG291" s="13"/>
      <c r="BH291" s="13"/>
      <c r="BI291" s="13"/>
      <c r="BJ291" s="13"/>
      <c r="BK291" s="13"/>
    </row>
    <row r="292" spans="2:63" s="535" customFormat="1" x14ac:dyDescent="0.25">
      <c r="B292" s="1837"/>
      <c r="C292" s="1006"/>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c r="AH292" s="13"/>
      <c r="AI292" s="13"/>
      <c r="AJ292" s="13"/>
      <c r="AK292" s="13"/>
      <c r="AL292" s="13"/>
      <c r="AM292" s="13"/>
      <c r="AN292" s="13"/>
      <c r="AO292" s="13"/>
      <c r="AP292" s="13"/>
      <c r="AQ292" s="13"/>
      <c r="AR292" s="13"/>
      <c r="AS292" s="13"/>
      <c r="AT292" s="13"/>
      <c r="AU292" s="13"/>
      <c r="AV292" s="13"/>
      <c r="AW292" s="13"/>
      <c r="AX292" s="13"/>
      <c r="AY292" s="13"/>
      <c r="AZ292" s="13"/>
      <c r="BA292" s="13"/>
      <c r="BB292" s="13"/>
      <c r="BC292" s="13"/>
      <c r="BD292" s="13"/>
      <c r="BE292" s="13"/>
      <c r="BF292" s="13"/>
      <c r="BG292" s="13"/>
      <c r="BH292" s="13"/>
      <c r="BI292" s="13"/>
      <c r="BJ292" s="13"/>
      <c r="BK292" s="13"/>
    </row>
    <row r="293" spans="2:63" s="535" customFormat="1" x14ac:dyDescent="0.25">
      <c r="B293" s="1837"/>
      <c r="C293" s="1006"/>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c r="AH293" s="13"/>
      <c r="AI293" s="13"/>
      <c r="AJ293" s="13"/>
      <c r="AK293" s="13"/>
      <c r="AL293" s="13"/>
      <c r="AM293" s="13"/>
      <c r="AN293" s="13"/>
      <c r="AO293" s="13"/>
      <c r="AP293" s="13"/>
      <c r="AQ293" s="13"/>
      <c r="AR293" s="13"/>
      <c r="AS293" s="13"/>
      <c r="AT293" s="13"/>
      <c r="AU293" s="13"/>
      <c r="AV293" s="13"/>
      <c r="AW293" s="13"/>
      <c r="AX293" s="13"/>
      <c r="AY293" s="13"/>
      <c r="AZ293" s="13"/>
      <c r="BA293" s="13"/>
      <c r="BB293" s="13"/>
      <c r="BC293" s="13"/>
      <c r="BD293" s="13"/>
      <c r="BE293" s="13"/>
      <c r="BF293" s="13"/>
      <c r="BG293" s="13"/>
      <c r="BH293" s="13"/>
      <c r="BI293" s="13"/>
      <c r="BJ293" s="13"/>
      <c r="BK293" s="13"/>
    </row>
    <row r="294" spans="2:63" s="535" customFormat="1" x14ac:dyDescent="0.25">
      <c r="B294" s="1837"/>
      <c r="C294" s="1006"/>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c r="AH294" s="13"/>
      <c r="AI294" s="13"/>
      <c r="AJ294" s="13"/>
      <c r="AK294" s="13"/>
      <c r="AL294" s="13"/>
      <c r="AM294" s="13"/>
      <c r="AN294" s="13"/>
      <c r="AO294" s="13"/>
      <c r="AP294" s="13"/>
      <c r="AQ294" s="13"/>
      <c r="AR294" s="13"/>
      <c r="AS294" s="13"/>
      <c r="AT294" s="13"/>
      <c r="AU294" s="13"/>
      <c r="AV294" s="13"/>
      <c r="AW294" s="13"/>
      <c r="AX294" s="13"/>
      <c r="AY294" s="13"/>
      <c r="AZ294" s="13"/>
      <c r="BA294" s="13"/>
      <c r="BB294" s="13"/>
      <c r="BC294" s="13"/>
      <c r="BD294" s="13"/>
      <c r="BE294" s="13"/>
      <c r="BF294" s="13"/>
      <c r="BG294" s="13"/>
      <c r="BH294" s="13"/>
      <c r="BI294" s="13"/>
      <c r="BJ294" s="13"/>
      <c r="BK294" s="13"/>
    </row>
    <row r="295" spans="2:63" s="535" customFormat="1" x14ac:dyDescent="0.25">
      <c r="B295" s="1837"/>
      <c r="C295" s="1006"/>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c r="AH295" s="13"/>
      <c r="AI295" s="13"/>
      <c r="AJ295" s="13"/>
      <c r="AK295" s="13"/>
      <c r="AL295" s="13"/>
      <c r="AM295" s="13"/>
      <c r="AN295" s="13"/>
      <c r="AO295" s="13"/>
      <c r="AP295" s="13"/>
      <c r="AQ295" s="13"/>
      <c r="AR295" s="13"/>
      <c r="AS295" s="13"/>
      <c r="AT295" s="13"/>
      <c r="AU295" s="13"/>
      <c r="AV295" s="13"/>
      <c r="AW295" s="13"/>
      <c r="AX295" s="13"/>
      <c r="AY295" s="13"/>
      <c r="AZ295" s="13"/>
      <c r="BA295" s="13"/>
      <c r="BB295" s="13"/>
      <c r="BC295" s="13"/>
      <c r="BD295" s="13"/>
      <c r="BE295" s="13"/>
      <c r="BF295" s="13"/>
      <c r="BG295" s="13"/>
      <c r="BH295" s="13"/>
      <c r="BI295" s="13"/>
      <c r="BJ295" s="13"/>
      <c r="BK295" s="13"/>
    </row>
    <row r="296" spans="2:63" s="535" customFormat="1" x14ac:dyDescent="0.25">
      <c r="B296" s="1837"/>
      <c r="C296" s="1006"/>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row>
    <row r="297" spans="2:63" s="535" customFormat="1" x14ac:dyDescent="0.25">
      <c r="B297" s="1837"/>
      <c r="C297" s="1006"/>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row>
    <row r="298" spans="2:63" s="535" customFormat="1" x14ac:dyDescent="0.25">
      <c r="B298" s="1837"/>
      <c r="C298" s="1006"/>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row>
    <row r="299" spans="2:63" s="535" customFormat="1" x14ac:dyDescent="0.25">
      <c r="B299" s="1837"/>
      <c r="C299" s="1006"/>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c r="AH299" s="13"/>
      <c r="AI299" s="13"/>
      <c r="AJ299" s="13"/>
      <c r="AK299" s="13"/>
      <c r="AL299" s="13"/>
      <c r="AM299" s="13"/>
      <c r="AN299" s="13"/>
      <c r="AO299" s="13"/>
      <c r="AP299" s="13"/>
      <c r="AQ299" s="13"/>
      <c r="AR299" s="13"/>
      <c r="AS299" s="13"/>
      <c r="AT299" s="13"/>
      <c r="AU299" s="13"/>
      <c r="AV299" s="13"/>
      <c r="AW299" s="13"/>
      <c r="AX299" s="13"/>
      <c r="AY299" s="13"/>
      <c r="AZ299" s="13"/>
      <c r="BA299" s="13"/>
      <c r="BB299" s="13"/>
      <c r="BC299" s="13"/>
      <c r="BD299" s="13"/>
      <c r="BE299" s="13"/>
      <c r="BF299" s="13"/>
      <c r="BG299" s="13"/>
      <c r="BH299" s="13"/>
      <c r="BI299" s="13"/>
      <c r="BJ299" s="13"/>
      <c r="BK299" s="13"/>
    </row>
    <row r="300" spans="2:63" s="535" customFormat="1" x14ac:dyDescent="0.25">
      <c r="B300" s="1837"/>
      <c r="C300" s="1006"/>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row>
    <row r="301" spans="2:63" s="535" customFormat="1" x14ac:dyDescent="0.25">
      <c r="B301" s="1837"/>
      <c r="C301" s="1006"/>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row>
    <row r="302" spans="2:63" s="535" customFormat="1" x14ac:dyDescent="0.25">
      <c r="B302" s="1837"/>
      <c r="C302" s="1006"/>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3"/>
      <c r="BH302" s="13"/>
      <c r="BI302" s="13"/>
      <c r="BJ302" s="13"/>
      <c r="BK302" s="13"/>
    </row>
    <row r="303" spans="2:63" s="535" customFormat="1" x14ac:dyDescent="0.25">
      <c r="B303" s="1837"/>
      <c r="C303" s="1006"/>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row>
    <row r="304" spans="2:63" s="535" customFormat="1" x14ac:dyDescent="0.25">
      <c r="B304" s="1837"/>
      <c r="C304" s="1006"/>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row>
    <row r="305" spans="2:63" s="535" customFormat="1" x14ac:dyDescent="0.25">
      <c r="B305" s="1837"/>
      <c r="C305" s="1006"/>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row>
    <row r="306" spans="2:63" s="535" customFormat="1" x14ac:dyDescent="0.25">
      <c r="B306" s="1837"/>
      <c r="C306" s="1006"/>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c r="AH306" s="13"/>
      <c r="AI306" s="13"/>
      <c r="AJ306" s="13"/>
      <c r="AK306" s="13"/>
      <c r="AL306" s="13"/>
      <c r="AM306" s="13"/>
      <c r="AN306" s="13"/>
      <c r="AO306" s="13"/>
      <c r="AP306" s="13"/>
      <c r="AQ306" s="13"/>
      <c r="AR306" s="13"/>
      <c r="AS306" s="13"/>
      <c r="AT306" s="13"/>
      <c r="AU306" s="13"/>
      <c r="AV306" s="13"/>
      <c r="AW306" s="13"/>
      <c r="AX306" s="13"/>
      <c r="AY306" s="13"/>
      <c r="AZ306" s="13"/>
      <c r="BA306" s="13"/>
      <c r="BB306" s="13"/>
      <c r="BC306" s="13"/>
      <c r="BD306" s="13"/>
      <c r="BE306" s="13"/>
      <c r="BF306" s="13"/>
      <c r="BG306" s="13"/>
      <c r="BH306" s="13"/>
      <c r="BI306" s="13"/>
      <c r="BJ306" s="13"/>
      <c r="BK306" s="13"/>
    </row>
    <row r="307" spans="2:63" s="535" customFormat="1" x14ac:dyDescent="0.25">
      <c r="B307" s="1837"/>
      <c r="C307" s="1006"/>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c r="AH307" s="13"/>
      <c r="AI307" s="13"/>
      <c r="AJ307" s="13"/>
      <c r="AK307" s="13"/>
      <c r="AL307" s="13"/>
      <c r="AM307" s="13"/>
      <c r="AN307" s="13"/>
      <c r="AO307" s="13"/>
      <c r="AP307" s="13"/>
      <c r="AQ307" s="13"/>
      <c r="AR307" s="13"/>
      <c r="AS307" s="13"/>
      <c r="AT307" s="13"/>
      <c r="AU307" s="13"/>
      <c r="AV307" s="13"/>
      <c r="AW307" s="13"/>
      <c r="AX307" s="13"/>
      <c r="AY307" s="13"/>
      <c r="AZ307" s="13"/>
      <c r="BA307" s="13"/>
      <c r="BB307" s="13"/>
      <c r="BC307" s="13"/>
      <c r="BD307" s="13"/>
      <c r="BE307" s="13"/>
      <c r="BF307" s="13"/>
      <c r="BG307" s="13"/>
      <c r="BH307" s="13"/>
      <c r="BI307" s="13"/>
      <c r="BJ307" s="13"/>
      <c r="BK307" s="13"/>
    </row>
    <row r="308" spans="2:63" s="535" customFormat="1" x14ac:dyDescent="0.25">
      <c r="B308" s="1837"/>
      <c r="C308" s="1006"/>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c r="AH308" s="13"/>
      <c r="AI308" s="13"/>
      <c r="AJ308" s="13"/>
      <c r="AK308" s="13"/>
      <c r="AL308" s="13"/>
      <c r="AM308" s="13"/>
      <c r="AN308" s="13"/>
      <c r="AO308" s="13"/>
      <c r="AP308" s="13"/>
      <c r="AQ308" s="13"/>
      <c r="AR308" s="13"/>
      <c r="AS308" s="13"/>
      <c r="AT308" s="13"/>
      <c r="AU308" s="13"/>
      <c r="AV308" s="13"/>
      <c r="AW308" s="13"/>
      <c r="AX308" s="13"/>
      <c r="AY308" s="13"/>
      <c r="AZ308" s="13"/>
      <c r="BA308" s="13"/>
      <c r="BB308" s="13"/>
      <c r="BC308" s="13"/>
      <c r="BD308" s="13"/>
      <c r="BE308" s="13"/>
      <c r="BF308" s="13"/>
      <c r="BG308" s="13"/>
      <c r="BH308" s="13"/>
      <c r="BI308" s="13"/>
      <c r="BJ308" s="13"/>
      <c r="BK308" s="13"/>
    </row>
    <row r="309" spans="2:63" s="535" customFormat="1" x14ac:dyDescent="0.25">
      <c r="B309" s="1837"/>
      <c r="C309" s="1006"/>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c r="AH309" s="13"/>
      <c r="AI309" s="13"/>
      <c r="AJ309" s="13"/>
      <c r="AK309" s="13"/>
      <c r="AL309" s="13"/>
      <c r="AM309" s="13"/>
      <c r="AN309" s="13"/>
      <c r="AO309" s="13"/>
      <c r="AP309" s="13"/>
      <c r="AQ309" s="13"/>
      <c r="AR309" s="13"/>
      <c r="AS309" s="13"/>
      <c r="AT309" s="13"/>
      <c r="AU309" s="13"/>
      <c r="AV309" s="13"/>
      <c r="AW309" s="13"/>
      <c r="AX309" s="13"/>
      <c r="AY309" s="13"/>
      <c r="AZ309" s="13"/>
      <c r="BA309" s="13"/>
      <c r="BB309" s="13"/>
      <c r="BC309" s="13"/>
      <c r="BD309" s="13"/>
      <c r="BE309" s="13"/>
      <c r="BF309" s="13"/>
      <c r="BG309" s="13"/>
      <c r="BH309" s="13"/>
      <c r="BI309" s="13"/>
      <c r="BJ309" s="13"/>
      <c r="BK309" s="13"/>
    </row>
    <row r="310" spans="2:63" s="535" customFormat="1" x14ac:dyDescent="0.25">
      <c r="B310" s="1837"/>
      <c r="C310" s="1006"/>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c r="AH310" s="13"/>
      <c r="AI310" s="13"/>
      <c r="AJ310" s="13"/>
      <c r="AK310" s="13"/>
      <c r="AL310" s="13"/>
      <c r="AM310" s="13"/>
      <c r="AN310" s="13"/>
      <c r="AO310" s="13"/>
      <c r="AP310" s="13"/>
      <c r="AQ310" s="13"/>
      <c r="AR310" s="13"/>
      <c r="AS310" s="13"/>
      <c r="AT310" s="13"/>
      <c r="AU310" s="13"/>
      <c r="AV310" s="13"/>
      <c r="AW310" s="13"/>
      <c r="AX310" s="13"/>
      <c r="AY310" s="13"/>
      <c r="AZ310" s="13"/>
      <c r="BA310" s="13"/>
      <c r="BB310" s="13"/>
      <c r="BC310" s="13"/>
      <c r="BD310" s="13"/>
      <c r="BE310" s="13"/>
      <c r="BF310" s="13"/>
      <c r="BG310" s="13"/>
      <c r="BH310" s="13"/>
      <c r="BI310" s="13"/>
      <c r="BJ310" s="13"/>
      <c r="BK310" s="13"/>
    </row>
    <row r="311" spans="2:63" s="535" customFormat="1" x14ac:dyDescent="0.25">
      <c r="B311" s="1837"/>
      <c r="C311" s="1006"/>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c r="AH311" s="13"/>
      <c r="AI311" s="13"/>
      <c r="AJ311" s="13"/>
      <c r="AK311" s="13"/>
      <c r="AL311" s="13"/>
      <c r="AM311" s="13"/>
      <c r="AN311" s="13"/>
      <c r="AO311" s="13"/>
      <c r="AP311" s="13"/>
      <c r="AQ311" s="13"/>
      <c r="AR311" s="13"/>
      <c r="AS311" s="13"/>
      <c r="AT311" s="13"/>
      <c r="AU311" s="13"/>
      <c r="AV311" s="13"/>
      <c r="AW311" s="13"/>
      <c r="AX311" s="13"/>
      <c r="AY311" s="13"/>
      <c r="AZ311" s="13"/>
      <c r="BA311" s="13"/>
      <c r="BB311" s="13"/>
      <c r="BC311" s="13"/>
      <c r="BD311" s="13"/>
      <c r="BE311" s="13"/>
      <c r="BF311" s="13"/>
      <c r="BG311" s="13"/>
      <c r="BH311" s="13"/>
      <c r="BI311" s="13"/>
      <c r="BJ311" s="13"/>
      <c r="BK311" s="13"/>
    </row>
    <row r="312" spans="2:63" s="535" customFormat="1" x14ac:dyDescent="0.25">
      <c r="B312" s="1837"/>
      <c r="C312" s="1006"/>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c r="AH312" s="13"/>
      <c r="AI312" s="13"/>
      <c r="AJ312" s="13"/>
      <c r="AK312" s="13"/>
      <c r="AL312" s="13"/>
      <c r="AM312" s="13"/>
      <c r="AN312" s="13"/>
      <c r="AO312" s="13"/>
      <c r="AP312" s="13"/>
      <c r="AQ312" s="13"/>
      <c r="AR312" s="13"/>
      <c r="AS312" s="13"/>
      <c r="AT312" s="13"/>
      <c r="AU312" s="13"/>
      <c r="AV312" s="13"/>
      <c r="AW312" s="13"/>
      <c r="AX312" s="13"/>
      <c r="AY312" s="13"/>
      <c r="AZ312" s="13"/>
      <c r="BA312" s="13"/>
      <c r="BB312" s="13"/>
      <c r="BC312" s="13"/>
      <c r="BD312" s="13"/>
      <c r="BE312" s="13"/>
      <c r="BF312" s="13"/>
      <c r="BG312" s="13"/>
      <c r="BH312" s="13"/>
      <c r="BI312" s="13"/>
      <c r="BJ312" s="13"/>
      <c r="BK312" s="13"/>
    </row>
    <row r="313" spans="2:63" s="535" customFormat="1" x14ac:dyDescent="0.25">
      <c r="B313" s="1837"/>
      <c r="C313" s="1006"/>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c r="AH313" s="13"/>
      <c r="AI313" s="13"/>
      <c r="AJ313" s="13"/>
      <c r="AK313" s="13"/>
      <c r="AL313" s="13"/>
      <c r="AM313" s="13"/>
      <c r="AN313" s="13"/>
      <c r="AO313" s="13"/>
      <c r="AP313" s="13"/>
      <c r="AQ313" s="13"/>
      <c r="AR313" s="13"/>
      <c r="AS313" s="13"/>
      <c r="AT313" s="13"/>
      <c r="AU313" s="13"/>
      <c r="AV313" s="13"/>
      <c r="AW313" s="13"/>
      <c r="AX313" s="13"/>
      <c r="AY313" s="13"/>
      <c r="AZ313" s="13"/>
      <c r="BA313" s="13"/>
      <c r="BB313" s="13"/>
      <c r="BC313" s="13"/>
      <c r="BD313" s="13"/>
      <c r="BE313" s="13"/>
      <c r="BF313" s="13"/>
      <c r="BG313" s="13"/>
      <c r="BH313" s="13"/>
      <c r="BI313" s="13"/>
      <c r="BJ313" s="13"/>
      <c r="BK313" s="13"/>
    </row>
    <row r="314" spans="2:63" s="535" customFormat="1" x14ac:dyDescent="0.25">
      <c r="B314" s="1837"/>
      <c r="C314" s="1006"/>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c r="AH314" s="13"/>
      <c r="AI314" s="13"/>
      <c r="AJ314" s="13"/>
      <c r="AK314" s="13"/>
      <c r="AL314" s="13"/>
      <c r="AM314" s="13"/>
      <c r="AN314" s="13"/>
      <c r="AO314" s="13"/>
      <c r="AP314" s="13"/>
      <c r="AQ314" s="13"/>
      <c r="AR314" s="13"/>
      <c r="AS314" s="13"/>
      <c r="AT314" s="13"/>
      <c r="AU314" s="13"/>
      <c r="AV314" s="13"/>
      <c r="AW314" s="13"/>
      <c r="AX314" s="13"/>
      <c r="AY314" s="13"/>
      <c r="AZ314" s="13"/>
      <c r="BA314" s="13"/>
      <c r="BB314" s="13"/>
      <c r="BC314" s="13"/>
      <c r="BD314" s="13"/>
      <c r="BE314" s="13"/>
      <c r="BF314" s="13"/>
      <c r="BG314" s="13"/>
      <c r="BH314" s="13"/>
      <c r="BI314" s="13"/>
      <c r="BJ314" s="13"/>
      <c r="BK314" s="13"/>
    </row>
    <row r="315" spans="2:63" s="535" customFormat="1" x14ac:dyDescent="0.25">
      <c r="B315" s="1837"/>
      <c r="C315" s="1006"/>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c r="AH315" s="13"/>
      <c r="AI315" s="13"/>
      <c r="AJ315" s="13"/>
      <c r="AK315" s="13"/>
      <c r="AL315" s="13"/>
      <c r="AM315" s="13"/>
      <c r="AN315" s="13"/>
      <c r="AO315" s="13"/>
      <c r="AP315" s="13"/>
      <c r="AQ315" s="13"/>
      <c r="AR315" s="13"/>
      <c r="AS315" s="13"/>
      <c r="AT315" s="13"/>
      <c r="AU315" s="13"/>
      <c r="AV315" s="13"/>
      <c r="AW315" s="13"/>
      <c r="AX315" s="13"/>
      <c r="AY315" s="13"/>
      <c r="AZ315" s="13"/>
      <c r="BA315" s="13"/>
      <c r="BB315" s="13"/>
      <c r="BC315" s="13"/>
      <c r="BD315" s="13"/>
      <c r="BE315" s="13"/>
      <c r="BF315" s="13"/>
      <c r="BG315" s="13"/>
      <c r="BH315" s="13"/>
      <c r="BI315" s="13"/>
      <c r="BJ315" s="13"/>
      <c r="BK315" s="13"/>
    </row>
    <row r="316" spans="2:63" s="535" customFormat="1" x14ac:dyDescent="0.25">
      <c r="B316" s="1837"/>
      <c r="C316" s="1006"/>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c r="AH316" s="13"/>
      <c r="AI316" s="13"/>
      <c r="AJ316" s="13"/>
      <c r="AK316" s="13"/>
      <c r="AL316" s="13"/>
      <c r="AM316" s="13"/>
      <c r="AN316" s="13"/>
      <c r="AO316" s="13"/>
      <c r="AP316" s="13"/>
      <c r="AQ316" s="13"/>
      <c r="AR316" s="13"/>
      <c r="AS316" s="13"/>
      <c r="AT316" s="13"/>
      <c r="AU316" s="13"/>
      <c r="AV316" s="13"/>
      <c r="AW316" s="13"/>
      <c r="AX316" s="13"/>
      <c r="AY316" s="13"/>
      <c r="AZ316" s="13"/>
      <c r="BA316" s="13"/>
      <c r="BB316" s="13"/>
      <c r="BC316" s="13"/>
      <c r="BD316" s="13"/>
      <c r="BE316" s="13"/>
      <c r="BF316" s="13"/>
      <c r="BG316" s="13"/>
      <c r="BH316" s="13"/>
      <c r="BI316" s="13"/>
      <c r="BJ316" s="13"/>
      <c r="BK316" s="13"/>
    </row>
    <row r="317" spans="2:63" s="535" customFormat="1" x14ac:dyDescent="0.25">
      <c r="B317" s="1837"/>
      <c r="C317" s="1006"/>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c r="AH317" s="13"/>
      <c r="AI317" s="13"/>
      <c r="AJ317" s="13"/>
      <c r="AK317" s="13"/>
      <c r="AL317" s="13"/>
      <c r="AM317" s="13"/>
      <c r="AN317" s="13"/>
      <c r="AO317" s="13"/>
      <c r="AP317" s="13"/>
      <c r="AQ317" s="13"/>
      <c r="AR317" s="13"/>
      <c r="AS317" s="13"/>
      <c r="AT317" s="13"/>
      <c r="AU317" s="13"/>
      <c r="AV317" s="13"/>
      <c r="AW317" s="13"/>
      <c r="AX317" s="13"/>
      <c r="AY317" s="13"/>
      <c r="AZ317" s="13"/>
      <c r="BA317" s="13"/>
      <c r="BB317" s="13"/>
      <c r="BC317" s="13"/>
      <c r="BD317" s="13"/>
      <c r="BE317" s="13"/>
      <c r="BF317" s="13"/>
      <c r="BG317" s="13"/>
      <c r="BH317" s="13"/>
      <c r="BI317" s="13"/>
      <c r="BJ317" s="13"/>
      <c r="BK317" s="13"/>
    </row>
    <row r="318" spans="2:63" s="535" customFormat="1" x14ac:dyDescent="0.25">
      <c r="B318" s="1837"/>
      <c r="C318" s="1006"/>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c r="AH318" s="13"/>
      <c r="AI318" s="13"/>
      <c r="AJ318" s="13"/>
      <c r="AK318" s="13"/>
      <c r="AL318" s="13"/>
      <c r="AM318" s="13"/>
      <c r="AN318" s="13"/>
      <c r="AO318" s="13"/>
      <c r="AP318" s="13"/>
      <c r="AQ318" s="13"/>
      <c r="AR318" s="13"/>
      <c r="AS318" s="13"/>
      <c r="AT318" s="13"/>
      <c r="AU318" s="13"/>
      <c r="AV318" s="13"/>
      <c r="AW318" s="13"/>
      <c r="AX318" s="13"/>
      <c r="AY318" s="13"/>
      <c r="AZ318" s="13"/>
      <c r="BA318" s="13"/>
      <c r="BB318" s="13"/>
      <c r="BC318" s="13"/>
      <c r="BD318" s="13"/>
      <c r="BE318" s="13"/>
      <c r="BF318" s="13"/>
      <c r="BG318" s="13"/>
      <c r="BH318" s="13"/>
      <c r="BI318" s="13"/>
      <c r="BJ318" s="13"/>
      <c r="BK318" s="13"/>
    </row>
    <row r="319" spans="2:63" s="535" customFormat="1" x14ac:dyDescent="0.25">
      <c r="B319" s="1837"/>
      <c r="C319" s="1006"/>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c r="AH319" s="13"/>
      <c r="AI319" s="13"/>
      <c r="AJ319" s="13"/>
      <c r="AK319" s="13"/>
      <c r="AL319" s="13"/>
      <c r="AM319" s="13"/>
      <c r="AN319" s="13"/>
      <c r="AO319" s="13"/>
      <c r="AP319" s="13"/>
      <c r="AQ319" s="13"/>
      <c r="AR319" s="13"/>
      <c r="AS319" s="13"/>
      <c r="AT319" s="13"/>
      <c r="AU319" s="13"/>
      <c r="AV319" s="13"/>
      <c r="AW319" s="13"/>
      <c r="AX319" s="13"/>
      <c r="AY319" s="13"/>
      <c r="AZ319" s="13"/>
      <c r="BA319" s="13"/>
      <c r="BB319" s="13"/>
      <c r="BC319" s="13"/>
      <c r="BD319" s="13"/>
      <c r="BE319" s="13"/>
      <c r="BF319" s="13"/>
      <c r="BG319" s="13"/>
      <c r="BH319" s="13"/>
      <c r="BI319" s="13"/>
      <c r="BJ319" s="13"/>
      <c r="BK319" s="13"/>
    </row>
    <row r="320" spans="2:63" s="535" customFormat="1" x14ac:dyDescent="0.25">
      <c r="B320" s="1837"/>
      <c r="C320" s="1006"/>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c r="AH320" s="13"/>
      <c r="AI320" s="13"/>
      <c r="AJ320" s="13"/>
      <c r="AK320" s="13"/>
      <c r="AL320" s="13"/>
      <c r="AM320" s="13"/>
      <c r="AN320" s="13"/>
      <c r="AO320" s="13"/>
      <c r="AP320" s="13"/>
      <c r="AQ320" s="13"/>
      <c r="AR320" s="13"/>
      <c r="AS320" s="13"/>
      <c r="AT320" s="13"/>
      <c r="AU320" s="13"/>
      <c r="AV320" s="13"/>
      <c r="AW320" s="13"/>
      <c r="AX320" s="13"/>
      <c r="AY320" s="13"/>
      <c r="AZ320" s="13"/>
      <c r="BA320" s="13"/>
      <c r="BB320" s="13"/>
      <c r="BC320" s="13"/>
      <c r="BD320" s="13"/>
      <c r="BE320" s="13"/>
      <c r="BF320" s="13"/>
      <c r="BG320" s="13"/>
      <c r="BH320" s="13"/>
      <c r="BI320" s="13"/>
      <c r="BJ320" s="13"/>
      <c r="BK320" s="13"/>
    </row>
    <row r="321" spans="2:63" s="535" customFormat="1" x14ac:dyDescent="0.25">
      <c r="B321" s="1837"/>
      <c r="C321" s="1006"/>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c r="AH321" s="13"/>
      <c r="AI321" s="13"/>
      <c r="AJ321" s="13"/>
      <c r="AK321" s="13"/>
      <c r="AL321" s="13"/>
      <c r="AM321" s="13"/>
      <c r="AN321" s="13"/>
      <c r="AO321" s="13"/>
      <c r="AP321" s="13"/>
      <c r="AQ321" s="13"/>
      <c r="AR321" s="13"/>
      <c r="AS321" s="13"/>
      <c r="AT321" s="13"/>
      <c r="AU321" s="13"/>
      <c r="AV321" s="13"/>
      <c r="AW321" s="13"/>
      <c r="AX321" s="13"/>
      <c r="AY321" s="13"/>
      <c r="AZ321" s="13"/>
      <c r="BA321" s="13"/>
      <c r="BB321" s="13"/>
      <c r="BC321" s="13"/>
      <c r="BD321" s="13"/>
      <c r="BE321" s="13"/>
      <c r="BF321" s="13"/>
      <c r="BG321" s="13"/>
      <c r="BH321" s="13"/>
      <c r="BI321" s="13"/>
      <c r="BJ321" s="13"/>
      <c r="BK321" s="13"/>
    </row>
    <row r="322" spans="2:63" s="535" customFormat="1" x14ac:dyDescent="0.25">
      <c r="B322" s="1837"/>
      <c r="C322" s="1006"/>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c r="AH322" s="13"/>
      <c r="AI322" s="13"/>
      <c r="AJ322" s="13"/>
      <c r="AK322" s="13"/>
      <c r="AL322" s="13"/>
      <c r="AM322" s="13"/>
      <c r="AN322" s="13"/>
      <c r="AO322" s="13"/>
      <c r="AP322" s="13"/>
      <c r="AQ322" s="13"/>
      <c r="AR322" s="13"/>
      <c r="AS322" s="13"/>
      <c r="AT322" s="13"/>
      <c r="AU322" s="13"/>
      <c r="AV322" s="13"/>
      <c r="AW322" s="13"/>
      <c r="AX322" s="13"/>
      <c r="AY322" s="13"/>
      <c r="AZ322" s="13"/>
      <c r="BA322" s="13"/>
      <c r="BB322" s="13"/>
      <c r="BC322" s="13"/>
      <c r="BD322" s="13"/>
      <c r="BE322" s="13"/>
      <c r="BF322" s="13"/>
      <c r="BG322" s="13"/>
      <c r="BH322" s="13"/>
      <c r="BI322" s="13"/>
      <c r="BJ322" s="13"/>
      <c r="BK322" s="13"/>
    </row>
    <row r="323" spans="2:63" s="535" customFormat="1" x14ac:dyDescent="0.25">
      <c r="B323" s="1837"/>
      <c r="C323" s="1006"/>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c r="AH323" s="13"/>
      <c r="AI323" s="13"/>
      <c r="AJ323" s="13"/>
      <c r="AK323" s="13"/>
      <c r="AL323" s="13"/>
      <c r="AM323" s="13"/>
      <c r="AN323" s="13"/>
      <c r="AO323" s="13"/>
      <c r="AP323" s="13"/>
      <c r="AQ323" s="13"/>
      <c r="AR323" s="13"/>
      <c r="AS323" s="13"/>
      <c r="AT323" s="13"/>
      <c r="AU323" s="13"/>
      <c r="AV323" s="13"/>
      <c r="AW323" s="13"/>
      <c r="AX323" s="13"/>
      <c r="AY323" s="13"/>
      <c r="AZ323" s="13"/>
      <c r="BA323" s="13"/>
      <c r="BB323" s="13"/>
      <c r="BC323" s="13"/>
      <c r="BD323" s="13"/>
      <c r="BE323" s="13"/>
      <c r="BF323" s="13"/>
      <c r="BG323" s="13"/>
      <c r="BH323" s="13"/>
      <c r="BI323" s="13"/>
      <c r="BJ323" s="13"/>
      <c r="BK323" s="13"/>
    </row>
    <row r="324" spans="2:63" s="535" customFormat="1" x14ac:dyDescent="0.25">
      <c r="B324" s="1837"/>
      <c r="C324" s="1006"/>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c r="AH324" s="13"/>
      <c r="AI324" s="13"/>
      <c r="AJ324" s="13"/>
      <c r="AK324" s="13"/>
      <c r="AL324" s="13"/>
      <c r="AM324" s="13"/>
      <c r="AN324" s="13"/>
      <c r="AO324" s="13"/>
      <c r="AP324" s="13"/>
      <c r="AQ324" s="13"/>
      <c r="AR324" s="13"/>
      <c r="AS324" s="13"/>
      <c r="AT324" s="13"/>
      <c r="AU324" s="13"/>
      <c r="AV324" s="13"/>
      <c r="AW324" s="13"/>
      <c r="AX324" s="13"/>
      <c r="AY324" s="13"/>
      <c r="AZ324" s="13"/>
      <c r="BA324" s="13"/>
      <c r="BB324" s="13"/>
      <c r="BC324" s="13"/>
      <c r="BD324" s="13"/>
      <c r="BE324" s="13"/>
      <c r="BF324" s="13"/>
      <c r="BG324" s="13"/>
      <c r="BH324" s="13"/>
      <c r="BI324" s="13"/>
      <c r="BJ324" s="13"/>
      <c r="BK324" s="13"/>
    </row>
    <row r="325" spans="2:63" s="535" customFormat="1" x14ac:dyDescent="0.25">
      <c r="B325" s="1837"/>
      <c r="C325" s="1006"/>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c r="AH325" s="13"/>
      <c r="AI325" s="13"/>
      <c r="AJ325" s="13"/>
      <c r="AK325" s="13"/>
      <c r="AL325" s="13"/>
      <c r="AM325" s="13"/>
      <c r="AN325" s="13"/>
      <c r="AO325" s="13"/>
      <c r="AP325" s="13"/>
      <c r="AQ325" s="13"/>
      <c r="AR325" s="13"/>
      <c r="AS325" s="13"/>
      <c r="AT325" s="13"/>
      <c r="AU325" s="13"/>
      <c r="AV325" s="13"/>
      <c r="AW325" s="13"/>
      <c r="AX325" s="13"/>
      <c r="AY325" s="13"/>
      <c r="AZ325" s="13"/>
      <c r="BA325" s="13"/>
      <c r="BB325" s="13"/>
      <c r="BC325" s="13"/>
      <c r="BD325" s="13"/>
      <c r="BE325" s="13"/>
      <c r="BF325" s="13"/>
      <c r="BG325" s="13"/>
      <c r="BH325" s="13"/>
      <c r="BI325" s="13"/>
      <c r="BJ325" s="13"/>
      <c r="BK325" s="13"/>
    </row>
    <row r="326" spans="2:63" s="535" customFormat="1" x14ac:dyDescent="0.25">
      <c r="B326" s="1837"/>
      <c r="C326" s="1006"/>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c r="AH326" s="13"/>
      <c r="AI326" s="13"/>
      <c r="AJ326" s="13"/>
      <c r="AK326" s="13"/>
      <c r="AL326" s="13"/>
      <c r="AM326" s="13"/>
      <c r="AN326" s="13"/>
      <c r="AO326" s="13"/>
      <c r="AP326" s="13"/>
      <c r="AQ326" s="13"/>
      <c r="AR326" s="13"/>
      <c r="AS326" s="13"/>
      <c r="AT326" s="13"/>
      <c r="AU326" s="13"/>
      <c r="AV326" s="13"/>
      <c r="AW326" s="13"/>
      <c r="AX326" s="13"/>
      <c r="AY326" s="13"/>
      <c r="AZ326" s="13"/>
      <c r="BA326" s="13"/>
      <c r="BB326" s="13"/>
      <c r="BC326" s="13"/>
      <c r="BD326" s="13"/>
      <c r="BE326" s="13"/>
      <c r="BF326" s="13"/>
      <c r="BG326" s="13"/>
      <c r="BH326" s="13"/>
      <c r="BI326" s="13"/>
      <c r="BJ326" s="13"/>
      <c r="BK326" s="13"/>
    </row>
    <row r="327" spans="2:63" s="535" customFormat="1" x14ac:dyDescent="0.25">
      <c r="B327" s="1837"/>
      <c r="C327" s="1006"/>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c r="AH327" s="13"/>
      <c r="AI327" s="13"/>
      <c r="AJ327" s="13"/>
      <c r="AK327" s="13"/>
      <c r="AL327" s="13"/>
      <c r="AM327" s="13"/>
      <c r="AN327" s="13"/>
      <c r="AO327" s="13"/>
      <c r="AP327" s="13"/>
      <c r="AQ327" s="13"/>
      <c r="AR327" s="13"/>
      <c r="AS327" s="13"/>
      <c r="AT327" s="13"/>
      <c r="AU327" s="13"/>
      <c r="AV327" s="13"/>
      <c r="AW327" s="13"/>
      <c r="AX327" s="13"/>
      <c r="AY327" s="13"/>
      <c r="AZ327" s="13"/>
      <c r="BA327" s="13"/>
      <c r="BB327" s="13"/>
      <c r="BC327" s="13"/>
      <c r="BD327" s="13"/>
      <c r="BE327" s="13"/>
      <c r="BF327" s="13"/>
      <c r="BG327" s="13"/>
      <c r="BH327" s="13"/>
      <c r="BI327" s="13"/>
      <c r="BJ327" s="13"/>
      <c r="BK327" s="13"/>
    </row>
    <row r="328" spans="2:63" s="535" customFormat="1" x14ac:dyDescent="0.25">
      <c r="B328" s="1837"/>
      <c r="C328" s="1006"/>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c r="AH328" s="13"/>
      <c r="AI328" s="13"/>
      <c r="AJ328" s="13"/>
      <c r="AK328" s="13"/>
      <c r="AL328" s="13"/>
      <c r="AM328" s="13"/>
      <c r="AN328" s="13"/>
      <c r="AO328" s="13"/>
      <c r="AP328" s="13"/>
      <c r="AQ328" s="13"/>
      <c r="AR328" s="13"/>
      <c r="AS328" s="13"/>
      <c r="AT328" s="13"/>
      <c r="AU328" s="13"/>
      <c r="AV328" s="13"/>
      <c r="AW328" s="13"/>
      <c r="AX328" s="13"/>
      <c r="AY328" s="13"/>
      <c r="AZ328" s="13"/>
      <c r="BA328" s="13"/>
      <c r="BB328" s="13"/>
      <c r="BC328" s="13"/>
      <c r="BD328" s="13"/>
      <c r="BE328" s="13"/>
      <c r="BF328" s="13"/>
      <c r="BG328" s="13"/>
      <c r="BH328" s="13"/>
      <c r="BI328" s="13"/>
      <c r="BJ328" s="13"/>
      <c r="BK328" s="13"/>
    </row>
    <row r="329" spans="2:63" s="535" customFormat="1" x14ac:dyDescent="0.25">
      <c r="B329" s="1837"/>
      <c r="C329" s="1006"/>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c r="AH329" s="13"/>
      <c r="AI329" s="13"/>
      <c r="AJ329" s="13"/>
      <c r="AK329" s="13"/>
      <c r="AL329" s="13"/>
      <c r="AM329" s="13"/>
      <c r="AN329" s="13"/>
      <c r="AO329" s="13"/>
      <c r="AP329" s="13"/>
      <c r="AQ329" s="13"/>
      <c r="AR329" s="13"/>
      <c r="AS329" s="13"/>
      <c r="AT329" s="13"/>
      <c r="AU329" s="13"/>
      <c r="AV329" s="13"/>
      <c r="AW329" s="13"/>
      <c r="AX329" s="13"/>
      <c r="AY329" s="13"/>
      <c r="AZ329" s="13"/>
      <c r="BA329" s="13"/>
      <c r="BB329" s="13"/>
      <c r="BC329" s="13"/>
      <c r="BD329" s="13"/>
      <c r="BE329" s="13"/>
      <c r="BF329" s="13"/>
      <c r="BG329" s="13"/>
      <c r="BH329" s="13"/>
      <c r="BI329" s="13"/>
      <c r="BJ329" s="13"/>
      <c r="BK329" s="13"/>
    </row>
    <row r="330" spans="2:63" s="535" customFormat="1" x14ac:dyDescent="0.25">
      <c r="B330" s="1837"/>
      <c r="C330" s="1006"/>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c r="AH330" s="13"/>
      <c r="AI330" s="13"/>
      <c r="AJ330" s="13"/>
      <c r="AK330" s="13"/>
      <c r="AL330" s="13"/>
      <c r="AM330" s="13"/>
      <c r="AN330" s="13"/>
      <c r="AO330" s="13"/>
      <c r="AP330" s="13"/>
      <c r="AQ330" s="13"/>
      <c r="AR330" s="13"/>
      <c r="AS330" s="13"/>
      <c r="AT330" s="13"/>
      <c r="AU330" s="13"/>
      <c r="AV330" s="13"/>
      <c r="AW330" s="13"/>
      <c r="AX330" s="13"/>
      <c r="AY330" s="13"/>
      <c r="AZ330" s="13"/>
      <c r="BA330" s="13"/>
      <c r="BB330" s="13"/>
      <c r="BC330" s="13"/>
      <c r="BD330" s="13"/>
      <c r="BE330" s="13"/>
      <c r="BF330" s="13"/>
      <c r="BG330" s="13"/>
      <c r="BH330" s="13"/>
      <c r="BI330" s="13"/>
      <c r="BJ330" s="13"/>
      <c r="BK330" s="13"/>
    </row>
    <row r="331" spans="2:63" s="535" customFormat="1" x14ac:dyDescent="0.25">
      <c r="B331" s="1837"/>
      <c r="C331" s="1006"/>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c r="AH331" s="13"/>
      <c r="AI331" s="13"/>
      <c r="AJ331" s="13"/>
      <c r="AK331" s="13"/>
      <c r="AL331" s="13"/>
      <c r="AM331" s="13"/>
      <c r="AN331" s="13"/>
      <c r="AO331" s="13"/>
      <c r="AP331" s="13"/>
      <c r="AQ331" s="13"/>
      <c r="AR331" s="13"/>
      <c r="AS331" s="13"/>
      <c r="AT331" s="13"/>
      <c r="AU331" s="13"/>
      <c r="AV331" s="13"/>
      <c r="AW331" s="13"/>
      <c r="AX331" s="13"/>
      <c r="AY331" s="13"/>
      <c r="AZ331" s="13"/>
      <c r="BA331" s="13"/>
      <c r="BB331" s="13"/>
      <c r="BC331" s="13"/>
      <c r="BD331" s="13"/>
      <c r="BE331" s="13"/>
      <c r="BF331" s="13"/>
      <c r="BG331" s="13"/>
      <c r="BH331" s="13"/>
      <c r="BI331" s="13"/>
      <c r="BJ331" s="13"/>
      <c r="BK331" s="13"/>
    </row>
    <row r="332" spans="2:63" s="535" customFormat="1" x14ac:dyDescent="0.25">
      <c r="B332" s="1837"/>
      <c r="C332" s="1006"/>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c r="AH332" s="13"/>
      <c r="AI332" s="13"/>
      <c r="AJ332" s="13"/>
      <c r="AK332" s="13"/>
      <c r="AL332" s="13"/>
      <c r="AM332" s="13"/>
      <c r="AN332" s="13"/>
      <c r="AO332" s="13"/>
      <c r="AP332" s="13"/>
      <c r="AQ332" s="13"/>
      <c r="AR332" s="13"/>
      <c r="AS332" s="13"/>
      <c r="AT332" s="13"/>
      <c r="AU332" s="13"/>
      <c r="AV332" s="13"/>
      <c r="AW332" s="13"/>
      <c r="AX332" s="13"/>
      <c r="AY332" s="13"/>
      <c r="AZ332" s="13"/>
      <c r="BA332" s="13"/>
      <c r="BB332" s="13"/>
      <c r="BC332" s="13"/>
      <c r="BD332" s="13"/>
      <c r="BE332" s="13"/>
      <c r="BF332" s="13"/>
      <c r="BG332" s="13"/>
      <c r="BH332" s="13"/>
      <c r="BI332" s="13"/>
      <c r="BJ332" s="13"/>
      <c r="BK332" s="13"/>
    </row>
    <row r="333" spans="2:63" s="535" customFormat="1" x14ac:dyDescent="0.25">
      <c r="B333" s="1837"/>
      <c r="C333" s="1006"/>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c r="AH333" s="13"/>
      <c r="AI333" s="13"/>
      <c r="AJ333" s="13"/>
      <c r="AK333" s="13"/>
      <c r="AL333" s="13"/>
      <c r="AM333" s="13"/>
      <c r="AN333" s="13"/>
      <c r="AO333" s="13"/>
      <c r="AP333" s="13"/>
      <c r="AQ333" s="13"/>
      <c r="AR333" s="13"/>
      <c r="AS333" s="13"/>
      <c r="AT333" s="13"/>
      <c r="AU333" s="13"/>
      <c r="AV333" s="13"/>
      <c r="AW333" s="13"/>
      <c r="AX333" s="13"/>
      <c r="AY333" s="13"/>
      <c r="AZ333" s="13"/>
      <c r="BA333" s="13"/>
      <c r="BB333" s="13"/>
      <c r="BC333" s="13"/>
      <c r="BD333" s="13"/>
      <c r="BE333" s="13"/>
      <c r="BF333" s="13"/>
      <c r="BG333" s="13"/>
      <c r="BH333" s="13"/>
      <c r="BI333" s="13"/>
      <c r="BJ333" s="13"/>
      <c r="BK333" s="13"/>
    </row>
    <row r="334" spans="2:63" s="535" customFormat="1" x14ac:dyDescent="0.25">
      <c r="B334" s="1837"/>
      <c r="C334" s="1006"/>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c r="AH334" s="13"/>
      <c r="AI334" s="13"/>
      <c r="AJ334" s="13"/>
      <c r="AK334" s="13"/>
      <c r="AL334" s="13"/>
      <c r="AM334" s="13"/>
      <c r="AN334" s="13"/>
      <c r="AO334" s="13"/>
      <c r="AP334" s="13"/>
      <c r="AQ334" s="13"/>
      <c r="AR334" s="13"/>
      <c r="AS334" s="13"/>
      <c r="AT334" s="13"/>
      <c r="AU334" s="13"/>
      <c r="AV334" s="13"/>
      <c r="AW334" s="13"/>
      <c r="AX334" s="13"/>
      <c r="AY334" s="13"/>
      <c r="AZ334" s="13"/>
      <c r="BA334" s="13"/>
      <c r="BB334" s="13"/>
      <c r="BC334" s="13"/>
      <c r="BD334" s="13"/>
      <c r="BE334" s="13"/>
      <c r="BF334" s="13"/>
      <c r="BG334" s="13"/>
      <c r="BH334" s="13"/>
      <c r="BI334" s="13"/>
      <c r="BJ334" s="13"/>
      <c r="BK334" s="13"/>
    </row>
    <row r="335" spans="2:63" s="535" customFormat="1" x14ac:dyDescent="0.25">
      <c r="B335" s="1837"/>
      <c r="C335" s="1006"/>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c r="AH335" s="13"/>
      <c r="AI335" s="13"/>
      <c r="AJ335" s="13"/>
      <c r="AK335" s="13"/>
      <c r="AL335" s="13"/>
      <c r="AM335" s="13"/>
      <c r="AN335" s="13"/>
      <c r="AO335" s="13"/>
      <c r="AP335" s="13"/>
      <c r="AQ335" s="13"/>
      <c r="AR335" s="13"/>
      <c r="AS335" s="13"/>
      <c r="AT335" s="13"/>
      <c r="AU335" s="13"/>
      <c r="AV335" s="13"/>
      <c r="AW335" s="13"/>
      <c r="AX335" s="13"/>
      <c r="AY335" s="13"/>
      <c r="AZ335" s="13"/>
      <c r="BA335" s="13"/>
      <c r="BB335" s="13"/>
      <c r="BC335" s="13"/>
      <c r="BD335" s="13"/>
      <c r="BE335" s="13"/>
      <c r="BF335" s="13"/>
      <c r="BG335" s="13"/>
      <c r="BH335" s="13"/>
      <c r="BI335" s="13"/>
      <c r="BJ335" s="13"/>
      <c r="BK335" s="13"/>
    </row>
    <row r="336" spans="2:63" s="535" customFormat="1" x14ac:dyDescent="0.25">
      <c r="B336" s="1837"/>
      <c r="C336" s="1006"/>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c r="AH336" s="13"/>
      <c r="AI336" s="13"/>
      <c r="AJ336" s="13"/>
      <c r="AK336" s="13"/>
      <c r="AL336" s="13"/>
      <c r="AM336" s="13"/>
      <c r="AN336" s="13"/>
      <c r="AO336" s="13"/>
      <c r="AP336" s="13"/>
      <c r="AQ336" s="13"/>
      <c r="AR336" s="13"/>
      <c r="AS336" s="13"/>
      <c r="AT336" s="13"/>
      <c r="AU336" s="13"/>
      <c r="AV336" s="13"/>
      <c r="AW336" s="13"/>
      <c r="AX336" s="13"/>
      <c r="AY336" s="13"/>
      <c r="AZ336" s="13"/>
      <c r="BA336" s="13"/>
      <c r="BB336" s="13"/>
      <c r="BC336" s="13"/>
      <c r="BD336" s="13"/>
      <c r="BE336" s="13"/>
      <c r="BF336" s="13"/>
      <c r="BG336" s="13"/>
      <c r="BH336" s="13"/>
      <c r="BI336" s="13"/>
      <c r="BJ336" s="13"/>
      <c r="BK336" s="13"/>
    </row>
    <row r="337" spans="2:63" s="535" customFormat="1" x14ac:dyDescent="0.25">
      <c r="B337" s="1837"/>
      <c r="C337" s="1006"/>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c r="AH337" s="13"/>
      <c r="AI337" s="13"/>
      <c r="AJ337" s="13"/>
      <c r="AK337" s="13"/>
      <c r="AL337" s="13"/>
      <c r="AM337" s="13"/>
      <c r="AN337" s="13"/>
      <c r="AO337" s="13"/>
      <c r="AP337" s="13"/>
      <c r="AQ337" s="13"/>
      <c r="AR337" s="13"/>
      <c r="AS337" s="13"/>
      <c r="AT337" s="13"/>
      <c r="AU337" s="13"/>
      <c r="AV337" s="13"/>
      <c r="AW337" s="13"/>
      <c r="AX337" s="13"/>
      <c r="AY337" s="13"/>
      <c r="AZ337" s="13"/>
      <c r="BA337" s="13"/>
      <c r="BB337" s="13"/>
      <c r="BC337" s="13"/>
      <c r="BD337" s="13"/>
      <c r="BE337" s="13"/>
      <c r="BF337" s="13"/>
      <c r="BG337" s="13"/>
      <c r="BH337" s="13"/>
      <c r="BI337" s="13"/>
      <c r="BJ337" s="13"/>
      <c r="BK337" s="13"/>
    </row>
    <row r="338" spans="2:63" s="535" customFormat="1" x14ac:dyDescent="0.25">
      <c r="B338" s="1837"/>
      <c r="C338" s="1006"/>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c r="AH338" s="13"/>
      <c r="AI338" s="13"/>
      <c r="AJ338" s="13"/>
      <c r="AK338" s="13"/>
      <c r="AL338" s="13"/>
      <c r="AM338" s="13"/>
      <c r="AN338" s="13"/>
      <c r="AO338" s="13"/>
      <c r="AP338" s="13"/>
      <c r="AQ338" s="13"/>
      <c r="AR338" s="13"/>
      <c r="AS338" s="13"/>
      <c r="AT338" s="13"/>
      <c r="AU338" s="13"/>
      <c r="AV338" s="13"/>
      <c r="AW338" s="13"/>
      <c r="AX338" s="13"/>
      <c r="AY338" s="13"/>
      <c r="AZ338" s="13"/>
      <c r="BA338" s="13"/>
      <c r="BB338" s="13"/>
      <c r="BC338" s="13"/>
      <c r="BD338" s="13"/>
      <c r="BE338" s="13"/>
      <c r="BF338" s="13"/>
      <c r="BG338" s="13"/>
      <c r="BH338" s="13"/>
      <c r="BI338" s="13"/>
      <c r="BJ338" s="13"/>
      <c r="BK338" s="13"/>
    </row>
    <row r="339" spans="2:63" s="535" customFormat="1" x14ac:dyDescent="0.25">
      <c r="B339" s="1837"/>
      <c r="C339" s="1006"/>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c r="AH339" s="13"/>
      <c r="AI339" s="13"/>
      <c r="AJ339" s="13"/>
      <c r="AK339" s="13"/>
      <c r="AL339" s="13"/>
      <c r="AM339" s="13"/>
      <c r="AN339" s="13"/>
      <c r="AO339" s="13"/>
      <c r="AP339" s="13"/>
      <c r="AQ339" s="13"/>
      <c r="AR339" s="13"/>
      <c r="AS339" s="13"/>
      <c r="AT339" s="13"/>
      <c r="AU339" s="13"/>
      <c r="AV339" s="13"/>
      <c r="AW339" s="13"/>
      <c r="AX339" s="13"/>
      <c r="AY339" s="13"/>
      <c r="AZ339" s="13"/>
      <c r="BA339" s="13"/>
      <c r="BB339" s="13"/>
      <c r="BC339" s="13"/>
      <c r="BD339" s="13"/>
      <c r="BE339" s="13"/>
      <c r="BF339" s="13"/>
      <c r="BG339" s="13"/>
      <c r="BH339" s="13"/>
      <c r="BI339" s="13"/>
      <c r="BJ339" s="13"/>
      <c r="BK339" s="13"/>
    </row>
    <row r="340" spans="2:63" s="535" customFormat="1" x14ac:dyDescent="0.25">
      <c r="B340" s="1837"/>
      <c r="C340" s="1006"/>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13"/>
      <c r="AK340" s="13"/>
      <c r="AL340" s="13"/>
      <c r="AM340" s="13"/>
      <c r="AN340" s="13"/>
      <c r="AO340" s="13"/>
      <c r="AP340" s="13"/>
      <c r="AQ340" s="13"/>
      <c r="AR340" s="13"/>
      <c r="AS340" s="13"/>
      <c r="AT340" s="13"/>
      <c r="AU340" s="13"/>
      <c r="AV340" s="13"/>
      <c r="AW340" s="13"/>
      <c r="AX340" s="13"/>
      <c r="AY340" s="13"/>
      <c r="AZ340" s="13"/>
      <c r="BA340" s="13"/>
      <c r="BB340" s="13"/>
      <c r="BC340" s="13"/>
      <c r="BD340" s="13"/>
      <c r="BE340" s="13"/>
      <c r="BF340" s="13"/>
      <c r="BG340" s="13"/>
      <c r="BH340" s="13"/>
      <c r="BI340" s="13"/>
      <c r="BJ340" s="13"/>
      <c r="BK340" s="13"/>
    </row>
    <row r="341" spans="2:63" s="535" customFormat="1" x14ac:dyDescent="0.25">
      <c r="B341" s="1837"/>
      <c r="C341" s="1006"/>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c r="AH341" s="13"/>
      <c r="AI341" s="13"/>
      <c r="AJ341" s="13"/>
      <c r="AK341" s="13"/>
      <c r="AL341" s="13"/>
      <c r="AM341" s="13"/>
      <c r="AN341" s="13"/>
      <c r="AO341" s="13"/>
      <c r="AP341" s="13"/>
      <c r="AQ341" s="13"/>
      <c r="AR341" s="13"/>
      <c r="AS341" s="13"/>
      <c r="AT341" s="13"/>
      <c r="AU341" s="13"/>
      <c r="AV341" s="13"/>
      <c r="AW341" s="13"/>
      <c r="AX341" s="13"/>
      <c r="AY341" s="13"/>
      <c r="AZ341" s="13"/>
      <c r="BA341" s="13"/>
      <c r="BB341" s="13"/>
      <c r="BC341" s="13"/>
      <c r="BD341" s="13"/>
      <c r="BE341" s="13"/>
      <c r="BF341" s="13"/>
      <c r="BG341" s="13"/>
      <c r="BH341" s="13"/>
      <c r="BI341" s="13"/>
      <c r="BJ341" s="13"/>
      <c r="BK341" s="13"/>
    </row>
    <row r="342" spans="2:63" s="535" customFormat="1" x14ac:dyDescent="0.25">
      <c r="B342" s="1837"/>
      <c r="C342" s="1006"/>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c r="AH342" s="13"/>
      <c r="AI342" s="13"/>
      <c r="AJ342" s="13"/>
      <c r="AK342" s="13"/>
      <c r="AL342" s="13"/>
      <c r="AM342" s="13"/>
      <c r="AN342" s="13"/>
      <c r="AO342" s="13"/>
      <c r="AP342" s="13"/>
      <c r="AQ342" s="13"/>
      <c r="AR342" s="13"/>
      <c r="AS342" s="13"/>
      <c r="AT342" s="13"/>
      <c r="AU342" s="13"/>
      <c r="AV342" s="13"/>
      <c r="AW342" s="13"/>
      <c r="AX342" s="13"/>
      <c r="AY342" s="13"/>
      <c r="AZ342" s="13"/>
      <c r="BA342" s="13"/>
      <c r="BB342" s="13"/>
      <c r="BC342" s="13"/>
      <c r="BD342" s="13"/>
      <c r="BE342" s="13"/>
      <c r="BF342" s="13"/>
      <c r="BG342" s="13"/>
      <c r="BH342" s="13"/>
      <c r="BI342" s="13"/>
      <c r="BJ342" s="13"/>
      <c r="BK342" s="13"/>
    </row>
    <row r="343" spans="2:63" s="535" customFormat="1" x14ac:dyDescent="0.25">
      <c r="B343" s="1837"/>
      <c r="C343" s="1006"/>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c r="AH343" s="13"/>
      <c r="AI343" s="13"/>
      <c r="AJ343" s="13"/>
      <c r="AK343" s="13"/>
      <c r="AL343" s="13"/>
      <c r="AM343" s="13"/>
      <c r="AN343" s="13"/>
      <c r="AO343" s="13"/>
      <c r="AP343" s="13"/>
      <c r="AQ343" s="13"/>
      <c r="AR343" s="13"/>
      <c r="AS343" s="13"/>
      <c r="AT343" s="13"/>
      <c r="AU343" s="13"/>
      <c r="AV343" s="13"/>
      <c r="AW343" s="13"/>
      <c r="AX343" s="13"/>
      <c r="AY343" s="13"/>
      <c r="AZ343" s="13"/>
      <c r="BA343" s="13"/>
      <c r="BB343" s="13"/>
      <c r="BC343" s="13"/>
      <c r="BD343" s="13"/>
      <c r="BE343" s="13"/>
      <c r="BF343" s="13"/>
      <c r="BG343" s="13"/>
      <c r="BH343" s="13"/>
      <c r="BI343" s="13"/>
      <c r="BJ343" s="13"/>
      <c r="BK343" s="13"/>
    </row>
    <row r="344" spans="2:63" s="535" customFormat="1" x14ac:dyDescent="0.25">
      <c r="B344" s="1837"/>
      <c r="C344" s="1006"/>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c r="AH344" s="13"/>
      <c r="AI344" s="13"/>
      <c r="AJ344" s="13"/>
      <c r="AK344" s="13"/>
      <c r="AL344" s="13"/>
      <c r="AM344" s="13"/>
      <c r="AN344" s="13"/>
      <c r="AO344" s="13"/>
      <c r="AP344" s="13"/>
      <c r="AQ344" s="13"/>
      <c r="AR344" s="13"/>
      <c r="AS344" s="13"/>
      <c r="AT344" s="13"/>
      <c r="AU344" s="13"/>
      <c r="AV344" s="13"/>
      <c r="AW344" s="13"/>
      <c r="AX344" s="13"/>
      <c r="AY344" s="13"/>
      <c r="AZ344" s="13"/>
      <c r="BA344" s="13"/>
      <c r="BB344" s="13"/>
      <c r="BC344" s="13"/>
      <c r="BD344" s="13"/>
      <c r="BE344" s="13"/>
      <c r="BF344" s="13"/>
      <c r="BG344" s="13"/>
      <c r="BH344" s="13"/>
      <c r="BI344" s="13"/>
      <c r="BJ344" s="13"/>
      <c r="BK344" s="13"/>
    </row>
    <row r="345" spans="2:63" s="535" customFormat="1" x14ac:dyDescent="0.25">
      <c r="B345" s="1837"/>
      <c r="C345" s="1006"/>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c r="AH345" s="13"/>
      <c r="AI345" s="13"/>
      <c r="AJ345" s="13"/>
      <c r="AK345" s="13"/>
      <c r="AL345" s="13"/>
      <c r="AM345" s="13"/>
      <c r="AN345" s="13"/>
      <c r="AO345" s="13"/>
      <c r="AP345" s="13"/>
      <c r="AQ345" s="13"/>
      <c r="AR345" s="13"/>
      <c r="AS345" s="13"/>
      <c r="AT345" s="13"/>
      <c r="AU345" s="13"/>
      <c r="AV345" s="13"/>
      <c r="AW345" s="13"/>
      <c r="AX345" s="13"/>
      <c r="AY345" s="13"/>
      <c r="AZ345" s="13"/>
      <c r="BA345" s="13"/>
      <c r="BB345" s="13"/>
      <c r="BC345" s="13"/>
      <c r="BD345" s="13"/>
      <c r="BE345" s="13"/>
      <c r="BF345" s="13"/>
      <c r="BG345" s="13"/>
      <c r="BH345" s="13"/>
      <c r="BI345" s="13"/>
      <c r="BJ345" s="13"/>
      <c r="BK345" s="13"/>
    </row>
    <row r="346" spans="2:63" s="535" customFormat="1" x14ac:dyDescent="0.25">
      <c r="B346" s="1837"/>
      <c r="C346" s="1006"/>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c r="AH346" s="13"/>
      <c r="AI346" s="13"/>
      <c r="AJ346" s="13"/>
      <c r="AK346" s="13"/>
      <c r="AL346" s="13"/>
      <c r="AM346" s="13"/>
      <c r="AN346" s="13"/>
      <c r="AO346" s="13"/>
      <c r="AP346" s="13"/>
      <c r="AQ346" s="13"/>
      <c r="AR346" s="13"/>
      <c r="AS346" s="13"/>
      <c r="AT346" s="13"/>
      <c r="AU346" s="13"/>
      <c r="AV346" s="13"/>
      <c r="AW346" s="13"/>
      <c r="AX346" s="13"/>
      <c r="AY346" s="13"/>
      <c r="AZ346" s="13"/>
      <c r="BA346" s="13"/>
      <c r="BB346" s="13"/>
      <c r="BC346" s="13"/>
      <c r="BD346" s="13"/>
      <c r="BE346" s="13"/>
      <c r="BF346" s="13"/>
      <c r="BG346" s="13"/>
      <c r="BH346" s="13"/>
      <c r="BI346" s="13"/>
      <c r="BJ346" s="13"/>
      <c r="BK346" s="13"/>
    </row>
    <row r="347" spans="2:63" s="535" customFormat="1" x14ac:dyDescent="0.25">
      <c r="B347" s="1837"/>
      <c r="C347" s="1006"/>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c r="AH347" s="13"/>
      <c r="AI347" s="13"/>
      <c r="AJ347" s="13"/>
      <c r="AK347" s="13"/>
      <c r="AL347" s="13"/>
      <c r="AM347" s="13"/>
      <c r="AN347" s="13"/>
      <c r="AO347" s="13"/>
      <c r="AP347" s="13"/>
      <c r="AQ347" s="13"/>
      <c r="AR347" s="13"/>
      <c r="AS347" s="13"/>
      <c r="AT347" s="13"/>
      <c r="AU347" s="13"/>
      <c r="AV347" s="13"/>
      <c r="AW347" s="13"/>
      <c r="AX347" s="13"/>
      <c r="AY347" s="13"/>
      <c r="AZ347" s="13"/>
      <c r="BA347" s="13"/>
      <c r="BB347" s="13"/>
      <c r="BC347" s="13"/>
      <c r="BD347" s="13"/>
      <c r="BE347" s="13"/>
      <c r="BF347" s="13"/>
      <c r="BG347" s="13"/>
      <c r="BH347" s="13"/>
      <c r="BI347" s="13"/>
      <c r="BJ347" s="13"/>
      <c r="BK347" s="13"/>
    </row>
    <row r="348" spans="2:63" s="535" customFormat="1" x14ac:dyDescent="0.25">
      <c r="B348" s="1837"/>
      <c r="C348" s="1006"/>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c r="AH348" s="13"/>
      <c r="AI348" s="13"/>
      <c r="AJ348" s="13"/>
      <c r="AK348" s="13"/>
      <c r="AL348" s="13"/>
      <c r="AM348" s="13"/>
      <c r="AN348" s="13"/>
      <c r="AO348" s="13"/>
      <c r="AP348" s="13"/>
      <c r="AQ348" s="13"/>
      <c r="AR348" s="13"/>
      <c r="AS348" s="13"/>
      <c r="AT348" s="13"/>
      <c r="AU348" s="13"/>
      <c r="AV348" s="13"/>
      <c r="AW348" s="13"/>
      <c r="AX348" s="13"/>
      <c r="AY348" s="13"/>
      <c r="AZ348" s="13"/>
      <c r="BA348" s="13"/>
      <c r="BB348" s="13"/>
      <c r="BC348" s="13"/>
      <c r="BD348" s="13"/>
      <c r="BE348" s="13"/>
      <c r="BF348" s="13"/>
      <c r="BG348" s="13"/>
      <c r="BH348" s="13"/>
      <c r="BI348" s="13"/>
      <c r="BJ348" s="13"/>
      <c r="BK348" s="13"/>
    </row>
    <row r="349" spans="2:63" s="535" customFormat="1" x14ac:dyDescent="0.25">
      <c r="B349" s="1837"/>
      <c r="C349" s="1006"/>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c r="AH349" s="13"/>
      <c r="AI349" s="13"/>
      <c r="AJ349" s="13"/>
      <c r="AK349" s="13"/>
      <c r="AL349" s="13"/>
      <c r="AM349" s="13"/>
      <c r="AN349" s="13"/>
      <c r="AO349" s="13"/>
      <c r="AP349" s="13"/>
      <c r="AQ349" s="13"/>
      <c r="AR349" s="13"/>
      <c r="AS349" s="13"/>
      <c r="AT349" s="13"/>
      <c r="AU349" s="13"/>
      <c r="AV349" s="13"/>
      <c r="AW349" s="13"/>
      <c r="AX349" s="13"/>
      <c r="AY349" s="13"/>
      <c r="AZ349" s="13"/>
      <c r="BA349" s="13"/>
      <c r="BB349" s="13"/>
      <c r="BC349" s="13"/>
      <c r="BD349" s="13"/>
      <c r="BE349" s="13"/>
      <c r="BF349" s="13"/>
      <c r="BG349" s="13"/>
      <c r="BH349" s="13"/>
      <c r="BI349" s="13"/>
      <c r="BJ349" s="13"/>
      <c r="BK349" s="13"/>
    </row>
    <row r="350" spans="2:63" s="535" customFormat="1" x14ac:dyDescent="0.25">
      <c r="B350" s="1837"/>
      <c r="C350" s="1006"/>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c r="AH350" s="13"/>
      <c r="AI350" s="13"/>
      <c r="AJ350" s="13"/>
      <c r="AK350" s="13"/>
      <c r="AL350" s="13"/>
      <c r="AM350" s="13"/>
      <c r="AN350" s="13"/>
      <c r="AO350" s="13"/>
      <c r="AP350" s="13"/>
      <c r="AQ350" s="13"/>
      <c r="AR350" s="13"/>
      <c r="AS350" s="13"/>
      <c r="AT350" s="13"/>
      <c r="AU350" s="13"/>
      <c r="AV350" s="13"/>
      <c r="AW350" s="13"/>
      <c r="AX350" s="13"/>
      <c r="AY350" s="13"/>
      <c r="AZ350" s="13"/>
      <c r="BA350" s="13"/>
      <c r="BB350" s="13"/>
      <c r="BC350" s="13"/>
      <c r="BD350" s="13"/>
      <c r="BE350" s="13"/>
      <c r="BF350" s="13"/>
      <c r="BG350" s="13"/>
      <c r="BH350" s="13"/>
      <c r="BI350" s="13"/>
      <c r="BJ350" s="13"/>
      <c r="BK350" s="13"/>
    </row>
    <row r="351" spans="2:63" s="535" customFormat="1" x14ac:dyDescent="0.25">
      <c r="B351" s="1837"/>
      <c r="C351" s="1006"/>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c r="AH351" s="13"/>
      <c r="AI351" s="13"/>
      <c r="AJ351" s="13"/>
      <c r="AK351" s="13"/>
      <c r="AL351" s="13"/>
      <c r="AM351" s="13"/>
      <c r="AN351" s="13"/>
      <c r="AO351" s="13"/>
      <c r="AP351" s="13"/>
      <c r="AQ351" s="13"/>
      <c r="AR351" s="13"/>
      <c r="AS351" s="13"/>
      <c r="AT351" s="13"/>
      <c r="AU351" s="13"/>
      <c r="AV351" s="13"/>
      <c r="AW351" s="13"/>
      <c r="AX351" s="13"/>
      <c r="AY351" s="13"/>
      <c r="AZ351" s="13"/>
      <c r="BA351" s="13"/>
      <c r="BB351" s="13"/>
      <c r="BC351" s="13"/>
      <c r="BD351" s="13"/>
      <c r="BE351" s="13"/>
      <c r="BF351" s="13"/>
      <c r="BG351" s="13"/>
      <c r="BH351" s="13"/>
      <c r="BI351" s="13"/>
      <c r="BJ351" s="13"/>
      <c r="BK351" s="13"/>
    </row>
    <row r="352" spans="2:63" s="535" customFormat="1" x14ac:dyDescent="0.25">
      <c r="B352" s="1837"/>
      <c r="C352" s="1006"/>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c r="AH352" s="13"/>
      <c r="AI352" s="13"/>
      <c r="AJ352" s="13"/>
      <c r="AK352" s="13"/>
      <c r="AL352" s="13"/>
      <c r="AM352" s="13"/>
      <c r="AN352" s="13"/>
      <c r="AO352" s="13"/>
      <c r="AP352" s="13"/>
      <c r="AQ352" s="13"/>
      <c r="AR352" s="13"/>
      <c r="AS352" s="13"/>
      <c r="AT352" s="13"/>
      <c r="AU352" s="13"/>
      <c r="AV352" s="13"/>
      <c r="AW352" s="13"/>
      <c r="AX352" s="13"/>
      <c r="AY352" s="13"/>
      <c r="AZ352" s="13"/>
      <c r="BA352" s="13"/>
      <c r="BB352" s="13"/>
      <c r="BC352" s="13"/>
      <c r="BD352" s="13"/>
      <c r="BE352" s="13"/>
      <c r="BF352" s="13"/>
      <c r="BG352" s="13"/>
      <c r="BH352" s="13"/>
      <c r="BI352" s="13"/>
      <c r="BJ352" s="13"/>
      <c r="BK352" s="13"/>
    </row>
    <row r="353" spans="2:63" s="535" customFormat="1" x14ac:dyDescent="0.25">
      <c r="B353" s="1837"/>
      <c r="C353" s="1006"/>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c r="AJ353" s="13"/>
      <c r="AK353" s="13"/>
      <c r="AL353" s="13"/>
      <c r="AM353" s="13"/>
      <c r="AN353" s="13"/>
      <c r="AO353" s="13"/>
      <c r="AP353" s="13"/>
      <c r="AQ353" s="13"/>
      <c r="AR353" s="13"/>
      <c r="AS353" s="13"/>
      <c r="AT353" s="13"/>
      <c r="AU353" s="13"/>
      <c r="AV353" s="13"/>
      <c r="AW353" s="13"/>
      <c r="AX353" s="13"/>
      <c r="AY353" s="13"/>
      <c r="AZ353" s="13"/>
      <c r="BA353" s="13"/>
      <c r="BB353" s="13"/>
      <c r="BC353" s="13"/>
      <c r="BD353" s="13"/>
      <c r="BE353" s="13"/>
      <c r="BF353" s="13"/>
      <c r="BG353" s="13"/>
      <c r="BH353" s="13"/>
      <c r="BI353" s="13"/>
      <c r="BJ353" s="13"/>
      <c r="BK353" s="13"/>
    </row>
    <row r="354" spans="2:63" s="535" customFormat="1" x14ac:dyDescent="0.25">
      <c r="B354" s="1837"/>
      <c r="C354" s="1006"/>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row>
    <row r="355" spans="2:63" s="535" customFormat="1" x14ac:dyDescent="0.25">
      <c r="B355" s="1837"/>
      <c r="C355" s="1006"/>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c r="AY355" s="13"/>
      <c r="AZ355" s="13"/>
      <c r="BA355" s="13"/>
      <c r="BB355" s="13"/>
      <c r="BC355" s="13"/>
      <c r="BD355" s="13"/>
      <c r="BE355" s="13"/>
      <c r="BF355" s="13"/>
      <c r="BG355" s="13"/>
      <c r="BH355" s="13"/>
      <c r="BI355" s="13"/>
      <c r="BJ355" s="13"/>
      <c r="BK355" s="13"/>
    </row>
    <row r="356" spans="2:63" s="535" customFormat="1" x14ac:dyDescent="0.25">
      <c r="B356" s="1837"/>
      <c r="C356" s="1006"/>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c r="AH356" s="13"/>
      <c r="AI356" s="13"/>
      <c r="AJ356" s="13"/>
      <c r="AK356" s="13"/>
      <c r="AL356" s="13"/>
      <c r="AM356" s="13"/>
      <c r="AN356" s="13"/>
      <c r="AO356" s="13"/>
      <c r="AP356" s="13"/>
      <c r="AQ356" s="13"/>
      <c r="AR356" s="13"/>
      <c r="AS356" s="13"/>
      <c r="AT356" s="13"/>
      <c r="AU356" s="13"/>
      <c r="AV356" s="13"/>
      <c r="AW356" s="13"/>
      <c r="AX356" s="13"/>
      <c r="AY356" s="13"/>
      <c r="AZ356" s="13"/>
      <c r="BA356" s="13"/>
      <c r="BB356" s="13"/>
      <c r="BC356" s="13"/>
      <c r="BD356" s="13"/>
      <c r="BE356" s="13"/>
      <c r="BF356" s="13"/>
      <c r="BG356" s="13"/>
      <c r="BH356" s="13"/>
      <c r="BI356" s="13"/>
      <c r="BJ356" s="13"/>
      <c r="BK356" s="13"/>
    </row>
    <row r="357" spans="2:63" s="535" customFormat="1" x14ac:dyDescent="0.25">
      <c r="B357" s="1837"/>
      <c r="C357" s="1006"/>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c r="AH357" s="13"/>
      <c r="AI357" s="13"/>
      <c r="AJ357" s="13"/>
      <c r="AK357" s="13"/>
      <c r="AL357" s="13"/>
      <c r="AM357" s="13"/>
      <c r="AN357" s="13"/>
      <c r="AO357" s="13"/>
      <c r="AP357" s="13"/>
      <c r="AQ357" s="13"/>
      <c r="AR357" s="13"/>
      <c r="AS357" s="13"/>
      <c r="AT357" s="13"/>
      <c r="AU357" s="13"/>
      <c r="AV357" s="13"/>
      <c r="AW357" s="13"/>
      <c r="AX357" s="13"/>
      <c r="AY357" s="13"/>
      <c r="AZ357" s="13"/>
      <c r="BA357" s="13"/>
      <c r="BB357" s="13"/>
      <c r="BC357" s="13"/>
      <c r="BD357" s="13"/>
      <c r="BE357" s="13"/>
      <c r="BF357" s="13"/>
      <c r="BG357" s="13"/>
      <c r="BH357" s="13"/>
      <c r="BI357" s="13"/>
      <c r="BJ357" s="13"/>
      <c r="BK357" s="13"/>
    </row>
    <row r="358" spans="2:63" s="535" customFormat="1" x14ac:dyDescent="0.25">
      <c r="B358" s="1837"/>
      <c r="C358" s="1006"/>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c r="AH358" s="13"/>
      <c r="AI358" s="13"/>
      <c r="AJ358" s="13"/>
      <c r="AK358" s="13"/>
      <c r="AL358" s="13"/>
      <c r="AM358" s="13"/>
      <c r="AN358" s="13"/>
      <c r="AO358" s="13"/>
      <c r="AP358" s="13"/>
      <c r="AQ358" s="13"/>
      <c r="AR358" s="13"/>
      <c r="AS358" s="13"/>
      <c r="AT358" s="13"/>
      <c r="AU358" s="13"/>
      <c r="AV358" s="13"/>
      <c r="AW358" s="13"/>
      <c r="AX358" s="13"/>
      <c r="AY358" s="13"/>
      <c r="AZ358" s="13"/>
      <c r="BA358" s="13"/>
      <c r="BB358" s="13"/>
      <c r="BC358" s="13"/>
      <c r="BD358" s="13"/>
      <c r="BE358" s="13"/>
      <c r="BF358" s="13"/>
      <c r="BG358" s="13"/>
      <c r="BH358" s="13"/>
      <c r="BI358" s="13"/>
      <c r="BJ358" s="13"/>
      <c r="BK358" s="13"/>
    </row>
    <row r="359" spans="2:63" s="535" customFormat="1" x14ac:dyDescent="0.25">
      <c r="B359" s="1837"/>
      <c r="C359" s="1006"/>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c r="AH359" s="13"/>
      <c r="AI359" s="13"/>
      <c r="AJ359" s="13"/>
      <c r="AK359" s="13"/>
      <c r="AL359" s="13"/>
      <c r="AM359" s="13"/>
      <c r="AN359" s="13"/>
      <c r="AO359" s="13"/>
      <c r="AP359" s="13"/>
      <c r="AQ359" s="13"/>
      <c r="AR359" s="13"/>
      <c r="AS359" s="13"/>
      <c r="AT359" s="13"/>
      <c r="AU359" s="13"/>
      <c r="AV359" s="13"/>
      <c r="AW359" s="13"/>
      <c r="AX359" s="13"/>
      <c r="AY359" s="13"/>
      <c r="AZ359" s="13"/>
      <c r="BA359" s="13"/>
      <c r="BB359" s="13"/>
      <c r="BC359" s="13"/>
      <c r="BD359" s="13"/>
      <c r="BE359" s="13"/>
      <c r="BF359" s="13"/>
      <c r="BG359" s="13"/>
      <c r="BH359" s="13"/>
      <c r="BI359" s="13"/>
      <c r="BJ359" s="13"/>
      <c r="BK359" s="13"/>
    </row>
    <row r="360" spans="2:63" s="535" customFormat="1" x14ac:dyDescent="0.25">
      <c r="B360" s="1837"/>
      <c r="C360" s="1006"/>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row>
    <row r="361" spans="2:63" s="535" customFormat="1" x14ac:dyDescent="0.25">
      <c r="B361" s="1837"/>
      <c r="C361" s="1006"/>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row>
    <row r="362" spans="2:63" s="535" customFormat="1" x14ac:dyDescent="0.25">
      <c r="B362" s="1837"/>
      <c r="C362" s="1006"/>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row>
    <row r="363" spans="2:63" s="535" customFormat="1" x14ac:dyDescent="0.25">
      <c r="B363" s="1837"/>
      <c r="C363" s="1006"/>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c r="BG363" s="13"/>
      <c r="BH363" s="13"/>
      <c r="BI363" s="13"/>
      <c r="BJ363" s="13"/>
      <c r="BK363" s="13"/>
    </row>
    <row r="364" spans="2:63" s="535" customFormat="1" x14ac:dyDescent="0.25">
      <c r="B364" s="1837"/>
      <c r="C364" s="1006"/>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c r="AH364" s="13"/>
      <c r="AI364" s="13"/>
      <c r="AJ364" s="13"/>
      <c r="AK364" s="13"/>
      <c r="AL364" s="13"/>
      <c r="AM364" s="13"/>
      <c r="AN364" s="13"/>
      <c r="AO364" s="13"/>
      <c r="AP364" s="13"/>
      <c r="AQ364" s="13"/>
      <c r="AR364" s="13"/>
      <c r="AS364" s="13"/>
      <c r="AT364" s="13"/>
      <c r="AU364" s="13"/>
      <c r="AV364" s="13"/>
      <c r="AW364" s="13"/>
      <c r="AX364" s="13"/>
      <c r="AY364" s="13"/>
      <c r="AZ364" s="13"/>
      <c r="BA364" s="13"/>
      <c r="BB364" s="13"/>
      <c r="BC364" s="13"/>
      <c r="BD364" s="13"/>
      <c r="BE364" s="13"/>
      <c r="BF364" s="13"/>
      <c r="BG364" s="13"/>
      <c r="BH364" s="13"/>
      <c r="BI364" s="13"/>
      <c r="BJ364" s="13"/>
      <c r="BK364" s="13"/>
    </row>
    <row r="365" spans="2:63" s="535" customFormat="1" x14ac:dyDescent="0.25">
      <c r="B365" s="1837"/>
      <c r="C365" s="1006"/>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c r="AH365" s="13"/>
      <c r="AI365" s="13"/>
      <c r="AJ365" s="13"/>
      <c r="AK365" s="13"/>
      <c r="AL365" s="13"/>
      <c r="AM365" s="13"/>
      <c r="AN365" s="13"/>
      <c r="AO365" s="13"/>
      <c r="AP365" s="13"/>
      <c r="AQ365" s="13"/>
      <c r="AR365" s="13"/>
      <c r="AS365" s="13"/>
      <c r="AT365" s="13"/>
      <c r="AU365" s="13"/>
      <c r="AV365" s="13"/>
      <c r="AW365" s="13"/>
      <c r="AX365" s="13"/>
      <c r="AY365" s="13"/>
      <c r="AZ365" s="13"/>
      <c r="BA365" s="13"/>
      <c r="BB365" s="13"/>
      <c r="BC365" s="13"/>
      <c r="BD365" s="13"/>
      <c r="BE365" s="13"/>
      <c r="BF365" s="13"/>
      <c r="BG365" s="13"/>
      <c r="BH365" s="13"/>
      <c r="BI365" s="13"/>
      <c r="BJ365" s="13"/>
      <c r="BK365" s="13"/>
    </row>
    <row r="366" spans="2:63" s="535" customFormat="1" x14ac:dyDescent="0.25">
      <c r="B366" s="1837"/>
      <c r="C366" s="1006"/>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row>
    <row r="367" spans="2:63" s="535" customFormat="1" x14ac:dyDescent="0.25">
      <c r="B367" s="1837"/>
      <c r="C367" s="1006"/>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row>
    <row r="368" spans="2:63" s="535" customFormat="1" x14ac:dyDescent="0.25">
      <c r="B368" s="1837"/>
      <c r="C368" s="1006"/>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row>
    <row r="369" spans="2:63" s="535" customFormat="1" x14ac:dyDescent="0.25">
      <c r="B369" s="1837"/>
      <c r="C369" s="1006"/>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3"/>
      <c r="BH369" s="13"/>
      <c r="BI369" s="13"/>
      <c r="BJ369" s="13"/>
      <c r="BK369" s="13"/>
    </row>
    <row r="370" spans="2:63" s="535" customFormat="1" x14ac:dyDescent="0.25">
      <c r="B370" s="1837"/>
      <c r="C370" s="1006"/>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3"/>
      <c r="BH370" s="13"/>
      <c r="BI370" s="13"/>
      <c r="BJ370" s="13"/>
      <c r="BK370" s="13"/>
    </row>
    <row r="371" spans="2:63" s="535" customFormat="1" x14ac:dyDescent="0.25">
      <c r="B371" s="1837"/>
      <c r="C371" s="1006"/>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row>
    <row r="372" spans="2:63" s="535" customFormat="1" x14ac:dyDescent="0.25">
      <c r="B372" s="1837"/>
      <c r="C372" s="1006"/>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row>
    <row r="373" spans="2:63" s="535" customFormat="1" x14ac:dyDescent="0.25">
      <c r="B373" s="1837"/>
      <c r="C373" s="1006"/>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c r="AH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c r="BD373" s="13"/>
      <c r="BE373" s="13"/>
      <c r="BF373" s="13"/>
      <c r="BG373" s="13"/>
      <c r="BH373" s="13"/>
      <c r="BI373" s="13"/>
      <c r="BJ373" s="13"/>
      <c r="BK373" s="13"/>
    </row>
    <row r="374" spans="2:63" s="535" customFormat="1" x14ac:dyDescent="0.25">
      <c r="B374" s="1837"/>
      <c r="C374" s="1006"/>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c r="AH374" s="13"/>
      <c r="AI374" s="13"/>
      <c r="AJ374" s="13"/>
      <c r="AK374" s="13"/>
      <c r="AL374" s="13"/>
      <c r="AM374" s="13"/>
      <c r="AN374" s="13"/>
      <c r="AO374" s="13"/>
      <c r="AP374" s="13"/>
      <c r="AQ374" s="13"/>
      <c r="AR374" s="13"/>
      <c r="AS374" s="13"/>
      <c r="AT374" s="13"/>
      <c r="AU374" s="13"/>
      <c r="AV374" s="13"/>
      <c r="AW374" s="13"/>
      <c r="AX374" s="13"/>
      <c r="AY374" s="13"/>
      <c r="AZ374" s="13"/>
      <c r="BA374" s="13"/>
      <c r="BB374" s="13"/>
      <c r="BC374" s="13"/>
      <c r="BD374" s="13"/>
      <c r="BE374" s="13"/>
      <c r="BF374" s="13"/>
      <c r="BG374" s="13"/>
      <c r="BH374" s="13"/>
      <c r="BI374" s="13"/>
      <c r="BJ374" s="13"/>
      <c r="BK374" s="13"/>
    </row>
    <row r="375" spans="2:63" s="535" customFormat="1" x14ac:dyDescent="0.25">
      <c r="B375" s="1837"/>
      <c r="C375" s="1006"/>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c r="AH375" s="13"/>
      <c r="AI375" s="13"/>
      <c r="AJ375" s="13"/>
      <c r="AK375" s="13"/>
      <c r="AL375" s="13"/>
      <c r="AM375" s="13"/>
      <c r="AN375" s="13"/>
      <c r="AO375" s="13"/>
      <c r="AP375" s="13"/>
      <c r="AQ375" s="13"/>
      <c r="AR375" s="13"/>
      <c r="AS375" s="13"/>
      <c r="AT375" s="13"/>
      <c r="AU375" s="13"/>
      <c r="AV375" s="13"/>
      <c r="AW375" s="13"/>
      <c r="AX375" s="13"/>
      <c r="AY375" s="13"/>
      <c r="AZ375" s="13"/>
      <c r="BA375" s="13"/>
      <c r="BB375" s="13"/>
      <c r="BC375" s="13"/>
      <c r="BD375" s="13"/>
      <c r="BE375" s="13"/>
      <c r="BF375" s="13"/>
      <c r="BG375" s="13"/>
      <c r="BH375" s="13"/>
      <c r="BI375" s="13"/>
      <c r="BJ375" s="13"/>
      <c r="BK375" s="13"/>
    </row>
    <row r="376" spans="2:63" s="535" customFormat="1" x14ac:dyDescent="0.25">
      <c r="B376" s="1837"/>
      <c r="C376" s="1006"/>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c r="AH376" s="13"/>
      <c r="AI376" s="13"/>
      <c r="AJ376" s="13"/>
      <c r="AK376" s="13"/>
      <c r="AL376" s="13"/>
      <c r="AM376" s="13"/>
      <c r="AN376" s="13"/>
      <c r="AO376" s="13"/>
      <c r="AP376" s="13"/>
      <c r="AQ376" s="13"/>
      <c r="AR376" s="13"/>
      <c r="AS376" s="13"/>
      <c r="AT376" s="13"/>
      <c r="AU376" s="13"/>
      <c r="AV376" s="13"/>
      <c r="AW376" s="13"/>
      <c r="AX376" s="13"/>
      <c r="AY376" s="13"/>
      <c r="AZ376" s="13"/>
      <c r="BA376" s="13"/>
      <c r="BB376" s="13"/>
      <c r="BC376" s="13"/>
      <c r="BD376" s="13"/>
      <c r="BE376" s="13"/>
      <c r="BF376" s="13"/>
      <c r="BG376" s="13"/>
      <c r="BH376" s="13"/>
      <c r="BI376" s="13"/>
      <c r="BJ376" s="13"/>
      <c r="BK376" s="13"/>
    </row>
    <row r="377" spans="2:63" s="535" customFormat="1" x14ac:dyDescent="0.25">
      <c r="B377" s="1837"/>
      <c r="C377" s="1006"/>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c r="AH377" s="13"/>
      <c r="AI377" s="13"/>
      <c r="AJ377" s="13"/>
      <c r="AK377" s="13"/>
      <c r="AL377" s="13"/>
      <c r="AM377" s="13"/>
      <c r="AN377" s="13"/>
      <c r="AO377" s="13"/>
      <c r="AP377" s="13"/>
      <c r="AQ377" s="13"/>
      <c r="AR377" s="13"/>
      <c r="AS377" s="13"/>
      <c r="AT377" s="13"/>
      <c r="AU377" s="13"/>
      <c r="AV377" s="13"/>
      <c r="AW377" s="13"/>
      <c r="AX377" s="13"/>
      <c r="AY377" s="13"/>
      <c r="AZ377" s="13"/>
      <c r="BA377" s="13"/>
      <c r="BB377" s="13"/>
      <c r="BC377" s="13"/>
      <c r="BD377" s="13"/>
      <c r="BE377" s="13"/>
      <c r="BF377" s="13"/>
      <c r="BG377" s="13"/>
      <c r="BH377" s="13"/>
      <c r="BI377" s="13"/>
      <c r="BJ377" s="13"/>
      <c r="BK377" s="13"/>
    </row>
    <row r="378" spans="2:63" s="535" customFormat="1" x14ac:dyDescent="0.25">
      <c r="B378" s="1837"/>
      <c r="C378" s="1006"/>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c r="AH378" s="13"/>
      <c r="AI378" s="13"/>
      <c r="AJ378" s="13"/>
      <c r="AK378" s="13"/>
      <c r="AL378" s="13"/>
      <c r="AM378" s="13"/>
      <c r="AN378" s="13"/>
      <c r="AO378" s="13"/>
      <c r="AP378" s="13"/>
      <c r="AQ378" s="13"/>
      <c r="AR378" s="13"/>
      <c r="AS378" s="13"/>
      <c r="AT378" s="13"/>
      <c r="AU378" s="13"/>
      <c r="AV378" s="13"/>
      <c r="AW378" s="13"/>
      <c r="AX378" s="13"/>
      <c r="AY378" s="13"/>
      <c r="AZ378" s="13"/>
      <c r="BA378" s="13"/>
      <c r="BB378" s="13"/>
      <c r="BC378" s="13"/>
      <c r="BD378" s="13"/>
      <c r="BE378" s="13"/>
      <c r="BF378" s="13"/>
      <c r="BG378" s="13"/>
      <c r="BH378" s="13"/>
      <c r="BI378" s="13"/>
      <c r="BJ378" s="13"/>
      <c r="BK378" s="13"/>
    </row>
    <row r="379" spans="2:63" s="535" customFormat="1" x14ac:dyDescent="0.25">
      <c r="B379" s="1837"/>
      <c r="C379" s="1006"/>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c r="AH379" s="13"/>
      <c r="AI379" s="13"/>
      <c r="AJ379" s="13"/>
      <c r="AK379" s="13"/>
      <c r="AL379" s="13"/>
      <c r="AM379" s="13"/>
      <c r="AN379" s="13"/>
      <c r="AO379" s="13"/>
      <c r="AP379" s="13"/>
      <c r="AQ379" s="13"/>
      <c r="AR379" s="13"/>
      <c r="AS379" s="13"/>
      <c r="AT379" s="13"/>
      <c r="AU379" s="13"/>
      <c r="AV379" s="13"/>
      <c r="AW379" s="13"/>
      <c r="AX379" s="13"/>
      <c r="AY379" s="13"/>
      <c r="AZ379" s="13"/>
      <c r="BA379" s="13"/>
      <c r="BB379" s="13"/>
      <c r="BC379" s="13"/>
      <c r="BD379" s="13"/>
      <c r="BE379" s="13"/>
      <c r="BF379" s="13"/>
      <c r="BG379" s="13"/>
      <c r="BH379" s="13"/>
      <c r="BI379" s="13"/>
      <c r="BJ379" s="13"/>
      <c r="BK379" s="13"/>
    </row>
    <row r="380" spans="2:63" s="535" customFormat="1" x14ac:dyDescent="0.25">
      <c r="B380" s="1837"/>
      <c r="C380" s="1006"/>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c r="AH380" s="13"/>
      <c r="AI380" s="13"/>
      <c r="AJ380" s="13"/>
      <c r="AK380" s="13"/>
      <c r="AL380" s="13"/>
      <c r="AM380" s="13"/>
      <c r="AN380" s="13"/>
      <c r="AO380" s="13"/>
      <c r="AP380" s="13"/>
      <c r="AQ380" s="13"/>
      <c r="AR380" s="13"/>
      <c r="AS380" s="13"/>
      <c r="AT380" s="13"/>
      <c r="AU380" s="13"/>
      <c r="AV380" s="13"/>
      <c r="AW380" s="13"/>
      <c r="AX380" s="13"/>
      <c r="AY380" s="13"/>
      <c r="AZ380" s="13"/>
      <c r="BA380" s="13"/>
      <c r="BB380" s="13"/>
      <c r="BC380" s="13"/>
      <c r="BD380" s="13"/>
      <c r="BE380" s="13"/>
      <c r="BF380" s="13"/>
      <c r="BG380" s="13"/>
      <c r="BH380" s="13"/>
      <c r="BI380" s="13"/>
      <c r="BJ380" s="13"/>
      <c r="BK380" s="13"/>
    </row>
    <row r="381" spans="2:63" s="535" customFormat="1" x14ac:dyDescent="0.25">
      <c r="B381" s="1837"/>
      <c r="C381" s="1006"/>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c r="AH381" s="13"/>
      <c r="AI381" s="13"/>
      <c r="AJ381" s="13"/>
      <c r="AK381" s="13"/>
      <c r="AL381" s="13"/>
      <c r="AM381" s="13"/>
      <c r="AN381" s="13"/>
      <c r="AO381" s="13"/>
      <c r="AP381" s="13"/>
      <c r="AQ381" s="13"/>
      <c r="AR381" s="13"/>
      <c r="AS381" s="13"/>
      <c r="AT381" s="13"/>
      <c r="AU381" s="13"/>
      <c r="AV381" s="13"/>
      <c r="AW381" s="13"/>
      <c r="AX381" s="13"/>
      <c r="AY381" s="13"/>
      <c r="AZ381" s="13"/>
      <c r="BA381" s="13"/>
      <c r="BB381" s="13"/>
      <c r="BC381" s="13"/>
      <c r="BD381" s="13"/>
      <c r="BE381" s="13"/>
      <c r="BF381" s="13"/>
      <c r="BG381" s="13"/>
      <c r="BH381" s="13"/>
      <c r="BI381" s="13"/>
      <c r="BJ381" s="13"/>
      <c r="BK381" s="13"/>
    </row>
    <row r="382" spans="2:63" s="535" customFormat="1" x14ac:dyDescent="0.25">
      <c r="B382" s="1837"/>
      <c r="C382" s="1006"/>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c r="AH382" s="13"/>
      <c r="AI382" s="13"/>
      <c r="AJ382" s="13"/>
      <c r="AK382" s="13"/>
      <c r="AL382" s="13"/>
      <c r="AM382" s="13"/>
      <c r="AN382" s="13"/>
      <c r="AO382" s="13"/>
      <c r="AP382" s="13"/>
      <c r="AQ382" s="13"/>
      <c r="AR382" s="13"/>
      <c r="AS382" s="13"/>
      <c r="AT382" s="13"/>
      <c r="AU382" s="13"/>
      <c r="AV382" s="13"/>
      <c r="AW382" s="13"/>
      <c r="AX382" s="13"/>
      <c r="AY382" s="13"/>
      <c r="AZ382" s="13"/>
      <c r="BA382" s="13"/>
      <c r="BB382" s="13"/>
      <c r="BC382" s="13"/>
      <c r="BD382" s="13"/>
      <c r="BE382" s="13"/>
      <c r="BF382" s="13"/>
      <c r="BG382" s="13"/>
      <c r="BH382" s="13"/>
      <c r="BI382" s="13"/>
      <c r="BJ382" s="13"/>
      <c r="BK382" s="13"/>
    </row>
    <row r="383" spans="2:63" s="535" customFormat="1" x14ac:dyDescent="0.25">
      <c r="B383" s="1837"/>
      <c r="C383" s="1006"/>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c r="AH383" s="13"/>
      <c r="AI383" s="13"/>
      <c r="AJ383" s="13"/>
      <c r="AK383" s="13"/>
      <c r="AL383" s="13"/>
      <c r="AM383" s="13"/>
      <c r="AN383" s="13"/>
      <c r="AO383" s="13"/>
      <c r="AP383" s="13"/>
      <c r="AQ383" s="13"/>
      <c r="AR383" s="13"/>
      <c r="AS383" s="13"/>
      <c r="AT383" s="13"/>
      <c r="AU383" s="13"/>
      <c r="AV383" s="13"/>
      <c r="AW383" s="13"/>
      <c r="AX383" s="13"/>
      <c r="AY383" s="13"/>
      <c r="AZ383" s="13"/>
      <c r="BA383" s="13"/>
      <c r="BB383" s="13"/>
      <c r="BC383" s="13"/>
      <c r="BD383" s="13"/>
      <c r="BE383" s="13"/>
      <c r="BF383" s="13"/>
      <c r="BG383" s="13"/>
      <c r="BH383" s="13"/>
      <c r="BI383" s="13"/>
      <c r="BJ383" s="13"/>
      <c r="BK383" s="13"/>
    </row>
    <row r="384" spans="2:63" s="535" customFormat="1" x14ac:dyDescent="0.25">
      <c r="B384" s="1837"/>
      <c r="C384" s="1006"/>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c r="AH384" s="13"/>
      <c r="AI384" s="13"/>
      <c r="AJ384" s="13"/>
      <c r="AK384" s="13"/>
      <c r="AL384" s="13"/>
      <c r="AM384" s="13"/>
      <c r="AN384" s="13"/>
      <c r="AO384" s="13"/>
      <c r="AP384" s="13"/>
      <c r="AQ384" s="13"/>
      <c r="AR384" s="13"/>
      <c r="AS384" s="13"/>
      <c r="AT384" s="13"/>
      <c r="AU384" s="13"/>
      <c r="AV384" s="13"/>
      <c r="AW384" s="13"/>
      <c r="AX384" s="13"/>
      <c r="AY384" s="13"/>
      <c r="AZ384" s="13"/>
      <c r="BA384" s="13"/>
      <c r="BB384" s="13"/>
      <c r="BC384" s="13"/>
      <c r="BD384" s="13"/>
      <c r="BE384" s="13"/>
      <c r="BF384" s="13"/>
      <c r="BG384" s="13"/>
      <c r="BH384" s="13"/>
      <c r="BI384" s="13"/>
      <c r="BJ384" s="13"/>
      <c r="BK384" s="13"/>
    </row>
    <row r="385" spans="2:63" s="535" customFormat="1" x14ac:dyDescent="0.25">
      <c r="B385" s="1837"/>
      <c r="C385" s="1006"/>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c r="AH385" s="13"/>
      <c r="AI385" s="13"/>
      <c r="AJ385" s="13"/>
      <c r="AK385" s="13"/>
      <c r="AL385" s="13"/>
      <c r="AM385" s="13"/>
      <c r="AN385" s="13"/>
      <c r="AO385" s="13"/>
      <c r="AP385" s="13"/>
      <c r="AQ385" s="13"/>
      <c r="AR385" s="13"/>
      <c r="AS385" s="13"/>
      <c r="AT385" s="13"/>
      <c r="AU385" s="13"/>
      <c r="AV385" s="13"/>
      <c r="AW385" s="13"/>
      <c r="AX385" s="13"/>
      <c r="AY385" s="13"/>
      <c r="AZ385" s="13"/>
      <c r="BA385" s="13"/>
      <c r="BB385" s="13"/>
      <c r="BC385" s="13"/>
      <c r="BD385" s="13"/>
      <c r="BE385" s="13"/>
      <c r="BF385" s="13"/>
      <c r="BG385" s="13"/>
      <c r="BH385" s="13"/>
      <c r="BI385" s="13"/>
      <c r="BJ385" s="13"/>
      <c r="BK385" s="13"/>
    </row>
    <row r="386" spans="2:63" s="535" customFormat="1" x14ac:dyDescent="0.25">
      <c r="B386" s="1837"/>
      <c r="C386" s="1006"/>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c r="AH386" s="13"/>
      <c r="AI386" s="13"/>
      <c r="AJ386" s="13"/>
      <c r="AK386" s="13"/>
      <c r="AL386" s="13"/>
      <c r="AM386" s="13"/>
      <c r="AN386" s="13"/>
      <c r="AO386" s="13"/>
      <c r="AP386" s="13"/>
      <c r="AQ386" s="13"/>
      <c r="AR386" s="13"/>
      <c r="AS386" s="13"/>
      <c r="AT386" s="13"/>
      <c r="AU386" s="13"/>
      <c r="AV386" s="13"/>
      <c r="AW386" s="13"/>
      <c r="AX386" s="13"/>
      <c r="AY386" s="13"/>
      <c r="AZ386" s="13"/>
      <c r="BA386" s="13"/>
      <c r="BB386" s="13"/>
      <c r="BC386" s="13"/>
      <c r="BD386" s="13"/>
      <c r="BE386" s="13"/>
      <c r="BF386" s="13"/>
      <c r="BG386" s="13"/>
      <c r="BH386" s="13"/>
      <c r="BI386" s="13"/>
      <c r="BJ386" s="13"/>
      <c r="BK386" s="13"/>
    </row>
    <row r="387" spans="2:63" s="535" customFormat="1" x14ac:dyDescent="0.25">
      <c r="B387" s="1837"/>
      <c r="C387" s="1006"/>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c r="AH387" s="13"/>
      <c r="AI387" s="13"/>
      <c r="AJ387" s="13"/>
      <c r="AK387" s="13"/>
      <c r="AL387" s="13"/>
      <c r="AM387" s="13"/>
      <c r="AN387" s="13"/>
      <c r="AO387" s="13"/>
      <c r="AP387" s="13"/>
      <c r="AQ387" s="13"/>
      <c r="AR387" s="13"/>
      <c r="AS387" s="13"/>
      <c r="AT387" s="13"/>
      <c r="AU387" s="13"/>
      <c r="AV387" s="13"/>
      <c r="AW387" s="13"/>
      <c r="AX387" s="13"/>
      <c r="AY387" s="13"/>
      <c r="AZ387" s="13"/>
      <c r="BA387" s="13"/>
      <c r="BB387" s="13"/>
      <c r="BC387" s="13"/>
      <c r="BD387" s="13"/>
      <c r="BE387" s="13"/>
      <c r="BF387" s="13"/>
      <c r="BG387" s="13"/>
      <c r="BH387" s="13"/>
      <c r="BI387" s="13"/>
      <c r="BJ387" s="13"/>
      <c r="BK387" s="13"/>
    </row>
    <row r="388" spans="2:63" s="535" customFormat="1" x14ac:dyDescent="0.25">
      <c r="B388" s="1837"/>
      <c r="C388" s="1006"/>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c r="AH388" s="13"/>
      <c r="AI388" s="13"/>
      <c r="AJ388" s="13"/>
      <c r="AK388" s="13"/>
      <c r="AL388" s="13"/>
      <c r="AM388" s="13"/>
      <c r="AN388" s="13"/>
      <c r="AO388" s="13"/>
      <c r="AP388" s="13"/>
      <c r="AQ388" s="13"/>
      <c r="AR388" s="13"/>
      <c r="AS388" s="13"/>
      <c r="AT388" s="13"/>
      <c r="AU388" s="13"/>
      <c r="AV388" s="13"/>
      <c r="AW388" s="13"/>
      <c r="AX388" s="13"/>
      <c r="AY388" s="13"/>
      <c r="AZ388" s="13"/>
      <c r="BA388" s="13"/>
      <c r="BB388" s="13"/>
      <c r="BC388" s="13"/>
      <c r="BD388" s="13"/>
      <c r="BE388" s="13"/>
      <c r="BF388" s="13"/>
      <c r="BG388" s="13"/>
      <c r="BH388" s="13"/>
      <c r="BI388" s="13"/>
      <c r="BJ388" s="13"/>
      <c r="BK388" s="13"/>
    </row>
    <row r="389" spans="2:63" s="535" customFormat="1" x14ac:dyDescent="0.25">
      <c r="B389" s="1837"/>
      <c r="C389" s="1006"/>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c r="AH389" s="13"/>
      <c r="AI389" s="13"/>
      <c r="AJ389" s="13"/>
      <c r="AK389" s="13"/>
      <c r="AL389" s="13"/>
      <c r="AM389" s="13"/>
      <c r="AN389" s="13"/>
      <c r="AO389" s="13"/>
      <c r="AP389" s="13"/>
      <c r="AQ389" s="13"/>
      <c r="AR389" s="13"/>
      <c r="AS389" s="13"/>
      <c r="AT389" s="13"/>
      <c r="AU389" s="13"/>
      <c r="AV389" s="13"/>
      <c r="AW389" s="13"/>
      <c r="AX389" s="13"/>
      <c r="AY389" s="13"/>
      <c r="AZ389" s="13"/>
      <c r="BA389" s="13"/>
      <c r="BB389" s="13"/>
      <c r="BC389" s="13"/>
      <c r="BD389" s="13"/>
      <c r="BE389" s="13"/>
      <c r="BF389" s="13"/>
      <c r="BG389" s="13"/>
      <c r="BH389" s="13"/>
      <c r="BI389" s="13"/>
      <c r="BJ389" s="13"/>
      <c r="BK389" s="13"/>
    </row>
    <row r="390" spans="2:63" s="535" customFormat="1" x14ac:dyDescent="0.25">
      <c r="B390" s="1837"/>
      <c r="C390" s="1006"/>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c r="AH390" s="13"/>
      <c r="AI390" s="13"/>
      <c r="AJ390" s="13"/>
      <c r="AK390" s="13"/>
      <c r="AL390" s="13"/>
      <c r="AM390" s="13"/>
      <c r="AN390" s="13"/>
      <c r="AO390" s="13"/>
      <c r="AP390" s="13"/>
      <c r="AQ390" s="13"/>
      <c r="AR390" s="13"/>
      <c r="AS390" s="13"/>
      <c r="AT390" s="13"/>
      <c r="AU390" s="13"/>
      <c r="AV390" s="13"/>
      <c r="AW390" s="13"/>
      <c r="AX390" s="13"/>
      <c r="AY390" s="13"/>
      <c r="AZ390" s="13"/>
      <c r="BA390" s="13"/>
      <c r="BB390" s="13"/>
      <c r="BC390" s="13"/>
      <c r="BD390" s="13"/>
      <c r="BE390" s="13"/>
      <c r="BF390" s="13"/>
      <c r="BG390" s="13"/>
      <c r="BH390" s="13"/>
      <c r="BI390" s="13"/>
      <c r="BJ390" s="13"/>
      <c r="BK390" s="13"/>
    </row>
    <row r="391" spans="2:63" s="535" customFormat="1" x14ac:dyDescent="0.25">
      <c r="B391" s="1837"/>
      <c r="C391" s="1006"/>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c r="AH391" s="13"/>
      <c r="AI391" s="13"/>
      <c r="AJ391" s="13"/>
      <c r="AK391" s="13"/>
      <c r="AL391" s="13"/>
      <c r="AM391" s="13"/>
      <c r="AN391" s="13"/>
      <c r="AO391" s="13"/>
      <c r="AP391" s="13"/>
      <c r="AQ391" s="13"/>
      <c r="AR391" s="13"/>
      <c r="AS391" s="13"/>
      <c r="AT391" s="13"/>
      <c r="AU391" s="13"/>
      <c r="AV391" s="13"/>
      <c r="AW391" s="13"/>
      <c r="AX391" s="13"/>
      <c r="AY391" s="13"/>
      <c r="AZ391" s="13"/>
      <c r="BA391" s="13"/>
      <c r="BB391" s="13"/>
      <c r="BC391" s="13"/>
      <c r="BD391" s="13"/>
      <c r="BE391" s="13"/>
      <c r="BF391" s="13"/>
      <c r="BG391" s="13"/>
      <c r="BH391" s="13"/>
      <c r="BI391" s="13"/>
      <c r="BJ391" s="13"/>
      <c r="BK391" s="13"/>
    </row>
    <row r="392" spans="2:63" s="535" customFormat="1" x14ac:dyDescent="0.25">
      <c r="B392" s="1837"/>
      <c r="C392" s="1006"/>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c r="AH392" s="13"/>
      <c r="AI392" s="13"/>
      <c r="AJ392" s="13"/>
      <c r="AK392" s="13"/>
      <c r="AL392" s="13"/>
      <c r="AM392" s="13"/>
      <c r="AN392" s="13"/>
      <c r="AO392" s="13"/>
      <c r="AP392" s="13"/>
      <c r="AQ392" s="13"/>
      <c r="AR392" s="13"/>
      <c r="AS392" s="13"/>
      <c r="AT392" s="13"/>
      <c r="AU392" s="13"/>
      <c r="AV392" s="13"/>
      <c r="AW392" s="13"/>
      <c r="AX392" s="13"/>
      <c r="AY392" s="13"/>
      <c r="AZ392" s="13"/>
      <c r="BA392" s="13"/>
      <c r="BB392" s="13"/>
      <c r="BC392" s="13"/>
      <c r="BD392" s="13"/>
      <c r="BE392" s="13"/>
      <c r="BF392" s="13"/>
      <c r="BG392" s="13"/>
      <c r="BH392" s="13"/>
      <c r="BI392" s="13"/>
      <c r="BJ392" s="13"/>
      <c r="BK392" s="13"/>
    </row>
    <row r="393" spans="2:63" s="535" customFormat="1" x14ac:dyDescent="0.25">
      <c r="B393" s="1837"/>
      <c r="C393" s="1006"/>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c r="AH393" s="13"/>
      <c r="AI393" s="13"/>
      <c r="AJ393" s="13"/>
      <c r="AK393" s="13"/>
      <c r="AL393" s="13"/>
      <c r="AM393" s="13"/>
      <c r="AN393" s="13"/>
      <c r="AO393" s="13"/>
      <c r="AP393" s="13"/>
      <c r="AQ393" s="13"/>
      <c r="AR393" s="13"/>
      <c r="AS393" s="13"/>
      <c r="AT393" s="13"/>
      <c r="AU393" s="13"/>
      <c r="AV393" s="13"/>
      <c r="AW393" s="13"/>
      <c r="AX393" s="13"/>
      <c r="AY393" s="13"/>
      <c r="AZ393" s="13"/>
      <c r="BA393" s="13"/>
      <c r="BB393" s="13"/>
      <c r="BC393" s="13"/>
      <c r="BD393" s="13"/>
      <c r="BE393" s="13"/>
      <c r="BF393" s="13"/>
      <c r="BG393" s="13"/>
      <c r="BH393" s="13"/>
      <c r="BI393" s="13"/>
      <c r="BJ393" s="13"/>
      <c r="BK393" s="13"/>
    </row>
    <row r="394" spans="2:63" s="535" customFormat="1" x14ac:dyDescent="0.25">
      <c r="B394" s="1837"/>
      <c r="C394" s="1006"/>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c r="AH394" s="13"/>
      <c r="AI394" s="13"/>
      <c r="AJ394" s="13"/>
      <c r="AK394" s="13"/>
      <c r="AL394" s="13"/>
      <c r="AM394" s="13"/>
      <c r="AN394" s="13"/>
      <c r="AO394" s="13"/>
      <c r="AP394" s="13"/>
      <c r="AQ394" s="13"/>
      <c r="AR394" s="13"/>
      <c r="AS394" s="13"/>
      <c r="AT394" s="13"/>
      <c r="AU394" s="13"/>
      <c r="AV394" s="13"/>
      <c r="AW394" s="13"/>
      <c r="AX394" s="13"/>
      <c r="AY394" s="13"/>
      <c r="AZ394" s="13"/>
      <c r="BA394" s="13"/>
      <c r="BB394" s="13"/>
      <c r="BC394" s="13"/>
      <c r="BD394" s="13"/>
      <c r="BE394" s="13"/>
      <c r="BF394" s="13"/>
      <c r="BG394" s="13"/>
      <c r="BH394" s="13"/>
      <c r="BI394" s="13"/>
      <c r="BJ394" s="13"/>
      <c r="BK394" s="13"/>
    </row>
    <row r="395" spans="2:63" s="535" customFormat="1" x14ac:dyDescent="0.25">
      <c r="B395" s="1837"/>
      <c r="C395" s="1006"/>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c r="AH395" s="13"/>
      <c r="AI395" s="13"/>
      <c r="AJ395" s="13"/>
      <c r="AK395" s="13"/>
      <c r="AL395" s="13"/>
      <c r="AM395" s="13"/>
      <c r="AN395" s="13"/>
      <c r="AO395" s="13"/>
      <c r="AP395" s="13"/>
      <c r="AQ395" s="13"/>
      <c r="AR395" s="13"/>
      <c r="AS395" s="13"/>
      <c r="AT395" s="13"/>
      <c r="AU395" s="13"/>
      <c r="AV395" s="13"/>
      <c r="AW395" s="13"/>
      <c r="AX395" s="13"/>
      <c r="AY395" s="13"/>
      <c r="AZ395" s="13"/>
      <c r="BA395" s="13"/>
      <c r="BB395" s="13"/>
      <c r="BC395" s="13"/>
      <c r="BD395" s="13"/>
      <c r="BE395" s="13"/>
      <c r="BF395" s="13"/>
      <c r="BG395" s="13"/>
      <c r="BH395" s="13"/>
      <c r="BI395" s="13"/>
      <c r="BJ395" s="13"/>
      <c r="BK395" s="13"/>
    </row>
    <row r="396" spans="2:63" s="535" customFormat="1" x14ac:dyDescent="0.25">
      <c r="B396" s="1837"/>
      <c r="C396" s="1006"/>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c r="AH396" s="13"/>
      <c r="AI396" s="13"/>
      <c r="AJ396" s="13"/>
      <c r="AK396" s="13"/>
      <c r="AL396" s="13"/>
      <c r="AM396" s="13"/>
      <c r="AN396" s="13"/>
      <c r="AO396" s="13"/>
      <c r="AP396" s="13"/>
      <c r="AQ396" s="13"/>
      <c r="AR396" s="13"/>
      <c r="AS396" s="13"/>
      <c r="AT396" s="13"/>
      <c r="AU396" s="13"/>
      <c r="AV396" s="13"/>
      <c r="AW396" s="13"/>
      <c r="AX396" s="13"/>
      <c r="AY396" s="13"/>
      <c r="AZ396" s="13"/>
      <c r="BA396" s="13"/>
      <c r="BB396" s="13"/>
      <c r="BC396" s="13"/>
      <c r="BD396" s="13"/>
      <c r="BE396" s="13"/>
      <c r="BF396" s="13"/>
      <c r="BG396" s="13"/>
      <c r="BH396" s="13"/>
      <c r="BI396" s="13"/>
      <c r="BJ396" s="13"/>
      <c r="BK396" s="13"/>
    </row>
    <row r="397" spans="2:63" s="535" customFormat="1" x14ac:dyDescent="0.25">
      <c r="B397" s="1837"/>
      <c r="C397" s="1006"/>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c r="AH397" s="13"/>
      <c r="AI397" s="13"/>
      <c r="AJ397" s="13"/>
      <c r="AK397" s="13"/>
      <c r="AL397" s="13"/>
      <c r="AM397" s="13"/>
      <c r="AN397" s="13"/>
      <c r="AO397" s="13"/>
      <c r="AP397" s="13"/>
      <c r="AQ397" s="13"/>
      <c r="AR397" s="13"/>
      <c r="AS397" s="13"/>
      <c r="AT397" s="13"/>
      <c r="AU397" s="13"/>
      <c r="AV397" s="13"/>
      <c r="AW397" s="13"/>
      <c r="AX397" s="13"/>
      <c r="AY397" s="13"/>
      <c r="AZ397" s="13"/>
      <c r="BA397" s="13"/>
      <c r="BB397" s="13"/>
      <c r="BC397" s="13"/>
      <c r="BD397" s="13"/>
      <c r="BE397" s="13"/>
      <c r="BF397" s="13"/>
      <c r="BG397" s="13"/>
      <c r="BH397" s="13"/>
      <c r="BI397" s="13"/>
      <c r="BJ397" s="13"/>
      <c r="BK397" s="13"/>
    </row>
    <row r="398" spans="2:63" s="535" customFormat="1" x14ac:dyDescent="0.25">
      <c r="B398" s="1837"/>
      <c r="C398" s="1006"/>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c r="AH398" s="13"/>
      <c r="AI398" s="13"/>
      <c r="AJ398" s="13"/>
      <c r="AK398" s="13"/>
      <c r="AL398" s="13"/>
      <c r="AM398" s="13"/>
      <c r="AN398" s="13"/>
      <c r="AO398" s="13"/>
      <c r="AP398" s="13"/>
      <c r="AQ398" s="13"/>
      <c r="AR398" s="13"/>
      <c r="AS398" s="13"/>
      <c r="AT398" s="13"/>
      <c r="AU398" s="13"/>
      <c r="AV398" s="13"/>
      <c r="AW398" s="13"/>
      <c r="AX398" s="13"/>
      <c r="AY398" s="13"/>
      <c r="AZ398" s="13"/>
      <c r="BA398" s="13"/>
      <c r="BB398" s="13"/>
      <c r="BC398" s="13"/>
      <c r="BD398" s="13"/>
      <c r="BE398" s="13"/>
      <c r="BF398" s="13"/>
      <c r="BG398" s="13"/>
      <c r="BH398" s="13"/>
      <c r="BI398" s="13"/>
      <c r="BJ398" s="13"/>
      <c r="BK398" s="13"/>
    </row>
    <row r="399" spans="2:63" s="535" customFormat="1" x14ac:dyDescent="0.25">
      <c r="B399" s="1837"/>
      <c r="C399" s="1006"/>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c r="AH399" s="13"/>
      <c r="AI399" s="13"/>
      <c r="AJ399" s="13"/>
      <c r="AK399" s="13"/>
      <c r="AL399" s="13"/>
      <c r="AM399" s="13"/>
      <c r="AN399" s="13"/>
      <c r="AO399" s="13"/>
      <c r="AP399" s="13"/>
      <c r="AQ399" s="13"/>
      <c r="AR399" s="13"/>
      <c r="AS399" s="13"/>
      <c r="AT399" s="13"/>
      <c r="AU399" s="13"/>
      <c r="AV399" s="13"/>
      <c r="AW399" s="13"/>
      <c r="AX399" s="13"/>
      <c r="AY399" s="13"/>
      <c r="AZ399" s="13"/>
      <c r="BA399" s="13"/>
      <c r="BB399" s="13"/>
      <c r="BC399" s="13"/>
      <c r="BD399" s="13"/>
      <c r="BE399" s="13"/>
      <c r="BF399" s="13"/>
      <c r="BG399" s="13"/>
      <c r="BH399" s="13"/>
      <c r="BI399" s="13"/>
      <c r="BJ399" s="13"/>
      <c r="BK399" s="13"/>
    </row>
    <row r="400" spans="2:63" s="535" customFormat="1" x14ac:dyDescent="0.25">
      <c r="B400" s="1837"/>
      <c r="C400" s="1006"/>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c r="AH400" s="13"/>
      <c r="AI400" s="13"/>
      <c r="AJ400" s="13"/>
      <c r="AK400" s="13"/>
      <c r="AL400" s="13"/>
      <c r="AM400" s="13"/>
      <c r="AN400" s="13"/>
      <c r="AO400" s="13"/>
      <c r="AP400" s="13"/>
      <c r="AQ400" s="13"/>
      <c r="AR400" s="13"/>
      <c r="AS400" s="13"/>
      <c r="AT400" s="13"/>
      <c r="AU400" s="13"/>
      <c r="AV400" s="13"/>
      <c r="AW400" s="13"/>
      <c r="AX400" s="13"/>
      <c r="AY400" s="13"/>
      <c r="AZ400" s="13"/>
      <c r="BA400" s="13"/>
      <c r="BB400" s="13"/>
      <c r="BC400" s="13"/>
      <c r="BD400" s="13"/>
      <c r="BE400" s="13"/>
      <c r="BF400" s="13"/>
      <c r="BG400" s="13"/>
      <c r="BH400" s="13"/>
      <c r="BI400" s="13"/>
      <c r="BJ400" s="13"/>
      <c r="BK400" s="13"/>
    </row>
    <row r="401" spans="2:63" s="535" customFormat="1" x14ac:dyDescent="0.25">
      <c r="B401" s="1837"/>
      <c r="C401" s="1006"/>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c r="AH401" s="13"/>
      <c r="AI401" s="13"/>
      <c r="AJ401" s="13"/>
      <c r="AK401" s="13"/>
      <c r="AL401" s="13"/>
      <c r="AM401" s="13"/>
      <c r="AN401" s="13"/>
      <c r="AO401" s="13"/>
      <c r="AP401" s="13"/>
      <c r="AQ401" s="13"/>
      <c r="AR401" s="13"/>
      <c r="AS401" s="13"/>
      <c r="AT401" s="13"/>
      <c r="AU401" s="13"/>
      <c r="AV401" s="13"/>
      <c r="AW401" s="13"/>
      <c r="AX401" s="13"/>
      <c r="AY401" s="13"/>
      <c r="AZ401" s="13"/>
      <c r="BA401" s="13"/>
      <c r="BB401" s="13"/>
      <c r="BC401" s="13"/>
      <c r="BD401" s="13"/>
      <c r="BE401" s="13"/>
      <c r="BF401" s="13"/>
      <c r="BG401" s="13"/>
      <c r="BH401" s="13"/>
      <c r="BI401" s="13"/>
      <c r="BJ401" s="13"/>
      <c r="BK401" s="13"/>
    </row>
    <row r="402" spans="2:63" s="535" customFormat="1" x14ac:dyDescent="0.25">
      <c r="B402" s="1837"/>
      <c r="C402" s="1006"/>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c r="AH402" s="13"/>
      <c r="AI402" s="13"/>
      <c r="AJ402" s="13"/>
      <c r="AK402" s="13"/>
      <c r="AL402" s="13"/>
      <c r="AM402" s="13"/>
      <c r="AN402" s="13"/>
      <c r="AO402" s="13"/>
      <c r="AP402" s="13"/>
      <c r="AQ402" s="13"/>
      <c r="AR402" s="13"/>
      <c r="AS402" s="13"/>
      <c r="AT402" s="13"/>
      <c r="AU402" s="13"/>
      <c r="AV402" s="13"/>
      <c r="AW402" s="13"/>
      <c r="AX402" s="13"/>
      <c r="AY402" s="13"/>
      <c r="AZ402" s="13"/>
      <c r="BA402" s="13"/>
      <c r="BB402" s="13"/>
      <c r="BC402" s="13"/>
      <c r="BD402" s="13"/>
      <c r="BE402" s="13"/>
      <c r="BF402" s="13"/>
      <c r="BG402" s="13"/>
      <c r="BH402" s="13"/>
      <c r="BI402" s="13"/>
      <c r="BJ402" s="13"/>
      <c r="BK402" s="13"/>
    </row>
    <row r="403" spans="2:63" s="535" customFormat="1" x14ac:dyDescent="0.25">
      <c r="B403" s="1837"/>
      <c r="C403" s="1006"/>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c r="AH403" s="13"/>
      <c r="AI403" s="13"/>
      <c r="AJ403" s="13"/>
      <c r="AK403" s="13"/>
      <c r="AL403" s="13"/>
      <c r="AM403" s="13"/>
      <c r="AN403" s="13"/>
      <c r="AO403" s="13"/>
      <c r="AP403" s="13"/>
      <c r="AQ403" s="13"/>
      <c r="AR403" s="13"/>
      <c r="AS403" s="13"/>
      <c r="AT403" s="13"/>
      <c r="AU403" s="13"/>
      <c r="AV403" s="13"/>
      <c r="AW403" s="13"/>
      <c r="AX403" s="13"/>
      <c r="AY403" s="13"/>
      <c r="AZ403" s="13"/>
      <c r="BA403" s="13"/>
      <c r="BB403" s="13"/>
      <c r="BC403" s="13"/>
      <c r="BD403" s="13"/>
      <c r="BE403" s="13"/>
      <c r="BF403" s="13"/>
      <c r="BG403" s="13"/>
      <c r="BH403" s="13"/>
      <c r="BI403" s="13"/>
      <c r="BJ403" s="13"/>
      <c r="BK403" s="13"/>
    </row>
    <row r="404" spans="2:63" s="535" customFormat="1" x14ac:dyDescent="0.25">
      <c r="B404" s="1837"/>
      <c r="C404" s="1006"/>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c r="AH404" s="13"/>
      <c r="AI404" s="13"/>
      <c r="AJ404" s="13"/>
      <c r="AK404" s="13"/>
      <c r="AL404" s="13"/>
      <c r="AM404" s="13"/>
      <c r="AN404" s="13"/>
      <c r="AO404" s="13"/>
      <c r="AP404" s="13"/>
      <c r="AQ404" s="13"/>
      <c r="AR404" s="13"/>
      <c r="AS404" s="13"/>
      <c r="AT404" s="13"/>
      <c r="AU404" s="13"/>
      <c r="AV404" s="13"/>
      <c r="AW404" s="13"/>
      <c r="AX404" s="13"/>
      <c r="AY404" s="13"/>
      <c r="AZ404" s="13"/>
      <c r="BA404" s="13"/>
      <c r="BB404" s="13"/>
      <c r="BC404" s="13"/>
      <c r="BD404" s="13"/>
      <c r="BE404" s="13"/>
      <c r="BF404" s="13"/>
      <c r="BG404" s="13"/>
      <c r="BH404" s="13"/>
      <c r="BI404" s="13"/>
      <c r="BJ404" s="13"/>
      <c r="BK404" s="13"/>
    </row>
    <row r="405" spans="2:63" s="535" customFormat="1" x14ac:dyDescent="0.25">
      <c r="B405" s="1837"/>
      <c r="C405" s="1006"/>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c r="AH405" s="13"/>
      <c r="AI405" s="13"/>
      <c r="AJ405" s="13"/>
      <c r="AK405" s="13"/>
      <c r="AL405" s="13"/>
      <c r="AM405" s="13"/>
      <c r="AN405" s="13"/>
      <c r="AO405" s="13"/>
      <c r="AP405" s="13"/>
      <c r="AQ405" s="13"/>
      <c r="AR405" s="13"/>
      <c r="AS405" s="13"/>
      <c r="AT405" s="13"/>
      <c r="AU405" s="13"/>
      <c r="AV405" s="13"/>
      <c r="AW405" s="13"/>
      <c r="AX405" s="13"/>
      <c r="AY405" s="13"/>
      <c r="AZ405" s="13"/>
      <c r="BA405" s="13"/>
      <c r="BB405" s="13"/>
      <c r="BC405" s="13"/>
      <c r="BD405" s="13"/>
      <c r="BE405" s="13"/>
      <c r="BF405" s="13"/>
      <c r="BG405" s="13"/>
      <c r="BH405" s="13"/>
      <c r="BI405" s="13"/>
      <c r="BJ405" s="13"/>
      <c r="BK405" s="13"/>
    </row>
    <row r="406" spans="2:63" s="535" customFormat="1" x14ac:dyDescent="0.25">
      <c r="B406" s="1837"/>
      <c r="C406" s="1006"/>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c r="AH406" s="13"/>
      <c r="AI406" s="13"/>
      <c r="AJ406" s="13"/>
      <c r="AK406" s="13"/>
      <c r="AL406" s="13"/>
      <c r="AM406" s="13"/>
      <c r="AN406" s="13"/>
      <c r="AO406" s="13"/>
      <c r="AP406" s="13"/>
      <c r="AQ406" s="13"/>
      <c r="AR406" s="13"/>
      <c r="AS406" s="13"/>
      <c r="AT406" s="13"/>
      <c r="AU406" s="13"/>
      <c r="AV406" s="13"/>
      <c r="AW406" s="13"/>
      <c r="AX406" s="13"/>
      <c r="AY406" s="13"/>
      <c r="AZ406" s="13"/>
      <c r="BA406" s="13"/>
      <c r="BB406" s="13"/>
      <c r="BC406" s="13"/>
      <c r="BD406" s="13"/>
      <c r="BE406" s="13"/>
      <c r="BF406" s="13"/>
      <c r="BG406" s="13"/>
      <c r="BH406" s="13"/>
      <c r="BI406" s="13"/>
      <c r="BJ406" s="13"/>
      <c r="BK406" s="13"/>
    </row>
    <row r="407" spans="2:63" s="535" customFormat="1" x14ac:dyDescent="0.25">
      <c r="B407" s="1837"/>
      <c r="C407" s="1006"/>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c r="AH407" s="13"/>
      <c r="AI407" s="13"/>
      <c r="AJ407" s="13"/>
      <c r="AK407" s="13"/>
      <c r="AL407" s="13"/>
      <c r="AM407" s="13"/>
      <c r="AN407" s="13"/>
      <c r="AO407" s="13"/>
      <c r="AP407" s="13"/>
      <c r="AQ407" s="13"/>
      <c r="AR407" s="13"/>
      <c r="AS407" s="13"/>
      <c r="AT407" s="13"/>
      <c r="AU407" s="13"/>
      <c r="AV407" s="13"/>
      <c r="AW407" s="13"/>
      <c r="AX407" s="13"/>
      <c r="AY407" s="13"/>
      <c r="AZ407" s="13"/>
      <c r="BA407" s="13"/>
      <c r="BB407" s="13"/>
      <c r="BC407" s="13"/>
      <c r="BD407" s="13"/>
      <c r="BE407" s="13"/>
      <c r="BF407" s="13"/>
      <c r="BG407" s="13"/>
      <c r="BH407" s="13"/>
      <c r="BI407" s="13"/>
      <c r="BJ407" s="13"/>
      <c r="BK407" s="13"/>
    </row>
    <row r="408" spans="2:63" s="535" customFormat="1" x14ac:dyDescent="0.25">
      <c r="B408" s="1837"/>
      <c r="C408" s="1006"/>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c r="AH408" s="13"/>
      <c r="AI408" s="13"/>
      <c r="AJ408" s="13"/>
      <c r="AK408" s="13"/>
      <c r="AL408" s="13"/>
      <c r="AM408" s="13"/>
      <c r="AN408" s="13"/>
      <c r="AO408" s="13"/>
      <c r="AP408" s="13"/>
      <c r="AQ408" s="13"/>
      <c r="AR408" s="13"/>
      <c r="AS408" s="13"/>
      <c r="AT408" s="13"/>
      <c r="AU408" s="13"/>
      <c r="AV408" s="13"/>
      <c r="AW408" s="13"/>
      <c r="AX408" s="13"/>
      <c r="AY408" s="13"/>
      <c r="AZ408" s="13"/>
      <c r="BA408" s="13"/>
      <c r="BB408" s="13"/>
      <c r="BC408" s="13"/>
      <c r="BD408" s="13"/>
      <c r="BE408" s="13"/>
      <c r="BF408" s="13"/>
      <c r="BG408" s="13"/>
      <c r="BH408" s="13"/>
      <c r="BI408" s="13"/>
      <c r="BJ408" s="13"/>
      <c r="BK408" s="13"/>
    </row>
    <row r="409" spans="2:63" s="535" customFormat="1" x14ac:dyDescent="0.25">
      <c r="B409" s="1837"/>
      <c r="C409" s="1006"/>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c r="AH409" s="13"/>
      <c r="AI409" s="13"/>
      <c r="AJ409" s="13"/>
      <c r="AK409" s="13"/>
      <c r="AL409" s="13"/>
      <c r="AM409" s="13"/>
      <c r="AN409" s="13"/>
      <c r="AO409" s="13"/>
      <c r="AP409" s="13"/>
      <c r="AQ409" s="13"/>
      <c r="AR409" s="13"/>
      <c r="AS409" s="13"/>
      <c r="AT409" s="13"/>
      <c r="AU409" s="13"/>
      <c r="AV409" s="13"/>
      <c r="AW409" s="13"/>
      <c r="AX409" s="13"/>
      <c r="AY409" s="13"/>
      <c r="AZ409" s="13"/>
      <c r="BA409" s="13"/>
      <c r="BB409" s="13"/>
      <c r="BC409" s="13"/>
      <c r="BD409" s="13"/>
      <c r="BE409" s="13"/>
      <c r="BF409" s="13"/>
      <c r="BG409" s="13"/>
      <c r="BH409" s="13"/>
      <c r="BI409" s="13"/>
      <c r="BJ409" s="13"/>
      <c r="BK409" s="13"/>
    </row>
    <row r="410" spans="2:63" s="535" customFormat="1" x14ac:dyDescent="0.25">
      <c r="B410" s="1837"/>
      <c r="C410" s="1006"/>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c r="AH410" s="13"/>
      <c r="AI410" s="13"/>
      <c r="AJ410" s="13"/>
      <c r="AK410" s="13"/>
      <c r="AL410" s="13"/>
      <c r="AM410" s="13"/>
      <c r="AN410" s="13"/>
      <c r="AO410" s="13"/>
      <c r="AP410" s="13"/>
      <c r="AQ410" s="13"/>
      <c r="AR410" s="13"/>
      <c r="AS410" s="13"/>
      <c r="AT410" s="13"/>
      <c r="AU410" s="13"/>
      <c r="AV410" s="13"/>
      <c r="AW410" s="13"/>
      <c r="AX410" s="13"/>
      <c r="AY410" s="13"/>
      <c r="AZ410" s="13"/>
      <c r="BA410" s="13"/>
      <c r="BB410" s="13"/>
      <c r="BC410" s="13"/>
      <c r="BD410" s="13"/>
      <c r="BE410" s="13"/>
      <c r="BF410" s="13"/>
      <c r="BG410" s="13"/>
      <c r="BH410" s="13"/>
      <c r="BI410" s="13"/>
      <c r="BJ410" s="13"/>
      <c r="BK410" s="13"/>
    </row>
    <row r="411" spans="2:63" s="535" customFormat="1" x14ac:dyDescent="0.25">
      <c r="B411" s="1837"/>
      <c r="C411" s="1006"/>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c r="AH411" s="13"/>
      <c r="AI411" s="13"/>
      <c r="AJ411" s="13"/>
      <c r="AK411" s="13"/>
      <c r="AL411" s="13"/>
      <c r="AM411" s="13"/>
      <c r="AN411" s="13"/>
      <c r="AO411" s="13"/>
      <c r="AP411" s="13"/>
      <c r="AQ411" s="13"/>
      <c r="AR411" s="13"/>
      <c r="AS411" s="13"/>
      <c r="AT411" s="13"/>
      <c r="AU411" s="13"/>
      <c r="AV411" s="13"/>
      <c r="AW411" s="13"/>
      <c r="AX411" s="13"/>
      <c r="AY411" s="13"/>
      <c r="AZ411" s="13"/>
      <c r="BA411" s="13"/>
      <c r="BB411" s="13"/>
      <c r="BC411" s="13"/>
      <c r="BD411" s="13"/>
      <c r="BE411" s="13"/>
      <c r="BF411" s="13"/>
      <c r="BG411" s="13"/>
      <c r="BH411" s="13"/>
      <c r="BI411" s="13"/>
      <c r="BJ411" s="13"/>
      <c r="BK411" s="13"/>
    </row>
    <row r="412" spans="2:63" s="535" customFormat="1" x14ac:dyDescent="0.25">
      <c r="B412" s="1837"/>
      <c r="C412" s="1006"/>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c r="AH412" s="13"/>
      <c r="AI412" s="13"/>
      <c r="AJ412" s="13"/>
      <c r="AK412" s="13"/>
      <c r="AL412" s="13"/>
      <c r="AM412" s="13"/>
      <c r="AN412" s="13"/>
      <c r="AO412" s="13"/>
      <c r="AP412" s="13"/>
      <c r="AQ412" s="13"/>
      <c r="AR412" s="13"/>
      <c r="AS412" s="13"/>
      <c r="AT412" s="13"/>
      <c r="AU412" s="13"/>
      <c r="AV412" s="13"/>
      <c r="AW412" s="13"/>
      <c r="AX412" s="13"/>
      <c r="AY412" s="13"/>
      <c r="AZ412" s="13"/>
      <c r="BA412" s="13"/>
      <c r="BB412" s="13"/>
      <c r="BC412" s="13"/>
      <c r="BD412" s="13"/>
      <c r="BE412" s="13"/>
      <c r="BF412" s="13"/>
      <c r="BG412" s="13"/>
      <c r="BH412" s="13"/>
      <c r="BI412" s="13"/>
      <c r="BJ412" s="13"/>
      <c r="BK412" s="13"/>
    </row>
    <row r="413" spans="2:63" s="535" customFormat="1" x14ac:dyDescent="0.25">
      <c r="B413" s="1837"/>
      <c r="C413" s="1006"/>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c r="AH413" s="13"/>
      <c r="AI413" s="13"/>
      <c r="AJ413" s="13"/>
      <c r="AK413" s="13"/>
      <c r="AL413" s="13"/>
      <c r="AM413" s="13"/>
      <c r="AN413" s="13"/>
      <c r="AO413" s="13"/>
      <c r="AP413" s="13"/>
      <c r="AQ413" s="13"/>
      <c r="AR413" s="13"/>
      <c r="AS413" s="13"/>
      <c r="AT413" s="13"/>
      <c r="AU413" s="13"/>
      <c r="AV413" s="13"/>
      <c r="AW413" s="13"/>
      <c r="AX413" s="13"/>
      <c r="AY413" s="13"/>
      <c r="AZ413" s="13"/>
      <c r="BA413" s="13"/>
      <c r="BB413" s="13"/>
      <c r="BC413" s="13"/>
      <c r="BD413" s="13"/>
      <c r="BE413" s="13"/>
      <c r="BF413" s="13"/>
      <c r="BG413" s="13"/>
      <c r="BH413" s="13"/>
      <c r="BI413" s="13"/>
      <c r="BJ413" s="13"/>
      <c r="BK413" s="13"/>
    </row>
    <row r="414" spans="2:63" s="535" customFormat="1" x14ac:dyDescent="0.25">
      <c r="B414" s="1837"/>
      <c r="C414" s="1006"/>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c r="AH414" s="13"/>
      <c r="AI414" s="13"/>
      <c r="AJ414" s="13"/>
      <c r="AK414" s="13"/>
      <c r="AL414" s="13"/>
      <c r="AM414" s="13"/>
      <c r="AN414" s="13"/>
      <c r="AO414" s="13"/>
      <c r="AP414" s="13"/>
      <c r="AQ414" s="13"/>
      <c r="AR414" s="13"/>
      <c r="AS414" s="13"/>
      <c r="AT414" s="13"/>
      <c r="AU414" s="13"/>
      <c r="AV414" s="13"/>
      <c r="AW414" s="13"/>
      <c r="AX414" s="13"/>
      <c r="AY414" s="13"/>
      <c r="AZ414" s="13"/>
      <c r="BA414" s="13"/>
      <c r="BB414" s="13"/>
      <c r="BC414" s="13"/>
      <c r="BD414" s="13"/>
      <c r="BE414" s="13"/>
      <c r="BF414" s="13"/>
      <c r="BG414" s="13"/>
      <c r="BH414" s="13"/>
      <c r="BI414" s="13"/>
      <c r="BJ414" s="13"/>
      <c r="BK414" s="13"/>
    </row>
    <row r="415" spans="2:63" s="535" customFormat="1" x14ac:dyDescent="0.25">
      <c r="B415" s="1837"/>
      <c r="C415" s="1006"/>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c r="AH415" s="13"/>
      <c r="AI415" s="13"/>
      <c r="AJ415" s="13"/>
      <c r="AK415" s="13"/>
      <c r="AL415" s="13"/>
      <c r="AM415" s="13"/>
      <c r="AN415" s="13"/>
      <c r="AO415" s="13"/>
      <c r="AP415" s="13"/>
      <c r="AQ415" s="13"/>
      <c r="AR415" s="13"/>
      <c r="AS415" s="13"/>
      <c r="AT415" s="13"/>
      <c r="AU415" s="13"/>
      <c r="AV415" s="13"/>
      <c r="AW415" s="13"/>
      <c r="AX415" s="13"/>
      <c r="AY415" s="13"/>
      <c r="AZ415" s="13"/>
      <c r="BA415" s="13"/>
      <c r="BB415" s="13"/>
      <c r="BC415" s="13"/>
      <c r="BD415" s="13"/>
      <c r="BE415" s="13"/>
      <c r="BF415" s="13"/>
      <c r="BG415" s="13"/>
      <c r="BH415" s="13"/>
      <c r="BI415" s="13"/>
      <c r="BJ415" s="13"/>
      <c r="BK415" s="13"/>
    </row>
    <row r="416" spans="2:63" s="535" customFormat="1" x14ac:dyDescent="0.25">
      <c r="B416" s="1837"/>
      <c r="C416" s="1006"/>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c r="AH416" s="13"/>
      <c r="AI416" s="13"/>
      <c r="AJ416" s="13"/>
      <c r="AK416" s="13"/>
      <c r="AL416" s="13"/>
      <c r="AM416" s="13"/>
      <c r="AN416" s="13"/>
      <c r="AO416" s="13"/>
      <c r="AP416" s="13"/>
      <c r="AQ416" s="13"/>
      <c r="AR416" s="13"/>
      <c r="AS416" s="13"/>
      <c r="AT416" s="13"/>
      <c r="AU416" s="13"/>
      <c r="AV416" s="13"/>
      <c r="AW416" s="13"/>
      <c r="AX416" s="13"/>
      <c r="AY416" s="13"/>
      <c r="AZ416" s="13"/>
      <c r="BA416" s="13"/>
      <c r="BB416" s="13"/>
      <c r="BC416" s="13"/>
      <c r="BD416" s="13"/>
      <c r="BE416" s="13"/>
      <c r="BF416" s="13"/>
      <c r="BG416" s="13"/>
      <c r="BH416" s="13"/>
      <c r="BI416" s="13"/>
      <c r="BJ416" s="13"/>
      <c r="BK416" s="13"/>
    </row>
    <row r="417" spans="2:63" s="535" customFormat="1" x14ac:dyDescent="0.25">
      <c r="B417" s="1837"/>
      <c r="C417" s="1006"/>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c r="AH417" s="13"/>
      <c r="AI417" s="13"/>
      <c r="AJ417" s="13"/>
      <c r="AK417" s="13"/>
      <c r="AL417" s="13"/>
      <c r="AM417" s="13"/>
      <c r="AN417" s="13"/>
      <c r="AO417" s="13"/>
      <c r="AP417" s="13"/>
      <c r="AQ417" s="13"/>
      <c r="AR417" s="13"/>
      <c r="AS417" s="13"/>
      <c r="AT417" s="13"/>
      <c r="AU417" s="13"/>
      <c r="AV417" s="13"/>
      <c r="AW417" s="13"/>
      <c r="AX417" s="13"/>
      <c r="AY417" s="13"/>
      <c r="AZ417" s="13"/>
      <c r="BA417" s="13"/>
      <c r="BB417" s="13"/>
      <c r="BC417" s="13"/>
      <c r="BD417" s="13"/>
      <c r="BE417" s="13"/>
      <c r="BF417" s="13"/>
      <c r="BG417" s="13"/>
      <c r="BH417" s="13"/>
      <c r="BI417" s="13"/>
      <c r="BJ417" s="13"/>
      <c r="BK417" s="13"/>
    </row>
    <row r="418" spans="2:63" s="535" customFormat="1" x14ac:dyDescent="0.25">
      <c r="B418" s="1837"/>
      <c r="C418" s="1006"/>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c r="AH418" s="13"/>
      <c r="AI418" s="13"/>
      <c r="AJ418" s="13"/>
      <c r="AK418" s="13"/>
      <c r="AL418" s="13"/>
      <c r="AM418" s="13"/>
      <c r="AN418" s="13"/>
      <c r="AO418" s="13"/>
      <c r="AP418" s="13"/>
      <c r="AQ418" s="13"/>
      <c r="AR418" s="13"/>
      <c r="AS418" s="13"/>
      <c r="AT418" s="13"/>
      <c r="AU418" s="13"/>
      <c r="AV418" s="13"/>
      <c r="AW418" s="13"/>
      <c r="AX418" s="13"/>
      <c r="AY418" s="13"/>
      <c r="AZ418" s="13"/>
      <c r="BA418" s="13"/>
      <c r="BB418" s="13"/>
      <c r="BC418" s="13"/>
      <c r="BD418" s="13"/>
      <c r="BE418" s="13"/>
      <c r="BF418" s="13"/>
      <c r="BG418" s="13"/>
      <c r="BH418" s="13"/>
      <c r="BI418" s="13"/>
      <c r="BJ418" s="13"/>
      <c r="BK418" s="13"/>
    </row>
    <row r="419" spans="2:63" s="535" customFormat="1" x14ac:dyDescent="0.25">
      <c r="B419" s="1837"/>
      <c r="C419" s="1006"/>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c r="AH419" s="13"/>
      <c r="AI419" s="13"/>
      <c r="AJ419" s="13"/>
      <c r="AK419" s="13"/>
      <c r="AL419" s="13"/>
      <c r="AM419" s="13"/>
      <c r="AN419" s="13"/>
      <c r="AO419" s="13"/>
      <c r="AP419" s="13"/>
      <c r="AQ419" s="13"/>
      <c r="AR419" s="13"/>
      <c r="AS419" s="13"/>
      <c r="AT419" s="13"/>
      <c r="AU419" s="13"/>
      <c r="AV419" s="13"/>
      <c r="AW419" s="13"/>
      <c r="AX419" s="13"/>
      <c r="AY419" s="13"/>
      <c r="AZ419" s="13"/>
      <c r="BA419" s="13"/>
      <c r="BB419" s="13"/>
      <c r="BC419" s="13"/>
      <c r="BD419" s="13"/>
      <c r="BE419" s="13"/>
      <c r="BF419" s="13"/>
      <c r="BG419" s="13"/>
      <c r="BH419" s="13"/>
      <c r="BI419" s="13"/>
      <c r="BJ419" s="13"/>
      <c r="BK419" s="13"/>
    </row>
    <row r="420" spans="2:63" s="535" customFormat="1" x14ac:dyDescent="0.25">
      <c r="B420" s="1837"/>
      <c r="C420" s="1006"/>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c r="AH420" s="13"/>
      <c r="AI420" s="13"/>
      <c r="AJ420" s="13"/>
      <c r="AK420" s="13"/>
      <c r="AL420" s="13"/>
      <c r="AM420" s="13"/>
      <c r="AN420" s="13"/>
      <c r="AO420" s="13"/>
      <c r="AP420" s="13"/>
      <c r="AQ420" s="13"/>
      <c r="AR420" s="13"/>
      <c r="AS420" s="13"/>
      <c r="AT420" s="13"/>
      <c r="AU420" s="13"/>
      <c r="AV420" s="13"/>
      <c r="AW420" s="13"/>
      <c r="AX420" s="13"/>
      <c r="AY420" s="13"/>
      <c r="AZ420" s="13"/>
      <c r="BA420" s="13"/>
      <c r="BB420" s="13"/>
      <c r="BC420" s="13"/>
      <c r="BD420" s="13"/>
      <c r="BE420" s="13"/>
      <c r="BF420" s="13"/>
      <c r="BG420" s="13"/>
      <c r="BH420" s="13"/>
      <c r="BI420" s="13"/>
      <c r="BJ420" s="13"/>
      <c r="BK420" s="13"/>
    </row>
    <row r="421" spans="2:63" s="535" customFormat="1" x14ac:dyDescent="0.25">
      <c r="B421" s="1837"/>
      <c r="C421" s="1006"/>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c r="AH421" s="13"/>
      <c r="AI421" s="13"/>
      <c r="AJ421" s="13"/>
      <c r="AK421" s="13"/>
      <c r="AL421" s="13"/>
      <c r="AM421" s="13"/>
      <c r="AN421" s="13"/>
      <c r="AO421" s="13"/>
      <c r="AP421" s="13"/>
      <c r="AQ421" s="13"/>
      <c r="AR421" s="13"/>
      <c r="AS421" s="13"/>
      <c r="AT421" s="13"/>
      <c r="AU421" s="13"/>
      <c r="AV421" s="13"/>
      <c r="AW421" s="13"/>
      <c r="AX421" s="13"/>
      <c r="AY421" s="13"/>
      <c r="AZ421" s="13"/>
      <c r="BA421" s="13"/>
      <c r="BB421" s="13"/>
      <c r="BC421" s="13"/>
      <c r="BD421" s="13"/>
      <c r="BE421" s="13"/>
      <c r="BF421" s="13"/>
      <c r="BG421" s="13"/>
      <c r="BH421" s="13"/>
      <c r="BI421" s="13"/>
      <c r="BJ421" s="13"/>
      <c r="BK421" s="13"/>
    </row>
    <row r="422" spans="2:63" s="535" customFormat="1" x14ac:dyDescent="0.25">
      <c r="B422" s="1837"/>
      <c r="C422" s="1006"/>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row>
    <row r="423" spans="2:63" s="535" customFormat="1" x14ac:dyDescent="0.25">
      <c r="B423" s="1837"/>
      <c r="C423" s="1006"/>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c r="AY423" s="13"/>
      <c r="AZ423" s="13"/>
      <c r="BA423" s="13"/>
      <c r="BB423" s="13"/>
      <c r="BC423" s="13"/>
      <c r="BD423" s="13"/>
      <c r="BE423" s="13"/>
      <c r="BF423" s="13"/>
      <c r="BG423" s="13"/>
      <c r="BH423" s="13"/>
      <c r="BI423" s="13"/>
      <c r="BJ423" s="13"/>
      <c r="BK423" s="13"/>
    </row>
    <row r="424" spans="2:63" s="535" customFormat="1" x14ac:dyDescent="0.25">
      <c r="B424" s="1837"/>
      <c r="C424" s="1006"/>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c r="AH424" s="13"/>
      <c r="AI424" s="13"/>
      <c r="AJ424" s="13"/>
      <c r="AK424" s="13"/>
      <c r="AL424" s="13"/>
      <c r="AM424" s="13"/>
      <c r="AN424" s="13"/>
      <c r="AO424" s="13"/>
      <c r="AP424" s="13"/>
      <c r="AQ424" s="13"/>
      <c r="AR424" s="13"/>
      <c r="AS424" s="13"/>
      <c r="AT424" s="13"/>
      <c r="AU424" s="13"/>
      <c r="AV424" s="13"/>
      <c r="AW424" s="13"/>
      <c r="AX424" s="13"/>
      <c r="AY424" s="13"/>
      <c r="AZ424" s="13"/>
      <c r="BA424" s="13"/>
      <c r="BB424" s="13"/>
      <c r="BC424" s="13"/>
      <c r="BD424" s="13"/>
      <c r="BE424" s="13"/>
      <c r="BF424" s="13"/>
      <c r="BG424" s="13"/>
      <c r="BH424" s="13"/>
      <c r="BI424" s="13"/>
      <c r="BJ424" s="13"/>
      <c r="BK424" s="13"/>
    </row>
    <row r="425" spans="2:63" s="535" customFormat="1" x14ac:dyDescent="0.25">
      <c r="B425" s="1837"/>
      <c r="C425" s="1006"/>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c r="AH425" s="13"/>
      <c r="AI425" s="13"/>
      <c r="AJ425" s="13"/>
      <c r="AK425" s="13"/>
      <c r="AL425" s="13"/>
      <c r="AM425" s="13"/>
      <c r="AN425" s="13"/>
      <c r="AO425" s="13"/>
      <c r="AP425" s="13"/>
      <c r="AQ425" s="13"/>
      <c r="AR425" s="13"/>
      <c r="AS425" s="13"/>
      <c r="AT425" s="13"/>
      <c r="AU425" s="13"/>
      <c r="AV425" s="13"/>
      <c r="AW425" s="13"/>
      <c r="AX425" s="13"/>
      <c r="AY425" s="13"/>
      <c r="AZ425" s="13"/>
      <c r="BA425" s="13"/>
      <c r="BB425" s="13"/>
      <c r="BC425" s="13"/>
      <c r="BD425" s="13"/>
      <c r="BE425" s="13"/>
      <c r="BF425" s="13"/>
      <c r="BG425" s="13"/>
      <c r="BH425" s="13"/>
      <c r="BI425" s="13"/>
      <c r="BJ425" s="13"/>
      <c r="BK425" s="13"/>
    </row>
    <row r="426" spans="2:63" s="535" customFormat="1" x14ac:dyDescent="0.25">
      <c r="B426" s="1837"/>
      <c r="C426" s="1006"/>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c r="AH426" s="13"/>
      <c r="AI426" s="13"/>
      <c r="AJ426" s="13"/>
      <c r="AK426" s="13"/>
      <c r="AL426" s="13"/>
      <c r="AM426" s="13"/>
      <c r="AN426" s="13"/>
      <c r="AO426" s="13"/>
      <c r="AP426" s="13"/>
      <c r="AQ426" s="13"/>
      <c r="AR426" s="13"/>
      <c r="AS426" s="13"/>
      <c r="AT426" s="13"/>
      <c r="AU426" s="13"/>
      <c r="AV426" s="13"/>
      <c r="AW426" s="13"/>
      <c r="AX426" s="13"/>
      <c r="AY426" s="13"/>
      <c r="AZ426" s="13"/>
      <c r="BA426" s="13"/>
      <c r="BB426" s="13"/>
      <c r="BC426" s="13"/>
      <c r="BD426" s="13"/>
      <c r="BE426" s="13"/>
      <c r="BF426" s="13"/>
      <c r="BG426" s="13"/>
      <c r="BH426" s="13"/>
      <c r="BI426" s="13"/>
      <c r="BJ426" s="13"/>
      <c r="BK426" s="13"/>
    </row>
    <row r="427" spans="2:63" s="535" customFormat="1" x14ac:dyDescent="0.25">
      <c r="B427" s="1837"/>
      <c r="C427" s="1006"/>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c r="AH427" s="13"/>
      <c r="AI427" s="13"/>
      <c r="AJ427" s="13"/>
      <c r="AK427" s="13"/>
      <c r="AL427" s="13"/>
      <c r="AM427" s="13"/>
      <c r="AN427" s="13"/>
      <c r="AO427" s="13"/>
      <c r="AP427" s="13"/>
      <c r="AQ427" s="13"/>
      <c r="AR427" s="13"/>
      <c r="AS427" s="13"/>
      <c r="AT427" s="13"/>
      <c r="AU427" s="13"/>
      <c r="AV427" s="13"/>
      <c r="AW427" s="13"/>
      <c r="AX427" s="13"/>
      <c r="AY427" s="13"/>
      <c r="AZ427" s="13"/>
      <c r="BA427" s="13"/>
      <c r="BB427" s="13"/>
      <c r="BC427" s="13"/>
      <c r="BD427" s="13"/>
      <c r="BE427" s="13"/>
      <c r="BF427" s="13"/>
      <c r="BG427" s="13"/>
      <c r="BH427" s="13"/>
      <c r="BI427" s="13"/>
      <c r="BJ427" s="13"/>
      <c r="BK427" s="13"/>
    </row>
    <row r="428" spans="2:63" s="535" customFormat="1" x14ac:dyDescent="0.25">
      <c r="B428" s="1837"/>
      <c r="C428" s="1006"/>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row>
    <row r="429" spans="2:63" s="535" customFormat="1" x14ac:dyDescent="0.25">
      <c r="B429" s="1837"/>
      <c r="C429" s="1006"/>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row>
    <row r="430" spans="2:63" s="535" customFormat="1" x14ac:dyDescent="0.25">
      <c r="B430" s="1837"/>
      <c r="C430" s="1006"/>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row>
    <row r="431" spans="2:63" s="535" customFormat="1" x14ac:dyDescent="0.25">
      <c r="B431" s="1837"/>
      <c r="C431" s="1006"/>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c r="BG431" s="13"/>
      <c r="BH431" s="13"/>
      <c r="BI431" s="13"/>
      <c r="BJ431" s="13"/>
      <c r="BK431" s="13"/>
    </row>
    <row r="432" spans="2:63" s="535" customFormat="1" x14ac:dyDescent="0.25">
      <c r="B432" s="1837"/>
      <c r="C432" s="1006"/>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c r="AH432" s="13"/>
      <c r="AI432" s="13"/>
      <c r="AJ432" s="13"/>
      <c r="AK432" s="13"/>
      <c r="AL432" s="13"/>
      <c r="AM432" s="13"/>
      <c r="AN432" s="13"/>
      <c r="AO432" s="13"/>
      <c r="AP432" s="13"/>
      <c r="AQ432" s="13"/>
      <c r="AR432" s="13"/>
      <c r="AS432" s="13"/>
      <c r="AT432" s="13"/>
      <c r="AU432" s="13"/>
      <c r="AV432" s="13"/>
      <c r="AW432" s="13"/>
      <c r="AX432" s="13"/>
      <c r="AY432" s="13"/>
      <c r="AZ432" s="13"/>
      <c r="BA432" s="13"/>
      <c r="BB432" s="13"/>
      <c r="BC432" s="13"/>
      <c r="BD432" s="13"/>
      <c r="BE432" s="13"/>
      <c r="BF432" s="13"/>
      <c r="BG432" s="13"/>
      <c r="BH432" s="13"/>
      <c r="BI432" s="13"/>
      <c r="BJ432" s="13"/>
      <c r="BK432" s="13"/>
    </row>
    <row r="433" spans="2:63" s="535" customFormat="1" x14ac:dyDescent="0.25">
      <c r="B433" s="1837"/>
      <c r="C433" s="1006"/>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c r="AH433" s="13"/>
      <c r="AI433" s="13"/>
      <c r="AJ433" s="13"/>
      <c r="AK433" s="13"/>
      <c r="AL433" s="13"/>
      <c r="AM433" s="13"/>
      <c r="AN433" s="13"/>
      <c r="AO433" s="13"/>
      <c r="AP433" s="13"/>
      <c r="AQ433" s="13"/>
      <c r="AR433" s="13"/>
      <c r="AS433" s="13"/>
      <c r="AT433" s="13"/>
      <c r="AU433" s="13"/>
      <c r="AV433" s="13"/>
      <c r="AW433" s="13"/>
      <c r="AX433" s="13"/>
      <c r="AY433" s="13"/>
      <c r="AZ433" s="13"/>
      <c r="BA433" s="13"/>
      <c r="BB433" s="13"/>
      <c r="BC433" s="13"/>
      <c r="BD433" s="13"/>
      <c r="BE433" s="13"/>
      <c r="BF433" s="13"/>
      <c r="BG433" s="13"/>
      <c r="BH433" s="13"/>
      <c r="BI433" s="13"/>
      <c r="BJ433" s="13"/>
      <c r="BK433" s="13"/>
    </row>
    <row r="434" spans="2:63" s="535" customFormat="1" x14ac:dyDescent="0.25">
      <c r="B434" s="1837"/>
      <c r="C434" s="1006"/>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row>
    <row r="435" spans="2:63" s="535" customFormat="1" x14ac:dyDescent="0.25">
      <c r="B435" s="1837"/>
      <c r="C435" s="1006"/>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row>
    <row r="436" spans="2:63" s="535" customFormat="1" x14ac:dyDescent="0.25">
      <c r="B436" s="1837"/>
      <c r="C436" s="1006"/>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row>
    <row r="437" spans="2:63" s="535" customFormat="1" x14ac:dyDescent="0.25">
      <c r="B437" s="1837"/>
      <c r="C437" s="1006"/>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row>
    <row r="438" spans="2:63" s="535" customFormat="1" x14ac:dyDescent="0.25">
      <c r="B438" s="1837"/>
      <c r="C438" s="1006"/>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3"/>
      <c r="BH438" s="13"/>
      <c r="BI438" s="13"/>
      <c r="BJ438" s="13"/>
      <c r="BK438" s="13"/>
    </row>
    <row r="439" spans="2:63" s="535" customFormat="1" x14ac:dyDescent="0.25">
      <c r="B439" s="1837"/>
      <c r="C439" s="1006"/>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row>
    <row r="440" spans="2:63" s="535" customFormat="1" x14ac:dyDescent="0.25">
      <c r="B440" s="1837"/>
      <c r="C440" s="1006"/>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row>
    <row r="441" spans="2:63" s="535" customFormat="1" x14ac:dyDescent="0.25">
      <c r="B441" s="1837"/>
      <c r="C441" s="1006"/>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c r="BD441" s="13"/>
      <c r="BE441" s="13"/>
      <c r="BF441" s="13"/>
      <c r="BG441" s="13"/>
      <c r="BH441" s="13"/>
      <c r="BI441" s="13"/>
      <c r="BJ441" s="13"/>
      <c r="BK441" s="13"/>
    </row>
    <row r="442" spans="2:63" s="535" customFormat="1" x14ac:dyDescent="0.25">
      <c r="B442" s="1837"/>
      <c r="C442" s="1006"/>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c r="AH442" s="13"/>
      <c r="AI442" s="13"/>
      <c r="AJ442" s="13"/>
      <c r="AK442" s="13"/>
      <c r="AL442" s="13"/>
      <c r="AM442" s="13"/>
      <c r="AN442" s="13"/>
      <c r="AO442" s="13"/>
      <c r="AP442" s="13"/>
      <c r="AQ442" s="13"/>
      <c r="AR442" s="13"/>
      <c r="AS442" s="13"/>
      <c r="AT442" s="13"/>
      <c r="AU442" s="13"/>
      <c r="AV442" s="13"/>
      <c r="AW442" s="13"/>
      <c r="AX442" s="13"/>
      <c r="AY442" s="13"/>
      <c r="AZ442" s="13"/>
      <c r="BA442" s="13"/>
      <c r="BB442" s="13"/>
      <c r="BC442" s="13"/>
      <c r="BD442" s="13"/>
      <c r="BE442" s="13"/>
      <c r="BF442" s="13"/>
      <c r="BG442" s="13"/>
      <c r="BH442" s="13"/>
      <c r="BI442" s="13"/>
      <c r="BJ442" s="13"/>
      <c r="BK442" s="13"/>
    </row>
    <row r="443" spans="2:63" s="535" customFormat="1" x14ac:dyDescent="0.25">
      <c r="B443" s="1837"/>
      <c r="C443" s="1006"/>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c r="AH443" s="13"/>
      <c r="AI443" s="13"/>
      <c r="AJ443" s="13"/>
      <c r="AK443" s="13"/>
      <c r="AL443" s="13"/>
      <c r="AM443" s="13"/>
      <c r="AN443" s="13"/>
      <c r="AO443" s="13"/>
      <c r="AP443" s="13"/>
      <c r="AQ443" s="13"/>
      <c r="AR443" s="13"/>
      <c r="AS443" s="13"/>
      <c r="AT443" s="13"/>
      <c r="AU443" s="13"/>
      <c r="AV443" s="13"/>
      <c r="AW443" s="13"/>
      <c r="AX443" s="13"/>
      <c r="AY443" s="13"/>
      <c r="AZ443" s="13"/>
      <c r="BA443" s="13"/>
      <c r="BB443" s="13"/>
      <c r="BC443" s="13"/>
      <c r="BD443" s="13"/>
      <c r="BE443" s="13"/>
      <c r="BF443" s="13"/>
      <c r="BG443" s="13"/>
      <c r="BH443" s="13"/>
      <c r="BI443" s="13"/>
      <c r="BJ443" s="13"/>
      <c r="BK443" s="13"/>
    </row>
    <row r="444" spans="2:63" s="535" customFormat="1" x14ac:dyDescent="0.25">
      <c r="B444" s="1837"/>
      <c r="C444" s="1006"/>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c r="AH444" s="13"/>
      <c r="AI444" s="13"/>
      <c r="AJ444" s="13"/>
      <c r="AK444" s="13"/>
      <c r="AL444" s="13"/>
      <c r="AM444" s="13"/>
      <c r="AN444" s="13"/>
      <c r="AO444" s="13"/>
      <c r="AP444" s="13"/>
      <c r="AQ444" s="13"/>
      <c r="AR444" s="13"/>
      <c r="AS444" s="13"/>
      <c r="AT444" s="13"/>
      <c r="AU444" s="13"/>
      <c r="AV444" s="13"/>
      <c r="AW444" s="13"/>
      <c r="AX444" s="13"/>
      <c r="AY444" s="13"/>
      <c r="AZ444" s="13"/>
      <c r="BA444" s="13"/>
      <c r="BB444" s="13"/>
      <c r="BC444" s="13"/>
      <c r="BD444" s="13"/>
      <c r="BE444" s="13"/>
      <c r="BF444" s="13"/>
      <c r="BG444" s="13"/>
      <c r="BH444" s="13"/>
      <c r="BI444" s="13"/>
      <c r="BJ444" s="13"/>
      <c r="BK444" s="13"/>
    </row>
    <row r="445" spans="2:63" s="535" customFormat="1" x14ac:dyDescent="0.25">
      <c r="B445" s="1837"/>
      <c r="C445" s="1006"/>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c r="AH445" s="13"/>
      <c r="AI445" s="13"/>
      <c r="AJ445" s="13"/>
      <c r="AK445" s="13"/>
      <c r="AL445" s="13"/>
      <c r="AM445" s="13"/>
      <c r="AN445" s="13"/>
      <c r="AO445" s="13"/>
      <c r="AP445" s="13"/>
      <c r="AQ445" s="13"/>
      <c r="AR445" s="13"/>
      <c r="AS445" s="13"/>
      <c r="AT445" s="13"/>
      <c r="AU445" s="13"/>
      <c r="AV445" s="13"/>
      <c r="AW445" s="13"/>
      <c r="AX445" s="13"/>
      <c r="AY445" s="13"/>
      <c r="AZ445" s="13"/>
      <c r="BA445" s="13"/>
      <c r="BB445" s="13"/>
      <c r="BC445" s="13"/>
      <c r="BD445" s="13"/>
      <c r="BE445" s="13"/>
      <c r="BF445" s="13"/>
      <c r="BG445" s="13"/>
      <c r="BH445" s="13"/>
      <c r="BI445" s="13"/>
      <c r="BJ445" s="13"/>
      <c r="BK445" s="13"/>
    </row>
    <row r="446" spans="2:63" s="535" customFormat="1" x14ac:dyDescent="0.25">
      <c r="B446" s="1837"/>
      <c r="C446" s="1006"/>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c r="AH446" s="13"/>
      <c r="AI446" s="13"/>
      <c r="AJ446" s="13"/>
      <c r="AK446" s="13"/>
      <c r="AL446" s="13"/>
      <c r="AM446" s="13"/>
      <c r="AN446" s="13"/>
      <c r="AO446" s="13"/>
      <c r="AP446" s="13"/>
      <c r="AQ446" s="13"/>
      <c r="AR446" s="13"/>
      <c r="AS446" s="13"/>
      <c r="AT446" s="13"/>
      <c r="AU446" s="13"/>
      <c r="AV446" s="13"/>
      <c r="AW446" s="13"/>
      <c r="AX446" s="13"/>
      <c r="AY446" s="13"/>
      <c r="AZ446" s="13"/>
      <c r="BA446" s="13"/>
      <c r="BB446" s="13"/>
      <c r="BC446" s="13"/>
      <c r="BD446" s="13"/>
      <c r="BE446" s="13"/>
      <c r="BF446" s="13"/>
      <c r="BG446" s="13"/>
      <c r="BH446" s="13"/>
      <c r="BI446" s="13"/>
      <c r="BJ446" s="13"/>
      <c r="BK446" s="13"/>
    </row>
    <row r="447" spans="2:63" s="535" customFormat="1" x14ac:dyDescent="0.25">
      <c r="B447" s="1837"/>
      <c r="C447" s="1006"/>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c r="AH447" s="13"/>
      <c r="AI447" s="13"/>
      <c r="AJ447" s="13"/>
      <c r="AK447" s="13"/>
      <c r="AL447" s="13"/>
      <c r="AM447" s="13"/>
      <c r="AN447" s="13"/>
      <c r="AO447" s="13"/>
      <c r="AP447" s="13"/>
      <c r="AQ447" s="13"/>
      <c r="AR447" s="13"/>
      <c r="AS447" s="13"/>
      <c r="AT447" s="13"/>
      <c r="AU447" s="13"/>
      <c r="AV447" s="13"/>
      <c r="AW447" s="13"/>
      <c r="AX447" s="13"/>
      <c r="AY447" s="13"/>
      <c r="AZ447" s="13"/>
      <c r="BA447" s="13"/>
      <c r="BB447" s="13"/>
      <c r="BC447" s="13"/>
      <c r="BD447" s="13"/>
      <c r="BE447" s="13"/>
      <c r="BF447" s="13"/>
      <c r="BG447" s="13"/>
      <c r="BH447" s="13"/>
      <c r="BI447" s="13"/>
      <c r="BJ447" s="13"/>
      <c r="BK447" s="13"/>
    </row>
    <row r="448" spans="2:63" s="535" customFormat="1" x14ac:dyDescent="0.25">
      <c r="B448" s="1837"/>
      <c r="C448" s="1006"/>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c r="AH448" s="13"/>
      <c r="AI448" s="13"/>
      <c r="AJ448" s="13"/>
      <c r="AK448" s="13"/>
      <c r="AL448" s="13"/>
      <c r="AM448" s="13"/>
      <c r="AN448" s="13"/>
      <c r="AO448" s="13"/>
      <c r="AP448" s="13"/>
      <c r="AQ448" s="13"/>
      <c r="AR448" s="13"/>
      <c r="AS448" s="13"/>
      <c r="AT448" s="13"/>
      <c r="AU448" s="13"/>
      <c r="AV448" s="13"/>
      <c r="AW448" s="13"/>
      <c r="AX448" s="13"/>
      <c r="AY448" s="13"/>
      <c r="AZ448" s="13"/>
      <c r="BA448" s="13"/>
      <c r="BB448" s="13"/>
      <c r="BC448" s="13"/>
      <c r="BD448" s="13"/>
      <c r="BE448" s="13"/>
      <c r="BF448" s="13"/>
      <c r="BG448" s="13"/>
      <c r="BH448" s="13"/>
      <c r="BI448" s="13"/>
      <c r="BJ448" s="13"/>
      <c r="BK448" s="13"/>
    </row>
    <row r="449" spans="2:63" s="535" customFormat="1" x14ac:dyDescent="0.25">
      <c r="B449" s="1837"/>
      <c r="C449" s="1006"/>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c r="AH449" s="13"/>
      <c r="AI449" s="13"/>
      <c r="AJ449" s="13"/>
      <c r="AK449" s="13"/>
      <c r="AL449" s="13"/>
      <c r="AM449" s="13"/>
      <c r="AN449" s="13"/>
      <c r="AO449" s="13"/>
      <c r="AP449" s="13"/>
      <c r="AQ449" s="13"/>
      <c r="AR449" s="13"/>
      <c r="AS449" s="13"/>
      <c r="AT449" s="13"/>
      <c r="AU449" s="13"/>
      <c r="AV449" s="13"/>
      <c r="AW449" s="13"/>
      <c r="AX449" s="13"/>
      <c r="AY449" s="13"/>
      <c r="AZ449" s="13"/>
      <c r="BA449" s="13"/>
      <c r="BB449" s="13"/>
      <c r="BC449" s="13"/>
      <c r="BD449" s="13"/>
      <c r="BE449" s="13"/>
      <c r="BF449" s="13"/>
      <c r="BG449" s="13"/>
      <c r="BH449" s="13"/>
      <c r="BI449" s="13"/>
      <c r="BJ449" s="13"/>
      <c r="BK449" s="13"/>
    </row>
    <row r="450" spans="2:63" s="535" customFormat="1" x14ac:dyDescent="0.25">
      <c r="B450" s="1837"/>
      <c r="C450" s="1006"/>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c r="AH450" s="13"/>
      <c r="AI450" s="13"/>
      <c r="AJ450" s="13"/>
      <c r="AK450" s="13"/>
      <c r="AL450" s="13"/>
      <c r="AM450" s="13"/>
      <c r="AN450" s="13"/>
      <c r="AO450" s="13"/>
      <c r="AP450" s="13"/>
      <c r="AQ450" s="13"/>
      <c r="AR450" s="13"/>
      <c r="AS450" s="13"/>
      <c r="AT450" s="13"/>
      <c r="AU450" s="13"/>
      <c r="AV450" s="13"/>
      <c r="AW450" s="13"/>
      <c r="AX450" s="13"/>
      <c r="AY450" s="13"/>
      <c r="AZ450" s="13"/>
      <c r="BA450" s="13"/>
      <c r="BB450" s="13"/>
      <c r="BC450" s="13"/>
      <c r="BD450" s="13"/>
      <c r="BE450" s="13"/>
      <c r="BF450" s="13"/>
      <c r="BG450" s="13"/>
      <c r="BH450" s="13"/>
      <c r="BI450" s="13"/>
      <c r="BJ450" s="13"/>
      <c r="BK450" s="13"/>
    </row>
    <row r="451" spans="2:63" s="535" customFormat="1" x14ac:dyDescent="0.25">
      <c r="B451" s="1837"/>
      <c r="C451" s="1006"/>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c r="AH451" s="13"/>
      <c r="AI451" s="13"/>
      <c r="AJ451" s="13"/>
      <c r="AK451" s="13"/>
      <c r="AL451" s="13"/>
      <c r="AM451" s="13"/>
      <c r="AN451" s="13"/>
      <c r="AO451" s="13"/>
      <c r="AP451" s="13"/>
      <c r="AQ451" s="13"/>
      <c r="AR451" s="13"/>
      <c r="AS451" s="13"/>
      <c r="AT451" s="13"/>
      <c r="AU451" s="13"/>
      <c r="AV451" s="13"/>
      <c r="AW451" s="13"/>
      <c r="AX451" s="13"/>
      <c r="AY451" s="13"/>
      <c r="AZ451" s="13"/>
      <c r="BA451" s="13"/>
      <c r="BB451" s="13"/>
      <c r="BC451" s="13"/>
      <c r="BD451" s="13"/>
      <c r="BE451" s="13"/>
      <c r="BF451" s="13"/>
      <c r="BG451" s="13"/>
      <c r="BH451" s="13"/>
      <c r="BI451" s="13"/>
      <c r="BJ451" s="13"/>
      <c r="BK451" s="13"/>
    </row>
    <row r="452" spans="2:63" s="535" customFormat="1" x14ac:dyDescent="0.25">
      <c r="B452" s="1837"/>
      <c r="C452" s="1006"/>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c r="AH452" s="13"/>
      <c r="AI452" s="13"/>
      <c r="AJ452" s="13"/>
      <c r="AK452" s="13"/>
      <c r="AL452" s="13"/>
      <c r="AM452" s="13"/>
      <c r="AN452" s="13"/>
      <c r="AO452" s="13"/>
      <c r="AP452" s="13"/>
      <c r="AQ452" s="13"/>
      <c r="AR452" s="13"/>
      <c r="AS452" s="13"/>
      <c r="AT452" s="13"/>
      <c r="AU452" s="13"/>
      <c r="AV452" s="13"/>
      <c r="AW452" s="13"/>
      <c r="AX452" s="13"/>
      <c r="AY452" s="13"/>
      <c r="AZ452" s="13"/>
      <c r="BA452" s="13"/>
      <c r="BB452" s="13"/>
      <c r="BC452" s="13"/>
      <c r="BD452" s="13"/>
      <c r="BE452" s="13"/>
      <c r="BF452" s="13"/>
      <c r="BG452" s="13"/>
      <c r="BH452" s="13"/>
      <c r="BI452" s="13"/>
      <c r="BJ452" s="13"/>
      <c r="BK452" s="13"/>
    </row>
    <row r="453" spans="2:63" s="535" customFormat="1" x14ac:dyDescent="0.25">
      <c r="B453" s="1837"/>
      <c r="C453" s="1006"/>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c r="AH453" s="13"/>
      <c r="AI453" s="13"/>
      <c r="AJ453" s="13"/>
      <c r="AK453" s="13"/>
      <c r="AL453" s="13"/>
      <c r="AM453" s="13"/>
      <c r="AN453" s="13"/>
      <c r="AO453" s="13"/>
      <c r="AP453" s="13"/>
      <c r="AQ453" s="13"/>
      <c r="AR453" s="13"/>
      <c r="AS453" s="13"/>
      <c r="AT453" s="13"/>
      <c r="AU453" s="13"/>
      <c r="AV453" s="13"/>
      <c r="AW453" s="13"/>
      <c r="AX453" s="13"/>
      <c r="AY453" s="13"/>
      <c r="AZ453" s="13"/>
      <c r="BA453" s="13"/>
      <c r="BB453" s="13"/>
      <c r="BC453" s="13"/>
      <c r="BD453" s="13"/>
      <c r="BE453" s="13"/>
      <c r="BF453" s="13"/>
      <c r="BG453" s="13"/>
      <c r="BH453" s="13"/>
      <c r="BI453" s="13"/>
      <c r="BJ453" s="13"/>
      <c r="BK453" s="13"/>
    </row>
    <row r="454" spans="2:63" s="535" customFormat="1" x14ac:dyDescent="0.25">
      <c r="B454" s="1837"/>
      <c r="C454" s="1006"/>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c r="AH454" s="13"/>
      <c r="AI454" s="13"/>
      <c r="AJ454" s="13"/>
      <c r="AK454" s="13"/>
      <c r="AL454" s="13"/>
      <c r="AM454" s="13"/>
      <c r="AN454" s="13"/>
      <c r="AO454" s="13"/>
      <c r="AP454" s="13"/>
      <c r="AQ454" s="13"/>
      <c r="AR454" s="13"/>
      <c r="AS454" s="13"/>
      <c r="AT454" s="13"/>
      <c r="AU454" s="13"/>
      <c r="AV454" s="13"/>
      <c r="AW454" s="13"/>
      <c r="AX454" s="13"/>
      <c r="AY454" s="13"/>
      <c r="AZ454" s="13"/>
      <c r="BA454" s="13"/>
      <c r="BB454" s="13"/>
      <c r="BC454" s="13"/>
      <c r="BD454" s="13"/>
      <c r="BE454" s="13"/>
      <c r="BF454" s="13"/>
      <c r="BG454" s="13"/>
      <c r="BH454" s="13"/>
      <c r="BI454" s="13"/>
      <c r="BJ454" s="13"/>
      <c r="BK454" s="13"/>
    </row>
    <row r="455" spans="2:63" s="535" customFormat="1" x14ac:dyDescent="0.25">
      <c r="B455" s="1837"/>
      <c r="C455" s="1006"/>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c r="AH455" s="13"/>
      <c r="AI455" s="13"/>
      <c r="AJ455" s="13"/>
      <c r="AK455" s="13"/>
      <c r="AL455" s="13"/>
      <c r="AM455" s="13"/>
      <c r="AN455" s="13"/>
      <c r="AO455" s="13"/>
      <c r="AP455" s="13"/>
      <c r="AQ455" s="13"/>
      <c r="AR455" s="13"/>
      <c r="AS455" s="13"/>
      <c r="AT455" s="13"/>
      <c r="AU455" s="13"/>
      <c r="AV455" s="13"/>
      <c r="AW455" s="13"/>
      <c r="AX455" s="13"/>
      <c r="AY455" s="13"/>
      <c r="AZ455" s="13"/>
      <c r="BA455" s="13"/>
      <c r="BB455" s="13"/>
      <c r="BC455" s="13"/>
      <c r="BD455" s="13"/>
      <c r="BE455" s="13"/>
      <c r="BF455" s="13"/>
      <c r="BG455" s="13"/>
      <c r="BH455" s="13"/>
      <c r="BI455" s="13"/>
      <c r="BJ455" s="13"/>
      <c r="BK455" s="13"/>
    </row>
    <row r="456" spans="2:63" s="535" customFormat="1" x14ac:dyDescent="0.25">
      <c r="B456" s="1837"/>
      <c r="C456" s="1006"/>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c r="AH456" s="13"/>
      <c r="AI456" s="13"/>
      <c r="AJ456" s="13"/>
      <c r="AK456" s="13"/>
      <c r="AL456" s="13"/>
      <c r="AM456" s="13"/>
      <c r="AN456" s="13"/>
      <c r="AO456" s="13"/>
      <c r="AP456" s="13"/>
      <c r="AQ456" s="13"/>
      <c r="AR456" s="13"/>
      <c r="AS456" s="13"/>
      <c r="AT456" s="13"/>
      <c r="AU456" s="13"/>
      <c r="AV456" s="13"/>
      <c r="AW456" s="13"/>
      <c r="AX456" s="13"/>
      <c r="AY456" s="13"/>
      <c r="AZ456" s="13"/>
      <c r="BA456" s="13"/>
      <c r="BB456" s="13"/>
      <c r="BC456" s="13"/>
      <c r="BD456" s="13"/>
      <c r="BE456" s="13"/>
      <c r="BF456" s="13"/>
      <c r="BG456" s="13"/>
      <c r="BH456" s="13"/>
      <c r="BI456" s="13"/>
      <c r="BJ456" s="13"/>
      <c r="BK456" s="13"/>
    </row>
    <row r="457" spans="2:63" s="535" customFormat="1" x14ac:dyDescent="0.25">
      <c r="B457" s="1837"/>
      <c r="C457" s="1006"/>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c r="AH457" s="13"/>
      <c r="AI457" s="13"/>
      <c r="AJ457" s="13"/>
      <c r="AK457" s="13"/>
      <c r="AL457" s="13"/>
      <c r="AM457" s="13"/>
      <c r="AN457" s="13"/>
      <c r="AO457" s="13"/>
      <c r="AP457" s="13"/>
      <c r="AQ457" s="13"/>
      <c r="AR457" s="13"/>
      <c r="AS457" s="13"/>
      <c r="AT457" s="13"/>
      <c r="AU457" s="13"/>
      <c r="AV457" s="13"/>
      <c r="AW457" s="13"/>
      <c r="AX457" s="13"/>
      <c r="AY457" s="13"/>
      <c r="AZ457" s="13"/>
      <c r="BA457" s="13"/>
      <c r="BB457" s="13"/>
      <c r="BC457" s="13"/>
      <c r="BD457" s="13"/>
      <c r="BE457" s="13"/>
      <c r="BF457" s="13"/>
      <c r="BG457" s="13"/>
      <c r="BH457" s="13"/>
      <c r="BI457" s="13"/>
      <c r="BJ457" s="13"/>
      <c r="BK457" s="13"/>
    </row>
    <row r="458" spans="2:63" s="535" customFormat="1" x14ac:dyDescent="0.25">
      <c r="B458" s="1837"/>
      <c r="C458" s="1006"/>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c r="AH458" s="13"/>
      <c r="AI458" s="13"/>
      <c r="AJ458" s="13"/>
      <c r="AK458" s="13"/>
      <c r="AL458" s="13"/>
      <c r="AM458" s="13"/>
      <c r="AN458" s="13"/>
      <c r="AO458" s="13"/>
      <c r="AP458" s="13"/>
      <c r="AQ458" s="13"/>
      <c r="AR458" s="13"/>
      <c r="AS458" s="13"/>
      <c r="AT458" s="13"/>
      <c r="AU458" s="13"/>
      <c r="AV458" s="13"/>
      <c r="AW458" s="13"/>
      <c r="AX458" s="13"/>
      <c r="AY458" s="13"/>
      <c r="AZ458" s="13"/>
      <c r="BA458" s="13"/>
      <c r="BB458" s="13"/>
      <c r="BC458" s="13"/>
      <c r="BD458" s="13"/>
      <c r="BE458" s="13"/>
      <c r="BF458" s="13"/>
      <c r="BG458" s="13"/>
      <c r="BH458" s="13"/>
      <c r="BI458" s="13"/>
      <c r="BJ458" s="13"/>
      <c r="BK458" s="13"/>
    </row>
    <row r="459" spans="2:63" s="535" customFormat="1" x14ac:dyDescent="0.25">
      <c r="B459" s="1837"/>
      <c r="C459" s="1006"/>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c r="AH459" s="13"/>
      <c r="AI459" s="13"/>
      <c r="AJ459" s="13"/>
      <c r="AK459" s="13"/>
      <c r="AL459" s="13"/>
      <c r="AM459" s="13"/>
      <c r="AN459" s="13"/>
      <c r="AO459" s="13"/>
      <c r="AP459" s="13"/>
      <c r="AQ459" s="13"/>
      <c r="AR459" s="13"/>
      <c r="AS459" s="13"/>
      <c r="AT459" s="13"/>
      <c r="AU459" s="13"/>
      <c r="AV459" s="13"/>
      <c r="AW459" s="13"/>
      <c r="AX459" s="13"/>
      <c r="AY459" s="13"/>
      <c r="AZ459" s="13"/>
      <c r="BA459" s="13"/>
      <c r="BB459" s="13"/>
      <c r="BC459" s="13"/>
      <c r="BD459" s="13"/>
      <c r="BE459" s="13"/>
      <c r="BF459" s="13"/>
      <c r="BG459" s="13"/>
      <c r="BH459" s="13"/>
      <c r="BI459" s="13"/>
      <c r="BJ459" s="13"/>
      <c r="BK459" s="13"/>
    </row>
    <row r="460" spans="2:63" s="535" customFormat="1" x14ac:dyDescent="0.25">
      <c r="B460" s="1837"/>
      <c r="C460" s="1006"/>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c r="AH460" s="13"/>
      <c r="AI460" s="13"/>
      <c r="AJ460" s="13"/>
      <c r="AK460" s="13"/>
      <c r="AL460" s="13"/>
      <c r="AM460" s="13"/>
      <c r="AN460" s="13"/>
      <c r="AO460" s="13"/>
      <c r="AP460" s="13"/>
      <c r="AQ460" s="13"/>
      <c r="AR460" s="13"/>
      <c r="AS460" s="13"/>
      <c r="AT460" s="13"/>
      <c r="AU460" s="13"/>
      <c r="AV460" s="13"/>
      <c r="AW460" s="13"/>
      <c r="AX460" s="13"/>
      <c r="AY460" s="13"/>
      <c r="AZ460" s="13"/>
      <c r="BA460" s="13"/>
      <c r="BB460" s="13"/>
      <c r="BC460" s="13"/>
      <c r="BD460" s="13"/>
      <c r="BE460" s="13"/>
      <c r="BF460" s="13"/>
      <c r="BG460" s="13"/>
      <c r="BH460" s="13"/>
      <c r="BI460" s="13"/>
      <c r="BJ460" s="13"/>
      <c r="BK460" s="13"/>
    </row>
    <row r="461" spans="2:63" s="535" customFormat="1" x14ac:dyDescent="0.25">
      <c r="B461" s="1837"/>
      <c r="C461" s="1006"/>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c r="AH461" s="13"/>
      <c r="AI461" s="13"/>
      <c r="AJ461" s="13"/>
      <c r="AK461" s="13"/>
      <c r="AL461" s="13"/>
      <c r="AM461" s="13"/>
      <c r="AN461" s="13"/>
      <c r="AO461" s="13"/>
      <c r="AP461" s="13"/>
      <c r="AQ461" s="13"/>
      <c r="AR461" s="13"/>
      <c r="AS461" s="13"/>
      <c r="AT461" s="13"/>
      <c r="AU461" s="13"/>
      <c r="AV461" s="13"/>
      <c r="AW461" s="13"/>
      <c r="AX461" s="13"/>
      <c r="AY461" s="13"/>
      <c r="AZ461" s="13"/>
      <c r="BA461" s="13"/>
      <c r="BB461" s="13"/>
      <c r="BC461" s="13"/>
      <c r="BD461" s="13"/>
      <c r="BE461" s="13"/>
      <c r="BF461" s="13"/>
      <c r="BG461" s="13"/>
      <c r="BH461" s="13"/>
      <c r="BI461" s="13"/>
      <c r="BJ461" s="13"/>
      <c r="BK461" s="13"/>
    </row>
    <row r="462" spans="2:63" s="535" customFormat="1" x14ac:dyDescent="0.25">
      <c r="B462" s="1837"/>
      <c r="C462" s="1006"/>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c r="AH462" s="13"/>
      <c r="AI462" s="13"/>
      <c r="AJ462" s="13"/>
      <c r="AK462" s="13"/>
      <c r="AL462" s="13"/>
      <c r="AM462" s="13"/>
      <c r="AN462" s="13"/>
      <c r="AO462" s="13"/>
      <c r="AP462" s="13"/>
      <c r="AQ462" s="13"/>
      <c r="AR462" s="13"/>
      <c r="AS462" s="13"/>
      <c r="AT462" s="13"/>
      <c r="AU462" s="13"/>
      <c r="AV462" s="13"/>
      <c r="AW462" s="13"/>
      <c r="AX462" s="13"/>
      <c r="AY462" s="13"/>
      <c r="AZ462" s="13"/>
      <c r="BA462" s="13"/>
      <c r="BB462" s="13"/>
      <c r="BC462" s="13"/>
      <c r="BD462" s="13"/>
      <c r="BE462" s="13"/>
      <c r="BF462" s="13"/>
      <c r="BG462" s="13"/>
      <c r="BH462" s="13"/>
      <c r="BI462" s="13"/>
      <c r="BJ462" s="13"/>
      <c r="BK462" s="13"/>
    </row>
    <row r="463" spans="2:63" s="535" customFormat="1" x14ac:dyDescent="0.25">
      <c r="B463" s="1837"/>
      <c r="C463" s="1006"/>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c r="AH463" s="13"/>
      <c r="AI463" s="13"/>
      <c r="AJ463" s="13"/>
      <c r="AK463" s="13"/>
      <c r="AL463" s="13"/>
      <c r="AM463" s="13"/>
      <c r="AN463" s="13"/>
      <c r="AO463" s="13"/>
      <c r="AP463" s="13"/>
      <c r="AQ463" s="13"/>
      <c r="AR463" s="13"/>
      <c r="AS463" s="13"/>
      <c r="AT463" s="13"/>
      <c r="AU463" s="13"/>
      <c r="AV463" s="13"/>
      <c r="AW463" s="13"/>
      <c r="AX463" s="13"/>
      <c r="AY463" s="13"/>
      <c r="AZ463" s="13"/>
      <c r="BA463" s="13"/>
      <c r="BB463" s="13"/>
      <c r="BC463" s="13"/>
      <c r="BD463" s="13"/>
      <c r="BE463" s="13"/>
      <c r="BF463" s="13"/>
      <c r="BG463" s="13"/>
      <c r="BH463" s="13"/>
      <c r="BI463" s="13"/>
      <c r="BJ463" s="13"/>
      <c r="BK463" s="13"/>
    </row>
    <row r="464" spans="2:63" s="535" customFormat="1" x14ac:dyDescent="0.25">
      <c r="B464" s="1837"/>
      <c r="C464" s="1006"/>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c r="AH464" s="13"/>
      <c r="AI464" s="13"/>
      <c r="AJ464" s="13"/>
      <c r="AK464" s="13"/>
      <c r="AL464" s="13"/>
      <c r="AM464" s="13"/>
      <c r="AN464" s="13"/>
      <c r="AO464" s="13"/>
      <c r="AP464" s="13"/>
      <c r="AQ464" s="13"/>
      <c r="AR464" s="13"/>
      <c r="AS464" s="13"/>
      <c r="AT464" s="13"/>
      <c r="AU464" s="13"/>
      <c r="AV464" s="13"/>
      <c r="AW464" s="13"/>
      <c r="AX464" s="13"/>
      <c r="AY464" s="13"/>
      <c r="AZ464" s="13"/>
      <c r="BA464" s="13"/>
      <c r="BB464" s="13"/>
      <c r="BC464" s="13"/>
      <c r="BD464" s="13"/>
      <c r="BE464" s="13"/>
      <c r="BF464" s="13"/>
      <c r="BG464" s="13"/>
      <c r="BH464" s="13"/>
      <c r="BI464" s="13"/>
      <c r="BJ464" s="13"/>
      <c r="BK464" s="13"/>
    </row>
    <row r="465" spans="2:63" s="535" customFormat="1" x14ac:dyDescent="0.25">
      <c r="B465" s="1837"/>
      <c r="C465" s="1006"/>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c r="AH465" s="13"/>
      <c r="AI465" s="13"/>
      <c r="AJ465" s="13"/>
      <c r="AK465" s="13"/>
      <c r="AL465" s="13"/>
      <c r="AM465" s="13"/>
      <c r="AN465" s="13"/>
      <c r="AO465" s="13"/>
      <c r="AP465" s="13"/>
      <c r="AQ465" s="13"/>
      <c r="AR465" s="13"/>
      <c r="AS465" s="13"/>
      <c r="AT465" s="13"/>
      <c r="AU465" s="13"/>
      <c r="AV465" s="13"/>
      <c r="AW465" s="13"/>
      <c r="AX465" s="13"/>
      <c r="AY465" s="13"/>
      <c r="AZ465" s="13"/>
      <c r="BA465" s="13"/>
      <c r="BB465" s="13"/>
      <c r="BC465" s="13"/>
      <c r="BD465" s="13"/>
      <c r="BE465" s="13"/>
      <c r="BF465" s="13"/>
      <c r="BG465" s="13"/>
      <c r="BH465" s="13"/>
      <c r="BI465" s="13"/>
      <c r="BJ465" s="13"/>
      <c r="BK465" s="13"/>
    </row>
    <row r="466" spans="2:63" s="535" customFormat="1" x14ac:dyDescent="0.25">
      <c r="B466" s="1837"/>
      <c r="C466" s="1006"/>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c r="AH466" s="13"/>
      <c r="AI466" s="13"/>
      <c r="AJ466" s="13"/>
      <c r="AK466" s="13"/>
      <c r="AL466" s="13"/>
      <c r="AM466" s="13"/>
      <c r="AN466" s="13"/>
      <c r="AO466" s="13"/>
      <c r="AP466" s="13"/>
      <c r="AQ466" s="13"/>
      <c r="AR466" s="13"/>
      <c r="AS466" s="13"/>
      <c r="AT466" s="13"/>
      <c r="AU466" s="13"/>
      <c r="AV466" s="13"/>
      <c r="AW466" s="13"/>
      <c r="AX466" s="13"/>
      <c r="AY466" s="13"/>
      <c r="AZ466" s="13"/>
      <c r="BA466" s="13"/>
      <c r="BB466" s="13"/>
      <c r="BC466" s="13"/>
      <c r="BD466" s="13"/>
      <c r="BE466" s="13"/>
      <c r="BF466" s="13"/>
      <c r="BG466" s="13"/>
      <c r="BH466" s="13"/>
      <c r="BI466" s="13"/>
      <c r="BJ466" s="13"/>
      <c r="BK466" s="13"/>
    </row>
    <row r="467" spans="2:63" s="535" customFormat="1" x14ac:dyDescent="0.25">
      <c r="B467" s="1837"/>
      <c r="C467" s="1006"/>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c r="AH467" s="13"/>
      <c r="AI467" s="13"/>
      <c r="AJ467" s="13"/>
      <c r="AK467" s="13"/>
      <c r="AL467" s="13"/>
      <c r="AM467" s="13"/>
      <c r="AN467" s="13"/>
      <c r="AO467" s="13"/>
      <c r="AP467" s="13"/>
      <c r="AQ467" s="13"/>
      <c r="AR467" s="13"/>
      <c r="AS467" s="13"/>
      <c r="AT467" s="13"/>
      <c r="AU467" s="13"/>
      <c r="AV467" s="13"/>
      <c r="AW467" s="13"/>
      <c r="AX467" s="13"/>
      <c r="AY467" s="13"/>
      <c r="AZ467" s="13"/>
      <c r="BA467" s="13"/>
      <c r="BB467" s="13"/>
      <c r="BC467" s="13"/>
      <c r="BD467" s="13"/>
      <c r="BE467" s="13"/>
      <c r="BF467" s="13"/>
      <c r="BG467" s="13"/>
      <c r="BH467" s="13"/>
      <c r="BI467" s="13"/>
      <c r="BJ467" s="13"/>
      <c r="BK467" s="13"/>
    </row>
    <row r="468" spans="2:63" s="535" customFormat="1" x14ac:dyDescent="0.25">
      <c r="B468" s="1837"/>
      <c r="C468" s="1006"/>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c r="AH468" s="13"/>
      <c r="AI468" s="13"/>
      <c r="AJ468" s="13"/>
      <c r="AK468" s="13"/>
      <c r="AL468" s="13"/>
      <c r="AM468" s="13"/>
      <c r="AN468" s="13"/>
      <c r="AO468" s="13"/>
      <c r="AP468" s="13"/>
      <c r="AQ468" s="13"/>
      <c r="AR468" s="13"/>
      <c r="AS468" s="13"/>
      <c r="AT468" s="13"/>
      <c r="AU468" s="13"/>
      <c r="AV468" s="13"/>
      <c r="AW468" s="13"/>
      <c r="AX468" s="13"/>
      <c r="AY468" s="13"/>
      <c r="AZ468" s="13"/>
      <c r="BA468" s="13"/>
      <c r="BB468" s="13"/>
      <c r="BC468" s="13"/>
      <c r="BD468" s="13"/>
      <c r="BE468" s="13"/>
      <c r="BF468" s="13"/>
      <c r="BG468" s="13"/>
      <c r="BH468" s="13"/>
      <c r="BI468" s="13"/>
      <c r="BJ468" s="13"/>
      <c r="BK468" s="13"/>
    </row>
    <row r="469" spans="2:63" s="535" customFormat="1" x14ac:dyDescent="0.25">
      <c r="B469" s="1837"/>
      <c r="C469" s="1006"/>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c r="AH469" s="13"/>
      <c r="AI469" s="13"/>
      <c r="AJ469" s="13"/>
      <c r="AK469" s="13"/>
      <c r="AL469" s="13"/>
      <c r="AM469" s="13"/>
      <c r="AN469" s="13"/>
      <c r="AO469" s="13"/>
      <c r="AP469" s="13"/>
      <c r="AQ469" s="13"/>
      <c r="AR469" s="13"/>
      <c r="AS469" s="13"/>
      <c r="AT469" s="13"/>
      <c r="AU469" s="13"/>
      <c r="AV469" s="13"/>
      <c r="AW469" s="13"/>
      <c r="AX469" s="13"/>
      <c r="AY469" s="13"/>
      <c r="AZ469" s="13"/>
      <c r="BA469" s="13"/>
      <c r="BB469" s="13"/>
      <c r="BC469" s="13"/>
      <c r="BD469" s="13"/>
      <c r="BE469" s="13"/>
      <c r="BF469" s="13"/>
      <c r="BG469" s="13"/>
      <c r="BH469" s="13"/>
      <c r="BI469" s="13"/>
      <c r="BJ469" s="13"/>
      <c r="BK469" s="13"/>
    </row>
    <row r="470" spans="2:63" s="535" customFormat="1" x14ac:dyDescent="0.25">
      <c r="B470" s="1837"/>
      <c r="C470" s="1006"/>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c r="AH470" s="13"/>
      <c r="AI470" s="13"/>
      <c r="AJ470" s="13"/>
      <c r="AK470" s="13"/>
      <c r="AL470" s="13"/>
      <c r="AM470" s="13"/>
      <c r="AN470" s="13"/>
      <c r="AO470" s="13"/>
      <c r="AP470" s="13"/>
      <c r="AQ470" s="13"/>
      <c r="AR470" s="13"/>
      <c r="AS470" s="13"/>
      <c r="AT470" s="13"/>
      <c r="AU470" s="13"/>
      <c r="AV470" s="13"/>
      <c r="AW470" s="13"/>
      <c r="AX470" s="13"/>
      <c r="AY470" s="13"/>
      <c r="AZ470" s="13"/>
      <c r="BA470" s="13"/>
      <c r="BB470" s="13"/>
      <c r="BC470" s="13"/>
      <c r="BD470" s="13"/>
      <c r="BE470" s="13"/>
      <c r="BF470" s="13"/>
      <c r="BG470" s="13"/>
      <c r="BH470" s="13"/>
      <c r="BI470" s="13"/>
      <c r="BJ470" s="13"/>
      <c r="BK470" s="13"/>
    </row>
    <row r="471" spans="2:63" s="535" customFormat="1" x14ac:dyDescent="0.25">
      <c r="B471" s="1837"/>
      <c r="C471" s="1006"/>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c r="AH471" s="13"/>
      <c r="AI471" s="13"/>
      <c r="AJ471" s="13"/>
      <c r="AK471" s="13"/>
      <c r="AL471" s="13"/>
      <c r="AM471" s="13"/>
      <c r="AN471" s="13"/>
      <c r="AO471" s="13"/>
      <c r="AP471" s="13"/>
      <c r="AQ471" s="13"/>
      <c r="AR471" s="13"/>
      <c r="AS471" s="13"/>
      <c r="AT471" s="13"/>
      <c r="AU471" s="13"/>
      <c r="AV471" s="13"/>
      <c r="AW471" s="13"/>
      <c r="AX471" s="13"/>
      <c r="AY471" s="13"/>
      <c r="AZ471" s="13"/>
      <c r="BA471" s="13"/>
      <c r="BB471" s="13"/>
      <c r="BC471" s="13"/>
      <c r="BD471" s="13"/>
      <c r="BE471" s="13"/>
      <c r="BF471" s="13"/>
      <c r="BG471" s="13"/>
      <c r="BH471" s="13"/>
      <c r="BI471" s="13"/>
      <c r="BJ471" s="13"/>
      <c r="BK471" s="13"/>
    </row>
    <row r="472" spans="2:63" s="535" customFormat="1" x14ac:dyDescent="0.25">
      <c r="B472" s="1837"/>
      <c r="C472" s="1006"/>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c r="AH472" s="13"/>
      <c r="AI472" s="13"/>
      <c r="AJ472" s="13"/>
      <c r="AK472" s="13"/>
      <c r="AL472" s="13"/>
      <c r="AM472" s="13"/>
      <c r="AN472" s="13"/>
      <c r="AO472" s="13"/>
      <c r="AP472" s="13"/>
      <c r="AQ472" s="13"/>
      <c r="AR472" s="13"/>
      <c r="AS472" s="13"/>
      <c r="AT472" s="13"/>
      <c r="AU472" s="13"/>
      <c r="AV472" s="13"/>
      <c r="AW472" s="13"/>
      <c r="AX472" s="13"/>
      <c r="AY472" s="13"/>
      <c r="AZ472" s="13"/>
      <c r="BA472" s="13"/>
      <c r="BB472" s="13"/>
      <c r="BC472" s="13"/>
      <c r="BD472" s="13"/>
      <c r="BE472" s="13"/>
      <c r="BF472" s="13"/>
      <c r="BG472" s="13"/>
      <c r="BH472" s="13"/>
      <c r="BI472" s="13"/>
      <c r="BJ472" s="13"/>
      <c r="BK472" s="13"/>
    </row>
    <row r="473" spans="2:63" s="535" customFormat="1" x14ac:dyDescent="0.25">
      <c r="B473" s="1837"/>
      <c r="C473" s="1006"/>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c r="AH473" s="13"/>
      <c r="AI473" s="13"/>
      <c r="AJ473" s="13"/>
      <c r="AK473" s="13"/>
      <c r="AL473" s="13"/>
      <c r="AM473" s="13"/>
      <c r="AN473" s="13"/>
      <c r="AO473" s="13"/>
      <c r="AP473" s="13"/>
      <c r="AQ473" s="13"/>
      <c r="AR473" s="13"/>
      <c r="AS473" s="13"/>
      <c r="AT473" s="13"/>
      <c r="AU473" s="13"/>
      <c r="AV473" s="13"/>
      <c r="AW473" s="13"/>
      <c r="AX473" s="13"/>
      <c r="AY473" s="13"/>
      <c r="AZ473" s="13"/>
      <c r="BA473" s="13"/>
      <c r="BB473" s="13"/>
      <c r="BC473" s="13"/>
      <c r="BD473" s="13"/>
      <c r="BE473" s="13"/>
      <c r="BF473" s="13"/>
      <c r="BG473" s="13"/>
      <c r="BH473" s="13"/>
      <c r="BI473" s="13"/>
      <c r="BJ473" s="13"/>
      <c r="BK473" s="13"/>
    </row>
    <row r="474" spans="2:63" s="535" customFormat="1" x14ac:dyDescent="0.25">
      <c r="B474" s="1837"/>
      <c r="C474" s="1006"/>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c r="AH474" s="13"/>
      <c r="AI474" s="13"/>
      <c r="AJ474" s="13"/>
      <c r="AK474" s="13"/>
      <c r="AL474" s="13"/>
      <c r="AM474" s="13"/>
      <c r="AN474" s="13"/>
      <c r="AO474" s="13"/>
      <c r="AP474" s="13"/>
      <c r="AQ474" s="13"/>
      <c r="AR474" s="13"/>
      <c r="AS474" s="13"/>
      <c r="AT474" s="13"/>
      <c r="AU474" s="13"/>
      <c r="AV474" s="13"/>
      <c r="AW474" s="13"/>
      <c r="AX474" s="13"/>
      <c r="AY474" s="13"/>
      <c r="AZ474" s="13"/>
      <c r="BA474" s="13"/>
      <c r="BB474" s="13"/>
      <c r="BC474" s="13"/>
      <c r="BD474" s="13"/>
      <c r="BE474" s="13"/>
      <c r="BF474" s="13"/>
      <c r="BG474" s="13"/>
      <c r="BH474" s="13"/>
      <c r="BI474" s="13"/>
      <c r="BJ474" s="13"/>
      <c r="BK474" s="13"/>
    </row>
    <row r="475" spans="2:63" s="535" customFormat="1" x14ac:dyDescent="0.25">
      <c r="B475" s="1837"/>
      <c r="C475" s="1006"/>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c r="AH475" s="13"/>
      <c r="AI475" s="13"/>
      <c r="AJ475" s="13"/>
      <c r="AK475" s="13"/>
      <c r="AL475" s="13"/>
      <c r="AM475" s="13"/>
      <c r="AN475" s="13"/>
      <c r="AO475" s="13"/>
      <c r="AP475" s="13"/>
      <c r="AQ475" s="13"/>
      <c r="AR475" s="13"/>
      <c r="AS475" s="13"/>
      <c r="AT475" s="13"/>
      <c r="AU475" s="13"/>
      <c r="AV475" s="13"/>
      <c r="AW475" s="13"/>
      <c r="AX475" s="13"/>
      <c r="AY475" s="13"/>
      <c r="AZ475" s="13"/>
      <c r="BA475" s="13"/>
      <c r="BB475" s="13"/>
      <c r="BC475" s="13"/>
      <c r="BD475" s="13"/>
      <c r="BE475" s="13"/>
      <c r="BF475" s="13"/>
      <c r="BG475" s="13"/>
      <c r="BH475" s="13"/>
      <c r="BI475" s="13"/>
      <c r="BJ475" s="13"/>
      <c r="BK475" s="13"/>
    </row>
    <row r="476" spans="2:63" s="535" customFormat="1" x14ac:dyDescent="0.25">
      <c r="B476" s="1837"/>
      <c r="C476" s="1006"/>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c r="AH476" s="13"/>
      <c r="AI476" s="13"/>
      <c r="AJ476" s="13"/>
      <c r="AK476" s="13"/>
      <c r="AL476" s="13"/>
      <c r="AM476" s="13"/>
      <c r="AN476" s="13"/>
      <c r="AO476" s="13"/>
      <c r="AP476" s="13"/>
      <c r="AQ476" s="13"/>
      <c r="AR476" s="13"/>
      <c r="AS476" s="13"/>
      <c r="AT476" s="13"/>
      <c r="AU476" s="13"/>
      <c r="AV476" s="13"/>
      <c r="AW476" s="13"/>
      <c r="AX476" s="13"/>
      <c r="AY476" s="13"/>
      <c r="AZ476" s="13"/>
      <c r="BA476" s="13"/>
      <c r="BB476" s="13"/>
      <c r="BC476" s="13"/>
      <c r="BD476" s="13"/>
      <c r="BE476" s="13"/>
      <c r="BF476" s="13"/>
      <c r="BG476" s="13"/>
      <c r="BH476" s="13"/>
      <c r="BI476" s="13"/>
      <c r="BJ476" s="13"/>
      <c r="BK476" s="13"/>
    </row>
    <row r="477" spans="2:63" s="535" customFormat="1" x14ac:dyDescent="0.25">
      <c r="B477" s="1837"/>
      <c r="C477" s="1006"/>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c r="AH477" s="13"/>
      <c r="AI477" s="13"/>
      <c r="AJ477" s="13"/>
      <c r="AK477" s="13"/>
      <c r="AL477" s="13"/>
      <c r="AM477" s="13"/>
      <c r="AN477" s="13"/>
      <c r="AO477" s="13"/>
      <c r="AP477" s="13"/>
      <c r="AQ477" s="13"/>
      <c r="AR477" s="13"/>
      <c r="AS477" s="13"/>
      <c r="AT477" s="13"/>
      <c r="AU477" s="13"/>
      <c r="AV477" s="13"/>
      <c r="AW477" s="13"/>
      <c r="AX477" s="13"/>
      <c r="AY477" s="13"/>
      <c r="AZ477" s="13"/>
      <c r="BA477" s="13"/>
      <c r="BB477" s="13"/>
      <c r="BC477" s="13"/>
      <c r="BD477" s="13"/>
      <c r="BE477" s="13"/>
      <c r="BF477" s="13"/>
      <c r="BG477" s="13"/>
      <c r="BH477" s="13"/>
      <c r="BI477" s="13"/>
      <c r="BJ477" s="13"/>
      <c r="BK477" s="13"/>
    </row>
    <row r="478" spans="2:63" s="535" customFormat="1" x14ac:dyDescent="0.25">
      <c r="B478" s="1837"/>
      <c r="C478" s="1006"/>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c r="AH478" s="13"/>
      <c r="AI478" s="13"/>
      <c r="AJ478" s="13"/>
      <c r="AK478" s="13"/>
      <c r="AL478" s="13"/>
      <c r="AM478" s="13"/>
      <c r="AN478" s="13"/>
      <c r="AO478" s="13"/>
      <c r="AP478" s="13"/>
      <c r="AQ478" s="13"/>
      <c r="AR478" s="13"/>
      <c r="AS478" s="13"/>
      <c r="AT478" s="13"/>
      <c r="AU478" s="13"/>
      <c r="AV478" s="13"/>
      <c r="AW478" s="13"/>
      <c r="AX478" s="13"/>
      <c r="AY478" s="13"/>
      <c r="AZ478" s="13"/>
      <c r="BA478" s="13"/>
      <c r="BB478" s="13"/>
      <c r="BC478" s="13"/>
      <c r="BD478" s="13"/>
      <c r="BE478" s="13"/>
      <c r="BF478" s="13"/>
      <c r="BG478" s="13"/>
      <c r="BH478" s="13"/>
      <c r="BI478" s="13"/>
      <c r="BJ478" s="13"/>
      <c r="BK478" s="13"/>
    </row>
    <row r="479" spans="2:63" s="535" customFormat="1" x14ac:dyDescent="0.25">
      <c r="B479" s="1837"/>
      <c r="C479" s="1006"/>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c r="AH479" s="13"/>
      <c r="AI479" s="13"/>
      <c r="AJ479" s="13"/>
      <c r="AK479" s="13"/>
      <c r="AL479" s="13"/>
      <c r="AM479" s="13"/>
      <c r="AN479" s="13"/>
      <c r="AO479" s="13"/>
      <c r="AP479" s="13"/>
      <c r="AQ479" s="13"/>
      <c r="AR479" s="13"/>
      <c r="AS479" s="13"/>
      <c r="AT479" s="13"/>
      <c r="AU479" s="13"/>
      <c r="AV479" s="13"/>
      <c r="AW479" s="13"/>
      <c r="AX479" s="13"/>
      <c r="AY479" s="13"/>
      <c r="AZ479" s="13"/>
      <c r="BA479" s="13"/>
      <c r="BB479" s="13"/>
      <c r="BC479" s="13"/>
      <c r="BD479" s="13"/>
      <c r="BE479" s="13"/>
      <c r="BF479" s="13"/>
      <c r="BG479" s="13"/>
      <c r="BH479" s="13"/>
      <c r="BI479" s="13"/>
      <c r="BJ479" s="13"/>
      <c r="BK479" s="13"/>
    </row>
    <row r="480" spans="2:63" s="535" customFormat="1" x14ac:dyDescent="0.25">
      <c r="B480" s="1837"/>
      <c r="C480" s="1006"/>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c r="AH480" s="13"/>
      <c r="AI480" s="13"/>
      <c r="AJ480" s="13"/>
      <c r="AK480" s="13"/>
      <c r="AL480" s="13"/>
      <c r="AM480" s="13"/>
      <c r="AN480" s="13"/>
      <c r="AO480" s="13"/>
      <c r="AP480" s="13"/>
      <c r="AQ480" s="13"/>
      <c r="AR480" s="13"/>
      <c r="AS480" s="13"/>
      <c r="AT480" s="13"/>
      <c r="AU480" s="13"/>
      <c r="AV480" s="13"/>
      <c r="AW480" s="13"/>
      <c r="AX480" s="13"/>
      <c r="AY480" s="13"/>
      <c r="AZ480" s="13"/>
      <c r="BA480" s="13"/>
      <c r="BB480" s="13"/>
      <c r="BC480" s="13"/>
      <c r="BD480" s="13"/>
      <c r="BE480" s="13"/>
      <c r="BF480" s="13"/>
      <c r="BG480" s="13"/>
      <c r="BH480" s="13"/>
      <c r="BI480" s="13"/>
      <c r="BJ480" s="13"/>
      <c r="BK480" s="13"/>
    </row>
    <row r="481" spans="2:63" s="535" customFormat="1" x14ac:dyDescent="0.25">
      <c r="B481" s="1837"/>
      <c r="C481" s="1006"/>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c r="AH481" s="13"/>
      <c r="AI481" s="13"/>
      <c r="AJ481" s="13"/>
      <c r="AK481" s="13"/>
      <c r="AL481" s="13"/>
      <c r="AM481" s="13"/>
      <c r="AN481" s="13"/>
      <c r="AO481" s="13"/>
      <c r="AP481" s="13"/>
      <c r="AQ481" s="13"/>
      <c r="AR481" s="13"/>
      <c r="AS481" s="13"/>
      <c r="AT481" s="13"/>
      <c r="AU481" s="13"/>
      <c r="AV481" s="13"/>
      <c r="AW481" s="13"/>
      <c r="AX481" s="13"/>
      <c r="AY481" s="13"/>
      <c r="AZ481" s="13"/>
      <c r="BA481" s="13"/>
      <c r="BB481" s="13"/>
      <c r="BC481" s="13"/>
      <c r="BD481" s="13"/>
      <c r="BE481" s="13"/>
      <c r="BF481" s="13"/>
      <c r="BG481" s="13"/>
      <c r="BH481" s="13"/>
      <c r="BI481" s="13"/>
      <c r="BJ481" s="13"/>
      <c r="BK481" s="13"/>
    </row>
    <row r="482" spans="2:63" s="535" customFormat="1" x14ac:dyDescent="0.25">
      <c r="B482" s="1837"/>
      <c r="C482" s="1006"/>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c r="AH482" s="13"/>
      <c r="AI482" s="13"/>
      <c r="AJ482" s="13"/>
      <c r="AK482" s="13"/>
      <c r="AL482" s="13"/>
      <c r="AM482" s="13"/>
      <c r="AN482" s="13"/>
      <c r="AO482" s="13"/>
      <c r="AP482" s="13"/>
      <c r="AQ482" s="13"/>
      <c r="AR482" s="13"/>
      <c r="AS482" s="13"/>
      <c r="AT482" s="13"/>
      <c r="AU482" s="13"/>
      <c r="AV482" s="13"/>
      <c r="AW482" s="13"/>
      <c r="AX482" s="13"/>
      <c r="AY482" s="13"/>
      <c r="AZ482" s="13"/>
      <c r="BA482" s="13"/>
      <c r="BB482" s="13"/>
      <c r="BC482" s="13"/>
      <c r="BD482" s="13"/>
      <c r="BE482" s="13"/>
      <c r="BF482" s="13"/>
      <c r="BG482" s="13"/>
      <c r="BH482" s="13"/>
      <c r="BI482" s="13"/>
      <c r="BJ482" s="13"/>
      <c r="BK482" s="13"/>
    </row>
    <row r="483" spans="2:63" s="535" customFormat="1" x14ac:dyDescent="0.25">
      <c r="B483" s="1837"/>
      <c r="C483" s="1006"/>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c r="AH483" s="13"/>
      <c r="AI483" s="13"/>
      <c r="AJ483" s="13"/>
      <c r="AK483" s="13"/>
      <c r="AL483" s="13"/>
      <c r="AM483" s="13"/>
      <c r="AN483" s="13"/>
      <c r="AO483" s="13"/>
      <c r="AP483" s="13"/>
      <c r="AQ483" s="13"/>
      <c r="AR483" s="13"/>
      <c r="AS483" s="13"/>
      <c r="AT483" s="13"/>
      <c r="AU483" s="13"/>
      <c r="AV483" s="13"/>
      <c r="AW483" s="13"/>
      <c r="AX483" s="13"/>
      <c r="AY483" s="13"/>
      <c r="AZ483" s="13"/>
      <c r="BA483" s="13"/>
      <c r="BB483" s="13"/>
      <c r="BC483" s="13"/>
      <c r="BD483" s="13"/>
      <c r="BE483" s="13"/>
      <c r="BF483" s="13"/>
      <c r="BG483" s="13"/>
      <c r="BH483" s="13"/>
      <c r="BI483" s="13"/>
      <c r="BJ483" s="13"/>
      <c r="BK483" s="13"/>
    </row>
    <row r="484" spans="2:63" s="535" customFormat="1" x14ac:dyDescent="0.25">
      <c r="B484" s="1837"/>
      <c r="C484" s="1006"/>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c r="AH484" s="13"/>
      <c r="AI484" s="13"/>
      <c r="AJ484" s="13"/>
      <c r="AK484" s="13"/>
      <c r="AL484" s="13"/>
      <c r="AM484" s="13"/>
      <c r="AN484" s="13"/>
      <c r="AO484" s="13"/>
      <c r="AP484" s="13"/>
      <c r="AQ484" s="13"/>
      <c r="AR484" s="13"/>
      <c r="AS484" s="13"/>
      <c r="AT484" s="13"/>
      <c r="AU484" s="13"/>
      <c r="AV484" s="13"/>
      <c r="AW484" s="13"/>
      <c r="AX484" s="13"/>
      <c r="AY484" s="13"/>
      <c r="AZ484" s="13"/>
      <c r="BA484" s="13"/>
      <c r="BB484" s="13"/>
      <c r="BC484" s="13"/>
      <c r="BD484" s="13"/>
      <c r="BE484" s="13"/>
      <c r="BF484" s="13"/>
      <c r="BG484" s="13"/>
      <c r="BH484" s="13"/>
      <c r="BI484" s="13"/>
      <c r="BJ484" s="13"/>
      <c r="BK484" s="13"/>
    </row>
    <row r="485" spans="2:63" s="535" customFormat="1" x14ac:dyDescent="0.25">
      <c r="B485" s="1837"/>
      <c r="C485" s="1006"/>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c r="AH485" s="13"/>
      <c r="AI485" s="13"/>
      <c r="AJ485" s="13"/>
      <c r="AK485" s="13"/>
      <c r="AL485" s="13"/>
      <c r="AM485" s="13"/>
      <c r="AN485" s="13"/>
      <c r="AO485" s="13"/>
      <c r="AP485" s="13"/>
      <c r="AQ485" s="13"/>
      <c r="AR485" s="13"/>
      <c r="AS485" s="13"/>
      <c r="AT485" s="13"/>
      <c r="AU485" s="13"/>
      <c r="AV485" s="13"/>
      <c r="AW485" s="13"/>
      <c r="AX485" s="13"/>
      <c r="AY485" s="13"/>
      <c r="AZ485" s="13"/>
      <c r="BA485" s="13"/>
      <c r="BB485" s="13"/>
      <c r="BC485" s="13"/>
      <c r="BD485" s="13"/>
      <c r="BE485" s="13"/>
      <c r="BF485" s="13"/>
      <c r="BG485" s="13"/>
      <c r="BH485" s="13"/>
      <c r="BI485" s="13"/>
      <c r="BJ485" s="13"/>
      <c r="BK485" s="13"/>
    </row>
    <row r="486" spans="2:63" s="535" customFormat="1" x14ac:dyDescent="0.25">
      <c r="B486" s="1837"/>
      <c r="C486" s="1006"/>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c r="AH486" s="13"/>
      <c r="AI486" s="13"/>
      <c r="AJ486" s="13"/>
      <c r="AK486" s="13"/>
      <c r="AL486" s="13"/>
      <c r="AM486" s="13"/>
      <c r="AN486" s="13"/>
      <c r="AO486" s="13"/>
      <c r="AP486" s="13"/>
      <c r="AQ486" s="13"/>
      <c r="AR486" s="13"/>
      <c r="AS486" s="13"/>
      <c r="AT486" s="13"/>
      <c r="AU486" s="13"/>
      <c r="AV486" s="13"/>
      <c r="AW486" s="13"/>
      <c r="AX486" s="13"/>
      <c r="AY486" s="13"/>
      <c r="AZ486" s="13"/>
      <c r="BA486" s="13"/>
      <c r="BB486" s="13"/>
      <c r="BC486" s="13"/>
      <c r="BD486" s="13"/>
      <c r="BE486" s="13"/>
      <c r="BF486" s="13"/>
      <c r="BG486" s="13"/>
      <c r="BH486" s="13"/>
      <c r="BI486" s="13"/>
      <c r="BJ486" s="13"/>
      <c r="BK486" s="13"/>
    </row>
    <row r="487" spans="2:63" s="535" customFormat="1" x14ac:dyDescent="0.25">
      <c r="B487" s="1837"/>
      <c r="C487" s="1006"/>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c r="AH487" s="13"/>
      <c r="AI487" s="13"/>
      <c r="AJ487" s="13"/>
      <c r="AK487" s="13"/>
      <c r="AL487" s="13"/>
      <c r="AM487" s="13"/>
      <c r="AN487" s="13"/>
      <c r="AO487" s="13"/>
      <c r="AP487" s="13"/>
      <c r="AQ487" s="13"/>
      <c r="AR487" s="13"/>
      <c r="AS487" s="13"/>
      <c r="AT487" s="13"/>
      <c r="AU487" s="13"/>
      <c r="AV487" s="13"/>
      <c r="AW487" s="13"/>
      <c r="AX487" s="13"/>
      <c r="AY487" s="13"/>
      <c r="AZ487" s="13"/>
      <c r="BA487" s="13"/>
      <c r="BB487" s="13"/>
      <c r="BC487" s="13"/>
      <c r="BD487" s="13"/>
      <c r="BE487" s="13"/>
      <c r="BF487" s="13"/>
      <c r="BG487" s="13"/>
      <c r="BH487" s="13"/>
      <c r="BI487" s="13"/>
      <c r="BJ487" s="13"/>
      <c r="BK487" s="13"/>
    </row>
    <row r="488" spans="2:63" s="535" customFormat="1" x14ac:dyDescent="0.25">
      <c r="B488" s="1837"/>
      <c r="C488" s="1006"/>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c r="AH488" s="13"/>
      <c r="AI488" s="13"/>
      <c r="AJ488" s="13"/>
      <c r="AK488" s="13"/>
      <c r="AL488" s="13"/>
      <c r="AM488" s="13"/>
      <c r="AN488" s="13"/>
      <c r="AO488" s="13"/>
      <c r="AP488" s="13"/>
      <c r="AQ488" s="13"/>
      <c r="AR488" s="13"/>
      <c r="AS488" s="13"/>
      <c r="AT488" s="13"/>
      <c r="AU488" s="13"/>
      <c r="AV488" s="13"/>
      <c r="AW488" s="13"/>
      <c r="AX488" s="13"/>
      <c r="AY488" s="13"/>
      <c r="AZ488" s="13"/>
      <c r="BA488" s="13"/>
      <c r="BB488" s="13"/>
      <c r="BC488" s="13"/>
      <c r="BD488" s="13"/>
      <c r="BE488" s="13"/>
      <c r="BF488" s="13"/>
      <c r="BG488" s="13"/>
      <c r="BH488" s="13"/>
      <c r="BI488" s="13"/>
      <c r="BJ488" s="13"/>
      <c r="BK488" s="13"/>
    </row>
    <row r="489" spans="2:63" s="535" customFormat="1" x14ac:dyDescent="0.25">
      <c r="B489" s="1837"/>
      <c r="C489" s="1006"/>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row>
    <row r="490" spans="2:63" s="535" customFormat="1" x14ac:dyDescent="0.25">
      <c r="B490" s="1837"/>
      <c r="C490" s="1006"/>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D490" s="13"/>
      <c r="BE490" s="13"/>
      <c r="BF490" s="13"/>
      <c r="BG490" s="13"/>
      <c r="BH490" s="13"/>
      <c r="BI490" s="13"/>
      <c r="BJ490" s="13"/>
      <c r="BK490" s="13"/>
    </row>
    <row r="491" spans="2:63" s="535" customFormat="1" x14ac:dyDescent="0.25">
      <c r="B491" s="1837"/>
      <c r="C491" s="1006"/>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c r="AH491" s="13"/>
      <c r="AI491" s="13"/>
      <c r="AJ491" s="13"/>
      <c r="AK491" s="13"/>
      <c r="AL491" s="13"/>
      <c r="AM491" s="13"/>
      <c r="AN491" s="13"/>
      <c r="AO491" s="13"/>
      <c r="AP491" s="13"/>
      <c r="AQ491" s="13"/>
      <c r="AR491" s="13"/>
      <c r="AS491" s="13"/>
      <c r="AT491" s="13"/>
      <c r="AU491" s="13"/>
      <c r="AV491" s="13"/>
      <c r="AW491" s="13"/>
      <c r="AX491" s="13"/>
      <c r="AY491" s="13"/>
      <c r="AZ491" s="13"/>
      <c r="BA491" s="13"/>
      <c r="BB491" s="13"/>
      <c r="BC491" s="13"/>
      <c r="BD491" s="13"/>
      <c r="BE491" s="13"/>
      <c r="BF491" s="13"/>
      <c r="BG491" s="13"/>
      <c r="BH491" s="13"/>
      <c r="BI491" s="13"/>
      <c r="BJ491" s="13"/>
      <c r="BK491" s="13"/>
    </row>
    <row r="492" spans="2:63" s="535" customFormat="1" x14ac:dyDescent="0.25">
      <c r="B492" s="1837"/>
      <c r="C492" s="1006"/>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c r="AH492" s="13"/>
      <c r="AI492" s="13"/>
      <c r="AJ492" s="13"/>
      <c r="AK492" s="13"/>
      <c r="AL492" s="13"/>
      <c r="AM492" s="13"/>
      <c r="AN492" s="13"/>
      <c r="AO492" s="13"/>
      <c r="AP492" s="13"/>
      <c r="AQ492" s="13"/>
      <c r="AR492" s="13"/>
      <c r="AS492" s="13"/>
      <c r="AT492" s="13"/>
      <c r="AU492" s="13"/>
      <c r="AV492" s="13"/>
      <c r="AW492" s="13"/>
      <c r="AX492" s="13"/>
      <c r="AY492" s="13"/>
      <c r="AZ492" s="13"/>
      <c r="BA492" s="13"/>
      <c r="BB492" s="13"/>
      <c r="BC492" s="13"/>
      <c r="BD492" s="13"/>
      <c r="BE492" s="13"/>
      <c r="BF492" s="13"/>
      <c r="BG492" s="13"/>
      <c r="BH492" s="13"/>
      <c r="BI492" s="13"/>
      <c r="BJ492" s="13"/>
      <c r="BK492" s="13"/>
    </row>
    <row r="493" spans="2:63" s="535" customFormat="1" x14ac:dyDescent="0.25">
      <c r="B493" s="1837"/>
      <c r="C493" s="1006"/>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c r="AH493" s="13"/>
      <c r="AI493" s="13"/>
      <c r="AJ493" s="13"/>
      <c r="AK493" s="13"/>
      <c r="AL493" s="13"/>
      <c r="AM493" s="13"/>
      <c r="AN493" s="13"/>
      <c r="AO493" s="13"/>
      <c r="AP493" s="13"/>
      <c r="AQ493" s="13"/>
      <c r="AR493" s="13"/>
      <c r="AS493" s="13"/>
      <c r="AT493" s="13"/>
      <c r="AU493" s="13"/>
      <c r="AV493" s="13"/>
      <c r="AW493" s="13"/>
      <c r="AX493" s="13"/>
      <c r="AY493" s="13"/>
      <c r="AZ493" s="13"/>
      <c r="BA493" s="13"/>
      <c r="BB493" s="13"/>
      <c r="BC493" s="13"/>
      <c r="BD493" s="13"/>
      <c r="BE493" s="13"/>
      <c r="BF493" s="13"/>
      <c r="BG493" s="13"/>
      <c r="BH493" s="13"/>
      <c r="BI493" s="13"/>
      <c r="BJ493" s="13"/>
      <c r="BK493" s="13"/>
    </row>
    <row r="494" spans="2:63" s="535" customFormat="1" x14ac:dyDescent="0.25">
      <c r="B494" s="1837"/>
      <c r="C494" s="1006"/>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c r="AH494" s="13"/>
      <c r="AI494" s="13"/>
      <c r="AJ494" s="13"/>
      <c r="AK494" s="13"/>
      <c r="AL494" s="13"/>
      <c r="AM494" s="13"/>
      <c r="AN494" s="13"/>
      <c r="AO494" s="13"/>
      <c r="AP494" s="13"/>
      <c r="AQ494" s="13"/>
      <c r="AR494" s="13"/>
      <c r="AS494" s="13"/>
      <c r="AT494" s="13"/>
      <c r="AU494" s="13"/>
      <c r="AV494" s="13"/>
      <c r="AW494" s="13"/>
      <c r="AX494" s="13"/>
      <c r="AY494" s="13"/>
      <c r="AZ494" s="13"/>
      <c r="BA494" s="13"/>
      <c r="BB494" s="13"/>
      <c r="BC494" s="13"/>
      <c r="BD494" s="13"/>
      <c r="BE494" s="13"/>
      <c r="BF494" s="13"/>
      <c r="BG494" s="13"/>
      <c r="BH494" s="13"/>
      <c r="BI494" s="13"/>
      <c r="BJ494" s="13"/>
      <c r="BK494" s="13"/>
    </row>
    <row r="495" spans="2:63" s="535" customFormat="1" x14ac:dyDescent="0.25">
      <c r="B495" s="1837"/>
      <c r="C495" s="1006"/>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c r="AH495" s="13"/>
      <c r="AI495" s="13"/>
      <c r="AJ495" s="13"/>
      <c r="AK495" s="13"/>
      <c r="AL495" s="13"/>
      <c r="AM495" s="13"/>
      <c r="AN495" s="13"/>
      <c r="AO495" s="13"/>
      <c r="AP495" s="13"/>
      <c r="AQ495" s="13"/>
      <c r="AR495" s="13"/>
      <c r="AS495" s="13"/>
      <c r="AT495" s="13"/>
      <c r="AU495" s="13"/>
      <c r="AV495" s="13"/>
      <c r="AW495" s="13"/>
      <c r="AX495" s="13"/>
      <c r="AY495" s="13"/>
      <c r="AZ495" s="13"/>
      <c r="BA495" s="13"/>
      <c r="BB495" s="13"/>
      <c r="BC495" s="13"/>
      <c r="BD495" s="13"/>
      <c r="BE495" s="13"/>
      <c r="BF495" s="13"/>
      <c r="BG495" s="13"/>
      <c r="BH495" s="13"/>
      <c r="BI495" s="13"/>
      <c r="BJ495" s="13"/>
      <c r="BK495" s="13"/>
    </row>
    <row r="496" spans="2:63" s="535" customFormat="1" x14ac:dyDescent="0.25">
      <c r="B496" s="1837"/>
      <c r="C496" s="1006"/>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c r="AH496" s="13"/>
      <c r="AI496" s="13"/>
      <c r="AJ496" s="13"/>
      <c r="AK496" s="13"/>
      <c r="AL496" s="13"/>
      <c r="AM496" s="13"/>
      <c r="AN496" s="13"/>
      <c r="AO496" s="13"/>
      <c r="AP496" s="13"/>
      <c r="AQ496" s="13"/>
      <c r="AR496" s="13"/>
      <c r="AS496" s="13"/>
      <c r="AT496" s="13"/>
      <c r="AU496" s="13"/>
      <c r="AV496" s="13"/>
      <c r="AW496" s="13"/>
      <c r="AX496" s="13"/>
      <c r="AY496" s="13"/>
      <c r="AZ496" s="13"/>
      <c r="BA496" s="13"/>
      <c r="BB496" s="13"/>
      <c r="BC496" s="13"/>
      <c r="BD496" s="13"/>
      <c r="BE496" s="13"/>
      <c r="BF496" s="13"/>
      <c r="BG496" s="13"/>
      <c r="BH496" s="13"/>
      <c r="BI496" s="13"/>
      <c r="BJ496" s="13"/>
      <c r="BK496" s="13"/>
    </row>
    <row r="497" spans="2:63" s="535" customFormat="1" x14ac:dyDescent="0.25">
      <c r="B497" s="1837"/>
      <c r="C497" s="1006"/>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c r="AH497" s="13"/>
      <c r="AI497" s="13"/>
      <c r="AJ497" s="13"/>
      <c r="AK497" s="13"/>
      <c r="AL497" s="13"/>
      <c r="AM497" s="13"/>
      <c r="AN497" s="13"/>
      <c r="AO497" s="13"/>
      <c r="AP497" s="13"/>
      <c r="AQ497" s="13"/>
      <c r="AR497" s="13"/>
      <c r="AS497" s="13"/>
      <c r="AT497" s="13"/>
      <c r="AU497" s="13"/>
      <c r="AV497" s="13"/>
      <c r="AW497" s="13"/>
      <c r="AX497" s="13"/>
      <c r="AY497" s="13"/>
      <c r="AZ497" s="13"/>
      <c r="BA497" s="13"/>
      <c r="BB497" s="13"/>
      <c r="BC497" s="13"/>
      <c r="BD497" s="13"/>
      <c r="BE497" s="13"/>
      <c r="BF497" s="13"/>
      <c r="BG497" s="13"/>
      <c r="BH497" s="13"/>
      <c r="BI497" s="13"/>
      <c r="BJ497" s="13"/>
      <c r="BK497" s="13"/>
    </row>
    <row r="498" spans="2:63" s="535" customFormat="1" x14ac:dyDescent="0.25">
      <c r="B498" s="1837"/>
      <c r="C498" s="1006"/>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c r="AH498" s="13"/>
      <c r="AI498" s="13"/>
      <c r="AJ498" s="13"/>
      <c r="AK498" s="13"/>
      <c r="AL498" s="13"/>
      <c r="AM498" s="13"/>
      <c r="AN498" s="13"/>
      <c r="AO498" s="13"/>
      <c r="AP498" s="13"/>
      <c r="AQ498" s="13"/>
      <c r="AR498" s="13"/>
      <c r="AS498" s="13"/>
      <c r="AT498" s="13"/>
      <c r="AU498" s="13"/>
      <c r="AV498" s="13"/>
      <c r="AW498" s="13"/>
      <c r="AX498" s="13"/>
      <c r="AY498" s="13"/>
      <c r="AZ498" s="13"/>
      <c r="BA498" s="13"/>
      <c r="BB498" s="13"/>
      <c r="BC498" s="13"/>
      <c r="BD498" s="13"/>
      <c r="BE498" s="13"/>
      <c r="BF498" s="13"/>
      <c r="BG498" s="13"/>
      <c r="BH498" s="13"/>
      <c r="BI498" s="13"/>
      <c r="BJ498" s="13"/>
      <c r="BK498" s="13"/>
    </row>
    <row r="499" spans="2:63" s="535" customFormat="1" x14ac:dyDescent="0.25">
      <c r="B499" s="1837"/>
      <c r="C499" s="1006"/>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row>
    <row r="500" spans="2:63" s="535" customFormat="1" x14ac:dyDescent="0.25">
      <c r="B500" s="1837"/>
      <c r="C500" s="1006"/>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row>
    <row r="501" spans="2:63" s="535" customFormat="1" x14ac:dyDescent="0.25">
      <c r="B501" s="1837"/>
      <c r="C501" s="1006"/>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c r="BG501" s="13"/>
      <c r="BH501" s="13"/>
      <c r="BI501" s="13"/>
      <c r="BJ501" s="13"/>
      <c r="BK501" s="13"/>
    </row>
    <row r="502" spans="2:63" s="535" customFormat="1" x14ac:dyDescent="0.25">
      <c r="B502" s="1837"/>
      <c r="C502" s="1006"/>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c r="AH502" s="13"/>
      <c r="AI502" s="13"/>
      <c r="AJ502" s="13"/>
      <c r="AK502" s="13"/>
      <c r="AL502" s="13"/>
      <c r="AM502" s="13"/>
      <c r="AN502" s="13"/>
      <c r="AO502" s="13"/>
      <c r="AP502" s="13"/>
      <c r="AQ502" s="13"/>
      <c r="AR502" s="13"/>
      <c r="AS502" s="13"/>
      <c r="AT502" s="13"/>
      <c r="AU502" s="13"/>
      <c r="AV502" s="13"/>
      <c r="AW502" s="13"/>
      <c r="AX502" s="13"/>
      <c r="AY502" s="13"/>
      <c r="AZ502" s="13"/>
      <c r="BA502" s="13"/>
      <c r="BB502" s="13"/>
      <c r="BC502" s="13"/>
      <c r="BD502" s="13"/>
      <c r="BE502" s="13"/>
      <c r="BF502" s="13"/>
      <c r="BG502" s="13"/>
      <c r="BH502" s="13"/>
      <c r="BI502" s="13"/>
      <c r="BJ502" s="13"/>
      <c r="BK502" s="13"/>
    </row>
    <row r="503" spans="2:63" s="535" customFormat="1" x14ac:dyDescent="0.25">
      <c r="B503" s="1837"/>
      <c r="C503" s="1006"/>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row>
    <row r="504" spans="2:63" s="535" customFormat="1" x14ac:dyDescent="0.25">
      <c r="B504" s="1837"/>
      <c r="C504" s="1006"/>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c r="BG504" s="13"/>
      <c r="BH504" s="13"/>
      <c r="BI504" s="13"/>
      <c r="BJ504" s="13"/>
      <c r="BK504" s="13"/>
    </row>
    <row r="505" spans="2:63" s="535" customFormat="1" x14ac:dyDescent="0.25">
      <c r="B505" s="1837"/>
      <c r="C505" s="1006"/>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c r="AH505" s="13"/>
      <c r="AI505" s="13"/>
      <c r="AJ505" s="13"/>
      <c r="AK505" s="13"/>
      <c r="AL505" s="13"/>
      <c r="AM505" s="13"/>
      <c r="AN505" s="13"/>
      <c r="AO505" s="13"/>
      <c r="AP505" s="13"/>
      <c r="AQ505" s="13"/>
      <c r="AR505" s="13"/>
      <c r="AS505" s="13"/>
      <c r="AT505" s="13"/>
      <c r="AU505" s="13"/>
      <c r="AV505" s="13"/>
      <c r="AW505" s="13"/>
      <c r="AX505" s="13"/>
      <c r="AY505" s="13"/>
      <c r="AZ505" s="13"/>
      <c r="BA505" s="13"/>
      <c r="BB505" s="13"/>
      <c r="BC505" s="13"/>
      <c r="BD505" s="13"/>
      <c r="BE505" s="13"/>
      <c r="BF505" s="13"/>
      <c r="BG505" s="13"/>
      <c r="BH505" s="13"/>
      <c r="BI505" s="13"/>
      <c r="BJ505" s="13"/>
      <c r="BK505" s="13"/>
    </row>
    <row r="506" spans="2:63" s="535" customFormat="1" x14ac:dyDescent="0.25">
      <c r="B506" s="1837"/>
      <c r="C506" s="1006"/>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c r="AH506" s="13"/>
      <c r="AI506" s="13"/>
      <c r="AJ506" s="13"/>
      <c r="AK506" s="13"/>
      <c r="AL506" s="13"/>
      <c r="AM506" s="13"/>
      <c r="AN506" s="13"/>
      <c r="AO506" s="13"/>
      <c r="AP506" s="13"/>
      <c r="AQ506" s="13"/>
      <c r="AR506" s="13"/>
      <c r="AS506" s="13"/>
      <c r="AT506" s="13"/>
      <c r="AU506" s="13"/>
      <c r="AV506" s="13"/>
      <c r="AW506" s="13"/>
      <c r="AX506" s="13"/>
      <c r="AY506" s="13"/>
      <c r="AZ506" s="13"/>
      <c r="BA506" s="13"/>
      <c r="BB506" s="13"/>
      <c r="BC506" s="13"/>
      <c r="BD506" s="13"/>
      <c r="BE506" s="13"/>
      <c r="BF506" s="13"/>
      <c r="BG506" s="13"/>
      <c r="BH506" s="13"/>
      <c r="BI506" s="13"/>
      <c r="BJ506" s="13"/>
      <c r="BK506" s="13"/>
    </row>
    <row r="507" spans="2:63" s="535" customFormat="1" x14ac:dyDescent="0.25">
      <c r="B507" s="1837"/>
      <c r="C507" s="1006"/>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c r="AH507" s="13"/>
      <c r="AI507" s="13"/>
      <c r="AJ507" s="13"/>
      <c r="AK507" s="13"/>
      <c r="AL507" s="13"/>
      <c r="AM507" s="13"/>
      <c r="AN507" s="13"/>
      <c r="AO507" s="13"/>
      <c r="AP507" s="13"/>
      <c r="AQ507" s="13"/>
      <c r="AR507" s="13"/>
      <c r="AS507" s="13"/>
      <c r="AT507" s="13"/>
      <c r="AU507" s="13"/>
      <c r="AV507" s="13"/>
      <c r="AW507" s="13"/>
      <c r="AX507" s="13"/>
      <c r="AY507" s="13"/>
      <c r="AZ507" s="13"/>
      <c r="BA507" s="13"/>
      <c r="BB507" s="13"/>
      <c r="BC507" s="13"/>
      <c r="BD507" s="13"/>
      <c r="BE507" s="13"/>
      <c r="BF507" s="13"/>
      <c r="BG507" s="13"/>
      <c r="BH507" s="13"/>
      <c r="BI507" s="13"/>
      <c r="BJ507" s="13"/>
      <c r="BK507" s="13"/>
    </row>
    <row r="508" spans="2:63" s="535" customFormat="1" x14ac:dyDescent="0.25">
      <c r="B508" s="1837"/>
      <c r="C508" s="1006"/>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c r="AH508" s="13"/>
      <c r="AI508" s="13"/>
      <c r="AJ508" s="13"/>
      <c r="AK508" s="13"/>
      <c r="AL508" s="13"/>
      <c r="AM508" s="13"/>
      <c r="AN508" s="13"/>
      <c r="AO508" s="13"/>
      <c r="AP508" s="13"/>
      <c r="AQ508" s="13"/>
      <c r="AR508" s="13"/>
      <c r="AS508" s="13"/>
      <c r="AT508" s="13"/>
      <c r="AU508" s="13"/>
      <c r="AV508" s="13"/>
      <c r="AW508" s="13"/>
      <c r="AX508" s="13"/>
      <c r="AY508" s="13"/>
      <c r="AZ508" s="13"/>
      <c r="BA508" s="13"/>
      <c r="BB508" s="13"/>
      <c r="BC508" s="13"/>
      <c r="BD508" s="13"/>
      <c r="BE508" s="13"/>
      <c r="BF508" s="13"/>
      <c r="BG508" s="13"/>
      <c r="BH508" s="13"/>
      <c r="BI508" s="13"/>
      <c r="BJ508" s="13"/>
      <c r="BK508" s="13"/>
    </row>
    <row r="509" spans="2:63" s="535" customFormat="1" x14ac:dyDescent="0.25">
      <c r="B509" s="1837"/>
      <c r="C509" s="1006"/>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c r="AH509" s="13"/>
      <c r="AI509" s="13"/>
      <c r="AJ509" s="13"/>
      <c r="AK509" s="13"/>
      <c r="AL509" s="13"/>
      <c r="AM509" s="13"/>
      <c r="AN509" s="13"/>
      <c r="AO509" s="13"/>
      <c r="AP509" s="13"/>
      <c r="AQ509" s="13"/>
      <c r="AR509" s="13"/>
      <c r="AS509" s="13"/>
      <c r="AT509" s="13"/>
      <c r="AU509" s="13"/>
      <c r="AV509" s="13"/>
      <c r="AW509" s="13"/>
      <c r="AX509" s="13"/>
      <c r="AY509" s="13"/>
      <c r="AZ509" s="13"/>
      <c r="BA509" s="13"/>
      <c r="BB509" s="13"/>
      <c r="BC509" s="13"/>
      <c r="BD509" s="13"/>
      <c r="BE509" s="13"/>
      <c r="BF509" s="13"/>
      <c r="BG509" s="13"/>
      <c r="BH509" s="13"/>
      <c r="BI509" s="13"/>
      <c r="BJ509" s="13"/>
      <c r="BK509" s="13"/>
    </row>
    <row r="510" spans="2:63" s="535" customFormat="1" x14ac:dyDescent="0.25">
      <c r="B510" s="1837"/>
      <c r="C510" s="1006"/>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c r="AH510" s="13"/>
      <c r="AI510" s="13"/>
      <c r="AJ510" s="13"/>
      <c r="AK510" s="13"/>
      <c r="AL510" s="13"/>
      <c r="AM510" s="13"/>
      <c r="AN510" s="13"/>
      <c r="AO510" s="13"/>
      <c r="AP510" s="13"/>
      <c r="AQ510" s="13"/>
      <c r="AR510" s="13"/>
      <c r="AS510" s="13"/>
      <c r="AT510" s="13"/>
      <c r="AU510" s="13"/>
      <c r="AV510" s="13"/>
      <c r="AW510" s="13"/>
      <c r="AX510" s="13"/>
      <c r="AY510" s="13"/>
      <c r="AZ510" s="13"/>
      <c r="BA510" s="13"/>
      <c r="BB510" s="13"/>
      <c r="BC510" s="13"/>
      <c r="BD510" s="13"/>
      <c r="BE510" s="13"/>
      <c r="BF510" s="13"/>
      <c r="BG510" s="13"/>
      <c r="BH510" s="13"/>
      <c r="BI510" s="13"/>
      <c r="BJ510" s="13"/>
      <c r="BK510" s="13"/>
    </row>
    <row r="511" spans="2:63" s="535" customFormat="1" x14ac:dyDescent="0.25">
      <c r="B511" s="1837"/>
      <c r="C511" s="1006"/>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c r="AH511" s="13"/>
      <c r="AI511" s="13"/>
      <c r="AJ511" s="13"/>
      <c r="AK511" s="13"/>
      <c r="AL511" s="13"/>
      <c r="AM511" s="13"/>
      <c r="AN511" s="13"/>
      <c r="AO511" s="13"/>
      <c r="AP511" s="13"/>
      <c r="AQ511" s="13"/>
      <c r="AR511" s="13"/>
      <c r="AS511" s="13"/>
      <c r="AT511" s="13"/>
      <c r="AU511" s="13"/>
      <c r="AV511" s="13"/>
      <c r="AW511" s="13"/>
      <c r="AX511" s="13"/>
      <c r="AY511" s="13"/>
      <c r="AZ511" s="13"/>
      <c r="BA511" s="13"/>
      <c r="BB511" s="13"/>
      <c r="BC511" s="13"/>
      <c r="BD511" s="13"/>
      <c r="BE511" s="13"/>
      <c r="BF511" s="13"/>
      <c r="BG511" s="13"/>
      <c r="BH511" s="13"/>
      <c r="BI511" s="13"/>
      <c r="BJ511" s="13"/>
      <c r="BK511" s="13"/>
    </row>
    <row r="512" spans="2:63" s="535" customFormat="1" x14ac:dyDescent="0.25">
      <c r="B512" s="1837"/>
      <c r="C512" s="1006"/>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c r="AH512" s="13"/>
      <c r="AI512" s="13"/>
      <c r="AJ512" s="13"/>
      <c r="AK512" s="13"/>
      <c r="AL512" s="13"/>
      <c r="AM512" s="13"/>
      <c r="AN512" s="13"/>
      <c r="AO512" s="13"/>
      <c r="AP512" s="13"/>
      <c r="AQ512" s="13"/>
      <c r="AR512" s="13"/>
      <c r="AS512" s="13"/>
      <c r="AT512" s="13"/>
      <c r="AU512" s="13"/>
      <c r="AV512" s="13"/>
      <c r="AW512" s="13"/>
      <c r="AX512" s="13"/>
      <c r="AY512" s="13"/>
      <c r="AZ512" s="13"/>
      <c r="BA512" s="13"/>
      <c r="BB512" s="13"/>
      <c r="BC512" s="13"/>
      <c r="BD512" s="13"/>
      <c r="BE512" s="13"/>
      <c r="BF512" s="13"/>
      <c r="BG512" s="13"/>
      <c r="BH512" s="13"/>
      <c r="BI512" s="13"/>
      <c r="BJ512" s="13"/>
      <c r="BK512" s="13"/>
    </row>
    <row r="513" spans="2:63" s="535" customFormat="1" x14ac:dyDescent="0.25">
      <c r="B513" s="1837"/>
      <c r="C513" s="1006"/>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c r="AH513" s="13"/>
      <c r="AI513" s="13"/>
      <c r="AJ513" s="13"/>
      <c r="AK513" s="13"/>
      <c r="AL513" s="13"/>
      <c r="AM513" s="13"/>
      <c r="AN513" s="13"/>
      <c r="AO513" s="13"/>
      <c r="AP513" s="13"/>
      <c r="AQ513" s="13"/>
      <c r="AR513" s="13"/>
      <c r="AS513" s="13"/>
      <c r="AT513" s="13"/>
      <c r="AU513" s="13"/>
      <c r="AV513" s="13"/>
      <c r="AW513" s="13"/>
      <c r="AX513" s="13"/>
      <c r="AY513" s="13"/>
      <c r="AZ513" s="13"/>
      <c r="BA513" s="13"/>
      <c r="BB513" s="13"/>
      <c r="BC513" s="13"/>
      <c r="BD513" s="13"/>
      <c r="BE513" s="13"/>
      <c r="BF513" s="13"/>
      <c r="BG513" s="13"/>
      <c r="BH513" s="13"/>
      <c r="BI513" s="13"/>
      <c r="BJ513" s="13"/>
      <c r="BK513" s="13"/>
    </row>
    <row r="514" spans="2:63" s="535" customFormat="1" x14ac:dyDescent="0.25">
      <c r="B514" s="1837"/>
      <c r="C514" s="1006"/>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c r="AH514" s="13"/>
      <c r="AI514" s="13"/>
      <c r="AJ514" s="13"/>
      <c r="AK514" s="13"/>
      <c r="AL514" s="13"/>
      <c r="AM514" s="13"/>
      <c r="AN514" s="13"/>
      <c r="AO514" s="13"/>
      <c r="AP514" s="13"/>
      <c r="AQ514" s="13"/>
      <c r="AR514" s="13"/>
      <c r="AS514" s="13"/>
      <c r="AT514" s="13"/>
      <c r="AU514" s="13"/>
      <c r="AV514" s="13"/>
      <c r="AW514" s="13"/>
      <c r="AX514" s="13"/>
      <c r="AY514" s="13"/>
      <c r="AZ514" s="13"/>
      <c r="BA514" s="13"/>
      <c r="BB514" s="13"/>
      <c r="BC514" s="13"/>
      <c r="BD514" s="13"/>
      <c r="BE514" s="13"/>
      <c r="BF514" s="13"/>
      <c r="BG514" s="13"/>
      <c r="BH514" s="13"/>
      <c r="BI514" s="13"/>
      <c r="BJ514" s="13"/>
      <c r="BK514" s="13"/>
    </row>
    <row r="515" spans="2:63" s="535" customFormat="1" x14ac:dyDescent="0.25">
      <c r="B515" s="1837"/>
      <c r="C515" s="1006"/>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c r="AH515" s="13"/>
      <c r="AI515" s="13"/>
      <c r="AJ515" s="13"/>
      <c r="AK515" s="13"/>
      <c r="AL515" s="13"/>
      <c r="AM515" s="13"/>
      <c r="AN515" s="13"/>
      <c r="AO515" s="13"/>
      <c r="AP515" s="13"/>
      <c r="AQ515" s="13"/>
      <c r="AR515" s="13"/>
      <c r="AS515" s="13"/>
      <c r="AT515" s="13"/>
      <c r="AU515" s="13"/>
      <c r="AV515" s="13"/>
      <c r="AW515" s="13"/>
      <c r="AX515" s="13"/>
      <c r="AY515" s="13"/>
      <c r="AZ515" s="13"/>
      <c r="BA515" s="13"/>
      <c r="BB515" s="13"/>
      <c r="BC515" s="13"/>
      <c r="BD515" s="13"/>
      <c r="BE515" s="13"/>
      <c r="BF515" s="13"/>
      <c r="BG515" s="13"/>
      <c r="BH515" s="13"/>
      <c r="BI515" s="13"/>
      <c r="BJ515" s="13"/>
      <c r="BK515" s="13"/>
    </row>
    <row r="516" spans="2:63" s="535" customFormat="1" x14ac:dyDescent="0.25">
      <c r="B516" s="1837"/>
      <c r="C516" s="1006"/>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c r="AH516" s="13"/>
      <c r="AI516" s="13"/>
      <c r="AJ516" s="13"/>
      <c r="AK516" s="13"/>
      <c r="AL516" s="13"/>
      <c r="AM516" s="13"/>
      <c r="AN516" s="13"/>
      <c r="AO516" s="13"/>
      <c r="AP516" s="13"/>
      <c r="AQ516" s="13"/>
      <c r="AR516" s="13"/>
      <c r="AS516" s="13"/>
      <c r="AT516" s="13"/>
      <c r="AU516" s="13"/>
      <c r="AV516" s="13"/>
      <c r="AW516" s="13"/>
      <c r="AX516" s="13"/>
      <c r="AY516" s="13"/>
      <c r="AZ516" s="13"/>
      <c r="BA516" s="13"/>
      <c r="BB516" s="13"/>
      <c r="BC516" s="13"/>
      <c r="BD516" s="13"/>
      <c r="BE516" s="13"/>
      <c r="BF516" s="13"/>
      <c r="BG516" s="13"/>
      <c r="BH516" s="13"/>
      <c r="BI516" s="13"/>
      <c r="BJ516" s="13"/>
      <c r="BK516" s="13"/>
    </row>
    <row r="517" spans="2:63" s="535" customFormat="1" x14ac:dyDescent="0.25">
      <c r="B517" s="1837"/>
      <c r="C517" s="1006"/>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c r="AH517" s="13"/>
      <c r="AI517" s="13"/>
      <c r="AJ517" s="13"/>
      <c r="AK517" s="13"/>
      <c r="AL517" s="13"/>
      <c r="AM517" s="13"/>
      <c r="AN517" s="13"/>
      <c r="AO517" s="13"/>
      <c r="AP517" s="13"/>
      <c r="AQ517" s="13"/>
      <c r="AR517" s="13"/>
      <c r="AS517" s="13"/>
      <c r="AT517" s="13"/>
      <c r="AU517" s="13"/>
      <c r="AV517" s="13"/>
      <c r="AW517" s="13"/>
      <c r="AX517" s="13"/>
      <c r="AY517" s="13"/>
      <c r="AZ517" s="13"/>
      <c r="BA517" s="13"/>
      <c r="BB517" s="13"/>
      <c r="BC517" s="13"/>
      <c r="BD517" s="13"/>
      <c r="BE517" s="13"/>
      <c r="BF517" s="13"/>
      <c r="BG517" s="13"/>
      <c r="BH517" s="13"/>
      <c r="BI517" s="13"/>
      <c r="BJ517" s="13"/>
      <c r="BK517" s="13"/>
    </row>
    <row r="518" spans="2:63" s="535" customFormat="1" x14ac:dyDescent="0.25">
      <c r="B518" s="1837"/>
      <c r="C518" s="1006"/>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c r="AH518" s="13"/>
      <c r="AI518" s="13"/>
      <c r="AJ518" s="13"/>
      <c r="AK518" s="13"/>
      <c r="AL518" s="13"/>
      <c r="AM518" s="13"/>
      <c r="AN518" s="13"/>
      <c r="AO518" s="13"/>
      <c r="AP518" s="13"/>
      <c r="AQ518" s="13"/>
      <c r="AR518" s="13"/>
      <c r="AS518" s="13"/>
      <c r="AT518" s="13"/>
      <c r="AU518" s="13"/>
      <c r="AV518" s="13"/>
      <c r="AW518" s="13"/>
      <c r="AX518" s="13"/>
      <c r="AY518" s="13"/>
      <c r="AZ518" s="13"/>
      <c r="BA518" s="13"/>
      <c r="BB518" s="13"/>
      <c r="BC518" s="13"/>
      <c r="BD518" s="13"/>
      <c r="BE518" s="13"/>
      <c r="BF518" s="13"/>
      <c r="BG518" s="13"/>
      <c r="BH518" s="13"/>
      <c r="BI518" s="13"/>
      <c r="BJ518" s="13"/>
      <c r="BK518" s="13"/>
    </row>
    <row r="519" spans="2:63" s="535" customFormat="1" x14ac:dyDescent="0.25">
      <c r="B519" s="1837"/>
      <c r="C519" s="1006"/>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c r="AH519" s="13"/>
      <c r="AI519" s="13"/>
      <c r="AJ519" s="13"/>
      <c r="AK519" s="13"/>
      <c r="AL519" s="13"/>
      <c r="AM519" s="13"/>
      <c r="AN519" s="13"/>
      <c r="AO519" s="13"/>
      <c r="AP519" s="13"/>
      <c r="AQ519" s="13"/>
      <c r="AR519" s="13"/>
      <c r="AS519" s="13"/>
      <c r="AT519" s="13"/>
      <c r="AU519" s="13"/>
      <c r="AV519" s="13"/>
      <c r="AW519" s="13"/>
      <c r="AX519" s="13"/>
      <c r="AY519" s="13"/>
      <c r="AZ519" s="13"/>
      <c r="BA519" s="13"/>
      <c r="BB519" s="13"/>
      <c r="BC519" s="13"/>
      <c r="BD519" s="13"/>
      <c r="BE519" s="13"/>
      <c r="BF519" s="13"/>
      <c r="BG519" s="13"/>
      <c r="BH519" s="13"/>
      <c r="BI519" s="13"/>
      <c r="BJ519" s="13"/>
      <c r="BK519" s="13"/>
    </row>
    <row r="520" spans="2:63" s="535" customFormat="1" x14ac:dyDescent="0.25">
      <c r="B520" s="1837"/>
      <c r="C520" s="1006"/>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c r="AH520" s="13"/>
      <c r="AI520" s="13"/>
      <c r="AJ520" s="13"/>
      <c r="AK520" s="13"/>
      <c r="AL520" s="13"/>
      <c r="AM520" s="13"/>
      <c r="AN520" s="13"/>
      <c r="AO520" s="13"/>
      <c r="AP520" s="13"/>
      <c r="AQ520" s="13"/>
      <c r="AR520" s="13"/>
      <c r="AS520" s="13"/>
      <c r="AT520" s="13"/>
      <c r="AU520" s="13"/>
      <c r="AV520" s="13"/>
      <c r="AW520" s="13"/>
      <c r="AX520" s="13"/>
      <c r="AY520" s="13"/>
      <c r="AZ520" s="13"/>
      <c r="BA520" s="13"/>
      <c r="BB520" s="13"/>
      <c r="BC520" s="13"/>
      <c r="BD520" s="13"/>
      <c r="BE520" s="13"/>
      <c r="BF520" s="13"/>
      <c r="BG520" s="13"/>
      <c r="BH520" s="13"/>
      <c r="BI520" s="13"/>
      <c r="BJ520" s="13"/>
      <c r="BK520" s="13"/>
    </row>
    <row r="521" spans="2:63" s="535" customFormat="1" x14ac:dyDescent="0.25">
      <c r="B521" s="1837"/>
      <c r="C521" s="1006"/>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c r="AH521" s="13"/>
      <c r="AI521" s="13"/>
      <c r="AJ521" s="13"/>
      <c r="AK521" s="13"/>
      <c r="AL521" s="13"/>
      <c r="AM521" s="13"/>
      <c r="AN521" s="13"/>
      <c r="AO521" s="13"/>
      <c r="AP521" s="13"/>
      <c r="AQ521" s="13"/>
      <c r="AR521" s="13"/>
      <c r="AS521" s="13"/>
      <c r="AT521" s="13"/>
      <c r="AU521" s="13"/>
      <c r="AV521" s="13"/>
      <c r="AW521" s="13"/>
      <c r="AX521" s="13"/>
      <c r="AY521" s="13"/>
      <c r="AZ521" s="13"/>
      <c r="BA521" s="13"/>
      <c r="BB521" s="13"/>
      <c r="BC521" s="13"/>
      <c r="BD521" s="13"/>
      <c r="BE521" s="13"/>
      <c r="BF521" s="13"/>
      <c r="BG521" s="13"/>
      <c r="BH521" s="13"/>
      <c r="BI521" s="13"/>
      <c r="BJ521" s="13"/>
      <c r="BK521" s="13"/>
    </row>
    <row r="522" spans="2:63" s="535" customFormat="1" x14ac:dyDescent="0.25">
      <c r="B522" s="1837"/>
      <c r="C522" s="1006"/>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c r="AH522" s="13"/>
      <c r="AI522" s="13"/>
      <c r="AJ522" s="13"/>
      <c r="AK522" s="13"/>
      <c r="AL522" s="13"/>
      <c r="AM522" s="13"/>
      <c r="AN522" s="13"/>
      <c r="AO522" s="13"/>
      <c r="AP522" s="13"/>
      <c r="AQ522" s="13"/>
      <c r="AR522" s="13"/>
      <c r="AS522" s="13"/>
      <c r="AT522" s="13"/>
      <c r="AU522" s="13"/>
      <c r="AV522" s="13"/>
      <c r="AW522" s="13"/>
      <c r="AX522" s="13"/>
      <c r="AY522" s="13"/>
      <c r="AZ522" s="13"/>
      <c r="BA522" s="13"/>
      <c r="BB522" s="13"/>
      <c r="BC522" s="13"/>
      <c r="BD522" s="13"/>
      <c r="BE522" s="13"/>
      <c r="BF522" s="13"/>
      <c r="BG522" s="13"/>
      <c r="BH522" s="13"/>
      <c r="BI522" s="13"/>
      <c r="BJ522" s="13"/>
      <c r="BK522" s="13"/>
    </row>
    <row r="523" spans="2:63" s="535" customFormat="1" x14ac:dyDescent="0.25">
      <c r="B523" s="1837"/>
      <c r="C523" s="1006"/>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c r="AH523" s="13"/>
      <c r="AI523" s="13"/>
      <c r="AJ523" s="13"/>
      <c r="AK523" s="13"/>
      <c r="AL523" s="13"/>
      <c r="AM523" s="13"/>
      <c r="AN523" s="13"/>
      <c r="AO523" s="13"/>
      <c r="AP523" s="13"/>
      <c r="AQ523" s="13"/>
      <c r="AR523" s="13"/>
      <c r="AS523" s="13"/>
      <c r="AT523" s="13"/>
      <c r="AU523" s="13"/>
      <c r="AV523" s="13"/>
      <c r="AW523" s="13"/>
      <c r="AX523" s="13"/>
      <c r="AY523" s="13"/>
      <c r="AZ523" s="13"/>
      <c r="BA523" s="13"/>
      <c r="BB523" s="13"/>
      <c r="BC523" s="13"/>
      <c r="BD523" s="13"/>
      <c r="BE523" s="13"/>
      <c r="BF523" s="13"/>
      <c r="BG523" s="13"/>
      <c r="BH523" s="13"/>
      <c r="BI523" s="13"/>
      <c r="BJ523" s="13"/>
      <c r="BK523" s="13"/>
    </row>
    <row r="524" spans="2:63" s="535" customFormat="1" x14ac:dyDescent="0.25">
      <c r="B524" s="1837"/>
      <c r="C524" s="1006"/>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c r="AH524" s="13"/>
      <c r="AI524" s="13"/>
      <c r="AJ524" s="13"/>
      <c r="AK524" s="13"/>
      <c r="AL524" s="13"/>
      <c r="AM524" s="13"/>
      <c r="AN524" s="13"/>
      <c r="AO524" s="13"/>
      <c r="AP524" s="13"/>
      <c r="AQ524" s="13"/>
      <c r="AR524" s="13"/>
      <c r="AS524" s="13"/>
      <c r="AT524" s="13"/>
      <c r="AU524" s="13"/>
      <c r="AV524" s="13"/>
      <c r="AW524" s="13"/>
      <c r="AX524" s="13"/>
      <c r="AY524" s="13"/>
      <c r="AZ524" s="13"/>
      <c r="BA524" s="13"/>
      <c r="BB524" s="13"/>
      <c r="BC524" s="13"/>
      <c r="BD524" s="13"/>
      <c r="BE524" s="13"/>
      <c r="BF524" s="13"/>
      <c r="BG524" s="13"/>
      <c r="BH524" s="13"/>
      <c r="BI524" s="13"/>
      <c r="BJ524" s="13"/>
      <c r="BK524" s="13"/>
    </row>
    <row r="525" spans="2:63" s="535" customFormat="1" x14ac:dyDescent="0.25">
      <c r="B525" s="1837"/>
      <c r="C525" s="1006"/>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c r="AH525" s="13"/>
      <c r="AI525" s="13"/>
      <c r="AJ525" s="13"/>
      <c r="AK525" s="13"/>
      <c r="AL525" s="13"/>
      <c r="AM525" s="13"/>
      <c r="AN525" s="13"/>
      <c r="AO525" s="13"/>
      <c r="AP525" s="13"/>
      <c r="AQ525" s="13"/>
      <c r="AR525" s="13"/>
      <c r="AS525" s="13"/>
      <c r="AT525" s="13"/>
      <c r="AU525" s="13"/>
      <c r="AV525" s="13"/>
      <c r="AW525" s="13"/>
      <c r="AX525" s="13"/>
      <c r="AY525" s="13"/>
      <c r="AZ525" s="13"/>
      <c r="BA525" s="13"/>
      <c r="BB525" s="13"/>
      <c r="BC525" s="13"/>
      <c r="BD525" s="13"/>
      <c r="BE525" s="13"/>
      <c r="BF525" s="13"/>
      <c r="BG525" s="13"/>
      <c r="BH525" s="13"/>
      <c r="BI525" s="13"/>
      <c r="BJ525" s="13"/>
      <c r="BK525" s="13"/>
    </row>
    <row r="526" spans="2:63" s="535" customFormat="1" x14ac:dyDescent="0.25">
      <c r="B526" s="1837"/>
      <c r="C526" s="1006"/>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c r="AH526" s="13"/>
      <c r="AI526" s="13"/>
      <c r="AJ526" s="13"/>
      <c r="AK526" s="13"/>
      <c r="AL526" s="13"/>
      <c r="AM526" s="13"/>
      <c r="AN526" s="13"/>
      <c r="AO526" s="13"/>
      <c r="AP526" s="13"/>
      <c r="AQ526" s="13"/>
      <c r="AR526" s="13"/>
      <c r="AS526" s="13"/>
      <c r="AT526" s="13"/>
      <c r="AU526" s="13"/>
      <c r="AV526" s="13"/>
      <c r="AW526" s="13"/>
      <c r="AX526" s="13"/>
      <c r="AY526" s="13"/>
      <c r="AZ526" s="13"/>
      <c r="BA526" s="13"/>
      <c r="BB526" s="13"/>
      <c r="BC526" s="13"/>
      <c r="BD526" s="13"/>
      <c r="BE526" s="13"/>
      <c r="BF526" s="13"/>
      <c r="BG526" s="13"/>
      <c r="BH526" s="13"/>
      <c r="BI526" s="13"/>
      <c r="BJ526" s="13"/>
      <c r="BK526" s="13"/>
    </row>
    <row r="527" spans="2:63" s="535" customFormat="1" x14ac:dyDescent="0.25">
      <c r="B527" s="1837"/>
      <c r="C527" s="1006"/>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c r="AH527" s="13"/>
      <c r="AI527" s="13"/>
      <c r="AJ527" s="13"/>
      <c r="AK527" s="13"/>
      <c r="AL527" s="13"/>
      <c r="AM527" s="13"/>
      <c r="AN527" s="13"/>
      <c r="AO527" s="13"/>
      <c r="AP527" s="13"/>
      <c r="AQ527" s="13"/>
      <c r="AR527" s="13"/>
      <c r="AS527" s="13"/>
      <c r="AT527" s="13"/>
      <c r="AU527" s="13"/>
      <c r="AV527" s="13"/>
      <c r="AW527" s="13"/>
      <c r="AX527" s="13"/>
      <c r="AY527" s="13"/>
      <c r="AZ527" s="13"/>
      <c r="BA527" s="13"/>
      <c r="BB527" s="13"/>
      <c r="BC527" s="13"/>
      <c r="BD527" s="13"/>
      <c r="BE527" s="13"/>
      <c r="BF527" s="13"/>
      <c r="BG527" s="13"/>
      <c r="BH527" s="13"/>
      <c r="BI527" s="13"/>
      <c r="BJ527" s="13"/>
      <c r="BK527" s="13"/>
    </row>
    <row r="528" spans="2:63" s="535" customFormat="1" x14ac:dyDescent="0.25">
      <c r="B528" s="1837"/>
      <c r="C528" s="1006"/>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c r="AH528" s="13"/>
      <c r="AI528" s="13"/>
      <c r="AJ528" s="13"/>
      <c r="AK528" s="13"/>
      <c r="AL528" s="13"/>
      <c r="AM528" s="13"/>
      <c r="AN528" s="13"/>
      <c r="AO528" s="13"/>
      <c r="AP528" s="13"/>
      <c r="AQ528" s="13"/>
      <c r="AR528" s="13"/>
      <c r="AS528" s="13"/>
      <c r="AT528" s="13"/>
      <c r="AU528" s="13"/>
      <c r="AV528" s="13"/>
      <c r="AW528" s="13"/>
      <c r="AX528" s="13"/>
      <c r="AY528" s="13"/>
      <c r="AZ528" s="13"/>
      <c r="BA528" s="13"/>
      <c r="BB528" s="13"/>
      <c r="BC528" s="13"/>
      <c r="BD528" s="13"/>
      <c r="BE528" s="13"/>
      <c r="BF528" s="13"/>
      <c r="BG528" s="13"/>
      <c r="BH528" s="13"/>
      <c r="BI528" s="13"/>
      <c r="BJ528" s="13"/>
      <c r="BK528" s="13"/>
    </row>
    <row r="529" spans="2:63" s="535" customFormat="1" x14ac:dyDescent="0.25">
      <c r="B529" s="1837"/>
      <c r="C529" s="1006"/>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c r="AH529" s="13"/>
      <c r="AI529" s="13"/>
      <c r="AJ529" s="13"/>
      <c r="AK529" s="13"/>
      <c r="AL529" s="13"/>
      <c r="AM529" s="13"/>
      <c r="AN529" s="13"/>
      <c r="AO529" s="13"/>
      <c r="AP529" s="13"/>
      <c r="AQ529" s="13"/>
      <c r="AR529" s="13"/>
      <c r="AS529" s="13"/>
      <c r="AT529" s="13"/>
      <c r="AU529" s="13"/>
      <c r="AV529" s="13"/>
      <c r="AW529" s="13"/>
      <c r="AX529" s="13"/>
      <c r="AY529" s="13"/>
      <c r="AZ529" s="13"/>
      <c r="BA529" s="13"/>
      <c r="BB529" s="13"/>
      <c r="BC529" s="13"/>
      <c r="BD529" s="13"/>
      <c r="BE529" s="13"/>
      <c r="BF529" s="13"/>
      <c r="BG529" s="13"/>
      <c r="BH529" s="13"/>
      <c r="BI529" s="13"/>
      <c r="BJ529" s="13"/>
      <c r="BK529" s="13"/>
    </row>
    <row r="530" spans="2:63" s="535" customFormat="1" x14ac:dyDescent="0.25">
      <c r="B530" s="1837"/>
      <c r="C530" s="1006"/>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c r="AH530" s="13"/>
      <c r="AI530" s="13"/>
      <c r="AJ530" s="13"/>
      <c r="AK530" s="13"/>
      <c r="AL530" s="13"/>
      <c r="AM530" s="13"/>
      <c r="AN530" s="13"/>
      <c r="AO530" s="13"/>
      <c r="AP530" s="13"/>
      <c r="AQ530" s="13"/>
      <c r="AR530" s="13"/>
      <c r="AS530" s="13"/>
      <c r="AT530" s="13"/>
      <c r="AU530" s="13"/>
      <c r="AV530" s="13"/>
      <c r="AW530" s="13"/>
      <c r="AX530" s="13"/>
      <c r="AY530" s="13"/>
      <c r="AZ530" s="13"/>
      <c r="BA530" s="13"/>
      <c r="BB530" s="13"/>
      <c r="BC530" s="13"/>
      <c r="BD530" s="13"/>
      <c r="BE530" s="13"/>
      <c r="BF530" s="13"/>
      <c r="BG530" s="13"/>
      <c r="BH530" s="13"/>
      <c r="BI530" s="13"/>
      <c r="BJ530" s="13"/>
      <c r="BK530" s="13"/>
    </row>
    <row r="531" spans="2:63" s="535" customFormat="1" x14ac:dyDescent="0.25">
      <c r="B531" s="1837"/>
      <c r="C531" s="1006"/>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c r="AH531" s="13"/>
      <c r="AI531" s="13"/>
      <c r="AJ531" s="13"/>
      <c r="AK531" s="13"/>
      <c r="AL531" s="13"/>
      <c r="AM531" s="13"/>
      <c r="AN531" s="13"/>
      <c r="AO531" s="13"/>
      <c r="AP531" s="13"/>
      <c r="AQ531" s="13"/>
      <c r="AR531" s="13"/>
      <c r="AS531" s="13"/>
      <c r="AT531" s="13"/>
      <c r="AU531" s="13"/>
      <c r="AV531" s="13"/>
      <c r="AW531" s="13"/>
      <c r="AX531" s="13"/>
      <c r="AY531" s="13"/>
      <c r="AZ531" s="13"/>
      <c r="BA531" s="13"/>
      <c r="BB531" s="13"/>
      <c r="BC531" s="13"/>
      <c r="BD531" s="13"/>
      <c r="BE531" s="13"/>
      <c r="BF531" s="13"/>
      <c r="BG531" s="13"/>
      <c r="BH531" s="13"/>
      <c r="BI531" s="13"/>
      <c r="BJ531" s="13"/>
      <c r="BK531" s="13"/>
    </row>
    <row r="532" spans="2:63" s="535" customFormat="1" x14ac:dyDescent="0.25">
      <c r="B532" s="1837"/>
      <c r="C532" s="1006"/>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c r="AH532" s="13"/>
      <c r="AI532" s="13"/>
      <c r="AJ532" s="13"/>
      <c r="AK532" s="13"/>
      <c r="AL532" s="13"/>
      <c r="AM532" s="13"/>
      <c r="AN532" s="13"/>
      <c r="AO532" s="13"/>
      <c r="AP532" s="13"/>
      <c r="AQ532" s="13"/>
      <c r="AR532" s="13"/>
      <c r="AS532" s="13"/>
      <c r="AT532" s="13"/>
      <c r="AU532" s="13"/>
      <c r="AV532" s="13"/>
      <c r="AW532" s="13"/>
      <c r="AX532" s="13"/>
      <c r="AY532" s="13"/>
      <c r="AZ532" s="13"/>
      <c r="BA532" s="13"/>
      <c r="BB532" s="13"/>
      <c r="BC532" s="13"/>
      <c r="BD532" s="13"/>
      <c r="BE532" s="13"/>
      <c r="BF532" s="13"/>
      <c r="BG532" s="13"/>
      <c r="BH532" s="13"/>
      <c r="BI532" s="13"/>
      <c r="BJ532" s="13"/>
      <c r="BK532" s="13"/>
    </row>
    <row r="533" spans="2:63" s="535" customFormat="1" x14ac:dyDescent="0.25">
      <c r="B533" s="1837"/>
      <c r="C533" s="1006"/>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c r="AH533" s="13"/>
      <c r="AI533" s="13"/>
      <c r="AJ533" s="13"/>
      <c r="AK533" s="13"/>
      <c r="AL533" s="13"/>
      <c r="AM533" s="13"/>
      <c r="AN533" s="13"/>
      <c r="AO533" s="13"/>
      <c r="AP533" s="13"/>
      <c r="AQ533" s="13"/>
      <c r="AR533" s="13"/>
      <c r="AS533" s="13"/>
      <c r="AT533" s="13"/>
      <c r="AU533" s="13"/>
      <c r="AV533" s="13"/>
      <c r="AW533" s="13"/>
      <c r="AX533" s="13"/>
      <c r="AY533" s="13"/>
      <c r="AZ533" s="13"/>
      <c r="BA533" s="13"/>
      <c r="BB533" s="13"/>
      <c r="BC533" s="13"/>
      <c r="BD533" s="13"/>
      <c r="BE533" s="13"/>
      <c r="BF533" s="13"/>
      <c r="BG533" s="13"/>
      <c r="BH533" s="13"/>
      <c r="BI533" s="13"/>
      <c r="BJ533" s="13"/>
      <c r="BK533" s="13"/>
    </row>
    <row r="534" spans="2:63" s="535" customFormat="1" x14ac:dyDescent="0.25">
      <c r="B534" s="1837"/>
      <c r="C534" s="1006"/>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c r="AH534" s="13"/>
      <c r="AI534" s="13"/>
      <c r="AJ534" s="13"/>
      <c r="AK534" s="13"/>
      <c r="AL534" s="13"/>
      <c r="AM534" s="13"/>
      <c r="AN534" s="13"/>
      <c r="AO534" s="13"/>
      <c r="AP534" s="13"/>
      <c r="AQ534" s="13"/>
      <c r="AR534" s="13"/>
      <c r="AS534" s="13"/>
      <c r="AT534" s="13"/>
      <c r="AU534" s="13"/>
      <c r="AV534" s="13"/>
      <c r="AW534" s="13"/>
      <c r="AX534" s="13"/>
      <c r="AY534" s="13"/>
      <c r="AZ534" s="13"/>
      <c r="BA534" s="13"/>
      <c r="BB534" s="13"/>
      <c r="BC534" s="13"/>
      <c r="BD534" s="13"/>
      <c r="BE534" s="13"/>
      <c r="BF534" s="13"/>
      <c r="BG534" s="13"/>
      <c r="BH534" s="13"/>
      <c r="BI534" s="13"/>
      <c r="BJ534" s="13"/>
      <c r="BK534" s="13"/>
    </row>
    <row r="535" spans="2:63" s="535" customFormat="1" x14ac:dyDescent="0.25">
      <c r="B535" s="1837"/>
      <c r="C535" s="1006"/>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c r="AH535" s="13"/>
      <c r="AI535" s="13"/>
      <c r="AJ535" s="13"/>
      <c r="AK535" s="13"/>
      <c r="AL535" s="13"/>
      <c r="AM535" s="13"/>
      <c r="AN535" s="13"/>
      <c r="AO535" s="13"/>
      <c r="AP535" s="13"/>
      <c r="AQ535" s="13"/>
      <c r="AR535" s="13"/>
      <c r="AS535" s="13"/>
      <c r="AT535" s="13"/>
      <c r="AU535" s="13"/>
      <c r="AV535" s="13"/>
      <c r="AW535" s="13"/>
      <c r="AX535" s="13"/>
      <c r="AY535" s="13"/>
      <c r="AZ535" s="13"/>
      <c r="BA535" s="13"/>
      <c r="BB535" s="13"/>
      <c r="BC535" s="13"/>
      <c r="BD535" s="13"/>
      <c r="BE535" s="13"/>
      <c r="BF535" s="13"/>
      <c r="BG535" s="13"/>
      <c r="BH535" s="13"/>
      <c r="BI535" s="13"/>
      <c r="BJ535" s="13"/>
      <c r="BK535" s="13"/>
    </row>
    <row r="536" spans="2:63" s="535" customFormat="1" x14ac:dyDescent="0.25">
      <c r="B536" s="1837"/>
      <c r="C536" s="1006"/>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c r="AH536" s="13"/>
      <c r="AI536" s="13"/>
      <c r="AJ536" s="13"/>
      <c r="AK536" s="13"/>
      <c r="AL536" s="13"/>
      <c r="AM536" s="13"/>
      <c r="AN536" s="13"/>
      <c r="AO536" s="13"/>
      <c r="AP536" s="13"/>
      <c r="AQ536" s="13"/>
      <c r="AR536" s="13"/>
      <c r="AS536" s="13"/>
      <c r="AT536" s="13"/>
      <c r="AU536" s="13"/>
      <c r="AV536" s="13"/>
      <c r="AW536" s="13"/>
      <c r="AX536" s="13"/>
      <c r="AY536" s="13"/>
      <c r="AZ536" s="13"/>
      <c r="BA536" s="13"/>
      <c r="BB536" s="13"/>
      <c r="BC536" s="13"/>
      <c r="BD536" s="13"/>
      <c r="BE536" s="13"/>
      <c r="BF536" s="13"/>
      <c r="BG536" s="13"/>
      <c r="BH536" s="13"/>
      <c r="BI536" s="13"/>
      <c r="BJ536" s="13"/>
      <c r="BK536" s="13"/>
    </row>
    <row r="537" spans="2:63" s="535" customFormat="1" x14ac:dyDescent="0.25">
      <c r="B537" s="1837"/>
      <c r="C537" s="1006"/>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c r="AH537" s="13"/>
      <c r="AI537" s="13"/>
      <c r="AJ537" s="13"/>
      <c r="AK537" s="13"/>
      <c r="AL537" s="13"/>
      <c r="AM537" s="13"/>
      <c r="AN537" s="13"/>
      <c r="AO537" s="13"/>
      <c r="AP537" s="13"/>
      <c r="AQ537" s="13"/>
      <c r="AR537" s="13"/>
      <c r="AS537" s="13"/>
      <c r="AT537" s="13"/>
      <c r="AU537" s="13"/>
      <c r="AV537" s="13"/>
      <c r="AW537" s="13"/>
      <c r="AX537" s="13"/>
      <c r="AY537" s="13"/>
      <c r="AZ537" s="13"/>
      <c r="BA537" s="13"/>
      <c r="BB537" s="13"/>
      <c r="BC537" s="13"/>
      <c r="BD537" s="13"/>
      <c r="BE537" s="13"/>
      <c r="BF537" s="13"/>
      <c r="BG537" s="13"/>
      <c r="BH537" s="13"/>
      <c r="BI537" s="13"/>
      <c r="BJ537" s="13"/>
      <c r="BK537" s="13"/>
    </row>
    <row r="538" spans="2:63" s="535" customFormat="1" x14ac:dyDescent="0.25">
      <c r="B538" s="1837"/>
      <c r="C538" s="1006"/>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c r="AH538" s="13"/>
      <c r="AI538" s="13"/>
      <c r="AJ538" s="13"/>
      <c r="AK538" s="13"/>
      <c r="AL538" s="13"/>
      <c r="AM538" s="13"/>
      <c r="AN538" s="13"/>
      <c r="AO538" s="13"/>
      <c r="AP538" s="13"/>
      <c r="AQ538" s="13"/>
      <c r="AR538" s="13"/>
      <c r="AS538" s="13"/>
      <c r="AT538" s="13"/>
      <c r="AU538" s="13"/>
      <c r="AV538" s="13"/>
      <c r="AW538" s="13"/>
      <c r="AX538" s="13"/>
      <c r="AY538" s="13"/>
      <c r="AZ538" s="13"/>
      <c r="BA538" s="13"/>
      <c r="BB538" s="13"/>
      <c r="BC538" s="13"/>
      <c r="BD538" s="13"/>
      <c r="BE538" s="13"/>
      <c r="BF538" s="13"/>
      <c r="BG538" s="13"/>
      <c r="BH538" s="13"/>
      <c r="BI538" s="13"/>
      <c r="BJ538" s="13"/>
      <c r="BK538" s="13"/>
    </row>
    <row r="539" spans="2:63" s="535" customFormat="1" x14ac:dyDescent="0.25">
      <c r="B539" s="1837"/>
      <c r="C539" s="1006"/>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c r="AH539" s="13"/>
      <c r="AI539" s="13"/>
      <c r="AJ539" s="13"/>
      <c r="AK539" s="13"/>
      <c r="AL539" s="13"/>
      <c r="AM539" s="13"/>
      <c r="AN539" s="13"/>
      <c r="AO539" s="13"/>
      <c r="AP539" s="13"/>
      <c r="AQ539" s="13"/>
      <c r="AR539" s="13"/>
      <c r="AS539" s="13"/>
      <c r="AT539" s="13"/>
      <c r="AU539" s="13"/>
      <c r="AV539" s="13"/>
      <c r="AW539" s="13"/>
      <c r="AX539" s="13"/>
      <c r="AY539" s="13"/>
      <c r="AZ539" s="13"/>
      <c r="BA539" s="13"/>
      <c r="BB539" s="13"/>
      <c r="BC539" s="13"/>
      <c r="BD539" s="13"/>
      <c r="BE539" s="13"/>
      <c r="BF539" s="13"/>
      <c r="BG539" s="13"/>
      <c r="BH539" s="13"/>
      <c r="BI539" s="13"/>
      <c r="BJ539" s="13"/>
      <c r="BK539" s="13"/>
    </row>
    <row r="540" spans="2:63" s="535" customFormat="1" x14ac:dyDescent="0.25">
      <c r="B540" s="1837"/>
      <c r="C540" s="1006"/>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c r="AH540" s="13"/>
      <c r="AI540" s="13"/>
      <c r="AJ540" s="13"/>
      <c r="AK540" s="13"/>
      <c r="AL540" s="13"/>
      <c r="AM540" s="13"/>
      <c r="AN540" s="13"/>
      <c r="AO540" s="13"/>
      <c r="AP540" s="13"/>
      <c r="AQ540" s="13"/>
      <c r="AR540" s="13"/>
      <c r="AS540" s="13"/>
      <c r="AT540" s="13"/>
      <c r="AU540" s="13"/>
      <c r="AV540" s="13"/>
      <c r="AW540" s="13"/>
      <c r="AX540" s="13"/>
      <c r="AY540" s="13"/>
      <c r="AZ540" s="13"/>
      <c r="BA540" s="13"/>
      <c r="BB540" s="13"/>
      <c r="BC540" s="13"/>
      <c r="BD540" s="13"/>
      <c r="BE540" s="13"/>
      <c r="BF540" s="13"/>
      <c r="BG540" s="13"/>
      <c r="BH540" s="13"/>
      <c r="BI540" s="13"/>
      <c r="BJ540" s="13"/>
      <c r="BK540" s="13"/>
    </row>
    <row r="541" spans="2:63" s="535" customFormat="1" x14ac:dyDescent="0.25">
      <c r="B541" s="1837"/>
      <c r="C541" s="1006"/>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c r="AH541" s="13"/>
      <c r="AI541" s="13"/>
      <c r="AJ541" s="13"/>
      <c r="AK541" s="13"/>
      <c r="AL541" s="13"/>
      <c r="AM541" s="13"/>
      <c r="AN541" s="13"/>
      <c r="AO541" s="13"/>
      <c r="AP541" s="13"/>
      <c r="AQ541" s="13"/>
      <c r="AR541" s="13"/>
      <c r="AS541" s="13"/>
      <c r="AT541" s="13"/>
      <c r="AU541" s="13"/>
      <c r="AV541" s="13"/>
      <c r="AW541" s="13"/>
      <c r="AX541" s="13"/>
      <c r="AY541" s="13"/>
      <c r="AZ541" s="13"/>
      <c r="BA541" s="13"/>
      <c r="BB541" s="13"/>
      <c r="BC541" s="13"/>
      <c r="BD541" s="13"/>
      <c r="BE541" s="13"/>
      <c r="BF541" s="13"/>
      <c r="BG541" s="13"/>
      <c r="BH541" s="13"/>
      <c r="BI541" s="13"/>
      <c r="BJ541" s="13"/>
      <c r="BK541" s="13"/>
    </row>
    <row r="542" spans="2:63" s="535" customFormat="1" x14ac:dyDescent="0.25">
      <c r="B542" s="1837"/>
      <c r="C542" s="1006"/>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c r="AH542" s="13"/>
      <c r="AI542" s="13"/>
      <c r="AJ542" s="13"/>
      <c r="AK542" s="13"/>
      <c r="AL542" s="13"/>
      <c r="AM542" s="13"/>
      <c r="AN542" s="13"/>
      <c r="AO542" s="13"/>
      <c r="AP542" s="13"/>
      <c r="AQ542" s="13"/>
      <c r="AR542" s="13"/>
      <c r="AS542" s="13"/>
      <c r="AT542" s="13"/>
      <c r="AU542" s="13"/>
      <c r="AV542" s="13"/>
      <c r="AW542" s="13"/>
      <c r="AX542" s="13"/>
      <c r="AY542" s="13"/>
      <c r="AZ542" s="13"/>
      <c r="BA542" s="13"/>
      <c r="BB542" s="13"/>
      <c r="BC542" s="13"/>
      <c r="BD542" s="13"/>
      <c r="BE542" s="13"/>
      <c r="BF542" s="13"/>
      <c r="BG542" s="13"/>
      <c r="BH542" s="13"/>
      <c r="BI542" s="13"/>
      <c r="BJ542" s="13"/>
      <c r="BK542" s="13"/>
    </row>
    <row r="543" spans="2:63" s="535" customFormat="1" x14ac:dyDescent="0.25">
      <c r="B543" s="1837"/>
      <c r="C543" s="1006"/>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c r="AH543" s="13"/>
      <c r="AI543" s="13"/>
      <c r="AJ543" s="13"/>
      <c r="AK543" s="13"/>
      <c r="AL543" s="13"/>
      <c r="AM543" s="13"/>
      <c r="AN543" s="13"/>
      <c r="AO543" s="13"/>
      <c r="AP543" s="13"/>
      <c r="AQ543" s="13"/>
      <c r="AR543" s="13"/>
      <c r="AS543" s="13"/>
      <c r="AT543" s="13"/>
      <c r="AU543" s="13"/>
      <c r="AV543" s="13"/>
      <c r="AW543" s="13"/>
      <c r="AX543" s="13"/>
      <c r="AY543" s="13"/>
      <c r="AZ543" s="13"/>
      <c r="BA543" s="13"/>
      <c r="BB543" s="13"/>
      <c r="BC543" s="13"/>
      <c r="BD543" s="13"/>
      <c r="BE543" s="13"/>
      <c r="BF543" s="13"/>
      <c r="BG543" s="13"/>
      <c r="BH543" s="13"/>
      <c r="BI543" s="13"/>
      <c r="BJ543" s="13"/>
      <c r="BK543" s="13"/>
    </row>
    <row r="544" spans="2:63" s="535" customFormat="1" x14ac:dyDescent="0.25">
      <c r="B544" s="1837"/>
      <c r="C544" s="1006"/>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c r="AH544" s="13"/>
      <c r="AI544" s="13"/>
      <c r="AJ544" s="13"/>
      <c r="AK544" s="13"/>
      <c r="AL544" s="13"/>
      <c r="AM544" s="13"/>
      <c r="AN544" s="13"/>
      <c r="AO544" s="13"/>
      <c r="AP544" s="13"/>
      <c r="AQ544" s="13"/>
      <c r="AR544" s="13"/>
      <c r="AS544" s="13"/>
      <c r="AT544" s="13"/>
      <c r="AU544" s="13"/>
      <c r="AV544" s="13"/>
      <c r="AW544" s="13"/>
      <c r="AX544" s="13"/>
      <c r="AY544" s="13"/>
      <c r="AZ544" s="13"/>
      <c r="BA544" s="13"/>
      <c r="BB544" s="13"/>
      <c r="BC544" s="13"/>
      <c r="BD544" s="13"/>
      <c r="BE544" s="13"/>
      <c r="BF544" s="13"/>
      <c r="BG544" s="13"/>
      <c r="BH544" s="13"/>
      <c r="BI544" s="13"/>
      <c r="BJ544" s="13"/>
      <c r="BK544" s="13"/>
    </row>
    <row r="545" spans="2:63" s="535" customFormat="1" x14ac:dyDescent="0.25">
      <c r="B545" s="1837"/>
      <c r="C545" s="1006"/>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c r="AH545" s="13"/>
      <c r="AI545" s="13"/>
      <c r="AJ545" s="13"/>
      <c r="AK545" s="13"/>
      <c r="AL545" s="13"/>
      <c r="AM545" s="13"/>
      <c r="AN545" s="13"/>
      <c r="AO545" s="13"/>
      <c r="AP545" s="13"/>
      <c r="AQ545" s="13"/>
      <c r="AR545" s="13"/>
      <c r="AS545" s="13"/>
      <c r="AT545" s="13"/>
      <c r="AU545" s="13"/>
      <c r="AV545" s="13"/>
      <c r="AW545" s="13"/>
      <c r="AX545" s="13"/>
      <c r="AY545" s="13"/>
      <c r="AZ545" s="13"/>
      <c r="BA545" s="13"/>
      <c r="BB545" s="13"/>
      <c r="BC545" s="13"/>
      <c r="BD545" s="13"/>
      <c r="BE545" s="13"/>
      <c r="BF545" s="13"/>
      <c r="BG545" s="13"/>
      <c r="BH545" s="13"/>
      <c r="BI545" s="13"/>
      <c r="BJ545" s="13"/>
      <c r="BK545" s="13"/>
    </row>
    <row r="546" spans="2:63" s="535" customFormat="1" x14ac:dyDescent="0.25">
      <c r="B546" s="1837"/>
      <c r="C546" s="1006"/>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c r="AH546" s="13"/>
      <c r="AI546" s="13"/>
      <c r="AJ546" s="13"/>
      <c r="AK546" s="13"/>
      <c r="AL546" s="13"/>
      <c r="AM546" s="13"/>
      <c r="AN546" s="13"/>
      <c r="AO546" s="13"/>
      <c r="AP546" s="13"/>
      <c r="AQ546" s="13"/>
      <c r="AR546" s="13"/>
      <c r="AS546" s="13"/>
      <c r="AT546" s="13"/>
      <c r="AU546" s="13"/>
      <c r="AV546" s="13"/>
      <c r="AW546" s="13"/>
      <c r="AX546" s="13"/>
      <c r="AY546" s="13"/>
      <c r="AZ546" s="13"/>
      <c r="BA546" s="13"/>
      <c r="BB546" s="13"/>
      <c r="BC546" s="13"/>
      <c r="BD546" s="13"/>
      <c r="BE546" s="13"/>
      <c r="BF546" s="13"/>
      <c r="BG546" s="13"/>
      <c r="BH546" s="13"/>
      <c r="BI546" s="13"/>
      <c r="BJ546" s="13"/>
      <c r="BK546" s="13"/>
    </row>
    <row r="547" spans="2:63" s="535" customFormat="1" x14ac:dyDescent="0.25">
      <c r="B547" s="1837"/>
      <c r="C547" s="1006"/>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c r="AH547" s="13"/>
      <c r="AI547" s="13"/>
      <c r="AJ547" s="13"/>
      <c r="AK547" s="13"/>
      <c r="AL547" s="13"/>
      <c r="AM547" s="13"/>
      <c r="AN547" s="13"/>
      <c r="AO547" s="13"/>
      <c r="AP547" s="13"/>
      <c r="AQ547" s="13"/>
      <c r="AR547" s="13"/>
      <c r="AS547" s="13"/>
      <c r="AT547" s="13"/>
      <c r="AU547" s="13"/>
      <c r="AV547" s="13"/>
      <c r="AW547" s="13"/>
      <c r="AX547" s="13"/>
      <c r="AY547" s="13"/>
      <c r="AZ547" s="13"/>
      <c r="BA547" s="13"/>
      <c r="BB547" s="13"/>
      <c r="BC547" s="13"/>
      <c r="BD547" s="13"/>
      <c r="BE547" s="13"/>
      <c r="BF547" s="13"/>
      <c r="BG547" s="13"/>
      <c r="BH547" s="13"/>
      <c r="BI547" s="13"/>
      <c r="BJ547" s="13"/>
      <c r="BK547" s="13"/>
    </row>
    <row r="548" spans="2:63" s="535" customFormat="1" x14ac:dyDescent="0.25">
      <c r="B548" s="1837"/>
      <c r="C548" s="1006"/>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c r="AH548" s="13"/>
      <c r="AI548" s="13"/>
      <c r="AJ548" s="13"/>
      <c r="AK548" s="13"/>
      <c r="AL548" s="13"/>
      <c r="AM548" s="13"/>
      <c r="AN548" s="13"/>
      <c r="AO548" s="13"/>
      <c r="AP548" s="13"/>
      <c r="AQ548" s="13"/>
      <c r="AR548" s="13"/>
      <c r="AS548" s="13"/>
      <c r="AT548" s="13"/>
      <c r="AU548" s="13"/>
      <c r="AV548" s="13"/>
      <c r="AW548" s="13"/>
      <c r="AX548" s="13"/>
      <c r="AY548" s="13"/>
      <c r="AZ548" s="13"/>
      <c r="BA548" s="13"/>
      <c r="BB548" s="13"/>
      <c r="BC548" s="13"/>
      <c r="BD548" s="13"/>
      <c r="BE548" s="13"/>
      <c r="BF548" s="13"/>
      <c r="BG548" s="13"/>
      <c r="BH548" s="13"/>
      <c r="BI548" s="13"/>
      <c r="BJ548" s="13"/>
      <c r="BK548" s="13"/>
    </row>
    <row r="549" spans="2:63" s="535" customFormat="1" x14ac:dyDescent="0.25">
      <c r="B549" s="1837"/>
      <c r="C549" s="1006"/>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c r="AH549" s="13"/>
      <c r="AI549" s="13"/>
      <c r="AJ549" s="13"/>
      <c r="AK549" s="13"/>
      <c r="AL549" s="13"/>
      <c r="AM549" s="13"/>
      <c r="AN549" s="13"/>
      <c r="AO549" s="13"/>
      <c r="AP549" s="13"/>
      <c r="AQ549" s="13"/>
      <c r="AR549" s="13"/>
      <c r="AS549" s="13"/>
      <c r="AT549" s="13"/>
      <c r="AU549" s="13"/>
      <c r="AV549" s="13"/>
      <c r="AW549" s="13"/>
      <c r="AX549" s="13"/>
      <c r="AY549" s="13"/>
      <c r="AZ549" s="13"/>
      <c r="BA549" s="13"/>
      <c r="BB549" s="13"/>
      <c r="BC549" s="13"/>
      <c r="BD549" s="13"/>
      <c r="BE549" s="13"/>
      <c r="BF549" s="13"/>
      <c r="BG549" s="13"/>
      <c r="BH549" s="13"/>
      <c r="BI549" s="13"/>
      <c r="BJ549" s="13"/>
      <c r="BK549" s="13"/>
    </row>
    <row r="550" spans="2:63" s="535" customFormat="1" x14ac:dyDescent="0.25">
      <c r="B550" s="1837"/>
      <c r="C550" s="1006"/>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c r="AH550" s="13"/>
      <c r="AI550" s="13"/>
      <c r="AJ550" s="13"/>
      <c r="AK550" s="13"/>
      <c r="AL550" s="13"/>
      <c r="AM550" s="13"/>
      <c r="AN550" s="13"/>
      <c r="AO550" s="13"/>
      <c r="AP550" s="13"/>
      <c r="AQ550" s="13"/>
      <c r="AR550" s="13"/>
      <c r="AS550" s="13"/>
      <c r="AT550" s="13"/>
      <c r="AU550" s="13"/>
      <c r="AV550" s="13"/>
      <c r="AW550" s="13"/>
      <c r="AX550" s="13"/>
      <c r="AY550" s="13"/>
      <c r="AZ550" s="13"/>
      <c r="BA550" s="13"/>
      <c r="BB550" s="13"/>
      <c r="BC550" s="13"/>
      <c r="BD550" s="13"/>
      <c r="BE550" s="13"/>
      <c r="BF550" s="13"/>
      <c r="BG550" s="13"/>
      <c r="BH550" s="13"/>
      <c r="BI550" s="13"/>
      <c r="BJ550" s="13"/>
      <c r="BK550" s="13"/>
    </row>
    <row r="551" spans="2:63" s="535" customFormat="1" x14ac:dyDescent="0.25">
      <c r="B551" s="1837"/>
      <c r="C551" s="1006"/>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c r="AH551" s="13"/>
      <c r="AI551" s="13"/>
      <c r="AJ551" s="13"/>
      <c r="AK551" s="13"/>
      <c r="AL551" s="13"/>
      <c r="AM551" s="13"/>
      <c r="AN551" s="13"/>
      <c r="AO551" s="13"/>
      <c r="AP551" s="13"/>
      <c r="AQ551" s="13"/>
      <c r="AR551" s="13"/>
      <c r="AS551" s="13"/>
      <c r="AT551" s="13"/>
      <c r="AU551" s="13"/>
      <c r="AV551" s="13"/>
      <c r="AW551" s="13"/>
      <c r="AX551" s="13"/>
      <c r="AY551" s="13"/>
      <c r="AZ551" s="13"/>
      <c r="BA551" s="13"/>
      <c r="BB551" s="13"/>
      <c r="BC551" s="13"/>
      <c r="BD551" s="13"/>
      <c r="BE551" s="13"/>
      <c r="BF551" s="13"/>
      <c r="BG551" s="13"/>
      <c r="BH551" s="13"/>
      <c r="BI551" s="13"/>
      <c r="BJ551" s="13"/>
      <c r="BK551" s="13"/>
    </row>
    <row r="552" spans="2:63" s="535" customFormat="1" x14ac:dyDescent="0.25">
      <c r="B552" s="1837"/>
      <c r="C552" s="1006"/>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c r="AH552" s="13"/>
      <c r="AI552" s="13"/>
      <c r="AJ552" s="13"/>
      <c r="AK552" s="13"/>
      <c r="AL552" s="13"/>
      <c r="AM552" s="13"/>
      <c r="AN552" s="13"/>
      <c r="AO552" s="13"/>
      <c r="AP552" s="13"/>
      <c r="AQ552" s="13"/>
      <c r="AR552" s="13"/>
      <c r="AS552" s="13"/>
      <c r="AT552" s="13"/>
      <c r="AU552" s="13"/>
      <c r="AV552" s="13"/>
      <c r="AW552" s="13"/>
      <c r="AX552" s="13"/>
      <c r="AY552" s="13"/>
      <c r="AZ552" s="13"/>
      <c r="BA552" s="13"/>
      <c r="BB552" s="13"/>
      <c r="BC552" s="13"/>
      <c r="BD552" s="13"/>
      <c r="BE552" s="13"/>
      <c r="BF552" s="13"/>
      <c r="BG552" s="13"/>
      <c r="BH552" s="13"/>
      <c r="BI552" s="13"/>
      <c r="BJ552" s="13"/>
      <c r="BK552" s="13"/>
    </row>
    <row r="553" spans="2:63" s="535" customFormat="1" x14ac:dyDescent="0.25">
      <c r="B553" s="1837"/>
      <c r="C553" s="1006"/>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c r="AH553" s="13"/>
      <c r="AI553" s="13"/>
      <c r="AJ553" s="13"/>
      <c r="AK553" s="13"/>
      <c r="AL553" s="13"/>
      <c r="AM553" s="13"/>
      <c r="AN553" s="13"/>
      <c r="AO553" s="13"/>
      <c r="AP553" s="13"/>
      <c r="AQ553" s="13"/>
      <c r="AR553" s="13"/>
      <c r="AS553" s="13"/>
      <c r="AT553" s="13"/>
      <c r="AU553" s="13"/>
      <c r="AV553" s="13"/>
      <c r="AW553" s="13"/>
      <c r="AX553" s="13"/>
      <c r="AY553" s="13"/>
      <c r="AZ553" s="13"/>
      <c r="BA553" s="13"/>
      <c r="BB553" s="13"/>
      <c r="BC553" s="13"/>
      <c r="BD553" s="13"/>
      <c r="BE553" s="13"/>
      <c r="BF553" s="13"/>
      <c r="BG553" s="13"/>
      <c r="BH553" s="13"/>
      <c r="BI553" s="13"/>
      <c r="BJ553" s="13"/>
      <c r="BK553" s="13"/>
    </row>
    <row r="554" spans="2:63" s="535" customFormat="1" x14ac:dyDescent="0.25">
      <c r="B554" s="1837"/>
      <c r="C554" s="1006"/>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c r="AQ554" s="13"/>
      <c r="AR554" s="13"/>
      <c r="AS554" s="13"/>
      <c r="AT554" s="13"/>
      <c r="AU554" s="13"/>
      <c r="AV554" s="13"/>
      <c r="AW554" s="13"/>
      <c r="AX554" s="13"/>
      <c r="AY554" s="13"/>
      <c r="AZ554" s="13"/>
      <c r="BA554" s="13"/>
      <c r="BB554" s="13"/>
      <c r="BC554" s="13"/>
      <c r="BD554" s="13"/>
      <c r="BE554" s="13"/>
      <c r="BF554" s="13"/>
      <c r="BG554" s="13"/>
      <c r="BH554" s="13"/>
      <c r="BI554" s="13"/>
      <c r="BJ554" s="13"/>
      <c r="BK554" s="13"/>
    </row>
    <row r="555" spans="2:63" s="535" customFormat="1" x14ac:dyDescent="0.25">
      <c r="B555" s="1837"/>
      <c r="C555" s="1006"/>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c r="AQ555" s="13"/>
      <c r="AR555" s="13"/>
      <c r="AS555" s="13"/>
      <c r="AT555" s="13"/>
      <c r="AU555" s="13"/>
      <c r="AV555" s="13"/>
      <c r="AW555" s="13"/>
      <c r="AX555" s="13"/>
      <c r="AY555" s="13"/>
      <c r="AZ555" s="13"/>
      <c r="BA555" s="13"/>
      <c r="BB555" s="13"/>
      <c r="BC555" s="13"/>
      <c r="BD555" s="13"/>
      <c r="BE555" s="13"/>
      <c r="BF555" s="13"/>
      <c r="BG555" s="13"/>
      <c r="BH555" s="13"/>
      <c r="BI555" s="13"/>
      <c r="BJ555" s="13"/>
      <c r="BK555" s="13"/>
    </row>
    <row r="556" spans="2:63" s="535" customFormat="1" x14ac:dyDescent="0.25">
      <c r="B556" s="1837"/>
      <c r="C556" s="1006"/>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c r="AQ556" s="13"/>
      <c r="AR556" s="13"/>
      <c r="AS556" s="13"/>
      <c r="AT556" s="13"/>
      <c r="AU556" s="13"/>
      <c r="AV556" s="13"/>
      <c r="AW556" s="13"/>
      <c r="AX556" s="13"/>
      <c r="AY556" s="13"/>
      <c r="AZ556" s="13"/>
      <c r="BA556" s="13"/>
      <c r="BB556" s="13"/>
      <c r="BC556" s="13"/>
      <c r="BD556" s="13"/>
      <c r="BE556" s="13"/>
      <c r="BF556" s="13"/>
      <c r="BG556" s="13"/>
      <c r="BH556" s="13"/>
      <c r="BI556" s="13"/>
      <c r="BJ556" s="13"/>
      <c r="BK556" s="13"/>
    </row>
    <row r="557" spans="2:63" s="535" customFormat="1" x14ac:dyDescent="0.25">
      <c r="B557" s="1837"/>
      <c r="C557" s="1006"/>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c r="AQ557" s="13"/>
      <c r="AR557" s="13"/>
      <c r="AS557" s="13"/>
      <c r="AT557" s="13"/>
      <c r="AU557" s="13"/>
      <c r="AV557" s="13"/>
      <c r="AW557" s="13"/>
      <c r="AX557" s="13"/>
      <c r="AY557" s="13"/>
      <c r="AZ557" s="13"/>
      <c r="BA557" s="13"/>
      <c r="BB557" s="13"/>
      <c r="BC557" s="13"/>
      <c r="BD557" s="13"/>
      <c r="BE557" s="13"/>
      <c r="BF557" s="13"/>
      <c r="BG557" s="13"/>
      <c r="BH557" s="13"/>
      <c r="BI557" s="13"/>
      <c r="BJ557" s="13"/>
      <c r="BK557" s="13"/>
    </row>
    <row r="558" spans="2:63" s="535" customFormat="1" x14ac:dyDescent="0.25">
      <c r="B558" s="1837"/>
      <c r="C558" s="1006"/>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c r="AY558" s="13"/>
      <c r="AZ558" s="13"/>
      <c r="BA558" s="13"/>
      <c r="BB558" s="13"/>
      <c r="BC558" s="13"/>
      <c r="BD558" s="13"/>
      <c r="BE558" s="13"/>
      <c r="BF558" s="13"/>
      <c r="BG558" s="13"/>
      <c r="BH558" s="13"/>
      <c r="BI558" s="13"/>
      <c r="BJ558" s="13"/>
      <c r="BK558" s="13"/>
    </row>
    <row r="559" spans="2:63" s="535" customFormat="1" x14ac:dyDescent="0.25">
      <c r="B559" s="1837"/>
      <c r="C559" s="1006"/>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c r="AQ559" s="13"/>
      <c r="AR559" s="13"/>
      <c r="AS559" s="13"/>
      <c r="AT559" s="13"/>
      <c r="AU559" s="13"/>
      <c r="AV559" s="13"/>
      <c r="AW559" s="13"/>
      <c r="AX559" s="13"/>
      <c r="AY559" s="13"/>
      <c r="AZ559" s="13"/>
      <c r="BA559" s="13"/>
      <c r="BB559" s="13"/>
      <c r="BC559" s="13"/>
      <c r="BD559" s="13"/>
      <c r="BE559" s="13"/>
      <c r="BF559" s="13"/>
      <c r="BG559" s="13"/>
      <c r="BH559" s="13"/>
      <c r="BI559" s="13"/>
      <c r="BJ559" s="13"/>
      <c r="BK559" s="13"/>
    </row>
    <row r="560" spans="2:63" s="535" customFormat="1" x14ac:dyDescent="0.25">
      <c r="B560" s="1837"/>
      <c r="C560" s="1006"/>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c r="AQ560" s="13"/>
      <c r="AR560" s="13"/>
      <c r="AS560" s="13"/>
      <c r="AT560" s="13"/>
      <c r="AU560" s="13"/>
      <c r="AV560" s="13"/>
      <c r="AW560" s="13"/>
      <c r="AX560" s="13"/>
      <c r="AY560" s="13"/>
      <c r="AZ560" s="13"/>
      <c r="BA560" s="13"/>
      <c r="BB560" s="13"/>
      <c r="BC560" s="13"/>
      <c r="BD560" s="13"/>
      <c r="BE560" s="13"/>
      <c r="BF560" s="13"/>
      <c r="BG560" s="13"/>
      <c r="BH560" s="13"/>
      <c r="BI560" s="13"/>
      <c r="BJ560" s="13"/>
      <c r="BK560" s="13"/>
    </row>
    <row r="561" spans="2:63" s="535" customFormat="1" x14ac:dyDescent="0.25">
      <c r="B561" s="1837"/>
      <c r="C561" s="1006"/>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c r="AQ561" s="13"/>
      <c r="AR561" s="13"/>
      <c r="AS561" s="13"/>
      <c r="AT561" s="13"/>
      <c r="AU561" s="13"/>
      <c r="AV561" s="13"/>
      <c r="AW561" s="13"/>
      <c r="AX561" s="13"/>
      <c r="AY561" s="13"/>
      <c r="AZ561" s="13"/>
      <c r="BA561" s="13"/>
      <c r="BB561" s="13"/>
      <c r="BC561" s="13"/>
      <c r="BD561" s="13"/>
      <c r="BE561" s="13"/>
      <c r="BF561" s="13"/>
      <c r="BG561" s="13"/>
      <c r="BH561" s="13"/>
      <c r="BI561" s="13"/>
      <c r="BJ561" s="13"/>
      <c r="BK561" s="13"/>
    </row>
    <row r="562" spans="2:63" s="535" customFormat="1" x14ac:dyDescent="0.25">
      <c r="B562" s="1837"/>
      <c r="C562" s="1006"/>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c r="AQ562" s="13"/>
      <c r="AR562" s="13"/>
      <c r="AS562" s="13"/>
      <c r="AT562" s="13"/>
      <c r="AU562" s="13"/>
      <c r="AV562" s="13"/>
      <c r="AW562" s="13"/>
      <c r="AX562" s="13"/>
      <c r="AY562" s="13"/>
      <c r="AZ562" s="13"/>
      <c r="BA562" s="13"/>
      <c r="BB562" s="13"/>
      <c r="BC562" s="13"/>
      <c r="BD562" s="13"/>
      <c r="BE562" s="13"/>
      <c r="BF562" s="13"/>
      <c r="BG562" s="13"/>
      <c r="BH562" s="13"/>
      <c r="BI562" s="13"/>
      <c r="BJ562" s="13"/>
      <c r="BK562" s="13"/>
    </row>
    <row r="563" spans="2:63" s="535" customFormat="1" x14ac:dyDescent="0.25">
      <c r="B563" s="1837"/>
      <c r="C563" s="1006"/>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c r="AQ563" s="13"/>
      <c r="AR563" s="13"/>
      <c r="AS563" s="13"/>
      <c r="AT563" s="13"/>
      <c r="AU563" s="13"/>
      <c r="AV563" s="13"/>
      <c r="AW563" s="13"/>
      <c r="AX563" s="13"/>
      <c r="AY563" s="13"/>
      <c r="AZ563" s="13"/>
      <c r="BA563" s="13"/>
      <c r="BB563" s="13"/>
      <c r="BC563" s="13"/>
      <c r="BD563" s="13"/>
      <c r="BE563" s="13"/>
      <c r="BF563" s="13"/>
      <c r="BG563" s="13"/>
      <c r="BH563" s="13"/>
      <c r="BI563" s="13"/>
      <c r="BJ563" s="13"/>
      <c r="BK563" s="13"/>
    </row>
    <row r="564" spans="2:63" s="535" customFormat="1" x14ac:dyDescent="0.25">
      <c r="B564" s="1837"/>
      <c r="C564" s="1006"/>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c r="AQ564" s="13"/>
      <c r="AR564" s="13"/>
      <c r="AS564" s="13"/>
      <c r="AT564" s="13"/>
      <c r="AU564" s="13"/>
      <c r="AV564" s="13"/>
      <c r="AW564" s="13"/>
      <c r="AX564" s="13"/>
      <c r="AY564" s="13"/>
      <c r="AZ564" s="13"/>
      <c r="BA564" s="13"/>
      <c r="BB564" s="13"/>
      <c r="BC564" s="13"/>
      <c r="BD564" s="13"/>
      <c r="BE564" s="13"/>
      <c r="BF564" s="13"/>
      <c r="BG564" s="13"/>
      <c r="BH564" s="13"/>
      <c r="BI564" s="13"/>
      <c r="BJ564" s="13"/>
      <c r="BK564" s="13"/>
    </row>
    <row r="565" spans="2:63" s="535" customFormat="1" x14ac:dyDescent="0.25">
      <c r="B565" s="1837"/>
      <c r="C565" s="1006"/>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c r="AQ565" s="13"/>
      <c r="AR565" s="13"/>
      <c r="AS565" s="13"/>
      <c r="AT565" s="13"/>
      <c r="AU565" s="13"/>
      <c r="AV565" s="13"/>
      <c r="AW565" s="13"/>
      <c r="AX565" s="13"/>
      <c r="AY565" s="13"/>
      <c r="AZ565" s="13"/>
      <c r="BA565" s="13"/>
      <c r="BB565" s="13"/>
      <c r="BC565" s="13"/>
      <c r="BD565" s="13"/>
      <c r="BE565" s="13"/>
      <c r="BF565" s="13"/>
      <c r="BG565" s="13"/>
      <c r="BH565" s="13"/>
      <c r="BI565" s="13"/>
      <c r="BJ565" s="13"/>
      <c r="BK565" s="13"/>
    </row>
    <row r="566" spans="2:63" s="535" customFormat="1" x14ac:dyDescent="0.25">
      <c r="B566" s="1837"/>
      <c r="C566" s="1006"/>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c r="AQ566" s="13"/>
      <c r="AR566" s="13"/>
      <c r="AS566" s="13"/>
      <c r="AT566" s="13"/>
      <c r="AU566" s="13"/>
      <c r="AV566" s="13"/>
      <c r="AW566" s="13"/>
      <c r="AX566" s="13"/>
      <c r="AY566" s="13"/>
      <c r="AZ566" s="13"/>
      <c r="BA566" s="13"/>
      <c r="BB566" s="13"/>
      <c r="BC566" s="13"/>
      <c r="BD566" s="13"/>
      <c r="BE566" s="13"/>
      <c r="BF566" s="13"/>
      <c r="BG566" s="13"/>
      <c r="BH566" s="13"/>
      <c r="BI566" s="13"/>
      <c r="BJ566" s="13"/>
      <c r="BK566" s="13"/>
    </row>
    <row r="567" spans="2:63" s="535" customFormat="1" x14ac:dyDescent="0.25">
      <c r="B567" s="1837"/>
      <c r="C567" s="1006"/>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c r="AQ567" s="13"/>
      <c r="AR567" s="13"/>
      <c r="AS567" s="13"/>
      <c r="AT567" s="13"/>
      <c r="AU567" s="13"/>
      <c r="AV567" s="13"/>
      <c r="AW567" s="13"/>
      <c r="AX567" s="13"/>
      <c r="AY567" s="13"/>
      <c r="AZ567" s="13"/>
      <c r="BA567" s="13"/>
      <c r="BB567" s="13"/>
      <c r="BC567" s="13"/>
      <c r="BD567" s="13"/>
      <c r="BE567" s="13"/>
      <c r="BF567" s="13"/>
      <c r="BG567" s="13"/>
      <c r="BH567" s="13"/>
      <c r="BI567" s="13"/>
      <c r="BJ567" s="13"/>
      <c r="BK567" s="13"/>
    </row>
    <row r="568" spans="2:63" s="535" customFormat="1" x14ac:dyDescent="0.25">
      <c r="B568" s="1837"/>
      <c r="C568" s="1006"/>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c r="AQ568" s="13"/>
      <c r="AR568" s="13"/>
      <c r="AS568" s="13"/>
      <c r="AT568" s="13"/>
      <c r="AU568" s="13"/>
      <c r="AV568" s="13"/>
      <c r="AW568" s="13"/>
      <c r="AX568" s="13"/>
      <c r="AY568" s="13"/>
      <c r="AZ568" s="13"/>
      <c r="BA568" s="13"/>
      <c r="BB568" s="13"/>
      <c r="BC568" s="13"/>
      <c r="BD568" s="13"/>
      <c r="BE568" s="13"/>
      <c r="BF568" s="13"/>
      <c r="BG568" s="13"/>
      <c r="BH568" s="13"/>
      <c r="BI568" s="13"/>
      <c r="BJ568" s="13"/>
      <c r="BK568" s="13"/>
    </row>
    <row r="569" spans="2:63" s="535" customFormat="1" x14ac:dyDescent="0.25">
      <c r="B569" s="1837"/>
      <c r="C569" s="1006"/>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c r="AQ569" s="13"/>
      <c r="AR569" s="13"/>
      <c r="AS569" s="13"/>
      <c r="AT569" s="13"/>
      <c r="AU569" s="13"/>
      <c r="AV569" s="13"/>
      <c r="AW569" s="13"/>
      <c r="AX569" s="13"/>
      <c r="AY569" s="13"/>
      <c r="AZ569" s="13"/>
      <c r="BA569" s="13"/>
      <c r="BB569" s="13"/>
      <c r="BC569" s="13"/>
      <c r="BD569" s="13"/>
      <c r="BE569" s="13"/>
      <c r="BF569" s="13"/>
      <c r="BG569" s="13"/>
      <c r="BH569" s="13"/>
      <c r="BI569" s="13"/>
      <c r="BJ569" s="13"/>
      <c r="BK569" s="13"/>
    </row>
    <row r="570" spans="2:63" s="535" customFormat="1" x14ac:dyDescent="0.25">
      <c r="B570" s="1837"/>
      <c r="C570" s="1006"/>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c r="AQ570" s="13"/>
      <c r="AR570" s="13"/>
      <c r="AS570" s="13"/>
      <c r="AT570" s="13"/>
      <c r="AU570" s="13"/>
      <c r="AV570" s="13"/>
      <c r="AW570" s="13"/>
      <c r="AX570" s="13"/>
      <c r="AY570" s="13"/>
      <c r="AZ570" s="13"/>
      <c r="BA570" s="13"/>
      <c r="BB570" s="13"/>
      <c r="BC570" s="13"/>
      <c r="BD570" s="13"/>
      <c r="BE570" s="13"/>
      <c r="BF570" s="13"/>
      <c r="BG570" s="13"/>
      <c r="BH570" s="13"/>
      <c r="BI570" s="13"/>
      <c r="BJ570" s="13"/>
      <c r="BK570" s="13"/>
    </row>
    <row r="571" spans="2:63" s="535" customFormat="1" x14ac:dyDescent="0.25">
      <c r="B571" s="1837"/>
      <c r="C571" s="1006"/>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c r="AQ571" s="13"/>
      <c r="AR571" s="13"/>
      <c r="AS571" s="13"/>
      <c r="AT571" s="13"/>
      <c r="AU571" s="13"/>
      <c r="AV571" s="13"/>
      <c r="AW571" s="13"/>
      <c r="AX571" s="13"/>
      <c r="AY571" s="13"/>
      <c r="AZ571" s="13"/>
      <c r="BA571" s="13"/>
      <c r="BB571" s="13"/>
      <c r="BC571" s="13"/>
      <c r="BD571" s="13"/>
      <c r="BE571" s="13"/>
      <c r="BF571" s="13"/>
      <c r="BG571" s="13"/>
      <c r="BH571" s="13"/>
      <c r="BI571" s="13"/>
      <c r="BJ571" s="13"/>
      <c r="BK571" s="13"/>
    </row>
    <row r="572" spans="2:63" s="535" customFormat="1" x14ac:dyDescent="0.25">
      <c r="B572" s="1837"/>
      <c r="C572" s="1006"/>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c r="AY572" s="13"/>
      <c r="AZ572" s="13"/>
      <c r="BA572" s="13"/>
      <c r="BB572" s="13"/>
      <c r="BC572" s="13"/>
      <c r="BD572" s="13"/>
      <c r="BE572" s="13"/>
      <c r="BF572" s="13"/>
      <c r="BG572" s="13"/>
      <c r="BH572" s="13"/>
      <c r="BI572" s="13"/>
      <c r="BJ572" s="13"/>
      <c r="BK572" s="13"/>
    </row>
    <row r="573" spans="2:63" s="535" customFormat="1" x14ac:dyDescent="0.25">
      <c r="B573" s="1837"/>
      <c r="C573" s="1006"/>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c r="AQ573" s="13"/>
      <c r="AR573" s="13"/>
      <c r="AS573" s="13"/>
      <c r="AT573" s="13"/>
      <c r="AU573" s="13"/>
      <c r="AV573" s="13"/>
      <c r="AW573" s="13"/>
      <c r="AX573" s="13"/>
      <c r="AY573" s="13"/>
      <c r="AZ573" s="13"/>
      <c r="BA573" s="13"/>
      <c r="BB573" s="13"/>
      <c r="BC573" s="13"/>
      <c r="BD573" s="13"/>
      <c r="BE573" s="13"/>
      <c r="BF573" s="13"/>
      <c r="BG573" s="13"/>
      <c r="BH573" s="13"/>
      <c r="BI573" s="13"/>
      <c r="BJ573" s="13"/>
      <c r="BK573" s="13"/>
    </row>
    <row r="574" spans="2:63" s="535" customFormat="1" x14ac:dyDescent="0.25">
      <c r="B574" s="1837"/>
      <c r="C574" s="1006"/>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c r="AY574" s="13"/>
      <c r="AZ574" s="13"/>
      <c r="BA574" s="13"/>
      <c r="BB574" s="13"/>
      <c r="BC574" s="13"/>
      <c r="BD574" s="13"/>
      <c r="BE574" s="13"/>
      <c r="BF574" s="13"/>
      <c r="BG574" s="13"/>
      <c r="BH574" s="13"/>
      <c r="BI574" s="13"/>
      <c r="BJ574" s="13"/>
      <c r="BK574" s="13"/>
    </row>
    <row r="575" spans="2:63" s="535" customFormat="1" x14ac:dyDescent="0.25">
      <c r="B575" s="1837"/>
      <c r="C575" s="1006"/>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c r="AQ575" s="13"/>
      <c r="AR575" s="13"/>
      <c r="AS575" s="13"/>
      <c r="AT575" s="13"/>
      <c r="AU575" s="13"/>
      <c r="AV575" s="13"/>
      <c r="AW575" s="13"/>
      <c r="AX575" s="13"/>
      <c r="AY575" s="13"/>
      <c r="AZ575" s="13"/>
      <c r="BA575" s="13"/>
      <c r="BB575" s="13"/>
      <c r="BC575" s="13"/>
      <c r="BD575" s="13"/>
      <c r="BE575" s="13"/>
      <c r="BF575" s="13"/>
      <c r="BG575" s="13"/>
      <c r="BH575" s="13"/>
      <c r="BI575" s="13"/>
      <c r="BJ575" s="13"/>
      <c r="BK575" s="13"/>
    </row>
    <row r="576" spans="2:63" s="535" customFormat="1" x14ac:dyDescent="0.25">
      <c r="B576" s="1837"/>
      <c r="C576" s="1006"/>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c r="AQ576" s="13"/>
      <c r="AR576" s="13"/>
      <c r="AS576" s="13"/>
      <c r="AT576" s="13"/>
      <c r="AU576" s="13"/>
      <c r="AV576" s="13"/>
      <c r="AW576" s="13"/>
      <c r="AX576" s="13"/>
      <c r="AY576" s="13"/>
      <c r="AZ576" s="13"/>
      <c r="BA576" s="13"/>
      <c r="BB576" s="13"/>
      <c r="BC576" s="13"/>
      <c r="BD576" s="13"/>
      <c r="BE576" s="13"/>
      <c r="BF576" s="13"/>
      <c r="BG576" s="13"/>
      <c r="BH576" s="13"/>
      <c r="BI576" s="13"/>
      <c r="BJ576" s="13"/>
      <c r="BK576" s="13"/>
    </row>
    <row r="577" spans="2:63" s="535" customFormat="1" x14ac:dyDescent="0.25">
      <c r="B577" s="1837"/>
      <c r="C577" s="1006"/>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c r="AQ577" s="13"/>
      <c r="AR577" s="13"/>
      <c r="AS577" s="13"/>
      <c r="AT577" s="13"/>
      <c r="AU577" s="13"/>
      <c r="AV577" s="13"/>
      <c r="AW577" s="13"/>
      <c r="AX577" s="13"/>
      <c r="AY577" s="13"/>
      <c r="AZ577" s="13"/>
      <c r="BA577" s="13"/>
      <c r="BB577" s="13"/>
      <c r="BC577" s="13"/>
      <c r="BD577" s="13"/>
      <c r="BE577" s="13"/>
      <c r="BF577" s="13"/>
      <c r="BG577" s="13"/>
      <c r="BH577" s="13"/>
      <c r="BI577" s="13"/>
      <c r="BJ577" s="13"/>
      <c r="BK577" s="13"/>
    </row>
    <row r="578" spans="2:63" s="535" customFormat="1" x14ac:dyDescent="0.25">
      <c r="B578" s="1837"/>
      <c r="C578" s="1006"/>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c r="AQ578" s="13"/>
      <c r="AR578" s="13"/>
      <c r="AS578" s="13"/>
      <c r="AT578" s="13"/>
      <c r="AU578" s="13"/>
      <c r="AV578" s="13"/>
      <c r="AW578" s="13"/>
      <c r="AX578" s="13"/>
      <c r="AY578" s="13"/>
      <c r="AZ578" s="13"/>
      <c r="BA578" s="13"/>
      <c r="BB578" s="13"/>
      <c r="BC578" s="13"/>
      <c r="BD578" s="13"/>
      <c r="BE578" s="13"/>
      <c r="BF578" s="13"/>
      <c r="BG578" s="13"/>
      <c r="BH578" s="13"/>
      <c r="BI578" s="13"/>
      <c r="BJ578" s="13"/>
      <c r="BK578" s="13"/>
    </row>
    <row r="579" spans="2:63" s="535" customFormat="1" x14ac:dyDescent="0.25">
      <c r="B579" s="1837"/>
      <c r="C579" s="1006"/>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c r="AQ579" s="13"/>
      <c r="AR579" s="13"/>
      <c r="AS579" s="13"/>
      <c r="AT579" s="13"/>
      <c r="AU579" s="13"/>
      <c r="AV579" s="13"/>
      <c r="AW579" s="13"/>
      <c r="AX579" s="13"/>
      <c r="AY579" s="13"/>
      <c r="AZ579" s="13"/>
      <c r="BA579" s="13"/>
      <c r="BB579" s="13"/>
      <c r="BC579" s="13"/>
      <c r="BD579" s="13"/>
      <c r="BE579" s="13"/>
      <c r="BF579" s="13"/>
      <c r="BG579" s="13"/>
      <c r="BH579" s="13"/>
      <c r="BI579" s="13"/>
      <c r="BJ579" s="13"/>
      <c r="BK579" s="13"/>
    </row>
    <row r="580" spans="2:63" s="535" customFormat="1" x14ac:dyDescent="0.25">
      <c r="B580" s="1837"/>
      <c r="C580" s="1006"/>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c r="AQ580" s="13"/>
      <c r="AR580" s="13"/>
      <c r="AS580" s="13"/>
      <c r="AT580" s="13"/>
      <c r="AU580" s="13"/>
      <c r="AV580" s="13"/>
      <c r="AW580" s="13"/>
      <c r="AX580" s="13"/>
      <c r="AY580" s="13"/>
      <c r="AZ580" s="13"/>
      <c r="BA580" s="13"/>
      <c r="BB580" s="13"/>
      <c r="BC580" s="13"/>
      <c r="BD580" s="13"/>
      <c r="BE580" s="13"/>
      <c r="BF580" s="13"/>
      <c r="BG580" s="13"/>
      <c r="BH580" s="13"/>
      <c r="BI580" s="13"/>
      <c r="BJ580" s="13"/>
      <c r="BK580" s="13"/>
    </row>
    <row r="581" spans="2:63" s="535" customFormat="1" x14ac:dyDescent="0.25">
      <c r="B581" s="1837"/>
      <c r="C581" s="1006"/>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c r="AQ581" s="13"/>
      <c r="AR581" s="13"/>
      <c r="AS581" s="13"/>
      <c r="AT581" s="13"/>
      <c r="AU581" s="13"/>
      <c r="AV581" s="13"/>
      <c r="AW581" s="13"/>
      <c r="AX581" s="13"/>
      <c r="AY581" s="13"/>
      <c r="AZ581" s="13"/>
      <c r="BA581" s="13"/>
      <c r="BB581" s="13"/>
      <c r="BC581" s="13"/>
      <c r="BD581" s="13"/>
      <c r="BE581" s="13"/>
      <c r="BF581" s="13"/>
      <c r="BG581" s="13"/>
      <c r="BH581" s="13"/>
      <c r="BI581" s="13"/>
      <c r="BJ581" s="13"/>
      <c r="BK581" s="13"/>
    </row>
    <row r="582" spans="2:63" s="535" customFormat="1" x14ac:dyDescent="0.25">
      <c r="B582" s="1837"/>
      <c r="C582" s="1006"/>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c r="AQ582" s="13"/>
      <c r="AR582" s="13"/>
      <c r="AS582" s="13"/>
      <c r="AT582" s="13"/>
      <c r="AU582" s="13"/>
      <c r="AV582" s="13"/>
      <c r="AW582" s="13"/>
      <c r="AX582" s="13"/>
      <c r="AY582" s="13"/>
      <c r="AZ582" s="13"/>
      <c r="BA582" s="13"/>
      <c r="BB582" s="13"/>
      <c r="BC582" s="13"/>
      <c r="BD582" s="13"/>
      <c r="BE582" s="13"/>
      <c r="BF582" s="13"/>
      <c r="BG582" s="13"/>
      <c r="BH582" s="13"/>
      <c r="BI582" s="13"/>
      <c r="BJ582" s="13"/>
      <c r="BK582" s="13"/>
    </row>
    <row r="583" spans="2:63" s="535" customFormat="1" x14ac:dyDescent="0.25">
      <c r="B583" s="1837"/>
      <c r="C583" s="1006"/>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c r="AH583" s="13"/>
      <c r="AI583" s="13"/>
      <c r="AJ583" s="13"/>
      <c r="AK583" s="13"/>
      <c r="AL583" s="13"/>
      <c r="AM583" s="13"/>
      <c r="AN583" s="13"/>
      <c r="AO583" s="13"/>
      <c r="AP583" s="13"/>
      <c r="AQ583" s="13"/>
      <c r="AR583" s="13"/>
      <c r="AS583" s="13"/>
      <c r="AT583" s="13"/>
      <c r="AU583" s="13"/>
      <c r="AV583" s="13"/>
      <c r="AW583" s="13"/>
      <c r="AX583" s="13"/>
      <c r="AY583" s="13"/>
      <c r="AZ583" s="13"/>
      <c r="BA583" s="13"/>
      <c r="BB583" s="13"/>
      <c r="BC583" s="13"/>
      <c r="BD583" s="13"/>
      <c r="BE583" s="13"/>
      <c r="BF583" s="13"/>
      <c r="BG583" s="13"/>
      <c r="BH583" s="13"/>
      <c r="BI583" s="13"/>
      <c r="BJ583" s="13"/>
      <c r="BK583" s="13"/>
    </row>
    <row r="584" spans="2:63" s="535" customFormat="1" x14ac:dyDescent="0.25">
      <c r="B584" s="1837"/>
      <c r="C584" s="1006"/>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c r="AH584" s="13"/>
      <c r="AI584" s="13"/>
      <c r="AJ584" s="13"/>
      <c r="AK584" s="13"/>
      <c r="AL584" s="13"/>
      <c r="AM584" s="13"/>
      <c r="AN584" s="13"/>
      <c r="AO584" s="13"/>
      <c r="AP584" s="13"/>
      <c r="AQ584" s="13"/>
      <c r="AR584" s="13"/>
      <c r="AS584" s="13"/>
      <c r="AT584" s="13"/>
      <c r="AU584" s="13"/>
      <c r="AV584" s="13"/>
      <c r="AW584" s="13"/>
      <c r="AX584" s="13"/>
      <c r="AY584" s="13"/>
      <c r="AZ584" s="13"/>
      <c r="BA584" s="13"/>
      <c r="BB584" s="13"/>
      <c r="BC584" s="13"/>
      <c r="BD584" s="13"/>
      <c r="BE584" s="13"/>
      <c r="BF584" s="13"/>
      <c r="BG584" s="13"/>
      <c r="BH584" s="13"/>
      <c r="BI584" s="13"/>
      <c r="BJ584" s="13"/>
      <c r="BK584" s="13"/>
    </row>
    <row r="585" spans="2:63" s="535" customFormat="1" x14ac:dyDescent="0.25">
      <c r="B585" s="1837"/>
      <c r="C585" s="1006"/>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c r="AH585" s="13"/>
      <c r="AI585" s="13"/>
      <c r="AJ585" s="13"/>
      <c r="AK585" s="13"/>
      <c r="AL585" s="13"/>
      <c r="AM585" s="13"/>
      <c r="AN585" s="13"/>
      <c r="AO585" s="13"/>
      <c r="AP585" s="13"/>
      <c r="AQ585" s="13"/>
      <c r="AR585" s="13"/>
      <c r="AS585" s="13"/>
      <c r="AT585" s="13"/>
      <c r="AU585" s="13"/>
      <c r="AV585" s="13"/>
      <c r="AW585" s="13"/>
      <c r="AX585" s="13"/>
      <c r="AY585" s="13"/>
      <c r="AZ585" s="13"/>
      <c r="BA585" s="13"/>
      <c r="BB585" s="13"/>
      <c r="BC585" s="13"/>
      <c r="BD585" s="13"/>
      <c r="BE585" s="13"/>
      <c r="BF585" s="13"/>
      <c r="BG585" s="13"/>
      <c r="BH585" s="13"/>
      <c r="BI585" s="13"/>
      <c r="BJ585" s="13"/>
      <c r="BK585" s="13"/>
    </row>
    <row r="586" spans="2:63" s="535" customFormat="1" x14ac:dyDescent="0.25">
      <c r="B586" s="1837"/>
      <c r="C586" s="1006"/>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c r="AH586" s="13"/>
      <c r="AI586" s="13"/>
      <c r="AJ586" s="13"/>
      <c r="AK586" s="13"/>
      <c r="AL586" s="13"/>
      <c r="AM586" s="13"/>
      <c r="AN586" s="13"/>
      <c r="AO586" s="13"/>
      <c r="AP586" s="13"/>
      <c r="AQ586" s="13"/>
      <c r="AR586" s="13"/>
      <c r="AS586" s="13"/>
      <c r="AT586" s="13"/>
      <c r="AU586" s="13"/>
      <c r="AV586" s="13"/>
      <c r="AW586" s="13"/>
      <c r="AX586" s="13"/>
      <c r="AY586" s="13"/>
      <c r="AZ586" s="13"/>
      <c r="BA586" s="13"/>
      <c r="BB586" s="13"/>
      <c r="BC586" s="13"/>
      <c r="BD586" s="13"/>
      <c r="BE586" s="13"/>
      <c r="BF586" s="13"/>
      <c r="BG586" s="13"/>
      <c r="BH586" s="13"/>
      <c r="BI586" s="13"/>
      <c r="BJ586" s="13"/>
      <c r="BK586" s="13"/>
    </row>
    <row r="587" spans="2:63" s="535" customFormat="1" x14ac:dyDescent="0.25">
      <c r="B587" s="1837"/>
      <c r="C587" s="1006"/>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c r="AH587" s="13"/>
      <c r="AI587" s="13"/>
      <c r="AJ587" s="13"/>
      <c r="AK587" s="13"/>
      <c r="AL587" s="13"/>
      <c r="AM587" s="13"/>
      <c r="AN587" s="13"/>
      <c r="AO587" s="13"/>
      <c r="AP587" s="13"/>
      <c r="AQ587" s="13"/>
      <c r="AR587" s="13"/>
      <c r="AS587" s="13"/>
      <c r="AT587" s="13"/>
      <c r="AU587" s="13"/>
      <c r="AV587" s="13"/>
      <c r="AW587" s="13"/>
      <c r="AX587" s="13"/>
      <c r="AY587" s="13"/>
      <c r="AZ587" s="13"/>
      <c r="BA587" s="13"/>
      <c r="BB587" s="13"/>
      <c r="BC587" s="13"/>
      <c r="BD587" s="13"/>
      <c r="BE587" s="13"/>
      <c r="BF587" s="13"/>
      <c r="BG587" s="13"/>
      <c r="BH587" s="13"/>
      <c r="BI587" s="13"/>
      <c r="BJ587" s="13"/>
      <c r="BK587" s="13"/>
    </row>
    <row r="588" spans="2:63" s="535" customFormat="1" x14ac:dyDescent="0.25">
      <c r="B588" s="1837"/>
      <c r="C588" s="1006"/>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c r="AH588" s="13"/>
      <c r="AI588" s="13"/>
      <c r="AJ588" s="13"/>
      <c r="AK588" s="13"/>
      <c r="AL588" s="13"/>
      <c r="AM588" s="13"/>
      <c r="AN588" s="13"/>
      <c r="AO588" s="13"/>
      <c r="AP588" s="13"/>
      <c r="AQ588" s="13"/>
      <c r="AR588" s="13"/>
      <c r="AS588" s="13"/>
      <c r="AT588" s="13"/>
      <c r="AU588" s="13"/>
      <c r="AV588" s="13"/>
      <c r="AW588" s="13"/>
      <c r="AX588" s="13"/>
      <c r="AY588" s="13"/>
      <c r="AZ588" s="13"/>
      <c r="BA588" s="13"/>
      <c r="BB588" s="13"/>
      <c r="BC588" s="13"/>
      <c r="BD588" s="13"/>
      <c r="BE588" s="13"/>
      <c r="BF588" s="13"/>
      <c r="BG588" s="13"/>
      <c r="BH588" s="13"/>
      <c r="BI588" s="13"/>
      <c r="BJ588" s="13"/>
      <c r="BK588" s="13"/>
    </row>
    <row r="589" spans="2:63" s="535" customFormat="1" x14ac:dyDescent="0.25">
      <c r="B589" s="1837"/>
      <c r="C589" s="1006"/>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c r="AH589" s="13"/>
      <c r="AI589" s="13"/>
      <c r="AJ589" s="13"/>
      <c r="AK589" s="13"/>
      <c r="AL589" s="13"/>
      <c r="AM589" s="13"/>
      <c r="AN589" s="13"/>
      <c r="AO589" s="13"/>
      <c r="AP589" s="13"/>
      <c r="AQ589" s="13"/>
      <c r="AR589" s="13"/>
      <c r="AS589" s="13"/>
      <c r="AT589" s="13"/>
      <c r="AU589" s="13"/>
      <c r="AV589" s="13"/>
      <c r="AW589" s="13"/>
      <c r="AX589" s="13"/>
      <c r="AY589" s="13"/>
      <c r="AZ589" s="13"/>
      <c r="BA589" s="13"/>
      <c r="BB589" s="13"/>
      <c r="BC589" s="13"/>
      <c r="BD589" s="13"/>
      <c r="BE589" s="13"/>
      <c r="BF589" s="13"/>
      <c r="BG589" s="13"/>
      <c r="BH589" s="13"/>
      <c r="BI589" s="13"/>
      <c r="BJ589" s="13"/>
      <c r="BK589" s="13"/>
    </row>
    <row r="590" spans="2:63" s="535" customFormat="1" x14ac:dyDescent="0.25">
      <c r="B590" s="1837"/>
      <c r="C590" s="1006"/>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c r="AH590" s="13"/>
      <c r="AI590" s="13"/>
      <c r="AJ590" s="13"/>
      <c r="AK590" s="13"/>
      <c r="AL590" s="13"/>
      <c r="AM590" s="13"/>
      <c r="AN590" s="13"/>
      <c r="AO590" s="13"/>
      <c r="AP590" s="13"/>
      <c r="AQ590" s="13"/>
      <c r="AR590" s="13"/>
      <c r="AS590" s="13"/>
      <c r="AT590" s="13"/>
      <c r="AU590" s="13"/>
      <c r="AV590" s="13"/>
      <c r="AW590" s="13"/>
      <c r="AX590" s="13"/>
      <c r="AY590" s="13"/>
      <c r="AZ590" s="13"/>
      <c r="BA590" s="13"/>
      <c r="BB590" s="13"/>
      <c r="BC590" s="13"/>
      <c r="BD590" s="13"/>
      <c r="BE590" s="13"/>
      <c r="BF590" s="13"/>
      <c r="BG590" s="13"/>
      <c r="BH590" s="13"/>
      <c r="BI590" s="13"/>
      <c r="BJ590" s="13"/>
      <c r="BK590" s="13"/>
    </row>
    <row r="591" spans="2:63" s="535" customFormat="1" x14ac:dyDescent="0.25">
      <c r="B591" s="1837"/>
      <c r="C591" s="1006"/>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c r="AH591" s="13"/>
      <c r="AI591" s="13"/>
      <c r="AJ591" s="13"/>
      <c r="AK591" s="13"/>
      <c r="AL591" s="13"/>
      <c r="AM591" s="13"/>
      <c r="AN591" s="13"/>
      <c r="AO591" s="13"/>
      <c r="AP591" s="13"/>
      <c r="AQ591" s="13"/>
      <c r="AR591" s="13"/>
      <c r="AS591" s="13"/>
      <c r="AT591" s="13"/>
      <c r="AU591" s="13"/>
      <c r="AV591" s="13"/>
      <c r="AW591" s="13"/>
      <c r="AX591" s="13"/>
      <c r="AY591" s="13"/>
      <c r="AZ591" s="13"/>
      <c r="BA591" s="13"/>
      <c r="BB591" s="13"/>
      <c r="BC591" s="13"/>
      <c r="BD591" s="13"/>
      <c r="BE591" s="13"/>
      <c r="BF591" s="13"/>
      <c r="BG591" s="13"/>
      <c r="BH591" s="13"/>
      <c r="BI591" s="13"/>
      <c r="BJ591" s="13"/>
      <c r="BK591" s="13"/>
    </row>
    <row r="592" spans="2:63" s="535" customFormat="1" x14ac:dyDescent="0.25">
      <c r="B592" s="1837"/>
      <c r="C592" s="1006"/>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c r="AH592" s="13"/>
      <c r="AI592" s="13"/>
      <c r="AJ592" s="13"/>
      <c r="AK592" s="13"/>
      <c r="AL592" s="13"/>
      <c r="AM592" s="13"/>
      <c r="AN592" s="13"/>
      <c r="AO592" s="13"/>
      <c r="AP592" s="13"/>
      <c r="AQ592" s="13"/>
      <c r="AR592" s="13"/>
      <c r="AS592" s="13"/>
      <c r="AT592" s="13"/>
      <c r="AU592" s="13"/>
      <c r="AV592" s="13"/>
      <c r="AW592" s="13"/>
      <c r="AX592" s="13"/>
      <c r="AY592" s="13"/>
      <c r="AZ592" s="13"/>
      <c r="BA592" s="13"/>
      <c r="BB592" s="13"/>
      <c r="BC592" s="13"/>
      <c r="BD592" s="13"/>
      <c r="BE592" s="13"/>
      <c r="BF592" s="13"/>
      <c r="BG592" s="13"/>
      <c r="BH592" s="13"/>
      <c r="BI592" s="13"/>
      <c r="BJ592" s="13"/>
      <c r="BK592" s="13"/>
    </row>
    <row r="593" spans="2:63" s="535" customFormat="1" x14ac:dyDescent="0.25">
      <c r="B593" s="1837"/>
      <c r="C593" s="1006"/>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c r="AH593" s="13"/>
      <c r="AI593" s="13"/>
      <c r="AJ593" s="13"/>
      <c r="AK593" s="13"/>
      <c r="AL593" s="13"/>
      <c r="AM593" s="13"/>
      <c r="AN593" s="13"/>
      <c r="AO593" s="13"/>
      <c r="AP593" s="13"/>
      <c r="AQ593" s="13"/>
      <c r="AR593" s="13"/>
      <c r="AS593" s="13"/>
      <c r="AT593" s="13"/>
      <c r="AU593" s="13"/>
      <c r="AV593" s="13"/>
      <c r="AW593" s="13"/>
      <c r="AX593" s="13"/>
      <c r="AY593" s="13"/>
      <c r="AZ593" s="13"/>
      <c r="BA593" s="13"/>
      <c r="BB593" s="13"/>
      <c r="BC593" s="13"/>
      <c r="BD593" s="13"/>
      <c r="BE593" s="13"/>
      <c r="BF593" s="13"/>
      <c r="BG593" s="13"/>
      <c r="BH593" s="13"/>
      <c r="BI593" s="13"/>
      <c r="BJ593" s="13"/>
      <c r="BK593" s="13"/>
    </row>
    <row r="594" spans="2:63" s="535" customFormat="1" x14ac:dyDescent="0.25">
      <c r="B594" s="1837"/>
      <c r="C594" s="1006"/>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c r="AH594" s="13"/>
      <c r="AI594" s="13"/>
      <c r="AJ594" s="13"/>
      <c r="AK594" s="13"/>
      <c r="AL594" s="13"/>
      <c r="AM594" s="13"/>
      <c r="AN594" s="13"/>
      <c r="AO594" s="13"/>
      <c r="AP594" s="13"/>
      <c r="AQ594" s="13"/>
      <c r="AR594" s="13"/>
      <c r="AS594" s="13"/>
      <c r="AT594" s="13"/>
      <c r="AU594" s="13"/>
      <c r="AV594" s="13"/>
      <c r="AW594" s="13"/>
      <c r="AX594" s="13"/>
      <c r="AY594" s="13"/>
      <c r="AZ594" s="13"/>
      <c r="BA594" s="13"/>
      <c r="BB594" s="13"/>
      <c r="BC594" s="13"/>
      <c r="BD594" s="13"/>
      <c r="BE594" s="13"/>
      <c r="BF594" s="13"/>
      <c r="BG594" s="13"/>
      <c r="BH594" s="13"/>
      <c r="BI594" s="13"/>
      <c r="BJ594" s="13"/>
      <c r="BK594" s="13"/>
    </row>
    <row r="595" spans="2:63" s="535" customFormat="1" x14ac:dyDescent="0.25">
      <c r="B595" s="1837"/>
      <c r="C595" s="1006"/>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c r="AH595" s="13"/>
      <c r="AI595" s="13"/>
      <c r="AJ595" s="13"/>
      <c r="AK595" s="13"/>
      <c r="AL595" s="13"/>
      <c r="AM595" s="13"/>
      <c r="AN595" s="13"/>
      <c r="AO595" s="13"/>
      <c r="AP595" s="13"/>
      <c r="AQ595" s="13"/>
      <c r="AR595" s="13"/>
      <c r="AS595" s="13"/>
      <c r="AT595" s="13"/>
      <c r="AU595" s="13"/>
      <c r="AV595" s="13"/>
      <c r="AW595" s="13"/>
      <c r="AX595" s="13"/>
      <c r="AY595" s="13"/>
      <c r="AZ595" s="13"/>
      <c r="BA595" s="13"/>
      <c r="BB595" s="13"/>
      <c r="BC595" s="13"/>
      <c r="BD595" s="13"/>
      <c r="BE595" s="13"/>
      <c r="BF595" s="13"/>
      <c r="BG595" s="13"/>
      <c r="BH595" s="13"/>
      <c r="BI595" s="13"/>
      <c r="BJ595" s="13"/>
      <c r="BK595" s="13"/>
    </row>
    <row r="596" spans="2:63" s="535" customFormat="1" x14ac:dyDescent="0.25">
      <c r="B596" s="1837"/>
      <c r="C596" s="1006"/>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c r="AH596" s="13"/>
      <c r="AI596" s="13"/>
      <c r="AJ596" s="13"/>
      <c r="AK596" s="13"/>
      <c r="AL596" s="13"/>
      <c r="AM596" s="13"/>
      <c r="AN596" s="13"/>
      <c r="AO596" s="13"/>
      <c r="AP596" s="13"/>
      <c r="AQ596" s="13"/>
      <c r="AR596" s="13"/>
      <c r="AS596" s="13"/>
      <c r="AT596" s="13"/>
      <c r="AU596" s="13"/>
      <c r="AV596" s="13"/>
      <c r="AW596" s="13"/>
      <c r="AX596" s="13"/>
      <c r="AY596" s="13"/>
      <c r="AZ596" s="13"/>
      <c r="BA596" s="13"/>
      <c r="BB596" s="13"/>
      <c r="BC596" s="13"/>
      <c r="BD596" s="13"/>
      <c r="BE596" s="13"/>
      <c r="BF596" s="13"/>
      <c r="BG596" s="13"/>
      <c r="BH596" s="13"/>
      <c r="BI596" s="13"/>
      <c r="BJ596" s="13"/>
      <c r="BK596" s="13"/>
    </row>
    <row r="597" spans="2:63" s="535" customFormat="1" x14ac:dyDescent="0.25">
      <c r="B597" s="1837"/>
      <c r="C597" s="1006"/>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c r="AH597" s="13"/>
      <c r="AI597" s="13"/>
      <c r="AJ597" s="13"/>
      <c r="AK597" s="13"/>
      <c r="AL597" s="13"/>
      <c r="AM597" s="13"/>
      <c r="AN597" s="13"/>
      <c r="AO597" s="13"/>
      <c r="AP597" s="13"/>
      <c r="AQ597" s="13"/>
      <c r="AR597" s="13"/>
      <c r="AS597" s="13"/>
      <c r="AT597" s="13"/>
      <c r="AU597" s="13"/>
      <c r="AV597" s="13"/>
      <c r="AW597" s="13"/>
      <c r="AX597" s="13"/>
      <c r="AY597" s="13"/>
      <c r="AZ597" s="13"/>
      <c r="BA597" s="13"/>
      <c r="BB597" s="13"/>
      <c r="BC597" s="13"/>
      <c r="BD597" s="13"/>
      <c r="BE597" s="13"/>
      <c r="BF597" s="13"/>
      <c r="BG597" s="13"/>
      <c r="BH597" s="13"/>
      <c r="BI597" s="13"/>
      <c r="BJ597" s="13"/>
      <c r="BK597" s="13"/>
    </row>
    <row r="598" spans="2:63" s="535" customFormat="1" x14ac:dyDescent="0.25">
      <c r="B598" s="1837"/>
      <c r="C598" s="1006"/>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c r="AH598" s="13"/>
      <c r="AI598" s="13"/>
      <c r="AJ598" s="13"/>
      <c r="AK598" s="13"/>
      <c r="AL598" s="13"/>
      <c r="AM598" s="13"/>
      <c r="AN598" s="13"/>
      <c r="AO598" s="13"/>
      <c r="AP598" s="13"/>
      <c r="AQ598" s="13"/>
      <c r="AR598" s="13"/>
      <c r="AS598" s="13"/>
      <c r="AT598" s="13"/>
      <c r="AU598" s="13"/>
      <c r="AV598" s="13"/>
      <c r="AW598" s="13"/>
      <c r="AX598" s="13"/>
      <c r="AY598" s="13"/>
      <c r="AZ598" s="13"/>
      <c r="BA598" s="13"/>
      <c r="BB598" s="13"/>
      <c r="BC598" s="13"/>
      <c r="BD598" s="13"/>
      <c r="BE598" s="13"/>
      <c r="BF598" s="13"/>
      <c r="BG598" s="13"/>
      <c r="BH598" s="13"/>
      <c r="BI598" s="13"/>
      <c r="BJ598" s="13"/>
      <c r="BK598" s="13"/>
    </row>
    <row r="599" spans="2:63" s="535" customFormat="1" x14ac:dyDescent="0.25">
      <c r="B599" s="1837"/>
      <c r="C599" s="1006"/>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c r="AH599" s="13"/>
      <c r="AI599" s="13"/>
      <c r="AJ599" s="13"/>
      <c r="AK599" s="13"/>
      <c r="AL599" s="13"/>
      <c r="AM599" s="13"/>
      <c r="AN599" s="13"/>
      <c r="AO599" s="13"/>
      <c r="AP599" s="13"/>
      <c r="AQ599" s="13"/>
      <c r="AR599" s="13"/>
      <c r="AS599" s="13"/>
      <c r="AT599" s="13"/>
      <c r="AU599" s="13"/>
      <c r="AV599" s="13"/>
      <c r="AW599" s="13"/>
      <c r="AX599" s="13"/>
      <c r="AY599" s="13"/>
      <c r="AZ599" s="13"/>
      <c r="BA599" s="13"/>
      <c r="BB599" s="13"/>
      <c r="BC599" s="13"/>
      <c r="BD599" s="13"/>
      <c r="BE599" s="13"/>
      <c r="BF599" s="13"/>
      <c r="BG599" s="13"/>
      <c r="BH599" s="13"/>
      <c r="BI599" s="13"/>
      <c r="BJ599" s="13"/>
      <c r="BK599" s="13"/>
    </row>
    <row r="600" spans="2:63" s="535" customFormat="1" x14ac:dyDescent="0.25">
      <c r="B600" s="1837"/>
      <c r="C600" s="1006"/>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c r="AH600" s="13"/>
      <c r="AI600" s="13"/>
      <c r="AJ600" s="13"/>
      <c r="AK600" s="13"/>
      <c r="AL600" s="13"/>
      <c r="AM600" s="13"/>
      <c r="AN600" s="13"/>
      <c r="AO600" s="13"/>
      <c r="AP600" s="13"/>
      <c r="AQ600" s="13"/>
      <c r="AR600" s="13"/>
      <c r="AS600" s="13"/>
      <c r="AT600" s="13"/>
      <c r="AU600" s="13"/>
      <c r="AV600" s="13"/>
      <c r="AW600" s="13"/>
      <c r="AX600" s="13"/>
      <c r="AY600" s="13"/>
      <c r="AZ600" s="13"/>
      <c r="BA600" s="13"/>
      <c r="BB600" s="13"/>
      <c r="BC600" s="13"/>
      <c r="BD600" s="13"/>
      <c r="BE600" s="13"/>
      <c r="BF600" s="13"/>
      <c r="BG600" s="13"/>
      <c r="BH600" s="13"/>
      <c r="BI600" s="13"/>
      <c r="BJ600" s="13"/>
      <c r="BK600" s="13"/>
    </row>
    <row r="601" spans="2:63" s="535" customFormat="1" x14ac:dyDescent="0.25">
      <c r="B601" s="1837"/>
      <c r="C601" s="1006"/>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c r="AH601" s="13"/>
      <c r="AI601" s="13"/>
      <c r="AJ601" s="13"/>
      <c r="AK601" s="13"/>
      <c r="AL601" s="13"/>
      <c r="AM601" s="13"/>
      <c r="AN601" s="13"/>
      <c r="AO601" s="13"/>
      <c r="AP601" s="13"/>
      <c r="AQ601" s="13"/>
      <c r="AR601" s="13"/>
      <c r="AS601" s="13"/>
      <c r="AT601" s="13"/>
      <c r="AU601" s="13"/>
      <c r="AV601" s="13"/>
      <c r="AW601" s="13"/>
      <c r="AX601" s="13"/>
      <c r="AY601" s="13"/>
      <c r="AZ601" s="13"/>
      <c r="BA601" s="13"/>
      <c r="BB601" s="13"/>
      <c r="BC601" s="13"/>
      <c r="BD601" s="13"/>
      <c r="BE601" s="13"/>
      <c r="BF601" s="13"/>
      <c r="BG601" s="13"/>
      <c r="BH601" s="13"/>
      <c r="BI601" s="13"/>
      <c r="BJ601" s="13"/>
      <c r="BK601" s="13"/>
    </row>
    <row r="602" spans="2:63" s="535" customFormat="1" x14ac:dyDescent="0.25">
      <c r="B602" s="1837"/>
      <c r="C602" s="1006"/>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c r="AH602" s="13"/>
      <c r="AI602" s="13"/>
      <c r="AJ602" s="13"/>
      <c r="AK602" s="13"/>
      <c r="AL602" s="13"/>
      <c r="AM602" s="13"/>
      <c r="AN602" s="13"/>
      <c r="AO602" s="13"/>
      <c r="AP602" s="13"/>
      <c r="AQ602" s="13"/>
      <c r="AR602" s="13"/>
      <c r="AS602" s="13"/>
      <c r="AT602" s="13"/>
      <c r="AU602" s="13"/>
      <c r="AV602" s="13"/>
      <c r="AW602" s="13"/>
      <c r="AX602" s="13"/>
      <c r="AY602" s="13"/>
      <c r="AZ602" s="13"/>
      <c r="BA602" s="13"/>
      <c r="BB602" s="13"/>
      <c r="BC602" s="13"/>
      <c r="BD602" s="13"/>
      <c r="BE602" s="13"/>
      <c r="BF602" s="13"/>
      <c r="BG602" s="13"/>
      <c r="BH602" s="13"/>
      <c r="BI602" s="13"/>
      <c r="BJ602" s="13"/>
      <c r="BK602" s="13"/>
    </row>
    <row r="603" spans="2:63" s="535" customFormat="1" x14ac:dyDescent="0.25">
      <c r="B603" s="1837"/>
      <c r="C603" s="1006"/>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c r="AH603" s="13"/>
      <c r="AI603" s="13"/>
      <c r="AJ603" s="13"/>
      <c r="AK603" s="13"/>
      <c r="AL603" s="13"/>
      <c r="AM603" s="13"/>
      <c r="AN603" s="13"/>
      <c r="AO603" s="13"/>
      <c r="AP603" s="13"/>
      <c r="AQ603" s="13"/>
      <c r="AR603" s="13"/>
      <c r="AS603" s="13"/>
      <c r="AT603" s="13"/>
      <c r="AU603" s="13"/>
      <c r="AV603" s="13"/>
      <c r="AW603" s="13"/>
      <c r="AX603" s="13"/>
      <c r="AY603" s="13"/>
      <c r="AZ603" s="13"/>
      <c r="BA603" s="13"/>
      <c r="BB603" s="13"/>
      <c r="BC603" s="13"/>
      <c r="BD603" s="13"/>
      <c r="BE603" s="13"/>
      <c r="BF603" s="13"/>
      <c r="BG603" s="13"/>
      <c r="BH603" s="13"/>
      <c r="BI603" s="13"/>
      <c r="BJ603" s="13"/>
      <c r="BK603" s="13"/>
    </row>
    <row r="604" spans="2:63" s="535" customFormat="1" x14ac:dyDescent="0.25">
      <c r="B604" s="1837"/>
      <c r="C604" s="1006"/>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c r="AH604" s="13"/>
      <c r="AI604" s="13"/>
      <c r="AJ604" s="13"/>
      <c r="AK604" s="13"/>
      <c r="AL604" s="13"/>
      <c r="AM604" s="13"/>
      <c r="AN604" s="13"/>
      <c r="AO604" s="13"/>
      <c r="AP604" s="13"/>
      <c r="AQ604" s="13"/>
      <c r="AR604" s="13"/>
      <c r="AS604" s="13"/>
      <c r="AT604" s="13"/>
      <c r="AU604" s="13"/>
      <c r="AV604" s="13"/>
      <c r="AW604" s="13"/>
      <c r="AX604" s="13"/>
      <c r="AY604" s="13"/>
      <c r="AZ604" s="13"/>
      <c r="BA604" s="13"/>
      <c r="BB604" s="13"/>
      <c r="BC604" s="13"/>
      <c r="BD604" s="13"/>
      <c r="BE604" s="13"/>
      <c r="BF604" s="13"/>
      <c r="BG604" s="13"/>
      <c r="BH604" s="13"/>
      <c r="BI604" s="13"/>
      <c r="BJ604" s="13"/>
      <c r="BK604" s="13"/>
    </row>
    <row r="605" spans="2:63" s="535" customFormat="1" x14ac:dyDescent="0.25">
      <c r="B605" s="1837"/>
      <c r="C605" s="1006"/>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c r="AH605" s="13"/>
      <c r="AI605" s="13"/>
      <c r="AJ605" s="13"/>
      <c r="AK605" s="13"/>
      <c r="AL605" s="13"/>
      <c r="AM605" s="13"/>
      <c r="AN605" s="13"/>
      <c r="AO605" s="13"/>
      <c r="AP605" s="13"/>
      <c r="AQ605" s="13"/>
      <c r="AR605" s="13"/>
      <c r="AS605" s="13"/>
      <c r="AT605" s="13"/>
      <c r="AU605" s="13"/>
      <c r="AV605" s="13"/>
      <c r="AW605" s="13"/>
      <c r="AX605" s="13"/>
      <c r="AY605" s="13"/>
      <c r="AZ605" s="13"/>
      <c r="BA605" s="13"/>
      <c r="BB605" s="13"/>
      <c r="BC605" s="13"/>
      <c r="BD605" s="13"/>
      <c r="BE605" s="13"/>
      <c r="BF605" s="13"/>
      <c r="BG605" s="13"/>
      <c r="BH605" s="13"/>
      <c r="BI605" s="13"/>
      <c r="BJ605" s="13"/>
      <c r="BK605" s="13"/>
    </row>
    <row r="606" spans="2:63" s="535" customFormat="1" x14ac:dyDescent="0.25">
      <c r="B606" s="1837"/>
      <c r="C606" s="1006"/>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c r="AH606" s="13"/>
      <c r="AI606" s="13"/>
      <c r="AJ606" s="13"/>
      <c r="AK606" s="13"/>
      <c r="AL606" s="13"/>
      <c r="AM606" s="13"/>
      <c r="AN606" s="13"/>
      <c r="AO606" s="13"/>
      <c r="AP606" s="13"/>
      <c r="AQ606" s="13"/>
      <c r="AR606" s="13"/>
      <c r="AS606" s="13"/>
      <c r="AT606" s="13"/>
      <c r="AU606" s="13"/>
      <c r="AV606" s="13"/>
      <c r="AW606" s="13"/>
      <c r="AX606" s="13"/>
      <c r="AY606" s="13"/>
      <c r="AZ606" s="13"/>
      <c r="BA606" s="13"/>
      <c r="BB606" s="13"/>
      <c r="BC606" s="13"/>
      <c r="BD606" s="13"/>
      <c r="BE606" s="13"/>
      <c r="BF606" s="13"/>
      <c r="BG606" s="13"/>
      <c r="BH606" s="13"/>
      <c r="BI606" s="13"/>
      <c r="BJ606" s="13"/>
      <c r="BK606" s="13"/>
    </row>
    <row r="607" spans="2:63" s="535" customFormat="1" x14ac:dyDescent="0.25">
      <c r="B607" s="1837"/>
      <c r="C607" s="1006"/>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c r="AH607" s="13"/>
      <c r="AI607" s="13"/>
      <c r="AJ607" s="13"/>
      <c r="AK607" s="13"/>
      <c r="AL607" s="13"/>
      <c r="AM607" s="13"/>
      <c r="AN607" s="13"/>
      <c r="AO607" s="13"/>
      <c r="AP607" s="13"/>
      <c r="AQ607" s="13"/>
      <c r="AR607" s="13"/>
      <c r="AS607" s="13"/>
      <c r="AT607" s="13"/>
      <c r="AU607" s="13"/>
      <c r="AV607" s="13"/>
      <c r="AW607" s="13"/>
      <c r="AX607" s="13"/>
      <c r="AY607" s="13"/>
      <c r="AZ607" s="13"/>
      <c r="BA607" s="13"/>
      <c r="BB607" s="13"/>
      <c r="BC607" s="13"/>
      <c r="BD607" s="13"/>
      <c r="BE607" s="13"/>
      <c r="BF607" s="13"/>
      <c r="BG607" s="13"/>
      <c r="BH607" s="13"/>
      <c r="BI607" s="13"/>
      <c r="BJ607" s="13"/>
      <c r="BK607" s="13"/>
    </row>
    <row r="608" spans="2:63" s="535" customFormat="1" x14ac:dyDescent="0.25">
      <c r="B608" s="1837"/>
      <c r="C608" s="1006"/>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c r="AH608" s="13"/>
      <c r="AI608" s="13"/>
      <c r="AJ608" s="13"/>
      <c r="AK608" s="13"/>
      <c r="AL608" s="13"/>
      <c r="AM608" s="13"/>
      <c r="AN608" s="13"/>
      <c r="AO608" s="13"/>
      <c r="AP608" s="13"/>
      <c r="AQ608" s="13"/>
      <c r="AR608" s="13"/>
      <c r="AS608" s="13"/>
      <c r="AT608" s="13"/>
      <c r="AU608" s="13"/>
      <c r="AV608" s="13"/>
      <c r="AW608" s="13"/>
      <c r="AX608" s="13"/>
      <c r="AY608" s="13"/>
      <c r="AZ608" s="13"/>
      <c r="BA608" s="13"/>
      <c r="BB608" s="13"/>
      <c r="BC608" s="13"/>
      <c r="BD608" s="13"/>
      <c r="BE608" s="13"/>
      <c r="BF608" s="13"/>
      <c r="BG608" s="13"/>
      <c r="BH608" s="13"/>
      <c r="BI608" s="13"/>
      <c r="BJ608" s="13"/>
      <c r="BK608" s="13"/>
    </row>
    <row r="609" spans="2:63" s="535" customFormat="1" x14ac:dyDescent="0.25">
      <c r="B609" s="1837"/>
      <c r="C609" s="1006"/>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c r="AH609" s="13"/>
      <c r="AI609" s="13"/>
      <c r="AJ609" s="13"/>
      <c r="AK609" s="13"/>
      <c r="AL609" s="13"/>
      <c r="AM609" s="13"/>
      <c r="AN609" s="13"/>
      <c r="AO609" s="13"/>
      <c r="AP609" s="13"/>
      <c r="AQ609" s="13"/>
      <c r="AR609" s="13"/>
      <c r="AS609" s="13"/>
      <c r="AT609" s="13"/>
      <c r="AU609" s="13"/>
      <c r="AV609" s="13"/>
      <c r="AW609" s="13"/>
      <c r="AX609" s="13"/>
      <c r="AY609" s="13"/>
      <c r="AZ609" s="13"/>
      <c r="BA609" s="13"/>
      <c r="BB609" s="13"/>
      <c r="BC609" s="13"/>
      <c r="BD609" s="13"/>
      <c r="BE609" s="13"/>
      <c r="BF609" s="13"/>
      <c r="BG609" s="13"/>
      <c r="BH609" s="13"/>
      <c r="BI609" s="13"/>
      <c r="BJ609" s="13"/>
      <c r="BK609" s="13"/>
    </row>
    <row r="610" spans="2:63" s="535" customFormat="1" x14ac:dyDescent="0.25">
      <c r="B610" s="1837"/>
      <c r="C610" s="1006"/>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c r="AH610" s="13"/>
      <c r="AI610" s="13"/>
      <c r="AJ610" s="13"/>
      <c r="AK610" s="13"/>
      <c r="AL610" s="13"/>
      <c r="AM610" s="13"/>
      <c r="AN610" s="13"/>
      <c r="AO610" s="13"/>
      <c r="AP610" s="13"/>
      <c r="AQ610" s="13"/>
      <c r="AR610" s="13"/>
      <c r="AS610" s="13"/>
      <c r="AT610" s="13"/>
      <c r="AU610" s="13"/>
      <c r="AV610" s="13"/>
      <c r="AW610" s="13"/>
      <c r="AX610" s="13"/>
      <c r="AY610" s="13"/>
      <c r="AZ610" s="13"/>
      <c r="BA610" s="13"/>
      <c r="BB610" s="13"/>
      <c r="BC610" s="13"/>
      <c r="BD610" s="13"/>
      <c r="BE610" s="13"/>
      <c r="BF610" s="13"/>
      <c r="BG610" s="13"/>
      <c r="BH610" s="13"/>
      <c r="BI610" s="13"/>
      <c r="BJ610" s="13"/>
      <c r="BK610" s="13"/>
    </row>
    <row r="611" spans="2:63" s="535" customFormat="1" x14ac:dyDescent="0.25">
      <c r="B611" s="1837"/>
      <c r="C611" s="1006"/>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c r="AH611" s="13"/>
      <c r="AI611" s="13"/>
      <c r="AJ611" s="13"/>
      <c r="AK611" s="13"/>
      <c r="AL611" s="13"/>
      <c r="AM611" s="13"/>
      <c r="AN611" s="13"/>
      <c r="AO611" s="13"/>
      <c r="AP611" s="13"/>
      <c r="AQ611" s="13"/>
      <c r="AR611" s="13"/>
      <c r="AS611" s="13"/>
      <c r="AT611" s="13"/>
      <c r="AU611" s="13"/>
      <c r="AV611" s="13"/>
      <c r="AW611" s="13"/>
      <c r="AX611" s="13"/>
      <c r="AY611" s="13"/>
      <c r="AZ611" s="13"/>
      <c r="BA611" s="13"/>
      <c r="BB611" s="13"/>
      <c r="BC611" s="13"/>
      <c r="BD611" s="13"/>
      <c r="BE611" s="13"/>
      <c r="BF611" s="13"/>
      <c r="BG611" s="13"/>
      <c r="BH611" s="13"/>
      <c r="BI611" s="13"/>
      <c r="BJ611" s="13"/>
      <c r="BK611" s="13"/>
    </row>
    <row r="612" spans="2:63" s="535" customFormat="1" x14ac:dyDescent="0.25">
      <c r="B612" s="1837"/>
      <c r="C612" s="1006"/>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c r="AH612" s="13"/>
      <c r="AI612" s="13"/>
      <c r="AJ612" s="13"/>
      <c r="AK612" s="13"/>
      <c r="AL612" s="13"/>
      <c r="AM612" s="13"/>
      <c r="AN612" s="13"/>
      <c r="AO612" s="13"/>
      <c r="AP612" s="13"/>
      <c r="AQ612" s="13"/>
      <c r="AR612" s="13"/>
      <c r="AS612" s="13"/>
      <c r="AT612" s="13"/>
      <c r="AU612" s="13"/>
      <c r="AV612" s="13"/>
      <c r="AW612" s="13"/>
      <c r="AX612" s="13"/>
      <c r="AY612" s="13"/>
      <c r="AZ612" s="13"/>
      <c r="BA612" s="13"/>
      <c r="BB612" s="13"/>
      <c r="BC612" s="13"/>
      <c r="BD612" s="13"/>
      <c r="BE612" s="13"/>
      <c r="BF612" s="13"/>
      <c r="BG612" s="13"/>
      <c r="BH612" s="13"/>
      <c r="BI612" s="13"/>
      <c r="BJ612" s="13"/>
      <c r="BK612" s="13"/>
    </row>
    <row r="613" spans="2:63" s="535" customFormat="1" x14ac:dyDescent="0.25">
      <c r="B613" s="1837"/>
      <c r="C613" s="1006"/>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c r="AH613" s="13"/>
      <c r="AI613" s="13"/>
      <c r="AJ613" s="13"/>
      <c r="AK613" s="13"/>
      <c r="AL613" s="13"/>
      <c r="AM613" s="13"/>
      <c r="AN613" s="13"/>
      <c r="AO613" s="13"/>
      <c r="AP613" s="13"/>
      <c r="AQ613" s="13"/>
      <c r="AR613" s="13"/>
      <c r="AS613" s="13"/>
      <c r="AT613" s="13"/>
      <c r="AU613" s="13"/>
      <c r="AV613" s="13"/>
      <c r="AW613" s="13"/>
      <c r="AX613" s="13"/>
      <c r="AY613" s="13"/>
      <c r="AZ613" s="13"/>
      <c r="BA613" s="13"/>
      <c r="BB613" s="13"/>
      <c r="BC613" s="13"/>
      <c r="BD613" s="13"/>
      <c r="BE613" s="13"/>
      <c r="BF613" s="13"/>
      <c r="BG613" s="13"/>
      <c r="BH613" s="13"/>
      <c r="BI613" s="13"/>
      <c r="BJ613" s="13"/>
      <c r="BK613" s="13"/>
    </row>
    <row r="614" spans="2:63" s="535" customFormat="1" x14ac:dyDescent="0.25">
      <c r="B614" s="1837"/>
      <c r="C614" s="1006"/>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c r="AH614" s="13"/>
      <c r="AI614" s="13"/>
      <c r="AJ614" s="13"/>
      <c r="AK614" s="13"/>
      <c r="AL614" s="13"/>
      <c r="AM614" s="13"/>
      <c r="AN614" s="13"/>
      <c r="AO614" s="13"/>
      <c r="AP614" s="13"/>
      <c r="AQ614" s="13"/>
      <c r="AR614" s="13"/>
      <c r="AS614" s="13"/>
      <c r="AT614" s="13"/>
      <c r="AU614" s="13"/>
      <c r="AV614" s="13"/>
      <c r="AW614" s="13"/>
      <c r="AX614" s="13"/>
      <c r="AY614" s="13"/>
      <c r="AZ614" s="13"/>
      <c r="BA614" s="13"/>
      <c r="BB614" s="13"/>
      <c r="BC614" s="13"/>
      <c r="BD614" s="13"/>
      <c r="BE614" s="13"/>
      <c r="BF614" s="13"/>
      <c r="BG614" s="13"/>
      <c r="BH614" s="13"/>
      <c r="BI614" s="13"/>
      <c r="BJ614" s="13"/>
      <c r="BK614" s="13"/>
    </row>
    <row r="615" spans="2:63" s="535" customFormat="1" x14ac:dyDescent="0.25">
      <c r="B615" s="1837"/>
      <c r="C615" s="1006"/>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c r="AH615" s="13"/>
      <c r="AI615" s="13"/>
      <c r="AJ615" s="13"/>
      <c r="AK615" s="13"/>
      <c r="AL615" s="13"/>
      <c r="AM615" s="13"/>
      <c r="AN615" s="13"/>
      <c r="AO615" s="13"/>
      <c r="AP615" s="13"/>
      <c r="AQ615" s="13"/>
      <c r="AR615" s="13"/>
      <c r="AS615" s="13"/>
      <c r="AT615" s="13"/>
      <c r="AU615" s="13"/>
      <c r="AV615" s="13"/>
      <c r="AW615" s="13"/>
      <c r="AX615" s="13"/>
      <c r="AY615" s="13"/>
      <c r="AZ615" s="13"/>
      <c r="BA615" s="13"/>
      <c r="BB615" s="13"/>
      <c r="BC615" s="13"/>
      <c r="BD615" s="13"/>
      <c r="BE615" s="13"/>
      <c r="BF615" s="13"/>
      <c r="BG615" s="13"/>
      <c r="BH615" s="13"/>
      <c r="BI615" s="13"/>
      <c r="BJ615" s="13"/>
      <c r="BK615" s="13"/>
    </row>
    <row r="616" spans="2:63" s="535" customFormat="1" x14ac:dyDescent="0.25">
      <c r="B616" s="1837"/>
      <c r="C616" s="1006"/>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c r="AH616" s="13"/>
      <c r="AI616" s="13"/>
      <c r="AJ616" s="13"/>
      <c r="AK616" s="13"/>
      <c r="AL616" s="13"/>
      <c r="AM616" s="13"/>
      <c r="AN616" s="13"/>
      <c r="AO616" s="13"/>
      <c r="AP616" s="13"/>
      <c r="AQ616" s="13"/>
      <c r="AR616" s="13"/>
      <c r="AS616" s="13"/>
      <c r="AT616" s="13"/>
      <c r="AU616" s="13"/>
      <c r="AV616" s="13"/>
      <c r="AW616" s="13"/>
      <c r="AX616" s="13"/>
      <c r="AY616" s="13"/>
      <c r="AZ616" s="13"/>
      <c r="BA616" s="13"/>
      <c r="BB616" s="13"/>
      <c r="BC616" s="13"/>
      <c r="BD616" s="13"/>
      <c r="BE616" s="13"/>
      <c r="BF616" s="13"/>
      <c r="BG616" s="13"/>
      <c r="BH616" s="13"/>
      <c r="BI616" s="13"/>
      <c r="BJ616" s="13"/>
      <c r="BK616" s="13"/>
    </row>
    <row r="617" spans="2:63" s="535" customFormat="1" x14ac:dyDescent="0.25">
      <c r="B617" s="1837"/>
      <c r="C617" s="1006"/>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c r="AH617" s="13"/>
      <c r="AI617" s="13"/>
      <c r="AJ617" s="13"/>
      <c r="AK617" s="13"/>
      <c r="AL617" s="13"/>
      <c r="AM617" s="13"/>
      <c r="AN617" s="13"/>
      <c r="AO617" s="13"/>
      <c r="AP617" s="13"/>
      <c r="AQ617" s="13"/>
      <c r="AR617" s="13"/>
      <c r="AS617" s="13"/>
      <c r="AT617" s="13"/>
      <c r="AU617" s="13"/>
      <c r="AV617" s="13"/>
      <c r="AW617" s="13"/>
      <c r="AX617" s="13"/>
      <c r="AY617" s="13"/>
      <c r="AZ617" s="13"/>
      <c r="BA617" s="13"/>
      <c r="BB617" s="13"/>
      <c r="BC617" s="13"/>
      <c r="BD617" s="13"/>
      <c r="BE617" s="13"/>
      <c r="BF617" s="13"/>
      <c r="BG617" s="13"/>
      <c r="BH617" s="13"/>
      <c r="BI617" s="13"/>
      <c r="BJ617" s="13"/>
      <c r="BK617" s="13"/>
    </row>
    <row r="618" spans="2:63" s="535" customFormat="1" x14ac:dyDescent="0.25">
      <c r="B618" s="1837"/>
      <c r="C618" s="1006"/>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c r="AH618" s="13"/>
      <c r="AI618" s="13"/>
      <c r="AJ618" s="13"/>
      <c r="AK618" s="13"/>
      <c r="AL618" s="13"/>
      <c r="AM618" s="13"/>
      <c r="AN618" s="13"/>
      <c r="AO618" s="13"/>
      <c r="AP618" s="13"/>
      <c r="AQ618" s="13"/>
      <c r="AR618" s="13"/>
      <c r="AS618" s="13"/>
      <c r="AT618" s="13"/>
      <c r="AU618" s="13"/>
      <c r="AV618" s="13"/>
      <c r="AW618" s="13"/>
      <c r="AX618" s="13"/>
      <c r="AY618" s="13"/>
      <c r="AZ618" s="13"/>
      <c r="BA618" s="13"/>
      <c r="BB618" s="13"/>
      <c r="BC618" s="13"/>
      <c r="BD618" s="13"/>
      <c r="BE618" s="13"/>
      <c r="BF618" s="13"/>
      <c r="BG618" s="13"/>
      <c r="BH618" s="13"/>
      <c r="BI618" s="13"/>
      <c r="BJ618" s="13"/>
      <c r="BK618" s="13"/>
    </row>
    <row r="619" spans="2:63" s="535" customFormat="1" x14ac:dyDescent="0.25">
      <c r="B619" s="1837"/>
      <c r="C619" s="1006"/>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c r="AH619" s="13"/>
      <c r="AI619" s="13"/>
      <c r="AJ619" s="13"/>
      <c r="AK619" s="13"/>
      <c r="AL619" s="13"/>
      <c r="AM619" s="13"/>
      <c r="AN619" s="13"/>
      <c r="AO619" s="13"/>
      <c r="AP619" s="13"/>
      <c r="AQ619" s="13"/>
      <c r="AR619" s="13"/>
      <c r="AS619" s="13"/>
      <c r="AT619" s="13"/>
      <c r="AU619" s="13"/>
      <c r="AV619" s="13"/>
      <c r="AW619" s="13"/>
      <c r="AX619" s="13"/>
      <c r="AY619" s="13"/>
      <c r="AZ619" s="13"/>
      <c r="BA619" s="13"/>
      <c r="BB619" s="13"/>
      <c r="BC619" s="13"/>
      <c r="BD619" s="13"/>
      <c r="BE619" s="13"/>
      <c r="BF619" s="13"/>
      <c r="BG619" s="13"/>
      <c r="BH619" s="13"/>
      <c r="BI619" s="13"/>
      <c r="BJ619" s="13"/>
      <c r="BK619" s="13"/>
    </row>
    <row r="620" spans="2:63" s="535" customFormat="1" x14ac:dyDescent="0.25">
      <c r="B620" s="1837"/>
      <c r="C620" s="1006"/>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c r="AH620" s="13"/>
      <c r="AI620" s="13"/>
      <c r="AJ620" s="13"/>
      <c r="AK620" s="13"/>
      <c r="AL620" s="13"/>
      <c r="AM620" s="13"/>
      <c r="AN620" s="13"/>
      <c r="AO620" s="13"/>
      <c r="AP620" s="13"/>
      <c r="AQ620" s="13"/>
      <c r="AR620" s="13"/>
      <c r="AS620" s="13"/>
      <c r="AT620" s="13"/>
      <c r="AU620" s="13"/>
      <c r="AV620" s="13"/>
      <c r="AW620" s="13"/>
      <c r="AX620" s="13"/>
      <c r="AY620" s="13"/>
      <c r="AZ620" s="13"/>
      <c r="BA620" s="13"/>
      <c r="BB620" s="13"/>
      <c r="BC620" s="13"/>
      <c r="BD620" s="13"/>
      <c r="BE620" s="13"/>
      <c r="BF620" s="13"/>
      <c r="BG620" s="13"/>
      <c r="BH620" s="13"/>
      <c r="BI620" s="13"/>
      <c r="BJ620" s="13"/>
      <c r="BK620" s="13"/>
    </row>
    <row r="621" spans="2:63" s="535" customFormat="1" x14ac:dyDescent="0.25">
      <c r="B621" s="1837"/>
      <c r="C621" s="1006"/>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c r="AH621" s="13"/>
      <c r="AI621" s="13"/>
      <c r="AJ621" s="13"/>
      <c r="AK621" s="13"/>
      <c r="AL621" s="13"/>
      <c r="AM621" s="13"/>
      <c r="AN621" s="13"/>
      <c r="AO621" s="13"/>
      <c r="AP621" s="13"/>
      <c r="AQ621" s="13"/>
      <c r="AR621" s="13"/>
      <c r="AS621" s="13"/>
      <c r="AT621" s="13"/>
      <c r="AU621" s="13"/>
      <c r="AV621" s="13"/>
      <c r="AW621" s="13"/>
      <c r="AX621" s="13"/>
      <c r="AY621" s="13"/>
      <c r="AZ621" s="13"/>
      <c r="BA621" s="13"/>
      <c r="BB621" s="13"/>
      <c r="BC621" s="13"/>
      <c r="BD621" s="13"/>
      <c r="BE621" s="13"/>
      <c r="BF621" s="13"/>
      <c r="BG621" s="13"/>
      <c r="BH621" s="13"/>
      <c r="BI621" s="13"/>
      <c r="BJ621" s="13"/>
      <c r="BK621" s="13"/>
    </row>
    <row r="622" spans="2:63" s="535" customFormat="1" x14ac:dyDescent="0.25">
      <c r="B622" s="1837"/>
      <c r="C622" s="1006"/>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c r="AH622" s="13"/>
      <c r="AI622" s="13"/>
      <c r="AJ622" s="13"/>
      <c r="AK622" s="13"/>
      <c r="AL622" s="13"/>
      <c r="AM622" s="13"/>
      <c r="AN622" s="13"/>
      <c r="AO622" s="13"/>
      <c r="AP622" s="13"/>
      <c r="AQ622" s="13"/>
      <c r="AR622" s="13"/>
      <c r="AS622" s="13"/>
      <c r="AT622" s="13"/>
      <c r="AU622" s="13"/>
      <c r="AV622" s="13"/>
      <c r="AW622" s="13"/>
      <c r="AX622" s="13"/>
      <c r="AY622" s="13"/>
      <c r="AZ622" s="13"/>
      <c r="BA622" s="13"/>
      <c r="BB622" s="13"/>
      <c r="BC622" s="13"/>
      <c r="BD622" s="13"/>
      <c r="BE622" s="13"/>
      <c r="BF622" s="13"/>
      <c r="BG622" s="13"/>
      <c r="BH622" s="13"/>
      <c r="BI622" s="13"/>
      <c r="BJ622" s="13"/>
      <c r="BK622" s="13"/>
    </row>
    <row r="623" spans="2:63" s="535" customFormat="1" x14ac:dyDescent="0.25">
      <c r="B623" s="1837"/>
      <c r="C623" s="1006"/>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c r="AH623" s="13"/>
      <c r="AI623" s="13"/>
      <c r="AJ623" s="13"/>
      <c r="AK623" s="13"/>
      <c r="AL623" s="13"/>
      <c r="AM623" s="13"/>
      <c r="AN623" s="13"/>
      <c r="AO623" s="13"/>
      <c r="AP623" s="13"/>
      <c r="AQ623" s="13"/>
      <c r="AR623" s="13"/>
      <c r="AS623" s="13"/>
      <c r="AT623" s="13"/>
      <c r="AU623" s="13"/>
      <c r="AV623" s="13"/>
      <c r="AW623" s="13"/>
      <c r="AX623" s="13"/>
      <c r="AY623" s="13"/>
      <c r="AZ623" s="13"/>
      <c r="BA623" s="13"/>
      <c r="BB623" s="13"/>
      <c r="BC623" s="13"/>
      <c r="BD623" s="13"/>
      <c r="BE623" s="13"/>
      <c r="BF623" s="13"/>
      <c r="BG623" s="13"/>
      <c r="BH623" s="13"/>
      <c r="BI623" s="13"/>
      <c r="BJ623" s="13"/>
      <c r="BK623" s="13"/>
    </row>
    <row r="624" spans="2:63" s="535" customFormat="1" x14ac:dyDescent="0.25">
      <c r="B624" s="1837"/>
      <c r="C624" s="1006"/>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c r="AH624" s="13"/>
      <c r="AI624" s="13"/>
      <c r="AJ624" s="13"/>
      <c r="AK624" s="13"/>
      <c r="AL624" s="13"/>
      <c r="AM624" s="13"/>
      <c r="AN624" s="13"/>
      <c r="AO624" s="13"/>
      <c r="AP624" s="13"/>
      <c r="AQ624" s="13"/>
      <c r="AR624" s="13"/>
      <c r="AS624" s="13"/>
      <c r="AT624" s="13"/>
      <c r="AU624" s="13"/>
      <c r="AV624" s="13"/>
      <c r="AW624" s="13"/>
      <c r="AX624" s="13"/>
      <c r="AY624" s="13"/>
      <c r="AZ624" s="13"/>
      <c r="BA624" s="13"/>
      <c r="BB624" s="13"/>
      <c r="BC624" s="13"/>
      <c r="BD624" s="13"/>
      <c r="BE624" s="13"/>
      <c r="BF624" s="13"/>
      <c r="BG624" s="13"/>
      <c r="BH624" s="13"/>
      <c r="BI624" s="13"/>
      <c r="BJ624" s="13"/>
      <c r="BK624" s="13"/>
    </row>
    <row r="625" spans="2:63" s="535" customFormat="1" x14ac:dyDescent="0.25">
      <c r="B625" s="1837"/>
      <c r="C625" s="1006"/>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c r="AH625" s="13"/>
      <c r="AI625" s="13"/>
      <c r="AJ625" s="13"/>
      <c r="AK625" s="13"/>
      <c r="AL625" s="13"/>
      <c r="AM625" s="13"/>
      <c r="AN625" s="13"/>
      <c r="AO625" s="13"/>
      <c r="AP625" s="13"/>
      <c r="AQ625" s="13"/>
      <c r="AR625" s="13"/>
      <c r="AS625" s="13"/>
      <c r="AT625" s="13"/>
      <c r="AU625" s="13"/>
      <c r="AV625" s="13"/>
      <c r="AW625" s="13"/>
      <c r="AX625" s="13"/>
      <c r="AY625" s="13"/>
      <c r="AZ625" s="13"/>
      <c r="BA625" s="13"/>
      <c r="BB625" s="13"/>
      <c r="BC625" s="13"/>
      <c r="BD625" s="13"/>
      <c r="BE625" s="13"/>
      <c r="BF625" s="13"/>
      <c r="BG625" s="13"/>
      <c r="BH625" s="13"/>
      <c r="BI625" s="13"/>
      <c r="BJ625" s="13"/>
      <c r="BK625" s="13"/>
    </row>
    <row r="626" spans="2:63" s="535" customFormat="1" x14ac:dyDescent="0.25">
      <c r="B626" s="1837"/>
      <c r="C626" s="1006"/>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c r="AH626" s="13"/>
      <c r="AI626" s="13"/>
      <c r="AJ626" s="13"/>
      <c r="AK626" s="13"/>
      <c r="AL626" s="13"/>
      <c r="AM626" s="13"/>
      <c r="AN626" s="13"/>
      <c r="AO626" s="13"/>
      <c r="AP626" s="13"/>
      <c r="AQ626" s="13"/>
      <c r="AR626" s="13"/>
      <c r="AS626" s="13"/>
      <c r="AT626" s="13"/>
      <c r="AU626" s="13"/>
      <c r="AV626" s="13"/>
      <c r="AW626" s="13"/>
      <c r="AX626" s="13"/>
      <c r="AY626" s="13"/>
      <c r="AZ626" s="13"/>
      <c r="BA626" s="13"/>
      <c r="BB626" s="13"/>
      <c r="BC626" s="13"/>
      <c r="BD626" s="13"/>
      <c r="BE626" s="13"/>
      <c r="BF626" s="13"/>
      <c r="BG626" s="13"/>
      <c r="BH626" s="13"/>
      <c r="BI626" s="13"/>
      <c r="BJ626" s="13"/>
      <c r="BK626" s="13"/>
    </row>
    <row r="627" spans="2:63" s="535" customFormat="1" x14ac:dyDescent="0.25">
      <c r="B627" s="1837"/>
      <c r="C627" s="1006"/>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c r="AH627" s="13"/>
      <c r="AI627" s="13"/>
      <c r="AJ627" s="13"/>
      <c r="AK627" s="13"/>
      <c r="AL627" s="13"/>
      <c r="AM627" s="13"/>
      <c r="AN627" s="13"/>
      <c r="AO627" s="13"/>
      <c r="AP627" s="13"/>
      <c r="AQ627" s="13"/>
      <c r="AR627" s="13"/>
      <c r="AS627" s="13"/>
      <c r="AT627" s="13"/>
      <c r="AU627" s="13"/>
      <c r="AV627" s="13"/>
      <c r="AW627" s="13"/>
      <c r="AX627" s="13"/>
      <c r="AY627" s="13"/>
      <c r="AZ627" s="13"/>
      <c r="BA627" s="13"/>
      <c r="BB627" s="13"/>
      <c r="BC627" s="13"/>
      <c r="BD627" s="13"/>
      <c r="BE627" s="13"/>
      <c r="BF627" s="13"/>
      <c r="BG627" s="13"/>
      <c r="BH627" s="13"/>
      <c r="BI627" s="13"/>
      <c r="BJ627" s="13"/>
      <c r="BK627" s="13"/>
    </row>
    <row r="628" spans="2:63" s="535" customFormat="1" x14ac:dyDescent="0.25">
      <c r="B628" s="1837"/>
      <c r="C628" s="1006"/>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c r="AH628" s="13"/>
      <c r="AI628" s="13"/>
      <c r="AJ628" s="13"/>
      <c r="AK628" s="13"/>
      <c r="AL628" s="13"/>
      <c r="AM628" s="13"/>
      <c r="AN628" s="13"/>
      <c r="AO628" s="13"/>
      <c r="AP628" s="13"/>
      <c r="AQ628" s="13"/>
      <c r="AR628" s="13"/>
      <c r="AS628" s="13"/>
      <c r="AT628" s="13"/>
      <c r="AU628" s="13"/>
      <c r="AV628" s="13"/>
      <c r="AW628" s="13"/>
      <c r="AX628" s="13"/>
      <c r="AY628" s="13"/>
      <c r="AZ628" s="13"/>
      <c r="BA628" s="13"/>
      <c r="BB628" s="13"/>
      <c r="BC628" s="13"/>
      <c r="BD628" s="13"/>
      <c r="BE628" s="13"/>
      <c r="BF628" s="13"/>
      <c r="BG628" s="13"/>
      <c r="BH628" s="13"/>
      <c r="BI628" s="13"/>
      <c r="BJ628" s="13"/>
      <c r="BK628" s="13"/>
    </row>
    <row r="629" spans="2:63" s="535" customFormat="1" x14ac:dyDescent="0.25">
      <c r="B629" s="1837"/>
      <c r="C629" s="1006"/>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c r="AH629" s="13"/>
      <c r="AI629" s="13"/>
      <c r="AJ629" s="13"/>
      <c r="AK629" s="13"/>
      <c r="AL629" s="13"/>
      <c r="AM629" s="13"/>
      <c r="AN629" s="13"/>
      <c r="AO629" s="13"/>
      <c r="AP629" s="13"/>
      <c r="AQ629" s="13"/>
      <c r="AR629" s="13"/>
      <c r="AS629" s="13"/>
      <c r="AT629" s="13"/>
      <c r="AU629" s="13"/>
      <c r="AV629" s="13"/>
      <c r="AW629" s="13"/>
      <c r="AX629" s="13"/>
      <c r="AY629" s="13"/>
      <c r="AZ629" s="13"/>
      <c r="BA629" s="13"/>
      <c r="BB629" s="13"/>
      <c r="BC629" s="13"/>
      <c r="BD629" s="13"/>
      <c r="BE629" s="13"/>
      <c r="BF629" s="13"/>
      <c r="BG629" s="13"/>
      <c r="BH629" s="13"/>
      <c r="BI629" s="13"/>
      <c r="BJ629" s="13"/>
      <c r="BK629" s="13"/>
    </row>
    <row r="630" spans="2:63" s="535" customFormat="1" x14ac:dyDescent="0.25">
      <c r="B630" s="1837"/>
      <c r="C630" s="1006"/>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c r="AH630" s="13"/>
      <c r="AI630" s="13"/>
      <c r="AJ630" s="13"/>
      <c r="AK630" s="13"/>
      <c r="AL630" s="13"/>
      <c r="AM630" s="13"/>
      <c r="AN630" s="13"/>
      <c r="AO630" s="13"/>
      <c r="AP630" s="13"/>
      <c r="AQ630" s="13"/>
      <c r="AR630" s="13"/>
      <c r="AS630" s="13"/>
      <c r="AT630" s="13"/>
      <c r="AU630" s="13"/>
      <c r="AV630" s="13"/>
      <c r="AW630" s="13"/>
      <c r="AX630" s="13"/>
      <c r="AY630" s="13"/>
      <c r="AZ630" s="13"/>
      <c r="BA630" s="13"/>
      <c r="BB630" s="13"/>
      <c r="BC630" s="13"/>
      <c r="BD630" s="13"/>
      <c r="BE630" s="13"/>
      <c r="BF630" s="13"/>
      <c r="BG630" s="13"/>
      <c r="BH630" s="13"/>
      <c r="BI630" s="13"/>
      <c r="BJ630" s="13"/>
      <c r="BK630" s="13"/>
    </row>
    <row r="631" spans="2:63" s="535" customFormat="1" x14ac:dyDescent="0.25">
      <c r="B631" s="1837"/>
      <c r="C631" s="1006"/>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c r="AH631" s="13"/>
      <c r="AI631" s="13"/>
      <c r="AJ631" s="13"/>
      <c r="AK631" s="13"/>
      <c r="AL631" s="13"/>
      <c r="AM631" s="13"/>
      <c r="AN631" s="13"/>
      <c r="AO631" s="13"/>
      <c r="AP631" s="13"/>
      <c r="AQ631" s="13"/>
      <c r="AR631" s="13"/>
      <c r="AS631" s="13"/>
      <c r="AT631" s="13"/>
      <c r="AU631" s="13"/>
      <c r="AV631" s="13"/>
      <c r="AW631" s="13"/>
      <c r="AX631" s="13"/>
      <c r="AY631" s="13"/>
      <c r="AZ631" s="13"/>
      <c r="BA631" s="13"/>
      <c r="BB631" s="13"/>
      <c r="BC631" s="13"/>
      <c r="BD631" s="13"/>
      <c r="BE631" s="13"/>
      <c r="BF631" s="13"/>
      <c r="BG631" s="13"/>
      <c r="BH631" s="13"/>
      <c r="BI631" s="13"/>
      <c r="BJ631" s="13"/>
      <c r="BK631" s="13"/>
    </row>
    <row r="632" spans="2:63" s="535" customFormat="1" x14ac:dyDescent="0.25">
      <c r="B632" s="1837"/>
      <c r="C632" s="1006"/>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c r="AH632" s="13"/>
      <c r="AI632" s="13"/>
      <c r="AJ632" s="13"/>
      <c r="AK632" s="13"/>
      <c r="AL632" s="13"/>
      <c r="AM632" s="13"/>
      <c r="AN632" s="13"/>
      <c r="AO632" s="13"/>
      <c r="AP632" s="13"/>
      <c r="AQ632" s="13"/>
      <c r="AR632" s="13"/>
      <c r="AS632" s="13"/>
      <c r="AT632" s="13"/>
      <c r="AU632" s="13"/>
      <c r="AV632" s="13"/>
      <c r="AW632" s="13"/>
      <c r="AX632" s="13"/>
      <c r="AY632" s="13"/>
      <c r="AZ632" s="13"/>
      <c r="BA632" s="13"/>
      <c r="BB632" s="13"/>
      <c r="BC632" s="13"/>
      <c r="BD632" s="13"/>
      <c r="BE632" s="13"/>
      <c r="BF632" s="13"/>
      <c r="BG632" s="13"/>
      <c r="BH632" s="13"/>
      <c r="BI632" s="13"/>
      <c r="BJ632" s="13"/>
      <c r="BK632" s="13"/>
    </row>
    <row r="633" spans="2:63" s="535" customFormat="1" x14ac:dyDescent="0.25">
      <c r="B633" s="1837"/>
      <c r="C633" s="1006"/>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c r="AH633" s="13"/>
      <c r="AI633" s="13"/>
      <c r="AJ633" s="13"/>
      <c r="AK633" s="13"/>
      <c r="AL633" s="13"/>
      <c r="AM633" s="13"/>
      <c r="AN633" s="13"/>
      <c r="AO633" s="13"/>
      <c r="AP633" s="13"/>
      <c r="AQ633" s="13"/>
      <c r="AR633" s="13"/>
      <c r="AS633" s="13"/>
      <c r="AT633" s="13"/>
      <c r="AU633" s="13"/>
      <c r="AV633" s="13"/>
      <c r="AW633" s="13"/>
      <c r="AX633" s="13"/>
      <c r="AY633" s="13"/>
      <c r="AZ633" s="13"/>
      <c r="BA633" s="13"/>
      <c r="BB633" s="13"/>
      <c r="BC633" s="13"/>
      <c r="BD633" s="13"/>
      <c r="BE633" s="13"/>
      <c r="BF633" s="13"/>
      <c r="BG633" s="13"/>
      <c r="BH633" s="13"/>
      <c r="BI633" s="13"/>
      <c r="BJ633" s="13"/>
      <c r="BK633" s="13"/>
    </row>
    <row r="634" spans="2:63" s="535" customFormat="1" x14ac:dyDescent="0.25">
      <c r="B634" s="1837"/>
      <c r="C634" s="1006"/>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c r="AH634" s="13"/>
      <c r="AI634" s="13"/>
      <c r="AJ634" s="13"/>
      <c r="AK634" s="13"/>
      <c r="AL634" s="13"/>
      <c r="AM634" s="13"/>
      <c r="AN634" s="13"/>
      <c r="AO634" s="13"/>
      <c r="AP634" s="13"/>
      <c r="AQ634" s="13"/>
      <c r="AR634" s="13"/>
      <c r="AS634" s="13"/>
      <c r="AT634" s="13"/>
      <c r="AU634" s="13"/>
      <c r="AV634" s="13"/>
      <c r="AW634" s="13"/>
      <c r="AX634" s="13"/>
      <c r="AY634" s="13"/>
      <c r="AZ634" s="13"/>
      <c r="BA634" s="13"/>
      <c r="BB634" s="13"/>
      <c r="BC634" s="13"/>
      <c r="BD634" s="13"/>
      <c r="BE634" s="13"/>
      <c r="BF634" s="13"/>
      <c r="BG634" s="13"/>
      <c r="BH634" s="13"/>
      <c r="BI634" s="13"/>
      <c r="BJ634" s="13"/>
      <c r="BK634" s="13"/>
    </row>
    <row r="635" spans="2:63" s="535" customFormat="1" x14ac:dyDescent="0.25">
      <c r="B635" s="1837"/>
      <c r="C635" s="1006"/>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c r="AH635" s="13"/>
      <c r="AI635" s="13"/>
      <c r="AJ635" s="13"/>
      <c r="AK635" s="13"/>
      <c r="AL635" s="13"/>
      <c r="AM635" s="13"/>
      <c r="AN635" s="13"/>
      <c r="AO635" s="13"/>
      <c r="AP635" s="13"/>
      <c r="AQ635" s="13"/>
      <c r="AR635" s="13"/>
      <c r="AS635" s="13"/>
      <c r="AT635" s="13"/>
      <c r="AU635" s="13"/>
      <c r="AV635" s="13"/>
      <c r="AW635" s="13"/>
      <c r="AX635" s="13"/>
      <c r="AY635" s="13"/>
      <c r="AZ635" s="13"/>
      <c r="BA635" s="13"/>
      <c r="BB635" s="13"/>
      <c r="BC635" s="13"/>
      <c r="BD635" s="13"/>
      <c r="BE635" s="13"/>
      <c r="BF635" s="13"/>
      <c r="BG635" s="13"/>
      <c r="BH635" s="13"/>
      <c r="BI635" s="13"/>
      <c r="BJ635" s="13"/>
      <c r="BK635" s="13"/>
    </row>
    <row r="636" spans="2:63" s="535" customFormat="1" x14ac:dyDescent="0.25">
      <c r="B636" s="1837"/>
      <c r="C636" s="1006"/>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c r="AQ636" s="13"/>
      <c r="AR636" s="13"/>
      <c r="AS636" s="13"/>
      <c r="AT636" s="13"/>
      <c r="AU636" s="13"/>
      <c r="AV636" s="13"/>
      <c r="AW636" s="13"/>
      <c r="AX636" s="13"/>
      <c r="AY636" s="13"/>
      <c r="AZ636" s="13"/>
      <c r="BA636" s="13"/>
      <c r="BB636" s="13"/>
      <c r="BC636" s="13"/>
      <c r="BD636" s="13"/>
      <c r="BE636" s="13"/>
      <c r="BF636" s="13"/>
      <c r="BG636" s="13"/>
      <c r="BH636" s="13"/>
      <c r="BI636" s="13"/>
      <c r="BJ636" s="13"/>
      <c r="BK636" s="13"/>
    </row>
    <row r="637" spans="2:63" s="535" customFormat="1" x14ac:dyDescent="0.25">
      <c r="B637" s="1837"/>
      <c r="C637" s="1006"/>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c r="AQ637" s="13"/>
      <c r="AR637" s="13"/>
      <c r="AS637" s="13"/>
      <c r="AT637" s="13"/>
      <c r="AU637" s="13"/>
      <c r="AV637" s="13"/>
      <c r="AW637" s="13"/>
      <c r="AX637" s="13"/>
      <c r="AY637" s="13"/>
      <c r="AZ637" s="13"/>
      <c r="BA637" s="13"/>
      <c r="BB637" s="13"/>
      <c r="BC637" s="13"/>
      <c r="BD637" s="13"/>
      <c r="BE637" s="13"/>
      <c r="BF637" s="13"/>
      <c r="BG637" s="13"/>
      <c r="BH637" s="13"/>
      <c r="BI637" s="13"/>
      <c r="BJ637" s="13"/>
      <c r="BK637" s="13"/>
    </row>
    <row r="638" spans="2:63" s="535" customFormat="1" x14ac:dyDescent="0.25">
      <c r="B638" s="1837"/>
      <c r="C638" s="1006"/>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c r="AH638" s="13"/>
      <c r="AI638" s="13"/>
      <c r="AJ638" s="13"/>
      <c r="AK638" s="13"/>
      <c r="AL638" s="13"/>
      <c r="AM638" s="13"/>
      <c r="AN638" s="13"/>
      <c r="AO638" s="13"/>
      <c r="AP638" s="13"/>
      <c r="AQ638" s="13"/>
      <c r="AR638" s="13"/>
      <c r="AS638" s="13"/>
      <c r="AT638" s="13"/>
      <c r="AU638" s="13"/>
      <c r="AV638" s="13"/>
      <c r="AW638" s="13"/>
      <c r="AX638" s="13"/>
      <c r="AY638" s="13"/>
      <c r="AZ638" s="13"/>
      <c r="BA638" s="13"/>
      <c r="BB638" s="13"/>
      <c r="BC638" s="13"/>
      <c r="BD638" s="13"/>
      <c r="BE638" s="13"/>
      <c r="BF638" s="13"/>
      <c r="BG638" s="13"/>
      <c r="BH638" s="13"/>
      <c r="BI638" s="13"/>
      <c r="BJ638" s="13"/>
      <c r="BK638" s="13"/>
    </row>
    <row r="639" spans="2:63" s="535" customFormat="1" x14ac:dyDescent="0.25">
      <c r="B639" s="1837"/>
      <c r="C639" s="1006"/>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c r="AH639" s="13"/>
      <c r="AI639" s="13"/>
      <c r="AJ639" s="13"/>
      <c r="AK639" s="13"/>
      <c r="AL639" s="13"/>
      <c r="AM639" s="13"/>
      <c r="AN639" s="13"/>
      <c r="AO639" s="13"/>
      <c r="AP639" s="13"/>
      <c r="AQ639" s="13"/>
      <c r="AR639" s="13"/>
      <c r="AS639" s="13"/>
      <c r="AT639" s="13"/>
      <c r="AU639" s="13"/>
      <c r="AV639" s="13"/>
      <c r="AW639" s="13"/>
      <c r="AX639" s="13"/>
      <c r="AY639" s="13"/>
      <c r="AZ639" s="13"/>
      <c r="BA639" s="13"/>
      <c r="BB639" s="13"/>
      <c r="BC639" s="13"/>
      <c r="BD639" s="13"/>
      <c r="BE639" s="13"/>
      <c r="BF639" s="13"/>
      <c r="BG639" s="13"/>
      <c r="BH639" s="13"/>
      <c r="BI639" s="13"/>
      <c r="BJ639" s="13"/>
      <c r="BK639" s="13"/>
    </row>
    <row r="640" spans="2:63" s="535" customFormat="1" x14ac:dyDescent="0.25">
      <c r="B640" s="1837"/>
      <c r="C640" s="1006"/>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c r="AH640" s="13"/>
      <c r="AI640" s="13"/>
      <c r="AJ640" s="13"/>
      <c r="AK640" s="13"/>
      <c r="AL640" s="13"/>
      <c r="AM640" s="13"/>
      <c r="AN640" s="13"/>
      <c r="AO640" s="13"/>
      <c r="AP640" s="13"/>
      <c r="AQ640" s="13"/>
      <c r="AR640" s="13"/>
      <c r="AS640" s="13"/>
      <c r="AT640" s="13"/>
      <c r="AU640" s="13"/>
      <c r="AV640" s="13"/>
      <c r="AW640" s="13"/>
      <c r="AX640" s="13"/>
      <c r="AY640" s="13"/>
      <c r="AZ640" s="13"/>
      <c r="BA640" s="13"/>
      <c r="BB640" s="13"/>
      <c r="BC640" s="13"/>
      <c r="BD640" s="13"/>
      <c r="BE640" s="13"/>
      <c r="BF640" s="13"/>
      <c r="BG640" s="13"/>
      <c r="BH640" s="13"/>
      <c r="BI640" s="13"/>
      <c r="BJ640" s="13"/>
      <c r="BK640" s="13"/>
    </row>
    <row r="641" spans="2:63" s="535" customFormat="1" x14ac:dyDescent="0.25">
      <c r="B641" s="1837"/>
      <c r="C641" s="1006"/>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c r="AH641" s="13"/>
      <c r="AI641" s="13"/>
      <c r="AJ641" s="13"/>
      <c r="AK641" s="13"/>
      <c r="AL641" s="13"/>
      <c r="AM641" s="13"/>
      <c r="AN641" s="13"/>
      <c r="AO641" s="13"/>
      <c r="AP641" s="13"/>
      <c r="AQ641" s="13"/>
      <c r="AR641" s="13"/>
      <c r="AS641" s="13"/>
      <c r="AT641" s="13"/>
      <c r="AU641" s="13"/>
      <c r="AV641" s="13"/>
      <c r="AW641" s="13"/>
      <c r="AX641" s="13"/>
      <c r="AY641" s="13"/>
      <c r="AZ641" s="13"/>
      <c r="BA641" s="13"/>
      <c r="BB641" s="13"/>
      <c r="BC641" s="13"/>
      <c r="BD641" s="13"/>
      <c r="BE641" s="13"/>
      <c r="BF641" s="13"/>
      <c r="BG641" s="13"/>
      <c r="BH641" s="13"/>
      <c r="BI641" s="13"/>
      <c r="BJ641" s="13"/>
      <c r="BK641" s="13"/>
    </row>
    <row r="642" spans="2:63" s="535" customFormat="1" x14ac:dyDescent="0.25">
      <c r="B642" s="1837"/>
      <c r="C642" s="1006"/>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c r="AH642" s="13"/>
      <c r="AI642" s="13"/>
      <c r="AJ642" s="13"/>
      <c r="AK642" s="13"/>
      <c r="AL642" s="13"/>
      <c r="AM642" s="13"/>
      <c r="AN642" s="13"/>
      <c r="AO642" s="13"/>
      <c r="AP642" s="13"/>
      <c r="AQ642" s="13"/>
      <c r="AR642" s="13"/>
      <c r="AS642" s="13"/>
      <c r="AT642" s="13"/>
      <c r="AU642" s="13"/>
      <c r="AV642" s="13"/>
      <c r="AW642" s="13"/>
      <c r="AX642" s="13"/>
      <c r="AY642" s="13"/>
      <c r="AZ642" s="13"/>
      <c r="BA642" s="13"/>
      <c r="BB642" s="13"/>
      <c r="BC642" s="13"/>
      <c r="BD642" s="13"/>
      <c r="BE642" s="13"/>
      <c r="BF642" s="13"/>
      <c r="BG642" s="13"/>
      <c r="BH642" s="13"/>
      <c r="BI642" s="13"/>
      <c r="BJ642" s="13"/>
      <c r="BK642" s="13"/>
    </row>
    <row r="643" spans="2:63" s="535" customFormat="1" x14ac:dyDescent="0.25">
      <c r="B643" s="1837"/>
      <c r="C643" s="1006"/>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c r="AH643" s="13"/>
      <c r="AI643" s="13"/>
      <c r="AJ643" s="13"/>
      <c r="AK643" s="13"/>
      <c r="AL643" s="13"/>
      <c r="AM643" s="13"/>
      <c r="AN643" s="13"/>
      <c r="AO643" s="13"/>
      <c r="AP643" s="13"/>
      <c r="AQ643" s="13"/>
      <c r="AR643" s="13"/>
      <c r="AS643" s="13"/>
      <c r="AT643" s="13"/>
      <c r="AU643" s="13"/>
      <c r="AV643" s="13"/>
      <c r="AW643" s="13"/>
      <c r="AX643" s="13"/>
      <c r="AY643" s="13"/>
      <c r="AZ643" s="13"/>
      <c r="BA643" s="13"/>
      <c r="BB643" s="13"/>
      <c r="BC643" s="13"/>
      <c r="BD643" s="13"/>
      <c r="BE643" s="13"/>
      <c r="BF643" s="13"/>
      <c r="BG643" s="13"/>
      <c r="BH643" s="13"/>
      <c r="BI643" s="13"/>
      <c r="BJ643" s="13"/>
      <c r="BK643" s="13"/>
    </row>
    <row r="644" spans="2:63" s="535" customFormat="1" x14ac:dyDescent="0.25">
      <c r="B644" s="1837"/>
      <c r="C644" s="1006"/>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c r="AH644" s="13"/>
      <c r="AI644" s="13"/>
      <c r="AJ644" s="13"/>
      <c r="AK644" s="13"/>
      <c r="AL644" s="13"/>
      <c r="AM644" s="13"/>
      <c r="AN644" s="13"/>
      <c r="AO644" s="13"/>
      <c r="AP644" s="13"/>
      <c r="AQ644" s="13"/>
      <c r="AR644" s="13"/>
      <c r="AS644" s="13"/>
      <c r="AT644" s="13"/>
      <c r="AU644" s="13"/>
      <c r="AV644" s="13"/>
      <c r="AW644" s="13"/>
      <c r="AX644" s="13"/>
      <c r="AY644" s="13"/>
      <c r="AZ644" s="13"/>
      <c r="BA644" s="13"/>
      <c r="BB644" s="13"/>
      <c r="BC644" s="13"/>
      <c r="BD644" s="13"/>
      <c r="BE644" s="13"/>
      <c r="BF644" s="13"/>
      <c r="BG644" s="13"/>
      <c r="BH644" s="13"/>
      <c r="BI644" s="13"/>
      <c r="BJ644" s="13"/>
      <c r="BK644" s="13"/>
    </row>
    <row r="645" spans="2:63" s="535" customFormat="1" x14ac:dyDescent="0.25">
      <c r="B645" s="1837"/>
      <c r="C645" s="1006"/>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c r="AH645" s="13"/>
      <c r="AI645" s="13"/>
      <c r="AJ645" s="13"/>
      <c r="AK645" s="13"/>
      <c r="AL645" s="13"/>
      <c r="AM645" s="13"/>
      <c r="AN645" s="13"/>
      <c r="AO645" s="13"/>
      <c r="AP645" s="13"/>
      <c r="AQ645" s="13"/>
      <c r="AR645" s="13"/>
      <c r="AS645" s="13"/>
      <c r="AT645" s="13"/>
      <c r="AU645" s="13"/>
      <c r="AV645" s="13"/>
      <c r="AW645" s="13"/>
      <c r="AX645" s="13"/>
      <c r="AY645" s="13"/>
      <c r="AZ645" s="13"/>
      <c r="BA645" s="13"/>
      <c r="BB645" s="13"/>
      <c r="BC645" s="13"/>
      <c r="BD645" s="13"/>
      <c r="BE645" s="13"/>
      <c r="BF645" s="13"/>
      <c r="BG645" s="13"/>
      <c r="BH645" s="13"/>
      <c r="BI645" s="13"/>
      <c r="BJ645" s="13"/>
      <c r="BK645" s="13"/>
    </row>
    <row r="646" spans="2:63" s="535" customFormat="1" x14ac:dyDescent="0.25">
      <c r="B646" s="1837"/>
      <c r="C646" s="1006"/>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c r="AH646" s="13"/>
      <c r="AI646" s="13"/>
      <c r="AJ646" s="13"/>
      <c r="AK646" s="13"/>
      <c r="AL646" s="13"/>
      <c r="AM646" s="13"/>
      <c r="AN646" s="13"/>
      <c r="AO646" s="13"/>
      <c r="AP646" s="13"/>
      <c r="AQ646" s="13"/>
      <c r="AR646" s="13"/>
      <c r="AS646" s="13"/>
      <c r="AT646" s="13"/>
      <c r="AU646" s="13"/>
      <c r="AV646" s="13"/>
      <c r="AW646" s="13"/>
      <c r="AX646" s="13"/>
      <c r="AY646" s="13"/>
      <c r="AZ646" s="13"/>
      <c r="BA646" s="13"/>
      <c r="BB646" s="13"/>
      <c r="BC646" s="13"/>
      <c r="BD646" s="13"/>
      <c r="BE646" s="13"/>
      <c r="BF646" s="13"/>
      <c r="BG646" s="13"/>
      <c r="BH646" s="13"/>
      <c r="BI646" s="13"/>
      <c r="BJ646" s="13"/>
      <c r="BK646" s="13"/>
    </row>
    <row r="647" spans="2:63" s="535" customFormat="1" x14ac:dyDescent="0.25">
      <c r="B647" s="1837"/>
      <c r="C647" s="1006"/>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c r="AH647" s="13"/>
      <c r="AI647" s="13"/>
      <c r="AJ647" s="13"/>
      <c r="AK647" s="13"/>
      <c r="AL647" s="13"/>
      <c r="AM647" s="13"/>
      <c r="AN647" s="13"/>
      <c r="AO647" s="13"/>
      <c r="AP647" s="13"/>
      <c r="AQ647" s="13"/>
      <c r="AR647" s="13"/>
      <c r="AS647" s="13"/>
      <c r="AT647" s="13"/>
      <c r="AU647" s="13"/>
      <c r="AV647" s="13"/>
      <c r="AW647" s="13"/>
      <c r="AX647" s="13"/>
      <c r="AY647" s="13"/>
      <c r="AZ647" s="13"/>
      <c r="BA647" s="13"/>
      <c r="BB647" s="13"/>
      <c r="BC647" s="13"/>
      <c r="BD647" s="13"/>
      <c r="BE647" s="13"/>
      <c r="BF647" s="13"/>
      <c r="BG647" s="13"/>
      <c r="BH647" s="13"/>
      <c r="BI647" s="13"/>
      <c r="BJ647" s="13"/>
      <c r="BK647" s="13"/>
    </row>
    <row r="648" spans="2:63" s="535" customFormat="1" x14ac:dyDescent="0.25">
      <c r="B648" s="1837"/>
      <c r="C648" s="1006"/>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c r="AH648" s="13"/>
      <c r="AI648" s="13"/>
      <c r="AJ648" s="13"/>
      <c r="AK648" s="13"/>
      <c r="AL648" s="13"/>
      <c r="AM648" s="13"/>
      <c r="AN648" s="13"/>
      <c r="AO648" s="13"/>
      <c r="AP648" s="13"/>
      <c r="AQ648" s="13"/>
      <c r="AR648" s="13"/>
      <c r="AS648" s="13"/>
      <c r="AT648" s="13"/>
      <c r="AU648" s="13"/>
      <c r="AV648" s="13"/>
      <c r="AW648" s="13"/>
      <c r="AX648" s="13"/>
      <c r="AY648" s="13"/>
      <c r="AZ648" s="13"/>
      <c r="BA648" s="13"/>
      <c r="BB648" s="13"/>
      <c r="BC648" s="13"/>
      <c r="BD648" s="13"/>
      <c r="BE648" s="13"/>
      <c r="BF648" s="13"/>
      <c r="BG648" s="13"/>
      <c r="BH648" s="13"/>
      <c r="BI648" s="13"/>
      <c r="BJ648" s="13"/>
      <c r="BK648" s="13"/>
    </row>
    <row r="649" spans="2:63" s="535" customFormat="1" x14ac:dyDescent="0.25">
      <c r="B649" s="1837"/>
      <c r="C649" s="1006"/>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c r="AH649" s="13"/>
      <c r="AI649" s="13"/>
      <c r="AJ649" s="13"/>
      <c r="AK649" s="13"/>
      <c r="AL649" s="13"/>
      <c r="AM649" s="13"/>
      <c r="AN649" s="13"/>
      <c r="AO649" s="13"/>
      <c r="AP649" s="13"/>
      <c r="AQ649" s="13"/>
      <c r="AR649" s="13"/>
      <c r="AS649" s="13"/>
      <c r="AT649" s="13"/>
      <c r="AU649" s="13"/>
      <c r="AV649" s="13"/>
      <c r="AW649" s="13"/>
      <c r="AX649" s="13"/>
      <c r="AY649" s="13"/>
      <c r="AZ649" s="13"/>
      <c r="BA649" s="13"/>
      <c r="BB649" s="13"/>
      <c r="BC649" s="13"/>
      <c r="BD649" s="13"/>
      <c r="BE649" s="13"/>
      <c r="BF649" s="13"/>
      <c r="BG649" s="13"/>
      <c r="BH649" s="13"/>
      <c r="BI649" s="13"/>
      <c r="BJ649" s="13"/>
      <c r="BK649" s="13"/>
    </row>
    <row r="650" spans="2:63" s="535" customFormat="1" x14ac:dyDescent="0.25">
      <c r="B650" s="1837"/>
      <c r="C650" s="1006"/>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c r="AH650" s="13"/>
      <c r="AI650" s="13"/>
      <c r="AJ650" s="13"/>
      <c r="AK650" s="13"/>
      <c r="AL650" s="13"/>
      <c r="AM650" s="13"/>
      <c r="AN650" s="13"/>
      <c r="AO650" s="13"/>
      <c r="AP650" s="13"/>
      <c r="AQ650" s="13"/>
      <c r="AR650" s="13"/>
      <c r="AS650" s="13"/>
      <c r="AT650" s="13"/>
      <c r="AU650" s="13"/>
      <c r="AV650" s="13"/>
      <c r="AW650" s="13"/>
      <c r="AX650" s="13"/>
      <c r="AY650" s="13"/>
      <c r="AZ650" s="13"/>
      <c r="BA650" s="13"/>
      <c r="BB650" s="13"/>
      <c r="BC650" s="13"/>
      <c r="BD650" s="13"/>
      <c r="BE650" s="13"/>
      <c r="BF650" s="13"/>
      <c r="BG650" s="13"/>
      <c r="BH650" s="13"/>
      <c r="BI650" s="13"/>
      <c r="BJ650" s="13"/>
      <c r="BK650" s="13"/>
    </row>
    <row r="651" spans="2:63" s="535" customFormat="1" x14ac:dyDescent="0.25">
      <c r="B651" s="1837"/>
      <c r="C651" s="1006"/>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c r="AH651" s="13"/>
      <c r="AI651" s="13"/>
      <c r="AJ651" s="13"/>
      <c r="AK651" s="13"/>
      <c r="AL651" s="13"/>
      <c r="AM651" s="13"/>
      <c r="AN651" s="13"/>
      <c r="AO651" s="13"/>
      <c r="AP651" s="13"/>
      <c r="AQ651" s="13"/>
      <c r="AR651" s="13"/>
      <c r="AS651" s="13"/>
      <c r="AT651" s="13"/>
      <c r="AU651" s="13"/>
      <c r="AV651" s="13"/>
      <c r="AW651" s="13"/>
      <c r="AX651" s="13"/>
      <c r="AY651" s="13"/>
      <c r="AZ651" s="13"/>
      <c r="BA651" s="13"/>
      <c r="BB651" s="13"/>
      <c r="BC651" s="13"/>
      <c r="BD651" s="13"/>
      <c r="BE651" s="13"/>
      <c r="BF651" s="13"/>
      <c r="BG651" s="13"/>
      <c r="BH651" s="13"/>
      <c r="BI651" s="13"/>
      <c r="BJ651" s="13"/>
      <c r="BK651" s="13"/>
    </row>
    <row r="652" spans="2:63" s="535" customFormat="1" x14ac:dyDescent="0.25">
      <c r="B652" s="1837"/>
      <c r="C652" s="1006"/>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c r="AH652" s="13"/>
      <c r="AI652" s="13"/>
      <c r="AJ652" s="13"/>
      <c r="AK652" s="13"/>
      <c r="AL652" s="13"/>
      <c r="AM652" s="13"/>
      <c r="AN652" s="13"/>
      <c r="AO652" s="13"/>
      <c r="AP652" s="13"/>
      <c r="AQ652" s="13"/>
      <c r="AR652" s="13"/>
      <c r="AS652" s="13"/>
      <c r="AT652" s="13"/>
      <c r="AU652" s="13"/>
      <c r="AV652" s="13"/>
      <c r="AW652" s="13"/>
      <c r="AX652" s="13"/>
      <c r="AY652" s="13"/>
      <c r="AZ652" s="13"/>
      <c r="BA652" s="13"/>
      <c r="BB652" s="13"/>
      <c r="BC652" s="13"/>
      <c r="BD652" s="13"/>
      <c r="BE652" s="13"/>
      <c r="BF652" s="13"/>
      <c r="BG652" s="13"/>
      <c r="BH652" s="13"/>
      <c r="BI652" s="13"/>
      <c r="BJ652" s="13"/>
      <c r="BK652" s="13"/>
    </row>
    <row r="653" spans="2:63" s="535" customFormat="1" x14ac:dyDescent="0.25">
      <c r="B653" s="1837"/>
      <c r="C653" s="1006"/>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c r="AH653" s="13"/>
      <c r="AI653" s="13"/>
      <c r="AJ653" s="13"/>
      <c r="AK653" s="13"/>
      <c r="AL653" s="13"/>
      <c r="AM653" s="13"/>
      <c r="AN653" s="13"/>
      <c r="AO653" s="13"/>
      <c r="AP653" s="13"/>
      <c r="AQ653" s="13"/>
      <c r="AR653" s="13"/>
      <c r="AS653" s="13"/>
      <c r="AT653" s="13"/>
      <c r="AU653" s="13"/>
      <c r="AV653" s="13"/>
      <c r="AW653" s="13"/>
      <c r="AX653" s="13"/>
      <c r="AY653" s="13"/>
      <c r="AZ653" s="13"/>
      <c r="BA653" s="13"/>
      <c r="BB653" s="13"/>
      <c r="BC653" s="13"/>
      <c r="BD653" s="13"/>
      <c r="BE653" s="13"/>
      <c r="BF653" s="13"/>
      <c r="BG653" s="13"/>
      <c r="BH653" s="13"/>
      <c r="BI653" s="13"/>
      <c r="BJ653" s="13"/>
      <c r="BK653" s="13"/>
    </row>
    <row r="654" spans="2:63" s="535" customFormat="1" x14ac:dyDescent="0.25">
      <c r="B654" s="1837"/>
      <c r="C654" s="1006"/>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c r="AH654" s="13"/>
      <c r="AI654" s="13"/>
      <c r="AJ654" s="13"/>
      <c r="AK654" s="13"/>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row>
    <row r="655" spans="2:63" s="535" customFormat="1" x14ac:dyDescent="0.25">
      <c r="B655" s="1837"/>
      <c r="C655" s="1006"/>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c r="AH655" s="13"/>
      <c r="AI655" s="13"/>
      <c r="AJ655" s="13"/>
      <c r="AK655" s="13"/>
      <c r="AL655" s="13"/>
      <c r="AM655" s="13"/>
      <c r="AN655" s="13"/>
      <c r="AO655" s="13"/>
      <c r="AP655" s="13"/>
      <c r="AQ655" s="13"/>
      <c r="AR655" s="13"/>
      <c r="AS655" s="13"/>
      <c r="AT655" s="13"/>
      <c r="AU655" s="13"/>
      <c r="AV655" s="13"/>
      <c r="AW655" s="13"/>
      <c r="AX655" s="13"/>
      <c r="AY655" s="13"/>
      <c r="AZ655" s="13"/>
      <c r="BA655" s="13"/>
      <c r="BB655" s="13"/>
      <c r="BC655" s="13"/>
      <c r="BD655" s="13"/>
      <c r="BE655" s="13"/>
      <c r="BF655" s="13"/>
      <c r="BG655" s="13"/>
      <c r="BH655" s="13"/>
      <c r="BI655" s="13"/>
      <c r="BJ655" s="13"/>
      <c r="BK655" s="13"/>
    </row>
    <row r="656" spans="2:63" s="535" customFormat="1" x14ac:dyDescent="0.25">
      <c r="B656" s="1837"/>
      <c r="C656" s="1006"/>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c r="AH656" s="13"/>
      <c r="AI656" s="13"/>
      <c r="AJ656" s="13"/>
      <c r="AK656" s="13"/>
      <c r="AL656" s="13"/>
      <c r="AM656" s="13"/>
      <c r="AN656" s="13"/>
      <c r="AO656" s="13"/>
      <c r="AP656" s="13"/>
      <c r="AQ656" s="13"/>
      <c r="AR656" s="13"/>
      <c r="AS656" s="13"/>
      <c r="AT656" s="13"/>
      <c r="AU656" s="13"/>
      <c r="AV656" s="13"/>
      <c r="AW656" s="13"/>
      <c r="AX656" s="13"/>
      <c r="AY656" s="13"/>
      <c r="AZ656" s="13"/>
      <c r="BA656" s="13"/>
      <c r="BB656" s="13"/>
      <c r="BC656" s="13"/>
      <c r="BD656" s="13"/>
      <c r="BE656" s="13"/>
      <c r="BF656" s="13"/>
      <c r="BG656" s="13"/>
      <c r="BH656" s="13"/>
      <c r="BI656" s="13"/>
      <c r="BJ656" s="13"/>
      <c r="BK656" s="13"/>
    </row>
    <row r="657" spans="2:63" s="535" customFormat="1" x14ac:dyDescent="0.25">
      <c r="B657" s="1837"/>
      <c r="C657" s="1006"/>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c r="AH657" s="13"/>
      <c r="AI657" s="13"/>
      <c r="AJ657" s="13"/>
      <c r="AK657" s="13"/>
      <c r="AL657" s="13"/>
      <c r="AM657" s="13"/>
      <c r="AN657" s="13"/>
      <c r="AO657" s="13"/>
      <c r="AP657" s="13"/>
      <c r="AQ657" s="13"/>
      <c r="AR657" s="13"/>
      <c r="AS657" s="13"/>
      <c r="AT657" s="13"/>
      <c r="AU657" s="13"/>
      <c r="AV657" s="13"/>
      <c r="AW657" s="13"/>
      <c r="AX657" s="13"/>
      <c r="AY657" s="13"/>
      <c r="AZ657" s="13"/>
      <c r="BA657" s="13"/>
      <c r="BB657" s="13"/>
      <c r="BC657" s="13"/>
      <c r="BD657" s="13"/>
      <c r="BE657" s="13"/>
      <c r="BF657" s="13"/>
      <c r="BG657" s="13"/>
      <c r="BH657" s="13"/>
      <c r="BI657" s="13"/>
      <c r="BJ657" s="13"/>
      <c r="BK657" s="13"/>
    </row>
    <row r="658" spans="2:63" s="535" customFormat="1" x14ac:dyDescent="0.25">
      <c r="B658" s="1837"/>
      <c r="C658" s="1006"/>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c r="AH658" s="13"/>
      <c r="AI658" s="13"/>
      <c r="AJ658" s="13"/>
      <c r="AK658" s="13"/>
      <c r="AL658" s="13"/>
      <c r="AM658" s="13"/>
      <c r="AN658" s="13"/>
      <c r="AO658" s="13"/>
      <c r="AP658" s="13"/>
      <c r="AQ658" s="13"/>
      <c r="AR658" s="13"/>
      <c r="AS658" s="13"/>
      <c r="AT658" s="13"/>
      <c r="AU658" s="13"/>
      <c r="AV658" s="13"/>
      <c r="AW658" s="13"/>
      <c r="AX658" s="13"/>
      <c r="AY658" s="13"/>
      <c r="AZ658" s="13"/>
      <c r="BA658" s="13"/>
      <c r="BB658" s="13"/>
      <c r="BC658" s="13"/>
      <c r="BD658" s="13"/>
      <c r="BE658" s="13"/>
      <c r="BF658" s="13"/>
      <c r="BG658" s="13"/>
      <c r="BH658" s="13"/>
      <c r="BI658" s="13"/>
      <c r="BJ658" s="13"/>
      <c r="BK658" s="13"/>
    </row>
    <row r="659" spans="2:63" s="535" customFormat="1" x14ac:dyDescent="0.25">
      <c r="B659" s="1837"/>
      <c r="C659" s="1006"/>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c r="AH659" s="13"/>
      <c r="AI659" s="13"/>
      <c r="AJ659" s="13"/>
      <c r="AK659" s="13"/>
      <c r="AL659" s="13"/>
      <c r="AM659" s="13"/>
      <c r="AN659" s="13"/>
      <c r="AO659" s="13"/>
      <c r="AP659" s="13"/>
      <c r="AQ659" s="13"/>
      <c r="AR659" s="13"/>
      <c r="AS659" s="13"/>
      <c r="AT659" s="13"/>
      <c r="AU659" s="13"/>
      <c r="AV659" s="13"/>
      <c r="AW659" s="13"/>
      <c r="AX659" s="13"/>
      <c r="AY659" s="13"/>
      <c r="AZ659" s="13"/>
      <c r="BA659" s="13"/>
      <c r="BB659" s="13"/>
      <c r="BC659" s="13"/>
      <c r="BD659" s="13"/>
      <c r="BE659" s="13"/>
      <c r="BF659" s="13"/>
      <c r="BG659" s="13"/>
      <c r="BH659" s="13"/>
      <c r="BI659" s="13"/>
      <c r="BJ659" s="13"/>
      <c r="BK659" s="13"/>
    </row>
    <row r="660" spans="2:63" s="535" customFormat="1" x14ac:dyDescent="0.25">
      <c r="B660" s="1837"/>
      <c r="C660" s="1006"/>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c r="AH660" s="13"/>
      <c r="AI660" s="13"/>
      <c r="AJ660" s="13"/>
      <c r="AK660" s="13"/>
      <c r="AL660" s="13"/>
      <c r="AM660" s="13"/>
      <c r="AN660" s="13"/>
      <c r="AO660" s="13"/>
      <c r="AP660" s="13"/>
      <c r="AQ660" s="13"/>
      <c r="AR660" s="13"/>
      <c r="AS660" s="13"/>
      <c r="AT660" s="13"/>
      <c r="AU660" s="13"/>
      <c r="AV660" s="13"/>
      <c r="AW660" s="13"/>
      <c r="AX660" s="13"/>
      <c r="AY660" s="13"/>
      <c r="AZ660" s="13"/>
      <c r="BA660" s="13"/>
      <c r="BB660" s="13"/>
      <c r="BC660" s="13"/>
      <c r="BD660" s="13"/>
      <c r="BE660" s="13"/>
      <c r="BF660" s="13"/>
      <c r="BG660" s="13"/>
      <c r="BH660" s="13"/>
      <c r="BI660" s="13"/>
      <c r="BJ660" s="13"/>
      <c r="BK660" s="13"/>
    </row>
    <row r="661" spans="2:63" s="535" customFormat="1" x14ac:dyDescent="0.25">
      <c r="B661" s="1837"/>
      <c r="C661" s="1006"/>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c r="AH661" s="13"/>
      <c r="AI661" s="13"/>
      <c r="AJ661" s="13"/>
      <c r="AK661" s="13"/>
      <c r="AL661" s="13"/>
      <c r="AM661" s="13"/>
      <c r="AN661" s="13"/>
      <c r="AO661" s="13"/>
      <c r="AP661" s="13"/>
      <c r="AQ661" s="13"/>
      <c r="AR661" s="13"/>
      <c r="AS661" s="13"/>
      <c r="AT661" s="13"/>
      <c r="AU661" s="13"/>
      <c r="AV661" s="13"/>
      <c r="AW661" s="13"/>
      <c r="AX661" s="13"/>
      <c r="AY661" s="13"/>
      <c r="AZ661" s="13"/>
      <c r="BA661" s="13"/>
      <c r="BB661" s="13"/>
      <c r="BC661" s="13"/>
      <c r="BD661" s="13"/>
      <c r="BE661" s="13"/>
      <c r="BF661" s="13"/>
      <c r="BG661" s="13"/>
      <c r="BH661" s="13"/>
      <c r="BI661" s="13"/>
      <c r="BJ661" s="13"/>
      <c r="BK661" s="13"/>
    </row>
    <row r="662" spans="2:63" s="535" customFormat="1" x14ac:dyDescent="0.25">
      <c r="B662" s="1837"/>
      <c r="C662" s="1006"/>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c r="AH662" s="13"/>
      <c r="AI662" s="13"/>
      <c r="AJ662" s="13"/>
      <c r="AK662" s="13"/>
      <c r="AL662" s="13"/>
      <c r="AM662" s="13"/>
      <c r="AN662" s="13"/>
      <c r="AO662" s="13"/>
      <c r="AP662" s="13"/>
      <c r="AQ662" s="13"/>
      <c r="AR662" s="13"/>
      <c r="AS662" s="13"/>
      <c r="AT662" s="13"/>
      <c r="AU662" s="13"/>
      <c r="AV662" s="13"/>
      <c r="AW662" s="13"/>
      <c r="AX662" s="13"/>
      <c r="AY662" s="13"/>
      <c r="AZ662" s="13"/>
      <c r="BA662" s="13"/>
      <c r="BB662" s="13"/>
      <c r="BC662" s="13"/>
      <c r="BD662" s="13"/>
      <c r="BE662" s="13"/>
      <c r="BF662" s="13"/>
      <c r="BG662" s="13"/>
      <c r="BH662" s="13"/>
      <c r="BI662" s="13"/>
      <c r="BJ662" s="13"/>
      <c r="BK662" s="13"/>
    </row>
    <row r="663" spans="2:63" s="535" customFormat="1" x14ac:dyDescent="0.25">
      <c r="B663" s="1837"/>
      <c r="C663" s="1006"/>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c r="AH663" s="13"/>
      <c r="AI663" s="13"/>
      <c r="AJ663" s="13"/>
      <c r="AK663" s="13"/>
      <c r="AL663" s="13"/>
      <c r="AM663" s="13"/>
      <c r="AN663" s="13"/>
      <c r="AO663" s="13"/>
      <c r="AP663" s="13"/>
      <c r="AQ663" s="13"/>
      <c r="AR663" s="13"/>
      <c r="AS663" s="13"/>
      <c r="AT663" s="13"/>
      <c r="AU663" s="13"/>
      <c r="AV663" s="13"/>
      <c r="AW663" s="13"/>
      <c r="AX663" s="13"/>
      <c r="AY663" s="13"/>
      <c r="AZ663" s="13"/>
      <c r="BA663" s="13"/>
      <c r="BB663" s="13"/>
      <c r="BC663" s="13"/>
      <c r="BD663" s="13"/>
      <c r="BE663" s="13"/>
      <c r="BF663" s="13"/>
      <c r="BG663" s="13"/>
      <c r="BH663" s="13"/>
      <c r="BI663" s="13"/>
      <c r="BJ663" s="13"/>
      <c r="BK663" s="13"/>
    </row>
    <row r="664" spans="2:63" s="535" customFormat="1" x14ac:dyDescent="0.25">
      <c r="B664" s="1837"/>
      <c r="C664" s="1006"/>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c r="AH664" s="13"/>
      <c r="AI664" s="13"/>
      <c r="AJ664" s="13"/>
      <c r="AK664" s="13"/>
      <c r="AL664" s="13"/>
      <c r="AM664" s="13"/>
      <c r="AN664" s="13"/>
      <c r="AO664" s="13"/>
      <c r="AP664" s="13"/>
      <c r="AQ664" s="13"/>
      <c r="AR664" s="13"/>
      <c r="AS664" s="13"/>
      <c r="AT664" s="13"/>
      <c r="AU664" s="13"/>
      <c r="AV664" s="13"/>
      <c r="AW664" s="13"/>
      <c r="AX664" s="13"/>
      <c r="AY664" s="13"/>
      <c r="AZ664" s="13"/>
      <c r="BA664" s="13"/>
      <c r="BB664" s="13"/>
      <c r="BC664" s="13"/>
      <c r="BD664" s="13"/>
      <c r="BE664" s="13"/>
      <c r="BF664" s="13"/>
      <c r="BG664" s="13"/>
      <c r="BH664" s="13"/>
      <c r="BI664" s="13"/>
      <c r="BJ664" s="13"/>
      <c r="BK664" s="13"/>
    </row>
    <row r="665" spans="2:63" s="535" customFormat="1" x14ac:dyDescent="0.25">
      <c r="B665" s="1837"/>
      <c r="C665" s="1006"/>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c r="AH665" s="13"/>
      <c r="AI665" s="13"/>
      <c r="AJ665" s="13"/>
      <c r="AK665" s="13"/>
      <c r="AL665" s="13"/>
      <c r="AM665" s="13"/>
      <c r="AN665" s="13"/>
      <c r="AO665" s="13"/>
      <c r="AP665" s="13"/>
      <c r="AQ665" s="13"/>
      <c r="AR665" s="13"/>
      <c r="AS665" s="13"/>
      <c r="AT665" s="13"/>
      <c r="AU665" s="13"/>
      <c r="AV665" s="13"/>
      <c r="AW665" s="13"/>
      <c r="AX665" s="13"/>
      <c r="AY665" s="13"/>
      <c r="AZ665" s="13"/>
      <c r="BA665" s="13"/>
      <c r="BB665" s="13"/>
      <c r="BC665" s="13"/>
      <c r="BD665" s="13"/>
      <c r="BE665" s="13"/>
      <c r="BF665" s="13"/>
      <c r="BG665" s="13"/>
      <c r="BH665" s="13"/>
      <c r="BI665" s="13"/>
      <c r="BJ665" s="13"/>
      <c r="BK665" s="13"/>
    </row>
    <row r="666" spans="2:63" s="535" customFormat="1" x14ac:dyDescent="0.25">
      <c r="B666" s="1837"/>
      <c r="C666" s="1006"/>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c r="AH666" s="13"/>
      <c r="AI666" s="13"/>
      <c r="AJ666" s="13"/>
      <c r="AK666" s="13"/>
      <c r="AL666" s="13"/>
      <c r="AM666" s="13"/>
      <c r="AN666" s="13"/>
      <c r="AO666" s="13"/>
      <c r="AP666" s="13"/>
      <c r="AQ666" s="13"/>
      <c r="AR666" s="13"/>
      <c r="AS666" s="13"/>
      <c r="AT666" s="13"/>
      <c r="AU666" s="13"/>
      <c r="AV666" s="13"/>
      <c r="AW666" s="13"/>
      <c r="AX666" s="13"/>
      <c r="AY666" s="13"/>
      <c r="AZ666" s="13"/>
      <c r="BA666" s="13"/>
      <c r="BB666" s="13"/>
      <c r="BC666" s="13"/>
      <c r="BD666" s="13"/>
      <c r="BE666" s="13"/>
      <c r="BF666" s="13"/>
      <c r="BG666" s="13"/>
      <c r="BH666" s="13"/>
      <c r="BI666" s="13"/>
      <c r="BJ666" s="13"/>
      <c r="BK666" s="13"/>
    </row>
    <row r="667" spans="2:63" s="535" customFormat="1" x14ac:dyDescent="0.25">
      <c r="B667" s="1837"/>
      <c r="C667" s="1006"/>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c r="AH667" s="13"/>
      <c r="AI667" s="13"/>
      <c r="AJ667" s="13"/>
      <c r="AK667" s="13"/>
      <c r="AL667" s="13"/>
      <c r="AM667" s="13"/>
      <c r="AN667" s="13"/>
      <c r="AO667" s="13"/>
      <c r="AP667" s="13"/>
      <c r="AQ667" s="13"/>
      <c r="AR667" s="13"/>
      <c r="AS667" s="13"/>
      <c r="AT667" s="13"/>
      <c r="AU667" s="13"/>
      <c r="AV667" s="13"/>
      <c r="AW667" s="13"/>
      <c r="AX667" s="13"/>
      <c r="AY667" s="13"/>
      <c r="AZ667" s="13"/>
      <c r="BA667" s="13"/>
      <c r="BB667" s="13"/>
      <c r="BC667" s="13"/>
      <c r="BD667" s="13"/>
      <c r="BE667" s="13"/>
      <c r="BF667" s="13"/>
      <c r="BG667" s="13"/>
      <c r="BH667" s="13"/>
      <c r="BI667" s="13"/>
      <c r="BJ667" s="13"/>
      <c r="BK667" s="13"/>
    </row>
    <row r="668" spans="2:63" s="535" customFormat="1" x14ac:dyDescent="0.25">
      <c r="B668" s="1837"/>
      <c r="C668" s="1006"/>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c r="AH668" s="13"/>
      <c r="AI668" s="13"/>
      <c r="AJ668" s="13"/>
      <c r="AK668" s="13"/>
      <c r="AL668" s="13"/>
      <c r="AM668" s="13"/>
      <c r="AN668" s="13"/>
      <c r="AO668" s="13"/>
      <c r="AP668" s="13"/>
      <c r="AQ668" s="13"/>
      <c r="AR668" s="13"/>
      <c r="AS668" s="13"/>
      <c r="AT668" s="13"/>
      <c r="AU668" s="13"/>
      <c r="AV668" s="13"/>
      <c r="AW668" s="13"/>
      <c r="AX668" s="13"/>
      <c r="AY668" s="13"/>
      <c r="AZ668" s="13"/>
      <c r="BA668" s="13"/>
      <c r="BB668" s="13"/>
      <c r="BC668" s="13"/>
      <c r="BD668" s="13"/>
      <c r="BE668" s="13"/>
      <c r="BF668" s="13"/>
      <c r="BG668" s="13"/>
      <c r="BH668" s="13"/>
      <c r="BI668" s="13"/>
      <c r="BJ668" s="13"/>
      <c r="BK668" s="13"/>
    </row>
    <row r="669" spans="2:63" s="535" customFormat="1" x14ac:dyDescent="0.25">
      <c r="B669" s="1837"/>
      <c r="C669" s="1006"/>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c r="AH669" s="13"/>
      <c r="AI669" s="13"/>
      <c r="AJ669" s="13"/>
      <c r="AK669" s="13"/>
      <c r="AL669" s="13"/>
      <c r="AM669" s="13"/>
      <c r="AN669" s="13"/>
      <c r="AO669" s="13"/>
      <c r="AP669" s="13"/>
      <c r="AQ669" s="13"/>
      <c r="AR669" s="13"/>
      <c r="AS669" s="13"/>
      <c r="AT669" s="13"/>
      <c r="AU669" s="13"/>
      <c r="AV669" s="13"/>
      <c r="AW669" s="13"/>
      <c r="AX669" s="13"/>
      <c r="AY669" s="13"/>
      <c r="AZ669" s="13"/>
      <c r="BA669" s="13"/>
      <c r="BB669" s="13"/>
      <c r="BC669" s="13"/>
      <c r="BD669" s="13"/>
      <c r="BE669" s="13"/>
      <c r="BF669" s="13"/>
      <c r="BG669" s="13"/>
      <c r="BH669" s="13"/>
      <c r="BI669" s="13"/>
      <c r="BJ669" s="13"/>
      <c r="BK669" s="13"/>
    </row>
    <row r="670" spans="2:63" s="535" customFormat="1" x14ac:dyDescent="0.25">
      <c r="B670" s="1837"/>
      <c r="C670" s="1006"/>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c r="AH670" s="13"/>
      <c r="AI670" s="13"/>
      <c r="AJ670" s="13"/>
      <c r="AK670" s="13"/>
      <c r="AL670" s="13"/>
      <c r="AM670" s="13"/>
      <c r="AN670" s="13"/>
      <c r="AO670" s="13"/>
      <c r="AP670" s="13"/>
      <c r="AQ670" s="13"/>
      <c r="AR670" s="13"/>
      <c r="AS670" s="13"/>
      <c r="AT670" s="13"/>
      <c r="AU670" s="13"/>
      <c r="AV670" s="13"/>
      <c r="AW670" s="13"/>
      <c r="AX670" s="13"/>
      <c r="AY670" s="13"/>
      <c r="AZ670" s="13"/>
      <c r="BA670" s="13"/>
      <c r="BB670" s="13"/>
      <c r="BC670" s="13"/>
      <c r="BD670" s="13"/>
      <c r="BE670" s="13"/>
      <c r="BF670" s="13"/>
      <c r="BG670" s="13"/>
      <c r="BH670" s="13"/>
      <c r="BI670" s="13"/>
      <c r="BJ670" s="13"/>
      <c r="BK670" s="13"/>
    </row>
    <row r="671" spans="2:63" s="535" customFormat="1" x14ac:dyDescent="0.25">
      <c r="B671" s="1837"/>
      <c r="C671" s="1006"/>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c r="AH671" s="13"/>
      <c r="AI671" s="13"/>
      <c r="AJ671" s="13"/>
      <c r="AK671" s="13"/>
      <c r="AL671" s="13"/>
      <c r="AM671" s="13"/>
      <c r="AN671" s="13"/>
      <c r="AO671" s="13"/>
      <c r="AP671" s="13"/>
      <c r="AQ671" s="13"/>
      <c r="AR671" s="13"/>
      <c r="AS671" s="13"/>
      <c r="AT671" s="13"/>
      <c r="AU671" s="13"/>
      <c r="AV671" s="13"/>
      <c r="AW671" s="13"/>
      <c r="AX671" s="13"/>
      <c r="AY671" s="13"/>
      <c r="AZ671" s="13"/>
      <c r="BA671" s="13"/>
      <c r="BB671" s="13"/>
      <c r="BC671" s="13"/>
      <c r="BD671" s="13"/>
      <c r="BE671" s="13"/>
      <c r="BF671" s="13"/>
      <c r="BG671" s="13"/>
      <c r="BH671" s="13"/>
      <c r="BI671" s="13"/>
      <c r="BJ671" s="13"/>
      <c r="BK671" s="13"/>
    </row>
    <row r="672" spans="2:63" s="535" customFormat="1" x14ac:dyDescent="0.25">
      <c r="B672" s="1837"/>
      <c r="C672" s="1006"/>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c r="AH672" s="13"/>
      <c r="AI672" s="13"/>
      <c r="AJ672" s="13"/>
      <c r="AK672" s="13"/>
      <c r="AL672" s="13"/>
      <c r="AM672" s="13"/>
      <c r="AN672" s="13"/>
      <c r="AO672" s="13"/>
      <c r="AP672" s="13"/>
      <c r="AQ672" s="13"/>
      <c r="AR672" s="13"/>
      <c r="AS672" s="13"/>
      <c r="AT672" s="13"/>
      <c r="AU672" s="13"/>
      <c r="AV672" s="13"/>
      <c r="AW672" s="13"/>
      <c r="AX672" s="13"/>
      <c r="AY672" s="13"/>
      <c r="AZ672" s="13"/>
      <c r="BA672" s="13"/>
      <c r="BB672" s="13"/>
      <c r="BC672" s="13"/>
      <c r="BD672" s="13"/>
      <c r="BE672" s="13"/>
      <c r="BF672" s="13"/>
      <c r="BG672" s="13"/>
      <c r="BH672" s="13"/>
      <c r="BI672" s="13"/>
      <c r="BJ672" s="13"/>
      <c r="BK672" s="13"/>
    </row>
    <row r="673" spans="2:63" s="535" customFormat="1" x14ac:dyDescent="0.25">
      <c r="B673" s="1837"/>
      <c r="C673" s="1006"/>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c r="AH673" s="13"/>
      <c r="AI673" s="13"/>
      <c r="AJ673" s="13"/>
      <c r="AK673" s="13"/>
      <c r="AL673" s="13"/>
      <c r="AM673" s="13"/>
      <c r="AN673" s="13"/>
      <c r="AO673" s="13"/>
      <c r="AP673" s="13"/>
      <c r="AQ673" s="13"/>
      <c r="AR673" s="13"/>
      <c r="AS673" s="13"/>
      <c r="AT673" s="13"/>
      <c r="AU673" s="13"/>
      <c r="AV673" s="13"/>
      <c r="AW673" s="13"/>
      <c r="AX673" s="13"/>
      <c r="AY673" s="13"/>
      <c r="AZ673" s="13"/>
      <c r="BA673" s="13"/>
      <c r="BB673" s="13"/>
      <c r="BC673" s="13"/>
      <c r="BD673" s="13"/>
      <c r="BE673" s="13"/>
      <c r="BF673" s="13"/>
      <c r="BG673" s="13"/>
      <c r="BH673" s="13"/>
      <c r="BI673" s="13"/>
      <c r="BJ673" s="13"/>
      <c r="BK673" s="13"/>
    </row>
    <row r="674" spans="2:63" s="535" customFormat="1" x14ac:dyDescent="0.25">
      <c r="B674" s="1837"/>
      <c r="C674" s="1006"/>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c r="AH674" s="13"/>
      <c r="AI674" s="13"/>
      <c r="AJ674" s="13"/>
      <c r="AK674" s="13"/>
      <c r="AL674" s="13"/>
      <c r="AM674" s="13"/>
      <c r="AN674" s="13"/>
      <c r="AO674" s="13"/>
      <c r="AP674" s="13"/>
      <c r="AQ674" s="13"/>
      <c r="AR674" s="13"/>
      <c r="AS674" s="13"/>
      <c r="AT674" s="13"/>
      <c r="AU674" s="13"/>
      <c r="AV674" s="13"/>
      <c r="AW674" s="13"/>
      <c r="AX674" s="13"/>
      <c r="AY674" s="13"/>
      <c r="AZ674" s="13"/>
      <c r="BA674" s="13"/>
      <c r="BB674" s="13"/>
      <c r="BC674" s="13"/>
      <c r="BD674" s="13"/>
      <c r="BE674" s="13"/>
      <c r="BF674" s="13"/>
      <c r="BG674" s="13"/>
      <c r="BH674" s="13"/>
      <c r="BI674" s="13"/>
      <c r="BJ674" s="13"/>
      <c r="BK674" s="13"/>
    </row>
    <row r="675" spans="2:63" s="535" customFormat="1" x14ac:dyDescent="0.25">
      <c r="B675" s="1837"/>
      <c r="C675" s="1006"/>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c r="AH675" s="13"/>
      <c r="AI675" s="13"/>
      <c r="AJ675" s="13"/>
      <c r="AK675" s="13"/>
      <c r="AL675" s="13"/>
      <c r="AM675" s="13"/>
      <c r="AN675" s="13"/>
      <c r="AO675" s="13"/>
      <c r="AP675" s="13"/>
      <c r="AQ675" s="13"/>
      <c r="AR675" s="13"/>
      <c r="AS675" s="13"/>
      <c r="AT675" s="13"/>
      <c r="AU675" s="13"/>
      <c r="AV675" s="13"/>
      <c r="AW675" s="13"/>
      <c r="AX675" s="13"/>
      <c r="AY675" s="13"/>
      <c r="AZ675" s="13"/>
      <c r="BA675" s="13"/>
      <c r="BB675" s="13"/>
      <c r="BC675" s="13"/>
      <c r="BD675" s="13"/>
      <c r="BE675" s="13"/>
      <c r="BF675" s="13"/>
      <c r="BG675" s="13"/>
      <c r="BH675" s="13"/>
      <c r="BI675" s="13"/>
      <c r="BJ675" s="13"/>
      <c r="BK675" s="13"/>
    </row>
    <row r="676" spans="2:63" s="535" customFormat="1" x14ac:dyDescent="0.25">
      <c r="B676" s="1837"/>
      <c r="C676" s="1006"/>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c r="AH676" s="13"/>
      <c r="AI676" s="13"/>
      <c r="AJ676" s="13"/>
      <c r="AK676" s="13"/>
      <c r="AL676" s="13"/>
      <c r="AM676" s="13"/>
      <c r="AN676" s="13"/>
      <c r="AO676" s="13"/>
      <c r="AP676" s="13"/>
      <c r="AQ676" s="13"/>
      <c r="AR676" s="13"/>
      <c r="AS676" s="13"/>
      <c r="AT676" s="13"/>
      <c r="AU676" s="13"/>
      <c r="AV676" s="13"/>
      <c r="AW676" s="13"/>
      <c r="AX676" s="13"/>
      <c r="AY676" s="13"/>
      <c r="AZ676" s="13"/>
      <c r="BA676" s="13"/>
      <c r="BB676" s="13"/>
      <c r="BC676" s="13"/>
      <c r="BD676" s="13"/>
      <c r="BE676" s="13"/>
      <c r="BF676" s="13"/>
      <c r="BG676" s="13"/>
      <c r="BH676" s="13"/>
      <c r="BI676" s="13"/>
      <c r="BJ676" s="13"/>
      <c r="BK676" s="13"/>
    </row>
    <row r="677" spans="2:63" s="535" customFormat="1" x14ac:dyDescent="0.25">
      <c r="B677" s="1837"/>
      <c r="C677" s="1006"/>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c r="AH677" s="13"/>
      <c r="AI677" s="13"/>
      <c r="AJ677" s="13"/>
      <c r="AK677" s="13"/>
      <c r="AL677" s="13"/>
      <c r="AM677" s="13"/>
      <c r="AN677" s="13"/>
      <c r="AO677" s="13"/>
      <c r="AP677" s="13"/>
      <c r="AQ677" s="13"/>
      <c r="AR677" s="13"/>
      <c r="AS677" s="13"/>
      <c r="AT677" s="13"/>
      <c r="AU677" s="13"/>
      <c r="AV677" s="13"/>
      <c r="AW677" s="13"/>
      <c r="AX677" s="13"/>
      <c r="AY677" s="13"/>
      <c r="AZ677" s="13"/>
      <c r="BA677" s="13"/>
      <c r="BB677" s="13"/>
      <c r="BC677" s="13"/>
      <c r="BD677" s="13"/>
      <c r="BE677" s="13"/>
      <c r="BF677" s="13"/>
      <c r="BG677" s="13"/>
      <c r="BH677" s="13"/>
      <c r="BI677" s="13"/>
      <c r="BJ677" s="13"/>
      <c r="BK677" s="13"/>
    </row>
    <row r="678" spans="2:63" s="535" customFormat="1" x14ac:dyDescent="0.25">
      <c r="B678" s="1837"/>
      <c r="C678" s="1006"/>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row>
    <row r="679" spans="2:63" s="535" customFormat="1" x14ac:dyDescent="0.25">
      <c r="B679" s="1837"/>
      <c r="C679" s="1006"/>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c r="AH679" s="13"/>
      <c r="AI679" s="13"/>
      <c r="AJ679" s="13"/>
      <c r="AK679" s="13"/>
      <c r="AL679" s="13"/>
      <c r="AM679" s="13"/>
      <c r="AN679" s="13"/>
      <c r="AO679" s="13"/>
      <c r="AP679" s="13"/>
      <c r="AQ679" s="13"/>
      <c r="AR679" s="13"/>
      <c r="AS679" s="13"/>
      <c r="AT679" s="13"/>
      <c r="AU679" s="13"/>
      <c r="AV679" s="13"/>
      <c r="AW679" s="13"/>
      <c r="AX679" s="13"/>
      <c r="AY679" s="13"/>
      <c r="AZ679" s="13"/>
      <c r="BA679" s="13"/>
      <c r="BB679" s="13"/>
      <c r="BC679" s="13"/>
      <c r="BD679" s="13"/>
      <c r="BE679" s="13"/>
      <c r="BF679" s="13"/>
      <c r="BG679" s="13"/>
      <c r="BH679" s="13"/>
      <c r="BI679" s="13"/>
      <c r="BJ679" s="13"/>
      <c r="BK679" s="13"/>
    </row>
    <row r="680" spans="2:63" s="535" customFormat="1" x14ac:dyDescent="0.25">
      <c r="B680" s="1837"/>
      <c r="C680" s="1006"/>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c r="AH680" s="13"/>
      <c r="AI680" s="13"/>
      <c r="AJ680" s="13"/>
      <c r="AK680" s="13"/>
      <c r="AL680" s="13"/>
      <c r="AM680" s="13"/>
      <c r="AN680" s="13"/>
      <c r="AO680" s="13"/>
      <c r="AP680" s="13"/>
      <c r="AQ680" s="13"/>
      <c r="AR680" s="13"/>
      <c r="AS680" s="13"/>
      <c r="AT680" s="13"/>
      <c r="AU680" s="13"/>
      <c r="AV680" s="13"/>
      <c r="AW680" s="13"/>
      <c r="AX680" s="13"/>
      <c r="AY680" s="13"/>
      <c r="AZ680" s="13"/>
      <c r="BA680" s="13"/>
      <c r="BB680" s="13"/>
      <c r="BC680" s="13"/>
      <c r="BD680" s="13"/>
      <c r="BE680" s="13"/>
      <c r="BF680" s="13"/>
      <c r="BG680" s="13"/>
      <c r="BH680" s="13"/>
      <c r="BI680" s="13"/>
      <c r="BJ680" s="13"/>
      <c r="BK680" s="13"/>
    </row>
    <row r="681" spans="2:63" s="535" customFormat="1" x14ac:dyDescent="0.25">
      <c r="B681" s="1837"/>
      <c r="C681" s="1006"/>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c r="AH681" s="13"/>
      <c r="AI681" s="13"/>
      <c r="AJ681" s="13"/>
      <c r="AK681" s="13"/>
      <c r="AL681" s="13"/>
      <c r="AM681" s="13"/>
      <c r="AN681" s="13"/>
      <c r="AO681" s="13"/>
      <c r="AP681" s="13"/>
      <c r="AQ681" s="13"/>
      <c r="AR681" s="13"/>
      <c r="AS681" s="13"/>
      <c r="AT681" s="13"/>
      <c r="AU681" s="13"/>
      <c r="AV681" s="13"/>
      <c r="AW681" s="13"/>
      <c r="AX681" s="13"/>
      <c r="AY681" s="13"/>
      <c r="AZ681" s="13"/>
      <c r="BA681" s="13"/>
      <c r="BB681" s="13"/>
      <c r="BC681" s="13"/>
      <c r="BD681" s="13"/>
      <c r="BE681" s="13"/>
      <c r="BF681" s="13"/>
      <c r="BG681" s="13"/>
      <c r="BH681" s="13"/>
      <c r="BI681" s="13"/>
      <c r="BJ681" s="13"/>
      <c r="BK681" s="13"/>
    </row>
    <row r="682" spans="2:63" s="535" customFormat="1" x14ac:dyDescent="0.25">
      <c r="B682" s="1837"/>
      <c r="C682" s="1006"/>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c r="AH682" s="13"/>
      <c r="AI682" s="13"/>
      <c r="AJ682" s="13"/>
      <c r="AK682" s="13"/>
      <c r="AL682" s="13"/>
      <c r="AM682" s="13"/>
      <c r="AN682" s="13"/>
      <c r="AO682" s="13"/>
      <c r="AP682" s="13"/>
      <c r="AQ682" s="13"/>
      <c r="AR682" s="13"/>
      <c r="AS682" s="13"/>
      <c r="AT682" s="13"/>
      <c r="AU682" s="13"/>
      <c r="AV682" s="13"/>
      <c r="AW682" s="13"/>
      <c r="AX682" s="13"/>
      <c r="AY682" s="13"/>
      <c r="AZ682" s="13"/>
      <c r="BA682" s="13"/>
      <c r="BB682" s="13"/>
      <c r="BC682" s="13"/>
      <c r="BD682" s="13"/>
      <c r="BE682" s="13"/>
      <c r="BF682" s="13"/>
      <c r="BG682" s="13"/>
      <c r="BH682" s="13"/>
      <c r="BI682" s="13"/>
      <c r="BJ682" s="13"/>
      <c r="BK682" s="13"/>
    </row>
    <row r="683" spans="2:63" s="535" customFormat="1" x14ac:dyDescent="0.25">
      <c r="B683" s="1837"/>
      <c r="C683" s="1006"/>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c r="AH683" s="13"/>
      <c r="AI683" s="13"/>
      <c r="AJ683" s="13"/>
      <c r="AK683" s="13"/>
      <c r="AL683" s="13"/>
      <c r="AM683" s="13"/>
      <c r="AN683" s="13"/>
      <c r="AO683" s="13"/>
      <c r="AP683" s="13"/>
      <c r="AQ683" s="13"/>
      <c r="AR683" s="13"/>
      <c r="AS683" s="13"/>
      <c r="AT683" s="13"/>
      <c r="AU683" s="13"/>
      <c r="AV683" s="13"/>
      <c r="AW683" s="13"/>
      <c r="AX683" s="13"/>
      <c r="AY683" s="13"/>
      <c r="AZ683" s="13"/>
      <c r="BA683" s="13"/>
      <c r="BB683" s="13"/>
      <c r="BC683" s="13"/>
      <c r="BD683" s="13"/>
      <c r="BE683" s="13"/>
      <c r="BF683" s="13"/>
      <c r="BG683" s="13"/>
      <c r="BH683" s="13"/>
      <c r="BI683" s="13"/>
      <c r="BJ683" s="13"/>
      <c r="BK683" s="13"/>
    </row>
    <row r="684" spans="2:63" s="535" customFormat="1" x14ac:dyDescent="0.25">
      <c r="B684" s="1837"/>
      <c r="C684" s="1006"/>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c r="AH684" s="13"/>
      <c r="AI684" s="13"/>
      <c r="AJ684" s="13"/>
      <c r="AK684" s="13"/>
      <c r="AL684" s="13"/>
      <c r="AM684" s="13"/>
      <c r="AN684" s="13"/>
      <c r="AO684" s="13"/>
      <c r="AP684" s="13"/>
      <c r="AQ684" s="13"/>
      <c r="AR684" s="13"/>
      <c r="AS684" s="13"/>
      <c r="AT684" s="13"/>
      <c r="AU684" s="13"/>
      <c r="AV684" s="13"/>
      <c r="AW684" s="13"/>
      <c r="AX684" s="13"/>
      <c r="AY684" s="13"/>
      <c r="AZ684" s="13"/>
      <c r="BA684" s="13"/>
      <c r="BB684" s="13"/>
      <c r="BC684" s="13"/>
      <c r="BD684" s="13"/>
      <c r="BE684" s="13"/>
      <c r="BF684" s="13"/>
      <c r="BG684" s="13"/>
      <c r="BH684" s="13"/>
      <c r="BI684" s="13"/>
      <c r="BJ684" s="13"/>
      <c r="BK684" s="13"/>
    </row>
    <row r="685" spans="2:63" s="535" customFormat="1" x14ac:dyDescent="0.25">
      <c r="B685" s="1837"/>
      <c r="C685" s="1006"/>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c r="AH685" s="13"/>
      <c r="AI685" s="13"/>
      <c r="AJ685" s="13"/>
      <c r="AK685" s="13"/>
      <c r="AL685" s="13"/>
      <c r="AM685" s="13"/>
      <c r="AN685" s="13"/>
      <c r="AO685" s="13"/>
      <c r="AP685" s="13"/>
      <c r="AQ685" s="13"/>
      <c r="AR685" s="13"/>
      <c r="AS685" s="13"/>
      <c r="AT685" s="13"/>
      <c r="AU685" s="13"/>
      <c r="AV685" s="13"/>
      <c r="AW685" s="13"/>
      <c r="AX685" s="13"/>
      <c r="AY685" s="13"/>
      <c r="AZ685" s="13"/>
      <c r="BA685" s="13"/>
      <c r="BB685" s="13"/>
      <c r="BC685" s="13"/>
      <c r="BD685" s="13"/>
      <c r="BE685" s="13"/>
      <c r="BF685" s="13"/>
      <c r="BG685" s="13"/>
      <c r="BH685" s="13"/>
      <c r="BI685" s="13"/>
      <c r="BJ685" s="13"/>
      <c r="BK685" s="13"/>
    </row>
    <row r="686" spans="2:63" s="535" customFormat="1" x14ac:dyDescent="0.25">
      <c r="B686" s="1837"/>
      <c r="C686" s="1006"/>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c r="AH686" s="13"/>
      <c r="AI686" s="13"/>
      <c r="AJ686" s="13"/>
      <c r="AK686" s="13"/>
      <c r="AL686" s="13"/>
      <c r="AM686" s="13"/>
      <c r="AN686" s="13"/>
      <c r="AO686" s="13"/>
      <c r="AP686" s="13"/>
      <c r="AQ686" s="13"/>
      <c r="AR686" s="13"/>
      <c r="AS686" s="13"/>
      <c r="AT686" s="13"/>
      <c r="AU686" s="13"/>
      <c r="AV686" s="13"/>
      <c r="AW686" s="13"/>
      <c r="AX686" s="13"/>
      <c r="AY686" s="13"/>
      <c r="AZ686" s="13"/>
      <c r="BA686" s="13"/>
      <c r="BB686" s="13"/>
      <c r="BC686" s="13"/>
      <c r="BD686" s="13"/>
      <c r="BE686" s="13"/>
      <c r="BF686" s="13"/>
      <c r="BG686" s="13"/>
      <c r="BH686" s="13"/>
      <c r="BI686" s="13"/>
      <c r="BJ686" s="13"/>
      <c r="BK686" s="13"/>
    </row>
    <row r="687" spans="2:63" s="535" customFormat="1" x14ac:dyDescent="0.25">
      <c r="B687" s="1837"/>
      <c r="C687" s="1006"/>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c r="AH687" s="13"/>
      <c r="AI687" s="13"/>
      <c r="AJ687" s="13"/>
      <c r="AK687" s="13"/>
      <c r="AL687" s="13"/>
      <c r="AM687" s="13"/>
      <c r="AN687" s="13"/>
      <c r="AO687" s="13"/>
      <c r="AP687" s="13"/>
      <c r="AQ687" s="13"/>
      <c r="AR687" s="13"/>
      <c r="AS687" s="13"/>
      <c r="AT687" s="13"/>
      <c r="AU687" s="13"/>
      <c r="AV687" s="13"/>
      <c r="AW687" s="13"/>
      <c r="AX687" s="13"/>
      <c r="AY687" s="13"/>
      <c r="AZ687" s="13"/>
      <c r="BA687" s="13"/>
      <c r="BB687" s="13"/>
      <c r="BC687" s="13"/>
      <c r="BD687" s="13"/>
      <c r="BE687" s="13"/>
      <c r="BF687" s="13"/>
      <c r="BG687" s="13"/>
      <c r="BH687" s="13"/>
      <c r="BI687" s="13"/>
      <c r="BJ687" s="13"/>
      <c r="BK687" s="13"/>
    </row>
    <row r="688" spans="2:63" s="535" customFormat="1" x14ac:dyDescent="0.25">
      <c r="B688" s="1837"/>
      <c r="C688" s="1006"/>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c r="AH688" s="13"/>
      <c r="AI688" s="13"/>
      <c r="AJ688" s="13"/>
      <c r="AK688" s="13"/>
      <c r="AL688" s="13"/>
      <c r="AM688" s="13"/>
      <c r="AN688" s="13"/>
      <c r="AO688" s="13"/>
      <c r="AP688" s="13"/>
      <c r="AQ688" s="13"/>
      <c r="AR688" s="13"/>
      <c r="AS688" s="13"/>
      <c r="AT688" s="13"/>
      <c r="AU688" s="13"/>
      <c r="AV688" s="13"/>
      <c r="AW688" s="13"/>
      <c r="AX688" s="13"/>
      <c r="AY688" s="13"/>
      <c r="AZ688" s="13"/>
      <c r="BA688" s="13"/>
      <c r="BB688" s="13"/>
      <c r="BC688" s="13"/>
      <c r="BD688" s="13"/>
      <c r="BE688" s="13"/>
      <c r="BF688" s="13"/>
      <c r="BG688" s="13"/>
      <c r="BH688" s="13"/>
      <c r="BI688" s="13"/>
      <c r="BJ688" s="13"/>
      <c r="BK688" s="13"/>
    </row>
    <row r="689" spans="2:63" s="535" customFormat="1" x14ac:dyDescent="0.25">
      <c r="B689" s="1837"/>
      <c r="C689" s="1006"/>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c r="AH689" s="13"/>
      <c r="AI689" s="13"/>
      <c r="AJ689" s="13"/>
      <c r="AK689" s="13"/>
      <c r="AL689" s="13"/>
      <c r="AM689" s="13"/>
      <c r="AN689" s="13"/>
      <c r="AO689" s="13"/>
      <c r="AP689" s="13"/>
      <c r="AQ689" s="13"/>
      <c r="AR689" s="13"/>
      <c r="AS689" s="13"/>
      <c r="AT689" s="13"/>
      <c r="AU689" s="13"/>
      <c r="AV689" s="13"/>
      <c r="AW689" s="13"/>
      <c r="AX689" s="13"/>
      <c r="AY689" s="13"/>
      <c r="AZ689" s="13"/>
      <c r="BA689" s="13"/>
      <c r="BB689" s="13"/>
      <c r="BC689" s="13"/>
      <c r="BD689" s="13"/>
      <c r="BE689" s="13"/>
      <c r="BF689" s="13"/>
      <c r="BG689" s="13"/>
      <c r="BH689" s="13"/>
      <c r="BI689" s="13"/>
      <c r="BJ689" s="13"/>
      <c r="BK689" s="13"/>
    </row>
    <row r="690" spans="2:63" s="535" customFormat="1" x14ac:dyDescent="0.25">
      <c r="B690" s="1837"/>
      <c r="C690" s="1006"/>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c r="AH690" s="13"/>
      <c r="AI690" s="13"/>
      <c r="AJ690" s="13"/>
      <c r="AK690" s="13"/>
      <c r="AL690" s="13"/>
      <c r="AM690" s="13"/>
      <c r="AN690" s="13"/>
      <c r="AO690" s="13"/>
      <c r="AP690" s="13"/>
      <c r="AQ690" s="13"/>
      <c r="AR690" s="13"/>
      <c r="AS690" s="13"/>
      <c r="AT690" s="13"/>
      <c r="AU690" s="13"/>
      <c r="AV690" s="13"/>
      <c r="AW690" s="13"/>
      <c r="AX690" s="13"/>
      <c r="AY690" s="13"/>
      <c r="AZ690" s="13"/>
      <c r="BA690" s="13"/>
      <c r="BB690" s="13"/>
      <c r="BC690" s="13"/>
      <c r="BD690" s="13"/>
      <c r="BE690" s="13"/>
      <c r="BF690" s="13"/>
      <c r="BG690" s="13"/>
      <c r="BH690" s="13"/>
      <c r="BI690" s="13"/>
      <c r="BJ690" s="13"/>
      <c r="BK690" s="13"/>
    </row>
    <row r="691" spans="2:63" s="535" customFormat="1" x14ac:dyDescent="0.25">
      <c r="B691" s="1837"/>
      <c r="C691" s="1006"/>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c r="AH691" s="13"/>
      <c r="AI691" s="13"/>
      <c r="AJ691" s="13"/>
      <c r="AK691" s="13"/>
      <c r="AL691" s="13"/>
      <c r="AM691" s="13"/>
      <c r="AN691" s="13"/>
      <c r="AO691" s="13"/>
      <c r="AP691" s="13"/>
      <c r="AQ691" s="13"/>
      <c r="AR691" s="13"/>
      <c r="AS691" s="13"/>
      <c r="AT691" s="13"/>
      <c r="AU691" s="13"/>
      <c r="AV691" s="13"/>
      <c r="AW691" s="13"/>
      <c r="AX691" s="13"/>
      <c r="AY691" s="13"/>
      <c r="AZ691" s="13"/>
      <c r="BA691" s="13"/>
      <c r="BB691" s="13"/>
      <c r="BC691" s="13"/>
      <c r="BD691" s="13"/>
      <c r="BE691" s="13"/>
      <c r="BF691" s="13"/>
      <c r="BG691" s="13"/>
      <c r="BH691" s="13"/>
      <c r="BI691" s="13"/>
      <c r="BJ691" s="13"/>
      <c r="BK691" s="13"/>
    </row>
    <row r="692" spans="2:63" s="535" customFormat="1" x14ac:dyDescent="0.25">
      <c r="B692" s="1837"/>
      <c r="C692" s="1006"/>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c r="AH692" s="13"/>
      <c r="AI692" s="13"/>
      <c r="AJ692" s="13"/>
      <c r="AK692" s="13"/>
      <c r="AL692" s="13"/>
      <c r="AM692" s="13"/>
      <c r="AN692" s="13"/>
      <c r="AO692" s="13"/>
      <c r="AP692" s="13"/>
      <c r="AQ692" s="13"/>
      <c r="AR692" s="13"/>
      <c r="AS692" s="13"/>
      <c r="AT692" s="13"/>
      <c r="AU692" s="13"/>
      <c r="AV692" s="13"/>
      <c r="AW692" s="13"/>
      <c r="AX692" s="13"/>
      <c r="AY692" s="13"/>
      <c r="AZ692" s="13"/>
      <c r="BA692" s="13"/>
      <c r="BB692" s="13"/>
      <c r="BC692" s="13"/>
      <c r="BD692" s="13"/>
      <c r="BE692" s="13"/>
      <c r="BF692" s="13"/>
      <c r="BG692" s="13"/>
      <c r="BH692" s="13"/>
      <c r="BI692" s="13"/>
      <c r="BJ692" s="13"/>
      <c r="BK692" s="13"/>
    </row>
    <row r="693" spans="2:63" s="535" customFormat="1" x14ac:dyDescent="0.25">
      <c r="B693" s="1837"/>
      <c r="C693" s="1006"/>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c r="AH693" s="13"/>
      <c r="AI693" s="13"/>
      <c r="AJ693" s="13"/>
      <c r="AK693" s="13"/>
      <c r="AL693" s="13"/>
      <c r="AM693" s="13"/>
      <c r="AN693" s="13"/>
      <c r="AO693" s="13"/>
      <c r="AP693" s="13"/>
      <c r="AQ693" s="13"/>
      <c r="AR693" s="13"/>
      <c r="AS693" s="13"/>
      <c r="AT693" s="13"/>
      <c r="AU693" s="13"/>
      <c r="AV693" s="13"/>
      <c r="AW693" s="13"/>
      <c r="AX693" s="13"/>
      <c r="AY693" s="13"/>
      <c r="AZ693" s="13"/>
      <c r="BA693" s="13"/>
      <c r="BB693" s="13"/>
      <c r="BC693" s="13"/>
      <c r="BD693" s="13"/>
      <c r="BE693" s="13"/>
      <c r="BF693" s="13"/>
      <c r="BG693" s="13"/>
      <c r="BH693" s="13"/>
      <c r="BI693" s="13"/>
      <c r="BJ693" s="13"/>
      <c r="BK693" s="13"/>
    </row>
    <row r="694" spans="2:63" s="535" customFormat="1" x14ac:dyDescent="0.25">
      <c r="B694" s="1837"/>
      <c r="C694" s="1006"/>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c r="AH694" s="13"/>
      <c r="AI694" s="13"/>
      <c r="AJ694" s="13"/>
      <c r="AK694" s="13"/>
      <c r="AL694" s="13"/>
      <c r="AM694" s="13"/>
      <c r="AN694" s="13"/>
      <c r="AO694" s="13"/>
      <c r="AP694" s="13"/>
      <c r="AQ694" s="13"/>
      <c r="AR694" s="13"/>
      <c r="AS694" s="13"/>
      <c r="AT694" s="13"/>
      <c r="AU694" s="13"/>
      <c r="AV694" s="13"/>
      <c r="AW694" s="13"/>
      <c r="AX694" s="13"/>
      <c r="AY694" s="13"/>
      <c r="AZ694" s="13"/>
      <c r="BA694" s="13"/>
      <c r="BB694" s="13"/>
      <c r="BC694" s="13"/>
      <c r="BD694" s="13"/>
      <c r="BE694" s="13"/>
      <c r="BF694" s="13"/>
      <c r="BG694" s="13"/>
      <c r="BH694" s="13"/>
      <c r="BI694" s="13"/>
      <c r="BJ694" s="13"/>
      <c r="BK694" s="13"/>
    </row>
    <row r="695" spans="2:63" s="535" customFormat="1" x14ac:dyDescent="0.25">
      <c r="B695" s="1837"/>
      <c r="C695" s="1006"/>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c r="AH695" s="13"/>
      <c r="AI695" s="13"/>
      <c r="AJ695" s="13"/>
      <c r="AK695" s="13"/>
      <c r="AL695" s="13"/>
      <c r="AM695" s="13"/>
      <c r="AN695" s="13"/>
      <c r="AO695" s="13"/>
      <c r="AP695" s="13"/>
      <c r="AQ695" s="13"/>
      <c r="AR695" s="13"/>
      <c r="AS695" s="13"/>
      <c r="AT695" s="13"/>
      <c r="AU695" s="13"/>
      <c r="AV695" s="13"/>
      <c r="AW695" s="13"/>
      <c r="AX695" s="13"/>
      <c r="AY695" s="13"/>
      <c r="AZ695" s="13"/>
      <c r="BA695" s="13"/>
      <c r="BB695" s="13"/>
      <c r="BC695" s="13"/>
      <c r="BD695" s="13"/>
      <c r="BE695" s="13"/>
      <c r="BF695" s="13"/>
      <c r="BG695" s="13"/>
      <c r="BH695" s="13"/>
      <c r="BI695" s="13"/>
      <c r="BJ695" s="13"/>
      <c r="BK695" s="13"/>
    </row>
    <row r="696" spans="2:63" s="535" customFormat="1" x14ac:dyDescent="0.25">
      <c r="B696" s="1837"/>
      <c r="C696" s="1006"/>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c r="AH696" s="13"/>
      <c r="AI696" s="13"/>
      <c r="AJ696" s="13"/>
      <c r="AK696" s="13"/>
      <c r="AL696" s="13"/>
      <c r="AM696" s="13"/>
      <c r="AN696" s="13"/>
      <c r="AO696" s="13"/>
      <c r="AP696" s="13"/>
      <c r="AQ696" s="13"/>
      <c r="AR696" s="13"/>
      <c r="AS696" s="13"/>
      <c r="AT696" s="13"/>
      <c r="AU696" s="13"/>
      <c r="AV696" s="13"/>
      <c r="AW696" s="13"/>
      <c r="AX696" s="13"/>
      <c r="AY696" s="13"/>
      <c r="AZ696" s="13"/>
      <c r="BA696" s="13"/>
      <c r="BB696" s="13"/>
      <c r="BC696" s="13"/>
      <c r="BD696" s="13"/>
      <c r="BE696" s="13"/>
      <c r="BF696" s="13"/>
      <c r="BG696" s="13"/>
      <c r="BH696" s="13"/>
      <c r="BI696" s="13"/>
      <c r="BJ696" s="13"/>
      <c r="BK696" s="13"/>
    </row>
    <row r="697" spans="2:63" s="535" customFormat="1" x14ac:dyDescent="0.25">
      <c r="B697" s="1837"/>
      <c r="C697" s="1006"/>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c r="AH697" s="13"/>
      <c r="AI697" s="13"/>
      <c r="AJ697" s="13"/>
      <c r="AK697" s="13"/>
      <c r="AL697" s="13"/>
      <c r="AM697" s="13"/>
      <c r="AN697" s="13"/>
      <c r="AO697" s="13"/>
      <c r="AP697" s="13"/>
      <c r="AQ697" s="13"/>
      <c r="AR697" s="13"/>
      <c r="AS697" s="13"/>
      <c r="AT697" s="13"/>
      <c r="AU697" s="13"/>
      <c r="AV697" s="13"/>
      <c r="AW697" s="13"/>
      <c r="AX697" s="13"/>
      <c r="AY697" s="13"/>
      <c r="AZ697" s="13"/>
      <c r="BA697" s="13"/>
      <c r="BB697" s="13"/>
      <c r="BC697" s="13"/>
      <c r="BD697" s="13"/>
      <c r="BE697" s="13"/>
      <c r="BF697" s="13"/>
      <c r="BG697" s="13"/>
      <c r="BH697" s="13"/>
      <c r="BI697" s="13"/>
      <c r="BJ697" s="13"/>
      <c r="BK697" s="13"/>
    </row>
    <row r="698" spans="2:63" s="535" customFormat="1" x14ac:dyDescent="0.25">
      <c r="B698" s="1837"/>
      <c r="C698" s="1006"/>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c r="AH698" s="13"/>
      <c r="AI698" s="13"/>
      <c r="AJ698" s="13"/>
      <c r="AK698" s="13"/>
      <c r="AL698" s="13"/>
      <c r="AM698" s="13"/>
      <c r="AN698" s="13"/>
      <c r="AO698" s="13"/>
      <c r="AP698" s="13"/>
      <c r="AQ698" s="13"/>
      <c r="AR698" s="13"/>
      <c r="AS698" s="13"/>
      <c r="AT698" s="13"/>
      <c r="AU698" s="13"/>
      <c r="AV698" s="13"/>
      <c r="AW698" s="13"/>
      <c r="AX698" s="13"/>
      <c r="AY698" s="13"/>
      <c r="AZ698" s="13"/>
      <c r="BA698" s="13"/>
      <c r="BB698" s="13"/>
      <c r="BC698" s="13"/>
      <c r="BD698" s="13"/>
      <c r="BE698" s="13"/>
      <c r="BF698" s="13"/>
      <c r="BG698" s="13"/>
      <c r="BH698" s="13"/>
      <c r="BI698" s="13"/>
      <c r="BJ698" s="13"/>
      <c r="BK698" s="13"/>
    </row>
    <row r="699" spans="2:63" s="535" customFormat="1" x14ac:dyDescent="0.25">
      <c r="B699" s="1837"/>
      <c r="C699" s="1006"/>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c r="AH699" s="13"/>
      <c r="AI699" s="13"/>
      <c r="AJ699" s="13"/>
      <c r="AK699" s="13"/>
      <c r="AL699" s="13"/>
      <c r="AM699" s="13"/>
      <c r="AN699" s="13"/>
      <c r="AO699" s="13"/>
      <c r="AP699" s="13"/>
      <c r="AQ699" s="13"/>
      <c r="AR699" s="13"/>
      <c r="AS699" s="13"/>
      <c r="AT699" s="13"/>
      <c r="AU699" s="13"/>
      <c r="AV699" s="13"/>
      <c r="AW699" s="13"/>
      <c r="AX699" s="13"/>
      <c r="AY699" s="13"/>
      <c r="AZ699" s="13"/>
      <c r="BA699" s="13"/>
      <c r="BB699" s="13"/>
      <c r="BC699" s="13"/>
      <c r="BD699" s="13"/>
      <c r="BE699" s="13"/>
      <c r="BF699" s="13"/>
      <c r="BG699" s="13"/>
      <c r="BH699" s="13"/>
      <c r="BI699" s="13"/>
      <c r="BJ699" s="13"/>
      <c r="BK699" s="13"/>
    </row>
    <row r="700" spans="2:63" s="535" customFormat="1" x14ac:dyDescent="0.25">
      <c r="B700" s="1837"/>
      <c r="C700" s="1006"/>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c r="AH700" s="13"/>
      <c r="AI700" s="13"/>
      <c r="AJ700" s="13"/>
      <c r="AK700" s="13"/>
      <c r="AL700" s="13"/>
      <c r="AM700" s="13"/>
      <c r="AN700" s="13"/>
      <c r="AO700" s="13"/>
      <c r="AP700" s="13"/>
      <c r="AQ700" s="13"/>
      <c r="AR700" s="13"/>
      <c r="AS700" s="13"/>
      <c r="AT700" s="13"/>
      <c r="AU700" s="13"/>
      <c r="AV700" s="13"/>
      <c r="AW700" s="13"/>
      <c r="AX700" s="13"/>
      <c r="AY700" s="13"/>
      <c r="AZ700" s="13"/>
      <c r="BA700" s="13"/>
      <c r="BB700" s="13"/>
      <c r="BC700" s="13"/>
      <c r="BD700" s="13"/>
      <c r="BE700" s="13"/>
      <c r="BF700" s="13"/>
      <c r="BG700" s="13"/>
      <c r="BH700" s="13"/>
      <c r="BI700" s="13"/>
      <c r="BJ700" s="13"/>
      <c r="BK700" s="13"/>
    </row>
    <row r="701" spans="2:63" s="535" customFormat="1" x14ac:dyDescent="0.25">
      <c r="B701" s="1837"/>
      <c r="C701" s="1006"/>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c r="AH701" s="13"/>
      <c r="AI701" s="13"/>
      <c r="AJ701" s="13"/>
      <c r="AK701" s="13"/>
      <c r="AL701" s="13"/>
      <c r="AM701" s="13"/>
      <c r="AN701" s="13"/>
      <c r="AO701" s="13"/>
      <c r="AP701" s="13"/>
      <c r="AQ701" s="13"/>
      <c r="AR701" s="13"/>
      <c r="AS701" s="13"/>
      <c r="AT701" s="13"/>
      <c r="AU701" s="13"/>
      <c r="AV701" s="13"/>
      <c r="AW701" s="13"/>
      <c r="AX701" s="13"/>
      <c r="AY701" s="13"/>
      <c r="AZ701" s="13"/>
      <c r="BA701" s="13"/>
      <c r="BB701" s="13"/>
      <c r="BC701" s="13"/>
      <c r="BD701" s="13"/>
      <c r="BE701" s="13"/>
      <c r="BF701" s="13"/>
      <c r="BG701" s="13"/>
      <c r="BH701" s="13"/>
      <c r="BI701" s="13"/>
      <c r="BJ701" s="13"/>
      <c r="BK701" s="13"/>
    </row>
    <row r="702" spans="2:63" s="535" customFormat="1" x14ac:dyDescent="0.25">
      <c r="B702" s="1837"/>
      <c r="C702" s="1006"/>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c r="AH702" s="13"/>
      <c r="AI702" s="13"/>
      <c r="AJ702" s="13"/>
      <c r="AK702" s="13"/>
      <c r="AL702" s="13"/>
      <c r="AM702" s="13"/>
      <c r="AN702" s="13"/>
      <c r="AO702" s="13"/>
      <c r="AP702" s="13"/>
      <c r="AQ702" s="13"/>
      <c r="AR702" s="13"/>
      <c r="AS702" s="13"/>
      <c r="AT702" s="13"/>
      <c r="AU702" s="13"/>
      <c r="AV702" s="13"/>
      <c r="AW702" s="13"/>
      <c r="AX702" s="13"/>
      <c r="AY702" s="13"/>
      <c r="AZ702" s="13"/>
      <c r="BA702" s="13"/>
      <c r="BB702" s="13"/>
      <c r="BC702" s="13"/>
      <c r="BD702" s="13"/>
      <c r="BE702" s="13"/>
      <c r="BF702" s="13"/>
      <c r="BG702" s="13"/>
      <c r="BH702" s="13"/>
      <c r="BI702" s="13"/>
      <c r="BJ702" s="13"/>
      <c r="BK702" s="13"/>
    </row>
    <row r="703" spans="2:63" s="535" customFormat="1" x14ac:dyDescent="0.25">
      <c r="B703" s="1837"/>
      <c r="C703" s="1006"/>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c r="AH703" s="13"/>
      <c r="AI703" s="13"/>
      <c r="AJ703" s="13"/>
      <c r="AK703" s="13"/>
      <c r="AL703" s="13"/>
      <c r="AM703" s="13"/>
      <c r="AN703" s="13"/>
      <c r="AO703" s="13"/>
      <c r="AP703" s="13"/>
      <c r="AQ703" s="13"/>
      <c r="AR703" s="13"/>
      <c r="AS703" s="13"/>
      <c r="AT703" s="13"/>
      <c r="AU703" s="13"/>
      <c r="AV703" s="13"/>
      <c r="AW703" s="13"/>
      <c r="AX703" s="13"/>
      <c r="AY703" s="13"/>
      <c r="AZ703" s="13"/>
      <c r="BA703" s="13"/>
      <c r="BB703" s="13"/>
      <c r="BC703" s="13"/>
      <c r="BD703" s="13"/>
      <c r="BE703" s="13"/>
      <c r="BF703" s="13"/>
      <c r="BG703" s="13"/>
      <c r="BH703" s="13"/>
      <c r="BI703" s="13"/>
      <c r="BJ703" s="13"/>
      <c r="BK703" s="13"/>
    </row>
    <row r="704" spans="2:63" s="535" customFormat="1" x14ac:dyDescent="0.25">
      <c r="B704" s="1837"/>
      <c r="C704" s="1006"/>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row>
    <row r="705" spans="2:63" s="535" customFormat="1" x14ac:dyDescent="0.25">
      <c r="B705" s="1837"/>
      <c r="C705" s="1006"/>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row>
    <row r="706" spans="2:63" s="535" customFormat="1" x14ac:dyDescent="0.25">
      <c r="B706" s="1837"/>
      <c r="C706" s="1006"/>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c r="AH706" s="13"/>
      <c r="AI706" s="13"/>
      <c r="AJ706" s="13"/>
      <c r="AK706" s="13"/>
      <c r="AL706" s="13"/>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row>
    <row r="707" spans="2:63" s="535" customFormat="1" x14ac:dyDescent="0.25">
      <c r="B707" s="1837"/>
      <c r="C707" s="1006"/>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c r="AH707" s="13"/>
      <c r="AI707" s="13"/>
      <c r="AJ707" s="13"/>
      <c r="AK707" s="13"/>
      <c r="AL707" s="13"/>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row>
    <row r="708" spans="2:63" s="535" customFormat="1" x14ac:dyDescent="0.25">
      <c r="B708" s="1837"/>
      <c r="C708" s="1006"/>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c r="AH708" s="13"/>
      <c r="AI708" s="13"/>
      <c r="AJ708" s="13"/>
      <c r="AK708" s="13"/>
      <c r="AL708" s="13"/>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row>
    <row r="709" spans="2:63" s="535" customFormat="1" x14ac:dyDescent="0.25">
      <c r="B709" s="1837"/>
      <c r="C709" s="1006"/>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c r="AH709" s="13"/>
      <c r="AI709" s="13"/>
      <c r="AJ709" s="13"/>
      <c r="AK709" s="13"/>
      <c r="AL709" s="13"/>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row>
    <row r="710" spans="2:63" s="535" customFormat="1" x14ac:dyDescent="0.25">
      <c r="B710" s="1837"/>
      <c r="C710" s="1006"/>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c r="AH710" s="13"/>
      <c r="AI710" s="13"/>
      <c r="AJ710" s="13"/>
      <c r="AK710" s="13"/>
      <c r="AL710" s="13"/>
      <c r="AM710" s="13"/>
      <c r="AN710" s="13"/>
      <c r="AO710" s="13"/>
      <c r="AP710" s="13"/>
      <c r="AQ710" s="13"/>
      <c r="AR710" s="13"/>
      <c r="AS710" s="13"/>
      <c r="AT710" s="13"/>
      <c r="AU710" s="13"/>
      <c r="AV710" s="13"/>
      <c r="AW710" s="13"/>
      <c r="AX710" s="13"/>
      <c r="AY710" s="13"/>
      <c r="AZ710" s="13"/>
      <c r="BA710" s="13"/>
      <c r="BB710" s="13"/>
      <c r="BC710" s="13"/>
      <c r="BD710" s="13"/>
      <c r="BE710" s="13"/>
      <c r="BF710" s="13"/>
      <c r="BG710" s="13"/>
      <c r="BH710" s="13"/>
      <c r="BI710" s="13"/>
      <c r="BJ710" s="13"/>
      <c r="BK710" s="13"/>
    </row>
    <row r="711" spans="2:63" s="535" customFormat="1" x14ac:dyDescent="0.25">
      <c r="B711" s="1837"/>
      <c r="C711" s="1006"/>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c r="BG711" s="13"/>
      <c r="BH711" s="13"/>
      <c r="BI711" s="13"/>
      <c r="BJ711" s="13"/>
      <c r="BK711" s="13"/>
    </row>
    <row r="712" spans="2:63" s="535" customFormat="1" x14ac:dyDescent="0.25">
      <c r="B712" s="1837"/>
      <c r="C712" s="1006"/>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c r="AH712" s="13"/>
      <c r="AI712" s="13"/>
      <c r="AJ712" s="13"/>
      <c r="AK712" s="13"/>
      <c r="AL712" s="13"/>
      <c r="AM712" s="13"/>
      <c r="AN712" s="13"/>
      <c r="AO712" s="13"/>
      <c r="AP712" s="13"/>
      <c r="AQ712" s="13"/>
      <c r="AR712" s="13"/>
      <c r="AS712" s="13"/>
      <c r="AT712" s="13"/>
      <c r="AU712" s="13"/>
      <c r="AV712" s="13"/>
      <c r="AW712" s="13"/>
      <c r="AX712" s="13"/>
      <c r="AY712" s="13"/>
      <c r="AZ712" s="13"/>
      <c r="BA712" s="13"/>
      <c r="BB712" s="13"/>
      <c r="BC712" s="13"/>
      <c r="BD712" s="13"/>
      <c r="BE712" s="13"/>
      <c r="BF712" s="13"/>
      <c r="BG712" s="13"/>
      <c r="BH712" s="13"/>
      <c r="BI712" s="13"/>
      <c r="BJ712" s="13"/>
      <c r="BK712" s="13"/>
    </row>
    <row r="713" spans="2:63" s="535" customFormat="1" x14ac:dyDescent="0.25">
      <c r="B713" s="1837"/>
      <c r="C713" s="1006"/>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c r="AH713" s="13"/>
      <c r="AI713" s="13"/>
      <c r="AJ713" s="13"/>
      <c r="AK713" s="13"/>
      <c r="AL713" s="13"/>
      <c r="AM713" s="13"/>
      <c r="AN713" s="13"/>
      <c r="AO713" s="13"/>
      <c r="AP713" s="13"/>
      <c r="AQ713" s="13"/>
      <c r="AR713" s="13"/>
      <c r="AS713" s="13"/>
      <c r="AT713" s="13"/>
      <c r="AU713" s="13"/>
      <c r="AV713" s="13"/>
      <c r="AW713" s="13"/>
      <c r="AX713" s="13"/>
      <c r="AY713" s="13"/>
      <c r="AZ713" s="13"/>
      <c r="BA713" s="13"/>
      <c r="BB713" s="13"/>
      <c r="BC713" s="13"/>
      <c r="BD713" s="13"/>
      <c r="BE713" s="13"/>
      <c r="BF713" s="13"/>
      <c r="BG713" s="13"/>
      <c r="BH713" s="13"/>
      <c r="BI713" s="13"/>
      <c r="BJ713" s="13"/>
      <c r="BK713" s="13"/>
    </row>
    <row r="714" spans="2:63" s="535" customFormat="1" x14ac:dyDescent="0.25">
      <c r="B714" s="1837"/>
      <c r="C714" s="1006"/>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c r="AH714" s="13"/>
      <c r="AI714" s="13"/>
      <c r="AJ714" s="13"/>
      <c r="AK714" s="13"/>
      <c r="AL714" s="13"/>
      <c r="AM714" s="13"/>
      <c r="AN714" s="13"/>
      <c r="AO714" s="13"/>
      <c r="AP714" s="13"/>
      <c r="AQ714" s="13"/>
      <c r="AR714" s="13"/>
      <c r="AS714" s="13"/>
      <c r="AT714" s="13"/>
      <c r="AU714" s="13"/>
      <c r="AV714" s="13"/>
      <c r="AW714" s="13"/>
      <c r="AX714" s="13"/>
      <c r="AY714" s="13"/>
      <c r="AZ714" s="13"/>
      <c r="BA714" s="13"/>
      <c r="BB714" s="13"/>
      <c r="BC714" s="13"/>
      <c r="BD714" s="13"/>
      <c r="BE714" s="13"/>
      <c r="BF714" s="13"/>
      <c r="BG714" s="13"/>
      <c r="BH714" s="13"/>
      <c r="BI714" s="13"/>
      <c r="BJ714" s="13"/>
      <c r="BK714" s="13"/>
    </row>
    <row r="715" spans="2:63" s="535" customFormat="1" x14ac:dyDescent="0.25">
      <c r="B715" s="1837"/>
      <c r="C715" s="1006"/>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c r="AH715" s="13"/>
      <c r="AI715" s="13"/>
      <c r="AJ715" s="13"/>
      <c r="AK715" s="13"/>
      <c r="AL715" s="13"/>
      <c r="AM715" s="13"/>
      <c r="AN715" s="13"/>
      <c r="AO715" s="13"/>
      <c r="AP715" s="13"/>
      <c r="AQ715" s="13"/>
      <c r="AR715" s="13"/>
      <c r="AS715" s="13"/>
      <c r="AT715" s="13"/>
      <c r="AU715" s="13"/>
      <c r="AV715" s="13"/>
      <c r="AW715" s="13"/>
      <c r="AX715" s="13"/>
      <c r="AY715" s="13"/>
      <c r="AZ715" s="13"/>
      <c r="BA715" s="13"/>
      <c r="BB715" s="13"/>
      <c r="BC715" s="13"/>
      <c r="BD715" s="13"/>
      <c r="BE715" s="13"/>
      <c r="BF715" s="13"/>
      <c r="BG715" s="13"/>
      <c r="BH715" s="13"/>
      <c r="BI715" s="13"/>
      <c r="BJ715" s="13"/>
      <c r="BK715" s="13"/>
    </row>
    <row r="716" spans="2:63" s="535" customFormat="1" x14ac:dyDescent="0.25">
      <c r="B716" s="1837"/>
      <c r="C716" s="1006"/>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c r="AH716" s="13"/>
      <c r="AI716" s="13"/>
      <c r="AJ716" s="13"/>
      <c r="AK716" s="13"/>
      <c r="AL716" s="13"/>
      <c r="AM716" s="13"/>
      <c r="AN716" s="13"/>
      <c r="AO716" s="13"/>
      <c r="AP716" s="13"/>
      <c r="AQ716" s="13"/>
      <c r="AR716" s="13"/>
      <c r="AS716" s="13"/>
      <c r="AT716" s="13"/>
      <c r="AU716" s="13"/>
      <c r="AV716" s="13"/>
      <c r="AW716" s="13"/>
      <c r="AX716" s="13"/>
      <c r="AY716" s="13"/>
      <c r="AZ716" s="13"/>
      <c r="BA716" s="13"/>
      <c r="BB716" s="13"/>
      <c r="BC716" s="13"/>
      <c r="BD716" s="13"/>
      <c r="BE716" s="13"/>
      <c r="BF716" s="13"/>
      <c r="BG716" s="13"/>
      <c r="BH716" s="13"/>
      <c r="BI716" s="13"/>
      <c r="BJ716" s="13"/>
      <c r="BK716" s="13"/>
    </row>
    <row r="717" spans="2:63" s="535" customFormat="1" x14ac:dyDescent="0.25">
      <c r="B717" s="1837"/>
      <c r="C717" s="1006"/>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c r="AH717" s="13"/>
      <c r="AI717" s="13"/>
      <c r="AJ717" s="13"/>
      <c r="AK717" s="13"/>
      <c r="AL717" s="13"/>
      <c r="AM717" s="13"/>
      <c r="AN717" s="13"/>
      <c r="AO717" s="13"/>
      <c r="AP717" s="13"/>
      <c r="AQ717" s="13"/>
      <c r="AR717" s="13"/>
      <c r="AS717" s="13"/>
      <c r="AT717" s="13"/>
      <c r="AU717" s="13"/>
      <c r="AV717" s="13"/>
      <c r="AW717" s="13"/>
      <c r="AX717" s="13"/>
      <c r="AY717" s="13"/>
      <c r="AZ717" s="13"/>
      <c r="BA717" s="13"/>
      <c r="BB717" s="13"/>
      <c r="BC717" s="13"/>
      <c r="BD717" s="13"/>
      <c r="BE717" s="13"/>
      <c r="BF717" s="13"/>
      <c r="BG717" s="13"/>
      <c r="BH717" s="13"/>
      <c r="BI717" s="13"/>
      <c r="BJ717" s="13"/>
      <c r="BK717" s="13"/>
    </row>
    <row r="718" spans="2:63" s="535" customFormat="1" x14ac:dyDescent="0.25">
      <c r="B718" s="1837"/>
      <c r="C718" s="1006"/>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c r="AH718" s="13"/>
      <c r="AI718" s="13"/>
      <c r="AJ718" s="13"/>
      <c r="AK718" s="13"/>
      <c r="AL718" s="13"/>
      <c r="AM718" s="13"/>
      <c r="AN718" s="13"/>
      <c r="AO718" s="13"/>
      <c r="AP718" s="13"/>
      <c r="AQ718" s="13"/>
      <c r="AR718" s="13"/>
      <c r="AS718" s="13"/>
      <c r="AT718" s="13"/>
      <c r="AU718" s="13"/>
      <c r="AV718" s="13"/>
      <c r="AW718" s="13"/>
      <c r="AX718" s="13"/>
      <c r="AY718" s="13"/>
      <c r="AZ718" s="13"/>
      <c r="BA718" s="13"/>
      <c r="BB718" s="13"/>
      <c r="BC718" s="13"/>
      <c r="BD718" s="13"/>
      <c r="BE718" s="13"/>
      <c r="BF718" s="13"/>
      <c r="BG718" s="13"/>
      <c r="BH718" s="13"/>
      <c r="BI718" s="13"/>
      <c r="BJ718" s="13"/>
      <c r="BK718" s="13"/>
    </row>
    <row r="719" spans="2:63" s="535" customFormat="1" x14ac:dyDescent="0.25">
      <c r="B719" s="1837"/>
      <c r="C719" s="1006"/>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c r="AH719" s="13"/>
      <c r="AI719" s="13"/>
      <c r="AJ719" s="13"/>
      <c r="AK719" s="13"/>
      <c r="AL719" s="13"/>
      <c r="AM719" s="13"/>
      <c r="AN719" s="13"/>
      <c r="AO719" s="13"/>
      <c r="AP719" s="13"/>
      <c r="AQ719" s="13"/>
      <c r="AR719" s="13"/>
      <c r="AS719" s="13"/>
      <c r="AT719" s="13"/>
      <c r="AU719" s="13"/>
      <c r="AV719" s="13"/>
      <c r="AW719" s="13"/>
      <c r="AX719" s="13"/>
      <c r="AY719" s="13"/>
      <c r="AZ719" s="13"/>
      <c r="BA719" s="13"/>
      <c r="BB719" s="13"/>
      <c r="BC719" s="13"/>
      <c r="BD719" s="13"/>
      <c r="BE719" s="13"/>
      <c r="BF719" s="13"/>
      <c r="BG719" s="13"/>
      <c r="BH719" s="13"/>
      <c r="BI719" s="13"/>
      <c r="BJ719" s="13"/>
      <c r="BK719" s="13"/>
    </row>
    <row r="720" spans="2:63" s="535" customFormat="1" x14ac:dyDescent="0.25">
      <c r="B720" s="1837"/>
      <c r="C720" s="1006"/>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c r="AH720" s="13"/>
      <c r="AI720" s="13"/>
      <c r="AJ720" s="13"/>
      <c r="AK720" s="13"/>
      <c r="AL720" s="13"/>
      <c r="AM720" s="13"/>
      <c r="AN720" s="13"/>
      <c r="AO720" s="13"/>
      <c r="AP720" s="13"/>
      <c r="AQ720" s="13"/>
      <c r="AR720" s="13"/>
      <c r="AS720" s="13"/>
      <c r="AT720" s="13"/>
      <c r="AU720" s="13"/>
      <c r="AV720" s="13"/>
      <c r="AW720" s="13"/>
      <c r="AX720" s="13"/>
      <c r="AY720" s="13"/>
      <c r="AZ720" s="13"/>
      <c r="BA720" s="13"/>
      <c r="BB720" s="13"/>
      <c r="BC720" s="13"/>
      <c r="BD720" s="13"/>
      <c r="BE720" s="13"/>
      <c r="BF720" s="13"/>
      <c r="BG720" s="13"/>
      <c r="BH720" s="13"/>
      <c r="BI720" s="13"/>
      <c r="BJ720" s="13"/>
      <c r="BK720" s="13"/>
    </row>
    <row r="721" spans="2:63" s="535" customFormat="1" x14ac:dyDescent="0.25">
      <c r="B721" s="1837"/>
      <c r="C721" s="1006"/>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c r="AH721" s="13"/>
      <c r="AI721" s="13"/>
      <c r="AJ721" s="13"/>
      <c r="AK721" s="13"/>
      <c r="AL721" s="13"/>
      <c r="AM721" s="13"/>
      <c r="AN721" s="13"/>
      <c r="AO721" s="13"/>
      <c r="AP721" s="13"/>
      <c r="AQ721" s="13"/>
      <c r="AR721" s="13"/>
      <c r="AS721" s="13"/>
      <c r="AT721" s="13"/>
      <c r="AU721" s="13"/>
      <c r="AV721" s="13"/>
      <c r="AW721" s="13"/>
      <c r="AX721" s="13"/>
      <c r="AY721" s="13"/>
      <c r="AZ721" s="13"/>
      <c r="BA721" s="13"/>
      <c r="BB721" s="13"/>
      <c r="BC721" s="13"/>
      <c r="BD721" s="13"/>
      <c r="BE721" s="13"/>
      <c r="BF721" s="13"/>
      <c r="BG721" s="13"/>
      <c r="BH721" s="13"/>
      <c r="BI721" s="13"/>
      <c r="BJ721" s="13"/>
      <c r="BK721" s="13"/>
    </row>
    <row r="722" spans="2:63" s="535" customFormat="1" x14ac:dyDescent="0.25">
      <c r="B722" s="1837"/>
      <c r="C722" s="1006"/>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c r="AH722" s="13"/>
      <c r="AI722" s="13"/>
      <c r="AJ722" s="13"/>
      <c r="AK722" s="13"/>
      <c r="AL722" s="13"/>
      <c r="AM722" s="13"/>
      <c r="AN722" s="13"/>
      <c r="AO722" s="13"/>
      <c r="AP722" s="13"/>
      <c r="AQ722" s="13"/>
      <c r="AR722" s="13"/>
      <c r="AS722" s="13"/>
      <c r="AT722" s="13"/>
      <c r="AU722" s="13"/>
      <c r="AV722" s="13"/>
      <c r="AW722" s="13"/>
      <c r="AX722" s="13"/>
      <c r="AY722" s="13"/>
      <c r="AZ722" s="13"/>
      <c r="BA722" s="13"/>
      <c r="BB722" s="13"/>
      <c r="BC722" s="13"/>
      <c r="BD722" s="13"/>
      <c r="BE722" s="13"/>
      <c r="BF722" s="13"/>
      <c r="BG722" s="13"/>
      <c r="BH722" s="13"/>
      <c r="BI722" s="13"/>
      <c r="BJ722" s="13"/>
      <c r="BK722" s="13"/>
    </row>
    <row r="723" spans="2:63" s="535" customFormat="1" x14ac:dyDescent="0.25">
      <c r="B723" s="1837"/>
      <c r="C723" s="1006"/>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c r="AH723" s="13"/>
      <c r="AI723" s="13"/>
      <c r="AJ723" s="13"/>
      <c r="AK723" s="13"/>
      <c r="AL723" s="13"/>
      <c r="AM723" s="13"/>
      <c r="AN723" s="13"/>
      <c r="AO723" s="13"/>
      <c r="AP723" s="13"/>
      <c r="AQ723" s="13"/>
      <c r="AR723" s="13"/>
      <c r="AS723" s="13"/>
      <c r="AT723" s="13"/>
      <c r="AU723" s="13"/>
      <c r="AV723" s="13"/>
      <c r="AW723" s="13"/>
      <c r="AX723" s="13"/>
      <c r="AY723" s="13"/>
      <c r="AZ723" s="13"/>
      <c r="BA723" s="13"/>
      <c r="BB723" s="13"/>
      <c r="BC723" s="13"/>
      <c r="BD723" s="13"/>
      <c r="BE723" s="13"/>
      <c r="BF723" s="13"/>
      <c r="BG723" s="13"/>
      <c r="BH723" s="13"/>
      <c r="BI723" s="13"/>
      <c r="BJ723" s="13"/>
      <c r="BK723" s="13"/>
    </row>
    <row r="724" spans="2:63" s="535" customFormat="1" x14ac:dyDescent="0.25">
      <c r="B724" s="1837"/>
      <c r="C724" s="1006"/>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D724" s="13"/>
      <c r="BE724" s="13"/>
      <c r="BF724" s="13"/>
      <c r="BG724" s="13"/>
      <c r="BH724" s="13"/>
      <c r="BI724" s="13"/>
      <c r="BJ724" s="13"/>
      <c r="BK724" s="13"/>
    </row>
    <row r="725" spans="2:63" s="535" customFormat="1" x14ac:dyDescent="0.25">
      <c r="B725" s="1837"/>
      <c r="C725" s="1006"/>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c r="AH725" s="13"/>
      <c r="AI725" s="13"/>
      <c r="AJ725" s="13"/>
      <c r="AK725" s="13"/>
      <c r="AL725" s="13"/>
      <c r="AM725" s="13"/>
      <c r="AN725" s="13"/>
      <c r="AO725" s="13"/>
      <c r="AP725" s="13"/>
      <c r="AQ725" s="13"/>
      <c r="AR725" s="13"/>
      <c r="AS725" s="13"/>
      <c r="AT725" s="13"/>
      <c r="AU725" s="13"/>
      <c r="AV725" s="13"/>
      <c r="AW725" s="13"/>
      <c r="AX725" s="13"/>
      <c r="AY725" s="13"/>
      <c r="AZ725" s="13"/>
      <c r="BA725" s="13"/>
      <c r="BB725" s="13"/>
      <c r="BC725" s="13"/>
      <c r="BD725" s="13"/>
      <c r="BE725" s="13"/>
      <c r="BF725" s="13"/>
      <c r="BG725" s="13"/>
      <c r="BH725" s="13"/>
      <c r="BI725" s="13"/>
      <c r="BJ725" s="13"/>
      <c r="BK725" s="13"/>
    </row>
    <row r="726" spans="2:63" s="535" customFormat="1" x14ac:dyDescent="0.25">
      <c r="B726" s="1837"/>
      <c r="C726" s="1006"/>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c r="AH726" s="13"/>
      <c r="AI726" s="13"/>
      <c r="AJ726" s="13"/>
      <c r="AK726" s="13"/>
      <c r="AL726" s="13"/>
      <c r="AM726" s="13"/>
      <c r="AN726" s="13"/>
      <c r="AO726" s="13"/>
      <c r="AP726" s="13"/>
      <c r="AQ726" s="13"/>
      <c r="AR726" s="13"/>
      <c r="AS726" s="13"/>
      <c r="AT726" s="13"/>
      <c r="AU726" s="13"/>
      <c r="AV726" s="13"/>
      <c r="AW726" s="13"/>
      <c r="AX726" s="13"/>
      <c r="AY726" s="13"/>
      <c r="AZ726" s="13"/>
      <c r="BA726" s="13"/>
      <c r="BB726" s="13"/>
      <c r="BC726" s="13"/>
      <c r="BD726" s="13"/>
      <c r="BE726" s="13"/>
      <c r="BF726" s="13"/>
      <c r="BG726" s="13"/>
      <c r="BH726" s="13"/>
      <c r="BI726" s="13"/>
      <c r="BJ726" s="13"/>
      <c r="BK726" s="13"/>
    </row>
    <row r="727" spans="2:63" s="535" customFormat="1" x14ac:dyDescent="0.25">
      <c r="B727" s="1837"/>
      <c r="C727" s="1006"/>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c r="AH727" s="13"/>
      <c r="AI727" s="13"/>
      <c r="AJ727" s="13"/>
      <c r="AK727" s="13"/>
      <c r="AL727" s="13"/>
      <c r="AM727" s="13"/>
      <c r="AN727" s="13"/>
      <c r="AO727" s="13"/>
      <c r="AP727" s="13"/>
      <c r="AQ727" s="13"/>
      <c r="AR727" s="13"/>
      <c r="AS727" s="13"/>
      <c r="AT727" s="13"/>
      <c r="AU727" s="13"/>
      <c r="AV727" s="13"/>
      <c r="AW727" s="13"/>
      <c r="AX727" s="13"/>
      <c r="AY727" s="13"/>
      <c r="AZ727" s="13"/>
      <c r="BA727" s="13"/>
      <c r="BB727" s="13"/>
      <c r="BC727" s="13"/>
      <c r="BD727" s="13"/>
      <c r="BE727" s="13"/>
      <c r="BF727" s="13"/>
      <c r="BG727" s="13"/>
      <c r="BH727" s="13"/>
      <c r="BI727" s="13"/>
      <c r="BJ727" s="13"/>
      <c r="BK727" s="13"/>
    </row>
    <row r="728" spans="2:63" s="535" customFormat="1" x14ac:dyDescent="0.25">
      <c r="B728" s="1837"/>
      <c r="C728" s="1006"/>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c r="AH728" s="13"/>
      <c r="AI728" s="13"/>
      <c r="AJ728" s="13"/>
      <c r="AK728" s="13"/>
      <c r="AL728" s="13"/>
      <c r="AM728" s="13"/>
      <c r="AN728" s="13"/>
      <c r="AO728" s="13"/>
      <c r="AP728" s="13"/>
      <c r="AQ728" s="13"/>
      <c r="AR728" s="13"/>
      <c r="AS728" s="13"/>
      <c r="AT728" s="13"/>
      <c r="AU728" s="13"/>
      <c r="AV728" s="13"/>
      <c r="AW728" s="13"/>
      <c r="AX728" s="13"/>
      <c r="AY728" s="13"/>
      <c r="AZ728" s="13"/>
      <c r="BA728" s="13"/>
      <c r="BB728" s="13"/>
      <c r="BC728" s="13"/>
      <c r="BD728" s="13"/>
      <c r="BE728" s="13"/>
      <c r="BF728" s="13"/>
      <c r="BG728" s="13"/>
      <c r="BH728" s="13"/>
      <c r="BI728" s="13"/>
      <c r="BJ728" s="13"/>
      <c r="BK728" s="13"/>
    </row>
    <row r="729" spans="2:63" s="535" customFormat="1" x14ac:dyDescent="0.25">
      <c r="B729" s="1837"/>
      <c r="C729" s="1006"/>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c r="AH729" s="13"/>
      <c r="AI729" s="13"/>
      <c r="AJ729" s="13"/>
      <c r="AK729" s="13"/>
      <c r="AL729" s="13"/>
      <c r="AM729" s="13"/>
      <c r="AN729" s="13"/>
      <c r="AO729" s="13"/>
      <c r="AP729" s="13"/>
      <c r="AQ729" s="13"/>
      <c r="AR729" s="13"/>
      <c r="AS729" s="13"/>
      <c r="AT729" s="13"/>
      <c r="AU729" s="13"/>
      <c r="AV729" s="13"/>
      <c r="AW729" s="13"/>
      <c r="AX729" s="13"/>
      <c r="AY729" s="13"/>
      <c r="AZ729" s="13"/>
      <c r="BA729" s="13"/>
      <c r="BB729" s="13"/>
      <c r="BC729" s="13"/>
      <c r="BD729" s="13"/>
      <c r="BE729" s="13"/>
      <c r="BF729" s="13"/>
      <c r="BG729" s="13"/>
      <c r="BH729" s="13"/>
      <c r="BI729" s="13"/>
      <c r="BJ729" s="13"/>
      <c r="BK729" s="13"/>
    </row>
    <row r="730" spans="2:63" s="535" customFormat="1" x14ac:dyDescent="0.25">
      <c r="B730" s="1837"/>
      <c r="C730" s="1006"/>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c r="AH730" s="13"/>
      <c r="AI730" s="13"/>
      <c r="AJ730" s="13"/>
      <c r="AK730" s="13"/>
      <c r="AL730" s="13"/>
      <c r="AM730" s="13"/>
      <c r="AN730" s="13"/>
      <c r="AO730" s="13"/>
      <c r="AP730" s="13"/>
      <c r="AQ730" s="13"/>
      <c r="AR730" s="13"/>
      <c r="AS730" s="13"/>
      <c r="AT730" s="13"/>
      <c r="AU730" s="13"/>
      <c r="AV730" s="13"/>
      <c r="AW730" s="13"/>
      <c r="AX730" s="13"/>
      <c r="AY730" s="13"/>
      <c r="AZ730" s="13"/>
      <c r="BA730" s="13"/>
      <c r="BB730" s="13"/>
      <c r="BC730" s="13"/>
      <c r="BD730" s="13"/>
      <c r="BE730" s="13"/>
      <c r="BF730" s="13"/>
      <c r="BG730" s="13"/>
      <c r="BH730" s="13"/>
      <c r="BI730" s="13"/>
      <c r="BJ730" s="13"/>
      <c r="BK730" s="13"/>
    </row>
    <row r="731" spans="2:63" s="535" customFormat="1" x14ac:dyDescent="0.25">
      <c r="B731" s="1837"/>
      <c r="C731" s="1006"/>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c r="AH731" s="13"/>
      <c r="AI731" s="13"/>
      <c r="AJ731" s="13"/>
      <c r="AK731" s="13"/>
      <c r="AL731" s="13"/>
      <c r="AM731" s="13"/>
      <c r="AN731" s="13"/>
      <c r="AO731" s="13"/>
      <c r="AP731" s="13"/>
      <c r="AQ731" s="13"/>
      <c r="AR731" s="13"/>
      <c r="AS731" s="13"/>
      <c r="AT731" s="13"/>
      <c r="AU731" s="13"/>
      <c r="AV731" s="13"/>
      <c r="AW731" s="13"/>
      <c r="AX731" s="13"/>
      <c r="AY731" s="13"/>
      <c r="AZ731" s="13"/>
      <c r="BA731" s="13"/>
      <c r="BB731" s="13"/>
      <c r="BC731" s="13"/>
      <c r="BD731" s="13"/>
      <c r="BE731" s="13"/>
      <c r="BF731" s="13"/>
      <c r="BG731" s="13"/>
      <c r="BH731" s="13"/>
      <c r="BI731" s="13"/>
      <c r="BJ731" s="13"/>
      <c r="BK731" s="13"/>
    </row>
    <row r="732" spans="2:63" s="535" customFormat="1" x14ac:dyDescent="0.25">
      <c r="B732" s="1837"/>
      <c r="C732" s="1006"/>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c r="AH732" s="13"/>
      <c r="AI732" s="13"/>
      <c r="AJ732" s="13"/>
      <c r="AK732" s="13"/>
      <c r="AL732" s="13"/>
      <c r="AM732" s="13"/>
      <c r="AN732" s="13"/>
      <c r="AO732" s="13"/>
      <c r="AP732" s="13"/>
      <c r="AQ732" s="13"/>
      <c r="AR732" s="13"/>
      <c r="AS732" s="13"/>
      <c r="AT732" s="13"/>
      <c r="AU732" s="13"/>
      <c r="AV732" s="13"/>
      <c r="AW732" s="13"/>
      <c r="AX732" s="13"/>
      <c r="AY732" s="13"/>
      <c r="AZ732" s="13"/>
      <c r="BA732" s="13"/>
      <c r="BB732" s="13"/>
      <c r="BC732" s="13"/>
      <c r="BD732" s="13"/>
      <c r="BE732" s="13"/>
      <c r="BF732" s="13"/>
      <c r="BG732" s="13"/>
      <c r="BH732" s="13"/>
      <c r="BI732" s="13"/>
      <c r="BJ732" s="13"/>
      <c r="BK732" s="13"/>
    </row>
    <row r="733" spans="2:63" s="535" customFormat="1" x14ac:dyDescent="0.25">
      <c r="B733" s="1837"/>
      <c r="C733" s="1006"/>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c r="AH733" s="13"/>
      <c r="AI733" s="13"/>
      <c r="AJ733" s="13"/>
      <c r="AK733" s="13"/>
      <c r="AL733" s="13"/>
      <c r="AM733" s="13"/>
      <c r="AN733" s="13"/>
      <c r="AO733" s="13"/>
      <c r="AP733" s="13"/>
      <c r="AQ733" s="13"/>
      <c r="AR733" s="13"/>
      <c r="AS733" s="13"/>
      <c r="AT733" s="13"/>
      <c r="AU733" s="13"/>
      <c r="AV733" s="13"/>
      <c r="AW733" s="13"/>
      <c r="AX733" s="13"/>
      <c r="AY733" s="13"/>
      <c r="AZ733" s="13"/>
      <c r="BA733" s="13"/>
      <c r="BB733" s="13"/>
      <c r="BC733" s="13"/>
      <c r="BD733" s="13"/>
      <c r="BE733" s="13"/>
      <c r="BF733" s="13"/>
      <c r="BG733" s="13"/>
      <c r="BH733" s="13"/>
      <c r="BI733" s="13"/>
      <c r="BJ733" s="13"/>
      <c r="BK733" s="13"/>
    </row>
    <row r="734" spans="2:63" s="535" customFormat="1" x14ac:dyDescent="0.25">
      <c r="B734" s="1837"/>
      <c r="C734" s="1006"/>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c r="AH734" s="13"/>
      <c r="AI734" s="13"/>
      <c r="AJ734" s="13"/>
      <c r="AK734" s="13"/>
      <c r="AL734" s="13"/>
      <c r="AM734" s="13"/>
      <c r="AN734" s="13"/>
      <c r="AO734" s="13"/>
      <c r="AP734" s="13"/>
      <c r="AQ734" s="13"/>
      <c r="AR734" s="13"/>
      <c r="AS734" s="13"/>
      <c r="AT734" s="13"/>
      <c r="AU734" s="13"/>
      <c r="AV734" s="13"/>
      <c r="AW734" s="13"/>
      <c r="AX734" s="13"/>
      <c r="AY734" s="13"/>
      <c r="AZ734" s="13"/>
      <c r="BA734" s="13"/>
      <c r="BB734" s="13"/>
      <c r="BC734" s="13"/>
      <c r="BD734" s="13"/>
      <c r="BE734" s="13"/>
      <c r="BF734" s="13"/>
      <c r="BG734" s="13"/>
      <c r="BH734" s="13"/>
      <c r="BI734" s="13"/>
      <c r="BJ734" s="13"/>
      <c r="BK734" s="13"/>
    </row>
    <row r="735" spans="2:63" s="535" customFormat="1" x14ac:dyDescent="0.25">
      <c r="B735" s="1837"/>
      <c r="C735" s="1006"/>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c r="AH735" s="13"/>
      <c r="AI735" s="13"/>
      <c r="AJ735" s="13"/>
      <c r="AK735" s="13"/>
      <c r="AL735" s="13"/>
      <c r="AM735" s="13"/>
      <c r="AN735" s="13"/>
      <c r="AO735" s="13"/>
      <c r="AP735" s="13"/>
      <c r="AQ735" s="13"/>
      <c r="AR735" s="13"/>
      <c r="AS735" s="13"/>
      <c r="AT735" s="13"/>
      <c r="AU735" s="13"/>
      <c r="AV735" s="13"/>
      <c r="AW735" s="13"/>
      <c r="AX735" s="13"/>
      <c r="AY735" s="13"/>
      <c r="AZ735" s="13"/>
      <c r="BA735" s="13"/>
      <c r="BB735" s="13"/>
      <c r="BC735" s="13"/>
      <c r="BD735" s="13"/>
      <c r="BE735" s="13"/>
      <c r="BF735" s="13"/>
      <c r="BG735" s="13"/>
      <c r="BH735" s="13"/>
      <c r="BI735" s="13"/>
      <c r="BJ735" s="13"/>
      <c r="BK735" s="13"/>
    </row>
    <row r="736" spans="2:63" s="535" customFormat="1" x14ac:dyDescent="0.25">
      <c r="B736" s="1837"/>
      <c r="C736" s="1006"/>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c r="AH736" s="13"/>
      <c r="AI736" s="13"/>
      <c r="AJ736" s="13"/>
      <c r="AK736" s="13"/>
      <c r="AL736" s="13"/>
      <c r="AM736" s="13"/>
      <c r="AN736" s="13"/>
      <c r="AO736" s="13"/>
      <c r="AP736" s="13"/>
      <c r="AQ736" s="13"/>
      <c r="AR736" s="13"/>
      <c r="AS736" s="13"/>
      <c r="AT736" s="13"/>
      <c r="AU736" s="13"/>
      <c r="AV736" s="13"/>
      <c r="AW736" s="13"/>
      <c r="AX736" s="13"/>
      <c r="AY736" s="13"/>
      <c r="AZ736" s="13"/>
      <c r="BA736" s="13"/>
      <c r="BB736" s="13"/>
      <c r="BC736" s="13"/>
      <c r="BD736" s="13"/>
      <c r="BE736" s="13"/>
      <c r="BF736" s="13"/>
      <c r="BG736" s="13"/>
      <c r="BH736" s="13"/>
      <c r="BI736" s="13"/>
      <c r="BJ736" s="13"/>
      <c r="BK736" s="13"/>
    </row>
    <row r="737" spans="2:63" s="535" customFormat="1" x14ac:dyDescent="0.25">
      <c r="B737" s="1837"/>
      <c r="C737" s="1006"/>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c r="BG737" s="13"/>
      <c r="BH737" s="13"/>
      <c r="BI737" s="13"/>
      <c r="BJ737" s="13"/>
      <c r="BK737" s="13"/>
    </row>
    <row r="738" spans="2:63" s="535" customFormat="1" x14ac:dyDescent="0.25">
      <c r="B738" s="1837"/>
      <c r="C738" s="1006"/>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c r="BG738" s="13"/>
      <c r="BH738" s="13"/>
      <c r="BI738" s="13"/>
      <c r="BJ738" s="13"/>
      <c r="BK738" s="13"/>
    </row>
    <row r="739" spans="2:63" s="535" customFormat="1" x14ac:dyDescent="0.25">
      <c r="B739" s="1837"/>
      <c r="C739" s="1006"/>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c r="AH739" s="13"/>
      <c r="AI739" s="13"/>
      <c r="AJ739" s="13"/>
      <c r="AK739" s="13"/>
      <c r="AL739" s="13"/>
      <c r="AM739" s="13"/>
      <c r="AN739" s="13"/>
      <c r="AO739" s="13"/>
      <c r="AP739" s="13"/>
      <c r="AQ739" s="13"/>
      <c r="AR739" s="13"/>
      <c r="AS739" s="13"/>
      <c r="AT739" s="13"/>
      <c r="AU739" s="13"/>
      <c r="AV739" s="13"/>
      <c r="AW739" s="13"/>
      <c r="AX739" s="13"/>
      <c r="AY739" s="13"/>
      <c r="AZ739" s="13"/>
      <c r="BA739" s="13"/>
      <c r="BB739" s="13"/>
      <c r="BC739" s="13"/>
      <c r="BD739" s="13"/>
      <c r="BE739" s="13"/>
      <c r="BF739" s="13"/>
      <c r="BG739" s="13"/>
      <c r="BH739" s="13"/>
      <c r="BI739" s="13"/>
      <c r="BJ739" s="13"/>
      <c r="BK739" s="13"/>
    </row>
    <row r="740" spans="2:63" s="535" customFormat="1" x14ac:dyDescent="0.25">
      <c r="B740" s="1837"/>
      <c r="C740" s="1006"/>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c r="AH740" s="13"/>
      <c r="AI740" s="13"/>
      <c r="AJ740" s="13"/>
      <c r="AK740" s="13"/>
      <c r="AL740" s="13"/>
      <c r="AM740" s="13"/>
      <c r="AN740" s="13"/>
      <c r="AO740" s="13"/>
      <c r="AP740" s="13"/>
      <c r="AQ740" s="13"/>
      <c r="AR740" s="13"/>
      <c r="AS740" s="13"/>
      <c r="AT740" s="13"/>
      <c r="AU740" s="13"/>
      <c r="AV740" s="13"/>
      <c r="AW740" s="13"/>
      <c r="AX740" s="13"/>
      <c r="AY740" s="13"/>
      <c r="AZ740" s="13"/>
      <c r="BA740" s="13"/>
      <c r="BB740" s="13"/>
      <c r="BC740" s="13"/>
      <c r="BD740" s="13"/>
      <c r="BE740" s="13"/>
      <c r="BF740" s="13"/>
      <c r="BG740" s="13"/>
      <c r="BH740" s="13"/>
      <c r="BI740" s="13"/>
      <c r="BJ740" s="13"/>
      <c r="BK740" s="13"/>
    </row>
    <row r="741" spans="2:63" s="535" customFormat="1" x14ac:dyDescent="0.25">
      <c r="B741" s="1837"/>
      <c r="C741" s="1006"/>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c r="AH741" s="13"/>
      <c r="AI741" s="13"/>
      <c r="AJ741" s="13"/>
      <c r="AK741" s="13"/>
      <c r="AL741" s="13"/>
      <c r="AM741" s="13"/>
      <c r="AN741" s="13"/>
      <c r="AO741" s="13"/>
      <c r="AP741" s="13"/>
      <c r="AQ741" s="13"/>
      <c r="AR741" s="13"/>
      <c r="AS741" s="13"/>
      <c r="AT741" s="13"/>
      <c r="AU741" s="13"/>
      <c r="AV741" s="13"/>
      <c r="AW741" s="13"/>
      <c r="AX741" s="13"/>
      <c r="AY741" s="13"/>
      <c r="AZ741" s="13"/>
      <c r="BA741" s="13"/>
      <c r="BB741" s="13"/>
      <c r="BC741" s="13"/>
      <c r="BD741" s="13"/>
      <c r="BE741" s="13"/>
      <c r="BF741" s="13"/>
      <c r="BG741" s="13"/>
      <c r="BH741" s="13"/>
      <c r="BI741" s="13"/>
      <c r="BJ741" s="13"/>
      <c r="BK741" s="13"/>
    </row>
    <row r="742" spans="2:63" s="535" customFormat="1" x14ac:dyDescent="0.25">
      <c r="B742" s="1837"/>
      <c r="C742" s="1006"/>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c r="AH742" s="13"/>
      <c r="AI742" s="13"/>
      <c r="AJ742" s="13"/>
      <c r="AK742" s="13"/>
      <c r="AL742" s="13"/>
      <c r="AM742" s="13"/>
      <c r="AN742" s="13"/>
      <c r="AO742" s="13"/>
      <c r="AP742" s="13"/>
      <c r="AQ742" s="13"/>
      <c r="AR742" s="13"/>
      <c r="AS742" s="13"/>
      <c r="AT742" s="13"/>
      <c r="AU742" s="13"/>
      <c r="AV742" s="13"/>
      <c r="AW742" s="13"/>
      <c r="AX742" s="13"/>
      <c r="AY742" s="13"/>
      <c r="AZ742" s="13"/>
      <c r="BA742" s="13"/>
      <c r="BB742" s="13"/>
      <c r="BC742" s="13"/>
      <c r="BD742" s="13"/>
      <c r="BE742" s="13"/>
      <c r="BF742" s="13"/>
      <c r="BG742" s="13"/>
      <c r="BH742" s="13"/>
      <c r="BI742" s="13"/>
      <c r="BJ742" s="13"/>
      <c r="BK742" s="13"/>
    </row>
    <row r="743" spans="2:63" s="535" customFormat="1" x14ac:dyDescent="0.25">
      <c r="B743" s="1837"/>
      <c r="C743" s="1006"/>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c r="AH743" s="13"/>
      <c r="AI743" s="13"/>
      <c r="AJ743" s="13"/>
      <c r="AK743" s="13"/>
      <c r="AL743" s="13"/>
      <c r="AM743" s="13"/>
      <c r="AN743" s="13"/>
      <c r="AO743" s="13"/>
      <c r="AP743" s="13"/>
      <c r="AQ743" s="13"/>
      <c r="AR743" s="13"/>
      <c r="AS743" s="13"/>
      <c r="AT743" s="13"/>
      <c r="AU743" s="13"/>
      <c r="AV743" s="13"/>
      <c r="AW743" s="13"/>
      <c r="AX743" s="13"/>
      <c r="AY743" s="13"/>
      <c r="AZ743" s="13"/>
      <c r="BA743" s="13"/>
      <c r="BB743" s="13"/>
      <c r="BC743" s="13"/>
      <c r="BD743" s="13"/>
      <c r="BE743" s="13"/>
      <c r="BF743" s="13"/>
      <c r="BG743" s="13"/>
      <c r="BH743" s="13"/>
      <c r="BI743" s="13"/>
      <c r="BJ743" s="13"/>
      <c r="BK743" s="13"/>
    </row>
    <row r="744" spans="2:63" s="535" customFormat="1" x14ac:dyDescent="0.25">
      <c r="B744" s="1837"/>
      <c r="C744" s="1006"/>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c r="AH744" s="13"/>
      <c r="AI744" s="13"/>
      <c r="AJ744" s="13"/>
      <c r="AK744" s="13"/>
      <c r="AL744" s="13"/>
      <c r="AM744" s="13"/>
      <c r="AN744" s="13"/>
      <c r="AO744" s="13"/>
      <c r="AP744" s="13"/>
      <c r="AQ744" s="13"/>
      <c r="AR744" s="13"/>
      <c r="AS744" s="13"/>
      <c r="AT744" s="13"/>
      <c r="AU744" s="13"/>
      <c r="AV744" s="13"/>
      <c r="AW744" s="13"/>
      <c r="AX744" s="13"/>
      <c r="AY744" s="13"/>
      <c r="AZ744" s="13"/>
      <c r="BA744" s="13"/>
      <c r="BB744" s="13"/>
      <c r="BC744" s="13"/>
      <c r="BD744" s="13"/>
      <c r="BE744" s="13"/>
      <c r="BF744" s="13"/>
      <c r="BG744" s="13"/>
      <c r="BH744" s="13"/>
      <c r="BI744" s="13"/>
      <c r="BJ744" s="13"/>
      <c r="BK744" s="13"/>
    </row>
    <row r="745" spans="2:63" s="535" customFormat="1" x14ac:dyDescent="0.25">
      <c r="B745" s="1837"/>
      <c r="C745" s="1006"/>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c r="AH745" s="13"/>
      <c r="AI745" s="13"/>
      <c r="AJ745" s="13"/>
      <c r="AK745" s="13"/>
      <c r="AL745" s="13"/>
      <c r="AM745" s="13"/>
      <c r="AN745" s="13"/>
      <c r="AO745" s="13"/>
      <c r="AP745" s="13"/>
      <c r="AQ745" s="13"/>
      <c r="AR745" s="13"/>
      <c r="AS745" s="13"/>
      <c r="AT745" s="13"/>
      <c r="AU745" s="13"/>
      <c r="AV745" s="13"/>
      <c r="AW745" s="13"/>
      <c r="AX745" s="13"/>
      <c r="AY745" s="13"/>
      <c r="AZ745" s="13"/>
      <c r="BA745" s="13"/>
      <c r="BB745" s="13"/>
      <c r="BC745" s="13"/>
      <c r="BD745" s="13"/>
      <c r="BE745" s="13"/>
      <c r="BF745" s="13"/>
      <c r="BG745" s="13"/>
      <c r="BH745" s="13"/>
      <c r="BI745" s="13"/>
      <c r="BJ745" s="13"/>
      <c r="BK745" s="13"/>
    </row>
    <row r="746" spans="2:63" s="535" customFormat="1" x14ac:dyDescent="0.25">
      <c r="B746" s="1837"/>
      <c r="C746" s="1006"/>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c r="AH746" s="13"/>
      <c r="AI746" s="13"/>
      <c r="AJ746" s="13"/>
      <c r="AK746" s="13"/>
      <c r="AL746" s="13"/>
      <c r="AM746" s="13"/>
      <c r="AN746" s="13"/>
      <c r="AO746" s="13"/>
      <c r="AP746" s="13"/>
      <c r="AQ746" s="13"/>
      <c r="AR746" s="13"/>
      <c r="AS746" s="13"/>
      <c r="AT746" s="13"/>
      <c r="AU746" s="13"/>
      <c r="AV746" s="13"/>
      <c r="AW746" s="13"/>
      <c r="AX746" s="13"/>
      <c r="AY746" s="13"/>
      <c r="AZ746" s="13"/>
      <c r="BA746" s="13"/>
      <c r="BB746" s="13"/>
      <c r="BC746" s="13"/>
      <c r="BD746" s="13"/>
      <c r="BE746" s="13"/>
      <c r="BF746" s="13"/>
      <c r="BG746" s="13"/>
      <c r="BH746" s="13"/>
      <c r="BI746" s="13"/>
      <c r="BJ746" s="13"/>
      <c r="BK746" s="13"/>
    </row>
    <row r="747" spans="2:63" s="535" customFormat="1" x14ac:dyDescent="0.25">
      <c r="B747" s="1837"/>
      <c r="C747" s="1006"/>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c r="AH747" s="13"/>
      <c r="AI747" s="13"/>
      <c r="AJ747" s="13"/>
      <c r="AK747" s="13"/>
      <c r="AL747" s="13"/>
      <c r="AM747" s="13"/>
      <c r="AN747" s="13"/>
      <c r="AO747" s="13"/>
      <c r="AP747" s="13"/>
      <c r="AQ747" s="13"/>
      <c r="AR747" s="13"/>
      <c r="AS747" s="13"/>
      <c r="AT747" s="13"/>
      <c r="AU747" s="13"/>
      <c r="AV747" s="13"/>
      <c r="AW747" s="13"/>
      <c r="AX747" s="13"/>
      <c r="AY747" s="13"/>
      <c r="AZ747" s="13"/>
      <c r="BA747" s="13"/>
      <c r="BB747" s="13"/>
      <c r="BC747" s="13"/>
      <c r="BD747" s="13"/>
      <c r="BE747" s="13"/>
      <c r="BF747" s="13"/>
      <c r="BG747" s="13"/>
      <c r="BH747" s="13"/>
      <c r="BI747" s="13"/>
      <c r="BJ747" s="13"/>
      <c r="BK747" s="13"/>
    </row>
    <row r="748" spans="2:63" s="535" customFormat="1" x14ac:dyDescent="0.25">
      <c r="B748" s="1837"/>
      <c r="C748" s="1006"/>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c r="AH748" s="13"/>
      <c r="AI748" s="13"/>
      <c r="AJ748" s="13"/>
      <c r="AK748" s="13"/>
      <c r="AL748" s="13"/>
      <c r="AM748" s="13"/>
      <c r="AN748" s="13"/>
      <c r="AO748" s="13"/>
      <c r="AP748" s="13"/>
      <c r="AQ748" s="13"/>
      <c r="AR748" s="13"/>
      <c r="AS748" s="13"/>
      <c r="AT748" s="13"/>
      <c r="AU748" s="13"/>
      <c r="AV748" s="13"/>
      <c r="AW748" s="13"/>
      <c r="AX748" s="13"/>
      <c r="AY748" s="13"/>
      <c r="AZ748" s="13"/>
      <c r="BA748" s="13"/>
      <c r="BB748" s="13"/>
      <c r="BC748" s="13"/>
      <c r="BD748" s="13"/>
      <c r="BE748" s="13"/>
      <c r="BF748" s="13"/>
      <c r="BG748" s="13"/>
      <c r="BH748" s="13"/>
      <c r="BI748" s="13"/>
      <c r="BJ748" s="13"/>
      <c r="BK748" s="13"/>
    </row>
    <row r="749" spans="2:63" s="535" customFormat="1" x14ac:dyDescent="0.25">
      <c r="B749" s="1837"/>
      <c r="C749" s="1006"/>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c r="AH749" s="13"/>
      <c r="AI749" s="13"/>
      <c r="AJ749" s="13"/>
      <c r="AK749" s="13"/>
      <c r="AL749" s="13"/>
      <c r="AM749" s="13"/>
      <c r="AN749" s="13"/>
      <c r="AO749" s="13"/>
      <c r="AP749" s="13"/>
      <c r="AQ749" s="13"/>
      <c r="AR749" s="13"/>
      <c r="AS749" s="13"/>
      <c r="AT749" s="13"/>
      <c r="AU749" s="13"/>
      <c r="AV749" s="13"/>
      <c r="AW749" s="13"/>
      <c r="AX749" s="13"/>
      <c r="AY749" s="13"/>
      <c r="AZ749" s="13"/>
      <c r="BA749" s="13"/>
      <c r="BB749" s="13"/>
      <c r="BC749" s="13"/>
      <c r="BD749" s="13"/>
      <c r="BE749" s="13"/>
      <c r="BF749" s="13"/>
      <c r="BG749" s="13"/>
      <c r="BH749" s="13"/>
      <c r="BI749" s="13"/>
      <c r="BJ749" s="13"/>
      <c r="BK749" s="13"/>
    </row>
    <row r="750" spans="2:63" s="535" customFormat="1" x14ac:dyDescent="0.25">
      <c r="B750" s="1837"/>
      <c r="C750" s="1006"/>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c r="AH750" s="13"/>
      <c r="AI750" s="13"/>
      <c r="AJ750" s="13"/>
      <c r="AK750" s="13"/>
      <c r="AL750" s="13"/>
      <c r="AM750" s="13"/>
      <c r="AN750" s="13"/>
      <c r="AO750" s="13"/>
      <c r="AP750" s="13"/>
      <c r="AQ750" s="13"/>
      <c r="AR750" s="13"/>
      <c r="AS750" s="13"/>
      <c r="AT750" s="13"/>
      <c r="AU750" s="13"/>
      <c r="AV750" s="13"/>
      <c r="AW750" s="13"/>
      <c r="AX750" s="13"/>
      <c r="AY750" s="13"/>
      <c r="AZ750" s="13"/>
      <c r="BA750" s="13"/>
      <c r="BB750" s="13"/>
      <c r="BC750" s="13"/>
      <c r="BD750" s="13"/>
      <c r="BE750" s="13"/>
      <c r="BF750" s="13"/>
      <c r="BG750" s="13"/>
      <c r="BH750" s="13"/>
      <c r="BI750" s="13"/>
      <c r="BJ750" s="13"/>
      <c r="BK750" s="13"/>
    </row>
    <row r="751" spans="2:63" s="535" customFormat="1" x14ac:dyDescent="0.25">
      <c r="B751" s="1837"/>
      <c r="C751" s="1006"/>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c r="AH751" s="13"/>
      <c r="AI751" s="13"/>
      <c r="AJ751" s="13"/>
      <c r="AK751" s="13"/>
      <c r="AL751" s="13"/>
      <c r="AM751" s="13"/>
      <c r="AN751" s="13"/>
      <c r="AO751" s="13"/>
      <c r="AP751" s="13"/>
      <c r="AQ751" s="13"/>
      <c r="AR751" s="13"/>
      <c r="AS751" s="13"/>
      <c r="AT751" s="13"/>
      <c r="AU751" s="13"/>
      <c r="AV751" s="13"/>
      <c r="AW751" s="13"/>
      <c r="AX751" s="13"/>
      <c r="AY751" s="13"/>
      <c r="AZ751" s="13"/>
      <c r="BA751" s="13"/>
      <c r="BB751" s="13"/>
      <c r="BC751" s="13"/>
      <c r="BD751" s="13"/>
      <c r="BE751" s="13"/>
      <c r="BF751" s="13"/>
      <c r="BG751" s="13"/>
      <c r="BH751" s="13"/>
      <c r="BI751" s="13"/>
      <c r="BJ751" s="13"/>
      <c r="BK751" s="13"/>
    </row>
    <row r="752" spans="2:63" s="535" customFormat="1" x14ac:dyDescent="0.25">
      <c r="B752" s="1837"/>
      <c r="C752" s="1006"/>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c r="AH752" s="13"/>
      <c r="AI752" s="13"/>
      <c r="AJ752" s="13"/>
      <c r="AK752" s="13"/>
      <c r="AL752" s="13"/>
      <c r="AM752" s="13"/>
      <c r="AN752" s="13"/>
      <c r="AO752" s="13"/>
      <c r="AP752" s="13"/>
      <c r="AQ752" s="13"/>
      <c r="AR752" s="13"/>
      <c r="AS752" s="13"/>
      <c r="AT752" s="13"/>
      <c r="AU752" s="13"/>
      <c r="AV752" s="13"/>
      <c r="AW752" s="13"/>
      <c r="AX752" s="13"/>
      <c r="AY752" s="13"/>
      <c r="AZ752" s="13"/>
      <c r="BA752" s="13"/>
      <c r="BB752" s="13"/>
      <c r="BC752" s="13"/>
      <c r="BD752" s="13"/>
      <c r="BE752" s="13"/>
      <c r="BF752" s="13"/>
      <c r="BG752" s="13"/>
      <c r="BH752" s="13"/>
      <c r="BI752" s="13"/>
      <c r="BJ752" s="13"/>
      <c r="BK752" s="13"/>
    </row>
    <row r="753" spans="2:63" s="535" customFormat="1" x14ac:dyDescent="0.25">
      <c r="B753" s="1837"/>
      <c r="C753" s="1006"/>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c r="AH753" s="13"/>
      <c r="AI753" s="13"/>
      <c r="AJ753" s="13"/>
      <c r="AK753" s="13"/>
      <c r="AL753" s="13"/>
      <c r="AM753" s="13"/>
      <c r="AN753" s="13"/>
      <c r="AO753" s="13"/>
      <c r="AP753" s="13"/>
      <c r="AQ753" s="13"/>
      <c r="AR753" s="13"/>
      <c r="AS753" s="13"/>
      <c r="AT753" s="13"/>
      <c r="AU753" s="13"/>
      <c r="AV753" s="13"/>
      <c r="AW753" s="13"/>
      <c r="AX753" s="13"/>
      <c r="AY753" s="13"/>
      <c r="AZ753" s="13"/>
      <c r="BA753" s="13"/>
      <c r="BB753" s="13"/>
      <c r="BC753" s="13"/>
      <c r="BD753" s="13"/>
      <c r="BE753" s="13"/>
      <c r="BF753" s="13"/>
      <c r="BG753" s="13"/>
      <c r="BH753" s="13"/>
      <c r="BI753" s="13"/>
      <c r="BJ753" s="13"/>
      <c r="BK753" s="13"/>
    </row>
    <row r="754" spans="2:63" s="535" customFormat="1" x14ac:dyDescent="0.25">
      <c r="B754" s="1837"/>
      <c r="C754" s="1006"/>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c r="AH754" s="13"/>
      <c r="AI754" s="13"/>
      <c r="AJ754" s="13"/>
      <c r="AK754" s="13"/>
      <c r="AL754" s="13"/>
      <c r="AM754" s="13"/>
      <c r="AN754" s="13"/>
      <c r="AO754" s="13"/>
      <c r="AP754" s="13"/>
      <c r="AQ754" s="13"/>
      <c r="AR754" s="13"/>
      <c r="AS754" s="13"/>
      <c r="AT754" s="13"/>
      <c r="AU754" s="13"/>
      <c r="AV754" s="13"/>
      <c r="AW754" s="13"/>
      <c r="AX754" s="13"/>
      <c r="AY754" s="13"/>
      <c r="AZ754" s="13"/>
      <c r="BA754" s="13"/>
      <c r="BB754" s="13"/>
      <c r="BC754" s="13"/>
      <c r="BD754" s="13"/>
      <c r="BE754" s="13"/>
      <c r="BF754" s="13"/>
      <c r="BG754" s="13"/>
      <c r="BH754" s="13"/>
      <c r="BI754" s="13"/>
      <c r="BJ754" s="13"/>
      <c r="BK754" s="13"/>
    </row>
    <row r="755" spans="2:63" s="535" customFormat="1" x14ac:dyDescent="0.25">
      <c r="B755" s="1837"/>
      <c r="C755" s="1006"/>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c r="AH755" s="13"/>
      <c r="AI755" s="13"/>
      <c r="AJ755" s="13"/>
      <c r="AK755" s="13"/>
      <c r="AL755" s="13"/>
      <c r="AM755" s="13"/>
      <c r="AN755" s="13"/>
      <c r="AO755" s="13"/>
      <c r="AP755" s="13"/>
      <c r="AQ755" s="13"/>
      <c r="AR755" s="13"/>
      <c r="AS755" s="13"/>
      <c r="AT755" s="13"/>
      <c r="AU755" s="13"/>
      <c r="AV755" s="13"/>
      <c r="AW755" s="13"/>
      <c r="AX755" s="13"/>
      <c r="AY755" s="13"/>
      <c r="AZ755" s="13"/>
      <c r="BA755" s="13"/>
      <c r="BB755" s="13"/>
      <c r="BC755" s="13"/>
      <c r="BD755" s="13"/>
      <c r="BE755" s="13"/>
      <c r="BF755" s="13"/>
      <c r="BG755" s="13"/>
      <c r="BH755" s="13"/>
      <c r="BI755" s="13"/>
      <c r="BJ755" s="13"/>
      <c r="BK755" s="13"/>
    </row>
    <row r="756" spans="2:63" s="535" customFormat="1" x14ac:dyDescent="0.25">
      <c r="B756" s="1837"/>
      <c r="C756" s="1006"/>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c r="AH756" s="13"/>
      <c r="AI756" s="13"/>
      <c r="AJ756" s="13"/>
      <c r="AK756" s="13"/>
      <c r="AL756" s="13"/>
      <c r="AM756" s="13"/>
      <c r="AN756" s="13"/>
      <c r="AO756" s="13"/>
      <c r="AP756" s="13"/>
      <c r="AQ756" s="13"/>
      <c r="AR756" s="13"/>
      <c r="AS756" s="13"/>
      <c r="AT756" s="13"/>
      <c r="AU756" s="13"/>
      <c r="AV756" s="13"/>
      <c r="AW756" s="13"/>
      <c r="AX756" s="13"/>
      <c r="AY756" s="13"/>
      <c r="AZ756" s="13"/>
      <c r="BA756" s="13"/>
      <c r="BB756" s="13"/>
      <c r="BC756" s="13"/>
      <c r="BD756" s="13"/>
      <c r="BE756" s="13"/>
      <c r="BF756" s="13"/>
      <c r="BG756" s="13"/>
      <c r="BH756" s="13"/>
      <c r="BI756" s="13"/>
      <c r="BJ756" s="13"/>
      <c r="BK756" s="13"/>
    </row>
    <row r="757" spans="2:63" s="535" customFormat="1" x14ac:dyDescent="0.25">
      <c r="B757" s="1837"/>
      <c r="C757" s="1006"/>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D757" s="13"/>
      <c r="BE757" s="13"/>
      <c r="BF757" s="13"/>
      <c r="BG757" s="13"/>
      <c r="BH757" s="13"/>
      <c r="BI757" s="13"/>
      <c r="BJ757" s="13"/>
      <c r="BK757" s="13"/>
    </row>
    <row r="758" spans="2:63" s="535" customFormat="1" x14ac:dyDescent="0.25">
      <c r="B758" s="1837"/>
      <c r="C758" s="1006"/>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c r="AH758" s="13"/>
      <c r="AI758" s="13"/>
      <c r="AJ758" s="13"/>
      <c r="AK758" s="13"/>
      <c r="AL758" s="13"/>
      <c r="AM758" s="13"/>
      <c r="AN758" s="13"/>
      <c r="AO758" s="13"/>
      <c r="AP758" s="13"/>
      <c r="AQ758" s="13"/>
      <c r="AR758" s="13"/>
      <c r="AS758" s="13"/>
      <c r="AT758" s="13"/>
      <c r="AU758" s="13"/>
      <c r="AV758" s="13"/>
      <c r="AW758" s="13"/>
      <c r="AX758" s="13"/>
      <c r="AY758" s="13"/>
      <c r="AZ758" s="13"/>
      <c r="BA758" s="13"/>
      <c r="BB758" s="13"/>
      <c r="BC758" s="13"/>
      <c r="BD758" s="13"/>
      <c r="BE758" s="13"/>
      <c r="BF758" s="13"/>
      <c r="BG758" s="13"/>
      <c r="BH758" s="13"/>
      <c r="BI758" s="13"/>
      <c r="BJ758" s="13"/>
      <c r="BK758" s="13"/>
    </row>
    <row r="759" spans="2:63" s="535" customFormat="1" x14ac:dyDescent="0.25">
      <c r="B759" s="1837"/>
      <c r="C759" s="1006"/>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c r="AH759" s="13"/>
      <c r="AI759" s="13"/>
      <c r="AJ759" s="13"/>
      <c r="AK759" s="13"/>
      <c r="AL759" s="13"/>
      <c r="AM759" s="13"/>
      <c r="AN759" s="13"/>
      <c r="AO759" s="13"/>
      <c r="AP759" s="13"/>
      <c r="AQ759" s="13"/>
      <c r="AR759" s="13"/>
      <c r="AS759" s="13"/>
      <c r="AT759" s="13"/>
      <c r="AU759" s="13"/>
      <c r="AV759" s="13"/>
      <c r="AW759" s="13"/>
      <c r="AX759" s="13"/>
      <c r="AY759" s="13"/>
      <c r="AZ759" s="13"/>
      <c r="BA759" s="13"/>
      <c r="BB759" s="13"/>
      <c r="BC759" s="13"/>
      <c r="BD759" s="13"/>
      <c r="BE759" s="13"/>
      <c r="BF759" s="13"/>
      <c r="BG759" s="13"/>
      <c r="BH759" s="13"/>
      <c r="BI759" s="13"/>
      <c r="BJ759" s="13"/>
      <c r="BK759" s="13"/>
    </row>
    <row r="760" spans="2:63" s="535" customFormat="1" x14ac:dyDescent="0.25">
      <c r="B760" s="1837"/>
      <c r="C760" s="1006"/>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c r="AH760" s="13"/>
      <c r="AI760" s="13"/>
      <c r="AJ760" s="13"/>
      <c r="AK760" s="13"/>
      <c r="AL760" s="13"/>
      <c r="AM760" s="13"/>
      <c r="AN760" s="13"/>
      <c r="AO760" s="13"/>
      <c r="AP760" s="13"/>
      <c r="AQ760" s="13"/>
      <c r="AR760" s="13"/>
      <c r="AS760" s="13"/>
      <c r="AT760" s="13"/>
      <c r="AU760" s="13"/>
      <c r="AV760" s="13"/>
      <c r="AW760" s="13"/>
      <c r="AX760" s="13"/>
      <c r="AY760" s="13"/>
      <c r="AZ760" s="13"/>
      <c r="BA760" s="13"/>
      <c r="BB760" s="13"/>
      <c r="BC760" s="13"/>
      <c r="BD760" s="13"/>
      <c r="BE760" s="13"/>
      <c r="BF760" s="13"/>
      <c r="BG760" s="13"/>
      <c r="BH760" s="13"/>
      <c r="BI760" s="13"/>
      <c r="BJ760" s="13"/>
      <c r="BK760" s="13"/>
    </row>
    <row r="761" spans="2:63" s="535" customFormat="1" x14ac:dyDescent="0.25">
      <c r="B761" s="1837"/>
      <c r="C761" s="1006"/>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c r="AH761" s="13"/>
      <c r="AI761" s="13"/>
      <c r="AJ761" s="13"/>
      <c r="AK761" s="13"/>
      <c r="AL761" s="13"/>
      <c r="AM761" s="13"/>
      <c r="AN761" s="13"/>
      <c r="AO761" s="13"/>
      <c r="AP761" s="13"/>
      <c r="AQ761" s="13"/>
      <c r="AR761" s="13"/>
      <c r="AS761" s="13"/>
      <c r="AT761" s="13"/>
      <c r="AU761" s="13"/>
      <c r="AV761" s="13"/>
      <c r="AW761" s="13"/>
      <c r="AX761" s="13"/>
      <c r="AY761" s="13"/>
      <c r="AZ761" s="13"/>
      <c r="BA761" s="13"/>
      <c r="BB761" s="13"/>
      <c r="BC761" s="13"/>
      <c r="BD761" s="13"/>
      <c r="BE761" s="13"/>
      <c r="BF761" s="13"/>
      <c r="BG761" s="13"/>
      <c r="BH761" s="13"/>
      <c r="BI761" s="13"/>
      <c r="BJ761" s="13"/>
      <c r="BK761" s="13"/>
    </row>
    <row r="762" spans="2:63" s="535" customFormat="1" x14ac:dyDescent="0.25">
      <c r="B762" s="1837"/>
      <c r="C762" s="1006"/>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c r="AH762" s="13"/>
      <c r="AI762" s="13"/>
      <c r="AJ762" s="13"/>
      <c r="AK762" s="13"/>
      <c r="AL762" s="13"/>
      <c r="AM762" s="13"/>
      <c r="AN762" s="13"/>
      <c r="AO762" s="13"/>
      <c r="AP762" s="13"/>
      <c r="AQ762" s="13"/>
      <c r="AR762" s="13"/>
      <c r="AS762" s="13"/>
      <c r="AT762" s="13"/>
      <c r="AU762" s="13"/>
      <c r="AV762" s="13"/>
      <c r="AW762" s="13"/>
      <c r="AX762" s="13"/>
      <c r="AY762" s="13"/>
      <c r="AZ762" s="13"/>
      <c r="BA762" s="13"/>
      <c r="BB762" s="13"/>
      <c r="BC762" s="13"/>
      <c r="BD762" s="13"/>
      <c r="BE762" s="13"/>
      <c r="BF762" s="13"/>
      <c r="BG762" s="13"/>
      <c r="BH762" s="13"/>
      <c r="BI762" s="13"/>
      <c r="BJ762" s="13"/>
      <c r="BK762" s="13"/>
    </row>
    <row r="763" spans="2:63" s="535" customFormat="1" x14ac:dyDescent="0.25">
      <c r="B763" s="1837"/>
      <c r="C763" s="1006"/>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c r="AH763" s="13"/>
      <c r="AI763" s="13"/>
      <c r="AJ763" s="13"/>
      <c r="AK763" s="13"/>
      <c r="AL763" s="13"/>
      <c r="AM763" s="13"/>
      <c r="AN763" s="13"/>
      <c r="AO763" s="13"/>
      <c r="AP763" s="13"/>
      <c r="AQ763" s="13"/>
      <c r="AR763" s="13"/>
      <c r="AS763" s="13"/>
      <c r="AT763" s="13"/>
      <c r="AU763" s="13"/>
      <c r="AV763" s="13"/>
      <c r="AW763" s="13"/>
      <c r="AX763" s="13"/>
      <c r="AY763" s="13"/>
      <c r="AZ763" s="13"/>
      <c r="BA763" s="13"/>
      <c r="BB763" s="13"/>
      <c r="BC763" s="13"/>
      <c r="BD763" s="13"/>
      <c r="BE763" s="13"/>
      <c r="BF763" s="13"/>
      <c r="BG763" s="13"/>
      <c r="BH763" s="13"/>
      <c r="BI763" s="13"/>
      <c r="BJ763" s="13"/>
      <c r="BK763" s="13"/>
    </row>
    <row r="764" spans="2:63" s="535" customFormat="1" x14ac:dyDescent="0.25">
      <c r="B764" s="1837"/>
      <c r="C764" s="1006"/>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c r="AH764" s="13"/>
      <c r="AI764" s="13"/>
      <c r="AJ764" s="13"/>
      <c r="AK764" s="13"/>
      <c r="AL764" s="13"/>
      <c r="AM764" s="13"/>
      <c r="AN764" s="13"/>
      <c r="AO764" s="13"/>
      <c r="AP764" s="13"/>
      <c r="AQ764" s="13"/>
      <c r="AR764" s="13"/>
      <c r="AS764" s="13"/>
      <c r="AT764" s="13"/>
      <c r="AU764" s="13"/>
      <c r="AV764" s="13"/>
      <c r="AW764" s="13"/>
      <c r="AX764" s="13"/>
      <c r="AY764" s="13"/>
      <c r="AZ764" s="13"/>
      <c r="BA764" s="13"/>
      <c r="BB764" s="13"/>
      <c r="BC764" s="13"/>
      <c r="BD764" s="13"/>
      <c r="BE764" s="13"/>
      <c r="BF764" s="13"/>
      <c r="BG764" s="13"/>
      <c r="BH764" s="13"/>
      <c r="BI764" s="13"/>
      <c r="BJ764" s="13"/>
      <c r="BK764" s="13"/>
    </row>
    <row r="765" spans="2:63" s="535" customFormat="1" x14ac:dyDescent="0.25">
      <c r="B765" s="1837"/>
      <c r="C765" s="1006"/>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c r="AH765" s="13"/>
      <c r="AI765" s="13"/>
      <c r="AJ765" s="13"/>
      <c r="AK765" s="13"/>
      <c r="AL765" s="13"/>
      <c r="AM765" s="13"/>
      <c r="AN765" s="13"/>
      <c r="AO765" s="13"/>
      <c r="AP765" s="13"/>
      <c r="AQ765" s="13"/>
      <c r="AR765" s="13"/>
      <c r="AS765" s="13"/>
      <c r="AT765" s="13"/>
      <c r="AU765" s="13"/>
      <c r="AV765" s="13"/>
      <c r="AW765" s="13"/>
      <c r="AX765" s="13"/>
      <c r="AY765" s="13"/>
      <c r="AZ765" s="13"/>
      <c r="BA765" s="13"/>
      <c r="BB765" s="13"/>
      <c r="BC765" s="13"/>
      <c r="BD765" s="13"/>
      <c r="BE765" s="13"/>
      <c r="BF765" s="13"/>
      <c r="BG765" s="13"/>
      <c r="BH765" s="13"/>
      <c r="BI765" s="13"/>
      <c r="BJ765" s="13"/>
      <c r="BK765" s="13"/>
    </row>
    <row r="766" spans="2:63" s="535" customFormat="1" x14ac:dyDescent="0.25">
      <c r="B766" s="1837"/>
      <c r="C766" s="1006"/>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c r="AH766" s="13"/>
      <c r="AI766" s="13"/>
      <c r="AJ766" s="13"/>
      <c r="AK766" s="13"/>
      <c r="AL766" s="13"/>
      <c r="AM766" s="13"/>
      <c r="AN766" s="13"/>
      <c r="AO766" s="13"/>
      <c r="AP766" s="13"/>
      <c r="AQ766" s="13"/>
      <c r="AR766" s="13"/>
      <c r="AS766" s="13"/>
      <c r="AT766" s="13"/>
      <c r="AU766" s="13"/>
      <c r="AV766" s="13"/>
      <c r="AW766" s="13"/>
      <c r="AX766" s="13"/>
      <c r="AY766" s="13"/>
      <c r="AZ766" s="13"/>
      <c r="BA766" s="13"/>
      <c r="BB766" s="13"/>
      <c r="BC766" s="13"/>
      <c r="BD766" s="13"/>
      <c r="BE766" s="13"/>
      <c r="BF766" s="13"/>
      <c r="BG766" s="13"/>
      <c r="BH766" s="13"/>
      <c r="BI766" s="13"/>
      <c r="BJ766" s="13"/>
      <c r="BK766" s="13"/>
    </row>
    <row r="767" spans="2:63" s="535" customFormat="1" x14ac:dyDescent="0.25">
      <c r="B767" s="1837"/>
      <c r="C767" s="1006"/>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c r="AH767" s="13"/>
      <c r="AI767" s="13"/>
      <c r="AJ767" s="13"/>
      <c r="AK767" s="13"/>
      <c r="AL767" s="13"/>
      <c r="AM767" s="13"/>
      <c r="AN767" s="13"/>
      <c r="AO767" s="13"/>
      <c r="AP767" s="13"/>
      <c r="AQ767" s="13"/>
      <c r="AR767" s="13"/>
      <c r="AS767" s="13"/>
      <c r="AT767" s="13"/>
      <c r="AU767" s="13"/>
      <c r="AV767" s="13"/>
      <c r="AW767" s="13"/>
      <c r="AX767" s="13"/>
      <c r="AY767" s="13"/>
      <c r="AZ767" s="13"/>
      <c r="BA767" s="13"/>
      <c r="BB767" s="13"/>
      <c r="BC767" s="13"/>
      <c r="BD767" s="13"/>
      <c r="BE767" s="13"/>
      <c r="BF767" s="13"/>
      <c r="BG767" s="13"/>
      <c r="BH767" s="13"/>
      <c r="BI767" s="13"/>
      <c r="BJ767" s="13"/>
      <c r="BK767" s="13"/>
    </row>
    <row r="768" spans="2:63" s="535" customFormat="1" x14ac:dyDescent="0.25">
      <c r="B768" s="1837"/>
      <c r="C768" s="1006"/>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c r="AH768" s="13"/>
      <c r="AI768" s="13"/>
      <c r="AJ768" s="13"/>
      <c r="AK768" s="13"/>
      <c r="AL768" s="13"/>
      <c r="AM768" s="13"/>
      <c r="AN768" s="13"/>
      <c r="AO768" s="13"/>
      <c r="AP768" s="13"/>
      <c r="AQ768" s="13"/>
      <c r="AR768" s="13"/>
      <c r="AS768" s="13"/>
      <c r="AT768" s="13"/>
      <c r="AU768" s="13"/>
      <c r="AV768" s="13"/>
      <c r="AW768" s="13"/>
      <c r="AX768" s="13"/>
      <c r="AY768" s="13"/>
      <c r="AZ768" s="13"/>
      <c r="BA768" s="13"/>
      <c r="BB768" s="13"/>
      <c r="BC768" s="13"/>
      <c r="BD768" s="13"/>
      <c r="BE768" s="13"/>
      <c r="BF768" s="13"/>
      <c r="BG768" s="13"/>
      <c r="BH768" s="13"/>
      <c r="BI768" s="13"/>
      <c r="BJ768" s="13"/>
      <c r="BK768" s="13"/>
    </row>
    <row r="769" spans="2:63" s="535" customFormat="1" x14ac:dyDescent="0.25">
      <c r="B769" s="1837"/>
      <c r="C769" s="1006"/>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c r="AH769" s="13"/>
      <c r="AI769" s="13"/>
      <c r="AJ769" s="13"/>
      <c r="AK769" s="13"/>
      <c r="AL769" s="13"/>
      <c r="AM769" s="13"/>
      <c r="AN769" s="13"/>
      <c r="AO769" s="13"/>
      <c r="AP769" s="13"/>
      <c r="AQ769" s="13"/>
      <c r="AR769" s="13"/>
      <c r="AS769" s="13"/>
      <c r="AT769" s="13"/>
      <c r="AU769" s="13"/>
      <c r="AV769" s="13"/>
      <c r="AW769" s="13"/>
      <c r="AX769" s="13"/>
      <c r="AY769" s="13"/>
      <c r="AZ769" s="13"/>
      <c r="BA769" s="13"/>
      <c r="BB769" s="13"/>
      <c r="BC769" s="13"/>
      <c r="BD769" s="13"/>
      <c r="BE769" s="13"/>
      <c r="BF769" s="13"/>
      <c r="BG769" s="13"/>
      <c r="BH769" s="13"/>
      <c r="BI769" s="13"/>
      <c r="BJ769" s="13"/>
      <c r="BK769" s="13"/>
    </row>
    <row r="770" spans="2:63" s="535" customFormat="1" x14ac:dyDescent="0.25">
      <c r="B770" s="1837"/>
      <c r="C770" s="1006"/>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c r="AH770" s="13"/>
      <c r="AI770" s="13"/>
      <c r="AJ770" s="13"/>
      <c r="AK770" s="13"/>
      <c r="AL770" s="13"/>
      <c r="AM770" s="13"/>
      <c r="AN770" s="13"/>
      <c r="AO770" s="13"/>
      <c r="AP770" s="13"/>
      <c r="AQ770" s="13"/>
      <c r="AR770" s="13"/>
      <c r="AS770" s="13"/>
      <c r="AT770" s="13"/>
      <c r="AU770" s="13"/>
      <c r="AV770" s="13"/>
      <c r="AW770" s="13"/>
      <c r="AX770" s="13"/>
      <c r="AY770" s="13"/>
      <c r="AZ770" s="13"/>
      <c r="BA770" s="13"/>
      <c r="BB770" s="13"/>
      <c r="BC770" s="13"/>
      <c r="BD770" s="13"/>
      <c r="BE770" s="13"/>
      <c r="BF770" s="13"/>
      <c r="BG770" s="13"/>
      <c r="BH770" s="13"/>
      <c r="BI770" s="13"/>
      <c r="BJ770" s="13"/>
      <c r="BK770" s="13"/>
    </row>
    <row r="771" spans="2:63" s="535" customFormat="1" x14ac:dyDescent="0.25">
      <c r="B771" s="1837"/>
      <c r="C771" s="1006"/>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c r="AH771" s="13"/>
      <c r="AI771" s="13"/>
      <c r="AJ771" s="13"/>
      <c r="AK771" s="13"/>
      <c r="AL771" s="13"/>
      <c r="AM771" s="13"/>
      <c r="AN771" s="13"/>
      <c r="AO771" s="13"/>
      <c r="AP771" s="13"/>
      <c r="AQ771" s="13"/>
      <c r="AR771" s="13"/>
      <c r="AS771" s="13"/>
      <c r="AT771" s="13"/>
      <c r="AU771" s="13"/>
      <c r="AV771" s="13"/>
      <c r="AW771" s="13"/>
      <c r="AX771" s="13"/>
      <c r="AY771" s="13"/>
      <c r="AZ771" s="13"/>
      <c r="BA771" s="13"/>
      <c r="BB771" s="13"/>
      <c r="BC771" s="13"/>
      <c r="BD771" s="13"/>
      <c r="BE771" s="13"/>
      <c r="BF771" s="13"/>
      <c r="BG771" s="13"/>
      <c r="BH771" s="13"/>
      <c r="BI771" s="13"/>
      <c r="BJ771" s="13"/>
      <c r="BK771" s="13"/>
    </row>
    <row r="772" spans="2:63" s="535" customFormat="1" x14ac:dyDescent="0.25">
      <c r="B772" s="1837"/>
      <c r="C772" s="1006"/>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c r="AH772" s="13"/>
      <c r="AI772" s="13"/>
      <c r="AJ772" s="13"/>
      <c r="AK772" s="13"/>
      <c r="AL772" s="13"/>
      <c r="AM772" s="13"/>
      <c r="AN772" s="13"/>
      <c r="AO772" s="13"/>
      <c r="AP772" s="13"/>
      <c r="AQ772" s="13"/>
      <c r="AR772" s="13"/>
      <c r="AS772" s="13"/>
      <c r="AT772" s="13"/>
      <c r="AU772" s="13"/>
      <c r="AV772" s="13"/>
      <c r="AW772" s="13"/>
      <c r="AX772" s="13"/>
      <c r="AY772" s="13"/>
      <c r="AZ772" s="13"/>
      <c r="BA772" s="13"/>
      <c r="BB772" s="13"/>
      <c r="BC772" s="13"/>
      <c r="BD772" s="13"/>
      <c r="BE772" s="13"/>
      <c r="BF772" s="13"/>
      <c r="BG772" s="13"/>
      <c r="BH772" s="13"/>
      <c r="BI772" s="13"/>
      <c r="BJ772" s="13"/>
      <c r="BK772" s="13"/>
    </row>
    <row r="773" spans="2:63" s="535" customFormat="1" x14ac:dyDescent="0.25">
      <c r="B773" s="1837"/>
      <c r="C773" s="1006"/>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c r="AH773" s="13"/>
      <c r="AI773" s="13"/>
      <c r="AJ773" s="13"/>
      <c r="AK773" s="13"/>
      <c r="AL773" s="13"/>
      <c r="AM773" s="13"/>
      <c r="AN773" s="13"/>
      <c r="AO773" s="13"/>
      <c r="AP773" s="13"/>
      <c r="AQ773" s="13"/>
      <c r="AR773" s="13"/>
      <c r="AS773" s="13"/>
      <c r="AT773" s="13"/>
      <c r="AU773" s="13"/>
      <c r="AV773" s="13"/>
      <c r="AW773" s="13"/>
      <c r="AX773" s="13"/>
      <c r="AY773" s="13"/>
      <c r="AZ773" s="13"/>
      <c r="BA773" s="13"/>
      <c r="BB773" s="13"/>
      <c r="BC773" s="13"/>
      <c r="BD773" s="13"/>
      <c r="BE773" s="13"/>
      <c r="BF773" s="13"/>
      <c r="BG773" s="13"/>
      <c r="BH773" s="13"/>
      <c r="BI773" s="13"/>
      <c r="BJ773" s="13"/>
      <c r="BK773" s="13"/>
    </row>
    <row r="774" spans="2:63" s="535" customFormat="1" x14ac:dyDescent="0.25">
      <c r="B774" s="1837"/>
      <c r="C774" s="1006"/>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c r="AH774" s="13"/>
      <c r="AI774" s="13"/>
      <c r="AJ774" s="13"/>
      <c r="AK774" s="13"/>
      <c r="AL774" s="13"/>
      <c r="AM774" s="13"/>
      <c r="AN774" s="13"/>
      <c r="AO774" s="13"/>
      <c r="AP774" s="13"/>
      <c r="AQ774" s="13"/>
      <c r="AR774" s="13"/>
      <c r="AS774" s="13"/>
      <c r="AT774" s="13"/>
      <c r="AU774" s="13"/>
      <c r="AV774" s="13"/>
      <c r="AW774" s="13"/>
      <c r="AX774" s="13"/>
      <c r="AY774" s="13"/>
      <c r="AZ774" s="13"/>
      <c r="BA774" s="13"/>
      <c r="BB774" s="13"/>
      <c r="BC774" s="13"/>
      <c r="BD774" s="13"/>
      <c r="BE774" s="13"/>
      <c r="BF774" s="13"/>
      <c r="BG774" s="13"/>
      <c r="BH774" s="13"/>
      <c r="BI774" s="13"/>
      <c r="BJ774" s="13"/>
      <c r="BK774" s="13"/>
    </row>
    <row r="775" spans="2:63" s="535" customFormat="1" x14ac:dyDescent="0.25">
      <c r="B775" s="1837"/>
      <c r="C775" s="1006"/>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c r="AH775" s="13"/>
      <c r="AI775" s="13"/>
      <c r="AJ775" s="13"/>
      <c r="AK775" s="13"/>
      <c r="AL775" s="13"/>
      <c r="AM775" s="13"/>
      <c r="AN775" s="13"/>
      <c r="AO775" s="13"/>
      <c r="AP775" s="13"/>
      <c r="AQ775" s="13"/>
      <c r="AR775" s="13"/>
      <c r="AS775" s="13"/>
      <c r="AT775" s="13"/>
      <c r="AU775" s="13"/>
      <c r="AV775" s="13"/>
      <c r="AW775" s="13"/>
      <c r="AX775" s="13"/>
      <c r="AY775" s="13"/>
      <c r="AZ775" s="13"/>
      <c r="BA775" s="13"/>
      <c r="BB775" s="13"/>
      <c r="BC775" s="13"/>
      <c r="BD775" s="13"/>
      <c r="BE775" s="13"/>
      <c r="BF775" s="13"/>
      <c r="BG775" s="13"/>
      <c r="BH775" s="13"/>
      <c r="BI775" s="13"/>
      <c r="BJ775" s="13"/>
      <c r="BK775" s="13"/>
    </row>
    <row r="776" spans="2:63" s="535" customFormat="1" x14ac:dyDescent="0.25">
      <c r="B776" s="1837"/>
      <c r="C776" s="1006"/>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c r="AH776" s="13"/>
      <c r="AI776" s="13"/>
      <c r="AJ776" s="13"/>
      <c r="AK776" s="13"/>
      <c r="AL776" s="13"/>
      <c r="AM776" s="13"/>
      <c r="AN776" s="13"/>
      <c r="AO776" s="13"/>
      <c r="AP776" s="13"/>
      <c r="AQ776" s="13"/>
      <c r="AR776" s="13"/>
      <c r="AS776" s="13"/>
      <c r="AT776" s="13"/>
      <c r="AU776" s="13"/>
      <c r="AV776" s="13"/>
      <c r="AW776" s="13"/>
      <c r="AX776" s="13"/>
      <c r="AY776" s="13"/>
      <c r="AZ776" s="13"/>
      <c r="BA776" s="13"/>
      <c r="BB776" s="13"/>
      <c r="BC776" s="13"/>
      <c r="BD776" s="13"/>
      <c r="BE776" s="13"/>
      <c r="BF776" s="13"/>
      <c r="BG776" s="13"/>
      <c r="BH776" s="13"/>
      <c r="BI776" s="13"/>
      <c r="BJ776" s="13"/>
      <c r="BK776" s="13"/>
    </row>
    <row r="777" spans="2:63" s="535" customFormat="1" x14ac:dyDescent="0.25">
      <c r="B777" s="1837"/>
      <c r="C777" s="1006"/>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c r="AH777" s="13"/>
      <c r="AI777" s="13"/>
      <c r="AJ777" s="13"/>
      <c r="AK777" s="13"/>
      <c r="AL777" s="13"/>
      <c r="AM777" s="13"/>
      <c r="AN777" s="13"/>
      <c r="AO777" s="13"/>
      <c r="AP777" s="13"/>
      <c r="AQ777" s="13"/>
      <c r="AR777" s="13"/>
      <c r="AS777" s="13"/>
      <c r="AT777" s="13"/>
      <c r="AU777" s="13"/>
      <c r="AV777" s="13"/>
      <c r="AW777" s="13"/>
      <c r="AX777" s="13"/>
      <c r="AY777" s="13"/>
      <c r="AZ777" s="13"/>
      <c r="BA777" s="13"/>
      <c r="BB777" s="13"/>
      <c r="BC777" s="13"/>
      <c r="BD777" s="13"/>
      <c r="BE777" s="13"/>
      <c r="BF777" s="13"/>
      <c r="BG777" s="13"/>
      <c r="BH777" s="13"/>
      <c r="BI777" s="13"/>
      <c r="BJ777" s="13"/>
      <c r="BK777" s="13"/>
    </row>
    <row r="778" spans="2:63" s="535" customFormat="1" x14ac:dyDescent="0.25">
      <c r="B778" s="1837"/>
      <c r="C778" s="1006"/>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D778" s="13"/>
      <c r="BE778" s="13"/>
      <c r="BF778" s="13"/>
      <c r="BG778" s="13"/>
      <c r="BH778" s="13"/>
      <c r="BI778" s="13"/>
      <c r="BJ778" s="13"/>
      <c r="BK778" s="13"/>
    </row>
    <row r="779" spans="2:63" s="535" customFormat="1" x14ac:dyDescent="0.25">
      <c r="B779" s="1837"/>
      <c r="C779" s="1006"/>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c r="AH779" s="13"/>
      <c r="AI779" s="13"/>
      <c r="AJ779" s="13"/>
      <c r="AK779" s="13"/>
      <c r="AL779" s="13"/>
      <c r="AM779" s="13"/>
      <c r="AN779" s="13"/>
      <c r="AO779" s="13"/>
      <c r="AP779" s="13"/>
      <c r="AQ779" s="13"/>
      <c r="AR779" s="13"/>
      <c r="AS779" s="13"/>
      <c r="AT779" s="13"/>
      <c r="AU779" s="13"/>
      <c r="AV779" s="13"/>
      <c r="AW779" s="13"/>
      <c r="AX779" s="13"/>
      <c r="AY779" s="13"/>
      <c r="AZ779" s="13"/>
      <c r="BA779" s="13"/>
      <c r="BB779" s="13"/>
      <c r="BC779" s="13"/>
      <c r="BD779" s="13"/>
      <c r="BE779" s="13"/>
      <c r="BF779" s="13"/>
      <c r="BG779" s="13"/>
      <c r="BH779" s="13"/>
      <c r="BI779" s="13"/>
      <c r="BJ779" s="13"/>
      <c r="BK779" s="13"/>
    </row>
    <row r="780" spans="2:63" s="535" customFormat="1" x14ac:dyDescent="0.25">
      <c r="B780" s="1837"/>
      <c r="C780" s="1006"/>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c r="AH780" s="13"/>
      <c r="AI780" s="13"/>
      <c r="AJ780" s="13"/>
      <c r="AK780" s="13"/>
      <c r="AL780" s="13"/>
      <c r="AM780" s="13"/>
      <c r="AN780" s="13"/>
      <c r="AO780" s="13"/>
      <c r="AP780" s="13"/>
      <c r="AQ780" s="13"/>
      <c r="AR780" s="13"/>
      <c r="AS780" s="13"/>
      <c r="AT780" s="13"/>
      <c r="AU780" s="13"/>
      <c r="AV780" s="13"/>
      <c r="AW780" s="13"/>
      <c r="AX780" s="13"/>
      <c r="AY780" s="13"/>
      <c r="AZ780" s="13"/>
      <c r="BA780" s="13"/>
      <c r="BB780" s="13"/>
      <c r="BC780" s="13"/>
      <c r="BD780" s="13"/>
      <c r="BE780" s="13"/>
      <c r="BF780" s="13"/>
      <c r="BG780" s="13"/>
      <c r="BH780" s="13"/>
      <c r="BI780" s="13"/>
      <c r="BJ780" s="13"/>
      <c r="BK780" s="13"/>
    </row>
    <row r="781" spans="2:63" s="535" customFormat="1" x14ac:dyDescent="0.25">
      <c r="B781" s="1837"/>
      <c r="C781" s="1006"/>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c r="AH781" s="13"/>
      <c r="AI781" s="13"/>
      <c r="AJ781" s="13"/>
      <c r="AK781" s="13"/>
      <c r="AL781" s="13"/>
      <c r="AM781" s="13"/>
      <c r="AN781" s="13"/>
      <c r="AO781" s="13"/>
      <c r="AP781" s="13"/>
      <c r="AQ781" s="13"/>
      <c r="AR781" s="13"/>
      <c r="AS781" s="13"/>
      <c r="AT781" s="13"/>
      <c r="AU781" s="13"/>
      <c r="AV781" s="13"/>
      <c r="AW781" s="13"/>
      <c r="AX781" s="13"/>
      <c r="AY781" s="13"/>
      <c r="AZ781" s="13"/>
      <c r="BA781" s="13"/>
      <c r="BB781" s="13"/>
      <c r="BC781" s="13"/>
      <c r="BD781" s="13"/>
      <c r="BE781" s="13"/>
      <c r="BF781" s="13"/>
      <c r="BG781" s="13"/>
      <c r="BH781" s="13"/>
      <c r="BI781" s="13"/>
      <c r="BJ781" s="13"/>
      <c r="BK781" s="13"/>
    </row>
    <row r="782" spans="2:63" s="535" customFormat="1" x14ac:dyDescent="0.25">
      <c r="B782" s="1837"/>
      <c r="C782" s="1006"/>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c r="AH782" s="13"/>
      <c r="AI782" s="13"/>
      <c r="AJ782" s="13"/>
      <c r="AK782" s="13"/>
      <c r="AL782" s="13"/>
      <c r="AM782" s="13"/>
      <c r="AN782" s="13"/>
      <c r="AO782" s="13"/>
      <c r="AP782" s="13"/>
      <c r="AQ782" s="13"/>
      <c r="AR782" s="13"/>
      <c r="AS782" s="13"/>
      <c r="AT782" s="13"/>
      <c r="AU782" s="13"/>
      <c r="AV782" s="13"/>
      <c r="AW782" s="13"/>
      <c r="AX782" s="13"/>
      <c r="AY782" s="13"/>
      <c r="AZ782" s="13"/>
      <c r="BA782" s="13"/>
      <c r="BB782" s="13"/>
      <c r="BC782" s="13"/>
      <c r="BD782" s="13"/>
      <c r="BE782" s="13"/>
      <c r="BF782" s="13"/>
      <c r="BG782" s="13"/>
      <c r="BH782" s="13"/>
      <c r="BI782" s="13"/>
      <c r="BJ782" s="13"/>
      <c r="BK782" s="13"/>
    </row>
    <row r="783" spans="2:63" s="535" customFormat="1" x14ac:dyDescent="0.25">
      <c r="B783" s="1837"/>
      <c r="C783" s="1006"/>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c r="AH783" s="13"/>
      <c r="AI783" s="13"/>
      <c r="AJ783" s="13"/>
      <c r="AK783" s="13"/>
      <c r="AL783" s="13"/>
      <c r="AM783" s="13"/>
      <c r="AN783" s="13"/>
      <c r="AO783" s="13"/>
      <c r="AP783" s="13"/>
      <c r="AQ783" s="13"/>
      <c r="AR783" s="13"/>
      <c r="AS783" s="13"/>
      <c r="AT783" s="13"/>
      <c r="AU783" s="13"/>
      <c r="AV783" s="13"/>
      <c r="AW783" s="13"/>
      <c r="AX783" s="13"/>
      <c r="AY783" s="13"/>
      <c r="AZ783" s="13"/>
      <c r="BA783" s="13"/>
      <c r="BB783" s="13"/>
      <c r="BC783" s="13"/>
      <c r="BD783" s="13"/>
      <c r="BE783" s="13"/>
      <c r="BF783" s="13"/>
      <c r="BG783" s="13"/>
      <c r="BH783" s="13"/>
      <c r="BI783" s="13"/>
      <c r="BJ783" s="13"/>
      <c r="BK783" s="13"/>
    </row>
    <row r="784" spans="2:63" s="535" customFormat="1" x14ac:dyDescent="0.25">
      <c r="B784" s="1837"/>
      <c r="C784" s="1006"/>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c r="AH784" s="13"/>
      <c r="AI784" s="13"/>
      <c r="AJ784" s="13"/>
      <c r="AK784" s="13"/>
      <c r="AL784" s="13"/>
      <c r="AM784" s="13"/>
      <c r="AN784" s="13"/>
      <c r="AO784" s="13"/>
      <c r="AP784" s="13"/>
      <c r="AQ784" s="13"/>
      <c r="AR784" s="13"/>
      <c r="AS784" s="13"/>
      <c r="AT784" s="13"/>
      <c r="AU784" s="13"/>
      <c r="AV784" s="13"/>
      <c r="AW784" s="13"/>
      <c r="AX784" s="13"/>
      <c r="AY784" s="13"/>
      <c r="AZ784" s="13"/>
      <c r="BA784" s="13"/>
      <c r="BB784" s="13"/>
      <c r="BC784" s="13"/>
      <c r="BD784" s="13"/>
      <c r="BE784" s="13"/>
      <c r="BF784" s="13"/>
      <c r="BG784" s="13"/>
      <c r="BH784" s="13"/>
      <c r="BI784" s="13"/>
      <c r="BJ784" s="13"/>
      <c r="BK784" s="13"/>
    </row>
    <row r="785" spans="2:63" s="535" customFormat="1" x14ac:dyDescent="0.25">
      <c r="B785" s="1837"/>
      <c r="C785" s="1006"/>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c r="AH785" s="13"/>
      <c r="AI785" s="13"/>
      <c r="AJ785" s="13"/>
      <c r="AK785" s="13"/>
      <c r="AL785" s="13"/>
      <c r="AM785" s="13"/>
      <c r="AN785" s="13"/>
      <c r="AO785" s="13"/>
      <c r="AP785" s="13"/>
      <c r="AQ785" s="13"/>
      <c r="AR785" s="13"/>
      <c r="AS785" s="13"/>
      <c r="AT785" s="13"/>
      <c r="AU785" s="13"/>
      <c r="AV785" s="13"/>
      <c r="AW785" s="13"/>
      <c r="AX785" s="13"/>
      <c r="AY785" s="13"/>
      <c r="AZ785" s="13"/>
      <c r="BA785" s="13"/>
      <c r="BB785" s="13"/>
      <c r="BC785" s="13"/>
      <c r="BD785" s="13"/>
      <c r="BE785" s="13"/>
      <c r="BF785" s="13"/>
      <c r="BG785" s="13"/>
      <c r="BH785" s="13"/>
      <c r="BI785" s="13"/>
      <c r="BJ785" s="13"/>
      <c r="BK785" s="13"/>
    </row>
    <row r="786" spans="2:63" s="535" customFormat="1" x14ac:dyDescent="0.25">
      <c r="B786" s="1837"/>
      <c r="C786" s="1006"/>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D786" s="13"/>
      <c r="BE786" s="13"/>
      <c r="BF786" s="13"/>
      <c r="BG786" s="13"/>
      <c r="BH786" s="13"/>
      <c r="BI786" s="13"/>
      <c r="BJ786" s="13"/>
      <c r="BK786" s="13"/>
    </row>
    <row r="787" spans="2:63" s="535" customFormat="1" x14ac:dyDescent="0.25">
      <c r="B787" s="1837"/>
      <c r="C787" s="1006"/>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c r="AH787" s="13"/>
      <c r="AI787" s="13"/>
      <c r="AJ787" s="13"/>
      <c r="AK787" s="13"/>
      <c r="AL787" s="13"/>
      <c r="AM787" s="13"/>
      <c r="AN787" s="13"/>
      <c r="AO787" s="13"/>
      <c r="AP787" s="13"/>
      <c r="AQ787" s="13"/>
      <c r="AR787" s="13"/>
      <c r="AS787" s="13"/>
      <c r="AT787" s="13"/>
      <c r="AU787" s="13"/>
      <c r="AV787" s="13"/>
      <c r="AW787" s="13"/>
      <c r="AX787" s="13"/>
      <c r="AY787" s="13"/>
      <c r="AZ787" s="13"/>
      <c r="BA787" s="13"/>
      <c r="BB787" s="13"/>
      <c r="BC787" s="13"/>
      <c r="BD787" s="13"/>
      <c r="BE787" s="13"/>
      <c r="BF787" s="13"/>
      <c r="BG787" s="13"/>
      <c r="BH787" s="13"/>
      <c r="BI787" s="13"/>
      <c r="BJ787" s="13"/>
      <c r="BK787" s="13"/>
    </row>
    <row r="788" spans="2:63" s="535" customFormat="1" x14ac:dyDescent="0.25">
      <c r="B788" s="1837"/>
      <c r="C788" s="1006"/>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c r="AH788" s="13"/>
      <c r="AI788" s="13"/>
      <c r="AJ788" s="13"/>
      <c r="AK788" s="13"/>
      <c r="AL788" s="13"/>
      <c r="AM788" s="13"/>
      <c r="AN788" s="13"/>
      <c r="AO788" s="13"/>
      <c r="AP788" s="13"/>
      <c r="AQ788" s="13"/>
      <c r="AR788" s="13"/>
      <c r="AS788" s="13"/>
      <c r="AT788" s="13"/>
      <c r="AU788" s="13"/>
      <c r="AV788" s="13"/>
      <c r="AW788" s="13"/>
      <c r="AX788" s="13"/>
      <c r="AY788" s="13"/>
      <c r="AZ788" s="13"/>
      <c r="BA788" s="13"/>
      <c r="BB788" s="13"/>
      <c r="BC788" s="13"/>
      <c r="BD788" s="13"/>
      <c r="BE788" s="13"/>
      <c r="BF788" s="13"/>
      <c r="BG788" s="13"/>
      <c r="BH788" s="13"/>
      <c r="BI788" s="13"/>
      <c r="BJ788" s="13"/>
      <c r="BK788" s="13"/>
    </row>
    <row r="789" spans="2:63" s="535" customFormat="1" x14ac:dyDescent="0.25">
      <c r="B789" s="1837"/>
      <c r="C789" s="1006"/>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c r="AH789" s="13"/>
      <c r="AI789" s="13"/>
      <c r="AJ789" s="13"/>
      <c r="AK789" s="13"/>
      <c r="AL789" s="13"/>
      <c r="AM789" s="13"/>
      <c r="AN789" s="13"/>
      <c r="AO789" s="13"/>
      <c r="AP789" s="13"/>
      <c r="AQ789" s="13"/>
      <c r="AR789" s="13"/>
      <c r="AS789" s="13"/>
      <c r="AT789" s="13"/>
      <c r="AU789" s="13"/>
      <c r="AV789" s="13"/>
      <c r="AW789" s="13"/>
      <c r="AX789" s="13"/>
      <c r="AY789" s="13"/>
      <c r="AZ789" s="13"/>
      <c r="BA789" s="13"/>
      <c r="BB789" s="13"/>
      <c r="BC789" s="13"/>
      <c r="BD789" s="13"/>
      <c r="BE789" s="13"/>
      <c r="BF789" s="13"/>
      <c r="BG789" s="13"/>
      <c r="BH789" s="13"/>
      <c r="BI789" s="13"/>
      <c r="BJ789" s="13"/>
      <c r="BK789" s="13"/>
    </row>
    <row r="790" spans="2:63" s="535" customFormat="1" x14ac:dyDescent="0.25">
      <c r="B790" s="1837"/>
      <c r="C790" s="1006"/>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c r="AQ790" s="13"/>
      <c r="AR790" s="13"/>
      <c r="AS790" s="13"/>
      <c r="AT790" s="13"/>
      <c r="AU790" s="13"/>
      <c r="AV790" s="13"/>
      <c r="AW790" s="13"/>
      <c r="AX790" s="13"/>
      <c r="AY790" s="13"/>
      <c r="AZ790" s="13"/>
      <c r="BA790" s="13"/>
      <c r="BB790" s="13"/>
      <c r="BC790" s="13"/>
      <c r="BD790" s="13"/>
      <c r="BE790" s="13"/>
      <c r="BF790" s="13"/>
      <c r="BG790" s="13"/>
      <c r="BH790" s="13"/>
      <c r="BI790" s="13"/>
      <c r="BJ790" s="13"/>
      <c r="BK790" s="13"/>
    </row>
    <row r="791" spans="2:63" s="535" customFormat="1" x14ac:dyDescent="0.25">
      <c r="B791" s="1837"/>
      <c r="C791" s="1006"/>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c r="AQ791" s="13"/>
      <c r="AR791" s="13"/>
      <c r="AS791" s="13"/>
      <c r="AT791" s="13"/>
      <c r="AU791" s="13"/>
      <c r="AV791" s="13"/>
      <c r="AW791" s="13"/>
      <c r="AX791" s="13"/>
      <c r="AY791" s="13"/>
      <c r="AZ791" s="13"/>
      <c r="BA791" s="13"/>
      <c r="BB791" s="13"/>
      <c r="BC791" s="13"/>
      <c r="BD791" s="13"/>
      <c r="BE791" s="13"/>
      <c r="BF791" s="13"/>
      <c r="BG791" s="13"/>
      <c r="BH791" s="13"/>
      <c r="BI791" s="13"/>
      <c r="BJ791" s="13"/>
      <c r="BK791" s="13"/>
    </row>
    <row r="792" spans="2:63" s="535" customFormat="1" x14ac:dyDescent="0.25">
      <c r="B792" s="1837"/>
      <c r="C792" s="1006"/>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c r="AQ792" s="13"/>
      <c r="AR792" s="13"/>
      <c r="AS792" s="13"/>
      <c r="AT792" s="13"/>
      <c r="AU792" s="13"/>
      <c r="AV792" s="13"/>
      <c r="AW792" s="13"/>
      <c r="AX792" s="13"/>
      <c r="AY792" s="13"/>
      <c r="AZ792" s="13"/>
      <c r="BA792" s="13"/>
      <c r="BB792" s="13"/>
      <c r="BC792" s="13"/>
      <c r="BD792" s="13"/>
      <c r="BE792" s="13"/>
      <c r="BF792" s="13"/>
      <c r="BG792" s="13"/>
      <c r="BH792" s="13"/>
      <c r="BI792" s="13"/>
      <c r="BJ792" s="13"/>
      <c r="BK792" s="13"/>
    </row>
    <row r="793" spans="2:63" s="535" customFormat="1" x14ac:dyDescent="0.25">
      <c r="B793" s="1837"/>
      <c r="C793" s="1006"/>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c r="AQ793" s="13"/>
      <c r="AR793" s="13"/>
      <c r="AS793" s="13"/>
      <c r="AT793" s="13"/>
      <c r="AU793" s="13"/>
      <c r="AV793" s="13"/>
      <c r="AW793" s="13"/>
      <c r="AX793" s="13"/>
      <c r="AY793" s="13"/>
      <c r="AZ793" s="13"/>
      <c r="BA793" s="13"/>
      <c r="BB793" s="13"/>
      <c r="BC793" s="13"/>
      <c r="BD793" s="13"/>
      <c r="BE793" s="13"/>
      <c r="BF793" s="13"/>
      <c r="BG793" s="13"/>
      <c r="BH793" s="13"/>
      <c r="BI793" s="13"/>
      <c r="BJ793" s="13"/>
      <c r="BK793" s="13"/>
    </row>
    <row r="794" spans="2:63" s="535" customFormat="1" x14ac:dyDescent="0.25">
      <c r="B794" s="1837"/>
      <c r="C794" s="1006"/>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c r="AQ794" s="13"/>
      <c r="AR794" s="13"/>
      <c r="AS794" s="13"/>
      <c r="AT794" s="13"/>
      <c r="AU794" s="13"/>
      <c r="AV794" s="13"/>
      <c r="AW794" s="13"/>
      <c r="AX794" s="13"/>
      <c r="AY794" s="13"/>
      <c r="AZ794" s="13"/>
      <c r="BA794" s="13"/>
      <c r="BB794" s="13"/>
      <c r="BC794" s="13"/>
      <c r="BD794" s="13"/>
      <c r="BE794" s="13"/>
      <c r="BF794" s="13"/>
      <c r="BG794" s="13"/>
      <c r="BH794" s="13"/>
      <c r="BI794" s="13"/>
      <c r="BJ794" s="13"/>
      <c r="BK794" s="13"/>
    </row>
    <row r="795" spans="2:63" s="535" customFormat="1" x14ac:dyDescent="0.25">
      <c r="B795" s="1837"/>
      <c r="C795" s="1006"/>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c r="AH795" s="13"/>
      <c r="AI795" s="13"/>
      <c r="AJ795" s="13"/>
      <c r="AK795" s="13"/>
      <c r="AL795" s="13"/>
      <c r="AM795" s="13"/>
      <c r="AN795" s="13"/>
      <c r="AO795" s="13"/>
      <c r="AP795" s="13"/>
      <c r="AQ795" s="13"/>
      <c r="AR795" s="13"/>
      <c r="AS795" s="13"/>
      <c r="AT795" s="13"/>
      <c r="AU795" s="13"/>
      <c r="AV795" s="13"/>
      <c r="AW795" s="13"/>
      <c r="AX795" s="13"/>
      <c r="AY795" s="13"/>
      <c r="AZ795" s="13"/>
      <c r="BA795" s="13"/>
      <c r="BB795" s="13"/>
      <c r="BC795" s="13"/>
      <c r="BD795" s="13"/>
      <c r="BE795" s="13"/>
      <c r="BF795" s="13"/>
      <c r="BG795" s="13"/>
      <c r="BH795" s="13"/>
      <c r="BI795" s="13"/>
      <c r="BJ795" s="13"/>
      <c r="BK795" s="13"/>
    </row>
    <row r="796" spans="2:63" s="535" customFormat="1" x14ac:dyDescent="0.25">
      <c r="B796" s="1837"/>
      <c r="C796" s="1006"/>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c r="AH796" s="13"/>
      <c r="AI796" s="13"/>
      <c r="AJ796" s="13"/>
      <c r="AK796" s="13"/>
      <c r="AL796" s="13"/>
      <c r="AM796" s="13"/>
      <c r="AN796" s="13"/>
      <c r="AO796" s="13"/>
      <c r="AP796" s="13"/>
      <c r="AQ796" s="13"/>
      <c r="AR796" s="13"/>
      <c r="AS796" s="13"/>
      <c r="AT796" s="13"/>
      <c r="AU796" s="13"/>
      <c r="AV796" s="13"/>
      <c r="AW796" s="13"/>
      <c r="AX796" s="13"/>
      <c r="AY796" s="13"/>
      <c r="AZ796" s="13"/>
      <c r="BA796" s="13"/>
      <c r="BB796" s="13"/>
      <c r="BC796" s="13"/>
      <c r="BD796" s="13"/>
      <c r="BE796" s="13"/>
      <c r="BF796" s="13"/>
      <c r="BG796" s="13"/>
      <c r="BH796" s="13"/>
      <c r="BI796" s="13"/>
      <c r="BJ796" s="13"/>
      <c r="BK796" s="13"/>
    </row>
    <row r="797" spans="2:63" s="535" customFormat="1" x14ac:dyDescent="0.25">
      <c r="B797" s="1837"/>
      <c r="C797" s="1006"/>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c r="AQ797" s="13"/>
      <c r="AR797" s="13"/>
      <c r="AS797" s="13"/>
      <c r="AT797" s="13"/>
      <c r="AU797" s="13"/>
      <c r="AV797" s="13"/>
      <c r="AW797" s="13"/>
      <c r="AX797" s="13"/>
      <c r="AY797" s="13"/>
      <c r="AZ797" s="13"/>
      <c r="BA797" s="13"/>
      <c r="BB797" s="13"/>
      <c r="BC797" s="13"/>
      <c r="BD797" s="13"/>
      <c r="BE797" s="13"/>
      <c r="BF797" s="13"/>
      <c r="BG797" s="13"/>
      <c r="BH797" s="13"/>
      <c r="BI797" s="13"/>
      <c r="BJ797" s="13"/>
      <c r="BK797" s="13"/>
    </row>
    <row r="798" spans="2:63" s="535" customFormat="1" x14ac:dyDescent="0.25">
      <c r="B798" s="1837"/>
      <c r="C798" s="1006"/>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c r="AQ798" s="13"/>
      <c r="AR798" s="13"/>
      <c r="AS798" s="13"/>
      <c r="AT798" s="13"/>
      <c r="AU798" s="13"/>
      <c r="AV798" s="13"/>
      <c r="AW798" s="13"/>
      <c r="AX798" s="13"/>
      <c r="AY798" s="13"/>
      <c r="AZ798" s="13"/>
      <c r="BA798" s="13"/>
      <c r="BB798" s="13"/>
      <c r="BC798" s="13"/>
      <c r="BD798" s="13"/>
      <c r="BE798" s="13"/>
      <c r="BF798" s="13"/>
      <c r="BG798" s="13"/>
      <c r="BH798" s="13"/>
      <c r="BI798" s="13"/>
      <c r="BJ798" s="13"/>
      <c r="BK798" s="13"/>
    </row>
    <row r="799" spans="2:63" s="535" customFormat="1" x14ac:dyDescent="0.25">
      <c r="B799" s="1837"/>
      <c r="C799" s="1006"/>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c r="AQ799" s="13"/>
      <c r="AR799" s="13"/>
      <c r="AS799" s="13"/>
      <c r="AT799" s="13"/>
      <c r="AU799" s="13"/>
      <c r="AV799" s="13"/>
      <c r="AW799" s="13"/>
      <c r="AX799" s="13"/>
      <c r="AY799" s="13"/>
      <c r="AZ799" s="13"/>
      <c r="BA799" s="13"/>
      <c r="BB799" s="13"/>
      <c r="BC799" s="13"/>
      <c r="BD799" s="13"/>
      <c r="BE799" s="13"/>
      <c r="BF799" s="13"/>
      <c r="BG799" s="13"/>
      <c r="BH799" s="13"/>
      <c r="BI799" s="13"/>
      <c r="BJ799" s="13"/>
      <c r="BK799" s="13"/>
    </row>
    <row r="800" spans="2:63" s="535" customFormat="1" x14ac:dyDescent="0.25">
      <c r="B800" s="1837"/>
      <c r="C800" s="1006"/>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c r="AQ800" s="13"/>
      <c r="AR800" s="13"/>
      <c r="AS800" s="13"/>
      <c r="AT800" s="13"/>
      <c r="AU800" s="13"/>
      <c r="AV800" s="13"/>
      <c r="AW800" s="13"/>
      <c r="AX800" s="13"/>
      <c r="AY800" s="13"/>
      <c r="AZ800" s="13"/>
      <c r="BA800" s="13"/>
      <c r="BB800" s="13"/>
      <c r="BC800" s="13"/>
      <c r="BD800" s="13"/>
      <c r="BE800" s="13"/>
      <c r="BF800" s="13"/>
      <c r="BG800" s="13"/>
      <c r="BH800" s="13"/>
      <c r="BI800" s="13"/>
      <c r="BJ800" s="13"/>
      <c r="BK800" s="13"/>
    </row>
    <row r="801" spans="2:63" s="535" customFormat="1" x14ac:dyDescent="0.25">
      <c r="B801" s="1837"/>
      <c r="C801" s="1006"/>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c r="AH801" s="13"/>
      <c r="AI801" s="13"/>
      <c r="AJ801" s="13"/>
      <c r="AK801" s="13"/>
      <c r="AL801" s="13"/>
      <c r="AM801" s="13"/>
      <c r="AN801" s="13"/>
      <c r="AO801" s="13"/>
      <c r="AP801" s="13"/>
      <c r="AQ801" s="13"/>
      <c r="AR801" s="13"/>
      <c r="AS801" s="13"/>
      <c r="AT801" s="13"/>
      <c r="AU801" s="13"/>
      <c r="AV801" s="13"/>
      <c r="AW801" s="13"/>
      <c r="AX801" s="13"/>
      <c r="AY801" s="13"/>
      <c r="AZ801" s="13"/>
      <c r="BA801" s="13"/>
      <c r="BB801" s="13"/>
      <c r="BC801" s="13"/>
      <c r="BD801" s="13"/>
      <c r="BE801" s="13"/>
      <c r="BF801" s="13"/>
      <c r="BG801" s="13"/>
      <c r="BH801" s="13"/>
      <c r="BI801" s="13"/>
      <c r="BJ801" s="13"/>
      <c r="BK801" s="13"/>
    </row>
    <row r="802" spans="2:63" s="535" customFormat="1" x14ac:dyDescent="0.25">
      <c r="B802" s="1837"/>
      <c r="C802" s="1006"/>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c r="AH802" s="13"/>
      <c r="AI802" s="13"/>
      <c r="AJ802" s="13"/>
      <c r="AK802" s="13"/>
      <c r="AL802" s="13"/>
      <c r="AM802" s="13"/>
      <c r="AN802" s="13"/>
      <c r="AO802" s="13"/>
      <c r="AP802" s="13"/>
      <c r="AQ802" s="13"/>
      <c r="AR802" s="13"/>
      <c r="AS802" s="13"/>
      <c r="AT802" s="13"/>
      <c r="AU802" s="13"/>
      <c r="AV802" s="13"/>
      <c r="AW802" s="13"/>
      <c r="AX802" s="13"/>
      <c r="AY802" s="13"/>
      <c r="AZ802" s="13"/>
      <c r="BA802" s="13"/>
      <c r="BB802" s="13"/>
      <c r="BC802" s="13"/>
      <c r="BD802" s="13"/>
      <c r="BE802" s="13"/>
      <c r="BF802" s="13"/>
      <c r="BG802" s="13"/>
      <c r="BH802" s="13"/>
      <c r="BI802" s="13"/>
      <c r="BJ802" s="13"/>
      <c r="BK802" s="13"/>
    </row>
    <row r="803" spans="2:63" s="535" customFormat="1" x14ac:dyDescent="0.25">
      <c r="B803" s="1837"/>
      <c r="C803" s="1006"/>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c r="AH803" s="13"/>
      <c r="AI803" s="13"/>
      <c r="AJ803" s="13"/>
      <c r="AK803" s="13"/>
      <c r="AL803" s="13"/>
      <c r="AM803" s="13"/>
      <c r="AN803" s="13"/>
      <c r="AO803" s="13"/>
      <c r="AP803" s="13"/>
      <c r="AQ803" s="13"/>
      <c r="AR803" s="13"/>
      <c r="AS803" s="13"/>
      <c r="AT803" s="13"/>
      <c r="AU803" s="13"/>
      <c r="AV803" s="13"/>
      <c r="AW803" s="13"/>
      <c r="AX803" s="13"/>
      <c r="AY803" s="13"/>
      <c r="AZ803" s="13"/>
      <c r="BA803" s="13"/>
      <c r="BB803" s="13"/>
      <c r="BC803" s="13"/>
      <c r="BD803" s="13"/>
      <c r="BE803" s="13"/>
      <c r="BF803" s="13"/>
      <c r="BG803" s="13"/>
      <c r="BH803" s="13"/>
      <c r="BI803" s="13"/>
      <c r="BJ803" s="13"/>
      <c r="BK803" s="13"/>
    </row>
    <row r="804" spans="2:63" s="535" customFormat="1" x14ac:dyDescent="0.25">
      <c r="B804" s="1837"/>
      <c r="C804" s="1006"/>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row>
    <row r="805" spans="2:63" s="535" customFormat="1" x14ac:dyDescent="0.25">
      <c r="B805" s="1837"/>
      <c r="C805" s="1006"/>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row>
    <row r="806" spans="2:63" s="535" customFormat="1" x14ac:dyDescent="0.25">
      <c r="B806" s="1837"/>
      <c r="C806" s="1006"/>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row>
    <row r="807" spans="2:63" s="535" customFormat="1" x14ac:dyDescent="0.25">
      <c r="B807" s="1837"/>
      <c r="C807" s="1006"/>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row>
    <row r="808" spans="2:63" s="535" customFormat="1" x14ac:dyDescent="0.25">
      <c r="B808" s="1837"/>
      <c r="C808" s="1006"/>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row>
    <row r="809" spans="2:63" s="535" customFormat="1" x14ac:dyDescent="0.25">
      <c r="B809" s="1837"/>
      <c r="C809" s="1006"/>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row>
    <row r="810" spans="2:63" s="535" customFormat="1" x14ac:dyDescent="0.25">
      <c r="B810" s="1837"/>
      <c r="C810" s="1006"/>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row>
    <row r="811" spans="2:63" s="535" customFormat="1" x14ac:dyDescent="0.25">
      <c r="B811" s="1837"/>
      <c r="C811" s="1006"/>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row>
    <row r="812" spans="2:63" s="535" customFormat="1" x14ac:dyDescent="0.25">
      <c r="B812" s="1837"/>
      <c r="C812" s="1006"/>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row>
    <row r="813" spans="2:63" s="535" customFormat="1" x14ac:dyDescent="0.25">
      <c r="B813" s="1837"/>
      <c r="C813" s="1006"/>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row>
    <row r="814" spans="2:63" s="535" customFormat="1" x14ac:dyDescent="0.25">
      <c r="B814" s="1837"/>
      <c r="C814" s="1006"/>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row>
    <row r="815" spans="2:63" s="535" customFormat="1" x14ac:dyDescent="0.25">
      <c r="B815" s="1837"/>
      <c r="C815" s="1006"/>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row>
    <row r="816" spans="2:63" s="535" customFormat="1" x14ac:dyDescent="0.25">
      <c r="B816" s="1837"/>
      <c r="C816" s="1006"/>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row>
    <row r="817" spans="2:63" s="535" customFormat="1" x14ac:dyDescent="0.25">
      <c r="B817" s="1837"/>
      <c r="C817" s="1006"/>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row>
    <row r="818" spans="2:63" s="535" customFormat="1" x14ac:dyDescent="0.25">
      <c r="B818" s="1837"/>
      <c r="C818" s="1006"/>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row>
    <row r="819" spans="2:63" s="535" customFormat="1" x14ac:dyDescent="0.25">
      <c r="B819" s="1837"/>
      <c r="C819" s="1006"/>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row>
    <row r="820" spans="2:63" s="535" customFormat="1" x14ac:dyDescent="0.25">
      <c r="B820" s="1837"/>
      <c r="C820" s="1006"/>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row>
    <row r="821" spans="2:63" s="535" customFormat="1" x14ac:dyDescent="0.25">
      <c r="B821" s="1837"/>
      <c r="C821" s="1006"/>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row>
    <row r="822" spans="2:63" s="535" customFormat="1" x14ac:dyDescent="0.25">
      <c r="B822" s="1837"/>
      <c r="C822" s="1006"/>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row>
    <row r="823" spans="2:63" s="535" customFormat="1" x14ac:dyDescent="0.25">
      <c r="B823" s="1837"/>
      <c r="C823" s="1006"/>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row>
    <row r="824" spans="2:63" s="535" customFormat="1" x14ac:dyDescent="0.25">
      <c r="B824" s="1837"/>
      <c r="C824" s="1006"/>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row>
    <row r="825" spans="2:63" s="535" customFormat="1" x14ac:dyDescent="0.25">
      <c r="B825" s="1837"/>
      <c r="C825" s="1006"/>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row>
    <row r="826" spans="2:63" s="535" customFormat="1" x14ac:dyDescent="0.25">
      <c r="B826" s="1837"/>
      <c r="C826" s="1006"/>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row>
    <row r="827" spans="2:63" s="535" customFormat="1" x14ac:dyDescent="0.25">
      <c r="B827" s="1837"/>
      <c r="C827" s="1006"/>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row>
    <row r="828" spans="2:63" s="535" customFormat="1" x14ac:dyDescent="0.25">
      <c r="B828" s="1837"/>
      <c r="C828" s="1006"/>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row>
    <row r="829" spans="2:63" s="535" customFormat="1" x14ac:dyDescent="0.25">
      <c r="B829" s="1837"/>
      <c r="C829" s="1006"/>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row>
    <row r="830" spans="2:63" s="535" customFormat="1" x14ac:dyDescent="0.25">
      <c r="B830" s="1837"/>
      <c r="C830" s="1006"/>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row>
    <row r="831" spans="2:63" s="535" customFormat="1" x14ac:dyDescent="0.25">
      <c r="B831" s="1837"/>
      <c r="C831" s="1006"/>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row>
    <row r="832" spans="2:63" s="535" customFormat="1" x14ac:dyDescent="0.25">
      <c r="B832" s="1837"/>
      <c r="C832" s="1006"/>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row>
    <row r="833" spans="2:63" s="535" customFormat="1" x14ac:dyDescent="0.25">
      <c r="B833" s="1837"/>
      <c r="C833" s="1006"/>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row>
    <row r="834" spans="2:63" s="535" customFormat="1" x14ac:dyDescent="0.25">
      <c r="B834" s="1837"/>
      <c r="C834" s="1006"/>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row>
    <row r="835" spans="2:63" s="535" customFormat="1" x14ac:dyDescent="0.25">
      <c r="B835" s="1837"/>
      <c r="C835" s="1006"/>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row>
    <row r="836" spans="2:63" s="535" customFormat="1" x14ac:dyDescent="0.25">
      <c r="B836" s="1837"/>
      <c r="C836" s="1006"/>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row>
    <row r="837" spans="2:63" s="535" customFormat="1" x14ac:dyDescent="0.25">
      <c r="B837" s="1837"/>
      <c r="C837" s="1006"/>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row>
    <row r="838" spans="2:63" s="535" customFormat="1" x14ac:dyDescent="0.25">
      <c r="B838" s="1837"/>
      <c r="C838" s="1006"/>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row>
    <row r="839" spans="2:63" s="535" customFormat="1" x14ac:dyDescent="0.25">
      <c r="B839" s="1837"/>
      <c r="C839" s="1006"/>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row>
    <row r="840" spans="2:63" s="535" customFormat="1" x14ac:dyDescent="0.25">
      <c r="B840" s="1837"/>
      <c r="C840" s="1006"/>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row>
    <row r="841" spans="2:63" s="535" customFormat="1" x14ac:dyDescent="0.25">
      <c r="B841" s="1837"/>
      <c r="C841" s="1006"/>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row>
    <row r="842" spans="2:63" s="535" customFormat="1" x14ac:dyDescent="0.25">
      <c r="B842" s="1837"/>
      <c r="C842" s="1006"/>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row>
    <row r="843" spans="2:63" s="535" customFormat="1" x14ac:dyDescent="0.25">
      <c r="B843" s="1837"/>
      <c r="C843" s="1006"/>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row>
    <row r="844" spans="2:63" s="535" customFormat="1" x14ac:dyDescent="0.25">
      <c r="B844" s="1837"/>
      <c r="C844" s="1006"/>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row>
    <row r="845" spans="2:63" s="535" customFormat="1" x14ac:dyDescent="0.25">
      <c r="B845" s="1837"/>
      <c r="C845" s="1006"/>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row>
    <row r="846" spans="2:63" s="535" customFormat="1" x14ac:dyDescent="0.25">
      <c r="B846" s="1837"/>
      <c r="C846" s="1006"/>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row>
    <row r="847" spans="2:63" s="535" customFormat="1" x14ac:dyDescent="0.25">
      <c r="B847" s="1837"/>
      <c r="C847" s="1006"/>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row>
    <row r="848" spans="2:63" s="535" customFormat="1" x14ac:dyDescent="0.25">
      <c r="B848" s="1837"/>
      <c r="C848" s="1006"/>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row>
    <row r="849" spans="2:63" s="535" customFormat="1" x14ac:dyDescent="0.25">
      <c r="B849" s="1837"/>
      <c r="C849" s="1006"/>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row>
    <row r="850" spans="2:63" s="535" customFormat="1" x14ac:dyDescent="0.25">
      <c r="B850" s="1837"/>
      <c r="C850" s="1006"/>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row>
    <row r="851" spans="2:63" s="535" customFormat="1" x14ac:dyDescent="0.25">
      <c r="B851" s="1837"/>
      <c r="C851" s="1006"/>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row>
    <row r="852" spans="2:63" s="535" customFormat="1" x14ac:dyDescent="0.25">
      <c r="B852" s="1837"/>
      <c r="C852" s="1006"/>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row>
    <row r="853" spans="2:63" s="535" customFormat="1" x14ac:dyDescent="0.25">
      <c r="B853" s="1837"/>
      <c r="C853" s="1006"/>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3"/>
      <c r="BH853" s="13"/>
      <c r="BI853" s="13"/>
      <c r="BJ853" s="13"/>
      <c r="BK853" s="13"/>
    </row>
    <row r="854" spans="2:63" s="535" customFormat="1" x14ac:dyDescent="0.25">
      <c r="B854" s="1837"/>
      <c r="C854" s="1006"/>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3"/>
      <c r="BH854" s="13"/>
      <c r="BI854" s="13"/>
      <c r="BJ854" s="13"/>
      <c r="BK854" s="13"/>
    </row>
    <row r="855" spans="2:63" s="535" customFormat="1" x14ac:dyDescent="0.25">
      <c r="B855" s="1837"/>
      <c r="C855" s="1006"/>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c r="BG855" s="13"/>
      <c r="BH855" s="13"/>
      <c r="BI855" s="13"/>
      <c r="BJ855" s="13"/>
      <c r="BK855" s="13"/>
    </row>
    <row r="856" spans="2:63" s="535" customFormat="1" x14ac:dyDescent="0.25">
      <c r="B856" s="1837"/>
      <c r="C856" s="1006"/>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c r="BG856" s="13"/>
      <c r="BH856" s="13"/>
      <c r="BI856" s="13"/>
      <c r="BJ856" s="13"/>
      <c r="BK856" s="13"/>
    </row>
    <row r="857" spans="2:63" s="535" customFormat="1" x14ac:dyDescent="0.25">
      <c r="B857" s="1837"/>
      <c r="C857" s="1006"/>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c r="BG857" s="13"/>
      <c r="BH857" s="13"/>
      <c r="BI857" s="13"/>
      <c r="BJ857" s="13"/>
      <c r="BK857" s="13"/>
    </row>
    <row r="858" spans="2:63" s="535" customFormat="1" x14ac:dyDescent="0.25">
      <c r="B858" s="1837"/>
      <c r="C858" s="1006"/>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c r="BG858" s="13"/>
      <c r="BH858" s="13"/>
      <c r="BI858" s="13"/>
      <c r="BJ858" s="13"/>
      <c r="BK858" s="13"/>
    </row>
    <row r="859" spans="2:63" s="535" customFormat="1" x14ac:dyDescent="0.25">
      <c r="B859" s="1837"/>
      <c r="C859" s="1006"/>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c r="BG859" s="13"/>
      <c r="BH859" s="13"/>
      <c r="BI859" s="13"/>
      <c r="BJ859" s="13"/>
      <c r="BK859" s="13"/>
    </row>
    <row r="860" spans="2:63" s="535" customFormat="1" x14ac:dyDescent="0.25">
      <c r="B860" s="1837"/>
      <c r="C860" s="1006"/>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c r="BG860" s="13"/>
      <c r="BH860" s="13"/>
      <c r="BI860" s="13"/>
      <c r="BJ860" s="13"/>
      <c r="BK860" s="13"/>
    </row>
    <row r="861" spans="2:63" s="535" customFormat="1" x14ac:dyDescent="0.25">
      <c r="B861" s="1837"/>
      <c r="C861" s="1006"/>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c r="AY861" s="13"/>
      <c r="AZ861" s="13"/>
      <c r="BA861" s="13"/>
      <c r="BB861" s="13"/>
      <c r="BC861" s="13"/>
      <c r="BD861" s="13"/>
      <c r="BE861" s="13"/>
      <c r="BF861" s="13"/>
      <c r="BG861" s="13"/>
      <c r="BH861" s="13"/>
      <c r="BI861" s="13"/>
      <c r="BJ861" s="13"/>
      <c r="BK861" s="13"/>
    </row>
    <row r="862" spans="2:63" s="535" customFormat="1" x14ac:dyDescent="0.25">
      <c r="B862" s="1837"/>
      <c r="C862" s="1006"/>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c r="BG862" s="13"/>
      <c r="BH862" s="13"/>
      <c r="BI862" s="13"/>
      <c r="BJ862" s="13"/>
      <c r="BK862" s="13"/>
    </row>
    <row r="863" spans="2:63" s="535" customFormat="1" x14ac:dyDescent="0.25">
      <c r="B863" s="1837"/>
      <c r="C863" s="1006"/>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c r="AY863" s="13"/>
      <c r="AZ863" s="13"/>
      <c r="BA863" s="13"/>
      <c r="BB863" s="13"/>
      <c r="BC863" s="13"/>
      <c r="BD863" s="13"/>
      <c r="BE863" s="13"/>
      <c r="BF863" s="13"/>
      <c r="BG863" s="13"/>
      <c r="BH863" s="13"/>
      <c r="BI863" s="13"/>
      <c r="BJ863" s="13"/>
      <c r="BK863" s="13"/>
    </row>
    <row r="864" spans="2:63" s="535" customFormat="1" x14ac:dyDescent="0.25">
      <c r="B864" s="1837"/>
      <c r="C864" s="1006"/>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c r="BG864" s="13"/>
      <c r="BH864" s="13"/>
      <c r="BI864" s="13"/>
      <c r="BJ864" s="13"/>
      <c r="BK864" s="13"/>
    </row>
    <row r="865" spans="2:63" s="535" customFormat="1" x14ac:dyDescent="0.25">
      <c r="B865" s="1837"/>
      <c r="C865" s="1006"/>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c r="BG865" s="13"/>
      <c r="BH865" s="13"/>
      <c r="BI865" s="13"/>
      <c r="BJ865" s="13"/>
      <c r="BK865" s="13"/>
    </row>
    <row r="866" spans="2:63" s="535" customFormat="1" x14ac:dyDescent="0.25">
      <c r="B866" s="1837"/>
      <c r="C866" s="1006"/>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c r="BG866" s="13"/>
      <c r="BH866" s="13"/>
      <c r="BI866" s="13"/>
      <c r="BJ866" s="13"/>
      <c r="BK866" s="13"/>
    </row>
    <row r="867" spans="2:63" s="535" customFormat="1" x14ac:dyDescent="0.25">
      <c r="B867" s="1837"/>
      <c r="C867" s="1006"/>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c r="BG867" s="13"/>
      <c r="BH867" s="13"/>
      <c r="BI867" s="13"/>
      <c r="BJ867" s="13"/>
      <c r="BK867" s="13"/>
    </row>
    <row r="868" spans="2:63" s="535" customFormat="1" x14ac:dyDescent="0.25">
      <c r="B868" s="1837"/>
      <c r="C868" s="1006"/>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c r="BG868" s="13"/>
      <c r="BH868" s="13"/>
      <c r="BI868" s="13"/>
      <c r="BJ868" s="13"/>
      <c r="BK868" s="13"/>
    </row>
    <row r="869" spans="2:63" s="535" customFormat="1" x14ac:dyDescent="0.25">
      <c r="B869" s="1837"/>
      <c r="C869" s="1006"/>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c r="BG869" s="13"/>
      <c r="BH869" s="13"/>
      <c r="BI869" s="13"/>
      <c r="BJ869" s="13"/>
      <c r="BK869" s="13"/>
    </row>
    <row r="870" spans="2:63" s="535" customFormat="1" x14ac:dyDescent="0.25">
      <c r="B870" s="1837"/>
      <c r="C870" s="1006"/>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c r="BG870" s="13"/>
      <c r="BH870" s="13"/>
      <c r="BI870" s="13"/>
      <c r="BJ870" s="13"/>
      <c r="BK870" s="13"/>
    </row>
    <row r="871" spans="2:63" s="535" customFormat="1" x14ac:dyDescent="0.25">
      <c r="B871" s="1837"/>
      <c r="C871" s="1006"/>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c r="BG871" s="13"/>
      <c r="BH871" s="13"/>
      <c r="BI871" s="13"/>
      <c r="BJ871" s="13"/>
      <c r="BK871" s="13"/>
    </row>
    <row r="872" spans="2:63" s="535" customFormat="1" x14ac:dyDescent="0.25">
      <c r="B872" s="1837"/>
      <c r="C872" s="1006"/>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c r="BG872" s="13"/>
      <c r="BH872" s="13"/>
      <c r="BI872" s="13"/>
      <c r="BJ872" s="13"/>
      <c r="BK872" s="13"/>
    </row>
    <row r="873" spans="2:63" s="535" customFormat="1" x14ac:dyDescent="0.25">
      <c r="B873" s="1837"/>
      <c r="C873" s="1006"/>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c r="BG873" s="13"/>
      <c r="BH873" s="13"/>
      <c r="BI873" s="13"/>
      <c r="BJ873" s="13"/>
      <c r="BK873" s="13"/>
    </row>
    <row r="874" spans="2:63" s="535" customFormat="1" x14ac:dyDescent="0.25">
      <c r="B874" s="1837"/>
      <c r="C874" s="1006"/>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c r="BG874" s="13"/>
      <c r="BH874" s="13"/>
      <c r="BI874" s="13"/>
      <c r="BJ874" s="13"/>
      <c r="BK874" s="13"/>
    </row>
    <row r="875" spans="2:63" s="535" customFormat="1" x14ac:dyDescent="0.25">
      <c r="B875" s="1837"/>
      <c r="C875" s="1006"/>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c r="BG875" s="13"/>
      <c r="BH875" s="13"/>
      <c r="BI875" s="13"/>
      <c r="BJ875" s="13"/>
      <c r="BK875" s="13"/>
    </row>
    <row r="876" spans="2:63" s="535" customFormat="1" x14ac:dyDescent="0.25">
      <c r="B876" s="1837"/>
      <c r="C876" s="1006"/>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c r="BG876" s="13"/>
      <c r="BH876" s="13"/>
      <c r="BI876" s="13"/>
      <c r="BJ876" s="13"/>
      <c r="BK876" s="13"/>
    </row>
    <row r="877" spans="2:63" s="535" customFormat="1" x14ac:dyDescent="0.25">
      <c r="B877" s="1837"/>
      <c r="C877" s="1006"/>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c r="BG877" s="13"/>
      <c r="BH877" s="13"/>
      <c r="BI877" s="13"/>
      <c r="BJ877" s="13"/>
      <c r="BK877" s="13"/>
    </row>
    <row r="878" spans="2:63" s="535" customFormat="1" x14ac:dyDescent="0.25">
      <c r="B878" s="1837"/>
      <c r="C878" s="1006"/>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c r="BG878" s="13"/>
      <c r="BH878" s="13"/>
      <c r="BI878" s="13"/>
      <c r="BJ878" s="13"/>
      <c r="BK878" s="13"/>
    </row>
    <row r="879" spans="2:63" s="535" customFormat="1" x14ac:dyDescent="0.25">
      <c r="B879" s="1837"/>
      <c r="C879" s="1006"/>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c r="BG879" s="13"/>
      <c r="BH879" s="13"/>
      <c r="BI879" s="13"/>
      <c r="BJ879" s="13"/>
      <c r="BK879" s="13"/>
    </row>
    <row r="880" spans="2:63" s="535" customFormat="1" x14ac:dyDescent="0.25">
      <c r="B880" s="1837"/>
      <c r="C880" s="1006"/>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c r="AH880" s="13"/>
      <c r="AI880" s="13"/>
      <c r="AJ880" s="13"/>
      <c r="AK880" s="13"/>
      <c r="AL880" s="13"/>
      <c r="AM880" s="13"/>
      <c r="AN880" s="13"/>
      <c r="AO880" s="13"/>
      <c r="AP880" s="13"/>
      <c r="AQ880" s="13"/>
      <c r="AR880" s="13"/>
      <c r="AS880" s="13"/>
      <c r="AT880" s="13"/>
      <c r="AU880" s="13"/>
      <c r="AV880" s="13"/>
      <c r="AW880" s="13"/>
      <c r="AX880" s="13"/>
      <c r="AY880" s="13"/>
      <c r="AZ880" s="13"/>
      <c r="BA880" s="13"/>
      <c r="BB880" s="13"/>
      <c r="BC880" s="13"/>
      <c r="BD880" s="13"/>
      <c r="BE880" s="13"/>
      <c r="BF880" s="13"/>
      <c r="BG880" s="13"/>
      <c r="BH880" s="13"/>
      <c r="BI880" s="13"/>
      <c r="BJ880" s="13"/>
      <c r="BK880" s="13"/>
    </row>
    <row r="881" spans="2:63" s="535" customFormat="1" x14ac:dyDescent="0.25">
      <c r="B881" s="1837"/>
      <c r="C881" s="1006"/>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c r="AH881" s="13"/>
      <c r="AI881" s="13"/>
      <c r="AJ881" s="13"/>
      <c r="AK881" s="13"/>
      <c r="AL881" s="13"/>
      <c r="AM881" s="13"/>
      <c r="AN881" s="13"/>
      <c r="AO881" s="13"/>
      <c r="AP881" s="13"/>
      <c r="AQ881" s="13"/>
      <c r="AR881" s="13"/>
      <c r="AS881" s="13"/>
      <c r="AT881" s="13"/>
      <c r="AU881" s="13"/>
      <c r="AV881" s="13"/>
      <c r="AW881" s="13"/>
      <c r="AX881" s="13"/>
      <c r="AY881" s="13"/>
      <c r="AZ881" s="13"/>
      <c r="BA881" s="13"/>
      <c r="BB881" s="13"/>
      <c r="BC881" s="13"/>
      <c r="BD881" s="13"/>
      <c r="BE881" s="13"/>
      <c r="BF881" s="13"/>
      <c r="BG881" s="13"/>
      <c r="BH881" s="13"/>
      <c r="BI881" s="13"/>
      <c r="BJ881" s="13"/>
      <c r="BK881" s="13"/>
    </row>
    <row r="882" spans="2:63" s="535" customFormat="1" x14ac:dyDescent="0.25">
      <c r="B882" s="1837"/>
      <c r="C882" s="1006"/>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c r="AH882" s="13"/>
      <c r="AI882" s="13"/>
      <c r="AJ882" s="13"/>
      <c r="AK882" s="13"/>
      <c r="AL882" s="13"/>
      <c r="AM882" s="13"/>
      <c r="AN882" s="13"/>
      <c r="AO882" s="13"/>
      <c r="AP882" s="13"/>
      <c r="AQ882" s="13"/>
      <c r="AR882" s="13"/>
      <c r="AS882" s="13"/>
      <c r="AT882" s="13"/>
      <c r="AU882" s="13"/>
      <c r="AV882" s="13"/>
      <c r="AW882" s="13"/>
      <c r="AX882" s="13"/>
      <c r="AY882" s="13"/>
      <c r="AZ882" s="13"/>
      <c r="BA882" s="13"/>
      <c r="BB882" s="13"/>
      <c r="BC882" s="13"/>
      <c r="BD882" s="13"/>
      <c r="BE882" s="13"/>
      <c r="BF882" s="13"/>
      <c r="BG882" s="13"/>
      <c r="BH882" s="13"/>
      <c r="BI882" s="13"/>
      <c r="BJ882" s="13"/>
      <c r="BK882" s="13"/>
    </row>
    <row r="883" spans="2:63" s="535" customFormat="1" x14ac:dyDescent="0.25">
      <c r="B883" s="1837"/>
      <c r="C883" s="1006"/>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c r="AH883" s="13"/>
      <c r="AI883" s="13"/>
      <c r="AJ883" s="13"/>
      <c r="AK883" s="13"/>
      <c r="AL883" s="13"/>
      <c r="AM883" s="13"/>
      <c r="AN883" s="13"/>
      <c r="AO883" s="13"/>
      <c r="AP883" s="13"/>
      <c r="AQ883" s="13"/>
      <c r="AR883" s="13"/>
      <c r="AS883" s="13"/>
      <c r="AT883" s="13"/>
      <c r="AU883" s="13"/>
      <c r="AV883" s="13"/>
      <c r="AW883" s="13"/>
      <c r="AX883" s="13"/>
      <c r="AY883" s="13"/>
      <c r="AZ883" s="13"/>
      <c r="BA883" s="13"/>
      <c r="BB883" s="13"/>
      <c r="BC883" s="13"/>
      <c r="BD883" s="13"/>
      <c r="BE883" s="13"/>
      <c r="BF883" s="13"/>
      <c r="BG883" s="13"/>
      <c r="BH883" s="13"/>
      <c r="BI883" s="13"/>
      <c r="BJ883" s="13"/>
      <c r="BK883" s="13"/>
    </row>
    <row r="884" spans="2:63" s="535" customFormat="1" x14ac:dyDescent="0.25">
      <c r="B884" s="1837"/>
      <c r="C884" s="1006"/>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c r="AH884" s="13"/>
      <c r="AI884" s="13"/>
      <c r="AJ884" s="13"/>
      <c r="AK884" s="13"/>
      <c r="AL884" s="13"/>
      <c r="AM884" s="13"/>
      <c r="AN884" s="13"/>
      <c r="AO884" s="13"/>
      <c r="AP884" s="13"/>
      <c r="AQ884" s="13"/>
      <c r="AR884" s="13"/>
      <c r="AS884" s="13"/>
      <c r="AT884" s="13"/>
      <c r="AU884" s="13"/>
      <c r="AV884" s="13"/>
      <c r="AW884" s="13"/>
      <c r="AX884" s="13"/>
      <c r="AY884" s="13"/>
      <c r="AZ884" s="13"/>
      <c r="BA884" s="13"/>
      <c r="BB884" s="13"/>
      <c r="BC884" s="13"/>
      <c r="BD884" s="13"/>
      <c r="BE884" s="13"/>
      <c r="BF884" s="13"/>
      <c r="BG884" s="13"/>
      <c r="BH884" s="13"/>
      <c r="BI884" s="13"/>
      <c r="BJ884" s="13"/>
      <c r="BK884" s="13"/>
    </row>
    <row r="885" spans="2:63" s="535" customFormat="1" x14ac:dyDescent="0.25">
      <c r="B885" s="1837"/>
      <c r="C885" s="1006"/>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c r="AH885" s="13"/>
      <c r="AI885" s="13"/>
      <c r="AJ885" s="13"/>
      <c r="AK885" s="13"/>
      <c r="AL885" s="13"/>
      <c r="AM885" s="13"/>
      <c r="AN885" s="13"/>
      <c r="AO885" s="13"/>
      <c r="AP885" s="13"/>
      <c r="AQ885" s="13"/>
      <c r="AR885" s="13"/>
      <c r="AS885" s="13"/>
      <c r="AT885" s="13"/>
      <c r="AU885" s="13"/>
      <c r="AV885" s="13"/>
      <c r="AW885" s="13"/>
      <c r="AX885" s="13"/>
      <c r="AY885" s="13"/>
      <c r="AZ885" s="13"/>
      <c r="BA885" s="13"/>
      <c r="BB885" s="13"/>
      <c r="BC885" s="13"/>
      <c r="BD885" s="13"/>
      <c r="BE885" s="13"/>
      <c r="BF885" s="13"/>
      <c r="BG885" s="13"/>
      <c r="BH885" s="13"/>
      <c r="BI885" s="13"/>
      <c r="BJ885" s="13"/>
      <c r="BK885" s="13"/>
    </row>
    <row r="886" spans="2:63" s="535" customFormat="1" x14ac:dyDescent="0.25">
      <c r="B886" s="1837"/>
      <c r="C886" s="1006"/>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c r="AH886" s="13"/>
      <c r="AI886" s="13"/>
      <c r="AJ886" s="13"/>
      <c r="AK886" s="13"/>
      <c r="AL886" s="13"/>
      <c r="AM886" s="13"/>
      <c r="AN886" s="13"/>
      <c r="AO886" s="13"/>
      <c r="AP886" s="13"/>
      <c r="AQ886" s="13"/>
      <c r="AR886" s="13"/>
      <c r="AS886" s="13"/>
      <c r="AT886" s="13"/>
      <c r="AU886" s="13"/>
      <c r="AV886" s="13"/>
      <c r="AW886" s="13"/>
      <c r="AX886" s="13"/>
      <c r="AY886" s="13"/>
      <c r="AZ886" s="13"/>
      <c r="BA886" s="13"/>
      <c r="BB886" s="13"/>
      <c r="BC886" s="13"/>
      <c r="BD886" s="13"/>
      <c r="BE886" s="13"/>
      <c r="BF886" s="13"/>
      <c r="BG886" s="13"/>
      <c r="BH886" s="13"/>
      <c r="BI886" s="13"/>
      <c r="BJ886" s="13"/>
      <c r="BK886" s="13"/>
    </row>
    <row r="887" spans="2:63" s="535" customFormat="1" x14ac:dyDescent="0.25">
      <c r="B887" s="1837"/>
      <c r="C887" s="1006"/>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c r="AH887" s="13"/>
      <c r="AI887" s="13"/>
      <c r="AJ887" s="13"/>
      <c r="AK887" s="13"/>
      <c r="AL887" s="13"/>
      <c r="AM887" s="13"/>
      <c r="AN887" s="13"/>
      <c r="AO887" s="13"/>
      <c r="AP887" s="13"/>
      <c r="AQ887" s="13"/>
      <c r="AR887" s="13"/>
      <c r="AS887" s="13"/>
      <c r="AT887" s="13"/>
      <c r="AU887" s="13"/>
      <c r="AV887" s="13"/>
      <c r="AW887" s="13"/>
      <c r="AX887" s="13"/>
      <c r="AY887" s="13"/>
      <c r="AZ887" s="13"/>
      <c r="BA887" s="13"/>
      <c r="BB887" s="13"/>
      <c r="BC887" s="13"/>
      <c r="BD887" s="13"/>
      <c r="BE887" s="13"/>
      <c r="BF887" s="13"/>
      <c r="BG887" s="13"/>
      <c r="BH887" s="13"/>
      <c r="BI887" s="13"/>
      <c r="BJ887" s="13"/>
      <c r="BK887" s="13"/>
    </row>
    <row r="888" spans="2:63" s="535" customFormat="1" x14ac:dyDescent="0.25">
      <c r="B888" s="1837"/>
      <c r="C888" s="1006"/>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c r="AH888" s="13"/>
      <c r="AI888" s="13"/>
      <c r="AJ888" s="13"/>
      <c r="AK888" s="13"/>
      <c r="AL888" s="13"/>
      <c r="AM888" s="13"/>
      <c r="AN888" s="13"/>
      <c r="AO888" s="13"/>
      <c r="AP888" s="13"/>
      <c r="AQ888" s="13"/>
      <c r="AR888" s="13"/>
      <c r="AS888" s="13"/>
      <c r="AT888" s="13"/>
      <c r="AU888" s="13"/>
      <c r="AV888" s="13"/>
      <c r="AW888" s="13"/>
      <c r="AX888" s="13"/>
      <c r="AY888" s="13"/>
      <c r="AZ888" s="13"/>
      <c r="BA888" s="13"/>
      <c r="BB888" s="13"/>
      <c r="BC888" s="13"/>
      <c r="BD888" s="13"/>
      <c r="BE888" s="13"/>
      <c r="BF888" s="13"/>
      <c r="BG888" s="13"/>
      <c r="BH888" s="13"/>
      <c r="BI888" s="13"/>
      <c r="BJ888" s="13"/>
      <c r="BK888" s="13"/>
    </row>
    <row r="889" spans="2:63" s="535" customFormat="1" x14ac:dyDescent="0.25">
      <c r="B889" s="1837"/>
      <c r="C889" s="1006"/>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c r="AH889" s="13"/>
      <c r="AI889" s="13"/>
      <c r="AJ889" s="13"/>
      <c r="AK889" s="13"/>
      <c r="AL889" s="13"/>
      <c r="AM889" s="13"/>
      <c r="AN889" s="13"/>
      <c r="AO889" s="13"/>
      <c r="AP889" s="13"/>
      <c r="AQ889" s="13"/>
      <c r="AR889" s="13"/>
      <c r="AS889" s="13"/>
      <c r="AT889" s="13"/>
      <c r="AU889" s="13"/>
      <c r="AV889" s="13"/>
      <c r="AW889" s="13"/>
      <c r="AX889" s="13"/>
      <c r="AY889" s="13"/>
      <c r="AZ889" s="13"/>
      <c r="BA889" s="13"/>
      <c r="BB889" s="13"/>
      <c r="BC889" s="13"/>
      <c r="BD889" s="13"/>
      <c r="BE889" s="13"/>
      <c r="BF889" s="13"/>
      <c r="BG889" s="13"/>
      <c r="BH889" s="13"/>
      <c r="BI889" s="13"/>
      <c r="BJ889" s="13"/>
      <c r="BK889" s="13"/>
    </row>
    <row r="890" spans="2:63" s="535" customFormat="1" x14ac:dyDescent="0.25">
      <c r="B890" s="1837"/>
      <c r="C890" s="1006"/>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c r="AH890" s="13"/>
      <c r="AI890" s="13"/>
      <c r="AJ890" s="13"/>
      <c r="AK890" s="13"/>
      <c r="AL890" s="13"/>
      <c r="AM890" s="13"/>
      <c r="AN890" s="13"/>
      <c r="AO890" s="13"/>
      <c r="AP890" s="13"/>
      <c r="AQ890" s="13"/>
      <c r="AR890" s="13"/>
      <c r="AS890" s="13"/>
      <c r="AT890" s="13"/>
      <c r="AU890" s="13"/>
      <c r="AV890" s="13"/>
      <c r="AW890" s="13"/>
      <c r="AX890" s="13"/>
      <c r="AY890" s="13"/>
      <c r="AZ890" s="13"/>
      <c r="BA890" s="13"/>
      <c r="BB890" s="13"/>
      <c r="BC890" s="13"/>
      <c r="BD890" s="13"/>
      <c r="BE890" s="13"/>
      <c r="BF890" s="13"/>
      <c r="BG890" s="13"/>
      <c r="BH890" s="13"/>
      <c r="BI890" s="13"/>
      <c r="BJ890" s="13"/>
      <c r="BK890" s="13"/>
    </row>
    <row r="891" spans="2:63" s="535" customFormat="1" x14ac:dyDescent="0.25">
      <c r="B891" s="1837"/>
      <c r="C891" s="1006"/>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c r="AQ891" s="13"/>
      <c r="AR891" s="13"/>
      <c r="AS891" s="13"/>
      <c r="AT891" s="13"/>
      <c r="AU891" s="13"/>
      <c r="AV891" s="13"/>
      <c r="AW891" s="13"/>
      <c r="AX891" s="13"/>
      <c r="AY891" s="13"/>
      <c r="AZ891" s="13"/>
      <c r="BA891" s="13"/>
      <c r="BB891" s="13"/>
      <c r="BC891" s="13"/>
      <c r="BD891" s="13"/>
      <c r="BE891" s="13"/>
      <c r="BF891" s="13"/>
      <c r="BG891" s="13"/>
      <c r="BH891" s="13"/>
      <c r="BI891" s="13"/>
      <c r="BJ891" s="13"/>
      <c r="BK891" s="13"/>
    </row>
    <row r="892" spans="2:63" s="535" customFormat="1" x14ac:dyDescent="0.25">
      <c r="B892" s="1837"/>
      <c r="C892" s="1006"/>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c r="AQ892" s="13"/>
      <c r="AR892" s="13"/>
      <c r="AS892" s="13"/>
      <c r="AT892" s="13"/>
      <c r="AU892" s="13"/>
      <c r="AV892" s="13"/>
      <c r="AW892" s="13"/>
      <c r="AX892" s="13"/>
      <c r="AY892" s="13"/>
      <c r="AZ892" s="13"/>
      <c r="BA892" s="13"/>
      <c r="BB892" s="13"/>
      <c r="BC892" s="13"/>
      <c r="BD892" s="13"/>
      <c r="BE892" s="13"/>
      <c r="BF892" s="13"/>
      <c r="BG892" s="13"/>
      <c r="BH892" s="13"/>
      <c r="BI892" s="13"/>
      <c r="BJ892" s="13"/>
      <c r="BK892" s="13"/>
    </row>
    <row r="893" spans="2:63" s="535" customFormat="1" x14ac:dyDescent="0.25">
      <c r="B893" s="1837"/>
      <c r="C893" s="1006"/>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c r="AQ893" s="13"/>
      <c r="AR893" s="13"/>
      <c r="AS893" s="13"/>
      <c r="AT893" s="13"/>
      <c r="AU893" s="13"/>
      <c r="AV893" s="13"/>
      <c r="AW893" s="13"/>
      <c r="AX893" s="13"/>
      <c r="AY893" s="13"/>
      <c r="AZ893" s="13"/>
      <c r="BA893" s="13"/>
      <c r="BB893" s="13"/>
      <c r="BC893" s="13"/>
      <c r="BD893" s="13"/>
      <c r="BE893" s="13"/>
      <c r="BF893" s="13"/>
      <c r="BG893" s="13"/>
      <c r="BH893" s="13"/>
      <c r="BI893" s="13"/>
      <c r="BJ893" s="13"/>
      <c r="BK893" s="13"/>
    </row>
    <row r="894" spans="2:63" s="535" customFormat="1" x14ac:dyDescent="0.25">
      <c r="B894" s="1837"/>
      <c r="C894" s="1006"/>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c r="AQ894" s="13"/>
      <c r="AR894" s="13"/>
      <c r="AS894" s="13"/>
      <c r="AT894" s="13"/>
      <c r="AU894" s="13"/>
      <c r="AV894" s="13"/>
      <c r="AW894" s="13"/>
      <c r="AX894" s="13"/>
      <c r="AY894" s="13"/>
      <c r="AZ894" s="13"/>
      <c r="BA894" s="13"/>
      <c r="BB894" s="13"/>
      <c r="BC894" s="13"/>
      <c r="BD894" s="13"/>
      <c r="BE894" s="13"/>
      <c r="BF894" s="13"/>
      <c r="BG894" s="13"/>
      <c r="BH894" s="13"/>
      <c r="BI894" s="13"/>
      <c r="BJ894" s="13"/>
      <c r="BK894" s="13"/>
    </row>
    <row r="895" spans="2:63" s="535" customFormat="1" x14ac:dyDescent="0.25">
      <c r="B895" s="1837"/>
      <c r="C895" s="1006"/>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c r="AH895" s="13"/>
      <c r="AI895" s="13"/>
      <c r="AJ895" s="13"/>
      <c r="AK895" s="13"/>
      <c r="AL895" s="13"/>
      <c r="AM895" s="13"/>
      <c r="AN895" s="13"/>
      <c r="AO895" s="13"/>
      <c r="AP895" s="13"/>
      <c r="AQ895" s="13"/>
      <c r="AR895" s="13"/>
      <c r="AS895" s="13"/>
      <c r="AT895" s="13"/>
      <c r="AU895" s="13"/>
      <c r="AV895" s="13"/>
      <c r="AW895" s="13"/>
      <c r="AX895" s="13"/>
      <c r="AY895" s="13"/>
      <c r="AZ895" s="13"/>
      <c r="BA895" s="13"/>
      <c r="BB895" s="13"/>
      <c r="BC895" s="13"/>
      <c r="BD895" s="13"/>
      <c r="BE895" s="13"/>
      <c r="BF895" s="13"/>
      <c r="BG895" s="13"/>
      <c r="BH895" s="13"/>
      <c r="BI895" s="13"/>
      <c r="BJ895" s="13"/>
      <c r="BK895" s="13"/>
    </row>
    <row r="896" spans="2:63" s="535" customFormat="1" x14ac:dyDescent="0.25">
      <c r="B896" s="1837"/>
      <c r="C896" s="1006"/>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c r="AH896" s="13"/>
      <c r="AI896" s="13"/>
      <c r="AJ896" s="13"/>
      <c r="AK896" s="13"/>
      <c r="AL896" s="13"/>
      <c r="AM896" s="13"/>
      <c r="AN896" s="13"/>
      <c r="AO896" s="13"/>
      <c r="AP896" s="13"/>
      <c r="AQ896" s="13"/>
      <c r="AR896" s="13"/>
      <c r="AS896" s="13"/>
      <c r="AT896" s="13"/>
      <c r="AU896" s="13"/>
      <c r="AV896" s="13"/>
      <c r="AW896" s="13"/>
      <c r="AX896" s="13"/>
      <c r="AY896" s="13"/>
      <c r="AZ896" s="13"/>
      <c r="BA896" s="13"/>
      <c r="BB896" s="13"/>
      <c r="BC896" s="13"/>
      <c r="BD896" s="13"/>
      <c r="BE896" s="13"/>
      <c r="BF896" s="13"/>
      <c r="BG896" s="13"/>
      <c r="BH896" s="13"/>
      <c r="BI896" s="13"/>
      <c r="BJ896" s="13"/>
      <c r="BK896" s="13"/>
    </row>
    <row r="897" spans="2:63" s="535" customFormat="1" x14ac:dyDescent="0.25">
      <c r="B897" s="1837"/>
      <c r="C897" s="1006"/>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c r="AH897" s="13"/>
      <c r="AI897" s="13"/>
      <c r="AJ897" s="13"/>
      <c r="AK897" s="13"/>
      <c r="AL897" s="13"/>
      <c r="AM897" s="13"/>
      <c r="AN897" s="13"/>
      <c r="AO897" s="13"/>
      <c r="AP897" s="13"/>
      <c r="AQ897" s="13"/>
      <c r="AR897" s="13"/>
      <c r="AS897" s="13"/>
      <c r="AT897" s="13"/>
      <c r="AU897" s="13"/>
      <c r="AV897" s="13"/>
      <c r="AW897" s="13"/>
      <c r="AX897" s="13"/>
      <c r="AY897" s="13"/>
      <c r="AZ897" s="13"/>
      <c r="BA897" s="13"/>
      <c r="BB897" s="13"/>
      <c r="BC897" s="13"/>
      <c r="BD897" s="13"/>
      <c r="BE897" s="13"/>
      <c r="BF897" s="13"/>
      <c r="BG897" s="13"/>
      <c r="BH897" s="13"/>
      <c r="BI897" s="13"/>
      <c r="BJ897" s="13"/>
      <c r="BK897" s="13"/>
    </row>
    <row r="898" spans="2:63" s="535" customFormat="1" x14ac:dyDescent="0.25">
      <c r="B898" s="1837"/>
      <c r="C898" s="1006"/>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c r="AH898" s="13"/>
      <c r="AI898" s="13"/>
      <c r="AJ898" s="13"/>
      <c r="AK898" s="13"/>
      <c r="AL898" s="13"/>
      <c r="AM898" s="13"/>
      <c r="AN898" s="13"/>
      <c r="AO898" s="13"/>
      <c r="AP898" s="13"/>
      <c r="AQ898" s="13"/>
      <c r="AR898" s="13"/>
      <c r="AS898" s="13"/>
      <c r="AT898" s="13"/>
      <c r="AU898" s="13"/>
      <c r="AV898" s="13"/>
      <c r="AW898" s="13"/>
      <c r="AX898" s="13"/>
      <c r="AY898" s="13"/>
      <c r="AZ898" s="13"/>
      <c r="BA898" s="13"/>
      <c r="BB898" s="13"/>
      <c r="BC898" s="13"/>
      <c r="BD898" s="13"/>
      <c r="BE898" s="13"/>
      <c r="BF898" s="13"/>
      <c r="BG898" s="13"/>
      <c r="BH898" s="13"/>
      <c r="BI898" s="13"/>
      <c r="BJ898" s="13"/>
      <c r="BK898" s="13"/>
    </row>
    <row r="899" spans="2:63" s="535" customFormat="1" x14ac:dyDescent="0.25">
      <c r="B899" s="1837"/>
      <c r="C899" s="1006"/>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c r="AH899" s="13"/>
      <c r="AI899" s="13"/>
      <c r="AJ899" s="13"/>
      <c r="AK899" s="13"/>
      <c r="AL899" s="13"/>
      <c r="AM899" s="13"/>
      <c r="AN899" s="13"/>
      <c r="AO899" s="13"/>
      <c r="AP899" s="13"/>
      <c r="AQ899" s="13"/>
      <c r="AR899" s="13"/>
      <c r="AS899" s="13"/>
      <c r="AT899" s="13"/>
      <c r="AU899" s="13"/>
      <c r="AV899" s="13"/>
      <c r="AW899" s="13"/>
      <c r="AX899" s="13"/>
      <c r="AY899" s="13"/>
      <c r="AZ899" s="13"/>
      <c r="BA899" s="13"/>
      <c r="BB899" s="13"/>
      <c r="BC899" s="13"/>
      <c r="BD899" s="13"/>
      <c r="BE899" s="13"/>
      <c r="BF899" s="13"/>
      <c r="BG899" s="13"/>
      <c r="BH899" s="13"/>
      <c r="BI899" s="13"/>
      <c r="BJ899" s="13"/>
      <c r="BK899" s="13"/>
    </row>
    <row r="900" spans="2:63" s="535" customFormat="1" x14ac:dyDescent="0.25">
      <c r="B900" s="1837"/>
      <c r="C900" s="1006"/>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c r="AH900" s="13"/>
      <c r="AI900" s="13"/>
      <c r="AJ900" s="13"/>
      <c r="AK900" s="13"/>
      <c r="AL900" s="13"/>
      <c r="AM900" s="13"/>
      <c r="AN900" s="13"/>
      <c r="AO900" s="13"/>
      <c r="AP900" s="13"/>
      <c r="AQ900" s="13"/>
      <c r="AR900" s="13"/>
      <c r="AS900" s="13"/>
      <c r="AT900" s="13"/>
      <c r="AU900" s="13"/>
      <c r="AV900" s="13"/>
      <c r="AW900" s="13"/>
      <c r="AX900" s="13"/>
      <c r="AY900" s="13"/>
      <c r="AZ900" s="13"/>
      <c r="BA900" s="13"/>
      <c r="BB900" s="13"/>
      <c r="BC900" s="13"/>
      <c r="BD900" s="13"/>
      <c r="BE900" s="13"/>
      <c r="BF900" s="13"/>
      <c r="BG900" s="13"/>
      <c r="BH900" s="13"/>
      <c r="BI900" s="13"/>
      <c r="BJ900" s="13"/>
      <c r="BK900" s="13"/>
    </row>
    <row r="901" spans="2:63" s="535" customFormat="1" x14ac:dyDescent="0.25">
      <c r="B901" s="1837"/>
      <c r="C901" s="1006"/>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c r="AH901" s="13"/>
      <c r="AI901" s="13"/>
      <c r="AJ901" s="13"/>
      <c r="AK901" s="13"/>
      <c r="AL901" s="13"/>
      <c r="AM901" s="13"/>
      <c r="AN901" s="13"/>
      <c r="AO901" s="13"/>
      <c r="AP901" s="13"/>
      <c r="AQ901" s="13"/>
      <c r="AR901" s="13"/>
      <c r="AS901" s="13"/>
      <c r="AT901" s="13"/>
      <c r="AU901" s="13"/>
      <c r="AV901" s="13"/>
      <c r="AW901" s="13"/>
      <c r="AX901" s="13"/>
      <c r="AY901" s="13"/>
      <c r="AZ901" s="13"/>
      <c r="BA901" s="13"/>
      <c r="BB901" s="13"/>
      <c r="BC901" s="13"/>
      <c r="BD901" s="13"/>
      <c r="BE901" s="13"/>
      <c r="BF901" s="13"/>
      <c r="BG901" s="13"/>
      <c r="BH901" s="13"/>
      <c r="BI901" s="13"/>
      <c r="BJ901" s="13"/>
      <c r="BK901" s="13"/>
    </row>
    <row r="902" spans="2:63" s="535" customFormat="1" x14ac:dyDescent="0.25">
      <c r="B902" s="1837"/>
      <c r="C902" s="1006"/>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c r="AH902" s="13"/>
      <c r="AI902" s="13"/>
      <c r="AJ902" s="13"/>
      <c r="AK902" s="13"/>
      <c r="AL902" s="13"/>
      <c r="AM902" s="13"/>
      <c r="AN902" s="13"/>
      <c r="AO902" s="13"/>
      <c r="AP902" s="13"/>
      <c r="AQ902" s="13"/>
      <c r="AR902" s="13"/>
      <c r="AS902" s="13"/>
      <c r="AT902" s="13"/>
      <c r="AU902" s="13"/>
      <c r="AV902" s="13"/>
      <c r="AW902" s="13"/>
      <c r="AX902" s="13"/>
      <c r="AY902" s="13"/>
      <c r="AZ902" s="13"/>
      <c r="BA902" s="13"/>
      <c r="BB902" s="13"/>
      <c r="BC902" s="13"/>
      <c r="BD902" s="13"/>
      <c r="BE902" s="13"/>
      <c r="BF902" s="13"/>
      <c r="BG902" s="13"/>
      <c r="BH902" s="13"/>
      <c r="BI902" s="13"/>
      <c r="BJ902" s="13"/>
      <c r="BK902" s="13"/>
    </row>
    <row r="903" spans="2:63" s="535" customFormat="1" x14ac:dyDescent="0.25">
      <c r="B903" s="1837"/>
      <c r="C903" s="1006"/>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c r="AH903" s="13"/>
      <c r="AI903" s="13"/>
      <c r="AJ903" s="13"/>
      <c r="AK903" s="13"/>
      <c r="AL903" s="13"/>
      <c r="AM903" s="13"/>
      <c r="AN903" s="13"/>
      <c r="AO903" s="13"/>
      <c r="AP903" s="13"/>
      <c r="AQ903" s="13"/>
      <c r="AR903" s="13"/>
      <c r="AS903" s="13"/>
      <c r="AT903" s="13"/>
      <c r="AU903" s="13"/>
      <c r="AV903" s="13"/>
      <c r="AW903" s="13"/>
      <c r="AX903" s="13"/>
      <c r="AY903" s="13"/>
      <c r="AZ903" s="13"/>
      <c r="BA903" s="13"/>
      <c r="BB903" s="13"/>
      <c r="BC903" s="13"/>
      <c r="BD903" s="13"/>
      <c r="BE903" s="13"/>
      <c r="BF903" s="13"/>
      <c r="BG903" s="13"/>
      <c r="BH903" s="13"/>
      <c r="BI903" s="13"/>
      <c r="BJ903" s="13"/>
      <c r="BK903" s="13"/>
    </row>
    <row r="904" spans="2:63" s="535" customFormat="1" x14ac:dyDescent="0.25">
      <c r="B904" s="1837"/>
      <c r="C904" s="1006"/>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row>
    <row r="905" spans="2:63" s="535" customFormat="1" x14ac:dyDescent="0.25">
      <c r="B905" s="1837"/>
      <c r="C905" s="1006"/>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row>
    <row r="906" spans="2:63" s="535" customFormat="1" x14ac:dyDescent="0.25">
      <c r="B906" s="1837"/>
      <c r="C906" s="1006"/>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row>
    <row r="907" spans="2:63" s="535" customFormat="1" x14ac:dyDescent="0.25">
      <c r="B907" s="1837"/>
      <c r="C907" s="1006"/>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row>
    <row r="908" spans="2:63" s="535" customFormat="1" x14ac:dyDescent="0.25">
      <c r="B908" s="1837"/>
      <c r="C908" s="1006"/>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c r="AH908" s="13"/>
      <c r="AI908" s="13"/>
      <c r="AJ908" s="13"/>
      <c r="AK908" s="13"/>
      <c r="AL908" s="13"/>
      <c r="AM908" s="13"/>
      <c r="AN908" s="13"/>
      <c r="AO908" s="13"/>
      <c r="AP908" s="13"/>
      <c r="AQ908" s="13"/>
      <c r="AR908" s="13"/>
      <c r="AS908" s="13"/>
      <c r="AT908" s="13"/>
      <c r="AU908" s="13"/>
      <c r="AV908" s="13"/>
      <c r="AW908" s="13"/>
      <c r="AX908" s="13"/>
      <c r="AY908" s="13"/>
      <c r="AZ908" s="13"/>
      <c r="BA908" s="13"/>
      <c r="BB908" s="13"/>
      <c r="BC908" s="13"/>
      <c r="BD908" s="13"/>
      <c r="BE908" s="13"/>
      <c r="BF908" s="13"/>
      <c r="BG908" s="13"/>
      <c r="BH908" s="13"/>
      <c r="BI908" s="13"/>
      <c r="BJ908" s="13"/>
      <c r="BK908" s="13"/>
    </row>
    <row r="909" spans="2:63" s="535" customFormat="1" x14ac:dyDescent="0.25">
      <c r="B909" s="1837"/>
      <c r="C909" s="1006"/>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c r="AH909" s="13"/>
      <c r="AI909" s="13"/>
      <c r="AJ909" s="13"/>
      <c r="AK909" s="13"/>
      <c r="AL909" s="13"/>
      <c r="AM909" s="13"/>
      <c r="AN909" s="13"/>
      <c r="AO909" s="13"/>
      <c r="AP909" s="13"/>
      <c r="AQ909" s="13"/>
      <c r="AR909" s="13"/>
      <c r="AS909" s="13"/>
      <c r="AT909" s="13"/>
      <c r="AU909" s="13"/>
      <c r="AV909" s="13"/>
      <c r="AW909" s="13"/>
      <c r="AX909" s="13"/>
      <c r="AY909" s="13"/>
      <c r="AZ909" s="13"/>
      <c r="BA909" s="13"/>
      <c r="BB909" s="13"/>
      <c r="BC909" s="13"/>
      <c r="BD909" s="13"/>
      <c r="BE909" s="13"/>
      <c r="BF909" s="13"/>
      <c r="BG909" s="13"/>
      <c r="BH909" s="13"/>
      <c r="BI909" s="13"/>
      <c r="BJ909" s="13"/>
      <c r="BK909" s="13"/>
    </row>
    <row r="910" spans="2:63" s="535" customFormat="1" x14ac:dyDescent="0.25">
      <c r="B910" s="1837"/>
      <c r="C910" s="1006"/>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c r="AH910" s="13"/>
      <c r="AI910" s="13"/>
      <c r="AJ910" s="13"/>
      <c r="AK910" s="13"/>
      <c r="AL910" s="13"/>
      <c r="AM910" s="13"/>
      <c r="AN910" s="13"/>
      <c r="AO910" s="13"/>
      <c r="AP910" s="13"/>
      <c r="AQ910" s="13"/>
      <c r="AR910" s="13"/>
      <c r="AS910" s="13"/>
      <c r="AT910" s="13"/>
      <c r="AU910" s="13"/>
      <c r="AV910" s="13"/>
      <c r="AW910" s="13"/>
      <c r="AX910" s="13"/>
      <c r="AY910" s="13"/>
      <c r="AZ910" s="13"/>
      <c r="BA910" s="13"/>
      <c r="BB910" s="13"/>
      <c r="BC910" s="13"/>
      <c r="BD910" s="13"/>
      <c r="BE910" s="13"/>
      <c r="BF910" s="13"/>
      <c r="BG910" s="13"/>
      <c r="BH910" s="13"/>
      <c r="BI910" s="13"/>
      <c r="BJ910" s="13"/>
      <c r="BK910" s="13"/>
    </row>
    <row r="911" spans="2:63" s="535" customFormat="1" x14ac:dyDescent="0.25">
      <c r="B911" s="1837"/>
      <c r="C911" s="1006"/>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c r="AH911" s="13"/>
      <c r="AI911" s="13"/>
      <c r="AJ911" s="13"/>
      <c r="AK911" s="13"/>
      <c r="AL911" s="13"/>
      <c r="AM911" s="13"/>
      <c r="AN911" s="13"/>
      <c r="AO911" s="13"/>
      <c r="AP911" s="13"/>
      <c r="AQ911" s="13"/>
      <c r="AR911" s="13"/>
      <c r="AS911" s="13"/>
      <c r="AT911" s="13"/>
      <c r="AU911" s="13"/>
      <c r="AV911" s="13"/>
      <c r="AW911" s="13"/>
      <c r="AX911" s="13"/>
      <c r="AY911" s="13"/>
      <c r="AZ911" s="13"/>
      <c r="BA911" s="13"/>
      <c r="BB911" s="13"/>
      <c r="BC911" s="13"/>
      <c r="BD911" s="13"/>
      <c r="BE911" s="13"/>
      <c r="BF911" s="13"/>
      <c r="BG911" s="13"/>
      <c r="BH911" s="13"/>
      <c r="BI911" s="13"/>
      <c r="BJ911" s="13"/>
      <c r="BK911" s="13"/>
    </row>
    <row r="912" spans="2:63" s="535" customFormat="1" x14ac:dyDescent="0.25">
      <c r="B912" s="1837"/>
      <c r="C912" s="1006"/>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c r="BG912" s="13"/>
      <c r="BH912" s="13"/>
      <c r="BI912" s="13"/>
      <c r="BJ912" s="13"/>
      <c r="BK912" s="13"/>
    </row>
    <row r="913" spans="2:63" s="535" customFormat="1" x14ac:dyDescent="0.25">
      <c r="B913" s="1837"/>
      <c r="C913" s="1006"/>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c r="BG913" s="13"/>
      <c r="BH913" s="13"/>
      <c r="BI913" s="13"/>
      <c r="BJ913" s="13"/>
      <c r="BK913" s="13"/>
    </row>
    <row r="914" spans="2:63" s="535" customFormat="1" x14ac:dyDescent="0.25">
      <c r="B914" s="1837"/>
      <c r="C914" s="1006"/>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c r="BG914" s="13"/>
      <c r="BH914" s="13"/>
      <c r="BI914" s="13"/>
      <c r="BJ914" s="13"/>
      <c r="BK914" s="13"/>
    </row>
    <row r="915" spans="2:63" s="535" customFormat="1" x14ac:dyDescent="0.25">
      <c r="B915" s="1837"/>
      <c r="C915" s="1006"/>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c r="BG915" s="13"/>
      <c r="BH915" s="13"/>
      <c r="BI915" s="13"/>
      <c r="BJ915" s="13"/>
      <c r="BK915" s="13"/>
    </row>
    <row r="916" spans="2:63" s="535" customFormat="1" x14ac:dyDescent="0.25">
      <c r="B916" s="1837"/>
      <c r="C916" s="1006"/>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c r="AH916" s="13"/>
      <c r="AI916" s="13"/>
      <c r="AJ916" s="13"/>
      <c r="AK916" s="13"/>
      <c r="AL916" s="13"/>
      <c r="AM916" s="13"/>
      <c r="AN916" s="13"/>
      <c r="AO916" s="13"/>
      <c r="AP916" s="13"/>
      <c r="AQ916" s="13"/>
      <c r="AR916" s="13"/>
      <c r="AS916" s="13"/>
      <c r="AT916" s="13"/>
      <c r="AU916" s="13"/>
      <c r="AV916" s="13"/>
      <c r="AW916" s="13"/>
      <c r="AX916" s="13"/>
      <c r="AY916" s="13"/>
      <c r="AZ916" s="13"/>
      <c r="BA916" s="13"/>
      <c r="BB916" s="13"/>
      <c r="BC916" s="13"/>
      <c r="BD916" s="13"/>
      <c r="BE916" s="13"/>
      <c r="BF916" s="13"/>
      <c r="BG916" s="13"/>
      <c r="BH916" s="13"/>
      <c r="BI916" s="13"/>
      <c r="BJ916" s="13"/>
      <c r="BK916" s="13"/>
    </row>
    <row r="917" spans="2:63" s="535" customFormat="1" x14ac:dyDescent="0.25">
      <c r="B917" s="1837"/>
      <c r="C917" s="1006"/>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c r="AH917" s="13"/>
      <c r="AI917" s="13"/>
      <c r="AJ917" s="13"/>
      <c r="AK917" s="13"/>
      <c r="AL917" s="13"/>
      <c r="AM917" s="13"/>
      <c r="AN917" s="13"/>
      <c r="AO917" s="13"/>
      <c r="AP917" s="13"/>
      <c r="AQ917" s="13"/>
      <c r="AR917" s="13"/>
      <c r="AS917" s="13"/>
      <c r="AT917" s="13"/>
      <c r="AU917" s="13"/>
      <c r="AV917" s="13"/>
      <c r="AW917" s="13"/>
      <c r="AX917" s="13"/>
      <c r="AY917" s="13"/>
      <c r="AZ917" s="13"/>
      <c r="BA917" s="13"/>
      <c r="BB917" s="13"/>
      <c r="BC917" s="13"/>
      <c r="BD917" s="13"/>
      <c r="BE917" s="13"/>
      <c r="BF917" s="13"/>
      <c r="BG917" s="13"/>
      <c r="BH917" s="13"/>
      <c r="BI917" s="13"/>
      <c r="BJ917" s="13"/>
      <c r="BK917" s="13"/>
    </row>
  </sheetData>
  <sheetProtection algorithmName="SHA-512" hashValue="0tmZ3RHslNIhGoyAlIB1S8NSKod84ybBR6XWEMBUwAcTIiuK5JzwA96WmiajheS5hxwO60z1IakVHMB2dN/1CQ==" saltValue="+AsM3JZqTUFBNq0WLoNk+w==" spinCount="100000" sheet="1" objects="1" formatCells="0" formatRows="0"/>
  <mergeCells count="21">
    <mergeCell ref="A78:D78"/>
    <mergeCell ref="A79:D79"/>
    <mergeCell ref="A94:D94"/>
    <mergeCell ref="A95:D95"/>
    <mergeCell ref="A1:R2"/>
    <mergeCell ref="A110:R121"/>
    <mergeCell ref="A4:C4"/>
    <mergeCell ref="A5:C5"/>
    <mergeCell ref="A87:B87"/>
    <mergeCell ref="A105:B105"/>
    <mergeCell ref="A89:B89"/>
    <mergeCell ref="A90:B90"/>
    <mergeCell ref="A88:B88"/>
    <mergeCell ref="A21:C21"/>
    <mergeCell ref="A20:C20"/>
    <mergeCell ref="A35:C35"/>
    <mergeCell ref="A36:C36"/>
    <mergeCell ref="A50:C50"/>
    <mergeCell ref="A51:C51"/>
    <mergeCell ref="A63:C63"/>
    <mergeCell ref="A64:C64"/>
  </mergeCells>
  <pageMargins left="0.7" right="0.7" top="0.75" bottom="0.75" header="0.3" footer="0.3"/>
  <pageSetup paperSize="0" orientation="portrait" horizontalDpi="0" verticalDpi="0" copies="0"/>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4B9D9C"/>
  </sheetPr>
  <dimension ref="B1:Q84"/>
  <sheetViews>
    <sheetView topLeftCell="A28" zoomScaleNormal="100" workbookViewId="0">
      <selection activeCell="B37" sqref="B37:Q83"/>
    </sheetView>
  </sheetViews>
  <sheetFormatPr baseColWidth="10" defaultColWidth="11.5703125" defaultRowHeight="15" x14ac:dyDescent="0.25"/>
  <cols>
    <col min="1" max="1" width="2" style="535" customWidth="1"/>
    <col min="2" max="16384" width="11.5703125" style="535"/>
  </cols>
  <sheetData>
    <row r="1" spans="2:17" ht="6.6" customHeight="1" x14ac:dyDescent="0.25"/>
    <row r="2" spans="2:17" ht="14.45" customHeight="1" x14ac:dyDescent="0.25">
      <c r="B2" s="1909" t="s">
        <v>648</v>
      </c>
      <c r="C2" s="1909"/>
      <c r="D2" s="1909"/>
      <c r="E2" s="1909"/>
      <c r="F2" s="1909"/>
      <c r="G2" s="1909"/>
      <c r="H2" s="1909"/>
      <c r="I2" s="1909"/>
      <c r="J2" s="1909"/>
      <c r="K2" s="1909"/>
      <c r="L2" s="1909"/>
      <c r="M2" s="1909"/>
      <c r="N2" s="1909"/>
      <c r="O2" s="1909"/>
      <c r="P2" s="1909"/>
      <c r="Q2" s="1909"/>
    </row>
    <row r="3" spans="2:17" ht="14.45" customHeight="1" x14ac:dyDescent="0.25">
      <c r="B3" s="1909"/>
      <c r="C3" s="1909"/>
      <c r="D3" s="1909"/>
      <c r="E3" s="1909"/>
      <c r="F3" s="1909"/>
      <c r="G3" s="1909"/>
      <c r="H3" s="1909"/>
      <c r="I3" s="1909"/>
      <c r="J3" s="1909"/>
      <c r="K3" s="1909"/>
      <c r="L3" s="1909"/>
      <c r="M3" s="1909"/>
      <c r="N3" s="1909"/>
      <c r="O3" s="1909"/>
      <c r="P3" s="1909"/>
      <c r="Q3" s="1909"/>
    </row>
    <row r="4" spans="2:17" ht="14.45" customHeight="1" x14ac:dyDescent="0.25">
      <c r="B4" s="1909"/>
      <c r="C4" s="1909"/>
      <c r="D4" s="1909"/>
      <c r="E4" s="1909"/>
      <c r="F4" s="1909"/>
      <c r="G4" s="1909"/>
      <c r="H4" s="1909"/>
      <c r="I4" s="1909"/>
      <c r="J4" s="1909"/>
      <c r="K4" s="1909"/>
      <c r="L4" s="1909"/>
      <c r="M4" s="1909"/>
      <c r="N4" s="1909"/>
      <c r="O4" s="1909"/>
      <c r="P4" s="1909"/>
      <c r="Q4" s="1909"/>
    </row>
    <row r="5" spans="2:17" ht="5.45" customHeight="1" thickBot="1" x14ac:dyDescent="0.3"/>
    <row r="6" spans="2:17" ht="15" customHeight="1" thickTop="1" x14ac:dyDescent="0.25">
      <c r="B6" s="1910" t="s">
        <v>2110</v>
      </c>
      <c r="C6" s="1911"/>
      <c r="D6" s="1911"/>
      <c r="E6" s="1911"/>
      <c r="F6" s="1911"/>
      <c r="G6" s="1911"/>
      <c r="H6" s="1911"/>
      <c r="I6" s="1911"/>
      <c r="J6" s="1911"/>
      <c r="K6" s="1911"/>
      <c r="L6" s="1911"/>
      <c r="M6" s="1911"/>
      <c r="N6" s="1911"/>
      <c r="O6" s="1911"/>
      <c r="P6" s="1911"/>
      <c r="Q6" s="1912"/>
    </row>
    <row r="7" spans="2:17" x14ac:dyDescent="0.25">
      <c r="B7" s="1913"/>
      <c r="C7" s="1914"/>
      <c r="D7" s="1914"/>
      <c r="E7" s="1914"/>
      <c r="F7" s="1914"/>
      <c r="G7" s="1914"/>
      <c r="H7" s="1914"/>
      <c r="I7" s="1914"/>
      <c r="J7" s="1914"/>
      <c r="K7" s="1914"/>
      <c r="L7" s="1914"/>
      <c r="M7" s="1914"/>
      <c r="N7" s="1914"/>
      <c r="O7" s="1914"/>
      <c r="P7" s="1914"/>
      <c r="Q7" s="1915"/>
    </row>
    <row r="8" spans="2:17" x14ac:dyDescent="0.25">
      <c r="B8" s="1913"/>
      <c r="C8" s="1914"/>
      <c r="D8" s="1914"/>
      <c r="E8" s="1914"/>
      <c r="F8" s="1914"/>
      <c r="G8" s="1914"/>
      <c r="H8" s="1914"/>
      <c r="I8" s="1914"/>
      <c r="J8" s="1914"/>
      <c r="K8" s="1914"/>
      <c r="L8" s="1914"/>
      <c r="M8" s="1914"/>
      <c r="N8" s="1914"/>
      <c r="O8" s="1914"/>
      <c r="P8" s="1914"/>
      <c r="Q8" s="1915"/>
    </row>
    <row r="9" spans="2:17" x14ac:dyDescent="0.25">
      <c r="B9" s="1913"/>
      <c r="C9" s="1914"/>
      <c r="D9" s="1914"/>
      <c r="E9" s="1914"/>
      <c r="F9" s="1914"/>
      <c r="G9" s="1914"/>
      <c r="H9" s="1914"/>
      <c r="I9" s="1914"/>
      <c r="J9" s="1914"/>
      <c r="K9" s="1914"/>
      <c r="L9" s="1914"/>
      <c r="M9" s="1914"/>
      <c r="N9" s="1914"/>
      <c r="O9" s="1914"/>
      <c r="P9" s="1914"/>
      <c r="Q9" s="1915"/>
    </row>
    <row r="10" spans="2:17" x14ac:dyDescent="0.25">
      <c r="B10" s="1913"/>
      <c r="C10" s="1914"/>
      <c r="D10" s="1914"/>
      <c r="E10" s="1914"/>
      <c r="F10" s="1914"/>
      <c r="G10" s="1914"/>
      <c r="H10" s="1914"/>
      <c r="I10" s="1914"/>
      <c r="J10" s="1914"/>
      <c r="K10" s="1914"/>
      <c r="L10" s="1914"/>
      <c r="M10" s="1914"/>
      <c r="N10" s="1914"/>
      <c r="O10" s="1914"/>
      <c r="P10" s="1914"/>
      <c r="Q10" s="1915"/>
    </row>
    <row r="11" spans="2:17" x14ac:dyDescent="0.25">
      <c r="B11" s="1913"/>
      <c r="C11" s="1914"/>
      <c r="D11" s="1914"/>
      <c r="E11" s="1914"/>
      <c r="F11" s="1914"/>
      <c r="G11" s="1914"/>
      <c r="H11" s="1914"/>
      <c r="I11" s="1914"/>
      <c r="J11" s="1914"/>
      <c r="K11" s="1914"/>
      <c r="L11" s="1914"/>
      <c r="M11" s="1914"/>
      <c r="N11" s="1914"/>
      <c r="O11" s="1914"/>
      <c r="P11" s="1914"/>
      <c r="Q11" s="1915"/>
    </row>
    <row r="12" spans="2:17" x14ac:dyDescent="0.25">
      <c r="B12" s="1913"/>
      <c r="C12" s="1914"/>
      <c r="D12" s="1914"/>
      <c r="E12" s="1914"/>
      <c r="F12" s="1914"/>
      <c r="G12" s="1914"/>
      <c r="H12" s="1914"/>
      <c r="I12" s="1914"/>
      <c r="J12" s="1914"/>
      <c r="K12" s="1914"/>
      <c r="L12" s="1914"/>
      <c r="M12" s="1914"/>
      <c r="N12" s="1914"/>
      <c r="O12" s="1914"/>
      <c r="P12" s="1914"/>
      <c r="Q12" s="1915"/>
    </row>
    <row r="13" spans="2:17" x14ac:dyDescent="0.25">
      <c r="B13" s="1913"/>
      <c r="C13" s="1914"/>
      <c r="D13" s="1914"/>
      <c r="E13" s="1914"/>
      <c r="F13" s="1914"/>
      <c r="G13" s="1914"/>
      <c r="H13" s="1914"/>
      <c r="I13" s="1914"/>
      <c r="J13" s="1914"/>
      <c r="K13" s="1914"/>
      <c r="L13" s="1914"/>
      <c r="M13" s="1914"/>
      <c r="N13" s="1914"/>
      <c r="O13" s="1914"/>
      <c r="P13" s="1914"/>
      <c r="Q13" s="1915"/>
    </row>
    <row r="14" spans="2:17" x14ac:dyDescent="0.25">
      <c r="B14" s="1913"/>
      <c r="C14" s="1914"/>
      <c r="D14" s="1914"/>
      <c r="E14" s="1914"/>
      <c r="F14" s="1914"/>
      <c r="G14" s="1914"/>
      <c r="H14" s="1914"/>
      <c r="I14" s="1914"/>
      <c r="J14" s="1914"/>
      <c r="K14" s="1914"/>
      <c r="L14" s="1914"/>
      <c r="M14" s="1914"/>
      <c r="N14" s="1914"/>
      <c r="O14" s="1914"/>
      <c r="P14" s="1914"/>
      <c r="Q14" s="1915"/>
    </row>
    <row r="15" spans="2:17" x14ac:dyDescent="0.25">
      <c r="B15" s="1913"/>
      <c r="C15" s="1914"/>
      <c r="D15" s="1914"/>
      <c r="E15" s="1914"/>
      <c r="F15" s="1914"/>
      <c r="G15" s="1914"/>
      <c r="H15" s="1914"/>
      <c r="I15" s="1914"/>
      <c r="J15" s="1914"/>
      <c r="K15" s="1914"/>
      <c r="L15" s="1914"/>
      <c r="M15" s="1914"/>
      <c r="N15" s="1914"/>
      <c r="O15" s="1914"/>
      <c r="P15" s="1914"/>
      <c r="Q15" s="1915"/>
    </row>
    <row r="16" spans="2:17" x14ac:dyDescent="0.25">
      <c r="B16" s="1913"/>
      <c r="C16" s="1914"/>
      <c r="D16" s="1914"/>
      <c r="E16" s="1914"/>
      <c r="F16" s="1914"/>
      <c r="G16" s="1914"/>
      <c r="H16" s="1914"/>
      <c r="I16" s="1914"/>
      <c r="J16" s="1914"/>
      <c r="K16" s="1914"/>
      <c r="L16" s="1914"/>
      <c r="M16" s="1914"/>
      <c r="N16" s="1914"/>
      <c r="O16" s="1914"/>
      <c r="P16" s="1914"/>
      <c r="Q16" s="1915"/>
    </row>
    <row r="17" spans="2:17" x14ac:dyDescent="0.25">
      <c r="B17" s="1913"/>
      <c r="C17" s="1914"/>
      <c r="D17" s="1914"/>
      <c r="E17" s="1914"/>
      <c r="F17" s="1914"/>
      <c r="G17" s="1914"/>
      <c r="H17" s="1914"/>
      <c r="I17" s="1914"/>
      <c r="J17" s="1914"/>
      <c r="K17" s="1914"/>
      <c r="L17" s="1914"/>
      <c r="M17" s="1914"/>
      <c r="N17" s="1914"/>
      <c r="O17" s="1914"/>
      <c r="P17" s="1914"/>
      <c r="Q17" s="1915"/>
    </row>
    <row r="18" spans="2:17" x14ac:dyDescent="0.25">
      <c r="B18" s="1913"/>
      <c r="C18" s="1914"/>
      <c r="D18" s="1914"/>
      <c r="E18" s="1914"/>
      <c r="F18" s="1914"/>
      <c r="G18" s="1914"/>
      <c r="H18" s="1914"/>
      <c r="I18" s="1914"/>
      <c r="J18" s="1914"/>
      <c r="K18" s="1914"/>
      <c r="L18" s="1914"/>
      <c r="M18" s="1914"/>
      <c r="N18" s="1914"/>
      <c r="O18" s="1914"/>
      <c r="P18" s="1914"/>
      <c r="Q18" s="1915"/>
    </row>
    <row r="19" spans="2:17" x14ac:dyDescent="0.25">
      <c r="B19" s="1916" t="s">
        <v>2109</v>
      </c>
      <c r="C19" s="1917"/>
      <c r="D19" s="1917"/>
      <c r="E19" s="1917"/>
      <c r="F19" s="1917"/>
      <c r="G19" s="1917"/>
      <c r="H19" s="1917"/>
      <c r="I19" s="1917"/>
      <c r="J19" s="1917"/>
      <c r="K19" s="1917"/>
      <c r="L19" s="1917"/>
      <c r="M19" s="1917"/>
      <c r="N19" s="1917"/>
      <c r="O19" s="1917"/>
      <c r="P19" s="1917"/>
      <c r="Q19" s="1918"/>
    </row>
    <row r="20" spans="2:17" x14ac:dyDescent="0.25">
      <c r="B20" s="1916"/>
      <c r="C20" s="1917"/>
      <c r="D20" s="1917"/>
      <c r="E20" s="1917"/>
      <c r="F20" s="1917"/>
      <c r="G20" s="1917"/>
      <c r="H20" s="1917"/>
      <c r="I20" s="1917"/>
      <c r="J20" s="1917"/>
      <c r="K20" s="1917"/>
      <c r="L20" s="1917"/>
      <c r="M20" s="1917"/>
      <c r="N20" s="1917"/>
      <c r="O20" s="1917"/>
      <c r="P20" s="1917"/>
      <c r="Q20" s="1918"/>
    </row>
    <row r="21" spans="2:17" x14ac:dyDescent="0.25">
      <c r="B21" s="1916"/>
      <c r="C21" s="1917"/>
      <c r="D21" s="1917"/>
      <c r="E21" s="1917"/>
      <c r="F21" s="1917"/>
      <c r="G21" s="1917"/>
      <c r="H21" s="1917"/>
      <c r="I21" s="1917"/>
      <c r="J21" s="1917"/>
      <c r="K21" s="1917"/>
      <c r="L21" s="1917"/>
      <c r="M21" s="1917"/>
      <c r="N21" s="1917"/>
      <c r="O21" s="1917"/>
      <c r="P21" s="1917"/>
      <c r="Q21" s="1918"/>
    </row>
    <row r="22" spans="2:17" ht="14.45" customHeight="1" x14ac:dyDescent="0.25">
      <c r="B22" s="1919" t="s">
        <v>2108</v>
      </c>
      <c r="C22" s="1920"/>
      <c r="D22" s="1920"/>
      <c r="E22" s="1920"/>
      <c r="F22" s="1920"/>
      <c r="G22" s="1920"/>
      <c r="H22" s="1920"/>
      <c r="I22" s="1920"/>
      <c r="J22" s="1920"/>
      <c r="K22" s="1920"/>
      <c r="L22" s="1920"/>
      <c r="M22" s="1920"/>
      <c r="N22" s="1920"/>
      <c r="O22" s="1920"/>
      <c r="P22" s="1920"/>
      <c r="Q22" s="1921"/>
    </row>
    <row r="23" spans="2:17" x14ac:dyDescent="0.25">
      <c r="B23" s="1919"/>
      <c r="C23" s="1920"/>
      <c r="D23" s="1920"/>
      <c r="E23" s="1920"/>
      <c r="F23" s="1920"/>
      <c r="G23" s="1920"/>
      <c r="H23" s="1920"/>
      <c r="I23" s="1920"/>
      <c r="J23" s="1920"/>
      <c r="K23" s="1920"/>
      <c r="L23" s="1920"/>
      <c r="M23" s="1920"/>
      <c r="N23" s="1920"/>
      <c r="O23" s="1920"/>
      <c r="P23" s="1920"/>
      <c r="Q23" s="1921"/>
    </row>
    <row r="24" spans="2:17" x14ac:dyDescent="0.25">
      <c r="B24" s="1919"/>
      <c r="C24" s="1920"/>
      <c r="D24" s="1920"/>
      <c r="E24" s="1920"/>
      <c r="F24" s="1920"/>
      <c r="G24" s="1920"/>
      <c r="H24" s="1920"/>
      <c r="I24" s="1920"/>
      <c r="J24" s="1920"/>
      <c r="K24" s="1920"/>
      <c r="L24" s="1920"/>
      <c r="M24" s="1920"/>
      <c r="N24" s="1920"/>
      <c r="O24" s="1920"/>
      <c r="P24" s="1920"/>
      <c r="Q24" s="1921"/>
    </row>
    <row r="25" spans="2:17" x14ac:dyDescent="0.25">
      <c r="B25" s="1919"/>
      <c r="C25" s="1920"/>
      <c r="D25" s="1920"/>
      <c r="E25" s="1920"/>
      <c r="F25" s="1920"/>
      <c r="G25" s="1920"/>
      <c r="H25" s="1920"/>
      <c r="I25" s="1920"/>
      <c r="J25" s="1920"/>
      <c r="K25" s="1920"/>
      <c r="L25" s="1920"/>
      <c r="M25" s="1920"/>
      <c r="N25" s="1920"/>
      <c r="O25" s="1920"/>
      <c r="P25" s="1920"/>
      <c r="Q25" s="1921"/>
    </row>
    <row r="26" spans="2:17" x14ac:dyDescent="0.25">
      <c r="B26" s="1919"/>
      <c r="C26" s="1920"/>
      <c r="D26" s="1920"/>
      <c r="E26" s="1920"/>
      <c r="F26" s="1920"/>
      <c r="G26" s="1920"/>
      <c r="H26" s="1920"/>
      <c r="I26" s="1920"/>
      <c r="J26" s="1920"/>
      <c r="K26" s="1920"/>
      <c r="L26" s="1920"/>
      <c r="M26" s="1920"/>
      <c r="N26" s="1920"/>
      <c r="O26" s="1920"/>
      <c r="P26" s="1920"/>
      <c r="Q26" s="1921"/>
    </row>
    <row r="27" spans="2:17" x14ac:dyDescent="0.25">
      <c r="B27" s="1919"/>
      <c r="C27" s="1920"/>
      <c r="D27" s="1920"/>
      <c r="E27" s="1920"/>
      <c r="F27" s="1920"/>
      <c r="G27" s="1920"/>
      <c r="H27" s="1920"/>
      <c r="I27" s="1920"/>
      <c r="J27" s="1920"/>
      <c r="K27" s="1920"/>
      <c r="L27" s="1920"/>
      <c r="M27" s="1920"/>
      <c r="N27" s="1920"/>
      <c r="O27" s="1920"/>
      <c r="P27" s="1920"/>
      <c r="Q27" s="1921"/>
    </row>
    <row r="28" spans="2:17" x14ac:dyDescent="0.25">
      <c r="B28" s="1919"/>
      <c r="C28" s="1920"/>
      <c r="D28" s="1920"/>
      <c r="E28" s="1920"/>
      <c r="F28" s="1920"/>
      <c r="G28" s="1920"/>
      <c r="H28" s="1920"/>
      <c r="I28" s="1920"/>
      <c r="J28" s="1920"/>
      <c r="K28" s="1920"/>
      <c r="L28" s="1920"/>
      <c r="M28" s="1920"/>
      <c r="N28" s="1920"/>
      <c r="O28" s="1920"/>
      <c r="P28" s="1920"/>
      <c r="Q28" s="1921"/>
    </row>
    <row r="29" spans="2:17" x14ac:dyDescent="0.25">
      <c r="B29" s="1919"/>
      <c r="C29" s="1920"/>
      <c r="D29" s="1920"/>
      <c r="E29" s="1920"/>
      <c r="F29" s="1920"/>
      <c r="G29" s="1920"/>
      <c r="H29" s="1920"/>
      <c r="I29" s="1920"/>
      <c r="J29" s="1920"/>
      <c r="K29" s="1920"/>
      <c r="L29" s="1920"/>
      <c r="M29" s="1920"/>
      <c r="N29" s="1920"/>
      <c r="O29" s="1920"/>
      <c r="P29" s="1920"/>
      <c r="Q29" s="1921"/>
    </row>
    <row r="30" spans="2:17" x14ac:dyDescent="0.25">
      <c r="B30" s="1922" t="s">
        <v>2107</v>
      </c>
      <c r="C30" s="1923"/>
      <c r="D30" s="1923"/>
      <c r="E30" s="1923"/>
      <c r="F30" s="1923"/>
      <c r="G30" s="1923"/>
      <c r="H30" s="1923"/>
      <c r="I30" s="1923"/>
      <c r="J30" s="1923"/>
      <c r="K30" s="1923"/>
      <c r="L30" s="1923"/>
      <c r="M30" s="1923"/>
      <c r="N30" s="1923"/>
      <c r="O30" s="1923"/>
      <c r="P30" s="1923"/>
      <c r="Q30" s="1924"/>
    </row>
    <row r="31" spans="2:17" x14ac:dyDescent="0.25">
      <c r="B31" s="1922"/>
      <c r="C31" s="1923"/>
      <c r="D31" s="1923"/>
      <c r="E31" s="1923"/>
      <c r="F31" s="1923"/>
      <c r="G31" s="1923"/>
      <c r="H31" s="1923"/>
      <c r="I31" s="1923"/>
      <c r="J31" s="1923"/>
      <c r="K31" s="1923"/>
      <c r="L31" s="1923"/>
      <c r="M31" s="1923"/>
      <c r="N31" s="1923"/>
      <c r="O31" s="1923"/>
      <c r="P31" s="1923"/>
      <c r="Q31" s="1924"/>
    </row>
    <row r="32" spans="2:17" x14ac:dyDescent="0.25">
      <c r="B32" s="1919" t="s">
        <v>2106</v>
      </c>
      <c r="C32" s="1920"/>
      <c r="D32" s="1920"/>
      <c r="E32" s="1920"/>
      <c r="F32" s="1920"/>
      <c r="G32" s="1920"/>
      <c r="H32" s="1920"/>
      <c r="I32" s="1920"/>
      <c r="J32" s="1920"/>
      <c r="K32" s="1920"/>
      <c r="L32" s="1920"/>
      <c r="M32" s="1920"/>
      <c r="N32" s="1920"/>
      <c r="O32" s="1920"/>
      <c r="P32" s="1920"/>
      <c r="Q32" s="1921"/>
    </row>
    <row r="33" spans="2:17" x14ac:dyDescent="0.25">
      <c r="B33" s="1919"/>
      <c r="C33" s="1920"/>
      <c r="D33" s="1920"/>
      <c r="E33" s="1920"/>
      <c r="F33" s="1920"/>
      <c r="G33" s="1920"/>
      <c r="H33" s="1920"/>
      <c r="I33" s="1920"/>
      <c r="J33" s="1920"/>
      <c r="K33" s="1920"/>
      <c r="L33" s="1920"/>
      <c r="M33" s="1920"/>
      <c r="N33" s="1920"/>
      <c r="O33" s="1920"/>
      <c r="P33" s="1920"/>
      <c r="Q33" s="1921"/>
    </row>
    <row r="34" spans="2:17" x14ac:dyDescent="0.25">
      <c r="B34" s="1919"/>
      <c r="C34" s="1920"/>
      <c r="D34" s="1920"/>
      <c r="E34" s="1920"/>
      <c r="F34" s="1920"/>
      <c r="G34" s="1920"/>
      <c r="H34" s="1920"/>
      <c r="I34" s="1920"/>
      <c r="J34" s="1920"/>
      <c r="K34" s="1920"/>
      <c r="L34" s="1920"/>
      <c r="M34" s="1920"/>
      <c r="N34" s="1920"/>
      <c r="O34" s="1920"/>
      <c r="P34" s="1920"/>
      <c r="Q34" s="1921"/>
    </row>
    <row r="35" spans="2:17" x14ac:dyDescent="0.25">
      <c r="B35" s="1919"/>
      <c r="C35" s="1920"/>
      <c r="D35" s="1920"/>
      <c r="E35" s="1920"/>
      <c r="F35" s="1920"/>
      <c r="G35" s="1920"/>
      <c r="H35" s="1920"/>
      <c r="I35" s="1920"/>
      <c r="J35" s="1920"/>
      <c r="K35" s="1920"/>
      <c r="L35" s="1920"/>
      <c r="M35" s="1920"/>
      <c r="N35" s="1920"/>
      <c r="O35" s="1920"/>
      <c r="P35" s="1920"/>
      <c r="Q35" s="1921"/>
    </row>
    <row r="36" spans="2:17" ht="29.45" customHeight="1" x14ac:dyDescent="0.25">
      <c r="B36" s="1899" t="s">
        <v>2105</v>
      </c>
      <c r="C36" s="1900"/>
      <c r="D36" s="1900"/>
      <c r="E36" s="1900"/>
      <c r="F36" s="1900"/>
      <c r="G36" s="1900"/>
      <c r="H36" s="1900"/>
      <c r="I36" s="1900"/>
      <c r="J36" s="1900"/>
      <c r="K36" s="1900"/>
      <c r="L36" s="1900"/>
      <c r="M36" s="1900"/>
      <c r="N36" s="1900"/>
      <c r="O36" s="1900"/>
      <c r="P36" s="1900"/>
      <c r="Q36" s="1901"/>
    </row>
    <row r="37" spans="2:17" x14ac:dyDescent="0.25">
      <c r="B37" s="1902" t="s">
        <v>2104</v>
      </c>
      <c r="C37" s="1903"/>
      <c r="D37" s="1903"/>
      <c r="E37" s="1903"/>
      <c r="F37" s="1903"/>
      <c r="G37" s="1903"/>
      <c r="H37" s="1903"/>
      <c r="I37" s="1903"/>
      <c r="J37" s="1903"/>
      <c r="K37" s="1903"/>
      <c r="L37" s="1903"/>
      <c r="M37" s="1903"/>
      <c r="N37" s="1903"/>
      <c r="O37" s="1903"/>
      <c r="P37" s="1903"/>
      <c r="Q37" s="1904"/>
    </row>
    <row r="38" spans="2:17" x14ac:dyDescent="0.25">
      <c r="B38" s="1905"/>
      <c r="C38" s="1903"/>
      <c r="D38" s="1903"/>
      <c r="E38" s="1903"/>
      <c r="F38" s="1903"/>
      <c r="G38" s="1903"/>
      <c r="H38" s="1903"/>
      <c r="I38" s="1903"/>
      <c r="J38" s="1903"/>
      <c r="K38" s="1903"/>
      <c r="L38" s="1903"/>
      <c r="M38" s="1903"/>
      <c r="N38" s="1903"/>
      <c r="O38" s="1903"/>
      <c r="P38" s="1903"/>
      <c r="Q38" s="1904"/>
    </row>
    <row r="39" spans="2:17" x14ac:dyDescent="0.25">
      <c r="B39" s="1905"/>
      <c r="C39" s="1903"/>
      <c r="D39" s="1903"/>
      <c r="E39" s="1903"/>
      <c r="F39" s="1903"/>
      <c r="G39" s="1903"/>
      <c r="H39" s="1903"/>
      <c r="I39" s="1903"/>
      <c r="J39" s="1903"/>
      <c r="K39" s="1903"/>
      <c r="L39" s="1903"/>
      <c r="M39" s="1903"/>
      <c r="N39" s="1903"/>
      <c r="O39" s="1903"/>
      <c r="P39" s="1903"/>
      <c r="Q39" s="1904"/>
    </row>
    <row r="40" spans="2:17" x14ac:dyDescent="0.25">
      <c r="B40" s="1905"/>
      <c r="C40" s="1903"/>
      <c r="D40" s="1903"/>
      <c r="E40" s="1903"/>
      <c r="F40" s="1903"/>
      <c r="G40" s="1903"/>
      <c r="H40" s="1903"/>
      <c r="I40" s="1903"/>
      <c r="J40" s="1903"/>
      <c r="K40" s="1903"/>
      <c r="L40" s="1903"/>
      <c r="M40" s="1903"/>
      <c r="N40" s="1903"/>
      <c r="O40" s="1903"/>
      <c r="P40" s="1903"/>
      <c r="Q40" s="1904"/>
    </row>
    <row r="41" spans="2:17" x14ac:dyDescent="0.25">
      <c r="B41" s="1905"/>
      <c r="C41" s="1903"/>
      <c r="D41" s="1903"/>
      <c r="E41" s="1903"/>
      <c r="F41" s="1903"/>
      <c r="G41" s="1903"/>
      <c r="H41" s="1903"/>
      <c r="I41" s="1903"/>
      <c r="J41" s="1903"/>
      <c r="K41" s="1903"/>
      <c r="L41" s="1903"/>
      <c r="M41" s="1903"/>
      <c r="N41" s="1903"/>
      <c r="O41" s="1903"/>
      <c r="P41" s="1903"/>
      <c r="Q41" s="1904"/>
    </row>
    <row r="42" spans="2:17" x14ac:dyDescent="0.25">
      <c r="B42" s="1905"/>
      <c r="C42" s="1903"/>
      <c r="D42" s="1903"/>
      <c r="E42" s="1903"/>
      <c r="F42" s="1903"/>
      <c r="G42" s="1903"/>
      <c r="H42" s="1903"/>
      <c r="I42" s="1903"/>
      <c r="J42" s="1903"/>
      <c r="K42" s="1903"/>
      <c r="L42" s="1903"/>
      <c r="M42" s="1903"/>
      <c r="N42" s="1903"/>
      <c r="O42" s="1903"/>
      <c r="P42" s="1903"/>
      <c r="Q42" s="1904"/>
    </row>
    <row r="43" spans="2:17" x14ac:dyDescent="0.25">
      <c r="B43" s="1905"/>
      <c r="C43" s="1903"/>
      <c r="D43" s="1903"/>
      <c r="E43" s="1903"/>
      <c r="F43" s="1903"/>
      <c r="G43" s="1903"/>
      <c r="H43" s="1903"/>
      <c r="I43" s="1903"/>
      <c r="J43" s="1903"/>
      <c r="K43" s="1903"/>
      <c r="L43" s="1903"/>
      <c r="M43" s="1903"/>
      <c r="N43" s="1903"/>
      <c r="O43" s="1903"/>
      <c r="P43" s="1903"/>
      <c r="Q43" s="1904"/>
    </row>
    <row r="44" spans="2:17" x14ac:dyDescent="0.25">
      <c r="B44" s="1905"/>
      <c r="C44" s="1903"/>
      <c r="D44" s="1903"/>
      <c r="E44" s="1903"/>
      <c r="F44" s="1903"/>
      <c r="G44" s="1903"/>
      <c r="H44" s="1903"/>
      <c r="I44" s="1903"/>
      <c r="J44" s="1903"/>
      <c r="K44" s="1903"/>
      <c r="L44" s="1903"/>
      <c r="M44" s="1903"/>
      <c r="N44" s="1903"/>
      <c r="O44" s="1903"/>
      <c r="P44" s="1903"/>
      <c r="Q44" s="1904"/>
    </row>
    <row r="45" spans="2:17" x14ac:dyDescent="0.25">
      <c r="B45" s="1905"/>
      <c r="C45" s="1903"/>
      <c r="D45" s="1903"/>
      <c r="E45" s="1903"/>
      <c r="F45" s="1903"/>
      <c r="G45" s="1903"/>
      <c r="H45" s="1903"/>
      <c r="I45" s="1903"/>
      <c r="J45" s="1903"/>
      <c r="K45" s="1903"/>
      <c r="L45" s="1903"/>
      <c r="M45" s="1903"/>
      <c r="N45" s="1903"/>
      <c r="O45" s="1903"/>
      <c r="P45" s="1903"/>
      <c r="Q45" s="1904"/>
    </row>
    <row r="46" spans="2:17" x14ac:dyDescent="0.25">
      <c r="B46" s="1905"/>
      <c r="C46" s="1903"/>
      <c r="D46" s="1903"/>
      <c r="E46" s="1903"/>
      <c r="F46" s="1903"/>
      <c r="G46" s="1903"/>
      <c r="H46" s="1903"/>
      <c r="I46" s="1903"/>
      <c r="J46" s="1903"/>
      <c r="K46" s="1903"/>
      <c r="L46" s="1903"/>
      <c r="M46" s="1903"/>
      <c r="N46" s="1903"/>
      <c r="O46" s="1903"/>
      <c r="P46" s="1903"/>
      <c r="Q46" s="1904"/>
    </row>
    <row r="47" spans="2:17" x14ac:dyDescent="0.25">
      <c r="B47" s="1905"/>
      <c r="C47" s="1903"/>
      <c r="D47" s="1903"/>
      <c r="E47" s="1903"/>
      <c r="F47" s="1903"/>
      <c r="G47" s="1903"/>
      <c r="H47" s="1903"/>
      <c r="I47" s="1903"/>
      <c r="J47" s="1903"/>
      <c r="K47" s="1903"/>
      <c r="L47" s="1903"/>
      <c r="M47" s="1903"/>
      <c r="N47" s="1903"/>
      <c r="O47" s="1903"/>
      <c r="P47" s="1903"/>
      <c r="Q47" s="1904"/>
    </row>
    <row r="48" spans="2:17" x14ac:dyDescent="0.25">
      <c r="B48" s="1905"/>
      <c r="C48" s="1903"/>
      <c r="D48" s="1903"/>
      <c r="E48" s="1903"/>
      <c r="F48" s="1903"/>
      <c r="G48" s="1903"/>
      <c r="H48" s="1903"/>
      <c r="I48" s="1903"/>
      <c r="J48" s="1903"/>
      <c r="K48" s="1903"/>
      <c r="L48" s="1903"/>
      <c r="M48" s="1903"/>
      <c r="N48" s="1903"/>
      <c r="O48" s="1903"/>
      <c r="P48" s="1903"/>
      <c r="Q48" s="1904"/>
    </row>
    <row r="49" spans="2:17" x14ac:dyDescent="0.25">
      <c r="B49" s="1905"/>
      <c r="C49" s="1903"/>
      <c r="D49" s="1903"/>
      <c r="E49" s="1903"/>
      <c r="F49" s="1903"/>
      <c r="G49" s="1903"/>
      <c r="H49" s="1903"/>
      <c r="I49" s="1903"/>
      <c r="J49" s="1903"/>
      <c r="K49" s="1903"/>
      <c r="L49" s="1903"/>
      <c r="M49" s="1903"/>
      <c r="N49" s="1903"/>
      <c r="O49" s="1903"/>
      <c r="P49" s="1903"/>
      <c r="Q49" s="1904"/>
    </row>
    <row r="50" spans="2:17" x14ac:dyDescent="0.25">
      <c r="B50" s="1905"/>
      <c r="C50" s="1903"/>
      <c r="D50" s="1903"/>
      <c r="E50" s="1903"/>
      <c r="F50" s="1903"/>
      <c r="G50" s="1903"/>
      <c r="H50" s="1903"/>
      <c r="I50" s="1903"/>
      <c r="J50" s="1903"/>
      <c r="K50" s="1903"/>
      <c r="L50" s="1903"/>
      <c r="M50" s="1903"/>
      <c r="N50" s="1903"/>
      <c r="O50" s="1903"/>
      <c r="P50" s="1903"/>
      <c r="Q50" s="1904"/>
    </row>
    <row r="51" spans="2:17" x14ac:dyDescent="0.25">
      <c r="B51" s="1905"/>
      <c r="C51" s="1903"/>
      <c r="D51" s="1903"/>
      <c r="E51" s="1903"/>
      <c r="F51" s="1903"/>
      <c r="G51" s="1903"/>
      <c r="H51" s="1903"/>
      <c r="I51" s="1903"/>
      <c r="J51" s="1903"/>
      <c r="K51" s="1903"/>
      <c r="L51" s="1903"/>
      <c r="M51" s="1903"/>
      <c r="N51" s="1903"/>
      <c r="O51" s="1903"/>
      <c r="P51" s="1903"/>
      <c r="Q51" s="1904"/>
    </row>
    <row r="52" spans="2:17" x14ac:dyDescent="0.25">
      <c r="B52" s="1905"/>
      <c r="C52" s="1903"/>
      <c r="D52" s="1903"/>
      <c r="E52" s="1903"/>
      <c r="F52" s="1903"/>
      <c r="G52" s="1903"/>
      <c r="H52" s="1903"/>
      <c r="I52" s="1903"/>
      <c r="J52" s="1903"/>
      <c r="K52" s="1903"/>
      <c r="L52" s="1903"/>
      <c r="M52" s="1903"/>
      <c r="N52" s="1903"/>
      <c r="O52" s="1903"/>
      <c r="P52" s="1903"/>
      <c r="Q52" s="1904"/>
    </row>
    <row r="53" spans="2:17" x14ac:dyDescent="0.25">
      <c r="B53" s="1905"/>
      <c r="C53" s="1903"/>
      <c r="D53" s="1903"/>
      <c r="E53" s="1903"/>
      <c r="F53" s="1903"/>
      <c r="G53" s="1903"/>
      <c r="H53" s="1903"/>
      <c r="I53" s="1903"/>
      <c r="J53" s="1903"/>
      <c r="K53" s="1903"/>
      <c r="L53" s="1903"/>
      <c r="M53" s="1903"/>
      <c r="N53" s="1903"/>
      <c r="O53" s="1903"/>
      <c r="P53" s="1903"/>
      <c r="Q53" s="1904"/>
    </row>
    <row r="54" spans="2:17" x14ac:dyDescent="0.25">
      <c r="B54" s="1905"/>
      <c r="C54" s="1903"/>
      <c r="D54" s="1903"/>
      <c r="E54" s="1903"/>
      <c r="F54" s="1903"/>
      <c r="G54" s="1903"/>
      <c r="H54" s="1903"/>
      <c r="I54" s="1903"/>
      <c r="J54" s="1903"/>
      <c r="K54" s="1903"/>
      <c r="L54" s="1903"/>
      <c r="M54" s="1903"/>
      <c r="N54" s="1903"/>
      <c r="O54" s="1903"/>
      <c r="P54" s="1903"/>
      <c r="Q54" s="1904"/>
    </row>
    <row r="55" spans="2:17" x14ac:dyDescent="0.25">
      <c r="B55" s="1905"/>
      <c r="C55" s="1903"/>
      <c r="D55" s="1903"/>
      <c r="E55" s="1903"/>
      <c r="F55" s="1903"/>
      <c r="G55" s="1903"/>
      <c r="H55" s="1903"/>
      <c r="I55" s="1903"/>
      <c r="J55" s="1903"/>
      <c r="K55" s="1903"/>
      <c r="L55" s="1903"/>
      <c r="M55" s="1903"/>
      <c r="N55" s="1903"/>
      <c r="O55" s="1903"/>
      <c r="P55" s="1903"/>
      <c r="Q55" s="1904"/>
    </row>
    <row r="56" spans="2:17" x14ac:dyDescent="0.25">
      <c r="B56" s="1905"/>
      <c r="C56" s="1903"/>
      <c r="D56" s="1903"/>
      <c r="E56" s="1903"/>
      <c r="F56" s="1903"/>
      <c r="G56" s="1903"/>
      <c r="H56" s="1903"/>
      <c r="I56" s="1903"/>
      <c r="J56" s="1903"/>
      <c r="K56" s="1903"/>
      <c r="L56" s="1903"/>
      <c r="M56" s="1903"/>
      <c r="N56" s="1903"/>
      <c r="O56" s="1903"/>
      <c r="P56" s="1903"/>
      <c r="Q56" s="1904"/>
    </row>
    <row r="57" spans="2:17" x14ac:dyDescent="0.25">
      <c r="B57" s="1905"/>
      <c r="C57" s="1903"/>
      <c r="D57" s="1903"/>
      <c r="E57" s="1903"/>
      <c r="F57" s="1903"/>
      <c r="G57" s="1903"/>
      <c r="H57" s="1903"/>
      <c r="I57" s="1903"/>
      <c r="J57" s="1903"/>
      <c r="K57" s="1903"/>
      <c r="L57" s="1903"/>
      <c r="M57" s="1903"/>
      <c r="N57" s="1903"/>
      <c r="O57" s="1903"/>
      <c r="P57" s="1903"/>
      <c r="Q57" s="1904"/>
    </row>
    <row r="58" spans="2:17" x14ac:dyDescent="0.25">
      <c r="B58" s="1905"/>
      <c r="C58" s="1903"/>
      <c r="D58" s="1903"/>
      <c r="E58" s="1903"/>
      <c r="F58" s="1903"/>
      <c r="G58" s="1903"/>
      <c r="H58" s="1903"/>
      <c r="I58" s="1903"/>
      <c r="J58" s="1903"/>
      <c r="K58" s="1903"/>
      <c r="L58" s="1903"/>
      <c r="M58" s="1903"/>
      <c r="N58" s="1903"/>
      <c r="O58" s="1903"/>
      <c r="P58" s="1903"/>
      <c r="Q58" s="1904"/>
    </row>
    <row r="59" spans="2:17" x14ac:dyDescent="0.25">
      <c r="B59" s="1905"/>
      <c r="C59" s="1903"/>
      <c r="D59" s="1903"/>
      <c r="E59" s="1903"/>
      <c r="F59" s="1903"/>
      <c r="G59" s="1903"/>
      <c r="H59" s="1903"/>
      <c r="I59" s="1903"/>
      <c r="J59" s="1903"/>
      <c r="K59" s="1903"/>
      <c r="L59" s="1903"/>
      <c r="M59" s="1903"/>
      <c r="N59" s="1903"/>
      <c r="O59" s="1903"/>
      <c r="P59" s="1903"/>
      <c r="Q59" s="1904"/>
    </row>
    <row r="60" spans="2:17" x14ac:dyDescent="0.25">
      <c r="B60" s="1905"/>
      <c r="C60" s="1903"/>
      <c r="D60" s="1903"/>
      <c r="E60" s="1903"/>
      <c r="F60" s="1903"/>
      <c r="G60" s="1903"/>
      <c r="H60" s="1903"/>
      <c r="I60" s="1903"/>
      <c r="J60" s="1903"/>
      <c r="K60" s="1903"/>
      <c r="L60" s="1903"/>
      <c r="M60" s="1903"/>
      <c r="N60" s="1903"/>
      <c r="O60" s="1903"/>
      <c r="P60" s="1903"/>
      <c r="Q60" s="1904"/>
    </row>
    <row r="61" spans="2:17" x14ac:dyDescent="0.25">
      <c r="B61" s="1905"/>
      <c r="C61" s="1903"/>
      <c r="D61" s="1903"/>
      <c r="E61" s="1903"/>
      <c r="F61" s="1903"/>
      <c r="G61" s="1903"/>
      <c r="H61" s="1903"/>
      <c r="I61" s="1903"/>
      <c r="J61" s="1903"/>
      <c r="K61" s="1903"/>
      <c r="L61" s="1903"/>
      <c r="M61" s="1903"/>
      <c r="N61" s="1903"/>
      <c r="O61" s="1903"/>
      <c r="P61" s="1903"/>
      <c r="Q61" s="1904"/>
    </row>
    <row r="62" spans="2:17" x14ac:dyDescent="0.25">
      <c r="B62" s="1905"/>
      <c r="C62" s="1903"/>
      <c r="D62" s="1903"/>
      <c r="E62" s="1903"/>
      <c r="F62" s="1903"/>
      <c r="G62" s="1903"/>
      <c r="H62" s="1903"/>
      <c r="I62" s="1903"/>
      <c r="J62" s="1903"/>
      <c r="K62" s="1903"/>
      <c r="L62" s="1903"/>
      <c r="M62" s="1903"/>
      <c r="N62" s="1903"/>
      <c r="O62" s="1903"/>
      <c r="P62" s="1903"/>
      <c r="Q62" s="1904"/>
    </row>
    <row r="63" spans="2:17" x14ac:dyDescent="0.25">
      <c r="B63" s="1905"/>
      <c r="C63" s="1903"/>
      <c r="D63" s="1903"/>
      <c r="E63" s="1903"/>
      <c r="F63" s="1903"/>
      <c r="G63" s="1903"/>
      <c r="H63" s="1903"/>
      <c r="I63" s="1903"/>
      <c r="J63" s="1903"/>
      <c r="K63" s="1903"/>
      <c r="L63" s="1903"/>
      <c r="M63" s="1903"/>
      <c r="N63" s="1903"/>
      <c r="O63" s="1903"/>
      <c r="P63" s="1903"/>
      <c r="Q63" s="1904"/>
    </row>
    <row r="64" spans="2:17" x14ac:dyDescent="0.25">
      <c r="B64" s="1905"/>
      <c r="C64" s="1903"/>
      <c r="D64" s="1903"/>
      <c r="E64" s="1903"/>
      <c r="F64" s="1903"/>
      <c r="G64" s="1903"/>
      <c r="H64" s="1903"/>
      <c r="I64" s="1903"/>
      <c r="J64" s="1903"/>
      <c r="K64" s="1903"/>
      <c r="L64" s="1903"/>
      <c r="M64" s="1903"/>
      <c r="N64" s="1903"/>
      <c r="O64" s="1903"/>
      <c r="P64" s="1903"/>
      <c r="Q64" s="1904"/>
    </row>
    <row r="65" spans="2:17" x14ac:dyDescent="0.25">
      <c r="B65" s="1905"/>
      <c r="C65" s="1903"/>
      <c r="D65" s="1903"/>
      <c r="E65" s="1903"/>
      <c r="F65" s="1903"/>
      <c r="G65" s="1903"/>
      <c r="H65" s="1903"/>
      <c r="I65" s="1903"/>
      <c r="J65" s="1903"/>
      <c r="K65" s="1903"/>
      <c r="L65" s="1903"/>
      <c r="M65" s="1903"/>
      <c r="N65" s="1903"/>
      <c r="O65" s="1903"/>
      <c r="P65" s="1903"/>
      <c r="Q65" s="1904"/>
    </row>
    <row r="66" spans="2:17" x14ac:dyDescent="0.25">
      <c r="B66" s="1905"/>
      <c r="C66" s="1903"/>
      <c r="D66" s="1903"/>
      <c r="E66" s="1903"/>
      <c r="F66" s="1903"/>
      <c r="G66" s="1903"/>
      <c r="H66" s="1903"/>
      <c r="I66" s="1903"/>
      <c r="J66" s="1903"/>
      <c r="K66" s="1903"/>
      <c r="L66" s="1903"/>
      <c r="M66" s="1903"/>
      <c r="N66" s="1903"/>
      <c r="O66" s="1903"/>
      <c r="P66" s="1903"/>
      <c r="Q66" s="1904"/>
    </row>
    <row r="67" spans="2:17" x14ac:dyDescent="0.25">
      <c r="B67" s="1905"/>
      <c r="C67" s="1903"/>
      <c r="D67" s="1903"/>
      <c r="E67" s="1903"/>
      <c r="F67" s="1903"/>
      <c r="G67" s="1903"/>
      <c r="H67" s="1903"/>
      <c r="I67" s="1903"/>
      <c r="J67" s="1903"/>
      <c r="K67" s="1903"/>
      <c r="L67" s="1903"/>
      <c r="M67" s="1903"/>
      <c r="N67" s="1903"/>
      <c r="O67" s="1903"/>
      <c r="P67" s="1903"/>
      <c r="Q67" s="1904"/>
    </row>
    <row r="68" spans="2:17" x14ac:dyDescent="0.25">
      <c r="B68" s="1905"/>
      <c r="C68" s="1903"/>
      <c r="D68" s="1903"/>
      <c r="E68" s="1903"/>
      <c r="F68" s="1903"/>
      <c r="G68" s="1903"/>
      <c r="H68" s="1903"/>
      <c r="I68" s="1903"/>
      <c r="J68" s="1903"/>
      <c r="K68" s="1903"/>
      <c r="L68" s="1903"/>
      <c r="M68" s="1903"/>
      <c r="N68" s="1903"/>
      <c r="O68" s="1903"/>
      <c r="P68" s="1903"/>
      <c r="Q68" s="1904"/>
    </row>
    <row r="69" spans="2:17" x14ac:dyDescent="0.25">
      <c r="B69" s="1905"/>
      <c r="C69" s="1903"/>
      <c r="D69" s="1903"/>
      <c r="E69" s="1903"/>
      <c r="F69" s="1903"/>
      <c r="G69" s="1903"/>
      <c r="H69" s="1903"/>
      <c r="I69" s="1903"/>
      <c r="J69" s="1903"/>
      <c r="K69" s="1903"/>
      <c r="L69" s="1903"/>
      <c r="M69" s="1903"/>
      <c r="N69" s="1903"/>
      <c r="O69" s="1903"/>
      <c r="P69" s="1903"/>
      <c r="Q69" s="1904"/>
    </row>
    <row r="70" spans="2:17" x14ac:dyDescent="0.25">
      <c r="B70" s="1905"/>
      <c r="C70" s="1903"/>
      <c r="D70" s="1903"/>
      <c r="E70" s="1903"/>
      <c r="F70" s="1903"/>
      <c r="G70" s="1903"/>
      <c r="H70" s="1903"/>
      <c r="I70" s="1903"/>
      <c r="J70" s="1903"/>
      <c r="K70" s="1903"/>
      <c r="L70" s="1903"/>
      <c r="M70" s="1903"/>
      <c r="N70" s="1903"/>
      <c r="O70" s="1903"/>
      <c r="P70" s="1903"/>
      <c r="Q70" s="1904"/>
    </row>
    <row r="71" spans="2:17" x14ac:dyDescent="0.25">
      <c r="B71" s="1905"/>
      <c r="C71" s="1903"/>
      <c r="D71" s="1903"/>
      <c r="E71" s="1903"/>
      <c r="F71" s="1903"/>
      <c r="G71" s="1903"/>
      <c r="H71" s="1903"/>
      <c r="I71" s="1903"/>
      <c r="J71" s="1903"/>
      <c r="K71" s="1903"/>
      <c r="L71" s="1903"/>
      <c r="M71" s="1903"/>
      <c r="N71" s="1903"/>
      <c r="O71" s="1903"/>
      <c r="P71" s="1903"/>
      <c r="Q71" s="1904"/>
    </row>
    <row r="72" spans="2:17" x14ac:dyDescent="0.25">
      <c r="B72" s="1905"/>
      <c r="C72" s="1903"/>
      <c r="D72" s="1903"/>
      <c r="E72" s="1903"/>
      <c r="F72" s="1903"/>
      <c r="G72" s="1903"/>
      <c r="H72" s="1903"/>
      <c r="I72" s="1903"/>
      <c r="J72" s="1903"/>
      <c r="K72" s="1903"/>
      <c r="L72" s="1903"/>
      <c r="M72" s="1903"/>
      <c r="N72" s="1903"/>
      <c r="O72" s="1903"/>
      <c r="P72" s="1903"/>
      <c r="Q72" s="1904"/>
    </row>
    <row r="73" spans="2:17" x14ac:dyDescent="0.25">
      <c r="B73" s="1905"/>
      <c r="C73" s="1903"/>
      <c r="D73" s="1903"/>
      <c r="E73" s="1903"/>
      <c r="F73" s="1903"/>
      <c r="G73" s="1903"/>
      <c r="H73" s="1903"/>
      <c r="I73" s="1903"/>
      <c r="J73" s="1903"/>
      <c r="K73" s="1903"/>
      <c r="L73" s="1903"/>
      <c r="M73" s="1903"/>
      <c r="N73" s="1903"/>
      <c r="O73" s="1903"/>
      <c r="P73" s="1903"/>
      <c r="Q73" s="1904"/>
    </row>
    <row r="74" spans="2:17" x14ac:dyDescent="0.25">
      <c r="B74" s="1905"/>
      <c r="C74" s="1903"/>
      <c r="D74" s="1903"/>
      <c r="E74" s="1903"/>
      <c r="F74" s="1903"/>
      <c r="G74" s="1903"/>
      <c r="H74" s="1903"/>
      <c r="I74" s="1903"/>
      <c r="J74" s="1903"/>
      <c r="K74" s="1903"/>
      <c r="L74" s="1903"/>
      <c r="M74" s="1903"/>
      <c r="N74" s="1903"/>
      <c r="O74" s="1903"/>
      <c r="P74" s="1903"/>
      <c r="Q74" s="1904"/>
    </row>
    <row r="75" spans="2:17" x14ac:dyDescent="0.25">
      <c r="B75" s="1905"/>
      <c r="C75" s="1903"/>
      <c r="D75" s="1903"/>
      <c r="E75" s="1903"/>
      <c r="F75" s="1903"/>
      <c r="G75" s="1903"/>
      <c r="H75" s="1903"/>
      <c r="I75" s="1903"/>
      <c r="J75" s="1903"/>
      <c r="K75" s="1903"/>
      <c r="L75" s="1903"/>
      <c r="M75" s="1903"/>
      <c r="N75" s="1903"/>
      <c r="O75" s="1903"/>
      <c r="P75" s="1903"/>
      <c r="Q75" s="1904"/>
    </row>
    <row r="76" spans="2:17" x14ac:dyDescent="0.25">
      <c r="B76" s="1905"/>
      <c r="C76" s="1903"/>
      <c r="D76" s="1903"/>
      <c r="E76" s="1903"/>
      <c r="F76" s="1903"/>
      <c r="G76" s="1903"/>
      <c r="H76" s="1903"/>
      <c r="I76" s="1903"/>
      <c r="J76" s="1903"/>
      <c r="K76" s="1903"/>
      <c r="L76" s="1903"/>
      <c r="M76" s="1903"/>
      <c r="N76" s="1903"/>
      <c r="O76" s="1903"/>
      <c r="P76" s="1903"/>
      <c r="Q76" s="1904"/>
    </row>
    <row r="77" spans="2:17" x14ac:dyDescent="0.25">
      <c r="B77" s="1905"/>
      <c r="C77" s="1903"/>
      <c r="D77" s="1903"/>
      <c r="E77" s="1903"/>
      <c r="F77" s="1903"/>
      <c r="G77" s="1903"/>
      <c r="H77" s="1903"/>
      <c r="I77" s="1903"/>
      <c r="J77" s="1903"/>
      <c r="K77" s="1903"/>
      <c r="L77" s="1903"/>
      <c r="M77" s="1903"/>
      <c r="N77" s="1903"/>
      <c r="O77" s="1903"/>
      <c r="P77" s="1903"/>
      <c r="Q77" s="1904"/>
    </row>
    <row r="78" spans="2:17" x14ac:dyDescent="0.25">
      <c r="B78" s="1905"/>
      <c r="C78" s="1903"/>
      <c r="D78" s="1903"/>
      <c r="E78" s="1903"/>
      <c r="F78" s="1903"/>
      <c r="G78" s="1903"/>
      <c r="H78" s="1903"/>
      <c r="I78" s="1903"/>
      <c r="J78" s="1903"/>
      <c r="K78" s="1903"/>
      <c r="L78" s="1903"/>
      <c r="M78" s="1903"/>
      <c r="N78" s="1903"/>
      <c r="O78" s="1903"/>
      <c r="P78" s="1903"/>
      <c r="Q78" s="1904"/>
    </row>
    <row r="79" spans="2:17" x14ac:dyDescent="0.25">
      <c r="B79" s="1905"/>
      <c r="C79" s="1903"/>
      <c r="D79" s="1903"/>
      <c r="E79" s="1903"/>
      <c r="F79" s="1903"/>
      <c r="G79" s="1903"/>
      <c r="H79" s="1903"/>
      <c r="I79" s="1903"/>
      <c r="J79" s="1903"/>
      <c r="K79" s="1903"/>
      <c r="L79" s="1903"/>
      <c r="M79" s="1903"/>
      <c r="N79" s="1903"/>
      <c r="O79" s="1903"/>
      <c r="P79" s="1903"/>
      <c r="Q79" s="1904"/>
    </row>
    <row r="80" spans="2:17" x14ac:dyDescent="0.25">
      <c r="B80" s="1905"/>
      <c r="C80" s="1903"/>
      <c r="D80" s="1903"/>
      <c r="E80" s="1903"/>
      <c r="F80" s="1903"/>
      <c r="G80" s="1903"/>
      <c r="H80" s="1903"/>
      <c r="I80" s="1903"/>
      <c r="J80" s="1903"/>
      <c r="K80" s="1903"/>
      <c r="L80" s="1903"/>
      <c r="M80" s="1903"/>
      <c r="N80" s="1903"/>
      <c r="O80" s="1903"/>
      <c r="P80" s="1903"/>
      <c r="Q80" s="1904"/>
    </row>
    <row r="81" spans="2:17" x14ac:dyDescent="0.25">
      <c r="B81" s="1905"/>
      <c r="C81" s="1903"/>
      <c r="D81" s="1903"/>
      <c r="E81" s="1903"/>
      <c r="F81" s="1903"/>
      <c r="G81" s="1903"/>
      <c r="H81" s="1903"/>
      <c r="I81" s="1903"/>
      <c r="J81" s="1903"/>
      <c r="K81" s="1903"/>
      <c r="L81" s="1903"/>
      <c r="M81" s="1903"/>
      <c r="N81" s="1903"/>
      <c r="O81" s="1903"/>
      <c r="P81" s="1903"/>
      <c r="Q81" s="1904"/>
    </row>
    <row r="82" spans="2:17" x14ac:dyDescent="0.25">
      <c r="B82" s="1905"/>
      <c r="C82" s="1903"/>
      <c r="D82" s="1903"/>
      <c r="E82" s="1903"/>
      <c r="F82" s="1903"/>
      <c r="G82" s="1903"/>
      <c r="H82" s="1903"/>
      <c r="I82" s="1903"/>
      <c r="J82" s="1903"/>
      <c r="K82" s="1903"/>
      <c r="L82" s="1903"/>
      <c r="M82" s="1903"/>
      <c r="N82" s="1903"/>
      <c r="O82" s="1903"/>
      <c r="P82" s="1903"/>
      <c r="Q82" s="1904"/>
    </row>
    <row r="83" spans="2:17" ht="15.75" thickBot="1" x14ac:dyDescent="0.3">
      <c r="B83" s="1906"/>
      <c r="C83" s="1907"/>
      <c r="D83" s="1907"/>
      <c r="E83" s="1907"/>
      <c r="F83" s="1907"/>
      <c r="G83" s="1907"/>
      <c r="H83" s="1907"/>
      <c r="I83" s="1907"/>
      <c r="J83" s="1907"/>
      <c r="K83" s="1907"/>
      <c r="L83" s="1907"/>
      <c r="M83" s="1907"/>
      <c r="N83" s="1907"/>
      <c r="O83" s="1907"/>
      <c r="P83" s="1907"/>
      <c r="Q83" s="1908"/>
    </row>
    <row r="84" spans="2:17" ht="15.75" thickTop="1" x14ac:dyDescent="0.25"/>
  </sheetData>
  <sheetProtection algorithmName="SHA-512" hashValue="ddee1qBdWE3CG4ijoD99Lbr8DY1wM8/QL2SgEZKAeIqwG7LvlDqB3p08C5hKiIeg+syWUDN+qrn8pUXcOhUj/A==" saltValue="hMQXtTzKH2MbgJh/EGHb2A==" spinCount="100000" sheet="1" objects="1" scenarios="1"/>
  <mergeCells count="8">
    <mergeCell ref="B36:Q36"/>
    <mergeCell ref="B37:Q83"/>
    <mergeCell ref="B2:Q4"/>
    <mergeCell ref="B6:Q18"/>
    <mergeCell ref="B19:Q21"/>
    <mergeCell ref="B22:Q29"/>
    <mergeCell ref="B30:Q31"/>
    <mergeCell ref="B32:Q35"/>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35"/>
  <sheetViews>
    <sheetView topLeftCell="A19" workbookViewId="0">
      <selection activeCell="E16" sqref="E16"/>
    </sheetView>
  </sheetViews>
  <sheetFormatPr baseColWidth="10" defaultRowHeight="15" x14ac:dyDescent="0.25"/>
  <cols>
    <col min="1" max="1" width="60.28515625" bestFit="1" customWidth="1"/>
    <col min="2" max="2" width="13" customWidth="1"/>
    <col min="3" max="3" width="15.42578125" customWidth="1"/>
    <col min="5" max="5" width="11.5703125" bestFit="1" customWidth="1"/>
    <col min="7" max="7" width="14.42578125" customWidth="1"/>
  </cols>
  <sheetData>
    <row r="1" spans="1:13" ht="26.25" customHeight="1" x14ac:dyDescent="0.25">
      <c r="A1" s="3" t="s">
        <v>124</v>
      </c>
      <c r="B1" s="1926" t="s">
        <v>158</v>
      </c>
      <c r="C1" s="1926"/>
      <c r="D1" s="1926"/>
      <c r="E1" s="1926" t="s">
        <v>166</v>
      </c>
      <c r="F1" s="1926"/>
      <c r="G1" s="1926"/>
      <c r="H1" s="1926"/>
      <c r="I1" s="1926"/>
      <c r="J1" s="1926"/>
      <c r="K1" s="1926"/>
      <c r="M1" s="5"/>
    </row>
    <row r="2" spans="1:13" s="1" customFormat="1" ht="26.25" customHeight="1" x14ac:dyDescent="0.25">
      <c r="A2" s="3"/>
      <c r="B2" s="3"/>
      <c r="C2" s="3"/>
      <c r="D2" s="3"/>
      <c r="G2" s="2" t="s">
        <v>163</v>
      </c>
      <c r="H2"/>
      <c r="I2" s="2" t="s">
        <v>165</v>
      </c>
      <c r="L2" s="5"/>
      <c r="M2" s="5"/>
    </row>
    <row r="3" spans="1:13" ht="33" customHeight="1" x14ac:dyDescent="0.25">
      <c r="A3" s="2" t="s">
        <v>155</v>
      </c>
      <c r="B3" s="1925" t="s">
        <v>156</v>
      </c>
      <c r="C3" s="1925" t="s">
        <v>157</v>
      </c>
      <c r="D3" s="1925"/>
      <c r="E3" s="1927" t="s">
        <v>159</v>
      </c>
      <c r="F3" s="1925" t="s">
        <v>160</v>
      </c>
      <c r="G3" s="1925" t="s">
        <v>162</v>
      </c>
      <c r="H3" s="1925" t="s">
        <v>161</v>
      </c>
      <c r="I3" s="1925" t="s">
        <v>164</v>
      </c>
      <c r="J3" s="1925" t="s">
        <v>157</v>
      </c>
      <c r="K3" s="1925"/>
      <c r="L3" s="1925" t="s">
        <v>167</v>
      </c>
      <c r="M3" s="1925"/>
    </row>
    <row r="4" spans="1:13" s="1" customFormat="1" x14ac:dyDescent="0.25">
      <c r="A4" s="2"/>
      <c r="B4" s="1925"/>
      <c r="C4" s="4">
        <v>1995</v>
      </c>
      <c r="D4" s="2">
        <v>2007</v>
      </c>
      <c r="E4" s="1927"/>
      <c r="F4" s="1925"/>
      <c r="G4" s="1925"/>
      <c r="H4" s="1925"/>
      <c r="I4" s="1925"/>
      <c r="J4" s="2">
        <v>1995</v>
      </c>
      <c r="K4" s="2">
        <v>2007</v>
      </c>
      <c r="L4" s="2">
        <v>1995</v>
      </c>
      <c r="M4" s="2">
        <v>2007</v>
      </c>
    </row>
    <row r="5" spans="1:13" s="1" customFormat="1" x14ac:dyDescent="0.25">
      <c r="A5" s="2">
        <v>0</v>
      </c>
      <c r="B5" s="4">
        <v>0</v>
      </c>
      <c r="C5" s="4">
        <v>0</v>
      </c>
      <c r="D5" s="2">
        <v>0</v>
      </c>
      <c r="E5" s="2">
        <v>0</v>
      </c>
      <c r="F5" s="4">
        <v>0</v>
      </c>
      <c r="G5" s="4">
        <v>0</v>
      </c>
      <c r="H5" s="4">
        <v>0</v>
      </c>
      <c r="I5" s="4">
        <v>0</v>
      </c>
      <c r="J5" s="2">
        <v>0</v>
      </c>
      <c r="K5" s="2">
        <v>0</v>
      </c>
      <c r="L5" s="2">
        <v>0</v>
      </c>
      <c r="M5" s="2">
        <v>0</v>
      </c>
    </row>
    <row r="6" spans="1:13" x14ac:dyDescent="0.25">
      <c r="A6" s="1" t="s">
        <v>125</v>
      </c>
      <c r="B6">
        <v>1</v>
      </c>
      <c r="C6" s="6">
        <f>+B6*21</f>
        <v>21</v>
      </c>
      <c r="D6" s="6">
        <f>+B6*25</f>
        <v>25</v>
      </c>
      <c r="E6">
        <v>40</v>
      </c>
      <c r="F6">
        <v>0.99</v>
      </c>
      <c r="G6" s="6">
        <f>+E6*F6</f>
        <v>39.6</v>
      </c>
      <c r="H6">
        <v>0.02</v>
      </c>
      <c r="I6" s="7">
        <f>+G6*H6*44/28</f>
        <v>1.2445714285714284</v>
      </c>
      <c r="J6" s="7">
        <f>+I6*310</f>
        <v>385.81714285714281</v>
      </c>
      <c r="K6" s="7">
        <f>+I6*298</f>
        <v>370.88228571428567</v>
      </c>
      <c r="L6" s="8">
        <f>+C6+J6</f>
        <v>406.81714285714281</v>
      </c>
      <c r="M6" s="8">
        <f>+D6+K6</f>
        <v>395.88228571428567</v>
      </c>
    </row>
    <row r="7" spans="1:13" x14ac:dyDescent="0.25">
      <c r="A7" s="1" t="s">
        <v>126</v>
      </c>
      <c r="B7">
        <v>1</v>
      </c>
      <c r="C7" s="6">
        <f t="shared" ref="C7:C35" si="0">+B7*21</f>
        <v>21</v>
      </c>
      <c r="D7" s="6">
        <f t="shared" ref="D7:D35" si="1">+B7*25</f>
        <v>25</v>
      </c>
      <c r="E7">
        <v>40</v>
      </c>
      <c r="F7">
        <v>0.99</v>
      </c>
      <c r="G7" s="6">
        <f t="shared" ref="G7:G35" si="2">+E7*F7</f>
        <v>39.6</v>
      </c>
      <c r="H7">
        <v>0.02</v>
      </c>
      <c r="I7" s="7">
        <f t="shared" ref="I7:I35" si="3">+G7*H7*44/28</f>
        <v>1.2445714285714284</v>
      </c>
      <c r="J7" s="7">
        <f t="shared" ref="J7:J35" si="4">+I7*310</f>
        <v>385.81714285714281</v>
      </c>
      <c r="K7" s="7">
        <f t="shared" ref="K7:K35" si="5">+I7*298</f>
        <v>370.88228571428567</v>
      </c>
      <c r="L7" s="8">
        <f t="shared" ref="L7:L35" si="6">+C7+J7</f>
        <v>406.81714285714281</v>
      </c>
      <c r="M7" s="8">
        <f t="shared" ref="M7:M35" si="7">+D7+K7</f>
        <v>395.88228571428567</v>
      </c>
    </row>
    <row r="8" spans="1:13" x14ac:dyDescent="0.25">
      <c r="A8" s="1" t="s">
        <v>127</v>
      </c>
      <c r="B8">
        <v>1</v>
      </c>
      <c r="C8" s="6">
        <f t="shared" si="0"/>
        <v>21</v>
      </c>
      <c r="D8" s="6">
        <f t="shared" si="1"/>
        <v>25</v>
      </c>
      <c r="E8">
        <v>40</v>
      </c>
      <c r="F8">
        <v>0.99</v>
      </c>
      <c r="G8" s="6">
        <f t="shared" si="2"/>
        <v>39.6</v>
      </c>
      <c r="H8">
        <v>0.02</v>
      </c>
      <c r="I8" s="7">
        <f t="shared" si="3"/>
        <v>1.2445714285714284</v>
      </c>
      <c r="J8" s="7">
        <f t="shared" si="4"/>
        <v>385.81714285714281</v>
      </c>
      <c r="K8" s="7">
        <f t="shared" si="5"/>
        <v>370.88228571428567</v>
      </c>
      <c r="L8" s="8">
        <f t="shared" si="6"/>
        <v>406.81714285714281</v>
      </c>
      <c r="M8" s="8">
        <f t="shared" si="7"/>
        <v>395.88228571428567</v>
      </c>
    </row>
    <row r="9" spans="1:13" x14ac:dyDescent="0.25">
      <c r="A9" s="1" t="s">
        <v>128</v>
      </c>
      <c r="B9">
        <v>0</v>
      </c>
      <c r="C9" s="6">
        <f t="shared" si="0"/>
        <v>0</v>
      </c>
      <c r="D9" s="6">
        <f t="shared" si="1"/>
        <v>0</v>
      </c>
      <c r="E9">
        <v>70</v>
      </c>
      <c r="F9">
        <v>0.36</v>
      </c>
      <c r="G9" s="6">
        <f t="shared" si="2"/>
        <v>25.2</v>
      </c>
      <c r="H9">
        <v>0.02</v>
      </c>
      <c r="I9" s="7">
        <f t="shared" si="3"/>
        <v>0.79200000000000004</v>
      </c>
      <c r="J9" s="7">
        <f t="shared" si="4"/>
        <v>245.52</v>
      </c>
      <c r="K9" s="7">
        <f t="shared" si="5"/>
        <v>236.01600000000002</v>
      </c>
      <c r="L9" s="8">
        <f t="shared" si="6"/>
        <v>245.52</v>
      </c>
      <c r="M9" s="8">
        <f t="shared" si="7"/>
        <v>236.01600000000002</v>
      </c>
    </row>
    <row r="10" spans="1:13" x14ac:dyDescent="0.25">
      <c r="A10" s="1" t="s">
        <v>129</v>
      </c>
      <c r="B10">
        <v>1</v>
      </c>
      <c r="C10" s="6">
        <f t="shared" si="0"/>
        <v>21</v>
      </c>
      <c r="D10" s="6">
        <f t="shared" si="1"/>
        <v>25</v>
      </c>
      <c r="E10">
        <v>70</v>
      </c>
      <c r="F10">
        <v>0.36</v>
      </c>
      <c r="G10" s="6">
        <f t="shared" si="2"/>
        <v>25.2</v>
      </c>
      <c r="H10">
        <v>0.02</v>
      </c>
      <c r="I10" s="7">
        <f t="shared" si="3"/>
        <v>0.79200000000000004</v>
      </c>
      <c r="J10" s="7">
        <f t="shared" si="4"/>
        <v>245.52</v>
      </c>
      <c r="K10" s="7">
        <f t="shared" si="5"/>
        <v>236.01600000000002</v>
      </c>
      <c r="L10" s="8">
        <f t="shared" si="6"/>
        <v>266.52</v>
      </c>
      <c r="M10" s="8">
        <f t="shared" si="7"/>
        <v>261.01600000000002</v>
      </c>
    </row>
    <row r="11" spans="1:13" x14ac:dyDescent="0.25">
      <c r="A11" s="1" t="s">
        <v>130</v>
      </c>
      <c r="B11">
        <v>2</v>
      </c>
      <c r="C11" s="6">
        <f t="shared" si="0"/>
        <v>42</v>
      </c>
      <c r="D11" s="6">
        <f t="shared" si="1"/>
        <v>50</v>
      </c>
      <c r="E11">
        <v>70</v>
      </c>
      <c r="F11">
        <v>0.36</v>
      </c>
      <c r="G11" s="6">
        <f t="shared" si="2"/>
        <v>25.2</v>
      </c>
      <c r="H11">
        <v>0.02</v>
      </c>
      <c r="I11" s="7">
        <f t="shared" si="3"/>
        <v>0.79200000000000004</v>
      </c>
      <c r="J11" s="7">
        <f t="shared" si="4"/>
        <v>245.52</v>
      </c>
      <c r="K11" s="7">
        <f t="shared" si="5"/>
        <v>236.01600000000002</v>
      </c>
      <c r="L11" s="8">
        <f t="shared" si="6"/>
        <v>287.52</v>
      </c>
      <c r="M11" s="8">
        <f t="shared" si="7"/>
        <v>286.01600000000002</v>
      </c>
    </row>
    <row r="12" spans="1:13" x14ac:dyDescent="0.25">
      <c r="A12" s="1" t="s">
        <v>131</v>
      </c>
      <c r="B12">
        <v>1.2E-2</v>
      </c>
      <c r="C12" s="6">
        <f t="shared" si="0"/>
        <v>0.252</v>
      </c>
      <c r="D12" s="6">
        <f t="shared" si="1"/>
        <v>0.3</v>
      </c>
      <c r="E12">
        <v>0.6</v>
      </c>
      <c r="F12">
        <v>0.42</v>
      </c>
      <c r="G12" s="6">
        <f t="shared" si="2"/>
        <v>0.252</v>
      </c>
      <c r="H12">
        <v>0.02</v>
      </c>
      <c r="I12" s="7">
        <f t="shared" si="3"/>
        <v>7.92E-3</v>
      </c>
      <c r="J12" s="7">
        <f t="shared" si="4"/>
        <v>2.4552</v>
      </c>
      <c r="K12" s="7">
        <f t="shared" si="5"/>
        <v>2.36016</v>
      </c>
      <c r="L12" s="8">
        <f t="shared" si="6"/>
        <v>2.7072000000000003</v>
      </c>
      <c r="M12" s="8">
        <f t="shared" si="7"/>
        <v>2.6601599999999999</v>
      </c>
    </row>
    <row r="13" spans="1:13" x14ac:dyDescent="0.25">
      <c r="A13" s="1" t="s">
        <v>132</v>
      </c>
      <c r="B13">
        <v>1.7999999999999999E-2</v>
      </c>
      <c r="C13" s="6">
        <f t="shared" si="0"/>
        <v>0.37799999999999995</v>
      </c>
      <c r="D13" s="6">
        <f t="shared" si="1"/>
        <v>0.44999999999999996</v>
      </c>
      <c r="E13">
        <v>0.6</v>
      </c>
      <c r="F13">
        <v>0.42</v>
      </c>
      <c r="G13" s="6">
        <f t="shared" si="2"/>
        <v>0.252</v>
      </c>
      <c r="H13">
        <v>0.02</v>
      </c>
      <c r="I13" s="7">
        <f t="shared" si="3"/>
        <v>7.92E-3</v>
      </c>
      <c r="J13" s="7">
        <f t="shared" si="4"/>
        <v>2.4552</v>
      </c>
      <c r="K13" s="7">
        <f t="shared" si="5"/>
        <v>2.36016</v>
      </c>
      <c r="L13" s="8">
        <f t="shared" si="6"/>
        <v>2.8332000000000002</v>
      </c>
      <c r="M13" s="8">
        <f t="shared" si="7"/>
        <v>2.8101599999999998</v>
      </c>
    </row>
    <row r="14" spans="1:13" x14ac:dyDescent="0.25">
      <c r="A14" s="1" t="s">
        <v>133</v>
      </c>
      <c r="B14">
        <v>2.3E-2</v>
      </c>
      <c r="C14" s="6">
        <f t="shared" si="0"/>
        <v>0.48299999999999998</v>
      </c>
      <c r="D14" s="6">
        <f t="shared" si="1"/>
        <v>0.57499999999999996</v>
      </c>
      <c r="E14">
        <v>0.6</v>
      </c>
      <c r="F14">
        <v>0.42</v>
      </c>
      <c r="G14" s="6">
        <f t="shared" si="2"/>
        <v>0.252</v>
      </c>
      <c r="H14">
        <v>0.02</v>
      </c>
      <c r="I14" s="7">
        <f t="shared" si="3"/>
        <v>7.92E-3</v>
      </c>
      <c r="J14" s="7">
        <f t="shared" si="4"/>
        <v>2.4552</v>
      </c>
      <c r="K14" s="7">
        <f t="shared" si="5"/>
        <v>2.36016</v>
      </c>
      <c r="L14" s="8">
        <f t="shared" si="6"/>
        <v>2.9382000000000001</v>
      </c>
      <c r="M14" s="8">
        <f t="shared" si="7"/>
        <v>2.9351599999999998</v>
      </c>
    </row>
    <row r="15" spans="1:13" x14ac:dyDescent="0.25">
      <c r="A15" s="1" t="s">
        <v>134</v>
      </c>
      <c r="B15">
        <v>0.1</v>
      </c>
      <c r="C15" s="6">
        <f t="shared" si="0"/>
        <v>2.1</v>
      </c>
      <c r="D15" s="6">
        <f t="shared" si="1"/>
        <v>2.5</v>
      </c>
      <c r="E15">
        <v>12</v>
      </c>
      <c r="F15">
        <v>1</v>
      </c>
      <c r="G15" s="6">
        <f t="shared" si="2"/>
        <v>12</v>
      </c>
      <c r="H15">
        <v>0.02</v>
      </c>
      <c r="I15" s="7">
        <f t="shared" si="3"/>
        <v>0.37714285714285711</v>
      </c>
      <c r="J15" s="7">
        <f t="shared" si="4"/>
        <v>116.91428571428571</v>
      </c>
      <c r="K15" s="7">
        <f t="shared" si="5"/>
        <v>112.38857142857142</v>
      </c>
      <c r="L15" s="8">
        <f t="shared" si="6"/>
        <v>119.01428571428571</v>
      </c>
      <c r="M15" s="8">
        <f t="shared" si="7"/>
        <v>114.88857142857142</v>
      </c>
    </row>
    <row r="16" spans="1:13" x14ac:dyDescent="0.25">
      <c r="A16" s="1" t="s">
        <v>135</v>
      </c>
      <c r="B16">
        <v>0.16</v>
      </c>
      <c r="C16" s="6">
        <f t="shared" si="0"/>
        <v>3.36</v>
      </c>
      <c r="D16" s="6">
        <f t="shared" si="1"/>
        <v>4</v>
      </c>
      <c r="E16">
        <v>12</v>
      </c>
      <c r="F16">
        <v>1</v>
      </c>
      <c r="G16" s="6">
        <f t="shared" si="2"/>
        <v>12</v>
      </c>
      <c r="H16">
        <v>0.02</v>
      </c>
      <c r="I16" s="7">
        <f t="shared" si="3"/>
        <v>0.37714285714285711</v>
      </c>
      <c r="J16" s="7">
        <f t="shared" si="4"/>
        <v>116.91428571428571</v>
      </c>
      <c r="K16" s="7">
        <f t="shared" si="5"/>
        <v>112.38857142857142</v>
      </c>
      <c r="L16" s="8">
        <f t="shared" si="6"/>
        <v>120.27428571428571</v>
      </c>
      <c r="M16" s="8">
        <f t="shared" si="7"/>
        <v>116.38857142857142</v>
      </c>
    </row>
    <row r="17" spans="1:13" x14ac:dyDescent="0.25">
      <c r="A17" s="1" t="s">
        <v>136</v>
      </c>
      <c r="B17">
        <v>0.21</v>
      </c>
      <c r="C17" s="6">
        <f t="shared" si="0"/>
        <v>4.41</v>
      </c>
      <c r="D17" s="6">
        <f t="shared" si="1"/>
        <v>5.25</v>
      </c>
      <c r="E17">
        <v>12</v>
      </c>
      <c r="F17">
        <v>1</v>
      </c>
      <c r="G17" s="6">
        <f t="shared" si="2"/>
        <v>12</v>
      </c>
      <c r="H17">
        <v>0.02</v>
      </c>
      <c r="I17" s="7">
        <f t="shared" si="3"/>
        <v>0.37714285714285711</v>
      </c>
      <c r="J17" s="7">
        <f t="shared" si="4"/>
        <v>116.91428571428571</v>
      </c>
      <c r="K17" s="7">
        <f t="shared" si="5"/>
        <v>112.38857142857142</v>
      </c>
      <c r="L17" s="8">
        <f t="shared" si="6"/>
        <v>121.32428571428571</v>
      </c>
      <c r="M17" s="8">
        <f t="shared" si="7"/>
        <v>117.63857142857142</v>
      </c>
    </row>
    <row r="18" spans="1:13" x14ac:dyDescent="0.25">
      <c r="A18" s="1" t="s">
        <v>137</v>
      </c>
      <c r="B18">
        <v>0</v>
      </c>
      <c r="C18" s="6">
        <f t="shared" si="0"/>
        <v>0</v>
      </c>
      <c r="D18" s="6">
        <f t="shared" si="1"/>
        <v>0</v>
      </c>
      <c r="E18">
        <v>16</v>
      </c>
      <c r="F18">
        <v>0.51</v>
      </c>
      <c r="G18" s="6">
        <f t="shared" si="2"/>
        <v>8.16</v>
      </c>
      <c r="H18">
        <v>0.02</v>
      </c>
      <c r="I18" s="7">
        <f t="shared" si="3"/>
        <v>0.25645714285714288</v>
      </c>
      <c r="J18" s="7">
        <f t="shared" si="4"/>
        <v>79.5017142857143</v>
      </c>
      <c r="K18" s="7">
        <f t="shared" si="5"/>
        <v>76.424228571428586</v>
      </c>
      <c r="L18" s="8">
        <f t="shared" si="6"/>
        <v>79.5017142857143</v>
      </c>
      <c r="M18" s="8">
        <f t="shared" si="7"/>
        <v>76.424228571428586</v>
      </c>
    </row>
    <row r="19" spans="1:13" x14ac:dyDescent="0.25">
      <c r="A19" s="1" t="s">
        <v>138</v>
      </c>
      <c r="B19">
        <v>1</v>
      </c>
      <c r="C19" s="6">
        <f t="shared" si="0"/>
        <v>21</v>
      </c>
      <c r="D19" s="6">
        <f t="shared" si="1"/>
        <v>25</v>
      </c>
      <c r="E19">
        <v>16</v>
      </c>
      <c r="F19">
        <v>0.51</v>
      </c>
      <c r="G19" s="6">
        <f t="shared" si="2"/>
        <v>8.16</v>
      </c>
      <c r="H19">
        <v>0.02</v>
      </c>
      <c r="I19" s="7">
        <f t="shared" si="3"/>
        <v>0.25645714285714288</v>
      </c>
      <c r="J19" s="7">
        <f t="shared" si="4"/>
        <v>79.5017142857143</v>
      </c>
      <c r="K19" s="7">
        <f t="shared" si="5"/>
        <v>76.424228571428586</v>
      </c>
      <c r="L19" s="8">
        <f t="shared" si="6"/>
        <v>100.5017142857143</v>
      </c>
      <c r="M19" s="8">
        <f t="shared" si="7"/>
        <v>101.42422857142859</v>
      </c>
    </row>
    <row r="20" spans="1:13" x14ac:dyDescent="0.25">
      <c r="A20" s="1" t="s">
        <v>139</v>
      </c>
      <c r="B20">
        <v>2</v>
      </c>
      <c r="C20" s="6">
        <f t="shared" si="0"/>
        <v>42</v>
      </c>
      <c r="D20" s="6">
        <f t="shared" si="1"/>
        <v>50</v>
      </c>
      <c r="E20">
        <v>16</v>
      </c>
      <c r="F20">
        <v>0.51</v>
      </c>
      <c r="G20" s="6">
        <f t="shared" si="2"/>
        <v>8.16</v>
      </c>
      <c r="H20">
        <v>0.02</v>
      </c>
      <c r="I20" s="7">
        <f t="shared" si="3"/>
        <v>0.25645714285714288</v>
      </c>
      <c r="J20" s="7">
        <f t="shared" si="4"/>
        <v>79.5017142857143</v>
      </c>
      <c r="K20" s="7">
        <f t="shared" si="5"/>
        <v>76.424228571428586</v>
      </c>
      <c r="L20" s="8">
        <f t="shared" si="6"/>
        <v>121.5017142857143</v>
      </c>
      <c r="M20" s="8">
        <f t="shared" si="7"/>
        <v>126.42422857142859</v>
      </c>
    </row>
    <row r="21" spans="1:13" x14ac:dyDescent="0.25">
      <c r="A21" s="1" t="s">
        <v>140</v>
      </c>
      <c r="B21">
        <v>0</v>
      </c>
      <c r="C21" s="6">
        <f t="shared" si="0"/>
        <v>0</v>
      </c>
      <c r="D21" s="6">
        <f t="shared" si="1"/>
        <v>0</v>
      </c>
      <c r="E21">
        <v>16</v>
      </c>
      <c r="F21">
        <v>0.4</v>
      </c>
      <c r="G21" s="6">
        <f t="shared" si="2"/>
        <v>6.4</v>
      </c>
      <c r="H21">
        <v>5.0000000000000001E-3</v>
      </c>
      <c r="I21" s="7">
        <f t="shared" si="3"/>
        <v>5.0285714285714281E-2</v>
      </c>
      <c r="J21" s="7">
        <f t="shared" si="4"/>
        <v>15.588571428571427</v>
      </c>
      <c r="K21" s="7">
        <f t="shared" si="5"/>
        <v>14.985142857142856</v>
      </c>
      <c r="L21" s="8">
        <f t="shared" si="6"/>
        <v>15.588571428571427</v>
      </c>
      <c r="M21" s="8">
        <f t="shared" si="7"/>
        <v>14.985142857142856</v>
      </c>
    </row>
    <row r="22" spans="1:13" x14ac:dyDescent="0.25">
      <c r="A22" s="1" t="s">
        <v>141</v>
      </c>
      <c r="B22">
        <v>1</v>
      </c>
      <c r="C22" s="6">
        <f t="shared" si="0"/>
        <v>21</v>
      </c>
      <c r="D22" s="6">
        <f t="shared" si="1"/>
        <v>25</v>
      </c>
      <c r="E22">
        <v>16</v>
      </c>
      <c r="F22">
        <v>0.4</v>
      </c>
      <c r="G22" s="6">
        <f t="shared" si="2"/>
        <v>6.4</v>
      </c>
      <c r="H22">
        <v>5.0000000000000001E-3</v>
      </c>
      <c r="I22" s="7">
        <f t="shared" si="3"/>
        <v>5.0285714285714281E-2</v>
      </c>
      <c r="J22" s="7">
        <f t="shared" si="4"/>
        <v>15.588571428571427</v>
      </c>
      <c r="K22" s="7">
        <f t="shared" si="5"/>
        <v>14.985142857142856</v>
      </c>
      <c r="L22" s="8">
        <f t="shared" si="6"/>
        <v>36.588571428571427</v>
      </c>
      <c r="M22" s="8">
        <f t="shared" si="7"/>
        <v>39.985142857142854</v>
      </c>
    </row>
    <row r="23" spans="1:13" x14ac:dyDescent="0.25">
      <c r="A23" s="1" t="s">
        <v>142</v>
      </c>
      <c r="B23">
        <v>2</v>
      </c>
      <c r="C23" s="6">
        <f t="shared" si="0"/>
        <v>42</v>
      </c>
      <c r="D23" s="6">
        <f t="shared" si="1"/>
        <v>50</v>
      </c>
      <c r="E23">
        <v>16</v>
      </c>
      <c r="F23">
        <v>0.4</v>
      </c>
      <c r="G23" s="6">
        <f t="shared" si="2"/>
        <v>6.4</v>
      </c>
      <c r="H23">
        <v>5.0000000000000001E-3</v>
      </c>
      <c r="I23" s="7">
        <f t="shared" si="3"/>
        <v>5.0285714285714281E-2</v>
      </c>
      <c r="J23" s="7">
        <f t="shared" si="4"/>
        <v>15.588571428571427</v>
      </c>
      <c r="K23" s="7">
        <f t="shared" si="5"/>
        <v>14.985142857142856</v>
      </c>
      <c r="L23" s="8">
        <f t="shared" si="6"/>
        <v>57.588571428571427</v>
      </c>
      <c r="M23" s="8">
        <f t="shared" si="7"/>
        <v>64.985142857142861</v>
      </c>
    </row>
    <row r="24" spans="1:13" x14ac:dyDescent="0.25">
      <c r="A24" s="1" t="s">
        <v>143</v>
      </c>
      <c r="B24">
        <v>1</v>
      </c>
      <c r="C24" s="6">
        <f t="shared" si="0"/>
        <v>21</v>
      </c>
      <c r="D24" s="6">
        <f t="shared" si="1"/>
        <v>25</v>
      </c>
      <c r="E24">
        <v>40</v>
      </c>
      <c r="F24">
        <v>0.99</v>
      </c>
      <c r="G24" s="6">
        <f t="shared" si="2"/>
        <v>39.6</v>
      </c>
      <c r="H24">
        <v>0.02</v>
      </c>
      <c r="I24" s="7">
        <f t="shared" si="3"/>
        <v>1.2445714285714284</v>
      </c>
      <c r="J24" s="7">
        <f t="shared" si="4"/>
        <v>385.81714285714281</v>
      </c>
      <c r="K24" s="7">
        <f t="shared" si="5"/>
        <v>370.88228571428567</v>
      </c>
      <c r="L24" s="8">
        <f t="shared" si="6"/>
        <v>406.81714285714281</v>
      </c>
      <c r="M24" s="8">
        <f t="shared" si="7"/>
        <v>395.88228571428567</v>
      </c>
    </row>
    <row r="25" spans="1:13" x14ac:dyDescent="0.25">
      <c r="A25" s="1" t="s">
        <v>144</v>
      </c>
      <c r="B25">
        <v>1</v>
      </c>
      <c r="C25" s="6">
        <f t="shared" si="0"/>
        <v>21</v>
      </c>
      <c r="D25" s="6">
        <f t="shared" si="1"/>
        <v>25</v>
      </c>
      <c r="E25">
        <v>40</v>
      </c>
      <c r="F25">
        <v>0.99</v>
      </c>
      <c r="G25" s="6">
        <f t="shared" si="2"/>
        <v>39.6</v>
      </c>
      <c r="H25" s="1">
        <v>0.02</v>
      </c>
      <c r="I25" s="7">
        <f t="shared" si="3"/>
        <v>1.2445714285714284</v>
      </c>
      <c r="J25" s="7">
        <f t="shared" si="4"/>
        <v>385.81714285714281</v>
      </c>
      <c r="K25" s="7">
        <f t="shared" si="5"/>
        <v>370.88228571428567</v>
      </c>
      <c r="L25" s="8">
        <f t="shared" si="6"/>
        <v>406.81714285714281</v>
      </c>
      <c r="M25" s="8">
        <f t="shared" si="7"/>
        <v>395.88228571428567</v>
      </c>
    </row>
    <row r="26" spans="1:13" x14ac:dyDescent="0.25">
      <c r="A26" s="1" t="s">
        <v>145</v>
      </c>
      <c r="B26">
        <v>2</v>
      </c>
      <c r="C26" s="6">
        <f t="shared" si="0"/>
        <v>42</v>
      </c>
      <c r="D26" s="6">
        <f t="shared" si="1"/>
        <v>50</v>
      </c>
      <c r="E26">
        <v>40</v>
      </c>
      <c r="F26">
        <v>0.99</v>
      </c>
      <c r="G26" s="6">
        <f t="shared" si="2"/>
        <v>39.6</v>
      </c>
      <c r="H26" s="1">
        <v>0.02</v>
      </c>
      <c r="I26" s="7">
        <f t="shared" si="3"/>
        <v>1.2445714285714284</v>
      </c>
      <c r="J26" s="7">
        <f t="shared" si="4"/>
        <v>385.81714285714281</v>
      </c>
      <c r="K26" s="7">
        <f t="shared" si="5"/>
        <v>370.88228571428567</v>
      </c>
      <c r="L26" s="8">
        <f t="shared" si="6"/>
        <v>427.81714285714281</v>
      </c>
      <c r="M26" s="8">
        <f t="shared" si="7"/>
        <v>420.88228571428567</v>
      </c>
    </row>
    <row r="27" spans="1:13" x14ac:dyDescent="0.25">
      <c r="A27" s="1" t="s">
        <v>146</v>
      </c>
      <c r="B27">
        <v>0.11</v>
      </c>
      <c r="C27" s="6">
        <f t="shared" si="0"/>
        <v>2.31</v>
      </c>
      <c r="D27" s="6">
        <f t="shared" si="1"/>
        <v>2.75</v>
      </c>
      <c r="E27">
        <v>40</v>
      </c>
      <c r="F27" s="1">
        <v>0.99</v>
      </c>
      <c r="G27" s="6">
        <f t="shared" si="2"/>
        <v>39.6</v>
      </c>
      <c r="H27" s="1">
        <v>0.02</v>
      </c>
      <c r="I27" s="7">
        <f t="shared" si="3"/>
        <v>1.2445714285714284</v>
      </c>
      <c r="J27" s="7">
        <f t="shared" si="4"/>
        <v>385.81714285714281</v>
      </c>
      <c r="K27" s="7">
        <f t="shared" si="5"/>
        <v>370.88228571428567</v>
      </c>
      <c r="L27" s="8">
        <f t="shared" si="6"/>
        <v>388.12714285714281</v>
      </c>
      <c r="M27" s="8">
        <f t="shared" si="7"/>
        <v>373.63228571428567</v>
      </c>
    </row>
    <row r="28" spans="1:13" x14ac:dyDescent="0.25">
      <c r="A28" s="1" t="s">
        <v>147</v>
      </c>
      <c r="B28">
        <v>0.17</v>
      </c>
      <c r="C28" s="6">
        <f t="shared" si="0"/>
        <v>3.5700000000000003</v>
      </c>
      <c r="D28" s="6">
        <f t="shared" si="1"/>
        <v>4.25</v>
      </c>
      <c r="E28">
        <v>40</v>
      </c>
      <c r="F28" s="1">
        <v>0.99</v>
      </c>
      <c r="G28" s="6">
        <f t="shared" si="2"/>
        <v>39.6</v>
      </c>
      <c r="H28" s="1">
        <v>0.02</v>
      </c>
      <c r="I28" s="7">
        <f t="shared" si="3"/>
        <v>1.2445714285714284</v>
      </c>
      <c r="J28" s="7">
        <f t="shared" si="4"/>
        <v>385.81714285714281</v>
      </c>
      <c r="K28" s="7">
        <f t="shared" si="5"/>
        <v>370.88228571428567</v>
      </c>
      <c r="L28" s="8">
        <f t="shared" si="6"/>
        <v>389.38714285714281</v>
      </c>
      <c r="M28" s="8">
        <f t="shared" si="7"/>
        <v>375.13228571428567</v>
      </c>
    </row>
    <row r="29" spans="1:13" x14ac:dyDescent="0.25">
      <c r="A29" s="1" t="s">
        <v>148</v>
      </c>
      <c r="B29">
        <v>0.22</v>
      </c>
      <c r="C29" s="6">
        <f t="shared" si="0"/>
        <v>4.62</v>
      </c>
      <c r="D29" s="6">
        <f t="shared" si="1"/>
        <v>5.5</v>
      </c>
      <c r="E29">
        <v>40</v>
      </c>
      <c r="F29" s="1">
        <v>0.99</v>
      </c>
      <c r="G29" s="6">
        <f t="shared" si="2"/>
        <v>39.6</v>
      </c>
      <c r="H29" s="1">
        <v>0.02</v>
      </c>
      <c r="I29" s="7">
        <f t="shared" si="3"/>
        <v>1.2445714285714284</v>
      </c>
      <c r="J29" s="7">
        <f t="shared" si="4"/>
        <v>385.81714285714281</v>
      </c>
      <c r="K29" s="7">
        <f t="shared" si="5"/>
        <v>370.88228571428567</v>
      </c>
      <c r="L29" s="8">
        <f t="shared" si="6"/>
        <v>390.43714285714282</v>
      </c>
      <c r="M29" s="8">
        <f t="shared" si="7"/>
        <v>376.38228571428567</v>
      </c>
    </row>
    <row r="30" spans="1:13" x14ac:dyDescent="0.25">
      <c r="A30" s="1" t="s">
        <v>149</v>
      </c>
      <c r="B30">
        <v>1.0900000000000001</v>
      </c>
      <c r="C30" s="6">
        <f t="shared" si="0"/>
        <v>22.89</v>
      </c>
      <c r="D30" s="6">
        <f t="shared" si="1"/>
        <v>27.250000000000004</v>
      </c>
      <c r="E30">
        <v>40</v>
      </c>
      <c r="F30" s="1">
        <v>0.99</v>
      </c>
      <c r="G30" s="6">
        <f t="shared" si="2"/>
        <v>39.6</v>
      </c>
      <c r="H30" s="1">
        <v>0.02</v>
      </c>
      <c r="I30" s="7">
        <f t="shared" si="3"/>
        <v>1.2445714285714284</v>
      </c>
      <c r="J30" s="7">
        <f t="shared" si="4"/>
        <v>385.81714285714281</v>
      </c>
      <c r="K30" s="7">
        <f t="shared" si="5"/>
        <v>370.88228571428567</v>
      </c>
      <c r="L30" s="8">
        <f t="shared" si="6"/>
        <v>408.7071428571428</v>
      </c>
      <c r="M30" s="8">
        <f t="shared" si="7"/>
        <v>398.13228571428567</v>
      </c>
    </row>
    <row r="31" spans="1:13" x14ac:dyDescent="0.25">
      <c r="A31" s="1" t="s">
        <v>150</v>
      </c>
      <c r="B31">
        <v>1.64</v>
      </c>
      <c r="C31" s="6">
        <f t="shared" si="0"/>
        <v>34.44</v>
      </c>
      <c r="D31" s="6">
        <f t="shared" si="1"/>
        <v>41</v>
      </c>
      <c r="E31">
        <v>40</v>
      </c>
      <c r="F31" s="1">
        <v>0.99</v>
      </c>
      <c r="G31" s="6">
        <f t="shared" si="2"/>
        <v>39.6</v>
      </c>
      <c r="H31" s="1">
        <v>0.02</v>
      </c>
      <c r="I31" s="7">
        <f t="shared" si="3"/>
        <v>1.2445714285714284</v>
      </c>
      <c r="J31" s="7">
        <f t="shared" si="4"/>
        <v>385.81714285714281</v>
      </c>
      <c r="K31" s="7">
        <f t="shared" si="5"/>
        <v>370.88228571428567</v>
      </c>
      <c r="L31" s="8">
        <f t="shared" si="6"/>
        <v>420.25714285714281</v>
      </c>
      <c r="M31" s="8">
        <f t="shared" si="7"/>
        <v>411.88228571428567</v>
      </c>
    </row>
    <row r="32" spans="1:13" x14ac:dyDescent="0.25">
      <c r="A32" s="1" t="s">
        <v>151</v>
      </c>
      <c r="B32">
        <v>2.1800000000000002</v>
      </c>
      <c r="C32" s="6">
        <f t="shared" si="0"/>
        <v>45.78</v>
      </c>
      <c r="D32" s="6">
        <f t="shared" si="1"/>
        <v>54.500000000000007</v>
      </c>
      <c r="E32">
        <v>40</v>
      </c>
      <c r="F32" s="1">
        <v>0.99</v>
      </c>
      <c r="G32" s="6">
        <f t="shared" si="2"/>
        <v>39.6</v>
      </c>
      <c r="H32" s="1">
        <v>0.02</v>
      </c>
      <c r="I32" s="7">
        <f t="shared" si="3"/>
        <v>1.2445714285714284</v>
      </c>
      <c r="J32" s="7">
        <f t="shared" si="4"/>
        <v>385.81714285714281</v>
      </c>
      <c r="K32" s="7">
        <f t="shared" si="5"/>
        <v>370.88228571428567</v>
      </c>
      <c r="L32" s="8">
        <f t="shared" si="6"/>
        <v>431.59714285714279</v>
      </c>
      <c r="M32" s="8">
        <f t="shared" si="7"/>
        <v>425.38228571428567</v>
      </c>
    </row>
    <row r="33" spans="1:13" x14ac:dyDescent="0.25">
      <c r="A33" s="1" t="s">
        <v>152</v>
      </c>
      <c r="B33">
        <v>0.6</v>
      </c>
      <c r="C33" s="6">
        <f t="shared" si="0"/>
        <v>12.6</v>
      </c>
      <c r="D33" s="6">
        <f t="shared" si="1"/>
        <v>15</v>
      </c>
      <c r="E33">
        <v>40</v>
      </c>
      <c r="F33" s="1">
        <v>0.99</v>
      </c>
      <c r="G33" s="6">
        <f t="shared" si="2"/>
        <v>39.6</v>
      </c>
      <c r="H33" s="1">
        <v>0.02</v>
      </c>
      <c r="I33" s="7">
        <f t="shared" si="3"/>
        <v>1.2445714285714284</v>
      </c>
      <c r="J33" s="7">
        <f t="shared" si="4"/>
        <v>385.81714285714281</v>
      </c>
      <c r="K33" s="7">
        <f t="shared" si="5"/>
        <v>370.88228571428567</v>
      </c>
      <c r="L33" s="8">
        <f t="shared" si="6"/>
        <v>398.41714285714284</v>
      </c>
      <c r="M33" s="8">
        <f t="shared" si="7"/>
        <v>385.88228571428567</v>
      </c>
    </row>
    <row r="34" spans="1:13" x14ac:dyDescent="0.25">
      <c r="A34" s="1" t="s">
        <v>153</v>
      </c>
      <c r="B34">
        <v>0.9</v>
      </c>
      <c r="C34" s="6">
        <f t="shared" si="0"/>
        <v>18.900000000000002</v>
      </c>
      <c r="D34" s="6">
        <f t="shared" si="1"/>
        <v>22.5</v>
      </c>
      <c r="E34">
        <v>40</v>
      </c>
      <c r="F34" s="1">
        <v>0.99</v>
      </c>
      <c r="G34" s="6">
        <f t="shared" si="2"/>
        <v>39.6</v>
      </c>
      <c r="H34" s="1">
        <v>0.02</v>
      </c>
      <c r="I34" s="7">
        <f t="shared" si="3"/>
        <v>1.2445714285714284</v>
      </c>
      <c r="J34" s="7">
        <f t="shared" si="4"/>
        <v>385.81714285714281</v>
      </c>
      <c r="K34" s="7">
        <f t="shared" si="5"/>
        <v>370.88228571428567</v>
      </c>
      <c r="L34" s="8">
        <f t="shared" si="6"/>
        <v>404.71714285714279</v>
      </c>
      <c r="M34" s="8">
        <f t="shared" si="7"/>
        <v>393.38228571428567</v>
      </c>
    </row>
    <row r="35" spans="1:13" x14ac:dyDescent="0.25">
      <c r="A35" s="1" t="s">
        <v>154</v>
      </c>
      <c r="B35">
        <v>1.19</v>
      </c>
      <c r="C35" s="6">
        <f t="shared" si="0"/>
        <v>24.99</v>
      </c>
      <c r="D35" s="6">
        <f t="shared" si="1"/>
        <v>29.75</v>
      </c>
      <c r="E35">
        <v>40</v>
      </c>
      <c r="F35" s="1">
        <v>0.99</v>
      </c>
      <c r="G35" s="6">
        <f t="shared" si="2"/>
        <v>39.6</v>
      </c>
      <c r="H35" s="1">
        <v>0.02</v>
      </c>
      <c r="I35" s="7">
        <f t="shared" si="3"/>
        <v>1.2445714285714284</v>
      </c>
      <c r="J35" s="7">
        <f t="shared" si="4"/>
        <v>385.81714285714281</v>
      </c>
      <c r="K35" s="7">
        <f t="shared" si="5"/>
        <v>370.88228571428567</v>
      </c>
      <c r="L35" s="8">
        <f t="shared" si="6"/>
        <v>410.80714285714282</v>
      </c>
      <c r="M35" s="8">
        <f t="shared" si="7"/>
        <v>400.63228571428567</v>
      </c>
    </row>
  </sheetData>
  <mergeCells count="11">
    <mergeCell ref="B3:B4"/>
    <mergeCell ref="C3:D3"/>
    <mergeCell ref="B1:D1"/>
    <mergeCell ref="E3:E4"/>
    <mergeCell ref="F3:F4"/>
    <mergeCell ref="L3:M3"/>
    <mergeCell ref="H3:H4"/>
    <mergeCell ref="G3:G4"/>
    <mergeCell ref="I3:I4"/>
    <mergeCell ref="E1:K1"/>
    <mergeCell ref="J3:K3"/>
  </mergeCells>
  <pageMargins left="0.7" right="0.7" top="0.75" bottom="0.75" header="0.3" footer="0.3"/>
  <pageSetup paperSize="9" orientation="portrait" horizontalDpi="0" verticalDpi="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5666A"/>
  </sheetPr>
  <dimension ref="A1:IT192"/>
  <sheetViews>
    <sheetView zoomScale="115" zoomScaleNormal="115" workbookViewId="0">
      <pane xSplit="1" ySplit="5" topLeftCell="C12" activePane="bottomRight" state="frozen"/>
      <selection pane="topRight" activeCell="B1" sqref="B1"/>
      <selection pane="bottomLeft" activeCell="A3" sqref="A3"/>
      <selection pane="bottomRight" activeCell="L13" sqref="L13"/>
    </sheetView>
  </sheetViews>
  <sheetFormatPr baseColWidth="10" defaultColWidth="11.42578125" defaultRowHeight="15" x14ac:dyDescent="0.25"/>
  <cols>
    <col min="1" max="1" width="1.5703125" style="888" customWidth="1"/>
    <col min="2" max="2" width="13.5703125" style="915" customWidth="1"/>
    <col min="3" max="3" width="8.42578125" style="915" customWidth="1"/>
    <col min="4" max="4" width="14.28515625" style="893" customWidth="1"/>
    <col min="5" max="5" width="20.7109375" style="893" customWidth="1"/>
    <col min="6" max="6" width="9.28515625" style="915" customWidth="1"/>
    <col min="7" max="7" width="45.28515625" style="915" customWidth="1"/>
    <col min="8" max="8" width="47.42578125" style="893" customWidth="1"/>
    <col min="9" max="9" width="48.28515625" style="893" customWidth="1"/>
    <col min="10" max="10" width="3.5703125" style="893" customWidth="1"/>
    <col min="11" max="11" width="11.42578125" style="888"/>
    <col min="12" max="23" width="16.7109375" style="888" customWidth="1"/>
    <col min="24" max="16384" width="11.42578125" style="888"/>
  </cols>
  <sheetData>
    <row r="1" spans="1:254" ht="4.1500000000000004" customHeight="1" x14ac:dyDescent="0.25"/>
    <row r="2" spans="1:254" s="89" customFormat="1" ht="18.75" customHeight="1" x14ac:dyDescent="0.25">
      <c r="A2" s="535"/>
      <c r="B2" s="1928" t="s">
        <v>1816</v>
      </c>
      <c r="C2" s="1928"/>
      <c r="D2" s="1928"/>
      <c r="E2" s="1928"/>
      <c r="F2" s="1928"/>
      <c r="G2" s="1928"/>
      <c r="H2" s="1928"/>
      <c r="I2" s="1928"/>
      <c r="J2" s="1928"/>
      <c r="K2" s="1928"/>
      <c r="L2" s="1928"/>
      <c r="M2" s="1928"/>
      <c r="N2" s="1928"/>
      <c r="O2" s="1928"/>
      <c r="P2" s="1928"/>
      <c r="Q2" s="1928"/>
      <c r="R2" s="1928"/>
      <c r="S2" s="1928"/>
      <c r="T2" s="1928"/>
      <c r="U2" s="1928"/>
      <c r="V2" s="1928"/>
      <c r="W2" s="715"/>
      <c r="X2" s="715"/>
      <c r="Y2" s="715"/>
      <c r="Z2" s="715"/>
      <c r="AA2" s="715"/>
      <c r="AB2" s="715"/>
      <c r="AC2" s="715"/>
      <c r="AD2" s="715"/>
      <c r="AE2" s="715"/>
      <c r="AF2" s="715"/>
      <c r="AG2" s="715"/>
      <c r="AH2" s="715"/>
      <c r="AI2" s="715"/>
      <c r="AJ2" s="715"/>
      <c r="AK2" s="715"/>
      <c r="AL2" s="715"/>
      <c r="AM2" s="715"/>
      <c r="AN2" s="715"/>
      <c r="AO2" s="715"/>
      <c r="AP2" s="715"/>
      <c r="AQ2" s="715"/>
      <c r="AR2" s="715"/>
      <c r="AS2" s="715"/>
      <c r="AT2" s="715"/>
      <c r="AU2" s="715"/>
      <c r="AV2" s="715"/>
      <c r="AW2" s="715"/>
      <c r="AX2" s="715"/>
      <c r="AY2" s="715"/>
      <c r="AZ2" s="715"/>
      <c r="BA2" s="715"/>
      <c r="BB2" s="715"/>
      <c r="BC2" s="715"/>
      <c r="BD2" s="715"/>
      <c r="BE2" s="715"/>
      <c r="BF2" s="715"/>
      <c r="BG2" s="22"/>
      <c r="BH2" s="15"/>
      <c r="BI2" s="100"/>
      <c r="BJ2" s="101"/>
      <c r="BK2" s="917"/>
      <c r="BL2" s="917"/>
      <c r="BM2" s="1343"/>
      <c r="BN2" s="1343"/>
      <c r="BO2" s="1343"/>
      <c r="BP2" s="917"/>
      <c r="BQ2" s="917"/>
      <c r="BR2" s="917"/>
      <c r="BS2" s="917"/>
      <c r="BT2" s="917"/>
      <c r="BU2" s="917"/>
      <c r="BV2" s="917"/>
      <c r="BW2" s="917"/>
      <c r="BX2" s="917"/>
      <c r="BY2" s="917"/>
      <c r="BZ2" s="917"/>
      <c r="CA2" s="917"/>
      <c r="CB2" s="915"/>
      <c r="CC2" s="917"/>
      <c r="CD2" s="917"/>
      <c r="CE2" s="915"/>
      <c r="CF2" s="915"/>
      <c r="CG2" s="915"/>
      <c r="CH2" s="915"/>
      <c r="CI2" s="917"/>
      <c r="CJ2" s="917"/>
      <c r="CK2" s="915"/>
      <c r="CL2" s="915"/>
      <c r="CM2" s="915"/>
      <c r="CN2" s="1872"/>
      <c r="CO2" s="1344"/>
      <c r="CP2" s="1344"/>
      <c r="CQ2" s="1344"/>
      <c r="CR2" s="910"/>
      <c r="CS2" s="910"/>
      <c r="CT2" s="910"/>
      <c r="CU2" s="910"/>
      <c r="CV2" s="910"/>
      <c r="CW2" s="910"/>
      <c r="CX2" s="910"/>
      <c r="CY2" s="910"/>
      <c r="CZ2" s="910"/>
      <c r="DA2" s="910"/>
      <c r="DB2" s="910"/>
      <c r="DC2" s="910"/>
      <c r="DD2" s="910"/>
      <c r="DE2" s="910"/>
      <c r="DF2" s="910"/>
      <c r="DG2" s="910"/>
      <c r="DH2" s="910"/>
      <c r="DI2" s="910"/>
      <c r="DJ2" s="910"/>
      <c r="DK2" s="910"/>
      <c r="DL2" s="910"/>
      <c r="DM2" s="910"/>
      <c r="DN2" s="910"/>
      <c r="DO2" s="910"/>
      <c r="DP2" s="910"/>
      <c r="DQ2" s="910"/>
      <c r="DR2" s="910"/>
      <c r="DS2" s="910"/>
      <c r="DT2" s="910"/>
      <c r="DU2" s="910"/>
      <c r="DV2" s="910"/>
      <c r="DW2" s="910"/>
      <c r="DX2" s="910"/>
      <c r="DY2" s="910"/>
      <c r="DZ2" s="1344"/>
      <c r="EA2" s="1344"/>
      <c r="EB2" s="1344"/>
      <c r="EC2" s="1344"/>
      <c r="ED2" s="1344"/>
      <c r="EE2" s="1344"/>
      <c r="EF2" s="1344"/>
      <c r="EG2" s="1344"/>
      <c r="EH2" s="535"/>
      <c r="EI2" s="535"/>
      <c r="EJ2" s="535"/>
      <c r="EK2" s="535"/>
      <c r="EL2" s="535"/>
      <c r="EM2" s="535"/>
      <c r="EN2" s="535"/>
      <c r="EO2" s="535"/>
      <c r="EP2" s="535"/>
      <c r="EQ2" s="535"/>
      <c r="ER2" s="535"/>
      <c r="ES2" s="535"/>
      <c r="ET2" s="535"/>
      <c r="EU2" s="535"/>
      <c r="EV2" s="535"/>
      <c r="EW2" s="535"/>
      <c r="EX2" s="535"/>
      <c r="EY2" s="535"/>
      <c r="EZ2" s="535"/>
      <c r="FA2" s="535"/>
      <c r="FB2" s="535"/>
      <c r="FC2" s="535"/>
      <c r="FD2" s="535"/>
      <c r="FE2" s="535"/>
      <c r="FF2" s="535"/>
      <c r="FG2" s="535"/>
      <c r="FH2" s="535"/>
      <c r="FI2" s="535"/>
      <c r="FJ2" s="535"/>
      <c r="FK2" s="535"/>
      <c r="FL2" s="535"/>
      <c r="FM2" s="535"/>
      <c r="FN2" s="535"/>
      <c r="FO2" s="535"/>
      <c r="FP2" s="535"/>
      <c r="FQ2" s="535"/>
      <c r="FR2" s="535"/>
      <c r="FS2" s="535"/>
      <c r="FT2" s="535"/>
      <c r="FU2" s="535"/>
      <c r="FV2" s="535"/>
      <c r="FW2" s="535"/>
      <c r="FX2" s="535"/>
      <c r="FY2" s="535"/>
      <c r="FZ2" s="535"/>
      <c r="GA2" s="535"/>
      <c r="GB2" s="535"/>
      <c r="GC2" s="535"/>
      <c r="GD2" s="535"/>
      <c r="GE2" s="535"/>
      <c r="GF2" s="535"/>
      <c r="GG2" s="535"/>
      <c r="GH2" s="535"/>
      <c r="GI2" s="535"/>
      <c r="GJ2" s="535"/>
      <c r="GK2" s="535"/>
      <c r="GL2" s="535"/>
      <c r="GM2" s="535"/>
      <c r="GN2" s="535"/>
      <c r="GO2" s="535"/>
      <c r="GP2" s="535"/>
      <c r="GQ2" s="535"/>
      <c r="GR2" s="535"/>
      <c r="GS2" s="535"/>
      <c r="GT2" s="535"/>
      <c r="GU2" s="535"/>
      <c r="GV2" s="535"/>
      <c r="GW2" s="535"/>
      <c r="GX2" s="535"/>
      <c r="GY2" s="535"/>
      <c r="GZ2" s="535"/>
      <c r="HA2" s="535"/>
      <c r="HB2" s="535"/>
      <c r="HC2" s="535"/>
      <c r="HD2" s="535"/>
      <c r="HE2" s="535"/>
      <c r="HF2" s="535"/>
      <c r="HG2" s="535"/>
      <c r="HH2" s="535"/>
      <c r="HI2" s="535"/>
      <c r="HJ2" s="535"/>
      <c r="HK2" s="535"/>
      <c r="HL2" s="535"/>
      <c r="HM2" s="535"/>
      <c r="HN2" s="535"/>
      <c r="HO2" s="535"/>
      <c r="HP2" s="535"/>
      <c r="HQ2" s="535"/>
      <c r="HR2" s="535"/>
      <c r="HS2" s="535"/>
      <c r="HT2" s="535"/>
      <c r="HU2" s="535"/>
      <c r="HV2" s="535"/>
      <c r="HW2" s="535"/>
      <c r="HX2" s="535"/>
      <c r="HY2" s="535"/>
      <c r="HZ2" s="535"/>
      <c r="IA2" s="535"/>
      <c r="IB2" s="535"/>
      <c r="IC2" s="535"/>
      <c r="ID2" s="535"/>
      <c r="IE2" s="535"/>
      <c r="IF2" s="535"/>
      <c r="IG2" s="535"/>
      <c r="IH2" s="535"/>
      <c r="II2" s="535"/>
      <c r="IJ2" s="535"/>
      <c r="IK2" s="535"/>
      <c r="IL2" s="535"/>
      <c r="IM2" s="535"/>
      <c r="IN2" s="535"/>
      <c r="IO2" s="535"/>
      <c r="IP2" s="535"/>
      <c r="IQ2" s="535"/>
      <c r="IR2" s="535"/>
      <c r="IS2" s="535"/>
      <c r="IT2" s="535"/>
    </row>
    <row r="3" spans="1:254" s="89" customFormat="1" ht="49.5" customHeight="1" x14ac:dyDescent="0.25">
      <c r="A3" s="535"/>
      <c r="B3" s="1928"/>
      <c r="C3" s="1928"/>
      <c r="D3" s="1928"/>
      <c r="E3" s="1928"/>
      <c r="F3" s="1928"/>
      <c r="G3" s="1928"/>
      <c r="H3" s="1928"/>
      <c r="I3" s="1928"/>
      <c r="J3" s="1928"/>
      <c r="K3" s="1928"/>
      <c r="L3" s="1928"/>
      <c r="M3" s="1928"/>
      <c r="N3" s="1928"/>
      <c r="O3" s="1928"/>
      <c r="P3" s="1928"/>
      <c r="Q3" s="1928"/>
      <c r="R3" s="1928"/>
      <c r="S3" s="1928"/>
      <c r="T3" s="1928"/>
      <c r="U3" s="1928"/>
      <c r="V3" s="1928"/>
      <c r="W3" s="715"/>
      <c r="X3" s="715"/>
      <c r="Y3" s="715"/>
      <c r="Z3" s="715"/>
      <c r="AA3" s="715"/>
      <c r="AB3" s="715"/>
      <c r="AC3" s="715"/>
      <c r="AD3" s="715"/>
      <c r="AE3" s="715"/>
      <c r="AF3" s="715"/>
      <c r="AG3" s="715"/>
      <c r="AH3" s="715"/>
      <c r="AI3" s="715"/>
      <c r="AJ3" s="715"/>
      <c r="AK3" s="715"/>
      <c r="AL3" s="715"/>
      <c r="AM3" s="715"/>
      <c r="AN3" s="715"/>
      <c r="AO3" s="715"/>
      <c r="AP3" s="715"/>
      <c r="AQ3" s="715"/>
      <c r="AR3" s="715"/>
      <c r="AS3" s="715"/>
      <c r="AT3" s="715"/>
      <c r="AU3" s="715"/>
      <c r="AV3" s="715"/>
      <c r="AW3" s="715"/>
      <c r="AX3" s="715"/>
      <c r="AY3" s="715"/>
      <c r="AZ3" s="715"/>
      <c r="BA3" s="715"/>
      <c r="BB3" s="715"/>
      <c r="BC3" s="715"/>
      <c r="BD3" s="715"/>
      <c r="BE3" s="715"/>
      <c r="BF3" s="715"/>
      <c r="BG3" s="19"/>
      <c r="BH3" s="15"/>
      <c r="BI3" s="100"/>
      <c r="BJ3" s="101"/>
      <c r="BK3" s="101"/>
      <c r="BL3" s="101"/>
      <c r="BM3" s="102"/>
      <c r="BN3" s="1343"/>
      <c r="BO3" s="1343"/>
      <c r="BP3" s="917"/>
      <c r="BQ3" s="917"/>
      <c r="BR3" s="917"/>
      <c r="BS3" s="917"/>
      <c r="BT3" s="917"/>
      <c r="BU3" s="917"/>
      <c r="BV3" s="917"/>
      <c r="BW3" s="917"/>
      <c r="BX3" s="917"/>
      <c r="BY3" s="917"/>
      <c r="BZ3" s="917"/>
      <c r="CA3" s="917"/>
      <c r="CB3" s="915"/>
      <c r="CC3" s="917"/>
      <c r="CD3" s="917"/>
      <c r="CE3" s="915"/>
      <c r="CF3" s="915"/>
      <c r="CG3" s="915"/>
      <c r="CH3" s="915"/>
      <c r="CI3" s="917"/>
      <c r="CJ3" s="917"/>
      <c r="CK3" s="915"/>
      <c r="CL3" s="915"/>
      <c r="CM3" s="915"/>
      <c r="CN3" s="1872"/>
      <c r="CO3" s="1344"/>
      <c r="CP3" s="1344"/>
      <c r="CQ3" s="1344"/>
      <c r="CR3" s="910"/>
      <c r="CS3" s="910"/>
      <c r="CT3" s="910"/>
      <c r="CU3" s="910"/>
      <c r="CV3" s="910"/>
      <c r="CW3" s="910"/>
      <c r="CX3" s="910"/>
      <c r="CY3" s="910"/>
      <c r="CZ3" s="910"/>
      <c r="DA3" s="910"/>
      <c r="DB3" s="910"/>
      <c r="DC3" s="910"/>
      <c r="DD3" s="910"/>
      <c r="DE3" s="910"/>
      <c r="DF3" s="910"/>
      <c r="DG3" s="910"/>
      <c r="DH3" s="910"/>
      <c r="DI3" s="910"/>
      <c r="DJ3" s="910"/>
      <c r="DK3" s="910"/>
      <c r="DL3" s="910"/>
      <c r="DM3" s="910"/>
      <c r="DN3" s="910"/>
      <c r="DO3" s="910"/>
      <c r="DP3" s="910"/>
      <c r="DQ3" s="910"/>
      <c r="DR3" s="910"/>
      <c r="DS3" s="910"/>
      <c r="DT3" s="910"/>
      <c r="DU3" s="910"/>
      <c r="DV3" s="910"/>
      <c r="DW3" s="910"/>
      <c r="DX3" s="910"/>
      <c r="DY3" s="910"/>
      <c r="DZ3" s="1344"/>
      <c r="EA3" s="1344"/>
      <c r="EB3" s="1344"/>
      <c r="EC3" s="1344"/>
      <c r="ED3" s="1344"/>
      <c r="EE3" s="1344"/>
      <c r="EF3" s="1344"/>
      <c r="EG3" s="1344"/>
      <c r="EH3" s="535"/>
      <c r="EI3" s="535"/>
      <c r="EJ3" s="535"/>
      <c r="EK3" s="535"/>
      <c r="EL3" s="535"/>
      <c r="EM3" s="535"/>
      <c r="EN3" s="535"/>
      <c r="EO3" s="535"/>
      <c r="EP3" s="535"/>
      <c r="EQ3" s="535"/>
      <c r="ER3" s="535"/>
      <c r="ES3" s="535"/>
      <c r="ET3" s="535"/>
      <c r="EU3" s="535"/>
      <c r="EV3" s="535"/>
      <c r="EW3" s="535"/>
      <c r="EX3" s="535"/>
      <c r="EY3" s="535"/>
      <c r="EZ3" s="535"/>
      <c r="FA3" s="535"/>
      <c r="FB3" s="535"/>
      <c r="FC3" s="535"/>
      <c r="FD3" s="535"/>
      <c r="FE3" s="535"/>
      <c r="FF3" s="535"/>
      <c r="FG3" s="535"/>
      <c r="FH3" s="535"/>
      <c r="FI3" s="535"/>
      <c r="FJ3" s="535"/>
      <c r="FK3" s="535"/>
      <c r="FL3" s="535"/>
      <c r="FM3" s="535"/>
      <c r="FN3" s="535"/>
      <c r="FO3" s="535"/>
      <c r="FP3" s="535"/>
      <c r="FQ3" s="535"/>
      <c r="FR3" s="535"/>
      <c r="FS3" s="535"/>
      <c r="FT3" s="535"/>
      <c r="FU3" s="535"/>
      <c r="FV3" s="535"/>
      <c r="FW3" s="535"/>
      <c r="FX3" s="535"/>
      <c r="FY3" s="535"/>
      <c r="FZ3" s="535"/>
      <c r="GA3" s="535"/>
      <c r="GB3" s="535"/>
      <c r="GC3" s="535"/>
      <c r="GD3" s="535"/>
      <c r="GE3" s="535"/>
      <c r="GF3" s="535"/>
      <c r="GG3" s="535"/>
      <c r="GH3" s="535"/>
      <c r="GI3" s="535"/>
      <c r="GJ3" s="535"/>
      <c r="GK3" s="535"/>
      <c r="GL3" s="535"/>
      <c r="GM3" s="535"/>
      <c r="GN3" s="535"/>
      <c r="GO3" s="535"/>
      <c r="GP3" s="535"/>
      <c r="GQ3" s="535"/>
      <c r="GR3" s="535"/>
      <c r="GS3" s="535"/>
      <c r="GT3" s="535"/>
      <c r="GU3" s="535"/>
      <c r="GV3" s="535"/>
      <c r="GW3" s="535"/>
      <c r="GX3" s="535"/>
      <c r="GY3" s="535"/>
      <c r="GZ3" s="535"/>
      <c r="HA3" s="535"/>
      <c r="HB3" s="535"/>
      <c r="HC3" s="535"/>
      <c r="HD3" s="535"/>
      <c r="HE3" s="535"/>
      <c r="HF3" s="535"/>
      <c r="HG3" s="535"/>
      <c r="HH3" s="535"/>
      <c r="HI3" s="535"/>
      <c r="HJ3" s="535"/>
      <c r="HK3" s="535"/>
      <c r="HL3" s="535"/>
      <c r="HM3" s="535"/>
      <c r="HN3" s="535"/>
      <c r="HO3" s="535"/>
      <c r="HP3" s="535"/>
      <c r="HQ3" s="535"/>
      <c r="HR3" s="535"/>
      <c r="HS3" s="535"/>
      <c r="HT3" s="535"/>
      <c r="HU3" s="535"/>
      <c r="HV3" s="535"/>
      <c r="HW3" s="535"/>
      <c r="HX3" s="535"/>
      <c r="HY3" s="535"/>
      <c r="HZ3" s="535"/>
      <c r="IA3" s="535"/>
      <c r="IB3" s="535"/>
      <c r="IC3" s="535"/>
      <c r="ID3" s="535"/>
      <c r="IE3" s="535"/>
      <c r="IF3" s="535"/>
      <c r="IG3" s="535"/>
      <c r="IH3" s="535"/>
      <c r="II3" s="535"/>
      <c r="IJ3" s="535"/>
      <c r="IK3" s="535"/>
      <c r="IL3" s="535"/>
      <c r="IM3" s="535"/>
      <c r="IN3" s="535"/>
      <c r="IO3" s="535"/>
      <c r="IP3" s="535"/>
      <c r="IQ3" s="535"/>
      <c r="IR3" s="535"/>
      <c r="IS3" s="535"/>
      <c r="IT3" s="535"/>
    </row>
    <row r="4" spans="1:254" s="1345" customFormat="1" ht="6.6" customHeight="1" thickBot="1" x14ac:dyDescent="0.3">
      <c r="B4" s="1929"/>
      <c r="C4" s="1929"/>
      <c r="D4" s="1929"/>
      <c r="E4" s="1929"/>
      <c r="F4" s="1929"/>
      <c r="G4" s="1929"/>
      <c r="H4" s="1929"/>
      <c r="I4" s="1929"/>
      <c r="J4" s="1854"/>
      <c r="W4" s="1346"/>
      <c r="X4" s="1346"/>
      <c r="Y4" s="1346"/>
      <c r="Z4" s="1346"/>
      <c r="AA4" s="1346"/>
      <c r="AB4" s="1346"/>
      <c r="AC4" s="1346"/>
      <c r="AD4" s="1346"/>
      <c r="AE4" s="1346"/>
      <c r="AF4" s="1346"/>
      <c r="AG4" s="1346"/>
      <c r="AH4" s="1346"/>
      <c r="AI4" s="1346"/>
      <c r="AJ4" s="1346"/>
      <c r="AK4" s="1346"/>
      <c r="AL4" s="1346"/>
      <c r="AM4" s="1346"/>
      <c r="AN4" s="1346"/>
      <c r="AO4" s="1346"/>
      <c r="AP4" s="1346"/>
      <c r="AQ4" s="1346"/>
      <c r="AR4" s="1346"/>
      <c r="AS4" s="1346"/>
      <c r="AT4" s="1346"/>
      <c r="AU4" s="1346"/>
      <c r="AV4" s="1346"/>
      <c r="AW4" s="1346"/>
      <c r="AX4" s="1346"/>
      <c r="AY4" s="1346"/>
      <c r="AZ4" s="1346"/>
      <c r="BA4" s="1346"/>
      <c r="BB4" s="1346"/>
      <c r="BC4" s="1346"/>
      <c r="BD4" s="1346"/>
      <c r="BE4" s="1346"/>
      <c r="BF4" s="1346"/>
      <c r="BG4" s="1346"/>
      <c r="BH4" s="1346"/>
      <c r="BI4" s="1346"/>
      <c r="BJ4" s="1346"/>
      <c r="BK4" s="1346"/>
      <c r="BL4" s="1346"/>
      <c r="BM4" s="1346"/>
    </row>
    <row r="5" spans="1:254" ht="27" thickTop="1" thickBot="1" x14ac:dyDescent="0.3">
      <c r="B5" s="1347" t="s">
        <v>1173</v>
      </c>
      <c r="C5" s="1348" t="s">
        <v>174</v>
      </c>
      <c r="D5" s="1349" t="s">
        <v>1728</v>
      </c>
      <c r="E5" s="1349" t="s">
        <v>1817</v>
      </c>
      <c r="F5" s="1349" t="s">
        <v>27</v>
      </c>
      <c r="G5" s="1349" t="s">
        <v>1818</v>
      </c>
      <c r="H5" s="1349" t="s">
        <v>1819</v>
      </c>
      <c r="I5" s="1350" t="s">
        <v>1820</v>
      </c>
      <c r="J5" s="1874"/>
      <c r="K5" s="1930" t="s">
        <v>1821</v>
      </c>
      <c r="L5" s="1931"/>
      <c r="M5" s="1931"/>
      <c r="N5" s="1931"/>
      <c r="O5" s="1931"/>
      <c r="P5" s="1931"/>
      <c r="Q5" s="1931"/>
      <c r="R5" s="1931"/>
      <c r="S5" s="1931"/>
      <c r="T5" s="1931"/>
      <c r="U5" s="1931"/>
      <c r="V5" s="1932"/>
      <c r="W5" s="1933" t="s">
        <v>1822</v>
      </c>
      <c r="X5" s="1933"/>
      <c r="Y5" s="1933"/>
      <c r="Z5" s="1933"/>
      <c r="AA5" s="1933"/>
      <c r="AB5" s="1933"/>
    </row>
    <row r="6" spans="1:254" s="100" customFormat="1" ht="6" customHeight="1" thickTop="1" thickBot="1" x14ac:dyDescent="0.3">
      <c r="B6" s="1351"/>
      <c r="C6" s="1351"/>
      <c r="D6" s="1351"/>
      <c r="E6" s="1351"/>
      <c r="F6" s="1351"/>
      <c r="G6" s="1351"/>
      <c r="H6" s="1351"/>
      <c r="I6" s="1874"/>
      <c r="J6" s="1874"/>
      <c r="W6" s="1934"/>
      <c r="X6" s="1934"/>
      <c r="Y6" s="1934"/>
      <c r="Z6" s="1934"/>
      <c r="AA6" s="1934"/>
      <c r="AB6" s="1934"/>
    </row>
    <row r="7" spans="1:254" ht="83.45" customHeight="1" thickTop="1" thickBot="1" x14ac:dyDescent="0.3">
      <c r="B7" s="1935" t="s">
        <v>1280</v>
      </c>
      <c r="C7" s="1938">
        <v>1</v>
      </c>
      <c r="D7" s="1940" t="s">
        <v>1823</v>
      </c>
      <c r="E7" s="1856" t="s">
        <v>1824</v>
      </c>
      <c r="F7" s="1352" t="s">
        <v>1825</v>
      </c>
      <c r="G7" s="1353" t="s">
        <v>1826</v>
      </c>
      <c r="H7" s="1354" t="s">
        <v>1827</v>
      </c>
      <c r="I7" s="1355" t="s">
        <v>1828</v>
      </c>
      <c r="J7" s="1356"/>
      <c r="K7" s="1357" t="s">
        <v>1829</v>
      </c>
      <c r="L7" s="1358" t="s">
        <v>2134</v>
      </c>
      <c r="M7" s="1845">
        <v>60000</v>
      </c>
      <c r="N7" s="1358" t="s">
        <v>1830</v>
      </c>
      <c r="O7" s="1845">
        <v>28638</v>
      </c>
      <c r="P7" s="1358" t="s">
        <v>1831</v>
      </c>
      <c r="Q7" s="1845">
        <v>11969822</v>
      </c>
      <c r="R7" s="1358" t="s">
        <v>2135</v>
      </c>
      <c r="S7" s="1359">
        <f>IFERROR((M7*O7)/Q7,0)</f>
        <v>143.55100685707774</v>
      </c>
      <c r="W7" s="1942" t="s">
        <v>1832</v>
      </c>
      <c r="X7" s="1942" t="s">
        <v>1833</v>
      </c>
      <c r="Y7" s="1942" t="s">
        <v>1834</v>
      </c>
      <c r="Z7" s="1944" t="s">
        <v>1835</v>
      </c>
      <c r="AA7" s="1945"/>
      <c r="AB7" s="1946"/>
    </row>
    <row r="8" spans="1:254" ht="51" customHeight="1" thickBot="1" x14ac:dyDescent="0.3">
      <c r="B8" s="1936"/>
      <c r="C8" s="1939"/>
      <c r="D8" s="1941"/>
      <c r="E8" s="1857" t="s">
        <v>1836</v>
      </c>
      <c r="F8" s="1360" t="s">
        <v>1825</v>
      </c>
      <c r="G8" s="1361" t="s">
        <v>1826</v>
      </c>
      <c r="H8" s="1362" t="s">
        <v>1837</v>
      </c>
      <c r="I8" s="1363" t="s">
        <v>1838</v>
      </c>
      <c r="J8" s="1356"/>
      <c r="K8" s="1357" t="s">
        <v>1839</v>
      </c>
      <c r="L8" s="1358" t="s">
        <v>2136</v>
      </c>
      <c r="M8" s="1845">
        <v>515000</v>
      </c>
      <c r="N8" s="1358" t="s">
        <v>1840</v>
      </c>
      <c r="O8" s="1845">
        <v>28638</v>
      </c>
      <c r="P8" s="1358" t="s">
        <v>1831</v>
      </c>
      <c r="Q8" s="1845">
        <v>11969822</v>
      </c>
      <c r="R8" s="1358" t="s">
        <v>2137</v>
      </c>
      <c r="S8" s="1359">
        <f>IFERROR((M8*O8)/Q8,0)</f>
        <v>1232.1461421899173</v>
      </c>
      <c r="W8" s="1943"/>
      <c r="X8" s="1943"/>
      <c r="Y8" s="1943"/>
      <c r="Z8" s="1364" t="s">
        <v>1841</v>
      </c>
      <c r="AA8" s="1364" t="s">
        <v>1842</v>
      </c>
      <c r="AB8" s="1364" t="s">
        <v>1843</v>
      </c>
    </row>
    <row r="9" spans="1:254" ht="67.150000000000006" customHeight="1" x14ac:dyDescent="0.25">
      <c r="B9" s="1936"/>
      <c r="C9" s="1939"/>
      <c r="D9" s="1858" t="s">
        <v>1844</v>
      </c>
      <c r="E9" s="1858" t="s">
        <v>1845</v>
      </c>
      <c r="F9" s="1855" t="s">
        <v>252</v>
      </c>
      <c r="G9" s="1365" t="s">
        <v>1846</v>
      </c>
      <c r="H9" s="1366" t="s">
        <v>1847</v>
      </c>
      <c r="I9" s="1367" t="s">
        <v>540</v>
      </c>
      <c r="J9" s="1356"/>
      <c r="K9" s="999"/>
      <c r="L9" s="1368"/>
      <c r="M9" s="999"/>
      <c r="N9" s="1368"/>
      <c r="O9" s="999"/>
      <c r="P9" s="1368"/>
      <c r="Q9" s="999"/>
      <c r="R9" s="1368"/>
      <c r="S9" s="103"/>
      <c r="T9" s="100"/>
      <c r="W9" s="1369" t="s">
        <v>1848</v>
      </c>
      <c r="X9" s="1370" t="s">
        <v>1849</v>
      </c>
      <c r="Y9" s="1371" t="s">
        <v>1850</v>
      </c>
      <c r="Z9" s="1372" t="s">
        <v>1851</v>
      </c>
      <c r="AA9" s="937" t="s">
        <v>1852</v>
      </c>
      <c r="AB9" s="1373" t="s">
        <v>1853</v>
      </c>
    </row>
    <row r="10" spans="1:254" ht="121.9" customHeight="1" thickBot="1" x14ac:dyDescent="0.3">
      <c r="B10" s="1936"/>
      <c r="C10" s="1939"/>
      <c r="D10" s="1857" t="s">
        <v>1854</v>
      </c>
      <c r="E10" s="1857" t="s">
        <v>1855</v>
      </c>
      <c r="F10" s="1360" t="s">
        <v>1856</v>
      </c>
      <c r="G10" s="1361" t="s">
        <v>1857</v>
      </c>
      <c r="H10" s="1362" t="s">
        <v>1858</v>
      </c>
      <c r="I10" s="1363" t="s">
        <v>540</v>
      </c>
      <c r="J10" s="1356"/>
      <c r="K10" s="999"/>
      <c r="L10" s="1368"/>
      <c r="M10" s="999"/>
      <c r="N10" s="1368"/>
      <c r="O10" s="999"/>
      <c r="P10" s="1368"/>
      <c r="Q10" s="999"/>
      <c r="R10" s="1368"/>
      <c r="S10" s="103"/>
      <c r="T10" s="100"/>
      <c r="W10" s="1374" t="s">
        <v>1859</v>
      </c>
      <c r="X10" s="1375" t="s">
        <v>1860</v>
      </c>
      <c r="Y10" s="1372" t="s">
        <v>1861</v>
      </c>
      <c r="Z10" s="937" t="s">
        <v>1862</v>
      </c>
      <c r="AA10" s="1376" t="s">
        <v>1863</v>
      </c>
      <c r="AB10" s="1373" t="s">
        <v>1864</v>
      </c>
    </row>
    <row r="11" spans="1:254" ht="84" customHeight="1" thickBot="1" x14ac:dyDescent="0.3">
      <c r="B11" s="1936"/>
      <c r="C11" s="1939"/>
      <c r="D11" s="1947" t="s">
        <v>1865</v>
      </c>
      <c r="E11" s="1947" t="s">
        <v>1866</v>
      </c>
      <c r="F11" s="1939" t="s">
        <v>1867</v>
      </c>
      <c r="G11" s="1948" t="s">
        <v>1868</v>
      </c>
      <c r="H11" s="1950" t="s">
        <v>1869</v>
      </c>
      <c r="I11" s="1377" t="s">
        <v>1870</v>
      </c>
      <c r="J11" s="1356"/>
      <c r="K11" s="1357" t="s">
        <v>1871</v>
      </c>
      <c r="L11" s="1358" t="s">
        <v>1872</v>
      </c>
      <c r="M11" s="1845">
        <v>1.3</v>
      </c>
      <c r="N11" s="1358" t="s">
        <v>1873</v>
      </c>
      <c r="O11" s="1845">
        <v>28580</v>
      </c>
      <c r="P11" s="1358" t="s">
        <v>1874</v>
      </c>
      <c r="Q11" s="1378">
        <v>0.5</v>
      </c>
      <c r="R11" s="1358" t="s">
        <v>1875</v>
      </c>
      <c r="S11" s="1379">
        <v>5.0000000000000001E-3</v>
      </c>
      <c r="T11" s="1358" t="s">
        <v>1876</v>
      </c>
      <c r="U11" s="1359">
        <f>M11*O11*Q11*S11</f>
        <v>92.885000000000005</v>
      </c>
      <c r="W11" s="1369" t="s">
        <v>1877</v>
      </c>
      <c r="X11" s="1370" t="s">
        <v>1878</v>
      </c>
      <c r="Y11" s="1380" t="s">
        <v>1879</v>
      </c>
      <c r="Z11" s="937" t="s">
        <v>1862</v>
      </c>
      <c r="AA11" s="1376" t="s">
        <v>1880</v>
      </c>
      <c r="AB11" s="1373" t="s">
        <v>1881</v>
      </c>
    </row>
    <row r="12" spans="1:254" ht="82.15" customHeight="1" thickBot="1" x14ac:dyDescent="0.3">
      <c r="B12" s="1936"/>
      <c r="C12" s="1939"/>
      <c r="D12" s="1947"/>
      <c r="E12" s="1947"/>
      <c r="F12" s="1939"/>
      <c r="G12" s="1949"/>
      <c r="H12" s="1950"/>
      <c r="I12" s="1377" t="s">
        <v>1882</v>
      </c>
      <c r="J12" s="1356"/>
      <c r="K12" s="1357" t="s">
        <v>1883</v>
      </c>
      <c r="L12" s="1358" t="s">
        <v>1884</v>
      </c>
      <c r="M12" s="1845">
        <v>2.3999999999999998E-3</v>
      </c>
      <c r="N12" s="1358" t="s">
        <v>1873</v>
      </c>
      <c r="O12" s="1845">
        <v>28580</v>
      </c>
      <c r="P12" s="1358" t="s">
        <v>1885</v>
      </c>
      <c r="Q12" s="1378">
        <v>100</v>
      </c>
      <c r="R12" s="1358" t="s">
        <v>1875</v>
      </c>
      <c r="S12" s="1379">
        <v>0.05</v>
      </c>
      <c r="T12" s="1358" t="s">
        <v>1886</v>
      </c>
      <c r="U12" s="1359">
        <f>M12*O12*Q12*S12</f>
        <v>342.96000000000004</v>
      </c>
      <c r="W12" s="1374" t="s">
        <v>1887</v>
      </c>
      <c r="X12" s="1381" t="s">
        <v>1888</v>
      </c>
      <c r="Y12" s="1372" t="s">
        <v>1889</v>
      </c>
      <c r="Z12" s="937" t="s">
        <v>1851</v>
      </c>
      <c r="AA12" s="1372" t="s">
        <v>1890</v>
      </c>
      <c r="AB12" s="1373" t="s">
        <v>1891</v>
      </c>
    </row>
    <row r="13" spans="1:254" ht="114" customHeight="1" thickBot="1" x14ac:dyDescent="0.3">
      <c r="B13" s="1937"/>
      <c r="C13" s="1382">
        <v>2</v>
      </c>
      <c r="D13" s="1383" t="s">
        <v>1892</v>
      </c>
      <c r="E13" s="1383" t="s">
        <v>1893</v>
      </c>
      <c r="F13" s="1384" t="s">
        <v>1894</v>
      </c>
      <c r="G13" s="1383" t="s">
        <v>1895</v>
      </c>
      <c r="H13" s="1385" t="s">
        <v>1896</v>
      </c>
      <c r="I13" s="1386" t="s">
        <v>540</v>
      </c>
      <c r="J13" s="1356"/>
      <c r="K13" s="999"/>
      <c r="L13" s="1368"/>
      <c r="M13" s="999"/>
      <c r="N13" s="1368"/>
      <c r="O13" s="999"/>
      <c r="P13" s="1368"/>
      <c r="Q13" s="999"/>
      <c r="R13" s="1368"/>
      <c r="S13" s="103"/>
      <c r="T13" s="100"/>
      <c r="U13" s="100"/>
      <c r="V13" s="100"/>
      <c r="W13" s="1369" t="s">
        <v>1897</v>
      </c>
      <c r="X13" s="1370" t="s">
        <v>1898</v>
      </c>
      <c r="Y13" s="1380" t="s">
        <v>1899</v>
      </c>
      <c r="Z13" s="937" t="s">
        <v>1862</v>
      </c>
      <c r="AA13" s="1372" t="s">
        <v>1900</v>
      </c>
      <c r="AB13" s="1373" t="s">
        <v>1881</v>
      </c>
    </row>
    <row r="14" spans="1:254" ht="6" customHeight="1" thickTop="1" thickBot="1" x14ac:dyDescent="0.3">
      <c r="B14" s="1387"/>
      <c r="C14" s="1388"/>
      <c r="D14" s="1389"/>
      <c r="E14" s="1390"/>
      <c r="F14" s="1388"/>
      <c r="G14" s="1388"/>
      <c r="H14" s="1390"/>
      <c r="I14" s="1391"/>
      <c r="J14" s="1356"/>
    </row>
    <row r="15" spans="1:254" ht="73.150000000000006" customHeight="1" thickTop="1" thickBot="1" x14ac:dyDescent="0.3">
      <c r="B15" s="1960" t="s">
        <v>1901</v>
      </c>
      <c r="C15" s="1964">
        <v>1</v>
      </c>
      <c r="D15" s="1967" t="s">
        <v>1823</v>
      </c>
      <c r="E15" s="1972" t="s">
        <v>1902</v>
      </c>
      <c r="F15" s="1973" t="s">
        <v>1825</v>
      </c>
      <c r="G15" s="1972" t="s">
        <v>1826</v>
      </c>
      <c r="H15" s="1392" t="s">
        <v>2126</v>
      </c>
      <c r="I15" s="1883" t="s">
        <v>2130</v>
      </c>
      <c r="J15" s="1356"/>
      <c r="K15" s="1393" t="s">
        <v>2128</v>
      </c>
      <c r="L15" s="1394" t="s">
        <v>1904</v>
      </c>
      <c r="M15" s="1846">
        <v>18553000</v>
      </c>
      <c r="N15" s="1394" t="s">
        <v>1905</v>
      </c>
      <c r="O15" s="1846">
        <v>760</v>
      </c>
      <c r="P15" s="1394" t="s">
        <v>1906</v>
      </c>
      <c r="Q15" s="1846">
        <v>652.68700000000001</v>
      </c>
      <c r="R15" s="1394" t="s">
        <v>1907</v>
      </c>
      <c r="S15" s="1395">
        <f>IFERROR((M15*O15)/Q15,0)</f>
        <v>21603433.19232649</v>
      </c>
      <c r="W15" s="1369" t="s">
        <v>1908</v>
      </c>
      <c r="X15" s="1396" t="s">
        <v>1909</v>
      </c>
      <c r="Y15" s="1380" t="s">
        <v>1910</v>
      </c>
      <c r="Z15" s="937" t="s">
        <v>1851</v>
      </c>
      <c r="AA15" s="1372" t="s">
        <v>1911</v>
      </c>
      <c r="AB15" s="1373" t="s">
        <v>1912</v>
      </c>
    </row>
    <row r="16" spans="1:254" ht="73.150000000000006" customHeight="1" thickBot="1" x14ac:dyDescent="0.3">
      <c r="B16" s="1961"/>
      <c r="C16" s="1965"/>
      <c r="D16" s="1968"/>
      <c r="E16" s="1968"/>
      <c r="F16" s="1965"/>
      <c r="G16" s="1968"/>
      <c r="H16" s="1397" t="s">
        <v>2127</v>
      </c>
      <c r="I16" s="1884" t="s">
        <v>2131</v>
      </c>
      <c r="J16" s="1356"/>
      <c r="K16" s="1393" t="s">
        <v>2129</v>
      </c>
      <c r="L16" s="1394" t="s">
        <v>1904</v>
      </c>
      <c r="M16" s="1846">
        <v>18553000</v>
      </c>
      <c r="N16" s="1394" t="s">
        <v>2132</v>
      </c>
      <c r="O16" s="1846">
        <v>1433</v>
      </c>
      <c r="P16" s="1394" t="s">
        <v>2133</v>
      </c>
      <c r="Q16" s="1846">
        <v>202744</v>
      </c>
      <c r="R16" s="1394" t="s">
        <v>1907</v>
      </c>
      <c r="S16" s="1395">
        <f>IFERROR((M16*O16)/Q16,0)</f>
        <v>131133.09888332084</v>
      </c>
      <c r="W16" s="1882"/>
      <c r="X16" s="1396"/>
      <c r="Y16" s="1380"/>
      <c r="Z16" s="937"/>
      <c r="AA16" s="1372"/>
      <c r="AB16" s="1373"/>
    </row>
    <row r="17" spans="1:28" ht="55.15" customHeight="1" thickBot="1" x14ac:dyDescent="0.3">
      <c r="B17" s="1962"/>
      <c r="C17" s="1966"/>
      <c r="D17" s="1969"/>
      <c r="E17" s="1864" t="s">
        <v>1913</v>
      </c>
      <c r="F17" s="1863" t="s">
        <v>1825</v>
      </c>
      <c r="G17" s="1864" t="s">
        <v>1826</v>
      </c>
      <c r="H17" s="1397" t="s">
        <v>1903</v>
      </c>
      <c r="I17" s="1398" t="s">
        <v>1914</v>
      </c>
      <c r="J17" s="1356"/>
      <c r="K17" s="1393" t="s">
        <v>1915</v>
      </c>
      <c r="L17" s="1394" t="s">
        <v>1916</v>
      </c>
      <c r="M17" s="1846">
        <v>0</v>
      </c>
      <c r="N17" s="1394" t="s">
        <v>1905</v>
      </c>
      <c r="O17" s="1846">
        <v>760</v>
      </c>
      <c r="P17" s="1394" t="s">
        <v>1906</v>
      </c>
      <c r="Q17" s="1846">
        <v>652.68700000000001</v>
      </c>
      <c r="R17" s="1394" t="s">
        <v>1917</v>
      </c>
      <c r="S17" s="1395">
        <f>IFERROR((M17*O17)/Q17,0)</f>
        <v>0</v>
      </c>
      <c r="W17" s="1369" t="s">
        <v>1918</v>
      </c>
      <c r="X17" s="1370" t="s">
        <v>1919</v>
      </c>
      <c r="Y17" s="1380" t="s">
        <v>1920</v>
      </c>
      <c r="Z17" s="937" t="s">
        <v>1851</v>
      </c>
      <c r="AA17" s="1372" t="s">
        <v>1921</v>
      </c>
      <c r="AB17" s="1373" t="s">
        <v>1891</v>
      </c>
    </row>
    <row r="18" spans="1:28" ht="73.150000000000006" customHeight="1" x14ac:dyDescent="0.25">
      <c r="B18" s="1962"/>
      <c r="C18" s="1966"/>
      <c r="D18" s="1399" t="s">
        <v>1844</v>
      </c>
      <c r="E18" s="1399" t="s">
        <v>1922</v>
      </c>
      <c r="F18" s="1400" t="s">
        <v>252</v>
      </c>
      <c r="G18" s="1399" t="s">
        <v>1923</v>
      </c>
      <c r="H18" s="1401" t="s">
        <v>1924</v>
      </c>
      <c r="I18" s="1402" t="s">
        <v>540</v>
      </c>
      <c r="J18" s="1403"/>
      <c r="W18" s="1374" t="s">
        <v>1925</v>
      </c>
      <c r="X18" s="1404" t="s">
        <v>1926</v>
      </c>
      <c r="Y18" s="1372">
        <v>12</v>
      </c>
      <c r="Z18" s="1405">
        <v>5.0000000000000001E-3</v>
      </c>
      <c r="AA18" s="937" t="s">
        <v>1927</v>
      </c>
      <c r="AB18" s="1406">
        <v>0</v>
      </c>
    </row>
    <row r="19" spans="1:28" ht="112.15" customHeight="1" thickBot="1" x14ac:dyDescent="0.3">
      <c r="B19" s="1962"/>
      <c r="C19" s="1966"/>
      <c r="D19" s="1864" t="s">
        <v>1854</v>
      </c>
      <c r="E19" s="1864" t="s">
        <v>1928</v>
      </c>
      <c r="F19" s="1863" t="s">
        <v>1856</v>
      </c>
      <c r="G19" s="1864" t="s">
        <v>1857</v>
      </c>
      <c r="H19" s="1397" t="s">
        <v>1858</v>
      </c>
      <c r="I19" s="1398" t="s">
        <v>540</v>
      </c>
      <c r="J19" s="1403"/>
      <c r="AB19" s="1407"/>
    </row>
    <row r="20" spans="1:28" ht="101.45" customHeight="1" thickBot="1" x14ac:dyDescent="0.3">
      <c r="B20" s="1962"/>
      <c r="C20" s="1966"/>
      <c r="D20" s="1951" t="s">
        <v>1865</v>
      </c>
      <c r="E20" s="1951" t="s">
        <v>1929</v>
      </c>
      <c r="F20" s="1970" t="s">
        <v>1867</v>
      </c>
      <c r="G20" s="1951" t="s">
        <v>1868</v>
      </c>
      <c r="H20" s="1951" t="s">
        <v>1930</v>
      </c>
      <c r="I20" s="1402" t="s">
        <v>1931</v>
      </c>
      <c r="J20" s="1403"/>
      <c r="K20" s="1393" t="s">
        <v>1932</v>
      </c>
      <c r="L20" s="1394" t="s">
        <v>1933</v>
      </c>
      <c r="M20" s="1846">
        <v>1</v>
      </c>
      <c r="N20" s="1394" t="s">
        <v>1934</v>
      </c>
      <c r="O20" s="1846">
        <v>1433</v>
      </c>
      <c r="P20" s="1394" t="s">
        <v>1935</v>
      </c>
      <c r="Q20" s="1408">
        <v>2000</v>
      </c>
      <c r="R20" s="1394" t="s">
        <v>1875</v>
      </c>
      <c r="S20" s="1409">
        <v>0.3</v>
      </c>
      <c r="T20" s="1394" t="s">
        <v>1876</v>
      </c>
      <c r="U20" s="1395">
        <f>M20*O20*Q20*S20</f>
        <v>859800</v>
      </c>
      <c r="AB20" s="1407"/>
    </row>
    <row r="21" spans="1:28" ht="97.15" customHeight="1" thickBot="1" x14ac:dyDescent="0.3">
      <c r="B21" s="1962"/>
      <c r="C21" s="1966"/>
      <c r="D21" s="1952"/>
      <c r="E21" s="1952"/>
      <c r="F21" s="1971"/>
      <c r="G21" s="1952"/>
      <c r="H21" s="1952"/>
      <c r="I21" s="1402" t="s">
        <v>1936</v>
      </c>
      <c r="J21" s="1356"/>
      <c r="K21" s="1393" t="s">
        <v>1937</v>
      </c>
      <c r="L21" s="1394" t="s">
        <v>1938</v>
      </c>
      <c r="M21" s="1846">
        <v>0</v>
      </c>
      <c r="N21" s="1394" t="s">
        <v>1934</v>
      </c>
      <c r="O21" s="1846">
        <v>1433</v>
      </c>
      <c r="P21" s="1394" t="s">
        <v>1885</v>
      </c>
      <c r="Q21" s="1408">
        <v>100</v>
      </c>
      <c r="R21" s="1394" t="s">
        <v>1875</v>
      </c>
      <c r="S21" s="1409">
        <v>0.05</v>
      </c>
      <c r="T21" s="1394" t="s">
        <v>1886</v>
      </c>
      <c r="U21" s="1395">
        <f>M21*O21*Q21*S21</f>
        <v>0</v>
      </c>
      <c r="AB21" s="1407"/>
    </row>
    <row r="22" spans="1:28" ht="120" customHeight="1" thickBot="1" x14ac:dyDescent="0.3">
      <c r="B22" s="1963"/>
      <c r="C22" s="1410">
        <v>2</v>
      </c>
      <c r="D22" s="1411" t="s">
        <v>1892</v>
      </c>
      <c r="E22" s="1412" t="s">
        <v>1939</v>
      </c>
      <c r="F22" s="1410" t="s">
        <v>1894</v>
      </c>
      <c r="G22" s="1411" t="s">
        <v>1895</v>
      </c>
      <c r="H22" s="1413" t="s">
        <v>1896</v>
      </c>
      <c r="I22" s="1414" t="s">
        <v>540</v>
      </c>
      <c r="J22" s="1356"/>
      <c r="AB22" s="1407"/>
    </row>
    <row r="23" spans="1:28" s="100" customFormat="1" ht="7.9" customHeight="1" thickTop="1" thickBot="1" x14ac:dyDescent="0.3">
      <c r="B23" s="1351"/>
      <c r="C23" s="1388"/>
      <c r="D23" s="1389"/>
      <c r="E23" s="1390"/>
      <c r="F23" s="1388"/>
      <c r="G23" s="1388"/>
      <c r="H23" s="1390"/>
      <c r="I23" s="1391"/>
      <c r="J23" s="1356"/>
      <c r="AB23" s="843"/>
    </row>
    <row r="24" spans="1:28" ht="58.9" customHeight="1" thickTop="1" x14ac:dyDescent="0.25">
      <c r="B24" s="1953" t="s">
        <v>1295</v>
      </c>
      <c r="C24" s="1956">
        <v>1</v>
      </c>
      <c r="D24" s="1861" t="s">
        <v>1844</v>
      </c>
      <c r="E24" s="1861" t="s">
        <v>1940</v>
      </c>
      <c r="F24" s="1859" t="s">
        <v>252</v>
      </c>
      <c r="G24" s="1958" t="s">
        <v>1941</v>
      </c>
      <c r="H24" s="1958" t="s">
        <v>1942</v>
      </c>
      <c r="I24" s="1977" t="s">
        <v>540</v>
      </c>
      <c r="J24" s="1403"/>
      <c r="AB24" s="1407"/>
    </row>
    <row r="25" spans="1:28" x14ac:dyDescent="0.25">
      <c r="B25" s="1954"/>
      <c r="C25" s="1957"/>
      <c r="D25" s="1959" t="s">
        <v>1854</v>
      </c>
      <c r="E25" s="1959" t="s">
        <v>1943</v>
      </c>
      <c r="F25" s="1959" t="s">
        <v>2113</v>
      </c>
      <c r="G25" s="1959"/>
      <c r="H25" s="1959"/>
      <c r="I25" s="1978"/>
      <c r="J25" s="1403"/>
    </row>
    <row r="26" spans="1:28" x14ac:dyDescent="0.25">
      <c r="B26" s="1954"/>
      <c r="C26" s="1957"/>
      <c r="D26" s="1959"/>
      <c r="E26" s="1959"/>
      <c r="F26" s="1959"/>
      <c r="G26" s="1959"/>
      <c r="H26" s="1959"/>
      <c r="I26" s="1978"/>
      <c r="J26" s="1356"/>
    </row>
    <row r="27" spans="1:28" ht="15.75" thickBot="1" x14ac:dyDescent="0.3">
      <c r="B27" s="1954"/>
      <c r="C27" s="1957"/>
      <c r="D27" s="1959"/>
      <c r="E27" s="1959"/>
      <c r="F27" s="1959"/>
      <c r="G27" s="1959"/>
      <c r="H27" s="1959"/>
      <c r="I27" s="1978"/>
      <c r="J27" s="1356"/>
    </row>
    <row r="28" spans="1:28" ht="65.45" customHeight="1" thickBot="1" x14ac:dyDescent="0.3">
      <c r="B28" s="1954"/>
      <c r="C28" s="1957"/>
      <c r="D28" s="1979" t="s">
        <v>1944</v>
      </c>
      <c r="E28" s="1979" t="s">
        <v>1945</v>
      </c>
      <c r="F28" s="1979" t="s">
        <v>2114</v>
      </c>
      <c r="G28" s="1979" t="s">
        <v>1868</v>
      </c>
      <c r="H28" s="1979" t="s">
        <v>1946</v>
      </c>
      <c r="I28" s="1415" t="s">
        <v>1947</v>
      </c>
      <c r="J28" s="1356"/>
      <c r="K28" s="1416" t="s">
        <v>1948</v>
      </c>
      <c r="L28" s="1417" t="s">
        <v>1949</v>
      </c>
      <c r="M28" s="1847">
        <v>1.3</v>
      </c>
      <c r="N28" s="1417" t="s">
        <v>1873</v>
      </c>
      <c r="O28" s="1845">
        <v>26416</v>
      </c>
      <c r="P28" s="1417" t="s">
        <v>2119</v>
      </c>
      <c r="Q28" s="1849"/>
      <c r="R28" s="1417" t="s">
        <v>1875</v>
      </c>
      <c r="S28" s="1418">
        <v>0.2</v>
      </c>
      <c r="T28" s="1417" t="s">
        <v>1876</v>
      </c>
      <c r="U28" s="1419">
        <f>M28*O28*Q28*S28</f>
        <v>0</v>
      </c>
    </row>
    <row r="29" spans="1:28" ht="52.9" customHeight="1" thickBot="1" x14ac:dyDescent="0.3">
      <c r="B29" s="1954"/>
      <c r="C29" s="1957"/>
      <c r="D29" s="1979"/>
      <c r="E29" s="1979"/>
      <c r="F29" s="1979"/>
      <c r="G29" s="1979"/>
      <c r="H29" s="1979"/>
      <c r="I29" s="1415" t="s">
        <v>1950</v>
      </c>
      <c r="J29" s="1356"/>
      <c r="K29" s="1420" t="s">
        <v>2115</v>
      </c>
      <c r="L29" s="1421" t="s">
        <v>1949</v>
      </c>
      <c r="M29" s="1848">
        <v>1.3</v>
      </c>
      <c r="N29" s="1421" t="s">
        <v>1873</v>
      </c>
      <c r="O29" s="1845">
        <v>26416</v>
      </c>
      <c r="P29" s="1422" t="s">
        <v>2117</v>
      </c>
      <c r="Q29" s="1850">
        <v>2</v>
      </c>
      <c r="R29" s="1417" t="s">
        <v>2120</v>
      </c>
      <c r="S29" s="1423">
        <f>M29*O29*Q29</f>
        <v>68681.600000000006</v>
      </c>
      <c r="T29" s="1368"/>
    </row>
    <row r="30" spans="1:28" ht="115.15" customHeight="1" thickBot="1" x14ac:dyDescent="0.3">
      <c r="B30" s="1954"/>
      <c r="C30" s="1860">
        <v>2</v>
      </c>
      <c r="D30" s="1862" t="s">
        <v>1892</v>
      </c>
      <c r="E30" s="1862" t="s">
        <v>1939</v>
      </c>
      <c r="F30" s="1860" t="s">
        <v>1894</v>
      </c>
      <c r="G30" s="1862" t="s">
        <v>1951</v>
      </c>
      <c r="H30" s="1862" t="s">
        <v>540</v>
      </c>
      <c r="I30" s="1424" t="s">
        <v>540</v>
      </c>
      <c r="J30" s="1356"/>
      <c r="K30" s="1420" t="s">
        <v>2116</v>
      </c>
      <c r="L30" s="1421" t="s">
        <v>1949</v>
      </c>
      <c r="M30" s="1848">
        <v>1.3</v>
      </c>
      <c r="N30" s="1421" t="s">
        <v>1873</v>
      </c>
      <c r="O30" s="1845">
        <v>26416</v>
      </c>
      <c r="P30" s="1422" t="s">
        <v>2118</v>
      </c>
      <c r="Q30" s="1850">
        <v>2</v>
      </c>
      <c r="R30" s="1417" t="s">
        <v>2121</v>
      </c>
      <c r="S30" s="1423">
        <f>M30*O30*Q30</f>
        <v>68681.600000000006</v>
      </c>
    </row>
    <row r="31" spans="1:28" ht="63" customHeight="1" thickBot="1" x14ac:dyDescent="0.3">
      <c r="B31" s="1955"/>
      <c r="C31" s="1425">
        <v>3</v>
      </c>
      <c r="D31" s="1426" t="s">
        <v>1952</v>
      </c>
      <c r="E31" s="1427" t="s">
        <v>1953</v>
      </c>
      <c r="F31" s="1428" t="s">
        <v>1954</v>
      </c>
      <c r="G31" s="1426" t="s">
        <v>1955</v>
      </c>
      <c r="H31" s="1429" t="s">
        <v>1956</v>
      </c>
      <c r="I31" s="1430" t="s">
        <v>540</v>
      </c>
      <c r="J31" s="1356"/>
      <c r="AB31" s="1407"/>
    </row>
    <row r="32" spans="1:28" ht="7.15" customHeight="1" thickTop="1" thickBot="1" x14ac:dyDescent="0.3">
      <c r="A32" s="100"/>
      <c r="B32" s="1351"/>
      <c r="C32" s="1388"/>
      <c r="D32" s="1389"/>
      <c r="E32" s="1389"/>
      <c r="F32" s="1388"/>
      <c r="G32" s="1388"/>
      <c r="H32" s="1390"/>
      <c r="I32" s="1431"/>
      <c r="J32" s="1356"/>
    </row>
    <row r="33" spans="2:21" ht="60.6" customHeight="1" thickTop="1" thickBot="1" x14ac:dyDescent="0.3">
      <c r="B33" s="2014" t="s">
        <v>1181</v>
      </c>
      <c r="C33" s="2020">
        <v>1</v>
      </c>
      <c r="D33" s="2018" t="s">
        <v>1823</v>
      </c>
      <c r="E33" s="1870" t="s">
        <v>1957</v>
      </c>
      <c r="F33" s="1869" t="s">
        <v>1825</v>
      </c>
      <c r="G33" s="1870" t="s">
        <v>2112</v>
      </c>
      <c r="H33" s="1432" t="s">
        <v>1903</v>
      </c>
      <c r="I33" s="1433" t="s">
        <v>1958</v>
      </c>
      <c r="J33" s="1356"/>
      <c r="K33" s="1434" t="s">
        <v>1959</v>
      </c>
      <c r="L33" s="1435" t="s">
        <v>1960</v>
      </c>
      <c r="M33" s="1851">
        <v>3145000</v>
      </c>
      <c r="N33" s="1435" t="s">
        <v>1961</v>
      </c>
      <c r="O33" s="1851">
        <v>890</v>
      </c>
      <c r="P33" s="1435" t="s">
        <v>1962</v>
      </c>
      <c r="Q33" s="1851">
        <v>110474.12550154301</v>
      </c>
      <c r="R33" s="1435" t="s">
        <v>1963</v>
      </c>
      <c r="S33" s="1436">
        <f>IFERROR((M33*O33)/Q33,0)</f>
        <v>25336.702031290624</v>
      </c>
    </row>
    <row r="34" spans="2:21" ht="60" customHeight="1" thickBot="1" x14ac:dyDescent="0.3">
      <c r="B34" s="2015"/>
      <c r="C34" s="2021"/>
      <c r="D34" s="2019"/>
      <c r="E34" s="1871" t="s">
        <v>1964</v>
      </c>
      <c r="F34" s="1865" t="s">
        <v>1825</v>
      </c>
      <c r="G34" s="1871" t="s">
        <v>2112</v>
      </c>
      <c r="H34" s="1437" t="s">
        <v>1903</v>
      </c>
      <c r="I34" s="1438" t="s">
        <v>1965</v>
      </c>
      <c r="J34" s="1356"/>
      <c r="K34" s="1434" t="s">
        <v>1966</v>
      </c>
      <c r="L34" s="1435" t="s">
        <v>1967</v>
      </c>
      <c r="M34" s="1851">
        <v>26000</v>
      </c>
      <c r="N34" s="1435" t="s">
        <v>1961</v>
      </c>
      <c r="O34" s="1851">
        <v>890</v>
      </c>
      <c r="P34" s="1435" t="s">
        <v>1962</v>
      </c>
      <c r="Q34" s="1851">
        <v>110474.12550154301</v>
      </c>
      <c r="R34" s="1435" t="s">
        <v>1968</v>
      </c>
      <c r="S34" s="1436">
        <f>IFERROR((M34*O34)/Q34,0)</f>
        <v>209.46081170542328</v>
      </c>
    </row>
    <row r="35" spans="2:21" ht="75.75" thickBot="1" x14ac:dyDescent="0.3">
      <c r="B35" s="2015"/>
      <c r="C35" s="2021"/>
      <c r="D35" s="1439" t="s">
        <v>1844</v>
      </c>
      <c r="E35" s="1439" t="s">
        <v>1969</v>
      </c>
      <c r="F35" s="1440" t="s">
        <v>252</v>
      </c>
      <c r="G35" s="1441" t="s">
        <v>2112</v>
      </c>
      <c r="H35" s="1442" t="s">
        <v>1903</v>
      </c>
      <c r="I35" s="1443" t="s">
        <v>1970</v>
      </c>
      <c r="J35" s="1403"/>
      <c r="K35" s="1434" t="s">
        <v>1971</v>
      </c>
      <c r="L35" s="1435" t="s">
        <v>1972</v>
      </c>
      <c r="M35" s="1851">
        <v>3066000</v>
      </c>
      <c r="N35" s="1435" t="s">
        <v>1961</v>
      </c>
      <c r="O35" s="1851">
        <v>890</v>
      </c>
      <c r="P35" s="1435" t="s">
        <v>1962</v>
      </c>
      <c r="Q35" s="1851">
        <v>110474.12550154301</v>
      </c>
      <c r="R35" s="1435" t="s">
        <v>1973</v>
      </c>
      <c r="S35" s="1436">
        <f>IFERROR((M35*O35)/Q35,0)</f>
        <v>24700.263411108761</v>
      </c>
    </row>
    <row r="36" spans="2:21" ht="70.900000000000006" customHeight="1" thickBot="1" x14ac:dyDescent="0.3">
      <c r="B36" s="2015"/>
      <c r="C36" s="2021"/>
      <c r="D36" s="2019" t="s">
        <v>1854</v>
      </c>
      <c r="E36" s="2019" t="s">
        <v>1974</v>
      </c>
      <c r="F36" s="1974" t="s">
        <v>1856</v>
      </c>
      <c r="G36" s="1975" t="s">
        <v>2112</v>
      </c>
      <c r="H36" s="1975" t="s">
        <v>1975</v>
      </c>
      <c r="I36" s="1980" t="s">
        <v>1976</v>
      </c>
      <c r="J36" s="1403"/>
      <c r="K36" s="1434" t="s">
        <v>1977</v>
      </c>
      <c r="L36" s="1435" t="s">
        <v>1978</v>
      </c>
      <c r="M36" s="1851">
        <v>2621.0300000000002</v>
      </c>
      <c r="N36" s="1435" t="s">
        <v>1961</v>
      </c>
      <c r="O36" s="1851">
        <v>890</v>
      </c>
      <c r="P36" s="1435" t="s">
        <v>1962</v>
      </c>
      <c r="Q36" s="1851">
        <v>110474.12550154301</v>
      </c>
      <c r="R36" s="1435" t="s">
        <v>1979</v>
      </c>
      <c r="S36" s="1436">
        <f>IFERROR((M36*O36)/Q36,0)</f>
        <v>21.115502742471755</v>
      </c>
    </row>
    <row r="37" spans="2:21" ht="62.45" customHeight="1" thickBot="1" x14ac:dyDescent="0.3">
      <c r="B37" s="2015"/>
      <c r="C37" s="2021"/>
      <c r="D37" s="2019"/>
      <c r="E37" s="2019"/>
      <c r="F37" s="1974"/>
      <c r="G37" s="1976"/>
      <c r="H37" s="1976"/>
      <c r="I37" s="1981"/>
      <c r="J37" s="1356"/>
    </row>
    <row r="38" spans="2:21" ht="80.45" customHeight="1" thickBot="1" x14ac:dyDescent="0.3">
      <c r="B38" s="2015"/>
      <c r="C38" s="2021"/>
      <c r="D38" s="1441" t="s">
        <v>1865</v>
      </c>
      <c r="E38" s="1441" t="s">
        <v>1980</v>
      </c>
      <c r="F38" s="1444" t="s">
        <v>1867</v>
      </c>
      <c r="G38" s="1441" t="s">
        <v>1868</v>
      </c>
      <c r="H38" s="1441" t="s">
        <v>1981</v>
      </c>
      <c r="I38" s="1445" t="s">
        <v>1982</v>
      </c>
      <c r="J38" s="1356"/>
      <c r="K38" s="1434" t="s">
        <v>1983</v>
      </c>
      <c r="L38" s="1435" t="s">
        <v>1984</v>
      </c>
      <c r="M38" s="1851">
        <v>1</v>
      </c>
      <c r="N38" s="1435" t="s">
        <v>1985</v>
      </c>
      <c r="O38" s="1851">
        <v>417</v>
      </c>
      <c r="P38" s="1435" t="s">
        <v>1935</v>
      </c>
      <c r="Q38" s="1446">
        <v>10000</v>
      </c>
      <c r="R38" s="1435" t="s">
        <v>1875</v>
      </c>
      <c r="S38" s="1447">
        <v>0.25</v>
      </c>
      <c r="T38" s="1435" t="s">
        <v>1876</v>
      </c>
      <c r="U38" s="1436">
        <f>M38*O38*Q38*S38</f>
        <v>1042500</v>
      </c>
    </row>
    <row r="39" spans="2:21" ht="25.5" x14ac:dyDescent="0.25">
      <c r="B39" s="2015"/>
      <c r="C39" s="2021"/>
      <c r="D39" s="1871" t="s">
        <v>250</v>
      </c>
      <c r="E39" s="1871" t="s">
        <v>1986</v>
      </c>
      <c r="F39" s="1865" t="s">
        <v>1867</v>
      </c>
      <c r="G39" s="1865" t="s">
        <v>1987</v>
      </c>
      <c r="H39" s="1448" t="s">
        <v>1987</v>
      </c>
      <c r="I39" s="1438" t="s">
        <v>1986</v>
      </c>
      <c r="J39" s="1356"/>
      <c r="K39" s="1875"/>
      <c r="L39" s="1368"/>
      <c r="M39" s="999"/>
      <c r="N39" s="1368"/>
      <c r="O39" s="999"/>
      <c r="P39" s="1368"/>
      <c r="Q39" s="999"/>
      <c r="R39" s="1368"/>
      <c r="S39" s="103"/>
    </row>
    <row r="40" spans="2:21" ht="82.5" customHeight="1" x14ac:dyDescent="0.25">
      <c r="B40" s="2015"/>
      <c r="C40" s="2021"/>
      <c r="D40" s="1439" t="s">
        <v>249</v>
      </c>
      <c r="E40" s="1439" t="s">
        <v>1988</v>
      </c>
      <c r="F40" s="1439" t="s">
        <v>2122</v>
      </c>
      <c r="G40" s="1441" t="s">
        <v>1868</v>
      </c>
      <c r="H40" s="1441" t="s">
        <v>1981</v>
      </c>
      <c r="I40" s="1445" t="s">
        <v>2123</v>
      </c>
      <c r="J40" s="1356"/>
    </row>
    <row r="41" spans="2:21" ht="25.5" x14ac:dyDescent="0.25">
      <c r="B41" s="2016"/>
      <c r="C41" s="2021"/>
      <c r="D41" s="1441" t="s">
        <v>171</v>
      </c>
      <c r="E41" s="1441" t="s">
        <v>2142</v>
      </c>
      <c r="F41" s="1441" t="s">
        <v>49</v>
      </c>
      <c r="G41" s="1441" t="s">
        <v>2144</v>
      </c>
      <c r="H41" s="1441" t="s">
        <v>540</v>
      </c>
      <c r="I41" s="1887" t="s">
        <v>540</v>
      </c>
      <c r="J41" s="1356"/>
    </row>
    <row r="42" spans="2:21" ht="38.25" x14ac:dyDescent="0.25">
      <c r="B42" s="2016"/>
      <c r="C42" s="2022"/>
      <c r="D42" s="1441" t="s">
        <v>2139</v>
      </c>
      <c r="E42" s="1441" t="s">
        <v>2143</v>
      </c>
      <c r="F42" s="1441" t="s">
        <v>49</v>
      </c>
      <c r="G42" s="1441" t="s">
        <v>2144</v>
      </c>
      <c r="H42" s="1441" t="s">
        <v>540</v>
      </c>
      <c r="I42" s="1887" t="s">
        <v>540</v>
      </c>
      <c r="J42" s="1356"/>
    </row>
    <row r="43" spans="2:21" ht="111" customHeight="1" thickBot="1" x14ac:dyDescent="0.3">
      <c r="B43" s="2017"/>
      <c r="C43" s="1449">
        <v>2</v>
      </c>
      <c r="D43" s="1450" t="s">
        <v>1892</v>
      </c>
      <c r="E43" s="1451" t="s">
        <v>1939</v>
      </c>
      <c r="F43" s="1449" t="s">
        <v>1894</v>
      </c>
      <c r="G43" s="1449" t="s">
        <v>1895</v>
      </c>
      <c r="H43" s="1451" t="s">
        <v>1896</v>
      </c>
      <c r="I43" s="1452" t="s">
        <v>540</v>
      </c>
      <c r="J43" s="1356"/>
    </row>
    <row r="44" spans="2:21" s="100" customFormat="1" ht="9" customHeight="1" thickTop="1" thickBot="1" x14ac:dyDescent="0.3">
      <c r="B44" s="1351"/>
      <c r="C44" s="1388"/>
      <c r="D44" s="1389"/>
      <c r="E44" s="1390"/>
      <c r="F44" s="1388"/>
      <c r="G44" s="1388"/>
      <c r="H44" s="1390"/>
      <c r="I44" s="1389"/>
      <c r="J44" s="1356"/>
    </row>
    <row r="45" spans="2:21" ht="69.599999999999994" customHeight="1" thickTop="1" thickBot="1" x14ac:dyDescent="0.3">
      <c r="B45" s="1982" t="s">
        <v>1184</v>
      </c>
      <c r="C45" s="1986">
        <v>1</v>
      </c>
      <c r="D45" s="1453" t="s">
        <v>1823</v>
      </c>
      <c r="E45" s="1453" t="s">
        <v>1989</v>
      </c>
      <c r="F45" s="1866" t="s">
        <v>1825</v>
      </c>
      <c r="G45" s="1453" t="s">
        <v>1990</v>
      </c>
      <c r="H45" s="1454" t="s">
        <v>1903</v>
      </c>
      <c r="I45" s="1455" t="s">
        <v>1991</v>
      </c>
      <c r="J45" s="1356"/>
      <c r="K45" s="1456" t="s">
        <v>1992</v>
      </c>
      <c r="L45" s="1457" t="s">
        <v>1993</v>
      </c>
      <c r="M45" s="1852">
        <v>0</v>
      </c>
      <c r="N45" s="1457" t="s">
        <v>1994</v>
      </c>
      <c r="O45" s="1852">
        <v>39.674627159234994</v>
      </c>
      <c r="P45" s="1457" t="s">
        <v>1995</v>
      </c>
      <c r="Q45" s="1852">
        <v>76673.988564574174</v>
      </c>
      <c r="R45" s="1457" t="s">
        <v>1996</v>
      </c>
      <c r="S45" s="1458">
        <f>IFERROR((M45*O45)/Q45,0)</f>
        <v>0</v>
      </c>
    </row>
    <row r="46" spans="2:21" ht="77.25" thickBot="1" x14ac:dyDescent="0.3">
      <c r="B46" s="1983"/>
      <c r="C46" s="1987"/>
      <c r="D46" s="1459" t="s">
        <v>1844</v>
      </c>
      <c r="E46" s="1459" t="s">
        <v>1997</v>
      </c>
      <c r="F46" s="1460" t="s">
        <v>252</v>
      </c>
      <c r="G46" s="1459" t="s">
        <v>1990</v>
      </c>
      <c r="H46" s="1461" t="s">
        <v>1903</v>
      </c>
      <c r="I46" s="1462" t="s">
        <v>1998</v>
      </c>
      <c r="J46" s="1403"/>
      <c r="K46" s="1456" t="s">
        <v>1999</v>
      </c>
      <c r="L46" s="1457" t="s">
        <v>2000</v>
      </c>
      <c r="M46" s="1852">
        <v>735000</v>
      </c>
      <c r="N46" s="1457" t="s">
        <v>1994</v>
      </c>
      <c r="O46" s="1852">
        <v>39.674627159234994</v>
      </c>
      <c r="P46" s="1457" t="s">
        <v>1995</v>
      </c>
      <c r="Q46" s="1852">
        <v>76673.988564574174</v>
      </c>
      <c r="R46" s="1457" t="s">
        <v>2001</v>
      </c>
      <c r="S46" s="1458">
        <f>IFERROR((M46*O46)/Q46,0)</f>
        <v>380.3226036360258</v>
      </c>
    </row>
    <row r="47" spans="2:21" ht="88.9" customHeight="1" thickBot="1" x14ac:dyDescent="0.3">
      <c r="B47" s="1983"/>
      <c r="C47" s="1987"/>
      <c r="D47" s="1463" t="s">
        <v>1854</v>
      </c>
      <c r="E47" s="1463" t="s">
        <v>2002</v>
      </c>
      <c r="F47" s="1867" t="s">
        <v>1856</v>
      </c>
      <c r="G47" s="1463" t="s">
        <v>1990</v>
      </c>
      <c r="H47" s="1464" t="s">
        <v>1903</v>
      </c>
      <c r="I47" s="1465" t="s">
        <v>2003</v>
      </c>
      <c r="J47" s="1356"/>
      <c r="K47" s="1456" t="s">
        <v>2004</v>
      </c>
      <c r="L47" s="1457" t="s">
        <v>2005</v>
      </c>
      <c r="M47" s="1852">
        <v>390.5880238095238</v>
      </c>
      <c r="N47" s="1457" t="s">
        <v>1994</v>
      </c>
      <c r="O47" s="1852">
        <v>39.674627159234994</v>
      </c>
      <c r="P47" s="1457" t="s">
        <v>1995</v>
      </c>
      <c r="Q47" s="1852">
        <v>76673.988564574174</v>
      </c>
      <c r="R47" s="1457" t="s">
        <v>2006</v>
      </c>
      <c r="S47" s="1458">
        <f>IFERROR((M47*O47)/Q47,0)</f>
        <v>0.20210810090379339</v>
      </c>
    </row>
    <row r="48" spans="2:21" ht="77.25" thickBot="1" x14ac:dyDescent="0.3">
      <c r="B48" s="1983"/>
      <c r="C48" s="1987"/>
      <c r="D48" s="1459" t="s">
        <v>1865</v>
      </c>
      <c r="E48" s="1459" t="s">
        <v>2007</v>
      </c>
      <c r="F48" s="1460" t="s">
        <v>1867</v>
      </c>
      <c r="G48" s="1459" t="s">
        <v>1868</v>
      </c>
      <c r="H48" s="1461" t="s">
        <v>2008</v>
      </c>
      <c r="I48" s="1462" t="s">
        <v>2009</v>
      </c>
      <c r="J48" s="1356"/>
      <c r="K48" s="1456" t="s">
        <v>2010</v>
      </c>
      <c r="L48" s="1457" t="s">
        <v>2011</v>
      </c>
      <c r="M48" s="1852">
        <v>263.06767516431944</v>
      </c>
      <c r="N48" s="1457" t="s">
        <v>1994</v>
      </c>
      <c r="O48" s="1852">
        <v>39.674627159234994</v>
      </c>
      <c r="P48" s="1457" t="s">
        <v>1995</v>
      </c>
      <c r="Q48" s="1852">
        <v>76673.988564574174</v>
      </c>
      <c r="R48" s="1457" t="s">
        <v>2012</v>
      </c>
      <c r="S48" s="1458">
        <f>IFERROR((M48*O48)/Q48,0)</f>
        <v>0.13612324238227247</v>
      </c>
    </row>
    <row r="49" spans="2:17" ht="97.15" customHeight="1" x14ac:dyDescent="0.25">
      <c r="B49" s="1983"/>
      <c r="C49" s="1987"/>
      <c r="D49" s="1463" t="s">
        <v>2013</v>
      </c>
      <c r="E49" s="1463" t="s">
        <v>2014</v>
      </c>
      <c r="F49" s="1867" t="s">
        <v>2015</v>
      </c>
      <c r="G49" s="1463" t="s">
        <v>2016</v>
      </c>
      <c r="H49" s="1466" t="s">
        <v>2124</v>
      </c>
      <c r="I49" s="1465" t="s">
        <v>540</v>
      </c>
      <c r="J49" s="1356"/>
    </row>
    <row r="50" spans="2:17" ht="88.9" customHeight="1" x14ac:dyDescent="0.25">
      <c r="B50" s="1983"/>
      <c r="C50" s="1987"/>
      <c r="D50" s="1459" t="s">
        <v>2017</v>
      </c>
      <c r="E50" s="1459" t="s">
        <v>2018</v>
      </c>
      <c r="F50" s="1460" t="s">
        <v>2019</v>
      </c>
      <c r="G50" s="1459" t="s">
        <v>2020</v>
      </c>
      <c r="H50" s="1461" t="s">
        <v>540</v>
      </c>
      <c r="I50" s="1462" t="s">
        <v>540</v>
      </c>
      <c r="J50" s="1873"/>
    </row>
    <row r="51" spans="2:17" ht="76.5" x14ac:dyDescent="0.25">
      <c r="B51" s="1984"/>
      <c r="C51" s="1988"/>
      <c r="D51" s="1463" t="s">
        <v>2021</v>
      </c>
      <c r="E51" s="1463" t="s">
        <v>2022</v>
      </c>
      <c r="F51" s="1878" t="s">
        <v>2019</v>
      </c>
      <c r="G51" s="1463" t="s">
        <v>2023</v>
      </c>
      <c r="H51" s="1466" t="s">
        <v>2024</v>
      </c>
      <c r="I51" s="1465" t="s">
        <v>2025</v>
      </c>
      <c r="J51" s="1881"/>
    </row>
    <row r="52" spans="2:17" ht="25.5" x14ac:dyDescent="0.25">
      <c r="B52" s="1984"/>
      <c r="C52" s="1988"/>
      <c r="D52" s="1888" t="s">
        <v>288</v>
      </c>
      <c r="E52" s="1888" t="s">
        <v>1986</v>
      </c>
      <c r="F52" s="1889" t="s">
        <v>1867</v>
      </c>
      <c r="G52" s="1888" t="s">
        <v>1987</v>
      </c>
      <c r="H52" s="1890" t="s">
        <v>1987</v>
      </c>
      <c r="I52" s="1891" t="s">
        <v>1986</v>
      </c>
      <c r="J52" s="1881"/>
    </row>
    <row r="53" spans="2:17" ht="60.6" customHeight="1" thickBot="1" x14ac:dyDescent="0.3">
      <c r="B53" s="1985"/>
      <c r="C53" s="1989"/>
      <c r="D53" s="1467" t="s">
        <v>2145</v>
      </c>
      <c r="E53" s="1467" t="s">
        <v>1988</v>
      </c>
      <c r="F53" s="1467" t="s">
        <v>2122</v>
      </c>
      <c r="G53" s="1467" t="s">
        <v>2148</v>
      </c>
      <c r="H53" s="1467" t="s">
        <v>540</v>
      </c>
      <c r="I53" s="1468" t="s">
        <v>540</v>
      </c>
      <c r="J53" s="1873"/>
    </row>
    <row r="54" spans="2:17" s="100" customFormat="1" ht="7.15" customHeight="1" thickTop="1" thickBot="1" x14ac:dyDescent="0.3">
      <c r="B54" s="1351"/>
      <c r="C54" s="1388"/>
      <c r="D54" s="1389"/>
      <c r="E54" s="1389"/>
      <c r="F54" s="1388"/>
      <c r="G54" s="1388"/>
      <c r="H54" s="1469"/>
      <c r="I54" s="1389"/>
      <c r="J54" s="1873"/>
    </row>
    <row r="55" spans="2:17" ht="102.6" customHeight="1" thickTop="1" x14ac:dyDescent="0.25">
      <c r="B55" s="2003" t="s">
        <v>1187</v>
      </c>
      <c r="C55" s="2007">
        <v>1</v>
      </c>
      <c r="D55" s="1470" t="s">
        <v>1803</v>
      </c>
      <c r="E55" s="1470" t="s">
        <v>2026</v>
      </c>
      <c r="F55" s="1470" t="s">
        <v>2125</v>
      </c>
      <c r="G55" s="2011" t="s">
        <v>2027</v>
      </c>
      <c r="H55" s="2011" t="s">
        <v>2028</v>
      </c>
      <c r="I55" s="1471" t="s">
        <v>540</v>
      </c>
      <c r="J55" s="1873"/>
    </row>
    <row r="56" spans="2:17" ht="100.9" customHeight="1" x14ac:dyDescent="0.25">
      <c r="B56" s="2004"/>
      <c r="C56" s="2008"/>
      <c r="D56" s="1868" t="s">
        <v>1776</v>
      </c>
      <c r="E56" s="1868" t="s">
        <v>2029</v>
      </c>
      <c r="F56" s="1877" t="s">
        <v>2125</v>
      </c>
      <c r="G56" s="2012"/>
      <c r="H56" s="2012"/>
      <c r="I56" s="1472" t="s">
        <v>540</v>
      </c>
      <c r="J56" s="1873"/>
    </row>
    <row r="57" spans="2:17" ht="126" customHeight="1" x14ac:dyDescent="0.25">
      <c r="B57" s="2004"/>
      <c r="C57" s="2008"/>
      <c r="D57" s="1868" t="s">
        <v>2030</v>
      </c>
      <c r="E57" s="1868" t="s">
        <v>2031</v>
      </c>
      <c r="F57" s="1877" t="s">
        <v>2125</v>
      </c>
      <c r="G57" s="2013"/>
      <c r="H57" s="2013"/>
      <c r="I57" s="1472" t="s">
        <v>540</v>
      </c>
      <c r="J57" s="1873"/>
    </row>
    <row r="58" spans="2:17" ht="105" customHeight="1" thickBot="1" x14ac:dyDescent="0.3">
      <c r="B58" s="2005"/>
      <c r="C58" s="2009"/>
      <c r="D58" s="1473" t="s">
        <v>2032</v>
      </c>
      <c r="E58" s="1473" t="s">
        <v>2033</v>
      </c>
      <c r="F58" s="1473" t="s">
        <v>2034</v>
      </c>
      <c r="G58" s="1473" t="s">
        <v>2035</v>
      </c>
      <c r="H58" s="1474" t="s">
        <v>2036</v>
      </c>
      <c r="I58" s="1475" t="s">
        <v>540</v>
      </c>
      <c r="J58" s="1873"/>
    </row>
    <row r="59" spans="2:17" ht="97.15" customHeight="1" thickBot="1" x14ac:dyDescent="0.3">
      <c r="B59" s="2006"/>
      <c r="C59" s="2010"/>
      <c r="D59" s="1476" t="s">
        <v>2037</v>
      </c>
      <c r="E59" s="1476" t="s">
        <v>2038</v>
      </c>
      <c r="F59" s="1476" t="s">
        <v>2039</v>
      </c>
      <c r="G59" s="1476" t="s">
        <v>2040</v>
      </c>
      <c r="H59" s="1477" t="s">
        <v>2041</v>
      </c>
      <c r="I59" s="1478" t="s">
        <v>2042</v>
      </c>
      <c r="J59" s="1873"/>
      <c r="K59" s="1479" t="s">
        <v>2043</v>
      </c>
      <c r="L59" s="1480" t="s">
        <v>2044</v>
      </c>
      <c r="M59" s="1853"/>
      <c r="N59" s="1480" t="s">
        <v>2045</v>
      </c>
      <c r="O59" s="1853"/>
      <c r="P59" s="1480" t="s">
        <v>2046</v>
      </c>
      <c r="Q59" s="1481">
        <f>M59*(1/1000)*(60*60*24*365)*O59</f>
        <v>0</v>
      </c>
    </row>
    <row r="60" spans="2:17" s="100" customFormat="1" ht="16.5" thickTop="1" thickBot="1" x14ac:dyDescent="0.3">
      <c r="B60" s="1387"/>
      <c r="C60" s="1388"/>
      <c r="D60" s="1389"/>
      <c r="E60" s="1389"/>
      <c r="F60" s="1388"/>
      <c r="G60" s="1388"/>
      <c r="H60" s="1390"/>
      <c r="I60" s="1389"/>
      <c r="J60" s="1873"/>
    </row>
    <row r="61" spans="2:17" ht="130.15" customHeight="1" thickTop="1" thickBot="1" x14ac:dyDescent="0.3">
      <c r="B61" s="1990" t="s">
        <v>2047</v>
      </c>
      <c r="C61" s="1994">
        <v>1</v>
      </c>
      <c r="D61" s="1482" t="s">
        <v>1314</v>
      </c>
      <c r="E61" s="1482" t="s">
        <v>2048</v>
      </c>
      <c r="F61" s="1482" t="s">
        <v>759</v>
      </c>
      <c r="G61" s="1483" t="s">
        <v>2049</v>
      </c>
      <c r="H61" s="1998" t="s">
        <v>2050</v>
      </c>
      <c r="I61" s="1484" t="s">
        <v>540</v>
      </c>
      <c r="J61" s="1873"/>
      <c r="K61" s="100"/>
      <c r="L61" s="100"/>
      <c r="M61" s="100"/>
    </row>
    <row r="62" spans="2:17" ht="58.15" customHeight="1" thickTop="1" thickBot="1" x14ac:dyDescent="0.3">
      <c r="B62" s="1991"/>
      <c r="C62" s="1995"/>
      <c r="D62" s="1485" t="s">
        <v>1315</v>
      </c>
      <c r="E62" s="1485" t="s">
        <v>2051</v>
      </c>
      <c r="F62" s="1486" t="s">
        <v>759</v>
      </c>
      <c r="G62" s="2001" t="s">
        <v>2052</v>
      </c>
      <c r="H62" s="1999"/>
      <c r="I62" s="1487" t="s">
        <v>540</v>
      </c>
      <c r="J62" s="103"/>
      <c r="K62" s="100"/>
      <c r="L62" s="100"/>
      <c r="M62" s="100"/>
    </row>
    <row r="63" spans="2:17" s="100" customFormat="1" ht="64.900000000000006" customHeight="1" thickTop="1" thickBot="1" x14ac:dyDescent="0.3">
      <c r="B63" s="1991"/>
      <c r="C63" s="1995"/>
      <c r="D63" s="1488" t="s">
        <v>1316</v>
      </c>
      <c r="E63" s="1488" t="s">
        <v>2053</v>
      </c>
      <c r="F63" s="1489" t="s">
        <v>759</v>
      </c>
      <c r="G63" s="2001"/>
      <c r="H63" s="1999"/>
      <c r="I63" s="1490" t="s">
        <v>540</v>
      </c>
      <c r="J63" s="999"/>
    </row>
    <row r="64" spans="2:17" s="100" customFormat="1" ht="51" customHeight="1" thickTop="1" thickBot="1" x14ac:dyDescent="0.3">
      <c r="B64" s="1991"/>
      <c r="C64" s="1995"/>
      <c r="D64" s="1485" t="s">
        <v>1264</v>
      </c>
      <c r="E64" s="1485" t="s">
        <v>2054</v>
      </c>
      <c r="F64" s="1486" t="s">
        <v>759</v>
      </c>
      <c r="G64" s="2001"/>
      <c r="H64" s="1999"/>
      <c r="I64" s="1487" t="s">
        <v>540</v>
      </c>
      <c r="J64" s="999"/>
    </row>
    <row r="65" spans="2:10" s="100" customFormat="1" ht="49.15" customHeight="1" thickTop="1" thickBot="1" x14ac:dyDescent="0.3">
      <c r="B65" s="1992"/>
      <c r="C65" s="1996"/>
      <c r="D65" s="1488" t="s">
        <v>1317</v>
      </c>
      <c r="E65" s="1488" t="s">
        <v>2055</v>
      </c>
      <c r="F65" s="1491" t="s">
        <v>759</v>
      </c>
      <c r="G65" s="2001"/>
      <c r="H65" s="1999"/>
      <c r="I65" s="1492" t="s">
        <v>540</v>
      </c>
      <c r="J65" s="999"/>
    </row>
    <row r="66" spans="2:10" s="100" customFormat="1" ht="49.15" customHeight="1" thickTop="1" thickBot="1" x14ac:dyDescent="0.3">
      <c r="B66" s="1993"/>
      <c r="C66" s="1997"/>
      <c r="D66" s="1485" t="s">
        <v>2056</v>
      </c>
      <c r="E66" s="1485" t="s">
        <v>2057</v>
      </c>
      <c r="F66" s="1493" t="s">
        <v>759</v>
      </c>
      <c r="G66" s="2002"/>
      <c r="H66" s="2000"/>
      <c r="I66" s="1494" t="s">
        <v>540</v>
      </c>
      <c r="J66" s="999"/>
    </row>
    <row r="67" spans="2:10" s="100" customFormat="1" ht="6" customHeight="1" thickTop="1" thickBot="1" x14ac:dyDescent="0.3">
      <c r="B67" s="1388"/>
      <c r="C67" s="1388"/>
      <c r="D67" s="1495"/>
      <c r="E67" s="1495"/>
      <c r="F67" s="1388"/>
      <c r="G67" s="1388"/>
      <c r="H67" s="1495"/>
      <c r="I67" s="1495"/>
      <c r="J67" s="999"/>
    </row>
    <row r="68" spans="2:10" s="100" customFormat="1" ht="60.6" customHeight="1" thickTop="1" x14ac:dyDescent="0.25">
      <c r="B68" s="2023" t="s">
        <v>680</v>
      </c>
      <c r="C68" s="2026">
        <v>1</v>
      </c>
      <c r="D68" s="2029" t="s">
        <v>2058</v>
      </c>
      <c r="E68" s="1496" t="s">
        <v>2059</v>
      </c>
      <c r="F68" s="1496" t="s">
        <v>759</v>
      </c>
      <c r="G68" s="2029" t="s">
        <v>2060</v>
      </c>
      <c r="H68" s="1497" t="s">
        <v>2061</v>
      </c>
      <c r="I68" s="1498" t="s">
        <v>540</v>
      </c>
      <c r="J68" s="999"/>
    </row>
    <row r="69" spans="2:10" s="100" customFormat="1" ht="62.45" customHeight="1" x14ac:dyDescent="0.25">
      <c r="B69" s="2024"/>
      <c r="C69" s="2027"/>
      <c r="D69" s="2030"/>
      <c r="E69" s="1499" t="s">
        <v>2062</v>
      </c>
      <c r="F69" s="1499" t="s">
        <v>759</v>
      </c>
      <c r="G69" s="2031"/>
      <c r="H69" s="1500" t="s">
        <v>2061</v>
      </c>
      <c r="I69" s="1501" t="s">
        <v>540</v>
      </c>
      <c r="J69" s="999"/>
    </row>
    <row r="70" spans="2:10" s="100" customFormat="1" ht="49.15" customHeight="1" x14ac:dyDescent="0.25">
      <c r="B70" s="2024"/>
      <c r="C70" s="2027"/>
      <c r="D70" s="2030"/>
      <c r="E70" s="1502" t="s">
        <v>2063</v>
      </c>
      <c r="F70" s="1502" t="s">
        <v>759</v>
      </c>
      <c r="G70" s="1503" t="s">
        <v>2064</v>
      </c>
      <c r="H70" s="1503" t="s">
        <v>2061</v>
      </c>
      <c r="I70" s="1504" t="s">
        <v>540</v>
      </c>
      <c r="J70" s="999"/>
    </row>
    <row r="71" spans="2:10" s="100" customFormat="1" ht="158.44999999999999" customHeight="1" x14ac:dyDescent="0.25">
      <c r="B71" s="2024"/>
      <c r="C71" s="2027"/>
      <c r="D71" s="2031"/>
      <c r="E71" s="1499" t="s">
        <v>2065</v>
      </c>
      <c r="F71" s="1499" t="s">
        <v>759</v>
      </c>
      <c r="G71" s="1500" t="s">
        <v>2066</v>
      </c>
      <c r="H71" s="1500" t="s">
        <v>2067</v>
      </c>
      <c r="I71" s="1501" t="s">
        <v>540</v>
      </c>
      <c r="J71" s="999"/>
    </row>
    <row r="72" spans="2:10" s="100" customFormat="1" ht="49.15" customHeight="1" x14ac:dyDescent="0.25">
      <c r="B72" s="2024"/>
      <c r="C72" s="2027"/>
      <c r="D72" s="2032" t="s">
        <v>2068</v>
      </c>
      <c r="E72" s="1502" t="s">
        <v>2069</v>
      </c>
      <c r="F72" s="1502" t="s">
        <v>759</v>
      </c>
      <c r="G72" s="2033" t="s">
        <v>2070</v>
      </c>
      <c r="H72" s="1503" t="s">
        <v>2061</v>
      </c>
      <c r="I72" s="1504" t="s">
        <v>540</v>
      </c>
      <c r="J72" s="999"/>
    </row>
    <row r="73" spans="2:10" s="100" customFormat="1" ht="51.6" customHeight="1" x14ac:dyDescent="0.25">
      <c r="B73" s="2024"/>
      <c r="C73" s="2027"/>
      <c r="D73" s="2030"/>
      <c r="E73" s="1502" t="s">
        <v>2071</v>
      </c>
      <c r="F73" s="1502" t="s">
        <v>759</v>
      </c>
      <c r="G73" s="2034"/>
      <c r="H73" s="1503" t="s">
        <v>2061</v>
      </c>
      <c r="I73" s="1504" t="s">
        <v>540</v>
      </c>
      <c r="J73" s="999"/>
    </row>
    <row r="74" spans="2:10" s="100" customFormat="1" ht="98.45" customHeight="1" thickBot="1" x14ac:dyDescent="0.3">
      <c r="B74" s="2025"/>
      <c r="C74" s="2028"/>
      <c r="D74" s="1505" t="s">
        <v>1636</v>
      </c>
      <c r="E74" s="1505" t="s">
        <v>2072</v>
      </c>
      <c r="F74" s="1505"/>
      <c r="G74" s="1506" t="s">
        <v>2061</v>
      </c>
      <c r="H74" s="1506" t="s">
        <v>2061</v>
      </c>
      <c r="I74" s="1507" t="s">
        <v>540</v>
      </c>
      <c r="J74" s="999"/>
    </row>
    <row r="75" spans="2:10" s="100" customFormat="1" ht="15.75" thickTop="1" x14ac:dyDescent="0.25">
      <c r="B75" s="1388"/>
      <c r="C75" s="1388"/>
      <c r="D75" s="1495"/>
      <c r="E75" s="1495"/>
      <c r="F75" s="1388"/>
      <c r="G75" s="1388"/>
      <c r="H75" s="1495"/>
      <c r="I75" s="1495"/>
      <c r="J75" s="999"/>
    </row>
    <row r="76" spans="2:10" s="100" customFormat="1" x14ac:dyDescent="0.25">
      <c r="B76" s="1388"/>
      <c r="C76" s="1388"/>
      <c r="D76" s="1495"/>
      <c r="E76" s="1495"/>
      <c r="F76" s="1388"/>
      <c r="G76" s="1388"/>
      <c r="H76" s="1495"/>
      <c r="I76" s="1495"/>
      <c r="J76" s="999"/>
    </row>
    <row r="77" spans="2:10" s="100" customFormat="1" x14ac:dyDescent="0.25">
      <c r="B77" s="1388"/>
      <c r="C77" s="1388"/>
      <c r="D77" s="1495"/>
      <c r="E77" s="1495"/>
      <c r="F77" s="1388"/>
      <c r="G77" s="1388"/>
      <c r="H77" s="1495"/>
      <c r="I77" s="1495"/>
      <c r="J77" s="999"/>
    </row>
    <row r="78" spans="2:10" s="100" customFormat="1" x14ac:dyDescent="0.25">
      <c r="B78" s="1388"/>
      <c r="C78" s="1388"/>
      <c r="D78" s="1495"/>
      <c r="E78" s="1495"/>
      <c r="F78" s="1388"/>
      <c r="G78" s="1388"/>
      <c r="H78" s="1495"/>
      <c r="I78" s="1495"/>
      <c r="J78" s="999"/>
    </row>
    <row r="79" spans="2:10" s="100" customFormat="1" x14ac:dyDescent="0.25">
      <c r="B79" s="1388"/>
      <c r="C79" s="1388"/>
      <c r="D79" s="1495"/>
      <c r="E79" s="1495"/>
      <c r="F79" s="1388"/>
      <c r="G79" s="1388"/>
      <c r="H79" s="1495"/>
      <c r="I79" s="1495"/>
      <c r="J79" s="999"/>
    </row>
    <row r="80" spans="2:10" s="100" customFormat="1" x14ac:dyDescent="0.25">
      <c r="B80" s="1388"/>
      <c r="C80" s="1388"/>
      <c r="D80" s="1495"/>
      <c r="E80" s="1495"/>
      <c r="F80" s="1388"/>
      <c r="G80" s="1388"/>
      <c r="H80" s="1495"/>
      <c r="I80" s="1495"/>
      <c r="J80" s="999"/>
    </row>
    <row r="81" spans="2:10" s="100" customFormat="1" x14ac:dyDescent="0.25">
      <c r="B81" s="1388"/>
      <c r="C81" s="1388"/>
      <c r="D81" s="1495"/>
      <c r="E81" s="1495"/>
      <c r="F81" s="1388"/>
      <c r="G81" s="1388"/>
      <c r="H81" s="1495"/>
      <c r="I81" s="1495"/>
      <c r="J81" s="999"/>
    </row>
    <row r="82" spans="2:10" s="100" customFormat="1" x14ac:dyDescent="0.25">
      <c r="B82" s="1388"/>
      <c r="C82" s="1388"/>
      <c r="D82" s="1495"/>
      <c r="E82" s="1495"/>
      <c r="F82" s="1388"/>
      <c r="G82" s="1388"/>
      <c r="H82" s="1495"/>
      <c r="I82" s="1495"/>
      <c r="J82" s="999"/>
    </row>
    <row r="83" spans="2:10" s="100" customFormat="1" x14ac:dyDescent="0.25">
      <c r="B83" s="1388"/>
      <c r="C83" s="1388"/>
      <c r="D83" s="1495"/>
      <c r="E83" s="1495"/>
      <c r="F83" s="1388"/>
      <c r="G83" s="1388"/>
      <c r="H83" s="1495"/>
      <c r="I83" s="1495"/>
      <c r="J83" s="999"/>
    </row>
    <row r="84" spans="2:10" s="100" customFormat="1" x14ac:dyDescent="0.25">
      <c r="B84" s="1388"/>
      <c r="C84" s="1388"/>
      <c r="D84" s="1495"/>
      <c r="E84" s="1495"/>
      <c r="F84" s="1388"/>
      <c r="G84" s="1388"/>
      <c r="H84" s="1495"/>
      <c r="I84" s="1495"/>
      <c r="J84" s="999"/>
    </row>
    <row r="85" spans="2:10" s="100" customFormat="1" x14ac:dyDescent="0.25">
      <c r="B85" s="1388"/>
      <c r="C85" s="1388"/>
      <c r="D85" s="1495"/>
      <c r="E85" s="1495"/>
      <c r="F85" s="1388"/>
      <c r="G85" s="1388"/>
      <c r="H85" s="1495"/>
      <c r="I85" s="1495"/>
      <c r="J85" s="999"/>
    </row>
    <row r="86" spans="2:10" s="100" customFormat="1" x14ac:dyDescent="0.25">
      <c r="B86" s="1388"/>
      <c r="C86" s="1388"/>
      <c r="D86" s="1495"/>
      <c r="E86" s="1495"/>
      <c r="F86" s="1388"/>
      <c r="G86" s="1388"/>
      <c r="H86" s="1495"/>
      <c r="I86" s="1495"/>
      <c r="J86" s="999"/>
    </row>
    <row r="87" spans="2:10" s="100" customFormat="1" x14ac:dyDescent="0.25">
      <c r="B87" s="1388"/>
      <c r="C87" s="1388"/>
      <c r="D87" s="1495"/>
      <c r="E87" s="1495"/>
      <c r="F87" s="1388"/>
      <c r="G87" s="1388"/>
      <c r="H87" s="1495"/>
      <c r="I87" s="1495"/>
      <c r="J87" s="999"/>
    </row>
    <row r="88" spans="2:10" s="100" customFormat="1" x14ac:dyDescent="0.25">
      <c r="B88" s="1388"/>
      <c r="C88" s="1388"/>
      <c r="D88" s="1495"/>
      <c r="E88" s="1495"/>
      <c r="F88" s="1388"/>
      <c r="G88" s="1388"/>
      <c r="H88" s="1495"/>
      <c r="I88" s="1495"/>
      <c r="J88" s="999"/>
    </row>
    <row r="89" spans="2:10" s="100" customFormat="1" x14ac:dyDescent="0.25">
      <c r="B89" s="1388"/>
      <c r="C89" s="1388"/>
      <c r="D89" s="1495"/>
      <c r="E89" s="1495"/>
      <c r="F89" s="1388"/>
      <c r="G89" s="1388"/>
      <c r="H89" s="1495"/>
      <c r="I89" s="1495"/>
      <c r="J89" s="999"/>
    </row>
    <row r="90" spans="2:10" s="100" customFormat="1" x14ac:dyDescent="0.25">
      <c r="B90" s="1388"/>
      <c r="C90" s="1388"/>
      <c r="D90" s="1495"/>
      <c r="E90" s="1495"/>
      <c r="F90" s="1388"/>
      <c r="G90" s="1388"/>
      <c r="H90" s="1495"/>
      <c r="I90" s="1495"/>
      <c r="J90" s="999"/>
    </row>
    <row r="91" spans="2:10" s="100" customFormat="1" x14ac:dyDescent="0.25">
      <c r="B91" s="1388"/>
      <c r="C91" s="1388"/>
      <c r="D91" s="1495"/>
      <c r="E91" s="1495"/>
      <c r="F91" s="1388"/>
      <c r="G91" s="1388"/>
      <c r="H91" s="1495"/>
      <c r="I91" s="1495"/>
      <c r="J91" s="999"/>
    </row>
    <row r="92" spans="2:10" s="100" customFormat="1" x14ac:dyDescent="0.25">
      <c r="B92" s="1388"/>
      <c r="C92" s="1388"/>
      <c r="D92" s="1495"/>
      <c r="E92" s="1495"/>
      <c r="F92" s="1388"/>
      <c r="G92" s="1388"/>
      <c r="H92" s="1495"/>
      <c r="I92" s="1495"/>
      <c r="J92" s="999"/>
    </row>
    <row r="93" spans="2:10" s="100" customFormat="1" x14ac:dyDescent="0.25">
      <c r="B93" s="1388"/>
      <c r="C93" s="1388"/>
      <c r="D93" s="1495"/>
      <c r="E93" s="1495"/>
      <c r="F93" s="1388"/>
      <c r="G93" s="1388"/>
      <c r="H93" s="1495"/>
      <c r="I93" s="1495"/>
      <c r="J93" s="999"/>
    </row>
    <row r="94" spans="2:10" s="100" customFormat="1" x14ac:dyDescent="0.25">
      <c r="B94" s="1388"/>
      <c r="C94" s="1388"/>
      <c r="D94" s="1495"/>
      <c r="E94" s="1495"/>
      <c r="F94" s="1388"/>
      <c r="G94" s="1388"/>
      <c r="H94" s="1495"/>
      <c r="I94" s="1495"/>
      <c r="J94" s="999"/>
    </row>
    <row r="95" spans="2:10" s="100" customFormat="1" x14ac:dyDescent="0.25">
      <c r="B95" s="1388"/>
      <c r="C95" s="1388"/>
      <c r="D95" s="1495"/>
      <c r="E95" s="1495"/>
      <c r="F95" s="1388"/>
      <c r="G95" s="1388"/>
      <c r="H95" s="1495"/>
      <c r="I95" s="1495"/>
      <c r="J95" s="999"/>
    </row>
    <row r="96" spans="2:10" s="100" customFormat="1" x14ac:dyDescent="0.25">
      <c r="B96" s="1388"/>
      <c r="C96" s="1388"/>
      <c r="D96" s="1495"/>
      <c r="E96" s="1495"/>
      <c r="F96" s="1388"/>
      <c r="G96" s="1388"/>
      <c r="H96" s="1495"/>
      <c r="I96" s="1495"/>
      <c r="J96" s="999"/>
    </row>
    <row r="97" spans="2:10" s="100" customFormat="1" x14ac:dyDescent="0.25">
      <c r="B97" s="1388"/>
      <c r="C97" s="1388"/>
      <c r="D97" s="1495"/>
      <c r="E97" s="1495"/>
      <c r="F97" s="1388"/>
      <c r="G97" s="1388"/>
      <c r="H97" s="1495"/>
      <c r="I97" s="1495"/>
      <c r="J97" s="999"/>
    </row>
    <row r="98" spans="2:10" s="100" customFormat="1" x14ac:dyDescent="0.25">
      <c r="B98" s="1388"/>
      <c r="C98" s="1388"/>
      <c r="D98" s="1495"/>
      <c r="E98" s="1495"/>
      <c r="F98" s="1388"/>
      <c r="G98" s="1388"/>
      <c r="H98" s="1495"/>
      <c r="I98" s="1495"/>
      <c r="J98" s="999"/>
    </row>
    <row r="99" spans="2:10" s="100" customFormat="1" x14ac:dyDescent="0.25">
      <c r="B99" s="1388"/>
      <c r="C99" s="1388"/>
      <c r="D99" s="1495"/>
      <c r="E99" s="1495"/>
      <c r="F99" s="1388"/>
      <c r="G99" s="1388"/>
      <c r="H99" s="1495"/>
      <c r="I99" s="1495"/>
      <c r="J99" s="999"/>
    </row>
    <row r="100" spans="2:10" s="100" customFormat="1" x14ac:dyDescent="0.25">
      <c r="B100" s="1388"/>
      <c r="C100" s="1388"/>
      <c r="D100" s="1495"/>
      <c r="E100" s="1495"/>
      <c r="F100" s="1388"/>
      <c r="G100" s="1388"/>
      <c r="H100" s="1495"/>
      <c r="I100" s="1495"/>
      <c r="J100" s="999"/>
    </row>
    <row r="101" spans="2:10" s="100" customFormat="1" x14ac:dyDescent="0.25">
      <c r="B101" s="1388"/>
      <c r="C101" s="1388"/>
      <c r="D101" s="1495"/>
      <c r="E101" s="1495"/>
      <c r="F101" s="1388"/>
      <c r="G101" s="1388"/>
      <c r="H101" s="1495"/>
      <c r="I101" s="1495"/>
      <c r="J101" s="999"/>
    </row>
    <row r="102" spans="2:10" s="100" customFormat="1" x14ac:dyDescent="0.25">
      <c r="B102" s="1388"/>
      <c r="C102" s="1388"/>
      <c r="D102" s="1495"/>
      <c r="E102" s="1495"/>
      <c r="F102" s="1388"/>
      <c r="G102" s="1388"/>
      <c r="H102" s="1495"/>
      <c r="I102" s="1495"/>
      <c r="J102" s="999"/>
    </row>
    <row r="103" spans="2:10" s="100" customFormat="1" x14ac:dyDescent="0.25">
      <c r="B103" s="1388"/>
      <c r="C103" s="1388"/>
      <c r="D103" s="1495"/>
      <c r="E103" s="1495"/>
      <c r="F103" s="1388"/>
      <c r="G103" s="1388"/>
      <c r="H103" s="1495"/>
      <c r="I103" s="1495"/>
      <c r="J103" s="999"/>
    </row>
    <row r="104" spans="2:10" s="100" customFormat="1" x14ac:dyDescent="0.25">
      <c r="B104" s="1388"/>
      <c r="C104" s="1388"/>
      <c r="D104" s="1495"/>
      <c r="E104" s="1495"/>
      <c r="F104" s="1388"/>
      <c r="G104" s="1388"/>
      <c r="H104" s="1495"/>
      <c r="I104" s="1495"/>
      <c r="J104" s="999"/>
    </row>
    <row r="105" spans="2:10" s="100" customFormat="1" x14ac:dyDescent="0.25">
      <c r="B105" s="1388"/>
      <c r="C105" s="1388"/>
      <c r="D105" s="1495"/>
      <c r="E105" s="1495"/>
      <c r="F105" s="1388"/>
      <c r="G105" s="1388"/>
      <c r="H105" s="1495"/>
      <c r="I105" s="1495"/>
      <c r="J105" s="999"/>
    </row>
    <row r="106" spans="2:10" s="100" customFormat="1" x14ac:dyDescent="0.25">
      <c r="B106" s="1388"/>
      <c r="C106" s="1388"/>
      <c r="D106" s="1495"/>
      <c r="E106" s="1495"/>
      <c r="F106" s="1388"/>
      <c r="G106" s="1388"/>
      <c r="H106" s="1495"/>
      <c r="I106" s="1495"/>
      <c r="J106" s="999"/>
    </row>
    <row r="107" spans="2:10" s="100" customFormat="1" x14ac:dyDescent="0.25">
      <c r="B107" s="1388"/>
      <c r="C107" s="1388"/>
      <c r="D107" s="1495"/>
      <c r="E107" s="1495"/>
      <c r="F107" s="1388"/>
      <c r="G107" s="1388"/>
      <c r="H107" s="1495"/>
      <c r="I107" s="1495"/>
      <c r="J107" s="999"/>
    </row>
    <row r="108" spans="2:10" s="100" customFormat="1" x14ac:dyDescent="0.25">
      <c r="B108" s="1388"/>
      <c r="C108" s="1388"/>
      <c r="D108" s="1495"/>
      <c r="E108" s="1495"/>
      <c r="F108" s="1388"/>
      <c r="G108" s="1388"/>
      <c r="H108" s="1495"/>
      <c r="I108" s="1495"/>
      <c r="J108" s="999"/>
    </row>
    <row r="109" spans="2:10" s="100" customFormat="1" x14ac:dyDescent="0.25">
      <c r="B109" s="1388"/>
      <c r="C109" s="1388"/>
      <c r="D109" s="1495"/>
      <c r="E109" s="1495"/>
      <c r="F109" s="1388"/>
      <c r="G109" s="1388"/>
      <c r="H109" s="1495"/>
      <c r="I109" s="1495"/>
      <c r="J109" s="999"/>
    </row>
    <row r="110" spans="2:10" s="100" customFormat="1" x14ac:dyDescent="0.25">
      <c r="B110" s="1388"/>
      <c r="C110" s="1388"/>
      <c r="D110" s="1495"/>
      <c r="E110" s="1495"/>
      <c r="F110" s="1388"/>
      <c r="G110" s="1388"/>
      <c r="H110" s="1495"/>
      <c r="I110" s="1495"/>
      <c r="J110" s="999"/>
    </row>
    <row r="111" spans="2:10" s="100" customFormat="1" x14ac:dyDescent="0.25">
      <c r="B111" s="1388"/>
      <c r="C111" s="1388"/>
      <c r="D111" s="1495"/>
      <c r="E111" s="1495"/>
      <c r="F111" s="1388"/>
      <c r="G111" s="1388"/>
      <c r="H111" s="1495"/>
      <c r="I111" s="1495"/>
      <c r="J111" s="999"/>
    </row>
    <row r="112" spans="2:10" s="100" customFormat="1" x14ac:dyDescent="0.25">
      <c r="B112" s="1388"/>
      <c r="C112" s="1388"/>
      <c r="D112" s="1495"/>
      <c r="E112" s="1495"/>
      <c r="F112" s="1388"/>
      <c r="G112" s="1388"/>
      <c r="H112" s="1495"/>
      <c r="I112" s="1495"/>
      <c r="J112" s="999"/>
    </row>
    <row r="113" spans="2:10" s="100" customFormat="1" x14ac:dyDescent="0.25">
      <c r="B113" s="1388"/>
      <c r="C113" s="1388"/>
      <c r="D113" s="1495"/>
      <c r="E113" s="1495"/>
      <c r="F113" s="1388"/>
      <c r="G113" s="1388"/>
      <c r="H113" s="1495"/>
      <c r="I113" s="1495"/>
      <c r="J113" s="999"/>
    </row>
    <row r="114" spans="2:10" s="100" customFormat="1" x14ac:dyDescent="0.25">
      <c r="B114" s="1388"/>
      <c r="C114" s="1388"/>
      <c r="D114" s="1495"/>
      <c r="E114" s="1495"/>
      <c r="F114" s="1388"/>
      <c r="G114" s="1388"/>
      <c r="H114" s="1495"/>
      <c r="I114" s="1495"/>
      <c r="J114" s="999"/>
    </row>
    <row r="115" spans="2:10" s="100" customFormat="1" x14ac:dyDescent="0.25">
      <c r="B115" s="1388"/>
      <c r="C115" s="1388"/>
      <c r="D115" s="1495"/>
      <c r="E115" s="1495"/>
      <c r="F115" s="1388"/>
      <c r="G115" s="1388"/>
      <c r="H115" s="1495"/>
      <c r="I115" s="1495"/>
      <c r="J115" s="999"/>
    </row>
    <row r="116" spans="2:10" s="100" customFormat="1" x14ac:dyDescent="0.25">
      <c r="B116" s="1388"/>
      <c r="C116" s="1388"/>
      <c r="D116" s="1495"/>
      <c r="E116" s="1495"/>
      <c r="F116" s="1388"/>
      <c r="G116" s="1388"/>
      <c r="H116" s="1495"/>
      <c r="I116" s="1495"/>
      <c r="J116" s="999"/>
    </row>
    <row r="117" spans="2:10" s="100" customFormat="1" x14ac:dyDescent="0.25">
      <c r="B117" s="1388"/>
      <c r="C117" s="1388"/>
      <c r="D117" s="1495"/>
      <c r="E117" s="1495"/>
      <c r="F117" s="1388"/>
      <c r="G117" s="1388"/>
      <c r="H117" s="1495"/>
      <c r="I117" s="1495"/>
      <c r="J117" s="999"/>
    </row>
    <row r="118" spans="2:10" s="100" customFormat="1" x14ac:dyDescent="0.25">
      <c r="B118" s="1388"/>
      <c r="C118" s="1388"/>
      <c r="D118" s="1495"/>
      <c r="E118" s="1495"/>
      <c r="F118" s="1388"/>
      <c r="G118" s="1388"/>
      <c r="H118" s="1495"/>
      <c r="I118" s="1495"/>
      <c r="J118" s="999"/>
    </row>
    <row r="119" spans="2:10" s="100" customFormat="1" x14ac:dyDescent="0.25">
      <c r="B119" s="1388"/>
      <c r="C119" s="1388"/>
      <c r="D119" s="1495"/>
      <c r="E119" s="1495"/>
      <c r="F119" s="1388"/>
      <c r="G119" s="1388"/>
      <c r="H119" s="1495"/>
      <c r="I119" s="1495"/>
      <c r="J119" s="999"/>
    </row>
    <row r="120" spans="2:10" s="100" customFormat="1" x14ac:dyDescent="0.25">
      <c r="B120" s="1388"/>
      <c r="C120" s="1388"/>
      <c r="D120" s="1495"/>
      <c r="E120" s="1495"/>
      <c r="F120" s="1388"/>
      <c r="G120" s="1388"/>
      <c r="H120" s="1495"/>
      <c r="I120" s="1495"/>
      <c r="J120" s="999"/>
    </row>
    <row r="121" spans="2:10" s="100" customFormat="1" x14ac:dyDescent="0.25">
      <c r="B121" s="103"/>
      <c r="C121" s="103"/>
      <c r="D121" s="999"/>
      <c r="E121" s="999"/>
      <c r="F121" s="103"/>
      <c r="G121" s="103"/>
      <c r="H121" s="999"/>
      <c r="I121" s="1495"/>
      <c r="J121" s="999"/>
    </row>
    <row r="122" spans="2:10" s="100" customFormat="1" x14ac:dyDescent="0.25">
      <c r="B122" s="103"/>
      <c r="C122" s="103"/>
      <c r="D122" s="999"/>
      <c r="E122" s="999"/>
      <c r="F122" s="103"/>
      <c r="G122" s="103"/>
      <c r="H122" s="999"/>
      <c r="I122" s="1495"/>
      <c r="J122" s="999"/>
    </row>
    <row r="123" spans="2:10" s="100" customFormat="1" x14ac:dyDescent="0.25">
      <c r="B123" s="103"/>
      <c r="C123" s="103"/>
      <c r="D123" s="999"/>
      <c r="E123" s="999"/>
      <c r="F123" s="103"/>
      <c r="G123" s="103"/>
      <c r="H123" s="999"/>
      <c r="I123" s="1495"/>
      <c r="J123" s="999"/>
    </row>
    <row r="124" spans="2:10" s="100" customFormat="1" x14ac:dyDescent="0.25">
      <c r="B124" s="103"/>
      <c r="C124" s="103"/>
      <c r="D124" s="999"/>
      <c r="E124" s="999"/>
      <c r="F124" s="103"/>
      <c r="G124" s="103"/>
      <c r="H124" s="999"/>
      <c r="I124" s="1495"/>
      <c r="J124" s="999"/>
    </row>
    <row r="125" spans="2:10" s="100" customFormat="1" x14ac:dyDescent="0.25">
      <c r="B125" s="103"/>
      <c r="C125" s="103"/>
      <c r="D125" s="999"/>
      <c r="E125" s="999"/>
      <c r="F125" s="103"/>
      <c r="G125" s="103"/>
      <c r="H125" s="999"/>
      <c r="I125" s="1495"/>
      <c r="J125" s="999"/>
    </row>
    <row r="126" spans="2:10" s="100" customFormat="1" x14ac:dyDescent="0.25">
      <c r="B126" s="103"/>
      <c r="C126" s="103"/>
      <c r="D126" s="999"/>
      <c r="E126" s="999"/>
      <c r="F126" s="103"/>
      <c r="G126" s="103"/>
      <c r="H126" s="999"/>
      <c r="I126" s="1495"/>
      <c r="J126" s="999"/>
    </row>
    <row r="127" spans="2:10" s="100" customFormat="1" x14ac:dyDescent="0.25">
      <c r="B127" s="103"/>
      <c r="C127" s="103"/>
      <c r="D127" s="999"/>
      <c r="E127" s="999"/>
      <c r="F127" s="103"/>
      <c r="G127" s="103"/>
      <c r="H127" s="999"/>
      <c r="I127" s="1495"/>
      <c r="J127" s="999"/>
    </row>
    <row r="128" spans="2:10" s="100" customFormat="1" x14ac:dyDescent="0.25">
      <c r="B128" s="103"/>
      <c r="C128" s="103"/>
      <c r="D128" s="999"/>
      <c r="E128" s="999"/>
      <c r="F128" s="103"/>
      <c r="G128" s="103"/>
      <c r="H128" s="999"/>
      <c r="I128" s="1495"/>
      <c r="J128" s="999"/>
    </row>
    <row r="129" spans="2:10" s="100" customFormat="1" x14ac:dyDescent="0.25">
      <c r="B129" s="103"/>
      <c r="C129" s="103"/>
      <c r="D129" s="999"/>
      <c r="E129" s="999"/>
      <c r="F129" s="103"/>
      <c r="G129" s="103"/>
      <c r="H129" s="999"/>
      <c r="I129" s="1495"/>
      <c r="J129" s="999"/>
    </row>
    <row r="130" spans="2:10" s="100" customFormat="1" x14ac:dyDescent="0.25">
      <c r="B130" s="103"/>
      <c r="C130" s="103"/>
      <c r="D130" s="999"/>
      <c r="E130" s="999"/>
      <c r="F130" s="103"/>
      <c r="G130" s="103"/>
      <c r="H130" s="999"/>
      <c r="I130" s="1495"/>
      <c r="J130" s="999"/>
    </row>
    <row r="131" spans="2:10" s="100" customFormat="1" x14ac:dyDescent="0.25">
      <c r="B131" s="103"/>
      <c r="C131" s="103"/>
      <c r="D131" s="999"/>
      <c r="E131" s="999"/>
      <c r="F131" s="103"/>
      <c r="G131" s="103"/>
      <c r="H131" s="999"/>
      <c r="I131" s="1495"/>
      <c r="J131" s="999"/>
    </row>
    <row r="132" spans="2:10" s="100" customFormat="1" x14ac:dyDescent="0.25">
      <c r="B132" s="103"/>
      <c r="C132" s="103"/>
      <c r="D132" s="999"/>
      <c r="E132" s="999"/>
      <c r="F132" s="103"/>
      <c r="G132" s="103"/>
      <c r="H132" s="999"/>
      <c r="I132" s="1495"/>
      <c r="J132" s="999"/>
    </row>
    <row r="133" spans="2:10" s="100" customFormat="1" x14ac:dyDescent="0.25">
      <c r="B133" s="103"/>
      <c r="C133" s="103"/>
      <c r="D133" s="999"/>
      <c r="E133" s="999"/>
      <c r="F133" s="103"/>
      <c r="G133" s="103"/>
      <c r="H133" s="999"/>
      <c r="I133" s="1495"/>
      <c r="J133" s="999"/>
    </row>
    <row r="134" spans="2:10" s="100" customFormat="1" x14ac:dyDescent="0.25">
      <c r="B134" s="103"/>
      <c r="C134" s="103"/>
      <c r="D134" s="999"/>
      <c r="E134" s="999"/>
      <c r="F134" s="103"/>
      <c r="G134" s="103"/>
      <c r="H134" s="999"/>
      <c r="I134" s="1495"/>
      <c r="J134" s="999"/>
    </row>
    <row r="135" spans="2:10" s="100" customFormat="1" x14ac:dyDescent="0.25">
      <c r="B135" s="103"/>
      <c r="C135" s="103"/>
      <c r="D135" s="999"/>
      <c r="E135" s="999"/>
      <c r="F135" s="103"/>
      <c r="G135" s="103"/>
      <c r="H135" s="999"/>
      <c r="I135" s="1495"/>
      <c r="J135" s="999"/>
    </row>
    <row r="136" spans="2:10" s="100" customFormat="1" x14ac:dyDescent="0.25">
      <c r="B136" s="103"/>
      <c r="C136" s="103"/>
      <c r="D136" s="999"/>
      <c r="E136" s="999"/>
      <c r="F136" s="103"/>
      <c r="G136" s="103"/>
      <c r="H136" s="999"/>
      <c r="I136" s="1495"/>
      <c r="J136" s="999"/>
    </row>
    <row r="137" spans="2:10" s="100" customFormat="1" x14ac:dyDescent="0.25">
      <c r="B137" s="103"/>
      <c r="C137" s="103"/>
      <c r="D137" s="999"/>
      <c r="E137" s="999"/>
      <c r="F137" s="103"/>
      <c r="G137" s="103"/>
      <c r="H137" s="999"/>
      <c r="I137" s="1495"/>
      <c r="J137" s="999"/>
    </row>
    <row r="138" spans="2:10" s="100" customFormat="1" x14ac:dyDescent="0.25">
      <c r="B138" s="103"/>
      <c r="C138" s="103"/>
      <c r="D138" s="999"/>
      <c r="E138" s="999"/>
      <c r="F138" s="103"/>
      <c r="G138" s="103"/>
      <c r="H138" s="999"/>
      <c r="I138" s="1495"/>
      <c r="J138" s="999"/>
    </row>
    <row r="139" spans="2:10" s="100" customFormat="1" x14ac:dyDescent="0.25">
      <c r="B139" s="103"/>
      <c r="C139" s="103"/>
      <c r="D139" s="999"/>
      <c r="E139" s="999"/>
      <c r="F139" s="103"/>
      <c r="G139" s="103"/>
      <c r="H139" s="999"/>
      <c r="I139" s="1495"/>
      <c r="J139" s="999"/>
    </row>
    <row r="140" spans="2:10" s="100" customFormat="1" x14ac:dyDescent="0.25">
      <c r="B140" s="103"/>
      <c r="C140" s="103"/>
      <c r="D140" s="999"/>
      <c r="E140" s="999"/>
      <c r="F140" s="103"/>
      <c r="G140" s="103"/>
      <c r="H140" s="999"/>
      <c r="I140" s="1495"/>
      <c r="J140" s="999"/>
    </row>
    <row r="141" spans="2:10" s="100" customFormat="1" x14ac:dyDescent="0.25">
      <c r="B141" s="103"/>
      <c r="C141" s="103"/>
      <c r="D141" s="999"/>
      <c r="E141" s="999"/>
      <c r="F141" s="103"/>
      <c r="G141" s="103"/>
      <c r="H141" s="999"/>
      <c r="I141" s="1495"/>
      <c r="J141" s="999"/>
    </row>
    <row r="142" spans="2:10" s="100" customFormat="1" x14ac:dyDescent="0.25">
      <c r="B142" s="103"/>
      <c r="C142" s="103"/>
      <c r="D142" s="999"/>
      <c r="E142" s="999"/>
      <c r="F142" s="103"/>
      <c r="G142" s="103"/>
      <c r="H142" s="999"/>
      <c r="I142" s="1495"/>
      <c r="J142" s="999"/>
    </row>
    <row r="143" spans="2:10" s="100" customFormat="1" x14ac:dyDescent="0.25">
      <c r="B143" s="103"/>
      <c r="C143" s="103"/>
      <c r="D143" s="999"/>
      <c r="E143" s="999"/>
      <c r="F143" s="103"/>
      <c r="G143" s="103"/>
      <c r="H143" s="999"/>
      <c r="I143" s="1495"/>
      <c r="J143" s="999"/>
    </row>
    <row r="144" spans="2:10" s="100" customFormat="1" x14ac:dyDescent="0.25">
      <c r="B144" s="103"/>
      <c r="C144" s="103"/>
      <c r="D144" s="999"/>
      <c r="E144" s="999"/>
      <c r="F144" s="103"/>
      <c r="G144" s="103"/>
      <c r="H144" s="999"/>
      <c r="I144" s="1495"/>
      <c r="J144" s="999"/>
    </row>
    <row r="145" spans="2:10" s="100" customFormat="1" x14ac:dyDescent="0.25">
      <c r="B145" s="103"/>
      <c r="C145" s="103"/>
      <c r="D145" s="999"/>
      <c r="E145" s="999"/>
      <c r="F145" s="103"/>
      <c r="G145" s="103"/>
      <c r="H145" s="999"/>
      <c r="I145" s="1495"/>
      <c r="J145" s="999"/>
    </row>
    <row r="146" spans="2:10" s="100" customFormat="1" x14ac:dyDescent="0.25">
      <c r="B146" s="103"/>
      <c r="C146" s="103"/>
      <c r="D146" s="999"/>
      <c r="E146" s="999"/>
      <c r="F146" s="103"/>
      <c r="G146" s="103"/>
      <c r="H146" s="999"/>
      <c r="I146" s="1495"/>
      <c r="J146" s="999"/>
    </row>
    <row r="147" spans="2:10" s="100" customFormat="1" x14ac:dyDescent="0.25">
      <c r="B147" s="103"/>
      <c r="C147" s="103"/>
      <c r="D147" s="999"/>
      <c r="E147" s="999"/>
      <c r="F147" s="103"/>
      <c r="G147" s="103"/>
      <c r="H147" s="999"/>
      <c r="I147" s="1495"/>
      <c r="J147" s="999"/>
    </row>
    <row r="148" spans="2:10" s="100" customFormat="1" x14ac:dyDescent="0.25">
      <c r="B148" s="103"/>
      <c r="C148" s="103"/>
      <c r="D148" s="999"/>
      <c r="E148" s="999"/>
      <c r="F148" s="103"/>
      <c r="G148" s="103"/>
      <c r="H148" s="999"/>
      <c r="I148" s="1495"/>
      <c r="J148" s="999"/>
    </row>
    <row r="149" spans="2:10" s="100" customFormat="1" x14ac:dyDescent="0.25">
      <c r="B149" s="103"/>
      <c r="C149" s="103"/>
      <c r="D149" s="999"/>
      <c r="E149" s="999"/>
      <c r="F149" s="103"/>
      <c r="G149" s="103"/>
      <c r="H149" s="999"/>
      <c r="I149" s="1495"/>
      <c r="J149" s="999"/>
    </row>
    <row r="150" spans="2:10" s="100" customFormat="1" x14ac:dyDescent="0.25">
      <c r="B150" s="103"/>
      <c r="C150" s="103"/>
      <c r="D150" s="999"/>
      <c r="E150" s="999"/>
      <c r="F150" s="103"/>
      <c r="G150" s="103"/>
      <c r="H150" s="999"/>
      <c r="I150" s="1495"/>
      <c r="J150" s="999"/>
    </row>
    <row r="151" spans="2:10" s="100" customFormat="1" x14ac:dyDescent="0.25">
      <c r="B151" s="103"/>
      <c r="C151" s="103"/>
      <c r="D151" s="999"/>
      <c r="E151" s="999"/>
      <c r="F151" s="103"/>
      <c r="G151" s="103"/>
      <c r="H151" s="999"/>
      <c r="I151" s="1495"/>
      <c r="J151" s="999"/>
    </row>
    <row r="152" spans="2:10" s="100" customFormat="1" x14ac:dyDescent="0.25">
      <c r="B152" s="103"/>
      <c r="C152" s="103"/>
      <c r="D152" s="999"/>
      <c r="E152" s="999"/>
      <c r="F152" s="103"/>
      <c r="G152" s="103"/>
      <c r="H152" s="999"/>
      <c r="I152" s="1495"/>
      <c r="J152" s="999"/>
    </row>
    <row r="153" spans="2:10" s="100" customFormat="1" x14ac:dyDescent="0.25">
      <c r="B153" s="103"/>
      <c r="C153" s="103"/>
      <c r="D153" s="999"/>
      <c r="E153" s="999"/>
      <c r="F153" s="103"/>
      <c r="G153" s="103"/>
      <c r="H153" s="999"/>
      <c r="I153" s="1495"/>
      <c r="J153" s="999"/>
    </row>
    <row r="154" spans="2:10" s="100" customFormat="1" x14ac:dyDescent="0.25">
      <c r="B154" s="103"/>
      <c r="C154" s="103"/>
      <c r="D154" s="999"/>
      <c r="E154" s="999"/>
      <c r="F154" s="103"/>
      <c r="G154" s="103"/>
      <c r="H154" s="999"/>
      <c r="I154" s="1495"/>
      <c r="J154" s="999"/>
    </row>
    <row r="155" spans="2:10" s="100" customFormat="1" x14ac:dyDescent="0.25">
      <c r="B155" s="103"/>
      <c r="C155" s="103"/>
      <c r="D155" s="999"/>
      <c r="E155" s="999"/>
      <c r="F155" s="103"/>
      <c r="G155" s="103"/>
      <c r="H155" s="999"/>
      <c r="I155" s="1495"/>
      <c r="J155" s="999"/>
    </row>
    <row r="156" spans="2:10" s="100" customFormat="1" x14ac:dyDescent="0.25">
      <c r="B156" s="103"/>
      <c r="C156" s="103"/>
      <c r="D156" s="999"/>
      <c r="E156" s="999"/>
      <c r="F156" s="103"/>
      <c r="G156" s="103"/>
      <c r="H156" s="999"/>
      <c r="I156" s="1495"/>
      <c r="J156" s="999"/>
    </row>
    <row r="157" spans="2:10" s="100" customFormat="1" x14ac:dyDescent="0.25">
      <c r="B157" s="103"/>
      <c r="C157" s="103"/>
      <c r="D157" s="999"/>
      <c r="E157" s="999"/>
      <c r="F157" s="103"/>
      <c r="G157" s="103"/>
      <c r="H157" s="999"/>
      <c r="I157" s="1495"/>
      <c r="J157" s="999"/>
    </row>
    <row r="158" spans="2:10" s="100" customFormat="1" x14ac:dyDescent="0.25">
      <c r="B158" s="103"/>
      <c r="C158" s="103"/>
      <c r="D158" s="999"/>
      <c r="E158" s="999"/>
      <c r="F158" s="103"/>
      <c r="G158" s="103"/>
      <c r="H158" s="999"/>
      <c r="I158" s="1495"/>
      <c r="J158" s="999"/>
    </row>
    <row r="159" spans="2:10" s="100" customFormat="1" x14ac:dyDescent="0.25">
      <c r="B159" s="103"/>
      <c r="C159" s="103"/>
      <c r="D159" s="999"/>
      <c r="E159" s="999"/>
      <c r="F159" s="103"/>
      <c r="G159" s="103"/>
      <c r="H159" s="999"/>
      <c r="I159" s="1495"/>
      <c r="J159" s="999"/>
    </row>
    <row r="160" spans="2:10" s="100" customFormat="1" x14ac:dyDescent="0.25">
      <c r="B160" s="103"/>
      <c r="C160" s="103"/>
      <c r="D160" s="999"/>
      <c r="E160" s="999"/>
      <c r="F160" s="103"/>
      <c r="G160" s="103"/>
      <c r="H160" s="999"/>
      <c r="I160" s="1495"/>
      <c r="J160" s="999"/>
    </row>
    <row r="161" spans="2:10" s="100" customFormat="1" x14ac:dyDescent="0.25">
      <c r="B161" s="103"/>
      <c r="C161" s="103"/>
      <c r="D161" s="999"/>
      <c r="E161" s="999"/>
      <c r="F161" s="103"/>
      <c r="G161" s="103"/>
      <c r="H161" s="999"/>
      <c r="I161" s="1495"/>
      <c r="J161" s="999"/>
    </row>
    <row r="162" spans="2:10" s="100" customFormat="1" x14ac:dyDescent="0.25">
      <c r="B162" s="103"/>
      <c r="C162" s="103"/>
      <c r="D162" s="999"/>
      <c r="E162" s="999"/>
      <c r="F162" s="103"/>
      <c r="G162" s="103"/>
      <c r="H162" s="999"/>
      <c r="I162" s="1495"/>
      <c r="J162" s="999"/>
    </row>
    <row r="163" spans="2:10" s="100" customFormat="1" x14ac:dyDescent="0.25">
      <c r="B163" s="103"/>
      <c r="C163" s="103"/>
      <c r="D163" s="999"/>
      <c r="E163" s="999"/>
      <c r="F163" s="103"/>
      <c r="G163" s="103"/>
      <c r="H163" s="999"/>
      <c r="I163" s="1495"/>
      <c r="J163" s="999"/>
    </row>
    <row r="164" spans="2:10" s="100" customFormat="1" x14ac:dyDescent="0.25">
      <c r="B164" s="103"/>
      <c r="C164" s="103"/>
      <c r="D164" s="999"/>
      <c r="E164" s="999"/>
      <c r="F164" s="103"/>
      <c r="G164" s="103"/>
      <c r="H164" s="999"/>
      <c r="I164" s="1495"/>
      <c r="J164" s="999"/>
    </row>
    <row r="165" spans="2:10" s="100" customFormat="1" x14ac:dyDescent="0.25">
      <c r="B165" s="103"/>
      <c r="C165" s="103"/>
      <c r="D165" s="999"/>
      <c r="E165" s="999"/>
      <c r="F165" s="103"/>
      <c r="G165" s="103"/>
      <c r="H165" s="999"/>
      <c r="I165" s="1495"/>
      <c r="J165" s="999"/>
    </row>
    <row r="166" spans="2:10" s="100" customFormat="1" x14ac:dyDescent="0.25">
      <c r="B166" s="103"/>
      <c r="C166" s="103"/>
      <c r="D166" s="999"/>
      <c r="E166" s="999"/>
      <c r="F166" s="103"/>
      <c r="G166" s="103"/>
      <c r="H166" s="999"/>
      <c r="I166" s="1495"/>
      <c r="J166" s="999"/>
    </row>
    <row r="167" spans="2:10" s="100" customFormat="1" x14ac:dyDescent="0.25">
      <c r="B167" s="103"/>
      <c r="C167" s="103"/>
      <c r="D167" s="999"/>
      <c r="E167" s="999"/>
      <c r="F167" s="103"/>
      <c r="G167" s="103"/>
      <c r="H167" s="999"/>
      <c r="I167" s="1495"/>
      <c r="J167" s="999"/>
    </row>
    <row r="168" spans="2:10" s="100" customFormat="1" x14ac:dyDescent="0.25">
      <c r="B168" s="103"/>
      <c r="C168" s="103"/>
      <c r="D168" s="999"/>
      <c r="E168" s="999"/>
      <c r="F168" s="103"/>
      <c r="G168" s="103"/>
      <c r="H168" s="999"/>
      <c r="I168" s="1495"/>
      <c r="J168" s="999"/>
    </row>
    <row r="169" spans="2:10" s="100" customFormat="1" x14ac:dyDescent="0.25">
      <c r="B169" s="103"/>
      <c r="C169" s="103"/>
      <c r="D169" s="999"/>
      <c r="E169" s="999"/>
      <c r="F169" s="103"/>
      <c r="G169" s="103"/>
      <c r="H169" s="999"/>
      <c r="I169" s="1495"/>
      <c r="J169" s="999"/>
    </row>
    <row r="170" spans="2:10" s="100" customFormat="1" x14ac:dyDescent="0.25">
      <c r="B170" s="103"/>
      <c r="C170" s="103"/>
      <c r="D170" s="999"/>
      <c r="E170" s="999"/>
      <c r="F170" s="103"/>
      <c r="G170" s="103"/>
      <c r="H170" s="999"/>
      <c r="I170" s="1495"/>
      <c r="J170" s="999"/>
    </row>
    <row r="171" spans="2:10" s="100" customFormat="1" x14ac:dyDescent="0.25">
      <c r="B171" s="103"/>
      <c r="C171" s="103"/>
      <c r="D171" s="999"/>
      <c r="E171" s="999"/>
      <c r="F171" s="103"/>
      <c r="G171" s="103"/>
      <c r="H171" s="999"/>
      <c r="I171" s="1495"/>
      <c r="J171" s="999"/>
    </row>
    <row r="172" spans="2:10" s="100" customFormat="1" x14ac:dyDescent="0.25">
      <c r="B172" s="103"/>
      <c r="C172" s="103"/>
      <c r="D172" s="999"/>
      <c r="E172" s="999"/>
      <c r="F172" s="103"/>
      <c r="G172" s="103"/>
      <c r="H172" s="999"/>
      <c r="I172" s="1495"/>
      <c r="J172" s="999"/>
    </row>
    <row r="173" spans="2:10" s="100" customFormat="1" x14ac:dyDescent="0.25">
      <c r="B173" s="103"/>
      <c r="C173" s="103"/>
      <c r="D173" s="999"/>
      <c r="E173" s="999"/>
      <c r="F173" s="103"/>
      <c r="G173" s="103"/>
      <c r="H173" s="999"/>
      <c r="I173" s="1495"/>
      <c r="J173" s="999"/>
    </row>
    <row r="174" spans="2:10" s="100" customFormat="1" x14ac:dyDescent="0.25">
      <c r="B174" s="103"/>
      <c r="C174" s="103"/>
      <c r="D174" s="999"/>
      <c r="E174" s="999"/>
      <c r="F174" s="103"/>
      <c r="G174" s="103"/>
      <c r="H174" s="999"/>
      <c r="I174" s="1495"/>
      <c r="J174" s="999"/>
    </row>
    <row r="175" spans="2:10" s="100" customFormat="1" x14ac:dyDescent="0.25">
      <c r="B175" s="103"/>
      <c r="C175" s="103"/>
      <c r="D175" s="999"/>
      <c r="E175" s="999"/>
      <c r="F175" s="103"/>
      <c r="G175" s="103"/>
      <c r="H175" s="999"/>
      <c r="I175" s="1495"/>
      <c r="J175" s="999"/>
    </row>
    <row r="176" spans="2:10" s="100" customFormat="1" x14ac:dyDescent="0.25">
      <c r="B176" s="103"/>
      <c r="C176" s="103"/>
      <c r="D176" s="999"/>
      <c r="E176" s="999"/>
      <c r="F176" s="103"/>
      <c r="G176" s="103"/>
      <c r="H176" s="999"/>
      <c r="I176" s="1495"/>
      <c r="J176" s="999"/>
    </row>
    <row r="177" spans="2:10" s="100" customFormat="1" x14ac:dyDescent="0.25">
      <c r="B177" s="103"/>
      <c r="C177" s="103"/>
      <c r="D177" s="999"/>
      <c r="E177" s="999"/>
      <c r="F177" s="103"/>
      <c r="G177" s="103"/>
      <c r="H177" s="999"/>
      <c r="I177" s="1495"/>
      <c r="J177" s="999"/>
    </row>
    <row r="178" spans="2:10" s="100" customFormat="1" x14ac:dyDescent="0.25">
      <c r="B178" s="103"/>
      <c r="C178" s="103"/>
      <c r="D178" s="999"/>
      <c r="E178" s="999"/>
      <c r="F178" s="103"/>
      <c r="G178" s="103"/>
      <c r="H178" s="999"/>
      <c r="I178" s="1495"/>
      <c r="J178" s="999"/>
    </row>
    <row r="179" spans="2:10" s="100" customFormat="1" x14ac:dyDescent="0.25">
      <c r="B179" s="103"/>
      <c r="C179" s="103"/>
      <c r="D179" s="999"/>
      <c r="E179" s="999"/>
      <c r="F179" s="103"/>
      <c r="G179" s="103"/>
      <c r="H179" s="999"/>
      <c r="I179" s="1495"/>
      <c r="J179" s="999"/>
    </row>
    <row r="180" spans="2:10" s="100" customFormat="1" x14ac:dyDescent="0.25">
      <c r="B180" s="103"/>
      <c r="C180" s="103"/>
      <c r="D180" s="999"/>
      <c r="E180" s="999"/>
      <c r="F180" s="103"/>
      <c r="G180" s="103"/>
      <c r="H180" s="999"/>
      <c r="I180" s="1495"/>
      <c r="J180" s="999"/>
    </row>
    <row r="181" spans="2:10" s="100" customFormat="1" x14ac:dyDescent="0.25">
      <c r="B181" s="103"/>
      <c r="C181" s="103"/>
      <c r="D181" s="999"/>
      <c r="E181" s="999"/>
      <c r="F181" s="103"/>
      <c r="G181" s="103"/>
      <c r="H181" s="999"/>
      <c r="I181" s="1495"/>
      <c r="J181" s="999"/>
    </row>
    <row r="182" spans="2:10" s="100" customFormat="1" x14ac:dyDescent="0.25">
      <c r="B182" s="103"/>
      <c r="C182" s="103"/>
      <c r="D182" s="999"/>
      <c r="E182" s="999"/>
      <c r="F182" s="103"/>
      <c r="G182" s="103"/>
      <c r="H182" s="999"/>
      <c r="I182" s="1495"/>
      <c r="J182" s="999"/>
    </row>
    <row r="183" spans="2:10" s="100" customFormat="1" x14ac:dyDescent="0.25">
      <c r="B183" s="103"/>
      <c r="C183" s="103"/>
      <c r="D183" s="999"/>
      <c r="E183" s="999"/>
      <c r="F183" s="103"/>
      <c r="G183" s="103"/>
      <c r="H183" s="999"/>
      <c r="I183" s="1495"/>
      <c r="J183" s="999"/>
    </row>
    <row r="184" spans="2:10" s="100" customFormat="1" x14ac:dyDescent="0.25">
      <c r="B184" s="103"/>
      <c r="C184" s="103"/>
      <c r="D184" s="999"/>
      <c r="E184" s="999"/>
      <c r="F184" s="103"/>
      <c r="G184" s="103"/>
      <c r="H184" s="999"/>
      <c r="I184" s="1495"/>
      <c r="J184" s="999"/>
    </row>
    <row r="185" spans="2:10" s="100" customFormat="1" x14ac:dyDescent="0.25">
      <c r="B185" s="103"/>
      <c r="C185" s="103"/>
      <c r="D185" s="999"/>
      <c r="E185" s="999"/>
      <c r="F185" s="103"/>
      <c r="G185" s="103"/>
      <c r="H185" s="999"/>
      <c r="I185" s="999"/>
      <c r="J185" s="999"/>
    </row>
    <row r="186" spans="2:10" s="100" customFormat="1" x14ac:dyDescent="0.25">
      <c r="B186" s="103"/>
      <c r="C186" s="103"/>
      <c r="D186" s="999"/>
      <c r="E186" s="999"/>
      <c r="F186" s="103"/>
      <c r="G186" s="103"/>
      <c r="H186" s="999"/>
      <c r="I186" s="999"/>
      <c r="J186" s="999"/>
    </row>
    <row r="187" spans="2:10" s="100" customFormat="1" x14ac:dyDescent="0.25">
      <c r="B187" s="103"/>
      <c r="C187" s="103"/>
      <c r="D187" s="999"/>
      <c r="E187" s="999"/>
      <c r="F187" s="103"/>
      <c r="G187" s="103"/>
      <c r="H187" s="999"/>
      <c r="I187" s="999"/>
      <c r="J187" s="999"/>
    </row>
    <row r="188" spans="2:10" s="100" customFormat="1" x14ac:dyDescent="0.25">
      <c r="B188" s="103"/>
      <c r="C188" s="103"/>
      <c r="D188" s="999"/>
      <c r="E188" s="999"/>
      <c r="F188" s="103"/>
      <c r="G188" s="103"/>
      <c r="H188" s="999"/>
      <c r="I188" s="999"/>
      <c r="J188" s="999"/>
    </row>
    <row r="189" spans="2:10" s="100" customFormat="1" x14ac:dyDescent="0.25">
      <c r="B189" s="103"/>
      <c r="C189" s="103"/>
      <c r="D189" s="999"/>
      <c r="E189" s="999"/>
      <c r="F189" s="103"/>
      <c r="G189" s="103"/>
      <c r="H189" s="999"/>
      <c r="I189" s="999"/>
      <c r="J189" s="999"/>
    </row>
    <row r="190" spans="2:10" s="100" customFormat="1" x14ac:dyDescent="0.25">
      <c r="B190" s="103"/>
      <c r="C190" s="103"/>
      <c r="D190" s="999"/>
      <c r="E190" s="999"/>
      <c r="F190" s="103"/>
      <c r="G190" s="103"/>
      <c r="H190" s="999"/>
      <c r="I190" s="999"/>
      <c r="J190" s="999"/>
    </row>
    <row r="191" spans="2:10" s="100" customFormat="1" x14ac:dyDescent="0.25">
      <c r="B191" s="103"/>
      <c r="C191" s="103"/>
      <c r="D191" s="999"/>
      <c r="E191" s="999"/>
      <c r="F191" s="103"/>
      <c r="G191" s="103"/>
      <c r="H191" s="999"/>
      <c r="I191" s="999"/>
      <c r="J191" s="999"/>
    </row>
    <row r="192" spans="2:10" s="100" customFormat="1" x14ac:dyDescent="0.25">
      <c r="B192" s="103"/>
      <c r="C192" s="103"/>
      <c r="D192" s="999"/>
      <c r="E192" s="999"/>
      <c r="F192" s="103"/>
      <c r="G192" s="103"/>
      <c r="H192" s="999"/>
      <c r="I192" s="999"/>
      <c r="J192" s="999"/>
    </row>
  </sheetData>
  <sheetProtection algorithmName="SHA-512" hashValue="QEU0wL/2nFbiNhtDndC9a0Aba2wuzX/HNuqdwUJmzP4Hxb9UbT/rBWqBuWMEHfwPmOLu2VzICseYUTXLGlXOcg==" saltValue="23JV+xLLyBudut7ahFb+yA==" spinCount="100000" sheet="1" objects="1" scenarios="1" formatColumns="0" formatRows="0"/>
  <mergeCells count="65">
    <mergeCell ref="B68:B74"/>
    <mergeCell ref="C68:C74"/>
    <mergeCell ref="D68:D71"/>
    <mergeCell ref="G68:G69"/>
    <mergeCell ref="D72:D73"/>
    <mergeCell ref="G72:G73"/>
    <mergeCell ref="B33:B43"/>
    <mergeCell ref="D33:D34"/>
    <mergeCell ref="D36:D37"/>
    <mergeCell ref="E36:E37"/>
    <mergeCell ref="C33:C42"/>
    <mergeCell ref="B45:B53"/>
    <mergeCell ref="C45:C53"/>
    <mergeCell ref="B61:B66"/>
    <mergeCell ref="C61:C66"/>
    <mergeCell ref="H61:H66"/>
    <mergeCell ref="G62:G66"/>
    <mergeCell ref="B55:B59"/>
    <mergeCell ref="C55:C59"/>
    <mergeCell ref="G55:G57"/>
    <mergeCell ref="H55:H57"/>
    <mergeCell ref="F36:F37"/>
    <mergeCell ref="G36:G37"/>
    <mergeCell ref="H36:H37"/>
    <mergeCell ref="I24:I27"/>
    <mergeCell ref="D25:D27"/>
    <mergeCell ref="E25:E27"/>
    <mergeCell ref="F25:F27"/>
    <mergeCell ref="D28:D29"/>
    <mergeCell ref="E28:E29"/>
    <mergeCell ref="F28:F29"/>
    <mergeCell ref="G28:G29"/>
    <mergeCell ref="H28:H29"/>
    <mergeCell ref="I36:I37"/>
    <mergeCell ref="G20:G21"/>
    <mergeCell ref="H20:H21"/>
    <mergeCell ref="B24:B31"/>
    <mergeCell ref="C24:C29"/>
    <mergeCell ref="G24:G27"/>
    <mergeCell ref="H24:H27"/>
    <mergeCell ref="B15:B22"/>
    <mergeCell ref="C15:C21"/>
    <mergeCell ref="D15:D17"/>
    <mergeCell ref="D20:D21"/>
    <mergeCell ref="E20:E21"/>
    <mergeCell ref="F20:F21"/>
    <mergeCell ref="G15:G16"/>
    <mergeCell ref="F15:F16"/>
    <mergeCell ref="E15:E16"/>
    <mergeCell ref="B2:V3"/>
    <mergeCell ref="B4:I4"/>
    <mergeCell ref="K5:V5"/>
    <mergeCell ref="W5:AB6"/>
    <mergeCell ref="B7:B13"/>
    <mergeCell ref="C7:C12"/>
    <mergeCell ref="D7:D8"/>
    <mergeCell ref="W7:W8"/>
    <mergeCell ref="X7:X8"/>
    <mergeCell ref="Y7:Y8"/>
    <mergeCell ref="Z7:AB7"/>
    <mergeCell ref="D11:D12"/>
    <mergeCell ref="E11:E12"/>
    <mergeCell ref="F11:F12"/>
    <mergeCell ref="G11:G12"/>
    <mergeCell ref="H11:H12"/>
  </mergeCells>
  <printOptions horizontalCentered="1"/>
  <pageMargins left="0.19685039370078741" right="0.19685039370078741" top="0.39370078740157483" bottom="0.19685039370078741" header="0.31496062992125984" footer="0.31496062992125984"/>
  <pageSetup scale="57" fitToHeight="5" orientation="landscape" r:id="rId1"/>
  <rowBreaks count="1" manualBreakCount="1">
    <brk id="32" min="1" max="8"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39997558519241921"/>
  </sheetPr>
  <dimension ref="A1:FU1103"/>
  <sheetViews>
    <sheetView topLeftCell="AI14" zoomScaleNormal="100" workbookViewId="0">
      <selection activeCell="BF44" sqref="BF44"/>
    </sheetView>
  </sheetViews>
  <sheetFormatPr baseColWidth="10" defaultColWidth="11.42578125" defaultRowHeight="15" x14ac:dyDescent="0.25"/>
  <cols>
    <col min="1" max="1" width="2.28515625" style="1105" customWidth="1"/>
    <col min="2" max="2" width="37.85546875" style="1338" customWidth="1"/>
    <col min="3" max="3" width="59.42578125" style="1338" customWidth="1"/>
    <col min="4" max="4" width="16.42578125" style="1338" customWidth="1"/>
    <col min="5" max="5" width="20.7109375" style="1338" customWidth="1"/>
    <col min="6" max="10" width="14.42578125" style="1338" hidden="1" customWidth="1"/>
    <col min="11" max="11" width="3.42578125" style="1338" hidden="1" customWidth="1"/>
    <col min="12" max="12" width="3.7109375" style="1338" hidden="1" customWidth="1"/>
    <col min="13" max="13" width="4.28515625" style="1338" hidden="1" customWidth="1"/>
    <col min="14" max="14" width="7.140625" style="1338" hidden="1" customWidth="1"/>
    <col min="15" max="15" width="7.7109375" style="1338" hidden="1" customWidth="1"/>
    <col min="16" max="16" width="6" style="1338" hidden="1" customWidth="1"/>
    <col min="17" max="18" width="5.85546875" style="1338" hidden="1" customWidth="1"/>
    <col min="19" max="19" width="11.85546875" style="1338" hidden="1" customWidth="1"/>
    <col min="20" max="20" width="15.28515625" style="1338" hidden="1" customWidth="1"/>
    <col min="21" max="21" width="18.5703125" style="1338" hidden="1" customWidth="1"/>
    <col min="22" max="22" width="12.28515625" style="1216" hidden="1" customWidth="1"/>
    <col min="23" max="23" width="0.140625" style="1338" hidden="1" customWidth="1"/>
    <col min="24" max="25" width="14.7109375" style="1338" customWidth="1"/>
    <col min="26" max="26" width="16.140625" style="1338" hidden="1" customWidth="1"/>
    <col min="27" max="27" width="14.7109375" style="1217" customWidth="1"/>
    <col min="28" max="28" width="27.140625" style="1217" customWidth="1"/>
    <col min="29" max="29" width="15.85546875" style="1338" hidden="1" customWidth="1"/>
    <col min="30" max="30" width="12.85546875" style="1217" hidden="1" customWidth="1"/>
    <col min="31" max="31" width="14.7109375" style="1218" customWidth="1"/>
    <col min="32" max="32" width="14.7109375" style="1338" customWidth="1"/>
    <col min="33" max="33" width="17.140625" style="1338" hidden="1" customWidth="1"/>
    <col min="34" max="34" width="14.7109375" style="1219" customWidth="1"/>
    <col min="35" max="35" width="56.42578125" style="1219" bestFit="1" customWidth="1"/>
    <col min="36" max="36" width="16.7109375" style="1338" hidden="1" customWidth="1"/>
    <col min="37" max="37" width="12.85546875" style="1217" hidden="1" customWidth="1"/>
    <col min="38" max="39" width="14.7109375" style="1338" customWidth="1"/>
    <col min="40" max="40" width="17" style="1338" hidden="1" customWidth="1"/>
    <col min="41" max="42" width="14.7109375" style="1338" customWidth="1"/>
    <col min="43" max="43" width="16.140625" style="1338" hidden="1" customWidth="1"/>
    <col min="44" max="44" width="15.140625" style="1217" hidden="1" customWidth="1"/>
    <col min="45" max="46" width="14.7109375" style="1338" customWidth="1"/>
    <col min="47" max="47" width="16.140625" style="1338" hidden="1" customWidth="1"/>
    <col min="48" max="48" width="14.7109375" style="1217" customWidth="1"/>
    <col min="49" max="49" width="17.28515625" style="1338" hidden="1" customWidth="1"/>
    <col min="50" max="50" width="12.85546875" style="1217" hidden="1" customWidth="1"/>
    <col min="51" max="52" width="14.7109375" style="1338" customWidth="1"/>
    <col min="53" max="53" width="16.5703125" style="1338" hidden="1" customWidth="1"/>
    <col min="54" max="55" width="14.7109375" style="1217" customWidth="1"/>
    <col min="56" max="56" width="17" style="1338" hidden="1" customWidth="1"/>
    <col min="57" max="57" width="12.85546875" style="1217" hidden="1" customWidth="1"/>
    <col min="58" max="58" width="24" style="1338" customWidth="1"/>
    <col min="59" max="59" width="20" style="1338" hidden="1" customWidth="1"/>
    <col min="60" max="60" width="16.5703125" style="1110" hidden="1" customWidth="1"/>
    <col min="61" max="61" width="52.85546875" style="1111" hidden="1" customWidth="1"/>
    <col min="62" max="62" width="18.5703125" style="1112" hidden="1" customWidth="1"/>
    <col min="63" max="64" width="16.7109375" style="1112" hidden="1" customWidth="1"/>
    <col min="65" max="66" width="11.7109375" style="1113" hidden="1" customWidth="1"/>
    <col min="67" max="67" width="18.42578125" style="1113" hidden="1" customWidth="1"/>
    <col min="68" max="68" width="16.28515625" style="1112" hidden="1" customWidth="1"/>
    <col min="69" max="69" width="16" style="1112" hidden="1" customWidth="1"/>
    <col min="70" max="70" width="13.42578125" style="1112" hidden="1" customWidth="1"/>
    <col min="71" max="72" width="11.7109375" style="1112" hidden="1" customWidth="1"/>
    <col min="73" max="73" width="14.85546875" style="1112" hidden="1" customWidth="1"/>
    <col min="74" max="78" width="11.7109375" style="1112" hidden="1" customWidth="1"/>
    <col min="79" max="79" width="14.85546875" style="1112" hidden="1" customWidth="1"/>
    <col min="80" max="80" width="11.7109375" style="1114" hidden="1" customWidth="1"/>
    <col min="81" max="82" width="11.7109375" style="1112" hidden="1" customWidth="1"/>
    <col min="83" max="84" width="11.7109375" style="1114" hidden="1" customWidth="1"/>
    <col min="85" max="85" width="14.85546875" style="1114" hidden="1" customWidth="1"/>
    <col min="86" max="86" width="11.7109375" style="1114" hidden="1" customWidth="1"/>
    <col min="87" max="88" width="11.7109375" style="1112" hidden="1" customWidth="1"/>
    <col min="89" max="90" width="11.7109375" style="1114" hidden="1" customWidth="1"/>
    <col min="91" max="91" width="14.85546875" style="1114" hidden="1" customWidth="1"/>
    <col min="92" max="92" width="11.7109375" style="1115" hidden="1" customWidth="1"/>
    <col min="93" max="94" width="11.7109375" style="1116" hidden="1" customWidth="1"/>
    <col min="95" max="96" width="11.7109375" style="1110" hidden="1" customWidth="1"/>
    <col min="97" max="99" width="11.7109375" style="1110" customWidth="1"/>
    <col min="100" max="100" width="11.42578125" style="1110" customWidth="1"/>
    <col min="101" max="101" width="13.42578125" style="1110" customWidth="1"/>
    <col min="102" max="102" width="14.85546875" style="1110" customWidth="1"/>
    <col min="103" max="103" width="11.5703125" style="1110" customWidth="1"/>
    <col min="104" max="122" width="11.42578125" style="1110" customWidth="1"/>
    <col min="123" max="126" width="11.42578125" style="1110"/>
    <col min="127" max="134" width="11.42578125" style="1116"/>
    <col min="135" max="177" width="11.42578125" style="1105"/>
    <col min="178" max="16384" width="11.42578125" style="1338"/>
  </cols>
  <sheetData>
    <row r="1" spans="1:177" s="1105" customFormat="1" ht="6.6" customHeight="1" x14ac:dyDescent="0.25">
      <c r="V1" s="1106"/>
      <c r="AA1" s="1107"/>
      <c r="AB1" s="1107"/>
      <c r="AD1" s="1107"/>
      <c r="AE1" s="1108"/>
      <c r="AH1" s="1109"/>
      <c r="AI1" s="1109"/>
      <c r="AK1" s="1107"/>
      <c r="AR1" s="1107"/>
      <c r="AV1" s="1107"/>
      <c r="AX1" s="1107"/>
      <c r="BB1" s="1107"/>
      <c r="BC1" s="1107"/>
      <c r="BE1" s="1107"/>
      <c r="BH1" s="1110"/>
      <c r="BI1" s="1111"/>
      <c r="BJ1" s="1112"/>
      <c r="BK1" s="1112"/>
      <c r="BL1" s="1112"/>
      <c r="BM1" s="1113"/>
      <c r="BN1" s="1113"/>
      <c r="BO1" s="1113"/>
      <c r="BP1" s="1112"/>
      <c r="BQ1" s="1112"/>
      <c r="BR1" s="1112"/>
      <c r="BS1" s="1112"/>
      <c r="BT1" s="1112"/>
      <c r="BU1" s="1112"/>
      <c r="BV1" s="1112"/>
      <c r="BW1" s="1112"/>
      <c r="BX1" s="1112"/>
      <c r="BY1" s="1112"/>
      <c r="BZ1" s="1112"/>
      <c r="CA1" s="1112"/>
      <c r="CB1" s="1114"/>
      <c r="CC1" s="1112"/>
      <c r="CD1" s="1112"/>
      <c r="CE1" s="1114"/>
      <c r="CF1" s="1114"/>
      <c r="CG1" s="1114"/>
      <c r="CH1" s="1114"/>
      <c r="CI1" s="1112"/>
      <c r="CJ1" s="1112"/>
      <c r="CK1" s="1114"/>
      <c r="CL1" s="1114"/>
      <c r="CM1" s="1114"/>
      <c r="CN1" s="1115"/>
      <c r="CO1" s="1116"/>
      <c r="CP1" s="1116"/>
      <c r="CQ1" s="1110"/>
      <c r="CR1" s="1110"/>
      <c r="CS1" s="1110"/>
      <c r="CT1" s="1110"/>
      <c r="CU1" s="1110"/>
      <c r="CV1" s="1110"/>
      <c r="CW1" s="1110"/>
      <c r="CX1" s="1110"/>
      <c r="CY1" s="1110"/>
      <c r="CZ1" s="1110"/>
      <c r="DA1" s="1110"/>
      <c r="DB1" s="1110"/>
      <c r="DC1" s="1110"/>
      <c r="DD1" s="1110"/>
      <c r="DE1" s="1110"/>
      <c r="DF1" s="1110"/>
      <c r="DG1" s="1110"/>
      <c r="DH1" s="1110"/>
      <c r="DI1" s="1110"/>
      <c r="DJ1" s="1110"/>
      <c r="DK1" s="1110"/>
      <c r="DL1" s="1110"/>
      <c r="DM1" s="1110"/>
      <c r="DN1" s="1110"/>
      <c r="DO1" s="1110"/>
      <c r="DP1" s="1110"/>
      <c r="DQ1" s="1110"/>
      <c r="DR1" s="1110"/>
      <c r="DS1" s="1110"/>
      <c r="DT1" s="1110"/>
      <c r="DU1" s="1110"/>
      <c r="DV1" s="1110"/>
      <c r="DW1" s="1116"/>
      <c r="DX1" s="1116"/>
      <c r="DY1" s="1116"/>
      <c r="DZ1" s="1116"/>
      <c r="EA1" s="1116"/>
      <c r="EB1" s="1116"/>
      <c r="EC1" s="1116"/>
      <c r="ED1" s="1116"/>
    </row>
    <row r="2" spans="1:177" s="1125" customFormat="1" ht="18.75" customHeight="1" x14ac:dyDescent="0.25">
      <c r="A2" s="1117"/>
      <c r="B2" s="2077" t="s">
        <v>1719</v>
      </c>
      <c r="C2" s="2077"/>
      <c r="D2" s="2077"/>
      <c r="E2" s="2077"/>
      <c r="F2" s="2077"/>
      <c r="G2" s="2077"/>
      <c r="H2" s="2077"/>
      <c r="I2" s="2077"/>
      <c r="J2" s="2077"/>
      <c r="K2" s="2077"/>
      <c r="L2" s="2077"/>
      <c r="M2" s="2077"/>
      <c r="N2" s="2077"/>
      <c r="O2" s="2077"/>
      <c r="P2" s="2077"/>
      <c r="Q2" s="2077"/>
      <c r="R2" s="2077"/>
      <c r="S2" s="2077"/>
      <c r="T2" s="2077"/>
      <c r="U2" s="2077"/>
      <c r="V2" s="2077"/>
      <c r="W2" s="2077"/>
      <c r="X2" s="2077"/>
      <c r="Y2" s="2077"/>
      <c r="Z2" s="2077"/>
      <c r="AA2" s="2077"/>
      <c r="AB2" s="2077"/>
      <c r="AC2" s="2077"/>
      <c r="AD2" s="2077"/>
      <c r="AE2" s="2077"/>
      <c r="AF2" s="2077"/>
      <c r="AG2" s="2077"/>
      <c r="AH2" s="2077"/>
      <c r="AI2" s="2077"/>
      <c r="AJ2" s="2077"/>
      <c r="AK2" s="2077"/>
      <c r="AL2" s="2077"/>
      <c r="AM2" s="2077"/>
      <c r="AN2" s="2077"/>
      <c r="AO2" s="2077"/>
      <c r="AP2" s="2077"/>
      <c r="AQ2" s="2077"/>
      <c r="AR2" s="2077"/>
      <c r="AS2" s="2077"/>
      <c r="AT2" s="2077"/>
      <c r="AU2" s="2077"/>
      <c r="AV2" s="2077"/>
      <c r="AW2" s="2077"/>
      <c r="AX2" s="2077"/>
      <c r="AY2" s="2077"/>
      <c r="AZ2" s="2077"/>
      <c r="BA2" s="2077"/>
      <c r="BB2" s="2077"/>
      <c r="BC2" s="2077"/>
      <c r="BD2" s="2077"/>
      <c r="BE2" s="2077"/>
      <c r="BF2" s="2077"/>
      <c r="BG2" s="1118"/>
      <c r="BH2" s="1119"/>
      <c r="BI2" s="1120"/>
      <c r="BJ2" s="1121"/>
      <c r="BK2" s="1121"/>
      <c r="BL2" s="1121"/>
      <c r="BM2" s="1113"/>
      <c r="BN2" s="1113"/>
      <c r="BO2" s="1113"/>
      <c r="BP2" s="1121"/>
      <c r="BQ2" s="1121"/>
      <c r="BR2" s="1121"/>
      <c r="BS2" s="1121"/>
      <c r="BT2" s="1121"/>
      <c r="BU2" s="1121"/>
      <c r="BV2" s="1121"/>
      <c r="BW2" s="1121"/>
      <c r="BX2" s="1121"/>
      <c r="BY2" s="1121"/>
      <c r="BZ2" s="1121"/>
      <c r="CA2" s="1121"/>
      <c r="CB2" s="1122"/>
      <c r="CC2" s="1121"/>
      <c r="CD2" s="1121"/>
      <c r="CE2" s="1122"/>
      <c r="CF2" s="1122"/>
      <c r="CG2" s="1122"/>
      <c r="CH2" s="1122"/>
      <c r="CI2" s="1121"/>
      <c r="CJ2" s="1121"/>
      <c r="CK2" s="1122"/>
      <c r="CL2" s="1122"/>
      <c r="CM2" s="1122"/>
      <c r="CN2" s="1123"/>
      <c r="CO2" s="1124"/>
      <c r="CP2" s="1124"/>
      <c r="CQ2" s="1119"/>
      <c r="CR2" s="1119"/>
      <c r="CS2" s="1119"/>
      <c r="CT2" s="1119"/>
      <c r="CU2" s="1119"/>
      <c r="CV2" s="1119"/>
      <c r="CW2" s="1119"/>
      <c r="CX2" s="1119"/>
      <c r="CY2" s="1119"/>
      <c r="CZ2" s="1119"/>
      <c r="DA2" s="1119"/>
      <c r="DB2" s="1119"/>
      <c r="DC2" s="1119"/>
      <c r="DD2" s="1119"/>
      <c r="DE2" s="1119"/>
      <c r="DF2" s="1119"/>
      <c r="DG2" s="1119"/>
      <c r="DH2" s="1119"/>
      <c r="DI2" s="1119"/>
      <c r="DJ2" s="1119"/>
      <c r="DK2" s="1119"/>
      <c r="DL2" s="1119"/>
      <c r="DM2" s="1119"/>
      <c r="DN2" s="1119"/>
      <c r="DO2" s="1119"/>
      <c r="DP2" s="1119"/>
      <c r="DQ2" s="1119"/>
      <c r="DR2" s="1119"/>
      <c r="DS2" s="1119"/>
      <c r="DT2" s="1119"/>
      <c r="DU2" s="1119"/>
      <c r="DV2" s="1119"/>
      <c r="DW2" s="1124"/>
      <c r="DX2" s="1124"/>
      <c r="DY2" s="1124"/>
      <c r="DZ2" s="1124"/>
      <c r="EA2" s="1124"/>
      <c r="EB2" s="1124"/>
      <c r="EC2" s="1124"/>
      <c r="ED2" s="1124"/>
      <c r="EE2" s="1117"/>
      <c r="EF2" s="1117"/>
      <c r="EG2" s="1117"/>
      <c r="EH2" s="1117"/>
      <c r="EI2" s="1117"/>
      <c r="EJ2" s="1117"/>
      <c r="EK2" s="1117"/>
      <c r="EL2" s="1117"/>
      <c r="EM2" s="1117"/>
      <c r="EN2" s="1117"/>
      <c r="EO2" s="1117"/>
      <c r="EP2" s="1117"/>
      <c r="EQ2" s="1117"/>
      <c r="ER2" s="1117"/>
      <c r="ES2" s="1117"/>
      <c r="ET2" s="1117"/>
      <c r="EU2" s="1117"/>
      <c r="EV2" s="1117"/>
      <c r="EW2" s="1117"/>
      <c r="EX2" s="1117"/>
      <c r="EY2" s="1117"/>
      <c r="EZ2" s="1117"/>
      <c r="FA2" s="1117"/>
      <c r="FB2" s="1117"/>
      <c r="FC2" s="1117"/>
      <c r="FD2" s="1117"/>
      <c r="FE2" s="1117"/>
      <c r="FF2" s="1117"/>
      <c r="FG2" s="1117"/>
      <c r="FH2" s="1117"/>
      <c r="FI2" s="1117"/>
      <c r="FJ2" s="1117"/>
      <c r="FK2" s="1117"/>
      <c r="FL2" s="1117"/>
      <c r="FM2" s="1117"/>
      <c r="FN2" s="1117"/>
      <c r="FO2" s="1117"/>
      <c r="FP2" s="1117"/>
      <c r="FQ2" s="1117"/>
      <c r="FR2" s="1117"/>
      <c r="FS2" s="1117"/>
      <c r="FT2" s="1117"/>
      <c r="FU2" s="1117"/>
    </row>
    <row r="3" spans="1:177" s="1125" customFormat="1" ht="33" customHeight="1" x14ac:dyDescent="0.25">
      <c r="A3" s="1117"/>
      <c r="B3" s="2077"/>
      <c r="C3" s="2077"/>
      <c r="D3" s="2077"/>
      <c r="E3" s="2077"/>
      <c r="F3" s="2077"/>
      <c r="G3" s="2077"/>
      <c r="H3" s="2077"/>
      <c r="I3" s="2077"/>
      <c r="J3" s="2077"/>
      <c r="K3" s="2077"/>
      <c r="L3" s="2077"/>
      <c r="M3" s="2077"/>
      <c r="N3" s="2077"/>
      <c r="O3" s="2077"/>
      <c r="P3" s="2077"/>
      <c r="Q3" s="2077"/>
      <c r="R3" s="2077"/>
      <c r="S3" s="2077"/>
      <c r="T3" s="2077"/>
      <c r="U3" s="2077"/>
      <c r="V3" s="2077"/>
      <c r="W3" s="2077"/>
      <c r="X3" s="2077"/>
      <c r="Y3" s="2077"/>
      <c r="Z3" s="2077"/>
      <c r="AA3" s="2077"/>
      <c r="AB3" s="2077"/>
      <c r="AC3" s="2077"/>
      <c r="AD3" s="2077"/>
      <c r="AE3" s="2077"/>
      <c r="AF3" s="2077"/>
      <c r="AG3" s="2077"/>
      <c r="AH3" s="2077"/>
      <c r="AI3" s="2077"/>
      <c r="AJ3" s="2077"/>
      <c r="AK3" s="2077"/>
      <c r="AL3" s="2077"/>
      <c r="AM3" s="2077"/>
      <c r="AN3" s="2077"/>
      <c r="AO3" s="2077"/>
      <c r="AP3" s="2077"/>
      <c r="AQ3" s="2077"/>
      <c r="AR3" s="2077"/>
      <c r="AS3" s="2077"/>
      <c r="AT3" s="2077"/>
      <c r="AU3" s="2077"/>
      <c r="AV3" s="2077"/>
      <c r="AW3" s="2077"/>
      <c r="AX3" s="2077"/>
      <c r="AY3" s="2077"/>
      <c r="AZ3" s="2077"/>
      <c r="BA3" s="2077"/>
      <c r="BB3" s="2077"/>
      <c r="BC3" s="2077"/>
      <c r="BD3" s="2077"/>
      <c r="BE3" s="2077"/>
      <c r="BF3" s="2077"/>
      <c r="BG3" s="1126"/>
      <c r="BH3" s="1119"/>
      <c r="BI3" s="1120"/>
      <c r="BJ3" s="1121"/>
      <c r="BK3" s="1121"/>
      <c r="BL3" s="1121"/>
      <c r="BM3" s="1113"/>
      <c r="BN3" s="1113"/>
      <c r="BO3" s="1113"/>
      <c r="BP3" s="1121"/>
      <c r="BQ3" s="1121"/>
      <c r="BR3" s="1121"/>
      <c r="BS3" s="1121"/>
      <c r="BT3" s="1121"/>
      <c r="BU3" s="1121"/>
      <c r="BV3" s="1121"/>
      <c r="BW3" s="1121"/>
      <c r="BX3" s="1121"/>
      <c r="BY3" s="1121"/>
      <c r="BZ3" s="1121"/>
      <c r="CA3" s="1121"/>
      <c r="CB3" s="1122"/>
      <c r="CC3" s="1121"/>
      <c r="CD3" s="1121"/>
      <c r="CE3" s="1122"/>
      <c r="CF3" s="1122"/>
      <c r="CG3" s="1122"/>
      <c r="CH3" s="1122"/>
      <c r="CI3" s="1121"/>
      <c r="CJ3" s="1121"/>
      <c r="CK3" s="1122"/>
      <c r="CL3" s="1122"/>
      <c r="CM3" s="1122"/>
      <c r="CN3" s="1123"/>
      <c r="CO3" s="1124"/>
      <c r="CP3" s="1124"/>
      <c r="CQ3" s="1119"/>
      <c r="CR3" s="1119"/>
      <c r="CS3" s="1119"/>
      <c r="CT3" s="1119"/>
      <c r="CU3" s="1119"/>
      <c r="CV3" s="1119"/>
      <c r="CW3" s="1119"/>
      <c r="CX3" s="1119"/>
      <c r="CY3" s="1119"/>
      <c r="CZ3" s="1119"/>
      <c r="DA3" s="1119"/>
      <c r="DB3" s="1119"/>
      <c r="DC3" s="1119"/>
      <c r="DD3" s="1119"/>
      <c r="DE3" s="1119"/>
      <c r="DF3" s="1119"/>
      <c r="DG3" s="1119"/>
      <c r="DH3" s="1119"/>
      <c r="DI3" s="1119"/>
      <c r="DJ3" s="1119"/>
      <c r="DK3" s="1119"/>
      <c r="DL3" s="1119"/>
      <c r="DM3" s="1119"/>
      <c r="DN3" s="1119"/>
      <c r="DO3" s="1119"/>
      <c r="DP3" s="1119"/>
      <c r="DQ3" s="1119"/>
      <c r="DR3" s="1119"/>
      <c r="DS3" s="1119"/>
      <c r="DT3" s="1119"/>
      <c r="DU3" s="1119"/>
      <c r="DV3" s="1119"/>
      <c r="DW3" s="1124"/>
      <c r="DX3" s="1124"/>
      <c r="DY3" s="1124"/>
      <c r="DZ3" s="1124"/>
      <c r="EA3" s="1124"/>
      <c r="EB3" s="1124"/>
      <c r="EC3" s="1124"/>
      <c r="ED3" s="1124"/>
      <c r="EE3" s="1117"/>
      <c r="EF3" s="1117"/>
      <c r="EG3" s="1117"/>
      <c r="EH3" s="1117"/>
      <c r="EI3" s="1117"/>
      <c r="EJ3" s="1117"/>
      <c r="EK3" s="1117"/>
      <c r="EL3" s="1117"/>
      <c r="EM3" s="1117"/>
      <c r="EN3" s="1117"/>
      <c r="EO3" s="1117"/>
      <c r="EP3" s="1117"/>
      <c r="EQ3" s="1117"/>
      <c r="ER3" s="1117"/>
      <c r="ES3" s="1117"/>
      <c r="ET3" s="1117"/>
      <c r="EU3" s="1117"/>
      <c r="EV3" s="1117"/>
      <c r="EW3" s="1117"/>
      <c r="EX3" s="1117"/>
      <c r="EY3" s="1117"/>
      <c r="EZ3" s="1117"/>
      <c r="FA3" s="1117"/>
      <c r="FB3" s="1117"/>
      <c r="FC3" s="1117"/>
      <c r="FD3" s="1117"/>
      <c r="FE3" s="1117"/>
      <c r="FF3" s="1117"/>
      <c r="FG3" s="1117"/>
      <c r="FH3" s="1117"/>
      <c r="FI3" s="1117"/>
      <c r="FJ3" s="1117"/>
      <c r="FK3" s="1117"/>
      <c r="FL3" s="1117"/>
      <c r="FM3" s="1117"/>
      <c r="FN3" s="1117"/>
      <c r="FO3" s="1117"/>
      <c r="FP3" s="1117"/>
      <c r="FQ3" s="1117"/>
      <c r="FR3" s="1117"/>
      <c r="FS3" s="1117"/>
      <c r="FT3" s="1117"/>
      <c r="FU3" s="1117"/>
    </row>
    <row r="4" spans="1:177" s="1117" customFormat="1" ht="18.75" customHeight="1" x14ac:dyDescent="0.25">
      <c r="A4" s="1127"/>
      <c r="B4" s="1128"/>
      <c r="C4" s="1129"/>
      <c r="D4" s="1127"/>
      <c r="E4" s="1130"/>
      <c r="F4" s="1130"/>
      <c r="G4" s="1130"/>
      <c r="H4" s="1130"/>
      <c r="I4" s="1130"/>
      <c r="J4" s="1130"/>
      <c r="K4" s="1130"/>
      <c r="L4" s="1130"/>
      <c r="M4" s="1130"/>
      <c r="N4" s="1130"/>
      <c r="O4" s="1130"/>
      <c r="P4" s="1130"/>
      <c r="Q4" s="1130"/>
      <c r="R4" s="1131"/>
      <c r="S4" s="1130"/>
      <c r="T4" s="1130"/>
      <c r="U4" s="1130"/>
      <c r="V4" s="1132"/>
      <c r="W4" s="1132"/>
      <c r="X4" s="1127"/>
      <c r="Y4" s="1127"/>
      <c r="Z4" s="1132"/>
      <c r="AA4" s="1133"/>
      <c r="AB4" s="1133"/>
      <c r="AC4" s="1132"/>
      <c r="AD4" s="1133"/>
      <c r="AE4" s="1134"/>
      <c r="AF4" s="1127"/>
      <c r="AG4" s="1132"/>
      <c r="AH4" s="1135"/>
      <c r="AI4" s="1135"/>
      <c r="AJ4" s="1132"/>
      <c r="AK4" s="1133"/>
      <c r="AL4" s="1127"/>
      <c r="AM4" s="1127"/>
      <c r="AN4" s="1132"/>
      <c r="AO4" s="1132"/>
      <c r="AP4" s="1132"/>
      <c r="AQ4" s="1132"/>
      <c r="AR4" s="1133"/>
      <c r="AS4" s="1127"/>
      <c r="AT4" s="1127"/>
      <c r="AU4" s="1132"/>
      <c r="AV4" s="1133"/>
      <c r="AW4" s="1132"/>
      <c r="AX4" s="1133"/>
      <c r="AY4" s="1127"/>
      <c r="AZ4" s="1127"/>
      <c r="BA4" s="1132"/>
      <c r="BB4" s="1133"/>
      <c r="BC4" s="1133"/>
      <c r="BD4" s="1132"/>
      <c r="BE4" s="1133"/>
      <c r="BF4" s="1136"/>
      <c r="BG4" s="1137"/>
      <c r="BH4" s="1119"/>
      <c r="BI4" s="1120"/>
      <c r="BJ4" s="1121"/>
      <c r="BK4" s="1121"/>
      <c r="BL4" s="1121"/>
      <c r="BM4" s="1113"/>
      <c r="BN4" s="1113"/>
      <c r="BO4" s="1113"/>
      <c r="BP4" s="1121"/>
      <c r="BQ4" s="1121"/>
      <c r="BR4" s="1121"/>
      <c r="BS4" s="1121"/>
      <c r="BT4" s="1121"/>
      <c r="BU4" s="1121"/>
      <c r="BV4" s="1121"/>
      <c r="BW4" s="1121"/>
      <c r="BX4" s="1121"/>
      <c r="BY4" s="1121"/>
      <c r="BZ4" s="1121"/>
      <c r="CA4" s="1121"/>
      <c r="CB4" s="1122"/>
      <c r="CC4" s="1121"/>
      <c r="CD4" s="1121"/>
      <c r="CE4" s="1122"/>
      <c r="CF4" s="1122"/>
      <c r="CG4" s="1122"/>
      <c r="CH4" s="1122"/>
      <c r="CI4" s="1121"/>
      <c r="CJ4" s="1121"/>
      <c r="CK4" s="1122"/>
      <c r="CL4" s="1122"/>
      <c r="CM4" s="1122"/>
      <c r="CN4" s="1123"/>
      <c r="CO4" s="1124"/>
      <c r="CP4" s="1124"/>
      <c r="CQ4" s="1119"/>
      <c r="CR4" s="1119"/>
      <c r="CS4" s="1119"/>
      <c r="CT4" s="1119"/>
      <c r="CU4" s="1119"/>
      <c r="CV4" s="1119"/>
      <c r="CW4" s="1119"/>
      <c r="CX4" s="1119"/>
      <c r="CY4" s="1119"/>
      <c r="CZ4" s="1119"/>
      <c r="DA4" s="1119"/>
      <c r="DB4" s="1119"/>
      <c r="DC4" s="1119"/>
      <c r="DD4" s="1119"/>
      <c r="DE4" s="1119"/>
      <c r="DF4" s="1119"/>
      <c r="DG4" s="1119"/>
      <c r="DH4" s="1119"/>
      <c r="DI4" s="1119"/>
      <c r="DJ4" s="1119"/>
      <c r="DK4" s="1119"/>
      <c r="DL4" s="1119"/>
      <c r="DM4" s="1119"/>
      <c r="DN4" s="1119"/>
      <c r="DO4" s="1119"/>
      <c r="DP4" s="1119"/>
      <c r="DQ4" s="1119"/>
      <c r="DR4" s="1119"/>
      <c r="DS4" s="1119"/>
      <c r="DT4" s="1119"/>
      <c r="DU4" s="1119"/>
      <c r="DV4" s="1119"/>
      <c r="DW4" s="1124"/>
      <c r="DX4" s="1124"/>
      <c r="DY4" s="1124"/>
      <c r="DZ4" s="1124"/>
      <c r="EA4" s="1124"/>
      <c r="EB4" s="1124"/>
      <c r="EC4" s="1124"/>
      <c r="ED4" s="1124"/>
    </row>
    <row r="5" spans="1:177" s="1125" customFormat="1" ht="18.75" customHeight="1" x14ac:dyDescent="0.25">
      <c r="A5" s="1117"/>
      <c r="B5" s="2078" t="s">
        <v>645</v>
      </c>
      <c r="C5" s="2079"/>
      <c r="D5" s="2079"/>
      <c r="E5" s="2079"/>
      <c r="F5" s="2079"/>
      <c r="G5" s="2079"/>
      <c r="H5" s="2079"/>
      <c r="I5" s="2079"/>
      <c r="J5" s="2079"/>
      <c r="K5" s="2079"/>
      <c r="L5" s="2079"/>
      <c r="M5" s="2079"/>
      <c r="N5" s="2079"/>
      <c r="O5" s="2079"/>
      <c r="P5" s="2079"/>
      <c r="Q5" s="2079"/>
      <c r="R5" s="2079"/>
      <c r="S5" s="2079"/>
      <c r="T5" s="2079"/>
      <c r="U5" s="2079"/>
      <c r="V5" s="2079"/>
      <c r="W5" s="2079"/>
      <c r="X5" s="2079"/>
      <c r="Y5" s="2079"/>
      <c r="Z5" s="2079"/>
      <c r="AA5" s="2079"/>
      <c r="AB5" s="2079"/>
      <c r="AC5" s="2079"/>
      <c r="AD5" s="2079"/>
      <c r="AE5" s="2079"/>
      <c r="AF5" s="2079"/>
      <c r="AG5" s="2079"/>
      <c r="AH5" s="2079"/>
      <c r="AI5" s="2079"/>
      <c r="AJ5" s="2079"/>
      <c r="AK5" s="2079"/>
      <c r="AL5" s="2079"/>
      <c r="AM5" s="2079"/>
      <c r="AN5" s="2079"/>
      <c r="AO5" s="2079"/>
      <c r="AP5" s="2079"/>
      <c r="AQ5" s="2079"/>
      <c r="AR5" s="2079"/>
      <c r="AS5" s="2079"/>
      <c r="AT5" s="2079"/>
      <c r="AU5" s="2079"/>
      <c r="AV5" s="2079"/>
      <c r="AW5" s="2079"/>
      <c r="AX5" s="2079"/>
      <c r="AY5" s="2079"/>
      <c r="AZ5" s="2079"/>
      <c r="BA5" s="2079"/>
      <c r="BB5" s="2079"/>
      <c r="BC5" s="2079"/>
      <c r="BD5" s="2079"/>
      <c r="BE5" s="2079"/>
      <c r="BF5" s="2079"/>
      <c r="BH5" s="1119"/>
      <c r="BI5" s="1120"/>
      <c r="BJ5" s="1121"/>
      <c r="BK5" s="1121"/>
      <c r="BL5" s="1121"/>
      <c r="BM5" s="1113"/>
      <c r="BN5" s="1113"/>
      <c r="BO5" s="1113"/>
      <c r="BP5" s="1121"/>
      <c r="BQ5" s="1121"/>
      <c r="BR5" s="1121"/>
      <c r="BS5" s="1121"/>
      <c r="BT5" s="1121"/>
      <c r="BU5" s="1121"/>
      <c r="BV5" s="1121"/>
      <c r="BW5" s="1121"/>
      <c r="BX5" s="1121"/>
      <c r="BY5" s="1121"/>
      <c r="BZ5" s="1121"/>
      <c r="CA5" s="1121"/>
      <c r="CB5" s="1122"/>
      <c r="CC5" s="1121"/>
      <c r="CD5" s="1121"/>
      <c r="CE5" s="1122"/>
      <c r="CF5" s="1122"/>
      <c r="CG5" s="1122"/>
      <c r="CH5" s="1122"/>
      <c r="CI5" s="1121"/>
      <c r="CJ5" s="1121"/>
      <c r="CK5" s="1122"/>
      <c r="CL5" s="1122"/>
      <c r="CM5" s="1122"/>
      <c r="CN5" s="1123"/>
      <c r="CO5" s="1124"/>
      <c r="CP5" s="1124"/>
      <c r="CQ5" s="1119"/>
      <c r="CR5" s="1119"/>
      <c r="CS5" s="1119"/>
      <c r="CT5" s="1119"/>
      <c r="CU5" s="1119"/>
      <c r="CV5" s="1119"/>
      <c r="CW5" s="1119"/>
      <c r="CX5" s="1119"/>
      <c r="CY5" s="1119"/>
      <c r="CZ5" s="1119"/>
      <c r="DA5" s="1119"/>
      <c r="DB5" s="1119"/>
      <c r="DC5" s="1119"/>
      <c r="DD5" s="1119"/>
      <c r="DE5" s="1119"/>
      <c r="DF5" s="1119"/>
      <c r="DG5" s="1119"/>
      <c r="DH5" s="1119"/>
      <c r="DI5" s="1119"/>
      <c r="DJ5" s="1119"/>
      <c r="DK5" s="1119"/>
      <c r="DL5" s="1119"/>
      <c r="DM5" s="1119"/>
      <c r="DN5" s="1119"/>
      <c r="DO5" s="1119"/>
      <c r="DP5" s="1119"/>
      <c r="DQ5" s="1119"/>
      <c r="DR5" s="1119"/>
      <c r="DS5" s="1119"/>
      <c r="DT5" s="1119"/>
      <c r="DU5" s="1119"/>
      <c r="DV5" s="1119"/>
      <c r="DW5" s="1124"/>
      <c r="DX5" s="1124"/>
      <c r="DY5" s="1124"/>
      <c r="DZ5" s="1124"/>
      <c r="EA5" s="1124"/>
      <c r="EB5" s="1124"/>
      <c r="EC5" s="1124"/>
      <c r="ED5" s="1124"/>
      <c r="EE5" s="1117"/>
      <c r="EF5" s="1117"/>
      <c r="EG5" s="1117"/>
      <c r="EH5" s="1117"/>
      <c r="EI5" s="1117"/>
      <c r="EJ5" s="1117"/>
      <c r="EK5" s="1117"/>
      <c r="EL5" s="1117"/>
      <c r="EM5" s="1117"/>
      <c r="EN5" s="1117"/>
      <c r="EO5" s="1117"/>
      <c r="EP5" s="1117"/>
      <c r="EQ5" s="1117"/>
      <c r="ER5" s="1117"/>
      <c r="ES5" s="1117"/>
      <c r="ET5" s="1117"/>
      <c r="EU5" s="1117"/>
      <c r="EV5" s="1117"/>
      <c r="EW5" s="1117"/>
      <c r="EX5" s="1117"/>
      <c r="EY5" s="1117"/>
      <c r="EZ5" s="1117"/>
      <c r="FA5" s="1117"/>
      <c r="FB5" s="1117"/>
      <c r="FC5" s="1117"/>
      <c r="FD5" s="1117"/>
      <c r="FE5" s="1117"/>
      <c r="FF5" s="1117"/>
      <c r="FG5" s="1117"/>
      <c r="FH5" s="1117"/>
      <c r="FI5" s="1117"/>
      <c r="FJ5" s="1117"/>
      <c r="FK5" s="1117"/>
      <c r="FL5" s="1117"/>
      <c r="FM5" s="1117"/>
      <c r="FN5" s="1117"/>
      <c r="FO5" s="1117"/>
      <c r="FP5" s="1117"/>
      <c r="FQ5" s="1117"/>
      <c r="FR5" s="1117"/>
      <c r="FS5" s="1117"/>
      <c r="FT5" s="1117"/>
      <c r="FU5" s="1117"/>
    </row>
    <row r="6" spans="1:177" s="1125" customFormat="1" x14ac:dyDescent="0.25">
      <c r="A6" s="1117"/>
      <c r="B6" s="1138" t="s">
        <v>17</v>
      </c>
      <c r="C6" s="616" t="s">
        <v>2150</v>
      </c>
      <c r="D6" s="116" t="s">
        <v>16</v>
      </c>
      <c r="E6" s="2080"/>
      <c r="F6" s="2080"/>
      <c r="G6" s="2080"/>
      <c r="H6" s="2080"/>
      <c r="I6" s="2080"/>
      <c r="J6" s="2080"/>
      <c r="K6" s="2080"/>
      <c r="L6" s="2080"/>
      <c r="M6" s="2080"/>
      <c r="N6" s="2080"/>
      <c r="O6" s="2080"/>
      <c r="P6" s="2080"/>
      <c r="Q6" s="2080"/>
      <c r="R6" s="2080"/>
      <c r="S6" s="2080"/>
      <c r="T6" s="2080"/>
      <c r="U6" s="2080"/>
      <c r="V6" s="2080"/>
      <c r="W6" s="2080"/>
      <c r="X6" s="2080"/>
      <c r="Y6" s="2080"/>
      <c r="Z6" s="2080"/>
      <c r="AA6" s="2080"/>
      <c r="AB6" s="2080"/>
      <c r="AC6" s="2080"/>
      <c r="AD6" s="2080"/>
      <c r="AE6" s="2080"/>
      <c r="AF6" s="2080"/>
      <c r="AG6" s="2080"/>
      <c r="AH6" s="2080"/>
      <c r="AI6" s="2080"/>
      <c r="AJ6" s="2080"/>
      <c r="AK6" s="2080"/>
      <c r="AL6" s="2080"/>
      <c r="AM6" s="2080"/>
      <c r="AN6" s="2080"/>
      <c r="AO6" s="2080"/>
      <c r="AP6" s="2080"/>
      <c r="AQ6" s="2080"/>
      <c r="AR6" s="2080"/>
      <c r="AS6" s="2080"/>
      <c r="AT6" s="2080"/>
      <c r="AU6" s="2080"/>
      <c r="AV6" s="2080"/>
      <c r="AW6" s="2080"/>
      <c r="AX6" s="2080"/>
      <c r="AY6" s="2080"/>
      <c r="AZ6" s="2080"/>
      <c r="BA6" s="2080"/>
      <c r="BB6" s="2080"/>
      <c r="BC6" s="2080"/>
      <c r="BD6" s="2080"/>
      <c r="BE6" s="2080"/>
      <c r="BF6" s="2080"/>
      <c r="BH6" s="1119"/>
      <c r="BI6" s="1120"/>
      <c r="BJ6" s="1121"/>
      <c r="BK6" s="1121"/>
      <c r="BL6" s="1121"/>
      <c r="BM6" s="1113"/>
      <c r="BN6" s="1113"/>
      <c r="BO6" s="1113"/>
      <c r="BP6" s="1121"/>
      <c r="BQ6" s="1121"/>
      <c r="BR6" s="1121"/>
      <c r="BS6" s="1121"/>
      <c r="BT6" s="1121"/>
      <c r="BU6" s="1121"/>
      <c r="BV6" s="1121"/>
      <c r="BW6" s="1121"/>
      <c r="BX6" s="1121"/>
      <c r="BY6" s="1121"/>
      <c r="BZ6" s="1121"/>
      <c r="CA6" s="1121"/>
      <c r="CB6" s="1122"/>
      <c r="CC6" s="1121"/>
      <c r="CD6" s="1121"/>
      <c r="CE6" s="1122"/>
      <c r="CF6" s="1122"/>
      <c r="CG6" s="1122"/>
      <c r="CH6" s="1122"/>
      <c r="CI6" s="1121"/>
      <c r="CJ6" s="1121"/>
      <c r="CK6" s="1122"/>
      <c r="CL6" s="1122"/>
      <c r="CM6" s="1122"/>
      <c r="CN6" s="1123"/>
      <c r="CO6" s="1124"/>
      <c r="CP6" s="1124"/>
      <c r="CQ6" s="1119"/>
      <c r="CR6" s="1119"/>
      <c r="CS6" s="1119"/>
      <c r="CT6" s="1119"/>
      <c r="CU6" s="1119"/>
      <c r="CV6" s="1119"/>
      <c r="CW6" s="1119"/>
      <c r="CX6" s="1119"/>
      <c r="CY6" s="1119"/>
      <c r="CZ6" s="1119"/>
      <c r="DA6" s="1119"/>
      <c r="DB6" s="1119"/>
      <c r="DC6" s="1119"/>
      <c r="DD6" s="1119"/>
      <c r="DE6" s="1119"/>
      <c r="DF6" s="1119"/>
      <c r="DG6" s="1119"/>
      <c r="DH6" s="1119"/>
      <c r="DI6" s="1119"/>
      <c r="DJ6" s="1119"/>
      <c r="DK6" s="1119"/>
      <c r="DL6" s="1119"/>
      <c r="DM6" s="1119"/>
      <c r="DN6" s="1119"/>
      <c r="DO6" s="1119"/>
      <c r="DP6" s="1119"/>
      <c r="DQ6" s="1119"/>
      <c r="DR6" s="1119"/>
      <c r="DS6" s="1119"/>
      <c r="DT6" s="1119"/>
      <c r="DU6" s="1119"/>
      <c r="DV6" s="1119"/>
      <c r="DW6" s="1124"/>
      <c r="DX6" s="1124"/>
      <c r="DY6" s="1124"/>
      <c r="DZ6" s="1124"/>
      <c r="EA6" s="1124"/>
      <c r="EB6" s="1124"/>
      <c r="EC6" s="1124"/>
      <c r="ED6" s="1124"/>
      <c r="EE6" s="1117"/>
      <c r="EF6" s="1117"/>
      <c r="EG6" s="1117"/>
      <c r="EH6" s="1117"/>
      <c r="EI6" s="1117"/>
      <c r="EJ6" s="1117"/>
      <c r="EK6" s="1117"/>
      <c r="EL6" s="1117"/>
      <c r="EM6" s="1117"/>
      <c r="EN6" s="1117"/>
      <c r="EO6" s="1117"/>
      <c r="EP6" s="1117"/>
      <c r="EQ6" s="1117"/>
      <c r="ER6" s="1117"/>
      <c r="ES6" s="1117"/>
      <c r="ET6" s="1117"/>
      <c r="EU6" s="1117"/>
      <c r="EV6" s="1117"/>
      <c r="EW6" s="1117"/>
      <c r="EX6" s="1117"/>
      <c r="EY6" s="1117"/>
      <c r="EZ6" s="1117"/>
      <c r="FA6" s="1117"/>
      <c r="FB6" s="1117"/>
      <c r="FC6" s="1117"/>
      <c r="FD6" s="1117"/>
      <c r="FE6" s="1117"/>
      <c r="FF6" s="1117"/>
      <c r="FG6" s="1117"/>
      <c r="FH6" s="1117"/>
      <c r="FI6" s="1117"/>
      <c r="FJ6" s="1117"/>
      <c r="FK6" s="1117"/>
      <c r="FL6" s="1117"/>
      <c r="FM6" s="1117"/>
      <c r="FN6" s="1117"/>
      <c r="FO6" s="1117"/>
      <c r="FP6" s="1117"/>
      <c r="FQ6" s="1117"/>
      <c r="FR6" s="1117"/>
      <c r="FS6" s="1117"/>
      <c r="FT6" s="1117"/>
      <c r="FU6" s="1117"/>
    </row>
    <row r="7" spans="1:177" s="1125" customFormat="1" x14ac:dyDescent="0.25">
      <c r="A7" s="1117"/>
      <c r="B7" s="1138" t="s">
        <v>646</v>
      </c>
      <c r="C7" s="616"/>
      <c r="D7" s="116" t="s">
        <v>17</v>
      </c>
      <c r="E7" s="2080"/>
      <c r="F7" s="2080"/>
      <c r="G7" s="2080"/>
      <c r="H7" s="2080"/>
      <c r="I7" s="2080"/>
      <c r="J7" s="2080"/>
      <c r="K7" s="2080"/>
      <c r="L7" s="2080"/>
      <c r="M7" s="2080"/>
      <c r="N7" s="2080"/>
      <c r="O7" s="2080"/>
      <c r="P7" s="2080"/>
      <c r="Q7" s="2080"/>
      <c r="R7" s="2080"/>
      <c r="S7" s="2080"/>
      <c r="T7" s="2080"/>
      <c r="U7" s="2080"/>
      <c r="V7" s="2080"/>
      <c r="W7" s="2080"/>
      <c r="X7" s="2080"/>
      <c r="Y7" s="2080"/>
      <c r="Z7" s="2080"/>
      <c r="AA7" s="2080"/>
      <c r="AB7" s="2080"/>
      <c r="AC7" s="2080"/>
      <c r="AD7" s="2080"/>
      <c r="AE7" s="2080"/>
      <c r="AF7" s="2080"/>
      <c r="AG7" s="2080"/>
      <c r="AH7" s="2080"/>
      <c r="AI7" s="2080"/>
      <c r="AJ7" s="2080"/>
      <c r="AK7" s="2080"/>
      <c r="AL7" s="2080"/>
      <c r="AM7" s="2080"/>
      <c r="AN7" s="2080"/>
      <c r="AO7" s="2080"/>
      <c r="AP7" s="2080"/>
      <c r="AQ7" s="2080"/>
      <c r="AR7" s="2080"/>
      <c r="AS7" s="2080"/>
      <c r="AT7" s="2080"/>
      <c r="AU7" s="2080"/>
      <c r="AV7" s="2080"/>
      <c r="AW7" s="2080"/>
      <c r="AX7" s="2080"/>
      <c r="AY7" s="2080"/>
      <c r="AZ7" s="2080"/>
      <c r="BA7" s="2080"/>
      <c r="BB7" s="2080"/>
      <c r="BC7" s="2080"/>
      <c r="BD7" s="2080"/>
      <c r="BE7" s="2080"/>
      <c r="BF7" s="2080"/>
      <c r="BH7" s="1119"/>
      <c r="BI7" s="1120"/>
      <c r="BJ7" s="1121"/>
      <c r="BK7" s="1121"/>
      <c r="BL7" s="1121"/>
      <c r="BM7" s="1113"/>
      <c r="BN7" s="1113"/>
      <c r="BO7" s="1113"/>
      <c r="BP7" s="1121"/>
      <c r="BQ7" s="1121"/>
      <c r="BR7" s="1121"/>
      <c r="BS7" s="1121"/>
      <c r="BT7" s="1121"/>
      <c r="BU7" s="1121"/>
      <c r="BV7" s="1121"/>
      <c r="BW7" s="1121"/>
      <c r="BX7" s="1121"/>
      <c r="BY7" s="1121"/>
      <c r="BZ7" s="1121"/>
      <c r="CA7" s="1121"/>
      <c r="CB7" s="1122"/>
      <c r="CC7" s="1121"/>
      <c r="CD7" s="1121"/>
      <c r="CE7" s="1122"/>
      <c r="CF7" s="1122"/>
      <c r="CG7" s="1122"/>
      <c r="CH7" s="1122"/>
      <c r="CI7" s="1121"/>
      <c r="CJ7" s="1121"/>
      <c r="CK7" s="1122"/>
      <c r="CL7" s="1122"/>
      <c r="CM7" s="1122"/>
      <c r="CN7" s="1123"/>
      <c r="CO7" s="1124"/>
      <c r="CP7" s="1124"/>
      <c r="CQ7" s="1119"/>
      <c r="CR7" s="1119"/>
      <c r="CS7" s="1119"/>
      <c r="CT7" s="1119"/>
      <c r="CU7" s="1119"/>
      <c r="CV7" s="1119"/>
      <c r="CW7" s="1119"/>
      <c r="CX7" s="1119"/>
      <c r="CY7" s="1119"/>
      <c r="CZ7" s="1119"/>
      <c r="DA7" s="1119"/>
      <c r="DB7" s="1119"/>
      <c r="DC7" s="1119"/>
      <c r="DD7" s="1119"/>
      <c r="DE7" s="1119"/>
      <c r="DF7" s="1119"/>
      <c r="DG7" s="1119"/>
      <c r="DH7" s="1119"/>
      <c r="DI7" s="1119"/>
      <c r="DJ7" s="1119"/>
      <c r="DK7" s="1119"/>
      <c r="DL7" s="1119"/>
      <c r="DM7" s="1119"/>
      <c r="DN7" s="1119"/>
      <c r="DO7" s="1119"/>
      <c r="DP7" s="1119"/>
      <c r="DQ7" s="1119"/>
      <c r="DR7" s="1119"/>
      <c r="DS7" s="1119"/>
      <c r="DT7" s="1119"/>
      <c r="DU7" s="1119"/>
      <c r="DV7" s="1119"/>
      <c r="DW7" s="1124"/>
      <c r="DX7" s="1124"/>
      <c r="DY7" s="1124"/>
      <c r="DZ7" s="1124"/>
      <c r="EA7" s="1124"/>
      <c r="EB7" s="1124"/>
      <c r="EC7" s="1124"/>
      <c r="ED7" s="1124"/>
      <c r="EE7" s="1117"/>
      <c r="EF7" s="1117"/>
      <c r="EG7" s="1117"/>
      <c r="EH7" s="1117"/>
      <c r="EI7" s="1117"/>
      <c r="EJ7" s="1117"/>
      <c r="EK7" s="1117"/>
      <c r="EL7" s="1117"/>
      <c r="EM7" s="1117"/>
      <c r="EN7" s="1117"/>
      <c r="EO7" s="1117"/>
      <c r="EP7" s="1117"/>
      <c r="EQ7" s="1117"/>
      <c r="ER7" s="1117"/>
      <c r="ES7" s="1117"/>
      <c r="ET7" s="1117"/>
      <c r="EU7" s="1117"/>
      <c r="EV7" s="1117"/>
      <c r="EW7" s="1117"/>
      <c r="EX7" s="1117"/>
      <c r="EY7" s="1117"/>
      <c r="EZ7" s="1117"/>
      <c r="FA7" s="1117"/>
      <c r="FB7" s="1117"/>
      <c r="FC7" s="1117"/>
      <c r="FD7" s="1117"/>
      <c r="FE7" s="1117"/>
      <c r="FF7" s="1117"/>
      <c r="FG7" s="1117"/>
      <c r="FH7" s="1117"/>
      <c r="FI7" s="1117"/>
      <c r="FJ7" s="1117"/>
      <c r="FK7" s="1117"/>
      <c r="FL7" s="1117"/>
      <c r="FM7" s="1117"/>
      <c r="FN7" s="1117"/>
      <c r="FO7" s="1117"/>
      <c r="FP7" s="1117"/>
      <c r="FQ7" s="1117"/>
      <c r="FR7" s="1117"/>
      <c r="FS7" s="1117"/>
      <c r="FT7" s="1117"/>
      <c r="FU7" s="1117"/>
    </row>
    <row r="8" spans="1:177" s="1125" customFormat="1" x14ac:dyDescent="0.25">
      <c r="A8" s="1117"/>
      <c r="B8" s="1138" t="s">
        <v>18</v>
      </c>
      <c r="C8" s="616"/>
      <c r="D8" s="116" t="s">
        <v>19</v>
      </c>
      <c r="E8" s="2080"/>
      <c r="F8" s="2080"/>
      <c r="G8" s="2080"/>
      <c r="H8" s="2080"/>
      <c r="I8" s="2080"/>
      <c r="J8" s="2080"/>
      <c r="K8" s="2080"/>
      <c r="L8" s="2080"/>
      <c r="M8" s="2080"/>
      <c r="N8" s="2080"/>
      <c r="O8" s="2080"/>
      <c r="P8" s="2080"/>
      <c r="Q8" s="2080"/>
      <c r="R8" s="2080"/>
      <c r="S8" s="2080"/>
      <c r="T8" s="2080"/>
      <c r="U8" s="2080"/>
      <c r="V8" s="2080"/>
      <c r="W8" s="2080"/>
      <c r="X8" s="2080"/>
      <c r="Y8" s="2080"/>
      <c r="Z8" s="2080"/>
      <c r="AA8" s="2080"/>
      <c r="AB8" s="2080"/>
      <c r="AC8" s="2080"/>
      <c r="AD8" s="2080"/>
      <c r="AE8" s="2080"/>
      <c r="AF8" s="2080"/>
      <c r="AG8" s="2080"/>
      <c r="AH8" s="2080"/>
      <c r="AI8" s="2080"/>
      <c r="AJ8" s="2080"/>
      <c r="AK8" s="2080"/>
      <c r="AL8" s="2080"/>
      <c r="AM8" s="2080"/>
      <c r="AN8" s="2080"/>
      <c r="AO8" s="2080"/>
      <c r="AP8" s="2080"/>
      <c r="AQ8" s="2080"/>
      <c r="AR8" s="2080"/>
      <c r="AS8" s="2080"/>
      <c r="AT8" s="2080"/>
      <c r="AU8" s="2080"/>
      <c r="AV8" s="2080"/>
      <c r="AW8" s="2080"/>
      <c r="AX8" s="2080"/>
      <c r="AY8" s="2080"/>
      <c r="AZ8" s="2080"/>
      <c r="BA8" s="2080"/>
      <c r="BB8" s="2080"/>
      <c r="BC8" s="2080"/>
      <c r="BD8" s="2080"/>
      <c r="BE8" s="2080"/>
      <c r="BF8" s="2080"/>
      <c r="BH8" s="1119"/>
      <c r="BI8" s="1120"/>
      <c r="BJ8" s="1121"/>
      <c r="BK8" s="1121"/>
      <c r="BL8" s="1121"/>
      <c r="BM8" s="1113"/>
      <c r="BN8" s="1113"/>
      <c r="BO8" s="1113"/>
      <c r="BP8" s="1121"/>
      <c r="BQ8" s="1121"/>
      <c r="BR8" s="1121"/>
      <c r="BS8" s="1121"/>
      <c r="BT8" s="1121"/>
      <c r="BU8" s="1121"/>
      <c r="BV8" s="1121"/>
      <c r="BW8" s="1121"/>
      <c r="BX8" s="1121"/>
      <c r="BY8" s="1121"/>
      <c r="BZ8" s="1121"/>
      <c r="CA8" s="1121"/>
      <c r="CB8" s="1122"/>
      <c r="CC8" s="1121"/>
      <c r="CD8" s="1121"/>
      <c r="CE8" s="1122"/>
      <c r="CF8" s="1122"/>
      <c r="CG8" s="1122"/>
      <c r="CH8" s="1122"/>
      <c r="CI8" s="1121"/>
      <c r="CJ8" s="1121"/>
      <c r="CK8" s="1122"/>
      <c r="CL8" s="1122"/>
      <c r="CM8" s="1122"/>
      <c r="CN8" s="1123"/>
      <c r="CO8" s="1124"/>
      <c r="CP8" s="1124"/>
      <c r="CQ8" s="1119"/>
      <c r="CR8" s="1119"/>
      <c r="CS8" s="1119"/>
      <c r="CT8" s="1119"/>
      <c r="CU8" s="1119"/>
      <c r="CV8" s="1119"/>
      <c r="CW8" s="1119"/>
      <c r="CX8" s="1119"/>
      <c r="CY8" s="1119"/>
      <c r="CZ8" s="1119"/>
      <c r="DA8" s="1119"/>
      <c r="DB8" s="1119"/>
      <c r="DC8" s="1119"/>
      <c r="DD8" s="1119"/>
      <c r="DE8" s="1119"/>
      <c r="DF8" s="1119"/>
      <c r="DG8" s="1119"/>
      <c r="DH8" s="1119"/>
      <c r="DI8" s="1119"/>
      <c r="DJ8" s="1119"/>
      <c r="DK8" s="1119"/>
      <c r="DL8" s="1119"/>
      <c r="DM8" s="1119"/>
      <c r="DN8" s="1119"/>
      <c r="DO8" s="1119"/>
      <c r="DP8" s="1119"/>
      <c r="DQ8" s="1119"/>
      <c r="DR8" s="1119"/>
      <c r="DS8" s="1119"/>
      <c r="DT8" s="1119"/>
      <c r="DU8" s="1119"/>
      <c r="DV8" s="1119"/>
      <c r="DW8" s="1124"/>
      <c r="DX8" s="1124"/>
      <c r="DY8" s="1124"/>
      <c r="DZ8" s="1124"/>
      <c r="EA8" s="1124"/>
      <c r="EB8" s="1124"/>
      <c r="EC8" s="1124"/>
      <c r="ED8" s="1124"/>
      <c r="EE8" s="1117"/>
      <c r="EF8" s="1117"/>
      <c r="EG8" s="1117"/>
      <c r="EH8" s="1117"/>
      <c r="EI8" s="1117"/>
      <c r="EJ8" s="1117"/>
      <c r="EK8" s="1117"/>
      <c r="EL8" s="1117"/>
      <c r="EM8" s="1117"/>
      <c r="EN8" s="1117"/>
      <c r="EO8" s="1117"/>
      <c r="EP8" s="1117"/>
      <c r="EQ8" s="1117"/>
      <c r="ER8" s="1117"/>
      <c r="ES8" s="1117"/>
      <c r="ET8" s="1117"/>
      <c r="EU8" s="1117"/>
      <c r="EV8" s="1117"/>
      <c r="EW8" s="1117"/>
      <c r="EX8" s="1117"/>
      <c r="EY8" s="1117"/>
      <c r="EZ8" s="1117"/>
      <c r="FA8" s="1117"/>
      <c r="FB8" s="1117"/>
      <c r="FC8" s="1117"/>
      <c r="FD8" s="1117"/>
      <c r="FE8" s="1117"/>
      <c r="FF8" s="1117"/>
      <c r="FG8" s="1117"/>
      <c r="FH8" s="1117"/>
      <c r="FI8" s="1117"/>
      <c r="FJ8" s="1117"/>
      <c r="FK8" s="1117"/>
      <c r="FL8" s="1117"/>
      <c r="FM8" s="1117"/>
      <c r="FN8" s="1117"/>
      <c r="FO8" s="1117"/>
      <c r="FP8" s="1117"/>
      <c r="FQ8" s="1117"/>
      <c r="FR8" s="1117"/>
      <c r="FS8" s="1117"/>
      <c r="FT8" s="1117"/>
      <c r="FU8" s="1117"/>
    </row>
    <row r="9" spans="1:177" s="1125" customFormat="1" x14ac:dyDescent="0.25">
      <c r="A9" s="1117"/>
      <c r="B9" s="1138" t="s">
        <v>20</v>
      </c>
      <c r="C9" s="616"/>
      <c r="D9" s="116" t="s">
        <v>21</v>
      </c>
      <c r="E9" s="2080">
        <v>2019</v>
      </c>
      <c r="F9" s="2080"/>
      <c r="G9" s="2080"/>
      <c r="H9" s="2080"/>
      <c r="I9" s="2080"/>
      <c r="J9" s="2080"/>
      <c r="K9" s="2080"/>
      <c r="L9" s="2080"/>
      <c r="M9" s="2080"/>
      <c r="N9" s="2080"/>
      <c r="O9" s="2080"/>
      <c r="P9" s="2080"/>
      <c r="Q9" s="2080"/>
      <c r="R9" s="2080"/>
      <c r="S9" s="2080"/>
      <c r="T9" s="2080"/>
      <c r="U9" s="2080"/>
      <c r="V9" s="2080"/>
      <c r="W9" s="2080"/>
      <c r="X9" s="2080"/>
      <c r="Y9" s="2080"/>
      <c r="Z9" s="2080"/>
      <c r="AA9" s="2080"/>
      <c r="AB9" s="2080"/>
      <c r="AC9" s="2080"/>
      <c r="AD9" s="2080"/>
      <c r="AE9" s="2080"/>
      <c r="AF9" s="2080"/>
      <c r="AG9" s="2080"/>
      <c r="AH9" s="2080"/>
      <c r="AI9" s="2080"/>
      <c r="AJ9" s="2080"/>
      <c r="AK9" s="2080"/>
      <c r="AL9" s="2080"/>
      <c r="AM9" s="2080"/>
      <c r="AN9" s="2080"/>
      <c r="AO9" s="2080"/>
      <c r="AP9" s="2080"/>
      <c r="AQ9" s="2080"/>
      <c r="AR9" s="2080"/>
      <c r="AS9" s="2080"/>
      <c r="AT9" s="2080"/>
      <c r="AU9" s="2080"/>
      <c r="AV9" s="2080"/>
      <c r="AW9" s="2080"/>
      <c r="AX9" s="2080"/>
      <c r="AY9" s="2080"/>
      <c r="AZ9" s="2080"/>
      <c r="BA9" s="2080"/>
      <c r="BB9" s="2080"/>
      <c r="BC9" s="2080"/>
      <c r="BD9" s="2080"/>
      <c r="BE9" s="2080"/>
      <c r="BF9" s="2080"/>
      <c r="BH9" s="1119"/>
      <c r="BI9" s="1120"/>
      <c r="BJ9" s="1121"/>
      <c r="BK9" s="1121"/>
      <c r="BL9" s="1121"/>
      <c r="BM9" s="1113"/>
      <c r="BN9" s="1113"/>
      <c r="BO9" s="1113"/>
      <c r="BP9" s="1121"/>
      <c r="BQ9" s="1121"/>
      <c r="BR9" s="1121"/>
      <c r="BS9" s="1121"/>
      <c r="BT9" s="1121"/>
      <c r="BU9" s="1121"/>
      <c r="BV9" s="1121"/>
      <c r="BW9" s="1121"/>
      <c r="BX9" s="1121"/>
      <c r="BY9" s="1121"/>
      <c r="BZ9" s="1121"/>
      <c r="CA9" s="1121"/>
      <c r="CB9" s="1122"/>
      <c r="CC9" s="1121"/>
      <c r="CD9" s="1121"/>
      <c r="CE9" s="1122"/>
      <c r="CF9" s="1122"/>
      <c r="CG9" s="1122"/>
      <c r="CH9" s="1122"/>
      <c r="CI9" s="1121"/>
      <c r="CJ9" s="1121"/>
      <c r="CK9" s="1122"/>
      <c r="CL9" s="1122"/>
      <c r="CM9" s="1122"/>
      <c r="CN9" s="1123"/>
      <c r="CO9" s="1124"/>
      <c r="CP9" s="1124"/>
      <c r="CQ9" s="1119"/>
      <c r="CR9" s="1119"/>
      <c r="CS9" s="1119"/>
      <c r="CT9" s="1119"/>
      <c r="CU9" s="1119"/>
      <c r="CV9" s="1119"/>
      <c r="CW9" s="1119"/>
      <c r="CX9" s="1119"/>
      <c r="CY9" s="1119"/>
      <c r="CZ9" s="1119"/>
      <c r="DA9" s="1119"/>
      <c r="DB9" s="1119"/>
      <c r="DC9" s="1119"/>
      <c r="DD9" s="1119"/>
      <c r="DE9" s="1119"/>
      <c r="DF9" s="1119"/>
      <c r="DG9" s="1119"/>
      <c r="DH9" s="1119"/>
      <c r="DI9" s="1119"/>
      <c r="DJ9" s="1119"/>
      <c r="DK9" s="1119"/>
      <c r="DL9" s="1119"/>
      <c r="DM9" s="1119"/>
      <c r="DN9" s="1119"/>
      <c r="DO9" s="1119"/>
      <c r="DP9" s="1119"/>
      <c r="DQ9" s="1119"/>
      <c r="DR9" s="1119"/>
      <c r="DS9" s="1119"/>
      <c r="DT9" s="1119"/>
      <c r="DU9" s="1119"/>
      <c r="DV9" s="1119"/>
      <c r="DW9" s="1124"/>
      <c r="DX9" s="1124"/>
      <c r="DY9" s="1124"/>
      <c r="DZ9" s="1124"/>
      <c r="EA9" s="1124"/>
      <c r="EB9" s="1124"/>
      <c r="EC9" s="1124"/>
      <c r="ED9" s="1124"/>
      <c r="EE9" s="1117"/>
      <c r="EF9" s="1117"/>
      <c r="EG9" s="1117"/>
      <c r="EH9" s="1117"/>
      <c r="EI9" s="1117"/>
      <c r="EJ9" s="1117"/>
      <c r="EK9" s="1117"/>
      <c r="EL9" s="1117"/>
      <c r="EM9" s="1117"/>
      <c r="EN9" s="1117"/>
      <c r="EO9" s="1117"/>
      <c r="EP9" s="1117"/>
      <c r="EQ9" s="1117"/>
      <c r="ER9" s="1117"/>
      <c r="ES9" s="1117"/>
      <c r="ET9" s="1117"/>
      <c r="EU9" s="1117"/>
      <c r="EV9" s="1117"/>
      <c r="EW9" s="1117"/>
      <c r="EX9" s="1117"/>
      <c r="EY9" s="1117"/>
      <c r="EZ9" s="1117"/>
      <c r="FA9" s="1117"/>
      <c r="FB9" s="1117"/>
      <c r="FC9" s="1117"/>
      <c r="FD9" s="1117"/>
      <c r="FE9" s="1117"/>
      <c r="FF9" s="1117"/>
      <c r="FG9" s="1117"/>
      <c r="FH9" s="1117"/>
      <c r="FI9" s="1117"/>
      <c r="FJ9" s="1117"/>
      <c r="FK9" s="1117"/>
      <c r="FL9" s="1117"/>
      <c r="FM9" s="1117"/>
      <c r="FN9" s="1117"/>
      <c r="FO9" s="1117"/>
      <c r="FP9" s="1117"/>
      <c r="FQ9" s="1117"/>
      <c r="FR9" s="1117"/>
      <c r="FS9" s="1117"/>
      <c r="FT9" s="1117"/>
      <c r="FU9" s="1117"/>
    </row>
    <row r="10" spans="1:177" s="1125" customFormat="1" x14ac:dyDescent="0.25">
      <c r="A10" s="1117"/>
      <c r="B10" s="1138" t="s">
        <v>121</v>
      </c>
      <c r="C10" s="617"/>
      <c r="D10" s="116" t="s">
        <v>22</v>
      </c>
      <c r="E10" s="2080"/>
      <c r="F10" s="2080"/>
      <c r="G10" s="2080"/>
      <c r="H10" s="2080"/>
      <c r="I10" s="2080"/>
      <c r="J10" s="2080"/>
      <c r="K10" s="2080"/>
      <c r="L10" s="2080"/>
      <c r="M10" s="2080"/>
      <c r="N10" s="2080"/>
      <c r="O10" s="2080"/>
      <c r="P10" s="2080"/>
      <c r="Q10" s="2080"/>
      <c r="R10" s="2080"/>
      <c r="S10" s="2080"/>
      <c r="T10" s="2080"/>
      <c r="U10" s="2080"/>
      <c r="V10" s="2080"/>
      <c r="W10" s="2080"/>
      <c r="X10" s="2080"/>
      <c r="Y10" s="2080"/>
      <c r="Z10" s="2080"/>
      <c r="AA10" s="2080"/>
      <c r="AB10" s="2080"/>
      <c r="AC10" s="2080"/>
      <c r="AD10" s="2080"/>
      <c r="AE10" s="2080"/>
      <c r="AF10" s="2080"/>
      <c r="AG10" s="2080"/>
      <c r="AH10" s="2080"/>
      <c r="AI10" s="2080"/>
      <c r="AJ10" s="2080"/>
      <c r="AK10" s="2080"/>
      <c r="AL10" s="2080"/>
      <c r="AM10" s="2080"/>
      <c r="AN10" s="2080"/>
      <c r="AO10" s="2080"/>
      <c r="AP10" s="2080"/>
      <c r="AQ10" s="2080"/>
      <c r="AR10" s="2080"/>
      <c r="AS10" s="2080"/>
      <c r="AT10" s="2080"/>
      <c r="AU10" s="2080"/>
      <c r="AV10" s="2080"/>
      <c r="AW10" s="2080"/>
      <c r="AX10" s="2080"/>
      <c r="AY10" s="2080"/>
      <c r="AZ10" s="2080"/>
      <c r="BA10" s="2080"/>
      <c r="BB10" s="2080"/>
      <c r="BC10" s="2080"/>
      <c r="BD10" s="2080"/>
      <c r="BE10" s="2080"/>
      <c r="BF10" s="2080"/>
      <c r="BH10" s="1119"/>
      <c r="BI10" s="1120"/>
      <c r="BJ10" s="1121"/>
      <c r="BK10" s="1121"/>
      <c r="BL10" s="1121"/>
      <c r="BM10" s="1113"/>
      <c r="BN10" s="1113"/>
      <c r="BO10" s="1113"/>
      <c r="BP10" s="1139"/>
      <c r="BQ10" s="1139"/>
      <c r="BR10" s="1139"/>
      <c r="BS10" s="1139"/>
      <c r="BT10" s="1139"/>
      <c r="BU10" s="1139"/>
      <c r="BV10" s="1121"/>
      <c r="BW10" s="1139"/>
      <c r="BX10" s="1139"/>
      <c r="BY10" s="1121"/>
      <c r="BZ10" s="1121"/>
      <c r="CA10" s="1121"/>
      <c r="CB10" s="1122"/>
      <c r="CC10" s="1139"/>
      <c r="CD10" s="1139"/>
      <c r="CE10" s="1122"/>
      <c r="CF10" s="1122"/>
      <c r="CG10" s="1122"/>
      <c r="CH10" s="1122"/>
      <c r="CI10" s="1139"/>
      <c r="CJ10" s="1139"/>
      <c r="CK10" s="1122"/>
      <c r="CL10" s="1122"/>
      <c r="CM10" s="1122"/>
      <c r="CN10" s="1123"/>
      <c r="CO10" s="1124"/>
      <c r="CP10" s="1124"/>
      <c r="CQ10" s="1119"/>
      <c r="CR10" s="1119"/>
      <c r="CS10" s="1119"/>
      <c r="CT10" s="1119"/>
      <c r="CU10" s="1119"/>
      <c r="CV10" s="1119"/>
      <c r="CW10" s="1119"/>
      <c r="CX10" s="1119"/>
      <c r="CY10" s="1119"/>
      <c r="CZ10" s="1119"/>
      <c r="DA10" s="1119"/>
      <c r="DB10" s="1119"/>
      <c r="DC10" s="1119"/>
      <c r="DD10" s="1119"/>
      <c r="DE10" s="1119"/>
      <c r="DF10" s="1119"/>
      <c r="DG10" s="1119"/>
      <c r="DH10" s="1119"/>
      <c r="DI10" s="1119"/>
      <c r="DJ10" s="1119"/>
      <c r="DK10" s="1119"/>
      <c r="DL10" s="1119"/>
      <c r="DM10" s="1119"/>
      <c r="DN10" s="1119"/>
      <c r="DO10" s="1119"/>
      <c r="DP10" s="1119"/>
      <c r="DQ10" s="1119"/>
      <c r="DR10" s="1119"/>
      <c r="DS10" s="1119"/>
      <c r="DT10" s="1119"/>
      <c r="DU10" s="1119"/>
      <c r="DV10" s="1119"/>
      <c r="DW10" s="1124"/>
      <c r="DX10" s="1124"/>
      <c r="DY10" s="1124"/>
      <c r="DZ10" s="1124"/>
      <c r="EA10" s="1124"/>
      <c r="EB10" s="1124"/>
      <c r="EC10" s="1124"/>
      <c r="ED10" s="1124"/>
      <c r="EE10" s="1117"/>
      <c r="EF10" s="1117"/>
      <c r="EG10" s="1117"/>
      <c r="EH10" s="1117"/>
      <c r="EI10" s="1117"/>
      <c r="EJ10" s="1117"/>
      <c r="EK10" s="1117"/>
      <c r="EL10" s="1117"/>
      <c r="EM10" s="1117"/>
      <c r="EN10" s="1117"/>
      <c r="EO10" s="1117"/>
      <c r="EP10" s="1117"/>
      <c r="EQ10" s="1117"/>
      <c r="ER10" s="1117"/>
      <c r="ES10" s="1117"/>
      <c r="ET10" s="1117"/>
      <c r="EU10" s="1117"/>
      <c r="EV10" s="1117"/>
      <c r="EW10" s="1117"/>
      <c r="EX10" s="1117"/>
      <c r="EY10" s="1117"/>
      <c r="EZ10" s="1117"/>
      <c r="FA10" s="1117"/>
      <c r="FB10" s="1117"/>
      <c r="FC10" s="1117"/>
      <c r="FD10" s="1117"/>
      <c r="FE10" s="1117"/>
      <c r="FF10" s="1117"/>
      <c r="FG10" s="1117"/>
      <c r="FH10" s="1117"/>
      <c r="FI10" s="1117"/>
      <c r="FJ10" s="1117"/>
      <c r="FK10" s="1117"/>
      <c r="FL10" s="1117"/>
      <c r="FM10" s="1117"/>
      <c r="FN10" s="1117"/>
      <c r="FO10" s="1117"/>
      <c r="FP10" s="1117"/>
      <c r="FQ10" s="1117"/>
      <c r="FR10" s="1117"/>
      <c r="FS10" s="1117"/>
      <c r="FT10" s="1117"/>
      <c r="FU10" s="1117"/>
    </row>
    <row r="11" spans="1:177" s="1117" customFormat="1" ht="15.75" thickBot="1" x14ac:dyDescent="0.3">
      <c r="B11" s="1140"/>
      <c r="C11" s="1141"/>
      <c r="D11" s="1141"/>
      <c r="E11" s="1142"/>
      <c r="F11" s="1142"/>
      <c r="G11" s="1142"/>
      <c r="H11" s="1142"/>
      <c r="I11" s="1142"/>
      <c r="J11" s="1142"/>
      <c r="K11" s="1142"/>
      <c r="L11" s="1142"/>
      <c r="M11" s="1142"/>
      <c r="N11" s="1142"/>
      <c r="O11" s="1142"/>
      <c r="P11" s="1142"/>
      <c r="Q11" s="1142"/>
      <c r="R11" s="1143"/>
      <c r="S11" s="1142"/>
      <c r="T11" s="1142"/>
      <c r="U11" s="1142"/>
      <c r="V11" s="1144"/>
      <c r="W11" s="1144"/>
      <c r="X11" s="1141"/>
      <c r="Y11" s="1145"/>
      <c r="Z11" s="1146"/>
      <c r="AA11" s="1147"/>
      <c r="AB11" s="1147"/>
      <c r="AC11" s="1146"/>
      <c r="AD11" s="1147"/>
      <c r="AE11" s="1148"/>
      <c r="AF11" s="1145"/>
      <c r="AG11" s="1146"/>
      <c r="AH11" s="1149"/>
      <c r="AI11" s="1149"/>
      <c r="AJ11" s="1146"/>
      <c r="AK11" s="1147"/>
      <c r="AL11" s="1141"/>
      <c r="AM11" s="1145"/>
      <c r="AN11" s="1146"/>
      <c r="AO11" s="1146"/>
      <c r="AP11" s="1146"/>
      <c r="AQ11" s="1146"/>
      <c r="AR11" s="1147"/>
      <c r="AS11" s="1141"/>
      <c r="AT11" s="1145"/>
      <c r="AU11" s="1146"/>
      <c r="AV11" s="1147"/>
      <c r="AW11" s="1146"/>
      <c r="AX11" s="1147"/>
      <c r="AY11" s="1141"/>
      <c r="AZ11" s="1145"/>
      <c r="BA11" s="1146"/>
      <c r="BB11" s="1147"/>
      <c r="BC11" s="1147"/>
      <c r="BD11" s="1146"/>
      <c r="BE11" s="1147"/>
      <c r="BF11" s="1017"/>
      <c r="BG11" s="1150"/>
      <c r="BH11" s="1119"/>
      <c r="BI11" s="1120"/>
      <c r="BJ11" s="1121"/>
      <c r="BK11" s="1121"/>
      <c r="BL11" s="1121"/>
      <c r="BM11" s="1113"/>
      <c r="BN11" s="1113"/>
      <c r="BO11" s="1113"/>
      <c r="BP11" s="1139"/>
      <c r="BQ11" s="1139"/>
      <c r="BR11" s="1139"/>
      <c r="BS11" s="1139"/>
      <c r="BT11" s="1139"/>
      <c r="BU11" s="1139"/>
      <c r="BV11" s="1121"/>
      <c r="BW11" s="1139"/>
      <c r="BX11" s="1139"/>
      <c r="BY11" s="1121"/>
      <c r="BZ11" s="1121"/>
      <c r="CA11" s="1121"/>
      <c r="CB11" s="1122"/>
      <c r="CC11" s="1139"/>
      <c r="CD11" s="1139"/>
      <c r="CE11" s="1122"/>
      <c r="CF11" s="1122"/>
      <c r="CG11" s="1122"/>
      <c r="CH11" s="1122"/>
      <c r="CI11" s="1139"/>
      <c r="CJ11" s="1139"/>
      <c r="CK11" s="1122"/>
      <c r="CL11" s="1122"/>
      <c r="CM11" s="1122"/>
      <c r="CN11" s="1123"/>
      <c r="CO11" s="1124"/>
      <c r="CP11" s="1124"/>
      <c r="CQ11" s="1119"/>
      <c r="CR11" s="1119"/>
      <c r="CS11" s="1119"/>
      <c r="CT11" s="1119"/>
      <c r="CU11" s="1119"/>
      <c r="CV11" s="1119"/>
      <c r="CW11" s="1119"/>
      <c r="CX11" s="1119"/>
      <c r="CY11" s="1119"/>
      <c r="CZ11" s="1119"/>
      <c r="DA11" s="1119"/>
      <c r="DB11" s="1119"/>
      <c r="DC11" s="1119"/>
      <c r="DD11" s="1119"/>
      <c r="DE11" s="1119"/>
      <c r="DF11" s="1119"/>
      <c r="DG11" s="1119"/>
      <c r="DH11" s="1119"/>
      <c r="DI11" s="1119"/>
      <c r="DJ11" s="1119"/>
      <c r="DK11" s="1119"/>
      <c r="DL11" s="1119"/>
      <c r="DM11" s="1119"/>
      <c r="DN11" s="1119"/>
      <c r="DO11" s="1119"/>
      <c r="DP11" s="1119"/>
      <c r="DQ11" s="1119"/>
      <c r="DR11" s="1119"/>
      <c r="DS11" s="1119"/>
      <c r="DT11" s="1119"/>
      <c r="DU11" s="1119"/>
      <c r="DV11" s="1119"/>
      <c r="DW11" s="1124"/>
      <c r="DX11" s="1124"/>
      <c r="DY11" s="1124"/>
      <c r="DZ11" s="1124"/>
      <c r="EA11" s="1124"/>
      <c r="EB11" s="1124"/>
      <c r="EC11" s="1124"/>
      <c r="ED11" s="1124"/>
    </row>
    <row r="12" spans="1:177" s="1152" customFormat="1" ht="30.75" customHeight="1" x14ac:dyDescent="0.25">
      <c r="A12" s="1117"/>
      <c r="B12" s="630" t="s">
        <v>1721</v>
      </c>
      <c r="C12" s="2074" t="s">
        <v>1720</v>
      </c>
      <c r="D12" s="2074"/>
      <c r="E12" s="2074"/>
      <c r="F12" s="2074"/>
      <c r="G12" s="2074"/>
      <c r="H12" s="2074"/>
      <c r="I12" s="2074"/>
      <c r="J12" s="2074"/>
      <c r="K12" s="2074"/>
      <c r="L12" s="2074"/>
      <c r="M12" s="2074"/>
      <c r="N12" s="2074"/>
      <c r="O12" s="2074"/>
      <c r="P12" s="2074"/>
      <c r="Q12" s="2074"/>
      <c r="R12" s="2074"/>
      <c r="S12" s="2074"/>
      <c r="T12" s="2074"/>
      <c r="U12" s="2074"/>
      <c r="V12" s="2074"/>
      <c r="W12" s="2074"/>
      <c r="X12" s="2074"/>
      <c r="Y12" s="2074"/>
      <c r="Z12" s="2074"/>
      <c r="AA12" s="2074"/>
      <c r="AB12" s="2074"/>
      <c r="AC12" s="2074"/>
      <c r="AD12" s="2074"/>
      <c r="AE12" s="2074"/>
      <c r="AF12" s="2074"/>
      <c r="AG12" s="2074"/>
      <c r="AH12" s="2074"/>
      <c r="AI12" s="2074"/>
      <c r="AJ12" s="2074"/>
      <c r="AK12" s="2074"/>
      <c r="AL12" s="2074"/>
      <c r="AM12" s="2074"/>
      <c r="AN12" s="2074"/>
      <c r="AO12" s="2074"/>
      <c r="AP12" s="2074"/>
      <c r="AQ12" s="2074"/>
      <c r="AR12" s="2074"/>
      <c r="AS12" s="2074"/>
      <c r="AT12" s="2074"/>
      <c r="AU12" s="2074"/>
      <c r="AV12" s="2074"/>
      <c r="AW12" s="2074"/>
      <c r="AX12" s="2074"/>
      <c r="AY12" s="2074"/>
      <c r="AZ12" s="2074"/>
      <c r="BA12" s="2074"/>
      <c r="BB12" s="2074"/>
      <c r="BC12" s="2074"/>
      <c r="BD12" s="2074"/>
      <c r="BE12" s="2074"/>
      <c r="BF12" s="2074"/>
      <c r="BG12" s="1151"/>
      <c r="BH12" s="1119"/>
      <c r="BI12" s="1120"/>
      <c r="BJ12" s="1121"/>
      <c r="BK12" s="1121"/>
      <c r="BL12" s="1121"/>
      <c r="BM12" s="1113"/>
      <c r="BN12" s="1113"/>
      <c r="BO12" s="1113"/>
      <c r="BP12" s="1121"/>
      <c r="BQ12" s="1121"/>
      <c r="BR12" s="1121"/>
      <c r="BS12" s="1121"/>
      <c r="BT12" s="1121"/>
      <c r="BU12" s="1121"/>
      <c r="BV12" s="1121"/>
      <c r="BW12" s="1121"/>
      <c r="BX12" s="1121"/>
      <c r="BY12" s="1121"/>
      <c r="BZ12" s="1121"/>
      <c r="CA12" s="1121"/>
      <c r="CB12" s="1122"/>
      <c r="CC12" s="1121"/>
      <c r="CD12" s="1121"/>
      <c r="CE12" s="1122"/>
      <c r="CF12" s="1122"/>
      <c r="CG12" s="1122"/>
      <c r="CH12" s="1122"/>
      <c r="CI12" s="1121"/>
      <c r="CJ12" s="1121"/>
      <c r="CK12" s="1122"/>
      <c r="CL12" s="1122"/>
      <c r="CM12" s="1122"/>
      <c r="CN12" s="1123"/>
      <c r="CO12" s="1124"/>
      <c r="CP12" s="1124"/>
      <c r="CQ12" s="1119"/>
      <c r="CR12" s="1119"/>
      <c r="CS12" s="1119"/>
      <c r="CT12" s="1119"/>
      <c r="CU12" s="1119"/>
      <c r="CV12" s="1119"/>
      <c r="CW12" s="1119"/>
      <c r="CX12" s="1119"/>
      <c r="CY12" s="1119"/>
      <c r="CZ12" s="1119"/>
      <c r="DA12" s="1119"/>
      <c r="DB12" s="1119"/>
      <c r="DC12" s="1119"/>
      <c r="DD12" s="1119"/>
      <c r="DE12" s="1119"/>
      <c r="DF12" s="1119"/>
      <c r="DG12" s="1119"/>
      <c r="DH12" s="1119"/>
      <c r="DI12" s="1119"/>
      <c r="DJ12" s="1119"/>
      <c r="DK12" s="1119"/>
      <c r="DL12" s="1119"/>
      <c r="DM12" s="1119"/>
      <c r="DN12" s="1119"/>
      <c r="DO12" s="1119"/>
      <c r="DP12" s="1119"/>
      <c r="DQ12" s="1119"/>
      <c r="DR12" s="1119"/>
      <c r="DS12" s="1119"/>
      <c r="DT12" s="1119"/>
      <c r="DU12" s="1119"/>
      <c r="DV12" s="1119"/>
      <c r="DW12" s="1124"/>
      <c r="DX12" s="1124"/>
      <c r="DY12" s="1124"/>
      <c r="DZ12" s="1124"/>
      <c r="EA12" s="1124"/>
      <c r="EB12" s="1124"/>
      <c r="EC12" s="1124"/>
      <c r="ED12" s="1124"/>
      <c r="EE12" s="1120"/>
      <c r="EF12" s="1120"/>
      <c r="EG12" s="1120"/>
      <c r="EH12" s="1120"/>
      <c r="EI12" s="1120"/>
      <c r="EJ12" s="1120"/>
      <c r="EK12" s="1120"/>
      <c r="EL12" s="1120"/>
      <c r="EM12" s="1120"/>
      <c r="EN12" s="1120"/>
      <c r="EO12" s="1120"/>
      <c r="EP12" s="1120"/>
      <c r="EQ12" s="1120"/>
      <c r="ER12" s="1120"/>
      <c r="ES12" s="1120"/>
      <c r="ET12" s="1120"/>
      <c r="EU12" s="1120"/>
      <c r="EV12" s="1120"/>
      <c r="EW12" s="1120"/>
      <c r="EX12" s="1120"/>
      <c r="EY12" s="1120"/>
      <c r="EZ12" s="1120"/>
      <c r="FA12" s="1120"/>
      <c r="FB12" s="1120"/>
      <c r="FC12" s="1120"/>
      <c r="FD12" s="1120"/>
      <c r="FE12" s="1120"/>
      <c r="FF12" s="1120"/>
      <c r="FG12" s="1120"/>
      <c r="FH12" s="1120"/>
      <c r="FI12" s="1120"/>
      <c r="FJ12" s="1120"/>
      <c r="FK12" s="1120"/>
      <c r="FL12" s="1120"/>
      <c r="FM12" s="1120"/>
      <c r="FN12" s="1120"/>
      <c r="FO12" s="1120"/>
      <c r="FP12" s="1120"/>
      <c r="FQ12" s="1120"/>
      <c r="FR12" s="1120"/>
      <c r="FS12" s="1120"/>
      <c r="FT12" s="1120"/>
      <c r="FU12" s="1120"/>
    </row>
    <row r="13" spans="1:177" s="1125" customFormat="1" ht="6" customHeight="1" x14ac:dyDescent="0.25">
      <c r="A13" s="1117"/>
      <c r="B13" s="1153"/>
      <c r="C13" s="1154"/>
      <c r="D13" s="1154"/>
      <c r="E13" s="1154"/>
      <c r="F13" s="1154"/>
      <c r="G13" s="1154"/>
      <c r="H13" s="1154"/>
      <c r="I13" s="1154"/>
      <c r="J13" s="1154"/>
      <c r="K13" s="1154"/>
      <c r="L13" s="1154"/>
      <c r="M13" s="1154"/>
      <c r="N13" s="1154"/>
      <c r="O13" s="1154"/>
      <c r="P13" s="1154"/>
      <c r="Q13" s="1154"/>
      <c r="R13" s="1154"/>
      <c r="S13" s="1154"/>
      <c r="T13" s="1154"/>
      <c r="U13" s="1154"/>
      <c r="V13" s="1154"/>
      <c r="W13" s="1154"/>
      <c r="X13" s="1154"/>
      <c r="Y13" s="1154"/>
      <c r="Z13" s="1154"/>
      <c r="AA13" s="1155"/>
      <c r="AB13" s="1156"/>
      <c r="AC13" s="1157"/>
      <c r="AD13" s="1156"/>
      <c r="AE13" s="1158"/>
      <c r="AF13" s="1154"/>
      <c r="AG13" s="1154"/>
      <c r="AH13" s="1159"/>
      <c r="AI13" s="1156"/>
      <c r="AJ13" s="1157"/>
      <c r="AK13" s="1156"/>
      <c r="AL13" s="1154"/>
      <c r="AM13" s="1154"/>
      <c r="AN13" s="1154"/>
      <c r="AO13" s="1154"/>
      <c r="AP13" s="1156"/>
      <c r="AQ13" s="1157"/>
      <c r="AR13" s="1156"/>
      <c r="AS13" s="1154"/>
      <c r="AT13" s="1154"/>
      <c r="AU13" s="1154"/>
      <c r="AV13" s="1156"/>
      <c r="AW13" s="1157"/>
      <c r="AX13" s="1156"/>
      <c r="AY13" s="1154"/>
      <c r="AZ13" s="1154"/>
      <c r="BA13" s="1160"/>
      <c r="BB13" s="1161"/>
      <c r="BC13" s="1156"/>
      <c r="BD13" s="1157"/>
      <c r="BE13" s="1156"/>
      <c r="BF13" s="1156"/>
      <c r="BG13" s="1162"/>
      <c r="BH13" s="1119"/>
      <c r="BI13" s="1120"/>
      <c r="BJ13" s="1121"/>
      <c r="BK13" s="1121"/>
      <c r="BL13" s="1121"/>
      <c r="BM13" s="1113"/>
      <c r="BN13" s="1113"/>
      <c r="BO13" s="1113"/>
      <c r="BP13" s="1121"/>
      <c r="BQ13" s="1121"/>
      <c r="BR13" s="1121"/>
      <c r="BS13" s="1121"/>
      <c r="BT13" s="1121"/>
      <c r="BU13" s="1121"/>
      <c r="BV13" s="1121"/>
      <c r="BW13" s="1121"/>
      <c r="BX13" s="1121"/>
      <c r="BY13" s="1121"/>
      <c r="BZ13" s="1121"/>
      <c r="CA13" s="1121"/>
      <c r="CB13" s="1122"/>
      <c r="CC13" s="1121"/>
      <c r="CD13" s="1121"/>
      <c r="CE13" s="1122"/>
      <c r="CF13" s="1122"/>
      <c r="CG13" s="1122"/>
      <c r="CH13" s="1122"/>
      <c r="CI13" s="1121"/>
      <c r="CJ13" s="1121"/>
      <c r="CK13" s="1122"/>
      <c r="CL13" s="1122"/>
      <c r="CM13" s="1122"/>
      <c r="CN13" s="1123"/>
      <c r="CO13" s="1124"/>
      <c r="CP13" s="1124"/>
      <c r="CQ13" s="1119"/>
      <c r="CR13" s="1119"/>
      <c r="CS13" s="1119"/>
      <c r="CT13" s="1119"/>
      <c r="CU13" s="1119"/>
      <c r="CV13" s="1119"/>
      <c r="CW13" s="1119"/>
      <c r="CX13" s="1119"/>
      <c r="CY13" s="1119"/>
      <c r="CZ13" s="1119"/>
      <c r="DA13" s="1119"/>
      <c r="DB13" s="1119"/>
      <c r="DC13" s="1119"/>
      <c r="DD13" s="1119"/>
      <c r="DE13" s="1119"/>
      <c r="DF13" s="1119"/>
      <c r="DG13" s="1119"/>
      <c r="DH13" s="1119"/>
      <c r="DI13" s="1119"/>
      <c r="DJ13" s="1119"/>
      <c r="DK13" s="1119"/>
      <c r="DL13" s="1119"/>
      <c r="DM13" s="1119"/>
      <c r="DN13" s="1119"/>
      <c r="DO13" s="1119"/>
      <c r="DP13" s="1119"/>
      <c r="DQ13" s="1119"/>
      <c r="DR13" s="1119"/>
      <c r="DS13" s="1119"/>
      <c r="DT13" s="1119"/>
      <c r="DU13" s="1119"/>
      <c r="DV13" s="1119"/>
      <c r="DW13" s="1124"/>
      <c r="DX13" s="1124"/>
      <c r="DY13" s="1124"/>
      <c r="DZ13" s="1124"/>
      <c r="EA13" s="1124"/>
      <c r="EB13" s="1124"/>
      <c r="EC13" s="1124"/>
      <c r="ED13" s="1124"/>
      <c r="EE13" s="1117"/>
      <c r="EF13" s="1117"/>
      <c r="EG13" s="1117"/>
      <c r="EH13" s="1117"/>
      <c r="EI13" s="1117"/>
      <c r="EJ13" s="1117"/>
      <c r="EK13" s="1117"/>
      <c r="EL13" s="1117"/>
      <c r="EM13" s="1117"/>
      <c r="EN13" s="1117"/>
      <c r="EO13" s="1117"/>
      <c r="EP13" s="1117"/>
      <c r="EQ13" s="1117"/>
      <c r="ER13" s="1117"/>
      <c r="ES13" s="1117"/>
      <c r="ET13" s="1117"/>
      <c r="EU13" s="1117"/>
      <c r="EV13" s="1117"/>
      <c r="EW13" s="1117"/>
      <c r="EX13" s="1117"/>
      <c r="EY13" s="1117"/>
      <c r="EZ13" s="1117"/>
      <c r="FA13" s="1117"/>
      <c r="FB13" s="1117"/>
      <c r="FC13" s="1117"/>
      <c r="FD13" s="1117"/>
      <c r="FE13" s="1117"/>
      <c r="FF13" s="1117"/>
      <c r="FG13" s="1117"/>
      <c r="FH13" s="1117"/>
      <c r="FI13" s="1117"/>
      <c r="FJ13" s="1117"/>
      <c r="FK13" s="1117"/>
      <c r="FL13" s="1117"/>
      <c r="FM13" s="1117"/>
      <c r="FN13" s="1117"/>
      <c r="FO13" s="1117"/>
      <c r="FP13" s="1117"/>
      <c r="FQ13" s="1117"/>
      <c r="FR13" s="1117"/>
      <c r="FS13" s="1117"/>
      <c r="FT13" s="1117"/>
      <c r="FU13" s="1117"/>
    </row>
    <row r="14" spans="1:177" s="1152" customFormat="1" ht="21.75" customHeight="1" x14ac:dyDescent="0.25">
      <c r="A14" s="1117"/>
      <c r="B14" s="2053" t="s">
        <v>48</v>
      </c>
      <c r="C14" s="2054"/>
      <c r="D14" s="2054"/>
      <c r="E14" s="2054"/>
      <c r="F14" s="2054"/>
      <c r="G14" s="2054"/>
      <c r="H14" s="2054"/>
      <c r="I14" s="2054"/>
      <c r="J14" s="2054"/>
      <c r="K14" s="2054"/>
      <c r="L14" s="2054"/>
      <c r="M14" s="2054"/>
      <c r="N14" s="2054"/>
      <c r="O14" s="2054"/>
      <c r="P14" s="2054"/>
      <c r="Q14" s="2054"/>
      <c r="R14" s="2054"/>
      <c r="S14" s="2054"/>
      <c r="T14" s="2054"/>
      <c r="U14" s="2054"/>
      <c r="V14" s="2054"/>
      <c r="W14" s="2054"/>
      <c r="X14" s="2054"/>
      <c r="Y14" s="2054"/>
      <c r="Z14" s="2054"/>
      <c r="AA14" s="2054"/>
      <c r="AB14" s="2054"/>
      <c r="AC14" s="2054"/>
      <c r="AD14" s="2054"/>
      <c r="AE14" s="2054"/>
      <c r="AF14" s="2054"/>
      <c r="AG14" s="2054"/>
      <c r="AH14" s="2054"/>
      <c r="AI14" s="2054"/>
      <c r="AJ14" s="2054"/>
      <c r="AK14" s="2054"/>
      <c r="AL14" s="2054"/>
      <c r="AM14" s="2054"/>
      <c r="AN14" s="2054"/>
      <c r="AO14" s="2054"/>
      <c r="AP14" s="2054"/>
      <c r="AQ14" s="2054"/>
      <c r="AR14" s="2054"/>
      <c r="AS14" s="2054"/>
      <c r="AT14" s="2054"/>
      <c r="AU14" s="2054"/>
      <c r="AV14" s="2054"/>
      <c r="AW14" s="2054"/>
      <c r="AX14" s="2054"/>
      <c r="AY14" s="2054"/>
      <c r="AZ14" s="2054"/>
      <c r="BA14" s="2054"/>
      <c r="BB14" s="2054"/>
      <c r="BC14" s="2054"/>
      <c r="BD14" s="2054"/>
      <c r="BE14" s="2054"/>
      <c r="BF14" s="2054"/>
      <c r="BG14" s="2055"/>
      <c r="BH14" s="1119"/>
      <c r="BI14" s="1120"/>
      <c r="BJ14" s="1121"/>
      <c r="BK14" s="1121"/>
      <c r="BL14" s="1121"/>
      <c r="BM14" s="1113"/>
      <c r="BN14" s="1113"/>
      <c r="BO14" s="1113"/>
      <c r="BP14" s="1121"/>
      <c r="BQ14" s="1121"/>
      <c r="BR14" s="1121"/>
      <c r="BS14" s="1121"/>
      <c r="BT14" s="1121"/>
      <c r="BU14" s="1121"/>
      <c r="BV14" s="1121"/>
      <c r="BW14" s="1121"/>
      <c r="BX14" s="1121"/>
      <c r="BY14" s="1121"/>
      <c r="BZ14" s="1121"/>
      <c r="CA14" s="1121"/>
      <c r="CB14" s="1122"/>
      <c r="CC14" s="1121"/>
      <c r="CD14" s="1121"/>
      <c r="CE14" s="1122"/>
      <c r="CF14" s="1122"/>
      <c r="CG14" s="1122"/>
      <c r="CH14" s="1122"/>
      <c r="CI14" s="1121"/>
      <c r="CJ14" s="1121"/>
      <c r="CK14" s="1122"/>
      <c r="CL14" s="1122"/>
      <c r="CM14" s="1122"/>
      <c r="CN14" s="1123"/>
      <c r="CO14" s="1124"/>
      <c r="CP14" s="1124"/>
      <c r="CQ14" s="1119"/>
      <c r="CR14" s="1119"/>
      <c r="CS14" s="1119"/>
      <c r="CT14" s="1119"/>
      <c r="CU14" s="1119"/>
      <c r="CV14" s="1119"/>
      <c r="CW14" s="1119"/>
      <c r="CX14" s="1119"/>
      <c r="CY14" s="1119"/>
      <c r="CZ14" s="1119"/>
      <c r="DA14" s="1119"/>
      <c r="DB14" s="1119"/>
      <c r="DC14" s="1119"/>
      <c r="DD14" s="1119"/>
      <c r="DE14" s="1119"/>
      <c r="DF14" s="1119"/>
      <c r="DG14" s="1119"/>
      <c r="DH14" s="1119"/>
      <c r="DI14" s="1119"/>
      <c r="DJ14" s="1119"/>
      <c r="DK14" s="1119"/>
      <c r="DL14" s="1119"/>
      <c r="DM14" s="1119"/>
      <c r="DN14" s="1119"/>
      <c r="DO14" s="1119"/>
      <c r="DP14" s="1119"/>
      <c r="DQ14" s="1119"/>
      <c r="DR14" s="1119"/>
      <c r="DS14" s="1119"/>
      <c r="DT14" s="1119"/>
      <c r="DU14" s="1119"/>
      <c r="DV14" s="1119"/>
      <c r="DW14" s="1124"/>
      <c r="DX14" s="1124"/>
      <c r="DY14" s="1124"/>
      <c r="DZ14" s="1124"/>
      <c r="EA14" s="1124"/>
      <c r="EB14" s="1124"/>
      <c r="EC14" s="1124"/>
      <c r="ED14" s="1124"/>
      <c r="EE14" s="1120"/>
      <c r="EF14" s="1120"/>
      <c r="EG14" s="1120"/>
      <c r="EH14" s="1120"/>
      <c r="EI14" s="1120"/>
      <c r="EJ14" s="1120"/>
      <c r="EK14" s="1120"/>
      <c r="EL14" s="1120"/>
      <c r="EM14" s="1120"/>
      <c r="EN14" s="1120"/>
      <c r="EO14" s="1120"/>
      <c r="EP14" s="1120"/>
      <c r="EQ14" s="1120"/>
      <c r="ER14" s="1120"/>
      <c r="ES14" s="1120"/>
      <c r="ET14" s="1120"/>
      <c r="EU14" s="1120"/>
      <c r="EV14" s="1120"/>
      <c r="EW14" s="1120"/>
      <c r="EX14" s="1120"/>
      <c r="EY14" s="1120"/>
      <c r="EZ14" s="1120"/>
      <c r="FA14" s="1120"/>
      <c r="FB14" s="1120"/>
      <c r="FC14" s="1120"/>
      <c r="FD14" s="1120"/>
      <c r="FE14" s="1120"/>
      <c r="FF14" s="1120"/>
      <c r="FG14" s="1120"/>
      <c r="FH14" s="1120"/>
      <c r="FI14" s="1120"/>
      <c r="FJ14" s="1120"/>
      <c r="FK14" s="1120"/>
      <c r="FL14" s="1120"/>
      <c r="FM14" s="1120"/>
      <c r="FN14" s="1120"/>
      <c r="FO14" s="1120"/>
      <c r="FP14" s="1120"/>
      <c r="FQ14" s="1120"/>
      <c r="FR14" s="1120"/>
      <c r="FS14" s="1120"/>
      <c r="FT14" s="1120"/>
      <c r="FU14" s="1120"/>
    </row>
    <row r="15" spans="1:177" s="1152" customFormat="1" ht="15" customHeight="1" x14ac:dyDescent="0.25">
      <c r="A15" s="1117"/>
      <c r="B15" s="2057" t="s">
        <v>1725</v>
      </c>
      <c r="C15" s="2059" t="s">
        <v>1726</v>
      </c>
      <c r="D15" s="2060" t="s">
        <v>25</v>
      </c>
      <c r="E15" s="2061"/>
      <c r="F15" s="2061"/>
      <c r="G15" s="2061"/>
      <c r="H15" s="2061"/>
      <c r="I15" s="2061"/>
      <c r="J15" s="2061"/>
      <c r="K15" s="2061"/>
      <c r="L15" s="2061"/>
      <c r="M15" s="2061"/>
      <c r="N15" s="2061"/>
      <c r="O15" s="2061"/>
      <c r="P15" s="2062"/>
      <c r="Q15" s="620"/>
      <c r="R15" s="620"/>
      <c r="S15" s="2059" t="s">
        <v>193</v>
      </c>
      <c r="T15" s="2059"/>
      <c r="U15" s="2059"/>
      <c r="V15" s="2059"/>
      <c r="W15" s="2059"/>
      <c r="X15" s="2056" t="s">
        <v>201</v>
      </c>
      <c r="Y15" s="2056"/>
      <c r="Z15" s="2056"/>
      <c r="AA15" s="2056"/>
      <c r="AB15" s="2056"/>
      <c r="AC15" s="2056"/>
      <c r="AD15" s="2056"/>
      <c r="AE15" s="2056" t="s">
        <v>200</v>
      </c>
      <c r="AF15" s="2056"/>
      <c r="AG15" s="2056"/>
      <c r="AH15" s="2056"/>
      <c r="AI15" s="2056"/>
      <c r="AJ15" s="2056"/>
      <c r="AK15" s="2056"/>
      <c r="AL15" s="2056" t="s">
        <v>199</v>
      </c>
      <c r="AM15" s="2056"/>
      <c r="AN15" s="2056"/>
      <c r="AO15" s="2056"/>
      <c r="AP15" s="2056"/>
      <c r="AQ15" s="2056"/>
      <c r="AR15" s="2056"/>
      <c r="AS15" s="2056" t="s">
        <v>362</v>
      </c>
      <c r="AT15" s="2056"/>
      <c r="AU15" s="2056"/>
      <c r="AV15" s="2056"/>
      <c r="AW15" s="2056"/>
      <c r="AX15" s="2056"/>
      <c r="AY15" s="2056" t="s">
        <v>198</v>
      </c>
      <c r="AZ15" s="2056"/>
      <c r="BA15" s="2056"/>
      <c r="BB15" s="2056"/>
      <c r="BC15" s="2056"/>
      <c r="BD15" s="2056"/>
      <c r="BE15" s="2056"/>
      <c r="BF15" s="2059" t="s">
        <v>604</v>
      </c>
      <c r="BG15" s="2049" t="s">
        <v>26</v>
      </c>
      <c r="BH15" s="1119"/>
      <c r="BI15" s="1120"/>
      <c r="BJ15" s="1121"/>
      <c r="BK15" s="1121"/>
      <c r="BL15" s="1121"/>
      <c r="BM15" s="1113"/>
      <c r="BN15" s="1113"/>
      <c r="BO15" s="1113"/>
      <c r="BP15" s="1121"/>
      <c r="BQ15" s="1121"/>
      <c r="BR15" s="1121"/>
      <c r="BS15" s="1121"/>
      <c r="BT15" s="1121"/>
      <c r="BU15" s="1121"/>
      <c r="BV15" s="1121"/>
      <c r="BW15" s="1121"/>
      <c r="BX15" s="1121"/>
      <c r="BY15" s="1121"/>
      <c r="BZ15" s="1121"/>
      <c r="CA15" s="1121"/>
      <c r="CB15" s="1122"/>
      <c r="CC15" s="1121"/>
      <c r="CD15" s="1121"/>
      <c r="CE15" s="1122"/>
      <c r="CF15" s="1122"/>
      <c r="CG15" s="1122"/>
      <c r="CH15" s="1122"/>
      <c r="CI15" s="1121"/>
      <c r="CJ15" s="1121"/>
      <c r="CK15" s="1122"/>
      <c r="CL15" s="1122"/>
      <c r="CM15" s="1122"/>
      <c r="CN15" s="1123"/>
      <c r="CO15" s="1124"/>
      <c r="CP15" s="1124"/>
      <c r="CQ15" s="1119"/>
      <c r="CR15" s="1119"/>
      <c r="CS15" s="1119"/>
      <c r="CT15" s="1119"/>
      <c r="CU15" s="1119"/>
      <c r="CV15" s="1119"/>
      <c r="CW15" s="1119"/>
      <c r="CX15" s="1119"/>
      <c r="CY15" s="1119"/>
      <c r="CZ15" s="1119"/>
      <c r="DA15" s="1119"/>
      <c r="DB15" s="1119"/>
      <c r="DC15" s="1119"/>
      <c r="DD15" s="1119"/>
      <c r="DE15" s="1119"/>
      <c r="DF15" s="1119"/>
      <c r="DG15" s="1119"/>
      <c r="DH15" s="1119"/>
      <c r="DI15" s="1119"/>
      <c r="DJ15" s="1119"/>
      <c r="DK15" s="1119"/>
      <c r="DL15" s="1119"/>
      <c r="DM15" s="1119"/>
      <c r="DN15" s="1119"/>
      <c r="DO15" s="1119"/>
      <c r="DP15" s="1119"/>
      <c r="DQ15" s="1119"/>
      <c r="DR15" s="1119"/>
      <c r="DS15" s="1119"/>
      <c r="DT15" s="1119"/>
      <c r="DU15" s="1119"/>
      <c r="DV15" s="1119"/>
      <c r="DW15" s="1124"/>
      <c r="DX15" s="1124"/>
      <c r="DY15" s="1124"/>
      <c r="DZ15" s="1124"/>
      <c r="EA15" s="1124"/>
      <c r="EB15" s="1124"/>
      <c r="EC15" s="1124"/>
      <c r="ED15" s="1124"/>
      <c r="EE15" s="1120"/>
      <c r="EF15" s="1120"/>
      <c r="EG15" s="1120"/>
      <c r="EH15" s="1120"/>
      <c r="EI15" s="1120"/>
      <c r="EJ15" s="1120"/>
      <c r="EK15" s="1120"/>
      <c r="EL15" s="1120"/>
      <c r="EM15" s="1120"/>
      <c r="EN15" s="1120"/>
      <c r="EO15" s="1120"/>
      <c r="EP15" s="1120"/>
      <c r="EQ15" s="1120"/>
      <c r="ER15" s="1120"/>
      <c r="ES15" s="1120"/>
      <c r="ET15" s="1120"/>
      <c r="EU15" s="1120"/>
      <c r="EV15" s="1120"/>
      <c r="EW15" s="1120"/>
      <c r="EX15" s="1120"/>
      <c r="EY15" s="1120"/>
      <c r="EZ15" s="1120"/>
      <c r="FA15" s="1120"/>
      <c r="FB15" s="1120"/>
      <c r="FC15" s="1120"/>
      <c r="FD15" s="1120"/>
      <c r="FE15" s="1120"/>
      <c r="FF15" s="1120"/>
      <c r="FG15" s="1120"/>
      <c r="FH15" s="1120"/>
      <c r="FI15" s="1120"/>
      <c r="FJ15" s="1120"/>
      <c r="FK15" s="1120"/>
      <c r="FL15" s="1120"/>
      <c r="FM15" s="1120"/>
      <c r="FN15" s="1120"/>
      <c r="FO15" s="1120"/>
      <c r="FP15" s="1120"/>
      <c r="FQ15" s="1120"/>
      <c r="FR15" s="1120"/>
      <c r="FS15" s="1120"/>
      <c r="FT15" s="1120"/>
      <c r="FU15" s="1120"/>
    </row>
    <row r="16" spans="1:177" s="1152" customFormat="1" ht="60" x14ac:dyDescent="0.25">
      <c r="A16" s="1117"/>
      <c r="B16" s="2058"/>
      <c r="C16" s="2059"/>
      <c r="D16" s="207" t="s">
        <v>27</v>
      </c>
      <c r="E16" s="207" t="s">
        <v>652</v>
      </c>
      <c r="F16" s="939" t="s">
        <v>29</v>
      </c>
      <c r="G16" s="939" t="s">
        <v>30</v>
      </c>
      <c r="H16" s="939" t="s">
        <v>31</v>
      </c>
      <c r="I16" s="939" t="s">
        <v>32</v>
      </c>
      <c r="J16" s="939" t="s">
        <v>33</v>
      </c>
      <c r="K16" s="939" t="s">
        <v>34</v>
      </c>
      <c r="L16" s="939" t="s">
        <v>35</v>
      </c>
      <c r="M16" s="939" t="s">
        <v>36</v>
      </c>
      <c r="N16" s="939" t="s">
        <v>37</v>
      </c>
      <c r="O16" s="939" t="s">
        <v>38</v>
      </c>
      <c r="P16" s="939" t="s">
        <v>39</v>
      </c>
      <c r="Q16" s="939" t="s">
        <v>40</v>
      </c>
      <c r="R16" s="939" t="s">
        <v>41</v>
      </c>
      <c r="S16" s="939" t="s">
        <v>42</v>
      </c>
      <c r="T16" s="939" t="s">
        <v>43</v>
      </c>
      <c r="U16" s="939" t="s">
        <v>44</v>
      </c>
      <c r="V16" s="205" t="s">
        <v>210</v>
      </c>
      <c r="W16" s="206" t="s">
        <v>193</v>
      </c>
      <c r="X16" s="2050" t="s">
        <v>194</v>
      </c>
      <c r="Y16" s="2050"/>
      <c r="Z16" s="939" t="s">
        <v>202</v>
      </c>
      <c r="AA16" s="207" t="s">
        <v>603</v>
      </c>
      <c r="AB16" s="207" t="s">
        <v>615</v>
      </c>
      <c r="AC16" s="206" t="s">
        <v>203</v>
      </c>
      <c r="AD16" s="207" t="s">
        <v>294</v>
      </c>
      <c r="AE16" s="2050" t="s">
        <v>195</v>
      </c>
      <c r="AF16" s="2050"/>
      <c r="AG16" s="206" t="s">
        <v>204</v>
      </c>
      <c r="AH16" s="208" t="s">
        <v>616</v>
      </c>
      <c r="AI16" s="208" t="s">
        <v>617</v>
      </c>
      <c r="AJ16" s="206" t="s">
        <v>205</v>
      </c>
      <c r="AK16" s="207" t="s">
        <v>294</v>
      </c>
      <c r="AL16" s="2050" t="s">
        <v>196</v>
      </c>
      <c r="AM16" s="2050"/>
      <c r="AN16" s="939" t="s">
        <v>206</v>
      </c>
      <c r="AO16" s="939" t="s">
        <v>618</v>
      </c>
      <c r="AP16" s="939" t="s">
        <v>619</v>
      </c>
      <c r="AQ16" s="206" t="s">
        <v>207</v>
      </c>
      <c r="AR16" s="207" t="s">
        <v>294</v>
      </c>
      <c r="AS16" s="2050" t="s">
        <v>620</v>
      </c>
      <c r="AT16" s="2050"/>
      <c r="AU16" s="206" t="s">
        <v>364</v>
      </c>
      <c r="AV16" s="207" t="s">
        <v>621</v>
      </c>
      <c r="AW16" s="206" t="s">
        <v>363</v>
      </c>
      <c r="AX16" s="207" t="s">
        <v>294</v>
      </c>
      <c r="AY16" s="2050" t="s">
        <v>197</v>
      </c>
      <c r="AZ16" s="2050"/>
      <c r="BA16" s="206" t="s">
        <v>208</v>
      </c>
      <c r="BB16" s="207" t="s">
        <v>622</v>
      </c>
      <c r="BC16" s="207" t="s">
        <v>623</v>
      </c>
      <c r="BD16" s="206" t="s">
        <v>209</v>
      </c>
      <c r="BE16" s="207" t="s">
        <v>294</v>
      </c>
      <c r="BF16" s="2059"/>
      <c r="BG16" s="2049"/>
      <c r="BH16" s="1119"/>
      <c r="BI16" s="1120"/>
      <c r="BJ16" s="1121"/>
      <c r="BK16" s="1121"/>
      <c r="BL16" s="1121"/>
      <c r="BM16" s="1113"/>
      <c r="BN16" s="1113"/>
      <c r="BO16" s="1113"/>
      <c r="BP16" s="1121"/>
      <c r="BQ16" s="1121"/>
      <c r="BR16" s="1121"/>
      <c r="BS16" s="1121"/>
      <c r="BT16" s="1121"/>
      <c r="BU16" s="1121"/>
      <c r="BV16" s="1121"/>
      <c r="BW16" s="1121"/>
      <c r="BX16" s="1121"/>
      <c r="BY16" s="1121"/>
      <c r="BZ16" s="1121"/>
      <c r="CA16" s="1121"/>
      <c r="CB16" s="1122"/>
      <c r="CC16" s="1121"/>
      <c r="CD16" s="1121"/>
      <c r="CE16" s="1122"/>
      <c r="CF16" s="1122"/>
      <c r="CG16" s="1122"/>
      <c r="CH16" s="1122"/>
      <c r="CI16" s="1121"/>
      <c r="CJ16" s="1121"/>
      <c r="CK16" s="1122"/>
      <c r="CL16" s="1122"/>
      <c r="CM16" s="1122"/>
      <c r="CN16" s="1123"/>
      <c r="CO16" s="1124"/>
      <c r="CP16" s="1124"/>
      <c r="CQ16" s="1119"/>
      <c r="CR16" s="1119"/>
      <c r="CS16" s="1119"/>
      <c r="CT16" s="1119"/>
      <c r="CU16" s="1119"/>
      <c r="CV16" s="1119"/>
      <c r="CW16" s="1119"/>
      <c r="CX16" s="1119"/>
      <c r="CY16" s="1119"/>
      <c r="CZ16" s="1119"/>
      <c r="DA16" s="1119"/>
      <c r="DB16" s="1119"/>
      <c r="DC16" s="1119"/>
      <c r="DD16" s="1119"/>
      <c r="DE16" s="1119"/>
      <c r="DF16" s="1119"/>
      <c r="DG16" s="1119"/>
      <c r="DH16" s="1119"/>
      <c r="DI16" s="1119"/>
      <c r="DJ16" s="1119"/>
      <c r="DK16" s="1119"/>
      <c r="DL16" s="1119"/>
      <c r="DM16" s="1119"/>
      <c r="DN16" s="1119"/>
      <c r="DO16" s="1119"/>
      <c r="DP16" s="1119"/>
      <c r="DQ16" s="1119"/>
      <c r="DR16" s="1119"/>
      <c r="DS16" s="1119"/>
      <c r="DT16" s="1119"/>
      <c r="DU16" s="1119"/>
      <c r="DV16" s="1119"/>
      <c r="DW16" s="1124"/>
      <c r="DX16" s="1124"/>
      <c r="DY16" s="1124"/>
      <c r="DZ16" s="1124"/>
      <c r="EA16" s="1124"/>
      <c r="EB16" s="1124"/>
      <c r="EC16" s="1124"/>
      <c r="ED16" s="1124"/>
      <c r="EE16" s="1120"/>
      <c r="EF16" s="1120"/>
      <c r="EG16" s="1120"/>
      <c r="EH16" s="1120"/>
      <c r="EI16" s="1120"/>
      <c r="EJ16" s="1120"/>
      <c r="EK16" s="1120"/>
      <c r="EL16" s="1120"/>
      <c r="EM16" s="1120"/>
      <c r="EN16" s="1120"/>
      <c r="EO16" s="1120"/>
      <c r="EP16" s="1120"/>
      <c r="EQ16" s="1120"/>
      <c r="ER16" s="1120"/>
      <c r="ES16" s="1120"/>
      <c r="ET16" s="1120"/>
      <c r="EU16" s="1120"/>
      <c r="EV16" s="1120"/>
      <c r="EW16" s="1120"/>
      <c r="EX16" s="1120"/>
      <c r="EY16" s="1120"/>
      <c r="EZ16" s="1120"/>
      <c r="FA16" s="1120"/>
      <c r="FB16" s="1120"/>
      <c r="FC16" s="1120"/>
      <c r="FD16" s="1120"/>
      <c r="FE16" s="1120"/>
      <c r="FF16" s="1120"/>
      <c r="FG16" s="1120"/>
      <c r="FH16" s="1120"/>
      <c r="FI16" s="1120"/>
      <c r="FJ16" s="1120"/>
      <c r="FK16" s="1120"/>
      <c r="FL16" s="1120"/>
      <c r="FM16" s="1120"/>
      <c r="FN16" s="1120"/>
      <c r="FO16" s="1120"/>
      <c r="FP16" s="1120"/>
      <c r="FQ16" s="1120"/>
      <c r="FR16" s="1120"/>
      <c r="FS16" s="1120"/>
      <c r="FT16" s="1120"/>
      <c r="FU16" s="1120"/>
    </row>
    <row r="17" spans="1:177" s="1125" customFormat="1" ht="15" customHeight="1" x14ac:dyDescent="0.25">
      <c r="A17" s="1117"/>
      <c r="B17" s="97" t="s">
        <v>396</v>
      </c>
      <c r="C17" s="209" t="s">
        <v>2</v>
      </c>
      <c r="D17" s="133" t="str">
        <f t="shared" ref="D17:D27" si="0">VLOOKUP($C17,$BI$79:$CM$461,2,FALSE)</f>
        <v xml:space="preserve">t </v>
      </c>
      <c r="E17" s="578">
        <v>128.10505622186889</v>
      </c>
      <c r="F17" s="131"/>
      <c r="G17" s="131"/>
      <c r="H17" s="131"/>
      <c r="I17" s="131"/>
      <c r="J17" s="131"/>
      <c r="K17" s="131"/>
      <c r="L17" s="131"/>
      <c r="M17" s="131"/>
      <c r="N17" s="131"/>
      <c r="O17" s="131"/>
      <c r="P17" s="131"/>
      <c r="Q17" s="1164">
        <f t="shared" ref="Q17:Q27" si="1">SUM(E17:P17)</f>
        <v>128.10505622186889</v>
      </c>
      <c r="R17" s="1163">
        <f t="shared" ref="R17:R27" si="2">COUNT(E17:P17)</f>
        <v>1</v>
      </c>
      <c r="S17" s="1164">
        <f t="shared" ref="S17:S27" si="3">IF(R17&gt;1,AVERAGE(E17:P17),0)</f>
        <v>0</v>
      </c>
      <c r="T17" s="1164">
        <f t="shared" ref="T17:T27" si="4">IF(R17&gt;1,STDEV(E17:P17),0)</f>
        <v>0</v>
      </c>
      <c r="U17" s="1164">
        <f t="shared" ref="U17:U27" si="5">IF(R17&gt;1,VLOOKUP($R17,$BI$413:$BJ$425,2,FALSE),0)</f>
        <v>0</v>
      </c>
      <c r="V17" s="134"/>
      <c r="W17" s="1165">
        <f t="shared" ref="W17:W27" si="6">IF(R17&gt;1,1-((S17-((T17*U17)/(SQRT(R17))))/S17),VLOOKUP($C17,$BI$79:$CP$461,34,FALSE))</f>
        <v>0.17499999999999999</v>
      </c>
      <c r="X17" s="210">
        <f t="shared" ref="X17:X27" si="7">VLOOKUP($C17,$BI$79:$CM$461,3,FALSE)</f>
        <v>2534.8130000000001</v>
      </c>
      <c r="Y17" s="211" t="str">
        <f t="shared" ref="Y17:Y27" si="8">VLOOKUP($C17,$BI$79:$CM$461,4,FALSE)</f>
        <v>kg CO2/t</v>
      </c>
      <c r="Z17" s="1165">
        <f t="shared" ref="Z17:Z27" si="9">IF($Q17&gt;0,VLOOKUP($C17,$BI$79:$CM$461,6,FALSE),0)</f>
        <v>2.64E-3</v>
      </c>
      <c r="AA17" s="212">
        <f>($Q17*X17)/1000</f>
        <v>324.7223618769242</v>
      </c>
      <c r="AB17" s="212">
        <f>AA17*$BJ$431</f>
        <v>324.7223618769242</v>
      </c>
      <c r="AC17" s="1165">
        <f t="shared" ref="AC17:AC27" si="10">IF(AA17&gt;0,SQRT(($W17*$W17)+(Z17*Z17)+($V17*$V17)),0)</f>
        <v>0.17501991201003386</v>
      </c>
      <c r="AD17" s="1166">
        <f t="shared" ref="AD17:AD27" si="11">(AB17*AC17)^2</f>
        <v>3229.9761585470792</v>
      </c>
      <c r="AE17" s="213">
        <f t="shared" ref="AE17:AE27" si="12">VLOOKUP($C17,$BI$79:$CM$461,9,FALSE)</f>
        <v>2.87602E-2</v>
      </c>
      <c r="AF17" s="211" t="str">
        <f t="shared" ref="AF17:AF27" si="13">VLOOKUP($C17,$BI$79:$CM$461,10,FALSE)</f>
        <v>kg CH4/t</v>
      </c>
      <c r="AG17" s="1165">
        <f t="shared" ref="AG17:AG27" si="14">IF($Q17&gt;0,VLOOKUP($C17,$BI$79:$CM$461,24,FALSE),0)</f>
        <v>0</v>
      </c>
      <c r="AH17" s="214">
        <f t="shared" ref="AH17:AH27" si="15">($Q17*AE17)/1000</f>
        <v>3.6843270379521937E-3</v>
      </c>
      <c r="AI17" s="214">
        <f t="shared" ref="AI17:AI27" si="16">AH17*$BJ$432</f>
        <v>0.10316115706266142</v>
      </c>
      <c r="AJ17" s="135">
        <f t="shared" ref="AJ17:AJ27" si="17">IF(AH17&gt;0,SQRT(($W17*$W17)+(AG17*AG17)+($V17*$V17)),0)</f>
        <v>0.17499999999999999</v>
      </c>
      <c r="AK17" s="212">
        <f t="shared" ref="AK17:AK27" si="18">(AI17*AJ17)^2</f>
        <v>3.2591811999927985E-4</v>
      </c>
      <c r="AL17" s="213">
        <f t="shared" ref="AL17:AL27" si="19">VLOOKUP($C17,$BI$79:$CM$461,15,FALSE)</f>
        <v>4.3140400000000002E-2</v>
      </c>
      <c r="AM17" s="211" t="str">
        <f t="shared" ref="AM17:AM27" si="20">VLOOKUP($C17,$BI$79:$CM$461,16,FALSE)</f>
        <v>kg N2O/t</v>
      </c>
      <c r="AN17" s="1165">
        <f t="shared" ref="AN17:AN27" si="21">IF($Q17&gt;0,VLOOKUP($C17,$BI$79:$CM$461,30,FALSE),0)</f>
        <v>0</v>
      </c>
      <c r="AO17" s="214">
        <f t="shared" ref="AO17:AO27" si="22">($Q17*AL17)/1000</f>
        <v>5.5265033674339135E-3</v>
      </c>
      <c r="AP17" s="214">
        <f t="shared" ref="AP17:AP27" si="23">AO17*$BJ$433</f>
        <v>1.464523392369987</v>
      </c>
      <c r="AQ17" s="1165">
        <f t="shared" ref="AQ17:AQ27" si="24">IF(AO17&gt;0,SQRT(($W17*$W17)+(AN17*AN17)+($V17*$V17)),0)</f>
        <v>0.17499999999999999</v>
      </c>
      <c r="AR17" s="1166">
        <f t="shared" ref="AR17:AR27" si="25">(AP17*AQ17)^2</f>
        <v>6.5685380983216135E-2</v>
      </c>
      <c r="AS17" s="215">
        <v>0</v>
      </c>
      <c r="AT17" s="211">
        <v>0</v>
      </c>
      <c r="AU17" s="1165">
        <v>0</v>
      </c>
      <c r="AV17" s="214">
        <f t="shared" ref="AV17:AV27" si="26">($Q17*AS17)/1000</f>
        <v>0</v>
      </c>
      <c r="AW17" s="135">
        <f t="shared" ref="AW17:AW27" si="27">IF(AV17&gt;0,SQRT(($W17*$W17)+(AU17*AU17)+($V17*$V17)),0)</f>
        <v>0</v>
      </c>
      <c r="AX17" s="212">
        <f t="shared" ref="AX17:AX27" si="28">(AV17*AW17)^2</f>
        <v>0</v>
      </c>
      <c r="AY17" s="215">
        <v>0</v>
      </c>
      <c r="AZ17" s="211">
        <v>0</v>
      </c>
      <c r="BA17" s="135">
        <v>0</v>
      </c>
      <c r="BB17" s="214">
        <f t="shared" ref="BB17:BB27" si="29">($Q17*AY17)/1000</f>
        <v>0</v>
      </c>
      <c r="BC17" s="214">
        <f t="shared" ref="BC17:BC27" si="30">BB17*$BJ$434</f>
        <v>0</v>
      </c>
      <c r="BD17" s="135">
        <f t="shared" ref="BD17:BD27" si="31">IF(BB17&gt;0,SQRT(($W17*$W17)+(BA17*BA17)+($V17*$V17)),0)</f>
        <v>0</v>
      </c>
      <c r="BE17" s="212">
        <f t="shared" ref="BE17:BE27" si="32">(BC17*BD17)^2</f>
        <v>0</v>
      </c>
      <c r="BF17" s="132">
        <f>AB17+AI17+AP17+AV17+BC17</f>
        <v>326.29004642635687</v>
      </c>
      <c r="BG17" s="1167">
        <f t="shared" ref="BG17:BG27" si="33">IF(BF17&gt;0,SQRT(AD17+AK17+AR17+AX17+BE17)/BF17,0)</f>
        <v>0.17418079580449933</v>
      </c>
      <c r="BH17" s="1119">
        <f t="shared" ref="BH17:BH36" si="34">(BF17*BG17)^2</f>
        <v>3230.0421698461823</v>
      </c>
      <c r="BI17" s="1120"/>
      <c r="BJ17" s="1121"/>
      <c r="BK17" s="1121"/>
      <c r="BL17" s="1121"/>
      <c r="BM17" s="1113"/>
      <c r="BN17" s="1113"/>
      <c r="BO17" s="1113"/>
      <c r="BP17" s="1121"/>
      <c r="BQ17" s="1121"/>
      <c r="BR17" s="1121"/>
      <c r="BS17" s="1121"/>
      <c r="BT17" s="1121"/>
      <c r="BU17" s="1121"/>
      <c r="BV17" s="1121"/>
      <c r="BW17" s="1121"/>
      <c r="BX17" s="1121"/>
      <c r="BY17" s="1121"/>
      <c r="BZ17" s="1121"/>
      <c r="CA17" s="1121"/>
      <c r="CB17" s="1122"/>
      <c r="CC17" s="1121"/>
      <c r="CD17" s="1121"/>
      <c r="CE17" s="1122"/>
      <c r="CF17" s="1122"/>
      <c r="CG17" s="1122"/>
      <c r="CH17" s="1122"/>
      <c r="CI17" s="1121"/>
      <c r="CJ17" s="1121"/>
      <c r="CK17" s="1122"/>
      <c r="CL17" s="1122"/>
      <c r="CM17" s="1122"/>
      <c r="CN17" s="1123"/>
      <c r="CO17" s="1124"/>
      <c r="CP17" s="1124"/>
      <c r="CQ17" s="1119"/>
      <c r="CR17" s="1119"/>
      <c r="CS17" s="1119"/>
      <c r="CT17" s="1119"/>
      <c r="CU17" s="1119"/>
      <c r="CV17" s="1119"/>
      <c r="CW17" s="1119"/>
      <c r="CX17" s="1119"/>
      <c r="CY17" s="1119"/>
      <c r="CZ17" s="1119"/>
      <c r="DA17" s="1119"/>
      <c r="DB17" s="1119"/>
      <c r="DC17" s="1119"/>
      <c r="DD17" s="1119"/>
      <c r="DE17" s="1119"/>
      <c r="DF17" s="1119"/>
      <c r="DG17" s="1119"/>
      <c r="DH17" s="1119"/>
      <c r="DI17" s="1119"/>
      <c r="DJ17" s="1119"/>
      <c r="DK17" s="1119"/>
      <c r="DL17" s="1119"/>
      <c r="DM17" s="1119"/>
      <c r="DN17" s="1119"/>
      <c r="DO17" s="1119"/>
      <c r="DP17" s="1119"/>
      <c r="DQ17" s="1119"/>
      <c r="DR17" s="1119"/>
      <c r="DS17" s="1119"/>
      <c r="DT17" s="1119"/>
      <c r="DU17" s="1119"/>
      <c r="DV17" s="1119"/>
      <c r="DW17" s="1124"/>
      <c r="DX17" s="1124"/>
      <c r="DY17" s="1124"/>
      <c r="DZ17" s="1124"/>
      <c r="EA17" s="1124"/>
      <c r="EB17" s="1124"/>
      <c r="EC17" s="1124"/>
      <c r="ED17" s="1124"/>
      <c r="EE17" s="1117"/>
      <c r="EF17" s="1117"/>
      <c r="EG17" s="1117"/>
      <c r="EH17" s="1117"/>
      <c r="EI17" s="1117"/>
      <c r="EJ17" s="1117"/>
      <c r="EK17" s="1117"/>
      <c r="EL17" s="1117"/>
      <c r="EM17" s="1117"/>
      <c r="EN17" s="1117"/>
      <c r="EO17" s="1117"/>
      <c r="EP17" s="1117"/>
      <c r="EQ17" s="1117"/>
      <c r="ER17" s="1117"/>
      <c r="ES17" s="1117"/>
      <c r="ET17" s="1117"/>
      <c r="EU17" s="1117"/>
      <c r="EV17" s="1117"/>
      <c r="EW17" s="1117"/>
      <c r="EX17" s="1117"/>
      <c r="EY17" s="1117"/>
      <c r="EZ17" s="1117"/>
      <c r="FA17" s="1117"/>
      <c r="FB17" s="1117"/>
      <c r="FC17" s="1117"/>
      <c r="FD17" s="1117"/>
      <c r="FE17" s="1117"/>
      <c r="FF17" s="1117"/>
      <c r="FG17" s="1117"/>
      <c r="FH17" s="1117"/>
      <c r="FI17" s="1117"/>
      <c r="FJ17" s="1117"/>
      <c r="FK17" s="1117"/>
      <c r="FL17" s="1117"/>
      <c r="FM17" s="1117"/>
      <c r="FN17" s="1117"/>
      <c r="FO17" s="1117"/>
      <c r="FP17" s="1117"/>
      <c r="FQ17" s="1117"/>
      <c r="FR17" s="1117"/>
      <c r="FS17" s="1117"/>
      <c r="FT17" s="1117"/>
      <c r="FU17" s="1117"/>
    </row>
    <row r="18" spans="1:177" s="1125" customFormat="1" x14ac:dyDescent="0.25">
      <c r="A18" s="1117"/>
      <c r="B18" s="98" t="s">
        <v>395</v>
      </c>
      <c r="C18" s="209" t="s">
        <v>3</v>
      </c>
      <c r="D18" s="133" t="str">
        <f t="shared" si="0"/>
        <v>t</v>
      </c>
      <c r="E18" s="578">
        <v>11599.330545180128</v>
      </c>
      <c r="F18" s="131"/>
      <c r="G18" s="131"/>
      <c r="H18" s="131"/>
      <c r="I18" s="131"/>
      <c r="J18" s="131"/>
      <c r="K18" s="131"/>
      <c r="L18" s="131"/>
      <c r="M18" s="131"/>
      <c r="N18" s="131"/>
      <c r="O18" s="131"/>
      <c r="P18" s="131"/>
      <c r="Q18" s="1164">
        <f t="shared" si="1"/>
        <v>11599.330545180128</v>
      </c>
      <c r="R18" s="1163">
        <f t="shared" si="2"/>
        <v>1</v>
      </c>
      <c r="S18" s="1164">
        <f t="shared" si="3"/>
        <v>0</v>
      </c>
      <c r="T18" s="1164">
        <f t="shared" si="4"/>
        <v>0</v>
      </c>
      <c r="U18" s="1164">
        <f t="shared" si="5"/>
        <v>0</v>
      </c>
      <c r="V18" s="134"/>
      <c r="W18" s="1165">
        <f t="shared" si="6"/>
        <v>0.8</v>
      </c>
      <c r="X18" s="210">
        <f t="shared" si="7"/>
        <v>0</v>
      </c>
      <c r="Y18" s="211" t="str">
        <f t="shared" si="8"/>
        <v>kg CO2/t</v>
      </c>
      <c r="Z18" s="1165">
        <f t="shared" si="9"/>
        <v>4.4099999999999999E-3</v>
      </c>
      <c r="AA18" s="212">
        <f t="shared" ref="AA18:AA27" si="35">($Q18*X18)/1000</f>
        <v>0</v>
      </c>
      <c r="AB18" s="212">
        <f t="shared" ref="AB18:AB27" si="36">AA18*$BJ$431</f>
        <v>0</v>
      </c>
      <c r="AC18" s="1165">
        <f t="shared" si="10"/>
        <v>0</v>
      </c>
      <c r="AD18" s="1166">
        <f t="shared" si="11"/>
        <v>0</v>
      </c>
      <c r="AE18" s="213">
        <f t="shared" si="12"/>
        <v>0.50980349999999997</v>
      </c>
      <c r="AF18" s="211" t="str">
        <f t="shared" si="13"/>
        <v>kg CH4/t</v>
      </c>
      <c r="AG18" s="1165">
        <f t="shared" si="14"/>
        <v>0</v>
      </c>
      <c r="AH18" s="214">
        <f t="shared" si="15"/>
        <v>5.9133793095897369</v>
      </c>
      <c r="AI18" s="214">
        <f t="shared" si="16"/>
        <v>165.57462066851264</v>
      </c>
      <c r="AJ18" s="135">
        <f t="shared" si="17"/>
        <v>0.8</v>
      </c>
      <c r="AK18" s="212">
        <f t="shared" si="18"/>
        <v>17545.571206093988</v>
      </c>
      <c r="AL18" s="213">
        <f t="shared" si="19"/>
        <v>6.7973800000000001E-2</v>
      </c>
      <c r="AM18" s="211" t="str">
        <f t="shared" si="20"/>
        <v>kg N2O/t</v>
      </c>
      <c r="AN18" s="1165">
        <f t="shared" si="21"/>
        <v>0</v>
      </c>
      <c r="AO18" s="214">
        <f t="shared" si="22"/>
        <v>0.78845057461196499</v>
      </c>
      <c r="AP18" s="214">
        <f t="shared" si="23"/>
        <v>208.93940227217072</v>
      </c>
      <c r="AQ18" s="1165">
        <f t="shared" si="24"/>
        <v>0.8</v>
      </c>
      <c r="AR18" s="1166">
        <f t="shared" si="25"/>
        <v>27939.631245985267</v>
      </c>
      <c r="AS18" s="215">
        <v>0</v>
      </c>
      <c r="AT18" s="211">
        <v>0</v>
      </c>
      <c r="AU18" s="1165">
        <v>0</v>
      </c>
      <c r="AV18" s="214">
        <f t="shared" si="26"/>
        <v>0</v>
      </c>
      <c r="AW18" s="135">
        <f t="shared" si="27"/>
        <v>0</v>
      </c>
      <c r="AX18" s="212">
        <f t="shared" si="28"/>
        <v>0</v>
      </c>
      <c r="AY18" s="215">
        <v>0</v>
      </c>
      <c r="AZ18" s="211">
        <v>0</v>
      </c>
      <c r="BA18" s="135">
        <v>0</v>
      </c>
      <c r="BB18" s="214">
        <f t="shared" si="29"/>
        <v>0</v>
      </c>
      <c r="BC18" s="214">
        <f t="shared" si="30"/>
        <v>0</v>
      </c>
      <c r="BD18" s="135">
        <f t="shared" si="31"/>
        <v>0</v>
      </c>
      <c r="BE18" s="212">
        <f t="shared" si="32"/>
        <v>0</v>
      </c>
      <c r="BF18" s="132">
        <f t="shared" ref="BF18:BF27" si="37">AB18+AI18+AP18+AV18+BC18</f>
        <v>374.51402294068339</v>
      </c>
      <c r="BG18" s="1167">
        <f t="shared" si="33"/>
        <v>0.56946492842767871</v>
      </c>
      <c r="BH18" s="1119">
        <f t="shared" si="34"/>
        <v>45485.202452079247</v>
      </c>
      <c r="BI18" s="1120"/>
      <c r="BJ18" s="1121"/>
      <c r="BK18" s="1121"/>
      <c r="BL18" s="1121"/>
      <c r="BM18" s="1113"/>
      <c r="BN18" s="1113"/>
      <c r="BO18" s="1113"/>
      <c r="BP18" s="1121"/>
      <c r="BQ18" s="1121"/>
      <c r="BR18" s="1121"/>
      <c r="BS18" s="1121"/>
      <c r="BT18" s="1121"/>
      <c r="BU18" s="1121"/>
      <c r="BV18" s="1121"/>
      <c r="BW18" s="1121"/>
      <c r="BX18" s="1121"/>
      <c r="BY18" s="1121"/>
      <c r="BZ18" s="1121"/>
      <c r="CA18" s="1121"/>
      <c r="CB18" s="1122"/>
      <c r="CC18" s="1121"/>
      <c r="CD18" s="1121"/>
      <c r="CE18" s="1122"/>
      <c r="CF18" s="1122"/>
      <c r="CG18" s="1122"/>
      <c r="CH18" s="1122"/>
      <c r="CI18" s="1121"/>
      <c r="CJ18" s="1121"/>
      <c r="CK18" s="1122"/>
      <c r="CL18" s="1122"/>
      <c r="CM18" s="1122"/>
      <c r="CN18" s="1123"/>
      <c r="CO18" s="1124"/>
      <c r="CP18" s="1124"/>
      <c r="CQ18" s="1119"/>
      <c r="CR18" s="1119"/>
      <c r="CS18" s="1119"/>
      <c r="CT18" s="1119"/>
      <c r="CU18" s="1119"/>
      <c r="CV18" s="1119"/>
      <c r="CW18" s="1119"/>
      <c r="CX18" s="1119"/>
      <c r="CY18" s="1119"/>
      <c r="CZ18" s="1119"/>
      <c r="DA18" s="1119"/>
      <c r="DB18" s="1119"/>
      <c r="DC18" s="1119"/>
      <c r="DD18" s="1119"/>
      <c r="DE18" s="1119"/>
      <c r="DF18" s="1119"/>
      <c r="DG18" s="1119"/>
      <c r="DH18" s="1119"/>
      <c r="DI18" s="1119"/>
      <c r="DJ18" s="1119"/>
      <c r="DK18" s="1119"/>
      <c r="DL18" s="1119"/>
      <c r="DM18" s="1119"/>
      <c r="DN18" s="1119"/>
      <c r="DO18" s="1119"/>
      <c r="DP18" s="1119"/>
      <c r="DQ18" s="1119"/>
      <c r="DR18" s="1119"/>
      <c r="DS18" s="1119"/>
      <c r="DT18" s="1119"/>
      <c r="DU18" s="1119"/>
      <c r="DV18" s="1119"/>
      <c r="DW18" s="1124"/>
      <c r="DX18" s="1124"/>
      <c r="DY18" s="1124"/>
      <c r="DZ18" s="1124"/>
      <c r="EA18" s="1124"/>
      <c r="EB18" s="1124"/>
      <c r="EC18" s="1124"/>
      <c r="ED18" s="1124"/>
      <c r="EE18" s="1117"/>
      <c r="EF18" s="1117"/>
      <c r="EG18" s="1117"/>
      <c r="EH18" s="1117"/>
      <c r="EI18" s="1117"/>
      <c r="EJ18" s="1117"/>
      <c r="EK18" s="1117"/>
      <c r="EL18" s="1117"/>
      <c r="EM18" s="1117"/>
      <c r="EN18" s="1117"/>
      <c r="EO18" s="1117"/>
      <c r="EP18" s="1117"/>
      <c r="EQ18" s="1117"/>
      <c r="ER18" s="1117"/>
      <c r="ES18" s="1117"/>
      <c r="ET18" s="1117"/>
      <c r="EU18" s="1117"/>
      <c r="EV18" s="1117"/>
      <c r="EW18" s="1117"/>
      <c r="EX18" s="1117"/>
      <c r="EY18" s="1117"/>
      <c r="EZ18" s="1117"/>
      <c r="FA18" s="1117"/>
      <c r="FB18" s="1117"/>
      <c r="FC18" s="1117"/>
      <c r="FD18" s="1117"/>
      <c r="FE18" s="1117"/>
      <c r="FF18" s="1117"/>
      <c r="FG18" s="1117"/>
      <c r="FH18" s="1117"/>
      <c r="FI18" s="1117"/>
      <c r="FJ18" s="1117"/>
      <c r="FK18" s="1117"/>
      <c r="FL18" s="1117"/>
      <c r="FM18" s="1117"/>
      <c r="FN18" s="1117"/>
      <c r="FO18" s="1117"/>
      <c r="FP18" s="1117"/>
      <c r="FQ18" s="1117"/>
      <c r="FR18" s="1117"/>
      <c r="FS18" s="1117"/>
      <c r="FT18" s="1117"/>
      <c r="FU18" s="1117"/>
    </row>
    <row r="19" spans="1:177" s="1125" customFormat="1" x14ac:dyDescent="0.25">
      <c r="A19" s="1117"/>
      <c r="B19" s="98"/>
      <c r="C19" s="209"/>
      <c r="D19" s="133">
        <f t="shared" si="0"/>
        <v>0</v>
      </c>
      <c r="E19" s="578"/>
      <c r="F19" s="131"/>
      <c r="G19" s="131"/>
      <c r="H19" s="131"/>
      <c r="I19" s="131"/>
      <c r="J19" s="131"/>
      <c r="K19" s="131"/>
      <c r="L19" s="131"/>
      <c r="M19" s="131"/>
      <c r="N19" s="131"/>
      <c r="O19" s="131"/>
      <c r="P19" s="131"/>
      <c r="Q19" s="1164">
        <f t="shared" si="1"/>
        <v>0</v>
      </c>
      <c r="R19" s="1163">
        <f t="shared" si="2"/>
        <v>0</v>
      </c>
      <c r="S19" s="1164">
        <f t="shared" si="3"/>
        <v>0</v>
      </c>
      <c r="T19" s="1164">
        <f t="shared" si="4"/>
        <v>0</v>
      </c>
      <c r="U19" s="1164">
        <f t="shared" si="5"/>
        <v>0</v>
      </c>
      <c r="V19" s="134"/>
      <c r="W19" s="1165">
        <f t="shared" si="6"/>
        <v>0</v>
      </c>
      <c r="X19" s="210">
        <f t="shared" si="7"/>
        <v>0</v>
      </c>
      <c r="Y19" s="211">
        <f t="shared" si="8"/>
        <v>0</v>
      </c>
      <c r="Z19" s="1165">
        <f t="shared" si="9"/>
        <v>0</v>
      </c>
      <c r="AA19" s="212">
        <f t="shared" si="35"/>
        <v>0</v>
      </c>
      <c r="AB19" s="212">
        <f t="shared" si="36"/>
        <v>0</v>
      </c>
      <c r="AC19" s="1165">
        <f t="shared" si="10"/>
        <v>0</v>
      </c>
      <c r="AD19" s="1166">
        <f t="shared" si="11"/>
        <v>0</v>
      </c>
      <c r="AE19" s="213">
        <f t="shared" si="12"/>
        <v>0</v>
      </c>
      <c r="AF19" s="211">
        <f t="shared" si="13"/>
        <v>0</v>
      </c>
      <c r="AG19" s="1165">
        <f t="shared" si="14"/>
        <v>0</v>
      </c>
      <c r="AH19" s="214">
        <f t="shared" si="15"/>
        <v>0</v>
      </c>
      <c r="AI19" s="214">
        <f t="shared" si="16"/>
        <v>0</v>
      </c>
      <c r="AJ19" s="135">
        <f t="shared" si="17"/>
        <v>0</v>
      </c>
      <c r="AK19" s="212">
        <f t="shared" si="18"/>
        <v>0</v>
      </c>
      <c r="AL19" s="213">
        <f t="shared" si="19"/>
        <v>0</v>
      </c>
      <c r="AM19" s="211">
        <f t="shared" si="20"/>
        <v>0</v>
      </c>
      <c r="AN19" s="1165">
        <f t="shared" si="21"/>
        <v>0</v>
      </c>
      <c r="AO19" s="214">
        <f t="shared" si="22"/>
        <v>0</v>
      </c>
      <c r="AP19" s="214">
        <f t="shared" si="23"/>
        <v>0</v>
      </c>
      <c r="AQ19" s="1165">
        <f t="shared" si="24"/>
        <v>0</v>
      </c>
      <c r="AR19" s="1166">
        <f t="shared" si="25"/>
        <v>0</v>
      </c>
      <c r="AS19" s="215">
        <v>0</v>
      </c>
      <c r="AT19" s="211">
        <v>0</v>
      </c>
      <c r="AU19" s="1165">
        <v>0</v>
      </c>
      <c r="AV19" s="214">
        <f t="shared" si="26"/>
        <v>0</v>
      </c>
      <c r="AW19" s="135">
        <f t="shared" si="27"/>
        <v>0</v>
      </c>
      <c r="AX19" s="212">
        <f t="shared" si="28"/>
        <v>0</v>
      </c>
      <c r="AY19" s="215">
        <v>0</v>
      </c>
      <c r="AZ19" s="211">
        <v>0</v>
      </c>
      <c r="BA19" s="135">
        <v>0</v>
      </c>
      <c r="BB19" s="214">
        <f t="shared" si="29"/>
        <v>0</v>
      </c>
      <c r="BC19" s="214">
        <f t="shared" si="30"/>
        <v>0</v>
      </c>
      <c r="BD19" s="135">
        <f t="shared" si="31"/>
        <v>0</v>
      </c>
      <c r="BE19" s="212">
        <f t="shared" si="32"/>
        <v>0</v>
      </c>
      <c r="BF19" s="132">
        <f t="shared" si="37"/>
        <v>0</v>
      </c>
      <c r="BG19" s="1167">
        <f t="shared" si="33"/>
        <v>0</v>
      </c>
      <c r="BH19" s="1119">
        <f t="shared" si="34"/>
        <v>0</v>
      </c>
      <c r="BI19" s="1120"/>
      <c r="BJ19" s="1121"/>
      <c r="BK19" s="1121"/>
      <c r="BL19" s="1121"/>
      <c r="BM19" s="1113"/>
      <c r="BN19" s="1113"/>
      <c r="BO19" s="1113"/>
      <c r="BP19" s="1121"/>
      <c r="BQ19" s="1121"/>
      <c r="BR19" s="1121"/>
      <c r="BS19" s="1121"/>
      <c r="BT19" s="1121"/>
      <c r="BU19" s="1121"/>
      <c r="BV19" s="1121"/>
      <c r="BW19" s="1121"/>
      <c r="BX19" s="1121"/>
      <c r="BY19" s="1121"/>
      <c r="BZ19" s="1121"/>
      <c r="CA19" s="1121"/>
      <c r="CB19" s="1122"/>
      <c r="CC19" s="1121"/>
      <c r="CD19" s="1121"/>
      <c r="CE19" s="1122"/>
      <c r="CF19" s="1122"/>
      <c r="CG19" s="1122"/>
      <c r="CH19" s="1122"/>
      <c r="CI19" s="1121"/>
      <c r="CJ19" s="1121"/>
      <c r="CK19" s="1122"/>
      <c r="CL19" s="1122"/>
      <c r="CM19" s="1122"/>
      <c r="CN19" s="1123"/>
      <c r="CO19" s="1124"/>
      <c r="CP19" s="1124"/>
      <c r="CQ19" s="1119"/>
      <c r="CR19" s="1119"/>
      <c r="CS19" s="1119"/>
      <c r="CT19" s="1119"/>
      <c r="CU19" s="1119"/>
      <c r="CV19" s="1119"/>
      <c r="CW19" s="1119"/>
      <c r="CX19" s="1119"/>
      <c r="CY19" s="1119"/>
      <c r="CZ19" s="1119"/>
      <c r="DA19" s="1119"/>
      <c r="DB19" s="1119"/>
      <c r="DC19" s="1119"/>
      <c r="DD19" s="1119"/>
      <c r="DE19" s="1119"/>
      <c r="DF19" s="1119"/>
      <c r="DG19" s="1119"/>
      <c r="DH19" s="1119"/>
      <c r="DI19" s="1119"/>
      <c r="DJ19" s="1119"/>
      <c r="DK19" s="1119"/>
      <c r="DL19" s="1119"/>
      <c r="DM19" s="1119"/>
      <c r="DN19" s="1119"/>
      <c r="DO19" s="1119"/>
      <c r="DP19" s="1119"/>
      <c r="DQ19" s="1119"/>
      <c r="DR19" s="1119"/>
      <c r="DS19" s="1119"/>
      <c r="DT19" s="1119"/>
      <c r="DU19" s="1119"/>
      <c r="DV19" s="1119"/>
      <c r="DW19" s="1124"/>
      <c r="DX19" s="1124"/>
      <c r="DY19" s="1124"/>
      <c r="DZ19" s="1124"/>
      <c r="EA19" s="1124"/>
      <c r="EB19" s="1124"/>
      <c r="EC19" s="1124"/>
      <c r="ED19" s="1124"/>
      <c r="EE19" s="1117"/>
      <c r="EF19" s="1117"/>
      <c r="EG19" s="1117"/>
      <c r="EH19" s="1117"/>
      <c r="EI19" s="1117"/>
      <c r="EJ19" s="1117"/>
      <c r="EK19" s="1117"/>
      <c r="EL19" s="1117"/>
      <c r="EM19" s="1117"/>
      <c r="EN19" s="1117"/>
      <c r="EO19" s="1117"/>
      <c r="EP19" s="1117"/>
      <c r="EQ19" s="1117"/>
      <c r="ER19" s="1117"/>
      <c r="ES19" s="1117"/>
      <c r="ET19" s="1117"/>
      <c r="EU19" s="1117"/>
      <c r="EV19" s="1117"/>
      <c r="EW19" s="1117"/>
      <c r="EX19" s="1117"/>
      <c r="EY19" s="1117"/>
      <c r="EZ19" s="1117"/>
      <c r="FA19" s="1117"/>
      <c r="FB19" s="1117"/>
      <c r="FC19" s="1117"/>
      <c r="FD19" s="1117"/>
      <c r="FE19" s="1117"/>
      <c r="FF19" s="1117"/>
      <c r="FG19" s="1117"/>
      <c r="FH19" s="1117"/>
      <c r="FI19" s="1117"/>
      <c r="FJ19" s="1117"/>
      <c r="FK19" s="1117"/>
      <c r="FL19" s="1117"/>
      <c r="FM19" s="1117"/>
      <c r="FN19" s="1117"/>
      <c r="FO19" s="1117"/>
      <c r="FP19" s="1117"/>
      <c r="FQ19" s="1117"/>
      <c r="FR19" s="1117"/>
      <c r="FS19" s="1117"/>
      <c r="FT19" s="1117"/>
      <c r="FU19" s="1117"/>
    </row>
    <row r="20" spans="1:177" s="1125" customFormat="1" x14ac:dyDescent="0.25">
      <c r="A20" s="1117"/>
      <c r="B20" s="99"/>
      <c r="C20" s="209"/>
      <c r="D20" s="133">
        <f t="shared" si="0"/>
        <v>0</v>
      </c>
      <c r="E20" s="578"/>
      <c r="F20" s="131"/>
      <c r="G20" s="131"/>
      <c r="H20" s="131"/>
      <c r="I20" s="131"/>
      <c r="J20" s="131"/>
      <c r="K20" s="131"/>
      <c r="L20" s="131"/>
      <c r="M20" s="131"/>
      <c r="N20" s="131"/>
      <c r="O20" s="131"/>
      <c r="P20" s="131"/>
      <c r="Q20" s="1164">
        <f t="shared" si="1"/>
        <v>0</v>
      </c>
      <c r="R20" s="1163">
        <f t="shared" si="2"/>
        <v>0</v>
      </c>
      <c r="S20" s="1164">
        <f t="shared" si="3"/>
        <v>0</v>
      </c>
      <c r="T20" s="1164">
        <f t="shared" si="4"/>
        <v>0</v>
      </c>
      <c r="U20" s="1164">
        <f t="shared" si="5"/>
        <v>0</v>
      </c>
      <c r="V20" s="134"/>
      <c r="W20" s="1165">
        <f t="shared" si="6"/>
        <v>0</v>
      </c>
      <c r="X20" s="210">
        <f t="shared" si="7"/>
        <v>0</v>
      </c>
      <c r="Y20" s="211">
        <f t="shared" si="8"/>
        <v>0</v>
      </c>
      <c r="Z20" s="1165">
        <f t="shared" si="9"/>
        <v>0</v>
      </c>
      <c r="AA20" s="212">
        <f t="shared" si="35"/>
        <v>0</v>
      </c>
      <c r="AB20" s="212">
        <f t="shared" si="36"/>
        <v>0</v>
      </c>
      <c r="AC20" s="1165">
        <f t="shared" si="10"/>
        <v>0</v>
      </c>
      <c r="AD20" s="1166">
        <f t="shared" si="11"/>
        <v>0</v>
      </c>
      <c r="AE20" s="213">
        <f t="shared" si="12"/>
        <v>0</v>
      </c>
      <c r="AF20" s="211">
        <f t="shared" si="13"/>
        <v>0</v>
      </c>
      <c r="AG20" s="1165">
        <f t="shared" si="14"/>
        <v>0</v>
      </c>
      <c r="AH20" s="214">
        <f t="shared" si="15"/>
        <v>0</v>
      </c>
      <c r="AI20" s="214">
        <f t="shared" si="16"/>
        <v>0</v>
      </c>
      <c r="AJ20" s="135">
        <f t="shared" si="17"/>
        <v>0</v>
      </c>
      <c r="AK20" s="212">
        <f t="shared" si="18"/>
        <v>0</v>
      </c>
      <c r="AL20" s="213">
        <f t="shared" si="19"/>
        <v>0</v>
      </c>
      <c r="AM20" s="211">
        <f t="shared" si="20"/>
        <v>0</v>
      </c>
      <c r="AN20" s="1165">
        <f t="shared" si="21"/>
        <v>0</v>
      </c>
      <c r="AO20" s="214">
        <f t="shared" si="22"/>
        <v>0</v>
      </c>
      <c r="AP20" s="214">
        <f t="shared" si="23"/>
        <v>0</v>
      </c>
      <c r="AQ20" s="1165">
        <f t="shared" si="24"/>
        <v>0</v>
      </c>
      <c r="AR20" s="1166">
        <f t="shared" si="25"/>
        <v>0</v>
      </c>
      <c r="AS20" s="215">
        <v>0</v>
      </c>
      <c r="AT20" s="211">
        <v>0</v>
      </c>
      <c r="AU20" s="1165">
        <v>0</v>
      </c>
      <c r="AV20" s="214">
        <f t="shared" si="26"/>
        <v>0</v>
      </c>
      <c r="AW20" s="135">
        <f t="shared" si="27"/>
        <v>0</v>
      </c>
      <c r="AX20" s="212">
        <f t="shared" si="28"/>
        <v>0</v>
      </c>
      <c r="AY20" s="215">
        <v>0</v>
      </c>
      <c r="AZ20" s="211">
        <v>0</v>
      </c>
      <c r="BA20" s="135">
        <v>0</v>
      </c>
      <c r="BB20" s="214">
        <f t="shared" si="29"/>
        <v>0</v>
      </c>
      <c r="BC20" s="214">
        <f t="shared" si="30"/>
        <v>0</v>
      </c>
      <c r="BD20" s="135">
        <f t="shared" si="31"/>
        <v>0</v>
      </c>
      <c r="BE20" s="212">
        <f t="shared" si="32"/>
        <v>0</v>
      </c>
      <c r="BF20" s="132">
        <f t="shared" si="37"/>
        <v>0</v>
      </c>
      <c r="BG20" s="1167">
        <f t="shared" si="33"/>
        <v>0</v>
      </c>
      <c r="BH20" s="1119">
        <f t="shared" si="34"/>
        <v>0</v>
      </c>
      <c r="BI20" s="1120"/>
      <c r="BJ20" s="1121"/>
      <c r="BK20" s="1121"/>
      <c r="BL20" s="1121"/>
      <c r="BM20" s="1113"/>
      <c r="BN20" s="1113"/>
      <c r="BO20" s="1113"/>
      <c r="BP20" s="1121"/>
      <c r="BQ20" s="1121"/>
      <c r="BR20" s="1121"/>
      <c r="BS20" s="1121"/>
      <c r="BT20" s="1121"/>
      <c r="BU20" s="1121"/>
      <c r="BV20" s="1121"/>
      <c r="BW20" s="1121"/>
      <c r="BX20" s="1121"/>
      <c r="BY20" s="1121"/>
      <c r="BZ20" s="1121"/>
      <c r="CA20" s="1121"/>
      <c r="CB20" s="1122"/>
      <c r="CC20" s="1121"/>
      <c r="CD20" s="1121"/>
      <c r="CE20" s="1122"/>
      <c r="CF20" s="1122"/>
      <c r="CG20" s="1122"/>
      <c r="CH20" s="1122"/>
      <c r="CI20" s="1121"/>
      <c r="CJ20" s="1121"/>
      <c r="CK20" s="1122"/>
      <c r="CL20" s="1122"/>
      <c r="CM20" s="1122"/>
      <c r="CN20" s="1123"/>
      <c r="CO20" s="1124"/>
      <c r="CP20" s="1124"/>
      <c r="CQ20" s="1119"/>
      <c r="CR20" s="1119"/>
      <c r="CS20" s="1119"/>
      <c r="CT20" s="1119"/>
      <c r="CU20" s="1119"/>
      <c r="CV20" s="1119"/>
      <c r="CW20" s="1119"/>
      <c r="CX20" s="1119"/>
      <c r="CY20" s="1119"/>
      <c r="CZ20" s="1119"/>
      <c r="DA20" s="1119"/>
      <c r="DB20" s="1119"/>
      <c r="DC20" s="1119"/>
      <c r="DD20" s="1119"/>
      <c r="DE20" s="1119"/>
      <c r="DF20" s="1119"/>
      <c r="DG20" s="1119"/>
      <c r="DH20" s="1119"/>
      <c r="DI20" s="1119"/>
      <c r="DJ20" s="1119"/>
      <c r="DK20" s="1119"/>
      <c r="DL20" s="1119"/>
      <c r="DM20" s="1119"/>
      <c r="DN20" s="1119"/>
      <c r="DO20" s="1119"/>
      <c r="DP20" s="1119"/>
      <c r="DQ20" s="1119"/>
      <c r="DR20" s="1119"/>
      <c r="DS20" s="1119"/>
      <c r="DT20" s="1119"/>
      <c r="DU20" s="1119"/>
      <c r="DV20" s="1119"/>
      <c r="DW20" s="1124"/>
      <c r="DX20" s="1124"/>
      <c r="DY20" s="1124"/>
      <c r="DZ20" s="1124"/>
      <c r="EA20" s="1124"/>
      <c r="EB20" s="1124"/>
      <c r="EC20" s="1124"/>
      <c r="ED20" s="1124"/>
      <c r="EE20" s="1117"/>
      <c r="EF20" s="1117"/>
      <c r="EG20" s="1117"/>
      <c r="EH20" s="1117"/>
      <c r="EI20" s="1117"/>
      <c r="EJ20" s="1117"/>
      <c r="EK20" s="1117"/>
      <c r="EL20" s="1117"/>
      <c r="EM20" s="1117"/>
      <c r="EN20" s="1117"/>
      <c r="EO20" s="1117"/>
      <c r="EP20" s="1117"/>
      <c r="EQ20" s="1117"/>
      <c r="ER20" s="1117"/>
      <c r="ES20" s="1117"/>
      <c r="ET20" s="1117"/>
      <c r="EU20" s="1117"/>
      <c r="EV20" s="1117"/>
      <c r="EW20" s="1117"/>
      <c r="EX20" s="1117"/>
      <c r="EY20" s="1117"/>
      <c r="EZ20" s="1117"/>
      <c r="FA20" s="1117"/>
      <c r="FB20" s="1117"/>
      <c r="FC20" s="1117"/>
      <c r="FD20" s="1117"/>
      <c r="FE20" s="1117"/>
      <c r="FF20" s="1117"/>
      <c r="FG20" s="1117"/>
      <c r="FH20" s="1117"/>
      <c r="FI20" s="1117"/>
      <c r="FJ20" s="1117"/>
      <c r="FK20" s="1117"/>
      <c r="FL20" s="1117"/>
      <c r="FM20" s="1117"/>
      <c r="FN20" s="1117"/>
      <c r="FO20" s="1117"/>
      <c r="FP20" s="1117"/>
      <c r="FQ20" s="1117"/>
      <c r="FR20" s="1117"/>
      <c r="FS20" s="1117"/>
      <c r="FT20" s="1117"/>
      <c r="FU20" s="1117"/>
    </row>
    <row r="21" spans="1:177" s="1125" customFormat="1" ht="15" customHeight="1" x14ac:dyDescent="0.25">
      <c r="A21" s="1117"/>
      <c r="B21" s="97" t="s">
        <v>401</v>
      </c>
      <c r="C21" s="209"/>
      <c r="D21" s="133">
        <f t="shared" si="0"/>
        <v>0</v>
      </c>
      <c r="E21" s="86"/>
      <c r="F21" s="86"/>
      <c r="G21" s="131"/>
      <c r="H21" s="131"/>
      <c r="I21" s="131"/>
      <c r="J21" s="131"/>
      <c r="K21" s="131"/>
      <c r="L21" s="131"/>
      <c r="M21" s="131"/>
      <c r="N21" s="131"/>
      <c r="O21" s="131"/>
      <c r="P21" s="131"/>
      <c r="Q21" s="1164">
        <f t="shared" si="1"/>
        <v>0</v>
      </c>
      <c r="R21" s="1163">
        <f t="shared" si="2"/>
        <v>0</v>
      </c>
      <c r="S21" s="1164">
        <f t="shared" si="3"/>
        <v>0</v>
      </c>
      <c r="T21" s="1164">
        <f t="shared" si="4"/>
        <v>0</v>
      </c>
      <c r="U21" s="1164">
        <f t="shared" si="5"/>
        <v>0</v>
      </c>
      <c r="V21" s="134"/>
      <c r="W21" s="1165">
        <f t="shared" si="6"/>
        <v>0</v>
      </c>
      <c r="X21" s="210">
        <f t="shared" si="7"/>
        <v>0</v>
      </c>
      <c r="Y21" s="211">
        <f t="shared" si="8"/>
        <v>0</v>
      </c>
      <c r="Z21" s="1165">
        <f t="shared" si="9"/>
        <v>0</v>
      </c>
      <c r="AA21" s="212">
        <f t="shared" si="35"/>
        <v>0</v>
      </c>
      <c r="AB21" s="212">
        <f t="shared" si="36"/>
        <v>0</v>
      </c>
      <c r="AC21" s="1165">
        <f t="shared" si="10"/>
        <v>0</v>
      </c>
      <c r="AD21" s="1166">
        <f t="shared" si="11"/>
        <v>0</v>
      </c>
      <c r="AE21" s="213">
        <f t="shared" si="12"/>
        <v>0</v>
      </c>
      <c r="AF21" s="211">
        <f t="shared" si="13"/>
        <v>0</v>
      </c>
      <c r="AG21" s="1165">
        <f t="shared" si="14"/>
        <v>0</v>
      </c>
      <c r="AH21" s="214">
        <f t="shared" si="15"/>
        <v>0</v>
      </c>
      <c r="AI21" s="214">
        <f t="shared" si="16"/>
        <v>0</v>
      </c>
      <c r="AJ21" s="135">
        <f t="shared" si="17"/>
        <v>0</v>
      </c>
      <c r="AK21" s="212">
        <f t="shared" si="18"/>
        <v>0</v>
      </c>
      <c r="AL21" s="213">
        <f t="shared" si="19"/>
        <v>0</v>
      </c>
      <c r="AM21" s="211">
        <f t="shared" si="20"/>
        <v>0</v>
      </c>
      <c r="AN21" s="1165">
        <f t="shared" si="21"/>
        <v>0</v>
      </c>
      <c r="AO21" s="217">
        <f t="shared" si="22"/>
        <v>0</v>
      </c>
      <c r="AP21" s="214">
        <f t="shared" si="23"/>
        <v>0</v>
      </c>
      <c r="AQ21" s="1165">
        <f t="shared" si="24"/>
        <v>0</v>
      </c>
      <c r="AR21" s="1166">
        <f t="shared" si="25"/>
        <v>0</v>
      </c>
      <c r="AS21" s="215">
        <v>0</v>
      </c>
      <c r="AT21" s="211">
        <v>0</v>
      </c>
      <c r="AU21" s="1165">
        <v>0</v>
      </c>
      <c r="AV21" s="214">
        <f t="shared" si="26"/>
        <v>0</v>
      </c>
      <c r="AW21" s="135">
        <f t="shared" si="27"/>
        <v>0</v>
      </c>
      <c r="AX21" s="212">
        <f t="shared" si="28"/>
        <v>0</v>
      </c>
      <c r="AY21" s="215">
        <v>0</v>
      </c>
      <c r="AZ21" s="211">
        <v>0</v>
      </c>
      <c r="BA21" s="135">
        <v>0</v>
      </c>
      <c r="BB21" s="214">
        <f t="shared" si="29"/>
        <v>0</v>
      </c>
      <c r="BC21" s="214">
        <f t="shared" si="30"/>
        <v>0</v>
      </c>
      <c r="BD21" s="135">
        <f t="shared" si="31"/>
        <v>0</v>
      </c>
      <c r="BE21" s="212">
        <f t="shared" si="32"/>
        <v>0</v>
      </c>
      <c r="BF21" s="132">
        <f t="shared" si="37"/>
        <v>0</v>
      </c>
      <c r="BG21" s="1167">
        <f t="shared" si="33"/>
        <v>0</v>
      </c>
      <c r="BH21" s="1119">
        <f t="shared" si="34"/>
        <v>0</v>
      </c>
      <c r="BI21" s="1120"/>
      <c r="BJ21" s="1121"/>
      <c r="BK21" s="1121"/>
      <c r="BL21" s="1121"/>
      <c r="BM21" s="1113"/>
      <c r="BN21" s="1113"/>
      <c r="BO21" s="1113"/>
      <c r="BP21" s="1121"/>
      <c r="BQ21" s="1121"/>
      <c r="BR21" s="1121"/>
      <c r="BS21" s="1121"/>
      <c r="BT21" s="1121"/>
      <c r="BU21" s="1121"/>
      <c r="BV21" s="1121"/>
      <c r="BW21" s="1121"/>
      <c r="BX21" s="1121"/>
      <c r="BY21" s="1121"/>
      <c r="BZ21" s="1121"/>
      <c r="CA21" s="1121"/>
      <c r="CB21" s="1122"/>
      <c r="CC21" s="1121"/>
      <c r="CD21" s="1121"/>
      <c r="CE21" s="1122"/>
      <c r="CF21" s="1122"/>
      <c r="CG21" s="1122"/>
      <c r="CH21" s="1122"/>
      <c r="CI21" s="1121"/>
      <c r="CJ21" s="1121"/>
      <c r="CK21" s="1122"/>
      <c r="CL21" s="1122"/>
      <c r="CM21" s="1122"/>
      <c r="CN21" s="1123"/>
      <c r="CO21" s="1124"/>
      <c r="CP21" s="1124"/>
      <c r="CQ21" s="1119"/>
      <c r="CR21" s="1119"/>
      <c r="CS21" s="1119"/>
      <c r="CT21" s="1119"/>
      <c r="CU21" s="1119"/>
      <c r="CV21" s="1119"/>
      <c r="CW21" s="1119"/>
      <c r="CX21" s="1119"/>
      <c r="CY21" s="1119"/>
      <c r="CZ21" s="1119"/>
      <c r="DA21" s="1119"/>
      <c r="DB21" s="1119"/>
      <c r="DC21" s="1119"/>
      <c r="DD21" s="1119"/>
      <c r="DE21" s="1119"/>
      <c r="DF21" s="1119"/>
      <c r="DG21" s="1119"/>
      <c r="DH21" s="1119"/>
      <c r="DI21" s="1119"/>
      <c r="DJ21" s="1119"/>
      <c r="DK21" s="1119"/>
      <c r="DL21" s="1119"/>
      <c r="DM21" s="1119"/>
      <c r="DN21" s="1119"/>
      <c r="DO21" s="1119"/>
      <c r="DP21" s="1119"/>
      <c r="DQ21" s="1119"/>
      <c r="DR21" s="1119"/>
      <c r="DS21" s="1119"/>
      <c r="DT21" s="1119"/>
      <c r="DU21" s="1119"/>
      <c r="DV21" s="1119"/>
      <c r="DW21" s="1124"/>
      <c r="DX21" s="1124"/>
      <c r="DY21" s="1124"/>
      <c r="DZ21" s="1124"/>
      <c r="EA21" s="1124"/>
      <c r="EB21" s="1124"/>
      <c r="EC21" s="1124"/>
      <c r="ED21" s="1124"/>
      <c r="EE21" s="1117"/>
      <c r="EF21" s="1117"/>
      <c r="EG21" s="1117"/>
      <c r="EH21" s="1117"/>
      <c r="EI21" s="1117"/>
      <c r="EJ21" s="1117"/>
      <c r="EK21" s="1117"/>
      <c r="EL21" s="1117"/>
      <c r="EM21" s="1117"/>
      <c r="EN21" s="1117"/>
      <c r="EO21" s="1117"/>
      <c r="EP21" s="1117"/>
      <c r="EQ21" s="1117"/>
      <c r="ER21" s="1117"/>
      <c r="ES21" s="1117"/>
      <c r="ET21" s="1117"/>
      <c r="EU21" s="1117"/>
      <c r="EV21" s="1117"/>
      <c r="EW21" s="1117"/>
      <c r="EX21" s="1117"/>
      <c r="EY21" s="1117"/>
      <c r="EZ21" s="1117"/>
      <c r="FA21" s="1117"/>
      <c r="FB21" s="1117"/>
      <c r="FC21" s="1117"/>
      <c r="FD21" s="1117"/>
      <c r="FE21" s="1117"/>
      <c r="FF21" s="1117"/>
      <c r="FG21" s="1117"/>
      <c r="FH21" s="1117"/>
      <c r="FI21" s="1117"/>
      <c r="FJ21" s="1117"/>
      <c r="FK21" s="1117"/>
      <c r="FL21" s="1117"/>
      <c r="FM21" s="1117"/>
      <c r="FN21" s="1117"/>
      <c r="FO21" s="1117"/>
      <c r="FP21" s="1117"/>
      <c r="FQ21" s="1117"/>
      <c r="FR21" s="1117"/>
      <c r="FS21" s="1117"/>
      <c r="FT21" s="1117"/>
      <c r="FU21" s="1117"/>
    </row>
    <row r="22" spans="1:177" s="1125" customFormat="1" x14ac:dyDescent="0.25">
      <c r="A22" s="1117"/>
      <c r="B22" s="98" t="s">
        <v>395</v>
      </c>
      <c r="C22" s="209"/>
      <c r="D22" s="133">
        <f t="shared" si="0"/>
        <v>0</v>
      </c>
      <c r="E22" s="86"/>
      <c r="F22" s="131"/>
      <c r="G22" s="131"/>
      <c r="H22" s="131"/>
      <c r="I22" s="131"/>
      <c r="J22" s="131"/>
      <c r="K22" s="131"/>
      <c r="L22" s="131"/>
      <c r="M22" s="131"/>
      <c r="N22" s="131"/>
      <c r="O22" s="131"/>
      <c r="P22" s="131"/>
      <c r="Q22" s="1164">
        <f>SUM(E22:P22)</f>
        <v>0</v>
      </c>
      <c r="R22" s="1163">
        <f>COUNT(E22:P22)</f>
        <v>0</v>
      </c>
      <c r="S22" s="1164">
        <f>IF(R22&gt;1,AVERAGE(E22:P22),0)</f>
        <v>0</v>
      </c>
      <c r="T22" s="1164">
        <f>IF(R22&gt;1,STDEV(E22:P22),0)</f>
        <v>0</v>
      </c>
      <c r="U22" s="1164">
        <f t="shared" si="5"/>
        <v>0</v>
      </c>
      <c r="V22" s="134"/>
      <c r="W22" s="1165">
        <f t="shared" si="6"/>
        <v>0</v>
      </c>
      <c r="X22" s="210">
        <f t="shared" si="7"/>
        <v>0</v>
      </c>
      <c r="Y22" s="211">
        <f t="shared" si="8"/>
        <v>0</v>
      </c>
      <c r="Z22" s="1165">
        <f t="shared" si="9"/>
        <v>0</v>
      </c>
      <c r="AA22" s="212">
        <f>($Q22*X22)/1000</f>
        <v>0</v>
      </c>
      <c r="AB22" s="212">
        <f t="shared" si="36"/>
        <v>0</v>
      </c>
      <c r="AC22" s="1165">
        <f>IF(AA22&gt;0,SQRT(($W22*$W22)+(Z22*Z22)+($V22*$V22)),0)</f>
        <v>0</v>
      </c>
      <c r="AD22" s="1166">
        <f>(AB22*AC22)^2</f>
        <v>0</v>
      </c>
      <c r="AE22" s="213">
        <f t="shared" si="12"/>
        <v>0</v>
      </c>
      <c r="AF22" s="211">
        <f t="shared" si="13"/>
        <v>0</v>
      </c>
      <c r="AG22" s="1165">
        <f t="shared" si="14"/>
        <v>0</v>
      </c>
      <c r="AH22" s="214">
        <f>($Q22*AE22)/1000</f>
        <v>0</v>
      </c>
      <c r="AI22" s="214">
        <f t="shared" si="16"/>
        <v>0</v>
      </c>
      <c r="AJ22" s="135">
        <f>IF(AH22&gt;0,SQRT(($W22*$W22)+(AG22*AG22)+($V22*$V22)),0)</f>
        <v>0</v>
      </c>
      <c r="AK22" s="212">
        <f>(AI22*AJ22)^2</f>
        <v>0</v>
      </c>
      <c r="AL22" s="218">
        <f t="shared" si="19"/>
        <v>0</v>
      </c>
      <c r="AM22" s="211">
        <f t="shared" si="20"/>
        <v>0</v>
      </c>
      <c r="AN22" s="1165">
        <f t="shared" si="21"/>
        <v>0</v>
      </c>
      <c r="AO22" s="214">
        <f>($Q22*AL22)/1000</f>
        <v>0</v>
      </c>
      <c r="AP22" s="214">
        <f t="shared" si="23"/>
        <v>0</v>
      </c>
      <c r="AQ22" s="1165">
        <f>IF(AO22&gt;0,SQRT(($W22*$W22)+(AN22*AN22)+($V22*$V22)),0)</f>
        <v>0</v>
      </c>
      <c r="AR22" s="1166">
        <f>(AP22*AQ22)^2</f>
        <v>0</v>
      </c>
      <c r="AS22" s="215">
        <v>0</v>
      </c>
      <c r="AT22" s="211">
        <v>0</v>
      </c>
      <c r="AU22" s="1165">
        <v>0</v>
      </c>
      <c r="AV22" s="214">
        <f t="shared" si="26"/>
        <v>0</v>
      </c>
      <c r="AW22" s="135">
        <f>IF(AV22&gt;0,SQRT(($W22*$W22)+(AU22*AU22)+($V22*$V22)),0)</f>
        <v>0</v>
      </c>
      <c r="AX22" s="212">
        <f>(AV22*AW22)^2</f>
        <v>0</v>
      </c>
      <c r="AY22" s="215">
        <v>0</v>
      </c>
      <c r="AZ22" s="211">
        <v>0</v>
      </c>
      <c r="BA22" s="135">
        <v>0</v>
      </c>
      <c r="BB22" s="214">
        <f>($Q22*AY22)/1000</f>
        <v>0</v>
      </c>
      <c r="BC22" s="214">
        <f t="shared" si="30"/>
        <v>0</v>
      </c>
      <c r="BD22" s="135">
        <f>IF(BB22&gt;0,SQRT(($W22*$W22)+(BA22*BA22)+($V22*$V22)),0)</f>
        <v>0</v>
      </c>
      <c r="BE22" s="212">
        <f>(BC22*BD22)^2</f>
        <v>0</v>
      </c>
      <c r="BF22" s="132">
        <f t="shared" si="37"/>
        <v>0</v>
      </c>
      <c r="BG22" s="1167">
        <f t="shared" si="33"/>
        <v>0</v>
      </c>
      <c r="BH22" s="1119">
        <f>(BF22*BG22)^2</f>
        <v>0</v>
      </c>
      <c r="BI22" s="1120"/>
      <c r="BJ22" s="1121"/>
      <c r="BK22" s="1121"/>
      <c r="BL22" s="1121"/>
      <c r="BM22" s="1113"/>
      <c r="BN22" s="1113"/>
      <c r="BO22" s="1113"/>
      <c r="BP22" s="1121"/>
      <c r="BQ22" s="1121"/>
      <c r="BR22" s="1121"/>
      <c r="BS22" s="1121"/>
      <c r="BT22" s="1121"/>
      <c r="BU22" s="1121"/>
      <c r="BV22" s="1121"/>
      <c r="BW22" s="1121"/>
      <c r="BX22" s="1121"/>
      <c r="BY22" s="1121"/>
      <c r="BZ22" s="1121"/>
      <c r="CA22" s="1121"/>
      <c r="CB22" s="1122"/>
      <c r="CC22" s="1121"/>
      <c r="CD22" s="1121"/>
      <c r="CE22" s="1122"/>
      <c r="CF22" s="1122"/>
      <c r="CG22" s="1122"/>
      <c r="CH22" s="1122"/>
      <c r="CI22" s="1121"/>
      <c r="CJ22" s="1121"/>
      <c r="CK22" s="1122"/>
      <c r="CL22" s="1122"/>
      <c r="CM22" s="1122"/>
      <c r="CN22" s="1123"/>
      <c r="CO22" s="1124"/>
      <c r="CP22" s="1124"/>
      <c r="CQ22" s="1119"/>
      <c r="CR22" s="1119"/>
      <c r="CS22" s="1119"/>
      <c r="CT22" s="1119"/>
      <c r="CU22" s="1119"/>
      <c r="CV22" s="1119"/>
      <c r="CW22" s="1119"/>
      <c r="CX22" s="1119"/>
      <c r="CY22" s="1119"/>
      <c r="CZ22" s="1119"/>
      <c r="DA22" s="1119"/>
      <c r="DB22" s="1119"/>
      <c r="DC22" s="1119"/>
      <c r="DD22" s="1119"/>
      <c r="DE22" s="1119"/>
      <c r="DF22" s="1119"/>
      <c r="DG22" s="1119"/>
      <c r="DH22" s="1119"/>
      <c r="DI22" s="1119"/>
      <c r="DJ22" s="1119"/>
      <c r="DK22" s="1119"/>
      <c r="DL22" s="1119"/>
      <c r="DM22" s="1119"/>
      <c r="DN22" s="1119"/>
      <c r="DO22" s="1119"/>
      <c r="DP22" s="1119"/>
      <c r="DQ22" s="1119"/>
      <c r="DR22" s="1119"/>
      <c r="DS22" s="1119"/>
      <c r="DT22" s="1119"/>
      <c r="DU22" s="1119"/>
      <c r="DV22" s="1119"/>
      <c r="DW22" s="1124"/>
      <c r="DX22" s="1124"/>
      <c r="DY22" s="1124"/>
      <c r="DZ22" s="1124"/>
      <c r="EA22" s="1124"/>
      <c r="EB22" s="1124"/>
      <c r="EC22" s="1124"/>
      <c r="ED22" s="1124"/>
      <c r="EE22" s="1117"/>
      <c r="EF22" s="1117"/>
      <c r="EG22" s="1117"/>
      <c r="EH22" s="1117"/>
      <c r="EI22" s="1117"/>
      <c r="EJ22" s="1117"/>
      <c r="EK22" s="1117"/>
      <c r="EL22" s="1117"/>
      <c r="EM22" s="1117"/>
      <c r="EN22" s="1117"/>
      <c r="EO22" s="1117"/>
      <c r="EP22" s="1117"/>
      <c r="EQ22" s="1117"/>
      <c r="ER22" s="1117"/>
      <c r="ES22" s="1117"/>
      <c r="ET22" s="1117"/>
      <c r="EU22" s="1117"/>
      <c r="EV22" s="1117"/>
      <c r="EW22" s="1117"/>
      <c r="EX22" s="1117"/>
      <c r="EY22" s="1117"/>
      <c r="EZ22" s="1117"/>
      <c r="FA22" s="1117"/>
      <c r="FB22" s="1117"/>
      <c r="FC22" s="1117"/>
      <c r="FD22" s="1117"/>
      <c r="FE22" s="1117"/>
      <c r="FF22" s="1117"/>
      <c r="FG22" s="1117"/>
      <c r="FH22" s="1117"/>
      <c r="FI22" s="1117"/>
      <c r="FJ22" s="1117"/>
      <c r="FK22" s="1117"/>
      <c r="FL22" s="1117"/>
      <c r="FM22" s="1117"/>
      <c r="FN22" s="1117"/>
      <c r="FO22" s="1117"/>
      <c r="FP22" s="1117"/>
      <c r="FQ22" s="1117"/>
      <c r="FR22" s="1117"/>
      <c r="FS22" s="1117"/>
      <c r="FT22" s="1117"/>
      <c r="FU22" s="1117"/>
    </row>
    <row r="23" spans="1:177" s="1125" customFormat="1" x14ac:dyDescent="0.25">
      <c r="A23" s="1117"/>
      <c r="B23" s="98"/>
      <c r="C23" s="209"/>
      <c r="D23" s="133">
        <f t="shared" si="0"/>
        <v>0</v>
      </c>
      <c r="E23" s="578"/>
      <c r="F23" s="131"/>
      <c r="G23" s="131"/>
      <c r="H23" s="131"/>
      <c r="I23" s="131"/>
      <c r="J23" s="131"/>
      <c r="K23" s="131"/>
      <c r="L23" s="131"/>
      <c r="M23" s="131"/>
      <c r="N23" s="131"/>
      <c r="O23" s="131"/>
      <c r="P23" s="131"/>
      <c r="Q23" s="1164">
        <f t="shared" si="1"/>
        <v>0</v>
      </c>
      <c r="R23" s="1163">
        <f t="shared" si="2"/>
        <v>0</v>
      </c>
      <c r="S23" s="1164">
        <f t="shared" si="3"/>
        <v>0</v>
      </c>
      <c r="T23" s="1164">
        <f t="shared" si="4"/>
        <v>0</v>
      </c>
      <c r="U23" s="1164">
        <f t="shared" si="5"/>
        <v>0</v>
      </c>
      <c r="V23" s="134"/>
      <c r="W23" s="1165">
        <f t="shared" si="6"/>
        <v>0</v>
      </c>
      <c r="X23" s="210">
        <f t="shared" si="7"/>
        <v>0</v>
      </c>
      <c r="Y23" s="211">
        <f t="shared" si="8"/>
        <v>0</v>
      </c>
      <c r="Z23" s="1165">
        <f t="shared" si="9"/>
        <v>0</v>
      </c>
      <c r="AA23" s="212">
        <f t="shared" si="35"/>
        <v>0</v>
      </c>
      <c r="AB23" s="212">
        <f t="shared" si="36"/>
        <v>0</v>
      </c>
      <c r="AC23" s="1165">
        <f t="shared" si="10"/>
        <v>0</v>
      </c>
      <c r="AD23" s="1166">
        <f t="shared" si="11"/>
        <v>0</v>
      </c>
      <c r="AE23" s="213">
        <f t="shared" si="12"/>
        <v>0</v>
      </c>
      <c r="AF23" s="211">
        <f t="shared" si="13"/>
        <v>0</v>
      </c>
      <c r="AG23" s="1165">
        <f t="shared" si="14"/>
        <v>0</v>
      </c>
      <c r="AH23" s="214">
        <f t="shared" si="15"/>
        <v>0</v>
      </c>
      <c r="AI23" s="214">
        <f t="shared" si="16"/>
        <v>0</v>
      </c>
      <c r="AJ23" s="135">
        <f t="shared" si="17"/>
        <v>0</v>
      </c>
      <c r="AK23" s="212">
        <f t="shared" si="18"/>
        <v>0</v>
      </c>
      <c r="AL23" s="213">
        <f t="shared" si="19"/>
        <v>0</v>
      </c>
      <c r="AM23" s="211">
        <f t="shared" si="20"/>
        <v>0</v>
      </c>
      <c r="AN23" s="1165">
        <f t="shared" si="21"/>
        <v>0</v>
      </c>
      <c r="AO23" s="214">
        <f t="shared" si="22"/>
        <v>0</v>
      </c>
      <c r="AP23" s="214">
        <f t="shared" si="23"/>
        <v>0</v>
      </c>
      <c r="AQ23" s="1165">
        <f t="shared" si="24"/>
        <v>0</v>
      </c>
      <c r="AR23" s="1166">
        <f t="shared" si="25"/>
        <v>0</v>
      </c>
      <c r="AS23" s="215">
        <v>0</v>
      </c>
      <c r="AT23" s="211">
        <v>0</v>
      </c>
      <c r="AU23" s="1165">
        <v>0</v>
      </c>
      <c r="AV23" s="214">
        <f t="shared" si="26"/>
        <v>0</v>
      </c>
      <c r="AW23" s="135">
        <f t="shared" si="27"/>
        <v>0</v>
      </c>
      <c r="AX23" s="212">
        <f t="shared" si="28"/>
        <v>0</v>
      </c>
      <c r="AY23" s="215">
        <v>0</v>
      </c>
      <c r="AZ23" s="211">
        <v>0</v>
      </c>
      <c r="BA23" s="135">
        <v>0</v>
      </c>
      <c r="BB23" s="214">
        <f t="shared" si="29"/>
        <v>0</v>
      </c>
      <c r="BC23" s="214">
        <f t="shared" si="30"/>
        <v>0</v>
      </c>
      <c r="BD23" s="135">
        <f t="shared" si="31"/>
        <v>0</v>
      </c>
      <c r="BE23" s="212">
        <f t="shared" si="32"/>
        <v>0</v>
      </c>
      <c r="BF23" s="132">
        <f t="shared" si="37"/>
        <v>0</v>
      </c>
      <c r="BG23" s="1167">
        <f t="shared" si="33"/>
        <v>0</v>
      </c>
      <c r="BH23" s="1119">
        <f t="shared" si="34"/>
        <v>0</v>
      </c>
      <c r="BI23" s="1120"/>
      <c r="BJ23" s="1121"/>
      <c r="BK23" s="1121"/>
      <c r="BL23" s="1121"/>
      <c r="BM23" s="1113"/>
      <c r="BN23" s="1113"/>
      <c r="BO23" s="1113"/>
      <c r="BP23" s="1121"/>
      <c r="BQ23" s="1121"/>
      <c r="BR23" s="1121"/>
      <c r="BS23" s="1121"/>
      <c r="BT23" s="1121"/>
      <c r="BU23" s="1121"/>
      <c r="BV23" s="1121"/>
      <c r="BW23" s="1121"/>
      <c r="BX23" s="1121"/>
      <c r="BY23" s="1121"/>
      <c r="BZ23" s="1121"/>
      <c r="CA23" s="1121"/>
      <c r="CB23" s="1122"/>
      <c r="CC23" s="1121"/>
      <c r="CD23" s="1121"/>
      <c r="CE23" s="1122"/>
      <c r="CF23" s="1122"/>
      <c r="CG23" s="1122"/>
      <c r="CH23" s="1122"/>
      <c r="CI23" s="1121"/>
      <c r="CJ23" s="1121"/>
      <c r="CK23" s="1122"/>
      <c r="CL23" s="1122"/>
      <c r="CM23" s="1122"/>
      <c r="CN23" s="1123"/>
      <c r="CO23" s="1124"/>
      <c r="CP23" s="1124"/>
      <c r="CQ23" s="1119"/>
      <c r="CR23" s="1119"/>
      <c r="CS23" s="1119"/>
      <c r="CT23" s="1119"/>
      <c r="CU23" s="1119"/>
      <c r="CV23" s="1119"/>
      <c r="CW23" s="1119"/>
      <c r="CX23" s="1119"/>
      <c r="CY23" s="1119"/>
      <c r="CZ23" s="1119"/>
      <c r="DA23" s="1119"/>
      <c r="DB23" s="1119"/>
      <c r="DC23" s="1119"/>
      <c r="DD23" s="1119"/>
      <c r="DE23" s="1119"/>
      <c r="DF23" s="1119"/>
      <c r="DG23" s="1119"/>
      <c r="DH23" s="1119"/>
      <c r="DI23" s="1119"/>
      <c r="DJ23" s="1119"/>
      <c r="DK23" s="1119"/>
      <c r="DL23" s="1119"/>
      <c r="DM23" s="1119"/>
      <c r="DN23" s="1119"/>
      <c r="DO23" s="1119"/>
      <c r="DP23" s="1119"/>
      <c r="DQ23" s="1119"/>
      <c r="DR23" s="1119"/>
      <c r="DS23" s="1119"/>
      <c r="DT23" s="1119"/>
      <c r="DU23" s="1119"/>
      <c r="DV23" s="1119"/>
      <c r="DW23" s="1124"/>
      <c r="DX23" s="1124"/>
      <c r="DY23" s="1124"/>
      <c r="DZ23" s="1124"/>
      <c r="EA23" s="1124"/>
      <c r="EB23" s="1124"/>
      <c r="EC23" s="1124"/>
      <c r="ED23" s="1124"/>
      <c r="EE23" s="1117"/>
      <c r="EF23" s="1117"/>
      <c r="EG23" s="1117"/>
      <c r="EH23" s="1117"/>
      <c r="EI23" s="1117"/>
      <c r="EJ23" s="1117"/>
      <c r="EK23" s="1117"/>
      <c r="EL23" s="1117"/>
      <c r="EM23" s="1117"/>
      <c r="EN23" s="1117"/>
      <c r="EO23" s="1117"/>
      <c r="EP23" s="1117"/>
      <c r="EQ23" s="1117"/>
      <c r="ER23" s="1117"/>
      <c r="ES23" s="1117"/>
      <c r="ET23" s="1117"/>
      <c r="EU23" s="1117"/>
      <c r="EV23" s="1117"/>
      <c r="EW23" s="1117"/>
      <c r="EX23" s="1117"/>
      <c r="EY23" s="1117"/>
      <c r="EZ23" s="1117"/>
      <c r="FA23" s="1117"/>
      <c r="FB23" s="1117"/>
      <c r="FC23" s="1117"/>
      <c r="FD23" s="1117"/>
      <c r="FE23" s="1117"/>
      <c r="FF23" s="1117"/>
      <c r="FG23" s="1117"/>
      <c r="FH23" s="1117"/>
      <c r="FI23" s="1117"/>
      <c r="FJ23" s="1117"/>
      <c r="FK23" s="1117"/>
      <c r="FL23" s="1117"/>
      <c r="FM23" s="1117"/>
      <c r="FN23" s="1117"/>
      <c r="FO23" s="1117"/>
      <c r="FP23" s="1117"/>
      <c r="FQ23" s="1117"/>
      <c r="FR23" s="1117"/>
      <c r="FS23" s="1117"/>
      <c r="FT23" s="1117"/>
      <c r="FU23" s="1117"/>
    </row>
    <row r="24" spans="1:177" s="1125" customFormat="1" x14ac:dyDescent="0.25">
      <c r="A24" s="1117"/>
      <c r="B24" s="99"/>
      <c r="C24" s="209"/>
      <c r="D24" s="133">
        <f t="shared" si="0"/>
        <v>0</v>
      </c>
      <c r="E24" s="578"/>
      <c r="F24" s="131"/>
      <c r="G24" s="131"/>
      <c r="H24" s="131"/>
      <c r="I24" s="131"/>
      <c r="J24" s="131"/>
      <c r="K24" s="131"/>
      <c r="L24" s="131"/>
      <c r="M24" s="131"/>
      <c r="N24" s="131"/>
      <c r="O24" s="131"/>
      <c r="P24" s="131"/>
      <c r="Q24" s="1164">
        <f t="shared" si="1"/>
        <v>0</v>
      </c>
      <c r="R24" s="1163">
        <f t="shared" si="2"/>
        <v>0</v>
      </c>
      <c r="S24" s="1164">
        <f t="shared" si="3"/>
        <v>0</v>
      </c>
      <c r="T24" s="1164">
        <f t="shared" si="4"/>
        <v>0</v>
      </c>
      <c r="U24" s="1164">
        <f t="shared" si="5"/>
        <v>0</v>
      </c>
      <c r="V24" s="134"/>
      <c r="W24" s="1165">
        <f t="shared" si="6"/>
        <v>0</v>
      </c>
      <c r="X24" s="210">
        <f t="shared" si="7"/>
        <v>0</v>
      </c>
      <c r="Y24" s="211">
        <f t="shared" si="8"/>
        <v>0</v>
      </c>
      <c r="Z24" s="1165">
        <f t="shared" si="9"/>
        <v>0</v>
      </c>
      <c r="AA24" s="212">
        <f t="shared" si="35"/>
        <v>0</v>
      </c>
      <c r="AB24" s="212">
        <f t="shared" si="36"/>
        <v>0</v>
      </c>
      <c r="AC24" s="1165">
        <f t="shared" si="10"/>
        <v>0</v>
      </c>
      <c r="AD24" s="1166">
        <f t="shared" si="11"/>
        <v>0</v>
      </c>
      <c r="AE24" s="213">
        <f t="shared" si="12"/>
        <v>0</v>
      </c>
      <c r="AF24" s="211">
        <f t="shared" si="13"/>
        <v>0</v>
      </c>
      <c r="AG24" s="1165">
        <f t="shared" si="14"/>
        <v>0</v>
      </c>
      <c r="AH24" s="214">
        <f t="shared" si="15"/>
        <v>0</v>
      </c>
      <c r="AI24" s="214">
        <f t="shared" si="16"/>
        <v>0</v>
      </c>
      <c r="AJ24" s="135">
        <f t="shared" si="17"/>
        <v>0</v>
      </c>
      <c r="AK24" s="212">
        <f t="shared" si="18"/>
        <v>0</v>
      </c>
      <c r="AL24" s="213">
        <f t="shared" si="19"/>
        <v>0</v>
      </c>
      <c r="AM24" s="211">
        <f t="shared" si="20"/>
        <v>0</v>
      </c>
      <c r="AN24" s="1165">
        <f t="shared" si="21"/>
        <v>0</v>
      </c>
      <c r="AO24" s="214">
        <f t="shared" si="22"/>
        <v>0</v>
      </c>
      <c r="AP24" s="214">
        <f t="shared" si="23"/>
        <v>0</v>
      </c>
      <c r="AQ24" s="1165">
        <f t="shared" si="24"/>
        <v>0</v>
      </c>
      <c r="AR24" s="1166">
        <f t="shared" si="25"/>
        <v>0</v>
      </c>
      <c r="AS24" s="215">
        <v>0</v>
      </c>
      <c r="AT24" s="211">
        <v>0</v>
      </c>
      <c r="AU24" s="1165">
        <v>0</v>
      </c>
      <c r="AV24" s="214">
        <f t="shared" si="26"/>
        <v>0</v>
      </c>
      <c r="AW24" s="135">
        <f t="shared" si="27"/>
        <v>0</v>
      </c>
      <c r="AX24" s="212">
        <f t="shared" si="28"/>
        <v>0</v>
      </c>
      <c r="AY24" s="215">
        <v>0</v>
      </c>
      <c r="AZ24" s="211">
        <v>0</v>
      </c>
      <c r="BA24" s="135">
        <v>0</v>
      </c>
      <c r="BB24" s="214">
        <f t="shared" si="29"/>
        <v>0</v>
      </c>
      <c r="BC24" s="214">
        <f t="shared" si="30"/>
        <v>0</v>
      </c>
      <c r="BD24" s="135">
        <f t="shared" si="31"/>
        <v>0</v>
      </c>
      <c r="BE24" s="212">
        <f t="shared" si="32"/>
        <v>0</v>
      </c>
      <c r="BF24" s="132">
        <f t="shared" si="37"/>
        <v>0</v>
      </c>
      <c r="BG24" s="1167">
        <f t="shared" si="33"/>
        <v>0</v>
      </c>
      <c r="BH24" s="1119">
        <f t="shared" si="34"/>
        <v>0</v>
      </c>
      <c r="BI24" s="1120"/>
      <c r="BJ24" s="1121"/>
      <c r="BK24" s="1121"/>
      <c r="BL24" s="1121"/>
      <c r="BM24" s="1113"/>
      <c r="BN24" s="1113"/>
      <c r="BO24" s="1113"/>
      <c r="BP24" s="1121"/>
      <c r="BQ24" s="1121"/>
      <c r="BR24" s="1121"/>
      <c r="BS24" s="1121"/>
      <c r="BT24" s="1121"/>
      <c r="BU24" s="1121"/>
      <c r="BV24" s="1121"/>
      <c r="BW24" s="1121"/>
      <c r="BX24" s="1121"/>
      <c r="BY24" s="1121"/>
      <c r="BZ24" s="1121"/>
      <c r="CA24" s="1121"/>
      <c r="CB24" s="1122"/>
      <c r="CC24" s="1121"/>
      <c r="CD24" s="1121"/>
      <c r="CE24" s="1122"/>
      <c r="CF24" s="1122"/>
      <c r="CG24" s="1122"/>
      <c r="CH24" s="1122"/>
      <c r="CI24" s="1121"/>
      <c r="CJ24" s="1121"/>
      <c r="CK24" s="1122"/>
      <c r="CL24" s="1122"/>
      <c r="CM24" s="1122"/>
      <c r="CN24" s="1123"/>
      <c r="CO24" s="1124"/>
      <c r="CP24" s="1124"/>
      <c r="CQ24" s="1119"/>
      <c r="CR24" s="1119"/>
      <c r="CS24" s="1119"/>
      <c r="CT24" s="1119"/>
      <c r="CU24" s="1119"/>
      <c r="CV24" s="1119"/>
      <c r="CW24" s="1119"/>
      <c r="CX24" s="1119"/>
      <c r="CY24" s="1119"/>
      <c r="CZ24" s="1119"/>
      <c r="DA24" s="1119"/>
      <c r="DB24" s="1119"/>
      <c r="DC24" s="1119"/>
      <c r="DD24" s="1119"/>
      <c r="DE24" s="1119"/>
      <c r="DF24" s="1119"/>
      <c r="DG24" s="1119"/>
      <c r="DH24" s="1119"/>
      <c r="DI24" s="1119"/>
      <c r="DJ24" s="1119"/>
      <c r="DK24" s="1119"/>
      <c r="DL24" s="1119"/>
      <c r="DM24" s="1119"/>
      <c r="DN24" s="1119"/>
      <c r="DO24" s="1119"/>
      <c r="DP24" s="1119"/>
      <c r="DQ24" s="1119"/>
      <c r="DR24" s="1119"/>
      <c r="DS24" s="1119"/>
      <c r="DT24" s="1119"/>
      <c r="DU24" s="1119"/>
      <c r="DV24" s="1119"/>
      <c r="DW24" s="1124"/>
      <c r="DX24" s="1124"/>
      <c r="DY24" s="1124"/>
      <c r="DZ24" s="1124"/>
      <c r="EA24" s="1124"/>
      <c r="EB24" s="1124"/>
      <c r="EC24" s="1124"/>
      <c r="ED24" s="1124"/>
      <c r="EE24" s="1117"/>
      <c r="EF24" s="1117"/>
      <c r="EG24" s="1117"/>
      <c r="EH24" s="1117"/>
      <c r="EI24" s="1117"/>
      <c r="EJ24" s="1117"/>
      <c r="EK24" s="1117"/>
      <c r="EL24" s="1117"/>
      <c r="EM24" s="1117"/>
      <c r="EN24" s="1117"/>
      <c r="EO24" s="1117"/>
      <c r="EP24" s="1117"/>
      <c r="EQ24" s="1117"/>
      <c r="ER24" s="1117"/>
      <c r="ES24" s="1117"/>
      <c r="ET24" s="1117"/>
      <c r="EU24" s="1117"/>
      <c r="EV24" s="1117"/>
      <c r="EW24" s="1117"/>
      <c r="EX24" s="1117"/>
      <c r="EY24" s="1117"/>
      <c r="EZ24" s="1117"/>
      <c r="FA24" s="1117"/>
      <c r="FB24" s="1117"/>
      <c r="FC24" s="1117"/>
      <c r="FD24" s="1117"/>
      <c r="FE24" s="1117"/>
      <c r="FF24" s="1117"/>
      <c r="FG24" s="1117"/>
      <c r="FH24" s="1117"/>
      <c r="FI24" s="1117"/>
      <c r="FJ24" s="1117"/>
      <c r="FK24" s="1117"/>
      <c r="FL24" s="1117"/>
      <c r="FM24" s="1117"/>
      <c r="FN24" s="1117"/>
      <c r="FO24" s="1117"/>
      <c r="FP24" s="1117"/>
      <c r="FQ24" s="1117"/>
      <c r="FR24" s="1117"/>
      <c r="FS24" s="1117"/>
      <c r="FT24" s="1117"/>
      <c r="FU24" s="1117"/>
    </row>
    <row r="25" spans="1:177" s="1125" customFormat="1" x14ac:dyDescent="0.25">
      <c r="A25" s="1117"/>
      <c r="B25" s="97" t="s">
        <v>397</v>
      </c>
      <c r="C25" s="216" t="s">
        <v>426</v>
      </c>
      <c r="D25" s="133" t="str">
        <f t="shared" si="0"/>
        <v>m3</v>
      </c>
      <c r="E25" s="1893">
        <v>8438193720</v>
      </c>
      <c r="F25" s="85"/>
      <c r="G25" s="85"/>
      <c r="H25" s="86"/>
      <c r="I25" s="86"/>
      <c r="J25" s="86"/>
      <c r="K25" s="86"/>
      <c r="L25" s="131"/>
      <c r="M25" s="131"/>
      <c r="N25" s="131"/>
      <c r="O25" s="131"/>
      <c r="P25" s="131"/>
      <c r="Q25" s="1164">
        <f t="shared" si="1"/>
        <v>8438193720</v>
      </c>
      <c r="R25" s="1163">
        <f t="shared" si="2"/>
        <v>1</v>
      </c>
      <c r="S25" s="1164">
        <f t="shared" si="3"/>
        <v>0</v>
      </c>
      <c r="T25" s="1164">
        <f t="shared" si="4"/>
        <v>0</v>
      </c>
      <c r="U25" s="1164">
        <f t="shared" si="5"/>
        <v>0</v>
      </c>
      <c r="V25" s="134"/>
      <c r="W25" s="1165">
        <f t="shared" si="6"/>
        <v>0.17499999999999999</v>
      </c>
      <c r="X25" s="210">
        <f t="shared" si="7"/>
        <v>1.9805999999999999</v>
      </c>
      <c r="Y25" s="211" t="str">
        <f t="shared" si="8"/>
        <v>kg CO2/m3</v>
      </c>
      <c r="Z25" s="1165">
        <f t="shared" si="9"/>
        <v>6.5890000000000004E-2</v>
      </c>
      <c r="AA25" s="212">
        <f t="shared" si="35"/>
        <v>16712686.481831999</v>
      </c>
      <c r="AB25" s="212">
        <f t="shared" si="36"/>
        <v>16712686.481831999</v>
      </c>
      <c r="AC25" s="1165">
        <f t="shared" si="10"/>
        <v>0.18699329426479441</v>
      </c>
      <c r="AD25" s="1166">
        <f t="shared" si="11"/>
        <v>9766626908524.3848</v>
      </c>
      <c r="AE25" s="213">
        <f t="shared" si="12"/>
        <v>3.57E-5</v>
      </c>
      <c r="AF25" s="211" t="str">
        <f t="shared" si="13"/>
        <v>kg CH4/m3</v>
      </c>
      <c r="AG25" s="1165">
        <f t="shared" si="14"/>
        <v>15.4</v>
      </c>
      <c r="AH25" s="219">
        <f t="shared" si="15"/>
        <v>301.24351580400003</v>
      </c>
      <c r="AI25" s="214">
        <f t="shared" si="16"/>
        <v>8434.8184425120016</v>
      </c>
      <c r="AJ25" s="135">
        <f t="shared" si="17"/>
        <v>15.400994286084259</v>
      </c>
      <c r="AK25" s="212">
        <f t="shared" si="18"/>
        <v>16875202668.640715</v>
      </c>
      <c r="AL25" s="213">
        <f t="shared" si="19"/>
        <v>3.5999999999999998E-6</v>
      </c>
      <c r="AM25" s="211" t="str">
        <f t="shared" si="20"/>
        <v>kg N2O/m3</v>
      </c>
      <c r="AN25" s="1165">
        <f t="shared" si="21"/>
        <v>0.77</v>
      </c>
      <c r="AO25" s="214">
        <f t="shared" si="22"/>
        <v>30.377497391999999</v>
      </c>
      <c r="AP25" s="214">
        <f t="shared" si="23"/>
        <v>8050.0368088799996</v>
      </c>
      <c r="AQ25" s="1165">
        <f t="shared" si="24"/>
        <v>0.78963599208749347</v>
      </c>
      <c r="AR25" s="1166">
        <f t="shared" si="25"/>
        <v>40406348.328580938</v>
      </c>
      <c r="AS25" s="215">
        <v>0</v>
      </c>
      <c r="AT25" s="211">
        <v>0</v>
      </c>
      <c r="AU25" s="1165">
        <v>0</v>
      </c>
      <c r="AV25" s="214">
        <f t="shared" si="26"/>
        <v>0</v>
      </c>
      <c r="AW25" s="135">
        <f t="shared" si="27"/>
        <v>0</v>
      </c>
      <c r="AX25" s="212">
        <f t="shared" si="28"/>
        <v>0</v>
      </c>
      <c r="AY25" s="215">
        <v>0</v>
      </c>
      <c r="AZ25" s="211">
        <v>0</v>
      </c>
      <c r="BA25" s="135">
        <v>0</v>
      </c>
      <c r="BB25" s="214">
        <f t="shared" si="29"/>
        <v>0</v>
      </c>
      <c r="BC25" s="214">
        <f t="shared" si="30"/>
        <v>0</v>
      </c>
      <c r="BD25" s="135">
        <f t="shared" si="31"/>
        <v>0</v>
      </c>
      <c r="BE25" s="212">
        <f t="shared" si="32"/>
        <v>0</v>
      </c>
      <c r="BF25" s="132">
        <f t="shared" si="37"/>
        <v>16729171.337083392</v>
      </c>
      <c r="BG25" s="1167">
        <f t="shared" si="33"/>
        <v>0.1869707366860853</v>
      </c>
      <c r="BH25" s="1119">
        <f t="shared" si="34"/>
        <v>9783542517541.3535</v>
      </c>
      <c r="BI25" s="1120"/>
      <c r="BJ25" s="1121"/>
      <c r="BK25" s="1121"/>
      <c r="BL25" s="1121"/>
      <c r="BM25" s="1113"/>
      <c r="BN25" s="1113"/>
      <c r="BO25" s="1113"/>
      <c r="BP25" s="1121"/>
      <c r="BQ25" s="1121"/>
      <c r="BR25" s="1121"/>
      <c r="BS25" s="1121"/>
      <c r="BT25" s="1121"/>
      <c r="BU25" s="1121"/>
      <c r="BV25" s="1121"/>
      <c r="BW25" s="1121"/>
      <c r="BX25" s="1121"/>
      <c r="BY25" s="1121"/>
      <c r="BZ25" s="1121"/>
      <c r="CA25" s="1121"/>
      <c r="CB25" s="1122"/>
      <c r="CC25" s="1121"/>
      <c r="CD25" s="1121"/>
      <c r="CE25" s="1122"/>
      <c r="CF25" s="1122"/>
      <c r="CG25" s="1122"/>
      <c r="CH25" s="1122"/>
      <c r="CI25" s="1121"/>
      <c r="CJ25" s="1121"/>
      <c r="CK25" s="1122"/>
      <c r="CL25" s="1122"/>
      <c r="CM25" s="1122"/>
      <c r="CN25" s="1123"/>
      <c r="CO25" s="1124"/>
      <c r="CP25" s="1124"/>
      <c r="CQ25" s="1119"/>
      <c r="CR25" s="1119"/>
      <c r="CS25" s="1119"/>
      <c r="CT25" s="1119"/>
      <c r="CU25" s="1119"/>
      <c r="CV25" s="1119"/>
      <c r="CW25" s="1119"/>
      <c r="CX25" s="1119"/>
      <c r="CY25" s="1119"/>
      <c r="CZ25" s="1119"/>
      <c r="DA25" s="1119"/>
      <c r="DB25" s="1119"/>
      <c r="DC25" s="1119"/>
      <c r="DD25" s="1119"/>
      <c r="DE25" s="1119"/>
      <c r="DF25" s="1119"/>
      <c r="DG25" s="1119"/>
      <c r="DH25" s="1119"/>
      <c r="DI25" s="1119"/>
      <c r="DJ25" s="1119"/>
      <c r="DK25" s="1119"/>
      <c r="DL25" s="1119"/>
      <c r="DM25" s="1119"/>
      <c r="DN25" s="1119"/>
      <c r="DO25" s="1119"/>
      <c r="DP25" s="1119"/>
      <c r="DQ25" s="1119"/>
      <c r="DR25" s="1119"/>
      <c r="DS25" s="1119"/>
      <c r="DT25" s="1119"/>
      <c r="DU25" s="1119"/>
      <c r="DV25" s="1119"/>
      <c r="DW25" s="1124"/>
      <c r="DX25" s="1124"/>
      <c r="DY25" s="1124"/>
      <c r="DZ25" s="1124"/>
      <c r="EA25" s="1124"/>
      <c r="EB25" s="1124"/>
      <c r="EC25" s="1124"/>
      <c r="ED25" s="1124"/>
      <c r="EE25" s="1117"/>
      <c r="EF25" s="1117"/>
      <c r="EG25" s="1117"/>
      <c r="EH25" s="1117"/>
      <c r="EI25" s="1117"/>
      <c r="EJ25" s="1117"/>
      <c r="EK25" s="1117"/>
      <c r="EL25" s="1117"/>
      <c r="EM25" s="1117"/>
      <c r="EN25" s="1117"/>
      <c r="EO25" s="1117"/>
      <c r="EP25" s="1117"/>
      <c r="EQ25" s="1117"/>
      <c r="ER25" s="1117"/>
      <c r="ES25" s="1117"/>
      <c r="ET25" s="1117"/>
      <c r="EU25" s="1117"/>
      <c r="EV25" s="1117"/>
      <c r="EW25" s="1117"/>
      <c r="EX25" s="1117"/>
      <c r="EY25" s="1117"/>
      <c r="EZ25" s="1117"/>
      <c r="FA25" s="1117"/>
      <c r="FB25" s="1117"/>
      <c r="FC25" s="1117"/>
      <c r="FD25" s="1117"/>
      <c r="FE25" s="1117"/>
      <c r="FF25" s="1117"/>
      <c r="FG25" s="1117"/>
      <c r="FH25" s="1117"/>
      <c r="FI25" s="1117"/>
      <c r="FJ25" s="1117"/>
      <c r="FK25" s="1117"/>
      <c r="FL25" s="1117"/>
      <c r="FM25" s="1117"/>
      <c r="FN25" s="1117"/>
      <c r="FO25" s="1117"/>
      <c r="FP25" s="1117"/>
      <c r="FQ25" s="1117"/>
      <c r="FR25" s="1117"/>
      <c r="FS25" s="1117"/>
      <c r="FT25" s="1117"/>
      <c r="FU25" s="1117"/>
    </row>
    <row r="26" spans="1:177" s="1125" customFormat="1" x14ac:dyDescent="0.25">
      <c r="A26" s="1117"/>
      <c r="B26" s="98" t="s">
        <v>395</v>
      </c>
      <c r="C26" s="209" t="s">
        <v>275</v>
      </c>
      <c r="D26" s="1894" t="str">
        <f t="shared" si="0"/>
        <v>m3</v>
      </c>
      <c r="E26" s="580">
        <v>1226539.2614240174</v>
      </c>
      <c r="F26" s="91"/>
      <c r="G26" s="91"/>
      <c r="H26" s="92"/>
      <c r="I26" s="92"/>
      <c r="J26" s="92"/>
      <c r="K26" s="92"/>
      <c r="L26" s="91"/>
      <c r="M26" s="93"/>
      <c r="N26" s="94"/>
      <c r="O26" s="94"/>
      <c r="P26" s="94"/>
      <c r="Q26" s="1164">
        <f t="shared" si="1"/>
        <v>1226539.2614240174</v>
      </c>
      <c r="R26" s="1163">
        <f t="shared" si="2"/>
        <v>1</v>
      </c>
      <c r="S26" s="1164">
        <f t="shared" si="3"/>
        <v>0</v>
      </c>
      <c r="T26" s="1164">
        <f t="shared" si="4"/>
        <v>0</v>
      </c>
      <c r="U26" s="1164">
        <f t="shared" si="5"/>
        <v>0</v>
      </c>
      <c r="V26" s="134"/>
      <c r="W26" s="1165">
        <f t="shared" si="6"/>
        <v>0.17499999999999999</v>
      </c>
      <c r="X26" s="210">
        <f t="shared" si="7"/>
        <v>4.6929999999999996</v>
      </c>
      <c r="Y26" s="211" t="str">
        <f t="shared" si="8"/>
        <v>kg CO2/m3</v>
      </c>
      <c r="Z26" s="1165">
        <f t="shared" si="9"/>
        <v>2.6000000000000002E-2</v>
      </c>
      <c r="AA26" s="212">
        <f t="shared" si="35"/>
        <v>5756.1487538629126</v>
      </c>
      <c r="AB26" s="212">
        <f t="shared" si="36"/>
        <v>5756.1487538629126</v>
      </c>
      <c r="AC26" s="1165">
        <f t="shared" si="10"/>
        <v>0.17692088627406319</v>
      </c>
      <c r="AD26" s="1166">
        <f t="shared" si="11"/>
        <v>1037103.8105659804</v>
      </c>
      <c r="AE26" s="213">
        <f t="shared" si="12"/>
        <v>9.9199999999999999E-5</v>
      </c>
      <c r="AF26" s="211" t="str">
        <f t="shared" si="13"/>
        <v>kg CH4/m3</v>
      </c>
      <c r="AG26" s="1165">
        <f t="shared" si="14"/>
        <v>0</v>
      </c>
      <c r="AH26" s="214">
        <f t="shared" si="15"/>
        <v>0.12167269473326252</v>
      </c>
      <c r="AI26" s="214">
        <f t="shared" si="16"/>
        <v>3.4068354525313507</v>
      </c>
      <c r="AJ26" s="135">
        <f t="shared" si="17"/>
        <v>0.17499999999999999</v>
      </c>
      <c r="AK26" s="212">
        <f t="shared" si="18"/>
        <v>0.35544991389412506</v>
      </c>
      <c r="AL26" s="220">
        <f t="shared" si="19"/>
        <v>9.9000000000000001E-6</v>
      </c>
      <c r="AM26" s="211" t="str">
        <f t="shared" si="20"/>
        <v>kg N2O/m3</v>
      </c>
      <c r="AN26" s="1165">
        <f t="shared" si="21"/>
        <v>0</v>
      </c>
      <c r="AO26" s="214">
        <f t="shared" si="22"/>
        <v>1.2142738688097772E-2</v>
      </c>
      <c r="AP26" s="214">
        <f t="shared" si="23"/>
        <v>3.2178257523459095</v>
      </c>
      <c r="AQ26" s="1165">
        <f t="shared" si="24"/>
        <v>0.17499999999999999</v>
      </c>
      <c r="AR26" s="1166">
        <f t="shared" si="25"/>
        <v>0.31710357878160333</v>
      </c>
      <c r="AS26" s="215">
        <v>0</v>
      </c>
      <c r="AT26" s="211">
        <v>0</v>
      </c>
      <c r="AU26" s="1165">
        <v>0</v>
      </c>
      <c r="AV26" s="214">
        <f t="shared" si="26"/>
        <v>0</v>
      </c>
      <c r="AW26" s="135">
        <f t="shared" si="27"/>
        <v>0</v>
      </c>
      <c r="AX26" s="212">
        <f t="shared" si="28"/>
        <v>0</v>
      </c>
      <c r="AY26" s="215">
        <v>0</v>
      </c>
      <c r="AZ26" s="211">
        <v>0</v>
      </c>
      <c r="BA26" s="135">
        <v>0</v>
      </c>
      <c r="BB26" s="214">
        <f t="shared" si="29"/>
        <v>0</v>
      </c>
      <c r="BC26" s="214">
        <f t="shared" si="30"/>
        <v>0</v>
      </c>
      <c r="BD26" s="135">
        <f t="shared" si="31"/>
        <v>0</v>
      </c>
      <c r="BE26" s="212">
        <f t="shared" si="32"/>
        <v>0</v>
      </c>
      <c r="BF26" s="132">
        <f t="shared" si="37"/>
        <v>5762.7734150677898</v>
      </c>
      <c r="BG26" s="1167">
        <f t="shared" si="33"/>
        <v>0.17671756217285123</v>
      </c>
      <c r="BH26" s="1119">
        <f t="shared" si="34"/>
        <v>1037104.4831194731</v>
      </c>
      <c r="BI26" s="1120"/>
      <c r="BJ26" s="1121"/>
      <c r="BK26" s="1121"/>
      <c r="BL26" s="1121"/>
      <c r="BM26" s="1113"/>
      <c r="BN26" s="1113"/>
      <c r="BO26" s="1113"/>
      <c r="BP26" s="1121"/>
      <c r="BQ26" s="1121"/>
      <c r="BR26" s="1121"/>
      <c r="BS26" s="1121"/>
      <c r="BT26" s="1121"/>
      <c r="BU26" s="1121"/>
      <c r="BV26" s="1121"/>
      <c r="BW26" s="1121"/>
      <c r="BX26" s="1121"/>
      <c r="BY26" s="1121"/>
      <c r="BZ26" s="1121"/>
      <c r="CA26" s="1121"/>
      <c r="CB26" s="1122"/>
      <c r="CC26" s="1121"/>
      <c r="CD26" s="1121"/>
      <c r="CE26" s="1122"/>
      <c r="CF26" s="1122"/>
      <c r="CG26" s="1122"/>
      <c r="CH26" s="1122"/>
      <c r="CI26" s="1121"/>
      <c r="CJ26" s="1121"/>
      <c r="CK26" s="1122"/>
      <c r="CL26" s="1122"/>
      <c r="CM26" s="1122"/>
      <c r="CN26" s="1123"/>
      <c r="CO26" s="1124"/>
      <c r="CP26" s="1124"/>
      <c r="CQ26" s="1119"/>
      <c r="CR26" s="1119"/>
      <c r="CS26" s="1119"/>
      <c r="CT26" s="1119"/>
      <c r="CU26" s="1119"/>
      <c r="CV26" s="1119"/>
      <c r="CW26" s="1119"/>
      <c r="CX26" s="1119"/>
      <c r="CY26" s="1119"/>
      <c r="CZ26" s="1119"/>
      <c r="DA26" s="1119"/>
      <c r="DB26" s="1119"/>
      <c r="DC26" s="1119"/>
      <c r="DD26" s="1119"/>
      <c r="DE26" s="1119"/>
      <c r="DF26" s="1119"/>
      <c r="DG26" s="1119"/>
      <c r="DH26" s="1119"/>
      <c r="DI26" s="1119"/>
      <c r="DJ26" s="1119"/>
      <c r="DK26" s="1119"/>
      <c r="DL26" s="1119"/>
      <c r="DM26" s="1119"/>
      <c r="DN26" s="1119"/>
      <c r="DO26" s="1119"/>
      <c r="DP26" s="1119"/>
      <c r="DQ26" s="1119"/>
      <c r="DR26" s="1119"/>
      <c r="DS26" s="1119"/>
      <c r="DT26" s="1119"/>
      <c r="DU26" s="1119"/>
      <c r="DV26" s="1119"/>
      <c r="DW26" s="1124"/>
      <c r="DX26" s="1124"/>
      <c r="DY26" s="1124"/>
      <c r="DZ26" s="1124"/>
      <c r="EA26" s="1124"/>
      <c r="EB26" s="1124"/>
      <c r="EC26" s="1124"/>
      <c r="ED26" s="1124"/>
      <c r="EE26" s="1117"/>
      <c r="EF26" s="1117"/>
      <c r="EG26" s="1117"/>
      <c r="EH26" s="1117"/>
      <c r="EI26" s="1117"/>
      <c r="EJ26" s="1117"/>
      <c r="EK26" s="1117"/>
      <c r="EL26" s="1117"/>
      <c r="EM26" s="1117"/>
      <c r="EN26" s="1117"/>
      <c r="EO26" s="1117"/>
      <c r="EP26" s="1117"/>
      <c r="EQ26" s="1117"/>
      <c r="ER26" s="1117"/>
      <c r="ES26" s="1117"/>
      <c r="ET26" s="1117"/>
      <c r="EU26" s="1117"/>
      <c r="EV26" s="1117"/>
      <c r="EW26" s="1117"/>
      <c r="EX26" s="1117"/>
      <c r="EY26" s="1117"/>
      <c r="EZ26" s="1117"/>
      <c r="FA26" s="1117"/>
      <c r="FB26" s="1117"/>
      <c r="FC26" s="1117"/>
      <c r="FD26" s="1117"/>
      <c r="FE26" s="1117"/>
      <c r="FF26" s="1117"/>
      <c r="FG26" s="1117"/>
      <c r="FH26" s="1117"/>
      <c r="FI26" s="1117"/>
      <c r="FJ26" s="1117"/>
      <c r="FK26" s="1117"/>
      <c r="FL26" s="1117"/>
      <c r="FM26" s="1117"/>
      <c r="FN26" s="1117"/>
      <c r="FO26" s="1117"/>
      <c r="FP26" s="1117"/>
      <c r="FQ26" s="1117"/>
      <c r="FR26" s="1117"/>
      <c r="FS26" s="1117"/>
      <c r="FT26" s="1117"/>
      <c r="FU26" s="1117"/>
    </row>
    <row r="27" spans="1:177" s="1125" customFormat="1" x14ac:dyDescent="0.25">
      <c r="A27" s="1117"/>
      <c r="B27" s="99"/>
      <c r="C27" s="209"/>
      <c r="D27" s="133">
        <f t="shared" si="0"/>
        <v>0</v>
      </c>
      <c r="E27" s="578"/>
      <c r="F27" s="131"/>
      <c r="G27" s="131"/>
      <c r="H27" s="131"/>
      <c r="I27" s="131"/>
      <c r="J27" s="131"/>
      <c r="K27" s="131"/>
      <c r="L27" s="131"/>
      <c r="M27" s="131"/>
      <c r="N27" s="131"/>
      <c r="O27" s="131"/>
      <c r="P27" s="131"/>
      <c r="Q27" s="1164">
        <f t="shared" si="1"/>
        <v>0</v>
      </c>
      <c r="R27" s="1163">
        <f t="shared" si="2"/>
        <v>0</v>
      </c>
      <c r="S27" s="1164">
        <f t="shared" si="3"/>
        <v>0</v>
      </c>
      <c r="T27" s="1164">
        <f t="shared" si="4"/>
        <v>0</v>
      </c>
      <c r="U27" s="1164">
        <f t="shared" si="5"/>
        <v>0</v>
      </c>
      <c r="V27" s="134"/>
      <c r="W27" s="1165">
        <f t="shared" si="6"/>
        <v>0</v>
      </c>
      <c r="X27" s="210">
        <f t="shared" si="7"/>
        <v>0</v>
      </c>
      <c r="Y27" s="211">
        <f t="shared" si="8"/>
        <v>0</v>
      </c>
      <c r="Z27" s="1165">
        <f t="shared" si="9"/>
        <v>0</v>
      </c>
      <c r="AA27" s="212">
        <f t="shared" si="35"/>
        <v>0</v>
      </c>
      <c r="AB27" s="212">
        <f t="shared" si="36"/>
        <v>0</v>
      </c>
      <c r="AC27" s="1165">
        <f t="shared" si="10"/>
        <v>0</v>
      </c>
      <c r="AD27" s="1166">
        <f t="shared" si="11"/>
        <v>0</v>
      </c>
      <c r="AE27" s="213">
        <f t="shared" si="12"/>
        <v>0</v>
      </c>
      <c r="AF27" s="211">
        <f t="shared" si="13"/>
        <v>0</v>
      </c>
      <c r="AG27" s="1165">
        <f t="shared" si="14"/>
        <v>0</v>
      </c>
      <c r="AH27" s="214">
        <f t="shared" si="15"/>
        <v>0</v>
      </c>
      <c r="AI27" s="214">
        <f t="shared" si="16"/>
        <v>0</v>
      </c>
      <c r="AJ27" s="135">
        <f t="shared" si="17"/>
        <v>0</v>
      </c>
      <c r="AK27" s="212">
        <f t="shared" si="18"/>
        <v>0</v>
      </c>
      <c r="AL27" s="213">
        <f t="shared" si="19"/>
        <v>0</v>
      </c>
      <c r="AM27" s="211">
        <f t="shared" si="20"/>
        <v>0</v>
      </c>
      <c r="AN27" s="1165">
        <f t="shared" si="21"/>
        <v>0</v>
      </c>
      <c r="AO27" s="214">
        <f t="shared" si="22"/>
        <v>0</v>
      </c>
      <c r="AP27" s="214">
        <f t="shared" si="23"/>
        <v>0</v>
      </c>
      <c r="AQ27" s="1165">
        <f t="shared" si="24"/>
        <v>0</v>
      </c>
      <c r="AR27" s="1166">
        <f t="shared" si="25"/>
        <v>0</v>
      </c>
      <c r="AS27" s="215">
        <v>0</v>
      </c>
      <c r="AT27" s="211">
        <v>0</v>
      </c>
      <c r="AU27" s="1165">
        <v>0</v>
      </c>
      <c r="AV27" s="214">
        <f t="shared" si="26"/>
        <v>0</v>
      </c>
      <c r="AW27" s="135">
        <f t="shared" si="27"/>
        <v>0</v>
      </c>
      <c r="AX27" s="212">
        <f t="shared" si="28"/>
        <v>0</v>
      </c>
      <c r="AY27" s="215">
        <v>0</v>
      </c>
      <c r="AZ27" s="211">
        <v>0</v>
      </c>
      <c r="BA27" s="135">
        <v>0</v>
      </c>
      <c r="BB27" s="214">
        <f t="shared" si="29"/>
        <v>0</v>
      </c>
      <c r="BC27" s="214">
        <f t="shared" si="30"/>
        <v>0</v>
      </c>
      <c r="BD27" s="135">
        <f t="shared" si="31"/>
        <v>0</v>
      </c>
      <c r="BE27" s="212">
        <f t="shared" si="32"/>
        <v>0</v>
      </c>
      <c r="BF27" s="132">
        <f t="shared" si="37"/>
        <v>0</v>
      </c>
      <c r="BG27" s="1167">
        <f t="shared" si="33"/>
        <v>0</v>
      </c>
      <c r="BH27" s="1119">
        <f t="shared" si="34"/>
        <v>0</v>
      </c>
      <c r="BI27" s="1120"/>
      <c r="BJ27" s="1121"/>
      <c r="BK27" s="1121"/>
      <c r="BL27" s="1121"/>
      <c r="BM27" s="1113"/>
      <c r="BN27" s="1113"/>
      <c r="BO27" s="1113"/>
      <c r="BP27" s="1121"/>
      <c r="BQ27" s="1121"/>
      <c r="BR27" s="1121"/>
      <c r="BS27" s="1121"/>
      <c r="BT27" s="1121"/>
      <c r="BU27" s="1121"/>
      <c r="BV27" s="1121"/>
      <c r="BW27" s="1121"/>
      <c r="BX27" s="1121"/>
      <c r="BY27" s="1121"/>
      <c r="BZ27" s="1121"/>
      <c r="CA27" s="1121"/>
      <c r="CB27" s="1122"/>
      <c r="CC27" s="1121"/>
      <c r="CD27" s="1121"/>
      <c r="CE27" s="1122"/>
      <c r="CF27" s="1122"/>
      <c r="CG27" s="1122"/>
      <c r="CH27" s="1122"/>
      <c r="CI27" s="1121"/>
      <c r="CJ27" s="1121"/>
      <c r="CK27" s="1122"/>
      <c r="CL27" s="1122"/>
      <c r="CM27" s="1122"/>
      <c r="CN27" s="1123"/>
      <c r="CO27" s="1124"/>
      <c r="CP27" s="1124"/>
      <c r="CQ27" s="1119"/>
      <c r="CR27" s="1119"/>
      <c r="CS27" s="1119"/>
      <c r="CT27" s="1119"/>
      <c r="CU27" s="1119"/>
      <c r="CV27" s="1119"/>
      <c r="CW27" s="1119"/>
      <c r="CX27" s="1119"/>
      <c r="CY27" s="1119"/>
      <c r="CZ27" s="1119"/>
      <c r="DA27" s="1119"/>
      <c r="DB27" s="1119"/>
      <c r="DC27" s="1119"/>
      <c r="DD27" s="1119"/>
      <c r="DE27" s="1119"/>
      <c r="DF27" s="1119"/>
      <c r="DG27" s="1119"/>
      <c r="DH27" s="1119"/>
      <c r="DI27" s="1119"/>
      <c r="DJ27" s="1119"/>
      <c r="DK27" s="1119"/>
      <c r="DL27" s="1119"/>
      <c r="DM27" s="1119"/>
      <c r="DN27" s="1119"/>
      <c r="DO27" s="1119"/>
      <c r="DP27" s="1119"/>
      <c r="DQ27" s="1119"/>
      <c r="DR27" s="1119"/>
      <c r="DS27" s="1119"/>
      <c r="DT27" s="1119"/>
      <c r="DU27" s="1119"/>
      <c r="DV27" s="1119"/>
      <c r="DW27" s="1124"/>
      <c r="DX27" s="1124"/>
      <c r="DY27" s="1124"/>
      <c r="DZ27" s="1124"/>
      <c r="EA27" s="1124"/>
      <c r="EB27" s="1124"/>
      <c r="EC27" s="1124"/>
      <c r="ED27" s="1124"/>
      <c r="EE27" s="1117"/>
      <c r="EF27" s="1117"/>
      <c r="EG27" s="1117"/>
      <c r="EH27" s="1117"/>
      <c r="EI27" s="1117"/>
      <c r="EJ27" s="1117"/>
      <c r="EK27" s="1117"/>
      <c r="EL27" s="1117"/>
      <c r="EM27" s="1117"/>
      <c r="EN27" s="1117"/>
      <c r="EO27" s="1117"/>
      <c r="EP27" s="1117"/>
      <c r="EQ27" s="1117"/>
      <c r="ER27" s="1117"/>
      <c r="ES27" s="1117"/>
      <c r="ET27" s="1117"/>
      <c r="EU27" s="1117"/>
      <c r="EV27" s="1117"/>
      <c r="EW27" s="1117"/>
      <c r="EX27" s="1117"/>
      <c r="EY27" s="1117"/>
      <c r="EZ27" s="1117"/>
      <c r="FA27" s="1117"/>
      <c r="FB27" s="1117"/>
      <c r="FC27" s="1117"/>
      <c r="FD27" s="1117"/>
      <c r="FE27" s="1117"/>
      <c r="FF27" s="1117"/>
      <c r="FG27" s="1117"/>
      <c r="FH27" s="1117"/>
      <c r="FI27" s="1117"/>
      <c r="FJ27" s="1117"/>
      <c r="FK27" s="1117"/>
      <c r="FL27" s="1117"/>
      <c r="FM27" s="1117"/>
      <c r="FN27" s="1117"/>
      <c r="FO27" s="1117"/>
      <c r="FP27" s="1117"/>
      <c r="FQ27" s="1117"/>
      <c r="FR27" s="1117"/>
      <c r="FS27" s="1117"/>
      <c r="FT27" s="1117"/>
      <c r="FU27" s="1117"/>
    </row>
    <row r="28" spans="1:177" s="1125" customFormat="1" x14ac:dyDescent="0.25">
      <c r="A28" s="1117"/>
      <c r="B28" s="1168" t="s">
        <v>46</v>
      </c>
      <c r="C28" s="1169"/>
      <c r="D28" s="221"/>
      <c r="E28" s="1169"/>
      <c r="F28" s="1169"/>
      <c r="G28" s="1169"/>
      <c r="H28" s="1169"/>
      <c r="I28" s="1169"/>
      <c r="J28" s="1169"/>
      <c r="K28" s="1169"/>
      <c r="L28" s="1169"/>
      <c r="M28" s="1169"/>
      <c r="N28" s="1169"/>
      <c r="O28" s="1169"/>
      <c r="P28" s="1169"/>
      <c r="Q28" s="1169"/>
      <c r="R28" s="1169"/>
      <c r="S28" s="1169"/>
      <c r="T28" s="1169"/>
      <c r="U28" s="1169"/>
      <c r="V28" s="1169"/>
      <c r="W28" s="1169"/>
      <c r="X28" s="221"/>
      <c r="Y28" s="221"/>
      <c r="Z28" s="1169"/>
      <c r="AA28" s="222"/>
      <c r="AB28" s="223">
        <f>SUM(AB17:AB27)</f>
        <v>16718767.35294774</v>
      </c>
      <c r="AC28" s="1170">
        <f>IF(AB28&gt;0,SQRT(SUM(AD17:AD27))/AB28,0)</f>
        <v>0.18692529190235543</v>
      </c>
      <c r="AD28" s="1171"/>
      <c r="AE28" s="226"/>
      <c r="AF28" s="221"/>
      <c r="AG28" s="1169"/>
      <c r="AH28" s="227"/>
      <c r="AI28" s="223">
        <f>SUM(AI17:AI27)</f>
        <v>8603.9030597901092</v>
      </c>
      <c r="AJ28" s="224">
        <f>IF(AI28&gt;0,SQRT(SUM(AK17:AK27))/AI28,0)</f>
        <v>15.098340516906733</v>
      </c>
      <c r="AK28" s="225"/>
      <c r="AL28" s="221"/>
      <c r="AM28" s="221"/>
      <c r="AN28" s="1169"/>
      <c r="AO28" s="221"/>
      <c r="AP28" s="223">
        <f>SUM(AP17:AP27)</f>
        <v>8263.6585602968862</v>
      </c>
      <c r="AQ28" s="1170">
        <f>IF(AP28&gt;0,SQRT(SUM(AR17:AR27))/AP28,0)</f>
        <v>0.76948921509950718</v>
      </c>
      <c r="AR28" s="1171"/>
      <c r="AS28" s="221"/>
      <c r="AT28" s="221"/>
      <c r="AU28" s="1169"/>
      <c r="AV28" s="223">
        <f>SUM(AV17:AV27)</f>
        <v>0</v>
      </c>
      <c r="AW28" s="224">
        <f>IF(AV28&gt;0,SQRT(SUM(AX17:AX27))/AV28,0)</f>
        <v>0</v>
      </c>
      <c r="AX28" s="225"/>
      <c r="AY28" s="221"/>
      <c r="AZ28" s="221"/>
      <c r="BA28" s="228"/>
      <c r="BB28" s="225"/>
      <c r="BC28" s="223">
        <f>SUM(BC17:BC27)</f>
        <v>0</v>
      </c>
      <c r="BD28" s="224">
        <f>IF(BC28&gt;0,SQRT(SUM(BE17:BE27))/BC28,0)</f>
        <v>0</v>
      </c>
      <c r="BE28" s="225"/>
      <c r="BF28" s="223">
        <f>SUM(BF17:BF27)</f>
        <v>16735634.914567826</v>
      </c>
      <c r="BG28" s="1172">
        <f>IF(BF28&gt;0,SQRT(SUM(BH17:BH27))/BF28,0)</f>
        <v>0.18689853588354227</v>
      </c>
      <c r="BH28" s="1119">
        <f t="shared" si="34"/>
        <v>9783543603361.0801</v>
      </c>
      <c r="BI28" s="1120"/>
      <c r="BJ28" s="1121"/>
      <c r="BK28" s="1121"/>
      <c r="BL28" s="1121"/>
      <c r="BM28" s="1113"/>
      <c r="BN28" s="1113"/>
      <c r="BO28" s="1113"/>
      <c r="BP28" s="1121"/>
      <c r="BQ28" s="1121"/>
      <c r="BR28" s="1121"/>
      <c r="BS28" s="1121"/>
      <c r="BT28" s="1121"/>
      <c r="BU28" s="1121"/>
      <c r="BV28" s="1121"/>
      <c r="BW28" s="1121"/>
      <c r="BX28" s="1121"/>
      <c r="BY28" s="1121"/>
      <c r="BZ28" s="1121"/>
      <c r="CA28" s="1121"/>
      <c r="CB28" s="1122"/>
      <c r="CC28" s="1121"/>
      <c r="CD28" s="1121"/>
      <c r="CE28" s="1122"/>
      <c r="CF28" s="1122"/>
      <c r="CG28" s="1122"/>
      <c r="CH28" s="1122"/>
      <c r="CI28" s="1121"/>
      <c r="CJ28" s="1121"/>
      <c r="CK28" s="1122"/>
      <c r="CL28" s="1122"/>
      <c r="CM28" s="1122"/>
      <c r="CN28" s="1123"/>
      <c r="CO28" s="1124"/>
      <c r="CP28" s="1124"/>
      <c r="CQ28" s="1119"/>
      <c r="CR28" s="1119"/>
      <c r="CS28" s="1119"/>
      <c r="CT28" s="1119"/>
      <c r="CU28" s="1119"/>
      <c r="CV28" s="1119"/>
      <c r="CW28" s="1119"/>
      <c r="CX28" s="1119"/>
      <c r="CY28" s="1119"/>
      <c r="CZ28" s="1119"/>
      <c r="DA28" s="1119"/>
      <c r="DB28" s="1119"/>
      <c r="DC28" s="1119"/>
      <c r="DD28" s="1119"/>
      <c r="DE28" s="1119"/>
      <c r="DF28" s="1119"/>
      <c r="DG28" s="1119"/>
      <c r="DH28" s="1119"/>
      <c r="DI28" s="1119"/>
      <c r="DJ28" s="1119"/>
      <c r="DK28" s="1119"/>
      <c r="DL28" s="1119"/>
      <c r="DM28" s="1119"/>
      <c r="DN28" s="1119"/>
      <c r="DO28" s="1119"/>
      <c r="DP28" s="1119"/>
      <c r="DQ28" s="1119"/>
      <c r="DR28" s="1119"/>
      <c r="DS28" s="1119"/>
      <c r="DT28" s="1119"/>
      <c r="DU28" s="1119"/>
      <c r="DV28" s="1119"/>
      <c r="DW28" s="1124"/>
      <c r="DX28" s="1124"/>
      <c r="DY28" s="1124"/>
      <c r="DZ28" s="1124"/>
      <c r="EA28" s="1124"/>
      <c r="EB28" s="1124"/>
      <c r="EC28" s="1124"/>
      <c r="ED28" s="1124"/>
      <c r="EE28" s="1117"/>
      <c r="EF28" s="1117"/>
      <c r="EG28" s="1117"/>
      <c r="EH28" s="1117"/>
      <c r="EI28" s="1117"/>
      <c r="EJ28" s="1117"/>
      <c r="EK28" s="1117"/>
      <c r="EL28" s="1117"/>
      <c r="EM28" s="1117"/>
      <c r="EN28" s="1117"/>
      <c r="EO28" s="1117"/>
      <c r="EP28" s="1117"/>
      <c r="EQ28" s="1117"/>
      <c r="ER28" s="1117"/>
      <c r="ES28" s="1117"/>
      <c r="ET28" s="1117"/>
      <c r="EU28" s="1117"/>
      <c r="EV28" s="1117"/>
      <c r="EW28" s="1117"/>
      <c r="EX28" s="1117"/>
      <c r="EY28" s="1117"/>
      <c r="EZ28" s="1117"/>
      <c r="FA28" s="1117"/>
      <c r="FB28" s="1117"/>
      <c r="FC28" s="1117"/>
      <c r="FD28" s="1117"/>
      <c r="FE28" s="1117"/>
      <c r="FF28" s="1117"/>
      <c r="FG28" s="1117"/>
      <c r="FH28" s="1117"/>
      <c r="FI28" s="1117"/>
      <c r="FJ28" s="1117"/>
      <c r="FK28" s="1117"/>
      <c r="FL28" s="1117"/>
      <c r="FM28" s="1117"/>
      <c r="FN28" s="1117"/>
      <c r="FO28" s="1117"/>
      <c r="FP28" s="1117"/>
      <c r="FQ28" s="1117"/>
      <c r="FR28" s="1117"/>
      <c r="FS28" s="1117"/>
      <c r="FT28" s="1117"/>
      <c r="FU28" s="1117"/>
    </row>
    <row r="29" spans="1:177" s="1125" customFormat="1" ht="15" customHeight="1" x14ac:dyDescent="0.25">
      <c r="A29" s="1117"/>
      <c r="B29" s="97" t="s">
        <v>398</v>
      </c>
      <c r="C29" s="209" t="s">
        <v>182</v>
      </c>
      <c r="D29" s="133" t="str">
        <f t="shared" ref="D29:D34" si="38">VLOOKUP($C29,$BI$79:$CM$461,2,FALSE)</f>
        <v>kg</v>
      </c>
      <c r="E29" s="86">
        <v>85.852000000000004</v>
      </c>
      <c r="F29" s="87"/>
      <c r="G29" s="87"/>
      <c r="H29" s="87"/>
      <c r="I29" s="87"/>
      <c r="J29" s="87"/>
      <c r="K29" s="131"/>
      <c r="L29" s="131"/>
      <c r="M29" s="131"/>
      <c r="N29" s="131"/>
      <c r="O29" s="131"/>
      <c r="P29" s="131"/>
      <c r="Q29" s="1164">
        <f t="shared" ref="Q29:Q34" si="39">SUM(E29:P29)</f>
        <v>85.852000000000004</v>
      </c>
      <c r="R29" s="1163">
        <f t="shared" ref="R29:R34" si="40">COUNT(E29:P29)</f>
        <v>1</v>
      </c>
      <c r="S29" s="1164">
        <f t="shared" ref="S29:S34" si="41">IF(R29&gt;1,AVERAGE(E29:P29),0)</f>
        <v>0</v>
      </c>
      <c r="T29" s="1164">
        <f t="shared" ref="T29:T34" si="42">IF(R29&gt;1,STDEV(E29:P29),0)</f>
        <v>0</v>
      </c>
      <c r="U29" s="1164">
        <f t="shared" ref="U29:U34" si="43">IF(R29&gt;1,VLOOKUP($R29,$BI$413:$BJ$425,2,FALSE),0)</f>
        <v>0</v>
      </c>
      <c r="V29" s="134"/>
      <c r="W29" s="1165">
        <f t="shared" ref="W29:W34" si="44">IF(R29&gt;1,1-((S29-((T29*U29)/(SQRT(R29))))/S29),VLOOKUP($C29,$BI$79:$CP$461,34,FALSE))</f>
        <v>0.255</v>
      </c>
      <c r="X29" s="210">
        <v>0</v>
      </c>
      <c r="Y29" s="211">
        <v>0</v>
      </c>
      <c r="Z29" s="1165">
        <v>0</v>
      </c>
      <c r="AA29" s="212">
        <f t="shared" ref="AA29:AA34" si="45">($Q29*X29)/1000</f>
        <v>0</v>
      </c>
      <c r="AB29" s="212">
        <f t="shared" ref="AB29:AB34" si="46">AA29*$BJ$431</f>
        <v>0</v>
      </c>
      <c r="AC29" s="1165">
        <f t="shared" ref="AC29:AC34" si="47">IF(AA29&gt;0,SQRT(($W29*$W29)+(Z29*Z29)+($V29*$V29)),0)</f>
        <v>0</v>
      </c>
      <c r="AD29" s="1166">
        <f t="shared" ref="AD29:AD34" si="48">(AB29*AC29)^2</f>
        <v>0</v>
      </c>
      <c r="AE29" s="213">
        <v>0</v>
      </c>
      <c r="AF29" s="211">
        <v>0</v>
      </c>
      <c r="AG29" s="1165">
        <v>0</v>
      </c>
      <c r="AH29" s="214">
        <f t="shared" ref="AH29:AH34" si="49">($Q29*AE29)/1000</f>
        <v>0</v>
      </c>
      <c r="AI29" s="214">
        <f t="shared" ref="AI29:AI34" si="50">AH29*$BJ$432</f>
        <v>0</v>
      </c>
      <c r="AJ29" s="135">
        <f t="shared" ref="AJ29:AJ34" si="51">IF(AH29&gt;0,SQRT(($W29*$W29)+(AG29*AG29)+($V29*$V29)),0)</f>
        <v>0</v>
      </c>
      <c r="AK29" s="212">
        <f t="shared" ref="AK29:AK34" si="52">(AI29*AJ29)^2</f>
        <v>0</v>
      </c>
      <c r="AL29" s="213">
        <v>0</v>
      </c>
      <c r="AM29" s="211">
        <f>VLOOKUP($C29,$BI$79:$CM$461,28,FALSE)</f>
        <v>0</v>
      </c>
      <c r="AN29" s="1165">
        <v>0</v>
      </c>
      <c r="AO29" s="214">
        <f t="shared" ref="AO29:AO34" si="53">(W29*AL29)/1000</f>
        <v>0</v>
      </c>
      <c r="AP29" s="214">
        <f t="shared" ref="AP29:AP34" si="54">AO29*$BJ$433</f>
        <v>0</v>
      </c>
      <c r="AQ29" s="1165">
        <f t="shared" ref="AQ29:AQ34" si="55">IF(AO29&gt;0,SQRT(($W29*$W29)+(AN29*AN29)+($V29*$V29)),0)</f>
        <v>0</v>
      </c>
      <c r="AR29" s="1166">
        <f t="shared" ref="AR29:AR34" si="56">(AP29*AQ29)^2</f>
        <v>0</v>
      </c>
      <c r="AS29" s="215">
        <f t="shared" ref="AS29:AS34" si="57">VLOOKUP($C29,$BI$79:$CM$461,3,FALSE)</f>
        <v>1300</v>
      </c>
      <c r="AT29" s="211" t="str">
        <f t="shared" ref="AT29:AT34" si="58">VLOOKUP($C29,$BI$79:$CM$461,4,FALSE)</f>
        <v>kgCO2e/kg</v>
      </c>
      <c r="AU29" s="1165">
        <f t="shared" ref="AU29:AU34" si="59">IF($Q29&gt;0,VLOOKUP($C29,$BI$79:$CM$461,6,FALSE),0)</f>
        <v>0.5</v>
      </c>
      <c r="AV29" s="214">
        <f t="shared" ref="AV29:AV34" si="60">($Q29*AS29)/1000</f>
        <v>111.60760000000001</v>
      </c>
      <c r="AW29" s="135">
        <f t="shared" ref="AW29:AW34" si="61">IF(AV29&gt;0,SQRT(($W29*$W29)+(AU29*AU29)+($V29*$V29)),0)</f>
        <v>0.56127087934436792</v>
      </c>
      <c r="AX29" s="212">
        <f t="shared" ref="AX29:AX36" si="62">(AV29*AW29)^2</f>
        <v>3924.0321654038444</v>
      </c>
      <c r="AY29" s="215">
        <v>0</v>
      </c>
      <c r="AZ29" s="211">
        <v>0</v>
      </c>
      <c r="BA29" s="135">
        <v>0</v>
      </c>
      <c r="BB29" s="214">
        <f t="shared" ref="BB29:BB34" si="63">($Q29*AY29)/1000</f>
        <v>0</v>
      </c>
      <c r="BC29" s="214">
        <f t="shared" ref="BC29:BC34" si="64">BB29*$BJ$434</f>
        <v>0</v>
      </c>
      <c r="BD29" s="135">
        <v>0</v>
      </c>
      <c r="BE29" s="212">
        <f t="shared" ref="BE29:BE34" si="65">(BC29*BD29)^2</f>
        <v>0</v>
      </c>
      <c r="BF29" s="132">
        <f t="shared" ref="BF29:BF34" si="66">AB29+AI29+AP29+AV29+BC29</f>
        <v>111.60760000000001</v>
      </c>
      <c r="BG29" s="1167">
        <f t="shared" ref="BG29:BG34" si="67">IF(BF29&gt;0,SQRT(AD29+AK29+AR29+AX29+BE29)/BF29,0)</f>
        <v>0.56127087934436792</v>
      </c>
      <c r="BH29" s="1119">
        <f t="shared" si="34"/>
        <v>3924.0321654038444</v>
      </c>
      <c r="BI29" s="1120"/>
      <c r="BJ29" s="1121"/>
      <c r="BK29" s="1121"/>
      <c r="BL29" s="1121"/>
      <c r="BM29" s="1113"/>
      <c r="BN29" s="1113"/>
      <c r="BO29" s="1113"/>
      <c r="BP29" s="1121"/>
      <c r="BQ29" s="1121"/>
      <c r="BR29" s="1121"/>
      <c r="BS29" s="1121"/>
      <c r="BT29" s="1121"/>
      <c r="BU29" s="1121"/>
      <c r="BV29" s="1121"/>
      <c r="BW29" s="1121"/>
      <c r="BX29" s="1121"/>
      <c r="BY29" s="1121"/>
      <c r="BZ29" s="1121"/>
      <c r="CA29" s="1121"/>
      <c r="CB29" s="1122"/>
      <c r="CC29" s="1121"/>
      <c r="CD29" s="1121"/>
      <c r="CE29" s="1122"/>
      <c r="CF29" s="1122"/>
      <c r="CG29" s="1122"/>
      <c r="CH29" s="1122"/>
      <c r="CI29" s="1121"/>
      <c r="CJ29" s="1121"/>
      <c r="CK29" s="1122"/>
      <c r="CL29" s="1122"/>
      <c r="CM29" s="1122"/>
      <c r="CN29" s="1123"/>
      <c r="CO29" s="1124"/>
      <c r="CP29" s="1124"/>
      <c r="CQ29" s="1119"/>
      <c r="CR29" s="1119"/>
      <c r="CS29" s="1119"/>
      <c r="CT29" s="1119"/>
      <c r="CU29" s="1119"/>
      <c r="CV29" s="1119"/>
      <c r="CW29" s="1119"/>
      <c r="CX29" s="1119"/>
      <c r="CY29" s="1119"/>
      <c r="CZ29" s="1119"/>
      <c r="DA29" s="1119"/>
      <c r="DB29" s="1119"/>
      <c r="DC29" s="1119"/>
      <c r="DD29" s="1119"/>
      <c r="DE29" s="1119"/>
      <c r="DF29" s="1119"/>
      <c r="DG29" s="1119"/>
      <c r="DH29" s="1119"/>
      <c r="DI29" s="1119"/>
      <c r="DJ29" s="1119"/>
      <c r="DK29" s="1119"/>
      <c r="DL29" s="1119"/>
      <c r="DM29" s="1119"/>
      <c r="DN29" s="1119"/>
      <c r="DO29" s="1119"/>
      <c r="DP29" s="1119"/>
      <c r="DQ29" s="1119"/>
      <c r="DR29" s="1119"/>
      <c r="DS29" s="1119"/>
      <c r="DT29" s="1119"/>
      <c r="DU29" s="1119"/>
      <c r="DV29" s="1119"/>
      <c r="DW29" s="1124"/>
      <c r="DX29" s="1124"/>
      <c r="DY29" s="1124"/>
      <c r="DZ29" s="1124"/>
      <c r="EA29" s="1124"/>
      <c r="EB29" s="1124"/>
      <c r="EC29" s="1124"/>
      <c r="ED29" s="1124"/>
      <c r="EE29" s="1117"/>
      <c r="EF29" s="1117"/>
      <c r="EG29" s="1117"/>
      <c r="EH29" s="1117"/>
      <c r="EI29" s="1117"/>
      <c r="EJ29" s="1117"/>
      <c r="EK29" s="1117"/>
      <c r="EL29" s="1117"/>
      <c r="EM29" s="1117"/>
      <c r="EN29" s="1117"/>
      <c r="EO29" s="1117"/>
      <c r="EP29" s="1117"/>
      <c r="EQ29" s="1117"/>
      <c r="ER29" s="1117"/>
      <c r="ES29" s="1117"/>
      <c r="ET29" s="1117"/>
      <c r="EU29" s="1117"/>
      <c r="EV29" s="1117"/>
      <c r="EW29" s="1117"/>
      <c r="EX29" s="1117"/>
      <c r="EY29" s="1117"/>
      <c r="EZ29" s="1117"/>
      <c r="FA29" s="1117"/>
      <c r="FB29" s="1117"/>
      <c r="FC29" s="1117"/>
      <c r="FD29" s="1117"/>
      <c r="FE29" s="1117"/>
      <c r="FF29" s="1117"/>
      <c r="FG29" s="1117"/>
      <c r="FH29" s="1117"/>
      <c r="FI29" s="1117"/>
      <c r="FJ29" s="1117"/>
      <c r="FK29" s="1117"/>
      <c r="FL29" s="1117"/>
      <c r="FM29" s="1117"/>
      <c r="FN29" s="1117"/>
      <c r="FO29" s="1117"/>
      <c r="FP29" s="1117"/>
      <c r="FQ29" s="1117"/>
      <c r="FR29" s="1117"/>
      <c r="FS29" s="1117"/>
      <c r="FT29" s="1117"/>
      <c r="FU29" s="1117"/>
    </row>
    <row r="30" spans="1:177" s="1125" customFormat="1" x14ac:dyDescent="0.25">
      <c r="A30" s="1117"/>
      <c r="B30" s="98" t="s">
        <v>399</v>
      </c>
      <c r="C30" s="209"/>
      <c r="D30" s="133">
        <f t="shared" si="38"/>
        <v>0</v>
      </c>
      <c r="E30" s="87"/>
      <c r="F30" s="131"/>
      <c r="G30" s="131"/>
      <c r="H30" s="131"/>
      <c r="I30" s="131"/>
      <c r="J30" s="131"/>
      <c r="K30" s="131"/>
      <c r="L30" s="131"/>
      <c r="M30" s="131"/>
      <c r="N30" s="131"/>
      <c r="O30" s="131"/>
      <c r="P30" s="131"/>
      <c r="Q30" s="1164">
        <f>SUM(E30:P30)</f>
        <v>0</v>
      </c>
      <c r="R30" s="1163">
        <f>COUNT(E30:P30)</f>
        <v>0</v>
      </c>
      <c r="S30" s="1164">
        <f>IF(R30&gt;1,AVERAGE(E30:P30),0)</f>
        <v>0</v>
      </c>
      <c r="T30" s="1164">
        <f>IF(R30&gt;1,STDEV(E30:P30),0)</f>
        <v>0</v>
      </c>
      <c r="U30" s="1164">
        <f t="shared" si="43"/>
        <v>0</v>
      </c>
      <c r="V30" s="134"/>
      <c r="W30" s="1165">
        <f t="shared" si="44"/>
        <v>0</v>
      </c>
      <c r="X30" s="210">
        <v>0</v>
      </c>
      <c r="Y30" s="211">
        <v>0</v>
      </c>
      <c r="Z30" s="1165">
        <v>0</v>
      </c>
      <c r="AA30" s="212">
        <f>($Q30*X30)/1000</f>
        <v>0</v>
      </c>
      <c r="AB30" s="212">
        <f t="shared" si="46"/>
        <v>0</v>
      </c>
      <c r="AC30" s="1165">
        <f>IF(AA30&gt;0,SQRT(($W30*$W30)+(Z30*Z30)+($V30*$V30)),0)</f>
        <v>0</v>
      </c>
      <c r="AD30" s="1166">
        <f>(AB30*AC30)^2</f>
        <v>0</v>
      </c>
      <c r="AE30" s="213">
        <v>0</v>
      </c>
      <c r="AF30" s="211">
        <v>0</v>
      </c>
      <c r="AG30" s="1165">
        <v>0</v>
      </c>
      <c r="AH30" s="214">
        <f>($Q30*AE30)/1000</f>
        <v>0</v>
      </c>
      <c r="AI30" s="214">
        <f t="shared" si="50"/>
        <v>0</v>
      </c>
      <c r="AJ30" s="135">
        <f>IF(AH30&gt;0,SQRT(($W30*$W30)+(AG30*AG30)+($V30*$V30)),0)</f>
        <v>0</v>
      </c>
      <c r="AK30" s="212">
        <f>(AI30*AJ30)^2</f>
        <v>0</v>
      </c>
      <c r="AL30" s="213">
        <v>0</v>
      </c>
      <c r="AM30" s="211">
        <v>0</v>
      </c>
      <c r="AN30" s="1165">
        <v>0</v>
      </c>
      <c r="AO30" s="214">
        <f>(W30*AL30)/1000</f>
        <v>0</v>
      </c>
      <c r="AP30" s="214">
        <f t="shared" si="54"/>
        <v>0</v>
      </c>
      <c r="AQ30" s="1165">
        <f>IF(AO30&gt;0,SQRT(($W30*$W30)+(AN30*AN30)+($V30*$V30)),0)</f>
        <v>0</v>
      </c>
      <c r="AR30" s="1166">
        <f>(AP30*AQ30)^2</f>
        <v>0</v>
      </c>
      <c r="AS30" s="215">
        <f t="shared" si="57"/>
        <v>0</v>
      </c>
      <c r="AT30" s="211">
        <f t="shared" si="58"/>
        <v>0</v>
      </c>
      <c r="AU30" s="1165">
        <f t="shared" si="59"/>
        <v>0</v>
      </c>
      <c r="AV30" s="214">
        <f t="shared" si="60"/>
        <v>0</v>
      </c>
      <c r="AW30" s="135">
        <f t="shared" si="61"/>
        <v>0</v>
      </c>
      <c r="AX30" s="212">
        <f t="shared" si="62"/>
        <v>0</v>
      </c>
      <c r="AY30" s="215">
        <v>0</v>
      </c>
      <c r="AZ30" s="211">
        <v>0</v>
      </c>
      <c r="BA30" s="135">
        <v>0</v>
      </c>
      <c r="BB30" s="214">
        <f t="shared" si="63"/>
        <v>0</v>
      </c>
      <c r="BC30" s="214">
        <f t="shared" si="64"/>
        <v>0</v>
      </c>
      <c r="BD30" s="135">
        <v>0</v>
      </c>
      <c r="BE30" s="212">
        <f>(BC30*BD30)^2</f>
        <v>0</v>
      </c>
      <c r="BF30" s="132">
        <f t="shared" si="66"/>
        <v>0</v>
      </c>
      <c r="BG30" s="1167">
        <f t="shared" si="67"/>
        <v>0</v>
      </c>
      <c r="BH30" s="1119">
        <f>(BF30*BG30)^2</f>
        <v>0</v>
      </c>
      <c r="BI30" s="1120"/>
      <c r="BJ30" s="1121"/>
      <c r="BK30" s="1121"/>
      <c r="BL30" s="1121"/>
      <c r="BM30" s="1113"/>
      <c r="BN30" s="1113"/>
      <c r="BO30" s="1113"/>
      <c r="BP30" s="1121"/>
      <c r="BQ30" s="1121"/>
      <c r="BR30" s="1121"/>
      <c r="BS30" s="1121"/>
      <c r="BT30" s="1121"/>
      <c r="BU30" s="1121"/>
      <c r="BV30" s="1121"/>
      <c r="BW30" s="1121"/>
      <c r="BX30" s="1121"/>
      <c r="BY30" s="1121"/>
      <c r="BZ30" s="1121"/>
      <c r="CA30" s="1121"/>
      <c r="CB30" s="1122"/>
      <c r="CC30" s="1121"/>
      <c r="CD30" s="1121"/>
      <c r="CE30" s="1122"/>
      <c r="CF30" s="1122"/>
      <c r="CG30" s="1122"/>
      <c r="CH30" s="1122"/>
      <c r="CI30" s="1121"/>
      <c r="CJ30" s="1121"/>
      <c r="CK30" s="1122"/>
      <c r="CL30" s="1122"/>
      <c r="CM30" s="1122"/>
      <c r="CN30" s="1123"/>
      <c r="CO30" s="1124"/>
      <c r="CP30" s="1124"/>
      <c r="CQ30" s="1119"/>
      <c r="CR30" s="1119"/>
      <c r="CS30" s="1119"/>
      <c r="CT30" s="1119"/>
      <c r="CU30" s="1119"/>
      <c r="CV30" s="1119"/>
      <c r="CW30" s="1119"/>
      <c r="CX30" s="1119"/>
      <c r="CY30" s="1119"/>
      <c r="CZ30" s="1119"/>
      <c r="DA30" s="1119"/>
      <c r="DB30" s="1119"/>
      <c r="DC30" s="1119"/>
      <c r="DD30" s="1119"/>
      <c r="DE30" s="1119"/>
      <c r="DF30" s="1119"/>
      <c r="DG30" s="1119"/>
      <c r="DH30" s="1119"/>
      <c r="DI30" s="1119"/>
      <c r="DJ30" s="1119"/>
      <c r="DK30" s="1119"/>
      <c r="DL30" s="1119"/>
      <c r="DM30" s="1119"/>
      <c r="DN30" s="1119"/>
      <c r="DO30" s="1119"/>
      <c r="DP30" s="1119"/>
      <c r="DQ30" s="1119"/>
      <c r="DR30" s="1119"/>
      <c r="DS30" s="1119"/>
      <c r="DT30" s="1119"/>
      <c r="DU30" s="1119"/>
      <c r="DV30" s="1119"/>
      <c r="DW30" s="1124"/>
      <c r="DX30" s="1124"/>
      <c r="DY30" s="1124"/>
      <c r="DZ30" s="1124"/>
      <c r="EA30" s="1124"/>
      <c r="EB30" s="1124"/>
      <c r="EC30" s="1124"/>
      <c r="ED30" s="1124"/>
      <c r="EE30" s="1117"/>
      <c r="EF30" s="1117"/>
      <c r="EG30" s="1117"/>
      <c r="EH30" s="1117"/>
      <c r="EI30" s="1117"/>
      <c r="EJ30" s="1117"/>
      <c r="EK30" s="1117"/>
      <c r="EL30" s="1117"/>
      <c r="EM30" s="1117"/>
      <c r="EN30" s="1117"/>
      <c r="EO30" s="1117"/>
      <c r="EP30" s="1117"/>
      <c r="EQ30" s="1117"/>
      <c r="ER30" s="1117"/>
      <c r="ES30" s="1117"/>
      <c r="ET30" s="1117"/>
      <c r="EU30" s="1117"/>
      <c r="EV30" s="1117"/>
      <c r="EW30" s="1117"/>
      <c r="EX30" s="1117"/>
      <c r="EY30" s="1117"/>
      <c r="EZ30" s="1117"/>
      <c r="FA30" s="1117"/>
      <c r="FB30" s="1117"/>
      <c r="FC30" s="1117"/>
      <c r="FD30" s="1117"/>
      <c r="FE30" s="1117"/>
      <c r="FF30" s="1117"/>
      <c r="FG30" s="1117"/>
      <c r="FH30" s="1117"/>
      <c r="FI30" s="1117"/>
      <c r="FJ30" s="1117"/>
      <c r="FK30" s="1117"/>
      <c r="FL30" s="1117"/>
      <c r="FM30" s="1117"/>
      <c r="FN30" s="1117"/>
      <c r="FO30" s="1117"/>
      <c r="FP30" s="1117"/>
      <c r="FQ30" s="1117"/>
      <c r="FR30" s="1117"/>
      <c r="FS30" s="1117"/>
      <c r="FT30" s="1117"/>
      <c r="FU30" s="1117"/>
    </row>
    <row r="31" spans="1:177" s="1125" customFormat="1" x14ac:dyDescent="0.25">
      <c r="A31" s="1117"/>
      <c r="B31" s="98"/>
      <c r="C31" s="209"/>
      <c r="D31" s="133">
        <f t="shared" si="38"/>
        <v>0</v>
      </c>
      <c r="E31" s="131"/>
      <c r="F31" s="131"/>
      <c r="G31" s="131"/>
      <c r="H31" s="131"/>
      <c r="I31" s="131"/>
      <c r="J31" s="131"/>
      <c r="K31" s="131"/>
      <c r="L31" s="131"/>
      <c r="M31" s="131"/>
      <c r="N31" s="131"/>
      <c r="O31" s="131"/>
      <c r="P31" s="131"/>
      <c r="Q31" s="1164">
        <f>SUM(E31:P31)</f>
        <v>0</v>
      </c>
      <c r="R31" s="1163">
        <f>COUNT(E31:P31)</f>
        <v>0</v>
      </c>
      <c r="S31" s="1164">
        <f>IF(R31&gt;1,AVERAGE(E31:P31),0)</f>
        <v>0</v>
      </c>
      <c r="T31" s="1164">
        <f>IF(R31&gt;1,STDEV(E31:P31),0)</f>
        <v>0</v>
      </c>
      <c r="U31" s="1164">
        <f t="shared" si="43"/>
        <v>0</v>
      </c>
      <c r="V31" s="134"/>
      <c r="W31" s="1165">
        <f t="shared" si="44"/>
        <v>0</v>
      </c>
      <c r="X31" s="210">
        <v>0</v>
      </c>
      <c r="Y31" s="211">
        <v>0</v>
      </c>
      <c r="Z31" s="1165">
        <v>0</v>
      </c>
      <c r="AA31" s="212">
        <f>($Q31*X31)/1000</f>
        <v>0</v>
      </c>
      <c r="AB31" s="212">
        <f t="shared" si="46"/>
        <v>0</v>
      </c>
      <c r="AC31" s="1165">
        <f>IF(AA31&gt;0,SQRT(($W31*$W31)+(Z31*Z31)+($V31*$V31)),0)</f>
        <v>0</v>
      </c>
      <c r="AD31" s="1166">
        <f>(AB31*AC31)^2</f>
        <v>0</v>
      </c>
      <c r="AE31" s="213">
        <v>0</v>
      </c>
      <c r="AF31" s="211">
        <v>0</v>
      </c>
      <c r="AG31" s="1165">
        <v>0</v>
      </c>
      <c r="AH31" s="214">
        <f>($Q31*AE31)/1000</f>
        <v>0</v>
      </c>
      <c r="AI31" s="214">
        <f t="shared" si="50"/>
        <v>0</v>
      </c>
      <c r="AJ31" s="135">
        <f>IF(AH31&gt;0,SQRT(($W31*$W31)+(AG31*AG31)+($V31*$V31)),0)</f>
        <v>0</v>
      </c>
      <c r="AK31" s="212">
        <f>(AI31*AJ31)^2</f>
        <v>0</v>
      </c>
      <c r="AL31" s="213">
        <v>0</v>
      </c>
      <c r="AM31" s="211">
        <v>0</v>
      </c>
      <c r="AN31" s="1165">
        <v>0</v>
      </c>
      <c r="AO31" s="214">
        <f>(W31*AL31)/1000</f>
        <v>0</v>
      </c>
      <c r="AP31" s="214">
        <f t="shared" si="54"/>
        <v>0</v>
      </c>
      <c r="AQ31" s="1165">
        <f>IF(AO31&gt;0,SQRT(($W31*$W31)+(AN31*AN31)+($V31*$V31)),0)</f>
        <v>0</v>
      </c>
      <c r="AR31" s="1166">
        <f>(AP31*AQ31)^2</f>
        <v>0</v>
      </c>
      <c r="AS31" s="215">
        <f t="shared" si="57"/>
        <v>0</v>
      </c>
      <c r="AT31" s="211">
        <f t="shared" si="58"/>
        <v>0</v>
      </c>
      <c r="AU31" s="1165">
        <f t="shared" si="59"/>
        <v>0</v>
      </c>
      <c r="AV31" s="214">
        <f t="shared" si="60"/>
        <v>0</v>
      </c>
      <c r="AW31" s="135">
        <f t="shared" si="61"/>
        <v>0</v>
      </c>
      <c r="AX31" s="212">
        <f t="shared" si="62"/>
        <v>0</v>
      </c>
      <c r="AY31" s="215">
        <v>0</v>
      </c>
      <c r="AZ31" s="211">
        <v>0</v>
      </c>
      <c r="BA31" s="135">
        <v>0</v>
      </c>
      <c r="BB31" s="214">
        <f t="shared" si="63"/>
        <v>0</v>
      </c>
      <c r="BC31" s="214">
        <f t="shared" si="64"/>
        <v>0</v>
      </c>
      <c r="BD31" s="135">
        <v>0</v>
      </c>
      <c r="BE31" s="212">
        <f>(BC31*BD31)^2</f>
        <v>0</v>
      </c>
      <c r="BF31" s="132">
        <f t="shared" si="66"/>
        <v>0</v>
      </c>
      <c r="BG31" s="1167">
        <f t="shared" si="67"/>
        <v>0</v>
      </c>
      <c r="BH31" s="1119">
        <f>(BF31*BG31)^2</f>
        <v>0</v>
      </c>
      <c r="BI31" s="1120"/>
      <c r="BJ31" s="1121"/>
      <c r="BK31" s="1121"/>
      <c r="BL31" s="1121"/>
      <c r="BM31" s="1113"/>
      <c r="BN31" s="1113"/>
      <c r="BO31" s="1113"/>
      <c r="BP31" s="1121"/>
      <c r="BQ31" s="1121"/>
      <c r="BR31" s="1121"/>
      <c r="BS31" s="1121"/>
      <c r="BT31" s="1121"/>
      <c r="BU31" s="1121"/>
      <c r="BV31" s="1121"/>
      <c r="BW31" s="1121"/>
      <c r="BX31" s="1121"/>
      <c r="BY31" s="1121"/>
      <c r="BZ31" s="1121"/>
      <c r="CA31" s="1121"/>
      <c r="CB31" s="1122"/>
      <c r="CC31" s="1121"/>
      <c r="CD31" s="1121"/>
      <c r="CE31" s="1122"/>
      <c r="CF31" s="1122"/>
      <c r="CG31" s="1122"/>
      <c r="CH31" s="1122"/>
      <c r="CI31" s="1121"/>
      <c r="CJ31" s="1121"/>
      <c r="CK31" s="1122"/>
      <c r="CL31" s="1122"/>
      <c r="CM31" s="1122"/>
      <c r="CN31" s="1123"/>
      <c r="CO31" s="1124"/>
      <c r="CP31" s="1124"/>
      <c r="CQ31" s="1119"/>
      <c r="CR31" s="1119"/>
      <c r="CS31" s="1119"/>
      <c r="CT31" s="1119"/>
      <c r="CU31" s="1119"/>
      <c r="CV31" s="1119"/>
      <c r="CW31" s="1119"/>
      <c r="CX31" s="1119"/>
      <c r="CY31" s="1119"/>
      <c r="CZ31" s="1119"/>
      <c r="DA31" s="1119"/>
      <c r="DB31" s="1119"/>
      <c r="DC31" s="1119"/>
      <c r="DD31" s="1119"/>
      <c r="DE31" s="1119"/>
      <c r="DF31" s="1119"/>
      <c r="DG31" s="1119"/>
      <c r="DH31" s="1119"/>
      <c r="DI31" s="1119"/>
      <c r="DJ31" s="1119"/>
      <c r="DK31" s="1119"/>
      <c r="DL31" s="1119"/>
      <c r="DM31" s="1119"/>
      <c r="DN31" s="1119"/>
      <c r="DO31" s="1119"/>
      <c r="DP31" s="1119"/>
      <c r="DQ31" s="1119"/>
      <c r="DR31" s="1119"/>
      <c r="DS31" s="1119"/>
      <c r="DT31" s="1119"/>
      <c r="DU31" s="1119"/>
      <c r="DV31" s="1119"/>
      <c r="DW31" s="1124"/>
      <c r="DX31" s="1124"/>
      <c r="DY31" s="1124"/>
      <c r="DZ31" s="1124"/>
      <c r="EA31" s="1124"/>
      <c r="EB31" s="1124"/>
      <c r="EC31" s="1124"/>
      <c r="ED31" s="1124"/>
      <c r="EE31" s="1117"/>
      <c r="EF31" s="1117"/>
      <c r="EG31" s="1117"/>
      <c r="EH31" s="1117"/>
      <c r="EI31" s="1117"/>
      <c r="EJ31" s="1117"/>
      <c r="EK31" s="1117"/>
      <c r="EL31" s="1117"/>
      <c r="EM31" s="1117"/>
      <c r="EN31" s="1117"/>
      <c r="EO31" s="1117"/>
      <c r="EP31" s="1117"/>
      <c r="EQ31" s="1117"/>
      <c r="ER31" s="1117"/>
      <c r="ES31" s="1117"/>
      <c r="ET31" s="1117"/>
      <c r="EU31" s="1117"/>
      <c r="EV31" s="1117"/>
      <c r="EW31" s="1117"/>
      <c r="EX31" s="1117"/>
      <c r="EY31" s="1117"/>
      <c r="EZ31" s="1117"/>
      <c r="FA31" s="1117"/>
      <c r="FB31" s="1117"/>
      <c r="FC31" s="1117"/>
      <c r="FD31" s="1117"/>
      <c r="FE31" s="1117"/>
      <c r="FF31" s="1117"/>
      <c r="FG31" s="1117"/>
      <c r="FH31" s="1117"/>
      <c r="FI31" s="1117"/>
      <c r="FJ31" s="1117"/>
      <c r="FK31" s="1117"/>
      <c r="FL31" s="1117"/>
      <c r="FM31" s="1117"/>
      <c r="FN31" s="1117"/>
      <c r="FO31" s="1117"/>
      <c r="FP31" s="1117"/>
      <c r="FQ31" s="1117"/>
      <c r="FR31" s="1117"/>
      <c r="FS31" s="1117"/>
      <c r="FT31" s="1117"/>
      <c r="FU31" s="1117"/>
    </row>
    <row r="32" spans="1:177" s="1125" customFormat="1" x14ac:dyDescent="0.25">
      <c r="A32" s="1117"/>
      <c r="B32" s="98"/>
      <c r="C32" s="209"/>
      <c r="D32" s="133">
        <f t="shared" si="38"/>
        <v>0</v>
      </c>
      <c r="E32" s="90"/>
      <c r="F32" s="131"/>
      <c r="G32" s="131"/>
      <c r="H32" s="131"/>
      <c r="I32" s="131"/>
      <c r="J32" s="131"/>
      <c r="K32" s="131"/>
      <c r="L32" s="131"/>
      <c r="M32" s="131"/>
      <c r="N32" s="131"/>
      <c r="O32" s="131"/>
      <c r="P32" s="131"/>
      <c r="Q32" s="1164">
        <f t="shared" si="39"/>
        <v>0</v>
      </c>
      <c r="R32" s="1163">
        <f t="shared" si="40"/>
        <v>0</v>
      </c>
      <c r="S32" s="1164">
        <f t="shared" si="41"/>
        <v>0</v>
      </c>
      <c r="T32" s="1164">
        <f t="shared" si="42"/>
        <v>0</v>
      </c>
      <c r="U32" s="1164">
        <f t="shared" si="43"/>
        <v>0</v>
      </c>
      <c r="V32" s="134"/>
      <c r="W32" s="1165">
        <f t="shared" si="44"/>
        <v>0</v>
      </c>
      <c r="X32" s="210">
        <v>0</v>
      </c>
      <c r="Y32" s="211">
        <v>0</v>
      </c>
      <c r="Z32" s="1165">
        <v>0</v>
      </c>
      <c r="AA32" s="212">
        <f t="shared" si="45"/>
        <v>0</v>
      </c>
      <c r="AB32" s="212">
        <f t="shared" si="46"/>
        <v>0</v>
      </c>
      <c r="AC32" s="1165">
        <f t="shared" si="47"/>
        <v>0</v>
      </c>
      <c r="AD32" s="1166">
        <f t="shared" si="48"/>
        <v>0</v>
      </c>
      <c r="AE32" s="213">
        <v>0</v>
      </c>
      <c r="AF32" s="211">
        <v>0</v>
      </c>
      <c r="AG32" s="1165">
        <v>0</v>
      </c>
      <c r="AH32" s="214">
        <f t="shared" si="49"/>
        <v>0</v>
      </c>
      <c r="AI32" s="214">
        <f t="shared" si="50"/>
        <v>0</v>
      </c>
      <c r="AJ32" s="135">
        <f t="shared" si="51"/>
        <v>0</v>
      </c>
      <c r="AK32" s="212">
        <f t="shared" si="52"/>
        <v>0</v>
      </c>
      <c r="AL32" s="213">
        <v>0</v>
      </c>
      <c r="AM32" s="211">
        <v>0</v>
      </c>
      <c r="AN32" s="1165">
        <v>0</v>
      </c>
      <c r="AO32" s="214">
        <f t="shared" si="53"/>
        <v>0</v>
      </c>
      <c r="AP32" s="214">
        <f t="shared" si="54"/>
        <v>0</v>
      </c>
      <c r="AQ32" s="1165">
        <f t="shared" si="55"/>
        <v>0</v>
      </c>
      <c r="AR32" s="1166">
        <f t="shared" si="56"/>
        <v>0</v>
      </c>
      <c r="AS32" s="215">
        <f t="shared" si="57"/>
        <v>0</v>
      </c>
      <c r="AT32" s="211">
        <f t="shared" si="58"/>
        <v>0</v>
      </c>
      <c r="AU32" s="1165">
        <f t="shared" si="59"/>
        <v>0</v>
      </c>
      <c r="AV32" s="214">
        <f t="shared" si="60"/>
        <v>0</v>
      </c>
      <c r="AW32" s="135">
        <f t="shared" si="61"/>
        <v>0</v>
      </c>
      <c r="AX32" s="212">
        <f t="shared" si="62"/>
        <v>0</v>
      </c>
      <c r="AY32" s="215">
        <v>0</v>
      </c>
      <c r="AZ32" s="211">
        <v>0</v>
      </c>
      <c r="BA32" s="135">
        <v>0</v>
      </c>
      <c r="BB32" s="214">
        <f t="shared" si="63"/>
        <v>0</v>
      </c>
      <c r="BC32" s="214">
        <f t="shared" si="64"/>
        <v>0</v>
      </c>
      <c r="BD32" s="135">
        <v>0</v>
      </c>
      <c r="BE32" s="212">
        <f t="shared" si="65"/>
        <v>0</v>
      </c>
      <c r="BF32" s="132">
        <f t="shared" si="66"/>
        <v>0</v>
      </c>
      <c r="BG32" s="1167">
        <f t="shared" si="67"/>
        <v>0</v>
      </c>
      <c r="BH32" s="1119">
        <f t="shared" si="34"/>
        <v>0</v>
      </c>
      <c r="BI32" s="1120"/>
      <c r="BJ32" s="1121"/>
      <c r="BK32" s="1121"/>
      <c r="BL32" s="1121"/>
      <c r="BM32" s="1113"/>
      <c r="BN32" s="1113"/>
      <c r="BO32" s="1113"/>
      <c r="BP32" s="1121"/>
      <c r="BQ32" s="1121"/>
      <c r="BR32" s="1121"/>
      <c r="BS32" s="1121"/>
      <c r="BT32" s="1121"/>
      <c r="BU32" s="1121"/>
      <c r="BV32" s="1121"/>
      <c r="BW32" s="1121"/>
      <c r="BX32" s="1121"/>
      <c r="BY32" s="1121"/>
      <c r="BZ32" s="1121"/>
      <c r="CA32" s="1121"/>
      <c r="CB32" s="1122"/>
      <c r="CC32" s="1121"/>
      <c r="CD32" s="1121"/>
      <c r="CE32" s="1122"/>
      <c r="CF32" s="1122"/>
      <c r="CG32" s="1122"/>
      <c r="CH32" s="1122"/>
      <c r="CI32" s="1121"/>
      <c r="CJ32" s="1121"/>
      <c r="CK32" s="1122"/>
      <c r="CL32" s="1122"/>
      <c r="CM32" s="1122"/>
      <c r="CN32" s="1123"/>
      <c r="CO32" s="1124"/>
      <c r="CP32" s="1124"/>
      <c r="CQ32" s="1119"/>
      <c r="CR32" s="1119"/>
      <c r="CS32" s="1119"/>
      <c r="CT32" s="1119"/>
      <c r="CU32" s="1119"/>
      <c r="CV32" s="1119"/>
      <c r="CW32" s="1119"/>
      <c r="CX32" s="1119"/>
      <c r="CY32" s="1119"/>
      <c r="CZ32" s="1119"/>
      <c r="DA32" s="1119"/>
      <c r="DB32" s="1119"/>
      <c r="DC32" s="1119"/>
      <c r="DD32" s="1119"/>
      <c r="DE32" s="1119"/>
      <c r="DF32" s="1119"/>
      <c r="DG32" s="1119"/>
      <c r="DH32" s="1119"/>
      <c r="DI32" s="1119"/>
      <c r="DJ32" s="1119"/>
      <c r="DK32" s="1119"/>
      <c r="DL32" s="1119"/>
      <c r="DM32" s="1119"/>
      <c r="DN32" s="1119"/>
      <c r="DO32" s="1119"/>
      <c r="DP32" s="1119"/>
      <c r="DQ32" s="1119"/>
      <c r="DR32" s="1119"/>
      <c r="DS32" s="1119"/>
      <c r="DT32" s="1119"/>
      <c r="DU32" s="1119"/>
      <c r="DV32" s="1119"/>
      <c r="DW32" s="1124"/>
      <c r="DX32" s="1124"/>
      <c r="DY32" s="1124"/>
      <c r="DZ32" s="1124"/>
      <c r="EA32" s="1124"/>
      <c r="EB32" s="1124"/>
      <c r="EC32" s="1124"/>
      <c r="ED32" s="1124"/>
      <c r="EE32" s="1117"/>
      <c r="EF32" s="1117"/>
      <c r="EG32" s="1117"/>
      <c r="EH32" s="1117"/>
      <c r="EI32" s="1117"/>
      <c r="EJ32" s="1117"/>
      <c r="EK32" s="1117"/>
      <c r="EL32" s="1117"/>
      <c r="EM32" s="1117"/>
      <c r="EN32" s="1117"/>
      <c r="EO32" s="1117"/>
      <c r="EP32" s="1117"/>
      <c r="EQ32" s="1117"/>
      <c r="ER32" s="1117"/>
      <c r="ES32" s="1117"/>
      <c r="ET32" s="1117"/>
      <c r="EU32" s="1117"/>
      <c r="EV32" s="1117"/>
      <c r="EW32" s="1117"/>
      <c r="EX32" s="1117"/>
      <c r="EY32" s="1117"/>
      <c r="EZ32" s="1117"/>
      <c r="FA32" s="1117"/>
      <c r="FB32" s="1117"/>
      <c r="FC32" s="1117"/>
      <c r="FD32" s="1117"/>
      <c r="FE32" s="1117"/>
      <c r="FF32" s="1117"/>
      <c r="FG32" s="1117"/>
      <c r="FH32" s="1117"/>
      <c r="FI32" s="1117"/>
      <c r="FJ32" s="1117"/>
      <c r="FK32" s="1117"/>
      <c r="FL32" s="1117"/>
      <c r="FM32" s="1117"/>
      <c r="FN32" s="1117"/>
      <c r="FO32" s="1117"/>
      <c r="FP32" s="1117"/>
      <c r="FQ32" s="1117"/>
      <c r="FR32" s="1117"/>
      <c r="FS32" s="1117"/>
      <c r="FT32" s="1117"/>
      <c r="FU32" s="1117"/>
    </row>
    <row r="33" spans="1:177" s="1125" customFormat="1" x14ac:dyDescent="0.25">
      <c r="A33" s="1117"/>
      <c r="B33" s="98"/>
      <c r="C33" s="209"/>
      <c r="D33" s="133">
        <f t="shared" si="38"/>
        <v>0</v>
      </c>
      <c r="E33" s="131"/>
      <c r="F33" s="131"/>
      <c r="G33" s="131"/>
      <c r="H33" s="131"/>
      <c r="I33" s="131"/>
      <c r="J33" s="131"/>
      <c r="K33" s="131"/>
      <c r="L33" s="131"/>
      <c r="M33" s="131"/>
      <c r="N33" s="131"/>
      <c r="O33" s="131"/>
      <c r="P33" s="131"/>
      <c r="Q33" s="1164">
        <f t="shared" si="39"/>
        <v>0</v>
      </c>
      <c r="R33" s="1163">
        <f t="shared" si="40"/>
        <v>0</v>
      </c>
      <c r="S33" s="1164">
        <f t="shared" si="41"/>
        <v>0</v>
      </c>
      <c r="T33" s="1164">
        <f t="shared" si="42"/>
        <v>0</v>
      </c>
      <c r="U33" s="1164">
        <f t="shared" si="43"/>
        <v>0</v>
      </c>
      <c r="V33" s="134"/>
      <c r="W33" s="1165">
        <f t="shared" si="44"/>
        <v>0</v>
      </c>
      <c r="X33" s="210">
        <v>0</v>
      </c>
      <c r="Y33" s="211">
        <v>0</v>
      </c>
      <c r="Z33" s="1165">
        <v>0</v>
      </c>
      <c r="AA33" s="212">
        <f t="shared" si="45"/>
        <v>0</v>
      </c>
      <c r="AB33" s="212">
        <f t="shared" si="46"/>
        <v>0</v>
      </c>
      <c r="AC33" s="1165">
        <f t="shared" si="47"/>
        <v>0</v>
      </c>
      <c r="AD33" s="1166">
        <f t="shared" si="48"/>
        <v>0</v>
      </c>
      <c r="AE33" s="213">
        <v>0</v>
      </c>
      <c r="AF33" s="211">
        <v>0</v>
      </c>
      <c r="AG33" s="1165">
        <v>0</v>
      </c>
      <c r="AH33" s="214">
        <f t="shared" si="49"/>
        <v>0</v>
      </c>
      <c r="AI33" s="214">
        <f t="shared" si="50"/>
        <v>0</v>
      </c>
      <c r="AJ33" s="135">
        <f t="shared" si="51"/>
        <v>0</v>
      </c>
      <c r="AK33" s="212">
        <f t="shared" si="52"/>
        <v>0</v>
      </c>
      <c r="AL33" s="213">
        <v>0</v>
      </c>
      <c r="AM33" s="211">
        <v>0</v>
      </c>
      <c r="AN33" s="1165">
        <v>0</v>
      </c>
      <c r="AO33" s="214">
        <f t="shared" si="53"/>
        <v>0</v>
      </c>
      <c r="AP33" s="214">
        <f t="shared" si="54"/>
        <v>0</v>
      </c>
      <c r="AQ33" s="1165">
        <f t="shared" si="55"/>
        <v>0</v>
      </c>
      <c r="AR33" s="1166">
        <f t="shared" si="56"/>
        <v>0</v>
      </c>
      <c r="AS33" s="215">
        <f t="shared" si="57"/>
        <v>0</v>
      </c>
      <c r="AT33" s="211">
        <f t="shared" si="58"/>
        <v>0</v>
      </c>
      <c r="AU33" s="1165">
        <f t="shared" si="59"/>
        <v>0</v>
      </c>
      <c r="AV33" s="214">
        <f t="shared" si="60"/>
        <v>0</v>
      </c>
      <c r="AW33" s="135">
        <f t="shared" si="61"/>
        <v>0</v>
      </c>
      <c r="AX33" s="212">
        <f t="shared" si="62"/>
        <v>0</v>
      </c>
      <c r="AY33" s="215">
        <v>0</v>
      </c>
      <c r="AZ33" s="211">
        <v>0</v>
      </c>
      <c r="BA33" s="135">
        <v>0</v>
      </c>
      <c r="BB33" s="214">
        <f t="shared" si="63"/>
        <v>0</v>
      </c>
      <c r="BC33" s="214">
        <f t="shared" si="64"/>
        <v>0</v>
      </c>
      <c r="BD33" s="135">
        <v>0</v>
      </c>
      <c r="BE33" s="212">
        <f t="shared" si="65"/>
        <v>0</v>
      </c>
      <c r="BF33" s="132">
        <f t="shared" si="66"/>
        <v>0</v>
      </c>
      <c r="BG33" s="1167">
        <f t="shared" si="67"/>
        <v>0</v>
      </c>
      <c r="BH33" s="1119">
        <f t="shared" si="34"/>
        <v>0</v>
      </c>
      <c r="BI33" s="1120"/>
      <c r="BJ33" s="1121"/>
      <c r="BK33" s="1121"/>
      <c r="BL33" s="1121"/>
      <c r="BM33" s="1113"/>
      <c r="BN33" s="1113"/>
      <c r="BO33" s="1113"/>
      <c r="BP33" s="1121"/>
      <c r="BQ33" s="1121"/>
      <c r="BR33" s="1121"/>
      <c r="BS33" s="1121"/>
      <c r="BT33" s="1121"/>
      <c r="BU33" s="1121"/>
      <c r="BV33" s="1121"/>
      <c r="BW33" s="1121"/>
      <c r="BX33" s="1121"/>
      <c r="BY33" s="1121"/>
      <c r="BZ33" s="1121"/>
      <c r="CA33" s="1121"/>
      <c r="CB33" s="1122"/>
      <c r="CC33" s="1121"/>
      <c r="CD33" s="1121"/>
      <c r="CE33" s="1122"/>
      <c r="CF33" s="1122"/>
      <c r="CG33" s="1122"/>
      <c r="CH33" s="1122"/>
      <c r="CI33" s="1121"/>
      <c r="CJ33" s="1121"/>
      <c r="CK33" s="1122"/>
      <c r="CL33" s="1122"/>
      <c r="CM33" s="1122"/>
      <c r="CN33" s="1123"/>
      <c r="CO33" s="1124"/>
      <c r="CP33" s="1124"/>
      <c r="CQ33" s="1119"/>
      <c r="CR33" s="1119"/>
      <c r="CS33" s="1119"/>
      <c r="CT33" s="1119"/>
      <c r="CU33" s="1119"/>
      <c r="CV33" s="1119"/>
      <c r="CW33" s="1119"/>
      <c r="CX33" s="1119"/>
      <c r="CY33" s="1119"/>
      <c r="CZ33" s="1119"/>
      <c r="DA33" s="1119"/>
      <c r="DB33" s="1119"/>
      <c r="DC33" s="1119"/>
      <c r="DD33" s="1119"/>
      <c r="DE33" s="1119"/>
      <c r="DF33" s="1119"/>
      <c r="DG33" s="1119"/>
      <c r="DH33" s="1119"/>
      <c r="DI33" s="1119"/>
      <c r="DJ33" s="1119"/>
      <c r="DK33" s="1119"/>
      <c r="DL33" s="1119"/>
      <c r="DM33" s="1119"/>
      <c r="DN33" s="1119"/>
      <c r="DO33" s="1119"/>
      <c r="DP33" s="1119"/>
      <c r="DQ33" s="1119"/>
      <c r="DR33" s="1119"/>
      <c r="DS33" s="1119"/>
      <c r="DT33" s="1119"/>
      <c r="DU33" s="1119"/>
      <c r="DV33" s="1119"/>
      <c r="DW33" s="1124"/>
      <c r="DX33" s="1124"/>
      <c r="DY33" s="1124"/>
      <c r="DZ33" s="1124"/>
      <c r="EA33" s="1124"/>
      <c r="EB33" s="1124"/>
      <c r="EC33" s="1124"/>
      <c r="ED33" s="1124"/>
      <c r="EE33" s="1117"/>
      <c r="EF33" s="1117"/>
      <c r="EG33" s="1117"/>
      <c r="EH33" s="1117"/>
      <c r="EI33" s="1117"/>
      <c r="EJ33" s="1117"/>
      <c r="EK33" s="1117"/>
      <c r="EL33" s="1117"/>
      <c r="EM33" s="1117"/>
      <c r="EN33" s="1117"/>
      <c r="EO33" s="1117"/>
      <c r="EP33" s="1117"/>
      <c r="EQ33" s="1117"/>
      <c r="ER33" s="1117"/>
      <c r="ES33" s="1117"/>
      <c r="ET33" s="1117"/>
      <c r="EU33" s="1117"/>
      <c r="EV33" s="1117"/>
      <c r="EW33" s="1117"/>
      <c r="EX33" s="1117"/>
      <c r="EY33" s="1117"/>
      <c r="EZ33" s="1117"/>
      <c r="FA33" s="1117"/>
      <c r="FB33" s="1117"/>
      <c r="FC33" s="1117"/>
      <c r="FD33" s="1117"/>
      <c r="FE33" s="1117"/>
      <c r="FF33" s="1117"/>
      <c r="FG33" s="1117"/>
      <c r="FH33" s="1117"/>
      <c r="FI33" s="1117"/>
      <c r="FJ33" s="1117"/>
      <c r="FK33" s="1117"/>
      <c r="FL33" s="1117"/>
      <c r="FM33" s="1117"/>
      <c r="FN33" s="1117"/>
      <c r="FO33" s="1117"/>
      <c r="FP33" s="1117"/>
      <c r="FQ33" s="1117"/>
      <c r="FR33" s="1117"/>
      <c r="FS33" s="1117"/>
      <c r="FT33" s="1117"/>
      <c r="FU33" s="1117"/>
    </row>
    <row r="34" spans="1:177" s="1125" customFormat="1" x14ac:dyDescent="0.25">
      <c r="A34" s="1117"/>
      <c r="B34" s="99"/>
      <c r="C34" s="209"/>
      <c r="D34" s="133">
        <f t="shared" si="38"/>
        <v>0</v>
      </c>
      <c r="E34" s="131"/>
      <c r="F34" s="131"/>
      <c r="G34" s="131"/>
      <c r="H34" s="131"/>
      <c r="I34" s="131"/>
      <c r="J34" s="131"/>
      <c r="K34" s="131"/>
      <c r="L34" s="131"/>
      <c r="M34" s="131"/>
      <c r="N34" s="131"/>
      <c r="O34" s="131"/>
      <c r="P34" s="131"/>
      <c r="Q34" s="1164">
        <f t="shared" si="39"/>
        <v>0</v>
      </c>
      <c r="R34" s="1163">
        <f t="shared" si="40"/>
        <v>0</v>
      </c>
      <c r="S34" s="1164">
        <f t="shared" si="41"/>
        <v>0</v>
      </c>
      <c r="T34" s="1164">
        <f t="shared" si="42"/>
        <v>0</v>
      </c>
      <c r="U34" s="1164">
        <f t="shared" si="43"/>
        <v>0</v>
      </c>
      <c r="V34" s="134"/>
      <c r="W34" s="1165">
        <f t="shared" si="44"/>
        <v>0</v>
      </c>
      <c r="X34" s="210">
        <v>0</v>
      </c>
      <c r="Y34" s="211">
        <v>0</v>
      </c>
      <c r="Z34" s="1165">
        <v>0</v>
      </c>
      <c r="AA34" s="212">
        <f t="shared" si="45"/>
        <v>0</v>
      </c>
      <c r="AB34" s="212">
        <f t="shared" si="46"/>
        <v>0</v>
      </c>
      <c r="AC34" s="1165">
        <f t="shared" si="47"/>
        <v>0</v>
      </c>
      <c r="AD34" s="1166">
        <f t="shared" si="48"/>
        <v>0</v>
      </c>
      <c r="AE34" s="213">
        <v>0</v>
      </c>
      <c r="AF34" s="211">
        <v>0</v>
      </c>
      <c r="AG34" s="1165">
        <v>0</v>
      </c>
      <c r="AH34" s="214">
        <f t="shared" si="49"/>
        <v>0</v>
      </c>
      <c r="AI34" s="214">
        <f t="shared" si="50"/>
        <v>0</v>
      </c>
      <c r="AJ34" s="135">
        <f t="shared" si="51"/>
        <v>0</v>
      </c>
      <c r="AK34" s="212">
        <f t="shared" si="52"/>
        <v>0</v>
      </c>
      <c r="AL34" s="213">
        <v>0</v>
      </c>
      <c r="AM34" s="211">
        <v>0</v>
      </c>
      <c r="AN34" s="1165">
        <v>0</v>
      </c>
      <c r="AO34" s="214">
        <f t="shared" si="53"/>
        <v>0</v>
      </c>
      <c r="AP34" s="214">
        <f t="shared" si="54"/>
        <v>0</v>
      </c>
      <c r="AQ34" s="1165">
        <f t="shared" si="55"/>
        <v>0</v>
      </c>
      <c r="AR34" s="1166">
        <f t="shared" si="56"/>
        <v>0</v>
      </c>
      <c r="AS34" s="215">
        <f t="shared" si="57"/>
        <v>0</v>
      </c>
      <c r="AT34" s="211">
        <f t="shared" si="58"/>
        <v>0</v>
      </c>
      <c r="AU34" s="1165">
        <f t="shared" si="59"/>
        <v>0</v>
      </c>
      <c r="AV34" s="214">
        <f t="shared" si="60"/>
        <v>0</v>
      </c>
      <c r="AW34" s="135">
        <f t="shared" si="61"/>
        <v>0</v>
      </c>
      <c r="AX34" s="212">
        <f t="shared" si="62"/>
        <v>0</v>
      </c>
      <c r="AY34" s="215">
        <v>0</v>
      </c>
      <c r="AZ34" s="211">
        <v>0</v>
      </c>
      <c r="BA34" s="135">
        <v>0</v>
      </c>
      <c r="BB34" s="214">
        <f t="shared" si="63"/>
        <v>0</v>
      </c>
      <c r="BC34" s="214">
        <f t="shared" si="64"/>
        <v>0</v>
      </c>
      <c r="BD34" s="135">
        <v>0</v>
      </c>
      <c r="BE34" s="212">
        <f t="shared" si="65"/>
        <v>0</v>
      </c>
      <c r="BF34" s="132">
        <f t="shared" si="66"/>
        <v>0</v>
      </c>
      <c r="BG34" s="1167">
        <f t="shared" si="67"/>
        <v>0</v>
      </c>
      <c r="BH34" s="1119">
        <f t="shared" si="34"/>
        <v>0</v>
      </c>
      <c r="BI34" s="1120"/>
      <c r="BJ34" s="1121"/>
      <c r="BK34" s="1121"/>
      <c r="BL34" s="1121"/>
      <c r="BM34" s="1113"/>
      <c r="BN34" s="1113"/>
      <c r="BO34" s="1113"/>
      <c r="BP34" s="1121"/>
      <c r="BQ34" s="1121"/>
      <c r="BR34" s="1121"/>
      <c r="BS34" s="1121"/>
      <c r="BT34" s="1121"/>
      <c r="BU34" s="1121"/>
      <c r="BV34" s="1121"/>
      <c r="BW34" s="1121"/>
      <c r="BX34" s="1121"/>
      <c r="BY34" s="1121"/>
      <c r="BZ34" s="1121"/>
      <c r="CA34" s="1121"/>
      <c r="CB34" s="1122"/>
      <c r="CC34" s="1121"/>
      <c r="CD34" s="1121"/>
      <c r="CE34" s="1122"/>
      <c r="CF34" s="1122"/>
      <c r="CG34" s="1122"/>
      <c r="CH34" s="1122"/>
      <c r="CI34" s="1121"/>
      <c r="CJ34" s="1121"/>
      <c r="CK34" s="1122"/>
      <c r="CL34" s="1122"/>
      <c r="CM34" s="1122"/>
      <c r="CN34" s="1123"/>
      <c r="CO34" s="1124"/>
      <c r="CP34" s="1124"/>
      <c r="CQ34" s="1119"/>
      <c r="CR34" s="1119"/>
      <c r="CS34" s="1119"/>
      <c r="CT34" s="1119"/>
      <c r="CU34" s="1119"/>
      <c r="CV34" s="1119"/>
      <c r="CW34" s="1119"/>
      <c r="CX34" s="1119"/>
      <c r="CY34" s="1119"/>
      <c r="CZ34" s="1119"/>
      <c r="DA34" s="1119"/>
      <c r="DB34" s="1119"/>
      <c r="DC34" s="1119"/>
      <c r="DD34" s="1119"/>
      <c r="DE34" s="1119"/>
      <c r="DF34" s="1119"/>
      <c r="DG34" s="1119"/>
      <c r="DH34" s="1119"/>
      <c r="DI34" s="1119"/>
      <c r="DJ34" s="1119"/>
      <c r="DK34" s="1119"/>
      <c r="DL34" s="1119"/>
      <c r="DM34" s="1119"/>
      <c r="DN34" s="1119"/>
      <c r="DO34" s="1119"/>
      <c r="DP34" s="1119"/>
      <c r="DQ34" s="1119"/>
      <c r="DR34" s="1119"/>
      <c r="DS34" s="1119"/>
      <c r="DT34" s="1119"/>
      <c r="DU34" s="1119"/>
      <c r="DV34" s="1119"/>
      <c r="DW34" s="1124"/>
      <c r="DX34" s="1124"/>
      <c r="DY34" s="1124"/>
      <c r="DZ34" s="1124"/>
      <c r="EA34" s="1124"/>
      <c r="EB34" s="1124"/>
      <c r="EC34" s="1124"/>
      <c r="ED34" s="1124"/>
      <c r="EE34" s="1117"/>
      <c r="EF34" s="1117"/>
      <c r="EG34" s="1117"/>
      <c r="EH34" s="1117"/>
      <c r="EI34" s="1117"/>
      <c r="EJ34" s="1117"/>
      <c r="EK34" s="1117"/>
      <c r="EL34" s="1117"/>
      <c r="EM34" s="1117"/>
      <c r="EN34" s="1117"/>
      <c r="EO34" s="1117"/>
      <c r="EP34" s="1117"/>
      <c r="EQ34" s="1117"/>
      <c r="ER34" s="1117"/>
      <c r="ES34" s="1117"/>
      <c r="ET34" s="1117"/>
      <c r="EU34" s="1117"/>
      <c r="EV34" s="1117"/>
      <c r="EW34" s="1117"/>
      <c r="EX34" s="1117"/>
      <c r="EY34" s="1117"/>
      <c r="EZ34" s="1117"/>
      <c r="FA34" s="1117"/>
      <c r="FB34" s="1117"/>
      <c r="FC34" s="1117"/>
      <c r="FD34" s="1117"/>
      <c r="FE34" s="1117"/>
      <c r="FF34" s="1117"/>
      <c r="FG34" s="1117"/>
      <c r="FH34" s="1117"/>
      <c r="FI34" s="1117"/>
      <c r="FJ34" s="1117"/>
      <c r="FK34" s="1117"/>
      <c r="FL34" s="1117"/>
      <c r="FM34" s="1117"/>
      <c r="FN34" s="1117"/>
      <c r="FO34" s="1117"/>
      <c r="FP34" s="1117"/>
      <c r="FQ34" s="1117"/>
      <c r="FR34" s="1117"/>
      <c r="FS34" s="1117"/>
      <c r="FT34" s="1117"/>
      <c r="FU34" s="1117"/>
    </row>
    <row r="35" spans="1:177" s="1125" customFormat="1" x14ac:dyDescent="0.25">
      <c r="A35" s="1117"/>
      <c r="B35" s="54" t="s">
        <v>286</v>
      </c>
      <c r="C35" s="221"/>
      <c r="D35" s="221"/>
      <c r="E35" s="221"/>
      <c r="F35" s="221"/>
      <c r="G35" s="221"/>
      <c r="H35" s="221"/>
      <c r="I35" s="221"/>
      <c r="J35" s="221"/>
      <c r="K35" s="221"/>
      <c r="L35" s="221"/>
      <c r="M35" s="221"/>
      <c r="N35" s="221"/>
      <c r="O35" s="221"/>
      <c r="P35" s="221"/>
      <c r="Q35" s="221"/>
      <c r="R35" s="221"/>
      <c r="S35" s="221"/>
      <c r="T35" s="221"/>
      <c r="U35" s="221"/>
      <c r="V35" s="221"/>
      <c r="W35" s="221"/>
      <c r="X35" s="221"/>
      <c r="Y35" s="221"/>
      <c r="Z35" s="221"/>
      <c r="AA35" s="222"/>
      <c r="AB35" s="223">
        <f>SUM(AB29:AB34)</f>
        <v>0</v>
      </c>
      <c r="AC35" s="224">
        <f>IF(AB35&gt;0,SQRT(SUM(AD29:AD34))/AB35,0)</f>
        <v>0</v>
      </c>
      <c r="AD35" s="223">
        <f>(AB35*AC35)^2</f>
        <v>0</v>
      </c>
      <c r="AE35" s="226"/>
      <c r="AF35" s="221"/>
      <c r="AG35" s="221"/>
      <c r="AH35" s="227"/>
      <c r="AI35" s="223">
        <f>SUM(AI29:AI34)</f>
        <v>0</v>
      </c>
      <c r="AJ35" s="224">
        <f>IF(AI35&gt;0,SQRT(SUM(AK29:AK34))/AI35,0)</f>
        <v>0</v>
      </c>
      <c r="AK35" s="223">
        <f>(AI35*AJ35)^2</f>
        <v>0</v>
      </c>
      <c r="AL35" s="221"/>
      <c r="AM35" s="221"/>
      <c r="AN35" s="221"/>
      <c r="AO35" s="221"/>
      <c r="AP35" s="223">
        <f>SUM(AP29:AP34)</f>
        <v>0</v>
      </c>
      <c r="AQ35" s="224">
        <f>IF(AP35&gt;0,SQRT(SUM(AR29:AR34))/AP35,0)</f>
        <v>0</v>
      </c>
      <c r="AR35" s="223">
        <f>(AP35*AQ35)^2</f>
        <v>0</v>
      </c>
      <c r="AS35" s="221"/>
      <c r="AT35" s="221"/>
      <c r="AU35" s="221"/>
      <c r="AV35" s="223">
        <f>SUM(AV29:AV34)</f>
        <v>111.60760000000001</v>
      </c>
      <c r="AW35" s="224">
        <f>IF(AV35&gt;0,SQRT(SUM(AX29:AX34))/AV35,0)</f>
        <v>0.56127087934436792</v>
      </c>
      <c r="AX35" s="223">
        <f t="shared" si="62"/>
        <v>3924.0321654038444</v>
      </c>
      <c r="AY35" s="221"/>
      <c r="AZ35" s="221"/>
      <c r="BA35" s="228"/>
      <c r="BB35" s="225"/>
      <c r="BC35" s="223">
        <f>SUM(BC29:BC34)</f>
        <v>0</v>
      </c>
      <c r="BD35" s="224">
        <f>IF(BC35&gt;0,SQRT(SUM(BE29:BE34))/BC35,0)</f>
        <v>0</v>
      </c>
      <c r="BE35" s="223">
        <f>(BC35*BD35)^2</f>
        <v>0</v>
      </c>
      <c r="BF35" s="223">
        <f>SUM(BF29:BF34)</f>
        <v>111.60760000000001</v>
      </c>
      <c r="BG35" s="1172">
        <f>IF(BF35&gt;0,SQRT(SUM(BH29:BH34))/BF35,0)</f>
        <v>0.56127087934436792</v>
      </c>
      <c r="BH35" s="1119">
        <f t="shared" si="34"/>
        <v>3924.0321654038444</v>
      </c>
      <c r="BI35" s="1120"/>
      <c r="BJ35" s="1121"/>
      <c r="BK35" s="1121"/>
      <c r="BL35" s="1121"/>
      <c r="BM35" s="1113"/>
      <c r="BN35" s="1113"/>
      <c r="BO35" s="1113"/>
      <c r="BP35" s="1121"/>
      <c r="BQ35" s="1121"/>
      <c r="BR35" s="1121"/>
      <c r="BS35" s="1121"/>
      <c r="BT35" s="1121"/>
      <c r="BU35" s="1121"/>
      <c r="BV35" s="1121"/>
      <c r="BW35" s="1121"/>
      <c r="BX35" s="1121"/>
      <c r="BY35" s="1121"/>
      <c r="BZ35" s="1121"/>
      <c r="CA35" s="1121"/>
      <c r="CB35" s="1122"/>
      <c r="CC35" s="1121"/>
      <c r="CD35" s="1121"/>
      <c r="CE35" s="1122"/>
      <c r="CF35" s="1122"/>
      <c r="CG35" s="1122"/>
      <c r="CH35" s="1122"/>
      <c r="CI35" s="1121"/>
      <c r="CJ35" s="1121"/>
      <c r="CK35" s="1122"/>
      <c r="CL35" s="1122"/>
      <c r="CM35" s="1122"/>
      <c r="CN35" s="1123"/>
      <c r="CO35" s="1124"/>
      <c r="CP35" s="1124"/>
      <c r="CQ35" s="1119"/>
      <c r="CR35" s="1119"/>
      <c r="CS35" s="1119"/>
      <c r="CT35" s="1119"/>
      <c r="CU35" s="1119"/>
      <c r="CV35" s="1119"/>
      <c r="CW35" s="1119"/>
      <c r="CX35" s="1119"/>
      <c r="CY35" s="1119"/>
      <c r="CZ35" s="1119"/>
      <c r="DA35" s="1119"/>
      <c r="DB35" s="1119"/>
      <c r="DC35" s="1119"/>
      <c r="DD35" s="1119"/>
      <c r="DE35" s="1119"/>
      <c r="DF35" s="1119"/>
      <c r="DG35" s="1119"/>
      <c r="DH35" s="1119"/>
      <c r="DI35" s="1119"/>
      <c r="DJ35" s="1119"/>
      <c r="DK35" s="1119"/>
      <c r="DL35" s="1119"/>
      <c r="DM35" s="1119"/>
      <c r="DN35" s="1119"/>
      <c r="DO35" s="1119"/>
      <c r="DP35" s="1119"/>
      <c r="DQ35" s="1119"/>
      <c r="DR35" s="1119"/>
      <c r="DS35" s="1119"/>
      <c r="DT35" s="1119"/>
      <c r="DU35" s="1119"/>
      <c r="DV35" s="1119"/>
      <c r="DW35" s="1124"/>
      <c r="DX35" s="1124"/>
      <c r="DY35" s="1124"/>
      <c r="DZ35" s="1124"/>
      <c r="EA35" s="1124"/>
      <c r="EB35" s="1124"/>
      <c r="EC35" s="1124"/>
      <c r="ED35" s="1124"/>
      <c r="EE35" s="1117"/>
      <c r="EF35" s="1117"/>
      <c r="EG35" s="1117"/>
      <c r="EH35" s="1117"/>
      <c r="EI35" s="1117"/>
      <c r="EJ35" s="1117"/>
      <c r="EK35" s="1117"/>
      <c r="EL35" s="1117"/>
      <c r="EM35" s="1117"/>
      <c r="EN35" s="1117"/>
      <c r="EO35" s="1117"/>
      <c r="EP35" s="1117"/>
      <c r="EQ35" s="1117"/>
      <c r="ER35" s="1117"/>
      <c r="ES35" s="1117"/>
      <c r="ET35" s="1117"/>
      <c r="EU35" s="1117"/>
      <c r="EV35" s="1117"/>
      <c r="EW35" s="1117"/>
      <c r="EX35" s="1117"/>
      <c r="EY35" s="1117"/>
      <c r="EZ35" s="1117"/>
      <c r="FA35" s="1117"/>
      <c r="FB35" s="1117"/>
      <c r="FC35" s="1117"/>
      <c r="FD35" s="1117"/>
      <c r="FE35" s="1117"/>
      <c r="FF35" s="1117"/>
      <c r="FG35" s="1117"/>
      <c r="FH35" s="1117"/>
      <c r="FI35" s="1117"/>
      <c r="FJ35" s="1117"/>
      <c r="FK35" s="1117"/>
      <c r="FL35" s="1117"/>
      <c r="FM35" s="1117"/>
      <c r="FN35" s="1117"/>
      <c r="FO35" s="1117"/>
      <c r="FP35" s="1117"/>
      <c r="FQ35" s="1117"/>
      <c r="FR35" s="1117"/>
      <c r="FS35" s="1117"/>
      <c r="FT35" s="1117"/>
      <c r="FU35" s="1117"/>
    </row>
    <row r="36" spans="1:177" s="1125" customFormat="1" ht="15.75" x14ac:dyDescent="0.25">
      <c r="A36" s="1117"/>
      <c r="B36" s="54" t="s">
        <v>50</v>
      </c>
      <c r="C36" s="229"/>
      <c r="D36" s="229"/>
      <c r="E36" s="229"/>
      <c r="F36" s="229"/>
      <c r="G36" s="229"/>
      <c r="H36" s="229"/>
      <c r="I36" s="229"/>
      <c r="J36" s="229"/>
      <c r="K36" s="229"/>
      <c r="L36" s="229"/>
      <c r="M36" s="229"/>
      <c r="N36" s="229"/>
      <c r="O36" s="229"/>
      <c r="P36" s="229"/>
      <c r="Q36" s="229"/>
      <c r="R36" s="229"/>
      <c r="S36" s="229"/>
      <c r="T36" s="229"/>
      <c r="U36" s="229"/>
      <c r="V36" s="229"/>
      <c r="W36" s="229"/>
      <c r="X36" s="229"/>
      <c r="Y36" s="229"/>
      <c r="Z36" s="229"/>
      <c r="AA36" s="230"/>
      <c r="AB36" s="231">
        <f>+AB28+AB35</f>
        <v>16718767.35294774</v>
      </c>
      <c r="AC36" s="232">
        <f>IF(AB36&gt;0,(SQRT(AD28+AD35))/AB36,0)</f>
        <v>0</v>
      </c>
      <c r="AD36" s="231">
        <f>(AB36*AC36)^2</f>
        <v>0</v>
      </c>
      <c r="AE36" s="233"/>
      <c r="AF36" s="229"/>
      <c r="AG36" s="229"/>
      <c r="AH36" s="234"/>
      <c r="AI36" s="231">
        <f>+AI28+AI35</f>
        <v>8603.9030597901092</v>
      </c>
      <c r="AJ36" s="232">
        <f>IF(AI36&gt;0,(SQRT(AK28+AK35))/AI36,0)</f>
        <v>0</v>
      </c>
      <c r="AK36" s="231">
        <f>(AI36*AJ36)^2</f>
        <v>0</v>
      </c>
      <c r="AL36" s="229"/>
      <c r="AM36" s="229"/>
      <c r="AN36" s="229"/>
      <c r="AO36" s="229"/>
      <c r="AP36" s="231">
        <f>+AP28+AP35</f>
        <v>8263.6585602968862</v>
      </c>
      <c r="AQ36" s="232">
        <f>IF(AP36&gt;0,(SQRT(AR28+AR35))/AP36,0)</f>
        <v>0</v>
      </c>
      <c r="AR36" s="231">
        <f>(AP36*AQ36)^2</f>
        <v>0</v>
      </c>
      <c r="AS36" s="229"/>
      <c r="AT36" s="229"/>
      <c r="AU36" s="229"/>
      <c r="AV36" s="231">
        <f>+AV28+AV35</f>
        <v>111.60760000000001</v>
      </c>
      <c r="AW36" s="232">
        <f>IF(AV36&gt;0,(SQRT(AX28+AX35))/AV36,0)</f>
        <v>0.56127087934436792</v>
      </c>
      <c r="AX36" s="231">
        <f t="shared" si="62"/>
        <v>3924.0321654038444</v>
      </c>
      <c r="AY36" s="229"/>
      <c r="AZ36" s="229"/>
      <c r="BA36" s="235"/>
      <c r="BB36" s="236"/>
      <c r="BC36" s="231">
        <f>+BC28+BC35</f>
        <v>0</v>
      </c>
      <c r="BD36" s="232">
        <f>IF(BC36&gt;0,(SQRT(BE28+BE35))/BC36,0)</f>
        <v>0</v>
      </c>
      <c r="BE36" s="231">
        <f>(BC36*BD36)^2</f>
        <v>0</v>
      </c>
      <c r="BF36" s="231">
        <f>+BF28+BF35</f>
        <v>16735746.522167826</v>
      </c>
      <c r="BG36" s="1173">
        <f>IF(BF36&gt;0,(SQRT(BH28+BH35))/BF36,0)</f>
        <v>0.18689728952923498</v>
      </c>
      <c r="BH36" s="1119">
        <f t="shared" si="34"/>
        <v>9783543607285.1094</v>
      </c>
      <c r="BI36" s="1120"/>
      <c r="BJ36" s="1121"/>
      <c r="BK36" s="1121"/>
      <c r="BL36" s="1121"/>
      <c r="BM36" s="1113"/>
      <c r="BN36" s="1113"/>
      <c r="BO36" s="1113"/>
      <c r="BP36" s="1121"/>
      <c r="BQ36" s="1121"/>
      <c r="BR36" s="1121"/>
      <c r="BS36" s="1121"/>
      <c r="BT36" s="1121"/>
      <c r="BU36" s="1121"/>
      <c r="BV36" s="1121"/>
      <c r="BW36" s="1121"/>
      <c r="BX36" s="1121"/>
      <c r="BY36" s="1121"/>
      <c r="BZ36" s="1121"/>
      <c r="CA36" s="1121"/>
      <c r="CB36" s="1122"/>
      <c r="CC36" s="1121"/>
      <c r="CD36" s="1121"/>
      <c r="CE36" s="1122"/>
      <c r="CF36" s="1122"/>
      <c r="CG36" s="1122"/>
      <c r="CH36" s="1122"/>
      <c r="CI36" s="1121"/>
      <c r="CJ36" s="1121"/>
      <c r="CK36" s="1122"/>
      <c r="CL36" s="1122"/>
      <c r="CM36" s="1122"/>
      <c r="CN36" s="1123"/>
      <c r="CO36" s="1124"/>
      <c r="CP36" s="1124"/>
      <c r="CQ36" s="1119"/>
      <c r="CR36" s="1119"/>
      <c r="CS36" s="1119"/>
      <c r="CT36" s="1119"/>
      <c r="CU36" s="1119"/>
      <c r="CV36" s="1119"/>
      <c r="CW36" s="1119"/>
      <c r="CX36" s="1119"/>
      <c r="CY36" s="1119"/>
      <c r="CZ36" s="1119"/>
      <c r="DA36" s="1119"/>
      <c r="DB36" s="1119"/>
      <c r="DC36" s="1119"/>
      <c r="DD36" s="1119"/>
      <c r="DE36" s="1119"/>
      <c r="DF36" s="1119"/>
      <c r="DG36" s="1119"/>
      <c r="DH36" s="1119"/>
      <c r="DI36" s="1119"/>
      <c r="DJ36" s="1119"/>
      <c r="DK36" s="1119"/>
      <c r="DL36" s="1119"/>
      <c r="DM36" s="1119"/>
      <c r="DN36" s="1119"/>
      <c r="DO36" s="1119"/>
      <c r="DP36" s="1119"/>
      <c r="DQ36" s="1119"/>
      <c r="DR36" s="1119"/>
      <c r="DS36" s="1119"/>
      <c r="DT36" s="1119"/>
      <c r="DU36" s="1119"/>
      <c r="DV36" s="1119"/>
      <c r="DW36" s="1124"/>
      <c r="DX36" s="1124"/>
      <c r="DY36" s="1124"/>
      <c r="DZ36" s="1124"/>
      <c r="EA36" s="1124"/>
      <c r="EB36" s="1124"/>
      <c r="EC36" s="1124"/>
      <c r="ED36" s="1124"/>
      <c r="EE36" s="1117"/>
      <c r="EF36" s="1117"/>
      <c r="EG36" s="1117"/>
      <c r="EH36" s="1117"/>
      <c r="EI36" s="1117"/>
      <c r="EJ36" s="1117"/>
      <c r="EK36" s="1117"/>
      <c r="EL36" s="1117"/>
      <c r="EM36" s="1117"/>
      <c r="EN36" s="1117"/>
      <c r="EO36" s="1117"/>
      <c r="EP36" s="1117"/>
      <c r="EQ36" s="1117"/>
      <c r="ER36" s="1117"/>
      <c r="ES36" s="1117"/>
      <c r="ET36" s="1117"/>
      <c r="EU36" s="1117"/>
      <c r="EV36" s="1117"/>
      <c r="EW36" s="1117"/>
      <c r="EX36" s="1117"/>
      <c r="EY36" s="1117"/>
      <c r="EZ36" s="1117"/>
      <c r="FA36" s="1117"/>
      <c r="FB36" s="1117"/>
      <c r="FC36" s="1117"/>
      <c r="FD36" s="1117"/>
      <c r="FE36" s="1117"/>
      <c r="FF36" s="1117"/>
      <c r="FG36" s="1117"/>
      <c r="FH36" s="1117"/>
      <c r="FI36" s="1117"/>
      <c r="FJ36" s="1117"/>
      <c r="FK36" s="1117"/>
      <c r="FL36" s="1117"/>
      <c r="FM36" s="1117"/>
      <c r="FN36" s="1117"/>
      <c r="FO36" s="1117"/>
      <c r="FP36" s="1117"/>
      <c r="FQ36" s="1117"/>
      <c r="FR36" s="1117"/>
      <c r="FS36" s="1117"/>
      <c r="FT36" s="1117"/>
      <c r="FU36" s="1117"/>
    </row>
    <row r="37" spans="1:177" s="1125" customFormat="1" ht="5.45" customHeight="1" x14ac:dyDescent="0.25">
      <c r="A37" s="1117"/>
      <c r="B37" s="237"/>
      <c r="C37" s="1174"/>
      <c r="D37" s="1174"/>
      <c r="E37" s="1174"/>
      <c r="F37" s="1174"/>
      <c r="G37" s="1174"/>
      <c r="H37" s="1174"/>
      <c r="I37" s="1174"/>
      <c r="J37" s="1174"/>
      <c r="K37" s="1174"/>
      <c r="L37" s="1174"/>
      <c r="M37" s="1174"/>
      <c r="N37" s="1174"/>
      <c r="O37" s="1174"/>
      <c r="P37" s="1174"/>
      <c r="Q37" s="1174"/>
      <c r="R37" s="1174"/>
      <c r="S37" s="1174"/>
      <c r="T37" s="1174"/>
      <c r="U37" s="1174"/>
      <c r="V37" s="1174"/>
      <c r="W37" s="1174"/>
      <c r="X37" s="1174"/>
      <c r="Y37" s="1174"/>
      <c r="Z37" s="1174"/>
      <c r="AA37" s="1175"/>
      <c r="AB37" s="1176"/>
      <c r="AC37" s="1177"/>
      <c r="AD37" s="1176"/>
      <c r="AE37" s="1178"/>
      <c r="AF37" s="1174"/>
      <c r="AG37" s="1174"/>
      <c r="AH37" s="1179"/>
      <c r="AI37" s="1176"/>
      <c r="AJ37" s="1177"/>
      <c r="AK37" s="1176"/>
      <c r="AL37" s="1174"/>
      <c r="AM37" s="1174"/>
      <c r="AN37" s="1174"/>
      <c r="AO37" s="1174"/>
      <c r="AP37" s="1176"/>
      <c r="AQ37" s="1177"/>
      <c r="AR37" s="1176"/>
      <c r="AS37" s="1174"/>
      <c r="AT37" s="1174"/>
      <c r="AU37" s="1174"/>
      <c r="AV37" s="1176"/>
      <c r="AW37" s="1177"/>
      <c r="AX37" s="1176"/>
      <c r="AY37" s="1174"/>
      <c r="AZ37" s="1174"/>
      <c r="BA37" s="1180"/>
      <c r="BB37" s="1181"/>
      <c r="BC37" s="1176"/>
      <c r="BD37" s="1177"/>
      <c r="BE37" s="1176"/>
      <c r="BF37" s="1176"/>
      <c r="BG37" s="1182"/>
      <c r="BH37" s="1119"/>
      <c r="BI37" s="1120"/>
      <c r="BJ37" s="1121"/>
      <c r="BK37" s="1121"/>
      <c r="BL37" s="1121"/>
      <c r="BM37" s="1113"/>
      <c r="BN37" s="1113"/>
      <c r="BO37" s="1113"/>
      <c r="BP37" s="1121"/>
      <c r="BQ37" s="1121"/>
      <c r="BR37" s="1121"/>
      <c r="BS37" s="1121"/>
      <c r="BT37" s="1121"/>
      <c r="BU37" s="1121"/>
      <c r="BV37" s="1121"/>
      <c r="BW37" s="1121"/>
      <c r="BX37" s="1121"/>
      <c r="BY37" s="1121"/>
      <c r="BZ37" s="1121"/>
      <c r="CA37" s="1121"/>
      <c r="CB37" s="1122"/>
      <c r="CC37" s="1121"/>
      <c r="CD37" s="1121"/>
      <c r="CE37" s="1122"/>
      <c r="CF37" s="1122"/>
      <c r="CG37" s="1122"/>
      <c r="CH37" s="1122"/>
      <c r="CI37" s="1121"/>
      <c r="CJ37" s="1121"/>
      <c r="CK37" s="1122"/>
      <c r="CL37" s="1122"/>
      <c r="CM37" s="1122"/>
      <c r="CN37" s="1123"/>
      <c r="CO37" s="1124"/>
      <c r="CP37" s="1124"/>
      <c r="CQ37" s="1119"/>
      <c r="CR37" s="1119"/>
      <c r="CS37" s="1119"/>
      <c r="CT37" s="1119"/>
      <c r="CU37" s="1119"/>
      <c r="CV37" s="1119"/>
      <c r="CW37" s="1119"/>
      <c r="CX37" s="1119"/>
      <c r="CY37" s="1119"/>
      <c r="CZ37" s="1119"/>
      <c r="DA37" s="1119"/>
      <c r="DB37" s="1119"/>
      <c r="DC37" s="1119"/>
      <c r="DD37" s="1119"/>
      <c r="DE37" s="1119"/>
      <c r="DF37" s="1119"/>
      <c r="DG37" s="1119"/>
      <c r="DH37" s="1119"/>
      <c r="DI37" s="1119"/>
      <c r="DJ37" s="1119"/>
      <c r="DK37" s="1119"/>
      <c r="DL37" s="1119"/>
      <c r="DM37" s="1119"/>
      <c r="DN37" s="1119"/>
      <c r="DO37" s="1119"/>
      <c r="DP37" s="1119"/>
      <c r="DQ37" s="1119"/>
      <c r="DR37" s="1119"/>
      <c r="DS37" s="1119"/>
      <c r="DT37" s="1119"/>
      <c r="DU37" s="1119"/>
      <c r="DV37" s="1119"/>
      <c r="DW37" s="1124"/>
      <c r="DX37" s="1124"/>
      <c r="DY37" s="1124"/>
      <c r="DZ37" s="1124"/>
      <c r="EA37" s="1124"/>
      <c r="EB37" s="1124"/>
      <c r="EC37" s="1124"/>
      <c r="ED37" s="1124"/>
      <c r="EE37" s="1117"/>
      <c r="EF37" s="1117"/>
      <c r="EG37" s="1117"/>
      <c r="EH37" s="1117"/>
      <c r="EI37" s="1117"/>
      <c r="EJ37" s="1117"/>
      <c r="EK37" s="1117"/>
      <c r="EL37" s="1117"/>
      <c r="EM37" s="1117"/>
      <c r="EN37" s="1117"/>
      <c r="EO37" s="1117"/>
      <c r="EP37" s="1117"/>
      <c r="EQ37" s="1117"/>
      <c r="ER37" s="1117"/>
      <c r="ES37" s="1117"/>
      <c r="ET37" s="1117"/>
      <c r="EU37" s="1117"/>
      <c r="EV37" s="1117"/>
      <c r="EW37" s="1117"/>
      <c r="EX37" s="1117"/>
      <c r="EY37" s="1117"/>
      <c r="EZ37" s="1117"/>
      <c r="FA37" s="1117"/>
      <c r="FB37" s="1117"/>
      <c r="FC37" s="1117"/>
      <c r="FD37" s="1117"/>
      <c r="FE37" s="1117"/>
      <c r="FF37" s="1117"/>
      <c r="FG37" s="1117"/>
      <c r="FH37" s="1117"/>
      <c r="FI37" s="1117"/>
      <c r="FJ37" s="1117"/>
      <c r="FK37" s="1117"/>
      <c r="FL37" s="1117"/>
      <c r="FM37" s="1117"/>
      <c r="FN37" s="1117"/>
      <c r="FO37" s="1117"/>
      <c r="FP37" s="1117"/>
      <c r="FQ37" s="1117"/>
      <c r="FR37" s="1117"/>
      <c r="FS37" s="1117"/>
      <c r="FT37" s="1117"/>
      <c r="FU37" s="1117"/>
    </row>
    <row r="38" spans="1:177" s="1184" customFormat="1" ht="30.75" customHeight="1" x14ac:dyDescent="0.25">
      <c r="A38" s="1117"/>
      <c r="B38" s="639" t="s">
        <v>64</v>
      </c>
      <c r="C38" s="640"/>
      <c r="D38" s="640"/>
      <c r="E38" s="640"/>
      <c r="F38" s="640"/>
      <c r="G38" s="640"/>
      <c r="H38" s="640"/>
      <c r="I38" s="640"/>
      <c r="J38" s="640"/>
      <c r="K38" s="640"/>
      <c r="L38" s="640"/>
      <c r="M38" s="640"/>
      <c r="N38" s="640"/>
      <c r="O38" s="640"/>
      <c r="P38" s="640"/>
      <c r="Q38" s="640"/>
      <c r="R38" s="640"/>
      <c r="S38" s="640"/>
      <c r="T38" s="640"/>
      <c r="U38" s="640"/>
      <c r="V38" s="640"/>
      <c r="W38" s="640"/>
      <c r="X38" s="640"/>
      <c r="Y38" s="640"/>
      <c r="Z38" s="640"/>
      <c r="AA38" s="641"/>
      <c r="AB38" s="642">
        <f>AB36</f>
        <v>16718767.35294774</v>
      </c>
      <c r="AC38" s="643" t="e">
        <f>IF(AB38&gt;0,(SQRT(#REF!+AD36+#REF!))/AB38,0)</f>
        <v>#REF!</v>
      </c>
      <c r="AD38" s="644" t="e">
        <f>(AB38*AC38)^2</f>
        <v>#REF!</v>
      </c>
      <c r="AE38" s="642"/>
      <c r="AF38" s="642"/>
      <c r="AG38" s="642"/>
      <c r="AH38" s="642"/>
      <c r="AI38" s="642">
        <f>AI36</f>
        <v>8603.9030597901092</v>
      </c>
      <c r="AJ38" s="642" t="e">
        <f>IF(AI38&gt;0,(SQRT(#REF!+AK36+#REF!))/AI38,0)</f>
        <v>#REF!</v>
      </c>
      <c r="AK38" s="642" t="e">
        <f>(AI38*AJ38)^2</f>
        <v>#REF!</v>
      </c>
      <c r="AL38" s="642"/>
      <c r="AM38" s="642"/>
      <c r="AN38" s="642"/>
      <c r="AO38" s="642"/>
      <c r="AP38" s="642">
        <f>AP36</f>
        <v>8263.6585602968862</v>
      </c>
      <c r="AQ38" s="642" t="e">
        <f>IF(AP38&gt;0,(SQRT(#REF!+AR36+#REF!))/AP38,0)</f>
        <v>#REF!</v>
      </c>
      <c r="AR38" s="642" t="e">
        <f>(AP38*AQ38)^2</f>
        <v>#REF!</v>
      </c>
      <c r="AS38" s="642"/>
      <c r="AT38" s="642"/>
      <c r="AU38" s="642"/>
      <c r="AV38" s="642">
        <f>AV36</f>
        <v>111.60760000000001</v>
      </c>
      <c r="AW38" s="642" t="e">
        <f>IF(AV38&gt;0,(SQRT(#REF!+AX36+#REF!))/AV38,0)</f>
        <v>#REF!</v>
      </c>
      <c r="AX38" s="642" t="e">
        <f>(AV38*AW38)^2</f>
        <v>#REF!</v>
      </c>
      <c r="AY38" s="642"/>
      <c r="AZ38" s="642"/>
      <c r="BA38" s="642"/>
      <c r="BB38" s="642"/>
      <c r="BC38" s="642">
        <f>BC36</f>
        <v>0</v>
      </c>
      <c r="BD38" s="642">
        <f>IF(BC38&gt;0,(SQRT(#REF!+BE36+#REF!))/BC38,0)</f>
        <v>0</v>
      </c>
      <c r="BE38" s="642">
        <f>(BC38*BD38)^2</f>
        <v>0</v>
      </c>
      <c r="BF38" s="645">
        <f>BF36</f>
        <v>16735746.522167826</v>
      </c>
      <c r="BG38" s="1183">
        <f>BG36</f>
        <v>0.18689728952923498</v>
      </c>
      <c r="BH38" s="1119">
        <f t="shared" ref="BH38:BH44" si="68">(BF38*BG38)^2</f>
        <v>9783543607285.1094</v>
      </c>
      <c r="BI38" s="1120"/>
      <c r="BJ38" s="1121"/>
      <c r="BK38" s="1121"/>
      <c r="BL38" s="1121"/>
      <c r="BM38" s="1113"/>
      <c r="BN38" s="1113"/>
      <c r="BO38" s="1113"/>
      <c r="BP38" s="1121"/>
      <c r="BQ38" s="1121"/>
      <c r="BR38" s="1121"/>
      <c r="BS38" s="1121"/>
      <c r="BT38" s="1121"/>
      <c r="BU38" s="1121"/>
      <c r="BV38" s="1121"/>
      <c r="BW38" s="1121"/>
      <c r="BX38" s="1121"/>
      <c r="BY38" s="1121"/>
      <c r="BZ38" s="1121"/>
      <c r="CA38" s="1121"/>
      <c r="CB38" s="1122"/>
      <c r="CC38" s="1121"/>
      <c r="CD38" s="1121"/>
      <c r="CE38" s="1122"/>
      <c r="CF38" s="1122"/>
      <c r="CG38" s="1122"/>
      <c r="CH38" s="1122"/>
      <c r="CI38" s="1121"/>
      <c r="CJ38" s="1121"/>
      <c r="CK38" s="1122"/>
      <c r="CL38" s="1122"/>
      <c r="CM38" s="1122"/>
      <c r="CN38" s="1123"/>
      <c r="CO38" s="1124"/>
      <c r="CP38" s="1124"/>
      <c r="CQ38" s="1119"/>
      <c r="CR38" s="1119"/>
      <c r="CS38" s="1119"/>
      <c r="CT38" s="1119"/>
      <c r="CU38" s="1119"/>
      <c r="CV38" s="1119"/>
      <c r="CW38" s="1119"/>
      <c r="CX38" s="1119"/>
      <c r="CY38" s="1119"/>
      <c r="CZ38" s="1119"/>
      <c r="DA38" s="1119"/>
      <c r="DB38" s="1119"/>
      <c r="DC38" s="1119"/>
      <c r="DD38" s="1119"/>
      <c r="DE38" s="1119"/>
      <c r="DF38" s="1119"/>
      <c r="DG38" s="1119"/>
      <c r="DH38" s="1119"/>
      <c r="DI38" s="1119"/>
      <c r="DJ38" s="1119"/>
      <c r="DK38" s="1119"/>
      <c r="DL38" s="1119"/>
      <c r="DM38" s="1119"/>
      <c r="DN38" s="1119"/>
      <c r="DO38" s="1119"/>
      <c r="DP38" s="1119"/>
      <c r="DQ38" s="1119"/>
      <c r="DR38" s="1119"/>
      <c r="DS38" s="1119"/>
      <c r="DT38" s="1119"/>
      <c r="DU38" s="1119"/>
      <c r="DV38" s="1119"/>
      <c r="DW38" s="1124"/>
      <c r="DX38" s="1124"/>
      <c r="DY38" s="1124"/>
      <c r="DZ38" s="1124"/>
      <c r="EA38" s="1124"/>
      <c r="EB38" s="1124"/>
      <c r="EC38" s="1124"/>
      <c r="ED38" s="1124"/>
      <c r="EE38" s="1117"/>
      <c r="EF38" s="1117"/>
      <c r="EG38" s="1117"/>
      <c r="EH38" s="1117"/>
      <c r="EI38" s="1117"/>
      <c r="EJ38" s="1117"/>
      <c r="EK38" s="1117"/>
      <c r="EL38" s="1117"/>
      <c r="EM38" s="1117"/>
      <c r="EN38" s="1117"/>
      <c r="EO38" s="1117"/>
      <c r="EP38" s="1117"/>
      <c r="EQ38" s="1117"/>
      <c r="ER38" s="1117"/>
      <c r="ES38" s="1117"/>
      <c r="ET38" s="1117"/>
      <c r="EU38" s="1117"/>
      <c r="EV38" s="1117"/>
      <c r="EW38" s="1117"/>
      <c r="EX38" s="1117"/>
      <c r="EY38" s="1117"/>
      <c r="EZ38" s="1117"/>
      <c r="FA38" s="1117"/>
      <c r="FB38" s="1117"/>
      <c r="FC38" s="1117"/>
      <c r="FD38" s="1117"/>
      <c r="FE38" s="1117"/>
      <c r="FF38" s="1117"/>
      <c r="FG38" s="1117"/>
      <c r="FH38" s="1117"/>
      <c r="FI38" s="1117"/>
      <c r="FJ38" s="1117"/>
      <c r="FK38" s="1117"/>
      <c r="FL38" s="1117"/>
      <c r="FM38" s="1117"/>
      <c r="FN38" s="1117"/>
      <c r="FO38" s="1117"/>
      <c r="FP38" s="1117"/>
      <c r="FQ38" s="1117"/>
      <c r="FR38" s="1117"/>
      <c r="FS38" s="1117"/>
      <c r="FT38" s="1117"/>
      <c r="FU38" s="1117"/>
    </row>
    <row r="39" spans="1:177" s="1117" customFormat="1" ht="9" customHeight="1" x14ac:dyDescent="0.25">
      <c r="B39" s="1185"/>
      <c r="C39" s="1185"/>
      <c r="D39" s="1185"/>
      <c r="E39" s="1186"/>
      <c r="F39" s="1186"/>
      <c r="G39" s="1186"/>
      <c r="H39" s="1186"/>
      <c r="I39" s="1186"/>
      <c r="J39" s="1186"/>
      <c r="K39" s="1186"/>
      <c r="L39" s="1186"/>
      <c r="M39" s="1186"/>
      <c r="N39" s="1186"/>
      <c r="O39" s="1186"/>
      <c r="P39" s="1186"/>
      <c r="Q39" s="1186"/>
      <c r="R39" s="1187"/>
      <c r="S39" s="1186"/>
      <c r="T39" s="1186"/>
      <c r="U39" s="1186"/>
      <c r="V39" s="1188"/>
      <c r="W39" s="1188"/>
      <c r="X39" s="1185"/>
      <c r="Y39" s="1185"/>
      <c r="Z39" s="1188"/>
      <c r="AA39" s="1189"/>
      <c r="AB39" s="1189"/>
      <c r="AC39" s="1188"/>
      <c r="AD39" s="1189"/>
      <c r="AE39" s="1190"/>
      <c r="AF39" s="1185"/>
      <c r="AG39" s="1188"/>
      <c r="AH39" s="1191"/>
      <c r="AI39" s="1191"/>
      <c r="AJ39" s="1188"/>
      <c r="AK39" s="1189"/>
      <c r="AL39" s="1185"/>
      <c r="AM39" s="1185"/>
      <c r="AN39" s="1188"/>
      <c r="AO39" s="1188"/>
      <c r="AP39" s="1188"/>
      <c r="AQ39" s="1188"/>
      <c r="AR39" s="1189"/>
      <c r="AS39" s="1185"/>
      <c r="AT39" s="1185"/>
      <c r="AU39" s="1188"/>
      <c r="AV39" s="1189"/>
      <c r="AW39" s="1188"/>
      <c r="AX39" s="1189"/>
      <c r="AY39" s="1185"/>
      <c r="AZ39" s="1185"/>
      <c r="BA39" s="1188"/>
      <c r="BB39" s="1189"/>
      <c r="BC39" s="1189"/>
      <c r="BD39" s="1188"/>
      <c r="BE39" s="1189"/>
      <c r="BF39" s="1186"/>
      <c r="BG39" s="1188"/>
      <c r="BH39" s="1119">
        <f t="shared" si="68"/>
        <v>0</v>
      </c>
      <c r="BI39" s="1120"/>
      <c r="BJ39" s="1121"/>
      <c r="BK39" s="1121"/>
      <c r="BL39" s="1121"/>
      <c r="BM39" s="1113"/>
      <c r="BN39" s="1113"/>
      <c r="BO39" s="1113"/>
      <c r="BP39" s="1121"/>
      <c r="BQ39" s="1121"/>
      <c r="BR39" s="1121"/>
      <c r="BS39" s="1121"/>
      <c r="BT39" s="1121"/>
      <c r="BU39" s="1121"/>
      <c r="BV39" s="1121"/>
      <c r="BW39" s="1121"/>
      <c r="BX39" s="1121"/>
      <c r="BY39" s="1121"/>
      <c r="BZ39" s="1121"/>
      <c r="CA39" s="1121"/>
      <c r="CB39" s="1122"/>
      <c r="CC39" s="1121"/>
      <c r="CD39" s="1121"/>
      <c r="CE39" s="1122"/>
      <c r="CF39" s="1122"/>
      <c r="CG39" s="1122"/>
      <c r="CH39" s="1122"/>
      <c r="CI39" s="1121"/>
      <c r="CJ39" s="1121"/>
      <c r="CK39" s="1122"/>
      <c r="CL39" s="1122"/>
      <c r="CM39" s="1122"/>
      <c r="CN39" s="1123"/>
      <c r="CO39" s="1124"/>
      <c r="CP39" s="1124"/>
      <c r="CQ39" s="1119"/>
      <c r="CR39" s="1119"/>
      <c r="CS39" s="1119"/>
      <c r="CT39" s="1119"/>
      <c r="CU39" s="1119"/>
      <c r="CV39" s="1119"/>
      <c r="CW39" s="1119"/>
      <c r="CX39" s="1119"/>
      <c r="CY39" s="1119"/>
      <c r="CZ39" s="1119"/>
      <c r="DA39" s="1119"/>
      <c r="DB39" s="1119"/>
      <c r="DC39" s="1119"/>
      <c r="DD39" s="1119"/>
      <c r="DE39" s="1119"/>
      <c r="DF39" s="1119"/>
      <c r="DG39" s="1119"/>
      <c r="DH39" s="1119"/>
      <c r="DI39" s="1119"/>
      <c r="DJ39" s="1119"/>
      <c r="DK39" s="1119"/>
      <c r="DL39" s="1119"/>
      <c r="DM39" s="1119"/>
      <c r="DN39" s="1119"/>
      <c r="DO39" s="1119"/>
      <c r="DP39" s="1119"/>
      <c r="DQ39" s="1119"/>
      <c r="DR39" s="1119"/>
      <c r="DS39" s="1119"/>
      <c r="DT39" s="1119"/>
      <c r="DU39" s="1119"/>
      <c r="DV39" s="1119"/>
      <c r="DW39" s="1124"/>
      <c r="DX39" s="1124"/>
      <c r="DY39" s="1124"/>
      <c r="DZ39" s="1124"/>
      <c r="EA39" s="1124"/>
      <c r="EB39" s="1124"/>
      <c r="EC39" s="1124"/>
      <c r="ED39" s="1124"/>
    </row>
    <row r="40" spans="1:177" s="1125" customFormat="1" ht="31.5" customHeight="1" x14ac:dyDescent="0.25">
      <c r="A40" s="1117"/>
      <c r="B40" s="692" t="s">
        <v>1722</v>
      </c>
      <c r="C40" s="2075" t="s">
        <v>1723</v>
      </c>
      <c r="D40" s="2075"/>
      <c r="E40" s="2075"/>
      <c r="F40" s="2075"/>
      <c r="G40" s="2075"/>
      <c r="H40" s="2075"/>
      <c r="I40" s="2075"/>
      <c r="J40" s="2075"/>
      <c r="K40" s="2075"/>
      <c r="L40" s="2075"/>
      <c r="M40" s="2075"/>
      <c r="N40" s="2075"/>
      <c r="O40" s="2075"/>
      <c r="P40" s="2075"/>
      <c r="Q40" s="2075"/>
      <c r="R40" s="2075"/>
      <c r="S40" s="2075"/>
      <c r="T40" s="2075"/>
      <c r="U40" s="2075"/>
      <c r="V40" s="2075"/>
      <c r="W40" s="2075"/>
      <c r="X40" s="2075"/>
      <c r="Y40" s="2075"/>
      <c r="Z40" s="2075"/>
      <c r="AA40" s="2075"/>
      <c r="AB40" s="2075"/>
      <c r="AC40" s="2075"/>
      <c r="AD40" s="2075"/>
      <c r="AE40" s="2075"/>
      <c r="AF40" s="2075"/>
      <c r="AG40" s="2075"/>
      <c r="AH40" s="2075"/>
      <c r="AI40" s="2075"/>
      <c r="AJ40" s="2075"/>
      <c r="AK40" s="2075"/>
      <c r="AL40" s="2075"/>
      <c r="AM40" s="2075"/>
      <c r="AN40" s="2075"/>
      <c r="AO40" s="2075"/>
      <c r="AP40" s="2075"/>
      <c r="AQ40" s="2075"/>
      <c r="AR40" s="2075"/>
      <c r="AS40" s="2075"/>
      <c r="AT40" s="2075"/>
      <c r="AU40" s="2075"/>
      <c r="AV40" s="2075"/>
      <c r="AW40" s="2075"/>
      <c r="AX40" s="2075"/>
      <c r="AY40" s="2075"/>
      <c r="AZ40" s="2075"/>
      <c r="BA40" s="2075"/>
      <c r="BB40" s="2075"/>
      <c r="BC40" s="2075"/>
      <c r="BD40" s="2075"/>
      <c r="BE40" s="2075"/>
      <c r="BF40" s="2075"/>
      <c r="BG40" s="1192"/>
      <c r="BH40" s="1119">
        <f t="shared" si="68"/>
        <v>0</v>
      </c>
      <c r="BI40" s="1120"/>
      <c r="BJ40" s="1121"/>
      <c r="BK40" s="1121"/>
      <c r="BL40" s="1121"/>
      <c r="BM40" s="1113"/>
      <c r="BN40" s="1113"/>
      <c r="BO40" s="1113"/>
      <c r="BP40" s="1121"/>
      <c r="BQ40" s="1121"/>
      <c r="BR40" s="1121"/>
      <c r="BS40" s="1121"/>
      <c r="BT40" s="1121"/>
      <c r="BU40" s="1121"/>
      <c r="BV40" s="1121"/>
      <c r="BW40" s="1121"/>
      <c r="BX40" s="1121"/>
      <c r="BY40" s="1121"/>
      <c r="BZ40" s="1121"/>
      <c r="CA40" s="1121"/>
      <c r="CB40" s="1122"/>
      <c r="CC40" s="1121"/>
      <c r="CD40" s="1121"/>
      <c r="CE40" s="1122"/>
      <c r="CF40" s="1122"/>
      <c r="CG40" s="1122"/>
      <c r="CH40" s="1122"/>
      <c r="CI40" s="1121"/>
      <c r="CJ40" s="1121"/>
      <c r="CK40" s="1122"/>
      <c r="CL40" s="1122"/>
      <c r="CM40" s="1122"/>
      <c r="CN40" s="1123"/>
      <c r="CO40" s="1124"/>
      <c r="CP40" s="1124"/>
      <c r="CQ40" s="1119"/>
      <c r="CR40" s="1119"/>
      <c r="CS40" s="1119"/>
      <c r="CT40" s="1119"/>
      <c r="CU40" s="1119"/>
      <c r="CV40" s="1119"/>
      <c r="CW40" s="1119"/>
      <c r="CX40" s="1119"/>
      <c r="CY40" s="1119"/>
      <c r="CZ40" s="1119"/>
      <c r="DA40" s="1119"/>
      <c r="DB40" s="1119"/>
      <c r="DC40" s="1119"/>
      <c r="DD40" s="1119"/>
      <c r="DE40" s="1119"/>
      <c r="DF40" s="1119"/>
      <c r="DG40" s="1119"/>
      <c r="DH40" s="1119"/>
      <c r="DI40" s="1119"/>
      <c r="DJ40" s="1119"/>
      <c r="DK40" s="1119"/>
      <c r="DL40" s="1119"/>
      <c r="DM40" s="1119"/>
      <c r="DN40" s="1119"/>
      <c r="DO40" s="1119"/>
      <c r="DP40" s="1119"/>
      <c r="DQ40" s="1119"/>
      <c r="DR40" s="1119"/>
      <c r="DS40" s="1119"/>
      <c r="DT40" s="1119"/>
      <c r="DU40" s="1119"/>
      <c r="DV40" s="1119"/>
      <c r="DW40" s="1124"/>
      <c r="DX40" s="1124"/>
      <c r="DY40" s="1124"/>
      <c r="DZ40" s="1124"/>
      <c r="EA40" s="1124"/>
      <c r="EB40" s="1124"/>
      <c r="EC40" s="1124"/>
      <c r="ED40" s="1124"/>
      <c r="EE40" s="1117"/>
      <c r="EF40" s="1117"/>
      <c r="EG40" s="1117"/>
      <c r="EH40" s="1117"/>
      <c r="EI40" s="1117"/>
      <c r="EJ40" s="1117"/>
      <c r="EK40" s="1117"/>
      <c r="EL40" s="1117"/>
      <c r="EM40" s="1117"/>
      <c r="EN40" s="1117"/>
      <c r="EO40" s="1117"/>
      <c r="EP40" s="1117"/>
      <c r="EQ40" s="1117"/>
      <c r="ER40" s="1117"/>
      <c r="ES40" s="1117"/>
      <c r="ET40" s="1117"/>
      <c r="EU40" s="1117"/>
      <c r="EV40" s="1117"/>
      <c r="EW40" s="1117"/>
      <c r="EX40" s="1117"/>
      <c r="EY40" s="1117"/>
      <c r="EZ40" s="1117"/>
      <c r="FA40" s="1117"/>
      <c r="FB40" s="1117"/>
      <c r="FC40" s="1117"/>
      <c r="FD40" s="1117"/>
      <c r="FE40" s="1117"/>
      <c r="FF40" s="1117"/>
      <c r="FG40" s="1117"/>
      <c r="FH40" s="1117"/>
      <c r="FI40" s="1117"/>
      <c r="FJ40" s="1117"/>
      <c r="FK40" s="1117"/>
      <c r="FL40" s="1117"/>
      <c r="FM40" s="1117"/>
      <c r="FN40" s="1117"/>
      <c r="FO40" s="1117"/>
      <c r="FP40" s="1117"/>
      <c r="FQ40" s="1117"/>
      <c r="FR40" s="1117"/>
      <c r="FS40" s="1117"/>
      <c r="FT40" s="1117"/>
      <c r="FU40" s="1117"/>
    </row>
    <row r="41" spans="1:177" s="1125" customFormat="1" ht="29.45" customHeight="1" x14ac:dyDescent="0.25">
      <c r="A41" s="1117"/>
      <c r="B41" s="58" t="s">
        <v>66</v>
      </c>
      <c r="C41" s="209" t="s">
        <v>190</v>
      </c>
      <c r="D41" s="133" t="str">
        <f>VLOOKUP($C41,$BI$79:$CM$461,2,FALSE)</f>
        <v>KWh</v>
      </c>
      <c r="E41" s="1896">
        <v>4124905</v>
      </c>
      <c r="F41" s="1339"/>
      <c r="G41" s="1339"/>
      <c r="H41" s="1339"/>
      <c r="I41" s="1340"/>
      <c r="J41" s="1340"/>
      <c r="K41" s="1340"/>
      <c r="L41" s="1341"/>
      <c r="M41" s="1341"/>
      <c r="N41" s="1339"/>
      <c r="O41" s="1339"/>
      <c r="P41" s="1339"/>
      <c r="Q41" s="132">
        <f>SUM(E41:P41)</f>
        <v>4124905</v>
      </c>
      <c r="R41" s="133">
        <f>COUNT(E41:P41)</f>
        <v>1</v>
      </c>
      <c r="S41" s="132">
        <f>IF(R41&gt;1,AVERAGE(E41:P41),0)</f>
        <v>0</v>
      </c>
      <c r="T41" s="132">
        <f>IF(R41&gt;1,STDEV(E41:P41),0)</f>
        <v>0</v>
      </c>
      <c r="U41" s="132">
        <f>IF(R41&gt;1,VLOOKUP($R41,$BI$413:$BJ$425,2,FALSE),0)</f>
        <v>0</v>
      </c>
      <c r="V41" s="1342"/>
      <c r="W41" s="135">
        <f>IF(R41&gt;1,1-((S41-((T41*U41)/(SQRT(R41))))/S41),VLOOKUP($C41,$BI$79:$CP$461,34,FALSE))</f>
        <v>7.5000000000000011E-2</v>
      </c>
      <c r="X41" s="213">
        <f>VLOOKUP($C41,$BI$79:$CM$461,3,FALSE)</f>
        <v>0.153</v>
      </c>
      <c r="Y41" s="211" t="str">
        <f>VLOOKUP($C41,$BI$79:$CM$461,4,FALSE)</f>
        <v>kgCO2 e/KWh</v>
      </c>
      <c r="Z41" s="135">
        <f>IF($Q41&gt;0,VLOOKUP($C41,$BI$79:$CM$461,6,FALSE),0)</f>
        <v>0.1</v>
      </c>
      <c r="AA41" s="212">
        <f>($Q41*X41)/1000</f>
        <v>631.11046499999998</v>
      </c>
      <c r="AB41" s="238">
        <f>AA41*$BJ$431</f>
        <v>631.11046499999998</v>
      </c>
      <c r="AC41" s="135">
        <f>IF(AA41&gt;0,SQRT(($W41*$W41)+(Z41*Z41)+($V41*$V41)),0)</f>
        <v>0.125</v>
      </c>
      <c r="AD41" s="212">
        <f>(AB41*AC41)^2</f>
        <v>6223.4440473830655</v>
      </c>
      <c r="AE41" s="213">
        <v>0</v>
      </c>
      <c r="AF41" s="211">
        <v>0</v>
      </c>
      <c r="AG41" s="135">
        <v>0</v>
      </c>
      <c r="AH41" s="214">
        <f>($Q41*AE41)/1000</f>
        <v>0</v>
      </c>
      <c r="AI41" s="214">
        <f>AH41*$BJ$432</f>
        <v>0</v>
      </c>
      <c r="AJ41" s="135">
        <f>IF(AH41&gt;0,SQRT(($W41*$W41)+(AG41*AG41)+($V41*$V41)),0)</f>
        <v>0</v>
      </c>
      <c r="AK41" s="212">
        <f>(AI41*AJ41)^2</f>
        <v>0</v>
      </c>
      <c r="AL41" s="213">
        <v>0</v>
      </c>
      <c r="AM41" s="211">
        <v>0</v>
      </c>
      <c r="AN41" s="135">
        <v>0</v>
      </c>
      <c r="AO41" s="214">
        <f>(W41*AL41)/1000</f>
        <v>0</v>
      </c>
      <c r="AP41" s="214">
        <f>AO41*$BJ$433</f>
        <v>0</v>
      </c>
      <c r="AQ41" s="135">
        <f>IF(AO41&gt;0,SQRT(($W41*$W41)+(AN41*AN41)+($V41*$V41)),0)</f>
        <v>0</v>
      </c>
      <c r="AR41" s="212">
        <f>(AP41*AQ41)^2</f>
        <v>0</v>
      </c>
      <c r="AS41" s="215">
        <v>0</v>
      </c>
      <c r="AT41" s="211">
        <v>0</v>
      </c>
      <c r="AU41" s="135">
        <v>0</v>
      </c>
      <c r="AV41" s="214">
        <v>0</v>
      </c>
      <c r="AW41" s="135">
        <v>0</v>
      </c>
      <c r="AX41" s="212">
        <f>(AV41*AW41)^2</f>
        <v>0</v>
      </c>
      <c r="AY41" s="215">
        <v>0</v>
      </c>
      <c r="AZ41" s="211">
        <v>0</v>
      </c>
      <c r="BA41" s="135">
        <v>0</v>
      </c>
      <c r="BB41" s="214">
        <f>($Q41*AY41)/1000</f>
        <v>0</v>
      </c>
      <c r="BC41" s="214">
        <f>BB41*$BJ$434</f>
        <v>0</v>
      </c>
      <c r="BD41" s="135">
        <v>0</v>
      </c>
      <c r="BE41" s="212">
        <f>(BC41*BD41)^2</f>
        <v>0</v>
      </c>
      <c r="BF41" s="132">
        <f>AB41+AI41+AP41+AV41+BC41</f>
        <v>631.11046499999998</v>
      </c>
      <c r="BG41" s="1167">
        <f>IF(BF41&gt;0,SQRT(AD41+AK41+AR41+AX41+BE41)/BF41,0)</f>
        <v>0.125</v>
      </c>
      <c r="BH41" s="1119">
        <f t="shared" si="68"/>
        <v>6223.4440473830655</v>
      </c>
      <c r="BI41" s="1120"/>
      <c r="BJ41" s="1121"/>
      <c r="BK41" s="1121"/>
      <c r="BL41" s="1121"/>
      <c r="BM41" s="1113"/>
      <c r="BN41" s="1113"/>
      <c r="BO41" s="1113"/>
      <c r="BP41" s="1121"/>
      <c r="BQ41" s="1121"/>
      <c r="BR41" s="1121"/>
      <c r="BS41" s="1121"/>
      <c r="BT41" s="1121"/>
      <c r="BU41" s="1121"/>
      <c r="BV41" s="1121"/>
      <c r="BW41" s="1121"/>
      <c r="BX41" s="1121"/>
      <c r="BY41" s="1121"/>
      <c r="BZ41" s="1121"/>
      <c r="CA41" s="1121"/>
      <c r="CB41" s="1122"/>
      <c r="CC41" s="1121"/>
      <c r="CD41" s="1121"/>
      <c r="CE41" s="1122"/>
      <c r="CF41" s="1122"/>
      <c r="CG41" s="1122"/>
      <c r="CH41" s="1122"/>
      <c r="CI41" s="1121"/>
      <c r="CJ41" s="1121"/>
      <c r="CK41" s="1122"/>
      <c r="CL41" s="1122"/>
      <c r="CM41" s="1122"/>
      <c r="CN41" s="1123"/>
      <c r="CO41" s="1124"/>
      <c r="CP41" s="1124"/>
      <c r="CQ41" s="1119"/>
      <c r="CR41" s="1119"/>
      <c r="CS41" s="1119"/>
      <c r="CT41" s="1119"/>
      <c r="CU41" s="1119"/>
      <c r="CV41" s="1119"/>
      <c r="CW41" s="1119"/>
      <c r="CX41" s="1119"/>
      <c r="CY41" s="1119"/>
      <c r="CZ41" s="1119"/>
      <c r="DA41" s="1119"/>
      <c r="DB41" s="1119"/>
      <c r="DC41" s="1119"/>
      <c r="DD41" s="1119"/>
      <c r="DE41" s="1119"/>
      <c r="DF41" s="1119"/>
      <c r="DG41" s="1119"/>
      <c r="DH41" s="1119"/>
      <c r="DI41" s="1119"/>
      <c r="DJ41" s="1119"/>
      <c r="DK41" s="1119"/>
      <c r="DL41" s="1119"/>
      <c r="DM41" s="1119"/>
      <c r="DN41" s="1119"/>
      <c r="DO41" s="1119"/>
      <c r="DP41" s="1119"/>
      <c r="DQ41" s="1119"/>
      <c r="DR41" s="1119"/>
      <c r="DS41" s="1119"/>
      <c r="DT41" s="1119"/>
      <c r="DU41" s="1119"/>
      <c r="DV41" s="1119"/>
      <c r="DW41" s="1124"/>
      <c r="DX41" s="1124"/>
      <c r="DY41" s="1124"/>
      <c r="DZ41" s="1124"/>
      <c r="EA41" s="1124"/>
      <c r="EB41" s="1124"/>
      <c r="EC41" s="1124"/>
      <c r="ED41" s="1124"/>
      <c r="EE41" s="1117"/>
      <c r="EF41" s="1117"/>
      <c r="EG41" s="1117"/>
      <c r="EH41" s="1117"/>
      <c r="EI41" s="1117"/>
      <c r="EJ41" s="1117"/>
      <c r="EK41" s="1117"/>
      <c r="EL41" s="1117"/>
      <c r="EM41" s="1117"/>
      <c r="EN41" s="1117"/>
      <c r="EO41" s="1117"/>
      <c r="EP41" s="1117"/>
      <c r="EQ41" s="1117"/>
      <c r="ER41" s="1117"/>
      <c r="ES41" s="1117"/>
      <c r="ET41" s="1117"/>
      <c r="EU41" s="1117"/>
      <c r="EV41" s="1117"/>
      <c r="EW41" s="1117"/>
      <c r="EX41" s="1117"/>
      <c r="EY41" s="1117"/>
      <c r="EZ41" s="1117"/>
      <c r="FA41" s="1117"/>
      <c r="FB41" s="1117"/>
      <c r="FC41" s="1117"/>
      <c r="FD41" s="1117"/>
      <c r="FE41" s="1117"/>
      <c r="FF41" s="1117"/>
      <c r="FG41" s="1117"/>
      <c r="FH41" s="1117"/>
      <c r="FI41" s="1117"/>
      <c r="FJ41" s="1117"/>
      <c r="FK41" s="1117"/>
      <c r="FL41" s="1117"/>
      <c r="FM41" s="1117"/>
      <c r="FN41" s="1117"/>
      <c r="FO41" s="1117"/>
      <c r="FP41" s="1117"/>
      <c r="FQ41" s="1117"/>
      <c r="FR41" s="1117"/>
      <c r="FS41" s="1117"/>
      <c r="FT41" s="1117"/>
      <c r="FU41" s="1117"/>
    </row>
    <row r="42" spans="1:177" s="1196" customFormat="1" ht="31.5" customHeight="1" x14ac:dyDescent="0.25">
      <c r="A42" s="1193"/>
      <c r="B42" s="639" t="s">
        <v>1301</v>
      </c>
      <c r="C42" s="648"/>
      <c r="D42" s="648"/>
      <c r="E42" s="648"/>
      <c r="F42" s="648"/>
      <c r="G42" s="648"/>
      <c r="H42" s="648"/>
      <c r="I42" s="648"/>
      <c r="J42" s="648"/>
      <c r="K42" s="648"/>
      <c r="L42" s="648"/>
      <c r="M42" s="648"/>
      <c r="N42" s="648"/>
      <c r="O42" s="648"/>
      <c r="P42" s="648"/>
      <c r="Q42" s="648"/>
      <c r="R42" s="648"/>
      <c r="S42" s="648"/>
      <c r="T42" s="648"/>
      <c r="U42" s="648"/>
      <c r="V42" s="648"/>
      <c r="W42" s="648"/>
      <c r="X42" s="648"/>
      <c r="Y42" s="648"/>
      <c r="Z42" s="648"/>
      <c r="AA42" s="648"/>
      <c r="AB42" s="642">
        <f>AB41</f>
        <v>631.11046499999998</v>
      </c>
      <c r="AC42" s="648">
        <f>AC41</f>
        <v>0.125</v>
      </c>
      <c r="AD42" s="648">
        <f>AD41</f>
        <v>6223.4440473830655</v>
      </c>
      <c r="AE42" s="642"/>
      <c r="AF42" s="642"/>
      <c r="AG42" s="642"/>
      <c r="AH42" s="642"/>
      <c r="AI42" s="642">
        <f>AI41</f>
        <v>0</v>
      </c>
      <c r="AJ42" s="642">
        <f>AJ41</f>
        <v>0</v>
      </c>
      <c r="AK42" s="642">
        <f>AK41</f>
        <v>0</v>
      </c>
      <c r="AL42" s="642"/>
      <c r="AM42" s="642"/>
      <c r="AN42" s="642"/>
      <c r="AO42" s="642"/>
      <c r="AP42" s="642">
        <f>AP41</f>
        <v>0</v>
      </c>
      <c r="AQ42" s="642">
        <f>AQ41</f>
        <v>0</v>
      </c>
      <c r="AR42" s="642">
        <f>AR41</f>
        <v>0</v>
      </c>
      <c r="AS42" s="642"/>
      <c r="AT42" s="642"/>
      <c r="AU42" s="642"/>
      <c r="AV42" s="642">
        <f>AV41</f>
        <v>0</v>
      </c>
      <c r="AW42" s="642">
        <f>AW41</f>
        <v>0</v>
      </c>
      <c r="AX42" s="642">
        <f>AX41</f>
        <v>0</v>
      </c>
      <c r="AY42" s="642"/>
      <c r="AZ42" s="642"/>
      <c r="BA42" s="642"/>
      <c r="BB42" s="642"/>
      <c r="BC42" s="642">
        <f>BC41</f>
        <v>0</v>
      </c>
      <c r="BD42" s="642">
        <f>BD41</f>
        <v>0</v>
      </c>
      <c r="BE42" s="642">
        <f>BE41</f>
        <v>0</v>
      </c>
      <c r="BF42" s="645">
        <f>SUM(BF41)</f>
        <v>631.11046499999998</v>
      </c>
      <c r="BG42" s="1183">
        <f>IF(BF42&gt;0,(SQRT(BH41))/BF42,0)</f>
        <v>0.125</v>
      </c>
      <c r="BH42" s="1194">
        <f t="shared" si="68"/>
        <v>6223.4440473830655</v>
      </c>
      <c r="BI42" s="1121"/>
      <c r="BJ42" s="1121"/>
      <c r="BK42" s="1121"/>
      <c r="BL42" s="1121"/>
      <c r="BM42" s="1113"/>
      <c r="BN42" s="1113"/>
      <c r="BO42" s="1113"/>
      <c r="BP42" s="1121"/>
      <c r="BQ42" s="1121"/>
      <c r="BR42" s="1121"/>
      <c r="BS42" s="1121"/>
      <c r="BT42" s="1121"/>
      <c r="BU42" s="1121"/>
      <c r="BV42" s="1121"/>
      <c r="BW42" s="1121"/>
      <c r="BX42" s="1121"/>
      <c r="BY42" s="1121"/>
      <c r="BZ42" s="1121"/>
      <c r="CA42" s="1121"/>
      <c r="CB42" s="1122"/>
      <c r="CC42" s="1121"/>
      <c r="CD42" s="1121"/>
      <c r="CE42" s="1122"/>
      <c r="CF42" s="1122"/>
      <c r="CG42" s="1122"/>
      <c r="CH42" s="1122"/>
      <c r="CI42" s="1121"/>
      <c r="CJ42" s="1121"/>
      <c r="CK42" s="1122"/>
      <c r="CL42" s="1122"/>
      <c r="CM42" s="1122"/>
      <c r="CN42" s="1123"/>
      <c r="CO42" s="1195"/>
      <c r="CP42" s="1195"/>
      <c r="CQ42" s="1194"/>
      <c r="CR42" s="1194"/>
      <c r="CS42" s="1194"/>
      <c r="CT42" s="1194"/>
      <c r="CU42" s="1194"/>
      <c r="CV42" s="1194"/>
      <c r="CW42" s="1194"/>
      <c r="CX42" s="1194"/>
      <c r="CY42" s="1194"/>
      <c r="CZ42" s="1194"/>
      <c r="DA42" s="1194"/>
      <c r="DB42" s="1194"/>
      <c r="DC42" s="1194"/>
      <c r="DD42" s="1194"/>
      <c r="DE42" s="1194"/>
      <c r="DF42" s="1194"/>
      <c r="DG42" s="1194"/>
      <c r="DH42" s="1194"/>
      <c r="DI42" s="1194"/>
      <c r="DJ42" s="1194"/>
      <c r="DK42" s="1194"/>
      <c r="DL42" s="1194"/>
      <c r="DM42" s="1194"/>
      <c r="DN42" s="1194"/>
      <c r="DO42" s="1194"/>
      <c r="DP42" s="1194"/>
      <c r="DQ42" s="1194"/>
      <c r="DR42" s="1194"/>
      <c r="DS42" s="1194"/>
      <c r="DT42" s="1194"/>
      <c r="DU42" s="1194"/>
      <c r="DV42" s="1194"/>
      <c r="DW42" s="1195"/>
      <c r="DX42" s="1195"/>
      <c r="DY42" s="1195"/>
      <c r="DZ42" s="1195"/>
      <c r="EA42" s="1195"/>
      <c r="EB42" s="1195"/>
      <c r="EC42" s="1195"/>
      <c r="ED42" s="1195"/>
      <c r="EE42" s="1193"/>
      <c r="EF42" s="1193"/>
      <c r="EG42" s="1193"/>
      <c r="EH42" s="1193"/>
      <c r="EI42" s="1193"/>
      <c r="EJ42" s="1193"/>
      <c r="EK42" s="1193"/>
      <c r="EL42" s="1193"/>
      <c r="EM42" s="1193"/>
      <c r="EN42" s="1193"/>
      <c r="EO42" s="1193"/>
      <c r="EP42" s="1193"/>
      <c r="EQ42" s="1193"/>
      <c r="ER42" s="1193"/>
      <c r="ES42" s="1193"/>
      <c r="ET42" s="1193"/>
      <c r="EU42" s="1193"/>
      <c r="EV42" s="1193"/>
      <c r="EW42" s="1193"/>
      <c r="EX42" s="1193"/>
      <c r="EY42" s="1193"/>
      <c r="EZ42" s="1193"/>
      <c r="FA42" s="1193"/>
      <c r="FB42" s="1193"/>
      <c r="FC42" s="1193"/>
      <c r="FD42" s="1193"/>
      <c r="FE42" s="1193"/>
      <c r="FF42" s="1193"/>
      <c r="FG42" s="1193"/>
      <c r="FH42" s="1193"/>
      <c r="FI42" s="1193"/>
      <c r="FJ42" s="1193"/>
      <c r="FK42" s="1193"/>
      <c r="FL42" s="1193"/>
      <c r="FM42" s="1193"/>
      <c r="FN42" s="1193"/>
      <c r="FO42" s="1193"/>
      <c r="FP42" s="1193"/>
      <c r="FQ42" s="1193"/>
      <c r="FR42" s="1193"/>
      <c r="FS42" s="1193"/>
      <c r="FT42" s="1193"/>
      <c r="FU42" s="1193"/>
    </row>
    <row r="43" spans="1:177" s="1117" customFormat="1" ht="6.6" customHeight="1" x14ac:dyDescent="0.25">
      <c r="B43" s="1197"/>
      <c r="C43" s="1197"/>
      <c r="D43" s="1197"/>
      <c r="E43" s="1198"/>
      <c r="F43" s="1198"/>
      <c r="G43" s="1198"/>
      <c r="H43" s="1198"/>
      <c r="I43" s="1198"/>
      <c r="J43" s="1198"/>
      <c r="K43" s="1198"/>
      <c r="L43" s="1198"/>
      <c r="M43" s="1198"/>
      <c r="N43" s="1198"/>
      <c r="O43" s="1198"/>
      <c r="P43" s="1198"/>
      <c r="Q43" s="1198"/>
      <c r="R43" s="1199"/>
      <c r="S43" s="1198"/>
      <c r="T43" s="1198"/>
      <c r="U43" s="1198"/>
      <c r="V43" s="1200"/>
      <c r="W43" s="1200"/>
      <c r="X43" s="1198"/>
      <c r="Y43" s="1198"/>
      <c r="Z43" s="1198"/>
      <c r="AA43" s="1198"/>
      <c r="AB43" s="1198"/>
      <c r="AC43" s="1198"/>
      <c r="AD43" s="1198"/>
      <c r="AE43" s="1198"/>
      <c r="AF43" s="1198"/>
      <c r="AG43" s="1198"/>
      <c r="AH43" s="1198"/>
      <c r="AI43" s="1198"/>
      <c r="AJ43" s="1198"/>
      <c r="AK43" s="1198"/>
      <c r="AL43" s="1198"/>
      <c r="AM43" s="1198"/>
      <c r="AN43" s="1198"/>
      <c r="AO43" s="1198"/>
      <c r="AP43" s="1198"/>
      <c r="AQ43" s="1198"/>
      <c r="AR43" s="1198"/>
      <c r="AS43" s="1198"/>
      <c r="AT43" s="1198"/>
      <c r="AU43" s="1198"/>
      <c r="AV43" s="1198"/>
      <c r="AW43" s="1198"/>
      <c r="AX43" s="1198"/>
      <c r="AY43" s="1198"/>
      <c r="AZ43" s="1198"/>
      <c r="BA43" s="1198"/>
      <c r="BB43" s="1198"/>
      <c r="BC43" s="1198"/>
      <c r="BD43" s="1198"/>
      <c r="BE43" s="1198"/>
      <c r="BF43" s="1198"/>
      <c r="BG43" s="1200"/>
      <c r="BH43" s="1119">
        <f t="shared" si="68"/>
        <v>0</v>
      </c>
      <c r="BI43" s="1120"/>
      <c r="BJ43" s="1121"/>
      <c r="BK43" s="1121"/>
      <c r="BL43" s="1121"/>
      <c r="BM43" s="1113"/>
      <c r="BN43" s="1113"/>
      <c r="BO43" s="1113"/>
      <c r="BP43" s="1121"/>
      <c r="BQ43" s="1121"/>
      <c r="BR43" s="1121"/>
      <c r="BS43" s="1121"/>
      <c r="BT43" s="1121"/>
      <c r="BU43" s="1121"/>
      <c r="BV43" s="1121"/>
      <c r="BW43" s="1121"/>
      <c r="BX43" s="1121"/>
      <c r="BY43" s="1121"/>
      <c r="BZ43" s="1121"/>
      <c r="CA43" s="1121"/>
      <c r="CB43" s="1122"/>
      <c r="CC43" s="1121"/>
      <c r="CD43" s="1121"/>
      <c r="CE43" s="1122"/>
      <c r="CF43" s="1122"/>
      <c r="CG43" s="1122"/>
      <c r="CH43" s="1122"/>
      <c r="CI43" s="1121"/>
      <c r="CJ43" s="1121"/>
      <c r="CK43" s="1122"/>
      <c r="CL43" s="1122"/>
      <c r="CM43" s="1122"/>
      <c r="CN43" s="1123"/>
      <c r="CO43" s="1124"/>
      <c r="CP43" s="1124"/>
      <c r="CQ43" s="1119"/>
      <c r="CR43" s="1119"/>
      <c r="CS43" s="1119"/>
      <c r="CT43" s="1119"/>
      <c r="CU43" s="1119"/>
      <c r="CV43" s="1119"/>
      <c r="CW43" s="1119"/>
      <c r="CX43" s="1119"/>
      <c r="CY43" s="1119"/>
      <c r="CZ43" s="1119"/>
      <c r="DA43" s="1119"/>
      <c r="DB43" s="1119"/>
      <c r="DC43" s="1119"/>
      <c r="DD43" s="1119"/>
      <c r="DE43" s="1119"/>
      <c r="DF43" s="1119"/>
      <c r="DG43" s="1119"/>
      <c r="DH43" s="1119"/>
      <c r="DI43" s="1119"/>
      <c r="DJ43" s="1119"/>
      <c r="DK43" s="1119"/>
      <c r="DL43" s="1119"/>
      <c r="DM43" s="1119"/>
      <c r="DN43" s="1119"/>
      <c r="DO43" s="1119"/>
      <c r="DP43" s="1119"/>
      <c r="DQ43" s="1119"/>
      <c r="DR43" s="1119"/>
      <c r="DS43" s="1119"/>
      <c r="DT43" s="1119"/>
      <c r="DU43" s="1119"/>
      <c r="DV43" s="1119"/>
      <c r="DW43" s="1124"/>
      <c r="DX43" s="1124"/>
      <c r="DY43" s="1124"/>
      <c r="DZ43" s="1124"/>
      <c r="EA43" s="1124"/>
      <c r="EB43" s="1124"/>
      <c r="EC43" s="1124"/>
      <c r="ED43" s="1124"/>
    </row>
    <row r="44" spans="1:177" s="1213" customFormat="1" ht="30.75" customHeight="1" thickBot="1" x14ac:dyDescent="0.3">
      <c r="A44" s="1119"/>
      <c r="B44" s="1201" t="s">
        <v>651</v>
      </c>
      <c r="C44" s="1202"/>
      <c r="D44" s="1202"/>
      <c r="E44" s="1203"/>
      <c r="F44" s="1203"/>
      <c r="G44" s="1203"/>
      <c r="H44" s="1203"/>
      <c r="I44" s="1203"/>
      <c r="J44" s="1203"/>
      <c r="K44" s="1203"/>
      <c r="L44" s="1203"/>
      <c r="M44" s="1203"/>
      <c r="N44" s="1203"/>
      <c r="O44" s="1203"/>
      <c r="P44" s="1203"/>
      <c r="Q44" s="1203"/>
      <c r="R44" s="1203"/>
      <c r="S44" s="1203"/>
      <c r="T44" s="1203"/>
      <c r="U44" s="1203"/>
      <c r="V44" s="1203"/>
      <c r="W44" s="1203"/>
      <c r="X44" s="1203"/>
      <c r="Y44" s="1203"/>
      <c r="Z44" s="1203"/>
      <c r="AA44" s="1203"/>
      <c r="AB44" s="1204">
        <f>+AB38+AB42</f>
        <v>16719398.463412739</v>
      </c>
      <c r="AC44" s="1205" t="e">
        <f>IF(AB44&gt;0,SQRT(AD38+AD42+#REF!)/AB44,0)</f>
        <v>#REF!</v>
      </c>
      <c r="AD44" s="1204" t="e">
        <f>(AB44*AC44)^2</f>
        <v>#REF!</v>
      </c>
      <c r="AE44" s="1203"/>
      <c r="AF44" s="1203"/>
      <c r="AG44" s="1203"/>
      <c r="AH44" s="1203"/>
      <c r="AI44" s="1204">
        <f>+AI38+AI42</f>
        <v>8603.9030597901092</v>
      </c>
      <c r="AJ44" s="1205" t="e">
        <f>IF(AI44&gt;0,SQRT(AK38+AK42+#REF!)/AI44,0)</f>
        <v>#REF!</v>
      </c>
      <c r="AK44" s="1204" t="e">
        <f>(AI44*AJ44)^2</f>
        <v>#REF!</v>
      </c>
      <c r="AL44" s="1203"/>
      <c r="AM44" s="1203"/>
      <c r="AN44" s="1203"/>
      <c r="AO44" s="1203"/>
      <c r="AP44" s="1204">
        <f>+AP38+AP42</f>
        <v>8263.6585602968862</v>
      </c>
      <c r="AQ44" s="1205" t="e">
        <f>IF(AP44&gt;0,SQRT(AR38+AR42+#REF!)/AP44,0)</f>
        <v>#REF!</v>
      </c>
      <c r="AR44" s="1204" t="e">
        <f>(AP44*AQ44)^2</f>
        <v>#REF!</v>
      </c>
      <c r="AS44" s="1203"/>
      <c r="AT44" s="1203"/>
      <c r="AU44" s="1203"/>
      <c r="AV44" s="1204">
        <f>+AV38+AV42</f>
        <v>111.60760000000001</v>
      </c>
      <c r="AW44" s="1205" t="e">
        <f>IF(AV44&gt;0,SQRT(AX38+AX42+#REF!)/AV44,0)</f>
        <v>#REF!</v>
      </c>
      <c r="AX44" s="1204" t="e">
        <f>(AV44*AW44)^2</f>
        <v>#REF!</v>
      </c>
      <c r="AY44" s="1203"/>
      <c r="AZ44" s="1203"/>
      <c r="BA44" s="1203"/>
      <c r="BB44" s="1206"/>
      <c r="BC44" s="1204">
        <f>+BC38+BC42</f>
        <v>0</v>
      </c>
      <c r="BD44" s="1207">
        <f>IF(BC44&gt;0,SQRT(BE38+BE42+#REF!)/BC44,0)</f>
        <v>0</v>
      </c>
      <c r="BE44" s="1208">
        <f>(BC44*BD44)^2</f>
        <v>0</v>
      </c>
      <c r="BF44" s="1209">
        <f>+BF38+BF42</f>
        <v>16736377.632632826</v>
      </c>
      <c r="BG44" s="1210">
        <f>IF(BF44&gt;0,SQRT(BH38+BH42)/BF44,0)</f>
        <v>0.18689024189664369</v>
      </c>
      <c r="BH44" s="1119">
        <f t="shared" si="68"/>
        <v>9783543613508.5508</v>
      </c>
      <c r="BI44" s="1119"/>
      <c r="BJ44" s="1194"/>
      <c r="BK44" s="1194"/>
      <c r="BL44" s="1194"/>
      <c r="BM44" s="1211"/>
      <c r="BN44" s="1211"/>
      <c r="BO44" s="1211"/>
      <c r="BP44" s="1194"/>
      <c r="BQ44" s="1194"/>
      <c r="BR44" s="1194"/>
      <c r="BS44" s="1194"/>
      <c r="BT44" s="1194"/>
      <c r="BU44" s="1194"/>
      <c r="BV44" s="1194"/>
      <c r="BW44" s="1194"/>
      <c r="BX44" s="1194"/>
      <c r="BY44" s="1194"/>
      <c r="BZ44" s="1194"/>
      <c r="CA44" s="1194"/>
      <c r="CB44" s="1212"/>
      <c r="CC44" s="1194"/>
      <c r="CD44" s="1194"/>
      <c r="CE44" s="1212"/>
      <c r="CF44" s="1212"/>
      <c r="CG44" s="1212"/>
      <c r="CH44" s="1212"/>
      <c r="CI44" s="1194"/>
      <c r="CJ44" s="1194"/>
      <c r="CK44" s="1212"/>
      <c r="CL44" s="1212"/>
      <c r="CM44" s="1212"/>
      <c r="CN44" s="1212"/>
      <c r="CO44" s="1119"/>
      <c r="CP44" s="1119"/>
      <c r="CQ44" s="1119"/>
      <c r="CR44" s="1119"/>
      <c r="CS44" s="1119"/>
      <c r="CT44" s="1119"/>
      <c r="CU44" s="1119"/>
      <c r="CV44" s="1119"/>
      <c r="CW44" s="1119"/>
      <c r="CX44" s="1119"/>
      <c r="CY44" s="1119"/>
      <c r="CZ44" s="1119"/>
      <c r="DA44" s="1119"/>
      <c r="DB44" s="1119"/>
      <c r="DC44" s="1119"/>
      <c r="DD44" s="1119"/>
      <c r="DE44" s="1119"/>
      <c r="DF44" s="1119"/>
      <c r="DG44" s="1119"/>
      <c r="DH44" s="1119"/>
      <c r="DI44" s="1119"/>
      <c r="DJ44" s="1119"/>
      <c r="DK44" s="1119"/>
      <c r="DL44" s="1119"/>
      <c r="DM44" s="1119"/>
      <c r="DN44" s="1119"/>
      <c r="DO44" s="1119"/>
      <c r="DP44" s="1119"/>
      <c r="DQ44" s="1119"/>
      <c r="DR44" s="1119"/>
      <c r="DS44" s="1119"/>
      <c r="DT44" s="1119"/>
      <c r="DU44" s="1119"/>
      <c r="DV44" s="1119"/>
      <c r="DW44" s="1119"/>
      <c r="DX44" s="1119"/>
      <c r="DY44" s="1119"/>
      <c r="DZ44" s="1119"/>
      <c r="EA44" s="1119"/>
      <c r="EB44" s="1119"/>
      <c r="EC44" s="1119"/>
      <c r="ED44" s="1119"/>
      <c r="EE44" s="1119"/>
      <c r="EF44" s="1119"/>
      <c r="EG44" s="1119"/>
      <c r="EH44" s="1119"/>
      <c r="EI44" s="1119"/>
      <c r="EJ44" s="1119"/>
      <c r="EK44" s="1119"/>
      <c r="EL44" s="1119"/>
      <c r="EM44" s="1119"/>
      <c r="EN44" s="1119"/>
      <c r="EO44" s="1119"/>
      <c r="EP44" s="1119"/>
      <c r="EQ44" s="1119"/>
      <c r="ER44" s="1119"/>
      <c r="ES44" s="1119"/>
      <c r="ET44" s="1119"/>
      <c r="EU44" s="1119"/>
      <c r="EV44" s="1119"/>
      <c r="EW44" s="1119"/>
      <c r="EX44" s="1119"/>
      <c r="EY44" s="1119"/>
      <c r="EZ44" s="1119"/>
      <c r="FA44" s="1119"/>
      <c r="FB44" s="1119"/>
      <c r="FC44" s="1119"/>
      <c r="FD44" s="1119"/>
      <c r="FE44" s="1119"/>
      <c r="FF44" s="1119"/>
      <c r="FG44" s="1119"/>
      <c r="FH44" s="1119"/>
      <c r="FI44" s="1119"/>
      <c r="FJ44" s="1119"/>
      <c r="FK44" s="1119"/>
      <c r="FL44" s="1119"/>
      <c r="FM44" s="1119"/>
      <c r="FN44" s="1119"/>
      <c r="FO44" s="1119"/>
      <c r="FP44" s="1119"/>
      <c r="FQ44" s="1119"/>
      <c r="FR44" s="1119"/>
      <c r="FS44" s="1119"/>
      <c r="FT44" s="1119"/>
      <c r="FU44" s="1119"/>
    </row>
    <row r="45" spans="1:177" s="1125" customFormat="1" hidden="1" x14ac:dyDescent="0.25">
      <c r="A45" s="1117"/>
      <c r="E45" s="1214"/>
      <c r="F45" s="1214"/>
      <c r="G45" s="1214"/>
      <c r="H45" s="1214"/>
      <c r="I45" s="1214"/>
      <c r="J45" s="1214"/>
      <c r="K45" s="1214"/>
      <c r="L45" s="1214"/>
      <c r="M45" s="1214"/>
      <c r="N45" s="1214"/>
      <c r="O45" s="1214"/>
      <c r="P45" s="1214"/>
      <c r="Q45" s="1214"/>
      <c r="R45" s="1215"/>
      <c r="S45" s="1214"/>
      <c r="T45" s="1214"/>
      <c r="U45" s="1214"/>
      <c r="V45" s="1216"/>
      <c r="W45" s="1216"/>
      <c r="Z45" s="1216"/>
      <c r="AA45" s="1217"/>
      <c r="AB45" s="1217"/>
      <c r="AC45" s="1216"/>
      <c r="AD45" s="1217"/>
      <c r="AE45" s="1218"/>
      <c r="AG45" s="1216"/>
      <c r="AH45" s="1219"/>
      <c r="AI45" s="1219"/>
      <c r="AJ45" s="1216"/>
      <c r="AK45" s="1217"/>
      <c r="AN45" s="1216"/>
      <c r="AO45" s="1216"/>
      <c r="AP45" s="1216"/>
      <c r="AQ45" s="1216"/>
      <c r="AR45" s="1217"/>
      <c r="AU45" s="1216"/>
      <c r="AV45" s="1217"/>
      <c r="AW45" s="1216"/>
      <c r="AX45" s="1217"/>
      <c r="BA45" s="1216"/>
      <c r="BB45" s="1217"/>
      <c r="BC45" s="1217"/>
      <c r="BD45" s="1216"/>
      <c r="BE45" s="1217"/>
      <c r="BF45" s="1214"/>
      <c r="BG45" s="1216"/>
      <c r="BH45" s="1119"/>
      <c r="BI45" s="1120"/>
      <c r="BJ45" s="1121"/>
      <c r="BK45" s="1121"/>
      <c r="BL45" s="1121"/>
      <c r="BM45" s="1113"/>
      <c r="BN45" s="1113"/>
      <c r="BO45" s="1113"/>
      <c r="BP45" s="1121"/>
      <c r="BQ45" s="1121"/>
      <c r="BR45" s="1121"/>
      <c r="BS45" s="1121"/>
      <c r="BT45" s="1121"/>
      <c r="BU45" s="1121"/>
      <c r="BV45" s="1121"/>
      <c r="BW45" s="1121"/>
      <c r="BX45" s="1121"/>
      <c r="BY45" s="1121"/>
      <c r="BZ45" s="1121"/>
      <c r="CA45" s="1121"/>
      <c r="CB45" s="1122"/>
      <c r="CC45" s="1121"/>
      <c r="CD45" s="1121"/>
      <c r="CE45" s="1122"/>
      <c r="CF45" s="1122"/>
      <c r="CG45" s="1122"/>
      <c r="CH45" s="1122"/>
      <c r="CI45" s="1121"/>
      <c r="CJ45" s="1121"/>
      <c r="CK45" s="1122"/>
      <c r="CL45" s="1122"/>
      <c r="CM45" s="1122"/>
      <c r="CN45" s="1123"/>
      <c r="CO45" s="1124"/>
      <c r="CP45" s="1124"/>
      <c r="CQ45" s="1119"/>
      <c r="CR45" s="1119"/>
      <c r="CS45" s="1119"/>
      <c r="CT45" s="1119"/>
      <c r="CU45" s="1119"/>
      <c r="CV45" s="1119"/>
      <c r="CW45" s="1119"/>
      <c r="CX45" s="1119"/>
      <c r="CY45" s="1119"/>
      <c r="CZ45" s="1119"/>
      <c r="DA45" s="1119"/>
      <c r="DB45" s="1119"/>
      <c r="DC45" s="1119"/>
      <c r="DD45" s="1119"/>
      <c r="DE45" s="1119"/>
      <c r="DF45" s="1119"/>
      <c r="DG45" s="1119"/>
      <c r="DH45" s="1119"/>
      <c r="DI45" s="1119"/>
      <c r="DJ45" s="1119"/>
      <c r="DK45" s="1119"/>
      <c r="DL45" s="1119"/>
      <c r="DM45" s="1119"/>
      <c r="DN45" s="1119"/>
      <c r="DO45" s="1119"/>
      <c r="DP45" s="1119"/>
      <c r="DQ45" s="1119"/>
      <c r="DR45" s="1119"/>
      <c r="DS45" s="1119"/>
      <c r="DT45" s="1119"/>
      <c r="DU45" s="1119"/>
      <c r="DV45" s="1119"/>
      <c r="DW45" s="1124"/>
      <c r="DX45" s="1124"/>
      <c r="DY45" s="1124"/>
      <c r="DZ45" s="1124"/>
      <c r="EA45" s="1124"/>
      <c r="EB45" s="1124"/>
      <c r="EC45" s="1124"/>
      <c r="ED45" s="1124"/>
      <c r="EE45" s="1117"/>
      <c r="EF45" s="1117"/>
      <c r="EG45" s="1117"/>
      <c r="EH45" s="1117"/>
      <c r="EI45" s="1117"/>
      <c r="EJ45" s="1117"/>
      <c r="EK45" s="1117"/>
      <c r="EL45" s="1117"/>
      <c r="EM45" s="1117"/>
      <c r="EN45" s="1117"/>
      <c r="EO45" s="1117"/>
      <c r="EP45" s="1117"/>
      <c r="EQ45" s="1117"/>
      <c r="ER45" s="1117"/>
      <c r="ES45" s="1117"/>
      <c r="ET45" s="1117"/>
      <c r="EU45" s="1117"/>
      <c r="EV45" s="1117"/>
      <c r="EW45" s="1117"/>
      <c r="EX45" s="1117"/>
      <c r="EY45" s="1117"/>
      <c r="EZ45" s="1117"/>
      <c r="FA45" s="1117"/>
      <c r="FB45" s="1117"/>
      <c r="FC45" s="1117"/>
      <c r="FD45" s="1117"/>
      <c r="FE45" s="1117"/>
      <c r="FF45" s="1117"/>
      <c r="FG45" s="1117"/>
      <c r="FH45" s="1117"/>
      <c r="FI45" s="1117"/>
      <c r="FJ45" s="1117"/>
      <c r="FK45" s="1117"/>
      <c r="FL45" s="1117"/>
      <c r="FM45" s="1117"/>
      <c r="FN45" s="1117"/>
      <c r="FO45" s="1117"/>
      <c r="FP45" s="1117"/>
      <c r="FQ45" s="1117"/>
      <c r="FR45" s="1117"/>
      <c r="FS45" s="1117"/>
      <c r="FT45" s="1117"/>
      <c r="FU45" s="1117"/>
    </row>
    <row r="46" spans="1:177" s="1125" customFormat="1" hidden="1" x14ac:dyDescent="0.25">
      <c r="A46" s="1117"/>
      <c r="E46" s="1214"/>
      <c r="F46" s="1214"/>
      <c r="G46" s="1214"/>
      <c r="H46" s="1214"/>
      <c r="I46" s="1214"/>
      <c r="J46" s="1214"/>
      <c r="K46" s="1214"/>
      <c r="L46" s="1214"/>
      <c r="M46" s="1214"/>
      <c r="N46" s="1214"/>
      <c r="O46" s="1214"/>
      <c r="P46" s="1214"/>
      <c r="Q46" s="1214"/>
      <c r="R46" s="1215"/>
      <c r="S46" s="1214"/>
      <c r="T46" s="1214"/>
      <c r="U46" s="1214"/>
      <c r="V46" s="1216"/>
      <c r="W46" s="1216"/>
      <c r="Z46" s="1216"/>
      <c r="AA46" s="1217"/>
      <c r="AB46" s="1217"/>
      <c r="AC46" s="1216"/>
      <c r="AD46" s="1217"/>
      <c r="AE46" s="1218"/>
      <c r="AG46" s="1216"/>
      <c r="AH46" s="1219"/>
      <c r="AI46" s="1219"/>
      <c r="AJ46" s="1216"/>
      <c r="AK46" s="1217"/>
      <c r="AN46" s="1216"/>
      <c r="AO46" s="1216"/>
      <c r="AP46" s="1216"/>
      <c r="AQ46" s="1216"/>
      <c r="AR46" s="1217"/>
      <c r="AU46" s="1216"/>
      <c r="AV46" s="1217"/>
      <c r="AW46" s="1216"/>
      <c r="AX46" s="1217"/>
      <c r="BA46" s="1216"/>
      <c r="BB46" s="1217"/>
      <c r="BC46" s="1217"/>
      <c r="BD46" s="1216"/>
      <c r="BE46" s="1217"/>
      <c r="BF46" s="1214"/>
      <c r="BG46" s="1216"/>
      <c r="BH46" s="1119"/>
      <c r="BI46" s="1120"/>
      <c r="BJ46" s="1121"/>
      <c r="BK46" s="1121"/>
      <c r="BL46" s="1121"/>
      <c r="BM46" s="1113"/>
      <c r="BN46" s="1113"/>
      <c r="BO46" s="1113"/>
      <c r="BP46" s="1121"/>
      <c r="BQ46" s="1121"/>
      <c r="BR46" s="1121"/>
      <c r="BS46" s="1121"/>
      <c r="BT46" s="1121"/>
      <c r="BU46" s="1121"/>
      <c r="BV46" s="1121"/>
      <c r="BW46" s="1121"/>
      <c r="BX46" s="1121"/>
      <c r="BY46" s="1121"/>
      <c r="BZ46" s="1121"/>
      <c r="CA46" s="1121"/>
      <c r="CB46" s="1122"/>
      <c r="CC46" s="1121"/>
      <c r="CD46" s="1121"/>
      <c r="CE46" s="1122"/>
      <c r="CF46" s="1122"/>
      <c r="CG46" s="1122"/>
      <c r="CH46" s="1122"/>
      <c r="CI46" s="1121"/>
      <c r="CJ46" s="1121"/>
      <c r="CK46" s="1122"/>
      <c r="CL46" s="1122"/>
      <c r="CM46" s="1122"/>
      <c r="CN46" s="1123"/>
      <c r="CO46" s="1124"/>
      <c r="CP46" s="1124"/>
      <c r="CQ46" s="1119"/>
      <c r="CR46" s="1119"/>
      <c r="CS46" s="1119"/>
      <c r="CT46" s="1119"/>
      <c r="CU46" s="1119"/>
      <c r="CV46" s="1119"/>
      <c r="CW46" s="1119"/>
      <c r="CX46" s="1119"/>
      <c r="CY46" s="1119"/>
      <c r="CZ46" s="1119"/>
      <c r="DA46" s="1119"/>
      <c r="DB46" s="1119"/>
      <c r="DC46" s="1119"/>
      <c r="DD46" s="1119"/>
      <c r="DE46" s="1119"/>
      <c r="DF46" s="1119"/>
      <c r="DG46" s="1119"/>
      <c r="DH46" s="1119"/>
      <c r="DI46" s="1119"/>
      <c r="DJ46" s="1119"/>
      <c r="DK46" s="1119"/>
      <c r="DL46" s="1119"/>
      <c r="DM46" s="1119"/>
      <c r="DN46" s="1119"/>
      <c r="DO46" s="1119"/>
      <c r="DP46" s="1119"/>
      <c r="DQ46" s="1119"/>
      <c r="DR46" s="1119"/>
      <c r="DS46" s="1119"/>
      <c r="DT46" s="1119"/>
      <c r="DU46" s="1119"/>
      <c r="DV46" s="1119"/>
      <c r="DW46" s="1124"/>
      <c r="DX46" s="1124"/>
      <c r="DY46" s="1124"/>
      <c r="DZ46" s="1124"/>
      <c r="EA46" s="1124"/>
      <c r="EB46" s="1124"/>
      <c r="EC46" s="1124"/>
      <c r="ED46" s="1124"/>
      <c r="EE46" s="1117"/>
      <c r="EF46" s="1117"/>
      <c r="EG46" s="1117"/>
      <c r="EH46" s="1117"/>
      <c r="EI46" s="1117"/>
      <c r="EJ46" s="1117"/>
      <c r="EK46" s="1117"/>
      <c r="EL46" s="1117"/>
      <c r="EM46" s="1117"/>
      <c r="EN46" s="1117"/>
      <c r="EO46" s="1117"/>
      <c r="EP46" s="1117"/>
      <c r="EQ46" s="1117"/>
      <c r="ER46" s="1117"/>
      <c r="ES46" s="1117"/>
      <c r="ET46" s="1117"/>
      <c r="EU46" s="1117"/>
      <c r="EV46" s="1117"/>
      <c r="EW46" s="1117"/>
      <c r="EX46" s="1117"/>
      <c r="EY46" s="1117"/>
      <c r="EZ46" s="1117"/>
      <c r="FA46" s="1117"/>
      <c r="FB46" s="1117"/>
      <c r="FC46" s="1117"/>
      <c r="FD46" s="1117"/>
      <c r="FE46" s="1117"/>
      <c r="FF46" s="1117"/>
      <c r="FG46" s="1117"/>
      <c r="FH46" s="1117"/>
      <c r="FI46" s="1117"/>
      <c r="FJ46" s="1117"/>
      <c r="FK46" s="1117"/>
      <c r="FL46" s="1117"/>
      <c r="FM46" s="1117"/>
      <c r="FN46" s="1117"/>
      <c r="FO46" s="1117"/>
      <c r="FP46" s="1117"/>
      <c r="FQ46" s="1117"/>
      <c r="FR46" s="1117"/>
      <c r="FS46" s="1117"/>
      <c r="FT46" s="1117"/>
      <c r="FU46" s="1117"/>
    </row>
    <row r="47" spans="1:177" s="1125" customFormat="1" hidden="1" x14ac:dyDescent="0.25">
      <c r="A47" s="1117"/>
      <c r="E47" s="1214"/>
      <c r="F47" s="1214"/>
      <c r="G47" s="1214"/>
      <c r="H47" s="1214"/>
      <c r="I47" s="1214"/>
      <c r="J47" s="1214"/>
      <c r="K47" s="1214"/>
      <c r="L47" s="1214"/>
      <c r="M47" s="1214"/>
      <c r="N47" s="1214"/>
      <c r="O47" s="1214"/>
      <c r="P47" s="1214"/>
      <c r="Q47" s="1214"/>
      <c r="R47" s="1215"/>
      <c r="S47" s="1214"/>
      <c r="T47" s="1214"/>
      <c r="U47" s="1214"/>
      <c r="V47" s="1216"/>
      <c r="W47" s="1216"/>
      <c r="Z47" s="1216"/>
      <c r="AA47" s="1217"/>
      <c r="AB47" s="1217"/>
      <c r="AC47" s="1216"/>
      <c r="AD47" s="1217"/>
      <c r="AE47" s="1218"/>
      <c r="AG47" s="1216"/>
      <c r="AH47" s="1219"/>
      <c r="AI47" s="1219"/>
      <c r="AJ47" s="1216"/>
      <c r="AK47" s="1217"/>
      <c r="AN47" s="1216"/>
      <c r="AO47" s="1216"/>
      <c r="AP47" s="1216"/>
      <c r="AQ47" s="1216"/>
      <c r="AR47" s="1217"/>
      <c r="AU47" s="1216"/>
      <c r="AV47" s="1217"/>
      <c r="AW47" s="1216"/>
      <c r="AX47" s="1217"/>
      <c r="BA47" s="1216"/>
      <c r="BB47" s="1217"/>
      <c r="BC47" s="1217"/>
      <c r="BD47" s="1216"/>
      <c r="BE47" s="1217"/>
      <c r="BF47" s="1214"/>
      <c r="BG47" s="1216"/>
      <c r="BH47" s="1119"/>
      <c r="BI47" s="1120"/>
      <c r="BJ47" s="1121"/>
      <c r="BK47" s="1121"/>
      <c r="BL47" s="1121"/>
      <c r="BM47" s="1113"/>
      <c r="BN47" s="1113"/>
      <c r="BO47" s="1113"/>
      <c r="BP47" s="1121"/>
      <c r="BQ47" s="1121"/>
      <c r="BR47" s="1121"/>
      <c r="BS47" s="1121"/>
      <c r="BT47" s="1121"/>
      <c r="BU47" s="1121"/>
      <c r="BV47" s="1121"/>
      <c r="BW47" s="1121"/>
      <c r="BX47" s="1121"/>
      <c r="BY47" s="1121"/>
      <c r="BZ47" s="1121"/>
      <c r="CA47" s="1121"/>
      <c r="CB47" s="1122"/>
      <c r="CC47" s="1121"/>
      <c r="CD47" s="1121"/>
      <c r="CE47" s="1122"/>
      <c r="CF47" s="1122"/>
      <c r="CG47" s="1122"/>
      <c r="CH47" s="1122"/>
      <c r="CI47" s="1121"/>
      <c r="CJ47" s="1121"/>
      <c r="CK47" s="1122"/>
      <c r="CL47" s="1122"/>
      <c r="CM47" s="1122"/>
      <c r="CN47" s="1123"/>
      <c r="CO47" s="1124"/>
      <c r="CP47" s="1124"/>
      <c r="CQ47" s="1119"/>
      <c r="CR47" s="1119"/>
      <c r="CS47" s="1119"/>
      <c r="CT47" s="1119"/>
      <c r="CU47" s="1119"/>
      <c r="CV47" s="1119"/>
      <c r="CW47" s="1119"/>
      <c r="CX47" s="1119"/>
      <c r="CY47" s="1119"/>
      <c r="CZ47" s="1119"/>
      <c r="DA47" s="1119"/>
      <c r="DB47" s="1119"/>
      <c r="DC47" s="1119"/>
      <c r="DD47" s="1119"/>
      <c r="DE47" s="1119"/>
      <c r="DF47" s="1119"/>
      <c r="DG47" s="1119"/>
      <c r="DH47" s="1119"/>
      <c r="DI47" s="1119"/>
      <c r="DJ47" s="1119"/>
      <c r="DK47" s="1119"/>
      <c r="DL47" s="1119"/>
      <c r="DM47" s="1119"/>
      <c r="DN47" s="1119"/>
      <c r="DO47" s="1119"/>
      <c r="DP47" s="1119"/>
      <c r="DQ47" s="1119"/>
      <c r="DR47" s="1119"/>
      <c r="DS47" s="1119"/>
      <c r="DT47" s="1119"/>
      <c r="DU47" s="1119"/>
      <c r="DV47" s="1119"/>
      <c r="DW47" s="1124"/>
      <c r="DX47" s="1124"/>
      <c r="DY47" s="1124"/>
      <c r="DZ47" s="1124"/>
      <c r="EA47" s="1124"/>
      <c r="EB47" s="1124"/>
      <c r="EC47" s="1124"/>
      <c r="ED47" s="1124"/>
      <c r="EE47" s="1117"/>
      <c r="EF47" s="1117"/>
      <c r="EG47" s="1117"/>
      <c r="EH47" s="1117"/>
      <c r="EI47" s="1117"/>
      <c r="EJ47" s="1117"/>
      <c r="EK47" s="1117"/>
      <c r="EL47" s="1117"/>
      <c r="EM47" s="1117"/>
      <c r="EN47" s="1117"/>
      <c r="EO47" s="1117"/>
      <c r="EP47" s="1117"/>
      <c r="EQ47" s="1117"/>
      <c r="ER47" s="1117"/>
      <c r="ES47" s="1117"/>
      <c r="ET47" s="1117"/>
      <c r="EU47" s="1117"/>
      <c r="EV47" s="1117"/>
      <c r="EW47" s="1117"/>
      <c r="EX47" s="1117"/>
      <c r="EY47" s="1117"/>
      <c r="EZ47" s="1117"/>
      <c r="FA47" s="1117"/>
      <c r="FB47" s="1117"/>
      <c r="FC47" s="1117"/>
      <c r="FD47" s="1117"/>
      <c r="FE47" s="1117"/>
      <c r="FF47" s="1117"/>
      <c r="FG47" s="1117"/>
      <c r="FH47" s="1117"/>
      <c r="FI47" s="1117"/>
      <c r="FJ47" s="1117"/>
      <c r="FK47" s="1117"/>
      <c r="FL47" s="1117"/>
      <c r="FM47" s="1117"/>
      <c r="FN47" s="1117"/>
      <c r="FO47" s="1117"/>
      <c r="FP47" s="1117"/>
      <c r="FQ47" s="1117"/>
      <c r="FR47" s="1117"/>
      <c r="FS47" s="1117"/>
      <c r="FT47" s="1117"/>
      <c r="FU47" s="1117"/>
    </row>
    <row r="48" spans="1:177" s="1125" customFormat="1" hidden="1" x14ac:dyDescent="0.25">
      <c r="A48" s="1117"/>
      <c r="E48" s="1214"/>
      <c r="F48" s="1214"/>
      <c r="G48" s="1214"/>
      <c r="H48" s="1214"/>
      <c r="I48" s="1214"/>
      <c r="J48" s="1214"/>
      <c r="K48" s="1214"/>
      <c r="L48" s="1214"/>
      <c r="M48" s="1214"/>
      <c r="N48" s="1214"/>
      <c r="O48" s="1214"/>
      <c r="P48" s="1214"/>
      <c r="Q48" s="1214"/>
      <c r="R48" s="1215"/>
      <c r="S48" s="1214"/>
      <c r="T48" s="1214"/>
      <c r="U48" s="1214"/>
      <c r="V48" s="1216"/>
      <c r="W48" s="1216"/>
      <c r="Z48" s="1216"/>
      <c r="AA48" s="1217"/>
      <c r="AB48" s="1217"/>
      <c r="AC48" s="1216"/>
      <c r="AD48" s="1217"/>
      <c r="AE48" s="1218"/>
      <c r="AG48" s="1216"/>
      <c r="AH48" s="1219"/>
      <c r="AI48" s="1219"/>
      <c r="AJ48" s="1216"/>
      <c r="AK48" s="1217"/>
      <c r="AN48" s="1216"/>
      <c r="AO48" s="1216"/>
      <c r="AP48" s="1216"/>
      <c r="AQ48" s="1216"/>
      <c r="AR48" s="1217"/>
      <c r="AU48" s="1216"/>
      <c r="AV48" s="1217"/>
      <c r="AW48" s="1216"/>
      <c r="AX48" s="1217"/>
      <c r="BA48" s="1216"/>
      <c r="BB48" s="1217"/>
      <c r="BC48" s="1217"/>
      <c r="BD48" s="1216"/>
      <c r="BE48" s="1217"/>
      <c r="BF48" s="1214"/>
      <c r="BG48" s="1216"/>
      <c r="BH48" s="1119"/>
      <c r="BI48" s="1120"/>
      <c r="BJ48" s="1121"/>
      <c r="BK48" s="1121"/>
      <c r="BL48" s="1121"/>
      <c r="BM48" s="1113"/>
      <c r="BN48" s="1113"/>
      <c r="BO48" s="1113"/>
      <c r="BP48" s="1121"/>
      <c r="BQ48" s="1121"/>
      <c r="BR48" s="1121"/>
      <c r="BS48" s="1121"/>
      <c r="BT48" s="1121"/>
      <c r="BU48" s="1121"/>
      <c r="BV48" s="1121"/>
      <c r="BW48" s="1121"/>
      <c r="BX48" s="1121"/>
      <c r="BY48" s="1121"/>
      <c r="BZ48" s="1121"/>
      <c r="CA48" s="1121"/>
      <c r="CB48" s="1122"/>
      <c r="CC48" s="1121"/>
      <c r="CD48" s="1121"/>
      <c r="CE48" s="1122"/>
      <c r="CF48" s="1122"/>
      <c r="CG48" s="1122"/>
      <c r="CH48" s="1122"/>
      <c r="CI48" s="1121"/>
      <c r="CJ48" s="1121"/>
      <c r="CK48" s="1122"/>
      <c r="CL48" s="1122"/>
      <c r="CM48" s="1122"/>
      <c r="CN48" s="1123"/>
      <c r="CO48" s="1124"/>
      <c r="CP48" s="1124"/>
      <c r="CQ48" s="1119"/>
      <c r="CR48" s="1119"/>
      <c r="CS48" s="1119"/>
      <c r="CT48" s="1119"/>
      <c r="CU48" s="1119"/>
      <c r="CV48" s="1119"/>
      <c r="CW48" s="1119"/>
      <c r="CX48" s="1119"/>
      <c r="CY48" s="1119"/>
      <c r="CZ48" s="1119"/>
      <c r="DA48" s="1119"/>
      <c r="DB48" s="1119"/>
      <c r="DC48" s="1119"/>
      <c r="DD48" s="1119"/>
      <c r="DE48" s="1119"/>
      <c r="DF48" s="1119"/>
      <c r="DG48" s="1119"/>
      <c r="DH48" s="1119"/>
      <c r="DI48" s="1119"/>
      <c r="DJ48" s="1119"/>
      <c r="DK48" s="1119"/>
      <c r="DL48" s="1119"/>
      <c r="DM48" s="1119"/>
      <c r="DN48" s="1119"/>
      <c r="DO48" s="1119"/>
      <c r="DP48" s="1119"/>
      <c r="DQ48" s="1119"/>
      <c r="DR48" s="1119"/>
      <c r="DS48" s="1119"/>
      <c r="DT48" s="1119"/>
      <c r="DU48" s="1119"/>
      <c r="DV48" s="1119"/>
      <c r="DW48" s="1124"/>
      <c r="DX48" s="1124"/>
      <c r="DY48" s="1124"/>
      <c r="DZ48" s="1124"/>
      <c r="EA48" s="1124"/>
      <c r="EB48" s="1124"/>
      <c r="EC48" s="1124"/>
      <c r="ED48" s="1124"/>
      <c r="EE48" s="1117"/>
      <c r="EF48" s="1117"/>
      <c r="EG48" s="1117"/>
      <c r="EH48" s="1117"/>
      <c r="EI48" s="1117"/>
      <c r="EJ48" s="1117"/>
      <c r="EK48" s="1117"/>
      <c r="EL48" s="1117"/>
      <c r="EM48" s="1117"/>
      <c r="EN48" s="1117"/>
      <c r="EO48" s="1117"/>
      <c r="EP48" s="1117"/>
      <c r="EQ48" s="1117"/>
      <c r="ER48" s="1117"/>
      <c r="ES48" s="1117"/>
      <c r="ET48" s="1117"/>
      <c r="EU48" s="1117"/>
      <c r="EV48" s="1117"/>
      <c r="EW48" s="1117"/>
      <c r="EX48" s="1117"/>
      <c r="EY48" s="1117"/>
      <c r="EZ48" s="1117"/>
      <c r="FA48" s="1117"/>
      <c r="FB48" s="1117"/>
      <c r="FC48" s="1117"/>
      <c r="FD48" s="1117"/>
      <c r="FE48" s="1117"/>
      <c r="FF48" s="1117"/>
      <c r="FG48" s="1117"/>
      <c r="FH48" s="1117"/>
      <c r="FI48" s="1117"/>
      <c r="FJ48" s="1117"/>
      <c r="FK48" s="1117"/>
      <c r="FL48" s="1117"/>
      <c r="FM48" s="1117"/>
      <c r="FN48" s="1117"/>
      <c r="FO48" s="1117"/>
      <c r="FP48" s="1117"/>
      <c r="FQ48" s="1117"/>
      <c r="FR48" s="1117"/>
      <c r="FS48" s="1117"/>
      <c r="FT48" s="1117"/>
      <c r="FU48" s="1117"/>
    </row>
    <row r="49" spans="1:177" s="1117" customFormat="1" x14ac:dyDescent="0.25">
      <c r="E49" s="1220"/>
      <c r="F49" s="1220"/>
      <c r="G49" s="1220"/>
      <c r="H49" s="1220"/>
      <c r="I49" s="1220"/>
      <c r="J49" s="1220"/>
      <c r="K49" s="1220"/>
      <c r="L49" s="1220"/>
      <c r="M49" s="1220"/>
      <c r="N49" s="1220"/>
      <c r="O49" s="1220"/>
      <c r="P49" s="1220"/>
      <c r="Q49" s="1220"/>
      <c r="R49" s="1221"/>
      <c r="S49" s="1220"/>
      <c r="T49" s="1220"/>
      <c r="U49" s="1220"/>
      <c r="V49" s="1106"/>
      <c r="W49" s="1106"/>
      <c r="Z49" s="1106"/>
      <c r="AA49" s="1107"/>
      <c r="AB49" s="1107"/>
      <c r="AC49" s="1106"/>
      <c r="AD49" s="1107"/>
      <c r="AE49" s="1108"/>
      <c r="AG49" s="1106"/>
      <c r="AH49" s="1109"/>
      <c r="AI49" s="1109"/>
      <c r="AJ49" s="1106"/>
      <c r="AK49" s="1107"/>
      <c r="AN49" s="1106"/>
      <c r="AO49" s="1106"/>
      <c r="AP49" s="1106"/>
      <c r="AQ49" s="1106"/>
      <c r="AR49" s="1107"/>
      <c r="AU49" s="1106"/>
      <c r="AV49" s="1107"/>
      <c r="AW49" s="1106"/>
      <c r="AX49" s="1107"/>
      <c r="BA49" s="1106"/>
      <c r="BB49" s="1107"/>
      <c r="BC49" s="1107"/>
      <c r="BD49" s="1106"/>
      <c r="BE49" s="1107"/>
      <c r="BF49" s="1220"/>
      <c r="BG49" s="1106"/>
      <c r="BH49" s="1119"/>
      <c r="BI49" s="1120"/>
      <c r="BJ49" s="1121"/>
      <c r="BK49" s="1121"/>
      <c r="BL49" s="1121"/>
      <c r="BM49" s="1113"/>
      <c r="BN49" s="1113"/>
      <c r="BO49" s="1113"/>
      <c r="BP49" s="1121"/>
      <c r="BQ49" s="1121"/>
      <c r="BR49" s="1121"/>
      <c r="BS49" s="1121"/>
      <c r="BT49" s="1121"/>
      <c r="BU49" s="1121"/>
      <c r="BV49" s="1121"/>
      <c r="BW49" s="1121"/>
      <c r="BX49" s="1121"/>
      <c r="BY49" s="1121"/>
      <c r="BZ49" s="1121"/>
      <c r="CA49" s="1121"/>
      <c r="CB49" s="1122"/>
      <c r="CC49" s="1121"/>
      <c r="CD49" s="1121"/>
      <c r="CE49" s="1122"/>
      <c r="CF49" s="1122"/>
      <c r="CG49" s="1122"/>
      <c r="CH49" s="1122"/>
      <c r="CI49" s="1121"/>
      <c r="CJ49" s="1121"/>
      <c r="CK49" s="1122"/>
      <c r="CL49" s="1122"/>
      <c r="CM49" s="1122"/>
      <c r="CN49" s="1123"/>
      <c r="CO49" s="1124"/>
      <c r="CP49" s="1124"/>
      <c r="CQ49" s="1119"/>
      <c r="CR49" s="1119"/>
      <c r="CS49" s="1119"/>
      <c r="CT49" s="1119"/>
      <c r="CU49" s="1119"/>
      <c r="CV49" s="1119"/>
      <c r="CW49" s="1119"/>
      <c r="CX49" s="1119"/>
      <c r="CY49" s="1119"/>
      <c r="CZ49" s="1119"/>
      <c r="DA49" s="1119"/>
      <c r="DB49" s="1119"/>
      <c r="DC49" s="1119"/>
      <c r="DD49" s="1119"/>
      <c r="DE49" s="1119"/>
      <c r="DF49" s="1119"/>
      <c r="DG49" s="1119"/>
      <c r="DH49" s="1119"/>
      <c r="DI49" s="1119"/>
      <c r="DJ49" s="1119"/>
      <c r="DK49" s="1119"/>
      <c r="DL49" s="1119"/>
      <c r="DM49" s="1119"/>
      <c r="DN49" s="1119"/>
      <c r="DO49" s="1119"/>
      <c r="DP49" s="1119"/>
      <c r="DQ49" s="1119"/>
      <c r="DR49" s="1119"/>
      <c r="DS49" s="1119"/>
      <c r="DT49" s="1119"/>
      <c r="DU49" s="1119"/>
      <c r="DV49" s="1119"/>
      <c r="DW49" s="1124"/>
      <c r="DX49" s="1124"/>
      <c r="DY49" s="1124"/>
      <c r="DZ49" s="1124"/>
      <c r="EA49" s="1124"/>
      <c r="EB49" s="1124"/>
      <c r="EC49" s="1124"/>
      <c r="ED49" s="1124"/>
    </row>
    <row r="50" spans="1:177" s="1152" customFormat="1" ht="63.75" thickBot="1" x14ac:dyDescent="0.3">
      <c r="A50" s="1117"/>
      <c r="B50" s="693" t="s">
        <v>305</v>
      </c>
      <c r="C50" s="2076" t="s">
        <v>1724</v>
      </c>
      <c r="D50" s="2076"/>
      <c r="E50" s="2076"/>
      <c r="F50" s="2076"/>
      <c r="G50" s="2076"/>
      <c r="H50" s="2076"/>
      <c r="I50" s="2076"/>
      <c r="J50" s="2076"/>
      <c r="K50" s="2076"/>
      <c r="L50" s="2076"/>
      <c r="M50" s="2076"/>
      <c r="N50" s="2076"/>
      <c r="O50" s="2076"/>
      <c r="P50" s="2076"/>
      <c r="Q50" s="2076"/>
      <c r="R50" s="2076"/>
      <c r="S50" s="2076"/>
      <c r="T50" s="2076"/>
      <c r="U50" s="2076"/>
      <c r="V50" s="2076"/>
      <c r="W50" s="2076"/>
      <c r="X50" s="2076"/>
      <c r="Y50" s="2076"/>
      <c r="Z50" s="2076"/>
      <c r="AA50" s="2076"/>
      <c r="AB50" s="2076"/>
      <c r="AC50" s="2076"/>
      <c r="AD50" s="2076"/>
      <c r="AE50" s="2076"/>
      <c r="AF50" s="1222"/>
      <c r="AG50" s="1223"/>
      <c r="AH50" s="1120"/>
      <c r="AI50" s="1121"/>
      <c r="AJ50" s="1121"/>
      <c r="AK50" s="1121"/>
      <c r="AL50" s="1113"/>
      <c r="AM50" s="1113"/>
      <c r="AN50" s="1113"/>
      <c r="AO50" s="1121"/>
      <c r="AP50" s="1121"/>
      <c r="AQ50" s="1121"/>
      <c r="AR50" s="1121"/>
      <c r="AS50" s="1121"/>
      <c r="AT50" s="1121"/>
      <c r="AU50" s="1121"/>
      <c r="AV50" s="1121"/>
      <c r="AW50" s="1121"/>
      <c r="AX50" s="1121"/>
      <c r="AY50" s="1121"/>
      <c r="AZ50" s="1121"/>
      <c r="BA50" s="1122"/>
      <c r="BB50" s="1121"/>
      <c r="BC50" s="1121"/>
      <c r="BD50" s="1122"/>
      <c r="BE50" s="1122"/>
      <c r="BF50" s="1120"/>
      <c r="BG50" s="1120"/>
      <c r="BH50" s="1120"/>
      <c r="BI50" s="1121"/>
      <c r="BJ50" s="1122"/>
      <c r="BK50" s="1122"/>
      <c r="BL50" s="1122"/>
      <c r="BM50" s="1212"/>
      <c r="BN50" s="1119"/>
      <c r="BO50" s="1119"/>
      <c r="BP50" s="1119"/>
      <c r="BQ50" s="1119"/>
      <c r="BR50" s="1119"/>
      <c r="BS50" s="1119"/>
      <c r="BT50" s="1119"/>
      <c r="BU50" s="1119"/>
      <c r="BV50" s="1119"/>
      <c r="BW50" s="1119"/>
      <c r="BX50" s="1119"/>
      <c r="BY50" s="1119"/>
      <c r="BZ50" s="1119"/>
      <c r="CA50" s="1119"/>
      <c r="CB50" s="1119"/>
      <c r="CC50" s="1119"/>
      <c r="CD50" s="1119"/>
      <c r="CE50" s="1119"/>
      <c r="CF50" s="1119"/>
      <c r="CG50" s="1119"/>
      <c r="CH50" s="1119"/>
      <c r="CI50" s="1119"/>
      <c r="CJ50" s="1119"/>
      <c r="CK50" s="1119"/>
      <c r="CL50" s="1119"/>
      <c r="CM50" s="1119"/>
      <c r="CN50" s="1124"/>
      <c r="CO50" s="1124"/>
      <c r="CP50" s="1124"/>
      <c r="CQ50" s="1119"/>
      <c r="CR50" s="1119"/>
      <c r="CS50" s="1119"/>
      <c r="CT50" s="1119"/>
      <c r="CU50" s="1119"/>
      <c r="CV50" s="1124"/>
      <c r="CW50" s="1124"/>
      <c r="CX50" s="1124"/>
      <c r="CY50" s="1124"/>
      <c r="CZ50" s="1124"/>
      <c r="DA50" s="1124"/>
      <c r="DB50" s="1124"/>
      <c r="DC50" s="1124"/>
      <c r="DD50" s="1120"/>
      <c r="DE50" s="1120"/>
      <c r="DF50" s="1120"/>
      <c r="DG50" s="1120"/>
      <c r="DH50" s="1120"/>
      <c r="DI50" s="1120"/>
      <c r="DJ50" s="1120"/>
      <c r="DK50" s="1120"/>
      <c r="DL50" s="1120"/>
      <c r="DM50" s="1120"/>
      <c r="DN50" s="1120"/>
      <c r="DO50" s="1120"/>
      <c r="DP50" s="1120"/>
      <c r="DQ50" s="1120"/>
      <c r="DR50" s="1120"/>
      <c r="DS50" s="1120"/>
      <c r="DT50" s="1120"/>
      <c r="DU50" s="1120"/>
      <c r="DV50" s="1120"/>
      <c r="DW50" s="1120"/>
      <c r="DX50" s="1120"/>
      <c r="DY50" s="1120"/>
      <c r="DZ50" s="1120"/>
      <c r="EA50" s="1120"/>
      <c r="EB50" s="1120"/>
      <c r="EC50" s="1120"/>
      <c r="ED50" s="1120"/>
      <c r="EE50" s="1120"/>
      <c r="EF50" s="1120"/>
      <c r="EG50" s="1120"/>
      <c r="EH50" s="1120"/>
      <c r="EI50" s="1120"/>
      <c r="EJ50" s="1120"/>
      <c r="EK50" s="1120"/>
      <c r="EL50" s="1120"/>
      <c r="EM50" s="1120"/>
      <c r="EN50" s="1120"/>
      <c r="EO50" s="1120"/>
      <c r="EP50" s="1120"/>
      <c r="EQ50" s="1120"/>
      <c r="ER50" s="1120"/>
      <c r="ES50" s="1120"/>
      <c r="ET50" s="1120"/>
      <c r="EU50" s="1120"/>
      <c r="EV50" s="1120"/>
      <c r="EW50" s="1120"/>
      <c r="EX50" s="1120"/>
      <c r="EY50" s="1120"/>
      <c r="EZ50" s="1120"/>
      <c r="FA50" s="1120"/>
      <c r="FB50" s="1120"/>
      <c r="FC50" s="1120"/>
      <c r="FD50" s="1120"/>
      <c r="FE50" s="1120"/>
      <c r="FF50" s="1120"/>
      <c r="FG50" s="1120"/>
      <c r="FH50" s="1120"/>
      <c r="FI50" s="1120"/>
      <c r="FJ50" s="1120"/>
      <c r="FK50" s="1120"/>
      <c r="FL50" s="1120"/>
      <c r="FM50" s="1120"/>
      <c r="FN50" s="1120"/>
      <c r="FO50" s="1120"/>
      <c r="FP50" s="1120"/>
      <c r="FQ50" s="1120"/>
      <c r="FR50" s="1120"/>
      <c r="FS50" s="1120"/>
      <c r="FT50" s="1120"/>
      <c r="FU50" s="1120"/>
    </row>
    <row r="51" spans="1:177" s="1152" customFormat="1" ht="4.9000000000000004" customHeight="1" thickBot="1" x14ac:dyDescent="0.3">
      <c r="A51" s="1117"/>
      <c r="B51" s="1224"/>
      <c r="C51" s="1225"/>
      <c r="D51" s="1225"/>
      <c r="E51" s="1225"/>
      <c r="F51" s="1225"/>
      <c r="G51" s="1225"/>
      <c r="H51" s="1225"/>
      <c r="I51" s="1225"/>
      <c r="J51" s="1225"/>
      <c r="K51" s="1225"/>
      <c r="L51" s="1225"/>
      <c r="M51" s="1225"/>
      <c r="N51" s="1225"/>
      <c r="O51" s="1225"/>
      <c r="P51" s="1225"/>
      <c r="Q51" s="1225"/>
      <c r="R51" s="1225"/>
      <c r="S51" s="1225"/>
      <c r="T51" s="1225"/>
      <c r="U51" s="1225"/>
      <c r="V51" s="1225"/>
      <c r="W51" s="1225"/>
      <c r="X51" s="1225"/>
      <c r="Y51" s="1225"/>
      <c r="Z51" s="1225"/>
      <c r="AA51" s="1225"/>
      <c r="AB51" s="1225"/>
      <c r="AC51" s="1225"/>
      <c r="AD51" s="1225"/>
      <c r="AE51" s="1226"/>
      <c r="AF51" s="1222"/>
      <c r="AG51" s="1223"/>
      <c r="AH51" s="1120"/>
      <c r="AI51" s="1121"/>
      <c r="AJ51" s="1121"/>
      <c r="AK51" s="1121"/>
      <c r="AL51" s="1113"/>
      <c r="AM51" s="1113"/>
      <c r="AN51" s="1113"/>
      <c r="AO51" s="1121"/>
      <c r="AP51" s="1121"/>
      <c r="AQ51" s="1121"/>
      <c r="AR51" s="1121"/>
      <c r="AS51" s="1121"/>
      <c r="AT51" s="1121"/>
      <c r="AU51" s="1121"/>
      <c r="AV51" s="1121"/>
      <c r="AW51" s="1121"/>
      <c r="AX51" s="1121"/>
      <c r="AY51" s="1121"/>
      <c r="AZ51" s="1121"/>
      <c r="BA51" s="1122"/>
      <c r="BB51" s="1121"/>
      <c r="BC51" s="1121"/>
      <c r="BD51" s="1122"/>
      <c r="BE51" s="1122"/>
      <c r="BF51" s="1120"/>
      <c r="BG51" s="1120"/>
      <c r="BH51" s="1120"/>
      <c r="BI51" s="1121"/>
      <c r="BJ51" s="1122"/>
      <c r="BK51" s="1122"/>
      <c r="BL51" s="1122"/>
      <c r="BM51" s="1212"/>
      <c r="BN51" s="1119"/>
      <c r="BO51" s="1119"/>
      <c r="BP51" s="1119"/>
      <c r="BQ51" s="1119"/>
      <c r="BR51" s="1119"/>
      <c r="BS51" s="1119"/>
      <c r="BT51" s="1119"/>
      <c r="BU51" s="1119"/>
      <c r="BV51" s="1119"/>
      <c r="BW51" s="1119"/>
      <c r="BX51" s="1119"/>
      <c r="BY51" s="1119"/>
      <c r="BZ51" s="1119"/>
      <c r="CA51" s="1119"/>
      <c r="CB51" s="1119"/>
      <c r="CC51" s="1119"/>
      <c r="CD51" s="1119"/>
      <c r="CE51" s="1119"/>
      <c r="CF51" s="1119"/>
      <c r="CG51" s="1119"/>
      <c r="CH51" s="1119"/>
      <c r="CI51" s="1119"/>
      <c r="CJ51" s="1119"/>
      <c r="CK51" s="1119"/>
      <c r="CL51" s="1119"/>
      <c r="CM51" s="1119"/>
      <c r="CN51" s="1124"/>
      <c r="CO51" s="1124"/>
      <c r="CP51" s="1124"/>
      <c r="CQ51" s="1119"/>
      <c r="CR51" s="1119"/>
      <c r="CS51" s="1119"/>
      <c r="CT51" s="1119"/>
      <c r="CU51" s="1119"/>
      <c r="CV51" s="1124"/>
      <c r="CW51" s="1124"/>
      <c r="CX51" s="1124"/>
      <c r="CY51" s="1124"/>
      <c r="CZ51" s="1124"/>
      <c r="DA51" s="1124"/>
      <c r="DB51" s="1124"/>
      <c r="DC51" s="1124"/>
      <c r="DD51" s="1120"/>
      <c r="DE51" s="1120"/>
      <c r="DF51" s="1120"/>
      <c r="DG51" s="1120"/>
      <c r="DH51" s="1120"/>
      <c r="DI51" s="1120"/>
      <c r="DJ51" s="1120"/>
      <c r="DK51" s="1120"/>
      <c r="DL51" s="1120"/>
      <c r="DM51" s="1120"/>
      <c r="DN51" s="1120"/>
      <c r="DO51" s="1120"/>
      <c r="DP51" s="1120"/>
      <c r="DQ51" s="1120"/>
      <c r="DR51" s="1120"/>
      <c r="DS51" s="1120"/>
      <c r="DT51" s="1120"/>
      <c r="DU51" s="1120"/>
      <c r="DV51" s="1120"/>
      <c r="DW51" s="1120"/>
      <c r="DX51" s="1120"/>
      <c r="DY51" s="1120"/>
      <c r="DZ51" s="1120"/>
      <c r="EA51" s="1120"/>
      <c r="EB51" s="1120"/>
      <c r="EC51" s="1120"/>
      <c r="ED51" s="1120"/>
      <c r="EE51" s="1120"/>
      <c r="EF51" s="1120"/>
      <c r="EG51" s="1120"/>
      <c r="EH51" s="1120"/>
      <c r="EI51" s="1120"/>
      <c r="EJ51" s="1120"/>
      <c r="EK51" s="1120"/>
      <c r="EL51" s="1120"/>
      <c r="EM51" s="1120"/>
      <c r="EN51" s="1120"/>
      <c r="EO51" s="1120"/>
      <c r="EP51" s="1120"/>
      <c r="EQ51" s="1120"/>
      <c r="ER51" s="1120"/>
      <c r="ES51" s="1120"/>
      <c r="ET51" s="1120"/>
      <c r="EU51" s="1120"/>
      <c r="EV51" s="1120"/>
      <c r="EW51" s="1120"/>
      <c r="EX51" s="1120"/>
      <c r="EY51" s="1120"/>
      <c r="EZ51" s="1120"/>
      <c r="FA51" s="1120"/>
      <c r="FB51" s="1120"/>
      <c r="FC51" s="1120"/>
      <c r="FD51" s="1120"/>
      <c r="FE51" s="1120"/>
      <c r="FF51" s="1120"/>
      <c r="FG51" s="1120"/>
      <c r="FH51" s="1120"/>
      <c r="FI51" s="1120"/>
      <c r="FJ51" s="1120"/>
      <c r="FK51" s="1120"/>
      <c r="FL51" s="1120"/>
      <c r="FM51" s="1120"/>
      <c r="FN51" s="1120"/>
      <c r="FO51" s="1120"/>
      <c r="FP51" s="1120"/>
      <c r="FQ51" s="1120"/>
      <c r="FR51" s="1120"/>
      <c r="FS51" s="1120"/>
      <c r="FT51" s="1120"/>
      <c r="FU51" s="1120"/>
    </row>
    <row r="52" spans="1:177" s="1152" customFormat="1" x14ac:dyDescent="0.25">
      <c r="A52" s="1117"/>
      <c r="B52" s="113" t="s">
        <v>48</v>
      </c>
      <c r="C52" s="114"/>
      <c r="D52" s="114"/>
      <c r="E52" s="114"/>
      <c r="F52" s="114"/>
      <c r="G52" s="114"/>
      <c r="H52" s="114"/>
      <c r="I52" s="114"/>
      <c r="J52" s="114"/>
      <c r="K52" s="114"/>
      <c r="L52" s="114"/>
      <c r="M52" s="114"/>
      <c r="N52" s="114"/>
      <c r="O52" s="114"/>
      <c r="P52" s="114"/>
      <c r="Q52" s="114"/>
      <c r="R52" s="114"/>
      <c r="S52" s="114"/>
      <c r="T52" s="114"/>
      <c r="U52" s="114"/>
      <c r="V52" s="114"/>
      <c r="W52" s="114"/>
      <c r="X52" s="114"/>
      <c r="Y52" s="114"/>
      <c r="Z52" s="114"/>
      <c r="AA52" s="114"/>
      <c r="AB52" s="114"/>
      <c r="AC52" s="114"/>
      <c r="AD52" s="114"/>
      <c r="AE52" s="115"/>
      <c r="AF52" s="1227"/>
      <c r="AG52" s="1119">
        <f t="shared" ref="AG52:AG65" si="69">(AE52*AF52)^2</f>
        <v>0</v>
      </c>
      <c r="AH52" s="1120"/>
      <c r="AI52" s="1121"/>
      <c r="AJ52" s="1121"/>
      <c r="AK52" s="1121"/>
      <c r="AL52" s="1113"/>
      <c r="AM52" s="1113"/>
      <c r="AN52" s="1113"/>
      <c r="AO52" s="1121"/>
      <c r="AP52" s="1121"/>
      <c r="AQ52" s="1121"/>
      <c r="AR52" s="1121"/>
      <c r="AS52" s="1121"/>
      <c r="AT52" s="1121"/>
      <c r="AU52" s="1121"/>
      <c r="AV52" s="1121"/>
      <c r="AW52" s="1121"/>
      <c r="AX52" s="1121"/>
      <c r="AY52" s="1121"/>
      <c r="AZ52" s="1121"/>
      <c r="BA52" s="1122"/>
      <c r="BB52" s="1121"/>
      <c r="BC52" s="1121"/>
      <c r="BD52" s="1122"/>
      <c r="BE52" s="1122"/>
      <c r="BF52" s="1120"/>
      <c r="BG52" s="1120"/>
      <c r="BH52" s="1120"/>
      <c r="BI52" s="1121"/>
      <c r="BJ52" s="1122"/>
      <c r="BK52" s="1122"/>
      <c r="BL52" s="1122"/>
      <c r="BM52" s="1212"/>
      <c r="BN52" s="1119"/>
      <c r="BO52" s="1119"/>
      <c r="BP52" s="1119"/>
      <c r="BQ52" s="1119"/>
      <c r="BR52" s="1119"/>
      <c r="BS52" s="1119"/>
      <c r="BT52" s="1119"/>
      <c r="BU52" s="1119"/>
      <c r="BV52" s="1119"/>
      <c r="BW52" s="1119"/>
      <c r="BX52" s="1119"/>
      <c r="BY52" s="1119"/>
      <c r="BZ52" s="1119"/>
      <c r="CA52" s="1119"/>
      <c r="CB52" s="1119"/>
      <c r="CC52" s="1119"/>
      <c r="CD52" s="1119"/>
      <c r="CE52" s="1119"/>
      <c r="CF52" s="1119"/>
      <c r="CG52" s="1119"/>
      <c r="CH52" s="1119"/>
      <c r="CI52" s="1119"/>
      <c r="CJ52" s="1119"/>
      <c r="CK52" s="1119"/>
      <c r="CL52" s="1119"/>
      <c r="CM52" s="1119"/>
      <c r="CN52" s="1124"/>
      <c r="CO52" s="1124"/>
      <c r="CP52" s="1124"/>
      <c r="CQ52" s="1119"/>
      <c r="CR52" s="1119"/>
      <c r="CS52" s="1119"/>
      <c r="CT52" s="1119"/>
      <c r="CU52" s="1119"/>
      <c r="CV52" s="1124"/>
      <c r="CW52" s="1124"/>
      <c r="CX52" s="1124"/>
      <c r="CY52" s="1124"/>
      <c r="CZ52" s="1124"/>
      <c r="DA52" s="1124"/>
      <c r="DB52" s="1124"/>
      <c r="DC52" s="1124"/>
      <c r="DD52" s="1120"/>
      <c r="DE52" s="1120"/>
      <c r="DF52" s="1120"/>
      <c r="DG52" s="1120"/>
      <c r="DH52" s="1120"/>
      <c r="DI52" s="1120"/>
      <c r="DJ52" s="1120"/>
      <c r="DK52" s="1120"/>
      <c r="DL52" s="1120"/>
      <c r="DM52" s="1120"/>
      <c r="DN52" s="1120"/>
      <c r="DO52" s="1120"/>
      <c r="DP52" s="1120"/>
      <c r="DQ52" s="1120"/>
      <c r="DR52" s="1120"/>
      <c r="DS52" s="1120"/>
      <c r="DT52" s="1120"/>
      <c r="DU52" s="1120"/>
      <c r="DV52" s="1120"/>
      <c r="DW52" s="1120"/>
      <c r="DX52" s="1120"/>
      <c r="DY52" s="1120"/>
      <c r="DZ52" s="1120"/>
      <c r="EA52" s="1120"/>
      <c r="EB52" s="1120"/>
      <c r="EC52" s="1120"/>
      <c r="ED52" s="1120"/>
      <c r="EE52" s="1120"/>
      <c r="EF52" s="1120"/>
      <c r="EG52" s="1120"/>
      <c r="EH52" s="1120"/>
      <c r="EI52" s="1120"/>
      <c r="EJ52" s="1120"/>
      <c r="EK52" s="1120"/>
      <c r="EL52" s="1120"/>
      <c r="EM52" s="1120"/>
      <c r="EN52" s="1120"/>
      <c r="EO52" s="1120"/>
      <c r="EP52" s="1120"/>
      <c r="EQ52" s="1120"/>
      <c r="ER52" s="1120"/>
      <c r="ES52" s="1120"/>
      <c r="ET52" s="1120"/>
      <c r="EU52" s="1120"/>
      <c r="EV52" s="1120"/>
      <c r="EW52" s="1120"/>
      <c r="EX52" s="1120"/>
      <c r="EY52" s="1120"/>
      <c r="EZ52" s="1120"/>
      <c r="FA52" s="1120"/>
      <c r="FB52" s="1120"/>
      <c r="FC52" s="1120"/>
      <c r="FD52" s="1120"/>
      <c r="FE52" s="1120"/>
      <c r="FF52" s="1120"/>
      <c r="FG52" s="1120"/>
      <c r="FH52" s="1120"/>
      <c r="FI52" s="1120"/>
      <c r="FJ52" s="1120"/>
      <c r="FK52" s="1120"/>
      <c r="FL52" s="1120"/>
      <c r="FM52" s="1120"/>
      <c r="FN52" s="1120"/>
      <c r="FO52" s="1120"/>
      <c r="FP52" s="1120"/>
      <c r="FQ52" s="1120"/>
      <c r="FR52" s="1120"/>
      <c r="FS52" s="1120"/>
      <c r="FT52" s="1120"/>
      <c r="FU52" s="1120"/>
    </row>
    <row r="53" spans="1:177" s="1152" customFormat="1" ht="15" customHeight="1" x14ac:dyDescent="0.25">
      <c r="A53" s="1117"/>
      <c r="B53" s="2072" t="s">
        <v>283</v>
      </c>
      <c r="C53" s="2051" t="s">
        <v>287</v>
      </c>
      <c r="D53" s="2073" t="s">
        <v>25</v>
      </c>
      <c r="E53" s="2073"/>
      <c r="F53" s="2073"/>
      <c r="G53" s="2073"/>
      <c r="H53" s="2073"/>
      <c r="I53" s="2073"/>
      <c r="J53" s="2073"/>
      <c r="K53" s="2073"/>
      <c r="L53" s="2073"/>
      <c r="M53" s="2073"/>
      <c r="N53" s="2073"/>
      <c r="O53" s="2073"/>
      <c r="P53" s="2073"/>
      <c r="Q53" s="2073"/>
      <c r="R53" s="2073"/>
      <c r="S53" s="2073" t="s">
        <v>193</v>
      </c>
      <c r="T53" s="2073"/>
      <c r="U53" s="2073"/>
      <c r="V53" s="2073"/>
      <c r="W53" s="2073"/>
      <c r="X53" s="2073" t="s">
        <v>201</v>
      </c>
      <c r="Y53" s="2073"/>
      <c r="Z53" s="2073"/>
      <c r="AA53" s="2073"/>
      <c r="AB53" s="2073"/>
      <c r="AC53" s="2073"/>
      <c r="AD53" s="2073"/>
      <c r="AE53" s="2051" t="s">
        <v>636</v>
      </c>
      <c r="AF53" s="2052"/>
      <c r="AG53" s="1119" t="e">
        <f t="shared" si="69"/>
        <v>#VALUE!</v>
      </c>
      <c r="AH53" s="1120"/>
      <c r="AI53" s="1121"/>
      <c r="AJ53" s="1121"/>
      <c r="AK53" s="1121"/>
      <c r="AL53" s="1113"/>
      <c r="AM53" s="1113"/>
      <c r="AN53" s="1113"/>
      <c r="AO53" s="1121"/>
      <c r="AP53" s="1121"/>
      <c r="AQ53" s="1121"/>
      <c r="AR53" s="1121"/>
      <c r="AS53" s="1121"/>
      <c r="AT53" s="1121"/>
      <c r="AU53" s="1121"/>
      <c r="AV53" s="1121"/>
      <c r="AW53" s="1121"/>
      <c r="AX53" s="1121"/>
      <c r="AY53" s="1121"/>
      <c r="AZ53" s="1121"/>
      <c r="BA53" s="1122"/>
      <c r="BB53" s="1121"/>
      <c r="BC53" s="1121"/>
      <c r="BD53" s="1122"/>
      <c r="BE53" s="1122"/>
      <c r="BF53" s="1120"/>
      <c r="BG53" s="1120"/>
      <c r="BH53" s="1120"/>
      <c r="BI53" s="1121"/>
      <c r="BJ53" s="1122"/>
      <c r="BK53" s="1122"/>
      <c r="BL53" s="1122"/>
      <c r="BM53" s="1212"/>
      <c r="BN53" s="1119"/>
      <c r="BO53" s="1119"/>
      <c r="BP53" s="1119"/>
      <c r="BQ53" s="1119"/>
      <c r="BR53" s="1119"/>
      <c r="BS53" s="1119"/>
      <c r="BT53" s="1119"/>
      <c r="BU53" s="1119"/>
      <c r="BV53" s="1119"/>
      <c r="BW53" s="1119"/>
      <c r="BX53" s="1119"/>
      <c r="BY53" s="1119"/>
      <c r="BZ53" s="1119"/>
      <c r="CA53" s="1119"/>
      <c r="CB53" s="1119"/>
      <c r="CC53" s="1119"/>
      <c r="CD53" s="1119"/>
      <c r="CE53" s="1119"/>
      <c r="CF53" s="1119"/>
      <c r="CG53" s="1119"/>
      <c r="CH53" s="1119"/>
      <c r="CI53" s="1119"/>
      <c r="CJ53" s="1119"/>
      <c r="CK53" s="1119"/>
      <c r="CL53" s="1119"/>
      <c r="CM53" s="1119"/>
      <c r="CN53" s="1124"/>
      <c r="CO53" s="1124"/>
      <c r="CP53" s="1124"/>
      <c r="CQ53" s="1119"/>
      <c r="CR53" s="1119"/>
      <c r="CS53" s="1119"/>
      <c r="CT53" s="1119"/>
      <c r="CU53" s="1119"/>
      <c r="CV53" s="1124"/>
      <c r="CW53" s="1124"/>
      <c r="CX53" s="1124"/>
      <c r="CY53" s="1124"/>
      <c r="CZ53" s="1124"/>
      <c r="DA53" s="1124"/>
      <c r="DB53" s="1124"/>
      <c r="DC53" s="1124"/>
      <c r="DD53" s="1120"/>
      <c r="DE53" s="1120"/>
      <c r="DF53" s="1120"/>
      <c r="DG53" s="1120"/>
      <c r="DH53" s="1120"/>
      <c r="DI53" s="1120"/>
      <c r="DJ53" s="1120"/>
      <c r="DK53" s="1120"/>
      <c r="DL53" s="1120"/>
      <c r="DM53" s="1120"/>
      <c r="DN53" s="1120"/>
      <c r="DO53" s="1120"/>
      <c r="DP53" s="1120"/>
      <c r="DQ53" s="1120"/>
      <c r="DR53" s="1120"/>
      <c r="DS53" s="1120"/>
      <c r="DT53" s="1120"/>
      <c r="DU53" s="1120"/>
      <c r="DV53" s="1120"/>
      <c r="DW53" s="1120"/>
      <c r="DX53" s="1120"/>
      <c r="DY53" s="1120"/>
      <c r="DZ53" s="1120"/>
      <c r="EA53" s="1120"/>
      <c r="EB53" s="1120"/>
      <c r="EC53" s="1120"/>
      <c r="ED53" s="1120"/>
      <c r="EE53" s="1120"/>
      <c r="EF53" s="1120"/>
      <c r="EG53" s="1120"/>
      <c r="EH53" s="1120"/>
      <c r="EI53" s="1120"/>
      <c r="EJ53" s="1120"/>
      <c r="EK53" s="1120"/>
      <c r="EL53" s="1120"/>
      <c r="EM53" s="1120"/>
      <c r="EN53" s="1120"/>
      <c r="EO53" s="1120"/>
      <c r="EP53" s="1120"/>
      <c r="EQ53" s="1120"/>
      <c r="ER53" s="1120"/>
      <c r="ES53" s="1120"/>
      <c r="ET53" s="1120"/>
      <c r="EU53" s="1120"/>
      <c r="EV53" s="1120"/>
      <c r="EW53" s="1120"/>
      <c r="EX53" s="1120"/>
      <c r="EY53" s="1120"/>
      <c r="EZ53" s="1120"/>
      <c r="FA53" s="1120"/>
      <c r="FB53" s="1120"/>
      <c r="FC53" s="1120"/>
      <c r="FD53" s="1120"/>
      <c r="FE53" s="1120"/>
      <c r="FF53" s="1120"/>
      <c r="FG53" s="1120"/>
      <c r="FH53" s="1120"/>
      <c r="FI53" s="1120"/>
      <c r="FJ53" s="1120"/>
      <c r="FK53" s="1120"/>
      <c r="FL53" s="1120"/>
      <c r="FM53" s="1120"/>
      <c r="FN53" s="1120"/>
      <c r="FO53" s="1120"/>
      <c r="FP53" s="1120"/>
      <c r="FQ53" s="1120"/>
      <c r="FR53" s="1120"/>
      <c r="FS53" s="1120"/>
      <c r="FT53" s="1120"/>
      <c r="FU53" s="1120"/>
    </row>
    <row r="54" spans="1:177" s="1152" customFormat="1" ht="36" x14ac:dyDescent="0.25">
      <c r="A54" s="1117"/>
      <c r="B54" s="2072"/>
      <c r="C54" s="2051"/>
      <c r="D54" s="938" t="s">
        <v>27</v>
      </c>
      <c r="E54" s="938" t="s">
        <v>652</v>
      </c>
      <c r="F54" s="938" t="s">
        <v>29</v>
      </c>
      <c r="G54" s="938" t="s">
        <v>30</v>
      </c>
      <c r="H54" s="938" t="s">
        <v>31</v>
      </c>
      <c r="I54" s="938" t="s">
        <v>32</v>
      </c>
      <c r="J54" s="938" t="s">
        <v>33</v>
      </c>
      <c r="K54" s="938" t="s">
        <v>34</v>
      </c>
      <c r="L54" s="938" t="s">
        <v>35</v>
      </c>
      <c r="M54" s="938" t="s">
        <v>36</v>
      </c>
      <c r="N54" s="938" t="s">
        <v>37</v>
      </c>
      <c r="O54" s="938" t="s">
        <v>38</v>
      </c>
      <c r="P54" s="938" t="s">
        <v>39</v>
      </c>
      <c r="Q54" s="938" t="s">
        <v>40</v>
      </c>
      <c r="R54" s="938" t="s">
        <v>41</v>
      </c>
      <c r="S54" s="938" t="s">
        <v>42</v>
      </c>
      <c r="T54" s="938" t="s">
        <v>43</v>
      </c>
      <c r="U54" s="938" t="s">
        <v>44</v>
      </c>
      <c r="V54" s="938" t="s">
        <v>210</v>
      </c>
      <c r="W54" s="938" t="s">
        <v>193</v>
      </c>
      <c r="X54" s="938" t="s">
        <v>194</v>
      </c>
      <c r="Y54" s="938" t="s">
        <v>27</v>
      </c>
      <c r="Z54" s="938" t="s">
        <v>202</v>
      </c>
      <c r="AA54" s="938" t="s">
        <v>637</v>
      </c>
      <c r="AB54" s="938" t="s">
        <v>638</v>
      </c>
      <c r="AC54" s="938" t="s">
        <v>203</v>
      </c>
      <c r="AD54" s="938" t="s">
        <v>294</v>
      </c>
      <c r="AE54" s="2051"/>
      <c r="AF54" s="2052"/>
      <c r="AG54" s="1119">
        <f t="shared" si="69"/>
        <v>0</v>
      </c>
      <c r="AH54" s="1120"/>
      <c r="AI54" s="1121"/>
      <c r="AJ54" s="1121"/>
      <c r="AK54" s="1121"/>
      <c r="AL54" s="1113"/>
      <c r="AM54" s="1113"/>
      <c r="AN54" s="1113"/>
      <c r="AO54" s="1121"/>
      <c r="AP54" s="1121"/>
      <c r="AQ54" s="1121"/>
      <c r="AR54" s="1121"/>
      <c r="AS54" s="1121"/>
      <c r="AT54" s="1121"/>
      <c r="AU54" s="1121"/>
      <c r="AV54" s="1121"/>
      <c r="AW54" s="1121"/>
      <c r="AX54" s="1121"/>
      <c r="AY54" s="1121"/>
      <c r="AZ54" s="1121"/>
      <c r="BA54" s="1122"/>
      <c r="BB54" s="1121"/>
      <c r="BC54" s="1121"/>
      <c r="BD54" s="1122"/>
      <c r="BE54" s="1122"/>
      <c r="BF54" s="1120"/>
      <c r="BG54" s="1120"/>
      <c r="BH54" s="1120"/>
      <c r="BI54" s="1121"/>
      <c r="BJ54" s="1122"/>
      <c r="BK54" s="1122"/>
      <c r="BL54" s="1122"/>
      <c r="BM54" s="1212"/>
      <c r="BN54" s="1119"/>
      <c r="BO54" s="1119"/>
      <c r="BP54" s="1119"/>
      <c r="BQ54" s="1119"/>
      <c r="BR54" s="1119"/>
      <c r="BS54" s="1119"/>
      <c r="BT54" s="1119"/>
      <c r="BU54" s="1119"/>
      <c r="BV54" s="1119"/>
      <c r="BW54" s="1119"/>
      <c r="BX54" s="1119"/>
      <c r="BY54" s="1119"/>
      <c r="BZ54" s="1119"/>
      <c r="CA54" s="1119"/>
      <c r="CB54" s="1119"/>
      <c r="CC54" s="1119"/>
      <c r="CD54" s="1119"/>
      <c r="CE54" s="1119"/>
      <c r="CF54" s="1119"/>
      <c r="CG54" s="1119"/>
      <c r="CH54" s="1119"/>
      <c r="CI54" s="1119"/>
      <c r="CJ54" s="1119"/>
      <c r="CK54" s="1119"/>
      <c r="CL54" s="1119"/>
      <c r="CM54" s="1119"/>
      <c r="CN54" s="1124"/>
      <c r="CO54" s="1124"/>
      <c r="CP54" s="1124"/>
      <c r="CQ54" s="1119"/>
      <c r="CR54" s="1119"/>
      <c r="CS54" s="1119"/>
      <c r="CT54" s="1119"/>
      <c r="CU54" s="1119"/>
      <c r="CV54" s="1124"/>
      <c r="CW54" s="1124"/>
      <c r="CX54" s="1124"/>
      <c r="CY54" s="1124"/>
      <c r="CZ54" s="1124"/>
      <c r="DA54" s="1124"/>
      <c r="DB54" s="1124"/>
      <c r="DC54" s="1124"/>
      <c r="DD54" s="1120"/>
      <c r="DE54" s="1120"/>
      <c r="DF54" s="1120"/>
      <c r="DG54" s="1120"/>
      <c r="DH54" s="1120"/>
      <c r="DI54" s="1120"/>
      <c r="DJ54" s="1120"/>
      <c r="DK54" s="1120"/>
      <c r="DL54" s="1120"/>
      <c r="DM54" s="1120"/>
      <c r="DN54" s="1120"/>
      <c r="DO54" s="1120"/>
      <c r="DP54" s="1120"/>
      <c r="DQ54" s="1120"/>
      <c r="DR54" s="1120"/>
      <c r="DS54" s="1120"/>
      <c r="DT54" s="1120"/>
      <c r="DU54" s="1120"/>
      <c r="DV54" s="1120"/>
      <c r="DW54" s="1120"/>
      <c r="DX54" s="1120"/>
      <c r="DY54" s="1120"/>
      <c r="DZ54" s="1120"/>
      <c r="EA54" s="1120"/>
      <c r="EB54" s="1120"/>
      <c r="EC54" s="1120"/>
      <c r="ED54" s="1120"/>
      <c r="EE54" s="1120"/>
      <c r="EF54" s="1120"/>
      <c r="EG54" s="1120"/>
      <c r="EH54" s="1120"/>
      <c r="EI54" s="1120"/>
      <c r="EJ54" s="1120"/>
      <c r="EK54" s="1120"/>
      <c r="EL54" s="1120"/>
      <c r="EM54" s="1120"/>
      <c r="EN54" s="1120"/>
      <c r="EO54" s="1120"/>
      <c r="EP54" s="1120"/>
      <c r="EQ54" s="1120"/>
      <c r="ER54" s="1120"/>
      <c r="ES54" s="1120"/>
      <c r="ET54" s="1120"/>
      <c r="EU54" s="1120"/>
      <c r="EV54" s="1120"/>
      <c r="EW54" s="1120"/>
      <c r="EX54" s="1120"/>
      <c r="EY54" s="1120"/>
      <c r="EZ54" s="1120"/>
      <c r="FA54" s="1120"/>
      <c r="FB54" s="1120"/>
      <c r="FC54" s="1120"/>
      <c r="FD54" s="1120"/>
      <c r="FE54" s="1120"/>
      <c r="FF54" s="1120"/>
      <c r="FG54" s="1120"/>
      <c r="FH54" s="1120"/>
      <c r="FI54" s="1120"/>
      <c r="FJ54" s="1120"/>
      <c r="FK54" s="1120"/>
      <c r="FL54" s="1120"/>
      <c r="FM54" s="1120"/>
      <c r="FN54" s="1120"/>
      <c r="FO54" s="1120"/>
      <c r="FP54" s="1120"/>
      <c r="FQ54" s="1120"/>
      <c r="FR54" s="1120"/>
      <c r="FS54" s="1120"/>
      <c r="FT54" s="1120"/>
      <c r="FU54" s="1120"/>
    </row>
    <row r="55" spans="1:177" s="1125" customFormat="1" ht="15" customHeight="1" x14ac:dyDescent="0.25">
      <c r="A55" s="1117"/>
      <c r="B55" s="2066" t="s">
        <v>291</v>
      </c>
      <c r="C55" s="209"/>
      <c r="D55" s="699">
        <f t="shared" ref="D55:D62" si="70">VLOOKUP($C55,$BI$443:$BO$473,2,FALSE)</f>
        <v>0</v>
      </c>
      <c r="E55" s="578"/>
      <c r="F55" s="131"/>
      <c r="G55" s="131"/>
      <c r="H55" s="131"/>
      <c r="I55" s="131"/>
      <c r="J55" s="131"/>
      <c r="K55" s="131"/>
      <c r="L55" s="131"/>
      <c r="M55" s="131"/>
      <c r="N55" s="131"/>
      <c r="O55" s="131"/>
      <c r="P55" s="131"/>
      <c r="Q55" s="1228">
        <f t="shared" ref="Q55:Q62" si="71">SUM(E55:P55)</f>
        <v>0</v>
      </c>
      <c r="R55" s="1228">
        <f t="shared" ref="R55:R62" si="72">COUNT(E55:P55)</f>
        <v>0</v>
      </c>
      <c r="S55" s="1228">
        <f t="shared" ref="S55:S62" si="73">IF(R55&gt;1,AVERAGE(E55:P55),0)</f>
        <v>0</v>
      </c>
      <c r="T55" s="1228">
        <f t="shared" ref="T55:T62" si="74">IF(R55&gt;1,STDEV(E55:P55),0)</f>
        <v>0</v>
      </c>
      <c r="U55" s="1228">
        <f t="shared" ref="U55:U62" si="75">IF(R55&gt;1,VLOOKUP($R55,$AH$37:$AI$42,2,FALSE),0)</f>
        <v>0</v>
      </c>
      <c r="V55" s="134"/>
      <c r="W55" s="1229">
        <f t="shared" ref="W55:W62" si="76">IF(R55&gt;1,1-((S55-((T55*U55)/(SQRT(R55))))/S55),VLOOKUP($C55,$BI$443:$BQ$473,8,FALSE))</f>
        <v>0</v>
      </c>
      <c r="X55" s="460">
        <f t="shared" ref="X55:X62" si="77">VLOOKUP($C55,$BI$443:$BO$473,3,FALSE)</f>
        <v>0</v>
      </c>
      <c r="Y55" s="461">
        <f t="shared" ref="Y55:Y62" si="78">VLOOKUP($C55,$BI$443:$BO$473,4,FALSE)</f>
        <v>0</v>
      </c>
      <c r="Z55" s="277">
        <f t="shared" ref="Z55:Z62" si="79">IF($Q55&gt;0,VLOOKUP($C55,$BI$443:$BO$473,6,FALSE),0)</f>
        <v>0</v>
      </c>
      <c r="AA55" s="700">
        <f>(E55*X55)/1000</f>
        <v>0</v>
      </c>
      <c r="AB55" s="462">
        <f t="shared" ref="AB55:AB62" si="80">AA55*1</f>
        <v>0</v>
      </c>
      <c r="AC55" s="277">
        <f t="shared" ref="AC55:AC62" si="81">IF(AA55&gt;0,SQRT(($W55*$W55)+(Z55*Z55)+($V55*$V55)),0)</f>
        <v>0</v>
      </c>
      <c r="AD55" s="462">
        <f t="shared" ref="AD55:AD63" si="82">(AB55*AC55)^2</f>
        <v>0</v>
      </c>
      <c r="AE55" s="701">
        <f t="shared" ref="AE55:AE62" si="83">AB55</f>
        <v>0</v>
      </c>
      <c r="AF55" s="1230"/>
      <c r="AG55" s="1119">
        <f t="shared" si="69"/>
        <v>0</v>
      </c>
      <c r="AH55" s="1120"/>
      <c r="AI55" s="1121"/>
      <c r="AJ55" s="1121"/>
      <c r="AK55" s="1121"/>
      <c r="AL55" s="1113"/>
      <c r="AM55" s="1113"/>
      <c r="AN55" s="1113"/>
      <c r="AO55" s="1121"/>
      <c r="AP55" s="1121"/>
      <c r="AQ55" s="1121"/>
      <c r="AR55" s="1121"/>
      <c r="AS55" s="1121"/>
      <c r="AT55" s="1121"/>
      <c r="AU55" s="1121"/>
      <c r="AV55" s="1121"/>
      <c r="AW55" s="1121"/>
      <c r="AX55" s="1121"/>
      <c r="AY55" s="1121"/>
      <c r="AZ55" s="1121"/>
      <c r="BA55" s="1122"/>
      <c r="BB55" s="1121"/>
      <c r="BC55" s="1121"/>
      <c r="BD55" s="1122"/>
      <c r="BE55" s="1122"/>
      <c r="BF55" s="1117"/>
      <c r="BG55" s="1117"/>
      <c r="BH55" s="1117"/>
      <c r="BI55" s="1121"/>
      <c r="BJ55" s="1122"/>
      <c r="BK55" s="1122"/>
      <c r="BL55" s="1122"/>
      <c r="BM55" s="1212"/>
      <c r="BN55" s="1119"/>
      <c r="BO55" s="1119"/>
      <c r="BP55" s="1119"/>
      <c r="BQ55" s="1119"/>
      <c r="BR55" s="1119"/>
      <c r="BS55" s="1119"/>
      <c r="BT55" s="1119"/>
      <c r="BU55" s="1119"/>
      <c r="BV55" s="1119"/>
      <c r="BW55" s="1119"/>
      <c r="BX55" s="1119"/>
      <c r="BY55" s="1119"/>
      <c r="BZ55" s="1119"/>
      <c r="CA55" s="1119"/>
      <c r="CB55" s="1119"/>
      <c r="CC55" s="1119"/>
      <c r="CD55" s="1119"/>
      <c r="CE55" s="1119"/>
      <c r="CF55" s="1119"/>
      <c r="CG55" s="1119"/>
      <c r="CH55" s="1119"/>
      <c r="CI55" s="1119"/>
      <c r="CJ55" s="1119"/>
      <c r="CK55" s="1119"/>
      <c r="CL55" s="1119"/>
      <c r="CM55" s="1119"/>
      <c r="CN55" s="1124"/>
      <c r="CO55" s="1124"/>
      <c r="CP55" s="1124"/>
      <c r="CQ55" s="1119"/>
      <c r="CR55" s="1119"/>
      <c r="CS55" s="1119"/>
      <c r="CT55" s="1119"/>
      <c r="CU55" s="1119"/>
      <c r="CV55" s="1124"/>
      <c r="CW55" s="1124"/>
      <c r="CX55" s="1124"/>
      <c r="CY55" s="1124"/>
      <c r="CZ55" s="1124"/>
      <c r="DA55" s="1124"/>
      <c r="DB55" s="1124"/>
      <c r="DC55" s="1124"/>
      <c r="DD55" s="1117"/>
      <c r="DE55" s="1117"/>
      <c r="DF55" s="1117"/>
      <c r="DG55" s="1117"/>
      <c r="DH55" s="1117"/>
      <c r="DI55" s="1117"/>
      <c r="DJ55" s="1117"/>
      <c r="DK55" s="1117"/>
      <c r="DL55" s="1117"/>
      <c r="DM55" s="1117"/>
      <c r="DN55" s="1117"/>
      <c r="DO55" s="1117"/>
      <c r="DP55" s="1117"/>
      <c r="DQ55" s="1117"/>
      <c r="DR55" s="1117"/>
      <c r="DS55" s="1117"/>
      <c r="DT55" s="1117"/>
      <c r="DU55" s="1117"/>
      <c r="DV55" s="1117"/>
      <c r="DW55" s="1117"/>
      <c r="DX55" s="1117"/>
      <c r="DY55" s="1117"/>
      <c r="DZ55" s="1117"/>
      <c r="EA55" s="1117"/>
      <c r="EB55" s="1117"/>
      <c r="EC55" s="1117"/>
      <c r="ED55" s="1117"/>
      <c r="EE55" s="1117"/>
      <c r="EF55" s="1117"/>
      <c r="EG55" s="1117"/>
      <c r="EH55" s="1117"/>
      <c r="EI55" s="1117"/>
      <c r="EJ55" s="1117"/>
      <c r="EK55" s="1117"/>
      <c r="EL55" s="1117"/>
      <c r="EM55" s="1117"/>
      <c r="EN55" s="1117"/>
      <c r="EO55" s="1117"/>
      <c r="EP55" s="1117"/>
      <c r="EQ55" s="1117"/>
      <c r="ER55" s="1117"/>
      <c r="ES55" s="1117"/>
      <c r="ET55" s="1117"/>
      <c r="EU55" s="1117"/>
      <c r="EV55" s="1117"/>
      <c r="EW55" s="1117"/>
      <c r="EX55" s="1117"/>
      <c r="EY55" s="1117"/>
      <c r="EZ55" s="1117"/>
      <c r="FA55" s="1117"/>
      <c r="FB55" s="1117"/>
      <c r="FC55" s="1117"/>
      <c r="FD55" s="1117"/>
      <c r="FE55" s="1117"/>
      <c r="FF55" s="1117"/>
      <c r="FG55" s="1117"/>
      <c r="FH55" s="1117"/>
      <c r="FI55" s="1117"/>
      <c r="FJ55" s="1117"/>
      <c r="FK55" s="1117"/>
      <c r="FL55" s="1117"/>
      <c r="FM55" s="1117"/>
      <c r="FN55" s="1117"/>
      <c r="FO55" s="1117"/>
      <c r="FP55" s="1117"/>
      <c r="FQ55" s="1117"/>
      <c r="FR55" s="1117"/>
      <c r="FS55" s="1117"/>
      <c r="FT55" s="1117"/>
      <c r="FU55" s="1117"/>
    </row>
    <row r="56" spans="1:177" s="1125" customFormat="1" x14ac:dyDescent="0.25">
      <c r="A56" s="1117"/>
      <c r="B56" s="2066"/>
      <c r="C56" s="209"/>
      <c r="D56" s="699">
        <f t="shared" si="70"/>
        <v>0</v>
      </c>
      <c r="E56" s="578"/>
      <c r="F56" s="131"/>
      <c r="G56" s="131"/>
      <c r="H56" s="131"/>
      <c r="I56" s="131"/>
      <c r="J56" s="131"/>
      <c r="K56" s="131"/>
      <c r="L56" s="131"/>
      <c r="M56" s="131"/>
      <c r="N56" s="131"/>
      <c r="O56" s="131"/>
      <c r="P56" s="131"/>
      <c r="Q56" s="1228">
        <f>SUM(E56:P56)</f>
        <v>0</v>
      </c>
      <c r="R56" s="1228">
        <f>COUNT(E56:P56)</f>
        <v>0</v>
      </c>
      <c r="S56" s="1228">
        <f>IF(R56&gt;1,AVERAGE(E56:P56),0)</f>
        <v>0</v>
      </c>
      <c r="T56" s="1228">
        <f>IF(R56&gt;1,STDEV(E56:P56),0)</f>
        <v>0</v>
      </c>
      <c r="U56" s="1228">
        <f>IF(R56&gt;1,VLOOKUP($R56,$AH$37:$AI$42,2,FALSE),0)</f>
        <v>0</v>
      </c>
      <c r="V56" s="134"/>
      <c r="W56" s="1229">
        <f t="shared" si="76"/>
        <v>0</v>
      </c>
      <c r="X56" s="460">
        <f t="shared" si="77"/>
        <v>0</v>
      </c>
      <c r="Y56" s="461">
        <f t="shared" si="78"/>
        <v>0</v>
      </c>
      <c r="Z56" s="277">
        <f t="shared" si="79"/>
        <v>0</v>
      </c>
      <c r="AA56" s="462">
        <f>($Q56*X56)/1000</f>
        <v>0</v>
      </c>
      <c r="AB56" s="462">
        <f>AA56*1</f>
        <v>0</v>
      </c>
      <c r="AC56" s="277">
        <f>IF(AA56&gt;0,SQRT(($W56*$W56)+(Z56*Z56)+($V56*$V56)),0)</f>
        <v>0</v>
      </c>
      <c r="AD56" s="462">
        <f>(AB56*AC56)^2</f>
        <v>0</v>
      </c>
      <c r="AE56" s="701">
        <f>AB56</f>
        <v>0</v>
      </c>
      <c r="AF56" s="1230"/>
      <c r="AG56" s="1119">
        <f>(AE56*AF56)^2</f>
        <v>0</v>
      </c>
      <c r="AH56" s="1120"/>
      <c r="AI56" s="1121"/>
      <c r="AJ56" s="1121"/>
      <c r="AK56" s="1121"/>
      <c r="AL56" s="1113"/>
      <c r="AM56" s="1113"/>
      <c r="AN56" s="1113"/>
      <c r="AO56" s="1121"/>
      <c r="AP56" s="1121"/>
      <c r="AQ56" s="1121"/>
      <c r="AR56" s="1121"/>
      <c r="AS56" s="1121"/>
      <c r="AT56" s="1121"/>
      <c r="AU56" s="1121"/>
      <c r="AV56" s="1121"/>
      <c r="AW56" s="1121"/>
      <c r="AX56" s="1121"/>
      <c r="AY56" s="1121"/>
      <c r="AZ56" s="1121"/>
      <c r="BA56" s="1122"/>
      <c r="BB56" s="1121"/>
      <c r="BC56" s="1121"/>
      <c r="BD56" s="1122"/>
      <c r="BE56" s="1122"/>
      <c r="BF56" s="1117"/>
      <c r="BG56" s="1117"/>
      <c r="BH56" s="1117"/>
      <c r="BI56" s="1121"/>
      <c r="BJ56" s="1122"/>
      <c r="BK56" s="1122"/>
      <c r="BL56" s="1122"/>
      <c r="BM56" s="1212"/>
      <c r="BN56" s="1119"/>
      <c r="BO56" s="1119"/>
      <c r="BP56" s="1119"/>
      <c r="BQ56" s="1119"/>
      <c r="BR56" s="1119"/>
      <c r="BS56" s="1119"/>
      <c r="BT56" s="1119"/>
      <c r="BU56" s="1119"/>
      <c r="BV56" s="1119"/>
      <c r="BW56" s="1119"/>
      <c r="BX56" s="1119"/>
      <c r="BY56" s="1119"/>
      <c r="BZ56" s="1119"/>
      <c r="CA56" s="1119"/>
      <c r="CB56" s="1119"/>
      <c r="CC56" s="1119"/>
      <c r="CD56" s="1119"/>
      <c r="CE56" s="1119"/>
      <c r="CF56" s="1119"/>
      <c r="CG56" s="1119"/>
      <c r="CH56" s="1119"/>
      <c r="CI56" s="1119"/>
      <c r="CJ56" s="1119"/>
      <c r="CK56" s="1119"/>
      <c r="CL56" s="1119"/>
      <c r="CM56" s="1119"/>
      <c r="CN56" s="1124"/>
      <c r="CO56" s="1124"/>
      <c r="CP56" s="1124"/>
      <c r="CQ56" s="1119"/>
      <c r="CR56" s="1119"/>
      <c r="CS56" s="1119"/>
      <c r="CT56" s="1119"/>
      <c r="CU56" s="1119"/>
      <c r="CV56" s="1124"/>
      <c r="CW56" s="1124"/>
      <c r="CX56" s="1124"/>
      <c r="CY56" s="1124"/>
      <c r="CZ56" s="1124"/>
      <c r="DA56" s="1124"/>
      <c r="DB56" s="1124"/>
      <c r="DC56" s="1124"/>
      <c r="DD56" s="1117"/>
      <c r="DE56" s="1117"/>
      <c r="DF56" s="1117"/>
      <c r="DG56" s="1117"/>
      <c r="DH56" s="1117"/>
      <c r="DI56" s="1117"/>
      <c r="DJ56" s="1117"/>
      <c r="DK56" s="1117"/>
      <c r="DL56" s="1117"/>
      <c r="DM56" s="1117"/>
      <c r="DN56" s="1117"/>
      <c r="DO56" s="1117"/>
      <c r="DP56" s="1117"/>
      <c r="DQ56" s="1117"/>
      <c r="DR56" s="1117"/>
      <c r="DS56" s="1117"/>
      <c r="DT56" s="1117"/>
      <c r="DU56" s="1117"/>
      <c r="DV56" s="1117"/>
      <c r="DW56" s="1117"/>
      <c r="DX56" s="1117"/>
      <c r="DY56" s="1117"/>
      <c r="DZ56" s="1117"/>
      <c r="EA56" s="1117"/>
      <c r="EB56" s="1117"/>
      <c r="EC56" s="1117"/>
      <c r="ED56" s="1117"/>
      <c r="EE56" s="1117"/>
      <c r="EF56" s="1117"/>
      <c r="EG56" s="1117"/>
      <c r="EH56" s="1117"/>
      <c r="EI56" s="1117"/>
      <c r="EJ56" s="1117"/>
      <c r="EK56" s="1117"/>
      <c r="EL56" s="1117"/>
      <c r="EM56" s="1117"/>
      <c r="EN56" s="1117"/>
      <c r="EO56" s="1117"/>
      <c r="EP56" s="1117"/>
      <c r="EQ56" s="1117"/>
      <c r="ER56" s="1117"/>
      <c r="ES56" s="1117"/>
      <c r="ET56" s="1117"/>
      <c r="EU56" s="1117"/>
      <c r="EV56" s="1117"/>
      <c r="EW56" s="1117"/>
      <c r="EX56" s="1117"/>
      <c r="EY56" s="1117"/>
      <c r="EZ56" s="1117"/>
      <c r="FA56" s="1117"/>
      <c r="FB56" s="1117"/>
      <c r="FC56" s="1117"/>
      <c r="FD56" s="1117"/>
      <c r="FE56" s="1117"/>
      <c r="FF56" s="1117"/>
      <c r="FG56" s="1117"/>
      <c r="FH56" s="1117"/>
      <c r="FI56" s="1117"/>
      <c r="FJ56" s="1117"/>
      <c r="FK56" s="1117"/>
      <c r="FL56" s="1117"/>
      <c r="FM56" s="1117"/>
      <c r="FN56" s="1117"/>
      <c r="FO56" s="1117"/>
      <c r="FP56" s="1117"/>
      <c r="FQ56" s="1117"/>
      <c r="FR56" s="1117"/>
      <c r="FS56" s="1117"/>
      <c r="FT56" s="1117"/>
      <c r="FU56" s="1117"/>
    </row>
    <row r="57" spans="1:177" s="1125" customFormat="1" x14ac:dyDescent="0.25">
      <c r="A57" s="1117"/>
      <c r="B57" s="2066"/>
      <c r="C57" s="209"/>
      <c r="D57" s="699">
        <f t="shared" si="70"/>
        <v>0</v>
      </c>
      <c r="E57" s="578"/>
      <c r="F57" s="131"/>
      <c r="G57" s="131"/>
      <c r="H57" s="131"/>
      <c r="I57" s="131"/>
      <c r="J57" s="131"/>
      <c r="K57" s="131"/>
      <c r="L57" s="131"/>
      <c r="M57" s="131"/>
      <c r="N57" s="131"/>
      <c r="O57" s="131"/>
      <c r="P57" s="131"/>
      <c r="Q57" s="1228">
        <f t="shared" si="71"/>
        <v>0</v>
      </c>
      <c r="R57" s="1228">
        <f t="shared" si="72"/>
        <v>0</v>
      </c>
      <c r="S57" s="1228">
        <f t="shared" si="73"/>
        <v>0</v>
      </c>
      <c r="T57" s="1228">
        <f t="shared" si="74"/>
        <v>0</v>
      </c>
      <c r="U57" s="1228">
        <f t="shared" si="75"/>
        <v>0</v>
      </c>
      <c r="V57" s="134"/>
      <c r="W57" s="1229">
        <f t="shared" si="76"/>
        <v>0</v>
      </c>
      <c r="X57" s="460">
        <f t="shared" si="77"/>
        <v>0</v>
      </c>
      <c r="Y57" s="461">
        <f t="shared" si="78"/>
        <v>0</v>
      </c>
      <c r="Z57" s="277">
        <f t="shared" si="79"/>
        <v>0</v>
      </c>
      <c r="AA57" s="462">
        <f t="shared" ref="AA57:AA62" si="84">($Q57*X57)/1000</f>
        <v>0</v>
      </c>
      <c r="AB57" s="462">
        <f t="shared" si="80"/>
        <v>0</v>
      </c>
      <c r="AC57" s="277">
        <f t="shared" si="81"/>
        <v>0</v>
      </c>
      <c r="AD57" s="462">
        <f t="shared" si="82"/>
        <v>0</v>
      </c>
      <c r="AE57" s="701">
        <f t="shared" si="83"/>
        <v>0</v>
      </c>
      <c r="AF57" s="1230"/>
      <c r="AG57" s="1119">
        <f t="shared" si="69"/>
        <v>0</v>
      </c>
      <c r="AH57" s="1120"/>
      <c r="AI57" s="1121"/>
      <c r="AJ57" s="1121"/>
      <c r="AK57" s="1121"/>
      <c r="AL57" s="1113"/>
      <c r="AM57" s="1113"/>
      <c r="AN57" s="1113"/>
      <c r="AO57" s="1121"/>
      <c r="AP57" s="1121"/>
      <c r="AQ57" s="1121"/>
      <c r="AR57" s="1121"/>
      <c r="AS57" s="1121"/>
      <c r="AT57" s="1121"/>
      <c r="AU57" s="1121"/>
      <c r="AV57" s="1121"/>
      <c r="AW57" s="1121"/>
      <c r="AX57" s="1121"/>
      <c r="AY57" s="1121"/>
      <c r="AZ57" s="1121"/>
      <c r="BA57" s="1122"/>
      <c r="BB57" s="1121"/>
      <c r="BC57" s="1121"/>
      <c r="BD57" s="1122"/>
      <c r="BE57" s="1122"/>
      <c r="BF57" s="1117"/>
      <c r="BG57" s="1117"/>
      <c r="BH57" s="1117"/>
      <c r="BI57" s="1121"/>
      <c r="BJ57" s="1122"/>
      <c r="BK57" s="1122"/>
      <c r="BL57" s="1122"/>
      <c r="BM57" s="1212"/>
      <c r="BN57" s="1119"/>
      <c r="BO57" s="1119"/>
      <c r="BP57" s="1119"/>
      <c r="BQ57" s="1119"/>
      <c r="BR57" s="1119"/>
      <c r="BS57" s="1119"/>
      <c r="BT57" s="1119"/>
      <c r="BU57" s="1119"/>
      <c r="BV57" s="1119"/>
      <c r="BW57" s="1119"/>
      <c r="BX57" s="1119"/>
      <c r="BY57" s="1119"/>
      <c r="BZ57" s="1119"/>
      <c r="CA57" s="1119"/>
      <c r="CB57" s="1119"/>
      <c r="CC57" s="1119"/>
      <c r="CD57" s="1119"/>
      <c r="CE57" s="1119"/>
      <c r="CF57" s="1119"/>
      <c r="CG57" s="1119"/>
      <c r="CH57" s="1119"/>
      <c r="CI57" s="1119"/>
      <c r="CJ57" s="1119"/>
      <c r="CK57" s="1119"/>
      <c r="CL57" s="1119"/>
      <c r="CM57" s="1119"/>
      <c r="CN57" s="1124"/>
      <c r="CO57" s="1124"/>
      <c r="CP57" s="1124"/>
      <c r="CQ57" s="1119"/>
      <c r="CR57" s="1119"/>
      <c r="CS57" s="1119"/>
      <c r="CT57" s="1119"/>
      <c r="CU57" s="1119"/>
      <c r="CV57" s="1124"/>
      <c r="CW57" s="1124"/>
      <c r="CX57" s="1124"/>
      <c r="CY57" s="1124"/>
      <c r="CZ57" s="1124"/>
      <c r="DA57" s="1124"/>
      <c r="DB57" s="1124"/>
      <c r="DC57" s="1124"/>
      <c r="DD57" s="1117"/>
      <c r="DE57" s="1117"/>
      <c r="DF57" s="1117"/>
      <c r="DG57" s="1117"/>
      <c r="DH57" s="1117"/>
      <c r="DI57" s="1117"/>
      <c r="DJ57" s="1117"/>
      <c r="DK57" s="1117"/>
      <c r="DL57" s="1117"/>
      <c r="DM57" s="1117"/>
      <c r="DN57" s="1117"/>
      <c r="DO57" s="1117"/>
      <c r="DP57" s="1117"/>
      <c r="DQ57" s="1117"/>
      <c r="DR57" s="1117"/>
      <c r="DS57" s="1117"/>
      <c r="DT57" s="1117"/>
      <c r="DU57" s="1117"/>
      <c r="DV57" s="1117"/>
      <c r="DW57" s="1117"/>
      <c r="DX57" s="1117"/>
      <c r="DY57" s="1117"/>
      <c r="DZ57" s="1117"/>
      <c r="EA57" s="1117"/>
      <c r="EB57" s="1117"/>
      <c r="EC57" s="1117"/>
      <c r="ED57" s="1117"/>
      <c r="EE57" s="1117"/>
      <c r="EF57" s="1117"/>
      <c r="EG57" s="1117"/>
      <c r="EH57" s="1117"/>
      <c r="EI57" s="1117"/>
      <c r="EJ57" s="1117"/>
      <c r="EK57" s="1117"/>
      <c r="EL57" s="1117"/>
      <c r="EM57" s="1117"/>
      <c r="EN57" s="1117"/>
      <c r="EO57" s="1117"/>
      <c r="EP57" s="1117"/>
      <c r="EQ57" s="1117"/>
      <c r="ER57" s="1117"/>
      <c r="ES57" s="1117"/>
      <c r="ET57" s="1117"/>
      <c r="EU57" s="1117"/>
      <c r="EV57" s="1117"/>
      <c r="EW57" s="1117"/>
      <c r="EX57" s="1117"/>
      <c r="EY57" s="1117"/>
      <c r="EZ57" s="1117"/>
      <c r="FA57" s="1117"/>
      <c r="FB57" s="1117"/>
      <c r="FC57" s="1117"/>
      <c r="FD57" s="1117"/>
      <c r="FE57" s="1117"/>
      <c r="FF57" s="1117"/>
      <c r="FG57" s="1117"/>
      <c r="FH57" s="1117"/>
      <c r="FI57" s="1117"/>
      <c r="FJ57" s="1117"/>
      <c r="FK57" s="1117"/>
      <c r="FL57" s="1117"/>
      <c r="FM57" s="1117"/>
      <c r="FN57" s="1117"/>
      <c r="FO57" s="1117"/>
      <c r="FP57" s="1117"/>
      <c r="FQ57" s="1117"/>
      <c r="FR57" s="1117"/>
      <c r="FS57" s="1117"/>
      <c r="FT57" s="1117"/>
      <c r="FU57" s="1117"/>
    </row>
    <row r="58" spans="1:177" s="1125" customFormat="1" x14ac:dyDescent="0.25">
      <c r="A58" s="1117"/>
      <c r="B58" s="2066"/>
      <c r="C58" s="209"/>
      <c r="D58" s="699">
        <f t="shared" si="70"/>
        <v>0</v>
      </c>
      <c r="E58" s="578"/>
      <c r="F58" s="131"/>
      <c r="G58" s="131"/>
      <c r="H58" s="131"/>
      <c r="I58" s="131"/>
      <c r="J58" s="131"/>
      <c r="K58" s="131"/>
      <c r="L58" s="131"/>
      <c r="M58" s="131"/>
      <c r="N58" s="131"/>
      <c r="O58" s="131"/>
      <c r="P58" s="131"/>
      <c r="Q58" s="1228">
        <f t="shared" si="71"/>
        <v>0</v>
      </c>
      <c r="R58" s="1228">
        <f t="shared" si="72"/>
        <v>0</v>
      </c>
      <c r="S58" s="1228">
        <f t="shared" si="73"/>
        <v>0</v>
      </c>
      <c r="T58" s="1228">
        <f t="shared" si="74"/>
        <v>0</v>
      </c>
      <c r="U58" s="1228">
        <f t="shared" si="75"/>
        <v>0</v>
      </c>
      <c r="V58" s="134"/>
      <c r="W58" s="1229">
        <f t="shared" si="76"/>
        <v>0</v>
      </c>
      <c r="X58" s="460">
        <f t="shared" si="77"/>
        <v>0</v>
      </c>
      <c r="Y58" s="461">
        <f t="shared" si="78"/>
        <v>0</v>
      </c>
      <c r="Z58" s="277">
        <f t="shared" si="79"/>
        <v>0</v>
      </c>
      <c r="AA58" s="462">
        <f t="shared" si="84"/>
        <v>0</v>
      </c>
      <c r="AB58" s="462">
        <f t="shared" si="80"/>
        <v>0</v>
      </c>
      <c r="AC58" s="277">
        <f t="shared" si="81"/>
        <v>0</v>
      </c>
      <c r="AD58" s="462">
        <f t="shared" si="82"/>
        <v>0</v>
      </c>
      <c r="AE58" s="701">
        <f t="shared" si="83"/>
        <v>0</v>
      </c>
      <c r="AF58" s="1230"/>
      <c r="AG58" s="1119">
        <f t="shared" si="69"/>
        <v>0</v>
      </c>
      <c r="AH58" s="1120"/>
      <c r="AI58" s="1121"/>
      <c r="AJ58" s="1121"/>
      <c r="AK58" s="1121"/>
      <c r="AL58" s="1113"/>
      <c r="AM58" s="1113"/>
      <c r="AN58" s="1113"/>
      <c r="AO58" s="1121"/>
      <c r="AP58" s="1121"/>
      <c r="AQ58" s="1121"/>
      <c r="AR58" s="1121"/>
      <c r="AS58" s="1121"/>
      <c r="AT58" s="1121"/>
      <c r="AU58" s="1121"/>
      <c r="AV58" s="1121"/>
      <c r="AW58" s="1121"/>
      <c r="AX58" s="1121"/>
      <c r="AY58" s="1121"/>
      <c r="AZ58" s="1121"/>
      <c r="BA58" s="1122"/>
      <c r="BB58" s="1121"/>
      <c r="BC58" s="1121"/>
      <c r="BD58" s="1122"/>
      <c r="BE58" s="1122"/>
      <c r="BF58" s="1117"/>
      <c r="BG58" s="1117"/>
      <c r="BH58" s="1117"/>
      <c r="BI58" s="1121"/>
      <c r="BJ58" s="1122"/>
      <c r="BK58" s="1122"/>
      <c r="BL58" s="1122"/>
      <c r="BM58" s="1212"/>
      <c r="BN58" s="1119"/>
      <c r="BO58" s="1119"/>
      <c r="BP58" s="1119"/>
      <c r="BQ58" s="1119"/>
      <c r="BR58" s="1119"/>
      <c r="BS58" s="1119"/>
      <c r="BT58" s="1119"/>
      <c r="BU58" s="1119"/>
      <c r="BV58" s="1119"/>
      <c r="BW58" s="1119"/>
      <c r="BX58" s="1119"/>
      <c r="BY58" s="1119"/>
      <c r="BZ58" s="1119"/>
      <c r="CA58" s="1119"/>
      <c r="CB58" s="1119"/>
      <c r="CC58" s="1119"/>
      <c r="CD58" s="1119"/>
      <c r="CE58" s="1119"/>
      <c r="CF58" s="1119"/>
      <c r="CG58" s="1119"/>
      <c r="CH58" s="1119"/>
      <c r="CI58" s="1119"/>
      <c r="CJ58" s="1119"/>
      <c r="CK58" s="1119"/>
      <c r="CL58" s="1119"/>
      <c r="CM58" s="1119"/>
      <c r="CN58" s="1124"/>
      <c r="CO58" s="1124"/>
      <c r="CP58" s="1124"/>
      <c r="CQ58" s="1119"/>
      <c r="CR58" s="1119"/>
      <c r="CS58" s="1119"/>
      <c r="CT58" s="1119"/>
      <c r="CU58" s="1119"/>
      <c r="CV58" s="1124"/>
      <c r="CW58" s="1124"/>
      <c r="CX58" s="1124"/>
      <c r="CY58" s="1124"/>
      <c r="CZ58" s="1124"/>
      <c r="DA58" s="1124"/>
      <c r="DB58" s="1124"/>
      <c r="DC58" s="1124"/>
      <c r="DD58" s="1117"/>
      <c r="DE58" s="1117"/>
      <c r="DF58" s="1117"/>
      <c r="DG58" s="1117"/>
      <c r="DH58" s="1117"/>
      <c r="DI58" s="1117"/>
      <c r="DJ58" s="1117"/>
      <c r="DK58" s="1117"/>
      <c r="DL58" s="1117"/>
      <c r="DM58" s="1117"/>
      <c r="DN58" s="1117"/>
      <c r="DO58" s="1117"/>
      <c r="DP58" s="1117"/>
      <c r="DQ58" s="1117"/>
      <c r="DR58" s="1117"/>
      <c r="DS58" s="1117"/>
      <c r="DT58" s="1117"/>
      <c r="DU58" s="1117"/>
      <c r="DV58" s="1117"/>
      <c r="DW58" s="1117"/>
      <c r="DX58" s="1117"/>
      <c r="DY58" s="1117"/>
      <c r="DZ58" s="1117"/>
      <c r="EA58" s="1117"/>
      <c r="EB58" s="1117"/>
      <c r="EC58" s="1117"/>
      <c r="ED58" s="1117"/>
      <c r="EE58" s="1117"/>
      <c r="EF58" s="1117"/>
      <c r="EG58" s="1117"/>
      <c r="EH58" s="1117"/>
      <c r="EI58" s="1117"/>
      <c r="EJ58" s="1117"/>
      <c r="EK58" s="1117"/>
      <c r="EL58" s="1117"/>
      <c r="EM58" s="1117"/>
      <c r="EN58" s="1117"/>
      <c r="EO58" s="1117"/>
      <c r="EP58" s="1117"/>
      <c r="EQ58" s="1117"/>
      <c r="ER58" s="1117"/>
      <c r="ES58" s="1117"/>
      <c r="ET58" s="1117"/>
      <c r="EU58" s="1117"/>
      <c r="EV58" s="1117"/>
      <c r="EW58" s="1117"/>
      <c r="EX58" s="1117"/>
      <c r="EY58" s="1117"/>
      <c r="EZ58" s="1117"/>
      <c r="FA58" s="1117"/>
      <c r="FB58" s="1117"/>
      <c r="FC58" s="1117"/>
      <c r="FD58" s="1117"/>
      <c r="FE58" s="1117"/>
      <c r="FF58" s="1117"/>
      <c r="FG58" s="1117"/>
      <c r="FH58" s="1117"/>
      <c r="FI58" s="1117"/>
      <c r="FJ58" s="1117"/>
      <c r="FK58" s="1117"/>
      <c r="FL58" s="1117"/>
      <c r="FM58" s="1117"/>
      <c r="FN58" s="1117"/>
      <c r="FO58" s="1117"/>
      <c r="FP58" s="1117"/>
      <c r="FQ58" s="1117"/>
      <c r="FR58" s="1117"/>
      <c r="FS58" s="1117"/>
      <c r="FT58" s="1117"/>
      <c r="FU58" s="1117"/>
    </row>
    <row r="59" spans="1:177" s="1125" customFormat="1" ht="15" customHeight="1" x14ac:dyDescent="0.25">
      <c r="A59" s="1117"/>
      <c r="B59" s="2066" t="s">
        <v>290</v>
      </c>
      <c r="C59" s="209"/>
      <c r="D59" s="699">
        <f t="shared" si="70"/>
        <v>0</v>
      </c>
      <c r="E59" s="578"/>
      <c r="F59" s="131"/>
      <c r="G59" s="131"/>
      <c r="H59" s="131"/>
      <c r="I59" s="131"/>
      <c r="J59" s="131"/>
      <c r="K59" s="131"/>
      <c r="L59" s="131"/>
      <c r="M59" s="131"/>
      <c r="N59" s="131"/>
      <c r="O59" s="131"/>
      <c r="P59" s="131"/>
      <c r="Q59" s="1228">
        <f t="shared" si="71"/>
        <v>0</v>
      </c>
      <c r="R59" s="1228">
        <f t="shared" si="72"/>
        <v>0</v>
      </c>
      <c r="S59" s="1228">
        <f t="shared" si="73"/>
        <v>0</v>
      </c>
      <c r="T59" s="1228">
        <f t="shared" si="74"/>
        <v>0</v>
      </c>
      <c r="U59" s="1228">
        <f t="shared" si="75"/>
        <v>0</v>
      </c>
      <c r="V59" s="134"/>
      <c r="W59" s="1229">
        <f t="shared" si="76"/>
        <v>0</v>
      </c>
      <c r="X59" s="460">
        <f t="shared" si="77"/>
        <v>0</v>
      </c>
      <c r="Y59" s="461">
        <f t="shared" si="78"/>
        <v>0</v>
      </c>
      <c r="Z59" s="277">
        <f t="shared" si="79"/>
        <v>0</v>
      </c>
      <c r="AA59" s="462">
        <f t="shared" si="84"/>
        <v>0</v>
      </c>
      <c r="AB59" s="462">
        <f t="shared" si="80"/>
        <v>0</v>
      </c>
      <c r="AC59" s="277">
        <f t="shared" si="81"/>
        <v>0</v>
      </c>
      <c r="AD59" s="462">
        <f t="shared" si="82"/>
        <v>0</v>
      </c>
      <c r="AE59" s="701">
        <f t="shared" si="83"/>
        <v>0</v>
      </c>
      <c r="AF59" s="1230"/>
      <c r="AG59" s="1119">
        <f t="shared" si="69"/>
        <v>0</v>
      </c>
      <c r="AH59" s="1120"/>
      <c r="AI59" s="1121"/>
      <c r="AJ59" s="1121"/>
      <c r="AK59" s="1121"/>
      <c r="AL59" s="1113"/>
      <c r="AM59" s="1113"/>
      <c r="AN59" s="1113"/>
      <c r="AO59" s="1121"/>
      <c r="AP59" s="1121"/>
      <c r="AQ59" s="1121"/>
      <c r="AR59" s="1121"/>
      <c r="AS59" s="1121"/>
      <c r="AT59" s="1121"/>
      <c r="AU59" s="1121"/>
      <c r="AV59" s="1121"/>
      <c r="AW59" s="1121"/>
      <c r="AX59" s="1121"/>
      <c r="AY59" s="1121"/>
      <c r="AZ59" s="1121"/>
      <c r="BA59" s="1122"/>
      <c r="BB59" s="1121"/>
      <c r="BC59" s="1121"/>
      <c r="BD59" s="1122"/>
      <c r="BE59" s="1122"/>
      <c r="BF59" s="1117"/>
      <c r="BG59" s="1117"/>
      <c r="BH59" s="1117"/>
      <c r="BI59" s="1121"/>
      <c r="BJ59" s="1122"/>
      <c r="BK59" s="1122"/>
      <c r="BL59" s="1122"/>
      <c r="BM59" s="1212"/>
      <c r="BN59" s="1119"/>
      <c r="BO59" s="1119"/>
      <c r="BP59" s="1119"/>
      <c r="BQ59" s="1119"/>
      <c r="BR59" s="1119"/>
      <c r="BS59" s="1119"/>
      <c r="BT59" s="1119"/>
      <c r="BU59" s="1119"/>
      <c r="BV59" s="1119"/>
      <c r="BW59" s="1119"/>
      <c r="BX59" s="1119"/>
      <c r="BY59" s="1119"/>
      <c r="BZ59" s="1119"/>
      <c r="CA59" s="1119"/>
      <c r="CB59" s="1119"/>
      <c r="CC59" s="1119"/>
      <c r="CD59" s="1119"/>
      <c r="CE59" s="1119"/>
      <c r="CF59" s="1119"/>
      <c r="CG59" s="1119"/>
      <c r="CH59" s="1119"/>
      <c r="CI59" s="1119"/>
      <c r="CJ59" s="1119"/>
      <c r="CK59" s="1119"/>
      <c r="CL59" s="1119"/>
      <c r="CM59" s="1119"/>
      <c r="CN59" s="1124"/>
      <c r="CO59" s="1124"/>
      <c r="CP59" s="1124"/>
      <c r="CQ59" s="1119"/>
      <c r="CR59" s="1119"/>
      <c r="CS59" s="1119"/>
      <c r="CT59" s="1119"/>
      <c r="CU59" s="1119"/>
      <c r="CV59" s="1124"/>
      <c r="CW59" s="1124"/>
      <c r="CX59" s="1124"/>
      <c r="CY59" s="1124"/>
      <c r="CZ59" s="1124"/>
      <c r="DA59" s="1124"/>
      <c r="DB59" s="1124"/>
      <c r="DC59" s="1124"/>
      <c r="DD59" s="1117"/>
      <c r="DE59" s="1117"/>
      <c r="DF59" s="1117"/>
      <c r="DG59" s="1117"/>
      <c r="DH59" s="1117"/>
      <c r="DI59" s="1117"/>
      <c r="DJ59" s="1117"/>
      <c r="DK59" s="1117"/>
      <c r="DL59" s="1117"/>
      <c r="DM59" s="1117"/>
      <c r="DN59" s="1117"/>
      <c r="DO59" s="1117"/>
      <c r="DP59" s="1117"/>
      <c r="DQ59" s="1117"/>
      <c r="DR59" s="1117"/>
      <c r="DS59" s="1117"/>
      <c r="DT59" s="1117"/>
      <c r="DU59" s="1117"/>
      <c r="DV59" s="1117"/>
      <c r="DW59" s="1117"/>
      <c r="DX59" s="1117"/>
      <c r="DY59" s="1117"/>
      <c r="DZ59" s="1117"/>
      <c r="EA59" s="1117"/>
      <c r="EB59" s="1117"/>
      <c r="EC59" s="1117"/>
      <c r="ED59" s="1117"/>
      <c r="EE59" s="1117"/>
      <c r="EF59" s="1117"/>
      <c r="EG59" s="1117"/>
      <c r="EH59" s="1117"/>
      <c r="EI59" s="1117"/>
      <c r="EJ59" s="1117"/>
      <c r="EK59" s="1117"/>
      <c r="EL59" s="1117"/>
      <c r="EM59" s="1117"/>
      <c r="EN59" s="1117"/>
      <c r="EO59" s="1117"/>
      <c r="EP59" s="1117"/>
      <c r="EQ59" s="1117"/>
      <c r="ER59" s="1117"/>
      <c r="ES59" s="1117"/>
      <c r="ET59" s="1117"/>
      <c r="EU59" s="1117"/>
      <c r="EV59" s="1117"/>
      <c r="EW59" s="1117"/>
      <c r="EX59" s="1117"/>
      <c r="EY59" s="1117"/>
      <c r="EZ59" s="1117"/>
      <c r="FA59" s="1117"/>
      <c r="FB59" s="1117"/>
      <c r="FC59" s="1117"/>
      <c r="FD59" s="1117"/>
      <c r="FE59" s="1117"/>
      <c r="FF59" s="1117"/>
      <c r="FG59" s="1117"/>
      <c r="FH59" s="1117"/>
      <c r="FI59" s="1117"/>
      <c r="FJ59" s="1117"/>
      <c r="FK59" s="1117"/>
      <c r="FL59" s="1117"/>
      <c r="FM59" s="1117"/>
      <c r="FN59" s="1117"/>
      <c r="FO59" s="1117"/>
      <c r="FP59" s="1117"/>
      <c r="FQ59" s="1117"/>
      <c r="FR59" s="1117"/>
      <c r="FS59" s="1117"/>
      <c r="FT59" s="1117"/>
      <c r="FU59" s="1117"/>
    </row>
    <row r="60" spans="1:177" s="1125" customFormat="1" x14ac:dyDescent="0.25">
      <c r="A60" s="1117"/>
      <c r="B60" s="2066"/>
      <c r="C60" s="209"/>
      <c r="D60" s="699">
        <f t="shared" si="70"/>
        <v>0</v>
      </c>
      <c r="E60" s="578"/>
      <c r="F60" s="131"/>
      <c r="G60" s="131"/>
      <c r="H60" s="131"/>
      <c r="I60" s="131"/>
      <c r="J60" s="131"/>
      <c r="K60" s="131"/>
      <c r="L60" s="131"/>
      <c r="M60" s="131"/>
      <c r="N60" s="131"/>
      <c r="O60" s="131"/>
      <c r="P60" s="131"/>
      <c r="Q60" s="1228">
        <f t="shared" si="71"/>
        <v>0</v>
      </c>
      <c r="R60" s="1228">
        <f t="shared" si="72"/>
        <v>0</v>
      </c>
      <c r="S60" s="1228">
        <f t="shared" si="73"/>
        <v>0</v>
      </c>
      <c r="T60" s="1228">
        <f t="shared" si="74"/>
        <v>0</v>
      </c>
      <c r="U60" s="1228">
        <f t="shared" si="75"/>
        <v>0</v>
      </c>
      <c r="V60" s="134"/>
      <c r="W60" s="1229">
        <f t="shared" si="76"/>
        <v>0</v>
      </c>
      <c r="X60" s="460">
        <f t="shared" si="77"/>
        <v>0</v>
      </c>
      <c r="Y60" s="461">
        <f t="shared" si="78"/>
        <v>0</v>
      </c>
      <c r="Z60" s="277">
        <f t="shared" si="79"/>
        <v>0</v>
      </c>
      <c r="AA60" s="462">
        <f t="shared" si="84"/>
        <v>0</v>
      </c>
      <c r="AB60" s="462">
        <f t="shared" si="80"/>
        <v>0</v>
      </c>
      <c r="AC60" s="277">
        <f t="shared" si="81"/>
        <v>0</v>
      </c>
      <c r="AD60" s="462">
        <f t="shared" si="82"/>
        <v>0</v>
      </c>
      <c r="AE60" s="701">
        <f t="shared" si="83"/>
        <v>0</v>
      </c>
      <c r="AF60" s="1230"/>
      <c r="AG60" s="1119">
        <f t="shared" si="69"/>
        <v>0</v>
      </c>
      <c r="AH60" s="1120"/>
      <c r="AI60" s="1121"/>
      <c r="AJ60" s="1121"/>
      <c r="AK60" s="1121"/>
      <c r="AL60" s="1113"/>
      <c r="AM60" s="1113"/>
      <c r="AN60" s="1113"/>
      <c r="AO60" s="1121"/>
      <c r="AP60" s="1121"/>
      <c r="AQ60" s="1121"/>
      <c r="AR60" s="1121"/>
      <c r="AS60" s="1121"/>
      <c r="AT60" s="1121"/>
      <c r="AU60" s="1121"/>
      <c r="AV60" s="1121"/>
      <c r="AW60" s="1121"/>
      <c r="AX60" s="1121"/>
      <c r="AY60" s="1121"/>
      <c r="AZ60" s="1121"/>
      <c r="BA60" s="1122"/>
      <c r="BB60" s="1121"/>
      <c r="BC60" s="1121"/>
      <c r="BD60" s="1122"/>
      <c r="BE60" s="1122"/>
      <c r="BF60" s="1117"/>
      <c r="BG60" s="1117"/>
      <c r="BH60" s="1117"/>
      <c r="BI60" s="1121"/>
      <c r="BJ60" s="1122"/>
      <c r="BK60" s="1122"/>
      <c r="BL60" s="1122"/>
      <c r="BM60" s="1212"/>
      <c r="BN60" s="1119"/>
      <c r="BO60" s="1119"/>
      <c r="BP60" s="1119"/>
      <c r="BQ60" s="1119"/>
      <c r="BR60" s="1119"/>
      <c r="BS60" s="1119"/>
      <c r="BT60" s="1119"/>
      <c r="BU60" s="1119"/>
      <c r="BV60" s="1119"/>
      <c r="BW60" s="1119"/>
      <c r="BX60" s="1119"/>
      <c r="BY60" s="1119"/>
      <c r="BZ60" s="1119"/>
      <c r="CA60" s="1119"/>
      <c r="CB60" s="1119"/>
      <c r="CC60" s="1119"/>
      <c r="CD60" s="1119"/>
      <c r="CE60" s="1119"/>
      <c r="CF60" s="1119"/>
      <c r="CG60" s="1119"/>
      <c r="CH60" s="1119"/>
      <c r="CI60" s="1119"/>
      <c r="CJ60" s="1119"/>
      <c r="CK60" s="1119"/>
      <c r="CL60" s="1119"/>
      <c r="CM60" s="1119"/>
      <c r="CN60" s="1124"/>
      <c r="CO60" s="1124"/>
      <c r="CP60" s="1124"/>
      <c r="CQ60" s="1119"/>
      <c r="CR60" s="1119"/>
      <c r="CS60" s="1119"/>
      <c r="CT60" s="1119"/>
      <c r="CU60" s="1119"/>
      <c r="CV60" s="1124"/>
      <c r="CW60" s="1124"/>
      <c r="CX60" s="1124"/>
      <c r="CY60" s="1124"/>
      <c r="CZ60" s="1124"/>
      <c r="DA60" s="1124"/>
      <c r="DB60" s="1124"/>
      <c r="DC60" s="1124"/>
      <c r="DD60" s="1117"/>
      <c r="DE60" s="1117"/>
      <c r="DF60" s="1117"/>
      <c r="DG60" s="1117"/>
      <c r="DH60" s="1117"/>
      <c r="DI60" s="1117"/>
      <c r="DJ60" s="1117"/>
      <c r="DK60" s="1117"/>
      <c r="DL60" s="1117"/>
      <c r="DM60" s="1117"/>
      <c r="DN60" s="1117"/>
      <c r="DO60" s="1117"/>
      <c r="DP60" s="1117"/>
      <c r="DQ60" s="1117"/>
      <c r="DR60" s="1117"/>
      <c r="DS60" s="1117"/>
      <c r="DT60" s="1117"/>
      <c r="DU60" s="1117"/>
      <c r="DV60" s="1117"/>
      <c r="DW60" s="1117"/>
      <c r="DX60" s="1117"/>
      <c r="DY60" s="1117"/>
      <c r="DZ60" s="1117"/>
      <c r="EA60" s="1117"/>
      <c r="EB60" s="1117"/>
      <c r="EC60" s="1117"/>
      <c r="ED60" s="1117"/>
      <c r="EE60" s="1117"/>
      <c r="EF60" s="1117"/>
      <c r="EG60" s="1117"/>
      <c r="EH60" s="1117"/>
      <c r="EI60" s="1117"/>
      <c r="EJ60" s="1117"/>
      <c r="EK60" s="1117"/>
      <c r="EL60" s="1117"/>
      <c r="EM60" s="1117"/>
      <c r="EN60" s="1117"/>
      <c r="EO60" s="1117"/>
      <c r="EP60" s="1117"/>
      <c r="EQ60" s="1117"/>
      <c r="ER60" s="1117"/>
      <c r="ES60" s="1117"/>
      <c r="ET60" s="1117"/>
      <c r="EU60" s="1117"/>
      <c r="EV60" s="1117"/>
      <c r="EW60" s="1117"/>
      <c r="EX60" s="1117"/>
      <c r="EY60" s="1117"/>
      <c r="EZ60" s="1117"/>
      <c r="FA60" s="1117"/>
      <c r="FB60" s="1117"/>
      <c r="FC60" s="1117"/>
      <c r="FD60" s="1117"/>
      <c r="FE60" s="1117"/>
      <c r="FF60" s="1117"/>
      <c r="FG60" s="1117"/>
      <c r="FH60" s="1117"/>
      <c r="FI60" s="1117"/>
      <c r="FJ60" s="1117"/>
      <c r="FK60" s="1117"/>
      <c r="FL60" s="1117"/>
      <c r="FM60" s="1117"/>
      <c r="FN60" s="1117"/>
      <c r="FO60" s="1117"/>
      <c r="FP60" s="1117"/>
      <c r="FQ60" s="1117"/>
      <c r="FR60" s="1117"/>
      <c r="FS60" s="1117"/>
      <c r="FT60" s="1117"/>
      <c r="FU60" s="1117"/>
    </row>
    <row r="61" spans="1:177" s="1125" customFormat="1" ht="15" customHeight="1" x14ac:dyDescent="0.25">
      <c r="A61" s="1117"/>
      <c r="B61" s="2067" t="s">
        <v>289</v>
      </c>
      <c r="C61" s="209"/>
      <c r="D61" s="699">
        <f t="shared" si="70"/>
        <v>0</v>
      </c>
      <c r="E61" s="578"/>
      <c r="F61" s="131"/>
      <c r="G61" s="131"/>
      <c r="H61" s="131"/>
      <c r="I61" s="131"/>
      <c r="J61" s="131"/>
      <c r="K61" s="131"/>
      <c r="L61" s="131"/>
      <c r="M61" s="131"/>
      <c r="N61" s="131"/>
      <c r="O61" s="131"/>
      <c r="P61" s="131"/>
      <c r="Q61" s="1228">
        <f t="shared" si="71"/>
        <v>0</v>
      </c>
      <c r="R61" s="1228">
        <f t="shared" si="72"/>
        <v>0</v>
      </c>
      <c r="S61" s="1228">
        <f t="shared" si="73"/>
        <v>0</v>
      </c>
      <c r="T61" s="1228">
        <f t="shared" si="74"/>
        <v>0</v>
      </c>
      <c r="U61" s="1228">
        <f t="shared" si="75"/>
        <v>0</v>
      </c>
      <c r="V61" s="134"/>
      <c r="W61" s="1229">
        <f t="shared" si="76"/>
        <v>0</v>
      </c>
      <c r="X61" s="460">
        <f t="shared" si="77"/>
        <v>0</v>
      </c>
      <c r="Y61" s="461">
        <f t="shared" si="78"/>
        <v>0</v>
      </c>
      <c r="Z61" s="277">
        <f t="shared" si="79"/>
        <v>0</v>
      </c>
      <c r="AA61" s="462">
        <f t="shared" si="84"/>
        <v>0</v>
      </c>
      <c r="AB61" s="462">
        <f t="shared" si="80"/>
        <v>0</v>
      </c>
      <c r="AC61" s="277">
        <f t="shared" si="81"/>
        <v>0</v>
      </c>
      <c r="AD61" s="462">
        <f t="shared" si="82"/>
        <v>0</v>
      </c>
      <c r="AE61" s="701">
        <f t="shared" si="83"/>
        <v>0</v>
      </c>
      <c r="AF61" s="1230"/>
      <c r="AG61" s="1119">
        <f t="shared" si="69"/>
        <v>0</v>
      </c>
      <c r="AH61" s="1120"/>
      <c r="AI61" s="1121"/>
      <c r="AJ61" s="1121"/>
      <c r="AK61" s="1121"/>
      <c r="AL61" s="1113"/>
      <c r="AM61" s="1113"/>
      <c r="AN61" s="1113"/>
      <c r="AO61" s="1121"/>
      <c r="AP61" s="1121"/>
      <c r="AQ61" s="1121"/>
      <c r="AR61" s="1121"/>
      <c r="AS61" s="1121"/>
      <c r="AT61" s="1121"/>
      <c r="AU61" s="1121"/>
      <c r="AV61" s="1121"/>
      <c r="AW61" s="1121"/>
      <c r="AX61" s="1121"/>
      <c r="AY61" s="1121"/>
      <c r="AZ61" s="1121"/>
      <c r="BA61" s="1122"/>
      <c r="BB61" s="1121"/>
      <c r="BC61" s="1121"/>
      <c r="BD61" s="1122"/>
      <c r="BE61" s="1122"/>
      <c r="BF61" s="1117"/>
      <c r="BG61" s="1117"/>
      <c r="BH61" s="1117"/>
      <c r="BI61" s="1121"/>
      <c r="BJ61" s="1122"/>
      <c r="BK61" s="1122"/>
      <c r="BL61" s="1122"/>
      <c r="BM61" s="1212"/>
      <c r="BN61" s="1119"/>
      <c r="BO61" s="1119"/>
      <c r="BP61" s="1119"/>
      <c r="BQ61" s="1119"/>
      <c r="BR61" s="1119"/>
      <c r="BS61" s="1119"/>
      <c r="BT61" s="1119"/>
      <c r="BU61" s="1119"/>
      <c r="BV61" s="1119"/>
      <c r="BW61" s="1119"/>
      <c r="BX61" s="1119"/>
      <c r="BY61" s="1119"/>
      <c r="BZ61" s="1119"/>
      <c r="CA61" s="1119"/>
      <c r="CB61" s="1119"/>
      <c r="CC61" s="1119"/>
      <c r="CD61" s="1119"/>
      <c r="CE61" s="1119"/>
      <c r="CF61" s="1119"/>
      <c r="CG61" s="1119"/>
      <c r="CH61" s="1119"/>
      <c r="CI61" s="1119"/>
      <c r="CJ61" s="1119"/>
      <c r="CK61" s="1119"/>
      <c r="CL61" s="1119"/>
      <c r="CM61" s="1119"/>
      <c r="CN61" s="1124"/>
      <c r="CO61" s="1124"/>
      <c r="CP61" s="1124"/>
      <c r="CQ61" s="1119"/>
      <c r="CR61" s="1119"/>
      <c r="CS61" s="1119"/>
      <c r="CT61" s="1119"/>
      <c r="CU61" s="1119"/>
      <c r="CV61" s="1124"/>
      <c r="CW61" s="1124"/>
      <c r="CX61" s="1124"/>
      <c r="CY61" s="1124"/>
      <c r="CZ61" s="1124"/>
      <c r="DA61" s="1124"/>
      <c r="DB61" s="1124"/>
      <c r="DC61" s="1124"/>
      <c r="DD61" s="1117"/>
      <c r="DE61" s="1117"/>
      <c r="DF61" s="1117"/>
      <c r="DG61" s="1117"/>
      <c r="DH61" s="1117"/>
      <c r="DI61" s="1117"/>
      <c r="DJ61" s="1117"/>
      <c r="DK61" s="1117"/>
      <c r="DL61" s="1117"/>
      <c r="DM61" s="1117"/>
      <c r="DN61" s="1117"/>
      <c r="DO61" s="1117"/>
      <c r="DP61" s="1117"/>
      <c r="DQ61" s="1117"/>
      <c r="DR61" s="1117"/>
      <c r="DS61" s="1117"/>
      <c r="DT61" s="1117"/>
      <c r="DU61" s="1117"/>
      <c r="DV61" s="1117"/>
      <c r="DW61" s="1117"/>
      <c r="DX61" s="1117"/>
      <c r="DY61" s="1117"/>
      <c r="DZ61" s="1117"/>
      <c r="EA61" s="1117"/>
      <c r="EB61" s="1117"/>
      <c r="EC61" s="1117"/>
      <c r="ED61" s="1117"/>
      <c r="EE61" s="1117"/>
      <c r="EF61" s="1117"/>
      <c r="EG61" s="1117"/>
      <c r="EH61" s="1117"/>
      <c r="EI61" s="1117"/>
      <c r="EJ61" s="1117"/>
      <c r="EK61" s="1117"/>
      <c r="EL61" s="1117"/>
      <c r="EM61" s="1117"/>
      <c r="EN61" s="1117"/>
      <c r="EO61" s="1117"/>
      <c r="EP61" s="1117"/>
      <c r="EQ61" s="1117"/>
      <c r="ER61" s="1117"/>
      <c r="ES61" s="1117"/>
      <c r="ET61" s="1117"/>
      <c r="EU61" s="1117"/>
      <c r="EV61" s="1117"/>
      <c r="EW61" s="1117"/>
      <c r="EX61" s="1117"/>
      <c r="EY61" s="1117"/>
      <c r="EZ61" s="1117"/>
      <c r="FA61" s="1117"/>
      <c r="FB61" s="1117"/>
      <c r="FC61" s="1117"/>
      <c r="FD61" s="1117"/>
      <c r="FE61" s="1117"/>
      <c r="FF61" s="1117"/>
      <c r="FG61" s="1117"/>
      <c r="FH61" s="1117"/>
      <c r="FI61" s="1117"/>
      <c r="FJ61" s="1117"/>
      <c r="FK61" s="1117"/>
      <c r="FL61" s="1117"/>
      <c r="FM61" s="1117"/>
      <c r="FN61" s="1117"/>
      <c r="FO61" s="1117"/>
      <c r="FP61" s="1117"/>
      <c r="FQ61" s="1117"/>
      <c r="FR61" s="1117"/>
      <c r="FS61" s="1117"/>
      <c r="FT61" s="1117"/>
      <c r="FU61" s="1117"/>
    </row>
    <row r="62" spans="1:177" s="1125" customFormat="1" x14ac:dyDescent="0.25">
      <c r="A62" s="1117"/>
      <c r="B62" s="2068"/>
      <c r="C62" s="209"/>
      <c r="D62" s="699">
        <f t="shared" si="70"/>
        <v>0</v>
      </c>
      <c r="E62" s="578"/>
      <c r="F62" s="131"/>
      <c r="G62" s="131"/>
      <c r="H62" s="131"/>
      <c r="I62" s="131"/>
      <c r="J62" s="131"/>
      <c r="K62" s="131"/>
      <c r="L62" s="131"/>
      <c r="M62" s="131"/>
      <c r="N62" s="131"/>
      <c r="O62" s="131"/>
      <c r="P62" s="131"/>
      <c r="Q62" s="1228">
        <f t="shared" si="71"/>
        <v>0</v>
      </c>
      <c r="R62" s="1228">
        <f t="shared" si="72"/>
        <v>0</v>
      </c>
      <c r="S62" s="1228">
        <f t="shared" si="73"/>
        <v>0</v>
      </c>
      <c r="T62" s="1228">
        <f t="shared" si="74"/>
        <v>0</v>
      </c>
      <c r="U62" s="1228">
        <f t="shared" si="75"/>
        <v>0</v>
      </c>
      <c r="V62" s="134"/>
      <c r="W62" s="1229">
        <f t="shared" si="76"/>
        <v>0</v>
      </c>
      <c r="X62" s="460">
        <f t="shared" si="77"/>
        <v>0</v>
      </c>
      <c r="Y62" s="461">
        <f t="shared" si="78"/>
        <v>0</v>
      </c>
      <c r="Z62" s="277">
        <f t="shared" si="79"/>
        <v>0</v>
      </c>
      <c r="AA62" s="462">
        <f t="shared" si="84"/>
        <v>0</v>
      </c>
      <c r="AB62" s="462">
        <f t="shared" si="80"/>
        <v>0</v>
      </c>
      <c r="AC62" s="277">
        <f t="shared" si="81"/>
        <v>0</v>
      </c>
      <c r="AD62" s="462">
        <f t="shared" si="82"/>
        <v>0</v>
      </c>
      <c r="AE62" s="701">
        <f t="shared" si="83"/>
        <v>0</v>
      </c>
      <c r="AF62" s="1230"/>
      <c r="AG62" s="1119">
        <f t="shared" si="69"/>
        <v>0</v>
      </c>
      <c r="AH62" s="1120"/>
      <c r="AI62" s="1121"/>
      <c r="AJ62" s="1121"/>
      <c r="AK62" s="1121"/>
      <c r="AL62" s="1113"/>
      <c r="AM62" s="1113"/>
      <c r="AN62" s="1113"/>
      <c r="AO62" s="1121"/>
      <c r="AP62" s="1121"/>
      <c r="AQ62" s="1121"/>
      <c r="AR62" s="1121"/>
      <c r="AS62" s="1121"/>
      <c r="AT62" s="1121"/>
      <c r="AU62" s="1121"/>
      <c r="AV62" s="1121"/>
      <c r="AW62" s="1121"/>
      <c r="AX62" s="1121"/>
      <c r="AY62" s="1121"/>
      <c r="AZ62" s="1121"/>
      <c r="BA62" s="1122"/>
      <c r="BB62" s="1121"/>
      <c r="BC62" s="1121"/>
      <c r="BD62" s="1122"/>
      <c r="BE62" s="1122"/>
      <c r="BF62" s="1117"/>
      <c r="BG62" s="1117"/>
      <c r="BH62" s="1117"/>
      <c r="BI62" s="1121"/>
      <c r="BJ62" s="1122"/>
      <c r="BK62" s="1122"/>
      <c r="BL62" s="1122"/>
      <c r="BM62" s="1212"/>
      <c r="BN62" s="1119"/>
      <c r="BO62" s="1119"/>
      <c r="BP62" s="1119"/>
      <c r="BQ62" s="1119"/>
      <c r="BR62" s="1119"/>
      <c r="BS62" s="1119"/>
      <c r="BT62" s="1119"/>
      <c r="BU62" s="1119"/>
      <c r="BV62" s="1119"/>
      <c r="BW62" s="1119"/>
      <c r="BX62" s="1119"/>
      <c r="BY62" s="1119"/>
      <c r="BZ62" s="1119"/>
      <c r="CA62" s="1119"/>
      <c r="CB62" s="1119"/>
      <c r="CC62" s="1119"/>
      <c r="CD62" s="1119"/>
      <c r="CE62" s="1119"/>
      <c r="CF62" s="1119"/>
      <c r="CG62" s="1119"/>
      <c r="CH62" s="1119"/>
      <c r="CI62" s="1119"/>
      <c r="CJ62" s="1119"/>
      <c r="CK62" s="1119"/>
      <c r="CL62" s="1119"/>
      <c r="CM62" s="1119"/>
      <c r="CN62" s="1124"/>
      <c r="CO62" s="1124"/>
      <c r="CP62" s="1124"/>
      <c r="CQ62" s="1119"/>
      <c r="CR62" s="1119"/>
      <c r="CS62" s="1119"/>
      <c r="CT62" s="1119"/>
      <c r="CU62" s="1119"/>
      <c r="CV62" s="1124"/>
      <c r="CW62" s="1124"/>
      <c r="CX62" s="1124"/>
      <c r="CY62" s="1124"/>
      <c r="CZ62" s="1124"/>
      <c r="DA62" s="1124"/>
      <c r="DB62" s="1124"/>
      <c r="DC62" s="1124"/>
      <c r="DD62" s="1117"/>
      <c r="DE62" s="1117"/>
      <c r="DF62" s="1117"/>
      <c r="DG62" s="1117"/>
      <c r="DH62" s="1117"/>
      <c r="DI62" s="1117"/>
      <c r="DJ62" s="1117"/>
      <c r="DK62" s="1117"/>
      <c r="DL62" s="1117"/>
      <c r="DM62" s="1117"/>
      <c r="DN62" s="1117"/>
      <c r="DO62" s="1117"/>
      <c r="DP62" s="1117"/>
      <c r="DQ62" s="1117"/>
      <c r="DR62" s="1117"/>
      <c r="DS62" s="1117"/>
      <c r="DT62" s="1117"/>
      <c r="DU62" s="1117"/>
      <c r="DV62" s="1117"/>
      <c r="DW62" s="1117"/>
      <c r="DX62" s="1117"/>
      <c r="DY62" s="1117"/>
      <c r="DZ62" s="1117"/>
      <c r="EA62" s="1117"/>
      <c r="EB62" s="1117"/>
      <c r="EC62" s="1117"/>
      <c r="ED62" s="1117"/>
      <c r="EE62" s="1117"/>
      <c r="EF62" s="1117"/>
      <c r="EG62" s="1117"/>
      <c r="EH62" s="1117"/>
      <c r="EI62" s="1117"/>
      <c r="EJ62" s="1117"/>
      <c r="EK62" s="1117"/>
      <c r="EL62" s="1117"/>
      <c r="EM62" s="1117"/>
      <c r="EN62" s="1117"/>
      <c r="EO62" s="1117"/>
      <c r="EP62" s="1117"/>
      <c r="EQ62" s="1117"/>
      <c r="ER62" s="1117"/>
      <c r="ES62" s="1117"/>
      <c r="ET62" s="1117"/>
      <c r="EU62" s="1117"/>
      <c r="EV62" s="1117"/>
      <c r="EW62" s="1117"/>
      <c r="EX62" s="1117"/>
      <c r="EY62" s="1117"/>
      <c r="EZ62" s="1117"/>
      <c r="FA62" s="1117"/>
      <c r="FB62" s="1117"/>
      <c r="FC62" s="1117"/>
      <c r="FD62" s="1117"/>
      <c r="FE62" s="1117"/>
      <c r="FF62" s="1117"/>
      <c r="FG62" s="1117"/>
      <c r="FH62" s="1117"/>
      <c r="FI62" s="1117"/>
      <c r="FJ62" s="1117"/>
      <c r="FK62" s="1117"/>
      <c r="FL62" s="1117"/>
      <c r="FM62" s="1117"/>
      <c r="FN62" s="1117"/>
      <c r="FO62" s="1117"/>
      <c r="FP62" s="1117"/>
      <c r="FQ62" s="1117"/>
      <c r="FR62" s="1117"/>
      <c r="FS62" s="1117"/>
      <c r="FT62" s="1117"/>
      <c r="FU62" s="1117"/>
    </row>
    <row r="63" spans="1:177" s="1125" customFormat="1" ht="15.75" thickBot="1" x14ac:dyDescent="0.3">
      <c r="A63" s="1117"/>
      <c r="B63" s="2069" t="s">
        <v>50</v>
      </c>
      <c r="C63" s="2070"/>
      <c r="D63" s="2070"/>
      <c r="E63" s="2070"/>
      <c r="F63" s="2070"/>
      <c r="G63" s="2070"/>
      <c r="H63" s="2070"/>
      <c r="I63" s="2070"/>
      <c r="J63" s="2070"/>
      <c r="K63" s="2070"/>
      <c r="L63" s="2070"/>
      <c r="M63" s="2070"/>
      <c r="N63" s="2070"/>
      <c r="O63" s="2070"/>
      <c r="P63" s="2070"/>
      <c r="Q63" s="2070"/>
      <c r="R63" s="2070"/>
      <c r="S63" s="2070"/>
      <c r="T63" s="2070"/>
      <c r="U63" s="2070"/>
      <c r="V63" s="2070"/>
      <c r="W63" s="2070"/>
      <c r="X63" s="2070"/>
      <c r="Y63" s="2070"/>
      <c r="Z63" s="2070"/>
      <c r="AA63" s="2071"/>
      <c r="AB63" s="702">
        <f>SUM(AB55:AB62)</f>
        <v>0</v>
      </c>
      <c r="AC63" s="703">
        <f>IF(AB63&gt;0,SQRT(SUM(AD55:AD62))/AB63,0)</f>
        <v>0</v>
      </c>
      <c r="AD63" s="702">
        <f t="shared" si="82"/>
        <v>0</v>
      </c>
      <c r="AE63" s="704">
        <f>SUM(AE55:AE62)</f>
        <v>0</v>
      </c>
      <c r="AF63" s="1231"/>
      <c r="AG63" s="1119">
        <f t="shared" si="69"/>
        <v>0</v>
      </c>
      <c r="AH63" s="1120"/>
      <c r="AI63" s="1121"/>
      <c r="AJ63" s="1121"/>
      <c r="AK63" s="1121"/>
      <c r="AL63" s="1113"/>
      <c r="AM63" s="1113"/>
      <c r="AN63" s="1113"/>
      <c r="AO63" s="1121"/>
      <c r="AP63" s="1121"/>
      <c r="AQ63" s="1121"/>
      <c r="AR63" s="1121"/>
      <c r="AS63" s="1121"/>
      <c r="AT63" s="1121"/>
      <c r="AU63" s="1121"/>
      <c r="AV63" s="1121"/>
      <c r="AW63" s="1121"/>
      <c r="AX63" s="1121"/>
      <c r="AY63" s="1121"/>
      <c r="AZ63" s="1121"/>
      <c r="BA63" s="1122"/>
      <c r="BB63" s="1121"/>
      <c r="BC63" s="1121"/>
      <c r="BD63" s="1122"/>
      <c r="BE63" s="1122"/>
      <c r="BF63" s="1117"/>
      <c r="BG63" s="1117"/>
      <c r="BH63" s="1117"/>
      <c r="BI63" s="1121"/>
      <c r="BJ63" s="1122"/>
      <c r="BK63" s="1122"/>
      <c r="BL63" s="1122"/>
      <c r="BM63" s="1212"/>
      <c r="BN63" s="1119"/>
      <c r="BO63" s="1119"/>
      <c r="BP63" s="1119"/>
      <c r="BQ63" s="1119"/>
      <c r="BR63" s="1119"/>
      <c r="BS63" s="1119"/>
      <c r="BT63" s="1119"/>
      <c r="BU63" s="1119"/>
      <c r="BV63" s="1119"/>
      <c r="BW63" s="1119"/>
      <c r="BX63" s="1119"/>
      <c r="BY63" s="1119"/>
      <c r="BZ63" s="1119"/>
      <c r="CA63" s="1119"/>
      <c r="CB63" s="1119"/>
      <c r="CC63" s="1119"/>
      <c r="CD63" s="1119"/>
      <c r="CE63" s="1119"/>
      <c r="CF63" s="1119"/>
      <c r="CG63" s="1119"/>
      <c r="CH63" s="1119"/>
      <c r="CI63" s="1119"/>
      <c r="CJ63" s="1119"/>
      <c r="CK63" s="1119"/>
      <c r="CL63" s="1119"/>
      <c r="CM63" s="1119"/>
      <c r="CN63" s="1124"/>
      <c r="CO63" s="1124"/>
      <c r="CP63" s="1124"/>
      <c r="CQ63" s="1119"/>
      <c r="CR63" s="1119"/>
      <c r="CS63" s="1119"/>
      <c r="CT63" s="1119"/>
      <c r="CU63" s="1119"/>
      <c r="CV63" s="1124"/>
      <c r="CW63" s="1124"/>
      <c r="CX63" s="1124"/>
      <c r="CY63" s="1124"/>
      <c r="CZ63" s="1124"/>
      <c r="DA63" s="1124"/>
      <c r="DB63" s="1124"/>
      <c r="DC63" s="1124"/>
      <c r="DD63" s="1117"/>
      <c r="DE63" s="1117"/>
      <c r="DF63" s="1117"/>
      <c r="DG63" s="1117"/>
      <c r="DH63" s="1117"/>
      <c r="DI63" s="1117"/>
      <c r="DJ63" s="1117"/>
      <c r="DK63" s="1117"/>
      <c r="DL63" s="1117"/>
      <c r="DM63" s="1117"/>
      <c r="DN63" s="1117"/>
      <c r="DO63" s="1117"/>
      <c r="DP63" s="1117"/>
      <c r="DQ63" s="1117"/>
      <c r="DR63" s="1117"/>
      <c r="DS63" s="1117"/>
      <c r="DT63" s="1117"/>
      <c r="DU63" s="1117"/>
      <c r="DV63" s="1117"/>
      <c r="DW63" s="1117"/>
      <c r="DX63" s="1117"/>
      <c r="DY63" s="1117"/>
      <c r="DZ63" s="1117"/>
      <c r="EA63" s="1117"/>
      <c r="EB63" s="1117"/>
      <c r="EC63" s="1117"/>
      <c r="ED63" s="1117"/>
      <c r="EE63" s="1117"/>
      <c r="EF63" s="1117"/>
      <c r="EG63" s="1117"/>
      <c r="EH63" s="1117"/>
      <c r="EI63" s="1117"/>
      <c r="EJ63" s="1117"/>
      <c r="EK63" s="1117"/>
      <c r="EL63" s="1117"/>
      <c r="EM63" s="1117"/>
      <c r="EN63" s="1117"/>
      <c r="EO63" s="1117"/>
      <c r="EP63" s="1117"/>
      <c r="EQ63" s="1117"/>
      <c r="ER63" s="1117"/>
      <c r="ES63" s="1117"/>
      <c r="ET63" s="1117"/>
      <c r="EU63" s="1117"/>
      <c r="EV63" s="1117"/>
      <c r="EW63" s="1117"/>
      <c r="EX63" s="1117"/>
      <c r="EY63" s="1117"/>
      <c r="EZ63" s="1117"/>
      <c r="FA63" s="1117"/>
      <c r="FB63" s="1117"/>
      <c r="FC63" s="1117"/>
      <c r="FD63" s="1117"/>
      <c r="FE63" s="1117"/>
      <c r="FF63" s="1117"/>
      <c r="FG63" s="1117"/>
      <c r="FH63" s="1117"/>
      <c r="FI63" s="1117"/>
      <c r="FJ63" s="1117"/>
      <c r="FK63" s="1117"/>
      <c r="FL63" s="1117"/>
      <c r="FM63" s="1117"/>
      <c r="FN63" s="1117"/>
      <c r="FO63" s="1117"/>
      <c r="FP63" s="1117"/>
      <c r="FQ63" s="1117"/>
      <c r="FR63" s="1117"/>
      <c r="FS63" s="1117"/>
      <c r="FT63" s="1117"/>
      <c r="FU63" s="1117"/>
    </row>
    <row r="64" spans="1:177" s="1125" customFormat="1" ht="5.45" customHeight="1" thickBot="1" x14ac:dyDescent="0.3">
      <c r="A64" s="1117"/>
      <c r="B64" s="1232"/>
      <c r="C64" s="1233"/>
      <c r="D64" s="1233"/>
      <c r="E64" s="1233"/>
      <c r="F64" s="1233"/>
      <c r="G64" s="1233"/>
      <c r="H64" s="1233"/>
      <c r="I64" s="1233"/>
      <c r="J64" s="1233"/>
      <c r="K64" s="1233"/>
      <c r="L64" s="1233"/>
      <c r="M64" s="1233"/>
      <c r="N64" s="1233"/>
      <c r="O64" s="1233"/>
      <c r="P64" s="1233"/>
      <c r="Q64" s="1233"/>
      <c r="R64" s="1233"/>
      <c r="S64" s="1233"/>
      <c r="T64" s="1233"/>
      <c r="U64" s="1233"/>
      <c r="V64" s="1233"/>
      <c r="W64" s="1233"/>
      <c r="X64" s="1233"/>
      <c r="Y64" s="1233"/>
      <c r="Z64" s="1233"/>
      <c r="AA64" s="1233"/>
      <c r="AB64" s="1233"/>
      <c r="AC64" s="1233"/>
      <c r="AD64" s="1233"/>
      <c r="AE64" s="1233"/>
      <c r="AF64" s="1234"/>
      <c r="AG64" s="1119">
        <f t="shared" si="69"/>
        <v>0</v>
      </c>
      <c r="AH64" s="1120"/>
      <c r="AI64" s="1121"/>
      <c r="AJ64" s="1121"/>
      <c r="AK64" s="1121"/>
      <c r="AL64" s="1113"/>
      <c r="AM64" s="1113"/>
      <c r="AN64" s="1113"/>
      <c r="AO64" s="1121"/>
      <c r="AP64" s="1121"/>
      <c r="AQ64" s="1121"/>
      <c r="AR64" s="1121"/>
      <c r="AS64" s="1121"/>
      <c r="AT64" s="1121"/>
      <c r="AU64" s="1121"/>
      <c r="AV64" s="1121"/>
      <c r="AW64" s="1121"/>
      <c r="AX64" s="1121"/>
      <c r="AY64" s="1121"/>
      <c r="AZ64" s="1121"/>
      <c r="BA64" s="1122"/>
      <c r="BB64" s="1121"/>
      <c r="BC64" s="1121"/>
      <c r="BD64" s="1122"/>
      <c r="BE64" s="1122"/>
      <c r="BF64" s="1117"/>
      <c r="BG64" s="1117"/>
      <c r="BH64" s="1117"/>
      <c r="BI64" s="1121"/>
      <c r="BJ64" s="1122"/>
      <c r="BK64" s="1122"/>
      <c r="BL64" s="1122"/>
      <c r="BM64" s="1212"/>
      <c r="BN64" s="1119"/>
      <c r="BO64" s="1119"/>
      <c r="BP64" s="1119"/>
      <c r="BQ64" s="1119"/>
      <c r="BR64" s="1119"/>
      <c r="BS64" s="1119"/>
      <c r="BT64" s="1119"/>
      <c r="BU64" s="1119"/>
      <c r="BV64" s="1119"/>
      <c r="BW64" s="1119"/>
      <c r="BX64" s="1119"/>
      <c r="BY64" s="1119"/>
      <c r="BZ64" s="1119"/>
      <c r="CA64" s="1119"/>
      <c r="CB64" s="1119"/>
      <c r="CC64" s="1119"/>
      <c r="CD64" s="1119"/>
      <c r="CE64" s="1119"/>
      <c r="CF64" s="1119"/>
      <c r="CG64" s="1119"/>
      <c r="CH64" s="1119"/>
      <c r="CI64" s="1119"/>
      <c r="CJ64" s="1119"/>
      <c r="CK64" s="1119"/>
      <c r="CL64" s="1119"/>
      <c r="CM64" s="1119"/>
      <c r="CN64" s="1124"/>
      <c r="CO64" s="1124"/>
      <c r="CP64" s="1124"/>
      <c r="CQ64" s="1119"/>
      <c r="CR64" s="1119"/>
      <c r="CS64" s="1119"/>
      <c r="CT64" s="1119"/>
      <c r="CU64" s="1119"/>
      <c r="CV64" s="1124"/>
      <c r="CW64" s="1124"/>
      <c r="CX64" s="1124"/>
      <c r="CY64" s="1124"/>
      <c r="CZ64" s="1124"/>
      <c r="DA64" s="1124"/>
      <c r="DB64" s="1124"/>
      <c r="DC64" s="1124"/>
      <c r="DD64" s="1117"/>
      <c r="DE64" s="1117"/>
      <c r="DF64" s="1117"/>
      <c r="DG64" s="1117"/>
      <c r="DH64" s="1117"/>
      <c r="DI64" s="1117"/>
      <c r="DJ64" s="1117"/>
      <c r="DK64" s="1117"/>
      <c r="DL64" s="1117"/>
      <c r="DM64" s="1117"/>
      <c r="DN64" s="1117"/>
      <c r="DO64" s="1117"/>
      <c r="DP64" s="1117"/>
      <c r="DQ64" s="1117"/>
      <c r="DR64" s="1117"/>
      <c r="DS64" s="1117"/>
      <c r="DT64" s="1117"/>
      <c r="DU64" s="1117"/>
      <c r="DV64" s="1117"/>
      <c r="DW64" s="1117"/>
      <c r="DX64" s="1117"/>
      <c r="DY64" s="1117"/>
      <c r="DZ64" s="1117"/>
      <c r="EA64" s="1117"/>
      <c r="EB64" s="1117"/>
      <c r="EC64" s="1117"/>
      <c r="ED64" s="1117"/>
      <c r="EE64" s="1117"/>
      <c r="EF64" s="1117"/>
      <c r="EG64" s="1117"/>
      <c r="EH64" s="1117"/>
      <c r="EI64" s="1117"/>
      <c r="EJ64" s="1117"/>
      <c r="EK64" s="1117"/>
      <c r="EL64" s="1117"/>
      <c r="EM64" s="1117"/>
      <c r="EN64" s="1117"/>
      <c r="EO64" s="1117"/>
      <c r="EP64" s="1117"/>
      <c r="EQ64" s="1117"/>
      <c r="ER64" s="1117"/>
      <c r="ES64" s="1117"/>
      <c r="ET64" s="1117"/>
      <c r="EU64" s="1117"/>
      <c r="EV64" s="1117"/>
      <c r="EW64" s="1117"/>
      <c r="EX64" s="1117"/>
      <c r="EY64" s="1117"/>
      <c r="EZ64" s="1117"/>
      <c r="FA64" s="1117"/>
      <c r="FB64" s="1117"/>
      <c r="FC64" s="1117"/>
      <c r="FD64" s="1117"/>
      <c r="FE64" s="1117"/>
      <c r="FF64" s="1117"/>
      <c r="FG64" s="1117"/>
      <c r="FH64" s="1117"/>
      <c r="FI64" s="1117"/>
      <c r="FJ64" s="1117"/>
      <c r="FK64" s="1117"/>
      <c r="FL64" s="1117"/>
      <c r="FM64" s="1117"/>
      <c r="FN64" s="1117"/>
      <c r="FO64" s="1117"/>
      <c r="FP64" s="1117"/>
      <c r="FQ64" s="1117"/>
      <c r="FR64" s="1117"/>
      <c r="FS64" s="1117"/>
      <c r="FT64" s="1117"/>
      <c r="FU64" s="1117"/>
    </row>
    <row r="65" spans="1:177" s="1184" customFormat="1" ht="32.25" thickBot="1" x14ac:dyDescent="0.3">
      <c r="A65" s="1117"/>
      <c r="B65" s="2063" t="s">
        <v>303</v>
      </c>
      <c r="C65" s="2064"/>
      <c r="D65" s="2064"/>
      <c r="E65" s="2064"/>
      <c r="F65" s="2064"/>
      <c r="G65" s="2064"/>
      <c r="H65" s="2064"/>
      <c r="I65" s="2064"/>
      <c r="J65" s="2064"/>
      <c r="K65" s="2064"/>
      <c r="L65" s="2064"/>
      <c r="M65" s="2064"/>
      <c r="N65" s="2064"/>
      <c r="O65" s="2064"/>
      <c r="P65" s="2064"/>
      <c r="Q65" s="2064"/>
      <c r="R65" s="2064"/>
      <c r="S65" s="2064"/>
      <c r="T65" s="2064"/>
      <c r="U65" s="2064"/>
      <c r="V65" s="2064"/>
      <c r="W65" s="2064"/>
      <c r="X65" s="2064"/>
      <c r="Y65" s="2064"/>
      <c r="Z65" s="2064"/>
      <c r="AA65" s="2065"/>
      <c r="AB65" s="11"/>
      <c r="AC65" s="12">
        <f>IF(AB65&gt;0,(SQRT(#REF!+AD63+#REF!))/AB65,0)</f>
        <v>0</v>
      </c>
      <c r="AD65" s="11">
        <f>(AB65*AC65)^2</f>
        <v>0</v>
      </c>
      <c r="AE65" s="694">
        <f>AE63</f>
        <v>0</v>
      </c>
      <c r="AF65" s="1231"/>
      <c r="AG65" s="1119">
        <f t="shared" si="69"/>
        <v>0</v>
      </c>
      <c r="AH65" s="1120"/>
      <c r="AI65" s="1121"/>
      <c r="AJ65" s="1121"/>
      <c r="AK65" s="1121"/>
      <c r="AL65" s="1113"/>
      <c r="AM65" s="1113"/>
      <c r="AN65" s="1113"/>
      <c r="AO65" s="1121"/>
      <c r="AP65" s="1121"/>
      <c r="AQ65" s="1121"/>
      <c r="AR65" s="1121"/>
      <c r="AS65" s="1121"/>
      <c r="AT65" s="1121"/>
      <c r="AU65" s="1121"/>
      <c r="AV65" s="1121"/>
      <c r="AW65" s="1121"/>
      <c r="AX65" s="1121"/>
      <c r="AY65" s="1121"/>
      <c r="AZ65" s="1121"/>
      <c r="BA65" s="1122"/>
      <c r="BB65" s="1121"/>
      <c r="BC65" s="1121"/>
      <c r="BD65" s="1122"/>
      <c r="BE65" s="1122"/>
      <c r="BF65" s="1117"/>
      <c r="BG65" s="1117"/>
      <c r="BH65" s="1117"/>
      <c r="BI65" s="1121"/>
      <c r="BJ65" s="1122"/>
      <c r="BK65" s="1122"/>
      <c r="BL65" s="1122"/>
      <c r="BM65" s="1212"/>
      <c r="BN65" s="1119"/>
      <c r="BO65" s="1119"/>
      <c r="BP65" s="1119"/>
      <c r="BQ65" s="1119"/>
      <c r="BR65" s="1119"/>
      <c r="BS65" s="1119"/>
      <c r="BT65" s="1119"/>
      <c r="BU65" s="1119"/>
      <c r="BV65" s="1119"/>
      <c r="BW65" s="1119"/>
      <c r="BX65" s="1119"/>
      <c r="BY65" s="1119"/>
      <c r="BZ65" s="1119"/>
      <c r="CA65" s="1119"/>
      <c r="CB65" s="1119"/>
      <c r="CC65" s="1119"/>
      <c r="CD65" s="1119"/>
      <c r="CE65" s="1119"/>
      <c r="CF65" s="1119"/>
      <c r="CG65" s="1119"/>
      <c r="CH65" s="1119"/>
      <c r="CI65" s="1119"/>
      <c r="CJ65" s="1119"/>
      <c r="CK65" s="1119"/>
      <c r="CL65" s="1119"/>
      <c r="CM65" s="1119"/>
      <c r="CN65" s="1124"/>
      <c r="CO65" s="1124"/>
      <c r="CP65" s="1124"/>
      <c r="CQ65" s="1119"/>
      <c r="CR65" s="1119"/>
      <c r="CS65" s="1119"/>
      <c r="CT65" s="1119"/>
      <c r="CU65" s="1119"/>
      <c r="CV65" s="1124"/>
      <c r="CW65" s="1124"/>
      <c r="CX65" s="1124"/>
      <c r="CY65" s="1124"/>
      <c r="CZ65" s="1124"/>
      <c r="DA65" s="1124"/>
      <c r="DB65" s="1124"/>
      <c r="DC65" s="1124"/>
      <c r="DD65" s="1117"/>
      <c r="DE65" s="1117"/>
      <c r="DF65" s="1117"/>
      <c r="DG65" s="1117"/>
      <c r="DH65" s="1117"/>
      <c r="DI65" s="1117"/>
      <c r="DJ65" s="1117"/>
      <c r="DK65" s="1117"/>
      <c r="DL65" s="1117"/>
      <c r="DM65" s="1117"/>
      <c r="DN65" s="1117"/>
      <c r="DO65" s="1117"/>
      <c r="DP65" s="1117"/>
      <c r="DQ65" s="1117"/>
      <c r="DR65" s="1117"/>
      <c r="DS65" s="1117"/>
      <c r="DT65" s="1117"/>
      <c r="DU65" s="1117"/>
      <c r="DV65" s="1117"/>
      <c r="DW65" s="1117"/>
      <c r="DX65" s="1117"/>
      <c r="DY65" s="1117"/>
      <c r="DZ65" s="1117"/>
      <c r="EA65" s="1117"/>
      <c r="EB65" s="1117"/>
      <c r="EC65" s="1117"/>
      <c r="ED65" s="1117"/>
      <c r="EE65" s="1117"/>
      <c r="EF65" s="1117"/>
      <c r="EG65" s="1117"/>
      <c r="EH65" s="1117"/>
      <c r="EI65" s="1117"/>
      <c r="EJ65" s="1117"/>
      <c r="EK65" s="1117"/>
      <c r="EL65" s="1117"/>
      <c r="EM65" s="1117"/>
      <c r="EN65" s="1117"/>
      <c r="EO65" s="1117"/>
      <c r="EP65" s="1117"/>
      <c r="EQ65" s="1117"/>
      <c r="ER65" s="1117"/>
      <c r="ES65" s="1117"/>
      <c r="ET65" s="1117"/>
      <c r="EU65" s="1117"/>
      <c r="EV65" s="1117"/>
      <c r="EW65" s="1117"/>
      <c r="EX65" s="1117"/>
      <c r="EY65" s="1117"/>
      <c r="EZ65" s="1117"/>
      <c r="FA65" s="1117"/>
      <c r="FB65" s="1117"/>
      <c r="FC65" s="1117"/>
      <c r="FD65" s="1117"/>
      <c r="FE65" s="1117"/>
      <c r="FF65" s="1117"/>
      <c r="FG65" s="1117"/>
      <c r="FH65" s="1117"/>
      <c r="FI65" s="1117"/>
      <c r="FJ65" s="1117"/>
      <c r="FK65" s="1117"/>
      <c r="FL65" s="1117"/>
      <c r="FM65" s="1117"/>
      <c r="FN65" s="1117"/>
      <c r="FO65" s="1117"/>
      <c r="FP65" s="1117"/>
      <c r="FQ65" s="1117"/>
      <c r="FR65" s="1117"/>
      <c r="FS65" s="1117"/>
      <c r="FT65" s="1117"/>
      <c r="FU65" s="1117"/>
    </row>
    <row r="66" spans="1:177" s="1117" customFormat="1" ht="21" x14ac:dyDescent="0.25">
      <c r="B66" s="1185"/>
      <c r="C66" s="1185"/>
      <c r="D66" s="1185"/>
      <c r="E66" s="1186"/>
      <c r="F66" s="1186"/>
      <c r="G66" s="1186"/>
      <c r="H66" s="1186"/>
      <c r="I66" s="1186"/>
      <c r="J66" s="1186"/>
      <c r="K66" s="1186"/>
      <c r="L66" s="1186"/>
      <c r="M66" s="1186"/>
      <c r="N66" s="1186"/>
      <c r="O66" s="1186"/>
      <c r="P66" s="1186"/>
      <c r="Q66" s="1186"/>
      <c r="R66" s="1187"/>
      <c r="S66" s="1186"/>
      <c r="T66" s="1186"/>
      <c r="U66" s="1186"/>
      <c r="V66" s="1188"/>
      <c r="W66" s="1188"/>
      <c r="X66" s="1185"/>
      <c r="Y66" s="1185"/>
      <c r="Z66" s="1188"/>
      <c r="AA66" s="1189"/>
      <c r="AB66" s="1189"/>
      <c r="AC66" s="1188"/>
      <c r="AD66" s="1189"/>
      <c r="AF66" s="1119"/>
      <c r="AG66" s="1119">
        <f>(BF66*BG66)^2</f>
        <v>0</v>
      </c>
      <c r="AH66" s="1120"/>
      <c r="AI66" s="1121"/>
      <c r="AJ66" s="1121"/>
      <c r="AK66" s="1121"/>
      <c r="AL66" s="1113"/>
      <c r="AM66" s="1113"/>
      <c r="AN66" s="1113"/>
      <c r="AO66" s="1121"/>
      <c r="AP66" s="1121"/>
      <c r="AQ66" s="1121"/>
      <c r="AR66" s="1121"/>
      <c r="AS66" s="1121"/>
      <c r="AT66" s="1121"/>
      <c r="AU66" s="1121"/>
      <c r="AV66" s="1121"/>
      <c r="AW66" s="1121"/>
      <c r="AX66" s="1121"/>
      <c r="AY66" s="1121"/>
      <c r="AZ66" s="1121"/>
      <c r="BA66" s="1122"/>
      <c r="BB66" s="1121"/>
      <c r="BC66" s="1121"/>
      <c r="BD66" s="1122"/>
      <c r="BE66" s="1122"/>
      <c r="BF66" s="1186"/>
      <c r="BG66" s="1188"/>
      <c r="BH66" s="1121"/>
      <c r="BI66" s="1121"/>
      <c r="BJ66" s="1122"/>
      <c r="BK66" s="1122"/>
      <c r="BL66" s="1122"/>
      <c r="BM66" s="1212"/>
      <c r="BN66" s="1119"/>
      <c r="BO66" s="1119"/>
      <c r="BP66" s="1119"/>
      <c r="BQ66" s="1119"/>
      <c r="BR66" s="1119"/>
      <c r="BS66" s="1119"/>
      <c r="BT66" s="1119"/>
      <c r="BU66" s="1119"/>
      <c r="BV66" s="1119"/>
      <c r="BW66" s="1119"/>
      <c r="BX66" s="1119"/>
      <c r="BY66" s="1119"/>
      <c r="BZ66" s="1119"/>
      <c r="CA66" s="1119"/>
      <c r="CB66" s="1119"/>
      <c r="CC66" s="1119"/>
      <c r="CD66" s="1119"/>
      <c r="CE66" s="1119"/>
      <c r="CF66" s="1119"/>
      <c r="CG66" s="1119"/>
      <c r="CH66" s="1119"/>
      <c r="CI66" s="1119"/>
      <c r="CJ66" s="1119"/>
      <c r="CK66" s="1119"/>
      <c r="CL66" s="1119"/>
      <c r="CM66" s="1119"/>
      <c r="CN66" s="1124"/>
      <c r="CO66" s="1124"/>
      <c r="CP66" s="1124"/>
      <c r="CQ66" s="1119"/>
      <c r="CR66" s="1119"/>
      <c r="CS66" s="1119"/>
      <c r="CT66" s="1119"/>
      <c r="CU66" s="1119"/>
      <c r="CV66" s="1124"/>
      <c r="CW66" s="1124"/>
      <c r="CX66" s="1124"/>
      <c r="CY66" s="1124"/>
      <c r="CZ66" s="1124"/>
      <c r="DA66" s="1124"/>
      <c r="DB66" s="1124"/>
      <c r="DC66" s="1124"/>
    </row>
    <row r="67" spans="1:177" s="1105" customFormat="1" x14ac:dyDescent="0.25">
      <c r="V67" s="1106"/>
      <c r="AA67" s="1107"/>
      <c r="AB67" s="1107"/>
      <c r="AD67" s="1107"/>
      <c r="AE67" s="1108"/>
      <c r="AH67" s="1109"/>
      <c r="AI67" s="1109"/>
      <c r="AK67" s="1107"/>
      <c r="AR67" s="1107"/>
      <c r="AV67" s="1107"/>
      <c r="AX67" s="1107"/>
      <c r="BB67" s="1107"/>
      <c r="BC67" s="1107"/>
      <c r="BE67" s="1107"/>
      <c r="BH67" s="1110"/>
      <c r="BI67" s="1111"/>
      <c r="BJ67" s="1112"/>
      <c r="BK67" s="1112"/>
      <c r="BL67" s="1112"/>
      <c r="BM67" s="1113"/>
      <c r="BN67" s="1113"/>
      <c r="BO67" s="1113"/>
      <c r="BP67" s="1112"/>
      <c r="BQ67" s="1112"/>
      <c r="BR67" s="1112"/>
      <c r="BS67" s="1112"/>
      <c r="BT67" s="1112"/>
      <c r="BU67" s="1112"/>
      <c r="BV67" s="1112"/>
      <c r="BW67" s="1112"/>
      <c r="BX67" s="1112"/>
      <c r="BY67" s="1112"/>
      <c r="BZ67" s="1112"/>
      <c r="CA67" s="1112"/>
      <c r="CB67" s="1114"/>
      <c r="CC67" s="1112"/>
      <c r="CD67" s="1112"/>
      <c r="CE67" s="1114"/>
      <c r="CF67" s="1114"/>
      <c r="CG67" s="1114"/>
      <c r="CH67" s="1114"/>
      <c r="CI67" s="1112"/>
      <c r="CJ67" s="1112"/>
      <c r="CK67" s="1114"/>
      <c r="CL67" s="1114"/>
      <c r="CM67" s="1114"/>
      <c r="CN67" s="1115"/>
      <c r="CO67" s="1116"/>
      <c r="CP67" s="1116"/>
      <c r="CQ67" s="1110"/>
      <c r="CR67" s="1110"/>
      <c r="CS67" s="1110"/>
      <c r="CT67" s="1110"/>
      <c r="CU67" s="1110"/>
      <c r="CV67" s="1110"/>
      <c r="CW67" s="1110"/>
      <c r="CX67" s="1110"/>
      <c r="CY67" s="1110"/>
      <c r="CZ67" s="1110"/>
      <c r="DA67" s="1110"/>
      <c r="DB67" s="1110"/>
      <c r="DC67" s="1110"/>
      <c r="DD67" s="1110"/>
      <c r="DE67" s="1110"/>
      <c r="DF67" s="1110"/>
      <c r="DG67" s="1110"/>
      <c r="DH67" s="1110"/>
      <c r="DI67" s="1110"/>
      <c r="DJ67" s="1110"/>
      <c r="DK67" s="1110"/>
      <c r="DL67" s="1110"/>
      <c r="DM67" s="1110"/>
      <c r="DN67" s="1110"/>
      <c r="DO67" s="1110"/>
      <c r="DP67" s="1110"/>
      <c r="DQ67" s="1110"/>
      <c r="DR67" s="1110"/>
      <c r="DS67" s="1110"/>
      <c r="DT67" s="1110"/>
      <c r="DU67" s="1110"/>
      <c r="DV67" s="1110"/>
      <c r="DW67" s="1116"/>
      <c r="DX67" s="1116"/>
      <c r="DY67" s="1116"/>
      <c r="DZ67" s="1116"/>
      <c r="EA67" s="1116"/>
      <c r="EB67" s="1116"/>
      <c r="EC67" s="1116"/>
      <c r="ED67" s="1116"/>
    </row>
    <row r="68" spans="1:177" s="1105" customFormat="1" x14ac:dyDescent="0.25">
      <c r="V68" s="1106"/>
      <c r="AA68" s="1107"/>
      <c r="AB68" s="1107"/>
      <c r="AD68" s="1107"/>
      <c r="AE68" s="1108"/>
      <c r="AH68" s="1109"/>
      <c r="AI68" s="1109"/>
      <c r="AK68" s="1107"/>
      <c r="AR68" s="1107"/>
      <c r="AV68" s="1107"/>
      <c r="AX68" s="1107"/>
      <c r="BB68" s="1107"/>
      <c r="BC68" s="1107"/>
      <c r="BE68" s="1107"/>
      <c r="BH68" s="1110"/>
      <c r="BI68" s="1111"/>
      <c r="BJ68" s="1112"/>
      <c r="BK68" s="1112"/>
      <c r="BL68" s="1112"/>
      <c r="BM68" s="1113"/>
      <c r="BN68" s="1113"/>
      <c r="BO68" s="1113"/>
      <c r="BP68" s="1112"/>
      <c r="BQ68" s="1112"/>
      <c r="BR68" s="1112"/>
      <c r="BS68" s="1112"/>
      <c r="BT68" s="1112"/>
      <c r="BU68" s="1112"/>
      <c r="BV68" s="1112"/>
      <c r="BW68" s="1112"/>
      <c r="BX68" s="1112"/>
      <c r="BY68" s="1112"/>
      <c r="BZ68" s="1112"/>
      <c r="CA68" s="1112"/>
      <c r="CB68" s="1114"/>
      <c r="CC68" s="1112"/>
      <c r="CD68" s="1112"/>
      <c r="CE68" s="1114"/>
      <c r="CF68" s="1114"/>
      <c r="CG68" s="1114"/>
      <c r="CH68" s="1114"/>
      <c r="CI68" s="1112"/>
      <c r="CJ68" s="1112"/>
      <c r="CK68" s="1114"/>
      <c r="CL68" s="1114"/>
      <c r="CM68" s="1114"/>
      <c r="CN68" s="1115"/>
      <c r="CO68" s="1116"/>
      <c r="CP68" s="1116"/>
      <c r="CQ68" s="1110"/>
      <c r="CR68" s="1110"/>
      <c r="CS68" s="1110"/>
      <c r="CT68" s="1110"/>
      <c r="CU68" s="1110"/>
      <c r="CV68" s="1110"/>
      <c r="CW68" s="1110"/>
      <c r="CX68" s="1110"/>
      <c r="CY68" s="1110"/>
      <c r="CZ68" s="1110"/>
      <c r="DA68" s="1110"/>
      <c r="DB68" s="1110"/>
      <c r="DC68" s="1110"/>
      <c r="DD68" s="1110"/>
      <c r="DE68" s="1110"/>
      <c r="DF68" s="1110"/>
      <c r="DG68" s="1110"/>
      <c r="DH68" s="1110"/>
      <c r="DI68" s="1110"/>
      <c r="DJ68" s="1110"/>
      <c r="DK68" s="1110"/>
      <c r="DL68" s="1110"/>
      <c r="DM68" s="1110"/>
      <c r="DN68" s="1110"/>
      <c r="DO68" s="1110"/>
      <c r="DP68" s="1110"/>
      <c r="DQ68" s="1110"/>
      <c r="DR68" s="1110"/>
      <c r="DS68" s="1110"/>
      <c r="DT68" s="1110"/>
      <c r="DU68" s="1110"/>
      <c r="DV68" s="1110"/>
      <c r="DW68" s="1116"/>
      <c r="DX68" s="1116"/>
      <c r="DY68" s="1116"/>
      <c r="DZ68" s="1116"/>
      <c r="EA68" s="1116"/>
      <c r="EB68" s="1116"/>
      <c r="EC68" s="1116"/>
      <c r="ED68" s="1116"/>
    </row>
    <row r="69" spans="1:177" s="1105" customFormat="1" x14ac:dyDescent="0.25">
      <c r="V69" s="1106"/>
      <c r="AA69" s="1107"/>
      <c r="AB69" s="1107"/>
      <c r="AD69" s="1107"/>
      <c r="AE69" s="1108"/>
      <c r="AH69" s="1109"/>
      <c r="AI69" s="1109"/>
      <c r="AK69" s="1107"/>
      <c r="AR69" s="1107"/>
      <c r="AV69" s="1107"/>
      <c r="AX69" s="1107"/>
      <c r="BB69" s="1107"/>
      <c r="BC69" s="1107"/>
      <c r="BE69" s="1107"/>
      <c r="BH69" s="1110"/>
      <c r="BI69" s="1111"/>
      <c r="BJ69" s="1112"/>
      <c r="BK69" s="1112"/>
      <c r="BL69" s="1112"/>
      <c r="BM69" s="1113"/>
      <c r="BN69" s="1113"/>
      <c r="BO69" s="1113"/>
      <c r="BP69" s="1112"/>
      <c r="BQ69" s="1112"/>
      <c r="BR69" s="1112"/>
      <c r="BS69" s="1112"/>
      <c r="BT69" s="1112"/>
      <c r="BU69" s="1112"/>
      <c r="BV69" s="1112"/>
      <c r="BW69" s="1112"/>
      <c r="BX69" s="1112"/>
      <c r="BY69" s="1112"/>
      <c r="BZ69" s="1112"/>
      <c r="CA69" s="1112"/>
      <c r="CB69" s="1114"/>
      <c r="CC69" s="1112"/>
      <c r="CD69" s="1112"/>
      <c r="CE69" s="1114"/>
      <c r="CF69" s="1114"/>
      <c r="CG69" s="1114"/>
      <c r="CH69" s="1114"/>
      <c r="CI69" s="1112"/>
      <c r="CJ69" s="1112"/>
      <c r="CK69" s="1114"/>
      <c r="CL69" s="1114"/>
      <c r="CM69" s="1114"/>
      <c r="CN69" s="1115"/>
      <c r="CO69" s="1116"/>
      <c r="CP69" s="1116"/>
      <c r="CQ69" s="1110"/>
      <c r="CR69" s="1110"/>
      <c r="CS69" s="1110"/>
      <c r="CT69" s="1110"/>
      <c r="CU69" s="1110"/>
      <c r="CV69" s="1110"/>
      <c r="CW69" s="1110"/>
      <c r="CX69" s="1110"/>
      <c r="CY69" s="1110"/>
      <c r="CZ69" s="1110"/>
      <c r="DA69" s="1110"/>
      <c r="DB69" s="1110"/>
      <c r="DC69" s="1110"/>
      <c r="DD69" s="1110"/>
      <c r="DE69" s="1110"/>
      <c r="DF69" s="1110"/>
      <c r="DG69" s="1110"/>
      <c r="DH69" s="1110"/>
      <c r="DI69" s="1110"/>
      <c r="DJ69" s="1110"/>
      <c r="DK69" s="1110"/>
      <c r="DL69" s="1110"/>
      <c r="DM69" s="1110"/>
      <c r="DN69" s="1110"/>
      <c r="DO69" s="1110"/>
      <c r="DP69" s="1110"/>
      <c r="DQ69" s="1110"/>
      <c r="DR69" s="1110"/>
      <c r="DS69" s="1110"/>
      <c r="DT69" s="1110"/>
      <c r="DU69" s="1110"/>
      <c r="DV69" s="1110"/>
      <c r="DW69" s="1116"/>
      <c r="DX69" s="1116"/>
      <c r="DY69" s="1116"/>
      <c r="DZ69" s="1116"/>
      <c r="EA69" s="1116"/>
      <c r="EB69" s="1116"/>
      <c r="EC69" s="1116"/>
      <c r="ED69" s="1116"/>
    </row>
    <row r="70" spans="1:177" s="1105" customFormat="1" x14ac:dyDescent="0.25">
      <c r="V70" s="1106"/>
      <c r="AA70" s="1107"/>
      <c r="AB70" s="1107"/>
      <c r="AD70" s="1107"/>
      <c r="AE70" s="1108"/>
      <c r="AH70" s="1109"/>
      <c r="AI70" s="1109"/>
      <c r="AK70" s="1107"/>
      <c r="AR70" s="1107"/>
      <c r="AV70" s="1107"/>
      <c r="AX70" s="1107"/>
      <c r="BB70" s="1107"/>
      <c r="BC70" s="1107"/>
      <c r="BE70" s="1107"/>
      <c r="BH70" s="1110"/>
      <c r="BI70" s="1111"/>
      <c r="BJ70" s="1112"/>
      <c r="BK70" s="1112"/>
      <c r="BL70" s="1112"/>
      <c r="BM70" s="1113"/>
      <c r="BN70" s="1113"/>
      <c r="BO70" s="1113"/>
      <c r="BP70" s="1112"/>
      <c r="BQ70" s="1112"/>
      <c r="BR70" s="1112"/>
      <c r="BS70" s="1112"/>
      <c r="BT70" s="1112"/>
      <c r="BU70" s="1112"/>
      <c r="BV70" s="1112"/>
      <c r="BW70" s="1112"/>
      <c r="BX70" s="1112"/>
      <c r="BY70" s="1112"/>
      <c r="BZ70" s="1112"/>
      <c r="CA70" s="1112"/>
      <c r="CB70" s="1114"/>
      <c r="CC70" s="1112"/>
      <c r="CD70" s="1112"/>
      <c r="CE70" s="1114"/>
      <c r="CF70" s="1114"/>
      <c r="CG70" s="1114"/>
      <c r="CH70" s="1114"/>
      <c r="CI70" s="1112"/>
      <c r="CJ70" s="1112"/>
      <c r="CK70" s="1114"/>
      <c r="CL70" s="1114"/>
      <c r="CM70" s="1114"/>
      <c r="CN70" s="1115"/>
      <c r="CO70" s="1116"/>
      <c r="CP70" s="1116"/>
      <c r="CQ70" s="1110"/>
      <c r="CR70" s="1110"/>
      <c r="CS70" s="1110"/>
      <c r="CT70" s="1110"/>
      <c r="CU70" s="1110"/>
      <c r="CV70" s="1110"/>
      <c r="CW70" s="1110"/>
      <c r="CX70" s="1110"/>
      <c r="CY70" s="1110"/>
      <c r="CZ70" s="1110"/>
      <c r="DA70" s="1110"/>
      <c r="DB70" s="1110"/>
      <c r="DC70" s="1110"/>
      <c r="DD70" s="1110"/>
      <c r="DE70" s="1110"/>
      <c r="DF70" s="1110"/>
      <c r="DG70" s="1110"/>
      <c r="DH70" s="1110"/>
      <c r="DI70" s="1110"/>
      <c r="DJ70" s="1110"/>
      <c r="DK70" s="1110"/>
      <c r="DL70" s="1110"/>
      <c r="DM70" s="1110"/>
      <c r="DN70" s="1110"/>
      <c r="DO70" s="1110"/>
      <c r="DP70" s="1110"/>
      <c r="DQ70" s="1110"/>
      <c r="DR70" s="1110"/>
      <c r="DS70" s="1110"/>
      <c r="DT70" s="1110"/>
      <c r="DU70" s="1110"/>
      <c r="DV70" s="1110"/>
      <c r="DW70" s="1116"/>
      <c r="DX70" s="1116"/>
      <c r="DY70" s="1116"/>
      <c r="DZ70" s="1116"/>
      <c r="EA70" s="1116"/>
      <c r="EB70" s="1116"/>
      <c r="EC70" s="1116"/>
      <c r="ED70" s="1116"/>
    </row>
    <row r="71" spans="1:177" s="1105" customFormat="1" x14ac:dyDescent="0.25">
      <c r="V71" s="1106"/>
      <c r="AA71" s="1107"/>
      <c r="AB71" s="1107"/>
      <c r="AD71" s="1107"/>
      <c r="AE71" s="1108"/>
      <c r="AH71" s="1109"/>
      <c r="AI71" s="1109"/>
      <c r="AK71" s="1107"/>
      <c r="AR71" s="1107"/>
      <c r="AV71" s="1107"/>
      <c r="AX71" s="1107"/>
      <c r="BB71" s="1107"/>
      <c r="BC71" s="1107"/>
      <c r="BE71" s="1107"/>
      <c r="BH71" s="1110"/>
      <c r="BI71" s="1111"/>
      <c r="BJ71" s="1112"/>
      <c r="BK71" s="1112"/>
      <c r="BL71" s="1112"/>
      <c r="BM71" s="1113"/>
      <c r="BN71" s="1113"/>
      <c r="BO71" s="1113"/>
      <c r="BP71" s="1112"/>
      <c r="BQ71" s="1112"/>
      <c r="BR71" s="1112"/>
      <c r="BS71" s="1112"/>
      <c r="BT71" s="1112"/>
      <c r="BU71" s="1112"/>
      <c r="BV71" s="1112"/>
      <c r="BW71" s="1112"/>
      <c r="BX71" s="1112"/>
      <c r="BY71" s="1112"/>
      <c r="BZ71" s="1112"/>
      <c r="CA71" s="1112"/>
      <c r="CB71" s="1114"/>
      <c r="CC71" s="1112"/>
      <c r="CD71" s="1112"/>
      <c r="CE71" s="1114"/>
      <c r="CF71" s="1114"/>
      <c r="CG71" s="1114"/>
      <c r="CH71" s="1114"/>
      <c r="CI71" s="1112"/>
      <c r="CJ71" s="1112"/>
      <c r="CK71" s="1114"/>
      <c r="CL71" s="1114"/>
      <c r="CM71" s="1114"/>
      <c r="CN71" s="1115"/>
      <c r="CO71" s="1116"/>
      <c r="CP71" s="1116"/>
      <c r="CQ71" s="1110"/>
      <c r="CR71" s="1110"/>
      <c r="CS71" s="1110"/>
      <c r="CT71" s="1110"/>
      <c r="CU71" s="1110"/>
      <c r="CV71" s="1110"/>
      <c r="CW71" s="1110"/>
      <c r="CX71" s="1110"/>
      <c r="CY71" s="1110"/>
      <c r="CZ71" s="1110"/>
      <c r="DA71" s="1110"/>
      <c r="DB71" s="1110"/>
      <c r="DC71" s="1110"/>
      <c r="DD71" s="1110"/>
      <c r="DE71" s="1110"/>
      <c r="DF71" s="1110"/>
      <c r="DG71" s="1110"/>
      <c r="DH71" s="1110"/>
      <c r="DI71" s="1110"/>
      <c r="DJ71" s="1110"/>
      <c r="DK71" s="1110"/>
      <c r="DL71" s="1110"/>
      <c r="DM71" s="1110"/>
      <c r="DN71" s="1110"/>
      <c r="DO71" s="1110"/>
      <c r="DP71" s="1110"/>
      <c r="DQ71" s="1110"/>
      <c r="DR71" s="1110"/>
      <c r="DS71" s="1110"/>
      <c r="DT71" s="1110"/>
      <c r="DU71" s="1110"/>
      <c r="DV71" s="1110"/>
      <c r="DW71" s="1116"/>
      <c r="DX71" s="1116"/>
      <c r="DY71" s="1116"/>
      <c r="DZ71" s="1116"/>
      <c r="EA71" s="1116"/>
      <c r="EB71" s="1116"/>
      <c r="EC71" s="1116"/>
      <c r="ED71" s="1116"/>
    </row>
    <row r="72" spans="1:177" s="1105" customFormat="1" x14ac:dyDescent="0.25">
      <c r="V72" s="1106"/>
      <c r="AA72" s="1107"/>
      <c r="AB72" s="1107"/>
      <c r="AD72" s="1107"/>
      <c r="AE72" s="1108"/>
      <c r="AH72" s="1109"/>
      <c r="AI72" s="1109"/>
      <c r="AK72" s="1107"/>
      <c r="AR72" s="1107"/>
      <c r="AV72" s="1107"/>
      <c r="AX72" s="1107"/>
      <c r="BB72" s="1107"/>
      <c r="BC72" s="1107"/>
      <c r="BE72" s="1107"/>
      <c r="BH72" s="1110"/>
      <c r="BI72" s="1111"/>
      <c r="BJ72" s="1112"/>
      <c r="BK72" s="1112"/>
      <c r="BL72" s="1112"/>
      <c r="BM72" s="1113"/>
      <c r="BN72" s="1113"/>
      <c r="BO72" s="1113"/>
      <c r="BP72" s="1112"/>
      <c r="BQ72" s="1112"/>
      <c r="BR72" s="1112"/>
      <c r="BS72" s="1112"/>
      <c r="BT72" s="1112"/>
      <c r="BU72" s="1112"/>
      <c r="BV72" s="1112"/>
      <c r="BW72" s="1112"/>
      <c r="BX72" s="1112"/>
      <c r="BY72" s="1112"/>
      <c r="BZ72" s="1112"/>
      <c r="CA72" s="1112"/>
      <c r="CB72" s="1114"/>
      <c r="CC72" s="1112"/>
      <c r="CD72" s="1112"/>
      <c r="CE72" s="1114"/>
      <c r="CF72" s="1114"/>
      <c r="CG72" s="1114"/>
      <c r="CH72" s="1114"/>
      <c r="CI72" s="1112"/>
      <c r="CJ72" s="1112"/>
      <c r="CK72" s="1114"/>
      <c r="CL72" s="1114"/>
      <c r="CM72" s="1114"/>
      <c r="CN72" s="1115"/>
      <c r="CO72" s="1116"/>
      <c r="CP72" s="1116"/>
      <c r="CQ72" s="1110"/>
      <c r="CR72" s="1110"/>
      <c r="CS72" s="1110"/>
      <c r="CT72" s="1110"/>
      <c r="CU72" s="1110"/>
      <c r="CV72" s="1110"/>
      <c r="CW72" s="1110"/>
      <c r="CX72" s="1110"/>
      <c r="CY72" s="1110"/>
      <c r="CZ72" s="1110"/>
      <c r="DA72" s="1110"/>
      <c r="DB72" s="1110"/>
      <c r="DC72" s="1110"/>
      <c r="DD72" s="1110"/>
      <c r="DE72" s="1110"/>
      <c r="DF72" s="1110"/>
      <c r="DG72" s="1110"/>
      <c r="DH72" s="1110"/>
      <c r="DI72" s="1110"/>
      <c r="DJ72" s="1110"/>
      <c r="DK72" s="1110"/>
      <c r="DL72" s="1110"/>
      <c r="DM72" s="1110"/>
      <c r="DN72" s="1110"/>
      <c r="DO72" s="1110"/>
      <c r="DP72" s="1110"/>
      <c r="DQ72" s="1110"/>
      <c r="DR72" s="1110"/>
      <c r="DS72" s="1110"/>
      <c r="DT72" s="1110"/>
      <c r="DU72" s="1110"/>
      <c r="DV72" s="1110"/>
      <c r="DW72" s="1116"/>
      <c r="DX72" s="1116"/>
      <c r="DY72" s="1116"/>
      <c r="DZ72" s="1116"/>
      <c r="EA72" s="1116"/>
      <c r="EB72" s="1116"/>
      <c r="EC72" s="1116"/>
      <c r="ED72" s="1116"/>
    </row>
    <row r="73" spans="1:177" s="1105" customFormat="1" x14ac:dyDescent="0.25">
      <c r="V73" s="1106"/>
      <c r="AA73" s="1107"/>
      <c r="AB73" s="1107"/>
      <c r="AD73" s="1107"/>
      <c r="AE73" s="1108"/>
      <c r="AH73" s="1109"/>
      <c r="AI73" s="1109"/>
      <c r="AK73" s="1107"/>
      <c r="AR73" s="1107"/>
      <c r="AV73" s="1107"/>
      <c r="AX73" s="1107"/>
      <c r="BB73" s="1107"/>
      <c r="BC73" s="1107"/>
      <c r="BE73" s="1107"/>
      <c r="BH73" s="1110"/>
      <c r="BI73" s="1111"/>
      <c r="BJ73" s="1112"/>
      <c r="BK73" s="1112"/>
      <c r="BL73" s="1112"/>
      <c r="BM73" s="1113"/>
      <c r="BN73" s="1113"/>
      <c r="BO73" s="1113"/>
      <c r="BP73" s="1112"/>
      <c r="BQ73" s="1112"/>
      <c r="BR73" s="1112"/>
      <c r="BS73" s="1112"/>
      <c r="BT73" s="1112"/>
      <c r="BU73" s="1112"/>
      <c r="BV73" s="1112"/>
      <c r="BW73" s="1112"/>
      <c r="BX73" s="1112"/>
      <c r="BY73" s="1112"/>
      <c r="BZ73" s="1112"/>
      <c r="CA73" s="1112"/>
      <c r="CB73" s="1114"/>
      <c r="CC73" s="1112"/>
      <c r="CD73" s="1112"/>
      <c r="CE73" s="1114"/>
      <c r="CF73" s="1114"/>
      <c r="CG73" s="1114"/>
      <c r="CH73" s="1114"/>
      <c r="CI73" s="1112"/>
      <c r="CJ73" s="1112"/>
      <c r="CK73" s="1114"/>
      <c r="CL73" s="1114"/>
      <c r="CM73" s="1114"/>
      <c r="CN73" s="1115"/>
      <c r="CO73" s="1116"/>
      <c r="CP73" s="1116"/>
      <c r="CQ73" s="1110"/>
      <c r="CR73" s="1110"/>
      <c r="CS73" s="1110"/>
      <c r="CT73" s="1110"/>
      <c r="CU73" s="1110"/>
      <c r="CV73" s="1110"/>
      <c r="CW73" s="1110"/>
      <c r="CX73" s="1110"/>
      <c r="CY73" s="1110"/>
      <c r="CZ73" s="1110"/>
      <c r="DA73" s="1110"/>
      <c r="DB73" s="1110"/>
      <c r="DC73" s="1110"/>
      <c r="DD73" s="1110"/>
      <c r="DE73" s="1110"/>
      <c r="DF73" s="1110"/>
      <c r="DG73" s="1110"/>
      <c r="DH73" s="1110"/>
      <c r="DI73" s="1110"/>
      <c r="DJ73" s="1110"/>
      <c r="DK73" s="1110"/>
      <c r="DL73" s="1110"/>
      <c r="DM73" s="1110"/>
      <c r="DN73" s="1110"/>
      <c r="DO73" s="1110"/>
      <c r="DP73" s="1110"/>
      <c r="DQ73" s="1110"/>
      <c r="DR73" s="1110"/>
      <c r="DS73" s="1110"/>
      <c r="DT73" s="1110"/>
      <c r="DU73" s="1110"/>
      <c r="DV73" s="1110"/>
      <c r="DW73" s="1116"/>
      <c r="DX73" s="1116"/>
      <c r="DY73" s="1116"/>
      <c r="DZ73" s="1116"/>
      <c r="EA73" s="1116"/>
      <c r="EB73" s="1116"/>
      <c r="EC73" s="1116"/>
      <c r="ED73" s="1116"/>
    </row>
    <row r="74" spans="1:177" s="1105" customFormat="1" x14ac:dyDescent="0.25">
      <c r="V74" s="1106"/>
      <c r="AA74" s="1107"/>
      <c r="AB74" s="1107"/>
      <c r="AD74" s="1107"/>
      <c r="AE74" s="1108"/>
      <c r="AH74" s="1109"/>
      <c r="AI74" s="1109"/>
      <c r="AK74" s="1107"/>
      <c r="AR74" s="1107"/>
      <c r="AV74" s="1107"/>
      <c r="AX74" s="1107"/>
      <c r="BB74" s="1107"/>
      <c r="BC74" s="1107"/>
      <c r="BE74" s="1107"/>
      <c r="BH74" s="1110"/>
      <c r="BI74" s="1111"/>
      <c r="BJ74" s="1112"/>
      <c r="BK74" s="1112"/>
      <c r="BL74" s="1112"/>
      <c r="BM74" s="1113"/>
      <c r="BN74" s="1113"/>
      <c r="BO74" s="1113"/>
      <c r="BP74" s="1112"/>
      <c r="BQ74" s="1112"/>
      <c r="BR74" s="1112"/>
      <c r="BS74" s="1112"/>
      <c r="BT74" s="1112"/>
      <c r="BU74" s="1112"/>
      <c r="BV74" s="1112"/>
      <c r="BW74" s="1112"/>
      <c r="BX74" s="1112"/>
      <c r="BY74" s="1112"/>
      <c r="BZ74" s="1112"/>
      <c r="CA74" s="1112"/>
      <c r="CB74" s="1114"/>
      <c r="CC74" s="1112"/>
      <c r="CD74" s="1112"/>
      <c r="CE74" s="1114"/>
      <c r="CF74" s="1114"/>
      <c r="CG74" s="1114"/>
      <c r="CH74" s="1114"/>
      <c r="CI74" s="1112"/>
      <c r="CJ74" s="1112"/>
      <c r="CK74" s="1114"/>
      <c r="CL74" s="1114"/>
      <c r="CM74" s="1114"/>
      <c r="CN74" s="1115"/>
      <c r="CO74" s="1116"/>
      <c r="CP74" s="1116"/>
    </row>
    <row r="75" spans="1:177" s="1105" customFormat="1" x14ac:dyDescent="0.25">
      <c r="V75" s="1106"/>
      <c r="AA75" s="1107"/>
      <c r="AB75" s="1107"/>
      <c r="AD75" s="1107"/>
      <c r="AE75" s="1108"/>
      <c r="AH75" s="1109"/>
      <c r="AI75" s="1109"/>
      <c r="AK75" s="1107"/>
      <c r="AR75" s="1107"/>
      <c r="AV75" s="1107"/>
      <c r="AX75" s="1107"/>
      <c r="BB75" s="1107"/>
      <c r="BC75" s="1107"/>
      <c r="BE75" s="1107"/>
      <c r="BH75" s="1110"/>
      <c r="BI75" s="1111"/>
      <c r="BJ75" s="1112"/>
      <c r="BK75" s="1112"/>
      <c r="BL75" s="1112"/>
      <c r="BM75" s="1113"/>
      <c r="BN75" s="1113"/>
      <c r="BO75" s="1113"/>
      <c r="BP75" s="1112"/>
      <c r="BQ75" s="1112"/>
      <c r="BR75" s="1112"/>
      <c r="BS75" s="1112"/>
      <c r="BT75" s="1112"/>
      <c r="BU75" s="1112"/>
      <c r="BV75" s="1112"/>
      <c r="BW75" s="1112"/>
      <c r="BX75" s="1112"/>
      <c r="BY75" s="1112"/>
      <c r="BZ75" s="1112"/>
      <c r="CA75" s="1112"/>
      <c r="CB75" s="1114"/>
      <c r="CC75" s="1112"/>
      <c r="CD75" s="1112"/>
      <c r="CE75" s="1114"/>
      <c r="CF75" s="1114"/>
      <c r="CG75" s="1114"/>
      <c r="CH75" s="1114"/>
      <c r="CI75" s="1112"/>
      <c r="CJ75" s="1112"/>
      <c r="CK75" s="1114"/>
      <c r="CL75" s="1114"/>
      <c r="CM75" s="1114"/>
      <c r="CN75" s="1115"/>
      <c r="CO75" s="1116"/>
      <c r="CP75" s="1116"/>
    </row>
    <row r="76" spans="1:177" s="1105" customFormat="1" x14ac:dyDescent="0.25">
      <c r="V76" s="1106"/>
      <c r="AA76" s="1107"/>
      <c r="AB76" s="1107"/>
      <c r="AD76" s="1107"/>
      <c r="AE76" s="1108"/>
      <c r="AH76" s="1109"/>
      <c r="AI76" s="1109"/>
      <c r="AK76" s="1107"/>
      <c r="AR76" s="1107"/>
      <c r="AV76" s="1107"/>
      <c r="AX76" s="1107"/>
      <c r="BB76" s="1107"/>
      <c r="BC76" s="1107"/>
      <c r="BE76" s="1107"/>
      <c r="BH76" s="1110"/>
      <c r="BI76" s="1111"/>
      <c r="BJ76" s="1112"/>
      <c r="BK76" s="1112"/>
      <c r="BL76" s="1112"/>
      <c r="BM76" s="1113"/>
      <c r="BN76" s="1113"/>
      <c r="BO76" s="1113"/>
      <c r="BP76" s="1112"/>
      <c r="BQ76" s="1112"/>
      <c r="BR76" s="1112"/>
      <c r="BS76" s="1112"/>
      <c r="BT76" s="1112"/>
      <c r="BU76" s="1112"/>
      <c r="BV76" s="1112"/>
      <c r="BW76" s="1112"/>
      <c r="BX76" s="1112"/>
      <c r="BY76" s="1112"/>
      <c r="BZ76" s="1112"/>
      <c r="CA76" s="1112"/>
      <c r="CB76" s="1114"/>
      <c r="CC76" s="1112"/>
      <c r="CD76" s="1112"/>
      <c r="CE76" s="1114"/>
      <c r="CF76" s="1114"/>
      <c r="CG76" s="1114"/>
      <c r="CH76" s="1114"/>
      <c r="CI76" s="1112"/>
      <c r="CJ76" s="1112"/>
      <c r="CK76" s="1114"/>
      <c r="CL76" s="1114"/>
      <c r="CM76" s="1114"/>
      <c r="CN76" s="1115"/>
      <c r="CO76" s="1116"/>
      <c r="CP76" s="1116"/>
    </row>
    <row r="77" spans="1:177" s="1110" customFormat="1" x14ac:dyDescent="0.25">
      <c r="V77" s="1235"/>
      <c r="AA77" s="1236"/>
      <c r="AB77" s="1236"/>
      <c r="AD77" s="1236"/>
      <c r="AE77" s="1237"/>
      <c r="AH77" s="1238"/>
      <c r="AI77" s="1238"/>
      <c r="AK77" s="1236"/>
      <c r="AR77" s="1236"/>
      <c r="AV77" s="1236"/>
      <c r="AX77" s="1236"/>
      <c r="BB77" s="1236"/>
      <c r="BC77" s="1236"/>
      <c r="BE77" s="1236"/>
      <c r="BI77" s="1111"/>
      <c r="BJ77" s="1112"/>
      <c r="BK77" s="1112"/>
      <c r="BL77" s="1112"/>
      <c r="BM77" s="1113"/>
      <c r="BN77" s="1113"/>
      <c r="BO77" s="1113"/>
      <c r="BP77" s="1239"/>
      <c r="BQ77" s="1239"/>
      <c r="BR77" s="1239"/>
      <c r="BS77" s="1239"/>
      <c r="BT77" s="1239"/>
      <c r="BU77" s="1239"/>
      <c r="BV77" s="1112"/>
      <c r="BW77" s="1239"/>
      <c r="BX77" s="1239"/>
      <c r="BY77" s="1112"/>
      <c r="BZ77" s="1112"/>
      <c r="CA77" s="1112"/>
      <c r="CB77" s="1114"/>
      <c r="CC77" s="1239"/>
      <c r="CD77" s="1239"/>
      <c r="CE77" s="1114"/>
      <c r="CF77" s="1114"/>
      <c r="CG77" s="1114"/>
      <c r="CH77" s="1114"/>
      <c r="CI77" s="1239"/>
      <c r="CJ77" s="1239"/>
      <c r="CK77" s="1114"/>
      <c r="CL77" s="1114"/>
      <c r="CM77" s="1114"/>
      <c r="CN77" s="1115"/>
      <c r="CO77" s="1116"/>
      <c r="CP77" s="1116"/>
    </row>
    <row r="78" spans="1:177" s="1110" customFormat="1" ht="15.75" thickBot="1" x14ac:dyDescent="0.3">
      <c r="V78" s="1235"/>
      <c r="AA78" s="1236"/>
      <c r="AB78" s="1236"/>
      <c r="AD78" s="1236"/>
      <c r="AE78" s="1237"/>
      <c r="AH78" s="1238"/>
      <c r="AI78" s="1238"/>
      <c r="AK78" s="1236"/>
      <c r="AR78" s="1236"/>
      <c r="AV78" s="1236"/>
      <c r="AX78" s="1236"/>
      <c r="BB78" s="1236"/>
      <c r="BC78" s="1236"/>
      <c r="BE78" s="1236"/>
      <c r="BI78" s="1111">
        <v>1</v>
      </c>
      <c r="BJ78" s="1112">
        <v>2</v>
      </c>
      <c r="BK78" s="1112">
        <v>3</v>
      </c>
      <c r="BL78" s="1112">
        <v>4</v>
      </c>
      <c r="BM78" s="1112">
        <v>5</v>
      </c>
      <c r="BN78" s="1112">
        <v>6</v>
      </c>
      <c r="BO78" s="1112">
        <v>7</v>
      </c>
      <c r="BP78" s="1112">
        <v>8</v>
      </c>
      <c r="BQ78" s="1112">
        <v>9</v>
      </c>
      <c r="BR78" s="1112">
        <v>10</v>
      </c>
      <c r="BS78" s="1112">
        <v>11</v>
      </c>
      <c r="BT78" s="1112">
        <v>12</v>
      </c>
      <c r="BU78" s="1112">
        <v>13</v>
      </c>
      <c r="BV78" s="1112">
        <v>14</v>
      </c>
      <c r="BW78" s="1112">
        <v>15</v>
      </c>
      <c r="BX78" s="1112">
        <v>16</v>
      </c>
      <c r="BY78" s="1112">
        <v>17</v>
      </c>
      <c r="BZ78" s="1112">
        <v>18</v>
      </c>
      <c r="CA78" s="1112">
        <v>19</v>
      </c>
      <c r="CB78" s="1112">
        <v>20</v>
      </c>
      <c r="CC78" s="1112">
        <v>21</v>
      </c>
      <c r="CD78" s="1112">
        <v>22</v>
      </c>
      <c r="CE78" s="1112">
        <v>23</v>
      </c>
      <c r="CF78" s="1112">
        <v>24</v>
      </c>
      <c r="CG78" s="1112">
        <v>25</v>
      </c>
      <c r="CH78" s="1112">
        <v>26</v>
      </c>
      <c r="CI78" s="1112">
        <v>27</v>
      </c>
      <c r="CJ78" s="1112">
        <v>28</v>
      </c>
      <c r="CK78" s="1112">
        <v>29</v>
      </c>
      <c r="CL78" s="1112">
        <v>30</v>
      </c>
      <c r="CM78" s="1112">
        <v>31</v>
      </c>
      <c r="CN78" s="1240">
        <v>32</v>
      </c>
      <c r="CO78" s="1240">
        <v>33</v>
      </c>
      <c r="CP78" s="1240">
        <v>34</v>
      </c>
      <c r="CQ78" s="1240">
        <v>35</v>
      </c>
    </row>
    <row r="79" spans="1:177" s="1110" customFormat="1" ht="26.25" customHeight="1" thickBot="1" x14ac:dyDescent="0.3">
      <c r="V79" s="1235"/>
      <c r="AA79" s="1236"/>
      <c r="AB79" s="1236"/>
      <c r="AD79" s="1236"/>
      <c r="AE79" s="1237"/>
      <c r="AH79" s="1238"/>
      <c r="AI79" s="1238"/>
      <c r="AK79" s="1236"/>
      <c r="AR79" s="1236"/>
      <c r="AV79" s="1236"/>
      <c r="AX79" s="1236"/>
      <c r="BB79" s="1236"/>
      <c r="BC79" s="1236"/>
      <c r="BE79" s="1236"/>
      <c r="BF79" s="1241"/>
      <c r="BG79" s="1242"/>
      <c r="BH79" s="1242"/>
      <c r="BI79" s="1243"/>
      <c r="BJ79" s="1244"/>
      <c r="BK79" s="2035" t="s">
        <v>605</v>
      </c>
      <c r="BL79" s="1244"/>
      <c r="BM79" s="2035" t="s">
        <v>233</v>
      </c>
      <c r="BN79" s="2035" t="s">
        <v>233</v>
      </c>
      <c r="BO79" s="2035" t="s">
        <v>240</v>
      </c>
      <c r="BP79" s="2037" t="s">
        <v>172</v>
      </c>
      <c r="BQ79" s="2038"/>
      <c r="BR79" s="2038"/>
      <c r="BS79" s="2038"/>
      <c r="BT79" s="2038"/>
      <c r="BU79" s="2038"/>
      <c r="BV79" s="2038"/>
      <c r="BW79" s="2038"/>
      <c r="BX79" s="2038"/>
      <c r="BY79" s="2038"/>
      <c r="BZ79" s="2038"/>
      <c r="CA79" s="2039"/>
      <c r="CB79" s="2037" t="s">
        <v>173</v>
      </c>
      <c r="CC79" s="2038"/>
      <c r="CD79" s="2038"/>
      <c r="CE79" s="2038"/>
      <c r="CF79" s="2038"/>
      <c r="CG79" s="2038"/>
      <c r="CH79" s="2038"/>
      <c r="CI79" s="2038"/>
      <c r="CJ79" s="2038"/>
      <c r="CK79" s="2038"/>
      <c r="CL79" s="2038"/>
      <c r="CM79" s="2039"/>
      <c r="CN79" s="1115"/>
      <c r="CO79" s="1116" t="s">
        <v>295</v>
      </c>
      <c r="CP79" s="1116"/>
    </row>
    <row r="80" spans="1:177" s="1110" customFormat="1" ht="58.5" customHeight="1" thickBot="1" x14ac:dyDescent="0.3">
      <c r="V80" s="1235"/>
      <c r="X80" s="1241"/>
      <c r="Y80" s="1241"/>
      <c r="Z80" s="1241"/>
      <c r="AA80" s="1245"/>
      <c r="AB80" s="1245"/>
      <c r="AC80" s="1241"/>
      <c r="AD80" s="1245"/>
      <c r="AE80" s="1246"/>
      <c r="AF80" s="1241"/>
      <c r="AG80" s="1241"/>
      <c r="AH80" s="1247"/>
      <c r="AI80" s="1247"/>
      <c r="AJ80" s="1241"/>
      <c r="AK80" s="1245"/>
      <c r="AL80" s="1241"/>
      <c r="AM80" s="1241"/>
      <c r="AN80" s="1241"/>
      <c r="AO80" s="1241"/>
      <c r="AP80" s="1241"/>
      <c r="AQ80" s="1241"/>
      <c r="AR80" s="1245"/>
      <c r="AS80" s="1241"/>
      <c r="AT80" s="1241"/>
      <c r="AU80" s="1241"/>
      <c r="AV80" s="1245"/>
      <c r="AW80" s="1241"/>
      <c r="AX80" s="1245"/>
      <c r="AY80" s="1241"/>
      <c r="AZ80" s="1241"/>
      <c r="BA80" s="1241"/>
      <c r="BB80" s="1245"/>
      <c r="BC80" s="1245"/>
      <c r="BD80" s="1241"/>
      <c r="BE80" s="1245"/>
      <c r="BF80" s="1241"/>
      <c r="BG80" s="1241"/>
      <c r="BH80" s="1241"/>
      <c r="BI80" s="1243" t="s">
        <v>365</v>
      </c>
      <c r="BJ80" s="1248" t="s">
        <v>253</v>
      </c>
      <c r="BK80" s="2036"/>
      <c r="BL80" s="1248" t="s">
        <v>251</v>
      </c>
      <c r="BM80" s="2036"/>
      <c r="BN80" s="2036"/>
      <c r="BO80" s="2036"/>
      <c r="BP80" s="1249" t="s">
        <v>606</v>
      </c>
      <c r="BQ80" s="1249" t="s">
        <v>607</v>
      </c>
      <c r="BR80" s="1248" t="s">
        <v>251</v>
      </c>
      <c r="BS80" s="1249" t="s">
        <v>233</v>
      </c>
      <c r="BT80" s="1249" t="s">
        <v>233</v>
      </c>
      <c r="BU80" s="1249" t="s">
        <v>240</v>
      </c>
      <c r="BV80" s="1249" t="s">
        <v>265</v>
      </c>
      <c r="BW80" s="1249" t="s">
        <v>608</v>
      </c>
      <c r="BX80" s="1248" t="s">
        <v>251</v>
      </c>
      <c r="BY80" s="1249" t="s">
        <v>233</v>
      </c>
      <c r="BZ80" s="1249" t="s">
        <v>233</v>
      </c>
      <c r="CA80" s="1249" t="s">
        <v>240</v>
      </c>
      <c r="CB80" s="1249" t="s">
        <v>266</v>
      </c>
      <c r="CC80" s="1249" t="s">
        <v>607</v>
      </c>
      <c r="CD80" s="1248" t="s">
        <v>251</v>
      </c>
      <c r="CE80" s="1249" t="s">
        <v>233</v>
      </c>
      <c r="CF80" s="1249" t="s">
        <v>233</v>
      </c>
      <c r="CG80" s="1249" t="s">
        <v>240</v>
      </c>
      <c r="CH80" s="1249" t="s">
        <v>265</v>
      </c>
      <c r="CI80" s="1249" t="s">
        <v>608</v>
      </c>
      <c r="CJ80" s="1248" t="s">
        <v>251</v>
      </c>
      <c r="CK80" s="1249" t="s">
        <v>233</v>
      </c>
      <c r="CL80" s="1249" t="s">
        <v>233</v>
      </c>
      <c r="CM80" s="1249" t="s">
        <v>240</v>
      </c>
      <c r="CN80" s="1115"/>
      <c r="CO80" s="1116" t="s">
        <v>296</v>
      </c>
      <c r="CP80" s="1116" t="s">
        <v>296</v>
      </c>
      <c r="CQ80" s="1116" t="s">
        <v>297</v>
      </c>
    </row>
    <row r="81" spans="22:95" s="1110" customFormat="1" ht="16.5" customHeight="1" thickBot="1" x14ac:dyDescent="0.3">
      <c r="V81" s="1235"/>
      <c r="X81" s="1241"/>
      <c r="Y81" s="1241"/>
      <c r="Z81" s="1241"/>
      <c r="AA81" s="1245"/>
      <c r="AB81" s="1245"/>
      <c r="AC81" s="1241"/>
      <c r="AD81" s="1245"/>
      <c r="AE81" s="1246"/>
      <c r="AF81" s="1241"/>
      <c r="AG81" s="1241"/>
      <c r="AH81" s="1247"/>
      <c r="AI81" s="1247"/>
      <c r="AJ81" s="1241"/>
      <c r="AK81" s="1245"/>
      <c r="AL81" s="1241"/>
      <c r="AM81" s="1241"/>
      <c r="AN81" s="1241"/>
      <c r="AO81" s="1241"/>
      <c r="AP81" s="1241"/>
      <c r="AQ81" s="1241"/>
      <c r="AR81" s="1245"/>
      <c r="AS81" s="1241"/>
      <c r="AT81" s="1241"/>
      <c r="AU81" s="1241"/>
      <c r="AV81" s="1245"/>
      <c r="AW81" s="1241"/>
      <c r="AX81" s="1245"/>
      <c r="AY81" s="1241"/>
      <c r="AZ81" s="1241"/>
      <c r="BA81" s="1241"/>
      <c r="BB81" s="1245"/>
      <c r="BC81" s="1245"/>
      <c r="BD81" s="1241"/>
      <c r="BE81" s="1245"/>
      <c r="BF81" s="1241"/>
      <c r="BG81" s="1241"/>
      <c r="BH81" s="1241"/>
      <c r="BI81" s="1250" t="s">
        <v>2</v>
      </c>
      <c r="BJ81" s="1251" t="s">
        <v>609</v>
      </c>
      <c r="BK81" s="1251">
        <v>2534.8130000000001</v>
      </c>
      <c r="BL81" s="1251" t="s">
        <v>610</v>
      </c>
      <c r="BM81" s="1252">
        <v>2.64E-3</v>
      </c>
      <c r="BN81" s="1252">
        <v>2.64E-3</v>
      </c>
      <c r="BO81" s="1252" t="s">
        <v>241</v>
      </c>
      <c r="BP81" s="1251">
        <v>28.760200000000001</v>
      </c>
      <c r="BQ81" s="1251">
        <f>BP81/1000</f>
        <v>2.87602E-2</v>
      </c>
      <c r="BR81" s="1251" t="s">
        <v>611</v>
      </c>
      <c r="BS81" s="1253">
        <v>3.0000000000000001E-3</v>
      </c>
      <c r="BT81" s="1253">
        <v>0.03</v>
      </c>
      <c r="BU81" s="1251" t="s">
        <v>242</v>
      </c>
      <c r="BV81" s="1251">
        <v>43.1404</v>
      </c>
      <c r="BW81" s="1251">
        <f>BV81/1000</f>
        <v>4.3140400000000002E-2</v>
      </c>
      <c r="BX81" s="1251" t="s">
        <v>612</v>
      </c>
      <c r="BY81" s="1253">
        <v>5.0000000000000001E-3</v>
      </c>
      <c r="BZ81" s="1253">
        <v>0.05</v>
      </c>
      <c r="CA81" s="1251" t="s">
        <v>242</v>
      </c>
      <c r="CB81" s="1251">
        <v>0</v>
      </c>
      <c r="CC81" s="1251">
        <f>CB81/1000</f>
        <v>0</v>
      </c>
      <c r="CD81" s="1251" t="s">
        <v>611</v>
      </c>
      <c r="CE81" s="1253">
        <v>0</v>
      </c>
      <c r="CF81" s="1253">
        <v>0</v>
      </c>
      <c r="CG81" s="1251" t="s">
        <v>242</v>
      </c>
      <c r="CH81" s="1251">
        <v>0</v>
      </c>
      <c r="CI81" s="1251">
        <f>CH81/1000</f>
        <v>0</v>
      </c>
      <c r="CJ81" s="1251" t="s">
        <v>612</v>
      </c>
      <c r="CK81" s="1253">
        <v>0</v>
      </c>
      <c r="CL81" s="1253">
        <v>0</v>
      </c>
      <c r="CM81" s="1251" t="s">
        <v>242</v>
      </c>
      <c r="CN81" s="1115"/>
      <c r="CO81" s="1116">
        <v>0.15</v>
      </c>
      <c r="CP81" s="1116">
        <f>(CO81+CQ81)/2</f>
        <v>0.17499999999999999</v>
      </c>
      <c r="CQ81" s="1116">
        <v>0.2</v>
      </c>
    </row>
    <row r="82" spans="22:95" s="1110" customFormat="1" ht="16.5" customHeight="1" thickBot="1" x14ac:dyDescent="0.3">
      <c r="V82" s="1235"/>
      <c r="X82" s="1241"/>
      <c r="Y82" s="1241"/>
      <c r="Z82" s="1241"/>
      <c r="AA82" s="1245"/>
      <c r="AB82" s="1245"/>
      <c r="AC82" s="1241"/>
      <c r="AD82" s="1245"/>
      <c r="AE82" s="1246"/>
      <c r="AF82" s="1241"/>
      <c r="AG82" s="1241"/>
      <c r="AH82" s="1247"/>
      <c r="AI82" s="1247"/>
      <c r="AJ82" s="1241"/>
      <c r="AK82" s="1245"/>
      <c r="AL82" s="1241"/>
      <c r="AM82" s="1241"/>
      <c r="AN82" s="1241"/>
      <c r="AO82" s="1241"/>
      <c r="AP82" s="1241"/>
      <c r="AQ82" s="1241"/>
      <c r="AR82" s="1245"/>
      <c r="AS82" s="1241"/>
      <c r="AT82" s="1241"/>
      <c r="AU82" s="1241"/>
      <c r="AV82" s="1245"/>
      <c r="AW82" s="1241"/>
      <c r="AX82" s="1245"/>
      <c r="AY82" s="1241"/>
      <c r="AZ82" s="1241"/>
      <c r="BA82" s="1241"/>
      <c r="BB82" s="1245"/>
      <c r="BC82" s="1245"/>
      <c r="BD82" s="1241"/>
      <c r="BE82" s="1245"/>
      <c r="BF82" s="1241"/>
      <c r="BG82" s="1241"/>
      <c r="BH82" s="1241"/>
      <c r="BI82" s="1254" t="s">
        <v>211</v>
      </c>
      <c r="BJ82" s="1251" t="s">
        <v>613</v>
      </c>
      <c r="BK82" s="1255">
        <v>2160.7550000000001</v>
      </c>
      <c r="BL82" s="1251" t="s">
        <v>610</v>
      </c>
      <c r="BM82" s="1253">
        <v>3.0399999999999997E-3</v>
      </c>
      <c r="BN82" s="1253">
        <v>3.0399999999999997E-3</v>
      </c>
      <c r="BO82" s="1252" t="s">
        <v>241</v>
      </c>
      <c r="BP82" s="1256">
        <v>26.622399999999999</v>
      </c>
      <c r="BQ82" s="1251">
        <f t="shared" ref="BQ82:BQ105" si="85">BP82/1000</f>
        <v>2.6622399999999997E-2</v>
      </c>
      <c r="BR82" s="1251" t="s">
        <v>614</v>
      </c>
      <c r="BS82" s="1253">
        <v>3.0000000000000001E-3</v>
      </c>
      <c r="BT82" s="1253">
        <v>0.03</v>
      </c>
      <c r="BU82" s="1251" t="s">
        <v>242</v>
      </c>
      <c r="BV82" s="1255">
        <v>39.933500000000002</v>
      </c>
      <c r="BW82" s="1251">
        <f t="shared" ref="BW82:BW105" si="86">BV82/1000</f>
        <v>3.9933500000000004E-2</v>
      </c>
      <c r="BX82" s="1251" t="s">
        <v>612</v>
      </c>
      <c r="BY82" s="1253">
        <v>5.0000000000000001E-3</v>
      </c>
      <c r="BZ82" s="1253">
        <v>0.05</v>
      </c>
      <c r="CA82" s="1251" t="s">
        <v>242</v>
      </c>
      <c r="CB82" s="1251">
        <v>0</v>
      </c>
      <c r="CC82" s="1251">
        <f t="shared" ref="CC82:CC105" si="87">CB82/1000</f>
        <v>0</v>
      </c>
      <c r="CD82" s="1251" t="s">
        <v>611</v>
      </c>
      <c r="CE82" s="1253">
        <v>0</v>
      </c>
      <c r="CF82" s="1253">
        <v>0</v>
      </c>
      <c r="CG82" s="1251" t="s">
        <v>242</v>
      </c>
      <c r="CH82" s="1255">
        <v>0</v>
      </c>
      <c r="CI82" s="1251">
        <f t="shared" ref="CI82:CI105" si="88">CH82/1000</f>
        <v>0</v>
      </c>
      <c r="CJ82" s="1251" t="s">
        <v>612</v>
      </c>
      <c r="CK82" s="1253">
        <v>0</v>
      </c>
      <c r="CL82" s="1253">
        <v>0</v>
      </c>
      <c r="CM82" s="1251" t="s">
        <v>242</v>
      </c>
      <c r="CN82" s="1115"/>
      <c r="CO82" s="1116">
        <v>0.15</v>
      </c>
      <c r="CP82" s="1116">
        <f t="shared" ref="CP82:CP105" si="89">(CO82+CQ82)/2</f>
        <v>0.17499999999999999</v>
      </c>
      <c r="CQ82" s="1116">
        <v>0.2</v>
      </c>
    </row>
    <row r="83" spans="22:95" s="1110" customFormat="1" ht="16.5" customHeight="1" thickBot="1" x14ac:dyDescent="0.3">
      <c r="V83" s="1235"/>
      <c r="X83" s="1241"/>
      <c r="Y83" s="1241"/>
      <c r="Z83" s="1241"/>
      <c r="AA83" s="1245"/>
      <c r="AB83" s="1245"/>
      <c r="AC83" s="1241"/>
      <c r="AD83" s="1245"/>
      <c r="AE83" s="1246"/>
      <c r="AF83" s="1241"/>
      <c r="AG83" s="1241"/>
      <c r="AH83" s="1247"/>
      <c r="AI83" s="1247"/>
      <c r="AJ83" s="1241"/>
      <c r="AK83" s="1245"/>
      <c r="AL83" s="1241"/>
      <c r="AM83" s="1241"/>
      <c r="AN83" s="1241"/>
      <c r="AO83" s="1241"/>
      <c r="AP83" s="1241"/>
      <c r="AQ83" s="1241"/>
      <c r="AR83" s="1245"/>
      <c r="AS83" s="1241"/>
      <c r="AT83" s="1241"/>
      <c r="AU83" s="1241"/>
      <c r="AV83" s="1245"/>
      <c r="AW83" s="1241"/>
      <c r="AX83" s="1245"/>
      <c r="AY83" s="1241"/>
      <c r="AZ83" s="1241"/>
      <c r="BA83" s="1241"/>
      <c r="BB83" s="1245"/>
      <c r="BC83" s="1245"/>
      <c r="BD83" s="1241"/>
      <c r="BE83" s="1245"/>
      <c r="BF83" s="1241"/>
      <c r="BG83" s="1241"/>
      <c r="BH83" s="1241"/>
      <c r="BI83" s="1254" t="s">
        <v>212</v>
      </c>
      <c r="BJ83" s="1251" t="s">
        <v>613</v>
      </c>
      <c r="BK83" s="1255">
        <v>2894.0590000000002</v>
      </c>
      <c r="BL83" s="1251" t="s">
        <v>610</v>
      </c>
      <c r="BM83" s="1253">
        <v>2.3499999999999997E-3</v>
      </c>
      <c r="BN83" s="1253">
        <v>2.3499999999999997E-3</v>
      </c>
      <c r="BO83" s="1252" t="s">
        <v>241</v>
      </c>
      <c r="BP83" s="1256">
        <v>30.416899999999998</v>
      </c>
      <c r="BQ83" s="1251">
        <f t="shared" si="85"/>
        <v>3.0416899999999997E-2</v>
      </c>
      <c r="BR83" s="1251" t="s">
        <v>611</v>
      </c>
      <c r="BS83" s="1253">
        <v>3.0000000000000001E-3</v>
      </c>
      <c r="BT83" s="1253">
        <v>0.03</v>
      </c>
      <c r="BU83" s="1251" t="s">
        <v>242</v>
      </c>
      <c r="BV83" s="1255">
        <v>45.625300000000003</v>
      </c>
      <c r="BW83" s="1251">
        <f t="shared" si="86"/>
        <v>4.5625300000000001E-2</v>
      </c>
      <c r="BX83" s="1251" t="s">
        <v>612</v>
      </c>
      <c r="BY83" s="1253">
        <v>5.0000000000000001E-3</v>
      </c>
      <c r="BZ83" s="1253">
        <v>0.05</v>
      </c>
      <c r="CA83" s="1251" t="s">
        <v>242</v>
      </c>
      <c r="CB83" s="1251">
        <v>0</v>
      </c>
      <c r="CC83" s="1251">
        <f t="shared" si="87"/>
        <v>0</v>
      </c>
      <c r="CD83" s="1251" t="s">
        <v>611</v>
      </c>
      <c r="CE83" s="1253">
        <v>0</v>
      </c>
      <c r="CF83" s="1253">
        <v>0</v>
      </c>
      <c r="CG83" s="1251" t="s">
        <v>242</v>
      </c>
      <c r="CH83" s="1255">
        <v>0</v>
      </c>
      <c r="CI83" s="1251">
        <f t="shared" si="88"/>
        <v>0</v>
      </c>
      <c r="CJ83" s="1251" t="s">
        <v>612</v>
      </c>
      <c r="CK83" s="1253">
        <v>0</v>
      </c>
      <c r="CL83" s="1253">
        <v>0</v>
      </c>
      <c r="CM83" s="1251" t="s">
        <v>242</v>
      </c>
      <c r="CN83" s="1115"/>
      <c r="CO83" s="1116">
        <v>0.15</v>
      </c>
      <c r="CP83" s="1116">
        <f t="shared" si="89"/>
        <v>0.17499999999999999</v>
      </c>
      <c r="CQ83" s="1116">
        <v>0.2</v>
      </c>
    </row>
    <row r="84" spans="22:95" s="1110" customFormat="1" ht="16.5" customHeight="1" thickBot="1" x14ac:dyDescent="0.3">
      <c r="V84" s="1235"/>
      <c r="X84" s="1241"/>
      <c r="Y84" s="1241"/>
      <c r="Z84" s="1241"/>
      <c r="AA84" s="1245"/>
      <c r="AB84" s="1245"/>
      <c r="AC84" s="1241"/>
      <c r="AD84" s="1245"/>
      <c r="AE84" s="1246"/>
      <c r="AF84" s="1241"/>
      <c r="AG84" s="1241"/>
      <c r="AH84" s="1247"/>
      <c r="AI84" s="1247"/>
      <c r="AJ84" s="1241"/>
      <c r="AK84" s="1245"/>
      <c r="AL84" s="1241"/>
      <c r="AM84" s="1241"/>
      <c r="AN84" s="1241"/>
      <c r="AO84" s="1241"/>
      <c r="AP84" s="1241"/>
      <c r="AQ84" s="1241"/>
      <c r="AR84" s="1245"/>
      <c r="AS84" s="1241"/>
      <c r="AT84" s="1241"/>
      <c r="AU84" s="1241"/>
      <c r="AV84" s="1245"/>
      <c r="AW84" s="1241"/>
      <c r="AX84" s="1245"/>
      <c r="AY84" s="1241"/>
      <c r="AZ84" s="1241"/>
      <c r="BA84" s="1241"/>
      <c r="BB84" s="1245"/>
      <c r="BC84" s="1245"/>
      <c r="BD84" s="1241"/>
      <c r="BE84" s="1245"/>
      <c r="BF84" s="1241"/>
      <c r="BG84" s="1241"/>
      <c r="BH84" s="1241"/>
      <c r="BI84" s="1254" t="s">
        <v>213</v>
      </c>
      <c r="BJ84" s="1251" t="s">
        <v>613</v>
      </c>
      <c r="BK84" s="1255">
        <v>2214.4580000000001</v>
      </c>
      <c r="BL84" s="1251" t="s">
        <v>610</v>
      </c>
      <c r="BM84" s="1253">
        <v>2.9299999999999999E-3</v>
      </c>
      <c r="BN84" s="1253">
        <v>2.9299999999999999E-3</v>
      </c>
      <c r="BO84" s="1252" t="s">
        <v>241</v>
      </c>
      <c r="BP84" s="1256">
        <v>29.170200000000001</v>
      </c>
      <c r="BQ84" s="1251">
        <f t="shared" si="85"/>
        <v>2.91702E-2</v>
      </c>
      <c r="BR84" s="1251" t="s">
        <v>611</v>
      </c>
      <c r="BS84" s="1253">
        <v>3.0000000000000001E-3</v>
      </c>
      <c r="BT84" s="1253">
        <v>0.03</v>
      </c>
      <c r="BU84" s="1251" t="s">
        <v>242</v>
      </c>
      <c r="BV84" s="1255">
        <v>43.755299999999998</v>
      </c>
      <c r="BW84" s="1251">
        <f t="shared" si="86"/>
        <v>4.3755299999999997E-2</v>
      </c>
      <c r="BX84" s="1251" t="s">
        <v>612</v>
      </c>
      <c r="BY84" s="1253">
        <v>5.0000000000000001E-3</v>
      </c>
      <c r="BZ84" s="1253">
        <v>0.05</v>
      </c>
      <c r="CA84" s="1251" t="s">
        <v>242</v>
      </c>
      <c r="CB84" s="1251">
        <v>0</v>
      </c>
      <c r="CC84" s="1251">
        <f t="shared" si="87"/>
        <v>0</v>
      </c>
      <c r="CD84" s="1251" t="s">
        <v>611</v>
      </c>
      <c r="CE84" s="1253">
        <v>0</v>
      </c>
      <c r="CF84" s="1253">
        <v>0</v>
      </c>
      <c r="CG84" s="1251" t="s">
        <v>242</v>
      </c>
      <c r="CH84" s="1255">
        <v>0</v>
      </c>
      <c r="CI84" s="1251">
        <f t="shared" si="88"/>
        <v>0</v>
      </c>
      <c r="CJ84" s="1251" t="s">
        <v>612</v>
      </c>
      <c r="CK84" s="1253">
        <v>0</v>
      </c>
      <c r="CL84" s="1253">
        <v>0</v>
      </c>
      <c r="CM84" s="1251" t="s">
        <v>242</v>
      </c>
      <c r="CN84" s="1115"/>
      <c r="CO84" s="1116">
        <v>0.15</v>
      </c>
      <c r="CP84" s="1116">
        <f t="shared" si="89"/>
        <v>0.17499999999999999</v>
      </c>
      <c r="CQ84" s="1116">
        <v>0.2</v>
      </c>
    </row>
    <row r="85" spans="22:95" s="1110" customFormat="1" ht="16.5" customHeight="1" thickBot="1" x14ac:dyDescent="0.3">
      <c r="V85" s="1235"/>
      <c r="X85" s="1241"/>
      <c r="Y85" s="1241"/>
      <c r="Z85" s="1241"/>
      <c r="AA85" s="1245"/>
      <c r="AB85" s="1245"/>
      <c r="AC85" s="1241"/>
      <c r="AD85" s="1245"/>
      <c r="AE85" s="1246"/>
      <c r="AF85" s="1241"/>
      <c r="AG85" s="1241"/>
      <c r="AH85" s="1247"/>
      <c r="AI85" s="1247"/>
      <c r="AJ85" s="1241"/>
      <c r="AK85" s="1245"/>
      <c r="AL85" s="1241"/>
      <c r="AM85" s="1241"/>
      <c r="AN85" s="1241"/>
      <c r="AO85" s="1241"/>
      <c r="AP85" s="1241"/>
      <c r="AQ85" s="1241"/>
      <c r="AR85" s="1245"/>
      <c r="AS85" s="1241"/>
      <c r="AT85" s="1241"/>
      <c r="AU85" s="1241"/>
      <c r="AV85" s="1245"/>
      <c r="AW85" s="1241"/>
      <c r="AX85" s="1245"/>
      <c r="AY85" s="1241"/>
      <c r="AZ85" s="1241"/>
      <c r="BA85" s="1241"/>
      <c r="BB85" s="1245"/>
      <c r="BC85" s="1245"/>
      <c r="BD85" s="1241"/>
      <c r="BE85" s="1245"/>
      <c r="BF85" s="1241"/>
      <c r="BG85" s="1241"/>
      <c r="BH85" s="1241"/>
      <c r="BI85" s="1254" t="s">
        <v>214</v>
      </c>
      <c r="BJ85" s="1251" t="s">
        <v>613</v>
      </c>
      <c r="BK85" s="1255">
        <v>2507.6329999999998</v>
      </c>
      <c r="BL85" s="1251" t="s">
        <v>610</v>
      </c>
      <c r="BM85" s="1253">
        <v>2.6099999999999999E-3</v>
      </c>
      <c r="BN85" s="1253">
        <v>2.6099999999999999E-3</v>
      </c>
      <c r="BO85" s="1252" t="s">
        <v>241</v>
      </c>
      <c r="BP85" s="1256">
        <v>31.212299999999999</v>
      </c>
      <c r="BQ85" s="1251">
        <f t="shared" si="85"/>
        <v>3.1212299999999998E-2</v>
      </c>
      <c r="BR85" s="1251" t="s">
        <v>611</v>
      </c>
      <c r="BS85" s="1253">
        <v>3.0000000000000001E-3</v>
      </c>
      <c r="BT85" s="1253">
        <v>0.03</v>
      </c>
      <c r="BU85" s="1251" t="s">
        <v>242</v>
      </c>
      <c r="BV85" s="1255">
        <v>46.818399999999997</v>
      </c>
      <c r="BW85" s="1251">
        <f t="shared" si="86"/>
        <v>4.6818399999999996E-2</v>
      </c>
      <c r="BX85" s="1251" t="s">
        <v>612</v>
      </c>
      <c r="BY85" s="1253">
        <v>5.0000000000000001E-3</v>
      </c>
      <c r="BZ85" s="1253">
        <v>0.05</v>
      </c>
      <c r="CA85" s="1251" t="s">
        <v>242</v>
      </c>
      <c r="CB85" s="1251">
        <v>0</v>
      </c>
      <c r="CC85" s="1251">
        <f t="shared" si="87"/>
        <v>0</v>
      </c>
      <c r="CD85" s="1251" t="s">
        <v>611</v>
      </c>
      <c r="CE85" s="1253">
        <v>0</v>
      </c>
      <c r="CF85" s="1253">
        <v>0</v>
      </c>
      <c r="CG85" s="1251" t="s">
        <v>242</v>
      </c>
      <c r="CH85" s="1255">
        <v>0</v>
      </c>
      <c r="CI85" s="1251">
        <f t="shared" si="88"/>
        <v>0</v>
      </c>
      <c r="CJ85" s="1251" t="s">
        <v>612</v>
      </c>
      <c r="CK85" s="1253">
        <v>0</v>
      </c>
      <c r="CL85" s="1253">
        <v>0</v>
      </c>
      <c r="CM85" s="1251" t="s">
        <v>242</v>
      </c>
      <c r="CN85" s="1115"/>
      <c r="CO85" s="1116">
        <v>0.15</v>
      </c>
      <c r="CP85" s="1116">
        <f t="shared" si="89"/>
        <v>0.17499999999999999</v>
      </c>
      <c r="CQ85" s="1116">
        <v>0.2</v>
      </c>
    </row>
    <row r="86" spans="22:95" s="1110" customFormat="1" ht="16.5" customHeight="1" thickBot="1" x14ac:dyDescent="0.3">
      <c r="V86" s="1235"/>
      <c r="X86" s="1241"/>
      <c r="Y86" s="1241"/>
      <c r="Z86" s="1241"/>
      <c r="AA86" s="1245"/>
      <c r="AB86" s="1245"/>
      <c r="AC86" s="1241"/>
      <c r="AD86" s="1245"/>
      <c r="AE86" s="1246"/>
      <c r="AF86" s="1241"/>
      <c r="AG86" s="1241"/>
      <c r="AH86" s="1247"/>
      <c r="AI86" s="1247"/>
      <c r="AJ86" s="1241"/>
      <c r="AK86" s="1245"/>
      <c r="AL86" s="1241"/>
      <c r="AM86" s="1241"/>
      <c r="AN86" s="1241"/>
      <c r="AO86" s="1241"/>
      <c r="AP86" s="1241"/>
      <c r="AQ86" s="1241"/>
      <c r="AR86" s="1245"/>
      <c r="AS86" s="1241"/>
      <c r="AT86" s="1241"/>
      <c r="AU86" s="1241"/>
      <c r="AV86" s="1245"/>
      <c r="AW86" s="1241"/>
      <c r="AX86" s="1245"/>
      <c r="AY86" s="1241"/>
      <c r="AZ86" s="1241"/>
      <c r="BA86" s="1241"/>
      <c r="BB86" s="1245"/>
      <c r="BC86" s="1245"/>
      <c r="BD86" s="1241"/>
      <c r="BE86" s="1245"/>
      <c r="BF86" s="1241"/>
      <c r="BG86" s="1241"/>
      <c r="BH86" s="1241"/>
      <c r="BI86" s="1254" t="s">
        <v>215</v>
      </c>
      <c r="BJ86" s="1251" t="s">
        <v>613</v>
      </c>
      <c r="BK86" s="1255">
        <v>2812.7539999999999</v>
      </c>
      <c r="BL86" s="1251" t="s">
        <v>610</v>
      </c>
      <c r="BM86" s="1253">
        <v>2.3899999999999998E-3</v>
      </c>
      <c r="BN86" s="1253">
        <v>2.3899999999999998E-3</v>
      </c>
      <c r="BO86" s="1252" t="s">
        <v>241</v>
      </c>
      <c r="BP86" s="1256">
        <v>31.229299999999999</v>
      </c>
      <c r="BQ86" s="1251">
        <f t="shared" si="85"/>
        <v>3.1229299999999998E-2</v>
      </c>
      <c r="BR86" s="1251" t="s">
        <v>611</v>
      </c>
      <c r="BS86" s="1253">
        <v>3.0000000000000001E-3</v>
      </c>
      <c r="BT86" s="1253">
        <v>0.03</v>
      </c>
      <c r="BU86" s="1251" t="s">
        <v>242</v>
      </c>
      <c r="BV86" s="1255">
        <v>46.843899999999998</v>
      </c>
      <c r="BW86" s="1251">
        <f t="shared" si="86"/>
        <v>4.6843900000000001E-2</v>
      </c>
      <c r="BX86" s="1251" t="s">
        <v>612</v>
      </c>
      <c r="BY86" s="1253">
        <v>5.0000000000000001E-3</v>
      </c>
      <c r="BZ86" s="1253">
        <v>0.05</v>
      </c>
      <c r="CA86" s="1251" t="s">
        <v>242</v>
      </c>
      <c r="CB86" s="1251">
        <v>0</v>
      </c>
      <c r="CC86" s="1251">
        <f t="shared" si="87"/>
        <v>0</v>
      </c>
      <c r="CD86" s="1251" t="s">
        <v>611</v>
      </c>
      <c r="CE86" s="1253">
        <v>0</v>
      </c>
      <c r="CF86" s="1253">
        <v>0</v>
      </c>
      <c r="CG86" s="1251" t="s">
        <v>242</v>
      </c>
      <c r="CH86" s="1255">
        <v>0</v>
      </c>
      <c r="CI86" s="1251">
        <f t="shared" si="88"/>
        <v>0</v>
      </c>
      <c r="CJ86" s="1251" t="s">
        <v>612</v>
      </c>
      <c r="CK86" s="1253">
        <v>0</v>
      </c>
      <c r="CL86" s="1253">
        <v>0</v>
      </c>
      <c r="CM86" s="1251" t="s">
        <v>242</v>
      </c>
      <c r="CN86" s="1115"/>
      <c r="CO86" s="1116">
        <v>0.15</v>
      </c>
      <c r="CP86" s="1116">
        <f t="shared" si="89"/>
        <v>0.17499999999999999</v>
      </c>
      <c r="CQ86" s="1116">
        <v>0.2</v>
      </c>
    </row>
    <row r="87" spans="22:95" s="1110" customFormat="1" ht="16.5" customHeight="1" thickBot="1" x14ac:dyDescent="0.3">
      <c r="V87" s="1235"/>
      <c r="X87" s="1241"/>
      <c r="Y87" s="1241"/>
      <c r="Z87" s="1241"/>
      <c r="AA87" s="1245"/>
      <c r="AB87" s="1245"/>
      <c r="AC87" s="1241"/>
      <c r="AD87" s="1245"/>
      <c r="AE87" s="1246"/>
      <c r="AF87" s="1241"/>
      <c r="AG87" s="1241"/>
      <c r="AH87" s="1247"/>
      <c r="AI87" s="1247"/>
      <c r="AJ87" s="1241"/>
      <c r="AK87" s="1245"/>
      <c r="AL87" s="1241"/>
      <c r="AM87" s="1241"/>
      <c r="AN87" s="1241"/>
      <c r="AO87" s="1241"/>
      <c r="AP87" s="1241"/>
      <c r="AQ87" s="1241"/>
      <c r="AR87" s="1245"/>
      <c r="AS87" s="1241"/>
      <c r="AT87" s="1241"/>
      <c r="AU87" s="1241"/>
      <c r="AV87" s="1245"/>
      <c r="AW87" s="1241"/>
      <c r="AX87" s="1245"/>
      <c r="AY87" s="1241"/>
      <c r="AZ87" s="1241"/>
      <c r="BA87" s="1241"/>
      <c r="BB87" s="1245"/>
      <c r="BC87" s="1245"/>
      <c r="BD87" s="1241"/>
      <c r="BE87" s="1245"/>
      <c r="BF87" s="1241"/>
      <c r="BG87" s="1241"/>
      <c r="BH87" s="1241"/>
      <c r="BI87" s="1254" t="s">
        <v>216</v>
      </c>
      <c r="BJ87" s="1251" t="s">
        <v>613</v>
      </c>
      <c r="BK87" s="1255">
        <v>1903.181</v>
      </c>
      <c r="BL87" s="1251" t="s">
        <v>610</v>
      </c>
      <c r="BM87" s="1253">
        <v>3.5399999999999997E-3</v>
      </c>
      <c r="BN87" s="1253">
        <v>3.5399999999999997E-3</v>
      </c>
      <c r="BO87" s="1252" t="s">
        <v>241</v>
      </c>
      <c r="BP87" s="1256">
        <v>20.947600000000001</v>
      </c>
      <c r="BQ87" s="1251">
        <f t="shared" si="85"/>
        <v>2.09476E-2</v>
      </c>
      <c r="BR87" s="1251" t="s">
        <v>611</v>
      </c>
      <c r="BS87" s="1253">
        <v>3.0000000000000001E-3</v>
      </c>
      <c r="BT87" s="1253">
        <v>0.03</v>
      </c>
      <c r="BU87" s="1251" t="s">
        <v>242</v>
      </c>
      <c r="BV87" s="1255">
        <v>31.421399999999998</v>
      </c>
      <c r="BW87" s="1251">
        <f t="shared" si="86"/>
        <v>3.1421399999999995E-2</v>
      </c>
      <c r="BX87" s="1251" t="s">
        <v>612</v>
      </c>
      <c r="BY87" s="1253">
        <v>5.0000000000000001E-3</v>
      </c>
      <c r="BZ87" s="1253">
        <v>0.05</v>
      </c>
      <c r="CA87" s="1251" t="s">
        <v>242</v>
      </c>
      <c r="CB87" s="1251">
        <v>0</v>
      </c>
      <c r="CC87" s="1251">
        <f t="shared" si="87"/>
        <v>0</v>
      </c>
      <c r="CD87" s="1251" t="s">
        <v>611</v>
      </c>
      <c r="CE87" s="1253">
        <v>0</v>
      </c>
      <c r="CF87" s="1253">
        <v>0</v>
      </c>
      <c r="CG87" s="1251" t="s">
        <v>242</v>
      </c>
      <c r="CH87" s="1255">
        <v>0</v>
      </c>
      <c r="CI87" s="1251">
        <f t="shared" si="88"/>
        <v>0</v>
      </c>
      <c r="CJ87" s="1251" t="s">
        <v>612</v>
      </c>
      <c r="CK87" s="1253">
        <v>0</v>
      </c>
      <c r="CL87" s="1253">
        <v>0</v>
      </c>
      <c r="CM87" s="1251" t="s">
        <v>242</v>
      </c>
      <c r="CN87" s="1115"/>
      <c r="CO87" s="1116">
        <v>0.15</v>
      </c>
      <c r="CP87" s="1116">
        <f t="shared" si="89"/>
        <v>0.17499999999999999</v>
      </c>
      <c r="CQ87" s="1116">
        <v>0.2</v>
      </c>
    </row>
    <row r="88" spans="22:95" s="1110" customFormat="1" ht="16.5" customHeight="1" thickBot="1" x14ac:dyDescent="0.3">
      <c r="V88" s="1235"/>
      <c r="X88" s="1241"/>
      <c r="Y88" s="1241"/>
      <c r="Z88" s="1241"/>
      <c r="AA88" s="1245"/>
      <c r="AB88" s="1245"/>
      <c r="AC88" s="1241"/>
      <c r="AD88" s="1245"/>
      <c r="AE88" s="1246"/>
      <c r="AF88" s="1241"/>
      <c r="AG88" s="1241"/>
      <c r="AH88" s="1247"/>
      <c r="AI88" s="1247"/>
      <c r="AJ88" s="1241"/>
      <c r="AK88" s="1245"/>
      <c r="AL88" s="1241"/>
      <c r="AM88" s="1241"/>
      <c r="AN88" s="1241"/>
      <c r="AO88" s="1241"/>
      <c r="AP88" s="1241"/>
      <c r="AQ88" s="1241"/>
      <c r="AR88" s="1245"/>
      <c r="AS88" s="1241"/>
      <c r="AT88" s="1241"/>
      <c r="AU88" s="1241"/>
      <c r="AV88" s="1245"/>
      <c r="AW88" s="1241"/>
      <c r="AX88" s="1245"/>
      <c r="AY88" s="1241"/>
      <c r="AZ88" s="1241"/>
      <c r="BA88" s="1241"/>
      <c r="BB88" s="1245"/>
      <c r="BC88" s="1245"/>
      <c r="BD88" s="1241"/>
      <c r="BE88" s="1245"/>
      <c r="BI88" s="1254" t="s">
        <v>217</v>
      </c>
      <c r="BJ88" s="1251" t="s">
        <v>613</v>
      </c>
      <c r="BK88" s="1255">
        <v>2560.306</v>
      </c>
      <c r="BL88" s="1251" t="s">
        <v>610</v>
      </c>
      <c r="BM88" s="1253">
        <v>2.5400000000000002E-3</v>
      </c>
      <c r="BN88" s="1253">
        <v>2.5400000000000002E-3</v>
      </c>
      <c r="BO88" s="1252" t="s">
        <v>241</v>
      </c>
      <c r="BP88" s="1256">
        <v>33.076700000000002</v>
      </c>
      <c r="BQ88" s="1251">
        <f t="shared" si="85"/>
        <v>3.3076700000000001E-2</v>
      </c>
      <c r="BR88" s="1251" t="s">
        <v>611</v>
      </c>
      <c r="BS88" s="1253">
        <v>3.0000000000000001E-3</v>
      </c>
      <c r="BT88" s="1253">
        <v>0.03</v>
      </c>
      <c r="BU88" s="1251" t="s">
        <v>242</v>
      </c>
      <c r="BV88" s="1255">
        <v>49.615000000000002</v>
      </c>
      <c r="BW88" s="1251">
        <f t="shared" si="86"/>
        <v>4.9614999999999999E-2</v>
      </c>
      <c r="BX88" s="1251" t="s">
        <v>612</v>
      </c>
      <c r="BY88" s="1253">
        <v>5.0000000000000001E-3</v>
      </c>
      <c r="BZ88" s="1253">
        <v>0.05</v>
      </c>
      <c r="CA88" s="1251" t="s">
        <v>242</v>
      </c>
      <c r="CB88" s="1251">
        <v>0</v>
      </c>
      <c r="CC88" s="1251">
        <f t="shared" si="87"/>
        <v>0</v>
      </c>
      <c r="CD88" s="1251" t="s">
        <v>611</v>
      </c>
      <c r="CE88" s="1253">
        <v>0</v>
      </c>
      <c r="CF88" s="1253">
        <v>0</v>
      </c>
      <c r="CG88" s="1251" t="s">
        <v>242</v>
      </c>
      <c r="CH88" s="1255">
        <v>0</v>
      </c>
      <c r="CI88" s="1251">
        <f t="shared" si="88"/>
        <v>0</v>
      </c>
      <c r="CJ88" s="1251" t="s">
        <v>612</v>
      </c>
      <c r="CK88" s="1253">
        <v>0</v>
      </c>
      <c r="CL88" s="1253">
        <v>0</v>
      </c>
      <c r="CM88" s="1251" t="s">
        <v>242</v>
      </c>
      <c r="CN88" s="1115"/>
      <c r="CO88" s="1116">
        <v>0.15</v>
      </c>
      <c r="CP88" s="1116">
        <f t="shared" si="89"/>
        <v>0.17499999999999999</v>
      </c>
      <c r="CQ88" s="1116">
        <v>0.2</v>
      </c>
    </row>
    <row r="89" spans="22:95" s="1110" customFormat="1" ht="16.5" customHeight="1" thickBot="1" x14ac:dyDescent="0.3">
      <c r="V89" s="1235"/>
      <c r="X89" s="1241"/>
      <c r="Y89" s="1241"/>
      <c r="Z89" s="1241"/>
      <c r="AA89" s="1245"/>
      <c r="AB89" s="1245"/>
      <c r="AC89" s="1241"/>
      <c r="AD89" s="1245"/>
      <c r="AE89" s="1246"/>
      <c r="AF89" s="1241"/>
      <c r="AG89" s="1241"/>
      <c r="AH89" s="1247"/>
      <c r="AI89" s="1247"/>
      <c r="AJ89" s="1241"/>
      <c r="AK89" s="1245"/>
      <c r="AL89" s="1241"/>
      <c r="AM89" s="1241"/>
      <c r="AN89" s="1241"/>
      <c r="AO89" s="1241"/>
      <c r="AP89" s="1241"/>
      <c r="AQ89" s="1241"/>
      <c r="AR89" s="1245"/>
      <c r="AS89" s="1241"/>
      <c r="AT89" s="1241"/>
      <c r="AU89" s="1241"/>
      <c r="AV89" s="1245"/>
      <c r="AW89" s="1241"/>
      <c r="AX89" s="1245"/>
      <c r="AY89" s="1241"/>
      <c r="AZ89" s="1241"/>
      <c r="BA89" s="1241"/>
      <c r="BB89" s="1245"/>
      <c r="BC89" s="1245"/>
      <c r="BD89" s="1241"/>
      <c r="BE89" s="1245"/>
      <c r="BF89" s="1241"/>
      <c r="BG89" s="1241"/>
      <c r="BH89" s="1241"/>
      <c r="BI89" s="1254" t="s">
        <v>218</v>
      </c>
      <c r="BJ89" s="1251" t="s">
        <v>613</v>
      </c>
      <c r="BK89" s="1255">
        <v>2690.982</v>
      </c>
      <c r="BL89" s="1251" t="s">
        <v>610</v>
      </c>
      <c r="BM89" s="1253">
        <v>2.5100000000000001E-3</v>
      </c>
      <c r="BN89" s="1253">
        <v>2.5100000000000001E-3</v>
      </c>
      <c r="BO89" s="1252" t="s">
        <v>241</v>
      </c>
      <c r="BP89" s="1256">
        <v>29.204699999999999</v>
      </c>
      <c r="BQ89" s="1251">
        <f t="shared" si="85"/>
        <v>2.92047E-2</v>
      </c>
      <c r="BR89" s="1251" t="s">
        <v>611</v>
      </c>
      <c r="BS89" s="1253">
        <v>3.0000000000000001E-3</v>
      </c>
      <c r="BT89" s="1253">
        <v>0.03</v>
      </c>
      <c r="BU89" s="1251" t="s">
        <v>242</v>
      </c>
      <c r="BV89" s="1255">
        <v>43.807099999999998</v>
      </c>
      <c r="BW89" s="1251">
        <f t="shared" si="86"/>
        <v>4.3807100000000002E-2</v>
      </c>
      <c r="BX89" s="1251" t="s">
        <v>612</v>
      </c>
      <c r="BY89" s="1253">
        <v>5.0000000000000001E-3</v>
      </c>
      <c r="BZ89" s="1253">
        <v>0.05</v>
      </c>
      <c r="CA89" s="1251" t="s">
        <v>242</v>
      </c>
      <c r="CB89" s="1251">
        <v>0</v>
      </c>
      <c r="CC89" s="1251">
        <f t="shared" si="87"/>
        <v>0</v>
      </c>
      <c r="CD89" s="1251" t="s">
        <v>611</v>
      </c>
      <c r="CE89" s="1253">
        <v>0</v>
      </c>
      <c r="CF89" s="1253">
        <v>0</v>
      </c>
      <c r="CG89" s="1251" t="s">
        <v>242</v>
      </c>
      <c r="CH89" s="1255">
        <v>0</v>
      </c>
      <c r="CI89" s="1251">
        <f t="shared" si="88"/>
        <v>0</v>
      </c>
      <c r="CJ89" s="1251" t="s">
        <v>612</v>
      </c>
      <c r="CK89" s="1253">
        <v>0</v>
      </c>
      <c r="CL89" s="1253">
        <v>0</v>
      </c>
      <c r="CM89" s="1251" t="s">
        <v>242</v>
      </c>
      <c r="CN89" s="1115"/>
      <c r="CO89" s="1116">
        <v>0.15</v>
      </c>
      <c r="CP89" s="1116">
        <f t="shared" si="89"/>
        <v>0.17499999999999999</v>
      </c>
      <c r="CQ89" s="1116">
        <v>0.2</v>
      </c>
    </row>
    <row r="90" spans="22:95" s="1110" customFormat="1" ht="16.5" customHeight="1" thickBot="1" x14ac:dyDescent="0.3">
      <c r="V90" s="1235"/>
      <c r="AA90" s="1236"/>
      <c r="AB90" s="1236"/>
      <c r="AD90" s="1236"/>
      <c r="AE90" s="1237"/>
      <c r="AH90" s="1238"/>
      <c r="AI90" s="1238"/>
      <c r="AK90" s="1236"/>
      <c r="AR90" s="1236"/>
      <c r="AV90" s="1236"/>
      <c r="AX90" s="1236"/>
      <c r="BB90" s="1236"/>
      <c r="BC90" s="1236"/>
      <c r="BE90" s="1236"/>
      <c r="BI90" s="1254" t="s">
        <v>219</v>
      </c>
      <c r="BJ90" s="1251" t="s">
        <v>613</v>
      </c>
      <c r="BK90" s="1255">
        <v>3052.7950000000001</v>
      </c>
      <c r="BL90" s="1251" t="s">
        <v>610</v>
      </c>
      <c r="BM90" s="1253">
        <v>2.1800000000000001E-3</v>
      </c>
      <c r="BN90" s="1253">
        <v>2.1800000000000001E-3</v>
      </c>
      <c r="BO90" s="1252" t="s">
        <v>241</v>
      </c>
      <c r="BP90" s="1256">
        <v>35.206200000000003</v>
      </c>
      <c r="BQ90" s="1251">
        <f t="shared" si="85"/>
        <v>3.52062E-2</v>
      </c>
      <c r="BR90" s="1251" t="s">
        <v>611</v>
      </c>
      <c r="BS90" s="1253">
        <v>3.0000000000000001E-3</v>
      </c>
      <c r="BT90" s="1253">
        <v>0.03</v>
      </c>
      <c r="BU90" s="1251" t="s">
        <v>242</v>
      </c>
      <c r="BV90" s="1255">
        <v>52.8093</v>
      </c>
      <c r="BW90" s="1251">
        <f t="shared" si="86"/>
        <v>5.2809300000000003E-2</v>
      </c>
      <c r="BX90" s="1251" t="s">
        <v>612</v>
      </c>
      <c r="BY90" s="1253">
        <v>5.0000000000000001E-3</v>
      </c>
      <c r="BZ90" s="1253">
        <v>0.05</v>
      </c>
      <c r="CA90" s="1251" t="s">
        <v>242</v>
      </c>
      <c r="CB90" s="1251">
        <v>0</v>
      </c>
      <c r="CC90" s="1251">
        <f t="shared" si="87"/>
        <v>0</v>
      </c>
      <c r="CD90" s="1251" t="s">
        <v>611</v>
      </c>
      <c r="CE90" s="1253">
        <v>0</v>
      </c>
      <c r="CF90" s="1253">
        <v>0</v>
      </c>
      <c r="CG90" s="1251" t="s">
        <v>242</v>
      </c>
      <c r="CH90" s="1255">
        <v>0</v>
      </c>
      <c r="CI90" s="1251">
        <f t="shared" si="88"/>
        <v>0</v>
      </c>
      <c r="CJ90" s="1251" t="s">
        <v>612</v>
      </c>
      <c r="CK90" s="1253">
        <v>0</v>
      </c>
      <c r="CL90" s="1253">
        <v>0</v>
      </c>
      <c r="CM90" s="1251" t="s">
        <v>242</v>
      </c>
      <c r="CN90" s="1115"/>
      <c r="CO90" s="1116">
        <v>0.15</v>
      </c>
      <c r="CP90" s="1116">
        <f t="shared" si="89"/>
        <v>0.17499999999999999</v>
      </c>
      <c r="CQ90" s="1116">
        <v>0.2</v>
      </c>
    </row>
    <row r="91" spans="22:95" s="1110" customFormat="1" ht="16.5" customHeight="1" thickBot="1" x14ac:dyDescent="0.3">
      <c r="V91" s="1235"/>
      <c r="AA91" s="1236"/>
      <c r="AB91" s="1236"/>
      <c r="AD91" s="1236"/>
      <c r="AE91" s="1237"/>
      <c r="AH91" s="1238"/>
      <c r="AI91" s="1238"/>
      <c r="AK91" s="1236"/>
      <c r="AR91" s="1236"/>
      <c r="AV91" s="1236"/>
      <c r="AX91" s="1236"/>
      <c r="BB91" s="1236"/>
      <c r="BC91" s="1236"/>
      <c r="BE91" s="1236"/>
      <c r="BI91" s="1254" t="s">
        <v>220</v>
      </c>
      <c r="BJ91" s="1251" t="s">
        <v>613</v>
      </c>
      <c r="BK91" s="1255">
        <v>2277.4490000000001</v>
      </c>
      <c r="BL91" s="1251" t="s">
        <v>610</v>
      </c>
      <c r="BM91" s="1253">
        <v>2.98E-3</v>
      </c>
      <c r="BN91" s="1253">
        <v>2.98E-3</v>
      </c>
      <c r="BO91" s="1252" t="s">
        <v>241</v>
      </c>
      <c r="BP91" s="1256">
        <v>24.4054</v>
      </c>
      <c r="BQ91" s="1251">
        <f t="shared" si="85"/>
        <v>2.4405400000000001E-2</v>
      </c>
      <c r="BR91" s="1251" t="s">
        <v>611</v>
      </c>
      <c r="BS91" s="1253">
        <v>3.0000000000000001E-3</v>
      </c>
      <c r="BT91" s="1253">
        <v>0.03</v>
      </c>
      <c r="BU91" s="1251" t="s">
        <v>242</v>
      </c>
      <c r="BV91" s="1255">
        <v>36.6081</v>
      </c>
      <c r="BW91" s="1251">
        <f t="shared" si="86"/>
        <v>3.6608099999999998E-2</v>
      </c>
      <c r="BX91" s="1251" t="s">
        <v>612</v>
      </c>
      <c r="BY91" s="1253">
        <v>5.0000000000000001E-3</v>
      </c>
      <c r="BZ91" s="1253">
        <v>0.05</v>
      </c>
      <c r="CA91" s="1251" t="s">
        <v>242</v>
      </c>
      <c r="CB91" s="1251">
        <v>0</v>
      </c>
      <c r="CC91" s="1251">
        <f t="shared" si="87"/>
        <v>0</v>
      </c>
      <c r="CD91" s="1251" t="s">
        <v>611</v>
      </c>
      <c r="CE91" s="1253">
        <v>0</v>
      </c>
      <c r="CF91" s="1253">
        <v>0</v>
      </c>
      <c r="CG91" s="1251" t="s">
        <v>242</v>
      </c>
      <c r="CH91" s="1255">
        <v>0</v>
      </c>
      <c r="CI91" s="1251">
        <f t="shared" si="88"/>
        <v>0</v>
      </c>
      <c r="CJ91" s="1251" t="s">
        <v>612</v>
      </c>
      <c r="CK91" s="1253">
        <v>0</v>
      </c>
      <c r="CL91" s="1253">
        <v>0</v>
      </c>
      <c r="CM91" s="1251" t="s">
        <v>242</v>
      </c>
      <c r="CN91" s="1115"/>
      <c r="CO91" s="1116">
        <v>0.15</v>
      </c>
      <c r="CP91" s="1116">
        <f t="shared" si="89"/>
        <v>0.17499999999999999</v>
      </c>
      <c r="CQ91" s="1116">
        <v>0.2</v>
      </c>
    </row>
    <row r="92" spans="22:95" s="1110" customFormat="1" ht="16.5" customHeight="1" thickBot="1" x14ac:dyDescent="0.3">
      <c r="V92" s="1235"/>
      <c r="AA92" s="1236"/>
      <c r="AB92" s="1236"/>
      <c r="AD92" s="1236"/>
      <c r="AE92" s="1237"/>
      <c r="AH92" s="1238"/>
      <c r="AI92" s="1238"/>
      <c r="AK92" s="1236"/>
      <c r="AR92" s="1236"/>
      <c r="AV92" s="1236"/>
      <c r="AX92" s="1236"/>
      <c r="BB92" s="1236"/>
      <c r="BC92" s="1236"/>
      <c r="BE92" s="1236"/>
      <c r="BI92" s="1254" t="s">
        <v>1</v>
      </c>
      <c r="BJ92" s="1251" t="s">
        <v>613</v>
      </c>
      <c r="BK92" s="1257">
        <v>0</v>
      </c>
      <c r="BL92" s="1251" t="s">
        <v>610</v>
      </c>
      <c r="BM92" s="1253">
        <v>4.3E-3</v>
      </c>
      <c r="BN92" s="1253">
        <v>4.3E-3</v>
      </c>
      <c r="BO92" s="1252" t="s">
        <v>241</v>
      </c>
      <c r="BP92" s="1256">
        <v>442.28840000000002</v>
      </c>
      <c r="BQ92" s="1251">
        <f t="shared" si="85"/>
        <v>0.44228840000000003</v>
      </c>
      <c r="BR92" s="1251" t="s">
        <v>611</v>
      </c>
      <c r="BS92" s="1253">
        <v>0.1</v>
      </c>
      <c r="BT92" s="1253">
        <v>1</v>
      </c>
      <c r="BU92" s="1251" t="s">
        <v>242</v>
      </c>
      <c r="BV92" s="1255">
        <v>58.971800000000002</v>
      </c>
      <c r="BW92" s="1251">
        <f t="shared" si="86"/>
        <v>5.8971800000000005E-2</v>
      </c>
      <c r="BX92" s="1251" t="s">
        <v>612</v>
      </c>
      <c r="BY92" s="1253">
        <v>1.4999999999999999E-2</v>
      </c>
      <c r="BZ92" s="1253">
        <v>0.15</v>
      </c>
      <c r="CA92" s="1251" t="s">
        <v>242</v>
      </c>
      <c r="CB92" s="1251">
        <v>0</v>
      </c>
      <c r="CC92" s="1251">
        <f t="shared" si="87"/>
        <v>0</v>
      </c>
      <c r="CD92" s="1251" t="s">
        <v>611</v>
      </c>
      <c r="CE92" s="1253">
        <v>0</v>
      </c>
      <c r="CF92" s="1253">
        <v>0</v>
      </c>
      <c r="CG92" s="1251" t="s">
        <v>242</v>
      </c>
      <c r="CH92" s="1255">
        <v>0</v>
      </c>
      <c r="CI92" s="1251">
        <f t="shared" si="88"/>
        <v>0</v>
      </c>
      <c r="CJ92" s="1251" t="s">
        <v>612</v>
      </c>
      <c r="CK92" s="1253">
        <v>0</v>
      </c>
      <c r="CL92" s="1253">
        <v>0</v>
      </c>
      <c r="CM92" s="1251" t="s">
        <v>242</v>
      </c>
      <c r="CN92" s="1115"/>
      <c r="CO92" s="1116">
        <v>0.6</v>
      </c>
      <c r="CP92" s="1116">
        <f t="shared" si="89"/>
        <v>0.8</v>
      </c>
      <c r="CQ92" s="1116">
        <v>1</v>
      </c>
    </row>
    <row r="93" spans="22:95" s="1110" customFormat="1" ht="16.5" customHeight="1" thickBot="1" x14ac:dyDescent="0.3">
      <c r="V93" s="1235"/>
      <c r="AA93" s="1236"/>
      <c r="AB93" s="1236"/>
      <c r="AD93" s="1236"/>
      <c r="AE93" s="1237"/>
      <c r="AH93" s="1238"/>
      <c r="AI93" s="1238"/>
      <c r="AK93" s="1236"/>
      <c r="AR93" s="1236"/>
      <c r="AV93" s="1236"/>
      <c r="AX93" s="1236"/>
      <c r="BB93" s="1236"/>
      <c r="BC93" s="1236"/>
      <c r="BE93" s="1236"/>
      <c r="BI93" s="1254" t="s">
        <v>221</v>
      </c>
      <c r="BJ93" s="1251" t="s">
        <v>613</v>
      </c>
      <c r="BK93" s="1257">
        <v>0</v>
      </c>
      <c r="BL93" s="1251" t="s">
        <v>610</v>
      </c>
      <c r="BM93" s="1253">
        <v>3.82E-3</v>
      </c>
      <c r="BN93" s="1253">
        <v>3.82E-3</v>
      </c>
      <c r="BO93" s="1252" t="s">
        <v>241</v>
      </c>
      <c r="BP93" s="1256">
        <v>499.19130000000001</v>
      </c>
      <c r="BQ93" s="1251">
        <f t="shared" si="85"/>
        <v>0.4991913</v>
      </c>
      <c r="BR93" s="1251" t="s">
        <v>611</v>
      </c>
      <c r="BS93" s="1253">
        <v>0.1</v>
      </c>
      <c r="BT93" s="1253">
        <v>1</v>
      </c>
      <c r="BU93" s="1251" t="s">
        <v>242</v>
      </c>
      <c r="BV93" s="1255">
        <v>66.558800000000005</v>
      </c>
      <c r="BW93" s="1251">
        <f t="shared" si="86"/>
        <v>6.6558800000000001E-2</v>
      </c>
      <c r="BX93" s="1251" t="s">
        <v>612</v>
      </c>
      <c r="BY93" s="1253">
        <v>1.4999999999999999E-2</v>
      </c>
      <c r="BZ93" s="1253">
        <v>0.15</v>
      </c>
      <c r="CA93" s="1251" t="s">
        <v>242</v>
      </c>
      <c r="CB93" s="1251">
        <v>0</v>
      </c>
      <c r="CC93" s="1251">
        <f t="shared" si="87"/>
        <v>0</v>
      </c>
      <c r="CD93" s="1251" t="s">
        <v>611</v>
      </c>
      <c r="CE93" s="1253">
        <v>0</v>
      </c>
      <c r="CF93" s="1253">
        <v>0</v>
      </c>
      <c r="CG93" s="1251" t="s">
        <v>242</v>
      </c>
      <c r="CH93" s="1255">
        <v>0</v>
      </c>
      <c r="CI93" s="1251">
        <f t="shared" si="88"/>
        <v>0</v>
      </c>
      <c r="CJ93" s="1251" t="s">
        <v>612</v>
      </c>
      <c r="CK93" s="1253">
        <v>0</v>
      </c>
      <c r="CL93" s="1253">
        <v>0</v>
      </c>
      <c r="CM93" s="1251" t="s">
        <v>242</v>
      </c>
      <c r="CN93" s="1115"/>
      <c r="CO93" s="1116">
        <v>0.6</v>
      </c>
      <c r="CP93" s="1116">
        <f t="shared" si="89"/>
        <v>0.8</v>
      </c>
      <c r="CQ93" s="1116">
        <v>1</v>
      </c>
    </row>
    <row r="94" spans="22:95" s="1110" customFormat="1" ht="16.5" customHeight="1" thickBot="1" x14ac:dyDescent="0.3">
      <c r="V94" s="1235"/>
      <c r="AA94" s="1236"/>
      <c r="AB94" s="1236"/>
      <c r="AD94" s="1236"/>
      <c r="AE94" s="1237"/>
      <c r="AH94" s="1238"/>
      <c r="AI94" s="1238"/>
      <c r="AK94" s="1236"/>
      <c r="AR94" s="1236"/>
      <c r="AV94" s="1236"/>
      <c r="AX94" s="1236"/>
      <c r="BB94" s="1236"/>
      <c r="BC94" s="1236"/>
      <c r="BE94" s="1236"/>
      <c r="BI94" s="1254" t="s">
        <v>222</v>
      </c>
      <c r="BJ94" s="1251" t="s">
        <v>613</v>
      </c>
      <c r="BK94" s="1257">
        <v>0</v>
      </c>
      <c r="BL94" s="1251" t="s">
        <v>610</v>
      </c>
      <c r="BM94" s="1253">
        <v>3.98E-3</v>
      </c>
      <c r="BN94" s="1253">
        <v>3.98E-3</v>
      </c>
      <c r="BO94" s="1252" t="s">
        <v>241</v>
      </c>
      <c r="BP94" s="1256">
        <v>503.12909999999999</v>
      </c>
      <c r="BQ94" s="1251">
        <f t="shared" si="85"/>
        <v>0.5031291</v>
      </c>
      <c r="BR94" s="1251" t="s">
        <v>611</v>
      </c>
      <c r="BS94" s="1253">
        <v>0.1</v>
      </c>
      <c r="BT94" s="1253">
        <v>1</v>
      </c>
      <c r="BU94" s="1251" t="s">
        <v>242</v>
      </c>
      <c r="BV94" s="1255">
        <v>67.0839</v>
      </c>
      <c r="BW94" s="1251">
        <f t="shared" si="86"/>
        <v>6.7083900000000002E-2</v>
      </c>
      <c r="BX94" s="1251" t="s">
        <v>612</v>
      </c>
      <c r="BY94" s="1253">
        <v>1.4999999999999999E-2</v>
      </c>
      <c r="BZ94" s="1253">
        <v>0.15</v>
      </c>
      <c r="CA94" s="1251" t="s">
        <v>242</v>
      </c>
      <c r="CB94" s="1251">
        <v>0</v>
      </c>
      <c r="CC94" s="1251">
        <f t="shared" si="87"/>
        <v>0</v>
      </c>
      <c r="CD94" s="1251" t="s">
        <v>611</v>
      </c>
      <c r="CE94" s="1253">
        <v>0</v>
      </c>
      <c r="CF94" s="1253">
        <v>0</v>
      </c>
      <c r="CG94" s="1251" t="s">
        <v>242</v>
      </c>
      <c r="CH94" s="1255">
        <v>0</v>
      </c>
      <c r="CI94" s="1251">
        <f t="shared" si="88"/>
        <v>0</v>
      </c>
      <c r="CJ94" s="1251" t="s">
        <v>612</v>
      </c>
      <c r="CK94" s="1253">
        <v>0</v>
      </c>
      <c r="CL94" s="1253">
        <v>0</v>
      </c>
      <c r="CM94" s="1251" t="s">
        <v>242</v>
      </c>
      <c r="CN94" s="1115"/>
      <c r="CO94" s="1116">
        <v>0.6</v>
      </c>
      <c r="CP94" s="1116">
        <f t="shared" si="89"/>
        <v>0.8</v>
      </c>
      <c r="CQ94" s="1116">
        <v>1</v>
      </c>
    </row>
    <row r="95" spans="22:95" s="1110" customFormat="1" ht="16.5" customHeight="1" thickBot="1" x14ac:dyDescent="0.3">
      <c r="V95" s="1235"/>
      <c r="AA95" s="1236"/>
      <c r="AB95" s="1236"/>
      <c r="AD95" s="1236"/>
      <c r="AE95" s="1237"/>
      <c r="AH95" s="1238"/>
      <c r="AI95" s="1238"/>
      <c r="AK95" s="1236"/>
      <c r="AR95" s="1236"/>
      <c r="AV95" s="1236"/>
      <c r="AX95" s="1236"/>
      <c r="BB95" s="1236"/>
      <c r="BC95" s="1236"/>
      <c r="BE95" s="1236"/>
      <c r="BI95" s="1254" t="s">
        <v>223</v>
      </c>
      <c r="BJ95" s="1251" t="s">
        <v>613</v>
      </c>
      <c r="BK95" s="1112" t="s">
        <v>402</v>
      </c>
      <c r="BL95" s="1251" t="s">
        <v>610</v>
      </c>
      <c r="BM95" s="1253">
        <v>3.5799999999999998E-3</v>
      </c>
      <c r="BN95" s="1253">
        <v>3.5799999999999998E-3</v>
      </c>
      <c r="BO95" s="1252" t="s">
        <v>241</v>
      </c>
      <c r="BP95" s="1256">
        <v>548.92100000000005</v>
      </c>
      <c r="BQ95" s="1251">
        <f t="shared" si="85"/>
        <v>0.5489210000000001</v>
      </c>
      <c r="BR95" s="1251" t="s">
        <v>611</v>
      </c>
      <c r="BS95" s="1253">
        <v>0.1</v>
      </c>
      <c r="BT95" s="1253">
        <v>1</v>
      </c>
      <c r="BU95" s="1251" t="s">
        <v>242</v>
      </c>
      <c r="BV95" s="1255">
        <v>73.189499999999995</v>
      </c>
      <c r="BW95" s="1251">
        <f t="shared" si="86"/>
        <v>7.3189499999999991E-2</v>
      </c>
      <c r="BX95" s="1251" t="s">
        <v>612</v>
      </c>
      <c r="BY95" s="1253">
        <v>1.4999999999999999E-2</v>
      </c>
      <c r="BZ95" s="1253">
        <v>0.15</v>
      </c>
      <c r="CA95" s="1251" t="s">
        <v>242</v>
      </c>
      <c r="CB95" s="1251">
        <v>0</v>
      </c>
      <c r="CC95" s="1251">
        <f t="shared" si="87"/>
        <v>0</v>
      </c>
      <c r="CD95" s="1251" t="s">
        <v>611</v>
      </c>
      <c r="CE95" s="1253">
        <v>0</v>
      </c>
      <c r="CF95" s="1253">
        <v>0</v>
      </c>
      <c r="CG95" s="1251" t="s">
        <v>242</v>
      </c>
      <c r="CH95" s="1255">
        <v>0</v>
      </c>
      <c r="CI95" s="1251">
        <f t="shared" si="88"/>
        <v>0</v>
      </c>
      <c r="CJ95" s="1251" t="s">
        <v>612</v>
      </c>
      <c r="CK95" s="1253">
        <v>0</v>
      </c>
      <c r="CL95" s="1253">
        <v>0</v>
      </c>
      <c r="CM95" s="1251" t="s">
        <v>242</v>
      </c>
      <c r="CN95" s="1115"/>
      <c r="CO95" s="1116">
        <v>0.6</v>
      </c>
      <c r="CP95" s="1116">
        <f t="shared" si="89"/>
        <v>0.8</v>
      </c>
      <c r="CQ95" s="1116">
        <v>1</v>
      </c>
    </row>
    <row r="96" spans="22:95" s="1110" customFormat="1" ht="16.5" customHeight="1" thickBot="1" x14ac:dyDescent="0.3">
      <c r="V96" s="1235"/>
      <c r="AA96" s="1236"/>
      <c r="AB96" s="1236"/>
      <c r="AD96" s="1236"/>
      <c r="AE96" s="1237"/>
      <c r="AH96" s="1238"/>
      <c r="AI96" s="1238"/>
      <c r="AK96" s="1236"/>
      <c r="AR96" s="1236"/>
      <c r="AV96" s="1236"/>
      <c r="AX96" s="1236"/>
      <c r="BB96" s="1236"/>
      <c r="BC96" s="1236"/>
      <c r="BE96" s="1236"/>
      <c r="BI96" s="1254" t="s">
        <v>224</v>
      </c>
      <c r="BJ96" s="1251" t="s">
        <v>613</v>
      </c>
      <c r="BK96" s="1257">
        <v>0</v>
      </c>
      <c r="BL96" s="1251" t="s">
        <v>610</v>
      </c>
      <c r="BM96" s="1253">
        <v>4.4900000000000001E-3</v>
      </c>
      <c r="BN96" s="1253">
        <v>4.4900000000000001E-3</v>
      </c>
      <c r="BO96" s="1252" t="s">
        <v>241</v>
      </c>
      <c r="BP96" s="1256">
        <v>448.58819999999997</v>
      </c>
      <c r="BQ96" s="1251">
        <f t="shared" si="85"/>
        <v>0.44858819999999999</v>
      </c>
      <c r="BR96" s="1251" t="s">
        <v>611</v>
      </c>
      <c r="BS96" s="1253">
        <v>0.1</v>
      </c>
      <c r="BT96" s="1253">
        <v>1</v>
      </c>
      <c r="BU96" s="1251" t="s">
        <v>242</v>
      </c>
      <c r="BV96" s="1255">
        <v>59.811799999999998</v>
      </c>
      <c r="BW96" s="1251">
        <f t="shared" si="86"/>
        <v>5.9811799999999998E-2</v>
      </c>
      <c r="BX96" s="1251" t="s">
        <v>612</v>
      </c>
      <c r="BY96" s="1253">
        <v>1.4999999999999999E-2</v>
      </c>
      <c r="BZ96" s="1253">
        <v>0.15</v>
      </c>
      <c r="CA96" s="1251" t="s">
        <v>242</v>
      </c>
      <c r="CB96" s="1251">
        <v>0</v>
      </c>
      <c r="CC96" s="1251">
        <f t="shared" si="87"/>
        <v>0</v>
      </c>
      <c r="CD96" s="1251" t="s">
        <v>611</v>
      </c>
      <c r="CE96" s="1253">
        <v>0</v>
      </c>
      <c r="CF96" s="1253">
        <v>0</v>
      </c>
      <c r="CG96" s="1251" t="s">
        <v>242</v>
      </c>
      <c r="CH96" s="1255">
        <v>0</v>
      </c>
      <c r="CI96" s="1251">
        <f t="shared" si="88"/>
        <v>0</v>
      </c>
      <c r="CJ96" s="1251" t="s">
        <v>612</v>
      </c>
      <c r="CK96" s="1253">
        <v>0</v>
      </c>
      <c r="CL96" s="1253">
        <v>0</v>
      </c>
      <c r="CM96" s="1251" t="s">
        <v>242</v>
      </c>
      <c r="CN96" s="1115"/>
      <c r="CO96" s="1116">
        <v>0.6</v>
      </c>
      <c r="CP96" s="1116">
        <f t="shared" si="89"/>
        <v>0.8</v>
      </c>
      <c r="CQ96" s="1116">
        <v>1</v>
      </c>
    </row>
    <row r="97" spans="22:95" s="1110" customFormat="1" ht="16.5" customHeight="1" thickBot="1" x14ac:dyDescent="0.3">
      <c r="V97" s="1235"/>
      <c r="AA97" s="1236"/>
      <c r="AB97" s="1236"/>
      <c r="AD97" s="1236"/>
      <c r="AE97" s="1237"/>
      <c r="AH97" s="1238"/>
      <c r="AI97" s="1238"/>
      <c r="AK97" s="1236"/>
      <c r="AR97" s="1236"/>
      <c r="AV97" s="1236"/>
      <c r="AX97" s="1236"/>
      <c r="BB97" s="1236"/>
      <c r="BC97" s="1236"/>
      <c r="BE97" s="1236"/>
      <c r="BI97" s="1254" t="s">
        <v>225</v>
      </c>
      <c r="BJ97" s="1251" t="s">
        <v>613</v>
      </c>
      <c r="BK97" s="1257">
        <v>0</v>
      </c>
      <c r="BL97" s="1251" t="s">
        <v>610</v>
      </c>
      <c r="BM97" s="1253">
        <v>3.0299999999999997E-3</v>
      </c>
      <c r="BN97" s="1253">
        <v>3.0299999999999997E-3</v>
      </c>
      <c r="BO97" s="1252" t="s">
        <v>241</v>
      </c>
      <c r="BP97" s="1256">
        <v>735.18640000000005</v>
      </c>
      <c r="BQ97" s="1251">
        <f t="shared" si="85"/>
        <v>0.73518640000000002</v>
      </c>
      <c r="BR97" s="1251" t="s">
        <v>611</v>
      </c>
      <c r="BS97" s="1253">
        <v>0.1</v>
      </c>
      <c r="BT97" s="1253">
        <v>1</v>
      </c>
      <c r="BU97" s="1251" t="s">
        <v>242</v>
      </c>
      <c r="BV97" s="1255">
        <v>98.024799999999999</v>
      </c>
      <c r="BW97" s="1251">
        <f t="shared" si="86"/>
        <v>9.8024799999999995E-2</v>
      </c>
      <c r="BX97" s="1251" t="s">
        <v>612</v>
      </c>
      <c r="BY97" s="1253">
        <v>1.4999999999999999E-2</v>
      </c>
      <c r="BZ97" s="1253">
        <v>0.15</v>
      </c>
      <c r="CA97" s="1251" t="s">
        <v>242</v>
      </c>
      <c r="CB97" s="1251">
        <v>0</v>
      </c>
      <c r="CC97" s="1251">
        <f t="shared" si="87"/>
        <v>0</v>
      </c>
      <c r="CD97" s="1251" t="s">
        <v>611</v>
      </c>
      <c r="CE97" s="1253">
        <v>0</v>
      </c>
      <c r="CF97" s="1253">
        <v>0</v>
      </c>
      <c r="CG97" s="1251" t="s">
        <v>242</v>
      </c>
      <c r="CH97" s="1255">
        <v>0</v>
      </c>
      <c r="CI97" s="1251">
        <f t="shared" si="88"/>
        <v>0</v>
      </c>
      <c r="CJ97" s="1251" t="s">
        <v>612</v>
      </c>
      <c r="CK97" s="1253">
        <v>0</v>
      </c>
      <c r="CL97" s="1253">
        <v>0</v>
      </c>
      <c r="CM97" s="1251" t="s">
        <v>242</v>
      </c>
      <c r="CN97" s="1115"/>
      <c r="CO97" s="1116">
        <v>0.6</v>
      </c>
      <c r="CP97" s="1116">
        <f t="shared" si="89"/>
        <v>0.8</v>
      </c>
      <c r="CQ97" s="1116">
        <v>1</v>
      </c>
    </row>
    <row r="98" spans="22:95" s="1110" customFormat="1" ht="16.5" customHeight="1" thickBot="1" x14ac:dyDescent="0.3">
      <c r="V98" s="1235"/>
      <c r="AA98" s="1236"/>
      <c r="AB98" s="1236"/>
      <c r="AD98" s="1236"/>
      <c r="AE98" s="1237"/>
      <c r="AH98" s="1238"/>
      <c r="AI98" s="1238"/>
      <c r="AK98" s="1236"/>
      <c r="AR98" s="1236"/>
      <c r="AV98" s="1236"/>
      <c r="AX98" s="1236"/>
      <c r="BB98" s="1236"/>
      <c r="BC98" s="1236"/>
      <c r="BE98" s="1236"/>
      <c r="BI98" s="1254" t="s">
        <v>226</v>
      </c>
      <c r="BJ98" s="1251" t="s">
        <v>613</v>
      </c>
      <c r="BK98" s="1257">
        <v>0</v>
      </c>
      <c r="BL98" s="1251" t="s">
        <v>610</v>
      </c>
      <c r="BM98" s="1253">
        <v>3.7299999999999998E-3</v>
      </c>
      <c r="BN98" s="1253">
        <v>3.7299999999999998E-3</v>
      </c>
      <c r="BO98" s="1252" t="s">
        <v>241</v>
      </c>
      <c r="BP98" s="1256">
        <v>537.77970000000005</v>
      </c>
      <c r="BQ98" s="1251">
        <f t="shared" si="85"/>
        <v>0.53777970000000008</v>
      </c>
      <c r="BR98" s="1251" t="s">
        <v>611</v>
      </c>
      <c r="BS98" s="1253">
        <v>0.1</v>
      </c>
      <c r="BT98" s="1253">
        <v>1</v>
      </c>
      <c r="BU98" s="1251" t="s">
        <v>242</v>
      </c>
      <c r="BV98" s="1255">
        <v>71.703999999999994</v>
      </c>
      <c r="BW98" s="1251">
        <f t="shared" si="86"/>
        <v>7.170399999999999E-2</v>
      </c>
      <c r="BX98" s="1251" t="s">
        <v>612</v>
      </c>
      <c r="BY98" s="1253">
        <v>1.4999999999999999E-2</v>
      </c>
      <c r="BZ98" s="1253">
        <v>0.15</v>
      </c>
      <c r="CA98" s="1251" t="s">
        <v>242</v>
      </c>
      <c r="CB98" s="1251">
        <v>0</v>
      </c>
      <c r="CC98" s="1251">
        <f t="shared" si="87"/>
        <v>0</v>
      </c>
      <c r="CD98" s="1251" t="s">
        <v>611</v>
      </c>
      <c r="CE98" s="1253">
        <v>0</v>
      </c>
      <c r="CF98" s="1253">
        <v>0</v>
      </c>
      <c r="CG98" s="1251" t="s">
        <v>242</v>
      </c>
      <c r="CH98" s="1255">
        <v>0</v>
      </c>
      <c r="CI98" s="1251">
        <f t="shared" si="88"/>
        <v>0</v>
      </c>
      <c r="CJ98" s="1251" t="s">
        <v>612</v>
      </c>
      <c r="CK98" s="1253">
        <v>0</v>
      </c>
      <c r="CL98" s="1253">
        <v>0</v>
      </c>
      <c r="CM98" s="1251" t="s">
        <v>242</v>
      </c>
      <c r="CN98" s="1115"/>
      <c r="CO98" s="1116">
        <v>0.6</v>
      </c>
      <c r="CP98" s="1116">
        <f t="shared" si="89"/>
        <v>0.8</v>
      </c>
      <c r="CQ98" s="1116">
        <v>1</v>
      </c>
    </row>
    <row r="99" spans="22:95" s="1110" customFormat="1" ht="16.5" customHeight="1" thickBot="1" x14ac:dyDescent="0.3">
      <c r="V99" s="1235"/>
      <c r="AA99" s="1236"/>
      <c r="AB99" s="1236"/>
      <c r="AD99" s="1236"/>
      <c r="AE99" s="1237"/>
      <c r="AH99" s="1238"/>
      <c r="AI99" s="1238"/>
      <c r="AK99" s="1236"/>
      <c r="AR99" s="1236"/>
      <c r="AV99" s="1236"/>
      <c r="AX99" s="1236"/>
      <c r="BB99" s="1236"/>
      <c r="BC99" s="1236"/>
      <c r="BE99" s="1236"/>
      <c r="BI99" s="1254" t="s">
        <v>3</v>
      </c>
      <c r="BJ99" s="1251" t="s">
        <v>613</v>
      </c>
      <c r="BK99" s="1257">
        <v>0</v>
      </c>
      <c r="BL99" s="1251" t="s">
        <v>610</v>
      </c>
      <c r="BM99" s="1253">
        <v>4.4099999999999999E-3</v>
      </c>
      <c r="BN99" s="1253">
        <v>4.4099999999999999E-3</v>
      </c>
      <c r="BO99" s="1252" t="s">
        <v>241</v>
      </c>
      <c r="BP99" s="1256">
        <v>509.80349999999999</v>
      </c>
      <c r="BQ99" s="1251">
        <f t="shared" si="85"/>
        <v>0.50980349999999997</v>
      </c>
      <c r="BR99" s="1251" t="s">
        <v>611</v>
      </c>
      <c r="BS99" s="1253">
        <v>0.1</v>
      </c>
      <c r="BT99" s="1253">
        <v>1</v>
      </c>
      <c r="BU99" s="1251" t="s">
        <v>242</v>
      </c>
      <c r="BV99" s="1255">
        <v>67.973799999999997</v>
      </c>
      <c r="BW99" s="1251">
        <f t="shared" si="86"/>
        <v>6.7973800000000001E-2</v>
      </c>
      <c r="BX99" s="1251" t="s">
        <v>612</v>
      </c>
      <c r="BY99" s="1253">
        <v>1.4999999999999999E-2</v>
      </c>
      <c r="BZ99" s="1253">
        <v>0.15</v>
      </c>
      <c r="CA99" s="1251" t="s">
        <v>242</v>
      </c>
      <c r="CB99" s="1251">
        <v>0</v>
      </c>
      <c r="CC99" s="1251">
        <f t="shared" si="87"/>
        <v>0</v>
      </c>
      <c r="CD99" s="1251" t="s">
        <v>611</v>
      </c>
      <c r="CE99" s="1253">
        <v>0</v>
      </c>
      <c r="CF99" s="1253">
        <v>0</v>
      </c>
      <c r="CG99" s="1251" t="s">
        <v>242</v>
      </c>
      <c r="CH99" s="1255">
        <v>0</v>
      </c>
      <c r="CI99" s="1251">
        <f t="shared" si="88"/>
        <v>0</v>
      </c>
      <c r="CJ99" s="1251" t="s">
        <v>612</v>
      </c>
      <c r="CK99" s="1253">
        <v>0</v>
      </c>
      <c r="CL99" s="1253">
        <v>0</v>
      </c>
      <c r="CM99" s="1251" t="s">
        <v>242</v>
      </c>
      <c r="CN99" s="1115"/>
      <c r="CO99" s="1116">
        <v>0.6</v>
      </c>
      <c r="CP99" s="1116">
        <f t="shared" si="89"/>
        <v>0.8</v>
      </c>
      <c r="CQ99" s="1116">
        <v>1</v>
      </c>
    </row>
    <row r="100" spans="22:95" s="1110" customFormat="1" ht="16.5" customHeight="1" thickBot="1" x14ac:dyDescent="0.3">
      <c r="V100" s="1235"/>
      <c r="AA100" s="1236"/>
      <c r="AB100" s="1236"/>
      <c r="AD100" s="1236"/>
      <c r="AE100" s="1237"/>
      <c r="AH100" s="1238"/>
      <c r="AI100" s="1238"/>
      <c r="AK100" s="1236"/>
      <c r="AR100" s="1236"/>
      <c r="AV100" s="1236"/>
      <c r="AX100" s="1236"/>
      <c r="BB100" s="1236"/>
      <c r="BC100" s="1236"/>
      <c r="BE100" s="1236"/>
      <c r="BI100" s="1254" t="s">
        <v>227</v>
      </c>
      <c r="BJ100" s="1251" t="s">
        <v>613</v>
      </c>
      <c r="BK100" s="1257">
        <v>0</v>
      </c>
      <c r="BL100" s="1251" t="s">
        <v>610</v>
      </c>
      <c r="BM100" s="1253">
        <v>3.6800000000000001E-3</v>
      </c>
      <c r="BN100" s="1253">
        <v>3.6800000000000001E-3</v>
      </c>
      <c r="BO100" s="1252" t="s">
        <v>241</v>
      </c>
      <c r="BP100" s="1256">
        <v>509.37279999999998</v>
      </c>
      <c r="BQ100" s="1251">
        <f t="shared" si="85"/>
        <v>0.50937279999999996</v>
      </c>
      <c r="BR100" s="1251" t="s">
        <v>611</v>
      </c>
      <c r="BS100" s="1253">
        <v>0.1</v>
      </c>
      <c r="BT100" s="1253">
        <v>1</v>
      </c>
      <c r="BU100" s="1251" t="s">
        <v>242</v>
      </c>
      <c r="BV100" s="1255">
        <v>67.916399999999996</v>
      </c>
      <c r="BW100" s="1251">
        <f t="shared" si="86"/>
        <v>6.7916400000000002E-2</v>
      </c>
      <c r="BX100" s="1251" t="s">
        <v>612</v>
      </c>
      <c r="BY100" s="1253">
        <v>1.4999999999999999E-2</v>
      </c>
      <c r="BZ100" s="1253">
        <v>0.15</v>
      </c>
      <c r="CA100" s="1251" t="s">
        <v>242</v>
      </c>
      <c r="CB100" s="1251">
        <v>0</v>
      </c>
      <c r="CC100" s="1251">
        <f t="shared" si="87"/>
        <v>0</v>
      </c>
      <c r="CD100" s="1251" t="s">
        <v>611</v>
      </c>
      <c r="CE100" s="1253">
        <v>0</v>
      </c>
      <c r="CF100" s="1253">
        <v>0</v>
      </c>
      <c r="CG100" s="1251" t="s">
        <v>242</v>
      </c>
      <c r="CH100" s="1255">
        <v>0</v>
      </c>
      <c r="CI100" s="1251">
        <f t="shared" si="88"/>
        <v>0</v>
      </c>
      <c r="CJ100" s="1251" t="s">
        <v>612</v>
      </c>
      <c r="CK100" s="1253">
        <v>0</v>
      </c>
      <c r="CL100" s="1253">
        <v>0</v>
      </c>
      <c r="CM100" s="1251" t="s">
        <v>242</v>
      </c>
      <c r="CN100" s="1115"/>
      <c r="CO100" s="1116">
        <v>0.6</v>
      </c>
      <c r="CP100" s="1116">
        <f t="shared" si="89"/>
        <v>0.8</v>
      </c>
      <c r="CQ100" s="1116">
        <v>1</v>
      </c>
    </row>
    <row r="101" spans="22:95" s="1110" customFormat="1" ht="16.5" customHeight="1" thickBot="1" x14ac:dyDescent="0.3">
      <c r="V101" s="1235"/>
      <c r="AA101" s="1236"/>
      <c r="AB101" s="1236"/>
      <c r="AD101" s="1236"/>
      <c r="AE101" s="1237"/>
      <c r="AH101" s="1238"/>
      <c r="AI101" s="1238"/>
      <c r="AK101" s="1236"/>
      <c r="AR101" s="1236"/>
      <c r="AV101" s="1236"/>
      <c r="AX101" s="1236"/>
      <c r="BB101" s="1236"/>
      <c r="BC101" s="1236"/>
      <c r="BE101" s="1236"/>
      <c r="BI101" s="1254" t="s">
        <v>228</v>
      </c>
      <c r="BJ101" s="1251" t="s">
        <v>613</v>
      </c>
      <c r="BK101" s="1257">
        <v>0</v>
      </c>
      <c r="BL101" s="1251" t="s">
        <v>610</v>
      </c>
      <c r="BM101" s="1253">
        <v>3.5899999999999999E-3</v>
      </c>
      <c r="BN101" s="1253">
        <v>3.5899999999999999E-3</v>
      </c>
      <c r="BO101" s="1252" t="s">
        <v>241</v>
      </c>
      <c r="BP101" s="1256">
        <v>554.66999999999996</v>
      </c>
      <c r="BQ101" s="1251">
        <f t="shared" si="85"/>
        <v>0.55467</v>
      </c>
      <c r="BR101" s="1251" t="s">
        <v>611</v>
      </c>
      <c r="BS101" s="1253">
        <v>0.1</v>
      </c>
      <c r="BT101" s="1253">
        <v>1</v>
      </c>
      <c r="BU101" s="1251" t="s">
        <v>242</v>
      </c>
      <c r="BV101" s="1255">
        <v>73.956000000000003</v>
      </c>
      <c r="BW101" s="1251">
        <f t="shared" si="86"/>
        <v>7.3956000000000008E-2</v>
      </c>
      <c r="BX101" s="1251" t="s">
        <v>612</v>
      </c>
      <c r="BY101" s="1253">
        <v>1.4999999999999999E-2</v>
      </c>
      <c r="BZ101" s="1253">
        <v>0.15</v>
      </c>
      <c r="CA101" s="1251" t="s">
        <v>242</v>
      </c>
      <c r="CB101" s="1251">
        <v>0</v>
      </c>
      <c r="CC101" s="1251">
        <f t="shared" si="87"/>
        <v>0</v>
      </c>
      <c r="CD101" s="1251" t="s">
        <v>611</v>
      </c>
      <c r="CE101" s="1253">
        <v>0</v>
      </c>
      <c r="CF101" s="1253">
        <v>0</v>
      </c>
      <c r="CG101" s="1251" t="s">
        <v>242</v>
      </c>
      <c r="CH101" s="1255">
        <v>0</v>
      </c>
      <c r="CI101" s="1251">
        <f t="shared" si="88"/>
        <v>0</v>
      </c>
      <c r="CJ101" s="1251" t="s">
        <v>612</v>
      </c>
      <c r="CK101" s="1253">
        <v>0</v>
      </c>
      <c r="CL101" s="1253">
        <v>0</v>
      </c>
      <c r="CM101" s="1251" t="s">
        <v>242</v>
      </c>
      <c r="CN101" s="1115"/>
      <c r="CO101" s="1116">
        <v>0.6</v>
      </c>
      <c r="CP101" s="1116">
        <f t="shared" si="89"/>
        <v>0.8</v>
      </c>
      <c r="CQ101" s="1116">
        <v>1</v>
      </c>
    </row>
    <row r="102" spans="22:95" s="1110" customFormat="1" ht="16.5" customHeight="1" thickBot="1" x14ac:dyDescent="0.3">
      <c r="V102" s="1235"/>
      <c r="AA102" s="1236"/>
      <c r="AB102" s="1236"/>
      <c r="AD102" s="1236"/>
      <c r="AE102" s="1237"/>
      <c r="AH102" s="1238"/>
      <c r="AI102" s="1238"/>
      <c r="AK102" s="1236"/>
      <c r="AR102" s="1236"/>
      <c r="AV102" s="1236"/>
      <c r="AX102" s="1236"/>
      <c r="BB102" s="1236"/>
      <c r="BC102" s="1236"/>
      <c r="BE102" s="1236"/>
      <c r="BI102" s="1254" t="s">
        <v>229</v>
      </c>
      <c r="BJ102" s="1251" t="s">
        <v>613</v>
      </c>
      <c r="BK102" s="1257">
        <v>0</v>
      </c>
      <c r="BL102" s="1251" t="s">
        <v>610</v>
      </c>
      <c r="BM102" s="1253">
        <v>3.4999999999999996E-3</v>
      </c>
      <c r="BN102" s="1253">
        <v>3.4999999999999996E-3</v>
      </c>
      <c r="BO102" s="1252" t="s">
        <v>241</v>
      </c>
      <c r="BP102" s="1256">
        <v>569.07000000000005</v>
      </c>
      <c r="BQ102" s="1251">
        <f t="shared" si="85"/>
        <v>0.56907000000000008</v>
      </c>
      <c r="BR102" s="1251" t="s">
        <v>611</v>
      </c>
      <c r="BS102" s="1253">
        <v>0.1</v>
      </c>
      <c r="BT102" s="1253">
        <v>1</v>
      </c>
      <c r="BU102" s="1251" t="s">
        <v>242</v>
      </c>
      <c r="BV102" s="1255">
        <v>75.876000000000005</v>
      </c>
      <c r="BW102" s="1251">
        <f t="shared" si="86"/>
        <v>7.5875999999999999E-2</v>
      </c>
      <c r="BX102" s="1251" t="s">
        <v>612</v>
      </c>
      <c r="BY102" s="1253">
        <v>1.4999999999999999E-2</v>
      </c>
      <c r="BZ102" s="1253">
        <v>0.15</v>
      </c>
      <c r="CA102" s="1251" t="s">
        <v>242</v>
      </c>
      <c r="CB102" s="1251">
        <v>0</v>
      </c>
      <c r="CC102" s="1251">
        <f t="shared" si="87"/>
        <v>0</v>
      </c>
      <c r="CD102" s="1251" t="s">
        <v>611</v>
      </c>
      <c r="CE102" s="1253">
        <v>0</v>
      </c>
      <c r="CF102" s="1253">
        <v>0</v>
      </c>
      <c r="CG102" s="1251" t="s">
        <v>242</v>
      </c>
      <c r="CH102" s="1255">
        <v>0</v>
      </c>
      <c r="CI102" s="1251">
        <f t="shared" si="88"/>
        <v>0</v>
      </c>
      <c r="CJ102" s="1251" t="s">
        <v>612</v>
      </c>
      <c r="CK102" s="1253">
        <v>0</v>
      </c>
      <c r="CL102" s="1253">
        <v>0</v>
      </c>
      <c r="CM102" s="1251" t="s">
        <v>242</v>
      </c>
      <c r="CN102" s="1115"/>
      <c r="CO102" s="1116">
        <v>0.6</v>
      </c>
      <c r="CP102" s="1116">
        <f t="shared" si="89"/>
        <v>0.8</v>
      </c>
      <c r="CQ102" s="1116">
        <v>1</v>
      </c>
    </row>
    <row r="103" spans="22:95" s="1110" customFormat="1" ht="16.5" customHeight="1" thickBot="1" x14ac:dyDescent="0.3">
      <c r="V103" s="1235"/>
      <c r="AA103" s="1236"/>
      <c r="AB103" s="1236"/>
      <c r="AD103" s="1236"/>
      <c r="AE103" s="1237"/>
      <c r="AH103" s="1238"/>
      <c r="AI103" s="1238"/>
      <c r="AK103" s="1236"/>
      <c r="AR103" s="1236"/>
      <c r="AV103" s="1236"/>
      <c r="AX103" s="1236"/>
      <c r="BB103" s="1236"/>
      <c r="BC103" s="1236"/>
      <c r="BE103" s="1236"/>
      <c r="BI103" s="1254" t="s">
        <v>230</v>
      </c>
      <c r="BJ103" s="1251" t="s">
        <v>613</v>
      </c>
      <c r="BK103" s="1257">
        <v>0</v>
      </c>
      <c r="BL103" s="1251" t="s">
        <v>610</v>
      </c>
      <c r="BM103" s="1253">
        <v>3.5899999999999999E-3</v>
      </c>
      <c r="BN103" s="1253">
        <v>3.5899999999999999E-3</v>
      </c>
      <c r="BO103" s="1252" t="s">
        <v>241</v>
      </c>
      <c r="BP103" s="1256">
        <v>560.82000000000005</v>
      </c>
      <c r="BQ103" s="1251">
        <f t="shared" si="85"/>
        <v>0.5608200000000001</v>
      </c>
      <c r="BR103" s="1251" t="s">
        <v>611</v>
      </c>
      <c r="BS103" s="1253">
        <v>0.1</v>
      </c>
      <c r="BT103" s="1253">
        <v>1</v>
      </c>
      <c r="BU103" s="1251" t="s">
        <v>242</v>
      </c>
      <c r="BV103" s="1255">
        <v>74.775999999999996</v>
      </c>
      <c r="BW103" s="1251">
        <f t="shared" si="86"/>
        <v>7.4775999999999995E-2</v>
      </c>
      <c r="BX103" s="1251" t="s">
        <v>612</v>
      </c>
      <c r="BY103" s="1253">
        <v>1.4999999999999999E-2</v>
      </c>
      <c r="BZ103" s="1253">
        <v>0.15</v>
      </c>
      <c r="CA103" s="1251" t="s">
        <v>242</v>
      </c>
      <c r="CB103" s="1251">
        <v>0</v>
      </c>
      <c r="CC103" s="1251">
        <f t="shared" si="87"/>
        <v>0</v>
      </c>
      <c r="CD103" s="1251" t="s">
        <v>611</v>
      </c>
      <c r="CE103" s="1253">
        <v>0</v>
      </c>
      <c r="CF103" s="1253">
        <v>0</v>
      </c>
      <c r="CG103" s="1251" t="s">
        <v>242</v>
      </c>
      <c r="CH103" s="1255">
        <v>0</v>
      </c>
      <c r="CI103" s="1251">
        <f t="shared" si="88"/>
        <v>0</v>
      </c>
      <c r="CJ103" s="1251" t="s">
        <v>612</v>
      </c>
      <c r="CK103" s="1253">
        <v>0</v>
      </c>
      <c r="CL103" s="1253">
        <v>0</v>
      </c>
      <c r="CM103" s="1251" t="s">
        <v>242</v>
      </c>
      <c r="CN103" s="1115"/>
      <c r="CO103" s="1116">
        <v>0.6</v>
      </c>
      <c r="CP103" s="1116">
        <f t="shared" si="89"/>
        <v>0.8</v>
      </c>
      <c r="CQ103" s="1116">
        <v>1</v>
      </c>
    </row>
    <row r="104" spans="22:95" s="1110" customFormat="1" ht="16.5" customHeight="1" thickBot="1" x14ac:dyDescent="0.3">
      <c r="V104" s="1235"/>
      <c r="AA104" s="1236"/>
      <c r="AB104" s="1236"/>
      <c r="AD104" s="1236"/>
      <c r="AE104" s="1237"/>
      <c r="AH104" s="1238"/>
      <c r="AI104" s="1238"/>
      <c r="AK104" s="1236"/>
      <c r="AR104" s="1236"/>
      <c r="AV104" s="1236"/>
      <c r="AX104" s="1236"/>
      <c r="BB104" s="1236"/>
      <c r="BC104" s="1236"/>
      <c r="BE104" s="1236"/>
      <c r="BI104" s="1254" t="s">
        <v>231</v>
      </c>
      <c r="BJ104" s="1251" t="s">
        <v>613</v>
      </c>
      <c r="BK104" s="1257">
        <v>0</v>
      </c>
      <c r="BL104" s="1251" t="s">
        <v>610</v>
      </c>
      <c r="BM104" s="1253">
        <v>3.6099999999999999E-3</v>
      </c>
      <c r="BN104" s="1253">
        <v>3.6099999999999999E-3</v>
      </c>
      <c r="BO104" s="1252" t="s">
        <v>241</v>
      </c>
      <c r="BP104" s="1256">
        <v>557.46</v>
      </c>
      <c r="BQ104" s="1251">
        <f t="shared" si="85"/>
        <v>0.55746000000000007</v>
      </c>
      <c r="BR104" s="1251" t="s">
        <v>611</v>
      </c>
      <c r="BS104" s="1253">
        <v>0.1</v>
      </c>
      <c r="BT104" s="1253">
        <v>1</v>
      </c>
      <c r="BU104" s="1251" t="s">
        <v>242</v>
      </c>
      <c r="BV104" s="1255">
        <v>74.328000000000003</v>
      </c>
      <c r="BW104" s="1251">
        <f t="shared" si="86"/>
        <v>7.4328000000000005E-2</v>
      </c>
      <c r="BX104" s="1251" t="s">
        <v>612</v>
      </c>
      <c r="BY104" s="1253">
        <v>1.4999999999999999E-2</v>
      </c>
      <c r="BZ104" s="1253">
        <v>0.15</v>
      </c>
      <c r="CA104" s="1251" t="s">
        <v>242</v>
      </c>
      <c r="CB104" s="1251">
        <v>0</v>
      </c>
      <c r="CC104" s="1251">
        <f t="shared" si="87"/>
        <v>0</v>
      </c>
      <c r="CD104" s="1251" t="s">
        <v>611</v>
      </c>
      <c r="CE104" s="1253">
        <v>0</v>
      </c>
      <c r="CF104" s="1253">
        <v>0</v>
      </c>
      <c r="CG104" s="1251" t="s">
        <v>242</v>
      </c>
      <c r="CH104" s="1255">
        <v>0</v>
      </c>
      <c r="CI104" s="1251">
        <f t="shared" si="88"/>
        <v>0</v>
      </c>
      <c r="CJ104" s="1251" t="s">
        <v>612</v>
      </c>
      <c r="CK104" s="1253">
        <v>0</v>
      </c>
      <c r="CL104" s="1253">
        <v>0</v>
      </c>
      <c r="CM104" s="1251" t="s">
        <v>242</v>
      </c>
      <c r="CN104" s="1115"/>
      <c r="CO104" s="1116">
        <v>0.6</v>
      </c>
      <c r="CP104" s="1116">
        <f t="shared" si="89"/>
        <v>0.8</v>
      </c>
      <c r="CQ104" s="1116">
        <v>1</v>
      </c>
    </row>
    <row r="105" spans="22:95" s="1110" customFormat="1" ht="16.5" customHeight="1" thickBot="1" x14ac:dyDescent="0.3">
      <c r="V105" s="1235"/>
      <c r="AA105" s="1236"/>
      <c r="AB105" s="1236"/>
      <c r="AD105" s="1236"/>
      <c r="AE105" s="1237"/>
      <c r="AH105" s="1238"/>
      <c r="AI105" s="1238"/>
      <c r="AK105" s="1236"/>
      <c r="AR105" s="1236"/>
      <c r="AV105" s="1236"/>
      <c r="AX105" s="1236"/>
      <c r="BB105" s="1236"/>
      <c r="BC105" s="1236"/>
      <c r="BE105" s="1236"/>
      <c r="BI105" s="1254" t="s">
        <v>371</v>
      </c>
      <c r="BJ105" s="1251" t="s">
        <v>613</v>
      </c>
      <c r="BK105" s="1255">
        <v>2941.7959999999998</v>
      </c>
      <c r="BL105" s="1251" t="s">
        <v>610</v>
      </c>
      <c r="BM105" s="1253">
        <v>2.2100000000000002E-3</v>
      </c>
      <c r="BN105" s="1253">
        <v>2.2100000000000002E-3</v>
      </c>
      <c r="BO105" s="1252" t="s">
        <v>241</v>
      </c>
      <c r="BP105" s="1256">
        <v>1137.6222</v>
      </c>
      <c r="BQ105" s="1251">
        <f t="shared" si="85"/>
        <v>1.1376222</v>
      </c>
      <c r="BR105" s="1251" t="s">
        <v>611</v>
      </c>
      <c r="BS105" s="1253">
        <v>3.0000000000000001E-3</v>
      </c>
      <c r="BT105" s="1253">
        <v>0.03</v>
      </c>
      <c r="BU105" s="1251" t="s">
        <v>242</v>
      </c>
      <c r="BV105" s="1255">
        <v>3.7921</v>
      </c>
      <c r="BW105" s="1251">
        <f t="shared" si="86"/>
        <v>3.7921000000000001E-3</v>
      </c>
      <c r="BX105" s="1251" t="s">
        <v>612</v>
      </c>
      <c r="BY105" s="1253">
        <v>3.0000000000000001E-3</v>
      </c>
      <c r="BZ105" s="1253">
        <v>1.4999999999999999E-2</v>
      </c>
      <c r="CA105" s="1251" t="s">
        <v>242</v>
      </c>
      <c r="CB105" s="1251">
        <v>0</v>
      </c>
      <c r="CC105" s="1251">
        <f t="shared" si="87"/>
        <v>0</v>
      </c>
      <c r="CD105" s="1251" t="s">
        <v>611</v>
      </c>
      <c r="CE105" s="1253">
        <v>0</v>
      </c>
      <c r="CF105" s="1253">
        <v>0</v>
      </c>
      <c r="CG105" s="1251" t="s">
        <v>242</v>
      </c>
      <c r="CH105" s="1255">
        <v>0</v>
      </c>
      <c r="CI105" s="1251">
        <f t="shared" si="88"/>
        <v>0</v>
      </c>
      <c r="CJ105" s="1251" t="s">
        <v>612</v>
      </c>
      <c r="CK105" s="1253">
        <v>0</v>
      </c>
      <c r="CL105" s="1253">
        <v>0</v>
      </c>
      <c r="CM105" s="1251" t="s">
        <v>242</v>
      </c>
      <c r="CN105" s="1115"/>
      <c r="CO105" s="1116">
        <v>0.15</v>
      </c>
      <c r="CP105" s="1116">
        <f t="shared" si="89"/>
        <v>0.17499999999999999</v>
      </c>
      <c r="CQ105" s="1116">
        <v>0.2</v>
      </c>
    </row>
    <row r="106" spans="22:95" s="1110" customFormat="1" ht="16.5" customHeight="1" x14ac:dyDescent="0.25">
      <c r="V106" s="1235"/>
      <c r="AA106" s="1236"/>
      <c r="AB106" s="1236"/>
      <c r="AD106" s="1236"/>
      <c r="AE106" s="1237"/>
      <c r="AH106" s="1238"/>
      <c r="AI106" s="1238"/>
      <c r="AK106" s="1236"/>
      <c r="AR106" s="1236"/>
      <c r="AV106" s="1236"/>
      <c r="AX106" s="1236"/>
      <c r="BB106" s="1236"/>
      <c r="BC106" s="1236"/>
      <c r="BE106" s="1236"/>
      <c r="BI106" s="1111"/>
      <c r="BJ106" s="1112"/>
      <c r="BK106" s="1112"/>
      <c r="BL106" s="1112"/>
      <c r="BM106" s="1113"/>
      <c r="BN106" s="1113"/>
      <c r="BO106" s="1113"/>
      <c r="BP106" s="1258"/>
      <c r="BQ106" s="1258"/>
      <c r="BR106" s="1258"/>
      <c r="BS106" s="1258"/>
      <c r="BT106" s="1258"/>
      <c r="BU106" s="1258"/>
      <c r="BV106" s="1112"/>
      <c r="BW106" s="1258"/>
      <c r="BX106" s="1258"/>
      <c r="BY106" s="1112"/>
      <c r="BZ106" s="1112"/>
      <c r="CA106" s="1112"/>
      <c r="CB106" s="1114"/>
      <c r="CC106" s="1258"/>
      <c r="CD106" s="1258"/>
      <c r="CE106" s="1114"/>
      <c r="CF106" s="1114"/>
      <c r="CG106" s="1114"/>
      <c r="CH106" s="1114"/>
      <c r="CI106" s="1258"/>
      <c r="CJ106" s="1258"/>
      <c r="CK106" s="1114"/>
      <c r="CL106" s="1114"/>
      <c r="CM106" s="1114"/>
      <c r="CN106" s="1115"/>
      <c r="CO106" s="1116"/>
      <c r="CP106" s="1116"/>
      <c r="CQ106" s="1116"/>
    </row>
    <row r="107" spans="22:95" s="1110" customFormat="1" ht="16.5" customHeight="1" thickBot="1" x14ac:dyDescent="0.3">
      <c r="V107" s="1235"/>
      <c r="AA107" s="1236"/>
      <c r="AB107" s="1236"/>
      <c r="AD107" s="1236"/>
      <c r="AE107" s="1237"/>
      <c r="AH107" s="1238"/>
      <c r="AI107" s="1238"/>
      <c r="AK107" s="1236"/>
      <c r="AR107" s="1236"/>
      <c r="AV107" s="1236"/>
      <c r="AX107" s="1236"/>
      <c r="BB107" s="1236"/>
      <c r="BC107" s="1236"/>
      <c r="BE107" s="1236"/>
      <c r="BI107" s="1111"/>
      <c r="BJ107" s="1112"/>
      <c r="BK107" s="1112"/>
      <c r="BL107" s="1112"/>
      <c r="BM107" s="1113"/>
      <c r="BN107" s="1113"/>
      <c r="BO107" s="1113"/>
      <c r="BP107" s="1258"/>
      <c r="BQ107" s="1258"/>
      <c r="BR107" s="1258"/>
      <c r="BS107" s="1258"/>
      <c r="BT107" s="1258"/>
      <c r="BU107" s="1258"/>
      <c r="BV107" s="1112"/>
      <c r="BW107" s="1258"/>
      <c r="BX107" s="1258"/>
      <c r="BY107" s="1112"/>
      <c r="BZ107" s="1112"/>
      <c r="CA107" s="1112"/>
      <c r="CB107" s="1114"/>
      <c r="CC107" s="1258"/>
      <c r="CD107" s="1258"/>
      <c r="CE107" s="1114"/>
      <c r="CF107" s="1114"/>
      <c r="CG107" s="1114"/>
      <c r="CH107" s="1114"/>
      <c r="CI107" s="1258"/>
      <c r="CJ107" s="1258"/>
      <c r="CK107" s="1114"/>
      <c r="CL107" s="1114"/>
      <c r="CM107" s="1114"/>
      <c r="CN107" s="1115"/>
      <c r="CO107" s="1116"/>
      <c r="CP107" s="1116"/>
      <c r="CQ107" s="1116"/>
    </row>
    <row r="108" spans="22:95" s="1110" customFormat="1" ht="26.25" customHeight="1" thickBot="1" x14ac:dyDescent="0.3">
      <c r="V108" s="1235"/>
      <c r="AA108" s="1236"/>
      <c r="AB108" s="1236"/>
      <c r="AD108" s="1236"/>
      <c r="AE108" s="1237"/>
      <c r="AH108" s="1238"/>
      <c r="AI108" s="1238"/>
      <c r="AK108" s="1236"/>
      <c r="AR108" s="1236"/>
      <c r="AV108" s="1236"/>
      <c r="AX108" s="1236"/>
      <c r="BB108" s="1236"/>
      <c r="BC108" s="1236"/>
      <c r="BE108" s="1236"/>
      <c r="BI108" s="2035" t="s">
        <v>232</v>
      </c>
      <c r="BJ108" s="1244"/>
      <c r="BK108" s="2035" t="s">
        <v>267</v>
      </c>
      <c r="BL108" s="1244"/>
      <c r="BM108" s="2035" t="s">
        <v>233</v>
      </c>
      <c r="BN108" s="2035" t="s">
        <v>233</v>
      </c>
      <c r="BO108" s="2035" t="s">
        <v>240</v>
      </c>
      <c r="BP108" s="2037" t="s">
        <v>172</v>
      </c>
      <c r="BQ108" s="2038"/>
      <c r="BR108" s="2038"/>
      <c r="BS108" s="2038"/>
      <c r="BT108" s="2038"/>
      <c r="BU108" s="2038"/>
      <c r="BV108" s="2038"/>
      <c r="BW108" s="2038"/>
      <c r="BX108" s="2038"/>
      <c r="BY108" s="2038"/>
      <c r="BZ108" s="2038"/>
      <c r="CA108" s="2039"/>
      <c r="CB108" s="2037" t="s">
        <v>173</v>
      </c>
      <c r="CC108" s="2038"/>
      <c r="CD108" s="2038"/>
      <c r="CE108" s="2038"/>
      <c r="CF108" s="2038"/>
      <c r="CG108" s="2038"/>
      <c r="CH108" s="2038"/>
      <c r="CI108" s="2038"/>
      <c r="CJ108" s="2038"/>
      <c r="CK108" s="2038"/>
      <c r="CL108" s="2038"/>
      <c r="CM108" s="2039"/>
      <c r="CN108" s="1115"/>
      <c r="CO108" s="1116"/>
      <c r="CP108" s="1116"/>
      <c r="CQ108" s="1116"/>
    </row>
    <row r="109" spans="22:95" s="1110" customFormat="1" ht="58.5" customHeight="1" thickBot="1" x14ac:dyDescent="0.3">
      <c r="V109" s="1235"/>
      <c r="AA109" s="1236"/>
      <c r="AB109" s="1236"/>
      <c r="AD109" s="1236"/>
      <c r="AE109" s="1237"/>
      <c r="AH109" s="1238"/>
      <c r="AI109" s="1238"/>
      <c r="AK109" s="1236"/>
      <c r="AR109" s="1236"/>
      <c r="AV109" s="1236"/>
      <c r="AX109" s="1236"/>
      <c r="BB109" s="1236"/>
      <c r="BC109" s="1236"/>
      <c r="BE109" s="1236"/>
      <c r="BI109" s="2036"/>
      <c r="BJ109" s="1248" t="s">
        <v>253</v>
      </c>
      <c r="BK109" s="2036"/>
      <c r="BL109" s="1248" t="s">
        <v>251</v>
      </c>
      <c r="BM109" s="2036"/>
      <c r="BN109" s="2036"/>
      <c r="BO109" s="2036"/>
      <c r="BP109" s="1249" t="s">
        <v>268</v>
      </c>
      <c r="BQ109" s="1249" t="s">
        <v>269</v>
      </c>
      <c r="BR109" s="1248" t="s">
        <v>251</v>
      </c>
      <c r="BS109" s="1249" t="s">
        <v>233</v>
      </c>
      <c r="BT109" s="1249" t="s">
        <v>233</v>
      </c>
      <c r="BU109" s="1249" t="s">
        <v>240</v>
      </c>
      <c r="BV109" s="1249" t="s">
        <v>270</v>
      </c>
      <c r="BW109" s="1249" t="s">
        <v>271</v>
      </c>
      <c r="BX109" s="1248" t="s">
        <v>251</v>
      </c>
      <c r="BY109" s="1249" t="s">
        <v>233</v>
      </c>
      <c r="BZ109" s="1249" t="s">
        <v>233</v>
      </c>
      <c r="CA109" s="1249" t="s">
        <v>240</v>
      </c>
      <c r="CB109" s="1249" t="s">
        <v>268</v>
      </c>
      <c r="CC109" s="1249" t="s">
        <v>269</v>
      </c>
      <c r="CD109" s="1248" t="s">
        <v>251</v>
      </c>
      <c r="CE109" s="1249" t="s">
        <v>233</v>
      </c>
      <c r="CF109" s="1249" t="s">
        <v>233</v>
      </c>
      <c r="CG109" s="1249" t="s">
        <v>240</v>
      </c>
      <c r="CH109" s="1249" t="s">
        <v>270</v>
      </c>
      <c r="CI109" s="1249" t="s">
        <v>271</v>
      </c>
      <c r="CJ109" s="1248" t="s">
        <v>251</v>
      </c>
      <c r="CK109" s="1249" t="s">
        <v>233</v>
      </c>
      <c r="CL109" s="1249" t="s">
        <v>233</v>
      </c>
      <c r="CM109" s="1249" t="s">
        <v>240</v>
      </c>
      <c r="CN109" s="1115"/>
      <c r="CO109" s="1116"/>
      <c r="CP109" s="1116"/>
      <c r="CQ109" s="1116"/>
    </row>
    <row r="110" spans="22:95" s="1110" customFormat="1" ht="16.5" customHeight="1" thickBot="1" x14ac:dyDescent="0.3">
      <c r="V110" s="1235"/>
      <c r="AA110" s="1236"/>
      <c r="AB110" s="1236"/>
      <c r="AD110" s="1259"/>
      <c r="AE110" s="1237"/>
      <c r="AH110" s="1238"/>
      <c r="AI110" s="1238"/>
      <c r="AK110" s="1259"/>
      <c r="AR110" s="1259"/>
      <c r="AV110" s="1236"/>
      <c r="AX110" s="1259"/>
      <c r="BB110" s="1236"/>
      <c r="BC110" s="1236"/>
      <c r="BD110" s="1260"/>
      <c r="BE110" s="1259"/>
      <c r="BI110" s="1254" t="s">
        <v>562</v>
      </c>
      <c r="BJ110" s="1255" t="s">
        <v>252</v>
      </c>
      <c r="BK110" s="1255">
        <v>10.148999999999999</v>
      </c>
      <c r="BL110" s="1251" t="s">
        <v>404</v>
      </c>
      <c r="BM110" s="1253">
        <v>2.0499999999999997E-3</v>
      </c>
      <c r="BN110" s="1253">
        <v>2.0499999999999997E-3</v>
      </c>
      <c r="BO110" s="1252" t="s">
        <v>241</v>
      </c>
      <c r="BP110" s="1255">
        <v>0.01</v>
      </c>
      <c r="BQ110" s="1256">
        <f>BP110/1000</f>
        <v>1.0000000000000001E-5</v>
      </c>
      <c r="BR110" s="1251" t="s">
        <v>405</v>
      </c>
      <c r="BS110" s="1253">
        <v>0.01</v>
      </c>
      <c r="BT110" s="1253">
        <v>0.1</v>
      </c>
      <c r="BU110" s="1251" t="s">
        <v>242</v>
      </c>
      <c r="BV110" s="1255">
        <v>6.0000000000000001E-3</v>
      </c>
      <c r="BW110" s="1256">
        <f>BV110/1000</f>
        <v>6.0000000000000002E-6</v>
      </c>
      <c r="BX110" s="1251" t="s">
        <v>406</v>
      </c>
      <c r="BY110" s="1253">
        <v>2E-3</v>
      </c>
      <c r="BZ110" s="1253">
        <v>0.02</v>
      </c>
      <c r="CA110" s="1251" t="s">
        <v>242</v>
      </c>
      <c r="CB110" s="1255">
        <v>3.6999999999999998E-2</v>
      </c>
      <c r="CC110" s="1256">
        <f>CB110/1000</f>
        <v>3.6999999999999998E-5</v>
      </c>
      <c r="CD110" s="1251" t="s">
        <v>405</v>
      </c>
      <c r="CE110" s="1253">
        <v>1.6E-2</v>
      </c>
      <c r="CF110" s="1253">
        <v>9.5000000000000001E-2</v>
      </c>
      <c r="CG110" s="1251" t="s">
        <v>242</v>
      </c>
      <c r="CH110" s="1255">
        <v>3.6999999999999998E-2</v>
      </c>
      <c r="CI110" s="1256">
        <f>CH110/1000</f>
        <v>3.6999999999999998E-5</v>
      </c>
      <c r="CJ110" s="1251" t="s">
        <v>406</v>
      </c>
      <c r="CK110" s="1253">
        <v>1.2999999999999999E-2</v>
      </c>
      <c r="CL110" s="1253">
        <v>0.12</v>
      </c>
      <c r="CM110" s="1251" t="s">
        <v>242</v>
      </c>
      <c r="CN110" s="1115"/>
      <c r="CO110" s="1116">
        <v>0.15</v>
      </c>
      <c r="CP110" s="1116">
        <f t="shared" ref="CP110:CP122" si="90">(CO110+CQ110)/2</f>
        <v>0.17499999999999999</v>
      </c>
      <c r="CQ110" s="1116">
        <v>0.2</v>
      </c>
    </row>
    <row r="111" spans="22:95" s="1110" customFormat="1" ht="16.5" customHeight="1" thickBot="1" x14ac:dyDescent="0.3">
      <c r="V111" s="1235"/>
      <c r="AA111" s="1236"/>
      <c r="AB111" s="1236"/>
      <c r="AD111" s="1259"/>
      <c r="AE111" s="1237"/>
      <c r="AH111" s="1238"/>
      <c r="AI111" s="1238"/>
      <c r="AK111" s="1259"/>
      <c r="AR111" s="1259"/>
      <c r="AV111" s="1236"/>
      <c r="AX111" s="1259"/>
      <c r="BB111" s="1236"/>
      <c r="BC111" s="1236"/>
      <c r="BD111" s="1260"/>
      <c r="BE111" s="1259"/>
      <c r="BI111" s="1254" t="s">
        <v>366</v>
      </c>
      <c r="BJ111" s="1255" t="s">
        <v>252</v>
      </c>
      <c r="BK111" s="1255">
        <v>8.8085000000000004</v>
      </c>
      <c r="BL111" s="1251" t="s">
        <v>404</v>
      </c>
      <c r="BM111" s="1253">
        <v>2.0300000000000001E-3</v>
      </c>
      <c r="BN111" s="1253">
        <v>2.0300000000000001E-3</v>
      </c>
      <c r="BO111" s="1252" t="s">
        <v>241</v>
      </c>
      <c r="BP111" s="1255">
        <v>2.6599999999999999E-2</v>
      </c>
      <c r="BQ111" s="1256">
        <f>BP111/1000</f>
        <v>2.6599999999999999E-5</v>
      </c>
      <c r="BR111" s="1251" t="s">
        <v>405</v>
      </c>
      <c r="BS111" s="1253">
        <v>0.01</v>
      </c>
      <c r="BT111" s="1253">
        <v>0.1</v>
      </c>
      <c r="BU111" s="1251" t="s">
        <v>242</v>
      </c>
      <c r="BV111" s="1255">
        <v>5.3E-3</v>
      </c>
      <c r="BW111" s="1256">
        <f>BV111/1000</f>
        <v>5.3000000000000001E-6</v>
      </c>
      <c r="BX111" s="1251" t="s">
        <v>406</v>
      </c>
      <c r="BY111" s="1253">
        <v>2E-3</v>
      </c>
      <c r="BZ111" s="1253">
        <v>0.02</v>
      </c>
      <c r="CA111" s="1251" t="s">
        <v>242</v>
      </c>
      <c r="CB111" s="1255">
        <v>0.29260000000000003</v>
      </c>
      <c r="CC111" s="1256">
        <f>CB111/1000</f>
        <v>2.9260000000000001E-4</v>
      </c>
      <c r="CD111" s="1251" t="s">
        <v>405</v>
      </c>
      <c r="CE111" s="1253">
        <v>9.6000000000000002E-2</v>
      </c>
      <c r="CF111" s="1253">
        <v>1.1000000000000001</v>
      </c>
      <c r="CG111" s="1251" t="s">
        <v>242</v>
      </c>
      <c r="CH111" s="1255">
        <v>2.8400000000000002E-2</v>
      </c>
      <c r="CI111" s="1256">
        <f>CH111/1000</f>
        <v>2.8400000000000003E-5</v>
      </c>
      <c r="CJ111" s="1251" t="s">
        <v>406</v>
      </c>
      <c r="CK111" s="1253">
        <v>9.5999999999999992E-3</v>
      </c>
      <c r="CL111" s="1253">
        <v>0.11</v>
      </c>
      <c r="CM111" s="1251" t="s">
        <v>242</v>
      </c>
      <c r="CN111" s="1115"/>
      <c r="CO111" s="1116">
        <v>0.15</v>
      </c>
      <c r="CP111" s="1116">
        <f t="shared" si="90"/>
        <v>0.17499999999999999</v>
      </c>
      <c r="CQ111" s="1116">
        <v>0.2</v>
      </c>
    </row>
    <row r="112" spans="22:95" s="1110" customFormat="1" ht="16.5" customHeight="1" thickBot="1" x14ac:dyDescent="0.3">
      <c r="V112" s="1235"/>
      <c r="AA112" s="1236"/>
      <c r="AB112" s="1236"/>
      <c r="AD112" s="1236"/>
      <c r="AE112" s="1237"/>
      <c r="AH112" s="1238"/>
      <c r="AI112" s="1238"/>
      <c r="AK112" s="1236"/>
      <c r="AR112" s="1236"/>
      <c r="AV112" s="1236"/>
      <c r="AX112" s="1236"/>
      <c r="BB112" s="1236"/>
      <c r="BC112" s="1236"/>
      <c r="BE112" s="1236"/>
      <c r="BI112" s="1250" t="s">
        <v>234</v>
      </c>
      <c r="BJ112" s="1255" t="s">
        <v>252</v>
      </c>
      <c r="BK112" s="1255">
        <v>9.6232000000000006</v>
      </c>
      <c r="BL112" s="1251" t="s">
        <v>404</v>
      </c>
      <c r="BM112" s="1253">
        <v>2.0399999999999997E-3</v>
      </c>
      <c r="BN112" s="1253">
        <v>2.0399999999999997E-3</v>
      </c>
      <c r="BO112" s="1252" t="s">
        <v>241</v>
      </c>
      <c r="BP112" s="1256">
        <v>2.7199999999999998E-2</v>
      </c>
      <c r="BQ112" s="1256">
        <f>BP112/1000</f>
        <v>2.7199999999999997E-5</v>
      </c>
      <c r="BR112" s="1251" t="s">
        <v>405</v>
      </c>
      <c r="BS112" s="1253">
        <v>0.01</v>
      </c>
      <c r="BT112" s="1253">
        <v>0.1</v>
      </c>
      <c r="BU112" s="1251" t="s">
        <v>242</v>
      </c>
      <c r="BV112" s="1255">
        <v>5.4000000000000003E-3</v>
      </c>
      <c r="BW112" s="1256">
        <f>BV112/1000</f>
        <v>5.4E-6</v>
      </c>
      <c r="BX112" s="1251" t="s">
        <v>406</v>
      </c>
      <c r="BY112" s="1253">
        <v>2E-3</v>
      </c>
      <c r="BZ112" s="1253">
        <v>0.02</v>
      </c>
      <c r="CA112" s="1251" t="s">
        <v>242</v>
      </c>
      <c r="CB112" s="1256">
        <v>0</v>
      </c>
      <c r="CC112" s="1256">
        <f>CB112/1000</f>
        <v>0</v>
      </c>
      <c r="CD112" s="1251" t="s">
        <v>405</v>
      </c>
      <c r="CE112" s="1253">
        <v>0</v>
      </c>
      <c r="CF112" s="1253">
        <v>0</v>
      </c>
      <c r="CG112" s="1251" t="s">
        <v>242</v>
      </c>
      <c r="CH112" s="1255">
        <v>0</v>
      </c>
      <c r="CI112" s="1256">
        <f>CH112/1000</f>
        <v>0</v>
      </c>
      <c r="CJ112" s="1251" t="s">
        <v>406</v>
      </c>
      <c r="CK112" s="1253">
        <v>0</v>
      </c>
      <c r="CL112" s="1253">
        <v>0</v>
      </c>
      <c r="CM112" s="1251" t="s">
        <v>242</v>
      </c>
      <c r="CN112" s="1115"/>
      <c r="CO112" s="1116">
        <v>0.15</v>
      </c>
      <c r="CP112" s="1116">
        <f t="shared" si="90"/>
        <v>0.17499999999999999</v>
      </c>
      <c r="CQ112" s="1116">
        <v>0.2</v>
      </c>
    </row>
    <row r="113" spans="22:95" s="1110" customFormat="1" ht="16.5" customHeight="1" thickBot="1" x14ac:dyDescent="0.3">
      <c r="V113" s="1235"/>
      <c r="AA113" s="1236"/>
      <c r="AB113" s="1236"/>
      <c r="AD113" s="1259"/>
      <c r="AE113" s="1237"/>
      <c r="AH113" s="1238"/>
      <c r="AI113" s="1238"/>
      <c r="AK113" s="1259"/>
      <c r="AR113" s="1259"/>
      <c r="AV113" s="1236"/>
      <c r="AX113" s="1259"/>
      <c r="BB113" s="1236"/>
      <c r="BC113" s="1236"/>
      <c r="BD113" s="1260"/>
      <c r="BE113" s="1259"/>
      <c r="BI113" s="1254" t="s">
        <v>123</v>
      </c>
      <c r="BJ113" s="1255" t="s">
        <v>252</v>
      </c>
      <c r="BK113" s="1255">
        <v>11.624599999999999</v>
      </c>
      <c r="BL113" s="1251" t="s">
        <v>404</v>
      </c>
      <c r="BM113" s="1253">
        <v>2.0699999999999998E-3</v>
      </c>
      <c r="BN113" s="1253">
        <v>2.0699999999999998E-3</v>
      </c>
      <c r="BO113" s="1252" t="s">
        <v>241</v>
      </c>
      <c r="BP113" s="1255">
        <v>3.0200000000000001E-2</v>
      </c>
      <c r="BQ113" s="1256">
        <f t="shared" ref="BQ113:BQ122" si="91">BP113/1000</f>
        <v>3.0200000000000002E-5</v>
      </c>
      <c r="BR113" s="1251" t="s">
        <v>405</v>
      </c>
      <c r="BS113" s="1253">
        <v>0.01</v>
      </c>
      <c r="BT113" s="1253">
        <v>0.1</v>
      </c>
      <c r="BU113" s="1251" t="s">
        <v>242</v>
      </c>
      <c r="BV113" s="1255">
        <v>6.0000000000000001E-3</v>
      </c>
      <c r="BW113" s="1256">
        <f t="shared" ref="BW113:BW122" si="92">BV113/1000</f>
        <v>6.0000000000000002E-6</v>
      </c>
      <c r="BX113" s="1251" t="s">
        <v>406</v>
      </c>
      <c r="BY113" s="1253">
        <v>2E-3</v>
      </c>
      <c r="BZ113" s="1253">
        <v>0.02</v>
      </c>
      <c r="CA113" s="1251" t="s">
        <v>242</v>
      </c>
      <c r="CB113" s="1255">
        <v>0</v>
      </c>
      <c r="CC113" s="1256">
        <f t="shared" ref="CC113:CC122" si="93">CB113/1000</f>
        <v>0</v>
      </c>
      <c r="CD113" s="1251" t="s">
        <v>405</v>
      </c>
      <c r="CE113" s="1253">
        <v>0</v>
      </c>
      <c r="CF113" s="1253">
        <v>0</v>
      </c>
      <c r="CG113" s="1251" t="s">
        <v>242</v>
      </c>
      <c r="CH113" s="1255">
        <v>0</v>
      </c>
      <c r="CI113" s="1256">
        <f t="shared" ref="CI113:CI122" si="94">CH113/1000</f>
        <v>0</v>
      </c>
      <c r="CJ113" s="1251" t="s">
        <v>406</v>
      </c>
      <c r="CK113" s="1253">
        <v>0</v>
      </c>
      <c r="CL113" s="1253">
        <v>0</v>
      </c>
      <c r="CM113" s="1251" t="s">
        <v>242</v>
      </c>
      <c r="CN113" s="1115"/>
      <c r="CO113" s="1116">
        <v>0.15</v>
      </c>
      <c r="CP113" s="1116">
        <f t="shared" si="90"/>
        <v>0.17499999999999999</v>
      </c>
      <c r="CQ113" s="1116">
        <v>0.2</v>
      </c>
    </row>
    <row r="114" spans="22:95" s="1110" customFormat="1" ht="16.5" customHeight="1" thickBot="1" x14ac:dyDescent="0.3">
      <c r="V114" s="1235"/>
      <c r="AA114" s="1236"/>
      <c r="AB114" s="1236"/>
      <c r="AD114" s="1259"/>
      <c r="AE114" s="1237"/>
      <c r="AH114" s="1238"/>
      <c r="AI114" s="1238"/>
      <c r="AK114" s="1259"/>
      <c r="AR114" s="1259"/>
      <c r="AV114" s="1236"/>
      <c r="AX114" s="1259"/>
      <c r="BB114" s="1236"/>
      <c r="BC114" s="1236"/>
      <c r="BD114" s="1260"/>
      <c r="BE114" s="1259"/>
      <c r="BI114" s="1254" t="s">
        <v>0</v>
      </c>
      <c r="BJ114" s="1255" t="s">
        <v>252</v>
      </c>
      <c r="BK114" s="1255">
        <v>11.2818</v>
      </c>
      <c r="BL114" s="1251" t="s">
        <v>404</v>
      </c>
      <c r="BM114" s="1253">
        <v>2.0599999999999998E-3</v>
      </c>
      <c r="BN114" s="1253">
        <v>2.0599999999999998E-3</v>
      </c>
      <c r="BO114" s="1252" t="s">
        <v>241</v>
      </c>
      <c r="BP114" s="1255">
        <v>3.0300000000000001E-2</v>
      </c>
      <c r="BQ114" s="1256">
        <f t="shared" si="91"/>
        <v>3.0300000000000001E-5</v>
      </c>
      <c r="BR114" s="1251" t="s">
        <v>405</v>
      </c>
      <c r="BS114" s="1253">
        <v>0.01</v>
      </c>
      <c r="BT114" s="1253">
        <v>0.1</v>
      </c>
      <c r="BU114" s="1251" t="s">
        <v>242</v>
      </c>
      <c r="BV114" s="1255">
        <v>6.1000000000000004E-3</v>
      </c>
      <c r="BW114" s="1256">
        <f t="shared" si="92"/>
        <v>6.1E-6</v>
      </c>
      <c r="BX114" s="1251" t="s">
        <v>406</v>
      </c>
      <c r="BY114" s="1253">
        <v>2E-3</v>
      </c>
      <c r="BZ114" s="1253">
        <v>0.02</v>
      </c>
      <c r="CA114" s="1251" t="s">
        <v>242</v>
      </c>
      <c r="CB114" s="1255">
        <v>0</v>
      </c>
      <c r="CC114" s="1256">
        <f t="shared" si="93"/>
        <v>0</v>
      </c>
      <c r="CD114" s="1251" t="s">
        <v>405</v>
      </c>
      <c r="CE114" s="1253">
        <v>0</v>
      </c>
      <c r="CF114" s="1253">
        <v>0</v>
      </c>
      <c r="CG114" s="1251" t="s">
        <v>242</v>
      </c>
      <c r="CH114" s="1255">
        <v>0</v>
      </c>
      <c r="CI114" s="1256">
        <f t="shared" si="94"/>
        <v>0</v>
      </c>
      <c r="CJ114" s="1251" t="s">
        <v>406</v>
      </c>
      <c r="CK114" s="1253">
        <v>0</v>
      </c>
      <c r="CL114" s="1253">
        <v>0</v>
      </c>
      <c r="CM114" s="1251" t="s">
        <v>242</v>
      </c>
      <c r="CN114" s="1115"/>
      <c r="CO114" s="1116">
        <v>0.15</v>
      </c>
      <c r="CP114" s="1116">
        <f t="shared" si="90"/>
        <v>0.17499999999999999</v>
      </c>
      <c r="CQ114" s="1116">
        <v>0.2</v>
      </c>
    </row>
    <row r="115" spans="22:95" s="1110" customFormat="1" ht="16.5" customHeight="1" thickBot="1" x14ac:dyDescent="0.3">
      <c r="V115" s="1235"/>
      <c r="AA115" s="1236"/>
      <c r="AB115" s="1236"/>
      <c r="AD115" s="1259"/>
      <c r="AE115" s="1237"/>
      <c r="AH115" s="1238"/>
      <c r="AI115" s="1238"/>
      <c r="AK115" s="1259"/>
      <c r="AR115" s="1259"/>
      <c r="AV115" s="1236"/>
      <c r="AX115" s="1259"/>
      <c r="BB115" s="1236"/>
      <c r="BC115" s="1236"/>
      <c r="BD115" s="1260"/>
      <c r="BE115" s="1259"/>
      <c r="BI115" s="1254" t="s">
        <v>235</v>
      </c>
      <c r="BJ115" s="1255" t="s">
        <v>252</v>
      </c>
      <c r="BK115" s="1255">
        <v>6.3869999999999996</v>
      </c>
      <c r="BL115" s="1251" t="s">
        <v>404</v>
      </c>
      <c r="BM115" s="1253">
        <v>2.5600000000000002E-3</v>
      </c>
      <c r="BN115" s="1253">
        <v>2.5600000000000002E-3</v>
      </c>
      <c r="BO115" s="1252" t="s">
        <v>241</v>
      </c>
      <c r="BP115" s="1255">
        <v>2.3699999999999999E-2</v>
      </c>
      <c r="BQ115" s="1256">
        <f t="shared" si="91"/>
        <v>2.37E-5</v>
      </c>
      <c r="BR115" s="1251" t="s">
        <v>405</v>
      </c>
      <c r="BS115" s="1253">
        <v>0.01</v>
      </c>
      <c r="BT115" s="1253">
        <v>0.1</v>
      </c>
      <c r="BU115" s="1251" t="s">
        <v>242</v>
      </c>
      <c r="BV115" s="1255">
        <v>4.7000000000000002E-3</v>
      </c>
      <c r="BW115" s="1256">
        <f t="shared" si="92"/>
        <v>4.6999999999999999E-6</v>
      </c>
      <c r="BX115" s="1251" t="s">
        <v>406</v>
      </c>
      <c r="BY115" s="1253">
        <v>2E-3</v>
      </c>
      <c r="BZ115" s="1253">
        <v>0.02</v>
      </c>
      <c r="CA115" s="1251" t="s">
        <v>242</v>
      </c>
      <c r="CB115" s="1255">
        <v>0</v>
      </c>
      <c r="CC115" s="1256">
        <f t="shared" si="93"/>
        <v>0</v>
      </c>
      <c r="CD115" s="1251" t="s">
        <v>405</v>
      </c>
      <c r="CE115" s="1253">
        <v>0</v>
      </c>
      <c r="CF115" s="1253">
        <v>0</v>
      </c>
      <c r="CG115" s="1251" t="s">
        <v>242</v>
      </c>
      <c r="CH115" s="1255">
        <v>0</v>
      </c>
      <c r="CI115" s="1256">
        <f t="shared" si="94"/>
        <v>0</v>
      </c>
      <c r="CJ115" s="1251" t="s">
        <v>406</v>
      </c>
      <c r="CK115" s="1253">
        <v>0</v>
      </c>
      <c r="CL115" s="1253">
        <v>0</v>
      </c>
      <c r="CM115" s="1251" t="s">
        <v>242</v>
      </c>
      <c r="CN115" s="1115"/>
      <c r="CO115" s="1116">
        <v>0.15</v>
      </c>
      <c r="CP115" s="1116">
        <f t="shared" si="90"/>
        <v>0.17499999999999999</v>
      </c>
      <c r="CQ115" s="1116">
        <v>0.2</v>
      </c>
    </row>
    <row r="116" spans="22:95" s="1110" customFormat="1" ht="16.5" customHeight="1" thickBot="1" x14ac:dyDescent="0.3">
      <c r="V116" s="1235"/>
      <c r="AA116" s="1236"/>
      <c r="AB116" s="1236"/>
      <c r="AD116" s="1259"/>
      <c r="AE116" s="1237"/>
      <c r="AH116" s="1238"/>
      <c r="AI116" s="1238"/>
      <c r="AK116" s="1259"/>
      <c r="AR116" s="1259"/>
      <c r="AV116" s="1236"/>
      <c r="AX116" s="1259"/>
      <c r="BB116" s="1236"/>
      <c r="BC116" s="1236"/>
      <c r="BD116" s="1260"/>
      <c r="BE116" s="1259"/>
      <c r="BI116" s="1254" t="s">
        <v>236</v>
      </c>
      <c r="BJ116" s="1255" t="s">
        <v>252</v>
      </c>
      <c r="BK116" s="1255">
        <v>9.8404000000000007</v>
      </c>
      <c r="BL116" s="1251" t="s">
        <v>404</v>
      </c>
      <c r="BM116" s="1253">
        <v>2.1299999999999999E-3</v>
      </c>
      <c r="BN116" s="1253">
        <v>2.1299999999999999E-3</v>
      </c>
      <c r="BO116" s="1252" t="s">
        <v>241</v>
      </c>
      <c r="BP116" s="1255">
        <v>2.3300000000000001E-2</v>
      </c>
      <c r="BQ116" s="1256">
        <f t="shared" si="91"/>
        <v>2.3300000000000001E-5</v>
      </c>
      <c r="BR116" s="1251" t="s">
        <v>405</v>
      </c>
      <c r="BS116" s="1253">
        <v>0.01</v>
      </c>
      <c r="BT116" s="1253">
        <v>0.1</v>
      </c>
      <c r="BU116" s="1251" t="s">
        <v>242</v>
      </c>
      <c r="BV116" s="1255">
        <v>4.7000000000000002E-3</v>
      </c>
      <c r="BW116" s="1256">
        <f t="shared" si="92"/>
        <v>4.6999999999999999E-6</v>
      </c>
      <c r="BX116" s="1251" t="s">
        <v>406</v>
      </c>
      <c r="BY116" s="1253">
        <v>2E-3</v>
      </c>
      <c r="BZ116" s="1253">
        <v>0.02</v>
      </c>
      <c r="CA116" s="1251" t="s">
        <v>242</v>
      </c>
      <c r="CB116" s="1255">
        <v>0</v>
      </c>
      <c r="CC116" s="1256">
        <f t="shared" si="93"/>
        <v>0</v>
      </c>
      <c r="CD116" s="1251" t="s">
        <v>405</v>
      </c>
      <c r="CE116" s="1253">
        <v>0</v>
      </c>
      <c r="CF116" s="1253">
        <v>0</v>
      </c>
      <c r="CG116" s="1251" t="s">
        <v>242</v>
      </c>
      <c r="CH116" s="1255">
        <v>0</v>
      </c>
      <c r="CI116" s="1256">
        <f t="shared" si="94"/>
        <v>0</v>
      </c>
      <c r="CJ116" s="1251" t="s">
        <v>406</v>
      </c>
      <c r="CK116" s="1253">
        <v>0</v>
      </c>
      <c r="CL116" s="1253">
        <v>0</v>
      </c>
      <c r="CM116" s="1251" t="s">
        <v>242</v>
      </c>
      <c r="CN116" s="1115"/>
      <c r="CO116" s="1116">
        <v>0.15</v>
      </c>
      <c r="CP116" s="1116">
        <f t="shared" si="90"/>
        <v>0.17499999999999999</v>
      </c>
      <c r="CQ116" s="1116">
        <v>0.2</v>
      </c>
    </row>
    <row r="117" spans="22:95" s="1110" customFormat="1" ht="16.5" customHeight="1" thickBot="1" x14ac:dyDescent="0.3">
      <c r="V117" s="1235"/>
      <c r="AA117" s="1236"/>
      <c r="AB117" s="1236"/>
      <c r="AD117" s="1259"/>
      <c r="AE117" s="1237"/>
      <c r="AH117" s="1238"/>
      <c r="AI117" s="1238"/>
      <c r="AK117" s="1259"/>
      <c r="AR117" s="1259"/>
      <c r="AV117" s="1236"/>
      <c r="AX117" s="1259"/>
      <c r="BB117" s="1236"/>
      <c r="BC117" s="1236"/>
      <c r="BD117" s="1260"/>
      <c r="BE117" s="1259"/>
      <c r="BI117" s="1254" t="s">
        <v>237</v>
      </c>
      <c r="BJ117" s="1255" t="s">
        <v>252</v>
      </c>
      <c r="BK117" s="1257">
        <v>0</v>
      </c>
      <c r="BL117" s="1251" t="s">
        <v>404</v>
      </c>
      <c r="BM117" s="1253">
        <v>2.98E-3</v>
      </c>
      <c r="BN117" s="1253">
        <v>2.98E-3</v>
      </c>
      <c r="BO117" s="1252" t="s">
        <v>241</v>
      </c>
      <c r="BP117" s="1255">
        <v>2.63E-2</v>
      </c>
      <c r="BQ117" s="1256">
        <f t="shared" si="91"/>
        <v>2.6299999999999999E-5</v>
      </c>
      <c r="BR117" s="1251" t="s">
        <v>405</v>
      </c>
      <c r="BS117" s="1253">
        <v>0.01</v>
      </c>
      <c r="BT117" s="1253">
        <v>0.1</v>
      </c>
      <c r="BU117" s="1251" t="s">
        <v>242</v>
      </c>
      <c r="BV117" s="1255">
        <v>5.3E-3</v>
      </c>
      <c r="BW117" s="1256">
        <f t="shared" si="92"/>
        <v>5.3000000000000001E-6</v>
      </c>
      <c r="BX117" s="1251" t="s">
        <v>406</v>
      </c>
      <c r="BY117" s="1253">
        <v>2E-3</v>
      </c>
      <c r="BZ117" s="1253">
        <v>0.02</v>
      </c>
      <c r="CA117" s="1251" t="s">
        <v>242</v>
      </c>
      <c r="CB117" s="1255">
        <v>3.4200000000000001E-2</v>
      </c>
      <c r="CC117" s="1256">
        <f t="shared" si="93"/>
        <v>3.4200000000000005E-5</v>
      </c>
      <c r="CD117" s="1251" t="s">
        <v>405</v>
      </c>
      <c r="CE117" s="1253">
        <v>1.6E-2</v>
      </c>
      <c r="CF117" s="1253">
        <v>9.5000000000000001E-2</v>
      </c>
      <c r="CG117" s="1251" t="s">
        <v>242</v>
      </c>
      <c r="CH117" s="1255">
        <v>3.4200000000000001E-2</v>
      </c>
      <c r="CI117" s="1256">
        <f t="shared" si="94"/>
        <v>3.4200000000000005E-5</v>
      </c>
      <c r="CJ117" s="1251" t="s">
        <v>406</v>
      </c>
      <c r="CK117" s="1253">
        <v>1.2999999999999999E-2</v>
      </c>
      <c r="CL117" s="1253">
        <v>0.12</v>
      </c>
      <c r="CM117" s="1251" t="s">
        <v>242</v>
      </c>
      <c r="CN117" s="1115"/>
      <c r="CO117" s="1116">
        <v>0.6</v>
      </c>
      <c r="CP117" s="1116">
        <f t="shared" si="90"/>
        <v>0.8</v>
      </c>
      <c r="CQ117" s="1116">
        <v>1</v>
      </c>
    </row>
    <row r="118" spans="22:95" s="1110" customFormat="1" ht="16.5" customHeight="1" thickBot="1" x14ac:dyDescent="0.3">
      <c r="V118" s="1235"/>
      <c r="AA118" s="1236"/>
      <c r="AB118" s="1236"/>
      <c r="AD118" s="1259"/>
      <c r="AE118" s="1237"/>
      <c r="AH118" s="1238"/>
      <c r="AI118" s="1238"/>
      <c r="AK118" s="1259"/>
      <c r="AR118" s="1259"/>
      <c r="AV118" s="1236"/>
      <c r="AX118" s="1259"/>
      <c r="BB118" s="1236"/>
      <c r="BC118" s="1236"/>
      <c r="BD118" s="1260"/>
      <c r="BE118" s="1259"/>
      <c r="BI118" s="1254" t="s">
        <v>367</v>
      </c>
      <c r="BJ118" s="1255" t="s">
        <v>252</v>
      </c>
      <c r="BK118" s="1257">
        <v>0</v>
      </c>
      <c r="BL118" s="1251" t="s">
        <v>404</v>
      </c>
      <c r="BM118" s="1253">
        <v>3.4799999999999996E-3</v>
      </c>
      <c r="BN118" s="1253">
        <v>3.4799999999999996E-3</v>
      </c>
      <c r="BO118" s="1252" t="s">
        <v>241</v>
      </c>
      <c r="BP118" s="1255">
        <v>1.46E-2</v>
      </c>
      <c r="BQ118" s="1256">
        <f t="shared" si="91"/>
        <v>1.4600000000000001E-5</v>
      </c>
      <c r="BR118" s="1251" t="s">
        <v>405</v>
      </c>
      <c r="BS118" s="1253">
        <v>0.01</v>
      </c>
      <c r="BT118" s="1253">
        <v>0.1</v>
      </c>
      <c r="BU118" s="1251" t="s">
        <v>242</v>
      </c>
      <c r="BV118" s="1255">
        <v>2.8999999999999998E-3</v>
      </c>
      <c r="BW118" s="1256">
        <f t="shared" si="92"/>
        <v>2.8999999999999998E-6</v>
      </c>
      <c r="BX118" s="1251" t="s">
        <v>406</v>
      </c>
      <c r="BY118" s="1253">
        <v>2E-3</v>
      </c>
      <c r="BZ118" s="1253">
        <v>0.02</v>
      </c>
      <c r="CA118" s="1251" t="s">
        <v>242</v>
      </c>
      <c r="CB118" s="1255">
        <v>8.77E-2</v>
      </c>
      <c r="CC118" s="1256">
        <f t="shared" si="93"/>
        <v>8.7700000000000004E-5</v>
      </c>
      <c r="CD118" s="1251" t="s">
        <v>405</v>
      </c>
      <c r="CE118" s="1253">
        <v>0.13</v>
      </c>
      <c r="CF118" s="1253">
        <v>0.84</v>
      </c>
      <c r="CG118" s="1251" t="s">
        <v>242</v>
      </c>
      <c r="CH118" s="1255">
        <v>0.19989999999999999</v>
      </c>
      <c r="CI118" s="1256">
        <f t="shared" si="94"/>
        <v>1.9990000000000001E-4</v>
      </c>
      <c r="CJ118" s="1251" t="s">
        <v>406</v>
      </c>
      <c r="CK118" s="1253">
        <v>0.13</v>
      </c>
      <c r="CL118" s="1253">
        <v>1.23</v>
      </c>
      <c r="CM118" s="1251" t="s">
        <v>242</v>
      </c>
      <c r="CN118" s="1115"/>
      <c r="CO118" s="1116">
        <v>0.6</v>
      </c>
      <c r="CP118" s="1116">
        <f t="shared" si="90"/>
        <v>0.8</v>
      </c>
      <c r="CQ118" s="1116">
        <v>1</v>
      </c>
    </row>
    <row r="119" spans="22:95" s="1110" customFormat="1" ht="16.5" customHeight="1" thickBot="1" x14ac:dyDescent="0.3">
      <c r="V119" s="1235"/>
      <c r="AA119" s="1236"/>
      <c r="AB119" s="1236"/>
      <c r="AD119" s="1259"/>
      <c r="AE119" s="1237"/>
      <c r="AH119" s="1238"/>
      <c r="AI119" s="1238"/>
      <c r="AK119" s="1259"/>
      <c r="AR119" s="1259"/>
      <c r="AV119" s="1236"/>
      <c r="AX119" s="1259"/>
      <c r="BB119" s="1236"/>
      <c r="BC119" s="1236"/>
      <c r="BD119" s="1260"/>
      <c r="BE119" s="1259"/>
      <c r="BI119" s="1254" t="s">
        <v>238</v>
      </c>
      <c r="BJ119" s="1255" t="s">
        <v>252</v>
      </c>
      <c r="BK119" s="1255">
        <v>10.178100000000001</v>
      </c>
      <c r="BL119" s="1251" t="s">
        <v>404</v>
      </c>
      <c r="BM119" s="1253">
        <v>2.0599999999999998E-3</v>
      </c>
      <c r="BN119" s="1253">
        <v>2.0599999999999998E-3</v>
      </c>
      <c r="BO119" s="1252" t="s">
        <v>241</v>
      </c>
      <c r="BP119" s="1255">
        <v>2.7199999999999998E-2</v>
      </c>
      <c r="BQ119" s="1256">
        <f t="shared" si="91"/>
        <v>2.7199999999999997E-5</v>
      </c>
      <c r="BR119" s="1251" t="s">
        <v>405</v>
      </c>
      <c r="BS119" s="1253">
        <v>0.01</v>
      </c>
      <c r="BT119" s="1253">
        <v>0.1</v>
      </c>
      <c r="BU119" s="1251" t="s">
        <v>242</v>
      </c>
      <c r="BV119" s="1255">
        <v>5.4000000000000003E-3</v>
      </c>
      <c r="BW119" s="1256">
        <f t="shared" si="92"/>
        <v>5.4E-6</v>
      </c>
      <c r="BX119" s="1251" t="s">
        <v>406</v>
      </c>
      <c r="BY119" s="1253">
        <v>2E-3</v>
      </c>
      <c r="BZ119" s="1253">
        <v>0.02</v>
      </c>
      <c r="CA119" s="1251" t="s">
        <v>242</v>
      </c>
      <c r="CB119" s="1255">
        <v>0</v>
      </c>
      <c r="CC119" s="1256">
        <f t="shared" si="93"/>
        <v>0</v>
      </c>
      <c r="CD119" s="1251" t="s">
        <v>405</v>
      </c>
      <c r="CE119" s="1253">
        <v>0</v>
      </c>
      <c r="CF119" s="1253">
        <v>0</v>
      </c>
      <c r="CG119" s="1251" t="s">
        <v>242</v>
      </c>
      <c r="CH119" s="1255">
        <v>0</v>
      </c>
      <c r="CI119" s="1256">
        <f t="shared" si="94"/>
        <v>0</v>
      </c>
      <c r="CJ119" s="1251" t="s">
        <v>406</v>
      </c>
      <c r="CK119" s="1253">
        <v>0</v>
      </c>
      <c r="CL119" s="1253">
        <v>0</v>
      </c>
      <c r="CM119" s="1251" t="s">
        <v>242</v>
      </c>
      <c r="CN119" s="1115"/>
      <c r="CO119" s="1116">
        <v>0.15</v>
      </c>
      <c r="CP119" s="1116">
        <f t="shared" si="90"/>
        <v>0.17499999999999999</v>
      </c>
      <c r="CQ119" s="1116">
        <v>0.2</v>
      </c>
    </row>
    <row r="120" spans="22:95" s="1110" customFormat="1" ht="16.5" customHeight="1" thickBot="1" x14ac:dyDescent="0.3">
      <c r="V120" s="1235"/>
      <c r="AA120" s="1236"/>
      <c r="AB120" s="1236"/>
      <c r="AD120" s="1259"/>
      <c r="AE120" s="1237"/>
      <c r="AH120" s="1238"/>
      <c r="AI120" s="1238"/>
      <c r="AK120" s="1259"/>
      <c r="AR120" s="1259"/>
      <c r="AV120" s="1236"/>
      <c r="AX120" s="1259"/>
      <c r="BB120" s="1236"/>
      <c r="BC120" s="1236"/>
      <c r="BD120" s="1260"/>
      <c r="BE120" s="1259"/>
      <c r="BI120" s="1254" t="s">
        <v>273</v>
      </c>
      <c r="BJ120" s="1255" t="s">
        <v>252</v>
      </c>
      <c r="BK120" s="1255">
        <v>8.8632000000000009</v>
      </c>
      <c r="BL120" s="1251" t="s">
        <v>404</v>
      </c>
      <c r="BM120" s="1253">
        <v>2.32E-3</v>
      </c>
      <c r="BN120" s="1253">
        <v>2.32E-3</v>
      </c>
      <c r="BO120" s="1252" t="s">
        <v>241</v>
      </c>
      <c r="BP120" s="1255">
        <v>9.4999999999999998E-3</v>
      </c>
      <c r="BQ120" s="1256">
        <f t="shared" si="91"/>
        <v>9.5000000000000005E-6</v>
      </c>
      <c r="BR120" s="1251" t="s">
        <v>405</v>
      </c>
      <c r="BS120" s="1253">
        <v>0.01</v>
      </c>
      <c r="BT120" s="1253">
        <v>0.1</v>
      </c>
      <c r="BU120" s="1251" t="s">
        <v>242</v>
      </c>
      <c r="BV120" s="1255">
        <v>5.7000000000000002E-3</v>
      </c>
      <c r="BW120" s="1256">
        <f t="shared" si="92"/>
        <v>5.7000000000000005E-6</v>
      </c>
      <c r="BX120" s="1251" t="s">
        <v>406</v>
      </c>
      <c r="BY120" s="1253">
        <v>2E-3</v>
      </c>
      <c r="BZ120" s="1253">
        <v>0.02</v>
      </c>
      <c r="CA120" s="1251" t="s">
        <v>242</v>
      </c>
      <c r="CB120" s="1255">
        <v>3.6999999999999998E-2</v>
      </c>
      <c r="CC120" s="1256">
        <f t="shared" si="93"/>
        <v>3.6999999999999998E-5</v>
      </c>
      <c r="CD120" s="1251" t="s">
        <v>405</v>
      </c>
      <c r="CE120" s="1253">
        <v>1.6E-2</v>
      </c>
      <c r="CF120" s="1253">
        <v>9.5000000000000001E-2</v>
      </c>
      <c r="CG120" s="1251" t="s">
        <v>242</v>
      </c>
      <c r="CH120" s="1255">
        <v>3.6999999999999998E-2</v>
      </c>
      <c r="CI120" s="1256">
        <f t="shared" si="94"/>
        <v>3.6999999999999998E-5</v>
      </c>
      <c r="CJ120" s="1251" t="s">
        <v>406</v>
      </c>
      <c r="CK120" s="1253">
        <v>1.2999999999999999E-2</v>
      </c>
      <c r="CL120" s="1253">
        <v>0.12</v>
      </c>
      <c r="CM120" s="1251" t="s">
        <v>242</v>
      </c>
      <c r="CN120" s="1115"/>
      <c r="CO120" s="1116">
        <v>0.15</v>
      </c>
      <c r="CP120" s="1116">
        <f t="shared" si="90"/>
        <v>0.17499999999999999</v>
      </c>
      <c r="CQ120" s="1116">
        <v>0.2</v>
      </c>
    </row>
    <row r="121" spans="22:95" s="1110" customFormat="1" ht="16.5" customHeight="1" thickBot="1" x14ac:dyDescent="0.3">
      <c r="V121" s="1235"/>
      <c r="AA121" s="1236"/>
      <c r="AB121" s="1236"/>
      <c r="AD121" s="1259"/>
      <c r="AE121" s="1237"/>
      <c r="AH121" s="1238"/>
      <c r="AI121" s="1238"/>
      <c r="AK121" s="1259"/>
      <c r="AR121" s="1259"/>
      <c r="AV121" s="1236"/>
      <c r="AX121" s="1259"/>
      <c r="BB121" s="1236"/>
      <c r="BC121" s="1236"/>
      <c r="BD121" s="1260"/>
      <c r="BE121" s="1259"/>
      <c r="BI121" s="1254" t="s">
        <v>272</v>
      </c>
      <c r="BJ121" s="1255" t="s">
        <v>252</v>
      </c>
      <c r="BK121" s="1255">
        <v>10.2765</v>
      </c>
      <c r="BL121" s="1251" t="s">
        <v>404</v>
      </c>
      <c r="BM121" s="1253">
        <v>2.0499999999999997E-3</v>
      </c>
      <c r="BN121" s="1253">
        <v>2.0499999999999997E-3</v>
      </c>
      <c r="BO121" s="1252" t="s">
        <v>241</v>
      </c>
      <c r="BP121" s="1255">
        <v>9.5999999999999992E-3</v>
      </c>
      <c r="BQ121" s="1256">
        <f>BP121/1000</f>
        <v>9.5999999999999996E-6</v>
      </c>
      <c r="BR121" s="1251" t="s">
        <v>405</v>
      </c>
      <c r="BS121" s="1253">
        <v>0.01</v>
      </c>
      <c r="BT121" s="1253">
        <v>0.1</v>
      </c>
      <c r="BU121" s="1251" t="s">
        <v>242</v>
      </c>
      <c r="BV121" s="1255">
        <v>5.7999999999999996E-3</v>
      </c>
      <c r="BW121" s="1256">
        <f>BV121/1000</f>
        <v>5.7999999999999995E-6</v>
      </c>
      <c r="BX121" s="1251" t="s">
        <v>406</v>
      </c>
      <c r="BY121" s="1253">
        <v>2E-3</v>
      </c>
      <c r="BZ121" s="1253">
        <v>0.02</v>
      </c>
      <c r="CA121" s="1251" t="s">
        <v>242</v>
      </c>
      <c r="CB121" s="1255">
        <v>3.7400000000000003E-2</v>
      </c>
      <c r="CC121" s="1256">
        <f>CB121/1000</f>
        <v>3.7400000000000001E-5</v>
      </c>
      <c r="CD121" s="1251" t="s">
        <v>405</v>
      </c>
      <c r="CE121" s="1253">
        <v>1.6E-2</v>
      </c>
      <c r="CF121" s="1253">
        <v>9.5000000000000001E-2</v>
      </c>
      <c r="CG121" s="1251" t="s">
        <v>242</v>
      </c>
      <c r="CH121" s="1255">
        <v>3.7400000000000003E-2</v>
      </c>
      <c r="CI121" s="1256">
        <f>CH121/1000</f>
        <v>3.7400000000000001E-5</v>
      </c>
      <c r="CJ121" s="1251" t="s">
        <v>406</v>
      </c>
      <c r="CK121" s="1253">
        <v>1.2999999999999999E-2</v>
      </c>
      <c r="CL121" s="1253">
        <v>0.12</v>
      </c>
      <c r="CM121" s="1251" t="s">
        <v>242</v>
      </c>
      <c r="CN121" s="1115"/>
      <c r="CO121" s="1116">
        <v>0.15</v>
      </c>
      <c r="CP121" s="1116">
        <f t="shared" si="90"/>
        <v>0.17499999999999999</v>
      </c>
      <c r="CQ121" s="1116">
        <v>0.2</v>
      </c>
    </row>
    <row r="122" spans="22:95" s="1110" customFormat="1" ht="16.5" customHeight="1" thickBot="1" x14ac:dyDescent="0.3">
      <c r="V122" s="1235"/>
      <c r="AA122" s="1236"/>
      <c r="AB122" s="1236"/>
      <c r="AD122" s="1259"/>
      <c r="AE122" s="1237"/>
      <c r="AH122" s="1238"/>
      <c r="AI122" s="1238"/>
      <c r="AK122" s="1259"/>
      <c r="AR122" s="1259"/>
      <c r="AV122" s="1236"/>
      <c r="AX122" s="1259"/>
      <c r="BB122" s="1236"/>
      <c r="BC122" s="1236"/>
      <c r="BD122" s="1260"/>
      <c r="BE122" s="1259"/>
      <c r="BI122" s="1254" t="s">
        <v>239</v>
      </c>
      <c r="BJ122" s="1255" t="s">
        <v>252</v>
      </c>
      <c r="BK122" s="1255">
        <v>7.6181000000000001</v>
      </c>
      <c r="BL122" s="1251" t="s">
        <v>404</v>
      </c>
      <c r="BM122" s="1253">
        <v>2.3400000000000001E-3</v>
      </c>
      <c r="BN122" s="1253">
        <v>2.3400000000000001E-3</v>
      </c>
      <c r="BO122" s="1252" t="s">
        <v>241</v>
      </c>
      <c r="BP122" s="1255">
        <v>2.3900000000000001E-2</v>
      </c>
      <c r="BQ122" s="1256">
        <f t="shared" si="91"/>
        <v>2.3900000000000002E-5</v>
      </c>
      <c r="BR122" s="1251" t="s">
        <v>405</v>
      </c>
      <c r="BS122" s="1253">
        <v>0.01</v>
      </c>
      <c r="BT122" s="1253">
        <v>0.1</v>
      </c>
      <c r="BU122" s="1251" t="s">
        <v>242</v>
      </c>
      <c r="BV122" s="1255">
        <v>4.7999999999999996E-3</v>
      </c>
      <c r="BW122" s="1256">
        <f t="shared" si="92"/>
        <v>4.7999999999999998E-6</v>
      </c>
      <c r="BX122" s="1251" t="s">
        <v>406</v>
      </c>
      <c r="BY122" s="1253">
        <v>2E-3</v>
      </c>
      <c r="BZ122" s="1253">
        <v>0.02</v>
      </c>
      <c r="CA122" s="1251" t="s">
        <v>242</v>
      </c>
      <c r="CB122" s="1255">
        <v>0.26269999999999999</v>
      </c>
      <c r="CC122" s="1256">
        <f t="shared" si="93"/>
        <v>2.6269999999999999E-4</v>
      </c>
      <c r="CD122" s="1251" t="s">
        <v>405</v>
      </c>
      <c r="CE122" s="1253">
        <v>9.6000000000000002E-2</v>
      </c>
      <c r="CF122" s="1253">
        <v>1.1000000000000001</v>
      </c>
      <c r="CG122" s="1251" t="s">
        <v>242</v>
      </c>
      <c r="CH122" s="1255">
        <v>2.5499999999999998E-2</v>
      </c>
      <c r="CI122" s="1256">
        <f t="shared" si="94"/>
        <v>2.55E-5</v>
      </c>
      <c r="CJ122" s="1251" t="s">
        <v>406</v>
      </c>
      <c r="CK122" s="1253">
        <v>9.5999999999999992E-3</v>
      </c>
      <c r="CL122" s="1253">
        <v>0.11</v>
      </c>
      <c r="CM122" s="1251" t="s">
        <v>242</v>
      </c>
      <c r="CN122" s="1115"/>
      <c r="CO122" s="1116">
        <v>0.15</v>
      </c>
      <c r="CP122" s="1116">
        <f t="shared" si="90"/>
        <v>0.17499999999999999</v>
      </c>
      <c r="CQ122" s="1116">
        <v>0.2</v>
      </c>
    </row>
    <row r="123" spans="22:95" s="1110" customFormat="1" x14ac:dyDescent="0.25">
      <c r="V123" s="1235"/>
      <c r="AA123" s="1236"/>
      <c r="AB123" s="1236"/>
      <c r="AD123" s="1236"/>
      <c r="AE123" s="1237"/>
      <c r="AH123" s="1238"/>
      <c r="AI123" s="1238"/>
      <c r="AK123" s="1236"/>
      <c r="AR123" s="1236"/>
      <c r="AV123" s="1236"/>
      <c r="AX123" s="1236"/>
      <c r="BB123" s="1236"/>
      <c r="BC123" s="1236"/>
      <c r="BE123" s="1236"/>
      <c r="BI123" s="1111"/>
      <c r="BJ123" s="1112"/>
      <c r="BK123" s="1112"/>
      <c r="BL123" s="1112"/>
      <c r="BM123" s="1113"/>
      <c r="BN123" s="1113"/>
      <c r="BO123" s="1113"/>
      <c r="BP123" s="1258"/>
      <c r="BQ123" s="1258"/>
      <c r="BR123" s="1258"/>
      <c r="BS123" s="1258"/>
      <c r="BT123" s="1258"/>
      <c r="BU123" s="1258"/>
      <c r="BV123" s="1112"/>
      <c r="BW123" s="1258"/>
      <c r="BX123" s="1258"/>
      <c r="BY123" s="1112"/>
      <c r="BZ123" s="1112"/>
      <c r="CA123" s="1112"/>
      <c r="CB123" s="1114"/>
      <c r="CC123" s="1258"/>
      <c r="CD123" s="1258"/>
      <c r="CE123" s="1114"/>
      <c r="CF123" s="1114"/>
      <c r="CG123" s="1114"/>
      <c r="CH123" s="1114"/>
      <c r="CI123" s="1258"/>
      <c r="CJ123" s="1258"/>
      <c r="CK123" s="1114"/>
      <c r="CL123" s="1114"/>
      <c r="CM123" s="1114"/>
      <c r="CN123" s="1115"/>
      <c r="CO123" s="1116"/>
      <c r="CP123" s="1116"/>
      <c r="CQ123" s="1116"/>
    </row>
    <row r="124" spans="22:95" s="1110" customFormat="1" ht="15.75" thickBot="1" x14ac:dyDescent="0.3">
      <c r="V124" s="1235"/>
      <c r="AA124" s="1236"/>
      <c r="AB124" s="1236"/>
      <c r="AD124" s="1236"/>
      <c r="AE124" s="1237"/>
      <c r="AH124" s="1238"/>
      <c r="AI124" s="1238"/>
      <c r="AK124" s="1236"/>
      <c r="AR124" s="1236"/>
      <c r="AV124" s="1236"/>
      <c r="AX124" s="1236"/>
      <c r="BB124" s="1236"/>
      <c r="BC124" s="1236"/>
      <c r="BE124" s="1236"/>
      <c r="BI124" s="1111"/>
      <c r="BJ124" s="1112"/>
      <c r="BK124" s="1112"/>
      <c r="BL124" s="1112"/>
      <c r="BM124" s="1113"/>
      <c r="BN124" s="1113"/>
      <c r="BO124" s="1113"/>
      <c r="BP124" s="1258"/>
      <c r="BQ124" s="1258"/>
      <c r="BR124" s="1258"/>
      <c r="BS124" s="1258"/>
      <c r="BT124" s="1258"/>
      <c r="BU124" s="1258"/>
      <c r="BV124" s="1112"/>
      <c r="BW124" s="1258"/>
      <c r="BX124" s="1258"/>
      <c r="BY124" s="1112"/>
      <c r="BZ124" s="1112"/>
      <c r="CA124" s="1112"/>
      <c r="CB124" s="1114"/>
      <c r="CC124" s="1258"/>
      <c r="CD124" s="1258"/>
      <c r="CE124" s="1114"/>
      <c r="CF124" s="1114"/>
      <c r="CG124" s="1114"/>
      <c r="CH124" s="1114"/>
      <c r="CI124" s="1258"/>
      <c r="CJ124" s="1258"/>
      <c r="CK124" s="1114"/>
      <c r="CL124" s="1114"/>
      <c r="CM124" s="1114"/>
      <c r="CN124" s="1115"/>
      <c r="CO124" s="1116"/>
      <c r="CP124" s="1116"/>
      <c r="CQ124" s="1116"/>
    </row>
    <row r="125" spans="22:95" s="1110" customFormat="1" ht="26.25" customHeight="1" thickBot="1" x14ac:dyDescent="0.3">
      <c r="V125" s="1235"/>
      <c r="AA125" s="1236"/>
      <c r="AB125" s="1236"/>
      <c r="AD125" s="1236"/>
      <c r="AE125" s="1237"/>
      <c r="AH125" s="1238"/>
      <c r="AI125" s="1238"/>
      <c r="AK125" s="1236"/>
      <c r="AR125" s="1236"/>
      <c r="AV125" s="1236"/>
      <c r="AX125" s="1236"/>
      <c r="BB125" s="1236"/>
      <c r="BC125" s="1236"/>
      <c r="BE125" s="1236"/>
      <c r="BI125" s="2035" t="s">
        <v>232</v>
      </c>
      <c r="BJ125" s="1244"/>
      <c r="BK125" s="2035" t="s">
        <v>267</v>
      </c>
      <c r="BL125" s="1244"/>
      <c r="BM125" s="2035" t="s">
        <v>233</v>
      </c>
      <c r="BN125" s="2035" t="s">
        <v>233</v>
      </c>
      <c r="BO125" s="2035" t="s">
        <v>240</v>
      </c>
      <c r="BP125" s="2037" t="s">
        <v>172</v>
      </c>
      <c r="BQ125" s="2038"/>
      <c r="BR125" s="2038"/>
      <c r="BS125" s="2038"/>
      <c r="BT125" s="2038"/>
      <c r="BU125" s="2038"/>
      <c r="BV125" s="2038"/>
      <c r="BW125" s="2038"/>
      <c r="BX125" s="2038"/>
      <c r="BY125" s="2038"/>
      <c r="BZ125" s="2038"/>
      <c r="CA125" s="2039"/>
      <c r="CB125" s="2037" t="s">
        <v>173</v>
      </c>
      <c r="CC125" s="2038"/>
      <c r="CD125" s="2038"/>
      <c r="CE125" s="2038"/>
      <c r="CF125" s="2038"/>
      <c r="CG125" s="2038"/>
      <c r="CH125" s="2038"/>
      <c r="CI125" s="2038"/>
      <c r="CJ125" s="2038"/>
      <c r="CK125" s="2038"/>
      <c r="CL125" s="2038"/>
      <c r="CM125" s="2039"/>
      <c r="CN125" s="1115"/>
      <c r="CO125" s="1116"/>
      <c r="CP125" s="1116"/>
      <c r="CQ125" s="1116"/>
    </row>
    <row r="126" spans="22:95" s="1110" customFormat="1" ht="59.25" customHeight="1" thickBot="1" x14ac:dyDescent="0.3">
      <c r="V126" s="1235"/>
      <c r="AA126" s="1236"/>
      <c r="AB126" s="1236"/>
      <c r="AD126" s="1236"/>
      <c r="AE126" s="1237"/>
      <c r="AH126" s="1238"/>
      <c r="AI126" s="1238"/>
      <c r="AK126" s="1236"/>
      <c r="AR126" s="1236"/>
      <c r="AV126" s="1236"/>
      <c r="AX126" s="1236"/>
      <c r="BB126" s="1236"/>
      <c r="BC126" s="1236"/>
      <c r="BE126" s="1236"/>
      <c r="BI126" s="2036"/>
      <c r="BJ126" s="1248" t="s">
        <v>253</v>
      </c>
      <c r="BK126" s="2036"/>
      <c r="BL126" s="1248" t="s">
        <v>251</v>
      </c>
      <c r="BM126" s="2036"/>
      <c r="BN126" s="2036"/>
      <c r="BO126" s="2036"/>
      <c r="BP126" s="1249" t="s">
        <v>268</v>
      </c>
      <c r="BQ126" s="1249" t="s">
        <v>269</v>
      </c>
      <c r="BR126" s="1248" t="s">
        <v>251</v>
      </c>
      <c r="BS126" s="1249" t="s">
        <v>233</v>
      </c>
      <c r="BT126" s="1249" t="s">
        <v>233</v>
      </c>
      <c r="BU126" s="1249" t="s">
        <v>240</v>
      </c>
      <c r="BV126" s="1249" t="s">
        <v>270</v>
      </c>
      <c r="BW126" s="1249" t="s">
        <v>271</v>
      </c>
      <c r="BX126" s="1248" t="s">
        <v>251</v>
      </c>
      <c r="BY126" s="1249" t="s">
        <v>233</v>
      </c>
      <c r="BZ126" s="1249" t="s">
        <v>233</v>
      </c>
      <c r="CA126" s="1249" t="s">
        <v>240</v>
      </c>
      <c r="CB126" s="1249" t="s">
        <v>268</v>
      </c>
      <c r="CC126" s="1249" t="s">
        <v>269</v>
      </c>
      <c r="CD126" s="1248" t="s">
        <v>251</v>
      </c>
      <c r="CE126" s="1249" t="s">
        <v>233</v>
      </c>
      <c r="CF126" s="1249" t="s">
        <v>233</v>
      </c>
      <c r="CG126" s="1249" t="s">
        <v>240</v>
      </c>
      <c r="CH126" s="1249" t="s">
        <v>270</v>
      </c>
      <c r="CI126" s="1249" t="s">
        <v>271</v>
      </c>
      <c r="CJ126" s="1248" t="s">
        <v>251</v>
      </c>
      <c r="CK126" s="1249" t="s">
        <v>233</v>
      </c>
      <c r="CL126" s="1249" t="s">
        <v>233</v>
      </c>
      <c r="CM126" s="1249" t="s">
        <v>240</v>
      </c>
      <c r="CN126" s="1115"/>
      <c r="CO126" s="1116"/>
      <c r="CP126" s="1116"/>
      <c r="CQ126" s="1116"/>
    </row>
    <row r="127" spans="22:95" s="1110" customFormat="1" ht="17.25" thickBot="1" x14ac:dyDescent="0.3">
      <c r="V127" s="1235"/>
      <c r="AA127" s="1236"/>
      <c r="AB127" s="1236"/>
      <c r="AD127" s="1236"/>
      <c r="AE127" s="1237"/>
      <c r="AH127" s="1238"/>
      <c r="AI127" s="1238"/>
      <c r="AK127" s="1236"/>
      <c r="AR127" s="1236"/>
      <c r="AV127" s="1236"/>
      <c r="AX127" s="1236"/>
      <c r="BB127" s="1236"/>
      <c r="BC127" s="1236"/>
      <c r="BE127" s="1236"/>
      <c r="BF127" s="1260"/>
      <c r="BI127" s="1250" t="s">
        <v>274</v>
      </c>
      <c r="BJ127" s="1251" t="s">
        <v>407</v>
      </c>
      <c r="BK127" s="1261">
        <v>0</v>
      </c>
      <c r="BL127" s="1251" t="s">
        <v>408</v>
      </c>
      <c r="BM127" s="1253">
        <v>8.8870000000000005E-2</v>
      </c>
      <c r="BN127" s="1253">
        <v>8.8870000000000005E-2</v>
      </c>
      <c r="BO127" s="1252" t="s">
        <v>241</v>
      </c>
      <c r="BP127" s="1262">
        <v>2.1999999999999999E-2</v>
      </c>
      <c r="BQ127" s="1262">
        <f>BP127/1000</f>
        <v>2.1999999999999999E-5</v>
      </c>
      <c r="BR127" s="1251" t="s">
        <v>409</v>
      </c>
      <c r="BS127" s="1253">
        <v>3.0000000000000001E-3</v>
      </c>
      <c r="BT127" s="1253">
        <v>0.03</v>
      </c>
      <c r="BU127" s="1251" t="s">
        <v>242</v>
      </c>
      <c r="BV127" s="1262">
        <v>2.2000000000000001E-3</v>
      </c>
      <c r="BW127" s="1262">
        <f>BV127/1000</f>
        <v>2.2000000000000001E-6</v>
      </c>
      <c r="BX127" s="1251" t="s">
        <v>514</v>
      </c>
      <c r="BY127" s="1253">
        <v>2.9999999999999997E-4</v>
      </c>
      <c r="BZ127" s="1253">
        <v>0.03</v>
      </c>
      <c r="CA127" s="1251" t="s">
        <v>242</v>
      </c>
      <c r="CB127" s="1255">
        <v>0</v>
      </c>
      <c r="CC127" s="1262">
        <f>CB127/1000</f>
        <v>0</v>
      </c>
      <c r="CD127" s="1251" t="s">
        <v>409</v>
      </c>
      <c r="CE127" s="1253">
        <v>0</v>
      </c>
      <c r="CF127" s="1253">
        <v>0</v>
      </c>
      <c r="CG127" s="1251" t="s">
        <v>242</v>
      </c>
      <c r="CH127" s="1255">
        <v>0</v>
      </c>
      <c r="CI127" s="1262">
        <f>CH127/1000</f>
        <v>0</v>
      </c>
      <c r="CJ127" s="1251" t="s">
        <v>514</v>
      </c>
      <c r="CK127" s="1253">
        <v>0</v>
      </c>
      <c r="CL127" s="1253">
        <v>0</v>
      </c>
      <c r="CM127" s="1251" t="s">
        <v>242</v>
      </c>
      <c r="CN127" s="1115"/>
      <c r="CO127" s="1116">
        <v>0.6</v>
      </c>
      <c r="CP127" s="1116">
        <f t="shared" ref="CP127:CP144" si="95">(CO127+CQ127)/2</f>
        <v>0.8</v>
      </c>
      <c r="CQ127" s="1116">
        <v>1</v>
      </c>
    </row>
    <row r="128" spans="22:95" s="1110" customFormat="1" ht="17.25" thickBot="1" x14ac:dyDescent="0.3">
      <c r="V128" s="1235"/>
      <c r="AA128" s="1236"/>
      <c r="AB128" s="1236"/>
      <c r="AD128" s="1236"/>
      <c r="AE128" s="1237"/>
      <c r="AH128" s="1238"/>
      <c r="AI128" s="1238"/>
      <c r="AK128" s="1236"/>
      <c r="AR128" s="1236"/>
      <c r="AV128" s="1236"/>
      <c r="AX128" s="1236"/>
      <c r="BB128" s="1236"/>
      <c r="BC128" s="1236"/>
      <c r="BE128" s="1236"/>
      <c r="BF128" s="1260"/>
      <c r="BI128" s="1254" t="s">
        <v>243</v>
      </c>
      <c r="BJ128" s="1251" t="s">
        <v>407</v>
      </c>
      <c r="BK128" s="1263">
        <v>0.6129</v>
      </c>
      <c r="BL128" s="1251" t="s">
        <v>408</v>
      </c>
      <c r="BM128" s="1253">
        <v>0.18914999999999998</v>
      </c>
      <c r="BN128" s="1253">
        <v>0.18914999999999998</v>
      </c>
      <c r="BO128" s="1252" t="s">
        <v>241</v>
      </c>
      <c r="BP128" s="1262">
        <v>1.4999999999999999E-2</v>
      </c>
      <c r="BQ128" s="1262">
        <f t="shared" ref="BQ128:BQ144" si="96">BP128/1000</f>
        <v>1.4999999999999999E-5</v>
      </c>
      <c r="BR128" s="1251" t="s">
        <v>409</v>
      </c>
      <c r="BS128" s="1253">
        <v>3.0000000000000001E-3</v>
      </c>
      <c r="BT128" s="1253">
        <v>0.03</v>
      </c>
      <c r="BU128" s="1251" t="s">
        <v>242</v>
      </c>
      <c r="BV128" s="1262">
        <v>1.5E-3</v>
      </c>
      <c r="BW128" s="1262">
        <f t="shared" ref="BW128:BW144" si="97">BV128/1000</f>
        <v>1.5E-6</v>
      </c>
      <c r="BX128" s="1251" t="s">
        <v>514</v>
      </c>
      <c r="BY128" s="1253">
        <v>2.9999999999999997E-4</v>
      </c>
      <c r="BZ128" s="1253">
        <v>0.03</v>
      </c>
      <c r="CA128" s="1251" t="s">
        <v>242</v>
      </c>
      <c r="CB128" s="1255">
        <v>0</v>
      </c>
      <c r="CC128" s="1262">
        <f t="shared" ref="CC128:CC144" si="98">CB128/1000</f>
        <v>0</v>
      </c>
      <c r="CD128" s="1251" t="s">
        <v>409</v>
      </c>
      <c r="CE128" s="1253">
        <v>0</v>
      </c>
      <c r="CF128" s="1253">
        <v>0</v>
      </c>
      <c r="CG128" s="1251" t="s">
        <v>242</v>
      </c>
      <c r="CH128" s="1255">
        <v>0</v>
      </c>
      <c r="CI128" s="1262">
        <f t="shared" ref="CI128:CI144" si="99">CH128/1000</f>
        <v>0</v>
      </c>
      <c r="CJ128" s="1251" t="s">
        <v>514</v>
      </c>
      <c r="CK128" s="1253">
        <v>0</v>
      </c>
      <c r="CL128" s="1253">
        <v>0</v>
      </c>
      <c r="CM128" s="1251" t="s">
        <v>242</v>
      </c>
      <c r="CN128" s="1115"/>
      <c r="CO128" s="1116">
        <v>0.15</v>
      </c>
      <c r="CP128" s="1116">
        <f t="shared" si="95"/>
        <v>0.17499999999999999</v>
      </c>
      <c r="CQ128" s="1116">
        <v>0.2</v>
      </c>
    </row>
    <row r="129" spans="22:95" s="1110" customFormat="1" ht="17.25" thickBot="1" x14ac:dyDescent="0.3">
      <c r="V129" s="1235"/>
      <c r="AA129" s="1236"/>
      <c r="AB129" s="1236"/>
      <c r="AD129" s="1236"/>
      <c r="AE129" s="1237"/>
      <c r="AH129" s="1238"/>
      <c r="AI129" s="1238"/>
      <c r="AK129" s="1236"/>
      <c r="AR129" s="1236"/>
      <c r="AV129" s="1236"/>
      <c r="AX129" s="1236"/>
      <c r="BB129" s="1236"/>
      <c r="BC129" s="1236"/>
      <c r="BE129" s="1236"/>
      <c r="BF129" s="1260"/>
      <c r="BI129" s="1254" t="s">
        <v>426</v>
      </c>
      <c r="BJ129" s="1251" t="s">
        <v>407</v>
      </c>
      <c r="BK129" s="1263">
        <v>1.9805999999999999</v>
      </c>
      <c r="BL129" s="1251" t="s">
        <v>408</v>
      </c>
      <c r="BM129" s="1253">
        <v>6.5890000000000004E-2</v>
      </c>
      <c r="BN129" s="1253">
        <v>6.5890000000000004E-2</v>
      </c>
      <c r="BO129" s="1252" t="s">
        <v>241</v>
      </c>
      <c r="BP129" s="1262">
        <v>3.5700000000000003E-2</v>
      </c>
      <c r="BQ129" s="1262">
        <f>BP129/1000</f>
        <v>3.57E-5</v>
      </c>
      <c r="BR129" s="1251" t="s">
        <v>409</v>
      </c>
      <c r="BS129" s="1253">
        <v>3.0000000000000001E-3</v>
      </c>
      <c r="BT129" s="1253">
        <v>0.03</v>
      </c>
      <c r="BU129" s="1251" t="s">
        <v>242</v>
      </c>
      <c r="BV129" s="1262">
        <v>3.5999999999999999E-3</v>
      </c>
      <c r="BW129" s="1262">
        <f>BV129/1000</f>
        <v>3.5999999999999998E-6</v>
      </c>
      <c r="BX129" s="1251" t="s">
        <v>514</v>
      </c>
      <c r="BY129" s="1253">
        <v>2.9999999999999997E-4</v>
      </c>
      <c r="BZ129" s="1253">
        <v>0.03</v>
      </c>
      <c r="CA129" s="1251" t="s">
        <v>242</v>
      </c>
      <c r="CB129" s="1255">
        <v>3.28</v>
      </c>
      <c r="CC129" s="1262">
        <f>CB129/1000</f>
        <v>3.2799999999999999E-3</v>
      </c>
      <c r="CD129" s="1251" t="s">
        <v>409</v>
      </c>
      <c r="CE129" s="1253">
        <v>0.5</v>
      </c>
      <c r="CF129" s="1253">
        <v>15.4</v>
      </c>
      <c r="CG129" s="1251" t="s">
        <v>242</v>
      </c>
      <c r="CH129" s="1255">
        <v>0.107</v>
      </c>
      <c r="CI129" s="1262">
        <f>CH129/1000</f>
        <v>1.07E-4</v>
      </c>
      <c r="CJ129" s="1251" t="s">
        <v>514</v>
      </c>
      <c r="CK129" s="1253">
        <v>0.01</v>
      </c>
      <c r="CL129" s="1253">
        <v>0.77</v>
      </c>
      <c r="CM129" s="1251" t="s">
        <v>242</v>
      </c>
      <c r="CN129" s="1115"/>
      <c r="CO129" s="1116">
        <v>0.15</v>
      </c>
      <c r="CP129" s="1116">
        <f t="shared" si="95"/>
        <v>0.17499999999999999</v>
      </c>
      <c r="CQ129" s="1116">
        <v>0.2</v>
      </c>
    </row>
    <row r="130" spans="22:95" s="1110" customFormat="1" ht="17.25" thickBot="1" x14ac:dyDescent="0.3">
      <c r="V130" s="1235"/>
      <c r="AA130" s="1236"/>
      <c r="AB130" s="1236"/>
      <c r="AD130" s="1236"/>
      <c r="AE130" s="1237"/>
      <c r="AH130" s="1238"/>
      <c r="AI130" s="1238"/>
      <c r="AK130" s="1236"/>
      <c r="AR130" s="1236"/>
      <c r="AV130" s="1236"/>
      <c r="AX130" s="1236"/>
      <c r="BB130" s="1236"/>
      <c r="BC130" s="1236"/>
      <c r="BE130" s="1236"/>
      <c r="BF130" s="1260"/>
      <c r="BI130" s="1254" t="s">
        <v>4</v>
      </c>
      <c r="BJ130" s="1251" t="s">
        <v>407</v>
      </c>
      <c r="BK130" s="1263">
        <v>2.1913</v>
      </c>
      <c r="BL130" s="1251" t="s">
        <v>408</v>
      </c>
      <c r="BM130" s="1253">
        <v>1.15E-3</v>
      </c>
      <c r="BN130" s="1253">
        <v>1.15E-3</v>
      </c>
      <c r="BO130" s="1252" t="s">
        <v>241</v>
      </c>
      <c r="BP130" s="1262">
        <v>3.8699999999999998E-2</v>
      </c>
      <c r="BQ130" s="1262">
        <f t="shared" si="96"/>
        <v>3.8699999999999999E-5</v>
      </c>
      <c r="BR130" s="1251" t="s">
        <v>409</v>
      </c>
      <c r="BS130" s="1253">
        <v>3.0000000000000001E-3</v>
      </c>
      <c r="BT130" s="1253">
        <v>0.03</v>
      </c>
      <c r="BU130" s="1251" t="s">
        <v>242</v>
      </c>
      <c r="BV130" s="1262">
        <v>3.8999999999999998E-3</v>
      </c>
      <c r="BW130" s="1262">
        <f t="shared" si="97"/>
        <v>3.8999999999999999E-6</v>
      </c>
      <c r="BX130" s="1251" t="s">
        <v>514</v>
      </c>
      <c r="BY130" s="1253">
        <v>2.9999999999999997E-4</v>
      </c>
      <c r="BZ130" s="1253">
        <v>0.03</v>
      </c>
      <c r="CA130" s="1251" t="s">
        <v>242</v>
      </c>
      <c r="CB130" s="1255">
        <v>3.5579999999999998</v>
      </c>
      <c r="CC130" s="1262">
        <f t="shared" si="98"/>
        <v>3.558E-3</v>
      </c>
      <c r="CD130" s="1251" t="s">
        <v>409</v>
      </c>
      <c r="CE130" s="1253">
        <v>0.5</v>
      </c>
      <c r="CF130" s="1253">
        <v>15.4</v>
      </c>
      <c r="CG130" s="1251" t="s">
        <v>242</v>
      </c>
      <c r="CH130" s="1255">
        <v>0.11600000000000001</v>
      </c>
      <c r="CI130" s="1262">
        <f t="shared" si="99"/>
        <v>1.16E-4</v>
      </c>
      <c r="CJ130" s="1251" t="s">
        <v>514</v>
      </c>
      <c r="CK130" s="1253">
        <v>0.01</v>
      </c>
      <c r="CL130" s="1253">
        <v>0.77</v>
      </c>
      <c r="CM130" s="1251" t="s">
        <v>242</v>
      </c>
      <c r="CN130" s="1115"/>
      <c r="CO130" s="1116">
        <v>0.15</v>
      </c>
      <c r="CP130" s="1116">
        <f t="shared" si="95"/>
        <v>0.17499999999999999</v>
      </c>
      <c r="CQ130" s="1116">
        <v>0.2</v>
      </c>
    </row>
    <row r="131" spans="22:95" s="1110" customFormat="1" ht="17.25" thickBot="1" x14ac:dyDescent="0.3">
      <c r="V131" s="1235"/>
      <c r="AA131" s="1236"/>
      <c r="AB131" s="1236"/>
      <c r="AD131" s="1236"/>
      <c r="AE131" s="1237"/>
      <c r="AH131" s="1238"/>
      <c r="AI131" s="1238"/>
      <c r="AK131" s="1236"/>
      <c r="AR131" s="1236"/>
      <c r="AV131" s="1236"/>
      <c r="AX131" s="1236"/>
      <c r="BB131" s="1236"/>
      <c r="BC131" s="1236"/>
      <c r="BE131" s="1236"/>
      <c r="BF131" s="1260"/>
      <c r="BI131" s="1254" t="s">
        <v>5</v>
      </c>
      <c r="BJ131" s="1251" t="s">
        <v>407</v>
      </c>
      <c r="BK131" s="1263">
        <v>1.8396999999999999</v>
      </c>
      <c r="BL131" s="1251" t="s">
        <v>408</v>
      </c>
      <c r="BM131" s="1253">
        <v>1.16E-3</v>
      </c>
      <c r="BN131" s="1253">
        <v>1.16E-3</v>
      </c>
      <c r="BO131" s="1252" t="s">
        <v>241</v>
      </c>
      <c r="BP131" s="1262">
        <v>3.3500000000000002E-2</v>
      </c>
      <c r="BQ131" s="1262">
        <f t="shared" si="96"/>
        <v>3.3500000000000001E-5</v>
      </c>
      <c r="BR131" s="1251" t="s">
        <v>409</v>
      </c>
      <c r="BS131" s="1253">
        <v>3.0000000000000001E-3</v>
      </c>
      <c r="BT131" s="1253">
        <v>0.03</v>
      </c>
      <c r="BU131" s="1251" t="s">
        <v>242</v>
      </c>
      <c r="BV131" s="1262">
        <v>3.3E-3</v>
      </c>
      <c r="BW131" s="1262">
        <f t="shared" si="97"/>
        <v>3.3000000000000002E-6</v>
      </c>
      <c r="BX131" s="1251" t="s">
        <v>514</v>
      </c>
      <c r="BY131" s="1253">
        <v>2.9999999999999997E-4</v>
      </c>
      <c r="BZ131" s="1253">
        <v>0.03</v>
      </c>
      <c r="CA131" s="1251" t="s">
        <v>242</v>
      </c>
      <c r="CB131" s="1255">
        <v>3.0815000000000001</v>
      </c>
      <c r="CC131" s="1262">
        <f t="shared" si="98"/>
        <v>3.0815E-3</v>
      </c>
      <c r="CD131" s="1251" t="s">
        <v>409</v>
      </c>
      <c r="CE131" s="1253">
        <v>0.5</v>
      </c>
      <c r="CF131" s="1253">
        <v>15.4</v>
      </c>
      <c r="CG131" s="1251" t="s">
        <v>242</v>
      </c>
      <c r="CH131" s="1255">
        <v>0.10050000000000001</v>
      </c>
      <c r="CI131" s="1262">
        <f t="shared" si="99"/>
        <v>1.005E-4</v>
      </c>
      <c r="CJ131" s="1251" t="s">
        <v>514</v>
      </c>
      <c r="CK131" s="1253">
        <v>0.01</v>
      </c>
      <c r="CL131" s="1253">
        <v>0.77</v>
      </c>
      <c r="CM131" s="1251" t="s">
        <v>242</v>
      </c>
      <c r="CN131" s="1115"/>
      <c r="CO131" s="1116">
        <v>0.15</v>
      </c>
      <c r="CP131" s="1116">
        <f t="shared" si="95"/>
        <v>0.17499999999999999</v>
      </c>
      <c r="CQ131" s="1116">
        <v>0.2</v>
      </c>
    </row>
    <row r="132" spans="22:95" s="1110" customFormat="1" ht="17.25" thickBot="1" x14ac:dyDescent="0.3">
      <c r="V132" s="1235"/>
      <c r="AA132" s="1236"/>
      <c r="AB132" s="1236"/>
      <c r="AD132" s="1236"/>
      <c r="AE132" s="1237"/>
      <c r="AH132" s="1238"/>
      <c r="AI132" s="1238"/>
      <c r="AK132" s="1236"/>
      <c r="AR132" s="1236"/>
      <c r="AV132" s="1236"/>
      <c r="AX132" s="1236"/>
      <c r="BB132" s="1236"/>
      <c r="BC132" s="1236"/>
      <c r="BE132" s="1236"/>
      <c r="BF132" s="1260"/>
      <c r="BI132" s="1254" t="s">
        <v>6</v>
      </c>
      <c r="BJ132" s="1251" t="s">
        <v>407</v>
      </c>
      <c r="BK132" s="1263">
        <v>1.8259000000000001</v>
      </c>
      <c r="BL132" s="1251" t="s">
        <v>408</v>
      </c>
      <c r="BM132" s="1253">
        <v>7.107999999999999E-2</v>
      </c>
      <c r="BN132" s="1253">
        <v>7.107999999999999E-2</v>
      </c>
      <c r="BO132" s="1252" t="s">
        <v>241</v>
      </c>
      <c r="BP132" s="1262">
        <v>3.3300000000000003E-2</v>
      </c>
      <c r="BQ132" s="1262">
        <f t="shared" si="96"/>
        <v>3.3300000000000003E-5</v>
      </c>
      <c r="BR132" s="1251" t="s">
        <v>409</v>
      </c>
      <c r="BS132" s="1253">
        <v>3.0000000000000001E-3</v>
      </c>
      <c r="BT132" s="1253">
        <v>0.03</v>
      </c>
      <c r="BU132" s="1251" t="s">
        <v>242</v>
      </c>
      <c r="BV132" s="1262">
        <v>3.3E-3</v>
      </c>
      <c r="BW132" s="1262">
        <f t="shared" si="97"/>
        <v>3.3000000000000002E-6</v>
      </c>
      <c r="BX132" s="1251" t="s">
        <v>514</v>
      </c>
      <c r="BY132" s="1253">
        <v>2.9999999999999997E-4</v>
      </c>
      <c r="BZ132" s="1253">
        <v>0.03</v>
      </c>
      <c r="CA132" s="1251" t="s">
        <v>242</v>
      </c>
      <c r="CB132" s="1255">
        <v>3.0607000000000002</v>
      </c>
      <c r="CC132" s="1262">
        <f t="shared" si="98"/>
        <v>3.0607000000000004E-3</v>
      </c>
      <c r="CD132" s="1251" t="s">
        <v>409</v>
      </c>
      <c r="CE132" s="1253">
        <v>0.5</v>
      </c>
      <c r="CF132" s="1253">
        <v>15.4</v>
      </c>
      <c r="CG132" s="1251" t="s">
        <v>242</v>
      </c>
      <c r="CH132" s="1255">
        <v>9.98E-2</v>
      </c>
      <c r="CI132" s="1262">
        <f t="shared" si="99"/>
        <v>9.98E-5</v>
      </c>
      <c r="CJ132" s="1251" t="s">
        <v>514</v>
      </c>
      <c r="CK132" s="1253">
        <v>0.01</v>
      </c>
      <c r="CL132" s="1253">
        <v>0.77</v>
      </c>
      <c r="CM132" s="1251" t="s">
        <v>242</v>
      </c>
      <c r="CN132" s="1115"/>
      <c r="CO132" s="1116">
        <v>0.15</v>
      </c>
      <c r="CP132" s="1116">
        <f t="shared" si="95"/>
        <v>0.17499999999999999</v>
      </c>
      <c r="CQ132" s="1116">
        <v>0.2</v>
      </c>
    </row>
    <row r="133" spans="22:95" s="1110" customFormat="1" ht="17.25" thickBot="1" x14ac:dyDescent="0.3">
      <c r="V133" s="1235"/>
      <c r="AA133" s="1236"/>
      <c r="AB133" s="1236"/>
      <c r="AD133" s="1236"/>
      <c r="AE133" s="1237"/>
      <c r="AH133" s="1238"/>
      <c r="AI133" s="1238"/>
      <c r="AK133" s="1236"/>
      <c r="AR133" s="1236"/>
      <c r="AV133" s="1236"/>
      <c r="AX133" s="1236"/>
      <c r="BB133" s="1236"/>
      <c r="BC133" s="1236"/>
      <c r="BE133" s="1236"/>
      <c r="BF133" s="1260"/>
      <c r="BI133" s="1254" t="s">
        <v>244</v>
      </c>
      <c r="BJ133" s="1251" t="s">
        <v>407</v>
      </c>
      <c r="BK133" s="1263">
        <v>2.0354999999999999</v>
      </c>
      <c r="BL133" s="1251" t="s">
        <v>408</v>
      </c>
      <c r="BM133" s="1253">
        <v>6.3630000000000006E-2</v>
      </c>
      <c r="BN133" s="1253">
        <v>6.3630000000000006E-2</v>
      </c>
      <c r="BO133" s="1252" t="s">
        <v>241</v>
      </c>
      <c r="BP133" s="1262">
        <v>3.73E-2</v>
      </c>
      <c r="BQ133" s="1262">
        <f t="shared" si="96"/>
        <v>3.7299999999999999E-5</v>
      </c>
      <c r="BR133" s="1251" t="s">
        <v>409</v>
      </c>
      <c r="BS133" s="1253">
        <v>3.0000000000000001E-3</v>
      </c>
      <c r="BT133" s="1253">
        <v>0.03</v>
      </c>
      <c r="BU133" s="1251" t="s">
        <v>242</v>
      </c>
      <c r="BV133" s="1262">
        <v>3.7000000000000002E-3</v>
      </c>
      <c r="BW133" s="1262">
        <f t="shared" si="97"/>
        <v>3.7000000000000002E-6</v>
      </c>
      <c r="BX133" s="1251" t="s">
        <v>514</v>
      </c>
      <c r="BY133" s="1253">
        <v>2.9999999999999997E-4</v>
      </c>
      <c r="BZ133" s="1253">
        <v>0.03</v>
      </c>
      <c r="CA133" s="1251" t="s">
        <v>242</v>
      </c>
      <c r="CB133" s="1255">
        <v>3.4278</v>
      </c>
      <c r="CC133" s="1262">
        <f t="shared" si="98"/>
        <v>3.4277999999999999E-3</v>
      </c>
      <c r="CD133" s="1251" t="s">
        <v>409</v>
      </c>
      <c r="CE133" s="1253">
        <v>0.5</v>
      </c>
      <c r="CF133" s="1253">
        <v>15.4</v>
      </c>
      <c r="CG133" s="1251" t="s">
        <v>242</v>
      </c>
      <c r="CH133" s="1255">
        <v>0.1118</v>
      </c>
      <c r="CI133" s="1262">
        <f t="shared" si="99"/>
        <v>1.1179999999999999E-4</v>
      </c>
      <c r="CJ133" s="1251" t="s">
        <v>514</v>
      </c>
      <c r="CK133" s="1253">
        <v>0.01</v>
      </c>
      <c r="CL133" s="1253">
        <v>0.77</v>
      </c>
      <c r="CM133" s="1251" t="s">
        <v>242</v>
      </c>
      <c r="CN133" s="1115"/>
      <c r="CO133" s="1116">
        <v>0.15</v>
      </c>
      <c r="CP133" s="1116">
        <f t="shared" si="95"/>
        <v>0.17499999999999999</v>
      </c>
      <c r="CQ133" s="1116">
        <v>0.2</v>
      </c>
    </row>
    <row r="134" spans="22:95" s="1110" customFormat="1" ht="17.25" thickBot="1" x14ac:dyDescent="0.3">
      <c r="V134" s="1235"/>
      <c r="AA134" s="1236"/>
      <c r="AB134" s="1236"/>
      <c r="AD134" s="1236"/>
      <c r="AE134" s="1237"/>
      <c r="AH134" s="1238"/>
      <c r="AI134" s="1238"/>
      <c r="AK134" s="1236"/>
      <c r="AR134" s="1236"/>
      <c r="AV134" s="1236"/>
      <c r="AX134" s="1236"/>
      <c r="BB134" s="1236"/>
      <c r="BC134" s="1236"/>
      <c r="BE134" s="1236"/>
      <c r="BF134" s="1260"/>
      <c r="BI134" s="1254" t="s">
        <v>245</v>
      </c>
      <c r="BJ134" s="1251" t="s">
        <v>407</v>
      </c>
      <c r="BK134" s="1263">
        <v>1.9775</v>
      </c>
      <c r="BL134" s="1251" t="s">
        <v>408</v>
      </c>
      <c r="BM134" s="1253">
        <v>3.7130000000000003E-2</v>
      </c>
      <c r="BN134" s="1253">
        <v>3.7130000000000003E-2</v>
      </c>
      <c r="BO134" s="1252" t="s">
        <v>241</v>
      </c>
      <c r="BP134" s="1262">
        <v>3.5400000000000001E-2</v>
      </c>
      <c r="BQ134" s="1262">
        <f t="shared" si="96"/>
        <v>3.54E-5</v>
      </c>
      <c r="BR134" s="1251" t="s">
        <v>409</v>
      </c>
      <c r="BS134" s="1253">
        <v>3.0000000000000001E-3</v>
      </c>
      <c r="BT134" s="1253">
        <v>0.03</v>
      </c>
      <c r="BU134" s="1251" t="s">
        <v>242</v>
      </c>
      <c r="BV134" s="1262">
        <v>3.5000000000000001E-3</v>
      </c>
      <c r="BW134" s="1262">
        <f t="shared" si="97"/>
        <v>3.4999999999999999E-6</v>
      </c>
      <c r="BX134" s="1251" t="s">
        <v>514</v>
      </c>
      <c r="BY134" s="1253">
        <v>2.9999999999999997E-4</v>
      </c>
      <c r="BZ134" s="1253">
        <v>0.03</v>
      </c>
      <c r="CA134" s="1251" t="s">
        <v>242</v>
      </c>
      <c r="CB134" s="1255">
        <v>3.2595000000000001</v>
      </c>
      <c r="CC134" s="1262">
        <f t="shared" si="98"/>
        <v>3.2595000000000002E-3</v>
      </c>
      <c r="CD134" s="1251" t="s">
        <v>409</v>
      </c>
      <c r="CE134" s="1253">
        <v>0.5</v>
      </c>
      <c r="CF134" s="1253">
        <v>15.4</v>
      </c>
      <c r="CG134" s="1251" t="s">
        <v>242</v>
      </c>
      <c r="CH134" s="1255">
        <v>0.10630000000000001</v>
      </c>
      <c r="CI134" s="1262">
        <f t="shared" si="99"/>
        <v>1.0630000000000001E-4</v>
      </c>
      <c r="CJ134" s="1251" t="s">
        <v>514</v>
      </c>
      <c r="CK134" s="1253">
        <v>0.01</v>
      </c>
      <c r="CL134" s="1253">
        <v>0.77</v>
      </c>
      <c r="CM134" s="1251" t="s">
        <v>242</v>
      </c>
      <c r="CN134" s="1115"/>
      <c r="CO134" s="1116">
        <v>0.15</v>
      </c>
      <c r="CP134" s="1116">
        <f t="shared" si="95"/>
        <v>0.17499999999999999</v>
      </c>
      <c r="CQ134" s="1116">
        <v>0.2</v>
      </c>
    </row>
    <row r="135" spans="22:95" s="1110" customFormat="1" ht="17.25" thickBot="1" x14ac:dyDescent="0.3">
      <c r="V135" s="1235"/>
      <c r="AA135" s="1236"/>
      <c r="AB135" s="1236"/>
      <c r="AD135" s="1236"/>
      <c r="AE135" s="1237"/>
      <c r="AH135" s="1238"/>
      <c r="AI135" s="1238"/>
      <c r="AK135" s="1236"/>
      <c r="AR135" s="1236"/>
      <c r="AV135" s="1236"/>
      <c r="AX135" s="1236"/>
      <c r="BB135" s="1236"/>
      <c r="BC135" s="1236"/>
      <c r="BE135" s="1236"/>
      <c r="BF135" s="1260"/>
      <c r="BI135" s="1254" t="s">
        <v>246</v>
      </c>
      <c r="BJ135" s="1251" t="s">
        <v>407</v>
      </c>
      <c r="BK135" s="1263">
        <v>2.1621000000000001</v>
      </c>
      <c r="BL135" s="1251" t="s">
        <v>408</v>
      </c>
      <c r="BM135" s="1253">
        <v>3.0299999999999997E-3</v>
      </c>
      <c r="BN135" s="1253">
        <v>3.0299999999999997E-3</v>
      </c>
      <c r="BO135" s="1252" t="s">
        <v>241</v>
      </c>
      <c r="BP135" s="1262">
        <v>3.7900000000000003E-2</v>
      </c>
      <c r="BQ135" s="1262">
        <f t="shared" si="96"/>
        <v>3.7900000000000006E-5</v>
      </c>
      <c r="BR135" s="1251" t="s">
        <v>409</v>
      </c>
      <c r="BS135" s="1253">
        <v>3.0000000000000001E-3</v>
      </c>
      <c r="BT135" s="1253">
        <v>0.03</v>
      </c>
      <c r="BU135" s="1251" t="s">
        <v>242</v>
      </c>
      <c r="BV135" s="1262">
        <v>3.8E-3</v>
      </c>
      <c r="BW135" s="1262">
        <f t="shared" si="97"/>
        <v>3.8E-6</v>
      </c>
      <c r="BX135" s="1251" t="s">
        <v>514</v>
      </c>
      <c r="BY135" s="1253">
        <v>2.9999999999999997E-4</v>
      </c>
      <c r="BZ135" s="1253">
        <v>0.03</v>
      </c>
      <c r="CA135" s="1251" t="s">
        <v>242</v>
      </c>
      <c r="CB135" s="1255">
        <v>3.49</v>
      </c>
      <c r="CC135" s="1262">
        <f t="shared" si="98"/>
        <v>3.49E-3</v>
      </c>
      <c r="CD135" s="1251" t="s">
        <v>409</v>
      </c>
      <c r="CE135" s="1253">
        <v>0.5</v>
      </c>
      <c r="CF135" s="1253">
        <v>15.4</v>
      </c>
      <c r="CG135" s="1251" t="s">
        <v>242</v>
      </c>
      <c r="CH135" s="1255">
        <v>0.1138</v>
      </c>
      <c r="CI135" s="1262">
        <f t="shared" si="99"/>
        <v>1.138E-4</v>
      </c>
      <c r="CJ135" s="1251" t="s">
        <v>514</v>
      </c>
      <c r="CK135" s="1253">
        <v>0.01</v>
      </c>
      <c r="CL135" s="1253">
        <v>0.77</v>
      </c>
      <c r="CM135" s="1251" t="s">
        <v>242</v>
      </c>
      <c r="CN135" s="1115"/>
      <c r="CO135" s="1116">
        <v>0.15</v>
      </c>
      <c r="CP135" s="1116">
        <f t="shared" si="95"/>
        <v>0.17499999999999999</v>
      </c>
      <c r="CQ135" s="1116">
        <v>0.2</v>
      </c>
    </row>
    <row r="136" spans="22:95" s="1110" customFormat="1" ht="17.25" thickBot="1" x14ac:dyDescent="0.3">
      <c r="V136" s="1235"/>
      <c r="AA136" s="1236"/>
      <c r="AB136" s="1236"/>
      <c r="AD136" s="1236"/>
      <c r="AE136" s="1237"/>
      <c r="AH136" s="1238"/>
      <c r="AI136" s="1238"/>
      <c r="AK136" s="1236"/>
      <c r="AR136" s="1236"/>
      <c r="AV136" s="1236"/>
      <c r="AX136" s="1236"/>
      <c r="BB136" s="1236"/>
      <c r="BC136" s="1236"/>
      <c r="BE136" s="1236"/>
      <c r="BF136" s="1260"/>
      <c r="BI136" s="1254" t="s">
        <v>247</v>
      </c>
      <c r="BJ136" s="1251" t="s">
        <v>407</v>
      </c>
      <c r="BK136" s="1263">
        <v>1.8321000000000001</v>
      </c>
      <c r="BL136" s="1251" t="s">
        <v>408</v>
      </c>
      <c r="BM136" s="1253">
        <v>7.0720000000000005E-2</v>
      </c>
      <c r="BN136" s="1253">
        <v>7.0720000000000005E-2</v>
      </c>
      <c r="BO136" s="1252" t="s">
        <v>241</v>
      </c>
      <c r="BP136" s="1262">
        <v>3.3500000000000002E-2</v>
      </c>
      <c r="BQ136" s="1262">
        <f t="shared" si="96"/>
        <v>3.3500000000000001E-5</v>
      </c>
      <c r="BR136" s="1251" t="s">
        <v>409</v>
      </c>
      <c r="BS136" s="1253">
        <v>3.0000000000000001E-3</v>
      </c>
      <c r="BT136" s="1253">
        <v>0.03</v>
      </c>
      <c r="BU136" s="1251" t="s">
        <v>242</v>
      </c>
      <c r="BV136" s="1262">
        <v>3.3999999999999998E-3</v>
      </c>
      <c r="BW136" s="1262">
        <f t="shared" si="97"/>
        <v>3.3999999999999996E-6</v>
      </c>
      <c r="BX136" s="1251" t="s">
        <v>514</v>
      </c>
      <c r="BY136" s="1253">
        <v>2.9999999999999997E-4</v>
      </c>
      <c r="BZ136" s="1253">
        <v>0.03</v>
      </c>
      <c r="CA136" s="1251" t="s">
        <v>242</v>
      </c>
      <c r="CB136" s="1255">
        <v>3.0825</v>
      </c>
      <c r="CC136" s="1262">
        <f t="shared" si="98"/>
        <v>3.0825000000000002E-3</v>
      </c>
      <c r="CD136" s="1251" t="s">
        <v>409</v>
      </c>
      <c r="CE136" s="1253">
        <v>0.5</v>
      </c>
      <c r="CF136" s="1253">
        <v>15.4</v>
      </c>
      <c r="CG136" s="1251" t="s">
        <v>242</v>
      </c>
      <c r="CH136" s="1255">
        <v>0.10050000000000001</v>
      </c>
      <c r="CI136" s="1262">
        <f t="shared" si="99"/>
        <v>1.005E-4</v>
      </c>
      <c r="CJ136" s="1251" t="s">
        <v>514</v>
      </c>
      <c r="CK136" s="1253">
        <v>0.01</v>
      </c>
      <c r="CL136" s="1253">
        <v>0.77</v>
      </c>
      <c r="CM136" s="1251" t="s">
        <v>242</v>
      </c>
      <c r="CN136" s="1115"/>
      <c r="CO136" s="1116">
        <v>0.15</v>
      </c>
      <c r="CP136" s="1116">
        <f t="shared" si="95"/>
        <v>0.17499999999999999</v>
      </c>
      <c r="CQ136" s="1116">
        <v>0.2</v>
      </c>
    </row>
    <row r="137" spans="22:95" s="1110" customFormat="1" ht="17.25" thickBot="1" x14ac:dyDescent="0.3">
      <c r="V137" s="1235"/>
      <c r="AA137" s="1236"/>
      <c r="AB137" s="1236"/>
      <c r="AD137" s="1236"/>
      <c r="AE137" s="1237"/>
      <c r="AH137" s="1238"/>
      <c r="AI137" s="1238"/>
      <c r="AK137" s="1236"/>
      <c r="AR137" s="1236"/>
      <c r="AV137" s="1236"/>
      <c r="AX137" s="1236"/>
      <c r="BB137" s="1236"/>
      <c r="BC137" s="1236"/>
      <c r="BE137" s="1236"/>
      <c r="BF137" s="1260"/>
      <c r="BI137" s="1254" t="s">
        <v>275</v>
      </c>
      <c r="BJ137" s="1251" t="s">
        <v>407</v>
      </c>
      <c r="BK137" s="1263">
        <v>4.6929999999999996</v>
      </c>
      <c r="BL137" s="1251" t="s">
        <v>408</v>
      </c>
      <c r="BM137" s="1253">
        <v>2.6000000000000002E-2</v>
      </c>
      <c r="BN137" s="1253">
        <v>2.6000000000000002E-2</v>
      </c>
      <c r="BO137" s="1252" t="s">
        <v>241</v>
      </c>
      <c r="BP137" s="1262">
        <v>9.9199999999999997E-2</v>
      </c>
      <c r="BQ137" s="1262">
        <f t="shared" si="96"/>
        <v>9.9199999999999999E-5</v>
      </c>
      <c r="BR137" s="1251" t="s">
        <v>409</v>
      </c>
      <c r="BS137" s="1253">
        <v>3.0000000000000001E-3</v>
      </c>
      <c r="BT137" s="1253">
        <v>0.03</v>
      </c>
      <c r="BU137" s="1251" t="s">
        <v>242</v>
      </c>
      <c r="BV137" s="1262">
        <v>9.9000000000000008E-3</v>
      </c>
      <c r="BW137" s="1262">
        <f t="shared" si="97"/>
        <v>9.9000000000000001E-6</v>
      </c>
      <c r="BX137" s="1251" t="s">
        <v>514</v>
      </c>
      <c r="BY137" s="1253">
        <v>2.9999999999999997E-4</v>
      </c>
      <c r="BZ137" s="1253">
        <v>0.03</v>
      </c>
      <c r="CA137" s="1251" t="s">
        <v>242</v>
      </c>
      <c r="CB137" s="1255">
        <v>6.1513</v>
      </c>
      <c r="CC137" s="1262">
        <f t="shared" si="98"/>
        <v>6.1513000000000002E-3</v>
      </c>
      <c r="CD137" s="1251" t="s">
        <v>409</v>
      </c>
      <c r="CE137" s="1253">
        <v>0</v>
      </c>
      <c r="CF137" s="1253">
        <v>0</v>
      </c>
      <c r="CG137" s="1251" t="s">
        <v>242</v>
      </c>
      <c r="CH137" s="1255">
        <v>1.9800000000000002E-2</v>
      </c>
      <c r="CI137" s="1262">
        <f t="shared" si="99"/>
        <v>1.98E-5</v>
      </c>
      <c r="CJ137" s="1251" t="s">
        <v>514</v>
      </c>
      <c r="CK137" s="1253">
        <v>0</v>
      </c>
      <c r="CL137" s="1253">
        <v>0</v>
      </c>
      <c r="CM137" s="1251" t="s">
        <v>242</v>
      </c>
      <c r="CN137" s="1115"/>
      <c r="CO137" s="1116">
        <v>0.15</v>
      </c>
      <c r="CP137" s="1116">
        <f t="shared" si="95"/>
        <v>0.17499999999999999</v>
      </c>
      <c r="CQ137" s="1116">
        <v>0.2</v>
      </c>
    </row>
    <row r="138" spans="22:95" s="1110" customFormat="1" ht="17.25" thickBot="1" x14ac:dyDescent="0.3">
      <c r="V138" s="1235"/>
      <c r="AA138" s="1236"/>
      <c r="AB138" s="1236"/>
      <c r="AD138" s="1236"/>
      <c r="AE138" s="1237"/>
      <c r="AH138" s="1238"/>
      <c r="AI138" s="1238"/>
      <c r="AK138" s="1236"/>
      <c r="AR138" s="1236"/>
      <c r="AV138" s="1236"/>
      <c r="AX138" s="1236"/>
      <c r="BB138" s="1236"/>
      <c r="BC138" s="1236"/>
      <c r="BE138" s="1236"/>
      <c r="BF138" s="1260"/>
      <c r="BI138" s="1254" t="s">
        <v>7</v>
      </c>
      <c r="BJ138" s="1251" t="s">
        <v>407</v>
      </c>
      <c r="BK138" s="1263">
        <v>5.5792000000000002</v>
      </c>
      <c r="BL138" s="1251" t="s">
        <v>408</v>
      </c>
      <c r="BM138" s="1253">
        <v>2.5219999999999999E-2</v>
      </c>
      <c r="BN138" s="1253">
        <v>2.5219999999999999E-2</v>
      </c>
      <c r="BO138" s="1252" t="s">
        <v>241</v>
      </c>
      <c r="BP138" s="1262">
        <v>8.6300000000000002E-2</v>
      </c>
      <c r="BQ138" s="1262">
        <f t="shared" si="96"/>
        <v>8.6299999999999997E-5</v>
      </c>
      <c r="BR138" s="1251" t="s">
        <v>409</v>
      </c>
      <c r="BS138" s="1253">
        <v>3.0000000000000001E-3</v>
      </c>
      <c r="BT138" s="1253">
        <v>0.03</v>
      </c>
      <c r="BU138" s="1251" t="s">
        <v>242</v>
      </c>
      <c r="BV138" s="1262">
        <v>8.6E-3</v>
      </c>
      <c r="BW138" s="1262">
        <f t="shared" si="97"/>
        <v>8.6000000000000007E-6</v>
      </c>
      <c r="BX138" s="1251" t="s">
        <v>514</v>
      </c>
      <c r="BY138" s="1253">
        <v>2.9999999999999997E-4</v>
      </c>
      <c r="BZ138" s="1253">
        <v>0.03</v>
      </c>
      <c r="CA138" s="1251" t="s">
        <v>242</v>
      </c>
      <c r="CB138" s="1255">
        <v>5.3475999999999999</v>
      </c>
      <c r="CC138" s="1262">
        <f t="shared" si="98"/>
        <v>5.3476000000000001E-3</v>
      </c>
      <c r="CD138" s="1251" t="s">
        <v>409</v>
      </c>
      <c r="CE138" s="1253">
        <v>0</v>
      </c>
      <c r="CF138" s="1253">
        <v>0</v>
      </c>
      <c r="CG138" s="1251" t="s">
        <v>242</v>
      </c>
      <c r="CH138" s="1255">
        <v>1.7299999999999999E-2</v>
      </c>
      <c r="CI138" s="1262">
        <f t="shared" si="99"/>
        <v>1.73E-5</v>
      </c>
      <c r="CJ138" s="1251" t="s">
        <v>514</v>
      </c>
      <c r="CK138" s="1253">
        <v>0</v>
      </c>
      <c r="CL138" s="1253">
        <v>0</v>
      </c>
      <c r="CM138" s="1251" t="s">
        <v>242</v>
      </c>
      <c r="CN138" s="1115"/>
      <c r="CO138" s="1116">
        <v>0.15</v>
      </c>
      <c r="CP138" s="1116">
        <f t="shared" si="95"/>
        <v>0.17499999999999999</v>
      </c>
      <c r="CQ138" s="1116">
        <v>0.2</v>
      </c>
    </row>
    <row r="139" spans="22:95" s="1110" customFormat="1" ht="17.25" thickBot="1" x14ac:dyDescent="0.3">
      <c r="V139" s="1235"/>
      <c r="AA139" s="1236"/>
      <c r="AB139" s="1236"/>
      <c r="AD139" s="1236"/>
      <c r="AE139" s="1237"/>
      <c r="AH139" s="1238"/>
      <c r="AI139" s="1238"/>
      <c r="AK139" s="1236"/>
      <c r="AR139" s="1236"/>
      <c r="AV139" s="1236"/>
      <c r="AX139" s="1236"/>
      <c r="BB139" s="1236"/>
      <c r="BC139" s="1236"/>
      <c r="BE139" s="1236"/>
      <c r="BF139" s="1260"/>
      <c r="BI139" s="1254" t="s">
        <v>248</v>
      </c>
      <c r="BJ139" s="1251" t="s">
        <v>407</v>
      </c>
      <c r="BK139" s="1263">
        <v>2.2818000000000001</v>
      </c>
      <c r="BL139" s="1251" t="s">
        <v>408</v>
      </c>
      <c r="BM139" s="1253">
        <v>2.8499999999999997E-3</v>
      </c>
      <c r="BN139" s="1253">
        <v>2.8499999999999997E-3</v>
      </c>
      <c r="BO139" s="1252" t="s">
        <v>241</v>
      </c>
      <c r="BP139" s="1262">
        <v>4.0599999999999997E-2</v>
      </c>
      <c r="BQ139" s="1262">
        <f t="shared" si="96"/>
        <v>4.0599999999999998E-5</v>
      </c>
      <c r="BR139" s="1251" t="s">
        <v>409</v>
      </c>
      <c r="BS139" s="1253">
        <v>3.0000000000000001E-3</v>
      </c>
      <c r="BT139" s="1253">
        <v>0.03</v>
      </c>
      <c r="BU139" s="1251" t="s">
        <v>242</v>
      </c>
      <c r="BV139" s="1262">
        <v>4.1000000000000003E-3</v>
      </c>
      <c r="BW139" s="1262">
        <f t="shared" si="97"/>
        <v>4.1000000000000006E-6</v>
      </c>
      <c r="BX139" s="1251" t="s">
        <v>514</v>
      </c>
      <c r="BY139" s="1253">
        <v>2.9999999999999997E-4</v>
      </c>
      <c r="BZ139" s="1253">
        <v>0.03</v>
      </c>
      <c r="CA139" s="1251" t="s">
        <v>242</v>
      </c>
      <c r="CB139" s="1255">
        <v>0</v>
      </c>
      <c r="CC139" s="1262">
        <f t="shared" si="98"/>
        <v>0</v>
      </c>
      <c r="CD139" s="1251" t="s">
        <v>409</v>
      </c>
      <c r="CE139" s="1253">
        <v>0</v>
      </c>
      <c r="CF139" s="1253">
        <v>0</v>
      </c>
      <c r="CG139" s="1251" t="s">
        <v>242</v>
      </c>
      <c r="CH139" s="1255">
        <v>0</v>
      </c>
      <c r="CI139" s="1262">
        <f t="shared" si="99"/>
        <v>0</v>
      </c>
      <c r="CJ139" s="1251" t="s">
        <v>514</v>
      </c>
      <c r="CK139" s="1253">
        <v>0</v>
      </c>
      <c r="CL139" s="1253">
        <v>0</v>
      </c>
      <c r="CM139" s="1251" t="s">
        <v>242</v>
      </c>
      <c r="CN139" s="1115"/>
      <c r="CO139" s="1116">
        <v>0.15</v>
      </c>
      <c r="CP139" s="1116">
        <f t="shared" si="95"/>
        <v>0.17499999999999999</v>
      </c>
      <c r="CQ139" s="1116">
        <v>0.2</v>
      </c>
    </row>
    <row r="140" spans="22:95" s="1110" customFormat="1" ht="17.25" thickBot="1" x14ac:dyDescent="0.3">
      <c r="V140" s="1235"/>
      <c r="AA140" s="1236"/>
      <c r="AB140" s="1236"/>
      <c r="AD140" s="1236"/>
      <c r="AE140" s="1237"/>
      <c r="AH140" s="1238"/>
      <c r="AI140" s="1238"/>
      <c r="AK140" s="1236"/>
      <c r="AR140" s="1236"/>
      <c r="AV140" s="1236"/>
      <c r="AX140" s="1236"/>
      <c r="BB140" s="1236"/>
      <c r="BC140" s="1236"/>
      <c r="BE140" s="1236"/>
      <c r="BF140" s="1260"/>
      <c r="BI140" s="1254" t="s">
        <v>368</v>
      </c>
      <c r="BJ140" s="1251" t="s">
        <v>407</v>
      </c>
      <c r="BK140" s="1263">
        <v>1.9420999999999999</v>
      </c>
      <c r="BL140" s="1251" t="s">
        <v>408</v>
      </c>
      <c r="BM140" s="1253">
        <v>0.10070999999999999</v>
      </c>
      <c r="BN140" s="1253">
        <v>0.10070999999999999</v>
      </c>
      <c r="BO140" s="1252" t="s">
        <v>241</v>
      </c>
      <c r="BP140" s="1262">
        <v>3.5499999999999997E-2</v>
      </c>
      <c r="BQ140" s="1262">
        <f t="shared" si="96"/>
        <v>3.5499999999999996E-5</v>
      </c>
      <c r="BR140" s="1251" t="s">
        <v>409</v>
      </c>
      <c r="BS140" s="1253">
        <v>3.0000000000000001E-3</v>
      </c>
      <c r="BT140" s="1253">
        <v>0.03</v>
      </c>
      <c r="BU140" s="1251" t="s">
        <v>242</v>
      </c>
      <c r="BV140" s="1262">
        <v>3.5999999999999999E-3</v>
      </c>
      <c r="BW140" s="1262">
        <f t="shared" si="97"/>
        <v>3.5999999999999998E-6</v>
      </c>
      <c r="BX140" s="1251" t="s">
        <v>514</v>
      </c>
      <c r="BY140" s="1253">
        <v>2.9999999999999997E-4</v>
      </c>
      <c r="BZ140" s="1253">
        <v>0.03</v>
      </c>
      <c r="CA140" s="1251" t="s">
        <v>242</v>
      </c>
      <c r="CB140" s="1255">
        <v>3.2690000000000001</v>
      </c>
      <c r="CC140" s="1262">
        <f t="shared" si="98"/>
        <v>3.2690000000000002E-3</v>
      </c>
      <c r="CD140" s="1251" t="s">
        <v>409</v>
      </c>
      <c r="CE140" s="1253">
        <v>0.5</v>
      </c>
      <c r="CF140" s="1253">
        <v>15.4</v>
      </c>
      <c r="CG140" s="1251" t="s">
        <v>242</v>
      </c>
      <c r="CH140" s="1255">
        <v>0.1066</v>
      </c>
      <c r="CI140" s="1262">
        <f t="shared" si="99"/>
        <v>1.066E-4</v>
      </c>
      <c r="CJ140" s="1251" t="s">
        <v>514</v>
      </c>
      <c r="CK140" s="1253">
        <v>0.01</v>
      </c>
      <c r="CL140" s="1253">
        <v>0.77</v>
      </c>
      <c r="CM140" s="1251" t="s">
        <v>242</v>
      </c>
      <c r="CN140" s="1115"/>
      <c r="CO140" s="1116">
        <v>0.15</v>
      </c>
      <c r="CP140" s="1116">
        <f t="shared" si="95"/>
        <v>0.17499999999999999</v>
      </c>
      <c r="CQ140" s="1116">
        <v>0.2</v>
      </c>
    </row>
    <row r="141" spans="22:95" s="1110" customFormat="1" ht="17.25" thickBot="1" x14ac:dyDescent="0.3">
      <c r="V141" s="1235"/>
      <c r="AA141" s="1236"/>
      <c r="AB141" s="1236"/>
      <c r="AD141" s="1236"/>
      <c r="AE141" s="1237"/>
      <c r="AH141" s="1238"/>
      <c r="AI141" s="1238"/>
      <c r="AK141" s="1236"/>
      <c r="AR141" s="1236"/>
      <c r="AV141" s="1236"/>
      <c r="AX141" s="1236"/>
      <c r="BB141" s="1236"/>
      <c r="BC141" s="1236"/>
      <c r="BE141" s="1236"/>
      <c r="BF141" s="1260"/>
      <c r="BI141" s="1254" t="s">
        <v>369</v>
      </c>
      <c r="BJ141" s="1251" t="s">
        <v>407</v>
      </c>
      <c r="BK141" s="1263">
        <v>2.101</v>
      </c>
      <c r="BL141" s="1251" t="s">
        <v>408</v>
      </c>
      <c r="BM141" s="1253">
        <v>6.6460000000000005E-2</v>
      </c>
      <c r="BN141" s="1253">
        <v>6.6460000000000005E-2</v>
      </c>
      <c r="BO141" s="1252" t="s">
        <v>241</v>
      </c>
      <c r="BP141" s="1262">
        <v>3.73E-2</v>
      </c>
      <c r="BQ141" s="1262">
        <f t="shared" si="96"/>
        <v>3.7299999999999999E-5</v>
      </c>
      <c r="BR141" s="1251" t="s">
        <v>409</v>
      </c>
      <c r="BS141" s="1253">
        <v>3.0000000000000001E-3</v>
      </c>
      <c r="BT141" s="1253">
        <v>0.03</v>
      </c>
      <c r="BU141" s="1251" t="s">
        <v>242</v>
      </c>
      <c r="BV141" s="1262">
        <v>3.7000000000000002E-3</v>
      </c>
      <c r="BW141" s="1262">
        <f t="shared" si="97"/>
        <v>3.7000000000000002E-6</v>
      </c>
      <c r="BX141" s="1251" t="s">
        <v>514</v>
      </c>
      <c r="BY141" s="1253">
        <v>2.9999999999999997E-4</v>
      </c>
      <c r="BZ141" s="1253">
        <v>0.03</v>
      </c>
      <c r="CA141" s="1251" t="s">
        <v>242</v>
      </c>
      <c r="CB141" s="1255">
        <v>3.4272999999999998</v>
      </c>
      <c r="CC141" s="1262">
        <f t="shared" si="98"/>
        <v>3.4272999999999999E-3</v>
      </c>
      <c r="CD141" s="1251" t="s">
        <v>409</v>
      </c>
      <c r="CE141" s="1253">
        <v>0.5</v>
      </c>
      <c r="CF141" s="1253">
        <v>15.4</v>
      </c>
      <c r="CG141" s="1251" t="s">
        <v>242</v>
      </c>
      <c r="CH141" s="1255">
        <v>0.1118</v>
      </c>
      <c r="CI141" s="1262">
        <f t="shared" si="99"/>
        <v>1.1179999999999999E-4</v>
      </c>
      <c r="CJ141" s="1251" t="s">
        <v>514</v>
      </c>
      <c r="CK141" s="1253">
        <v>0.01</v>
      </c>
      <c r="CL141" s="1253">
        <v>0.77</v>
      </c>
      <c r="CM141" s="1251" t="s">
        <v>242</v>
      </c>
      <c r="CN141" s="1115"/>
      <c r="CO141" s="1116">
        <v>0.15</v>
      </c>
      <c r="CP141" s="1116">
        <f t="shared" si="95"/>
        <v>0.17499999999999999</v>
      </c>
      <c r="CQ141" s="1116">
        <v>0.2</v>
      </c>
    </row>
    <row r="142" spans="22:95" s="1110" customFormat="1" ht="17.25" thickBot="1" x14ac:dyDescent="0.3">
      <c r="V142" s="1235"/>
      <c r="AA142" s="1236"/>
      <c r="AB142" s="1236"/>
      <c r="AD142" s="1236"/>
      <c r="AE142" s="1237"/>
      <c r="AH142" s="1238"/>
      <c r="AI142" s="1238"/>
      <c r="AK142" s="1236"/>
      <c r="AR142" s="1236"/>
      <c r="AV142" s="1236"/>
      <c r="AX142" s="1236"/>
      <c r="BB142" s="1236"/>
      <c r="BC142" s="1236"/>
      <c r="BE142" s="1236"/>
      <c r="BF142" s="1260"/>
      <c r="BI142" s="1254" t="s">
        <v>370</v>
      </c>
      <c r="BJ142" s="1251" t="s">
        <v>407</v>
      </c>
      <c r="BK142" s="1263">
        <v>2.1795</v>
      </c>
      <c r="BL142" s="1251" t="s">
        <v>408</v>
      </c>
      <c r="BM142" s="1253">
        <v>4.79E-3</v>
      </c>
      <c r="BN142" s="1253">
        <v>4.79E-3</v>
      </c>
      <c r="BO142" s="1252" t="s">
        <v>241</v>
      </c>
      <c r="BP142" s="1262">
        <v>3.85E-2</v>
      </c>
      <c r="BQ142" s="1262">
        <f>BP142/1000</f>
        <v>3.8500000000000001E-5</v>
      </c>
      <c r="BR142" s="1251" t="s">
        <v>409</v>
      </c>
      <c r="BS142" s="1253">
        <v>3.0000000000000001E-3</v>
      </c>
      <c r="BT142" s="1253">
        <v>0.03</v>
      </c>
      <c r="BU142" s="1251" t="s">
        <v>242</v>
      </c>
      <c r="BV142" s="1262">
        <v>3.8E-3</v>
      </c>
      <c r="BW142" s="1262">
        <f>BV142/1000</f>
        <v>3.8E-6</v>
      </c>
      <c r="BX142" s="1251" t="s">
        <v>514</v>
      </c>
      <c r="BY142" s="1253">
        <v>2.9999999999999997E-4</v>
      </c>
      <c r="BZ142" s="1253">
        <v>0.03</v>
      </c>
      <c r="CA142" s="1251" t="s">
        <v>242</v>
      </c>
      <c r="CB142" s="1255">
        <v>3.5390999999999999</v>
      </c>
      <c r="CC142" s="1262">
        <f>CB142/1000</f>
        <v>3.5390999999999999E-3</v>
      </c>
      <c r="CD142" s="1251" t="s">
        <v>409</v>
      </c>
      <c r="CE142" s="1253">
        <v>0.5</v>
      </c>
      <c r="CF142" s="1253">
        <v>15.4</v>
      </c>
      <c r="CG142" s="1251" t="s">
        <v>242</v>
      </c>
      <c r="CH142" s="1255">
        <v>0.1154</v>
      </c>
      <c r="CI142" s="1262">
        <f>CH142/1000</f>
        <v>1.154E-4</v>
      </c>
      <c r="CJ142" s="1251" t="s">
        <v>514</v>
      </c>
      <c r="CK142" s="1253">
        <v>0.01</v>
      </c>
      <c r="CL142" s="1253">
        <v>0.77</v>
      </c>
      <c r="CM142" s="1251" t="s">
        <v>242</v>
      </c>
      <c r="CN142" s="1115"/>
      <c r="CO142" s="1116">
        <v>0.15</v>
      </c>
      <c r="CP142" s="1116">
        <f t="shared" si="95"/>
        <v>0.17499999999999999</v>
      </c>
      <c r="CQ142" s="1116">
        <v>0.2</v>
      </c>
    </row>
    <row r="143" spans="22:95" s="1110" customFormat="1" ht="16.5" customHeight="1" thickBot="1" x14ac:dyDescent="0.3">
      <c r="V143" s="1235"/>
      <c r="AA143" s="1236"/>
      <c r="AB143" s="1236"/>
      <c r="AD143" s="1236"/>
      <c r="AE143" s="1237"/>
      <c r="AH143" s="1238"/>
      <c r="AI143" s="1238"/>
      <c r="AK143" s="1236"/>
      <c r="AR143" s="1236"/>
      <c r="AV143" s="1236"/>
      <c r="AX143" s="1236"/>
      <c r="BB143" s="1236"/>
      <c r="BC143" s="1236"/>
      <c r="BE143" s="1236"/>
      <c r="BF143" s="1260"/>
      <c r="BI143" s="1254" t="s">
        <v>355</v>
      </c>
      <c r="BJ143" s="1255" t="s">
        <v>49</v>
      </c>
      <c r="BK143" s="1263">
        <f>(3.13757879682717*99.5%)</f>
        <v>3.1218909028430342</v>
      </c>
      <c r="BL143" s="1263" t="s">
        <v>422</v>
      </c>
      <c r="BM143" s="1253">
        <v>0.02</v>
      </c>
      <c r="BN143" s="1253">
        <v>0.5</v>
      </c>
      <c r="BO143" s="1252" t="s">
        <v>381</v>
      </c>
      <c r="BP143" s="1262">
        <v>0</v>
      </c>
      <c r="BQ143" s="1262">
        <f>BP143/1000</f>
        <v>0</v>
      </c>
      <c r="BR143" s="1251" t="s">
        <v>409</v>
      </c>
      <c r="BS143" s="1253">
        <v>0</v>
      </c>
      <c r="BT143" s="1253">
        <v>0</v>
      </c>
      <c r="BU143" s="1251"/>
      <c r="BV143" s="1262">
        <v>0</v>
      </c>
      <c r="BW143" s="1262">
        <f>BV143/1000</f>
        <v>0</v>
      </c>
      <c r="BX143" s="1251" t="s">
        <v>514</v>
      </c>
      <c r="BY143" s="1253">
        <v>0</v>
      </c>
      <c r="BZ143" s="1253">
        <v>0</v>
      </c>
      <c r="CA143" s="1251"/>
      <c r="CB143" s="1255">
        <v>0</v>
      </c>
      <c r="CC143" s="1262">
        <f>CB143/1000</f>
        <v>0</v>
      </c>
      <c r="CD143" s="1251" t="s">
        <v>409</v>
      </c>
      <c r="CE143" s="1253">
        <v>0</v>
      </c>
      <c r="CF143" s="1253">
        <v>0</v>
      </c>
      <c r="CG143" s="1251"/>
      <c r="CH143" s="1255">
        <v>0</v>
      </c>
      <c r="CI143" s="1262">
        <f>CH143/1000</f>
        <v>0</v>
      </c>
      <c r="CJ143" s="1251" t="s">
        <v>514</v>
      </c>
      <c r="CK143" s="1253">
        <v>0</v>
      </c>
      <c r="CL143" s="1253">
        <v>0</v>
      </c>
      <c r="CM143" s="1251"/>
      <c r="CN143" s="1115"/>
      <c r="CO143" s="1116">
        <v>0.15</v>
      </c>
      <c r="CP143" s="1116">
        <f t="shared" si="95"/>
        <v>0.17499999999999999</v>
      </c>
      <c r="CQ143" s="1116">
        <v>0.2</v>
      </c>
    </row>
    <row r="144" spans="22:95" s="1110" customFormat="1" ht="17.25" thickBot="1" x14ac:dyDescent="0.3">
      <c r="V144" s="1235"/>
      <c r="AA144" s="1236"/>
      <c r="AB144" s="1236"/>
      <c r="AD144" s="1236"/>
      <c r="AE144" s="1237"/>
      <c r="AH144" s="1238"/>
      <c r="AI144" s="1238"/>
      <c r="AK144" s="1236"/>
      <c r="AR144" s="1236"/>
      <c r="AV144" s="1236"/>
      <c r="AX144" s="1236"/>
      <c r="BB144" s="1236"/>
      <c r="BC144" s="1236"/>
      <c r="BE144" s="1236"/>
      <c r="BF144" s="1260"/>
      <c r="BI144" s="1254" t="s">
        <v>348</v>
      </c>
      <c r="BJ144" s="1251" t="s">
        <v>49</v>
      </c>
      <c r="BK144" s="1263">
        <v>3.38</v>
      </c>
      <c r="BL144" s="1251" t="s">
        <v>403</v>
      </c>
      <c r="BM144" s="1253">
        <v>0.1</v>
      </c>
      <c r="BN144" s="1253">
        <v>0.2</v>
      </c>
      <c r="BO144" s="1252" t="s">
        <v>493</v>
      </c>
      <c r="BP144" s="1262">
        <v>0</v>
      </c>
      <c r="BQ144" s="1262">
        <f t="shared" si="96"/>
        <v>0</v>
      </c>
      <c r="BR144" s="1251" t="s">
        <v>409</v>
      </c>
      <c r="BS144" s="1253">
        <v>0</v>
      </c>
      <c r="BT144" s="1253">
        <v>0</v>
      </c>
      <c r="BU144" s="1251"/>
      <c r="BV144" s="1262">
        <v>0</v>
      </c>
      <c r="BW144" s="1262">
        <f t="shared" si="97"/>
        <v>0</v>
      </c>
      <c r="BX144" s="1251" t="s">
        <v>514</v>
      </c>
      <c r="BY144" s="1253">
        <v>0</v>
      </c>
      <c r="BZ144" s="1253">
        <v>0</v>
      </c>
      <c r="CA144" s="1251"/>
      <c r="CB144" s="1255">
        <v>0</v>
      </c>
      <c r="CC144" s="1262">
        <f t="shared" si="98"/>
        <v>0</v>
      </c>
      <c r="CD144" s="1251" t="s">
        <v>409</v>
      </c>
      <c r="CE144" s="1253">
        <v>0</v>
      </c>
      <c r="CF144" s="1253">
        <v>0</v>
      </c>
      <c r="CG144" s="1251"/>
      <c r="CH144" s="1255">
        <v>0</v>
      </c>
      <c r="CI144" s="1262">
        <f t="shared" si="99"/>
        <v>0</v>
      </c>
      <c r="CJ144" s="1251" t="s">
        <v>514</v>
      </c>
      <c r="CK144" s="1253">
        <v>0</v>
      </c>
      <c r="CL144" s="1253">
        <v>0</v>
      </c>
      <c r="CM144" s="1251"/>
      <c r="CN144" s="1115"/>
      <c r="CO144" s="1116">
        <v>0.15</v>
      </c>
      <c r="CP144" s="1116">
        <f t="shared" si="95"/>
        <v>0.17499999999999999</v>
      </c>
      <c r="CQ144" s="1116">
        <v>0.2</v>
      </c>
    </row>
    <row r="145" spans="22:95" s="1110" customFormat="1" ht="15.75" thickBot="1" x14ac:dyDescent="0.3">
      <c r="V145" s="1235"/>
      <c r="AA145" s="1236"/>
      <c r="AB145" s="1236"/>
      <c r="AD145" s="1236"/>
      <c r="AE145" s="1237"/>
      <c r="AH145" s="1238"/>
      <c r="AI145" s="1238"/>
      <c r="AK145" s="1236"/>
      <c r="AR145" s="1236"/>
      <c r="AV145" s="1236"/>
      <c r="AX145" s="1236"/>
      <c r="BB145" s="1236"/>
      <c r="BC145" s="1236"/>
      <c r="BE145" s="1236"/>
      <c r="BI145" s="1111"/>
      <c r="BJ145" s="1112"/>
      <c r="BK145" s="1112"/>
      <c r="BL145" s="1112"/>
      <c r="BM145" s="1113"/>
      <c r="BN145" s="1113"/>
      <c r="BO145" s="1113"/>
      <c r="BP145" s="1258"/>
      <c r="BQ145" s="1258"/>
      <c r="BR145" s="1258"/>
      <c r="BS145" s="1258"/>
      <c r="BT145" s="1258"/>
      <c r="BU145" s="1258"/>
      <c r="BV145" s="1112"/>
      <c r="BW145" s="1258"/>
      <c r="BX145" s="1258"/>
      <c r="BY145" s="1112"/>
      <c r="BZ145" s="1112"/>
      <c r="CA145" s="1112"/>
      <c r="CB145" s="1114"/>
      <c r="CC145" s="1258"/>
      <c r="CD145" s="1258"/>
      <c r="CE145" s="1114"/>
      <c r="CF145" s="1114"/>
      <c r="CG145" s="1114"/>
      <c r="CH145" s="1114"/>
      <c r="CI145" s="1258"/>
      <c r="CJ145" s="1258"/>
      <c r="CK145" s="1114"/>
      <c r="CL145" s="1114"/>
      <c r="CM145" s="1114"/>
      <c r="CN145" s="1115"/>
      <c r="CO145" s="1116"/>
      <c r="CP145" s="1116"/>
      <c r="CQ145" s="1116"/>
    </row>
    <row r="146" spans="22:95" s="1110" customFormat="1" ht="27" customHeight="1" x14ac:dyDescent="0.25">
      <c r="V146" s="1235"/>
      <c r="AA146" s="1236"/>
      <c r="AB146" s="1236"/>
      <c r="AD146" s="1236"/>
      <c r="AE146" s="1237"/>
      <c r="AH146" s="1238"/>
      <c r="AI146" s="1238"/>
      <c r="AK146" s="1236"/>
      <c r="AR146" s="1236"/>
      <c r="AV146" s="1236"/>
      <c r="AX146" s="1236"/>
      <c r="BB146" s="1236"/>
      <c r="BC146" s="1236"/>
      <c r="BE146" s="1236"/>
      <c r="BI146" s="2035" t="s">
        <v>255</v>
      </c>
      <c r="BJ146" s="1244"/>
      <c r="BK146" s="2035" t="s">
        <v>276</v>
      </c>
      <c r="BL146" s="1244"/>
      <c r="BM146" s="2035" t="s">
        <v>233</v>
      </c>
      <c r="BN146" s="2035" t="s">
        <v>233</v>
      </c>
      <c r="BO146" s="2035" t="s">
        <v>240</v>
      </c>
      <c r="BP146" s="1244"/>
      <c r="BQ146" s="2035" t="s">
        <v>276</v>
      </c>
      <c r="BR146" s="1244"/>
      <c r="BS146" s="2035" t="s">
        <v>233</v>
      </c>
      <c r="BT146" s="2035" t="s">
        <v>233</v>
      </c>
      <c r="BU146" s="2035" t="s">
        <v>240</v>
      </c>
      <c r="BV146" s="1112"/>
      <c r="BW146" s="1258"/>
      <c r="BX146" s="1258"/>
      <c r="BY146" s="1112"/>
      <c r="BZ146" s="1112"/>
      <c r="CA146" s="1112"/>
      <c r="CB146" s="1114"/>
      <c r="CC146" s="1258"/>
      <c r="CD146" s="1258"/>
      <c r="CE146" s="1114"/>
      <c r="CF146" s="1114"/>
      <c r="CG146" s="1114"/>
      <c r="CH146" s="1114"/>
      <c r="CI146" s="1258"/>
      <c r="CJ146" s="1258"/>
      <c r="CK146" s="1114"/>
      <c r="CL146" s="1114"/>
      <c r="CM146" s="1114"/>
      <c r="CN146" s="1115"/>
      <c r="CO146" s="1116"/>
      <c r="CP146" s="1116"/>
      <c r="CQ146" s="1116"/>
    </row>
    <row r="147" spans="22:95" s="1110" customFormat="1" ht="53.25" customHeight="1" thickBot="1" x14ac:dyDescent="0.3">
      <c r="V147" s="1235"/>
      <c r="AA147" s="1236"/>
      <c r="AB147" s="1236"/>
      <c r="AD147" s="1236"/>
      <c r="AE147" s="1237"/>
      <c r="AH147" s="1238"/>
      <c r="AI147" s="1238"/>
      <c r="AK147" s="1236"/>
      <c r="AR147" s="1236"/>
      <c r="AV147" s="1236"/>
      <c r="AX147" s="1236"/>
      <c r="BB147" s="1236"/>
      <c r="BC147" s="1236"/>
      <c r="BE147" s="1236"/>
      <c r="BI147" s="2036"/>
      <c r="BJ147" s="1248" t="s">
        <v>253</v>
      </c>
      <c r="BK147" s="2036"/>
      <c r="BL147" s="1248" t="s">
        <v>251</v>
      </c>
      <c r="BM147" s="2036"/>
      <c r="BN147" s="2036"/>
      <c r="BO147" s="2036"/>
      <c r="BP147" s="1248" t="s">
        <v>253</v>
      </c>
      <c r="BQ147" s="2036"/>
      <c r="BR147" s="1248" t="s">
        <v>251</v>
      </c>
      <c r="BS147" s="2036"/>
      <c r="BT147" s="2036"/>
      <c r="BU147" s="2036"/>
      <c r="BV147" s="1112"/>
      <c r="BW147" s="1258"/>
      <c r="BX147" s="1258"/>
      <c r="BY147" s="1112"/>
      <c r="BZ147" s="1112"/>
      <c r="CA147" s="1112"/>
      <c r="CB147" s="1114"/>
      <c r="CC147" s="1258"/>
      <c r="CD147" s="1258"/>
      <c r="CE147" s="1114"/>
      <c r="CF147" s="1114"/>
      <c r="CG147" s="1114"/>
      <c r="CH147" s="1114"/>
      <c r="CI147" s="1258"/>
      <c r="CJ147" s="1258"/>
      <c r="CK147" s="1114"/>
      <c r="CL147" s="1114"/>
      <c r="CM147" s="1114"/>
      <c r="CN147" s="1115"/>
      <c r="CO147" s="1116"/>
      <c r="CP147" s="1116"/>
      <c r="CQ147" s="1116"/>
    </row>
    <row r="148" spans="22:95" s="1110" customFormat="1" ht="18.75" thickBot="1" x14ac:dyDescent="0.3">
      <c r="V148" s="1235"/>
      <c r="AA148" s="1236"/>
      <c r="AB148" s="1236"/>
      <c r="AD148" s="1236"/>
      <c r="AE148" s="1237"/>
      <c r="AH148" s="1238"/>
      <c r="AI148" s="1238"/>
      <c r="AK148" s="1236"/>
      <c r="AR148" s="1236"/>
      <c r="AV148" s="1236"/>
      <c r="AX148" s="1236"/>
      <c r="BB148" s="1236"/>
      <c r="BC148" s="1236"/>
      <c r="BE148" s="1236"/>
      <c r="BI148" s="1254" t="s">
        <v>176</v>
      </c>
      <c r="BJ148" s="1251" t="s">
        <v>49</v>
      </c>
      <c r="BK148" s="1263">
        <v>4660</v>
      </c>
      <c r="BL148" s="1251" t="s">
        <v>410</v>
      </c>
      <c r="BM148" s="1253">
        <v>0.01</v>
      </c>
      <c r="BN148" s="1253">
        <v>0.5</v>
      </c>
      <c r="BO148" s="1252" t="s">
        <v>310</v>
      </c>
      <c r="BP148" s="1251" t="s">
        <v>49</v>
      </c>
      <c r="BQ148" s="1263">
        <v>4750</v>
      </c>
      <c r="BR148" s="1251" t="s">
        <v>410</v>
      </c>
      <c r="BS148" s="1253">
        <v>0.01</v>
      </c>
      <c r="BT148" s="1253">
        <v>0.5</v>
      </c>
      <c r="BU148" s="1252" t="s">
        <v>254</v>
      </c>
      <c r="BV148" s="1111"/>
      <c r="BW148" s="1111"/>
      <c r="BX148" s="1111"/>
      <c r="BY148" s="1111"/>
      <c r="BZ148" s="1111"/>
      <c r="CA148" s="1111"/>
      <c r="CB148" s="1111"/>
      <c r="CC148" s="1111"/>
      <c r="CD148" s="1111"/>
      <c r="CE148" s="1114"/>
      <c r="CF148" s="1114"/>
      <c r="CG148" s="1114"/>
      <c r="CH148" s="1114"/>
      <c r="CI148" s="1112"/>
      <c r="CJ148" s="1112"/>
      <c r="CK148" s="1114"/>
      <c r="CL148" s="1114"/>
      <c r="CM148" s="1114"/>
      <c r="CN148" s="1115"/>
      <c r="CO148" s="1116">
        <v>0.01</v>
      </c>
      <c r="CP148" s="1116">
        <f t="shared" ref="CP148:CP169" si="100">(CO148+CQ148)/2</f>
        <v>0.255</v>
      </c>
      <c r="CQ148" s="1116">
        <v>0.5</v>
      </c>
    </row>
    <row r="149" spans="22:95" s="1110" customFormat="1" ht="18.75" thickBot="1" x14ac:dyDescent="0.3">
      <c r="V149" s="1235"/>
      <c r="AA149" s="1236"/>
      <c r="AB149" s="1236"/>
      <c r="AD149" s="1236"/>
      <c r="AE149" s="1237"/>
      <c r="AH149" s="1238"/>
      <c r="AI149" s="1238"/>
      <c r="AK149" s="1236"/>
      <c r="AR149" s="1236"/>
      <c r="AV149" s="1236"/>
      <c r="AX149" s="1236"/>
      <c r="BB149" s="1236"/>
      <c r="BC149" s="1236"/>
      <c r="BE149" s="1236"/>
      <c r="BI149" s="1254" t="s">
        <v>177</v>
      </c>
      <c r="BJ149" s="1251" t="s">
        <v>49</v>
      </c>
      <c r="BK149" s="1263">
        <v>10200</v>
      </c>
      <c r="BL149" s="1251" t="s">
        <v>410</v>
      </c>
      <c r="BM149" s="1253">
        <v>0.01</v>
      </c>
      <c r="BN149" s="1253">
        <v>0.5</v>
      </c>
      <c r="BO149" s="1252" t="s">
        <v>310</v>
      </c>
      <c r="BP149" s="1251" t="s">
        <v>49</v>
      </c>
      <c r="BQ149" s="1263">
        <v>10900</v>
      </c>
      <c r="BR149" s="1251" t="s">
        <v>410</v>
      </c>
      <c r="BS149" s="1253">
        <v>0.01</v>
      </c>
      <c r="BT149" s="1253">
        <v>0.5</v>
      </c>
      <c r="BU149" s="1252" t="s">
        <v>254</v>
      </c>
      <c r="BV149" s="1111"/>
      <c r="BW149" s="1111"/>
      <c r="BX149" s="1111"/>
      <c r="BY149" s="1111"/>
      <c r="BZ149" s="1111"/>
      <c r="CA149" s="1111"/>
      <c r="CB149" s="1111"/>
      <c r="CC149" s="1111"/>
      <c r="CD149" s="1111"/>
      <c r="CE149" s="1258"/>
      <c r="CF149" s="1258"/>
      <c r="CG149" s="1258"/>
      <c r="CH149" s="1114"/>
      <c r="CI149" s="1258"/>
      <c r="CJ149" s="1258"/>
      <c r="CK149" s="1114"/>
      <c r="CL149" s="1114"/>
      <c r="CM149" s="1258"/>
      <c r="CN149" s="1115"/>
      <c r="CO149" s="1116">
        <v>0.01</v>
      </c>
      <c r="CP149" s="1116">
        <f t="shared" si="100"/>
        <v>0.255</v>
      </c>
      <c r="CQ149" s="1116">
        <v>0.5</v>
      </c>
    </row>
    <row r="150" spans="22:95" s="1110" customFormat="1" ht="18.75" thickBot="1" x14ac:dyDescent="0.3">
      <c r="V150" s="1235"/>
      <c r="AA150" s="1236"/>
      <c r="AB150" s="1236"/>
      <c r="AD150" s="1236"/>
      <c r="AE150" s="1237"/>
      <c r="AH150" s="1238"/>
      <c r="AI150" s="1238"/>
      <c r="AK150" s="1236"/>
      <c r="AR150" s="1236"/>
      <c r="AV150" s="1236"/>
      <c r="AX150" s="1236"/>
      <c r="BB150" s="1236"/>
      <c r="BC150" s="1236"/>
      <c r="BE150" s="1236"/>
      <c r="BI150" s="1254" t="s">
        <v>178</v>
      </c>
      <c r="BJ150" s="1251" t="s">
        <v>49</v>
      </c>
      <c r="BK150" s="1263">
        <v>1760</v>
      </c>
      <c r="BL150" s="1251" t="s">
        <v>410</v>
      </c>
      <c r="BM150" s="1253">
        <v>0.01</v>
      </c>
      <c r="BN150" s="1253">
        <v>0.5</v>
      </c>
      <c r="BO150" s="1252" t="s">
        <v>310</v>
      </c>
      <c r="BP150" s="1251" t="s">
        <v>49</v>
      </c>
      <c r="BQ150" s="1263">
        <v>1810</v>
      </c>
      <c r="BR150" s="1251" t="s">
        <v>410</v>
      </c>
      <c r="BS150" s="1253">
        <v>0.01</v>
      </c>
      <c r="BT150" s="1253">
        <v>0.5</v>
      </c>
      <c r="BU150" s="1252" t="s">
        <v>254</v>
      </c>
      <c r="BV150" s="1111"/>
      <c r="BW150" s="1111"/>
      <c r="BX150" s="1111"/>
      <c r="BY150" s="1111"/>
      <c r="BZ150" s="1111"/>
      <c r="CA150" s="1111"/>
      <c r="CB150" s="1111"/>
      <c r="CC150" s="1111"/>
      <c r="CD150" s="1111"/>
      <c r="CE150" s="1258"/>
      <c r="CF150" s="1258"/>
      <c r="CG150" s="1258"/>
      <c r="CH150" s="1114"/>
      <c r="CI150" s="1258"/>
      <c r="CJ150" s="1258"/>
      <c r="CK150" s="1114"/>
      <c r="CL150" s="1114"/>
      <c r="CM150" s="1258"/>
      <c r="CN150" s="1115"/>
      <c r="CO150" s="1116">
        <v>0.01</v>
      </c>
      <c r="CP150" s="1116">
        <f t="shared" si="100"/>
        <v>0.255</v>
      </c>
      <c r="CQ150" s="1116">
        <v>0.5</v>
      </c>
    </row>
    <row r="151" spans="22:95" s="1110" customFormat="1" ht="18.75" thickBot="1" x14ac:dyDescent="0.3">
      <c r="V151" s="1235"/>
      <c r="AA151" s="1236"/>
      <c r="AB151" s="1236"/>
      <c r="AD151" s="1236"/>
      <c r="AE151" s="1237"/>
      <c r="AH151" s="1238"/>
      <c r="AI151" s="1238"/>
      <c r="AK151" s="1236"/>
      <c r="AR151" s="1236"/>
      <c r="AV151" s="1236"/>
      <c r="AX151" s="1236"/>
      <c r="BB151" s="1236"/>
      <c r="BC151" s="1236"/>
      <c r="BE151" s="1236"/>
      <c r="BI151" s="1254" t="s">
        <v>356</v>
      </c>
      <c r="BJ151" s="1251" t="s">
        <v>49</v>
      </c>
      <c r="BK151" s="1263">
        <v>782</v>
      </c>
      <c r="BL151" s="1251" t="s">
        <v>410</v>
      </c>
      <c r="BM151" s="1253">
        <v>0.01</v>
      </c>
      <c r="BN151" s="1253">
        <v>0.5</v>
      </c>
      <c r="BO151" s="1252" t="s">
        <v>310</v>
      </c>
      <c r="BP151" s="1251"/>
      <c r="BQ151" s="1263"/>
      <c r="BR151" s="1251"/>
      <c r="BS151" s="1253"/>
      <c r="BT151" s="1253"/>
      <c r="BU151" s="1252"/>
      <c r="BV151" s="1111"/>
      <c r="BW151" s="1111"/>
      <c r="BX151" s="1111"/>
      <c r="BY151" s="1111"/>
      <c r="BZ151" s="1111"/>
      <c r="CA151" s="1111"/>
      <c r="CB151" s="1111"/>
      <c r="CC151" s="1111"/>
      <c r="CD151" s="1111"/>
      <c r="CE151" s="1258"/>
      <c r="CF151" s="1258"/>
      <c r="CG151" s="1258"/>
      <c r="CH151" s="1114"/>
      <c r="CI151" s="1258"/>
      <c r="CJ151" s="1258"/>
      <c r="CK151" s="1114"/>
      <c r="CL151" s="1114"/>
      <c r="CM151" s="1258"/>
      <c r="CN151" s="1115"/>
      <c r="CO151" s="1116">
        <v>0.01</v>
      </c>
      <c r="CP151" s="1116">
        <f t="shared" si="100"/>
        <v>0.255</v>
      </c>
      <c r="CQ151" s="1116">
        <v>0.5</v>
      </c>
    </row>
    <row r="152" spans="22:95" s="1110" customFormat="1" ht="18.75" thickBot="1" x14ac:dyDescent="0.3">
      <c r="V152" s="1235"/>
      <c r="AA152" s="1236"/>
      <c r="AB152" s="1236"/>
      <c r="AD152" s="1236"/>
      <c r="AE152" s="1237"/>
      <c r="AH152" s="1238"/>
      <c r="AI152" s="1238"/>
      <c r="AK152" s="1236"/>
      <c r="AR152" s="1236"/>
      <c r="AV152" s="1236"/>
      <c r="AX152" s="1236"/>
      <c r="BB152" s="1236"/>
      <c r="BC152" s="1236"/>
      <c r="BE152" s="1236"/>
      <c r="BI152" s="1254" t="s">
        <v>179</v>
      </c>
      <c r="BJ152" s="1251" t="s">
        <v>49</v>
      </c>
      <c r="BK152" s="1263">
        <v>12400</v>
      </c>
      <c r="BL152" s="1251" t="s">
        <v>410</v>
      </c>
      <c r="BM152" s="1253">
        <v>0.01</v>
      </c>
      <c r="BN152" s="1253">
        <v>0.5</v>
      </c>
      <c r="BO152" s="1252" t="s">
        <v>310</v>
      </c>
      <c r="BP152" s="1251" t="s">
        <v>49</v>
      </c>
      <c r="BQ152" s="1263">
        <v>14800</v>
      </c>
      <c r="BR152" s="1251" t="s">
        <v>410</v>
      </c>
      <c r="BS152" s="1253">
        <v>0.01</v>
      </c>
      <c r="BT152" s="1253">
        <v>0.5</v>
      </c>
      <c r="BU152" s="1252" t="s">
        <v>254</v>
      </c>
      <c r="BV152" s="1111"/>
      <c r="BW152" s="1111"/>
      <c r="BX152" s="1111"/>
      <c r="BY152" s="1111"/>
      <c r="BZ152" s="1111"/>
      <c r="CA152" s="1111"/>
      <c r="CB152" s="1111"/>
      <c r="CC152" s="1111"/>
      <c r="CD152" s="1111"/>
      <c r="CE152" s="1258"/>
      <c r="CF152" s="1258"/>
      <c r="CG152" s="1258"/>
      <c r="CH152" s="1114"/>
      <c r="CI152" s="1258"/>
      <c r="CJ152" s="1258"/>
      <c r="CK152" s="1114"/>
      <c r="CL152" s="1114"/>
      <c r="CM152" s="1258"/>
      <c r="CN152" s="1115"/>
      <c r="CO152" s="1116">
        <v>0.01</v>
      </c>
      <c r="CP152" s="1116">
        <f t="shared" si="100"/>
        <v>0.255</v>
      </c>
      <c r="CQ152" s="1116">
        <v>0.5</v>
      </c>
    </row>
    <row r="153" spans="22:95" s="1110" customFormat="1" ht="18.75" thickBot="1" x14ac:dyDescent="0.3">
      <c r="V153" s="1235"/>
      <c r="AA153" s="1236"/>
      <c r="AB153" s="1236"/>
      <c r="AD153" s="1236"/>
      <c r="AE153" s="1237"/>
      <c r="AH153" s="1238"/>
      <c r="AI153" s="1238"/>
      <c r="AK153" s="1236"/>
      <c r="AR153" s="1236"/>
      <c r="AV153" s="1236"/>
      <c r="AX153" s="1236"/>
      <c r="BB153" s="1236"/>
      <c r="BC153" s="1236"/>
      <c r="BE153" s="1236"/>
      <c r="BI153" s="1254" t="s">
        <v>180</v>
      </c>
      <c r="BJ153" s="1251" t="s">
        <v>49</v>
      </c>
      <c r="BK153" s="1263">
        <v>677</v>
      </c>
      <c r="BL153" s="1251" t="s">
        <v>410</v>
      </c>
      <c r="BM153" s="1253">
        <v>0.01</v>
      </c>
      <c r="BN153" s="1253">
        <v>0.5</v>
      </c>
      <c r="BO153" s="1252" t="s">
        <v>310</v>
      </c>
      <c r="BP153" s="1251" t="s">
        <v>49</v>
      </c>
      <c r="BQ153" s="1263">
        <v>675</v>
      </c>
      <c r="BR153" s="1251" t="s">
        <v>410</v>
      </c>
      <c r="BS153" s="1253">
        <v>0.01</v>
      </c>
      <c r="BT153" s="1253">
        <v>0.5</v>
      </c>
      <c r="BU153" s="1252" t="s">
        <v>254</v>
      </c>
      <c r="BV153" s="1111"/>
      <c r="BW153" s="1111"/>
      <c r="BX153" s="1111"/>
      <c r="BY153" s="1111"/>
      <c r="BZ153" s="1111"/>
      <c r="CA153" s="1111"/>
      <c r="CB153" s="1111"/>
      <c r="CC153" s="1111"/>
      <c r="CD153" s="1111"/>
      <c r="CE153" s="1258"/>
      <c r="CF153" s="1258"/>
      <c r="CG153" s="1258"/>
      <c r="CH153" s="1114"/>
      <c r="CI153" s="1258"/>
      <c r="CJ153" s="1258"/>
      <c r="CK153" s="1114"/>
      <c r="CL153" s="1114"/>
      <c r="CM153" s="1258"/>
      <c r="CN153" s="1115"/>
      <c r="CO153" s="1116">
        <v>0.01</v>
      </c>
      <c r="CP153" s="1116">
        <f t="shared" si="100"/>
        <v>0.255</v>
      </c>
      <c r="CQ153" s="1116">
        <v>0.5</v>
      </c>
    </row>
    <row r="154" spans="22:95" s="1110" customFormat="1" ht="18.75" thickBot="1" x14ac:dyDescent="0.3">
      <c r="V154" s="1235"/>
      <c r="AA154" s="1236"/>
      <c r="AB154" s="1236"/>
      <c r="AD154" s="1236"/>
      <c r="AE154" s="1237"/>
      <c r="AH154" s="1238"/>
      <c r="AI154" s="1238"/>
      <c r="AK154" s="1236"/>
      <c r="AR154" s="1236"/>
      <c r="AV154" s="1236"/>
      <c r="AX154" s="1236"/>
      <c r="BB154" s="1236"/>
      <c r="BC154" s="1236"/>
      <c r="BE154" s="1236"/>
      <c r="BI154" s="1254" t="s">
        <v>359</v>
      </c>
      <c r="BJ154" s="1251" t="s">
        <v>49</v>
      </c>
      <c r="BK154" s="1263">
        <v>3170</v>
      </c>
      <c r="BL154" s="1251" t="s">
        <v>410</v>
      </c>
      <c r="BM154" s="1253">
        <v>0.01</v>
      </c>
      <c r="BN154" s="1253">
        <v>0.5</v>
      </c>
      <c r="BO154" s="1252" t="s">
        <v>310</v>
      </c>
      <c r="BP154" s="1251"/>
      <c r="BQ154" s="1263"/>
      <c r="BR154" s="1251"/>
      <c r="BS154" s="1253"/>
      <c r="BT154" s="1253"/>
      <c r="BU154" s="1252"/>
      <c r="BV154" s="1111"/>
      <c r="BW154" s="1111"/>
      <c r="BX154" s="1111"/>
      <c r="BY154" s="1111"/>
      <c r="BZ154" s="1111"/>
      <c r="CA154" s="1111"/>
      <c r="CB154" s="1111"/>
      <c r="CC154" s="1111"/>
      <c r="CD154" s="1111"/>
      <c r="CE154" s="1258"/>
      <c r="CF154" s="1258"/>
      <c r="CG154" s="1258"/>
      <c r="CH154" s="1114"/>
      <c r="CI154" s="1258"/>
      <c r="CJ154" s="1258"/>
      <c r="CK154" s="1114"/>
      <c r="CL154" s="1114"/>
      <c r="CM154" s="1258"/>
      <c r="CN154" s="1115"/>
      <c r="CO154" s="1116">
        <v>0.01</v>
      </c>
      <c r="CP154" s="1116">
        <f t="shared" si="100"/>
        <v>0.255</v>
      </c>
      <c r="CQ154" s="1116">
        <v>0.5</v>
      </c>
    </row>
    <row r="155" spans="22:95" s="1110" customFormat="1" ht="18.75" thickBot="1" x14ac:dyDescent="0.3">
      <c r="V155" s="1235"/>
      <c r="AA155" s="1236"/>
      <c r="AB155" s="1236"/>
      <c r="AD155" s="1236"/>
      <c r="AE155" s="1237"/>
      <c r="AH155" s="1238"/>
      <c r="AI155" s="1238"/>
      <c r="AK155" s="1236"/>
      <c r="AR155" s="1236"/>
      <c r="AV155" s="1236"/>
      <c r="AX155" s="1236"/>
      <c r="BB155" s="1236"/>
      <c r="BC155" s="1236"/>
      <c r="BE155" s="1236"/>
      <c r="BI155" s="1254" t="s">
        <v>181</v>
      </c>
      <c r="BJ155" s="1251" t="s">
        <v>49</v>
      </c>
      <c r="BK155" s="1263">
        <v>1120</v>
      </c>
      <c r="BL155" s="1251" t="s">
        <v>410</v>
      </c>
      <c r="BM155" s="1253">
        <v>0.01</v>
      </c>
      <c r="BN155" s="1253">
        <v>0.5</v>
      </c>
      <c r="BO155" s="1252" t="s">
        <v>310</v>
      </c>
      <c r="BP155" s="1251" t="s">
        <v>49</v>
      </c>
      <c r="BQ155" s="1263">
        <v>1100</v>
      </c>
      <c r="BR155" s="1251" t="s">
        <v>410</v>
      </c>
      <c r="BS155" s="1253">
        <v>0.01</v>
      </c>
      <c r="BT155" s="1253">
        <v>0.5</v>
      </c>
      <c r="BU155" s="1252" t="s">
        <v>254</v>
      </c>
      <c r="BV155" s="1111"/>
      <c r="BW155" s="1111"/>
      <c r="BX155" s="1111"/>
      <c r="BY155" s="1111"/>
      <c r="BZ155" s="1111"/>
      <c r="CA155" s="1111"/>
      <c r="CB155" s="1111"/>
      <c r="CC155" s="1111"/>
      <c r="CD155" s="1111"/>
      <c r="CE155" s="1258"/>
      <c r="CF155" s="1258"/>
      <c r="CG155" s="1258"/>
      <c r="CH155" s="1114"/>
      <c r="CI155" s="1258"/>
      <c r="CJ155" s="1258"/>
      <c r="CK155" s="1114"/>
      <c r="CL155" s="1114"/>
      <c r="CM155" s="1258"/>
      <c r="CN155" s="1115"/>
      <c r="CO155" s="1116">
        <v>0.01</v>
      </c>
      <c r="CP155" s="1116">
        <f t="shared" si="100"/>
        <v>0.255</v>
      </c>
      <c r="CQ155" s="1116">
        <v>0.5</v>
      </c>
    </row>
    <row r="156" spans="22:95" s="1110" customFormat="1" ht="18.75" thickBot="1" x14ac:dyDescent="0.3">
      <c r="V156" s="1235"/>
      <c r="AA156" s="1236"/>
      <c r="AB156" s="1236"/>
      <c r="AD156" s="1236"/>
      <c r="AE156" s="1237"/>
      <c r="AH156" s="1238"/>
      <c r="AI156" s="1238"/>
      <c r="AK156" s="1236"/>
      <c r="AR156" s="1236"/>
      <c r="AV156" s="1236"/>
      <c r="AX156" s="1236"/>
      <c r="BB156" s="1236"/>
      <c r="BC156" s="1236"/>
      <c r="BE156" s="1236"/>
      <c r="BI156" s="1254" t="s">
        <v>182</v>
      </c>
      <c r="BJ156" s="1251" t="s">
        <v>49</v>
      </c>
      <c r="BK156" s="1263">
        <v>1300</v>
      </c>
      <c r="BL156" s="1251" t="s">
        <v>410</v>
      </c>
      <c r="BM156" s="1253">
        <v>0.01</v>
      </c>
      <c r="BN156" s="1253">
        <v>0.5</v>
      </c>
      <c r="BO156" s="1252" t="s">
        <v>310</v>
      </c>
      <c r="BP156" s="1251" t="s">
        <v>49</v>
      </c>
      <c r="BQ156" s="1263">
        <v>1430</v>
      </c>
      <c r="BR156" s="1251" t="s">
        <v>410</v>
      </c>
      <c r="BS156" s="1253">
        <v>0.01</v>
      </c>
      <c r="BT156" s="1253">
        <v>0.5</v>
      </c>
      <c r="BU156" s="1252" t="s">
        <v>254</v>
      </c>
      <c r="BV156" s="1111"/>
      <c r="BW156" s="1111"/>
      <c r="BX156" s="1111"/>
      <c r="BY156" s="1111"/>
      <c r="BZ156" s="1111"/>
      <c r="CA156" s="1111"/>
      <c r="CB156" s="1111"/>
      <c r="CC156" s="1111"/>
      <c r="CD156" s="1111"/>
      <c r="CE156" s="1258"/>
      <c r="CF156" s="1258"/>
      <c r="CG156" s="1258"/>
      <c r="CH156" s="1114"/>
      <c r="CI156" s="1258"/>
      <c r="CJ156" s="1258"/>
      <c r="CK156" s="1114"/>
      <c r="CL156" s="1114"/>
      <c r="CM156" s="1258"/>
      <c r="CN156" s="1115"/>
      <c r="CO156" s="1116">
        <v>0.01</v>
      </c>
      <c r="CP156" s="1116">
        <f t="shared" si="100"/>
        <v>0.255</v>
      </c>
      <c r="CQ156" s="1116">
        <v>0.5</v>
      </c>
    </row>
    <row r="157" spans="22:95" s="1110" customFormat="1" ht="18.75" thickBot="1" x14ac:dyDescent="0.3">
      <c r="V157" s="1235"/>
      <c r="AA157" s="1236"/>
      <c r="AB157" s="1236"/>
      <c r="AD157" s="1236"/>
      <c r="AE157" s="1237"/>
      <c r="AH157" s="1238"/>
      <c r="AI157" s="1238"/>
      <c r="AK157" s="1236"/>
      <c r="AR157" s="1236"/>
      <c r="AV157" s="1236"/>
      <c r="AX157" s="1236"/>
      <c r="BB157" s="1236"/>
      <c r="BC157" s="1236"/>
      <c r="BE157" s="1236"/>
      <c r="BI157" s="1254" t="s">
        <v>186</v>
      </c>
      <c r="BJ157" s="1251" t="s">
        <v>49</v>
      </c>
      <c r="BK157" s="1263">
        <v>328</v>
      </c>
      <c r="BL157" s="1251" t="s">
        <v>410</v>
      </c>
      <c r="BM157" s="1253">
        <v>0.01</v>
      </c>
      <c r="BN157" s="1253">
        <v>0.5</v>
      </c>
      <c r="BO157" s="1252" t="s">
        <v>310</v>
      </c>
      <c r="BP157" s="1251" t="s">
        <v>49</v>
      </c>
      <c r="BQ157" s="1263">
        <v>353</v>
      </c>
      <c r="BR157" s="1251" t="s">
        <v>410</v>
      </c>
      <c r="BS157" s="1253">
        <v>0.01</v>
      </c>
      <c r="BT157" s="1253">
        <v>0.5</v>
      </c>
      <c r="BU157" s="1252" t="s">
        <v>254</v>
      </c>
      <c r="BV157" s="1111"/>
      <c r="BW157" s="1111"/>
      <c r="BX157" s="1111"/>
      <c r="BY157" s="1111"/>
      <c r="BZ157" s="1111"/>
      <c r="CA157" s="1111"/>
      <c r="CB157" s="1111"/>
      <c r="CC157" s="1111"/>
      <c r="CD157" s="1111"/>
      <c r="CE157" s="1258"/>
      <c r="CF157" s="1258"/>
      <c r="CG157" s="1258"/>
      <c r="CH157" s="1114"/>
      <c r="CI157" s="1258"/>
      <c r="CJ157" s="1258"/>
      <c r="CK157" s="1114"/>
      <c r="CL157" s="1114"/>
      <c r="CM157" s="1258"/>
      <c r="CN157" s="1115"/>
      <c r="CO157" s="1116">
        <v>0.01</v>
      </c>
      <c r="CP157" s="1116">
        <f t="shared" si="100"/>
        <v>0.255</v>
      </c>
      <c r="CQ157" s="1116">
        <v>0.5</v>
      </c>
    </row>
    <row r="158" spans="22:95" s="1110" customFormat="1" ht="18.75" thickBot="1" x14ac:dyDescent="0.3">
      <c r="V158" s="1235"/>
      <c r="AA158" s="1236"/>
      <c r="AB158" s="1236"/>
      <c r="AD158" s="1236"/>
      <c r="AE158" s="1237"/>
      <c r="AH158" s="1238"/>
      <c r="AI158" s="1238"/>
      <c r="AK158" s="1236"/>
      <c r="AR158" s="1236"/>
      <c r="AV158" s="1236"/>
      <c r="AX158" s="1236"/>
      <c r="BB158" s="1236"/>
      <c r="BC158" s="1236"/>
      <c r="BE158" s="1236"/>
      <c r="BI158" s="1254" t="s">
        <v>187</v>
      </c>
      <c r="BJ158" s="1251" t="s">
        <v>49</v>
      </c>
      <c r="BK158" s="1263">
        <v>4800</v>
      </c>
      <c r="BL158" s="1251" t="s">
        <v>410</v>
      </c>
      <c r="BM158" s="1253">
        <v>0.01</v>
      </c>
      <c r="BN158" s="1253">
        <v>0.5</v>
      </c>
      <c r="BO158" s="1252" t="s">
        <v>310</v>
      </c>
      <c r="BP158" s="1251" t="s">
        <v>49</v>
      </c>
      <c r="BQ158" s="1263">
        <v>4470</v>
      </c>
      <c r="BR158" s="1251" t="s">
        <v>410</v>
      </c>
      <c r="BS158" s="1253">
        <v>0.01</v>
      </c>
      <c r="BT158" s="1253">
        <v>0.5</v>
      </c>
      <c r="BU158" s="1252" t="s">
        <v>254</v>
      </c>
      <c r="BV158" s="1111"/>
      <c r="BW158" s="1111"/>
      <c r="BX158" s="1111"/>
      <c r="BY158" s="1111"/>
      <c r="BZ158" s="1111"/>
      <c r="CA158" s="1111"/>
      <c r="CB158" s="1111"/>
      <c r="CC158" s="1111"/>
      <c r="CD158" s="1111"/>
      <c r="CE158" s="1258"/>
      <c r="CF158" s="1258"/>
      <c r="CG158" s="1258"/>
      <c r="CH158" s="1114"/>
      <c r="CI158" s="1258"/>
      <c r="CJ158" s="1258"/>
      <c r="CK158" s="1114"/>
      <c r="CL158" s="1114"/>
      <c r="CM158" s="1258"/>
      <c r="CN158" s="1115"/>
      <c r="CO158" s="1116">
        <v>0.01</v>
      </c>
      <c r="CP158" s="1116">
        <f t="shared" si="100"/>
        <v>0.255</v>
      </c>
      <c r="CQ158" s="1116">
        <v>0.5</v>
      </c>
    </row>
    <row r="159" spans="22:95" s="1110" customFormat="1" ht="18.75" thickBot="1" x14ac:dyDescent="0.3">
      <c r="V159" s="1235"/>
      <c r="AA159" s="1236"/>
      <c r="AB159" s="1236"/>
      <c r="AD159" s="1236"/>
      <c r="AE159" s="1237"/>
      <c r="AH159" s="1238"/>
      <c r="AI159" s="1238"/>
      <c r="AK159" s="1236"/>
      <c r="AR159" s="1236"/>
      <c r="AV159" s="1236"/>
      <c r="AX159" s="1236"/>
      <c r="BB159" s="1236"/>
      <c r="BC159" s="1236"/>
      <c r="BE159" s="1236"/>
      <c r="BI159" s="1254" t="s">
        <v>394</v>
      </c>
      <c r="BJ159" s="1251" t="s">
        <v>49</v>
      </c>
      <c r="BK159" s="1263">
        <v>3350</v>
      </c>
      <c r="BL159" s="1251" t="s">
        <v>410</v>
      </c>
      <c r="BM159" s="1253">
        <v>0.01</v>
      </c>
      <c r="BN159" s="1253">
        <v>0.5</v>
      </c>
      <c r="BO159" s="1252" t="s">
        <v>310</v>
      </c>
      <c r="BP159" s="1251"/>
      <c r="BQ159" s="1263"/>
      <c r="BR159" s="1251"/>
      <c r="BS159" s="1253"/>
      <c r="BT159" s="1253"/>
      <c r="BU159" s="1252"/>
      <c r="BV159" s="1111"/>
      <c r="BW159" s="1111"/>
      <c r="BX159" s="1111"/>
      <c r="BY159" s="1111"/>
      <c r="BZ159" s="1111"/>
      <c r="CA159" s="1111"/>
      <c r="CB159" s="1111"/>
      <c r="CC159" s="1111"/>
      <c r="CD159" s="1111"/>
      <c r="CE159" s="1258"/>
      <c r="CF159" s="1258"/>
      <c r="CG159" s="1258"/>
      <c r="CH159" s="1114"/>
      <c r="CI159" s="1258"/>
      <c r="CJ159" s="1258"/>
      <c r="CK159" s="1114"/>
      <c r="CL159" s="1114"/>
      <c r="CM159" s="1258"/>
      <c r="CN159" s="1115"/>
      <c r="CO159" s="1116">
        <v>0.01</v>
      </c>
      <c r="CP159" s="1116">
        <f t="shared" si="100"/>
        <v>0.255</v>
      </c>
      <c r="CQ159" s="1116">
        <v>0.5</v>
      </c>
    </row>
    <row r="160" spans="22:95" s="1110" customFormat="1" ht="90.75" thickBot="1" x14ac:dyDescent="0.3">
      <c r="V160" s="1235"/>
      <c r="AA160" s="1236"/>
      <c r="AB160" s="1236"/>
      <c r="AD160" s="1236"/>
      <c r="AE160" s="1237"/>
      <c r="AH160" s="1238"/>
      <c r="AI160" s="1238"/>
      <c r="AK160" s="1236"/>
      <c r="AR160" s="1236"/>
      <c r="AV160" s="1236"/>
      <c r="AX160" s="1236"/>
      <c r="BB160" s="1236"/>
      <c r="BC160" s="1236"/>
      <c r="BE160" s="1236"/>
      <c r="BI160" s="1254" t="s">
        <v>358</v>
      </c>
      <c r="BJ160" s="1251" t="s">
        <v>49</v>
      </c>
      <c r="BK160" s="1263">
        <f>(BK156*4%)+(BK154*44%)+(BK158*52%)</f>
        <v>3942.8</v>
      </c>
      <c r="BL160" s="1251" t="s">
        <v>410</v>
      </c>
      <c r="BM160" s="1253">
        <v>0.01</v>
      </c>
      <c r="BN160" s="1253">
        <v>0.5</v>
      </c>
      <c r="BO160" s="1252" t="s">
        <v>382</v>
      </c>
      <c r="BP160" s="1251" t="s">
        <v>49</v>
      </c>
      <c r="BQ160" s="1263">
        <v>3922</v>
      </c>
      <c r="BR160" s="1251" t="s">
        <v>410</v>
      </c>
      <c r="BS160" s="1253">
        <v>0.01</v>
      </c>
      <c r="BT160" s="1253">
        <v>0.5</v>
      </c>
      <c r="BU160" s="1264" t="s">
        <v>357</v>
      </c>
      <c r="BV160" s="1111"/>
      <c r="BW160" s="1111"/>
      <c r="BX160" s="1111"/>
      <c r="BY160" s="1111"/>
      <c r="BZ160" s="1111"/>
      <c r="CA160" s="1111"/>
      <c r="CB160" s="1111"/>
      <c r="CC160" s="1111"/>
      <c r="CD160" s="1111"/>
      <c r="CE160" s="1258"/>
      <c r="CF160" s="1258"/>
      <c r="CG160" s="1258"/>
      <c r="CH160" s="1114"/>
      <c r="CI160" s="1258"/>
      <c r="CJ160" s="1258"/>
      <c r="CK160" s="1114"/>
      <c r="CL160" s="1114"/>
      <c r="CM160" s="1258"/>
      <c r="CN160" s="1115"/>
      <c r="CO160" s="1116">
        <v>0.01</v>
      </c>
      <c r="CP160" s="1116">
        <f t="shared" si="100"/>
        <v>0.255</v>
      </c>
      <c r="CQ160" s="1116">
        <v>0.5</v>
      </c>
    </row>
    <row r="161" spans="22:95" s="1110" customFormat="1" ht="128.25" thickBot="1" x14ac:dyDescent="0.3">
      <c r="V161" s="1235"/>
      <c r="AA161" s="1236"/>
      <c r="AB161" s="1236"/>
      <c r="AD161" s="1236"/>
      <c r="AE161" s="1237"/>
      <c r="AH161" s="1238"/>
      <c r="AI161" s="1238"/>
      <c r="AK161" s="1236"/>
      <c r="AR161" s="1236"/>
      <c r="AV161" s="1236"/>
      <c r="AX161" s="1236"/>
      <c r="BB161" s="1236"/>
      <c r="BC161" s="1236"/>
      <c r="BE161" s="1236"/>
      <c r="BI161" s="1254" t="s">
        <v>185</v>
      </c>
      <c r="BJ161" s="1251" t="s">
        <v>49</v>
      </c>
      <c r="BK161" s="1263">
        <f>(BK156*52%)+(BK154*25%)+(BK153*23%)</f>
        <v>1624.21</v>
      </c>
      <c r="BL161" s="1251" t="s">
        <v>410</v>
      </c>
      <c r="BM161" s="1253">
        <v>0.01</v>
      </c>
      <c r="BN161" s="1253">
        <v>0.5</v>
      </c>
      <c r="BO161" s="1252" t="s">
        <v>383</v>
      </c>
      <c r="BP161" s="1251" t="s">
        <v>49</v>
      </c>
      <c r="BQ161" s="1263">
        <v>1774</v>
      </c>
      <c r="BR161" s="1251" t="s">
        <v>410</v>
      </c>
      <c r="BS161" s="1253">
        <v>0.01</v>
      </c>
      <c r="BT161" s="1253">
        <v>0.5</v>
      </c>
      <c r="BU161" s="1252" t="s">
        <v>254</v>
      </c>
      <c r="BV161" s="1111"/>
      <c r="BW161" s="1111"/>
      <c r="BX161" s="1111"/>
      <c r="BY161" s="1111"/>
      <c r="BZ161" s="1111"/>
      <c r="CA161" s="1111"/>
      <c r="CB161" s="1111"/>
      <c r="CC161" s="1111"/>
      <c r="CD161" s="1111"/>
      <c r="CE161" s="1258"/>
      <c r="CF161" s="1258"/>
      <c r="CG161" s="1258"/>
      <c r="CH161" s="1114"/>
      <c r="CI161" s="1258"/>
      <c r="CJ161" s="1258"/>
      <c r="CK161" s="1114"/>
      <c r="CL161" s="1114"/>
      <c r="CM161" s="1258"/>
      <c r="CN161" s="1115"/>
      <c r="CO161" s="1116">
        <v>0.01</v>
      </c>
      <c r="CP161" s="1116">
        <f t="shared" si="100"/>
        <v>0.255</v>
      </c>
      <c r="CQ161" s="1116">
        <v>0.5</v>
      </c>
    </row>
    <row r="162" spans="22:95" s="1110" customFormat="1" ht="128.25" thickBot="1" x14ac:dyDescent="0.3">
      <c r="V162" s="1235"/>
      <c r="AA162" s="1236"/>
      <c r="AB162" s="1236"/>
      <c r="AD162" s="1236"/>
      <c r="AE162" s="1237"/>
      <c r="AH162" s="1238"/>
      <c r="AI162" s="1238"/>
      <c r="AK162" s="1236"/>
      <c r="AR162" s="1236"/>
      <c r="AV162" s="1236"/>
      <c r="AX162" s="1236"/>
      <c r="BB162" s="1236"/>
      <c r="BC162" s="1236"/>
      <c r="BE162" s="1236"/>
      <c r="BI162" s="1254" t="s">
        <v>184</v>
      </c>
      <c r="BJ162" s="1251" t="s">
        <v>49</v>
      </c>
      <c r="BK162" s="1263">
        <f>(BK154*50%)+(BK153*50%)</f>
        <v>1923.5</v>
      </c>
      <c r="BL162" s="1251" t="s">
        <v>410</v>
      </c>
      <c r="BM162" s="1253">
        <v>0.01</v>
      </c>
      <c r="BN162" s="1253">
        <v>0.5</v>
      </c>
      <c r="BO162" s="1252" t="s">
        <v>384</v>
      </c>
      <c r="BP162" s="1251" t="s">
        <v>49</v>
      </c>
      <c r="BQ162" s="1263">
        <v>2088</v>
      </c>
      <c r="BR162" s="1251" t="s">
        <v>410</v>
      </c>
      <c r="BS162" s="1253">
        <v>0.01</v>
      </c>
      <c r="BT162" s="1253">
        <v>0.5</v>
      </c>
      <c r="BU162" s="1252" t="s">
        <v>254</v>
      </c>
      <c r="BV162" s="1111"/>
      <c r="BW162" s="1111"/>
      <c r="BX162" s="1111"/>
      <c r="BY162" s="1111"/>
      <c r="BZ162" s="1111"/>
      <c r="CA162" s="1111"/>
      <c r="CB162" s="1111"/>
      <c r="CC162" s="1111"/>
      <c r="CD162" s="1111"/>
      <c r="CE162" s="1258"/>
      <c r="CF162" s="1258"/>
      <c r="CG162" s="1258"/>
      <c r="CH162" s="1114"/>
      <c r="CI162" s="1258"/>
      <c r="CJ162" s="1258"/>
      <c r="CK162" s="1114"/>
      <c r="CL162" s="1114"/>
      <c r="CM162" s="1258"/>
      <c r="CN162" s="1115"/>
      <c r="CO162" s="1116">
        <v>0.01</v>
      </c>
      <c r="CP162" s="1116">
        <f t="shared" si="100"/>
        <v>0.255</v>
      </c>
      <c r="CQ162" s="1116">
        <v>0.5</v>
      </c>
    </row>
    <row r="163" spans="22:95" s="1110" customFormat="1" ht="128.25" thickBot="1" x14ac:dyDescent="0.3">
      <c r="V163" s="1235"/>
      <c r="AA163" s="1236"/>
      <c r="AB163" s="1236"/>
      <c r="AD163" s="1236"/>
      <c r="AE163" s="1237"/>
      <c r="AH163" s="1238"/>
      <c r="AI163" s="1238"/>
      <c r="AK163" s="1236"/>
      <c r="AR163" s="1236"/>
      <c r="AV163" s="1236"/>
      <c r="AX163" s="1236"/>
      <c r="BB163" s="1236"/>
      <c r="BC163" s="1236"/>
      <c r="BE163" s="1236"/>
      <c r="BI163" s="1254" t="s">
        <v>188</v>
      </c>
      <c r="BJ163" s="1251" t="s">
        <v>49</v>
      </c>
      <c r="BK163" s="1263">
        <f>(BK154*65.1%)+(BK156*31.5%)+(BK167*3.4%)</f>
        <v>2473.2039999999997</v>
      </c>
      <c r="BL163" s="1251" t="s">
        <v>410</v>
      </c>
      <c r="BM163" s="1253">
        <v>0.01</v>
      </c>
      <c r="BN163" s="1253">
        <v>0.5</v>
      </c>
      <c r="BO163" s="1252" t="s">
        <v>385</v>
      </c>
      <c r="BP163" s="1251" t="s">
        <v>49</v>
      </c>
      <c r="BQ163" s="1263">
        <v>2729</v>
      </c>
      <c r="BR163" s="1251" t="s">
        <v>410</v>
      </c>
      <c r="BS163" s="1253">
        <v>0.01</v>
      </c>
      <c r="BT163" s="1253">
        <v>0.5</v>
      </c>
      <c r="BU163" s="1252" t="s">
        <v>254</v>
      </c>
      <c r="BV163" s="1111"/>
      <c r="BW163" s="1111"/>
      <c r="BX163" s="1111"/>
      <c r="BY163" s="1111"/>
      <c r="BZ163" s="1111"/>
      <c r="CA163" s="1111"/>
      <c r="CB163" s="1111"/>
      <c r="CC163" s="1111"/>
      <c r="CD163" s="1111"/>
      <c r="CE163" s="1258"/>
      <c r="CF163" s="1258"/>
      <c r="CG163" s="1258"/>
      <c r="CH163" s="1114"/>
      <c r="CI163" s="1258"/>
      <c r="CJ163" s="1258"/>
      <c r="CK163" s="1114"/>
      <c r="CL163" s="1114"/>
      <c r="CM163" s="1258"/>
      <c r="CN163" s="1115"/>
      <c r="CO163" s="1116">
        <v>0.01</v>
      </c>
      <c r="CP163" s="1116">
        <f t="shared" si="100"/>
        <v>0.255</v>
      </c>
      <c r="CQ163" s="1116">
        <v>0.5</v>
      </c>
    </row>
    <row r="164" spans="22:95" s="1110" customFormat="1" ht="18.75" thickBot="1" x14ac:dyDescent="0.3">
      <c r="V164" s="1235"/>
      <c r="AA164" s="1236"/>
      <c r="AB164" s="1236"/>
      <c r="AD164" s="1236"/>
      <c r="AE164" s="1237"/>
      <c r="AH164" s="1238"/>
      <c r="AI164" s="1238"/>
      <c r="AK164" s="1236"/>
      <c r="AR164" s="1236"/>
      <c r="AV164" s="1236"/>
      <c r="AX164" s="1236"/>
      <c r="BB164" s="1236"/>
      <c r="BC164" s="1236"/>
      <c r="BE164" s="1236"/>
      <c r="BI164" s="1254" t="s">
        <v>183</v>
      </c>
      <c r="BJ164" s="1251" t="s">
        <v>49</v>
      </c>
      <c r="BK164" s="1263">
        <v>6630</v>
      </c>
      <c r="BL164" s="1251" t="s">
        <v>410</v>
      </c>
      <c r="BM164" s="1253">
        <v>0.01</v>
      </c>
      <c r="BN164" s="1253">
        <v>0.5</v>
      </c>
      <c r="BO164" s="1252" t="s">
        <v>310</v>
      </c>
      <c r="BP164" s="1251" t="s">
        <v>49</v>
      </c>
      <c r="BQ164" s="1263">
        <v>7390</v>
      </c>
      <c r="BR164" s="1251" t="s">
        <v>410</v>
      </c>
      <c r="BS164" s="1253">
        <v>0.01</v>
      </c>
      <c r="BT164" s="1253">
        <v>0.5</v>
      </c>
      <c r="BU164" s="1252" t="s">
        <v>254</v>
      </c>
      <c r="BV164" s="1111"/>
      <c r="BW164" s="1111"/>
      <c r="BX164" s="1111"/>
      <c r="BY164" s="1111"/>
      <c r="BZ164" s="1111"/>
      <c r="CA164" s="1111"/>
      <c r="CB164" s="1111"/>
      <c r="CC164" s="1111"/>
      <c r="CD164" s="1111"/>
      <c r="CE164" s="1258"/>
      <c r="CF164" s="1258"/>
      <c r="CG164" s="1258"/>
      <c r="CH164" s="1114"/>
      <c r="CI164" s="1258"/>
      <c r="CJ164" s="1258"/>
      <c r="CK164" s="1114"/>
      <c r="CL164" s="1114"/>
      <c r="CM164" s="1258"/>
      <c r="CN164" s="1115"/>
      <c r="CO164" s="1116">
        <v>0.01</v>
      </c>
      <c r="CP164" s="1116">
        <f t="shared" si="100"/>
        <v>0.255</v>
      </c>
      <c r="CQ164" s="1116">
        <v>0.5</v>
      </c>
    </row>
    <row r="165" spans="22:95" s="1110" customFormat="1" ht="18.75" thickBot="1" x14ac:dyDescent="0.3">
      <c r="V165" s="1235"/>
      <c r="AA165" s="1236"/>
      <c r="AB165" s="1236"/>
      <c r="AD165" s="1236"/>
      <c r="AE165" s="1237"/>
      <c r="AH165" s="1238"/>
      <c r="AI165" s="1238"/>
      <c r="AK165" s="1236"/>
      <c r="AR165" s="1236"/>
      <c r="AV165" s="1236"/>
      <c r="AX165" s="1236"/>
      <c r="BB165" s="1236"/>
      <c r="BC165" s="1236"/>
      <c r="BE165" s="1236"/>
      <c r="BI165" s="1254" t="s">
        <v>393</v>
      </c>
      <c r="BJ165" s="1251" t="s">
        <v>49</v>
      </c>
      <c r="BK165" s="1263">
        <v>182</v>
      </c>
      <c r="BL165" s="1251" t="s">
        <v>410</v>
      </c>
      <c r="BM165" s="1253">
        <v>0.01</v>
      </c>
      <c r="BN165" s="1253">
        <v>0.5</v>
      </c>
      <c r="BO165" s="1252" t="s">
        <v>310</v>
      </c>
      <c r="BP165" s="1251"/>
      <c r="BQ165" s="1263"/>
      <c r="BR165" s="1251"/>
      <c r="BS165" s="1253"/>
      <c r="BT165" s="1253"/>
      <c r="BU165" s="1252"/>
      <c r="BV165" s="1111"/>
      <c r="BW165" s="1111"/>
      <c r="BX165" s="1111"/>
      <c r="BY165" s="1111"/>
      <c r="BZ165" s="1111"/>
      <c r="CA165" s="1111"/>
      <c r="CB165" s="1111"/>
      <c r="CC165" s="1111"/>
      <c r="CD165" s="1111"/>
      <c r="CE165" s="1258"/>
      <c r="CF165" s="1258"/>
      <c r="CG165" s="1258"/>
      <c r="CH165" s="1114"/>
      <c r="CI165" s="1258"/>
      <c r="CJ165" s="1258"/>
      <c r="CK165" s="1114"/>
      <c r="CL165" s="1114"/>
      <c r="CM165" s="1258"/>
      <c r="CN165" s="1115"/>
      <c r="CO165" s="1116">
        <v>0.01</v>
      </c>
      <c r="CP165" s="1116">
        <f t="shared" si="100"/>
        <v>0.255</v>
      </c>
      <c r="CQ165" s="1116">
        <v>0.5</v>
      </c>
    </row>
    <row r="166" spans="22:95" s="1110" customFormat="1" ht="105.75" thickBot="1" x14ac:dyDescent="0.3">
      <c r="V166" s="1235"/>
      <c r="AA166" s="1236"/>
      <c r="AB166" s="1236"/>
      <c r="AD166" s="1236"/>
      <c r="AE166" s="1237"/>
      <c r="AH166" s="1238"/>
      <c r="AI166" s="1238"/>
      <c r="AK166" s="1236"/>
      <c r="AR166" s="1236"/>
      <c r="AV166" s="1236"/>
      <c r="AX166" s="1236"/>
      <c r="BB166" s="1236"/>
      <c r="BC166" s="1236"/>
      <c r="BE166" s="1236"/>
      <c r="BI166" s="1254" t="s">
        <v>360</v>
      </c>
      <c r="BJ166" s="1251" t="s">
        <v>49</v>
      </c>
      <c r="BK166" s="1263">
        <v>3</v>
      </c>
      <c r="BL166" s="1251" t="s">
        <v>410</v>
      </c>
      <c r="BM166" s="1253">
        <v>0.01</v>
      </c>
      <c r="BN166" s="1253">
        <v>0.5</v>
      </c>
      <c r="BO166" s="1264" t="s">
        <v>311</v>
      </c>
      <c r="BP166" s="1251" t="s">
        <v>49</v>
      </c>
      <c r="BQ166" s="1263">
        <v>3</v>
      </c>
      <c r="BR166" s="1251" t="s">
        <v>410</v>
      </c>
      <c r="BS166" s="1253">
        <v>0.01</v>
      </c>
      <c r="BT166" s="1253">
        <v>0.5</v>
      </c>
      <c r="BU166" s="1252" t="s">
        <v>254</v>
      </c>
      <c r="BV166" s="1111"/>
      <c r="BW166" s="1111"/>
      <c r="BX166" s="1111"/>
      <c r="BY166" s="1111"/>
      <c r="BZ166" s="1111"/>
      <c r="CA166" s="1111"/>
      <c r="CB166" s="1111"/>
      <c r="CC166" s="1111"/>
      <c r="CD166" s="1111"/>
      <c r="CE166" s="1258"/>
      <c r="CF166" s="1258"/>
      <c r="CG166" s="1258"/>
      <c r="CH166" s="1114"/>
      <c r="CI166" s="1258"/>
      <c r="CJ166" s="1258"/>
      <c r="CK166" s="1114"/>
      <c r="CL166" s="1114"/>
      <c r="CM166" s="1258"/>
      <c r="CN166" s="1115"/>
      <c r="CO166" s="1116">
        <v>0.01</v>
      </c>
      <c r="CP166" s="1116">
        <f t="shared" si="100"/>
        <v>0.255</v>
      </c>
      <c r="CQ166" s="1116">
        <v>0.5</v>
      </c>
    </row>
    <row r="167" spans="22:95" s="1110" customFormat="1" ht="64.5" hidden="1" thickBot="1" x14ac:dyDescent="0.3">
      <c r="V167" s="1235"/>
      <c r="AA167" s="1236"/>
      <c r="AB167" s="1236"/>
      <c r="AD167" s="1236"/>
      <c r="AE167" s="1237"/>
      <c r="AH167" s="1238"/>
      <c r="AI167" s="1238"/>
      <c r="AK167" s="1236"/>
      <c r="AR167" s="1236"/>
      <c r="AV167" s="1236"/>
      <c r="AX167" s="1236"/>
      <c r="BB167" s="1236"/>
      <c r="BC167" s="1236"/>
      <c r="BE167" s="1236"/>
      <c r="BI167" s="1254" t="s">
        <v>361</v>
      </c>
      <c r="BJ167" s="1251" t="s">
        <v>49</v>
      </c>
      <c r="BK167" s="1263">
        <v>1</v>
      </c>
      <c r="BL167" s="1251" t="s">
        <v>410</v>
      </c>
      <c r="BM167" s="1253">
        <v>0.01</v>
      </c>
      <c r="BN167" s="1253">
        <v>0.5</v>
      </c>
      <c r="BO167" s="1252" t="s">
        <v>311</v>
      </c>
      <c r="BP167" s="1251" t="s">
        <v>49</v>
      </c>
      <c r="BQ167" s="1263">
        <v>3</v>
      </c>
      <c r="BR167" s="1251" t="s">
        <v>410</v>
      </c>
      <c r="BS167" s="1253">
        <v>0.01</v>
      </c>
      <c r="BT167" s="1253">
        <v>0.5</v>
      </c>
      <c r="BU167" s="1252" t="s">
        <v>254</v>
      </c>
      <c r="BV167" s="1111"/>
      <c r="BW167" s="1111"/>
      <c r="BX167" s="1111"/>
      <c r="BY167" s="1111"/>
      <c r="BZ167" s="1111"/>
      <c r="CA167" s="1111"/>
      <c r="CB167" s="1111"/>
      <c r="CC167" s="1111"/>
      <c r="CD167" s="1111"/>
      <c r="CE167" s="1258"/>
      <c r="CF167" s="1258"/>
      <c r="CG167" s="1258"/>
      <c r="CH167" s="1114"/>
      <c r="CI167" s="1258"/>
      <c r="CJ167" s="1258"/>
      <c r="CK167" s="1114"/>
      <c r="CL167" s="1114"/>
      <c r="CM167" s="1258"/>
      <c r="CN167" s="1115"/>
      <c r="CO167" s="1116">
        <v>0.01</v>
      </c>
      <c r="CP167" s="1116">
        <f t="shared" si="100"/>
        <v>0.255</v>
      </c>
      <c r="CQ167" s="1116">
        <v>0.5</v>
      </c>
    </row>
    <row r="168" spans="22:95" s="1110" customFormat="1" ht="18.75" hidden="1" thickBot="1" x14ac:dyDescent="0.3">
      <c r="V168" s="1235"/>
      <c r="AA168" s="1236"/>
      <c r="AB168" s="1236"/>
      <c r="AD168" s="1236"/>
      <c r="AE168" s="1237"/>
      <c r="AH168" s="1238"/>
      <c r="AI168" s="1238"/>
      <c r="AK168" s="1236"/>
      <c r="AR168" s="1236"/>
      <c r="AV168" s="1236"/>
      <c r="AX168" s="1236"/>
      <c r="BB168" s="1236"/>
      <c r="BC168" s="1236"/>
      <c r="BE168" s="1236"/>
      <c r="BI168" s="1254" t="s">
        <v>192</v>
      </c>
      <c r="BJ168" s="1251" t="s">
        <v>49</v>
      </c>
      <c r="BK168" s="1263">
        <v>6290</v>
      </c>
      <c r="BL168" s="1251" t="s">
        <v>410</v>
      </c>
      <c r="BM168" s="1253">
        <v>0.01</v>
      </c>
      <c r="BN168" s="1253">
        <v>0.5</v>
      </c>
      <c r="BO168" s="1252" t="s">
        <v>310</v>
      </c>
      <c r="BP168" s="1251" t="s">
        <v>49</v>
      </c>
      <c r="BQ168" s="1263">
        <v>7140</v>
      </c>
      <c r="BR168" s="1251" t="s">
        <v>410</v>
      </c>
      <c r="BS168" s="1253">
        <v>0.01</v>
      </c>
      <c r="BT168" s="1253">
        <v>0.5</v>
      </c>
      <c r="BU168" s="1252" t="s">
        <v>254</v>
      </c>
      <c r="BV168" s="1111"/>
      <c r="BW168" s="1111"/>
      <c r="BX168" s="1111"/>
      <c r="BY168" s="1111"/>
      <c r="BZ168" s="1111"/>
      <c r="CA168" s="1111"/>
      <c r="CB168" s="1111"/>
      <c r="CC168" s="1111"/>
      <c r="CD168" s="1111"/>
      <c r="CE168" s="1258"/>
      <c r="CF168" s="1258"/>
      <c r="CG168" s="1258"/>
      <c r="CH168" s="1114"/>
      <c r="CI168" s="1258"/>
      <c r="CJ168" s="1258"/>
      <c r="CK168" s="1114"/>
      <c r="CL168" s="1114"/>
      <c r="CM168" s="1258"/>
      <c r="CN168" s="1115"/>
      <c r="CO168" s="1116">
        <v>0.01</v>
      </c>
      <c r="CP168" s="1116">
        <f t="shared" si="100"/>
        <v>0.255</v>
      </c>
      <c r="CQ168" s="1116">
        <v>0.5</v>
      </c>
    </row>
    <row r="169" spans="22:95" s="1110" customFormat="1" ht="15.75" hidden="1" thickBot="1" x14ac:dyDescent="0.3">
      <c r="V169" s="1235"/>
      <c r="AA169" s="1236"/>
      <c r="AB169" s="1236"/>
      <c r="AD169" s="1236"/>
      <c r="AE169" s="1237"/>
      <c r="AH169" s="1238"/>
      <c r="AI169" s="1238"/>
      <c r="AK169" s="1236"/>
      <c r="AR169" s="1236"/>
      <c r="AV169" s="1236"/>
      <c r="AX169" s="1236"/>
      <c r="BB169" s="1236"/>
      <c r="BC169" s="1236"/>
      <c r="BE169" s="1236"/>
      <c r="BI169" s="1254"/>
      <c r="BJ169" s="1251"/>
      <c r="BK169" s="1263"/>
      <c r="BL169" s="1251"/>
      <c r="BM169" s="1253"/>
      <c r="BN169" s="1253"/>
      <c r="BO169" s="1252"/>
      <c r="BP169" s="1251"/>
      <c r="BQ169" s="1263"/>
      <c r="BR169" s="1251"/>
      <c r="BS169" s="1253"/>
      <c r="BT169" s="1253"/>
      <c r="BU169" s="1252"/>
      <c r="BV169" s="1111"/>
      <c r="BW169" s="1111"/>
      <c r="BX169" s="1111"/>
      <c r="BY169" s="1111"/>
      <c r="BZ169" s="1111"/>
      <c r="CA169" s="1111"/>
      <c r="CB169" s="1111"/>
      <c r="CC169" s="1111"/>
      <c r="CD169" s="1111"/>
      <c r="CE169" s="1258"/>
      <c r="CF169" s="1258"/>
      <c r="CG169" s="1258"/>
      <c r="CH169" s="1114"/>
      <c r="CI169" s="1258"/>
      <c r="CJ169" s="1258"/>
      <c r="CK169" s="1114"/>
      <c r="CL169" s="1114"/>
      <c r="CM169" s="1258"/>
      <c r="CN169" s="1115"/>
      <c r="CO169" s="1116">
        <v>0.01</v>
      </c>
      <c r="CP169" s="1116">
        <f t="shared" si="100"/>
        <v>0.255</v>
      </c>
      <c r="CQ169" s="1116">
        <v>0.5</v>
      </c>
    </row>
    <row r="170" spans="22:95" s="1110" customFormat="1" hidden="1" x14ac:dyDescent="0.25">
      <c r="V170" s="1235"/>
      <c r="AA170" s="1236"/>
      <c r="AB170" s="1236"/>
      <c r="AD170" s="1236"/>
      <c r="AE170" s="1237"/>
      <c r="AH170" s="1238"/>
      <c r="AI170" s="1238"/>
      <c r="AK170" s="1236"/>
      <c r="AR170" s="1236"/>
      <c r="AV170" s="1236"/>
      <c r="AX170" s="1236"/>
      <c r="BB170" s="1236"/>
      <c r="BC170" s="1236"/>
      <c r="BE170" s="1236"/>
      <c r="BI170" s="1111"/>
      <c r="BJ170" s="1112"/>
      <c r="BK170" s="1112"/>
      <c r="BL170" s="1112"/>
      <c r="BM170" s="1113"/>
      <c r="BN170" s="1113"/>
      <c r="BO170" s="1113"/>
      <c r="BP170" s="1258"/>
      <c r="BQ170" s="1258"/>
      <c r="BR170" s="1258"/>
      <c r="BS170" s="1258"/>
      <c r="BT170" s="1258"/>
      <c r="BU170" s="1258"/>
      <c r="BV170" s="1112"/>
      <c r="BW170" s="1258"/>
      <c r="BX170" s="1258"/>
      <c r="BY170" s="1112"/>
      <c r="BZ170" s="1112"/>
      <c r="CA170" s="1112"/>
      <c r="CB170" s="1258"/>
      <c r="CC170" s="1258"/>
      <c r="CD170" s="1258"/>
      <c r="CE170" s="1258"/>
      <c r="CF170" s="1258"/>
      <c r="CG170" s="1258"/>
      <c r="CH170" s="1114"/>
      <c r="CI170" s="1258"/>
      <c r="CJ170" s="1258"/>
      <c r="CK170" s="1114"/>
      <c r="CL170" s="1114"/>
      <c r="CM170" s="1258"/>
      <c r="CN170" s="1115"/>
      <c r="CO170" s="1116"/>
      <c r="CP170" s="1116"/>
      <c r="CQ170" s="1116"/>
    </row>
    <row r="171" spans="22:95" s="1110" customFormat="1" ht="15.75" hidden="1" thickBot="1" x14ac:dyDescent="0.3">
      <c r="V171" s="1235"/>
      <c r="AA171" s="1236"/>
      <c r="AB171" s="1236"/>
      <c r="AD171" s="1236"/>
      <c r="AE171" s="1237"/>
      <c r="AH171" s="1238"/>
      <c r="AI171" s="1238"/>
      <c r="AK171" s="1236"/>
      <c r="AR171" s="1236"/>
      <c r="AV171" s="1236"/>
      <c r="AX171" s="1236"/>
      <c r="BB171" s="1236"/>
      <c r="BC171" s="1236"/>
      <c r="BE171" s="1236"/>
      <c r="BI171" s="1111"/>
      <c r="BJ171" s="1112"/>
      <c r="BK171" s="1112"/>
      <c r="BL171" s="1112"/>
      <c r="BM171" s="1113"/>
      <c r="BN171" s="1113"/>
      <c r="BO171" s="1113"/>
      <c r="BP171" s="1112"/>
      <c r="BQ171" s="1112"/>
      <c r="BR171" s="1112"/>
      <c r="BS171" s="1112"/>
      <c r="BT171" s="1112"/>
      <c r="BU171" s="1112"/>
      <c r="BV171" s="1112"/>
      <c r="BW171" s="1112"/>
      <c r="BX171" s="1112"/>
      <c r="BY171" s="1112"/>
      <c r="BZ171" s="1112"/>
      <c r="CA171" s="1112"/>
      <c r="CB171" s="1114"/>
      <c r="CC171" s="1112"/>
      <c r="CD171" s="1112"/>
      <c r="CE171" s="1114"/>
      <c r="CF171" s="1114"/>
      <c r="CG171" s="1114"/>
      <c r="CH171" s="1114"/>
      <c r="CI171" s="1112"/>
      <c r="CJ171" s="1112"/>
      <c r="CK171" s="1114"/>
      <c r="CL171" s="1114"/>
      <c r="CM171" s="1114"/>
      <c r="CN171" s="1115"/>
      <c r="CO171" s="1116"/>
      <c r="CP171" s="1116"/>
      <c r="CQ171" s="1116"/>
    </row>
    <row r="172" spans="22:95" s="1110" customFormat="1" ht="33.75" hidden="1" customHeight="1" x14ac:dyDescent="0.25">
      <c r="V172" s="1235"/>
      <c r="AA172" s="1236"/>
      <c r="AB172" s="1236"/>
      <c r="AD172" s="1236"/>
      <c r="AE172" s="1237"/>
      <c r="AH172" s="1238"/>
      <c r="AI172" s="1238"/>
      <c r="AK172" s="1236"/>
      <c r="AR172" s="1236"/>
      <c r="AV172" s="1236"/>
      <c r="AX172" s="1236"/>
      <c r="BB172" s="1236"/>
      <c r="BC172" s="1236"/>
      <c r="BE172" s="1236"/>
      <c r="BI172" s="2035" t="s">
        <v>250</v>
      </c>
      <c r="BJ172" s="1244"/>
      <c r="BK172" s="2035" t="s">
        <v>276</v>
      </c>
      <c r="BL172" s="1244"/>
      <c r="BM172" s="2035" t="s">
        <v>233</v>
      </c>
      <c r="BN172" s="2035" t="s">
        <v>233</v>
      </c>
      <c r="BO172" s="2035" t="s">
        <v>240</v>
      </c>
      <c r="BP172" s="1244"/>
      <c r="BQ172" s="2035" t="s">
        <v>276</v>
      </c>
      <c r="BR172" s="1244"/>
      <c r="BS172" s="2035" t="s">
        <v>233</v>
      </c>
      <c r="BT172" s="2035" t="s">
        <v>233</v>
      </c>
      <c r="BU172" s="2035" t="s">
        <v>240</v>
      </c>
      <c r="BV172" s="1112"/>
      <c r="BW172" s="1112"/>
      <c r="BX172" s="1112"/>
      <c r="BY172" s="1112"/>
      <c r="BZ172" s="1112"/>
      <c r="CA172" s="1112"/>
      <c r="CB172" s="1114"/>
      <c r="CC172" s="1112"/>
      <c r="CD172" s="1112"/>
      <c r="CE172" s="1114"/>
      <c r="CF172" s="1114"/>
      <c r="CG172" s="1114"/>
      <c r="CH172" s="1114"/>
      <c r="CI172" s="1112"/>
      <c r="CJ172" s="1112"/>
      <c r="CK172" s="1114"/>
      <c r="CL172" s="1114"/>
      <c r="CM172" s="1114"/>
      <c r="CN172" s="1115"/>
      <c r="CO172" s="1116"/>
      <c r="CP172" s="1116"/>
      <c r="CQ172" s="1116"/>
    </row>
    <row r="173" spans="22:95" s="1110" customFormat="1" ht="37.5" hidden="1" customHeight="1" thickBot="1" x14ac:dyDescent="0.3">
      <c r="V173" s="1235"/>
      <c r="AA173" s="1236"/>
      <c r="AB173" s="1236"/>
      <c r="AD173" s="1236"/>
      <c r="AE173" s="1237"/>
      <c r="AH173" s="1238"/>
      <c r="AI173" s="1238"/>
      <c r="AK173" s="1236"/>
      <c r="AR173" s="1236"/>
      <c r="AV173" s="1236"/>
      <c r="AX173" s="1236"/>
      <c r="BB173" s="1236"/>
      <c r="BC173" s="1236"/>
      <c r="BE173" s="1236"/>
      <c r="BI173" s="2036"/>
      <c r="BJ173" s="1248" t="s">
        <v>253</v>
      </c>
      <c r="BK173" s="2036"/>
      <c r="BL173" s="1248" t="s">
        <v>251</v>
      </c>
      <c r="BM173" s="2036"/>
      <c r="BN173" s="2036"/>
      <c r="BO173" s="2036"/>
      <c r="BP173" s="1248" t="s">
        <v>253</v>
      </c>
      <c r="BQ173" s="2036"/>
      <c r="BR173" s="1248" t="s">
        <v>251</v>
      </c>
      <c r="BS173" s="2036"/>
      <c r="BT173" s="2036"/>
      <c r="BU173" s="2036"/>
      <c r="BV173" s="1112"/>
      <c r="BW173" s="1112"/>
      <c r="BX173" s="1112"/>
      <c r="BY173" s="1112"/>
      <c r="BZ173" s="1112"/>
      <c r="CA173" s="1112"/>
      <c r="CB173" s="1114"/>
      <c r="CC173" s="1112"/>
      <c r="CD173" s="1112"/>
      <c r="CE173" s="1114"/>
      <c r="CF173" s="1114"/>
      <c r="CG173" s="1114"/>
      <c r="CH173" s="1114"/>
      <c r="CI173" s="1112"/>
      <c r="CJ173" s="1112"/>
      <c r="CK173" s="1114"/>
      <c r="CL173" s="1114"/>
      <c r="CM173" s="1114"/>
      <c r="CN173" s="1115"/>
      <c r="CO173" s="1116"/>
      <c r="CP173" s="1116"/>
      <c r="CQ173" s="1116"/>
    </row>
    <row r="174" spans="22:95" s="1110" customFormat="1" ht="18.75" hidden="1" thickBot="1" x14ac:dyDescent="0.3">
      <c r="V174" s="1235"/>
      <c r="AA174" s="1236"/>
      <c r="AB174" s="1236"/>
      <c r="AD174" s="1236"/>
      <c r="AE174" s="1237"/>
      <c r="AH174" s="1238"/>
      <c r="AI174" s="1238"/>
      <c r="AK174" s="1236"/>
      <c r="AR174" s="1236"/>
      <c r="AV174" s="1236"/>
      <c r="AX174" s="1236"/>
      <c r="BB174" s="1236"/>
      <c r="BC174" s="1236"/>
      <c r="BE174" s="1236"/>
      <c r="BI174" s="1254" t="s">
        <v>372</v>
      </c>
      <c r="BJ174" s="1251" t="s">
        <v>49</v>
      </c>
      <c r="BK174" s="1263">
        <v>1</v>
      </c>
      <c r="BL174" s="1251" t="s">
        <v>410</v>
      </c>
      <c r="BM174" s="1253">
        <v>0.01</v>
      </c>
      <c r="BN174" s="1253">
        <v>0.5</v>
      </c>
      <c r="BO174" s="1252" t="s">
        <v>310</v>
      </c>
      <c r="BP174" s="1251" t="s">
        <v>49</v>
      </c>
      <c r="BQ174" s="1263">
        <v>1</v>
      </c>
      <c r="BR174" s="1251" t="s">
        <v>410</v>
      </c>
      <c r="BS174" s="1253">
        <v>0.01</v>
      </c>
      <c r="BT174" s="1253">
        <v>0.5</v>
      </c>
      <c r="BU174" s="1252" t="s">
        <v>254</v>
      </c>
      <c r="BV174" s="1112"/>
      <c r="BW174" s="1112"/>
      <c r="BX174" s="1112"/>
      <c r="BY174" s="1112"/>
      <c r="BZ174" s="1112"/>
      <c r="CA174" s="1112"/>
      <c r="CB174" s="1114"/>
      <c r="CC174" s="1112"/>
      <c r="CD174" s="1112"/>
      <c r="CE174" s="1114"/>
      <c r="CF174" s="1114"/>
      <c r="CG174" s="1114"/>
      <c r="CH174" s="1114"/>
      <c r="CI174" s="1112"/>
      <c r="CJ174" s="1112"/>
      <c r="CK174" s="1114"/>
      <c r="CL174" s="1114"/>
      <c r="CM174" s="1114"/>
      <c r="CN174" s="1115"/>
      <c r="CO174" s="1116">
        <v>0.01</v>
      </c>
      <c r="CP174" s="1116">
        <f>(CO174+CQ174)/2</f>
        <v>0.255</v>
      </c>
      <c r="CQ174" s="1116">
        <v>0.5</v>
      </c>
    </row>
    <row r="175" spans="22:95" s="1110" customFormat="1" ht="18.75" hidden="1" thickBot="1" x14ac:dyDescent="0.3">
      <c r="V175" s="1235"/>
      <c r="AA175" s="1236"/>
      <c r="AB175" s="1236"/>
      <c r="AD175" s="1236"/>
      <c r="AE175" s="1237"/>
      <c r="AH175" s="1238"/>
      <c r="AI175" s="1238"/>
      <c r="AK175" s="1236"/>
      <c r="AR175" s="1236"/>
      <c r="AV175" s="1236"/>
      <c r="AX175" s="1236"/>
      <c r="BB175" s="1236"/>
      <c r="BC175" s="1236"/>
      <c r="BE175" s="1236"/>
      <c r="BI175" s="1254" t="s">
        <v>373</v>
      </c>
      <c r="BJ175" s="1251" t="s">
        <v>49</v>
      </c>
      <c r="BK175" s="1263">
        <v>79</v>
      </c>
      <c r="BL175" s="1251" t="s">
        <v>410</v>
      </c>
      <c r="BM175" s="1253">
        <v>0.01</v>
      </c>
      <c r="BN175" s="1253">
        <v>0.5</v>
      </c>
      <c r="BO175" s="1252" t="s">
        <v>310</v>
      </c>
      <c r="BP175" s="1251" t="s">
        <v>49</v>
      </c>
      <c r="BQ175" s="1263">
        <v>77</v>
      </c>
      <c r="BR175" s="1251" t="s">
        <v>410</v>
      </c>
      <c r="BS175" s="1253">
        <v>0.01</v>
      </c>
      <c r="BT175" s="1253">
        <v>0.5</v>
      </c>
      <c r="BU175" s="1252" t="s">
        <v>254</v>
      </c>
      <c r="BV175" s="1112"/>
      <c r="BW175" s="1112"/>
      <c r="BX175" s="1112"/>
      <c r="BY175" s="1112"/>
      <c r="BZ175" s="1112"/>
      <c r="CA175" s="1112"/>
      <c r="CB175" s="1112"/>
      <c r="CC175" s="1112"/>
      <c r="CD175" s="1112"/>
      <c r="CE175" s="1112"/>
      <c r="CF175" s="1112"/>
      <c r="CG175" s="1112"/>
      <c r="CH175" s="1112"/>
      <c r="CI175" s="1112"/>
      <c r="CJ175" s="1112"/>
      <c r="CK175" s="1112"/>
      <c r="CL175" s="1112"/>
      <c r="CM175" s="1112"/>
      <c r="CN175" s="1115"/>
      <c r="CO175" s="1116">
        <v>0.01</v>
      </c>
      <c r="CP175" s="1116">
        <f>(CO175+CQ175)/2</f>
        <v>0.255</v>
      </c>
      <c r="CQ175" s="1116">
        <v>0.5</v>
      </c>
    </row>
    <row r="176" spans="22:95" s="1110" customFormat="1" hidden="1" x14ac:dyDescent="0.25">
      <c r="V176" s="1235"/>
      <c r="AA176" s="1236"/>
      <c r="AB176" s="1236"/>
      <c r="AD176" s="1236"/>
      <c r="AE176" s="1237"/>
      <c r="AH176" s="1238"/>
      <c r="AI176" s="1238"/>
      <c r="AK176" s="1236"/>
      <c r="AR176" s="1236"/>
      <c r="AV176" s="1236"/>
      <c r="AX176" s="1236"/>
      <c r="BB176" s="1236"/>
      <c r="BC176" s="1236"/>
      <c r="BE176" s="1236"/>
      <c r="BI176" s="1111"/>
      <c r="BJ176" s="1112"/>
      <c r="BK176" s="1112"/>
      <c r="BL176" s="1112"/>
      <c r="BM176" s="1113"/>
      <c r="BN176" s="1113"/>
      <c r="BO176" s="1113"/>
      <c r="BP176" s="1112"/>
      <c r="BQ176" s="1112"/>
      <c r="BR176" s="1112"/>
      <c r="BS176" s="1112"/>
      <c r="BT176" s="1112"/>
      <c r="BU176" s="1112"/>
      <c r="BV176" s="1114"/>
      <c r="BW176" s="1112"/>
      <c r="BX176" s="1112"/>
      <c r="BY176" s="1114"/>
      <c r="BZ176" s="1114"/>
      <c r="CA176" s="1114"/>
      <c r="CB176" s="1112"/>
      <c r="CC176" s="1112"/>
      <c r="CD176" s="1112"/>
      <c r="CE176" s="1112"/>
      <c r="CF176" s="1112"/>
      <c r="CG176" s="1112"/>
      <c r="CH176" s="1112"/>
      <c r="CI176" s="1112"/>
      <c r="CJ176" s="1112"/>
      <c r="CK176" s="1112"/>
      <c r="CL176" s="1112"/>
      <c r="CM176" s="1112"/>
      <c r="CN176" s="1265"/>
      <c r="CO176" s="1116"/>
      <c r="CP176" s="1116"/>
      <c r="CQ176" s="1116"/>
    </row>
    <row r="177" spans="22:95" s="1110" customFormat="1" ht="15.75" hidden="1" thickBot="1" x14ac:dyDescent="0.3">
      <c r="V177" s="1235"/>
      <c r="AA177" s="1236"/>
      <c r="AB177" s="1236"/>
      <c r="AD177" s="1236"/>
      <c r="AE177" s="1237"/>
      <c r="AH177" s="1238"/>
      <c r="AI177" s="1238"/>
      <c r="AK177" s="1236"/>
      <c r="AR177" s="1236"/>
      <c r="AV177" s="1236"/>
      <c r="AX177" s="1236"/>
      <c r="BB177" s="1236"/>
      <c r="BC177" s="1236"/>
      <c r="BE177" s="1236"/>
      <c r="BI177" s="1111"/>
      <c r="BJ177" s="1112"/>
      <c r="BK177" s="1112"/>
      <c r="BL177" s="1112"/>
      <c r="BM177" s="1113"/>
      <c r="BN177" s="1113"/>
      <c r="BO177" s="1113"/>
      <c r="BP177" s="1112"/>
      <c r="BQ177" s="1112"/>
      <c r="BR177" s="1112"/>
      <c r="BS177" s="1112"/>
      <c r="BT177" s="1112"/>
      <c r="BU177" s="1112"/>
      <c r="BV177" s="1114"/>
      <c r="BW177" s="1112"/>
      <c r="BX177" s="1112"/>
      <c r="BY177" s="1114"/>
      <c r="BZ177" s="1114"/>
      <c r="CA177" s="1114"/>
      <c r="CB177" s="1112"/>
      <c r="CC177" s="1112"/>
      <c r="CD177" s="1112"/>
      <c r="CE177" s="1112"/>
      <c r="CF177" s="1112"/>
      <c r="CG177" s="1112"/>
      <c r="CH177" s="1112"/>
      <c r="CI177" s="1112"/>
      <c r="CJ177" s="1112"/>
      <c r="CK177" s="1112"/>
      <c r="CL177" s="1112"/>
      <c r="CM177" s="1112"/>
      <c r="CN177" s="1265"/>
      <c r="CO177" s="1116"/>
      <c r="CP177" s="1116"/>
      <c r="CQ177" s="1116"/>
    </row>
    <row r="178" spans="22:95" s="1110" customFormat="1" hidden="1" x14ac:dyDescent="0.25">
      <c r="V178" s="1235"/>
      <c r="AA178" s="1236"/>
      <c r="AB178" s="1236"/>
      <c r="AD178" s="1236"/>
      <c r="AE178" s="1237"/>
      <c r="AH178" s="1238"/>
      <c r="AI178" s="1238"/>
      <c r="AK178" s="1236"/>
      <c r="AR178" s="1236"/>
      <c r="AV178" s="1236"/>
      <c r="AX178" s="1236"/>
      <c r="BB178" s="1236"/>
      <c r="BC178" s="1236"/>
      <c r="BE178" s="1236"/>
      <c r="BI178" s="2035" t="s">
        <v>249</v>
      </c>
      <c r="BJ178" s="1244"/>
      <c r="BK178" s="2035" t="s">
        <v>277</v>
      </c>
      <c r="BL178" s="1244"/>
      <c r="BM178" s="2035" t="s">
        <v>233</v>
      </c>
      <c r="BN178" s="2035" t="s">
        <v>233</v>
      </c>
      <c r="BO178" s="2035" t="s">
        <v>240</v>
      </c>
      <c r="BP178" s="1112"/>
      <c r="BQ178" s="1112"/>
      <c r="BR178" s="1112"/>
      <c r="BS178" s="1112"/>
      <c r="BT178" s="1112"/>
      <c r="BU178" s="1112"/>
      <c r="BV178" s="1114"/>
      <c r="BW178" s="1112"/>
      <c r="BX178" s="1112"/>
      <c r="BY178" s="1114"/>
      <c r="BZ178" s="1114"/>
      <c r="CA178" s="1114"/>
      <c r="CB178" s="1239"/>
      <c r="CC178" s="1112"/>
      <c r="CD178" s="1112"/>
      <c r="CE178" s="1239"/>
      <c r="CF178" s="1239"/>
      <c r="CG178" s="1239"/>
      <c r="CH178" s="1239"/>
      <c r="CI178" s="1112"/>
      <c r="CJ178" s="1112"/>
      <c r="CK178" s="1239"/>
      <c r="CL178" s="1239"/>
      <c r="CM178" s="1239"/>
      <c r="CN178" s="1265"/>
      <c r="CO178" s="1116"/>
      <c r="CP178" s="1116"/>
      <c r="CQ178" s="1116"/>
    </row>
    <row r="179" spans="22:95" s="1110" customFormat="1" ht="49.5" hidden="1" customHeight="1" thickBot="1" x14ac:dyDescent="0.3">
      <c r="V179" s="1235"/>
      <c r="AA179" s="1236"/>
      <c r="AB179" s="1236"/>
      <c r="AD179" s="1236"/>
      <c r="AE179" s="1237"/>
      <c r="AH179" s="1238"/>
      <c r="AI179" s="1238"/>
      <c r="AK179" s="1236"/>
      <c r="AR179" s="1236"/>
      <c r="AV179" s="1236"/>
      <c r="AX179" s="1236"/>
      <c r="BB179" s="1236"/>
      <c r="BC179" s="1236"/>
      <c r="BE179" s="1236"/>
      <c r="BI179" s="2036"/>
      <c r="BJ179" s="1248" t="s">
        <v>253</v>
      </c>
      <c r="BK179" s="2036"/>
      <c r="BL179" s="1248" t="s">
        <v>251</v>
      </c>
      <c r="BM179" s="2036"/>
      <c r="BN179" s="2036"/>
      <c r="BO179" s="2036"/>
      <c r="BP179" s="1112"/>
      <c r="BQ179" s="1112"/>
      <c r="BR179" s="1112"/>
      <c r="BS179" s="1112"/>
      <c r="BT179" s="1112"/>
      <c r="BU179" s="1112"/>
      <c r="BV179" s="1114"/>
      <c r="BW179" s="1112"/>
      <c r="BX179" s="1112"/>
      <c r="BY179" s="1114"/>
      <c r="BZ179" s="1114"/>
      <c r="CA179" s="1114"/>
      <c r="CB179" s="1239"/>
      <c r="CC179" s="1112"/>
      <c r="CD179" s="1112"/>
      <c r="CE179" s="1239"/>
      <c r="CF179" s="1239"/>
      <c r="CG179" s="1239"/>
      <c r="CH179" s="1239"/>
      <c r="CI179" s="1112"/>
      <c r="CJ179" s="1112"/>
      <c r="CK179" s="1239"/>
      <c r="CL179" s="1239"/>
      <c r="CM179" s="1239"/>
      <c r="CN179" s="1265"/>
      <c r="CO179" s="1116"/>
      <c r="CP179" s="1116"/>
      <c r="CQ179" s="1116"/>
    </row>
    <row r="180" spans="22:95" s="1110" customFormat="1" ht="15.75" hidden="1" thickBot="1" x14ac:dyDescent="0.3">
      <c r="V180" s="1235"/>
      <c r="AA180" s="1236"/>
      <c r="AB180" s="1236"/>
      <c r="AD180" s="1236"/>
      <c r="AE180" s="1237"/>
      <c r="AH180" s="1238"/>
      <c r="AI180" s="1238"/>
      <c r="AK180" s="1236"/>
      <c r="AR180" s="1236"/>
      <c r="AV180" s="1236"/>
      <c r="AX180" s="1236"/>
      <c r="BB180" s="1236"/>
      <c r="BC180" s="1236"/>
      <c r="BE180" s="1236"/>
      <c r="BI180" s="1254" t="s">
        <v>256</v>
      </c>
      <c r="BJ180" s="1251" t="s">
        <v>75</v>
      </c>
      <c r="BK180" s="1263">
        <v>1.7829504000000003E-3</v>
      </c>
      <c r="BL180" s="1251" t="s">
        <v>278</v>
      </c>
      <c r="BM180" s="1253">
        <v>0.01</v>
      </c>
      <c r="BN180" s="1253">
        <v>0.5</v>
      </c>
      <c r="BO180" s="1252" t="s">
        <v>258</v>
      </c>
      <c r="BP180" s="1112"/>
      <c r="BQ180" s="1112"/>
      <c r="BR180" s="1112"/>
      <c r="BS180" s="1112"/>
      <c r="BT180" s="1112"/>
      <c r="BU180" s="1112"/>
      <c r="BV180" s="1114"/>
      <c r="BW180" s="1112"/>
      <c r="BX180" s="1112"/>
      <c r="BY180" s="1114"/>
      <c r="BZ180" s="1114"/>
      <c r="CA180" s="1114"/>
      <c r="CB180" s="1114"/>
      <c r="CC180" s="1112"/>
      <c r="CD180" s="1112"/>
      <c r="CE180" s="1114"/>
      <c r="CF180" s="1114"/>
      <c r="CG180" s="1114"/>
      <c r="CH180" s="1114"/>
      <c r="CI180" s="1112"/>
      <c r="CJ180" s="1112"/>
      <c r="CK180" s="1114"/>
      <c r="CL180" s="1114"/>
      <c r="CM180" s="1114"/>
      <c r="CN180" s="1115"/>
      <c r="CO180" s="1116">
        <v>0.15</v>
      </c>
      <c r="CP180" s="1116">
        <f>(CO180+CQ180)/2</f>
        <v>0.17499999999999999</v>
      </c>
      <c r="CQ180" s="1116">
        <v>0.2</v>
      </c>
    </row>
    <row r="181" spans="22:95" s="1110" customFormat="1" ht="15.75" hidden="1" thickBot="1" x14ac:dyDescent="0.3">
      <c r="V181" s="1235"/>
      <c r="AA181" s="1236"/>
      <c r="AB181" s="1236"/>
      <c r="AD181" s="1236"/>
      <c r="AE181" s="1237"/>
      <c r="AH181" s="1238"/>
      <c r="AI181" s="1238"/>
      <c r="AK181" s="1236"/>
      <c r="AR181" s="1236"/>
      <c r="AV181" s="1236"/>
      <c r="AX181" s="1236"/>
      <c r="BB181" s="1236"/>
      <c r="BC181" s="1236"/>
      <c r="BE181" s="1236"/>
      <c r="BI181" s="1254" t="s">
        <v>257</v>
      </c>
      <c r="BJ181" s="1251" t="s">
        <v>49</v>
      </c>
      <c r="BK181" s="1263">
        <v>5.8960000000000013E-4</v>
      </c>
      <c r="BL181" s="1251" t="s">
        <v>259</v>
      </c>
      <c r="BM181" s="1253">
        <v>0.01</v>
      </c>
      <c r="BN181" s="1253">
        <v>0.5</v>
      </c>
      <c r="BO181" s="1252" t="s">
        <v>258</v>
      </c>
      <c r="BP181" s="1112"/>
      <c r="BQ181" s="1112"/>
      <c r="BR181" s="1112"/>
      <c r="BS181" s="1112"/>
      <c r="BT181" s="1112"/>
      <c r="BU181" s="1112"/>
      <c r="BV181" s="1114"/>
      <c r="BW181" s="1112"/>
      <c r="BX181" s="1112"/>
      <c r="BY181" s="1114"/>
      <c r="BZ181" s="1114"/>
      <c r="CA181" s="1114"/>
      <c r="CB181" s="1114"/>
      <c r="CC181" s="1112"/>
      <c r="CD181" s="1112"/>
      <c r="CE181" s="1114"/>
      <c r="CF181" s="1114"/>
      <c r="CG181" s="1114"/>
      <c r="CH181" s="1114"/>
      <c r="CI181" s="1112"/>
      <c r="CJ181" s="1112"/>
      <c r="CK181" s="1114"/>
      <c r="CL181" s="1114"/>
      <c r="CM181" s="1114"/>
      <c r="CN181" s="1115"/>
      <c r="CO181" s="1116">
        <v>0.15</v>
      </c>
      <c r="CP181" s="1116">
        <f>(CO181+CQ181)/2</f>
        <v>0.17499999999999999</v>
      </c>
      <c r="CQ181" s="1116">
        <v>0.2</v>
      </c>
    </row>
    <row r="182" spans="22:95" s="1110" customFormat="1" hidden="1" x14ac:dyDescent="0.25">
      <c r="V182" s="1235"/>
      <c r="AA182" s="1236"/>
      <c r="AB182" s="1236"/>
      <c r="AD182" s="1236"/>
      <c r="AE182" s="1237"/>
      <c r="AH182" s="1238"/>
      <c r="AI182" s="1238"/>
      <c r="AK182" s="1236"/>
      <c r="AR182" s="1236"/>
      <c r="AV182" s="1236"/>
      <c r="AX182" s="1236"/>
      <c r="BB182" s="1236"/>
      <c r="BC182" s="1236"/>
      <c r="BE182" s="1236"/>
      <c r="BI182" s="1111"/>
      <c r="BJ182" s="1112"/>
      <c r="BK182" s="1112"/>
      <c r="BL182" s="1112"/>
      <c r="BM182" s="1113"/>
      <c r="BN182" s="1113"/>
      <c r="BO182" s="1113"/>
      <c r="BP182" s="1112"/>
      <c r="BQ182" s="1112"/>
      <c r="BR182" s="1112"/>
      <c r="BS182" s="1112"/>
      <c r="BT182" s="1112"/>
      <c r="BU182" s="1112"/>
      <c r="BV182" s="1114"/>
      <c r="BW182" s="1112"/>
      <c r="BX182" s="1112"/>
      <c r="BY182" s="1114"/>
      <c r="BZ182" s="1114"/>
      <c r="CA182" s="1114"/>
      <c r="CB182" s="1114"/>
      <c r="CC182" s="1112"/>
      <c r="CD182" s="1112"/>
      <c r="CE182" s="1114"/>
      <c r="CF182" s="1114"/>
      <c r="CG182" s="1114"/>
      <c r="CH182" s="1114"/>
      <c r="CI182" s="1112"/>
      <c r="CJ182" s="1112"/>
      <c r="CK182" s="1114"/>
      <c r="CL182" s="1114"/>
      <c r="CM182" s="1114"/>
      <c r="CN182" s="1115"/>
      <c r="CO182" s="1116"/>
      <c r="CP182" s="1116"/>
      <c r="CQ182" s="1116"/>
    </row>
    <row r="183" spans="22:95" s="1110" customFormat="1" ht="15.75" hidden="1" thickBot="1" x14ac:dyDescent="0.3">
      <c r="V183" s="1235"/>
      <c r="AA183" s="1236"/>
      <c r="AB183" s="1236"/>
      <c r="AD183" s="1236"/>
      <c r="AE183" s="1237"/>
      <c r="AH183" s="1238"/>
      <c r="AI183" s="1238"/>
      <c r="AK183" s="1236"/>
      <c r="AR183" s="1236"/>
      <c r="AV183" s="1236"/>
      <c r="AX183" s="1236"/>
      <c r="BB183" s="1236"/>
      <c r="BC183" s="1236"/>
      <c r="BE183" s="1236"/>
      <c r="BI183" s="1111"/>
      <c r="BJ183" s="1112"/>
      <c r="BK183" s="1112"/>
      <c r="BL183" s="1112"/>
      <c r="BM183" s="1113"/>
      <c r="BN183" s="1113"/>
      <c r="BO183" s="1113"/>
      <c r="BP183" s="1112"/>
      <c r="BQ183" s="1112"/>
      <c r="BR183" s="1112"/>
      <c r="BS183" s="1112"/>
      <c r="BT183" s="1112"/>
      <c r="BU183" s="1112"/>
      <c r="BV183" s="1114"/>
      <c r="BW183" s="1112"/>
      <c r="BX183" s="1112"/>
      <c r="BY183" s="1114"/>
      <c r="BZ183" s="1114"/>
      <c r="CA183" s="1114"/>
      <c r="CB183" s="1114"/>
      <c r="CC183" s="1112"/>
      <c r="CD183" s="1112"/>
      <c r="CE183" s="1114"/>
      <c r="CF183" s="1114"/>
      <c r="CG183" s="1114"/>
      <c r="CH183" s="1114"/>
      <c r="CI183" s="1112"/>
      <c r="CJ183" s="1112"/>
      <c r="CK183" s="1114"/>
      <c r="CL183" s="1114"/>
      <c r="CM183" s="1114"/>
      <c r="CN183" s="1115"/>
      <c r="CO183" s="1116"/>
      <c r="CP183" s="1116"/>
      <c r="CQ183" s="1116"/>
    </row>
    <row r="184" spans="22:95" s="1110" customFormat="1" hidden="1" x14ac:dyDescent="0.25">
      <c r="V184" s="1235"/>
      <c r="AA184" s="1236"/>
      <c r="AB184" s="1236"/>
      <c r="AD184" s="1236"/>
      <c r="AE184" s="1237"/>
      <c r="AH184" s="1238"/>
      <c r="AI184" s="1238"/>
      <c r="AK184" s="1236"/>
      <c r="AR184" s="1236"/>
      <c r="AV184" s="1236"/>
      <c r="AX184" s="1236"/>
      <c r="BB184" s="1236"/>
      <c r="BC184" s="1236"/>
      <c r="BE184" s="1236"/>
      <c r="BI184" s="2035" t="s">
        <v>171</v>
      </c>
      <c r="BJ184" s="1244"/>
      <c r="BK184" s="2035" t="s">
        <v>276</v>
      </c>
      <c r="BL184" s="1244"/>
      <c r="BM184" s="2035" t="s">
        <v>233</v>
      </c>
      <c r="BN184" s="2035" t="s">
        <v>233</v>
      </c>
      <c r="BO184" s="2035" t="s">
        <v>240</v>
      </c>
      <c r="BP184" s="1112"/>
      <c r="BQ184" s="1112"/>
      <c r="BR184" s="1112"/>
      <c r="BS184" s="1112"/>
      <c r="BT184" s="1112"/>
      <c r="BU184" s="1112"/>
      <c r="BV184" s="1114"/>
      <c r="BW184" s="1112"/>
      <c r="BX184" s="1112"/>
      <c r="BY184" s="1114"/>
      <c r="BZ184" s="1114"/>
      <c r="CA184" s="1114"/>
      <c r="CB184" s="1114"/>
      <c r="CC184" s="1112"/>
      <c r="CD184" s="1112"/>
      <c r="CE184" s="1114"/>
      <c r="CF184" s="1114"/>
      <c r="CG184" s="1114"/>
      <c r="CH184" s="1114"/>
      <c r="CI184" s="1112"/>
      <c r="CJ184" s="1112"/>
      <c r="CK184" s="1114"/>
      <c r="CL184" s="1114"/>
      <c r="CM184" s="1114"/>
      <c r="CN184" s="1115"/>
      <c r="CO184" s="1116"/>
      <c r="CP184" s="1116"/>
      <c r="CQ184" s="1116"/>
    </row>
    <row r="185" spans="22:95" s="1110" customFormat="1" ht="41.25" hidden="1" customHeight="1" thickBot="1" x14ac:dyDescent="0.3">
      <c r="V185" s="1235"/>
      <c r="AA185" s="1236"/>
      <c r="AB185" s="1236"/>
      <c r="AD185" s="1236"/>
      <c r="AE185" s="1237"/>
      <c r="AH185" s="1238"/>
      <c r="AI185" s="1238"/>
      <c r="AK185" s="1236"/>
      <c r="AR185" s="1236"/>
      <c r="AV185" s="1236"/>
      <c r="AX185" s="1236"/>
      <c r="BB185" s="1236"/>
      <c r="BC185" s="1236"/>
      <c r="BE185" s="1236"/>
      <c r="BI185" s="2036"/>
      <c r="BJ185" s="1248" t="s">
        <v>253</v>
      </c>
      <c r="BK185" s="2036"/>
      <c r="BL185" s="1248" t="s">
        <v>251</v>
      </c>
      <c r="BM185" s="2036"/>
      <c r="BN185" s="2036"/>
      <c r="BO185" s="2036"/>
      <c r="BP185" s="1112"/>
      <c r="BQ185" s="1112"/>
      <c r="BR185" s="1112"/>
      <c r="BS185" s="1112"/>
      <c r="BT185" s="1112"/>
      <c r="BU185" s="1112"/>
      <c r="BV185" s="1114"/>
      <c r="BW185" s="1112"/>
      <c r="BX185" s="1112"/>
      <c r="BY185" s="1114"/>
      <c r="BZ185" s="1114"/>
      <c r="CA185" s="1114"/>
      <c r="CB185" s="1114"/>
      <c r="CC185" s="1112"/>
      <c r="CD185" s="1112"/>
      <c r="CE185" s="1114"/>
      <c r="CF185" s="1114"/>
      <c r="CG185" s="1114"/>
      <c r="CH185" s="1114"/>
      <c r="CI185" s="1112"/>
      <c r="CJ185" s="1112"/>
      <c r="CK185" s="1114"/>
      <c r="CL185" s="1114"/>
      <c r="CM185" s="1114"/>
      <c r="CN185" s="1115"/>
      <c r="CO185" s="1116"/>
      <c r="CP185" s="1116"/>
      <c r="CQ185" s="1116"/>
    </row>
    <row r="186" spans="22:95" s="1110" customFormat="1" ht="18.75" hidden="1" thickBot="1" x14ac:dyDescent="0.3">
      <c r="V186" s="1235"/>
      <c r="AA186" s="1236"/>
      <c r="AB186" s="1236"/>
      <c r="AD186" s="1236"/>
      <c r="AE186" s="1237"/>
      <c r="AH186" s="1238"/>
      <c r="AI186" s="1238"/>
      <c r="AK186" s="1236"/>
      <c r="AR186" s="1236"/>
      <c r="AV186" s="1236"/>
      <c r="AX186" s="1236"/>
      <c r="BB186" s="1236"/>
      <c r="BC186" s="1236"/>
      <c r="BE186" s="1236"/>
      <c r="BI186" s="1254" t="s">
        <v>170</v>
      </c>
      <c r="BJ186" s="1251" t="s">
        <v>49</v>
      </c>
      <c r="BK186" s="1263">
        <v>1</v>
      </c>
      <c r="BL186" s="1251" t="s">
        <v>410</v>
      </c>
      <c r="BM186" s="1253">
        <v>0.01</v>
      </c>
      <c r="BN186" s="1253">
        <v>0.5</v>
      </c>
      <c r="BO186" s="1252" t="s">
        <v>310</v>
      </c>
      <c r="BP186" s="1112"/>
      <c r="BQ186" s="1112"/>
      <c r="BR186" s="1112"/>
      <c r="BS186" s="1112"/>
      <c r="BT186" s="1112"/>
      <c r="BU186" s="1112"/>
      <c r="BV186" s="1114"/>
      <c r="BW186" s="1112"/>
      <c r="BX186" s="1112"/>
      <c r="BY186" s="1114"/>
      <c r="BZ186" s="1114"/>
      <c r="CA186" s="1114"/>
      <c r="CB186" s="1114"/>
      <c r="CC186" s="1112"/>
      <c r="CD186" s="1112"/>
      <c r="CE186" s="1114"/>
      <c r="CF186" s="1114"/>
      <c r="CG186" s="1114"/>
      <c r="CH186" s="1114"/>
      <c r="CI186" s="1112"/>
      <c r="CJ186" s="1112"/>
      <c r="CK186" s="1114"/>
      <c r="CL186" s="1114"/>
      <c r="CM186" s="1114"/>
      <c r="CN186" s="1115"/>
      <c r="CO186" s="1116">
        <v>0.01</v>
      </c>
      <c r="CP186" s="1116">
        <f>(CO186+CQ186)/2</f>
        <v>0.255</v>
      </c>
      <c r="CQ186" s="1116">
        <v>0.5</v>
      </c>
    </row>
    <row r="187" spans="22:95" s="1110" customFormat="1" hidden="1" x14ac:dyDescent="0.25">
      <c r="V187" s="1235"/>
      <c r="AA187" s="1236"/>
      <c r="AB187" s="1236"/>
      <c r="AD187" s="1236"/>
      <c r="AE187" s="1237"/>
      <c r="AH187" s="1238"/>
      <c r="AI187" s="1238"/>
      <c r="AK187" s="1236"/>
      <c r="AR187" s="1236"/>
      <c r="AV187" s="1236"/>
      <c r="AX187" s="1236"/>
      <c r="BB187" s="1236"/>
      <c r="BC187" s="1236"/>
      <c r="BE187" s="1236"/>
      <c r="BI187" s="1266"/>
      <c r="BJ187" s="1267"/>
      <c r="BK187" s="1267"/>
      <c r="BL187" s="1267"/>
      <c r="BM187" s="1268"/>
      <c r="BN187" s="1268"/>
      <c r="BO187" s="1268"/>
      <c r="BP187" s="1112"/>
      <c r="BQ187" s="1112"/>
      <c r="BR187" s="1112"/>
      <c r="BS187" s="1112"/>
      <c r="BT187" s="1112"/>
      <c r="BU187" s="1112"/>
      <c r="BV187" s="1114"/>
      <c r="BW187" s="1112"/>
      <c r="BX187" s="1112"/>
      <c r="BY187" s="1114"/>
      <c r="BZ187" s="1114"/>
      <c r="CA187" s="1114"/>
      <c r="CB187" s="1114"/>
      <c r="CC187" s="1112"/>
      <c r="CD187" s="1112"/>
      <c r="CE187" s="1114"/>
      <c r="CF187" s="1114"/>
      <c r="CG187" s="1114"/>
      <c r="CH187" s="1114"/>
      <c r="CI187" s="1112"/>
      <c r="CJ187" s="1112"/>
      <c r="CK187" s="1114"/>
      <c r="CL187" s="1114"/>
      <c r="CM187" s="1114"/>
      <c r="CN187" s="1115"/>
      <c r="CO187" s="1116"/>
      <c r="CP187" s="1116"/>
      <c r="CQ187" s="1116"/>
    </row>
    <row r="188" spans="22:95" s="1110" customFormat="1" ht="15.75" hidden="1" thickBot="1" x14ac:dyDescent="0.3">
      <c r="V188" s="1235"/>
      <c r="AA188" s="1236"/>
      <c r="AB188" s="1236"/>
      <c r="AD188" s="1236"/>
      <c r="AE188" s="1237"/>
      <c r="AH188" s="1238"/>
      <c r="AI188" s="1238"/>
      <c r="AK188" s="1236"/>
      <c r="AR188" s="1236"/>
      <c r="AV188" s="1236"/>
      <c r="AX188" s="1236"/>
      <c r="BB188" s="1236"/>
      <c r="BC188" s="1236"/>
      <c r="BE188" s="1236"/>
      <c r="BI188" s="1266"/>
      <c r="BJ188" s="1267"/>
      <c r="BK188" s="1267"/>
      <c r="BL188" s="1267"/>
      <c r="BM188" s="1268"/>
      <c r="BN188" s="1268"/>
      <c r="BO188" s="1268"/>
      <c r="BP188" s="1112"/>
      <c r="BQ188" s="1112"/>
      <c r="BR188" s="1112"/>
      <c r="BS188" s="1112"/>
      <c r="BT188" s="1112"/>
      <c r="BU188" s="1112"/>
      <c r="BV188" s="1114"/>
      <c r="BW188" s="1112"/>
      <c r="BX188" s="1112"/>
      <c r="BY188" s="1114"/>
      <c r="BZ188" s="1114"/>
      <c r="CA188" s="1114"/>
      <c r="CB188" s="1114"/>
      <c r="CC188" s="1112"/>
      <c r="CD188" s="1112"/>
      <c r="CE188" s="1114"/>
      <c r="CF188" s="1114"/>
      <c r="CG188" s="1114"/>
      <c r="CH188" s="1114"/>
      <c r="CI188" s="1112"/>
      <c r="CJ188" s="1112"/>
      <c r="CK188" s="1114"/>
      <c r="CL188" s="1114"/>
      <c r="CM188" s="1114"/>
      <c r="CN188" s="1115"/>
      <c r="CO188" s="1116"/>
      <c r="CP188" s="1116"/>
      <c r="CQ188" s="1116"/>
    </row>
    <row r="189" spans="22:95" s="1110" customFormat="1" hidden="1" x14ac:dyDescent="0.25">
      <c r="V189" s="1235"/>
      <c r="AA189" s="1236"/>
      <c r="AB189" s="1236"/>
      <c r="AD189" s="1236"/>
      <c r="AE189" s="1237"/>
      <c r="AH189" s="1238"/>
      <c r="AI189" s="1238"/>
      <c r="AK189" s="1236"/>
      <c r="AR189" s="1236"/>
      <c r="AV189" s="1236"/>
      <c r="AX189" s="1236"/>
      <c r="BB189" s="1236"/>
      <c r="BC189" s="1236"/>
      <c r="BE189" s="1236"/>
      <c r="BI189" s="2035" t="s">
        <v>264</v>
      </c>
      <c r="BJ189" s="1244"/>
      <c r="BK189" s="2035" t="s">
        <v>276</v>
      </c>
      <c r="BL189" s="1244"/>
      <c r="BM189" s="2035" t="s">
        <v>233</v>
      </c>
      <c r="BN189" s="2035" t="s">
        <v>233</v>
      </c>
      <c r="BO189" s="2035" t="s">
        <v>240</v>
      </c>
      <c r="BP189" s="1244"/>
      <c r="BQ189" s="2035" t="s">
        <v>276</v>
      </c>
      <c r="BR189" s="1244"/>
      <c r="BS189" s="2035" t="s">
        <v>233</v>
      </c>
      <c r="BT189" s="2035" t="s">
        <v>233</v>
      </c>
      <c r="BU189" s="2035" t="s">
        <v>240</v>
      </c>
      <c r="BV189" s="1114"/>
      <c r="BW189" s="1112"/>
      <c r="BX189" s="1112"/>
      <c r="BY189" s="1114"/>
      <c r="BZ189" s="1114"/>
      <c r="CA189" s="1114"/>
      <c r="CB189" s="1114"/>
      <c r="CC189" s="1112"/>
      <c r="CD189" s="1112"/>
      <c r="CE189" s="1114"/>
      <c r="CF189" s="1114"/>
      <c r="CG189" s="1114"/>
      <c r="CH189" s="1114"/>
      <c r="CI189" s="1112"/>
      <c r="CJ189" s="1112"/>
      <c r="CK189" s="1114"/>
      <c r="CL189" s="1114"/>
      <c r="CM189" s="1114"/>
      <c r="CN189" s="1115"/>
      <c r="CO189" s="1116"/>
      <c r="CP189" s="1116"/>
      <c r="CQ189" s="1116"/>
    </row>
    <row r="190" spans="22:95" s="1110" customFormat="1" ht="15.75" hidden="1" thickBot="1" x14ac:dyDescent="0.3">
      <c r="V190" s="1235"/>
      <c r="AA190" s="1236"/>
      <c r="AB190" s="1236"/>
      <c r="AD190" s="1236"/>
      <c r="AE190" s="1237"/>
      <c r="AH190" s="1238"/>
      <c r="AI190" s="1238"/>
      <c r="AK190" s="1236"/>
      <c r="AR190" s="1236"/>
      <c r="AV190" s="1236"/>
      <c r="AX190" s="1236"/>
      <c r="BB190" s="1236"/>
      <c r="BC190" s="1236"/>
      <c r="BE190" s="1236"/>
      <c r="BI190" s="2036"/>
      <c r="BJ190" s="1248" t="s">
        <v>253</v>
      </c>
      <c r="BK190" s="2036"/>
      <c r="BL190" s="1248" t="s">
        <v>251</v>
      </c>
      <c r="BM190" s="2036"/>
      <c r="BN190" s="2036"/>
      <c r="BO190" s="2036"/>
      <c r="BP190" s="1248" t="s">
        <v>253</v>
      </c>
      <c r="BQ190" s="2036"/>
      <c r="BR190" s="1248" t="s">
        <v>251</v>
      </c>
      <c r="BS190" s="2036"/>
      <c r="BT190" s="2036"/>
      <c r="BU190" s="2036"/>
      <c r="BV190" s="1114"/>
      <c r="BW190" s="1112"/>
      <c r="BX190" s="1112"/>
      <c r="BY190" s="1114"/>
      <c r="BZ190" s="1114"/>
      <c r="CA190" s="1114"/>
      <c r="CB190" s="1114"/>
      <c r="CC190" s="1112"/>
      <c r="CD190" s="1112"/>
      <c r="CE190" s="1114"/>
      <c r="CF190" s="1114"/>
      <c r="CG190" s="1114"/>
      <c r="CH190" s="1114"/>
      <c r="CI190" s="1112"/>
      <c r="CJ190" s="1112"/>
      <c r="CK190" s="1114"/>
      <c r="CL190" s="1114"/>
      <c r="CM190" s="1114"/>
      <c r="CN190" s="1115"/>
      <c r="CO190" s="1116"/>
      <c r="CP190" s="1116"/>
      <c r="CQ190" s="1116"/>
    </row>
    <row r="191" spans="22:95" s="1110" customFormat="1" ht="18.75" hidden="1" thickBot="1" x14ac:dyDescent="0.3">
      <c r="V191" s="1235"/>
      <c r="AA191" s="1236"/>
      <c r="AB191" s="1236"/>
      <c r="AD191" s="1236"/>
      <c r="AE191" s="1237"/>
      <c r="AH191" s="1238"/>
      <c r="AI191" s="1238"/>
      <c r="AK191" s="1236"/>
      <c r="AR191" s="1236"/>
      <c r="AV191" s="1236"/>
      <c r="AX191" s="1236"/>
      <c r="BB191" s="1236"/>
      <c r="BC191" s="1236"/>
      <c r="BE191" s="1236"/>
      <c r="BI191" s="1254" t="s">
        <v>8</v>
      </c>
      <c r="BJ191" s="1251" t="s">
        <v>49</v>
      </c>
      <c r="BK191" s="1263">
        <f>BJ434</f>
        <v>23500</v>
      </c>
      <c r="BL191" s="1251" t="s">
        <v>410</v>
      </c>
      <c r="BM191" s="1253">
        <v>0.01</v>
      </c>
      <c r="BN191" s="1253">
        <v>0.5</v>
      </c>
      <c r="BO191" s="1252" t="s">
        <v>310</v>
      </c>
      <c r="BP191" s="1251" t="s">
        <v>49</v>
      </c>
      <c r="BQ191" s="1263">
        <v>22800</v>
      </c>
      <c r="BR191" s="1251" t="s">
        <v>410</v>
      </c>
      <c r="BS191" s="1253">
        <v>0.01</v>
      </c>
      <c r="BT191" s="1253">
        <v>0.5</v>
      </c>
      <c r="BU191" s="1252" t="s">
        <v>254</v>
      </c>
      <c r="BV191" s="1114"/>
      <c r="BW191" s="1112"/>
      <c r="BX191" s="1112"/>
      <c r="BY191" s="1114"/>
      <c r="BZ191" s="1114"/>
      <c r="CA191" s="1114"/>
      <c r="CB191" s="1114"/>
      <c r="CC191" s="1112"/>
      <c r="CD191" s="1112"/>
      <c r="CE191" s="1114"/>
      <c r="CF191" s="1114"/>
      <c r="CG191" s="1114"/>
      <c r="CH191" s="1114"/>
      <c r="CI191" s="1112"/>
      <c r="CJ191" s="1112"/>
      <c r="CK191" s="1114"/>
      <c r="CL191" s="1114"/>
      <c r="CM191" s="1114"/>
      <c r="CN191" s="1115"/>
      <c r="CO191" s="1116">
        <v>0.01</v>
      </c>
      <c r="CP191" s="1116">
        <f>(CO191+CQ191)/2</f>
        <v>0.255</v>
      </c>
      <c r="CQ191" s="1116">
        <v>0.5</v>
      </c>
    </row>
    <row r="192" spans="22:95" s="1110" customFormat="1" hidden="1" x14ac:dyDescent="0.25">
      <c r="V192" s="1235"/>
      <c r="AA192" s="1236"/>
      <c r="AB192" s="1236"/>
      <c r="AD192" s="1236"/>
      <c r="AE192" s="1237"/>
      <c r="AH192" s="1238"/>
      <c r="AI192" s="1238"/>
      <c r="AK192" s="1236"/>
      <c r="AR192" s="1236"/>
      <c r="AV192" s="1236"/>
      <c r="AX192" s="1236"/>
      <c r="BB192" s="1236"/>
      <c r="BC192" s="1236"/>
      <c r="BE192" s="1236"/>
      <c r="BI192" s="1266"/>
      <c r="BJ192" s="1267"/>
      <c r="BK192" s="1267"/>
      <c r="BL192" s="1267"/>
      <c r="BM192" s="1268"/>
      <c r="BN192" s="1268"/>
      <c r="BO192" s="1268"/>
      <c r="BP192" s="1112"/>
      <c r="BQ192" s="1112"/>
      <c r="BR192" s="1112"/>
      <c r="BS192" s="1112"/>
      <c r="BT192" s="1112"/>
      <c r="BU192" s="1112"/>
      <c r="BV192" s="1114"/>
      <c r="BW192" s="1112"/>
      <c r="BX192" s="1112"/>
      <c r="BY192" s="1114"/>
      <c r="BZ192" s="1114"/>
      <c r="CA192" s="1114"/>
      <c r="CB192" s="1114"/>
      <c r="CC192" s="1112"/>
      <c r="CD192" s="1112"/>
      <c r="CE192" s="1114"/>
      <c r="CF192" s="1114"/>
      <c r="CG192" s="1114"/>
      <c r="CH192" s="1114"/>
      <c r="CI192" s="1112"/>
      <c r="CJ192" s="1112"/>
      <c r="CK192" s="1114"/>
      <c r="CL192" s="1114"/>
      <c r="CM192" s="1114"/>
      <c r="CN192" s="1115"/>
      <c r="CO192" s="1116"/>
      <c r="CP192" s="1116"/>
      <c r="CQ192" s="1116"/>
    </row>
    <row r="193" spans="22:95" s="1110" customFormat="1" hidden="1" x14ac:dyDescent="0.25">
      <c r="V193" s="1235"/>
      <c r="AA193" s="1236"/>
      <c r="AB193" s="1236"/>
      <c r="AD193" s="1236"/>
      <c r="AE193" s="1237"/>
      <c r="AH193" s="1238"/>
      <c r="AI193" s="1238"/>
      <c r="AK193" s="1236"/>
      <c r="AR193" s="1236"/>
      <c r="AV193" s="1236"/>
      <c r="AX193" s="1236"/>
      <c r="BB193" s="1236"/>
      <c r="BC193" s="1236"/>
      <c r="BE193" s="1236"/>
      <c r="BI193" s="1266"/>
      <c r="BJ193" s="1267"/>
      <c r="BK193" s="1267"/>
      <c r="BL193" s="1267"/>
      <c r="BM193" s="1268"/>
      <c r="BN193" s="1268"/>
      <c r="BO193" s="1268"/>
      <c r="BP193" s="1112"/>
      <c r="BQ193" s="1112"/>
      <c r="BR193" s="1112"/>
      <c r="BS193" s="1112"/>
      <c r="BT193" s="1112"/>
      <c r="BU193" s="1112"/>
      <c r="BV193" s="1114"/>
      <c r="BW193" s="1112"/>
      <c r="BX193" s="1112"/>
      <c r="BY193" s="1114"/>
      <c r="BZ193" s="1114"/>
      <c r="CA193" s="1114"/>
      <c r="CB193" s="1114"/>
      <c r="CC193" s="1112"/>
      <c r="CD193" s="1112"/>
      <c r="CE193" s="1114"/>
      <c r="CF193" s="1114"/>
      <c r="CG193" s="1114"/>
      <c r="CH193" s="1114"/>
      <c r="CI193" s="1112"/>
      <c r="CJ193" s="1112"/>
      <c r="CK193" s="1114"/>
      <c r="CL193" s="1114"/>
      <c r="CM193" s="1114"/>
      <c r="CN193" s="1115"/>
      <c r="CO193" s="1116"/>
      <c r="CP193" s="1116"/>
      <c r="CQ193" s="1116"/>
    </row>
    <row r="194" spans="22:95" s="1110" customFormat="1" hidden="1" x14ac:dyDescent="0.25">
      <c r="V194" s="1235"/>
      <c r="AA194" s="1236"/>
      <c r="AB194" s="1236"/>
      <c r="AD194" s="1236"/>
      <c r="AE194" s="1237"/>
      <c r="AH194" s="1238"/>
      <c r="AI194" s="1238"/>
      <c r="AK194" s="1236"/>
      <c r="AR194" s="1236"/>
      <c r="AV194" s="1236"/>
      <c r="AX194" s="1236"/>
      <c r="BB194" s="1236"/>
      <c r="BC194" s="1236"/>
      <c r="BE194" s="1236"/>
      <c r="BI194" s="1266"/>
      <c r="BJ194" s="1267"/>
      <c r="BK194" s="1267"/>
      <c r="BL194" s="1267"/>
      <c r="BM194" s="1268"/>
      <c r="BN194" s="1268"/>
      <c r="BO194" s="1268"/>
      <c r="BP194" s="1112"/>
      <c r="BQ194" s="1112"/>
      <c r="BR194" s="1112"/>
      <c r="BS194" s="1112"/>
      <c r="BT194" s="1112"/>
      <c r="BU194" s="1112"/>
      <c r="BV194" s="1114"/>
      <c r="BW194" s="1112"/>
      <c r="BX194" s="1112"/>
      <c r="BY194" s="1114"/>
      <c r="BZ194" s="1114"/>
      <c r="CA194" s="1114"/>
      <c r="CB194" s="1114"/>
      <c r="CC194" s="1112"/>
      <c r="CD194" s="1112"/>
      <c r="CE194" s="1114"/>
      <c r="CF194" s="1114"/>
      <c r="CG194" s="1114"/>
      <c r="CH194" s="1114"/>
      <c r="CI194" s="1112"/>
      <c r="CJ194" s="1112"/>
      <c r="CK194" s="1114"/>
      <c r="CL194" s="1114"/>
      <c r="CM194" s="1114"/>
      <c r="CN194" s="1115"/>
      <c r="CO194" s="1116"/>
      <c r="CP194" s="1116"/>
      <c r="CQ194" s="1116"/>
    </row>
    <row r="195" spans="22:95" s="1110" customFormat="1" ht="15.75" hidden="1" thickBot="1" x14ac:dyDescent="0.3">
      <c r="V195" s="1235"/>
      <c r="AA195" s="1236"/>
      <c r="AB195" s="1236"/>
      <c r="AD195" s="1236"/>
      <c r="AE195" s="1237"/>
      <c r="AH195" s="1238"/>
      <c r="AI195" s="1238"/>
      <c r="AK195" s="1236"/>
      <c r="AR195" s="1236"/>
      <c r="AV195" s="1236"/>
      <c r="AX195" s="1236"/>
      <c r="BB195" s="1236"/>
      <c r="BC195" s="1236"/>
      <c r="BE195" s="1236"/>
      <c r="BI195" s="1111"/>
      <c r="BJ195" s="1112"/>
      <c r="BK195" s="1112"/>
      <c r="BL195" s="1112"/>
      <c r="BM195" s="1113"/>
      <c r="BN195" s="1113"/>
      <c r="BO195" s="1113"/>
      <c r="BP195" s="1112"/>
      <c r="BQ195" s="1112"/>
      <c r="BR195" s="1112"/>
      <c r="BS195" s="1112"/>
      <c r="BT195" s="1112"/>
      <c r="BU195" s="1112"/>
      <c r="BV195" s="1114"/>
      <c r="BW195" s="1112"/>
      <c r="BX195" s="1112"/>
      <c r="BY195" s="1114"/>
      <c r="BZ195" s="1114"/>
      <c r="CA195" s="1114"/>
      <c r="CB195" s="1114"/>
      <c r="CC195" s="1112"/>
      <c r="CD195" s="1112"/>
      <c r="CE195" s="1114"/>
      <c r="CF195" s="1114"/>
      <c r="CG195" s="1114"/>
      <c r="CH195" s="1114"/>
      <c r="CI195" s="1112"/>
      <c r="CJ195" s="1112"/>
      <c r="CK195" s="1114"/>
      <c r="CL195" s="1114"/>
      <c r="CM195" s="1114"/>
      <c r="CN195" s="1115"/>
      <c r="CO195" s="1116"/>
      <c r="CP195" s="1116"/>
      <c r="CQ195" s="1116"/>
    </row>
    <row r="196" spans="22:95" s="1110" customFormat="1" ht="27" hidden="1" customHeight="1" x14ac:dyDescent="0.25">
      <c r="V196" s="1235"/>
      <c r="AA196" s="1236"/>
      <c r="AB196" s="1236"/>
      <c r="AD196" s="1236"/>
      <c r="AE196" s="1237"/>
      <c r="AH196" s="1238"/>
      <c r="AI196" s="1238"/>
      <c r="AK196" s="1236"/>
      <c r="AR196" s="1236"/>
      <c r="AV196" s="1236"/>
      <c r="AX196" s="1236"/>
      <c r="BB196" s="1236"/>
      <c r="BC196" s="1236"/>
      <c r="BE196" s="1236"/>
      <c r="BI196" s="2035" t="s">
        <v>260</v>
      </c>
      <c r="BJ196" s="1244"/>
      <c r="BK196" s="2035" t="s">
        <v>276</v>
      </c>
      <c r="BL196" s="1244"/>
      <c r="BM196" s="2035" t="s">
        <v>233</v>
      </c>
      <c r="BN196" s="2035" t="s">
        <v>233</v>
      </c>
      <c r="BO196" s="2035" t="s">
        <v>240</v>
      </c>
      <c r="BP196" s="1112"/>
      <c r="BQ196" s="1112"/>
      <c r="BR196" s="1112"/>
      <c r="BS196" s="1112"/>
      <c r="BT196" s="1112"/>
      <c r="BU196" s="1112"/>
      <c r="BV196" s="1114"/>
      <c r="BW196" s="1112"/>
      <c r="BX196" s="1112"/>
      <c r="BY196" s="1114"/>
      <c r="BZ196" s="1114"/>
      <c r="CA196" s="1114"/>
      <c r="CB196" s="1114"/>
      <c r="CC196" s="1112"/>
      <c r="CD196" s="1112"/>
      <c r="CE196" s="1114"/>
      <c r="CF196" s="1114"/>
      <c r="CG196" s="1114"/>
      <c r="CH196" s="1114"/>
      <c r="CI196" s="1112"/>
      <c r="CJ196" s="1112"/>
      <c r="CK196" s="1114"/>
      <c r="CL196" s="1114"/>
      <c r="CM196" s="1114"/>
      <c r="CN196" s="1115"/>
      <c r="CO196" s="1116"/>
      <c r="CP196" s="1116"/>
      <c r="CQ196" s="1116"/>
    </row>
    <row r="197" spans="22:95" s="1110" customFormat="1" ht="34.5" hidden="1" customHeight="1" thickBot="1" x14ac:dyDescent="0.3">
      <c r="V197" s="1235"/>
      <c r="AA197" s="1236"/>
      <c r="AB197" s="1236"/>
      <c r="AD197" s="1236"/>
      <c r="AE197" s="1237"/>
      <c r="AH197" s="1238"/>
      <c r="AI197" s="1238"/>
      <c r="AK197" s="1236"/>
      <c r="AR197" s="1236"/>
      <c r="AV197" s="1236"/>
      <c r="AX197" s="1236"/>
      <c r="BB197" s="1236"/>
      <c r="BC197" s="1236"/>
      <c r="BE197" s="1236"/>
      <c r="BI197" s="2036"/>
      <c r="BJ197" s="1248" t="s">
        <v>253</v>
      </c>
      <c r="BK197" s="2036"/>
      <c r="BL197" s="1248" t="s">
        <v>251</v>
      </c>
      <c r="BM197" s="2036"/>
      <c r="BN197" s="2036"/>
      <c r="BO197" s="2036"/>
      <c r="BP197" s="1112"/>
      <c r="BQ197" s="1112"/>
      <c r="BR197" s="1112"/>
      <c r="BS197" s="1112"/>
      <c r="BT197" s="1112"/>
      <c r="BU197" s="1112"/>
      <c r="BV197" s="1114"/>
      <c r="BW197" s="1112"/>
      <c r="BX197" s="1112"/>
      <c r="BY197" s="1114"/>
      <c r="BZ197" s="1114"/>
      <c r="CA197" s="1114"/>
      <c r="CB197" s="1114"/>
      <c r="CC197" s="1112"/>
      <c r="CD197" s="1112"/>
      <c r="CE197" s="1114"/>
      <c r="CF197" s="1114"/>
      <c r="CG197" s="1114"/>
      <c r="CH197" s="1114"/>
      <c r="CI197" s="1112"/>
      <c r="CJ197" s="1112"/>
      <c r="CK197" s="1114"/>
      <c r="CL197" s="1114"/>
      <c r="CM197" s="1114"/>
      <c r="CN197" s="1115"/>
      <c r="CO197" s="1116"/>
      <c r="CP197" s="1116"/>
      <c r="CQ197" s="1116"/>
    </row>
    <row r="198" spans="22:95" s="1110" customFormat="1" ht="102.75" hidden="1" thickBot="1" x14ac:dyDescent="0.3">
      <c r="V198" s="1235"/>
      <c r="AA198" s="1236"/>
      <c r="AB198" s="1236"/>
      <c r="AD198" s="1236"/>
      <c r="AE198" s="1237"/>
      <c r="AH198" s="1238"/>
      <c r="AI198" s="1238"/>
      <c r="AK198" s="1236"/>
      <c r="AR198" s="1236"/>
      <c r="AV198" s="1236"/>
      <c r="AX198" s="1236"/>
      <c r="BB198" s="1236"/>
      <c r="BC198" s="1236"/>
      <c r="BD198" s="1116">
        <f>(10+0.9)*(0.67)</f>
        <v>7.3030000000000008</v>
      </c>
      <c r="BE198" s="1116">
        <f>25*(0.67)</f>
        <v>16.75</v>
      </c>
      <c r="BF198" s="1116">
        <f>(18+2.5)*(0.67)</f>
        <v>13.735000000000001</v>
      </c>
      <c r="BG198" s="1116">
        <f>(25+4)*(0.67)</f>
        <v>19.43</v>
      </c>
      <c r="BH198" s="1269" t="s">
        <v>52</v>
      </c>
      <c r="BI198" s="1270" t="s">
        <v>10</v>
      </c>
      <c r="BJ198" s="1254" t="s">
        <v>613</v>
      </c>
      <c r="BK198" s="1263">
        <f>BG198</f>
        <v>19.43</v>
      </c>
      <c r="BL198" s="1254" t="s">
        <v>632</v>
      </c>
      <c r="BM198" s="1253">
        <v>0.5</v>
      </c>
      <c r="BN198" s="1253">
        <v>3</v>
      </c>
      <c r="BO198" s="1252" t="s">
        <v>428</v>
      </c>
      <c r="BP198" s="1112"/>
      <c r="BQ198" s="1111"/>
      <c r="BR198" s="1111"/>
      <c r="BS198" s="1112"/>
      <c r="BT198" s="1112"/>
      <c r="BU198" s="1112"/>
      <c r="BV198" s="1114"/>
      <c r="BW198" s="1112"/>
      <c r="BX198" s="1263">
        <v>312.39</v>
      </c>
      <c r="BY198" s="1254" t="s">
        <v>633</v>
      </c>
      <c r="BZ198" s="1114"/>
      <c r="CA198" s="1114"/>
      <c r="CB198" s="1114"/>
      <c r="CC198" s="1112"/>
      <c r="CD198" s="1112"/>
      <c r="CE198" s="1114"/>
      <c r="CF198" s="1114"/>
      <c r="CG198" s="1114"/>
      <c r="CH198" s="1114"/>
      <c r="CI198" s="1112"/>
      <c r="CJ198" s="1112"/>
      <c r="CK198" s="1114"/>
      <c r="CL198" s="1114"/>
      <c r="CM198" s="1114"/>
      <c r="CN198" s="1115"/>
      <c r="CO198" s="1271">
        <f>BM198</f>
        <v>0.5</v>
      </c>
      <c r="CP198" s="1116">
        <f>(CO198+CQ198)/2</f>
        <v>1.75</v>
      </c>
      <c r="CQ198" s="1271">
        <f>BN198</f>
        <v>3</v>
      </c>
    </row>
    <row r="199" spans="22:95" s="1110" customFormat="1" ht="102.75" hidden="1" thickBot="1" x14ac:dyDescent="0.3">
      <c r="V199" s="1235"/>
      <c r="AA199" s="1236"/>
      <c r="AB199" s="1236"/>
      <c r="AD199" s="1236"/>
      <c r="AE199" s="1237"/>
      <c r="AH199" s="1238"/>
      <c r="AI199" s="1238"/>
      <c r="AK199" s="1236"/>
      <c r="AR199" s="1236"/>
      <c r="AV199" s="1236"/>
      <c r="AX199" s="1236"/>
      <c r="BB199" s="1236"/>
      <c r="BC199" s="1236"/>
      <c r="BD199" s="1116">
        <f>(0.31+0)*(0.67)</f>
        <v>0.20770000000000002</v>
      </c>
      <c r="BE199" s="1116">
        <f>25*(0.67)</f>
        <v>16.75</v>
      </c>
      <c r="BF199" s="1116">
        <f>(1.2+0.1)*(0.67)</f>
        <v>0.87100000000000011</v>
      </c>
      <c r="BG199" s="1116">
        <f>(2+0.2)*(0.67)</f>
        <v>1.4740000000000002</v>
      </c>
      <c r="BH199" s="1269" t="s">
        <v>52</v>
      </c>
      <c r="BI199" s="1270" t="s">
        <v>11</v>
      </c>
      <c r="BJ199" s="1254" t="s">
        <v>613</v>
      </c>
      <c r="BK199" s="1263">
        <f>BG199</f>
        <v>1.4740000000000002</v>
      </c>
      <c r="BL199" s="1254" t="s">
        <v>632</v>
      </c>
      <c r="BM199" s="1253">
        <v>0.5</v>
      </c>
      <c r="BN199" s="1253">
        <v>3</v>
      </c>
      <c r="BO199" s="1252" t="s">
        <v>429</v>
      </c>
      <c r="BP199" s="1112"/>
      <c r="BQ199" s="1111"/>
      <c r="BR199" s="1111"/>
      <c r="BS199" s="1112"/>
      <c r="BT199" s="1112"/>
      <c r="BU199" s="1112"/>
      <c r="BV199" s="1114"/>
      <c r="BW199" s="1112"/>
      <c r="BX199" s="1263">
        <v>20.94</v>
      </c>
      <c r="BY199" s="1254" t="s">
        <v>633</v>
      </c>
      <c r="BZ199" s="1114"/>
      <c r="CA199" s="1114"/>
      <c r="CB199" s="1114"/>
      <c r="CC199" s="1112"/>
      <c r="CD199" s="1112"/>
      <c r="CE199" s="1114"/>
      <c r="CF199" s="1114"/>
      <c r="CG199" s="1114"/>
      <c r="CH199" s="1114"/>
      <c r="CI199" s="1112"/>
      <c r="CJ199" s="1112"/>
      <c r="CK199" s="1114"/>
      <c r="CL199" s="1114"/>
      <c r="CM199" s="1114"/>
      <c r="CN199" s="1115"/>
      <c r="CO199" s="1271">
        <f t="shared" ref="CO199:CO262" si="101">BM199</f>
        <v>0.5</v>
      </c>
      <c r="CP199" s="1116">
        <f t="shared" ref="CP199:CP262" si="102">(CO199+CQ199)/2</f>
        <v>1.75</v>
      </c>
      <c r="CQ199" s="1271">
        <f t="shared" ref="CQ199:CQ262" si="103">BN199</f>
        <v>3</v>
      </c>
    </row>
    <row r="200" spans="22:95" s="1110" customFormat="1" ht="141" hidden="1" thickBot="1" x14ac:dyDescent="0.3">
      <c r="V200" s="1235"/>
      <c r="AA200" s="1236"/>
      <c r="AB200" s="1236"/>
      <c r="AD200" s="1236"/>
      <c r="AE200" s="1237"/>
      <c r="AH200" s="1238"/>
      <c r="AI200" s="1238"/>
      <c r="AK200" s="1236"/>
      <c r="AR200" s="1236"/>
      <c r="AV200" s="1236"/>
      <c r="AX200" s="1236"/>
      <c r="BB200" s="1236"/>
      <c r="BC200" s="1236"/>
      <c r="BE200" s="1236"/>
      <c r="BH200" s="1269" t="s">
        <v>346</v>
      </c>
      <c r="BI200" s="1270" t="s">
        <v>344</v>
      </c>
      <c r="BJ200" s="1270" t="s">
        <v>345</v>
      </c>
      <c r="BK200" s="1263">
        <v>36.5</v>
      </c>
      <c r="BL200" s="1254" t="s">
        <v>423</v>
      </c>
      <c r="BM200" s="1253">
        <v>0.9</v>
      </c>
      <c r="BN200" s="1253">
        <v>1.06</v>
      </c>
      <c r="BO200" s="1252" t="s">
        <v>347</v>
      </c>
      <c r="BP200" s="1112"/>
      <c r="BQ200" s="1111"/>
      <c r="BR200" s="1111"/>
      <c r="BS200" s="1112"/>
      <c r="BT200" s="1112"/>
      <c r="BU200" s="1112"/>
      <c r="BV200" s="1114"/>
      <c r="BW200" s="1112"/>
      <c r="BX200" s="1263">
        <v>20.94</v>
      </c>
      <c r="BY200" s="1254" t="s">
        <v>633</v>
      </c>
      <c r="BZ200" s="1114"/>
      <c r="CA200" s="1114"/>
      <c r="CB200" s="1114"/>
      <c r="CC200" s="1112"/>
      <c r="CD200" s="1112"/>
      <c r="CE200" s="1114"/>
      <c r="CF200" s="1114"/>
      <c r="CG200" s="1114"/>
      <c r="CH200" s="1114"/>
      <c r="CI200" s="1112"/>
      <c r="CJ200" s="1112"/>
      <c r="CK200" s="1114"/>
      <c r="CL200" s="1114"/>
      <c r="CM200" s="1114"/>
      <c r="CN200" s="1115"/>
      <c r="CO200" s="1271">
        <f t="shared" si="101"/>
        <v>0.9</v>
      </c>
      <c r="CP200" s="1116">
        <f t="shared" si="102"/>
        <v>0.98</v>
      </c>
      <c r="CQ200" s="1271">
        <f t="shared" si="103"/>
        <v>1.06</v>
      </c>
    </row>
    <row r="201" spans="22:95" s="1110" customFormat="1" ht="18.75" hidden="1" thickBot="1" x14ac:dyDescent="0.3">
      <c r="V201" s="1235"/>
      <c r="AA201" s="1236"/>
      <c r="AB201" s="1236"/>
      <c r="AD201" s="1236"/>
      <c r="AE201" s="1237"/>
      <c r="AH201" s="1238"/>
      <c r="AI201" s="1238"/>
      <c r="AK201" s="1236"/>
      <c r="AR201" s="1236"/>
      <c r="AV201" s="1236"/>
      <c r="AX201" s="1236"/>
      <c r="BB201" s="1236"/>
      <c r="BC201" s="1236"/>
      <c r="BE201" s="1236"/>
      <c r="BG201" s="1116"/>
      <c r="BH201" s="1269" t="s">
        <v>53</v>
      </c>
      <c r="BI201" s="1270" t="s">
        <v>12</v>
      </c>
      <c r="BJ201" s="1270" t="s">
        <v>613</v>
      </c>
      <c r="BK201" s="1263">
        <v>1E-4</v>
      </c>
      <c r="BL201" s="1254" t="s">
        <v>625</v>
      </c>
      <c r="BM201" s="1253">
        <v>0.1</v>
      </c>
      <c r="BN201" s="1253">
        <v>0.25</v>
      </c>
      <c r="BO201" s="1252" t="s">
        <v>258</v>
      </c>
      <c r="BP201" s="1272" t="s">
        <v>613</v>
      </c>
      <c r="BQ201" s="1273">
        <v>560</v>
      </c>
      <c r="BR201" s="1272" t="s">
        <v>635</v>
      </c>
      <c r="BS201" s="1274">
        <v>0.1</v>
      </c>
      <c r="BT201" s="1274">
        <v>0.25</v>
      </c>
      <c r="BU201" s="1252" t="s">
        <v>258</v>
      </c>
      <c r="BV201" s="1114"/>
      <c r="BW201" s="1112"/>
      <c r="BX201" s="1263">
        <v>12.5</v>
      </c>
      <c r="BY201" s="1254" t="s">
        <v>633</v>
      </c>
      <c r="BZ201" s="1114"/>
      <c r="CA201" s="1114"/>
      <c r="CB201" s="1114"/>
      <c r="CC201" s="1112"/>
      <c r="CD201" s="1112"/>
      <c r="CE201" s="1114"/>
      <c r="CF201" s="1114"/>
      <c r="CG201" s="1114"/>
      <c r="CH201" s="1114"/>
      <c r="CI201" s="1112"/>
      <c r="CJ201" s="1112"/>
      <c r="CK201" s="1114"/>
      <c r="CL201" s="1114"/>
      <c r="CM201" s="1114"/>
      <c r="CN201" s="1115"/>
      <c r="CO201" s="1271">
        <f t="shared" si="101"/>
        <v>0.1</v>
      </c>
      <c r="CP201" s="1116">
        <f t="shared" si="102"/>
        <v>0.17499999999999999</v>
      </c>
      <c r="CQ201" s="1271">
        <f t="shared" si="103"/>
        <v>0.25</v>
      </c>
    </row>
    <row r="202" spans="22:95" s="1110" customFormat="1" ht="26.25" hidden="1" thickBot="1" x14ac:dyDescent="0.3">
      <c r="V202" s="1235"/>
      <c r="AA202" s="1236"/>
      <c r="AB202" s="1236"/>
      <c r="AD202" s="1236"/>
      <c r="AE202" s="1237"/>
      <c r="AH202" s="1238"/>
      <c r="AI202" s="1238"/>
      <c r="AK202" s="1236"/>
      <c r="AR202" s="1236"/>
      <c r="AV202" s="1236"/>
      <c r="AX202" s="1236"/>
      <c r="BB202" s="1236"/>
      <c r="BC202" s="1236"/>
      <c r="BE202" s="1236"/>
      <c r="BH202" s="1269" t="s">
        <v>53</v>
      </c>
      <c r="BI202" s="1270" t="s">
        <v>342</v>
      </c>
      <c r="BJ202" s="1270" t="s">
        <v>613</v>
      </c>
      <c r="BK202" s="1263">
        <v>1000</v>
      </c>
      <c r="BL202" s="1254" t="s">
        <v>625</v>
      </c>
      <c r="BM202" s="1253">
        <v>0.02</v>
      </c>
      <c r="BN202" s="1253">
        <v>0.5</v>
      </c>
      <c r="BO202" s="1252" t="s">
        <v>386</v>
      </c>
      <c r="BP202" s="1112"/>
      <c r="BQ202" s="1111"/>
      <c r="BR202" s="1111"/>
      <c r="BS202" s="1112"/>
      <c r="BT202" s="1112"/>
      <c r="BU202" s="1112"/>
      <c r="BV202" s="1114"/>
      <c r="BW202" s="1112"/>
      <c r="BX202" s="1263"/>
      <c r="BY202" s="1254"/>
      <c r="BZ202" s="1114"/>
      <c r="CA202" s="1114"/>
      <c r="CB202" s="1114"/>
      <c r="CC202" s="1112"/>
      <c r="CD202" s="1112"/>
      <c r="CE202" s="1114"/>
      <c r="CF202" s="1114"/>
      <c r="CG202" s="1114"/>
      <c r="CH202" s="1114"/>
      <c r="CI202" s="1112"/>
      <c r="CJ202" s="1112"/>
      <c r="CK202" s="1114"/>
      <c r="CL202" s="1114"/>
      <c r="CM202" s="1114"/>
      <c r="CN202" s="1115"/>
      <c r="CO202" s="1271">
        <f t="shared" si="101"/>
        <v>0.02</v>
      </c>
      <c r="CP202" s="1116">
        <f t="shared" si="102"/>
        <v>0.26</v>
      </c>
      <c r="CQ202" s="1271">
        <f t="shared" si="103"/>
        <v>0.5</v>
      </c>
    </row>
    <row r="203" spans="22:95" s="1110" customFormat="1" ht="16.5" hidden="1" thickBot="1" x14ac:dyDescent="0.3">
      <c r="V203" s="1235"/>
      <c r="AA203" s="1236"/>
      <c r="AB203" s="1236"/>
      <c r="AD203" s="1236"/>
      <c r="AE203" s="1237"/>
      <c r="AH203" s="1238"/>
      <c r="AI203" s="1238"/>
      <c r="AK203" s="1236"/>
      <c r="AR203" s="1236"/>
      <c r="AV203" s="1236"/>
      <c r="AX203" s="1236"/>
      <c r="BB203" s="1236"/>
      <c r="BC203" s="1236"/>
      <c r="BE203" s="1236"/>
      <c r="BH203" s="1269"/>
      <c r="BI203" s="1270" t="s">
        <v>437</v>
      </c>
      <c r="BJ203" s="1254" t="s">
        <v>624</v>
      </c>
      <c r="BK203" s="1263">
        <v>520</v>
      </c>
      <c r="BL203" s="1254" t="s">
        <v>626</v>
      </c>
      <c r="BM203" s="1253">
        <v>0.01</v>
      </c>
      <c r="BN203" s="1253">
        <v>0.35</v>
      </c>
      <c r="BO203" s="1252" t="s">
        <v>258</v>
      </c>
      <c r="BP203" s="1112"/>
      <c r="BQ203" s="1111"/>
      <c r="BR203" s="1111"/>
      <c r="BS203" s="1112"/>
      <c r="BT203" s="1112"/>
      <c r="BU203" s="1112"/>
      <c r="BV203" s="1114"/>
      <c r="BW203" s="1112"/>
      <c r="BX203" s="1263"/>
      <c r="BY203" s="1254"/>
      <c r="BZ203" s="1114"/>
      <c r="CA203" s="1114"/>
      <c r="CB203" s="1114"/>
      <c r="CC203" s="1112"/>
      <c r="CD203" s="1112"/>
      <c r="CE203" s="1114"/>
      <c r="CF203" s="1114"/>
      <c r="CG203" s="1114"/>
      <c r="CH203" s="1114"/>
      <c r="CI203" s="1112"/>
      <c r="CJ203" s="1112"/>
      <c r="CK203" s="1114"/>
      <c r="CL203" s="1114"/>
      <c r="CM203" s="1114"/>
      <c r="CN203" s="1115"/>
      <c r="CO203" s="1271">
        <f t="shared" si="101"/>
        <v>0.01</v>
      </c>
      <c r="CP203" s="1116">
        <f t="shared" si="102"/>
        <v>0.18</v>
      </c>
      <c r="CQ203" s="1271">
        <f t="shared" si="103"/>
        <v>0.35</v>
      </c>
    </row>
    <row r="204" spans="22:95" s="1110" customFormat="1" ht="16.5" hidden="1" thickBot="1" x14ac:dyDescent="0.3">
      <c r="V204" s="1235"/>
      <c r="AA204" s="1236"/>
      <c r="AB204" s="1236"/>
      <c r="AD204" s="1236"/>
      <c r="AE204" s="1237"/>
      <c r="AH204" s="1238"/>
      <c r="AI204" s="1238"/>
      <c r="AK204" s="1236"/>
      <c r="AR204" s="1236"/>
      <c r="AV204" s="1236"/>
      <c r="AX204" s="1236"/>
      <c r="BB204" s="1236"/>
      <c r="BC204" s="1236"/>
      <c r="BE204" s="1236"/>
      <c r="BH204" s="1269" t="s">
        <v>53</v>
      </c>
      <c r="BI204" s="1270" t="s">
        <v>13</v>
      </c>
      <c r="BJ204" s="1254" t="s">
        <v>613</v>
      </c>
      <c r="BK204" s="1263">
        <v>750</v>
      </c>
      <c r="BL204" s="1254" t="s">
        <v>627</v>
      </c>
      <c r="BM204" s="1253">
        <v>0.02</v>
      </c>
      <c r="BN204" s="1253">
        <v>0.15</v>
      </c>
      <c r="BO204" s="1252" t="s">
        <v>258</v>
      </c>
      <c r="BP204" s="1112"/>
      <c r="BQ204" s="1111"/>
      <c r="BR204" s="1111"/>
      <c r="BS204" s="1112"/>
      <c r="BT204" s="1112"/>
      <c r="BU204" s="1112"/>
      <c r="BV204" s="1114"/>
      <c r="BW204" s="1112"/>
      <c r="BX204" s="1263">
        <v>790</v>
      </c>
      <c r="BY204" s="1254" t="s">
        <v>633</v>
      </c>
      <c r="BZ204" s="1114"/>
      <c r="CA204" s="1114"/>
      <c r="CB204" s="1114"/>
      <c r="CC204" s="1112"/>
      <c r="CD204" s="1112"/>
      <c r="CE204" s="1114"/>
      <c r="CF204" s="1114"/>
      <c r="CG204" s="1114"/>
      <c r="CH204" s="1114"/>
      <c r="CI204" s="1112"/>
      <c r="CJ204" s="1112"/>
      <c r="CK204" s="1114"/>
      <c r="CL204" s="1114"/>
      <c r="CM204" s="1114"/>
      <c r="CN204" s="1115"/>
      <c r="CO204" s="1271">
        <f t="shared" si="101"/>
        <v>0.02</v>
      </c>
      <c r="CP204" s="1116">
        <f t="shared" si="102"/>
        <v>8.4999999999999992E-2</v>
      </c>
      <c r="CQ204" s="1271">
        <f t="shared" si="103"/>
        <v>0.15</v>
      </c>
    </row>
    <row r="205" spans="22:95" s="1110" customFormat="1" ht="16.5" hidden="1" thickBot="1" x14ac:dyDescent="0.3">
      <c r="V205" s="1235"/>
      <c r="AA205" s="1236"/>
      <c r="AB205" s="1236"/>
      <c r="AD205" s="1236"/>
      <c r="AE205" s="1237"/>
      <c r="AH205" s="1238"/>
      <c r="AI205" s="1238"/>
      <c r="AK205" s="1236"/>
      <c r="AR205" s="1236"/>
      <c r="AV205" s="1236"/>
      <c r="AX205" s="1236"/>
      <c r="BB205" s="1236"/>
      <c r="BC205" s="1236"/>
      <c r="BE205" s="1236"/>
      <c r="BH205" s="1269" t="s">
        <v>53</v>
      </c>
      <c r="BI205" s="1270" t="s">
        <v>14</v>
      </c>
      <c r="BJ205" s="1254" t="s">
        <v>613</v>
      </c>
      <c r="BK205" s="1263">
        <v>860</v>
      </c>
      <c r="BL205" s="1254" t="s">
        <v>627</v>
      </c>
      <c r="BM205" s="1253">
        <v>0.02</v>
      </c>
      <c r="BN205" s="1253">
        <v>0.15</v>
      </c>
      <c r="BO205" s="1252" t="s">
        <v>258</v>
      </c>
      <c r="BP205" s="1112"/>
      <c r="BQ205" s="1111"/>
      <c r="BR205" s="1111"/>
      <c r="BS205" s="1112"/>
      <c r="BT205" s="1112"/>
      <c r="BU205" s="1112"/>
      <c r="BV205" s="1114"/>
      <c r="BW205" s="1112"/>
      <c r="BX205" s="1263">
        <v>910</v>
      </c>
      <c r="BY205" s="1254" t="s">
        <v>633</v>
      </c>
      <c r="BZ205" s="1114"/>
      <c r="CA205" s="1114"/>
      <c r="CB205" s="1114"/>
      <c r="CC205" s="1112"/>
      <c r="CD205" s="1112"/>
      <c r="CE205" s="1114"/>
      <c r="CF205" s="1114"/>
      <c r="CG205" s="1114"/>
      <c r="CH205" s="1114"/>
      <c r="CI205" s="1112"/>
      <c r="CJ205" s="1112"/>
      <c r="CK205" s="1114"/>
      <c r="CL205" s="1114"/>
      <c r="CM205" s="1114"/>
      <c r="CN205" s="1115"/>
      <c r="CO205" s="1271">
        <f t="shared" si="101"/>
        <v>0.02</v>
      </c>
      <c r="CP205" s="1116">
        <f t="shared" si="102"/>
        <v>8.4999999999999992E-2</v>
      </c>
      <c r="CQ205" s="1271">
        <f t="shared" si="103"/>
        <v>0.15</v>
      </c>
    </row>
    <row r="206" spans="22:95" s="1110" customFormat="1" ht="16.5" hidden="1" thickBot="1" x14ac:dyDescent="0.3">
      <c r="V206" s="1235"/>
      <c r="AA206" s="1236"/>
      <c r="AB206" s="1236"/>
      <c r="AD206" s="1236"/>
      <c r="AE206" s="1237"/>
      <c r="AH206" s="1238"/>
      <c r="AI206" s="1238"/>
      <c r="AK206" s="1236"/>
      <c r="AR206" s="1236"/>
      <c r="AV206" s="1236"/>
      <c r="AX206" s="1236"/>
      <c r="BB206" s="1236"/>
      <c r="BC206" s="1236"/>
      <c r="BE206" s="1236"/>
      <c r="BH206" s="1269"/>
      <c r="BI206" s="1270" t="s">
        <v>430</v>
      </c>
      <c r="BJ206" s="1254" t="s">
        <v>613</v>
      </c>
      <c r="BK206" s="1263">
        <v>439.71</v>
      </c>
      <c r="BL206" s="1254" t="s">
        <v>627</v>
      </c>
      <c r="BM206" s="1253">
        <v>0.02</v>
      </c>
      <c r="BN206" s="1253">
        <v>0.15</v>
      </c>
      <c r="BO206" s="1252" t="s">
        <v>258</v>
      </c>
      <c r="BP206" s="1112"/>
      <c r="BQ206" s="1111"/>
      <c r="BR206" s="1111"/>
      <c r="BS206" s="1112"/>
      <c r="BT206" s="1112"/>
      <c r="BU206" s="1112"/>
      <c r="BV206" s="1114"/>
      <c r="BW206" s="1112"/>
      <c r="BX206" s="1263"/>
      <c r="BY206" s="1254"/>
      <c r="BZ206" s="1114"/>
      <c r="CA206" s="1114"/>
      <c r="CB206" s="1114"/>
      <c r="CC206" s="1112"/>
      <c r="CD206" s="1112"/>
      <c r="CE206" s="1114"/>
      <c r="CF206" s="1114"/>
      <c r="CG206" s="1114"/>
      <c r="CH206" s="1114"/>
      <c r="CI206" s="1112"/>
      <c r="CJ206" s="1112"/>
      <c r="CK206" s="1114"/>
      <c r="CL206" s="1114"/>
      <c r="CM206" s="1114"/>
      <c r="CN206" s="1115"/>
      <c r="CO206" s="1271">
        <f t="shared" si="101"/>
        <v>0.02</v>
      </c>
      <c r="CP206" s="1116">
        <f t="shared" si="102"/>
        <v>8.4999999999999992E-2</v>
      </c>
      <c r="CQ206" s="1271">
        <f t="shared" si="103"/>
        <v>0.15</v>
      </c>
    </row>
    <row r="207" spans="22:95" s="1110" customFormat="1" ht="16.5" hidden="1" thickBot="1" x14ac:dyDescent="0.3">
      <c r="V207" s="1235"/>
      <c r="AA207" s="1236"/>
      <c r="AB207" s="1236"/>
      <c r="AD207" s="1236"/>
      <c r="AE207" s="1237"/>
      <c r="AH207" s="1238"/>
      <c r="AI207" s="1238"/>
      <c r="AK207" s="1236"/>
      <c r="AR207" s="1236"/>
      <c r="AV207" s="1236"/>
      <c r="AX207" s="1236"/>
      <c r="BB207" s="1236"/>
      <c r="BC207" s="1236"/>
      <c r="BE207" s="1236"/>
      <c r="BH207" s="1269"/>
      <c r="BI207" s="1270" t="s">
        <v>431</v>
      </c>
      <c r="BJ207" s="1254" t="s">
        <v>613</v>
      </c>
      <c r="BK207" s="1263">
        <v>521.97</v>
      </c>
      <c r="BL207" s="1254" t="s">
        <v>627</v>
      </c>
      <c r="BM207" s="1253">
        <v>0.02</v>
      </c>
      <c r="BN207" s="1253">
        <v>0.15</v>
      </c>
      <c r="BO207" s="1252" t="s">
        <v>258</v>
      </c>
      <c r="BP207" s="1112"/>
      <c r="BQ207" s="1111"/>
      <c r="BR207" s="1111"/>
      <c r="BS207" s="1112"/>
      <c r="BT207" s="1112"/>
      <c r="BU207" s="1112"/>
      <c r="BV207" s="1114"/>
      <c r="BW207" s="1112"/>
      <c r="BX207" s="1263"/>
      <c r="BY207" s="1254"/>
      <c r="BZ207" s="1114"/>
      <c r="CA207" s="1114"/>
      <c r="CB207" s="1114"/>
      <c r="CC207" s="1112"/>
      <c r="CD207" s="1112"/>
      <c r="CE207" s="1114"/>
      <c r="CF207" s="1114"/>
      <c r="CG207" s="1114"/>
      <c r="CH207" s="1114"/>
      <c r="CI207" s="1112"/>
      <c r="CJ207" s="1112"/>
      <c r="CK207" s="1114"/>
      <c r="CL207" s="1114"/>
      <c r="CM207" s="1114"/>
      <c r="CN207" s="1115"/>
      <c r="CO207" s="1271">
        <f t="shared" si="101"/>
        <v>0.02</v>
      </c>
      <c r="CP207" s="1116">
        <f t="shared" si="102"/>
        <v>8.4999999999999992E-2</v>
      </c>
      <c r="CQ207" s="1271">
        <f t="shared" si="103"/>
        <v>0.15</v>
      </c>
    </row>
    <row r="208" spans="22:95" s="1110" customFormat="1" ht="16.5" hidden="1" thickBot="1" x14ac:dyDescent="0.3">
      <c r="V208" s="1235"/>
      <c r="AA208" s="1236"/>
      <c r="AB208" s="1236"/>
      <c r="AD208" s="1236"/>
      <c r="AE208" s="1237"/>
      <c r="AH208" s="1238"/>
      <c r="AI208" s="1238"/>
      <c r="AK208" s="1236"/>
      <c r="AR208" s="1236"/>
      <c r="AV208" s="1236"/>
      <c r="AX208" s="1236"/>
      <c r="BB208" s="1236"/>
      <c r="BC208" s="1236"/>
      <c r="BE208" s="1236"/>
      <c r="BH208" s="1269"/>
      <c r="BI208" s="1270" t="s">
        <v>432</v>
      </c>
      <c r="BJ208" s="1254" t="s">
        <v>613</v>
      </c>
      <c r="BK208" s="1263">
        <v>477.32</v>
      </c>
      <c r="BL208" s="1254" t="s">
        <v>627</v>
      </c>
      <c r="BM208" s="1253">
        <v>0.02</v>
      </c>
      <c r="BN208" s="1253">
        <v>0.15</v>
      </c>
      <c r="BO208" s="1252" t="s">
        <v>258</v>
      </c>
      <c r="BP208" s="1112"/>
      <c r="BQ208" s="1111"/>
      <c r="BR208" s="1111"/>
      <c r="BS208" s="1112"/>
      <c r="BT208" s="1112"/>
      <c r="BU208" s="1112"/>
      <c r="BV208" s="1114"/>
      <c r="BW208" s="1112"/>
      <c r="BX208" s="1263"/>
      <c r="BY208" s="1254"/>
      <c r="BZ208" s="1114"/>
      <c r="CA208" s="1114"/>
      <c r="CB208" s="1114"/>
      <c r="CC208" s="1112"/>
      <c r="CD208" s="1112"/>
      <c r="CE208" s="1114"/>
      <c r="CF208" s="1114"/>
      <c r="CG208" s="1114"/>
      <c r="CH208" s="1114"/>
      <c r="CI208" s="1112"/>
      <c r="CJ208" s="1112"/>
      <c r="CK208" s="1114"/>
      <c r="CL208" s="1114"/>
      <c r="CM208" s="1114"/>
      <c r="CN208" s="1115"/>
      <c r="CO208" s="1271">
        <f t="shared" si="101"/>
        <v>0.02</v>
      </c>
      <c r="CP208" s="1116">
        <f t="shared" si="102"/>
        <v>8.4999999999999992E-2</v>
      </c>
      <c r="CQ208" s="1271">
        <f t="shared" si="103"/>
        <v>0.15</v>
      </c>
    </row>
    <row r="209" spans="22:95" s="1110" customFormat="1" ht="16.5" hidden="1" thickBot="1" x14ac:dyDescent="0.3">
      <c r="V209" s="1235"/>
      <c r="AA209" s="1236"/>
      <c r="AB209" s="1236"/>
      <c r="AD209" s="1236"/>
      <c r="AE209" s="1237"/>
      <c r="AH209" s="1238"/>
      <c r="AI209" s="1238"/>
      <c r="AK209" s="1236"/>
      <c r="AR209" s="1236"/>
      <c r="AV209" s="1236"/>
      <c r="AX209" s="1236"/>
      <c r="BB209" s="1236"/>
      <c r="BC209" s="1236"/>
      <c r="BE209" s="1236"/>
      <c r="BH209" s="1269"/>
      <c r="BI209" s="1270" t="s">
        <v>433</v>
      </c>
      <c r="BJ209" s="1254" t="s">
        <v>613</v>
      </c>
      <c r="BK209" s="1263">
        <v>379.87</v>
      </c>
      <c r="BL209" s="1254" t="s">
        <v>627</v>
      </c>
      <c r="BM209" s="1253">
        <v>0.02</v>
      </c>
      <c r="BN209" s="1253">
        <v>0.15</v>
      </c>
      <c r="BO209" s="1252" t="s">
        <v>258</v>
      </c>
      <c r="BP209" s="1112"/>
      <c r="BQ209" s="1111"/>
      <c r="BR209" s="1111"/>
      <c r="BS209" s="1112"/>
      <c r="BT209" s="1112"/>
      <c r="BU209" s="1112"/>
      <c r="BV209" s="1114"/>
      <c r="BW209" s="1112"/>
      <c r="BX209" s="1263"/>
      <c r="BY209" s="1254"/>
      <c r="BZ209" s="1114"/>
      <c r="CA209" s="1114"/>
      <c r="CB209" s="1114"/>
      <c r="CC209" s="1112"/>
      <c r="CD209" s="1112"/>
      <c r="CE209" s="1114"/>
      <c r="CF209" s="1114"/>
      <c r="CG209" s="1114"/>
      <c r="CH209" s="1114"/>
      <c r="CI209" s="1112"/>
      <c r="CJ209" s="1112"/>
      <c r="CK209" s="1114"/>
      <c r="CL209" s="1114"/>
      <c r="CM209" s="1114"/>
      <c r="CN209" s="1115"/>
      <c r="CO209" s="1271">
        <f t="shared" si="101"/>
        <v>0.02</v>
      </c>
      <c r="CP209" s="1116">
        <f t="shared" si="102"/>
        <v>8.4999999999999992E-2</v>
      </c>
      <c r="CQ209" s="1271">
        <f t="shared" si="103"/>
        <v>0.15</v>
      </c>
    </row>
    <row r="210" spans="22:95" s="1110" customFormat="1" ht="16.5" hidden="1" thickBot="1" x14ac:dyDescent="0.3">
      <c r="V210" s="1235"/>
      <c r="AA210" s="1236"/>
      <c r="AB210" s="1236"/>
      <c r="AD210" s="1236"/>
      <c r="AE210" s="1237"/>
      <c r="AH210" s="1238"/>
      <c r="AI210" s="1238"/>
      <c r="AK210" s="1236"/>
      <c r="AR210" s="1236"/>
      <c r="AV210" s="1236"/>
      <c r="AX210" s="1236"/>
      <c r="BB210" s="1236"/>
      <c r="BC210" s="1236"/>
      <c r="BE210" s="1236"/>
      <c r="BH210" s="1269"/>
      <c r="BI210" s="1270" t="s">
        <v>435</v>
      </c>
      <c r="BJ210" s="1254" t="s">
        <v>613</v>
      </c>
      <c r="BK210" s="1263">
        <v>382.86</v>
      </c>
      <c r="BL210" s="1254" t="s">
        <v>627</v>
      </c>
      <c r="BM210" s="1253">
        <v>0.02</v>
      </c>
      <c r="BN210" s="1253">
        <v>0.15</v>
      </c>
      <c r="BO210" s="1252" t="s">
        <v>258</v>
      </c>
      <c r="BP210" s="1112"/>
      <c r="BQ210" s="1111"/>
      <c r="BR210" s="1111"/>
      <c r="BS210" s="1112"/>
      <c r="BT210" s="1112"/>
      <c r="BU210" s="1112"/>
      <c r="BV210" s="1114"/>
      <c r="BW210" s="1112"/>
      <c r="BX210" s="1263"/>
      <c r="BY210" s="1254"/>
      <c r="BZ210" s="1114"/>
      <c r="CA210" s="1114"/>
      <c r="CB210" s="1114"/>
      <c r="CC210" s="1112"/>
      <c r="CD210" s="1112"/>
      <c r="CE210" s="1114"/>
      <c r="CF210" s="1114"/>
      <c r="CG210" s="1114"/>
      <c r="CH210" s="1114"/>
      <c r="CI210" s="1112"/>
      <c r="CJ210" s="1112"/>
      <c r="CK210" s="1114"/>
      <c r="CL210" s="1114"/>
      <c r="CM210" s="1114"/>
      <c r="CN210" s="1115"/>
      <c r="CO210" s="1271">
        <f t="shared" si="101"/>
        <v>0.02</v>
      </c>
      <c r="CP210" s="1116">
        <f t="shared" si="102"/>
        <v>8.4999999999999992E-2</v>
      </c>
      <c r="CQ210" s="1271">
        <f t="shared" si="103"/>
        <v>0.15</v>
      </c>
    </row>
    <row r="211" spans="22:95" s="1110" customFormat="1" ht="16.5" hidden="1" thickBot="1" x14ac:dyDescent="0.3">
      <c r="V211" s="1235"/>
      <c r="AA211" s="1236"/>
      <c r="AB211" s="1236"/>
      <c r="AD211" s="1236"/>
      <c r="AE211" s="1237"/>
      <c r="AH211" s="1238"/>
      <c r="AI211" s="1238"/>
      <c r="AK211" s="1236"/>
      <c r="AR211" s="1236"/>
      <c r="AV211" s="1236"/>
      <c r="AX211" s="1236"/>
      <c r="BB211" s="1236"/>
      <c r="BC211" s="1236"/>
      <c r="BE211" s="1236"/>
      <c r="BH211" s="1269"/>
      <c r="BI211" s="1270" t="s">
        <v>436</v>
      </c>
      <c r="BJ211" s="1254" t="s">
        <v>613</v>
      </c>
      <c r="BK211" s="1263">
        <v>414.92</v>
      </c>
      <c r="BL211" s="1254" t="s">
        <v>627</v>
      </c>
      <c r="BM211" s="1253">
        <v>0.02</v>
      </c>
      <c r="BN211" s="1253">
        <v>0.15</v>
      </c>
      <c r="BO211" s="1252" t="s">
        <v>258</v>
      </c>
      <c r="BP211" s="1112"/>
      <c r="BQ211" s="1111"/>
      <c r="BR211" s="1111"/>
      <c r="BS211" s="1112"/>
      <c r="BT211" s="1112"/>
      <c r="BU211" s="1112"/>
      <c r="BV211" s="1114"/>
      <c r="BW211" s="1112"/>
      <c r="BX211" s="1263"/>
      <c r="BY211" s="1254"/>
      <c r="BZ211" s="1114"/>
      <c r="CA211" s="1114"/>
      <c r="CB211" s="1114"/>
      <c r="CC211" s="1112"/>
      <c r="CD211" s="1112"/>
      <c r="CE211" s="1114"/>
      <c r="CF211" s="1114"/>
      <c r="CG211" s="1114"/>
      <c r="CH211" s="1114"/>
      <c r="CI211" s="1112"/>
      <c r="CJ211" s="1112"/>
      <c r="CK211" s="1114"/>
      <c r="CL211" s="1114"/>
      <c r="CM211" s="1114"/>
      <c r="CN211" s="1115"/>
      <c r="CO211" s="1271">
        <f t="shared" si="101"/>
        <v>0.02</v>
      </c>
      <c r="CP211" s="1116">
        <f t="shared" si="102"/>
        <v>8.4999999999999992E-2</v>
      </c>
      <c r="CQ211" s="1271">
        <f t="shared" si="103"/>
        <v>0.15</v>
      </c>
    </row>
    <row r="212" spans="22:95" s="1110" customFormat="1" ht="16.5" hidden="1" thickBot="1" x14ac:dyDescent="0.3">
      <c r="V212" s="1235"/>
      <c r="AA212" s="1236"/>
      <c r="AB212" s="1236"/>
      <c r="AD212" s="1236"/>
      <c r="AE212" s="1237"/>
      <c r="AH212" s="1238"/>
      <c r="AI212" s="1238"/>
      <c r="AK212" s="1236"/>
      <c r="AR212" s="1236"/>
      <c r="AV212" s="1236"/>
      <c r="AX212" s="1236"/>
      <c r="BB212" s="1236"/>
      <c r="BC212" s="1236"/>
      <c r="BE212" s="1236"/>
      <c r="BH212" s="1269"/>
      <c r="BI212" s="1270" t="s">
        <v>434</v>
      </c>
      <c r="BJ212" s="1254" t="s">
        <v>613</v>
      </c>
      <c r="BK212" s="1263">
        <v>475.72</v>
      </c>
      <c r="BL212" s="1254" t="s">
        <v>627</v>
      </c>
      <c r="BM212" s="1253">
        <v>0.02</v>
      </c>
      <c r="BN212" s="1253">
        <v>0.15</v>
      </c>
      <c r="BO212" s="1252" t="s">
        <v>258</v>
      </c>
      <c r="BP212" s="1112"/>
      <c r="BQ212" s="1111"/>
      <c r="BR212" s="1111"/>
      <c r="BS212" s="1112"/>
      <c r="BT212" s="1112"/>
      <c r="BU212" s="1112"/>
      <c r="BV212" s="1114"/>
      <c r="BW212" s="1112"/>
      <c r="BX212" s="1263"/>
      <c r="BY212" s="1254"/>
      <c r="BZ212" s="1114"/>
      <c r="CA212" s="1114"/>
      <c r="CB212" s="1114"/>
      <c r="CC212" s="1112"/>
      <c r="CD212" s="1112"/>
      <c r="CE212" s="1114"/>
      <c r="CF212" s="1114"/>
      <c r="CG212" s="1114"/>
      <c r="CH212" s="1114"/>
      <c r="CI212" s="1112"/>
      <c r="CJ212" s="1112"/>
      <c r="CK212" s="1114"/>
      <c r="CL212" s="1114"/>
      <c r="CM212" s="1114"/>
      <c r="CN212" s="1115"/>
      <c r="CO212" s="1271">
        <f t="shared" si="101"/>
        <v>0.02</v>
      </c>
      <c r="CP212" s="1116">
        <f t="shared" si="102"/>
        <v>8.4999999999999992E-2</v>
      </c>
      <c r="CQ212" s="1271">
        <f t="shared" si="103"/>
        <v>0.15</v>
      </c>
    </row>
    <row r="213" spans="22:95" s="1110" customFormat="1" ht="16.5" hidden="1" thickBot="1" x14ac:dyDescent="0.3">
      <c r="V213" s="1235"/>
      <c r="AA213" s="1236"/>
      <c r="AB213" s="1236"/>
      <c r="AD213" s="1236"/>
      <c r="AE213" s="1237"/>
      <c r="AH213" s="1238"/>
      <c r="AI213" s="1238"/>
      <c r="AK213" s="1236"/>
      <c r="AR213" s="1236"/>
      <c r="AV213" s="1236"/>
      <c r="AX213" s="1236"/>
      <c r="BB213" s="1236"/>
      <c r="BC213" s="1236"/>
      <c r="BE213" s="1236"/>
      <c r="BH213" s="1269"/>
      <c r="BI213" s="1270" t="s">
        <v>438</v>
      </c>
      <c r="BJ213" s="1270" t="s">
        <v>49</v>
      </c>
      <c r="BK213" s="1263">
        <v>0.21</v>
      </c>
      <c r="BL213" s="1254" t="s">
        <v>627</v>
      </c>
      <c r="BM213" s="1253">
        <v>0.1</v>
      </c>
      <c r="BN213" s="1253">
        <v>0.6</v>
      </c>
      <c r="BO213" s="1252" t="s">
        <v>258</v>
      </c>
      <c r="BP213" s="1112"/>
      <c r="BQ213" s="1111"/>
      <c r="BR213" s="1111"/>
      <c r="BS213" s="1112"/>
      <c r="BT213" s="1112"/>
      <c r="BU213" s="1112"/>
      <c r="BV213" s="1114"/>
      <c r="BW213" s="1112"/>
      <c r="BX213" s="1263"/>
      <c r="BY213" s="1254"/>
      <c r="BZ213" s="1114"/>
      <c r="CA213" s="1114"/>
      <c r="CB213" s="1114"/>
      <c r="CC213" s="1112"/>
      <c r="CD213" s="1112"/>
      <c r="CE213" s="1114"/>
      <c r="CF213" s="1114"/>
      <c r="CG213" s="1114"/>
      <c r="CH213" s="1114"/>
      <c r="CI213" s="1112"/>
      <c r="CJ213" s="1112"/>
      <c r="CK213" s="1114"/>
      <c r="CL213" s="1114"/>
      <c r="CM213" s="1114"/>
      <c r="CN213" s="1115"/>
      <c r="CO213" s="1271">
        <f t="shared" si="101"/>
        <v>0.1</v>
      </c>
      <c r="CP213" s="1116">
        <f t="shared" si="102"/>
        <v>0.35</v>
      </c>
      <c r="CQ213" s="1271">
        <f t="shared" si="103"/>
        <v>0.6</v>
      </c>
    </row>
    <row r="214" spans="22:95" s="1110" customFormat="1" ht="16.5" hidden="1" thickBot="1" x14ac:dyDescent="0.3">
      <c r="V214" s="1235"/>
      <c r="AA214" s="1236"/>
      <c r="AB214" s="1236"/>
      <c r="AD214" s="1236"/>
      <c r="AE214" s="1237"/>
      <c r="AH214" s="1238"/>
      <c r="AI214" s="1238"/>
      <c r="AK214" s="1236"/>
      <c r="AR214" s="1236"/>
      <c r="AV214" s="1236"/>
      <c r="AX214" s="1236"/>
      <c r="BB214" s="1236"/>
      <c r="BC214" s="1236"/>
      <c r="BE214" s="1236"/>
      <c r="BH214" s="1269"/>
      <c r="BI214" s="1270" t="s">
        <v>576</v>
      </c>
      <c r="BJ214" s="1270" t="s">
        <v>49</v>
      </c>
      <c r="BK214" s="1263">
        <v>0.25</v>
      </c>
      <c r="BL214" s="1254" t="s">
        <v>627</v>
      </c>
      <c r="BM214" s="1253">
        <v>0.1</v>
      </c>
      <c r="BN214" s="1253">
        <v>0.6</v>
      </c>
      <c r="BO214" s="1252" t="s">
        <v>258</v>
      </c>
      <c r="BP214" s="1112"/>
      <c r="BQ214" s="1111"/>
      <c r="BR214" s="1111"/>
      <c r="BS214" s="1112"/>
      <c r="BT214" s="1112"/>
      <c r="BU214" s="1112"/>
      <c r="BV214" s="1114"/>
      <c r="BW214" s="1112"/>
      <c r="BX214" s="1263"/>
      <c r="BY214" s="1254"/>
      <c r="BZ214" s="1114"/>
      <c r="CA214" s="1114"/>
      <c r="CB214" s="1114"/>
      <c r="CC214" s="1112"/>
      <c r="CD214" s="1112"/>
      <c r="CE214" s="1114"/>
      <c r="CF214" s="1114"/>
      <c r="CG214" s="1114"/>
      <c r="CH214" s="1114"/>
      <c r="CI214" s="1112"/>
      <c r="CJ214" s="1112"/>
      <c r="CK214" s="1114"/>
      <c r="CL214" s="1114"/>
      <c r="CM214" s="1114"/>
      <c r="CN214" s="1115"/>
      <c r="CO214" s="1271">
        <f t="shared" si="101"/>
        <v>0.1</v>
      </c>
      <c r="CP214" s="1116">
        <f t="shared" si="102"/>
        <v>0.35</v>
      </c>
      <c r="CQ214" s="1271">
        <f t="shared" si="103"/>
        <v>0.6</v>
      </c>
    </row>
    <row r="215" spans="22:95" s="1110" customFormat="1" ht="16.5" hidden="1" thickBot="1" x14ac:dyDescent="0.3">
      <c r="V215" s="1235"/>
      <c r="AA215" s="1236"/>
      <c r="AB215" s="1236"/>
      <c r="AD215" s="1236"/>
      <c r="AE215" s="1237"/>
      <c r="AH215" s="1238"/>
      <c r="AI215" s="1238"/>
      <c r="AK215" s="1236"/>
      <c r="AR215" s="1236"/>
      <c r="AV215" s="1236"/>
      <c r="AX215" s="1236"/>
      <c r="BB215" s="1236"/>
      <c r="BC215" s="1236"/>
      <c r="BE215" s="1236"/>
      <c r="BH215" s="1269"/>
      <c r="BI215" s="1270" t="s">
        <v>440</v>
      </c>
      <c r="BJ215" s="1270" t="s">
        <v>49</v>
      </c>
      <c r="BK215" s="1263">
        <v>0.1</v>
      </c>
      <c r="BL215" s="1254" t="s">
        <v>627</v>
      </c>
      <c r="BM215" s="1253">
        <v>0.1</v>
      </c>
      <c r="BN215" s="1253">
        <v>0.6</v>
      </c>
      <c r="BO215" s="1252" t="s">
        <v>258</v>
      </c>
      <c r="BP215" s="1112"/>
      <c r="BQ215" s="1111"/>
      <c r="BR215" s="1111"/>
      <c r="BS215" s="1112"/>
      <c r="BT215" s="1112"/>
      <c r="BU215" s="1112"/>
      <c r="BV215" s="1114"/>
      <c r="BW215" s="1112"/>
      <c r="BX215" s="1263"/>
      <c r="BY215" s="1254"/>
      <c r="BZ215" s="1114"/>
      <c r="CA215" s="1114"/>
      <c r="CB215" s="1114"/>
      <c r="CC215" s="1112"/>
      <c r="CD215" s="1112"/>
      <c r="CE215" s="1114"/>
      <c r="CF215" s="1114"/>
      <c r="CG215" s="1114"/>
      <c r="CH215" s="1114"/>
      <c r="CI215" s="1112"/>
      <c r="CJ215" s="1112"/>
      <c r="CK215" s="1114"/>
      <c r="CL215" s="1114"/>
      <c r="CM215" s="1114"/>
      <c r="CN215" s="1115"/>
      <c r="CO215" s="1271">
        <f t="shared" si="101"/>
        <v>0.1</v>
      </c>
      <c r="CP215" s="1116">
        <f t="shared" si="102"/>
        <v>0.35</v>
      </c>
      <c r="CQ215" s="1271">
        <f t="shared" si="103"/>
        <v>0.6</v>
      </c>
    </row>
    <row r="216" spans="22:95" s="1110" customFormat="1" ht="16.5" hidden="1" thickBot="1" x14ac:dyDescent="0.3">
      <c r="V216" s="1235"/>
      <c r="AA216" s="1236"/>
      <c r="AB216" s="1236"/>
      <c r="AD216" s="1236"/>
      <c r="AE216" s="1237"/>
      <c r="AH216" s="1238"/>
      <c r="AI216" s="1238"/>
      <c r="AK216" s="1236"/>
      <c r="AR216" s="1236"/>
      <c r="AV216" s="1236"/>
      <c r="AX216" s="1236"/>
      <c r="BB216" s="1236"/>
      <c r="BC216" s="1236"/>
      <c r="BE216" s="1236"/>
      <c r="BH216" s="1269"/>
      <c r="BI216" s="1270" t="s">
        <v>441</v>
      </c>
      <c r="BJ216" s="1270" t="s">
        <v>49</v>
      </c>
      <c r="BK216" s="1263">
        <v>0.2</v>
      </c>
      <c r="BL216" s="1254" t="s">
        <v>627</v>
      </c>
      <c r="BM216" s="1253">
        <v>0.1</v>
      </c>
      <c r="BN216" s="1253">
        <v>0.6</v>
      </c>
      <c r="BO216" s="1252" t="s">
        <v>258</v>
      </c>
      <c r="BP216" s="1112"/>
      <c r="BQ216" s="1111"/>
      <c r="BR216" s="1111"/>
      <c r="BS216" s="1112"/>
      <c r="BT216" s="1112"/>
      <c r="BU216" s="1112"/>
      <c r="BV216" s="1114"/>
      <c r="BW216" s="1112"/>
      <c r="BX216" s="1263"/>
      <c r="BY216" s="1254"/>
      <c r="BZ216" s="1114"/>
      <c r="CA216" s="1114"/>
      <c r="CB216" s="1114"/>
      <c r="CC216" s="1112"/>
      <c r="CD216" s="1112"/>
      <c r="CE216" s="1114"/>
      <c r="CF216" s="1114"/>
      <c r="CG216" s="1114"/>
      <c r="CH216" s="1114"/>
      <c r="CI216" s="1112"/>
      <c r="CJ216" s="1112"/>
      <c r="CK216" s="1114"/>
      <c r="CL216" s="1114"/>
      <c r="CM216" s="1114"/>
      <c r="CN216" s="1115"/>
      <c r="CO216" s="1271">
        <f t="shared" si="101"/>
        <v>0.1</v>
      </c>
      <c r="CP216" s="1116">
        <f t="shared" si="102"/>
        <v>0.35</v>
      </c>
      <c r="CQ216" s="1271">
        <f t="shared" si="103"/>
        <v>0.6</v>
      </c>
    </row>
    <row r="217" spans="22:95" s="1110" customFormat="1" ht="16.5" hidden="1" thickBot="1" x14ac:dyDescent="0.3">
      <c r="V217" s="1235"/>
      <c r="AA217" s="1236"/>
      <c r="AB217" s="1236"/>
      <c r="AD217" s="1236"/>
      <c r="AE217" s="1237"/>
      <c r="AH217" s="1238"/>
      <c r="AI217" s="1238"/>
      <c r="AK217" s="1236"/>
      <c r="AR217" s="1236"/>
      <c r="AV217" s="1236"/>
      <c r="AX217" s="1236"/>
      <c r="BB217" s="1236"/>
      <c r="BC217" s="1236"/>
      <c r="BE217" s="1236"/>
      <c r="BH217" s="1269"/>
      <c r="BI217" s="1270" t="s">
        <v>439</v>
      </c>
      <c r="BJ217" s="1270" t="s">
        <v>49</v>
      </c>
      <c r="BK217" s="1263">
        <v>0.03</v>
      </c>
      <c r="BL217" s="1254" t="s">
        <v>627</v>
      </c>
      <c r="BM217" s="1253">
        <v>0.1</v>
      </c>
      <c r="BN217" s="1253">
        <v>0.6</v>
      </c>
      <c r="BO217" s="1252" t="s">
        <v>258</v>
      </c>
      <c r="BP217" s="1112"/>
      <c r="BQ217" s="1111"/>
      <c r="BR217" s="1111"/>
      <c r="BS217" s="1112"/>
      <c r="BT217" s="1112"/>
      <c r="BU217" s="1112"/>
      <c r="BV217" s="1114"/>
      <c r="BW217" s="1112"/>
      <c r="BX217" s="1263"/>
      <c r="BY217" s="1254"/>
      <c r="BZ217" s="1114"/>
      <c r="CA217" s="1114"/>
      <c r="CB217" s="1114"/>
      <c r="CC217" s="1112"/>
      <c r="CD217" s="1112"/>
      <c r="CE217" s="1114"/>
      <c r="CF217" s="1114"/>
      <c r="CG217" s="1114"/>
      <c r="CH217" s="1114"/>
      <c r="CI217" s="1112"/>
      <c r="CJ217" s="1112"/>
      <c r="CK217" s="1114"/>
      <c r="CL217" s="1114"/>
      <c r="CM217" s="1114"/>
      <c r="CN217" s="1115"/>
      <c r="CO217" s="1271">
        <f t="shared" si="101"/>
        <v>0.1</v>
      </c>
      <c r="CP217" s="1116">
        <f t="shared" si="102"/>
        <v>0.35</v>
      </c>
      <c r="CQ217" s="1271">
        <f t="shared" si="103"/>
        <v>0.6</v>
      </c>
    </row>
    <row r="218" spans="22:95" s="1110" customFormat="1" ht="15.75" hidden="1" thickBot="1" x14ac:dyDescent="0.3">
      <c r="V218" s="1235"/>
      <c r="AA218" s="1236"/>
      <c r="AB218" s="1236"/>
      <c r="AD218" s="1236"/>
      <c r="AE218" s="1237"/>
      <c r="AH218" s="1238"/>
      <c r="AI218" s="1238"/>
      <c r="AK218" s="1236"/>
      <c r="AR218" s="1236"/>
      <c r="AV218" s="1236"/>
      <c r="AX218" s="1236"/>
      <c r="BB218" s="1236"/>
      <c r="BC218" s="1236"/>
      <c r="BE218" s="1236"/>
      <c r="BH218" s="1269"/>
      <c r="BI218" s="1270" t="s">
        <v>15</v>
      </c>
      <c r="BJ218" s="1254" t="s">
        <v>634</v>
      </c>
      <c r="BK218" s="1263">
        <v>3273</v>
      </c>
      <c r="BL218" s="1254" t="s">
        <v>628</v>
      </c>
      <c r="BM218" s="1253">
        <v>0.02</v>
      </c>
      <c r="BN218" s="1253">
        <v>0.05</v>
      </c>
      <c r="BO218" s="1252" t="s">
        <v>258</v>
      </c>
      <c r="BP218" s="1112"/>
      <c r="BQ218" s="1111"/>
      <c r="BR218" s="1111"/>
      <c r="BS218" s="1112"/>
      <c r="BT218" s="1112"/>
      <c r="BU218" s="1112"/>
      <c r="BV218" s="1114"/>
      <c r="BW218" s="1112"/>
      <c r="BX218" s="1263"/>
      <c r="BY218" s="1254"/>
      <c r="BZ218" s="1114"/>
      <c r="CA218" s="1114"/>
      <c r="CB218" s="1114"/>
      <c r="CC218" s="1112"/>
      <c r="CD218" s="1112"/>
      <c r="CE218" s="1114"/>
      <c r="CF218" s="1114"/>
      <c r="CG218" s="1114"/>
      <c r="CH218" s="1114"/>
      <c r="CI218" s="1112"/>
      <c r="CJ218" s="1112"/>
      <c r="CK218" s="1114"/>
      <c r="CL218" s="1114"/>
      <c r="CM218" s="1114"/>
      <c r="CN218" s="1115"/>
      <c r="CO218" s="1271">
        <f t="shared" si="101"/>
        <v>0.02</v>
      </c>
      <c r="CP218" s="1116">
        <f t="shared" si="102"/>
        <v>3.5000000000000003E-2</v>
      </c>
      <c r="CQ218" s="1271">
        <f t="shared" si="103"/>
        <v>0.05</v>
      </c>
    </row>
    <row r="219" spans="22:95" s="1110" customFormat="1" ht="26.25" hidden="1" thickBot="1" x14ac:dyDescent="0.3">
      <c r="V219" s="1235"/>
      <c r="AA219" s="1236"/>
      <c r="AB219" s="1236"/>
      <c r="AD219" s="1236"/>
      <c r="AE219" s="1237"/>
      <c r="AH219" s="1238"/>
      <c r="AI219" s="1238"/>
      <c r="AK219" s="1236"/>
      <c r="AR219" s="1236"/>
      <c r="AV219" s="1236"/>
      <c r="AX219" s="1236"/>
      <c r="BB219" s="1236"/>
      <c r="BC219" s="1236"/>
      <c r="BE219" s="1236"/>
      <c r="BH219" s="1269" t="s">
        <v>53</v>
      </c>
      <c r="BI219" s="1270" t="s">
        <v>343</v>
      </c>
      <c r="BJ219" s="1270" t="s">
        <v>613</v>
      </c>
      <c r="BK219" s="1263">
        <f>(3.13757879682717*1000)</f>
        <v>3137.5787968271702</v>
      </c>
      <c r="BL219" s="1254" t="s">
        <v>627</v>
      </c>
      <c r="BM219" s="1253">
        <v>0.02</v>
      </c>
      <c r="BN219" s="1253">
        <v>0.5</v>
      </c>
      <c r="BO219" s="1252" t="s">
        <v>381</v>
      </c>
      <c r="BP219" s="1112"/>
      <c r="BQ219" s="1111"/>
      <c r="BR219" s="1111"/>
      <c r="BS219" s="1112"/>
      <c r="BT219" s="1112"/>
      <c r="BU219" s="1112"/>
      <c r="BV219" s="1114"/>
      <c r="BW219" s="1112"/>
      <c r="BX219" s="1263"/>
      <c r="BY219" s="1254"/>
      <c r="BZ219" s="1114"/>
      <c r="CA219" s="1114"/>
      <c r="CB219" s="1114"/>
      <c r="CC219" s="1112"/>
      <c r="CD219" s="1112"/>
      <c r="CE219" s="1114"/>
      <c r="CF219" s="1114"/>
      <c r="CG219" s="1114"/>
      <c r="CH219" s="1114"/>
      <c r="CI219" s="1112"/>
      <c r="CJ219" s="1112"/>
      <c r="CK219" s="1114"/>
      <c r="CL219" s="1114"/>
      <c r="CM219" s="1114"/>
      <c r="CN219" s="1115"/>
      <c r="CO219" s="1271">
        <f t="shared" si="101"/>
        <v>0.02</v>
      </c>
      <c r="CP219" s="1116">
        <f t="shared" si="102"/>
        <v>0.26</v>
      </c>
      <c r="CQ219" s="1271">
        <f t="shared" si="103"/>
        <v>0.5</v>
      </c>
    </row>
    <row r="220" spans="22:95" s="1110" customFormat="1" ht="16.5" hidden="1" thickBot="1" x14ac:dyDescent="0.3">
      <c r="V220" s="1235"/>
      <c r="AA220" s="1236"/>
      <c r="AB220" s="1236"/>
      <c r="AD220" s="1236"/>
      <c r="AE220" s="1237"/>
      <c r="AH220" s="1238"/>
      <c r="AI220" s="1238"/>
      <c r="AK220" s="1236"/>
      <c r="AR220" s="1236"/>
      <c r="AV220" s="1236"/>
      <c r="AX220" s="1236"/>
      <c r="BB220" s="1236"/>
      <c r="BC220" s="1236"/>
      <c r="BE220" s="1236"/>
      <c r="BH220" s="1269" t="s">
        <v>53</v>
      </c>
      <c r="BI220" s="1270" t="s">
        <v>494</v>
      </c>
      <c r="BJ220" s="1270" t="s">
        <v>613</v>
      </c>
      <c r="BK220" s="1263">
        <v>9</v>
      </c>
      <c r="BL220" s="1254" t="s">
        <v>629</v>
      </c>
      <c r="BM220" s="1253">
        <v>0.1</v>
      </c>
      <c r="BN220" s="1253">
        <v>0.4</v>
      </c>
      <c r="BO220" s="1252" t="s">
        <v>258</v>
      </c>
      <c r="BP220" s="1112"/>
      <c r="BQ220" s="1111"/>
      <c r="BR220" s="1111"/>
      <c r="BS220" s="1112"/>
      <c r="BT220" s="1112"/>
      <c r="BU220" s="1112"/>
      <c r="BV220" s="1114"/>
      <c r="BW220" s="1112"/>
      <c r="BX220" s="1263">
        <v>1500</v>
      </c>
      <c r="BY220" s="1254" t="s">
        <v>633</v>
      </c>
      <c r="BZ220" s="1114"/>
      <c r="CA220" s="1114"/>
      <c r="CB220" s="1114"/>
      <c r="CC220" s="1112"/>
      <c r="CD220" s="1112"/>
      <c r="CE220" s="1114"/>
      <c r="CF220" s="1114"/>
      <c r="CG220" s="1114"/>
      <c r="CH220" s="1114"/>
      <c r="CI220" s="1112"/>
      <c r="CJ220" s="1112"/>
      <c r="CK220" s="1114"/>
      <c r="CL220" s="1114"/>
      <c r="CM220" s="1114"/>
      <c r="CN220" s="1115"/>
      <c r="CO220" s="1271">
        <f t="shared" si="101"/>
        <v>0.1</v>
      </c>
      <c r="CP220" s="1116">
        <f t="shared" si="102"/>
        <v>0.25</v>
      </c>
      <c r="CQ220" s="1271">
        <f t="shared" si="103"/>
        <v>0.4</v>
      </c>
    </row>
    <row r="221" spans="22:95" s="1110" customFormat="1" ht="16.5" hidden="1" thickBot="1" x14ac:dyDescent="0.3">
      <c r="V221" s="1235"/>
      <c r="AA221" s="1236"/>
      <c r="AB221" s="1236"/>
      <c r="AD221" s="1236"/>
      <c r="AE221" s="1237"/>
      <c r="AH221" s="1238"/>
      <c r="AI221" s="1238"/>
      <c r="AK221" s="1236"/>
      <c r="AR221" s="1236"/>
      <c r="AV221" s="1236"/>
      <c r="AX221" s="1236"/>
      <c r="BB221" s="1236"/>
      <c r="BC221" s="1236"/>
      <c r="BE221" s="1236"/>
      <c r="BH221" s="1269" t="s">
        <v>97</v>
      </c>
      <c r="BI221" s="1270" t="s">
        <v>516</v>
      </c>
      <c r="BJ221" s="1254" t="s">
        <v>427</v>
      </c>
      <c r="BK221" s="1263">
        <f>0.25*0.1</f>
        <v>2.5000000000000001E-2</v>
      </c>
      <c r="BL221" s="1254" t="s">
        <v>411</v>
      </c>
      <c r="BM221" s="1253">
        <v>0.05</v>
      </c>
      <c r="BN221" s="1253">
        <v>1.04</v>
      </c>
      <c r="BO221" s="1252" t="s">
        <v>258</v>
      </c>
      <c r="BP221" s="1112"/>
      <c r="BQ221" s="1111"/>
      <c r="BR221" s="1111"/>
      <c r="BS221" s="1112"/>
      <c r="BT221" s="1112"/>
      <c r="BU221" s="1112"/>
      <c r="BV221" s="1114"/>
      <c r="BW221" s="1112"/>
      <c r="BX221" s="1263">
        <f>0.25*0.9*25</f>
        <v>5.625</v>
      </c>
      <c r="BY221" s="1254" t="s">
        <v>298</v>
      </c>
      <c r="BZ221" s="1114"/>
      <c r="CA221" s="1114"/>
      <c r="CB221" s="1114"/>
      <c r="CC221" s="1112"/>
      <c r="CD221" s="1112"/>
      <c r="CE221" s="1114"/>
      <c r="CF221" s="1114"/>
      <c r="CG221" s="1114"/>
      <c r="CH221" s="1114"/>
      <c r="CI221" s="1112"/>
      <c r="CJ221" s="1112"/>
      <c r="CK221" s="1114"/>
      <c r="CL221" s="1114"/>
      <c r="CM221" s="1114"/>
      <c r="CN221" s="1115"/>
      <c r="CO221" s="1271">
        <f t="shared" si="101"/>
        <v>0.05</v>
      </c>
      <c r="CP221" s="1116">
        <f t="shared" si="102"/>
        <v>0.54500000000000004</v>
      </c>
      <c r="CQ221" s="1271">
        <f t="shared" si="103"/>
        <v>1.04</v>
      </c>
    </row>
    <row r="222" spans="22:95" s="1110" customFormat="1" ht="16.5" hidden="1" thickBot="1" x14ac:dyDescent="0.3">
      <c r="V222" s="1235"/>
      <c r="AA222" s="1236"/>
      <c r="AB222" s="1236"/>
      <c r="AD222" s="1236"/>
      <c r="AE222" s="1237"/>
      <c r="AH222" s="1238"/>
      <c r="AI222" s="1238"/>
      <c r="AK222" s="1236"/>
      <c r="AR222" s="1236"/>
      <c r="AV222" s="1236"/>
      <c r="AX222" s="1236"/>
      <c r="BB222" s="1236"/>
      <c r="BC222" s="1236"/>
      <c r="BF222" s="1275">
        <f t="shared" ref="BF222:BF227" si="104">BK222*25</f>
        <v>0</v>
      </c>
      <c r="BH222" s="1269"/>
      <c r="BI222" s="1270" t="s">
        <v>515</v>
      </c>
      <c r="BJ222" s="1254" t="s">
        <v>427</v>
      </c>
      <c r="BK222" s="1263">
        <f>0*0.25</f>
        <v>0</v>
      </c>
      <c r="BL222" s="1254" t="s">
        <v>411</v>
      </c>
      <c r="BM222" s="1253">
        <v>0.05</v>
      </c>
      <c r="BN222" s="1253">
        <v>1</v>
      </c>
      <c r="BO222" s="1252" t="s">
        <v>258</v>
      </c>
      <c r="BP222" s="1112"/>
      <c r="BQ222" s="1111"/>
      <c r="BR222" s="1111"/>
      <c r="BS222" s="1112"/>
      <c r="BT222" s="1112"/>
      <c r="BU222" s="1112"/>
      <c r="BV222" s="1114"/>
      <c r="BW222" s="1112"/>
      <c r="BX222" s="1263"/>
      <c r="BY222" s="1254"/>
      <c r="BZ222" s="1114"/>
      <c r="CA222" s="1114"/>
      <c r="CB222" s="1114"/>
      <c r="CC222" s="1112"/>
      <c r="CD222" s="1112"/>
      <c r="CE222" s="1114"/>
      <c r="CF222" s="1114"/>
      <c r="CG222" s="1114"/>
      <c r="CH222" s="1114"/>
      <c r="CI222" s="1112"/>
      <c r="CJ222" s="1112"/>
      <c r="CK222" s="1114"/>
      <c r="CL222" s="1114"/>
      <c r="CM222" s="1114"/>
      <c r="CN222" s="1115"/>
      <c r="CO222" s="1271">
        <f t="shared" si="101"/>
        <v>0.05</v>
      </c>
      <c r="CP222" s="1116">
        <f t="shared" si="102"/>
        <v>0.52500000000000002</v>
      </c>
      <c r="CQ222" s="1271">
        <f t="shared" si="103"/>
        <v>1</v>
      </c>
    </row>
    <row r="223" spans="22:95" s="1110" customFormat="1" ht="16.5" hidden="1" thickBot="1" x14ac:dyDescent="0.3">
      <c r="V223" s="1235"/>
      <c r="AA223" s="1236"/>
      <c r="AB223" s="1236"/>
      <c r="AD223" s="1236"/>
      <c r="AE223" s="1237"/>
      <c r="AH223" s="1238"/>
      <c r="AI223" s="1238"/>
      <c r="AK223" s="1236"/>
      <c r="AR223" s="1236"/>
      <c r="AV223" s="1236"/>
      <c r="AX223" s="1236"/>
      <c r="BB223" s="1236"/>
      <c r="BC223" s="1236"/>
      <c r="BF223" s="1275">
        <f t="shared" si="104"/>
        <v>1.875</v>
      </c>
      <c r="BH223" s="1269"/>
      <c r="BI223" s="1270" t="s">
        <v>517</v>
      </c>
      <c r="BJ223" s="1254" t="s">
        <v>427</v>
      </c>
      <c r="BK223" s="1263">
        <f>0.25*0.3</f>
        <v>7.4999999999999997E-2</v>
      </c>
      <c r="BL223" s="1254" t="s">
        <v>411</v>
      </c>
      <c r="BM223" s="1253">
        <f>0.2/0.3</f>
        <v>0.66666666666666674</v>
      </c>
      <c r="BN223" s="1253">
        <f>0.4/0.3</f>
        <v>1.3333333333333335</v>
      </c>
      <c r="BO223" s="1252" t="s">
        <v>258</v>
      </c>
      <c r="BP223" s="1112"/>
      <c r="BQ223" s="1111"/>
      <c r="BR223" s="1111"/>
      <c r="BS223" s="1112"/>
      <c r="BT223" s="1112"/>
      <c r="BU223" s="1112"/>
      <c r="BV223" s="1114"/>
      <c r="BW223" s="1112"/>
      <c r="BX223" s="1263"/>
      <c r="BY223" s="1254"/>
      <c r="BZ223" s="1114"/>
      <c r="CA223" s="1114"/>
      <c r="CB223" s="1114"/>
      <c r="CC223" s="1112"/>
      <c r="CD223" s="1112"/>
      <c r="CE223" s="1114"/>
      <c r="CF223" s="1114"/>
      <c r="CG223" s="1114"/>
      <c r="CH223" s="1114"/>
      <c r="CI223" s="1112"/>
      <c r="CJ223" s="1112"/>
      <c r="CK223" s="1114"/>
      <c r="CL223" s="1114"/>
      <c r="CM223" s="1114"/>
      <c r="CN223" s="1115"/>
      <c r="CO223" s="1271">
        <f t="shared" si="101"/>
        <v>0.66666666666666674</v>
      </c>
      <c r="CP223" s="1116">
        <f t="shared" si="102"/>
        <v>1</v>
      </c>
      <c r="CQ223" s="1271">
        <f t="shared" si="103"/>
        <v>1.3333333333333335</v>
      </c>
    </row>
    <row r="224" spans="22:95" s="1110" customFormat="1" ht="16.5" hidden="1" thickBot="1" x14ac:dyDescent="0.3">
      <c r="V224" s="1235"/>
      <c r="AA224" s="1236"/>
      <c r="AB224" s="1236"/>
      <c r="AD224" s="1236"/>
      <c r="AE224" s="1237"/>
      <c r="AH224" s="1238"/>
      <c r="AI224" s="1238"/>
      <c r="AK224" s="1236"/>
      <c r="AR224" s="1236"/>
      <c r="AV224" s="1236"/>
      <c r="AX224" s="1236"/>
      <c r="BB224" s="1236"/>
      <c r="BC224" s="1236"/>
      <c r="BF224" s="1275">
        <f t="shared" si="104"/>
        <v>5</v>
      </c>
      <c r="BG224" s="1116">
        <f>0.4*21</f>
        <v>8.4</v>
      </c>
      <c r="BH224" s="1269"/>
      <c r="BI224" s="1270" t="s">
        <v>518</v>
      </c>
      <c r="BJ224" s="1254" t="s">
        <v>427</v>
      </c>
      <c r="BK224" s="1263">
        <f>0.25*0.8</f>
        <v>0.2</v>
      </c>
      <c r="BL224" s="1254" t="s">
        <v>411</v>
      </c>
      <c r="BM224" s="1253">
        <f>0.8/0.8</f>
        <v>1</v>
      </c>
      <c r="BN224" s="1253">
        <f>1/0.8</f>
        <v>1.25</v>
      </c>
      <c r="BO224" s="1252" t="s">
        <v>258</v>
      </c>
      <c r="BP224" s="1112"/>
      <c r="BQ224" s="1111"/>
      <c r="BR224" s="1111"/>
      <c r="BS224" s="1112"/>
      <c r="BT224" s="1112"/>
      <c r="BU224" s="1112"/>
      <c r="BV224" s="1114"/>
      <c r="BW224" s="1112"/>
      <c r="BX224" s="1263"/>
      <c r="BY224" s="1254"/>
      <c r="BZ224" s="1114"/>
      <c r="CA224" s="1114"/>
      <c r="CB224" s="1114"/>
      <c r="CC224" s="1112"/>
      <c r="CD224" s="1112"/>
      <c r="CE224" s="1114"/>
      <c r="CF224" s="1114"/>
      <c r="CG224" s="1114"/>
      <c r="CH224" s="1114"/>
      <c r="CI224" s="1112"/>
      <c r="CJ224" s="1112"/>
      <c r="CK224" s="1114"/>
      <c r="CL224" s="1114"/>
      <c r="CM224" s="1114"/>
      <c r="CN224" s="1115"/>
      <c r="CO224" s="1271">
        <f t="shared" si="101"/>
        <v>1</v>
      </c>
      <c r="CP224" s="1116">
        <f t="shared" si="102"/>
        <v>1.125</v>
      </c>
      <c r="CQ224" s="1271">
        <f t="shared" si="103"/>
        <v>1.25</v>
      </c>
    </row>
    <row r="225" spans="22:95" s="1110" customFormat="1" ht="16.5" hidden="1" thickBot="1" x14ac:dyDescent="0.3">
      <c r="V225" s="1235"/>
      <c r="AA225" s="1236"/>
      <c r="AB225" s="1236"/>
      <c r="AD225" s="1236"/>
      <c r="AE225" s="1237"/>
      <c r="AH225" s="1238"/>
      <c r="AI225" s="1238"/>
      <c r="AK225" s="1236"/>
      <c r="AR225" s="1236"/>
      <c r="AV225" s="1236"/>
      <c r="AX225" s="1236"/>
      <c r="BB225" s="1236"/>
      <c r="BC225" s="1236"/>
      <c r="BF225" s="1275">
        <f t="shared" si="104"/>
        <v>5</v>
      </c>
      <c r="BH225" s="1269"/>
      <c r="BI225" s="1270" t="s">
        <v>519</v>
      </c>
      <c r="BJ225" s="1254" t="s">
        <v>427</v>
      </c>
      <c r="BK225" s="1263">
        <f>0.25*0.8</f>
        <v>0.2</v>
      </c>
      <c r="BL225" s="1254" t="s">
        <v>411</v>
      </c>
      <c r="BM225" s="1253">
        <f>0.8/0.8</f>
        <v>1</v>
      </c>
      <c r="BN225" s="1253">
        <f>1/0.8</f>
        <v>1.25</v>
      </c>
      <c r="BO225" s="1252" t="s">
        <v>258</v>
      </c>
      <c r="BP225" s="1112"/>
      <c r="BQ225" s="1111"/>
      <c r="BR225" s="1111"/>
      <c r="BS225" s="1112"/>
      <c r="BT225" s="1112"/>
      <c r="BU225" s="1112"/>
      <c r="BV225" s="1114"/>
      <c r="BW225" s="1112"/>
      <c r="BX225" s="1263"/>
      <c r="BY225" s="1254"/>
      <c r="BZ225" s="1114"/>
      <c r="CA225" s="1114"/>
      <c r="CB225" s="1114"/>
      <c r="CC225" s="1112"/>
      <c r="CD225" s="1112"/>
      <c r="CE225" s="1114"/>
      <c r="CF225" s="1114"/>
      <c r="CG225" s="1114"/>
      <c r="CH225" s="1114"/>
      <c r="CI225" s="1112"/>
      <c r="CJ225" s="1112"/>
      <c r="CK225" s="1114"/>
      <c r="CL225" s="1114"/>
      <c r="CM225" s="1114"/>
      <c r="CN225" s="1115"/>
      <c r="CO225" s="1271">
        <f t="shared" si="101"/>
        <v>1</v>
      </c>
      <c r="CP225" s="1116">
        <f t="shared" si="102"/>
        <v>1.125</v>
      </c>
      <c r="CQ225" s="1271">
        <f t="shared" si="103"/>
        <v>1.25</v>
      </c>
    </row>
    <row r="226" spans="22:95" s="1110" customFormat="1" ht="16.5" hidden="1" thickBot="1" x14ac:dyDescent="0.3">
      <c r="V226" s="1235"/>
      <c r="AA226" s="1236"/>
      <c r="AB226" s="1236"/>
      <c r="AD226" s="1236"/>
      <c r="AE226" s="1237"/>
      <c r="AH226" s="1238"/>
      <c r="AI226" s="1238"/>
      <c r="AK226" s="1236"/>
      <c r="AR226" s="1236"/>
      <c r="AU226" s="1276"/>
      <c r="AV226" s="1236"/>
      <c r="AX226" s="1236"/>
      <c r="BB226" s="1236"/>
      <c r="BC226" s="1236"/>
      <c r="BF226" s="1275">
        <f t="shared" si="104"/>
        <v>1.25</v>
      </c>
      <c r="BH226" s="1269"/>
      <c r="BI226" s="1270" t="s">
        <v>520</v>
      </c>
      <c r="BJ226" s="1254" t="s">
        <v>427</v>
      </c>
      <c r="BK226" s="1263">
        <f>0.25*0.2</f>
        <v>0.05</v>
      </c>
      <c r="BL226" s="1254" t="s">
        <v>411</v>
      </c>
      <c r="BM226" s="1253">
        <f>0/0.2</f>
        <v>0</v>
      </c>
      <c r="BN226" s="1253">
        <f>0.3/0.2</f>
        <v>1.4999999999999998</v>
      </c>
      <c r="BO226" s="1252" t="s">
        <v>258</v>
      </c>
      <c r="BP226" s="1112"/>
      <c r="BQ226" s="1111"/>
      <c r="BR226" s="1111"/>
      <c r="BS226" s="1112"/>
      <c r="BT226" s="1112"/>
      <c r="BU226" s="1112"/>
      <c r="BV226" s="1114"/>
      <c r="BW226" s="1112"/>
      <c r="BX226" s="1263"/>
      <c r="BY226" s="1254"/>
      <c r="BZ226" s="1114"/>
      <c r="CA226" s="1114"/>
      <c r="CB226" s="1114"/>
      <c r="CC226" s="1112"/>
      <c r="CD226" s="1112"/>
      <c r="CE226" s="1114"/>
      <c r="CF226" s="1114"/>
      <c r="CG226" s="1114"/>
      <c r="CH226" s="1114"/>
      <c r="CI226" s="1112"/>
      <c r="CJ226" s="1112"/>
      <c r="CK226" s="1114"/>
      <c r="CL226" s="1114"/>
      <c r="CM226" s="1114"/>
      <c r="CN226" s="1115"/>
      <c r="CO226" s="1271">
        <f t="shared" si="101"/>
        <v>0</v>
      </c>
      <c r="CP226" s="1116">
        <f t="shared" si="102"/>
        <v>0.74999999999999989</v>
      </c>
      <c r="CQ226" s="1271">
        <f t="shared" si="103"/>
        <v>1.4999999999999998</v>
      </c>
    </row>
    <row r="227" spans="22:95" s="1110" customFormat="1" ht="16.5" hidden="1" thickBot="1" x14ac:dyDescent="0.3">
      <c r="V227" s="1235"/>
      <c r="AA227" s="1236"/>
      <c r="AB227" s="1236"/>
      <c r="AD227" s="1236"/>
      <c r="AE227" s="1237"/>
      <c r="AH227" s="1238"/>
      <c r="AI227" s="1238"/>
      <c r="AK227" s="1236"/>
      <c r="AR227" s="1236"/>
      <c r="AV227" s="1236"/>
      <c r="AX227" s="1236"/>
      <c r="BB227" s="1236"/>
      <c r="BC227" s="1236"/>
      <c r="BF227" s="1275">
        <f t="shared" si="104"/>
        <v>5</v>
      </c>
      <c r="BH227" s="1269"/>
      <c r="BI227" s="1270" t="s">
        <v>521</v>
      </c>
      <c r="BJ227" s="1254" t="s">
        <v>427</v>
      </c>
      <c r="BK227" s="1263">
        <f>0.25*0.8</f>
        <v>0.2</v>
      </c>
      <c r="BL227" s="1254" t="s">
        <v>411</v>
      </c>
      <c r="BM227" s="1253">
        <f>0.8/0.8</f>
        <v>1</v>
      </c>
      <c r="BN227" s="1253">
        <f>1/0.8</f>
        <v>1.25</v>
      </c>
      <c r="BO227" s="1252" t="s">
        <v>258</v>
      </c>
      <c r="BP227" s="1112"/>
      <c r="BQ227" s="1111"/>
      <c r="BR227" s="1111"/>
      <c r="BS227" s="1112"/>
      <c r="BT227" s="1112"/>
      <c r="BU227" s="1112"/>
      <c r="BV227" s="1114"/>
      <c r="BW227" s="1112"/>
      <c r="BX227" s="1263"/>
      <c r="BY227" s="1254"/>
      <c r="BZ227" s="1114"/>
      <c r="CA227" s="1114"/>
      <c r="CB227" s="1114"/>
      <c r="CC227" s="1112"/>
      <c r="CD227" s="1112"/>
      <c r="CE227" s="1114"/>
      <c r="CF227" s="1114"/>
      <c r="CG227" s="1114"/>
      <c r="CH227" s="1114"/>
      <c r="CI227" s="1112"/>
      <c r="CJ227" s="1112"/>
      <c r="CK227" s="1114"/>
      <c r="CL227" s="1114"/>
      <c r="CM227" s="1114"/>
      <c r="CN227" s="1115"/>
      <c r="CO227" s="1271">
        <f t="shared" si="101"/>
        <v>1</v>
      </c>
      <c r="CP227" s="1116">
        <f t="shared" si="102"/>
        <v>1.125</v>
      </c>
      <c r="CQ227" s="1271">
        <f t="shared" si="103"/>
        <v>1.25</v>
      </c>
    </row>
    <row r="228" spans="22:95" s="1110" customFormat="1" ht="16.5" hidden="1" thickBot="1" x14ac:dyDescent="0.3">
      <c r="V228" s="1235"/>
      <c r="AA228" s="1236"/>
      <c r="AB228" s="1236"/>
      <c r="AD228" s="1236"/>
      <c r="AE228" s="1237"/>
      <c r="AH228" s="1238"/>
      <c r="AI228" s="1238"/>
      <c r="AK228" s="1236"/>
      <c r="AR228" s="1236"/>
      <c r="AV228" s="1236"/>
      <c r="AX228" s="1236"/>
      <c r="BB228" s="1236"/>
      <c r="BC228" s="1236"/>
      <c r="BF228" s="1275">
        <f t="shared" ref="BF228:BF237" si="105">BK228*25</f>
        <v>1.5</v>
      </c>
      <c r="BH228" s="1269"/>
      <c r="BI228" s="1270" t="s">
        <v>577</v>
      </c>
      <c r="BJ228" s="1254" t="s">
        <v>568</v>
      </c>
      <c r="BK228" s="1263">
        <v>0.06</v>
      </c>
      <c r="BL228" s="1254" t="s">
        <v>567</v>
      </c>
      <c r="BM228" s="1253">
        <v>0.57999999999999996</v>
      </c>
      <c r="BN228" s="1253">
        <v>1.04</v>
      </c>
      <c r="BO228" s="1252" t="s">
        <v>258</v>
      </c>
      <c r="BP228" s="1112"/>
      <c r="BQ228" s="1111"/>
      <c r="BR228" s="1111"/>
      <c r="BS228" s="1112"/>
      <c r="BT228" s="1112"/>
      <c r="BU228" s="1112"/>
      <c r="BV228" s="1114"/>
      <c r="BW228" s="1112"/>
      <c r="BX228" s="1263"/>
      <c r="BY228" s="1254"/>
      <c r="BZ228" s="1114"/>
      <c r="CA228" s="1114"/>
      <c r="CB228" s="1114"/>
      <c r="CC228" s="1112"/>
      <c r="CD228" s="1112"/>
      <c r="CE228" s="1114"/>
      <c r="CF228" s="1114"/>
      <c r="CG228" s="1114"/>
      <c r="CH228" s="1114"/>
      <c r="CI228" s="1112"/>
      <c r="CJ228" s="1112"/>
      <c r="CK228" s="1114"/>
      <c r="CL228" s="1114"/>
      <c r="CM228" s="1114"/>
      <c r="CN228" s="1115"/>
      <c r="CO228" s="1271">
        <f t="shared" si="101"/>
        <v>0.57999999999999996</v>
      </c>
      <c r="CP228" s="1116">
        <f t="shared" si="102"/>
        <v>0.81</v>
      </c>
      <c r="CQ228" s="1271">
        <f t="shared" si="103"/>
        <v>1.04</v>
      </c>
    </row>
    <row r="229" spans="22:95" s="1110" customFormat="1" ht="16.5" hidden="1" thickBot="1" x14ac:dyDescent="0.3">
      <c r="V229" s="1235"/>
      <c r="AA229" s="1236"/>
      <c r="AB229" s="1236"/>
      <c r="AD229" s="1236"/>
      <c r="AE229" s="1237"/>
      <c r="AH229" s="1238"/>
      <c r="AI229" s="1238"/>
      <c r="AK229" s="1236"/>
      <c r="AR229" s="1236"/>
      <c r="AV229" s="1236"/>
      <c r="AX229" s="1236"/>
      <c r="BB229" s="1236"/>
      <c r="BC229" s="1236"/>
      <c r="BF229" s="1275">
        <f>BK229*25</f>
        <v>7.5</v>
      </c>
      <c r="BH229" s="1269"/>
      <c r="BI229" s="1270" t="s">
        <v>578</v>
      </c>
      <c r="BJ229" s="1254" t="s">
        <v>568</v>
      </c>
      <c r="BK229" s="1263">
        <v>0.3</v>
      </c>
      <c r="BL229" s="1254" t="s">
        <v>567</v>
      </c>
      <c r="BM229" s="1253">
        <v>0.57999999999999996</v>
      </c>
      <c r="BN229" s="1253">
        <f>0.4/0.3</f>
        <v>1.3333333333333335</v>
      </c>
      <c r="BO229" s="1252" t="s">
        <v>258</v>
      </c>
      <c r="BP229" s="1112"/>
      <c r="BQ229" s="1111"/>
      <c r="BR229" s="1111"/>
      <c r="BS229" s="1112"/>
      <c r="BT229" s="1112"/>
      <c r="BU229" s="1112"/>
      <c r="BV229" s="1114"/>
      <c r="BW229" s="1112"/>
      <c r="BX229" s="1263"/>
      <c r="BY229" s="1254"/>
      <c r="BZ229" s="1114"/>
      <c r="CA229" s="1114"/>
      <c r="CB229" s="1114"/>
      <c r="CC229" s="1112"/>
      <c r="CD229" s="1112"/>
      <c r="CE229" s="1114"/>
      <c r="CF229" s="1114"/>
      <c r="CG229" s="1114"/>
      <c r="CH229" s="1114"/>
      <c r="CI229" s="1112"/>
      <c r="CJ229" s="1112"/>
      <c r="CK229" s="1114"/>
      <c r="CL229" s="1114"/>
      <c r="CM229" s="1114"/>
      <c r="CN229" s="1115"/>
      <c r="CO229" s="1271">
        <f t="shared" si="101"/>
        <v>0.57999999999999996</v>
      </c>
      <c r="CP229" s="1116">
        <f t="shared" si="102"/>
        <v>0.95666666666666678</v>
      </c>
      <c r="CQ229" s="1271">
        <f t="shared" si="103"/>
        <v>1.3333333333333335</v>
      </c>
    </row>
    <row r="230" spans="22:95" s="1110" customFormat="1" ht="26.25" hidden="1" thickBot="1" x14ac:dyDescent="0.3">
      <c r="V230" s="1235"/>
      <c r="AA230" s="1236"/>
      <c r="AB230" s="1236"/>
      <c r="AD230" s="1236"/>
      <c r="AE230" s="1237"/>
      <c r="AH230" s="1238"/>
      <c r="AI230" s="1238"/>
      <c r="AK230" s="1236"/>
      <c r="AR230" s="1236"/>
      <c r="AV230" s="1236"/>
      <c r="AX230" s="1236"/>
      <c r="BB230" s="1236"/>
      <c r="BC230" s="1236"/>
      <c r="BF230" s="1275">
        <f>BK230*25</f>
        <v>0</v>
      </c>
      <c r="BG230" s="1116">
        <f>0.4*21</f>
        <v>8.4</v>
      </c>
      <c r="BH230" s="1269"/>
      <c r="BI230" s="1270" t="s">
        <v>579</v>
      </c>
      <c r="BJ230" s="1254" t="s">
        <v>568</v>
      </c>
      <c r="BK230" s="1263">
        <v>0</v>
      </c>
      <c r="BL230" s="1254" t="s">
        <v>567</v>
      </c>
      <c r="BM230" s="1253">
        <f>0.8/0.8</f>
        <v>1</v>
      </c>
      <c r="BN230" s="1253">
        <f>1/0.8</f>
        <v>1.25</v>
      </c>
      <c r="BO230" s="1252" t="s">
        <v>258</v>
      </c>
      <c r="BP230" s="1112"/>
      <c r="BQ230" s="1111"/>
      <c r="BR230" s="1111"/>
      <c r="BS230" s="1112"/>
      <c r="BT230" s="1112"/>
      <c r="BU230" s="1112"/>
      <c r="BV230" s="1114"/>
      <c r="BW230" s="1112"/>
      <c r="BX230" s="1263"/>
      <c r="BY230" s="1254"/>
      <c r="BZ230" s="1114"/>
      <c r="CA230" s="1114"/>
      <c r="CB230" s="1114"/>
      <c r="CC230" s="1112"/>
      <c r="CD230" s="1112"/>
      <c r="CE230" s="1114"/>
      <c r="CF230" s="1114"/>
      <c r="CG230" s="1114"/>
      <c r="CH230" s="1114"/>
      <c r="CI230" s="1112"/>
      <c r="CJ230" s="1112"/>
      <c r="CK230" s="1114"/>
      <c r="CL230" s="1114"/>
      <c r="CM230" s="1114"/>
      <c r="CN230" s="1115"/>
      <c r="CO230" s="1271">
        <f t="shared" si="101"/>
        <v>1</v>
      </c>
      <c r="CP230" s="1116">
        <f t="shared" si="102"/>
        <v>1.125</v>
      </c>
      <c r="CQ230" s="1271">
        <f t="shared" si="103"/>
        <v>1.25</v>
      </c>
    </row>
    <row r="231" spans="22:95" s="1110" customFormat="1" ht="16.5" hidden="1" thickBot="1" x14ac:dyDescent="0.3">
      <c r="V231" s="1235"/>
      <c r="AA231" s="1236"/>
      <c r="AB231" s="1236"/>
      <c r="AD231" s="1236"/>
      <c r="AE231" s="1237"/>
      <c r="AH231" s="1238"/>
      <c r="AI231" s="1238"/>
      <c r="AK231" s="1236"/>
      <c r="AR231" s="1236"/>
      <c r="AV231" s="1236"/>
      <c r="AX231" s="1236"/>
      <c r="BB231" s="1236"/>
      <c r="BC231" s="1236"/>
      <c r="BF231" s="1275">
        <f>BK231*25</f>
        <v>0</v>
      </c>
      <c r="BH231" s="1269"/>
      <c r="BI231" s="1270" t="s">
        <v>580</v>
      </c>
      <c r="BJ231" s="1254" t="s">
        <v>568</v>
      </c>
      <c r="BK231" s="1263">
        <v>0</v>
      </c>
      <c r="BL231" s="1254" t="s">
        <v>567</v>
      </c>
      <c r="BM231" s="1253">
        <f>0.8/0.8</f>
        <v>1</v>
      </c>
      <c r="BN231" s="1253">
        <f>1/0.8</f>
        <v>1.25</v>
      </c>
      <c r="BO231" s="1252" t="s">
        <v>258</v>
      </c>
      <c r="BP231" s="1112"/>
      <c r="BQ231" s="1111"/>
      <c r="BR231" s="1111"/>
      <c r="BS231" s="1112"/>
      <c r="BT231" s="1112"/>
      <c r="BU231" s="1112"/>
      <c r="BV231" s="1114"/>
      <c r="BW231" s="1112"/>
      <c r="BX231" s="1263"/>
      <c r="BY231" s="1254"/>
      <c r="BZ231" s="1114"/>
      <c r="CA231" s="1114"/>
      <c r="CB231" s="1114"/>
      <c r="CC231" s="1112"/>
      <c r="CD231" s="1112"/>
      <c r="CE231" s="1114"/>
      <c r="CF231" s="1114"/>
      <c r="CG231" s="1114"/>
      <c r="CH231" s="1114"/>
      <c r="CI231" s="1112"/>
      <c r="CJ231" s="1112"/>
      <c r="CK231" s="1114"/>
      <c r="CL231" s="1114"/>
      <c r="CM231" s="1114"/>
      <c r="CN231" s="1115"/>
      <c r="CO231" s="1271">
        <f t="shared" si="101"/>
        <v>1</v>
      </c>
      <c r="CP231" s="1116">
        <f t="shared" si="102"/>
        <v>1.125</v>
      </c>
      <c r="CQ231" s="1271">
        <f t="shared" si="103"/>
        <v>1.25</v>
      </c>
    </row>
    <row r="232" spans="22:95" s="1110" customFormat="1" ht="16.5" hidden="1" thickBot="1" x14ac:dyDescent="0.3">
      <c r="V232" s="1235"/>
      <c r="AA232" s="1236"/>
      <c r="AB232" s="1236"/>
      <c r="AD232" s="1236"/>
      <c r="AE232" s="1237"/>
      <c r="AH232" s="1238"/>
      <c r="AI232" s="1238"/>
      <c r="AK232" s="1236"/>
      <c r="AR232" s="1236"/>
      <c r="AU232" s="1276"/>
      <c r="AV232" s="1236"/>
      <c r="AX232" s="1236"/>
      <c r="BB232" s="1236"/>
      <c r="BC232" s="1236"/>
      <c r="BF232" s="1275">
        <f>BK232*25</f>
        <v>4.5</v>
      </c>
      <c r="BH232" s="1269"/>
      <c r="BI232" s="1270" t="s">
        <v>581</v>
      </c>
      <c r="BJ232" s="1254" t="s">
        <v>568</v>
      </c>
      <c r="BK232" s="1263">
        <v>0.18</v>
      </c>
      <c r="BL232" s="1254" t="s">
        <v>567</v>
      </c>
      <c r="BM232" s="1253">
        <v>0.42</v>
      </c>
      <c r="BN232" s="1253">
        <f>0.3/0.2</f>
        <v>1.4999999999999998</v>
      </c>
      <c r="BO232" s="1252" t="s">
        <v>258</v>
      </c>
      <c r="BP232" s="1112"/>
      <c r="BQ232" s="1111"/>
      <c r="BR232" s="1111"/>
      <c r="BS232" s="1112"/>
      <c r="BT232" s="1112"/>
      <c r="BU232" s="1112"/>
      <c r="BV232" s="1114"/>
      <c r="BW232" s="1112"/>
      <c r="BX232" s="1263"/>
      <c r="BY232" s="1254"/>
      <c r="BZ232" s="1114"/>
      <c r="CA232" s="1114"/>
      <c r="CB232" s="1114"/>
      <c r="CC232" s="1112"/>
      <c r="CD232" s="1112"/>
      <c r="CE232" s="1114"/>
      <c r="CF232" s="1114"/>
      <c r="CG232" s="1114"/>
      <c r="CH232" s="1114"/>
      <c r="CI232" s="1112"/>
      <c r="CJ232" s="1112"/>
      <c r="CK232" s="1114"/>
      <c r="CL232" s="1114"/>
      <c r="CM232" s="1114"/>
      <c r="CN232" s="1115"/>
      <c r="CO232" s="1271">
        <f t="shared" si="101"/>
        <v>0.42</v>
      </c>
      <c r="CP232" s="1116">
        <f t="shared" si="102"/>
        <v>0.95999999999999985</v>
      </c>
      <c r="CQ232" s="1271">
        <f t="shared" si="103"/>
        <v>1.4999999999999998</v>
      </c>
    </row>
    <row r="233" spans="22:95" s="1110" customFormat="1" ht="16.5" hidden="1" thickBot="1" x14ac:dyDescent="0.3">
      <c r="V233" s="1235"/>
      <c r="AA233" s="1236"/>
      <c r="AB233" s="1236"/>
      <c r="AD233" s="1236"/>
      <c r="AE233" s="1237"/>
      <c r="AH233" s="1238"/>
      <c r="AI233" s="1238"/>
      <c r="AK233" s="1236"/>
      <c r="AR233" s="1236"/>
      <c r="AV233" s="1236"/>
      <c r="AX233" s="1236"/>
      <c r="BB233" s="1236"/>
      <c r="BC233" s="1236"/>
      <c r="BF233" s="1275">
        <f t="shared" si="105"/>
        <v>12</v>
      </c>
      <c r="BH233" s="1269"/>
      <c r="BI233" s="1270" t="s">
        <v>582</v>
      </c>
      <c r="BJ233" s="1254" t="s">
        <v>568</v>
      </c>
      <c r="BK233" s="1263">
        <v>0.48</v>
      </c>
      <c r="BL233" s="1254" t="s">
        <v>567</v>
      </c>
      <c r="BM233" s="1253">
        <v>0.32</v>
      </c>
      <c r="BN233" s="1253">
        <f>0.4/0.3</f>
        <v>1.3333333333333335</v>
      </c>
      <c r="BO233" s="1252" t="s">
        <v>258</v>
      </c>
      <c r="BP233" s="1112"/>
      <c r="BQ233" s="1111"/>
      <c r="BR233" s="1111"/>
      <c r="BS233" s="1112"/>
      <c r="BT233" s="1112"/>
      <c r="BU233" s="1112"/>
      <c r="BV233" s="1114"/>
      <c r="BW233" s="1112"/>
      <c r="BX233" s="1263"/>
      <c r="BY233" s="1254"/>
      <c r="BZ233" s="1114"/>
      <c r="CA233" s="1114"/>
      <c r="CB233" s="1114"/>
      <c r="CC233" s="1112"/>
      <c r="CD233" s="1112"/>
      <c r="CE233" s="1114"/>
      <c r="CF233" s="1114"/>
      <c r="CG233" s="1114"/>
      <c r="CH233" s="1114"/>
      <c r="CI233" s="1112"/>
      <c r="CJ233" s="1112"/>
      <c r="CK233" s="1114"/>
      <c r="CL233" s="1114"/>
      <c r="CM233" s="1114"/>
      <c r="CN233" s="1115"/>
      <c r="CO233" s="1271">
        <f t="shared" si="101"/>
        <v>0.32</v>
      </c>
      <c r="CP233" s="1116">
        <f t="shared" si="102"/>
        <v>0.82666666666666677</v>
      </c>
      <c r="CQ233" s="1271">
        <f t="shared" si="103"/>
        <v>1.3333333333333335</v>
      </c>
    </row>
    <row r="234" spans="22:95" s="1110" customFormat="1" ht="16.5" hidden="1" thickBot="1" x14ac:dyDescent="0.3">
      <c r="V234" s="1235"/>
      <c r="AA234" s="1236"/>
      <c r="AB234" s="1236"/>
      <c r="AD234" s="1236"/>
      <c r="AE234" s="1237"/>
      <c r="AH234" s="1238"/>
      <c r="AI234" s="1238"/>
      <c r="AK234" s="1236"/>
      <c r="AR234" s="1236"/>
      <c r="AV234" s="1236"/>
      <c r="AX234" s="1236"/>
      <c r="BB234" s="1236"/>
      <c r="BC234" s="1236"/>
      <c r="BF234" s="1275">
        <f t="shared" si="105"/>
        <v>12</v>
      </c>
      <c r="BG234" s="1116">
        <f>0.4*21</f>
        <v>8.4</v>
      </c>
      <c r="BH234" s="1269"/>
      <c r="BI234" s="1270" t="s">
        <v>583</v>
      </c>
      <c r="BJ234" s="1254" t="s">
        <v>568</v>
      </c>
      <c r="BK234" s="1263">
        <v>0.48</v>
      </c>
      <c r="BL234" s="1254" t="s">
        <v>567</v>
      </c>
      <c r="BM234" s="1253">
        <v>0.32</v>
      </c>
      <c r="BN234" s="1253">
        <f>1/0.8</f>
        <v>1.25</v>
      </c>
      <c r="BO234" s="1252" t="s">
        <v>258</v>
      </c>
      <c r="BP234" s="1112"/>
      <c r="BQ234" s="1111"/>
      <c r="BR234" s="1111"/>
      <c r="BS234" s="1112"/>
      <c r="BT234" s="1112"/>
      <c r="BU234" s="1112"/>
      <c r="BV234" s="1114"/>
      <c r="BW234" s="1112"/>
      <c r="BX234" s="1263"/>
      <c r="BY234" s="1254"/>
      <c r="BZ234" s="1114"/>
      <c r="CA234" s="1114"/>
      <c r="CB234" s="1114"/>
      <c r="CC234" s="1112"/>
      <c r="CD234" s="1112"/>
      <c r="CE234" s="1114"/>
      <c r="CF234" s="1114"/>
      <c r="CG234" s="1114"/>
      <c r="CH234" s="1114"/>
      <c r="CI234" s="1112"/>
      <c r="CJ234" s="1112"/>
      <c r="CK234" s="1114"/>
      <c r="CL234" s="1114"/>
      <c r="CM234" s="1114"/>
      <c r="CN234" s="1115"/>
      <c r="CO234" s="1271">
        <f t="shared" si="101"/>
        <v>0.32</v>
      </c>
      <c r="CP234" s="1116">
        <f t="shared" si="102"/>
        <v>0.78500000000000003</v>
      </c>
      <c r="CQ234" s="1271">
        <f t="shared" si="103"/>
        <v>1.25</v>
      </c>
    </row>
    <row r="235" spans="22:95" s="1110" customFormat="1" ht="16.5" hidden="1" thickBot="1" x14ac:dyDescent="0.3">
      <c r="V235" s="1235"/>
      <c r="AA235" s="1236"/>
      <c r="AB235" s="1236"/>
      <c r="AD235" s="1236"/>
      <c r="AE235" s="1237"/>
      <c r="AH235" s="1238"/>
      <c r="AI235" s="1238"/>
      <c r="AK235" s="1236"/>
      <c r="AR235" s="1236"/>
      <c r="AV235" s="1236"/>
      <c r="AX235" s="1236"/>
      <c r="BB235" s="1236"/>
      <c r="BC235" s="1236"/>
      <c r="BF235" s="1275">
        <f t="shared" si="105"/>
        <v>3</v>
      </c>
      <c r="BH235" s="1269"/>
      <c r="BI235" s="1270" t="s">
        <v>584</v>
      </c>
      <c r="BJ235" s="1254" t="s">
        <v>568</v>
      </c>
      <c r="BK235" s="1263">
        <v>0.12</v>
      </c>
      <c r="BL235" s="1254" t="s">
        <v>567</v>
      </c>
      <c r="BM235" s="1253">
        <v>0.42</v>
      </c>
      <c r="BN235" s="1253">
        <f>1/0.8</f>
        <v>1.25</v>
      </c>
      <c r="BO235" s="1252" t="s">
        <v>258</v>
      </c>
      <c r="BP235" s="1112"/>
      <c r="BQ235" s="1111"/>
      <c r="BR235" s="1111"/>
      <c r="BS235" s="1112"/>
      <c r="BT235" s="1112"/>
      <c r="BU235" s="1112"/>
      <c r="BV235" s="1114"/>
      <c r="BW235" s="1112"/>
      <c r="BX235" s="1263"/>
      <c r="BY235" s="1254"/>
      <c r="BZ235" s="1114"/>
      <c r="CA235" s="1114"/>
      <c r="CB235" s="1114"/>
      <c r="CC235" s="1112"/>
      <c r="CD235" s="1112"/>
      <c r="CE235" s="1114"/>
      <c r="CF235" s="1114"/>
      <c r="CG235" s="1114"/>
      <c r="CH235" s="1114"/>
      <c r="CI235" s="1112"/>
      <c r="CJ235" s="1112"/>
      <c r="CK235" s="1114"/>
      <c r="CL235" s="1114"/>
      <c r="CM235" s="1114"/>
      <c r="CN235" s="1115"/>
      <c r="CO235" s="1271">
        <f t="shared" si="101"/>
        <v>0.42</v>
      </c>
      <c r="CP235" s="1116">
        <f t="shared" si="102"/>
        <v>0.83499999999999996</v>
      </c>
      <c r="CQ235" s="1271">
        <f t="shared" si="103"/>
        <v>1.25</v>
      </c>
    </row>
    <row r="236" spans="22:95" s="1110" customFormat="1" ht="16.5" hidden="1" thickBot="1" x14ac:dyDescent="0.3">
      <c r="V236" s="1235"/>
      <c r="AA236" s="1236"/>
      <c r="AB236" s="1236"/>
      <c r="AD236" s="1236"/>
      <c r="AE236" s="1237"/>
      <c r="AH236" s="1238"/>
      <c r="AI236" s="1238"/>
      <c r="AK236" s="1236"/>
      <c r="AR236" s="1236"/>
      <c r="AU236" s="1276"/>
      <c r="AV236" s="1236"/>
      <c r="AX236" s="1236"/>
      <c r="BB236" s="1236"/>
      <c r="BC236" s="1236"/>
      <c r="BF236" s="1275">
        <f t="shared" si="105"/>
        <v>12</v>
      </c>
      <c r="BH236" s="1269"/>
      <c r="BI236" s="1270" t="s">
        <v>585</v>
      </c>
      <c r="BJ236" s="1254" t="s">
        <v>568</v>
      </c>
      <c r="BK236" s="1263">
        <v>0.48</v>
      </c>
      <c r="BL236" s="1254" t="s">
        <v>567</v>
      </c>
      <c r="BM236" s="1253">
        <v>0.42</v>
      </c>
      <c r="BN236" s="1253">
        <f>0.3/0.2</f>
        <v>1.4999999999999998</v>
      </c>
      <c r="BO236" s="1252" t="s">
        <v>258</v>
      </c>
      <c r="BP236" s="1112"/>
      <c r="BQ236" s="1111"/>
      <c r="BR236" s="1111"/>
      <c r="BS236" s="1112"/>
      <c r="BT236" s="1112"/>
      <c r="BU236" s="1112"/>
      <c r="BV236" s="1114"/>
      <c r="BW236" s="1112"/>
      <c r="BX236" s="1263"/>
      <c r="BY236" s="1254"/>
      <c r="BZ236" s="1114"/>
      <c r="CA236" s="1114"/>
      <c r="CB236" s="1114"/>
      <c r="CC236" s="1112"/>
      <c r="CD236" s="1112"/>
      <c r="CE236" s="1114"/>
      <c r="CF236" s="1114"/>
      <c r="CG236" s="1114"/>
      <c r="CH236" s="1114"/>
      <c r="CI236" s="1112"/>
      <c r="CJ236" s="1112"/>
      <c r="CK236" s="1114"/>
      <c r="CL236" s="1114"/>
      <c r="CM236" s="1114"/>
      <c r="CN236" s="1115"/>
      <c r="CO236" s="1271">
        <f t="shared" si="101"/>
        <v>0.42</v>
      </c>
      <c r="CP236" s="1116">
        <f t="shared" si="102"/>
        <v>0.95999999999999985</v>
      </c>
      <c r="CQ236" s="1271">
        <f t="shared" si="103"/>
        <v>1.4999999999999998</v>
      </c>
    </row>
    <row r="237" spans="22:95" s="1110" customFormat="1" ht="16.5" hidden="1" thickBot="1" x14ac:dyDescent="0.3">
      <c r="V237" s="1235"/>
      <c r="AA237" s="1236"/>
      <c r="AB237" s="1236"/>
      <c r="AD237" s="1236"/>
      <c r="AE237" s="1237"/>
      <c r="AH237" s="1238"/>
      <c r="AI237" s="1238"/>
      <c r="AK237" s="1236"/>
      <c r="AR237" s="1236"/>
      <c r="AV237" s="1236"/>
      <c r="AX237" s="1236"/>
      <c r="BB237" s="1236"/>
      <c r="BC237" s="1236"/>
      <c r="BF237" s="1275">
        <f t="shared" si="105"/>
        <v>7.5</v>
      </c>
      <c r="BH237" s="1269"/>
      <c r="BI237" s="1270" t="s">
        <v>586</v>
      </c>
      <c r="BJ237" s="1254" t="s">
        <v>568</v>
      </c>
      <c r="BK237" s="1263">
        <v>0.3</v>
      </c>
      <c r="BL237" s="1254" t="s">
        <v>567</v>
      </c>
      <c r="BM237" s="1253">
        <v>0.3</v>
      </c>
      <c r="BN237" s="1253">
        <f>1/0.8</f>
        <v>1.25</v>
      </c>
      <c r="BO237" s="1252" t="s">
        <v>258</v>
      </c>
      <c r="BP237" s="1112"/>
      <c r="BQ237" s="1111"/>
      <c r="BR237" s="1111"/>
      <c r="BS237" s="1112"/>
      <c r="BT237" s="1112"/>
      <c r="BU237" s="1112"/>
      <c r="BV237" s="1114"/>
      <c r="BW237" s="1112"/>
      <c r="BX237" s="1263"/>
      <c r="BY237" s="1254"/>
      <c r="BZ237" s="1114"/>
      <c r="CA237" s="1114"/>
      <c r="CB237" s="1114"/>
      <c r="CC237" s="1112"/>
      <c r="CD237" s="1112"/>
      <c r="CE237" s="1114"/>
      <c r="CF237" s="1114"/>
      <c r="CG237" s="1114"/>
      <c r="CH237" s="1114"/>
      <c r="CI237" s="1112"/>
      <c r="CJ237" s="1112"/>
      <c r="CK237" s="1114"/>
      <c r="CL237" s="1114"/>
      <c r="CM237" s="1114"/>
      <c r="CN237" s="1115"/>
      <c r="CO237" s="1271">
        <f t="shared" si="101"/>
        <v>0.3</v>
      </c>
      <c r="CP237" s="1116">
        <f t="shared" si="102"/>
        <v>0.77500000000000002</v>
      </c>
      <c r="CQ237" s="1271">
        <f t="shared" si="103"/>
        <v>1.25</v>
      </c>
    </row>
    <row r="238" spans="22:95" s="1116" customFormat="1" ht="16.5" hidden="1" thickBot="1" x14ac:dyDescent="0.3">
      <c r="V238" s="1271"/>
      <c r="AA238" s="1275"/>
      <c r="AB238" s="1275"/>
      <c r="AD238" s="1275"/>
      <c r="AE238" s="1277"/>
      <c r="AH238" s="1278"/>
      <c r="AI238" s="1278"/>
      <c r="AK238" s="1275"/>
      <c r="AR238" s="1275"/>
      <c r="BD238" s="1275"/>
      <c r="BF238" s="1275"/>
      <c r="BH238" s="1279" t="s">
        <v>314</v>
      </c>
      <c r="BI238" s="1270" t="s">
        <v>569</v>
      </c>
      <c r="BJ238" s="1254" t="s">
        <v>427</v>
      </c>
      <c r="BK238" s="1263">
        <v>0.2</v>
      </c>
      <c r="BL238" s="1254" t="s">
        <v>411</v>
      </c>
      <c r="BM238" s="1253">
        <v>0.05</v>
      </c>
      <c r="BN238" s="1253">
        <v>0.39</v>
      </c>
      <c r="BO238" s="1252" t="s">
        <v>258</v>
      </c>
      <c r="BP238" s="1240"/>
      <c r="BS238" s="1240"/>
      <c r="BT238" s="1240"/>
      <c r="BU238" s="1240"/>
      <c r="BV238" s="1115"/>
      <c r="BW238" s="1240"/>
      <c r="BX238" s="1280">
        <f>0.25*0.9*25</f>
        <v>5.625</v>
      </c>
      <c r="BY238" s="1281" t="s">
        <v>298</v>
      </c>
      <c r="BZ238" s="1115"/>
      <c r="CA238" s="1115"/>
      <c r="CB238" s="1115"/>
      <c r="CC238" s="1240"/>
      <c r="CD238" s="1240"/>
      <c r="CE238" s="1115"/>
      <c r="CF238" s="1115"/>
      <c r="CG238" s="1115"/>
      <c r="CH238" s="1115"/>
      <c r="CI238" s="1240"/>
      <c r="CJ238" s="1240"/>
      <c r="CK238" s="1115"/>
      <c r="CL238" s="1115"/>
      <c r="CM238" s="1115"/>
      <c r="CN238" s="1115"/>
      <c r="CO238" s="1271">
        <f t="shared" si="101"/>
        <v>0.05</v>
      </c>
      <c r="CP238" s="1116">
        <f t="shared" si="102"/>
        <v>0.22</v>
      </c>
      <c r="CQ238" s="1271">
        <f t="shared" si="103"/>
        <v>0.39</v>
      </c>
    </row>
    <row r="239" spans="22:95" s="1116" customFormat="1" ht="16.5" hidden="1" thickBot="1" x14ac:dyDescent="0.3">
      <c r="V239" s="1271"/>
      <c r="AA239" s="1275"/>
      <c r="AB239" s="1275"/>
      <c r="AD239" s="1275"/>
      <c r="AE239" s="1277"/>
      <c r="AH239" s="1278"/>
      <c r="AI239" s="1278"/>
      <c r="AK239" s="1275"/>
      <c r="AR239" s="1275"/>
      <c r="BD239" s="1275"/>
      <c r="BF239" s="1275"/>
      <c r="BH239" s="1279" t="s">
        <v>314</v>
      </c>
      <c r="BI239" s="1270" t="s">
        <v>587</v>
      </c>
      <c r="BJ239" s="1254" t="s">
        <v>568</v>
      </c>
      <c r="BK239" s="1263">
        <v>0.48</v>
      </c>
      <c r="BL239" s="1254" t="s">
        <v>567</v>
      </c>
      <c r="BM239" s="1253">
        <v>0.05</v>
      </c>
      <c r="BN239" s="1253">
        <v>0.32</v>
      </c>
      <c r="BO239" s="1252" t="s">
        <v>258</v>
      </c>
      <c r="BP239" s="1240"/>
      <c r="BS239" s="1240"/>
      <c r="BT239" s="1240"/>
      <c r="BU239" s="1240"/>
      <c r="BV239" s="1115"/>
      <c r="BW239" s="1240"/>
      <c r="BX239" s="1280">
        <f>0.25*0.9*25</f>
        <v>5.625</v>
      </c>
      <c r="BY239" s="1281" t="s">
        <v>298</v>
      </c>
      <c r="BZ239" s="1115"/>
      <c r="CA239" s="1115"/>
      <c r="CB239" s="1115"/>
      <c r="CC239" s="1240"/>
      <c r="CD239" s="1240"/>
      <c r="CE239" s="1115"/>
      <c r="CF239" s="1115"/>
      <c r="CG239" s="1115"/>
      <c r="CH239" s="1115"/>
      <c r="CI239" s="1240"/>
      <c r="CJ239" s="1240"/>
      <c r="CK239" s="1115"/>
      <c r="CL239" s="1115"/>
      <c r="CM239" s="1115"/>
      <c r="CN239" s="1115"/>
      <c r="CO239" s="1271">
        <f t="shared" si="101"/>
        <v>0.05</v>
      </c>
      <c r="CP239" s="1116">
        <f t="shared" si="102"/>
        <v>0.185</v>
      </c>
      <c r="CQ239" s="1271">
        <f t="shared" si="103"/>
        <v>0.32</v>
      </c>
    </row>
    <row r="240" spans="22:95" s="1116" customFormat="1" ht="16.5" hidden="1" thickBot="1" x14ac:dyDescent="0.3">
      <c r="V240" s="1271"/>
      <c r="AA240" s="1275"/>
      <c r="AB240" s="1275"/>
      <c r="AD240" s="1275"/>
      <c r="AE240" s="1277"/>
      <c r="AH240" s="1278"/>
      <c r="AI240" s="1278"/>
      <c r="AK240" s="1275"/>
      <c r="AR240" s="1275"/>
      <c r="BF240" s="1116" t="s">
        <v>496</v>
      </c>
      <c r="BG240" s="1277">
        <f>AV255</f>
        <v>5.497666666666666E-2</v>
      </c>
      <c r="BH240" s="1279" t="s">
        <v>97</v>
      </c>
      <c r="BI240" s="1270" t="s">
        <v>588</v>
      </c>
      <c r="BJ240" s="1254" t="s">
        <v>332</v>
      </c>
      <c r="BK240" s="1282">
        <f>AV255</f>
        <v>5.497666666666666E-2</v>
      </c>
      <c r="BL240" s="1254" t="s">
        <v>424</v>
      </c>
      <c r="BM240" s="1253">
        <v>0.05</v>
      </c>
      <c r="BN240" s="1253">
        <v>0.3</v>
      </c>
      <c r="BO240" s="1252" t="s">
        <v>258</v>
      </c>
      <c r="BP240" s="1240"/>
      <c r="BS240" s="1240"/>
      <c r="BT240" s="1240"/>
      <c r="BU240" s="1240"/>
      <c r="BV240" s="1115"/>
      <c r="BW240" s="1240"/>
      <c r="BX240" s="1280"/>
      <c r="BY240" s="1281"/>
      <c r="BZ240" s="1115"/>
      <c r="CA240" s="1115"/>
      <c r="CB240" s="1115"/>
      <c r="CC240" s="1240"/>
      <c r="CD240" s="1240"/>
      <c r="CE240" s="1115"/>
      <c r="CF240" s="1115"/>
      <c r="CG240" s="1115"/>
      <c r="CH240" s="1115"/>
      <c r="CI240" s="1240"/>
      <c r="CJ240" s="1240"/>
      <c r="CK240" s="1115"/>
      <c r="CL240" s="1115"/>
      <c r="CM240" s="1115"/>
      <c r="CN240" s="1115"/>
      <c r="CO240" s="1271">
        <f t="shared" si="101"/>
        <v>0.05</v>
      </c>
      <c r="CP240" s="1116">
        <f t="shared" si="102"/>
        <v>0.17499999999999999</v>
      </c>
      <c r="CQ240" s="1271">
        <f t="shared" si="103"/>
        <v>0.3</v>
      </c>
    </row>
    <row r="241" spans="22:95" s="1116" customFormat="1" ht="16.5" hidden="1" thickBot="1" x14ac:dyDescent="0.3">
      <c r="V241" s="1271"/>
      <c r="AA241" s="1275"/>
      <c r="AB241" s="1275"/>
      <c r="AD241" s="1275"/>
      <c r="AE241" s="1277"/>
      <c r="AH241" s="1278"/>
      <c r="AI241" s="1278"/>
      <c r="AK241" s="1275"/>
      <c r="AR241" s="1275"/>
      <c r="BG241" s="1277"/>
      <c r="BH241" s="1279"/>
      <c r="BI241" s="1270" t="s">
        <v>563</v>
      </c>
      <c r="BJ241" s="1254" t="s">
        <v>332</v>
      </c>
      <c r="BK241" s="1282">
        <f>AW255</f>
        <v>2.748833333333333E-2</v>
      </c>
      <c r="BL241" s="1254" t="s">
        <v>424</v>
      </c>
      <c r="BM241" s="1253">
        <v>0.05</v>
      </c>
      <c r="BN241" s="1253">
        <v>0.3</v>
      </c>
      <c r="BO241" s="1252" t="s">
        <v>258</v>
      </c>
      <c r="BP241" s="1240"/>
      <c r="BS241" s="1240"/>
      <c r="BT241" s="1240"/>
      <c r="BU241" s="1240"/>
      <c r="BV241" s="1115"/>
      <c r="BW241" s="1240"/>
      <c r="BX241" s="1280"/>
      <c r="BY241" s="1281"/>
      <c r="BZ241" s="1115"/>
      <c r="CA241" s="1115"/>
      <c r="CB241" s="1115"/>
      <c r="CC241" s="1240"/>
      <c r="CD241" s="1240"/>
      <c r="CE241" s="1115"/>
      <c r="CF241" s="1115"/>
      <c r="CG241" s="1115"/>
      <c r="CH241" s="1115"/>
      <c r="CI241" s="1240"/>
      <c r="CJ241" s="1240"/>
      <c r="CK241" s="1115"/>
      <c r="CL241" s="1115"/>
      <c r="CM241" s="1115"/>
      <c r="CN241" s="1115"/>
      <c r="CO241" s="1271">
        <f t="shared" si="101"/>
        <v>0.05</v>
      </c>
      <c r="CP241" s="1116">
        <f t="shared" si="102"/>
        <v>0.17499999999999999</v>
      </c>
      <c r="CQ241" s="1271">
        <f t="shared" si="103"/>
        <v>0.3</v>
      </c>
    </row>
    <row r="242" spans="22:95" s="1116" customFormat="1" ht="16.5" hidden="1" thickBot="1" x14ac:dyDescent="0.3">
      <c r="V242" s="1271"/>
      <c r="AA242" s="1275"/>
      <c r="AB242" s="1275"/>
      <c r="AD242" s="1275"/>
      <c r="AE242" s="1277"/>
      <c r="AH242" s="1278"/>
      <c r="AI242" s="1278"/>
      <c r="AK242" s="1275"/>
      <c r="AR242" s="1275"/>
      <c r="BG242" s="1277"/>
      <c r="BH242" s="1279"/>
      <c r="BI242" s="1270" t="s">
        <v>564</v>
      </c>
      <c r="BJ242" s="1254" t="s">
        <v>332</v>
      </c>
      <c r="BK242" s="1282">
        <f>AX255</f>
        <v>3.9583199999999999E-2</v>
      </c>
      <c r="BL242" s="1254" t="s">
        <v>424</v>
      </c>
      <c r="BM242" s="1253">
        <v>0.05</v>
      </c>
      <c r="BN242" s="1253">
        <v>0.3</v>
      </c>
      <c r="BO242" s="1252" t="s">
        <v>258</v>
      </c>
      <c r="BP242" s="1240"/>
      <c r="BS242" s="1240"/>
      <c r="BT242" s="1240"/>
      <c r="BU242" s="1240"/>
      <c r="BV242" s="1115"/>
      <c r="BW242" s="1240"/>
      <c r="BX242" s="1280"/>
      <c r="BY242" s="1281"/>
      <c r="BZ242" s="1115"/>
      <c r="CA242" s="1115"/>
      <c r="CB242" s="1115"/>
      <c r="CC242" s="1240"/>
      <c r="CD242" s="1240"/>
      <c r="CE242" s="1115"/>
      <c r="CF242" s="1115"/>
      <c r="CG242" s="1115"/>
      <c r="CH242" s="1115"/>
      <c r="CI242" s="1240"/>
      <c r="CJ242" s="1240"/>
      <c r="CK242" s="1115"/>
      <c r="CL242" s="1115"/>
      <c r="CM242" s="1115"/>
      <c r="CN242" s="1115"/>
      <c r="CO242" s="1271">
        <f t="shared" si="101"/>
        <v>0.05</v>
      </c>
      <c r="CP242" s="1116">
        <f t="shared" si="102"/>
        <v>0.17499999999999999</v>
      </c>
      <c r="CQ242" s="1271">
        <f t="shared" si="103"/>
        <v>0.3</v>
      </c>
    </row>
    <row r="243" spans="22:95" s="1116" customFormat="1" ht="16.5" hidden="1" thickBot="1" x14ac:dyDescent="0.3">
      <c r="V243" s="1271"/>
      <c r="AA243" s="1275"/>
      <c r="AB243" s="1275"/>
      <c r="AD243" s="1275"/>
      <c r="AE243" s="1277"/>
      <c r="AH243" s="1278"/>
      <c r="AI243" s="1278"/>
      <c r="AK243" s="1275"/>
      <c r="AR243" s="1275"/>
      <c r="BG243" s="1277"/>
      <c r="BH243" s="1279"/>
      <c r="BI243" s="1270" t="s">
        <v>565</v>
      </c>
      <c r="BJ243" s="1254" t="s">
        <v>332</v>
      </c>
      <c r="BK243" s="1282">
        <f>AY255</f>
        <v>1.9791599999999999E-2</v>
      </c>
      <c r="BL243" s="1254" t="s">
        <v>424</v>
      </c>
      <c r="BM243" s="1253">
        <v>0.05</v>
      </c>
      <c r="BN243" s="1253">
        <v>0.3</v>
      </c>
      <c r="BO243" s="1252" t="s">
        <v>258</v>
      </c>
      <c r="BP243" s="1240"/>
      <c r="BS243" s="1240"/>
      <c r="BT243" s="1240"/>
      <c r="BU243" s="1240"/>
      <c r="BV243" s="1115"/>
      <c r="BW243" s="1240"/>
      <c r="BX243" s="1280"/>
      <c r="BY243" s="1281"/>
      <c r="BZ243" s="1115"/>
      <c r="CA243" s="1115"/>
      <c r="CB243" s="1115"/>
      <c r="CC243" s="1240"/>
      <c r="CD243" s="1240"/>
      <c r="CE243" s="1115"/>
      <c r="CF243" s="1115"/>
      <c r="CG243" s="1115"/>
      <c r="CH243" s="1115"/>
      <c r="CI243" s="1240"/>
      <c r="CJ243" s="1240"/>
      <c r="CK243" s="1115"/>
      <c r="CL243" s="1115"/>
      <c r="CM243" s="1115"/>
      <c r="CN243" s="1115"/>
      <c r="CO243" s="1271">
        <f t="shared" si="101"/>
        <v>0.05</v>
      </c>
      <c r="CP243" s="1116">
        <f t="shared" si="102"/>
        <v>0.17499999999999999</v>
      </c>
      <c r="CQ243" s="1271">
        <f t="shared" si="103"/>
        <v>0.3</v>
      </c>
    </row>
    <row r="244" spans="22:95" s="1116" customFormat="1" ht="16.5" hidden="1" thickBot="1" x14ac:dyDescent="0.3">
      <c r="V244" s="1271"/>
      <c r="AA244" s="1275"/>
      <c r="AB244" s="1275"/>
      <c r="AD244" s="1275"/>
      <c r="AE244" s="1277"/>
      <c r="AH244" s="1278"/>
      <c r="AI244" s="1278"/>
      <c r="AK244" s="1275"/>
      <c r="AR244" s="1275"/>
      <c r="BG244" s="1277"/>
      <c r="BH244" s="1279"/>
      <c r="BI244" s="1270" t="s">
        <v>588</v>
      </c>
      <c r="BJ244" s="1254" t="s">
        <v>332</v>
      </c>
      <c r="BK244" s="1282">
        <f>AZ255</f>
        <v>2.9687399999999996E-2</v>
      </c>
      <c r="BL244" s="1254" t="s">
        <v>424</v>
      </c>
      <c r="BM244" s="1253">
        <v>0.05</v>
      </c>
      <c r="BN244" s="1253">
        <v>0.3</v>
      </c>
      <c r="BO244" s="1252" t="s">
        <v>258</v>
      </c>
      <c r="BP244" s="1240"/>
      <c r="BS244" s="1240"/>
      <c r="BT244" s="1240"/>
      <c r="BU244" s="1240"/>
      <c r="BV244" s="1115"/>
      <c r="BW244" s="1240"/>
      <c r="BX244" s="1280"/>
      <c r="BY244" s="1281"/>
      <c r="BZ244" s="1115"/>
      <c r="CA244" s="1115"/>
      <c r="CB244" s="1115"/>
      <c r="CC244" s="1240"/>
      <c r="CD244" s="1240"/>
      <c r="CE244" s="1115"/>
      <c r="CF244" s="1115"/>
      <c r="CG244" s="1115"/>
      <c r="CH244" s="1115"/>
      <c r="CI244" s="1240"/>
      <c r="CJ244" s="1240"/>
      <c r="CK244" s="1115"/>
      <c r="CL244" s="1115"/>
      <c r="CM244" s="1115"/>
      <c r="CN244" s="1115"/>
      <c r="CO244" s="1271">
        <f t="shared" si="101"/>
        <v>0.05</v>
      </c>
      <c r="CP244" s="1116">
        <f t="shared" si="102"/>
        <v>0.17499999999999999</v>
      </c>
      <c r="CQ244" s="1271">
        <f t="shared" si="103"/>
        <v>0.3</v>
      </c>
    </row>
    <row r="245" spans="22:95" s="1116" customFormat="1" ht="16.5" hidden="1" thickBot="1" x14ac:dyDescent="0.3">
      <c r="V245" s="1271"/>
      <c r="AA245" s="1275"/>
      <c r="AB245" s="1275"/>
      <c r="AD245" s="1275"/>
      <c r="AE245" s="1277"/>
      <c r="AH245" s="1278"/>
      <c r="AI245" s="1278"/>
      <c r="AK245" s="1275"/>
      <c r="AR245" s="1275"/>
      <c r="BG245" s="1277"/>
      <c r="BH245" s="1279"/>
      <c r="BI245" s="1270" t="s">
        <v>589</v>
      </c>
      <c r="BJ245" s="1254" t="s">
        <v>332</v>
      </c>
      <c r="BK245" s="1282">
        <f>AV256</f>
        <v>1.6666666666666666E-2</v>
      </c>
      <c r="BL245" s="1254" t="s">
        <v>424</v>
      </c>
      <c r="BM245" s="1253">
        <v>0.05</v>
      </c>
      <c r="BN245" s="1253">
        <v>0.3</v>
      </c>
      <c r="BO245" s="1252" t="s">
        <v>258</v>
      </c>
      <c r="BP245" s="1240"/>
      <c r="BS245" s="1240"/>
      <c r="BT245" s="1240"/>
      <c r="BU245" s="1240"/>
      <c r="BV245" s="1115"/>
      <c r="BW245" s="1240"/>
      <c r="BX245" s="1280"/>
      <c r="BY245" s="1281"/>
      <c r="BZ245" s="1115"/>
      <c r="CA245" s="1115"/>
      <c r="CB245" s="1115"/>
      <c r="CC245" s="1240"/>
      <c r="CD245" s="1240"/>
      <c r="CE245" s="1115"/>
      <c r="CF245" s="1115"/>
      <c r="CG245" s="1115"/>
      <c r="CH245" s="1115"/>
      <c r="CI245" s="1240"/>
      <c r="CJ245" s="1240"/>
      <c r="CK245" s="1115"/>
      <c r="CL245" s="1115"/>
      <c r="CM245" s="1115"/>
      <c r="CN245" s="1115"/>
      <c r="CO245" s="1271">
        <f t="shared" si="101"/>
        <v>0.05</v>
      </c>
      <c r="CP245" s="1116">
        <f t="shared" si="102"/>
        <v>0.17499999999999999</v>
      </c>
      <c r="CQ245" s="1271">
        <f t="shared" si="103"/>
        <v>0.3</v>
      </c>
    </row>
    <row r="246" spans="22:95" s="1116" customFormat="1" ht="16.5" hidden="1" thickBot="1" x14ac:dyDescent="0.3">
      <c r="V246" s="1271"/>
      <c r="AA246" s="1275"/>
      <c r="AB246" s="1275"/>
      <c r="AD246" s="1275"/>
      <c r="AE246" s="1277"/>
      <c r="AH246" s="1278"/>
      <c r="AI246" s="1278"/>
      <c r="AK246" s="1275"/>
      <c r="AR246" s="1275"/>
      <c r="BG246" s="1277"/>
      <c r="BH246" s="1279"/>
      <c r="BI246" s="1270" t="s">
        <v>590</v>
      </c>
      <c r="BJ246" s="1254" t="s">
        <v>332</v>
      </c>
      <c r="BK246" s="1282">
        <f>AV257</f>
        <v>4.9999999999999996E-2</v>
      </c>
      <c r="BL246" s="1254" t="s">
        <v>424</v>
      </c>
      <c r="BM246" s="1253">
        <v>0.05</v>
      </c>
      <c r="BN246" s="1253">
        <v>0.3</v>
      </c>
      <c r="BO246" s="1252" t="s">
        <v>258</v>
      </c>
      <c r="BP246" s="1240"/>
      <c r="BS246" s="1240"/>
      <c r="BT246" s="1240"/>
      <c r="BU246" s="1240"/>
      <c r="BV246" s="1115"/>
      <c r="BW246" s="1240"/>
      <c r="BX246" s="1280"/>
      <c r="BY246" s="1281"/>
      <c r="BZ246" s="1115"/>
      <c r="CA246" s="1115"/>
      <c r="CB246" s="1115"/>
      <c r="CC246" s="1240"/>
      <c r="CD246" s="1240"/>
      <c r="CE246" s="1115"/>
      <c r="CF246" s="1115"/>
      <c r="CG246" s="1115"/>
      <c r="CH246" s="1115"/>
      <c r="CI246" s="1240"/>
      <c r="CJ246" s="1240"/>
      <c r="CK246" s="1115"/>
      <c r="CL246" s="1115"/>
      <c r="CM246" s="1115"/>
      <c r="CN246" s="1115"/>
      <c r="CO246" s="1271">
        <f t="shared" si="101"/>
        <v>0.05</v>
      </c>
      <c r="CP246" s="1116">
        <f t="shared" si="102"/>
        <v>0.17499999999999999</v>
      </c>
      <c r="CQ246" s="1271">
        <f t="shared" si="103"/>
        <v>0.3</v>
      </c>
    </row>
    <row r="247" spans="22:95" s="1116" customFormat="1" ht="16.5" hidden="1" thickBot="1" x14ac:dyDescent="0.3">
      <c r="V247" s="1271"/>
      <c r="AA247" s="1275"/>
      <c r="AB247" s="1275"/>
      <c r="AD247" s="1275"/>
      <c r="AE247" s="1277"/>
      <c r="AH247" s="1278"/>
      <c r="AI247" s="1278"/>
      <c r="AK247" s="1275"/>
      <c r="AR247" s="1275"/>
      <c r="AV247" s="1116">
        <f>(0.449*0.15)+(0.171*0.4)+(0.047*0.43)+(0.026*0.24)+(0.007*0.39)</f>
        <v>0.16492999999999999</v>
      </c>
      <c r="BG247" s="1277"/>
      <c r="BH247" s="1279"/>
      <c r="BI247" s="1270" t="s">
        <v>591</v>
      </c>
      <c r="BJ247" s="1254" t="s">
        <v>332</v>
      </c>
      <c r="BK247" s="1282">
        <f>AV257</f>
        <v>4.9999999999999996E-2</v>
      </c>
      <c r="BL247" s="1254" t="s">
        <v>424</v>
      </c>
      <c r="BM247" s="1253">
        <v>0.05</v>
      </c>
      <c r="BN247" s="1253">
        <v>0.3</v>
      </c>
      <c r="BO247" s="1252" t="s">
        <v>258</v>
      </c>
      <c r="BP247" s="1240"/>
      <c r="BS247" s="1240"/>
      <c r="BT247" s="1240"/>
      <c r="BU247" s="1240"/>
      <c r="BV247" s="1115"/>
      <c r="BW247" s="1240"/>
      <c r="BX247" s="1280"/>
      <c r="BY247" s="1281"/>
      <c r="BZ247" s="1115"/>
      <c r="CA247" s="1115"/>
      <c r="CB247" s="1115"/>
      <c r="CC247" s="1240"/>
      <c r="CD247" s="1240"/>
      <c r="CE247" s="1115"/>
      <c r="CF247" s="1115"/>
      <c r="CG247" s="1115"/>
      <c r="CH247" s="1115"/>
      <c r="CI247" s="1240"/>
      <c r="CJ247" s="1240"/>
      <c r="CK247" s="1115"/>
      <c r="CL247" s="1115"/>
      <c r="CM247" s="1115"/>
      <c r="CN247" s="1115"/>
      <c r="CO247" s="1271">
        <f t="shared" si="101"/>
        <v>0.05</v>
      </c>
      <c r="CP247" s="1116">
        <f t="shared" si="102"/>
        <v>0.17499999999999999</v>
      </c>
      <c r="CQ247" s="1271">
        <f t="shared" si="103"/>
        <v>0.3</v>
      </c>
    </row>
    <row r="248" spans="22:95" s="1116" customFormat="1" ht="16.5" hidden="1" thickBot="1" x14ac:dyDescent="0.3">
      <c r="V248" s="1271"/>
      <c r="AA248" s="1275"/>
      <c r="AB248" s="1275"/>
      <c r="AD248" s="1275"/>
      <c r="AE248" s="1277"/>
      <c r="AH248" s="1278"/>
      <c r="AI248" s="1278"/>
      <c r="AK248" s="1275"/>
      <c r="AR248" s="1275"/>
      <c r="BG248" s="1277"/>
      <c r="BH248" s="1279"/>
      <c r="BI248" s="1270" t="s">
        <v>592</v>
      </c>
      <c r="BJ248" s="1254" t="s">
        <v>332</v>
      </c>
      <c r="BK248" s="1282">
        <f t="shared" ref="BK248:BK253" si="106">AV259</f>
        <v>7.9999999999999988E-2</v>
      </c>
      <c r="BL248" s="1254" t="s">
        <v>424</v>
      </c>
      <c r="BM248" s="1253">
        <v>0.05</v>
      </c>
      <c r="BN248" s="1253">
        <v>0.3</v>
      </c>
      <c r="BO248" s="1252" t="s">
        <v>258</v>
      </c>
      <c r="BP248" s="1240"/>
      <c r="BS248" s="1240"/>
      <c r="BT248" s="1240"/>
      <c r="BU248" s="1240"/>
      <c r="BV248" s="1115"/>
      <c r="BW248" s="1240"/>
      <c r="BX248" s="1280"/>
      <c r="BY248" s="1281"/>
      <c r="BZ248" s="1115"/>
      <c r="CA248" s="1115"/>
      <c r="CB248" s="1115"/>
      <c r="CC248" s="1240"/>
      <c r="CD248" s="1240"/>
      <c r="CE248" s="1115"/>
      <c r="CF248" s="1115"/>
      <c r="CG248" s="1115"/>
      <c r="CH248" s="1115"/>
      <c r="CI248" s="1240"/>
      <c r="CJ248" s="1240"/>
      <c r="CK248" s="1115"/>
      <c r="CL248" s="1115"/>
      <c r="CM248" s="1115"/>
      <c r="CN248" s="1115"/>
      <c r="CO248" s="1271">
        <f t="shared" si="101"/>
        <v>0.05</v>
      </c>
      <c r="CP248" s="1116">
        <f t="shared" si="102"/>
        <v>0.17499999999999999</v>
      </c>
      <c r="CQ248" s="1271">
        <f t="shared" si="103"/>
        <v>0.3</v>
      </c>
    </row>
    <row r="249" spans="22:95" s="1116" customFormat="1" ht="16.5" hidden="1" thickBot="1" x14ac:dyDescent="0.3">
      <c r="V249" s="1271"/>
      <c r="AA249" s="1275"/>
      <c r="AB249" s="1275"/>
      <c r="AD249" s="1275"/>
      <c r="AE249" s="1277"/>
      <c r="AH249" s="1278"/>
      <c r="AI249" s="1278"/>
      <c r="AK249" s="1275"/>
      <c r="AR249" s="1275"/>
      <c r="BG249" s="1277"/>
      <c r="BH249" s="1279"/>
      <c r="BI249" s="1270" t="s">
        <v>593</v>
      </c>
      <c r="BJ249" s="1254" t="s">
        <v>332</v>
      </c>
      <c r="BK249" s="1282">
        <f t="shared" si="106"/>
        <v>0.14333333333333331</v>
      </c>
      <c r="BL249" s="1254" t="s">
        <v>424</v>
      </c>
      <c r="BM249" s="1253">
        <v>0.05</v>
      </c>
      <c r="BN249" s="1253">
        <v>0.3</v>
      </c>
      <c r="BO249" s="1252" t="s">
        <v>258</v>
      </c>
      <c r="BP249" s="1240"/>
      <c r="BS249" s="1240"/>
      <c r="BT249" s="1240"/>
      <c r="BU249" s="1240"/>
      <c r="BV249" s="1115"/>
      <c r="BW249" s="1240"/>
      <c r="BX249" s="1280"/>
      <c r="BY249" s="1281"/>
      <c r="BZ249" s="1115"/>
      <c r="CA249" s="1115"/>
      <c r="CB249" s="1115"/>
      <c r="CC249" s="1240"/>
      <c r="CD249" s="1240"/>
      <c r="CE249" s="1115"/>
      <c r="CF249" s="1115"/>
      <c r="CG249" s="1115"/>
      <c r="CH249" s="1115"/>
      <c r="CI249" s="1240"/>
      <c r="CJ249" s="1240"/>
      <c r="CK249" s="1115"/>
      <c r="CL249" s="1115"/>
      <c r="CM249" s="1115"/>
      <c r="CN249" s="1115"/>
      <c r="CO249" s="1271">
        <f t="shared" si="101"/>
        <v>0.05</v>
      </c>
      <c r="CP249" s="1116">
        <f t="shared" si="102"/>
        <v>0.17499999999999999</v>
      </c>
      <c r="CQ249" s="1271">
        <f t="shared" si="103"/>
        <v>0.3</v>
      </c>
    </row>
    <row r="250" spans="22:95" s="1116" customFormat="1" ht="16.5" hidden="1" thickBot="1" x14ac:dyDescent="0.3">
      <c r="V250" s="1271"/>
      <c r="AA250" s="1275"/>
      <c r="AB250" s="1275"/>
      <c r="AD250" s="1275"/>
      <c r="AE250" s="1277"/>
      <c r="AH250" s="1278"/>
      <c r="AI250" s="1278"/>
      <c r="AK250" s="1275"/>
      <c r="AR250" s="1275"/>
      <c r="BG250" s="1277"/>
      <c r="BH250" s="1279"/>
      <c r="BI250" s="1270" t="s">
        <v>594</v>
      </c>
      <c r="BJ250" s="1254" t="s">
        <v>332</v>
      </c>
      <c r="BK250" s="1282">
        <f t="shared" si="106"/>
        <v>0.13333333333333333</v>
      </c>
      <c r="BL250" s="1254" t="s">
        <v>424</v>
      </c>
      <c r="BM250" s="1253">
        <v>0.05</v>
      </c>
      <c r="BN250" s="1253">
        <v>0.3</v>
      </c>
      <c r="BO250" s="1252" t="s">
        <v>258</v>
      </c>
      <c r="BP250" s="1240"/>
      <c r="BS250" s="1240"/>
      <c r="BT250" s="1240"/>
      <c r="BU250" s="1240"/>
      <c r="BV250" s="1115"/>
      <c r="BW250" s="1240"/>
      <c r="BX250" s="1280"/>
      <c r="BY250" s="1281"/>
      <c r="BZ250" s="1115"/>
      <c r="CA250" s="1115"/>
      <c r="CB250" s="1115"/>
      <c r="CC250" s="1240"/>
      <c r="CD250" s="1240"/>
      <c r="CE250" s="1115"/>
      <c r="CF250" s="1115"/>
      <c r="CG250" s="1115"/>
      <c r="CH250" s="1115"/>
      <c r="CI250" s="1240"/>
      <c r="CJ250" s="1240"/>
      <c r="CK250" s="1115"/>
      <c r="CL250" s="1115"/>
      <c r="CM250" s="1115"/>
      <c r="CN250" s="1115"/>
      <c r="CO250" s="1271">
        <f t="shared" si="101"/>
        <v>0.05</v>
      </c>
      <c r="CP250" s="1116">
        <f t="shared" si="102"/>
        <v>0.17499999999999999</v>
      </c>
      <c r="CQ250" s="1271">
        <f t="shared" si="103"/>
        <v>0.3</v>
      </c>
    </row>
    <row r="251" spans="22:95" s="1116" customFormat="1" ht="16.5" hidden="1" thickBot="1" x14ac:dyDescent="0.3">
      <c r="V251" s="1271"/>
      <c r="AA251" s="1275"/>
      <c r="AB251" s="1275"/>
      <c r="AD251" s="1275"/>
      <c r="AE251" s="1277"/>
      <c r="AH251" s="1278"/>
      <c r="AI251" s="1278"/>
      <c r="AK251" s="1275"/>
      <c r="AR251" s="1275"/>
      <c r="BG251" s="1277"/>
      <c r="BH251" s="1279"/>
      <c r="BI251" s="1270" t="s">
        <v>595</v>
      </c>
      <c r="BJ251" s="1254" t="s">
        <v>332</v>
      </c>
      <c r="BK251" s="1282">
        <f t="shared" si="106"/>
        <v>0.13</v>
      </c>
      <c r="BL251" s="1254" t="s">
        <v>424</v>
      </c>
      <c r="BM251" s="1253">
        <v>0.05</v>
      </c>
      <c r="BN251" s="1253">
        <v>0.3</v>
      </c>
      <c r="BO251" s="1252" t="s">
        <v>258</v>
      </c>
      <c r="BP251" s="1240"/>
      <c r="BS251" s="1240"/>
      <c r="BT251" s="1240"/>
      <c r="BU251" s="1240"/>
      <c r="BV251" s="1115"/>
      <c r="BW251" s="1240"/>
      <c r="BX251" s="1280"/>
      <c r="BY251" s="1281"/>
      <c r="BZ251" s="1115"/>
      <c r="CA251" s="1115"/>
      <c r="CB251" s="1115"/>
      <c r="CC251" s="1240"/>
      <c r="CD251" s="1240"/>
      <c r="CE251" s="1115"/>
      <c r="CF251" s="1115"/>
      <c r="CG251" s="1115"/>
      <c r="CH251" s="1115"/>
      <c r="CI251" s="1240"/>
      <c r="CJ251" s="1240"/>
      <c r="CK251" s="1115"/>
      <c r="CL251" s="1115"/>
      <c r="CM251" s="1115"/>
      <c r="CN251" s="1115"/>
      <c r="CO251" s="1271">
        <f t="shared" si="101"/>
        <v>0.05</v>
      </c>
      <c r="CP251" s="1116">
        <f t="shared" si="102"/>
        <v>0.17499999999999999</v>
      </c>
      <c r="CQ251" s="1271">
        <f t="shared" si="103"/>
        <v>0.3</v>
      </c>
    </row>
    <row r="252" spans="22:95" s="1116" customFormat="1" ht="16.5" hidden="1" thickBot="1" x14ac:dyDescent="0.3">
      <c r="V252" s="1271"/>
      <c r="AA252" s="1275"/>
      <c r="AB252" s="1275"/>
      <c r="AD252" s="1275"/>
      <c r="AE252" s="1277"/>
      <c r="AH252" s="1278"/>
      <c r="AI252" s="1278"/>
      <c r="AK252" s="1275"/>
      <c r="AR252" s="1275"/>
      <c r="BG252" s="1277"/>
      <c r="BH252" s="1279"/>
      <c r="BI252" s="1270" t="s">
        <v>596</v>
      </c>
      <c r="BJ252" s="1254" t="s">
        <v>332</v>
      </c>
      <c r="BK252" s="1282">
        <f t="shared" si="106"/>
        <v>1.3333333333333332E-2</v>
      </c>
      <c r="BL252" s="1254" t="s">
        <v>424</v>
      </c>
      <c r="BM252" s="1253">
        <v>0.05</v>
      </c>
      <c r="BN252" s="1253">
        <v>0.3</v>
      </c>
      <c r="BO252" s="1252" t="s">
        <v>258</v>
      </c>
      <c r="BP252" s="1240"/>
      <c r="BS252" s="1240"/>
      <c r="BT252" s="1240"/>
      <c r="BU252" s="1240"/>
      <c r="BV252" s="1115"/>
      <c r="BW252" s="1240"/>
      <c r="BX252" s="1280"/>
      <c r="BY252" s="1281"/>
      <c r="BZ252" s="1115"/>
      <c r="CA252" s="1115"/>
      <c r="CB252" s="1115"/>
      <c r="CC252" s="1240"/>
      <c r="CD252" s="1240"/>
      <c r="CE252" s="1115"/>
      <c r="CF252" s="1115"/>
      <c r="CG252" s="1115"/>
      <c r="CH252" s="1115"/>
      <c r="CI252" s="1240"/>
      <c r="CJ252" s="1240"/>
      <c r="CK252" s="1115"/>
      <c r="CL252" s="1115"/>
      <c r="CM252" s="1115"/>
      <c r="CN252" s="1115"/>
      <c r="CO252" s="1271">
        <f t="shared" si="101"/>
        <v>0.05</v>
      </c>
      <c r="CP252" s="1116">
        <f t="shared" si="102"/>
        <v>0.17499999999999999</v>
      </c>
      <c r="CQ252" s="1271">
        <f t="shared" si="103"/>
        <v>0.3</v>
      </c>
    </row>
    <row r="253" spans="22:95" s="1116" customFormat="1" ht="16.5" hidden="1" thickBot="1" x14ac:dyDescent="0.3">
      <c r="V253" s="1271"/>
      <c r="AA253" s="1275"/>
      <c r="AB253" s="1275"/>
      <c r="AD253" s="1275"/>
      <c r="AE253" s="1277"/>
      <c r="AH253" s="1278"/>
      <c r="AI253" s="1278"/>
      <c r="AK253" s="1275"/>
      <c r="AR253" s="1275"/>
      <c r="AV253" s="1283" t="s">
        <v>503</v>
      </c>
      <c r="BF253" s="1116" t="s">
        <v>476</v>
      </c>
      <c r="BG253" s="1277">
        <f>AW255</f>
        <v>2.748833333333333E-2</v>
      </c>
      <c r="BH253" s="1279"/>
      <c r="BI253" s="1270" t="s">
        <v>597</v>
      </c>
      <c r="BJ253" s="1254" t="s">
        <v>332</v>
      </c>
      <c r="BK253" s="1282">
        <f t="shared" si="106"/>
        <v>3.3333333333333331E-3</v>
      </c>
      <c r="BL253" s="1254" t="s">
        <v>424</v>
      </c>
      <c r="BM253" s="1253">
        <v>0.05</v>
      </c>
      <c r="BN253" s="1253">
        <v>0.3</v>
      </c>
      <c r="BO253" s="1252" t="s">
        <v>258</v>
      </c>
      <c r="BP253" s="1240"/>
      <c r="BS253" s="1240"/>
      <c r="BT253" s="1240"/>
      <c r="BU253" s="1240"/>
      <c r="BV253" s="1115"/>
      <c r="BW253" s="1240"/>
      <c r="BX253" s="1280"/>
      <c r="BY253" s="1281"/>
      <c r="BZ253" s="1115"/>
      <c r="CA253" s="1115"/>
      <c r="CB253" s="1115"/>
      <c r="CC253" s="1240"/>
      <c r="CD253" s="1240"/>
      <c r="CE253" s="1115"/>
      <c r="CF253" s="1115"/>
      <c r="CG253" s="1115"/>
      <c r="CH253" s="1115"/>
      <c r="CI253" s="1240"/>
      <c r="CJ253" s="1240"/>
      <c r="CK253" s="1115"/>
      <c r="CL253" s="1115"/>
      <c r="CM253" s="1115"/>
      <c r="CN253" s="1115"/>
      <c r="CO253" s="1271">
        <f t="shared" si="101"/>
        <v>0.05</v>
      </c>
      <c r="CP253" s="1116">
        <f t="shared" si="102"/>
        <v>0.17499999999999999</v>
      </c>
      <c r="CQ253" s="1271">
        <f t="shared" si="103"/>
        <v>0.3</v>
      </c>
    </row>
    <row r="254" spans="22:95" s="1110" customFormat="1" ht="29.25" hidden="1" thickBot="1" x14ac:dyDescent="0.3">
      <c r="V254" s="1235"/>
      <c r="AA254" s="1236"/>
      <c r="AB254" s="1236"/>
      <c r="AD254" s="1236"/>
      <c r="AE254" s="1237"/>
      <c r="AH254" s="1238"/>
      <c r="AI254" s="1238"/>
      <c r="AK254" s="1236"/>
      <c r="AR254" s="1236"/>
      <c r="AT254" s="1284"/>
      <c r="AU254" s="1285" t="s">
        <v>483</v>
      </c>
      <c r="AV254" s="1284" t="s">
        <v>495</v>
      </c>
      <c r="AW254" s="1284" t="s">
        <v>478</v>
      </c>
      <c r="AX254" s="1284" t="s">
        <v>560</v>
      </c>
      <c r="AY254" s="1284" t="s">
        <v>479</v>
      </c>
      <c r="AZ254" s="1284" t="s">
        <v>482</v>
      </c>
      <c r="BA254" s="1286" t="s">
        <v>119</v>
      </c>
      <c r="BB254" s="1287" t="s">
        <v>1326</v>
      </c>
      <c r="BC254" s="1287" t="s">
        <v>120</v>
      </c>
      <c r="BF254" s="1116" t="s">
        <v>481</v>
      </c>
      <c r="BG254" s="1277">
        <f>AX255</f>
        <v>3.9583199999999999E-2</v>
      </c>
      <c r="BH254" s="1269" t="s">
        <v>97</v>
      </c>
      <c r="BI254" s="1270" t="s">
        <v>572</v>
      </c>
      <c r="BJ254" s="1254" t="s">
        <v>475</v>
      </c>
      <c r="BK254" s="1263">
        <v>5.6000000000000004E-7</v>
      </c>
      <c r="BL254" s="1254" t="s">
        <v>424</v>
      </c>
      <c r="BM254" s="1253">
        <v>0.1</v>
      </c>
      <c r="BN254" s="1253">
        <v>1</v>
      </c>
      <c r="BO254" s="1252" t="s">
        <v>258</v>
      </c>
      <c r="BP254" s="1254" t="s">
        <v>475</v>
      </c>
      <c r="BQ254" s="1263">
        <v>9.7999999999999993E-6</v>
      </c>
      <c r="BR254" s="1250" t="s">
        <v>425</v>
      </c>
      <c r="BS254" s="1253">
        <v>0.1</v>
      </c>
      <c r="BT254" s="1253">
        <v>1</v>
      </c>
      <c r="BU254" s="1252" t="s">
        <v>258</v>
      </c>
      <c r="BV254" s="1254" t="s">
        <v>475</v>
      </c>
      <c r="BW254" s="1263">
        <v>0.14000000000000001</v>
      </c>
      <c r="BX254" s="1250" t="s">
        <v>570</v>
      </c>
      <c r="BY254" s="1253">
        <v>0.1</v>
      </c>
      <c r="BZ254" s="1253">
        <v>1</v>
      </c>
      <c r="CA254" s="1252" t="s">
        <v>258</v>
      </c>
      <c r="CB254" s="1114"/>
      <c r="CC254" s="1112"/>
      <c r="CD254" s="1112"/>
      <c r="CE254" s="1114"/>
      <c r="CF254" s="1114"/>
      <c r="CG254" s="1114"/>
      <c r="CH254" s="1114"/>
      <c r="CI254" s="1112"/>
      <c r="CJ254" s="1112"/>
      <c r="CK254" s="1114"/>
      <c r="CL254" s="1114"/>
      <c r="CM254" s="1114"/>
      <c r="CN254" s="1115"/>
      <c r="CO254" s="1271">
        <f t="shared" si="101"/>
        <v>0.1</v>
      </c>
      <c r="CP254" s="1116">
        <f t="shared" si="102"/>
        <v>0.55000000000000004</v>
      </c>
      <c r="CQ254" s="1271">
        <f t="shared" si="103"/>
        <v>1</v>
      </c>
    </row>
    <row r="255" spans="22:95" s="1110" customFormat="1" ht="29.25" hidden="1" thickBot="1" x14ac:dyDescent="0.3">
      <c r="V255" s="1235"/>
      <c r="AA255" s="1236"/>
      <c r="AB255" s="1236"/>
      <c r="AD255" s="1236"/>
      <c r="AE255" s="1237"/>
      <c r="AH255" s="1238"/>
      <c r="AI255" s="1238"/>
      <c r="AK255" s="1236"/>
      <c r="AR255" s="1236"/>
      <c r="AT255" s="1284" t="s">
        <v>485</v>
      </c>
      <c r="AU255" s="1288" t="s">
        <v>497</v>
      </c>
      <c r="AV255" s="1278">
        <f>((((0.449*0.15)+(0.171*0.4)+(0.047*0.43)+(0.026*0.24)+(0.007*0.39))*0.5*1)*0.5*(16/12))*(1-0)</f>
        <v>5.497666666666666E-2</v>
      </c>
      <c r="AW255" s="1278">
        <f>((((0.449*0.15)+(0.171*0.4)+(0.047*0.43)+(0.026*0.24)+(0.007*0.39))*0.5*0.5)*0.5*(16/12))*(1-0)</f>
        <v>2.748833333333333E-2</v>
      </c>
      <c r="AX255" s="1278">
        <f>((((0.449*0.15)+(0.171*0.4)+(0.047*0.43)+(0.026*0.24)+(0.007*0.39))*0.5*0.8)*0.5*(16/12))*(1-0.1)</f>
        <v>3.9583199999999999E-2</v>
      </c>
      <c r="AY255" s="1278">
        <f>((((0.449*0.15)+(0.171*0.4)+(0.047*0.43)+(0.026*0.24)+(0.007*0.39))*0.5*0.4)*0.5*(16/12))*(1-0.1)</f>
        <v>1.9791599999999999E-2</v>
      </c>
      <c r="AZ255" s="1278">
        <f>((((0.449*0.15)+(0.171*0.4)+(0.047*0.43)+(0.026*0.24)+(0.007*0.39))*0.5*0.6)*0.5*(16/12))*(1-0.1)</f>
        <v>2.9687399999999996E-2</v>
      </c>
      <c r="BA255" s="1289">
        <f t="shared" ref="BA255:BA264" si="107">AVERAGE(AV255:AZ255)</f>
        <v>3.430544E-2</v>
      </c>
      <c r="BB255" s="1289">
        <f t="shared" ref="BB255:BB264" si="108">STDEV(AV255:AZ255)</f>
        <v>1.3542573156662487E-2</v>
      </c>
      <c r="BC255" s="1290">
        <f>1-((BA255-((BB255*2.78)/(SQRT(5))))/BA255)</f>
        <v>0.49079258210126564</v>
      </c>
      <c r="BF255" s="1116" t="s">
        <v>480</v>
      </c>
      <c r="BG255" s="1277">
        <f>AY255</f>
        <v>1.9791599999999999E-2</v>
      </c>
      <c r="BH255" s="1269" t="s">
        <v>97</v>
      </c>
      <c r="BI255" s="1270" t="s">
        <v>571</v>
      </c>
      <c r="BJ255" s="1254" t="s">
        <v>475</v>
      </c>
      <c r="BK255" s="1263">
        <v>2.3699999999999999E-4</v>
      </c>
      <c r="BL255" s="1254" t="s">
        <v>424</v>
      </c>
      <c r="BM255" s="1253">
        <v>0.1</v>
      </c>
      <c r="BN255" s="1253">
        <v>1</v>
      </c>
      <c r="BO255" s="1252" t="s">
        <v>258</v>
      </c>
      <c r="BP255" s="1254" t="s">
        <v>475</v>
      </c>
      <c r="BQ255" s="1263">
        <v>6.0000000000000002E-5</v>
      </c>
      <c r="BR255" s="1250" t="s">
        <v>425</v>
      </c>
      <c r="BS255" s="1253">
        <v>0.1</v>
      </c>
      <c r="BT255" s="1253">
        <v>1</v>
      </c>
      <c r="BU255" s="1252" t="s">
        <v>258</v>
      </c>
      <c r="BV255" s="1254" t="s">
        <v>475</v>
      </c>
      <c r="BW255" s="1263">
        <v>0.23</v>
      </c>
      <c r="BX255" s="1250" t="s">
        <v>570</v>
      </c>
      <c r="BY255" s="1253">
        <v>0.1</v>
      </c>
      <c r="BZ255" s="1253">
        <v>1</v>
      </c>
      <c r="CA255" s="1252" t="s">
        <v>258</v>
      </c>
      <c r="CB255" s="1114"/>
      <c r="CC255" s="1112"/>
      <c r="CD255" s="1112"/>
      <c r="CE255" s="1114"/>
      <c r="CF255" s="1114"/>
      <c r="CG255" s="1114"/>
      <c r="CH255" s="1114"/>
      <c r="CI255" s="1112"/>
      <c r="CJ255" s="1112"/>
      <c r="CK255" s="1114"/>
      <c r="CL255" s="1114"/>
      <c r="CM255" s="1114"/>
      <c r="CN255" s="1115"/>
      <c r="CO255" s="1271">
        <f t="shared" si="101"/>
        <v>0.1</v>
      </c>
      <c r="CP255" s="1116">
        <f t="shared" si="102"/>
        <v>0.55000000000000004</v>
      </c>
      <c r="CQ255" s="1271">
        <f t="shared" si="103"/>
        <v>1</v>
      </c>
    </row>
    <row r="256" spans="22:95" s="1110" customFormat="1" ht="29.25" hidden="1" thickBot="1" x14ac:dyDescent="0.3">
      <c r="V256" s="1235"/>
      <c r="AA256" s="1236"/>
      <c r="AB256" s="1236"/>
      <c r="AD256" s="1236"/>
      <c r="AE256" s="1237"/>
      <c r="AH256" s="1238"/>
      <c r="AI256" s="1238"/>
      <c r="AK256" s="1236"/>
      <c r="AR256" s="1236"/>
      <c r="AT256" s="1284" t="s">
        <v>561</v>
      </c>
      <c r="AU256" s="1288">
        <v>0.05</v>
      </c>
      <c r="AV256" s="1278">
        <f>((AU256*0.5*1)*0.5*(16/12))*(1-0)</f>
        <v>1.6666666666666666E-2</v>
      </c>
      <c r="AW256" s="1278">
        <f>((AU256*0.5*0.5)*0.5*(16/12))*(1-0)</f>
        <v>8.3333333333333332E-3</v>
      </c>
      <c r="AX256" s="1278">
        <f>((AU256*0.5*0.8)*0.5*(16/12))*(1-0.1)</f>
        <v>1.2000000000000002E-2</v>
      </c>
      <c r="AY256" s="1278">
        <f t="shared" ref="AY256:AY264" si="109">((AU256*0.5*0.4)*0.5*(16/12))*(1-0.1)</f>
        <v>6.000000000000001E-3</v>
      </c>
      <c r="AZ256" s="1278">
        <f t="shared" ref="AZ256:AZ264" si="110">((AU256*0.5*0.6)*0.5*(16/12))*(1-0.1)</f>
        <v>8.9999999999999993E-3</v>
      </c>
      <c r="BA256" s="1289">
        <f t="shared" si="107"/>
        <v>1.0400000000000001E-2</v>
      </c>
      <c r="BB256" s="1289">
        <f t="shared" si="108"/>
        <v>4.1055517967205765E-3</v>
      </c>
      <c r="BC256" s="1290">
        <f>1-((BA256-((BB256*2.78)/(SQRT(5))))/BA256)</f>
        <v>0.49079258210126586</v>
      </c>
      <c r="BF256" s="1116" t="s">
        <v>477</v>
      </c>
      <c r="BG256" s="1277">
        <f>AZ255</f>
        <v>2.9687399999999996E-2</v>
      </c>
      <c r="BH256" s="1269" t="s">
        <v>97</v>
      </c>
      <c r="BI256" s="1270" t="s">
        <v>573</v>
      </c>
      <c r="BJ256" s="1254" t="s">
        <v>475</v>
      </c>
      <c r="BK256" s="1263">
        <v>6.4999999999999997E-3</v>
      </c>
      <c r="BL256" s="1254" t="s">
        <v>424</v>
      </c>
      <c r="BM256" s="1253">
        <v>0.1</v>
      </c>
      <c r="BN256" s="1253">
        <v>1</v>
      </c>
      <c r="BO256" s="1252" t="s">
        <v>258</v>
      </c>
      <c r="BP256" s="1254" t="s">
        <v>475</v>
      </c>
      <c r="BQ256" s="1263">
        <v>1.4999999999999999E-4</v>
      </c>
      <c r="BR256" s="1250" t="s">
        <v>425</v>
      </c>
      <c r="BS256" s="1253">
        <v>0.1</v>
      </c>
      <c r="BT256" s="1253">
        <v>1</v>
      </c>
      <c r="BU256" s="1252" t="s">
        <v>258</v>
      </c>
      <c r="BV256" s="1254" t="s">
        <v>475</v>
      </c>
      <c r="BW256" s="1263">
        <v>1.38</v>
      </c>
      <c r="BX256" s="1250" t="s">
        <v>570</v>
      </c>
      <c r="BY256" s="1253">
        <v>0.1</v>
      </c>
      <c r="BZ256" s="1253">
        <v>1</v>
      </c>
      <c r="CA256" s="1252" t="s">
        <v>258</v>
      </c>
      <c r="CB256" s="1114"/>
      <c r="CC256" s="1112"/>
      <c r="CD256" s="1112"/>
      <c r="CE256" s="1114"/>
      <c r="CF256" s="1114"/>
      <c r="CG256" s="1114"/>
      <c r="CH256" s="1114"/>
      <c r="CI256" s="1112"/>
      <c r="CJ256" s="1112"/>
      <c r="CK256" s="1114"/>
      <c r="CL256" s="1114"/>
      <c r="CM256" s="1114"/>
      <c r="CN256" s="1115"/>
      <c r="CO256" s="1271">
        <f t="shared" si="101"/>
        <v>0.1</v>
      </c>
      <c r="CP256" s="1116">
        <f t="shared" si="102"/>
        <v>0.55000000000000004</v>
      </c>
      <c r="CQ256" s="1271">
        <f t="shared" si="103"/>
        <v>1</v>
      </c>
    </row>
    <row r="257" spans="22:110" s="1110" customFormat="1" ht="29.25" hidden="1" thickBot="1" x14ac:dyDescent="0.3">
      <c r="V257" s="1235"/>
      <c r="AA257" s="1236"/>
      <c r="AB257" s="1236"/>
      <c r="AD257" s="1236"/>
      <c r="AE257" s="1237"/>
      <c r="AH257" s="1238"/>
      <c r="AI257" s="1238"/>
      <c r="AK257" s="1236"/>
      <c r="AR257" s="1236"/>
      <c r="AT257" s="1284" t="s">
        <v>484</v>
      </c>
      <c r="AU257" s="1288">
        <v>0.15</v>
      </c>
      <c r="AV257" s="1278">
        <f>((AU257*0.5*1)*0.5*(16/12))*(1-0)</f>
        <v>4.9999999999999996E-2</v>
      </c>
      <c r="AW257" s="1278">
        <f>((AU257*0.5*0.5)*0.5*(16/12))*(1-0)</f>
        <v>2.4999999999999998E-2</v>
      </c>
      <c r="AX257" s="1278">
        <f>((AU257*0.5*0.8)*0.5*(16/12))*(1-0.1)</f>
        <v>3.5999999999999997E-2</v>
      </c>
      <c r="AY257" s="1278">
        <f t="shared" si="109"/>
        <v>1.7999999999999999E-2</v>
      </c>
      <c r="AZ257" s="1278">
        <f t="shared" si="110"/>
        <v>2.7E-2</v>
      </c>
      <c r="BA257" s="1289">
        <f t="shared" si="107"/>
        <v>3.1199999999999995E-2</v>
      </c>
      <c r="BB257" s="1289">
        <f t="shared" si="108"/>
        <v>1.2316655390161741E-2</v>
      </c>
      <c r="BC257" s="1290">
        <f t="shared" ref="BC257:BC264" si="111">1-((BA257-((BB257*2.78)/(SQRT(5))))/BA257)</f>
        <v>0.49079258210126642</v>
      </c>
      <c r="BF257" s="1277"/>
      <c r="BG257" s="1277"/>
      <c r="BH257" s="1269" t="s">
        <v>97</v>
      </c>
      <c r="BI257" s="1270" t="s">
        <v>574</v>
      </c>
      <c r="BJ257" s="1254" t="s">
        <v>475</v>
      </c>
      <c r="BK257" s="1263">
        <v>5.6000000000000004E-7</v>
      </c>
      <c r="BL257" s="1254" t="s">
        <v>424</v>
      </c>
      <c r="BM257" s="1253">
        <v>0.1</v>
      </c>
      <c r="BN257" s="1253">
        <v>1</v>
      </c>
      <c r="BO257" s="1252" t="s">
        <v>258</v>
      </c>
      <c r="BP257" s="1254" t="s">
        <v>475</v>
      </c>
      <c r="BQ257" s="1263">
        <v>1E-4</v>
      </c>
      <c r="BR257" s="1250" t="s">
        <v>425</v>
      </c>
      <c r="BS257" s="1253">
        <v>0.1</v>
      </c>
      <c r="BT257" s="1253">
        <v>1</v>
      </c>
      <c r="BU257" s="1252" t="s">
        <v>258</v>
      </c>
      <c r="BV257" s="1254" t="s">
        <v>475</v>
      </c>
      <c r="BW257" s="1263">
        <v>0.56999999999999995</v>
      </c>
      <c r="BX257" s="1250" t="s">
        <v>570</v>
      </c>
      <c r="BY257" s="1253">
        <v>0.1</v>
      </c>
      <c r="BZ257" s="1253">
        <v>1</v>
      </c>
      <c r="CA257" s="1252" t="s">
        <v>258</v>
      </c>
      <c r="CB257" s="1114"/>
      <c r="CC257" s="1112"/>
      <c r="CD257" s="1112"/>
      <c r="CE257" s="1114"/>
      <c r="CF257" s="1114"/>
      <c r="CG257" s="1114"/>
      <c r="CH257" s="1114"/>
      <c r="CI257" s="1112"/>
      <c r="CJ257" s="1112"/>
      <c r="CK257" s="1114"/>
      <c r="CL257" s="1114"/>
      <c r="CM257" s="1114"/>
      <c r="CN257" s="1115"/>
      <c r="CO257" s="1271">
        <f t="shared" si="101"/>
        <v>0.1</v>
      </c>
      <c r="CP257" s="1116">
        <f t="shared" si="102"/>
        <v>0.55000000000000004</v>
      </c>
      <c r="CQ257" s="1271">
        <f t="shared" si="103"/>
        <v>1</v>
      </c>
    </row>
    <row r="258" spans="22:110" s="1110" customFormat="1" ht="29.25" hidden="1" thickBot="1" x14ac:dyDescent="0.3">
      <c r="V258" s="1235"/>
      <c r="AA258" s="1236"/>
      <c r="AB258" s="1236"/>
      <c r="AD258" s="1236"/>
      <c r="AE258" s="1237"/>
      <c r="AH258" s="1238"/>
      <c r="AI258" s="1238"/>
      <c r="AK258" s="1236"/>
      <c r="AR258" s="1236"/>
      <c r="AT258" s="1284" t="s">
        <v>487</v>
      </c>
      <c r="AU258" s="1288">
        <v>0.15</v>
      </c>
      <c r="AV258" s="1278">
        <f t="shared" ref="AV258:AV264" si="112">((AU258*0.5*1)*0.5*(16/12))*(1-0)</f>
        <v>4.9999999999999996E-2</v>
      </c>
      <c r="AW258" s="1278">
        <f t="shared" ref="AW258:AW264" si="113">((AU258*0.5*0.5)*0.5*(16/12))*(1-0)</f>
        <v>2.4999999999999998E-2</v>
      </c>
      <c r="AX258" s="1278">
        <f t="shared" ref="AX258:AX264" si="114">((AU258*0.5*0.8)*0.5*(16/12))*(1-0.1)</f>
        <v>3.5999999999999997E-2</v>
      </c>
      <c r="AY258" s="1278">
        <f t="shared" si="109"/>
        <v>1.7999999999999999E-2</v>
      </c>
      <c r="AZ258" s="1278">
        <f t="shared" si="110"/>
        <v>2.7E-2</v>
      </c>
      <c r="BA258" s="1289">
        <f t="shared" si="107"/>
        <v>3.1199999999999995E-2</v>
      </c>
      <c r="BB258" s="1289">
        <f t="shared" si="108"/>
        <v>1.2316655390161741E-2</v>
      </c>
      <c r="BC258" s="1290">
        <f t="shared" si="111"/>
        <v>0.49079258210126642</v>
      </c>
      <c r="BE258" s="1277"/>
      <c r="BF258" s="1277"/>
      <c r="BH258" s="1269" t="s">
        <v>97</v>
      </c>
      <c r="BI258" s="1270" t="s">
        <v>598</v>
      </c>
      <c r="BJ258" s="1254" t="s">
        <v>475</v>
      </c>
      <c r="BK258" s="1263">
        <v>5.6000000000000004E-7</v>
      </c>
      <c r="BL258" s="1254" t="s">
        <v>424</v>
      </c>
      <c r="BM258" s="1253">
        <v>0.1</v>
      </c>
      <c r="BN258" s="1253">
        <v>1</v>
      </c>
      <c r="BO258" s="1252" t="s">
        <v>258</v>
      </c>
      <c r="BP258" s="1254" t="s">
        <v>475</v>
      </c>
      <c r="BQ258" s="1263">
        <v>4.2000000000000002E-4</v>
      </c>
      <c r="BR258" s="1250" t="s">
        <v>425</v>
      </c>
      <c r="BS258" s="1253">
        <v>0.1</v>
      </c>
      <c r="BT258" s="1253">
        <v>1</v>
      </c>
      <c r="BU258" s="1252" t="s">
        <v>258</v>
      </c>
      <c r="BV258" s="1254" t="s">
        <v>475</v>
      </c>
      <c r="BW258" s="1263">
        <v>0.17</v>
      </c>
      <c r="BX258" s="1250" t="s">
        <v>570</v>
      </c>
      <c r="BY258" s="1253">
        <v>0.1</v>
      </c>
      <c r="BZ258" s="1253">
        <v>1</v>
      </c>
      <c r="CA258" s="1252" t="s">
        <v>258</v>
      </c>
      <c r="CB258" s="1114"/>
      <c r="CC258" s="1112"/>
      <c r="CD258" s="1112"/>
      <c r="CE258" s="1114"/>
      <c r="CF258" s="1114"/>
      <c r="CG258" s="1114"/>
      <c r="CH258" s="1114"/>
      <c r="CI258" s="1112"/>
      <c r="CJ258" s="1112"/>
      <c r="CK258" s="1114"/>
      <c r="CL258" s="1114"/>
      <c r="CM258" s="1114"/>
      <c r="CN258" s="1115"/>
      <c r="CO258" s="1271">
        <f t="shared" si="101"/>
        <v>0.1</v>
      </c>
      <c r="CP258" s="1116">
        <f t="shared" si="102"/>
        <v>0.55000000000000004</v>
      </c>
      <c r="CQ258" s="1271">
        <f t="shared" si="103"/>
        <v>1</v>
      </c>
    </row>
    <row r="259" spans="22:110" s="1110" customFormat="1" ht="29.25" hidden="1" thickBot="1" x14ac:dyDescent="0.3">
      <c r="V259" s="1235"/>
      <c r="AA259" s="1236"/>
      <c r="AB259" s="1236"/>
      <c r="AD259" s="1236"/>
      <c r="AE259" s="1237"/>
      <c r="AH259" s="1238"/>
      <c r="AI259" s="1238"/>
      <c r="AK259" s="1236"/>
      <c r="AR259" s="1236"/>
      <c r="AT259" s="1284" t="s">
        <v>486</v>
      </c>
      <c r="AU259" s="1288">
        <v>0.24</v>
      </c>
      <c r="AV259" s="1278">
        <f t="shared" si="112"/>
        <v>7.9999999999999988E-2</v>
      </c>
      <c r="AW259" s="1278">
        <f t="shared" si="113"/>
        <v>3.9999999999999994E-2</v>
      </c>
      <c r="AX259" s="1278">
        <f t="shared" si="114"/>
        <v>5.7600000000000005E-2</v>
      </c>
      <c r="AY259" s="1278">
        <f t="shared" si="109"/>
        <v>2.8800000000000003E-2</v>
      </c>
      <c r="AZ259" s="1278">
        <f t="shared" si="110"/>
        <v>4.3199999999999995E-2</v>
      </c>
      <c r="BA259" s="1289">
        <f t="shared" si="107"/>
        <v>4.9919999999999992E-2</v>
      </c>
      <c r="BB259" s="1289">
        <f t="shared" si="108"/>
        <v>1.9706648624258784E-2</v>
      </c>
      <c r="BC259" s="1290">
        <f t="shared" si="111"/>
        <v>0.49079258210126631</v>
      </c>
      <c r="BE259" s="1277"/>
      <c r="BF259" s="1277"/>
      <c r="BH259" s="1269" t="s">
        <v>97</v>
      </c>
      <c r="BI259" s="1270" t="s">
        <v>599</v>
      </c>
      <c r="BJ259" s="1254" t="s">
        <v>475</v>
      </c>
      <c r="BK259" s="1263">
        <v>9.7000000000000003E-6</v>
      </c>
      <c r="BL259" s="1254" t="s">
        <v>424</v>
      </c>
      <c r="BM259" s="1253">
        <v>0.1</v>
      </c>
      <c r="BN259" s="1253">
        <v>1</v>
      </c>
      <c r="BO259" s="1252" t="s">
        <v>258</v>
      </c>
      <c r="BP259" s="1254" t="s">
        <v>475</v>
      </c>
      <c r="BQ259" s="1263">
        <v>8.9999999999999998E-4</v>
      </c>
      <c r="BR259" s="1250" t="s">
        <v>425</v>
      </c>
      <c r="BS259" s="1253">
        <v>0.1</v>
      </c>
      <c r="BT259" s="1253">
        <v>1</v>
      </c>
      <c r="BU259" s="1252" t="s">
        <v>258</v>
      </c>
      <c r="BV259" s="1254" t="s">
        <v>475</v>
      </c>
      <c r="BW259" s="1263">
        <v>0.57999999999999996</v>
      </c>
      <c r="BX259" s="1250" t="s">
        <v>570</v>
      </c>
      <c r="BY259" s="1253">
        <v>0.1</v>
      </c>
      <c r="BZ259" s="1253">
        <v>1</v>
      </c>
      <c r="CA259" s="1252" t="s">
        <v>258</v>
      </c>
      <c r="CB259" s="1114"/>
      <c r="CC259" s="1112"/>
      <c r="CD259" s="1112"/>
      <c r="CE259" s="1114"/>
      <c r="CF259" s="1114"/>
      <c r="CG259" s="1114"/>
      <c r="CH259" s="1114"/>
      <c r="CI259" s="1112"/>
      <c r="CJ259" s="1112"/>
      <c r="CK259" s="1114"/>
      <c r="CL259" s="1114"/>
      <c r="CM259" s="1114"/>
      <c r="CN259" s="1115"/>
      <c r="CO259" s="1271">
        <f t="shared" si="101"/>
        <v>0.1</v>
      </c>
      <c r="CP259" s="1116">
        <f t="shared" si="102"/>
        <v>0.55000000000000004</v>
      </c>
      <c r="CQ259" s="1271">
        <f t="shared" si="103"/>
        <v>1</v>
      </c>
    </row>
    <row r="260" spans="22:110" s="1110" customFormat="1" ht="29.25" hidden="1" thickBot="1" x14ac:dyDescent="0.3">
      <c r="V260" s="1235"/>
      <c r="AA260" s="1236"/>
      <c r="AB260" s="1236"/>
      <c r="AD260" s="1236"/>
      <c r="AE260" s="1237"/>
      <c r="AH260" s="1238"/>
      <c r="AI260" s="1238"/>
      <c r="AK260" s="1236"/>
      <c r="AR260" s="1236"/>
      <c r="AT260" s="1284" t="s">
        <v>488</v>
      </c>
      <c r="AU260" s="1288">
        <v>0.43</v>
      </c>
      <c r="AV260" s="1278">
        <f t="shared" si="112"/>
        <v>0.14333333333333331</v>
      </c>
      <c r="AW260" s="1278">
        <f t="shared" si="113"/>
        <v>7.1666666666666656E-2</v>
      </c>
      <c r="AX260" s="1278">
        <f t="shared" si="114"/>
        <v>0.1032</v>
      </c>
      <c r="AY260" s="1278">
        <f t="shared" si="109"/>
        <v>5.16E-2</v>
      </c>
      <c r="AZ260" s="1278">
        <f t="shared" si="110"/>
        <v>7.7399999999999997E-2</v>
      </c>
      <c r="BA260" s="1289">
        <f t="shared" si="107"/>
        <v>8.9439999999999992E-2</v>
      </c>
      <c r="BB260" s="1289">
        <f t="shared" si="108"/>
        <v>3.5307745451796956E-2</v>
      </c>
      <c r="BC260" s="1290">
        <f t="shared" si="111"/>
        <v>0.49079258210126586</v>
      </c>
      <c r="BE260" s="1277"/>
      <c r="BF260" s="1277"/>
      <c r="BH260" s="1269" t="s">
        <v>97</v>
      </c>
      <c r="BI260" s="1270" t="s">
        <v>1327</v>
      </c>
      <c r="BJ260" s="1254" t="s">
        <v>475</v>
      </c>
      <c r="BK260" s="1263">
        <v>9.7000000000000003E-6</v>
      </c>
      <c r="BL260" s="1254" t="s">
        <v>424</v>
      </c>
      <c r="BM260" s="1253">
        <v>0.1</v>
      </c>
      <c r="BN260" s="1253">
        <v>1</v>
      </c>
      <c r="BO260" s="1252" t="s">
        <v>258</v>
      </c>
      <c r="BP260" s="1254" t="s">
        <v>475</v>
      </c>
      <c r="BQ260" s="1263">
        <v>4.4999999999999999E-4</v>
      </c>
      <c r="BR260" s="1250" t="s">
        <v>425</v>
      </c>
      <c r="BS260" s="1253">
        <v>0.1</v>
      </c>
      <c r="BT260" s="1253">
        <v>1</v>
      </c>
      <c r="BU260" s="1252" t="s">
        <v>258</v>
      </c>
      <c r="BV260" s="1254" t="s">
        <v>475</v>
      </c>
      <c r="BW260" s="1263">
        <v>1.47</v>
      </c>
      <c r="BX260" s="1250" t="s">
        <v>570</v>
      </c>
      <c r="BY260" s="1253">
        <v>0.1</v>
      </c>
      <c r="BZ260" s="1253">
        <v>1</v>
      </c>
      <c r="CA260" s="1252" t="s">
        <v>258</v>
      </c>
      <c r="CB260" s="1114"/>
      <c r="CC260" s="1112"/>
      <c r="CD260" s="1112"/>
      <c r="CE260" s="1114"/>
      <c r="CF260" s="1114"/>
      <c r="CG260" s="1114"/>
      <c r="CH260" s="1114"/>
      <c r="CI260" s="1112"/>
      <c r="CJ260" s="1112"/>
      <c r="CK260" s="1114"/>
      <c r="CL260" s="1114"/>
      <c r="CM260" s="1114"/>
      <c r="CN260" s="1115"/>
      <c r="CO260" s="1271">
        <f t="shared" si="101"/>
        <v>0.1</v>
      </c>
      <c r="CP260" s="1116">
        <f t="shared" si="102"/>
        <v>0.55000000000000004</v>
      </c>
      <c r="CQ260" s="1271">
        <f t="shared" si="103"/>
        <v>1</v>
      </c>
    </row>
    <row r="261" spans="22:110" s="1110" customFormat="1" hidden="1" x14ac:dyDescent="0.25">
      <c r="V261" s="1235"/>
      <c r="AA261" s="1236"/>
      <c r="AB261" s="1236"/>
      <c r="AD261" s="1236"/>
      <c r="AE261" s="1237"/>
      <c r="AH261" s="1238"/>
      <c r="AI261" s="1238"/>
      <c r="AK261" s="1236"/>
      <c r="AR261" s="1236"/>
      <c r="AT261" s="1284" t="s">
        <v>489</v>
      </c>
      <c r="AU261" s="1288">
        <v>0.4</v>
      </c>
      <c r="AV261" s="1278">
        <f t="shared" si="112"/>
        <v>0.13333333333333333</v>
      </c>
      <c r="AW261" s="1278">
        <f t="shared" si="113"/>
        <v>6.6666666666666666E-2</v>
      </c>
      <c r="AX261" s="1278">
        <f t="shared" si="114"/>
        <v>9.6000000000000016E-2</v>
      </c>
      <c r="AY261" s="1278">
        <f t="shared" si="109"/>
        <v>4.8000000000000008E-2</v>
      </c>
      <c r="AZ261" s="1278">
        <f t="shared" si="110"/>
        <v>7.1999999999999995E-2</v>
      </c>
      <c r="BA261" s="1289">
        <f t="shared" si="107"/>
        <v>8.320000000000001E-2</v>
      </c>
      <c r="BB261" s="1289">
        <f t="shared" si="108"/>
        <v>3.2844414373764612E-2</v>
      </c>
      <c r="BC261" s="1290">
        <f t="shared" si="111"/>
        <v>0.49079258210126586</v>
      </c>
      <c r="BE261" s="1277"/>
      <c r="BF261" s="1277"/>
      <c r="BI261" s="1111"/>
      <c r="BJ261" s="1112"/>
      <c r="BK261" s="1112"/>
      <c r="BL261" s="1112"/>
      <c r="BM261" s="1113"/>
      <c r="BN261" s="1113"/>
      <c r="BO261" s="1113"/>
      <c r="BP261" s="1112"/>
      <c r="BQ261" s="1112"/>
      <c r="BR261" s="1112"/>
      <c r="BS261" s="1112"/>
      <c r="BT261" s="1112"/>
      <c r="BU261" s="1112"/>
      <c r="BV261" s="1114"/>
      <c r="BW261" s="1112"/>
      <c r="BX261" s="1112"/>
      <c r="BY261" s="1114"/>
      <c r="BZ261" s="1114"/>
      <c r="CA261" s="1114"/>
      <c r="CB261" s="1114"/>
      <c r="CC261" s="1112"/>
      <c r="CD261" s="1112"/>
      <c r="CE261" s="1114"/>
      <c r="CF261" s="1114"/>
      <c r="CG261" s="1114"/>
      <c r="CH261" s="1114"/>
      <c r="CI261" s="1112"/>
      <c r="CJ261" s="1112"/>
      <c r="CK261" s="1114"/>
      <c r="CL261" s="1114"/>
      <c r="CM261" s="1114"/>
      <c r="CN261" s="1115"/>
      <c r="CO261" s="1271">
        <f t="shared" si="101"/>
        <v>0</v>
      </c>
      <c r="CP261" s="1116">
        <f t="shared" si="102"/>
        <v>0</v>
      </c>
      <c r="CQ261" s="1271">
        <f t="shared" si="103"/>
        <v>0</v>
      </c>
    </row>
    <row r="262" spans="22:110" s="1110" customFormat="1" ht="18.75" hidden="1" thickBot="1" x14ac:dyDescent="0.3">
      <c r="V262" s="1235"/>
      <c r="AA262" s="1236"/>
      <c r="AB262" s="1236"/>
      <c r="AD262" s="1236"/>
      <c r="AE262" s="1237"/>
      <c r="AH262" s="1238"/>
      <c r="AI262" s="1238"/>
      <c r="AK262" s="1236"/>
      <c r="AR262" s="1236"/>
      <c r="AT262" s="1284" t="s">
        <v>490</v>
      </c>
      <c r="AU262" s="1288">
        <v>0.39</v>
      </c>
      <c r="AV262" s="1278">
        <f t="shared" si="112"/>
        <v>0.13</v>
      </c>
      <c r="AW262" s="1278">
        <f t="shared" si="113"/>
        <v>6.5000000000000002E-2</v>
      </c>
      <c r="AX262" s="1278">
        <f t="shared" si="114"/>
        <v>9.3600000000000017E-2</v>
      </c>
      <c r="AY262" s="1278">
        <f t="shared" si="109"/>
        <v>4.6800000000000008E-2</v>
      </c>
      <c r="AZ262" s="1278">
        <f t="shared" si="110"/>
        <v>7.0199999999999985E-2</v>
      </c>
      <c r="BA262" s="1289">
        <f t="shared" si="107"/>
        <v>8.1119999999999998E-2</v>
      </c>
      <c r="BB262" s="1289">
        <f t="shared" si="108"/>
        <v>3.2023304014420516E-2</v>
      </c>
      <c r="BC262" s="1290">
        <f t="shared" si="111"/>
        <v>0.49079258210126619</v>
      </c>
      <c r="BE262" s="1275"/>
      <c r="BI262" s="1111"/>
      <c r="BJ262" s="1112"/>
      <c r="BK262" s="1112"/>
      <c r="BL262" s="1112"/>
      <c r="BM262" s="1113"/>
      <c r="BN262" s="1113"/>
      <c r="BO262" s="1113"/>
      <c r="BP262" s="1112"/>
      <c r="BQ262" s="1112"/>
      <c r="BR262" s="1112"/>
      <c r="BS262" s="1112"/>
      <c r="BT262" s="1112"/>
      <c r="BU262" s="1112"/>
      <c r="BV262" s="1114"/>
      <c r="BW262" s="1112"/>
      <c r="BX262" s="1112"/>
      <c r="BY262" s="1114"/>
      <c r="BZ262" s="1114"/>
      <c r="CA262" s="1114"/>
      <c r="CB262" s="1111"/>
      <c r="CC262" s="1111"/>
      <c r="CD262" s="1111"/>
      <c r="CE262" s="1111"/>
      <c r="CF262" s="1111"/>
      <c r="CG262" s="1111"/>
      <c r="CH262" s="1111"/>
      <c r="CI262" s="1111"/>
      <c r="CJ262" s="1111"/>
      <c r="CK262" s="1111"/>
      <c r="CL262" s="1111"/>
      <c r="CM262" s="1111"/>
      <c r="CN262" s="1116"/>
      <c r="CO262" s="1271">
        <f t="shared" si="101"/>
        <v>0</v>
      </c>
      <c r="CP262" s="1116">
        <f t="shared" si="102"/>
        <v>0</v>
      </c>
      <c r="CQ262" s="1271">
        <f t="shared" si="103"/>
        <v>0</v>
      </c>
      <c r="CZ262" s="1291" t="s">
        <v>376</v>
      </c>
      <c r="DA262" s="1291" t="s">
        <v>377</v>
      </c>
      <c r="DC262" s="1291" t="s">
        <v>387</v>
      </c>
      <c r="DD262" s="1291"/>
      <c r="DE262" s="1291"/>
      <c r="DF262" s="1291"/>
    </row>
    <row r="263" spans="22:110" s="1110" customFormat="1" ht="33" hidden="1" customHeight="1" x14ac:dyDescent="0.25">
      <c r="V263" s="1235"/>
      <c r="AA263" s="1236"/>
      <c r="AB263" s="1236"/>
      <c r="AD263" s="1236"/>
      <c r="AE263" s="1237"/>
      <c r="AH263" s="1238"/>
      <c r="AI263" s="1238"/>
      <c r="AK263" s="1236"/>
      <c r="AR263" s="1236"/>
      <c r="AT263" s="1284" t="s">
        <v>498</v>
      </c>
      <c r="AU263" s="1288">
        <v>0.04</v>
      </c>
      <c r="AV263" s="1278">
        <f t="shared" si="112"/>
        <v>1.3333333333333332E-2</v>
      </c>
      <c r="AW263" s="1278">
        <f t="shared" si="113"/>
        <v>6.6666666666666662E-3</v>
      </c>
      <c r="AX263" s="1278">
        <f t="shared" si="114"/>
        <v>9.5999999999999992E-3</v>
      </c>
      <c r="AY263" s="1278">
        <f t="shared" si="109"/>
        <v>4.7999999999999996E-3</v>
      </c>
      <c r="AZ263" s="1278">
        <f t="shared" si="110"/>
        <v>7.2000000000000007E-3</v>
      </c>
      <c r="BA263" s="1289">
        <f t="shared" si="107"/>
        <v>8.3199999999999975E-3</v>
      </c>
      <c r="BB263" s="1289">
        <f t="shared" si="108"/>
        <v>3.2844414373764635E-3</v>
      </c>
      <c r="BC263" s="1290">
        <f t="shared" si="111"/>
        <v>0.49079258210126642</v>
      </c>
      <c r="BE263" s="1236"/>
      <c r="BI263" s="2035" t="s">
        <v>333</v>
      </c>
      <c r="BJ263" s="2035" t="s">
        <v>253</v>
      </c>
      <c r="BK263" s="2035" t="s">
        <v>279</v>
      </c>
      <c r="BL263" s="1244"/>
      <c r="BM263" s="2035" t="s">
        <v>233</v>
      </c>
      <c r="BN263" s="2035" t="s">
        <v>233</v>
      </c>
      <c r="BO263" s="2035" t="s">
        <v>240</v>
      </c>
      <c r="BP263" s="1112"/>
      <c r="BQ263" s="1112"/>
      <c r="BR263" s="1112"/>
      <c r="BS263" s="1112"/>
      <c r="BT263" s="1112"/>
      <c r="BU263" s="1112"/>
      <c r="BV263" s="1114"/>
      <c r="BW263" s="1112"/>
      <c r="BX263" s="1112"/>
      <c r="BY263" s="1114"/>
      <c r="BZ263" s="1114"/>
      <c r="CA263" s="1114"/>
      <c r="CB263" s="1111"/>
      <c r="CC263" s="1111"/>
      <c r="CD263" s="1111"/>
      <c r="CE263" s="1111"/>
      <c r="CF263" s="1111"/>
      <c r="CG263" s="1111"/>
      <c r="CH263" s="1111"/>
      <c r="CI263" s="1111"/>
      <c r="CJ263" s="1111"/>
      <c r="CK263" s="1111"/>
      <c r="CL263" s="1111"/>
      <c r="CM263" s="1111"/>
      <c r="CN263" s="1116"/>
      <c r="CO263" s="1271" t="str">
        <f t="shared" ref="CO263:CO326" si="115">BM263</f>
        <v>Incertidumbre (+/- %)</v>
      </c>
      <c r="CP263" s="1116" t="e">
        <f t="shared" ref="CP263:CP326" si="116">(CO263+CQ263)/2</f>
        <v>#VALUE!</v>
      </c>
      <c r="CQ263" s="1271" t="str">
        <f t="shared" ref="CQ263:CQ326" si="117">BN263</f>
        <v>Incertidumbre (+/- %)</v>
      </c>
      <c r="CX263" s="1110">
        <v>0</v>
      </c>
      <c r="CZ263" s="1291" t="s">
        <v>99</v>
      </c>
      <c r="DA263" s="1291" t="s">
        <v>98</v>
      </c>
      <c r="DC263" s="1291" t="s">
        <v>98</v>
      </c>
      <c r="DD263" s="1291"/>
      <c r="DE263" s="1291"/>
      <c r="DF263" s="1291"/>
    </row>
    <row r="264" spans="22:110" s="1110" customFormat="1" ht="15.75" hidden="1" thickBot="1" x14ac:dyDescent="0.3">
      <c r="V264" s="1235"/>
      <c r="AA264" s="1236"/>
      <c r="AB264" s="1236"/>
      <c r="AD264" s="1236"/>
      <c r="AE264" s="1237"/>
      <c r="AH264" s="1238"/>
      <c r="AI264" s="1238"/>
      <c r="AK264" s="1236"/>
      <c r="AR264" s="1236"/>
      <c r="AT264" s="1284" t="s">
        <v>491</v>
      </c>
      <c r="AU264" s="1288">
        <v>0.01</v>
      </c>
      <c r="AV264" s="1278">
        <f t="shared" si="112"/>
        <v>3.3333333333333331E-3</v>
      </c>
      <c r="AW264" s="1278">
        <f t="shared" si="113"/>
        <v>1.6666666666666666E-3</v>
      </c>
      <c r="AX264" s="1278">
        <f t="shared" si="114"/>
        <v>2.3999999999999998E-3</v>
      </c>
      <c r="AY264" s="1278">
        <f t="shared" si="109"/>
        <v>1.1999999999999999E-3</v>
      </c>
      <c r="AZ264" s="1278">
        <f t="shared" si="110"/>
        <v>1.8000000000000002E-3</v>
      </c>
      <c r="BA264" s="1289">
        <f t="shared" si="107"/>
        <v>2.0799999999999994E-3</v>
      </c>
      <c r="BB264" s="1289">
        <f t="shared" si="108"/>
        <v>8.2111035934411534E-4</v>
      </c>
      <c r="BC264" s="1290">
        <f t="shared" si="111"/>
        <v>0.49079258210126597</v>
      </c>
      <c r="BE264" s="1236"/>
      <c r="BI264" s="2036"/>
      <c r="BJ264" s="2036"/>
      <c r="BK264" s="2036"/>
      <c r="BL264" s="1248" t="s">
        <v>251</v>
      </c>
      <c r="BM264" s="2036"/>
      <c r="BN264" s="2036"/>
      <c r="BO264" s="2036"/>
      <c r="BP264" s="1112"/>
      <c r="BQ264" s="1112"/>
      <c r="BR264" s="1112"/>
      <c r="BS264" s="1112"/>
      <c r="BT264" s="1112"/>
      <c r="BU264" s="1112"/>
      <c r="BV264" s="1114"/>
      <c r="BW264" s="1112"/>
      <c r="BX264" s="1112"/>
      <c r="BY264" s="1114"/>
      <c r="BZ264" s="1114"/>
      <c r="CA264" s="1114"/>
      <c r="CB264" s="1111"/>
      <c r="CC264" s="1111"/>
      <c r="CD264" s="1111"/>
      <c r="CE264" s="1111"/>
      <c r="CF264" s="1111"/>
      <c r="CG264" s="1111"/>
      <c r="CH264" s="1111"/>
      <c r="CI264" s="1111"/>
      <c r="CJ264" s="1111"/>
      <c r="CK264" s="1111"/>
      <c r="CL264" s="1111"/>
      <c r="CM264" s="1111"/>
      <c r="CN264" s="1116"/>
      <c r="CO264" s="1271">
        <f t="shared" si="115"/>
        <v>0</v>
      </c>
      <c r="CP264" s="1116">
        <f t="shared" si="116"/>
        <v>0</v>
      </c>
      <c r="CQ264" s="1271">
        <f t="shared" si="117"/>
        <v>0</v>
      </c>
      <c r="CX264" s="1110">
        <v>0</v>
      </c>
      <c r="CZ264" s="1291">
        <v>0</v>
      </c>
      <c r="DA264" s="1291">
        <v>0</v>
      </c>
      <c r="DC264" s="1291">
        <v>0</v>
      </c>
      <c r="DD264" s="1291"/>
      <c r="DE264" s="1291"/>
      <c r="DF264" s="1291"/>
    </row>
    <row r="265" spans="22:110" s="1110" customFormat="1" ht="39" hidden="1" customHeight="1" thickBot="1" x14ac:dyDescent="0.3">
      <c r="V265" s="1235"/>
      <c r="AA265" s="1236"/>
      <c r="AB265" s="1236"/>
      <c r="AD265" s="1236"/>
      <c r="AE265" s="1237"/>
      <c r="AH265" s="1238"/>
      <c r="AI265" s="1238"/>
      <c r="AK265" s="1236"/>
      <c r="AR265" s="1236"/>
      <c r="AT265" s="1116"/>
      <c r="AU265" s="1276" t="s">
        <v>119</v>
      </c>
      <c r="AV265" s="1292">
        <f>AVERAGE(AV255:AV264)</f>
        <v>6.749766666666665E-2</v>
      </c>
      <c r="AW265" s="1292">
        <f>AVERAGE(AW255:AW264)</f>
        <v>3.3748833333333325E-2</v>
      </c>
      <c r="AX265" s="1292">
        <f>AVERAGE(AX255:AX264)</f>
        <v>4.8598320000000007E-2</v>
      </c>
      <c r="AY265" s="1292">
        <f>AVERAGE(AY255:AY264)</f>
        <v>2.4299160000000004E-2</v>
      </c>
      <c r="AZ265" s="1292">
        <f>AVERAGE(AZ255:AZ264)</f>
        <v>3.6448739999999993E-2</v>
      </c>
      <c r="BB265" s="1236"/>
      <c r="BC265" s="1236"/>
      <c r="BE265" s="1236"/>
      <c r="BH265" s="1269" t="s">
        <v>54</v>
      </c>
      <c r="BI265" s="1270" t="s">
        <v>499</v>
      </c>
      <c r="BJ265" s="1254" t="s">
        <v>100</v>
      </c>
      <c r="BK265" s="1263">
        <v>84.62</v>
      </c>
      <c r="BL265" s="1254" t="s">
        <v>412</v>
      </c>
      <c r="BM265" s="1253">
        <v>0.2</v>
      </c>
      <c r="BN265" s="1253">
        <v>0.5</v>
      </c>
      <c r="BO265" s="1252" t="s">
        <v>461</v>
      </c>
      <c r="BP265" s="1112"/>
      <c r="BQ265" s="1263">
        <v>1425</v>
      </c>
      <c r="BR265" s="1254" t="s">
        <v>413</v>
      </c>
      <c r="BS265" s="1112"/>
      <c r="BT265" s="1112"/>
      <c r="BU265" s="1112"/>
      <c r="BV265" s="1114"/>
      <c r="BW265" s="1112"/>
      <c r="BX265" s="1112"/>
      <c r="BY265" s="1114"/>
      <c r="BZ265" s="1114"/>
      <c r="CA265" s="1114"/>
      <c r="CB265" s="1111"/>
      <c r="CC265" s="1111"/>
      <c r="CD265" s="1111"/>
      <c r="CE265" s="1111"/>
      <c r="CF265" s="1111"/>
      <c r="CG265" s="1111"/>
      <c r="CH265" s="1111"/>
      <c r="CI265" s="1111"/>
      <c r="CJ265" s="1111"/>
      <c r="CK265" s="1111"/>
      <c r="CL265" s="1111"/>
      <c r="CM265" s="1111"/>
      <c r="CN265" s="1116"/>
      <c r="CO265" s="1271">
        <f t="shared" si="115"/>
        <v>0.2</v>
      </c>
      <c r="CP265" s="1116">
        <f t="shared" si="116"/>
        <v>0.35</v>
      </c>
      <c r="CQ265" s="1271">
        <f t="shared" si="117"/>
        <v>0.5</v>
      </c>
      <c r="CW265" s="1110" t="s">
        <v>54</v>
      </c>
      <c r="CX265" s="1110" t="s">
        <v>57</v>
      </c>
      <c r="CY265" s="1110" t="s">
        <v>100</v>
      </c>
      <c r="CZ265" s="1291">
        <v>57</v>
      </c>
      <c r="DA265" s="1293">
        <f>+CZ265*21</f>
        <v>1197</v>
      </c>
      <c r="DB265" s="1291" t="s">
        <v>374</v>
      </c>
      <c r="DC265" s="1291">
        <f t="shared" ref="DC265:DC281" si="118">+CZ265*25</f>
        <v>1425</v>
      </c>
      <c r="DD265" s="1291"/>
      <c r="DE265" s="1291"/>
      <c r="DF265" s="1291"/>
    </row>
    <row r="266" spans="22:110" s="1110" customFormat="1" ht="39" hidden="1" customHeight="1" thickBot="1" x14ac:dyDescent="0.3">
      <c r="V266" s="1235"/>
      <c r="AA266" s="1236"/>
      <c r="AB266" s="1236"/>
      <c r="AD266" s="1236"/>
      <c r="AE266" s="1237"/>
      <c r="AH266" s="1238"/>
      <c r="AI266" s="1238"/>
      <c r="AK266" s="1236"/>
      <c r="AR266" s="1236"/>
      <c r="AT266" s="1116"/>
      <c r="AU266" s="1276" t="s">
        <v>1326</v>
      </c>
      <c r="AV266" s="1276">
        <f>STDEV(AV255:AV264)</f>
        <v>5.2230230403710561E-2</v>
      </c>
      <c r="AW266" s="1276">
        <f>STDEV(AW255:AW264)</f>
        <v>2.611511520185528E-2</v>
      </c>
      <c r="AX266" s="1276">
        <f>STDEV(AX255:AX264)</f>
        <v>3.7605765890671605E-2</v>
      </c>
      <c r="AY266" s="1276">
        <f>STDEV(AY255:AY264)</f>
        <v>1.8802882945335803E-2</v>
      </c>
      <c r="AZ266" s="1276">
        <f>STDEV(AZ255:AZ264)</f>
        <v>2.8204324418003707E-2</v>
      </c>
      <c r="BB266" s="1236"/>
      <c r="BC266" s="1236"/>
      <c r="BE266" s="1236"/>
      <c r="BH266" s="1269"/>
      <c r="BI266" s="1270" t="s">
        <v>500</v>
      </c>
      <c r="BJ266" s="1254" t="s">
        <v>100</v>
      </c>
      <c r="BK266" s="1263">
        <v>60.44</v>
      </c>
      <c r="BL266" s="1254" t="s">
        <v>412</v>
      </c>
      <c r="BM266" s="1253">
        <v>0.2</v>
      </c>
      <c r="BN266" s="1253">
        <v>0.5</v>
      </c>
      <c r="BO266" s="1252" t="s">
        <v>461</v>
      </c>
      <c r="BP266" s="1112"/>
      <c r="BQ266" s="1263"/>
      <c r="BR266" s="1254"/>
      <c r="BS266" s="1112"/>
      <c r="BT266" s="1112"/>
      <c r="BU266" s="1112"/>
      <c r="BV266" s="1114"/>
      <c r="BW266" s="1112"/>
      <c r="BX266" s="1112"/>
      <c r="BY266" s="1114"/>
      <c r="BZ266" s="1114"/>
      <c r="CA266" s="1114"/>
      <c r="CB266" s="1111"/>
      <c r="CC266" s="1111"/>
      <c r="CD266" s="1111"/>
      <c r="CE266" s="1111"/>
      <c r="CF266" s="1111"/>
      <c r="CG266" s="1111"/>
      <c r="CH266" s="1111"/>
      <c r="CI266" s="1111"/>
      <c r="CJ266" s="1111"/>
      <c r="CK266" s="1111"/>
      <c r="CL266" s="1111"/>
      <c r="CM266" s="1111"/>
      <c r="CN266" s="1116"/>
      <c r="CO266" s="1271">
        <f t="shared" si="115"/>
        <v>0.2</v>
      </c>
      <c r="CP266" s="1116">
        <f t="shared" si="116"/>
        <v>0.35</v>
      </c>
      <c r="CQ266" s="1271">
        <f t="shared" si="117"/>
        <v>0.5</v>
      </c>
      <c r="CZ266" s="1291"/>
      <c r="DA266" s="1293"/>
      <c r="DB266" s="1291"/>
      <c r="DC266" s="1291"/>
      <c r="DD266" s="1291"/>
      <c r="DE266" s="1291"/>
      <c r="DF266" s="1291"/>
    </row>
    <row r="267" spans="22:110" s="1110" customFormat="1" ht="39" hidden="1" customHeight="1" thickBot="1" x14ac:dyDescent="0.3">
      <c r="V267" s="1235"/>
      <c r="AA267" s="1236"/>
      <c r="AB267" s="1236"/>
      <c r="AD267" s="1236"/>
      <c r="AE267" s="1237"/>
      <c r="AH267" s="1238"/>
      <c r="AI267" s="1238"/>
      <c r="AK267" s="1236"/>
      <c r="AR267" s="1236"/>
      <c r="AU267" s="1276" t="s">
        <v>117</v>
      </c>
      <c r="AV267" s="1276">
        <f>BJ422</f>
        <v>2.31</v>
      </c>
      <c r="AW267" s="1294">
        <f>AV267</f>
        <v>2.31</v>
      </c>
      <c r="AX267" s="1294">
        <f>AW267</f>
        <v>2.31</v>
      </c>
      <c r="AY267" s="1294">
        <f>AX267</f>
        <v>2.31</v>
      </c>
      <c r="AZ267" s="1294">
        <f>AY267</f>
        <v>2.31</v>
      </c>
      <c r="BB267" s="1236"/>
      <c r="BC267" s="1236"/>
      <c r="BE267" s="1236"/>
      <c r="BH267" s="1269"/>
      <c r="BI267" s="1270" t="s">
        <v>501</v>
      </c>
      <c r="BJ267" s="1254" t="s">
        <v>100</v>
      </c>
      <c r="BK267" s="1263">
        <v>53.05</v>
      </c>
      <c r="BL267" s="1254" t="s">
        <v>412</v>
      </c>
      <c r="BM267" s="1253">
        <v>0.2</v>
      </c>
      <c r="BN267" s="1253">
        <v>0.5</v>
      </c>
      <c r="BO267" s="1252" t="s">
        <v>461</v>
      </c>
      <c r="BP267" s="1112"/>
      <c r="BQ267" s="1263"/>
      <c r="BR267" s="1254"/>
      <c r="BS267" s="1112"/>
      <c r="BT267" s="1112"/>
      <c r="BU267" s="1112"/>
      <c r="BV267" s="1114"/>
      <c r="BW267" s="1112"/>
      <c r="BX267" s="1112"/>
      <c r="BY267" s="1114"/>
      <c r="BZ267" s="1114"/>
      <c r="CA267" s="1114"/>
      <c r="CB267" s="1111"/>
      <c r="CC267" s="1111"/>
      <c r="CD267" s="1111"/>
      <c r="CE267" s="1111"/>
      <c r="CF267" s="1111"/>
      <c r="CG267" s="1111"/>
      <c r="CH267" s="1111"/>
      <c r="CI267" s="1111"/>
      <c r="CJ267" s="1111"/>
      <c r="CK267" s="1111"/>
      <c r="CL267" s="1111"/>
      <c r="CM267" s="1111"/>
      <c r="CN267" s="1116"/>
      <c r="CO267" s="1271">
        <f t="shared" si="115"/>
        <v>0.2</v>
      </c>
      <c r="CP267" s="1116">
        <f t="shared" si="116"/>
        <v>0.35</v>
      </c>
      <c r="CQ267" s="1271">
        <f t="shared" si="117"/>
        <v>0.5</v>
      </c>
      <c r="CZ267" s="1291"/>
      <c r="DA267" s="1293"/>
      <c r="DB267" s="1291"/>
      <c r="DC267" s="1291"/>
      <c r="DD267" s="1291"/>
      <c r="DE267" s="1291"/>
      <c r="DF267" s="1291"/>
    </row>
    <row r="268" spans="22:110" s="1110" customFormat="1" ht="15" hidden="1" customHeight="1" thickBot="1" x14ac:dyDescent="0.3">
      <c r="V268" s="1235"/>
      <c r="AA268" s="1236"/>
      <c r="AB268" s="1236"/>
      <c r="AD268" s="1236"/>
      <c r="AE268" s="1237"/>
      <c r="AH268" s="1238"/>
      <c r="AI268" s="1238"/>
      <c r="AK268" s="1236"/>
      <c r="AR268" s="1236"/>
      <c r="AU268" s="1276" t="s">
        <v>120</v>
      </c>
      <c r="AV268" s="1290">
        <f>1-((AV265-((AV266*AV267)/(SQRT(9))))/AV265)</f>
        <v>0.59583211386354795</v>
      </c>
      <c r="AW268" s="1290">
        <f>1-((AW265-((AW266*AW267)/(SQRT(9))))/AW265)</f>
        <v>0.59583211386354795</v>
      </c>
      <c r="AX268" s="1290">
        <f>1-((AX265-((AX266*AX267)/(SQRT(9))))/AX265)</f>
        <v>0.59583211386354773</v>
      </c>
      <c r="AY268" s="1290">
        <f>1-((AY265-((AY266*AY267)/(SQRT(9))))/AY265)</f>
        <v>0.59583211386354773</v>
      </c>
      <c r="AZ268" s="1290">
        <f>1-((AZ265-((AZ266*AZ267)/(SQRT(9))))/AZ265)</f>
        <v>0.59583211386354806</v>
      </c>
      <c r="BB268" s="1236"/>
      <c r="BC268" s="1236"/>
      <c r="BE268" s="1236"/>
      <c r="BH268" s="1269"/>
      <c r="BI268" s="1270" t="s">
        <v>462</v>
      </c>
      <c r="BJ268" s="1254" t="s">
        <v>100</v>
      </c>
      <c r="BK268" s="1263">
        <v>57.53</v>
      </c>
      <c r="BL268" s="1254" t="s">
        <v>412</v>
      </c>
      <c r="BM268" s="1253">
        <v>0.2</v>
      </c>
      <c r="BN268" s="1253">
        <v>0.5</v>
      </c>
      <c r="BO268" s="1252" t="s">
        <v>461</v>
      </c>
      <c r="BP268" s="1112"/>
      <c r="BQ268" s="1263"/>
      <c r="BR268" s="1254"/>
      <c r="BS268" s="1112"/>
      <c r="BT268" s="1112"/>
      <c r="BU268" s="1112"/>
      <c r="BV268" s="1114"/>
      <c r="BW268" s="1112"/>
      <c r="BX268" s="1112"/>
      <c r="BY268" s="1114"/>
      <c r="BZ268" s="1114"/>
      <c r="CA268" s="1114"/>
      <c r="CB268" s="1111"/>
      <c r="CC268" s="1111"/>
      <c r="CD268" s="1111"/>
      <c r="CE268" s="1111"/>
      <c r="CF268" s="1111"/>
      <c r="CG268" s="1111"/>
      <c r="CH268" s="1111"/>
      <c r="CI268" s="1111"/>
      <c r="CJ268" s="1111"/>
      <c r="CK268" s="1111"/>
      <c r="CL268" s="1111"/>
      <c r="CM268" s="1111"/>
      <c r="CN268" s="1116"/>
      <c r="CO268" s="1271">
        <f t="shared" si="115"/>
        <v>0.2</v>
      </c>
      <c r="CP268" s="1116">
        <f t="shared" si="116"/>
        <v>0.35</v>
      </c>
      <c r="CQ268" s="1271">
        <f t="shared" si="117"/>
        <v>0.5</v>
      </c>
      <c r="CZ268" s="1291"/>
      <c r="DA268" s="1293"/>
      <c r="DB268" s="1291"/>
      <c r="DC268" s="1291"/>
      <c r="DD268" s="1291"/>
      <c r="DE268" s="1291"/>
      <c r="DF268" s="1291"/>
    </row>
    <row r="269" spans="22:110" s="1110" customFormat="1" ht="15" hidden="1" customHeight="1" thickBot="1" x14ac:dyDescent="0.3">
      <c r="V269" s="1235"/>
      <c r="AA269" s="1236"/>
      <c r="AB269" s="1236"/>
      <c r="AD269" s="1236"/>
      <c r="AE269" s="1237"/>
      <c r="AH269" s="1238"/>
      <c r="AI269" s="1238"/>
      <c r="AK269" s="1236"/>
      <c r="AR269" s="1236"/>
      <c r="AV269" s="1236"/>
      <c r="AX269" s="1236"/>
      <c r="BB269" s="1236"/>
      <c r="BC269" s="1236"/>
      <c r="BE269" s="1236"/>
      <c r="BH269" s="1269"/>
      <c r="BI269" s="1270" t="s">
        <v>463</v>
      </c>
      <c r="BJ269" s="1254" t="s">
        <v>100</v>
      </c>
      <c r="BK269" s="1263">
        <v>20.14</v>
      </c>
      <c r="BL269" s="1254" t="s">
        <v>412</v>
      </c>
      <c r="BM269" s="1253">
        <v>0.2</v>
      </c>
      <c r="BN269" s="1253">
        <v>0.5</v>
      </c>
      <c r="BO269" s="1252" t="s">
        <v>461</v>
      </c>
      <c r="BP269" s="1112"/>
      <c r="BQ269" s="1263"/>
      <c r="BR269" s="1254"/>
      <c r="BS269" s="1112"/>
      <c r="BT269" s="1112"/>
      <c r="BU269" s="1112"/>
      <c r="BV269" s="1114"/>
      <c r="BW269" s="1112"/>
      <c r="BX269" s="1112"/>
      <c r="BY269" s="1114"/>
      <c r="BZ269" s="1114"/>
      <c r="CA269" s="1114"/>
      <c r="CB269" s="1111"/>
      <c r="CC269" s="1111"/>
      <c r="CD269" s="1111"/>
      <c r="CE269" s="1111"/>
      <c r="CF269" s="1111"/>
      <c r="CG269" s="1111"/>
      <c r="CH269" s="1111"/>
      <c r="CI269" s="1111"/>
      <c r="CJ269" s="1111"/>
      <c r="CK269" s="1111"/>
      <c r="CL269" s="1111"/>
      <c r="CM269" s="1111"/>
      <c r="CN269" s="1116"/>
      <c r="CO269" s="1271">
        <f t="shared" si="115"/>
        <v>0.2</v>
      </c>
      <c r="CP269" s="1116">
        <f t="shared" si="116"/>
        <v>0.35</v>
      </c>
      <c r="CQ269" s="1271">
        <f t="shared" si="117"/>
        <v>0.5</v>
      </c>
      <c r="CZ269" s="1291"/>
      <c r="DA269" s="1293"/>
      <c r="DB269" s="1291"/>
      <c r="DC269" s="1291"/>
      <c r="DD269" s="1291"/>
      <c r="DE269" s="1291"/>
      <c r="DF269" s="1291"/>
    </row>
    <row r="270" spans="22:110" s="1110" customFormat="1" ht="15" hidden="1" customHeight="1" thickBot="1" x14ac:dyDescent="0.3">
      <c r="V270" s="1235"/>
      <c r="AA270" s="1236"/>
      <c r="AB270" s="1236"/>
      <c r="AD270" s="1236"/>
      <c r="AE270" s="1237"/>
      <c r="AH270" s="1238"/>
      <c r="AI270" s="1238"/>
      <c r="AK270" s="1236"/>
      <c r="AR270" s="1236"/>
      <c r="AV270" s="1236"/>
      <c r="AX270" s="1236"/>
      <c r="BB270" s="1236"/>
      <c r="BC270" s="1236"/>
      <c r="BE270" s="1236"/>
      <c r="BH270" s="1269"/>
      <c r="BI270" s="1270" t="s">
        <v>464</v>
      </c>
      <c r="BJ270" s="1254" t="s">
        <v>100</v>
      </c>
      <c r="BK270" s="1263">
        <v>30.91</v>
      </c>
      <c r="BL270" s="1254" t="s">
        <v>412</v>
      </c>
      <c r="BM270" s="1253">
        <v>0.2</v>
      </c>
      <c r="BN270" s="1253">
        <v>0.5</v>
      </c>
      <c r="BO270" s="1252" t="s">
        <v>461</v>
      </c>
      <c r="BP270" s="1112"/>
      <c r="BQ270" s="1263"/>
      <c r="BR270" s="1254"/>
      <c r="BS270" s="1112"/>
      <c r="BT270" s="1112"/>
      <c r="BU270" s="1112"/>
      <c r="BV270" s="1114"/>
      <c r="BW270" s="1112"/>
      <c r="BX270" s="1112"/>
      <c r="BY270" s="1114"/>
      <c r="BZ270" s="1114"/>
      <c r="CA270" s="1114"/>
      <c r="CB270" s="1111"/>
      <c r="CC270" s="1111"/>
      <c r="CD270" s="1111"/>
      <c r="CE270" s="1111"/>
      <c r="CF270" s="1111"/>
      <c r="CG270" s="1111"/>
      <c r="CH270" s="1111"/>
      <c r="CI270" s="1111"/>
      <c r="CJ270" s="1111"/>
      <c r="CK270" s="1111"/>
      <c r="CL270" s="1111"/>
      <c r="CM270" s="1111"/>
      <c r="CN270" s="1116"/>
      <c r="CO270" s="1271">
        <f t="shared" si="115"/>
        <v>0.2</v>
      </c>
      <c r="CP270" s="1116">
        <f t="shared" si="116"/>
        <v>0.35</v>
      </c>
      <c r="CQ270" s="1271">
        <f t="shared" si="117"/>
        <v>0.5</v>
      </c>
      <c r="CZ270" s="1291"/>
      <c r="DA270" s="1293"/>
      <c r="DB270" s="1291"/>
      <c r="DC270" s="1291"/>
      <c r="DD270" s="1291"/>
      <c r="DE270" s="1291"/>
      <c r="DF270" s="1291"/>
    </row>
    <row r="271" spans="22:110" s="1110" customFormat="1" ht="15" hidden="1" customHeight="1" thickBot="1" x14ac:dyDescent="0.3">
      <c r="V271" s="1235"/>
      <c r="AA271" s="1236"/>
      <c r="AB271" s="1236"/>
      <c r="AD271" s="1236"/>
      <c r="AE271" s="1237"/>
      <c r="AH271" s="1238"/>
      <c r="AI271" s="1238"/>
      <c r="AK271" s="1236"/>
      <c r="AR271" s="1236"/>
      <c r="AV271" s="1236"/>
      <c r="AX271" s="1236"/>
      <c r="BB271" s="1236"/>
      <c r="BC271" s="1236"/>
      <c r="BE271" s="1236"/>
      <c r="BH271" s="1269"/>
      <c r="BI271" s="1270" t="s">
        <v>465</v>
      </c>
      <c r="BJ271" s="1254" t="s">
        <v>100</v>
      </c>
      <c r="BK271" s="1263">
        <v>36.97</v>
      </c>
      <c r="BL271" s="1254" t="s">
        <v>412</v>
      </c>
      <c r="BM271" s="1253">
        <v>0.2</v>
      </c>
      <c r="BN271" s="1253">
        <v>0.5</v>
      </c>
      <c r="BO271" s="1252" t="s">
        <v>461</v>
      </c>
      <c r="BP271" s="1112"/>
      <c r="BQ271" s="1263"/>
      <c r="BR271" s="1254"/>
      <c r="BS271" s="1112"/>
      <c r="BT271" s="1112"/>
      <c r="BU271" s="1112"/>
      <c r="BV271" s="1114"/>
      <c r="BW271" s="1112"/>
      <c r="BX271" s="1112"/>
      <c r="BY271" s="1114"/>
      <c r="BZ271" s="1114"/>
      <c r="CA271" s="1114"/>
      <c r="CB271" s="1111"/>
      <c r="CC271" s="1111"/>
      <c r="CD271" s="1111"/>
      <c r="CE271" s="1111"/>
      <c r="CF271" s="1111"/>
      <c r="CG271" s="1111"/>
      <c r="CH271" s="1111"/>
      <c r="CI271" s="1111"/>
      <c r="CJ271" s="1111"/>
      <c r="CK271" s="1111"/>
      <c r="CL271" s="1111"/>
      <c r="CM271" s="1111"/>
      <c r="CN271" s="1116"/>
      <c r="CO271" s="1271">
        <f t="shared" si="115"/>
        <v>0.2</v>
      </c>
      <c r="CP271" s="1116">
        <f t="shared" si="116"/>
        <v>0.35</v>
      </c>
      <c r="CQ271" s="1271">
        <f t="shared" si="117"/>
        <v>0.5</v>
      </c>
      <c r="CZ271" s="1291"/>
      <c r="DA271" s="1293"/>
      <c r="DB271" s="1291"/>
      <c r="DC271" s="1291"/>
      <c r="DD271" s="1291"/>
      <c r="DE271" s="1291"/>
      <c r="DF271" s="1291"/>
    </row>
    <row r="272" spans="22:110" s="1110" customFormat="1" ht="15" hidden="1" customHeight="1" thickBot="1" x14ac:dyDescent="0.3">
      <c r="V272" s="1235"/>
      <c r="AA272" s="1236"/>
      <c r="AB272" s="1236"/>
      <c r="AD272" s="1236"/>
      <c r="AE272" s="1237"/>
      <c r="AH272" s="1238"/>
      <c r="AI272" s="1238"/>
      <c r="AK272" s="1236"/>
      <c r="AR272" s="1236"/>
      <c r="AV272" s="1236"/>
      <c r="AX272" s="1236"/>
      <c r="BB272" s="1236"/>
      <c r="BC272" s="1236"/>
      <c r="BE272" s="1236"/>
      <c r="BH272" s="1269"/>
      <c r="BI272" s="1270" t="s">
        <v>57</v>
      </c>
      <c r="BJ272" s="1254" t="s">
        <v>100</v>
      </c>
      <c r="BK272" s="1263">
        <v>63</v>
      </c>
      <c r="BL272" s="1254" t="s">
        <v>412</v>
      </c>
      <c r="BM272" s="1253">
        <v>0.3</v>
      </c>
      <c r="BN272" s="1253">
        <v>0.5</v>
      </c>
      <c r="BO272" s="1252" t="s">
        <v>258</v>
      </c>
      <c r="BP272" s="1112"/>
      <c r="BQ272" s="1263"/>
      <c r="BR272" s="1254"/>
      <c r="BS272" s="1112"/>
      <c r="BT272" s="1112"/>
      <c r="BU272" s="1112"/>
      <c r="BV272" s="1114"/>
      <c r="BW272" s="1112"/>
      <c r="BX272" s="1112"/>
      <c r="BY272" s="1114"/>
      <c r="BZ272" s="1114"/>
      <c r="CA272" s="1114"/>
      <c r="CB272" s="1111"/>
      <c r="CC272" s="1111"/>
      <c r="CD272" s="1111"/>
      <c r="CE272" s="1111"/>
      <c r="CF272" s="1111"/>
      <c r="CG272" s="1111"/>
      <c r="CH272" s="1111"/>
      <c r="CI272" s="1111"/>
      <c r="CJ272" s="1111"/>
      <c r="CK272" s="1111"/>
      <c r="CL272" s="1111"/>
      <c r="CM272" s="1111"/>
      <c r="CN272" s="1116"/>
      <c r="CO272" s="1271">
        <f t="shared" si="115"/>
        <v>0.3</v>
      </c>
      <c r="CP272" s="1116">
        <f t="shared" si="116"/>
        <v>0.4</v>
      </c>
      <c r="CQ272" s="1271">
        <f t="shared" si="117"/>
        <v>0.5</v>
      </c>
      <c r="CZ272" s="1291"/>
      <c r="DA272" s="1293"/>
      <c r="DB272" s="1291"/>
      <c r="DC272" s="1291"/>
      <c r="DD272" s="1291"/>
      <c r="DE272" s="1291"/>
      <c r="DF272" s="1291"/>
    </row>
    <row r="273" spans="15:116" s="1110" customFormat="1" ht="15" hidden="1" customHeight="1" thickBot="1" x14ac:dyDescent="0.3">
      <c r="V273" s="1235"/>
      <c r="AA273" s="1236"/>
      <c r="AB273" s="1236"/>
      <c r="AD273" s="1236"/>
      <c r="AE273" s="1237"/>
      <c r="AH273" s="1238"/>
      <c r="AI273" s="1238"/>
      <c r="AK273" s="1236"/>
      <c r="AR273" s="1236"/>
      <c r="AV273" s="1236"/>
      <c r="AX273" s="1236"/>
      <c r="BB273" s="1236"/>
      <c r="BC273" s="1236"/>
      <c r="BE273" s="1236"/>
      <c r="BH273" s="1269"/>
      <c r="BI273" s="1270" t="s">
        <v>59</v>
      </c>
      <c r="BJ273" s="1254" t="s">
        <v>100</v>
      </c>
      <c r="BK273" s="1263">
        <v>56</v>
      </c>
      <c r="BL273" s="1254" t="s">
        <v>412</v>
      </c>
      <c r="BM273" s="1253">
        <v>0.3</v>
      </c>
      <c r="BN273" s="1253">
        <v>0.5</v>
      </c>
      <c r="BO273" s="1252" t="s">
        <v>258</v>
      </c>
      <c r="BP273" s="1112"/>
      <c r="BQ273" s="1263">
        <v>1225</v>
      </c>
      <c r="BR273" s="1254" t="s">
        <v>413</v>
      </c>
      <c r="BS273" s="1112"/>
      <c r="BT273" s="1112"/>
      <c r="BU273" s="1112"/>
      <c r="BV273" s="1114"/>
      <c r="BW273" s="1112"/>
      <c r="BX273" s="1112"/>
      <c r="BY273" s="1114"/>
      <c r="BZ273" s="1114"/>
      <c r="CA273" s="1114"/>
      <c r="CB273" s="1111"/>
      <c r="CC273" s="1111"/>
      <c r="CD273" s="1111"/>
      <c r="CE273" s="1111"/>
      <c r="CF273" s="1111"/>
      <c r="CG273" s="1111"/>
      <c r="CH273" s="1111"/>
      <c r="CI273" s="1111"/>
      <c r="CJ273" s="1111"/>
      <c r="CK273" s="1111"/>
      <c r="CL273" s="1111"/>
      <c r="CM273" s="1111"/>
      <c r="CN273" s="1116"/>
      <c r="CO273" s="1271">
        <f t="shared" si="115"/>
        <v>0.3</v>
      </c>
      <c r="CP273" s="1116">
        <f t="shared" si="116"/>
        <v>0.4</v>
      </c>
      <c r="CQ273" s="1271">
        <f t="shared" si="117"/>
        <v>0.5</v>
      </c>
      <c r="CX273" s="1110" t="s">
        <v>59</v>
      </c>
      <c r="CY273" s="1110" t="s">
        <v>100</v>
      </c>
      <c r="CZ273" s="1291">
        <v>49</v>
      </c>
      <c r="DA273" s="1293">
        <f t="shared" ref="DA273:DA281" si="119">+CZ273*21</f>
        <v>1029</v>
      </c>
      <c r="DB273" s="1291" t="s">
        <v>374</v>
      </c>
      <c r="DC273" s="1291">
        <f t="shared" si="118"/>
        <v>1225</v>
      </c>
      <c r="DD273" s="1291"/>
      <c r="DE273" s="1291"/>
      <c r="DF273" s="1291"/>
    </row>
    <row r="274" spans="15:116" s="1110" customFormat="1" ht="15" hidden="1" customHeight="1" thickBot="1" x14ac:dyDescent="0.3">
      <c r="V274" s="1235"/>
      <c r="AA274" s="1236"/>
      <c r="AB274" s="1236"/>
      <c r="AD274" s="1236"/>
      <c r="AE274" s="1237"/>
      <c r="AH274" s="1238"/>
      <c r="AI274" s="1238"/>
      <c r="AK274" s="1236"/>
      <c r="AR274" s="1236"/>
      <c r="AV274" s="1236"/>
      <c r="AX274" s="1236"/>
      <c r="BB274" s="1236"/>
      <c r="BC274" s="1236"/>
      <c r="BE274" s="1236"/>
      <c r="BH274" s="1269"/>
      <c r="BI274" s="1270" t="s">
        <v>56</v>
      </c>
      <c r="BJ274" s="1254" t="s">
        <v>100</v>
      </c>
      <c r="BK274" s="1263">
        <v>55</v>
      </c>
      <c r="BL274" s="1254" t="s">
        <v>412</v>
      </c>
      <c r="BM274" s="1253">
        <v>0.3</v>
      </c>
      <c r="BN274" s="1253">
        <v>0.5</v>
      </c>
      <c r="BO274" s="1252" t="s">
        <v>258</v>
      </c>
      <c r="BP274" s="1112"/>
      <c r="BQ274" s="1263">
        <v>1375</v>
      </c>
      <c r="BR274" s="1254" t="s">
        <v>413</v>
      </c>
      <c r="BS274" s="1112"/>
      <c r="BT274" s="1112"/>
      <c r="BU274" s="1112"/>
      <c r="BV274" s="1114"/>
      <c r="BW274" s="1112"/>
      <c r="BX274" s="1112"/>
      <c r="BY274" s="1114"/>
      <c r="BZ274" s="1114"/>
      <c r="CA274" s="1114"/>
      <c r="CB274" s="1111"/>
      <c r="CC274" s="1111"/>
      <c r="CD274" s="1111"/>
      <c r="CE274" s="1111"/>
      <c r="CF274" s="1111"/>
      <c r="CG274" s="1111"/>
      <c r="CH274" s="1111"/>
      <c r="CI274" s="1111"/>
      <c r="CJ274" s="1111"/>
      <c r="CK274" s="1111"/>
      <c r="CL274" s="1111"/>
      <c r="CM274" s="1111"/>
      <c r="CN274" s="1116"/>
      <c r="CO274" s="1271">
        <f t="shared" si="115"/>
        <v>0.3</v>
      </c>
      <c r="CP274" s="1116">
        <f t="shared" si="116"/>
        <v>0.4</v>
      </c>
      <c r="CQ274" s="1271">
        <f t="shared" si="117"/>
        <v>0.5</v>
      </c>
      <c r="CX274" s="1110" t="s">
        <v>56</v>
      </c>
      <c r="CY274" s="1110" t="s">
        <v>100</v>
      </c>
      <c r="CZ274" s="1291">
        <v>55</v>
      </c>
      <c r="DA274" s="1293">
        <f t="shared" si="119"/>
        <v>1155</v>
      </c>
      <c r="DB274" s="1291" t="s">
        <v>374</v>
      </c>
      <c r="DC274" s="1291">
        <f t="shared" si="118"/>
        <v>1375</v>
      </c>
      <c r="DD274" s="1291"/>
      <c r="DE274" s="1291"/>
      <c r="DF274" s="1291"/>
    </row>
    <row r="275" spans="15:116" s="1110" customFormat="1" ht="15" hidden="1" customHeight="1" thickBot="1" x14ac:dyDescent="0.3">
      <c r="V275" s="1235"/>
      <c r="AA275" s="1236"/>
      <c r="AB275" s="1236"/>
      <c r="AD275" s="1236"/>
      <c r="AE275" s="1237"/>
      <c r="AH275" s="1238"/>
      <c r="AI275" s="1238"/>
      <c r="AK275" s="1236"/>
      <c r="AR275" s="1236"/>
      <c r="AV275" s="1236"/>
      <c r="AX275" s="1236"/>
      <c r="BB275" s="1236"/>
      <c r="BC275" s="1236"/>
      <c r="BE275" s="1236"/>
      <c r="BH275" s="1269"/>
      <c r="BI275" s="1270" t="s">
        <v>101</v>
      </c>
      <c r="BJ275" s="1254" t="s">
        <v>100</v>
      </c>
      <c r="BK275" s="1263">
        <v>5</v>
      </c>
      <c r="BL275" s="1254" t="s">
        <v>412</v>
      </c>
      <c r="BM275" s="1253">
        <v>0.3</v>
      </c>
      <c r="BN275" s="1253">
        <v>0.5</v>
      </c>
      <c r="BO275" s="1252" t="s">
        <v>258</v>
      </c>
      <c r="BP275" s="1112"/>
      <c r="BQ275" s="1263">
        <v>125</v>
      </c>
      <c r="BR275" s="1254" t="s">
        <v>413</v>
      </c>
      <c r="BS275" s="1112"/>
      <c r="BT275" s="1112"/>
      <c r="BU275" s="1112"/>
      <c r="BV275" s="1114"/>
      <c r="BW275" s="1112"/>
      <c r="BX275" s="1112"/>
      <c r="BY275" s="1114"/>
      <c r="BZ275" s="1114"/>
      <c r="CA275" s="1114"/>
      <c r="CB275" s="1111"/>
      <c r="CC275" s="1111"/>
      <c r="CD275" s="1111"/>
      <c r="CE275" s="1111"/>
      <c r="CF275" s="1111"/>
      <c r="CG275" s="1111"/>
      <c r="CH275" s="1111"/>
      <c r="CI275" s="1111"/>
      <c r="CJ275" s="1111"/>
      <c r="CK275" s="1111"/>
      <c r="CL275" s="1111"/>
      <c r="CM275" s="1111"/>
      <c r="CN275" s="1116"/>
      <c r="CO275" s="1271">
        <f t="shared" si="115"/>
        <v>0.3</v>
      </c>
      <c r="CP275" s="1116">
        <f t="shared" si="116"/>
        <v>0.4</v>
      </c>
      <c r="CQ275" s="1271">
        <f t="shared" si="117"/>
        <v>0.5</v>
      </c>
      <c r="CX275" s="1110" t="s">
        <v>101</v>
      </c>
      <c r="CY275" s="1110" t="s">
        <v>100</v>
      </c>
      <c r="CZ275" s="1291">
        <v>5</v>
      </c>
      <c r="DA275" s="1293">
        <f t="shared" si="119"/>
        <v>105</v>
      </c>
      <c r="DB275" s="1291" t="s">
        <v>374</v>
      </c>
      <c r="DC275" s="1291">
        <f t="shared" si="118"/>
        <v>125</v>
      </c>
      <c r="DD275" s="1291"/>
      <c r="DE275" s="1291"/>
      <c r="DF275" s="1291"/>
    </row>
    <row r="276" spans="15:116" s="1110" customFormat="1" ht="15" hidden="1" customHeight="1" thickBot="1" x14ac:dyDescent="0.3">
      <c r="V276" s="1235"/>
      <c r="AA276" s="1236"/>
      <c r="AB276" s="1236"/>
      <c r="AD276" s="1236"/>
      <c r="AE276" s="1237"/>
      <c r="AH276" s="1238"/>
      <c r="AI276" s="1238"/>
      <c r="AK276" s="1236"/>
      <c r="AR276" s="1236"/>
      <c r="AV276" s="1236"/>
      <c r="AX276" s="1236"/>
      <c r="BB276" s="1236"/>
      <c r="BC276" s="1236"/>
      <c r="BE276" s="1236"/>
      <c r="BH276" s="1269"/>
      <c r="BI276" s="1270" t="s">
        <v>55</v>
      </c>
      <c r="BJ276" s="1254" t="s">
        <v>100</v>
      </c>
      <c r="BK276" s="1263">
        <v>5</v>
      </c>
      <c r="BL276" s="1254" t="s">
        <v>412</v>
      </c>
      <c r="BM276" s="1253">
        <v>0.3</v>
      </c>
      <c r="BN276" s="1253">
        <v>0.5</v>
      </c>
      <c r="BO276" s="1252" t="s">
        <v>258</v>
      </c>
      <c r="BP276" s="1112"/>
      <c r="BQ276" s="1263">
        <v>125</v>
      </c>
      <c r="BR276" s="1254" t="s">
        <v>413</v>
      </c>
      <c r="BS276" s="1112"/>
      <c r="BT276" s="1112"/>
      <c r="BU276" s="1112"/>
      <c r="BV276" s="1114"/>
      <c r="BW276" s="1112"/>
      <c r="BX276" s="1112"/>
      <c r="BY276" s="1114"/>
      <c r="BZ276" s="1114"/>
      <c r="CA276" s="1114"/>
      <c r="CB276" s="1111"/>
      <c r="CC276" s="1111"/>
      <c r="CD276" s="1111"/>
      <c r="CE276" s="1111"/>
      <c r="CF276" s="1111"/>
      <c r="CG276" s="1111"/>
      <c r="CH276" s="1111"/>
      <c r="CI276" s="1111"/>
      <c r="CJ276" s="1111"/>
      <c r="CK276" s="1111"/>
      <c r="CL276" s="1111"/>
      <c r="CM276" s="1111"/>
      <c r="CN276" s="1116"/>
      <c r="CO276" s="1271">
        <f t="shared" si="115"/>
        <v>0.3</v>
      </c>
      <c r="CP276" s="1116">
        <f t="shared" si="116"/>
        <v>0.4</v>
      </c>
      <c r="CQ276" s="1271">
        <f t="shared" si="117"/>
        <v>0.5</v>
      </c>
      <c r="CX276" s="1110" t="s">
        <v>55</v>
      </c>
      <c r="CY276" s="1110" t="s">
        <v>100</v>
      </c>
      <c r="CZ276" s="1291">
        <v>5</v>
      </c>
      <c r="DA276" s="1293">
        <f t="shared" si="119"/>
        <v>105</v>
      </c>
      <c r="DB276" s="1291" t="s">
        <v>374</v>
      </c>
      <c r="DC276" s="1291">
        <f t="shared" si="118"/>
        <v>125</v>
      </c>
      <c r="DD276" s="1291"/>
      <c r="DE276" s="1291"/>
      <c r="DF276" s="1291"/>
    </row>
    <row r="277" spans="15:116" s="1110" customFormat="1" ht="15" hidden="1" customHeight="1" thickBot="1" x14ac:dyDescent="0.3">
      <c r="V277" s="1235"/>
      <c r="AA277" s="1236"/>
      <c r="AB277" s="1236"/>
      <c r="AD277" s="1236"/>
      <c r="AE277" s="1237"/>
      <c r="AH277" s="1238"/>
      <c r="AI277" s="1238"/>
      <c r="AK277" s="1236"/>
      <c r="AR277" s="1236"/>
      <c r="AV277" s="1236"/>
      <c r="AX277" s="1236"/>
      <c r="BB277" s="1236"/>
      <c r="BC277" s="1236"/>
      <c r="BE277" s="1236"/>
      <c r="BH277" s="1269"/>
      <c r="BI277" s="1270" t="s">
        <v>60</v>
      </c>
      <c r="BJ277" s="1254" t="s">
        <v>100</v>
      </c>
      <c r="BK277" s="1263">
        <v>18</v>
      </c>
      <c r="BL277" s="1254" t="s">
        <v>412</v>
      </c>
      <c r="BM277" s="1253">
        <v>0.3</v>
      </c>
      <c r="BN277" s="1253">
        <v>0.5</v>
      </c>
      <c r="BO277" s="1252" t="s">
        <v>258</v>
      </c>
      <c r="BP277" s="1112"/>
      <c r="BQ277" s="1263">
        <v>450</v>
      </c>
      <c r="BR277" s="1254" t="s">
        <v>413</v>
      </c>
      <c r="BS277" s="1112"/>
      <c r="BT277" s="1112"/>
      <c r="BU277" s="1112"/>
      <c r="BV277" s="1114"/>
      <c r="BW277" s="1112"/>
      <c r="BX277" s="1112"/>
      <c r="BY277" s="1114"/>
      <c r="BZ277" s="1114"/>
      <c r="CA277" s="1114"/>
      <c r="CB277" s="1111"/>
      <c r="CC277" s="1111"/>
      <c r="CD277" s="1111"/>
      <c r="CE277" s="1111"/>
      <c r="CF277" s="1111"/>
      <c r="CG277" s="1111"/>
      <c r="CH277" s="1111"/>
      <c r="CI277" s="1111"/>
      <c r="CJ277" s="1111"/>
      <c r="CK277" s="1111"/>
      <c r="CL277" s="1111"/>
      <c r="CM277" s="1111"/>
      <c r="CN277" s="1116"/>
      <c r="CO277" s="1271">
        <f t="shared" si="115"/>
        <v>0.3</v>
      </c>
      <c r="CP277" s="1116">
        <f t="shared" si="116"/>
        <v>0.4</v>
      </c>
      <c r="CQ277" s="1271">
        <f t="shared" si="117"/>
        <v>0.5</v>
      </c>
      <c r="CX277" s="1110" t="s">
        <v>60</v>
      </c>
      <c r="CY277" s="1110" t="s">
        <v>100</v>
      </c>
      <c r="CZ277" s="1291">
        <v>18</v>
      </c>
      <c r="DA277" s="1293">
        <f t="shared" si="119"/>
        <v>378</v>
      </c>
      <c r="DB277" s="1291" t="s">
        <v>374</v>
      </c>
      <c r="DC277" s="1291">
        <f t="shared" si="118"/>
        <v>450</v>
      </c>
      <c r="DD277" s="1291"/>
      <c r="DE277" s="1291"/>
      <c r="DF277" s="1291"/>
    </row>
    <row r="278" spans="15:116" s="1110" customFormat="1" ht="15" hidden="1" customHeight="1" thickBot="1" x14ac:dyDescent="0.3">
      <c r="V278" s="1235"/>
      <c r="AA278" s="1236"/>
      <c r="AB278" s="1236"/>
      <c r="AD278" s="1236"/>
      <c r="AE278" s="1237"/>
      <c r="AH278" s="1238"/>
      <c r="AI278" s="1238"/>
      <c r="AK278" s="1236"/>
      <c r="AR278" s="1236"/>
      <c r="AV278" s="1236"/>
      <c r="AX278" s="1236"/>
      <c r="BB278" s="1236"/>
      <c r="BC278" s="1236"/>
      <c r="BE278" s="1236"/>
      <c r="BH278" s="1269"/>
      <c r="BI278" s="1270" t="s">
        <v>61</v>
      </c>
      <c r="BJ278" s="1254" t="s">
        <v>100</v>
      </c>
      <c r="BK278" s="1263">
        <f>BQ278/25</f>
        <v>10</v>
      </c>
      <c r="BL278" s="1254" t="s">
        <v>412</v>
      </c>
      <c r="BM278" s="1253">
        <v>0.3</v>
      </c>
      <c r="BN278" s="1253">
        <v>0.5</v>
      </c>
      <c r="BO278" s="1252" t="s">
        <v>258</v>
      </c>
      <c r="BP278" s="1112"/>
      <c r="BQ278" s="1263">
        <v>250</v>
      </c>
      <c r="BR278" s="1254" t="s">
        <v>413</v>
      </c>
      <c r="BS278" s="1112"/>
      <c r="BT278" s="1112"/>
      <c r="BU278" s="1112"/>
      <c r="BV278" s="1114"/>
      <c r="BW278" s="1112"/>
      <c r="BX278" s="1112"/>
      <c r="BY278" s="1114"/>
      <c r="BZ278" s="1114"/>
      <c r="CA278" s="1114"/>
      <c r="CB278" s="1111"/>
      <c r="CC278" s="1111"/>
      <c r="CD278" s="1111"/>
      <c r="CE278" s="1111"/>
      <c r="CF278" s="1111"/>
      <c r="CG278" s="1111"/>
      <c r="CH278" s="1111"/>
      <c r="CI278" s="1111"/>
      <c r="CJ278" s="1111"/>
      <c r="CK278" s="1111"/>
      <c r="CL278" s="1111"/>
      <c r="CM278" s="1111"/>
      <c r="CN278" s="1116"/>
      <c r="CO278" s="1271">
        <f t="shared" si="115"/>
        <v>0.3</v>
      </c>
      <c r="CP278" s="1116">
        <f t="shared" si="116"/>
        <v>0.4</v>
      </c>
      <c r="CQ278" s="1271">
        <f t="shared" si="117"/>
        <v>0.5</v>
      </c>
      <c r="CX278" s="1110" t="s">
        <v>61</v>
      </c>
      <c r="CY278" s="1110" t="s">
        <v>100</v>
      </c>
      <c r="CZ278" s="1291">
        <v>10</v>
      </c>
      <c r="DA278" s="1293">
        <f t="shared" si="119"/>
        <v>210</v>
      </c>
      <c r="DB278" s="1291" t="s">
        <v>374</v>
      </c>
      <c r="DC278" s="1291">
        <f t="shared" si="118"/>
        <v>250</v>
      </c>
      <c r="DD278" s="1291"/>
      <c r="DE278" s="1291"/>
      <c r="DF278" s="1291"/>
    </row>
    <row r="279" spans="15:116" s="1110" customFormat="1" ht="15" hidden="1" customHeight="1" thickBot="1" x14ac:dyDescent="0.3">
      <c r="V279" s="1235"/>
      <c r="AA279" s="1236"/>
      <c r="AB279" s="1236"/>
      <c r="AD279" s="1236"/>
      <c r="AE279" s="1237"/>
      <c r="AH279" s="1238"/>
      <c r="AI279" s="1238"/>
      <c r="AK279" s="1236"/>
      <c r="AR279" s="1236"/>
      <c r="AV279" s="1236"/>
      <c r="AX279" s="1236"/>
      <c r="BB279" s="1236"/>
      <c r="BC279" s="1236"/>
      <c r="BE279" s="1236"/>
      <c r="BH279" s="1269"/>
      <c r="BI279" s="1270" t="s">
        <v>102</v>
      </c>
      <c r="BJ279" s="1254" t="s">
        <v>100</v>
      </c>
      <c r="BK279" s="1263">
        <f>BQ279/25</f>
        <v>1</v>
      </c>
      <c r="BL279" s="1254" t="s">
        <v>412</v>
      </c>
      <c r="BM279" s="1253">
        <v>0.3</v>
      </c>
      <c r="BN279" s="1253">
        <v>0.5</v>
      </c>
      <c r="BO279" s="1252" t="s">
        <v>258</v>
      </c>
      <c r="BP279" s="1112"/>
      <c r="BQ279" s="1263">
        <v>25</v>
      </c>
      <c r="BR279" s="1254" t="s">
        <v>413</v>
      </c>
      <c r="BS279" s="1112"/>
      <c r="BT279" s="1112"/>
      <c r="BU279" s="1112"/>
      <c r="BV279" s="1114"/>
      <c r="BW279" s="1112"/>
      <c r="BX279" s="1112"/>
      <c r="BY279" s="1114"/>
      <c r="BZ279" s="1114"/>
      <c r="CA279" s="1114"/>
      <c r="CB279" s="1111"/>
      <c r="CC279" s="1111"/>
      <c r="CD279" s="1111"/>
      <c r="CE279" s="1111"/>
      <c r="CF279" s="1111"/>
      <c r="CG279" s="1111"/>
      <c r="CH279" s="1111"/>
      <c r="CI279" s="1111"/>
      <c r="CJ279" s="1111"/>
      <c r="CK279" s="1111"/>
      <c r="CL279" s="1111"/>
      <c r="CM279" s="1111"/>
      <c r="CN279" s="1116"/>
      <c r="CO279" s="1271">
        <f t="shared" si="115"/>
        <v>0.3</v>
      </c>
      <c r="CP279" s="1116">
        <f t="shared" si="116"/>
        <v>0.4</v>
      </c>
      <c r="CQ279" s="1271">
        <f t="shared" si="117"/>
        <v>0.5</v>
      </c>
      <c r="CZ279" s="1291"/>
      <c r="DA279" s="1293"/>
      <c r="DB279" s="1291"/>
      <c r="DC279" s="1291"/>
      <c r="DD279" s="1291"/>
      <c r="DE279" s="1291"/>
      <c r="DF279" s="1291"/>
    </row>
    <row r="280" spans="15:116" s="1110" customFormat="1" ht="15" hidden="1" customHeight="1" thickBot="1" x14ac:dyDescent="0.3">
      <c r="V280" s="1235"/>
      <c r="AA280" s="1236"/>
      <c r="AB280" s="1236"/>
      <c r="AD280" s="1236"/>
      <c r="AE280" s="1237"/>
      <c r="AH280" s="1238"/>
      <c r="AI280" s="1238"/>
      <c r="AK280" s="1236"/>
      <c r="AR280" s="1236"/>
      <c r="AV280" s="1236"/>
      <c r="AX280" s="1236"/>
      <c r="BB280" s="1236"/>
      <c r="BC280" s="1236"/>
      <c r="BE280" s="1236"/>
      <c r="BH280" s="1269"/>
      <c r="BI280" s="1270" t="s">
        <v>466</v>
      </c>
      <c r="BJ280" s="1254" t="s">
        <v>100</v>
      </c>
      <c r="BK280" s="1263">
        <v>5.4199999999999998E-2</v>
      </c>
      <c r="BL280" s="1254" t="s">
        <v>412</v>
      </c>
      <c r="BM280" s="1253">
        <v>0.3</v>
      </c>
      <c r="BN280" s="1253">
        <v>0.5</v>
      </c>
      <c r="BO280" s="1252" t="s">
        <v>258</v>
      </c>
      <c r="BP280" s="1112"/>
      <c r="BQ280" s="1263">
        <f>BK280*25</f>
        <v>1.355</v>
      </c>
      <c r="BR280" s="1254" t="s">
        <v>413</v>
      </c>
      <c r="BS280" s="1112"/>
      <c r="BT280" s="1112"/>
      <c r="BU280" s="1112"/>
      <c r="BV280" s="1114"/>
      <c r="BW280" s="1112"/>
      <c r="BX280" s="1112"/>
      <c r="BY280" s="1114"/>
      <c r="BZ280" s="1114"/>
      <c r="CA280" s="1114"/>
      <c r="CB280" s="1111"/>
      <c r="CC280" s="1111"/>
      <c r="CD280" s="1111"/>
      <c r="CE280" s="1111"/>
      <c r="CF280" s="1111"/>
      <c r="CG280" s="1111"/>
      <c r="CH280" s="1111"/>
      <c r="CI280" s="1111"/>
      <c r="CJ280" s="1111"/>
      <c r="CK280" s="1111"/>
      <c r="CL280" s="1111"/>
      <c r="CM280" s="1111"/>
      <c r="CN280" s="1116"/>
      <c r="CO280" s="1271">
        <f t="shared" si="115"/>
        <v>0.3</v>
      </c>
      <c r="CP280" s="1116">
        <f t="shared" si="116"/>
        <v>0.4</v>
      </c>
      <c r="CQ280" s="1271">
        <f t="shared" si="117"/>
        <v>0.5</v>
      </c>
      <c r="CZ280" s="1291"/>
      <c r="DA280" s="1293"/>
      <c r="DB280" s="1291"/>
      <c r="DC280" s="1291"/>
      <c r="DD280" s="1291"/>
      <c r="DE280" s="1291"/>
      <c r="DF280" s="1291"/>
    </row>
    <row r="281" spans="15:116" s="1110" customFormat="1" ht="15" hidden="1" customHeight="1" thickBot="1" x14ac:dyDescent="0.3">
      <c r="V281" s="1235"/>
      <c r="AA281" s="1236"/>
      <c r="AB281" s="1236"/>
      <c r="AD281" s="1236"/>
      <c r="AE281" s="1237"/>
      <c r="AH281" s="1238"/>
      <c r="AI281" s="1238"/>
      <c r="AK281" s="1236"/>
      <c r="AR281" s="1236"/>
      <c r="AV281" s="1236"/>
      <c r="AX281" s="1236"/>
      <c r="BB281" s="1236"/>
      <c r="BC281" s="1236"/>
      <c r="BE281" s="1236"/>
      <c r="BH281" s="1269"/>
      <c r="BI281" s="1270" t="s">
        <v>467</v>
      </c>
      <c r="BJ281" s="1254" t="s">
        <v>100</v>
      </c>
      <c r="BK281" s="1263">
        <v>9.522E-5</v>
      </c>
      <c r="BL281" s="1254" t="s">
        <v>412</v>
      </c>
      <c r="BM281" s="1253">
        <v>0.3</v>
      </c>
      <c r="BN281" s="1253">
        <v>0.5</v>
      </c>
      <c r="BO281" s="1252" t="s">
        <v>468</v>
      </c>
      <c r="BP281" s="1112"/>
      <c r="BQ281" s="1263">
        <f>BK281*25</f>
        <v>2.3804999999999998E-3</v>
      </c>
      <c r="BR281" s="1254" t="s">
        <v>413</v>
      </c>
      <c r="BS281" s="1112"/>
      <c r="BT281" s="1112"/>
      <c r="BU281" s="1112"/>
      <c r="BV281" s="1112"/>
      <c r="BW281" s="1112"/>
      <c r="BX281" s="1112"/>
      <c r="BY281" s="1112"/>
      <c r="BZ281" s="1112"/>
      <c r="CA281" s="1112"/>
      <c r="CB281" s="1114"/>
      <c r="CC281" s="1112"/>
      <c r="CD281" s="1112"/>
      <c r="CE281" s="1114"/>
      <c r="CF281" s="1114"/>
      <c r="CG281" s="1114"/>
      <c r="CH281" s="1114"/>
      <c r="CI281" s="1112"/>
      <c r="CJ281" s="1112"/>
      <c r="CK281" s="1114"/>
      <c r="CL281" s="1114"/>
      <c r="CM281" s="1114"/>
      <c r="CN281" s="1115"/>
      <c r="CO281" s="1271">
        <f t="shared" si="115"/>
        <v>0.3</v>
      </c>
      <c r="CP281" s="1116">
        <f t="shared" si="116"/>
        <v>0.4</v>
      </c>
      <c r="CQ281" s="1271">
        <f t="shared" si="117"/>
        <v>0.5</v>
      </c>
      <c r="CX281" s="1110" t="s">
        <v>102</v>
      </c>
      <c r="CY281" s="1110" t="s">
        <v>100</v>
      </c>
      <c r="CZ281" s="1291">
        <v>1</v>
      </c>
      <c r="DA281" s="1293">
        <f t="shared" si="119"/>
        <v>21</v>
      </c>
      <c r="DB281" s="1291" t="s">
        <v>374</v>
      </c>
      <c r="DC281" s="1291">
        <f t="shared" si="118"/>
        <v>25</v>
      </c>
      <c r="DD281" s="1291"/>
      <c r="DE281" s="1291"/>
      <c r="DF281" s="1291"/>
    </row>
    <row r="282" spans="15:116" s="1110" customFormat="1" hidden="1" x14ac:dyDescent="0.25">
      <c r="V282" s="1235"/>
      <c r="AA282" s="1236"/>
      <c r="AB282" s="1236"/>
      <c r="AD282" s="1236"/>
      <c r="AE282" s="1237"/>
      <c r="AH282" s="1238"/>
      <c r="AI282" s="1238"/>
      <c r="AK282" s="1236"/>
      <c r="AR282" s="1236"/>
      <c r="AV282" s="1236"/>
      <c r="AX282" s="1236"/>
      <c r="BB282" s="1236"/>
      <c r="BC282" s="1236"/>
      <c r="BE282" s="1236"/>
      <c r="BI282" s="1111"/>
      <c r="BJ282" s="1112"/>
      <c r="BK282" s="1112"/>
      <c r="BL282" s="1112"/>
      <c r="BM282" s="1113"/>
      <c r="BN282" s="1113"/>
      <c r="BO282" s="1113"/>
      <c r="BP282" s="1112"/>
      <c r="BQ282" s="1112"/>
      <c r="BR282" s="1112"/>
      <c r="BS282" s="1112"/>
      <c r="BT282" s="1112"/>
      <c r="BU282" s="1112"/>
      <c r="BV282" s="1112"/>
      <c r="BW282" s="1112"/>
      <c r="BX282" s="1112"/>
      <c r="BY282" s="1112"/>
      <c r="BZ282" s="1112"/>
      <c r="CA282" s="1112"/>
      <c r="CB282" s="1114"/>
      <c r="CC282" s="1112"/>
      <c r="CD282" s="1112"/>
      <c r="CE282" s="1114"/>
      <c r="CF282" s="1114"/>
      <c r="CG282" s="1114"/>
      <c r="CH282" s="1114"/>
      <c r="CI282" s="1112"/>
      <c r="CJ282" s="1112"/>
      <c r="CK282" s="1114"/>
      <c r="CL282" s="1114"/>
      <c r="CM282" s="1114"/>
      <c r="CN282" s="1115"/>
      <c r="CO282" s="1271">
        <f t="shared" si="115"/>
        <v>0</v>
      </c>
      <c r="CP282" s="1116">
        <f t="shared" si="116"/>
        <v>0</v>
      </c>
      <c r="CQ282" s="1271">
        <f t="shared" si="117"/>
        <v>0</v>
      </c>
      <c r="CX282" s="1110">
        <v>0</v>
      </c>
      <c r="CY282" s="1110">
        <v>0</v>
      </c>
      <c r="CZ282" s="1291">
        <v>0</v>
      </c>
      <c r="DA282" s="1110">
        <v>0</v>
      </c>
      <c r="DC282" s="1291">
        <f>+CZ307*25</f>
        <v>1050</v>
      </c>
      <c r="DD282" s="1291"/>
      <c r="DE282" s="1291"/>
      <c r="DF282" s="1291"/>
    </row>
    <row r="283" spans="15:116" s="1110" customFormat="1" ht="15.75" hidden="1" customHeight="1" thickBot="1" x14ac:dyDescent="0.3">
      <c r="V283" s="1235"/>
      <c r="AA283" s="1236"/>
      <c r="AB283" s="1236"/>
      <c r="AD283" s="1236"/>
      <c r="AE283" s="1237"/>
      <c r="AH283" s="1238"/>
      <c r="AI283" s="1238"/>
      <c r="AK283" s="1236"/>
      <c r="AR283" s="1236"/>
      <c r="AV283" s="1236"/>
      <c r="AX283" s="1236"/>
      <c r="BB283" s="1236"/>
      <c r="BC283" s="1236"/>
      <c r="BE283" s="1236"/>
      <c r="BI283" s="1111"/>
      <c r="BJ283" s="1112"/>
      <c r="BK283" s="1112"/>
      <c r="BL283" s="1112"/>
      <c r="BM283" s="1113"/>
      <c r="BN283" s="1113"/>
      <c r="BO283" s="1113"/>
      <c r="BP283" s="1112"/>
      <c r="BQ283" s="1112"/>
      <c r="BR283" s="1112"/>
      <c r="BS283" s="1112"/>
      <c r="BT283" s="1112"/>
      <c r="BU283" s="1112"/>
      <c r="BV283" s="1112"/>
      <c r="BW283" s="1112"/>
      <c r="BX283" s="1112"/>
      <c r="BY283" s="1112"/>
      <c r="BZ283" s="1112"/>
      <c r="CA283" s="1112"/>
      <c r="CB283" s="1114"/>
      <c r="CC283" s="1112"/>
      <c r="CD283" s="1112"/>
      <c r="CE283" s="1114"/>
      <c r="CF283" s="1114"/>
      <c r="CG283" s="1114"/>
      <c r="CH283" s="1114"/>
      <c r="CI283" s="1112"/>
      <c r="CJ283" s="1112"/>
      <c r="CK283" s="1114"/>
      <c r="CL283" s="1114"/>
      <c r="CM283" s="1114"/>
      <c r="CN283" s="1115"/>
      <c r="CO283" s="1271">
        <f t="shared" si="115"/>
        <v>0</v>
      </c>
      <c r="CP283" s="1116">
        <f t="shared" si="116"/>
        <v>0</v>
      </c>
      <c r="CQ283" s="1271">
        <f t="shared" si="117"/>
        <v>0</v>
      </c>
      <c r="CZ283" s="1291"/>
      <c r="DC283" s="1291"/>
      <c r="DD283" s="1291"/>
      <c r="DE283" s="1291"/>
      <c r="DF283" s="1291"/>
    </row>
    <row r="284" spans="15:116" s="1110" customFormat="1" ht="15.75" hidden="1" thickBot="1" x14ac:dyDescent="0.3">
      <c r="S284" s="1295" t="s">
        <v>557</v>
      </c>
      <c r="V284" s="1235"/>
      <c r="AA284" s="1236"/>
      <c r="AB284" s="1236"/>
      <c r="AD284" s="1236"/>
      <c r="AF284" s="1236"/>
      <c r="AI284" s="1296" t="s">
        <v>554</v>
      </c>
      <c r="AJ284" s="1296"/>
      <c r="AK284" s="1296"/>
      <c r="AL284" s="1296"/>
      <c r="AM284" s="1296"/>
      <c r="AO284" s="1296"/>
      <c r="AP284" s="1296"/>
      <c r="AQ284" s="1296"/>
      <c r="AR284" s="1296"/>
      <c r="AS284" s="1296"/>
      <c r="AT284" s="1296"/>
      <c r="AU284" s="1296"/>
      <c r="AV284" s="1296"/>
      <c r="AW284" s="1296"/>
      <c r="AX284" s="1296"/>
      <c r="AY284" s="1296"/>
      <c r="AZ284" s="1296"/>
      <c r="BA284" s="1296"/>
      <c r="BB284" s="1296"/>
      <c r="BC284" s="1296"/>
      <c r="BD284" s="1296"/>
      <c r="BI284" s="1111"/>
      <c r="BJ284" s="1112"/>
      <c r="BK284" s="2037" t="s">
        <v>106</v>
      </c>
      <c r="BL284" s="2038"/>
      <c r="BM284" s="2038"/>
      <c r="BN284" s="2038"/>
      <c r="BO284" s="2039"/>
      <c r="BP284" s="2037" t="s">
        <v>110</v>
      </c>
      <c r="BQ284" s="2038"/>
      <c r="BR284" s="2038"/>
      <c r="BS284" s="2038"/>
      <c r="BT284" s="2039"/>
      <c r="BU284" s="1112"/>
      <c r="BV284" s="1112"/>
      <c r="BW284" s="1112"/>
      <c r="BX284" s="1112"/>
      <c r="BY284" s="1112"/>
      <c r="BZ284" s="1112"/>
      <c r="CA284" s="1112"/>
      <c r="CB284" s="1114"/>
      <c r="CC284" s="1112"/>
      <c r="CD284" s="1112"/>
      <c r="CE284" s="1114"/>
      <c r="CF284" s="1114"/>
      <c r="CG284" s="1114"/>
      <c r="CH284" s="1114"/>
      <c r="CI284" s="1112"/>
      <c r="CJ284" s="1112"/>
      <c r="CK284" s="1114"/>
      <c r="CL284" s="1114"/>
      <c r="CM284" s="1114"/>
      <c r="CN284" s="1115"/>
      <c r="CO284" s="1271">
        <f t="shared" si="115"/>
        <v>0</v>
      </c>
      <c r="CP284" s="1116">
        <f t="shared" si="116"/>
        <v>0</v>
      </c>
      <c r="CQ284" s="1271">
        <f t="shared" si="117"/>
        <v>0</v>
      </c>
      <c r="CX284" s="1297" t="s">
        <v>155</v>
      </c>
      <c r="CY284" s="2047" t="s">
        <v>378</v>
      </c>
      <c r="CZ284" s="2047" t="s">
        <v>379</v>
      </c>
      <c r="DA284" s="2047"/>
      <c r="DB284" s="2048" t="s">
        <v>159</v>
      </c>
      <c r="DC284" s="2047" t="s">
        <v>160</v>
      </c>
      <c r="DD284" s="2047" t="s">
        <v>162</v>
      </c>
      <c r="DE284" s="2047" t="s">
        <v>388</v>
      </c>
      <c r="DF284" s="2047" t="s">
        <v>389</v>
      </c>
      <c r="DG284" s="2047" t="s">
        <v>379</v>
      </c>
      <c r="DH284" s="2047"/>
      <c r="DI284" s="2047" t="s">
        <v>390</v>
      </c>
      <c r="DJ284" s="2047"/>
    </row>
    <row r="285" spans="15:116" s="1110" customFormat="1" ht="21.75" hidden="1" customHeight="1" x14ac:dyDescent="0.25">
      <c r="S285" s="1298">
        <v>0</v>
      </c>
      <c r="T285" s="1298">
        <v>0</v>
      </c>
      <c r="U285" s="1298">
        <v>5.0000000000000001E-3</v>
      </c>
      <c r="V285" s="1298">
        <v>0.02</v>
      </c>
      <c r="W285" s="1298">
        <v>5.0000000000000001E-3</v>
      </c>
      <c r="X285" s="1298">
        <v>0</v>
      </c>
      <c r="Y285" s="1298">
        <v>0.01</v>
      </c>
      <c r="Z285" s="1298">
        <v>7.0000000000000007E-2</v>
      </c>
      <c r="AA285" s="1299">
        <v>0</v>
      </c>
      <c r="AB285" s="1299">
        <v>0</v>
      </c>
      <c r="AC285" s="1298">
        <v>6.0000000000000001E-3</v>
      </c>
      <c r="AD285" s="1299"/>
      <c r="AE285" s="1298">
        <v>0.1</v>
      </c>
      <c r="AF285" s="1299">
        <v>0.01</v>
      </c>
      <c r="AG285" s="1298">
        <v>0.01</v>
      </c>
      <c r="AH285" s="1116"/>
      <c r="AI285" s="2040" t="s">
        <v>555</v>
      </c>
      <c r="AJ285" s="2040"/>
      <c r="AK285" s="2040"/>
      <c r="AL285" s="2040"/>
      <c r="AM285" s="2040"/>
      <c r="AN285" s="1296" t="s">
        <v>553</v>
      </c>
      <c r="AO285" s="1296"/>
      <c r="AP285" s="1296"/>
      <c r="AQ285" s="1296"/>
      <c r="AR285" s="1296"/>
      <c r="AS285" s="1296"/>
      <c r="AT285" s="1296"/>
      <c r="AU285" s="1296"/>
      <c r="AV285" s="1296"/>
      <c r="AW285" s="1296"/>
      <c r="AX285" s="1296"/>
      <c r="AY285" s="1296"/>
      <c r="AZ285" s="1296"/>
      <c r="BA285" s="1296"/>
      <c r="BB285" s="1296"/>
      <c r="BC285" s="1296"/>
      <c r="BD285" s="1296"/>
      <c r="BI285" s="2035" t="s">
        <v>58</v>
      </c>
      <c r="BJ285" s="1244"/>
      <c r="BK285" s="2035" t="s">
        <v>280</v>
      </c>
      <c r="BL285" s="1244"/>
      <c r="BM285" s="2035" t="s">
        <v>233</v>
      </c>
      <c r="BN285" s="2035" t="s">
        <v>233</v>
      </c>
      <c r="BO285" s="2035" t="s">
        <v>240</v>
      </c>
      <c r="BP285" s="2035" t="s">
        <v>281</v>
      </c>
      <c r="BQ285" s="1244"/>
      <c r="BR285" s="2035" t="s">
        <v>233</v>
      </c>
      <c r="BS285" s="2035" t="s">
        <v>233</v>
      </c>
      <c r="BT285" s="2035" t="s">
        <v>240</v>
      </c>
      <c r="BU285" s="1112"/>
      <c r="BV285" s="1112"/>
      <c r="BW285" s="1112"/>
      <c r="BX285" s="1112"/>
      <c r="BY285" s="1112"/>
      <c r="BZ285" s="1112"/>
      <c r="CA285" s="1112"/>
      <c r="CB285" s="1114"/>
      <c r="CC285" s="1112"/>
      <c r="CD285" s="1112"/>
      <c r="CE285" s="1114"/>
      <c r="CF285" s="1114"/>
      <c r="CG285" s="1114"/>
      <c r="CH285" s="1114"/>
      <c r="CI285" s="1112"/>
      <c r="CJ285" s="1112"/>
      <c r="CK285" s="1114"/>
      <c r="CL285" s="1114"/>
      <c r="CM285" s="1114"/>
      <c r="CN285" s="1115"/>
      <c r="CO285" s="1271" t="str">
        <f t="shared" si="115"/>
        <v>Incertidumbre (+/- %)</v>
      </c>
      <c r="CP285" s="1116" t="e">
        <f t="shared" si="116"/>
        <v>#VALUE!</v>
      </c>
      <c r="CQ285" s="1271" t="str">
        <f t="shared" si="117"/>
        <v>Incertidumbre (+/- %)</v>
      </c>
      <c r="CX285" s="1297"/>
      <c r="CY285" s="2047"/>
      <c r="CZ285" s="1300">
        <v>1995</v>
      </c>
      <c r="DA285" s="1297">
        <v>2007</v>
      </c>
      <c r="DB285" s="2048"/>
      <c r="DC285" s="2047"/>
      <c r="DD285" s="2047"/>
      <c r="DE285" s="2047"/>
      <c r="DF285" s="2047"/>
      <c r="DG285" s="1297">
        <v>1995</v>
      </c>
      <c r="DH285" s="1297">
        <v>2007</v>
      </c>
      <c r="DI285" s="1297">
        <v>1995</v>
      </c>
      <c r="DJ285" s="1297">
        <v>2007</v>
      </c>
    </row>
    <row r="286" spans="15:116" s="1110" customFormat="1" ht="34.5" hidden="1" customHeight="1" thickBot="1" x14ac:dyDescent="0.3">
      <c r="Q286" s="1301" t="s">
        <v>556</v>
      </c>
      <c r="R286" s="1301" t="s">
        <v>558</v>
      </c>
      <c r="S286" s="1301" t="s">
        <v>531</v>
      </c>
      <c r="T286" s="1301" t="s">
        <v>1328</v>
      </c>
      <c r="U286" s="1301" t="s">
        <v>529</v>
      </c>
      <c r="V286" s="1301" t="s">
        <v>530</v>
      </c>
      <c r="W286" s="1301" t="s">
        <v>528</v>
      </c>
      <c r="X286" s="1301" t="s">
        <v>1329</v>
      </c>
      <c r="Y286" s="1301" t="s">
        <v>536</v>
      </c>
      <c r="Z286" s="1301" t="s">
        <v>537</v>
      </c>
      <c r="AA286" s="1301" t="s">
        <v>1330</v>
      </c>
      <c r="AB286" s="1301" t="s">
        <v>533</v>
      </c>
      <c r="AC286" s="1301" t="s">
        <v>1331</v>
      </c>
      <c r="AD286" s="1298"/>
      <c r="AE286" s="1301" t="s">
        <v>539</v>
      </c>
      <c r="AF286" s="1301" t="s">
        <v>534</v>
      </c>
      <c r="AG286" s="1301" t="s">
        <v>1332</v>
      </c>
      <c r="AH286" s="1301" t="s">
        <v>233</v>
      </c>
      <c r="AI286" s="1302" t="s">
        <v>1333</v>
      </c>
      <c r="AJ286" s="1302" t="s">
        <v>1334</v>
      </c>
      <c r="AK286" s="1111"/>
      <c r="AL286" s="1302" t="s">
        <v>1335</v>
      </c>
      <c r="AM286" s="1302" t="s">
        <v>525</v>
      </c>
      <c r="AN286" s="1303" t="s">
        <v>542</v>
      </c>
      <c r="AO286" s="1303" t="s">
        <v>541</v>
      </c>
      <c r="AP286" s="1304" t="s">
        <v>531</v>
      </c>
      <c r="AQ286" s="1304" t="s">
        <v>1328</v>
      </c>
      <c r="AS286" s="1304" t="s">
        <v>529</v>
      </c>
      <c r="AT286" s="1304" t="s">
        <v>530</v>
      </c>
      <c r="AU286" s="1304" t="s">
        <v>528</v>
      </c>
      <c r="AV286" s="1304" t="s">
        <v>1329</v>
      </c>
      <c r="AW286" s="1304" t="s">
        <v>536</v>
      </c>
      <c r="AY286" s="1304" t="s">
        <v>537</v>
      </c>
      <c r="AZ286" s="1304" t="s">
        <v>1330</v>
      </c>
      <c r="BA286" s="1304" t="s">
        <v>533</v>
      </c>
      <c r="BB286" s="1304" t="s">
        <v>1331</v>
      </c>
      <c r="BC286" s="1304" t="s">
        <v>539</v>
      </c>
      <c r="BD286" s="1304" t="s">
        <v>534</v>
      </c>
      <c r="BE286" s="1304" t="s">
        <v>1332</v>
      </c>
      <c r="BI286" s="2036"/>
      <c r="BJ286" s="1248" t="s">
        <v>253</v>
      </c>
      <c r="BK286" s="2036"/>
      <c r="BL286" s="1248" t="s">
        <v>251</v>
      </c>
      <c r="BM286" s="2036"/>
      <c r="BN286" s="2036"/>
      <c r="BO286" s="2036"/>
      <c r="BP286" s="2036"/>
      <c r="BQ286" s="1248" t="s">
        <v>251</v>
      </c>
      <c r="BR286" s="2036"/>
      <c r="BS286" s="2036"/>
      <c r="BT286" s="2036"/>
      <c r="BU286" s="1112"/>
      <c r="BV286" s="1112"/>
      <c r="BW286" s="1112"/>
      <c r="BX286" s="1112"/>
      <c r="BY286" s="1112"/>
      <c r="BZ286" s="1112"/>
      <c r="CA286" s="1112"/>
      <c r="CB286" s="1114"/>
      <c r="CC286" s="1112"/>
      <c r="CD286" s="1112"/>
      <c r="CE286" s="1114"/>
      <c r="CF286" s="1114"/>
      <c r="CG286" s="1114"/>
      <c r="CH286" s="1114"/>
      <c r="CI286" s="1112"/>
      <c r="CJ286" s="1112"/>
      <c r="CK286" s="1114"/>
      <c r="CL286" s="1114"/>
      <c r="CM286" s="1114"/>
      <c r="CN286" s="1115"/>
      <c r="CO286" s="1271">
        <f t="shared" si="115"/>
        <v>0</v>
      </c>
      <c r="CP286" s="1116">
        <f t="shared" si="116"/>
        <v>0</v>
      </c>
      <c r="CQ286" s="1271">
        <f t="shared" si="117"/>
        <v>0</v>
      </c>
      <c r="CW286" s="1110" t="s">
        <v>58</v>
      </c>
      <c r="CX286" s="1297">
        <v>0</v>
      </c>
      <c r="CY286" s="1300">
        <v>0</v>
      </c>
      <c r="CZ286" s="1300">
        <v>0</v>
      </c>
      <c r="DA286" s="1297">
        <v>0</v>
      </c>
      <c r="DB286" s="1297">
        <v>0</v>
      </c>
      <c r="DC286" s="1300">
        <v>0</v>
      </c>
      <c r="DD286" s="1300">
        <v>0</v>
      </c>
      <c r="DE286" s="1300">
        <v>0</v>
      </c>
      <c r="DF286" s="1300">
        <v>0</v>
      </c>
      <c r="DG286" s="1297">
        <v>0</v>
      </c>
      <c r="DH286" s="1297">
        <v>0</v>
      </c>
      <c r="DI286" s="1297">
        <v>0</v>
      </c>
      <c r="DJ286" s="1297">
        <v>0</v>
      </c>
      <c r="DK286" s="1110">
        <v>0</v>
      </c>
    </row>
    <row r="287" spans="15:116" s="1110" customFormat="1" ht="33.75" hidden="1" thickBot="1" x14ac:dyDescent="0.4">
      <c r="O287" s="1284" t="s">
        <v>128</v>
      </c>
      <c r="Q287" s="1298">
        <v>0.48</v>
      </c>
      <c r="R287" s="1298">
        <v>400</v>
      </c>
      <c r="S287" s="1305">
        <f t="shared" ref="S287:S310" si="120">((($Q287*($R287/1000)*365)*1)*S$285)*(44/28)</f>
        <v>0</v>
      </c>
      <c r="T287" s="1305">
        <f t="shared" ref="T287:AG302" si="121">((($Q287*($R287/1000)*365)*1)*T$285)*(44/28)</f>
        <v>0</v>
      </c>
      <c r="U287" s="1305">
        <f t="shared" si="121"/>
        <v>0.55062857142857136</v>
      </c>
      <c r="V287" s="1305">
        <f t="shared" si="121"/>
        <v>2.2025142857142854</v>
      </c>
      <c r="W287" s="1305">
        <f t="shared" si="121"/>
        <v>0.55062857142857136</v>
      </c>
      <c r="X287" s="1305">
        <f t="shared" si="121"/>
        <v>0</v>
      </c>
      <c r="Y287" s="1305">
        <f t="shared" si="121"/>
        <v>1.1012571428571427</v>
      </c>
      <c r="Z287" s="1305">
        <f t="shared" si="121"/>
        <v>7.708800000000001</v>
      </c>
      <c r="AA287" s="1305">
        <f t="shared" si="121"/>
        <v>0</v>
      </c>
      <c r="AB287" s="1305">
        <f t="shared" si="121"/>
        <v>0</v>
      </c>
      <c r="AC287" s="1305">
        <f t="shared" si="121"/>
        <v>0.66075428571428574</v>
      </c>
      <c r="AD287" s="1305">
        <f t="shared" si="121"/>
        <v>0</v>
      </c>
      <c r="AE287" s="1305">
        <f t="shared" si="121"/>
        <v>11.012571428571428</v>
      </c>
      <c r="AF287" s="1305">
        <v>0</v>
      </c>
      <c r="AG287" s="1305">
        <f t="shared" si="121"/>
        <v>1.1012571428571427</v>
      </c>
      <c r="AH287" s="1298"/>
      <c r="AI287" s="1111">
        <v>1</v>
      </c>
      <c r="AJ287" s="1111">
        <v>58</v>
      </c>
      <c r="AL287" s="1111">
        <v>29</v>
      </c>
      <c r="AM287" s="1306">
        <v>0.3</v>
      </c>
      <c r="AN287" s="1303">
        <v>2.9</v>
      </c>
      <c r="AO287" s="1303">
        <v>0.13</v>
      </c>
      <c r="AP287" s="1307">
        <f>(AN287*365)*(AO287*0.67*0.01*1)</f>
        <v>0.92195350000000009</v>
      </c>
      <c r="AQ287" s="1307">
        <f>(AN287*365)*(AO287*0.67*0.001*1)</f>
        <v>9.2195350000000023E-2</v>
      </c>
      <c r="AR287" s="1308"/>
      <c r="AS287" s="1307">
        <f>(AN287*365)*(AO287*0.67*0.02*1)</f>
        <v>1.8439070000000002</v>
      </c>
      <c r="AT287" s="1307">
        <f>(AN287*365)*(AO287*0.67*0.01*1)</f>
        <v>0.92195350000000009</v>
      </c>
      <c r="AU287" s="1307">
        <f>(AN287*365)*(AO287*0.67*0.25*1)</f>
        <v>23.048837500000001</v>
      </c>
      <c r="AV287" s="1307">
        <f>(AN287*365)*(AO287*0.67*0.73*1)</f>
        <v>67.302605499999999</v>
      </c>
      <c r="AW287" s="1307">
        <f>(AN287*365)*(AO287*0.67*0.03*1)</f>
        <v>2.7658605000000005</v>
      </c>
      <c r="AX287" s="1308"/>
      <c r="AY287" s="1307">
        <f>(AN287*365)*(AO287*0.67*0.25*1)</f>
        <v>23.048837500000001</v>
      </c>
      <c r="AZ287" s="1307">
        <f t="shared" ref="AZ287:AZ322" si="122">(AN287*365)*(AO287*0.67*1*1)</f>
        <v>92.195350000000005</v>
      </c>
      <c r="BA287" s="1307">
        <f t="shared" ref="BA287:BA322" si="123">(AN287*365)*(AO287*0.67*0.1*1)</f>
        <v>9.2195350000000005</v>
      </c>
      <c r="BB287" s="1307">
        <f t="shared" ref="BB287:BB322" si="124">(AN287*365)*(AO287*0.67*0.005*1)</f>
        <v>0.46097675000000005</v>
      </c>
      <c r="BC287" s="1307">
        <f>(AN287*365)*(AO287*0.67*0.005*1)</f>
        <v>0.46097675000000005</v>
      </c>
      <c r="BD287" s="1307">
        <v>0</v>
      </c>
      <c r="BE287" s="1307">
        <v>0</v>
      </c>
      <c r="BH287" s="1269" t="s">
        <v>58</v>
      </c>
      <c r="BI287" s="1270" t="s">
        <v>600</v>
      </c>
      <c r="BJ287" s="1254" t="s">
        <v>168</v>
      </c>
      <c r="BK287" s="1263">
        <f>BV287/25</f>
        <v>1</v>
      </c>
      <c r="BL287" s="1254" t="s">
        <v>412</v>
      </c>
      <c r="BM287" s="1253">
        <v>0.2</v>
      </c>
      <c r="BN287" s="1253">
        <v>0.5</v>
      </c>
      <c r="BO287" s="1252" t="s">
        <v>258</v>
      </c>
      <c r="BP287" s="1263">
        <f>BY287/298</f>
        <v>1.2445714285714284</v>
      </c>
      <c r="BQ287" s="1254" t="s">
        <v>414</v>
      </c>
      <c r="BR287" s="1253">
        <v>0.2</v>
      </c>
      <c r="BS287" s="1253">
        <v>0.5</v>
      </c>
      <c r="BT287" s="1252" t="s">
        <v>258</v>
      </c>
      <c r="BU287" s="1112"/>
      <c r="BV287" s="1263">
        <v>25</v>
      </c>
      <c r="BW287" s="1254" t="s">
        <v>413</v>
      </c>
      <c r="BX287" s="1112"/>
      <c r="BY287" s="1263">
        <v>370.88228571428567</v>
      </c>
      <c r="BZ287" s="1254" t="s">
        <v>413</v>
      </c>
      <c r="CA287" s="1112"/>
      <c r="CB287" s="1114"/>
      <c r="CC287" s="1112"/>
      <c r="CD287" s="1112"/>
      <c r="CE287" s="1114"/>
      <c r="CF287" s="1114"/>
      <c r="CG287" s="1114"/>
      <c r="CH287" s="1114"/>
      <c r="CI287" s="1112"/>
      <c r="CJ287" s="1112"/>
      <c r="CK287" s="1114"/>
      <c r="CL287" s="1114"/>
      <c r="CM287" s="1114"/>
      <c r="CN287" s="1115"/>
      <c r="CO287" s="1271">
        <f t="shared" si="115"/>
        <v>0.2</v>
      </c>
      <c r="CP287" s="1116">
        <f t="shared" si="116"/>
        <v>0.35</v>
      </c>
      <c r="CQ287" s="1271">
        <f t="shared" si="117"/>
        <v>0.5</v>
      </c>
      <c r="CW287" s="1110" t="s">
        <v>58</v>
      </c>
      <c r="CX287" s="1309" t="s">
        <v>125</v>
      </c>
      <c r="CY287" s="1309">
        <v>1</v>
      </c>
      <c r="CZ287" s="1310">
        <f>+CY287*21</f>
        <v>21</v>
      </c>
      <c r="DA287" s="1310">
        <f>+CY287*25</f>
        <v>25</v>
      </c>
      <c r="DB287" s="1309">
        <v>40</v>
      </c>
      <c r="DC287" s="1309">
        <v>0.99</v>
      </c>
      <c r="DD287" s="1310">
        <f>+DB287*DC287</f>
        <v>39.6</v>
      </c>
      <c r="DE287" s="1309">
        <v>0.02</v>
      </c>
      <c r="DF287" s="1311">
        <f>+DD287*DE287*44/28</f>
        <v>1.2445714285714284</v>
      </c>
      <c r="DG287" s="1311">
        <f>+DF287*310</f>
        <v>385.81714285714281</v>
      </c>
      <c r="DH287" s="1311">
        <f>+DF287*298</f>
        <v>370.88228571428567</v>
      </c>
      <c r="DI287" s="1312">
        <f>+CZ287+DG287</f>
        <v>406.81714285714281</v>
      </c>
      <c r="DJ287" s="1312">
        <f>+DA287+DH287</f>
        <v>395.88228571428567</v>
      </c>
      <c r="DK287" s="1291" t="s">
        <v>168</v>
      </c>
      <c r="DL287" s="1110" t="s">
        <v>391</v>
      </c>
    </row>
    <row r="288" spans="15:116" s="1110" customFormat="1" ht="33.75" hidden="1" thickBot="1" x14ac:dyDescent="0.4">
      <c r="O288" s="1284" t="s">
        <v>129</v>
      </c>
      <c r="Q288" s="1298">
        <v>0.48</v>
      </c>
      <c r="R288" s="1298">
        <v>400</v>
      </c>
      <c r="S288" s="1305">
        <f t="shared" si="120"/>
        <v>0</v>
      </c>
      <c r="T288" s="1305">
        <f t="shared" si="121"/>
        <v>0</v>
      </c>
      <c r="U288" s="1305">
        <f t="shared" si="121"/>
        <v>0.55062857142857136</v>
      </c>
      <c r="V288" s="1305">
        <f t="shared" si="121"/>
        <v>2.2025142857142854</v>
      </c>
      <c r="W288" s="1305">
        <f t="shared" si="121"/>
        <v>0.55062857142857136</v>
      </c>
      <c r="X288" s="1305">
        <f t="shared" si="121"/>
        <v>0</v>
      </c>
      <c r="Y288" s="1305">
        <f t="shared" si="121"/>
        <v>1.1012571428571427</v>
      </c>
      <c r="Z288" s="1305">
        <f t="shared" si="121"/>
        <v>7.708800000000001</v>
      </c>
      <c r="AA288" s="1305">
        <f t="shared" si="121"/>
        <v>0</v>
      </c>
      <c r="AB288" s="1305">
        <f t="shared" si="121"/>
        <v>0</v>
      </c>
      <c r="AC288" s="1305">
        <f t="shared" si="121"/>
        <v>0.66075428571428574</v>
      </c>
      <c r="AD288" s="1305">
        <f t="shared" si="121"/>
        <v>0</v>
      </c>
      <c r="AE288" s="1305">
        <f t="shared" si="121"/>
        <v>11.012571428571428</v>
      </c>
      <c r="AF288" s="1305">
        <v>0</v>
      </c>
      <c r="AG288" s="1305">
        <f t="shared" si="121"/>
        <v>1.1012571428571427</v>
      </c>
      <c r="AH288" s="1298"/>
      <c r="AI288" s="1111">
        <v>1</v>
      </c>
      <c r="AJ288" s="1111">
        <v>98</v>
      </c>
      <c r="AL288" s="1111">
        <v>75</v>
      </c>
      <c r="AM288" s="1306">
        <v>0.3</v>
      </c>
      <c r="AN288" s="1303">
        <v>2.9</v>
      </c>
      <c r="AO288" s="1303">
        <v>0.13</v>
      </c>
      <c r="AP288" s="1307">
        <f>(AN288*365)*(AO288*0.67*0.015*1)</f>
        <v>1.3829302500000002</v>
      </c>
      <c r="AQ288" s="1307">
        <f>(AN288*365)*(AO288*0.67*0.005*1)</f>
        <v>0.46097675000000005</v>
      </c>
      <c r="AR288" s="1308"/>
      <c r="AS288" s="1307">
        <f>(AN288*365)*(AO288*0.67*0.04*1)</f>
        <v>3.6878140000000004</v>
      </c>
      <c r="AT288" s="1307">
        <f>(AN288*365)*(AO288*0.67*0.015*1)</f>
        <v>1.3829302500000002</v>
      </c>
      <c r="AU288" s="1307">
        <f>(AN288*365)*(AO288*0.67*0.65*1)</f>
        <v>59.926977500000007</v>
      </c>
      <c r="AV288" s="1307">
        <f>(AN288*365)*(AO288*0.67*0.79*1)</f>
        <v>72.834326500000003</v>
      </c>
      <c r="AW288" s="1307">
        <f>(AN288*365)*(AO288*0.67*0.03*1)</f>
        <v>2.7658605000000005</v>
      </c>
      <c r="AX288" s="1308"/>
      <c r="AY288" s="1307">
        <f>(AN288*365)*(AO288*0.67*0.65*1)</f>
        <v>59.926977500000007</v>
      </c>
      <c r="AZ288" s="1307">
        <f t="shared" si="122"/>
        <v>92.195350000000005</v>
      </c>
      <c r="BA288" s="1307">
        <f t="shared" si="123"/>
        <v>9.2195350000000005</v>
      </c>
      <c r="BB288" s="1307">
        <f t="shared" si="124"/>
        <v>0.46097675000000005</v>
      </c>
      <c r="BC288" s="1307">
        <f>(AN288*365)*(AO288*0.67*0.01*1)</f>
        <v>0.92195350000000009</v>
      </c>
      <c r="BD288" s="1307">
        <v>0</v>
      </c>
      <c r="BE288" s="1307">
        <v>0</v>
      </c>
      <c r="BH288" s="1269"/>
      <c r="BI288" s="1270" t="s">
        <v>126</v>
      </c>
      <c r="BJ288" s="1254" t="s">
        <v>168</v>
      </c>
      <c r="BK288" s="1263">
        <f t="shared" ref="BK288:BK316" si="125">BV288/25</f>
        <v>1</v>
      </c>
      <c r="BL288" s="1254" t="s">
        <v>412</v>
      </c>
      <c r="BM288" s="1253">
        <v>0.2</v>
      </c>
      <c r="BN288" s="1253">
        <v>0.5</v>
      </c>
      <c r="BO288" s="1252" t="s">
        <v>258</v>
      </c>
      <c r="BP288" s="1263">
        <f t="shared" ref="BP288:BP316" si="126">BY288/298</f>
        <v>1.2445714285714284</v>
      </c>
      <c r="BQ288" s="1254" t="s">
        <v>414</v>
      </c>
      <c r="BR288" s="1253">
        <v>0.2</v>
      </c>
      <c r="BS288" s="1253">
        <v>0.5</v>
      </c>
      <c r="BT288" s="1252" t="s">
        <v>258</v>
      </c>
      <c r="BU288" s="1112"/>
      <c r="BV288" s="1263">
        <v>25</v>
      </c>
      <c r="BW288" s="1254" t="s">
        <v>413</v>
      </c>
      <c r="BX288" s="1112"/>
      <c r="BY288" s="1263">
        <v>370.88228571428567</v>
      </c>
      <c r="BZ288" s="1254" t="s">
        <v>413</v>
      </c>
      <c r="CA288" s="1112"/>
      <c r="CB288" s="1114"/>
      <c r="CC288" s="1112"/>
      <c r="CD288" s="1112"/>
      <c r="CE288" s="1114"/>
      <c r="CF288" s="1114"/>
      <c r="CG288" s="1114"/>
      <c r="CH288" s="1114"/>
      <c r="CI288" s="1112"/>
      <c r="CJ288" s="1112"/>
      <c r="CK288" s="1114"/>
      <c r="CL288" s="1114"/>
      <c r="CM288" s="1114"/>
      <c r="CN288" s="1115"/>
      <c r="CO288" s="1271">
        <f t="shared" si="115"/>
        <v>0.2</v>
      </c>
      <c r="CP288" s="1116">
        <f t="shared" si="116"/>
        <v>0.35</v>
      </c>
      <c r="CQ288" s="1271">
        <f t="shared" si="117"/>
        <v>0.5</v>
      </c>
      <c r="CX288" s="1309" t="s">
        <v>126</v>
      </c>
      <c r="CY288" s="1309">
        <v>1</v>
      </c>
      <c r="CZ288" s="1310">
        <f t="shared" ref="CZ288:CZ316" si="127">+CY288*21</f>
        <v>21</v>
      </c>
      <c r="DA288" s="1310">
        <f t="shared" ref="DA288:DA316" si="128">+CY288*25</f>
        <v>25</v>
      </c>
      <c r="DB288" s="1309">
        <v>40</v>
      </c>
      <c r="DC288" s="1309">
        <v>0.99</v>
      </c>
      <c r="DD288" s="1310">
        <f t="shared" ref="DD288:DD316" si="129">+DB288*DC288</f>
        <v>39.6</v>
      </c>
      <c r="DE288" s="1309">
        <v>0.02</v>
      </c>
      <c r="DF288" s="1311">
        <f t="shared" ref="DF288:DF316" si="130">+DD288*DE288*44/28</f>
        <v>1.2445714285714284</v>
      </c>
      <c r="DG288" s="1311">
        <f t="shared" ref="DG288:DG316" si="131">+DF288*310</f>
        <v>385.81714285714281</v>
      </c>
      <c r="DH288" s="1311">
        <f t="shared" ref="DH288:DH316" si="132">+DF288*298</f>
        <v>370.88228571428567</v>
      </c>
      <c r="DI288" s="1312">
        <f t="shared" ref="DI288:DJ316" si="133">+CZ288+DG288</f>
        <v>406.81714285714281</v>
      </c>
      <c r="DJ288" s="1312">
        <f t="shared" si="133"/>
        <v>395.88228571428567</v>
      </c>
      <c r="DK288" s="1291" t="s">
        <v>168</v>
      </c>
      <c r="DL288" s="1110" t="s">
        <v>391</v>
      </c>
    </row>
    <row r="289" spans="15:116" s="1110" customFormat="1" ht="33.75" hidden="1" thickBot="1" x14ac:dyDescent="0.4">
      <c r="O289" s="1284" t="s">
        <v>130</v>
      </c>
      <c r="Q289" s="1298">
        <v>0.48</v>
      </c>
      <c r="R289" s="1298">
        <v>400</v>
      </c>
      <c r="S289" s="1305">
        <f t="shared" si="120"/>
        <v>0</v>
      </c>
      <c r="T289" s="1305">
        <f t="shared" si="121"/>
        <v>0</v>
      </c>
      <c r="U289" s="1305">
        <f t="shared" si="121"/>
        <v>0.55062857142857136</v>
      </c>
      <c r="V289" s="1305">
        <f t="shared" si="121"/>
        <v>2.2025142857142854</v>
      </c>
      <c r="W289" s="1305">
        <f t="shared" si="121"/>
        <v>0.55062857142857136</v>
      </c>
      <c r="X289" s="1305">
        <f t="shared" si="121"/>
        <v>0</v>
      </c>
      <c r="Y289" s="1305">
        <f t="shared" si="121"/>
        <v>1.1012571428571427</v>
      </c>
      <c r="Z289" s="1305">
        <f t="shared" si="121"/>
        <v>7.708800000000001</v>
      </c>
      <c r="AA289" s="1305">
        <f t="shared" si="121"/>
        <v>0</v>
      </c>
      <c r="AB289" s="1305">
        <f t="shared" si="121"/>
        <v>0</v>
      </c>
      <c r="AC289" s="1305">
        <f t="shared" si="121"/>
        <v>0.66075428571428574</v>
      </c>
      <c r="AD289" s="1305">
        <f t="shared" si="121"/>
        <v>0</v>
      </c>
      <c r="AE289" s="1305">
        <f t="shared" si="121"/>
        <v>11.012571428571428</v>
      </c>
      <c r="AF289" s="1305">
        <v>0</v>
      </c>
      <c r="AG289" s="1305">
        <f t="shared" si="121"/>
        <v>1.1012571428571427</v>
      </c>
      <c r="AH289" s="1298"/>
      <c r="AI289" s="1111">
        <v>1</v>
      </c>
      <c r="AJ289" s="1111">
        <v>112</v>
      </c>
      <c r="AL289" s="1111">
        <v>92</v>
      </c>
      <c r="AM289" s="1306">
        <v>0.3</v>
      </c>
      <c r="AN289" s="1303">
        <v>2.9</v>
      </c>
      <c r="AO289" s="1303">
        <v>0.13</v>
      </c>
      <c r="AP289" s="1307">
        <f>(AN289*365)*(AO289*0.67*0.02*1)</f>
        <v>1.8439070000000002</v>
      </c>
      <c r="AQ289" s="1307">
        <f>(AN289*365)*(AO289*0.67*0.01*1)</f>
        <v>0.92195350000000009</v>
      </c>
      <c r="AR289" s="1308"/>
      <c r="AS289" s="1307">
        <f>(AN289*365)*(AO289*0.67*0.05*1)</f>
        <v>4.6097675000000002</v>
      </c>
      <c r="AT289" s="1307">
        <f>(AN289*365)*(AO289*0.67*0.02*1)</f>
        <v>1.8439070000000002</v>
      </c>
      <c r="AU289" s="1307">
        <f>(AN289*365)*(AO289*0.67*0.8*1)</f>
        <v>73.756280000000004</v>
      </c>
      <c r="AV289" s="1307">
        <f>(AN289*365)*(AO289*0.67*0.8*1)</f>
        <v>73.756280000000004</v>
      </c>
      <c r="AW289" s="1307">
        <f>(AN289*365)*(AO289*0.67*0.3*1)</f>
        <v>27.658605000000005</v>
      </c>
      <c r="AX289" s="1308"/>
      <c r="AY289" s="1307">
        <f>(AN289*365)*(AO289*0.67*0.8*1)</f>
        <v>73.756280000000004</v>
      </c>
      <c r="AZ289" s="1307">
        <f t="shared" si="122"/>
        <v>92.195350000000005</v>
      </c>
      <c r="BA289" s="1307">
        <f t="shared" si="123"/>
        <v>9.2195350000000005</v>
      </c>
      <c r="BB289" s="1307">
        <f t="shared" si="124"/>
        <v>0.46097675000000005</v>
      </c>
      <c r="BC289" s="1307">
        <f>(AN289*365)*(AO289*0.67*0.015*1)</f>
        <v>1.3829302500000002</v>
      </c>
      <c r="BD289" s="1307">
        <v>0</v>
      </c>
      <c r="BE289" s="1307">
        <v>0</v>
      </c>
      <c r="BH289" s="1269"/>
      <c r="BI289" s="1270" t="s">
        <v>127</v>
      </c>
      <c r="BJ289" s="1254" t="s">
        <v>168</v>
      </c>
      <c r="BK289" s="1263">
        <f t="shared" si="125"/>
        <v>1</v>
      </c>
      <c r="BL289" s="1254" t="s">
        <v>412</v>
      </c>
      <c r="BM289" s="1253">
        <v>0.2</v>
      </c>
      <c r="BN289" s="1253">
        <v>0.5</v>
      </c>
      <c r="BO289" s="1252" t="s">
        <v>258</v>
      </c>
      <c r="BP289" s="1263">
        <f t="shared" si="126"/>
        <v>1.2445714285714284</v>
      </c>
      <c r="BQ289" s="1254" t="s">
        <v>414</v>
      </c>
      <c r="BR289" s="1253">
        <v>0.2</v>
      </c>
      <c r="BS289" s="1253">
        <v>0.5</v>
      </c>
      <c r="BT289" s="1252" t="s">
        <v>258</v>
      </c>
      <c r="BU289" s="1112"/>
      <c r="BV289" s="1263">
        <v>25</v>
      </c>
      <c r="BW289" s="1254" t="s">
        <v>413</v>
      </c>
      <c r="BX289" s="1112"/>
      <c r="BY289" s="1263">
        <v>370.88228571428567</v>
      </c>
      <c r="BZ289" s="1254" t="s">
        <v>413</v>
      </c>
      <c r="CA289" s="1112"/>
      <c r="CB289" s="1114"/>
      <c r="CC289" s="1112"/>
      <c r="CD289" s="1112"/>
      <c r="CE289" s="1114"/>
      <c r="CF289" s="1114"/>
      <c r="CG289" s="1114"/>
      <c r="CH289" s="1114"/>
      <c r="CI289" s="1112"/>
      <c r="CJ289" s="1112"/>
      <c r="CK289" s="1114"/>
      <c r="CL289" s="1114"/>
      <c r="CM289" s="1114"/>
      <c r="CN289" s="1115"/>
      <c r="CO289" s="1271">
        <f t="shared" si="115"/>
        <v>0.2</v>
      </c>
      <c r="CP289" s="1116">
        <f t="shared" si="116"/>
        <v>0.35</v>
      </c>
      <c r="CQ289" s="1271">
        <f t="shared" si="117"/>
        <v>0.5</v>
      </c>
      <c r="CX289" s="1309" t="s">
        <v>127</v>
      </c>
      <c r="CY289" s="1309">
        <v>1</v>
      </c>
      <c r="CZ289" s="1310">
        <f t="shared" si="127"/>
        <v>21</v>
      </c>
      <c r="DA289" s="1310">
        <f t="shared" si="128"/>
        <v>25</v>
      </c>
      <c r="DB289" s="1309">
        <v>40</v>
      </c>
      <c r="DC289" s="1309">
        <v>0.99</v>
      </c>
      <c r="DD289" s="1310">
        <f t="shared" si="129"/>
        <v>39.6</v>
      </c>
      <c r="DE289" s="1309">
        <v>0.02</v>
      </c>
      <c r="DF289" s="1311">
        <f t="shared" si="130"/>
        <v>1.2445714285714284</v>
      </c>
      <c r="DG289" s="1311">
        <f t="shared" si="131"/>
        <v>385.81714285714281</v>
      </c>
      <c r="DH289" s="1311">
        <f t="shared" si="132"/>
        <v>370.88228571428567</v>
      </c>
      <c r="DI289" s="1312">
        <f t="shared" si="133"/>
        <v>406.81714285714281</v>
      </c>
      <c r="DJ289" s="1312">
        <f t="shared" si="133"/>
        <v>395.88228571428567</v>
      </c>
      <c r="DK289" s="1291" t="s">
        <v>168</v>
      </c>
      <c r="DL289" s="1110" t="s">
        <v>391</v>
      </c>
    </row>
    <row r="290" spans="15:116" s="1110" customFormat="1" ht="33.75" hidden="1" thickBot="1" x14ac:dyDescent="0.4">
      <c r="O290" s="1284" t="s">
        <v>125</v>
      </c>
      <c r="Q290" s="1298">
        <v>0.36</v>
      </c>
      <c r="R290" s="1298">
        <v>305</v>
      </c>
      <c r="S290" s="1305">
        <f t="shared" si="120"/>
        <v>0</v>
      </c>
      <c r="T290" s="1305">
        <f t="shared" si="121"/>
        <v>0</v>
      </c>
      <c r="U290" s="1305">
        <f t="shared" si="121"/>
        <v>0.3148907142857143</v>
      </c>
      <c r="V290" s="1305">
        <f t="shared" si="121"/>
        <v>1.2595628571428572</v>
      </c>
      <c r="W290" s="1305">
        <f t="shared" si="121"/>
        <v>0.3148907142857143</v>
      </c>
      <c r="X290" s="1305">
        <f t="shared" si="121"/>
        <v>0</v>
      </c>
      <c r="Y290" s="1305">
        <f t="shared" si="121"/>
        <v>0.6297814285714286</v>
      </c>
      <c r="Z290" s="1305">
        <f t="shared" si="121"/>
        <v>4.4084700000000003</v>
      </c>
      <c r="AA290" s="1305">
        <f t="shared" si="121"/>
        <v>0</v>
      </c>
      <c r="AB290" s="1305">
        <f t="shared" si="121"/>
        <v>0</v>
      </c>
      <c r="AC290" s="1305">
        <f t="shared" si="121"/>
        <v>0.37786885714285712</v>
      </c>
      <c r="AD290" s="1305">
        <f t="shared" si="121"/>
        <v>0</v>
      </c>
      <c r="AE290" s="1305">
        <f t="shared" si="121"/>
        <v>6.2978142857142849</v>
      </c>
      <c r="AF290" s="1305">
        <v>0</v>
      </c>
      <c r="AG290" s="1305">
        <f t="shared" si="121"/>
        <v>0.6297814285714286</v>
      </c>
      <c r="AH290" s="1298"/>
      <c r="AI290" s="1111">
        <v>1</v>
      </c>
      <c r="AJ290" s="1116">
        <v>0</v>
      </c>
      <c r="AL290" s="1111">
        <v>8</v>
      </c>
      <c r="AM290" s="1306">
        <v>0.3</v>
      </c>
      <c r="AN290" s="1303">
        <v>2.5</v>
      </c>
      <c r="AO290" s="1303">
        <v>0.1</v>
      </c>
      <c r="AP290" s="1307">
        <f>(AN290*365)*(AO290*0.67*0.01*1)</f>
        <v>0.611375</v>
      </c>
      <c r="AQ290" s="1307">
        <f>(AN290*365)*(AO290*0.67*0.001*1)</f>
        <v>6.1137500000000004E-2</v>
      </c>
      <c r="AR290" s="1308"/>
      <c r="AS290" s="1307">
        <f>(AN290*365)*(AO290*0.67*0.02*1)</f>
        <v>1.22275</v>
      </c>
      <c r="AT290" s="1307">
        <f>(AN290*365)*(AO290*0.67*0.01*1)</f>
        <v>0.611375</v>
      </c>
      <c r="AU290" s="1307">
        <f>(AN290*365)*(AO290*0.67*0.25*1)</f>
        <v>15.284375000000001</v>
      </c>
      <c r="AV290" s="1307">
        <f>(AN290*365)*(AO290*0.67*0.73*1)</f>
        <v>44.630375000000001</v>
      </c>
      <c r="AW290" s="1307">
        <f>(AN290*365)*(AO290*0.67*0.03*1)</f>
        <v>1.834125</v>
      </c>
      <c r="AX290" s="1308"/>
      <c r="AY290" s="1307">
        <f>(AN290*365)*(AO290*0.67*0.25*1)</f>
        <v>15.284375000000001</v>
      </c>
      <c r="AZ290" s="1307">
        <f t="shared" si="122"/>
        <v>61.137500000000003</v>
      </c>
      <c r="BA290" s="1307">
        <f t="shared" si="123"/>
        <v>6.1137500000000014</v>
      </c>
      <c r="BB290" s="1307">
        <f t="shared" si="124"/>
        <v>0.3056875</v>
      </c>
      <c r="BC290" s="1307">
        <f>(AN290*365)*(AO290*0.67*0.005*1)</f>
        <v>0.3056875</v>
      </c>
      <c r="BD290" s="1307">
        <v>0</v>
      </c>
      <c r="BE290" s="1307">
        <v>0</v>
      </c>
      <c r="BH290" s="1269"/>
      <c r="BI290" s="1270" t="s">
        <v>128</v>
      </c>
      <c r="BJ290" s="1254" t="s">
        <v>168</v>
      </c>
      <c r="BK290" s="1263">
        <f t="shared" si="125"/>
        <v>0</v>
      </c>
      <c r="BL290" s="1254" t="s">
        <v>412</v>
      </c>
      <c r="BM290" s="1253">
        <v>0.2</v>
      </c>
      <c r="BN290" s="1253">
        <v>0.5</v>
      </c>
      <c r="BO290" s="1252" t="s">
        <v>258</v>
      </c>
      <c r="BP290" s="1263">
        <f t="shared" si="126"/>
        <v>0.79200000000000004</v>
      </c>
      <c r="BQ290" s="1254" t="s">
        <v>414</v>
      </c>
      <c r="BR290" s="1253">
        <v>0.2</v>
      </c>
      <c r="BS290" s="1253">
        <v>0.5</v>
      </c>
      <c r="BT290" s="1252" t="s">
        <v>258</v>
      </c>
      <c r="BU290" s="1112"/>
      <c r="BV290" s="1263">
        <v>0</v>
      </c>
      <c r="BW290" s="1254" t="s">
        <v>413</v>
      </c>
      <c r="BX290" s="1112"/>
      <c r="BY290" s="1263">
        <v>236.01600000000002</v>
      </c>
      <c r="BZ290" s="1254" t="s">
        <v>413</v>
      </c>
      <c r="CA290" s="1112"/>
      <c r="CB290" s="1114"/>
      <c r="CC290" s="1112"/>
      <c r="CD290" s="1112"/>
      <c r="CE290" s="1114"/>
      <c r="CF290" s="1114"/>
      <c r="CG290" s="1114"/>
      <c r="CH290" s="1114"/>
      <c r="CI290" s="1112"/>
      <c r="CJ290" s="1112"/>
      <c r="CK290" s="1114"/>
      <c r="CL290" s="1114"/>
      <c r="CM290" s="1114"/>
      <c r="CN290" s="1115"/>
      <c r="CO290" s="1271">
        <f t="shared" si="115"/>
        <v>0.2</v>
      </c>
      <c r="CP290" s="1116">
        <f t="shared" si="116"/>
        <v>0.35</v>
      </c>
      <c r="CQ290" s="1271">
        <f t="shared" si="117"/>
        <v>0.5</v>
      </c>
      <c r="CX290" s="1309" t="s">
        <v>128</v>
      </c>
      <c r="CY290" s="1309">
        <v>0</v>
      </c>
      <c r="CZ290" s="1310">
        <f t="shared" si="127"/>
        <v>0</v>
      </c>
      <c r="DA290" s="1310">
        <f t="shared" si="128"/>
        <v>0</v>
      </c>
      <c r="DB290" s="1309">
        <v>70</v>
      </c>
      <c r="DC290" s="1309">
        <v>0.36</v>
      </c>
      <c r="DD290" s="1310">
        <f t="shared" si="129"/>
        <v>25.2</v>
      </c>
      <c r="DE290" s="1309">
        <v>0.02</v>
      </c>
      <c r="DF290" s="1311">
        <f t="shared" si="130"/>
        <v>0.79200000000000004</v>
      </c>
      <c r="DG290" s="1311">
        <f t="shared" si="131"/>
        <v>245.52</v>
      </c>
      <c r="DH290" s="1311">
        <f t="shared" si="132"/>
        <v>236.01600000000002</v>
      </c>
      <c r="DI290" s="1312">
        <f t="shared" si="133"/>
        <v>245.52</v>
      </c>
      <c r="DJ290" s="1312">
        <f t="shared" si="133"/>
        <v>236.01600000000002</v>
      </c>
      <c r="DK290" s="1291" t="s">
        <v>168</v>
      </c>
      <c r="DL290" s="1110" t="s">
        <v>391</v>
      </c>
    </row>
    <row r="291" spans="15:116" s="1110" customFormat="1" ht="33.75" hidden="1" thickBot="1" x14ac:dyDescent="0.4">
      <c r="O291" s="1284" t="s">
        <v>126</v>
      </c>
      <c r="Q291" s="1298">
        <v>0.36</v>
      </c>
      <c r="R291" s="1298">
        <v>305</v>
      </c>
      <c r="S291" s="1305">
        <f t="shared" si="120"/>
        <v>0</v>
      </c>
      <c r="T291" s="1305">
        <f t="shared" si="121"/>
        <v>0</v>
      </c>
      <c r="U291" s="1305">
        <f t="shared" si="121"/>
        <v>0.3148907142857143</v>
      </c>
      <c r="V291" s="1305">
        <f t="shared" si="121"/>
        <v>1.2595628571428572</v>
      </c>
      <c r="W291" s="1305">
        <f t="shared" si="121"/>
        <v>0.3148907142857143</v>
      </c>
      <c r="X291" s="1305">
        <f t="shared" si="121"/>
        <v>0</v>
      </c>
      <c r="Y291" s="1305">
        <f t="shared" si="121"/>
        <v>0.6297814285714286</v>
      </c>
      <c r="Z291" s="1305">
        <f t="shared" si="121"/>
        <v>4.4084700000000003</v>
      </c>
      <c r="AA291" s="1305">
        <f t="shared" si="121"/>
        <v>0</v>
      </c>
      <c r="AB291" s="1305">
        <f t="shared" si="121"/>
        <v>0</v>
      </c>
      <c r="AC291" s="1305">
        <f t="shared" si="121"/>
        <v>0.37786885714285712</v>
      </c>
      <c r="AD291" s="1305">
        <f t="shared" si="121"/>
        <v>0</v>
      </c>
      <c r="AE291" s="1305">
        <f t="shared" si="121"/>
        <v>6.2978142857142849</v>
      </c>
      <c r="AF291" s="1305">
        <v>0</v>
      </c>
      <c r="AG291" s="1305">
        <f t="shared" si="121"/>
        <v>0.6297814285714286</v>
      </c>
      <c r="AH291" s="1298"/>
      <c r="AI291" s="1111">
        <v>1</v>
      </c>
      <c r="AJ291" s="1116">
        <v>0</v>
      </c>
      <c r="AL291" s="1111">
        <v>21</v>
      </c>
      <c r="AM291" s="1306">
        <v>0.3</v>
      </c>
      <c r="AN291" s="1303">
        <v>2.5</v>
      </c>
      <c r="AO291" s="1303">
        <v>0.1</v>
      </c>
      <c r="AP291" s="1307">
        <f>(AN291*365)*(AO291*0.67*0.015*1)</f>
        <v>0.9170625</v>
      </c>
      <c r="AQ291" s="1307">
        <f>(AN291*365)*(AO291*0.67*0.005*1)</f>
        <v>0.3056875</v>
      </c>
      <c r="AR291" s="1308"/>
      <c r="AS291" s="1307">
        <f>(AN291*365)*(AO291*0.67*0.04*1)</f>
        <v>2.4455</v>
      </c>
      <c r="AT291" s="1307">
        <f>(AN291*365)*(AO291*0.67*0.015*1)</f>
        <v>0.9170625</v>
      </c>
      <c r="AU291" s="1307">
        <f>(AN291*365)*(AO291*0.67*0.65*1)</f>
        <v>39.739375000000003</v>
      </c>
      <c r="AV291" s="1307">
        <f>(AN291*365)*(AO291*0.67*0.79*1)</f>
        <v>48.298625000000001</v>
      </c>
      <c r="AW291" s="1307">
        <f>(AN291*365)*(AO291*0.67*0.03*1)</f>
        <v>1.834125</v>
      </c>
      <c r="AX291" s="1308"/>
      <c r="AY291" s="1307">
        <f>(AN291*365)*(AO291*0.67*0.65*1)</f>
        <v>39.739375000000003</v>
      </c>
      <c r="AZ291" s="1307">
        <f t="shared" si="122"/>
        <v>61.137500000000003</v>
      </c>
      <c r="BA291" s="1307">
        <f t="shared" si="123"/>
        <v>6.1137500000000014</v>
      </c>
      <c r="BB291" s="1307">
        <f t="shared" si="124"/>
        <v>0.3056875</v>
      </c>
      <c r="BC291" s="1307">
        <f>(AN291*365)*(AO291*0.67*0.01*1)</f>
        <v>0.611375</v>
      </c>
      <c r="BD291" s="1307">
        <v>0</v>
      </c>
      <c r="BE291" s="1307">
        <v>0</v>
      </c>
      <c r="BH291" s="1269"/>
      <c r="BI291" s="1270" t="s">
        <v>129</v>
      </c>
      <c r="BJ291" s="1254" t="s">
        <v>168</v>
      </c>
      <c r="BK291" s="1263">
        <f t="shared" si="125"/>
        <v>1</v>
      </c>
      <c r="BL291" s="1254" t="s">
        <v>412</v>
      </c>
      <c r="BM291" s="1253">
        <v>0.2</v>
      </c>
      <c r="BN291" s="1253">
        <v>0.5</v>
      </c>
      <c r="BO291" s="1252" t="s">
        <v>258</v>
      </c>
      <c r="BP291" s="1263">
        <f t="shared" si="126"/>
        <v>0.79200000000000004</v>
      </c>
      <c r="BQ291" s="1254" t="s">
        <v>414</v>
      </c>
      <c r="BR291" s="1253">
        <v>0.2</v>
      </c>
      <c r="BS291" s="1253">
        <v>0.5</v>
      </c>
      <c r="BT291" s="1252" t="s">
        <v>258</v>
      </c>
      <c r="BU291" s="1112"/>
      <c r="BV291" s="1263">
        <v>25</v>
      </c>
      <c r="BW291" s="1254" t="s">
        <v>413</v>
      </c>
      <c r="BX291" s="1112"/>
      <c r="BY291" s="1263">
        <v>236.01600000000002</v>
      </c>
      <c r="BZ291" s="1254" t="s">
        <v>413</v>
      </c>
      <c r="CA291" s="1112"/>
      <c r="CB291" s="1114"/>
      <c r="CC291" s="1112"/>
      <c r="CD291" s="1112"/>
      <c r="CE291" s="1114"/>
      <c r="CF291" s="1114"/>
      <c r="CG291" s="1114"/>
      <c r="CH291" s="1114"/>
      <c r="CI291" s="1112"/>
      <c r="CJ291" s="1112"/>
      <c r="CK291" s="1114"/>
      <c r="CL291" s="1114"/>
      <c r="CM291" s="1114"/>
      <c r="CN291" s="1115"/>
      <c r="CO291" s="1271">
        <f t="shared" si="115"/>
        <v>0.2</v>
      </c>
      <c r="CP291" s="1116">
        <f t="shared" si="116"/>
        <v>0.35</v>
      </c>
      <c r="CQ291" s="1271">
        <f t="shared" si="117"/>
        <v>0.5</v>
      </c>
      <c r="CX291" s="1309" t="s">
        <v>129</v>
      </c>
      <c r="CY291" s="1309">
        <v>1</v>
      </c>
      <c r="CZ291" s="1310">
        <f t="shared" si="127"/>
        <v>21</v>
      </c>
      <c r="DA291" s="1310">
        <f t="shared" si="128"/>
        <v>25</v>
      </c>
      <c r="DB291" s="1309">
        <v>70</v>
      </c>
      <c r="DC291" s="1309">
        <v>0.36</v>
      </c>
      <c r="DD291" s="1310">
        <f t="shared" si="129"/>
        <v>25.2</v>
      </c>
      <c r="DE291" s="1309">
        <v>0.02</v>
      </c>
      <c r="DF291" s="1311">
        <f t="shared" si="130"/>
        <v>0.79200000000000004</v>
      </c>
      <c r="DG291" s="1311">
        <f t="shared" si="131"/>
        <v>245.52</v>
      </c>
      <c r="DH291" s="1311">
        <f t="shared" si="132"/>
        <v>236.01600000000002</v>
      </c>
      <c r="DI291" s="1312">
        <f t="shared" si="133"/>
        <v>266.52</v>
      </c>
      <c r="DJ291" s="1312">
        <f t="shared" si="133"/>
        <v>261.01600000000002</v>
      </c>
      <c r="DK291" s="1291" t="s">
        <v>168</v>
      </c>
      <c r="DL291" s="1110" t="s">
        <v>391</v>
      </c>
    </row>
    <row r="292" spans="15:116" s="1110" customFormat="1" ht="33.75" hidden="1" thickBot="1" x14ac:dyDescent="0.4">
      <c r="O292" s="1284" t="s">
        <v>127</v>
      </c>
      <c r="Q292" s="1298">
        <v>0.36</v>
      </c>
      <c r="R292" s="1298">
        <v>305</v>
      </c>
      <c r="S292" s="1305">
        <f t="shared" si="120"/>
        <v>0</v>
      </c>
      <c r="T292" s="1305">
        <f t="shared" si="121"/>
        <v>0</v>
      </c>
      <c r="U292" s="1305">
        <f t="shared" si="121"/>
        <v>0.3148907142857143</v>
      </c>
      <c r="V292" s="1305">
        <f t="shared" si="121"/>
        <v>1.2595628571428572</v>
      </c>
      <c r="W292" s="1305">
        <f t="shared" si="121"/>
        <v>0.3148907142857143</v>
      </c>
      <c r="X292" s="1305">
        <f t="shared" si="121"/>
        <v>0</v>
      </c>
      <c r="Y292" s="1305">
        <f t="shared" si="121"/>
        <v>0.6297814285714286</v>
      </c>
      <c r="Z292" s="1305">
        <f t="shared" si="121"/>
        <v>4.4084700000000003</v>
      </c>
      <c r="AA292" s="1305">
        <f t="shared" si="121"/>
        <v>0</v>
      </c>
      <c r="AB292" s="1305">
        <f t="shared" si="121"/>
        <v>0</v>
      </c>
      <c r="AC292" s="1305">
        <f t="shared" si="121"/>
        <v>0.37786885714285712</v>
      </c>
      <c r="AD292" s="1305">
        <f t="shared" si="121"/>
        <v>0</v>
      </c>
      <c r="AE292" s="1305">
        <f t="shared" si="121"/>
        <v>6.2978142857142849</v>
      </c>
      <c r="AF292" s="1305">
        <v>0</v>
      </c>
      <c r="AG292" s="1305">
        <f t="shared" si="121"/>
        <v>0.6297814285714286</v>
      </c>
      <c r="AH292" s="1298"/>
      <c r="AI292" s="1111">
        <v>2</v>
      </c>
      <c r="AJ292" s="1116">
        <v>0</v>
      </c>
      <c r="AL292" s="1111">
        <v>26</v>
      </c>
      <c r="AM292" s="1306">
        <v>0.3</v>
      </c>
      <c r="AN292" s="1303">
        <v>2.5</v>
      </c>
      <c r="AO292" s="1303">
        <v>0.1</v>
      </c>
      <c r="AP292" s="1307">
        <f>(AN292*365)*(AO292*0.67*0.02*1)</f>
        <v>1.22275</v>
      </c>
      <c r="AQ292" s="1307">
        <f>(AN292*365)*(AO292*0.67*0.01*1)</f>
        <v>0.611375</v>
      </c>
      <c r="AR292" s="1308"/>
      <c r="AS292" s="1307">
        <f>(AN292*365)*(AO292*0.67*0.05*1)</f>
        <v>3.0568750000000007</v>
      </c>
      <c r="AT292" s="1307">
        <f>(AN292*365)*(AO292*0.67*0.02*1)</f>
        <v>1.22275</v>
      </c>
      <c r="AU292" s="1307">
        <f>(AN292*365)*(AO292*0.67*0.8*1)</f>
        <v>48.910000000000011</v>
      </c>
      <c r="AV292" s="1307">
        <f>(AN292*365)*(AO292*0.67*0.8*1)</f>
        <v>48.910000000000011</v>
      </c>
      <c r="AW292" s="1307">
        <f>(AN292*365)*(AO292*0.67*0.3*1)</f>
        <v>18.341249999999999</v>
      </c>
      <c r="AX292" s="1308"/>
      <c r="AY292" s="1307">
        <f>(AN292*365)*(AO292*0.67*0.8*1)</f>
        <v>48.910000000000011</v>
      </c>
      <c r="AZ292" s="1307">
        <f t="shared" si="122"/>
        <v>61.137500000000003</v>
      </c>
      <c r="BA292" s="1307">
        <f t="shared" si="123"/>
        <v>6.1137500000000014</v>
      </c>
      <c r="BB292" s="1307">
        <f t="shared" si="124"/>
        <v>0.3056875</v>
      </c>
      <c r="BC292" s="1307">
        <f>(AN292*365)*(AO292*0.67*0.015*1)</f>
        <v>0.9170625</v>
      </c>
      <c r="BD292" s="1307">
        <v>0</v>
      </c>
      <c r="BE292" s="1307">
        <v>0</v>
      </c>
      <c r="BH292" s="1269"/>
      <c r="BI292" s="1270" t="s">
        <v>130</v>
      </c>
      <c r="BJ292" s="1254" t="s">
        <v>168</v>
      </c>
      <c r="BK292" s="1263">
        <f t="shared" si="125"/>
        <v>2</v>
      </c>
      <c r="BL292" s="1254" t="s">
        <v>412</v>
      </c>
      <c r="BM292" s="1253">
        <v>0.2</v>
      </c>
      <c r="BN292" s="1253">
        <v>0.5</v>
      </c>
      <c r="BO292" s="1252" t="s">
        <v>258</v>
      </c>
      <c r="BP292" s="1263">
        <f t="shared" si="126"/>
        <v>0.79200000000000004</v>
      </c>
      <c r="BQ292" s="1254" t="s">
        <v>414</v>
      </c>
      <c r="BR292" s="1253">
        <v>0.2</v>
      </c>
      <c r="BS292" s="1253">
        <v>0.5</v>
      </c>
      <c r="BT292" s="1252" t="s">
        <v>258</v>
      </c>
      <c r="BU292" s="1112"/>
      <c r="BV292" s="1263">
        <v>50</v>
      </c>
      <c r="BW292" s="1254" t="s">
        <v>413</v>
      </c>
      <c r="BX292" s="1112"/>
      <c r="BY292" s="1263">
        <v>236.01600000000002</v>
      </c>
      <c r="BZ292" s="1254" t="s">
        <v>413</v>
      </c>
      <c r="CA292" s="1112"/>
      <c r="CB292" s="1114"/>
      <c r="CC292" s="1112"/>
      <c r="CD292" s="1112"/>
      <c r="CE292" s="1114"/>
      <c r="CF292" s="1114"/>
      <c r="CG292" s="1114"/>
      <c r="CH292" s="1114"/>
      <c r="CI292" s="1112"/>
      <c r="CJ292" s="1112"/>
      <c r="CK292" s="1114"/>
      <c r="CL292" s="1114"/>
      <c r="CM292" s="1114"/>
      <c r="CN292" s="1115"/>
      <c r="CO292" s="1271">
        <f t="shared" si="115"/>
        <v>0.2</v>
      </c>
      <c r="CP292" s="1116">
        <f t="shared" si="116"/>
        <v>0.35</v>
      </c>
      <c r="CQ292" s="1271">
        <f t="shared" si="117"/>
        <v>0.5</v>
      </c>
      <c r="CX292" s="1309" t="s">
        <v>130</v>
      </c>
      <c r="CY292" s="1309">
        <v>2</v>
      </c>
      <c r="CZ292" s="1310">
        <f t="shared" si="127"/>
        <v>42</v>
      </c>
      <c r="DA292" s="1310">
        <f t="shared" si="128"/>
        <v>50</v>
      </c>
      <c r="DB292" s="1309">
        <v>70</v>
      </c>
      <c r="DC292" s="1309">
        <v>0.36</v>
      </c>
      <c r="DD292" s="1310">
        <f t="shared" si="129"/>
        <v>25.2</v>
      </c>
      <c r="DE292" s="1309">
        <v>0.02</v>
      </c>
      <c r="DF292" s="1311">
        <f t="shared" si="130"/>
        <v>0.79200000000000004</v>
      </c>
      <c r="DG292" s="1311">
        <f t="shared" si="131"/>
        <v>245.52</v>
      </c>
      <c r="DH292" s="1311">
        <f t="shared" si="132"/>
        <v>236.01600000000002</v>
      </c>
      <c r="DI292" s="1312">
        <f t="shared" si="133"/>
        <v>287.52</v>
      </c>
      <c r="DJ292" s="1312">
        <f t="shared" si="133"/>
        <v>286.01600000000002</v>
      </c>
      <c r="DK292" s="1291" t="s">
        <v>168</v>
      </c>
      <c r="DL292" s="1110" t="s">
        <v>391</v>
      </c>
    </row>
    <row r="293" spans="15:116" s="1110" customFormat="1" ht="33.75" hidden="1" thickBot="1" x14ac:dyDescent="0.4">
      <c r="O293" s="1284" t="s">
        <v>131</v>
      </c>
      <c r="Q293" s="1298">
        <v>0.82</v>
      </c>
      <c r="R293" s="1298">
        <v>1.8</v>
      </c>
      <c r="S293" s="1305">
        <f t="shared" si="120"/>
        <v>0</v>
      </c>
      <c r="T293" s="1305">
        <f t="shared" si="121"/>
        <v>0</v>
      </c>
      <c r="U293" s="1305">
        <f t="shared" si="121"/>
        <v>4.2329571428571426E-3</v>
      </c>
      <c r="V293" s="1305">
        <f t="shared" si="121"/>
        <v>1.6931828571428571E-2</v>
      </c>
      <c r="W293" s="1305">
        <f t="shared" si="121"/>
        <v>4.2329571428571426E-3</v>
      </c>
      <c r="X293" s="1305">
        <f t="shared" si="121"/>
        <v>0</v>
      </c>
      <c r="Y293" s="1305">
        <v>0</v>
      </c>
      <c r="Z293" s="1305">
        <v>0</v>
      </c>
      <c r="AA293" s="1305">
        <f t="shared" si="121"/>
        <v>0</v>
      </c>
      <c r="AB293" s="1305">
        <f t="shared" si="121"/>
        <v>0</v>
      </c>
      <c r="AC293" s="1305">
        <f t="shared" si="121"/>
        <v>5.0795485714285717E-3</v>
      </c>
      <c r="AD293" s="1305">
        <f t="shared" si="121"/>
        <v>0</v>
      </c>
      <c r="AE293" s="1305">
        <f t="shared" si="121"/>
        <v>8.4659142857142863E-2</v>
      </c>
      <c r="AF293" s="1305">
        <f t="shared" si="121"/>
        <v>8.4659142857142853E-3</v>
      </c>
      <c r="AG293" s="1305">
        <f t="shared" si="121"/>
        <v>8.4659142857142853E-3</v>
      </c>
      <c r="AH293" s="1298"/>
      <c r="AI293" s="1111">
        <v>0.01</v>
      </c>
      <c r="AJ293" s="1111">
        <v>1.2</v>
      </c>
      <c r="AL293" s="1116">
        <v>0</v>
      </c>
      <c r="AM293" s="1306">
        <v>0.3</v>
      </c>
      <c r="AN293" s="1303">
        <v>0.1</v>
      </c>
      <c r="AO293" s="1303">
        <v>0.24</v>
      </c>
      <c r="AP293" s="1307">
        <f>(AN293*365)*(AO293*0.67*0.01*1)</f>
        <v>5.8692000000000001E-2</v>
      </c>
      <c r="AQ293" s="1307">
        <f>(AN293*365)*(AO293*0.67*0.001*1)</f>
        <v>5.8691999999999998E-3</v>
      </c>
      <c r="AR293" s="1308"/>
      <c r="AS293" s="1307">
        <f>(AN293*365)*(AO293*0.67*0.02*1)</f>
        <v>0.117384</v>
      </c>
      <c r="AT293" s="1307">
        <f>(AN293*365)*(AO293*0.67*0.01*1)</f>
        <v>5.8692000000000001E-2</v>
      </c>
      <c r="AU293" s="1307">
        <f>(AN293*365)*(AO293*0.67*0.25*1)</f>
        <v>1.4673</v>
      </c>
      <c r="AV293" s="1307">
        <f>(AN293*365)*(AO293*0.67*0.73*1)</f>
        <v>4.284516</v>
      </c>
      <c r="AW293" s="1307">
        <v>0</v>
      </c>
      <c r="AX293" s="1307" t="s">
        <v>540</v>
      </c>
      <c r="AY293" s="1307">
        <v>0</v>
      </c>
      <c r="AZ293" s="1307">
        <f t="shared" si="122"/>
        <v>5.8692000000000002</v>
      </c>
      <c r="BA293" s="1307">
        <f t="shared" si="123"/>
        <v>0.58692</v>
      </c>
      <c r="BB293" s="1307">
        <f t="shared" si="124"/>
        <v>2.9346000000000001E-2</v>
      </c>
      <c r="BC293" s="1307">
        <f>(AN293*365)*(AO293*0.67*0.005*1)</f>
        <v>2.9346000000000001E-2</v>
      </c>
      <c r="BD293" s="1307">
        <f>(AN293*365)*(AO293*0.67*0.0015*1)</f>
        <v>8.8038000000000005E-3</v>
      </c>
      <c r="BE293" s="1307">
        <v>0</v>
      </c>
      <c r="BH293" s="1269"/>
      <c r="BI293" s="1270" t="s">
        <v>131</v>
      </c>
      <c r="BJ293" s="1254" t="s">
        <v>169</v>
      </c>
      <c r="BK293" s="1263">
        <f t="shared" si="125"/>
        <v>1.2E-2</v>
      </c>
      <c r="BL293" s="1254" t="s">
        <v>412</v>
      </c>
      <c r="BM293" s="1253">
        <v>0.2</v>
      </c>
      <c r="BN293" s="1253">
        <v>0.5</v>
      </c>
      <c r="BO293" s="1252" t="s">
        <v>258</v>
      </c>
      <c r="BP293" s="1263">
        <f t="shared" si="126"/>
        <v>7.92E-3</v>
      </c>
      <c r="BQ293" s="1254" t="s">
        <v>414</v>
      </c>
      <c r="BR293" s="1253">
        <v>0.2</v>
      </c>
      <c r="BS293" s="1253">
        <v>0.5</v>
      </c>
      <c r="BT293" s="1252" t="s">
        <v>258</v>
      </c>
      <c r="BU293" s="1112"/>
      <c r="BV293" s="1263">
        <v>0.3</v>
      </c>
      <c r="BW293" s="1254" t="s">
        <v>413</v>
      </c>
      <c r="BX293" s="1112"/>
      <c r="BY293" s="1263">
        <v>2.36016</v>
      </c>
      <c r="BZ293" s="1254" t="s">
        <v>413</v>
      </c>
      <c r="CA293" s="1112"/>
      <c r="CB293" s="1114"/>
      <c r="CC293" s="1112"/>
      <c r="CD293" s="1112"/>
      <c r="CE293" s="1114"/>
      <c r="CF293" s="1114"/>
      <c r="CG293" s="1114"/>
      <c r="CH293" s="1114"/>
      <c r="CI293" s="1112"/>
      <c r="CJ293" s="1112"/>
      <c r="CK293" s="1114"/>
      <c r="CL293" s="1114"/>
      <c r="CM293" s="1114"/>
      <c r="CN293" s="1115"/>
      <c r="CO293" s="1271">
        <f t="shared" si="115"/>
        <v>0.2</v>
      </c>
      <c r="CP293" s="1116">
        <f t="shared" si="116"/>
        <v>0.35</v>
      </c>
      <c r="CQ293" s="1271">
        <f t="shared" si="117"/>
        <v>0.5</v>
      </c>
      <c r="CX293" s="1309" t="s">
        <v>131</v>
      </c>
      <c r="CY293" s="1309">
        <v>1.2E-2</v>
      </c>
      <c r="CZ293" s="1310">
        <f t="shared" si="127"/>
        <v>0.252</v>
      </c>
      <c r="DA293" s="1310">
        <f t="shared" si="128"/>
        <v>0.3</v>
      </c>
      <c r="DB293" s="1309">
        <v>0.6</v>
      </c>
      <c r="DC293" s="1309">
        <v>0.42</v>
      </c>
      <c r="DD293" s="1310">
        <f t="shared" si="129"/>
        <v>0.252</v>
      </c>
      <c r="DE293" s="1309">
        <v>0.02</v>
      </c>
      <c r="DF293" s="1311">
        <f t="shared" si="130"/>
        <v>7.92E-3</v>
      </c>
      <c r="DG293" s="1311">
        <f t="shared" si="131"/>
        <v>2.4552</v>
      </c>
      <c r="DH293" s="1311">
        <f t="shared" si="132"/>
        <v>2.36016</v>
      </c>
      <c r="DI293" s="1312">
        <f t="shared" si="133"/>
        <v>2.7072000000000003</v>
      </c>
      <c r="DJ293" s="1312">
        <f t="shared" si="133"/>
        <v>2.6601599999999999</v>
      </c>
      <c r="DK293" s="1291" t="s">
        <v>169</v>
      </c>
      <c r="DL293" s="1110" t="s">
        <v>392</v>
      </c>
    </row>
    <row r="294" spans="15:116" s="1110" customFormat="1" ht="33.75" hidden="1" thickBot="1" x14ac:dyDescent="0.4">
      <c r="O294" s="1284" t="s">
        <v>132</v>
      </c>
      <c r="Q294" s="1298">
        <v>0.82</v>
      </c>
      <c r="R294" s="1298">
        <v>1.8</v>
      </c>
      <c r="S294" s="1305">
        <f t="shared" si="120"/>
        <v>0</v>
      </c>
      <c r="T294" s="1305">
        <f t="shared" si="121"/>
        <v>0</v>
      </c>
      <c r="U294" s="1305">
        <f t="shared" si="121"/>
        <v>4.2329571428571426E-3</v>
      </c>
      <c r="V294" s="1305">
        <f t="shared" si="121"/>
        <v>1.6931828571428571E-2</v>
      </c>
      <c r="W294" s="1305">
        <f t="shared" si="121"/>
        <v>4.2329571428571426E-3</v>
      </c>
      <c r="X294" s="1305">
        <f t="shared" si="121"/>
        <v>0</v>
      </c>
      <c r="Y294" s="1305">
        <v>0</v>
      </c>
      <c r="Z294" s="1305">
        <v>0</v>
      </c>
      <c r="AA294" s="1305">
        <f t="shared" si="121"/>
        <v>0</v>
      </c>
      <c r="AB294" s="1305">
        <f t="shared" si="121"/>
        <v>0</v>
      </c>
      <c r="AC294" s="1305">
        <f t="shared" si="121"/>
        <v>5.0795485714285717E-3</v>
      </c>
      <c r="AD294" s="1305">
        <f t="shared" si="121"/>
        <v>0</v>
      </c>
      <c r="AE294" s="1305">
        <f t="shared" si="121"/>
        <v>8.4659142857142863E-2</v>
      </c>
      <c r="AF294" s="1305">
        <f t="shared" si="121"/>
        <v>8.4659142857142853E-3</v>
      </c>
      <c r="AG294" s="1305">
        <f t="shared" si="121"/>
        <v>8.4659142857142853E-3</v>
      </c>
      <c r="AH294" s="1298"/>
      <c r="AI294" s="1111">
        <v>0.02</v>
      </c>
      <c r="AJ294" s="1111">
        <v>1.4</v>
      </c>
      <c r="AL294" s="1116">
        <v>0</v>
      </c>
      <c r="AM294" s="1306">
        <v>0.3</v>
      </c>
      <c r="AN294" s="1303">
        <v>0.1</v>
      </c>
      <c r="AO294" s="1303">
        <v>0.24</v>
      </c>
      <c r="AP294" s="1307">
        <f>(AN294*365)*(AO294*0.67*0.015*1)</f>
        <v>8.8038000000000005E-2</v>
      </c>
      <c r="AQ294" s="1307">
        <f>(AN294*365)*(AO294*0.67*0.005*1)</f>
        <v>2.9346000000000001E-2</v>
      </c>
      <c r="AR294" s="1308"/>
      <c r="AS294" s="1307">
        <f>(AN294*365)*(AO294*0.67*0.04*1)</f>
        <v>0.234768</v>
      </c>
      <c r="AT294" s="1307">
        <f>(AN294*365)*(AO294*0.67*0.015*1)</f>
        <v>8.8038000000000005E-2</v>
      </c>
      <c r="AU294" s="1307">
        <f>(AN294*365)*(AO294*0.67*0.65*1)</f>
        <v>3.8149800000000003</v>
      </c>
      <c r="AV294" s="1307">
        <f>(AN294*365)*(AO294*0.67*0.79*1)</f>
        <v>4.6366680000000002</v>
      </c>
      <c r="AW294" s="1307">
        <v>0</v>
      </c>
      <c r="AX294" s="1307" t="s">
        <v>540</v>
      </c>
      <c r="AY294" s="1307">
        <v>0</v>
      </c>
      <c r="AZ294" s="1307">
        <f t="shared" si="122"/>
        <v>5.8692000000000002</v>
      </c>
      <c r="BA294" s="1307">
        <f t="shared" si="123"/>
        <v>0.58692</v>
      </c>
      <c r="BB294" s="1307">
        <f t="shared" si="124"/>
        <v>2.9346000000000001E-2</v>
      </c>
      <c r="BC294" s="1307">
        <f>(AN294*365)*(AO294*0.67*0.01*1)</f>
        <v>5.8692000000000001E-2</v>
      </c>
      <c r="BD294" s="1307">
        <f>(AN294*365)*(AO294*0.67*0.0015*1)</f>
        <v>8.8038000000000005E-3</v>
      </c>
      <c r="BE294" s="1307">
        <v>0</v>
      </c>
      <c r="BH294" s="1269"/>
      <c r="BI294" s="1270" t="s">
        <v>132</v>
      </c>
      <c r="BJ294" s="1254" t="s">
        <v>169</v>
      </c>
      <c r="BK294" s="1263">
        <f t="shared" si="125"/>
        <v>1.7999999999999999E-2</v>
      </c>
      <c r="BL294" s="1254" t="s">
        <v>412</v>
      </c>
      <c r="BM294" s="1253">
        <v>0.2</v>
      </c>
      <c r="BN294" s="1253">
        <v>0.5</v>
      </c>
      <c r="BO294" s="1252" t="s">
        <v>258</v>
      </c>
      <c r="BP294" s="1263">
        <f t="shared" si="126"/>
        <v>7.92E-3</v>
      </c>
      <c r="BQ294" s="1254" t="s">
        <v>414</v>
      </c>
      <c r="BR294" s="1253">
        <v>0.2</v>
      </c>
      <c r="BS294" s="1253">
        <v>0.5</v>
      </c>
      <c r="BT294" s="1252" t="s">
        <v>258</v>
      </c>
      <c r="BU294" s="1112"/>
      <c r="BV294" s="1263">
        <v>0.44999999999999996</v>
      </c>
      <c r="BW294" s="1254" t="s">
        <v>413</v>
      </c>
      <c r="BX294" s="1112"/>
      <c r="BY294" s="1263">
        <v>2.36016</v>
      </c>
      <c r="BZ294" s="1254" t="s">
        <v>413</v>
      </c>
      <c r="CA294" s="1112"/>
      <c r="CB294" s="1114"/>
      <c r="CC294" s="1112"/>
      <c r="CD294" s="1112"/>
      <c r="CE294" s="1114"/>
      <c r="CF294" s="1114"/>
      <c r="CG294" s="1114"/>
      <c r="CH294" s="1114"/>
      <c r="CI294" s="1112"/>
      <c r="CJ294" s="1112"/>
      <c r="CK294" s="1114"/>
      <c r="CL294" s="1114"/>
      <c r="CM294" s="1114"/>
      <c r="CN294" s="1115"/>
      <c r="CO294" s="1271">
        <f t="shared" si="115"/>
        <v>0.2</v>
      </c>
      <c r="CP294" s="1116">
        <f t="shared" si="116"/>
        <v>0.35</v>
      </c>
      <c r="CQ294" s="1271">
        <f t="shared" si="117"/>
        <v>0.5</v>
      </c>
      <c r="CX294" s="1309" t="s">
        <v>132</v>
      </c>
      <c r="CY294" s="1309">
        <v>1.7999999999999999E-2</v>
      </c>
      <c r="CZ294" s="1310">
        <f t="shared" si="127"/>
        <v>0.37799999999999995</v>
      </c>
      <c r="DA294" s="1310">
        <f t="shared" si="128"/>
        <v>0.44999999999999996</v>
      </c>
      <c r="DB294" s="1309">
        <v>0.6</v>
      </c>
      <c r="DC294" s="1309">
        <v>0.42</v>
      </c>
      <c r="DD294" s="1310">
        <f t="shared" si="129"/>
        <v>0.252</v>
      </c>
      <c r="DE294" s="1309">
        <v>0.02</v>
      </c>
      <c r="DF294" s="1311">
        <f t="shared" si="130"/>
        <v>7.92E-3</v>
      </c>
      <c r="DG294" s="1311">
        <f t="shared" si="131"/>
        <v>2.4552</v>
      </c>
      <c r="DH294" s="1311">
        <f t="shared" si="132"/>
        <v>2.36016</v>
      </c>
      <c r="DI294" s="1312">
        <f t="shared" si="133"/>
        <v>2.8332000000000002</v>
      </c>
      <c r="DJ294" s="1312">
        <f t="shared" si="133"/>
        <v>2.8101599999999998</v>
      </c>
      <c r="DK294" s="1291" t="s">
        <v>169</v>
      </c>
      <c r="DL294" s="1110" t="s">
        <v>392</v>
      </c>
    </row>
    <row r="295" spans="15:116" s="1110" customFormat="1" ht="33.75" hidden="1" thickBot="1" x14ac:dyDescent="0.4">
      <c r="O295" s="1284" t="s">
        <v>133</v>
      </c>
      <c r="Q295" s="1298">
        <v>0.82</v>
      </c>
      <c r="R295" s="1298">
        <v>1.8</v>
      </c>
      <c r="S295" s="1305">
        <f t="shared" si="120"/>
        <v>0</v>
      </c>
      <c r="T295" s="1305">
        <f t="shared" si="121"/>
        <v>0</v>
      </c>
      <c r="U295" s="1305">
        <f t="shared" si="121"/>
        <v>4.2329571428571426E-3</v>
      </c>
      <c r="V295" s="1305">
        <f t="shared" si="121"/>
        <v>1.6931828571428571E-2</v>
      </c>
      <c r="W295" s="1305">
        <f t="shared" si="121"/>
        <v>4.2329571428571426E-3</v>
      </c>
      <c r="X295" s="1305">
        <f t="shared" si="121"/>
        <v>0</v>
      </c>
      <c r="Y295" s="1305">
        <v>0</v>
      </c>
      <c r="Z295" s="1305">
        <v>0</v>
      </c>
      <c r="AA295" s="1305">
        <f t="shared" si="121"/>
        <v>0</v>
      </c>
      <c r="AB295" s="1305">
        <f t="shared" si="121"/>
        <v>0</v>
      </c>
      <c r="AC295" s="1305">
        <f t="shared" si="121"/>
        <v>5.0795485714285717E-3</v>
      </c>
      <c r="AD295" s="1305">
        <f t="shared" si="121"/>
        <v>0</v>
      </c>
      <c r="AE295" s="1305">
        <f t="shared" si="121"/>
        <v>8.4659142857142863E-2</v>
      </c>
      <c r="AF295" s="1305">
        <f t="shared" si="121"/>
        <v>8.4659142857142853E-3</v>
      </c>
      <c r="AG295" s="1305">
        <f t="shared" si="121"/>
        <v>8.4659142857142853E-3</v>
      </c>
      <c r="AH295" s="1298"/>
      <c r="AI295" s="1111">
        <v>0.02</v>
      </c>
      <c r="AJ295" s="1111">
        <v>1.4</v>
      </c>
      <c r="AL295" s="1116">
        <v>0</v>
      </c>
      <c r="AM295" s="1306">
        <v>0.3</v>
      </c>
      <c r="AN295" s="1303">
        <v>0.1</v>
      </c>
      <c r="AO295" s="1303">
        <v>0.24</v>
      </c>
      <c r="AP295" s="1307">
        <f>(AN295*365)*(AO295*0.67*0.02*1)</f>
        <v>0.117384</v>
      </c>
      <c r="AQ295" s="1307">
        <f>(AN295*365)*(AO295*0.67*0.01*1)</f>
        <v>5.8692000000000001E-2</v>
      </c>
      <c r="AR295" s="1308"/>
      <c r="AS295" s="1307">
        <f>(AN295*365)*(AO295*0.67*0.05*1)</f>
        <v>0.29346</v>
      </c>
      <c r="AT295" s="1307">
        <f>(AN295*365)*(AO295*0.67*0.02*1)</f>
        <v>0.117384</v>
      </c>
      <c r="AU295" s="1307">
        <f>(AN295*365)*(AO295*0.67*0.8*1)</f>
        <v>4.69536</v>
      </c>
      <c r="AV295" s="1307">
        <f>(AN295*365)*(AO295*0.67*0.8*1)</f>
        <v>4.69536</v>
      </c>
      <c r="AW295" s="1307">
        <v>0</v>
      </c>
      <c r="AX295" s="1307" t="s">
        <v>540</v>
      </c>
      <c r="AY295" s="1307">
        <v>0</v>
      </c>
      <c r="AZ295" s="1307">
        <f t="shared" si="122"/>
        <v>5.8692000000000002</v>
      </c>
      <c r="BA295" s="1307">
        <f t="shared" si="123"/>
        <v>0.58692</v>
      </c>
      <c r="BB295" s="1307">
        <f t="shared" si="124"/>
        <v>2.9346000000000001E-2</v>
      </c>
      <c r="BC295" s="1307">
        <f>(AN295*365)*(AO295*0.67*0.015*1)</f>
        <v>8.8038000000000005E-2</v>
      </c>
      <c r="BD295" s="1307">
        <f>(AN295*365)*(AO295*0.67*0.0015*1)</f>
        <v>8.8038000000000005E-3</v>
      </c>
      <c r="BE295" s="1307">
        <v>0</v>
      </c>
      <c r="BH295" s="1269"/>
      <c r="BI295" s="1270" t="s">
        <v>133</v>
      </c>
      <c r="BJ295" s="1254" t="s">
        <v>169</v>
      </c>
      <c r="BK295" s="1263">
        <f t="shared" si="125"/>
        <v>2.3E-2</v>
      </c>
      <c r="BL295" s="1254" t="s">
        <v>412</v>
      </c>
      <c r="BM295" s="1253">
        <v>0.2</v>
      </c>
      <c r="BN295" s="1253">
        <v>0.5</v>
      </c>
      <c r="BO295" s="1252" t="s">
        <v>258</v>
      </c>
      <c r="BP295" s="1263">
        <f t="shared" si="126"/>
        <v>7.92E-3</v>
      </c>
      <c r="BQ295" s="1254" t="s">
        <v>414</v>
      </c>
      <c r="BR295" s="1253">
        <v>0.2</v>
      </c>
      <c r="BS295" s="1253">
        <v>0.5</v>
      </c>
      <c r="BT295" s="1252" t="s">
        <v>258</v>
      </c>
      <c r="BU295" s="1112"/>
      <c r="BV295" s="1263">
        <v>0.57499999999999996</v>
      </c>
      <c r="BW295" s="1254" t="s">
        <v>413</v>
      </c>
      <c r="BX295" s="1112"/>
      <c r="BY295" s="1263">
        <v>2.36016</v>
      </c>
      <c r="BZ295" s="1254" t="s">
        <v>413</v>
      </c>
      <c r="CA295" s="1112"/>
      <c r="CB295" s="1114"/>
      <c r="CC295" s="1112"/>
      <c r="CD295" s="1112"/>
      <c r="CE295" s="1114"/>
      <c r="CF295" s="1114"/>
      <c r="CG295" s="1114"/>
      <c r="CH295" s="1114"/>
      <c r="CI295" s="1112"/>
      <c r="CJ295" s="1112"/>
      <c r="CK295" s="1114"/>
      <c r="CL295" s="1114"/>
      <c r="CM295" s="1114"/>
      <c r="CN295" s="1115"/>
      <c r="CO295" s="1271">
        <f t="shared" si="115"/>
        <v>0.2</v>
      </c>
      <c r="CP295" s="1116">
        <f t="shared" si="116"/>
        <v>0.35</v>
      </c>
      <c r="CQ295" s="1271">
        <f t="shared" si="117"/>
        <v>0.5</v>
      </c>
      <c r="CX295" s="1309" t="s">
        <v>133</v>
      </c>
      <c r="CY295" s="1309">
        <v>2.3E-2</v>
      </c>
      <c r="CZ295" s="1310">
        <f t="shared" si="127"/>
        <v>0.48299999999999998</v>
      </c>
      <c r="DA295" s="1310">
        <f t="shared" si="128"/>
        <v>0.57499999999999996</v>
      </c>
      <c r="DB295" s="1309">
        <v>0.6</v>
      </c>
      <c r="DC295" s="1309">
        <v>0.42</v>
      </c>
      <c r="DD295" s="1310">
        <f t="shared" si="129"/>
        <v>0.252</v>
      </c>
      <c r="DE295" s="1309">
        <v>0.02</v>
      </c>
      <c r="DF295" s="1311">
        <f t="shared" si="130"/>
        <v>7.92E-3</v>
      </c>
      <c r="DG295" s="1311">
        <f t="shared" si="131"/>
        <v>2.4552</v>
      </c>
      <c r="DH295" s="1311">
        <f t="shared" si="132"/>
        <v>2.36016</v>
      </c>
      <c r="DI295" s="1312">
        <f t="shared" si="133"/>
        <v>2.9382000000000001</v>
      </c>
      <c r="DJ295" s="1312">
        <f t="shared" si="133"/>
        <v>2.9351599999999998</v>
      </c>
      <c r="DK295" s="1291" t="s">
        <v>169</v>
      </c>
      <c r="DL295" s="1110" t="s">
        <v>392</v>
      </c>
    </row>
    <row r="296" spans="15:116" s="1110" customFormat="1" ht="33.75" hidden="1" thickBot="1" x14ac:dyDescent="0.4">
      <c r="O296" s="1284" t="s">
        <v>134</v>
      </c>
      <c r="Q296" s="1298">
        <v>1.17</v>
      </c>
      <c r="R296" s="1298">
        <v>28</v>
      </c>
      <c r="S296" s="1305">
        <f t="shared" si="120"/>
        <v>0</v>
      </c>
      <c r="T296" s="1305">
        <f t="shared" si="121"/>
        <v>0</v>
      </c>
      <c r="U296" s="1305">
        <f t="shared" si="121"/>
        <v>9.3950999999999993E-2</v>
      </c>
      <c r="V296" s="1305">
        <f t="shared" si="121"/>
        <v>0.37580399999999997</v>
      </c>
      <c r="W296" s="1305">
        <f t="shared" si="121"/>
        <v>9.3950999999999993E-2</v>
      </c>
      <c r="X296" s="1305">
        <f t="shared" si="121"/>
        <v>0</v>
      </c>
      <c r="Y296" s="1305">
        <f t="shared" si="121"/>
        <v>0.18790199999999999</v>
      </c>
      <c r="Z296" s="1305">
        <f t="shared" si="121"/>
        <v>1.3153140000000001</v>
      </c>
      <c r="AA296" s="1305">
        <f t="shared" si="121"/>
        <v>0</v>
      </c>
      <c r="AB296" s="1305">
        <f t="shared" si="121"/>
        <v>0</v>
      </c>
      <c r="AC296" s="1305">
        <f t="shared" si="121"/>
        <v>0.1127412</v>
      </c>
      <c r="AD296" s="1305">
        <f t="shared" si="121"/>
        <v>0</v>
      </c>
      <c r="AE296" s="1305">
        <f t="shared" si="121"/>
        <v>1.8790199999999999</v>
      </c>
      <c r="AF296" s="1305">
        <v>0</v>
      </c>
      <c r="AG296" s="1305">
        <f t="shared" si="121"/>
        <v>0.18790199999999999</v>
      </c>
      <c r="AH296" s="1298"/>
      <c r="AI296" s="1111">
        <v>0.1</v>
      </c>
      <c r="AJ296" s="1116">
        <v>0</v>
      </c>
      <c r="AL296" s="1116">
        <v>0</v>
      </c>
      <c r="AM296" s="1306">
        <v>0.3</v>
      </c>
      <c r="AN296" s="1303">
        <v>0.32</v>
      </c>
      <c r="AO296" s="1303">
        <v>0.13</v>
      </c>
      <c r="AP296" s="1307">
        <f>(AN296*365)*(AO296*0.67*0.01*1)</f>
        <v>0.10173280000000001</v>
      </c>
      <c r="AQ296" s="1307">
        <f>(AN296*365)*(AO296*0.67*0.001*1)</f>
        <v>1.0173280000000002E-2</v>
      </c>
      <c r="AR296" s="1308"/>
      <c r="AS296" s="1307">
        <f>(AN296*365)*(AO296*0.67*0.02*1)</f>
        <v>0.20346560000000002</v>
      </c>
      <c r="AT296" s="1307">
        <f>(AN296*365)*(AO296*0.67*0.01*1)</f>
        <v>0.10173280000000001</v>
      </c>
      <c r="AU296" s="1307">
        <f>(AN296*365)*(AO296*0.67*0.25*1)</f>
        <v>2.5433200000000005</v>
      </c>
      <c r="AV296" s="1307">
        <f>(AN296*365)*(AO296*0.67*0.73*1)</f>
        <v>7.4264944000000002</v>
      </c>
      <c r="AW296" s="1307">
        <f>(AN296*365)*(AO296*0.67*0.03*1)</f>
        <v>0.30519840000000004</v>
      </c>
      <c r="AX296" s="1308"/>
      <c r="AY296" s="1307">
        <f>(AN296*365)*(AO296*0.67*0.25*1)</f>
        <v>2.5433200000000005</v>
      </c>
      <c r="AZ296" s="1307">
        <f t="shared" si="122"/>
        <v>10.173280000000002</v>
      </c>
      <c r="BA296" s="1307">
        <f t="shared" si="123"/>
        <v>1.017328</v>
      </c>
      <c r="BB296" s="1307">
        <f t="shared" si="124"/>
        <v>5.0866400000000006E-2</v>
      </c>
      <c r="BC296" s="1307">
        <f>(AN296*365)*(AO296*0.67*0.005*1)</f>
        <v>5.0866400000000006E-2</v>
      </c>
      <c r="BD296" s="1307">
        <v>0</v>
      </c>
      <c r="BE296" s="1307">
        <v>0</v>
      </c>
      <c r="BH296" s="1269"/>
      <c r="BI296" s="1270" t="s">
        <v>134</v>
      </c>
      <c r="BJ296" s="1254" t="s">
        <v>168</v>
      </c>
      <c r="BK296" s="1263">
        <f t="shared" si="125"/>
        <v>0.1</v>
      </c>
      <c r="BL296" s="1254" t="s">
        <v>412</v>
      </c>
      <c r="BM296" s="1253">
        <v>0.2</v>
      </c>
      <c r="BN296" s="1253">
        <v>0.5</v>
      </c>
      <c r="BO296" s="1252" t="s">
        <v>258</v>
      </c>
      <c r="BP296" s="1263">
        <f t="shared" si="126"/>
        <v>0.37714285714285711</v>
      </c>
      <c r="BQ296" s="1254" t="s">
        <v>414</v>
      </c>
      <c r="BR296" s="1253">
        <v>0.2</v>
      </c>
      <c r="BS296" s="1253">
        <v>0.5</v>
      </c>
      <c r="BT296" s="1252" t="s">
        <v>258</v>
      </c>
      <c r="BU296" s="1112"/>
      <c r="BV296" s="1263">
        <v>2.5</v>
      </c>
      <c r="BW296" s="1254" t="s">
        <v>413</v>
      </c>
      <c r="BX296" s="1112"/>
      <c r="BY296" s="1263">
        <v>112.38857142857142</v>
      </c>
      <c r="BZ296" s="1254" t="s">
        <v>413</v>
      </c>
      <c r="CA296" s="1112"/>
      <c r="CB296" s="1114"/>
      <c r="CC296" s="1112"/>
      <c r="CD296" s="1112"/>
      <c r="CE296" s="1114"/>
      <c r="CF296" s="1114"/>
      <c r="CG296" s="1114"/>
      <c r="CH296" s="1114"/>
      <c r="CI296" s="1112"/>
      <c r="CJ296" s="1112"/>
      <c r="CK296" s="1114"/>
      <c r="CL296" s="1114"/>
      <c r="CM296" s="1114"/>
      <c r="CN296" s="1115"/>
      <c r="CO296" s="1271">
        <f t="shared" si="115"/>
        <v>0.2</v>
      </c>
      <c r="CP296" s="1116">
        <f t="shared" si="116"/>
        <v>0.35</v>
      </c>
      <c r="CQ296" s="1271">
        <f t="shared" si="117"/>
        <v>0.5</v>
      </c>
      <c r="CX296" s="1309" t="s">
        <v>134</v>
      </c>
      <c r="CY296" s="1309">
        <v>0.1</v>
      </c>
      <c r="CZ296" s="1310">
        <f t="shared" si="127"/>
        <v>2.1</v>
      </c>
      <c r="DA296" s="1310">
        <f t="shared" si="128"/>
        <v>2.5</v>
      </c>
      <c r="DB296" s="1309">
        <v>12</v>
      </c>
      <c r="DC296" s="1309">
        <v>1</v>
      </c>
      <c r="DD296" s="1310">
        <f t="shared" si="129"/>
        <v>12</v>
      </c>
      <c r="DE296" s="1309">
        <v>0.02</v>
      </c>
      <c r="DF296" s="1311">
        <f t="shared" si="130"/>
        <v>0.37714285714285711</v>
      </c>
      <c r="DG296" s="1311">
        <f t="shared" si="131"/>
        <v>116.91428571428571</v>
      </c>
      <c r="DH296" s="1311">
        <f t="shared" si="132"/>
        <v>112.38857142857142</v>
      </c>
      <c r="DI296" s="1312">
        <f t="shared" si="133"/>
        <v>119.01428571428571</v>
      </c>
      <c r="DJ296" s="1312">
        <f t="shared" si="133"/>
        <v>114.88857142857142</v>
      </c>
      <c r="DK296" s="1291" t="s">
        <v>168</v>
      </c>
      <c r="DL296" s="1110" t="s">
        <v>391</v>
      </c>
    </row>
    <row r="297" spans="15:116" s="1110" customFormat="1" ht="33.75" hidden="1" thickBot="1" x14ac:dyDescent="0.4">
      <c r="O297" s="1284" t="s">
        <v>334</v>
      </c>
      <c r="Q297" s="1298">
        <v>1.17</v>
      </c>
      <c r="R297" s="1298">
        <v>28</v>
      </c>
      <c r="S297" s="1305">
        <f t="shared" si="120"/>
        <v>0</v>
      </c>
      <c r="T297" s="1305">
        <f t="shared" si="121"/>
        <v>0</v>
      </c>
      <c r="U297" s="1305">
        <f t="shared" si="121"/>
        <v>9.3950999999999993E-2</v>
      </c>
      <c r="V297" s="1305">
        <f t="shared" si="121"/>
        <v>0.37580399999999997</v>
      </c>
      <c r="W297" s="1305">
        <f t="shared" si="121"/>
        <v>9.3950999999999993E-2</v>
      </c>
      <c r="X297" s="1305">
        <f t="shared" si="121"/>
        <v>0</v>
      </c>
      <c r="Y297" s="1305">
        <f t="shared" si="121"/>
        <v>0.18790199999999999</v>
      </c>
      <c r="Z297" s="1305">
        <f t="shared" si="121"/>
        <v>1.3153140000000001</v>
      </c>
      <c r="AA297" s="1305">
        <f t="shared" si="121"/>
        <v>0</v>
      </c>
      <c r="AB297" s="1305">
        <f t="shared" si="121"/>
        <v>0</v>
      </c>
      <c r="AC297" s="1305">
        <f t="shared" si="121"/>
        <v>0.1127412</v>
      </c>
      <c r="AD297" s="1305">
        <f t="shared" si="121"/>
        <v>0</v>
      </c>
      <c r="AE297" s="1305">
        <f t="shared" si="121"/>
        <v>1.8790199999999999</v>
      </c>
      <c r="AF297" s="1305">
        <v>0</v>
      </c>
      <c r="AG297" s="1305">
        <f t="shared" si="121"/>
        <v>0.18790199999999999</v>
      </c>
      <c r="AH297" s="1298"/>
      <c r="AI297" s="1111">
        <v>0.15</v>
      </c>
      <c r="AJ297" s="1116">
        <v>0</v>
      </c>
      <c r="AL297" s="1116">
        <v>0</v>
      </c>
      <c r="AM297" s="1306">
        <v>0.3</v>
      </c>
      <c r="AN297" s="1303">
        <v>0.32</v>
      </c>
      <c r="AO297" s="1303">
        <v>0.13</v>
      </c>
      <c r="AP297" s="1307">
        <f>(AN297*365)*(AO297*0.67*0.015*1)</f>
        <v>0.15259920000000002</v>
      </c>
      <c r="AQ297" s="1307">
        <f>(AN297*365)*(AO297*0.67*0.005*1)</f>
        <v>5.0866400000000006E-2</v>
      </c>
      <c r="AR297" s="1308"/>
      <c r="AS297" s="1307">
        <f>(AN297*365)*(AO297*0.67*0.04*1)</f>
        <v>0.40693120000000005</v>
      </c>
      <c r="AT297" s="1307">
        <f>(AN297*365)*(AO297*0.67*0.015*1)</f>
        <v>0.15259920000000002</v>
      </c>
      <c r="AU297" s="1307">
        <f>(AN297*365)*(AO297*0.67*0.65*1)</f>
        <v>6.6126320000000005</v>
      </c>
      <c r="AV297" s="1307">
        <f>(AN297*365)*(AO297*0.67*0.79*1)</f>
        <v>8.0368912000000012</v>
      </c>
      <c r="AW297" s="1307">
        <f>(AN297*365)*(AO297*0.67*0.03*1)</f>
        <v>0.30519840000000004</v>
      </c>
      <c r="AX297" s="1308"/>
      <c r="AY297" s="1307">
        <f>(AN297*365)*(AO297*0.67*0.65*1)</f>
        <v>6.6126320000000005</v>
      </c>
      <c r="AZ297" s="1307">
        <f t="shared" si="122"/>
        <v>10.173280000000002</v>
      </c>
      <c r="BA297" s="1307">
        <f t="shared" si="123"/>
        <v>1.017328</v>
      </c>
      <c r="BB297" s="1307">
        <f t="shared" si="124"/>
        <v>5.0866400000000006E-2</v>
      </c>
      <c r="BC297" s="1307">
        <f>(AN297*365)*(AO297*0.67*0.01*1)</f>
        <v>0.10173280000000001</v>
      </c>
      <c r="BD297" s="1307">
        <v>0</v>
      </c>
      <c r="BE297" s="1307">
        <v>0</v>
      </c>
      <c r="BH297" s="1269"/>
      <c r="BI297" s="1270" t="s">
        <v>334</v>
      </c>
      <c r="BJ297" s="1254" t="s">
        <v>168</v>
      </c>
      <c r="BK297" s="1263">
        <f t="shared" si="125"/>
        <v>0.16</v>
      </c>
      <c r="BL297" s="1254" t="s">
        <v>412</v>
      </c>
      <c r="BM297" s="1253">
        <v>0.2</v>
      </c>
      <c r="BN297" s="1253">
        <v>0.5</v>
      </c>
      <c r="BO297" s="1252" t="s">
        <v>258</v>
      </c>
      <c r="BP297" s="1263">
        <f t="shared" si="126"/>
        <v>0.37714285714285711</v>
      </c>
      <c r="BQ297" s="1254" t="s">
        <v>414</v>
      </c>
      <c r="BR297" s="1253">
        <v>0.2</v>
      </c>
      <c r="BS297" s="1253">
        <v>0.5</v>
      </c>
      <c r="BT297" s="1252" t="s">
        <v>258</v>
      </c>
      <c r="BU297" s="1114"/>
      <c r="BV297" s="1263">
        <v>4</v>
      </c>
      <c r="BW297" s="1254" t="s">
        <v>413</v>
      </c>
      <c r="BX297" s="1114"/>
      <c r="BY297" s="1263">
        <v>112.38857142857142</v>
      </c>
      <c r="BZ297" s="1254" t="s">
        <v>413</v>
      </c>
      <c r="CA297" s="1112"/>
      <c r="CB297" s="1114"/>
      <c r="CC297" s="1112"/>
      <c r="CD297" s="1112"/>
      <c r="CE297" s="1114"/>
      <c r="CF297" s="1114"/>
      <c r="CG297" s="1114"/>
      <c r="CH297" s="1114"/>
      <c r="CI297" s="1112"/>
      <c r="CJ297" s="1112"/>
      <c r="CK297" s="1114"/>
      <c r="CL297" s="1114"/>
      <c r="CM297" s="1114"/>
      <c r="CN297" s="1115"/>
      <c r="CO297" s="1271">
        <f t="shared" si="115"/>
        <v>0.2</v>
      </c>
      <c r="CP297" s="1116">
        <f t="shared" si="116"/>
        <v>0.35</v>
      </c>
      <c r="CQ297" s="1271">
        <f t="shared" si="117"/>
        <v>0.5</v>
      </c>
      <c r="CX297" s="1309" t="s">
        <v>334</v>
      </c>
      <c r="CY297" s="1309">
        <v>0.16</v>
      </c>
      <c r="CZ297" s="1310">
        <f t="shared" si="127"/>
        <v>3.36</v>
      </c>
      <c r="DA297" s="1310">
        <f t="shared" si="128"/>
        <v>4</v>
      </c>
      <c r="DB297" s="1309">
        <v>12</v>
      </c>
      <c r="DC297" s="1309">
        <v>1</v>
      </c>
      <c r="DD297" s="1310">
        <f t="shared" si="129"/>
        <v>12</v>
      </c>
      <c r="DE297" s="1309">
        <v>0.02</v>
      </c>
      <c r="DF297" s="1311">
        <f t="shared" si="130"/>
        <v>0.37714285714285711</v>
      </c>
      <c r="DG297" s="1311">
        <f t="shared" si="131"/>
        <v>116.91428571428571</v>
      </c>
      <c r="DH297" s="1311">
        <f t="shared" si="132"/>
        <v>112.38857142857142</v>
      </c>
      <c r="DI297" s="1312">
        <f t="shared" si="133"/>
        <v>120.27428571428571</v>
      </c>
      <c r="DJ297" s="1312">
        <f t="shared" si="133"/>
        <v>116.38857142857142</v>
      </c>
      <c r="DK297" s="1291" t="s">
        <v>168</v>
      </c>
      <c r="DL297" s="1110" t="s">
        <v>391</v>
      </c>
    </row>
    <row r="298" spans="15:116" s="1110" customFormat="1" ht="33.75" hidden="1" thickBot="1" x14ac:dyDescent="0.4">
      <c r="O298" s="1284" t="s">
        <v>136</v>
      </c>
      <c r="Q298" s="1298">
        <v>1.17</v>
      </c>
      <c r="R298" s="1298">
        <v>28</v>
      </c>
      <c r="S298" s="1305">
        <f t="shared" si="120"/>
        <v>0</v>
      </c>
      <c r="T298" s="1305">
        <f t="shared" si="121"/>
        <v>0</v>
      </c>
      <c r="U298" s="1305">
        <f t="shared" si="121"/>
        <v>9.3950999999999993E-2</v>
      </c>
      <c r="V298" s="1305">
        <f t="shared" si="121"/>
        <v>0.37580399999999997</v>
      </c>
      <c r="W298" s="1305">
        <f t="shared" si="121"/>
        <v>9.3950999999999993E-2</v>
      </c>
      <c r="X298" s="1305">
        <f t="shared" si="121"/>
        <v>0</v>
      </c>
      <c r="Y298" s="1305">
        <f t="shared" si="121"/>
        <v>0.18790199999999999</v>
      </c>
      <c r="Z298" s="1305">
        <f t="shared" si="121"/>
        <v>1.3153140000000001</v>
      </c>
      <c r="AA298" s="1305">
        <f t="shared" si="121"/>
        <v>0</v>
      </c>
      <c r="AB298" s="1305">
        <f t="shared" si="121"/>
        <v>0</v>
      </c>
      <c r="AC298" s="1305">
        <f t="shared" si="121"/>
        <v>0.1127412</v>
      </c>
      <c r="AD298" s="1305">
        <f t="shared" si="121"/>
        <v>0</v>
      </c>
      <c r="AE298" s="1305">
        <f t="shared" si="121"/>
        <v>1.8790199999999999</v>
      </c>
      <c r="AF298" s="1305">
        <v>0</v>
      </c>
      <c r="AG298" s="1305">
        <f t="shared" si="121"/>
        <v>0.18790199999999999</v>
      </c>
      <c r="AH298" s="1298"/>
      <c r="AI298" s="1111">
        <v>0.2</v>
      </c>
      <c r="AJ298" s="1116">
        <v>0</v>
      </c>
      <c r="AL298" s="1116">
        <v>0</v>
      </c>
      <c r="AM298" s="1306">
        <v>0.3</v>
      </c>
      <c r="AN298" s="1303">
        <v>0.32</v>
      </c>
      <c r="AO298" s="1303">
        <v>0.13</v>
      </c>
      <c r="AP298" s="1307">
        <f>(AN298*365)*(AO298*0.67*0.02*1)</f>
        <v>0.20346560000000002</v>
      </c>
      <c r="AQ298" s="1307">
        <f>(AN298*365)*(AO298*0.67*0.01*1)</f>
        <v>0.10173280000000001</v>
      </c>
      <c r="AR298" s="1308"/>
      <c r="AS298" s="1307">
        <f>(AN298*365)*(AO298*0.67*0.05*1)</f>
        <v>0.50866400000000001</v>
      </c>
      <c r="AT298" s="1307">
        <f>(AN298*365)*(AO298*0.67*0.02*1)</f>
        <v>0.20346560000000002</v>
      </c>
      <c r="AU298" s="1307">
        <f>(AN298*365)*(AO298*0.67*0.8*1)</f>
        <v>8.1386240000000001</v>
      </c>
      <c r="AV298" s="1307">
        <f>(AN298*365)*(AO298*0.67*0.8*1)</f>
        <v>8.1386240000000001</v>
      </c>
      <c r="AW298" s="1307">
        <f>(AN298*365)*(AO298*0.67*0.3*1)</f>
        <v>3.0519840000000005</v>
      </c>
      <c r="AX298" s="1308"/>
      <c r="AY298" s="1307">
        <f>(AN298*365)*(AO298*0.67*0.8*1)</f>
        <v>8.1386240000000001</v>
      </c>
      <c r="AZ298" s="1307">
        <f t="shared" si="122"/>
        <v>10.173280000000002</v>
      </c>
      <c r="BA298" s="1307">
        <f t="shared" si="123"/>
        <v>1.017328</v>
      </c>
      <c r="BB298" s="1307">
        <f t="shared" si="124"/>
        <v>5.0866400000000006E-2</v>
      </c>
      <c r="BC298" s="1307">
        <f>(AN298*365)*(AO298*0.67*0.015*1)</f>
        <v>0.15259920000000002</v>
      </c>
      <c r="BD298" s="1307">
        <v>0</v>
      </c>
      <c r="BE298" s="1307">
        <v>0</v>
      </c>
      <c r="BH298" s="1269"/>
      <c r="BI298" s="1270" t="s">
        <v>136</v>
      </c>
      <c r="BJ298" s="1254" t="s">
        <v>168</v>
      </c>
      <c r="BK298" s="1263">
        <f t="shared" si="125"/>
        <v>0.21</v>
      </c>
      <c r="BL298" s="1254" t="s">
        <v>412</v>
      </c>
      <c r="BM298" s="1253">
        <v>0.2</v>
      </c>
      <c r="BN298" s="1253">
        <v>0.5</v>
      </c>
      <c r="BO298" s="1252" t="s">
        <v>258</v>
      </c>
      <c r="BP298" s="1263">
        <f t="shared" si="126"/>
        <v>0.37714285714285711</v>
      </c>
      <c r="BQ298" s="1254" t="s">
        <v>414</v>
      </c>
      <c r="BR298" s="1253">
        <v>0.2</v>
      </c>
      <c r="BS298" s="1253">
        <v>0.5</v>
      </c>
      <c r="BT298" s="1252" t="s">
        <v>258</v>
      </c>
      <c r="BU298" s="1114"/>
      <c r="BV298" s="1263">
        <v>5.25</v>
      </c>
      <c r="BW298" s="1254" t="s">
        <v>413</v>
      </c>
      <c r="BX298" s="1114"/>
      <c r="BY298" s="1263">
        <v>112.38857142857142</v>
      </c>
      <c r="BZ298" s="1254" t="s">
        <v>413</v>
      </c>
      <c r="CA298" s="1112"/>
      <c r="CB298" s="1114"/>
      <c r="CC298" s="1112"/>
      <c r="CD298" s="1112"/>
      <c r="CE298" s="1114"/>
      <c r="CF298" s="1114"/>
      <c r="CG298" s="1114"/>
      <c r="CH298" s="1114"/>
      <c r="CI298" s="1112"/>
      <c r="CJ298" s="1112"/>
      <c r="CK298" s="1114"/>
      <c r="CL298" s="1114"/>
      <c r="CM298" s="1114"/>
      <c r="CN298" s="1115"/>
      <c r="CO298" s="1271">
        <f t="shared" si="115"/>
        <v>0.2</v>
      </c>
      <c r="CP298" s="1116">
        <f t="shared" si="116"/>
        <v>0.35</v>
      </c>
      <c r="CQ298" s="1271">
        <f t="shared" si="117"/>
        <v>0.5</v>
      </c>
      <c r="CX298" s="1309" t="s">
        <v>136</v>
      </c>
      <c r="CY298" s="1309">
        <v>0.21</v>
      </c>
      <c r="CZ298" s="1310">
        <f t="shared" si="127"/>
        <v>4.41</v>
      </c>
      <c r="DA298" s="1310">
        <f t="shared" si="128"/>
        <v>5.25</v>
      </c>
      <c r="DB298" s="1309">
        <v>12</v>
      </c>
      <c r="DC298" s="1309">
        <v>1</v>
      </c>
      <c r="DD298" s="1310">
        <f t="shared" si="129"/>
        <v>12</v>
      </c>
      <c r="DE298" s="1309">
        <v>0.02</v>
      </c>
      <c r="DF298" s="1311">
        <f t="shared" si="130"/>
        <v>0.37714285714285711</v>
      </c>
      <c r="DG298" s="1311">
        <f t="shared" si="131"/>
        <v>116.91428571428571</v>
      </c>
      <c r="DH298" s="1311">
        <f t="shared" si="132"/>
        <v>112.38857142857142</v>
      </c>
      <c r="DI298" s="1312">
        <f t="shared" si="133"/>
        <v>121.32428571428571</v>
      </c>
      <c r="DJ298" s="1312">
        <f t="shared" si="133"/>
        <v>117.63857142857142</v>
      </c>
      <c r="DK298" s="1291" t="s">
        <v>168</v>
      </c>
      <c r="DL298" s="1110" t="s">
        <v>391</v>
      </c>
    </row>
    <row r="299" spans="15:116" s="1110" customFormat="1" ht="33.75" hidden="1" thickBot="1" x14ac:dyDescent="0.4">
      <c r="O299" s="1284" t="s">
        <v>522</v>
      </c>
      <c r="Q299" s="1298">
        <v>1.57</v>
      </c>
      <c r="R299" s="1298">
        <v>28</v>
      </c>
      <c r="S299" s="1305">
        <f t="shared" si="120"/>
        <v>0</v>
      </c>
      <c r="T299" s="1305">
        <f t="shared" si="121"/>
        <v>0</v>
      </c>
      <c r="U299" s="1305">
        <f t="shared" si="121"/>
        <v>0.12607100000000002</v>
      </c>
      <c r="V299" s="1305">
        <f t="shared" si="121"/>
        <v>0.50428400000000007</v>
      </c>
      <c r="W299" s="1305">
        <f t="shared" si="121"/>
        <v>0.12607100000000002</v>
      </c>
      <c r="X299" s="1305">
        <f t="shared" si="121"/>
        <v>0</v>
      </c>
      <c r="Y299" s="1305">
        <f t="shared" si="121"/>
        <v>0.25214200000000003</v>
      </c>
      <c r="Z299" s="1305">
        <f t="shared" si="121"/>
        <v>1.7649940000000004</v>
      </c>
      <c r="AA299" s="1305">
        <f t="shared" si="121"/>
        <v>0</v>
      </c>
      <c r="AB299" s="1305">
        <f t="shared" si="121"/>
        <v>0</v>
      </c>
      <c r="AC299" s="1305">
        <f t="shared" si="121"/>
        <v>0.15128520000000001</v>
      </c>
      <c r="AD299" s="1305">
        <f t="shared" si="121"/>
        <v>0</v>
      </c>
      <c r="AE299" s="1305">
        <f t="shared" si="121"/>
        <v>2.52142</v>
      </c>
      <c r="AF299" s="1305">
        <v>0</v>
      </c>
      <c r="AG299" s="1305">
        <f t="shared" si="121"/>
        <v>0.25214200000000003</v>
      </c>
      <c r="AH299" s="1298"/>
      <c r="AI299" s="1111">
        <v>1</v>
      </c>
      <c r="AJ299" s="1111">
        <v>12</v>
      </c>
      <c r="AL299" s="1111">
        <v>8</v>
      </c>
      <c r="AM299" s="1306">
        <v>0.3</v>
      </c>
      <c r="AN299" s="1303">
        <v>0.3</v>
      </c>
      <c r="AO299" s="1303">
        <v>0.28999999999999998</v>
      </c>
      <c r="AP299" s="1307">
        <f>(AN299*365)*(AO299*0.67*0.01*1)</f>
        <v>0.21275850000000002</v>
      </c>
      <c r="AQ299" s="1307">
        <f>(AN299*365)*(AO299*0.67*0.001*1)</f>
        <v>2.1275850000000002E-2</v>
      </c>
      <c r="AR299" s="1308"/>
      <c r="AS299" s="1307">
        <f>(AN299*365)*(AO299*0.67*0.02*1)</f>
        <v>0.42551700000000003</v>
      </c>
      <c r="AT299" s="1307">
        <f>(AN299*365)*(AO299*0.67*0.01*1)</f>
        <v>0.21275850000000002</v>
      </c>
      <c r="AU299" s="1307">
        <f>(AN299*365)*(AO299*0.67*0.25*1)</f>
        <v>5.3189624999999996</v>
      </c>
      <c r="AV299" s="1307">
        <f>(AN299*365)*(AO299*0.67*0.73*1)</f>
        <v>15.5313705</v>
      </c>
      <c r="AW299" s="1307">
        <f>(AN299*365)*(AO299*0.67*0.03*1)</f>
        <v>0.6382755</v>
      </c>
      <c r="AX299" s="1308"/>
      <c r="AY299" s="1307">
        <f>(AN299*365)*(AO299*0.67*0.25*1)</f>
        <v>5.3189624999999996</v>
      </c>
      <c r="AZ299" s="1307">
        <f t="shared" si="122"/>
        <v>21.275849999999998</v>
      </c>
      <c r="BA299" s="1307">
        <f t="shared" si="123"/>
        <v>2.1275850000000003</v>
      </c>
      <c r="BB299" s="1307">
        <f t="shared" si="124"/>
        <v>0.10637925000000001</v>
      </c>
      <c r="BC299" s="1307">
        <f>(AN299*365)*(AO299*0.67*0.005*1)</f>
        <v>0.10637925000000001</v>
      </c>
      <c r="BD299" s="1307">
        <v>0</v>
      </c>
      <c r="BE299" s="1307">
        <v>0</v>
      </c>
      <c r="BH299" s="1269"/>
      <c r="BI299" s="1270" t="s">
        <v>137</v>
      </c>
      <c r="BJ299" s="1254" t="s">
        <v>168</v>
      </c>
      <c r="BK299" s="1263">
        <f t="shared" si="125"/>
        <v>0</v>
      </c>
      <c r="BL299" s="1254" t="s">
        <v>412</v>
      </c>
      <c r="BM299" s="1253">
        <v>0.2</v>
      </c>
      <c r="BN299" s="1253">
        <v>0.5</v>
      </c>
      <c r="BO299" s="1252" t="s">
        <v>258</v>
      </c>
      <c r="BP299" s="1263">
        <f t="shared" si="126"/>
        <v>0.25645714285714288</v>
      </c>
      <c r="BQ299" s="1254" t="s">
        <v>414</v>
      </c>
      <c r="BR299" s="1253">
        <v>0.2</v>
      </c>
      <c r="BS299" s="1253">
        <v>0.5</v>
      </c>
      <c r="BT299" s="1252" t="s">
        <v>258</v>
      </c>
      <c r="BU299" s="1114"/>
      <c r="BV299" s="1263">
        <v>0</v>
      </c>
      <c r="BW299" s="1254" t="s">
        <v>413</v>
      </c>
      <c r="BX299" s="1114"/>
      <c r="BY299" s="1263">
        <v>76.424228571428586</v>
      </c>
      <c r="BZ299" s="1254" t="s">
        <v>413</v>
      </c>
      <c r="CA299" s="1112"/>
      <c r="CB299" s="1114"/>
      <c r="CC299" s="1112"/>
      <c r="CD299" s="1112"/>
      <c r="CE299" s="1114"/>
      <c r="CF299" s="1114"/>
      <c r="CG299" s="1114"/>
      <c r="CH299" s="1114"/>
      <c r="CI299" s="1112"/>
      <c r="CJ299" s="1112"/>
      <c r="CK299" s="1114"/>
      <c r="CL299" s="1114"/>
      <c r="CM299" s="1114"/>
      <c r="CN299" s="1115"/>
      <c r="CO299" s="1271">
        <f t="shared" si="115"/>
        <v>0.2</v>
      </c>
      <c r="CP299" s="1116">
        <f t="shared" si="116"/>
        <v>0.35</v>
      </c>
      <c r="CQ299" s="1271">
        <f t="shared" si="117"/>
        <v>0.5</v>
      </c>
      <c r="CX299" s="1309" t="s">
        <v>137</v>
      </c>
      <c r="CY299" s="1309">
        <v>0</v>
      </c>
      <c r="CZ299" s="1310">
        <f t="shared" si="127"/>
        <v>0</v>
      </c>
      <c r="DA299" s="1310">
        <f t="shared" si="128"/>
        <v>0</v>
      </c>
      <c r="DB299" s="1309">
        <v>16</v>
      </c>
      <c r="DC299" s="1309">
        <v>0.51</v>
      </c>
      <c r="DD299" s="1310">
        <f t="shared" si="129"/>
        <v>8.16</v>
      </c>
      <c r="DE299" s="1309">
        <v>0.02</v>
      </c>
      <c r="DF299" s="1311">
        <f t="shared" si="130"/>
        <v>0.25645714285714288</v>
      </c>
      <c r="DG299" s="1311">
        <f t="shared" si="131"/>
        <v>79.5017142857143</v>
      </c>
      <c r="DH299" s="1311">
        <f t="shared" si="132"/>
        <v>76.424228571428586</v>
      </c>
      <c r="DI299" s="1312">
        <f t="shared" si="133"/>
        <v>79.5017142857143</v>
      </c>
      <c r="DJ299" s="1312">
        <f t="shared" si="133"/>
        <v>76.424228571428586</v>
      </c>
      <c r="DK299" s="1291" t="s">
        <v>168</v>
      </c>
      <c r="DL299" s="1110" t="s">
        <v>391</v>
      </c>
    </row>
    <row r="300" spans="15:116" s="1110" customFormat="1" ht="33.75" hidden="1" thickBot="1" x14ac:dyDescent="0.4">
      <c r="O300" s="1284" t="s">
        <v>523</v>
      </c>
      <c r="Q300" s="1298">
        <v>1.57</v>
      </c>
      <c r="R300" s="1298">
        <v>28</v>
      </c>
      <c r="S300" s="1305">
        <f t="shared" si="120"/>
        <v>0</v>
      </c>
      <c r="T300" s="1305">
        <f t="shared" si="121"/>
        <v>0</v>
      </c>
      <c r="U300" s="1305">
        <f t="shared" si="121"/>
        <v>0.12607100000000002</v>
      </c>
      <c r="V300" s="1305">
        <f t="shared" si="121"/>
        <v>0.50428400000000007</v>
      </c>
      <c r="W300" s="1305">
        <f t="shared" si="121"/>
        <v>0.12607100000000002</v>
      </c>
      <c r="X300" s="1305">
        <f t="shared" si="121"/>
        <v>0</v>
      </c>
      <c r="Y300" s="1305">
        <f t="shared" si="121"/>
        <v>0.25214200000000003</v>
      </c>
      <c r="Z300" s="1305">
        <f t="shared" si="121"/>
        <v>1.7649940000000004</v>
      </c>
      <c r="AA300" s="1305">
        <f t="shared" si="121"/>
        <v>0</v>
      </c>
      <c r="AB300" s="1305">
        <f t="shared" si="121"/>
        <v>0</v>
      </c>
      <c r="AC300" s="1305">
        <f t="shared" si="121"/>
        <v>0.15128520000000001</v>
      </c>
      <c r="AD300" s="1305">
        <f t="shared" si="121"/>
        <v>0</v>
      </c>
      <c r="AE300" s="1305">
        <f t="shared" si="121"/>
        <v>2.52142</v>
      </c>
      <c r="AF300" s="1305">
        <v>0</v>
      </c>
      <c r="AG300" s="1305">
        <f t="shared" si="121"/>
        <v>0.25214200000000003</v>
      </c>
      <c r="AH300" s="1298"/>
      <c r="AI300" s="1111">
        <v>1</v>
      </c>
      <c r="AJ300" s="1111">
        <v>20</v>
      </c>
      <c r="AL300" s="1111">
        <v>18</v>
      </c>
      <c r="AM300" s="1306">
        <v>0.3</v>
      </c>
      <c r="AN300" s="1303">
        <v>0.3</v>
      </c>
      <c r="AO300" s="1303">
        <v>0.28999999999999998</v>
      </c>
      <c r="AP300" s="1307">
        <f>(AN300*365)*(AO300*0.67*0.015*1)</f>
        <v>0.31913775</v>
      </c>
      <c r="AQ300" s="1307">
        <f>(AN300*365)*(AO300*0.67*0.005*1)</f>
        <v>0.10637925000000001</v>
      </c>
      <c r="AR300" s="1308"/>
      <c r="AS300" s="1307">
        <f>(AN300*365)*(AO300*0.67*0.04*1)</f>
        <v>0.85103400000000007</v>
      </c>
      <c r="AT300" s="1307">
        <f>(AN300*365)*(AO300*0.67*0.015*1)</f>
        <v>0.31913775</v>
      </c>
      <c r="AU300" s="1307">
        <f>(AN300*365)*(AO300*0.67*0.65*1)</f>
        <v>13.829302500000002</v>
      </c>
      <c r="AV300" s="1307">
        <f>(AN300*365)*(AO300*0.67*0.79*1)</f>
        <v>16.807921499999999</v>
      </c>
      <c r="AW300" s="1307">
        <f>(AN300*365)*(AO300*0.67*0.03*1)</f>
        <v>0.6382755</v>
      </c>
      <c r="AX300" s="1308"/>
      <c r="AY300" s="1307">
        <f>(AN300*365)*(AO300*0.67*0.65*1)</f>
        <v>13.829302500000002</v>
      </c>
      <c r="AZ300" s="1307">
        <f t="shared" si="122"/>
        <v>21.275849999999998</v>
      </c>
      <c r="BA300" s="1307">
        <f t="shared" si="123"/>
        <v>2.1275850000000003</v>
      </c>
      <c r="BB300" s="1307">
        <f t="shared" si="124"/>
        <v>0.10637925000000001</v>
      </c>
      <c r="BC300" s="1307">
        <f>(AN300*365)*(AO300*0.67*0.01*1)</f>
        <v>0.21275850000000002</v>
      </c>
      <c r="BD300" s="1307">
        <v>0</v>
      </c>
      <c r="BE300" s="1307">
        <v>0</v>
      </c>
      <c r="BH300" s="1269"/>
      <c r="BI300" s="1270" t="s">
        <v>335</v>
      </c>
      <c r="BJ300" s="1254" t="s">
        <v>168</v>
      </c>
      <c r="BK300" s="1263">
        <f t="shared" si="125"/>
        <v>1</v>
      </c>
      <c r="BL300" s="1254" t="s">
        <v>412</v>
      </c>
      <c r="BM300" s="1253">
        <v>0.2</v>
      </c>
      <c r="BN300" s="1253">
        <v>0.5</v>
      </c>
      <c r="BO300" s="1252" t="s">
        <v>258</v>
      </c>
      <c r="BP300" s="1263">
        <f t="shared" si="126"/>
        <v>0.25645714285714288</v>
      </c>
      <c r="BQ300" s="1254" t="s">
        <v>414</v>
      </c>
      <c r="BR300" s="1253">
        <v>0.2</v>
      </c>
      <c r="BS300" s="1253">
        <v>0.5</v>
      </c>
      <c r="BT300" s="1252" t="s">
        <v>258</v>
      </c>
      <c r="BU300" s="1114"/>
      <c r="BV300" s="1263">
        <v>25</v>
      </c>
      <c r="BW300" s="1254" t="s">
        <v>413</v>
      </c>
      <c r="BX300" s="1114"/>
      <c r="BY300" s="1263">
        <v>76.424228571428586</v>
      </c>
      <c r="BZ300" s="1254" t="s">
        <v>413</v>
      </c>
      <c r="CA300" s="1114"/>
      <c r="CB300" s="1114"/>
      <c r="CC300" s="1112"/>
      <c r="CD300" s="1112"/>
      <c r="CE300" s="1114"/>
      <c r="CF300" s="1114"/>
      <c r="CG300" s="1114"/>
      <c r="CH300" s="1114"/>
      <c r="CI300" s="1112"/>
      <c r="CJ300" s="1112"/>
      <c r="CK300" s="1114"/>
      <c r="CL300" s="1114"/>
      <c r="CM300" s="1114"/>
      <c r="CN300" s="1115"/>
      <c r="CO300" s="1271">
        <f t="shared" si="115"/>
        <v>0.2</v>
      </c>
      <c r="CP300" s="1116">
        <f t="shared" si="116"/>
        <v>0.35</v>
      </c>
      <c r="CQ300" s="1271">
        <f t="shared" si="117"/>
        <v>0.5</v>
      </c>
      <c r="CX300" s="1309" t="s">
        <v>335</v>
      </c>
      <c r="CY300" s="1309">
        <v>1</v>
      </c>
      <c r="CZ300" s="1310">
        <f t="shared" si="127"/>
        <v>21</v>
      </c>
      <c r="DA300" s="1310">
        <f t="shared" si="128"/>
        <v>25</v>
      </c>
      <c r="DB300" s="1309">
        <v>16</v>
      </c>
      <c r="DC300" s="1309">
        <v>0.51</v>
      </c>
      <c r="DD300" s="1310">
        <f t="shared" si="129"/>
        <v>8.16</v>
      </c>
      <c r="DE300" s="1309">
        <v>0.02</v>
      </c>
      <c r="DF300" s="1311">
        <f t="shared" si="130"/>
        <v>0.25645714285714288</v>
      </c>
      <c r="DG300" s="1311">
        <f t="shared" si="131"/>
        <v>79.5017142857143</v>
      </c>
      <c r="DH300" s="1311">
        <f t="shared" si="132"/>
        <v>76.424228571428586</v>
      </c>
      <c r="DI300" s="1312">
        <f t="shared" si="133"/>
        <v>100.5017142857143</v>
      </c>
      <c r="DJ300" s="1312">
        <f t="shared" si="133"/>
        <v>101.42422857142859</v>
      </c>
      <c r="DK300" s="1291" t="s">
        <v>168</v>
      </c>
      <c r="DL300" s="1110" t="s">
        <v>391</v>
      </c>
    </row>
    <row r="301" spans="15:116" s="1110" customFormat="1" ht="33.75" hidden="1" thickBot="1" x14ac:dyDescent="0.4">
      <c r="O301" s="1284" t="s">
        <v>524</v>
      </c>
      <c r="Q301" s="1298">
        <v>1.57</v>
      </c>
      <c r="R301" s="1298">
        <v>28</v>
      </c>
      <c r="S301" s="1305">
        <f t="shared" si="120"/>
        <v>0</v>
      </c>
      <c r="T301" s="1305">
        <f t="shared" si="121"/>
        <v>0</v>
      </c>
      <c r="U301" s="1305">
        <f t="shared" si="121"/>
        <v>0.12607100000000002</v>
      </c>
      <c r="V301" s="1305">
        <f t="shared" si="121"/>
        <v>0.50428400000000007</v>
      </c>
      <c r="W301" s="1305">
        <f t="shared" si="121"/>
        <v>0.12607100000000002</v>
      </c>
      <c r="X301" s="1305">
        <f t="shared" si="121"/>
        <v>0</v>
      </c>
      <c r="Y301" s="1305">
        <f t="shared" si="121"/>
        <v>0.25214200000000003</v>
      </c>
      <c r="Z301" s="1305">
        <f t="shared" si="121"/>
        <v>1.7649940000000004</v>
      </c>
      <c r="AA301" s="1305">
        <f t="shared" si="121"/>
        <v>0</v>
      </c>
      <c r="AB301" s="1305">
        <f t="shared" si="121"/>
        <v>0</v>
      </c>
      <c r="AC301" s="1305">
        <f t="shared" si="121"/>
        <v>0.15128520000000001</v>
      </c>
      <c r="AD301" s="1305">
        <f t="shared" si="121"/>
        <v>0</v>
      </c>
      <c r="AE301" s="1305">
        <f t="shared" si="121"/>
        <v>2.52142</v>
      </c>
      <c r="AF301" s="1305">
        <v>0</v>
      </c>
      <c r="AG301" s="1305">
        <f t="shared" si="121"/>
        <v>0.25214200000000003</v>
      </c>
      <c r="AH301" s="1298"/>
      <c r="AI301" s="1111">
        <v>2</v>
      </c>
      <c r="AJ301" s="1111">
        <v>23</v>
      </c>
      <c r="AL301" s="1111">
        <v>21</v>
      </c>
      <c r="AM301" s="1306">
        <v>0.3</v>
      </c>
      <c r="AN301" s="1303">
        <v>0.3</v>
      </c>
      <c r="AO301" s="1303">
        <v>0.28999999999999998</v>
      </c>
      <c r="AP301" s="1307">
        <f>(AN301*365)*(AO301*0.67*0.02*1)</f>
        <v>0.42551700000000003</v>
      </c>
      <c r="AQ301" s="1307">
        <f>(AN301*365)*(AO301*0.67*0.01*1)</f>
        <v>0.21275850000000002</v>
      </c>
      <c r="AR301" s="1308"/>
      <c r="AS301" s="1307">
        <f>(AN301*365)*(AO301*0.67*0.05*1)</f>
        <v>1.0637925000000001</v>
      </c>
      <c r="AT301" s="1307">
        <f>(AN301*365)*(AO301*0.67*0.02*1)</f>
        <v>0.42551700000000003</v>
      </c>
      <c r="AU301" s="1307">
        <f>(AN301*365)*(AO301*0.67*0.8*1)</f>
        <v>17.020680000000002</v>
      </c>
      <c r="AV301" s="1307">
        <f>(AN301*365)*(AO301*0.67*0.8*1)</f>
        <v>17.020680000000002</v>
      </c>
      <c r="AW301" s="1307">
        <f>(AN301*365)*(AO301*0.67*0.3*1)</f>
        <v>6.3827549999999995</v>
      </c>
      <c r="AX301" s="1308"/>
      <c r="AY301" s="1307">
        <f>(AN301*365)*(AO301*0.67*0.8*1)</f>
        <v>17.020680000000002</v>
      </c>
      <c r="AZ301" s="1307">
        <f t="shared" si="122"/>
        <v>21.275849999999998</v>
      </c>
      <c r="BA301" s="1307">
        <f t="shared" si="123"/>
        <v>2.1275850000000003</v>
      </c>
      <c r="BB301" s="1307">
        <f t="shared" si="124"/>
        <v>0.10637925000000001</v>
      </c>
      <c r="BC301" s="1307">
        <f>(AN301*365)*(AO301*0.67*0.015*1)</f>
        <v>0.31913775</v>
      </c>
      <c r="BD301" s="1307">
        <v>0</v>
      </c>
      <c r="BE301" s="1307">
        <v>0</v>
      </c>
      <c r="BH301" s="1269"/>
      <c r="BI301" s="1270" t="s">
        <v>139</v>
      </c>
      <c r="BJ301" s="1254" t="s">
        <v>168</v>
      </c>
      <c r="BK301" s="1263">
        <f t="shared" si="125"/>
        <v>2</v>
      </c>
      <c r="BL301" s="1254" t="s">
        <v>412</v>
      </c>
      <c r="BM301" s="1253">
        <v>0.2</v>
      </c>
      <c r="BN301" s="1253">
        <v>0.5</v>
      </c>
      <c r="BO301" s="1252" t="s">
        <v>258</v>
      </c>
      <c r="BP301" s="1263">
        <f t="shared" si="126"/>
        <v>0.25645714285714288</v>
      </c>
      <c r="BQ301" s="1254" t="s">
        <v>414</v>
      </c>
      <c r="BR301" s="1253">
        <v>0.2</v>
      </c>
      <c r="BS301" s="1253">
        <v>0.5</v>
      </c>
      <c r="BT301" s="1252" t="s">
        <v>258</v>
      </c>
      <c r="BU301" s="1114"/>
      <c r="BV301" s="1263">
        <v>50</v>
      </c>
      <c r="BW301" s="1254" t="s">
        <v>413</v>
      </c>
      <c r="BX301" s="1114"/>
      <c r="BY301" s="1263">
        <v>76.424228571428586</v>
      </c>
      <c r="BZ301" s="1254" t="s">
        <v>413</v>
      </c>
      <c r="CA301" s="1114"/>
      <c r="CB301" s="1114"/>
      <c r="CC301" s="1112"/>
      <c r="CD301" s="1112"/>
      <c r="CE301" s="1114"/>
      <c r="CF301" s="1114"/>
      <c r="CG301" s="1114"/>
      <c r="CH301" s="1114"/>
      <c r="CI301" s="1112"/>
      <c r="CJ301" s="1112"/>
      <c r="CK301" s="1114"/>
      <c r="CL301" s="1114"/>
      <c r="CM301" s="1114"/>
      <c r="CN301" s="1115"/>
      <c r="CO301" s="1271">
        <f t="shared" si="115"/>
        <v>0.2</v>
      </c>
      <c r="CP301" s="1116">
        <f t="shared" si="116"/>
        <v>0.35</v>
      </c>
      <c r="CQ301" s="1271">
        <f t="shared" si="117"/>
        <v>0.5</v>
      </c>
      <c r="CX301" s="1309" t="s">
        <v>139</v>
      </c>
      <c r="CY301" s="1309">
        <v>2</v>
      </c>
      <c r="CZ301" s="1310">
        <f t="shared" si="127"/>
        <v>42</v>
      </c>
      <c r="DA301" s="1310">
        <f t="shared" si="128"/>
        <v>50</v>
      </c>
      <c r="DB301" s="1309">
        <v>16</v>
      </c>
      <c r="DC301" s="1309">
        <v>0.51</v>
      </c>
      <c r="DD301" s="1310">
        <f t="shared" si="129"/>
        <v>8.16</v>
      </c>
      <c r="DE301" s="1309">
        <v>0.02</v>
      </c>
      <c r="DF301" s="1311">
        <f t="shared" si="130"/>
        <v>0.25645714285714288</v>
      </c>
      <c r="DG301" s="1311">
        <f t="shared" si="131"/>
        <v>79.5017142857143</v>
      </c>
      <c r="DH301" s="1311">
        <f t="shared" si="132"/>
        <v>76.424228571428586</v>
      </c>
      <c r="DI301" s="1312">
        <f t="shared" si="133"/>
        <v>121.5017142857143</v>
      </c>
      <c r="DJ301" s="1312">
        <f t="shared" si="133"/>
        <v>126.42422857142859</v>
      </c>
      <c r="DK301" s="1291" t="s">
        <v>168</v>
      </c>
      <c r="DL301" s="1110" t="s">
        <v>391</v>
      </c>
    </row>
    <row r="302" spans="15:116" s="1110" customFormat="1" ht="18.75" hidden="1" customHeight="1" thickBot="1" x14ac:dyDescent="0.4">
      <c r="O302" s="1284" t="s">
        <v>544</v>
      </c>
      <c r="Q302" s="1298">
        <v>0.55000000000000004</v>
      </c>
      <c r="R302" s="1298">
        <v>28</v>
      </c>
      <c r="S302" s="1305">
        <f t="shared" si="120"/>
        <v>0</v>
      </c>
      <c r="T302" s="1305">
        <f t="shared" si="121"/>
        <v>0</v>
      </c>
      <c r="U302" s="1305">
        <f t="shared" si="121"/>
        <v>4.4165000000000003E-2</v>
      </c>
      <c r="V302" s="1305">
        <f t="shared" si="121"/>
        <v>0.17666000000000001</v>
      </c>
      <c r="W302" s="1305">
        <f t="shared" si="121"/>
        <v>4.4165000000000003E-2</v>
      </c>
      <c r="X302" s="1305">
        <f t="shared" si="121"/>
        <v>0</v>
      </c>
      <c r="Y302" s="1305">
        <f t="shared" si="121"/>
        <v>8.8330000000000006E-2</v>
      </c>
      <c r="Z302" s="1305">
        <f t="shared" si="121"/>
        <v>0.61831000000000003</v>
      </c>
      <c r="AA302" s="1305">
        <f t="shared" si="121"/>
        <v>0</v>
      </c>
      <c r="AB302" s="1305">
        <f t="shared" si="121"/>
        <v>0</v>
      </c>
      <c r="AC302" s="1305">
        <f t="shared" si="121"/>
        <v>5.299800000000001E-2</v>
      </c>
      <c r="AD302" s="1305">
        <f t="shared" si="121"/>
        <v>0</v>
      </c>
      <c r="AE302" s="1305">
        <f t="shared" si="121"/>
        <v>0.88330000000000009</v>
      </c>
      <c r="AF302" s="1305">
        <v>0</v>
      </c>
      <c r="AG302" s="1305">
        <f t="shared" si="121"/>
        <v>8.8330000000000006E-2</v>
      </c>
      <c r="AH302" s="1298"/>
      <c r="AI302" s="1111">
        <v>1</v>
      </c>
      <c r="AJ302" s="1111">
        <v>23</v>
      </c>
      <c r="AL302" s="1111">
        <v>12</v>
      </c>
      <c r="AM302" s="1306">
        <v>0.3</v>
      </c>
      <c r="AN302" s="1303">
        <v>0.3</v>
      </c>
      <c r="AO302" s="1303">
        <v>0.28999999999999998</v>
      </c>
      <c r="AP302" s="1307">
        <f>(AN302*365)*(AO302*0.67*0.01*1)</f>
        <v>0.21275850000000002</v>
      </c>
      <c r="AQ302" s="1307">
        <f>(AN302*365)*(AO302*0.67*0.001*1)</f>
        <v>2.1275850000000002E-2</v>
      </c>
      <c r="AR302" s="1308"/>
      <c r="AS302" s="1307">
        <f>(AN302*365)*(AO302*0.67*0.02*1)</f>
        <v>0.42551700000000003</v>
      </c>
      <c r="AT302" s="1307">
        <f>(AN302*365)*(AO302*0.67*0.01*1)</f>
        <v>0.21275850000000002</v>
      </c>
      <c r="AU302" s="1307">
        <f>(AN302*365)*(AO302*0.67*0.25*1)</f>
        <v>5.3189624999999996</v>
      </c>
      <c r="AV302" s="1307">
        <f>(AN302*365)*(AO302*0.67*0.73*1)</f>
        <v>15.5313705</v>
      </c>
      <c r="AW302" s="1307">
        <f>(AN302*365)*(AO302*0.67*0.03*1)</f>
        <v>0.6382755</v>
      </c>
      <c r="AX302" s="1308"/>
      <c r="AY302" s="1307">
        <f>(AN302*365)*(AO302*0.67*0.25*1)</f>
        <v>5.3189624999999996</v>
      </c>
      <c r="AZ302" s="1307">
        <f t="shared" si="122"/>
        <v>21.275849999999998</v>
      </c>
      <c r="BA302" s="1307">
        <f t="shared" si="123"/>
        <v>2.1275850000000003</v>
      </c>
      <c r="BB302" s="1307">
        <f t="shared" si="124"/>
        <v>0.10637925000000001</v>
      </c>
      <c r="BC302" s="1307">
        <f>(AN302*365)*(AO302*0.67*0.005*1)</f>
        <v>0.10637925000000001</v>
      </c>
      <c r="BD302" s="1307">
        <v>0</v>
      </c>
      <c r="BE302" s="1307">
        <v>0</v>
      </c>
      <c r="BH302" s="1269"/>
      <c r="BI302" s="1270" t="s">
        <v>336</v>
      </c>
      <c r="BJ302" s="1254" t="s">
        <v>168</v>
      </c>
      <c r="BK302" s="1263">
        <f t="shared" si="125"/>
        <v>0</v>
      </c>
      <c r="BL302" s="1254" t="s">
        <v>412</v>
      </c>
      <c r="BM302" s="1253">
        <v>0.2</v>
      </c>
      <c r="BN302" s="1253">
        <v>0.5</v>
      </c>
      <c r="BO302" s="1252" t="s">
        <v>258</v>
      </c>
      <c r="BP302" s="1263">
        <f t="shared" si="126"/>
        <v>5.0285714285714281E-2</v>
      </c>
      <c r="BQ302" s="1254" t="s">
        <v>414</v>
      </c>
      <c r="BR302" s="1253">
        <v>0.2</v>
      </c>
      <c r="BS302" s="1253">
        <v>0.5</v>
      </c>
      <c r="BT302" s="1252" t="s">
        <v>258</v>
      </c>
      <c r="BU302" s="1114"/>
      <c r="BV302" s="1263">
        <v>0</v>
      </c>
      <c r="BW302" s="1254" t="s">
        <v>413</v>
      </c>
      <c r="BX302" s="1114"/>
      <c r="BY302" s="1263">
        <v>14.985142857142856</v>
      </c>
      <c r="BZ302" s="1254" t="s">
        <v>413</v>
      </c>
      <c r="CA302" s="1114"/>
      <c r="CB302" s="1114"/>
      <c r="CC302" s="1112"/>
      <c r="CD302" s="1112"/>
      <c r="CE302" s="1114"/>
      <c r="CF302" s="1114"/>
      <c r="CG302" s="1114"/>
      <c r="CH302" s="1114"/>
      <c r="CI302" s="1112"/>
      <c r="CJ302" s="1112"/>
      <c r="CK302" s="1114"/>
      <c r="CL302" s="1114"/>
      <c r="CM302" s="1114"/>
      <c r="CN302" s="1115"/>
      <c r="CO302" s="1271">
        <f t="shared" si="115"/>
        <v>0.2</v>
      </c>
      <c r="CP302" s="1116">
        <f t="shared" si="116"/>
        <v>0.35</v>
      </c>
      <c r="CQ302" s="1271">
        <f t="shared" si="117"/>
        <v>0.5</v>
      </c>
      <c r="CX302" s="1309" t="s">
        <v>336</v>
      </c>
      <c r="CY302" s="1309">
        <v>0</v>
      </c>
      <c r="CZ302" s="1310">
        <f t="shared" si="127"/>
        <v>0</v>
      </c>
      <c r="DA302" s="1310">
        <f t="shared" si="128"/>
        <v>0</v>
      </c>
      <c r="DB302" s="1309">
        <v>16</v>
      </c>
      <c r="DC302" s="1309">
        <v>0.4</v>
      </c>
      <c r="DD302" s="1310">
        <f t="shared" si="129"/>
        <v>6.4</v>
      </c>
      <c r="DE302" s="1309">
        <v>5.0000000000000001E-3</v>
      </c>
      <c r="DF302" s="1311">
        <f t="shared" si="130"/>
        <v>5.0285714285714281E-2</v>
      </c>
      <c r="DG302" s="1311">
        <f t="shared" si="131"/>
        <v>15.588571428571427</v>
      </c>
      <c r="DH302" s="1311">
        <f t="shared" si="132"/>
        <v>14.985142857142856</v>
      </c>
      <c r="DI302" s="1312">
        <f t="shared" si="133"/>
        <v>15.588571428571427</v>
      </c>
      <c r="DJ302" s="1312">
        <f t="shared" si="133"/>
        <v>14.985142857142856</v>
      </c>
      <c r="DK302" s="1291" t="s">
        <v>168</v>
      </c>
      <c r="DL302" s="1110" t="s">
        <v>391</v>
      </c>
    </row>
    <row r="303" spans="15:116" s="1110" customFormat="1" ht="33.75" hidden="1" thickBot="1" x14ac:dyDescent="0.4">
      <c r="O303" s="1284" t="s">
        <v>545</v>
      </c>
      <c r="Q303" s="1298">
        <v>0.55000000000000004</v>
      </c>
      <c r="R303" s="1298">
        <v>28</v>
      </c>
      <c r="S303" s="1305">
        <f t="shared" si="120"/>
        <v>0</v>
      </c>
      <c r="T303" s="1305">
        <f t="shared" ref="T303:AE310" si="134">((($Q303*($R303/1000)*365)*1)*T$285)*(44/28)</f>
        <v>0</v>
      </c>
      <c r="U303" s="1305">
        <f t="shared" si="134"/>
        <v>4.4165000000000003E-2</v>
      </c>
      <c r="V303" s="1305">
        <f t="shared" si="134"/>
        <v>0.17666000000000001</v>
      </c>
      <c r="W303" s="1305">
        <f t="shared" si="134"/>
        <v>4.4165000000000003E-2</v>
      </c>
      <c r="X303" s="1305">
        <f t="shared" si="134"/>
        <v>0</v>
      </c>
      <c r="Y303" s="1305">
        <f t="shared" si="134"/>
        <v>8.8330000000000006E-2</v>
      </c>
      <c r="Z303" s="1305">
        <f t="shared" si="134"/>
        <v>0.61831000000000003</v>
      </c>
      <c r="AA303" s="1305">
        <f t="shared" si="134"/>
        <v>0</v>
      </c>
      <c r="AB303" s="1305">
        <f t="shared" si="134"/>
        <v>0</v>
      </c>
      <c r="AC303" s="1305">
        <f t="shared" si="134"/>
        <v>5.299800000000001E-2</v>
      </c>
      <c r="AD303" s="1305">
        <f t="shared" si="134"/>
        <v>0</v>
      </c>
      <c r="AE303" s="1305">
        <f t="shared" si="134"/>
        <v>0.88330000000000009</v>
      </c>
      <c r="AF303" s="1305">
        <v>0</v>
      </c>
      <c r="AG303" s="1305">
        <f t="shared" ref="AG303:AG310" si="135">((($Q303*($R303/1000)*365)*1)*AG$285)*(44/28)</f>
        <v>8.8330000000000006E-2</v>
      </c>
      <c r="AH303" s="1298"/>
      <c r="AI303" s="1111">
        <v>1</v>
      </c>
      <c r="AJ303" s="1111">
        <v>39</v>
      </c>
      <c r="AL303" s="1111">
        <v>27</v>
      </c>
      <c r="AM303" s="1306">
        <v>0.3</v>
      </c>
      <c r="AN303" s="1303">
        <v>0.3</v>
      </c>
      <c r="AO303" s="1303">
        <v>0.28999999999999998</v>
      </c>
      <c r="AP303" s="1307">
        <f>(AN303*365)*(AO303*0.67*0.015*1)</f>
        <v>0.31913775</v>
      </c>
      <c r="AQ303" s="1307">
        <f>(AN303*365)*(AO303*0.67*0.005*1)</f>
        <v>0.10637925000000001</v>
      </c>
      <c r="AR303" s="1308"/>
      <c r="AS303" s="1307">
        <f>(AN303*365)*(AO303*0.67*0.04*1)</f>
        <v>0.85103400000000007</v>
      </c>
      <c r="AT303" s="1307">
        <f>(AN303*365)*(AO303*0.67*0.015*1)</f>
        <v>0.31913775</v>
      </c>
      <c r="AU303" s="1307">
        <f>(AN303*365)*(AO303*0.67*0.65*1)</f>
        <v>13.829302500000002</v>
      </c>
      <c r="AV303" s="1307">
        <f>(AN303*365)*(AO303*0.67*0.79*1)</f>
        <v>16.807921499999999</v>
      </c>
      <c r="AW303" s="1307">
        <f>(AN303*365)*(AO303*0.67*0.03*1)</f>
        <v>0.6382755</v>
      </c>
      <c r="AX303" s="1308"/>
      <c r="AY303" s="1307">
        <f>(AN303*365)*(AO303*0.67*0.65*1)</f>
        <v>13.829302500000002</v>
      </c>
      <c r="AZ303" s="1307">
        <f t="shared" si="122"/>
        <v>21.275849999999998</v>
      </c>
      <c r="BA303" s="1307">
        <f t="shared" si="123"/>
        <v>2.1275850000000003</v>
      </c>
      <c r="BB303" s="1307">
        <f t="shared" si="124"/>
        <v>0.10637925000000001</v>
      </c>
      <c r="BC303" s="1307">
        <f>(AN303*365)*(AO303*0.67*0.01*1)</f>
        <v>0.21275850000000002</v>
      </c>
      <c r="BD303" s="1307">
        <v>0</v>
      </c>
      <c r="BE303" s="1307">
        <v>0</v>
      </c>
      <c r="BH303" s="1269"/>
      <c r="BI303" s="1270" t="s">
        <v>337</v>
      </c>
      <c r="BJ303" s="1254" t="s">
        <v>168</v>
      </c>
      <c r="BK303" s="1263">
        <f t="shared" si="125"/>
        <v>1</v>
      </c>
      <c r="BL303" s="1254" t="s">
        <v>412</v>
      </c>
      <c r="BM303" s="1253">
        <v>0.2</v>
      </c>
      <c r="BN303" s="1253">
        <v>0.5</v>
      </c>
      <c r="BO303" s="1252" t="s">
        <v>258</v>
      </c>
      <c r="BP303" s="1263">
        <f t="shared" si="126"/>
        <v>5.0285714285714281E-2</v>
      </c>
      <c r="BQ303" s="1254" t="s">
        <v>414</v>
      </c>
      <c r="BR303" s="1253">
        <v>0.2</v>
      </c>
      <c r="BS303" s="1253">
        <v>0.5</v>
      </c>
      <c r="BT303" s="1252" t="s">
        <v>258</v>
      </c>
      <c r="BU303" s="1114"/>
      <c r="BV303" s="1263">
        <v>25</v>
      </c>
      <c r="BW303" s="1254" t="s">
        <v>413</v>
      </c>
      <c r="BX303" s="1114"/>
      <c r="BY303" s="1263">
        <v>14.985142857142856</v>
      </c>
      <c r="BZ303" s="1254" t="s">
        <v>413</v>
      </c>
      <c r="CA303" s="1114"/>
      <c r="CB303" s="1114"/>
      <c r="CC303" s="1112"/>
      <c r="CD303" s="1112"/>
      <c r="CE303" s="1114"/>
      <c r="CF303" s="1114"/>
      <c r="CG303" s="1114"/>
      <c r="CH303" s="1114"/>
      <c r="CI303" s="1112"/>
      <c r="CJ303" s="1112"/>
      <c r="CK303" s="1114"/>
      <c r="CL303" s="1114"/>
      <c r="CM303" s="1114"/>
      <c r="CN303" s="1115"/>
      <c r="CO303" s="1271">
        <f t="shared" si="115"/>
        <v>0.2</v>
      </c>
      <c r="CP303" s="1116">
        <f t="shared" si="116"/>
        <v>0.35</v>
      </c>
      <c r="CQ303" s="1271">
        <f t="shared" si="117"/>
        <v>0.5</v>
      </c>
      <c r="CX303" s="1309" t="s">
        <v>337</v>
      </c>
      <c r="CY303" s="1309">
        <v>1</v>
      </c>
      <c r="CZ303" s="1310">
        <f t="shared" si="127"/>
        <v>21</v>
      </c>
      <c r="DA303" s="1310">
        <f t="shared" si="128"/>
        <v>25</v>
      </c>
      <c r="DB303" s="1309">
        <v>16</v>
      </c>
      <c r="DC303" s="1309">
        <v>0.4</v>
      </c>
      <c r="DD303" s="1310">
        <f t="shared" si="129"/>
        <v>6.4</v>
      </c>
      <c r="DE303" s="1309">
        <v>5.0000000000000001E-3</v>
      </c>
      <c r="DF303" s="1311">
        <f t="shared" si="130"/>
        <v>5.0285714285714281E-2</v>
      </c>
      <c r="DG303" s="1311">
        <f t="shared" si="131"/>
        <v>15.588571428571427</v>
      </c>
      <c r="DH303" s="1311">
        <f t="shared" si="132"/>
        <v>14.985142857142856</v>
      </c>
      <c r="DI303" s="1312">
        <f t="shared" si="133"/>
        <v>36.588571428571427</v>
      </c>
      <c r="DJ303" s="1312">
        <f t="shared" si="133"/>
        <v>39.985142857142854</v>
      </c>
      <c r="DK303" s="1291" t="s">
        <v>168</v>
      </c>
      <c r="DL303" s="1110" t="s">
        <v>391</v>
      </c>
    </row>
    <row r="304" spans="15:116" s="1110" customFormat="1" ht="33.75" hidden="1" thickBot="1" x14ac:dyDescent="0.4">
      <c r="O304" s="1284" t="s">
        <v>546</v>
      </c>
      <c r="Q304" s="1298">
        <v>0.55000000000000004</v>
      </c>
      <c r="R304" s="1298">
        <v>28</v>
      </c>
      <c r="S304" s="1305">
        <f t="shared" si="120"/>
        <v>0</v>
      </c>
      <c r="T304" s="1305">
        <f t="shared" si="134"/>
        <v>0</v>
      </c>
      <c r="U304" s="1305">
        <f t="shared" si="134"/>
        <v>4.4165000000000003E-2</v>
      </c>
      <c r="V304" s="1305">
        <f t="shared" si="134"/>
        <v>0.17666000000000001</v>
      </c>
      <c r="W304" s="1305">
        <f t="shared" si="134"/>
        <v>4.4165000000000003E-2</v>
      </c>
      <c r="X304" s="1305">
        <f t="shared" si="134"/>
        <v>0</v>
      </c>
      <c r="Y304" s="1305">
        <f t="shared" si="134"/>
        <v>8.8330000000000006E-2</v>
      </c>
      <c r="Z304" s="1305">
        <f t="shared" si="134"/>
        <v>0.61831000000000003</v>
      </c>
      <c r="AA304" s="1305">
        <f t="shared" si="134"/>
        <v>0</v>
      </c>
      <c r="AB304" s="1305">
        <f t="shared" si="134"/>
        <v>0</v>
      </c>
      <c r="AC304" s="1305">
        <f t="shared" si="134"/>
        <v>5.299800000000001E-2</v>
      </c>
      <c r="AD304" s="1305">
        <f t="shared" si="134"/>
        <v>0</v>
      </c>
      <c r="AE304" s="1305">
        <f t="shared" si="134"/>
        <v>0.88330000000000009</v>
      </c>
      <c r="AF304" s="1305">
        <v>0</v>
      </c>
      <c r="AG304" s="1305">
        <f t="shared" si="135"/>
        <v>8.8330000000000006E-2</v>
      </c>
      <c r="AH304" s="1298"/>
      <c r="AI304" s="1111">
        <v>2</v>
      </c>
      <c r="AJ304" s="1111">
        <v>45</v>
      </c>
      <c r="AL304" s="1111">
        <v>33</v>
      </c>
      <c r="AM304" s="1306">
        <v>0.3</v>
      </c>
      <c r="AN304" s="1303">
        <v>0.3</v>
      </c>
      <c r="AO304" s="1303">
        <v>0.28999999999999998</v>
      </c>
      <c r="AP304" s="1307">
        <f>(AN304*365)*(AO304*0.67*0.02*1)</f>
        <v>0.42551700000000003</v>
      </c>
      <c r="AQ304" s="1307">
        <f>(AN304*365)*(AO304*0.67*0.01*1)</f>
        <v>0.21275850000000002</v>
      </c>
      <c r="AR304" s="1308"/>
      <c r="AS304" s="1307">
        <f>(AN304*365)*(AO304*0.67*0.05*1)</f>
        <v>1.0637925000000001</v>
      </c>
      <c r="AT304" s="1307">
        <f>(AN304*365)*(AO304*0.67*0.02*1)</f>
        <v>0.42551700000000003</v>
      </c>
      <c r="AU304" s="1307">
        <f>(AN304*365)*(AO304*0.67*0.8*1)</f>
        <v>17.020680000000002</v>
      </c>
      <c r="AV304" s="1307">
        <f>(AN304*365)*(AO304*0.67*0.8*1)</f>
        <v>17.020680000000002</v>
      </c>
      <c r="AW304" s="1307">
        <f>(AN304*365)*(AO304*0.67*0.3*1)</f>
        <v>6.3827549999999995</v>
      </c>
      <c r="AX304" s="1308"/>
      <c r="AY304" s="1307">
        <f>(AN304*365)*(AO304*0.67*0.8*1)</f>
        <v>17.020680000000002</v>
      </c>
      <c r="AZ304" s="1307">
        <f t="shared" si="122"/>
        <v>21.275849999999998</v>
      </c>
      <c r="BA304" s="1307">
        <f t="shared" si="123"/>
        <v>2.1275850000000003</v>
      </c>
      <c r="BB304" s="1307">
        <f t="shared" si="124"/>
        <v>0.10637925000000001</v>
      </c>
      <c r="BC304" s="1307">
        <f>(AN304*365)*(AO304*0.67*0.015*1)</f>
        <v>0.31913775</v>
      </c>
      <c r="BD304" s="1307">
        <v>0</v>
      </c>
      <c r="BE304" s="1307">
        <v>0</v>
      </c>
      <c r="BH304" s="1269"/>
      <c r="BI304" s="1270" t="s">
        <v>338</v>
      </c>
      <c r="BJ304" s="1254" t="s">
        <v>168</v>
      </c>
      <c r="BK304" s="1263">
        <f t="shared" si="125"/>
        <v>2</v>
      </c>
      <c r="BL304" s="1254" t="s">
        <v>412</v>
      </c>
      <c r="BM304" s="1253">
        <v>0.2</v>
      </c>
      <c r="BN304" s="1253">
        <v>0.5</v>
      </c>
      <c r="BO304" s="1252" t="s">
        <v>258</v>
      </c>
      <c r="BP304" s="1263">
        <f t="shared" si="126"/>
        <v>5.0285714285714281E-2</v>
      </c>
      <c r="BQ304" s="1254" t="s">
        <v>414</v>
      </c>
      <c r="BR304" s="1253">
        <v>0.2</v>
      </c>
      <c r="BS304" s="1253">
        <v>0.5</v>
      </c>
      <c r="BT304" s="1252" t="s">
        <v>258</v>
      </c>
      <c r="BU304" s="1114"/>
      <c r="BV304" s="1263">
        <v>50</v>
      </c>
      <c r="BW304" s="1254" t="s">
        <v>413</v>
      </c>
      <c r="BX304" s="1114"/>
      <c r="BY304" s="1263">
        <v>14.985142857142856</v>
      </c>
      <c r="BZ304" s="1254" t="s">
        <v>413</v>
      </c>
      <c r="CA304" s="1114"/>
      <c r="CB304" s="1114"/>
      <c r="CC304" s="1112"/>
      <c r="CD304" s="1112"/>
      <c r="CE304" s="1114"/>
      <c r="CF304" s="1114"/>
      <c r="CG304" s="1114"/>
      <c r="CH304" s="1114"/>
      <c r="CI304" s="1112"/>
      <c r="CJ304" s="1112"/>
      <c r="CK304" s="1114"/>
      <c r="CL304" s="1114"/>
      <c r="CM304" s="1114"/>
      <c r="CN304" s="1115"/>
      <c r="CO304" s="1271">
        <f t="shared" si="115"/>
        <v>0.2</v>
      </c>
      <c r="CP304" s="1116">
        <f t="shared" si="116"/>
        <v>0.35</v>
      </c>
      <c r="CQ304" s="1271">
        <f t="shared" si="117"/>
        <v>0.5</v>
      </c>
      <c r="CX304" s="1309" t="s">
        <v>338</v>
      </c>
      <c r="CY304" s="1309">
        <v>2</v>
      </c>
      <c r="CZ304" s="1310">
        <f t="shared" si="127"/>
        <v>42</v>
      </c>
      <c r="DA304" s="1310">
        <f t="shared" si="128"/>
        <v>50</v>
      </c>
      <c r="DB304" s="1309">
        <v>16</v>
      </c>
      <c r="DC304" s="1309">
        <v>0.4</v>
      </c>
      <c r="DD304" s="1310">
        <f t="shared" si="129"/>
        <v>6.4</v>
      </c>
      <c r="DE304" s="1309">
        <v>5.0000000000000001E-3</v>
      </c>
      <c r="DF304" s="1311">
        <f t="shared" si="130"/>
        <v>5.0285714285714281E-2</v>
      </c>
      <c r="DG304" s="1311">
        <f t="shared" si="131"/>
        <v>15.588571428571427</v>
      </c>
      <c r="DH304" s="1311">
        <f t="shared" si="132"/>
        <v>14.985142857142856</v>
      </c>
      <c r="DI304" s="1312">
        <f t="shared" si="133"/>
        <v>57.588571428571427</v>
      </c>
      <c r="DJ304" s="1312">
        <f t="shared" si="133"/>
        <v>64.985142857142861</v>
      </c>
      <c r="DK304" s="1291" t="s">
        <v>168</v>
      </c>
      <c r="DL304" s="1110" t="s">
        <v>391</v>
      </c>
    </row>
    <row r="305" spans="15:116" s="1110" customFormat="1" ht="33.75" hidden="1" thickBot="1" x14ac:dyDescent="0.4">
      <c r="O305" s="1284" t="s">
        <v>143</v>
      </c>
      <c r="Q305" s="1298">
        <v>0.32</v>
      </c>
      <c r="R305" s="1298">
        <v>380</v>
      </c>
      <c r="S305" s="1305">
        <f t="shared" si="120"/>
        <v>0</v>
      </c>
      <c r="T305" s="1305">
        <f t="shared" si="134"/>
        <v>0</v>
      </c>
      <c r="U305" s="1305">
        <f t="shared" si="134"/>
        <v>0.34873142857142858</v>
      </c>
      <c r="V305" s="1305">
        <f t="shared" si="134"/>
        <v>1.3949257142857143</v>
      </c>
      <c r="W305" s="1305">
        <f t="shared" si="134"/>
        <v>0.34873142857142858</v>
      </c>
      <c r="X305" s="1305">
        <f t="shared" si="134"/>
        <v>0</v>
      </c>
      <c r="Y305" s="1305">
        <f t="shared" si="134"/>
        <v>0.69746285714285716</v>
      </c>
      <c r="Z305" s="1305">
        <f t="shared" si="134"/>
        <v>4.8822400000000004</v>
      </c>
      <c r="AA305" s="1305">
        <f t="shared" si="134"/>
        <v>0</v>
      </c>
      <c r="AB305" s="1305">
        <f t="shared" si="134"/>
        <v>0</v>
      </c>
      <c r="AC305" s="1305">
        <f t="shared" si="134"/>
        <v>0.41847771428571423</v>
      </c>
      <c r="AD305" s="1305">
        <f t="shared" si="134"/>
        <v>0</v>
      </c>
      <c r="AE305" s="1305">
        <f t="shared" si="134"/>
        <v>6.9746285714285721</v>
      </c>
      <c r="AF305" s="1305">
        <v>0</v>
      </c>
      <c r="AG305" s="1305">
        <f t="shared" si="135"/>
        <v>0.69746285714285716</v>
      </c>
      <c r="AH305" s="1298"/>
      <c r="AI305" s="1111">
        <v>1</v>
      </c>
      <c r="AJ305" s="1116">
        <v>0</v>
      </c>
      <c r="AL305" s="1111">
        <v>5</v>
      </c>
      <c r="AM305" s="1306">
        <v>0.3</v>
      </c>
      <c r="AN305" s="1303">
        <v>3.9</v>
      </c>
      <c r="AO305" s="1303">
        <v>0.1</v>
      </c>
      <c r="AP305" s="1307">
        <f>(AN305*365)*(AO305*0.67*0.01*1)</f>
        <v>0.95374500000000006</v>
      </c>
      <c r="AQ305" s="1307">
        <f>(AN305*365)*(AO305*0.67*0.001*1)</f>
        <v>9.5374500000000001E-2</v>
      </c>
      <c r="AR305" s="1308"/>
      <c r="AS305" s="1307">
        <f>(AN305*365)*(AO305*0.67*0.02*1)</f>
        <v>1.9074900000000001</v>
      </c>
      <c r="AT305" s="1307">
        <f>(AN305*365)*(AO305*0.67*0.01*1)</f>
        <v>0.95374500000000006</v>
      </c>
      <c r="AU305" s="1307">
        <f>(AN305*365)*(AO305*0.67*0.25*1)</f>
        <v>23.843625000000003</v>
      </c>
      <c r="AV305" s="1307">
        <f>(AN305*365)*(AO305*0.67*0.73*1)</f>
        <v>69.623384999999999</v>
      </c>
      <c r="AW305" s="1307">
        <f>(AN305*365)*(AO305*0.67*0.03*1)</f>
        <v>2.8612350000000002</v>
      </c>
      <c r="AX305" s="1308"/>
      <c r="AY305" s="1307">
        <f>(AN305*365)*(AO305*0.67*0.25*1)</f>
        <v>23.843625000000003</v>
      </c>
      <c r="AZ305" s="1307">
        <f t="shared" si="122"/>
        <v>95.374500000000012</v>
      </c>
      <c r="BA305" s="1307">
        <f t="shared" si="123"/>
        <v>9.5374500000000015</v>
      </c>
      <c r="BB305" s="1307">
        <f t="shared" si="124"/>
        <v>0.47687250000000003</v>
      </c>
      <c r="BC305" s="1307">
        <f>(AN305*365)*(AO305*0.67*0.005*1)</f>
        <v>0.47687250000000003</v>
      </c>
      <c r="BD305" s="1307">
        <v>0</v>
      </c>
      <c r="BE305" s="1307">
        <v>0</v>
      </c>
      <c r="BH305" s="1269"/>
      <c r="BI305" s="1270" t="s">
        <v>143</v>
      </c>
      <c r="BJ305" s="1254" t="s">
        <v>168</v>
      </c>
      <c r="BK305" s="1263">
        <f t="shared" si="125"/>
        <v>1</v>
      </c>
      <c r="BL305" s="1254" t="s">
        <v>412</v>
      </c>
      <c r="BM305" s="1253">
        <v>0.2</v>
      </c>
      <c r="BN305" s="1253">
        <v>0.5</v>
      </c>
      <c r="BO305" s="1252" t="s">
        <v>258</v>
      </c>
      <c r="BP305" s="1263">
        <f t="shared" si="126"/>
        <v>1.2445714285714284</v>
      </c>
      <c r="BQ305" s="1254" t="s">
        <v>414</v>
      </c>
      <c r="BR305" s="1253">
        <v>0.2</v>
      </c>
      <c r="BS305" s="1253">
        <v>0.5</v>
      </c>
      <c r="BT305" s="1252" t="s">
        <v>258</v>
      </c>
      <c r="BU305" s="1114"/>
      <c r="BV305" s="1263">
        <v>25</v>
      </c>
      <c r="BW305" s="1254" t="s">
        <v>413</v>
      </c>
      <c r="BX305" s="1114"/>
      <c r="BY305" s="1263">
        <v>370.88228571428567</v>
      </c>
      <c r="BZ305" s="1254" t="s">
        <v>413</v>
      </c>
      <c r="CA305" s="1114"/>
      <c r="CB305" s="1114"/>
      <c r="CC305" s="1112"/>
      <c r="CD305" s="1112"/>
      <c r="CE305" s="1114"/>
      <c r="CF305" s="1114"/>
      <c r="CG305" s="1114"/>
      <c r="CH305" s="1114"/>
      <c r="CI305" s="1112"/>
      <c r="CJ305" s="1112"/>
      <c r="CK305" s="1114"/>
      <c r="CL305" s="1114"/>
      <c r="CM305" s="1114"/>
      <c r="CN305" s="1115"/>
      <c r="CO305" s="1271">
        <f t="shared" si="115"/>
        <v>0.2</v>
      </c>
      <c r="CP305" s="1116">
        <f t="shared" si="116"/>
        <v>0.35</v>
      </c>
      <c r="CQ305" s="1271">
        <f t="shared" si="117"/>
        <v>0.5</v>
      </c>
      <c r="CX305" s="1309" t="s">
        <v>143</v>
      </c>
      <c r="CY305" s="1309">
        <v>1</v>
      </c>
      <c r="CZ305" s="1310">
        <f t="shared" si="127"/>
        <v>21</v>
      </c>
      <c r="DA305" s="1310">
        <f t="shared" si="128"/>
        <v>25</v>
      </c>
      <c r="DB305" s="1309">
        <v>40</v>
      </c>
      <c r="DC305" s="1309">
        <v>0.99</v>
      </c>
      <c r="DD305" s="1310">
        <f t="shared" si="129"/>
        <v>39.6</v>
      </c>
      <c r="DE305" s="1309">
        <v>0.02</v>
      </c>
      <c r="DF305" s="1311">
        <f t="shared" si="130"/>
        <v>1.2445714285714284</v>
      </c>
      <c r="DG305" s="1311">
        <f t="shared" si="131"/>
        <v>385.81714285714281</v>
      </c>
      <c r="DH305" s="1311">
        <f t="shared" si="132"/>
        <v>370.88228571428567</v>
      </c>
      <c r="DI305" s="1312">
        <f t="shared" si="133"/>
        <v>406.81714285714281</v>
      </c>
      <c r="DJ305" s="1312">
        <f t="shared" si="133"/>
        <v>395.88228571428567</v>
      </c>
      <c r="DK305" s="1291" t="s">
        <v>168</v>
      </c>
      <c r="DL305" s="1110" t="s">
        <v>391</v>
      </c>
    </row>
    <row r="306" spans="15:116" s="1110" customFormat="1" ht="33.75" hidden="1" thickBot="1" x14ac:dyDescent="0.4">
      <c r="O306" s="1284" t="s">
        <v>144</v>
      </c>
      <c r="Q306" s="1298">
        <v>0.32</v>
      </c>
      <c r="R306" s="1298">
        <v>380</v>
      </c>
      <c r="S306" s="1305">
        <f t="shared" si="120"/>
        <v>0</v>
      </c>
      <c r="T306" s="1305">
        <f t="shared" si="134"/>
        <v>0</v>
      </c>
      <c r="U306" s="1305">
        <f t="shared" si="134"/>
        <v>0.34873142857142858</v>
      </c>
      <c r="V306" s="1305">
        <f t="shared" si="134"/>
        <v>1.3949257142857143</v>
      </c>
      <c r="W306" s="1305">
        <f t="shared" si="134"/>
        <v>0.34873142857142858</v>
      </c>
      <c r="X306" s="1305">
        <f t="shared" si="134"/>
        <v>0</v>
      </c>
      <c r="Y306" s="1305">
        <f t="shared" si="134"/>
        <v>0.69746285714285716</v>
      </c>
      <c r="Z306" s="1305">
        <f t="shared" si="134"/>
        <v>4.8822400000000004</v>
      </c>
      <c r="AA306" s="1305">
        <f t="shared" si="134"/>
        <v>0</v>
      </c>
      <c r="AB306" s="1305">
        <f t="shared" si="134"/>
        <v>0</v>
      </c>
      <c r="AC306" s="1305">
        <f t="shared" si="134"/>
        <v>0.41847771428571423</v>
      </c>
      <c r="AD306" s="1305">
        <f t="shared" si="134"/>
        <v>0</v>
      </c>
      <c r="AE306" s="1305">
        <f t="shared" si="134"/>
        <v>6.9746285714285721</v>
      </c>
      <c r="AF306" s="1305">
        <v>0</v>
      </c>
      <c r="AG306" s="1305">
        <f t="shared" si="135"/>
        <v>0.69746285714285716</v>
      </c>
      <c r="AH306" s="1298"/>
      <c r="AI306" s="1111">
        <v>1</v>
      </c>
      <c r="AJ306" s="1116">
        <v>0</v>
      </c>
      <c r="AL306" s="1111">
        <v>14</v>
      </c>
      <c r="AM306" s="1306">
        <v>0.3</v>
      </c>
      <c r="AN306" s="1303">
        <v>3.9</v>
      </c>
      <c r="AO306" s="1303">
        <v>0.1</v>
      </c>
      <c r="AP306" s="1307">
        <f>(AN306*365)*(AO306*0.67*0.015*1)</f>
        <v>1.4306175000000001</v>
      </c>
      <c r="AQ306" s="1307">
        <f>(AN306*365)*(AO306*0.67*0.005*1)</f>
        <v>0.47687250000000003</v>
      </c>
      <c r="AR306" s="1308"/>
      <c r="AS306" s="1307">
        <f>(AN306*365)*(AO306*0.67*0.04*1)</f>
        <v>3.8149800000000003</v>
      </c>
      <c r="AT306" s="1307">
        <f>(AN306*365)*(AO306*0.67*0.015*1)</f>
        <v>1.4306175000000001</v>
      </c>
      <c r="AU306" s="1307">
        <f>(AN306*365)*(AO306*0.67*0.65*1)</f>
        <v>61.993425000000009</v>
      </c>
      <c r="AV306" s="1307">
        <f>(AN306*365)*(AO306*0.67*0.79*1)</f>
        <v>75.345855</v>
      </c>
      <c r="AW306" s="1307">
        <f>(AN306*365)*(AO306*0.67*0.03*1)</f>
        <v>2.8612350000000002</v>
      </c>
      <c r="AX306" s="1308"/>
      <c r="AY306" s="1307">
        <f>(AN306*365)*(AO306*0.67*0.65*1)</f>
        <v>61.993425000000009</v>
      </c>
      <c r="AZ306" s="1307">
        <f t="shared" si="122"/>
        <v>95.374500000000012</v>
      </c>
      <c r="BA306" s="1307">
        <f t="shared" si="123"/>
        <v>9.5374500000000015</v>
      </c>
      <c r="BB306" s="1307">
        <f t="shared" si="124"/>
        <v>0.47687250000000003</v>
      </c>
      <c r="BC306" s="1307">
        <f>(AN306*365)*(AO306*0.67*0.01*1)</f>
        <v>0.95374500000000006</v>
      </c>
      <c r="BD306" s="1307">
        <v>0</v>
      </c>
      <c r="BE306" s="1307">
        <v>0</v>
      </c>
      <c r="BH306" s="1269"/>
      <c r="BI306" s="1270" t="s">
        <v>144</v>
      </c>
      <c r="BJ306" s="1254" t="s">
        <v>168</v>
      </c>
      <c r="BK306" s="1263">
        <f t="shared" si="125"/>
        <v>1</v>
      </c>
      <c r="BL306" s="1254" t="s">
        <v>412</v>
      </c>
      <c r="BM306" s="1253">
        <v>0.2</v>
      </c>
      <c r="BN306" s="1253">
        <v>0.5</v>
      </c>
      <c r="BO306" s="1252" t="s">
        <v>258</v>
      </c>
      <c r="BP306" s="1263">
        <f t="shared" si="126"/>
        <v>1.2445714285714284</v>
      </c>
      <c r="BQ306" s="1254" t="s">
        <v>414</v>
      </c>
      <c r="BR306" s="1253">
        <v>0.2</v>
      </c>
      <c r="BS306" s="1253">
        <v>0.5</v>
      </c>
      <c r="BT306" s="1252" t="s">
        <v>258</v>
      </c>
      <c r="BU306" s="1114"/>
      <c r="BV306" s="1263">
        <v>25</v>
      </c>
      <c r="BW306" s="1254" t="s">
        <v>413</v>
      </c>
      <c r="BX306" s="1114"/>
      <c r="BY306" s="1263">
        <v>370.88228571428567</v>
      </c>
      <c r="BZ306" s="1254" t="s">
        <v>413</v>
      </c>
      <c r="CA306" s="1114"/>
      <c r="CB306" s="1114"/>
      <c r="CC306" s="1112"/>
      <c r="CD306" s="1112"/>
      <c r="CE306" s="1114"/>
      <c r="CF306" s="1114"/>
      <c r="CG306" s="1114"/>
      <c r="CH306" s="1114"/>
      <c r="CI306" s="1112"/>
      <c r="CJ306" s="1112"/>
      <c r="CK306" s="1114"/>
      <c r="CL306" s="1114"/>
      <c r="CM306" s="1114"/>
      <c r="CN306" s="1115"/>
      <c r="CO306" s="1271">
        <f t="shared" si="115"/>
        <v>0.2</v>
      </c>
      <c r="CP306" s="1116">
        <f t="shared" si="116"/>
        <v>0.35</v>
      </c>
      <c r="CQ306" s="1271">
        <f t="shared" si="117"/>
        <v>0.5</v>
      </c>
      <c r="CX306" s="1309" t="s">
        <v>144</v>
      </c>
      <c r="CY306" s="1309">
        <v>1</v>
      </c>
      <c r="CZ306" s="1310">
        <f t="shared" si="127"/>
        <v>21</v>
      </c>
      <c r="DA306" s="1310">
        <f t="shared" si="128"/>
        <v>25</v>
      </c>
      <c r="DB306" s="1309">
        <v>40</v>
      </c>
      <c r="DC306" s="1309">
        <v>0.99</v>
      </c>
      <c r="DD306" s="1310">
        <f t="shared" si="129"/>
        <v>39.6</v>
      </c>
      <c r="DE306" s="1309">
        <v>0.02</v>
      </c>
      <c r="DF306" s="1311">
        <f t="shared" si="130"/>
        <v>1.2445714285714284</v>
      </c>
      <c r="DG306" s="1311">
        <f t="shared" si="131"/>
        <v>385.81714285714281</v>
      </c>
      <c r="DH306" s="1311">
        <f t="shared" si="132"/>
        <v>370.88228571428567</v>
      </c>
      <c r="DI306" s="1312">
        <f t="shared" si="133"/>
        <v>406.81714285714281</v>
      </c>
      <c r="DJ306" s="1312">
        <f t="shared" si="133"/>
        <v>395.88228571428567</v>
      </c>
      <c r="DK306" s="1291" t="s">
        <v>168</v>
      </c>
      <c r="DL306" s="1110" t="s">
        <v>391</v>
      </c>
    </row>
    <row r="307" spans="15:116" s="1110" customFormat="1" ht="33.75" hidden="1" thickBot="1" x14ac:dyDescent="0.4">
      <c r="O307" s="1284" t="s">
        <v>145</v>
      </c>
      <c r="Q307" s="1298">
        <v>0.32</v>
      </c>
      <c r="R307" s="1298">
        <v>380</v>
      </c>
      <c r="S307" s="1305">
        <f t="shared" si="120"/>
        <v>0</v>
      </c>
      <c r="T307" s="1305">
        <f t="shared" si="134"/>
        <v>0</v>
      </c>
      <c r="U307" s="1305">
        <f t="shared" si="134"/>
        <v>0.34873142857142858</v>
      </c>
      <c r="V307" s="1305">
        <f t="shared" si="134"/>
        <v>1.3949257142857143</v>
      </c>
      <c r="W307" s="1305">
        <f t="shared" si="134"/>
        <v>0.34873142857142858</v>
      </c>
      <c r="X307" s="1305">
        <f t="shared" si="134"/>
        <v>0</v>
      </c>
      <c r="Y307" s="1305">
        <f t="shared" si="134"/>
        <v>0.69746285714285716</v>
      </c>
      <c r="Z307" s="1305">
        <f t="shared" si="134"/>
        <v>4.8822400000000004</v>
      </c>
      <c r="AA307" s="1305">
        <f t="shared" si="134"/>
        <v>0</v>
      </c>
      <c r="AB307" s="1305">
        <f t="shared" si="134"/>
        <v>0</v>
      </c>
      <c r="AC307" s="1305">
        <f t="shared" si="134"/>
        <v>0.41847771428571423</v>
      </c>
      <c r="AD307" s="1305">
        <f t="shared" si="134"/>
        <v>0</v>
      </c>
      <c r="AE307" s="1305">
        <f t="shared" si="134"/>
        <v>6.9746285714285721</v>
      </c>
      <c r="AF307" s="1305">
        <v>0</v>
      </c>
      <c r="AG307" s="1305">
        <f t="shared" si="135"/>
        <v>0.69746285714285716</v>
      </c>
      <c r="AH307" s="1298"/>
      <c r="AI307" s="1111">
        <v>2</v>
      </c>
      <c r="AJ307" s="1116">
        <v>0</v>
      </c>
      <c r="AL307" s="1111">
        <v>17</v>
      </c>
      <c r="AM307" s="1306">
        <v>0.3</v>
      </c>
      <c r="AN307" s="1303">
        <v>3.9</v>
      </c>
      <c r="AO307" s="1303">
        <v>0.1</v>
      </c>
      <c r="AP307" s="1307">
        <f>(AN307*365)*(AO307*0.67*0.02*1)</f>
        <v>1.9074900000000001</v>
      </c>
      <c r="AQ307" s="1307">
        <f>(AN307*365)*(AO307*0.67*0.01*1)</f>
        <v>0.95374500000000006</v>
      </c>
      <c r="AR307" s="1308"/>
      <c r="AS307" s="1307">
        <f>(AN307*365)*(AO307*0.67*0.05*1)</f>
        <v>4.7687250000000008</v>
      </c>
      <c r="AT307" s="1307">
        <f>(AN307*365)*(AO307*0.67*0.02*1)</f>
        <v>1.9074900000000001</v>
      </c>
      <c r="AU307" s="1307">
        <f>(AN307*365)*(AO307*0.67*0.8*1)</f>
        <v>76.299600000000012</v>
      </c>
      <c r="AV307" s="1307">
        <f>(AN307*365)*(AO307*0.67*0.8*1)</f>
        <v>76.299600000000012</v>
      </c>
      <c r="AW307" s="1307">
        <f>(AN307*365)*(AO307*0.67*0.3*1)</f>
        <v>28.612349999999999</v>
      </c>
      <c r="AX307" s="1308"/>
      <c r="AY307" s="1307">
        <f>(AN307*365)*(AO307*0.67*0.8*1)</f>
        <v>76.299600000000012</v>
      </c>
      <c r="AZ307" s="1307">
        <f t="shared" si="122"/>
        <v>95.374500000000012</v>
      </c>
      <c r="BA307" s="1307">
        <f t="shared" si="123"/>
        <v>9.5374500000000015</v>
      </c>
      <c r="BB307" s="1307">
        <f t="shared" si="124"/>
        <v>0.47687250000000003</v>
      </c>
      <c r="BC307" s="1307">
        <f>(AN307*365)*(AO307*0.67*0.015*1)</f>
        <v>1.4306175000000001</v>
      </c>
      <c r="BD307" s="1307">
        <v>0</v>
      </c>
      <c r="BE307" s="1307">
        <v>0</v>
      </c>
      <c r="BH307" s="1269"/>
      <c r="BI307" s="1270" t="s">
        <v>145</v>
      </c>
      <c r="BJ307" s="1254" t="s">
        <v>168</v>
      </c>
      <c r="BK307" s="1263">
        <f t="shared" si="125"/>
        <v>2</v>
      </c>
      <c r="BL307" s="1254" t="s">
        <v>412</v>
      </c>
      <c r="BM307" s="1253">
        <v>0.2</v>
      </c>
      <c r="BN307" s="1253">
        <v>0.5</v>
      </c>
      <c r="BO307" s="1252" t="s">
        <v>258</v>
      </c>
      <c r="BP307" s="1263">
        <f t="shared" si="126"/>
        <v>1.2445714285714284</v>
      </c>
      <c r="BQ307" s="1254" t="s">
        <v>414</v>
      </c>
      <c r="BR307" s="1253">
        <v>0.2</v>
      </c>
      <c r="BS307" s="1253">
        <v>0.5</v>
      </c>
      <c r="BT307" s="1252" t="s">
        <v>258</v>
      </c>
      <c r="BU307" s="1114"/>
      <c r="BV307" s="1263">
        <v>50</v>
      </c>
      <c r="BW307" s="1254" t="s">
        <v>413</v>
      </c>
      <c r="BX307" s="1114"/>
      <c r="BY307" s="1263">
        <v>370.88228571428567</v>
      </c>
      <c r="BZ307" s="1254" t="s">
        <v>413</v>
      </c>
      <c r="CA307" s="1114"/>
      <c r="CB307" s="1114"/>
      <c r="CC307" s="1112"/>
      <c r="CD307" s="1112"/>
      <c r="CE307" s="1114"/>
      <c r="CF307" s="1114"/>
      <c r="CG307" s="1114"/>
      <c r="CH307" s="1114"/>
      <c r="CI307" s="1112"/>
      <c r="CJ307" s="1112"/>
      <c r="CK307" s="1114"/>
      <c r="CL307" s="1114"/>
      <c r="CM307" s="1114"/>
      <c r="CN307" s="1115"/>
      <c r="CO307" s="1271">
        <f t="shared" si="115"/>
        <v>0.2</v>
      </c>
      <c r="CP307" s="1116">
        <f t="shared" si="116"/>
        <v>0.35</v>
      </c>
      <c r="CQ307" s="1271">
        <f t="shared" si="117"/>
        <v>0.5</v>
      </c>
      <c r="CX307" s="1309" t="s">
        <v>145</v>
      </c>
      <c r="CY307" s="1309">
        <v>2</v>
      </c>
      <c r="CZ307" s="1310">
        <f t="shared" si="127"/>
        <v>42</v>
      </c>
      <c r="DA307" s="1310">
        <f t="shared" si="128"/>
        <v>50</v>
      </c>
      <c r="DB307" s="1309">
        <v>40</v>
      </c>
      <c r="DC307" s="1309">
        <v>0.99</v>
      </c>
      <c r="DD307" s="1310">
        <f t="shared" si="129"/>
        <v>39.6</v>
      </c>
      <c r="DE307" s="1309">
        <v>0.02</v>
      </c>
      <c r="DF307" s="1311">
        <f t="shared" si="130"/>
        <v>1.2445714285714284</v>
      </c>
      <c r="DG307" s="1311">
        <f t="shared" si="131"/>
        <v>385.81714285714281</v>
      </c>
      <c r="DH307" s="1311">
        <f t="shared" si="132"/>
        <v>370.88228571428567</v>
      </c>
      <c r="DI307" s="1312">
        <f t="shared" si="133"/>
        <v>427.81714285714281</v>
      </c>
      <c r="DJ307" s="1312">
        <f t="shared" si="133"/>
        <v>420.88228571428567</v>
      </c>
      <c r="DK307" s="1291" t="s">
        <v>168</v>
      </c>
      <c r="DL307" s="1110" t="s">
        <v>391</v>
      </c>
    </row>
    <row r="308" spans="15:116" s="1110" customFormat="1" ht="33.75" hidden="1" thickBot="1" x14ac:dyDescent="0.4">
      <c r="O308" s="1284" t="s">
        <v>146</v>
      </c>
      <c r="Q308" s="1298">
        <v>1.37</v>
      </c>
      <c r="R308" s="1298">
        <v>30</v>
      </c>
      <c r="S308" s="1305">
        <f t="shared" si="120"/>
        <v>0</v>
      </c>
      <c r="T308" s="1305">
        <f t="shared" si="134"/>
        <v>0</v>
      </c>
      <c r="U308" s="1305">
        <f t="shared" si="134"/>
        <v>0.11786892857142858</v>
      </c>
      <c r="V308" s="1305">
        <f t="shared" si="134"/>
        <v>0.47147571428571433</v>
      </c>
      <c r="W308" s="1305">
        <f t="shared" si="134"/>
        <v>0.11786892857142858</v>
      </c>
      <c r="X308" s="1305">
        <f t="shared" si="134"/>
        <v>0</v>
      </c>
      <c r="Y308" s="1305">
        <f t="shared" si="134"/>
        <v>0.23573785714285717</v>
      </c>
      <c r="Z308" s="1305">
        <f t="shared" si="134"/>
        <v>1.6501650000000003</v>
      </c>
      <c r="AA308" s="1305">
        <f t="shared" si="134"/>
        <v>0</v>
      </c>
      <c r="AB308" s="1305">
        <f t="shared" si="134"/>
        <v>0</v>
      </c>
      <c r="AC308" s="1305">
        <f t="shared" si="134"/>
        <v>0.14144271428571431</v>
      </c>
      <c r="AD308" s="1305">
        <f t="shared" si="134"/>
        <v>0</v>
      </c>
      <c r="AE308" s="1305">
        <f t="shared" si="134"/>
        <v>2.3573785714285718</v>
      </c>
      <c r="AF308" s="1305">
        <v>0</v>
      </c>
      <c r="AG308" s="1305">
        <f t="shared" si="135"/>
        <v>0.23573785714285717</v>
      </c>
      <c r="AH308" s="1298"/>
      <c r="AI308" s="1111">
        <v>0.11</v>
      </c>
      <c r="AJ308" s="1116">
        <v>0</v>
      </c>
      <c r="AL308" s="1116">
        <v>0</v>
      </c>
      <c r="AM308" s="1306">
        <v>0.3</v>
      </c>
      <c r="AN308" s="1303">
        <v>0.35</v>
      </c>
      <c r="AO308" s="1303">
        <v>0.13</v>
      </c>
      <c r="AP308" s="1307">
        <f>(AN308*365)*(AO308*0.67*0.01*1)</f>
        <v>0.11127025</v>
      </c>
      <c r="AQ308" s="1307">
        <f>(AN308*365)*(AO308*0.67*0.001*1)</f>
        <v>1.1127025E-2</v>
      </c>
      <c r="AR308" s="1308"/>
      <c r="AS308" s="1307">
        <f>(AN308*365)*(AO308*0.67*0.02*1)</f>
        <v>0.2225405</v>
      </c>
      <c r="AT308" s="1307">
        <f>(AN308*365)*(AO308*0.67*0.01*1)</f>
        <v>0.11127025</v>
      </c>
      <c r="AU308" s="1307">
        <f>(AN308*365)*(AO308*0.67*0.25*1)</f>
        <v>2.7817562499999999</v>
      </c>
      <c r="AV308" s="1307">
        <f>(AN308*365)*(AO308*0.67*0.73*1)</f>
        <v>8.1227282499999998</v>
      </c>
      <c r="AW308" s="1307">
        <f>(AN308*365)*(AO308*0.67*0.03*1)</f>
        <v>0.33381074999999999</v>
      </c>
      <c r="AX308" s="1308"/>
      <c r="AY308" s="1307">
        <f>(AN308*365)*(AO308*0.67*0.25*1)</f>
        <v>2.7817562499999999</v>
      </c>
      <c r="AZ308" s="1307">
        <f t="shared" si="122"/>
        <v>11.127025</v>
      </c>
      <c r="BA308" s="1307">
        <f t="shared" si="123"/>
        <v>1.1127024999999999</v>
      </c>
      <c r="BB308" s="1307">
        <f t="shared" si="124"/>
        <v>5.5635125000000001E-2</v>
      </c>
      <c r="BC308" s="1307">
        <f>(AN308*365)*(AO308*0.67*0.005*1)</f>
        <v>5.5635125000000001E-2</v>
      </c>
      <c r="BD308" s="1307">
        <v>0</v>
      </c>
      <c r="BE308" s="1307">
        <v>0</v>
      </c>
      <c r="BH308" s="1269"/>
      <c r="BI308" s="1270" t="s">
        <v>146</v>
      </c>
      <c r="BJ308" s="1254" t="s">
        <v>168</v>
      </c>
      <c r="BK308" s="1263">
        <f t="shared" si="125"/>
        <v>0.11</v>
      </c>
      <c r="BL308" s="1254" t="s">
        <v>412</v>
      </c>
      <c r="BM308" s="1253">
        <v>0.2</v>
      </c>
      <c r="BN308" s="1253">
        <v>0.5</v>
      </c>
      <c r="BO308" s="1252" t="s">
        <v>258</v>
      </c>
      <c r="BP308" s="1263">
        <f t="shared" si="126"/>
        <v>1.2445714285714284</v>
      </c>
      <c r="BQ308" s="1254" t="s">
        <v>414</v>
      </c>
      <c r="BR308" s="1253">
        <v>0.2</v>
      </c>
      <c r="BS308" s="1253">
        <v>0.5</v>
      </c>
      <c r="BT308" s="1252" t="s">
        <v>258</v>
      </c>
      <c r="BU308" s="1114"/>
      <c r="BV308" s="1263">
        <v>2.75</v>
      </c>
      <c r="BW308" s="1254" t="s">
        <v>413</v>
      </c>
      <c r="BX308" s="1114"/>
      <c r="BY308" s="1263">
        <v>370.88228571428567</v>
      </c>
      <c r="BZ308" s="1254" t="s">
        <v>413</v>
      </c>
      <c r="CA308" s="1112"/>
      <c r="CB308" s="1114"/>
      <c r="CC308" s="1112"/>
      <c r="CD308" s="1112"/>
      <c r="CE308" s="1114"/>
      <c r="CF308" s="1114"/>
      <c r="CG308" s="1114"/>
      <c r="CH308" s="1114"/>
      <c r="CI308" s="1112"/>
      <c r="CJ308" s="1112"/>
      <c r="CK308" s="1114"/>
      <c r="CL308" s="1114"/>
      <c r="CM308" s="1114"/>
      <c r="CN308" s="1115"/>
      <c r="CO308" s="1271">
        <f t="shared" si="115"/>
        <v>0.2</v>
      </c>
      <c r="CP308" s="1116">
        <f t="shared" si="116"/>
        <v>0.35</v>
      </c>
      <c r="CQ308" s="1271">
        <f t="shared" si="117"/>
        <v>0.5</v>
      </c>
      <c r="CX308" s="1309" t="s">
        <v>146</v>
      </c>
      <c r="CY308" s="1309">
        <v>0.11</v>
      </c>
      <c r="CZ308" s="1310">
        <f t="shared" si="127"/>
        <v>2.31</v>
      </c>
      <c r="DA308" s="1310">
        <f t="shared" si="128"/>
        <v>2.75</v>
      </c>
      <c r="DB308" s="1309">
        <v>40</v>
      </c>
      <c r="DC308" s="1309">
        <v>0.99</v>
      </c>
      <c r="DD308" s="1310">
        <f t="shared" si="129"/>
        <v>39.6</v>
      </c>
      <c r="DE308" s="1309">
        <v>0.02</v>
      </c>
      <c r="DF308" s="1311">
        <f t="shared" si="130"/>
        <v>1.2445714285714284</v>
      </c>
      <c r="DG308" s="1311">
        <f t="shared" si="131"/>
        <v>385.81714285714281</v>
      </c>
      <c r="DH308" s="1311">
        <f t="shared" si="132"/>
        <v>370.88228571428567</v>
      </c>
      <c r="DI308" s="1312">
        <f t="shared" si="133"/>
        <v>388.12714285714281</v>
      </c>
      <c r="DJ308" s="1312">
        <f t="shared" si="133"/>
        <v>373.63228571428567</v>
      </c>
      <c r="DK308" s="1291" t="s">
        <v>168</v>
      </c>
      <c r="DL308" s="1110" t="s">
        <v>391</v>
      </c>
    </row>
    <row r="309" spans="15:116" s="1110" customFormat="1" ht="33.75" hidden="1" thickBot="1" x14ac:dyDescent="0.4">
      <c r="O309" s="1284" t="s">
        <v>147</v>
      </c>
      <c r="Q309" s="1298">
        <v>1.37</v>
      </c>
      <c r="R309" s="1298">
        <v>30</v>
      </c>
      <c r="S309" s="1305">
        <f t="shared" si="120"/>
        <v>0</v>
      </c>
      <c r="T309" s="1305">
        <f t="shared" si="134"/>
        <v>0</v>
      </c>
      <c r="U309" s="1305">
        <f t="shared" si="134"/>
        <v>0.11786892857142858</v>
      </c>
      <c r="V309" s="1305">
        <f t="shared" si="134"/>
        <v>0.47147571428571433</v>
      </c>
      <c r="W309" s="1305">
        <f t="shared" si="134"/>
        <v>0.11786892857142858</v>
      </c>
      <c r="X309" s="1305">
        <f t="shared" si="134"/>
        <v>0</v>
      </c>
      <c r="Y309" s="1305">
        <f t="shared" si="134"/>
        <v>0.23573785714285717</v>
      </c>
      <c r="Z309" s="1305">
        <f t="shared" si="134"/>
        <v>1.6501650000000003</v>
      </c>
      <c r="AA309" s="1305">
        <f t="shared" si="134"/>
        <v>0</v>
      </c>
      <c r="AB309" s="1305">
        <f t="shared" si="134"/>
        <v>0</v>
      </c>
      <c r="AC309" s="1305">
        <f t="shared" si="134"/>
        <v>0.14144271428571431</v>
      </c>
      <c r="AD309" s="1305">
        <f t="shared" si="134"/>
        <v>0</v>
      </c>
      <c r="AE309" s="1305">
        <f t="shared" si="134"/>
        <v>2.3573785714285718</v>
      </c>
      <c r="AF309" s="1305">
        <v>0</v>
      </c>
      <c r="AG309" s="1305">
        <f t="shared" si="135"/>
        <v>0.23573785714285717</v>
      </c>
      <c r="AH309" s="1298"/>
      <c r="AI309" s="1111">
        <v>0.17</v>
      </c>
      <c r="AJ309" s="1116">
        <v>0</v>
      </c>
      <c r="AL309" s="1116">
        <v>0</v>
      </c>
      <c r="AM309" s="1306">
        <v>0.3</v>
      </c>
      <c r="AN309" s="1303">
        <v>0.35</v>
      </c>
      <c r="AO309" s="1303">
        <v>0.13</v>
      </c>
      <c r="AP309" s="1307">
        <f>(AN309*365)*(AO309*0.67*0.015*1)</f>
        <v>0.16690537499999999</v>
      </c>
      <c r="AQ309" s="1307">
        <f>(AN309*365)*(AO309*0.67*0.005*1)</f>
        <v>5.5635125000000001E-2</v>
      </c>
      <c r="AR309" s="1308"/>
      <c r="AS309" s="1307">
        <f>(AN309*365)*(AO309*0.67*0.04*1)</f>
        <v>0.445081</v>
      </c>
      <c r="AT309" s="1307">
        <f>(AN309*365)*(AO309*0.67*0.015*1)</f>
        <v>0.16690537499999999</v>
      </c>
      <c r="AU309" s="1307">
        <f>(AN309*365)*(AO309*0.67*0.65*1)</f>
        <v>7.2325662499999996</v>
      </c>
      <c r="AV309" s="1307">
        <f>(AN309*365)*(AO309*0.67*0.79*1)</f>
        <v>8.7903497500000007</v>
      </c>
      <c r="AW309" s="1307">
        <f>(AN309*365)*(AO309*0.67*0.03*1)</f>
        <v>0.33381074999999999</v>
      </c>
      <c r="AX309" s="1308"/>
      <c r="AY309" s="1307">
        <f>(AN309*365)*(AO309*0.67*0.65*1)</f>
        <v>7.2325662499999996</v>
      </c>
      <c r="AZ309" s="1307">
        <f t="shared" si="122"/>
        <v>11.127025</v>
      </c>
      <c r="BA309" s="1307">
        <f t="shared" si="123"/>
        <v>1.1127024999999999</v>
      </c>
      <c r="BB309" s="1307">
        <f t="shared" si="124"/>
        <v>5.5635125000000001E-2</v>
      </c>
      <c r="BC309" s="1307">
        <f>(AN309*365)*(AO309*0.67*0.01*1)</f>
        <v>0.11127025</v>
      </c>
      <c r="BD309" s="1307">
        <v>0</v>
      </c>
      <c r="BE309" s="1307">
        <v>0</v>
      </c>
      <c r="BH309" s="1269"/>
      <c r="BI309" s="1270" t="s">
        <v>147</v>
      </c>
      <c r="BJ309" s="1254" t="s">
        <v>168</v>
      </c>
      <c r="BK309" s="1263">
        <f t="shared" si="125"/>
        <v>0.17</v>
      </c>
      <c r="BL309" s="1254" t="s">
        <v>412</v>
      </c>
      <c r="BM309" s="1253">
        <v>0.2</v>
      </c>
      <c r="BN309" s="1253">
        <v>0.5</v>
      </c>
      <c r="BO309" s="1252" t="s">
        <v>258</v>
      </c>
      <c r="BP309" s="1263">
        <f t="shared" si="126"/>
        <v>1.2445714285714284</v>
      </c>
      <c r="BQ309" s="1254" t="s">
        <v>414</v>
      </c>
      <c r="BR309" s="1253">
        <v>0.2</v>
      </c>
      <c r="BS309" s="1253">
        <v>0.5</v>
      </c>
      <c r="BT309" s="1252" t="s">
        <v>258</v>
      </c>
      <c r="BU309" s="1114"/>
      <c r="BV309" s="1263">
        <v>4.25</v>
      </c>
      <c r="BW309" s="1254" t="s">
        <v>413</v>
      </c>
      <c r="BX309" s="1114"/>
      <c r="BY309" s="1263">
        <v>370.88228571428567</v>
      </c>
      <c r="BZ309" s="1254" t="s">
        <v>413</v>
      </c>
      <c r="CA309" s="1112"/>
      <c r="CB309" s="1114"/>
      <c r="CC309" s="1112"/>
      <c r="CD309" s="1112"/>
      <c r="CE309" s="1114"/>
      <c r="CF309" s="1114"/>
      <c r="CG309" s="1114"/>
      <c r="CH309" s="1114"/>
      <c r="CI309" s="1112"/>
      <c r="CJ309" s="1112"/>
      <c r="CK309" s="1114"/>
      <c r="CL309" s="1114"/>
      <c r="CM309" s="1114"/>
      <c r="CN309" s="1115"/>
      <c r="CO309" s="1271">
        <f t="shared" si="115"/>
        <v>0.2</v>
      </c>
      <c r="CP309" s="1116">
        <f t="shared" si="116"/>
        <v>0.35</v>
      </c>
      <c r="CQ309" s="1271">
        <f t="shared" si="117"/>
        <v>0.5</v>
      </c>
      <c r="CX309" s="1309" t="s">
        <v>147</v>
      </c>
      <c r="CY309" s="1309">
        <v>0.17</v>
      </c>
      <c r="CZ309" s="1310">
        <f t="shared" si="127"/>
        <v>3.5700000000000003</v>
      </c>
      <c r="DA309" s="1310">
        <f t="shared" si="128"/>
        <v>4.25</v>
      </c>
      <c r="DB309" s="1309">
        <v>40</v>
      </c>
      <c r="DC309" s="1309">
        <v>0.99</v>
      </c>
      <c r="DD309" s="1310">
        <f t="shared" si="129"/>
        <v>39.6</v>
      </c>
      <c r="DE309" s="1309">
        <v>0.02</v>
      </c>
      <c r="DF309" s="1311">
        <f t="shared" si="130"/>
        <v>1.2445714285714284</v>
      </c>
      <c r="DG309" s="1311">
        <f t="shared" si="131"/>
        <v>385.81714285714281</v>
      </c>
      <c r="DH309" s="1311">
        <f t="shared" si="132"/>
        <v>370.88228571428567</v>
      </c>
      <c r="DI309" s="1312">
        <f t="shared" si="133"/>
        <v>389.38714285714281</v>
      </c>
      <c r="DJ309" s="1312">
        <f t="shared" si="133"/>
        <v>375.13228571428567</v>
      </c>
      <c r="DK309" s="1291" t="s">
        <v>168</v>
      </c>
      <c r="DL309" s="1110" t="s">
        <v>391</v>
      </c>
    </row>
    <row r="310" spans="15:116" s="1110" customFormat="1" ht="22.5" hidden="1" customHeight="1" thickBot="1" x14ac:dyDescent="0.4">
      <c r="O310" s="1284" t="s">
        <v>148</v>
      </c>
      <c r="Q310" s="1298">
        <v>1.37</v>
      </c>
      <c r="R310" s="1298">
        <v>30</v>
      </c>
      <c r="S310" s="1305">
        <f t="shared" si="120"/>
        <v>0</v>
      </c>
      <c r="T310" s="1305">
        <f t="shared" si="134"/>
        <v>0</v>
      </c>
      <c r="U310" s="1305">
        <f t="shared" si="134"/>
        <v>0.11786892857142858</v>
      </c>
      <c r="V310" s="1305">
        <f t="shared" si="134"/>
        <v>0.47147571428571433</v>
      </c>
      <c r="W310" s="1305">
        <f t="shared" si="134"/>
        <v>0.11786892857142858</v>
      </c>
      <c r="X310" s="1305">
        <f t="shared" si="134"/>
        <v>0</v>
      </c>
      <c r="Y310" s="1305">
        <f t="shared" si="134"/>
        <v>0.23573785714285717</v>
      </c>
      <c r="Z310" s="1305">
        <f t="shared" si="134"/>
        <v>1.6501650000000003</v>
      </c>
      <c r="AA310" s="1305">
        <f t="shared" si="134"/>
        <v>0</v>
      </c>
      <c r="AB310" s="1305">
        <f t="shared" si="134"/>
        <v>0</v>
      </c>
      <c r="AC310" s="1305">
        <f t="shared" si="134"/>
        <v>0.14144271428571431</v>
      </c>
      <c r="AD310" s="1305">
        <f t="shared" si="134"/>
        <v>0</v>
      </c>
      <c r="AE310" s="1305">
        <f t="shared" si="134"/>
        <v>2.3573785714285718</v>
      </c>
      <c r="AF310" s="1305">
        <v>0</v>
      </c>
      <c r="AG310" s="1305">
        <f t="shared" si="135"/>
        <v>0.23573785714285717</v>
      </c>
      <c r="AH310" s="1298"/>
      <c r="AI310" s="1111">
        <v>0.22</v>
      </c>
      <c r="AJ310" s="1116">
        <v>0</v>
      </c>
      <c r="AL310" s="1116">
        <v>0</v>
      </c>
      <c r="AM310" s="1306">
        <v>0.3</v>
      </c>
      <c r="AN310" s="1303">
        <v>0.35</v>
      </c>
      <c r="AO310" s="1303">
        <v>0.13</v>
      </c>
      <c r="AP310" s="1307">
        <f>(AN310*365)*(AO310*0.67*0.02*1)</f>
        <v>0.2225405</v>
      </c>
      <c r="AQ310" s="1307">
        <f>(AN310*365)*(AO310*0.67*0.01*1)</f>
        <v>0.11127025</v>
      </c>
      <c r="AR310" s="1308"/>
      <c r="AS310" s="1307">
        <f>(AN310*365)*(AO310*0.67*0.05*1)</f>
        <v>0.55635124999999996</v>
      </c>
      <c r="AT310" s="1307">
        <f>(AN310*365)*(AO310*0.67*0.02*1)</f>
        <v>0.2225405</v>
      </c>
      <c r="AU310" s="1307">
        <f>(AN310*365)*(AO310*0.67*0.8*1)</f>
        <v>8.9016199999999994</v>
      </c>
      <c r="AV310" s="1307">
        <f>(AN310*365)*(AO310*0.67*0.8*1)</f>
        <v>8.9016199999999994</v>
      </c>
      <c r="AW310" s="1307">
        <f>(AN310*365)*(AO310*0.67*0.3*1)</f>
        <v>3.3381075</v>
      </c>
      <c r="AX310" s="1308"/>
      <c r="AY310" s="1307">
        <f>(AN310*365)*(AO310*0.67*0.8*1)</f>
        <v>8.9016199999999994</v>
      </c>
      <c r="AZ310" s="1307">
        <f t="shared" si="122"/>
        <v>11.127025</v>
      </c>
      <c r="BA310" s="1307">
        <f t="shared" si="123"/>
        <v>1.1127024999999999</v>
      </c>
      <c r="BB310" s="1307">
        <f t="shared" si="124"/>
        <v>5.5635125000000001E-2</v>
      </c>
      <c r="BC310" s="1307">
        <f>(AN310*365)*(AO310*0.67*0.015*1)</f>
        <v>0.16690537499999999</v>
      </c>
      <c r="BD310" s="1307">
        <v>0</v>
      </c>
      <c r="BE310" s="1307">
        <v>0</v>
      </c>
      <c r="BH310" s="1269"/>
      <c r="BI310" s="1270" t="s">
        <v>148</v>
      </c>
      <c r="BJ310" s="1254" t="s">
        <v>168</v>
      </c>
      <c r="BK310" s="1263">
        <f t="shared" si="125"/>
        <v>0.22</v>
      </c>
      <c r="BL310" s="1254" t="s">
        <v>412</v>
      </c>
      <c r="BM310" s="1253">
        <v>0.2</v>
      </c>
      <c r="BN310" s="1253">
        <v>0.5</v>
      </c>
      <c r="BO310" s="1252" t="s">
        <v>258</v>
      </c>
      <c r="BP310" s="1263">
        <f t="shared" si="126"/>
        <v>1.2445714285714284</v>
      </c>
      <c r="BQ310" s="1254" t="s">
        <v>414</v>
      </c>
      <c r="BR310" s="1253">
        <v>0.2</v>
      </c>
      <c r="BS310" s="1253">
        <v>0.5</v>
      </c>
      <c r="BT310" s="1252" t="s">
        <v>258</v>
      </c>
      <c r="BU310" s="1313"/>
      <c r="BV310" s="1263">
        <v>5.5</v>
      </c>
      <c r="BW310" s="1254" t="s">
        <v>413</v>
      </c>
      <c r="BX310" s="1313"/>
      <c r="BY310" s="1263">
        <v>370.88228571428567</v>
      </c>
      <c r="BZ310" s="1254" t="s">
        <v>413</v>
      </c>
      <c r="CA310" s="1314"/>
      <c r="CB310" s="1114"/>
      <c r="CC310" s="1112"/>
      <c r="CD310" s="1112"/>
      <c r="CE310" s="1114"/>
      <c r="CF310" s="1114"/>
      <c r="CG310" s="1114"/>
      <c r="CH310" s="1114"/>
      <c r="CI310" s="1112"/>
      <c r="CJ310" s="1112"/>
      <c r="CK310" s="1114"/>
      <c r="CL310" s="1114"/>
      <c r="CM310" s="1114"/>
      <c r="CN310" s="1115"/>
      <c r="CO310" s="1271">
        <f t="shared" si="115"/>
        <v>0.2</v>
      </c>
      <c r="CP310" s="1116">
        <f t="shared" si="116"/>
        <v>0.35</v>
      </c>
      <c r="CQ310" s="1271">
        <f t="shared" si="117"/>
        <v>0.5</v>
      </c>
      <c r="CX310" s="1309" t="s">
        <v>148</v>
      </c>
      <c r="CY310" s="1309">
        <v>0.22</v>
      </c>
      <c r="CZ310" s="1310">
        <f t="shared" si="127"/>
        <v>4.62</v>
      </c>
      <c r="DA310" s="1310">
        <f t="shared" si="128"/>
        <v>5.5</v>
      </c>
      <c r="DB310" s="1309">
        <v>40</v>
      </c>
      <c r="DC310" s="1309">
        <v>0.99</v>
      </c>
      <c r="DD310" s="1310">
        <f t="shared" si="129"/>
        <v>39.6</v>
      </c>
      <c r="DE310" s="1309">
        <v>0.02</v>
      </c>
      <c r="DF310" s="1311">
        <f t="shared" si="130"/>
        <v>1.2445714285714284</v>
      </c>
      <c r="DG310" s="1311">
        <f t="shared" si="131"/>
        <v>385.81714285714281</v>
      </c>
      <c r="DH310" s="1311">
        <f t="shared" si="132"/>
        <v>370.88228571428567</v>
      </c>
      <c r="DI310" s="1312">
        <f t="shared" si="133"/>
        <v>390.43714285714282</v>
      </c>
      <c r="DJ310" s="1312">
        <f t="shared" si="133"/>
        <v>376.38228571428567</v>
      </c>
      <c r="DK310" s="1291" t="s">
        <v>168</v>
      </c>
      <c r="DL310" s="1110" t="s">
        <v>391</v>
      </c>
    </row>
    <row r="311" spans="15:116" s="1110" customFormat="1" ht="24.75" hidden="1" customHeight="1" thickBot="1" x14ac:dyDescent="0.4">
      <c r="O311" s="1284" t="s">
        <v>149</v>
      </c>
      <c r="Q311" s="1298">
        <v>1.37</v>
      </c>
      <c r="R311" s="1298">
        <v>30</v>
      </c>
      <c r="S311" s="1305">
        <f t="shared" ref="S311:AG319" si="136">((($Q311*($R311/1000)*365)*1)*S$285)*(44/28)</f>
        <v>0</v>
      </c>
      <c r="T311" s="1305">
        <f t="shared" si="136"/>
        <v>0</v>
      </c>
      <c r="U311" s="1305">
        <f t="shared" si="136"/>
        <v>0.11786892857142858</v>
      </c>
      <c r="V311" s="1305">
        <f t="shared" si="136"/>
        <v>0.47147571428571433</v>
      </c>
      <c r="W311" s="1305">
        <f t="shared" si="136"/>
        <v>0.11786892857142858</v>
      </c>
      <c r="X311" s="1305">
        <f t="shared" si="136"/>
        <v>0</v>
      </c>
      <c r="Y311" s="1305">
        <f t="shared" si="136"/>
        <v>0.23573785714285717</v>
      </c>
      <c r="Z311" s="1305">
        <f t="shared" si="136"/>
        <v>1.6501650000000003</v>
      </c>
      <c r="AA311" s="1305">
        <f t="shared" si="136"/>
        <v>0</v>
      </c>
      <c r="AB311" s="1305">
        <f t="shared" si="136"/>
        <v>0</v>
      </c>
      <c r="AC311" s="1305">
        <f t="shared" si="136"/>
        <v>0.14144271428571431</v>
      </c>
      <c r="AD311" s="1305">
        <f t="shared" si="136"/>
        <v>0</v>
      </c>
      <c r="AE311" s="1305">
        <f t="shared" si="136"/>
        <v>2.3573785714285718</v>
      </c>
      <c r="AF311" s="1305">
        <v>0</v>
      </c>
      <c r="AG311" s="1305">
        <f t="shared" si="136"/>
        <v>0.23573785714285717</v>
      </c>
      <c r="AH311" s="1298"/>
      <c r="AI311" s="1111">
        <v>1.0900000000000001</v>
      </c>
      <c r="AJ311" s="1116">
        <v>0</v>
      </c>
      <c r="AL311" s="1116">
        <v>0</v>
      </c>
      <c r="AM311" s="1306">
        <v>0.3</v>
      </c>
      <c r="AN311" s="1303">
        <v>1.72</v>
      </c>
      <c r="AO311" s="1303">
        <v>0.26</v>
      </c>
      <c r="AP311" s="1307">
        <f>(AN311*365)*(AO311*0.67*0.01*1)</f>
        <v>1.0936276</v>
      </c>
      <c r="AQ311" s="1307">
        <f>(AN311*365)*(AO311*0.67*0.001*1)</f>
        <v>0.10936276000000002</v>
      </c>
      <c r="AR311" s="1308"/>
      <c r="AS311" s="1307">
        <f>(AN311*365)*(AO311*0.67*0.02*1)</f>
        <v>2.1872552000000001</v>
      </c>
      <c r="AT311" s="1307">
        <f>(AN311*365)*(AO311*0.67*0.01*1)</f>
        <v>1.0936276</v>
      </c>
      <c r="AU311" s="1307">
        <f>(AN311*365)*(AO311*0.67*0.25*1)</f>
        <v>27.340690000000002</v>
      </c>
      <c r="AV311" s="1307">
        <f>(AN311*365)*(AO311*0.67*0.73*1)</f>
        <v>79.83481479999999</v>
      </c>
      <c r="AW311" s="1307">
        <f>(AN311*365)*(AO311*0.67*0.03*1)</f>
        <v>3.2808828000000001</v>
      </c>
      <c r="AX311" s="1308"/>
      <c r="AY311" s="1307">
        <f>(AN311*365)*(AO311*0.67*0.25*1)</f>
        <v>27.340690000000002</v>
      </c>
      <c r="AZ311" s="1307">
        <f t="shared" si="122"/>
        <v>109.36276000000001</v>
      </c>
      <c r="BA311" s="1307">
        <f t="shared" si="123"/>
        <v>10.936275999999999</v>
      </c>
      <c r="BB311" s="1307">
        <f t="shared" si="124"/>
        <v>0.54681380000000002</v>
      </c>
      <c r="BC311" s="1307">
        <f>(AN311*365)*(AO311*0.67*0.005*1)</f>
        <v>0.54681380000000002</v>
      </c>
      <c r="BD311" s="1307">
        <v>0</v>
      </c>
      <c r="BE311" s="1307">
        <v>0</v>
      </c>
      <c r="BH311" s="1269"/>
      <c r="BI311" s="1270" t="s">
        <v>149</v>
      </c>
      <c r="BJ311" s="1254" t="s">
        <v>168</v>
      </c>
      <c r="BK311" s="1263">
        <f t="shared" si="125"/>
        <v>1.0900000000000001</v>
      </c>
      <c r="BL311" s="1254" t="s">
        <v>412</v>
      </c>
      <c r="BM311" s="1253">
        <v>0.2</v>
      </c>
      <c r="BN311" s="1253">
        <v>0.5</v>
      </c>
      <c r="BO311" s="1252" t="s">
        <v>258</v>
      </c>
      <c r="BP311" s="1263">
        <f t="shared" si="126"/>
        <v>1.2445714285714284</v>
      </c>
      <c r="BQ311" s="1254" t="s">
        <v>414</v>
      </c>
      <c r="BR311" s="1253">
        <v>0.2</v>
      </c>
      <c r="BS311" s="1253">
        <v>0.5</v>
      </c>
      <c r="BT311" s="1252" t="s">
        <v>258</v>
      </c>
      <c r="BU311" s="1313"/>
      <c r="BV311" s="1263">
        <v>27.250000000000004</v>
      </c>
      <c r="BW311" s="1254" t="s">
        <v>413</v>
      </c>
      <c r="BX311" s="1313"/>
      <c r="BY311" s="1263">
        <v>370.88228571428567</v>
      </c>
      <c r="BZ311" s="1254" t="s">
        <v>413</v>
      </c>
      <c r="CA311" s="1314"/>
      <c r="CB311" s="1114"/>
      <c r="CC311" s="1112"/>
      <c r="CD311" s="1112"/>
      <c r="CE311" s="1114"/>
      <c r="CF311" s="1114"/>
      <c r="CG311" s="1114"/>
      <c r="CH311" s="1114"/>
      <c r="CI311" s="1112"/>
      <c r="CJ311" s="1112"/>
      <c r="CK311" s="1114"/>
      <c r="CL311" s="1114"/>
      <c r="CM311" s="1114"/>
      <c r="CN311" s="1115"/>
      <c r="CO311" s="1271">
        <f t="shared" si="115"/>
        <v>0.2</v>
      </c>
      <c r="CP311" s="1116">
        <f t="shared" si="116"/>
        <v>0.35</v>
      </c>
      <c r="CQ311" s="1271">
        <f t="shared" si="117"/>
        <v>0.5</v>
      </c>
      <c r="CX311" s="1309" t="s">
        <v>149</v>
      </c>
      <c r="CY311" s="1309">
        <v>1.0900000000000001</v>
      </c>
      <c r="CZ311" s="1310">
        <f t="shared" si="127"/>
        <v>22.89</v>
      </c>
      <c r="DA311" s="1310">
        <f t="shared" si="128"/>
        <v>27.250000000000004</v>
      </c>
      <c r="DB311" s="1309">
        <v>40</v>
      </c>
      <c r="DC311" s="1309">
        <v>0.99</v>
      </c>
      <c r="DD311" s="1310">
        <f t="shared" si="129"/>
        <v>39.6</v>
      </c>
      <c r="DE311" s="1309">
        <v>0.02</v>
      </c>
      <c r="DF311" s="1311">
        <f t="shared" si="130"/>
        <v>1.2445714285714284</v>
      </c>
      <c r="DG311" s="1311">
        <f t="shared" si="131"/>
        <v>385.81714285714281</v>
      </c>
      <c r="DH311" s="1311">
        <f t="shared" si="132"/>
        <v>370.88228571428567</v>
      </c>
      <c r="DI311" s="1312">
        <f t="shared" si="133"/>
        <v>408.7071428571428</v>
      </c>
      <c r="DJ311" s="1312">
        <f t="shared" si="133"/>
        <v>398.13228571428567</v>
      </c>
      <c r="DK311" s="1291" t="s">
        <v>168</v>
      </c>
      <c r="DL311" s="1110" t="s">
        <v>391</v>
      </c>
    </row>
    <row r="312" spans="15:116" s="1110" customFormat="1" ht="33.75" hidden="1" thickBot="1" x14ac:dyDescent="0.4">
      <c r="O312" s="1284" t="s">
        <v>150</v>
      </c>
      <c r="Q312" s="1298">
        <v>1.37</v>
      </c>
      <c r="R312" s="1298">
        <v>30</v>
      </c>
      <c r="S312" s="1305">
        <f t="shared" si="136"/>
        <v>0</v>
      </c>
      <c r="T312" s="1305">
        <f t="shared" si="136"/>
        <v>0</v>
      </c>
      <c r="U312" s="1305">
        <f t="shared" si="136"/>
        <v>0.11786892857142858</v>
      </c>
      <c r="V312" s="1305">
        <f t="shared" si="136"/>
        <v>0.47147571428571433</v>
      </c>
      <c r="W312" s="1305">
        <f t="shared" si="136"/>
        <v>0.11786892857142858</v>
      </c>
      <c r="X312" s="1305">
        <f t="shared" si="136"/>
        <v>0</v>
      </c>
      <c r="Y312" s="1305">
        <f t="shared" si="136"/>
        <v>0.23573785714285717</v>
      </c>
      <c r="Z312" s="1305">
        <f t="shared" si="136"/>
        <v>1.6501650000000003</v>
      </c>
      <c r="AA312" s="1305">
        <f t="shared" si="136"/>
        <v>0</v>
      </c>
      <c r="AB312" s="1305">
        <f t="shared" si="136"/>
        <v>0</v>
      </c>
      <c r="AC312" s="1305">
        <f t="shared" si="136"/>
        <v>0.14144271428571431</v>
      </c>
      <c r="AD312" s="1305">
        <f t="shared" si="136"/>
        <v>0</v>
      </c>
      <c r="AE312" s="1305">
        <f t="shared" si="136"/>
        <v>2.3573785714285718</v>
      </c>
      <c r="AF312" s="1305">
        <v>0</v>
      </c>
      <c r="AG312" s="1305">
        <f t="shared" si="136"/>
        <v>0.23573785714285717</v>
      </c>
      <c r="AH312" s="1298"/>
      <c r="AI312" s="1111">
        <v>1.64</v>
      </c>
      <c r="AJ312" s="1116">
        <v>0</v>
      </c>
      <c r="AL312" s="1116">
        <v>0</v>
      </c>
      <c r="AM312" s="1306">
        <v>0.3</v>
      </c>
      <c r="AN312" s="1303">
        <v>1.72</v>
      </c>
      <c r="AO312" s="1303">
        <v>0.26</v>
      </c>
      <c r="AP312" s="1307">
        <f>(AN312*365)*(AO312*0.67*0.015*1)</f>
        <v>1.6404414</v>
      </c>
      <c r="AQ312" s="1307">
        <f>(AN312*365)*(AO312*0.67*0.005*1)</f>
        <v>0.54681380000000002</v>
      </c>
      <c r="AR312" s="1308"/>
      <c r="AS312" s="1307">
        <f>(AN312*365)*(AO312*0.67*0.04*1)</f>
        <v>4.3745104000000001</v>
      </c>
      <c r="AT312" s="1307">
        <f>(AN312*365)*(AO312*0.67*0.015*1)</f>
        <v>1.6404414</v>
      </c>
      <c r="AU312" s="1307">
        <f>(AN312*365)*(AO312*0.67*0.65*1)</f>
        <v>71.085794000000007</v>
      </c>
      <c r="AV312" s="1307">
        <f>(AN312*365)*(AO312*0.67*0.79*1)</f>
        <v>86.396580400000005</v>
      </c>
      <c r="AW312" s="1307">
        <f>(AN312*365)*(AO312*0.67*0.03*1)</f>
        <v>3.2808828000000001</v>
      </c>
      <c r="AX312" s="1308"/>
      <c r="AY312" s="1307">
        <f>(AN312*365)*(AO312*0.67*0.65*1)</f>
        <v>71.085794000000007</v>
      </c>
      <c r="AZ312" s="1307">
        <f t="shared" si="122"/>
        <v>109.36276000000001</v>
      </c>
      <c r="BA312" s="1307">
        <f t="shared" si="123"/>
        <v>10.936275999999999</v>
      </c>
      <c r="BB312" s="1307">
        <f t="shared" si="124"/>
        <v>0.54681380000000002</v>
      </c>
      <c r="BC312" s="1307">
        <f>(AN312*365)*(AO312*0.67*0.01*1)</f>
        <v>1.0936276</v>
      </c>
      <c r="BD312" s="1307">
        <v>0</v>
      </c>
      <c r="BE312" s="1307">
        <v>0</v>
      </c>
      <c r="BH312" s="1269"/>
      <c r="BI312" s="1270" t="s">
        <v>150</v>
      </c>
      <c r="BJ312" s="1254" t="s">
        <v>168</v>
      </c>
      <c r="BK312" s="1263">
        <f t="shared" si="125"/>
        <v>1.64</v>
      </c>
      <c r="BL312" s="1254" t="s">
        <v>412</v>
      </c>
      <c r="BM312" s="1253">
        <v>0.2</v>
      </c>
      <c r="BN312" s="1253">
        <v>0.5</v>
      </c>
      <c r="BO312" s="1252" t="s">
        <v>258</v>
      </c>
      <c r="BP312" s="1263">
        <f t="shared" si="126"/>
        <v>1.2445714285714284</v>
      </c>
      <c r="BQ312" s="1254" t="s">
        <v>414</v>
      </c>
      <c r="BR312" s="1253">
        <v>0.2</v>
      </c>
      <c r="BS312" s="1253">
        <v>0.5</v>
      </c>
      <c r="BT312" s="1252" t="s">
        <v>258</v>
      </c>
      <c r="BU312" s="1313"/>
      <c r="BV312" s="1263">
        <v>41</v>
      </c>
      <c r="BW312" s="1254" t="s">
        <v>413</v>
      </c>
      <c r="BX312" s="1313"/>
      <c r="BY312" s="1263">
        <v>370.88228571428567</v>
      </c>
      <c r="BZ312" s="1254" t="s">
        <v>413</v>
      </c>
      <c r="CA312" s="1314"/>
      <c r="CB312" s="1114"/>
      <c r="CC312" s="1112"/>
      <c r="CD312" s="1112"/>
      <c r="CE312" s="1114"/>
      <c r="CF312" s="1114"/>
      <c r="CG312" s="1114"/>
      <c r="CH312" s="1114"/>
      <c r="CI312" s="1112"/>
      <c r="CJ312" s="1112"/>
      <c r="CK312" s="1114"/>
      <c r="CL312" s="1114"/>
      <c r="CM312" s="1114"/>
      <c r="CN312" s="1115"/>
      <c r="CO312" s="1271">
        <f t="shared" si="115"/>
        <v>0.2</v>
      </c>
      <c r="CP312" s="1116">
        <f t="shared" si="116"/>
        <v>0.35</v>
      </c>
      <c r="CQ312" s="1271">
        <f t="shared" si="117"/>
        <v>0.5</v>
      </c>
      <c r="CX312" s="1309" t="s">
        <v>150</v>
      </c>
      <c r="CY312" s="1309">
        <v>1.64</v>
      </c>
      <c r="CZ312" s="1310">
        <f t="shared" si="127"/>
        <v>34.44</v>
      </c>
      <c r="DA312" s="1310">
        <f t="shared" si="128"/>
        <v>41</v>
      </c>
      <c r="DB312" s="1309">
        <v>40</v>
      </c>
      <c r="DC312" s="1309">
        <v>0.99</v>
      </c>
      <c r="DD312" s="1310">
        <f t="shared" si="129"/>
        <v>39.6</v>
      </c>
      <c r="DE312" s="1309">
        <v>0.02</v>
      </c>
      <c r="DF312" s="1311">
        <f t="shared" si="130"/>
        <v>1.2445714285714284</v>
      </c>
      <c r="DG312" s="1311">
        <f t="shared" si="131"/>
        <v>385.81714285714281</v>
      </c>
      <c r="DH312" s="1311">
        <f t="shared" si="132"/>
        <v>370.88228571428567</v>
      </c>
      <c r="DI312" s="1312">
        <f t="shared" si="133"/>
        <v>420.25714285714281</v>
      </c>
      <c r="DJ312" s="1312">
        <f t="shared" si="133"/>
        <v>411.88228571428567</v>
      </c>
      <c r="DK312" s="1291" t="s">
        <v>168</v>
      </c>
      <c r="DL312" s="1110" t="s">
        <v>391</v>
      </c>
    </row>
    <row r="313" spans="15:116" s="1110" customFormat="1" ht="33.75" hidden="1" thickBot="1" x14ac:dyDescent="0.4">
      <c r="O313" s="1284" t="s">
        <v>151</v>
      </c>
      <c r="Q313" s="1298">
        <v>1.37</v>
      </c>
      <c r="R313" s="1298">
        <v>30</v>
      </c>
      <c r="S313" s="1305">
        <f t="shared" si="136"/>
        <v>0</v>
      </c>
      <c r="T313" s="1305">
        <f t="shared" si="136"/>
        <v>0</v>
      </c>
      <c r="U313" s="1305">
        <f t="shared" si="136"/>
        <v>0.11786892857142858</v>
      </c>
      <c r="V313" s="1305">
        <f t="shared" si="136"/>
        <v>0.47147571428571433</v>
      </c>
      <c r="W313" s="1305">
        <f t="shared" si="136"/>
        <v>0.11786892857142858</v>
      </c>
      <c r="X313" s="1305">
        <f t="shared" si="136"/>
        <v>0</v>
      </c>
      <c r="Y313" s="1305">
        <f t="shared" si="136"/>
        <v>0.23573785714285717</v>
      </c>
      <c r="Z313" s="1305">
        <f t="shared" si="136"/>
        <v>1.6501650000000003</v>
      </c>
      <c r="AA313" s="1305">
        <f t="shared" si="136"/>
        <v>0</v>
      </c>
      <c r="AB313" s="1305">
        <f t="shared" si="136"/>
        <v>0</v>
      </c>
      <c r="AC313" s="1305">
        <f t="shared" si="136"/>
        <v>0.14144271428571431</v>
      </c>
      <c r="AD313" s="1305">
        <f t="shared" si="136"/>
        <v>0</v>
      </c>
      <c r="AE313" s="1305">
        <f t="shared" si="136"/>
        <v>2.3573785714285718</v>
      </c>
      <c r="AF313" s="1305">
        <v>0</v>
      </c>
      <c r="AG313" s="1305">
        <f t="shared" si="136"/>
        <v>0.23573785714285717</v>
      </c>
      <c r="AH313" s="1298"/>
      <c r="AI313" s="1111">
        <v>2.19</v>
      </c>
      <c r="AJ313" s="1116">
        <v>0</v>
      </c>
      <c r="AL313" s="1116">
        <v>0</v>
      </c>
      <c r="AM313" s="1306">
        <v>0.3</v>
      </c>
      <c r="AN313" s="1303">
        <v>1.72</v>
      </c>
      <c r="AO313" s="1303">
        <v>0.26</v>
      </c>
      <c r="AP313" s="1307">
        <f>(AN313*365)*(AO313*0.67*0.02*1)</f>
        <v>2.1872552000000001</v>
      </c>
      <c r="AQ313" s="1307">
        <f>(AN313*365)*(AO313*0.67*0.01*1)</f>
        <v>1.0936276</v>
      </c>
      <c r="AR313" s="1308"/>
      <c r="AS313" s="1307">
        <f>(AN313*365)*(AO313*0.67*0.05*1)</f>
        <v>5.4681379999999997</v>
      </c>
      <c r="AT313" s="1307">
        <f>(AN313*365)*(AO313*0.67*0.02*1)</f>
        <v>2.1872552000000001</v>
      </c>
      <c r="AU313" s="1307">
        <f>(AN313*365)*(AO313*0.67*0.8*1)</f>
        <v>87.490207999999996</v>
      </c>
      <c r="AV313" s="1307">
        <f>(AN313*365)*(AO313*0.67*0.8*1)</f>
        <v>87.490207999999996</v>
      </c>
      <c r="AW313" s="1307">
        <f>(AN313*365)*(AO313*0.67*0.3*1)</f>
        <v>32.808828000000005</v>
      </c>
      <c r="AX313" s="1308"/>
      <c r="AY313" s="1307">
        <f>(AN313*365)*(AO313*0.67*0.8*1)</f>
        <v>87.490207999999996</v>
      </c>
      <c r="AZ313" s="1307">
        <f t="shared" si="122"/>
        <v>109.36276000000001</v>
      </c>
      <c r="BA313" s="1307">
        <f t="shared" si="123"/>
        <v>10.936275999999999</v>
      </c>
      <c r="BB313" s="1307">
        <f t="shared" si="124"/>
        <v>0.54681380000000002</v>
      </c>
      <c r="BC313" s="1307">
        <f>(AN313*365)*(AO313*0.67*0.015*1)</f>
        <v>1.6404414</v>
      </c>
      <c r="BD313" s="1307">
        <v>0</v>
      </c>
      <c r="BE313" s="1307">
        <v>0</v>
      </c>
      <c r="BH313" s="1269"/>
      <c r="BI313" s="1270" t="s">
        <v>151</v>
      </c>
      <c r="BJ313" s="1254" t="s">
        <v>168</v>
      </c>
      <c r="BK313" s="1263">
        <f t="shared" si="125"/>
        <v>2.1800000000000002</v>
      </c>
      <c r="BL313" s="1254" t="s">
        <v>412</v>
      </c>
      <c r="BM313" s="1253">
        <v>0.2</v>
      </c>
      <c r="BN313" s="1253">
        <v>0.5</v>
      </c>
      <c r="BO313" s="1252" t="s">
        <v>258</v>
      </c>
      <c r="BP313" s="1263">
        <f t="shared" si="126"/>
        <v>1.2445714285714284</v>
      </c>
      <c r="BQ313" s="1254" t="s">
        <v>414</v>
      </c>
      <c r="BR313" s="1253">
        <v>0.2</v>
      </c>
      <c r="BS313" s="1253">
        <v>0.5</v>
      </c>
      <c r="BT313" s="1252" t="s">
        <v>258</v>
      </c>
      <c r="BU313" s="1315"/>
      <c r="BV313" s="1263">
        <v>54.500000000000007</v>
      </c>
      <c r="BW313" s="1254" t="s">
        <v>413</v>
      </c>
      <c r="BX313" s="1315"/>
      <c r="BY313" s="1263">
        <v>370.88228571428567</v>
      </c>
      <c r="BZ313" s="1254" t="s">
        <v>413</v>
      </c>
      <c r="CA313" s="1316"/>
      <c r="CB313" s="1114"/>
      <c r="CC313" s="1112"/>
      <c r="CD313" s="1112"/>
      <c r="CE313" s="1114"/>
      <c r="CF313" s="1114"/>
      <c r="CG313" s="1114"/>
      <c r="CH313" s="1114"/>
      <c r="CI313" s="1112"/>
      <c r="CJ313" s="1112"/>
      <c r="CK313" s="1114"/>
      <c r="CL313" s="1114"/>
      <c r="CM313" s="1114"/>
      <c r="CN313" s="1115"/>
      <c r="CO313" s="1271">
        <f t="shared" si="115"/>
        <v>0.2</v>
      </c>
      <c r="CP313" s="1116">
        <f t="shared" si="116"/>
        <v>0.35</v>
      </c>
      <c r="CQ313" s="1271">
        <f t="shared" si="117"/>
        <v>0.5</v>
      </c>
      <c r="CX313" s="1309" t="s">
        <v>151</v>
      </c>
      <c r="CY313" s="1309">
        <v>2.1800000000000002</v>
      </c>
      <c r="CZ313" s="1310">
        <f t="shared" si="127"/>
        <v>45.78</v>
      </c>
      <c r="DA313" s="1310">
        <f t="shared" si="128"/>
        <v>54.500000000000007</v>
      </c>
      <c r="DB313" s="1309">
        <v>40</v>
      </c>
      <c r="DC313" s="1309">
        <v>0.99</v>
      </c>
      <c r="DD313" s="1310">
        <f t="shared" si="129"/>
        <v>39.6</v>
      </c>
      <c r="DE313" s="1309">
        <v>0.02</v>
      </c>
      <c r="DF313" s="1311">
        <f t="shared" si="130"/>
        <v>1.2445714285714284</v>
      </c>
      <c r="DG313" s="1311">
        <f t="shared" si="131"/>
        <v>385.81714285714281</v>
      </c>
      <c r="DH313" s="1311">
        <f t="shared" si="132"/>
        <v>370.88228571428567</v>
      </c>
      <c r="DI313" s="1312">
        <f t="shared" si="133"/>
        <v>431.59714285714279</v>
      </c>
      <c r="DJ313" s="1312">
        <f t="shared" si="133"/>
        <v>425.38228571428567</v>
      </c>
      <c r="DK313" s="1291" t="s">
        <v>168</v>
      </c>
      <c r="DL313" s="1110" t="s">
        <v>391</v>
      </c>
    </row>
    <row r="314" spans="15:116" s="1110" customFormat="1" ht="33.75" hidden="1" thickBot="1" x14ac:dyDescent="0.4">
      <c r="O314" s="1284" t="s">
        <v>152</v>
      </c>
      <c r="Q314" s="1298">
        <v>1.37</v>
      </c>
      <c r="R314" s="1298">
        <v>30</v>
      </c>
      <c r="S314" s="1305">
        <f t="shared" si="136"/>
        <v>0</v>
      </c>
      <c r="T314" s="1305">
        <f t="shared" si="136"/>
        <v>0</v>
      </c>
      <c r="U314" s="1305">
        <f t="shared" si="136"/>
        <v>0.11786892857142858</v>
      </c>
      <c r="V314" s="1305">
        <f t="shared" si="136"/>
        <v>0.47147571428571433</v>
      </c>
      <c r="W314" s="1305">
        <f t="shared" si="136"/>
        <v>0.11786892857142858</v>
      </c>
      <c r="X314" s="1305">
        <f t="shared" si="136"/>
        <v>0</v>
      </c>
      <c r="Y314" s="1305">
        <f t="shared" si="136"/>
        <v>0.23573785714285717</v>
      </c>
      <c r="Z314" s="1305">
        <f t="shared" si="136"/>
        <v>1.6501650000000003</v>
      </c>
      <c r="AA314" s="1305">
        <f t="shared" si="136"/>
        <v>0</v>
      </c>
      <c r="AB314" s="1305">
        <f t="shared" si="136"/>
        <v>0</v>
      </c>
      <c r="AC314" s="1305">
        <f t="shared" si="136"/>
        <v>0.14144271428571431</v>
      </c>
      <c r="AD314" s="1305">
        <f t="shared" si="136"/>
        <v>0</v>
      </c>
      <c r="AE314" s="1305">
        <f t="shared" si="136"/>
        <v>2.3573785714285718</v>
      </c>
      <c r="AF314" s="1305">
        <v>0</v>
      </c>
      <c r="AG314" s="1305">
        <f t="shared" si="136"/>
        <v>0.23573785714285717</v>
      </c>
      <c r="AH314" s="1298"/>
      <c r="AI314" s="1111">
        <v>0.6</v>
      </c>
      <c r="AJ314" s="1116">
        <v>0</v>
      </c>
      <c r="AL314" s="1116">
        <v>0</v>
      </c>
      <c r="AM314" s="1306">
        <v>0.3</v>
      </c>
      <c r="AN314" s="1303">
        <v>0.94</v>
      </c>
      <c r="AO314" s="1303">
        <v>0.26</v>
      </c>
      <c r="AP314" s="1307">
        <f>(AN314*365)*(AO314*0.67*0.01*1)</f>
        <v>0.59768019999999999</v>
      </c>
      <c r="AQ314" s="1307">
        <f>(AN314*365)*(AO314*0.67*0.001*1)</f>
        <v>5.9768020000000005E-2</v>
      </c>
      <c r="AR314" s="1308"/>
      <c r="AS314" s="1307">
        <f>(AN314*365)*(AO314*0.67*0.02*1)</f>
        <v>1.1953604</v>
      </c>
      <c r="AT314" s="1307">
        <f>(AN314*365)*(AO314*0.67*0.01*1)</f>
        <v>0.59768019999999999</v>
      </c>
      <c r="AU314" s="1307">
        <f>(AN314*365)*(AO314*0.67*0.25*1)</f>
        <v>14.942005</v>
      </c>
      <c r="AV314" s="1307">
        <f>(AN314*365)*(AO314*0.67*0.73*1)</f>
        <v>43.630654599999993</v>
      </c>
      <c r="AW314" s="1307">
        <f>(AN314*365)*(AO314*0.67*0.03*1)</f>
        <v>1.7930406000000001</v>
      </c>
      <c r="AX314" s="1308"/>
      <c r="AY314" s="1307">
        <f>(AN314*365)*(AO314*0.67*0.25*1)</f>
        <v>14.942005</v>
      </c>
      <c r="AZ314" s="1307">
        <f t="shared" si="122"/>
        <v>59.76802</v>
      </c>
      <c r="BA314" s="1307">
        <f t="shared" si="123"/>
        <v>5.9768020000000002</v>
      </c>
      <c r="BB314" s="1307">
        <f t="shared" si="124"/>
        <v>0.2988401</v>
      </c>
      <c r="BC314" s="1307">
        <f>(AN314*365)*(AO314*0.67*0.005*1)</f>
        <v>0.2988401</v>
      </c>
      <c r="BD314" s="1307">
        <v>0</v>
      </c>
      <c r="BE314" s="1307">
        <v>0</v>
      </c>
      <c r="BH314" s="1269"/>
      <c r="BI314" s="1270" t="s">
        <v>152</v>
      </c>
      <c r="BJ314" s="1254" t="s">
        <v>168</v>
      </c>
      <c r="BK314" s="1263">
        <f t="shared" si="125"/>
        <v>0.6</v>
      </c>
      <c r="BL314" s="1254" t="s">
        <v>412</v>
      </c>
      <c r="BM314" s="1253">
        <v>0.2</v>
      </c>
      <c r="BN314" s="1253">
        <v>0.5</v>
      </c>
      <c r="BO314" s="1252" t="s">
        <v>258</v>
      </c>
      <c r="BP314" s="1263">
        <f t="shared" si="126"/>
        <v>1.2445714285714284</v>
      </c>
      <c r="BQ314" s="1254" t="s">
        <v>414</v>
      </c>
      <c r="BR314" s="1253">
        <v>0.2</v>
      </c>
      <c r="BS314" s="1253">
        <v>0.5</v>
      </c>
      <c r="BT314" s="1252" t="s">
        <v>258</v>
      </c>
      <c r="BU314" s="1315"/>
      <c r="BV314" s="1263">
        <v>15</v>
      </c>
      <c r="BW314" s="1254" t="s">
        <v>413</v>
      </c>
      <c r="BX314" s="1315"/>
      <c r="BY314" s="1263">
        <v>370.88228571428567</v>
      </c>
      <c r="BZ314" s="1254" t="s">
        <v>413</v>
      </c>
      <c r="CA314" s="1316"/>
      <c r="CB314" s="1114"/>
      <c r="CC314" s="1112"/>
      <c r="CD314" s="1112"/>
      <c r="CE314" s="1114"/>
      <c r="CF314" s="1114"/>
      <c r="CG314" s="1114"/>
      <c r="CH314" s="1114"/>
      <c r="CI314" s="1112"/>
      <c r="CJ314" s="1112"/>
      <c r="CK314" s="1114"/>
      <c r="CL314" s="1114"/>
      <c r="CM314" s="1114"/>
      <c r="CN314" s="1115"/>
      <c r="CO314" s="1271">
        <f t="shared" si="115"/>
        <v>0.2</v>
      </c>
      <c r="CP314" s="1116">
        <f t="shared" si="116"/>
        <v>0.35</v>
      </c>
      <c r="CQ314" s="1271">
        <f t="shared" si="117"/>
        <v>0.5</v>
      </c>
      <c r="CX314" s="1309" t="s">
        <v>152</v>
      </c>
      <c r="CY314" s="1309">
        <v>0.6</v>
      </c>
      <c r="CZ314" s="1310">
        <f t="shared" si="127"/>
        <v>12.6</v>
      </c>
      <c r="DA314" s="1310">
        <f t="shared" si="128"/>
        <v>15</v>
      </c>
      <c r="DB314" s="1309">
        <v>40</v>
      </c>
      <c r="DC314" s="1309">
        <v>0.99</v>
      </c>
      <c r="DD314" s="1310">
        <f t="shared" si="129"/>
        <v>39.6</v>
      </c>
      <c r="DE314" s="1309">
        <v>0.02</v>
      </c>
      <c r="DF314" s="1311">
        <f t="shared" si="130"/>
        <v>1.2445714285714284</v>
      </c>
      <c r="DG314" s="1311">
        <f t="shared" si="131"/>
        <v>385.81714285714281</v>
      </c>
      <c r="DH314" s="1311">
        <f t="shared" si="132"/>
        <v>370.88228571428567</v>
      </c>
      <c r="DI314" s="1312">
        <f t="shared" si="133"/>
        <v>398.41714285714284</v>
      </c>
      <c r="DJ314" s="1312">
        <f t="shared" si="133"/>
        <v>385.88228571428567</v>
      </c>
      <c r="DK314" s="1291" t="s">
        <v>168</v>
      </c>
      <c r="DL314" s="1110" t="s">
        <v>391</v>
      </c>
    </row>
    <row r="315" spans="15:116" s="1110" customFormat="1" ht="33.75" hidden="1" thickBot="1" x14ac:dyDescent="0.4">
      <c r="O315" s="1284" t="s">
        <v>153</v>
      </c>
      <c r="Q315" s="1298">
        <v>1.37</v>
      </c>
      <c r="R315" s="1298">
        <v>30</v>
      </c>
      <c r="S315" s="1305">
        <f t="shared" si="136"/>
        <v>0</v>
      </c>
      <c r="T315" s="1305">
        <f t="shared" si="136"/>
        <v>0</v>
      </c>
      <c r="U315" s="1305">
        <f t="shared" si="136"/>
        <v>0.11786892857142858</v>
      </c>
      <c r="V315" s="1305">
        <f t="shared" si="136"/>
        <v>0.47147571428571433</v>
      </c>
      <c r="W315" s="1305">
        <f t="shared" si="136"/>
        <v>0.11786892857142858</v>
      </c>
      <c r="X315" s="1305">
        <f t="shared" si="136"/>
        <v>0</v>
      </c>
      <c r="Y315" s="1305">
        <f t="shared" si="136"/>
        <v>0.23573785714285717</v>
      </c>
      <c r="Z315" s="1305">
        <f t="shared" si="136"/>
        <v>1.6501650000000003</v>
      </c>
      <c r="AA315" s="1305">
        <f t="shared" si="136"/>
        <v>0</v>
      </c>
      <c r="AB315" s="1305">
        <f t="shared" si="136"/>
        <v>0</v>
      </c>
      <c r="AC315" s="1305">
        <f t="shared" si="136"/>
        <v>0.14144271428571431</v>
      </c>
      <c r="AD315" s="1305">
        <f t="shared" si="136"/>
        <v>0</v>
      </c>
      <c r="AE315" s="1305">
        <f t="shared" si="136"/>
        <v>2.3573785714285718</v>
      </c>
      <c r="AF315" s="1305">
        <v>0</v>
      </c>
      <c r="AG315" s="1305">
        <f t="shared" si="136"/>
        <v>0.23573785714285717</v>
      </c>
      <c r="AH315" s="1298"/>
      <c r="AI315" s="1111">
        <v>0.9</v>
      </c>
      <c r="AJ315" s="1116">
        <v>0</v>
      </c>
      <c r="AL315" s="1116">
        <v>0</v>
      </c>
      <c r="AM315" s="1306">
        <v>0.3</v>
      </c>
      <c r="AN315" s="1303">
        <v>0.94</v>
      </c>
      <c r="AO315" s="1303">
        <v>0.26</v>
      </c>
      <c r="AP315" s="1307">
        <f>(AN315*365)*(AO315*0.67*0.015*1)</f>
        <v>0.89652030000000005</v>
      </c>
      <c r="AQ315" s="1307">
        <f>(AN315*365)*(AO315*0.67*0.005*1)</f>
        <v>0.2988401</v>
      </c>
      <c r="AR315" s="1308"/>
      <c r="AS315" s="1307">
        <f>(AN315*365)*(AO315*0.67*0.04*1)</f>
        <v>2.3907208</v>
      </c>
      <c r="AT315" s="1307">
        <f>(AN315*365)*(AO315*0.67*0.015*1)</f>
        <v>0.89652030000000005</v>
      </c>
      <c r="AU315" s="1307">
        <f>(AN315*365)*(AO315*0.67*0.65*1)</f>
        <v>38.849212999999999</v>
      </c>
      <c r="AV315" s="1307">
        <f>(AN315*365)*(AO315*0.67*0.79*1)</f>
        <v>47.216735800000002</v>
      </c>
      <c r="AW315" s="1307">
        <f>(AN315*365)*(AO315*0.67*0.03*1)</f>
        <v>1.7930406000000001</v>
      </c>
      <c r="AX315" s="1308"/>
      <c r="AY315" s="1307">
        <f>(AN315*365)*(AO315*0.67*0.65*1)</f>
        <v>38.849212999999999</v>
      </c>
      <c r="AZ315" s="1307">
        <f t="shared" si="122"/>
        <v>59.76802</v>
      </c>
      <c r="BA315" s="1307">
        <f t="shared" si="123"/>
        <v>5.9768020000000002</v>
      </c>
      <c r="BB315" s="1307">
        <f t="shared" si="124"/>
        <v>0.2988401</v>
      </c>
      <c r="BC315" s="1307">
        <f>(AN315*365)*(AO315*0.67*0.01*1)</f>
        <v>0.59768019999999999</v>
      </c>
      <c r="BD315" s="1307">
        <v>0</v>
      </c>
      <c r="BE315" s="1307">
        <v>0</v>
      </c>
      <c r="BH315" s="1269"/>
      <c r="BI315" s="1270" t="s">
        <v>153</v>
      </c>
      <c r="BJ315" s="1254" t="s">
        <v>168</v>
      </c>
      <c r="BK315" s="1263">
        <f t="shared" si="125"/>
        <v>0.9</v>
      </c>
      <c r="BL315" s="1254" t="s">
        <v>412</v>
      </c>
      <c r="BM315" s="1253">
        <v>0.2</v>
      </c>
      <c r="BN315" s="1253">
        <v>0.5</v>
      </c>
      <c r="BO315" s="1252" t="s">
        <v>258</v>
      </c>
      <c r="BP315" s="1263">
        <f t="shared" si="126"/>
        <v>1.2445714285714284</v>
      </c>
      <c r="BQ315" s="1254" t="s">
        <v>414</v>
      </c>
      <c r="BR315" s="1253">
        <v>0.2</v>
      </c>
      <c r="BS315" s="1253">
        <v>0.5</v>
      </c>
      <c r="BT315" s="1252" t="s">
        <v>258</v>
      </c>
      <c r="BU315" s="1315"/>
      <c r="BV315" s="1263">
        <v>22.5</v>
      </c>
      <c r="BW315" s="1254" t="s">
        <v>413</v>
      </c>
      <c r="BX315" s="1315"/>
      <c r="BY315" s="1263">
        <v>370.88228571428567</v>
      </c>
      <c r="BZ315" s="1254" t="s">
        <v>413</v>
      </c>
      <c r="CA315" s="1316"/>
      <c r="CB315" s="1114"/>
      <c r="CC315" s="1112"/>
      <c r="CD315" s="1112"/>
      <c r="CE315" s="1114"/>
      <c r="CF315" s="1114"/>
      <c r="CG315" s="1114"/>
      <c r="CH315" s="1114"/>
      <c r="CI315" s="1112"/>
      <c r="CJ315" s="1112"/>
      <c r="CK315" s="1114"/>
      <c r="CL315" s="1114"/>
      <c r="CM315" s="1114"/>
      <c r="CN315" s="1115"/>
      <c r="CO315" s="1271">
        <f t="shared" si="115"/>
        <v>0.2</v>
      </c>
      <c r="CP315" s="1116">
        <f t="shared" si="116"/>
        <v>0.35</v>
      </c>
      <c r="CQ315" s="1271">
        <f t="shared" si="117"/>
        <v>0.5</v>
      </c>
      <c r="CX315" s="1309" t="s">
        <v>153</v>
      </c>
      <c r="CY315" s="1309">
        <v>0.9</v>
      </c>
      <c r="CZ315" s="1310">
        <f t="shared" si="127"/>
        <v>18.900000000000002</v>
      </c>
      <c r="DA315" s="1310">
        <f t="shared" si="128"/>
        <v>22.5</v>
      </c>
      <c r="DB315" s="1309">
        <v>40</v>
      </c>
      <c r="DC315" s="1309">
        <v>0.99</v>
      </c>
      <c r="DD315" s="1310">
        <f t="shared" si="129"/>
        <v>39.6</v>
      </c>
      <c r="DE315" s="1309">
        <v>0.02</v>
      </c>
      <c r="DF315" s="1311">
        <f t="shared" si="130"/>
        <v>1.2445714285714284</v>
      </c>
      <c r="DG315" s="1311">
        <f t="shared" si="131"/>
        <v>385.81714285714281</v>
      </c>
      <c r="DH315" s="1311">
        <f t="shared" si="132"/>
        <v>370.88228571428567</v>
      </c>
      <c r="DI315" s="1312">
        <f t="shared" si="133"/>
        <v>404.71714285714279</v>
      </c>
      <c r="DJ315" s="1312">
        <f t="shared" si="133"/>
        <v>393.38228571428567</v>
      </c>
      <c r="DK315" s="1291" t="s">
        <v>168</v>
      </c>
      <c r="DL315" s="1110" t="s">
        <v>391</v>
      </c>
    </row>
    <row r="316" spans="15:116" s="1110" customFormat="1" ht="33.75" hidden="1" thickBot="1" x14ac:dyDescent="0.4">
      <c r="O316" s="1284" t="s">
        <v>154</v>
      </c>
      <c r="Q316" s="1298">
        <v>1.37</v>
      </c>
      <c r="R316" s="1298">
        <v>30</v>
      </c>
      <c r="S316" s="1305">
        <f t="shared" si="136"/>
        <v>0</v>
      </c>
      <c r="T316" s="1305">
        <f t="shared" si="136"/>
        <v>0</v>
      </c>
      <c r="U316" s="1305">
        <f t="shared" si="136"/>
        <v>0.11786892857142858</v>
      </c>
      <c r="V316" s="1305">
        <f t="shared" si="136"/>
        <v>0.47147571428571433</v>
      </c>
      <c r="W316" s="1305">
        <f t="shared" si="136"/>
        <v>0.11786892857142858</v>
      </c>
      <c r="X316" s="1305">
        <f t="shared" si="136"/>
        <v>0</v>
      </c>
      <c r="Y316" s="1305">
        <f t="shared" si="136"/>
        <v>0.23573785714285717</v>
      </c>
      <c r="Z316" s="1305">
        <f t="shared" si="136"/>
        <v>1.6501650000000003</v>
      </c>
      <c r="AA316" s="1305">
        <f t="shared" si="136"/>
        <v>0</v>
      </c>
      <c r="AB316" s="1305">
        <f t="shared" si="136"/>
        <v>0</v>
      </c>
      <c r="AC316" s="1305">
        <f t="shared" si="136"/>
        <v>0.14144271428571431</v>
      </c>
      <c r="AD316" s="1305">
        <f t="shared" si="136"/>
        <v>0</v>
      </c>
      <c r="AE316" s="1305">
        <f t="shared" si="136"/>
        <v>2.3573785714285718</v>
      </c>
      <c r="AF316" s="1305">
        <v>0</v>
      </c>
      <c r="AG316" s="1305">
        <f t="shared" si="136"/>
        <v>0.23573785714285717</v>
      </c>
      <c r="AH316" s="1298"/>
      <c r="AI316" s="1111">
        <v>1.2</v>
      </c>
      <c r="AJ316" s="1116">
        <v>0</v>
      </c>
      <c r="AL316" s="1116">
        <v>0</v>
      </c>
      <c r="AM316" s="1306">
        <v>0.3</v>
      </c>
      <c r="AN316" s="1303">
        <v>0.94</v>
      </c>
      <c r="AO316" s="1303">
        <v>0.26</v>
      </c>
      <c r="AP316" s="1307">
        <f>(AN316*365)*(AO316*0.67*0.02*1)</f>
        <v>1.1953604</v>
      </c>
      <c r="AQ316" s="1307">
        <f>(AN316*365)*(AO316*0.67*0.01*1)</f>
        <v>0.59768019999999999</v>
      </c>
      <c r="AR316" s="1308"/>
      <c r="AS316" s="1307">
        <f>(AN316*365)*(AO316*0.67*0.05*1)</f>
        <v>2.9884010000000001</v>
      </c>
      <c r="AT316" s="1307">
        <f>(AN316*365)*(AO316*0.67*0.02*1)</f>
        <v>1.1953604</v>
      </c>
      <c r="AU316" s="1307">
        <f>(AN316*365)*(AO316*0.67*0.8*1)</f>
        <v>47.814416000000001</v>
      </c>
      <c r="AV316" s="1307">
        <f>(AN316*365)*(AO316*0.67*0.8*1)</f>
        <v>47.814416000000001</v>
      </c>
      <c r="AW316" s="1307">
        <f>(AN316*365)*(AO316*0.67*0.3*1)</f>
        <v>17.930406000000001</v>
      </c>
      <c r="AX316" s="1308"/>
      <c r="AY316" s="1307">
        <f>(AN316*365)*(AO316*0.67*0.8*1)</f>
        <v>47.814416000000001</v>
      </c>
      <c r="AZ316" s="1307">
        <f t="shared" si="122"/>
        <v>59.76802</v>
      </c>
      <c r="BA316" s="1307">
        <f t="shared" si="123"/>
        <v>5.9768020000000002</v>
      </c>
      <c r="BB316" s="1307">
        <f t="shared" si="124"/>
        <v>0.2988401</v>
      </c>
      <c r="BC316" s="1307">
        <f>(AN316*365)*(AO316*0.67*0.015*1)</f>
        <v>0.89652030000000005</v>
      </c>
      <c r="BD316" s="1307">
        <v>0</v>
      </c>
      <c r="BE316" s="1307">
        <v>0</v>
      </c>
      <c r="BH316" s="1269"/>
      <c r="BI316" s="1270" t="s">
        <v>154</v>
      </c>
      <c r="BJ316" s="1254" t="s">
        <v>168</v>
      </c>
      <c r="BK316" s="1263">
        <f t="shared" si="125"/>
        <v>1.19</v>
      </c>
      <c r="BL316" s="1254" t="s">
        <v>412</v>
      </c>
      <c r="BM316" s="1253">
        <v>0.2</v>
      </c>
      <c r="BN316" s="1253">
        <v>0.5</v>
      </c>
      <c r="BO316" s="1252" t="s">
        <v>258</v>
      </c>
      <c r="BP316" s="1263">
        <f t="shared" si="126"/>
        <v>1.2445714285714284</v>
      </c>
      <c r="BQ316" s="1254" t="s">
        <v>414</v>
      </c>
      <c r="BR316" s="1253">
        <v>0.2</v>
      </c>
      <c r="BS316" s="1253">
        <v>0.5</v>
      </c>
      <c r="BT316" s="1252" t="s">
        <v>258</v>
      </c>
      <c r="BU316" s="1315"/>
      <c r="BV316" s="1263">
        <v>29.75</v>
      </c>
      <c r="BW316" s="1254" t="s">
        <v>413</v>
      </c>
      <c r="BX316" s="1315"/>
      <c r="BY316" s="1263">
        <v>370.88228571428567</v>
      </c>
      <c r="BZ316" s="1254" t="s">
        <v>413</v>
      </c>
      <c r="CA316" s="1316"/>
      <c r="CB316" s="1114"/>
      <c r="CC316" s="1112"/>
      <c r="CD316" s="1112"/>
      <c r="CE316" s="1114"/>
      <c r="CF316" s="1114"/>
      <c r="CG316" s="1114"/>
      <c r="CH316" s="1114"/>
      <c r="CI316" s="1112"/>
      <c r="CJ316" s="1112"/>
      <c r="CK316" s="1114"/>
      <c r="CL316" s="1114"/>
      <c r="CM316" s="1114"/>
      <c r="CN316" s="1115"/>
      <c r="CO316" s="1271">
        <f t="shared" si="115"/>
        <v>0.2</v>
      </c>
      <c r="CP316" s="1116">
        <f t="shared" si="116"/>
        <v>0.35</v>
      </c>
      <c r="CQ316" s="1271">
        <f t="shared" si="117"/>
        <v>0.5</v>
      </c>
      <c r="CX316" s="1309" t="s">
        <v>154</v>
      </c>
      <c r="CY316" s="1309">
        <v>1.19</v>
      </c>
      <c r="CZ316" s="1310">
        <f t="shared" si="127"/>
        <v>24.99</v>
      </c>
      <c r="DA316" s="1310">
        <f t="shared" si="128"/>
        <v>29.75</v>
      </c>
      <c r="DB316" s="1309">
        <v>40</v>
      </c>
      <c r="DC316" s="1309">
        <v>0.99</v>
      </c>
      <c r="DD316" s="1310">
        <f t="shared" si="129"/>
        <v>39.6</v>
      </c>
      <c r="DE316" s="1309">
        <v>0.02</v>
      </c>
      <c r="DF316" s="1311">
        <f t="shared" si="130"/>
        <v>1.2445714285714284</v>
      </c>
      <c r="DG316" s="1311">
        <f t="shared" si="131"/>
        <v>385.81714285714281</v>
      </c>
      <c r="DH316" s="1311">
        <f t="shared" si="132"/>
        <v>370.88228571428567</v>
      </c>
      <c r="DI316" s="1312">
        <f t="shared" si="133"/>
        <v>410.80714285714282</v>
      </c>
      <c r="DJ316" s="1312">
        <f t="shared" si="133"/>
        <v>400.63228571428567</v>
      </c>
      <c r="DK316" s="1291" t="s">
        <v>168</v>
      </c>
      <c r="DL316" s="1110" t="s">
        <v>391</v>
      </c>
    </row>
    <row r="317" spans="15:116" s="1110" customFormat="1" hidden="1" x14ac:dyDescent="0.25">
      <c r="O317" s="1284" t="s">
        <v>547</v>
      </c>
      <c r="Q317" s="1298">
        <v>1.37</v>
      </c>
      <c r="R317" s="1298">
        <v>30</v>
      </c>
      <c r="S317" s="1305">
        <f t="shared" si="136"/>
        <v>0</v>
      </c>
      <c r="T317" s="1305">
        <f t="shared" si="136"/>
        <v>0</v>
      </c>
      <c r="U317" s="1305">
        <f t="shared" si="136"/>
        <v>0.11786892857142858</v>
      </c>
      <c r="V317" s="1305">
        <f t="shared" si="136"/>
        <v>0.47147571428571433</v>
      </c>
      <c r="W317" s="1305">
        <f t="shared" si="136"/>
        <v>0.11786892857142858</v>
      </c>
      <c r="X317" s="1305">
        <f t="shared" si="136"/>
        <v>0</v>
      </c>
      <c r="Y317" s="1305">
        <f t="shared" si="136"/>
        <v>0.23573785714285717</v>
      </c>
      <c r="Z317" s="1305">
        <f t="shared" si="136"/>
        <v>1.6501650000000003</v>
      </c>
      <c r="AA317" s="1305">
        <f t="shared" si="136"/>
        <v>0</v>
      </c>
      <c r="AB317" s="1305">
        <f t="shared" si="136"/>
        <v>0</v>
      </c>
      <c r="AC317" s="1305">
        <f t="shared" si="136"/>
        <v>0.14144271428571431</v>
      </c>
      <c r="AD317" s="1305">
        <f t="shared" si="136"/>
        <v>0</v>
      </c>
      <c r="AE317" s="1305">
        <f t="shared" si="136"/>
        <v>2.3573785714285718</v>
      </c>
      <c r="AF317" s="1305">
        <v>0</v>
      </c>
      <c r="AG317" s="1305">
        <f t="shared" si="136"/>
        <v>0.23573785714285717</v>
      </c>
      <c r="AH317" s="1298"/>
      <c r="AI317" s="1111">
        <v>0.08</v>
      </c>
      <c r="AJ317" s="1116"/>
      <c r="AK317" s="1116"/>
      <c r="AL317" s="1116"/>
      <c r="AM317" s="1116"/>
      <c r="AN317" s="1303">
        <v>0.1</v>
      </c>
      <c r="AO317" s="1303">
        <v>0.32</v>
      </c>
      <c r="AP317" s="1307">
        <f>(AN317*365)*(AO317*0.67*0.01*1)</f>
        <v>7.8256000000000006E-2</v>
      </c>
      <c r="AQ317" s="1307">
        <f>(AN317*365)*(AO317*0.67*0.001*1)</f>
        <v>7.8256000000000003E-3</v>
      </c>
      <c r="AR317" s="1308"/>
      <c r="AS317" s="1307">
        <f>(AN317*365)*(AO317*0.67*0.02*1)</f>
        <v>0.15651200000000001</v>
      </c>
      <c r="AT317" s="1307">
        <f>(AN317*365)*(AO317*0.67*0.01*1)</f>
        <v>7.8256000000000006E-2</v>
      </c>
      <c r="AU317" s="1307">
        <f>(AN317*365)*(AO317*0.67*0.25*1)</f>
        <v>1.9564000000000001</v>
      </c>
      <c r="AV317" s="1307">
        <f>(AN317*365)*(AO317*0.67*0.73*1)</f>
        <v>5.7126880000000009</v>
      </c>
      <c r="AW317" s="1307">
        <f>(AN317*365)*(AO317*0.67*0.03*1)</f>
        <v>0.234768</v>
      </c>
      <c r="AX317" s="1308"/>
      <c r="AY317" s="1307">
        <f>(AN317*365)*(AO317*0.67*0.25*1)</f>
        <v>1.9564000000000001</v>
      </c>
      <c r="AZ317" s="1307">
        <f t="shared" si="122"/>
        <v>7.8256000000000006</v>
      </c>
      <c r="BA317" s="1307">
        <f t="shared" si="123"/>
        <v>0.78256000000000003</v>
      </c>
      <c r="BB317" s="1307">
        <f t="shared" si="124"/>
        <v>3.9128000000000003E-2</v>
      </c>
      <c r="BC317" s="1307">
        <f>(AN317*365)*(AO317*0.67*0.005*1)</f>
        <v>3.9128000000000003E-2</v>
      </c>
      <c r="BD317" s="1307">
        <v>0</v>
      </c>
      <c r="BE317" s="1307">
        <v>0</v>
      </c>
      <c r="BI317" s="1111"/>
      <c r="BJ317" s="1112"/>
      <c r="BK317" s="1112"/>
      <c r="BL317" s="1112"/>
      <c r="BM317" s="1113"/>
      <c r="BN317" s="1113"/>
      <c r="BO317" s="1113"/>
      <c r="BP317" s="1315"/>
      <c r="BQ317" s="1315"/>
      <c r="BR317" s="1315"/>
      <c r="BS317" s="1315"/>
      <c r="BT317" s="1315"/>
      <c r="BU317" s="1315"/>
      <c r="BV317" s="1316"/>
      <c r="BW317" s="1315"/>
      <c r="BX317" s="1315"/>
      <c r="BY317" s="1316"/>
      <c r="BZ317" s="1316"/>
      <c r="CA317" s="1316"/>
      <c r="CB317" s="1114"/>
      <c r="CC317" s="1112"/>
      <c r="CD317" s="1112"/>
      <c r="CE317" s="1114"/>
      <c r="CF317" s="1114"/>
      <c r="CG317" s="1114"/>
      <c r="CH317" s="1114"/>
      <c r="CI317" s="1112"/>
      <c r="CJ317" s="1112"/>
      <c r="CK317" s="1114"/>
      <c r="CL317" s="1114"/>
      <c r="CM317" s="1114"/>
      <c r="CN317" s="1115"/>
      <c r="CO317" s="1271">
        <f t="shared" si="115"/>
        <v>0</v>
      </c>
      <c r="CP317" s="1116">
        <f t="shared" si="116"/>
        <v>0</v>
      </c>
      <c r="CQ317" s="1271">
        <f t="shared" si="117"/>
        <v>0</v>
      </c>
      <c r="CZ317" s="1291"/>
      <c r="DA317" s="1293"/>
      <c r="DB317" s="1291"/>
      <c r="DC317" s="1291"/>
      <c r="DD317" s="1291"/>
      <c r="DE317" s="1291"/>
      <c r="DF317" s="1291"/>
    </row>
    <row r="318" spans="15:116" s="1110" customFormat="1" hidden="1" x14ac:dyDescent="0.25">
      <c r="O318" s="1284" t="s">
        <v>548</v>
      </c>
      <c r="Q318" s="1298">
        <v>1.37</v>
      </c>
      <c r="R318" s="1298">
        <v>30</v>
      </c>
      <c r="S318" s="1305">
        <f t="shared" si="136"/>
        <v>0</v>
      </c>
      <c r="T318" s="1305">
        <f t="shared" si="136"/>
        <v>0</v>
      </c>
      <c r="U318" s="1305">
        <f t="shared" si="136"/>
        <v>0.11786892857142858</v>
      </c>
      <c r="V318" s="1305">
        <f t="shared" si="136"/>
        <v>0.47147571428571433</v>
      </c>
      <c r="W318" s="1305">
        <f t="shared" si="136"/>
        <v>0.11786892857142858</v>
      </c>
      <c r="X318" s="1305">
        <f t="shared" si="136"/>
        <v>0</v>
      </c>
      <c r="Y318" s="1305">
        <f t="shared" si="136"/>
        <v>0.23573785714285717</v>
      </c>
      <c r="Z318" s="1305">
        <f t="shared" si="136"/>
        <v>1.6501650000000003</v>
      </c>
      <c r="AA318" s="1305">
        <f t="shared" si="136"/>
        <v>0</v>
      </c>
      <c r="AB318" s="1305">
        <f t="shared" si="136"/>
        <v>0</v>
      </c>
      <c r="AC318" s="1305">
        <f t="shared" si="136"/>
        <v>0.14144271428571431</v>
      </c>
      <c r="AD318" s="1305">
        <f t="shared" si="136"/>
        <v>0</v>
      </c>
      <c r="AE318" s="1305">
        <f t="shared" si="136"/>
        <v>2.3573785714285718</v>
      </c>
      <c r="AF318" s="1305">
        <v>0</v>
      </c>
      <c r="AG318" s="1305">
        <f t="shared" si="136"/>
        <v>0.23573785714285717</v>
      </c>
      <c r="AH318" s="1298"/>
      <c r="AN318" s="1303">
        <v>0.1</v>
      </c>
      <c r="AO318" s="1303">
        <v>0.32</v>
      </c>
      <c r="AP318" s="1307">
        <f>(AN318*365)*(AO318*0.67*0.015*1)</f>
        <v>0.117384</v>
      </c>
      <c r="AQ318" s="1307">
        <f>(AN318*365)*(AO318*0.67*0.005*1)</f>
        <v>3.9128000000000003E-2</v>
      </c>
      <c r="AR318" s="1308"/>
      <c r="AS318" s="1307">
        <f>(AN318*365)*(AO318*0.67*0.04*1)</f>
        <v>0.31302400000000002</v>
      </c>
      <c r="AT318" s="1307">
        <f>(AN318*365)*(AO318*0.67*0.015*1)</f>
        <v>0.117384</v>
      </c>
      <c r="AU318" s="1307">
        <f>(AN318*365)*(AO318*0.67*0.65*1)</f>
        <v>5.0866400000000001</v>
      </c>
      <c r="AV318" s="1307">
        <f>(AN318*365)*(AO318*0.67*0.79*1)</f>
        <v>6.1822240000000006</v>
      </c>
      <c r="AW318" s="1307">
        <f>(AN318*365)*(AO318*0.67*0.03*1)</f>
        <v>0.234768</v>
      </c>
      <c r="AX318" s="1308"/>
      <c r="AY318" s="1307">
        <f>(AN318*365)*(AO318*0.67*0.65*1)</f>
        <v>5.0866400000000001</v>
      </c>
      <c r="AZ318" s="1307">
        <f t="shared" si="122"/>
        <v>7.8256000000000006</v>
      </c>
      <c r="BA318" s="1307">
        <f t="shared" si="123"/>
        <v>0.78256000000000003</v>
      </c>
      <c r="BB318" s="1307">
        <f t="shared" si="124"/>
        <v>3.9128000000000003E-2</v>
      </c>
      <c r="BC318" s="1307">
        <f>(AN318*365)*(AO318*0.67*0.01*1)</f>
        <v>7.8256000000000006E-2</v>
      </c>
      <c r="BD318" s="1307">
        <v>0</v>
      </c>
      <c r="BE318" s="1307">
        <v>0</v>
      </c>
      <c r="BI318" s="1111"/>
      <c r="BJ318" s="1112"/>
      <c r="BK318" s="1112"/>
      <c r="BL318" s="1112"/>
      <c r="BM318" s="1113"/>
      <c r="BN318" s="1113"/>
      <c r="BO318" s="1113"/>
      <c r="BP318" s="1315"/>
      <c r="BQ318" s="1315"/>
      <c r="BR318" s="1315"/>
      <c r="BS318" s="1315"/>
      <c r="BT318" s="1315"/>
      <c r="BU318" s="1315"/>
      <c r="BV318" s="1316"/>
      <c r="BW318" s="1315"/>
      <c r="BX318" s="1315"/>
      <c r="BY318" s="1316"/>
      <c r="BZ318" s="1316"/>
      <c r="CA318" s="1316"/>
      <c r="CB318" s="1114"/>
      <c r="CC318" s="1112"/>
      <c r="CD318" s="1112"/>
      <c r="CE318" s="1114"/>
      <c r="CF318" s="1114"/>
      <c r="CG318" s="1114"/>
      <c r="CH318" s="1114"/>
      <c r="CI318" s="1112"/>
      <c r="CJ318" s="1112"/>
      <c r="CK318" s="1114"/>
      <c r="CL318" s="1114"/>
      <c r="CM318" s="1114"/>
      <c r="CN318" s="1115"/>
      <c r="CO318" s="1271">
        <f t="shared" si="115"/>
        <v>0</v>
      </c>
      <c r="CP318" s="1116">
        <f t="shared" si="116"/>
        <v>0</v>
      </c>
      <c r="CQ318" s="1271">
        <f t="shared" si="117"/>
        <v>0</v>
      </c>
      <c r="CZ318" s="1291" t="s">
        <v>67</v>
      </c>
      <c r="DB318" s="1291" t="s">
        <v>103</v>
      </c>
      <c r="DC318" s="1291" t="s">
        <v>104</v>
      </c>
      <c r="DD318" s="1291"/>
      <c r="DE318" s="1291"/>
      <c r="DF318" s="1291"/>
      <c r="DG318" s="1291" t="s">
        <v>105</v>
      </c>
      <c r="DH318" s="1291" t="s">
        <v>106</v>
      </c>
      <c r="DI318" s="1291" t="s">
        <v>107</v>
      </c>
      <c r="DJ318" s="1291"/>
      <c r="DK318" s="1291" t="s">
        <v>108</v>
      </c>
    </row>
    <row r="319" spans="15:116" s="1110" customFormat="1" ht="18.75" hidden="1" thickBot="1" x14ac:dyDescent="0.3">
      <c r="O319" s="1284" t="s">
        <v>549</v>
      </c>
      <c r="Q319" s="1298">
        <v>1.37</v>
      </c>
      <c r="R319" s="1298">
        <v>30</v>
      </c>
      <c r="S319" s="1305">
        <f t="shared" si="136"/>
        <v>0</v>
      </c>
      <c r="T319" s="1305">
        <f t="shared" si="136"/>
        <v>0</v>
      </c>
      <c r="U319" s="1305">
        <f t="shared" si="136"/>
        <v>0.11786892857142858</v>
      </c>
      <c r="V319" s="1305">
        <f t="shared" si="136"/>
        <v>0.47147571428571433</v>
      </c>
      <c r="W319" s="1305">
        <f t="shared" si="136"/>
        <v>0.11786892857142858</v>
      </c>
      <c r="X319" s="1305">
        <f t="shared" si="136"/>
        <v>0</v>
      </c>
      <c r="Y319" s="1305">
        <f t="shared" si="136"/>
        <v>0.23573785714285717</v>
      </c>
      <c r="Z319" s="1305">
        <f t="shared" si="136"/>
        <v>1.6501650000000003</v>
      </c>
      <c r="AA319" s="1305">
        <f t="shared" si="136"/>
        <v>0</v>
      </c>
      <c r="AB319" s="1305">
        <f t="shared" si="136"/>
        <v>0</v>
      </c>
      <c r="AC319" s="1305">
        <f t="shared" si="136"/>
        <v>0.14144271428571431</v>
      </c>
      <c r="AD319" s="1305">
        <f t="shared" si="136"/>
        <v>0</v>
      </c>
      <c r="AE319" s="1305">
        <f t="shared" si="136"/>
        <v>2.3573785714285718</v>
      </c>
      <c r="AF319" s="1305">
        <v>0</v>
      </c>
      <c r="AG319" s="1305">
        <f t="shared" si="136"/>
        <v>0.23573785714285717</v>
      </c>
      <c r="AH319" s="1298"/>
      <c r="AN319" s="1303">
        <v>0.1</v>
      </c>
      <c r="AO319" s="1303">
        <v>0.32</v>
      </c>
      <c r="AP319" s="1307">
        <f>(AN319*365)*(AO319*0.67*0.02*1)</f>
        <v>0.15651200000000001</v>
      </c>
      <c r="AQ319" s="1307">
        <f>(AN319*365)*(AO319*0.67*0.01*1)</f>
        <v>7.8256000000000006E-2</v>
      </c>
      <c r="AR319" s="1308"/>
      <c r="AS319" s="1307">
        <f>(AN319*365)*(AO319*0.67*0.05*1)</f>
        <v>0.39128000000000002</v>
      </c>
      <c r="AT319" s="1307">
        <f>(AN319*365)*(AO319*0.67*0.02*1)</f>
        <v>0.15651200000000001</v>
      </c>
      <c r="AU319" s="1307">
        <f>(AN319*365)*(AO319*0.67*0.8*1)</f>
        <v>6.2604800000000003</v>
      </c>
      <c r="AV319" s="1307">
        <f>(AN319*365)*(AO319*0.67*0.8*1)</f>
        <v>6.2604800000000003</v>
      </c>
      <c r="AW319" s="1307">
        <f>(AN319*365)*(AO319*0.67*0.3*1)</f>
        <v>2.34768</v>
      </c>
      <c r="AX319" s="1308"/>
      <c r="AY319" s="1307">
        <f>(AN319*365)*(AO319*0.67*0.8*1)</f>
        <v>6.2604800000000003</v>
      </c>
      <c r="AZ319" s="1307">
        <f t="shared" si="122"/>
        <v>7.8256000000000006</v>
      </c>
      <c r="BA319" s="1307">
        <f t="shared" si="123"/>
        <v>0.78256000000000003</v>
      </c>
      <c r="BB319" s="1307">
        <f t="shared" si="124"/>
        <v>3.9128000000000003E-2</v>
      </c>
      <c r="BC319" s="1307">
        <f>(AN319*365)*(AO319*0.67*0.015*1)</f>
        <v>0.117384</v>
      </c>
      <c r="BD319" s="1307">
        <v>0</v>
      </c>
      <c r="BE319" s="1307">
        <v>0</v>
      </c>
      <c r="BI319" s="1111"/>
      <c r="BJ319" s="1112"/>
      <c r="BK319" s="1112"/>
      <c r="BL319" s="1112"/>
      <c r="BM319" s="1113"/>
      <c r="BN319" s="1113"/>
      <c r="BO319" s="1113"/>
      <c r="BP319" s="1315"/>
      <c r="BQ319" s="1315"/>
      <c r="BR319" s="1315"/>
      <c r="BS319" s="1315"/>
      <c r="BT319" s="1315"/>
      <c r="BU319" s="1315"/>
      <c r="BV319" s="1316"/>
      <c r="BW319" s="1315"/>
      <c r="BX319" s="1315"/>
      <c r="BY319" s="1316"/>
      <c r="BZ319" s="1316"/>
      <c r="CA319" s="1316"/>
      <c r="CB319" s="1114"/>
      <c r="CC319" s="1112"/>
      <c r="CD319" s="1112"/>
      <c r="CE319" s="1114"/>
      <c r="CF319" s="1114"/>
      <c r="CG319" s="1114"/>
      <c r="CH319" s="1114"/>
      <c r="CI319" s="1112"/>
      <c r="CJ319" s="1112"/>
      <c r="CK319" s="1114"/>
      <c r="CL319" s="1114"/>
      <c r="CM319" s="1114"/>
      <c r="CN319" s="1115"/>
      <c r="CO319" s="1271">
        <f t="shared" si="115"/>
        <v>0</v>
      </c>
      <c r="CP319" s="1116">
        <f t="shared" si="116"/>
        <v>0</v>
      </c>
      <c r="CQ319" s="1271">
        <f t="shared" si="117"/>
        <v>0</v>
      </c>
      <c r="CX319" s="1110" t="s">
        <v>62</v>
      </c>
      <c r="CY319" s="1110" t="s">
        <v>49</v>
      </c>
      <c r="CZ319" s="1110">
        <f>+DK319</f>
        <v>6.1897500000000008E-2</v>
      </c>
      <c r="DB319" s="1291">
        <v>1</v>
      </c>
      <c r="DC319" s="1291">
        <v>0.9</v>
      </c>
      <c r="DD319" s="1291"/>
      <c r="DE319" s="1291"/>
      <c r="DF319" s="1291"/>
      <c r="DG319" s="1291">
        <v>0.5</v>
      </c>
      <c r="DH319" s="1291">
        <v>5.0000000000000001E-3</v>
      </c>
      <c r="DI319" s="1291">
        <f>+DB319*DC319*DG319*DH319*21</f>
        <v>4.7250000000000007E-2</v>
      </c>
      <c r="DJ319" s="1291"/>
      <c r="DK319" s="1110">
        <f>+DI319+DJ330</f>
        <v>6.1897500000000008E-2</v>
      </c>
      <c r="DL319" s="1291" t="s">
        <v>375</v>
      </c>
    </row>
    <row r="320" spans="15:116" s="1110" customFormat="1" ht="15" hidden="1" customHeight="1" x14ac:dyDescent="0.25">
      <c r="O320" s="1284" t="s">
        <v>550</v>
      </c>
      <c r="Q320" s="1298"/>
      <c r="R320" s="1298"/>
      <c r="S320" s="1301"/>
      <c r="T320" s="1301"/>
      <c r="U320" s="1301"/>
      <c r="V320" s="1301"/>
      <c r="W320" s="1301"/>
      <c r="X320" s="1301"/>
      <c r="Y320" s="1301"/>
      <c r="Z320" s="1301"/>
      <c r="AA320" s="1301"/>
      <c r="AB320" s="1301"/>
      <c r="AC320" s="1301"/>
      <c r="AD320" s="1301"/>
      <c r="AE320" s="1301"/>
      <c r="AF320" s="1301"/>
      <c r="AG320" s="1301"/>
      <c r="AH320" s="1298"/>
      <c r="AI320" s="1111">
        <v>5.67</v>
      </c>
      <c r="AN320" s="1303">
        <v>1.1599999999999999</v>
      </c>
      <c r="AO320" s="1303">
        <v>0.25</v>
      </c>
      <c r="AP320" s="1307">
        <f>(AN320*365)*(AO320*0.67*0.01*1)</f>
        <v>0.70919500000000002</v>
      </c>
      <c r="AQ320" s="1307">
        <f>(AN320*365)*(AO320*0.67*0.001*1)</f>
        <v>7.0919499999999996E-2</v>
      </c>
      <c r="AR320" s="1308"/>
      <c r="AS320" s="1307">
        <f>(AN320*365)*(AO320*0.67*0.02*1)</f>
        <v>1.41839</v>
      </c>
      <c r="AT320" s="1307">
        <f>(AN320*365)*(AO320*0.67*0.01*1)</f>
        <v>0.70919500000000002</v>
      </c>
      <c r="AU320" s="1307">
        <f>(AN320*365)*(AO320*0.67*0.25*1)</f>
        <v>17.729875</v>
      </c>
      <c r="AV320" s="1307">
        <f>(AN320*365)*(AO320*0.67*0.73*1)</f>
        <v>51.771235000000004</v>
      </c>
      <c r="AW320" s="1307">
        <f>(AN320*365)*(AO320*0.67*0.03*1)</f>
        <v>2.1275849999999998</v>
      </c>
      <c r="AX320" s="1308"/>
      <c r="AY320" s="1307">
        <f>(AN320*365)*(AO320*0.67*0.25*1)</f>
        <v>17.729875</v>
      </c>
      <c r="AZ320" s="1307">
        <f t="shared" si="122"/>
        <v>70.919499999999999</v>
      </c>
      <c r="BA320" s="1307">
        <f t="shared" si="123"/>
        <v>7.0919499999999998</v>
      </c>
      <c r="BB320" s="1307">
        <f t="shared" si="124"/>
        <v>0.35459750000000001</v>
      </c>
      <c r="BC320" s="1307">
        <f>(AN320*365)*(AO320*0.67*0.005*1)</f>
        <v>0.35459750000000001</v>
      </c>
      <c r="BD320" s="1307">
        <v>0</v>
      </c>
      <c r="BE320" s="1307">
        <v>0</v>
      </c>
      <c r="BI320" s="2035" t="s">
        <v>58</v>
      </c>
      <c r="BJ320" s="1244"/>
      <c r="BK320" s="2035" t="s">
        <v>279</v>
      </c>
      <c r="BL320" s="1244"/>
      <c r="BM320" s="2035" t="s">
        <v>233</v>
      </c>
      <c r="BN320" s="2035" t="s">
        <v>233</v>
      </c>
      <c r="BO320" s="2035" t="s">
        <v>240</v>
      </c>
      <c r="BP320" s="2035" t="s">
        <v>282</v>
      </c>
      <c r="BQ320" s="1244"/>
      <c r="BR320" s="2035" t="s">
        <v>233</v>
      </c>
      <c r="BS320" s="2035" t="s">
        <v>233</v>
      </c>
      <c r="BT320" s="2035" t="s">
        <v>240</v>
      </c>
      <c r="BU320" s="1111"/>
      <c r="BV320" s="1316"/>
      <c r="BW320" s="1315"/>
      <c r="BX320" s="1315"/>
      <c r="BY320" s="1316"/>
      <c r="BZ320" s="1316"/>
      <c r="CA320" s="1316"/>
      <c r="CB320" s="1114"/>
      <c r="CC320" s="1112"/>
      <c r="CD320" s="1112"/>
      <c r="CE320" s="1114"/>
      <c r="CF320" s="1114"/>
      <c r="CG320" s="1114"/>
      <c r="CH320" s="1114"/>
      <c r="CI320" s="1112"/>
      <c r="CJ320" s="1112"/>
      <c r="CK320" s="1114"/>
      <c r="CL320" s="1114"/>
      <c r="CM320" s="1114"/>
      <c r="CN320" s="1115"/>
      <c r="CO320" s="1271" t="str">
        <f t="shared" si="115"/>
        <v>Incertidumbre (+/- %)</v>
      </c>
      <c r="CP320" s="1116" t="e">
        <f t="shared" si="116"/>
        <v>#VALUE!</v>
      </c>
      <c r="CQ320" s="1271" t="str">
        <f t="shared" si="117"/>
        <v>Incertidumbre (+/- %)</v>
      </c>
      <c r="DC320" s="1291"/>
      <c r="DD320" s="1291"/>
      <c r="DE320" s="1291"/>
      <c r="DF320" s="1291"/>
    </row>
    <row r="321" spans="15:115" s="1110" customFormat="1" ht="15.75" hidden="1" thickBot="1" x14ac:dyDescent="0.3">
      <c r="O321" s="1284" t="s">
        <v>551</v>
      </c>
      <c r="Q321" s="1298"/>
      <c r="R321" s="1298"/>
      <c r="S321" s="1301"/>
      <c r="T321" s="1301"/>
      <c r="U321" s="1301"/>
      <c r="V321" s="1301"/>
      <c r="W321" s="1301"/>
      <c r="X321" s="1301"/>
      <c r="Y321" s="1301"/>
      <c r="Z321" s="1301"/>
      <c r="AA321" s="1301"/>
      <c r="AB321" s="1301"/>
      <c r="AC321" s="1301"/>
      <c r="AD321" s="1301"/>
      <c r="AE321" s="1301"/>
      <c r="AF321" s="1301"/>
      <c r="AG321" s="1301"/>
      <c r="AH321" s="1298"/>
      <c r="AN321" s="1303">
        <v>1.1599999999999999</v>
      </c>
      <c r="AO321" s="1303">
        <v>0.25</v>
      </c>
      <c r="AP321" s="1307">
        <f>(AN321*365)*(AO321*0.67*0.015*1)</f>
        <v>1.0637924999999999</v>
      </c>
      <c r="AQ321" s="1307">
        <f>(AN321*365)*(AO321*0.67*0.005*1)</f>
        <v>0.35459750000000001</v>
      </c>
      <c r="AR321" s="1308"/>
      <c r="AS321" s="1307">
        <f>(AN321*365)*(AO321*0.67*0.04*1)</f>
        <v>2.8367800000000001</v>
      </c>
      <c r="AT321" s="1307">
        <f>(AN321*365)*(AO321*0.67*0.015*1)</f>
        <v>1.0637924999999999</v>
      </c>
      <c r="AU321" s="1307">
        <f>(AN321*365)*(AO321*0.67*0.65*1)</f>
        <v>46.097675000000002</v>
      </c>
      <c r="AV321" s="1307">
        <f>(AN321*365)*(AO321*0.67*0.79*1)</f>
        <v>56.026405000000011</v>
      </c>
      <c r="AW321" s="1307">
        <f>(AN321*365)*(AO321*0.67*0.03*1)</f>
        <v>2.1275849999999998</v>
      </c>
      <c r="AX321" s="1308"/>
      <c r="AY321" s="1307">
        <f>(AN321*365)*(AO321*0.67*0.65*1)</f>
        <v>46.097675000000002</v>
      </c>
      <c r="AZ321" s="1307">
        <f t="shared" si="122"/>
        <v>70.919499999999999</v>
      </c>
      <c r="BA321" s="1307">
        <f t="shared" si="123"/>
        <v>7.0919499999999998</v>
      </c>
      <c r="BB321" s="1307">
        <f t="shared" si="124"/>
        <v>0.35459750000000001</v>
      </c>
      <c r="BC321" s="1307">
        <f>(AN321*365)*(AO321*0.67*0.01*1)</f>
        <v>0.70919500000000002</v>
      </c>
      <c r="BD321" s="1307">
        <v>0</v>
      </c>
      <c r="BE321" s="1307">
        <v>0</v>
      </c>
      <c r="BI321" s="2036"/>
      <c r="BJ321" s="1248" t="s">
        <v>253</v>
      </c>
      <c r="BK321" s="2036"/>
      <c r="BL321" s="1248" t="s">
        <v>251</v>
      </c>
      <c r="BM321" s="2036"/>
      <c r="BN321" s="2036"/>
      <c r="BO321" s="2036"/>
      <c r="BP321" s="2036"/>
      <c r="BQ321" s="1248" t="s">
        <v>251</v>
      </c>
      <c r="BR321" s="2036"/>
      <c r="BS321" s="2036"/>
      <c r="BT321" s="2036"/>
      <c r="BU321" s="1111"/>
      <c r="BV321" s="1316"/>
      <c r="BW321" s="1315"/>
      <c r="BX321" s="1315"/>
      <c r="BY321" s="1316"/>
      <c r="BZ321" s="1316"/>
      <c r="CA321" s="1316"/>
      <c r="CB321" s="1114"/>
      <c r="CC321" s="1112"/>
      <c r="CD321" s="1112"/>
      <c r="CE321" s="1114"/>
      <c r="CF321" s="1114"/>
      <c r="CG321" s="1114"/>
      <c r="CH321" s="1114"/>
      <c r="CI321" s="1112"/>
      <c r="CJ321" s="1112"/>
      <c r="CK321" s="1114"/>
      <c r="CL321" s="1114"/>
      <c r="CM321" s="1114"/>
      <c r="CN321" s="1115"/>
      <c r="CO321" s="1271">
        <f t="shared" si="115"/>
        <v>0</v>
      </c>
      <c r="CP321" s="1116">
        <f t="shared" si="116"/>
        <v>0</v>
      </c>
      <c r="CQ321" s="1271">
        <f t="shared" si="117"/>
        <v>0</v>
      </c>
      <c r="DC321" s="1291"/>
      <c r="DD321" s="1291"/>
      <c r="DE321" s="1291"/>
      <c r="DF321" s="1291"/>
      <c r="DI321" s="1291">
        <f>+DB319*DC319*DG319*DH319*25</f>
        <v>5.6250000000000008E-2</v>
      </c>
      <c r="DK321" s="1110">
        <f>+DI321+DJ332</f>
        <v>7.0330500000000004E-2</v>
      </c>
    </row>
    <row r="322" spans="15:115" s="1110" customFormat="1" ht="18.75" hidden="1" thickBot="1" x14ac:dyDescent="0.3">
      <c r="O322" s="1284" t="s">
        <v>552</v>
      </c>
      <c r="Q322" s="1298"/>
      <c r="R322" s="1298"/>
      <c r="S322" s="1301"/>
      <c r="T322" s="1301"/>
      <c r="U322" s="1301"/>
      <c r="V322" s="1301"/>
      <c r="W322" s="1301"/>
      <c r="X322" s="1301"/>
      <c r="Y322" s="1301"/>
      <c r="Z322" s="1301"/>
      <c r="AA322" s="1301"/>
      <c r="AB322" s="1301"/>
      <c r="AC322" s="1301"/>
      <c r="AD322" s="1301"/>
      <c r="AE322" s="1301"/>
      <c r="AF322" s="1301"/>
      <c r="AG322" s="1301"/>
      <c r="AH322" s="1298"/>
      <c r="AN322" s="1303">
        <v>1.1599999999999999</v>
      </c>
      <c r="AO322" s="1303">
        <v>0.25</v>
      </c>
      <c r="AP322" s="1307">
        <f>(AN322*365)*(AO322*0.67*0.02*1)</f>
        <v>1.41839</v>
      </c>
      <c r="AQ322" s="1307">
        <f>(AN322*365)*(AO322*0.67*0.01*1)</f>
        <v>0.70919500000000002</v>
      </c>
      <c r="AR322" s="1308"/>
      <c r="AS322" s="1307">
        <f>(AN322*365)*(AO322*0.67*0.05*1)</f>
        <v>3.5459749999999999</v>
      </c>
      <c r="AT322" s="1307">
        <f>(AN322*365)*(AO322*0.67*0.02*1)</f>
        <v>1.41839</v>
      </c>
      <c r="AU322" s="1307">
        <f>(AN322*365)*(AO322*0.67*0.8*1)</f>
        <v>56.735599999999998</v>
      </c>
      <c r="AV322" s="1307">
        <f>(AN322*365)*(AO322*0.67*0.8*1)</f>
        <v>56.735599999999998</v>
      </c>
      <c r="AW322" s="1307">
        <f>(AN322*365)*(AO322*0.67*0.3*1)</f>
        <v>21.275849999999998</v>
      </c>
      <c r="AX322" s="1308"/>
      <c r="AY322" s="1307">
        <f>(AN322*365)*(AO322*0.67*0.8*1)</f>
        <v>56.735599999999998</v>
      </c>
      <c r="AZ322" s="1307">
        <f t="shared" si="122"/>
        <v>70.919499999999999</v>
      </c>
      <c r="BA322" s="1307">
        <f t="shared" si="123"/>
        <v>7.0919499999999998</v>
      </c>
      <c r="BB322" s="1307">
        <f t="shared" si="124"/>
        <v>0.35459750000000001</v>
      </c>
      <c r="BC322" s="1307">
        <f>(AN322*365)*(AO322*0.67*0.015*1)</f>
        <v>1.0637924999999999</v>
      </c>
      <c r="BD322" s="1307">
        <v>0</v>
      </c>
      <c r="BE322" s="1307">
        <v>0</v>
      </c>
      <c r="BI322" s="1270" t="s">
        <v>469</v>
      </c>
      <c r="BJ322" s="1254" t="s">
        <v>470</v>
      </c>
      <c r="BK322" s="1263">
        <f>10/1000</f>
        <v>0.01</v>
      </c>
      <c r="BL322" s="1254" t="s">
        <v>415</v>
      </c>
      <c r="BM322" s="1253">
        <f>0.08/10</f>
        <v>8.0000000000000002E-3</v>
      </c>
      <c r="BN322" s="1253">
        <f>20/10</f>
        <v>2</v>
      </c>
      <c r="BO322" s="1252" t="s">
        <v>258</v>
      </c>
      <c r="BP322" s="1263">
        <f>0.6/1000</f>
        <v>5.9999999999999995E-4</v>
      </c>
      <c r="BQ322" s="1254" t="s">
        <v>416</v>
      </c>
      <c r="BR322" s="1253">
        <f>0.2/0.6</f>
        <v>0.33333333333333337</v>
      </c>
      <c r="BS322" s="1253">
        <f>1.2/0.6</f>
        <v>2</v>
      </c>
      <c r="BT322" s="1252" t="s">
        <v>258</v>
      </c>
      <c r="BU322" s="1111"/>
      <c r="BV322" s="1316"/>
      <c r="BW322" s="1315"/>
      <c r="BX322" s="1315"/>
      <c r="BY322" s="1316"/>
      <c r="BZ322" s="1316"/>
      <c r="CA322" s="1316"/>
      <c r="CB322" s="1114"/>
      <c r="CC322" s="1112"/>
      <c r="CD322" s="1112"/>
      <c r="CE322" s="1114"/>
      <c r="CF322" s="1114"/>
      <c r="CG322" s="1114"/>
      <c r="CH322" s="1114"/>
      <c r="CI322" s="1112"/>
      <c r="CJ322" s="1112"/>
      <c r="CK322" s="1114"/>
      <c r="CL322" s="1114"/>
      <c r="CM322" s="1114"/>
      <c r="CN322" s="1115"/>
      <c r="CO322" s="1271">
        <f t="shared" si="115"/>
        <v>8.0000000000000002E-3</v>
      </c>
      <c r="CP322" s="1116">
        <f t="shared" si="116"/>
        <v>1.004</v>
      </c>
      <c r="CQ322" s="1271">
        <f t="shared" si="117"/>
        <v>2</v>
      </c>
      <c r="DC322" s="1291"/>
      <c r="DD322" s="1291"/>
      <c r="DE322" s="1291"/>
      <c r="DF322" s="1291"/>
      <c r="DI322" s="1291"/>
    </row>
    <row r="323" spans="15:115" s="1110" customFormat="1" ht="18.75" hidden="1" thickBot="1" x14ac:dyDescent="0.3">
      <c r="BD323" s="1110">
        <v>0</v>
      </c>
      <c r="BI323" s="1270" t="s">
        <v>471</v>
      </c>
      <c r="BJ323" s="1254" t="s">
        <v>1336</v>
      </c>
      <c r="BK323" s="1263">
        <f>4/1000</f>
        <v>4.0000000000000001E-3</v>
      </c>
      <c r="BL323" s="1254" t="s">
        <v>415</v>
      </c>
      <c r="BM323" s="1253">
        <f>0.03/4</f>
        <v>7.4999999999999997E-3</v>
      </c>
      <c r="BN323" s="1253">
        <f>8/4</f>
        <v>2</v>
      </c>
      <c r="BO323" s="1252" t="s">
        <v>258</v>
      </c>
      <c r="BP323" s="1263">
        <f>0.3/1000</f>
        <v>2.9999999999999997E-4</v>
      </c>
      <c r="BQ323" s="1254" t="s">
        <v>416</v>
      </c>
      <c r="BR323" s="1253">
        <f>0.06/0.3</f>
        <v>0.2</v>
      </c>
      <c r="BS323" s="1253">
        <f>0.6/0.3</f>
        <v>2</v>
      </c>
      <c r="BT323" s="1252" t="s">
        <v>258</v>
      </c>
      <c r="BU323" s="1111"/>
      <c r="BV323" s="1316"/>
      <c r="BW323" s="1315"/>
      <c r="BX323" s="1315"/>
      <c r="BY323" s="1316"/>
      <c r="BZ323" s="1316"/>
      <c r="CA323" s="1316"/>
      <c r="CB323" s="1114"/>
      <c r="CC323" s="1112"/>
      <c r="CD323" s="1112"/>
      <c r="CE323" s="1114"/>
      <c r="CF323" s="1114"/>
      <c r="CG323" s="1114"/>
      <c r="CH323" s="1114"/>
      <c r="CI323" s="1112"/>
      <c r="CJ323" s="1112"/>
      <c r="CK323" s="1114"/>
      <c r="CL323" s="1114"/>
      <c r="CM323" s="1114"/>
      <c r="CN323" s="1115"/>
      <c r="CO323" s="1271">
        <f t="shared" si="115"/>
        <v>7.4999999999999997E-3</v>
      </c>
      <c r="CP323" s="1116">
        <f t="shared" si="116"/>
        <v>1.0037499999999999</v>
      </c>
      <c r="CQ323" s="1271">
        <f t="shared" si="117"/>
        <v>2</v>
      </c>
      <c r="DC323" s="1291"/>
      <c r="DD323" s="1291"/>
      <c r="DE323" s="1291"/>
      <c r="DF323" s="1291"/>
      <c r="DI323" s="1291"/>
    </row>
    <row r="324" spans="15:115" s="1110" customFormat="1" ht="18.75" hidden="1" thickBot="1" x14ac:dyDescent="0.3">
      <c r="BI324" s="1270" t="s">
        <v>472</v>
      </c>
      <c r="BJ324" s="1254" t="s">
        <v>470</v>
      </c>
      <c r="BK324" s="1263">
        <f>2/1000</f>
        <v>2E-3</v>
      </c>
      <c r="BL324" s="1254" t="s">
        <v>415</v>
      </c>
      <c r="BM324" s="1253">
        <f>0/2</f>
        <v>0</v>
      </c>
      <c r="BN324" s="1253">
        <f>20/2</f>
        <v>10</v>
      </c>
      <c r="BO324" s="1252" t="s">
        <v>258</v>
      </c>
      <c r="BP324" s="1263">
        <v>0</v>
      </c>
      <c r="BQ324" s="1254" t="s">
        <v>416</v>
      </c>
      <c r="BR324" s="1253">
        <v>0</v>
      </c>
      <c r="BS324" s="1253">
        <v>0</v>
      </c>
      <c r="BT324" s="1252" t="s">
        <v>258</v>
      </c>
      <c r="BU324" s="1111"/>
      <c r="BV324" s="1316"/>
      <c r="BW324" s="1315"/>
      <c r="BX324" s="1315"/>
      <c r="BY324" s="1316"/>
      <c r="BZ324" s="1316"/>
      <c r="CA324" s="1316"/>
      <c r="CB324" s="1114"/>
      <c r="CC324" s="1112"/>
      <c r="CD324" s="1112"/>
      <c r="CE324" s="1114"/>
      <c r="CF324" s="1114"/>
      <c r="CG324" s="1114"/>
      <c r="CH324" s="1114"/>
      <c r="CI324" s="1112"/>
      <c r="CJ324" s="1112"/>
      <c r="CK324" s="1114"/>
      <c r="CL324" s="1114"/>
      <c r="CM324" s="1114"/>
      <c r="CN324" s="1115"/>
      <c r="CO324" s="1271">
        <f t="shared" si="115"/>
        <v>0</v>
      </c>
      <c r="CP324" s="1116">
        <f t="shared" si="116"/>
        <v>5</v>
      </c>
      <c r="CQ324" s="1271">
        <f t="shared" si="117"/>
        <v>10</v>
      </c>
      <c r="DC324" s="1291"/>
      <c r="DD324" s="1291"/>
      <c r="DE324" s="1291"/>
      <c r="DF324" s="1291"/>
      <c r="DI324" s="1291"/>
    </row>
    <row r="325" spans="15:115" s="1110" customFormat="1" ht="18.75" hidden="1" thickBot="1" x14ac:dyDescent="0.3">
      <c r="BB325" s="1116" t="s">
        <v>1337</v>
      </c>
      <c r="BC325" s="1116" t="s">
        <v>1338</v>
      </c>
      <c r="BD325" s="1116" t="s">
        <v>1339</v>
      </c>
      <c r="BE325" s="1116"/>
      <c r="BF325" s="1116" t="s">
        <v>1340</v>
      </c>
      <c r="BI325" s="1270" t="s">
        <v>473</v>
      </c>
      <c r="BJ325" s="1254" t="s">
        <v>1336</v>
      </c>
      <c r="BK325" s="1263">
        <f>1/1000</f>
        <v>1E-3</v>
      </c>
      <c r="BL325" s="1254" t="s">
        <v>415</v>
      </c>
      <c r="BM325" s="1253">
        <f>0/2</f>
        <v>0</v>
      </c>
      <c r="BN325" s="1253">
        <f>8/1</f>
        <v>8</v>
      </c>
      <c r="BO325" s="1252" t="s">
        <v>258</v>
      </c>
      <c r="BP325" s="1263">
        <v>0</v>
      </c>
      <c r="BQ325" s="1254" t="s">
        <v>416</v>
      </c>
      <c r="BR325" s="1253">
        <v>0</v>
      </c>
      <c r="BS325" s="1253">
        <v>0</v>
      </c>
      <c r="BT325" s="1252" t="s">
        <v>258</v>
      </c>
      <c r="BU325" s="1111"/>
      <c r="BV325" s="1316"/>
      <c r="BW325" s="1315"/>
      <c r="BX325" s="1315"/>
      <c r="BY325" s="1316"/>
      <c r="BZ325" s="1316"/>
      <c r="CA325" s="1316"/>
      <c r="CB325" s="1114"/>
      <c r="CC325" s="1112"/>
      <c r="CD325" s="1112"/>
      <c r="CE325" s="1114"/>
      <c r="CF325" s="1114"/>
      <c r="CG325" s="1114"/>
      <c r="CH325" s="1114"/>
      <c r="CI325" s="1112"/>
      <c r="CJ325" s="1112"/>
      <c r="CK325" s="1114"/>
      <c r="CL325" s="1114"/>
      <c r="CM325" s="1114"/>
      <c r="CN325" s="1115"/>
      <c r="CO325" s="1271">
        <f t="shared" si="115"/>
        <v>0</v>
      </c>
      <c r="CP325" s="1116">
        <f t="shared" si="116"/>
        <v>4</v>
      </c>
      <c r="CQ325" s="1271">
        <f t="shared" si="117"/>
        <v>8</v>
      </c>
      <c r="DC325" s="1291"/>
      <c r="DD325" s="1291"/>
      <c r="DE325" s="1291"/>
      <c r="DF325" s="1291"/>
      <c r="DI325" s="1291"/>
    </row>
    <row r="326" spans="15:115" s="1110" customFormat="1" ht="26.25" hidden="1" thickBot="1" x14ac:dyDescent="0.3">
      <c r="BB326" s="1116">
        <v>50.4</v>
      </c>
      <c r="BC326" s="1116">
        <v>22</v>
      </c>
      <c r="BD326" s="1116">
        <f>BC326/((BB326*1000*1000)/(1000*1000))</f>
        <v>0.43650793650793651</v>
      </c>
      <c r="BE326" s="1116"/>
      <c r="BF326" s="1116">
        <v>0.63500999999999996</v>
      </c>
      <c r="BI326" s="1270" t="s">
        <v>1341</v>
      </c>
      <c r="BJ326" s="1254" t="s">
        <v>1342</v>
      </c>
      <c r="BK326" s="1263">
        <f>BD326*BF326</f>
        <v>0.27718690476190477</v>
      </c>
      <c r="BL326" s="1254" t="s">
        <v>1343</v>
      </c>
      <c r="BM326" s="1253">
        <f>0%/5%</f>
        <v>0</v>
      </c>
      <c r="BN326" s="1253">
        <f>10%/5%</f>
        <v>2</v>
      </c>
      <c r="BO326" s="1252" t="s">
        <v>258</v>
      </c>
      <c r="BP326" s="1263">
        <v>0</v>
      </c>
      <c r="BQ326" s="1254" t="s">
        <v>1344</v>
      </c>
      <c r="BR326" s="1253">
        <v>0</v>
      </c>
      <c r="BS326" s="1253">
        <v>0</v>
      </c>
      <c r="BT326" s="1252" t="s">
        <v>258</v>
      </c>
      <c r="BU326" s="1111"/>
      <c r="BV326" s="1316"/>
      <c r="BW326" s="1315"/>
      <c r="BX326" s="1315"/>
      <c r="BY326" s="1316"/>
      <c r="BZ326" s="1316"/>
      <c r="CA326" s="1316"/>
      <c r="CB326" s="1114"/>
      <c r="CC326" s="1112"/>
      <c r="CD326" s="1112"/>
      <c r="CE326" s="1114"/>
      <c r="CF326" s="1114"/>
      <c r="CG326" s="1114"/>
      <c r="CH326" s="1114"/>
      <c r="CI326" s="1112"/>
      <c r="CJ326" s="1112"/>
      <c r="CK326" s="1114"/>
      <c r="CL326" s="1114"/>
      <c r="CM326" s="1114"/>
      <c r="CN326" s="1115"/>
      <c r="CO326" s="1271">
        <f t="shared" si="115"/>
        <v>0</v>
      </c>
      <c r="CP326" s="1116">
        <f t="shared" si="116"/>
        <v>1</v>
      </c>
      <c r="CQ326" s="1271">
        <f t="shared" si="117"/>
        <v>2</v>
      </c>
      <c r="DC326" s="1291"/>
      <c r="DD326" s="1291"/>
      <c r="DE326" s="1291"/>
      <c r="DF326" s="1291"/>
      <c r="DI326" s="1291"/>
    </row>
    <row r="327" spans="15:115" s="1110" customFormat="1" ht="18.75" hidden="1" thickBot="1" x14ac:dyDescent="0.3">
      <c r="BI327" s="1270" t="s">
        <v>315</v>
      </c>
      <c r="BJ327" s="1254" t="s">
        <v>49</v>
      </c>
      <c r="BK327" s="1263">
        <f>2.7/1000</f>
        <v>2.7000000000000001E-3</v>
      </c>
      <c r="BL327" s="1254" t="s">
        <v>415</v>
      </c>
      <c r="BM327" s="1253">
        <f>0.9/2.7</f>
        <v>0.33333333333333331</v>
      </c>
      <c r="BN327" s="1253">
        <f>0.9/2.7</f>
        <v>0.33333333333333331</v>
      </c>
      <c r="BO327" s="1252" t="s">
        <v>258</v>
      </c>
      <c r="BP327" s="1263">
        <f>0.07/1000</f>
        <v>7.0000000000000007E-5</v>
      </c>
      <c r="BQ327" s="1254" t="s">
        <v>416</v>
      </c>
      <c r="BR327" s="1253">
        <f>0.1/0.07</f>
        <v>1.4285714285714286</v>
      </c>
      <c r="BS327" s="1253">
        <f>0.1/0.07</f>
        <v>1.4285714285714286</v>
      </c>
      <c r="BT327" s="1252" t="s">
        <v>258</v>
      </c>
      <c r="BU327" s="1111"/>
      <c r="BV327" s="1263">
        <v>1515</v>
      </c>
      <c r="BW327" s="1254" t="s">
        <v>460</v>
      </c>
      <c r="BX327" s="1253">
        <f>177/1515</f>
        <v>0.11683168316831684</v>
      </c>
      <c r="BY327" s="1253">
        <f>177/1515</f>
        <v>0.11683168316831684</v>
      </c>
      <c r="BZ327" s="1252" t="s">
        <v>258</v>
      </c>
      <c r="CA327" s="1316"/>
      <c r="CB327" s="1114"/>
      <c r="CC327" s="1112"/>
      <c r="CD327" s="1112"/>
      <c r="CE327" s="1114"/>
      <c r="CF327" s="1114"/>
      <c r="CG327" s="1114"/>
      <c r="CH327" s="1114"/>
      <c r="CI327" s="1112"/>
      <c r="CJ327" s="1112"/>
      <c r="CK327" s="1114"/>
      <c r="CL327" s="1114"/>
      <c r="CM327" s="1114"/>
      <c r="CN327" s="1115"/>
      <c r="CO327" s="1271">
        <f t="shared" ref="CO327:CO390" si="137">BM327</f>
        <v>0.33333333333333331</v>
      </c>
      <c r="CP327" s="1116">
        <f t="shared" ref="CP327:CP390" si="138">(CO327+CQ327)/2</f>
        <v>0.33333333333333331</v>
      </c>
      <c r="CQ327" s="1271">
        <f t="shared" ref="CQ327:CQ390" si="139">BN327</f>
        <v>0.33333333333333331</v>
      </c>
      <c r="DC327" s="1291"/>
      <c r="DD327" s="1291"/>
      <c r="DE327" s="1291"/>
      <c r="DF327" s="1291"/>
      <c r="DI327" s="1291"/>
    </row>
    <row r="328" spans="15:115" s="1110" customFormat="1" ht="18.75" hidden="1" thickBot="1" x14ac:dyDescent="0.3">
      <c r="BI328" s="1270" t="s">
        <v>459</v>
      </c>
      <c r="BJ328" s="1254" t="s">
        <v>49</v>
      </c>
      <c r="BK328" s="1263">
        <f>2.3/1000</f>
        <v>2.3E-3</v>
      </c>
      <c r="BL328" s="1254" t="s">
        <v>415</v>
      </c>
      <c r="BM328" s="1253">
        <f>0.9/2.3</f>
        <v>0.39130434782608697</v>
      </c>
      <c r="BN328" s="1253">
        <f>0.9/2.3</f>
        <v>0.39130434782608697</v>
      </c>
      <c r="BO328" s="1252" t="s">
        <v>258</v>
      </c>
      <c r="BP328" s="1263">
        <f>0.21/1000</f>
        <v>2.0999999999999998E-4</v>
      </c>
      <c r="BQ328" s="1254" t="s">
        <v>416</v>
      </c>
      <c r="BR328" s="1253">
        <f>0.1/0.21</f>
        <v>0.47619047619047622</v>
      </c>
      <c r="BS328" s="1253">
        <f>0.1/0.21</f>
        <v>0.47619047619047622</v>
      </c>
      <c r="BT328" s="1252" t="s">
        <v>258</v>
      </c>
      <c r="BU328" s="1111"/>
      <c r="BV328" s="1263">
        <v>1613</v>
      </c>
      <c r="BW328" s="1254" t="s">
        <v>460</v>
      </c>
      <c r="BX328" s="1253">
        <f>95/1613</f>
        <v>5.8896466212027279E-2</v>
      </c>
      <c r="BY328" s="1253">
        <f>95/1613</f>
        <v>5.8896466212027279E-2</v>
      </c>
      <c r="BZ328" s="1252" t="s">
        <v>258</v>
      </c>
      <c r="CA328" s="1316"/>
      <c r="CB328" s="1114"/>
      <c r="CC328" s="1112"/>
      <c r="CD328" s="1112"/>
      <c r="CE328" s="1114"/>
      <c r="CF328" s="1114"/>
      <c r="CG328" s="1114"/>
      <c r="CH328" s="1114"/>
      <c r="CI328" s="1112"/>
      <c r="CJ328" s="1112"/>
      <c r="CK328" s="1114"/>
      <c r="CL328" s="1114"/>
      <c r="CM328" s="1114"/>
      <c r="CN328" s="1115"/>
      <c r="CO328" s="1271">
        <f t="shared" si="137"/>
        <v>0.39130434782608697</v>
      </c>
      <c r="CP328" s="1116">
        <f t="shared" si="138"/>
        <v>0.39130434782608697</v>
      </c>
      <c r="CQ328" s="1271">
        <f t="shared" si="139"/>
        <v>0.39130434782608697</v>
      </c>
      <c r="DC328" s="1291"/>
      <c r="DD328" s="1291"/>
      <c r="DE328" s="1291"/>
      <c r="DF328" s="1291"/>
      <c r="DI328" s="1291"/>
    </row>
    <row r="329" spans="15:115" s="1110" customFormat="1" hidden="1" x14ac:dyDescent="0.25">
      <c r="BI329" s="1111"/>
      <c r="BJ329" s="1112"/>
      <c r="BK329" s="1112"/>
      <c r="BL329" s="1112"/>
      <c r="BM329" s="1113"/>
      <c r="BN329" s="1113"/>
      <c r="BO329" s="1113"/>
      <c r="BP329" s="1315"/>
      <c r="BQ329" s="1112"/>
      <c r="BR329" s="1315"/>
      <c r="BS329" s="1315"/>
      <c r="BT329" s="1315"/>
      <c r="BU329" s="1315"/>
      <c r="BV329" s="1316"/>
      <c r="BW329" s="1315"/>
      <c r="BX329" s="1315"/>
      <c r="BY329" s="1316"/>
      <c r="BZ329" s="1316"/>
      <c r="CA329" s="1316"/>
      <c r="CB329" s="1114"/>
      <c r="CC329" s="1112"/>
      <c r="CD329" s="1112"/>
      <c r="CE329" s="1114"/>
      <c r="CF329" s="1114"/>
      <c r="CG329" s="1114"/>
      <c r="CH329" s="1114"/>
      <c r="CI329" s="1112"/>
      <c r="CJ329" s="1112"/>
      <c r="CK329" s="1114"/>
      <c r="CL329" s="1114"/>
      <c r="CM329" s="1114"/>
      <c r="CN329" s="1115"/>
      <c r="CO329" s="1271">
        <f t="shared" si="137"/>
        <v>0</v>
      </c>
      <c r="CP329" s="1116">
        <f t="shared" si="138"/>
        <v>0</v>
      </c>
      <c r="CQ329" s="1271">
        <f t="shared" si="139"/>
        <v>0</v>
      </c>
      <c r="DC329" s="1291"/>
      <c r="DD329" s="1291"/>
      <c r="DE329" s="1291"/>
      <c r="DF329" s="1291"/>
      <c r="DH329" s="1110" t="s">
        <v>109</v>
      </c>
      <c r="DI329" s="1110" t="s">
        <v>110</v>
      </c>
      <c r="DJ329" s="1110" t="s">
        <v>107</v>
      </c>
    </row>
    <row r="330" spans="15:115" s="1110" customFormat="1" ht="15.75" hidden="1" thickBot="1" x14ac:dyDescent="0.3">
      <c r="BI330" s="1111"/>
      <c r="BJ330" s="1112"/>
      <c r="BK330" s="1112"/>
      <c r="BL330" s="1112"/>
      <c r="BM330" s="1113"/>
      <c r="BN330" s="1113"/>
      <c r="BO330" s="1113"/>
      <c r="BP330" s="1315"/>
      <c r="BQ330" s="1315"/>
      <c r="BR330" s="1315"/>
      <c r="BS330" s="1315"/>
      <c r="BT330" s="1315"/>
      <c r="BU330" s="1315"/>
      <c r="BV330" s="1316"/>
      <c r="BW330" s="1315"/>
      <c r="BX330" s="1315"/>
      <c r="BY330" s="1316"/>
      <c r="BZ330" s="1316"/>
      <c r="CA330" s="1316"/>
      <c r="CB330" s="1114"/>
      <c r="CC330" s="1112"/>
      <c r="CD330" s="1112"/>
      <c r="CE330" s="1114"/>
      <c r="CF330" s="1114"/>
      <c r="CG330" s="1114"/>
      <c r="CH330" s="1114"/>
      <c r="CI330" s="1112"/>
      <c r="CJ330" s="1112"/>
      <c r="CK330" s="1114"/>
      <c r="CL330" s="1114"/>
      <c r="CM330" s="1114"/>
      <c r="CN330" s="1115"/>
      <c r="CO330" s="1271">
        <f t="shared" si="137"/>
        <v>0</v>
      </c>
      <c r="CP330" s="1116">
        <f t="shared" si="138"/>
        <v>0</v>
      </c>
      <c r="CQ330" s="1271">
        <f t="shared" si="139"/>
        <v>0</v>
      </c>
      <c r="DC330" s="1291"/>
      <c r="DD330" s="1291"/>
      <c r="DE330" s="1291"/>
      <c r="DF330" s="1291"/>
      <c r="DH330" s="1110">
        <v>1.4999999999999999E-2</v>
      </c>
      <c r="DI330" s="1110">
        <v>7.0000000000000001E-3</v>
      </c>
      <c r="DJ330" s="1110">
        <f>+DB319*DC319*DG319*DH330*DI330*310</f>
        <v>1.4647500000000001E-2</v>
      </c>
    </row>
    <row r="331" spans="15:115" s="1110" customFormat="1" hidden="1" x14ac:dyDescent="0.25">
      <c r="BI331" s="2035" t="s">
        <v>261</v>
      </c>
      <c r="BJ331" s="1244"/>
      <c r="BK331" s="2035" t="s">
        <v>282</v>
      </c>
      <c r="BL331" s="1244"/>
      <c r="BM331" s="2035" t="s">
        <v>233</v>
      </c>
      <c r="BN331" s="2035" t="s">
        <v>233</v>
      </c>
      <c r="BO331" s="2035" t="s">
        <v>240</v>
      </c>
      <c r="BP331" s="1315"/>
      <c r="BQ331" s="1315"/>
      <c r="BR331" s="1315"/>
      <c r="BS331" s="1315"/>
      <c r="BT331" s="1315"/>
      <c r="BU331" s="1315"/>
      <c r="BV331" s="1316"/>
      <c r="BW331" s="1315"/>
      <c r="BX331" s="1315"/>
      <c r="BY331" s="1316"/>
      <c r="BZ331" s="1316"/>
      <c r="CA331" s="1316"/>
      <c r="CB331" s="1114"/>
      <c r="CC331" s="1112"/>
      <c r="CD331" s="1112"/>
      <c r="CE331" s="1114"/>
      <c r="CF331" s="1114"/>
      <c r="CG331" s="1114"/>
      <c r="CH331" s="1114"/>
      <c r="CI331" s="1112"/>
      <c r="CJ331" s="1112"/>
      <c r="CK331" s="1114"/>
      <c r="CL331" s="1114"/>
      <c r="CM331" s="1114"/>
      <c r="CN331" s="1115"/>
      <c r="CO331" s="1271" t="str">
        <f t="shared" si="137"/>
        <v>Incertidumbre (+/- %)</v>
      </c>
      <c r="CP331" s="1116" t="e">
        <f t="shared" si="138"/>
        <v>#VALUE!</v>
      </c>
      <c r="CQ331" s="1271" t="str">
        <f t="shared" si="139"/>
        <v>Incertidumbre (+/- %)</v>
      </c>
      <c r="DC331" s="1291"/>
      <c r="DD331" s="1291"/>
      <c r="DE331" s="1291"/>
      <c r="DF331" s="1291"/>
    </row>
    <row r="332" spans="15:115" s="1110" customFormat="1" ht="15.75" hidden="1" thickBot="1" x14ac:dyDescent="0.3">
      <c r="BI332" s="2036"/>
      <c r="BJ332" s="1248" t="s">
        <v>253</v>
      </c>
      <c r="BK332" s="2036"/>
      <c r="BL332" s="1248" t="s">
        <v>251</v>
      </c>
      <c r="BM332" s="2036"/>
      <c r="BN332" s="2036"/>
      <c r="BO332" s="2036"/>
      <c r="BP332" s="1315"/>
      <c r="BQ332" s="1315"/>
      <c r="BR332" s="1315"/>
      <c r="BS332" s="1315"/>
      <c r="BT332" s="1315"/>
      <c r="BU332" s="1315"/>
      <c r="BV332" s="1316"/>
      <c r="BW332" s="1315"/>
      <c r="BX332" s="1315"/>
      <c r="BY332" s="1316"/>
      <c r="BZ332" s="1316"/>
      <c r="CA332" s="1316"/>
      <c r="CB332" s="1114"/>
      <c r="CC332" s="1112"/>
      <c r="CD332" s="1112"/>
      <c r="CE332" s="1114"/>
      <c r="CF332" s="1114"/>
      <c r="CG332" s="1114"/>
      <c r="CH332" s="1114"/>
      <c r="CI332" s="1112"/>
      <c r="CJ332" s="1112"/>
      <c r="CK332" s="1114"/>
      <c r="CL332" s="1114"/>
      <c r="CM332" s="1114"/>
      <c r="CN332" s="1115"/>
      <c r="CO332" s="1271">
        <f t="shared" si="137"/>
        <v>0</v>
      </c>
      <c r="CP332" s="1116">
        <f t="shared" si="138"/>
        <v>0</v>
      </c>
      <c r="CQ332" s="1271">
        <f t="shared" si="139"/>
        <v>0</v>
      </c>
      <c r="DC332" s="1291"/>
      <c r="DD332" s="1291"/>
      <c r="DE332" s="1291"/>
      <c r="DF332" s="1291"/>
      <c r="DJ332" s="1110">
        <f>+DB319*DC319*DG319*DH330*DI330*298</f>
        <v>1.4080500000000001E-2</v>
      </c>
    </row>
    <row r="333" spans="15:115" s="1110" customFormat="1" ht="18.75" hidden="1" thickBot="1" x14ac:dyDescent="0.3">
      <c r="BI333" s="1270" t="s">
        <v>449</v>
      </c>
      <c r="BJ333" s="1254" t="s">
        <v>418</v>
      </c>
      <c r="BK333" s="1263">
        <v>3.6666999999999998E-2</v>
      </c>
      <c r="BL333" s="1254" t="s">
        <v>452</v>
      </c>
      <c r="BM333" s="1253">
        <v>0.1</v>
      </c>
      <c r="BN333" s="1253">
        <v>3</v>
      </c>
      <c r="BO333" s="1252" t="s">
        <v>258</v>
      </c>
      <c r="BP333" s="1315"/>
      <c r="BQ333" s="1315"/>
      <c r="BR333" s="1315"/>
      <c r="BS333" s="1315"/>
      <c r="BT333" s="1315"/>
      <c r="BU333" s="1315"/>
      <c r="BV333" s="1316"/>
      <c r="BW333" s="1315"/>
      <c r="BX333" s="1315"/>
      <c r="BY333" s="1316"/>
      <c r="BZ333" s="1316"/>
      <c r="CA333" s="1316"/>
      <c r="CB333" s="1114"/>
      <c r="CC333" s="1112"/>
      <c r="CD333" s="1112"/>
      <c r="CE333" s="1114"/>
      <c r="CF333" s="1114"/>
      <c r="CG333" s="1114"/>
      <c r="CH333" s="1114"/>
      <c r="CI333" s="1112"/>
      <c r="CJ333" s="1112"/>
      <c r="CK333" s="1114"/>
      <c r="CL333" s="1114"/>
      <c r="CM333" s="1114"/>
      <c r="CN333" s="1115"/>
      <c r="CO333" s="1271">
        <f t="shared" si="137"/>
        <v>0.1</v>
      </c>
      <c r="CP333" s="1116">
        <f t="shared" si="138"/>
        <v>1.55</v>
      </c>
      <c r="CQ333" s="1271">
        <f t="shared" si="139"/>
        <v>3</v>
      </c>
      <c r="DC333" s="1291"/>
      <c r="DD333" s="1291"/>
      <c r="DE333" s="1291"/>
      <c r="DF333" s="1291"/>
    </row>
    <row r="334" spans="15:115" s="1110" customFormat="1" ht="18.75" hidden="1" thickBot="1" x14ac:dyDescent="0.3">
      <c r="BI334" s="1270" t="s">
        <v>450</v>
      </c>
      <c r="BJ334" s="1254" t="s">
        <v>418</v>
      </c>
      <c r="BK334" s="1263">
        <v>7.3332999999999995E-2</v>
      </c>
      <c r="BL334" s="1254" t="s">
        <v>452</v>
      </c>
      <c r="BM334" s="1253">
        <v>0.35</v>
      </c>
      <c r="BN334" s="1253">
        <v>3</v>
      </c>
      <c r="BO334" s="1252" t="s">
        <v>258</v>
      </c>
      <c r="BP334" s="1315"/>
      <c r="BQ334" s="1315"/>
      <c r="BR334" s="1315"/>
      <c r="BS334" s="1315"/>
      <c r="BT334" s="1315"/>
      <c r="BU334" s="1315"/>
      <c r="BV334" s="1316"/>
      <c r="BW334" s="1315"/>
      <c r="BX334" s="1315"/>
      <c r="BY334" s="1316"/>
      <c r="BZ334" s="1316"/>
      <c r="CA334" s="1316"/>
      <c r="CB334" s="1114"/>
      <c r="CC334" s="1112"/>
      <c r="CD334" s="1112"/>
      <c r="CE334" s="1114"/>
      <c r="CF334" s="1114"/>
      <c r="CG334" s="1114"/>
      <c r="CH334" s="1114"/>
      <c r="CI334" s="1112"/>
      <c r="CJ334" s="1112"/>
      <c r="CK334" s="1114"/>
      <c r="CL334" s="1114"/>
      <c r="CM334" s="1114"/>
      <c r="CN334" s="1115"/>
      <c r="CO334" s="1271">
        <f t="shared" si="137"/>
        <v>0.35</v>
      </c>
      <c r="CP334" s="1116">
        <f t="shared" si="138"/>
        <v>1.675</v>
      </c>
      <c r="CQ334" s="1271">
        <f t="shared" si="139"/>
        <v>3</v>
      </c>
      <c r="DC334" s="1291"/>
      <c r="DD334" s="1291"/>
      <c r="DE334" s="1291"/>
      <c r="DF334" s="1291"/>
    </row>
    <row r="335" spans="15:115" s="1110" customFormat="1" ht="18.75" hidden="1" thickBot="1" x14ac:dyDescent="0.3">
      <c r="BI335" s="1270" t="s">
        <v>451</v>
      </c>
      <c r="BJ335" s="1254" t="s">
        <v>418</v>
      </c>
      <c r="BK335" s="1263">
        <v>3.6666999999999998E-2</v>
      </c>
      <c r="BL335" s="1254" t="s">
        <v>452</v>
      </c>
      <c r="BM335" s="1253">
        <v>0.33329999999999999</v>
      </c>
      <c r="BN335" s="1253">
        <v>3</v>
      </c>
      <c r="BO335" s="1252" t="s">
        <v>258</v>
      </c>
      <c r="BP335" s="1315"/>
      <c r="BQ335" s="1315"/>
      <c r="BR335" s="1315"/>
      <c r="BS335" s="1315"/>
      <c r="BT335" s="1315"/>
      <c r="BU335" s="1315"/>
      <c r="BV335" s="1316"/>
      <c r="BW335" s="1315"/>
      <c r="BX335" s="1315"/>
      <c r="BY335" s="1316"/>
      <c r="BZ335" s="1316"/>
      <c r="CA335" s="1316"/>
      <c r="CB335" s="1114"/>
      <c r="CC335" s="1112"/>
      <c r="CD335" s="1112"/>
      <c r="CE335" s="1114"/>
      <c r="CF335" s="1114"/>
      <c r="CG335" s="1114"/>
      <c r="CH335" s="1114"/>
      <c r="CI335" s="1112"/>
      <c r="CJ335" s="1112"/>
      <c r="CK335" s="1114"/>
      <c r="CL335" s="1114"/>
      <c r="CM335" s="1114"/>
      <c r="CN335" s="1115"/>
      <c r="CO335" s="1271">
        <f t="shared" si="137"/>
        <v>0.33329999999999999</v>
      </c>
      <c r="CP335" s="1116">
        <f t="shared" si="138"/>
        <v>1.66665</v>
      </c>
      <c r="CQ335" s="1271">
        <f t="shared" si="139"/>
        <v>3</v>
      </c>
      <c r="DC335" s="1291"/>
      <c r="DD335" s="1291"/>
      <c r="DE335" s="1291"/>
      <c r="DF335" s="1291"/>
    </row>
    <row r="336" spans="15:115" s="1110" customFormat="1" ht="18.75" hidden="1" thickBot="1" x14ac:dyDescent="0.3">
      <c r="BI336" s="1270" t="s">
        <v>448</v>
      </c>
      <c r="BJ336" s="1254" t="s">
        <v>418</v>
      </c>
      <c r="BK336" s="1263">
        <v>1.0999999999999999E-2</v>
      </c>
      <c r="BL336" s="1254" t="s">
        <v>452</v>
      </c>
      <c r="BM336" s="1253">
        <v>0.01</v>
      </c>
      <c r="BN336" s="1253">
        <v>2</v>
      </c>
      <c r="BO336" s="1252" t="s">
        <v>258</v>
      </c>
      <c r="BP336" s="1315"/>
      <c r="BQ336" s="1263">
        <v>3.3525000000000005</v>
      </c>
      <c r="BR336" s="1254" t="s">
        <v>419</v>
      </c>
      <c r="BS336" s="1315"/>
      <c r="BT336" s="1315"/>
      <c r="BU336" s="1315"/>
      <c r="BV336" s="1316"/>
      <c r="BW336" s="1315"/>
      <c r="BX336" s="1315"/>
      <c r="BY336" s="1316"/>
      <c r="BZ336" s="1316"/>
      <c r="CA336" s="1316"/>
      <c r="CB336" s="1114"/>
      <c r="CC336" s="1112"/>
      <c r="CD336" s="1112"/>
      <c r="CE336" s="1114"/>
      <c r="CF336" s="1114"/>
      <c r="CG336" s="1114"/>
      <c r="CH336" s="1114"/>
      <c r="CI336" s="1112"/>
      <c r="CJ336" s="1112"/>
      <c r="CK336" s="1114"/>
      <c r="CL336" s="1114"/>
      <c r="CM336" s="1114"/>
      <c r="CN336" s="1115"/>
      <c r="CO336" s="1271">
        <f t="shared" si="137"/>
        <v>0.01</v>
      </c>
      <c r="CP336" s="1116">
        <f t="shared" si="138"/>
        <v>1.0049999999999999</v>
      </c>
      <c r="CQ336" s="1271">
        <f t="shared" si="139"/>
        <v>2</v>
      </c>
      <c r="DC336" s="1291"/>
      <c r="DD336" s="1291"/>
      <c r="DE336" s="1291"/>
      <c r="DF336" s="1291"/>
    </row>
    <row r="337" spans="61:116" s="1110" customFormat="1" ht="18.75" hidden="1" thickBot="1" x14ac:dyDescent="0.3">
      <c r="BI337" s="1270" t="s">
        <v>455</v>
      </c>
      <c r="BJ337" s="1254" t="s">
        <v>454</v>
      </c>
      <c r="BK337" s="1263">
        <f>0.12*(44/12)</f>
        <v>0.43999999999999995</v>
      </c>
      <c r="BL337" s="1254" t="s">
        <v>453</v>
      </c>
      <c r="BM337" s="1253">
        <v>0.01</v>
      </c>
      <c r="BN337" s="1253">
        <v>0.5</v>
      </c>
      <c r="BO337" s="1252" t="s">
        <v>258</v>
      </c>
      <c r="BP337" s="1315"/>
      <c r="BQ337" s="1315"/>
      <c r="BR337" s="1315"/>
      <c r="BS337" s="1315"/>
      <c r="BT337" s="1315"/>
      <c r="BU337" s="1315"/>
      <c r="BV337" s="1316"/>
      <c r="BW337" s="1315"/>
      <c r="BX337" s="1315"/>
      <c r="BY337" s="1316"/>
      <c r="BZ337" s="1316"/>
      <c r="CA337" s="1316"/>
      <c r="CB337" s="1114"/>
      <c r="CC337" s="1112"/>
      <c r="CD337" s="1112"/>
      <c r="CE337" s="1114"/>
      <c r="CF337" s="1114"/>
      <c r="CG337" s="1114"/>
      <c r="CH337" s="1114"/>
      <c r="CI337" s="1112"/>
      <c r="CJ337" s="1112"/>
      <c r="CK337" s="1114"/>
      <c r="CL337" s="1114"/>
      <c r="CM337" s="1114"/>
      <c r="CN337" s="1115"/>
      <c r="CO337" s="1271">
        <f t="shared" si="137"/>
        <v>0.01</v>
      </c>
      <c r="CP337" s="1116">
        <f t="shared" si="138"/>
        <v>0.255</v>
      </c>
      <c r="CQ337" s="1271">
        <f t="shared" si="139"/>
        <v>0.5</v>
      </c>
      <c r="DC337" s="1291"/>
      <c r="DD337" s="1291"/>
      <c r="DE337" s="1291"/>
      <c r="DF337" s="1291"/>
    </row>
    <row r="338" spans="61:116" s="1110" customFormat="1" ht="18.75" hidden="1" thickBot="1" x14ac:dyDescent="0.3">
      <c r="BI338" s="1270" t="s">
        <v>456</v>
      </c>
      <c r="BJ338" s="1254" t="s">
        <v>454</v>
      </c>
      <c r="BK338" s="1263">
        <f>0.13*(44/12)</f>
        <v>0.47666666666666668</v>
      </c>
      <c r="BL338" s="1254" t="s">
        <v>453</v>
      </c>
      <c r="BM338" s="1253">
        <v>0.01</v>
      </c>
      <c r="BN338" s="1253">
        <v>0.5</v>
      </c>
      <c r="BO338" s="1252" t="s">
        <v>258</v>
      </c>
      <c r="BP338" s="1315"/>
      <c r="BQ338" s="1315"/>
      <c r="BR338" s="1315"/>
      <c r="BS338" s="1315"/>
      <c r="BT338" s="1315"/>
      <c r="BU338" s="1315"/>
      <c r="BV338" s="1316"/>
      <c r="BW338" s="1315"/>
      <c r="BX338" s="1315"/>
      <c r="BY338" s="1316"/>
      <c r="BZ338" s="1316"/>
      <c r="CA338" s="1316"/>
      <c r="CB338" s="1114"/>
      <c r="CC338" s="1112"/>
      <c r="CD338" s="1112"/>
      <c r="CE338" s="1114"/>
      <c r="CF338" s="1114"/>
      <c r="CG338" s="1114"/>
      <c r="CH338" s="1114"/>
      <c r="CI338" s="1112"/>
      <c r="CJ338" s="1112"/>
      <c r="CK338" s="1114"/>
      <c r="CL338" s="1114"/>
      <c r="CM338" s="1114"/>
      <c r="CN338" s="1115"/>
      <c r="CO338" s="1271">
        <f t="shared" si="137"/>
        <v>0.01</v>
      </c>
      <c r="CP338" s="1116">
        <f t="shared" si="138"/>
        <v>0.255</v>
      </c>
      <c r="CQ338" s="1271">
        <f t="shared" si="139"/>
        <v>0.5</v>
      </c>
      <c r="DC338" s="1291"/>
      <c r="DD338" s="1291"/>
      <c r="DE338" s="1291"/>
      <c r="DF338" s="1291"/>
    </row>
    <row r="339" spans="61:116" s="1110" customFormat="1" ht="18.75" hidden="1" thickBot="1" x14ac:dyDescent="0.3">
      <c r="BI339" s="1270" t="s">
        <v>492</v>
      </c>
      <c r="BJ339" s="1254" t="s">
        <v>457</v>
      </c>
      <c r="BK339" s="1263">
        <f>0.2*(44/12)</f>
        <v>0.73333333333333339</v>
      </c>
      <c r="BL339" s="1254" t="s">
        <v>458</v>
      </c>
      <c r="BM339" s="1253">
        <v>0.01</v>
      </c>
      <c r="BN339" s="1253">
        <v>0.5</v>
      </c>
      <c r="BO339" s="1252" t="s">
        <v>258</v>
      </c>
      <c r="BP339" s="1315"/>
      <c r="BQ339" s="1263"/>
      <c r="BR339" s="1254"/>
      <c r="BS339" s="1315"/>
      <c r="BT339" s="1315"/>
      <c r="BU339" s="1315"/>
      <c r="BV339" s="1316"/>
      <c r="BW339" s="1315"/>
      <c r="BX339" s="1315"/>
      <c r="BY339" s="1316"/>
      <c r="BZ339" s="1316"/>
      <c r="CA339" s="1316"/>
      <c r="CB339" s="1114"/>
      <c r="CC339" s="1112"/>
      <c r="CD339" s="1112"/>
      <c r="CE339" s="1114"/>
      <c r="CF339" s="1114"/>
      <c r="CG339" s="1114"/>
      <c r="CH339" s="1114"/>
      <c r="CI339" s="1112"/>
      <c r="CJ339" s="1112"/>
      <c r="CK339" s="1114"/>
      <c r="CL339" s="1114"/>
      <c r="CM339" s="1114"/>
      <c r="CN339" s="1115"/>
      <c r="CO339" s="1271">
        <f t="shared" si="137"/>
        <v>0.01</v>
      </c>
      <c r="CP339" s="1116">
        <f t="shared" si="138"/>
        <v>0.255</v>
      </c>
      <c r="CQ339" s="1271">
        <f t="shared" si="139"/>
        <v>0.5</v>
      </c>
      <c r="DC339" s="1291"/>
      <c r="DD339" s="1291"/>
      <c r="DE339" s="1291"/>
      <c r="DF339" s="1291"/>
    </row>
    <row r="340" spans="61:116" s="1110" customFormat="1" ht="15.75" hidden="1" thickBot="1" x14ac:dyDescent="0.3">
      <c r="BI340" s="1111"/>
      <c r="BJ340" s="1112"/>
      <c r="BK340" s="1112"/>
      <c r="BL340" s="1112"/>
      <c r="BM340" s="1113"/>
      <c r="BN340" s="1113"/>
      <c r="BO340" s="1113"/>
      <c r="BP340" s="1315"/>
      <c r="BQ340" s="1315"/>
      <c r="BR340" s="1315"/>
      <c r="BS340" s="1315"/>
      <c r="BT340" s="1315"/>
      <c r="BU340" s="1315"/>
      <c r="BV340" s="1316"/>
      <c r="BW340" s="1315"/>
      <c r="BX340" s="1315"/>
      <c r="BY340" s="1316"/>
      <c r="BZ340" s="1316"/>
      <c r="CA340" s="1316"/>
      <c r="CB340" s="1114"/>
      <c r="CC340" s="1112"/>
      <c r="CD340" s="1112"/>
      <c r="CE340" s="1114"/>
      <c r="CF340" s="1114"/>
      <c r="CG340" s="1114"/>
      <c r="CH340" s="1114"/>
      <c r="CI340" s="1112"/>
      <c r="CJ340" s="1112"/>
      <c r="CK340" s="1114"/>
      <c r="CL340" s="1114"/>
      <c r="CM340" s="1114"/>
      <c r="CN340" s="1115"/>
      <c r="CO340" s="1271">
        <f t="shared" si="137"/>
        <v>0</v>
      </c>
      <c r="CP340" s="1116">
        <f t="shared" si="138"/>
        <v>0</v>
      </c>
      <c r="CQ340" s="1271">
        <f t="shared" si="139"/>
        <v>0</v>
      </c>
      <c r="CY340" s="1110" t="s">
        <v>111</v>
      </c>
      <c r="CZ340" s="1110" t="s">
        <v>112</v>
      </c>
      <c r="DB340" s="1110" t="s">
        <v>103</v>
      </c>
      <c r="DC340" s="1291" t="s">
        <v>113</v>
      </c>
      <c r="DD340" s="1291"/>
      <c r="DE340" s="1291"/>
      <c r="DF340" s="1291"/>
      <c r="DH340" s="1110" t="s">
        <v>114</v>
      </c>
      <c r="DI340" s="1317" t="s">
        <v>115</v>
      </c>
      <c r="DJ340" s="1318" t="s">
        <v>107</v>
      </c>
    </row>
    <row r="341" spans="61:116" s="1110" customFormat="1" hidden="1" x14ac:dyDescent="0.25">
      <c r="BI341" s="2043" t="s">
        <v>299</v>
      </c>
      <c r="BJ341" s="1319"/>
      <c r="BK341" s="2045" t="s">
        <v>282</v>
      </c>
      <c r="BL341" s="1319"/>
      <c r="BM341" s="2045" t="s">
        <v>233</v>
      </c>
      <c r="BN341" s="2045" t="s">
        <v>233</v>
      </c>
      <c r="BO341" s="2041" t="s">
        <v>240</v>
      </c>
      <c r="BP341" s="1315"/>
      <c r="BQ341" s="1315"/>
      <c r="BR341" s="1315"/>
      <c r="BS341" s="1315"/>
      <c r="BT341" s="1315"/>
      <c r="BU341" s="1315"/>
      <c r="BV341" s="1316"/>
      <c r="BW341" s="1315"/>
      <c r="BX341" s="1315"/>
      <c r="BY341" s="1316"/>
      <c r="BZ341" s="1316"/>
      <c r="CA341" s="1316"/>
      <c r="CB341" s="1114"/>
      <c r="CC341" s="1112"/>
      <c r="CD341" s="1112"/>
      <c r="CE341" s="1114"/>
      <c r="CF341" s="1114"/>
      <c r="CG341" s="1114"/>
      <c r="CH341" s="1114"/>
      <c r="CI341" s="1112"/>
      <c r="CJ341" s="1112"/>
      <c r="CK341" s="1114"/>
      <c r="CL341" s="1114"/>
      <c r="CM341" s="1114"/>
      <c r="CN341" s="1115"/>
      <c r="CO341" s="1271" t="e">
        <f>#REF!</f>
        <v>#REF!</v>
      </c>
      <c r="CP341" s="1116" t="e">
        <f t="shared" si="138"/>
        <v>#REF!</v>
      </c>
      <c r="CQ341" s="1271" t="e">
        <f>#REF!</f>
        <v>#REF!</v>
      </c>
      <c r="CX341" s="1110" t="s">
        <v>9</v>
      </c>
      <c r="CZ341" s="1110">
        <f>+DJ341</f>
        <v>3.4875000000000003</v>
      </c>
      <c r="DB341" s="1110">
        <v>1</v>
      </c>
      <c r="DC341" s="1291">
        <v>0.9</v>
      </c>
      <c r="DD341" s="1291"/>
      <c r="DE341" s="1291"/>
      <c r="DF341" s="1291"/>
      <c r="DH341" s="1110">
        <v>1.2500000000000001E-2</v>
      </c>
      <c r="DI341" s="1110">
        <v>310</v>
      </c>
      <c r="DJ341" s="1110">
        <f>+DC341*DH341*DI341</f>
        <v>3.4875000000000003</v>
      </c>
    </row>
    <row r="342" spans="61:116" s="1110" customFormat="1" hidden="1" x14ac:dyDescent="0.25">
      <c r="BI342" s="2044"/>
      <c r="BJ342" s="1320" t="s">
        <v>253</v>
      </c>
      <c r="BK342" s="2046"/>
      <c r="BL342" s="1320" t="s">
        <v>251</v>
      </c>
      <c r="BM342" s="2046"/>
      <c r="BN342" s="2046"/>
      <c r="BO342" s="2042"/>
      <c r="BP342" s="1315"/>
      <c r="BQ342" s="1315"/>
      <c r="BR342" s="1315"/>
      <c r="BS342" s="1315"/>
      <c r="BT342" s="1315"/>
      <c r="BU342" s="1315"/>
      <c r="BV342" s="1316"/>
      <c r="BW342" s="1315"/>
      <c r="BX342" s="1315"/>
      <c r="BY342" s="1316"/>
      <c r="BZ342" s="1316"/>
      <c r="CA342" s="1316"/>
      <c r="CB342" s="1114"/>
      <c r="CC342" s="1112"/>
      <c r="CD342" s="1112"/>
      <c r="CE342" s="1114"/>
      <c r="CF342" s="1114"/>
      <c r="CG342" s="1114"/>
      <c r="CH342" s="1114"/>
      <c r="CI342" s="1112"/>
      <c r="CJ342" s="1112"/>
      <c r="CK342" s="1114"/>
      <c r="CL342" s="1114"/>
      <c r="CM342" s="1114"/>
      <c r="CN342" s="1115"/>
      <c r="CO342" s="1271" t="e">
        <f>#REF!</f>
        <v>#REF!</v>
      </c>
      <c r="CP342" s="1116" t="e">
        <f t="shared" si="138"/>
        <v>#REF!</v>
      </c>
      <c r="CQ342" s="1271" t="e">
        <f>#REF!</f>
        <v>#REF!</v>
      </c>
      <c r="DC342" s="1291"/>
      <c r="DD342" s="1291"/>
      <c r="DE342" s="1291"/>
      <c r="DF342" s="1291"/>
      <c r="DI342" s="1110">
        <v>298</v>
      </c>
      <c r="DJ342" s="1110">
        <f>+DC341*DH341*DI342</f>
        <v>3.3525000000000005</v>
      </c>
    </row>
    <row r="343" spans="61:116" s="1110" customFormat="1" ht="18" hidden="1" x14ac:dyDescent="0.25">
      <c r="BI343" s="1321" t="s">
        <v>1744</v>
      </c>
      <c r="BJ343" s="1322" t="s">
        <v>76</v>
      </c>
      <c r="BK343" s="1323">
        <v>0.19</v>
      </c>
      <c r="BL343" s="1322" t="s">
        <v>420</v>
      </c>
      <c r="BM343" s="1324">
        <v>0.05</v>
      </c>
      <c r="BN343" s="1324">
        <v>0.1</v>
      </c>
      <c r="BO343" s="1325" t="s">
        <v>262</v>
      </c>
      <c r="BP343" s="1315"/>
      <c r="BQ343" s="1315"/>
      <c r="BR343" s="1315"/>
      <c r="BS343" s="1315"/>
      <c r="BT343" s="1315"/>
      <c r="BU343" s="1315"/>
      <c r="BV343" s="1316"/>
      <c r="BW343" s="1315"/>
      <c r="BX343" s="1315"/>
      <c r="BY343" s="1316"/>
      <c r="BZ343" s="1316"/>
      <c r="CA343" s="1316"/>
      <c r="CB343" s="1114"/>
      <c r="CC343" s="1112"/>
      <c r="CD343" s="1112"/>
      <c r="CE343" s="1114"/>
      <c r="CF343" s="1114"/>
      <c r="CG343" s="1114"/>
      <c r="CH343" s="1114"/>
      <c r="CI343" s="1112"/>
      <c r="CJ343" s="1112"/>
      <c r="CK343" s="1114"/>
      <c r="CL343" s="1114"/>
      <c r="CM343" s="1114"/>
      <c r="CN343" s="1115"/>
      <c r="CO343" s="1271">
        <f t="shared" si="137"/>
        <v>0.05</v>
      </c>
      <c r="CP343" s="1116">
        <f t="shared" si="138"/>
        <v>7.5000000000000011E-2</v>
      </c>
      <c r="CQ343" s="1271">
        <f t="shared" si="139"/>
        <v>0.1</v>
      </c>
      <c r="DC343" s="1291"/>
      <c r="DD343" s="1291"/>
      <c r="DE343" s="1291"/>
      <c r="DF343" s="1291"/>
    </row>
    <row r="344" spans="61:116" s="1110" customFormat="1" ht="18" hidden="1" x14ac:dyDescent="0.25">
      <c r="BI344" s="1321" t="s">
        <v>1745</v>
      </c>
      <c r="BJ344" s="1322" t="s">
        <v>76</v>
      </c>
      <c r="BK344" s="1323">
        <v>0.16</v>
      </c>
      <c r="BL344" s="1322" t="s">
        <v>420</v>
      </c>
      <c r="BM344" s="1324">
        <v>0.05</v>
      </c>
      <c r="BN344" s="1324">
        <v>0.1</v>
      </c>
      <c r="BO344" s="1325" t="s">
        <v>262</v>
      </c>
      <c r="BP344" s="1315"/>
      <c r="BQ344" s="1315"/>
      <c r="BR344" s="1315"/>
      <c r="BS344" s="1315"/>
      <c r="BT344" s="1315"/>
      <c r="BU344" s="1315"/>
      <c r="BV344" s="1316"/>
      <c r="BW344" s="1315"/>
      <c r="BX344" s="1315"/>
      <c r="BY344" s="1316"/>
      <c r="BZ344" s="1316"/>
      <c r="CA344" s="1316"/>
      <c r="CB344" s="1114"/>
      <c r="CC344" s="1112"/>
      <c r="CD344" s="1112"/>
      <c r="CE344" s="1114"/>
      <c r="CF344" s="1114"/>
      <c r="CG344" s="1114"/>
      <c r="CH344" s="1114"/>
      <c r="CI344" s="1112"/>
      <c r="CJ344" s="1112"/>
      <c r="CK344" s="1114"/>
      <c r="CL344" s="1114"/>
      <c r="CM344" s="1114"/>
      <c r="CN344" s="1115"/>
      <c r="CO344" s="1271" t="str">
        <f>BM341</f>
        <v>Incertidumbre (+/- %)</v>
      </c>
      <c r="CP344" s="1116" t="e">
        <f t="shared" si="138"/>
        <v>#VALUE!</v>
      </c>
      <c r="CQ344" s="1271" t="str">
        <f>BN341</f>
        <v>Incertidumbre (+/- %)</v>
      </c>
      <c r="DC344" s="1291"/>
      <c r="DD344" s="1291"/>
      <c r="DE344" s="1291"/>
      <c r="DF344" s="1291"/>
    </row>
    <row r="345" spans="61:116" s="1110" customFormat="1" ht="18" hidden="1" x14ac:dyDescent="0.25">
      <c r="BI345" s="1321" t="s">
        <v>1746</v>
      </c>
      <c r="BJ345" s="1322" t="s">
        <v>76</v>
      </c>
      <c r="BK345" s="1323">
        <v>0.13</v>
      </c>
      <c r="BL345" s="1322" t="s">
        <v>420</v>
      </c>
      <c r="BM345" s="1324">
        <v>0.05</v>
      </c>
      <c r="BN345" s="1324">
        <v>0.1</v>
      </c>
      <c r="BO345" s="1325" t="s">
        <v>262</v>
      </c>
      <c r="BP345" s="1315"/>
      <c r="BQ345" s="1315"/>
      <c r="BR345" s="1315"/>
      <c r="BS345" s="1315"/>
      <c r="BT345" s="1315"/>
      <c r="BU345" s="1315"/>
      <c r="BV345" s="1316"/>
      <c r="BW345" s="1315"/>
      <c r="BX345" s="1315"/>
      <c r="BY345" s="1316"/>
      <c r="BZ345" s="1316"/>
      <c r="CA345" s="1316"/>
      <c r="CB345" s="1114"/>
      <c r="CC345" s="1112"/>
      <c r="CD345" s="1112"/>
      <c r="CE345" s="1114"/>
      <c r="CF345" s="1114"/>
      <c r="CG345" s="1114"/>
      <c r="CH345" s="1114"/>
      <c r="CI345" s="1112"/>
      <c r="CJ345" s="1112"/>
      <c r="CK345" s="1114"/>
      <c r="CL345" s="1114"/>
      <c r="CM345" s="1114"/>
      <c r="CN345" s="1115"/>
      <c r="CO345" s="1271">
        <f>BM342</f>
        <v>0</v>
      </c>
      <c r="CP345" s="1116">
        <f t="shared" si="138"/>
        <v>0</v>
      </c>
      <c r="CQ345" s="1271">
        <f>BN342</f>
        <v>0</v>
      </c>
      <c r="DC345" s="1291"/>
      <c r="DD345" s="1291"/>
      <c r="DE345" s="1291"/>
      <c r="DF345" s="1291"/>
    </row>
    <row r="346" spans="61:116" s="1110" customFormat="1" ht="18" hidden="1" x14ac:dyDescent="0.25">
      <c r="BI346" s="1321" t="s">
        <v>1747</v>
      </c>
      <c r="BJ346" s="1322" t="s">
        <v>76</v>
      </c>
      <c r="BK346" s="1323">
        <v>0.11</v>
      </c>
      <c r="BL346" s="1322" t="s">
        <v>420</v>
      </c>
      <c r="BM346" s="1324">
        <v>0.05</v>
      </c>
      <c r="BN346" s="1324">
        <v>0.1</v>
      </c>
      <c r="BO346" s="1325" t="s">
        <v>262</v>
      </c>
      <c r="BP346" s="1315"/>
      <c r="BQ346" s="1315"/>
      <c r="BR346" s="1315"/>
      <c r="BS346" s="1315"/>
      <c r="BT346" s="1315"/>
      <c r="BU346" s="1315"/>
      <c r="BV346" s="1316"/>
      <c r="BW346" s="1315"/>
      <c r="BX346" s="1315"/>
      <c r="BY346" s="1316"/>
      <c r="BZ346" s="1316"/>
      <c r="CA346" s="1316"/>
      <c r="CB346" s="1114"/>
      <c r="CC346" s="1112"/>
      <c r="CD346" s="1112"/>
      <c r="CE346" s="1114"/>
      <c r="CF346" s="1114"/>
      <c r="CG346" s="1114"/>
      <c r="CH346" s="1114"/>
      <c r="CI346" s="1112"/>
      <c r="CJ346" s="1112"/>
      <c r="CK346" s="1114"/>
      <c r="CL346" s="1114"/>
      <c r="CM346" s="1114"/>
      <c r="CN346" s="1115"/>
      <c r="CO346" s="1271">
        <f t="shared" ref="CO346:CO355" si="140">BM348</f>
        <v>0.05</v>
      </c>
      <c r="CP346" s="1116">
        <f t="shared" si="138"/>
        <v>7.5000000000000011E-2</v>
      </c>
      <c r="CQ346" s="1271">
        <f t="shared" ref="CQ346:CQ355" si="141">BN348</f>
        <v>0.1</v>
      </c>
      <c r="CW346" s="1326"/>
      <c r="CX346" s="1327"/>
      <c r="CY346" s="1327"/>
      <c r="CZ346" s="1326"/>
      <c r="DA346" s="1326"/>
      <c r="DB346" s="1326"/>
      <c r="DC346" s="1327"/>
      <c r="DD346" s="1327"/>
      <c r="DE346" s="1327"/>
      <c r="DF346" s="1327"/>
      <c r="DG346" s="1327"/>
      <c r="DH346" s="1326"/>
      <c r="DI346" s="1309"/>
      <c r="DJ346" s="1312"/>
      <c r="DK346" s="1312"/>
      <c r="DL346" s="1291"/>
    </row>
    <row r="347" spans="61:116" s="1110" customFormat="1" ht="18" hidden="1" x14ac:dyDescent="0.25">
      <c r="BI347" s="1321" t="s">
        <v>1748</v>
      </c>
      <c r="BJ347" s="1322" t="s">
        <v>76</v>
      </c>
      <c r="BK347" s="1323">
        <v>0.21</v>
      </c>
      <c r="BL347" s="1322" t="s">
        <v>420</v>
      </c>
      <c r="BM347" s="1324">
        <v>0.05</v>
      </c>
      <c r="BN347" s="1324">
        <v>0.1</v>
      </c>
      <c r="BO347" s="1325" t="s">
        <v>262</v>
      </c>
      <c r="BP347" s="1315"/>
      <c r="BQ347" s="1315"/>
      <c r="BR347" s="1315"/>
      <c r="BS347" s="1315"/>
      <c r="BT347" s="1315"/>
      <c r="BU347" s="1315"/>
      <c r="BV347" s="1316"/>
      <c r="BW347" s="1315"/>
      <c r="BX347" s="1315"/>
      <c r="BY347" s="1316"/>
      <c r="BZ347" s="1316"/>
      <c r="CA347" s="1316"/>
      <c r="CB347" s="1114"/>
      <c r="CC347" s="1112"/>
      <c r="CD347" s="1112"/>
      <c r="CE347" s="1114"/>
      <c r="CF347" s="1114"/>
      <c r="CG347" s="1114"/>
      <c r="CH347" s="1114"/>
      <c r="CI347" s="1112"/>
      <c r="CJ347" s="1112"/>
      <c r="CK347" s="1114"/>
      <c r="CL347" s="1114"/>
      <c r="CM347" s="1114"/>
      <c r="CN347" s="1115"/>
      <c r="CO347" s="1271">
        <f t="shared" si="140"/>
        <v>0.05</v>
      </c>
      <c r="CP347" s="1116">
        <f t="shared" si="138"/>
        <v>7.5000000000000011E-2</v>
      </c>
      <c r="CQ347" s="1271">
        <f t="shared" si="141"/>
        <v>0.1</v>
      </c>
      <c r="CW347" s="1326"/>
      <c r="CX347" s="1327"/>
      <c r="CY347" s="1327"/>
      <c r="CZ347" s="1326"/>
      <c r="DA347" s="1326"/>
      <c r="DB347" s="1326"/>
      <c r="DC347" s="1327"/>
      <c r="DD347" s="1327"/>
      <c r="DE347" s="1327"/>
      <c r="DF347" s="1327"/>
      <c r="DG347" s="1327"/>
      <c r="DH347" s="1326"/>
      <c r="DI347" s="1309"/>
      <c r="DJ347" s="1312"/>
      <c r="DK347" s="1312"/>
      <c r="DL347" s="1291"/>
    </row>
    <row r="348" spans="61:116" s="1110" customFormat="1" ht="18" hidden="1" x14ac:dyDescent="0.25">
      <c r="BI348" s="1321" t="s">
        <v>442</v>
      </c>
      <c r="BJ348" s="1322" t="s">
        <v>76</v>
      </c>
      <c r="BK348" s="1323">
        <v>0.19900000000000001</v>
      </c>
      <c r="BL348" s="1322" t="s">
        <v>420</v>
      </c>
      <c r="BM348" s="1324">
        <v>0.05</v>
      </c>
      <c r="BN348" s="1324">
        <v>0.1</v>
      </c>
      <c r="BO348" s="1325" t="s">
        <v>262</v>
      </c>
      <c r="BP348" s="1315"/>
      <c r="BQ348" s="1315"/>
      <c r="BR348" s="1315"/>
      <c r="BS348" s="1315"/>
      <c r="BT348" s="1315"/>
      <c r="BU348" s="1315"/>
      <c r="BV348" s="1316"/>
      <c r="BW348" s="1315"/>
      <c r="BX348" s="1315"/>
      <c r="BY348" s="1316"/>
      <c r="BZ348" s="1316"/>
      <c r="CA348" s="1316"/>
      <c r="CB348" s="1114"/>
      <c r="CC348" s="1112"/>
      <c r="CD348" s="1112"/>
      <c r="CE348" s="1114"/>
      <c r="CF348" s="1114"/>
      <c r="CG348" s="1114"/>
      <c r="CH348" s="1114"/>
      <c r="CI348" s="1112"/>
      <c r="CJ348" s="1112"/>
      <c r="CK348" s="1114"/>
      <c r="CL348" s="1114"/>
      <c r="CM348" s="1114"/>
      <c r="CN348" s="1115"/>
      <c r="CO348" s="1271">
        <f t="shared" si="140"/>
        <v>0.05</v>
      </c>
      <c r="CP348" s="1116">
        <f t="shared" si="138"/>
        <v>7.5000000000000011E-2</v>
      </c>
      <c r="CQ348" s="1271">
        <f t="shared" si="141"/>
        <v>0.1</v>
      </c>
      <c r="CW348" s="1326"/>
      <c r="CX348" s="1327"/>
      <c r="CY348" s="1327"/>
      <c r="CZ348" s="1326"/>
      <c r="DA348" s="1326"/>
      <c r="DB348" s="1326"/>
      <c r="DC348" s="1327"/>
      <c r="DD348" s="1327"/>
      <c r="DE348" s="1327"/>
      <c r="DF348" s="1327"/>
      <c r="DG348" s="1327"/>
      <c r="DH348" s="1326"/>
      <c r="DI348" s="1309"/>
      <c r="DJ348" s="1312"/>
      <c r="DK348" s="1312"/>
      <c r="DL348" s="1291"/>
    </row>
    <row r="349" spans="61:116" s="1110" customFormat="1" ht="18" hidden="1" x14ac:dyDescent="0.25">
      <c r="BI349" s="1321" t="s">
        <v>191</v>
      </c>
      <c r="BJ349" s="1322" t="s">
        <v>76</v>
      </c>
      <c r="BK349" s="1323">
        <v>0.19</v>
      </c>
      <c r="BL349" s="1322" t="s">
        <v>420</v>
      </c>
      <c r="BM349" s="1324">
        <v>0.05</v>
      </c>
      <c r="BN349" s="1324">
        <v>0.1</v>
      </c>
      <c r="BO349" s="1325" t="s">
        <v>262</v>
      </c>
      <c r="BP349" s="1315"/>
      <c r="BQ349" s="1315"/>
      <c r="BR349" s="1315"/>
      <c r="BS349" s="1315"/>
      <c r="BT349" s="1315"/>
      <c r="BU349" s="1315"/>
      <c r="BV349" s="1316"/>
      <c r="BW349" s="1315"/>
      <c r="BX349" s="1315"/>
      <c r="BY349" s="1316"/>
      <c r="BZ349" s="1316"/>
      <c r="CA349" s="1316"/>
      <c r="CB349" s="1114"/>
      <c r="CC349" s="1112"/>
      <c r="CD349" s="1112"/>
      <c r="CE349" s="1114"/>
      <c r="CF349" s="1114"/>
      <c r="CG349" s="1114"/>
      <c r="CH349" s="1114"/>
      <c r="CI349" s="1112"/>
      <c r="CJ349" s="1112"/>
      <c r="CK349" s="1114"/>
      <c r="CL349" s="1114"/>
      <c r="CM349" s="1114"/>
      <c r="CN349" s="1115"/>
      <c r="CO349" s="1271">
        <f t="shared" si="140"/>
        <v>0.05</v>
      </c>
      <c r="CP349" s="1116">
        <f t="shared" si="138"/>
        <v>7.5000000000000011E-2</v>
      </c>
      <c r="CQ349" s="1271">
        <f t="shared" si="141"/>
        <v>0.1</v>
      </c>
      <c r="CW349" s="1326"/>
      <c r="CX349" s="1327"/>
      <c r="CY349" s="1327"/>
      <c r="CZ349" s="1326"/>
      <c r="DA349" s="1326"/>
      <c r="DB349" s="1326"/>
      <c r="DC349" s="1327"/>
      <c r="DD349" s="1327"/>
      <c r="DE349" s="1327"/>
      <c r="DF349" s="1327"/>
      <c r="DG349" s="1327"/>
      <c r="DH349" s="1326"/>
      <c r="DI349" s="1309"/>
      <c r="DJ349" s="1312"/>
      <c r="DK349" s="1312"/>
      <c r="DL349" s="1291"/>
    </row>
    <row r="350" spans="61:116" s="1110" customFormat="1" ht="18" hidden="1" x14ac:dyDescent="0.25">
      <c r="BI350" s="1321" t="s">
        <v>443</v>
      </c>
      <c r="BJ350" s="1322" t="s">
        <v>76</v>
      </c>
      <c r="BK350" s="1323">
        <v>0.2</v>
      </c>
      <c r="BL350" s="1322" t="s">
        <v>420</v>
      </c>
      <c r="BM350" s="1324">
        <v>0.05</v>
      </c>
      <c r="BN350" s="1324">
        <v>0.1</v>
      </c>
      <c r="BO350" s="1325" t="s">
        <v>262</v>
      </c>
      <c r="BP350" s="1315"/>
      <c r="BQ350" s="1315"/>
      <c r="BR350" s="1315"/>
      <c r="BS350" s="1315"/>
      <c r="BT350" s="1315"/>
      <c r="BU350" s="1315"/>
      <c r="BV350" s="1316"/>
      <c r="BW350" s="1315"/>
      <c r="BX350" s="1315"/>
      <c r="BY350" s="1316"/>
      <c r="BZ350" s="1316"/>
      <c r="CA350" s="1316"/>
      <c r="CB350" s="1114"/>
      <c r="CC350" s="1112"/>
      <c r="CD350" s="1112"/>
      <c r="CE350" s="1114"/>
      <c r="CF350" s="1114"/>
      <c r="CG350" s="1114"/>
      <c r="CH350" s="1114"/>
      <c r="CI350" s="1112"/>
      <c r="CJ350" s="1112"/>
      <c r="CK350" s="1114"/>
      <c r="CL350" s="1114"/>
      <c r="CM350" s="1114"/>
      <c r="CN350" s="1115"/>
      <c r="CO350" s="1271">
        <f t="shared" si="140"/>
        <v>0.05</v>
      </c>
      <c r="CP350" s="1116">
        <f t="shared" si="138"/>
        <v>7.5000000000000011E-2</v>
      </c>
      <c r="CQ350" s="1271">
        <f t="shared" si="141"/>
        <v>0.1</v>
      </c>
      <c r="CW350" s="1326"/>
      <c r="CX350" s="1327"/>
      <c r="CY350" s="1327"/>
      <c r="CZ350" s="1326"/>
      <c r="DA350" s="1326"/>
      <c r="DB350" s="1326"/>
      <c r="DC350" s="1327"/>
      <c r="DD350" s="1327"/>
      <c r="DE350" s="1327"/>
      <c r="DF350" s="1327"/>
      <c r="DG350" s="1327"/>
      <c r="DH350" s="1326"/>
      <c r="DI350" s="1309"/>
      <c r="DJ350" s="1312"/>
      <c r="DK350" s="1312"/>
      <c r="DL350" s="1291"/>
    </row>
    <row r="351" spans="61:116" s="1110" customFormat="1" ht="18" hidden="1" x14ac:dyDescent="0.25">
      <c r="BI351" s="1321" t="s">
        <v>444</v>
      </c>
      <c r="BJ351" s="1322" t="s">
        <v>76</v>
      </c>
      <c r="BK351" s="1323">
        <v>0.15</v>
      </c>
      <c r="BL351" s="1322" t="s">
        <v>420</v>
      </c>
      <c r="BM351" s="1324">
        <v>0.05</v>
      </c>
      <c r="BN351" s="1324">
        <v>0.1</v>
      </c>
      <c r="BO351" s="1325" t="s">
        <v>262</v>
      </c>
      <c r="BP351" s="1315"/>
      <c r="BQ351" s="1315"/>
      <c r="BR351" s="1315"/>
      <c r="BS351" s="1315"/>
      <c r="BT351" s="1315"/>
      <c r="BU351" s="1315"/>
      <c r="BV351" s="1316"/>
      <c r="BW351" s="1315"/>
      <c r="BX351" s="1315"/>
      <c r="BY351" s="1316"/>
      <c r="BZ351" s="1316"/>
      <c r="CA351" s="1316"/>
      <c r="CB351" s="1114"/>
      <c r="CC351" s="1112"/>
      <c r="CD351" s="1112"/>
      <c r="CE351" s="1114"/>
      <c r="CF351" s="1114"/>
      <c r="CG351" s="1114"/>
      <c r="CH351" s="1114"/>
      <c r="CI351" s="1112"/>
      <c r="CJ351" s="1112"/>
      <c r="CK351" s="1114"/>
      <c r="CL351" s="1114"/>
      <c r="CM351" s="1114"/>
      <c r="CN351" s="1115"/>
      <c r="CO351" s="1271">
        <f t="shared" si="140"/>
        <v>0.05</v>
      </c>
      <c r="CP351" s="1116">
        <f t="shared" si="138"/>
        <v>7.5000000000000011E-2</v>
      </c>
      <c r="CQ351" s="1271">
        <f t="shared" si="141"/>
        <v>0.1</v>
      </c>
      <c r="CW351" s="1326"/>
      <c r="CX351" s="1327"/>
      <c r="CY351" s="1327"/>
      <c r="CZ351" s="1326"/>
      <c r="DA351" s="1326"/>
      <c r="DB351" s="1326"/>
      <c r="DC351" s="1327"/>
      <c r="DD351" s="1327"/>
      <c r="DE351" s="1327"/>
      <c r="DF351" s="1327"/>
      <c r="DG351" s="1327"/>
      <c r="DH351" s="1326"/>
      <c r="DI351" s="1309"/>
      <c r="DJ351" s="1312"/>
      <c r="DK351" s="1312"/>
      <c r="DL351" s="1291"/>
    </row>
    <row r="352" spans="61:116" s="1110" customFormat="1" ht="18" hidden="1" x14ac:dyDescent="0.25">
      <c r="BI352" s="1321" t="s">
        <v>446</v>
      </c>
      <c r="BJ352" s="1322" t="s">
        <v>76</v>
      </c>
      <c r="BK352" s="1323">
        <v>0.22</v>
      </c>
      <c r="BL352" s="1322" t="s">
        <v>420</v>
      </c>
      <c r="BM352" s="1324">
        <v>0.05</v>
      </c>
      <c r="BN352" s="1324">
        <v>0.1</v>
      </c>
      <c r="BO352" s="1325" t="s">
        <v>262</v>
      </c>
      <c r="BP352" s="1315"/>
      <c r="BQ352" s="1315"/>
      <c r="BR352" s="1315"/>
      <c r="BS352" s="1315"/>
      <c r="BT352" s="1315"/>
      <c r="BU352" s="1315"/>
      <c r="BV352" s="1316"/>
      <c r="BW352" s="1315"/>
      <c r="BX352" s="1315"/>
      <c r="BY352" s="1316"/>
      <c r="BZ352" s="1316"/>
      <c r="CA352" s="1316"/>
      <c r="CB352" s="1114"/>
      <c r="CC352" s="1112"/>
      <c r="CD352" s="1112"/>
      <c r="CE352" s="1114"/>
      <c r="CF352" s="1114"/>
      <c r="CG352" s="1114"/>
      <c r="CH352" s="1114"/>
      <c r="CI352" s="1112"/>
      <c r="CJ352" s="1112"/>
      <c r="CK352" s="1114"/>
      <c r="CL352" s="1114"/>
      <c r="CM352" s="1114"/>
      <c r="CN352" s="1115"/>
      <c r="CO352" s="1271">
        <f t="shared" si="140"/>
        <v>0.05</v>
      </c>
      <c r="CP352" s="1116">
        <f t="shared" si="138"/>
        <v>7.5000000000000011E-2</v>
      </c>
      <c r="CQ352" s="1271">
        <f t="shared" si="141"/>
        <v>0.1</v>
      </c>
      <c r="CW352" s="1326"/>
      <c r="CX352" s="1327"/>
      <c r="CY352" s="1327"/>
      <c r="CZ352" s="1326"/>
      <c r="DA352" s="1326"/>
      <c r="DB352" s="1326"/>
      <c r="DC352" s="1327"/>
      <c r="DD352" s="1327"/>
      <c r="DE352" s="1327"/>
      <c r="DF352" s="1327"/>
      <c r="DG352" s="1327"/>
      <c r="DH352" s="1326"/>
      <c r="DI352" s="1309"/>
      <c r="DJ352" s="1312"/>
      <c r="DK352" s="1312"/>
      <c r="DL352" s="1291"/>
    </row>
    <row r="353" spans="61:116" s="1110" customFormat="1" ht="18" hidden="1" x14ac:dyDescent="0.25">
      <c r="BI353" s="1321" t="s">
        <v>445</v>
      </c>
      <c r="BJ353" s="1322" t="s">
        <v>76</v>
      </c>
      <c r="BK353" s="1323">
        <v>0.19</v>
      </c>
      <c r="BL353" s="1322" t="s">
        <v>420</v>
      </c>
      <c r="BM353" s="1324">
        <v>0.05</v>
      </c>
      <c r="BN353" s="1324">
        <v>0.1</v>
      </c>
      <c r="BO353" s="1325" t="s">
        <v>262</v>
      </c>
      <c r="BP353" s="1315"/>
      <c r="BQ353" s="1315"/>
      <c r="BR353" s="1315"/>
      <c r="BS353" s="1315"/>
      <c r="BT353" s="1315"/>
      <c r="BU353" s="1315"/>
      <c r="BV353" s="1316"/>
      <c r="BW353" s="1315"/>
      <c r="BX353" s="1315"/>
      <c r="BY353" s="1316"/>
      <c r="BZ353" s="1316"/>
      <c r="CA353" s="1316"/>
      <c r="CB353" s="1114"/>
      <c r="CC353" s="1112"/>
      <c r="CD353" s="1112"/>
      <c r="CE353" s="1114"/>
      <c r="CF353" s="1114"/>
      <c r="CG353" s="1114"/>
      <c r="CH353" s="1114"/>
      <c r="CI353" s="1112"/>
      <c r="CJ353" s="1112"/>
      <c r="CK353" s="1114"/>
      <c r="CL353" s="1114"/>
      <c r="CM353" s="1114"/>
      <c r="CN353" s="1115"/>
      <c r="CO353" s="1271">
        <f t="shared" si="140"/>
        <v>0.05</v>
      </c>
      <c r="CP353" s="1116">
        <f t="shared" si="138"/>
        <v>7.5000000000000011E-2</v>
      </c>
      <c r="CQ353" s="1271">
        <f t="shared" si="141"/>
        <v>0.1</v>
      </c>
      <c r="CW353" s="1326"/>
      <c r="CX353" s="1327"/>
      <c r="CY353" s="1327"/>
      <c r="CZ353" s="1326"/>
      <c r="DA353" s="1326"/>
      <c r="DB353" s="1326"/>
      <c r="DC353" s="1327"/>
      <c r="DD353" s="1327"/>
      <c r="DE353" s="1327"/>
      <c r="DF353" s="1327"/>
      <c r="DG353" s="1327"/>
      <c r="DH353" s="1326"/>
      <c r="DI353" s="1309"/>
      <c r="DJ353" s="1312"/>
      <c r="DK353" s="1312"/>
      <c r="DL353" s="1291"/>
    </row>
    <row r="354" spans="61:116" s="1110" customFormat="1" ht="18" hidden="1" x14ac:dyDescent="0.25">
      <c r="BI354" s="1321" t="s">
        <v>447</v>
      </c>
      <c r="BJ354" s="1322" t="s">
        <v>76</v>
      </c>
      <c r="BK354" s="1323">
        <v>0.19</v>
      </c>
      <c r="BL354" s="1322" t="s">
        <v>420</v>
      </c>
      <c r="BM354" s="1324">
        <v>0.05</v>
      </c>
      <c r="BN354" s="1324">
        <v>0.1</v>
      </c>
      <c r="BO354" s="1325" t="s">
        <v>262</v>
      </c>
      <c r="BP354" s="1315"/>
      <c r="BQ354" s="1315"/>
      <c r="BR354" s="1315"/>
      <c r="BS354" s="1315"/>
      <c r="BT354" s="1315"/>
      <c r="BU354" s="1315"/>
      <c r="BV354" s="1316"/>
      <c r="BW354" s="1315"/>
      <c r="BX354" s="1315"/>
      <c r="BY354" s="1316"/>
      <c r="BZ354" s="1316"/>
      <c r="CA354" s="1316"/>
      <c r="CB354" s="1114"/>
      <c r="CC354" s="1112"/>
      <c r="CD354" s="1112"/>
      <c r="CE354" s="1114"/>
      <c r="CF354" s="1114"/>
      <c r="CG354" s="1114"/>
      <c r="CH354" s="1114"/>
      <c r="CI354" s="1112"/>
      <c r="CJ354" s="1112"/>
      <c r="CK354" s="1114"/>
      <c r="CL354" s="1114"/>
      <c r="CM354" s="1114"/>
      <c r="CN354" s="1115"/>
      <c r="CO354" s="1271">
        <f t="shared" si="140"/>
        <v>0.05</v>
      </c>
      <c r="CP354" s="1116">
        <f t="shared" si="138"/>
        <v>7.5000000000000011E-2</v>
      </c>
      <c r="CQ354" s="1271">
        <f t="shared" si="141"/>
        <v>0.1</v>
      </c>
      <c r="CW354" s="1326"/>
      <c r="CX354" s="1327"/>
      <c r="CY354" s="1327"/>
      <c r="CZ354" s="1326"/>
      <c r="DA354" s="1326"/>
      <c r="DB354" s="1326"/>
      <c r="DC354" s="1327"/>
      <c r="DD354" s="1327"/>
      <c r="DE354" s="1327"/>
      <c r="DF354" s="1327"/>
      <c r="DG354" s="1327"/>
      <c r="DH354" s="1326"/>
      <c r="DI354" s="1309"/>
      <c r="DJ354" s="1312"/>
      <c r="DK354" s="1312"/>
      <c r="DL354" s="1291"/>
    </row>
    <row r="355" spans="61:116" s="1110" customFormat="1" ht="18" hidden="1" x14ac:dyDescent="0.25">
      <c r="BI355" s="1321" t="s">
        <v>190</v>
      </c>
      <c r="BJ355" s="1322" t="s">
        <v>76</v>
      </c>
      <c r="BK355" s="1323">
        <v>0.153</v>
      </c>
      <c r="BL355" s="1322" t="s">
        <v>420</v>
      </c>
      <c r="BM355" s="1324">
        <v>0.05</v>
      </c>
      <c r="BN355" s="1324">
        <v>0.1</v>
      </c>
      <c r="BO355" s="1325" t="s">
        <v>263</v>
      </c>
      <c r="BP355" s="1315"/>
      <c r="BQ355" s="1315"/>
      <c r="BR355" s="1315"/>
      <c r="BS355" s="1315"/>
      <c r="BT355" s="1315"/>
      <c r="BU355" s="1315"/>
      <c r="BV355" s="1316"/>
      <c r="BW355" s="1315"/>
      <c r="BX355" s="1315"/>
      <c r="BY355" s="1316"/>
      <c r="BZ355" s="1316"/>
      <c r="CA355" s="1316"/>
      <c r="CB355" s="1114"/>
      <c r="CC355" s="1112"/>
      <c r="CD355" s="1112"/>
      <c r="CE355" s="1114"/>
      <c r="CF355" s="1114"/>
      <c r="CG355" s="1114"/>
      <c r="CH355" s="1114"/>
      <c r="CI355" s="1112"/>
      <c r="CJ355" s="1112"/>
      <c r="CK355" s="1114"/>
      <c r="CL355" s="1114"/>
      <c r="CM355" s="1114"/>
      <c r="CN355" s="1115"/>
      <c r="CO355" s="1271">
        <f t="shared" si="140"/>
        <v>0.05</v>
      </c>
      <c r="CP355" s="1116">
        <f t="shared" si="138"/>
        <v>7.5000000000000011E-2</v>
      </c>
      <c r="CQ355" s="1271">
        <f t="shared" si="141"/>
        <v>0.1</v>
      </c>
      <c r="CW355" s="1326"/>
      <c r="CX355" s="1327"/>
      <c r="CY355" s="1327"/>
      <c r="CZ355" s="1326"/>
      <c r="DA355" s="1326"/>
      <c r="DB355" s="1326"/>
      <c r="DC355" s="1327"/>
      <c r="DD355" s="1327"/>
      <c r="DE355" s="1327"/>
      <c r="DF355" s="1327"/>
      <c r="DG355" s="1327"/>
      <c r="DH355" s="1326"/>
      <c r="DI355" s="1309"/>
      <c r="DJ355" s="1312"/>
      <c r="DK355" s="1312"/>
      <c r="DL355" s="1291"/>
    </row>
    <row r="356" spans="61:116" s="1110" customFormat="1" ht="18" hidden="1" x14ac:dyDescent="0.25">
      <c r="BI356" s="1321" t="s">
        <v>189</v>
      </c>
      <c r="BJ356" s="1322" t="s">
        <v>76</v>
      </c>
      <c r="BK356" s="1323">
        <v>0.13600000000000001</v>
      </c>
      <c r="BL356" s="1322" t="s">
        <v>420</v>
      </c>
      <c r="BM356" s="1324">
        <v>0.05</v>
      </c>
      <c r="BN356" s="1324">
        <v>0.1</v>
      </c>
      <c r="BO356" s="1325" t="s">
        <v>263</v>
      </c>
      <c r="BP356" s="1315"/>
      <c r="BQ356" s="1315"/>
      <c r="BR356" s="1315"/>
      <c r="BS356" s="1315"/>
      <c r="BT356" s="1315"/>
      <c r="BU356" s="1315"/>
      <c r="BV356" s="1316"/>
      <c r="BW356" s="1315"/>
      <c r="BX356" s="1315"/>
      <c r="BY356" s="1316"/>
      <c r="BZ356" s="1316"/>
      <c r="CA356" s="1316"/>
      <c r="CB356" s="1114"/>
      <c r="CC356" s="1112"/>
      <c r="CD356" s="1112"/>
      <c r="CE356" s="1114"/>
      <c r="CF356" s="1114"/>
      <c r="CG356" s="1114"/>
      <c r="CH356" s="1114"/>
      <c r="CI356" s="1112"/>
      <c r="CJ356" s="1112"/>
      <c r="CK356" s="1114"/>
      <c r="CL356" s="1114"/>
      <c r="CM356" s="1114"/>
      <c r="CN356" s="1115"/>
      <c r="CO356" s="1271" t="e">
        <f>#REF!</f>
        <v>#REF!</v>
      </c>
      <c r="CP356" s="1116" t="e">
        <f t="shared" si="138"/>
        <v>#REF!</v>
      </c>
      <c r="CQ356" s="1271" t="e">
        <f>#REF!</f>
        <v>#REF!</v>
      </c>
      <c r="CW356" s="1326"/>
      <c r="CX356" s="1327"/>
      <c r="CY356" s="1327"/>
      <c r="CZ356" s="1326"/>
      <c r="DA356" s="1326"/>
      <c r="DB356" s="1326"/>
      <c r="DC356" s="1327"/>
      <c r="DD356" s="1327"/>
      <c r="DE356" s="1327"/>
      <c r="DF356" s="1327"/>
      <c r="DG356" s="1327"/>
      <c r="DH356" s="1326"/>
      <c r="DI356" s="1309"/>
      <c r="DJ356" s="1312"/>
      <c r="DK356" s="1312"/>
      <c r="DL356" s="1291"/>
    </row>
    <row r="357" spans="61:116" s="1110" customFormat="1" ht="18.75" hidden="1" thickBot="1" x14ac:dyDescent="0.3">
      <c r="BI357" s="1328" t="s">
        <v>175</v>
      </c>
      <c r="BJ357" s="1329" t="s">
        <v>76</v>
      </c>
      <c r="BK357" s="1330">
        <v>0.29039999999999999</v>
      </c>
      <c r="BL357" s="1329" t="s">
        <v>420</v>
      </c>
      <c r="BM357" s="1331">
        <v>0.05</v>
      </c>
      <c r="BN357" s="1331">
        <v>0.1</v>
      </c>
      <c r="BO357" s="1332" t="s">
        <v>262</v>
      </c>
      <c r="BP357" s="1315"/>
      <c r="BQ357" s="1315"/>
      <c r="BR357" s="1315"/>
      <c r="BS357" s="1315"/>
      <c r="BT357" s="1315"/>
      <c r="BU357" s="1315"/>
      <c r="BV357" s="1316"/>
      <c r="BW357" s="1315"/>
      <c r="BX357" s="1315"/>
      <c r="BY357" s="1316"/>
      <c r="BZ357" s="1316"/>
      <c r="CA357" s="1316"/>
      <c r="CB357" s="1114"/>
      <c r="CC357" s="1112"/>
      <c r="CD357" s="1112"/>
      <c r="CE357" s="1114"/>
      <c r="CF357" s="1114"/>
      <c r="CG357" s="1114"/>
      <c r="CH357" s="1114"/>
      <c r="CI357" s="1112"/>
      <c r="CJ357" s="1112"/>
      <c r="CK357" s="1114"/>
      <c r="CL357" s="1114"/>
      <c r="CM357" s="1114"/>
      <c r="CN357" s="1115"/>
      <c r="CO357" s="1271" t="e">
        <f>#REF!</f>
        <v>#REF!</v>
      </c>
      <c r="CP357" s="1116" t="e">
        <f t="shared" si="138"/>
        <v>#REF!</v>
      </c>
      <c r="CQ357" s="1271" t="e">
        <f>#REF!</f>
        <v>#REF!</v>
      </c>
      <c r="CW357" s="1326"/>
      <c r="CX357" s="1327"/>
      <c r="CY357" s="1327"/>
      <c r="CZ357" s="1326"/>
      <c r="DA357" s="1326"/>
      <c r="DB357" s="1326"/>
      <c r="DC357" s="1327"/>
      <c r="DD357" s="1327"/>
      <c r="DE357" s="1327"/>
      <c r="DF357" s="1327"/>
      <c r="DG357" s="1327"/>
      <c r="DH357" s="1326"/>
      <c r="DI357" s="1309"/>
      <c r="DJ357" s="1312"/>
      <c r="DK357" s="1312"/>
      <c r="DL357" s="1291"/>
    </row>
    <row r="358" spans="61:116" s="1110" customFormat="1" ht="15.75" hidden="1" thickBot="1" x14ac:dyDescent="0.3">
      <c r="BI358" s="1111"/>
      <c r="BJ358" s="1112"/>
      <c r="BK358" s="1112"/>
      <c r="BL358" s="1112"/>
      <c r="BM358" s="1113"/>
      <c r="BN358" s="1113"/>
      <c r="BO358" s="1113"/>
      <c r="BP358" s="1315"/>
      <c r="BQ358" s="1315"/>
      <c r="BR358" s="1315"/>
      <c r="BS358" s="1315"/>
      <c r="BT358" s="1315"/>
      <c r="BU358" s="1315"/>
      <c r="BV358" s="1316"/>
      <c r="BW358" s="1315"/>
      <c r="BX358" s="1315"/>
      <c r="BY358" s="1316"/>
      <c r="BZ358" s="1316"/>
      <c r="CA358" s="1316"/>
      <c r="CB358" s="1114"/>
      <c r="CC358" s="1112"/>
      <c r="CD358" s="1112"/>
      <c r="CE358" s="1114"/>
      <c r="CF358" s="1114"/>
      <c r="CG358" s="1114"/>
      <c r="CH358" s="1114"/>
      <c r="CI358" s="1112"/>
      <c r="CJ358" s="1112"/>
      <c r="CK358" s="1114"/>
      <c r="CL358" s="1114"/>
      <c r="CM358" s="1114"/>
      <c r="CN358" s="1115"/>
      <c r="CO358" s="1271">
        <f t="shared" si="137"/>
        <v>0</v>
      </c>
      <c r="CP358" s="1116">
        <f t="shared" si="138"/>
        <v>0</v>
      </c>
      <c r="CQ358" s="1271">
        <f t="shared" si="139"/>
        <v>0</v>
      </c>
      <c r="CW358" s="1326"/>
      <c r="CX358" s="1327"/>
      <c r="CY358" s="1327"/>
      <c r="CZ358" s="1326"/>
      <c r="DA358" s="1326"/>
      <c r="DB358" s="1326"/>
      <c r="DC358" s="1327"/>
      <c r="DD358" s="1327"/>
      <c r="DE358" s="1327"/>
      <c r="DF358" s="1327"/>
      <c r="DG358" s="1327"/>
      <c r="DH358" s="1326"/>
      <c r="DI358" s="1309"/>
      <c r="DJ358" s="1312"/>
      <c r="DK358" s="1312"/>
      <c r="DL358" s="1291"/>
    </row>
    <row r="359" spans="61:116" s="1110" customFormat="1" hidden="1" x14ac:dyDescent="0.25">
      <c r="BI359" s="2035" t="s">
        <v>300</v>
      </c>
      <c r="BJ359" s="1244"/>
      <c r="BK359" s="2035" t="s">
        <v>302</v>
      </c>
      <c r="BL359" s="1244"/>
      <c r="BM359" s="2035" t="s">
        <v>233</v>
      </c>
      <c r="BN359" s="2035" t="s">
        <v>233</v>
      </c>
      <c r="BO359" s="2035" t="s">
        <v>240</v>
      </c>
      <c r="BP359" s="1315"/>
      <c r="BQ359" s="1315"/>
      <c r="BR359" s="1315"/>
      <c r="BS359" s="1315"/>
      <c r="BT359" s="1315"/>
      <c r="BU359" s="1315"/>
      <c r="BV359" s="1316"/>
      <c r="BW359" s="1315"/>
      <c r="BX359" s="1315"/>
      <c r="BY359" s="1316"/>
      <c r="BZ359" s="1316"/>
      <c r="CA359" s="1316"/>
      <c r="CB359" s="1114"/>
      <c r="CC359" s="1112"/>
      <c r="CD359" s="1112"/>
      <c r="CE359" s="1114"/>
      <c r="CF359" s="1114"/>
      <c r="CG359" s="1114"/>
      <c r="CH359" s="1114"/>
      <c r="CI359" s="1112"/>
      <c r="CJ359" s="1112"/>
      <c r="CK359" s="1114"/>
      <c r="CL359" s="1114"/>
      <c r="CM359" s="1114"/>
      <c r="CN359" s="1115"/>
      <c r="CO359" s="1271" t="str">
        <f t="shared" si="137"/>
        <v>Incertidumbre (+/- %)</v>
      </c>
      <c r="CP359" s="1116" t="e">
        <f t="shared" si="138"/>
        <v>#VALUE!</v>
      </c>
      <c r="CQ359" s="1271" t="str">
        <f t="shared" si="139"/>
        <v>Incertidumbre (+/- %)</v>
      </c>
      <c r="CW359" s="1326"/>
      <c r="CX359" s="1327"/>
      <c r="CY359" s="1327"/>
      <c r="CZ359" s="1326"/>
      <c r="DA359" s="1326"/>
      <c r="DB359" s="1326"/>
      <c r="DC359" s="1327"/>
      <c r="DD359" s="1327"/>
      <c r="DE359" s="1327"/>
      <c r="DF359" s="1327"/>
      <c r="DG359" s="1327"/>
      <c r="DH359" s="1326"/>
      <c r="DI359" s="1309"/>
      <c r="DJ359" s="1312"/>
      <c r="DK359" s="1312"/>
      <c r="DL359" s="1291"/>
    </row>
    <row r="360" spans="61:116" s="1110" customFormat="1" ht="15.75" hidden="1" thickBot="1" x14ac:dyDescent="0.3">
      <c r="BI360" s="2036"/>
      <c r="BJ360" s="1248" t="s">
        <v>253</v>
      </c>
      <c r="BK360" s="2036"/>
      <c r="BL360" s="1248" t="s">
        <v>251</v>
      </c>
      <c r="BM360" s="2036"/>
      <c r="BN360" s="2036"/>
      <c r="BO360" s="2036"/>
      <c r="BP360" s="1315"/>
      <c r="BQ360" s="1315"/>
      <c r="BR360" s="1315"/>
      <c r="BS360" s="1315"/>
      <c r="BT360" s="1315"/>
      <c r="BU360" s="1315"/>
      <c r="BV360" s="1316"/>
      <c r="BW360" s="1315"/>
      <c r="BX360" s="1315"/>
      <c r="BY360" s="1316"/>
      <c r="BZ360" s="1316"/>
      <c r="CA360" s="1316"/>
      <c r="CB360" s="1114"/>
      <c r="CC360" s="1112"/>
      <c r="CD360" s="1112"/>
      <c r="CE360" s="1114"/>
      <c r="CF360" s="1114"/>
      <c r="CG360" s="1114"/>
      <c r="CH360" s="1114"/>
      <c r="CI360" s="1112"/>
      <c r="CJ360" s="1112"/>
      <c r="CK360" s="1114"/>
      <c r="CL360" s="1114"/>
      <c r="CM360" s="1114"/>
      <c r="CN360" s="1115"/>
      <c r="CO360" s="1271">
        <f t="shared" si="137"/>
        <v>0</v>
      </c>
      <c r="CP360" s="1116">
        <f t="shared" si="138"/>
        <v>0</v>
      </c>
      <c r="CQ360" s="1271">
        <f t="shared" si="139"/>
        <v>0</v>
      </c>
      <c r="CW360" s="1326"/>
      <c r="CX360" s="1327"/>
      <c r="CY360" s="1327"/>
      <c r="CZ360" s="1326"/>
      <c r="DA360" s="1326"/>
      <c r="DB360" s="1326"/>
      <c r="DC360" s="1327"/>
      <c r="DD360" s="1327"/>
      <c r="DE360" s="1327"/>
      <c r="DF360" s="1327"/>
      <c r="DG360" s="1327"/>
      <c r="DH360" s="1326"/>
      <c r="DI360" s="1309"/>
      <c r="DJ360" s="1312"/>
      <c r="DK360" s="1312"/>
      <c r="DL360" s="1291"/>
    </row>
    <row r="361" spans="61:116" s="1110" customFormat="1" ht="18.75" hidden="1" thickBot="1" x14ac:dyDescent="0.3">
      <c r="BI361" s="1270" t="s">
        <v>74</v>
      </c>
      <c r="BJ361" s="1254" t="s">
        <v>78</v>
      </c>
      <c r="BK361" s="1263">
        <v>68.819999999999993</v>
      </c>
      <c r="BL361" s="1254" t="s">
        <v>421</v>
      </c>
      <c r="BM361" s="1253">
        <v>0.05</v>
      </c>
      <c r="BN361" s="1253">
        <v>0.05</v>
      </c>
      <c r="BO361" s="1252" t="s">
        <v>77</v>
      </c>
      <c r="BP361" s="1315"/>
      <c r="BQ361" s="1315"/>
      <c r="BR361" s="1315"/>
      <c r="BS361" s="1315"/>
      <c r="BT361" s="1315"/>
      <c r="BU361" s="1315"/>
      <c r="BV361" s="1316"/>
      <c r="BW361" s="1315"/>
      <c r="BX361" s="1315"/>
      <c r="BY361" s="1316"/>
      <c r="BZ361" s="1316"/>
      <c r="CA361" s="1316"/>
      <c r="CB361" s="1114"/>
      <c r="CC361" s="1112"/>
      <c r="CD361" s="1112"/>
      <c r="CE361" s="1114"/>
      <c r="CF361" s="1114"/>
      <c r="CG361" s="1114"/>
      <c r="CH361" s="1114"/>
      <c r="CI361" s="1112"/>
      <c r="CJ361" s="1112"/>
      <c r="CK361" s="1114"/>
      <c r="CL361" s="1114"/>
      <c r="CM361" s="1114"/>
      <c r="CN361" s="1115"/>
      <c r="CO361" s="1271">
        <f t="shared" si="137"/>
        <v>0.05</v>
      </c>
      <c r="CP361" s="1116">
        <f t="shared" si="138"/>
        <v>0.05</v>
      </c>
      <c r="CQ361" s="1271">
        <f t="shared" si="139"/>
        <v>0.05</v>
      </c>
      <c r="CW361" s="1326"/>
      <c r="CX361" s="1327"/>
      <c r="CY361" s="1327"/>
      <c r="CZ361" s="1326"/>
      <c r="DA361" s="1326"/>
      <c r="DB361" s="1326"/>
      <c r="DC361" s="1327"/>
      <c r="DD361" s="1327"/>
      <c r="DE361" s="1327"/>
      <c r="DF361" s="1327"/>
      <c r="DG361" s="1327"/>
      <c r="DH361" s="1326"/>
      <c r="DI361" s="1309"/>
      <c r="DJ361" s="1312"/>
      <c r="DK361" s="1312"/>
      <c r="DL361" s="1291"/>
    </row>
    <row r="362" spans="61:116" s="1110" customFormat="1" ht="18.75" hidden="1" thickBot="1" x14ac:dyDescent="0.3">
      <c r="BI362" s="1270" t="s">
        <v>73</v>
      </c>
      <c r="BJ362" s="1254" t="s">
        <v>78</v>
      </c>
      <c r="BK362" s="1263">
        <v>83.37</v>
      </c>
      <c r="BL362" s="1254" t="s">
        <v>421</v>
      </c>
      <c r="BM362" s="1253">
        <v>0.05</v>
      </c>
      <c r="BN362" s="1253">
        <v>0.05</v>
      </c>
      <c r="BO362" s="1252" t="s">
        <v>77</v>
      </c>
      <c r="BP362" s="1315"/>
      <c r="BQ362" s="1315"/>
      <c r="BR362" s="1315"/>
      <c r="BS362" s="1315"/>
      <c r="BT362" s="1315"/>
      <c r="BU362" s="1315"/>
      <c r="BV362" s="1316"/>
      <c r="BW362" s="1315"/>
      <c r="BX362" s="1315"/>
      <c r="BY362" s="1316"/>
      <c r="BZ362" s="1316"/>
      <c r="CA362" s="1316"/>
      <c r="CB362" s="1114"/>
      <c r="CC362" s="1112"/>
      <c r="CD362" s="1112"/>
      <c r="CE362" s="1114"/>
      <c r="CF362" s="1114"/>
      <c r="CG362" s="1114"/>
      <c r="CH362" s="1114"/>
      <c r="CI362" s="1112"/>
      <c r="CJ362" s="1112"/>
      <c r="CK362" s="1114"/>
      <c r="CL362" s="1114"/>
      <c r="CM362" s="1114"/>
      <c r="CN362" s="1115"/>
      <c r="CO362" s="1271">
        <f t="shared" si="137"/>
        <v>0.05</v>
      </c>
      <c r="CP362" s="1116">
        <f t="shared" si="138"/>
        <v>0.05</v>
      </c>
      <c r="CQ362" s="1271">
        <f t="shared" si="139"/>
        <v>0.05</v>
      </c>
      <c r="CW362" s="1326"/>
      <c r="CX362" s="1327"/>
      <c r="CY362" s="1327"/>
      <c r="CZ362" s="1326"/>
      <c r="DA362" s="1326"/>
      <c r="DB362" s="1326"/>
      <c r="DC362" s="1327"/>
      <c r="DD362" s="1327"/>
      <c r="DE362" s="1327"/>
      <c r="DF362" s="1327"/>
      <c r="DG362" s="1327"/>
      <c r="DH362" s="1326"/>
      <c r="DI362" s="1309"/>
      <c r="DJ362" s="1312"/>
      <c r="DK362" s="1312"/>
      <c r="DL362" s="1291"/>
    </row>
    <row r="363" spans="61:116" s="1110" customFormat="1" ht="18.75" hidden="1" thickBot="1" x14ac:dyDescent="0.3">
      <c r="BI363" s="1270" t="s">
        <v>79</v>
      </c>
      <c r="BJ363" s="1254" t="s">
        <v>78</v>
      </c>
      <c r="BK363" s="1263">
        <v>159.43</v>
      </c>
      <c r="BL363" s="1254" t="s">
        <v>421</v>
      </c>
      <c r="BM363" s="1253">
        <v>0.05</v>
      </c>
      <c r="BN363" s="1253">
        <v>0.05</v>
      </c>
      <c r="BO363" s="1252" t="s">
        <v>77</v>
      </c>
      <c r="BP363" s="1315"/>
      <c r="BQ363" s="1315"/>
      <c r="BR363" s="1315"/>
      <c r="BS363" s="1315"/>
      <c r="BT363" s="1315"/>
      <c r="BU363" s="1315"/>
      <c r="BV363" s="1316"/>
      <c r="BW363" s="1315"/>
      <c r="BX363" s="1315"/>
      <c r="BY363" s="1316"/>
      <c r="BZ363" s="1316"/>
      <c r="CA363" s="1316"/>
      <c r="CB363" s="1114"/>
      <c r="CC363" s="1112"/>
      <c r="CD363" s="1112"/>
      <c r="CE363" s="1114"/>
      <c r="CF363" s="1114"/>
      <c r="CG363" s="1114"/>
      <c r="CH363" s="1114"/>
      <c r="CI363" s="1112"/>
      <c r="CJ363" s="1112"/>
      <c r="CK363" s="1114"/>
      <c r="CL363" s="1114"/>
      <c r="CM363" s="1114"/>
      <c r="CN363" s="1115"/>
      <c r="CO363" s="1271">
        <f t="shared" si="137"/>
        <v>0.05</v>
      </c>
      <c r="CP363" s="1116">
        <f t="shared" si="138"/>
        <v>0.05</v>
      </c>
      <c r="CQ363" s="1271">
        <f t="shared" si="139"/>
        <v>0.05</v>
      </c>
      <c r="CW363" s="1326"/>
      <c r="CX363" s="1327"/>
      <c r="CY363" s="1327"/>
      <c r="CZ363" s="1326"/>
      <c r="DA363" s="1326"/>
      <c r="DB363" s="1326"/>
      <c r="DC363" s="1327"/>
      <c r="DD363" s="1327"/>
      <c r="DE363" s="1327"/>
      <c r="DF363" s="1327"/>
      <c r="DG363" s="1327"/>
      <c r="DH363" s="1326"/>
      <c r="DI363" s="1309"/>
      <c r="DJ363" s="1312"/>
      <c r="DK363" s="1312"/>
      <c r="DL363" s="1291"/>
    </row>
    <row r="364" spans="61:116" s="1110" customFormat="1" ht="18.75" hidden="1" thickBot="1" x14ac:dyDescent="0.3">
      <c r="BI364" s="1270" t="s">
        <v>70</v>
      </c>
      <c r="BJ364" s="1254" t="s">
        <v>78</v>
      </c>
      <c r="BK364" s="1263">
        <v>102.71</v>
      </c>
      <c r="BL364" s="1254" t="s">
        <v>421</v>
      </c>
      <c r="BM364" s="1253">
        <v>0.05</v>
      </c>
      <c r="BN364" s="1253">
        <v>0.05</v>
      </c>
      <c r="BO364" s="1252" t="s">
        <v>77</v>
      </c>
      <c r="BP364" s="1315"/>
      <c r="BQ364" s="1315"/>
      <c r="BR364" s="1315"/>
      <c r="BS364" s="1315"/>
      <c r="BT364" s="1315"/>
      <c r="BU364" s="1315"/>
      <c r="BV364" s="1316"/>
      <c r="BW364" s="1315"/>
      <c r="BX364" s="1315"/>
      <c r="BY364" s="1316"/>
      <c r="BZ364" s="1316"/>
      <c r="CA364" s="1316"/>
      <c r="CB364" s="1114"/>
      <c r="CC364" s="1112"/>
      <c r="CD364" s="1112"/>
      <c r="CE364" s="1114"/>
      <c r="CF364" s="1114"/>
      <c r="CG364" s="1114"/>
      <c r="CH364" s="1114"/>
      <c r="CI364" s="1112"/>
      <c r="CJ364" s="1112"/>
      <c r="CK364" s="1114"/>
      <c r="CL364" s="1114"/>
      <c r="CM364" s="1114"/>
      <c r="CN364" s="1115"/>
      <c r="CO364" s="1271">
        <f t="shared" si="137"/>
        <v>0.05</v>
      </c>
      <c r="CP364" s="1116">
        <f t="shared" si="138"/>
        <v>0.05</v>
      </c>
      <c r="CQ364" s="1271">
        <f t="shared" si="139"/>
        <v>0.05</v>
      </c>
      <c r="CW364" s="1326"/>
      <c r="CX364" s="1327"/>
      <c r="CY364" s="1327"/>
      <c r="CZ364" s="1326"/>
      <c r="DA364" s="1326"/>
      <c r="DB364" s="1326"/>
      <c r="DC364" s="1327"/>
      <c r="DD364" s="1327"/>
      <c r="DE364" s="1327"/>
      <c r="DF364" s="1327"/>
      <c r="DG364" s="1327"/>
      <c r="DH364" s="1326"/>
      <c r="DI364" s="1309"/>
      <c r="DJ364" s="1312"/>
      <c r="DK364" s="1312"/>
      <c r="DL364" s="1291"/>
    </row>
    <row r="365" spans="61:116" s="1110" customFormat="1" ht="18.75" hidden="1" thickBot="1" x14ac:dyDescent="0.3">
      <c r="BI365" s="1270" t="s">
        <v>80</v>
      </c>
      <c r="BJ365" s="1254" t="s">
        <v>78</v>
      </c>
      <c r="BK365" s="1263">
        <v>81.25</v>
      </c>
      <c r="BL365" s="1254" t="s">
        <v>421</v>
      </c>
      <c r="BM365" s="1253">
        <v>0.05</v>
      </c>
      <c r="BN365" s="1253">
        <v>0.05</v>
      </c>
      <c r="BO365" s="1252" t="s">
        <v>77</v>
      </c>
      <c r="BP365" s="1315"/>
      <c r="BQ365" s="1315"/>
      <c r="BR365" s="1315"/>
      <c r="BS365" s="1315"/>
      <c r="BT365" s="1315"/>
      <c r="BU365" s="1315"/>
      <c r="BV365" s="1316"/>
      <c r="BW365" s="1315"/>
      <c r="BX365" s="1315"/>
      <c r="BY365" s="1316"/>
      <c r="BZ365" s="1316"/>
      <c r="CA365" s="1316"/>
      <c r="CB365" s="1114"/>
      <c r="CC365" s="1112"/>
      <c r="CD365" s="1112"/>
      <c r="CE365" s="1114"/>
      <c r="CF365" s="1114"/>
      <c r="CG365" s="1114"/>
      <c r="CH365" s="1114"/>
      <c r="CI365" s="1112"/>
      <c r="CJ365" s="1112"/>
      <c r="CK365" s="1114"/>
      <c r="CL365" s="1114"/>
      <c r="CM365" s="1114"/>
      <c r="CN365" s="1115"/>
      <c r="CO365" s="1271">
        <f t="shared" si="137"/>
        <v>0.05</v>
      </c>
      <c r="CP365" s="1116">
        <f t="shared" si="138"/>
        <v>0.05</v>
      </c>
      <c r="CQ365" s="1271">
        <f t="shared" si="139"/>
        <v>0.05</v>
      </c>
      <c r="CW365" s="1326"/>
      <c r="CX365" s="1327"/>
      <c r="CY365" s="1327"/>
      <c r="CZ365" s="1326"/>
      <c r="DA365" s="1326"/>
      <c r="DB365" s="1326"/>
      <c r="DC365" s="1327"/>
      <c r="DD365" s="1327"/>
      <c r="DE365" s="1327"/>
      <c r="DF365" s="1327"/>
      <c r="DG365" s="1327"/>
      <c r="DH365" s="1326"/>
      <c r="DI365" s="1309"/>
      <c r="DJ365" s="1312"/>
      <c r="DK365" s="1312"/>
      <c r="DL365" s="1291"/>
    </row>
    <row r="366" spans="61:116" s="1110" customFormat="1" ht="18.75" hidden="1" thickBot="1" x14ac:dyDescent="0.3">
      <c r="BI366" s="1270" t="s">
        <v>71</v>
      </c>
      <c r="BJ366" s="1254" t="s">
        <v>78</v>
      </c>
      <c r="BK366" s="1263">
        <v>97.7</v>
      </c>
      <c r="BL366" s="1254" t="s">
        <v>421</v>
      </c>
      <c r="BM366" s="1253">
        <v>0.05</v>
      </c>
      <c r="BN366" s="1253">
        <v>0.05</v>
      </c>
      <c r="BO366" s="1252" t="s">
        <v>77</v>
      </c>
      <c r="BP366" s="1315"/>
      <c r="BQ366" s="1315"/>
      <c r="BR366" s="1315"/>
      <c r="BS366" s="1315"/>
      <c r="BT366" s="1315"/>
      <c r="BU366" s="1315"/>
      <c r="BV366" s="1316"/>
      <c r="BW366" s="1315"/>
      <c r="BX366" s="1315"/>
      <c r="BY366" s="1316"/>
      <c r="BZ366" s="1316"/>
      <c r="CA366" s="1316"/>
      <c r="CB366" s="1114"/>
      <c r="CC366" s="1112"/>
      <c r="CD366" s="1112"/>
      <c r="CE366" s="1114"/>
      <c r="CF366" s="1114"/>
      <c r="CG366" s="1114"/>
      <c r="CH366" s="1114"/>
      <c r="CI366" s="1112"/>
      <c r="CJ366" s="1112"/>
      <c r="CK366" s="1114"/>
      <c r="CL366" s="1114"/>
      <c r="CM366" s="1114"/>
      <c r="CN366" s="1115"/>
      <c r="CO366" s="1271">
        <f t="shared" si="137"/>
        <v>0.05</v>
      </c>
      <c r="CP366" s="1116">
        <f t="shared" si="138"/>
        <v>0.05</v>
      </c>
      <c r="CQ366" s="1271">
        <f t="shared" si="139"/>
        <v>0.05</v>
      </c>
      <c r="CW366" s="1326"/>
      <c r="CX366" s="1327"/>
      <c r="CY366" s="1327"/>
      <c r="CZ366" s="1326"/>
      <c r="DA366" s="1326"/>
      <c r="DB366" s="1326"/>
      <c r="DC366" s="1327"/>
      <c r="DD366" s="1327"/>
      <c r="DE366" s="1327"/>
      <c r="DF366" s="1327"/>
      <c r="DG366" s="1327"/>
      <c r="DH366" s="1326"/>
      <c r="DI366" s="1309"/>
      <c r="DJ366" s="1312"/>
      <c r="DK366" s="1312"/>
      <c r="DL366" s="1291"/>
    </row>
    <row r="367" spans="61:116" s="1110" customFormat="1" ht="18.75" hidden="1" thickBot="1" x14ac:dyDescent="0.3">
      <c r="BI367" s="1270" t="s">
        <v>72</v>
      </c>
      <c r="BJ367" s="1254" t="s">
        <v>78</v>
      </c>
      <c r="BK367" s="1263">
        <v>159.58000000000001</v>
      </c>
      <c r="BL367" s="1254" t="s">
        <v>421</v>
      </c>
      <c r="BM367" s="1253">
        <v>0.05</v>
      </c>
      <c r="BN367" s="1253">
        <v>0.05</v>
      </c>
      <c r="BO367" s="1252" t="s">
        <v>77</v>
      </c>
      <c r="BP367" s="1315"/>
      <c r="BQ367" s="1315"/>
      <c r="BR367" s="1315"/>
      <c r="BS367" s="1315"/>
      <c r="BT367" s="1315"/>
      <c r="BU367" s="1315"/>
      <c r="BV367" s="1316"/>
      <c r="BW367" s="1315"/>
      <c r="BX367" s="1315"/>
      <c r="BY367" s="1316"/>
      <c r="BZ367" s="1316"/>
      <c r="CA367" s="1316"/>
      <c r="CB367" s="1114"/>
      <c r="CC367" s="1112"/>
      <c r="CD367" s="1112"/>
      <c r="CE367" s="1114"/>
      <c r="CF367" s="1114"/>
      <c r="CG367" s="1114"/>
      <c r="CH367" s="1114"/>
      <c r="CI367" s="1112"/>
      <c r="CJ367" s="1112"/>
      <c r="CK367" s="1114"/>
      <c r="CL367" s="1114"/>
      <c r="CM367" s="1114"/>
      <c r="CN367" s="1115"/>
      <c r="CO367" s="1271">
        <f t="shared" si="137"/>
        <v>0.05</v>
      </c>
      <c r="CP367" s="1116">
        <f t="shared" si="138"/>
        <v>0.05</v>
      </c>
      <c r="CQ367" s="1271">
        <f t="shared" si="139"/>
        <v>0.05</v>
      </c>
      <c r="CW367" s="1326"/>
      <c r="CX367" s="1327"/>
      <c r="CY367" s="1327"/>
      <c r="CZ367" s="1326"/>
      <c r="DA367" s="1326"/>
      <c r="DB367" s="1326"/>
      <c r="DC367" s="1327"/>
      <c r="DD367" s="1327"/>
      <c r="DE367" s="1327"/>
      <c r="DF367" s="1327"/>
      <c r="DG367" s="1327"/>
      <c r="DH367" s="1326"/>
      <c r="DI367" s="1309"/>
      <c r="DJ367" s="1312"/>
      <c r="DK367" s="1312"/>
      <c r="DL367" s="1291"/>
    </row>
    <row r="368" spans="61:116" s="1110" customFormat="1" ht="18.75" hidden="1" thickBot="1" x14ac:dyDescent="0.3">
      <c r="BI368" s="1270" t="s">
        <v>81</v>
      </c>
      <c r="BJ368" s="1254" t="s">
        <v>78</v>
      </c>
      <c r="BK368" s="1263">
        <v>116.5</v>
      </c>
      <c r="BL368" s="1254" t="s">
        <v>421</v>
      </c>
      <c r="BM368" s="1253">
        <v>0.05</v>
      </c>
      <c r="BN368" s="1253">
        <v>0.05</v>
      </c>
      <c r="BO368" s="1252" t="s">
        <v>77</v>
      </c>
      <c r="BP368" s="1315"/>
      <c r="BQ368" s="1315"/>
      <c r="BR368" s="1315"/>
      <c r="BS368" s="1315"/>
      <c r="BT368" s="1315"/>
      <c r="BU368" s="1315"/>
      <c r="BV368" s="1316"/>
      <c r="BW368" s="1315"/>
      <c r="BX368" s="1315"/>
      <c r="BY368" s="1316"/>
      <c r="BZ368" s="1316"/>
      <c r="CA368" s="1316"/>
      <c r="CB368" s="1114"/>
      <c r="CC368" s="1112"/>
      <c r="CD368" s="1112"/>
      <c r="CE368" s="1114"/>
      <c r="CF368" s="1114"/>
      <c r="CG368" s="1114"/>
      <c r="CH368" s="1114"/>
      <c r="CI368" s="1112"/>
      <c r="CJ368" s="1112"/>
      <c r="CK368" s="1114"/>
      <c r="CL368" s="1114"/>
      <c r="CM368" s="1114"/>
      <c r="CN368" s="1115"/>
      <c r="CO368" s="1271">
        <f t="shared" si="137"/>
        <v>0.05</v>
      </c>
      <c r="CP368" s="1116">
        <f t="shared" si="138"/>
        <v>0.05</v>
      </c>
      <c r="CQ368" s="1271">
        <f t="shared" si="139"/>
        <v>0.05</v>
      </c>
      <c r="CW368" s="1326"/>
      <c r="CX368" s="1327"/>
      <c r="CY368" s="1327"/>
      <c r="CZ368" s="1326"/>
      <c r="DA368" s="1326"/>
      <c r="DB368" s="1326"/>
      <c r="DC368" s="1327"/>
      <c r="DD368" s="1327"/>
      <c r="DE368" s="1327"/>
      <c r="DF368" s="1327"/>
      <c r="DG368" s="1327"/>
      <c r="DH368" s="1326"/>
      <c r="DI368" s="1309"/>
      <c r="DJ368" s="1312"/>
      <c r="DK368" s="1312"/>
      <c r="DL368" s="1291"/>
    </row>
    <row r="369" spans="61:116" s="1110" customFormat="1" ht="18.75" hidden="1" thickBot="1" x14ac:dyDescent="0.3">
      <c r="BI369" s="1270" t="s">
        <v>82</v>
      </c>
      <c r="BJ369" s="1254" t="s">
        <v>78</v>
      </c>
      <c r="BK369" s="1263">
        <v>88.52</v>
      </c>
      <c r="BL369" s="1254" t="s">
        <v>421</v>
      </c>
      <c r="BM369" s="1253">
        <v>0.05</v>
      </c>
      <c r="BN369" s="1253">
        <v>0.05</v>
      </c>
      <c r="BO369" s="1252" t="s">
        <v>77</v>
      </c>
      <c r="BP369" s="1315"/>
      <c r="BQ369" s="1315"/>
      <c r="BR369" s="1315"/>
      <c r="BS369" s="1315"/>
      <c r="BT369" s="1315"/>
      <c r="BU369" s="1315"/>
      <c r="BV369" s="1316"/>
      <c r="BW369" s="1315"/>
      <c r="BX369" s="1315"/>
      <c r="BY369" s="1316"/>
      <c r="BZ369" s="1316"/>
      <c r="CA369" s="1316"/>
      <c r="CB369" s="1114"/>
      <c r="CC369" s="1112"/>
      <c r="CD369" s="1112"/>
      <c r="CE369" s="1114"/>
      <c r="CF369" s="1114"/>
      <c r="CG369" s="1114"/>
      <c r="CH369" s="1114"/>
      <c r="CI369" s="1112"/>
      <c r="CJ369" s="1112"/>
      <c r="CK369" s="1114"/>
      <c r="CL369" s="1114"/>
      <c r="CM369" s="1114"/>
      <c r="CN369" s="1115"/>
      <c r="CO369" s="1271">
        <f t="shared" si="137"/>
        <v>0.05</v>
      </c>
      <c r="CP369" s="1116">
        <f t="shared" si="138"/>
        <v>0.05</v>
      </c>
      <c r="CQ369" s="1271">
        <f t="shared" si="139"/>
        <v>0.05</v>
      </c>
      <c r="CW369" s="1326"/>
      <c r="CX369" s="1327"/>
      <c r="CY369" s="1327"/>
      <c r="CZ369" s="1326"/>
      <c r="DA369" s="1326"/>
      <c r="DB369" s="1326"/>
      <c r="DC369" s="1327"/>
      <c r="DD369" s="1327"/>
      <c r="DE369" s="1327"/>
      <c r="DF369" s="1327"/>
      <c r="DG369" s="1327"/>
      <c r="DH369" s="1326"/>
      <c r="DI369" s="1309"/>
      <c r="DJ369" s="1312"/>
      <c r="DK369" s="1312"/>
      <c r="DL369" s="1291"/>
    </row>
    <row r="370" spans="61:116" s="1110" customFormat="1" ht="18.75" hidden="1" thickBot="1" x14ac:dyDescent="0.3">
      <c r="BI370" s="1270" t="s">
        <v>83</v>
      </c>
      <c r="BJ370" s="1254" t="s">
        <v>78</v>
      </c>
      <c r="BK370" s="1263">
        <v>43.4</v>
      </c>
      <c r="BL370" s="1254" t="s">
        <v>421</v>
      </c>
      <c r="BM370" s="1253">
        <v>0.05</v>
      </c>
      <c r="BN370" s="1253">
        <v>0.05</v>
      </c>
      <c r="BO370" s="1252" t="s">
        <v>77</v>
      </c>
      <c r="BP370" s="1315"/>
      <c r="BQ370" s="1315"/>
      <c r="BR370" s="1315"/>
      <c r="BS370" s="1315"/>
      <c r="BT370" s="1315"/>
      <c r="BU370" s="1315"/>
      <c r="BV370" s="1316"/>
      <c r="BW370" s="1315"/>
      <c r="BX370" s="1315"/>
      <c r="BY370" s="1316"/>
      <c r="BZ370" s="1316"/>
      <c r="CA370" s="1316"/>
      <c r="CB370" s="1114"/>
      <c r="CC370" s="1112"/>
      <c r="CD370" s="1112"/>
      <c r="CE370" s="1114"/>
      <c r="CF370" s="1114"/>
      <c r="CG370" s="1114"/>
      <c r="CH370" s="1114"/>
      <c r="CI370" s="1112"/>
      <c r="CJ370" s="1112"/>
      <c r="CK370" s="1114"/>
      <c r="CL370" s="1114"/>
      <c r="CM370" s="1114"/>
      <c r="CN370" s="1115"/>
      <c r="CO370" s="1271">
        <f t="shared" si="137"/>
        <v>0.05</v>
      </c>
      <c r="CP370" s="1116">
        <f t="shared" si="138"/>
        <v>0.05</v>
      </c>
      <c r="CQ370" s="1271">
        <f t="shared" si="139"/>
        <v>0.05</v>
      </c>
      <c r="CW370" s="1326"/>
      <c r="CX370" s="1327"/>
      <c r="CY370" s="1327"/>
      <c r="CZ370" s="1326"/>
      <c r="DA370" s="1326"/>
      <c r="DB370" s="1326"/>
      <c r="DC370" s="1327"/>
      <c r="DD370" s="1327"/>
      <c r="DE370" s="1327"/>
      <c r="DF370" s="1327"/>
      <c r="DG370" s="1327"/>
      <c r="DH370" s="1326"/>
      <c r="DI370" s="1309"/>
      <c r="DJ370" s="1312"/>
      <c r="DK370" s="1312"/>
      <c r="DL370" s="1291"/>
    </row>
    <row r="371" spans="61:116" s="1110" customFormat="1" ht="18.75" hidden="1" thickBot="1" x14ac:dyDescent="0.3">
      <c r="BI371" s="1270" t="s">
        <v>84</v>
      </c>
      <c r="BJ371" s="1254" t="s">
        <v>78</v>
      </c>
      <c r="BK371" s="1263">
        <v>229.26</v>
      </c>
      <c r="BL371" s="1254" t="s">
        <v>421</v>
      </c>
      <c r="BM371" s="1253">
        <v>0.05</v>
      </c>
      <c r="BN371" s="1253">
        <v>0.05</v>
      </c>
      <c r="BO371" s="1252" t="s">
        <v>77</v>
      </c>
      <c r="BP371" s="1315"/>
      <c r="BQ371" s="1315"/>
      <c r="BR371" s="1315"/>
      <c r="BS371" s="1315"/>
      <c r="BT371" s="1315"/>
      <c r="BU371" s="1315"/>
      <c r="BV371" s="1316"/>
      <c r="BW371" s="1315"/>
      <c r="BX371" s="1315"/>
      <c r="BY371" s="1316"/>
      <c r="BZ371" s="1316"/>
      <c r="CA371" s="1316"/>
      <c r="CB371" s="1114"/>
      <c r="CC371" s="1112"/>
      <c r="CD371" s="1112"/>
      <c r="CE371" s="1114"/>
      <c r="CF371" s="1114"/>
      <c r="CG371" s="1114"/>
      <c r="CH371" s="1114"/>
      <c r="CI371" s="1112"/>
      <c r="CJ371" s="1112"/>
      <c r="CK371" s="1114"/>
      <c r="CL371" s="1114"/>
      <c r="CM371" s="1114"/>
      <c r="CN371" s="1115"/>
      <c r="CO371" s="1271">
        <f t="shared" si="137"/>
        <v>0.05</v>
      </c>
      <c r="CP371" s="1116">
        <f t="shared" si="138"/>
        <v>0.05</v>
      </c>
      <c r="CQ371" s="1271">
        <f t="shared" si="139"/>
        <v>0.05</v>
      </c>
      <c r="CW371" s="1326"/>
      <c r="CX371" s="1327"/>
      <c r="CY371" s="1327"/>
      <c r="CZ371" s="1326"/>
      <c r="DA371" s="1326"/>
      <c r="DB371" s="1326"/>
      <c r="DC371" s="1327"/>
      <c r="DD371" s="1327"/>
      <c r="DE371" s="1327"/>
      <c r="DF371" s="1327"/>
      <c r="DG371" s="1327"/>
      <c r="DH371" s="1326"/>
      <c r="DI371" s="1309"/>
      <c r="DJ371" s="1312"/>
      <c r="DK371" s="1312"/>
      <c r="DL371" s="1291"/>
    </row>
    <row r="372" spans="61:116" s="1110" customFormat="1" ht="18.75" hidden="1" thickBot="1" x14ac:dyDescent="0.3">
      <c r="BI372" s="1270" t="s">
        <v>85</v>
      </c>
      <c r="BJ372" s="1254" t="s">
        <v>78</v>
      </c>
      <c r="BK372" s="1263">
        <v>55.15</v>
      </c>
      <c r="BL372" s="1254" t="s">
        <v>421</v>
      </c>
      <c r="BM372" s="1253">
        <v>0.05</v>
      </c>
      <c r="BN372" s="1253">
        <v>0.05</v>
      </c>
      <c r="BO372" s="1252" t="s">
        <v>77</v>
      </c>
      <c r="BP372" s="1315"/>
      <c r="BQ372" s="1315"/>
      <c r="BR372" s="1315"/>
      <c r="BS372" s="1315"/>
      <c r="BT372" s="1315"/>
      <c r="BU372" s="1315"/>
      <c r="BV372" s="1316"/>
      <c r="BW372" s="1315"/>
      <c r="BX372" s="1315"/>
      <c r="BY372" s="1316"/>
      <c r="BZ372" s="1316"/>
      <c r="CA372" s="1316"/>
      <c r="CB372" s="1114"/>
      <c r="CC372" s="1112"/>
      <c r="CD372" s="1112"/>
      <c r="CE372" s="1114"/>
      <c r="CF372" s="1114"/>
      <c r="CG372" s="1114"/>
      <c r="CH372" s="1114"/>
      <c r="CI372" s="1112"/>
      <c r="CJ372" s="1112"/>
      <c r="CK372" s="1114"/>
      <c r="CL372" s="1114"/>
      <c r="CM372" s="1114"/>
      <c r="CN372" s="1115"/>
      <c r="CO372" s="1271">
        <f t="shared" si="137"/>
        <v>0.05</v>
      </c>
      <c r="CP372" s="1116">
        <f t="shared" si="138"/>
        <v>0.05</v>
      </c>
      <c r="CQ372" s="1271">
        <f t="shared" si="139"/>
        <v>0.05</v>
      </c>
      <c r="CW372" s="1326"/>
      <c r="CX372" s="1327"/>
      <c r="CY372" s="1327"/>
      <c r="CZ372" s="1326"/>
      <c r="DA372" s="1326"/>
      <c r="DB372" s="1326"/>
      <c r="DC372" s="1327"/>
      <c r="DD372" s="1327"/>
      <c r="DE372" s="1327"/>
      <c r="DF372" s="1327"/>
      <c r="DG372" s="1327"/>
      <c r="DH372" s="1326"/>
      <c r="DI372" s="1309"/>
      <c r="DJ372" s="1312"/>
      <c r="DK372" s="1312"/>
      <c r="DL372" s="1291"/>
    </row>
    <row r="373" spans="61:116" s="1110" customFormat="1" ht="18.75" hidden="1" thickBot="1" x14ac:dyDescent="0.3">
      <c r="BI373" s="1270" t="s">
        <v>86</v>
      </c>
      <c r="BJ373" s="1254" t="s">
        <v>78</v>
      </c>
      <c r="BK373" s="1263">
        <v>84.94</v>
      </c>
      <c r="BL373" s="1254" t="s">
        <v>421</v>
      </c>
      <c r="BM373" s="1253">
        <v>0.05</v>
      </c>
      <c r="BN373" s="1253">
        <v>0.05</v>
      </c>
      <c r="BO373" s="1252" t="s">
        <v>77</v>
      </c>
      <c r="BP373" s="1315"/>
      <c r="BQ373" s="1315"/>
      <c r="BR373" s="1315"/>
      <c r="BS373" s="1315"/>
      <c r="BT373" s="1315"/>
      <c r="BU373" s="1315"/>
      <c r="BV373" s="1316"/>
      <c r="BW373" s="1315"/>
      <c r="BX373" s="1315"/>
      <c r="BY373" s="1316"/>
      <c r="BZ373" s="1316"/>
      <c r="CA373" s="1316"/>
      <c r="CB373" s="1114"/>
      <c r="CC373" s="1112"/>
      <c r="CD373" s="1112"/>
      <c r="CE373" s="1114"/>
      <c r="CF373" s="1114"/>
      <c r="CG373" s="1114"/>
      <c r="CH373" s="1114"/>
      <c r="CI373" s="1112"/>
      <c r="CJ373" s="1112"/>
      <c r="CK373" s="1114"/>
      <c r="CL373" s="1114"/>
      <c r="CM373" s="1114"/>
      <c r="CN373" s="1115"/>
      <c r="CO373" s="1271">
        <f t="shared" si="137"/>
        <v>0.05</v>
      </c>
      <c r="CP373" s="1116">
        <f t="shared" si="138"/>
        <v>0.05</v>
      </c>
      <c r="CQ373" s="1271">
        <f t="shared" si="139"/>
        <v>0.05</v>
      </c>
      <c r="CW373" s="1326"/>
      <c r="CX373" s="1327"/>
      <c r="CY373" s="1327"/>
      <c r="CZ373" s="1326"/>
      <c r="DA373" s="1326"/>
      <c r="DB373" s="1326"/>
      <c r="DC373" s="1327"/>
      <c r="DD373" s="1327"/>
      <c r="DE373" s="1327"/>
      <c r="DF373" s="1327"/>
      <c r="DG373" s="1327"/>
      <c r="DH373" s="1326"/>
      <c r="DI373" s="1309"/>
      <c r="DJ373" s="1312"/>
      <c r="DK373" s="1312"/>
      <c r="DL373" s="1291"/>
    </row>
    <row r="374" spans="61:116" s="1110" customFormat="1" ht="18.75" hidden="1" thickBot="1" x14ac:dyDescent="0.3">
      <c r="BI374" s="1270" t="s">
        <v>87</v>
      </c>
      <c r="BJ374" s="1254" t="s">
        <v>78</v>
      </c>
      <c r="BK374" s="1263">
        <v>169.75</v>
      </c>
      <c r="BL374" s="1254" t="s">
        <v>421</v>
      </c>
      <c r="BM374" s="1253">
        <v>0.05</v>
      </c>
      <c r="BN374" s="1253">
        <v>0.05</v>
      </c>
      <c r="BO374" s="1252" t="s">
        <v>77</v>
      </c>
      <c r="BP374" s="1315"/>
      <c r="BQ374" s="1315"/>
      <c r="BR374" s="1315"/>
      <c r="BS374" s="1315"/>
      <c r="BT374" s="1315"/>
      <c r="BU374" s="1315"/>
      <c r="BV374" s="1316"/>
      <c r="BW374" s="1315"/>
      <c r="BX374" s="1315"/>
      <c r="BY374" s="1316"/>
      <c r="BZ374" s="1316"/>
      <c r="CA374" s="1316"/>
      <c r="CB374" s="1114"/>
      <c r="CC374" s="1112"/>
      <c r="CD374" s="1112"/>
      <c r="CE374" s="1114"/>
      <c r="CF374" s="1114"/>
      <c r="CG374" s="1114"/>
      <c r="CH374" s="1114"/>
      <c r="CI374" s="1112"/>
      <c r="CJ374" s="1112"/>
      <c r="CK374" s="1114"/>
      <c r="CL374" s="1114"/>
      <c r="CM374" s="1114"/>
      <c r="CN374" s="1115"/>
      <c r="CO374" s="1271">
        <f t="shared" si="137"/>
        <v>0.05</v>
      </c>
      <c r="CP374" s="1116">
        <f t="shared" si="138"/>
        <v>0.05</v>
      </c>
      <c r="CQ374" s="1271">
        <f t="shared" si="139"/>
        <v>0.05</v>
      </c>
      <c r="CW374" s="1326"/>
      <c r="CX374" s="1327"/>
      <c r="CY374" s="1327"/>
      <c r="CZ374" s="1326"/>
      <c r="DA374" s="1326"/>
      <c r="DB374" s="1326"/>
      <c r="DC374" s="1327"/>
      <c r="DD374" s="1327"/>
      <c r="DE374" s="1327"/>
      <c r="DF374" s="1327"/>
      <c r="DG374" s="1327"/>
      <c r="DH374" s="1326"/>
      <c r="DI374" s="1309"/>
      <c r="DJ374" s="1312"/>
      <c r="DK374" s="1312"/>
      <c r="DL374" s="1291"/>
    </row>
    <row r="375" spans="61:116" s="1110" customFormat="1" ht="18.75" hidden="1" thickBot="1" x14ac:dyDescent="0.3">
      <c r="BI375" s="1270" t="s">
        <v>339</v>
      </c>
      <c r="BJ375" s="1254" t="s">
        <v>78</v>
      </c>
      <c r="BK375" s="1263">
        <v>137.47</v>
      </c>
      <c r="BL375" s="1254" t="s">
        <v>421</v>
      </c>
      <c r="BM375" s="1253">
        <v>0.05</v>
      </c>
      <c r="BN375" s="1253">
        <v>0.05</v>
      </c>
      <c r="BO375" s="1252" t="s">
        <v>77</v>
      </c>
      <c r="BP375" s="1315"/>
      <c r="BQ375" s="1315"/>
      <c r="BR375" s="1315"/>
      <c r="BS375" s="1315"/>
      <c r="BT375" s="1315"/>
      <c r="BU375" s="1315"/>
      <c r="BV375" s="1316"/>
      <c r="BW375" s="1315"/>
      <c r="BX375" s="1315"/>
      <c r="BY375" s="1316"/>
      <c r="BZ375" s="1316"/>
      <c r="CA375" s="1316"/>
      <c r="CB375" s="1114"/>
      <c r="CC375" s="1112"/>
      <c r="CD375" s="1112"/>
      <c r="CE375" s="1114"/>
      <c r="CF375" s="1114"/>
      <c r="CG375" s="1114"/>
      <c r="CH375" s="1114"/>
      <c r="CI375" s="1112"/>
      <c r="CJ375" s="1112"/>
      <c r="CK375" s="1114"/>
      <c r="CL375" s="1114"/>
      <c r="CM375" s="1114"/>
      <c r="CN375" s="1115"/>
      <c r="CO375" s="1271">
        <f t="shared" si="137"/>
        <v>0.05</v>
      </c>
      <c r="CP375" s="1116">
        <f t="shared" si="138"/>
        <v>0.05</v>
      </c>
      <c r="CQ375" s="1271">
        <f t="shared" si="139"/>
        <v>0.05</v>
      </c>
      <c r="CW375" s="1326"/>
      <c r="CX375" s="1327"/>
      <c r="CY375" s="1327"/>
      <c r="CZ375" s="1326"/>
      <c r="DA375" s="1326"/>
      <c r="DB375" s="1326"/>
      <c r="DC375" s="1327"/>
      <c r="DD375" s="1327"/>
      <c r="DE375" s="1327"/>
      <c r="DF375" s="1327"/>
      <c r="DG375" s="1327"/>
      <c r="DH375" s="1326"/>
      <c r="DI375" s="1309"/>
      <c r="DJ375" s="1312"/>
      <c r="DK375" s="1312"/>
      <c r="DL375" s="1291"/>
    </row>
    <row r="376" spans="61:116" s="1110" customFormat="1" ht="18.75" hidden="1" thickBot="1" x14ac:dyDescent="0.3">
      <c r="BI376" s="1270" t="s">
        <v>88</v>
      </c>
      <c r="BJ376" s="1254" t="s">
        <v>78</v>
      </c>
      <c r="BK376" s="1263">
        <v>75.37</v>
      </c>
      <c r="BL376" s="1254" t="s">
        <v>421</v>
      </c>
      <c r="BM376" s="1253">
        <v>0.05</v>
      </c>
      <c r="BN376" s="1253">
        <v>0.05</v>
      </c>
      <c r="BO376" s="1252" t="s">
        <v>77</v>
      </c>
      <c r="BP376" s="1315"/>
      <c r="BQ376" s="1315"/>
      <c r="BR376" s="1315"/>
      <c r="BS376" s="1315"/>
      <c r="BT376" s="1315"/>
      <c r="BU376" s="1315"/>
      <c r="BV376" s="1316"/>
      <c r="BW376" s="1315"/>
      <c r="BX376" s="1315"/>
      <c r="BY376" s="1316"/>
      <c r="BZ376" s="1316"/>
      <c r="CA376" s="1316"/>
      <c r="CB376" s="1114"/>
      <c r="CC376" s="1112"/>
      <c r="CD376" s="1112"/>
      <c r="CE376" s="1114"/>
      <c r="CF376" s="1114"/>
      <c r="CG376" s="1114"/>
      <c r="CH376" s="1114"/>
      <c r="CI376" s="1112"/>
      <c r="CJ376" s="1112"/>
      <c r="CK376" s="1114"/>
      <c r="CL376" s="1114"/>
      <c r="CM376" s="1114"/>
      <c r="CN376" s="1115"/>
      <c r="CO376" s="1271">
        <f t="shared" si="137"/>
        <v>0.05</v>
      </c>
      <c r="CP376" s="1116">
        <f t="shared" si="138"/>
        <v>0.05</v>
      </c>
      <c r="CQ376" s="1271">
        <f t="shared" si="139"/>
        <v>0.05</v>
      </c>
      <c r="CW376" s="1326"/>
      <c r="CX376" s="1327"/>
      <c r="CY376" s="1327"/>
      <c r="CZ376" s="1326"/>
      <c r="DA376" s="1326"/>
      <c r="DB376" s="1326"/>
      <c r="DC376" s="1327"/>
      <c r="DD376" s="1327"/>
      <c r="DE376" s="1327"/>
      <c r="DF376" s="1327"/>
      <c r="DG376" s="1327"/>
      <c r="DH376" s="1326"/>
      <c r="DI376" s="1309"/>
      <c r="DJ376" s="1312"/>
      <c r="DK376" s="1312"/>
      <c r="DL376" s="1291"/>
    </row>
    <row r="377" spans="61:116" s="1110" customFormat="1" ht="18.75" hidden="1" thickBot="1" x14ac:dyDescent="0.3">
      <c r="BI377" s="1270" t="s">
        <v>89</v>
      </c>
      <c r="BJ377" s="1254" t="s">
        <v>78</v>
      </c>
      <c r="BK377" s="1263">
        <v>130.97999999999999</v>
      </c>
      <c r="BL377" s="1254" t="s">
        <v>421</v>
      </c>
      <c r="BM377" s="1253">
        <v>0.05</v>
      </c>
      <c r="BN377" s="1253">
        <v>0.05</v>
      </c>
      <c r="BO377" s="1252" t="s">
        <v>77</v>
      </c>
      <c r="BP377" s="1315"/>
      <c r="BQ377" s="1315"/>
      <c r="BR377" s="1315"/>
      <c r="BS377" s="1315"/>
      <c r="BT377" s="1315"/>
      <c r="BU377" s="1315"/>
      <c r="BV377" s="1316"/>
      <c r="BW377" s="1315"/>
      <c r="BX377" s="1315"/>
      <c r="BY377" s="1316"/>
      <c r="BZ377" s="1316"/>
      <c r="CA377" s="1316"/>
      <c r="CB377" s="1114"/>
      <c r="CC377" s="1112"/>
      <c r="CD377" s="1112"/>
      <c r="CE377" s="1114"/>
      <c r="CF377" s="1114"/>
      <c r="CG377" s="1114"/>
      <c r="CH377" s="1114"/>
      <c r="CI377" s="1112"/>
      <c r="CJ377" s="1112"/>
      <c r="CK377" s="1114"/>
      <c r="CL377" s="1114"/>
      <c r="CM377" s="1114"/>
      <c r="CN377" s="1115"/>
      <c r="CO377" s="1271">
        <f t="shared" si="137"/>
        <v>0.05</v>
      </c>
      <c r="CP377" s="1116">
        <f t="shared" si="138"/>
        <v>0.05</v>
      </c>
      <c r="CQ377" s="1271">
        <f t="shared" si="139"/>
        <v>0.05</v>
      </c>
      <c r="CW377" s="1326"/>
      <c r="CX377" s="1327"/>
      <c r="CY377" s="1327"/>
      <c r="CZ377" s="1326"/>
      <c r="DA377" s="1326"/>
      <c r="DB377" s="1326"/>
      <c r="DC377" s="1327"/>
      <c r="DD377" s="1327"/>
      <c r="DE377" s="1327"/>
      <c r="DF377" s="1327"/>
      <c r="DG377" s="1327"/>
      <c r="DH377" s="1326"/>
      <c r="DI377" s="1309"/>
      <c r="DJ377" s="1312"/>
      <c r="DK377" s="1312"/>
      <c r="DL377" s="1291"/>
    </row>
    <row r="378" spans="61:116" s="1110" customFormat="1" ht="18.75" hidden="1" thickBot="1" x14ac:dyDescent="0.3">
      <c r="BI378" s="1270" t="s">
        <v>90</v>
      </c>
      <c r="BJ378" s="1254" t="s">
        <v>78</v>
      </c>
      <c r="BK378" s="1263">
        <v>79.5</v>
      </c>
      <c r="BL378" s="1254" t="s">
        <v>421</v>
      </c>
      <c r="BM378" s="1253">
        <v>0.05</v>
      </c>
      <c r="BN378" s="1253">
        <v>0.05</v>
      </c>
      <c r="BO378" s="1252" t="s">
        <v>77</v>
      </c>
      <c r="BP378" s="1315"/>
      <c r="BQ378" s="1315"/>
      <c r="BR378" s="1315"/>
      <c r="BS378" s="1315"/>
      <c r="BT378" s="1315"/>
      <c r="BU378" s="1315"/>
      <c r="BV378" s="1316"/>
      <c r="BW378" s="1315"/>
      <c r="BX378" s="1315"/>
      <c r="BY378" s="1316"/>
      <c r="BZ378" s="1316"/>
      <c r="CA378" s="1316"/>
      <c r="CB378" s="1114"/>
      <c r="CC378" s="1112"/>
      <c r="CD378" s="1112"/>
      <c r="CE378" s="1114"/>
      <c r="CF378" s="1114"/>
      <c r="CG378" s="1114"/>
      <c r="CH378" s="1114"/>
      <c r="CI378" s="1112"/>
      <c r="CJ378" s="1112"/>
      <c r="CK378" s="1114"/>
      <c r="CL378" s="1114"/>
      <c r="CM378" s="1114"/>
      <c r="CN378" s="1115"/>
      <c r="CO378" s="1271">
        <f t="shared" si="137"/>
        <v>0.05</v>
      </c>
      <c r="CP378" s="1116">
        <f t="shared" si="138"/>
        <v>0.05</v>
      </c>
      <c r="CQ378" s="1271">
        <f t="shared" si="139"/>
        <v>0.05</v>
      </c>
      <c r="CW378" s="1326"/>
      <c r="CX378" s="1327"/>
      <c r="CY378" s="1327"/>
      <c r="CZ378" s="1326"/>
      <c r="DA378" s="1326"/>
      <c r="DB378" s="1326"/>
      <c r="DC378" s="1327"/>
      <c r="DD378" s="1327"/>
      <c r="DE378" s="1327"/>
      <c r="DF378" s="1327"/>
      <c r="DG378" s="1327"/>
      <c r="DH378" s="1326"/>
      <c r="DI378" s="1309"/>
      <c r="DJ378" s="1312"/>
      <c r="DK378" s="1312"/>
      <c r="DL378" s="1291"/>
    </row>
    <row r="379" spans="61:116" s="1110" customFormat="1" ht="18.75" hidden="1" thickBot="1" x14ac:dyDescent="0.3">
      <c r="BI379" s="1270" t="s">
        <v>91</v>
      </c>
      <c r="BJ379" s="1254" t="s">
        <v>78</v>
      </c>
      <c r="BK379" s="1263">
        <v>73.42</v>
      </c>
      <c r="BL379" s="1254" t="s">
        <v>421</v>
      </c>
      <c r="BM379" s="1253">
        <v>0.05</v>
      </c>
      <c r="BN379" s="1253">
        <v>0.05</v>
      </c>
      <c r="BO379" s="1252" t="s">
        <v>77</v>
      </c>
      <c r="BP379" s="1315"/>
      <c r="BQ379" s="1315"/>
      <c r="BR379" s="1315"/>
      <c r="BS379" s="1315"/>
      <c r="BT379" s="1315"/>
      <c r="BU379" s="1315"/>
      <c r="BV379" s="1316"/>
      <c r="BW379" s="1315"/>
      <c r="BX379" s="1315"/>
      <c r="BY379" s="1316"/>
      <c r="BZ379" s="1316"/>
      <c r="CA379" s="1316"/>
      <c r="CB379" s="1114"/>
      <c r="CC379" s="1112"/>
      <c r="CD379" s="1112"/>
      <c r="CE379" s="1114"/>
      <c r="CF379" s="1114"/>
      <c r="CG379" s="1114"/>
      <c r="CH379" s="1114"/>
      <c r="CI379" s="1112"/>
      <c r="CJ379" s="1112"/>
      <c r="CK379" s="1114"/>
      <c r="CL379" s="1114"/>
      <c r="CM379" s="1114"/>
      <c r="CN379" s="1115"/>
      <c r="CO379" s="1271">
        <f t="shared" si="137"/>
        <v>0.05</v>
      </c>
      <c r="CP379" s="1116">
        <f t="shared" si="138"/>
        <v>0.05</v>
      </c>
      <c r="CQ379" s="1271">
        <f t="shared" si="139"/>
        <v>0.05</v>
      </c>
      <c r="CW379" s="1326"/>
      <c r="CX379" s="1327"/>
      <c r="CY379" s="1327"/>
      <c r="CZ379" s="1326"/>
      <c r="DA379" s="1326"/>
      <c r="DB379" s="1326"/>
      <c r="DC379" s="1327"/>
      <c r="DD379" s="1327"/>
      <c r="DE379" s="1327"/>
      <c r="DF379" s="1327"/>
      <c r="DG379" s="1327"/>
      <c r="DH379" s="1326"/>
      <c r="DI379" s="1309"/>
      <c r="DJ379" s="1312"/>
      <c r="DK379" s="1312"/>
      <c r="DL379" s="1291"/>
    </row>
    <row r="380" spans="61:116" s="1110" customFormat="1" ht="18.75" hidden="1" thickBot="1" x14ac:dyDescent="0.3">
      <c r="BI380" s="1270" t="s">
        <v>331</v>
      </c>
      <c r="BJ380" s="1254" t="s">
        <v>78</v>
      </c>
      <c r="BK380" s="1263">
        <v>131.06</v>
      </c>
      <c r="BL380" s="1254" t="s">
        <v>421</v>
      </c>
      <c r="BM380" s="1253">
        <v>0.05</v>
      </c>
      <c r="BN380" s="1253">
        <v>0.05</v>
      </c>
      <c r="BO380" s="1252" t="s">
        <v>77</v>
      </c>
      <c r="BP380" s="1315"/>
      <c r="BQ380" s="1315"/>
      <c r="BR380" s="1315"/>
      <c r="BS380" s="1315"/>
      <c r="BT380" s="1315"/>
      <c r="BU380" s="1315"/>
      <c r="BV380" s="1316"/>
      <c r="BW380" s="1315"/>
      <c r="BX380" s="1315"/>
      <c r="BY380" s="1316"/>
      <c r="BZ380" s="1316"/>
      <c r="CA380" s="1316"/>
      <c r="CB380" s="1114"/>
      <c r="CC380" s="1112"/>
      <c r="CD380" s="1112"/>
      <c r="CE380" s="1114"/>
      <c r="CF380" s="1114"/>
      <c r="CG380" s="1114"/>
      <c r="CH380" s="1114"/>
      <c r="CI380" s="1112"/>
      <c r="CJ380" s="1112"/>
      <c r="CK380" s="1114"/>
      <c r="CL380" s="1114"/>
      <c r="CM380" s="1114"/>
      <c r="CN380" s="1115"/>
      <c r="CO380" s="1271">
        <f t="shared" si="137"/>
        <v>0.05</v>
      </c>
      <c r="CP380" s="1116">
        <f t="shared" si="138"/>
        <v>0.05</v>
      </c>
      <c r="CQ380" s="1271">
        <f t="shared" si="139"/>
        <v>0.05</v>
      </c>
      <c r="CW380" s="1326"/>
      <c r="CX380" s="1327"/>
      <c r="CY380" s="1327"/>
      <c r="CZ380" s="1326"/>
      <c r="DA380" s="1326"/>
      <c r="DB380" s="1326"/>
      <c r="DC380" s="1327"/>
      <c r="DD380" s="1327"/>
      <c r="DE380" s="1327"/>
      <c r="DF380" s="1327"/>
      <c r="DG380" s="1327"/>
      <c r="DH380" s="1326"/>
      <c r="DI380" s="1309"/>
      <c r="DJ380" s="1312"/>
      <c r="DK380" s="1312"/>
      <c r="DL380" s="1291"/>
    </row>
    <row r="381" spans="61:116" s="1110" customFormat="1" ht="18.75" hidden="1" thickBot="1" x14ac:dyDescent="0.3">
      <c r="BI381" s="1270" t="s">
        <v>92</v>
      </c>
      <c r="BJ381" s="1254" t="s">
        <v>78</v>
      </c>
      <c r="BK381" s="1263">
        <v>196.94</v>
      </c>
      <c r="BL381" s="1254" t="s">
        <v>421</v>
      </c>
      <c r="BM381" s="1253">
        <v>0.05</v>
      </c>
      <c r="BN381" s="1253">
        <v>0.05</v>
      </c>
      <c r="BO381" s="1252" t="s">
        <v>77</v>
      </c>
      <c r="BP381" s="1315"/>
      <c r="BQ381" s="1315"/>
      <c r="BR381" s="1315"/>
      <c r="BS381" s="1315"/>
      <c r="BT381" s="1315"/>
      <c r="BU381" s="1315"/>
      <c r="BV381" s="1316"/>
      <c r="BW381" s="1315"/>
      <c r="BX381" s="1315"/>
      <c r="BY381" s="1316"/>
      <c r="BZ381" s="1316"/>
      <c r="CA381" s="1316"/>
      <c r="CB381" s="1114"/>
      <c r="CC381" s="1112"/>
      <c r="CD381" s="1112"/>
      <c r="CE381" s="1114"/>
      <c r="CF381" s="1114"/>
      <c r="CG381" s="1114"/>
      <c r="CH381" s="1114"/>
      <c r="CI381" s="1112"/>
      <c r="CJ381" s="1112"/>
      <c r="CK381" s="1114"/>
      <c r="CL381" s="1114"/>
      <c r="CM381" s="1114"/>
      <c r="CN381" s="1115"/>
      <c r="CO381" s="1271">
        <f t="shared" si="137"/>
        <v>0.05</v>
      </c>
      <c r="CP381" s="1116">
        <f t="shared" si="138"/>
        <v>0.05</v>
      </c>
      <c r="CQ381" s="1271">
        <f t="shared" si="139"/>
        <v>0.05</v>
      </c>
      <c r="CW381" s="1326"/>
      <c r="CX381" s="1327"/>
      <c r="CY381" s="1327"/>
      <c r="CZ381" s="1326"/>
      <c r="DA381" s="1326"/>
      <c r="DB381" s="1326"/>
      <c r="DC381" s="1327"/>
      <c r="DD381" s="1327"/>
      <c r="DE381" s="1327"/>
      <c r="DF381" s="1327"/>
      <c r="DG381" s="1327"/>
      <c r="DH381" s="1326"/>
      <c r="DI381" s="1309"/>
      <c r="DJ381" s="1312"/>
      <c r="DK381" s="1312"/>
      <c r="DL381" s="1291"/>
    </row>
    <row r="382" spans="61:116" s="1110" customFormat="1" ht="18.75" hidden="1" thickBot="1" x14ac:dyDescent="0.3">
      <c r="BI382" s="1270" t="s">
        <v>330</v>
      </c>
      <c r="BJ382" s="1254" t="s">
        <v>78</v>
      </c>
      <c r="BK382" s="1263">
        <v>188.24</v>
      </c>
      <c r="BL382" s="1254" t="s">
        <v>421</v>
      </c>
      <c r="BM382" s="1253">
        <v>0.05</v>
      </c>
      <c r="BN382" s="1253">
        <v>0.05</v>
      </c>
      <c r="BO382" s="1252" t="s">
        <v>77</v>
      </c>
      <c r="BP382" s="1315"/>
      <c r="BQ382" s="1315"/>
      <c r="BR382" s="1315"/>
      <c r="BS382" s="1315"/>
      <c r="BT382" s="1315"/>
      <c r="BU382" s="1315"/>
      <c r="BV382" s="1316"/>
      <c r="BW382" s="1315"/>
      <c r="BX382" s="1315"/>
      <c r="BY382" s="1316"/>
      <c r="BZ382" s="1316"/>
      <c r="CA382" s="1316"/>
      <c r="CB382" s="1114"/>
      <c r="CC382" s="1112"/>
      <c r="CD382" s="1112"/>
      <c r="CE382" s="1114"/>
      <c r="CF382" s="1114"/>
      <c r="CG382" s="1114"/>
      <c r="CH382" s="1114"/>
      <c r="CI382" s="1112"/>
      <c r="CJ382" s="1112"/>
      <c r="CK382" s="1114"/>
      <c r="CL382" s="1114"/>
      <c r="CM382" s="1114"/>
      <c r="CN382" s="1115"/>
      <c r="CO382" s="1271">
        <f t="shared" si="137"/>
        <v>0.05</v>
      </c>
      <c r="CP382" s="1116">
        <f t="shared" si="138"/>
        <v>0.05</v>
      </c>
      <c r="CQ382" s="1271">
        <f t="shared" si="139"/>
        <v>0.05</v>
      </c>
      <c r="CW382" s="1326"/>
      <c r="CX382" s="1327"/>
      <c r="CY382" s="1327"/>
      <c r="CZ382" s="1326"/>
      <c r="DA382" s="1326"/>
      <c r="DB382" s="1326"/>
      <c r="DC382" s="1327"/>
      <c r="DD382" s="1327"/>
      <c r="DE382" s="1327"/>
      <c r="DF382" s="1327"/>
      <c r="DG382" s="1327"/>
      <c r="DH382" s="1326"/>
      <c r="DI382" s="1309"/>
      <c r="DJ382" s="1312"/>
      <c r="DK382" s="1312"/>
      <c r="DL382" s="1291"/>
    </row>
    <row r="383" spans="61:116" s="1110" customFormat="1" ht="18.75" hidden="1" thickBot="1" x14ac:dyDescent="0.3">
      <c r="BI383" s="1270" t="s">
        <v>304</v>
      </c>
      <c r="BJ383" s="1254" t="s">
        <v>78</v>
      </c>
      <c r="BK383" s="1263">
        <v>166.07</v>
      </c>
      <c r="BL383" s="1254" t="s">
        <v>421</v>
      </c>
      <c r="BM383" s="1253">
        <v>0.05</v>
      </c>
      <c r="BN383" s="1253">
        <v>0.05</v>
      </c>
      <c r="BO383" s="1252" t="s">
        <v>77</v>
      </c>
      <c r="BP383" s="1315"/>
      <c r="BQ383" s="1315"/>
      <c r="BR383" s="1315"/>
      <c r="BS383" s="1315"/>
      <c r="BT383" s="1315"/>
      <c r="BU383" s="1315"/>
      <c r="BV383" s="1316"/>
      <c r="BW383" s="1315"/>
      <c r="BX383" s="1315"/>
      <c r="BY383" s="1316"/>
      <c r="BZ383" s="1316"/>
      <c r="CA383" s="1316"/>
      <c r="CB383" s="1114"/>
      <c r="CC383" s="1112"/>
      <c r="CD383" s="1112"/>
      <c r="CE383" s="1114"/>
      <c r="CF383" s="1114"/>
      <c r="CG383" s="1114"/>
      <c r="CH383" s="1114"/>
      <c r="CI383" s="1112"/>
      <c r="CJ383" s="1112"/>
      <c r="CK383" s="1114"/>
      <c r="CL383" s="1114"/>
      <c r="CM383" s="1114"/>
      <c r="CN383" s="1115"/>
      <c r="CO383" s="1271">
        <f t="shared" si="137"/>
        <v>0.05</v>
      </c>
      <c r="CP383" s="1116">
        <f t="shared" si="138"/>
        <v>0.05</v>
      </c>
      <c r="CQ383" s="1271">
        <f t="shared" si="139"/>
        <v>0.05</v>
      </c>
      <c r="CW383" s="1326"/>
      <c r="CX383" s="1327"/>
      <c r="CY383" s="1327"/>
      <c r="CZ383" s="1326"/>
      <c r="DA383" s="1326"/>
      <c r="DB383" s="1326"/>
      <c r="DC383" s="1327"/>
      <c r="DD383" s="1327"/>
      <c r="DE383" s="1327"/>
      <c r="DF383" s="1327"/>
      <c r="DG383" s="1327"/>
      <c r="DH383" s="1326"/>
      <c r="DI383" s="1309"/>
      <c r="DJ383" s="1312"/>
      <c r="DK383" s="1312"/>
      <c r="DL383" s="1291"/>
    </row>
    <row r="384" spans="61:116" s="1110" customFormat="1" ht="18.75" hidden="1" thickBot="1" x14ac:dyDescent="0.3">
      <c r="BI384" s="1270" t="s">
        <v>93</v>
      </c>
      <c r="BJ384" s="1254" t="s">
        <v>78</v>
      </c>
      <c r="BK384" s="1263">
        <v>176.09</v>
      </c>
      <c r="BL384" s="1254" t="s">
        <v>421</v>
      </c>
      <c r="BM384" s="1253">
        <v>0.05</v>
      </c>
      <c r="BN384" s="1253">
        <v>0.05</v>
      </c>
      <c r="BO384" s="1252" t="s">
        <v>77</v>
      </c>
      <c r="BP384" s="1315"/>
      <c r="BQ384" s="1315"/>
      <c r="BR384" s="1315"/>
      <c r="BS384" s="1315"/>
      <c r="BT384" s="1315"/>
      <c r="BU384" s="1315"/>
      <c r="BV384" s="1316"/>
      <c r="BW384" s="1315"/>
      <c r="BX384" s="1315"/>
      <c r="BY384" s="1316"/>
      <c r="BZ384" s="1316"/>
      <c r="CA384" s="1316"/>
      <c r="CB384" s="1114"/>
      <c r="CC384" s="1112"/>
      <c r="CD384" s="1112"/>
      <c r="CE384" s="1114"/>
      <c r="CF384" s="1114"/>
      <c r="CG384" s="1114"/>
      <c r="CH384" s="1114"/>
      <c r="CI384" s="1112"/>
      <c r="CJ384" s="1112"/>
      <c r="CK384" s="1114"/>
      <c r="CL384" s="1114"/>
      <c r="CM384" s="1114"/>
      <c r="CN384" s="1115"/>
      <c r="CO384" s="1271">
        <f t="shared" si="137"/>
        <v>0.05</v>
      </c>
      <c r="CP384" s="1116">
        <f t="shared" si="138"/>
        <v>0.05</v>
      </c>
      <c r="CQ384" s="1271">
        <f t="shared" si="139"/>
        <v>0.05</v>
      </c>
      <c r="CW384" s="1326"/>
      <c r="CX384" s="1327"/>
      <c r="CY384" s="1327"/>
      <c r="CZ384" s="1326"/>
      <c r="DA384" s="1326"/>
      <c r="DB384" s="1326"/>
      <c r="DC384" s="1327"/>
      <c r="DD384" s="1327"/>
      <c r="DE384" s="1327"/>
      <c r="DF384" s="1327"/>
      <c r="DG384" s="1327"/>
      <c r="DH384" s="1326"/>
      <c r="DI384" s="1309"/>
      <c r="DJ384" s="1312"/>
      <c r="DK384" s="1312"/>
      <c r="DL384" s="1291"/>
    </row>
    <row r="385" spans="61:116" s="1110" customFormat="1" ht="18.75" hidden="1" thickBot="1" x14ac:dyDescent="0.3">
      <c r="BI385" s="1270" t="s">
        <v>94</v>
      </c>
      <c r="BJ385" s="1254" t="s">
        <v>78</v>
      </c>
      <c r="BK385" s="1263">
        <v>162.44</v>
      </c>
      <c r="BL385" s="1254" t="s">
        <v>421</v>
      </c>
      <c r="BM385" s="1253">
        <v>0.05</v>
      </c>
      <c r="BN385" s="1253">
        <v>0.05</v>
      </c>
      <c r="BO385" s="1252" t="s">
        <v>77</v>
      </c>
      <c r="BP385" s="1315"/>
      <c r="BQ385" s="1315"/>
      <c r="BR385" s="1315"/>
      <c r="BS385" s="1315"/>
      <c r="BT385" s="1315"/>
      <c r="BU385" s="1315"/>
      <c r="BV385" s="1316"/>
      <c r="BW385" s="1315"/>
      <c r="BX385" s="1315"/>
      <c r="BY385" s="1316"/>
      <c r="BZ385" s="1316"/>
      <c r="CA385" s="1316"/>
      <c r="CB385" s="1114"/>
      <c r="CC385" s="1112"/>
      <c r="CD385" s="1112"/>
      <c r="CE385" s="1114"/>
      <c r="CF385" s="1114"/>
      <c r="CG385" s="1114"/>
      <c r="CH385" s="1114"/>
      <c r="CI385" s="1112"/>
      <c r="CJ385" s="1112"/>
      <c r="CK385" s="1114"/>
      <c r="CL385" s="1114"/>
      <c r="CM385" s="1114"/>
      <c r="CN385" s="1115"/>
      <c r="CO385" s="1271">
        <f t="shared" si="137"/>
        <v>0.05</v>
      </c>
      <c r="CP385" s="1116">
        <f t="shared" si="138"/>
        <v>0.05</v>
      </c>
      <c r="CQ385" s="1271">
        <f t="shared" si="139"/>
        <v>0.05</v>
      </c>
      <c r="CW385" s="1326"/>
      <c r="CX385" s="1327"/>
      <c r="CY385" s="1327"/>
      <c r="CZ385" s="1326"/>
      <c r="DA385" s="1326"/>
      <c r="DB385" s="1326"/>
      <c r="DC385" s="1327"/>
      <c r="DD385" s="1327"/>
      <c r="DE385" s="1327"/>
      <c r="DF385" s="1327"/>
      <c r="DG385" s="1327"/>
      <c r="DH385" s="1326"/>
      <c r="DI385" s="1309"/>
      <c r="DJ385" s="1312"/>
      <c r="DK385" s="1312"/>
      <c r="DL385" s="1291"/>
    </row>
    <row r="386" spans="61:116" s="1110" customFormat="1" ht="18.75" hidden="1" thickBot="1" x14ac:dyDescent="0.3">
      <c r="BI386" s="1270" t="s">
        <v>95</v>
      </c>
      <c r="BJ386" s="1254" t="s">
        <v>78</v>
      </c>
      <c r="BK386" s="1263">
        <v>39.6</v>
      </c>
      <c r="BL386" s="1254" t="s">
        <v>421</v>
      </c>
      <c r="BM386" s="1253">
        <v>0.05</v>
      </c>
      <c r="BN386" s="1253">
        <v>0.05</v>
      </c>
      <c r="BO386" s="1252" t="s">
        <v>77</v>
      </c>
      <c r="BP386" s="1315"/>
      <c r="BQ386" s="1315"/>
      <c r="BR386" s="1315"/>
      <c r="BS386" s="1315"/>
      <c r="BT386" s="1315"/>
      <c r="BU386" s="1315"/>
      <c r="BV386" s="1316"/>
      <c r="BW386" s="1315"/>
      <c r="BX386" s="1315"/>
      <c r="BY386" s="1316"/>
      <c r="BZ386" s="1316"/>
      <c r="CA386" s="1316"/>
      <c r="CB386" s="1114"/>
      <c r="CC386" s="1112"/>
      <c r="CD386" s="1112"/>
      <c r="CE386" s="1114"/>
      <c r="CF386" s="1114"/>
      <c r="CG386" s="1114"/>
      <c r="CH386" s="1114"/>
      <c r="CI386" s="1112"/>
      <c r="CJ386" s="1112"/>
      <c r="CK386" s="1114"/>
      <c r="CL386" s="1114"/>
      <c r="CM386" s="1114"/>
      <c r="CN386" s="1115"/>
      <c r="CO386" s="1271">
        <f t="shared" si="137"/>
        <v>0.05</v>
      </c>
      <c r="CP386" s="1116">
        <f t="shared" si="138"/>
        <v>0.05</v>
      </c>
      <c r="CQ386" s="1271">
        <f t="shared" si="139"/>
        <v>0.05</v>
      </c>
      <c r="CW386" s="1326"/>
      <c r="CX386" s="1327"/>
      <c r="CY386" s="1327"/>
      <c r="CZ386" s="1326"/>
      <c r="DA386" s="1326"/>
      <c r="DB386" s="1326"/>
      <c r="DC386" s="1327"/>
      <c r="DD386" s="1327"/>
      <c r="DE386" s="1327"/>
      <c r="DF386" s="1327"/>
      <c r="DG386" s="1327"/>
      <c r="DH386" s="1326"/>
      <c r="DI386" s="1309"/>
      <c r="DJ386" s="1312"/>
      <c r="DK386" s="1312"/>
      <c r="DL386" s="1291"/>
    </row>
    <row r="387" spans="61:116" s="1110" customFormat="1" ht="18.75" hidden="1" thickBot="1" x14ac:dyDescent="0.3">
      <c r="BI387" s="1270" t="s">
        <v>96</v>
      </c>
      <c r="BJ387" s="1254" t="s">
        <v>78</v>
      </c>
      <c r="BK387" s="1263">
        <v>83.35</v>
      </c>
      <c r="BL387" s="1254" t="s">
        <v>421</v>
      </c>
      <c r="BM387" s="1253">
        <v>0.05</v>
      </c>
      <c r="BN387" s="1253">
        <v>0.05</v>
      </c>
      <c r="BO387" s="1252" t="s">
        <v>77</v>
      </c>
      <c r="BP387" s="1315"/>
      <c r="BQ387" s="1315"/>
      <c r="BR387" s="1315"/>
      <c r="BS387" s="1315"/>
      <c r="BT387" s="1315"/>
      <c r="BU387" s="1315"/>
      <c r="BV387" s="1316"/>
      <c r="BW387" s="1315"/>
      <c r="BX387" s="1315"/>
      <c r="BY387" s="1316"/>
      <c r="BZ387" s="1316"/>
      <c r="CA387" s="1316"/>
      <c r="CB387" s="1114"/>
      <c r="CC387" s="1112"/>
      <c r="CD387" s="1112"/>
      <c r="CE387" s="1114"/>
      <c r="CF387" s="1114"/>
      <c r="CG387" s="1114"/>
      <c r="CH387" s="1114"/>
      <c r="CI387" s="1112"/>
      <c r="CJ387" s="1112"/>
      <c r="CK387" s="1114"/>
      <c r="CL387" s="1114"/>
      <c r="CM387" s="1114"/>
      <c r="CN387" s="1115"/>
      <c r="CO387" s="1271">
        <f t="shared" si="137"/>
        <v>0.05</v>
      </c>
      <c r="CP387" s="1116">
        <f t="shared" si="138"/>
        <v>0.05</v>
      </c>
      <c r="CQ387" s="1271">
        <f t="shared" si="139"/>
        <v>0.05</v>
      </c>
      <c r="CW387" s="1326"/>
      <c r="CX387" s="1327"/>
      <c r="CY387" s="1327"/>
      <c r="CZ387" s="1326"/>
      <c r="DA387" s="1326"/>
      <c r="DB387" s="1326"/>
      <c r="DC387" s="1327"/>
      <c r="DD387" s="1327"/>
      <c r="DE387" s="1327"/>
      <c r="DF387" s="1327"/>
      <c r="DG387" s="1327"/>
      <c r="DH387" s="1326"/>
      <c r="DI387" s="1309"/>
      <c r="DJ387" s="1312"/>
      <c r="DK387" s="1312"/>
      <c r="DL387" s="1291"/>
    </row>
    <row r="388" spans="61:116" s="1110" customFormat="1" ht="15.75" hidden="1" thickBot="1" x14ac:dyDescent="0.3">
      <c r="BI388" s="1270" t="s">
        <v>349</v>
      </c>
      <c r="BJ388" s="1270" t="s">
        <v>630</v>
      </c>
      <c r="BK388" s="1263">
        <v>1.05</v>
      </c>
      <c r="BL388" s="1270" t="s">
        <v>631</v>
      </c>
      <c r="BM388" s="1253">
        <v>0.05</v>
      </c>
      <c r="BN388" s="1253">
        <v>0.05</v>
      </c>
      <c r="BO388" s="1270" t="s">
        <v>350</v>
      </c>
      <c r="BP388" s="1315"/>
      <c r="BQ388" s="1315"/>
      <c r="BR388" s="1315"/>
      <c r="BS388" s="1315"/>
      <c r="BT388" s="1315"/>
      <c r="BU388" s="1315"/>
      <c r="BV388" s="1316"/>
      <c r="BW388" s="1315"/>
      <c r="BX388" s="1315"/>
      <c r="BY388" s="1316"/>
      <c r="BZ388" s="1316"/>
      <c r="CA388" s="1316"/>
      <c r="CB388" s="1114"/>
      <c r="CC388" s="1112"/>
      <c r="CD388" s="1112"/>
      <c r="CE388" s="1114"/>
      <c r="CF388" s="1114"/>
      <c r="CG388" s="1114"/>
      <c r="CH388" s="1114"/>
      <c r="CI388" s="1112"/>
      <c r="CJ388" s="1112"/>
      <c r="CK388" s="1114"/>
      <c r="CL388" s="1114"/>
      <c r="CM388" s="1114"/>
      <c r="CN388" s="1115"/>
      <c r="CO388" s="1271">
        <f t="shared" si="137"/>
        <v>0.05</v>
      </c>
      <c r="CP388" s="1116">
        <f t="shared" si="138"/>
        <v>0.05</v>
      </c>
      <c r="CQ388" s="1271">
        <f t="shared" si="139"/>
        <v>0.05</v>
      </c>
      <c r="CW388" s="1326"/>
      <c r="CX388" s="1327"/>
      <c r="CY388" s="1327"/>
      <c r="CZ388" s="1326"/>
      <c r="DA388" s="1326"/>
      <c r="DB388" s="1326"/>
      <c r="DC388" s="1327"/>
      <c r="DD388" s="1327"/>
      <c r="DE388" s="1327"/>
      <c r="DF388" s="1327"/>
      <c r="DG388" s="1327"/>
      <c r="DH388" s="1326"/>
      <c r="DI388" s="1309"/>
      <c r="DJ388" s="1312"/>
      <c r="DK388" s="1312"/>
      <c r="DL388" s="1291"/>
    </row>
    <row r="389" spans="61:116" s="1110" customFormat="1" ht="26.25" hidden="1" thickBot="1" x14ac:dyDescent="0.3">
      <c r="BI389" s="1270" t="s">
        <v>351</v>
      </c>
      <c r="BJ389" s="1270" t="s">
        <v>630</v>
      </c>
      <c r="BK389" s="1263">
        <v>1.44E-2</v>
      </c>
      <c r="BL389" s="1270" t="s">
        <v>631</v>
      </c>
      <c r="BM389" s="1253">
        <v>0.05</v>
      </c>
      <c r="BN389" s="1253">
        <v>0.05</v>
      </c>
      <c r="BO389" s="1270" t="s">
        <v>352</v>
      </c>
      <c r="BP389" s="1315"/>
      <c r="BQ389" s="1315"/>
      <c r="BR389" s="1315"/>
      <c r="BS389" s="1315"/>
      <c r="BT389" s="1315"/>
      <c r="BU389" s="1315"/>
      <c r="BV389" s="1316"/>
      <c r="BW389" s="1315"/>
      <c r="BX389" s="1315"/>
      <c r="BY389" s="1316"/>
      <c r="BZ389" s="1316"/>
      <c r="CA389" s="1316"/>
      <c r="CB389" s="1114"/>
      <c r="CC389" s="1112"/>
      <c r="CD389" s="1112"/>
      <c r="CE389" s="1114"/>
      <c r="CF389" s="1114"/>
      <c r="CG389" s="1114"/>
      <c r="CH389" s="1114"/>
      <c r="CI389" s="1112"/>
      <c r="CJ389" s="1112"/>
      <c r="CK389" s="1114"/>
      <c r="CL389" s="1114"/>
      <c r="CM389" s="1114"/>
      <c r="CN389" s="1115"/>
      <c r="CO389" s="1271">
        <f t="shared" si="137"/>
        <v>0.05</v>
      </c>
      <c r="CP389" s="1116">
        <f t="shared" si="138"/>
        <v>0.05</v>
      </c>
      <c r="CQ389" s="1271">
        <f t="shared" si="139"/>
        <v>0.05</v>
      </c>
      <c r="CW389" s="1326"/>
      <c r="CX389" s="1327"/>
      <c r="CY389" s="1327"/>
      <c r="CZ389" s="1326"/>
      <c r="DA389" s="1326"/>
      <c r="DB389" s="1326"/>
      <c r="DC389" s="1327"/>
      <c r="DD389" s="1327"/>
      <c r="DE389" s="1327"/>
      <c r="DF389" s="1327"/>
      <c r="DG389" s="1327"/>
      <c r="DH389" s="1326"/>
      <c r="DI389" s="1309"/>
      <c r="DJ389" s="1312"/>
      <c r="DK389" s="1312"/>
      <c r="DL389" s="1291"/>
    </row>
    <row r="390" spans="61:116" s="1110" customFormat="1" ht="15.75" hidden="1" thickBot="1" x14ac:dyDescent="0.3">
      <c r="BI390" s="1270" t="s">
        <v>353</v>
      </c>
      <c r="BJ390" s="1270" t="s">
        <v>630</v>
      </c>
      <c r="BK390" s="1263">
        <v>7.8200000000000006E-2</v>
      </c>
      <c r="BL390" s="1270" t="s">
        <v>631</v>
      </c>
      <c r="BM390" s="1253">
        <v>0.05</v>
      </c>
      <c r="BN390" s="1253">
        <v>0.05</v>
      </c>
      <c r="BO390" s="1270" t="s">
        <v>354</v>
      </c>
      <c r="BP390" s="1315"/>
      <c r="BQ390" s="1315"/>
      <c r="BR390" s="1315"/>
      <c r="BS390" s="1315"/>
      <c r="BT390" s="1315"/>
      <c r="BU390" s="1315"/>
      <c r="BV390" s="1316"/>
      <c r="BW390" s="1315"/>
      <c r="BX390" s="1315"/>
      <c r="BY390" s="1316"/>
      <c r="BZ390" s="1316"/>
      <c r="CA390" s="1316"/>
      <c r="CB390" s="1114"/>
      <c r="CC390" s="1112"/>
      <c r="CD390" s="1112"/>
      <c r="CE390" s="1114"/>
      <c r="CF390" s="1114"/>
      <c r="CG390" s="1114"/>
      <c r="CH390" s="1114"/>
      <c r="CI390" s="1112"/>
      <c r="CJ390" s="1112"/>
      <c r="CK390" s="1114"/>
      <c r="CL390" s="1114"/>
      <c r="CM390" s="1114"/>
      <c r="CN390" s="1115"/>
      <c r="CO390" s="1271">
        <f t="shared" si="137"/>
        <v>0.05</v>
      </c>
      <c r="CP390" s="1116">
        <f t="shared" si="138"/>
        <v>0.05</v>
      </c>
      <c r="CQ390" s="1271">
        <f t="shared" si="139"/>
        <v>0.05</v>
      </c>
      <c r="CW390" s="1326"/>
      <c r="CX390" s="1327"/>
      <c r="CY390" s="1327"/>
      <c r="CZ390" s="1326"/>
      <c r="DA390" s="1326"/>
      <c r="DB390" s="1326"/>
      <c r="DC390" s="1327"/>
      <c r="DD390" s="1327"/>
      <c r="DE390" s="1327"/>
      <c r="DF390" s="1327"/>
      <c r="DG390" s="1327"/>
      <c r="DH390" s="1326"/>
      <c r="DI390" s="1309"/>
      <c r="DJ390" s="1312"/>
      <c r="DK390" s="1312"/>
      <c r="DL390" s="1291"/>
    </row>
    <row r="391" spans="61:116" s="1110" customFormat="1" hidden="1" x14ac:dyDescent="0.25">
      <c r="BI391" s="1111"/>
      <c r="BJ391" s="1112"/>
      <c r="BK391" s="1112"/>
      <c r="BL391" s="1112"/>
      <c r="BM391" s="1113"/>
      <c r="BN391" s="1113"/>
      <c r="BO391" s="1113"/>
      <c r="BP391" s="1315"/>
      <c r="BQ391" s="1315"/>
      <c r="BR391" s="1315"/>
      <c r="BS391" s="1315"/>
      <c r="BT391" s="1315"/>
      <c r="BU391" s="1315"/>
      <c r="BV391" s="1316"/>
      <c r="BW391" s="1315"/>
      <c r="BX391" s="1315"/>
      <c r="BY391" s="1316"/>
      <c r="BZ391" s="1316"/>
      <c r="CA391" s="1316"/>
      <c r="CB391" s="1114"/>
      <c r="CC391" s="1112"/>
      <c r="CD391" s="1112"/>
      <c r="CE391" s="1114"/>
      <c r="CF391" s="1114"/>
      <c r="CG391" s="1114"/>
      <c r="CH391" s="1114"/>
      <c r="CI391" s="1112"/>
      <c r="CJ391" s="1112"/>
      <c r="CK391" s="1114"/>
      <c r="CL391" s="1114"/>
      <c r="CM391" s="1114"/>
      <c r="CN391" s="1115"/>
      <c r="CO391" s="1271">
        <f t="shared" ref="CO391:CO444" si="142">BM391</f>
        <v>0</v>
      </c>
      <c r="CP391" s="1116">
        <f t="shared" ref="CP391:CP451" si="143">(CO391+CQ391)/2</f>
        <v>0</v>
      </c>
      <c r="CQ391" s="1271">
        <f t="shared" ref="CQ391:CQ444" si="144">BN391</f>
        <v>0</v>
      </c>
      <c r="CW391" s="1326"/>
      <c r="CX391" s="1327"/>
      <c r="CY391" s="1327"/>
      <c r="CZ391" s="1326"/>
      <c r="DA391" s="1326"/>
      <c r="DB391" s="1326"/>
      <c r="DC391" s="1327"/>
      <c r="DD391" s="1327"/>
      <c r="DE391" s="1327"/>
      <c r="DF391" s="1327"/>
      <c r="DG391" s="1327"/>
      <c r="DH391" s="1326"/>
      <c r="DI391" s="1309"/>
      <c r="DJ391" s="1312"/>
      <c r="DK391" s="1312"/>
      <c r="DL391" s="1291"/>
    </row>
    <row r="392" spans="61:116" s="1110" customFormat="1" hidden="1" x14ac:dyDescent="0.25">
      <c r="BI392" s="1111"/>
      <c r="BJ392" s="1112"/>
      <c r="BK392" s="1112"/>
      <c r="BL392" s="1112"/>
      <c r="BM392" s="1113"/>
      <c r="BN392" s="1113"/>
      <c r="BO392" s="1113"/>
      <c r="BP392" s="1315"/>
      <c r="BQ392" s="1315"/>
      <c r="BR392" s="1315"/>
      <c r="BS392" s="1315"/>
      <c r="BT392" s="1315"/>
      <c r="BU392" s="1315"/>
      <c r="BV392" s="1316"/>
      <c r="BW392" s="1315"/>
      <c r="BX392" s="1315"/>
      <c r="BY392" s="1316"/>
      <c r="BZ392" s="1316"/>
      <c r="CA392" s="1316"/>
      <c r="CB392" s="1114"/>
      <c r="CC392" s="1112"/>
      <c r="CD392" s="1112"/>
      <c r="CE392" s="1114"/>
      <c r="CF392" s="1114"/>
      <c r="CG392" s="1114"/>
      <c r="CH392" s="1114"/>
      <c r="CI392" s="1112"/>
      <c r="CJ392" s="1112"/>
      <c r="CK392" s="1114"/>
      <c r="CL392" s="1114"/>
      <c r="CM392" s="1114"/>
      <c r="CN392" s="1115"/>
      <c r="CO392" s="1271">
        <f t="shared" si="142"/>
        <v>0</v>
      </c>
      <c r="CP392" s="1116">
        <f t="shared" si="143"/>
        <v>0</v>
      </c>
      <c r="CQ392" s="1271">
        <f t="shared" si="144"/>
        <v>0</v>
      </c>
      <c r="CW392" s="1326"/>
      <c r="CX392" s="1327"/>
      <c r="CY392" s="1327"/>
      <c r="CZ392" s="1326"/>
      <c r="DA392" s="1326"/>
      <c r="DB392" s="1326"/>
      <c r="DC392" s="1327"/>
      <c r="DD392" s="1327"/>
      <c r="DE392" s="1327"/>
      <c r="DF392" s="1327"/>
      <c r="DG392" s="1327"/>
      <c r="DH392" s="1326"/>
      <c r="DI392" s="1309"/>
      <c r="DJ392" s="1312"/>
      <c r="DK392" s="1312"/>
      <c r="DL392" s="1291"/>
    </row>
    <row r="393" spans="61:116" s="1110" customFormat="1" ht="15.75" hidden="1" thickBot="1" x14ac:dyDescent="0.3">
      <c r="BI393" s="1111"/>
      <c r="BJ393" s="1112"/>
      <c r="BK393" s="1112"/>
      <c r="BL393" s="1112"/>
      <c r="BM393" s="1113"/>
      <c r="BN393" s="1113"/>
      <c r="BO393" s="1113"/>
      <c r="BP393" s="1315"/>
      <c r="BQ393" s="1315"/>
      <c r="BR393" s="1315"/>
      <c r="BS393" s="1315"/>
      <c r="BT393" s="1315"/>
      <c r="BU393" s="1315"/>
      <c r="BV393" s="1316"/>
      <c r="BW393" s="1315"/>
      <c r="BX393" s="1315"/>
      <c r="BY393" s="1316"/>
      <c r="BZ393" s="1316"/>
      <c r="CA393" s="1316"/>
      <c r="CB393" s="1114"/>
      <c r="CC393" s="1112"/>
      <c r="CD393" s="1112"/>
      <c r="CE393" s="1114"/>
      <c r="CF393" s="1114"/>
      <c r="CG393" s="1114"/>
      <c r="CH393" s="1114"/>
      <c r="CI393" s="1112"/>
      <c r="CJ393" s="1112"/>
      <c r="CK393" s="1114"/>
      <c r="CL393" s="1114"/>
      <c r="CM393" s="1114"/>
      <c r="CN393" s="1115"/>
      <c r="CO393" s="1271">
        <f t="shared" si="142"/>
        <v>0</v>
      </c>
      <c r="CP393" s="1116">
        <f t="shared" si="143"/>
        <v>0</v>
      </c>
      <c r="CQ393" s="1271">
        <f t="shared" si="144"/>
        <v>0</v>
      </c>
      <c r="CW393" s="1326"/>
      <c r="CX393" s="1327"/>
      <c r="CY393" s="1327"/>
      <c r="CZ393" s="1326"/>
      <c r="DA393" s="1326"/>
      <c r="DB393" s="1326"/>
      <c r="DC393" s="1327"/>
      <c r="DD393" s="1327"/>
      <c r="DE393" s="1327"/>
      <c r="DF393" s="1327"/>
      <c r="DG393" s="1327"/>
      <c r="DH393" s="1326"/>
      <c r="DI393" s="1309"/>
      <c r="DJ393" s="1312"/>
      <c r="DK393" s="1312"/>
      <c r="DL393" s="1291"/>
    </row>
    <row r="394" spans="61:116" s="1110" customFormat="1" ht="15" hidden="1" customHeight="1" x14ac:dyDescent="0.25">
      <c r="BI394" s="2035" t="s">
        <v>301</v>
      </c>
      <c r="BJ394" s="1244"/>
      <c r="BK394" s="2035" t="s">
        <v>302</v>
      </c>
      <c r="BL394" s="1244"/>
      <c r="BM394" s="2035" t="s">
        <v>233</v>
      </c>
      <c r="BN394" s="2035" t="s">
        <v>233</v>
      </c>
      <c r="BO394" s="2035" t="s">
        <v>240</v>
      </c>
      <c r="BP394" s="1315"/>
      <c r="BQ394" s="1315"/>
      <c r="BR394" s="1315"/>
      <c r="BS394" s="1315"/>
      <c r="BT394" s="1315"/>
      <c r="BU394" s="1315"/>
      <c r="BV394" s="1316"/>
      <c r="BW394" s="1315"/>
      <c r="BX394" s="1315"/>
      <c r="BY394" s="1316"/>
      <c r="BZ394" s="1316"/>
      <c r="CA394" s="1316"/>
      <c r="CB394" s="1114"/>
      <c r="CC394" s="1112"/>
      <c r="CD394" s="1112"/>
      <c r="CE394" s="1114"/>
      <c r="CF394" s="1114"/>
      <c r="CG394" s="1114"/>
      <c r="CH394" s="1114"/>
      <c r="CI394" s="1112"/>
      <c r="CJ394" s="1112"/>
      <c r="CK394" s="1114"/>
      <c r="CL394" s="1114"/>
      <c r="CM394" s="1114"/>
      <c r="CN394" s="1115"/>
      <c r="CO394" s="1271" t="str">
        <f t="shared" si="142"/>
        <v>Incertidumbre (+/- %)</v>
      </c>
      <c r="CP394" s="1116" t="e">
        <f t="shared" si="143"/>
        <v>#VALUE!</v>
      </c>
      <c r="CQ394" s="1271" t="str">
        <f t="shared" si="144"/>
        <v>Incertidumbre (+/- %)</v>
      </c>
      <c r="CW394" s="1326"/>
      <c r="CX394" s="1327"/>
      <c r="CY394" s="1327"/>
      <c r="CZ394" s="1326"/>
      <c r="DA394" s="1326"/>
      <c r="DB394" s="1326"/>
      <c r="DC394" s="1327"/>
      <c r="DD394" s="1327"/>
      <c r="DE394" s="1327"/>
      <c r="DF394" s="1327"/>
      <c r="DG394" s="1327"/>
      <c r="DH394" s="1326"/>
      <c r="DI394" s="1309"/>
      <c r="DJ394" s="1312"/>
      <c r="DK394" s="1312"/>
      <c r="DL394" s="1291"/>
    </row>
    <row r="395" spans="61:116" s="1110" customFormat="1" ht="15.75" hidden="1" thickBot="1" x14ac:dyDescent="0.3">
      <c r="BI395" s="2036"/>
      <c r="BJ395" s="1248" t="s">
        <v>253</v>
      </c>
      <c r="BK395" s="2036"/>
      <c r="BL395" s="1248" t="s">
        <v>251</v>
      </c>
      <c r="BM395" s="2036"/>
      <c r="BN395" s="2036"/>
      <c r="BO395" s="2036"/>
      <c r="BP395" s="1315"/>
      <c r="BQ395" s="1315"/>
      <c r="BR395" s="1315"/>
      <c r="BS395" s="1315"/>
      <c r="BT395" s="1315"/>
      <c r="BU395" s="1315"/>
      <c r="BV395" s="1316"/>
      <c r="BW395" s="1315"/>
      <c r="BX395" s="1315"/>
      <c r="BY395" s="1316"/>
      <c r="BZ395" s="1316"/>
      <c r="CA395" s="1316"/>
      <c r="CB395" s="1114"/>
      <c r="CC395" s="1112"/>
      <c r="CD395" s="1112"/>
      <c r="CE395" s="1114"/>
      <c r="CF395" s="1114"/>
      <c r="CG395" s="1114"/>
      <c r="CH395" s="1114"/>
      <c r="CI395" s="1112"/>
      <c r="CJ395" s="1112"/>
      <c r="CK395" s="1114"/>
      <c r="CL395" s="1114"/>
      <c r="CM395" s="1114"/>
      <c r="CN395" s="1115"/>
      <c r="CO395" s="1271">
        <f t="shared" si="142"/>
        <v>0</v>
      </c>
      <c r="CP395" s="1116">
        <f t="shared" si="143"/>
        <v>0</v>
      </c>
      <c r="CQ395" s="1271">
        <f t="shared" si="144"/>
        <v>0</v>
      </c>
      <c r="CW395" s="1326"/>
      <c r="CX395" s="1327"/>
      <c r="CY395" s="1327"/>
      <c r="CZ395" s="1326"/>
      <c r="DA395" s="1326"/>
      <c r="DB395" s="1326"/>
      <c r="DC395" s="1327"/>
      <c r="DD395" s="1327"/>
      <c r="DE395" s="1327"/>
      <c r="DF395" s="1327"/>
      <c r="DG395" s="1327"/>
      <c r="DH395" s="1326"/>
      <c r="DI395" s="1309"/>
      <c r="DJ395" s="1312"/>
      <c r="DK395" s="1312"/>
      <c r="DL395" s="1291"/>
    </row>
    <row r="396" spans="61:116" s="1110" customFormat="1" ht="18.75" hidden="1" customHeight="1" thickBot="1" x14ac:dyDescent="0.3">
      <c r="BI396" s="1270" t="s">
        <v>68</v>
      </c>
      <c r="BJ396" s="1254" t="s">
        <v>49</v>
      </c>
      <c r="BK396" s="1263">
        <v>1.05</v>
      </c>
      <c r="BL396" s="1254" t="s">
        <v>417</v>
      </c>
      <c r="BM396" s="1253">
        <v>0.01</v>
      </c>
      <c r="BN396" s="1253">
        <v>0.5</v>
      </c>
      <c r="BO396" s="1333" t="s">
        <v>340</v>
      </c>
      <c r="BP396" s="1315"/>
      <c r="BQ396" s="1315"/>
      <c r="BR396" s="1315"/>
      <c r="BS396" s="1315"/>
      <c r="BT396" s="1315"/>
      <c r="BU396" s="1315"/>
      <c r="BV396" s="1316"/>
      <c r="BW396" s="1315"/>
      <c r="BX396" s="1315"/>
      <c r="BY396" s="1316"/>
      <c r="BZ396" s="1316"/>
      <c r="CA396" s="1316"/>
      <c r="CB396" s="1114"/>
      <c r="CC396" s="1112"/>
      <c r="CD396" s="1112"/>
      <c r="CE396" s="1114"/>
      <c r="CF396" s="1114"/>
      <c r="CG396" s="1114"/>
      <c r="CH396" s="1114"/>
      <c r="CI396" s="1112"/>
      <c r="CJ396" s="1112"/>
      <c r="CK396" s="1114"/>
      <c r="CL396" s="1114"/>
      <c r="CM396" s="1114"/>
      <c r="CN396" s="1115"/>
      <c r="CO396" s="1271">
        <f t="shared" si="142"/>
        <v>0.01</v>
      </c>
      <c r="CP396" s="1116">
        <f t="shared" si="143"/>
        <v>0.255</v>
      </c>
      <c r="CQ396" s="1271">
        <f t="shared" si="144"/>
        <v>0.5</v>
      </c>
      <c r="CW396" s="1326"/>
      <c r="CX396" s="1327"/>
      <c r="CY396" s="1327"/>
      <c r="CZ396" s="1326"/>
      <c r="DA396" s="1326"/>
      <c r="DB396" s="1326"/>
      <c r="DC396" s="1327"/>
      <c r="DD396" s="1327"/>
      <c r="DE396" s="1327"/>
      <c r="DF396" s="1327"/>
      <c r="DG396" s="1327"/>
      <c r="DH396" s="1326"/>
      <c r="DI396" s="1309"/>
      <c r="DJ396" s="1312"/>
      <c r="DK396" s="1312"/>
      <c r="DL396" s="1291"/>
    </row>
    <row r="397" spans="61:116" s="1110" customFormat="1" ht="18.75" hidden="1" customHeight="1" thickBot="1" x14ac:dyDescent="0.3">
      <c r="BI397" s="1270" t="s">
        <v>69</v>
      </c>
      <c r="BJ397" s="1254" t="s">
        <v>49</v>
      </c>
      <c r="BK397" s="1263">
        <v>0.81</v>
      </c>
      <c r="BL397" s="1254" t="s">
        <v>417</v>
      </c>
      <c r="BM397" s="1253">
        <v>0.01</v>
      </c>
      <c r="BN397" s="1253">
        <v>0.5</v>
      </c>
      <c r="BO397" s="1334" t="s">
        <v>319</v>
      </c>
      <c r="BP397" s="1315"/>
      <c r="BQ397" s="1315"/>
      <c r="BR397" s="1315"/>
      <c r="BS397" s="1315"/>
      <c r="BT397" s="1315"/>
      <c r="BU397" s="1315"/>
      <c r="BV397" s="1316"/>
      <c r="BW397" s="1315"/>
      <c r="BX397" s="1315"/>
      <c r="BY397" s="1316"/>
      <c r="BZ397" s="1316"/>
      <c r="CA397" s="1316"/>
      <c r="CB397" s="1114"/>
      <c r="CC397" s="1112"/>
      <c r="CD397" s="1112"/>
      <c r="CE397" s="1114"/>
      <c r="CF397" s="1114"/>
      <c r="CG397" s="1114"/>
      <c r="CH397" s="1114"/>
      <c r="CI397" s="1112"/>
      <c r="CJ397" s="1112"/>
      <c r="CK397" s="1114"/>
      <c r="CL397" s="1114"/>
      <c r="CM397" s="1114"/>
      <c r="CN397" s="1115"/>
      <c r="CO397" s="1271">
        <f t="shared" si="142"/>
        <v>0.01</v>
      </c>
      <c r="CP397" s="1116">
        <f t="shared" si="143"/>
        <v>0.255</v>
      </c>
      <c r="CQ397" s="1271">
        <f t="shared" si="144"/>
        <v>0.5</v>
      </c>
      <c r="CW397" s="1326"/>
      <c r="CX397" s="1327"/>
      <c r="CY397" s="1327"/>
      <c r="CZ397" s="1326"/>
      <c r="DA397" s="1326"/>
      <c r="DB397" s="1326"/>
      <c r="DC397" s="1327"/>
      <c r="DD397" s="1327"/>
      <c r="DE397" s="1327"/>
      <c r="DF397" s="1327"/>
      <c r="DG397" s="1327"/>
      <c r="DH397" s="1326"/>
      <c r="DI397" s="1309"/>
      <c r="DJ397" s="1312"/>
      <c r="DK397" s="1312"/>
      <c r="DL397" s="1291"/>
    </row>
    <row r="398" spans="61:116" s="1110" customFormat="1" ht="18.75" hidden="1" customHeight="1" thickBot="1" x14ac:dyDescent="0.3">
      <c r="BI398" s="1270" t="s">
        <v>316</v>
      </c>
      <c r="BJ398" s="1254" t="s">
        <v>49</v>
      </c>
      <c r="BK398" s="1263">
        <v>0.83</v>
      </c>
      <c r="BL398" s="1254" t="s">
        <v>417</v>
      </c>
      <c r="BM398" s="1253">
        <v>0.01</v>
      </c>
      <c r="BN398" s="1253">
        <v>0.5</v>
      </c>
      <c r="BO398" s="1333" t="s">
        <v>341</v>
      </c>
      <c r="BP398" s="1315"/>
      <c r="BQ398" s="1315"/>
      <c r="BR398" s="1315"/>
      <c r="BS398" s="1315"/>
      <c r="BT398" s="1315"/>
      <c r="BU398" s="1315"/>
      <c r="BV398" s="1316"/>
      <c r="BW398" s="1315"/>
      <c r="BX398" s="1315"/>
      <c r="BY398" s="1316"/>
      <c r="BZ398" s="1316"/>
      <c r="CA398" s="1316"/>
      <c r="CB398" s="1114"/>
      <c r="CC398" s="1112"/>
      <c r="CD398" s="1112"/>
      <c r="CE398" s="1114"/>
      <c r="CF398" s="1114"/>
      <c r="CG398" s="1114"/>
      <c r="CH398" s="1114"/>
      <c r="CI398" s="1112"/>
      <c r="CJ398" s="1112"/>
      <c r="CK398" s="1114"/>
      <c r="CL398" s="1114"/>
      <c r="CM398" s="1114"/>
      <c r="CN398" s="1115"/>
      <c r="CO398" s="1271">
        <f t="shared" si="142"/>
        <v>0.01</v>
      </c>
      <c r="CP398" s="1116">
        <f t="shared" si="143"/>
        <v>0.255</v>
      </c>
      <c r="CQ398" s="1271">
        <f t="shared" si="144"/>
        <v>0.5</v>
      </c>
      <c r="CW398" s="1326"/>
      <c r="CX398" s="1327"/>
      <c r="CY398" s="1327"/>
      <c r="CZ398" s="1326"/>
      <c r="DA398" s="1326"/>
      <c r="DB398" s="1326"/>
      <c r="DC398" s="1327"/>
      <c r="DD398" s="1327"/>
      <c r="DE398" s="1327"/>
      <c r="DF398" s="1327"/>
      <c r="DG398" s="1327"/>
      <c r="DH398" s="1326"/>
      <c r="DI398" s="1309"/>
      <c r="DJ398" s="1312"/>
      <c r="DK398" s="1312"/>
      <c r="DL398" s="1291"/>
    </row>
    <row r="399" spans="61:116" s="1110" customFormat="1" ht="18.75" hidden="1" customHeight="1" thickBot="1" x14ac:dyDescent="0.3">
      <c r="BI399" s="1270" t="s">
        <v>317</v>
      </c>
      <c r="BJ399" s="1254" t="s">
        <v>49</v>
      </c>
      <c r="BK399" s="1263">
        <v>1.39</v>
      </c>
      <c r="BL399" s="1254" t="s">
        <v>417</v>
      </c>
      <c r="BM399" s="1253">
        <v>0.01</v>
      </c>
      <c r="BN399" s="1253">
        <v>0.5</v>
      </c>
      <c r="BO399" s="1333" t="s">
        <v>341</v>
      </c>
      <c r="BP399" s="1315"/>
      <c r="BQ399" s="1315"/>
      <c r="BR399" s="1315"/>
      <c r="BS399" s="1315"/>
      <c r="BT399" s="1315"/>
      <c r="BU399" s="1315"/>
      <c r="BV399" s="1316"/>
      <c r="BW399" s="1315"/>
      <c r="BX399" s="1315"/>
      <c r="BY399" s="1316"/>
      <c r="BZ399" s="1316"/>
      <c r="CA399" s="1316"/>
      <c r="CB399" s="1114"/>
      <c r="CC399" s="1112"/>
      <c r="CD399" s="1112"/>
      <c r="CE399" s="1114"/>
      <c r="CF399" s="1114"/>
      <c r="CG399" s="1114"/>
      <c r="CH399" s="1114"/>
      <c r="CI399" s="1112"/>
      <c r="CJ399" s="1112"/>
      <c r="CK399" s="1114"/>
      <c r="CL399" s="1114"/>
      <c r="CM399" s="1114"/>
      <c r="CN399" s="1115"/>
      <c r="CO399" s="1271">
        <f t="shared" si="142"/>
        <v>0.01</v>
      </c>
      <c r="CP399" s="1116">
        <f t="shared" si="143"/>
        <v>0.255</v>
      </c>
      <c r="CQ399" s="1271">
        <f t="shared" si="144"/>
        <v>0.5</v>
      </c>
      <c r="CW399" s="1326"/>
      <c r="CX399" s="1327"/>
      <c r="CY399" s="1327"/>
      <c r="CZ399" s="1326"/>
      <c r="DA399" s="1326"/>
      <c r="DB399" s="1326"/>
      <c r="DC399" s="1327"/>
      <c r="DD399" s="1327"/>
      <c r="DE399" s="1327"/>
      <c r="DF399" s="1327"/>
      <c r="DG399" s="1327"/>
      <c r="DH399" s="1326"/>
      <c r="DI399" s="1309"/>
      <c r="DJ399" s="1312"/>
      <c r="DK399" s="1312"/>
      <c r="DL399" s="1291"/>
    </row>
    <row r="400" spans="61:116" s="1110" customFormat="1" ht="18.75" hidden="1" customHeight="1" thickBot="1" x14ac:dyDescent="0.3">
      <c r="BI400" s="1270" t="s">
        <v>325</v>
      </c>
      <c r="BJ400" s="1254" t="s">
        <v>49</v>
      </c>
      <c r="BK400" s="1263">
        <v>2.87</v>
      </c>
      <c r="BL400" s="1254" t="s">
        <v>417</v>
      </c>
      <c r="BM400" s="1253">
        <v>0.01</v>
      </c>
      <c r="BN400" s="1253">
        <v>0.5</v>
      </c>
      <c r="BO400" s="1334" t="s">
        <v>318</v>
      </c>
      <c r="BP400" s="1315"/>
      <c r="BQ400" s="1315"/>
      <c r="BR400" s="1315"/>
      <c r="BS400" s="1315"/>
      <c r="BT400" s="1315"/>
      <c r="BU400" s="1315"/>
      <c r="BV400" s="1316"/>
      <c r="BW400" s="1315"/>
      <c r="BX400" s="1315"/>
      <c r="BY400" s="1316"/>
      <c r="BZ400" s="1316"/>
      <c r="CA400" s="1316"/>
      <c r="CB400" s="1114"/>
      <c r="CC400" s="1112"/>
      <c r="CD400" s="1112"/>
      <c r="CE400" s="1114"/>
      <c r="CF400" s="1114"/>
      <c r="CG400" s="1114"/>
      <c r="CH400" s="1114"/>
      <c r="CI400" s="1112"/>
      <c r="CJ400" s="1112"/>
      <c r="CK400" s="1114"/>
      <c r="CL400" s="1114"/>
      <c r="CM400" s="1114"/>
      <c r="CN400" s="1115"/>
      <c r="CO400" s="1271">
        <f t="shared" si="142"/>
        <v>0.01</v>
      </c>
      <c r="CP400" s="1116">
        <f t="shared" si="143"/>
        <v>0.255</v>
      </c>
      <c r="CQ400" s="1271">
        <f t="shared" si="144"/>
        <v>0.5</v>
      </c>
      <c r="CW400" s="1326"/>
      <c r="CX400" s="1327"/>
      <c r="CY400" s="1327"/>
      <c r="CZ400" s="1326"/>
      <c r="DA400" s="1326"/>
      <c r="DB400" s="1326"/>
      <c r="DC400" s="1327"/>
      <c r="DD400" s="1327"/>
      <c r="DE400" s="1327"/>
      <c r="DF400" s="1327"/>
      <c r="DG400" s="1327"/>
      <c r="DH400" s="1326"/>
      <c r="DI400" s="1309"/>
      <c r="DJ400" s="1312"/>
      <c r="DK400" s="1312"/>
      <c r="DL400" s="1291"/>
    </row>
    <row r="401" spans="61:116" s="1110" customFormat="1" ht="18.75" hidden="1" customHeight="1" thickBot="1" x14ac:dyDescent="0.3">
      <c r="BI401" s="1270" t="s">
        <v>326</v>
      </c>
      <c r="BJ401" s="1254" t="s">
        <v>49</v>
      </c>
      <c r="BK401" s="1263">
        <v>2.08</v>
      </c>
      <c r="BL401" s="1254" t="s">
        <v>417</v>
      </c>
      <c r="BM401" s="1253">
        <v>0.01</v>
      </c>
      <c r="BN401" s="1253">
        <v>0.5</v>
      </c>
      <c r="BO401" s="1334" t="s">
        <v>321</v>
      </c>
      <c r="BP401" s="1315"/>
      <c r="BQ401" s="1315"/>
      <c r="BR401" s="1315"/>
      <c r="BS401" s="1315"/>
      <c r="BT401" s="1315"/>
      <c r="BU401" s="1315"/>
      <c r="BV401" s="1316"/>
      <c r="BW401" s="1315"/>
      <c r="BX401" s="1315"/>
      <c r="BY401" s="1316"/>
      <c r="BZ401" s="1316"/>
      <c r="CA401" s="1316"/>
      <c r="CB401" s="1114"/>
      <c r="CC401" s="1112"/>
      <c r="CD401" s="1112"/>
      <c r="CE401" s="1114"/>
      <c r="CF401" s="1114"/>
      <c r="CG401" s="1114"/>
      <c r="CH401" s="1114"/>
      <c r="CI401" s="1112"/>
      <c r="CJ401" s="1112"/>
      <c r="CK401" s="1114"/>
      <c r="CL401" s="1114"/>
      <c r="CM401" s="1114"/>
      <c r="CN401" s="1115"/>
      <c r="CO401" s="1271">
        <f t="shared" si="142"/>
        <v>0.01</v>
      </c>
      <c r="CP401" s="1116">
        <f t="shared" si="143"/>
        <v>0.255</v>
      </c>
      <c r="CQ401" s="1271">
        <f t="shared" si="144"/>
        <v>0.5</v>
      </c>
      <c r="CW401" s="1326"/>
      <c r="CX401" s="1327"/>
      <c r="CY401" s="1327"/>
      <c r="CZ401" s="1326"/>
      <c r="DA401" s="1326"/>
      <c r="DB401" s="1326"/>
      <c r="DC401" s="1327"/>
      <c r="DD401" s="1327"/>
      <c r="DE401" s="1327"/>
      <c r="DF401" s="1327"/>
      <c r="DG401" s="1327"/>
      <c r="DH401" s="1326"/>
      <c r="DI401" s="1309"/>
      <c r="DJ401" s="1312"/>
      <c r="DK401" s="1312"/>
      <c r="DL401" s="1291"/>
    </row>
    <row r="402" spans="61:116" s="1110" customFormat="1" ht="18.75" hidden="1" customHeight="1" thickBot="1" x14ac:dyDescent="0.3">
      <c r="BI402" s="1270" t="s">
        <v>327</v>
      </c>
      <c r="BJ402" s="1254" t="s">
        <v>49</v>
      </c>
      <c r="BK402" s="1263">
        <v>2.89</v>
      </c>
      <c r="BL402" s="1254" t="s">
        <v>417</v>
      </c>
      <c r="BM402" s="1253">
        <v>0.01</v>
      </c>
      <c r="BN402" s="1253">
        <v>0.5</v>
      </c>
      <c r="BO402" s="1334" t="s">
        <v>320</v>
      </c>
      <c r="BP402" s="1315"/>
      <c r="BQ402" s="1315"/>
      <c r="BR402" s="1315"/>
      <c r="BS402" s="1315"/>
      <c r="BT402" s="1315"/>
      <c r="BU402" s="1315"/>
      <c r="BV402" s="1316"/>
      <c r="BW402" s="1315"/>
      <c r="BX402" s="1315"/>
      <c r="BY402" s="1316"/>
      <c r="BZ402" s="1316"/>
      <c r="CA402" s="1316"/>
      <c r="CB402" s="1114"/>
      <c r="CC402" s="1112"/>
      <c r="CD402" s="1112"/>
      <c r="CE402" s="1114"/>
      <c r="CF402" s="1114"/>
      <c r="CG402" s="1114"/>
      <c r="CH402" s="1114"/>
      <c r="CI402" s="1112"/>
      <c r="CJ402" s="1112"/>
      <c r="CK402" s="1114"/>
      <c r="CL402" s="1114"/>
      <c r="CM402" s="1114"/>
      <c r="CN402" s="1115"/>
      <c r="CO402" s="1271">
        <f t="shared" si="142"/>
        <v>0.01</v>
      </c>
      <c r="CP402" s="1116">
        <f t="shared" si="143"/>
        <v>0.255</v>
      </c>
      <c r="CQ402" s="1271">
        <f t="shared" si="144"/>
        <v>0.5</v>
      </c>
      <c r="CW402" s="1326"/>
      <c r="CX402" s="1327"/>
      <c r="CY402" s="1327"/>
      <c r="CZ402" s="1326"/>
      <c r="DA402" s="1326"/>
      <c r="DB402" s="1326"/>
      <c r="DC402" s="1327"/>
      <c r="DD402" s="1327"/>
      <c r="DE402" s="1327"/>
      <c r="DF402" s="1327"/>
      <c r="DG402" s="1327"/>
      <c r="DH402" s="1326"/>
      <c r="DI402" s="1309"/>
      <c r="DJ402" s="1312"/>
      <c r="DK402" s="1312"/>
      <c r="DL402" s="1291"/>
    </row>
    <row r="403" spans="61:116" s="1110" customFormat="1" ht="18.75" hidden="1" customHeight="1" thickBot="1" x14ac:dyDescent="0.3">
      <c r="BI403" s="1270" t="s">
        <v>322</v>
      </c>
      <c r="BJ403" s="1254" t="s">
        <v>49</v>
      </c>
      <c r="BK403" s="1263">
        <v>11.1</v>
      </c>
      <c r="BL403" s="1254" t="s">
        <v>417</v>
      </c>
      <c r="BM403" s="1253">
        <v>0.01</v>
      </c>
      <c r="BN403" s="1253">
        <v>0.5</v>
      </c>
      <c r="BO403" s="1334" t="s">
        <v>324</v>
      </c>
      <c r="BP403" s="1315"/>
      <c r="BQ403" s="1315"/>
      <c r="BR403" s="1315"/>
      <c r="BS403" s="1315"/>
      <c r="BT403" s="1315"/>
      <c r="BU403" s="1315"/>
      <c r="BV403" s="1316"/>
      <c r="BW403" s="1315"/>
      <c r="BX403" s="1315"/>
      <c r="BY403" s="1316"/>
      <c r="BZ403" s="1316"/>
      <c r="CA403" s="1316"/>
      <c r="CB403" s="1114"/>
      <c r="CC403" s="1112"/>
      <c r="CD403" s="1112"/>
      <c r="CE403" s="1114"/>
      <c r="CF403" s="1114"/>
      <c r="CG403" s="1114"/>
      <c r="CH403" s="1114"/>
      <c r="CI403" s="1112"/>
      <c r="CJ403" s="1112"/>
      <c r="CK403" s="1114"/>
      <c r="CL403" s="1114"/>
      <c r="CM403" s="1114"/>
      <c r="CN403" s="1115"/>
      <c r="CO403" s="1271">
        <f t="shared" si="142"/>
        <v>0.01</v>
      </c>
      <c r="CP403" s="1116">
        <f t="shared" si="143"/>
        <v>0.255</v>
      </c>
      <c r="CQ403" s="1271">
        <f t="shared" si="144"/>
        <v>0.5</v>
      </c>
      <c r="CW403" s="1326"/>
      <c r="CX403" s="1327"/>
      <c r="CY403" s="1327"/>
      <c r="CZ403" s="1326"/>
      <c r="DA403" s="1326"/>
      <c r="DB403" s="1326"/>
      <c r="DC403" s="1327"/>
      <c r="DD403" s="1327"/>
      <c r="DE403" s="1327"/>
      <c r="DF403" s="1327"/>
      <c r="DG403" s="1327"/>
      <c r="DH403" s="1326"/>
      <c r="DI403" s="1309"/>
      <c r="DJ403" s="1312"/>
      <c r="DK403" s="1312"/>
      <c r="DL403" s="1291"/>
    </row>
    <row r="404" spans="61:116" s="1110" customFormat="1" ht="18.75" hidden="1" customHeight="1" thickBot="1" x14ac:dyDescent="0.3">
      <c r="BI404" s="1270" t="s">
        <v>323</v>
      </c>
      <c r="BJ404" s="1254" t="s">
        <v>49</v>
      </c>
      <c r="BK404" s="1263">
        <v>2.33</v>
      </c>
      <c r="BL404" s="1254" t="s">
        <v>417</v>
      </c>
      <c r="BM404" s="1253">
        <v>0.01</v>
      </c>
      <c r="BN404" s="1253">
        <v>0.5</v>
      </c>
      <c r="BO404" s="1334" t="s">
        <v>328</v>
      </c>
      <c r="BP404" s="1315"/>
      <c r="BQ404" s="1315"/>
      <c r="BR404" s="1315"/>
      <c r="BS404" s="1315"/>
      <c r="BT404" s="1315"/>
      <c r="BU404" s="1315"/>
      <c r="BV404" s="1316"/>
      <c r="BW404" s="1315"/>
      <c r="BX404" s="1315"/>
      <c r="BY404" s="1316"/>
      <c r="BZ404" s="1316"/>
      <c r="CA404" s="1316"/>
      <c r="CB404" s="1114"/>
      <c r="CC404" s="1112"/>
      <c r="CD404" s="1112"/>
      <c r="CE404" s="1114"/>
      <c r="CF404" s="1114"/>
      <c r="CG404" s="1114"/>
      <c r="CH404" s="1114"/>
      <c r="CI404" s="1112"/>
      <c r="CJ404" s="1112"/>
      <c r="CK404" s="1114"/>
      <c r="CL404" s="1114"/>
      <c r="CM404" s="1114"/>
      <c r="CN404" s="1115"/>
      <c r="CO404" s="1271">
        <f t="shared" si="142"/>
        <v>0.01</v>
      </c>
      <c r="CP404" s="1116">
        <f t="shared" si="143"/>
        <v>0.255</v>
      </c>
      <c r="CQ404" s="1271">
        <f t="shared" si="144"/>
        <v>0.5</v>
      </c>
      <c r="CW404" s="1326"/>
      <c r="CX404" s="1327"/>
      <c r="CY404" s="1327"/>
      <c r="CZ404" s="1326"/>
      <c r="DA404" s="1326"/>
      <c r="DB404" s="1326"/>
      <c r="DC404" s="1327"/>
      <c r="DD404" s="1327"/>
      <c r="DE404" s="1327"/>
      <c r="DF404" s="1327"/>
      <c r="DG404" s="1327"/>
      <c r="DH404" s="1326"/>
      <c r="DI404" s="1309"/>
      <c r="DJ404" s="1312"/>
      <c r="DK404" s="1312"/>
      <c r="DL404" s="1291"/>
    </row>
    <row r="405" spans="61:116" s="1110" customFormat="1" ht="18.75" hidden="1" customHeight="1" thickBot="1" x14ac:dyDescent="0.3">
      <c r="BI405" s="1270"/>
      <c r="BJ405" s="1254"/>
      <c r="BK405" s="1263"/>
      <c r="BL405" s="1254"/>
      <c r="BM405" s="1253"/>
      <c r="BN405" s="1253"/>
      <c r="BO405" s="1334"/>
      <c r="BP405" s="1315"/>
      <c r="BQ405" s="1315"/>
      <c r="BR405" s="1315"/>
      <c r="BS405" s="1315"/>
      <c r="BT405" s="1315"/>
      <c r="BU405" s="1315"/>
      <c r="BV405" s="1316"/>
      <c r="BW405" s="1315"/>
      <c r="BX405" s="1315"/>
      <c r="BY405" s="1316"/>
      <c r="BZ405" s="1316"/>
      <c r="CA405" s="1316"/>
      <c r="CB405" s="1114"/>
      <c r="CC405" s="1112"/>
      <c r="CD405" s="1112"/>
      <c r="CE405" s="1114"/>
      <c r="CF405" s="1114"/>
      <c r="CG405" s="1114"/>
      <c r="CH405" s="1114"/>
      <c r="CI405" s="1112"/>
      <c r="CJ405" s="1112"/>
      <c r="CK405" s="1114"/>
      <c r="CL405" s="1114"/>
      <c r="CM405" s="1114"/>
      <c r="CN405" s="1115"/>
      <c r="CO405" s="1271">
        <f t="shared" si="142"/>
        <v>0</v>
      </c>
      <c r="CP405" s="1116">
        <f t="shared" si="143"/>
        <v>0</v>
      </c>
      <c r="CQ405" s="1271">
        <f t="shared" si="144"/>
        <v>0</v>
      </c>
      <c r="CW405" s="1326"/>
      <c r="CX405" s="1327"/>
      <c r="CY405" s="1327"/>
      <c r="CZ405" s="1326"/>
      <c r="DA405" s="1326"/>
      <c r="DB405" s="1326"/>
      <c r="DC405" s="1327"/>
      <c r="DD405" s="1327"/>
      <c r="DE405" s="1327"/>
      <c r="DF405" s="1327"/>
      <c r="DG405" s="1327"/>
      <c r="DH405" s="1326"/>
      <c r="DI405" s="1309"/>
      <c r="DJ405" s="1312"/>
      <c r="DK405" s="1312"/>
      <c r="DL405" s="1291"/>
    </row>
    <row r="406" spans="61:116" s="1110" customFormat="1" hidden="1" x14ac:dyDescent="0.25">
      <c r="BI406" s="1111"/>
      <c r="BJ406" s="1112"/>
      <c r="BK406" s="1112"/>
      <c r="BL406" s="1112"/>
      <c r="BM406" s="1113"/>
      <c r="BN406" s="1113"/>
      <c r="BO406" s="1113"/>
      <c r="BP406" s="1315"/>
      <c r="BQ406" s="1315"/>
      <c r="BR406" s="1315"/>
      <c r="BS406" s="1315"/>
      <c r="BT406" s="1315"/>
      <c r="BU406" s="1315"/>
      <c r="BV406" s="1316"/>
      <c r="BW406" s="1315"/>
      <c r="BX406" s="1315"/>
      <c r="BY406" s="1316"/>
      <c r="BZ406" s="1316"/>
      <c r="CA406" s="1316"/>
      <c r="CB406" s="1114"/>
      <c r="CC406" s="1112"/>
      <c r="CD406" s="1112"/>
      <c r="CE406" s="1114"/>
      <c r="CF406" s="1114"/>
      <c r="CG406" s="1114"/>
      <c r="CH406" s="1114"/>
      <c r="CI406" s="1112"/>
      <c r="CJ406" s="1112"/>
      <c r="CK406" s="1114"/>
      <c r="CL406" s="1114"/>
      <c r="CM406" s="1114"/>
      <c r="CN406" s="1115"/>
      <c r="CO406" s="1271">
        <f t="shared" si="142"/>
        <v>0</v>
      </c>
      <c r="CP406" s="1116">
        <f t="shared" si="143"/>
        <v>0</v>
      </c>
      <c r="CQ406" s="1271">
        <f t="shared" si="144"/>
        <v>0</v>
      </c>
      <c r="CW406" s="1326"/>
      <c r="CX406" s="1327"/>
      <c r="CY406" s="1327"/>
      <c r="CZ406" s="1326"/>
      <c r="DA406" s="1326"/>
      <c r="DB406" s="1326"/>
      <c r="DC406" s="1327"/>
      <c r="DD406" s="1327"/>
      <c r="DE406" s="1327"/>
      <c r="DF406" s="1327"/>
      <c r="DG406" s="1327"/>
      <c r="DH406" s="1326"/>
      <c r="DI406" s="1309"/>
      <c r="DJ406" s="1312"/>
      <c r="DK406" s="1312"/>
      <c r="DL406" s="1291"/>
    </row>
    <row r="407" spans="61:116" s="1110" customFormat="1" hidden="1" x14ac:dyDescent="0.25">
      <c r="BI407" s="1111"/>
      <c r="BJ407" s="1112"/>
      <c r="BK407" s="1112"/>
      <c r="BL407" s="1112"/>
      <c r="BM407" s="1113"/>
      <c r="BN407" s="1113"/>
      <c r="BO407" s="1113"/>
      <c r="BP407" s="1315"/>
      <c r="BQ407" s="1315"/>
      <c r="BR407" s="1315"/>
      <c r="BS407" s="1315"/>
      <c r="BT407" s="1315"/>
      <c r="BU407" s="1315"/>
      <c r="BV407" s="1316"/>
      <c r="BW407" s="1315"/>
      <c r="BX407" s="1315"/>
      <c r="BY407" s="1316"/>
      <c r="BZ407" s="1316"/>
      <c r="CA407" s="1316"/>
      <c r="CB407" s="1114"/>
      <c r="CC407" s="1112"/>
      <c r="CD407" s="1112"/>
      <c r="CE407" s="1114"/>
      <c r="CF407" s="1114"/>
      <c r="CG407" s="1114"/>
      <c r="CH407" s="1114"/>
      <c r="CI407" s="1112"/>
      <c r="CJ407" s="1112"/>
      <c r="CK407" s="1114"/>
      <c r="CL407" s="1114"/>
      <c r="CM407" s="1114"/>
      <c r="CN407" s="1115"/>
      <c r="CO407" s="1271">
        <f t="shared" si="142"/>
        <v>0</v>
      </c>
      <c r="CP407" s="1116">
        <f t="shared" si="143"/>
        <v>0</v>
      </c>
      <c r="CQ407" s="1271">
        <f t="shared" si="144"/>
        <v>0</v>
      </c>
      <c r="CW407" s="1326"/>
      <c r="CX407" s="1327"/>
      <c r="CY407" s="1327"/>
      <c r="CZ407" s="1326"/>
      <c r="DA407" s="1326"/>
      <c r="DB407" s="1326"/>
      <c r="DC407" s="1327"/>
      <c r="DD407" s="1327"/>
      <c r="DE407" s="1327"/>
      <c r="DF407" s="1327"/>
      <c r="DG407" s="1327"/>
      <c r="DH407" s="1326"/>
      <c r="DI407" s="1309"/>
      <c r="DJ407" s="1312"/>
      <c r="DK407" s="1312"/>
      <c r="DL407" s="1291"/>
    </row>
    <row r="408" spans="61:116" s="1110" customFormat="1" hidden="1" x14ac:dyDescent="0.25">
      <c r="BI408" s="1111"/>
      <c r="BJ408" s="1112"/>
      <c r="BK408" s="1112"/>
      <c r="BL408" s="1112"/>
      <c r="BM408" s="1113"/>
      <c r="BN408" s="1113"/>
      <c r="BO408" s="1113"/>
      <c r="BP408" s="1315"/>
      <c r="BQ408" s="1315"/>
      <c r="BR408" s="1315"/>
      <c r="BS408" s="1315"/>
      <c r="BT408" s="1315"/>
      <c r="BU408" s="1315"/>
      <c r="BV408" s="1316"/>
      <c r="BW408" s="1315"/>
      <c r="BX408" s="1315"/>
      <c r="BY408" s="1316"/>
      <c r="BZ408" s="1316"/>
      <c r="CA408" s="1316"/>
      <c r="CB408" s="1114"/>
      <c r="CC408" s="1112"/>
      <c r="CD408" s="1112"/>
      <c r="CE408" s="1114"/>
      <c r="CF408" s="1114"/>
      <c r="CG408" s="1114"/>
      <c r="CH408" s="1114"/>
      <c r="CI408" s="1112"/>
      <c r="CJ408" s="1112"/>
      <c r="CK408" s="1114"/>
      <c r="CL408" s="1114"/>
      <c r="CM408" s="1114"/>
      <c r="CN408" s="1115"/>
      <c r="CO408" s="1271">
        <f t="shared" si="142"/>
        <v>0</v>
      </c>
      <c r="CP408" s="1116">
        <f t="shared" si="143"/>
        <v>0</v>
      </c>
      <c r="CQ408" s="1271">
        <f t="shared" si="144"/>
        <v>0</v>
      </c>
      <c r="CW408" s="1326"/>
      <c r="CX408" s="1327"/>
      <c r="CY408" s="1327"/>
      <c r="CZ408" s="1326"/>
      <c r="DA408" s="1326"/>
      <c r="DB408" s="1326"/>
      <c r="DC408" s="1327"/>
      <c r="DD408" s="1327"/>
      <c r="DE408" s="1327"/>
      <c r="DF408" s="1327"/>
      <c r="DG408" s="1327"/>
      <c r="DH408" s="1326"/>
      <c r="DI408" s="1309"/>
      <c r="DJ408" s="1312"/>
      <c r="DK408" s="1312"/>
      <c r="DL408" s="1291"/>
    </row>
    <row r="409" spans="61:116" s="1110" customFormat="1" hidden="1" x14ac:dyDescent="0.25">
      <c r="BI409" s="1111"/>
      <c r="BJ409" s="1112"/>
      <c r="BK409" s="1112"/>
      <c r="BL409" s="1112"/>
      <c r="BM409" s="1113"/>
      <c r="BN409" s="1113"/>
      <c r="BO409" s="1113"/>
      <c r="BP409" s="1315"/>
      <c r="BQ409" s="1315"/>
      <c r="BR409" s="1315"/>
      <c r="BS409" s="1315"/>
      <c r="BT409" s="1315"/>
      <c r="BU409" s="1315"/>
      <c r="BV409" s="1316"/>
      <c r="BW409" s="1315"/>
      <c r="BX409" s="1315"/>
      <c r="BY409" s="1316"/>
      <c r="BZ409" s="1316"/>
      <c r="CA409" s="1316"/>
      <c r="CB409" s="1114"/>
      <c r="CC409" s="1112"/>
      <c r="CD409" s="1112"/>
      <c r="CE409" s="1114"/>
      <c r="CF409" s="1114"/>
      <c r="CG409" s="1114"/>
      <c r="CH409" s="1114"/>
      <c r="CI409" s="1112"/>
      <c r="CJ409" s="1112"/>
      <c r="CK409" s="1114"/>
      <c r="CL409" s="1114"/>
      <c r="CM409" s="1114"/>
      <c r="CN409" s="1115"/>
      <c r="CO409" s="1271">
        <f t="shared" si="142"/>
        <v>0</v>
      </c>
      <c r="CP409" s="1116">
        <f t="shared" si="143"/>
        <v>0</v>
      </c>
      <c r="CQ409" s="1271">
        <f t="shared" si="144"/>
        <v>0</v>
      </c>
      <c r="CW409" s="1326"/>
      <c r="CX409" s="1327"/>
      <c r="CY409" s="1327"/>
      <c r="CZ409" s="1326"/>
      <c r="DA409" s="1326"/>
      <c r="DB409" s="1326"/>
      <c r="DC409" s="1327"/>
      <c r="DD409" s="1327"/>
      <c r="DE409" s="1327"/>
      <c r="DF409" s="1327"/>
      <c r="DG409" s="1327"/>
      <c r="DH409" s="1326"/>
      <c r="DI409" s="1309"/>
      <c r="DJ409" s="1312"/>
      <c r="DK409" s="1312"/>
      <c r="DL409" s="1291"/>
    </row>
    <row r="410" spans="61:116" s="1110" customFormat="1" hidden="1" x14ac:dyDescent="0.25">
      <c r="BI410" s="1111"/>
      <c r="BJ410" s="1112"/>
      <c r="BK410" s="1112"/>
      <c r="BL410" s="1112"/>
      <c r="BM410" s="1113"/>
      <c r="BN410" s="1113"/>
      <c r="BO410" s="1113"/>
      <c r="BP410" s="1315"/>
      <c r="BQ410" s="1315"/>
      <c r="BR410" s="1315"/>
      <c r="BS410" s="1315"/>
      <c r="BT410" s="1315"/>
      <c r="BU410" s="1315"/>
      <c r="BV410" s="1316"/>
      <c r="BW410" s="1315"/>
      <c r="BX410" s="1315"/>
      <c r="BY410" s="1316"/>
      <c r="BZ410" s="1316"/>
      <c r="CA410" s="1316"/>
      <c r="CB410" s="1114"/>
      <c r="CC410" s="1112"/>
      <c r="CD410" s="1112"/>
      <c r="CE410" s="1114"/>
      <c r="CF410" s="1114"/>
      <c r="CG410" s="1114"/>
      <c r="CH410" s="1114"/>
      <c r="CI410" s="1112"/>
      <c r="CJ410" s="1112"/>
      <c r="CK410" s="1114"/>
      <c r="CL410" s="1114"/>
      <c r="CM410" s="1114"/>
      <c r="CN410" s="1115"/>
      <c r="CO410" s="1271">
        <f t="shared" si="142"/>
        <v>0</v>
      </c>
      <c r="CP410" s="1116">
        <f t="shared" si="143"/>
        <v>0</v>
      </c>
      <c r="CQ410" s="1271">
        <f t="shared" si="144"/>
        <v>0</v>
      </c>
      <c r="CW410" s="1326"/>
      <c r="CX410" s="1327"/>
      <c r="CY410" s="1327"/>
      <c r="CZ410" s="1326"/>
      <c r="DA410" s="1326"/>
      <c r="DB410" s="1326"/>
      <c r="DC410" s="1327"/>
      <c r="DD410" s="1327"/>
      <c r="DE410" s="1327"/>
      <c r="DF410" s="1327"/>
      <c r="DG410" s="1327"/>
      <c r="DH410" s="1326"/>
      <c r="DI410" s="1309"/>
      <c r="DJ410" s="1312"/>
      <c r="DK410" s="1312"/>
      <c r="DL410" s="1291"/>
    </row>
    <row r="411" spans="61:116" s="1110" customFormat="1" hidden="1" x14ac:dyDescent="0.25">
      <c r="BI411" s="1111"/>
      <c r="BJ411" s="1112"/>
      <c r="BK411" s="1112"/>
      <c r="BL411" s="1112"/>
      <c r="BM411" s="1113"/>
      <c r="BN411" s="1113"/>
      <c r="BO411" s="1113"/>
      <c r="BP411" s="1315"/>
      <c r="BQ411" s="1315"/>
      <c r="BR411" s="1315"/>
      <c r="BS411" s="1315"/>
      <c r="BT411" s="1315"/>
      <c r="BU411" s="1315"/>
      <c r="BV411" s="1316"/>
      <c r="BW411" s="1315"/>
      <c r="BX411" s="1315"/>
      <c r="BY411" s="1316"/>
      <c r="BZ411" s="1316"/>
      <c r="CA411" s="1316"/>
      <c r="CB411" s="1114"/>
      <c r="CC411" s="1112"/>
      <c r="CD411" s="1112"/>
      <c r="CE411" s="1114"/>
      <c r="CF411" s="1114"/>
      <c r="CG411" s="1114"/>
      <c r="CH411" s="1114"/>
      <c r="CI411" s="1112"/>
      <c r="CJ411" s="1112"/>
      <c r="CK411" s="1114"/>
      <c r="CL411" s="1114"/>
      <c r="CM411" s="1114"/>
      <c r="CN411" s="1115"/>
      <c r="CO411" s="1271">
        <f t="shared" si="142"/>
        <v>0</v>
      </c>
      <c r="CP411" s="1116">
        <f t="shared" si="143"/>
        <v>0</v>
      </c>
      <c r="CQ411" s="1271">
        <f t="shared" si="144"/>
        <v>0</v>
      </c>
      <c r="CW411" s="1326"/>
      <c r="CX411" s="1327"/>
      <c r="CY411" s="1327"/>
      <c r="CZ411" s="1326"/>
      <c r="DA411" s="1326"/>
      <c r="DB411" s="1326"/>
      <c r="DC411" s="1327"/>
      <c r="DD411" s="1327"/>
      <c r="DE411" s="1327"/>
      <c r="DF411" s="1327"/>
      <c r="DG411" s="1327"/>
      <c r="DH411" s="1326"/>
      <c r="DI411" s="1309"/>
      <c r="DJ411" s="1312"/>
      <c r="DK411" s="1312"/>
      <c r="DL411" s="1291"/>
    </row>
    <row r="412" spans="61:116" s="1110" customFormat="1" ht="15.75" hidden="1" thickBot="1" x14ac:dyDescent="0.3">
      <c r="BI412" s="1111"/>
      <c r="BJ412" s="1112"/>
      <c r="BK412" s="1112"/>
      <c r="BL412" s="1112"/>
      <c r="BM412" s="1113"/>
      <c r="BN412" s="1113"/>
      <c r="BO412" s="1113"/>
      <c r="BP412" s="1315"/>
      <c r="BQ412" s="1315"/>
      <c r="BR412" s="1315"/>
      <c r="BS412" s="1315"/>
      <c r="BT412" s="1315"/>
      <c r="BU412" s="1315"/>
      <c r="BV412" s="1316"/>
      <c r="BW412" s="1315"/>
      <c r="BX412" s="1315"/>
      <c r="BY412" s="1316"/>
      <c r="BZ412" s="1316"/>
      <c r="CA412" s="1316"/>
      <c r="CB412" s="1114"/>
      <c r="CC412" s="1112"/>
      <c r="CD412" s="1112"/>
      <c r="CE412" s="1114"/>
      <c r="CF412" s="1114"/>
      <c r="CG412" s="1114"/>
      <c r="CH412" s="1114"/>
      <c r="CI412" s="1112"/>
      <c r="CJ412" s="1112"/>
      <c r="CK412" s="1114"/>
      <c r="CL412" s="1114"/>
      <c r="CM412" s="1114"/>
      <c r="CN412" s="1115"/>
      <c r="CO412" s="1271">
        <f t="shared" si="142"/>
        <v>0</v>
      </c>
      <c r="CP412" s="1116">
        <f t="shared" si="143"/>
        <v>0</v>
      </c>
      <c r="CQ412" s="1271">
        <f t="shared" si="144"/>
        <v>0</v>
      </c>
      <c r="CW412" s="1326"/>
      <c r="CX412" s="1327"/>
      <c r="CY412" s="1327"/>
      <c r="CZ412" s="1326"/>
      <c r="DA412" s="1326"/>
      <c r="DB412" s="1326"/>
      <c r="DC412" s="1327"/>
      <c r="DD412" s="1327"/>
      <c r="DE412" s="1327"/>
      <c r="DF412" s="1327"/>
      <c r="DG412" s="1327"/>
      <c r="DH412" s="1326"/>
      <c r="DI412" s="1309"/>
      <c r="DJ412" s="1312"/>
      <c r="DK412" s="1312"/>
      <c r="DL412" s="1291"/>
    </row>
    <row r="413" spans="61:116" s="1110" customFormat="1" ht="15.75" hidden="1" thickBot="1" x14ac:dyDescent="0.3">
      <c r="BI413" s="1335" t="s">
        <v>116</v>
      </c>
      <c r="BJ413" s="1336" t="s">
        <v>117</v>
      </c>
      <c r="BK413" s="1112"/>
      <c r="BL413" s="1112"/>
      <c r="BM413" s="1113"/>
      <c r="BN413" s="1113"/>
      <c r="BO413" s="1113"/>
      <c r="BP413" s="1315"/>
      <c r="BQ413" s="1315"/>
      <c r="BR413" s="1315"/>
      <c r="BS413" s="1315"/>
      <c r="BT413" s="1315"/>
      <c r="BU413" s="1315"/>
      <c r="BV413" s="1316"/>
      <c r="BW413" s="1315"/>
      <c r="BX413" s="1315"/>
      <c r="BY413" s="1316"/>
      <c r="BZ413" s="1316"/>
      <c r="CA413" s="1316"/>
      <c r="CB413" s="1114"/>
      <c r="CC413" s="1112"/>
      <c r="CD413" s="1112"/>
      <c r="CE413" s="1114"/>
      <c r="CF413" s="1114"/>
      <c r="CG413" s="1114"/>
      <c r="CH413" s="1114"/>
      <c r="CI413" s="1112"/>
      <c r="CJ413" s="1112"/>
      <c r="CK413" s="1114"/>
      <c r="CL413" s="1114"/>
      <c r="CM413" s="1114"/>
      <c r="CN413" s="1115"/>
      <c r="CO413" s="1271">
        <f t="shared" si="142"/>
        <v>0</v>
      </c>
      <c r="CP413" s="1116">
        <f t="shared" si="143"/>
        <v>0</v>
      </c>
      <c r="CQ413" s="1271">
        <f t="shared" si="144"/>
        <v>0</v>
      </c>
      <c r="CW413" s="1326"/>
      <c r="CX413" s="1327"/>
      <c r="CY413" s="1327"/>
      <c r="CZ413" s="1326"/>
      <c r="DA413" s="1326"/>
      <c r="DB413" s="1326"/>
      <c r="DC413" s="1327"/>
      <c r="DD413" s="1327"/>
      <c r="DE413" s="1327"/>
      <c r="DF413" s="1327"/>
      <c r="DG413" s="1327"/>
      <c r="DH413" s="1326"/>
      <c r="DI413" s="1309"/>
      <c r="DJ413" s="1312"/>
      <c r="DK413" s="1312"/>
      <c r="DL413" s="1291"/>
    </row>
    <row r="414" spans="61:116" s="1110" customFormat="1" ht="15.75" hidden="1" thickBot="1" x14ac:dyDescent="0.3">
      <c r="BI414" s="1254">
        <v>0</v>
      </c>
      <c r="BJ414" s="1270">
        <v>0</v>
      </c>
      <c r="BK414" s="1112"/>
      <c r="BL414" s="1112"/>
      <c r="BM414" s="1113"/>
      <c r="BN414" s="1113"/>
      <c r="BO414" s="1113"/>
      <c r="BP414" s="1315"/>
      <c r="BQ414" s="1315"/>
      <c r="BR414" s="1315"/>
      <c r="BS414" s="1315"/>
      <c r="BT414" s="1315"/>
      <c r="BU414" s="1315"/>
      <c r="BV414" s="1316"/>
      <c r="BW414" s="1315"/>
      <c r="BX414" s="1315"/>
      <c r="BY414" s="1316"/>
      <c r="BZ414" s="1316"/>
      <c r="CA414" s="1316"/>
      <c r="CB414" s="1114"/>
      <c r="CC414" s="1112"/>
      <c r="CD414" s="1112"/>
      <c r="CE414" s="1114"/>
      <c r="CF414" s="1114"/>
      <c r="CG414" s="1114"/>
      <c r="CH414" s="1114"/>
      <c r="CI414" s="1112"/>
      <c r="CJ414" s="1112"/>
      <c r="CK414" s="1114"/>
      <c r="CL414" s="1114"/>
      <c r="CM414" s="1114"/>
      <c r="CN414" s="1115"/>
      <c r="CO414" s="1271">
        <f t="shared" si="142"/>
        <v>0</v>
      </c>
      <c r="CP414" s="1116">
        <f t="shared" si="143"/>
        <v>0</v>
      </c>
      <c r="CQ414" s="1271">
        <f t="shared" si="144"/>
        <v>0</v>
      </c>
      <c r="CW414" s="1326"/>
      <c r="CX414" s="1327"/>
      <c r="CY414" s="1327"/>
      <c r="CZ414" s="1326"/>
      <c r="DA414" s="1326"/>
      <c r="DB414" s="1326"/>
      <c r="DC414" s="1327"/>
      <c r="DD414" s="1327"/>
      <c r="DE414" s="1327"/>
      <c r="DF414" s="1327"/>
      <c r="DG414" s="1327"/>
      <c r="DH414" s="1326"/>
      <c r="DI414" s="1309"/>
      <c r="DJ414" s="1312"/>
      <c r="DK414" s="1312"/>
      <c r="DL414" s="1291"/>
    </row>
    <row r="415" spans="61:116" s="1110" customFormat="1" ht="15.75" hidden="1" thickBot="1" x14ac:dyDescent="0.3">
      <c r="BI415" s="1254">
        <v>2</v>
      </c>
      <c r="BJ415" s="1270">
        <v>12.71</v>
      </c>
      <c r="BK415" s="1112"/>
      <c r="BL415" s="1112"/>
      <c r="BM415" s="1113"/>
      <c r="BN415" s="1113"/>
      <c r="BO415" s="1113"/>
      <c r="BP415" s="1114"/>
      <c r="BQ415" s="1114"/>
      <c r="BR415" s="1114"/>
      <c r="BS415" s="1114"/>
      <c r="BT415" s="1114"/>
      <c r="BU415" s="1114"/>
      <c r="BV415" s="1114"/>
      <c r="BW415" s="1114"/>
      <c r="BX415" s="1114"/>
      <c r="BY415" s="1114"/>
      <c r="BZ415" s="1114"/>
      <c r="CA415" s="1114"/>
      <c r="CB415" s="1114"/>
      <c r="CC415" s="1112"/>
      <c r="CD415" s="1112"/>
      <c r="CE415" s="1114"/>
      <c r="CF415" s="1114"/>
      <c r="CG415" s="1114"/>
      <c r="CH415" s="1114"/>
      <c r="CI415" s="1112"/>
      <c r="CJ415" s="1112"/>
      <c r="CK415" s="1114"/>
      <c r="CL415" s="1114"/>
      <c r="CM415" s="1114"/>
      <c r="CN415" s="1115"/>
      <c r="CO415" s="1271">
        <f t="shared" si="142"/>
        <v>0</v>
      </c>
      <c r="CP415" s="1116">
        <f t="shared" si="143"/>
        <v>0</v>
      </c>
      <c r="CQ415" s="1271">
        <f t="shared" si="144"/>
        <v>0</v>
      </c>
      <c r="CW415" s="1291"/>
      <c r="CX415" s="1291"/>
      <c r="CY415" s="1291"/>
      <c r="CZ415" s="1291"/>
      <c r="DA415" s="1291"/>
      <c r="DB415" s="1291"/>
      <c r="DC415" s="1291"/>
      <c r="DD415" s="1291"/>
      <c r="DE415" s="1291"/>
      <c r="DF415" s="1291"/>
      <c r="DG415" s="1291"/>
      <c r="DH415" s="1291"/>
      <c r="DI415" s="1291"/>
    </row>
    <row r="416" spans="61:116" s="1110" customFormat="1" ht="15.75" hidden="1" thickBot="1" x14ac:dyDescent="0.3">
      <c r="BI416" s="1254">
        <v>3</v>
      </c>
      <c r="BJ416" s="1270">
        <v>4.3</v>
      </c>
      <c r="BK416" s="1112"/>
      <c r="BL416" s="1112"/>
      <c r="BM416" s="1113"/>
      <c r="BN416" s="1113"/>
      <c r="BO416" s="1113"/>
      <c r="BP416" s="1114"/>
      <c r="BQ416" s="1114"/>
      <c r="BR416" s="1114"/>
      <c r="BS416" s="1114"/>
      <c r="BT416" s="1114"/>
      <c r="BU416" s="1114"/>
      <c r="BV416" s="1114"/>
      <c r="BW416" s="1114"/>
      <c r="BX416" s="1114"/>
      <c r="BY416" s="1114"/>
      <c r="BZ416" s="1114"/>
      <c r="CA416" s="1114"/>
      <c r="CB416" s="1114"/>
      <c r="CC416" s="1112"/>
      <c r="CD416" s="1112"/>
      <c r="CE416" s="1114"/>
      <c r="CF416" s="1114"/>
      <c r="CG416" s="1114"/>
      <c r="CH416" s="1114"/>
      <c r="CI416" s="1112"/>
      <c r="CJ416" s="1112"/>
      <c r="CK416" s="1114"/>
      <c r="CL416" s="1114"/>
      <c r="CM416" s="1114"/>
      <c r="CN416" s="1115"/>
      <c r="CO416" s="1271">
        <f t="shared" si="142"/>
        <v>0</v>
      </c>
      <c r="CP416" s="1116">
        <f t="shared" si="143"/>
        <v>0</v>
      </c>
      <c r="CQ416" s="1271">
        <f t="shared" si="144"/>
        <v>0</v>
      </c>
      <c r="CW416" s="1291"/>
      <c r="CX416" s="1291"/>
      <c r="CY416" s="1291"/>
      <c r="CZ416" s="1291"/>
      <c r="DA416" s="1291"/>
      <c r="DB416" s="1291"/>
      <c r="DC416" s="1291"/>
      <c r="DD416" s="1291"/>
      <c r="DE416" s="1291"/>
      <c r="DF416" s="1291"/>
      <c r="DG416" s="1291"/>
      <c r="DH416" s="1291"/>
      <c r="DI416" s="1291"/>
      <c r="DJ416" s="1291"/>
      <c r="DK416" s="1291"/>
      <c r="DL416" s="1291"/>
    </row>
    <row r="417" spans="22:117" s="1110" customFormat="1" ht="15.75" hidden="1" thickBot="1" x14ac:dyDescent="0.3">
      <c r="BI417" s="1254">
        <v>4</v>
      </c>
      <c r="BJ417" s="1270">
        <v>3.18</v>
      </c>
      <c r="BK417" s="1112"/>
      <c r="BL417" s="1112"/>
      <c r="BM417" s="1113"/>
      <c r="BN417" s="1113"/>
      <c r="BO417" s="1113"/>
      <c r="BP417" s="1112"/>
      <c r="BQ417" s="1112"/>
      <c r="BR417" s="1112"/>
      <c r="BS417" s="1112"/>
      <c r="BT417" s="1112"/>
      <c r="BU417" s="1112"/>
      <c r="BV417" s="1114"/>
      <c r="BW417" s="1112"/>
      <c r="BX417" s="1112"/>
      <c r="BY417" s="1114"/>
      <c r="BZ417" s="1114"/>
      <c r="CA417" s="1114"/>
      <c r="CB417" s="1114"/>
      <c r="CC417" s="1112"/>
      <c r="CD417" s="1112"/>
      <c r="CE417" s="1114"/>
      <c r="CF417" s="1114"/>
      <c r="CG417" s="1114"/>
      <c r="CH417" s="1114"/>
      <c r="CI417" s="1112"/>
      <c r="CJ417" s="1112"/>
      <c r="CK417" s="1114"/>
      <c r="CL417" s="1114"/>
      <c r="CM417" s="1114"/>
      <c r="CN417" s="1115"/>
      <c r="CO417" s="1271">
        <f t="shared" si="142"/>
        <v>0</v>
      </c>
      <c r="CP417" s="1116">
        <f t="shared" si="143"/>
        <v>0</v>
      </c>
      <c r="CQ417" s="1271">
        <f t="shared" si="144"/>
        <v>0</v>
      </c>
      <c r="CW417" s="1291"/>
      <c r="CX417" s="1318"/>
      <c r="CY417" s="1318"/>
      <c r="CZ417" s="1291"/>
      <c r="DA417" s="1291"/>
      <c r="DB417" s="1291"/>
      <c r="DC417" s="1291"/>
      <c r="DD417" s="1318"/>
      <c r="DE417" s="1318"/>
      <c r="DF417" s="1291"/>
      <c r="DG417" s="1291"/>
      <c r="DH417" s="1291"/>
      <c r="DI417" s="1291"/>
      <c r="DJ417" s="1291"/>
      <c r="DK417" s="1291"/>
      <c r="DM417" s="1291"/>
    </row>
    <row r="418" spans="22:117" s="1110" customFormat="1" ht="15.75" hidden="1" thickBot="1" x14ac:dyDescent="0.3">
      <c r="BI418" s="1254">
        <v>5</v>
      </c>
      <c r="BJ418" s="1270">
        <v>2.78</v>
      </c>
      <c r="BK418" s="1112"/>
      <c r="BL418" s="1112"/>
      <c r="BM418" s="1113"/>
      <c r="BN418" s="1113"/>
      <c r="BO418" s="1113"/>
      <c r="BP418" s="1112"/>
      <c r="BQ418" s="1112"/>
      <c r="BR418" s="1112"/>
      <c r="BS418" s="1112"/>
      <c r="BT418" s="1112"/>
      <c r="BU418" s="1112"/>
      <c r="BV418" s="1112"/>
      <c r="BW418" s="1112"/>
      <c r="BX418" s="1112"/>
      <c r="BY418" s="1112"/>
      <c r="BZ418" s="1112"/>
      <c r="CA418" s="1112"/>
      <c r="CB418" s="1114"/>
      <c r="CC418" s="1112"/>
      <c r="CD418" s="1112"/>
      <c r="CE418" s="1114"/>
      <c r="CF418" s="1114"/>
      <c r="CG418" s="1114"/>
      <c r="CH418" s="1114"/>
      <c r="CI418" s="1112"/>
      <c r="CJ418" s="1112"/>
      <c r="CK418" s="1114"/>
      <c r="CL418" s="1114"/>
      <c r="CM418" s="1114"/>
      <c r="CN418" s="1115"/>
      <c r="CO418" s="1271">
        <f t="shared" si="142"/>
        <v>0</v>
      </c>
      <c r="CP418" s="1116">
        <f t="shared" si="143"/>
        <v>0</v>
      </c>
      <c r="CQ418" s="1271">
        <f t="shared" si="144"/>
        <v>0</v>
      </c>
      <c r="CW418" s="1291"/>
      <c r="CX418" s="1318"/>
      <c r="CY418" s="1318"/>
      <c r="CZ418" s="1291"/>
      <c r="DA418" s="1291"/>
      <c r="DB418" s="1291"/>
      <c r="DC418" s="1291"/>
      <c r="DD418" s="1318"/>
      <c r="DE418" s="1318"/>
      <c r="DF418" s="1291"/>
      <c r="DG418" s="1291"/>
      <c r="DH418" s="1291"/>
      <c r="DI418" s="1291"/>
    </row>
    <row r="419" spans="22:117" s="1110" customFormat="1" ht="15.75" hidden="1" thickBot="1" x14ac:dyDescent="0.3">
      <c r="BI419" s="1254">
        <v>6</v>
      </c>
      <c r="BJ419" s="1270">
        <v>2.57</v>
      </c>
      <c r="BK419" s="1112"/>
      <c r="BL419" s="1112"/>
      <c r="BM419" s="1113"/>
      <c r="BN419" s="1113"/>
      <c r="BO419" s="1113"/>
      <c r="BP419" s="1112"/>
      <c r="BQ419" s="1112"/>
      <c r="BR419" s="1112"/>
      <c r="BS419" s="1112"/>
      <c r="BT419" s="1112"/>
      <c r="BU419" s="1112"/>
      <c r="BV419" s="1112"/>
      <c r="BW419" s="1112"/>
      <c r="BX419" s="1112"/>
      <c r="BY419" s="1112"/>
      <c r="BZ419" s="1112"/>
      <c r="CA419" s="1112"/>
      <c r="CB419" s="1114"/>
      <c r="CC419" s="1112"/>
      <c r="CD419" s="1112"/>
      <c r="CE419" s="1114"/>
      <c r="CF419" s="1114"/>
      <c r="CG419" s="1114"/>
      <c r="CH419" s="1114"/>
      <c r="CI419" s="1112"/>
      <c r="CJ419" s="1112"/>
      <c r="CK419" s="1114"/>
      <c r="CL419" s="1114"/>
      <c r="CM419" s="1114"/>
      <c r="CN419" s="1115"/>
      <c r="CO419" s="1271">
        <f t="shared" si="142"/>
        <v>0</v>
      </c>
      <c r="CP419" s="1116">
        <f t="shared" si="143"/>
        <v>0</v>
      </c>
      <c r="CQ419" s="1271">
        <f t="shared" si="144"/>
        <v>0</v>
      </c>
    </row>
    <row r="420" spans="22:117" s="1110" customFormat="1" ht="15.75" hidden="1" thickBot="1" x14ac:dyDescent="0.3">
      <c r="BI420" s="1254">
        <v>7</v>
      </c>
      <c r="BJ420" s="1270">
        <v>2.4500000000000002</v>
      </c>
      <c r="BK420" s="1112"/>
      <c r="BL420" s="1112"/>
      <c r="BM420" s="1113"/>
      <c r="BN420" s="1113"/>
      <c r="BO420" s="1113"/>
      <c r="BP420" s="1112"/>
      <c r="BQ420" s="1112"/>
      <c r="BR420" s="1112"/>
      <c r="BS420" s="1112"/>
      <c r="BT420" s="1112"/>
      <c r="BU420" s="1112"/>
      <c r="BV420" s="1112"/>
      <c r="BW420" s="1112"/>
      <c r="BX420" s="1112"/>
      <c r="BY420" s="1112"/>
      <c r="BZ420" s="1112"/>
      <c r="CA420" s="1112"/>
      <c r="CB420" s="1114"/>
      <c r="CC420" s="1112"/>
      <c r="CD420" s="1112"/>
      <c r="CE420" s="1114"/>
      <c r="CF420" s="1114"/>
      <c r="CG420" s="1114"/>
      <c r="CH420" s="1114"/>
      <c r="CI420" s="1112"/>
      <c r="CJ420" s="1112"/>
      <c r="CK420" s="1114"/>
      <c r="CL420" s="1114"/>
      <c r="CM420" s="1114"/>
      <c r="CN420" s="1115"/>
      <c r="CO420" s="1271">
        <f t="shared" si="142"/>
        <v>0</v>
      </c>
      <c r="CP420" s="1116">
        <f t="shared" si="143"/>
        <v>0</v>
      </c>
      <c r="CQ420" s="1271">
        <f t="shared" si="144"/>
        <v>0</v>
      </c>
    </row>
    <row r="421" spans="22:117" s="1110" customFormat="1" ht="15.75" hidden="1" thickBot="1" x14ac:dyDescent="0.3">
      <c r="BI421" s="1254">
        <v>8</v>
      </c>
      <c r="BJ421" s="1270">
        <v>2.36</v>
      </c>
      <c r="BK421" s="1112"/>
      <c r="BL421" s="1112"/>
      <c r="BM421" s="1113"/>
      <c r="BN421" s="1113"/>
      <c r="BO421" s="1113"/>
      <c r="BP421" s="1112"/>
      <c r="BQ421" s="1112"/>
      <c r="BR421" s="1112"/>
      <c r="BS421" s="1112"/>
      <c r="BT421" s="1112"/>
      <c r="BU421" s="1112"/>
      <c r="BV421" s="1112"/>
      <c r="BW421" s="1112"/>
      <c r="BX421" s="1112"/>
      <c r="BY421" s="1112"/>
      <c r="BZ421" s="1112"/>
      <c r="CA421" s="1112"/>
      <c r="CB421" s="1114"/>
      <c r="CC421" s="1112"/>
      <c r="CD421" s="1112"/>
      <c r="CE421" s="1114"/>
      <c r="CF421" s="1114"/>
      <c r="CG421" s="1114"/>
      <c r="CH421" s="1114"/>
      <c r="CI421" s="1112"/>
      <c r="CJ421" s="1112"/>
      <c r="CK421" s="1114"/>
      <c r="CL421" s="1114"/>
      <c r="CM421" s="1114"/>
      <c r="CN421" s="1115"/>
      <c r="CO421" s="1271">
        <f t="shared" si="142"/>
        <v>0</v>
      </c>
      <c r="CP421" s="1116">
        <f t="shared" si="143"/>
        <v>0</v>
      </c>
      <c r="CQ421" s="1271">
        <f t="shared" si="144"/>
        <v>0</v>
      </c>
    </row>
    <row r="422" spans="22:117" s="1110" customFormat="1" ht="15.75" hidden="1" thickBot="1" x14ac:dyDescent="0.3">
      <c r="BI422" s="1254">
        <v>9</v>
      </c>
      <c r="BJ422" s="1270">
        <v>2.31</v>
      </c>
      <c r="BK422" s="1112"/>
      <c r="BL422" s="1112"/>
      <c r="BM422" s="1113"/>
      <c r="BN422" s="1113"/>
      <c r="BO422" s="1113"/>
      <c r="BP422" s="1112"/>
      <c r="BQ422" s="1112"/>
      <c r="BR422" s="1112"/>
      <c r="BS422" s="1112"/>
      <c r="BT422" s="1112"/>
      <c r="BU422" s="1112"/>
      <c r="BV422" s="1112"/>
      <c r="BW422" s="1112"/>
      <c r="BX422" s="1112"/>
      <c r="BY422" s="1112"/>
      <c r="BZ422" s="1112"/>
      <c r="CA422" s="1112"/>
      <c r="CB422" s="1114"/>
      <c r="CC422" s="1112"/>
      <c r="CD422" s="1112"/>
      <c r="CE422" s="1114"/>
      <c r="CF422" s="1114"/>
      <c r="CG422" s="1114"/>
      <c r="CH422" s="1114"/>
      <c r="CI422" s="1112"/>
      <c r="CJ422" s="1112"/>
      <c r="CK422" s="1114"/>
      <c r="CL422" s="1114"/>
      <c r="CM422" s="1114"/>
      <c r="CN422" s="1115"/>
      <c r="CO422" s="1271">
        <f t="shared" si="142"/>
        <v>0</v>
      </c>
      <c r="CP422" s="1116">
        <f t="shared" si="143"/>
        <v>0</v>
      </c>
      <c r="CQ422" s="1271">
        <f t="shared" si="144"/>
        <v>0</v>
      </c>
    </row>
    <row r="423" spans="22:117" s="1110" customFormat="1" ht="15.75" hidden="1" thickBot="1" x14ac:dyDescent="0.3">
      <c r="BI423" s="1254">
        <v>10</v>
      </c>
      <c r="BJ423" s="1270">
        <v>2.2599999999999998</v>
      </c>
      <c r="BK423" s="1112"/>
      <c r="BL423" s="1112"/>
      <c r="BM423" s="1113"/>
      <c r="BN423" s="1113"/>
      <c r="BO423" s="1113"/>
      <c r="BP423" s="1112"/>
      <c r="BQ423" s="1112"/>
      <c r="BR423" s="1112"/>
      <c r="BS423" s="1112"/>
      <c r="BT423" s="1112"/>
      <c r="BU423" s="1112"/>
      <c r="BV423" s="1112"/>
      <c r="BW423" s="1112"/>
      <c r="BX423" s="1112"/>
      <c r="BY423" s="1112"/>
      <c r="BZ423" s="1112"/>
      <c r="CA423" s="1112"/>
      <c r="CB423" s="1114"/>
      <c r="CC423" s="1112"/>
      <c r="CD423" s="1112"/>
      <c r="CE423" s="1114"/>
      <c r="CF423" s="1114"/>
      <c r="CG423" s="1114"/>
      <c r="CH423" s="1114"/>
      <c r="CI423" s="1112"/>
      <c r="CJ423" s="1112"/>
      <c r="CK423" s="1114"/>
      <c r="CL423" s="1114"/>
      <c r="CM423" s="1114"/>
      <c r="CN423" s="1115"/>
      <c r="CO423" s="1271">
        <f t="shared" si="142"/>
        <v>0</v>
      </c>
      <c r="CP423" s="1116">
        <f t="shared" si="143"/>
        <v>0</v>
      </c>
      <c r="CQ423" s="1271">
        <f t="shared" si="144"/>
        <v>0</v>
      </c>
    </row>
    <row r="424" spans="22:117" s="1110" customFormat="1" ht="15.75" hidden="1" thickBot="1" x14ac:dyDescent="0.3">
      <c r="BI424" s="1254">
        <v>11</v>
      </c>
      <c r="BJ424" s="1270">
        <v>2.23</v>
      </c>
      <c r="BK424" s="1112"/>
      <c r="BL424" s="1112"/>
      <c r="BM424" s="1113"/>
      <c r="BN424" s="1113"/>
      <c r="BO424" s="1113"/>
      <c r="BP424" s="1112"/>
      <c r="BQ424" s="1112"/>
      <c r="BR424" s="1112"/>
      <c r="BS424" s="1112"/>
      <c r="BT424" s="1112"/>
      <c r="BU424" s="1112"/>
      <c r="BV424" s="1112"/>
      <c r="BW424" s="1112"/>
      <c r="BX424" s="1112"/>
      <c r="BY424" s="1112"/>
      <c r="BZ424" s="1112"/>
      <c r="CA424" s="1112"/>
      <c r="CB424" s="1114"/>
      <c r="CC424" s="1112"/>
      <c r="CD424" s="1112"/>
      <c r="CE424" s="1114"/>
      <c r="CF424" s="1114"/>
      <c r="CG424" s="1114"/>
      <c r="CH424" s="1114"/>
      <c r="CI424" s="1112"/>
      <c r="CJ424" s="1112"/>
      <c r="CK424" s="1114"/>
      <c r="CL424" s="1114"/>
      <c r="CM424" s="1114"/>
      <c r="CN424" s="1115"/>
      <c r="CO424" s="1271">
        <f t="shared" si="142"/>
        <v>0</v>
      </c>
      <c r="CP424" s="1116">
        <f t="shared" si="143"/>
        <v>0</v>
      </c>
      <c r="CQ424" s="1271">
        <f t="shared" si="144"/>
        <v>0</v>
      </c>
    </row>
    <row r="425" spans="22:117" s="1110" customFormat="1" ht="15.75" hidden="1" thickBot="1" x14ac:dyDescent="0.3">
      <c r="BI425" s="1254">
        <v>12</v>
      </c>
      <c r="BJ425" s="1270">
        <v>2.2000000000000002</v>
      </c>
      <c r="BK425" s="1112"/>
      <c r="BL425" s="1112"/>
      <c r="BM425" s="1113"/>
      <c r="BN425" s="1113"/>
      <c r="BO425" s="1113"/>
      <c r="BP425" s="1112"/>
      <c r="BQ425" s="1112"/>
      <c r="BR425" s="1112"/>
      <c r="BS425" s="1112"/>
      <c r="BT425" s="1112"/>
      <c r="BU425" s="1112"/>
      <c r="BV425" s="1112"/>
      <c r="BW425" s="1112"/>
      <c r="BX425" s="1112"/>
      <c r="BY425" s="1112"/>
      <c r="BZ425" s="1112"/>
      <c r="CA425" s="1112"/>
      <c r="CB425" s="1114"/>
      <c r="CC425" s="1112"/>
      <c r="CD425" s="1112"/>
      <c r="CE425" s="1114"/>
      <c r="CF425" s="1114"/>
      <c r="CG425" s="1114"/>
      <c r="CH425" s="1114"/>
      <c r="CI425" s="1112"/>
      <c r="CJ425" s="1112"/>
      <c r="CK425" s="1114"/>
      <c r="CL425" s="1114"/>
      <c r="CM425" s="1114"/>
      <c r="CN425" s="1115"/>
      <c r="CO425" s="1271">
        <f t="shared" si="142"/>
        <v>0</v>
      </c>
      <c r="CP425" s="1116">
        <f t="shared" si="143"/>
        <v>0</v>
      </c>
      <c r="CQ425" s="1271">
        <f t="shared" si="144"/>
        <v>0</v>
      </c>
    </row>
    <row r="426" spans="22:117" s="1110" customFormat="1" hidden="1" x14ac:dyDescent="0.25">
      <c r="BI426" s="1111"/>
      <c r="BJ426" s="1112"/>
      <c r="BK426" s="1112"/>
      <c r="BL426" s="1112"/>
      <c r="BM426" s="1113"/>
      <c r="BN426" s="1113"/>
      <c r="BO426" s="1113"/>
      <c r="BP426" s="1112"/>
      <c r="BQ426" s="1112"/>
      <c r="BR426" s="1112"/>
      <c r="BS426" s="1112"/>
      <c r="BT426" s="1112"/>
      <c r="BU426" s="1112"/>
      <c r="BV426" s="1112"/>
      <c r="BW426" s="1112"/>
      <c r="BX426" s="1112"/>
      <c r="BY426" s="1112"/>
      <c r="BZ426" s="1112"/>
      <c r="CA426" s="1112"/>
      <c r="CB426" s="1114"/>
      <c r="CC426" s="1112"/>
      <c r="CD426" s="1112"/>
      <c r="CE426" s="1114"/>
      <c r="CF426" s="1114"/>
      <c r="CG426" s="1114"/>
      <c r="CH426" s="1114"/>
      <c r="CI426" s="1112"/>
      <c r="CJ426" s="1112"/>
      <c r="CK426" s="1114"/>
      <c r="CL426" s="1114"/>
      <c r="CM426" s="1114"/>
      <c r="CN426" s="1115"/>
      <c r="CO426" s="1271">
        <f t="shared" si="142"/>
        <v>0</v>
      </c>
      <c r="CP426" s="1116">
        <f t="shared" si="143"/>
        <v>0</v>
      </c>
      <c r="CQ426" s="1271">
        <f t="shared" si="144"/>
        <v>0</v>
      </c>
    </row>
    <row r="427" spans="22:117" s="1110" customFormat="1" hidden="1" x14ac:dyDescent="0.25">
      <c r="V427" s="1235"/>
      <c r="AA427" s="1236"/>
      <c r="AB427" s="1236"/>
      <c r="AD427" s="1236"/>
      <c r="AE427" s="1237"/>
      <c r="AH427" s="1238"/>
      <c r="AI427" s="1238"/>
      <c r="AK427" s="1236"/>
      <c r="AR427" s="1236"/>
      <c r="AV427" s="1236"/>
      <c r="AX427" s="1236"/>
      <c r="BB427" s="1236"/>
      <c r="BC427" s="1236"/>
      <c r="BE427" s="1236"/>
      <c r="BI427" s="1111"/>
      <c r="BJ427" s="1112"/>
      <c r="BK427" s="1112"/>
      <c r="BL427" s="1112"/>
      <c r="BM427" s="1113"/>
      <c r="BN427" s="1113"/>
      <c r="BO427" s="1113"/>
      <c r="BP427" s="1112"/>
      <c r="BQ427" s="1112"/>
      <c r="BR427" s="1112"/>
      <c r="BS427" s="1112"/>
      <c r="BT427" s="1112"/>
      <c r="BU427" s="1112"/>
      <c r="BV427" s="1112"/>
      <c r="BW427" s="1112"/>
      <c r="BX427" s="1112"/>
      <c r="BY427" s="1112"/>
      <c r="BZ427" s="1112"/>
      <c r="CA427" s="1112"/>
      <c r="CB427" s="1114"/>
      <c r="CC427" s="1112"/>
      <c r="CD427" s="1112"/>
      <c r="CE427" s="1114"/>
      <c r="CF427" s="1114"/>
      <c r="CG427" s="1114"/>
      <c r="CH427" s="1114"/>
      <c r="CI427" s="1112"/>
      <c r="CJ427" s="1112"/>
      <c r="CK427" s="1114"/>
      <c r="CL427" s="1114"/>
      <c r="CM427" s="1114"/>
      <c r="CN427" s="1115"/>
      <c r="CO427" s="1271">
        <f t="shared" si="142"/>
        <v>0</v>
      </c>
      <c r="CP427" s="1116">
        <f t="shared" si="143"/>
        <v>0</v>
      </c>
      <c r="CQ427" s="1271">
        <f t="shared" si="144"/>
        <v>0</v>
      </c>
    </row>
    <row r="428" spans="22:117" s="1110" customFormat="1" ht="15.75" hidden="1" thickBot="1" x14ac:dyDescent="0.3">
      <c r="V428" s="1235"/>
      <c r="AA428" s="1236"/>
      <c r="AB428" s="1236"/>
      <c r="AD428" s="1236"/>
      <c r="AE428" s="1237"/>
      <c r="AH428" s="1238"/>
      <c r="AI428" s="1238"/>
      <c r="AK428" s="1236"/>
      <c r="AR428" s="1236"/>
      <c r="AV428" s="1236"/>
      <c r="AX428" s="1236"/>
      <c r="BB428" s="1236"/>
      <c r="BC428" s="1236"/>
      <c r="BE428" s="1236"/>
      <c r="BI428" s="1111"/>
      <c r="BJ428" s="1112"/>
      <c r="BK428" s="1112"/>
      <c r="BL428" s="1112"/>
      <c r="BM428" s="1113"/>
      <c r="BN428" s="1113"/>
      <c r="BO428" s="1113"/>
      <c r="BP428" s="1112"/>
      <c r="BQ428" s="1112"/>
      <c r="BR428" s="1112"/>
      <c r="BS428" s="1112"/>
      <c r="BT428" s="1112"/>
      <c r="BU428" s="1112"/>
      <c r="BV428" s="1112"/>
      <c r="BW428" s="1112"/>
      <c r="BX428" s="1112"/>
      <c r="BY428" s="1112"/>
      <c r="BZ428" s="1112"/>
      <c r="CA428" s="1112"/>
      <c r="CB428" s="1114"/>
      <c r="CC428" s="1112"/>
      <c r="CD428" s="1112"/>
      <c r="CE428" s="1114"/>
      <c r="CF428" s="1114"/>
      <c r="CG428" s="1114"/>
      <c r="CH428" s="1114"/>
      <c r="CI428" s="1112"/>
      <c r="CJ428" s="1112"/>
      <c r="CK428" s="1114"/>
      <c r="CL428" s="1114"/>
      <c r="CM428" s="1114"/>
      <c r="CN428" s="1115"/>
      <c r="CO428" s="1271">
        <f t="shared" si="142"/>
        <v>0</v>
      </c>
      <c r="CP428" s="1116">
        <f t="shared" si="143"/>
        <v>0</v>
      </c>
      <c r="CQ428" s="1271">
        <f t="shared" si="144"/>
        <v>0</v>
      </c>
    </row>
    <row r="429" spans="22:117" s="1110" customFormat="1" ht="15.75" hidden="1" thickBot="1" x14ac:dyDescent="0.3">
      <c r="V429" s="1235"/>
      <c r="AA429" s="1236"/>
      <c r="AB429" s="1236"/>
      <c r="AD429" s="1236"/>
      <c r="AE429" s="1237"/>
      <c r="AH429" s="1238"/>
      <c r="AI429" s="1238"/>
      <c r="AK429" s="1236"/>
      <c r="AR429" s="1236"/>
      <c r="AV429" s="1236"/>
      <c r="AX429" s="1236"/>
      <c r="BB429" s="1236"/>
      <c r="BC429" s="1236"/>
      <c r="BE429" s="1236"/>
      <c r="BI429" s="1335"/>
      <c r="BJ429" s="1335" t="s">
        <v>308</v>
      </c>
      <c r="BK429" s="1335" t="s">
        <v>309</v>
      </c>
      <c r="BL429" s="1335" t="s">
        <v>566</v>
      </c>
      <c r="BM429" s="1113"/>
      <c r="BN429" s="1113"/>
      <c r="BO429" s="1113"/>
      <c r="BP429" s="1112"/>
      <c r="BQ429" s="1112"/>
      <c r="BR429" s="1112"/>
      <c r="BS429" s="1112"/>
      <c r="BT429" s="1112"/>
      <c r="BU429" s="1112"/>
      <c r="BV429" s="1112"/>
      <c r="BW429" s="1112"/>
      <c r="BX429" s="1112"/>
      <c r="BY429" s="1112"/>
      <c r="BZ429" s="1112"/>
      <c r="CA429" s="1112"/>
      <c r="CB429" s="1114"/>
      <c r="CC429" s="1112"/>
      <c r="CD429" s="1112"/>
      <c r="CE429" s="1114"/>
      <c r="CF429" s="1114"/>
      <c r="CG429" s="1114"/>
      <c r="CH429" s="1114"/>
      <c r="CI429" s="1112"/>
      <c r="CJ429" s="1112"/>
      <c r="CK429" s="1114"/>
      <c r="CL429" s="1114"/>
      <c r="CM429" s="1114"/>
      <c r="CN429" s="1115"/>
      <c r="CO429" s="1271">
        <f t="shared" si="142"/>
        <v>0</v>
      </c>
      <c r="CP429" s="1116">
        <f t="shared" si="143"/>
        <v>0</v>
      </c>
      <c r="CQ429" s="1271">
        <f t="shared" si="144"/>
        <v>0</v>
      </c>
    </row>
    <row r="430" spans="22:117" s="1110" customFormat="1" ht="25.5" hidden="1" customHeight="1" thickBot="1" x14ac:dyDescent="0.3">
      <c r="V430" s="1235"/>
      <c r="AA430" s="1236"/>
      <c r="AB430" s="1236"/>
      <c r="AD430" s="1236"/>
      <c r="AE430" s="1237"/>
      <c r="AH430" s="1238"/>
      <c r="AI430" s="1238"/>
      <c r="AK430" s="1236"/>
      <c r="AR430" s="1236"/>
      <c r="AV430" s="1236"/>
      <c r="AX430" s="1236"/>
      <c r="BB430" s="1236"/>
      <c r="BC430" s="1236"/>
      <c r="BE430" s="1236"/>
      <c r="BI430" s="1335" t="s">
        <v>306</v>
      </c>
      <c r="BJ430" s="1335" t="s">
        <v>307</v>
      </c>
      <c r="BK430" s="1335" t="s">
        <v>307</v>
      </c>
      <c r="BL430" s="1335" t="s">
        <v>307</v>
      </c>
      <c r="BM430" s="1113"/>
      <c r="BN430" s="1113"/>
      <c r="BO430" s="1113"/>
      <c r="BP430" s="1112"/>
      <c r="BQ430" s="1112"/>
      <c r="BR430" s="1112"/>
      <c r="BS430" s="1112"/>
      <c r="BT430" s="1112"/>
      <c r="BU430" s="1112"/>
      <c r="BV430" s="1112"/>
      <c r="BW430" s="1112"/>
      <c r="BX430" s="1112"/>
      <c r="BY430" s="1112"/>
      <c r="BZ430" s="1112"/>
      <c r="CA430" s="1112"/>
      <c r="CB430" s="1114"/>
      <c r="CC430" s="1112"/>
      <c r="CD430" s="1112"/>
      <c r="CE430" s="1114"/>
      <c r="CF430" s="1114"/>
      <c r="CG430" s="1114"/>
      <c r="CH430" s="1114"/>
      <c r="CI430" s="1112"/>
      <c r="CJ430" s="1112"/>
      <c r="CK430" s="1114"/>
      <c r="CL430" s="1114"/>
      <c r="CM430" s="1114"/>
      <c r="CN430" s="1115"/>
      <c r="CO430" s="1271">
        <f t="shared" si="142"/>
        <v>0</v>
      </c>
      <c r="CP430" s="1116">
        <f t="shared" si="143"/>
        <v>0</v>
      </c>
      <c r="CQ430" s="1271">
        <f t="shared" si="144"/>
        <v>0</v>
      </c>
    </row>
    <row r="431" spans="22:117" s="1110" customFormat="1" ht="15.75" hidden="1" thickBot="1" x14ac:dyDescent="0.3">
      <c r="V431" s="1235"/>
      <c r="AA431" s="1236"/>
      <c r="AB431" s="1236"/>
      <c r="AD431" s="1236"/>
      <c r="AE431" s="1237"/>
      <c r="AH431" s="1238"/>
      <c r="AI431" s="1238"/>
      <c r="AK431" s="1236"/>
      <c r="AR431" s="1236"/>
      <c r="AV431" s="1236"/>
      <c r="AX431" s="1236"/>
      <c r="BB431" s="1236"/>
      <c r="BC431" s="1236"/>
      <c r="BE431" s="1236"/>
      <c r="BI431" s="1254" t="s">
        <v>170</v>
      </c>
      <c r="BJ431" s="1254">
        <v>1</v>
      </c>
      <c r="BK431" s="1254">
        <v>1</v>
      </c>
      <c r="BL431" s="1254">
        <v>1</v>
      </c>
      <c r="BM431" s="1113"/>
      <c r="BN431" s="1113"/>
      <c r="BO431" s="1113"/>
      <c r="BP431" s="1112"/>
      <c r="BQ431" s="1112"/>
      <c r="BR431" s="1112"/>
      <c r="BS431" s="1112"/>
      <c r="BT431" s="1112"/>
      <c r="BU431" s="1112"/>
      <c r="BV431" s="1112"/>
      <c r="BW431" s="1112"/>
      <c r="BX431" s="1112"/>
      <c r="BY431" s="1112"/>
      <c r="BZ431" s="1112"/>
      <c r="CA431" s="1112"/>
      <c r="CB431" s="1114"/>
      <c r="CC431" s="1112"/>
      <c r="CD431" s="1112"/>
      <c r="CE431" s="1114"/>
      <c r="CF431" s="1114"/>
      <c r="CG431" s="1114"/>
      <c r="CH431" s="1114"/>
      <c r="CI431" s="1112"/>
      <c r="CJ431" s="1112"/>
      <c r="CK431" s="1114"/>
      <c r="CL431" s="1114"/>
      <c r="CM431" s="1114"/>
      <c r="CN431" s="1115"/>
      <c r="CO431" s="1271">
        <f t="shared" si="142"/>
        <v>0</v>
      </c>
      <c r="CP431" s="1116">
        <f t="shared" si="143"/>
        <v>0</v>
      </c>
      <c r="CQ431" s="1271">
        <f t="shared" si="144"/>
        <v>0</v>
      </c>
    </row>
    <row r="432" spans="22:117" s="1110" customFormat="1" ht="15.75" hidden="1" thickBot="1" x14ac:dyDescent="0.3">
      <c r="V432" s="1235"/>
      <c r="AA432" s="1236"/>
      <c r="AB432" s="1236"/>
      <c r="AD432" s="1236"/>
      <c r="AE432" s="1237"/>
      <c r="AH432" s="1238"/>
      <c r="AI432" s="1238"/>
      <c r="AK432" s="1236"/>
      <c r="AR432" s="1236"/>
      <c r="AV432" s="1236"/>
      <c r="AX432" s="1236"/>
      <c r="BB432" s="1236"/>
      <c r="BC432" s="1236"/>
      <c r="BE432" s="1236"/>
      <c r="BI432" s="1254" t="s">
        <v>106</v>
      </c>
      <c r="BJ432" s="1254">
        <v>28</v>
      </c>
      <c r="BK432" s="1254">
        <v>25</v>
      </c>
      <c r="BL432" s="1254">
        <v>21</v>
      </c>
      <c r="BM432" s="1113"/>
      <c r="BN432" s="1113"/>
      <c r="BO432" s="1113"/>
      <c r="BP432" s="1112"/>
      <c r="BQ432" s="1112"/>
      <c r="BR432" s="1112"/>
      <c r="BS432" s="1112"/>
      <c r="BT432" s="1112"/>
      <c r="BU432" s="1112"/>
      <c r="BV432" s="1112"/>
      <c r="BW432" s="1112"/>
      <c r="BX432" s="1112"/>
      <c r="BY432" s="1112"/>
      <c r="BZ432" s="1112"/>
      <c r="CA432" s="1112"/>
      <c r="CB432" s="1114"/>
      <c r="CC432" s="1112"/>
      <c r="CD432" s="1112"/>
      <c r="CE432" s="1114"/>
      <c r="CF432" s="1114"/>
      <c r="CG432" s="1114"/>
      <c r="CH432" s="1114"/>
      <c r="CI432" s="1112"/>
      <c r="CJ432" s="1112"/>
      <c r="CK432" s="1114"/>
      <c r="CL432" s="1114"/>
      <c r="CM432" s="1114"/>
      <c r="CN432" s="1115"/>
      <c r="CO432" s="1271">
        <f t="shared" si="142"/>
        <v>0</v>
      </c>
      <c r="CP432" s="1116">
        <f t="shared" si="143"/>
        <v>0</v>
      </c>
      <c r="CQ432" s="1271">
        <f t="shared" si="144"/>
        <v>0</v>
      </c>
    </row>
    <row r="433" spans="22:95" s="1110" customFormat="1" ht="15.75" hidden="1" thickBot="1" x14ac:dyDescent="0.3">
      <c r="V433" s="1235"/>
      <c r="AA433" s="1236"/>
      <c r="AB433" s="1236"/>
      <c r="AD433" s="1236"/>
      <c r="AE433" s="1237"/>
      <c r="AH433" s="1238"/>
      <c r="AI433" s="1238"/>
      <c r="AK433" s="1236"/>
      <c r="AR433" s="1236"/>
      <c r="AV433" s="1236"/>
      <c r="AX433" s="1236"/>
      <c r="BB433" s="1236"/>
      <c r="BC433" s="1236"/>
      <c r="BE433" s="1236"/>
      <c r="BI433" s="1254" t="s">
        <v>110</v>
      </c>
      <c r="BJ433" s="1254">
        <v>265</v>
      </c>
      <c r="BK433" s="1254">
        <v>298</v>
      </c>
      <c r="BL433" s="1254">
        <v>310</v>
      </c>
      <c r="BM433" s="1113"/>
      <c r="BN433" s="1113"/>
      <c r="BO433" s="1113"/>
      <c r="BP433" s="1112"/>
      <c r="BQ433" s="1112"/>
      <c r="BR433" s="1112"/>
      <c r="BS433" s="1112"/>
      <c r="BT433" s="1112"/>
      <c r="BU433" s="1112"/>
      <c r="BV433" s="1112"/>
      <c r="BW433" s="1112"/>
      <c r="BX433" s="1112"/>
      <c r="BY433" s="1112"/>
      <c r="BZ433" s="1112"/>
      <c r="CA433" s="1112"/>
      <c r="CB433" s="1114"/>
      <c r="CC433" s="1112"/>
      <c r="CD433" s="1112"/>
      <c r="CE433" s="1114"/>
      <c r="CF433" s="1114"/>
      <c r="CG433" s="1114"/>
      <c r="CH433" s="1114"/>
      <c r="CI433" s="1112"/>
      <c r="CJ433" s="1112"/>
      <c r="CK433" s="1114"/>
      <c r="CL433" s="1114"/>
      <c r="CM433" s="1114"/>
      <c r="CN433" s="1115"/>
      <c r="CO433" s="1271">
        <f t="shared" si="142"/>
        <v>0</v>
      </c>
      <c r="CP433" s="1116">
        <f t="shared" si="143"/>
        <v>0</v>
      </c>
      <c r="CQ433" s="1271">
        <f t="shared" si="144"/>
        <v>0</v>
      </c>
    </row>
    <row r="434" spans="22:95" s="1110" customFormat="1" ht="15.75" hidden="1" thickBot="1" x14ac:dyDescent="0.3">
      <c r="V434" s="1235"/>
      <c r="AA434" s="1236"/>
      <c r="AB434" s="1236"/>
      <c r="AD434" s="1236"/>
      <c r="AE434" s="1237"/>
      <c r="AH434" s="1238"/>
      <c r="AI434" s="1238"/>
      <c r="AK434" s="1236"/>
      <c r="AR434" s="1236"/>
      <c r="AV434" s="1236"/>
      <c r="AX434" s="1236"/>
      <c r="BB434" s="1236"/>
      <c r="BC434" s="1236"/>
      <c r="BE434" s="1236"/>
      <c r="BI434" s="1254" t="s">
        <v>8</v>
      </c>
      <c r="BJ434" s="1254">
        <v>23500</v>
      </c>
      <c r="BK434" s="1254">
        <v>22800</v>
      </c>
      <c r="BL434" s="1254"/>
      <c r="BM434" s="1113"/>
      <c r="BN434" s="1113"/>
      <c r="BO434" s="1113"/>
      <c r="BP434" s="1112"/>
      <c r="BQ434" s="1112"/>
      <c r="BR434" s="1112"/>
      <c r="BS434" s="1112"/>
      <c r="BT434" s="1112"/>
      <c r="BU434" s="1112"/>
      <c r="BV434" s="1112"/>
      <c r="BW434" s="1112"/>
      <c r="BX434" s="1112"/>
      <c r="BY434" s="1112"/>
      <c r="BZ434" s="1112"/>
      <c r="CA434" s="1112"/>
      <c r="CB434" s="1114"/>
      <c r="CC434" s="1112"/>
      <c r="CD434" s="1112"/>
      <c r="CE434" s="1114"/>
      <c r="CF434" s="1114"/>
      <c r="CG434" s="1114"/>
      <c r="CH434" s="1114"/>
      <c r="CI434" s="1112"/>
      <c r="CJ434" s="1112"/>
      <c r="CK434" s="1114"/>
      <c r="CL434" s="1114"/>
      <c r="CM434" s="1114"/>
      <c r="CN434" s="1115"/>
      <c r="CO434" s="1271">
        <f t="shared" si="142"/>
        <v>0</v>
      </c>
      <c r="CP434" s="1116">
        <f t="shared" si="143"/>
        <v>0</v>
      </c>
      <c r="CQ434" s="1271">
        <f t="shared" si="144"/>
        <v>0</v>
      </c>
    </row>
    <row r="435" spans="22:95" s="1110" customFormat="1" ht="15.75" hidden="1" thickBot="1" x14ac:dyDescent="0.3">
      <c r="V435" s="1235"/>
      <c r="AA435" s="1236"/>
      <c r="AB435" s="1236"/>
      <c r="AD435" s="1236"/>
      <c r="AE435" s="1237"/>
      <c r="AH435" s="1238"/>
      <c r="AI435" s="1238"/>
      <c r="AK435" s="1236"/>
      <c r="AR435" s="1236"/>
      <c r="AV435" s="1236"/>
      <c r="AX435" s="1236"/>
      <c r="BB435" s="1236"/>
      <c r="BC435" s="1236"/>
      <c r="BE435" s="1236"/>
      <c r="BI435" s="1254" t="s">
        <v>312</v>
      </c>
      <c r="BJ435" s="1254">
        <v>16100</v>
      </c>
      <c r="BK435" s="1254">
        <v>17200</v>
      </c>
      <c r="BL435" s="1254" t="s">
        <v>313</v>
      </c>
      <c r="BM435" s="1113"/>
      <c r="BN435" s="1113"/>
      <c r="BO435" s="1113"/>
      <c r="BP435" s="1112"/>
      <c r="BQ435" s="1112"/>
      <c r="BR435" s="1112"/>
      <c r="BS435" s="1112"/>
      <c r="BT435" s="1112"/>
      <c r="BU435" s="1112"/>
      <c r="BV435" s="1112"/>
      <c r="BW435" s="1112"/>
      <c r="BX435" s="1112"/>
      <c r="BY435" s="1112"/>
      <c r="BZ435" s="1112"/>
      <c r="CA435" s="1112"/>
      <c r="CB435" s="1114"/>
      <c r="CC435" s="1112"/>
      <c r="CD435" s="1112"/>
      <c r="CE435" s="1114"/>
      <c r="CF435" s="1114"/>
      <c r="CG435" s="1114"/>
      <c r="CH435" s="1114"/>
      <c r="CI435" s="1112"/>
      <c r="CJ435" s="1112"/>
      <c r="CK435" s="1114"/>
      <c r="CL435" s="1114"/>
      <c r="CM435" s="1114"/>
      <c r="CN435" s="1115"/>
      <c r="CO435" s="1271">
        <f t="shared" si="142"/>
        <v>0</v>
      </c>
      <c r="CP435" s="1116">
        <f t="shared" si="143"/>
        <v>0</v>
      </c>
      <c r="CQ435" s="1271">
        <f t="shared" si="144"/>
        <v>0</v>
      </c>
    </row>
    <row r="436" spans="22:95" s="1110" customFormat="1" ht="15.75" hidden="1" thickBot="1" x14ac:dyDescent="0.3">
      <c r="V436" s="1235"/>
      <c r="AA436" s="1236"/>
      <c r="AB436" s="1236"/>
      <c r="AD436" s="1236"/>
      <c r="AE436" s="1237"/>
      <c r="AH436" s="1238"/>
      <c r="AI436" s="1238"/>
      <c r="AK436" s="1236"/>
      <c r="AR436" s="1236"/>
      <c r="AV436" s="1236"/>
      <c r="AX436" s="1236"/>
      <c r="BB436" s="1236"/>
      <c r="BC436" s="1236"/>
      <c r="BE436" s="1236"/>
      <c r="BI436" s="1254"/>
      <c r="BJ436" s="1254"/>
      <c r="BK436" s="1254"/>
      <c r="BL436" s="1254"/>
      <c r="BM436" s="1113"/>
      <c r="BN436" s="1113"/>
      <c r="BO436" s="1113"/>
      <c r="BP436" s="1112"/>
      <c r="BQ436" s="1112"/>
      <c r="BR436" s="1112"/>
      <c r="BS436" s="1112"/>
      <c r="BT436" s="1112"/>
      <c r="BU436" s="1112"/>
      <c r="BV436" s="1112"/>
      <c r="BW436" s="1112"/>
      <c r="BX436" s="1112"/>
      <c r="BY436" s="1112"/>
      <c r="BZ436" s="1112"/>
      <c r="CA436" s="1112"/>
      <c r="CB436" s="1114"/>
      <c r="CC436" s="1112"/>
      <c r="CD436" s="1112"/>
      <c r="CE436" s="1114"/>
      <c r="CF436" s="1114"/>
      <c r="CG436" s="1114"/>
      <c r="CH436" s="1114"/>
      <c r="CI436" s="1112"/>
      <c r="CJ436" s="1112"/>
      <c r="CK436" s="1114"/>
      <c r="CL436" s="1114"/>
      <c r="CM436" s="1114"/>
      <c r="CN436" s="1115"/>
      <c r="CO436" s="1271">
        <f t="shared" si="142"/>
        <v>0</v>
      </c>
      <c r="CP436" s="1116">
        <f t="shared" si="143"/>
        <v>0</v>
      </c>
      <c r="CQ436" s="1271">
        <f t="shared" si="144"/>
        <v>0</v>
      </c>
    </row>
    <row r="437" spans="22:95" s="1110" customFormat="1" ht="15.75" hidden="1" thickBot="1" x14ac:dyDescent="0.3">
      <c r="V437" s="1235"/>
      <c r="AA437" s="1236"/>
      <c r="AB437" s="1236"/>
      <c r="AD437" s="1236"/>
      <c r="AE437" s="1237"/>
      <c r="AH437" s="1238"/>
      <c r="AI437" s="1238"/>
      <c r="AK437" s="1236"/>
      <c r="AR437" s="1236"/>
      <c r="AV437" s="1236"/>
      <c r="AX437" s="1236"/>
      <c r="BB437" s="1236"/>
      <c r="BC437" s="1236"/>
      <c r="BE437" s="1236"/>
      <c r="BI437" s="1254"/>
      <c r="BJ437" s="1254"/>
      <c r="BK437" s="1254"/>
      <c r="BL437" s="1254"/>
      <c r="BM437" s="1113"/>
      <c r="BN437" s="1113"/>
      <c r="BO437" s="1113"/>
      <c r="BP437" s="1112"/>
      <c r="BQ437" s="1112"/>
      <c r="BR437" s="1112"/>
      <c r="BS437" s="1112"/>
      <c r="BT437" s="1112"/>
      <c r="BU437" s="1112"/>
      <c r="BV437" s="1112"/>
      <c r="BW437" s="1112"/>
      <c r="BX437" s="1112"/>
      <c r="BY437" s="1112"/>
      <c r="BZ437" s="1112"/>
      <c r="CA437" s="1112"/>
      <c r="CB437" s="1114"/>
      <c r="CC437" s="1112"/>
      <c r="CD437" s="1112"/>
      <c r="CE437" s="1114"/>
      <c r="CF437" s="1114"/>
      <c r="CG437" s="1114"/>
      <c r="CH437" s="1114"/>
      <c r="CI437" s="1112"/>
      <c r="CJ437" s="1112"/>
      <c r="CK437" s="1114"/>
      <c r="CL437" s="1114"/>
      <c r="CM437" s="1114"/>
      <c r="CN437" s="1115"/>
      <c r="CO437" s="1271">
        <f t="shared" si="142"/>
        <v>0</v>
      </c>
      <c r="CP437" s="1116">
        <f t="shared" si="143"/>
        <v>0</v>
      </c>
      <c r="CQ437" s="1271">
        <f t="shared" si="144"/>
        <v>0</v>
      </c>
    </row>
    <row r="438" spans="22:95" s="1110" customFormat="1" ht="15.75" hidden="1" thickBot="1" x14ac:dyDescent="0.3">
      <c r="V438" s="1235"/>
      <c r="AA438" s="1236"/>
      <c r="AB438" s="1236"/>
      <c r="AD438" s="1236"/>
      <c r="AE438" s="1237"/>
      <c r="AH438" s="1238"/>
      <c r="AI438" s="1238"/>
      <c r="AK438" s="1236"/>
      <c r="AR438" s="1236"/>
      <c r="AV438" s="1236"/>
      <c r="AX438" s="1236"/>
      <c r="BB438" s="1236"/>
      <c r="BC438" s="1236"/>
      <c r="BE438" s="1236"/>
      <c r="BI438" s="1254"/>
      <c r="BJ438" s="1254"/>
      <c r="BK438" s="1254"/>
      <c r="BL438" s="1254"/>
      <c r="BM438" s="1113"/>
      <c r="BN438" s="1113"/>
      <c r="BO438" s="1113"/>
      <c r="BP438" s="1112"/>
      <c r="BQ438" s="1112"/>
      <c r="BR438" s="1112"/>
      <c r="BS438" s="1112"/>
      <c r="BT438" s="1112"/>
      <c r="BU438" s="1112"/>
      <c r="BV438" s="1112"/>
      <c r="BW438" s="1112"/>
      <c r="BX438" s="1112"/>
      <c r="BY438" s="1112"/>
      <c r="BZ438" s="1112"/>
      <c r="CA438" s="1112"/>
      <c r="CB438" s="1114"/>
      <c r="CC438" s="1112"/>
      <c r="CD438" s="1112"/>
      <c r="CE438" s="1114"/>
      <c r="CF438" s="1114"/>
      <c r="CG438" s="1114"/>
      <c r="CH438" s="1114"/>
      <c r="CI438" s="1112"/>
      <c r="CJ438" s="1112"/>
      <c r="CK438" s="1114"/>
      <c r="CL438" s="1114"/>
      <c r="CM438" s="1114"/>
      <c r="CN438" s="1115"/>
      <c r="CO438" s="1271">
        <f t="shared" si="142"/>
        <v>0</v>
      </c>
      <c r="CP438" s="1116">
        <f t="shared" si="143"/>
        <v>0</v>
      </c>
      <c r="CQ438" s="1271">
        <f t="shared" si="144"/>
        <v>0</v>
      </c>
    </row>
    <row r="439" spans="22:95" s="1110" customFormat="1" hidden="1" x14ac:dyDescent="0.25">
      <c r="V439" s="1235"/>
      <c r="AA439" s="1236"/>
      <c r="AB439" s="1236"/>
      <c r="AD439" s="1236"/>
      <c r="AE439" s="1237"/>
      <c r="AH439" s="1238"/>
      <c r="AI439" s="1238"/>
      <c r="AK439" s="1236"/>
      <c r="AR439" s="1236"/>
      <c r="AV439" s="1236"/>
      <c r="AX439" s="1236"/>
      <c r="BB439" s="1236"/>
      <c r="BC439" s="1236"/>
      <c r="BE439" s="1236"/>
      <c r="BI439" s="1111"/>
      <c r="BJ439" s="1112"/>
      <c r="BK439" s="1112"/>
      <c r="BL439" s="1112"/>
      <c r="BM439" s="1113"/>
      <c r="BN439" s="1113"/>
      <c r="BO439" s="1113"/>
      <c r="BP439" s="1112"/>
      <c r="BQ439" s="1112"/>
      <c r="BR439" s="1112"/>
      <c r="BS439" s="1112"/>
      <c r="BT439" s="1112"/>
      <c r="BU439" s="1112"/>
      <c r="BV439" s="1112"/>
      <c r="BW439" s="1112"/>
      <c r="BX439" s="1112"/>
      <c r="BY439" s="1112"/>
      <c r="BZ439" s="1112"/>
      <c r="CA439" s="1112"/>
      <c r="CB439" s="1114"/>
      <c r="CC439" s="1112"/>
      <c r="CD439" s="1112"/>
      <c r="CE439" s="1114"/>
      <c r="CF439" s="1114"/>
      <c r="CG439" s="1114"/>
      <c r="CH439" s="1114"/>
      <c r="CI439" s="1112"/>
      <c r="CJ439" s="1112"/>
      <c r="CK439" s="1114"/>
      <c r="CL439" s="1114"/>
      <c r="CM439" s="1114"/>
      <c r="CN439" s="1115"/>
      <c r="CO439" s="1271">
        <f t="shared" si="142"/>
        <v>0</v>
      </c>
      <c r="CP439" s="1116">
        <f t="shared" si="143"/>
        <v>0</v>
      </c>
      <c r="CQ439" s="1271">
        <f t="shared" si="144"/>
        <v>0</v>
      </c>
    </row>
    <row r="440" spans="22:95" s="1110" customFormat="1" hidden="1" x14ac:dyDescent="0.25">
      <c r="V440" s="1235"/>
      <c r="AA440" s="1236"/>
      <c r="AB440" s="1236"/>
      <c r="AD440" s="1236"/>
      <c r="AE440" s="1237"/>
      <c r="AH440" s="1238"/>
      <c r="AI440" s="1238"/>
      <c r="AK440" s="1236"/>
      <c r="AR440" s="1236"/>
      <c r="AV440" s="1236"/>
      <c r="AX440" s="1236"/>
      <c r="BB440" s="1236"/>
      <c r="BC440" s="1236"/>
      <c r="BE440" s="1236"/>
      <c r="BI440" s="1111"/>
      <c r="BJ440" s="1112"/>
      <c r="BK440" s="1112"/>
      <c r="BL440" s="1112"/>
      <c r="BM440" s="1113"/>
      <c r="BN440" s="1113"/>
      <c r="BO440" s="1113"/>
      <c r="BP440" s="1112"/>
      <c r="BQ440" s="1112"/>
      <c r="BR440" s="1112"/>
      <c r="BS440" s="1112"/>
      <c r="BT440" s="1112"/>
      <c r="BU440" s="1112"/>
      <c r="BV440" s="1112"/>
      <c r="BW440" s="1112"/>
      <c r="BX440" s="1112"/>
      <c r="BY440" s="1112"/>
      <c r="BZ440" s="1112"/>
      <c r="CA440" s="1112"/>
      <c r="CB440" s="1114"/>
      <c r="CC440" s="1112"/>
      <c r="CD440" s="1112"/>
      <c r="CE440" s="1114"/>
      <c r="CF440" s="1114"/>
      <c r="CG440" s="1114"/>
      <c r="CH440" s="1114"/>
      <c r="CI440" s="1112"/>
      <c r="CJ440" s="1112"/>
      <c r="CK440" s="1114"/>
      <c r="CL440" s="1114"/>
      <c r="CM440" s="1114"/>
      <c r="CN440" s="1115"/>
      <c r="CO440" s="1271">
        <f t="shared" si="142"/>
        <v>0</v>
      </c>
      <c r="CP440" s="1116">
        <f t="shared" si="143"/>
        <v>0</v>
      </c>
      <c r="CQ440" s="1271">
        <f t="shared" si="144"/>
        <v>0</v>
      </c>
    </row>
    <row r="441" spans="22:95" s="1110" customFormat="1" hidden="1" x14ac:dyDescent="0.25">
      <c r="V441" s="1235"/>
      <c r="AA441" s="1236"/>
      <c r="AB441" s="1236"/>
      <c r="AD441" s="1236"/>
      <c r="AE441" s="1237"/>
      <c r="AH441" s="1238"/>
      <c r="AI441" s="1238"/>
      <c r="AK441" s="1236"/>
      <c r="AR441" s="1236"/>
      <c r="AV441" s="1236"/>
      <c r="AX441" s="1236"/>
      <c r="BB441" s="1236"/>
      <c r="BC441" s="1236"/>
      <c r="BE441" s="1236"/>
      <c r="BI441" s="1111"/>
      <c r="BJ441" s="1112"/>
      <c r="BK441" s="1112"/>
      <c r="BL441" s="1112"/>
      <c r="BM441" s="1113"/>
      <c r="BN441" s="1113"/>
      <c r="BO441" s="1113"/>
      <c r="BP441" s="1112"/>
      <c r="BQ441" s="1112"/>
      <c r="BR441" s="1112"/>
      <c r="BS441" s="1112"/>
      <c r="BT441" s="1112"/>
      <c r="BU441" s="1112"/>
      <c r="BV441" s="1112"/>
      <c r="BW441" s="1112"/>
      <c r="BX441" s="1112"/>
      <c r="BY441" s="1112"/>
      <c r="BZ441" s="1112"/>
      <c r="CA441" s="1112"/>
      <c r="CB441" s="1114"/>
      <c r="CC441" s="1112"/>
      <c r="CD441" s="1112"/>
      <c r="CE441" s="1114"/>
      <c r="CF441" s="1114"/>
      <c r="CG441" s="1114"/>
      <c r="CH441" s="1114"/>
      <c r="CI441" s="1112"/>
      <c r="CJ441" s="1112"/>
      <c r="CK441" s="1114"/>
      <c r="CL441" s="1114"/>
      <c r="CM441" s="1114"/>
      <c r="CN441" s="1115"/>
      <c r="CO441" s="1271">
        <f t="shared" si="142"/>
        <v>0</v>
      </c>
      <c r="CP441" s="1116">
        <f t="shared" si="143"/>
        <v>0</v>
      </c>
      <c r="CQ441" s="1271">
        <f t="shared" si="144"/>
        <v>0</v>
      </c>
    </row>
    <row r="442" spans="22:95" s="1110" customFormat="1" hidden="1" x14ac:dyDescent="0.25">
      <c r="V442" s="1235"/>
      <c r="AA442" s="1236"/>
      <c r="AB442" s="1236"/>
      <c r="AD442" s="1236"/>
      <c r="AE442" s="1237"/>
      <c r="AH442" s="1238"/>
      <c r="AI442" s="1238"/>
      <c r="AK442" s="1236"/>
      <c r="AR442" s="1236"/>
      <c r="AV442" s="1236"/>
      <c r="AX442" s="1236"/>
      <c r="BB442" s="1236"/>
      <c r="BC442" s="1236"/>
      <c r="BE442" s="1236"/>
      <c r="BI442" s="1111"/>
      <c r="BJ442" s="1112"/>
      <c r="BK442" s="1112"/>
      <c r="BL442" s="1112"/>
      <c r="BM442" s="1113"/>
      <c r="BN442" s="1113"/>
      <c r="BO442" s="1113"/>
      <c r="BP442" s="1112"/>
      <c r="BQ442" s="1112"/>
      <c r="BR442" s="1112"/>
      <c r="BS442" s="1112"/>
      <c r="BT442" s="1112"/>
      <c r="BU442" s="1112"/>
      <c r="BV442" s="1112"/>
      <c r="BW442" s="1112"/>
      <c r="BX442" s="1112"/>
      <c r="BY442" s="1112"/>
      <c r="BZ442" s="1112"/>
      <c r="CA442" s="1112"/>
      <c r="CB442" s="1114"/>
      <c r="CC442" s="1112"/>
      <c r="CD442" s="1112"/>
      <c r="CE442" s="1114"/>
      <c r="CF442" s="1114"/>
      <c r="CG442" s="1114"/>
      <c r="CH442" s="1114"/>
      <c r="CI442" s="1112"/>
      <c r="CJ442" s="1112"/>
      <c r="CK442" s="1114"/>
      <c r="CL442" s="1114"/>
      <c r="CM442" s="1114"/>
      <c r="CN442" s="1115"/>
      <c r="CO442" s="1271">
        <f t="shared" si="142"/>
        <v>0</v>
      </c>
      <c r="CP442" s="1116">
        <f t="shared" si="143"/>
        <v>0</v>
      </c>
      <c r="CQ442" s="1271">
        <f t="shared" si="144"/>
        <v>0</v>
      </c>
    </row>
    <row r="443" spans="22:95" s="1105" customFormat="1" ht="15" hidden="1" customHeight="1" x14ac:dyDescent="0.25">
      <c r="V443" s="1106"/>
      <c r="AA443" s="1107"/>
      <c r="AB443" s="1107"/>
      <c r="AD443" s="1107"/>
      <c r="AE443" s="1108"/>
      <c r="AH443" s="1109"/>
      <c r="AI443" s="1109"/>
      <c r="AK443" s="1107"/>
      <c r="AR443" s="1107"/>
      <c r="AV443" s="1107"/>
      <c r="AX443" s="1107"/>
      <c r="BB443" s="1107"/>
      <c r="BC443" s="1107"/>
      <c r="BE443" s="1107"/>
      <c r="BH443" s="1110"/>
      <c r="BI443" s="1111" t="s">
        <v>232</v>
      </c>
      <c r="BJ443" s="1112"/>
      <c r="BK443" s="1112" t="s">
        <v>605</v>
      </c>
      <c r="BL443" s="1112"/>
      <c r="BM443" s="1113" t="s">
        <v>233</v>
      </c>
      <c r="BN443" s="1113" t="s">
        <v>233</v>
      </c>
      <c r="BO443" s="1113" t="s">
        <v>240</v>
      </c>
      <c r="BP443" s="1112" t="s">
        <v>643</v>
      </c>
      <c r="BQ443" s="1112"/>
      <c r="BR443" s="1112"/>
      <c r="BS443" s="1112"/>
      <c r="BT443" s="1112"/>
      <c r="BU443" s="1112"/>
      <c r="BV443" s="1112"/>
      <c r="BW443" s="1112"/>
      <c r="BX443" s="1112"/>
      <c r="BY443" s="1112"/>
      <c r="BZ443" s="1112"/>
      <c r="CA443" s="1112"/>
      <c r="CB443" s="1114"/>
      <c r="CC443" s="1112"/>
      <c r="CD443" s="1112"/>
      <c r="CE443" s="1114"/>
      <c r="CF443" s="1114"/>
      <c r="CG443" s="1114"/>
      <c r="CH443" s="1114"/>
      <c r="CI443" s="1112"/>
      <c r="CJ443" s="1112"/>
      <c r="CK443" s="1114"/>
      <c r="CL443" s="1114"/>
      <c r="CM443" s="1114"/>
      <c r="CN443" s="1115"/>
      <c r="CO443" s="1271" t="str">
        <f t="shared" si="142"/>
        <v>Incertidumbre (+/- %)</v>
      </c>
      <c r="CP443" s="1116" t="e">
        <f t="shared" si="143"/>
        <v>#VALUE!</v>
      </c>
      <c r="CQ443" s="1271" t="str">
        <f t="shared" si="144"/>
        <v>Incertidumbre (+/- %)</v>
      </c>
    </row>
    <row r="444" spans="22:95" s="1105" customFormat="1" hidden="1" x14ac:dyDescent="0.25">
      <c r="V444" s="1106"/>
      <c r="AA444" s="1107"/>
      <c r="AB444" s="1107"/>
      <c r="AD444" s="1107"/>
      <c r="AE444" s="1108"/>
      <c r="AH444" s="1109"/>
      <c r="AI444" s="1109"/>
      <c r="AK444" s="1107"/>
      <c r="AR444" s="1107"/>
      <c r="AV444" s="1107"/>
      <c r="AX444" s="1107"/>
      <c r="BB444" s="1107"/>
      <c r="BC444" s="1107"/>
      <c r="BE444" s="1107"/>
      <c r="BH444" s="1110"/>
      <c r="BI444" s="1111"/>
      <c r="BJ444" s="1112" t="s">
        <v>253</v>
      </c>
      <c r="BK444" s="1112"/>
      <c r="BL444" s="1112" t="s">
        <v>251</v>
      </c>
      <c r="BM444" s="1113"/>
      <c r="BN444" s="1113"/>
      <c r="BO444" s="1113"/>
      <c r="BP444" s="1112"/>
      <c r="BQ444" s="1112"/>
      <c r="BR444" s="1112"/>
      <c r="BS444" s="1112"/>
      <c r="BT444" s="1112"/>
      <c r="BU444" s="1112"/>
      <c r="BV444" s="1112"/>
      <c r="BW444" s="1112"/>
      <c r="BX444" s="1112"/>
      <c r="BY444" s="1112"/>
      <c r="BZ444" s="1112"/>
      <c r="CA444" s="1112"/>
      <c r="CB444" s="1114"/>
      <c r="CC444" s="1112"/>
      <c r="CD444" s="1112"/>
      <c r="CE444" s="1114"/>
      <c r="CF444" s="1114"/>
      <c r="CG444" s="1114"/>
      <c r="CH444" s="1114"/>
      <c r="CI444" s="1112"/>
      <c r="CJ444" s="1112"/>
      <c r="CK444" s="1114"/>
      <c r="CL444" s="1114"/>
      <c r="CM444" s="1114"/>
      <c r="CN444" s="1115"/>
      <c r="CO444" s="1271">
        <f t="shared" si="142"/>
        <v>0</v>
      </c>
      <c r="CP444" s="1116">
        <f t="shared" si="143"/>
        <v>0</v>
      </c>
      <c r="CQ444" s="1271">
        <f t="shared" si="144"/>
        <v>0</v>
      </c>
    </row>
    <row r="445" spans="22:95" s="1105" customFormat="1" hidden="1" x14ac:dyDescent="0.25">
      <c r="V445" s="1106"/>
      <c r="AA445" s="1107"/>
      <c r="AB445" s="1107"/>
      <c r="AD445" s="1107"/>
      <c r="AE445" s="1108"/>
      <c r="AH445" s="1109"/>
      <c r="AI445" s="1109"/>
      <c r="AK445" s="1107"/>
      <c r="AR445" s="1107"/>
      <c r="AV445" s="1107"/>
      <c r="AX445" s="1107"/>
      <c r="BB445" s="1107"/>
      <c r="BC445" s="1107"/>
      <c r="BE445" s="1107"/>
      <c r="BH445" s="1110"/>
      <c r="BI445" s="1111" t="s">
        <v>1</v>
      </c>
      <c r="BJ445" s="1112" t="s">
        <v>613</v>
      </c>
      <c r="BK445" s="1112">
        <v>1664.9169999999999</v>
      </c>
      <c r="BL445" s="1112" t="s">
        <v>639</v>
      </c>
      <c r="BM445" s="1113">
        <v>4.3E-3</v>
      </c>
      <c r="BN445" s="1113">
        <v>4.3E-3</v>
      </c>
      <c r="BO445" s="1113" t="s">
        <v>241</v>
      </c>
      <c r="BP445" s="1337">
        <v>1</v>
      </c>
      <c r="BQ445" s="1112"/>
      <c r="BR445" s="1112"/>
      <c r="BS445" s="1112"/>
      <c r="BT445" s="1112"/>
      <c r="BU445" s="1112"/>
      <c r="BV445" s="1112"/>
      <c r="BW445" s="1112"/>
      <c r="BX445" s="1112"/>
      <c r="BY445" s="1112"/>
      <c r="BZ445" s="1112"/>
      <c r="CA445" s="1112"/>
      <c r="CB445" s="1114"/>
      <c r="CC445" s="1112"/>
      <c r="CD445" s="1112"/>
      <c r="CE445" s="1114"/>
      <c r="CF445" s="1114"/>
      <c r="CG445" s="1114"/>
      <c r="CH445" s="1114"/>
      <c r="CI445" s="1112"/>
      <c r="CJ445" s="1112"/>
      <c r="CK445" s="1114"/>
      <c r="CL445" s="1114"/>
      <c r="CM445" s="1114"/>
      <c r="CN445" s="1115"/>
      <c r="CO445" s="1271">
        <f>BM445</f>
        <v>4.3E-3</v>
      </c>
      <c r="CP445" s="1116">
        <f t="shared" si="143"/>
        <v>4.3E-3</v>
      </c>
      <c r="CQ445" s="1271">
        <f>BN445</f>
        <v>4.3E-3</v>
      </c>
    </row>
    <row r="446" spans="22:95" s="1105" customFormat="1" hidden="1" x14ac:dyDescent="0.25">
      <c r="V446" s="1106"/>
      <c r="AA446" s="1107"/>
      <c r="AB446" s="1107"/>
      <c r="AD446" s="1107"/>
      <c r="AE446" s="1108"/>
      <c r="AH446" s="1109"/>
      <c r="AI446" s="1109"/>
      <c r="AK446" s="1107"/>
      <c r="AR446" s="1107"/>
      <c r="AV446" s="1107"/>
      <c r="AX446" s="1107"/>
      <c r="BB446" s="1107"/>
      <c r="BC446" s="1107"/>
      <c r="BE446" s="1107"/>
      <c r="BH446" s="1110"/>
      <c r="BI446" s="1111" t="s">
        <v>221</v>
      </c>
      <c r="BJ446" s="1112" t="s">
        <v>613</v>
      </c>
      <c r="BK446" s="1112">
        <v>1869.837</v>
      </c>
      <c r="BL446" s="1112" t="s">
        <v>639</v>
      </c>
      <c r="BM446" s="1113">
        <v>3.82E-3</v>
      </c>
      <c r="BN446" s="1113">
        <v>3.82E-3</v>
      </c>
      <c r="BO446" s="1113" t="s">
        <v>241</v>
      </c>
      <c r="BP446" s="1337">
        <v>1</v>
      </c>
      <c r="BQ446" s="1112"/>
      <c r="BR446" s="1112"/>
      <c r="BS446" s="1112"/>
      <c r="BT446" s="1112"/>
      <c r="BU446" s="1112"/>
      <c r="BV446" s="1112"/>
      <c r="BW446" s="1112"/>
      <c r="BX446" s="1112"/>
      <c r="BY446" s="1112"/>
      <c r="BZ446" s="1112"/>
      <c r="CA446" s="1112"/>
      <c r="CB446" s="1114"/>
      <c r="CC446" s="1112"/>
      <c r="CD446" s="1112"/>
      <c r="CE446" s="1114"/>
      <c r="CF446" s="1114"/>
      <c r="CG446" s="1114"/>
      <c r="CH446" s="1114"/>
      <c r="CI446" s="1112"/>
      <c r="CJ446" s="1112"/>
      <c r="CK446" s="1114"/>
      <c r="CL446" s="1114"/>
      <c r="CM446" s="1114"/>
      <c r="CN446" s="1115"/>
      <c r="CO446" s="1271">
        <f>BM446</f>
        <v>3.82E-3</v>
      </c>
      <c r="CP446" s="1116">
        <f t="shared" si="143"/>
        <v>3.82E-3</v>
      </c>
      <c r="CQ446" s="1271">
        <f>BN446</f>
        <v>3.82E-3</v>
      </c>
    </row>
    <row r="447" spans="22:95" s="1105" customFormat="1" hidden="1" x14ac:dyDescent="0.25">
      <c r="V447" s="1106"/>
      <c r="AA447" s="1107"/>
      <c r="AB447" s="1107"/>
      <c r="AD447" s="1107"/>
      <c r="AE447" s="1108"/>
      <c r="AH447" s="1109"/>
      <c r="AI447" s="1109"/>
      <c r="AK447" s="1107"/>
      <c r="AR447" s="1107"/>
      <c r="AV447" s="1107"/>
      <c r="AX447" s="1107"/>
      <c r="BB447" s="1107"/>
      <c r="BC447" s="1107"/>
      <c r="BE447" s="1107"/>
      <c r="BH447" s="1110"/>
      <c r="BI447" s="1111" t="s">
        <v>222</v>
      </c>
      <c r="BJ447" s="1112" t="s">
        <v>613</v>
      </c>
      <c r="BK447" s="1112">
        <v>1758.4449999999999</v>
      </c>
      <c r="BL447" s="1112" t="s">
        <v>639</v>
      </c>
      <c r="BM447" s="1113">
        <v>3.98E-3</v>
      </c>
      <c r="BN447" s="1113">
        <v>3.98E-3</v>
      </c>
      <c r="BO447" s="1113" t="s">
        <v>241</v>
      </c>
      <c r="BP447" s="1337">
        <v>1</v>
      </c>
      <c r="BQ447" s="1112"/>
      <c r="BR447" s="1112"/>
      <c r="BS447" s="1112"/>
      <c r="BT447" s="1112"/>
      <c r="BU447" s="1112"/>
      <c r="BV447" s="1112"/>
      <c r="BW447" s="1112"/>
      <c r="BX447" s="1112"/>
      <c r="BY447" s="1112"/>
      <c r="BZ447" s="1112"/>
      <c r="CA447" s="1112"/>
      <c r="CB447" s="1114"/>
      <c r="CC447" s="1112"/>
      <c r="CD447" s="1112"/>
      <c r="CE447" s="1114"/>
      <c r="CF447" s="1114"/>
      <c r="CG447" s="1114"/>
      <c r="CH447" s="1114"/>
      <c r="CI447" s="1112"/>
      <c r="CJ447" s="1112"/>
      <c r="CK447" s="1114"/>
      <c r="CL447" s="1114"/>
      <c r="CM447" s="1114"/>
      <c r="CN447" s="1115"/>
      <c r="CO447" s="1271">
        <f>BM447</f>
        <v>3.98E-3</v>
      </c>
      <c r="CP447" s="1116">
        <f t="shared" si="143"/>
        <v>3.98E-3</v>
      </c>
      <c r="CQ447" s="1271">
        <f>BN447</f>
        <v>3.98E-3</v>
      </c>
    </row>
    <row r="448" spans="22:95" s="1105" customFormat="1" hidden="1" x14ac:dyDescent="0.25">
      <c r="V448" s="1106"/>
      <c r="AA448" s="1107"/>
      <c r="AB448" s="1107"/>
      <c r="AD448" s="1107"/>
      <c r="AE448" s="1108"/>
      <c r="AH448" s="1109"/>
      <c r="AI448" s="1109"/>
      <c r="AK448" s="1107"/>
      <c r="AR448" s="1107"/>
      <c r="AV448" s="1107"/>
      <c r="AX448" s="1107"/>
      <c r="BB448" s="1107"/>
      <c r="BC448" s="1107"/>
      <c r="BE448" s="1107"/>
      <c r="BH448" s="1110"/>
      <c r="BI448" s="1111" t="s">
        <v>224</v>
      </c>
      <c r="BJ448" s="1112" t="s">
        <v>613</v>
      </c>
      <c r="BK448" s="1112">
        <v>1553.251</v>
      </c>
      <c r="BL448" s="1112" t="s">
        <v>639</v>
      </c>
      <c r="BM448" s="1113">
        <v>4.4900000000000001E-3</v>
      </c>
      <c r="BN448" s="1113">
        <v>4.4900000000000001E-3</v>
      </c>
      <c r="BO448" s="1113" t="s">
        <v>241</v>
      </c>
      <c r="BP448" s="1337">
        <v>1</v>
      </c>
      <c r="BQ448" s="1112"/>
      <c r="BR448" s="1112"/>
      <c r="BS448" s="1112"/>
      <c r="BT448" s="1112"/>
      <c r="BU448" s="1112"/>
      <c r="BV448" s="1112"/>
      <c r="BW448" s="1112"/>
      <c r="BX448" s="1112"/>
      <c r="BY448" s="1112"/>
      <c r="BZ448" s="1112"/>
      <c r="CA448" s="1112"/>
      <c r="CB448" s="1114"/>
      <c r="CC448" s="1112"/>
      <c r="CD448" s="1112"/>
      <c r="CE448" s="1114"/>
      <c r="CF448" s="1114"/>
      <c r="CG448" s="1114"/>
      <c r="CH448" s="1114"/>
      <c r="CI448" s="1112"/>
      <c r="CJ448" s="1112"/>
      <c r="CK448" s="1114"/>
      <c r="CL448" s="1114"/>
      <c r="CM448" s="1114"/>
      <c r="CN448" s="1115"/>
      <c r="CO448" s="1271" t="e">
        <f>#REF!</f>
        <v>#REF!</v>
      </c>
      <c r="CP448" s="1116" t="e">
        <f t="shared" si="143"/>
        <v>#REF!</v>
      </c>
      <c r="CQ448" s="1271" t="e">
        <f>#REF!</f>
        <v>#REF!</v>
      </c>
    </row>
    <row r="449" spans="22:95" s="1105" customFormat="1" hidden="1" x14ac:dyDescent="0.25">
      <c r="V449" s="1106"/>
      <c r="AA449" s="1107"/>
      <c r="AB449" s="1107"/>
      <c r="AD449" s="1107"/>
      <c r="AE449" s="1108"/>
      <c r="AH449" s="1109"/>
      <c r="AI449" s="1109"/>
      <c r="AK449" s="1107"/>
      <c r="AR449" s="1107"/>
      <c r="AV449" s="1107"/>
      <c r="AX449" s="1107"/>
      <c r="BB449" s="1107"/>
      <c r="BC449" s="1107"/>
      <c r="BE449" s="1107"/>
      <c r="BH449" s="1110"/>
      <c r="BI449" s="1111" t="s">
        <v>225</v>
      </c>
      <c r="BJ449" s="1112" t="s">
        <v>613</v>
      </c>
      <c r="BK449" s="1112">
        <v>2222.1489999999999</v>
      </c>
      <c r="BL449" s="1112" t="s">
        <v>639</v>
      </c>
      <c r="BM449" s="1113">
        <v>3.0299999999999997E-3</v>
      </c>
      <c r="BN449" s="1113">
        <v>3.0299999999999997E-3</v>
      </c>
      <c r="BO449" s="1113" t="s">
        <v>241</v>
      </c>
      <c r="BP449" s="1337">
        <v>1</v>
      </c>
      <c r="BQ449" s="1112"/>
      <c r="BR449" s="1112"/>
      <c r="BS449" s="1112"/>
      <c r="BT449" s="1112"/>
      <c r="BU449" s="1112"/>
      <c r="BV449" s="1112"/>
      <c r="BW449" s="1112"/>
      <c r="BX449" s="1112"/>
      <c r="BY449" s="1112"/>
      <c r="BZ449" s="1112"/>
      <c r="CA449" s="1112"/>
      <c r="CB449" s="1114"/>
      <c r="CC449" s="1112"/>
      <c r="CD449" s="1112"/>
      <c r="CE449" s="1114"/>
      <c r="CF449" s="1114"/>
      <c r="CG449" s="1114"/>
      <c r="CH449" s="1114"/>
      <c r="CI449" s="1112"/>
      <c r="CJ449" s="1112"/>
      <c r="CK449" s="1114"/>
      <c r="CL449" s="1114"/>
      <c r="CM449" s="1114"/>
      <c r="CN449" s="1115"/>
      <c r="CO449" s="1271">
        <f>BM448</f>
        <v>4.4900000000000001E-3</v>
      </c>
      <c r="CP449" s="1116">
        <f t="shared" si="143"/>
        <v>4.4900000000000001E-3</v>
      </c>
      <c r="CQ449" s="1271">
        <f>BN448</f>
        <v>4.4900000000000001E-3</v>
      </c>
    </row>
    <row r="450" spans="22:95" s="1105" customFormat="1" hidden="1" x14ac:dyDescent="0.25">
      <c r="V450" s="1106"/>
      <c r="AA450" s="1107"/>
      <c r="AB450" s="1107"/>
      <c r="AD450" s="1107"/>
      <c r="AE450" s="1108"/>
      <c r="AH450" s="1109"/>
      <c r="AI450" s="1109"/>
      <c r="AK450" s="1107"/>
      <c r="AR450" s="1107"/>
      <c r="AV450" s="1107"/>
      <c r="AX450" s="1107"/>
      <c r="BB450" s="1107"/>
      <c r="BC450" s="1107"/>
      <c r="BE450" s="1107"/>
      <c r="BH450" s="1110"/>
      <c r="BI450" s="1111" t="s">
        <v>226</v>
      </c>
      <c r="BJ450" s="1112" t="s">
        <v>613</v>
      </c>
      <c r="BK450" s="1112">
        <v>1871.6690000000001</v>
      </c>
      <c r="BL450" s="1112" t="s">
        <v>639</v>
      </c>
      <c r="BM450" s="1113">
        <v>3.7299999999999998E-3</v>
      </c>
      <c r="BN450" s="1113">
        <v>3.7299999999999998E-3</v>
      </c>
      <c r="BO450" s="1113" t="s">
        <v>241</v>
      </c>
      <c r="BP450" s="1337">
        <v>1</v>
      </c>
      <c r="BQ450" s="1112"/>
      <c r="BR450" s="1112"/>
      <c r="BS450" s="1112"/>
      <c r="BT450" s="1112"/>
      <c r="BU450" s="1112"/>
      <c r="BV450" s="1112"/>
      <c r="BW450" s="1112"/>
      <c r="BX450" s="1112"/>
      <c r="BY450" s="1112"/>
      <c r="BZ450" s="1112"/>
      <c r="CA450" s="1112"/>
      <c r="CB450" s="1114"/>
      <c r="CC450" s="1112"/>
      <c r="CD450" s="1112"/>
      <c r="CE450" s="1114"/>
      <c r="CF450" s="1114"/>
      <c r="CG450" s="1114"/>
      <c r="CH450" s="1114"/>
      <c r="CI450" s="1112"/>
      <c r="CJ450" s="1112"/>
      <c r="CK450" s="1114"/>
      <c r="CL450" s="1114"/>
      <c r="CM450" s="1114"/>
      <c r="CN450" s="1115"/>
      <c r="CO450" s="1271">
        <f>BM449</f>
        <v>3.0299999999999997E-3</v>
      </c>
      <c r="CP450" s="1116">
        <f t="shared" si="143"/>
        <v>3.0299999999999997E-3</v>
      </c>
      <c r="CQ450" s="1271">
        <f>BN449</f>
        <v>3.0299999999999997E-3</v>
      </c>
    </row>
    <row r="451" spans="22:95" s="1105" customFormat="1" hidden="1" x14ac:dyDescent="0.25">
      <c r="V451" s="1106"/>
      <c r="AA451" s="1107"/>
      <c r="AB451" s="1107"/>
      <c r="AD451" s="1107"/>
      <c r="AE451" s="1108"/>
      <c r="AH451" s="1109"/>
      <c r="AI451" s="1109"/>
      <c r="AK451" s="1107"/>
      <c r="AR451" s="1107"/>
      <c r="AV451" s="1107"/>
      <c r="AX451" s="1107"/>
      <c r="BB451" s="1107"/>
      <c r="BC451" s="1107"/>
      <c r="BE451" s="1107"/>
      <c r="BH451" s="1110"/>
      <c r="BI451" s="1111" t="s">
        <v>3</v>
      </c>
      <c r="BJ451" s="1112" t="s">
        <v>613</v>
      </c>
      <c r="BK451" s="1112">
        <v>1521.3389999999999</v>
      </c>
      <c r="BL451" s="1112" t="s">
        <v>639</v>
      </c>
      <c r="BM451" s="1113">
        <v>4.4099999999999999E-3</v>
      </c>
      <c r="BN451" s="1113">
        <v>4.4099999999999999E-3</v>
      </c>
      <c r="BO451" s="1113" t="s">
        <v>241</v>
      </c>
      <c r="BP451" s="1337">
        <v>1</v>
      </c>
      <c r="BQ451" s="1112"/>
      <c r="BR451" s="1112"/>
      <c r="BS451" s="1112"/>
      <c r="BT451" s="1112"/>
      <c r="BU451" s="1112"/>
      <c r="BV451" s="1112"/>
      <c r="BW451" s="1112"/>
      <c r="BX451" s="1112"/>
      <c r="BY451" s="1112"/>
      <c r="BZ451" s="1112"/>
      <c r="CA451" s="1112"/>
      <c r="CB451" s="1114"/>
      <c r="CC451" s="1112"/>
      <c r="CD451" s="1112"/>
      <c r="CE451" s="1114"/>
      <c r="CF451" s="1114"/>
      <c r="CG451" s="1114"/>
      <c r="CH451" s="1114"/>
      <c r="CI451" s="1112"/>
      <c r="CJ451" s="1112"/>
      <c r="CK451" s="1114"/>
      <c r="CL451" s="1114"/>
      <c r="CM451" s="1114"/>
      <c r="CN451" s="1115"/>
      <c r="CO451" s="1271">
        <f>BM450</f>
        <v>3.7299999999999998E-3</v>
      </c>
      <c r="CP451" s="1116">
        <f t="shared" si="143"/>
        <v>3.7299999999999998E-3</v>
      </c>
      <c r="CQ451" s="1271">
        <f>BN450</f>
        <v>3.7299999999999998E-3</v>
      </c>
    </row>
    <row r="452" spans="22:95" s="1105" customFormat="1" hidden="1" x14ac:dyDescent="0.25">
      <c r="V452" s="1106"/>
      <c r="AA452" s="1107"/>
      <c r="AB452" s="1107"/>
      <c r="AD452" s="1107"/>
      <c r="AE452" s="1108"/>
      <c r="AH452" s="1109"/>
      <c r="AI452" s="1109"/>
      <c r="AK452" s="1107"/>
      <c r="AR452" s="1107"/>
      <c r="AV452" s="1107"/>
      <c r="AX452" s="1107"/>
      <c r="BB452" s="1107"/>
      <c r="BC452" s="1107"/>
      <c r="BE452" s="1107"/>
      <c r="BH452" s="1110"/>
      <c r="BI452" s="1111" t="s">
        <v>227</v>
      </c>
      <c r="BJ452" s="1112" t="s">
        <v>613</v>
      </c>
      <c r="BK452" s="1112">
        <v>1958.4190000000001</v>
      </c>
      <c r="BL452" s="1112" t="s">
        <v>639</v>
      </c>
      <c r="BM452" s="1113">
        <v>3.6800000000000001E-3</v>
      </c>
      <c r="BN452" s="1113">
        <v>3.6800000000000001E-3</v>
      </c>
      <c r="BO452" s="1113" t="s">
        <v>241</v>
      </c>
      <c r="BP452" s="1337">
        <v>1</v>
      </c>
      <c r="BQ452" s="1112"/>
      <c r="BR452" s="1112"/>
      <c r="BS452" s="1112"/>
      <c r="BT452" s="1112"/>
      <c r="BU452" s="1112"/>
      <c r="BV452" s="1112"/>
      <c r="BW452" s="1112"/>
      <c r="BX452" s="1112"/>
      <c r="BY452" s="1112"/>
      <c r="BZ452" s="1112"/>
      <c r="CA452" s="1112"/>
      <c r="CB452" s="1114"/>
      <c r="CC452" s="1112"/>
      <c r="CD452" s="1112"/>
      <c r="CE452" s="1114"/>
      <c r="CF452" s="1114"/>
      <c r="CG452" s="1114"/>
      <c r="CH452" s="1114"/>
      <c r="CI452" s="1112"/>
      <c r="CJ452" s="1112"/>
      <c r="CK452" s="1114"/>
      <c r="CL452" s="1114"/>
      <c r="CM452" s="1114"/>
      <c r="CN452" s="1115"/>
      <c r="CO452" s="1116"/>
      <c r="CP452" s="1116"/>
    </row>
    <row r="453" spans="22:95" s="1105" customFormat="1" hidden="1" x14ac:dyDescent="0.25">
      <c r="V453" s="1106"/>
      <c r="AA453" s="1107"/>
      <c r="AB453" s="1107"/>
      <c r="AD453" s="1107"/>
      <c r="AE453" s="1108"/>
      <c r="AH453" s="1109"/>
      <c r="AI453" s="1109"/>
      <c r="AK453" s="1107"/>
      <c r="AR453" s="1107"/>
      <c r="AV453" s="1107"/>
      <c r="AX453" s="1107"/>
      <c r="BB453" s="1107"/>
      <c r="BC453" s="1107"/>
      <c r="BE453" s="1107"/>
      <c r="BH453" s="1110"/>
      <c r="BI453" s="1111" t="s">
        <v>228</v>
      </c>
      <c r="BJ453" s="1112" t="s">
        <v>613</v>
      </c>
      <c r="BK453" s="1112">
        <v>1953.38</v>
      </c>
      <c r="BL453" s="1112" t="s">
        <v>639</v>
      </c>
      <c r="BM453" s="1113">
        <v>3.5899999999999999E-3</v>
      </c>
      <c r="BN453" s="1113">
        <v>3.5899999999999999E-3</v>
      </c>
      <c r="BO453" s="1113" t="s">
        <v>241</v>
      </c>
      <c r="BP453" s="1337">
        <v>1</v>
      </c>
      <c r="BQ453" s="1112"/>
      <c r="BR453" s="1112"/>
      <c r="BS453" s="1112"/>
      <c r="BT453" s="1112"/>
      <c r="BU453" s="1112"/>
      <c r="BV453" s="1112"/>
      <c r="BW453" s="1112"/>
      <c r="BX453" s="1112"/>
      <c r="BY453" s="1112"/>
      <c r="BZ453" s="1112"/>
      <c r="CA453" s="1112"/>
      <c r="CB453" s="1114"/>
      <c r="CC453" s="1112"/>
      <c r="CD453" s="1112"/>
      <c r="CE453" s="1114"/>
      <c r="CF453" s="1114"/>
      <c r="CG453" s="1114"/>
      <c r="CH453" s="1114"/>
      <c r="CI453" s="1112"/>
      <c r="CJ453" s="1112"/>
      <c r="CK453" s="1114"/>
      <c r="CL453" s="1114"/>
      <c r="CM453" s="1114"/>
      <c r="CN453" s="1115"/>
      <c r="CO453" s="1116"/>
      <c r="CP453" s="1116"/>
    </row>
    <row r="454" spans="22:95" s="1105" customFormat="1" hidden="1" x14ac:dyDescent="0.25">
      <c r="V454" s="1106"/>
      <c r="AA454" s="1107"/>
      <c r="AB454" s="1107"/>
      <c r="AD454" s="1107"/>
      <c r="AE454" s="1108"/>
      <c r="AH454" s="1109"/>
      <c r="AI454" s="1109"/>
      <c r="AK454" s="1107"/>
      <c r="AR454" s="1107"/>
      <c r="AV454" s="1107"/>
      <c r="AX454" s="1107"/>
      <c r="BB454" s="1107"/>
      <c r="BC454" s="1107"/>
      <c r="BE454" s="1107"/>
      <c r="BH454" s="1110"/>
      <c r="BI454" s="1111" t="s">
        <v>229</v>
      </c>
      <c r="BJ454" s="1112" t="s">
        <v>613</v>
      </c>
      <c r="BK454" s="1112">
        <v>2005.412</v>
      </c>
      <c r="BL454" s="1112" t="s">
        <v>639</v>
      </c>
      <c r="BM454" s="1113">
        <v>3.4999999999999996E-3</v>
      </c>
      <c r="BN454" s="1113">
        <v>3.4999999999999996E-3</v>
      </c>
      <c r="BO454" s="1113" t="s">
        <v>241</v>
      </c>
      <c r="BP454" s="1337">
        <v>1</v>
      </c>
      <c r="BQ454" s="1112"/>
      <c r="BR454" s="1112"/>
      <c r="BS454" s="1112"/>
      <c r="BT454" s="1112"/>
      <c r="BU454" s="1112"/>
      <c r="BV454" s="1112"/>
      <c r="BW454" s="1112"/>
      <c r="BX454" s="1112"/>
      <c r="BY454" s="1112"/>
      <c r="BZ454" s="1112"/>
      <c r="CA454" s="1112"/>
      <c r="CB454" s="1114"/>
      <c r="CC454" s="1112"/>
      <c r="CD454" s="1112"/>
      <c r="CE454" s="1114"/>
      <c r="CF454" s="1114"/>
      <c r="CG454" s="1114"/>
      <c r="CH454" s="1114"/>
      <c r="CI454" s="1112"/>
      <c r="CJ454" s="1112"/>
      <c r="CK454" s="1114"/>
      <c r="CL454" s="1114"/>
      <c r="CM454" s="1114"/>
      <c r="CN454" s="1115"/>
      <c r="CO454" s="1116"/>
      <c r="CP454" s="1116"/>
    </row>
    <row r="455" spans="22:95" s="1105" customFormat="1" hidden="1" x14ac:dyDescent="0.25">
      <c r="V455" s="1106"/>
      <c r="AA455" s="1107"/>
      <c r="AB455" s="1107"/>
      <c r="AD455" s="1107"/>
      <c r="AE455" s="1108"/>
      <c r="AH455" s="1109"/>
      <c r="AI455" s="1109"/>
      <c r="AK455" s="1107"/>
      <c r="AR455" s="1107"/>
      <c r="AV455" s="1107"/>
      <c r="AX455" s="1107"/>
      <c r="BB455" s="1107"/>
      <c r="BC455" s="1107"/>
      <c r="BE455" s="1107"/>
      <c r="BH455" s="1110"/>
      <c r="BI455" s="1111" t="s">
        <v>230</v>
      </c>
      <c r="BJ455" s="1112" t="s">
        <v>613</v>
      </c>
      <c r="BK455" s="1112">
        <v>1942.7539999999999</v>
      </c>
      <c r="BL455" s="1112" t="s">
        <v>639</v>
      </c>
      <c r="BM455" s="1113">
        <v>3.5899999999999999E-3</v>
      </c>
      <c r="BN455" s="1113">
        <v>3.5899999999999999E-3</v>
      </c>
      <c r="BO455" s="1113" t="s">
        <v>241</v>
      </c>
      <c r="BP455" s="1337">
        <v>1</v>
      </c>
      <c r="BQ455" s="1112"/>
      <c r="BR455" s="1112"/>
      <c r="BS455" s="1112"/>
      <c r="BT455" s="1112"/>
      <c r="BU455" s="1112"/>
      <c r="BV455" s="1112"/>
      <c r="BW455" s="1112"/>
      <c r="BX455" s="1112"/>
      <c r="BY455" s="1112"/>
      <c r="BZ455" s="1112"/>
      <c r="CA455" s="1112"/>
      <c r="CB455" s="1114"/>
      <c r="CC455" s="1112"/>
      <c r="CD455" s="1112"/>
      <c r="CE455" s="1114"/>
      <c r="CF455" s="1114"/>
      <c r="CG455" s="1114"/>
      <c r="CH455" s="1114"/>
      <c r="CI455" s="1112"/>
      <c r="CJ455" s="1112"/>
      <c r="CK455" s="1114"/>
      <c r="CL455" s="1114"/>
      <c r="CM455" s="1114"/>
      <c r="CN455" s="1115"/>
      <c r="CO455" s="1116"/>
      <c r="CP455" s="1116"/>
    </row>
    <row r="456" spans="22:95" s="1105" customFormat="1" hidden="1" x14ac:dyDescent="0.25">
      <c r="V456" s="1106"/>
      <c r="AA456" s="1107"/>
      <c r="AB456" s="1107"/>
      <c r="AD456" s="1107"/>
      <c r="AE456" s="1108"/>
      <c r="AH456" s="1109"/>
      <c r="AI456" s="1109"/>
      <c r="AK456" s="1107"/>
      <c r="AR456" s="1107"/>
      <c r="AV456" s="1107"/>
      <c r="AX456" s="1107"/>
      <c r="BB456" s="1107"/>
      <c r="BC456" s="1107"/>
      <c r="BE456" s="1107"/>
      <c r="BH456" s="1110"/>
      <c r="BI456" s="1111" t="s">
        <v>231</v>
      </c>
      <c r="BJ456" s="1112" t="s">
        <v>613</v>
      </c>
      <c r="BK456" s="1112">
        <v>1932.1279999999999</v>
      </c>
      <c r="BL456" s="1112" t="s">
        <v>639</v>
      </c>
      <c r="BM456" s="1113">
        <v>3.6099999999999999E-3</v>
      </c>
      <c r="BN456" s="1113">
        <v>3.6099999999999999E-3</v>
      </c>
      <c r="BO456" s="1113" t="s">
        <v>241</v>
      </c>
      <c r="BP456" s="1337">
        <v>1</v>
      </c>
      <c r="BQ456" s="1112"/>
      <c r="BR456" s="1112"/>
      <c r="BS456" s="1112"/>
      <c r="BT456" s="1112"/>
      <c r="BU456" s="1112"/>
      <c r="BV456" s="1112"/>
      <c r="BW456" s="1112"/>
      <c r="BX456" s="1112"/>
      <c r="BY456" s="1112"/>
      <c r="BZ456" s="1112"/>
      <c r="CA456" s="1112"/>
      <c r="CB456" s="1114"/>
      <c r="CC456" s="1112"/>
      <c r="CD456" s="1112"/>
      <c r="CE456" s="1114"/>
      <c r="CF456" s="1114"/>
      <c r="CG456" s="1114"/>
      <c r="CH456" s="1114"/>
      <c r="CI456" s="1112"/>
      <c r="CJ456" s="1112"/>
      <c r="CK456" s="1114"/>
      <c r="CL456" s="1114"/>
      <c r="CM456" s="1114"/>
      <c r="CN456" s="1115"/>
      <c r="CO456" s="1116"/>
      <c r="CP456" s="1116"/>
    </row>
    <row r="457" spans="22:95" s="1105" customFormat="1" hidden="1" x14ac:dyDescent="0.25">
      <c r="V457" s="1106"/>
      <c r="AA457" s="1107"/>
      <c r="AB457" s="1107"/>
      <c r="AD457" s="1107"/>
      <c r="AE457" s="1108"/>
      <c r="AH457" s="1109"/>
      <c r="AI457" s="1109"/>
      <c r="AK457" s="1107"/>
      <c r="AR457" s="1107"/>
      <c r="AV457" s="1107"/>
      <c r="AX457" s="1107"/>
      <c r="BB457" s="1107"/>
      <c r="BC457" s="1107"/>
      <c r="BE457" s="1107"/>
      <c r="BH457" s="1110"/>
      <c r="BI457" s="1111" t="s">
        <v>601</v>
      </c>
      <c r="BJ457" s="1112" t="s">
        <v>49</v>
      </c>
      <c r="BK457" s="1112">
        <v>1.521339</v>
      </c>
      <c r="BL457" s="1112" t="s">
        <v>259</v>
      </c>
      <c r="BM457" s="1113">
        <v>4.4099999999999999E-3</v>
      </c>
      <c r="BN457" s="1113">
        <v>4.4099999999999999E-3</v>
      </c>
      <c r="BO457" s="1113" t="s">
        <v>241</v>
      </c>
      <c r="BP457" s="1337">
        <v>1</v>
      </c>
      <c r="BQ457" s="1112"/>
      <c r="BR457" s="1112"/>
      <c r="BS457" s="1112"/>
      <c r="BT457" s="1112"/>
      <c r="BU457" s="1112"/>
      <c r="BV457" s="1112"/>
      <c r="BW457" s="1112"/>
      <c r="BX457" s="1112"/>
      <c r="BY457" s="1112"/>
      <c r="BZ457" s="1112"/>
      <c r="CA457" s="1112"/>
      <c r="CB457" s="1114"/>
      <c r="CC457" s="1112"/>
      <c r="CD457" s="1112"/>
      <c r="CE457" s="1114"/>
      <c r="CF457" s="1114"/>
      <c r="CG457" s="1114"/>
      <c r="CH457" s="1114"/>
      <c r="CI457" s="1112"/>
      <c r="CJ457" s="1112"/>
      <c r="CK457" s="1114"/>
      <c r="CL457" s="1114"/>
      <c r="CM457" s="1114"/>
      <c r="CN457" s="1115"/>
      <c r="CO457" s="1116"/>
      <c r="CP457" s="1116"/>
    </row>
    <row r="458" spans="22:95" s="1105" customFormat="1" hidden="1" x14ac:dyDescent="0.25">
      <c r="BI458" s="1111" t="s">
        <v>602</v>
      </c>
      <c r="BJ458" s="1112" t="s">
        <v>49</v>
      </c>
      <c r="BK458" s="1112">
        <v>1.521339</v>
      </c>
      <c r="BL458" s="1112" t="s">
        <v>259</v>
      </c>
      <c r="BM458" s="1113">
        <v>4.4099999999999999E-3</v>
      </c>
      <c r="BN458" s="1113">
        <v>4.4099999999999999E-3</v>
      </c>
      <c r="BO458" s="1113" t="s">
        <v>241</v>
      </c>
      <c r="BP458" s="1337">
        <v>1</v>
      </c>
      <c r="CN458" s="1116"/>
      <c r="CO458" s="1116"/>
      <c r="CP458" s="1116"/>
    </row>
    <row r="459" spans="22:95" s="1105" customFormat="1" hidden="1" x14ac:dyDescent="0.25">
      <c r="BI459" s="1111"/>
      <c r="BJ459" s="1112"/>
      <c r="BK459" s="1112"/>
      <c r="BL459" s="1112"/>
      <c r="BM459" s="1113"/>
      <c r="BN459" s="1113"/>
      <c r="BO459" s="1113"/>
      <c r="BP459" s="1112"/>
      <c r="CN459" s="1116"/>
      <c r="CO459" s="1116"/>
      <c r="CP459" s="1116"/>
    </row>
    <row r="460" spans="22:95" s="1105" customFormat="1" hidden="1" x14ac:dyDescent="0.25">
      <c r="BI460" s="1111">
        <v>0</v>
      </c>
      <c r="BJ460" s="1112">
        <v>0</v>
      </c>
      <c r="BK460" s="1112">
        <v>0</v>
      </c>
      <c r="BL460" s="1112">
        <v>0</v>
      </c>
      <c r="BM460" s="1113">
        <v>0</v>
      </c>
      <c r="BN460" s="1113">
        <v>0</v>
      </c>
      <c r="BO460" s="1113">
        <v>0</v>
      </c>
      <c r="BP460" s="1112"/>
      <c r="CN460" s="1116"/>
      <c r="CO460" s="1116"/>
      <c r="CP460" s="1116"/>
    </row>
    <row r="461" spans="22:95" s="1105" customFormat="1" hidden="1" x14ac:dyDescent="0.25">
      <c r="BI461" s="1111"/>
      <c r="BJ461" s="1112"/>
      <c r="BK461" s="1112"/>
      <c r="BL461" s="1112"/>
      <c r="BM461" s="1113"/>
      <c r="BN461" s="1113"/>
      <c r="BO461" s="1113"/>
      <c r="BP461" s="1112"/>
      <c r="CN461" s="1116"/>
      <c r="CO461" s="1116"/>
      <c r="CP461" s="1116"/>
    </row>
    <row r="462" spans="22:95" s="1105" customFormat="1" ht="15" hidden="1" customHeight="1" x14ac:dyDescent="0.25">
      <c r="BI462" s="1111" t="s">
        <v>232</v>
      </c>
      <c r="BJ462" s="1112"/>
      <c r="BK462" s="1112" t="s">
        <v>267</v>
      </c>
      <c r="BL462" s="1112"/>
      <c r="BM462" s="1113" t="s">
        <v>233</v>
      </c>
      <c r="BN462" s="1113" t="s">
        <v>233</v>
      </c>
      <c r="BO462" s="1113" t="s">
        <v>240</v>
      </c>
      <c r="BP462" s="1112"/>
      <c r="CN462" s="1116"/>
      <c r="CO462" s="1116"/>
      <c r="CP462" s="1116"/>
    </row>
    <row r="463" spans="22:95" s="1105" customFormat="1" hidden="1" x14ac:dyDescent="0.25">
      <c r="BI463" s="1111"/>
      <c r="BJ463" s="1112" t="s">
        <v>253</v>
      </c>
      <c r="BK463" s="1112"/>
      <c r="BL463" s="1112" t="s">
        <v>251</v>
      </c>
      <c r="BM463" s="1113"/>
      <c r="BN463" s="1113"/>
      <c r="BO463" s="1113"/>
      <c r="BP463" s="1112"/>
      <c r="CN463" s="1116"/>
      <c r="CO463" s="1116"/>
      <c r="CP463" s="1116"/>
    </row>
    <row r="464" spans="22:95" s="1105" customFormat="1" hidden="1" x14ac:dyDescent="0.25">
      <c r="BI464" s="1111" t="s">
        <v>237</v>
      </c>
      <c r="BJ464" s="1112" t="s">
        <v>252</v>
      </c>
      <c r="BK464" s="1112">
        <v>6.8822999999999999</v>
      </c>
      <c r="BL464" s="1112" t="s">
        <v>640</v>
      </c>
      <c r="BM464" s="1113">
        <v>2.98E-3</v>
      </c>
      <c r="BN464" s="1113">
        <v>2.98E-3</v>
      </c>
      <c r="BO464" s="1113" t="s">
        <v>241</v>
      </c>
      <c r="BP464" s="1337">
        <v>1</v>
      </c>
      <c r="CN464" s="1116"/>
      <c r="CO464" s="1116"/>
      <c r="CP464" s="1116"/>
    </row>
    <row r="465" spans="22:134" s="1105" customFormat="1" hidden="1" x14ac:dyDescent="0.25">
      <c r="BI465" s="1111" t="s">
        <v>367</v>
      </c>
      <c r="BJ465" s="1112" t="s">
        <v>252</v>
      </c>
      <c r="BK465" s="1112">
        <v>5.9200999999999997</v>
      </c>
      <c r="BL465" s="1112" t="s">
        <v>640</v>
      </c>
      <c r="BM465" s="1113">
        <v>3.4799999999999996E-3</v>
      </c>
      <c r="BN465" s="1113">
        <v>3.4799999999999996E-3</v>
      </c>
      <c r="BO465" s="1113" t="s">
        <v>241</v>
      </c>
      <c r="BP465" s="1337">
        <v>1</v>
      </c>
      <c r="CN465" s="1116"/>
      <c r="CO465" s="1116"/>
      <c r="CP465" s="1116"/>
    </row>
    <row r="466" spans="22:134" s="1105" customFormat="1" hidden="1" x14ac:dyDescent="0.25">
      <c r="BI466" s="1111"/>
      <c r="BJ466" s="1112"/>
      <c r="BK466" s="1112"/>
      <c r="BL466" s="1112"/>
      <c r="BM466" s="1113"/>
      <c r="BN466" s="1113"/>
      <c r="BO466" s="1113"/>
      <c r="BP466" s="1112"/>
      <c r="CN466" s="1116"/>
      <c r="CO466" s="1116"/>
      <c r="CP466" s="1116"/>
    </row>
    <row r="467" spans="22:134" s="1105" customFormat="1" hidden="1" x14ac:dyDescent="0.25">
      <c r="BI467" s="1111"/>
      <c r="BJ467" s="1112"/>
      <c r="BK467" s="1112"/>
      <c r="BL467" s="1112"/>
      <c r="BM467" s="1113"/>
      <c r="BN467" s="1113"/>
      <c r="BO467" s="1113"/>
      <c r="BP467" s="1112"/>
      <c r="CN467" s="1116"/>
      <c r="CO467" s="1116"/>
      <c r="CP467" s="1116"/>
    </row>
    <row r="468" spans="22:134" s="1105" customFormat="1" ht="15" hidden="1" customHeight="1" x14ac:dyDescent="0.25">
      <c r="BI468" s="1111" t="s">
        <v>232</v>
      </c>
      <c r="BJ468" s="1112"/>
      <c r="BK468" s="1112" t="s">
        <v>267</v>
      </c>
      <c r="BL468" s="1112"/>
      <c r="BM468" s="1113" t="s">
        <v>233</v>
      </c>
      <c r="BN468" s="1113" t="s">
        <v>233</v>
      </c>
      <c r="BO468" s="1113" t="s">
        <v>240</v>
      </c>
      <c r="BP468" s="1112"/>
      <c r="CN468" s="1116"/>
      <c r="CO468" s="1116"/>
      <c r="CP468" s="1116"/>
    </row>
    <row r="469" spans="22:134" s="1105" customFormat="1" hidden="1" x14ac:dyDescent="0.25">
      <c r="BI469" s="1111"/>
      <c r="BJ469" s="1112" t="s">
        <v>253</v>
      </c>
      <c r="BK469" s="1112"/>
      <c r="BL469" s="1112" t="s">
        <v>251</v>
      </c>
      <c r="BM469" s="1113"/>
      <c r="BN469" s="1113"/>
      <c r="BO469" s="1113"/>
      <c r="BP469" s="1112"/>
      <c r="CN469" s="1116"/>
      <c r="CO469" s="1116"/>
      <c r="CP469" s="1116"/>
    </row>
    <row r="470" spans="22:134" s="1105" customFormat="1" hidden="1" x14ac:dyDescent="0.25">
      <c r="BI470" s="1111" t="s">
        <v>274</v>
      </c>
      <c r="BJ470" s="1112" t="s">
        <v>641</v>
      </c>
      <c r="BK470" s="1112">
        <v>1.8565</v>
      </c>
      <c r="BL470" s="1112" t="s">
        <v>642</v>
      </c>
      <c r="BM470" s="1113">
        <v>8.8870000000000005E-2</v>
      </c>
      <c r="BN470" s="1113">
        <v>8.8870000000000005E-2</v>
      </c>
      <c r="BO470" s="1113" t="s">
        <v>241</v>
      </c>
      <c r="BP470" s="1337">
        <v>1</v>
      </c>
      <c r="CN470" s="1116"/>
      <c r="CO470" s="1116"/>
      <c r="CP470" s="1116"/>
    </row>
    <row r="471" spans="22:134" s="1105" customFormat="1" hidden="1" x14ac:dyDescent="0.25">
      <c r="BI471" s="1111"/>
      <c r="BJ471" s="1112"/>
      <c r="BK471" s="1112"/>
      <c r="BL471" s="1112"/>
      <c r="BM471" s="1113"/>
      <c r="BN471" s="1113"/>
      <c r="BO471" s="1113"/>
      <c r="BP471" s="1112"/>
      <c r="CN471" s="1116"/>
      <c r="CO471" s="1116"/>
      <c r="CP471" s="1116"/>
    </row>
    <row r="472" spans="22:134" s="1105" customFormat="1" hidden="1" x14ac:dyDescent="0.25">
      <c r="BI472" s="1111"/>
      <c r="BJ472" s="1112"/>
      <c r="BK472" s="1112"/>
      <c r="BL472" s="1112"/>
      <c r="BM472" s="1113"/>
      <c r="BN472" s="1113"/>
      <c r="BO472" s="1113"/>
      <c r="BP472" s="1112"/>
      <c r="CN472" s="1116"/>
      <c r="CO472" s="1116"/>
      <c r="CP472" s="1116"/>
    </row>
    <row r="473" spans="22:134" s="1105" customFormat="1" hidden="1" x14ac:dyDescent="0.25">
      <c r="V473" s="1106"/>
      <c r="AA473" s="1107"/>
      <c r="AB473" s="1107"/>
      <c r="AD473" s="1107"/>
      <c r="AE473" s="1108"/>
      <c r="AH473" s="1109"/>
      <c r="AI473" s="1109"/>
      <c r="AK473" s="1107"/>
      <c r="AR473" s="1107"/>
      <c r="AV473" s="1107"/>
      <c r="AX473" s="1107"/>
      <c r="BB473" s="1107"/>
      <c r="BC473" s="1107"/>
      <c r="BE473" s="1107"/>
      <c r="BH473" s="1110"/>
      <c r="BI473" s="1111"/>
      <c r="BJ473" s="1112"/>
      <c r="BK473" s="1112"/>
      <c r="BL473" s="1112"/>
      <c r="BM473" s="1113"/>
      <c r="BN473" s="1113"/>
      <c r="BO473" s="1113"/>
      <c r="BP473" s="1112"/>
      <c r="BQ473" s="1112"/>
      <c r="BR473" s="1112"/>
      <c r="BS473" s="1112"/>
      <c r="BT473" s="1112"/>
      <c r="BU473" s="1112"/>
      <c r="BV473" s="1112"/>
      <c r="BW473" s="1112"/>
      <c r="BX473" s="1112"/>
      <c r="BY473" s="1112"/>
      <c r="BZ473" s="1112"/>
      <c r="CA473" s="1112"/>
      <c r="CB473" s="1114"/>
      <c r="CC473" s="1112"/>
      <c r="CD473" s="1112"/>
      <c r="CE473" s="1114"/>
      <c r="CF473" s="1114"/>
      <c r="CG473" s="1114"/>
      <c r="CH473" s="1114"/>
      <c r="CI473" s="1112"/>
      <c r="CJ473" s="1112"/>
      <c r="CK473" s="1114"/>
      <c r="CL473" s="1114"/>
      <c r="CM473" s="1114"/>
      <c r="CN473" s="1115"/>
      <c r="CO473" s="1116"/>
      <c r="CP473" s="1116"/>
      <c r="CQ473" s="1110"/>
      <c r="CR473" s="1110"/>
      <c r="CS473" s="1110"/>
      <c r="CT473" s="1110"/>
      <c r="CU473" s="1110"/>
      <c r="CV473" s="1110"/>
      <c r="CW473" s="1110"/>
      <c r="CX473" s="1110"/>
      <c r="CY473" s="1110"/>
      <c r="CZ473" s="1110"/>
      <c r="DA473" s="1110"/>
      <c r="DB473" s="1110"/>
      <c r="DC473" s="1110"/>
      <c r="DD473" s="1110"/>
      <c r="DE473" s="1110"/>
      <c r="DF473" s="1110"/>
      <c r="DG473" s="1110"/>
      <c r="DH473" s="1110"/>
      <c r="DI473" s="1110"/>
      <c r="DJ473" s="1110"/>
      <c r="DK473" s="1110"/>
      <c r="DL473" s="1110"/>
      <c r="DM473" s="1110"/>
      <c r="DN473" s="1110"/>
      <c r="DO473" s="1110"/>
      <c r="DP473" s="1110"/>
      <c r="DQ473" s="1110"/>
      <c r="DR473" s="1110"/>
      <c r="DS473" s="1110"/>
      <c r="DT473" s="1110"/>
      <c r="DU473" s="1110"/>
      <c r="DV473" s="1110"/>
      <c r="DW473" s="1116"/>
      <c r="DX473" s="1116"/>
      <c r="DY473" s="1116"/>
      <c r="DZ473" s="1116"/>
      <c r="EA473" s="1116"/>
      <c r="EB473" s="1116"/>
      <c r="EC473" s="1116"/>
      <c r="ED473" s="1116"/>
    </row>
    <row r="474" spans="22:134" s="1105" customFormat="1" hidden="1" x14ac:dyDescent="0.25">
      <c r="V474" s="1106"/>
      <c r="AA474" s="1107"/>
      <c r="AB474" s="1107"/>
      <c r="AD474" s="1107"/>
      <c r="AE474" s="1108"/>
      <c r="AH474" s="1109"/>
      <c r="AI474" s="1109"/>
      <c r="AK474" s="1107"/>
      <c r="AR474" s="1107"/>
      <c r="AV474" s="1107"/>
      <c r="AX474" s="1107"/>
      <c r="BB474" s="1107"/>
      <c r="BC474" s="1107"/>
      <c r="BE474" s="1107"/>
      <c r="BH474" s="1110"/>
      <c r="BI474" s="1111"/>
      <c r="BJ474" s="1112"/>
      <c r="BK474" s="1112"/>
      <c r="BL474" s="1112"/>
      <c r="BM474" s="1113"/>
      <c r="BN474" s="1113"/>
      <c r="BO474" s="1113"/>
      <c r="BP474" s="1112"/>
      <c r="BQ474" s="1112"/>
      <c r="BR474" s="1112"/>
      <c r="BS474" s="1112"/>
      <c r="BT474" s="1112"/>
      <c r="BU474" s="1112"/>
      <c r="BV474" s="1112"/>
      <c r="BW474" s="1112"/>
      <c r="BX474" s="1112"/>
      <c r="BY474" s="1112"/>
      <c r="BZ474" s="1112"/>
      <c r="CA474" s="1112"/>
      <c r="CB474" s="1114"/>
      <c r="CC474" s="1112"/>
      <c r="CD474" s="1112"/>
      <c r="CE474" s="1114"/>
      <c r="CF474" s="1114"/>
      <c r="CG474" s="1114"/>
      <c r="CH474" s="1114"/>
      <c r="CI474" s="1112"/>
      <c r="CJ474" s="1112"/>
      <c r="CK474" s="1114"/>
      <c r="CL474" s="1114"/>
      <c r="CM474" s="1114"/>
      <c r="CN474" s="1115"/>
      <c r="CO474" s="1116"/>
      <c r="CP474" s="1116"/>
      <c r="CQ474" s="1110"/>
      <c r="CR474" s="1110"/>
      <c r="CS474" s="1110"/>
      <c r="CT474" s="1110"/>
      <c r="CU474" s="1110"/>
      <c r="CV474" s="1110"/>
      <c r="CW474" s="1110"/>
      <c r="CX474" s="1110"/>
      <c r="CY474" s="1110"/>
      <c r="CZ474" s="1110"/>
      <c r="DA474" s="1110"/>
      <c r="DB474" s="1110"/>
      <c r="DC474" s="1110"/>
      <c r="DD474" s="1110"/>
      <c r="DE474" s="1110"/>
      <c r="DF474" s="1110"/>
      <c r="DG474" s="1110"/>
      <c r="DH474" s="1110"/>
      <c r="DI474" s="1110"/>
      <c r="DJ474" s="1110"/>
      <c r="DK474" s="1110"/>
      <c r="DL474" s="1110"/>
      <c r="DM474" s="1110"/>
      <c r="DN474" s="1110"/>
      <c r="DO474" s="1110"/>
      <c r="DP474" s="1110"/>
      <c r="DQ474" s="1110"/>
      <c r="DR474" s="1110"/>
      <c r="DS474" s="1110"/>
      <c r="DT474" s="1110"/>
      <c r="DU474" s="1110"/>
      <c r="DV474" s="1110"/>
      <c r="DW474" s="1116"/>
      <c r="DX474" s="1116"/>
      <c r="DY474" s="1116"/>
      <c r="DZ474" s="1116"/>
      <c r="EA474" s="1116"/>
      <c r="EB474" s="1116"/>
      <c r="EC474" s="1116"/>
      <c r="ED474" s="1116"/>
    </row>
    <row r="475" spans="22:134" s="1105" customFormat="1" hidden="1" x14ac:dyDescent="0.25">
      <c r="V475" s="1106"/>
      <c r="AA475" s="1107"/>
      <c r="AB475" s="1107"/>
      <c r="AD475" s="1107"/>
      <c r="AE475" s="1108"/>
      <c r="AH475" s="1109"/>
      <c r="AI475" s="1109"/>
      <c r="AK475" s="1107"/>
      <c r="AR475" s="1107"/>
      <c r="AV475" s="1107"/>
      <c r="AX475" s="1107"/>
      <c r="BB475" s="1107"/>
      <c r="BC475" s="1107"/>
      <c r="BE475" s="1107"/>
      <c r="BH475" s="1110"/>
      <c r="BI475" s="1111"/>
      <c r="BJ475" s="1112"/>
      <c r="BK475" s="1112"/>
      <c r="BL475" s="1112"/>
      <c r="BM475" s="1113"/>
      <c r="BN475" s="1113"/>
      <c r="BO475" s="1113"/>
      <c r="BP475" s="1112"/>
      <c r="BQ475" s="1112"/>
      <c r="BR475" s="1112"/>
      <c r="BS475" s="1112"/>
      <c r="BT475" s="1112"/>
      <c r="BU475" s="1112"/>
      <c r="BV475" s="1112"/>
      <c r="BW475" s="1112"/>
      <c r="BX475" s="1112"/>
      <c r="BY475" s="1112"/>
      <c r="BZ475" s="1112"/>
      <c r="CA475" s="1112"/>
      <c r="CB475" s="1114"/>
      <c r="CC475" s="1112"/>
      <c r="CD475" s="1112"/>
      <c r="CE475" s="1114"/>
      <c r="CF475" s="1114"/>
      <c r="CG475" s="1114"/>
      <c r="CH475" s="1114"/>
      <c r="CI475" s="1112"/>
      <c r="CJ475" s="1112"/>
      <c r="CK475" s="1114"/>
      <c r="CL475" s="1114"/>
      <c r="CM475" s="1114"/>
      <c r="CN475" s="1115"/>
      <c r="CO475" s="1116"/>
      <c r="CP475" s="1116"/>
      <c r="CQ475" s="1110"/>
      <c r="CR475" s="1110"/>
      <c r="CS475" s="1110"/>
      <c r="CT475" s="1110"/>
      <c r="CU475" s="1110"/>
      <c r="CV475" s="1110"/>
      <c r="CW475" s="1110"/>
      <c r="CX475" s="1110"/>
      <c r="CY475" s="1110"/>
      <c r="CZ475" s="1110"/>
      <c r="DA475" s="1110"/>
      <c r="DB475" s="1110"/>
      <c r="DC475" s="1110"/>
      <c r="DD475" s="1110"/>
      <c r="DE475" s="1110"/>
      <c r="DF475" s="1110"/>
      <c r="DG475" s="1110"/>
      <c r="DH475" s="1110"/>
      <c r="DI475" s="1110"/>
      <c r="DJ475" s="1110"/>
      <c r="DK475" s="1110"/>
      <c r="DL475" s="1110"/>
      <c r="DM475" s="1110"/>
      <c r="DN475" s="1110"/>
      <c r="DO475" s="1110"/>
      <c r="DP475" s="1110"/>
      <c r="DQ475" s="1110"/>
      <c r="DR475" s="1110"/>
      <c r="DS475" s="1110"/>
      <c r="DT475" s="1110"/>
      <c r="DU475" s="1110"/>
      <c r="DV475" s="1110"/>
      <c r="DW475" s="1116"/>
      <c r="DX475" s="1116"/>
      <c r="DY475" s="1116"/>
      <c r="DZ475" s="1116"/>
      <c r="EA475" s="1116"/>
      <c r="EB475" s="1116"/>
      <c r="EC475" s="1116"/>
      <c r="ED475" s="1116"/>
    </row>
    <row r="476" spans="22:134" s="1105" customFormat="1" hidden="1" x14ac:dyDescent="0.25">
      <c r="V476" s="1106"/>
      <c r="AA476" s="1107"/>
      <c r="AB476" s="1107"/>
      <c r="AD476" s="1107"/>
      <c r="AE476" s="1108"/>
      <c r="AH476" s="1109"/>
      <c r="AI476" s="1109"/>
      <c r="AK476" s="1107"/>
      <c r="AR476" s="1107"/>
      <c r="AV476" s="1107"/>
      <c r="AX476" s="1107"/>
      <c r="BB476" s="1107"/>
      <c r="BC476" s="1107"/>
      <c r="BE476" s="1107"/>
      <c r="BH476" s="1110"/>
      <c r="BI476" s="1111"/>
      <c r="BJ476" s="1112"/>
      <c r="BK476" s="1112"/>
      <c r="BL476" s="1112"/>
      <c r="BM476" s="1113"/>
      <c r="BN476" s="1113"/>
      <c r="BO476" s="1113"/>
      <c r="BP476" s="1112"/>
      <c r="BQ476" s="1112"/>
      <c r="BR476" s="1112"/>
      <c r="BS476" s="1112"/>
      <c r="BT476" s="1112"/>
      <c r="BU476" s="1112"/>
      <c r="BV476" s="1112"/>
      <c r="BW476" s="1112"/>
      <c r="BX476" s="1112"/>
      <c r="BY476" s="1112"/>
      <c r="BZ476" s="1112"/>
      <c r="CA476" s="1112"/>
      <c r="CB476" s="1114"/>
      <c r="CC476" s="1112"/>
      <c r="CD476" s="1112"/>
      <c r="CE476" s="1114"/>
      <c r="CF476" s="1114"/>
      <c r="CG476" s="1114"/>
      <c r="CH476" s="1114"/>
      <c r="CI476" s="1112"/>
      <c r="CJ476" s="1112"/>
      <c r="CK476" s="1114"/>
      <c r="CL476" s="1114"/>
      <c r="CM476" s="1114"/>
      <c r="CN476" s="1115"/>
      <c r="CO476" s="1116"/>
      <c r="CP476" s="1116"/>
      <c r="CQ476" s="1110"/>
      <c r="CR476" s="1110"/>
      <c r="CS476" s="1110"/>
      <c r="CT476" s="1110"/>
      <c r="CU476" s="1110"/>
      <c r="CV476" s="1110"/>
      <c r="CW476" s="1110"/>
      <c r="CX476" s="1110"/>
      <c r="CY476" s="1110"/>
      <c r="CZ476" s="1110"/>
      <c r="DA476" s="1110"/>
      <c r="DB476" s="1110"/>
      <c r="DC476" s="1110"/>
      <c r="DD476" s="1110"/>
      <c r="DE476" s="1110"/>
      <c r="DF476" s="1110"/>
      <c r="DG476" s="1110"/>
      <c r="DH476" s="1110"/>
      <c r="DI476" s="1110"/>
      <c r="DJ476" s="1110"/>
      <c r="DK476" s="1110"/>
      <c r="DL476" s="1110"/>
      <c r="DM476" s="1110"/>
      <c r="DN476" s="1110"/>
      <c r="DO476" s="1110"/>
      <c r="DP476" s="1110"/>
      <c r="DQ476" s="1110"/>
      <c r="DR476" s="1110"/>
      <c r="DS476" s="1110"/>
      <c r="DT476" s="1110"/>
      <c r="DU476" s="1110"/>
      <c r="DV476" s="1110"/>
      <c r="DW476" s="1116"/>
      <c r="DX476" s="1116"/>
      <c r="DY476" s="1116"/>
      <c r="DZ476" s="1116"/>
      <c r="EA476" s="1116"/>
      <c r="EB476" s="1116"/>
      <c r="EC476" s="1116"/>
      <c r="ED476" s="1116"/>
    </row>
    <row r="477" spans="22:134" s="1105" customFormat="1" hidden="1" x14ac:dyDescent="0.25">
      <c r="V477" s="1106"/>
      <c r="AA477" s="1107"/>
      <c r="AB477" s="1107"/>
      <c r="AD477" s="1107"/>
      <c r="AE477" s="1108"/>
      <c r="AH477" s="1109"/>
      <c r="AI477" s="1109"/>
      <c r="AK477" s="1107"/>
      <c r="AR477" s="1107"/>
      <c r="AV477" s="1107"/>
      <c r="AX477" s="1107"/>
      <c r="BB477" s="1107"/>
      <c r="BC477" s="1107"/>
      <c r="BE477" s="1107"/>
      <c r="BH477" s="1110"/>
      <c r="BI477" s="1111"/>
      <c r="BJ477" s="1112"/>
      <c r="BK477" s="1112"/>
      <c r="BL477" s="1112"/>
      <c r="BM477" s="1113"/>
      <c r="BN477" s="1113"/>
      <c r="BO477" s="1113"/>
      <c r="BP477" s="1112"/>
      <c r="BQ477" s="1112"/>
      <c r="BR477" s="1112"/>
      <c r="BS477" s="1112"/>
      <c r="BT477" s="1112"/>
      <c r="BU477" s="1112"/>
      <c r="BV477" s="1112"/>
      <c r="BW477" s="1112"/>
      <c r="BX477" s="1112"/>
      <c r="BY477" s="1112"/>
      <c r="BZ477" s="1112"/>
      <c r="CA477" s="1112"/>
      <c r="CB477" s="1114"/>
      <c r="CC477" s="1112"/>
      <c r="CD477" s="1112"/>
      <c r="CE477" s="1114"/>
      <c r="CF477" s="1114"/>
      <c r="CG477" s="1114"/>
      <c r="CH477" s="1114"/>
      <c r="CI477" s="1112"/>
      <c r="CJ477" s="1112"/>
      <c r="CK477" s="1114"/>
      <c r="CL477" s="1114"/>
      <c r="CM477" s="1114"/>
      <c r="CN477" s="1115"/>
      <c r="CO477" s="1116"/>
      <c r="CP477" s="1116"/>
      <c r="CQ477" s="1110"/>
      <c r="CR477" s="1110"/>
      <c r="CS477" s="1110"/>
      <c r="CT477" s="1110"/>
      <c r="CU477" s="1110"/>
      <c r="CV477" s="1110"/>
      <c r="CW477" s="1110"/>
      <c r="CX477" s="1110"/>
      <c r="CY477" s="1110"/>
      <c r="CZ477" s="1110"/>
      <c r="DA477" s="1110"/>
      <c r="DB477" s="1110"/>
      <c r="DC477" s="1110"/>
      <c r="DD477" s="1110"/>
      <c r="DE477" s="1110"/>
      <c r="DF477" s="1110"/>
      <c r="DG477" s="1110"/>
      <c r="DH477" s="1110"/>
      <c r="DI477" s="1110"/>
      <c r="DJ477" s="1110"/>
      <c r="DK477" s="1110"/>
      <c r="DL477" s="1110"/>
      <c r="DM477" s="1110"/>
      <c r="DN477" s="1110"/>
      <c r="DO477" s="1110"/>
      <c r="DP477" s="1110"/>
      <c r="DQ477" s="1110"/>
      <c r="DR477" s="1110"/>
      <c r="DS477" s="1110"/>
      <c r="DT477" s="1110"/>
      <c r="DU477" s="1110"/>
      <c r="DV477" s="1110"/>
      <c r="DW477" s="1116"/>
      <c r="DX477" s="1116"/>
      <c r="DY477" s="1116"/>
      <c r="DZ477" s="1116"/>
      <c r="EA477" s="1116"/>
      <c r="EB477" s="1116"/>
      <c r="EC477" s="1116"/>
      <c r="ED477" s="1116"/>
    </row>
    <row r="478" spans="22:134" s="1105" customFormat="1" hidden="1" x14ac:dyDescent="0.25">
      <c r="V478" s="1106"/>
      <c r="AA478" s="1107"/>
      <c r="AB478" s="1107"/>
      <c r="AD478" s="1107"/>
      <c r="AE478" s="1108"/>
      <c r="AH478" s="1109"/>
      <c r="AI478" s="1109"/>
      <c r="AK478" s="1107"/>
      <c r="AR478" s="1107"/>
      <c r="AV478" s="1107"/>
      <c r="AX478" s="1107"/>
      <c r="BB478" s="1107"/>
      <c r="BC478" s="1107"/>
      <c r="BE478" s="1107"/>
      <c r="BH478" s="1110"/>
      <c r="BI478" s="1111"/>
      <c r="BJ478" s="1112"/>
      <c r="BK478" s="1112"/>
      <c r="BL478" s="1112"/>
      <c r="BM478" s="1113"/>
      <c r="BN478" s="1113"/>
      <c r="BO478" s="1113"/>
      <c r="BP478" s="1112"/>
      <c r="BQ478" s="1112"/>
      <c r="BR478" s="1112"/>
      <c r="BS478" s="1112"/>
      <c r="BT478" s="1112"/>
      <c r="BU478" s="1112"/>
      <c r="BV478" s="1112"/>
      <c r="BW478" s="1112"/>
      <c r="BX478" s="1112"/>
      <c r="BY478" s="1112"/>
      <c r="BZ478" s="1112"/>
      <c r="CA478" s="1112"/>
      <c r="CB478" s="1114"/>
      <c r="CC478" s="1112"/>
      <c r="CD478" s="1112"/>
      <c r="CE478" s="1114"/>
      <c r="CF478" s="1114"/>
      <c r="CG478" s="1114"/>
      <c r="CH478" s="1114"/>
      <c r="CI478" s="1112"/>
      <c r="CJ478" s="1112"/>
      <c r="CK478" s="1114"/>
      <c r="CL478" s="1114"/>
      <c r="CM478" s="1114"/>
      <c r="CN478" s="1115"/>
      <c r="CO478" s="1116"/>
      <c r="CP478" s="1116"/>
      <c r="CQ478" s="1110"/>
      <c r="CR478" s="1110"/>
      <c r="CS478" s="1110"/>
      <c r="CT478" s="1110"/>
      <c r="CU478" s="1110"/>
      <c r="CV478" s="1110"/>
      <c r="CW478" s="1110"/>
      <c r="CX478" s="1110"/>
      <c r="CY478" s="1110"/>
      <c r="CZ478" s="1110"/>
      <c r="DA478" s="1110"/>
      <c r="DB478" s="1110"/>
      <c r="DC478" s="1110"/>
      <c r="DD478" s="1110"/>
      <c r="DE478" s="1110"/>
      <c r="DF478" s="1110"/>
      <c r="DG478" s="1110"/>
      <c r="DH478" s="1110"/>
      <c r="DI478" s="1110"/>
      <c r="DJ478" s="1110"/>
      <c r="DK478" s="1110"/>
      <c r="DL478" s="1110"/>
      <c r="DM478" s="1110"/>
      <c r="DN478" s="1110"/>
      <c r="DO478" s="1110"/>
      <c r="DP478" s="1110"/>
      <c r="DQ478" s="1110"/>
      <c r="DR478" s="1110"/>
      <c r="DS478" s="1110"/>
      <c r="DT478" s="1110"/>
      <c r="DU478" s="1110"/>
      <c r="DV478" s="1110"/>
      <c r="DW478" s="1116"/>
      <c r="DX478" s="1116"/>
      <c r="DY478" s="1116"/>
      <c r="DZ478" s="1116"/>
      <c r="EA478" s="1116"/>
      <c r="EB478" s="1116"/>
      <c r="EC478" s="1116"/>
      <c r="ED478" s="1116"/>
    </row>
    <row r="479" spans="22:134" s="1105" customFormat="1" hidden="1" x14ac:dyDescent="0.25">
      <c r="V479" s="1106"/>
      <c r="AA479" s="1107"/>
      <c r="AB479" s="1107"/>
      <c r="AD479" s="1107"/>
      <c r="AE479" s="1108"/>
      <c r="AH479" s="1109"/>
      <c r="AI479" s="1109"/>
      <c r="AK479" s="1107"/>
      <c r="AR479" s="1107"/>
      <c r="AV479" s="1107"/>
      <c r="AX479" s="1107"/>
      <c r="BB479" s="1107"/>
      <c r="BC479" s="1107"/>
      <c r="BE479" s="1107"/>
      <c r="BH479" s="1110"/>
      <c r="BI479" s="1111"/>
      <c r="BJ479" s="1112"/>
      <c r="BK479" s="1112"/>
      <c r="BL479" s="1112"/>
      <c r="BM479" s="1113"/>
      <c r="BN479" s="1113"/>
      <c r="BO479" s="1113"/>
      <c r="BP479" s="1112"/>
      <c r="BQ479" s="1112"/>
      <c r="BR479" s="1112"/>
      <c r="BS479" s="1112"/>
      <c r="BT479" s="1112"/>
      <c r="BU479" s="1112"/>
      <c r="BV479" s="1112"/>
      <c r="BW479" s="1112"/>
      <c r="BX479" s="1112"/>
      <c r="BY479" s="1112"/>
      <c r="BZ479" s="1112"/>
      <c r="CA479" s="1112"/>
      <c r="CB479" s="1114"/>
      <c r="CC479" s="1112"/>
      <c r="CD479" s="1112"/>
      <c r="CE479" s="1114"/>
      <c r="CF479" s="1114"/>
      <c r="CG479" s="1114"/>
      <c r="CH479" s="1114"/>
      <c r="CI479" s="1112"/>
      <c r="CJ479" s="1112"/>
      <c r="CK479" s="1114"/>
      <c r="CL479" s="1114"/>
      <c r="CM479" s="1114"/>
      <c r="CN479" s="1115"/>
      <c r="CO479" s="1116"/>
      <c r="CP479" s="1116"/>
      <c r="CQ479" s="1110"/>
      <c r="CR479" s="1110"/>
      <c r="CS479" s="1110"/>
      <c r="CT479" s="1110"/>
      <c r="CU479" s="1110"/>
      <c r="CV479" s="1110"/>
      <c r="CW479" s="1110"/>
      <c r="CX479" s="1110"/>
      <c r="CY479" s="1110"/>
      <c r="CZ479" s="1110"/>
      <c r="DA479" s="1110"/>
      <c r="DB479" s="1110"/>
      <c r="DC479" s="1110"/>
      <c r="DD479" s="1110"/>
      <c r="DE479" s="1110"/>
      <c r="DF479" s="1110"/>
      <c r="DG479" s="1110"/>
      <c r="DH479" s="1110"/>
      <c r="DI479" s="1110"/>
      <c r="DJ479" s="1110"/>
      <c r="DK479" s="1110"/>
      <c r="DL479" s="1110"/>
      <c r="DM479" s="1110"/>
      <c r="DN479" s="1110"/>
      <c r="DO479" s="1110"/>
      <c r="DP479" s="1110"/>
      <c r="DQ479" s="1110"/>
      <c r="DR479" s="1110"/>
      <c r="DS479" s="1110"/>
      <c r="DT479" s="1110"/>
      <c r="DU479" s="1110"/>
      <c r="DV479" s="1110"/>
      <c r="DW479" s="1116"/>
      <c r="DX479" s="1116"/>
      <c r="DY479" s="1116"/>
      <c r="DZ479" s="1116"/>
      <c r="EA479" s="1116"/>
      <c r="EB479" s="1116"/>
      <c r="EC479" s="1116"/>
      <c r="ED479" s="1116"/>
    </row>
    <row r="480" spans="22:134" s="1105" customFormat="1" hidden="1" x14ac:dyDescent="0.25">
      <c r="V480" s="1106"/>
      <c r="AA480" s="1107"/>
      <c r="AB480" s="1107"/>
      <c r="AD480" s="1107"/>
      <c r="AE480" s="1108"/>
      <c r="AH480" s="1109"/>
      <c r="AI480" s="1109"/>
      <c r="AK480" s="1107"/>
      <c r="AR480" s="1107"/>
      <c r="AV480" s="1107"/>
      <c r="AX480" s="1107"/>
      <c r="BB480" s="1107"/>
      <c r="BC480" s="1107"/>
      <c r="BE480" s="1107"/>
      <c r="BH480" s="1110"/>
      <c r="BI480" s="1111"/>
      <c r="BJ480" s="1112"/>
      <c r="BK480" s="1112"/>
      <c r="BL480" s="1112"/>
      <c r="BM480" s="1113"/>
      <c r="BN480" s="1113"/>
      <c r="BO480" s="1113"/>
      <c r="BP480" s="1112"/>
      <c r="BQ480" s="1112"/>
      <c r="BR480" s="1112"/>
      <c r="BS480" s="1112"/>
      <c r="BT480" s="1112"/>
      <c r="BU480" s="1112"/>
      <c r="BV480" s="1112"/>
      <c r="BW480" s="1112"/>
      <c r="BX480" s="1112"/>
      <c r="BY480" s="1112"/>
      <c r="BZ480" s="1112"/>
      <c r="CA480" s="1112"/>
      <c r="CB480" s="1114"/>
      <c r="CC480" s="1112"/>
      <c r="CD480" s="1112"/>
      <c r="CE480" s="1114"/>
      <c r="CF480" s="1114"/>
      <c r="CG480" s="1114"/>
      <c r="CH480" s="1114"/>
      <c r="CI480" s="1112"/>
      <c r="CJ480" s="1112"/>
      <c r="CK480" s="1114"/>
      <c r="CL480" s="1114"/>
      <c r="CM480" s="1114"/>
      <c r="CN480" s="1115"/>
      <c r="CO480" s="1116"/>
      <c r="CP480" s="1116"/>
      <c r="CQ480" s="1110"/>
      <c r="CR480" s="1110"/>
      <c r="CS480" s="1110"/>
      <c r="CT480" s="1110"/>
      <c r="CU480" s="1110"/>
      <c r="CV480" s="1110"/>
      <c r="CW480" s="1110"/>
      <c r="CX480" s="1110"/>
      <c r="CY480" s="1110"/>
      <c r="CZ480" s="1110"/>
      <c r="DA480" s="1110"/>
      <c r="DB480" s="1110"/>
      <c r="DC480" s="1110"/>
      <c r="DD480" s="1110"/>
      <c r="DE480" s="1110"/>
      <c r="DF480" s="1110"/>
      <c r="DG480" s="1110"/>
      <c r="DH480" s="1110"/>
      <c r="DI480" s="1110"/>
      <c r="DJ480" s="1110"/>
      <c r="DK480" s="1110"/>
      <c r="DL480" s="1110"/>
      <c r="DM480" s="1110"/>
      <c r="DN480" s="1110"/>
      <c r="DO480" s="1110"/>
      <c r="DP480" s="1110"/>
      <c r="DQ480" s="1110"/>
      <c r="DR480" s="1110"/>
      <c r="DS480" s="1110"/>
      <c r="DT480" s="1110"/>
      <c r="DU480" s="1110"/>
      <c r="DV480" s="1110"/>
      <c r="DW480" s="1116"/>
      <c r="DX480" s="1116"/>
      <c r="DY480" s="1116"/>
      <c r="DZ480" s="1116"/>
      <c r="EA480" s="1116"/>
      <c r="EB480" s="1116"/>
      <c r="EC480" s="1116"/>
      <c r="ED480" s="1116"/>
    </row>
    <row r="481" spans="22:134" s="1105" customFormat="1" hidden="1" x14ac:dyDescent="0.25">
      <c r="V481" s="1106"/>
      <c r="AA481" s="1107"/>
      <c r="AB481" s="1107"/>
      <c r="AD481" s="1107"/>
      <c r="AE481" s="1108"/>
      <c r="AH481" s="1109"/>
      <c r="AI481" s="1109"/>
      <c r="AK481" s="1107"/>
      <c r="AR481" s="1107"/>
      <c r="AV481" s="1107"/>
      <c r="AX481" s="1107"/>
      <c r="BB481" s="1107"/>
      <c r="BC481" s="1107"/>
      <c r="BE481" s="1107"/>
      <c r="BH481" s="1110"/>
      <c r="BI481" s="1111"/>
      <c r="BJ481" s="1112"/>
      <c r="BK481" s="1112"/>
      <c r="BL481" s="1112"/>
      <c r="BM481" s="1113"/>
      <c r="BN481" s="1113"/>
      <c r="BO481" s="1113"/>
      <c r="BP481" s="1112"/>
      <c r="BQ481" s="1112"/>
      <c r="BR481" s="1112"/>
      <c r="BS481" s="1112"/>
      <c r="BT481" s="1112"/>
      <c r="BU481" s="1112"/>
      <c r="BV481" s="1112"/>
      <c r="BW481" s="1112"/>
      <c r="BX481" s="1112"/>
      <c r="BY481" s="1112"/>
      <c r="BZ481" s="1112"/>
      <c r="CA481" s="1112"/>
      <c r="CB481" s="1114"/>
      <c r="CC481" s="1112"/>
      <c r="CD481" s="1112"/>
      <c r="CE481" s="1114"/>
      <c r="CF481" s="1114"/>
      <c r="CG481" s="1114"/>
      <c r="CH481" s="1114"/>
      <c r="CI481" s="1112"/>
      <c r="CJ481" s="1112"/>
      <c r="CK481" s="1114"/>
      <c r="CL481" s="1114"/>
      <c r="CM481" s="1114"/>
      <c r="CN481" s="1115"/>
      <c r="CO481" s="1116"/>
      <c r="CP481" s="1116"/>
      <c r="CQ481" s="1110"/>
      <c r="CR481" s="1110"/>
      <c r="CS481" s="1110"/>
      <c r="CT481" s="1110"/>
      <c r="CU481" s="1110"/>
      <c r="CV481" s="1110"/>
      <c r="CW481" s="1110"/>
      <c r="CX481" s="1110"/>
      <c r="CY481" s="1110"/>
      <c r="CZ481" s="1110"/>
      <c r="DA481" s="1110"/>
      <c r="DB481" s="1110"/>
      <c r="DC481" s="1110"/>
      <c r="DD481" s="1110"/>
      <c r="DE481" s="1110"/>
      <c r="DF481" s="1110"/>
      <c r="DG481" s="1110"/>
      <c r="DH481" s="1110"/>
      <c r="DI481" s="1110"/>
      <c r="DJ481" s="1110"/>
      <c r="DK481" s="1110"/>
      <c r="DL481" s="1110"/>
      <c r="DM481" s="1110"/>
      <c r="DN481" s="1110"/>
      <c r="DO481" s="1110"/>
      <c r="DP481" s="1110"/>
      <c r="DQ481" s="1110"/>
      <c r="DR481" s="1110"/>
      <c r="DS481" s="1110"/>
      <c r="DT481" s="1110"/>
      <c r="DU481" s="1110"/>
      <c r="DV481" s="1110"/>
      <c r="DW481" s="1116"/>
      <c r="DX481" s="1116"/>
      <c r="DY481" s="1116"/>
      <c r="DZ481" s="1116"/>
      <c r="EA481" s="1116"/>
      <c r="EB481" s="1116"/>
      <c r="EC481" s="1116"/>
      <c r="ED481" s="1116"/>
    </row>
    <row r="482" spans="22:134" s="1105" customFormat="1" hidden="1" x14ac:dyDescent="0.25">
      <c r="V482" s="1106"/>
      <c r="AA482" s="1107"/>
      <c r="AB482" s="1107"/>
      <c r="AD482" s="1107"/>
      <c r="AE482" s="1108"/>
      <c r="AH482" s="1109"/>
      <c r="AI482" s="1109"/>
      <c r="AK482" s="1107"/>
      <c r="AR482" s="1107"/>
      <c r="AV482" s="1107"/>
      <c r="AX482" s="1107"/>
      <c r="BB482" s="1107"/>
      <c r="BC482" s="1107"/>
      <c r="BE482" s="1107"/>
      <c r="BH482" s="1110"/>
      <c r="BI482" s="1111"/>
      <c r="BJ482" s="1112"/>
      <c r="BK482" s="1112"/>
      <c r="BL482" s="1112"/>
      <c r="BM482" s="1113"/>
      <c r="BN482" s="1113"/>
      <c r="BO482" s="1113"/>
      <c r="BP482" s="1112"/>
      <c r="BQ482" s="1112"/>
      <c r="BR482" s="1112"/>
      <c r="BS482" s="1112"/>
      <c r="BT482" s="1112"/>
      <c r="BU482" s="1112"/>
      <c r="BV482" s="1112"/>
      <c r="BW482" s="1112"/>
      <c r="BX482" s="1112"/>
      <c r="BY482" s="1112"/>
      <c r="BZ482" s="1112"/>
      <c r="CA482" s="1112"/>
      <c r="CB482" s="1114"/>
      <c r="CC482" s="1112"/>
      <c r="CD482" s="1112"/>
      <c r="CE482" s="1114"/>
      <c r="CF482" s="1114"/>
      <c r="CG482" s="1114"/>
      <c r="CH482" s="1114"/>
      <c r="CI482" s="1112"/>
      <c r="CJ482" s="1112"/>
      <c r="CK482" s="1114"/>
      <c r="CL482" s="1114"/>
      <c r="CM482" s="1114"/>
      <c r="CN482" s="1115"/>
      <c r="CO482" s="1116"/>
      <c r="CP482" s="1116"/>
      <c r="CQ482" s="1110"/>
      <c r="CR482" s="1110"/>
      <c r="CS482" s="1110"/>
      <c r="CT482" s="1110"/>
      <c r="CU482" s="1110"/>
      <c r="CV482" s="1110"/>
      <c r="CW482" s="1110"/>
      <c r="CX482" s="1110"/>
      <c r="CY482" s="1110"/>
      <c r="CZ482" s="1110"/>
      <c r="DA482" s="1110"/>
      <c r="DB482" s="1110"/>
      <c r="DC482" s="1110"/>
      <c r="DD482" s="1110"/>
      <c r="DE482" s="1110"/>
      <c r="DF482" s="1110"/>
      <c r="DG482" s="1110"/>
      <c r="DH482" s="1110"/>
      <c r="DI482" s="1110"/>
      <c r="DJ482" s="1110"/>
      <c r="DK482" s="1110"/>
      <c r="DL482" s="1110"/>
      <c r="DM482" s="1110"/>
      <c r="DN482" s="1110"/>
      <c r="DO482" s="1110"/>
      <c r="DP482" s="1110"/>
      <c r="DQ482" s="1110"/>
      <c r="DR482" s="1110"/>
      <c r="DS482" s="1110"/>
      <c r="DT482" s="1110"/>
      <c r="DU482" s="1110"/>
      <c r="DV482" s="1110"/>
      <c r="DW482" s="1116"/>
      <c r="DX482" s="1116"/>
      <c r="DY482" s="1116"/>
      <c r="DZ482" s="1116"/>
      <c r="EA482" s="1116"/>
      <c r="EB482" s="1116"/>
      <c r="EC482" s="1116"/>
      <c r="ED482" s="1116"/>
    </row>
    <row r="483" spans="22:134" s="1105" customFormat="1" hidden="1" x14ac:dyDescent="0.25">
      <c r="V483" s="1106"/>
      <c r="AA483" s="1107"/>
      <c r="AB483" s="1107"/>
      <c r="AD483" s="1107"/>
      <c r="AE483" s="1108"/>
      <c r="AH483" s="1109"/>
      <c r="AI483" s="1109"/>
      <c r="AK483" s="1107"/>
      <c r="AR483" s="1107"/>
      <c r="AV483" s="1107"/>
      <c r="AX483" s="1107"/>
      <c r="BB483" s="1107"/>
      <c r="BC483" s="1107"/>
      <c r="BE483" s="1107"/>
      <c r="BH483" s="1110"/>
      <c r="BI483" s="1111"/>
      <c r="BJ483" s="1112"/>
      <c r="BK483" s="1112"/>
      <c r="BL483" s="1112"/>
      <c r="BM483" s="1113"/>
      <c r="BN483" s="1113"/>
      <c r="BO483" s="1113"/>
      <c r="BP483" s="1112"/>
      <c r="BQ483" s="1112"/>
      <c r="BR483" s="1112"/>
      <c r="BS483" s="1112"/>
      <c r="BT483" s="1112"/>
      <c r="BU483" s="1112"/>
      <c r="BV483" s="1112"/>
      <c r="BW483" s="1112"/>
      <c r="BX483" s="1112"/>
      <c r="BY483" s="1112"/>
      <c r="BZ483" s="1112"/>
      <c r="CA483" s="1112"/>
      <c r="CB483" s="1114"/>
      <c r="CC483" s="1112"/>
      <c r="CD483" s="1112"/>
      <c r="CE483" s="1114"/>
      <c r="CF483" s="1114"/>
      <c r="CG483" s="1114"/>
      <c r="CH483" s="1114"/>
      <c r="CI483" s="1112"/>
      <c r="CJ483" s="1112"/>
      <c r="CK483" s="1114"/>
      <c r="CL483" s="1114"/>
      <c r="CM483" s="1114"/>
      <c r="CN483" s="1115"/>
      <c r="CO483" s="1116"/>
      <c r="CP483" s="1116"/>
      <c r="CQ483" s="1110"/>
      <c r="CR483" s="1110"/>
      <c r="CS483" s="1110"/>
      <c r="CT483" s="1110"/>
      <c r="CU483" s="1110"/>
      <c r="CV483" s="1110"/>
      <c r="CW483" s="1110"/>
      <c r="CX483" s="1110"/>
      <c r="CY483" s="1110"/>
      <c r="CZ483" s="1110"/>
      <c r="DA483" s="1110"/>
      <c r="DB483" s="1110"/>
      <c r="DC483" s="1110"/>
      <c r="DD483" s="1110"/>
      <c r="DE483" s="1110"/>
      <c r="DF483" s="1110"/>
      <c r="DG483" s="1110"/>
      <c r="DH483" s="1110"/>
      <c r="DI483" s="1110"/>
      <c r="DJ483" s="1110"/>
      <c r="DK483" s="1110"/>
      <c r="DL483" s="1110"/>
      <c r="DM483" s="1110"/>
      <c r="DN483" s="1110"/>
      <c r="DO483" s="1110"/>
      <c r="DP483" s="1110"/>
      <c r="DQ483" s="1110"/>
      <c r="DR483" s="1110"/>
      <c r="DS483" s="1110"/>
      <c r="DT483" s="1110"/>
      <c r="DU483" s="1110"/>
      <c r="DV483" s="1110"/>
      <c r="DW483" s="1116"/>
      <c r="DX483" s="1116"/>
      <c r="DY483" s="1116"/>
      <c r="DZ483" s="1116"/>
      <c r="EA483" s="1116"/>
      <c r="EB483" s="1116"/>
      <c r="EC483" s="1116"/>
      <c r="ED483" s="1116"/>
    </row>
    <row r="484" spans="22:134" s="1105" customFormat="1" hidden="1" x14ac:dyDescent="0.25">
      <c r="V484" s="1106"/>
      <c r="AA484" s="1107"/>
      <c r="AB484" s="1107"/>
      <c r="AD484" s="1107"/>
      <c r="AE484" s="1108"/>
      <c r="AH484" s="1109"/>
      <c r="AI484" s="1109"/>
      <c r="AK484" s="1107"/>
      <c r="AR484" s="1107"/>
      <c r="AV484" s="1107"/>
      <c r="AX484" s="1107"/>
      <c r="BB484" s="1107"/>
      <c r="BC484" s="1107"/>
      <c r="BE484" s="1107"/>
      <c r="BH484" s="1110"/>
      <c r="BI484" s="1111"/>
      <c r="BJ484" s="1112"/>
      <c r="BK484" s="1112"/>
      <c r="BL484" s="1112"/>
      <c r="BM484" s="1113"/>
      <c r="BN484" s="1113"/>
      <c r="BO484" s="1113"/>
      <c r="BP484" s="1112"/>
      <c r="BQ484" s="1112"/>
      <c r="BR484" s="1112"/>
      <c r="BS484" s="1112"/>
      <c r="BT484" s="1112"/>
      <c r="BU484" s="1112"/>
      <c r="BV484" s="1112"/>
      <c r="BW484" s="1112"/>
      <c r="BX484" s="1112"/>
      <c r="BY484" s="1112"/>
      <c r="BZ484" s="1112"/>
      <c r="CA484" s="1112"/>
      <c r="CB484" s="1114"/>
      <c r="CC484" s="1112"/>
      <c r="CD484" s="1112"/>
      <c r="CE484" s="1114"/>
      <c r="CF484" s="1114"/>
      <c r="CG484" s="1114"/>
      <c r="CH484" s="1114"/>
      <c r="CI484" s="1112"/>
      <c r="CJ484" s="1112"/>
      <c r="CK484" s="1114"/>
      <c r="CL484" s="1114"/>
      <c r="CM484" s="1114"/>
      <c r="CN484" s="1115"/>
      <c r="CO484" s="1116"/>
      <c r="CP484" s="1116"/>
      <c r="CQ484" s="1110"/>
      <c r="CR484" s="1110"/>
      <c r="CS484" s="1110"/>
      <c r="CT484" s="1110"/>
      <c r="CU484" s="1110"/>
      <c r="CV484" s="1110"/>
      <c r="CW484" s="1110"/>
      <c r="CX484" s="1110"/>
      <c r="CY484" s="1110"/>
      <c r="CZ484" s="1110"/>
      <c r="DA484" s="1110"/>
      <c r="DB484" s="1110"/>
      <c r="DC484" s="1110"/>
      <c r="DD484" s="1110"/>
      <c r="DE484" s="1110"/>
      <c r="DF484" s="1110"/>
      <c r="DG484" s="1110"/>
      <c r="DH484" s="1110"/>
      <c r="DI484" s="1110"/>
      <c r="DJ484" s="1110"/>
      <c r="DK484" s="1110"/>
      <c r="DL484" s="1110"/>
      <c r="DM484" s="1110"/>
      <c r="DN484" s="1110"/>
      <c r="DO484" s="1110"/>
      <c r="DP484" s="1110"/>
      <c r="DQ484" s="1110"/>
      <c r="DR484" s="1110"/>
      <c r="DS484" s="1110"/>
      <c r="DT484" s="1110"/>
      <c r="DU484" s="1110"/>
      <c r="DV484" s="1110"/>
      <c r="DW484" s="1116"/>
      <c r="DX484" s="1116"/>
      <c r="DY484" s="1116"/>
      <c r="DZ484" s="1116"/>
      <c r="EA484" s="1116"/>
      <c r="EB484" s="1116"/>
      <c r="EC484" s="1116"/>
      <c r="ED484" s="1116"/>
    </row>
    <row r="485" spans="22:134" s="1105" customFormat="1" hidden="1" x14ac:dyDescent="0.25">
      <c r="V485" s="1106"/>
      <c r="AA485" s="1107"/>
      <c r="AB485" s="1107"/>
      <c r="AD485" s="1107"/>
      <c r="AE485" s="1108"/>
      <c r="AH485" s="1109"/>
      <c r="AI485" s="1109"/>
      <c r="AK485" s="1107"/>
      <c r="AR485" s="1107"/>
      <c r="AV485" s="1107"/>
      <c r="AX485" s="1107"/>
      <c r="BB485" s="1107"/>
      <c r="BC485" s="1107"/>
      <c r="BE485" s="1107"/>
      <c r="BH485" s="1110"/>
      <c r="BI485" s="1111"/>
      <c r="BJ485" s="1112"/>
      <c r="BK485" s="1112"/>
      <c r="BL485" s="1112"/>
      <c r="BM485" s="1113"/>
      <c r="BN485" s="1113"/>
      <c r="BO485" s="1113"/>
      <c r="BP485" s="1112"/>
      <c r="BQ485" s="1112"/>
      <c r="BR485" s="1112"/>
      <c r="BS485" s="1112"/>
      <c r="BT485" s="1112"/>
      <c r="BU485" s="1112"/>
      <c r="BV485" s="1112"/>
      <c r="BW485" s="1112"/>
      <c r="BX485" s="1112"/>
      <c r="BY485" s="1112"/>
      <c r="BZ485" s="1112"/>
      <c r="CA485" s="1112"/>
      <c r="CB485" s="1114"/>
      <c r="CC485" s="1112"/>
      <c r="CD485" s="1112"/>
      <c r="CE485" s="1114"/>
      <c r="CF485" s="1114"/>
      <c r="CG485" s="1114"/>
      <c r="CH485" s="1114"/>
      <c r="CI485" s="1112"/>
      <c r="CJ485" s="1112"/>
      <c r="CK485" s="1114"/>
      <c r="CL485" s="1114"/>
      <c r="CM485" s="1114"/>
      <c r="CN485" s="1115"/>
      <c r="CO485" s="1116"/>
      <c r="CP485" s="1116"/>
      <c r="CQ485" s="1110"/>
      <c r="CR485" s="1110"/>
      <c r="CS485" s="1110"/>
      <c r="CT485" s="1110"/>
      <c r="CU485" s="1110"/>
      <c r="CV485" s="1110"/>
      <c r="CW485" s="1110"/>
      <c r="CX485" s="1110"/>
      <c r="CY485" s="1110"/>
      <c r="CZ485" s="1110"/>
      <c r="DA485" s="1110"/>
      <c r="DB485" s="1110"/>
      <c r="DC485" s="1110"/>
      <c r="DD485" s="1110"/>
      <c r="DE485" s="1110"/>
      <c r="DF485" s="1110"/>
      <c r="DG485" s="1110"/>
      <c r="DH485" s="1110"/>
      <c r="DI485" s="1110"/>
      <c r="DJ485" s="1110"/>
      <c r="DK485" s="1110"/>
      <c r="DL485" s="1110"/>
      <c r="DM485" s="1110"/>
      <c r="DN485" s="1110"/>
      <c r="DO485" s="1110"/>
      <c r="DP485" s="1110"/>
      <c r="DQ485" s="1110"/>
      <c r="DR485" s="1110"/>
      <c r="DS485" s="1110"/>
      <c r="DT485" s="1110"/>
      <c r="DU485" s="1110"/>
      <c r="DV485" s="1110"/>
      <c r="DW485" s="1116"/>
      <c r="DX485" s="1116"/>
      <c r="DY485" s="1116"/>
      <c r="DZ485" s="1116"/>
      <c r="EA485" s="1116"/>
      <c r="EB485" s="1116"/>
      <c r="EC485" s="1116"/>
      <c r="ED485" s="1116"/>
    </row>
    <row r="486" spans="22:134" s="1105" customFormat="1" hidden="1" x14ac:dyDescent="0.25">
      <c r="V486" s="1106"/>
      <c r="AA486" s="1107"/>
      <c r="AB486" s="1107"/>
      <c r="AD486" s="1107"/>
      <c r="AE486" s="1108"/>
      <c r="AH486" s="1109"/>
      <c r="AI486" s="1109"/>
      <c r="AK486" s="1107"/>
      <c r="AR486" s="1107"/>
      <c r="AV486" s="1107"/>
      <c r="AX486" s="1107"/>
      <c r="BB486" s="1107"/>
      <c r="BC486" s="1107"/>
      <c r="BE486" s="1107"/>
      <c r="BH486" s="1110"/>
      <c r="BI486" s="1111"/>
      <c r="BJ486" s="1112"/>
      <c r="BK486" s="1112"/>
      <c r="BL486" s="1112"/>
      <c r="BM486" s="1113"/>
      <c r="BN486" s="1113"/>
      <c r="BO486" s="1113"/>
      <c r="BP486" s="1112"/>
      <c r="BQ486" s="1112"/>
      <c r="BR486" s="1112"/>
      <c r="BS486" s="1112"/>
      <c r="BT486" s="1112"/>
      <c r="BU486" s="1112"/>
      <c r="BV486" s="1112"/>
      <c r="BW486" s="1112"/>
      <c r="BX486" s="1112"/>
      <c r="BY486" s="1112"/>
      <c r="BZ486" s="1112"/>
      <c r="CA486" s="1112"/>
      <c r="CB486" s="1114"/>
      <c r="CC486" s="1112"/>
      <c r="CD486" s="1112"/>
      <c r="CE486" s="1114"/>
      <c r="CF486" s="1114"/>
      <c r="CG486" s="1114"/>
      <c r="CH486" s="1114"/>
      <c r="CI486" s="1112"/>
      <c r="CJ486" s="1112"/>
      <c r="CK486" s="1114"/>
      <c r="CL486" s="1114"/>
      <c r="CM486" s="1114"/>
      <c r="CN486" s="1115"/>
      <c r="CO486" s="1116"/>
      <c r="CP486" s="1116"/>
      <c r="CQ486" s="1110"/>
      <c r="CR486" s="1110"/>
      <c r="CS486" s="1110"/>
      <c r="CT486" s="1110"/>
      <c r="CU486" s="1110"/>
      <c r="CV486" s="1110"/>
      <c r="CW486" s="1110"/>
      <c r="CX486" s="1110"/>
      <c r="CY486" s="1110"/>
      <c r="CZ486" s="1110"/>
      <c r="DA486" s="1110"/>
      <c r="DB486" s="1110"/>
      <c r="DC486" s="1110"/>
      <c r="DD486" s="1110"/>
      <c r="DE486" s="1110"/>
      <c r="DF486" s="1110"/>
      <c r="DG486" s="1110"/>
      <c r="DH486" s="1110"/>
      <c r="DI486" s="1110"/>
      <c r="DJ486" s="1110"/>
      <c r="DK486" s="1110"/>
      <c r="DL486" s="1110"/>
      <c r="DM486" s="1110"/>
      <c r="DN486" s="1110"/>
      <c r="DO486" s="1110"/>
      <c r="DP486" s="1110"/>
      <c r="DQ486" s="1110"/>
      <c r="DR486" s="1110"/>
      <c r="DS486" s="1110"/>
      <c r="DT486" s="1110"/>
      <c r="DU486" s="1110"/>
      <c r="DV486" s="1110"/>
      <c r="DW486" s="1116"/>
      <c r="DX486" s="1116"/>
      <c r="DY486" s="1116"/>
      <c r="DZ486" s="1116"/>
      <c r="EA486" s="1116"/>
      <c r="EB486" s="1116"/>
      <c r="EC486" s="1116"/>
      <c r="ED486" s="1116"/>
    </row>
    <row r="487" spans="22:134" s="1105" customFormat="1" hidden="1" x14ac:dyDescent="0.25">
      <c r="V487" s="1106"/>
      <c r="AA487" s="1107"/>
      <c r="AB487" s="1107"/>
      <c r="AD487" s="1107"/>
      <c r="AE487" s="1108"/>
      <c r="AH487" s="1109"/>
      <c r="AI487" s="1109"/>
      <c r="AK487" s="1107"/>
      <c r="AR487" s="1107"/>
      <c r="AV487" s="1107"/>
      <c r="AX487" s="1107"/>
      <c r="BB487" s="1107"/>
      <c r="BC487" s="1107"/>
      <c r="BE487" s="1107"/>
      <c r="BH487" s="1110"/>
      <c r="BI487" s="1111"/>
      <c r="BJ487" s="1112"/>
      <c r="BK487" s="1112"/>
      <c r="BL487" s="1112"/>
      <c r="BM487" s="1113"/>
      <c r="BN487" s="1113"/>
      <c r="BO487" s="1113"/>
      <c r="BP487" s="1112"/>
      <c r="BQ487" s="1112"/>
      <c r="BR487" s="1112"/>
      <c r="BS487" s="1112"/>
      <c r="BT487" s="1112"/>
      <c r="BU487" s="1112"/>
      <c r="BV487" s="1112"/>
      <c r="BW487" s="1112"/>
      <c r="BX487" s="1112"/>
      <c r="BY487" s="1112"/>
      <c r="BZ487" s="1112"/>
      <c r="CA487" s="1112"/>
      <c r="CB487" s="1114"/>
      <c r="CC487" s="1112"/>
      <c r="CD487" s="1112"/>
      <c r="CE487" s="1114"/>
      <c r="CF487" s="1114"/>
      <c r="CG487" s="1114"/>
      <c r="CH487" s="1114"/>
      <c r="CI487" s="1112"/>
      <c r="CJ487" s="1112"/>
      <c r="CK487" s="1114"/>
      <c r="CL487" s="1114"/>
      <c r="CM487" s="1114"/>
      <c r="CN487" s="1115"/>
      <c r="CO487" s="1116"/>
      <c r="CP487" s="1116"/>
      <c r="CQ487" s="1110"/>
      <c r="CR487" s="1110"/>
      <c r="CS487" s="1110"/>
      <c r="CT487" s="1110"/>
      <c r="CU487" s="1110"/>
      <c r="CV487" s="1110"/>
      <c r="CW487" s="1110"/>
      <c r="CX487" s="1110"/>
      <c r="CY487" s="1110"/>
      <c r="CZ487" s="1110"/>
      <c r="DA487" s="1110"/>
      <c r="DB487" s="1110"/>
      <c r="DC487" s="1110"/>
      <c r="DD487" s="1110"/>
      <c r="DE487" s="1110"/>
      <c r="DF487" s="1110"/>
      <c r="DG487" s="1110"/>
      <c r="DH487" s="1110"/>
      <c r="DI487" s="1110"/>
      <c r="DJ487" s="1110"/>
      <c r="DK487" s="1110"/>
      <c r="DL487" s="1110"/>
      <c r="DM487" s="1110"/>
      <c r="DN487" s="1110"/>
      <c r="DO487" s="1110"/>
      <c r="DP487" s="1110"/>
      <c r="DQ487" s="1110"/>
      <c r="DR487" s="1110"/>
      <c r="DS487" s="1110"/>
      <c r="DT487" s="1110"/>
      <c r="DU487" s="1110"/>
      <c r="DV487" s="1110"/>
      <c r="DW487" s="1116"/>
      <c r="DX487" s="1116"/>
      <c r="DY487" s="1116"/>
      <c r="DZ487" s="1116"/>
      <c r="EA487" s="1116"/>
      <c r="EB487" s="1116"/>
      <c r="EC487" s="1116"/>
      <c r="ED487" s="1116"/>
    </row>
    <row r="488" spans="22:134" s="1105" customFormat="1" hidden="1" x14ac:dyDescent="0.25">
      <c r="V488" s="1106"/>
      <c r="AA488" s="1107"/>
      <c r="AB488" s="1107"/>
      <c r="AD488" s="1107"/>
      <c r="AE488" s="1108"/>
      <c r="AH488" s="1109"/>
      <c r="AI488" s="1109"/>
      <c r="AK488" s="1107"/>
      <c r="AR488" s="1107"/>
      <c r="AV488" s="1107"/>
      <c r="AX488" s="1107"/>
      <c r="BB488" s="1107"/>
      <c r="BC488" s="1107"/>
      <c r="BE488" s="1107"/>
      <c r="BH488" s="1110"/>
      <c r="BI488" s="1111"/>
      <c r="BJ488" s="1112"/>
      <c r="BK488" s="1112"/>
      <c r="BL488" s="1112"/>
      <c r="BM488" s="1113"/>
      <c r="BN488" s="1113"/>
      <c r="BO488" s="1113"/>
      <c r="BP488" s="1112"/>
      <c r="BQ488" s="1112"/>
      <c r="BR488" s="1112"/>
      <c r="BS488" s="1112"/>
      <c r="BT488" s="1112"/>
      <c r="BU488" s="1112"/>
      <c r="BV488" s="1112"/>
      <c r="BW488" s="1112"/>
      <c r="BX488" s="1112"/>
      <c r="BY488" s="1112"/>
      <c r="BZ488" s="1112"/>
      <c r="CA488" s="1112"/>
      <c r="CB488" s="1114"/>
      <c r="CC488" s="1112"/>
      <c r="CD488" s="1112"/>
      <c r="CE488" s="1114"/>
      <c r="CF488" s="1114"/>
      <c r="CG488" s="1114"/>
      <c r="CH488" s="1114"/>
      <c r="CI488" s="1112"/>
      <c r="CJ488" s="1112"/>
      <c r="CK488" s="1114"/>
      <c r="CL488" s="1114"/>
      <c r="CM488" s="1114"/>
      <c r="CN488" s="1115"/>
      <c r="CO488" s="1116"/>
      <c r="CP488" s="1116"/>
      <c r="CQ488" s="1110"/>
      <c r="CR488" s="1110"/>
      <c r="CS488" s="1110"/>
      <c r="CT488" s="1110"/>
      <c r="CU488" s="1110"/>
      <c r="CV488" s="1110"/>
      <c r="CW488" s="1110"/>
      <c r="CX488" s="1110"/>
      <c r="CY488" s="1110"/>
      <c r="CZ488" s="1110"/>
      <c r="DA488" s="1110"/>
      <c r="DB488" s="1110"/>
      <c r="DC488" s="1110"/>
      <c r="DD488" s="1110"/>
      <c r="DE488" s="1110"/>
      <c r="DF488" s="1110"/>
      <c r="DG488" s="1110"/>
      <c r="DH488" s="1110"/>
      <c r="DI488" s="1110"/>
      <c r="DJ488" s="1110"/>
      <c r="DK488" s="1110"/>
      <c r="DL488" s="1110"/>
      <c r="DM488" s="1110"/>
      <c r="DN488" s="1110"/>
      <c r="DO488" s="1110"/>
      <c r="DP488" s="1110"/>
      <c r="DQ488" s="1110"/>
      <c r="DR488" s="1110"/>
      <c r="DS488" s="1110"/>
      <c r="DT488" s="1110"/>
      <c r="DU488" s="1110"/>
      <c r="DV488" s="1110"/>
      <c r="DW488" s="1116"/>
      <c r="DX488" s="1116"/>
      <c r="DY488" s="1116"/>
      <c r="DZ488" s="1116"/>
      <c r="EA488" s="1116"/>
      <c r="EB488" s="1116"/>
      <c r="EC488" s="1116"/>
      <c r="ED488" s="1116"/>
    </row>
    <row r="489" spans="22:134" s="1105" customFormat="1" hidden="1" x14ac:dyDescent="0.25">
      <c r="V489" s="1106"/>
      <c r="AA489" s="1107"/>
      <c r="AB489" s="1107"/>
      <c r="AD489" s="1107"/>
      <c r="AE489" s="1108"/>
      <c r="AH489" s="1109"/>
      <c r="AI489" s="1109"/>
      <c r="AK489" s="1107"/>
      <c r="AR489" s="1107"/>
      <c r="AV489" s="1107"/>
      <c r="AX489" s="1107"/>
      <c r="BB489" s="1107"/>
      <c r="BC489" s="1107"/>
      <c r="BE489" s="1107"/>
      <c r="BH489" s="1110"/>
      <c r="BI489" s="1111"/>
      <c r="BJ489" s="1112"/>
      <c r="BK489" s="1112"/>
      <c r="BL489" s="1112"/>
      <c r="BM489" s="1113"/>
      <c r="BN489" s="1113"/>
      <c r="BO489" s="1113"/>
      <c r="BP489" s="1112"/>
      <c r="BQ489" s="1112"/>
      <c r="BR489" s="1112"/>
      <c r="BS489" s="1112"/>
      <c r="BT489" s="1112"/>
      <c r="BU489" s="1112"/>
      <c r="BV489" s="1112"/>
      <c r="BW489" s="1112"/>
      <c r="BX489" s="1112"/>
      <c r="BY489" s="1112"/>
      <c r="BZ489" s="1112"/>
      <c r="CA489" s="1112"/>
      <c r="CB489" s="1114"/>
      <c r="CC489" s="1112"/>
      <c r="CD489" s="1112"/>
      <c r="CE489" s="1114"/>
      <c r="CF489" s="1114"/>
      <c r="CG489" s="1114"/>
      <c r="CH489" s="1114"/>
      <c r="CI489" s="1112"/>
      <c r="CJ489" s="1112"/>
      <c r="CK489" s="1114"/>
      <c r="CL489" s="1114"/>
      <c r="CM489" s="1114"/>
      <c r="CN489" s="1115"/>
      <c r="CO489" s="1116"/>
      <c r="CP489" s="1116"/>
      <c r="CQ489" s="1110"/>
      <c r="CR489" s="1110"/>
      <c r="CS489" s="1110"/>
      <c r="CT489" s="1110"/>
      <c r="CU489" s="1110"/>
      <c r="CV489" s="1110"/>
      <c r="CW489" s="1110"/>
      <c r="CX489" s="1110"/>
      <c r="CY489" s="1110"/>
      <c r="CZ489" s="1110"/>
      <c r="DA489" s="1110"/>
      <c r="DB489" s="1110"/>
      <c r="DC489" s="1110"/>
      <c r="DD489" s="1110"/>
      <c r="DE489" s="1110"/>
      <c r="DF489" s="1110"/>
      <c r="DG489" s="1110"/>
      <c r="DH489" s="1110"/>
      <c r="DI489" s="1110"/>
      <c r="DJ489" s="1110"/>
      <c r="DK489" s="1110"/>
      <c r="DL489" s="1110"/>
      <c r="DM489" s="1110"/>
      <c r="DN489" s="1110"/>
      <c r="DO489" s="1110"/>
      <c r="DP489" s="1110"/>
      <c r="DQ489" s="1110"/>
      <c r="DR489" s="1110"/>
      <c r="DS489" s="1110"/>
      <c r="DT489" s="1110"/>
      <c r="DU489" s="1110"/>
      <c r="DV489" s="1110"/>
      <c r="DW489" s="1116"/>
      <c r="DX489" s="1116"/>
      <c r="DY489" s="1116"/>
      <c r="DZ489" s="1116"/>
      <c r="EA489" s="1116"/>
      <c r="EB489" s="1116"/>
      <c r="EC489" s="1116"/>
      <c r="ED489" s="1116"/>
    </row>
    <row r="490" spans="22:134" s="1105" customFormat="1" hidden="1" x14ac:dyDescent="0.25">
      <c r="V490" s="1106"/>
      <c r="AA490" s="1107"/>
      <c r="AB490" s="1107"/>
      <c r="AD490" s="1107"/>
      <c r="AE490" s="1108"/>
      <c r="AH490" s="1109"/>
      <c r="AI490" s="1109"/>
      <c r="AK490" s="1107"/>
      <c r="AR490" s="1107"/>
      <c r="AV490" s="1107"/>
      <c r="AX490" s="1107"/>
      <c r="BB490" s="1107"/>
      <c r="BC490" s="1107"/>
      <c r="BE490" s="1107"/>
      <c r="BH490" s="1110"/>
      <c r="BI490" s="1111"/>
      <c r="BJ490" s="1112"/>
      <c r="BK490" s="1112"/>
      <c r="BL490" s="1112"/>
      <c r="BM490" s="1113"/>
      <c r="BN490" s="1113"/>
      <c r="BO490" s="1113"/>
      <c r="BP490" s="1112"/>
      <c r="BQ490" s="1112"/>
      <c r="BR490" s="1112"/>
      <c r="BS490" s="1112"/>
      <c r="BT490" s="1112"/>
      <c r="BU490" s="1112"/>
      <c r="BV490" s="1112"/>
      <c r="BW490" s="1112"/>
      <c r="BX490" s="1112"/>
      <c r="BY490" s="1112"/>
      <c r="BZ490" s="1112"/>
      <c r="CA490" s="1112"/>
      <c r="CB490" s="1114"/>
      <c r="CC490" s="1112"/>
      <c r="CD490" s="1112"/>
      <c r="CE490" s="1114"/>
      <c r="CF490" s="1114"/>
      <c r="CG490" s="1114"/>
      <c r="CH490" s="1114"/>
      <c r="CI490" s="1112"/>
      <c r="CJ490" s="1112"/>
      <c r="CK490" s="1114"/>
      <c r="CL490" s="1114"/>
      <c r="CM490" s="1114"/>
      <c r="CN490" s="1115"/>
      <c r="CO490" s="1116"/>
      <c r="CP490" s="1116"/>
      <c r="CQ490" s="1110"/>
      <c r="CR490" s="1110"/>
      <c r="CS490" s="1110"/>
      <c r="CT490" s="1110"/>
      <c r="CU490" s="1110"/>
      <c r="CV490" s="1110"/>
      <c r="CW490" s="1110"/>
      <c r="CX490" s="1110"/>
      <c r="CY490" s="1110"/>
      <c r="CZ490" s="1110"/>
      <c r="DA490" s="1110"/>
      <c r="DB490" s="1110"/>
      <c r="DC490" s="1110"/>
      <c r="DD490" s="1110"/>
      <c r="DE490" s="1110"/>
      <c r="DF490" s="1110"/>
      <c r="DG490" s="1110"/>
      <c r="DH490" s="1110"/>
      <c r="DI490" s="1110"/>
      <c r="DJ490" s="1110"/>
      <c r="DK490" s="1110"/>
      <c r="DL490" s="1110"/>
      <c r="DM490" s="1110"/>
      <c r="DN490" s="1110"/>
      <c r="DO490" s="1110"/>
      <c r="DP490" s="1110"/>
      <c r="DQ490" s="1110"/>
      <c r="DR490" s="1110"/>
      <c r="DS490" s="1110"/>
      <c r="DT490" s="1110"/>
      <c r="DU490" s="1110"/>
      <c r="DV490" s="1110"/>
      <c r="DW490" s="1116"/>
      <c r="DX490" s="1116"/>
      <c r="DY490" s="1116"/>
      <c r="DZ490" s="1116"/>
      <c r="EA490" s="1116"/>
      <c r="EB490" s="1116"/>
      <c r="EC490" s="1116"/>
      <c r="ED490" s="1116"/>
    </row>
    <row r="491" spans="22:134" s="1105" customFormat="1" hidden="1" x14ac:dyDescent="0.25">
      <c r="V491" s="1106"/>
      <c r="AA491" s="1107"/>
      <c r="AB491" s="1107"/>
      <c r="AD491" s="1107"/>
      <c r="AE491" s="1108"/>
      <c r="AH491" s="1109"/>
      <c r="AI491" s="1109"/>
      <c r="AK491" s="1107"/>
      <c r="AR491" s="1107"/>
      <c r="AV491" s="1107"/>
      <c r="AX491" s="1107"/>
      <c r="BB491" s="1107"/>
      <c r="BC491" s="1107"/>
      <c r="BE491" s="1107"/>
      <c r="BH491" s="1110"/>
      <c r="BI491" s="1111"/>
      <c r="BJ491" s="1112"/>
      <c r="BK491" s="1112"/>
      <c r="BL491" s="1112"/>
      <c r="BM491" s="1113"/>
      <c r="BN491" s="1113"/>
      <c r="BO491" s="1113"/>
      <c r="BP491" s="1112"/>
      <c r="BQ491" s="1112"/>
      <c r="BR491" s="1112"/>
      <c r="BS491" s="1112"/>
      <c r="BT491" s="1112"/>
      <c r="BU491" s="1112"/>
      <c r="BV491" s="1112"/>
      <c r="BW491" s="1112"/>
      <c r="BX491" s="1112"/>
      <c r="BY491" s="1112"/>
      <c r="BZ491" s="1112"/>
      <c r="CA491" s="1112"/>
      <c r="CB491" s="1114"/>
      <c r="CC491" s="1112"/>
      <c r="CD491" s="1112"/>
      <c r="CE491" s="1114"/>
      <c r="CF491" s="1114"/>
      <c r="CG491" s="1114"/>
      <c r="CH491" s="1114"/>
      <c r="CI491" s="1112"/>
      <c r="CJ491" s="1112"/>
      <c r="CK491" s="1114"/>
      <c r="CL491" s="1114"/>
      <c r="CM491" s="1114"/>
      <c r="CN491" s="1115"/>
      <c r="CO491" s="1116"/>
      <c r="CP491" s="1116"/>
      <c r="CQ491" s="1110"/>
      <c r="CR491" s="1110"/>
      <c r="CS491" s="1110"/>
      <c r="CT491" s="1110"/>
      <c r="CU491" s="1110"/>
      <c r="CV491" s="1110"/>
      <c r="CW491" s="1110"/>
      <c r="CX491" s="1110"/>
      <c r="CY491" s="1110"/>
      <c r="CZ491" s="1110"/>
      <c r="DA491" s="1110"/>
      <c r="DB491" s="1110"/>
      <c r="DC491" s="1110"/>
      <c r="DD491" s="1110"/>
      <c r="DE491" s="1110"/>
      <c r="DF491" s="1110"/>
      <c r="DG491" s="1110"/>
      <c r="DH491" s="1110"/>
      <c r="DI491" s="1110"/>
      <c r="DJ491" s="1110"/>
      <c r="DK491" s="1110"/>
      <c r="DL491" s="1110"/>
      <c r="DM491" s="1110"/>
      <c r="DN491" s="1110"/>
      <c r="DO491" s="1110"/>
      <c r="DP491" s="1110"/>
      <c r="DQ491" s="1110"/>
      <c r="DR491" s="1110"/>
      <c r="DS491" s="1110"/>
      <c r="DT491" s="1110"/>
      <c r="DU491" s="1110"/>
      <c r="DV491" s="1110"/>
      <c r="DW491" s="1116"/>
      <c r="DX491" s="1116"/>
      <c r="DY491" s="1116"/>
      <c r="DZ491" s="1116"/>
      <c r="EA491" s="1116"/>
      <c r="EB491" s="1116"/>
      <c r="EC491" s="1116"/>
      <c r="ED491" s="1116"/>
    </row>
    <row r="492" spans="22:134" s="1105" customFormat="1" hidden="1" x14ac:dyDescent="0.25">
      <c r="V492" s="1106"/>
      <c r="AA492" s="1107"/>
      <c r="AB492" s="1107"/>
      <c r="AD492" s="1107"/>
      <c r="AE492" s="1108"/>
      <c r="AH492" s="1109"/>
      <c r="AI492" s="1109"/>
      <c r="AK492" s="1107"/>
      <c r="AR492" s="1107"/>
      <c r="AV492" s="1107"/>
      <c r="AX492" s="1107"/>
      <c r="BB492" s="1107"/>
      <c r="BC492" s="1107"/>
      <c r="BE492" s="1107"/>
      <c r="BH492" s="1110"/>
      <c r="BI492" s="1111"/>
      <c r="BJ492" s="1112"/>
      <c r="BK492" s="1112"/>
      <c r="BL492" s="1112"/>
      <c r="BM492" s="1113"/>
      <c r="BN492" s="1113"/>
      <c r="BO492" s="1113"/>
      <c r="BP492" s="1112"/>
      <c r="BQ492" s="1112"/>
      <c r="BR492" s="1112"/>
      <c r="BS492" s="1112"/>
      <c r="BT492" s="1112"/>
      <c r="BU492" s="1112"/>
      <c r="BV492" s="1112"/>
      <c r="BW492" s="1112"/>
      <c r="BX492" s="1112"/>
      <c r="BY492" s="1112"/>
      <c r="BZ492" s="1112"/>
      <c r="CA492" s="1112"/>
      <c r="CB492" s="1114"/>
      <c r="CC492" s="1112"/>
      <c r="CD492" s="1112"/>
      <c r="CE492" s="1114"/>
      <c r="CF492" s="1114"/>
      <c r="CG492" s="1114"/>
      <c r="CH492" s="1114"/>
      <c r="CI492" s="1112"/>
      <c r="CJ492" s="1112"/>
      <c r="CK492" s="1114"/>
      <c r="CL492" s="1114"/>
      <c r="CM492" s="1114"/>
      <c r="CN492" s="1115"/>
      <c r="CO492" s="1116"/>
      <c r="CP492" s="1116"/>
      <c r="CQ492" s="1110"/>
      <c r="CR492" s="1110"/>
      <c r="CS492" s="1110"/>
      <c r="CT492" s="1110"/>
      <c r="CU492" s="1110"/>
      <c r="CV492" s="1110"/>
      <c r="CW492" s="1110"/>
      <c r="CX492" s="1110"/>
      <c r="CY492" s="1110"/>
      <c r="CZ492" s="1110"/>
      <c r="DA492" s="1110"/>
      <c r="DB492" s="1110"/>
      <c r="DC492" s="1110"/>
      <c r="DD492" s="1110"/>
      <c r="DE492" s="1110"/>
      <c r="DF492" s="1110"/>
      <c r="DG492" s="1110"/>
      <c r="DH492" s="1110"/>
      <c r="DI492" s="1110"/>
      <c r="DJ492" s="1110"/>
      <c r="DK492" s="1110"/>
      <c r="DL492" s="1110"/>
      <c r="DM492" s="1110"/>
      <c r="DN492" s="1110"/>
      <c r="DO492" s="1110"/>
      <c r="DP492" s="1110"/>
      <c r="DQ492" s="1110"/>
      <c r="DR492" s="1110"/>
      <c r="DS492" s="1110"/>
      <c r="DT492" s="1110"/>
      <c r="DU492" s="1110"/>
      <c r="DV492" s="1110"/>
      <c r="DW492" s="1116"/>
      <c r="DX492" s="1116"/>
      <c r="DY492" s="1116"/>
      <c r="DZ492" s="1116"/>
      <c r="EA492" s="1116"/>
      <c r="EB492" s="1116"/>
      <c r="EC492" s="1116"/>
      <c r="ED492" s="1116"/>
    </row>
    <row r="493" spans="22:134" s="1105" customFormat="1" hidden="1" x14ac:dyDescent="0.25">
      <c r="V493" s="1106"/>
      <c r="AA493" s="1107"/>
      <c r="AB493" s="1107"/>
      <c r="AD493" s="1107"/>
      <c r="AE493" s="1108"/>
      <c r="AH493" s="1109"/>
      <c r="AI493" s="1109"/>
      <c r="AK493" s="1107"/>
      <c r="AR493" s="1107"/>
      <c r="AV493" s="1107"/>
      <c r="AX493" s="1107"/>
      <c r="BB493" s="1107"/>
      <c r="BC493" s="1107"/>
      <c r="BE493" s="1107"/>
      <c r="BH493" s="1110"/>
      <c r="BI493" s="1111"/>
      <c r="BJ493" s="1112"/>
      <c r="BK493" s="1112"/>
      <c r="BL493" s="1112"/>
      <c r="BM493" s="1113"/>
      <c r="BN493" s="1113"/>
      <c r="BO493" s="1113"/>
      <c r="BP493" s="1112"/>
      <c r="BQ493" s="1112"/>
      <c r="BR493" s="1112"/>
      <c r="BS493" s="1112"/>
      <c r="BT493" s="1112"/>
      <c r="BU493" s="1112"/>
      <c r="BV493" s="1112"/>
      <c r="BW493" s="1112"/>
      <c r="BX493" s="1112"/>
      <c r="BY493" s="1112"/>
      <c r="BZ493" s="1112"/>
      <c r="CA493" s="1112"/>
      <c r="CB493" s="1114"/>
      <c r="CC493" s="1112"/>
      <c r="CD493" s="1112"/>
      <c r="CE493" s="1114"/>
      <c r="CF493" s="1114"/>
      <c r="CG493" s="1114"/>
      <c r="CH493" s="1114"/>
      <c r="CI493" s="1112"/>
      <c r="CJ493" s="1112"/>
      <c r="CK493" s="1114"/>
      <c r="CL493" s="1114"/>
      <c r="CM493" s="1114"/>
      <c r="CN493" s="1115"/>
      <c r="CO493" s="1116"/>
      <c r="CP493" s="1116"/>
      <c r="CQ493" s="1110"/>
      <c r="CR493" s="1110"/>
      <c r="CS493" s="1110"/>
      <c r="CT493" s="1110"/>
      <c r="CU493" s="1110"/>
      <c r="CV493" s="1110"/>
      <c r="CW493" s="1110"/>
      <c r="CX493" s="1110"/>
      <c r="CY493" s="1110"/>
      <c r="CZ493" s="1110"/>
      <c r="DA493" s="1110"/>
      <c r="DB493" s="1110"/>
      <c r="DC493" s="1110"/>
      <c r="DD493" s="1110"/>
      <c r="DE493" s="1110"/>
      <c r="DF493" s="1110"/>
      <c r="DG493" s="1110"/>
      <c r="DH493" s="1110"/>
      <c r="DI493" s="1110"/>
      <c r="DJ493" s="1110"/>
      <c r="DK493" s="1110"/>
      <c r="DL493" s="1110"/>
      <c r="DM493" s="1110"/>
      <c r="DN493" s="1110"/>
      <c r="DO493" s="1110"/>
      <c r="DP493" s="1110"/>
      <c r="DQ493" s="1110"/>
      <c r="DR493" s="1110"/>
      <c r="DS493" s="1110"/>
      <c r="DT493" s="1110"/>
      <c r="DU493" s="1110"/>
      <c r="DV493" s="1110"/>
      <c r="DW493" s="1116"/>
      <c r="DX493" s="1116"/>
      <c r="DY493" s="1116"/>
      <c r="DZ493" s="1116"/>
      <c r="EA493" s="1116"/>
      <c r="EB493" s="1116"/>
      <c r="EC493" s="1116"/>
      <c r="ED493" s="1116"/>
    </row>
    <row r="494" spans="22:134" s="1105" customFormat="1" hidden="1" x14ac:dyDescent="0.25">
      <c r="V494" s="1106"/>
      <c r="AA494" s="1107"/>
      <c r="AB494" s="1107"/>
      <c r="AD494" s="1107"/>
      <c r="AE494" s="1108"/>
      <c r="AH494" s="1109"/>
      <c r="AI494" s="1109"/>
      <c r="AK494" s="1107"/>
      <c r="AR494" s="1107"/>
      <c r="AV494" s="1107"/>
      <c r="AX494" s="1107"/>
      <c r="BB494" s="1107"/>
      <c r="BC494" s="1107"/>
      <c r="BE494" s="1107"/>
      <c r="BH494" s="1110"/>
      <c r="BI494" s="1111"/>
      <c r="BJ494" s="1112"/>
      <c r="BK494" s="1112"/>
      <c r="BL494" s="1112"/>
      <c r="BM494" s="1113"/>
      <c r="BN494" s="1113"/>
      <c r="BO494" s="1113"/>
      <c r="BP494" s="1112"/>
      <c r="BQ494" s="1112"/>
      <c r="BR494" s="1112"/>
      <c r="BS494" s="1112"/>
      <c r="BT494" s="1112"/>
      <c r="BU494" s="1112"/>
      <c r="BV494" s="1112"/>
      <c r="BW494" s="1112"/>
      <c r="BX494" s="1112"/>
      <c r="BY494" s="1112"/>
      <c r="BZ494" s="1112"/>
      <c r="CA494" s="1112"/>
      <c r="CB494" s="1114"/>
      <c r="CC494" s="1112"/>
      <c r="CD494" s="1112"/>
      <c r="CE494" s="1114"/>
      <c r="CF494" s="1114"/>
      <c r="CG494" s="1114"/>
      <c r="CH494" s="1114"/>
      <c r="CI494" s="1112"/>
      <c r="CJ494" s="1112"/>
      <c r="CK494" s="1114"/>
      <c r="CL494" s="1114"/>
      <c r="CM494" s="1114"/>
      <c r="CN494" s="1115"/>
      <c r="CO494" s="1116"/>
      <c r="CP494" s="1116"/>
      <c r="CQ494" s="1110"/>
      <c r="CR494" s="1110"/>
      <c r="CS494" s="1110"/>
      <c r="CT494" s="1110"/>
      <c r="CU494" s="1110"/>
      <c r="CV494" s="1110"/>
      <c r="CW494" s="1110"/>
      <c r="CX494" s="1110"/>
      <c r="CY494" s="1110"/>
      <c r="CZ494" s="1110"/>
      <c r="DA494" s="1110"/>
      <c r="DB494" s="1110"/>
      <c r="DC494" s="1110"/>
      <c r="DD494" s="1110"/>
      <c r="DE494" s="1110"/>
      <c r="DF494" s="1110"/>
      <c r="DG494" s="1110"/>
      <c r="DH494" s="1110"/>
      <c r="DI494" s="1110"/>
      <c r="DJ494" s="1110"/>
      <c r="DK494" s="1110"/>
      <c r="DL494" s="1110"/>
      <c r="DM494" s="1110"/>
      <c r="DN494" s="1110"/>
      <c r="DO494" s="1110"/>
      <c r="DP494" s="1110"/>
      <c r="DQ494" s="1110"/>
      <c r="DR494" s="1110"/>
      <c r="DS494" s="1110"/>
      <c r="DT494" s="1110"/>
      <c r="DU494" s="1110"/>
      <c r="DV494" s="1110"/>
      <c r="DW494" s="1116"/>
      <c r="DX494" s="1116"/>
      <c r="DY494" s="1116"/>
      <c r="DZ494" s="1116"/>
      <c r="EA494" s="1116"/>
      <c r="EB494" s="1116"/>
      <c r="EC494" s="1116"/>
      <c r="ED494" s="1116"/>
    </row>
    <row r="495" spans="22:134" s="1105" customFormat="1" hidden="1" x14ac:dyDescent="0.25">
      <c r="V495" s="1106"/>
      <c r="AA495" s="1107"/>
      <c r="AB495" s="1107"/>
      <c r="AD495" s="1107"/>
      <c r="AE495" s="1108"/>
      <c r="AH495" s="1109"/>
      <c r="AI495" s="1109"/>
      <c r="AK495" s="1107"/>
      <c r="AR495" s="1107"/>
      <c r="AV495" s="1107"/>
      <c r="AX495" s="1107"/>
      <c r="BB495" s="1107"/>
      <c r="BC495" s="1107"/>
      <c r="BE495" s="1107"/>
      <c r="BH495" s="1110"/>
      <c r="BI495" s="1111"/>
      <c r="BJ495" s="1112"/>
      <c r="BK495" s="1112"/>
      <c r="BL495" s="1112"/>
      <c r="BM495" s="1113"/>
      <c r="BN495" s="1113"/>
      <c r="BO495" s="1113"/>
      <c r="BP495" s="1112"/>
      <c r="BQ495" s="1112"/>
      <c r="BR495" s="1112"/>
      <c r="BS495" s="1112"/>
      <c r="BT495" s="1112"/>
      <c r="BU495" s="1112"/>
      <c r="BV495" s="1112"/>
      <c r="BW495" s="1112"/>
      <c r="BX495" s="1112"/>
      <c r="BY495" s="1112"/>
      <c r="BZ495" s="1112"/>
      <c r="CA495" s="1112"/>
      <c r="CB495" s="1114"/>
      <c r="CC495" s="1112"/>
      <c r="CD495" s="1112"/>
      <c r="CE495" s="1114"/>
      <c r="CF495" s="1114"/>
      <c r="CG495" s="1114"/>
      <c r="CH495" s="1114"/>
      <c r="CI495" s="1112"/>
      <c r="CJ495" s="1112"/>
      <c r="CK495" s="1114"/>
      <c r="CL495" s="1114"/>
      <c r="CM495" s="1114"/>
      <c r="CN495" s="1115"/>
      <c r="CO495" s="1116"/>
      <c r="CP495" s="1116"/>
      <c r="CQ495" s="1110"/>
      <c r="CR495" s="1110"/>
      <c r="CS495" s="1110"/>
      <c r="CT495" s="1110"/>
      <c r="CU495" s="1110"/>
      <c r="CV495" s="1110"/>
      <c r="CW495" s="1110"/>
      <c r="CX495" s="1110"/>
      <c r="CY495" s="1110"/>
      <c r="CZ495" s="1110"/>
      <c r="DA495" s="1110"/>
      <c r="DB495" s="1110"/>
      <c r="DC495" s="1110"/>
      <c r="DD495" s="1110"/>
      <c r="DE495" s="1110"/>
      <c r="DF495" s="1110"/>
      <c r="DG495" s="1110"/>
      <c r="DH495" s="1110"/>
      <c r="DI495" s="1110"/>
      <c r="DJ495" s="1110"/>
      <c r="DK495" s="1110"/>
      <c r="DL495" s="1110"/>
      <c r="DM495" s="1110"/>
      <c r="DN495" s="1110"/>
      <c r="DO495" s="1110"/>
      <c r="DP495" s="1110"/>
      <c r="DQ495" s="1110"/>
      <c r="DR495" s="1110"/>
      <c r="DS495" s="1110"/>
      <c r="DT495" s="1110"/>
      <c r="DU495" s="1110"/>
      <c r="DV495" s="1110"/>
      <c r="DW495" s="1116"/>
      <c r="DX495" s="1116"/>
      <c r="DY495" s="1116"/>
      <c r="DZ495" s="1116"/>
      <c r="EA495" s="1116"/>
      <c r="EB495" s="1116"/>
      <c r="EC495" s="1116"/>
      <c r="ED495" s="1116"/>
    </row>
    <row r="496" spans="22:134" s="1105" customFormat="1" hidden="1" x14ac:dyDescent="0.25">
      <c r="V496" s="1106"/>
      <c r="AA496" s="1107"/>
      <c r="AB496" s="1107"/>
      <c r="AD496" s="1107"/>
      <c r="AE496" s="1108"/>
      <c r="AH496" s="1109"/>
      <c r="AI496" s="1109"/>
      <c r="AK496" s="1107"/>
      <c r="AR496" s="1107"/>
      <c r="AV496" s="1107"/>
      <c r="AX496" s="1107"/>
      <c r="BB496" s="1107"/>
      <c r="BC496" s="1107"/>
      <c r="BE496" s="1107"/>
      <c r="BH496" s="1110"/>
      <c r="BI496" s="1111"/>
      <c r="BJ496" s="1112"/>
      <c r="BK496" s="1112"/>
      <c r="BL496" s="1112"/>
      <c r="BM496" s="1113"/>
      <c r="BN496" s="1113"/>
      <c r="BO496" s="1113"/>
      <c r="BP496" s="1112"/>
      <c r="BQ496" s="1112"/>
      <c r="BR496" s="1112"/>
      <c r="BS496" s="1112"/>
      <c r="BT496" s="1112"/>
      <c r="BU496" s="1112"/>
      <c r="BV496" s="1112"/>
      <c r="BW496" s="1112"/>
      <c r="BX496" s="1112"/>
      <c r="BY496" s="1112"/>
      <c r="BZ496" s="1112"/>
      <c r="CA496" s="1112"/>
      <c r="CB496" s="1114"/>
      <c r="CC496" s="1112"/>
      <c r="CD496" s="1112"/>
      <c r="CE496" s="1114"/>
      <c r="CF496" s="1114"/>
      <c r="CG496" s="1114"/>
      <c r="CH496" s="1114"/>
      <c r="CI496" s="1112"/>
      <c r="CJ496" s="1112"/>
      <c r="CK496" s="1114"/>
      <c r="CL496" s="1114"/>
      <c r="CM496" s="1114"/>
      <c r="CN496" s="1115"/>
      <c r="CO496" s="1116"/>
      <c r="CP496" s="1116"/>
      <c r="CQ496" s="1110"/>
      <c r="CR496" s="1110"/>
      <c r="CS496" s="1110"/>
      <c r="CT496" s="1110"/>
      <c r="CU496" s="1110"/>
      <c r="CV496" s="1110"/>
      <c r="CW496" s="1110"/>
      <c r="CX496" s="1110"/>
      <c r="CY496" s="1110"/>
      <c r="CZ496" s="1110"/>
      <c r="DA496" s="1110"/>
      <c r="DB496" s="1110"/>
      <c r="DC496" s="1110"/>
      <c r="DD496" s="1110"/>
      <c r="DE496" s="1110"/>
      <c r="DF496" s="1110"/>
      <c r="DG496" s="1110"/>
      <c r="DH496" s="1110"/>
      <c r="DI496" s="1110"/>
      <c r="DJ496" s="1110"/>
      <c r="DK496" s="1110"/>
      <c r="DL496" s="1110"/>
      <c r="DM496" s="1110"/>
      <c r="DN496" s="1110"/>
      <c r="DO496" s="1110"/>
      <c r="DP496" s="1110"/>
      <c r="DQ496" s="1110"/>
      <c r="DR496" s="1110"/>
      <c r="DS496" s="1110"/>
      <c r="DT496" s="1110"/>
      <c r="DU496" s="1110"/>
      <c r="DV496" s="1110"/>
      <c r="DW496" s="1116"/>
      <c r="DX496" s="1116"/>
      <c r="DY496" s="1116"/>
      <c r="DZ496" s="1116"/>
      <c r="EA496" s="1116"/>
      <c r="EB496" s="1116"/>
      <c r="EC496" s="1116"/>
      <c r="ED496" s="1116"/>
    </row>
    <row r="497" spans="22:134" s="1105" customFormat="1" hidden="1" x14ac:dyDescent="0.25">
      <c r="V497" s="1106"/>
      <c r="AA497" s="1107"/>
      <c r="AB497" s="1107"/>
      <c r="AD497" s="1107"/>
      <c r="AE497" s="1108"/>
      <c r="AH497" s="1109"/>
      <c r="AI497" s="1109"/>
      <c r="AK497" s="1107"/>
      <c r="AR497" s="1107"/>
      <c r="AV497" s="1107"/>
      <c r="AX497" s="1107"/>
      <c r="BB497" s="1107"/>
      <c r="BC497" s="1107"/>
      <c r="BE497" s="1107"/>
      <c r="BH497" s="1110"/>
      <c r="BI497" s="1111"/>
      <c r="BJ497" s="1112"/>
      <c r="BK497" s="1112"/>
      <c r="BL497" s="1112"/>
      <c r="BM497" s="1113"/>
      <c r="BN497" s="1113"/>
      <c r="BO497" s="1113"/>
      <c r="BP497" s="1112"/>
      <c r="BQ497" s="1112"/>
      <c r="BR497" s="1112"/>
      <c r="BS497" s="1112"/>
      <c r="BT497" s="1112"/>
      <c r="BU497" s="1112"/>
      <c r="BV497" s="1112"/>
      <c r="BW497" s="1112"/>
      <c r="BX497" s="1112"/>
      <c r="BY497" s="1112"/>
      <c r="BZ497" s="1112"/>
      <c r="CA497" s="1112"/>
      <c r="CB497" s="1114"/>
      <c r="CC497" s="1112"/>
      <c r="CD497" s="1112"/>
      <c r="CE497" s="1114"/>
      <c r="CF497" s="1114"/>
      <c r="CG497" s="1114"/>
      <c r="CH497" s="1114"/>
      <c r="CI497" s="1112"/>
      <c r="CJ497" s="1112"/>
      <c r="CK497" s="1114"/>
      <c r="CL497" s="1114"/>
      <c r="CM497" s="1114"/>
      <c r="CN497" s="1115"/>
      <c r="CO497" s="1116"/>
      <c r="CP497" s="1116"/>
      <c r="CQ497" s="1110"/>
      <c r="CR497" s="1110"/>
      <c r="CS497" s="1110"/>
      <c r="CT497" s="1110"/>
      <c r="CU497" s="1110"/>
      <c r="CV497" s="1110"/>
      <c r="CW497" s="1110"/>
      <c r="CX497" s="1110"/>
      <c r="CY497" s="1110"/>
      <c r="CZ497" s="1110"/>
      <c r="DA497" s="1110"/>
      <c r="DB497" s="1110"/>
      <c r="DC497" s="1110"/>
      <c r="DD497" s="1110"/>
      <c r="DE497" s="1110"/>
      <c r="DF497" s="1110"/>
      <c r="DG497" s="1110"/>
      <c r="DH497" s="1110"/>
      <c r="DI497" s="1110"/>
      <c r="DJ497" s="1110"/>
      <c r="DK497" s="1110"/>
      <c r="DL497" s="1110"/>
      <c r="DM497" s="1110"/>
      <c r="DN497" s="1110"/>
      <c r="DO497" s="1110"/>
      <c r="DP497" s="1110"/>
      <c r="DQ497" s="1110"/>
      <c r="DR497" s="1110"/>
      <c r="DS497" s="1110"/>
      <c r="DT497" s="1110"/>
      <c r="DU497" s="1110"/>
      <c r="DV497" s="1110"/>
      <c r="DW497" s="1116"/>
      <c r="DX497" s="1116"/>
      <c r="DY497" s="1116"/>
      <c r="DZ497" s="1116"/>
      <c r="EA497" s="1116"/>
      <c r="EB497" s="1116"/>
      <c r="EC497" s="1116"/>
      <c r="ED497" s="1116"/>
    </row>
    <row r="498" spans="22:134" s="1105" customFormat="1" hidden="1" x14ac:dyDescent="0.25">
      <c r="V498" s="1106"/>
      <c r="AA498" s="1107"/>
      <c r="AB498" s="1107"/>
      <c r="AD498" s="1107"/>
      <c r="AE498" s="1108"/>
      <c r="AH498" s="1109"/>
      <c r="AI498" s="1109"/>
      <c r="AK498" s="1107"/>
      <c r="AR498" s="1107"/>
      <c r="AV498" s="1107"/>
      <c r="AX498" s="1107"/>
      <c r="BB498" s="1107"/>
      <c r="BC498" s="1107"/>
      <c r="BE498" s="1107"/>
      <c r="BH498" s="1110"/>
      <c r="BI498" s="1111"/>
      <c r="BJ498" s="1112"/>
      <c r="BK498" s="1112"/>
      <c r="BL498" s="1112"/>
      <c r="BM498" s="1113"/>
      <c r="BN498" s="1113"/>
      <c r="BO498" s="1113"/>
      <c r="BP498" s="1112"/>
      <c r="BQ498" s="1112"/>
      <c r="BR498" s="1112"/>
      <c r="BS498" s="1112"/>
      <c r="BT498" s="1112"/>
      <c r="BU498" s="1112"/>
      <c r="BV498" s="1112"/>
      <c r="BW498" s="1112"/>
      <c r="BX498" s="1112"/>
      <c r="BY498" s="1112"/>
      <c r="BZ498" s="1112"/>
      <c r="CA498" s="1112"/>
      <c r="CB498" s="1114"/>
      <c r="CC498" s="1112"/>
      <c r="CD498" s="1112"/>
      <c r="CE498" s="1114"/>
      <c r="CF498" s="1114"/>
      <c r="CG498" s="1114"/>
      <c r="CH498" s="1114"/>
      <c r="CI498" s="1112"/>
      <c r="CJ498" s="1112"/>
      <c r="CK498" s="1114"/>
      <c r="CL498" s="1114"/>
      <c r="CM498" s="1114"/>
      <c r="CN498" s="1115"/>
      <c r="CO498" s="1116"/>
      <c r="CP498" s="1116"/>
      <c r="CQ498" s="1110"/>
      <c r="CR498" s="1110"/>
      <c r="CS498" s="1110"/>
      <c r="CT498" s="1110"/>
      <c r="CU498" s="1110"/>
      <c r="CV498" s="1110"/>
      <c r="CW498" s="1110"/>
      <c r="CX498" s="1110"/>
      <c r="CY498" s="1110"/>
      <c r="CZ498" s="1110"/>
      <c r="DA498" s="1110"/>
      <c r="DB498" s="1110"/>
      <c r="DC498" s="1110"/>
      <c r="DD498" s="1110"/>
      <c r="DE498" s="1110"/>
      <c r="DF498" s="1110"/>
      <c r="DG498" s="1110"/>
      <c r="DH498" s="1110"/>
      <c r="DI498" s="1110"/>
      <c r="DJ498" s="1110"/>
      <c r="DK498" s="1110"/>
      <c r="DL498" s="1110"/>
      <c r="DM498" s="1110"/>
      <c r="DN498" s="1110"/>
      <c r="DO498" s="1110"/>
      <c r="DP498" s="1110"/>
      <c r="DQ498" s="1110"/>
      <c r="DR498" s="1110"/>
      <c r="DS498" s="1110"/>
      <c r="DT498" s="1110"/>
      <c r="DU498" s="1110"/>
      <c r="DV498" s="1110"/>
      <c r="DW498" s="1116"/>
      <c r="DX498" s="1116"/>
      <c r="DY498" s="1116"/>
      <c r="DZ498" s="1116"/>
      <c r="EA498" s="1116"/>
      <c r="EB498" s="1116"/>
      <c r="EC498" s="1116"/>
      <c r="ED498" s="1116"/>
    </row>
    <row r="499" spans="22:134" s="1105" customFormat="1" hidden="1" x14ac:dyDescent="0.25">
      <c r="V499" s="1106"/>
      <c r="AA499" s="1107"/>
      <c r="AB499" s="1107"/>
      <c r="AD499" s="1107"/>
      <c r="AE499" s="1108"/>
      <c r="AH499" s="1109"/>
      <c r="AI499" s="1109"/>
      <c r="AK499" s="1107"/>
      <c r="AR499" s="1107"/>
      <c r="AV499" s="1107"/>
      <c r="AX499" s="1107"/>
      <c r="BB499" s="1107"/>
      <c r="BC499" s="1107"/>
      <c r="BE499" s="1107"/>
      <c r="BH499" s="1110"/>
      <c r="BI499" s="1111"/>
      <c r="BJ499" s="1112"/>
      <c r="BK499" s="1112"/>
      <c r="BL499" s="1112"/>
      <c r="BM499" s="1113"/>
      <c r="BN499" s="1113"/>
      <c r="BO499" s="1113"/>
      <c r="BP499" s="1112"/>
      <c r="BQ499" s="1112"/>
      <c r="BR499" s="1112"/>
      <c r="BS499" s="1112"/>
      <c r="BT499" s="1112"/>
      <c r="BU499" s="1112"/>
      <c r="BV499" s="1112"/>
      <c r="BW499" s="1112"/>
      <c r="BX499" s="1112"/>
      <c r="BY499" s="1112"/>
      <c r="BZ499" s="1112"/>
      <c r="CA499" s="1112"/>
      <c r="CB499" s="1114"/>
      <c r="CC499" s="1112"/>
      <c r="CD499" s="1112"/>
      <c r="CE499" s="1114"/>
      <c r="CF499" s="1114"/>
      <c r="CG499" s="1114"/>
      <c r="CH499" s="1114"/>
      <c r="CI499" s="1112"/>
      <c r="CJ499" s="1112"/>
      <c r="CK499" s="1114"/>
      <c r="CL499" s="1114"/>
      <c r="CM499" s="1114"/>
      <c r="CN499" s="1115"/>
      <c r="CO499" s="1116"/>
      <c r="CP499" s="1116"/>
      <c r="CQ499" s="1110"/>
      <c r="CR499" s="1110"/>
      <c r="CS499" s="1110"/>
      <c r="CT499" s="1110"/>
      <c r="CU499" s="1110"/>
      <c r="CV499" s="1110"/>
      <c r="CW499" s="1110"/>
      <c r="CX499" s="1110"/>
      <c r="CY499" s="1110"/>
      <c r="CZ499" s="1110"/>
      <c r="DA499" s="1110"/>
      <c r="DB499" s="1110"/>
      <c r="DC499" s="1110"/>
      <c r="DD499" s="1110"/>
      <c r="DE499" s="1110"/>
      <c r="DF499" s="1110"/>
      <c r="DG499" s="1110"/>
      <c r="DH499" s="1110"/>
      <c r="DI499" s="1110"/>
      <c r="DJ499" s="1110"/>
      <c r="DK499" s="1110"/>
      <c r="DL499" s="1110"/>
      <c r="DM499" s="1110"/>
      <c r="DN499" s="1110"/>
      <c r="DO499" s="1110"/>
      <c r="DP499" s="1110"/>
      <c r="DQ499" s="1110"/>
      <c r="DR499" s="1110"/>
      <c r="DS499" s="1110"/>
      <c r="DT499" s="1110"/>
      <c r="DU499" s="1110"/>
      <c r="DV499" s="1110"/>
      <c r="DW499" s="1116"/>
      <c r="DX499" s="1116"/>
      <c r="DY499" s="1116"/>
      <c r="DZ499" s="1116"/>
      <c r="EA499" s="1116"/>
      <c r="EB499" s="1116"/>
      <c r="EC499" s="1116"/>
      <c r="ED499" s="1116"/>
    </row>
    <row r="500" spans="22:134" s="1105" customFormat="1" hidden="1" x14ac:dyDescent="0.25">
      <c r="V500" s="1106"/>
      <c r="AA500" s="1107"/>
      <c r="AB500" s="1107"/>
      <c r="AD500" s="1107"/>
      <c r="AE500" s="1108"/>
      <c r="AH500" s="1109"/>
      <c r="AI500" s="1109"/>
      <c r="AK500" s="1107"/>
      <c r="AR500" s="1107"/>
      <c r="AV500" s="1107"/>
      <c r="AX500" s="1107"/>
      <c r="BB500" s="1107"/>
      <c r="BC500" s="1107"/>
      <c r="BE500" s="1107"/>
      <c r="BH500" s="1110"/>
      <c r="BI500" s="1111"/>
      <c r="BJ500" s="1112"/>
      <c r="BK500" s="1112"/>
      <c r="BL500" s="1112"/>
      <c r="BM500" s="1113"/>
      <c r="BN500" s="1113"/>
      <c r="BO500" s="1113"/>
      <c r="BP500" s="1112"/>
      <c r="BQ500" s="1112"/>
      <c r="BR500" s="1112"/>
      <c r="BS500" s="1112"/>
      <c r="BT500" s="1112"/>
      <c r="BU500" s="1112"/>
      <c r="BV500" s="1112"/>
      <c r="BW500" s="1112"/>
      <c r="BX500" s="1112"/>
      <c r="BY500" s="1112"/>
      <c r="BZ500" s="1112"/>
      <c r="CA500" s="1112"/>
      <c r="CB500" s="1114"/>
      <c r="CC500" s="1112"/>
      <c r="CD500" s="1112"/>
      <c r="CE500" s="1114"/>
      <c r="CF500" s="1114"/>
      <c r="CG500" s="1114"/>
      <c r="CH500" s="1114"/>
      <c r="CI500" s="1112"/>
      <c r="CJ500" s="1112"/>
      <c r="CK500" s="1114"/>
      <c r="CL500" s="1114"/>
      <c r="CM500" s="1114"/>
      <c r="CN500" s="1115"/>
      <c r="CO500" s="1116"/>
      <c r="CP500" s="1116"/>
      <c r="CQ500" s="1110"/>
      <c r="CR500" s="1110"/>
      <c r="CS500" s="1110"/>
      <c r="CT500" s="1110"/>
      <c r="CU500" s="1110"/>
      <c r="CV500" s="1110"/>
      <c r="CW500" s="1110"/>
      <c r="CX500" s="1110"/>
      <c r="CY500" s="1110"/>
      <c r="CZ500" s="1110"/>
      <c r="DA500" s="1110"/>
      <c r="DB500" s="1110"/>
      <c r="DC500" s="1110"/>
      <c r="DD500" s="1110"/>
      <c r="DE500" s="1110"/>
      <c r="DF500" s="1110"/>
      <c r="DG500" s="1110"/>
      <c r="DH500" s="1110"/>
      <c r="DI500" s="1110"/>
      <c r="DJ500" s="1110"/>
      <c r="DK500" s="1110"/>
      <c r="DL500" s="1110"/>
      <c r="DM500" s="1110"/>
      <c r="DN500" s="1110"/>
      <c r="DO500" s="1110"/>
      <c r="DP500" s="1110"/>
      <c r="DQ500" s="1110"/>
      <c r="DR500" s="1110"/>
      <c r="DS500" s="1110"/>
      <c r="DT500" s="1110"/>
      <c r="DU500" s="1110"/>
      <c r="DV500" s="1110"/>
      <c r="DW500" s="1116"/>
      <c r="DX500" s="1116"/>
      <c r="DY500" s="1116"/>
      <c r="DZ500" s="1116"/>
      <c r="EA500" s="1116"/>
      <c r="EB500" s="1116"/>
      <c r="EC500" s="1116"/>
      <c r="ED500" s="1116"/>
    </row>
    <row r="501" spans="22:134" s="1105" customFormat="1" hidden="1" x14ac:dyDescent="0.25">
      <c r="V501" s="1106"/>
      <c r="AA501" s="1107"/>
      <c r="AB501" s="1107"/>
      <c r="AD501" s="1107"/>
      <c r="AE501" s="1108"/>
      <c r="AH501" s="1109"/>
      <c r="AI501" s="1109"/>
      <c r="AK501" s="1107"/>
      <c r="AR501" s="1107"/>
      <c r="AV501" s="1107"/>
      <c r="AX501" s="1107"/>
      <c r="BB501" s="1107"/>
      <c r="BC501" s="1107"/>
      <c r="BE501" s="1107"/>
      <c r="BH501" s="1110"/>
      <c r="BI501" s="1111"/>
      <c r="BJ501" s="1112"/>
      <c r="BK501" s="1112"/>
      <c r="BL501" s="1112"/>
      <c r="BM501" s="1113"/>
      <c r="BN501" s="1113"/>
      <c r="BO501" s="1113"/>
      <c r="BP501" s="1112"/>
      <c r="BQ501" s="1112"/>
      <c r="BR501" s="1112"/>
      <c r="BS501" s="1112"/>
      <c r="BT501" s="1112"/>
      <c r="BU501" s="1112"/>
      <c r="BV501" s="1112"/>
      <c r="BW501" s="1112"/>
      <c r="BX501" s="1112"/>
      <c r="BY501" s="1112"/>
      <c r="BZ501" s="1112"/>
      <c r="CA501" s="1112"/>
      <c r="CB501" s="1114"/>
      <c r="CC501" s="1112"/>
      <c r="CD501" s="1112"/>
      <c r="CE501" s="1114"/>
      <c r="CF501" s="1114"/>
      <c r="CG501" s="1114"/>
      <c r="CH501" s="1114"/>
      <c r="CI501" s="1112"/>
      <c r="CJ501" s="1112"/>
      <c r="CK501" s="1114"/>
      <c r="CL501" s="1114"/>
      <c r="CM501" s="1114"/>
      <c r="CN501" s="1115"/>
      <c r="CO501" s="1116"/>
      <c r="CP501" s="1116"/>
      <c r="CQ501" s="1110"/>
      <c r="CR501" s="1110"/>
      <c r="CS501" s="1110"/>
      <c r="CT501" s="1110"/>
      <c r="CU501" s="1110"/>
      <c r="CV501" s="1110"/>
      <c r="CW501" s="1110"/>
      <c r="CX501" s="1110"/>
      <c r="CY501" s="1110"/>
      <c r="CZ501" s="1110"/>
      <c r="DA501" s="1110"/>
      <c r="DB501" s="1110"/>
      <c r="DC501" s="1110"/>
      <c r="DD501" s="1110"/>
      <c r="DE501" s="1110"/>
      <c r="DF501" s="1110"/>
      <c r="DG501" s="1110"/>
      <c r="DH501" s="1110"/>
      <c r="DI501" s="1110"/>
      <c r="DJ501" s="1110"/>
      <c r="DK501" s="1110"/>
      <c r="DL501" s="1110"/>
      <c r="DM501" s="1110"/>
      <c r="DN501" s="1110"/>
      <c r="DO501" s="1110"/>
      <c r="DP501" s="1110"/>
      <c r="DQ501" s="1110"/>
      <c r="DR501" s="1110"/>
      <c r="DS501" s="1110"/>
      <c r="DT501" s="1110"/>
      <c r="DU501" s="1110"/>
      <c r="DV501" s="1110"/>
      <c r="DW501" s="1116"/>
      <c r="DX501" s="1116"/>
      <c r="DY501" s="1116"/>
      <c r="DZ501" s="1116"/>
      <c r="EA501" s="1116"/>
      <c r="EB501" s="1116"/>
      <c r="EC501" s="1116"/>
      <c r="ED501" s="1116"/>
    </row>
    <row r="502" spans="22:134" s="1105" customFormat="1" hidden="1" x14ac:dyDescent="0.25">
      <c r="V502" s="1106"/>
      <c r="AA502" s="1107"/>
      <c r="AB502" s="1107"/>
      <c r="AD502" s="1107"/>
      <c r="AE502" s="1108"/>
      <c r="AH502" s="1109"/>
      <c r="AI502" s="1109"/>
      <c r="AK502" s="1107"/>
      <c r="AR502" s="1107"/>
      <c r="AV502" s="1107"/>
      <c r="AX502" s="1107"/>
      <c r="BB502" s="1107"/>
      <c r="BC502" s="1107"/>
      <c r="BE502" s="1107"/>
      <c r="BH502" s="1110"/>
      <c r="BI502" s="1111"/>
      <c r="BJ502" s="1112"/>
      <c r="BK502" s="1112"/>
      <c r="BL502" s="1112"/>
      <c r="BM502" s="1113"/>
      <c r="BN502" s="1113"/>
      <c r="BO502" s="1113"/>
      <c r="BP502" s="1112"/>
      <c r="BQ502" s="1112"/>
      <c r="BR502" s="1112"/>
      <c r="BS502" s="1112"/>
      <c r="BT502" s="1112"/>
      <c r="BU502" s="1112"/>
      <c r="BV502" s="1112"/>
      <c r="BW502" s="1112"/>
      <c r="BX502" s="1112"/>
      <c r="BY502" s="1112"/>
      <c r="BZ502" s="1112"/>
      <c r="CA502" s="1112"/>
      <c r="CB502" s="1114"/>
      <c r="CC502" s="1112"/>
      <c r="CD502" s="1112"/>
      <c r="CE502" s="1114"/>
      <c r="CF502" s="1114"/>
      <c r="CG502" s="1114"/>
      <c r="CH502" s="1114"/>
      <c r="CI502" s="1112"/>
      <c r="CJ502" s="1112"/>
      <c r="CK502" s="1114"/>
      <c r="CL502" s="1114"/>
      <c r="CM502" s="1114"/>
      <c r="CN502" s="1115"/>
      <c r="CO502" s="1116"/>
      <c r="CP502" s="1116"/>
      <c r="CQ502" s="1110"/>
      <c r="CR502" s="1110"/>
      <c r="CS502" s="1110"/>
      <c r="CT502" s="1110"/>
      <c r="CU502" s="1110"/>
      <c r="CV502" s="1110"/>
      <c r="CW502" s="1110"/>
      <c r="CX502" s="1110"/>
      <c r="CY502" s="1110"/>
      <c r="CZ502" s="1110"/>
      <c r="DA502" s="1110"/>
      <c r="DB502" s="1110"/>
      <c r="DC502" s="1110"/>
      <c r="DD502" s="1110"/>
      <c r="DE502" s="1110"/>
      <c r="DF502" s="1110"/>
      <c r="DG502" s="1110"/>
      <c r="DH502" s="1110"/>
      <c r="DI502" s="1110"/>
      <c r="DJ502" s="1110"/>
      <c r="DK502" s="1110"/>
      <c r="DL502" s="1110"/>
      <c r="DM502" s="1110"/>
      <c r="DN502" s="1110"/>
      <c r="DO502" s="1110"/>
      <c r="DP502" s="1110"/>
      <c r="DQ502" s="1110"/>
      <c r="DR502" s="1110"/>
      <c r="DS502" s="1110"/>
      <c r="DT502" s="1110"/>
      <c r="DU502" s="1110"/>
      <c r="DV502" s="1110"/>
      <c r="DW502" s="1116"/>
      <c r="DX502" s="1116"/>
      <c r="DY502" s="1116"/>
      <c r="DZ502" s="1116"/>
      <c r="EA502" s="1116"/>
      <c r="EB502" s="1116"/>
      <c r="EC502" s="1116"/>
      <c r="ED502" s="1116"/>
    </row>
    <row r="503" spans="22:134" s="1105" customFormat="1" hidden="1" x14ac:dyDescent="0.25">
      <c r="V503" s="1106"/>
      <c r="AA503" s="1107"/>
      <c r="AB503" s="1107"/>
      <c r="AD503" s="1107"/>
      <c r="AE503" s="1108"/>
      <c r="AH503" s="1109"/>
      <c r="AI503" s="1109"/>
      <c r="AK503" s="1107"/>
      <c r="AR503" s="1107"/>
      <c r="AV503" s="1107"/>
      <c r="AX503" s="1107"/>
      <c r="BB503" s="1107"/>
      <c r="BC503" s="1107"/>
      <c r="BE503" s="1107"/>
      <c r="BH503" s="1110"/>
      <c r="BI503" s="1111"/>
      <c r="BJ503" s="1112"/>
      <c r="BK503" s="1112"/>
      <c r="BL503" s="1112"/>
      <c r="BM503" s="1113"/>
      <c r="BN503" s="1113"/>
      <c r="BO503" s="1113"/>
      <c r="BP503" s="1112"/>
      <c r="BQ503" s="1112"/>
      <c r="BR503" s="1112"/>
      <c r="BS503" s="1112"/>
      <c r="BT503" s="1112"/>
      <c r="BU503" s="1112"/>
      <c r="BV503" s="1112"/>
      <c r="BW503" s="1112"/>
      <c r="BX503" s="1112"/>
      <c r="BY503" s="1112"/>
      <c r="BZ503" s="1112"/>
      <c r="CA503" s="1112"/>
      <c r="CB503" s="1114"/>
      <c r="CC503" s="1112"/>
      <c r="CD503" s="1112"/>
      <c r="CE503" s="1114"/>
      <c r="CF503" s="1114"/>
      <c r="CG503" s="1114"/>
      <c r="CH503" s="1114"/>
      <c r="CI503" s="1112"/>
      <c r="CJ503" s="1112"/>
      <c r="CK503" s="1114"/>
      <c r="CL503" s="1114"/>
      <c r="CM503" s="1114"/>
      <c r="CN503" s="1115"/>
      <c r="CO503" s="1116"/>
      <c r="CP503" s="1116"/>
      <c r="CQ503" s="1110"/>
      <c r="CR503" s="1110"/>
      <c r="CS503" s="1110"/>
      <c r="CT503" s="1110"/>
      <c r="CU503" s="1110"/>
      <c r="CV503" s="1110"/>
      <c r="CW503" s="1110"/>
      <c r="CX503" s="1110"/>
      <c r="CY503" s="1110"/>
      <c r="CZ503" s="1110"/>
      <c r="DA503" s="1110"/>
      <c r="DB503" s="1110"/>
      <c r="DC503" s="1110"/>
      <c r="DD503" s="1110"/>
      <c r="DE503" s="1110"/>
      <c r="DF503" s="1110"/>
      <c r="DG503" s="1110"/>
      <c r="DH503" s="1110"/>
      <c r="DI503" s="1110"/>
      <c r="DJ503" s="1110"/>
      <c r="DK503" s="1110"/>
      <c r="DL503" s="1110"/>
      <c r="DM503" s="1110"/>
      <c r="DN503" s="1110"/>
      <c r="DO503" s="1110"/>
      <c r="DP503" s="1110"/>
      <c r="DQ503" s="1110"/>
      <c r="DR503" s="1110"/>
      <c r="DS503" s="1110"/>
      <c r="DT503" s="1110"/>
      <c r="DU503" s="1110"/>
      <c r="DV503" s="1110"/>
      <c r="DW503" s="1116"/>
      <c r="DX503" s="1116"/>
      <c r="DY503" s="1116"/>
      <c r="DZ503" s="1116"/>
      <c r="EA503" s="1116"/>
      <c r="EB503" s="1116"/>
      <c r="EC503" s="1116"/>
      <c r="ED503" s="1116"/>
    </row>
    <row r="504" spans="22:134" s="1105" customFormat="1" hidden="1" x14ac:dyDescent="0.25">
      <c r="V504" s="1106"/>
      <c r="AA504" s="1107"/>
      <c r="AB504" s="1107"/>
      <c r="AD504" s="1107"/>
      <c r="AE504" s="1108"/>
      <c r="AH504" s="1109"/>
      <c r="AI504" s="1109"/>
      <c r="AK504" s="1107"/>
      <c r="AR504" s="1107"/>
      <c r="AV504" s="1107"/>
      <c r="AX504" s="1107"/>
      <c r="BB504" s="1107"/>
      <c r="BC504" s="1107"/>
      <c r="BE504" s="1107"/>
      <c r="BH504" s="1110"/>
      <c r="BI504" s="1111"/>
      <c r="BJ504" s="1112"/>
      <c r="BK504" s="1112"/>
      <c r="BL504" s="1112"/>
      <c r="BM504" s="1113"/>
      <c r="BN504" s="1113"/>
      <c r="BO504" s="1113"/>
      <c r="BP504" s="1112"/>
      <c r="BQ504" s="1112"/>
      <c r="BR504" s="1112"/>
      <c r="BS504" s="1112"/>
      <c r="BT504" s="1112"/>
      <c r="BU504" s="1112"/>
      <c r="BV504" s="1112"/>
      <c r="BW504" s="1112"/>
      <c r="BX504" s="1112"/>
      <c r="BY504" s="1112"/>
      <c r="BZ504" s="1112"/>
      <c r="CA504" s="1112"/>
      <c r="CB504" s="1114"/>
      <c r="CC504" s="1112"/>
      <c r="CD504" s="1112"/>
      <c r="CE504" s="1114"/>
      <c r="CF504" s="1114"/>
      <c r="CG504" s="1114"/>
      <c r="CH504" s="1114"/>
      <c r="CI504" s="1112"/>
      <c r="CJ504" s="1112"/>
      <c r="CK504" s="1114"/>
      <c r="CL504" s="1114"/>
      <c r="CM504" s="1114"/>
      <c r="CN504" s="1115"/>
      <c r="CO504" s="1116"/>
      <c r="CP504" s="1116"/>
      <c r="CQ504" s="1110"/>
      <c r="CR504" s="1110"/>
      <c r="CS504" s="1110"/>
      <c r="CT504" s="1110"/>
      <c r="CU504" s="1110"/>
      <c r="CV504" s="1110"/>
      <c r="CW504" s="1110"/>
      <c r="CX504" s="1110"/>
      <c r="CY504" s="1110"/>
      <c r="CZ504" s="1110"/>
      <c r="DA504" s="1110"/>
      <c r="DB504" s="1110"/>
      <c r="DC504" s="1110"/>
      <c r="DD504" s="1110"/>
      <c r="DE504" s="1110"/>
      <c r="DF504" s="1110"/>
      <c r="DG504" s="1110"/>
      <c r="DH504" s="1110"/>
      <c r="DI504" s="1110"/>
      <c r="DJ504" s="1110"/>
      <c r="DK504" s="1110"/>
      <c r="DL504" s="1110"/>
      <c r="DM504" s="1110"/>
      <c r="DN504" s="1110"/>
      <c r="DO504" s="1110"/>
      <c r="DP504" s="1110"/>
      <c r="DQ504" s="1110"/>
      <c r="DR504" s="1110"/>
      <c r="DS504" s="1110"/>
      <c r="DT504" s="1110"/>
      <c r="DU504" s="1110"/>
      <c r="DV504" s="1110"/>
      <c r="DW504" s="1116"/>
      <c r="DX504" s="1116"/>
      <c r="DY504" s="1116"/>
      <c r="DZ504" s="1116"/>
      <c r="EA504" s="1116"/>
      <c r="EB504" s="1116"/>
      <c r="EC504" s="1116"/>
      <c r="ED504" s="1116"/>
    </row>
    <row r="505" spans="22:134" s="1105" customFormat="1" hidden="1" x14ac:dyDescent="0.25">
      <c r="V505" s="1106"/>
      <c r="AA505" s="1107"/>
      <c r="AB505" s="1107"/>
      <c r="AD505" s="1107"/>
      <c r="AE505" s="1108"/>
      <c r="AH505" s="1109"/>
      <c r="AI505" s="1109"/>
      <c r="AK505" s="1107"/>
      <c r="AR505" s="1107"/>
      <c r="AV505" s="1107"/>
      <c r="AX505" s="1107"/>
      <c r="BB505" s="1107"/>
      <c r="BC505" s="1107"/>
      <c r="BE505" s="1107"/>
      <c r="BH505" s="1110"/>
      <c r="BI505" s="1111"/>
      <c r="BJ505" s="1112"/>
      <c r="BK505" s="1112"/>
      <c r="BL505" s="1112"/>
      <c r="BM505" s="1113"/>
      <c r="BN505" s="1113"/>
      <c r="BO505" s="1113"/>
      <c r="BP505" s="1112"/>
      <c r="BQ505" s="1112"/>
      <c r="BR505" s="1112"/>
      <c r="BS505" s="1112"/>
      <c r="BT505" s="1112"/>
      <c r="BU505" s="1112"/>
      <c r="BV505" s="1112"/>
      <c r="BW505" s="1112"/>
      <c r="BX505" s="1112"/>
      <c r="BY505" s="1112"/>
      <c r="BZ505" s="1112"/>
      <c r="CA505" s="1112"/>
      <c r="CB505" s="1114"/>
      <c r="CC505" s="1112"/>
      <c r="CD505" s="1112"/>
      <c r="CE505" s="1114"/>
      <c r="CF505" s="1114"/>
      <c r="CG505" s="1114"/>
      <c r="CH505" s="1114"/>
      <c r="CI505" s="1112"/>
      <c r="CJ505" s="1112"/>
      <c r="CK505" s="1114"/>
      <c r="CL505" s="1114"/>
      <c r="CM505" s="1114"/>
      <c r="CN505" s="1115"/>
      <c r="CO505" s="1116"/>
      <c r="CP505" s="1116"/>
      <c r="CQ505" s="1110"/>
      <c r="CR505" s="1110"/>
      <c r="CS505" s="1110"/>
      <c r="CT505" s="1110"/>
      <c r="CU505" s="1110"/>
      <c r="CV505" s="1110"/>
      <c r="CW505" s="1110"/>
      <c r="CX505" s="1110"/>
      <c r="CY505" s="1110"/>
      <c r="CZ505" s="1110"/>
      <c r="DA505" s="1110"/>
      <c r="DB505" s="1110"/>
      <c r="DC505" s="1110"/>
      <c r="DD505" s="1110"/>
      <c r="DE505" s="1110"/>
      <c r="DF505" s="1110"/>
      <c r="DG505" s="1110"/>
      <c r="DH505" s="1110"/>
      <c r="DI505" s="1110"/>
      <c r="DJ505" s="1110"/>
      <c r="DK505" s="1110"/>
      <c r="DL505" s="1110"/>
      <c r="DM505" s="1110"/>
      <c r="DN505" s="1110"/>
      <c r="DO505" s="1110"/>
      <c r="DP505" s="1110"/>
      <c r="DQ505" s="1110"/>
      <c r="DR505" s="1110"/>
      <c r="DS505" s="1110"/>
      <c r="DT505" s="1110"/>
      <c r="DU505" s="1110"/>
      <c r="DV505" s="1110"/>
      <c r="DW505" s="1116"/>
      <c r="DX505" s="1116"/>
      <c r="DY505" s="1116"/>
      <c r="DZ505" s="1116"/>
      <c r="EA505" s="1116"/>
      <c r="EB505" s="1116"/>
      <c r="EC505" s="1116"/>
      <c r="ED505" s="1116"/>
    </row>
    <row r="506" spans="22:134" s="1105" customFormat="1" hidden="1" x14ac:dyDescent="0.25">
      <c r="V506" s="1106"/>
      <c r="AA506" s="1107"/>
      <c r="AB506" s="1107"/>
      <c r="AD506" s="1107"/>
      <c r="AE506" s="1108"/>
      <c r="AH506" s="1109"/>
      <c r="AI506" s="1109"/>
      <c r="AK506" s="1107"/>
      <c r="AR506" s="1107"/>
      <c r="AV506" s="1107"/>
      <c r="AX506" s="1107"/>
      <c r="BB506" s="1107"/>
      <c r="BC506" s="1107"/>
      <c r="BE506" s="1107"/>
      <c r="BH506" s="1110"/>
      <c r="BI506" s="1111"/>
      <c r="BJ506" s="1112"/>
      <c r="BK506" s="1112"/>
      <c r="BL506" s="1112"/>
      <c r="BM506" s="1113"/>
      <c r="BN506" s="1113"/>
      <c r="BO506" s="1113"/>
      <c r="BP506" s="1112"/>
      <c r="BQ506" s="1112"/>
      <c r="BR506" s="1112"/>
      <c r="BS506" s="1112"/>
      <c r="BT506" s="1112"/>
      <c r="BU506" s="1112"/>
      <c r="BV506" s="1112"/>
      <c r="BW506" s="1112"/>
      <c r="BX506" s="1112"/>
      <c r="BY506" s="1112"/>
      <c r="BZ506" s="1112"/>
      <c r="CA506" s="1112"/>
      <c r="CB506" s="1114"/>
      <c r="CC506" s="1112"/>
      <c r="CD506" s="1112"/>
      <c r="CE506" s="1114"/>
      <c r="CF506" s="1114"/>
      <c r="CG506" s="1114"/>
      <c r="CH506" s="1114"/>
      <c r="CI506" s="1112"/>
      <c r="CJ506" s="1112"/>
      <c r="CK506" s="1114"/>
      <c r="CL506" s="1114"/>
      <c r="CM506" s="1114"/>
      <c r="CN506" s="1115"/>
      <c r="CO506" s="1116"/>
      <c r="CP506" s="1116"/>
      <c r="CQ506" s="1110"/>
      <c r="CR506" s="1110"/>
      <c r="CS506" s="1110"/>
      <c r="CT506" s="1110"/>
      <c r="CU506" s="1110"/>
      <c r="CV506" s="1110"/>
      <c r="CW506" s="1110"/>
      <c r="CX506" s="1110"/>
      <c r="CY506" s="1110"/>
      <c r="CZ506" s="1110"/>
      <c r="DA506" s="1110"/>
      <c r="DB506" s="1110"/>
      <c r="DC506" s="1110"/>
      <c r="DD506" s="1110"/>
      <c r="DE506" s="1110"/>
      <c r="DF506" s="1110"/>
      <c r="DG506" s="1110"/>
      <c r="DH506" s="1110"/>
      <c r="DI506" s="1110"/>
      <c r="DJ506" s="1110"/>
      <c r="DK506" s="1110"/>
      <c r="DL506" s="1110"/>
      <c r="DM506" s="1110"/>
      <c r="DN506" s="1110"/>
      <c r="DO506" s="1110"/>
      <c r="DP506" s="1110"/>
      <c r="DQ506" s="1110"/>
      <c r="DR506" s="1110"/>
      <c r="DS506" s="1110"/>
      <c r="DT506" s="1110"/>
      <c r="DU506" s="1110"/>
      <c r="DV506" s="1110"/>
      <c r="DW506" s="1116"/>
      <c r="DX506" s="1116"/>
      <c r="DY506" s="1116"/>
      <c r="DZ506" s="1116"/>
      <c r="EA506" s="1116"/>
      <c r="EB506" s="1116"/>
      <c r="EC506" s="1116"/>
      <c r="ED506" s="1116"/>
    </row>
    <row r="507" spans="22:134" s="1105" customFormat="1" hidden="1" x14ac:dyDescent="0.25">
      <c r="V507" s="1106"/>
      <c r="AA507" s="1107"/>
      <c r="AB507" s="1107"/>
      <c r="AD507" s="1107"/>
      <c r="AE507" s="1108"/>
      <c r="AH507" s="1109"/>
      <c r="AI507" s="1109"/>
      <c r="AK507" s="1107"/>
      <c r="AR507" s="1107"/>
      <c r="AV507" s="1107"/>
      <c r="AX507" s="1107"/>
      <c r="BB507" s="1107"/>
      <c r="BC507" s="1107"/>
      <c r="BE507" s="1107"/>
      <c r="BH507" s="1110"/>
      <c r="BI507" s="1111"/>
      <c r="BJ507" s="1112"/>
      <c r="BK507" s="1112"/>
      <c r="BL507" s="1112"/>
      <c r="BM507" s="1113"/>
      <c r="BN507" s="1113"/>
      <c r="BO507" s="1113"/>
      <c r="BP507" s="1112"/>
      <c r="BQ507" s="1112"/>
      <c r="BR507" s="1112"/>
      <c r="BS507" s="1112"/>
      <c r="BT507" s="1112"/>
      <c r="BU507" s="1112"/>
      <c r="BV507" s="1112"/>
      <c r="BW507" s="1112"/>
      <c r="BX507" s="1112"/>
      <c r="BY507" s="1112"/>
      <c r="BZ507" s="1112"/>
      <c r="CA507" s="1112"/>
      <c r="CB507" s="1114"/>
      <c r="CC507" s="1112"/>
      <c r="CD507" s="1112"/>
      <c r="CE507" s="1114"/>
      <c r="CF507" s="1114"/>
      <c r="CG507" s="1114"/>
      <c r="CH507" s="1114"/>
      <c r="CI507" s="1112"/>
      <c r="CJ507" s="1112"/>
      <c r="CK507" s="1114"/>
      <c r="CL507" s="1114"/>
      <c r="CM507" s="1114"/>
      <c r="CN507" s="1115"/>
      <c r="CO507" s="1116"/>
      <c r="CP507" s="1116"/>
      <c r="CQ507" s="1110"/>
      <c r="CR507" s="1110"/>
      <c r="CS507" s="1110"/>
      <c r="CT507" s="1110"/>
      <c r="CU507" s="1110"/>
      <c r="CV507" s="1110"/>
      <c r="CW507" s="1110"/>
      <c r="CX507" s="1110"/>
      <c r="CY507" s="1110"/>
      <c r="CZ507" s="1110"/>
      <c r="DA507" s="1110"/>
      <c r="DB507" s="1110"/>
      <c r="DC507" s="1110"/>
      <c r="DD507" s="1110"/>
      <c r="DE507" s="1110"/>
      <c r="DF507" s="1110"/>
      <c r="DG507" s="1110"/>
      <c r="DH507" s="1110"/>
      <c r="DI507" s="1110"/>
      <c r="DJ507" s="1110"/>
      <c r="DK507" s="1110"/>
      <c r="DL507" s="1110"/>
      <c r="DM507" s="1110"/>
      <c r="DN507" s="1110"/>
      <c r="DO507" s="1110"/>
      <c r="DP507" s="1110"/>
      <c r="DQ507" s="1110"/>
      <c r="DR507" s="1110"/>
      <c r="DS507" s="1110"/>
      <c r="DT507" s="1110"/>
      <c r="DU507" s="1110"/>
      <c r="DV507" s="1110"/>
      <c r="DW507" s="1116"/>
      <c r="DX507" s="1116"/>
      <c r="DY507" s="1116"/>
      <c r="DZ507" s="1116"/>
      <c r="EA507" s="1116"/>
      <c r="EB507" s="1116"/>
      <c r="EC507" s="1116"/>
      <c r="ED507" s="1116"/>
    </row>
    <row r="508" spans="22:134" s="1105" customFormat="1" hidden="1" x14ac:dyDescent="0.25">
      <c r="V508" s="1106"/>
      <c r="AA508" s="1107"/>
      <c r="AB508" s="1107"/>
      <c r="AD508" s="1107"/>
      <c r="AE508" s="1108"/>
      <c r="AH508" s="1109"/>
      <c r="AI508" s="1109"/>
      <c r="AK508" s="1107"/>
      <c r="AR508" s="1107"/>
      <c r="AV508" s="1107"/>
      <c r="AX508" s="1107"/>
      <c r="BB508" s="1107"/>
      <c r="BC508" s="1107"/>
      <c r="BE508" s="1107"/>
      <c r="BH508" s="1110"/>
      <c r="BI508" s="1111"/>
      <c r="BJ508" s="1112"/>
      <c r="BK508" s="1112"/>
      <c r="BL508" s="1112"/>
      <c r="BM508" s="1113"/>
      <c r="BN508" s="1113"/>
      <c r="BO508" s="1113"/>
      <c r="BP508" s="1112"/>
      <c r="BQ508" s="1112"/>
      <c r="BR508" s="1112"/>
      <c r="BS508" s="1112"/>
      <c r="BT508" s="1112"/>
      <c r="BU508" s="1112"/>
      <c r="BV508" s="1112"/>
      <c r="BW508" s="1112"/>
      <c r="BX508" s="1112"/>
      <c r="BY508" s="1112"/>
      <c r="BZ508" s="1112"/>
      <c r="CA508" s="1112"/>
      <c r="CB508" s="1114"/>
      <c r="CC508" s="1112"/>
      <c r="CD508" s="1112"/>
      <c r="CE508" s="1114"/>
      <c r="CF508" s="1114"/>
      <c r="CG508" s="1114"/>
      <c r="CH508" s="1114"/>
      <c r="CI508" s="1112"/>
      <c r="CJ508" s="1112"/>
      <c r="CK508" s="1114"/>
      <c r="CL508" s="1114"/>
      <c r="CM508" s="1114"/>
      <c r="CN508" s="1115"/>
      <c r="CO508" s="1116"/>
      <c r="CP508" s="1116"/>
      <c r="CQ508" s="1110"/>
      <c r="CR508" s="1110"/>
      <c r="CS508" s="1110"/>
      <c r="CT508" s="1110"/>
      <c r="CU508" s="1110"/>
      <c r="CV508" s="1110"/>
      <c r="CW508" s="1110"/>
      <c r="CX508" s="1110"/>
      <c r="CY508" s="1110"/>
      <c r="CZ508" s="1110"/>
      <c r="DA508" s="1110"/>
      <c r="DB508" s="1110"/>
      <c r="DC508" s="1110"/>
      <c r="DD508" s="1110"/>
      <c r="DE508" s="1110"/>
      <c r="DF508" s="1110"/>
      <c r="DG508" s="1110"/>
      <c r="DH508" s="1110"/>
      <c r="DI508" s="1110"/>
      <c r="DJ508" s="1110"/>
      <c r="DK508" s="1110"/>
      <c r="DL508" s="1110"/>
      <c r="DM508" s="1110"/>
      <c r="DN508" s="1110"/>
      <c r="DO508" s="1110"/>
      <c r="DP508" s="1110"/>
      <c r="DQ508" s="1110"/>
      <c r="DR508" s="1110"/>
      <c r="DS508" s="1110"/>
      <c r="DT508" s="1110"/>
      <c r="DU508" s="1110"/>
      <c r="DV508" s="1110"/>
      <c r="DW508" s="1116"/>
      <c r="DX508" s="1116"/>
      <c r="DY508" s="1116"/>
      <c r="DZ508" s="1116"/>
      <c r="EA508" s="1116"/>
      <c r="EB508" s="1116"/>
      <c r="EC508" s="1116"/>
      <c r="ED508" s="1116"/>
    </row>
    <row r="509" spans="22:134" s="1105" customFormat="1" hidden="1" x14ac:dyDescent="0.25">
      <c r="V509" s="1106"/>
      <c r="AA509" s="1107"/>
      <c r="AB509" s="1107"/>
      <c r="AD509" s="1107"/>
      <c r="AE509" s="1108"/>
      <c r="AH509" s="1109"/>
      <c r="AI509" s="1109"/>
      <c r="AK509" s="1107"/>
      <c r="AR509" s="1107"/>
      <c r="AV509" s="1107"/>
      <c r="AX509" s="1107"/>
      <c r="BB509" s="1107"/>
      <c r="BC509" s="1107"/>
      <c r="BE509" s="1107"/>
      <c r="BH509" s="1110"/>
      <c r="BI509" s="1111"/>
      <c r="BJ509" s="1112"/>
      <c r="BK509" s="1112"/>
      <c r="BL509" s="1112"/>
      <c r="BM509" s="1113"/>
      <c r="BN509" s="1113"/>
      <c r="BO509" s="1113"/>
      <c r="BP509" s="1112"/>
      <c r="BQ509" s="1112"/>
      <c r="BR509" s="1112"/>
      <c r="BS509" s="1112"/>
      <c r="BT509" s="1112"/>
      <c r="BU509" s="1112"/>
      <c r="BV509" s="1112"/>
      <c r="BW509" s="1112"/>
      <c r="BX509" s="1112"/>
      <c r="BY509" s="1112"/>
      <c r="BZ509" s="1112"/>
      <c r="CA509" s="1112"/>
      <c r="CB509" s="1114"/>
      <c r="CC509" s="1112"/>
      <c r="CD509" s="1112"/>
      <c r="CE509" s="1114"/>
      <c r="CF509" s="1114"/>
      <c r="CG509" s="1114"/>
      <c r="CH509" s="1114"/>
      <c r="CI509" s="1112"/>
      <c r="CJ509" s="1112"/>
      <c r="CK509" s="1114"/>
      <c r="CL509" s="1114"/>
      <c r="CM509" s="1114"/>
      <c r="CN509" s="1115"/>
      <c r="CO509" s="1116"/>
      <c r="CP509" s="1116"/>
      <c r="CQ509" s="1110"/>
      <c r="CR509" s="1110"/>
      <c r="CS509" s="1110"/>
      <c r="CT509" s="1110"/>
      <c r="CU509" s="1110"/>
      <c r="CV509" s="1110"/>
      <c r="CW509" s="1110"/>
      <c r="CX509" s="1110"/>
      <c r="CY509" s="1110"/>
      <c r="CZ509" s="1110"/>
      <c r="DA509" s="1110"/>
      <c r="DB509" s="1110"/>
      <c r="DC509" s="1110"/>
      <c r="DD509" s="1110"/>
      <c r="DE509" s="1110"/>
      <c r="DF509" s="1110"/>
      <c r="DG509" s="1110"/>
      <c r="DH509" s="1110"/>
      <c r="DI509" s="1110"/>
      <c r="DJ509" s="1110"/>
      <c r="DK509" s="1110"/>
      <c r="DL509" s="1110"/>
      <c r="DM509" s="1110"/>
      <c r="DN509" s="1110"/>
      <c r="DO509" s="1110"/>
      <c r="DP509" s="1110"/>
      <c r="DQ509" s="1110"/>
      <c r="DR509" s="1110"/>
      <c r="DS509" s="1110"/>
      <c r="DT509" s="1110"/>
      <c r="DU509" s="1110"/>
      <c r="DV509" s="1110"/>
      <c r="DW509" s="1116"/>
      <c r="DX509" s="1116"/>
      <c r="DY509" s="1116"/>
      <c r="DZ509" s="1116"/>
      <c r="EA509" s="1116"/>
      <c r="EB509" s="1116"/>
      <c r="EC509" s="1116"/>
      <c r="ED509" s="1116"/>
    </row>
    <row r="510" spans="22:134" s="1105" customFormat="1" hidden="1" x14ac:dyDescent="0.25">
      <c r="V510" s="1106"/>
      <c r="AA510" s="1107"/>
      <c r="AB510" s="1107"/>
      <c r="AD510" s="1107"/>
      <c r="AE510" s="1108"/>
      <c r="AH510" s="1109"/>
      <c r="AI510" s="1109"/>
      <c r="AK510" s="1107"/>
      <c r="AR510" s="1107"/>
      <c r="AV510" s="1107"/>
      <c r="AX510" s="1107"/>
      <c r="BB510" s="1107"/>
      <c r="BC510" s="1107"/>
      <c r="BE510" s="1107"/>
      <c r="BH510" s="1110"/>
      <c r="BI510" s="1111"/>
      <c r="BJ510" s="1112"/>
      <c r="BK510" s="1112"/>
      <c r="BL510" s="1112"/>
      <c r="BM510" s="1113"/>
      <c r="BN510" s="1113"/>
      <c r="BO510" s="1113"/>
      <c r="BP510" s="1112"/>
      <c r="BQ510" s="1112"/>
      <c r="BR510" s="1112"/>
      <c r="BS510" s="1112"/>
      <c r="BT510" s="1112"/>
      <c r="BU510" s="1112"/>
      <c r="BV510" s="1112"/>
      <c r="BW510" s="1112"/>
      <c r="BX510" s="1112"/>
      <c r="BY510" s="1112"/>
      <c r="BZ510" s="1112"/>
      <c r="CA510" s="1112"/>
      <c r="CB510" s="1114"/>
      <c r="CC510" s="1112"/>
      <c r="CD510" s="1112"/>
      <c r="CE510" s="1114"/>
      <c r="CF510" s="1114"/>
      <c r="CG510" s="1114"/>
      <c r="CH510" s="1114"/>
      <c r="CI510" s="1112"/>
      <c r="CJ510" s="1112"/>
      <c r="CK510" s="1114"/>
      <c r="CL510" s="1114"/>
      <c r="CM510" s="1114"/>
      <c r="CN510" s="1115"/>
      <c r="CO510" s="1116"/>
      <c r="CP510" s="1116"/>
      <c r="CQ510" s="1110"/>
      <c r="CR510" s="1110"/>
      <c r="CS510" s="1110"/>
      <c r="CT510" s="1110"/>
      <c r="CU510" s="1110"/>
      <c r="CV510" s="1110"/>
      <c r="CW510" s="1110"/>
      <c r="CX510" s="1110"/>
      <c r="CY510" s="1110"/>
      <c r="CZ510" s="1110"/>
      <c r="DA510" s="1110"/>
      <c r="DB510" s="1110"/>
      <c r="DC510" s="1110"/>
      <c r="DD510" s="1110"/>
      <c r="DE510" s="1110"/>
      <c r="DF510" s="1110"/>
      <c r="DG510" s="1110"/>
      <c r="DH510" s="1110"/>
      <c r="DI510" s="1110"/>
      <c r="DJ510" s="1110"/>
      <c r="DK510" s="1110"/>
      <c r="DL510" s="1110"/>
      <c r="DM510" s="1110"/>
      <c r="DN510" s="1110"/>
      <c r="DO510" s="1110"/>
      <c r="DP510" s="1110"/>
      <c r="DQ510" s="1110"/>
      <c r="DR510" s="1110"/>
      <c r="DS510" s="1110"/>
      <c r="DT510" s="1110"/>
      <c r="DU510" s="1110"/>
      <c r="DV510" s="1110"/>
      <c r="DW510" s="1116"/>
      <c r="DX510" s="1116"/>
      <c r="DY510" s="1116"/>
      <c r="DZ510" s="1116"/>
      <c r="EA510" s="1116"/>
      <c r="EB510" s="1116"/>
      <c r="EC510" s="1116"/>
      <c r="ED510" s="1116"/>
    </row>
    <row r="511" spans="22:134" s="1105" customFormat="1" hidden="1" x14ac:dyDescent="0.25">
      <c r="V511" s="1106"/>
      <c r="AA511" s="1107"/>
      <c r="AB511" s="1107"/>
      <c r="AD511" s="1107"/>
      <c r="AE511" s="1108"/>
      <c r="AH511" s="1109"/>
      <c r="AI511" s="1109"/>
      <c r="AK511" s="1107"/>
      <c r="AR511" s="1107"/>
      <c r="AV511" s="1107"/>
      <c r="AX511" s="1107"/>
      <c r="BB511" s="1107"/>
      <c r="BC511" s="1107"/>
      <c r="BE511" s="1107"/>
      <c r="BH511" s="1110"/>
      <c r="BI511" s="1111"/>
      <c r="BJ511" s="1112"/>
      <c r="BK511" s="1112"/>
      <c r="BL511" s="1112"/>
      <c r="BM511" s="1113"/>
      <c r="BN511" s="1113"/>
      <c r="BO511" s="1113"/>
      <c r="BP511" s="1112"/>
      <c r="BQ511" s="1112"/>
      <c r="BR511" s="1112"/>
      <c r="BS511" s="1112"/>
      <c r="BT511" s="1112"/>
      <c r="BU511" s="1112"/>
      <c r="BV511" s="1112"/>
      <c r="BW511" s="1112"/>
      <c r="BX511" s="1112"/>
      <c r="BY511" s="1112"/>
      <c r="BZ511" s="1112"/>
      <c r="CA511" s="1112"/>
      <c r="CB511" s="1114"/>
      <c r="CC511" s="1112"/>
      <c r="CD511" s="1112"/>
      <c r="CE511" s="1114"/>
      <c r="CF511" s="1114"/>
      <c r="CG511" s="1114"/>
      <c r="CH511" s="1114"/>
      <c r="CI511" s="1112"/>
      <c r="CJ511" s="1112"/>
      <c r="CK511" s="1114"/>
      <c r="CL511" s="1114"/>
      <c r="CM511" s="1114"/>
      <c r="CN511" s="1115"/>
      <c r="CO511" s="1116"/>
      <c r="CP511" s="1116"/>
      <c r="CQ511" s="1110"/>
      <c r="CR511" s="1110"/>
      <c r="CS511" s="1110"/>
      <c r="CT511" s="1110"/>
      <c r="CU511" s="1110"/>
      <c r="CV511" s="1110"/>
      <c r="CW511" s="1110"/>
      <c r="CX511" s="1110"/>
      <c r="CY511" s="1110"/>
      <c r="CZ511" s="1110"/>
      <c r="DA511" s="1110"/>
      <c r="DB511" s="1110"/>
      <c r="DC511" s="1110"/>
      <c r="DD511" s="1110"/>
      <c r="DE511" s="1110"/>
      <c r="DF511" s="1110"/>
      <c r="DG511" s="1110"/>
      <c r="DH511" s="1110"/>
      <c r="DI511" s="1110"/>
      <c r="DJ511" s="1110"/>
      <c r="DK511" s="1110"/>
      <c r="DL511" s="1110"/>
      <c r="DM511" s="1110"/>
      <c r="DN511" s="1110"/>
      <c r="DO511" s="1110"/>
      <c r="DP511" s="1110"/>
      <c r="DQ511" s="1110"/>
      <c r="DR511" s="1110"/>
      <c r="DS511" s="1110"/>
      <c r="DT511" s="1110"/>
      <c r="DU511" s="1110"/>
      <c r="DV511" s="1110"/>
      <c r="DW511" s="1116"/>
      <c r="DX511" s="1116"/>
      <c r="DY511" s="1116"/>
      <c r="DZ511" s="1116"/>
      <c r="EA511" s="1116"/>
      <c r="EB511" s="1116"/>
      <c r="EC511" s="1116"/>
      <c r="ED511" s="1116"/>
    </row>
    <row r="512" spans="22:134" s="1105" customFormat="1" hidden="1" x14ac:dyDescent="0.25">
      <c r="V512" s="1106"/>
      <c r="AA512" s="1107"/>
      <c r="AB512" s="1107"/>
      <c r="AD512" s="1107"/>
      <c r="AE512" s="1108"/>
      <c r="AH512" s="1109"/>
      <c r="AI512" s="1109"/>
      <c r="AK512" s="1107"/>
      <c r="AR512" s="1107"/>
      <c r="AV512" s="1107"/>
      <c r="AX512" s="1107"/>
      <c r="BB512" s="1107"/>
      <c r="BC512" s="1107"/>
      <c r="BE512" s="1107"/>
      <c r="BH512" s="1110"/>
      <c r="BI512" s="1111"/>
      <c r="BJ512" s="1112"/>
      <c r="BK512" s="1112"/>
      <c r="BL512" s="1112"/>
      <c r="BM512" s="1113"/>
      <c r="BN512" s="1113"/>
      <c r="BO512" s="1113"/>
      <c r="BP512" s="1112"/>
      <c r="BQ512" s="1112"/>
      <c r="BR512" s="1112"/>
      <c r="BS512" s="1112"/>
      <c r="BT512" s="1112"/>
      <c r="BU512" s="1112"/>
      <c r="BV512" s="1112"/>
      <c r="BW512" s="1112"/>
      <c r="BX512" s="1112"/>
      <c r="BY512" s="1112"/>
      <c r="BZ512" s="1112"/>
      <c r="CA512" s="1112"/>
      <c r="CB512" s="1114"/>
      <c r="CC512" s="1112"/>
      <c r="CD512" s="1112"/>
      <c r="CE512" s="1114"/>
      <c r="CF512" s="1114"/>
      <c r="CG512" s="1114"/>
      <c r="CH512" s="1114"/>
      <c r="CI512" s="1112"/>
      <c r="CJ512" s="1112"/>
      <c r="CK512" s="1114"/>
      <c r="CL512" s="1114"/>
      <c r="CM512" s="1114"/>
      <c r="CN512" s="1115"/>
      <c r="CO512" s="1116"/>
      <c r="CP512" s="1116"/>
      <c r="CQ512" s="1110"/>
      <c r="CR512" s="1110"/>
      <c r="CS512" s="1110"/>
      <c r="CT512" s="1110"/>
      <c r="CU512" s="1110"/>
      <c r="CV512" s="1110"/>
      <c r="CW512" s="1110"/>
      <c r="CX512" s="1110"/>
      <c r="CY512" s="1110"/>
      <c r="CZ512" s="1110"/>
      <c r="DA512" s="1110"/>
      <c r="DB512" s="1110"/>
      <c r="DC512" s="1110"/>
      <c r="DD512" s="1110"/>
      <c r="DE512" s="1110"/>
      <c r="DF512" s="1110"/>
      <c r="DG512" s="1110"/>
      <c r="DH512" s="1110"/>
      <c r="DI512" s="1110"/>
      <c r="DJ512" s="1110"/>
      <c r="DK512" s="1110"/>
      <c r="DL512" s="1110"/>
      <c r="DM512" s="1110"/>
      <c r="DN512" s="1110"/>
      <c r="DO512" s="1110"/>
      <c r="DP512" s="1110"/>
      <c r="DQ512" s="1110"/>
      <c r="DR512" s="1110"/>
      <c r="DS512" s="1110"/>
      <c r="DT512" s="1110"/>
      <c r="DU512" s="1110"/>
      <c r="DV512" s="1110"/>
      <c r="DW512" s="1116"/>
      <c r="DX512" s="1116"/>
      <c r="DY512" s="1116"/>
      <c r="DZ512" s="1116"/>
      <c r="EA512" s="1116"/>
      <c r="EB512" s="1116"/>
      <c r="EC512" s="1116"/>
      <c r="ED512" s="1116"/>
    </row>
    <row r="513" spans="22:134" s="1105" customFormat="1" hidden="1" x14ac:dyDescent="0.25">
      <c r="V513" s="1106"/>
      <c r="AA513" s="1107"/>
      <c r="AB513" s="1107"/>
      <c r="AD513" s="1107"/>
      <c r="AE513" s="1108"/>
      <c r="AH513" s="1109"/>
      <c r="AI513" s="1109"/>
      <c r="AK513" s="1107"/>
      <c r="AR513" s="1107"/>
      <c r="AV513" s="1107"/>
      <c r="AX513" s="1107"/>
      <c r="BB513" s="1107"/>
      <c r="BC513" s="1107"/>
      <c r="BE513" s="1107"/>
      <c r="BH513" s="1110"/>
      <c r="BI513" s="1111"/>
      <c r="BJ513" s="1112"/>
      <c r="BK513" s="1112"/>
      <c r="BL513" s="1112"/>
      <c r="BM513" s="1113"/>
      <c r="BN513" s="1113"/>
      <c r="BO513" s="1113"/>
      <c r="BP513" s="1112"/>
      <c r="BQ513" s="1112"/>
      <c r="BR513" s="1112"/>
      <c r="BS513" s="1112"/>
      <c r="BT513" s="1112"/>
      <c r="BU513" s="1112"/>
      <c r="BV513" s="1112"/>
      <c r="BW513" s="1112"/>
      <c r="BX513" s="1112"/>
      <c r="BY513" s="1112"/>
      <c r="BZ513" s="1112"/>
      <c r="CA513" s="1112"/>
      <c r="CB513" s="1114"/>
      <c r="CC513" s="1112"/>
      <c r="CD513" s="1112"/>
      <c r="CE513" s="1114"/>
      <c r="CF513" s="1114"/>
      <c r="CG513" s="1114"/>
      <c r="CH513" s="1114"/>
      <c r="CI513" s="1112"/>
      <c r="CJ513" s="1112"/>
      <c r="CK513" s="1114"/>
      <c r="CL513" s="1114"/>
      <c r="CM513" s="1114"/>
      <c r="CN513" s="1115"/>
      <c r="CO513" s="1116"/>
      <c r="CP513" s="1116"/>
      <c r="CQ513" s="1110"/>
      <c r="CR513" s="1110"/>
      <c r="CS513" s="1110"/>
      <c r="CT513" s="1110"/>
      <c r="CU513" s="1110"/>
      <c r="CV513" s="1110"/>
      <c r="CW513" s="1110"/>
      <c r="CX513" s="1110"/>
      <c r="CY513" s="1110"/>
      <c r="CZ513" s="1110"/>
      <c r="DA513" s="1110"/>
      <c r="DB513" s="1110"/>
      <c r="DC513" s="1110"/>
      <c r="DD513" s="1110"/>
      <c r="DE513" s="1110"/>
      <c r="DF513" s="1110"/>
      <c r="DG513" s="1110"/>
      <c r="DH513" s="1110"/>
      <c r="DI513" s="1110"/>
      <c r="DJ513" s="1110"/>
      <c r="DK513" s="1110"/>
      <c r="DL513" s="1110"/>
      <c r="DM513" s="1110"/>
      <c r="DN513" s="1110"/>
      <c r="DO513" s="1110"/>
      <c r="DP513" s="1110"/>
      <c r="DQ513" s="1110"/>
      <c r="DR513" s="1110"/>
      <c r="DS513" s="1110"/>
      <c r="DT513" s="1110"/>
      <c r="DU513" s="1110"/>
      <c r="DV513" s="1110"/>
      <c r="DW513" s="1116"/>
      <c r="DX513" s="1116"/>
      <c r="DY513" s="1116"/>
      <c r="DZ513" s="1116"/>
      <c r="EA513" s="1116"/>
      <c r="EB513" s="1116"/>
      <c r="EC513" s="1116"/>
      <c r="ED513" s="1116"/>
    </row>
    <row r="514" spans="22:134" s="1105" customFormat="1" hidden="1" x14ac:dyDescent="0.25">
      <c r="V514" s="1106"/>
      <c r="AA514" s="1107"/>
      <c r="AB514" s="1107"/>
      <c r="AD514" s="1107"/>
      <c r="AE514" s="1108"/>
      <c r="AH514" s="1109"/>
      <c r="AI514" s="1109"/>
      <c r="AK514" s="1107"/>
      <c r="AR514" s="1107"/>
      <c r="AV514" s="1107"/>
      <c r="AX514" s="1107"/>
      <c r="BB514" s="1107"/>
      <c r="BC514" s="1107"/>
      <c r="BE514" s="1107"/>
      <c r="BH514" s="1110"/>
      <c r="BI514" s="1111"/>
      <c r="BJ514" s="1112"/>
      <c r="BK514" s="1112"/>
      <c r="BL514" s="1112"/>
      <c r="BM514" s="1113"/>
      <c r="BN514" s="1113"/>
      <c r="BO514" s="1113"/>
      <c r="BP514" s="1112"/>
      <c r="BQ514" s="1112"/>
      <c r="BR514" s="1112"/>
      <c r="BS514" s="1112"/>
      <c r="BT514" s="1112"/>
      <c r="BU514" s="1112"/>
      <c r="BV514" s="1112"/>
      <c r="BW514" s="1112"/>
      <c r="BX514" s="1112"/>
      <c r="BY514" s="1112"/>
      <c r="BZ514" s="1112"/>
      <c r="CA514" s="1112"/>
      <c r="CB514" s="1114"/>
      <c r="CC514" s="1112"/>
      <c r="CD514" s="1112"/>
      <c r="CE514" s="1114"/>
      <c r="CF514" s="1114"/>
      <c r="CG514" s="1114"/>
      <c r="CH514" s="1114"/>
      <c r="CI514" s="1112"/>
      <c r="CJ514" s="1112"/>
      <c r="CK514" s="1114"/>
      <c r="CL514" s="1114"/>
      <c r="CM514" s="1114"/>
      <c r="CN514" s="1115"/>
      <c r="CO514" s="1116"/>
      <c r="CP514" s="1116"/>
      <c r="CQ514" s="1110"/>
      <c r="CR514" s="1110"/>
      <c r="CS514" s="1110"/>
      <c r="CT514" s="1110"/>
      <c r="CU514" s="1110"/>
      <c r="CV514" s="1110"/>
      <c r="CW514" s="1110"/>
      <c r="CX514" s="1110"/>
      <c r="CY514" s="1110"/>
      <c r="CZ514" s="1110"/>
      <c r="DA514" s="1110"/>
      <c r="DB514" s="1110"/>
      <c r="DC514" s="1110"/>
      <c r="DD514" s="1110"/>
      <c r="DE514" s="1110"/>
      <c r="DF514" s="1110"/>
      <c r="DG514" s="1110"/>
      <c r="DH514" s="1110"/>
      <c r="DI514" s="1110"/>
      <c r="DJ514" s="1110"/>
      <c r="DK514" s="1110"/>
      <c r="DL514" s="1110"/>
      <c r="DM514" s="1110"/>
      <c r="DN514" s="1110"/>
      <c r="DO514" s="1110"/>
      <c r="DP514" s="1110"/>
      <c r="DQ514" s="1110"/>
      <c r="DR514" s="1110"/>
      <c r="DS514" s="1110"/>
      <c r="DT514" s="1110"/>
      <c r="DU514" s="1110"/>
      <c r="DV514" s="1110"/>
      <c r="DW514" s="1116"/>
      <c r="DX514" s="1116"/>
      <c r="DY514" s="1116"/>
      <c r="DZ514" s="1116"/>
      <c r="EA514" s="1116"/>
      <c r="EB514" s="1116"/>
      <c r="EC514" s="1116"/>
      <c r="ED514" s="1116"/>
    </row>
    <row r="515" spans="22:134" s="1105" customFormat="1" hidden="1" x14ac:dyDescent="0.25">
      <c r="V515" s="1106"/>
      <c r="AA515" s="1107"/>
      <c r="AB515" s="1107"/>
      <c r="AD515" s="1107"/>
      <c r="AE515" s="1108"/>
      <c r="AH515" s="1109"/>
      <c r="AI515" s="1109"/>
      <c r="AK515" s="1107"/>
      <c r="AR515" s="1107"/>
      <c r="AV515" s="1107"/>
      <c r="AX515" s="1107"/>
      <c r="BB515" s="1107"/>
      <c r="BC515" s="1107"/>
      <c r="BE515" s="1107"/>
      <c r="BH515" s="1110"/>
      <c r="BI515" s="1111"/>
      <c r="BJ515" s="1112"/>
      <c r="BK515" s="1112"/>
      <c r="BL515" s="1112"/>
      <c r="BM515" s="1113"/>
      <c r="BN515" s="1113"/>
      <c r="BO515" s="1113"/>
      <c r="BP515" s="1112"/>
      <c r="BQ515" s="1112"/>
      <c r="BR515" s="1112"/>
      <c r="BS515" s="1112"/>
      <c r="BT515" s="1112"/>
      <c r="BU515" s="1112"/>
      <c r="BV515" s="1112"/>
      <c r="BW515" s="1112"/>
      <c r="BX515" s="1112"/>
      <c r="BY515" s="1112"/>
      <c r="BZ515" s="1112"/>
      <c r="CA515" s="1112"/>
      <c r="CB515" s="1114"/>
      <c r="CC515" s="1112"/>
      <c r="CD515" s="1112"/>
      <c r="CE515" s="1114"/>
      <c r="CF515" s="1114"/>
      <c r="CG515" s="1114"/>
      <c r="CH515" s="1114"/>
      <c r="CI515" s="1112"/>
      <c r="CJ515" s="1112"/>
      <c r="CK515" s="1114"/>
      <c r="CL515" s="1114"/>
      <c r="CM515" s="1114"/>
      <c r="CN515" s="1115"/>
      <c r="CO515" s="1116"/>
      <c r="CP515" s="1116"/>
      <c r="CQ515" s="1110"/>
      <c r="CR515" s="1110"/>
      <c r="CS515" s="1110"/>
      <c r="CT515" s="1110"/>
      <c r="CU515" s="1110"/>
      <c r="CV515" s="1110"/>
      <c r="CW515" s="1110"/>
      <c r="CX515" s="1110"/>
      <c r="CY515" s="1110"/>
      <c r="CZ515" s="1110"/>
      <c r="DA515" s="1110"/>
      <c r="DB515" s="1110"/>
      <c r="DC515" s="1110"/>
      <c r="DD515" s="1110"/>
      <c r="DE515" s="1110"/>
      <c r="DF515" s="1110"/>
      <c r="DG515" s="1110"/>
      <c r="DH515" s="1110"/>
      <c r="DI515" s="1110"/>
      <c r="DJ515" s="1110"/>
      <c r="DK515" s="1110"/>
      <c r="DL515" s="1110"/>
      <c r="DM515" s="1110"/>
      <c r="DN515" s="1110"/>
      <c r="DO515" s="1110"/>
      <c r="DP515" s="1110"/>
      <c r="DQ515" s="1110"/>
      <c r="DR515" s="1110"/>
      <c r="DS515" s="1110"/>
      <c r="DT515" s="1110"/>
      <c r="DU515" s="1110"/>
      <c r="DV515" s="1110"/>
      <c r="DW515" s="1116"/>
      <c r="DX515" s="1116"/>
      <c r="DY515" s="1116"/>
      <c r="DZ515" s="1116"/>
      <c r="EA515" s="1116"/>
      <c r="EB515" s="1116"/>
      <c r="EC515" s="1116"/>
      <c r="ED515" s="1116"/>
    </row>
    <row r="516" spans="22:134" s="1105" customFormat="1" hidden="1" x14ac:dyDescent="0.25">
      <c r="V516" s="1106"/>
      <c r="AA516" s="1107"/>
      <c r="AB516" s="1107"/>
      <c r="AD516" s="1107"/>
      <c r="AE516" s="1108"/>
      <c r="AH516" s="1109"/>
      <c r="AI516" s="1109"/>
      <c r="AK516" s="1107"/>
      <c r="AR516" s="1107"/>
      <c r="AV516" s="1107"/>
      <c r="AX516" s="1107"/>
      <c r="BB516" s="1107"/>
      <c r="BC516" s="1107"/>
      <c r="BE516" s="1107"/>
      <c r="BH516" s="1110"/>
      <c r="BI516" s="1111"/>
      <c r="BJ516" s="1112"/>
      <c r="BK516" s="1112"/>
      <c r="BL516" s="1112"/>
      <c r="BM516" s="1113"/>
      <c r="BN516" s="1113"/>
      <c r="BO516" s="1113"/>
      <c r="BP516" s="1112"/>
      <c r="BQ516" s="1112"/>
      <c r="BR516" s="1112"/>
      <c r="BS516" s="1112"/>
      <c r="BT516" s="1112"/>
      <c r="BU516" s="1112"/>
      <c r="BV516" s="1112"/>
      <c r="BW516" s="1112"/>
      <c r="BX516" s="1112"/>
      <c r="BY516" s="1112"/>
      <c r="BZ516" s="1112"/>
      <c r="CA516" s="1112"/>
      <c r="CB516" s="1114"/>
      <c r="CC516" s="1112"/>
      <c r="CD516" s="1112"/>
      <c r="CE516" s="1114"/>
      <c r="CF516" s="1114"/>
      <c r="CG516" s="1114"/>
      <c r="CH516" s="1114"/>
      <c r="CI516" s="1112"/>
      <c r="CJ516" s="1112"/>
      <c r="CK516" s="1114"/>
      <c r="CL516" s="1114"/>
      <c r="CM516" s="1114"/>
      <c r="CN516" s="1115"/>
      <c r="CO516" s="1116"/>
      <c r="CP516" s="1116"/>
      <c r="CQ516" s="1110"/>
      <c r="CR516" s="1110"/>
      <c r="CS516" s="1110"/>
      <c r="CT516" s="1110"/>
      <c r="CU516" s="1110"/>
      <c r="CV516" s="1110"/>
      <c r="CW516" s="1110"/>
      <c r="CX516" s="1110"/>
      <c r="CY516" s="1110"/>
      <c r="CZ516" s="1110"/>
      <c r="DA516" s="1110"/>
      <c r="DB516" s="1110"/>
      <c r="DC516" s="1110"/>
      <c r="DD516" s="1110"/>
      <c r="DE516" s="1110"/>
      <c r="DF516" s="1110"/>
      <c r="DG516" s="1110"/>
      <c r="DH516" s="1110"/>
      <c r="DI516" s="1110"/>
      <c r="DJ516" s="1110"/>
      <c r="DK516" s="1110"/>
      <c r="DL516" s="1110"/>
      <c r="DM516" s="1110"/>
      <c r="DN516" s="1110"/>
      <c r="DO516" s="1110"/>
      <c r="DP516" s="1110"/>
      <c r="DQ516" s="1110"/>
      <c r="DR516" s="1110"/>
      <c r="DS516" s="1110"/>
      <c r="DT516" s="1110"/>
      <c r="DU516" s="1110"/>
      <c r="DV516" s="1110"/>
      <c r="DW516" s="1116"/>
      <c r="DX516" s="1116"/>
      <c r="DY516" s="1116"/>
      <c r="DZ516" s="1116"/>
      <c r="EA516" s="1116"/>
      <c r="EB516" s="1116"/>
      <c r="EC516" s="1116"/>
      <c r="ED516" s="1116"/>
    </row>
    <row r="517" spans="22:134" s="1105" customFormat="1" hidden="1" x14ac:dyDescent="0.25">
      <c r="V517" s="1106"/>
      <c r="AA517" s="1107"/>
      <c r="AB517" s="1107"/>
      <c r="AD517" s="1107"/>
      <c r="AE517" s="1108"/>
      <c r="AH517" s="1109"/>
      <c r="AI517" s="1109"/>
      <c r="AK517" s="1107"/>
      <c r="AR517" s="1107"/>
      <c r="AV517" s="1107"/>
      <c r="AX517" s="1107"/>
      <c r="BB517" s="1107"/>
      <c r="BC517" s="1107"/>
      <c r="BE517" s="1107"/>
      <c r="BH517" s="1110"/>
      <c r="BI517" s="1111"/>
      <c r="BJ517" s="1112"/>
      <c r="BK517" s="1112"/>
      <c r="BL517" s="1112"/>
      <c r="BM517" s="1113"/>
      <c r="BN517" s="1113"/>
      <c r="BO517" s="1113"/>
      <c r="BP517" s="1112"/>
      <c r="BQ517" s="1112"/>
      <c r="BR517" s="1112"/>
      <c r="BS517" s="1112"/>
      <c r="BT517" s="1112"/>
      <c r="BU517" s="1112"/>
      <c r="BV517" s="1112"/>
      <c r="BW517" s="1112"/>
      <c r="BX517" s="1112"/>
      <c r="BY517" s="1112"/>
      <c r="BZ517" s="1112"/>
      <c r="CA517" s="1112"/>
      <c r="CB517" s="1114"/>
      <c r="CC517" s="1112"/>
      <c r="CD517" s="1112"/>
      <c r="CE517" s="1114"/>
      <c r="CF517" s="1114"/>
      <c r="CG517" s="1114"/>
      <c r="CH517" s="1114"/>
      <c r="CI517" s="1112"/>
      <c r="CJ517" s="1112"/>
      <c r="CK517" s="1114"/>
      <c r="CL517" s="1114"/>
      <c r="CM517" s="1114"/>
      <c r="CN517" s="1115"/>
      <c r="CO517" s="1116"/>
      <c r="CP517" s="1116"/>
      <c r="CQ517" s="1110"/>
      <c r="CR517" s="1110"/>
      <c r="CS517" s="1110"/>
      <c r="CT517" s="1110"/>
      <c r="CU517" s="1110"/>
      <c r="CV517" s="1110"/>
      <c r="CW517" s="1110"/>
      <c r="CX517" s="1110"/>
      <c r="CY517" s="1110"/>
      <c r="CZ517" s="1110"/>
      <c r="DA517" s="1110"/>
      <c r="DB517" s="1110"/>
      <c r="DC517" s="1110"/>
      <c r="DD517" s="1110"/>
      <c r="DE517" s="1110"/>
      <c r="DF517" s="1110"/>
      <c r="DG517" s="1110"/>
      <c r="DH517" s="1110"/>
      <c r="DI517" s="1110"/>
      <c r="DJ517" s="1110"/>
      <c r="DK517" s="1110"/>
      <c r="DL517" s="1110"/>
      <c r="DM517" s="1110"/>
      <c r="DN517" s="1110"/>
      <c r="DO517" s="1110"/>
      <c r="DP517" s="1110"/>
      <c r="DQ517" s="1110"/>
      <c r="DR517" s="1110"/>
      <c r="DS517" s="1110"/>
      <c r="DT517" s="1110"/>
      <c r="DU517" s="1110"/>
      <c r="DV517" s="1110"/>
      <c r="DW517" s="1116"/>
      <c r="DX517" s="1116"/>
      <c r="DY517" s="1116"/>
      <c r="DZ517" s="1116"/>
      <c r="EA517" s="1116"/>
      <c r="EB517" s="1116"/>
      <c r="EC517" s="1116"/>
      <c r="ED517" s="1116"/>
    </row>
    <row r="518" spans="22:134" s="1105" customFormat="1" hidden="1" x14ac:dyDescent="0.25">
      <c r="V518" s="1106"/>
      <c r="AA518" s="1107"/>
      <c r="AB518" s="1107"/>
      <c r="AD518" s="1107"/>
      <c r="AE518" s="1108"/>
      <c r="AH518" s="1109"/>
      <c r="AI518" s="1109"/>
      <c r="AK518" s="1107"/>
      <c r="AR518" s="1107"/>
      <c r="AV518" s="1107"/>
      <c r="AX518" s="1107"/>
      <c r="BB518" s="1107"/>
      <c r="BC518" s="1107"/>
      <c r="BE518" s="1107"/>
      <c r="BH518" s="1110"/>
      <c r="BI518" s="1111"/>
      <c r="BJ518" s="1112"/>
      <c r="BK518" s="1112"/>
      <c r="BL518" s="1112"/>
      <c r="BM518" s="1113"/>
      <c r="BN518" s="1113"/>
      <c r="BO518" s="1113"/>
      <c r="BP518" s="1112"/>
      <c r="BQ518" s="1112"/>
      <c r="BR518" s="1112"/>
      <c r="BS518" s="1112"/>
      <c r="BT518" s="1112"/>
      <c r="BU518" s="1112"/>
      <c r="BV518" s="1112"/>
      <c r="BW518" s="1112"/>
      <c r="BX518" s="1112"/>
      <c r="BY518" s="1112"/>
      <c r="BZ518" s="1112"/>
      <c r="CA518" s="1112"/>
      <c r="CB518" s="1114"/>
      <c r="CC518" s="1112"/>
      <c r="CD518" s="1112"/>
      <c r="CE518" s="1114"/>
      <c r="CF518" s="1114"/>
      <c r="CG518" s="1114"/>
      <c r="CH518" s="1114"/>
      <c r="CI518" s="1112"/>
      <c r="CJ518" s="1112"/>
      <c r="CK518" s="1114"/>
      <c r="CL518" s="1114"/>
      <c r="CM518" s="1114"/>
      <c r="CN518" s="1115"/>
      <c r="CO518" s="1116"/>
      <c r="CP518" s="1116"/>
      <c r="CQ518" s="1110"/>
      <c r="CR518" s="1110"/>
      <c r="CS518" s="1110"/>
      <c r="CT518" s="1110"/>
      <c r="CU518" s="1110"/>
      <c r="CV518" s="1110"/>
      <c r="CW518" s="1110"/>
      <c r="CX518" s="1110"/>
      <c r="CY518" s="1110"/>
      <c r="CZ518" s="1110"/>
      <c r="DA518" s="1110"/>
      <c r="DB518" s="1110"/>
      <c r="DC518" s="1110"/>
      <c r="DD518" s="1110"/>
      <c r="DE518" s="1110"/>
      <c r="DF518" s="1110"/>
      <c r="DG518" s="1110"/>
      <c r="DH518" s="1110"/>
      <c r="DI518" s="1110"/>
      <c r="DJ518" s="1110"/>
      <c r="DK518" s="1110"/>
      <c r="DL518" s="1110"/>
      <c r="DM518" s="1110"/>
      <c r="DN518" s="1110"/>
      <c r="DO518" s="1110"/>
      <c r="DP518" s="1110"/>
      <c r="DQ518" s="1110"/>
      <c r="DR518" s="1110"/>
      <c r="DS518" s="1110"/>
      <c r="DT518" s="1110"/>
      <c r="DU518" s="1110"/>
      <c r="DV518" s="1110"/>
      <c r="DW518" s="1116"/>
      <c r="DX518" s="1116"/>
      <c r="DY518" s="1116"/>
      <c r="DZ518" s="1116"/>
      <c r="EA518" s="1116"/>
      <c r="EB518" s="1116"/>
      <c r="EC518" s="1116"/>
      <c r="ED518" s="1116"/>
    </row>
    <row r="519" spans="22:134" s="1105" customFormat="1" hidden="1" x14ac:dyDescent="0.25">
      <c r="V519" s="1106"/>
      <c r="AA519" s="1107"/>
      <c r="AB519" s="1107"/>
      <c r="AD519" s="1107"/>
      <c r="AE519" s="1108"/>
      <c r="AH519" s="1109"/>
      <c r="AI519" s="1109"/>
      <c r="AK519" s="1107"/>
      <c r="AR519" s="1107"/>
      <c r="AV519" s="1107"/>
      <c r="AX519" s="1107"/>
      <c r="BB519" s="1107"/>
      <c r="BC519" s="1107"/>
      <c r="BE519" s="1107"/>
      <c r="BH519" s="1110"/>
      <c r="BI519" s="1111"/>
      <c r="BJ519" s="1112"/>
      <c r="BK519" s="1112"/>
      <c r="BL519" s="1112"/>
      <c r="BM519" s="1113"/>
      <c r="BN519" s="1113"/>
      <c r="BO519" s="1113"/>
      <c r="BP519" s="1112"/>
      <c r="BQ519" s="1112"/>
      <c r="BR519" s="1112"/>
      <c r="BS519" s="1112"/>
      <c r="BT519" s="1112"/>
      <c r="BU519" s="1112"/>
      <c r="BV519" s="1112"/>
      <c r="BW519" s="1112"/>
      <c r="BX519" s="1112"/>
      <c r="BY519" s="1112"/>
      <c r="BZ519" s="1112"/>
      <c r="CA519" s="1112"/>
      <c r="CB519" s="1114"/>
      <c r="CC519" s="1112"/>
      <c r="CD519" s="1112"/>
      <c r="CE519" s="1114"/>
      <c r="CF519" s="1114"/>
      <c r="CG519" s="1114"/>
      <c r="CH519" s="1114"/>
      <c r="CI519" s="1112"/>
      <c r="CJ519" s="1112"/>
      <c r="CK519" s="1114"/>
      <c r="CL519" s="1114"/>
      <c r="CM519" s="1114"/>
      <c r="CN519" s="1115"/>
      <c r="CO519" s="1116"/>
      <c r="CP519" s="1116"/>
      <c r="CQ519" s="1110"/>
      <c r="CR519" s="1110"/>
      <c r="CS519" s="1110"/>
      <c r="CT519" s="1110"/>
      <c r="CU519" s="1110"/>
      <c r="CV519" s="1110"/>
      <c r="CW519" s="1110"/>
      <c r="CX519" s="1110"/>
      <c r="CY519" s="1110"/>
      <c r="CZ519" s="1110"/>
      <c r="DA519" s="1110"/>
      <c r="DB519" s="1110"/>
      <c r="DC519" s="1110"/>
      <c r="DD519" s="1110"/>
      <c r="DE519" s="1110"/>
      <c r="DF519" s="1110"/>
      <c r="DG519" s="1110"/>
      <c r="DH519" s="1110"/>
      <c r="DI519" s="1110"/>
      <c r="DJ519" s="1110"/>
      <c r="DK519" s="1110"/>
      <c r="DL519" s="1110"/>
      <c r="DM519" s="1110"/>
      <c r="DN519" s="1110"/>
      <c r="DO519" s="1110"/>
      <c r="DP519" s="1110"/>
      <c r="DQ519" s="1110"/>
      <c r="DR519" s="1110"/>
      <c r="DS519" s="1110"/>
      <c r="DT519" s="1110"/>
      <c r="DU519" s="1110"/>
      <c r="DV519" s="1110"/>
      <c r="DW519" s="1116"/>
      <c r="DX519" s="1116"/>
      <c r="DY519" s="1116"/>
      <c r="DZ519" s="1116"/>
      <c r="EA519" s="1116"/>
      <c r="EB519" s="1116"/>
      <c r="EC519" s="1116"/>
      <c r="ED519" s="1116"/>
    </row>
    <row r="520" spans="22:134" s="1105" customFormat="1" hidden="1" x14ac:dyDescent="0.25">
      <c r="V520" s="1106"/>
      <c r="AA520" s="1107"/>
      <c r="AB520" s="1107"/>
      <c r="AD520" s="1107"/>
      <c r="AE520" s="1108"/>
      <c r="AH520" s="1109"/>
      <c r="AI520" s="1109"/>
      <c r="AK520" s="1107"/>
      <c r="AR520" s="1107"/>
      <c r="AV520" s="1107"/>
      <c r="AX520" s="1107"/>
      <c r="BB520" s="1107"/>
      <c r="BC520" s="1107"/>
      <c r="BE520" s="1107"/>
      <c r="BH520" s="1110"/>
      <c r="BI520" s="1111"/>
      <c r="BJ520" s="1112"/>
      <c r="BK520" s="1112"/>
      <c r="BL520" s="1112"/>
      <c r="BM520" s="1113"/>
      <c r="BN520" s="1113"/>
      <c r="BO520" s="1113"/>
      <c r="BP520" s="1112"/>
      <c r="BQ520" s="1112"/>
      <c r="BR520" s="1112"/>
      <c r="BS520" s="1112"/>
      <c r="BT520" s="1112"/>
      <c r="BU520" s="1112"/>
      <c r="BV520" s="1112"/>
      <c r="BW520" s="1112"/>
      <c r="BX520" s="1112"/>
      <c r="BY520" s="1112"/>
      <c r="BZ520" s="1112"/>
      <c r="CA520" s="1112"/>
      <c r="CB520" s="1114"/>
      <c r="CC520" s="1112"/>
      <c r="CD520" s="1112"/>
      <c r="CE520" s="1114"/>
      <c r="CF520" s="1114"/>
      <c r="CG520" s="1114"/>
      <c r="CH520" s="1114"/>
      <c r="CI520" s="1112"/>
      <c r="CJ520" s="1112"/>
      <c r="CK520" s="1114"/>
      <c r="CL520" s="1114"/>
      <c r="CM520" s="1114"/>
      <c r="CN520" s="1115"/>
      <c r="CO520" s="1116"/>
      <c r="CP520" s="1116"/>
      <c r="CQ520" s="1110"/>
      <c r="CR520" s="1110"/>
      <c r="CS520" s="1110"/>
      <c r="CT520" s="1110"/>
      <c r="CU520" s="1110"/>
      <c r="CV520" s="1110"/>
      <c r="CW520" s="1110"/>
      <c r="CX520" s="1110"/>
      <c r="CY520" s="1110"/>
      <c r="CZ520" s="1110"/>
      <c r="DA520" s="1110"/>
      <c r="DB520" s="1110"/>
      <c r="DC520" s="1110"/>
      <c r="DD520" s="1110"/>
      <c r="DE520" s="1110"/>
      <c r="DF520" s="1110"/>
      <c r="DG520" s="1110"/>
      <c r="DH520" s="1110"/>
      <c r="DI520" s="1110"/>
      <c r="DJ520" s="1110"/>
      <c r="DK520" s="1110"/>
      <c r="DL520" s="1110"/>
      <c r="DM520" s="1110"/>
      <c r="DN520" s="1110"/>
      <c r="DO520" s="1110"/>
      <c r="DP520" s="1110"/>
      <c r="DQ520" s="1110"/>
      <c r="DR520" s="1110"/>
      <c r="DS520" s="1110"/>
      <c r="DT520" s="1110"/>
      <c r="DU520" s="1110"/>
      <c r="DV520" s="1110"/>
      <c r="DW520" s="1116"/>
      <c r="DX520" s="1116"/>
      <c r="DY520" s="1116"/>
      <c r="DZ520" s="1116"/>
      <c r="EA520" s="1116"/>
      <c r="EB520" s="1116"/>
      <c r="EC520" s="1116"/>
      <c r="ED520" s="1116"/>
    </row>
    <row r="521" spans="22:134" s="1105" customFormat="1" hidden="1" x14ac:dyDescent="0.25">
      <c r="V521" s="1106"/>
      <c r="AA521" s="1107"/>
      <c r="AB521" s="1107"/>
      <c r="AD521" s="1107"/>
      <c r="AE521" s="1108"/>
      <c r="AH521" s="1109"/>
      <c r="AI521" s="1109"/>
      <c r="AK521" s="1107"/>
      <c r="AR521" s="1107"/>
      <c r="AV521" s="1107"/>
      <c r="AX521" s="1107"/>
      <c r="BB521" s="1107"/>
      <c r="BC521" s="1107"/>
      <c r="BE521" s="1107"/>
      <c r="BH521" s="1110"/>
      <c r="BI521" s="1111"/>
      <c r="BJ521" s="1112"/>
      <c r="BK521" s="1112"/>
      <c r="BL521" s="1112"/>
      <c r="BM521" s="1113"/>
      <c r="BN521" s="1113"/>
      <c r="BO521" s="1113"/>
      <c r="BP521" s="1112"/>
      <c r="BQ521" s="1112"/>
      <c r="BR521" s="1112"/>
      <c r="BS521" s="1112"/>
      <c r="BT521" s="1112"/>
      <c r="BU521" s="1112"/>
      <c r="BV521" s="1112"/>
      <c r="BW521" s="1112"/>
      <c r="BX521" s="1112"/>
      <c r="BY521" s="1112"/>
      <c r="BZ521" s="1112"/>
      <c r="CA521" s="1112"/>
      <c r="CB521" s="1114"/>
      <c r="CC521" s="1112"/>
      <c r="CD521" s="1112"/>
      <c r="CE521" s="1114"/>
      <c r="CF521" s="1114"/>
      <c r="CG521" s="1114"/>
      <c r="CH521" s="1114"/>
      <c r="CI521" s="1112"/>
      <c r="CJ521" s="1112"/>
      <c r="CK521" s="1114"/>
      <c r="CL521" s="1114"/>
      <c r="CM521" s="1114"/>
      <c r="CN521" s="1115"/>
      <c r="CO521" s="1116"/>
      <c r="CP521" s="1116"/>
      <c r="CQ521" s="1110"/>
      <c r="CR521" s="1110"/>
      <c r="CS521" s="1110"/>
      <c r="CT521" s="1110"/>
      <c r="CU521" s="1110"/>
      <c r="CV521" s="1110"/>
      <c r="CW521" s="1110"/>
      <c r="CX521" s="1110"/>
      <c r="CY521" s="1110"/>
      <c r="CZ521" s="1110"/>
      <c r="DA521" s="1110"/>
      <c r="DB521" s="1110"/>
      <c r="DC521" s="1110"/>
      <c r="DD521" s="1110"/>
      <c r="DE521" s="1110"/>
      <c r="DF521" s="1110"/>
      <c r="DG521" s="1110"/>
      <c r="DH521" s="1110"/>
      <c r="DI521" s="1110"/>
      <c r="DJ521" s="1110"/>
      <c r="DK521" s="1110"/>
      <c r="DL521" s="1110"/>
      <c r="DM521" s="1110"/>
      <c r="DN521" s="1110"/>
      <c r="DO521" s="1110"/>
      <c r="DP521" s="1110"/>
      <c r="DQ521" s="1110"/>
      <c r="DR521" s="1110"/>
      <c r="DS521" s="1110"/>
      <c r="DT521" s="1110"/>
      <c r="DU521" s="1110"/>
      <c r="DV521" s="1110"/>
      <c r="DW521" s="1116"/>
      <c r="DX521" s="1116"/>
      <c r="DY521" s="1116"/>
      <c r="DZ521" s="1116"/>
      <c r="EA521" s="1116"/>
      <c r="EB521" s="1116"/>
      <c r="EC521" s="1116"/>
      <c r="ED521" s="1116"/>
    </row>
    <row r="522" spans="22:134" s="1105" customFormat="1" hidden="1" x14ac:dyDescent="0.25">
      <c r="V522" s="1106"/>
      <c r="AA522" s="1107"/>
      <c r="AB522" s="1107"/>
      <c r="AD522" s="1107"/>
      <c r="AE522" s="1108"/>
      <c r="AH522" s="1109"/>
      <c r="AI522" s="1109"/>
      <c r="AK522" s="1107"/>
      <c r="AR522" s="1107"/>
      <c r="AV522" s="1107"/>
      <c r="AX522" s="1107"/>
      <c r="BB522" s="1107"/>
      <c r="BC522" s="1107"/>
      <c r="BE522" s="1107"/>
      <c r="BH522" s="1110"/>
      <c r="BI522" s="1111"/>
      <c r="BJ522" s="1112"/>
      <c r="BK522" s="1112"/>
      <c r="BL522" s="1112"/>
      <c r="BM522" s="1113"/>
      <c r="BN522" s="1113"/>
      <c r="BO522" s="1113"/>
      <c r="BP522" s="1112"/>
      <c r="BQ522" s="1112"/>
      <c r="BR522" s="1112"/>
      <c r="BS522" s="1112"/>
      <c r="BT522" s="1112"/>
      <c r="BU522" s="1112"/>
      <c r="BV522" s="1112"/>
      <c r="BW522" s="1112"/>
      <c r="BX522" s="1112"/>
      <c r="BY522" s="1112"/>
      <c r="BZ522" s="1112"/>
      <c r="CA522" s="1112"/>
      <c r="CB522" s="1114"/>
      <c r="CC522" s="1112"/>
      <c r="CD522" s="1112"/>
      <c r="CE522" s="1114"/>
      <c r="CF522" s="1114"/>
      <c r="CG522" s="1114"/>
      <c r="CH522" s="1114"/>
      <c r="CI522" s="1112"/>
      <c r="CJ522" s="1112"/>
      <c r="CK522" s="1114"/>
      <c r="CL522" s="1114"/>
      <c r="CM522" s="1114"/>
      <c r="CN522" s="1115"/>
      <c r="CO522" s="1116"/>
      <c r="CP522" s="1116"/>
      <c r="CQ522" s="1110"/>
      <c r="CR522" s="1110"/>
      <c r="CS522" s="1110"/>
      <c r="CT522" s="1110"/>
      <c r="CU522" s="1110"/>
      <c r="CV522" s="1110"/>
      <c r="CW522" s="1110"/>
      <c r="CX522" s="1110"/>
      <c r="CY522" s="1110"/>
      <c r="CZ522" s="1110"/>
      <c r="DA522" s="1110"/>
      <c r="DB522" s="1110"/>
      <c r="DC522" s="1110"/>
      <c r="DD522" s="1110"/>
      <c r="DE522" s="1110"/>
      <c r="DF522" s="1110"/>
      <c r="DG522" s="1110"/>
      <c r="DH522" s="1110"/>
      <c r="DI522" s="1110"/>
      <c r="DJ522" s="1110"/>
      <c r="DK522" s="1110"/>
      <c r="DL522" s="1110"/>
      <c r="DM522" s="1110"/>
      <c r="DN522" s="1110"/>
      <c r="DO522" s="1110"/>
      <c r="DP522" s="1110"/>
      <c r="DQ522" s="1110"/>
      <c r="DR522" s="1110"/>
      <c r="DS522" s="1110"/>
      <c r="DT522" s="1110"/>
      <c r="DU522" s="1110"/>
      <c r="DV522" s="1110"/>
      <c r="DW522" s="1116"/>
      <c r="DX522" s="1116"/>
      <c r="DY522" s="1116"/>
      <c r="DZ522" s="1116"/>
      <c r="EA522" s="1116"/>
      <c r="EB522" s="1116"/>
      <c r="EC522" s="1116"/>
      <c r="ED522" s="1116"/>
    </row>
    <row r="523" spans="22:134" s="1105" customFormat="1" hidden="1" x14ac:dyDescent="0.25">
      <c r="V523" s="1106"/>
      <c r="AA523" s="1107"/>
      <c r="AB523" s="1107"/>
      <c r="AD523" s="1107"/>
      <c r="AE523" s="1108"/>
      <c r="AH523" s="1109"/>
      <c r="AI523" s="1109"/>
      <c r="AK523" s="1107"/>
      <c r="AR523" s="1107"/>
      <c r="AV523" s="1107"/>
      <c r="AX523" s="1107"/>
      <c r="BB523" s="1107"/>
      <c r="BC523" s="1107"/>
      <c r="BE523" s="1107"/>
      <c r="BH523" s="1110"/>
      <c r="BI523" s="1111"/>
      <c r="BJ523" s="1112"/>
      <c r="BK523" s="1112"/>
      <c r="BL523" s="1112"/>
      <c r="BM523" s="1113"/>
      <c r="BN523" s="1113"/>
      <c r="BO523" s="1113"/>
      <c r="BP523" s="1112"/>
      <c r="BQ523" s="1112"/>
      <c r="BR523" s="1112"/>
      <c r="BS523" s="1112"/>
      <c r="BT523" s="1112"/>
      <c r="BU523" s="1112"/>
      <c r="BV523" s="1112"/>
      <c r="BW523" s="1112"/>
      <c r="BX523" s="1112"/>
      <c r="BY523" s="1112"/>
      <c r="BZ523" s="1112"/>
      <c r="CA523" s="1112"/>
      <c r="CB523" s="1114"/>
      <c r="CC523" s="1112"/>
      <c r="CD523" s="1112"/>
      <c r="CE523" s="1114"/>
      <c r="CF523" s="1114"/>
      <c r="CG523" s="1114"/>
      <c r="CH523" s="1114"/>
      <c r="CI523" s="1112"/>
      <c r="CJ523" s="1112"/>
      <c r="CK523" s="1114"/>
      <c r="CL523" s="1114"/>
      <c r="CM523" s="1114"/>
      <c r="CN523" s="1115"/>
      <c r="CO523" s="1116"/>
      <c r="CP523" s="1116"/>
      <c r="CQ523" s="1110"/>
      <c r="CR523" s="1110"/>
      <c r="CS523" s="1110"/>
      <c r="CT523" s="1110"/>
      <c r="CU523" s="1110"/>
      <c r="CV523" s="1110"/>
      <c r="CW523" s="1110"/>
      <c r="CX523" s="1110"/>
      <c r="CY523" s="1110"/>
      <c r="CZ523" s="1110"/>
      <c r="DA523" s="1110"/>
      <c r="DB523" s="1110"/>
      <c r="DC523" s="1110"/>
      <c r="DD523" s="1110"/>
      <c r="DE523" s="1110"/>
      <c r="DF523" s="1110"/>
      <c r="DG523" s="1110"/>
      <c r="DH523" s="1110"/>
      <c r="DI523" s="1110"/>
      <c r="DJ523" s="1110"/>
      <c r="DK523" s="1110"/>
      <c r="DL523" s="1110"/>
      <c r="DM523" s="1110"/>
      <c r="DN523" s="1110"/>
      <c r="DO523" s="1110"/>
      <c r="DP523" s="1110"/>
      <c r="DQ523" s="1110"/>
      <c r="DR523" s="1110"/>
      <c r="DS523" s="1110"/>
      <c r="DT523" s="1110"/>
      <c r="DU523" s="1110"/>
      <c r="DV523" s="1110"/>
      <c r="DW523" s="1116"/>
      <c r="DX523" s="1116"/>
      <c r="DY523" s="1116"/>
      <c r="DZ523" s="1116"/>
      <c r="EA523" s="1116"/>
      <c r="EB523" s="1116"/>
      <c r="EC523" s="1116"/>
      <c r="ED523" s="1116"/>
    </row>
    <row r="524" spans="22:134" s="1105" customFormat="1" hidden="1" x14ac:dyDescent="0.25">
      <c r="V524" s="1106"/>
      <c r="AA524" s="1107"/>
      <c r="AB524" s="1107"/>
      <c r="AD524" s="1107"/>
      <c r="AE524" s="1108"/>
      <c r="AH524" s="1109"/>
      <c r="AI524" s="1109"/>
      <c r="AK524" s="1107"/>
      <c r="AR524" s="1107"/>
      <c r="AV524" s="1107"/>
      <c r="AX524" s="1107"/>
      <c r="BB524" s="1107"/>
      <c r="BC524" s="1107"/>
      <c r="BE524" s="1107"/>
      <c r="BH524" s="1110"/>
      <c r="BI524" s="1111"/>
      <c r="BJ524" s="1112"/>
      <c r="BK524" s="1112"/>
      <c r="BL524" s="1112"/>
      <c r="BM524" s="1113"/>
      <c r="BN524" s="1113"/>
      <c r="BO524" s="1113"/>
      <c r="BP524" s="1112"/>
      <c r="BQ524" s="1112"/>
      <c r="BR524" s="1112"/>
      <c r="BS524" s="1112"/>
      <c r="BT524" s="1112"/>
      <c r="BU524" s="1112"/>
      <c r="BV524" s="1112"/>
      <c r="BW524" s="1112"/>
      <c r="BX524" s="1112"/>
      <c r="BY524" s="1112"/>
      <c r="BZ524" s="1112"/>
      <c r="CA524" s="1112"/>
      <c r="CB524" s="1114"/>
      <c r="CC524" s="1112"/>
      <c r="CD524" s="1112"/>
      <c r="CE524" s="1114"/>
      <c r="CF524" s="1114"/>
      <c r="CG524" s="1114"/>
      <c r="CH524" s="1114"/>
      <c r="CI524" s="1112"/>
      <c r="CJ524" s="1112"/>
      <c r="CK524" s="1114"/>
      <c r="CL524" s="1114"/>
      <c r="CM524" s="1114"/>
      <c r="CN524" s="1115"/>
      <c r="CO524" s="1116"/>
      <c r="CP524" s="1116"/>
      <c r="CQ524" s="1110"/>
      <c r="CR524" s="1110"/>
      <c r="CS524" s="1110"/>
      <c r="CT524" s="1110"/>
      <c r="CU524" s="1110"/>
      <c r="CV524" s="1110"/>
      <c r="CW524" s="1110"/>
      <c r="CX524" s="1110"/>
      <c r="CY524" s="1110"/>
      <c r="CZ524" s="1110"/>
      <c r="DA524" s="1110"/>
      <c r="DB524" s="1110"/>
      <c r="DC524" s="1110"/>
      <c r="DD524" s="1110"/>
      <c r="DE524" s="1110"/>
      <c r="DF524" s="1110"/>
      <c r="DG524" s="1110"/>
      <c r="DH524" s="1110"/>
      <c r="DI524" s="1110"/>
      <c r="DJ524" s="1110"/>
      <c r="DK524" s="1110"/>
      <c r="DL524" s="1110"/>
      <c r="DM524" s="1110"/>
      <c r="DN524" s="1110"/>
      <c r="DO524" s="1110"/>
      <c r="DP524" s="1110"/>
      <c r="DQ524" s="1110"/>
      <c r="DR524" s="1110"/>
      <c r="DS524" s="1110"/>
      <c r="DT524" s="1110"/>
      <c r="DU524" s="1110"/>
      <c r="DV524" s="1110"/>
      <c r="DW524" s="1116"/>
      <c r="DX524" s="1116"/>
      <c r="DY524" s="1116"/>
      <c r="DZ524" s="1116"/>
      <c r="EA524" s="1116"/>
      <c r="EB524" s="1116"/>
      <c r="EC524" s="1116"/>
      <c r="ED524" s="1116"/>
    </row>
    <row r="525" spans="22:134" s="1105" customFormat="1" hidden="1" x14ac:dyDescent="0.25">
      <c r="V525" s="1106"/>
      <c r="AA525" s="1107"/>
      <c r="AB525" s="1107"/>
      <c r="AD525" s="1107"/>
      <c r="AE525" s="1108"/>
      <c r="AH525" s="1109"/>
      <c r="AI525" s="1109"/>
      <c r="AK525" s="1107"/>
      <c r="AR525" s="1107"/>
      <c r="AV525" s="1107"/>
      <c r="AX525" s="1107"/>
      <c r="BB525" s="1107"/>
      <c r="BC525" s="1107"/>
      <c r="BE525" s="1107"/>
      <c r="BH525" s="1110"/>
      <c r="BI525" s="1111"/>
      <c r="BJ525" s="1112"/>
      <c r="BK525" s="1112"/>
      <c r="BL525" s="1112"/>
      <c r="BM525" s="1113"/>
      <c r="BN525" s="1113"/>
      <c r="BO525" s="1113"/>
      <c r="BP525" s="1112"/>
      <c r="BQ525" s="1112"/>
      <c r="BR525" s="1112"/>
      <c r="BS525" s="1112"/>
      <c r="BT525" s="1112"/>
      <c r="BU525" s="1112"/>
      <c r="BV525" s="1112"/>
      <c r="BW525" s="1112"/>
      <c r="BX525" s="1112"/>
      <c r="BY525" s="1112"/>
      <c r="BZ525" s="1112"/>
      <c r="CA525" s="1112"/>
      <c r="CB525" s="1114"/>
      <c r="CC525" s="1112"/>
      <c r="CD525" s="1112"/>
      <c r="CE525" s="1114"/>
      <c r="CF525" s="1114"/>
      <c r="CG525" s="1114"/>
      <c r="CH525" s="1114"/>
      <c r="CI525" s="1112"/>
      <c r="CJ525" s="1112"/>
      <c r="CK525" s="1114"/>
      <c r="CL525" s="1114"/>
      <c r="CM525" s="1114"/>
      <c r="CN525" s="1115"/>
      <c r="CO525" s="1116"/>
      <c r="CP525" s="1116"/>
      <c r="CQ525" s="1110"/>
      <c r="CR525" s="1110"/>
      <c r="CS525" s="1110"/>
      <c r="CT525" s="1110"/>
      <c r="CU525" s="1110"/>
      <c r="CV525" s="1110"/>
      <c r="CW525" s="1110"/>
      <c r="CX525" s="1110"/>
      <c r="CY525" s="1110"/>
      <c r="CZ525" s="1110"/>
      <c r="DA525" s="1110"/>
      <c r="DB525" s="1110"/>
      <c r="DC525" s="1110"/>
      <c r="DD525" s="1110"/>
      <c r="DE525" s="1110"/>
      <c r="DF525" s="1110"/>
      <c r="DG525" s="1110"/>
      <c r="DH525" s="1110"/>
      <c r="DI525" s="1110"/>
      <c r="DJ525" s="1110"/>
      <c r="DK525" s="1110"/>
      <c r="DL525" s="1110"/>
      <c r="DM525" s="1110"/>
      <c r="DN525" s="1110"/>
      <c r="DO525" s="1110"/>
      <c r="DP525" s="1110"/>
      <c r="DQ525" s="1110"/>
      <c r="DR525" s="1110"/>
      <c r="DS525" s="1110"/>
      <c r="DT525" s="1110"/>
      <c r="DU525" s="1110"/>
      <c r="DV525" s="1110"/>
      <c r="DW525" s="1116"/>
      <c r="DX525" s="1116"/>
      <c r="DY525" s="1116"/>
      <c r="DZ525" s="1116"/>
      <c r="EA525" s="1116"/>
      <c r="EB525" s="1116"/>
      <c r="EC525" s="1116"/>
      <c r="ED525" s="1116"/>
    </row>
    <row r="526" spans="22:134" s="1105" customFormat="1" hidden="1" x14ac:dyDescent="0.25">
      <c r="V526" s="1106"/>
      <c r="AA526" s="1107"/>
      <c r="AB526" s="1107"/>
      <c r="AD526" s="1107"/>
      <c r="AE526" s="1108"/>
      <c r="AH526" s="1109"/>
      <c r="AI526" s="1109"/>
      <c r="AK526" s="1107"/>
      <c r="AR526" s="1107"/>
      <c r="AV526" s="1107"/>
      <c r="AX526" s="1107"/>
      <c r="BB526" s="1107"/>
      <c r="BC526" s="1107"/>
      <c r="BE526" s="1107"/>
      <c r="BH526" s="1110"/>
      <c r="BI526" s="1111"/>
      <c r="BJ526" s="1112"/>
      <c r="BK526" s="1112"/>
      <c r="BL526" s="1112"/>
      <c r="BM526" s="1113"/>
      <c r="BN526" s="1113"/>
      <c r="BO526" s="1113"/>
      <c r="BP526" s="1112"/>
      <c r="BQ526" s="1112"/>
      <c r="BR526" s="1112"/>
      <c r="BS526" s="1112"/>
      <c r="BT526" s="1112"/>
      <c r="BU526" s="1112"/>
      <c r="BV526" s="1112"/>
      <c r="BW526" s="1112"/>
      <c r="BX526" s="1112"/>
      <c r="BY526" s="1112"/>
      <c r="BZ526" s="1112"/>
      <c r="CA526" s="1112"/>
      <c r="CB526" s="1114"/>
      <c r="CC526" s="1112"/>
      <c r="CD526" s="1112"/>
      <c r="CE526" s="1114"/>
      <c r="CF526" s="1114"/>
      <c r="CG526" s="1114"/>
      <c r="CH526" s="1114"/>
      <c r="CI526" s="1112"/>
      <c r="CJ526" s="1112"/>
      <c r="CK526" s="1114"/>
      <c r="CL526" s="1114"/>
      <c r="CM526" s="1114"/>
      <c r="CN526" s="1115"/>
      <c r="CO526" s="1116"/>
      <c r="CP526" s="1116"/>
      <c r="CQ526" s="1110"/>
      <c r="CR526" s="1110"/>
      <c r="CS526" s="1110"/>
      <c r="CT526" s="1110"/>
      <c r="CU526" s="1110"/>
      <c r="CV526" s="1110"/>
      <c r="CW526" s="1110"/>
      <c r="CX526" s="1110"/>
      <c r="CY526" s="1110"/>
      <c r="CZ526" s="1110"/>
      <c r="DA526" s="1110"/>
      <c r="DB526" s="1110"/>
      <c r="DC526" s="1110"/>
      <c r="DD526" s="1110"/>
      <c r="DE526" s="1110"/>
      <c r="DF526" s="1110"/>
      <c r="DG526" s="1110"/>
      <c r="DH526" s="1110"/>
      <c r="DI526" s="1110"/>
      <c r="DJ526" s="1110"/>
      <c r="DK526" s="1110"/>
      <c r="DL526" s="1110"/>
      <c r="DM526" s="1110"/>
      <c r="DN526" s="1110"/>
      <c r="DO526" s="1110"/>
      <c r="DP526" s="1110"/>
      <c r="DQ526" s="1110"/>
      <c r="DR526" s="1110"/>
      <c r="DS526" s="1110"/>
      <c r="DT526" s="1110"/>
      <c r="DU526" s="1110"/>
      <c r="DV526" s="1110"/>
      <c r="DW526" s="1116"/>
      <c r="DX526" s="1116"/>
      <c r="DY526" s="1116"/>
      <c r="DZ526" s="1116"/>
      <c r="EA526" s="1116"/>
      <c r="EB526" s="1116"/>
      <c r="EC526" s="1116"/>
      <c r="ED526" s="1116"/>
    </row>
    <row r="527" spans="22:134" s="1105" customFormat="1" hidden="1" x14ac:dyDescent="0.25">
      <c r="V527" s="1106"/>
      <c r="AA527" s="1107"/>
      <c r="AB527" s="1107"/>
      <c r="AD527" s="1107"/>
      <c r="AE527" s="1108"/>
      <c r="AH527" s="1109"/>
      <c r="AI527" s="1109"/>
      <c r="AK527" s="1107"/>
      <c r="AR527" s="1107"/>
      <c r="AV527" s="1107"/>
      <c r="AX527" s="1107"/>
      <c r="BB527" s="1107"/>
      <c r="BC527" s="1107"/>
      <c r="BE527" s="1107"/>
      <c r="BH527" s="1110"/>
      <c r="BI527" s="1111"/>
      <c r="BJ527" s="1112"/>
      <c r="BK527" s="1112"/>
      <c r="BL527" s="1112"/>
      <c r="BM527" s="1113"/>
      <c r="BN527" s="1113"/>
      <c r="BO527" s="1113"/>
      <c r="BP527" s="1112"/>
      <c r="BQ527" s="1112"/>
      <c r="BR527" s="1112"/>
      <c r="BS527" s="1112"/>
      <c r="BT527" s="1112"/>
      <c r="BU527" s="1112"/>
      <c r="BV527" s="1112"/>
      <c r="BW527" s="1112"/>
      <c r="BX527" s="1112"/>
      <c r="BY527" s="1112"/>
      <c r="BZ527" s="1112"/>
      <c r="CA527" s="1112"/>
      <c r="CB527" s="1114"/>
      <c r="CC527" s="1112"/>
      <c r="CD527" s="1112"/>
      <c r="CE527" s="1114"/>
      <c r="CF527" s="1114"/>
      <c r="CG527" s="1114"/>
      <c r="CH527" s="1114"/>
      <c r="CI527" s="1112"/>
      <c r="CJ527" s="1112"/>
      <c r="CK527" s="1114"/>
      <c r="CL527" s="1114"/>
      <c r="CM527" s="1114"/>
      <c r="CN527" s="1115"/>
      <c r="CO527" s="1116"/>
      <c r="CP527" s="1116"/>
      <c r="CQ527" s="1110"/>
      <c r="CR527" s="1110"/>
      <c r="CS527" s="1110"/>
      <c r="CT527" s="1110"/>
      <c r="CU527" s="1110"/>
      <c r="CV527" s="1110"/>
      <c r="CW527" s="1110"/>
      <c r="CX527" s="1110"/>
      <c r="CY527" s="1110"/>
      <c r="CZ527" s="1110"/>
      <c r="DA527" s="1110"/>
      <c r="DB527" s="1110"/>
      <c r="DC527" s="1110"/>
      <c r="DD527" s="1110"/>
      <c r="DE527" s="1110"/>
      <c r="DF527" s="1110"/>
      <c r="DG527" s="1110"/>
      <c r="DH527" s="1110"/>
      <c r="DI527" s="1110"/>
      <c r="DJ527" s="1110"/>
      <c r="DK527" s="1110"/>
      <c r="DL527" s="1110"/>
      <c r="DM527" s="1110"/>
      <c r="DN527" s="1110"/>
      <c r="DO527" s="1110"/>
      <c r="DP527" s="1110"/>
      <c r="DQ527" s="1110"/>
      <c r="DR527" s="1110"/>
      <c r="DS527" s="1110"/>
      <c r="DT527" s="1110"/>
      <c r="DU527" s="1110"/>
      <c r="DV527" s="1110"/>
      <c r="DW527" s="1116"/>
      <c r="DX527" s="1116"/>
      <c r="DY527" s="1116"/>
      <c r="DZ527" s="1116"/>
      <c r="EA527" s="1116"/>
      <c r="EB527" s="1116"/>
      <c r="EC527" s="1116"/>
      <c r="ED527" s="1116"/>
    </row>
    <row r="528" spans="22:134" s="1105" customFormat="1" hidden="1" x14ac:dyDescent="0.25">
      <c r="V528" s="1106"/>
      <c r="AA528" s="1107"/>
      <c r="AB528" s="1107"/>
      <c r="AD528" s="1107"/>
      <c r="AE528" s="1108"/>
      <c r="AH528" s="1109"/>
      <c r="AI528" s="1109"/>
      <c r="AK528" s="1107"/>
      <c r="AR528" s="1107"/>
      <c r="AV528" s="1107"/>
      <c r="AX528" s="1107"/>
      <c r="BB528" s="1107"/>
      <c r="BC528" s="1107"/>
      <c r="BE528" s="1107"/>
      <c r="BH528" s="1110"/>
      <c r="BI528" s="1111"/>
      <c r="BJ528" s="1112"/>
      <c r="BK528" s="1112"/>
      <c r="BL528" s="1112"/>
      <c r="BM528" s="1113"/>
      <c r="BN528" s="1113"/>
      <c r="BO528" s="1113"/>
      <c r="BP528" s="1112"/>
      <c r="BQ528" s="1112"/>
      <c r="BR528" s="1112"/>
      <c r="BS528" s="1112"/>
      <c r="BT528" s="1112"/>
      <c r="BU528" s="1112"/>
      <c r="BV528" s="1112"/>
      <c r="BW528" s="1112"/>
      <c r="BX528" s="1112"/>
      <c r="BY528" s="1112"/>
      <c r="BZ528" s="1112"/>
      <c r="CA528" s="1112"/>
      <c r="CB528" s="1114"/>
      <c r="CC528" s="1112"/>
      <c r="CD528" s="1112"/>
      <c r="CE528" s="1114"/>
      <c r="CF528" s="1114"/>
      <c r="CG528" s="1114"/>
      <c r="CH528" s="1114"/>
      <c r="CI528" s="1112"/>
      <c r="CJ528" s="1112"/>
      <c r="CK528" s="1114"/>
      <c r="CL528" s="1114"/>
      <c r="CM528" s="1114"/>
      <c r="CN528" s="1115"/>
      <c r="CO528" s="1116"/>
      <c r="CP528" s="1116"/>
      <c r="CQ528" s="1110"/>
      <c r="CR528" s="1110"/>
      <c r="CS528" s="1110"/>
      <c r="CT528" s="1110"/>
      <c r="CU528" s="1110"/>
      <c r="CV528" s="1110"/>
      <c r="CW528" s="1110"/>
      <c r="CX528" s="1110"/>
      <c r="CY528" s="1110"/>
      <c r="CZ528" s="1110"/>
      <c r="DA528" s="1110"/>
      <c r="DB528" s="1110"/>
      <c r="DC528" s="1110"/>
      <c r="DD528" s="1110"/>
      <c r="DE528" s="1110"/>
      <c r="DF528" s="1110"/>
      <c r="DG528" s="1110"/>
      <c r="DH528" s="1110"/>
      <c r="DI528" s="1110"/>
      <c r="DJ528" s="1110"/>
      <c r="DK528" s="1110"/>
      <c r="DL528" s="1110"/>
      <c r="DM528" s="1110"/>
      <c r="DN528" s="1110"/>
      <c r="DO528" s="1110"/>
      <c r="DP528" s="1110"/>
      <c r="DQ528" s="1110"/>
      <c r="DR528" s="1110"/>
      <c r="DS528" s="1110"/>
      <c r="DT528" s="1110"/>
      <c r="DU528" s="1110"/>
      <c r="DV528" s="1110"/>
      <c r="DW528" s="1116"/>
      <c r="DX528" s="1116"/>
      <c r="DY528" s="1116"/>
      <c r="DZ528" s="1116"/>
      <c r="EA528" s="1116"/>
      <c r="EB528" s="1116"/>
      <c r="EC528" s="1116"/>
      <c r="ED528" s="1116"/>
    </row>
    <row r="529" spans="22:134" s="1105" customFormat="1" hidden="1" x14ac:dyDescent="0.25">
      <c r="V529" s="1106"/>
      <c r="AA529" s="1107"/>
      <c r="AB529" s="1107"/>
      <c r="AD529" s="1107"/>
      <c r="AE529" s="1108"/>
      <c r="AH529" s="1109"/>
      <c r="AI529" s="1109"/>
      <c r="AK529" s="1107"/>
      <c r="AR529" s="1107"/>
      <c r="AV529" s="1107"/>
      <c r="AX529" s="1107"/>
      <c r="BB529" s="1107"/>
      <c r="BC529" s="1107"/>
      <c r="BE529" s="1107"/>
      <c r="BH529" s="1110"/>
      <c r="BI529" s="1111"/>
      <c r="BJ529" s="1112"/>
      <c r="BK529" s="1112"/>
      <c r="BL529" s="1112"/>
      <c r="BM529" s="1113"/>
      <c r="BN529" s="1113"/>
      <c r="BO529" s="1113"/>
      <c r="BP529" s="1112"/>
      <c r="BQ529" s="1112"/>
      <c r="BR529" s="1112"/>
      <c r="BS529" s="1112"/>
      <c r="BT529" s="1112"/>
      <c r="BU529" s="1112"/>
      <c r="BV529" s="1112"/>
      <c r="BW529" s="1112"/>
      <c r="BX529" s="1112"/>
      <c r="BY529" s="1112"/>
      <c r="BZ529" s="1112"/>
      <c r="CA529" s="1112"/>
      <c r="CB529" s="1114"/>
      <c r="CC529" s="1112"/>
      <c r="CD529" s="1112"/>
      <c r="CE529" s="1114"/>
      <c r="CF529" s="1114"/>
      <c r="CG529" s="1114"/>
      <c r="CH529" s="1114"/>
      <c r="CI529" s="1112"/>
      <c r="CJ529" s="1112"/>
      <c r="CK529" s="1114"/>
      <c r="CL529" s="1114"/>
      <c r="CM529" s="1114"/>
      <c r="CN529" s="1115"/>
      <c r="CO529" s="1116"/>
      <c r="CP529" s="1116"/>
      <c r="CQ529" s="1110"/>
      <c r="CR529" s="1110"/>
      <c r="CS529" s="1110"/>
      <c r="CT529" s="1110"/>
      <c r="CU529" s="1110"/>
      <c r="CV529" s="1110"/>
      <c r="CW529" s="1110"/>
      <c r="CX529" s="1110"/>
      <c r="CY529" s="1110"/>
      <c r="CZ529" s="1110"/>
      <c r="DA529" s="1110"/>
      <c r="DB529" s="1110"/>
      <c r="DC529" s="1110"/>
      <c r="DD529" s="1110"/>
      <c r="DE529" s="1110"/>
      <c r="DF529" s="1110"/>
      <c r="DG529" s="1110"/>
      <c r="DH529" s="1110"/>
      <c r="DI529" s="1110"/>
      <c r="DJ529" s="1110"/>
      <c r="DK529" s="1110"/>
      <c r="DL529" s="1110"/>
      <c r="DM529" s="1110"/>
      <c r="DN529" s="1110"/>
      <c r="DO529" s="1110"/>
      <c r="DP529" s="1110"/>
      <c r="DQ529" s="1110"/>
      <c r="DR529" s="1110"/>
      <c r="DS529" s="1110"/>
      <c r="DT529" s="1110"/>
      <c r="DU529" s="1110"/>
      <c r="DV529" s="1110"/>
      <c r="DW529" s="1116"/>
      <c r="DX529" s="1116"/>
      <c r="DY529" s="1116"/>
      <c r="DZ529" s="1116"/>
      <c r="EA529" s="1116"/>
      <c r="EB529" s="1116"/>
      <c r="EC529" s="1116"/>
      <c r="ED529" s="1116"/>
    </row>
    <row r="530" spans="22:134" s="1105" customFormat="1" hidden="1" x14ac:dyDescent="0.25">
      <c r="V530" s="1106"/>
      <c r="AA530" s="1107"/>
      <c r="AB530" s="1107"/>
      <c r="AD530" s="1107"/>
      <c r="AE530" s="1108"/>
      <c r="AH530" s="1109"/>
      <c r="AI530" s="1109"/>
      <c r="AK530" s="1107"/>
      <c r="AR530" s="1107"/>
      <c r="AV530" s="1107"/>
      <c r="AX530" s="1107"/>
      <c r="BB530" s="1107"/>
      <c r="BC530" s="1107"/>
      <c r="BE530" s="1107"/>
      <c r="BH530" s="1110"/>
      <c r="BI530" s="1111"/>
      <c r="BJ530" s="1112"/>
      <c r="BK530" s="1112"/>
      <c r="BL530" s="1112"/>
      <c r="BM530" s="1113"/>
      <c r="BN530" s="1113"/>
      <c r="BO530" s="1113"/>
      <c r="BP530" s="1112"/>
      <c r="BQ530" s="1112"/>
      <c r="BR530" s="1112"/>
      <c r="BS530" s="1112"/>
      <c r="BT530" s="1112"/>
      <c r="BU530" s="1112"/>
      <c r="BV530" s="1112"/>
      <c r="BW530" s="1112"/>
      <c r="BX530" s="1112"/>
      <c r="BY530" s="1112"/>
      <c r="BZ530" s="1112"/>
      <c r="CA530" s="1112"/>
      <c r="CB530" s="1114"/>
      <c r="CC530" s="1112"/>
      <c r="CD530" s="1112"/>
      <c r="CE530" s="1114"/>
      <c r="CF530" s="1114"/>
      <c r="CG530" s="1114"/>
      <c r="CH530" s="1114"/>
      <c r="CI530" s="1112"/>
      <c r="CJ530" s="1112"/>
      <c r="CK530" s="1114"/>
      <c r="CL530" s="1114"/>
      <c r="CM530" s="1114"/>
      <c r="CN530" s="1115"/>
      <c r="CO530" s="1116"/>
      <c r="CP530" s="1116"/>
      <c r="CQ530" s="1110"/>
      <c r="CR530" s="1110"/>
      <c r="CS530" s="1110"/>
      <c r="CT530" s="1110"/>
      <c r="CU530" s="1110"/>
      <c r="CV530" s="1110"/>
      <c r="CW530" s="1110"/>
      <c r="CX530" s="1110"/>
      <c r="CY530" s="1110"/>
      <c r="CZ530" s="1110"/>
      <c r="DA530" s="1110"/>
      <c r="DB530" s="1110"/>
      <c r="DC530" s="1110"/>
      <c r="DD530" s="1110"/>
      <c r="DE530" s="1110"/>
      <c r="DF530" s="1110"/>
      <c r="DG530" s="1110"/>
      <c r="DH530" s="1110"/>
      <c r="DI530" s="1110"/>
      <c r="DJ530" s="1110"/>
      <c r="DK530" s="1110"/>
      <c r="DL530" s="1110"/>
      <c r="DM530" s="1110"/>
      <c r="DN530" s="1110"/>
      <c r="DO530" s="1110"/>
      <c r="DP530" s="1110"/>
      <c r="DQ530" s="1110"/>
      <c r="DR530" s="1110"/>
      <c r="DS530" s="1110"/>
      <c r="DT530" s="1110"/>
      <c r="DU530" s="1110"/>
      <c r="DV530" s="1110"/>
      <c r="DW530" s="1116"/>
      <c r="DX530" s="1116"/>
      <c r="DY530" s="1116"/>
      <c r="DZ530" s="1116"/>
      <c r="EA530" s="1116"/>
      <c r="EB530" s="1116"/>
      <c r="EC530" s="1116"/>
      <c r="ED530" s="1116"/>
    </row>
    <row r="531" spans="22:134" s="1105" customFormat="1" hidden="1" x14ac:dyDescent="0.25">
      <c r="V531" s="1106"/>
      <c r="AA531" s="1107"/>
      <c r="AB531" s="1107"/>
      <c r="AD531" s="1107"/>
      <c r="AE531" s="1108"/>
      <c r="AH531" s="1109"/>
      <c r="AI531" s="1109"/>
      <c r="AK531" s="1107"/>
      <c r="AR531" s="1107"/>
      <c r="AV531" s="1107"/>
      <c r="AX531" s="1107"/>
      <c r="BB531" s="1107"/>
      <c r="BC531" s="1107"/>
      <c r="BE531" s="1107"/>
      <c r="BH531" s="1110"/>
      <c r="BI531" s="1111"/>
      <c r="BJ531" s="1112"/>
      <c r="BK531" s="1112"/>
      <c r="BL531" s="1112"/>
      <c r="BM531" s="1113"/>
      <c r="BN531" s="1113"/>
      <c r="BO531" s="1113"/>
      <c r="BP531" s="1112"/>
      <c r="BQ531" s="1112"/>
      <c r="BR531" s="1112"/>
      <c r="BS531" s="1112"/>
      <c r="BT531" s="1112"/>
      <c r="BU531" s="1112"/>
      <c r="BV531" s="1112"/>
      <c r="BW531" s="1112"/>
      <c r="BX531" s="1112"/>
      <c r="BY531" s="1112"/>
      <c r="BZ531" s="1112"/>
      <c r="CA531" s="1112"/>
      <c r="CB531" s="1114"/>
      <c r="CC531" s="1112"/>
      <c r="CD531" s="1112"/>
      <c r="CE531" s="1114"/>
      <c r="CF531" s="1114"/>
      <c r="CG531" s="1114"/>
      <c r="CH531" s="1114"/>
      <c r="CI531" s="1112"/>
      <c r="CJ531" s="1112"/>
      <c r="CK531" s="1114"/>
      <c r="CL531" s="1114"/>
      <c r="CM531" s="1114"/>
      <c r="CN531" s="1115"/>
      <c r="CO531" s="1116"/>
      <c r="CP531" s="1116"/>
      <c r="CQ531" s="1110"/>
      <c r="CR531" s="1110"/>
      <c r="CS531" s="1110"/>
      <c r="CT531" s="1110"/>
      <c r="CU531" s="1110"/>
      <c r="CV531" s="1110"/>
      <c r="CW531" s="1110"/>
      <c r="CX531" s="1110"/>
      <c r="CY531" s="1110"/>
      <c r="CZ531" s="1110"/>
      <c r="DA531" s="1110"/>
      <c r="DB531" s="1110"/>
      <c r="DC531" s="1110"/>
      <c r="DD531" s="1110"/>
      <c r="DE531" s="1110"/>
      <c r="DF531" s="1110"/>
      <c r="DG531" s="1110"/>
      <c r="DH531" s="1110"/>
      <c r="DI531" s="1110"/>
      <c r="DJ531" s="1110"/>
      <c r="DK531" s="1110"/>
      <c r="DL531" s="1110"/>
      <c r="DM531" s="1110"/>
      <c r="DN531" s="1110"/>
      <c r="DO531" s="1110"/>
      <c r="DP531" s="1110"/>
      <c r="DQ531" s="1110"/>
      <c r="DR531" s="1110"/>
      <c r="DS531" s="1110"/>
      <c r="DT531" s="1110"/>
      <c r="DU531" s="1110"/>
      <c r="DV531" s="1110"/>
      <c r="DW531" s="1116"/>
      <c r="DX531" s="1116"/>
      <c r="DY531" s="1116"/>
      <c r="DZ531" s="1116"/>
      <c r="EA531" s="1116"/>
      <c r="EB531" s="1116"/>
      <c r="EC531" s="1116"/>
      <c r="ED531" s="1116"/>
    </row>
    <row r="532" spans="22:134" s="1105" customFormat="1" hidden="1" x14ac:dyDescent="0.25">
      <c r="V532" s="1106"/>
      <c r="AA532" s="1107"/>
      <c r="AB532" s="1107"/>
      <c r="AD532" s="1107"/>
      <c r="AE532" s="1108"/>
      <c r="AH532" s="1109"/>
      <c r="AI532" s="1109"/>
      <c r="AK532" s="1107"/>
      <c r="AR532" s="1107"/>
      <c r="AV532" s="1107"/>
      <c r="AX532" s="1107"/>
      <c r="BB532" s="1107"/>
      <c r="BC532" s="1107"/>
      <c r="BE532" s="1107"/>
      <c r="BH532" s="1110"/>
      <c r="BI532" s="1111"/>
      <c r="BJ532" s="1112"/>
      <c r="BK532" s="1112"/>
      <c r="BL532" s="1112"/>
      <c r="BM532" s="1113"/>
      <c r="BN532" s="1113"/>
      <c r="BO532" s="1113"/>
      <c r="BP532" s="1112"/>
      <c r="BQ532" s="1112"/>
      <c r="BR532" s="1112"/>
      <c r="BS532" s="1112"/>
      <c r="BT532" s="1112"/>
      <c r="BU532" s="1112"/>
      <c r="BV532" s="1112"/>
      <c r="BW532" s="1112"/>
      <c r="BX532" s="1112"/>
      <c r="BY532" s="1112"/>
      <c r="BZ532" s="1112"/>
      <c r="CA532" s="1112"/>
      <c r="CB532" s="1114"/>
      <c r="CC532" s="1112"/>
      <c r="CD532" s="1112"/>
      <c r="CE532" s="1114"/>
      <c r="CF532" s="1114"/>
      <c r="CG532" s="1114"/>
      <c r="CH532" s="1114"/>
      <c r="CI532" s="1112"/>
      <c r="CJ532" s="1112"/>
      <c r="CK532" s="1114"/>
      <c r="CL532" s="1114"/>
      <c r="CM532" s="1114"/>
      <c r="CN532" s="1115"/>
      <c r="CO532" s="1116"/>
      <c r="CP532" s="1116"/>
      <c r="CQ532" s="1110"/>
      <c r="CR532" s="1110"/>
      <c r="CS532" s="1110"/>
      <c r="CT532" s="1110"/>
      <c r="CU532" s="1110"/>
      <c r="CV532" s="1110"/>
      <c r="CW532" s="1110"/>
      <c r="CX532" s="1110"/>
      <c r="CY532" s="1110"/>
      <c r="CZ532" s="1110"/>
      <c r="DA532" s="1110"/>
      <c r="DB532" s="1110"/>
      <c r="DC532" s="1110"/>
      <c r="DD532" s="1110"/>
      <c r="DE532" s="1110"/>
      <c r="DF532" s="1110"/>
      <c r="DG532" s="1110"/>
      <c r="DH532" s="1110"/>
      <c r="DI532" s="1110"/>
      <c r="DJ532" s="1110"/>
      <c r="DK532" s="1110"/>
      <c r="DL532" s="1110"/>
      <c r="DM532" s="1110"/>
      <c r="DN532" s="1110"/>
      <c r="DO532" s="1110"/>
      <c r="DP532" s="1110"/>
      <c r="DQ532" s="1110"/>
      <c r="DR532" s="1110"/>
      <c r="DS532" s="1110"/>
      <c r="DT532" s="1110"/>
      <c r="DU532" s="1110"/>
      <c r="DV532" s="1110"/>
      <c r="DW532" s="1116"/>
      <c r="DX532" s="1116"/>
      <c r="DY532" s="1116"/>
      <c r="DZ532" s="1116"/>
      <c r="EA532" s="1116"/>
      <c r="EB532" s="1116"/>
      <c r="EC532" s="1116"/>
      <c r="ED532" s="1116"/>
    </row>
    <row r="533" spans="22:134" s="1105" customFormat="1" hidden="1" x14ac:dyDescent="0.25">
      <c r="V533" s="1106"/>
      <c r="AA533" s="1107"/>
      <c r="AB533" s="1107"/>
      <c r="AD533" s="1107"/>
      <c r="AE533" s="1108"/>
      <c r="AH533" s="1109"/>
      <c r="AI533" s="1109"/>
      <c r="AK533" s="1107"/>
      <c r="AR533" s="1107"/>
      <c r="AV533" s="1107"/>
      <c r="AX533" s="1107"/>
      <c r="BB533" s="1107"/>
      <c r="BC533" s="1107"/>
      <c r="BE533" s="1107"/>
      <c r="BH533" s="1110"/>
      <c r="BI533" s="1111"/>
      <c r="BJ533" s="1112"/>
      <c r="BK533" s="1112"/>
      <c r="BL533" s="1112"/>
      <c r="BM533" s="1113"/>
      <c r="BN533" s="1113"/>
      <c r="BO533" s="1113"/>
      <c r="BP533" s="1112"/>
      <c r="BQ533" s="1112"/>
      <c r="BR533" s="1112"/>
      <c r="BS533" s="1112"/>
      <c r="BT533" s="1112"/>
      <c r="BU533" s="1112"/>
      <c r="BV533" s="1112"/>
      <c r="BW533" s="1112"/>
      <c r="BX533" s="1112"/>
      <c r="BY533" s="1112"/>
      <c r="BZ533" s="1112"/>
      <c r="CA533" s="1112"/>
      <c r="CB533" s="1114"/>
      <c r="CC533" s="1112"/>
      <c r="CD533" s="1112"/>
      <c r="CE533" s="1114"/>
      <c r="CF533" s="1114"/>
      <c r="CG533" s="1114"/>
      <c r="CH533" s="1114"/>
      <c r="CI533" s="1112"/>
      <c r="CJ533" s="1112"/>
      <c r="CK533" s="1114"/>
      <c r="CL533" s="1114"/>
      <c r="CM533" s="1114"/>
      <c r="CN533" s="1115"/>
      <c r="CO533" s="1116"/>
      <c r="CP533" s="1116"/>
      <c r="CQ533" s="1110"/>
      <c r="CR533" s="1110"/>
      <c r="CS533" s="1110"/>
      <c r="CT533" s="1110"/>
      <c r="CU533" s="1110"/>
      <c r="CV533" s="1110"/>
      <c r="CW533" s="1110"/>
      <c r="CX533" s="1110"/>
      <c r="CY533" s="1110"/>
      <c r="CZ533" s="1110"/>
      <c r="DA533" s="1110"/>
      <c r="DB533" s="1110"/>
      <c r="DC533" s="1110"/>
      <c r="DD533" s="1110"/>
      <c r="DE533" s="1110"/>
      <c r="DF533" s="1110"/>
      <c r="DG533" s="1110"/>
      <c r="DH533" s="1110"/>
      <c r="DI533" s="1110"/>
      <c r="DJ533" s="1110"/>
      <c r="DK533" s="1110"/>
      <c r="DL533" s="1110"/>
      <c r="DM533" s="1110"/>
      <c r="DN533" s="1110"/>
      <c r="DO533" s="1110"/>
      <c r="DP533" s="1110"/>
      <c r="DQ533" s="1110"/>
      <c r="DR533" s="1110"/>
      <c r="DS533" s="1110"/>
      <c r="DT533" s="1110"/>
      <c r="DU533" s="1110"/>
      <c r="DV533" s="1110"/>
      <c r="DW533" s="1116"/>
      <c r="DX533" s="1116"/>
      <c r="DY533" s="1116"/>
      <c r="DZ533" s="1116"/>
      <c r="EA533" s="1116"/>
      <c r="EB533" s="1116"/>
      <c r="EC533" s="1116"/>
      <c r="ED533" s="1116"/>
    </row>
    <row r="534" spans="22:134" s="1105" customFormat="1" hidden="1" x14ac:dyDescent="0.25">
      <c r="V534" s="1106"/>
      <c r="AA534" s="1107"/>
      <c r="AB534" s="1107"/>
      <c r="AD534" s="1107"/>
      <c r="AE534" s="1108"/>
      <c r="AH534" s="1109"/>
      <c r="AI534" s="1109"/>
      <c r="AK534" s="1107"/>
      <c r="AR534" s="1107"/>
      <c r="AV534" s="1107"/>
      <c r="AX534" s="1107"/>
      <c r="BB534" s="1107"/>
      <c r="BC534" s="1107"/>
      <c r="BE534" s="1107"/>
      <c r="BH534" s="1110"/>
      <c r="BI534" s="1111"/>
      <c r="BJ534" s="1112"/>
      <c r="BK534" s="1112"/>
      <c r="BL534" s="1112"/>
      <c r="BM534" s="1113"/>
      <c r="BN534" s="1113"/>
      <c r="BO534" s="1113"/>
      <c r="BP534" s="1112"/>
      <c r="BQ534" s="1112"/>
      <c r="BR534" s="1112"/>
      <c r="BS534" s="1112"/>
      <c r="BT534" s="1112"/>
      <c r="BU534" s="1112"/>
      <c r="BV534" s="1112"/>
      <c r="BW534" s="1112"/>
      <c r="BX534" s="1112"/>
      <c r="BY534" s="1112"/>
      <c r="BZ534" s="1112"/>
      <c r="CA534" s="1112"/>
      <c r="CB534" s="1114"/>
      <c r="CC534" s="1112"/>
      <c r="CD534" s="1112"/>
      <c r="CE534" s="1114"/>
      <c r="CF534" s="1114"/>
      <c r="CG534" s="1114"/>
      <c r="CH534" s="1114"/>
      <c r="CI534" s="1112"/>
      <c r="CJ534" s="1112"/>
      <c r="CK534" s="1114"/>
      <c r="CL534" s="1114"/>
      <c r="CM534" s="1114"/>
      <c r="CN534" s="1115"/>
      <c r="CO534" s="1116"/>
      <c r="CP534" s="1116"/>
      <c r="CQ534" s="1110"/>
      <c r="CR534" s="1110"/>
      <c r="CS534" s="1110"/>
      <c r="CT534" s="1110"/>
      <c r="CU534" s="1110"/>
      <c r="CV534" s="1110"/>
      <c r="CW534" s="1110"/>
      <c r="CX534" s="1110"/>
      <c r="CY534" s="1110"/>
      <c r="CZ534" s="1110"/>
      <c r="DA534" s="1110"/>
      <c r="DB534" s="1110"/>
      <c r="DC534" s="1110"/>
      <c r="DD534" s="1110"/>
      <c r="DE534" s="1110"/>
      <c r="DF534" s="1110"/>
      <c r="DG534" s="1110"/>
      <c r="DH534" s="1110"/>
      <c r="DI534" s="1110"/>
      <c r="DJ534" s="1110"/>
      <c r="DK534" s="1110"/>
      <c r="DL534" s="1110"/>
      <c r="DM534" s="1110"/>
      <c r="DN534" s="1110"/>
      <c r="DO534" s="1110"/>
      <c r="DP534" s="1110"/>
      <c r="DQ534" s="1110"/>
      <c r="DR534" s="1110"/>
      <c r="DS534" s="1110"/>
      <c r="DT534" s="1110"/>
      <c r="DU534" s="1110"/>
      <c r="DV534" s="1110"/>
      <c r="DW534" s="1116"/>
      <c r="DX534" s="1116"/>
      <c r="DY534" s="1116"/>
      <c r="DZ534" s="1116"/>
      <c r="EA534" s="1116"/>
      <c r="EB534" s="1116"/>
      <c r="EC534" s="1116"/>
      <c r="ED534" s="1116"/>
    </row>
    <row r="535" spans="22:134" s="1105" customFormat="1" hidden="1" x14ac:dyDescent="0.25">
      <c r="V535" s="1106"/>
      <c r="AA535" s="1107"/>
      <c r="AB535" s="1107"/>
      <c r="AD535" s="1107"/>
      <c r="AE535" s="1108"/>
      <c r="AH535" s="1109"/>
      <c r="AI535" s="1109"/>
      <c r="AK535" s="1107"/>
      <c r="AR535" s="1107"/>
      <c r="AV535" s="1107"/>
      <c r="AX535" s="1107"/>
      <c r="BB535" s="1107"/>
      <c r="BC535" s="1107"/>
      <c r="BE535" s="1107"/>
      <c r="BH535" s="1110"/>
      <c r="BI535" s="1111"/>
      <c r="BJ535" s="1112"/>
      <c r="BK535" s="1112"/>
      <c r="BL535" s="1112"/>
      <c r="BM535" s="1113"/>
      <c r="BN535" s="1113"/>
      <c r="BO535" s="1113"/>
      <c r="BP535" s="1112"/>
      <c r="BQ535" s="1112"/>
      <c r="BR535" s="1112"/>
      <c r="BS535" s="1112"/>
      <c r="BT535" s="1112"/>
      <c r="BU535" s="1112"/>
      <c r="BV535" s="1112"/>
      <c r="BW535" s="1112"/>
      <c r="BX535" s="1112"/>
      <c r="BY535" s="1112"/>
      <c r="BZ535" s="1112"/>
      <c r="CA535" s="1112"/>
      <c r="CB535" s="1114"/>
      <c r="CC535" s="1112"/>
      <c r="CD535" s="1112"/>
      <c r="CE535" s="1114"/>
      <c r="CF535" s="1114"/>
      <c r="CG535" s="1114"/>
      <c r="CH535" s="1114"/>
      <c r="CI535" s="1112"/>
      <c r="CJ535" s="1112"/>
      <c r="CK535" s="1114"/>
      <c r="CL535" s="1114"/>
      <c r="CM535" s="1114"/>
      <c r="CN535" s="1115"/>
      <c r="CO535" s="1116"/>
      <c r="CP535" s="1116"/>
      <c r="CQ535" s="1110"/>
      <c r="CR535" s="1110"/>
      <c r="CS535" s="1110"/>
      <c r="CT535" s="1110"/>
      <c r="CU535" s="1110"/>
      <c r="CV535" s="1110"/>
      <c r="CW535" s="1110"/>
      <c r="CX535" s="1110"/>
      <c r="CY535" s="1110"/>
      <c r="CZ535" s="1110"/>
      <c r="DA535" s="1110"/>
      <c r="DB535" s="1110"/>
      <c r="DC535" s="1110"/>
      <c r="DD535" s="1110"/>
      <c r="DE535" s="1110"/>
      <c r="DF535" s="1110"/>
      <c r="DG535" s="1110"/>
      <c r="DH535" s="1110"/>
      <c r="DI535" s="1110"/>
      <c r="DJ535" s="1110"/>
      <c r="DK535" s="1110"/>
      <c r="DL535" s="1110"/>
      <c r="DM535" s="1110"/>
      <c r="DN535" s="1110"/>
      <c r="DO535" s="1110"/>
      <c r="DP535" s="1110"/>
      <c r="DQ535" s="1110"/>
      <c r="DR535" s="1110"/>
      <c r="DS535" s="1110"/>
      <c r="DT535" s="1110"/>
      <c r="DU535" s="1110"/>
      <c r="DV535" s="1110"/>
      <c r="DW535" s="1116"/>
      <c r="DX535" s="1116"/>
      <c r="DY535" s="1116"/>
      <c r="DZ535" s="1116"/>
      <c r="EA535" s="1116"/>
      <c r="EB535" s="1116"/>
      <c r="EC535" s="1116"/>
      <c r="ED535" s="1116"/>
    </row>
    <row r="536" spans="22:134" s="1105" customFormat="1" hidden="1" x14ac:dyDescent="0.25">
      <c r="V536" s="1106"/>
      <c r="AA536" s="1107"/>
      <c r="AB536" s="1107"/>
      <c r="AD536" s="1107"/>
      <c r="AE536" s="1108"/>
      <c r="AH536" s="1109"/>
      <c r="AI536" s="1109"/>
      <c r="AK536" s="1107"/>
      <c r="AR536" s="1107"/>
      <c r="AV536" s="1107"/>
      <c r="AX536" s="1107"/>
      <c r="BB536" s="1107"/>
      <c r="BC536" s="1107"/>
      <c r="BE536" s="1107"/>
      <c r="BH536" s="1110"/>
      <c r="BI536" s="1111"/>
      <c r="BJ536" s="1112"/>
      <c r="BK536" s="1112"/>
      <c r="BL536" s="1112"/>
      <c r="BM536" s="1113"/>
      <c r="BN536" s="1113"/>
      <c r="BO536" s="1113"/>
      <c r="BP536" s="1112"/>
      <c r="BQ536" s="1112"/>
      <c r="BR536" s="1112"/>
      <c r="BS536" s="1112"/>
      <c r="BT536" s="1112"/>
      <c r="BU536" s="1112"/>
      <c r="BV536" s="1112"/>
      <c r="BW536" s="1112"/>
      <c r="BX536" s="1112"/>
      <c r="BY536" s="1112"/>
      <c r="BZ536" s="1112"/>
      <c r="CA536" s="1112"/>
      <c r="CB536" s="1114"/>
      <c r="CC536" s="1112"/>
      <c r="CD536" s="1112"/>
      <c r="CE536" s="1114"/>
      <c r="CF536" s="1114"/>
      <c r="CG536" s="1114"/>
      <c r="CH536" s="1114"/>
      <c r="CI536" s="1112"/>
      <c r="CJ536" s="1112"/>
      <c r="CK536" s="1114"/>
      <c r="CL536" s="1114"/>
      <c r="CM536" s="1114"/>
      <c r="CN536" s="1115"/>
      <c r="CO536" s="1116"/>
      <c r="CP536" s="1116"/>
      <c r="CQ536" s="1110"/>
      <c r="CR536" s="1110"/>
      <c r="CS536" s="1110"/>
      <c r="CT536" s="1110"/>
      <c r="CU536" s="1110"/>
      <c r="CV536" s="1110"/>
      <c r="CW536" s="1110"/>
      <c r="CX536" s="1110"/>
      <c r="CY536" s="1110"/>
      <c r="CZ536" s="1110"/>
      <c r="DA536" s="1110"/>
      <c r="DB536" s="1110"/>
      <c r="DC536" s="1110"/>
      <c r="DD536" s="1110"/>
      <c r="DE536" s="1110"/>
      <c r="DF536" s="1110"/>
      <c r="DG536" s="1110"/>
      <c r="DH536" s="1110"/>
      <c r="DI536" s="1110"/>
      <c r="DJ536" s="1110"/>
      <c r="DK536" s="1110"/>
      <c r="DL536" s="1110"/>
      <c r="DM536" s="1110"/>
      <c r="DN536" s="1110"/>
      <c r="DO536" s="1110"/>
      <c r="DP536" s="1110"/>
      <c r="DQ536" s="1110"/>
      <c r="DR536" s="1110"/>
      <c r="DS536" s="1110"/>
      <c r="DT536" s="1110"/>
      <c r="DU536" s="1110"/>
      <c r="DV536" s="1110"/>
      <c r="DW536" s="1116"/>
      <c r="DX536" s="1116"/>
      <c r="DY536" s="1116"/>
      <c r="DZ536" s="1116"/>
      <c r="EA536" s="1116"/>
      <c r="EB536" s="1116"/>
      <c r="EC536" s="1116"/>
      <c r="ED536" s="1116"/>
    </row>
    <row r="537" spans="22:134" s="1105" customFormat="1" hidden="1" x14ac:dyDescent="0.25">
      <c r="V537" s="1106"/>
      <c r="AA537" s="1107"/>
      <c r="AB537" s="1107"/>
      <c r="AD537" s="1107"/>
      <c r="AE537" s="1108"/>
      <c r="AH537" s="1109"/>
      <c r="AI537" s="1109"/>
      <c r="AK537" s="1107"/>
      <c r="AR537" s="1107"/>
      <c r="AV537" s="1107"/>
      <c r="AX537" s="1107"/>
      <c r="BB537" s="1107"/>
      <c r="BC537" s="1107"/>
      <c r="BE537" s="1107"/>
      <c r="BH537" s="1110"/>
      <c r="BI537" s="1111"/>
      <c r="BJ537" s="1112"/>
      <c r="BK537" s="1112"/>
      <c r="BL537" s="1112"/>
      <c r="BM537" s="1113"/>
      <c r="BN537" s="1113"/>
      <c r="BO537" s="1113"/>
      <c r="BP537" s="1112"/>
      <c r="BQ537" s="1112"/>
      <c r="BR537" s="1112"/>
      <c r="BS537" s="1112"/>
      <c r="BT537" s="1112"/>
      <c r="BU537" s="1112"/>
      <c r="BV537" s="1112"/>
      <c r="BW537" s="1112"/>
      <c r="BX537" s="1112"/>
      <c r="BY537" s="1112"/>
      <c r="BZ537" s="1112"/>
      <c r="CA537" s="1112"/>
      <c r="CB537" s="1114"/>
      <c r="CC537" s="1112"/>
      <c r="CD537" s="1112"/>
      <c r="CE537" s="1114"/>
      <c r="CF537" s="1114"/>
      <c r="CG537" s="1114"/>
      <c r="CH537" s="1114"/>
      <c r="CI537" s="1112"/>
      <c r="CJ537" s="1112"/>
      <c r="CK537" s="1114"/>
      <c r="CL537" s="1114"/>
      <c r="CM537" s="1114"/>
      <c r="CN537" s="1115"/>
      <c r="CO537" s="1116"/>
      <c r="CP537" s="1116"/>
      <c r="CQ537" s="1110"/>
      <c r="CR537" s="1110"/>
      <c r="CS537" s="1110"/>
      <c r="CT537" s="1110"/>
      <c r="CU537" s="1110"/>
      <c r="CV537" s="1110"/>
      <c r="CW537" s="1110"/>
      <c r="CX537" s="1110"/>
      <c r="CY537" s="1110"/>
      <c r="CZ537" s="1110"/>
      <c r="DA537" s="1110"/>
      <c r="DB537" s="1110"/>
      <c r="DC537" s="1110"/>
      <c r="DD537" s="1110"/>
      <c r="DE537" s="1110"/>
      <c r="DF537" s="1110"/>
      <c r="DG537" s="1110"/>
      <c r="DH537" s="1110"/>
      <c r="DI537" s="1110"/>
      <c r="DJ537" s="1110"/>
      <c r="DK537" s="1110"/>
      <c r="DL537" s="1110"/>
      <c r="DM537" s="1110"/>
      <c r="DN537" s="1110"/>
      <c r="DO537" s="1110"/>
      <c r="DP537" s="1110"/>
      <c r="DQ537" s="1110"/>
      <c r="DR537" s="1110"/>
      <c r="DS537" s="1110"/>
      <c r="DT537" s="1110"/>
      <c r="DU537" s="1110"/>
      <c r="DV537" s="1110"/>
      <c r="DW537" s="1116"/>
      <c r="DX537" s="1116"/>
      <c r="DY537" s="1116"/>
      <c r="DZ537" s="1116"/>
      <c r="EA537" s="1116"/>
      <c r="EB537" s="1116"/>
      <c r="EC537" s="1116"/>
      <c r="ED537" s="1116"/>
    </row>
    <row r="538" spans="22:134" s="1105" customFormat="1" hidden="1" x14ac:dyDescent="0.25">
      <c r="V538" s="1106"/>
      <c r="AA538" s="1107"/>
      <c r="AB538" s="1107"/>
      <c r="AD538" s="1107"/>
      <c r="AE538" s="1108"/>
      <c r="AH538" s="1109"/>
      <c r="AI538" s="1109"/>
      <c r="AK538" s="1107"/>
      <c r="AR538" s="1107"/>
      <c r="AV538" s="1107"/>
      <c r="AX538" s="1107"/>
      <c r="BB538" s="1107"/>
      <c r="BC538" s="1107"/>
      <c r="BE538" s="1107"/>
      <c r="BH538" s="1110"/>
      <c r="BI538" s="1111"/>
      <c r="BJ538" s="1112"/>
      <c r="BK538" s="1112"/>
      <c r="BL538" s="1112"/>
      <c r="BM538" s="1113"/>
      <c r="BN538" s="1113"/>
      <c r="BO538" s="1113"/>
      <c r="BP538" s="1112"/>
      <c r="BQ538" s="1112"/>
      <c r="BR538" s="1112"/>
      <c r="BS538" s="1112"/>
      <c r="BT538" s="1112"/>
      <c r="BU538" s="1112"/>
      <c r="BV538" s="1112"/>
      <c r="BW538" s="1112"/>
      <c r="BX538" s="1112"/>
      <c r="BY538" s="1112"/>
      <c r="BZ538" s="1112"/>
      <c r="CA538" s="1112"/>
      <c r="CB538" s="1114"/>
      <c r="CC538" s="1112"/>
      <c r="CD538" s="1112"/>
      <c r="CE538" s="1114"/>
      <c r="CF538" s="1114"/>
      <c r="CG538" s="1114"/>
      <c r="CH538" s="1114"/>
      <c r="CI538" s="1112"/>
      <c r="CJ538" s="1112"/>
      <c r="CK538" s="1114"/>
      <c r="CL538" s="1114"/>
      <c r="CM538" s="1114"/>
      <c r="CN538" s="1115"/>
      <c r="CO538" s="1116"/>
      <c r="CP538" s="1116"/>
      <c r="CQ538" s="1110"/>
      <c r="CR538" s="1110"/>
      <c r="CS538" s="1110"/>
      <c r="CT538" s="1110"/>
      <c r="CU538" s="1110"/>
      <c r="CV538" s="1110"/>
      <c r="CW538" s="1110"/>
      <c r="CX538" s="1110"/>
      <c r="CY538" s="1110"/>
      <c r="CZ538" s="1110"/>
      <c r="DA538" s="1110"/>
      <c r="DB538" s="1110"/>
      <c r="DC538" s="1110"/>
      <c r="DD538" s="1110"/>
      <c r="DE538" s="1110"/>
      <c r="DF538" s="1110"/>
      <c r="DG538" s="1110"/>
      <c r="DH538" s="1110"/>
      <c r="DI538" s="1110"/>
      <c r="DJ538" s="1110"/>
      <c r="DK538" s="1110"/>
      <c r="DL538" s="1110"/>
      <c r="DM538" s="1110"/>
      <c r="DN538" s="1110"/>
      <c r="DO538" s="1110"/>
      <c r="DP538" s="1110"/>
      <c r="DQ538" s="1110"/>
      <c r="DR538" s="1110"/>
      <c r="DS538" s="1110"/>
      <c r="DT538" s="1110"/>
      <c r="DU538" s="1110"/>
      <c r="DV538" s="1110"/>
      <c r="DW538" s="1116"/>
      <c r="DX538" s="1116"/>
      <c r="DY538" s="1116"/>
      <c r="DZ538" s="1116"/>
      <c r="EA538" s="1116"/>
      <c r="EB538" s="1116"/>
      <c r="EC538" s="1116"/>
      <c r="ED538" s="1116"/>
    </row>
    <row r="539" spans="22:134" s="1105" customFormat="1" hidden="1" x14ac:dyDescent="0.25">
      <c r="V539" s="1106"/>
      <c r="AA539" s="1107"/>
      <c r="AB539" s="1107"/>
      <c r="AD539" s="1107"/>
      <c r="AE539" s="1108"/>
      <c r="AH539" s="1109"/>
      <c r="AI539" s="1109"/>
      <c r="AK539" s="1107"/>
      <c r="AR539" s="1107"/>
      <c r="AV539" s="1107"/>
      <c r="AX539" s="1107"/>
      <c r="BB539" s="1107"/>
      <c r="BC539" s="1107"/>
      <c r="BE539" s="1107"/>
      <c r="BH539" s="1110"/>
      <c r="BI539" s="1111"/>
      <c r="BJ539" s="1112"/>
      <c r="BK539" s="1112"/>
      <c r="BL539" s="1112"/>
      <c r="BM539" s="1113"/>
      <c r="BN539" s="1113"/>
      <c r="BO539" s="1113"/>
      <c r="BP539" s="1112"/>
      <c r="BQ539" s="1112"/>
      <c r="BR539" s="1112"/>
      <c r="BS539" s="1112"/>
      <c r="BT539" s="1112"/>
      <c r="BU539" s="1112"/>
      <c r="BV539" s="1112"/>
      <c r="BW539" s="1112"/>
      <c r="BX539" s="1112"/>
      <c r="BY539" s="1112"/>
      <c r="BZ539" s="1112"/>
      <c r="CA539" s="1112"/>
      <c r="CB539" s="1114"/>
      <c r="CC539" s="1112"/>
      <c r="CD539" s="1112"/>
      <c r="CE539" s="1114"/>
      <c r="CF539" s="1114"/>
      <c r="CG539" s="1114"/>
      <c r="CH539" s="1114"/>
      <c r="CI539" s="1112"/>
      <c r="CJ539" s="1112"/>
      <c r="CK539" s="1114"/>
      <c r="CL539" s="1114"/>
      <c r="CM539" s="1114"/>
      <c r="CN539" s="1115"/>
      <c r="CO539" s="1116"/>
      <c r="CP539" s="1116"/>
      <c r="CQ539" s="1110"/>
      <c r="CR539" s="1110"/>
      <c r="CS539" s="1110"/>
      <c r="CT539" s="1110"/>
      <c r="CU539" s="1110"/>
      <c r="CV539" s="1110"/>
      <c r="CW539" s="1110"/>
      <c r="CX539" s="1110"/>
      <c r="CY539" s="1110"/>
      <c r="CZ539" s="1110"/>
      <c r="DA539" s="1110"/>
      <c r="DB539" s="1110"/>
      <c r="DC539" s="1110"/>
      <c r="DD539" s="1110"/>
      <c r="DE539" s="1110"/>
      <c r="DF539" s="1110"/>
      <c r="DG539" s="1110"/>
      <c r="DH539" s="1110"/>
      <c r="DI539" s="1110"/>
      <c r="DJ539" s="1110"/>
      <c r="DK539" s="1110"/>
      <c r="DL539" s="1110"/>
      <c r="DM539" s="1110"/>
      <c r="DN539" s="1110"/>
      <c r="DO539" s="1110"/>
      <c r="DP539" s="1110"/>
      <c r="DQ539" s="1110"/>
      <c r="DR539" s="1110"/>
      <c r="DS539" s="1110"/>
      <c r="DT539" s="1110"/>
      <c r="DU539" s="1110"/>
      <c r="DV539" s="1110"/>
      <c r="DW539" s="1116"/>
      <c r="DX539" s="1116"/>
      <c r="DY539" s="1116"/>
      <c r="DZ539" s="1116"/>
      <c r="EA539" s="1116"/>
      <c r="EB539" s="1116"/>
      <c r="EC539" s="1116"/>
      <c r="ED539" s="1116"/>
    </row>
    <row r="540" spans="22:134" s="1105" customFormat="1" hidden="1" x14ac:dyDescent="0.25">
      <c r="V540" s="1106"/>
      <c r="AA540" s="1107"/>
      <c r="AB540" s="1107"/>
      <c r="AD540" s="1107"/>
      <c r="AE540" s="1108"/>
      <c r="AH540" s="1109"/>
      <c r="AI540" s="1109"/>
      <c r="AK540" s="1107"/>
      <c r="AR540" s="1107"/>
      <c r="AV540" s="1107"/>
      <c r="AX540" s="1107"/>
      <c r="BB540" s="1107"/>
      <c r="BC540" s="1107"/>
      <c r="BE540" s="1107"/>
      <c r="BH540" s="1110"/>
      <c r="BI540" s="1111"/>
      <c r="BJ540" s="1112"/>
      <c r="BK540" s="1112"/>
      <c r="BL540" s="1112"/>
      <c r="BM540" s="1113"/>
      <c r="BN540" s="1113"/>
      <c r="BO540" s="1113"/>
      <c r="BP540" s="1112"/>
      <c r="BQ540" s="1112"/>
      <c r="BR540" s="1112"/>
      <c r="BS540" s="1112"/>
      <c r="BT540" s="1112"/>
      <c r="BU540" s="1112"/>
      <c r="BV540" s="1112"/>
      <c r="BW540" s="1112"/>
      <c r="BX540" s="1112"/>
      <c r="BY540" s="1112"/>
      <c r="BZ540" s="1112"/>
      <c r="CA540" s="1112"/>
      <c r="CB540" s="1114"/>
      <c r="CC540" s="1112"/>
      <c r="CD540" s="1112"/>
      <c r="CE540" s="1114"/>
      <c r="CF540" s="1114"/>
      <c r="CG540" s="1114"/>
      <c r="CH540" s="1114"/>
      <c r="CI540" s="1112"/>
      <c r="CJ540" s="1112"/>
      <c r="CK540" s="1114"/>
      <c r="CL540" s="1114"/>
      <c r="CM540" s="1114"/>
      <c r="CN540" s="1115"/>
      <c r="CO540" s="1116"/>
      <c r="CP540" s="1116"/>
      <c r="CQ540" s="1110"/>
      <c r="CR540" s="1110"/>
      <c r="CS540" s="1110"/>
      <c r="CT540" s="1110"/>
      <c r="CU540" s="1110"/>
      <c r="CV540" s="1110"/>
      <c r="CW540" s="1110"/>
      <c r="CX540" s="1110"/>
      <c r="CY540" s="1110"/>
      <c r="CZ540" s="1110"/>
      <c r="DA540" s="1110"/>
      <c r="DB540" s="1110"/>
      <c r="DC540" s="1110"/>
      <c r="DD540" s="1110"/>
      <c r="DE540" s="1110"/>
      <c r="DF540" s="1110"/>
      <c r="DG540" s="1110"/>
      <c r="DH540" s="1110"/>
      <c r="DI540" s="1110"/>
      <c r="DJ540" s="1110"/>
      <c r="DK540" s="1110"/>
      <c r="DL540" s="1110"/>
      <c r="DM540" s="1110"/>
      <c r="DN540" s="1110"/>
      <c r="DO540" s="1110"/>
      <c r="DP540" s="1110"/>
      <c r="DQ540" s="1110"/>
      <c r="DR540" s="1110"/>
      <c r="DS540" s="1110"/>
      <c r="DT540" s="1110"/>
      <c r="DU540" s="1110"/>
      <c r="DV540" s="1110"/>
      <c r="DW540" s="1116"/>
      <c r="DX540" s="1116"/>
      <c r="DY540" s="1116"/>
      <c r="DZ540" s="1116"/>
      <c r="EA540" s="1116"/>
      <c r="EB540" s="1116"/>
      <c r="EC540" s="1116"/>
      <c r="ED540" s="1116"/>
    </row>
    <row r="541" spans="22:134" s="1105" customFormat="1" hidden="1" x14ac:dyDescent="0.25">
      <c r="V541" s="1106"/>
      <c r="AA541" s="1107"/>
      <c r="AB541" s="1107"/>
      <c r="AD541" s="1107"/>
      <c r="AE541" s="1108"/>
      <c r="AH541" s="1109"/>
      <c r="AI541" s="1109"/>
      <c r="AK541" s="1107"/>
      <c r="AR541" s="1107"/>
      <c r="AV541" s="1107"/>
      <c r="AX541" s="1107"/>
      <c r="BB541" s="1107"/>
      <c r="BC541" s="1107"/>
      <c r="BE541" s="1107"/>
      <c r="BH541" s="1110"/>
      <c r="BI541" s="1111"/>
      <c r="BJ541" s="1112"/>
      <c r="BK541" s="1112"/>
      <c r="BL541" s="1112"/>
      <c r="BM541" s="1113"/>
      <c r="BN541" s="1113"/>
      <c r="BO541" s="1113"/>
      <c r="BP541" s="1112"/>
      <c r="BQ541" s="1112"/>
      <c r="BR541" s="1112"/>
      <c r="BS541" s="1112"/>
      <c r="BT541" s="1112"/>
      <c r="BU541" s="1112"/>
      <c r="BV541" s="1112"/>
      <c r="BW541" s="1112"/>
      <c r="BX541" s="1112"/>
      <c r="BY541" s="1112"/>
      <c r="BZ541" s="1112"/>
      <c r="CA541" s="1112"/>
      <c r="CB541" s="1114"/>
      <c r="CC541" s="1112"/>
      <c r="CD541" s="1112"/>
      <c r="CE541" s="1114"/>
      <c r="CF541" s="1114"/>
      <c r="CG541" s="1114"/>
      <c r="CH541" s="1114"/>
      <c r="CI541" s="1112"/>
      <c r="CJ541" s="1112"/>
      <c r="CK541" s="1114"/>
      <c r="CL541" s="1114"/>
      <c r="CM541" s="1114"/>
      <c r="CN541" s="1115"/>
      <c r="CO541" s="1116"/>
      <c r="CP541" s="1116"/>
      <c r="CQ541" s="1110"/>
      <c r="CR541" s="1110"/>
      <c r="CS541" s="1110"/>
      <c r="CT541" s="1110"/>
      <c r="CU541" s="1110"/>
      <c r="CV541" s="1110"/>
      <c r="CW541" s="1110"/>
      <c r="CX541" s="1110"/>
      <c r="CY541" s="1110"/>
      <c r="CZ541" s="1110"/>
      <c r="DA541" s="1110"/>
      <c r="DB541" s="1110"/>
      <c r="DC541" s="1110"/>
      <c r="DD541" s="1110"/>
      <c r="DE541" s="1110"/>
      <c r="DF541" s="1110"/>
      <c r="DG541" s="1110"/>
      <c r="DH541" s="1110"/>
      <c r="DI541" s="1110"/>
      <c r="DJ541" s="1110"/>
      <c r="DK541" s="1110"/>
      <c r="DL541" s="1110"/>
      <c r="DM541" s="1110"/>
      <c r="DN541" s="1110"/>
      <c r="DO541" s="1110"/>
      <c r="DP541" s="1110"/>
      <c r="DQ541" s="1110"/>
      <c r="DR541" s="1110"/>
      <c r="DS541" s="1110"/>
      <c r="DT541" s="1110"/>
      <c r="DU541" s="1110"/>
      <c r="DV541" s="1110"/>
      <c r="DW541" s="1116"/>
      <c r="DX541" s="1116"/>
      <c r="DY541" s="1116"/>
      <c r="DZ541" s="1116"/>
      <c r="EA541" s="1116"/>
      <c r="EB541" s="1116"/>
      <c r="EC541" s="1116"/>
      <c r="ED541" s="1116"/>
    </row>
    <row r="542" spans="22:134" s="1105" customFormat="1" hidden="1" x14ac:dyDescent="0.25">
      <c r="V542" s="1106"/>
      <c r="AA542" s="1107"/>
      <c r="AB542" s="1107"/>
      <c r="AD542" s="1107"/>
      <c r="AE542" s="1108"/>
      <c r="AH542" s="1109"/>
      <c r="AI542" s="1109"/>
      <c r="AK542" s="1107"/>
      <c r="AR542" s="1107"/>
      <c r="AV542" s="1107"/>
      <c r="AX542" s="1107"/>
      <c r="BB542" s="1107"/>
      <c r="BC542" s="1107"/>
      <c r="BE542" s="1107"/>
      <c r="BH542" s="1110"/>
      <c r="BI542" s="1111"/>
      <c r="BJ542" s="1112"/>
      <c r="BK542" s="1112"/>
      <c r="BL542" s="1112"/>
      <c r="BM542" s="1113"/>
      <c r="BN542" s="1113"/>
      <c r="BO542" s="1113"/>
      <c r="BP542" s="1112"/>
      <c r="BQ542" s="1112"/>
      <c r="BR542" s="1112"/>
      <c r="BS542" s="1112"/>
      <c r="BT542" s="1112"/>
      <c r="BU542" s="1112"/>
      <c r="BV542" s="1112"/>
      <c r="BW542" s="1112"/>
      <c r="BX542" s="1112"/>
      <c r="BY542" s="1112"/>
      <c r="BZ542" s="1112"/>
      <c r="CA542" s="1112"/>
      <c r="CB542" s="1114"/>
      <c r="CC542" s="1112"/>
      <c r="CD542" s="1112"/>
      <c r="CE542" s="1114"/>
      <c r="CF542" s="1114"/>
      <c r="CG542" s="1114"/>
      <c r="CH542" s="1114"/>
      <c r="CI542" s="1112"/>
      <c r="CJ542" s="1112"/>
      <c r="CK542" s="1114"/>
      <c r="CL542" s="1114"/>
      <c r="CM542" s="1114"/>
      <c r="CN542" s="1115"/>
      <c r="CO542" s="1116"/>
      <c r="CP542" s="1116"/>
      <c r="CQ542" s="1110"/>
      <c r="CR542" s="1110"/>
      <c r="CS542" s="1110"/>
      <c r="CT542" s="1110"/>
      <c r="CU542" s="1110"/>
      <c r="CV542" s="1110"/>
      <c r="CW542" s="1110"/>
      <c r="CX542" s="1110"/>
      <c r="CY542" s="1110"/>
      <c r="CZ542" s="1110"/>
      <c r="DA542" s="1110"/>
      <c r="DB542" s="1110"/>
      <c r="DC542" s="1110"/>
      <c r="DD542" s="1110"/>
      <c r="DE542" s="1110"/>
      <c r="DF542" s="1110"/>
      <c r="DG542" s="1110"/>
      <c r="DH542" s="1110"/>
      <c r="DI542" s="1110"/>
      <c r="DJ542" s="1110"/>
      <c r="DK542" s="1110"/>
      <c r="DL542" s="1110"/>
      <c r="DM542" s="1110"/>
      <c r="DN542" s="1110"/>
      <c r="DO542" s="1110"/>
      <c r="DP542" s="1110"/>
      <c r="DQ542" s="1110"/>
      <c r="DR542" s="1110"/>
      <c r="DS542" s="1110"/>
      <c r="DT542" s="1110"/>
      <c r="DU542" s="1110"/>
      <c r="DV542" s="1110"/>
      <c r="DW542" s="1116"/>
      <c r="DX542" s="1116"/>
      <c r="DY542" s="1116"/>
      <c r="DZ542" s="1116"/>
      <c r="EA542" s="1116"/>
      <c r="EB542" s="1116"/>
      <c r="EC542" s="1116"/>
      <c r="ED542" s="1116"/>
    </row>
    <row r="543" spans="22:134" s="1105" customFormat="1" hidden="1" x14ac:dyDescent="0.25">
      <c r="V543" s="1106"/>
      <c r="AA543" s="1107"/>
      <c r="AB543" s="1107"/>
      <c r="AD543" s="1107"/>
      <c r="AE543" s="1108"/>
      <c r="AH543" s="1109"/>
      <c r="AI543" s="1109"/>
      <c r="AK543" s="1107"/>
      <c r="AR543" s="1107"/>
      <c r="AV543" s="1107"/>
      <c r="AX543" s="1107"/>
      <c r="BB543" s="1107"/>
      <c r="BC543" s="1107"/>
      <c r="BE543" s="1107"/>
      <c r="BH543" s="1110"/>
      <c r="BI543" s="1111"/>
      <c r="BJ543" s="1112"/>
      <c r="BK543" s="1112"/>
      <c r="BL543" s="1112"/>
      <c r="BM543" s="1113"/>
      <c r="BN543" s="1113"/>
      <c r="BO543" s="1113"/>
      <c r="BP543" s="1112"/>
      <c r="BQ543" s="1112"/>
      <c r="BR543" s="1112"/>
      <c r="BS543" s="1112"/>
      <c r="BT543" s="1112"/>
      <c r="BU543" s="1112"/>
      <c r="BV543" s="1112"/>
      <c r="BW543" s="1112"/>
      <c r="BX543" s="1112"/>
      <c r="BY543" s="1112"/>
      <c r="BZ543" s="1112"/>
      <c r="CA543" s="1112"/>
      <c r="CB543" s="1114"/>
      <c r="CC543" s="1112"/>
      <c r="CD543" s="1112"/>
      <c r="CE543" s="1114"/>
      <c r="CF543" s="1114"/>
      <c r="CG543" s="1114"/>
      <c r="CH543" s="1114"/>
      <c r="CI543" s="1112"/>
      <c r="CJ543" s="1112"/>
      <c r="CK543" s="1114"/>
      <c r="CL543" s="1114"/>
      <c r="CM543" s="1114"/>
      <c r="CN543" s="1115"/>
      <c r="CO543" s="1116"/>
      <c r="CP543" s="1116"/>
      <c r="CQ543" s="1110"/>
      <c r="CR543" s="1110"/>
      <c r="CS543" s="1110"/>
      <c r="CT543" s="1110"/>
      <c r="CU543" s="1110"/>
      <c r="CV543" s="1110"/>
      <c r="CW543" s="1110"/>
      <c r="CX543" s="1110"/>
      <c r="CY543" s="1110"/>
      <c r="CZ543" s="1110"/>
      <c r="DA543" s="1110"/>
      <c r="DB543" s="1110"/>
      <c r="DC543" s="1110"/>
      <c r="DD543" s="1110"/>
      <c r="DE543" s="1110"/>
      <c r="DF543" s="1110"/>
      <c r="DG543" s="1110"/>
      <c r="DH543" s="1110"/>
      <c r="DI543" s="1110"/>
      <c r="DJ543" s="1110"/>
      <c r="DK543" s="1110"/>
      <c r="DL543" s="1110"/>
      <c r="DM543" s="1110"/>
      <c r="DN543" s="1110"/>
      <c r="DO543" s="1110"/>
      <c r="DP543" s="1110"/>
      <c r="DQ543" s="1110"/>
      <c r="DR543" s="1110"/>
      <c r="DS543" s="1110"/>
      <c r="DT543" s="1110"/>
      <c r="DU543" s="1110"/>
      <c r="DV543" s="1110"/>
      <c r="DW543" s="1116"/>
      <c r="DX543" s="1116"/>
      <c r="DY543" s="1116"/>
      <c r="DZ543" s="1116"/>
      <c r="EA543" s="1116"/>
      <c r="EB543" s="1116"/>
      <c r="EC543" s="1116"/>
      <c r="ED543" s="1116"/>
    </row>
    <row r="544" spans="22:134" s="1105" customFormat="1" hidden="1" x14ac:dyDescent="0.25">
      <c r="V544" s="1106"/>
      <c r="AA544" s="1107"/>
      <c r="AB544" s="1107"/>
      <c r="AD544" s="1107"/>
      <c r="AE544" s="1108"/>
      <c r="AH544" s="1109"/>
      <c r="AI544" s="1109"/>
      <c r="AK544" s="1107"/>
      <c r="AR544" s="1107"/>
      <c r="AV544" s="1107"/>
      <c r="AX544" s="1107"/>
      <c r="BB544" s="1107"/>
      <c r="BC544" s="1107"/>
      <c r="BE544" s="1107"/>
      <c r="BH544" s="1110"/>
      <c r="BI544" s="1111"/>
      <c r="BJ544" s="1112"/>
      <c r="BK544" s="1112"/>
      <c r="BL544" s="1112"/>
      <c r="BM544" s="1113"/>
      <c r="BN544" s="1113"/>
      <c r="BO544" s="1113"/>
      <c r="BP544" s="1112"/>
      <c r="BQ544" s="1112"/>
      <c r="BR544" s="1112"/>
      <c r="BS544" s="1112"/>
      <c r="BT544" s="1112"/>
      <c r="BU544" s="1112"/>
      <c r="BV544" s="1112"/>
      <c r="BW544" s="1112"/>
      <c r="BX544" s="1112"/>
      <c r="BY544" s="1112"/>
      <c r="BZ544" s="1112"/>
      <c r="CA544" s="1112"/>
      <c r="CB544" s="1114"/>
      <c r="CC544" s="1112"/>
      <c r="CD544" s="1112"/>
      <c r="CE544" s="1114"/>
      <c r="CF544" s="1114"/>
      <c r="CG544" s="1114"/>
      <c r="CH544" s="1114"/>
      <c r="CI544" s="1112"/>
      <c r="CJ544" s="1112"/>
      <c r="CK544" s="1114"/>
      <c r="CL544" s="1114"/>
      <c r="CM544" s="1114"/>
      <c r="CN544" s="1115"/>
      <c r="CO544" s="1116"/>
      <c r="CP544" s="1116"/>
      <c r="CQ544" s="1110"/>
      <c r="CR544" s="1110"/>
      <c r="CS544" s="1110"/>
      <c r="CT544" s="1110"/>
      <c r="CU544" s="1110"/>
      <c r="CV544" s="1110"/>
      <c r="CW544" s="1110"/>
      <c r="CX544" s="1110"/>
      <c r="CY544" s="1110"/>
      <c r="CZ544" s="1110"/>
      <c r="DA544" s="1110"/>
      <c r="DB544" s="1110"/>
      <c r="DC544" s="1110"/>
      <c r="DD544" s="1110"/>
      <c r="DE544" s="1110"/>
      <c r="DF544" s="1110"/>
      <c r="DG544" s="1110"/>
      <c r="DH544" s="1110"/>
      <c r="DI544" s="1110"/>
      <c r="DJ544" s="1110"/>
      <c r="DK544" s="1110"/>
      <c r="DL544" s="1110"/>
      <c r="DM544" s="1110"/>
      <c r="DN544" s="1110"/>
      <c r="DO544" s="1110"/>
      <c r="DP544" s="1110"/>
      <c r="DQ544" s="1110"/>
      <c r="DR544" s="1110"/>
      <c r="DS544" s="1110"/>
      <c r="DT544" s="1110"/>
      <c r="DU544" s="1110"/>
      <c r="DV544" s="1110"/>
      <c r="DW544" s="1116"/>
      <c r="DX544" s="1116"/>
      <c r="DY544" s="1116"/>
      <c r="DZ544" s="1116"/>
      <c r="EA544" s="1116"/>
      <c r="EB544" s="1116"/>
      <c r="EC544" s="1116"/>
      <c r="ED544" s="1116"/>
    </row>
    <row r="545" spans="22:134" s="1105" customFormat="1" hidden="1" x14ac:dyDescent="0.25">
      <c r="V545" s="1106"/>
      <c r="AA545" s="1107"/>
      <c r="AB545" s="1107"/>
      <c r="AD545" s="1107"/>
      <c r="AE545" s="1108"/>
      <c r="AH545" s="1109"/>
      <c r="AI545" s="1109"/>
      <c r="AK545" s="1107"/>
      <c r="AR545" s="1107"/>
      <c r="AV545" s="1107"/>
      <c r="AX545" s="1107"/>
      <c r="BB545" s="1107"/>
      <c r="BC545" s="1107"/>
      <c r="BE545" s="1107"/>
      <c r="BH545" s="1110"/>
      <c r="BI545" s="1111"/>
      <c r="BJ545" s="1112"/>
      <c r="BK545" s="1112"/>
      <c r="BL545" s="1112"/>
      <c r="BM545" s="1113"/>
      <c r="BN545" s="1113"/>
      <c r="BO545" s="1113"/>
      <c r="BP545" s="1112"/>
      <c r="BQ545" s="1112"/>
      <c r="BR545" s="1112"/>
      <c r="BS545" s="1112"/>
      <c r="BT545" s="1112"/>
      <c r="BU545" s="1112"/>
      <c r="BV545" s="1112"/>
      <c r="BW545" s="1112"/>
      <c r="BX545" s="1112"/>
      <c r="BY545" s="1112"/>
      <c r="BZ545" s="1112"/>
      <c r="CA545" s="1112"/>
      <c r="CB545" s="1114"/>
      <c r="CC545" s="1112"/>
      <c r="CD545" s="1112"/>
      <c r="CE545" s="1114"/>
      <c r="CF545" s="1114"/>
      <c r="CG545" s="1114"/>
      <c r="CH545" s="1114"/>
      <c r="CI545" s="1112"/>
      <c r="CJ545" s="1112"/>
      <c r="CK545" s="1114"/>
      <c r="CL545" s="1114"/>
      <c r="CM545" s="1114"/>
      <c r="CN545" s="1115"/>
      <c r="CO545" s="1116"/>
      <c r="CP545" s="1116"/>
      <c r="CQ545" s="1110"/>
      <c r="CR545" s="1110"/>
      <c r="CS545" s="1110"/>
      <c r="CT545" s="1110"/>
      <c r="CU545" s="1110"/>
      <c r="CV545" s="1110"/>
      <c r="CW545" s="1110"/>
      <c r="CX545" s="1110"/>
      <c r="CY545" s="1110"/>
      <c r="CZ545" s="1110"/>
      <c r="DA545" s="1110"/>
      <c r="DB545" s="1110"/>
      <c r="DC545" s="1110"/>
      <c r="DD545" s="1110"/>
      <c r="DE545" s="1110"/>
      <c r="DF545" s="1110"/>
      <c r="DG545" s="1110"/>
      <c r="DH545" s="1110"/>
      <c r="DI545" s="1110"/>
      <c r="DJ545" s="1110"/>
      <c r="DK545" s="1110"/>
      <c r="DL545" s="1110"/>
      <c r="DM545" s="1110"/>
      <c r="DN545" s="1110"/>
      <c r="DO545" s="1110"/>
      <c r="DP545" s="1110"/>
      <c r="DQ545" s="1110"/>
      <c r="DR545" s="1110"/>
      <c r="DS545" s="1110"/>
      <c r="DT545" s="1110"/>
      <c r="DU545" s="1110"/>
      <c r="DV545" s="1110"/>
      <c r="DW545" s="1116"/>
      <c r="DX545" s="1116"/>
      <c r="DY545" s="1116"/>
      <c r="DZ545" s="1116"/>
      <c r="EA545" s="1116"/>
      <c r="EB545" s="1116"/>
      <c r="EC545" s="1116"/>
      <c r="ED545" s="1116"/>
    </row>
    <row r="546" spans="22:134" s="1105" customFormat="1" hidden="1" x14ac:dyDescent="0.25">
      <c r="V546" s="1106"/>
      <c r="AA546" s="1107"/>
      <c r="AB546" s="1107"/>
      <c r="AD546" s="1107"/>
      <c r="AE546" s="1108"/>
      <c r="AH546" s="1109"/>
      <c r="AI546" s="1109"/>
      <c r="AK546" s="1107"/>
      <c r="AR546" s="1107"/>
      <c r="AV546" s="1107"/>
      <c r="AX546" s="1107"/>
      <c r="BB546" s="1107"/>
      <c r="BC546" s="1107"/>
      <c r="BE546" s="1107"/>
      <c r="BH546" s="1110"/>
      <c r="BI546" s="1111"/>
      <c r="BJ546" s="1112"/>
      <c r="BK546" s="1112"/>
      <c r="BL546" s="1112"/>
      <c r="BM546" s="1113"/>
      <c r="BN546" s="1113"/>
      <c r="BO546" s="1113"/>
      <c r="BP546" s="1112"/>
      <c r="BQ546" s="1112"/>
      <c r="BR546" s="1112"/>
      <c r="BS546" s="1112"/>
      <c r="BT546" s="1112"/>
      <c r="BU546" s="1112"/>
      <c r="BV546" s="1112"/>
      <c r="BW546" s="1112"/>
      <c r="BX546" s="1112"/>
      <c r="BY546" s="1112"/>
      <c r="BZ546" s="1112"/>
      <c r="CA546" s="1112"/>
      <c r="CB546" s="1114"/>
      <c r="CC546" s="1112"/>
      <c r="CD546" s="1112"/>
      <c r="CE546" s="1114"/>
      <c r="CF546" s="1114"/>
      <c r="CG546" s="1114"/>
      <c r="CH546" s="1114"/>
      <c r="CI546" s="1112"/>
      <c r="CJ546" s="1112"/>
      <c r="CK546" s="1114"/>
      <c r="CL546" s="1114"/>
      <c r="CM546" s="1114"/>
      <c r="CN546" s="1115"/>
      <c r="CO546" s="1116"/>
      <c r="CP546" s="1116"/>
      <c r="CQ546" s="1110"/>
      <c r="CR546" s="1110"/>
      <c r="CS546" s="1110"/>
      <c r="CT546" s="1110"/>
      <c r="CU546" s="1110"/>
      <c r="CV546" s="1110"/>
      <c r="CW546" s="1110"/>
      <c r="CX546" s="1110"/>
      <c r="CY546" s="1110"/>
      <c r="CZ546" s="1110"/>
      <c r="DA546" s="1110"/>
      <c r="DB546" s="1110"/>
      <c r="DC546" s="1110"/>
      <c r="DD546" s="1110"/>
      <c r="DE546" s="1110"/>
      <c r="DF546" s="1110"/>
      <c r="DG546" s="1110"/>
      <c r="DH546" s="1110"/>
      <c r="DI546" s="1110"/>
      <c r="DJ546" s="1110"/>
      <c r="DK546" s="1110"/>
      <c r="DL546" s="1110"/>
      <c r="DM546" s="1110"/>
      <c r="DN546" s="1110"/>
      <c r="DO546" s="1110"/>
      <c r="DP546" s="1110"/>
      <c r="DQ546" s="1110"/>
      <c r="DR546" s="1110"/>
      <c r="DS546" s="1110"/>
      <c r="DT546" s="1110"/>
      <c r="DU546" s="1110"/>
      <c r="DV546" s="1110"/>
      <c r="DW546" s="1116"/>
      <c r="DX546" s="1116"/>
      <c r="DY546" s="1116"/>
      <c r="DZ546" s="1116"/>
      <c r="EA546" s="1116"/>
      <c r="EB546" s="1116"/>
      <c r="EC546" s="1116"/>
      <c r="ED546" s="1116"/>
    </row>
    <row r="547" spans="22:134" s="1105" customFormat="1" hidden="1" x14ac:dyDescent="0.25">
      <c r="V547" s="1106"/>
      <c r="AA547" s="1107"/>
      <c r="AB547" s="1107"/>
      <c r="AD547" s="1107"/>
      <c r="AE547" s="1108"/>
      <c r="AH547" s="1109"/>
      <c r="AI547" s="1109"/>
      <c r="AK547" s="1107"/>
      <c r="AR547" s="1107"/>
      <c r="AV547" s="1107"/>
      <c r="AX547" s="1107"/>
      <c r="BB547" s="1107"/>
      <c r="BC547" s="1107"/>
      <c r="BE547" s="1107"/>
      <c r="BH547" s="1110"/>
      <c r="BI547" s="1111"/>
      <c r="BJ547" s="1112"/>
      <c r="BK547" s="1112"/>
      <c r="BL547" s="1112"/>
      <c r="BM547" s="1113"/>
      <c r="BN547" s="1113"/>
      <c r="BO547" s="1113"/>
      <c r="BP547" s="1112"/>
      <c r="BQ547" s="1112"/>
      <c r="BR547" s="1112"/>
      <c r="BS547" s="1112"/>
      <c r="BT547" s="1112"/>
      <c r="BU547" s="1112"/>
      <c r="BV547" s="1112"/>
      <c r="BW547" s="1112"/>
      <c r="BX547" s="1112"/>
      <c r="BY547" s="1112"/>
      <c r="BZ547" s="1112"/>
      <c r="CA547" s="1112"/>
      <c r="CB547" s="1114"/>
      <c r="CC547" s="1112"/>
      <c r="CD547" s="1112"/>
      <c r="CE547" s="1114"/>
      <c r="CF547" s="1114"/>
      <c r="CG547" s="1114"/>
      <c r="CH547" s="1114"/>
      <c r="CI547" s="1112"/>
      <c r="CJ547" s="1112"/>
      <c r="CK547" s="1114"/>
      <c r="CL547" s="1114"/>
      <c r="CM547" s="1114"/>
      <c r="CN547" s="1115"/>
      <c r="CO547" s="1116"/>
      <c r="CP547" s="1116"/>
      <c r="CQ547" s="1110"/>
      <c r="CR547" s="1110"/>
      <c r="CS547" s="1110"/>
      <c r="CT547" s="1110"/>
      <c r="CU547" s="1110"/>
      <c r="CV547" s="1110"/>
      <c r="CW547" s="1110"/>
      <c r="CX547" s="1110"/>
      <c r="CY547" s="1110"/>
      <c r="CZ547" s="1110"/>
      <c r="DA547" s="1110"/>
      <c r="DB547" s="1110"/>
      <c r="DC547" s="1110"/>
      <c r="DD547" s="1110"/>
      <c r="DE547" s="1110"/>
      <c r="DF547" s="1110"/>
      <c r="DG547" s="1110"/>
      <c r="DH547" s="1110"/>
      <c r="DI547" s="1110"/>
      <c r="DJ547" s="1110"/>
      <c r="DK547" s="1110"/>
      <c r="DL547" s="1110"/>
      <c r="DM547" s="1110"/>
      <c r="DN547" s="1110"/>
      <c r="DO547" s="1110"/>
      <c r="DP547" s="1110"/>
      <c r="DQ547" s="1110"/>
      <c r="DR547" s="1110"/>
      <c r="DS547" s="1110"/>
      <c r="DT547" s="1110"/>
      <c r="DU547" s="1110"/>
      <c r="DV547" s="1110"/>
      <c r="DW547" s="1116"/>
      <c r="DX547" s="1116"/>
      <c r="DY547" s="1116"/>
      <c r="DZ547" s="1116"/>
      <c r="EA547" s="1116"/>
      <c r="EB547" s="1116"/>
      <c r="EC547" s="1116"/>
      <c r="ED547" s="1116"/>
    </row>
    <row r="548" spans="22:134" s="1105" customFormat="1" hidden="1" x14ac:dyDescent="0.25">
      <c r="V548" s="1106"/>
      <c r="AA548" s="1107"/>
      <c r="AB548" s="1107"/>
      <c r="AD548" s="1107"/>
      <c r="AE548" s="1108"/>
      <c r="AH548" s="1109"/>
      <c r="AI548" s="1109"/>
      <c r="AK548" s="1107"/>
      <c r="AR548" s="1107"/>
      <c r="AV548" s="1107"/>
      <c r="AX548" s="1107"/>
      <c r="BB548" s="1107"/>
      <c r="BC548" s="1107"/>
      <c r="BE548" s="1107"/>
      <c r="BH548" s="1110"/>
      <c r="BI548" s="1111"/>
      <c r="BJ548" s="1112"/>
      <c r="BK548" s="1112"/>
      <c r="BL548" s="1112"/>
      <c r="BM548" s="1113"/>
      <c r="BN548" s="1113"/>
      <c r="BO548" s="1113"/>
      <c r="BP548" s="1112"/>
      <c r="BQ548" s="1112"/>
      <c r="BR548" s="1112"/>
      <c r="BS548" s="1112"/>
      <c r="BT548" s="1112"/>
      <c r="BU548" s="1112"/>
      <c r="BV548" s="1112"/>
      <c r="BW548" s="1112"/>
      <c r="BX548" s="1112"/>
      <c r="BY548" s="1112"/>
      <c r="BZ548" s="1112"/>
      <c r="CA548" s="1112"/>
      <c r="CB548" s="1114"/>
      <c r="CC548" s="1112"/>
      <c r="CD548" s="1112"/>
      <c r="CE548" s="1114"/>
      <c r="CF548" s="1114"/>
      <c r="CG548" s="1114"/>
      <c r="CH548" s="1114"/>
      <c r="CI548" s="1112"/>
      <c r="CJ548" s="1112"/>
      <c r="CK548" s="1114"/>
      <c r="CL548" s="1114"/>
      <c r="CM548" s="1114"/>
      <c r="CN548" s="1115"/>
      <c r="CO548" s="1116"/>
      <c r="CP548" s="1116"/>
      <c r="CQ548" s="1110"/>
      <c r="CR548" s="1110"/>
      <c r="CS548" s="1110"/>
      <c r="CT548" s="1110"/>
      <c r="CU548" s="1110"/>
      <c r="CV548" s="1110"/>
      <c r="CW548" s="1110"/>
      <c r="CX548" s="1110"/>
      <c r="CY548" s="1110"/>
      <c r="CZ548" s="1110"/>
      <c r="DA548" s="1110"/>
      <c r="DB548" s="1110"/>
      <c r="DC548" s="1110"/>
      <c r="DD548" s="1110"/>
      <c r="DE548" s="1110"/>
      <c r="DF548" s="1110"/>
      <c r="DG548" s="1110"/>
      <c r="DH548" s="1110"/>
      <c r="DI548" s="1110"/>
      <c r="DJ548" s="1110"/>
      <c r="DK548" s="1110"/>
      <c r="DL548" s="1110"/>
      <c r="DM548" s="1110"/>
      <c r="DN548" s="1110"/>
      <c r="DO548" s="1110"/>
      <c r="DP548" s="1110"/>
      <c r="DQ548" s="1110"/>
      <c r="DR548" s="1110"/>
      <c r="DS548" s="1110"/>
      <c r="DT548" s="1110"/>
      <c r="DU548" s="1110"/>
      <c r="DV548" s="1110"/>
      <c r="DW548" s="1116"/>
      <c r="DX548" s="1116"/>
      <c r="DY548" s="1116"/>
      <c r="DZ548" s="1116"/>
      <c r="EA548" s="1116"/>
      <c r="EB548" s="1116"/>
      <c r="EC548" s="1116"/>
      <c r="ED548" s="1116"/>
    </row>
    <row r="549" spans="22:134" s="1105" customFormat="1" hidden="1" x14ac:dyDescent="0.25">
      <c r="V549" s="1106"/>
      <c r="AA549" s="1107"/>
      <c r="AB549" s="1107"/>
      <c r="AD549" s="1107"/>
      <c r="AE549" s="1108"/>
      <c r="AH549" s="1109"/>
      <c r="AI549" s="1109"/>
      <c r="AK549" s="1107"/>
      <c r="AR549" s="1107"/>
      <c r="AV549" s="1107"/>
      <c r="AX549" s="1107"/>
      <c r="BB549" s="1107"/>
      <c r="BC549" s="1107"/>
      <c r="BE549" s="1107"/>
      <c r="BH549" s="1110"/>
      <c r="BI549" s="1111"/>
      <c r="BJ549" s="1112"/>
      <c r="BK549" s="1112"/>
      <c r="BL549" s="1112"/>
      <c r="BM549" s="1113"/>
      <c r="BN549" s="1113"/>
      <c r="BO549" s="1113"/>
      <c r="BP549" s="1112"/>
      <c r="BQ549" s="1112"/>
      <c r="BR549" s="1112"/>
      <c r="BS549" s="1112"/>
      <c r="BT549" s="1112"/>
      <c r="BU549" s="1112"/>
      <c r="BV549" s="1112"/>
      <c r="BW549" s="1112"/>
      <c r="BX549" s="1112"/>
      <c r="BY549" s="1112"/>
      <c r="BZ549" s="1112"/>
      <c r="CA549" s="1112"/>
      <c r="CB549" s="1114"/>
      <c r="CC549" s="1112"/>
      <c r="CD549" s="1112"/>
      <c r="CE549" s="1114"/>
      <c r="CF549" s="1114"/>
      <c r="CG549" s="1114"/>
      <c r="CH549" s="1114"/>
      <c r="CI549" s="1112"/>
      <c r="CJ549" s="1112"/>
      <c r="CK549" s="1114"/>
      <c r="CL549" s="1114"/>
      <c r="CM549" s="1114"/>
      <c r="CN549" s="1115"/>
      <c r="CO549" s="1116"/>
      <c r="CP549" s="1116"/>
      <c r="CQ549" s="1110"/>
      <c r="CR549" s="1110"/>
      <c r="CS549" s="1110"/>
      <c r="CT549" s="1110"/>
      <c r="CU549" s="1110"/>
      <c r="CV549" s="1110"/>
      <c r="CW549" s="1110"/>
      <c r="CX549" s="1110"/>
      <c r="CY549" s="1110"/>
      <c r="CZ549" s="1110"/>
      <c r="DA549" s="1110"/>
      <c r="DB549" s="1110"/>
      <c r="DC549" s="1110"/>
      <c r="DD549" s="1110"/>
      <c r="DE549" s="1110"/>
      <c r="DF549" s="1110"/>
      <c r="DG549" s="1110"/>
      <c r="DH549" s="1110"/>
      <c r="DI549" s="1110"/>
      <c r="DJ549" s="1110"/>
      <c r="DK549" s="1110"/>
      <c r="DL549" s="1110"/>
      <c r="DM549" s="1110"/>
      <c r="DN549" s="1110"/>
      <c r="DO549" s="1110"/>
      <c r="DP549" s="1110"/>
      <c r="DQ549" s="1110"/>
      <c r="DR549" s="1110"/>
      <c r="DS549" s="1110"/>
      <c r="DT549" s="1110"/>
      <c r="DU549" s="1110"/>
      <c r="DV549" s="1110"/>
      <c r="DW549" s="1116"/>
      <c r="DX549" s="1116"/>
      <c r="DY549" s="1116"/>
      <c r="DZ549" s="1116"/>
      <c r="EA549" s="1116"/>
      <c r="EB549" s="1116"/>
      <c r="EC549" s="1116"/>
      <c r="ED549" s="1116"/>
    </row>
    <row r="550" spans="22:134" s="1105" customFormat="1" hidden="1" x14ac:dyDescent="0.25">
      <c r="V550" s="1106"/>
      <c r="AA550" s="1107"/>
      <c r="AB550" s="1107"/>
      <c r="AD550" s="1107"/>
      <c r="AE550" s="1108"/>
      <c r="AH550" s="1109"/>
      <c r="AI550" s="1109"/>
      <c r="AK550" s="1107"/>
      <c r="AR550" s="1107"/>
      <c r="AV550" s="1107"/>
      <c r="AX550" s="1107"/>
      <c r="BB550" s="1107"/>
      <c r="BC550" s="1107"/>
      <c r="BE550" s="1107"/>
      <c r="BH550" s="1110"/>
      <c r="BI550" s="1111"/>
      <c r="BJ550" s="1112"/>
      <c r="BK550" s="1112"/>
      <c r="BL550" s="1112"/>
      <c r="BM550" s="1113"/>
      <c r="BN550" s="1113"/>
      <c r="BO550" s="1113"/>
      <c r="BP550" s="1112"/>
      <c r="BQ550" s="1112"/>
      <c r="BR550" s="1112"/>
      <c r="BS550" s="1112"/>
      <c r="BT550" s="1112"/>
      <c r="BU550" s="1112"/>
      <c r="BV550" s="1112"/>
      <c r="BW550" s="1112"/>
      <c r="BX550" s="1112"/>
      <c r="BY550" s="1112"/>
      <c r="BZ550" s="1112"/>
      <c r="CA550" s="1112"/>
      <c r="CB550" s="1114"/>
      <c r="CC550" s="1112"/>
      <c r="CD550" s="1112"/>
      <c r="CE550" s="1114"/>
      <c r="CF550" s="1114"/>
      <c r="CG550" s="1114"/>
      <c r="CH550" s="1114"/>
      <c r="CI550" s="1112"/>
      <c r="CJ550" s="1112"/>
      <c r="CK550" s="1114"/>
      <c r="CL550" s="1114"/>
      <c r="CM550" s="1114"/>
      <c r="CN550" s="1115"/>
      <c r="CO550" s="1116"/>
      <c r="CP550" s="1116"/>
      <c r="CQ550" s="1110"/>
      <c r="CR550" s="1110"/>
      <c r="CS550" s="1110"/>
      <c r="CT550" s="1110"/>
      <c r="CU550" s="1110"/>
      <c r="CV550" s="1110"/>
      <c r="CW550" s="1110"/>
      <c r="CX550" s="1110"/>
      <c r="CY550" s="1110"/>
      <c r="CZ550" s="1110"/>
      <c r="DA550" s="1110"/>
      <c r="DB550" s="1110"/>
      <c r="DC550" s="1110"/>
      <c r="DD550" s="1110"/>
      <c r="DE550" s="1110"/>
      <c r="DF550" s="1110"/>
      <c r="DG550" s="1110"/>
      <c r="DH550" s="1110"/>
      <c r="DI550" s="1110"/>
      <c r="DJ550" s="1110"/>
      <c r="DK550" s="1110"/>
      <c r="DL550" s="1110"/>
      <c r="DM550" s="1110"/>
      <c r="DN550" s="1110"/>
      <c r="DO550" s="1110"/>
      <c r="DP550" s="1110"/>
      <c r="DQ550" s="1110"/>
      <c r="DR550" s="1110"/>
      <c r="DS550" s="1110"/>
      <c r="DT550" s="1110"/>
      <c r="DU550" s="1110"/>
      <c r="DV550" s="1110"/>
      <c r="DW550" s="1116"/>
      <c r="DX550" s="1116"/>
      <c r="DY550" s="1116"/>
      <c r="DZ550" s="1116"/>
      <c r="EA550" s="1116"/>
      <c r="EB550" s="1116"/>
      <c r="EC550" s="1116"/>
      <c r="ED550" s="1116"/>
    </row>
    <row r="551" spans="22:134" s="1105" customFormat="1" hidden="1" x14ac:dyDescent="0.25">
      <c r="V551" s="1106"/>
      <c r="AA551" s="1107"/>
      <c r="AB551" s="1107"/>
      <c r="AD551" s="1107"/>
      <c r="AE551" s="1108"/>
      <c r="AH551" s="1109"/>
      <c r="AI551" s="1109"/>
      <c r="AK551" s="1107"/>
      <c r="AR551" s="1107"/>
      <c r="AV551" s="1107"/>
      <c r="AX551" s="1107"/>
      <c r="BB551" s="1107"/>
      <c r="BC551" s="1107"/>
      <c r="BE551" s="1107"/>
      <c r="BH551" s="1110"/>
      <c r="BI551" s="1111"/>
      <c r="BJ551" s="1112"/>
      <c r="BK551" s="1112"/>
      <c r="BL551" s="1112"/>
      <c r="BM551" s="1113"/>
      <c r="BN551" s="1113"/>
      <c r="BO551" s="1113"/>
      <c r="BP551" s="1112"/>
      <c r="BQ551" s="1112"/>
      <c r="BR551" s="1112"/>
      <c r="BS551" s="1112"/>
      <c r="BT551" s="1112"/>
      <c r="BU551" s="1112"/>
      <c r="BV551" s="1112"/>
      <c r="BW551" s="1112"/>
      <c r="BX551" s="1112"/>
      <c r="BY551" s="1112"/>
      <c r="BZ551" s="1112"/>
      <c r="CA551" s="1112"/>
      <c r="CB551" s="1114"/>
      <c r="CC551" s="1112"/>
      <c r="CD551" s="1112"/>
      <c r="CE551" s="1114"/>
      <c r="CF551" s="1114"/>
      <c r="CG551" s="1114"/>
      <c r="CH551" s="1114"/>
      <c r="CI551" s="1112"/>
      <c r="CJ551" s="1112"/>
      <c r="CK551" s="1114"/>
      <c r="CL551" s="1114"/>
      <c r="CM551" s="1114"/>
      <c r="CN551" s="1115"/>
      <c r="CO551" s="1116"/>
      <c r="CP551" s="1116"/>
      <c r="CQ551" s="1110"/>
      <c r="CR551" s="1110"/>
      <c r="CS551" s="1110"/>
      <c r="CT551" s="1110"/>
      <c r="CU551" s="1110"/>
      <c r="CV551" s="1110"/>
      <c r="CW551" s="1110"/>
      <c r="CX551" s="1110"/>
      <c r="CY551" s="1110"/>
      <c r="CZ551" s="1110"/>
      <c r="DA551" s="1110"/>
      <c r="DB551" s="1110"/>
      <c r="DC551" s="1110"/>
      <c r="DD551" s="1110"/>
      <c r="DE551" s="1110"/>
      <c r="DF551" s="1110"/>
      <c r="DG551" s="1110"/>
      <c r="DH551" s="1110"/>
      <c r="DI551" s="1110"/>
      <c r="DJ551" s="1110"/>
      <c r="DK551" s="1110"/>
      <c r="DL551" s="1110"/>
      <c r="DM551" s="1110"/>
      <c r="DN551" s="1110"/>
      <c r="DO551" s="1110"/>
      <c r="DP551" s="1110"/>
      <c r="DQ551" s="1110"/>
      <c r="DR551" s="1110"/>
      <c r="DS551" s="1110"/>
      <c r="DT551" s="1110"/>
      <c r="DU551" s="1110"/>
      <c r="DV551" s="1110"/>
      <c r="DW551" s="1116"/>
      <c r="DX551" s="1116"/>
      <c r="DY551" s="1116"/>
      <c r="DZ551" s="1116"/>
      <c r="EA551" s="1116"/>
      <c r="EB551" s="1116"/>
      <c r="EC551" s="1116"/>
      <c r="ED551" s="1116"/>
    </row>
    <row r="552" spans="22:134" s="1105" customFormat="1" hidden="1" x14ac:dyDescent="0.25">
      <c r="V552" s="1106"/>
      <c r="AA552" s="1107"/>
      <c r="AB552" s="1107"/>
      <c r="AD552" s="1107"/>
      <c r="AE552" s="1108"/>
      <c r="AH552" s="1109"/>
      <c r="AI552" s="1109"/>
      <c r="AK552" s="1107"/>
      <c r="AR552" s="1107"/>
      <c r="AV552" s="1107"/>
      <c r="AX552" s="1107"/>
      <c r="BB552" s="1107"/>
      <c r="BC552" s="1107"/>
      <c r="BE552" s="1107"/>
      <c r="BH552" s="1110"/>
      <c r="BI552" s="1111"/>
      <c r="BJ552" s="1112"/>
      <c r="BK552" s="1112"/>
      <c r="BL552" s="1112"/>
      <c r="BM552" s="1113"/>
      <c r="BN552" s="1113"/>
      <c r="BO552" s="1113"/>
      <c r="BP552" s="1112"/>
      <c r="BQ552" s="1112"/>
      <c r="BR552" s="1112"/>
      <c r="BS552" s="1112"/>
      <c r="BT552" s="1112"/>
      <c r="BU552" s="1112"/>
      <c r="BV552" s="1112"/>
      <c r="BW552" s="1112"/>
      <c r="BX552" s="1112"/>
      <c r="BY552" s="1112"/>
      <c r="BZ552" s="1112"/>
      <c r="CA552" s="1112"/>
      <c r="CB552" s="1114"/>
      <c r="CC552" s="1112"/>
      <c r="CD552" s="1112"/>
      <c r="CE552" s="1114"/>
      <c r="CF552" s="1114"/>
      <c r="CG552" s="1114"/>
      <c r="CH552" s="1114"/>
      <c r="CI552" s="1112"/>
      <c r="CJ552" s="1112"/>
      <c r="CK552" s="1114"/>
      <c r="CL552" s="1114"/>
      <c r="CM552" s="1114"/>
      <c r="CN552" s="1115"/>
      <c r="CO552" s="1116"/>
      <c r="CP552" s="1116"/>
      <c r="CQ552" s="1110"/>
      <c r="CR552" s="1110"/>
      <c r="CS552" s="1110"/>
      <c r="CT552" s="1110"/>
      <c r="CU552" s="1110"/>
      <c r="CV552" s="1110"/>
      <c r="CW552" s="1110"/>
      <c r="CX552" s="1110"/>
      <c r="CY552" s="1110"/>
      <c r="CZ552" s="1110"/>
      <c r="DA552" s="1110"/>
      <c r="DB552" s="1110"/>
      <c r="DC552" s="1110"/>
      <c r="DD552" s="1110"/>
      <c r="DE552" s="1110"/>
      <c r="DF552" s="1110"/>
      <c r="DG552" s="1110"/>
      <c r="DH552" s="1110"/>
      <c r="DI552" s="1110"/>
      <c r="DJ552" s="1110"/>
      <c r="DK552" s="1110"/>
      <c r="DL552" s="1110"/>
      <c r="DM552" s="1110"/>
      <c r="DN552" s="1110"/>
      <c r="DO552" s="1110"/>
      <c r="DP552" s="1110"/>
      <c r="DQ552" s="1110"/>
      <c r="DR552" s="1110"/>
      <c r="DS552" s="1110"/>
      <c r="DT552" s="1110"/>
      <c r="DU552" s="1110"/>
      <c r="DV552" s="1110"/>
      <c r="DW552" s="1116"/>
      <c r="DX552" s="1116"/>
      <c r="DY552" s="1116"/>
      <c r="DZ552" s="1116"/>
      <c r="EA552" s="1116"/>
      <c r="EB552" s="1116"/>
      <c r="EC552" s="1116"/>
      <c r="ED552" s="1116"/>
    </row>
    <row r="553" spans="22:134" s="1105" customFormat="1" hidden="1" x14ac:dyDescent="0.25">
      <c r="V553" s="1106"/>
      <c r="AA553" s="1107"/>
      <c r="AB553" s="1107"/>
      <c r="AD553" s="1107"/>
      <c r="AE553" s="1108"/>
      <c r="AH553" s="1109"/>
      <c r="AI553" s="1109"/>
      <c r="AK553" s="1107"/>
      <c r="AR553" s="1107"/>
      <c r="AV553" s="1107"/>
      <c r="AX553" s="1107"/>
      <c r="BB553" s="1107"/>
      <c r="BC553" s="1107"/>
      <c r="BE553" s="1107"/>
      <c r="BH553" s="1110"/>
      <c r="BI553" s="1111"/>
      <c r="BJ553" s="1112"/>
      <c r="BK553" s="1112"/>
      <c r="BL553" s="1112"/>
      <c r="BM553" s="1113"/>
      <c r="BN553" s="1113"/>
      <c r="BO553" s="1113"/>
      <c r="BP553" s="1112"/>
      <c r="BQ553" s="1112"/>
      <c r="BR553" s="1112"/>
      <c r="BS553" s="1112"/>
      <c r="BT553" s="1112"/>
      <c r="BU553" s="1112"/>
      <c r="BV553" s="1112"/>
      <c r="BW553" s="1112"/>
      <c r="BX553" s="1112"/>
      <c r="BY553" s="1112"/>
      <c r="BZ553" s="1112"/>
      <c r="CA553" s="1112"/>
      <c r="CB553" s="1114"/>
      <c r="CC553" s="1112"/>
      <c r="CD553" s="1112"/>
      <c r="CE553" s="1114"/>
      <c r="CF553" s="1114"/>
      <c r="CG553" s="1114"/>
      <c r="CH553" s="1114"/>
      <c r="CI553" s="1112"/>
      <c r="CJ553" s="1112"/>
      <c r="CK553" s="1114"/>
      <c r="CL553" s="1114"/>
      <c r="CM553" s="1114"/>
      <c r="CN553" s="1115"/>
      <c r="CO553" s="1116"/>
      <c r="CP553" s="1116"/>
      <c r="CQ553" s="1110"/>
      <c r="CR553" s="1110"/>
      <c r="CS553" s="1110"/>
      <c r="CT553" s="1110"/>
      <c r="CU553" s="1110"/>
      <c r="CV553" s="1110"/>
      <c r="CW553" s="1110"/>
      <c r="CX553" s="1110"/>
      <c r="CY553" s="1110"/>
      <c r="CZ553" s="1110"/>
      <c r="DA553" s="1110"/>
      <c r="DB553" s="1110"/>
      <c r="DC553" s="1110"/>
      <c r="DD553" s="1110"/>
      <c r="DE553" s="1110"/>
      <c r="DF553" s="1110"/>
      <c r="DG553" s="1110"/>
      <c r="DH553" s="1110"/>
      <c r="DI553" s="1110"/>
      <c r="DJ553" s="1110"/>
      <c r="DK553" s="1110"/>
      <c r="DL553" s="1110"/>
      <c r="DM553" s="1110"/>
      <c r="DN553" s="1110"/>
      <c r="DO553" s="1110"/>
      <c r="DP553" s="1110"/>
      <c r="DQ553" s="1110"/>
      <c r="DR553" s="1110"/>
      <c r="DS553" s="1110"/>
      <c r="DT553" s="1110"/>
      <c r="DU553" s="1110"/>
      <c r="DV553" s="1110"/>
      <c r="DW553" s="1116"/>
      <c r="DX553" s="1116"/>
      <c r="DY553" s="1116"/>
      <c r="DZ553" s="1116"/>
      <c r="EA553" s="1116"/>
      <c r="EB553" s="1116"/>
      <c r="EC553" s="1116"/>
      <c r="ED553" s="1116"/>
    </row>
    <row r="554" spans="22:134" s="1105" customFormat="1" hidden="1" x14ac:dyDescent="0.25">
      <c r="V554" s="1106"/>
      <c r="AA554" s="1107"/>
      <c r="AB554" s="1107"/>
      <c r="AD554" s="1107"/>
      <c r="AE554" s="1108"/>
      <c r="AH554" s="1109"/>
      <c r="AI554" s="1109"/>
      <c r="AK554" s="1107"/>
      <c r="AR554" s="1107"/>
      <c r="AV554" s="1107"/>
      <c r="AX554" s="1107"/>
      <c r="BB554" s="1107"/>
      <c r="BC554" s="1107"/>
      <c r="BE554" s="1107"/>
      <c r="BH554" s="1110"/>
      <c r="BI554" s="1111"/>
      <c r="BJ554" s="1112"/>
      <c r="BK554" s="1112"/>
      <c r="BL554" s="1112"/>
      <c r="BM554" s="1113"/>
      <c r="BN554" s="1113"/>
      <c r="BO554" s="1113"/>
      <c r="BP554" s="1112"/>
      <c r="BQ554" s="1112"/>
      <c r="BR554" s="1112"/>
      <c r="BS554" s="1112"/>
      <c r="BT554" s="1112"/>
      <c r="BU554" s="1112"/>
      <c r="BV554" s="1112"/>
      <c r="BW554" s="1112"/>
      <c r="BX554" s="1112"/>
      <c r="BY554" s="1112"/>
      <c r="BZ554" s="1112"/>
      <c r="CA554" s="1112"/>
      <c r="CB554" s="1114"/>
      <c r="CC554" s="1112"/>
      <c r="CD554" s="1112"/>
      <c r="CE554" s="1114"/>
      <c r="CF554" s="1114"/>
      <c r="CG554" s="1114"/>
      <c r="CH554" s="1114"/>
      <c r="CI554" s="1112"/>
      <c r="CJ554" s="1112"/>
      <c r="CK554" s="1114"/>
      <c r="CL554" s="1114"/>
      <c r="CM554" s="1114"/>
      <c r="CN554" s="1115"/>
      <c r="CO554" s="1116"/>
      <c r="CP554" s="1116"/>
      <c r="CQ554" s="1110"/>
      <c r="CR554" s="1110"/>
      <c r="CS554" s="1110"/>
      <c r="CT554" s="1110"/>
      <c r="CU554" s="1110"/>
      <c r="CV554" s="1110"/>
      <c r="CW554" s="1110"/>
      <c r="CX554" s="1110"/>
      <c r="CY554" s="1110"/>
      <c r="CZ554" s="1110"/>
      <c r="DA554" s="1110"/>
      <c r="DB554" s="1110"/>
      <c r="DC554" s="1110"/>
      <c r="DD554" s="1110"/>
      <c r="DE554" s="1110"/>
      <c r="DF554" s="1110"/>
      <c r="DG554" s="1110"/>
      <c r="DH554" s="1110"/>
      <c r="DI554" s="1110"/>
      <c r="DJ554" s="1110"/>
      <c r="DK554" s="1110"/>
      <c r="DL554" s="1110"/>
      <c r="DM554" s="1110"/>
      <c r="DN554" s="1110"/>
      <c r="DO554" s="1110"/>
      <c r="DP554" s="1110"/>
      <c r="DQ554" s="1110"/>
      <c r="DR554" s="1110"/>
      <c r="DS554" s="1110"/>
      <c r="DT554" s="1110"/>
      <c r="DU554" s="1110"/>
      <c r="DV554" s="1110"/>
      <c r="DW554" s="1116"/>
      <c r="DX554" s="1116"/>
      <c r="DY554" s="1116"/>
      <c r="DZ554" s="1116"/>
      <c r="EA554" s="1116"/>
      <c r="EB554" s="1116"/>
      <c r="EC554" s="1116"/>
      <c r="ED554" s="1116"/>
    </row>
    <row r="555" spans="22:134" s="1105" customFormat="1" hidden="1" x14ac:dyDescent="0.25">
      <c r="V555" s="1106"/>
      <c r="AA555" s="1107"/>
      <c r="AB555" s="1107"/>
      <c r="AD555" s="1107"/>
      <c r="AE555" s="1108"/>
      <c r="AH555" s="1109"/>
      <c r="AI555" s="1109"/>
      <c r="AK555" s="1107"/>
      <c r="AR555" s="1107"/>
      <c r="AV555" s="1107"/>
      <c r="AX555" s="1107"/>
      <c r="BB555" s="1107"/>
      <c r="BC555" s="1107"/>
      <c r="BE555" s="1107"/>
      <c r="BH555" s="1110"/>
      <c r="BI555" s="1111"/>
      <c r="BJ555" s="1112"/>
      <c r="BK555" s="1112"/>
      <c r="BL555" s="1112"/>
      <c r="BM555" s="1113"/>
      <c r="BN555" s="1113"/>
      <c r="BO555" s="1113"/>
      <c r="BP555" s="1112"/>
      <c r="BQ555" s="1112"/>
      <c r="BR555" s="1112"/>
      <c r="BS555" s="1112"/>
      <c r="BT555" s="1112"/>
      <c r="BU555" s="1112"/>
      <c r="BV555" s="1112"/>
      <c r="BW555" s="1112"/>
      <c r="BX555" s="1112"/>
      <c r="BY555" s="1112"/>
      <c r="BZ555" s="1112"/>
      <c r="CA555" s="1112"/>
      <c r="CB555" s="1114"/>
      <c r="CC555" s="1112"/>
      <c r="CD555" s="1112"/>
      <c r="CE555" s="1114"/>
      <c r="CF555" s="1114"/>
      <c r="CG555" s="1114"/>
      <c r="CH555" s="1114"/>
      <c r="CI555" s="1112"/>
      <c r="CJ555" s="1112"/>
      <c r="CK555" s="1114"/>
      <c r="CL555" s="1114"/>
      <c r="CM555" s="1114"/>
      <c r="CN555" s="1115"/>
      <c r="CO555" s="1116"/>
      <c r="CP555" s="1116"/>
      <c r="CQ555" s="1110"/>
      <c r="CR555" s="1110"/>
      <c r="CS555" s="1110"/>
      <c r="CT555" s="1110"/>
      <c r="CU555" s="1110"/>
      <c r="CV555" s="1110"/>
      <c r="CW555" s="1110"/>
      <c r="CX555" s="1110"/>
      <c r="CY555" s="1110"/>
      <c r="CZ555" s="1110"/>
      <c r="DA555" s="1110"/>
      <c r="DB555" s="1110"/>
      <c r="DC555" s="1110"/>
      <c r="DD555" s="1110"/>
      <c r="DE555" s="1110"/>
      <c r="DF555" s="1110"/>
      <c r="DG555" s="1110"/>
      <c r="DH555" s="1110"/>
      <c r="DI555" s="1110"/>
      <c r="DJ555" s="1110"/>
      <c r="DK555" s="1110"/>
      <c r="DL555" s="1110"/>
      <c r="DM555" s="1110"/>
      <c r="DN555" s="1110"/>
      <c r="DO555" s="1110"/>
      <c r="DP555" s="1110"/>
      <c r="DQ555" s="1110"/>
      <c r="DR555" s="1110"/>
      <c r="DS555" s="1110"/>
      <c r="DT555" s="1110"/>
      <c r="DU555" s="1110"/>
      <c r="DV555" s="1110"/>
      <c r="DW555" s="1116"/>
      <c r="DX555" s="1116"/>
      <c r="DY555" s="1116"/>
      <c r="DZ555" s="1116"/>
      <c r="EA555" s="1116"/>
      <c r="EB555" s="1116"/>
      <c r="EC555" s="1116"/>
      <c r="ED555" s="1116"/>
    </row>
    <row r="556" spans="22:134" s="1105" customFormat="1" hidden="1" x14ac:dyDescent="0.25">
      <c r="V556" s="1106"/>
      <c r="AA556" s="1107"/>
      <c r="AB556" s="1107"/>
      <c r="AD556" s="1107"/>
      <c r="AE556" s="1108"/>
      <c r="AH556" s="1109"/>
      <c r="AI556" s="1109"/>
      <c r="AK556" s="1107"/>
      <c r="AR556" s="1107"/>
      <c r="AV556" s="1107"/>
      <c r="AX556" s="1107"/>
      <c r="BB556" s="1107"/>
      <c r="BC556" s="1107"/>
      <c r="BE556" s="1107"/>
      <c r="BH556" s="1110"/>
      <c r="BI556" s="1111"/>
      <c r="BJ556" s="1112"/>
      <c r="BK556" s="1112"/>
      <c r="BL556" s="1112"/>
      <c r="BM556" s="1113"/>
      <c r="BN556" s="1113"/>
      <c r="BO556" s="1113"/>
      <c r="BP556" s="1112"/>
      <c r="BQ556" s="1112"/>
      <c r="BR556" s="1112"/>
      <c r="BS556" s="1112"/>
      <c r="BT556" s="1112"/>
      <c r="BU556" s="1112"/>
      <c r="BV556" s="1112"/>
      <c r="BW556" s="1112"/>
      <c r="BX556" s="1112"/>
      <c r="BY556" s="1112"/>
      <c r="BZ556" s="1112"/>
      <c r="CA556" s="1112"/>
      <c r="CB556" s="1114"/>
      <c r="CC556" s="1112"/>
      <c r="CD556" s="1112"/>
      <c r="CE556" s="1114"/>
      <c r="CF556" s="1114"/>
      <c r="CG556" s="1114"/>
      <c r="CH556" s="1114"/>
      <c r="CI556" s="1112"/>
      <c r="CJ556" s="1112"/>
      <c r="CK556" s="1114"/>
      <c r="CL556" s="1114"/>
      <c r="CM556" s="1114"/>
      <c r="CN556" s="1115"/>
      <c r="CO556" s="1116"/>
      <c r="CP556" s="1116"/>
      <c r="CQ556" s="1110"/>
      <c r="CR556" s="1110"/>
      <c r="CS556" s="1110"/>
      <c r="CT556" s="1110"/>
      <c r="CU556" s="1110"/>
      <c r="CV556" s="1110"/>
      <c r="CW556" s="1110"/>
      <c r="CX556" s="1110"/>
      <c r="CY556" s="1110"/>
      <c r="CZ556" s="1110"/>
      <c r="DA556" s="1110"/>
      <c r="DB556" s="1110"/>
      <c r="DC556" s="1110"/>
      <c r="DD556" s="1110"/>
      <c r="DE556" s="1110"/>
      <c r="DF556" s="1110"/>
      <c r="DG556" s="1110"/>
      <c r="DH556" s="1110"/>
      <c r="DI556" s="1110"/>
      <c r="DJ556" s="1110"/>
      <c r="DK556" s="1110"/>
      <c r="DL556" s="1110"/>
      <c r="DM556" s="1110"/>
      <c r="DN556" s="1110"/>
      <c r="DO556" s="1110"/>
      <c r="DP556" s="1110"/>
      <c r="DQ556" s="1110"/>
      <c r="DR556" s="1110"/>
      <c r="DS556" s="1110"/>
      <c r="DT556" s="1110"/>
      <c r="DU556" s="1110"/>
      <c r="DV556" s="1110"/>
      <c r="DW556" s="1116"/>
      <c r="DX556" s="1116"/>
      <c r="DY556" s="1116"/>
      <c r="DZ556" s="1116"/>
      <c r="EA556" s="1116"/>
      <c r="EB556" s="1116"/>
      <c r="EC556" s="1116"/>
      <c r="ED556" s="1116"/>
    </row>
    <row r="557" spans="22:134" s="1105" customFormat="1" hidden="1" x14ac:dyDescent="0.25">
      <c r="V557" s="1106"/>
      <c r="AA557" s="1107"/>
      <c r="AB557" s="1107"/>
      <c r="AD557" s="1107"/>
      <c r="AE557" s="1108"/>
      <c r="AH557" s="1109"/>
      <c r="AI557" s="1109"/>
      <c r="AK557" s="1107"/>
      <c r="AR557" s="1107"/>
      <c r="AV557" s="1107"/>
      <c r="AX557" s="1107"/>
      <c r="BB557" s="1107"/>
      <c r="BC557" s="1107"/>
      <c r="BE557" s="1107"/>
      <c r="BH557" s="1110"/>
      <c r="BI557" s="1111"/>
      <c r="BJ557" s="1112"/>
      <c r="BK557" s="1112"/>
      <c r="BL557" s="1112"/>
      <c r="BM557" s="1113"/>
      <c r="BN557" s="1113"/>
      <c r="BO557" s="1113"/>
      <c r="BP557" s="1112"/>
      <c r="BQ557" s="1112"/>
      <c r="BR557" s="1112"/>
      <c r="BS557" s="1112"/>
      <c r="BT557" s="1112"/>
      <c r="BU557" s="1112"/>
      <c r="BV557" s="1112"/>
      <c r="BW557" s="1112"/>
      <c r="BX557" s="1112"/>
      <c r="BY557" s="1112"/>
      <c r="BZ557" s="1112"/>
      <c r="CA557" s="1112"/>
      <c r="CB557" s="1114"/>
      <c r="CC557" s="1112"/>
      <c r="CD557" s="1112"/>
      <c r="CE557" s="1114"/>
      <c r="CF557" s="1114"/>
      <c r="CG557" s="1114"/>
      <c r="CH557" s="1114"/>
      <c r="CI557" s="1112"/>
      <c r="CJ557" s="1112"/>
      <c r="CK557" s="1114"/>
      <c r="CL557" s="1114"/>
      <c r="CM557" s="1114"/>
      <c r="CN557" s="1115"/>
      <c r="CO557" s="1116"/>
      <c r="CP557" s="1116"/>
      <c r="CQ557" s="1110"/>
      <c r="CR557" s="1110"/>
      <c r="CS557" s="1110"/>
      <c r="CT557" s="1110"/>
      <c r="CU557" s="1110"/>
      <c r="CV557" s="1110"/>
      <c r="CW557" s="1110"/>
      <c r="CX557" s="1110"/>
      <c r="CY557" s="1110"/>
      <c r="CZ557" s="1110"/>
      <c r="DA557" s="1110"/>
      <c r="DB557" s="1110"/>
      <c r="DC557" s="1110"/>
      <c r="DD557" s="1110"/>
      <c r="DE557" s="1110"/>
      <c r="DF557" s="1110"/>
      <c r="DG557" s="1110"/>
      <c r="DH557" s="1110"/>
      <c r="DI557" s="1110"/>
      <c r="DJ557" s="1110"/>
      <c r="DK557" s="1110"/>
      <c r="DL557" s="1110"/>
      <c r="DM557" s="1110"/>
      <c r="DN557" s="1110"/>
      <c r="DO557" s="1110"/>
      <c r="DP557" s="1110"/>
      <c r="DQ557" s="1110"/>
      <c r="DR557" s="1110"/>
      <c r="DS557" s="1110"/>
      <c r="DT557" s="1110"/>
      <c r="DU557" s="1110"/>
      <c r="DV557" s="1110"/>
      <c r="DW557" s="1116"/>
      <c r="DX557" s="1116"/>
      <c r="DY557" s="1116"/>
      <c r="DZ557" s="1116"/>
      <c r="EA557" s="1116"/>
      <c r="EB557" s="1116"/>
      <c r="EC557" s="1116"/>
      <c r="ED557" s="1116"/>
    </row>
    <row r="558" spans="22:134" s="1105" customFormat="1" hidden="1" x14ac:dyDescent="0.25">
      <c r="V558" s="1106"/>
      <c r="AA558" s="1107"/>
      <c r="AB558" s="1107"/>
      <c r="AD558" s="1107"/>
      <c r="AE558" s="1108"/>
      <c r="AH558" s="1109"/>
      <c r="AI558" s="1109"/>
      <c r="AK558" s="1107"/>
      <c r="AR558" s="1107"/>
      <c r="AV558" s="1107"/>
      <c r="AX558" s="1107"/>
      <c r="BB558" s="1107"/>
      <c r="BC558" s="1107"/>
      <c r="BE558" s="1107"/>
      <c r="BH558" s="1110"/>
      <c r="BI558" s="1111"/>
      <c r="BJ558" s="1112"/>
      <c r="BK558" s="1112"/>
      <c r="BL558" s="1112"/>
      <c r="BM558" s="1113"/>
      <c r="BN558" s="1113"/>
      <c r="BO558" s="1113"/>
      <c r="BP558" s="1112"/>
      <c r="BQ558" s="1112"/>
      <c r="BR558" s="1112"/>
      <c r="BS558" s="1112"/>
      <c r="BT558" s="1112"/>
      <c r="BU558" s="1112"/>
      <c r="BV558" s="1112"/>
      <c r="BW558" s="1112"/>
      <c r="BX558" s="1112"/>
      <c r="BY558" s="1112"/>
      <c r="BZ558" s="1112"/>
      <c r="CA558" s="1112"/>
      <c r="CB558" s="1114"/>
      <c r="CC558" s="1112"/>
      <c r="CD558" s="1112"/>
      <c r="CE558" s="1114"/>
      <c r="CF558" s="1114"/>
      <c r="CG558" s="1114"/>
      <c r="CH558" s="1114"/>
      <c r="CI558" s="1112"/>
      <c r="CJ558" s="1112"/>
      <c r="CK558" s="1114"/>
      <c r="CL558" s="1114"/>
      <c r="CM558" s="1114"/>
      <c r="CN558" s="1115"/>
      <c r="CO558" s="1116"/>
      <c r="CP558" s="1116"/>
      <c r="CQ558" s="1110"/>
      <c r="CR558" s="1110"/>
      <c r="CS558" s="1110"/>
      <c r="CT558" s="1110"/>
      <c r="CU558" s="1110"/>
      <c r="CV558" s="1110"/>
      <c r="CW558" s="1110"/>
      <c r="CX558" s="1110"/>
      <c r="CY558" s="1110"/>
      <c r="CZ558" s="1110"/>
      <c r="DA558" s="1110"/>
      <c r="DB558" s="1110"/>
      <c r="DC558" s="1110"/>
      <c r="DD558" s="1110"/>
      <c r="DE558" s="1110"/>
      <c r="DF558" s="1110"/>
      <c r="DG558" s="1110"/>
      <c r="DH558" s="1110"/>
      <c r="DI558" s="1110"/>
      <c r="DJ558" s="1110"/>
      <c r="DK558" s="1110"/>
      <c r="DL558" s="1110"/>
      <c r="DM558" s="1110"/>
      <c r="DN558" s="1110"/>
      <c r="DO558" s="1110"/>
      <c r="DP558" s="1110"/>
      <c r="DQ558" s="1110"/>
      <c r="DR558" s="1110"/>
      <c r="DS558" s="1110"/>
      <c r="DT558" s="1110"/>
      <c r="DU558" s="1110"/>
      <c r="DV558" s="1110"/>
      <c r="DW558" s="1116"/>
      <c r="DX558" s="1116"/>
      <c r="DY558" s="1116"/>
      <c r="DZ558" s="1116"/>
      <c r="EA558" s="1116"/>
      <c r="EB558" s="1116"/>
      <c r="EC558" s="1116"/>
      <c r="ED558" s="1116"/>
    </row>
    <row r="559" spans="22:134" s="1105" customFormat="1" hidden="1" x14ac:dyDescent="0.25">
      <c r="V559" s="1106"/>
      <c r="AA559" s="1107"/>
      <c r="AB559" s="1107"/>
      <c r="AD559" s="1107"/>
      <c r="AE559" s="1108"/>
      <c r="AH559" s="1109"/>
      <c r="AI559" s="1109"/>
      <c r="AK559" s="1107"/>
      <c r="AR559" s="1107"/>
      <c r="AV559" s="1107"/>
      <c r="AX559" s="1107"/>
      <c r="BB559" s="1107"/>
      <c r="BC559" s="1107"/>
      <c r="BE559" s="1107"/>
      <c r="BH559" s="1110"/>
      <c r="BI559" s="1111"/>
      <c r="BJ559" s="1112"/>
      <c r="BK559" s="1112"/>
      <c r="BL559" s="1112"/>
      <c r="BM559" s="1113"/>
      <c r="BN559" s="1113"/>
      <c r="BO559" s="1113"/>
      <c r="BP559" s="1112"/>
      <c r="BQ559" s="1112"/>
      <c r="BR559" s="1112"/>
      <c r="BS559" s="1112"/>
      <c r="BT559" s="1112"/>
      <c r="BU559" s="1112"/>
      <c r="BV559" s="1112"/>
      <c r="BW559" s="1112"/>
      <c r="BX559" s="1112"/>
      <c r="BY559" s="1112"/>
      <c r="BZ559" s="1112"/>
      <c r="CA559" s="1112"/>
      <c r="CB559" s="1114"/>
      <c r="CC559" s="1112"/>
      <c r="CD559" s="1112"/>
      <c r="CE559" s="1114"/>
      <c r="CF559" s="1114"/>
      <c r="CG559" s="1114"/>
      <c r="CH559" s="1114"/>
      <c r="CI559" s="1112"/>
      <c r="CJ559" s="1112"/>
      <c r="CK559" s="1114"/>
      <c r="CL559" s="1114"/>
      <c r="CM559" s="1114"/>
      <c r="CN559" s="1115"/>
      <c r="CO559" s="1116"/>
      <c r="CP559" s="1116"/>
      <c r="CQ559" s="1110"/>
      <c r="CR559" s="1110"/>
      <c r="CS559" s="1110"/>
      <c r="CT559" s="1110"/>
      <c r="CU559" s="1110"/>
      <c r="CV559" s="1110"/>
      <c r="CW559" s="1110"/>
      <c r="CX559" s="1110"/>
      <c r="CY559" s="1110"/>
      <c r="CZ559" s="1110"/>
      <c r="DA559" s="1110"/>
      <c r="DB559" s="1110"/>
      <c r="DC559" s="1110"/>
      <c r="DD559" s="1110"/>
      <c r="DE559" s="1110"/>
      <c r="DF559" s="1110"/>
      <c r="DG559" s="1110"/>
      <c r="DH559" s="1110"/>
      <c r="DI559" s="1110"/>
      <c r="DJ559" s="1110"/>
      <c r="DK559" s="1110"/>
      <c r="DL559" s="1110"/>
      <c r="DM559" s="1110"/>
      <c r="DN559" s="1110"/>
      <c r="DO559" s="1110"/>
      <c r="DP559" s="1110"/>
      <c r="DQ559" s="1110"/>
      <c r="DR559" s="1110"/>
      <c r="DS559" s="1110"/>
      <c r="DT559" s="1110"/>
      <c r="DU559" s="1110"/>
      <c r="DV559" s="1110"/>
      <c r="DW559" s="1116"/>
      <c r="DX559" s="1116"/>
      <c r="DY559" s="1116"/>
      <c r="DZ559" s="1116"/>
      <c r="EA559" s="1116"/>
      <c r="EB559" s="1116"/>
      <c r="EC559" s="1116"/>
      <c r="ED559" s="1116"/>
    </row>
    <row r="560" spans="22:134" s="1105" customFormat="1" hidden="1" x14ac:dyDescent="0.25">
      <c r="V560" s="1106"/>
      <c r="AA560" s="1107"/>
      <c r="AB560" s="1107"/>
      <c r="AD560" s="1107"/>
      <c r="AE560" s="1108"/>
      <c r="AH560" s="1109"/>
      <c r="AI560" s="1109"/>
      <c r="AK560" s="1107"/>
      <c r="AR560" s="1107"/>
      <c r="AV560" s="1107"/>
      <c r="AX560" s="1107"/>
      <c r="BB560" s="1107"/>
      <c r="BC560" s="1107"/>
      <c r="BE560" s="1107"/>
      <c r="BH560" s="1110"/>
      <c r="BI560" s="1111"/>
      <c r="BJ560" s="1112"/>
      <c r="BK560" s="1112"/>
      <c r="BL560" s="1112"/>
      <c r="BM560" s="1113"/>
      <c r="BN560" s="1113"/>
      <c r="BO560" s="1113"/>
      <c r="BP560" s="1112"/>
      <c r="BQ560" s="1112"/>
      <c r="BR560" s="1112"/>
      <c r="BS560" s="1112"/>
      <c r="BT560" s="1112"/>
      <c r="BU560" s="1112"/>
      <c r="BV560" s="1112"/>
      <c r="BW560" s="1112"/>
      <c r="BX560" s="1112"/>
      <c r="BY560" s="1112"/>
      <c r="BZ560" s="1112"/>
      <c r="CA560" s="1112"/>
      <c r="CB560" s="1114"/>
      <c r="CC560" s="1112"/>
      <c r="CD560" s="1112"/>
      <c r="CE560" s="1114"/>
      <c r="CF560" s="1114"/>
      <c r="CG560" s="1114"/>
      <c r="CH560" s="1114"/>
      <c r="CI560" s="1112"/>
      <c r="CJ560" s="1112"/>
      <c r="CK560" s="1114"/>
      <c r="CL560" s="1114"/>
      <c r="CM560" s="1114"/>
      <c r="CN560" s="1115"/>
      <c r="CO560" s="1116"/>
      <c r="CP560" s="1116"/>
      <c r="CQ560" s="1110"/>
      <c r="CR560" s="1110"/>
      <c r="CS560" s="1110"/>
      <c r="CT560" s="1110"/>
      <c r="CU560" s="1110"/>
      <c r="CV560" s="1110"/>
      <c r="CW560" s="1110"/>
      <c r="CX560" s="1110"/>
      <c r="CY560" s="1110"/>
      <c r="CZ560" s="1110"/>
      <c r="DA560" s="1110"/>
      <c r="DB560" s="1110"/>
      <c r="DC560" s="1110"/>
      <c r="DD560" s="1110"/>
      <c r="DE560" s="1110"/>
      <c r="DF560" s="1110"/>
      <c r="DG560" s="1110"/>
      <c r="DH560" s="1110"/>
      <c r="DI560" s="1110"/>
      <c r="DJ560" s="1110"/>
      <c r="DK560" s="1110"/>
      <c r="DL560" s="1110"/>
      <c r="DM560" s="1110"/>
      <c r="DN560" s="1110"/>
      <c r="DO560" s="1110"/>
      <c r="DP560" s="1110"/>
      <c r="DQ560" s="1110"/>
      <c r="DR560" s="1110"/>
      <c r="DS560" s="1110"/>
      <c r="DT560" s="1110"/>
      <c r="DU560" s="1110"/>
      <c r="DV560" s="1110"/>
      <c r="DW560" s="1116"/>
      <c r="DX560" s="1116"/>
      <c r="DY560" s="1116"/>
      <c r="DZ560" s="1116"/>
      <c r="EA560" s="1116"/>
      <c r="EB560" s="1116"/>
      <c r="EC560" s="1116"/>
      <c r="ED560" s="1116"/>
    </row>
    <row r="561" spans="22:134" s="1105" customFormat="1" hidden="1" x14ac:dyDescent="0.25">
      <c r="V561" s="1106"/>
      <c r="AA561" s="1107"/>
      <c r="AB561" s="1107"/>
      <c r="AD561" s="1107"/>
      <c r="AE561" s="1108"/>
      <c r="AH561" s="1109"/>
      <c r="AI561" s="1109"/>
      <c r="AK561" s="1107"/>
      <c r="AR561" s="1107"/>
      <c r="AV561" s="1107"/>
      <c r="AX561" s="1107"/>
      <c r="BB561" s="1107"/>
      <c r="BC561" s="1107"/>
      <c r="BE561" s="1107"/>
      <c r="BH561" s="1110"/>
      <c r="BI561" s="1111"/>
      <c r="BJ561" s="1112"/>
      <c r="BK561" s="1112"/>
      <c r="BL561" s="1112"/>
      <c r="BM561" s="1113"/>
      <c r="BN561" s="1113"/>
      <c r="BO561" s="1113"/>
      <c r="BP561" s="1112"/>
      <c r="BQ561" s="1112"/>
      <c r="BR561" s="1112"/>
      <c r="BS561" s="1112"/>
      <c r="BT561" s="1112"/>
      <c r="BU561" s="1112"/>
      <c r="BV561" s="1112"/>
      <c r="BW561" s="1112"/>
      <c r="BX561" s="1112"/>
      <c r="BY561" s="1112"/>
      <c r="BZ561" s="1112"/>
      <c r="CA561" s="1112"/>
      <c r="CB561" s="1114"/>
      <c r="CC561" s="1112"/>
      <c r="CD561" s="1112"/>
      <c r="CE561" s="1114"/>
      <c r="CF561" s="1114"/>
      <c r="CG561" s="1114"/>
      <c r="CH561" s="1114"/>
      <c r="CI561" s="1112"/>
      <c r="CJ561" s="1112"/>
      <c r="CK561" s="1114"/>
      <c r="CL561" s="1114"/>
      <c r="CM561" s="1114"/>
      <c r="CN561" s="1115"/>
      <c r="CO561" s="1116"/>
      <c r="CP561" s="1116"/>
      <c r="CQ561" s="1110"/>
      <c r="CR561" s="1110"/>
      <c r="CS561" s="1110"/>
      <c r="CT561" s="1110"/>
      <c r="CU561" s="1110"/>
      <c r="CV561" s="1110"/>
      <c r="CW561" s="1110"/>
      <c r="CX561" s="1110"/>
      <c r="CY561" s="1110"/>
      <c r="CZ561" s="1110"/>
      <c r="DA561" s="1110"/>
      <c r="DB561" s="1110"/>
      <c r="DC561" s="1110"/>
      <c r="DD561" s="1110"/>
      <c r="DE561" s="1110"/>
      <c r="DF561" s="1110"/>
      <c r="DG561" s="1110"/>
      <c r="DH561" s="1110"/>
      <c r="DI561" s="1110"/>
      <c r="DJ561" s="1110"/>
      <c r="DK561" s="1110"/>
      <c r="DL561" s="1110"/>
      <c r="DM561" s="1110"/>
      <c r="DN561" s="1110"/>
      <c r="DO561" s="1110"/>
      <c r="DP561" s="1110"/>
      <c r="DQ561" s="1110"/>
      <c r="DR561" s="1110"/>
      <c r="DS561" s="1110"/>
      <c r="DT561" s="1110"/>
      <c r="DU561" s="1110"/>
      <c r="DV561" s="1110"/>
      <c r="DW561" s="1116"/>
      <c r="DX561" s="1116"/>
      <c r="DY561" s="1116"/>
      <c r="DZ561" s="1116"/>
      <c r="EA561" s="1116"/>
      <c r="EB561" s="1116"/>
      <c r="EC561" s="1116"/>
      <c r="ED561" s="1116"/>
    </row>
    <row r="562" spans="22:134" s="1105" customFormat="1" hidden="1" x14ac:dyDescent="0.25">
      <c r="V562" s="1106"/>
      <c r="AA562" s="1107"/>
      <c r="AB562" s="1107"/>
      <c r="AD562" s="1107"/>
      <c r="AE562" s="1108"/>
      <c r="AH562" s="1109"/>
      <c r="AI562" s="1109"/>
      <c r="AK562" s="1107"/>
      <c r="AR562" s="1107"/>
      <c r="AV562" s="1107"/>
      <c r="AX562" s="1107"/>
      <c r="BB562" s="1107"/>
      <c r="BC562" s="1107"/>
      <c r="BE562" s="1107"/>
      <c r="BH562" s="1110"/>
      <c r="BI562" s="1111"/>
      <c r="BJ562" s="1112"/>
      <c r="BK562" s="1112"/>
      <c r="BL562" s="1112"/>
      <c r="BM562" s="1113"/>
      <c r="BN562" s="1113"/>
      <c r="BO562" s="1113"/>
      <c r="BP562" s="1112"/>
      <c r="BQ562" s="1112"/>
      <c r="BR562" s="1112"/>
      <c r="BS562" s="1112"/>
      <c r="BT562" s="1112"/>
      <c r="BU562" s="1112"/>
      <c r="BV562" s="1112"/>
      <c r="BW562" s="1112"/>
      <c r="BX562" s="1112"/>
      <c r="BY562" s="1112"/>
      <c r="BZ562" s="1112"/>
      <c r="CA562" s="1112"/>
      <c r="CB562" s="1114"/>
      <c r="CC562" s="1112"/>
      <c r="CD562" s="1112"/>
      <c r="CE562" s="1114"/>
      <c r="CF562" s="1114"/>
      <c r="CG562" s="1114"/>
      <c r="CH562" s="1114"/>
      <c r="CI562" s="1112"/>
      <c r="CJ562" s="1112"/>
      <c r="CK562" s="1114"/>
      <c r="CL562" s="1114"/>
      <c r="CM562" s="1114"/>
      <c r="CN562" s="1115"/>
      <c r="CO562" s="1116"/>
      <c r="CP562" s="1116"/>
      <c r="CQ562" s="1110"/>
      <c r="CR562" s="1110"/>
      <c r="CS562" s="1110"/>
      <c r="CT562" s="1110"/>
      <c r="CU562" s="1110"/>
      <c r="CV562" s="1110"/>
      <c r="CW562" s="1110"/>
      <c r="CX562" s="1110"/>
      <c r="CY562" s="1110"/>
      <c r="CZ562" s="1110"/>
      <c r="DA562" s="1110"/>
      <c r="DB562" s="1110"/>
      <c r="DC562" s="1110"/>
      <c r="DD562" s="1110"/>
      <c r="DE562" s="1110"/>
      <c r="DF562" s="1110"/>
      <c r="DG562" s="1110"/>
      <c r="DH562" s="1110"/>
      <c r="DI562" s="1110"/>
      <c r="DJ562" s="1110"/>
      <c r="DK562" s="1110"/>
      <c r="DL562" s="1110"/>
      <c r="DM562" s="1110"/>
      <c r="DN562" s="1110"/>
      <c r="DO562" s="1110"/>
      <c r="DP562" s="1110"/>
      <c r="DQ562" s="1110"/>
      <c r="DR562" s="1110"/>
      <c r="DS562" s="1110"/>
      <c r="DT562" s="1110"/>
      <c r="DU562" s="1110"/>
      <c r="DV562" s="1110"/>
      <c r="DW562" s="1116"/>
      <c r="DX562" s="1116"/>
      <c r="DY562" s="1116"/>
      <c r="DZ562" s="1116"/>
      <c r="EA562" s="1116"/>
      <c r="EB562" s="1116"/>
      <c r="EC562" s="1116"/>
      <c r="ED562" s="1116"/>
    </row>
    <row r="563" spans="22:134" s="1105" customFormat="1" hidden="1" x14ac:dyDescent="0.25">
      <c r="V563" s="1106"/>
      <c r="AA563" s="1107"/>
      <c r="AB563" s="1107"/>
      <c r="AD563" s="1107"/>
      <c r="AE563" s="1108"/>
      <c r="AH563" s="1109"/>
      <c r="AI563" s="1109"/>
      <c r="AK563" s="1107"/>
      <c r="AR563" s="1107"/>
      <c r="AV563" s="1107"/>
      <c r="AX563" s="1107"/>
      <c r="BB563" s="1107"/>
      <c r="BC563" s="1107"/>
      <c r="BE563" s="1107"/>
      <c r="BH563" s="1110"/>
      <c r="BI563" s="1111"/>
      <c r="BJ563" s="1112"/>
      <c r="BK563" s="1112"/>
      <c r="BL563" s="1112"/>
      <c r="BM563" s="1113"/>
      <c r="BN563" s="1113"/>
      <c r="BO563" s="1113"/>
      <c r="BP563" s="1112"/>
      <c r="BQ563" s="1112"/>
      <c r="BR563" s="1112"/>
      <c r="BS563" s="1112"/>
      <c r="BT563" s="1112"/>
      <c r="BU563" s="1112"/>
      <c r="BV563" s="1112"/>
      <c r="BW563" s="1112"/>
      <c r="BX563" s="1112"/>
      <c r="BY563" s="1112"/>
      <c r="BZ563" s="1112"/>
      <c r="CA563" s="1112"/>
      <c r="CB563" s="1114"/>
      <c r="CC563" s="1112"/>
      <c r="CD563" s="1112"/>
      <c r="CE563" s="1114"/>
      <c r="CF563" s="1114"/>
      <c r="CG563" s="1114"/>
      <c r="CH563" s="1114"/>
      <c r="CI563" s="1112"/>
      <c r="CJ563" s="1112"/>
      <c r="CK563" s="1114"/>
      <c r="CL563" s="1114"/>
      <c r="CM563" s="1114"/>
      <c r="CN563" s="1115"/>
      <c r="CO563" s="1116"/>
      <c r="CP563" s="1116"/>
      <c r="CQ563" s="1110"/>
      <c r="CR563" s="1110"/>
      <c r="CS563" s="1110"/>
      <c r="CT563" s="1110"/>
      <c r="CU563" s="1110"/>
      <c r="CV563" s="1110"/>
      <c r="CW563" s="1110"/>
      <c r="CX563" s="1110"/>
      <c r="CY563" s="1110"/>
      <c r="CZ563" s="1110"/>
      <c r="DA563" s="1110"/>
      <c r="DB563" s="1110"/>
      <c r="DC563" s="1110"/>
      <c r="DD563" s="1110"/>
      <c r="DE563" s="1110"/>
      <c r="DF563" s="1110"/>
      <c r="DG563" s="1110"/>
      <c r="DH563" s="1110"/>
      <c r="DI563" s="1110"/>
      <c r="DJ563" s="1110"/>
      <c r="DK563" s="1110"/>
      <c r="DL563" s="1110"/>
      <c r="DM563" s="1110"/>
      <c r="DN563" s="1110"/>
      <c r="DO563" s="1110"/>
      <c r="DP563" s="1110"/>
      <c r="DQ563" s="1110"/>
      <c r="DR563" s="1110"/>
      <c r="DS563" s="1110"/>
      <c r="DT563" s="1110"/>
      <c r="DU563" s="1110"/>
      <c r="DV563" s="1110"/>
      <c r="DW563" s="1116"/>
      <c r="DX563" s="1116"/>
      <c r="DY563" s="1116"/>
      <c r="DZ563" s="1116"/>
      <c r="EA563" s="1116"/>
      <c r="EB563" s="1116"/>
      <c r="EC563" s="1116"/>
      <c r="ED563" s="1116"/>
    </row>
    <row r="564" spans="22:134" s="1105" customFormat="1" hidden="1" x14ac:dyDescent="0.25">
      <c r="V564" s="1106"/>
      <c r="AA564" s="1107"/>
      <c r="AB564" s="1107"/>
      <c r="AD564" s="1107"/>
      <c r="AE564" s="1108"/>
      <c r="AH564" s="1109"/>
      <c r="AI564" s="1109"/>
      <c r="AK564" s="1107"/>
      <c r="AR564" s="1107"/>
      <c r="AV564" s="1107"/>
      <c r="AX564" s="1107"/>
      <c r="BB564" s="1107"/>
      <c r="BC564" s="1107"/>
      <c r="BE564" s="1107"/>
      <c r="BH564" s="1110"/>
      <c r="BI564" s="1111"/>
      <c r="BJ564" s="1112"/>
      <c r="BK564" s="1112"/>
      <c r="BL564" s="1112"/>
      <c r="BM564" s="1113"/>
      <c r="BN564" s="1113"/>
      <c r="BO564" s="1113"/>
      <c r="BP564" s="1112"/>
      <c r="BQ564" s="1112"/>
      <c r="BR564" s="1112"/>
      <c r="BS564" s="1112"/>
      <c r="BT564" s="1112"/>
      <c r="BU564" s="1112"/>
      <c r="BV564" s="1112"/>
      <c r="BW564" s="1112"/>
      <c r="BX564" s="1112"/>
      <c r="BY564" s="1112"/>
      <c r="BZ564" s="1112"/>
      <c r="CA564" s="1112"/>
      <c r="CB564" s="1114"/>
      <c r="CC564" s="1112"/>
      <c r="CD564" s="1112"/>
      <c r="CE564" s="1114"/>
      <c r="CF564" s="1114"/>
      <c r="CG564" s="1114"/>
      <c r="CH564" s="1114"/>
      <c r="CI564" s="1112"/>
      <c r="CJ564" s="1112"/>
      <c r="CK564" s="1114"/>
      <c r="CL564" s="1114"/>
      <c r="CM564" s="1114"/>
      <c r="CN564" s="1115"/>
      <c r="CO564" s="1116"/>
      <c r="CP564" s="1116"/>
      <c r="CQ564" s="1110"/>
      <c r="CR564" s="1110"/>
      <c r="CS564" s="1110"/>
      <c r="CT564" s="1110"/>
      <c r="CU564" s="1110"/>
      <c r="CV564" s="1110"/>
      <c r="CW564" s="1110"/>
      <c r="CX564" s="1110"/>
      <c r="CY564" s="1110"/>
      <c r="CZ564" s="1110"/>
      <c r="DA564" s="1110"/>
      <c r="DB564" s="1110"/>
      <c r="DC564" s="1110"/>
      <c r="DD564" s="1110"/>
      <c r="DE564" s="1110"/>
      <c r="DF564" s="1110"/>
      <c r="DG564" s="1110"/>
      <c r="DH564" s="1110"/>
      <c r="DI564" s="1110"/>
      <c r="DJ564" s="1110"/>
      <c r="DK564" s="1110"/>
      <c r="DL564" s="1110"/>
      <c r="DM564" s="1110"/>
      <c r="DN564" s="1110"/>
      <c r="DO564" s="1110"/>
      <c r="DP564" s="1110"/>
      <c r="DQ564" s="1110"/>
      <c r="DR564" s="1110"/>
      <c r="DS564" s="1110"/>
      <c r="DT564" s="1110"/>
      <c r="DU564" s="1110"/>
      <c r="DV564" s="1110"/>
      <c r="DW564" s="1116"/>
      <c r="DX564" s="1116"/>
      <c r="DY564" s="1116"/>
      <c r="DZ564" s="1116"/>
      <c r="EA564" s="1116"/>
      <c r="EB564" s="1116"/>
      <c r="EC564" s="1116"/>
      <c r="ED564" s="1116"/>
    </row>
    <row r="565" spans="22:134" s="1105" customFormat="1" hidden="1" x14ac:dyDescent="0.25">
      <c r="V565" s="1106"/>
      <c r="AA565" s="1107"/>
      <c r="AB565" s="1107"/>
      <c r="AD565" s="1107"/>
      <c r="AE565" s="1108"/>
      <c r="AH565" s="1109"/>
      <c r="AI565" s="1109"/>
      <c r="AK565" s="1107"/>
      <c r="AR565" s="1107"/>
      <c r="AV565" s="1107"/>
      <c r="AX565" s="1107"/>
      <c r="BB565" s="1107"/>
      <c r="BC565" s="1107"/>
      <c r="BE565" s="1107"/>
      <c r="BH565" s="1110"/>
      <c r="BI565" s="1111"/>
      <c r="BJ565" s="1112"/>
      <c r="BK565" s="1112"/>
      <c r="BL565" s="1112"/>
      <c r="BM565" s="1113"/>
      <c r="BN565" s="1113"/>
      <c r="BO565" s="1113"/>
      <c r="BP565" s="1112"/>
      <c r="BQ565" s="1112"/>
      <c r="BR565" s="1112"/>
      <c r="BS565" s="1112"/>
      <c r="BT565" s="1112"/>
      <c r="BU565" s="1112"/>
      <c r="BV565" s="1112"/>
      <c r="BW565" s="1112"/>
      <c r="BX565" s="1112"/>
      <c r="BY565" s="1112"/>
      <c r="BZ565" s="1112"/>
      <c r="CA565" s="1112"/>
      <c r="CB565" s="1114"/>
      <c r="CC565" s="1112"/>
      <c r="CD565" s="1112"/>
      <c r="CE565" s="1114"/>
      <c r="CF565" s="1114"/>
      <c r="CG565" s="1114"/>
      <c r="CH565" s="1114"/>
      <c r="CI565" s="1112"/>
      <c r="CJ565" s="1112"/>
      <c r="CK565" s="1114"/>
      <c r="CL565" s="1114"/>
      <c r="CM565" s="1114"/>
      <c r="CN565" s="1115"/>
      <c r="CO565" s="1116"/>
      <c r="CP565" s="1116"/>
      <c r="CQ565" s="1110"/>
      <c r="CR565" s="1110"/>
      <c r="CS565" s="1110"/>
      <c r="CT565" s="1110"/>
      <c r="CU565" s="1110"/>
      <c r="CV565" s="1110"/>
      <c r="CW565" s="1110"/>
      <c r="CX565" s="1110"/>
      <c r="CY565" s="1110"/>
      <c r="CZ565" s="1110"/>
      <c r="DA565" s="1110"/>
      <c r="DB565" s="1110"/>
      <c r="DC565" s="1110"/>
      <c r="DD565" s="1110"/>
      <c r="DE565" s="1110"/>
      <c r="DF565" s="1110"/>
      <c r="DG565" s="1110"/>
      <c r="DH565" s="1110"/>
      <c r="DI565" s="1110"/>
      <c r="DJ565" s="1110"/>
      <c r="DK565" s="1110"/>
      <c r="DL565" s="1110"/>
      <c r="DM565" s="1110"/>
      <c r="DN565" s="1110"/>
      <c r="DO565" s="1110"/>
      <c r="DP565" s="1110"/>
      <c r="DQ565" s="1110"/>
      <c r="DR565" s="1110"/>
      <c r="DS565" s="1110"/>
      <c r="DT565" s="1110"/>
      <c r="DU565" s="1110"/>
      <c r="DV565" s="1110"/>
      <c r="DW565" s="1116"/>
      <c r="DX565" s="1116"/>
      <c r="DY565" s="1116"/>
      <c r="DZ565" s="1116"/>
      <c r="EA565" s="1116"/>
      <c r="EB565" s="1116"/>
      <c r="EC565" s="1116"/>
      <c r="ED565" s="1116"/>
    </row>
    <row r="566" spans="22:134" s="1105" customFormat="1" hidden="1" x14ac:dyDescent="0.25">
      <c r="V566" s="1106"/>
      <c r="AA566" s="1107"/>
      <c r="AB566" s="1107"/>
      <c r="AD566" s="1107"/>
      <c r="AE566" s="1108"/>
      <c r="AH566" s="1109"/>
      <c r="AI566" s="1109"/>
      <c r="AK566" s="1107"/>
      <c r="AR566" s="1107"/>
      <c r="AV566" s="1107"/>
      <c r="AX566" s="1107"/>
      <c r="BB566" s="1107"/>
      <c r="BC566" s="1107"/>
      <c r="BE566" s="1107"/>
      <c r="BH566" s="1110"/>
      <c r="BI566" s="1111"/>
      <c r="BJ566" s="1112"/>
      <c r="BK566" s="1112"/>
      <c r="BL566" s="1112"/>
      <c r="BM566" s="1113"/>
      <c r="BN566" s="1113"/>
      <c r="BO566" s="1113"/>
      <c r="BP566" s="1112"/>
      <c r="BQ566" s="1112"/>
      <c r="BR566" s="1112"/>
      <c r="BS566" s="1112"/>
      <c r="BT566" s="1112"/>
      <c r="BU566" s="1112"/>
      <c r="BV566" s="1112"/>
      <c r="BW566" s="1112"/>
      <c r="BX566" s="1112"/>
      <c r="BY566" s="1112"/>
      <c r="BZ566" s="1112"/>
      <c r="CA566" s="1112"/>
      <c r="CB566" s="1114"/>
      <c r="CC566" s="1112"/>
      <c r="CD566" s="1112"/>
      <c r="CE566" s="1114"/>
      <c r="CF566" s="1114"/>
      <c r="CG566" s="1114"/>
      <c r="CH566" s="1114"/>
      <c r="CI566" s="1112"/>
      <c r="CJ566" s="1112"/>
      <c r="CK566" s="1114"/>
      <c r="CL566" s="1114"/>
      <c r="CM566" s="1114"/>
      <c r="CN566" s="1115"/>
      <c r="CO566" s="1116"/>
      <c r="CP566" s="1116"/>
      <c r="CQ566" s="1110"/>
      <c r="CR566" s="1110"/>
      <c r="CS566" s="1110"/>
      <c r="CT566" s="1110"/>
      <c r="CU566" s="1110"/>
      <c r="CV566" s="1110"/>
      <c r="CW566" s="1110"/>
      <c r="CX566" s="1110"/>
      <c r="CY566" s="1110"/>
      <c r="CZ566" s="1110"/>
      <c r="DA566" s="1110"/>
      <c r="DB566" s="1110"/>
      <c r="DC566" s="1110"/>
      <c r="DD566" s="1110"/>
      <c r="DE566" s="1110"/>
      <c r="DF566" s="1110"/>
      <c r="DG566" s="1110"/>
      <c r="DH566" s="1110"/>
      <c r="DI566" s="1110"/>
      <c r="DJ566" s="1110"/>
      <c r="DK566" s="1110"/>
      <c r="DL566" s="1110"/>
      <c r="DM566" s="1110"/>
      <c r="DN566" s="1110"/>
      <c r="DO566" s="1110"/>
      <c r="DP566" s="1110"/>
      <c r="DQ566" s="1110"/>
      <c r="DR566" s="1110"/>
      <c r="DS566" s="1110"/>
      <c r="DT566" s="1110"/>
      <c r="DU566" s="1110"/>
      <c r="DV566" s="1110"/>
      <c r="DW566" s="1116"/>
      <c r="DX566" s="1116"/>
      <c r="DY566" s="1116"/>
      <c r="DZ566" s="1116"/>
      <c r="EA566" s="1116"/>
      <c r="EB566" s="1116"/>
      <c r="EC566" s="1116"/>
      <c r="ED566" s="1116"/>
    </row>
    <row r="567" spans="22:134" s="1105" customFormat="1" hidden="1" x14ac:dyDescent="0.25">
      <c r="V567" s="1106"/>
      <c r="AA567" s="1107"/>
      <c r="AB567" s="1107"/>
      <c r="AD567" s="1107"/>
      <c r="AE567" s="1108"/>
      <c r="AH567" s="1109"/>
      <c r="AI567" s="1109"/>
      <c r="AK567" s="1107"/>
      <c r="AR567" s="1107"/>
      <c r="AV567" s="1107"/>
      <c r="AX567" s="1107"/>
      <c r="BB567" s="1107"/>
      <c r="BC567" s="1107"/>
      <c r="BE567" s="1107"/>
      <c r="BH567" s="1110"/>
      <c r="BI567" s="1111"/>
      <c r="BJ567" s="1112"/>
      <c r="BK567" s="1112"/>
      <c r="BL567" s="1112"/>
      <c r="BM567" s="1113"/>
      <c r="BN567" s="1113"/>
      <c r="BO567" s="1113"/>
      <c r="BP567" s="1112"/>
      <c r="BQ567" s="1112"/>
      <c r="BR567" s="1112"/>
      <c r="BS567" s="1112"/>
      <c r="BT567" s="1112"/>
      <c r="BU567" s="1112"/>
      <c r="BV567" s="1112"/>
      <c r="BW567" s="1112"/>
      <c r="BX567" s="1112"/>
      <c r="BY567" s="1112"/>
      <c r="BZ567" s="1112"/>
      <c r="CA567" s="1112"/>
      <c r="CB567" s="1114"/>
      <c r="CC567" s="1112"/>
      <c r="CD567" s="1112"/>
      <c r="CE567" s="1114"/>
      <c r="CF567" s="1114"/>
      <c r="CG567" s="1114"/>
      <c r="CH567" s="1114"/>
      <c r="CI567" s="1112"/>
      <c r="CJ567" s="1112"/>
      <c r="CK567" s="1114"/>
      <c r="CL567" s="1114"/>
      <c r="CM567" s="1114"/>
      <c r="CN567" s="1115"/>
      <c r="CO567" s="1116"/>
      <c r="CP567" s="1116"/>
      <c r="CQ567" s="1110"/>
      <c r="CR567" s="1110"/>
      <c r="CS567" s="1110"/>
      <c r="CT567" s="1110"/>
      <c r="CU567" s="1110"/>
      <c r="CV567" s="1110"/>
      <c r="CW567" s="1110"/>
      <c r="CX567" s="1110"/>
      <c r="CY567" s="1110"/>
      <c r="CZ567" s="1110"/>
      <c r="DA567" s="1110"/>
      <c r="DB567" s="1110"/>
      <c r="DC567" s="1110"/>
      <c r="DD567" s="1110"/>
      <c r="DE567" s="1110"/>
      <c r="DF567" s="1110"/>
      <c r="DG567" s="1110"/>
      <c r="DH567" s="1110"/>
      <c r="DI567" s="1110"/>
      <c r="DJ567" s="1110"/>
      <c r="DK567" s="1110"/>
      <c r="DL567" s="1110"/>
      <c r="DM567" s="1110"/>
      <c r="DN567" s="1110"/>
      <c r="DO567" s="1110"/>
      <c r="DP567" s="1110"/>
      <c r="DQ567" s="1110"/>
      <c r="DR567" s="1110"/>
      <c r="DS567" s="1110"/>
      <c r="DT567" s="1110"/>
      <c r="DU567" s="1110"/>
      <c r="DV567" s="1110"/>
      <c r="DW567" s="1116"/>
      <c r="DX567" s="1116"/>
      <c r="DY567" s="1116"/>
      <c r="DZ567" s="1116"/>
      <c r="EA567" s="1116"/>
      <c r="EB567" s="1116"/>
      <c r="EC567" s="1116"/>
      <c r="ED567" s="1116"/>
    </row>
    <row r="568" spans="22:134" s="1105" customFormat="1" hidden="1" x14ac:dyDescent="0.25">
      <c r="V568" s="1106"/>
      <c r="AA568" s="1107"/>
      <c r="AB568" s="1107"/>
      <c r="AD568" s="1107"/>
      <c r="AE568" s="1108"/>
      <c r="AH568" s="1109"/>
      <c r="AI568" s="1109"/>
      <c r="AK568" s="1107"/>
      <c r="AR568" s="1107"/>
      <c r="AV568" s="1107"/>
      <c r="AX568" s="1107"/>
      <c r="BB568" s="1107"/>
      <c r="BC568" s="1107"/>
      <c r="BE568" s="1107"/>
      <c r="BH568" s="1110"/>
      <c r="BI568" s="1111"/>
      <c r="BJ568" s="1112"/>
      <c r="BK568" s="1112"/>
      <c r="BL568" s="1112"/>
      <c r="BM568" s="1113"/>
      <c r="BN568" s="1113"/>
      <c r="BO568" s="1113"/>
      <c r="BP568" s="1112"/>
      <c r="BQ568" s="1112"/>
      <c r="BR568" s="1112"/>
      <c r="BS568" s="1112"/>
      <c r="BT568" s="1112"/>
      <c r="BU568" s="1112"/>
      <c r="BV568" s="1112"/>
      <c r="BW568" s="1112"/>
      <c r="BX568" s="1112"/>
      <c r="BY568" s="1112"/>
      <c r="BZ568" s="1112"/>
      <c r="CA568" s="1112"/>
      <c r="CB568" s="1114"/>
      <c r="CC568" s="1112"/>
      <c r="CD568" s="1112"/>
      <c r="CE568" s="1114"/>
      <c r="CF568" s="1114"/>
      <c r="CG568" s="1114"/>
      <c r="CH568" s="1114"/>
      <c r="CI568" s="1112"/>
      <c r="CJ568" s="1112"/>
      <c r="CK568" s="1114"/>
      <c r="CL568" s="1114"/>
      <c r="CM568" s="1114"/>
      <c r="CN568" s="1115"/>
      <c r="CO568" s="1116"/>
      <c r="CP568" s="1116"/>
      <c r="CQ568" s="1110"/>
      <c r="CR568" s="1110"/>
      <c r="CS568" s="1110"/>
      <c r="CT568" s="1110"/>
      <c r="CU568" s="1110"/>
      <c r="CV568" s="1110"/>
      <c r="CW568" s="1110"/>
      <c r="CX568" s="1110"/>
      <c r="CY568" s="1110"/>
      <c r="CZ568" s="1110"/>
      <c r="DA568" s="1110"/>
      <c r="DB568" s="1110"/>
      <c r="DC568" s="1110"/>
      <c r="DD568" s="1110"/>
      <c r="DE568" s="1110"/>
      <c r="DF568" s="1110"/>
      <c r="DG568" s="1110"/>
      <c r="DH568" s="1110"/>
      <c r="DI568" s="1110"/>
      <c r="DJ568" s="1110"/>
      <c r="DK568" s="1110"/>
      <c r="DL568" s="1110"/>
      <c r="DM568" s="1110"/>
      <c r="DN568" s="1110"/>
      <c r="DO568" s="1110"/>
      <c r="DP568" s="1110"/>
      <c r="DQ568" s="1110"/>
      <c r="DR568" s="1110"/>
      <c r="DS568" s="1110"/>
      <c r="DT568" s="1110"/>
      <c r="DU568" s="1110"/>
      <c r="DV568" s="1110"/>
      <c r="DW568" s="1116"/>
      <c r="DX568" s="1116"/>
      <c r="DY568" s="1116"/>
      <c r="DZ568" s="1116"/>
      <c r="EA568" s="1116"/>
      <c r="EB568" s="1116"/>
      <c r="EC568" s="1116"/>
      <c r="ED568" s="1116"/>
    </row>
    <row r="569" spans="22:134" s="1105" customFormat="1" hidden="1" x14ac:dyDescent="0.25">
      <c r="V569" s="1106"/>
      <c r="AA569" s="1107"/>
      <c r="AB569" s="1107"/>
      <c r="AD569" s="1107"/>
      <c r="AE569" s="1108"/>
      <c r="AH569" s="1109"/>
      <c r="AI569" s="1109"/>
      <c r="AK569" s="1107"/>
      <c r="AR569" s="1107"/>
      <c r="AV569" s="1107"/>
      <c r="AX569" s="1107"/>
      <c r="BB569" s="1107"/>
      <c r="BC569" s="1107"/>
      <c r="BE569" s="1107"/>
      <c r="BH569" s="1110"/>
      <c r="BI569" s="1111"/>
      <c r="BJ569" s="1112"/>
      <c r="BK569" s="1112"/>
      <c r="BL569" s="1112"/>
      <c r="BM569" s="1113"/>
      <c r="BN569" s="1113"/>
      <c r="BO569" s="1113"/>
      <c r="BP569" s="1112"/>
      <c r="BQ569" s="1112"/>
      <c r="BR569" s="1112"/>
      <c r="BS569" s="1112"/>
      <c r="BT569" s="1112"/>
      <c r="BU569" s="1112"/>
      <c r="BV569" s="1112"/>
      <c r="BW569" s="1112"/>
      <c r="BX569" s="1112"/>
      <c r="BY569" s="1112"/>
      <c r="BZ569" s="1112"/>
      <c r="CA569" s="1112"/>
      <c r="CB569" s="1114"/>
      <c r="CC569" s="1112"/>
      <c r="CD569" s="1112"/>
      <c r="CE569" s="1114"/>
      <c r="CF569" s="1114"/>
      <c r="CG569" s="1114"/>
      <c r="CH569" s="1114"/>
      <c r="CI569" s="1112"/>
      <c r="CJ569" s="1112"/>
      <c r="CK569" s="1114"/>
      <c r="CL569" s="1114"/>
      <c r="CM569" s="1114"/>
      <c r="CN569" s="1115"/>
      <c r="CO569" s="1116"/>
      <c r="CP569" s="1116"/>
      <c r="CQ569" s="1110"/>
      <c r="CR569" s="1110"/>
      <c r="CS569" s="1110"/>
      <c r="CT569" s="1110"/>
      <c r="CU569" s="1110"/>
      <c r="CV569" s="1110"/>
      <c r="CW569" s="1110"/>
      <c r="CX569" s="1110"/>
      <c r="CY569" s="1110"/>
      <c r="CZ569" s="1110"/>
      <c r="DA569" s="1110"/>
      <c r="DB569" s="1110"/>
      <c r="DC569" s="1110"/>
      <c r="DD569" s="1110"/>
      <c r="DE569" s="1110"/>
      <c r="DF569" s="1110"/>
      <c r="DG569" s="1110"/>
      <c r="DH569" s="1110"/>
      <c r="DI569" s="1110"/>
      <c r="DJ569" s="1110"/>
      <c r="DK569" s="1110"/>
      <c r="DL569" s="1110"/>
      <c r="DM569" s="1110"/>
      <c r="DN569" s="1110"/>
      <c r="DO569" s="1110"/>
      <c r="DP569" s="1110"/>
      <c r="DQ569" s="1110"/>
      <c r="DR569" s="1110"/>
      <c r="DS569" s="1110"/>
      <c r="DT569" s="1110"/>
      <c r="DU569" s="1110"/>
      <c r="DV569" s="1110"/>
      <c r="DW569" s="1116"/>
      <c r="DX569" s="1116"/>
      <c r="DY569" s="1116"/>
      <c r="DZ569" s="1116"/>
      <c r="EA569" s="1116"/>
      <c r="EB569" s="1116"/>
      <c r="EC569" s="1116"/>
      <c r="ED569" s="1116"/>
    </row>
    <row r="570" spans="22:134" s="1105" customFormat="1" hidden="1" x14ac:dyDescent="0.25">
      <c r="V570" s="1106"/>
      <c r="AA570" s="1107"/>
      <c r="AB570" s="1107"/>
      <c r="AD570" s="1107"/>
      <c r="AE570" s="1108"/>
      <c r="AH570" s="1109"/>
      <c r="AI570" s="1109"/>
      <c r="AK570" s="1107"/>
      <c r="AR570" s="1107"/>
      <c r="AV570" s="1107"/>
      <c r="AX570" s="1107"/>
      <c r="BB570" s="1107"/>
      <c r="BC570" s="1107"/>
      <c r="BE570" s="1107"/>
      <c r="BH570" s="1110"/>
      <c r="BI570" s="1111"/>
      <c r="BJ570" s="1112"/>
      <c r="BK570" s="1112"/>
      <c r="BL570" s="1112"/>
      <c r="BM570" s="1113"/>
      <c r="BN570" s="1113"/>
      <c r="BO570" s="1113"/>
      <c r="BP570" s="1112"/>
      <c r="BQ570" s="1112"/>
      <c r="BR570" s="1112"/>
      <c r="BS570" s="1112"/>
      <c r="BT570" s="1112"/>
      <c r="BU570" s="1112"/>
      <c r="BV570" s="1112"/>
      <c r="BW570" s="1112"/>
      <c r="BX570" s="1112"/>
      <c r="BY570" s="1112"/>
      <c r="BZ570" s="1112"/>
      <c r="CA570" s="1112"/>
      <c r="CB570" s="1114"/>
      <c r="CC570" s="1112"/>
      <c r="CD570" s="1112"/>
      <c r="CE570" s="1114"/>
      <c r="CF570" s="1114"/>
      <c r="CG570" s="1114"/>
      <c r="CH570" s="1114"/>
      <c r="CI570" s="1112"/>
      <c r="CJ570" s="1112"/>
      <c r="CK570" s="1114"/>
      <c r="CL570" s="1114"/>
      <c r="CM570" s="1114"/>
      <c r="CN570" s="1115"/>
      <c r="CO570" s="1116"/>
      <c r="CP570" s="1116"/>
      <c r="CQ570" s="1110"/>
      <c r="CR570" s="1110"/>
      <c r="CS570" s="1110"/>
      <c r="CT570" s="1110"/>
      <c r="CU570" s="1110"/>
      <c r="CV570" s="1110"/>
      <c r="CW570" s="1110"/>
      <c r="CX570" s="1110"/>
      <c r="CY570" s="1110"/>
      <c r="CZ570" s="1110"/>
      <c r="DA570" s="1110"/>
      <c r="DB570" s="1110"/>
      <c r="DC570" s="1110"/>
      <c r="DD570" s="1110"/>
      <c r="DE570" s="1110"/>
      <c r="DF570" s="1110"/>
      <c r="DG570" s="1110"/>
      <c r="DH570" s="1110"/>
      <c r="DI570" s="1110"/>
      <c r="DJ570" s="1110"/>
      <c r="DK570" s="1110"/>
      <c r="DL570" s="1110"/>
      <c r="DM570" s="1110"/>
      <c r="DN570" s="1110"/>
      <c r="DO570" s="1110"/>
      <c r="DP570" s="1110"/>
      <c r="DQ570" s="1110"/>
      <c r="DR570" s="1110"/>
      <c r="DS570" s="1110"/>
      <c r="DT570" s="1110"/>
      <c r="DU570" s="1110"/>
      <c r="DV570" s="1110"/>
      <c r="DW570" s="1116"/>
      <c r="DX570" s="1116"/>
      <c r="DY570" s="1116"/>
      <c r="DZ570" s="1116"/>
      <c r="EA570" s="1116"/>
      <c r="EB570" s="1116"/>
      <c r="EC570" s="1116"/>
      <c r="ED570" s="1116"/>
    </row>
    <row r="571" spans="22:134" s="1105" customFormat="1" hidden="1" x14ac:dyDescent="0.25">
      <c r="V571" s="1106"/>
      <c r="AA571" s="1107"/>
      <c r="AB571" s="1107"/>
      <c r="AD571" s="1107"/>
      <c r="AE571" s="1108"/>
      <c r="AH571" s="1109"/>
      <c r="AI571" s="1109"/>
      <c r="AK571" s="1107"/>
      <c r="AR571" s="1107"/>
      <c r="AV571" s="1107"/>
      <c r="AX571" s="1107"/>
      <c r="BB571" s="1107"/>
      <c r="BC571" s="1107"/>
      <c r="BE571" s="1107"/>
      <c r="BH571" s="1110"/>
      <c r="BI571" s="1111"/>
      <c r="BJ571" s="1112"/>
      <c r="BK571" s="1112"/>
      <c r="BL571" s="1112"/>
      <c r="BM571" s="1113"/>
      <c r="BN571" s="1113"/>
      <c r="BO571" s="1113"/>
      <c r="BP571" s="1112"/>
      <c r="BQ571" s="1112"/>
      <c r="BR571" s="1112"/>
      <c r="BS571" s="1112"/>
      <c r="BT571" s="1112"/>
      <c r="BU571" s="1112"/>
      <c r="BV571" s="1112"/>
      <c r="BW571" s="1112"/>
      <c r="BX571" s="1112"/>
      <c r="BY571" s="1112"/>
      <c r="BZ571" s="1112"/>
      <c r="CA571" s="1112"/>
      <c r="CB571" s="1114"/>
      <c r="CC571" s="1112"/>
      <c r="CD571" s="1112"/>
      <c r="CE571" s="1114"/>
      <c r="CF571" s="1114"/>
      <c r="CG571" s="1114"/>
      <c r="CH571" s="1114"/>
      <c r="CI571" s="1112"/>
      <c r="CJ571" s="1112"/>
      <c r="CK571" s="1114"/>
      <c r="CL571" s="1114"/>
      <c r="CM571" s="1114"/>
      <c r="CN571" s="1115"/>
      <c r="CO571" s="1116"/>
      <c r="CP571" s="1116"/>
      <c r="CQ571" s="1110"/>
      <c r="CR571" s="1110"/>
      <c r="CS571" s="1110"/>
      <c r="CT571" s="1110"/>
      <c r="CU571" s="1110"/>
      <c r="CV571" s="1110"/>
      <c r="CW571" s="1110"/>
      <c r="CX571" s="1110"/>
      <c r="CY571" s="1110"/>
      <c r="CZ571" s="1110"/>
      <c r="DA571" s="1110"/>
      <c r="DB571" s="1110"/>
      <c r="DC571" s="1110"/>
      <c r="DD571" s="1110"/>
      <c r="DE571" s="1110"/>
      <c r="DF571" s="1110"/>
      <c r="DG571" s="1110"/>
      <c r="DH571" s="1110"/>
      <c r="DI571" s="1110"/>
      <c r="DJ571" s="1110"/>
      <c r="DK571" s="1110"/>
      <c r="DL571" s="1110"/>
      <c r="DM571" s="1110"/>
      <c r="DN571" s="1110"/>
      <c r="DO571" s="1110"/>
      <c r="DP571" s="1110"/>
      <c r="DQ571" s="1110"/>
      <c r="DR571" s="1110"/>
      <c r="DS571" s="1110"/>
      <c r="DT571" s="1110"/>
      <c r="DU571" s="1110"/>
      <c r="DV571" s="1110"/>
      <c r="DW571" s="1116"/>
      <c r="DX571" s="1116"/>
      <c r="DY571" s="1116"/>
      <c r="DZ571" s="1116"/>
      <c r="EA571" s="1116"/>
      <c r="EB571" s="1116"/>
      <c r="EC571" s="1116"/>
      <c r="ED571" s="1116"/>
    </row>
    <row r="572" spans="22:134" s="1105" customFormat="1" hidden="1" x14ac:dyDescent="0.25">
      <c r="V572" s="1106"/>
      <c r="AA572" s="1107"/>
      <c r="AB572" s="1107"/>
      <c r="AD572" s="1107"/>
      <c r="AE572" s="1108"/>
      <c r="AH572" s="1109"/>
      <c r="AI572" s="1109"/>
      <c r="AK572" s="1107"/>
      <c r="AR572" s="1107"/>
      <c r="AV572" s="1107"/>
      <c r="AX572" s="1107"/>
      <c r="BB572" s="1107"/>
      <c r="BC572" s="1107"/>
      <c r="BE572" s="1107"/>
      <c r="BH572" s="1110"/>
      <c r="BI572" s="1111"/>
      <c r="BJ572" s="1112"/>
      <c r="BK572" s="1112"/>
      <c r="BL572" s="1112"/>
      <c r="BM572" s="1113"/>
      <c r="BN572" s="1113"/>
      <c r="BO572" s="1113"/>
      <c r="BP572" s="1112"/>
      <c r="BQ572" s="1112"/>
      <c r="BR572" s="1112"/>
      <c r="BS572" s="1112"/>
      <c r="BT572" s="1112"/>
      <c r="BU572" s="1112"/>
      <c r="BV572" s="1112"/>
      <c r="BW572" s="1112"/>
      <c r="BX572" s="1112"/>
      <c r="BY572" s="1112"/>
      <c r="BZ572" s="1112"/>
      <c r="CA572" s="1112"/>
      <c r="CB572" s="1114"/>
      <c r="CC572" s="1112"/>
      <c r="CD572" s="1112"/>
      <c r="CE572" s="1114"/>
      <c r="CF572" s="1114"/>
      <c r="CG572" s="1114"/>
      <c r="CH572" s="1114"/>
      <c r="CI572" s="1112"/>
      <c r="CJ572" s="1112"/>
      <c r="CK572" s="1114"/>
      <c r="CL572" s="1114"/>
      <c r="CM572" s="1114"/>
      <c r="CN572" s="1115"/>
      <c r="CO572" s="1116"/>
      <c r="CP572" s="1116"/>
      <c r="CQ572" s="1110"/>
      <c r="CR572" s="1110"/>
      <c r="CS572" s="1110"/>
      <c r="CT572" s="1110"/>
      <c r="CU572" s="1110"/>
      <c r="CV572" s="1110"/>
      <c r="CW572" s="1110"/>
      <c r="CX572" s="1110"/>
      <c r="CY572" s="1110"/>
      <c r="CZ572" s="1110"/>
      <c r="DA572" s="1110"/>
      <c r="DB572" s="1110"/>
      <c r="DC572" s="1110"/>
      <c r="DD572" s="1110"/>
      <c r="DE572" s="1110"/>
      <c r="DF572" s="1110"/>
      <c r="DG572" s="1110"/>
      <c r="DH572" s="1110"/>
      <c r="DI572" s="1110"/>
      <c r="DJ572" s="1110"/>
      <c r="DK572" s="1110"/>
      <c r="DL572" s="1110"/>
      <c r="DM572" s="1110"/>
      <c r="DN572" s="1110"/>
      <c r="DO572" s="1110"/>
      <c r="DP572" s="1110"/>
      <c r="DQ572" s="1110"/>
      <c r="DR572" s="1110"/>
      <c r="DS572" s="1110"/>
      <c r="DT572" s="1110"/>
      <c r="DU572" s="1110"/>
      <c r="DV572" s="1110"/>
      <c r="DW572" s="1116"/>
      <c r="DX572" s="1116"/>
      <c r="DY572" s="1116"/>
      <c r="DZ572" s="1116"/>
      <c r="EA572" s="1116"/>
      <c r="EB572" s="1116"/>
      <c r="EC572" s="1116"/>
      <c r="ED572" s="1116"/>
    </row>
    <row r="573" spans="22:134" s="1105" customFormat="1" hidden="1" x14ac:dyDescent="0.25">
      <c r="V573" s="1106"/>
      <c r="AA573" s="1107"/>
      <c r="AB573" s="1107"/>
      <c r="AD573" s="1107"/>
      <c r="AE573" s="1108"/>
      <c r="AH573" s="1109"/>
      <c r="AI573" s="1109"/>
      <c r="AK573" s="1107"/>
      <c r="AR573" s="1107"/>
      <c r="AV573" s="1107"/>
      <c r="AX573" s="1107"/>
      <c r="BB573" s="1107"/>
      <c r="BC573" s="1107"/>
      <c r="BE573" s="1107"/>
      <c r="BH573" s="1110"/>
      <c r="BI573" s="1111"/>
      <c r="BJ573" s="1112"/>
      <c r="BK573" s="1112"/>
      <c r="BL573" s="1112"/>
      <c r="BM573" s="1113"/>
      <c r="BN573" s="1113"/>
      <c r="BO573" s="1113"/>
      <c r="BP573" s="1112"/>
      <c r="BQ573" s="1112"/>
      <c r="BR573" s="1112"/>
      <c r="BS573" s="1112"/>
      <c r="BT573" s="1112"/>
      <c r="BU573" s="1112"/>
      <c r="BV573" s="1112"/>
      <c r="BW573" s="1112"/>
      <c r="BX573" s="1112"/>
      <c r="BY573" s="1112"/>
      <c r="BZ573" s="1112"/>
      <c r="CA573" s="1112"/>
      <c r="CB573" s="1114"/>
      <c r="CC573" s="1112"/>
      <c r="CD573" s="1112"/>
      <c r="CE573" s="1114"/>
      <c r="CF573" s="1114"/>
      <c r="CG573" s="1114"/>
      <c r="CH573" s="1114"/>
      <c r="CI573" s="1112"/>
      <c r="CJ573" s="1112"/>
      <c r="CK573" s="1114"/>
      <c r="CL573" s="1114"/>
      <c r="CM573" s="1114"/>
      <c r="CN573" s="1115"/>
      <c r="CO573" s="1116"/>
      <c r="CP573" s="1116"/>
      <c r="CQ573" s="1110"/>
      <c r="CR573" s="1110"/>
      <c r="CS573" s="1110"/>
      <c r="CT573" s="1110"/>
      <c r="CU573" s="1110"/>
      <c r="CV573" s="1110"/>
      <c r="CW573" s="1110"/>
      <c r="CX573" s="1110"/>
      <c r="CY573" s="1110"/>
      <c r="CZ573" s="1110"/>
      <c r="DA573" s="1110"/>
      <c r="DB573" s="1110"/>
      <c r="DC573" s="1110"/>
      <c r="DD573" s="1110"/>
      <c r="DE573" s="1110"/>
      <c r="DF573" s="1110"/>
      <c r="DG573" s="1110"/>
      <c r="DH573" s="1110"/>
      <c r="DI573" s="1110"/>
      <c r="DJ573" s="1110"/>
      <c r="DK573" s="1110"/>
      <c r="DL573" s="1110"/>
      <c r="DM573" s="1110"/>
      <c r="DN573" s="1110"/>
      <c r="DO573" s="1110"/>
      <c r="DP573" s="1110"/>
      <c r="DQ573" s="1110"/>
      <c r="DR573" s="1110"/>
      <c r="DS573" s="1110"/>
      <c r="DT573" s="1110"/>
      <c r="DU573" s="1110"/>
      <c r="DV573" s="1110"/>
      <c r="DW573" s="1116"/>
      <c r="DX573" s="1116"/>
      <c r="DY573" s="1116"/>
      <c r="DZ573" s="1116"/>
      <c r="EA573" s="1116"/>
      <c r="EB573" s="1116"/>
      <c r="EC573" s="1116"/>
      <c r="ED573" s="1116"/>
    </row>
    <row r="574" spans="22:134" s="1105" customFormat="1" hidden="1" x14ac:dyDescent="0.25">
      <c r="V574" s="1106"/>
      <c r="AA574" s="1107"/>
      <c r="AB574" s="1107"/>
      <c r="AD574" s="1107"/>
      <c r="AE574" s="1108"/>
      <c r="AH574" s="1109"/>
      <c r="AI574" s="1109"/>
      <c r="AK574" s="1107"/>
      <c r="AR574" s="1107"/>
      <c r="AV574" s="1107"/>
      <c r="AX574" s="1107"/>
      <c r="BB574" s="1107"/>
      <c r="BC574" s="1107"/>
      <c r="BE574" s="1107"/>
      <c r="BH574" s="1110"/>
      <c r="BI574" s="1111"/>
      <c r="BJ574" s="1112"/>
      <c r="BK574" s="1112"/>
      <c r="BL574" s="1112"/>
      <c r="BM574" s="1113"/>
      <c r="BN574" s="1113"/>
      <c r="BO574" s="1113"/>
      <c r="BP574" s="1112"/>
      <c r="BQ574" s="1112"/>
      <c r="BR574" s="1112"/>
      <c r="BS574" s="1112"/>
      <c r="BT574" s="1112"/>
      <c r="BU574" s="1112"/>
      <c r="BV574" s="1112"/>
      <c r="BW574" s="1112"/>
      <c r="BX574" s="1112"/>
      <c r="BY574" s="1112"/>
      <c r="BZ574" s="1112"/>
      <c r="CA574" s="1112"/>
      <c r="CB574" s="1114"/>
      <c r="CC574" s="1112"/>
      <c r="CD574" s="1112"/>
      <c r="CE574" s="1114"/>
      <c r="CF574" s="1114"/>
      <c r="CG574" s="1114"/>
      <c r="CH574" s="1114"/>
      <c r="CI574" s="1112"/>
      <c r="CJ574" s="1112"/>
      <c r="CK574" s="1114"/>
      <c r="CL574" s="1114"/>
      <c r="CM574" s="1114"/>
      <c r="CN574" s="1115"/>
      <c r="CO574" s="1116"/>
      <c r="CP574" s="1116"/>
      <c r="CQ574" s="1110"/>
      <c r="CR574" s="1110"/>
      <c r="CS574" s="1110"/>
      <c r="CT574" s="1110"/>
      <c r="CU574" s="1110"/>
      <c r="CV574" s="1110"/>
      <c r="CW574" s="1110"/>
      <c r="CX574" s="1110"/>
      <c r="CY574" s="1110"/>
      <c r="CZ574" s="1110"/>
      <c r="DA574" s="1110"/>
      <c r="DB574" s="1110"/>
      <c r="DC574" s="1110"/>
      <c r="DD574" s="1110"/>
      <c r="DE574" s="1110"/>
      <c r="DF574" s="1110"/>
      <c r="DG574" s="1110"/>
      <c r="DH574" s="1110"/>
      <c r="DI574" s="1110"/>
      <c r="DJ574" s="1110"/>
      <c r="DK574" s="1110"/>
      <c r="DL574" s="1110"/>
      <c r="DM574" s="1110"/>
      <c r="DN574" s="1110"/>
      <c r="DO574" s="1110"/>
      <c r="DP574" s="1110"/>
      <c r="DQ574" s="1110"/>
      <c r="DR574" s="1110"/>
      <c r="DS574" s="1110"/>
      <c r="DT574" s="1110"/>
      <c r="DU574" s="1110"/>
      <c r="DV574" s="1110"/>
      <c r="DW574" s="1116"/>
      <c r="DX574" s="1116"/>
      <c r="DY574" s="1116"/>
      <c r="DZ574" s="1116"/>
      <c r="EA574" s="1116"/>
      <c r="EB574" s="1116"/>
      <c r="EC574" s="1116"/>
      <c r="ED574" s="1116"/>
    </row>
    <row r="575" spans="22:134" s="1105" customFormat="1" hidden="1" x14ac:dyDescent="0.25">
      <c r="V575" s="1106"/>
      <c r="AA575" s="1107"/>
      <c r="AB575" s="1107"/>
      <c r="AD575" s="1107"/>
      <c r="AE575" s="1108"/>
      <c r="AH575" s="1109"/>
      <c r="AI575" s="1109"/>
      <c r="AK575" s="1107"/>
      <c r="AR575" s="1107"/>
      <c r="AV575" s="1107"/>
      <c r="AX575" s="1107"/>
      <c r="BB575" s="1107"/>
      <c r="BC575" s="1107"/>
      <c r="BE575" s="1107"/>
      <c r="BH575" s="1110"/>
      <c r="BI575" s="1111"/>
      <c r="BJ575" s="1112"/>
      <c r="BK575" s="1112"/>
      <c r="BL575" s="1112"/>
      <c r="BM575" s="1113"/>
      <c r="BN575" s="1113"/>
      <c r="BO575" s="1113"/>
      <c r="BP575" s="1112"/>
      <c r="BQ575" s="1112"/>
      <c r="BR575" s="1112"/>
      <c r="BS575" s="1112"/>
      <c r="BT575" s="1112"/>
      <c r="BU575" s="1112"/>
      <c r="BV575" s="1112"/>
      <c r="BW575" s="1112"/>
      <c r="BX575" s="1112"/>
      <c r="BY575" s="1112"/>
      <c r="BZ575" s="1112"/>
      <c r="CA575" s="1112"/>
      <c r="CB575" s="1114"/>
      <c r="CC575" s="1112"/>
      <c r="CD575" s="1112"/>
      <c r="CE575" s="1114"/>
      <c r="CF575" s="1114"/>
      <c r="CG575" s="1114"/>
      <c r="CH575" s="1114"/>
      <c r="CI575" s="1112"/>
      <c r="CJ575" s="1112"/>
      <c r="CK575" s="1114"/>
      <c r="CL575" s="1114"/>
      <c r="CM575" s="1114"/>
      <c r="CN575" s="1115"/>
      <c r="CO575" s="1116"/>
      <c r="CP575" s="1116"/>
      <c r="CQ575" s="1110"/>
      <c r="CR575" s="1110"/>
      <c r="CS575" s="1110"/>
      <c r="CT575" s="1110"/>
      <c r="CU575" s="1110"/>
      <c r="CV575" s="1110"/>
      <c r="CW575" s="1110"/>
      <c r="CX575" s="1110"/>
      <c r="CY575" s="1110"/>
      <c r="CZ575" s="1110"/>
      <c r="DA575" s="1110"/>
      <c r="DB575" s="1110"/>
      <c r="DC575" s="1110"/>
      <c r="DD575" s="1110"/>
      <c r="DE575" s="1110"/>
      <c r="DF575" s="1110"/>
      <c r="DG575" s="1110"/>
      <c r="DH575" s="1110"/>
      <c r="DI575" s="1110"/>
      <c r="DJ575" s="1110"/>
      <c r="DK575" s="1110"/>
      <c r="DL575" s="1110"/>
      <c r="DM575" s="1110"/>
      <c r="DN575" s="1110"/>
      <c r="DO575" s="1110"/>
      <c r="DP575" s="1110"/>
      <c r="DQ575" s="1110"/>
      <c r="DR575" s="1110"/>
      <c r="DS575" s="1110"/>
      <c r="DT575" s="1110"/>
      <c r="DU575" s="1110"/>
      <c r="DV575" s="1110"/>
      <c r="DW575" s="1116"/>
      <c r="DX575" s="1116"/>
      <c r="DY575" s="1116"/>
      <c r="DZ575" s="1116"/>
      <c r="EA575" s="1116"/>
      <c r="EB575" s="1116"/>
      <c r="EC575" s="1116"/>
      <c r="ED575" s="1116"/>
    </row>
    <row r="576" spans="22:134" s="1105" customFormat="1" hidden="1" x14ac:dyDescent="0.25">
      <c r="V576" s="1106"/>
      <c r="AA576" s="1107"/>
      <c r="AB576" s="1107"/>
      <c r="AD576" s="1107"/>
      <c r="AE576" s="1108"/>
      <c r="AH576" s="1109"/>
      <c r="AI576" s="1109"/>
      <c r="AK576" s="1107"/>
      <c r="AR576" s="1107"/>
      <c r="AV576" s="1107"/>
      <c r="AX576" s="1107"/>
      <c r="BB576" s="1107"/>
      <c r="BC576" s="1107"/>
      <c r="BE576" s="1107"/>
      <c r="BH576" s="1110"/>
      <c r="BI576" s="1111"/>
      <c r="BJ576" s="1112"/>
      <c r="BK576" s="1112"/>
      <c r="BL576" s="1112"/>
      <c r="BM576" s="1113"/>
      <c r="BN576" s="1113"/>
      <c r="BO576" s="1113"/>
      <c r="BP576" s="1112"/>
      <c r="BQ576" s="1112"/>
      <c r="BR576" s="1112"/>
      <c r="BS576" s="1112"/>
      <c r="BT576" s="1112"/>
      <c r="BU576" s="1112"/>
      <c r="BV576" s="1112"/>
      <c r="BW576" s="1112"/>
      <c r="BX576" s="1112"/>
      <c r="BY576" s="1112"/>
      <c r="BZ576" s="1112"/>
      <c r="CA576" s="1112"/>
      <c r="CB576" s="1114"/>
      <c r="CC576" s="1112"/>
      <c r="CD576" s="1112"/>
      <c r="CE576" s="1114"/>
      <c r="CF576" s="1114"/>
      <c r="CG576" s="1114"/>
      <c r="CH576" s="1114"/>
      <c r="CI576" s="1112"/>
      <c r="CJ576" s="1112"/>
      <c r="CK576" s="1114"/>
      <c r="CL576" s="1114"/>
      <c r="CM576" s="1114"/>
      <c r="CN576" s="1115"/>
      <c r="CO576" s="1116"/>
      <c r="CP576" s="1116"/>
      <c r="CQ576" s="1110"/>
      <c r="CR576" s="1110"/>
      <c r="CS576" s="1110"/>
      <c r="CT576" s="1110"/>
      <c r="CU576" s="1110"/>
      <c r="CV576" s="1110"/>
      <c r="CW576" s="1110"/>
      <c r="CX576" s="1110"/>
      <c r="CY576" s="1110"/>
      <c r="CZ576" s="1110"/>
      <c r="DA576" s="1110"/>
      <c r="DB576" s="1110"/>
      <c r="DC576" s="1110"/>
      <c r="DD576" s="1110"/>
      <c r="DE576" s="1110"/>
      <c r="DF576" s="1110"/>
      <c r="DG576" s="1110"/>
      <c r="DH576" s="1110"/>
      <c r="DI576" s="1110"/>
      <c r="DJ576" s="1110"/>
      <c r="DK576" s="1110"/>
      <c r="DL576" s="1110"/>
      <c r="DM576" s="1110"/>
      <c r="DN576" s="1110"/>
      <c r="DO576" s="1110"/>
      <c r="DP576" s="1110"/>
      <c r="DQ576" s="1110"/>
      <c r="DR576" s="1110"/>
      <c r="DS576" s="1110"/>
      <c r="DT576" s="1110"/>
      <c r="DU576" s="1110"/>
      <c r="DV576" s="1110"/>
      <c r="DW576" s="1116"/>
      <c r="DX576" s="1116"/>
      <c r="DY576" s="1116"/>
      <c r="DZ576" s="1116"/>
      <c r="EA576" s="1116"/>
      <c r="EB576" s="1116"/>
      <c r="EC576" s="1116"/>
      <c r="ED576" s="1116"/>
    </row>
    <row r="577" spans="22:134" s="1105" customFormat="1" hidden="1" x14ac:dyDescent="0.25">
      <c r="V577" s="1106"/>
      <c r="AA577" s="1107"/>
      <c r="AB577" s="1107"/>
      <c r="AD577" s="1107"/>
      <c r="AE577" s="1108"/>
      <c r="AH577" s="1109"/>
      <c r="AI577" s="1109"/>
      <c r="AK577" s="1107"/>
      <c r="AR577" s="1107"/>
      <c r="AV577" s="1107"/>
      <c r="AX577" s="1107"/>
      <c r="BB577" s="1107"/>
      <c r="BC577" s="1107"/>
      <c r="BE577" s="1107"/>
      <c r="BH577" s="1110"/>
      <c r="BI577" s="1111"/>
      <c r="BJ577" s="1112"/>
      <c r="BK577" s="1112"/>
      <c r="BL577" s="1112"/>
      <c r="BM577" s="1113"/>
      <c r="BN577" s="1113"/>
      <c r="BO577" s="1113"/>
      <c r="BP577" s="1112"/>
      <c r="BQ577" s="1112"/>
      <c r="BR577" s="1112"/>
      <c r="BS577" s="1112"/>
      <c r="BT577" s="1112"/>
      <c r="BU577" s="1112"/>
      <c r="BV577" s="1112"/>
      <c r="BW577" s="1112"/>
      <c r="BX577" s="1112"/>
      <c r="BY577" s="1112"/>
      <c r="BZ577" s="1112"/>
      <c r="CA577" s="1112"/>
      <c r="CB577" s="1114"/>
      <c r="CC577" s="1112"/>
      <c r="CD577" s="1112"/>
      <c r="CE577" s="1114"/>
      <c r="CF577" s="1114"/>
      <c r="CG577" s="1114"/>
      <c r="CH577" s="1114"/>
      <c r="CI577" s="1112"/>
      <c r="CJ577" s="1112"/>
      <c r="CK577" s="1114"/>
      <c r="CL577" s="1114"/>
      <c r="CM577" s="1114"/>
      <c r="CN577" s="1115"/>
      <c r="CO577" s="1116"/>
      <c r="CP577" s="1116"/>
      <c r="CQ577" s="1110"/>
      <c r="CR577" s="1110"/>
      <c r="CS577" s="1110"/>
      <c r="CT577" s="1110"/>
      <c r="CU577" s="1110"/>
      <c r="CV577" s="1110"/>
      <c r="CW577" s="1110"/>
      <c r="CX577" s="1110"/>
      <c r="CY577" s="1110"/>
      <c r="CZ577" s="1110"/>
      <c r="DA577" s="1110"/>
      <c r="DB577" s="1110"/>
      <c r="DC577" s="1110"/>
      <c r="DD577" s="1110"/>
      <c r="DE577" s="1110"/>
      <c r="DF577" s="1110"/>
      <c r="DG577" s="1110"/>
      <c r="DH577" s="1110"/>
      <c r="DI577" s="1110"/>
      <c r="DJ577" s="1110"/>
      <c r="DK577" s="1110"/>
      <c r="DL577" s="1110"/>
      <c r="DM577" s="1110"/>
      <c r="DN577" s="1110"/>
      <c r="DO577" s="1110"/>
      <c r="DP577" s="1110"/>
      <c r="DQ577" s="1110"/>
      <c r="DR577" s="1110"/>
      <c r="DS577" s="1110"/>
      <c r="DT577" s="1110"/>
      <c r="DU577" s="1110"/>
      <c r="DV577" s="1110"/>
      <c r="DW577" s="1116"/>
      <c r="DX577" s="1116"/>
      <c r="DY577" s="1116"/>
      <c r="DZ577" s="1116"/>
      <c r="EA577" s="1116"/>
      <c r="EB577" s="1116"/>
      <c r="EC577" s="1116"/>
      <c r="ED577" s="1116"/>
    </row>
    <row r="578" spans="22:134" s="1105" customFormat="1" hidden="1" x14ac:dyDescent="0.25">
      <c r="V578" s="1106"/>
      <c r="AA578" s="1107"/>
      <c r="AB578" s="1107"/>
      <c r="AD578" s="1107"/>
      <c r="AE578" s="1108"/>
      <c r="AH578" s="1109"/>
      <c r="AI578" s="1109"/>
      <c r="AK578" s="1107"/>
      <c r="AR578" s="1107"/>
      <c r="AV578" s="1107"/>
      <c r="AX578" s="1107"/>
      <c r="BB578" s="1107"/>
      <c r="BC578" s="1107"/>
      <c r="BE578" s="1107"/>
      <c r="BH578" s="1110"/>
      <c r="BI578" s="1111"/>
      <c r="BJ578" s="1112"/>
      <c r="BK578" s="1112"/>
      <c r="BL578" s="1112"/>
      <c r="BM578" s="1113"/>
      <c r="BN578" s="1113"/>
      <c r="BO578" s="1113"/>
      <c r="BP578" s="1112"/>
      <c r="BQ578" s="1112"/>
      <c r="BR578" s="1112"/>
      <c r="BS578" s="1112"/>
      <c r="BT578" s="1112"/>
      <c r="BU578" s="1112"/>
      <c r="BV578" s="1112"/>
      <c r="BW578" s="1112"/>
      <c r="BX578" s="1112"/>
      <c r="BY578" s="1112"/>
      <c r="BZ578" s="1112"/>
      <c r="CA578" s="1112"/>
      <c r="CB578" s="1114"/>
      <c r="CC578" s="1112"/>
      <c r="CD578" s="1112"/>
      <c r="CE578" s="1114"/>
      <c r="CF578" s="1114"/>
      <c r="CG578" s="1114"/>
      <c r="CH578" s="1114"/>
      <c r="CI578" s="1112"/>
      <c r="CJ578" s="1112"/>
      <c r="CK578" s="1114"/>
      <c r="CL578" s="1114"/>
      <c r="CM578" s="1114"/>
      <c r="CN578" s="1115"/>
      <c r="CO578" s="1116"/>
      <c r="CP578" s="1116"/>
      <c r="CQ578" s="1110"/>
      <c r="CR578" s="1110"/>
      <c r="CS578" s="1110"/>
      <c r="CT578" s="1110"/>
      <c r="CU578" s="1110"/>
      <c r="CV578" s="1110"/>
      <c r="CW578" s="1110"/>
      <c r="CX578" s="1110"/>
      <c r="CY578" s="1110"/>
      <c r="CZ578" s="1110"/>
      <c r="DA578" s="1110"/>
      <c r="DB578" s="1110"/>
      <c r="DC578" s="1110"/>
      <c r="DD578" s="1110"/>
      <c r="DE578" s="1110"/>
      <c r="DF578" s="1110"/>
      <c r="DG578" s="1110"/>
      <c r="DH578" s="1110"/>
      <c r="DI578" s="1110"/>
      <c r="DJ578" s="1110"/>
      <c r="DK578" s="1110"/>
      <c r="DL578" s="1110"/>
      <c r="DM578" s="1110"/>
      <c r="DN578" s="1110"/>
      <c r="DO578" s="1110"/>
      <c r="DP578" s="1110"/>
      <c r="DQ578" s="1110"/>
      <c r="DR578" s="1110"/>
      <c r="DS578" s="1110"/>
      <c r="DT578" s="1110"/>
      <c r="DU578" s="1110"/>
      <c r="DV578" s="1110"/>
      <c r="DW578" s="1116"/>
      <c r="DX578" s="1116"/>
      <c r="DY578" s="1116"/>
      <c r="DZ578" s="1116"/>
      <c r="EA578" s="1116"/>
      <c r="EB578" s="1116"/>
      <c r="EC578" s="1116"/>
      <c r="ED578" s="1116"/>
    </row>
    <row r="579" spans="22:134" s="1105" customFormat="1" hidden="1" x14ac:dyDescent="0.25">
      <c r="V579" s="1106"/>
      <c r="AA579" s="1107"/>
      <c r="AB579" s="1107"/>
      <c r="AD579" s="1107"/>
      <c r="AE579" s="1108"/>
      <c r="AH579" s="1109"/>
      <c r="AI579" s="1109"/>
      <c r="AK579" s="1107"/>
      <c r="AR579" s="1107"/>
      <c r="AV579" s="1107"/>
      <c r="AX579" s="1107"/>
      <c r="BB579" s="1107"/>
      <c r="BC579" s="1107"/>
      <c r="BE579" s="1107"/>
      <c r="BH579" s="1110"/>
      <c r="BI579" s="1111"/>
      <c r="BJ579" s="1112"/>
      <c r="BK579" s="1112"/>
      <c r="BL579" s="1112"/>
      <c r="BM579" s="1113"/>
      <c r="BN579" s="1113"/>
      <c r="BO579" s="1113"/>
      <c r="BP579" s="1112"/>
      <c r="BQ579" s="1112"/>
      <c r="BR579" s="1112"/>
      <c r="BS579" s="1112"/>
      <c r="BT579" s="1112"/>
      <c r="BU579" s="1112"/>
      <c r="BV579" s="1112"/>
      <c r="BW579" s="1112"/>
      <c r="BX579" s="1112"/>
      <c r="BY579" s="1112"/>
      <c r="BZ579" s="1112"/>
      <c r="CA579" s="1112"/>
      <c r="CB579" s="1114"/>
      <c r="CC579" s="1112"/>
      <c r="CD579" s="1112"/>
      <c r="CE579" s="1114"/>
      <c r="CF579" s="1114"/>
      <c r="CG579" s="1114"/>
      <c r="CH579" s="1114"/>
      <c r="CI579" s="1112"/>
      <c r="CJ579" s="1112"/>
      <c r="CK579" s="1114"/>
      <c r="CL579" s="1114"/>
      <c r="CM579" s="1114"/>
      <c r="CN579" s="1115"/>
      <c r="CO579" s="1116"/>
      <c r="CP579" s="1116"/>
      <c r="CQ579" s="1110"/>
      <c r="CR579" s="1110"/>
      <c r="CS579" s="1110"/>
      <c r="CT579" s="1110"/>
      <c r="CU579" s="1110"/>
      <c r="CV579" s="1110"/>
      <c r="CW579" s="1110"/>
      <c r="CX579" s="1110"/>
      <c r="CY579" s="1110"/>
      <c r="CZ579" s="1110"/>
      <c r="DA579" s="1110"/>
      <c r="DB579" s="1110"/>
      <c r="DC579" s="1110"/>
      <c r="DD579" s="1110"/>
      <c r="DE579" s="1110"/>
      <c r="DF579" s="1110"/>
      <c r="DG579" s="1110"/>
      <c r="DH579" s="1110"/>
      <c r="DI579" s="1110"/>
      <c r="DJ579" s="1110"/>
      <c r="DK579" s="1110"/>
      <c r="DL579" s="1110"/>
      <c r="DM579" s="1110"/>
      <c r="DN579" s="1110"/>
      <c r="DO579" s="1110"/>
      <c r="DP579" s="1110"/>
      <c r="DQ579" s="1110"/>
      <c r="DR579" s="1110"/>
      <c r="DS579" s="1110"/>
      <c r="DT579" s="1110"/>
      <c r="DU579" s="1110"/>
      <c r="DV579" s="1110"/>
      <c r="DW579" s="1116"/>
      <c r="DX579" s="1116"/>
      <c r="DY579" s="1116"/>
      <c r="DZ579" s="1116"/>
      <c r="EA579" s="1116"/>
      <c r="EB579" s="1116"/>
      <c r="EC579" s="1116"/>
      <c r="ED579" s="1116"/>
    </row>
    <row r="580" spans="22:134" s="1105" customFormat="1" x14ac:dyDescent="0.25">
      <c r="V580" s="1106"/>
      <c r="AA580" s="1107"/>
      <c r="AB580" s="1107"/>
      <c r="AD580" s="1107"/>
      <c r="AE580" s="1108"/>
      <c r="AH580" s="1109"/>
      <c r="AI580" s="1109"/>
      <c r="AK580" s="1107"/>
      <c r="AR580" s="1107"/>
      <c r="AV580" s="1107"/>
      <c r="AX580" s="1107"/>
      <c r="BB580" s="1107"/>
      <c r="BC580" s="1107"/>
      <c r="BE580" s="1107"/>
      <c r="BH580" s="1110"/>
      <c r="BI580" s="1111"/>
      <c r="BJ580" s="1112"/>
      <c r="BK580" s="1112"/>
      <c r="BL580" s="1112"/>
      <c r="BM580" s="1113"/>
      <c r="BN580" s="1113"/>
      <c r="BO580" s="1113"/>
      <c r="BP580" s="1112"/>
      <c r="BQ580" s="1112"/>
      <c r="BR580" s="1112"/>
      <c r="BS580" s="1112"/>
      <c r="BT580" s="1112"/>
      <c r="BU580" s="1112"/>
      <c r="BV580" s="1112"/>
      <c r="BW580" s="1112"/>
      <c r="BX580" s="1112"/>
      <c r="BY580" s="1112"/>
      <c r="BZ580" s="1112"/>
      <c r="CA580" s="1112"/>
      <c r="CB580" s="1114"/>
      <c r="CC580" s="1112"/>
      <c r="CD580" s="1112"/>
      <c r="CE580" s="1114"/>
      <c r="CF580" s="1114"/>
      <c r="CG580" s="1114"/>
      <c r="CH580" s="1114"/>
      <c r="CI580" s="1112"/>
      <c r="CJ580" s="1112"/>
      <c r="CK580" s="1114"/>
      <c r="CL580" s="1114"/>
      <c r="CM580" s="1114"/>
      <c r="CN580" s="1115"/>
      <c r="CO580" s="1116"/>
      <c r="CP580" s="1116"/>
      <c r="CQ580" s="1110"/>
      <c r="CR580" s="1110"/>
      <c r="CS580" s="1110"/>
      <c r="CT580" s="1110"/>
      <c r="CU580" s="1110"/>
      <c r="CV580" s="1110"/>
      <c r="CW580" s="1110"/>
      <c r="CX580" s="1110"/>
      <c r="CY580" s="1110"/>
      <c r="CZ580" s="1110"/>
      <c r="DA580" s="1110"/>
      <c r="DB580" s="1110"/>
      <c r="DC580" s="1110"/>
      <c r="DD580" s="1110"/>
      <c r="DE580" s="1110"/>
      <c r="DF580" s="1110"/>
      <c r="DG580" s="1110"/>
      <c r="DH580" s="1110"/>
      <c r="DI580" s="1110"/>
      <c r="DJ580" s="1110"/>
      <c r="DK580" s="1110"/>
      <c r="DL580" s="1110"/>
      <c r="DM580" s="1110"/>
      <c r="DN580" s="1110"/>
      <c r="DO580" s="1110"/>
      <c r="DP580" s="1110"/>
      <c r="DQ580" s="1110"/>
      <c r="DR580" s="1110"/>
      <c r="DS580" s="1110"/>
      <c r="DT580" s="1110"/>
      <c r="DU580" s="1110"/>
      <c r="DV580" s="1110"/>
      <c r="DW580" s="1116"/>
      <c r="DX580" s="1116"/>
      <c r="DY580" s="1116"/>
      <c r="DZ580" s="1116"/>
      <c r="EA580" s="1116"/>
      <c r="EB580" s="1116"/>
      <c r="EC580" s="1116"/>
      <c r="ED580" s="1116"/>
    </row>
    <row r="581" spans="22:134" s="1105" customFormat="1" x14ac:dyDescent="0.25">
      <c r="V581" s="1106"/>
      <c r="AA581" s="1107"/>
      <c r="AB581" s="1107"/>
      <c r="AD581" s="1107"/>
      <c r="AE581" s="1108"/>
      <c r="AH581" s="1109"/>
      <c r="AI581" s="1109"/>
      <c r="AK581" s="1107"/>
      <c r="AR581" s="1107"/>
      <c r="AV581" s="1107"/>
      <c r="AX581" s="1107"/>
      <c r="BB581" s="1107"/>
      <c r="BC581" s="1107"/>
      <c r="BE581" s="1107"/>
      <c r="BH581" s="1110"/>
      <c r="BI581" s="1111"/>
      <c r="BJ581" s="1112"/>
      <c r="BK581" s="1112"/>
      <c r="BL581" s="1112"/>
      <c r="BM581" s="1113"/>
      <c r="BN581" s="1113"/>
      <c r="BO581" s="1113"/>
      <c r="BP581" s="1112"/>
      <c r="BQ581" s="1112"/>
      <c r="BR581" s="1112"/>
      <c r="BS581" s="1112"/>
      <c r="BT581" s="1112"/>
      <c r="BU581" s="1112"/>
      <c r="BV581" s="1112"/>
      <c r="BW581" s="1112"/>
      <c r="BX581" s="1112"/>
      <c r="BY581" s="1112"/>
      <c r="BZ581" s="1112"/>
      <c r="CA581" s="1112"/>
      <c r="CB581" s="1114"/>
      <c r="CC581" s="1112"/>
      <c r="CD581" s="1112"/>
      <c r="CE581" s="1114"/>
      <c r="CF581" s="1114"/>
      <c r="CG581" s="1114"/>
      <c r="CH581" s="1114"/>
      <c r="CI581" s="1112"/>
      <c r="CJ581" s="1112"/>
      <c r="CK581" s="1114"/>
      <c r="CL581" s="1114"/>
      <c r="CM581" s="1114"/>
      <c r="CN581" s="1115"/>
      <c r="CO581" s="1116"/>
      <c r="CP581" s="1116"/>
      <c r="CQ581" s="1110"/>
      <c r="CR581" s="1110"/>
      <c r="CS581" s="1110"/>
      <c r="CT581" s="1110"/>
      <c r="CU581" s="1110"/>
      <c r="CV581" s="1110"/>
      <c r="CW581" s="1110"/>
      <c r="CX581" s="1110"/>
      <c r="CY581" s="1110"/>
      <c r="CZ581" s="1110"/>
      <c r="DA581" s="1110"/>
      <c r="DB581" s="1110"/>
      <c r="DC581" s="1110"/>
      <c r="DD581" s="1110"/>
      <c r="DE581" s="1110"/>
      <c r="DF581" s="1110"/>
      <c r="DG581" s="1110"/>
      <c r="DH581" s="1110"/>
      <c r="DI581" s="1110"/>
      <c r="DJ581" s="1110"/>
      <c r="DK581" s="1110"/>
      <c r="DL581" s="1110"/>
      <c r="DM581" s="1110"/>
      <c r="DN581" s="1110"/>
      <c r="DO581" s="1110"/>
      <c r="DP581" s="1110"/>
      <c r="DQ581" s="1110"/>
      <c r="DR581" s="1110"/>
      <c r="DS581" s="1110"/>
      <c r="DT581" s="1110"/>
      <c r="DU581" s="1110"/>
      <c r="DV581" s="1110"/>
      <c r="DW581" s="1116"/>
      <c r="DX581" s="1116"/>
      <c r="DY581" s="1116"/>
      <c r="DZ581" s="1116"/>
      <c r="EA581" s="1116"/>
      <c r="EB581" s="1116"/>
      <c r="EC581" s="1116"/>
      <c r="ED581" s="1116"/>
    </row>
    <row r="582" spans="22:134" s="1105" customFormat="1" x14ac:dyDescent="0.25">
      <c r="V582" s="1106"/>
      <c r="AA582" s="1107"/>
      <c r="AB582" s="1107"/>
      <c r="AD582" s="1107"/>
      <c r="AE582" s="1108"/>
      <c r="AH582" s="1109"/>
      <c r="AI582" s="1109"/>
      <c r="AK582" s="1107"/>
      <c r="AR582" s="1107"/>
      <c r="AV582" s="1107"/>
      <c r="AX582" s="1107"/>
      <c r="BB582" s="1107"/>
      <c r="BC582" s="1107"/>
      <c r="BE582" s="1107"/>
      <c r="BH582" s="1110"/>
      <c r="BI582" s="1111"/>
      <c r="BJ582" s="1112"/>
      <c r="BK582" s="1112"/>
      <c r="BL582" s="1112"/>
      <c r="BM582" s="1113"/>
      <c r="BN582" s="1113"/>
      <c r="BO582" s="1113"/>
      <c r="BP582" s="1112"/>
      <c r="BQ582" s="1112"/>
      <c r="BR582" s="1112"/>
      <c r="BS582" s="1112"/>
      <c r="BT582" s="1112"/>
      <c r="BU582" s="1112"/>
      <c r="BV582" s="1112"/>
      <c r="BW582" s="1112"/>
      <c r="BX582" s="1112"/>
      <c r="BY582" s="1112"/>
      <c r="BZ582" s="1112"/>
      <c r="CA582" s="1112"/>
      <c r="CB582" s="1114"/>
      <c r="CC582" s="1112"/>
      <c r="CD582" s="1112"/>
      <c r="CE582" s="1114"/>
      <c r="CF582" s="1114"/>
      <c r="CG582" s="1114"/>
      <c r="CH582" s="1114"/>
      <c r="CI582" s="1112"/>
      <c r="CJ582" s="1112"/>
      <c r="CK582" s="1114"/>
      <c r="CL582" s="1114"/>
      <c r="CM582" s="1114"/>
      <c r="CN582" s="1115"/>
      <c r="CO582" s="1116"/>
      <c r="CP582" s="1116"/>
      <c r="CQ582" s="1110"/>
      <c r="CR582" s="1110"/>
      <c r="CS582" s="1110"/>
      <c r="CT582" s="1110"/>
      <c r="CU582" s="1110"/>
      <c r="CV582" s="1110"/>
      <c r="CW582" s="1110"/>
      <c r="CX582" s="1110"/>
      <c r="CY582" s="1110"/>
      <c r="CZ582" s="1110"/>
      <c r="DA582" s="1110"/>
      <c r="DB582" s="1110"/>
      <c r="DC582" s="1110"/>
      <c r="DD582" s="1110"/>
      <c r="DE582" s="1110"/>
      <c r="DF582" s="1110"/>
      <c r="DG582" s="1110"/>
      <c r="DH582" s="1110"/>
      <c r="DI582" s="1110"/>
      <c r="DJ582" s="1110"/>
      <c r="DK582" s="1110"/>
      <c r="DL582" s="1110"/>
      <c r="DM582" s="1110"/>
      <c r="DN582" s="1110"/>
      <c r="DO582" s="1110"/>
      <c r="DP582" s="1110"/>
      <c r="DQ582" s="1110"/>
      <c r="DR582" s="1110"/>
      <c r="DS582" s="1110"/>
      <c r="DT582" s="1110"/>
      <c r="DU582" s="1110"/>
      <c r="DV582" s="1110"/>
      <c r="DW582" s="1116"/>
      <c r="DX582" s="1116"/>
      <c r="DY582" s="1116"/>
      <c r="DZ582" s="1116"/>
      <c r="EA582" s="1116"/>
      <c r="EB582" s="1116"/>
      <c r="EC582" s="1116"/>
      <c r="ED582" s="1116"/>
    </row>
    <row r="583" spans="22:134" s="1105" customFormat="1" x14ac:dyDescent="0.25">
      <c r="V583" s="1106"/>
      <c r="AA583" s="1107"/>
      <c r="AB583" s="1107"/>
      <c r="AD583" s="1107"/>
      <c r="AE583" s="1108"/>
      <c r="AH583" s="1109"/>
      <c r="AI583" s="1109"/>
      <c r="AK583" s="1107"/>
      <c r="AR583" s="1107"/>
      <c r="AV583" s="1107"/>
      <c r="AX583" s="1107"/>
      <c r="BB583" s="1107"/>
      <c r="BC583" s="1107"/>
      <c r="BE583" s="1107"/>
      <c r="BH583" s="1110"/>
      <c r="BI583" s="1111"/>
      <c r="BJ583" s="1112"/>
      <c r="BK583" s="1112"/>
      <c r="BL583" s="1112"/>
      <c r="BM583" s="1113"/>
      <c r="BN583" s="1113"/>
      <c r="BO583" s="1113"/>
      <c r="BP583" s="1112"/>
      <c r="BQ583" s="1112"/>
      <c r="BR583" s="1112"/>
      <c r="BS583" s="1112"/>
      <c r="BT583" s="1112"/>
      <c r="BU583" s="1112"/>
      <c r="BV583" s="1112"/>
      <c r="BW583" s="1112"/>
      <c r="BX583" s="1112"/>
      <c r="BY583" s="1112"/>
      <c r="BZ583" s="1112"/>
      <c r="CA583" s="1112"/>
      <c r="CB583" s="1114"/>
      <c r="CC583" s="1112"/>
      <c r="CD583" s="1112"/>
      <c r="CE583" s="1114"/>
      <c r="CF583" s="1114"/>
      <c r="CG583" s="1114"/>
      <c r="CH583" s="1114"/>
      <c r="CI583" s="1112"/>
      <c r="CJ583" s="1112"/>
      <c r="CK583" s="1114"/>
      <c r="CL583" s="1114"/>
      <c r="CM583" s="1114"/>
      <c r="CN583" s="1115"/>
      <c r="CO583" s="1116"/>
      <c r="CP583" s="1116"/>
      <c r="CQ583" s="1110"/>
      <c r="CR583" s="1110"/>
      <c r="CS583" s="1110"/>
      <c r="CT583" s="1110"/>
      <c r="CU583" s="1110"/>
      <c r="CV583" s="1110"/>
      <c r="CW583" s="1110"/>
      <c r="CX583" s="1110"/>
      <c r="CY583" s="1110"/>
      <c r="CZ583" s="1110"/>
      <c r="DA583" s="1110"/>
      <c r="DB583" s="1110"/>
      <c r="DC583" s="1110"/>
      <c r="DD583" s="1110"/>
      <c r="DE583" s="1110"/>
      <c r="DF583" s="1110"/>
      <c r="DG583" s="1110"/>
      <c r="DH583" s="1110"/>
      <c r="DI583" s="1110"/>
      <c r="DJ583" s="1110"/>
      <c r="DK583" s="1110"/>
      <c r="DL583" s="1110"/>
      <c r="DM583" s="1110"/>
      <c r="DN583" s="1110"/>
      <c r="DO583" s="1110"/>
      <c r="DP583" s="1110"/>
      <c r="DQ583" s="1110"/>
      <c r="DR583" s="1110"/>
      <c r="DS583" s="1110"/>
      <c r="DT583" s="1110"/>
      <c r="DU583" s="1110"/>
      <c r="DV583" s="1110"/>
      <c r="DW583" s="1116"/>
      <c r="DX583" s="1116"/>
      <c r="DY583" s="1116"/>
      <c r="DZ583" s="1116"/>
      <c r="EA583" s="1116"/>
      <c r="EB583" s="1116"/>
      <c r="EC583" s="1116"/>
      <c r="ED583" s="1116"/>
    </row>
    <row r="584" spans="22:134" s="1105" customFormat="1" x14ac:dyDescent="0.25">
      <c r="V584" s="1106"/>
      <c r="AA584" s="1107"/>
      <c r="AB584" s="1107"/>
      <c r="AD584" s="1107"/>
      <c r="AE584" s="1108"/>
      <c r="AH584" s="1109"/>
      <c r="AI584" s="1109"/>
      <c r="AK584" s="1107"/>
      <c r="AR584" s="1107"/>
      <c r="AV584" s="1107"/>
      <c r="AX584" s="1107"/>
      <c r="BB584" s="1107"/>
      <c r="BC584" s="1107"/>
      <c r="BE584" s="1107"/>
      <c r="BH584" s="1110"/>
      <c r="BI584" s="1111"/>
      <c r="BJ584" s="1112"/>
      <c r="BK584" s="1112"/>
      <c r="BL584" s="1112"/>
      <c r="BM584" s="1113"/>
      <c r="BN584" s="1113"/>
      <c r="BO584" s="1113"/>
      <c r="BP584" s="1112"/>
      <c r="BQ584" s="1112"/>
      <c r="BR584" s="1112"/>
      <c r="BS584" s="1112"/>
      <c r="BT584" s="1112"/>
      <c r="BU584" s="1112"/>
      <c r="BV584" s="1112"/>
      <c r="BW584" s="1112"/>
      <c r="BX584" s="1112"/>
      <c r="BY584" s="1112"/>
      <c r="BZ584" s="1112"/>
      <c r="CA584" s="1112"/>
      <c r="CB584" s="1114"/>
      <c r="CC584" s="1112"/>
      <c r="CD584" s="1112"/>
      <c r="CE584" s="1114"/>
      <c r="CF584" s="1114"/>
      <c r="CG584" s="1114"/>
      <c r="CH584" s="1114"/>
      <c r="CI584" s="1112"/>
      <c r="CJ584" s="1112"/>
      <c r="CK584" s="1114"/>
      <c r="CL584" s="1114"/>
      <c r="CM584" s="1114"/>
      <c r="CN584" s="1115"/>
      <c r="CO584" s="1116"/>
      <c r="CP584" s="1116"/>
      <c r="CQ584" s="1110"/>
      <c r="CR584" s="1110"/>
      <c r="CS584" s="1110"/>
      <c r="CT584" s="1110"/>
      <c r="CU584" s="1110"/>
      <c r="CV584" s="1110"/>
      <c r="CW584" s="1110"/>
      <c r="CX584" s="1110"/>
      <c r="CY584" s="1110"/>
      <c r="CZ584" s="1110"/>
      <c r="DA584" s="1110"/>
      <c r="DB584" s="1110"/>
      <c r="DC584" s="1110"/>
      <c r="DD584" s="1110"/>
      <c r="DE584" s="1110"/>
      <c r="DF584" s="1110"/>
      <c r="DG584" s="1110"/>
      <c r="DH584" s="1110"/>
      <c r="DI584" s="1110"/>
      <c r="DJ584" s="1110"/>
      <c r="DK584" s="1110"/>
      <c r="DL584" s="1110"/>
      <c r="DM584" s="1110"/>
      <c r="DN584" s="1110"/>
      <c r="DO584" s="1110"/>
      <c r="DP584" s="1110"/>
      <c r="DQ584" s="1110"/>
      <c r="DR584" s="1110"/>
      <c r="DS584" s="1110"/>
      <c r="DT584" s="1110"/>
      <c r="DU584" s="1110"/>
      <c r="DV584" s="1110"/>
      <c r="DW584" s="1116"/>
      <c r="DX584" s="1116"/>
      <c r="DY584" s="1116"/>
      <c r="DZ584" s="1116"/>
      <c r="EA584" s="1116"/>
      <c r="EB584" s="1116"/>
      <c r="EC584" s="1116"/>
      <c r="ED584" s="1116"/>
    </row>
    <row r="585" spans="22:134" s="1105" customFormat="1" x14ac:dyDescent="0.25">
      <c r="V585" s="1106"/>
      <c r="AA585" s="1107"/>
      <c r="AB585" s="1107"/>
      <c r="AD585" s="1107"/>
      <c r="AE585" s="1108"/>
      <c r="AH585" s="1109"/>
      <c r="AI585" s="1109"/>
      <c r="AK585" s="1107"/>
      <c r="AR585" s="1107"/>
      <c r="AV585" s="1107"/>
      <c r="AX585" s="1107"/>
      <c r="BB585" s="1107"/>
      <c r="BC585" s="1107"/>
      <c r="BE585" s="1107"/>
      <c r="BH585" s="1110"/>
      <c r="BI585" s="1111"/>
      <c r="BJ585" s="1112"/>
      <c r="BK585" s="1112"/>
      <c r="BL585" s="1112"/>
      <c r="BM585" s="1113"/>
      <c r="BN585" s="1113"/>
      <c r="BO585" s="1113"/>
      <c r="BP585" s="1112"/>
      <c r="BQ585" s="1112"/>
      <c r="BR585" s="1112"/>
      <c r="BS585" s="1112"/>
      <c r="BT585" s="1112"/>
      <c r="BU585" s="1112"/>
      <c r="BV585" s="1112"/>
      <c r="BW585" s="1112"/>
      <c r="BX585" s="1112"/>
      <c r="BY585" s="1112"/>
      <c r="BZ585" s="1112"/>
      <c r="CA585" s="1112"/>
      <c r="CB585" s="1114"/>
      <c r="CC585" s="1112"/>
      <c r="CD585" s="1112"/>
      <c r="CE585" s="1114"/>
      <c r="CF585" s="1114"/>
      <c r="CG585" s="1114"/>
      <c r="CH585" s="1114"/>
      <c r="CI585" s="1112"/>
      <c r="CJ585" s="1112"/>
      <c r="CK585" s="1114"/>
      <c r="CL585" s="1114"/>
      <c r="CM585" s="1114"/>
      <c r="CN585" s="1115"/>
      <c r="CO585" s="1116"/>
      <c r="CP585" s="1116"/>
      <c r="CQ585" s="1110"/>
      <c r="CR585" s="1110"/>
      <c r="CS585" s="1110"/>
      <c r="CT585" s="1110"/>
      <c r="CU585" s="1110"/>
      <c r="CV585" s="1110"/>
      <c r="CW585" s="1110"/>
      <c r="CX585" s="1110"/>
      <c r="CY585" s="1110"/>
      <c r="CZ585" s="1110"/>
      <c r="DA585" s="1110"/>
      <c r="DB585" s="1110"/>
      <c r="DC585" s="1110"/>
      <c r="DD585" s="1110"/>
      <c r="DE585" s="1110"/>
      <c r="DF585" s="1110"/>
      <c r="DG585" s="1110"/>
      <c r="DH585" s="1110"/>
      <c r="DI585" s="1110"/>
      <c r="DJ585" s="1110"/>
      <c r="DK585" s="1110"/>
      <c r="DL585" s="1110"/>
      <c r="DM585" s="1110"/>
      <c r="DN585" s="1110"/>
      <c r="DO585" s="1110"/>
      <c r="DP585" s="1110"/>
      <c r="DQ585" s="1110"/>
      <c r="DR585" s="1110"/>
      <c r="DS585" s="1110"/>
      <c r="DT585" s="1110"/>
      <c r="DU585" s="1110"/>
      <c r="DV585" s="1110"/>
      <c r="DW585" s="1116"/>
      <c r="DX585" s="1116"/>
      <c r="DY585" s="1116"/>
      <c r="DZ585" s="1116"/>
      <c r="EA585" s="1116"/>
      <c r="EB585" s="1116"/>
      <c r="EC585" s="1116"/>
      <c r="ED585" s="1116"/>
    </row>
    <row r="586" spans="22:134" s="1105" customFormat="1" x14ac:dyDescent="0.25">
      <c r="V586" s="1106"/>
      <c r="AA586" s="1107"/>
      <c r="AB586" s="1107"/>
      <c r="AD586" s="1107"/>
      <c r="AE586" s="1108"/>
      <c r="AH586" s="1109"/>
      <c r="AI586" s="1109"/>
      <c r="AK586" s="1107"/>
      <c r="AR586" s="1107"/>
      <c r="AV586" s="1107"/>
      <c r="AX586" s="1107"/>
      <c r="BB586" s="1107"/>
      <c r="BC586" s="1107"/>
      <c r="BE586" s="1107"/>
      <c r="BH586" s="1110"/>
      <c r="BI586" s="1111"/>
      <c r="BJ586" s="1112"/>
      <c r="BK586" s="1112"/>
      <c r="BL586" s="1112"/>
      <c r="BM586" s="1113"/>
      <c r="BN586" s="1113"/>
      <c r="BO586" s="1113"/>
      <c r="BP586" s="1112"/>
      <c r="BQ586" s="1112"/>
      <c r="BR586" s="1112"/>
      <c r="BS586" s="1112"/>
      <c r="BT586" s="1112"/>
      <c r="BU586" s="1112"/>
      <c r="BV586" s="1112"/>
      <c r="BW586" s="1112"/>
      <c r="BX586" s="1112"/>
      <c r="BY586" s="1112"/>
      <c r="BZ586" s="1112"/>
      <c r="CA586" s="1112"/>
      <c r="CB586" s="1114"/>
      <c r="CC586" s="1112"/>
      <c r="CD586" s="1112"/>
      <c r="CE586" s="1114"/>
      <c r="CF586" s="1114"/>
      <c r="CG586" s="1114"/>
      <c r="CH586" s="1114"/>
      <c r="CI586" s="1112"/>
      <c r="CJ586" s="1112"/>
      <c r="CK586" s="1114"/>
      <c r="CL586" s="1114"/>
      <c r="CM586" s="1114"/>
      <c r="CN586" s="1115"/>
      <c r="CO586" s="1116"/>
      <c r="CP586" s="1116"/>
      <c r="CQ586" s="1110"/>
      <c r="CR586" s="1110"/>
      <c r="CS586" s="1110"/>
      <c r="CT586" s="1110"/>
      <c r="CU586" s="1110"/>
      <c r="CV586" s="1110"/>
      <c r="CW586" s="1110"/>
      <c r="CX586" s="1110"/>
      <c r="CY586" s="1110"/>
      <c r="CZ586" s="1110"/>
      <c r="DA586" s="1110"/>
      <c r="DB586" s="1110"/>
      <c r="DC586" s="1110"/>
      <c r="DD586" s="1110"/>
      <c r="DE586" s="1110"/>
      <c r="DF586" s="1110"/>
      <c r="DG586" s="1110"/>
      <c r="DH586" s="1110"/>
      <c r="DI586" s="1110"/>
      <c r="DJ586" s="1110"/>
      <c r="DK586" s="1110"/>
      <c r="DL586" s="1110"/>
      <c r="DM586" s="1110"/>
      <c r="DN586" s="1110"/>
      <c r="DO586" s="1110"/>
      <c r="DP586" s="1110"/>
      <c r="DQ586" s="1110"/>
      <c r="DR586" s="1110"/>
      <c r="DS586" s="1110"/>
      <c r="DT586" s="1110"/>
      <c r="DU586" s="1110"/>
      <c r="DV586" s="1110"/>
      <c r="DW586" s="1116"/>
      <c r="DX586" s="1116"/>
      <c r="DY586" s="1116"/>
      <c r="DZ586" s="1116"/>
      <c r="EA586" s="1116"/>
      <c r="EB586" s="1116"/>
      <c r="EC586" s="1116"/>
      <c r="ED586" s="1116"/>
    </row>
    <row r="587" spans="22:134" s="1105" customFormat="1" x14ac:dyDescent="0.25">
      <c r="V587" s="1106"/>
      <c r="AA587" s="1107"/>
      <c r="AB587" s="1107"/>
      <c r="AD587" s="1107"/>
      <c r="AE587" s="1108"/>
      <c r="AH587" s="1109"/>
      <c r="AI587" s="1109"/>
      <c r="AK587" s="1107"/>
      <c r="AR587" s="1107"/>
      <c r="AV587" s="1107"/>
      <c r="AX587" s="1107"/>
      <c r="BB587" s="1107"/>
      <c r="BC587" s="1107"/>
      <c r="BE587" s="1107"/>
      <c r="BH587" s="1110"/>
      <c r="BI587" s="1111"/>
      <c r="BJ587" s="1112"/>
      <c r="BK587" s="1112"/>
      <c r="BL587" s="1112"/>
      <c r="BM587" s="1113"/>
      <c r="BN587" s="1113"/>
      <c r="BO587" s="1113"/>
      <c r="BP587" s="1112"/>
      <c r="BQ587" s="1112"/>
      <c r="BR587" s="1112"/>
      <c r="BS587" s="1112"/>
      <c r="BT587" s="1112"/>
      <c r="BU587" s="1112"/>
      <c r="BV587" s="1112"/>
      <c r="BW587" s="1112"/>
      <c r="BX587" s="1112"/>
      <c r="BY587" s="1112"/>
      <c r="BZ587" s="1112"/>
      <c r="CA587" s="1112"/>
      <c r="CB587" s="1114"/>
      <c r="CC587" s="1112"/>
      <c r="CD587" s="1112"/>
      <c r="CE587" s="1114"/>
      <c r="CF587" s="1114"/>
      <c r="CG587" s="1114"/>
      <c r="CH587" s="1114"/>
      <c r="CI587" s="1112"/>
      <c r="CJ587" s="1112"/>
      <c r="CK587" s="1114"/>
      <c r="CL587" s="1114"/>
      <c r="CM587" s="1114"/>
      <c r="CN587" s="1115"/>
      <c r="CO587" s="1116"/>
      <c r="CP587" s="1116"/>
      <c r="CQ587" s="1110"/>
      <c r="CR587" s="1110"/>
      <c r="CS587" s="1110"/>
      <c r="CT587" s="1110"/>
      <c r="CU587" s="1110"/>
      <c r="CV587" s="1110"/>
      <c r="CW587" s="1110"/>
      <c r="CX587" s="1110"/>
      <c r="CY587" s="1110"/>
      <c r="CZ587" s="1110"/>
      <c r="DA587" s="1110"/>
      <c r="DB587" s="1110"/>
      <c r="DC587" s="1110"/>
      <c r="DD587" s="1110"/>
      <c r="DE587" s="1110"/>
      <c r="DF587" s="1110"/>
      <c r="DG587" s="1110"/>
      <c r="DH587" s="1110"/>
      <c r="DI587" s="1110"/>
      <c r="DJ587" s="1110"/>
      <c r="DK587" s="1110"/>
      <c r="DL587" s="1110"/>
      <c r="DM587" s="1110"/>
      <c r="DN587" s="1110"/>
      <c r="DO587" s="1110"/>
      <c r="DP587" s="1110"/>
      <c r="DQ587" s="1110"/>
      <c r="DR587" s="1110"/>
      <c r="DS587" s="1110"/>
      <c r="DT587" s="1110"/>
      <c r="DU587" s="1110"/>
      <c r="DV587" s="1110"/>
      <c r="DW587" s="1116"/>
      <c r="DX587" s="1116"/>
      <c r="DY587" s="1116"/>
      <c r="DZ587" s="1116"/>
      <c r="EA587" s="1116"/>
      <c r="EB587" s="1116"/>
      <c r="EC587" s="1116"/>
      <c r="ED587" s="1116"/>
    </row>
    <row r="588" spans="22:134" s="1105" customFormat="1" x14ac:dyDescent="0.25">
      <c r="V588" s="1106"/>
      <c r="AA588" s="1107"/>
      <c r="AB588" s="1107"/>
      <c r="AD588" s="1107"/>
      <c r="AE588" s="1108"/>
      <c r="AH588" s="1109"/>
      <c r="AI588" s="1109"/>
      <c r="AK588" s="1107"/>
      <c r="AR588" s="1107"/>
      <c r="AV588" s="1107"/>
      <c r="AX588" s="1107"/>
      <c r="BB588" s="1107"/>
      <c r="BC588" s="1107"/>
      <c r="BE588" s="1107"/>
      <c r="BH588" s="1110"/>
      <c r="BI588" s="1111"/>
      <c r="BJ588" s="1112"/>
      <c r="BK588" s="1112"/>
      <c r="BL588" s="1112"/>
      <c r="BM588" s="1113"/>
      <c r="BN588" s="1113"/>
      <c r="BO588" s="1113"/>
      <c r="BP588" s="1112"/>
      <c r="BQ588" s="1112"/>
      <c r="BR588" s="1112"/>
      <c r="BS588" s="1112"/>
      <c r="BT588" s="1112"/>
      <c r="BU588" s="1112"/>
      <c r="BV588" s="1112"/>
      <c r="BW588" s="1112"/>
      <c r="BX588" s="1112"/>
      <c r="BY588" s="1112"/>
      <c r="BZ588" s="1112"/>
      <c r="CA588" s="1112"/>
      <c r="CB588" s="1114"/>
      <c r="CC588" s="1112"/>
      <c r="CD588" s="1112"/>
      <c r="CE588" s="1114"/>
      <c r="CF588" s="1114"/>
      <c r="CG588" s="1114"/>
      <c r="CH588" s="1114"/>
      <c r="CI588" s="1112"/>
      <c r="CJ588" s="1112"/>
      <c r="CK588" s="1114"/>
      <c r="CL588" s="1114"/>
      <c r="CM588" s="1114"/>
      <c r="CN588" s="1115"/>
      <c r="CO588" s="1116"/>
      <c r="CP588" s="1116"/>
      <c r="CQ588" s="1110"/>
      <c r="CR588" s="1110"/>
      <c r="CS588" s="1110"/>
      <c r="CT588" s="1110"/>
      <c r="CU588" s="1110"/>
      <c r="CV588" s="1110"/>
      <c r="CW588" s="1110"/>
      <c r="CX588" s="1110"/>
      <c r="CY588" s="1110"/>
      <c r="CZ588" s="1110"/>
      <c r="DA588" s="1110"/>
      <c r="DB588" s="1110"/>
      <c r="DC588" s="1110"/>
      <c r="DD588" s="1110"/>
      <c r="DE588" s="1110"/>
      <c r="DF588" s="1110"/>
      <c r="DG588" s="1110"/>
      <c r="DH588" s="1110"/>
      <c r="DI588" s="1110"/>
      <c r="DJ588" s="1110"/>
      <c r="DK588" s="1110"/>
      <c r="DL588" s="1110"/>
      <c r="DM588" s="1110"/>
      <c r="DN588" s="1110"/>
      <c r="DO588" s="1110"/>
      <c r="DP588" s="1110"/>
      <c r="DQ588" s="1110"/>
      <c r="DR588" s="1110"/>
      <c r="DS588" s="1110"/>
      <c r="DT588" s="1110"/>
      <c r="DU588" s="1110"/>
      <c r="DV588" s="1110"/>
      <c r="DW588" s="1116"/>
      <c r="DX588" s="1116"/>
      <c r="DY588" s="1116"/>
      <c r="DZ588" s="1116"/>
      <c r="EA588" s="1116"/>
      <c r="EB588" s="1116"/>
      <c r="EC588" s="1116"/>
      <c r="ED588" s="1116"/>
    </row>
    <row r="589" spans="22:134" s="1105" customFormat="1" x14ac:dyDescent="0.25">
      <c r="V589" s="1106"/>
      <c r="AA589" s="1107"/>
      <c r="AB589" s="1107"/>
      <c r="AD589" s="1107"/>
      <c r="AE589" s="1108"/>
      <c r="AH589" s="1109"/>
      <c r="AI589" s="1109"/>
      <c r="AK589" s="1107"/>
      <c r="AR589" s="1107"/>
      <c r="AV589" s="1107"/>
      <c r="AX589" s="1107"/>
      <c r="BB589" s="1107"/>
      <c r="BC589" s="1107"/>
      <c r="BE589" s="1107"/>
      <c r="BH589" s="1110"/>
      <c r="BI589" s="1111"/>
      <c r="BJ589" s="1112"/>
      <c r="BK589" s="1112"/>
      <c r="BL589" s="1112"/>
      <c r="BM589" s="1113"/>
      <c r="BN589" s="1113"/>
      <c r="BO589" s="1113"/>
      <c r="BP589" s="1112"/>
      <c r="BQ589" s="1112"/>
      <c r="BR589" s="1112"/>
      <c r="BS589" s="1112"/>
      <c r="BT589" s="1112"/>
      <c r="BU589" s="1112"/>
      <c r="BV589" s="1112"/>
      <c r="BW589" s="1112"/>
      <c r="BX589" s="1112"/>
      <c r="BY589" s="1112"/>
      <c r="BZ589" s="1112"/>
      <c r="CA589" s="1112"/>
      <c r="CB589" s="1114"/>
      <c r="CC589" s="1112"/>
      <c r="CD589" s="1112"/>
      <c r="CE589" s="1114"/>
      <c r="CF589" s="1114"/>
      <c r="CG589" s="1114"/>
      <c r="CH589" s="1114"/>
      <c r="CI589" s="1112"/>
      <c r="CJ589" s="1112"/>
      <c r="CK589" s="1114"/>
      <c r="CL589" s="1114"/>
      <c r="CM589" s="1114"/>
      <c r="CN589" s="1115"/>
      <c r="CO589" s="1116"/>
      <c r="CP589" s="1116"/>
      <c r="CQ589" s="1110"/>
      <c r="CR589" s="1110"/>
      <c r="CS589" s="1110"/>
      <c r="CT589" s="1110"/>
      <c r="CU589" s="1110"/>
      <c r="CV589" s="1110"/>
      <c r="CW589" s="1110"/>
      <c r="CX589" s="1110"/>
      <c r="CY589" s="1110"/>
      <c r="CZ589" s="1110"/>
      <c r="DA589" s="1110"/>
      <c r="DB589" s="1110"/>
      <c r="DC589" s="1110"/>
      <c r="DD589" s="1110"/>
      <c r="DE589" s="1110"/>
      <c r="DF589" s="1110"/>
      <c r="DG589" s="1110"/>
      <c r="DH589" s="1110"/>
      <c r="DI589" s="1110"/>
      <c r="DJ589" s="1110"/>
      <c r="DK589" s="1110"/>
      <c r="DL589" s="1110"/>
      <c r="DM589" s="1110"/>
      <c r="DN589" s="1110"/>
      <c r="DO589" s="1110"/>
      <c r="DP589" s="1110"/>
      <c r="DQ589" s="1110"/>
      <c r="DR589" s="1110"/>
      <c r="DS589" s="1110"/>
      <c r="DT589" s="1110"/>
      <c r="DU589" s="1110"/>
      <c r="DV589" s="1110"/>
      <c r="DW589" s="1116"/>
      <c r="DX589" s="1116"/>
      <c r="DY589" s="1116"/>
      <c r="DZ589" s="1116"/>
      <c r="EA589" s="1116"/>
      <c r="EB589" s="1116"/>
      <c r="EC589" s="1116"/>
      <c r="ED589" s="1116"/>
    </row>
    <row r="590" spans="22:134" s="1105" customFormat="1" x14ac:dyDescent="0.25">
      <c r="V590" s="1106"/>
      <c r="AA590" s="1107"/>
      <c r="AB590" s="1107"/>
      <c r="AD590" s="1107"/>
      <c r="AE590" s="1108"/>
      <c r="AH590" s="1109"/>
      <c r="AI590" s="1109"/>
      <c r="AK590" s="1107"/>
      <c r="AR590" s="1107"/>
      <c r="AV590" s="1107"/>
      <c r="AX590" s="1107"/>
      <c r="BB590" s="1107"/>
      <c r="BC590" s="1107"/>
      <c r="BE590" s="1107"/>
      <c r="BH590" s="1110"/>
      <c r="BI590" s="1111"/>
      <c r="BJ590" s="1112"/>
      <c r="BK590" s="1112"/>
      <c r="BL590" s="1112"/>
      <c r="BM590" s="1113"/>
      <c r="BN590" s="1113"/>
      <c r="BO590" s="1113"/>
      <c r="BP590" s="1112"/>
      <c r="BQ590" s="1112"/>
      <c r="BR590" s="1112"/>
      <c r="BS590" s="1112"/>
      <c r="BT590" s="1112"/>
      <c r="BU590" s="1112"/>
      <c r="BV590" s="1112"/>
      <c r="BW590" s="1112"/>
      <c r="BX590" s="1112"/>
      <c r="BY590" s="1112"/>
      <c r="BZ590" s="1112"/>
      <c r="CA590" s="1112"/>
      <c r="CB590" s="1114"/>
      <c r="CC590" s="1112"/>
      <c r="CD590" s="1112"/>
      <c r="CE590" s="1114"/>
      <c r="CF590" s="1114"/>
      <c r="CG590" s="1114"/>
      <c r="CH590" s="1114"/>
      <c r="CI590" s="1112"/>
      <c r="CJ590" s="1112"/>
      <c r="CK590" s="1114"/>
      <c r="CL590" s="1114"/>
      <c r="CM590" s="1114"/>
      <c r="CN590" s="1115"/>
      <c r="CO590" s="1116"/>
      <c r="CP590" s="1116"/>
      <c r="CQ590" s="1110"/>
      <c r="CR590" s="1110"/>
      <c r="CS590" s="1110"/>
      <c r="CT590" s="1110"/>
      <c r="CU590" s="1110"/>
      <c r="CV590" s="1110"/>
      <c r="CW590" s="1110"/>
      <c r="CX590" s="1110"/>
      <c r="CY590" s="1110"/>
      <c r="CZ590" s="1110"/>
      <c r="DA590" s="1110"/>
      <c r="DB590" s="1110"/>
      <c r="DC590" s="1110"/>
      <c r="DD590" s="1110"/>
      <c r="DE590" s="1110"/>
      <c r="DF590" s="1110"/>
      <c r="DG590" s="1110"/>
      <c r="DH590" s="1110"/>
      <c r="DI590" s="1110"/>
      <c r="DJ590" s="1110"/>
      <c r="DK590" s="1110"/>
      <c r="DL590" s="1110"/>
      <c r="DM590" s="1110"/>
      <c r="DN590" s="1110"/>
      <c r="DO590" s="1110"/>
      <c r="DP590" s="1110"/>
      <c r="DQ590" s="1110"/>
      <c r="DR590" s="1110"/>
      <c r="DS590" s="1110"/>
      <c r="DT590" s="1110"/>
      <c r="DU590" s="1110"/>
      <c r="DV590" s="1110"/>
      <c r="DW590" s="1116"/>
      <c r="DX590" s="1116"/>
      <c r="DY590" s="1116"/>
      <c r="DZ590" s="1116"/>
      <c r="EA590" s="1116"/>
      <c r="EB590" s="1116"/>
      <c r="EC590" s="1116"/>
      <c r="ED590" s="1116"/>
    </row>
    <row r="591" spans="22:134" s="1105" customFormat="1" x14ac:dyDescent="0.25">
      <c r="V591" s="1106"/>
      <c r="AA591" s="1107"/>
      <c r="AB591" s="1107"/>
      <c r="AD591" s="1107"/>
      <c r="AE591" s="1108"/>
      <c r="AH591" s="1109"/>
      <c r="AI591" s="1109"/>
      <c r="AK591" s="1107"/>
      <c r="AR591" s="1107"/>
      <c r="AV591" s="1107"/>
      <c r="AX591" s="1107"/>
      <c r="BB591" s="1107"/>
      <c r="BC591" s="1107"/>
      <c r="BE591" s="1107"/>
      <c r="BH591" s="1110"/>
      <c r="BI591" s="1111"/>
      <c r="BJ591" s="1112"/>
      <c r="BK591" s="1112"/>
      <c r="BL591" s="1112"/>
      <c r="BM591" s="1113"/>
      <c r="BN591" s="1113"/>
      <c r="BO591" s="1113"/>
      <c r="BP591" s="1112"/>
      <c r="BQ591" s="1112"/>
      <c r="BR591" s="1112"/>
      <c r="BS591" s="1112"/>
      <c r="BT591" s="1112"/>
      <c r="BU591" s="1112"/>
      <c r="BV591" s="1112"/>
      <c r="BW591" s="1112"/>
      <c r="BX591" s="1112"/>
      <c r="BY591" s="1112"/>
      <c r="BZ591" s="1112"/>
      <c r="CA591" s="1112"/>
      <c r="CB591" s="1114"/>
      <c r="CC591" s="1112"/>
      <c r="CD591" s="1112"/>
      <c r="CE591" s="1114"/>
      <c r="CF591" s="1114"/>
      <c r="CG591" s="1114"/>
      <c r="CH591" s="1114"/>
      <c r="CI591" s="1112"/>
      <c r="CJ591" s="1112"/>
      <c r="CK591" s="1114"/>
      <c r="CL591" s="1114"/>
      <c r="CM591" s="1114"/>
      <c r="CN591" s="1115"/>
      <c r="CO591" s="1116"/>
      <c r="CP591" s="1116"/>
      <c r="CQ591" s="1110"/>
      <c r="CR591" s="1110"/>
      <c r="CS591" s="1110"/>
      <c r="CT591" s="1110"/>
      <c r="CU591" s="1110"/>
      <c r="CV591" s="1110"/>
      <c r="CW591" s="1110"/>
      <c r="CX591" s="1110"/>
      <c r="CY591" s="1110"/>
      <c r="CZ591" s="1110"/>
      <c r="DA591" s="1110"/>
      <c r="DB591" s="1110"/>
      <c r="DC591" s="1110"/>
      <c r="DD591" s="1110"/>
      <c r="DE591" s="1110"/>
      <c r="DF591" s="1110"/>
      <c r="DG591" s="1110"/>
      <c r="DH591" s="1110"/>
      <c r="DI591" s="1110"/>
      <c r="DJ591" s="1110"/>
      <c r="DK591" s="1110"/>
      <c r="DL591" s="1110"/>
      <c r="DM591" s="1110"/>
      <c r="DN591" s="1110"/>
      <c r="DO591" s="1110"/>
      <c r="DP591" s="1110"/>
      <c r="DQ591" s="1110"/>
      <c r="DR591" s="1110"/>
      <c r="DS591" s="1110"/>
      <c r="DT591" s="1110"/>
      <c r="DU591" s="1110"/>
      <c r="DV591" s="1110"/>
      <c r="DW591" s="1116"/>
      <c r="DX591" s="1116"/>
      <c r="DY591" s="1116"/>
      <c r="DZ591" s="1116"/>
      <c r="EA591" s="1116"/>
      <c r="EB591" s="1116"/>
      <c r="EC591" s="1116"/>
      <c r="ED591" s="1116"/>
    </row>
    <row r="592" spans="22:134" s="1105" customFormat="1" x14ac:dyDescent="0.25">
      <c r="V592" s="1106"/>
      <c r="AA592" s="1107"/>
      <c r="AB592" s="1107"/>
      <c r="AD592" s="1107"/>
      <c r="AE592" s="1108"/>
      <c r="AH592" s="1109"/>
      <c r="AI592" s="1109"/>
      <c r="AK592" s="1107"/>
      <c r="AR592" s="1107"/>
      <c r="AV592" s="1107"/>
      <c r="AX592" s="1107"/>
      <c r="BB592" s="1107"/>
      <c r="BC592" s="1107"/>
      <c r="BE592" s="1107"/>
      <c r="BH592" s="1110"/>
      <c r="BI592" s="1111"/>
      <c r="BJ592" s="1112"/>
      <c r="BK592" s="1112"/>
      <c r="BL592" s="1112"/>
      <c r="BM592" s="1113"/>
      <c r="BN592" s="1113"/>
      <c r="BO592" s="1113"/>
      <c r="BP592" s="1112"/>
      <c r="BQ592" s="1112"/>
      <c r="BR592" s="1112"/>
      <c r="BS592" s="1112"/>
      <c r="BT592" s="1112"/>
      <c r="BU592" s="1112"/>
      <c r="BV592" s="1112"/>
      <c r="BW592" s="1112"/>
      <c r="BX592" s="1112"/>
      <c r="BY592" s="1112"/>
      <c r="BZ592" s="1112"/>
      <c r="CA592" s="1112"/>
      <c r="CB592" s="1114"/>
      <c r="CC592" s="1112"/>
      <c r="CD592" s="1112"/>
      <c r="CE592" s="1114"/>
      <c r="CF592" s="1114"/>
      <c r="CG592" s="1114"/>
      <c r="CH592" s="1114"/>
      <c r="CI592" s="1112"/>
      <c r="CJ592" s="1112"/>
      <c r="CK592" s="1114"/>
      <c r="CL592" s="1114"/>
      <c r="CM592" s="1114"/>
      <c r="CN592" s="1115"/>
      <c r="CO592" s="1116"/>
      <c r="CP592" s="1116"/>
      <c r="CQ592" s="1110"/>
      <c r="CR592" s="1110"/>
      <c r="CS592" s="1110"/>
      <c r="CT592" s="1110"/>
      <c r="CU592" s="1110"/>
      <c r="CV592" s="1110"/>
      <c r="CW592" s="1110"/>
      <c r="CX592" s="1110"/>
      <c r="CY592" s="1110"/>
      <c r="CZ592" s="1110"/>
      <c r="DA592" s="1110"/>
      <c r="DB592" s="1110"/>
      <c r="DC592" s="1110"/>
      <c r="DD592" s="1110"/>
      <c r="DE592" s="1110"/>
      <c r="DF592" s="1110"/>
      <c r="DG592" s="1110"/>
      <c r="DH592" s="1110"/>
      <c r="DI592" s="1110"/>
      <c r="DJ592" s="1110"/>
      <c r="DK592" s="1110"/>
      <c r="DL592" s="1110"/>
      <c r="DM592" s="1110"/>
      <c r="DN592" s="1110"/>
      <c r="DO592" s="1110"/>
      <c r="DP592" s="1110"/>
      <c r="DQ592" s="1110"/>
      <c r="DR592" s="1110"/>
      <c r="DS592" s="1110"/>
      <c r="DT592" s="1110"/>
      <c r="DU592" s="1110"/>
      <c r="DV592" s="1110"/>
      <c r="DW592" s="1116"/>
      <c r="DX592" s="1116"/>
      <c r="DY592" s="1116"/>
      <c r="DZ592" s="1116"/>
      <c r="EA592" s="1116"/>
      <c r="EB592" s="1116"/>
      <c r="EC592" s="1116"/>
      <c r="ED592" s="1116"/>
    </row>
    <row r="593" spans="22:134" s="1105" customFormat="1" x14ac:dyDescent="0.25">
      <c r="V593" s="1106"/>
      <c r="AA593" s="1107"/>
      <c r="AB593" s="1107"/>
      <c r="AD593" s="1107"/>
      <c r="AE593" s="1108"/>
      <c r="AH593" s="1109"/>
      <c r="AI593" s="1109"/>
      <c r="AK593" s="1107"/>
      <c r="AR593" s="1107"/>
      <c r="AV593" s="1107"/>
      <c r="AX593" s="1107"/>
      <c r="BB593" s="1107"/>
      <c r="BC593" s="1107"/>
      <c r="BE593" s="1107"/>
      <c r="BH593" s="1110"/>
      <c r="BI593" s="1111"/>
      <c r="BJ593" s="1112"/>
      <c r="BK593" s="1112"/>
      <c r="BL593" s="1112"/>
      <c r="BM593" s="1113"/>
      <c r="BN593" s="1113"/>
      <c r="BO593" s="1113"/>
      <c r="BP593" s="1112"/>
      <c r="BQ593" s="1112"/>
      <c r="BR593" s="1112"/>
      <c r="BS593" s="1112"/>
      <c r="BT593" s="1112"/>
      <c r="BU593" s="1112"/>
      <c r="BV593" s="1112"/>
      <c r="BW593" s="1112"/>
      <c r="BX593" s="1112"/>
      <c r="BY593" s="1112"/>
      <c r="BZ593" s="1112"/>
      <c r="CA593" s="1112"/>
      <c r="CB593" s="1114"/>
      <c r="CC593" s="1112"/>
      <c r="CD593" s="1112"/>
      <c r="CE593" s="1114"/>
      <c r="CF593" s="1114"/>
      <c r="CG593" s="1114"/>
      <c r="CH593" s="1114"/>
      <c r="CI593" s="1112"/>
      <c r="CJ593" s="1112"/>
      <c r="CK593" s="1114"/>
      <c r="CL593" s="1114"/>
      <c r="CM593" s="1114"/>
      <c r="CN593" s="1115"/>
      <c r="CO593" s="1116"/>
      <c r="CP593" s="1116"/>
      <c r="CQ593" s="1110"/>
      <c r="CR593" s="1110"/>
      <c r="CS593" s="1110"/>
      <c r="CT593" s="1110"/>
      <c r="CU593" s="1110"/>
      <c r="CV593" s="1110"/>
      <c r="CW593" s="1110"/>
      <c r="CX593" s="1110"/>
      <c r="CY593" s="1110"/>
      <c r="CZ593" s="1110"/>
      <c r="DA593" s="1110"/>
      <c r="DB593" s="1110"/>
      <c r="DC593" s="1110"/>
      <c r="DD593" s="1110"/>
      <c r="DE593" s="1110"/>
      <c r="DF593" s="1110"/>
      <c r="DG593" s="1110"/>
      <c r="DH593" s="1110"/>
      <c r="DI593" s="1110"/>
      <c r="DJ593" s="1110"/>
      <c r="DK593" s="1110"/>
      <c r="DL593" s="1110"/>
      <c r="DM593" s="1110"/>
      <c r="DN593" s="1110"/>
      <c r="DO593" s="1110"/>
      <c r="DP593" s="1110"/>
      <c r="DQ593" s="1110"/>
      <c r="DR593" s="1110"/>
      <c r="DS593" s="1110"/>
      <c r="DT593" s="1110"/>
      <c r="DU593" s="1110"/>
      <c r="DV593" s="1110"/>
      <c r="DW593" s="1116"/>
      <c r="DX593" s="1116"/>
      <c r="DY593" s="1116"/>
      <c r="DZ593" s="1116"/>
      <c r="EA593" s="1116"/>
      <c r="EB593" s="1116"/>
      <c r="EC593" s="1116"/>
      <c r="ED593" s="1116"/>
    </row>
    <row r="594" spans="22:134" s="1105" customFormat="1" x14ac:dyDescent="0.25">
      <c r="V594" s="1106"/>
      <c r="AA594" s="1107"/>
      <c r="AB594" s="1107"/>
      <c r="AD594" s="1107"/>
      <c r="AE594" s="1108"/>
      <c r="AH594" s="1109"/>
      <c r="AI594" s="1109"/>
      <c r="AK594" s="1107"/>
      <c r="AR594" s="1107"/>
      <c r="AV594" s="1107"/>
      <c r="AX594" s="1107"/>
      <c r="BB594" s="1107"/>
      <c r="BC594" s="1107"/>
      <c r="BE594" s="1107"/>
      <c r="BH594" s="1110"/>
      <c r="BI594" s="1111"/>
      <c r="BJ594" s="1112"/>
      <c r="BK594" s="1112"/>
      <c r="BL594" s="1112"/>
      <c r="BM594" s="1113"/>
      <c r="BN594" s="1113"/>
      <c r="BO594" s="1113"/>
      <c r="BP594" s="1112"/>
      <c r="BQ594" s="1112"/>
      <c r="BR594" s="1112"/>
      <c r="BS594" s="1112"/>
      <c r="BT594" s="1112"/>
      <c r="BU594" s="1112"/>
      <c r="BV594" s="1112"/>
      <c r="BW594" s="1112"/>
      <c r="BX594" s="1112"/>
      <c r="BY594" s="1112"/>
      <c r="BZ594" s="1112"/>
      <c r="CA594" s="1112"/>
      <c r="CB594" s="1114"/>
      <c r="CC594" s="1112"/>
      <c r="CD594" s="1112"/>
      <c r="CE594" s="1114"/>
      <c r="CF594" s="1114"/>
      <c r="CG594" s="1114"/>
      <c r="CH594" s="1114"/>
      <c r="CI594" s="1112"/>
      <c r="CJ594" s="1112"/>
      <c r="CK594" s="1114"/>
      <c r="CL594" s="1114"/>
      <c r="CM594" s="1114"/>
      <c r="CN594" s="1115"/>
      <c r="CO594" s="1116"/>
      <c r="CP594" s="1116"/>
      <c r="CQ594" s="1110"/>
      <c r="CR594" s="1110"/>
      <c r="CS594" s="1110"/>
      <c r="CT594" s="1110"/>
      <c r="CU594" s="1110"/>
      <c r="CV594" s="1110"/>
      <c r="CW594" s="1110"/>
      <c r="CX594" s="1110"/>
      <c r="CY594" s="1110"/>
      <c r="CZ594" s="1110"/>
      <c r="DA594" s="1110"/>
      <c r="DB594" s="1110"/>
      <c r="DC594" s="1110"/>
      <c r="DD594" s="1110"/>
      <c r="DE594" s="1110"/>
      <c r="DF594" s="1110"/>
      <c r="DG594" s="1110"/>
      <c r="DH594" s="1110"/>
      <c r="DI594" s="1110"/>
      <c r="DJ594" s="1110"/>
      <c r="DK594" s="1110"/>
      <c r="DL594" s="1110"/>
      <c r="DM594" s="1110"/>
      <c r="DN594" s="1110"/>
      <c r="DO594" s="1110"/>
      <c r="DP594" s="1110"/>
      <c r="DQ594" s="1110"/>
      <c r="DR594" s="1110"/>
      <c r="DS594" s="1110"/>
      <c r="DT594" s="1110"/>
      <c r="DU594" s="1110"/>
      <c r="DV594" s="1110"/>
      <c r="DW594" s="1116"/>
      <c r="DX594" s="1116"/>
      <c r="DY594" s="1116"/>
      <c r="DZ594" s="1116"/>
      <c r="EA594" s="1116"/>
      <c r="EB594" s="1116"/>
      <c r="EC594" s="1116"/>
      <c r="ED594" s="1116"/>
    </row>
    <row r="595" spans="22:134" s="1105" customFormat="1" x14ac:dyDescent="0.25">
      <c r="V595" s="1106"/>
      <c r="AA595" s="1107"/>
      <c r="AB595" s="1107"/>
      <c r="AD595" s="1107"/>
      <c r="AE595" s="1108"/>
      <c r="AH595" s="1109"/>
      <c r="AI595" s="1109"/>
      <c r="AK595" s="1107"/>
      <c r="AR595" s="1107"/>
      <c r="AV595" s="1107"/>
      <c r="AX595" s="1107"/>
      <c r="BB595" s="1107"/>
      <c r="BC595" s="1107"/>
      <c r="BE595" s="1107"/>
      <c r="BH595" s="1110"/>
      <c r="BI595" s="1111"/>
      <c r="BJ595" s="1112"/>
      <c r="BK595" s="1112"/>
      <c r="BL595" s="1112"/>
      <c r="BM595" s="1113"/>
      <c r="BN595" s="1113"/>
      <c r="BO595" s="1113"/>
      <c r="BP595" s="1112"/>
      <c r="BQ595" s="1112"/>
      <c r="BR595" s="1112"/>
      <c r="BS595" s="1112"/>
      <c r="BT595" s="1112"/>
      <c r="BU595" s="1112"/>
      <c r="BV595" s="1112"/>
      <c r="BW595" s="1112"/>
      <c r="BX595" s="1112"/>
      <c r="BY595" s="1112"/>
      <c r="BZ595" s="1112"/>
      <c r="CA595" s="1112"/>
      <c r="CB595" s="1114"/>
      <c r="CC595" s="1112"/>
      <c r="CD595" s="1112"/>
      <c r="CE595" s="1114"/>
      <c r="CF595" s="1114"/>
      <c r="CG595" s="1114"/>
      <c r="CH595" s="1114"/>
      <c r="CI595" s="1112"/>
      <c r="CJ595" s="1112"/>
      <c r="CK595" s="1114"/>
      <c r="CL595" s="1114"/>
      <c r="CM595" s="1114"/>
      <c r="CN595" s="1115"/>
      <c r="CO595" s="1116"/>
      <c r="CP595" s="1116"/>
      <c r="CQ595" s="1110"/>
      <c r="CR595" s="1110"/>
      <c r="CS595" s="1110"/>
      <c r="CT595" s="1110"/>
      <c r="CU595" s="1110"/>
      <c r="CV595" s="1110"/>
      <c r="CW595" s="1110"/>
      <c r="CX595" s="1110"/>
      <c r="CY595" s="1110"/>
      <c r="CZ595" s="1110"/>
      <c r="DA595" s="1110"/>
      <c r="DB595" s="1110"/>
      <c r="DC595" s="1110"/>
      <c r="DD595" s="1110"/>
      <c r="DE595" s="1110"/>
      <c r="DF595" s="1110"/>
      <c r="DG595" s="1110"/>
      <c r="DH595" s="1110"/>
      <c r="DI595" s="1110"/>
      <c r="DJ595" s="1110"/>
      <c r="DK595" s="1110"/>
      <c r="DL595" s="1110"/>
      <c r="DM595" s="1110"/>
      <c r="DN595" s="1110"/>
      <c r="DO595" s="1110"/>
      <c r="DP595" s="1110"/>
      <c r="DQ595" s="1110"/>
      <c r="DR595" s="1110"/>
      <c r="DS595" s="1110"/>
      <c r="DT595" s="1110"/>
      <c r="DU595" s="1110"/>
      <c r="DV595" s="1110"/>
      <c r="DW595" s="1116"/>
      <c r="DX595" s="1116"/>
      <c r="DY595" s="1116"/>
      <c r="DZ595" s="1116"/>
      <c r="EA595" s="1116"/>
      <c r="EB595" s="1116"/>
      <c r="EC595" s="1116"/>
      <c r="ED595" s="1116"/>
    </row>
    <row r="596" spans="22:134" s="1105" customFormat="1" x14ac:dyDescent="0.25">
      <c r="V596" s="1106"/>
      <c r="AA596" s="1107"/>
      <c r="AB596" s="1107"/>
      <c r="AD596" s="1107"/>
      <c r="AE596" s="1108"/>
      <c r="AH596" s="1109"/>
      <c r="AI596" s="1109"/>
      <c r="AK596" s="1107"/>
      <c r="AR596" s="1107"/>
      <c r="AV596" s="1107"/>
      <c r="AX596" s="1107"/>
      <c r="BB596" s="1107"/>
      <c r="BC596" s="1107"/>
      <c r="BE596" s="1107"/>
      <c r="BH596" s="1110"/>
      <c r="BI596" s="1111"/>
      <c r="BJ596" s="1112"/>
      <c r="BK596" s="1112"/>
      <c r="BL596" s="1112"/>
      <c r="BM596" s="1113"/>
      <c r="BN596" s="1113"/>
      <c r="BO596" s="1113"/>
      <c r="BP596" s="1112"/>
      <c r="BQ596" s="1112"/>
      <c r="BR596" s="1112"/>
      <c r="BS596" s="1112"/>
      <c r="BT596" s="1112"/>
      <c r="BU596" s="1112"/>
      <c r="BV596" s="1112"/>
      <c r="BW596" s="1112"/>
      <c r="BX596" s="1112"/>
      <c r="BY596" s="1112"/>
      <c r="BZ596" s="1112"/>
      <c r="CA596" s="1112"/>
      <c r="CB596" s="1114"/>
      <c r="CC596" s="1112"/>
      <c r="CD596" s="1112"/>
      <c r="CE596" s="1114"/>
      <c r="CF596" s="1114"/>
      <c r="CG596" s="1114"/>
      <c r="CH596" s="1114"/>
      <c r="CI596" s="1112"/>
      <c r="CJ596" s="1112"/>
      <c r="CK596" s="1114"/>
      <c r="CL596" s="1114"/>
      <c r="CM596" s="1114"/>
      <c r="CN596" s="1115"/>
      <c r="CO596" s="1116"/>
      <c r="CP596" s="1116"/>
      <c r="CQ596" s="1110"/>
      <c r="CR596" s="1110"/>
      <c r="CS596" s="1110"/>
      <c r="CT596" s="1110"/>
      <c r="CU596" s="1110"/>
      <c r="CV596" s="1110"/>
      <c r="CW596" s="1110"/>
      <c r="CX596" s="1110"/>
      <c r="CY596" s="1110"/>
      <c r="CZ596" s="1110"/>
      <c r="DA596" s="1110"/>
      <c r="DB596" s="1110"/>
      <c r="DC596" s="1110"/>
      <c r="DD596" s="1110"/>
      <c r="DE596" s="1110"/>
      <c r="DF596" s="1110"/>
      <c r="DG596" s="1110"/>
      <c r="DH596" s="1110"/>
      <c r="DI596" s="1110"/>
      <c r="DJ596" s="1110"/>
      <c r="DK596" s="1110"/>
      <c r="DL596" s="1110"/>
      <c r="DM596" s="1110"/>
      <c r="DN596" s="1110"/>
      <c r="DO596" s="1110"/>
      <c r="DP596" s="1110"/>
      <c r="DQ596" s="1110"/>
      <c r="DR596" s="1110"/>
      <c r="DS596" s="1110"/>
      <c r="DT596" s="1110"/>
      <c r="DU596" s="1110"/>
      <c r="DV596" s="1110"/>
      <c r="DW596" s="1116"/>
      <c r="DX596" s="1116"/>
      <c r="DY596" s="1116"/>
      <c r="DZ596" s="1116"/>
      <c r="EA596" s="1116"/>
      <c r="EB596" s="1116"/>
      <c r="EC596" s="1116"/>
      <c r="ED596" s="1116"/>
    </row>
    <row r="597" spans="22:134" s="1105" customFormat="1" x14ac:dyDescent="0.25">
      <c r="V597" s="1106"/>
      <c r="AA597" s="1107"/>
      <c r="AB597" s="1107"/>
      <c r="AD597" s="1107"/>
      <c r="AE597" s="1108"/>
      <c r="AH597" s="1109"/>
      <c r="AI597" s="1109"/>
      <c r="AK597" s="1107"/>
      <c r="AR597" s="1107"/>
      <c r="AV597" s="1107"/>
      <c r="AX597" s="1107"/>
      <c r="BB597" s="1107"/>
      <c r="BC597" s="1107"/>
      <c r="BE597" s="1107"/>
      <c r="BH597" s="1110"/>
      <c r="BI597" s="1111"/>
      <c r="BJ597" s="1112"/>
      <c r="BK597" s="1112"/>
      <c r="BL597" s="1112"/>
      <c r="BM597" s="1113"/>
      <c r="BN597" s="1113"/>
      <c r="BO597" s="1113"/>
      <c r="BP597" s="1112"/>
      <c r="BQ597" s="1112"/>
      <c r="BR597" s="1112"/>
      <c r="BS597" s="1112"/>
      <c r="BT597" s="1112"/>
      <c r="BU597" s="1112"/>
      <c r="BV597" s="1112"/>
      <c r="BW597" s="1112"/>
      <c r="BX597" s="1112"/>
      <c r="BY597" s="1112"/>
      <c r="BZ597" s="1112"/>
      <c r="CA597" s="1112"/>
      <c r="CB597" s="1114"/>
      <c r="CC597" s="1112"/>
      <c r="CD597" s="1112"/>
      <c r="CE597" s="1114"/>
      <c r="CF597" s="1114"/>
      <c r="CG597" s="1114"/>
      <c r="CH597" s="1114"/>
      <c r="CI597" s="1112"/>
      <c r="CJ597" s="1112"/>
      <c r="CK597" s="1114"/>
      <c r="CL597" s="1114"/>
      <c r="CM597" s="1114"/>
      <c r="CN597" s="1115"/>
      <c r="CO597" s="1116"/>
      <c r="CP597" s="1116"/>
      <c r="CQ597" s="1110"/>
      <c r="CR597" s="1110"/>
      <c r="CS597" s="1110"/>
      <c r="CT597" s="1110"/>
      <c r="CU597" s="1110"/>
      <c r="CV597" s="1110"/>
      <c r="CW597" s="1110"/>
      <c r="CX597" s="1110"/>
      <c r="CY597" s="1110"/>
      <c r="CZ597" s="1110"/>
      <c r="DA597" s="1110"/>
      <c r="DB597" s="1110"/>
      <c r="DC597" s="1110"/>
      <c r="DD597" s="1110"/>
      <c r="DE597" s="1110"/>
      <c r="DF597" s="1110"/>
      <c r="DG597" s="1110"/>
      <c r="DH597" s="1110"/>
      <c r="DI597" s="1110"/>
      <c r="DJ597" s="1110"/>
      <c r="DK597" s="1110"/>
      <c r="DL597" s="1110"/>
      <c r="DM597" s="1110"/>
      <c r="DN597" s="1110"/>
      <c r="DO597" s="1110"/>
      <c r="DP597" s="1110"/>
      <c r="DQ597" s="1110"/>
      <c r="DR597" s="1110"/>
      <c r="DS597" s="1110"/>
      <c r="DT597" s="1110"/>
      <c r="DU597" s="1110"/>
      <c r="DV597" s="1110"/>
      <c r="DW597" s="1116"/>
      <c r="DX597" s="1116"/>
      <c r="DY597" s="1116"/>
      <c r="DZ597" s="1116"/>
      <c r="EA597" s="1116"/>
      <c r="EB597" s="1116"/>
      <c r="EC597" s="1116"/>
      <c r="ED597" s="1116"/>
    </row>
    <row r="598" spans="22:134" s="1105" customFormat="1" x14ac:dyDescent="0.25">
      <c r="V598" s="1106"/>
      <c r="AA598" s="1107"/>
      <c r="AB598" s="1107"/>
      <c r="AD598" s="1107"/>
      <c r="AE598" s="1108"/>
      <c r="AH598" s="1109"/>
      <c r="AI598" s="1109"/>
      <c r="AK598" s="1107"/>
      <c r="AR598" s="1107"/>
      <c r="AV598" s="1107"/>
      <c r="AX598" s="1107"/>
      <c r="BB598" s="1107"/>
      <c r="BC598" s="1107"/>
      <c r="BE598" s="1107"/>
      <c r="BH598" s="1110"/>
      <c r="BI598" s="1111"/>
      <c r="BJ598" s="1112"/>
      <c r="BK598" s="1112"/>
      <c r="BL598" s="1112"/>
      <c r="BM598" s="1113"/>
      <c r="BN598" s="1113"/>
      <c r="BO598" s="1113"/>
      <c r="BP598" s="1112"/>
      <c r="BQ598" s="1112"/>
      <c r="BR598" s="1112"/>
      <c r="BS598" s="1112"/>
      <c r="BT598" s="1112"/>
      <c r="BU598" s="1112"/>
      <c r="BV598" s="1112"/>
      <c r="BW598" s="1112"/>
      <c r="BX598" s="1112"/>
      <c r="BY598" s="1112"/>
      <c r="BZ598" s="1112"/>
      <c r="CA598" s="1112"/>
      <c r="CB598" s="1114"/>
      <c r="CC598" s="1112"/>
      <c r="CD598" s="1112"/>
      <c r="CE598" s="1114"/>
      <c r="CF598" s="1114"/>
      <c r="CG598" s="1114"/>
      <c r="CH598" s="1114"/>
      <c r="CI598" s="1112"/>
      <c r="CJ598" s="1112"/>
      <c r="CK598" s="1114"/>
      <c r="CL598" s="1114"/>
      <c r="CM598" s="1114"/>
      <c r="CN598" s="1115"/>
      <c r="CO598" s="1116"/>
      <c r="CP598" s="1116"/>
      <c r="CQ598" s="1110"/>
      <c r="CR598" s="1110"/>
      <c r="CS598" s="1110"/>
      <c r="CT598" s="1110"/>
      <c r="CU598" s="1110"/>
      <c r="CV598" s="1110"/>
      <c r="CW598" s="1110"/>
      <c r="CX598" s="1110"/>
      <c r="CY598" s="1110"/>
      <c r="CZ598" s="1110"/>
      <c r="DA598" s="1110"/>
      <c r="DB598" s="1110"/>
      <c r="DC598" s="1110"/>
      <c r="DD598" s="1110"/>
      <c r="DE598" s="1110"/>
      <c r="DF598" s="1110"/>
      <c r="DG598" s="1110"/>
      <c r="DH598" s="1110"/>
      <c r="DI598" s="1110"/>
      <c r="DJ598" s="1110"/>
      <c r="DK598" s="1110"/>
      <c r="DL598" s="1110"/>
      <c r="DM598" s="1110"/>
      <c r="DN598" s="1110"/>
      <c r="DO598" s="1110"/>
      <c r="DP598" s="1110"/>
      <c r="DQ598" s="1110"/>
      <c r="DR598" s="1110"/>
      <c r="DS598" s="1110"/>
      <c r="DT598" s="1110"/>
      <c r="DU598" s="1110"/>
      <c r="DV598" s="1110"/>
      <c r="DW598" s="1116"/>
      <c r="DX598" s="1116"/>
      <c r="DY598" s="1116"/>
      <c r="DZ598" s="1116"/>
      <c r="EA598" s="1116"/>
      <c r="EB598" s="1116"/>
      <c r="EC598" s="1116"/>
      <c r="ED598" s="1116"/>
    </row>
    <row r="599" spans="22:134" s="1105" customFormat="1" x14ac:dyDescent="0.25">
      <c r="V599" s="1106"/>
      <c r="AA599" s="1107"/>
      <c r="AB599" s="1107"/>
      <c r="AD599" s="1107"/>
      <c r="AE599" s="1108"/>
      <c r="AH599" s="1109"/>
      <c r="AI599" s="1109"/>
      <c r="AK599" s="1107"/>
      <c r="AR599" s="1107"/>
      <c r="AV599" s="1107"/>
      <c r="AX599" s="1107"/>
      <c r="BB599" s="1107"/>
      <c r="BC599" s="1107"/>
      <c r="BE599" s="1107"/>
      <c r="BH599" s="1110"/>
      <c r="BI599" s="1111"/>
      <c r="BJ599" s="1112"/>
      <c r="BK599" s="1112"/>
      <c r="BL599" s="1112"/>
      <c r="BM599" s="1113"/>
      <c r="BN599" s="1113"/>
      <c r="BO599" s="1113"/>
      <c r="BP599" s="1112"/>
      <c r="BQ599" s="1112"/>
      <c r="BR599" s="1112"/>
      <c r="BS599" s="1112"/>
      <c r="BT599" s="1112"/>
      <c r="BU599" s="1112"/>
      <c r="BV599" s="1112"/>
      <c r="BW599" s="1112"/>
      <c r="BX599" s="1112"/>
      <c r="BY599" s="1112"/>
      <c r="BZ599" s="1112"/>
      <c r="CA599" s="1112"/>
      <c r="CB599" s="1114"/>
      <c r="CC599" s="1112"/>
      <c r="CD599" s="1112"/>
      <c r="CE599" s="1114"/>
      <c r="CF599" s="1114"/>
      <c r="CG599" s="1114"/>
      <c r="CH599" s="1114"/>
      <c r="CI599" s="1112"/>
      <c r="CJ599" s="1112"/>
      <c r="CK599" s="1114"/>
      <c r="CL599" s="1114"/>
      <c r="CM599" s="1114"/>
      <c r="CN599" s="1115"/>
      <c r="CO599" s="1116"/>
      <c r="CP599" s="1116"/>
      <c r="CQ599" s="1110"/>
      <c r="CR599" s="1110"/>
      <c r="CS599" s="1110"/>
      <c r="CT599" s="1110"/>
      <c r="CU599" s="1110"/>
      <c r="CV599" s="1110"/>
      <c r="CW599" s="1110"/>
      <c r="CX599" s="1110"/>
      <c r="CY599" s="1110"/>
      <c r="CZ599" s="1110"/>
      <c r="DA599" s="1110"/>
      <c r="DB599" s="1110"/>
      <c r="DC599" s="1110"/>
      <c r="DD599" s="1110"/>
      <c r="DE599" s="1110"/>
      <c r="DF599" s="1110"/>
      <c r="DG599" s="1110"/>
      <c r="DH599" s="1110"/>
      <c r="DI599" s="1110"/>
      <c r="DJ599" s="1110"/>
      <c r="DK599" s="1110"/>
      <c r="DL599" s="1110"/>
      <c r="DM599" s="1110"/>
      <c r="DN599" s="1110"/>
      <c r="DO599" s="1110"/>
      <c r="DP599" s="1110"/>
      <c r="DQ599" s="1110"/>
      <c r="DR599" s="1110"/>
      <c r="DS599" s="1110"/>
      <c r="DT599" s="1110"/>
      <c r="DU599" s="1110"/>
      <c r="DV599" s="1110"/>
      <c r="DW599" s="1116"/>
      <c r="DX599" s="1116"/>
      <c r="DY599" s="1116"/>
      <c r="DZ599" s="1116"/>
      <c r="EA599" s="1116"/>
      <c r="EB599" s="1116"/>
      <c r="EC599" s="1116"/>
      <c r="ED599" s="1116"/>
    </row>
    <row r="600" spans="22:134" s="1105" customFormat="1" x14ac:dyDescent="0.25">
      <c r="V600" s="1106"/>
      <c r="AA600" s="1107"/>
      <c r="AB600" s="1107"/>
      <c r="AD600" s="1107"/>
      <c r="AE600" s="1108"/>
      <c r="AH600" s="1109"/>
      <c r="AI600" s="1109"/>
      <c r="AK600" s="1107"/>
      <c r="AR600" s="1107"/>
      <c r="AV600" s="1107"/>
      <c r="AX600" s="1107"/>
      <c r="BB600" s="1107"/>
      <c r="BC600" s="1107"/>
      <c r="BE600" s="1107"/>
      <c r="BH600" s="1110"/>
      <c r="BI600" s="1111"/>
      <c r="BJ600" s="1112"/>
      <c r="BK600" s="1112"/>
      <c r="BL600" s="1112"/>
      <c r="BM600" s="1113"/>
      <c r="BN600" s="1113"/>
      <c r="BO600" s="1113"/>
      <c r="BP600" s="1112"/>
      <c r="BQ600" s="1112"/>
      <c r="BR600" s="1112"/>
      <c r="BS600" s="1112"/>
      <c r="BT600" s="1112"/>
      <c r="BU600" s="1112"/>
      <c r="BV600" s="1112"/>
      <c r="BW600" s="1112"/>
      <c r="BX600" s="1112"/>
      <c r="BY600" s="1112"/>
      <c r="BZ600" s="1112"/>
      <c r="CA600" s="1112"/>
      <c r="CB600" s="1114"/>
      <c r="CC600" s="1112"/>
      <c r="CD600" s="1112"/>
      <c r="CE600" s="1114"/>
      <c r="CF600" s="1114"/>
      <c r="CG600" s="1114"/>
      <c r="CH600" s="1114"/>
      <c r="CI600" s="1112"/>
      <c r="CJ600" s="1112"/>
      <c r="CK600" s="1114"/>
      <c r="CL600" s="1114"/>
      <c r="CM600" s="1114"/>
      <c r="CN600" s="1115"/>
      <c r="CO600" s="1116"/>
      <c r="CP600" s="1116"/>
      <c r="CQ600" s="1110"/>
      <c r="CR600" s="1110"/>
      <c r="CS600" s="1110"/>
      <c r="CT600" s="1110"/>
      <c r="CU600" s="1110"/>
      <c r="CV600" s="1110"/>
      <c r="CW600" s="1110"/>
      <c r="CX600" s="1110"/>
      <c r="CY600" s="1110"/>
      <c r="CZ600" s="1110"/>
      <c r="DA600" s="1110"/>
      <c r="DB600" s="1110"/>
      <c r="DC600" s="1110"/>
      <c r="DD600" s="1110"/>
      <c r="DE600" s="1110"/>
      <c r="DF600" s="1110"/>
      <c r="DG600" s="1110"/>
      <c r="DH600" s="1110"/>
      <c r="DI600" s="1110"/>
      <c r="DJ600" s="1110"/>
      <c r="DK600" s="1110"/>
      <c r="DL600" s="1110"/>
      <c r="DM600" s="1110"/>
      <c r="DN600" s="1110"/>
      <c r="DO600" s="1110"/>
      <c r="DP600" s="1110"/>
      <c r="DQ600" s="1110"/>
      <c r="DR600" s="1110"/>
      <c r="DS600" s="1110"/>
      <c r="DT600" s="1110"/>
      <c r="DU600" s="1110"/>
      <c r="DV600" s="1110"/>
      <c r="DW600" s="1116"/>
      <c r="DX600" s="1116"/>
      <c r="DY600" s="1116"/>
      <c r="DZ600" s="1116"/>
      <c r="EA600" s="1116"/>
      <c r="EB600" s="1116"/>
      <c r="EC600" s="1116"/>
      <c r="ED600" s="1116"/>
    </row>
    <row r="601" spans="22:134" s="1105" customFormat="1" x14ac:dyDescent="0.25">
      <c r="V601" s="1106"/>
      <c r="AA601" s="1107"/>
      <c r="AB601" s="1107"/>
      <c r="AD601" s="1107"/>
      <c r="AE601" s="1108"/>
      <c r="AH601" s="1109"/>
      <c r="AI601" s="1109"/>
      <c r="AK601" s="1107"/>
      <c r="AR601" s="1107"/>
      <c r="AV601" s="1107"/>
      <c r="AX601" s="1107"/>
      <c r="BB601" s="1107"/>
      <c r="BC601" s="1107"/>
      <c r="BE601" s="1107"/>
      <c r="BH601" s="1110"/>
      <c r="BI601" s="1111"/>
      <c r="BJ601" s="1112"/>
      <c r="BK601" s="1112"/>
      <c r="BL601" s="1112"/>
      <c r="BM601" s="1113"/>
      <c r="BN601" s="1113"/>
      <c r="BO601" s="1113"/>
      <c r="BP601" s="1112"/>
      <c r="BQ601" s="1112"/>
      <c r="BR601" s="1112"/>
      <c r="BS601" s="1112"/>
      <c r="BT601" s="1112"/>
      <c r="BU601" s="1112"/>
      <c r="BV601" s="1112"/>
      <c r="BW601" s="1112"/>
      <c r="BX601" s="1112"/>
      <c r="BY601" s="1112"/>
      <c r="BZ601" s="1112"/>
      <c r="CA601" s="1112"/>
      <c r="CB601" s="1114"/>
      <c r="CC601" s="1112"/>
      <c r="CD601" s="1112"/>
      <c r="CE601" s="1114"/>
      <c r="CF601" s="1114"/>
      <c r="CG601" s="1114"/>
      <c r="CH601" s="1114"/>
      <c r="CI601" s="1112"/>
      <c r="CJ601" s="1112"/>
      <c r="CK601" s="1114"/>
      <c r="CL601" s="1114"/>
      <c r="CM601" s="1114"/>
      <c r="CN601" s="1115"/>
      <c r="CO601" s="1116"/>
      <c r="CP601" s="1116"/>
      <c r="CQ601" s="1110"/>
      <c r="CR601" s="1110"/>
      <c r="CS601" s="1110"/>
      <c r="CT601" s="1110"/>
      <c r="CU601" s="1110"/>
      <c r="CV601" s="1110"/>
      <c r="CW601" s="1110"/>
      <c r="CX601" s="1110"/>
      <c r="CY601" s="1110"/>
      <c r="CZ601" s="1110"/>
      <c r="DA601" s="1110"/>
      <c r="DB601" s="1110"/>
      <c r="DC601" s="1110"/>
      <c r="DD601" s="1110"/>
      <c r="DE601" s="1110"/>
      <c r="DF601" s="1110"/>
      <c r="DG601" s="1110"/>
      <c r="DH601" s="1110"/>
      <c r="DI601" s="1110"/>
      <c r="DJ601" s="1110"/>
      <c r="DK601" s="1110"/>
      <c r="DL601" s="1110"/>
      <c r="DM601" s="1110"/>
      <c r="DN601" s="1110"/>
      <c r="DO601" s="1110"/>
      <c r="DP601" s="1110"/>
      <c r="DQ601" s="1110"/>
      <c r="DR601" s="1110"/>
      <c r="DS601" s="1110"/>
      <c r="DT601" s="1110"/>
      <c r="DU601" s="1110"/>
      <c r="DV601" s="1110"/>
      <c r="DW601" s="1116"/>
      <c r="DX601" s="1116"/>
      <c r="DY601" s="1116"/>
      <c r="DZ601" s="1116"/>
      <c r="EA601" s="1116"/>
      <c r="EB601" s="1116"/>
      <c r="EC601" s="1116"/>
      <c r="ED601" s="1116"/>
    </row>
    <row r="602" spans="22:134" s="1105" customFormat="1" x14ac:dyDescent="0.25">
      <c r="V602" s="1106"/>
      <c r="AA602" s="1107"/>
      <c r="AB602" s="1107"/>
      <c r="AD602" s="1107"/>
      <c r="AE602" s="1108"/>
      <c r="AH602" s="1109"/>
      <c r="AI602" s="1109"/>
      <c r="AK602" s="1107"/>
      <c r="AR602" s="1107"/>
      <c r="AV602" s="1107"/>
      <c r="AX602" s="1107"/>
      <c r="BB602" s="1107"/>
      <c r="BC602" s="1107"/>
      <c r="BE602" s="1107"/>
      <c r="BH602" s="1110"/>
      <c r="BI602" s="1111"/>
      <c r="BJ602" s="1112"/>
      <c r="BK602" s="1112"/>
      <c r="BL602" s="1112"/>
      <c r="BM602" s="1113"/>
      <c r="BN602" s="1113"/>
      <c r="BO602" s="1113"/>
      <c r="BP602" s="1112"/>
      <c r="BQ602" s="1112"/>
      <c r="BR602" s="1112"/>
      <c r="BS602" s="1112"/>
      <c r="BT602" s="1112"/>
      <c r="BU602" s="1112"/>
      <c r="BV602" s="1112"/>
      <c r="BW602" s="1112"/>
      <c r="BX602" s="1112"/>
      <c r="BY602" s="1112"/>
      <c r="BZ602" s="1112"/>
      <c r="CA602" s="1112"/>
      <c r="CB602" s="1114"/>
      <c r="CC602" s="1112"/>
      <c r="CD602" s="1112"/>
      <c r="CE602" s="1114"/>
      <c r="CF602" s="1114"/>
      <c r="CG602" s="1114"/>
      <c r="CH602" s="1114"/>
      <c r="CI602" s="1112"/>
      <c r="CJ602" s="1112"/>
      <c r="CK602" s="1114"/>
      <c r="CL602" s="1114"/>
      <c r="CM602" s="1114"/>
      <c r="CN602" s="1115"/>
      <c r="CO602" s="1116"/>
      <c r="CP602" s="1116"/>
      <c r="CQ602" s="1110"/>
      <c r="CR602" s="1110"/>
      <c r="CS602" s="1110"/>
      <c r="CT602" s="1110"/>
      <c r="CU602" s="1110"/>
      <c r="CV602" s="1110"/>
      <c r="CW602" s="1110"/>
      <c r="CX602" s="1110"/>
      <c r="CY602" s="1110"/>
      <c r="CZ602" s="1110"/>
      <c r="DA602" s="1110"/>
      <c r="DB602" s="1110"/>
      <c r="DC602" s="1110"/>
      <c r="DD602" s="1110"/>
      <c r="DE602" s="1110"/>
      <c r="DF602" s="1110"/>
      <c r="DG602" s="1110"/>
      <c r="DH602" s="1110"/>
      <c r="DI602" s="1110"/>
      <c r="DJ602" s="1110"/>
      <c r="DK602" s="1110"/>
      <c r="DL602" s="1110"/>
      <c r="DM602" s="1110"/>
      <c r="DN602" s="1110"/>
      <c r="DO602" s="1110"/>
      <c r="DP602" s="1110"/>
      <c r="DQ602" s="1110"/>
      <c r="DR602" s="1110"/>
      <c r="DS602" s="1110"/>
      <c r="DT602" s="1110"/>
      <c r="DU602" s="1110"/>
      <c r="DV602" s="1110"/>
      <c r="DW602" s="1116"/>
      <c r="DX602" s="1116"/>
      <c r="DY602" s="1116"/>
      <c r="DZ602" s="1116"/>
      <c r="EA602" s="1116"/>
      <c r="EB602" s="1116"/>
      <c r="EC602" s="1116"/>
      <c r="ED602" s="1116"/>
    </row>
    <row r="603" spans="22:134" s="1105" customFormat="1" x14ac:dyDescent="0.25">
      <c r="V603" s="1106"/>
      <c r="AA603" s="1107"/>
      <c r="AB603" s="1107"/>
      <c r="AD603" s="1107"/>
      <c r="AE603" s="1108"/>
      <c r="AH603" s="1109"/>
      <c r="AI603" s="1109"/>
      <c r="AK603" s="1107"/>
      <c r="AR603" s="1107"/>
      <c r="AV603" s="1107"/>
      <c r="AX603" s="1107"/>
      <c r="BB603" s="1107"/>
      <c r="BC603" s="1107"/>
      <c r="BE603" s="1107"/>
      <c r="BH603" s="1110"/>
      <c r="BI603" s="1111"/>
      <c r="BJ603" s="1112"/>
      <c r="BK603" s="1112"/>
      <c r="BL603" s="1112"/>
      <c r="BM603" s="1113"/>
      <c r="BN603" s="1113"/>
      <c r="BO603" s="1113"/>
      <c r="BP603" s="1112"/>
      <c r="BQ603" s="1112"/>
      <c r="BR603" s="1112"/>
      <c r="BS603" s="1112"/>
      <c r="BT603" s="1112"/>
      <c r="BU603" s="1112"/>
      <c r="BV603" s="1112"/>
      <c r="BW603" s="1112"/>
      <c r="BX603" s="1112"/>
      <c r="BY603" s="1112"/>
      <c r="BZ603" s="1112"/>
      <c r="CA603" s="1112"/>
      <c r="CB603" s="1114"/>
      <c r="CC603" s="1112"/>
      <c r="CD603" s="1112"/>
      <c r="CE603" s="1114"/>
      <c r="CF603" s="1114"/>
      <c r="CG603" s="1114"/>
      <c r="CH603" s="1114"/>
      <c r="CI603" s="1112"/>
      <c r="CJ603" s="1112"/>
      <c r="CK603" s="1114"/>
      <c r="CL603" s="1114"/>
      <c r="CM603" s="1114"/>
      <c r="CN603" s="1115"/>
      <c r="CO603" s="1116"/>
      <c r="CP603" s="1116"/>
      <c r="CQ603" s="1110"/>
      <c r="CR603" s="1110"/>
      <c r="CS603" s="1110"/>
      <c r="CT603" s="1110"/>
      <c r="CU603" s="1110"/>
      <c r="CV603" s="1110"/>
      <c r="CW603" s="1110"/>
      <c r="CX603" s="1110"/>
      <c r="CY603" s="1110"/>
      <c r="CZ603" s="1110"/>
      <c r="DA603" s="1110"/>
      <c r="DB603" s="1110"/>
      <c r="DC603" s="1110"/>
      <c r="DD603" s="1110"/>
      <c r="DE603" s="1110"/>
      <c r="DF603" s="1110"/>
      <c r="DG603" s="1110"/>
      <c r="DH603" s="1110"/>
      <c r="DI603" s="1110"/>
      <c r="DJ603" s="1110"/>
      <c r="DK603" s="1110"/>
      <c r="DL603" s="1110"/>
      <c r="DM603" s="1110"/>
      <c r="DN603" s="1110"/>
      <c r="DO603" s="1110"/>
      <c r="DP603" s="1110"/>
      <c r="DQ603" s="1110"/>
      <c r="DR603" s="1110"/>
      <c r="DS603" s="1110"/>
      <c r="DT603" s="1110"/>
      <c r="DU603" s="1110"/>
      <c r="DV603" s="1110"/>
      <c r="DW603" s="1116"/>
      <c r="DX603" s="1116"/>
      <c r="DY603" s="1116"/>
      <c r="DZ603" s="1116"/>
      <c r="EA603" s="1116"/>
      <c r="EB603" s="1116"/>
      <c r="EC603" s="1116"/>
      <c r="ED603" s="1116"/>
    </row>
    <row r="604" spans="22:134" s="1105" customFormat="1" x14ac:dyDescent="0.25">
      <c r="V604" s="1106"/>
      <c r="AA604" s="1107"/>
      <c r="AB604" s="1107"/>
      <c r="AD604" s="1107"/>
      <c r="AE604" s="1108"/>
      <c r="AH604" s="1109"/>
      <c r="AI604" s="1109"/>
      <c r="AK604" s="1107"/>
      <c r="AR604" s="1107"/>
      <c r="AV604" s="1107"/>
      <c r="AX604" s="1107"/>
      <c r="BB604" s="1107"/>
      <c r="BC604" s="1107"/>
      <c r="BE604" s="1107"/>
      <c r="BH604" s="1110"/>
      <c r="BI604" s="1111"/>
      <c r="BJ604" s="1112"/>
      <c r="BK604" s="1112"/>
      <c r="BL604" s="1112"/>
      <c r="BM604" s="1113"/>
      <c r="BN604" s="1113"/>
      <c r="BO604" s="1113"/>
      <c r="BP604" s="1112"/>
      <c r="BQ604" s="1112"/>
      <c r="BR604" s="1112"/>
      <c r="BS604" s="1112"/>
      <c r="BT604" s="1112"/>
      <c r="BU604" s="1112"/>
      <c r="BV604" s="1112"/>
      <c r="BW604" s="1112"/>
      <c r="BX604" s="1112"/>
      <c r="BY604" s="1112"/>
      <c r="BZ604" s="1112"/>
      <c r="CA604" s="1112"/>
      <c r="CB604" s="1114"/>
      <c r="CC604" s="1112"/>
      <c r="CD604" s="1112"/>
      <c r="CE604" s="1114"/>
      <c r="CF604" s="1114"/>
      <c r="CG604" s="1114"/>
      <c r="CH604" s="1114"/>
      <c r="CI604" s="1112"/>
      <c r="CJ604" s="1112"/>
      <c r="CK604" s="1114"/>
      <c r="CL604" s="1114"/>
      <c r="CM604" s="1114"/>
      <c r="CN604" s="1115"/>
      <c r="CO604" s="1116"/>
      <c r="CP604" s="1116"/>
      <c r="CQ604" s="1110"/>
      <c r="CR604" s="1110"/>
      <c r="CS604" s="1110"/>
      <c r="CT604" s="1110"/>
      <c r="CU604" s="1110"/>
      <c r="CV604" s="1110"/>
      <c r="CW604" s="1110"/>
      <c r="CX604" s="1110"/>
      <c r="CY604" s="1110"/>
      <c r="CZ604" s="1110"/>
      <c r="DA604" s="1110"/>
      <c r="DB604" s="1110"/>
      <c r="DC604" s="1110"/>
      <c r="DD604" s="1110"/>
      <c r="DE604" s="1110"/>
      <c r="DF604" s="1110"/>
      <c r="DG604" s="1110"/>
      <c r="DH604" s="1110"/>
      <c r="DI604" s="1110"/>
      <c r="DJ604" s="1110"/>
      <c r="DK604" s="1110"/>
      <c r="DL604" s="1110"/>
      <c r="DM604" s="1110"/>
      <c r="DN604" s="1110"/>
      <c r="DO604" s="1110"/>
      <c r="DP604" s="1110"/>
      <c r="DQ604" s="1110"/>
      <c r="DR604" s="1110"/>
      <c r="DS604" s="1110"/>
      <c r="DT604" s="1110"/>
      <c r="DU604" s="1110"/>
      <c r="DV604" s="1110"/>
      <c r="DW604" s="1116"/>
      <c r="DX604" s="1116"/>
      <c r="DY604" s="1116"/>
      <c r="DZ604" s="1116"/>
      <c r="EA604" s="1116"/>
      <c r="EB604" s="1116"/>
      <c r="EC604" s="1116"/>
      <c r="ED604" s="1116"/>
    </row>
    <row r="605" spans="22:134" s="1105" customFormat="1" x14ac:dyDescent="0.25">
      <c r="V605" s="1106"/>
      <c r="AA605" s="1107"/>
      <c r="AB605" s="1107"/>
      <c r="AD605" s="1107"/>
      <c r="AE605" s="1108"/>
      <c r="AH605" s="1109"/>
      <c r="AI605" s="1109"/>
      <c r="AK605" s="1107"/>
      <c r="AR605" s="1107"/>
      <c r="AV605" s="1107"/>
      <c r="AX605" s="1107"/>
      <c r="BB605" s="1107"/>
      <c r="BC605" s="1107"/>
      <c r="BE605" s="1107"/>
      <c r="BH605" s="1110"/>
      <c r="BI605" s="1111"/>
      <c r="BJ605" s="1112"/>
      <c r="BK605" s="1112"/>
      <c r="BL605" s="1112"/>
      <c r="BM605" s="1113"/>
      <c r="BN605" s="1113"/>
      <c r="BO605" s="1113"/>
      <c r="BP605" s="1112"/>
      <c r="BQ605" s="1112"/>
      <c r="BR605" s="1112"/>
      <c r="BS605" s="1112"/>
      <c r="BT605" s="1112"/>
      <c r="BU605" s="1112"/>
      <c r="BV605" s="1112"/>
      <c r="BW605" s="1112"/>
      <c r="BX605" s="1112"/>
      <c r="BY605" s="1112"/>
      <c r="BZ605" s="1112"/>
      <c r="CA605" s="1112"/>
      <c r="CB605" s="1114"/>
      <c r="CC605" s="1112"/>
      <c r="CD605" s="1112"/>
      <c r="CE605" s="1114"/>
      <c r="CF605" s="1114"/>
      <c r="CG605" s="1114"/>
      <c r="CH605" s="1114"/>
      <c r="CI605" s="1112"/>
      <c r="CJ605" s="1112"/>
      <c r="CK605" s="1114"/>
      <c r="CL605" s="1114"/>
      <c r="CM605" s="1114"/>
      <c r="CN605" s="1115"/>
      <c r="CO605" s="1116"/>
      <c r="CP605" s="1116"/>
      <c r="CQ605" s="1110"/>
      <c r="CR605" s="1110"/>
      <c r="CS605" s="1110"/>
      <c r="CT605" s="1110"/>
      <c r="CU605" s="1110"/>
      <c r="CV605" s="1110"/>
      <c r="CW605" s="1110"/>
      <c r="CX605" s="1110"/>
      <c r="CY605" s="1110"/>
      <c r="CZ605" s="1110"/>
      <c r="DA605" s="1110"/>
      <c r="DB605" s="1110"/>
      <c r="DC605" s="1110"/>
      <c r="DD605" s="1110"/>
      <c r="DE605" s="1110"/>
      <c r="DF605" s="1110"/>
      <c r="DG605" s="1110"/>
      <c r="DH605" s="1110"/>
      <c r="DI605" s="1110"/>
      <c r="DJ605" s="1110"/>
      <c r="DK605" s="1110"/>
      <c r="DL605" s="1110"/>
      <c r="DM605" s="1110"/>
      <c r="DN605" s="1110"/>
      <c r="DO605" s="1110"/>
      <c r="DP605" s="1110"/>
      <c r="DQ605" s="1110"/>
      <c r="DR605" s="1110"/>
      <c r="DS605" s="1110"/>
      <c r="DT605" s="1110"/>
      <c r="DU605" s="1110"/>
      <c r="DV605" s="1110"/>
      <c r="DW605" s="1116"/>
      <c r="DX605" s="1116"/>
      <c r="DY605" s="1116"/>
      <c r="DZ605" s="1116"/>
      <c r="EA605" s="1116"/>
      <c r="EB605" s="1116"/>
      <c r="EC605" s="1116"/>
      <c r="ED605" s="1116"/>
    </row>
    <row r="606" spans="22:134" s="1105" customFormat="1" x14ac:dyDescent="0.25">
      <c r="V606" s="1106"/>
      <c r="AA606" s="1107"/>
      <c r="AB606" s="1107"/>
      <c r="AD606" s="1107"/>
      <c r="AE606" s="1108"/>
      <c r="AH606" s="1109"/>
      <c r="AI606" s="1109"/>
      <c r="AK606" s="1107"/>
      <c r="AR606" s="1107"/>
      <c r="AV606" s="1107"/>
      <c r="AX606" s="1107"/>
      <c r="BB606" s="1107"/>
      <c r="BC606" s="1107"/>
      <c r="BE606" s="1107"/>
      <c r="BH606" s="1110"/>
      <c r="BI606" s="1111"/>
      <c r="BJ606" s="1112"/>
      <c r="BK606" s="1112"/>
      <c r="BL606" s="1112"/>
      <c r="BM606" s="1113"/>
      <c r="BN606" s="1113"/>
      <c r="BO606" s="1113"/>
      <c r="BP606" s="1112"/>
      <c r="BQ606" s="1112"/>
      <c r="BR606" s="1112"/>
      <c r="BS606" s="1112"/>
      <c r="BT606" s="1112"/>
      <c r="BU606" s="1112"/>
      <c r="BV606" s="1112"/>
      <c r="BW606" s="1112"/>
      <c r="BX606" s="1112"/>
      <c r="BY606" s="1112"/>
      <c r="BZ606" s="1112"/>
      <c r="CA606" s="1112"/>
      <c r="CB606" s="1114"/>
      <c r="CC606" s="1112"/>
      <c r="CD606" s="1112"/>
      <c r="CE606" s="1114"/>
      <c r="CF606" s="1114"/>
      <c r="CG606" s="1114"/>
      <c r="CH606" s="1114"/>
      <c r="CI606" s="1112"/>
      <c r="CJ606" s="1112"/>
      <c r="CK606" s="1114"/>
      <c r="CL606" s="1114"/>
      <c r="CM606" s="1114"/>
      <c r="CN606" s="1115"/>
      <c r="CO606" s="1116"/>
      <c r="CP606" s="1116"/>
      <c r="CQ606" s="1110"/>
      <c r="CR606" s="1110"/>
      <c r="CS606" s="1110"/>
      <c r="CT606" s="1110"/>
      <c r="CU606" s="1110"/>
      <c r="CV606" s="1110"/>
      <c r="CW606" s="1110"/>
      <c r="CX606" s="1110"/>
      <c r="CY606" s="1110"/>
      <c r="CZ606" s="1110"/>
      <c r="DA606" s="1110"/>
      <c r="DB606" s="1110"/>
      <c r="DC606" s="1110"/>
      <c r="DD606" s="1110"/>
      <c r="DE606" s="1110"/>
      <c r="DF606" s="1110"/>
      <c r="DG606" s="1110"/>
      <c r="DH606" s="1110"/>
      <c r="DI606" s="1110"/>
      <c r="DJ606" s="1110"/>
      <c r="DK606" s="1110"/>
      <c r="DL606" s="1110"/>
      <c r="DM606" s="1110"/>
      <c r="DN606" s="1110"/>
      <c r="DO606" s="1110"/>
      <c r="DP606" s="1110"/>
      <c r="DQ606" s="1110"/>
      <c r="DR606" s="1110"/>
      <c r="DS606" s="1110"/>
      <c r="DT606" s="1110"/>
      <c r="DU606" s="1110"/>
      <c r="DV606" s="1110"/>
      <c r="DW606" s="1116"/>
      <c r="DX606" s="1116"/>
      <c r="DY606" s="1116"/>
      <c r="DZ606" s="1116"/>
      <c r="EA606" s="1116"/>
      <c r="EB606" s="1116"/>
      <c r="EC606" s="1116"/>
      <c r="ED606" s="1116"/>
    </row>
    <row r="607" spans="22:134" s="1105" customFormat="1" x14ac:dyDescent="0.25">
      <c r="V607" s="1106"/>
      <c r="AA607" s="1107"/>
      <c r="AB607" s="1107"/>
      <c r="AD607" s="1107"/>
      <c r="AE607" s="1108"/>
      <c r="AH607" s="1109"/>
      <c r="AI607" s="1109"/>
      <c r="AK607" s="1107"/>
      <c r="AR607" s="1107"/>
      <c r="AV607" s="1107"/>
      <c r="AX607" s="1107"/>
      <c r="BB607" s="1107"/>
      <c r="BC607" s="1107"/>
      <c r="BE607" s="1107"/>
      <c r="BH607" s="1110"/>
      <c r="BI607" s="1111"/>
      <c r="BJ607" s="1112"/>
      <c r="BK607" s="1112"/>
      <c r="BL607" s="1112"/>
      <c r="BM607" s="1113"/>
      <c r="BN607" s="1113"/>
      <c r="BO607" s="1113"/>
      <c r="BP607" s="1112"/>
      <c r="BQ607" s="1112"/>
      <c r="BR607" s="1112"/>
      <c r="BS607" s="1112"/>
      <c r="BT607" s="1112"/>
      <c r="BU607" s="1112"/>
      <c r="BV607" s="1112"/>
      <c r="BW607" s="1112"/>
      <c r="BX607" s="1112"/>
      <c r="BY607" s="1112"/>
      <c r="BZ607" s="1112"/>
      <c r="CA607" s="1112"/>
      <c r="CB607" s="1114"/>
      <c r="CC607" s="1112"/>
      <c r="CD607" s="1112"/>
      <c r="CE607" s="1114"/>
      <c r="CF607" s="1114"/>
      <c r="CG607" s="1114"/>
      <c r="CH607" s="1114"/>
      <c r="CI607" s="1112"/>
      <c r="CJ607" s="1112"/>
      <c r="CK607" s="1114"/>
      <c r="CL607" s="1114"/>
      <c r="CM607" s="1114"/>
      <c r="CN607" s="1115"/>
      <c r="CO607" s="1116"/>
      <c r="CP607" s="1116"/>
      <c r="CQ607" s="1110"/>
      <c r="CR607" s="1110"/>
      <c r="CS607" s="1110"/>
      <c r="CT607" s="1110"/>
      <c r="CU607" s="1110"/>
      <c r="CV607" s="1110"/>
      <c r="CW607" s="1110"/>
      <c r="CX607" s="1110"/>
      <c r="CY607" s="1110"/>
      <c r="CZ607" s="1110"/>
      <c r="DA607" s="1110"/>
      <c r="DB607" s="1110"/>
      <c r="DC607" s="1110"/>
      <c r="DD607" s="1110"/>
      <c r="DE607" s="1110"/>
      <c r="DF607" s="1110"/>
      <c r="DG607" s="1110"/>
      <c r="DH607" s="1110"/>
      <c r="DI607" s="1110"/>
      <c r="DJ607" s="1110"/>
      <c r="DK607" s="1110"/>
      <c r="DL607" s="1110"/>
      <c r="DM607" s="1110"/>
      <c r="DN607" s="1110"/>
      <c r="DO607" s="1110"/>
      <c r="DP607" s="1110"/>
      <c r="DQ607" s="1110"/>
      <c r="DR607" s="1110"/>
      <c r="DS607" s="1110"/>
      <c r="DT607" s="1110"/>
      <c r="DU607" s="1110"/>
      <c r="DV607" s="1110"/>
      <c r="DW607" s="1116"/>
      <c r="DX607" s="1116"/>
      <c r="DY607" s="1116"/>
      <c r="DZ607" s="1116"/>
      <c r="EA607" s="1116"/>
      <c r="EB607" s="1116"/>
      <c r="EC607" s="1116"/>
      <c r="ED607" s="1116"/>
    </row>
    <row r="608" spans="22:134" s="1105" customFormat="1" x14ac:dyDescent="0.25">
      <c r="V608" s="1106"/>
      <c r="AA608" s="1107"/>
      <c r="AB608" s="1107"/>
      <c r="AD608" s="1107"/>
      <c r="AE608" s="1108"/>
      <c r="AH608" s="1109"/>
      <c r="AI608" s="1109"/>
      <c r="AK608" s="1107"/>
      <c r="AR608" s="1107"/>
      <c r="AV608" s="1107"/>
      <c r="AX608" s="1107"/>
      <c r="BB608" s="1107"/>
      <c r="BC608" s="1107"/>
      <c r="BE608" s="1107"/>
      <c r="BH608" s="1110"/>
      <c r="BI608" s="1111"/>
      <c r="BJ608" s="1112"/>
      <c r="BK608" s="1112"/>
      <c r="BL608" s="1112"/>
      <c r="BM608" s="1113"/>
      <c r="BN608" s="1113"/>
      <c r="BO608" s="1113"/>
      <c r="BP608" s="1112"/>
      <c r="BQ608" s="1112"/>
      <c r="BR608" s="1112"/>
      <c r="BS608" s="1112"/>
      <c r="BT608" s="1112"/>
      <c r="BU608" s="1112"/>
      <c r="BV608" s="1112"/>
      <c r="BW608" s="1112"/>
      <c r="BX608" s="1112"/>
      <c r="BY608" s="1112"/>
      <c r="BZ608" s="1112"/>
      <c r="CA608" s="1112"/>
      <c r="CB608" s="1114"/>
      <c r="CC608" s="1112"/>
      <c r="CD608" s="1112"/>
      <c r="CE608" s="1114"/>
      <c r="CF608" s="1114"/>
      <c r="CG608" s="1114"/>
      <c r="CH608" s="1114"/>
      <c r="CI608" s="1112"/>
      <c r="CJ608" s="1112"/>
      <c r="CK608" s="1114"/>
      <c r="CL608" s="1114"/>
      <c r="CM608" s="1114"/>
      <c r="CN608" s="1115"/>
      <c r="CO608" s="1116"/>
      <c r="CP608" s="1116"/>
      <c r="CQ608" s="1110"/>
      <c r="CR608" s="1110"/>
      <c r="CS608" s="1110"/>
      <c r="CT608" s="1110"/>
      <c r="CU608" s="1110"/>
      <c r="CV608" s="1110"/>
      <c r="CW608" s="1110"/>
      <c r="CX608" s="1110"/>
      <c r="CY608" s="1110"/>
      <c r="CZ608" s="1110"/>
      <c r="DA608" s="1110"/>
      <c r="DB608" s="1110"/>
      <c r="DC608" s="1110"/>
      <c r="DD608" s="1110"/>
      <c r="DE608" s="1110"/>
      <c r="DF608" s="1110"/>
      <c r="DG608" s="1110"/>
      <c r="DH608" s="1110"/>
      <c r="DI608" s="1110"/>
      <c r="DJ608" s="1110"/>
      <c r="DK608" s="1110"/>
      <c r="DL608" s="1110"/>
      <c r="DM608" s="1110"/>
      <c r="DN608" s="1110"/>
      <c r="DO608" s="1110"/>
      <c r="DP608" s="1110"/>
      <c r="DQ608" s="1110"/>
      <c r="DR608" s="1110"/>
      <c r="DS608" s="1110"/>
      <c r="DT608" s="1110"/>
      <c r="DU608" s="1110"/>
      <c r="DV608" s="1110"/>
      <c r="DW608" s="1116"/>
      <c r="DX608" s="1116"/>
      <c r="DY608" s="1116"/>
      <c r="DZ608" s="1116"/>
      <c r="EA608" s="1116"/>
      <c r="EB608" s="1116"/>
      <c r="EC608" s="1116"/>
      <c r="ED608" s="1116"/>
    </row>
    <row r="609" spans="22:134" s="1105" customFormat="1" x14ac:dyDescent="0.25">
      <c r="V609" s="1106"/>
      <c r="AA609" s="1107"/>
      <c r="AB609" s="1107"/>
      <c r="AD609" s="1107"/>
      <c r="AE609" s="1108"/>
      <c r="AH609" s="1109"/>
      <c r="AI609" s="1109"/>
      <c r="AK609" s="1107"/>
      <c r="AR609" s="1107"/>
      <c r="AV609" s="1107"/>
      <c r="AX609" s="1107"/>
      <c r="BB609" s="1107"/>
      <c r="BC609" s="1107"/>
      <c r="BE609" s="1107"/>
      <c r="BH609" s="1110"/>
      <c r="BI609" s="1111"/>
      <c r="BJ609" s="1112"/>
      <c r="BK609" s="1112"/>
      <c r="BL609" s="1112"/>
      <c r="BM609" s="1113"/>
      <c r="BN609" s="1113"/>
      <c r="BO609" s="1113"/>
      <c r="BP609" s="1112"/>
      <c r="BQ609" s="1112"/>
      <c r="BR609" s="1112"/>
      <c r="BS609" s="1112"/>
      <c r="BT609" s="1112"/>
      <c r="BU609" s="1112"/>
      <c r="BV609" s="1112"/>
      <c r="BW609" s="1112"/>
      <c r="BX609" s="1112"/>
      <c r="BY609" s="1112"/>
      <c r="BZ609" s="1112"/>
      <c r="CA609" s="1112"/>
      <c r="CB609" s="1114"/>
      <c r="CC609" s="1112"/>
      <c r="CD609" s="1112"/>
      <c r="CE609" s="1114"/>
      <c r="CF609" s="1114"/>
      <c r="CG609" s="1114"/>
      <c r="CH609" s="1114"/>
      <c r="CI609" s="1112"/>
      <c r="CJ609" s="1112"/>
      <c r="CK609" s="1114"/>
      <c r="CL609" s="1114"/>
      <c r="CM609" s="1114"/>
      <c r="CN609" s="1115"/>
      <c r="CO609" s="1116"/>
      <c r="CP609" s="1116"/>
      <c r="CQ609" s="1110"/>
      <c r="CR609" s="1110"/>
      <c r="CS609" s="1110"/>
      <c r="CT609" s="1110"/>
      <c r="CU609" s="1110"/>
      <c r="CV609" s="1110"/>
      <c r="CW609" s="1110"/>
      <c r="CX609" s="1110"/>
      <c r="CY609" s="1110"/>
      <c r="CZ609" s="1110"/>
      <c r="DA609" s="1110"/>
      <c r="DB609" s="1110"/>
      <c r="DC609" s="1110"/>
      <c r="DD609" s="1110"/>
      <c r="DE609" s="1110"/>
      <c r="DF609" s="1110"/>
      <c r="DG609" s="1110"/>
      <c r="DH609" s="1110"/>
      <c r="DI609" s="1110"/>
      <c r="DJ609" s="1110"/>
      <c r="DK609" s="1110"/>
      <c r="DL609" s="1110"/>
      <c r="DM609" s="1110"/>
      <c r="DN609" s="1110"/>
      <c r="DO609" s="1110"/>
      <c r="DP609" s="1110"/>
      <c r="DQ609" s="1110"/>
      <c r="DR609" s="1110"/>
      <c r="DS609" s="1110"/>
      <c r="DT609" s="1110"/>
      <c r="DU609" s="1110"/>
      <c r="DV609" s="1110"/>
      <c r="DW609" s="1116"/>
      <c r="DX609" s="1116"/>
      <c r="DY609" s="1116"/>
      <c r="DZ609" s="1116"/>
      <c r="EA609" s="1116"/>
      <c r="EB609" s="1116"/>
      <c r="EC609" s="1116"/>
      <c r="ED609" s="1116"/>
    </row>
    <row r="610" spans="22:134" s="1105" customFormat="1" x14ac:dyDescent="0.25">
      <c r="V610" s="1106"/>
      <c r="AA610" s="1107"/>
      <c r="AB610" s="1107"/>
      <c r="AD610" s="1107"/>
      <c r="AE610" s="1108"/>
      <c r="AH610" s="1109"/>
      <c r="AI610" s="1109"/>
      <c r="AK610" s="1107"/>
      <c r="AR610" s="1107"/>
      <c r="AV610" s="1107"/>
      <c r="AX610" s="1107"/>
      <c r="BB610" s="1107"/>
      <c r="BC610" s="1107"/>
      <c r="BE610" s="1107"/>
      <c r="BH610" s="1110"/>
      <c r="BI610" s="1111"/>
      <c r="BJ610" s="1112"/>
      <c r="BK610" s="1112"/>
      <c r="BL610" s="1112"/>
      <c r="BM610" s="1113"/>
      <c r="BN610" s="1113"/>
      <c r="BO610" s="1113"/>
      <c r="BP610" s="1112"/>
      <c r="BQ610" s="1112"/>
      <c r="BR610" s="1112"/>
      <c r="BS610" s="1112"/>
      <c r="BT610" s="1112"/>
      <c r="BU610" s="1112"/>
      <c r="BV610" s="1112"/>
      <c r="BW610" s="1112"/>
      <c r="BX610" s="1112"/>
      <c r="BY610" s="1112"/>
      <c r="BZ610" s="1112"/>
      <c r="CA610" s="1112"/>
      <c r="CB610" s="1114"/>
      <c r="CC610" s="1112"/>
      <c r="CD610" s="1112"/>
      <c r="CE610" s="1114"/>
      <c r="CF610" s="1114"/>
      <c r="CG610" s="1114"/>
      <c r="CH610" s="1114"/>
      <c r="CI610" s="1112"/>
      <c r="CJ610" s="1112"/>
      <c r="CK610" s="1114"/>
      <c r="CL610" s="1114"/>
      <c r="CM610" s="1114"/>
      <c r="CN610" s="1115"/>
      <c r="CO610" s="1116"/>
      <c r="CP610" s="1116"/>
      <c r="CQ610" s="1110"/>
      <c r="CR610" s="1110"/>
      <c r="CS610" s="1110"/>
      <c r="CT610" s="1110"/>
      <c r="CU610" s="1110"/>
      <c r="CV610" s="1110"/>
      <c r="CW610" s="1110"/>
      <c r="CX610" s="1110"/>
      <c r="CY610" s="1110"/>
      <c r="CZ610" s="1110"/>
      <c r="DA610" s="1110"/>
      <c r="DB610" s="1110"/>
      <c r="DC610" s="1110"/>
      <c r="DD610" s="1110"/>
      <c r="DE610" s="1110"/>
      <c r="DF610" s="1110"/>
      <c r="DG610" s="1110"/>
      <c r="DH610" s="1110"/>
      <c r="DI610" s="1110"/>
      <c r="DJ610" s="1110"/>
      <c r="DK610" s="1110"/>
      <c r="DL610" s="1110"/>
      <c r="DM610" s="1110"/>
      <c r="DN610" s="1110"/>
      <c r="DO610" s="1110"/>
      <c r="DP610" s="1110"/>
      <c r="DQ610" s="1110"/>
      <c r="DR610" s="1110"/>
      <c r="DS610" s="1110"/>
      <c r="DT610" s="1110"/>
      <c r="DU610" s="1110"/>
      <c r="DV610" s="1110"/>
      <c r="DW610" s="1116"/>
      <c r="DX610" s="1116"/>
      <c r="DY610" s="1116"/>
      <c r="DZ610" s="1116"/>
      <c r="EA610" s="1116"/>
      <c r="EB610" s="1116"/>
      <c r="EC610" s="1116"/>
      <c r="ED610" s="1116"/>
    </row>
    <row r="611" spans="22:134" s="1105" customFormat="1" x14ac:dyDescent="0.25">
      <c r="V611" s="1106"/>
      <c r="AA611" s="1107"/>
      <c r="AB611" s="1107"/>
      <c r="AD611" s="1107"/>
      <c r="AE611" s="1108"/>
      <c r="AH611" s="1109"/>
      <c r="AI611" s="1109"/>
      <c r="AK611" s="1107"/>
      <c r="AR611" s="1107"/>
      <c r="AV611" s="1107"/>
      <c r="AX611" s="1107"/>
      <c r="BB611" s="1107"/>
      <c r="BC611" s="1107"/>
      <c r="BE611" s="1107"/>
      <c r="BH611" s="1110"/>
      <c r="BI611" s="1111"/>
      <c r="BJ611" s="1112"/>
      <c r="BK611" s="1112"/>
      <c r="BL611" s="1112"/>
      <c r="BM611" s="1113"/>
      <c r="BN611" s="1113"/>
      <c r="BO611" s="1113"/>
      <c r="BP611" s="1112"/>
      <c r="BQ611" s="1112"/>
      <c r="BR611" s="1112"/>
      <c r="BS611" s="1112"/>
      <c r="BT611" s="1112"/>
      <c r="BU611" s="1112"/>
      <c r="BV611" s="1112"/>
      <c r="BW611" s="1112"/>
      <c r="BX611" s="1112"/>
      <c r="BY611" s="1112"/>
      <c r="BZ611" s="1112"/>
      <c r="CA611" s="1112"/>
      <c r="CB611" s="1114"/>
      <c r="CC611" s="1112"/>
      <c r="CD611" s="1112"/>
      <c r="CE611" s="1114"/>
      <c r="CF611" s="1114"/>
      <c r="CG611" s="1114"/>
      <c r="CH611" s="1114"/>
      <c r="CI611" s="1112"/>
      <c r="CJ611" s="1112"/>
      <c r="CK611" s="1114"/>
      <c r="CL611" s="1114"/>
      <c r="CM611" s="1114"/>
      <c r="CN611" s="1115"/>
      <c r="CO611" s="1116"/>
      <c r="CP611" s="1116"/>
      <c r="CQ611" s="1110"/>
      <c r="CR611" s="1110"/>
      <c r="CS611" s="1110"/>
      <c r="CT611" s="1110"/>
      <c r="CU611" s="1110"/>
      <c r="CV611" s="1110"/>
      <c r="CW611" s="1110"/>
      <c r="CX611" s="1110"/>
      <c r="CY611" s="1110"/>
      <c r="CZ611" s="1110"/>
      <c r="DA611" s="1110"/>
      <c r="DB611" s="1110"/>
      <c r="DC611" s="1110"/>
      <c r="DD611" s="1110"/>
      <c r="DE611" s="1110"/>
      <c r="DF611" s="1110"/>
      <c r="DG611" s="1110"/>
      <c r="DH611" s="1110"/>
      <c r="DI611" s="1110"/>
      <c r="DJ611" s="1110"/>
      <c r="DK611" s="1110"/>
      <c r="DL611" s="1110"/>
      <c r="DM611" s="1110"/>
      <c r="DN611" s="1110"/>
      <c r="DO611" s="1110"/>
      <c r="DP611" s="1110"/>
      <c r="DQ611" s="1110"/>
      <c r="DR611" s="1110"/>
      <c r="DS611" s="1110"/>
      <c r="DT611" s="1110"/>
      <c r="DU611" s="1110"/>
      <c r="DV611" s="1110"/>
      <c r="DW611" s="1116"/>
      <c r="DX611" s="1116"/>
      <c r="DY611" s="1116"/>
      <c r="DZ611" s="1116"/>
      <c r="EA611" s="1116"/>
      <c r="EB611" s="1116"/>
      <c r="EC611" s="1116"/>
      <c r="ED611" s="1116"/>
    </row>
    <row r="612" spans="22:134" s="1105" customFormat="1" x14ac:dyDescent="0.25">
      <c r="V612" s="1106"/>
      <c r="AA612" s="1107"/>
      <c r="AB612" s="1107"/>
      <c r="AD612" s="1107"/>
      <c r="AE612" s="1108"/>
      <c r="AH612" s="1109"/>
      <c r="AI612" s="1109"/>
      <c r="AK612" s="1107"/>
      <c r="AR612" s="1107"/>
      <c r="AV612" s="1107"/>
      <c r="AX612" s="1107"/>
      <c r="BB612" s="1107"/>
      <c r="BC612" s="1107"/>
      <c r="BE612" s="1107"/>
      <c r="BH612" s="1110"/>
      <c r="BI612" s="1111"/>
      <c r="BJ612" s="1112"/>
      <c r="BK612" s="1112"/>
      <c r="BL612" s="1112"/>
      <c r="BM612" s="1113"/>
      <c r="BN612" s="1113"/>
      <c r="BO612" s="1113"/>
      <c r="BP612" s="1112"/>
      <c r="BQ612" s="1112"/>
      <c r="BR612" s="1112"/>
      <c r="BS612" s="1112"/>
      <c r="BT612" s="1112"/>
      <c r="BU612" s="1112"/>
      <c r="BV612" s="1112"/>
      <c r="BW612" s="1112"/>
      <c r="BX612" s="1112"/>
      <c r="BY612" s="1112"/>
      <c r="BZ612" s="1112"/>
      <c r="CA612" s="1112"/>
      <c r="CB612" s="1114"/>
      <c r="CC612" s="1112"/>
      <c r="CD612" s="1112"/>
      <c r="CE612" s="1114"/>
      <c r="CF612" s="1114"/>
      <c r="CG612" s="1114"/>
      <c r="CH612" s="1114"/>
      <c r="CI612" s="1112"/>
      <c r="CJ612" s="1112"/>
      <c r="CK612" s="1114"/>
      <c r="CL612" s="1114"/>
      <c r="CM612" s="1114"/>
      <c r="CN612" s="1115"/>
      <c r="CO612" s="1116"/>
      <c r="CP612" s="1116"/>
      <c r="CQ612" s="1110"/>
      <c r="CR612" s="1110"/>
      <c r="CS612" s="1110"/>
      <c r="CT612" s="1110"/>
      <c r="CU612" s="1110"/>
      <c r="CV612" s="1110"/>
      <c r="CW612" s="1110"/>
      <c r="CX612" s="1110"/>
      <c r="CY612" s="1110"/>
      <c r="CZ612" s="1110"/>
      <c r="DA612" s="1110"/>
      <c r="DB612" s="1110"/>
      <c r="DC612" s="1110"/>
      <c r="DD612" s="1110"/>
      <c r="DE612" s="1110"/>
      <c r="DF612" s="1110"/>
      <c r="DG612" s="1110"/>
      <c r="DH612" s="1110"/>
      <c r="DI612" s="1110"/>
      <c r="DJ612" s="1110"/>
      <c r="DK612" s="1110"/>
      <c r="DL612" s="1110"/>
      <c r="DM612" s="1110"/>
      <c r="DN612" s="1110"/>
      <c r="DO612" s="1110"/>
      <c r="DP612" s="1110"/>
      <c r="DQ612" s="1110"/>
      <c r="DR612" s="1110"/>
      <c r="DS612" s="1110"/>
      <c r="DT612" s="1110"/>
      <c r="DU612" s="1110"/>
      <c r="DV612" s="1110"/>
      <c r="DW612" s="1116"/>
      <c r="DX612" s="1116"/>
      <c r="DY612" s="1116"/>
      <c r="DZ612" s="1116"/>
      <c r="EA612" s="1116"/>
      <c r="EB612" s="1116"/>
      <c r="EC612" s="1116"/>
      <c r="ED612" s="1116"/>
    </row>
    <row r="613" spans="22:134" s="1105" customFormat="1" x14ac:dyDescent="0.25">
      <c r="V613" s="1106"/>
      <c r="AA613" s="1107"/>
      <c r="AB613" s="1107"/>
      <c r="AD613" s="1107"/>
      <c r="AE613" s="1108"/>
      <c r="AH613" s="1109"/>
      <c r="AI613" s="1109"/>
      <c r="AK613" s="1107"/>
      <c r="AR613" s="1107"/>
      <c r="AV613" s="1107"/>
      <c r="AX613" s="1107"/>
      <c r="BB613" s="1107"/>
      <c r="BC613" s="1107"/>
      <c r="BE613" s="1107"/>
      <c r="BH613" s="1110"/>
      <c r="BI613" s="1111"/>
      <c r="BJ613" s="1112"/>
      <c r="BK613" s="1112"/>
      <c r="BL613" s="1112"/>
      <c r="BM613" s="1113"/>
      <c r="BN613" s="1113"/>
      <c r="BO613" s="1113"/>
      <c r="BP613" s="1112"/>
      <c r="BQ613" s="1112"/>
      <c r="BR613" s="1112"/>
      <c r="BS613" s="1112"/>
      <c r="BT613" s="1112"/>
      <c r="BU613" s="1112"/>
      <c r="BV613" s="1112"/>
      <c r="BW613" s="1112"/>
      <c r="BX613" s="1112"/>
      <c r="BY613" s="1112"/>
      <c r="BZ613" s="1112"/>
      <c r="CA613" s="1112"/>
      <c r="CB613" s="1114"/>
      <c r="CC613" s="1112"/>
      <c r="CD613" s="1112"/>
      <c r="CE613" s="1114"/>
      <c r="CF613" s="1114"/>
      <c r="CG613" s="1114"/>
      <c r="CH613" s="1114"/>
      <c r="CI613" s="1112"/>
      <c r="CJ613" s="1112"/>
      <c r="CK613" s="1114"/>
      <c r="CL613" s="1114"/>
      <c r="CM613" s="1114"/>
      <c r="CN613" s="1115"/>
      <c r="CO613" s="1116"/>
      <c r="CP613" s="1116"/>
      <c r="CQ613" s="1110"/>
      <c r="CR613" s="1110"/>
      <c r="CS613" s="1110"/>
      <c r="CT613" s="1110"/>
      <c r="CU613" s="1110"/>
      <c r="CV613" s="1110"/>
      <c r="CW613" s="1110"/>
      <c r="CX613" s="1110"/>
      <c r="CY613" s="1110"/>
      <c r="CZ613" s="1110"/>
      <c r="DA613" s="1110"/>
      <c r="DB613" s="1110"/>
      <c r="DC613" s="1110"/>
      <c r="DD613" s="1110"/>
      <c r="DE613" s="1110"/>
      <c r="DF613" s="1110"/>
      <c r="DG613" s="1110"/>
      <c r="DH613" s="1110"/>
      <c r="DI613" s="1110"/>
      <c r="DJ613" s="1110"/>
      <c r="DK613" s="1110"/>
      <c r="DL613" s="1110"/>
      <c r="DM613" s="1110"/>
      <c r="DN613" s="1110"/>
      <c r="DO613" s="1110"/>
      <c r="DP613" s="1110"/>
      <c r="DQ613" s="1110"/>
      <c r="DR613" s="1110"/>
      <c r="DS613" s="1110"/>
      <c r="DT613" s="1110"/>
      <c r="DU613" s="1110"/>
      <c r="DV613" s="1110"/>
      <c r="DW613" s="1116"/>
      <c r="DX613" s="1116"/>
      <c r="DY613" s="1116"/>
      <c r="DZ613" s="1116"/>
      <c r="EA613" s="1116"/>
      <c r="EB613" s="1116"/>
      <c r="EC613" s="1116"/>
      <c r="ED613" s="1116"/>
    </row>
    <row r="614" spans="22:134" s="1105" customFormat="1" x14ac:dyDescent="0.25">
      <c r="V614" s="1106"/>
      <c r="AA614" s="1107"/>
      <c r="AB614" s="1107"/>
      <c r="AD614" s="1107"/>
      <c r="AE614" s="1108"/>
      <c r="AH614" s="1109"/>
      <c r="AI614" s="1109"/>
      <c r="AK614" s="1107"/>
      <c r="AR614" s="1107"/>
      <c r="AV614" s="1107"/>
      <c r="AX614" s="1107"/>
      <c r="BB614" s="1107"/>
      <c r="BC614" s="1107"/>
      <c r="BE614" s="1107"/>
      <c r="BH614" s="1110"/>
      <c r="BI614" s="1111"/>
      <c r="BJ614" s="1112"/>
      <c r="BK614" s="1112"/>
      <c r="BL614" s="1112"/>
      <c r="BM614" s="1113"/>
      <c r="BN614" s="1113"/>
      <c r="BO614" s="1113"/>
      <c r="BP614" s="1112"/>
      <c r="BQ614" s="1112"/>
      <c r="BR614" s="1112"/>
      <c r="BS614" s="1112"/>
      <c r="BT614" s="1112"/>
      <c r="BU614" s="1112"/>
      <c r="BV614" s="1112"/>
      <c r="BW614" s="1112"/>
      <c r="BX614" s="1112"/>
      <c r="BY614" s="1112"/>
      <c r="BZ614" s="1112"/>
      <c r="CA614" s="1112"/>
      <c r="CB614" s="1114"/>
      <c r="CC614" s="1112"/>
      <c r="CD614" s="1112"/>
      <c r="CE614" s="1114"/>
      <c r="CF614" s="1114"/>
      <c r="CG614" s="1114"/>
      <c r="CH614" s="1114"/>
      <c r="CI614" s="1112"/>
      <c r="CJ614" s="1112"/>
      <c r="CK614" s="1114"/>
      <c r="CL614" s="1114"/>
      <c r="CM614" s="1114"/>
      <c r="CN614" s="1115"/>
      <c r="CO614" s="1116"/>
      <c r="CP614" s="1116"/>
      <c r="CQ614" s="1110"/>
      <c r="CR614" s="1110"/>
      <c r="CS614" s="1110"/>
      <c r="CT614" s="1110"/>
      <c r="CU614" s="1110"/>
      <c r="CV614" s="1110"/>
      <c r="CW614" s="1110"/>
      <c r="CX614" s="1110"/>
      <c r="CY614" s="1110"/>
      <c r="CZ614" s="1110"/>
      <c r="DA614" s="1110"/>
      <c r="DB614" s="1110"/>
      <c r="DC614" s="1110"/>
      <c r="DD614" s="1110"/>
      <c r="DE614" s="1110"/>
      <c r="DF614" s="1110"/>
      <c r="DG614" s="1110"/>
      <c r="DH614" s="1110"/>
      <c r="DI614" s="1110"/>
      <c r="DJ614" s="1110"/>
      <c r="DK614" s="1110"/>
      <c r="DL614" s="1110"/>
      <c r="DM614" s="1110"/>
      <c r="DN614" s="1110"/>
      <c r="DO614" s="1110"/>
      <c r="DP614" s="1110"/>
      <c r="DQ614" s="1110"/>
      <c r="DR614" s="1110"/>
      <c r="DS614" s="1110"/>
      <c r="DT614" s="1110"/>
      <c r="DU614" s="1110"/>
      <c r="DV614" s="1110"/>
      <c r="DW614" s="1116"/>
      <c r="DX614" s="1116"/>
      <c r="DY614" s="1116"/>
      <c r="DZ614" s="1116"/>
      <c r="EA614" s="1116"/>
      <c r="EB614" s="1116"/>
      <c r="EC614" s="1116"/>
      <c r="ED614" s="1116"/>
    </row>
    <row r="615" spans="22:134" s="1105" customFormat="1" x14ac:dyDescent="0.25">
      <c r="V615" s="1106"/>
      <c r="AA615" s="1107"/>
      <c r="AB615" s="1107"/>
      <c r="AD615" s="1107"/>
      <c r="AE615" s="1108"/>
      <c r="AH615" s="1109"/>
      <c r="AI615" s="1109"/>
      <c r="AK615" s="1107"/>
      <c r="AR615" s="1107"/>
      <c r="AV615" s="1107"/>
      <c r="AX615" s="1107"/>
      <c r="BB615" s="1107"/>
      <c r="BC615" s="1107"/>
      <c r="BE615" s="1107"/>
      <c r="BH615" s="1110"/>
      <c r="BI615" s="1111"/>
      <c r="BJ615" s="1112"/>
      <c r="BK615" s="1112"/>
      <c r="BL615" s="1112"/>
      <c r="BM615" s="1113"/>
      <c r="BN615" s="1113"/>
      <c r="BO615" s="1113"/>
      <c r="BP615" s="1112"/>
      <c r="BQ615" s="1112"/>
      <c r="BR615" s="1112"/>
      <c r="BS615" s="1112"/>
      <c r="BT615" s="1112"/>
      <c r="BU615" s="1112"/>
      <c r="BV615" s="1112"/>
      <c r="BW615" s="1112"/>
      <c r="BX615" s="1112"/>
      <c r="BY615" s="1112"/>
      <c r="BZ615" s="1112"/>
      <c r="CA615" s="1112"/>
      <c r="CB615" s="1114"/>
      <c r="CC615" s="1112"/>
      <c r="CD615" s="1112"/>
      <c r="CE615" s="1114"/>
      <c r="CF615" s="1114"/>
      <c r="CG615" s="1114"/>
      <c r="CH615" s="1114"/>
      <c r="CI615" s="1112"/>
      <c r="CJ615" s="1112"/>
      <c r="CK615" s="1114"/>
      <c r="CL615" s="1114"/>
      <c r="CM615" s="1114"/>
      <c r="CN615" s="1115"/>
      <c r="CO615" s="1116"/>
      <c r="CP615" s="1116"/>
      <c r="CQ615" s="1110"/>
      <c r="CR615" s="1110"/>
      <c r="CS615" s="1110"/>
      <c r="CT615" s="1110"/>
      <c r="CU615" s="1110"/>
      <c r="CV615" s="1110"/>
      <c r="CW615" s="1110"/>
      <c r="CX615" s="1110"/>
      <c r="CY615" s="1110"/>
      <c r="CZ615" s="1110"/>
      <c r="DA615" s="1110"/>
      <c r="DB615" s="1110"/>
      <c r="DC615" s="1110"/>
      <c r="DD615" s="1110"/>
      <c r="DE615" s="1110"/>
      <c r="DF615" s="1110"/>
      <c r="DG615" s="1110"/>
      <c r="DH615" s="1110"/>
      <c r="DI615" s="1110"/>
      <c r="DJ615" s="1110"/>
      <c r="DK615" s="1110"/>
      <c r="DL615" s="1110"/>
      <c r="DM615" s="1110"/>
      <c r="DN615" s="1110"/>
      <c r="DO615" s="1110"/>
      <c r="DP615" s="1110"/>
      <c r="DQ615" s="1110"/>
      <c r="DR615" s="1110"/>
      <c r="DS615" s="1110"/>
      <c r="DT615" s="1110"/>
      <c r="DU615" s="1110"/>
      <c r="DV615" s="1110"/>
      <c r="DW615" s="1116"/>
      <c r="DX615" s="1116"/>
      <c r="DY615" s="1116"/>
      <c r="DZ615" s="1116"/>
      <c r="EA615" s="1116"/>
      <c r="EB615" s="1116"/>
      <c r="EC615" s="1116"/>
      <c r="ED615" s="1116"/>
    </row>
    <row r="616" spans="22:134" s="1105" customFormat="1" x14ac:dyDescent="0.25">
      <c r="V616" s="1106"/>
      <c r="AA616" s="1107"/>
      <c r="AB616" s="1107"/>
      <c r="AD616" s="1107"/>
      <c r="AE616" s="1108"/>
      <c r="AH616" s="1109"/>
      <c r="AI616" s="1109"/>
      <c r="AK616" s="1107"/>
      <c r="AR616" s="1107"/>
      <c r="AV616" s="1107"/>
      <c r="AX616" s="1107"/>
      <c r="BB616" s="1107"/>
      <c r="BC616" s="1107"/>
      <c r="BE616" s="1107"/>
      <c r="BH616" s="1110"/>
      <c r="BI616" s="1111"/>
      <c r="BJ616" s="1112"/>
      <c r="BK616" s="1112"/>
      <c r="BL616" s="1112"/>
      <c r="BM616" s="1113"/>
      <c r="BN616" s="1113"/>
      <c r="BO616" s="1113"/>
      <c r="BP616" s="1112"/>
      <c r="BQ616" s="1112"/>
      <c r="BR616" s="1112"/>
      <c r="BS616" s="1112"/>
      <c r="BT616" s="1112"/>
      <c r="BU616" s="1112"/>
      <c r="BV616" s="1112"/>
      <c r="BW616" s="1112"/>
      <c r="BX616" s="1112"/>
      <c r="BY616" s="1112"/>
      <c r="BZ616" s="1112"/>
      <c r="CA616" s="1112"/>
      <c r="CB616" s="1114"/>
      <c r="CC616" s="1112"/>
      <c r="CD616" s="1112"/>
      <c r="CE616" s="1114"/>
      <c r="CF616" s="1114"/>
      <c r="CG616" s="1114"/>
      <c r="CH616" s="1114"/>
      <c r="CI616" s="1112"/>
      <c r="CJ616" s="1112"/>
      <c r="CK616" s="1114"/>
      <c r="CL616" s="1114"/>
      <c r="CM616" s="1114"/>
      <c r="CN616" s="1115"/>
      <c r="CO616" s="1116"/>
      <c r="CP616" s="1116"/>
      <c r="CQ616" s="1110"/>
      <c r="CR616" s="1110"/>
      <c r="CS616" s="1110"/>
      <c r="CT616" s="1110"/>
      <c r="CU616" s="1110"/>
      <c r="CV616" s="1110"/>
      <c r="CW616" s="1110"/>
      <c r="CX616" s="1110"/>
      <c r="CY616" s="1110"/>
      <c r="CZ616" s="1110"/>
      <c r="DA616" s="1110"/>
      <c r="DB616" s="1110"/>
      <c r="DC616" s="1110"/>
      <c r="DD616" s="1110"/>
      <c r="DE616" s="1110"/>
      <c r="DF616" s="1110"/>
      <c r="DG616" s="1110"/>
      <c r="DH616" s="1110"/>
      <c r="DI616" s="1110"/>
      <c r="DJ616" s="1110"/>
      <c r="DK616" s="1110"/>
      <c r="DL616" s="1110"/>
      <c r="DM616" s="1110"/>
      <c r="DN616" s="1110"/>
      <c r="DO616" s="1110"/>
      <c r="DP616" s="1110"/>
      <c r="DQ616" s="1110"/>
      <c r="DR616" s="1110"/>
      <c r="DS616" s="1110"/>
      <c r="DT616" s="1110"/>
      <c r="DU616" s="1110"/>
      <c r="DV616" s="1110"/>
      <c r="DW616" s="1116"/>
      <c r="DX616" s="1116"/>
      <c r="DY616" s="1116"/>
      <c r="DZ616" s="1116"/>
      <c r="EA616" s="1116"/>
      <c r="EB616" s="1116"/>
      <c r="EC616" s="1116"/>
      <c r="ED616" s="1116"/>
    </row>
    <row r="617" spans="22:134" s="1105" customFormat="1" x14ac:dyDescent="0.25">
      <c r="V617" s="1106"/>
      <c r="AA617" s="1107"/>
      <c r="AB617" s="1107"/>
      <c r="AD617" s="1107"/>
      <c r="AE617" s="1108"/>
      <c r="AH617" s="1109"/>
      <c r="AI617" s="1109"/>
      <c r="AK617" s="1107"/>
      <c r="AR617" s="1107"/>
      <c r="AV617" s="1107"/>
      <c r="AX617" s="1107"/>
      <c r="BB617" s="1107"/>
      <c r="BC617" s="1107"/>
      <c r="BE617" s="1107"/>
      <c r="BH617" s="1110"/>
      <c r="BI617" s="1111"/>
      <c r="BJ617" s="1112"/>
      <c r="BK617" s="1112"/>
      <c r="BL617" s="1112"/>
      <c r="BM617" s="1113"/>
      <c r="BN617" s="1113"/>
      <c r="BO617" s="1113"/>
      <c r="BP617" s="1112"/>
      <c r="BQ617" s="1112"/>
      <c r="BR617" s="1112"/>
      <c r="BS617" s="1112"/>
      <c r="BT617" s="1112"/>
      <c r="BU617" s="1112"/>
      <c r="BV617" s="1112"/>
      <c r="BW617" s="1112"/>
      <c r="BX617" s="1112"/>
      <c r="BY617" s="1112"/>
      <c r="BZ617" s="1112"/>
      <c r="CA617" s="1112"/>
      <c r="CB617" s="1114"/>
      <c r="CC617" s="1112"/>
      <c r="CD617" s="1112"/>
      <c r="CE617" s="1114"/>
      <c r="CF617" s="1114"/>
      <c r="CG617" s="1114"/>
      <c r="CH617" s="1114"/>
      <c r="CI617" s="1112"/>
      <c r="CJ617" s="1112"/>
      <c r="CK617" s="1114"/>
      <c r="CL617" s="1114"/>
      <c r="CM617" s="1114"/>
      <c r="CN617" s="1115"/>
      <c r="CO617" s="1116"/>
      <c r="CP617" s="1116"/>
      <c r="CQ617" s="1110"/>
      <c r="CR617" s="1110"/>
      <c r="CS617" s="1110"/>
      <c r="CT617" s="1110"/>
      <c r="CU617" s="1110"/>
      <c r="CV617" s="1110"/>
      <c r="CW617" s="1110"/>
      <c r="CX617" s="1110"/>
      <c r="CY617" s="1110"/>
      <c r="CZ617" s="1110"/>
      <c r="DA617" s="1110"/>
      <c r="DB617" s="1110"/>
      <c r="DC617" s="1110"/>
      <c r="DD617" s="1110"/>
      <c r="DE617" s="1110"/>
      <c r="DF617" s="1110"/>
      <c r="DG617" s="1110"/>
      <c r="DH617" s="1110"/>
      <c r="DI617" s="1110"/>
      <c r="DJ617" s="1110"/>
      <c r="DK617" s="1110"/>
      <c r="DL617" s="1110"/>
      <c r="DM617" s="1110"/>
      <c r="DN617" s="1110"/>
      <c r="DO617" s="1110"/>
      <c r="DP617" s="1110"/>
      <c r="DQ617" s="1110"/>
      <c r="DR617" s="1110"/>
      <c r="DS617" s="1110"/>
      <c r="DT617" s="1110"/>
      <c r="DU617" s="1110"/>
      <c r="DV617" s="1110"/>
      <c r="DW617" s="1116"/>
      <c r="DX617" s="1116"/>
      <c r="DY617" s="1116"/>
      <c r="DZ617" s="1116"/>
      <c r="EA617" s="1116"/>
      <c r="EB617" s="1116"/>
      <c r="EC617" s="1116"/>
      <c r="ED617" s="1116"/>
    </row>
    <row r="618" spans="22:134" s="1105" customFormat="1" x14ac:dyDescent="0.25">
      <c r="V618" s="1106"/>
      <c r="AA618" s="1107"/>
      <c r="AB618" s="1107"/>
      <c r="AD618" s="1107"/>
      <c r="AE618" s="1108"/>
      <c r="AH618" s="1109"/>
      <c r="AI618" s="1109"/>
      <c r="AK618" s="1107"/>
      <c r="AR618" s="1107"/>
      <c r="AV618" s="1107"/>
      <c r="AX618" s="1107"/>
      <c r="BB618" s="1107"/>
      <c r="BC618" s="1107"/>
      <c r="BE618" s="1107"/>
      <c r="BH618" s="1110"/>
      <c r="BI618" s="1111"/>
      <c r="BJ618" s="1112"/>
      <c r="BK618" s="1112"/>
      <c r="BL618" s="1112"/>
      <c r="BM618" s="1113"/>
      <c r="BN618" s="1113"/>
      <c r="BO618" s="1113"/>
      <c r="BP618" s="1112"/>
      <c r="BQ618" s="1112"/>
      <c r="BR618" s="1112"/>
      <c r="BS618" s="1112"/>
      <c r="BT618" s="1112"/>
      <c r="BU618" s="1112"/>
      <c r="BV618" s="1112"/>
      <c r="BW618" s="1112"/>
      <c r="BX618" s="1112"/>
      <c r="BY618" s="1112"/>
      <c r="BZ618" s="1112"/>
      <c r="CA618" s="1112"/>
      <c r="CB618" s="1114"/>
      <c r="CC618" s="1112"/>
      <c r="CD618" s="1112"/>
      <c r="CE618" s="1114"/>
      <c r="CF618" s="1114"/>
      <c r="CG618" s="1114"/>
      <c r="CH618" s="1114"/>
      <c r="CI618" s="1112"/>
      <c r="CJ618" s="1112"/>
      <c r="CK618" s="1114"/>
      <c r="CL618" s="1114"/>
      <c r="CM618" s="1114"/>
      <c r="CN618" s="1115"/>
      <c r="CO618" s="1116"/>
      <c r="CP618" s="1116"/>
      <c r="CQ618" s="1110"/>
      <c r="CR618" s="1110"/>
      <c r="CS618" s="1110"/>
      <c r="CT618" s="1110"/>
      <c r="CU618" s="1110"/>
      <c r="CV618" s="1110"/>
      <c r="CW618" s="1110"/>
      <c r="CX618" s="1110"/>
      <c r="CY618" s="1110"/>
      <c r="CZ618" s="1110"/>
      <c r="DA618" s="1110"/>
      <c r="DB618" s="1110"/>
      <c r="DC618" s="1110"/>
      <c r="DD618" s="1110"/>
      <c r="DE618" s="1110"/>
      <c r="DF618" s="1110"/>
      <c r="DG618" s="1110"/>
      <c r="DH618" s="1110"/>
      <c r="DI618" s="1110"/>
      <c r="DJ618" s="1110"/>
      <c r="DK618" s="1110"/>
      <c r="DL618" s="1110"/>
      <c r="DM618" s="1110"/>
      <c r="DN618" s="1110"/>
      <c r="DO618" s="1110"/>
      <c r="DP618" s="1110"/>
      <c r="DQ618" s="1110"/>
      <c r="DR618" s="1110"/>
      <c r="DS618" s="1110"/>
      <c r="DT618" s="1110"/>
      <c r="DU618" s="1110"/>
      <c r="DV618" s="1110"/>
      <c r="DW618" s="1116"/>
      <c r="DX618" s="1116"/>
      <c r="DY618" s="1116"/>
      <c r="DZ618" s="1116"/>
      <c r="EA618" s="1116"/>
      <c r="EB618" s="1116"/>
      <c r="EC618" s="1116"/>
      <c r="ED618" s="1116"/>
    </row>
    <row r="619" spans="22:134" s="1105" customFormat="1" x14ac:dyDescent="0.25">
      <c r="V619" s="1106"/>
      <c r="AA619" s="1107"/>
      <c r="AB619" s="1107"/>
      <c r="AD619" s="1107"/>
      <c r="AE619" s="1108"/>
      <c r="AH619" s="1109"/>
      <c r="AI619" s="1109"/>
      <c r="AK619" s="1107"/>
      <c r="AR619" s="1107"/>
      <c r="AV619" s="1107"/>
      <c r="AX619" s="1107"/>
      <c r="BB619" s="1107"/>
      <c r="BC619" s="1107"/>
      <c r="BE619" s="1107"/>
      <c r="BH619" s="1110"/>
      <c r="BI619" s="1111"/>
      <c r="BJ619" s="1112"/>
      <c r="BK619" s="1112"/>
      <c r="BL619" s="1112"/>
      <c r="BM619" s="1113"/>
      <c r="BN619" s="1113"/>
      <c r="BO619" s="1113"/>
      <c r="BP619" s="1112"/>
      <c r="BQ619" s="1112"/>
      <c r="BR619" s="1112"/>
      <c r="BS619" s="1112"/>
      <c r="BT619" s="1112"/>
      <c r="BU619" s="1112"/>
      <c r="BV619" s="1112"/>
      <c r="BW619" s="1112"/>
      <c r="BX619" s="1112"/>
      <c r="BY619" s="1112"/>
      <c r="BZ619" s="1112"/>
      <c r="CA619" s="1112"/>
      <c r="CB619" s="1114"/>
      <c r="CC619" s="1112"/>
      <c r="CD619" s="1112"/>
      <c r="CE619" s="1114"/>
      <c r="CF619" s="1114"/>
      <c r="CG619" s="1114"/>
      <c r="CH619" s="1114"/>
      <c r="CI619" s="1112"/>
      <c r="CJ619" s="1112"/>
      <c r="CK619" s="1114"/>
      <c r="CL619" s="1114"/>
      <c r="CM619" s="1114"/>
      <c r="CN619" s="1115"/>
      <c r="CO619" s="1116"/>
      <c r="CP619" s="1116"/>
      <c r="CQ619" s="1110"/>
      <c r="CR619" s="1110"/>
      <c r="CS619" s="1110"/>
      <c r="CT619" s="1110"/>
      <c r="CU619" s="1110"/>
      <c r="CV619" s="1110"/>
      <c r="CW619" s="1110"/>
      <c r="CX619" s="1110"/>
      <c r="CY619" s="1110"/>
      <c r="CZ619" s="1110"/>
      <c r="DA619" s="1110"/>
      <c r="DB619" s="1110"/>
      <c r="DC619" s="1110"/>
      <c r="DD619" s="1110"/>
      <c r="DE619" s="1110"/>
      <c r="DF619" s="1110"/>
      <c r="DG619" s="1110"/>
      <c r="DH619" s="1110"/>
      <c r="DI619" s="1110"/>
      <c r="DJ619" s="1110"/>
      <c r="DK619" s="1110"/>
      <c r="DL619" s="1110"/>
      <c r="DM619" s="1110"/>
      <c r="DN619" s="1110"/>
      <c r="DO619" s="1110"/>
      <c r="DP619" s="1110"/>
      <c r="DQ619" s="1110"/>
      <c r="DR619" s="1110"/>
      <c r="DS619" s="1110"/>
      <c r="DT619" s="1110"/>
      <c r="DU619" s="1110"/>
      <c r="DV619" s="1110"/>
      <c r="DW619" s="1116"/>
      <c r="DX619" s="1116"/>
      <c r="DY619" s="1116"/>
      <c r="DZ619" s="1116"/>
      <c r="EA619" s="1116"/>
      <c r="EB619" s="1116"/>
      <c r="EC619" s="1116"/>
      <c r="ED619" s="1116"/>
    </row>
    <row r="620" spans="22:134" s="1105" customFormat="1" x14ac:dyDescent="0.25">
      <c r="V620" s="1106"/>
      <c r="AA620" s="1107"/>
      <c r="AB620" s="1107"/>
      <c r="AD620" s="1107"/>
      <c r="AE620" s="1108"/>
      <c r="AH620" s="1109"/>
      <c r="AI620" s="1109"/>
      <c r="AK620" s="1107"/>
      <c r="AR620" s="1107"/>
      <c r="AV620" s="1107"/>
      <c r="AX620" s="1107"/>
      <c r="BB620" s="1107"/>
      <c r="BC620" s="1107"/>
      <c r="BE620" s="1107"/>
      <c r="BH620" s="1110"/>
      <c r="BI620" s="1111"/>
      <c r="BJ620" s="1112"/>
      <c r="BK620" s="1112"/>
      <c r="BL620" s="1112"/>
      <c r="BM620" s="1113"/>
      <c r="BN620" s="1113"/>
      <c r="BO620" s="1113"/>
      <c r="BP620" s="1112"/>
      <c r="BQ620" s="1112"/>
      <c r="BR620" s="1112"/>
      <c r="BS620" s="1112"/>
      <c r="BT620" s="1112"/>
      <c r="BU620" s="1112"/>
      <c r="BV620" s="1112"/>
      <c r="BW620" s="1112"/>
      <c r="BX620" s="1112"/>
      <c r="BY620" s="1112"/>
      <c r="BZ620" s="1112"/>
      <c r="CA620" s="1112"/>
      <c r="CB620" s="1114"/>
      <c r="CC620" s="1112"/>
      <c r="CD620" s="1112"/>
      <c r="CE620" s="1114"/>
      <c r="CF620" s="1114"/>
      <c r="CG620" s="1114"/>
      <c r="CH620" s="1114"/>
      <c r="CI620" s="1112"/>
      <c r="CJ620" s="1112"/>
      <c r="CK620" s="1114"/>
      <c r="CL620" s="1114"/>
      <c r="CM620" s="1114"/>
      <c r="CN620" s="1115"/>
      <c r="CO620" s="1116"/>
      <c r="CP620" s="1116"/>
      <c r="CQ620" s="1110"/>
      <c r="CR620" s="1110"/>
      <c r="CS620" s="1110"/>
      <c r="CT620" s="1110"/>
      <c r="CU620" s="1110"/>
      <c r="CV620" s="1110"/>
      <c r="CW620" s="1110"/>
      <c r="CX620" s="1110"/>
      <c r="CY620" s="1110"/>
      <c r="CZ620" s="1110"/>
      <c r="DA620" s="1110"/>
      <c r="DB620" s="1110"/>
      <c r="DC620" s="1110"/>
      <c r="DD620" s="1110"/>
      <c r="DE620" s="1110"/>
      <c r="DF620" s="1110"/>
      <c r="DG620" s="1110"/>
      <c r="DH620" s="1110"/>
      <c r="DI620" s="1110"/>
      <c r="DJ620" s="1110"/>
      <c r="DK620" s="1110"/>
      <c r="DL620" s="1110"/>
      <c r="DM620" s="1110"/>
      <c r="DN620" s="1110"/>
      <c r="DO620" s="1110"/>
      <c r="DP620" s="1110"/>
      <c r="DQ620" s="1110"/>
      <c r="DR620" s="1110"/>
      <c r="DS620" s="1110"/>
      <c r="DT620" s="1110"/>
      <c r="DU620" s="1110"/>
      <c r="DV620" s="1110"/>
      <c r="DW620" s="1116"/>
      <c r="DX620" s="1116"/>
      <c r="DY620" s="1116"/>
      <c r="DZ620" s="1116"/>
      <c r="EA620" s="1116"/>
      <c r="EB620" s="1116"/>
      <c r="EC620" s="1116"/>
      <c r="ED620" s="1116"/>
    </row>
    <row r="621" spans="22:134" s="1105" customFormat="1" x14ac:dyDescent="0.25">
      <c r="V621" s="1106"/>
      <c r="AA621" s="1107"/>
      <c r="AB621" s="1107"/>
      <c r="AD621" s="1107"/>
      <c r="AE621" s="1108"/>
      <c r="AH621" s="1109"/>
      <c r="AI621" s="1109"/>
      <c r="AK621" s="1107"/>
      <c r="AR621" s="1107"/>
      <c r="AV621" s="1107"/>
      <c r="AX621" s="1107"/>
      <c r="BB621" s="1107"/>
      <c r="BC621" s="1107"/>
      <c r="BE621" s="1107"/>
      <c r="BH621" s="1110"/>
      <c r="BI621" s="1111"/>
      <c r="BJ621" s="1112"/>
      <c r="BK621" s="1112"/>
      <c r="BL621" s="1112"/>
      <c r="BM621" s="1113"/>
      <c r="BN621" s="1113"/>
      <c r="BO621" s="1113"/>
      <c r="BP621" s="1112"/>
      <c r="BQ621" s="1112"/>
      <c r="BR621" s="1112"/>
      <c r="BS621" s="1112"/>
      <c r="BT621" s="1112"/>
      <c r="BU621" s="1112"/>
      <c r="BV621" s="1112"/>
      <c r="BW621" s="1112"/>
      <c r="BX621" s="1112"/>
      <c r="BY621" s="1112"/>
      <c r="BZ621" s="1112"/>
      <c r="CA621" s="1112"/>
      <c r="CB621" s="1114"/>
      <c r="CC621" s="1112"/>
      <c r="CD621" s="1112"/>
      <c r="CE621" s="1114"/>
      <c r="CF621" s="1114"/>
      <c r="CG621" s="1114"/>
      <c r="CH621" s="1114"/>
      <c r="CI621" s="1112"/>
      <c r="CJ621" s="1112"/>
      <c r="CK621" s="1114"/>
      <c r="CL621" s="1114"/>
      <c r="CM621" s="1114"/>
      <c r="CN621" s="1115"/>
      <c r="CO621" s="1116"/>
      <c r="CP621" s="1116"/>
      <c r="CQ621" s="1110"/>
      <c r="CR621" s="1110"/>
      <c r="CS621" s="1110"/>
      <c r="CT621" s="1110"/>
      <c r="CU621" s="1110"/>
      <c r="CV621" s="1110"/>
      <c r="CW621" s="1110"/>
      <c r="CX621" s="1110"/>
      <c r="CY621" s="1110"/>
      <c r="CZ621" s="1110"/>
      <c r="DA621" s="1110"/>
      <c r="DB621" s="1110"/>
      <c r="DC621" s="1110"/>
      <c r="DD621" s="1110"/>
      <c r="DE621" s="1110"/>
      <c r="DF621" s="1110"/>
      <c r="DG621" s="1110"/>
      <c r="DH621" s="1110"/>
      <c r="DI621" s="1110"/>
      <c r="DJ621" s="1110"/>
      <c r="DK621" s="1110"/>
      <c r="DL621" s="1110"/>
      <c r="DM621" s="1110"/>
      <c r="DN621" s="1110"/>
      <c r="DO621" s="1110"/>
      <c r="DP621" s="1110"/>
      <c r="DQ621" s="1110"/>
      <c r="DR621" s="1110"/>
      <c r="DS621" s="1110"/>
      <c r="DT621" s="1110"/>
      <c r="DU621" s="1110"/>
      <c r="DV621" s="1110"/>
      <c r="DW621" s="1116"/>
      <c r="DX621" s="1116"/>
      <c r="DY621" s="1116"/>
      <c r="DZ621" s="1116"/>
      <c r="EA621" s="1116"/>
      <c r="EB621" s="1116"/>
      <c r="EC621" s="1116"/>
      <c r="ED621" s="1116"/>
    </row>
    <row r="622" spans="22:134" s="1105" customFormat="1" x14ac:dyDescent="0.25">
      <c r="V622" s="1106"/>
      <c r="AA622" s="1107"/>
      <c r="AB622" s="1107"/>
      <c r="AD622" s="1107"/>
      <c r="AE622" s="1108"/>
      <c r="AH622" s="1109"/>
      <c r="AI622" s="1109"/>
      <c r="AK622" s="1107"/>
      <c r="AR622" s="1107"/>
      <c r="AV622" s="1107"/>
      <c r="AX622" s="1107"/>
      <c r="BB622" s="1107"/>
      <c r="BC622" s="1107"/>
      <c r="BE622" s="1107"/>
      <c r="BH622" s="1110"/>
      <c r="BI622" s="1111"/>
      <c r="BJ622" s="1112"/>
      <c r="BK622" s="1112"/>
      <c r="BL622" s="1112"/>
      <c r="BM622" s="1113"/>
      <c r="BN622" s="1113"/>
      <c r="BO622" s="1113"/>
      <c r="BP622" s="1112"/>
      <c r="BQ622" s="1112"/>
      <c r="BR622" s="1112"/>
      <c r="BS622" s="1112"/>
      <c r="BT622" s="1112"/>
      <c r="BU622" s="1112"/>
      <c r="BV622" s="1112"/>
      <c r="BW622" s="1112"/>
      <c r="BX622" s="1112"/>
      <c r="BY622" s="1112"/>
      <c r="BZ622" s="1112"/>
      <c r="CA622" s="1112"/>
      <c r="CB622" s="1114"/>
      <c r="CC622" s="1112"/>
      <c r="CD622" s="1112"/>
      <c r="CE622" s="1114"/>
      <c r="CF622" s="1114"/>
      <c r="CG622" s="1114"/>
      <c r="CH622" s="1114"/>
      <c r="CI622" s="1112"/>
      <c r="CJ622" s="1112"/>
      <c r="CK622" s="1114"/>
      <c r="CL622" s="1114"/>
      <c r="CM622" s="1114"/>
      <c r="CN622" s="1115"/>
      <c r="CO622" s="1116"/>
      <c r="CP622" s="1116"/>
      <c r="CQ622" s="1110"/>
      <c r="CR622" s="1110"/>
      <c r="CS622" s="1110"/>
      <c r="CT622" s="1110"/>
      <c r="CU622" s="1110"/>
      <c r="CV622" s="1110"/>
      <c r="CW622" s="1110"/>
      <c r="CX622" s="1110"/>
      <c r="CY622" s="1110"/>
      <c r="CZ622" s="1110"/>
      <c r="DA622" s="1110"/>
      <c r="DB622" s="1110"/>
      <c r="DC622" s="1110"/>
      <c r="DD622" s="1110"/>
      <c r="DE622" s="1110"/>
      <c r="DF622" s="1110"/>
      <c r="DG622" s="1110"/>
      <c r="DH622" s="1110"/>
      <c r="DI622" s="1110"/>
      <c r="DJ622" s="1110"/>
      <c r="DK622" s="1110"/>
      <c r="DL622" s="1110"/>
      <c r="DM622" s="1110"/>
      <c r="DN622" s="1110"/>
      <c r="DO622" s="1110"/>
      <c r="DP622" s="1110"/>
      <c r="DQ622" s="1110"/>
      <c r="DR622" s="1110"/>
      <c r="DS622" s="1110"/>
      <c r="DT622" s="1110"/>
      <c r="DU622" s="1110"/>
      <c r="DV622" s="1110"/>
      <c r="DW622" s="1116"/>
      <c r="DX622" s="1116"/>
      <c r="DY622" s="1116"/>
      <c r="DZ622" s="1116"/>
      <c r="EA622" s="1116"/>
      <c r="EB622" s="1116"/>
      <c r="EC622" s="1116"/>
      <c r="ED622" s="1116"/>
    </row>
    <row r="623" spans="22:134" s="1105" customFormat="1" x14ac:dyDescent="0.25">
      <c r="V623" s="1106"/>
      <c r="AA623" s="1107"/>
      <c r="AB623" s="1107"/>
      <c r="AD623" s="1107"/>
      <c r="AE623" s="1108"/>
      <c r="AH623" s="1109"/>
      <c r="AI623" s="1109"/>
      <c r="AK623" s="1107"/>
      <c r="AR623" s="1107"/>
      <c r="AV623" s="1107"/>
      <c r="AX623" s="1107"/>
      <c r="BB623" s="1107"/>
      <c r="BC623" s="1107"/>
      <c r="BE623" s="1107"/>
      <c r="BH623" s="1110"/>
      <c r="BI623" s="1111"/>
      <c r="BJ623" s="1112"/>
      <c r="BK623" s="1112"/>
      <c r="BL623" s="1112"/>
      <c r="BM623" s="1113"/>
      <c r="BN623" s="1113"/>
      <c r="BO623" s="1113"/>
      <c r="BP623" s="1112"/>
      <c r="BQ623" s="1112"/>
      <c r="BR623" s="1112"/>
      <c r="BS623" s="1112"/>
      <c r="BT623" s="1112"/>
      <c r="BU623" s="1112"/>
      <c r="BV623" s="1112"/>
      <c r="BW623" s="1112"/>
      <c r="BX623" s="1112"/>
      <c r="BY623" s="1112"/>
      <c r="BZ623" s="1112"/>
      <c r="CA623" s="1112"/>
      <c r="CB623" s="1114"/>
      <c r="CC623" s="1112"/>
      <c r="CD623" s="1112"/>
      <c r="CE623" s="1114"/>
      <c r="CF623" s="1114"/>
      <c r="CG623" s="1114"/>
      <c r="CH623" s="1114"/>
      <c r="CI623" s="1112"/>
      <c r="CJ623" s="1112"/>
      <c r="CK623" s="1114"/>
      <c r="CL623" s="1114"/>
      <c r="CM623" s="1114"/>
      <c r="CN623" s="1115"/>
      <c r="CO623" s="1116"/>
      <c r="CP623" s="1116"/>
      <c r="CQ623" s="1110"/>
      <c r="CR623" s="1110"/>
      <c r="CS623" s="1110"/>
      <c r="CT623" s="1110"/>
      <c r="CU623" s="1110"/>
      <c r="CV623" s="1110"/>
      <c r="CW623" s="1110"/>
      <c r="CX623" s="1110"/>
      <c r="CY623" s="1110"/>
      <c r="CZ623" s="1110"/>
      <c r="DA623" s="1110"/>
      <c r="DB623" s="1110"/>
      <c r="DC623" s="1110"/>
      <c r="DD623" s="1110"/>
      <c r="DE623" s="1110"/>
      <c r="DF623" s="1110"/>
      <c r="DG623" s="1110"/>
      <c r="DH623" s="1110"/>
      <c r="DI623" s="1110"/>
      <c r="DJ623" s="1110"/>
      <c r="DK623" s="1110"/>
      <c r="DL623" s="1110"/>
      <c r="DM623" s="1110"/>
      <c r="DN623" s="1110"/>
      <c r="DO623" s="1110"/>
      <c r="DP623" s="1110"/>
      <c r="DQ623" s="1110"/>
      <c r="DR623" s="1110"/>
      <c r="DS623" s="1110"/>
      <c r="DT623" s="1110"/>
      <c r="DU623" s="1110"/>
      <c r="DV623" s="1110"/>
      <c r="DW623" s="1116"/>
      <c r="DX623" s="1116"/>
      <c r="DY623" s="1116"/>
      <c r="DZ623" s="1116"/>
      <c r="EA623" s="1116"/>
      <c r="EB623" s="1116"/>
      <c r="EC623" s="1116"/>
      <c r="ED623" s="1116"/>
    </row>
    <row r="624" spans="22:134" s="1105" customFormat="1" x14ac:dyDescent="0.25">
      <c r="V624" s="1106"/>
      <c r="AA624" s="1107"/>
      <c r="AB624" s="1107"/>
      <c r="AD624" s="1107"/>
      <c r="AE624" s="1108"/>
      <c r="AH624" s="1109"/>
      <c r="AI624" s="1109"/>
      <c r="AK624" s="1107"/>
      <c r="AR624" s="1107"/>
      <c r="AV624" s="1107"/>
      <c r="AX624" s="1107"/>
      <c r="BB624" s="1107"/>
      <c r="BC624" s="1107"/>
      <c r="BE624" s="1107"/>
      <c r="BH624" s="1110"/>
      <c r="BI624" s="1111"/>
      <c r="BJ624" s="1112"/>
      <c r="BK624" s="1112"/>
      <c r="BL624" s="1112"/>
      <c r="BM624" s="1113"/>
      <c r="BN624" s="1113"/>
      <c r="BO624" s="1113"/>
      <c r="BP624" s="1112"/>
      <c r="BQ624" s="1112"/>
      <c r="BR624" s="1112"/>
      <c r="BS624" s="1112"/>
      <c r="BT624" s="1112"/>
      <c r="BU624" s="1112"/>
      <c r="BV624" s="1112"/>
      <c r="BW624" s="1112"/>
      <c r="BX624" s="1112"/>
      <c r="BY624" s="1112"/>
      <c r="BZ624" s="1112"/>
      <c r="CA624" s="1112"/>
      <c r="CB624" s="1114"/>
      <c r="CC624" s="1112"/>
      <c r="CD624" s="1112"/>
      <c r="CE624" s="1114"/>
      <c r="CF624" s="1114"/>
      <c r="CG624" s="1114"/>
      <c r="CH624" s="1114"/>
      <c r="CI624" s="1112"/>
      <c r="CJ624" s="1112"/>
      <c r="CK624" s="1114"/>
      <c r="CL624" s="1114"/>
      <c r="CM624" s="1114"/>
      <c r="CN624" s="1115"/>
      <c r="CO624" s="1116"/>
      <c r="CP624" s="1116"/>
      <c r="CQ624" s="1110"/>
      <c r="CR624" s="1110"/>
      <c r="CS624" s="1110"/>
      <c r="CT624" s="1110"/>
      <c r="CU624" s="1110"/>
      <c r="CV624" s="1110"/>
      <c r="CW624" s="1110"/>
      <c r="CX624" s="1110"/>
      <c r="CY624" s="1110"/>
      <c r="CZ624" s="1110"/>
      <c r="DA624" s="1110"/>
      <c r="DB624" s="1110"/>
      <c r="DC624" s="1110"/>
      <c r="DD624" s="1110"/>
      <c r="DE624" s="1110"/>
      <c r="DF624" s="1110"/>
      <c r="DG624" s="1110"/>
      <c r="DH624" s="1110"/>
      <c r="DI624" s="1110"/>
      <c r="DJ624" s="1110"/>
      <c r="DK624" s="1110"/>
      <c r="DL624" s="1110"/>
      <c r="DM624" s="1110"/>
      <c r="DN624" s="1110"/>
      <c r="DO624" s="1110"/>
      <c r="DP624" s="1110"/>
      <c r="DQ624" s="1110"/>
      <c r="DR624" s="1110"/>
      <c r="DS624" s="1110"/>
      <c r="DT624" s="1110"/>
      <c r="DU624" s="1110"/>
      <c r="DV624" s="1110"/>
      <c r="DW624" s="1116"/>
      <c r="DX624" s="1116"/>
      <c r="DY624" s="1116"/>
      <c r="DZ624" s="1116"/>
      <c r="EA624" s="1116"/>
      <c r="EB624" s="1116"/>
      <c r="EC624" s="1116"/>
      <c r="ED624" s="1116"/>
    </row>
    <row r="625" spans="22:134" s="1105" customFormat="1" x14ac:dyDescent="0.25">
      <c r="V625" s="1106"/>
      <c r="AA625" s="1107"/>
      <c r="AB625" s="1107"/>
      <c r="AD625" s="1107"/>
      <c r="AE625" s="1108"/>
      <c r="AH625" s="1109"/>
      <c r="AI625" s="1109"/>
      <c r="AK625" s="1107"/>
      <c r="AR625" s="1107"/>
      <c r="AV625" s="1107"/>
      <c r="AX625" s="1107"/>
      <c r="BB625" s="1107"/>
      <c r="BC625" s="1107"/>
      <c r="BE625" s="1107"/>
      <c r="BH625" s="1110"/>
      <c r="BI625" s="1111"/>
      <c r="BJ625" s="1112"/>
      <c r="BK625" s="1112"/>
      <c r="BL625" s="1112"/>
      <c r="BM625" s="1113"/>
      <c r="BN625" s="1113"/>
      <c r="BO625" s="1113"/>
      <c r="BP625" s="1112"/>
      <c r="BQ625" s="1112"/>
      <c r="BR625" s="1112"/>
      <c r="BS625" s="1112"/>
      <c r="BT625" s="1112"/>
      <c r="BU625" s="1112"/>
      <c r="BV625" s="1112"/>
      <c r="BW625" s="1112"/>
      <c r="BX625" s="1112"/>
      <c r="BY625" s="1112"/>
      <c r="BZ625" s="1112"/>
      <c r="CA625" s="1112"/>
      <c r="CB625" s="1114"/>
      <c r="CC625" s="1112"/>
      <c r="CD625" s="1112"/>
      <c r="CE625" s="1114"/>
      <c r="CF625" s="1114"/>
      <c r="CG625" s="1114"/>
      <c r="CH625" s="1114"/>
      <c r="CI625" s="1112"/>
      <c r="CJ625" s="1112"/>
      <c r="CK625" s="1114"/>
      <c r="CL625" s="1114"/>
      <c r="CM625" s="1114"/>
      <c r="CN625" s="1115"/>
      <c r="CO625" s="1116"/>
      <c r="CP625" s="1116"/>
      <c r="CQ625" s="1110"/>
      <c r="CR625" s="1110"/>
      <c r="CS625" s="1110"/>
      <c r="CT625" s="1110"/>
      <c r="CU625" s="1110"/>
      <c r="CV625" s="1110"/>
      <c r="CW625" s="1110"/>
      <c r="CX625" s="1110"/>
      <c r="CY625" s="1110"/>
      <c r="CZ625" s="1110"/>
      <c r="DA625" s="1110"/>
      <c r="DB625" s="1110"/>
      <c r="DC625" s="1110"/>
      <c r="DD625" s="1110"/>
      <c r="DE625" s="1110"/>
      <c r="DF625" s="1110"/>
      <c r="DG625" s="1110"/>
      <c r="DH625" s="1110"/>
      <c r="DI625" s="1110"/>
      <c r="DJ625" s="1110"/>
      <c r="DK625" s="1110"/>
      <c r="DL625" s="1110"/>
      <c r="DM625" s="1110"/>
      <c r="DN625" s="1110"/>
      <c r="DO625" s="1110"/>
      <c r="DP625" s="1110"/>
      <c r="DQ625" s="1110"/>
      <c r="DR625" s="1110"/>
      <c r="DS625" s="1110"/>
      <c r="DT625" s="1110"/>
      <c r="DU625" s="1110"/>
      <c r="DV625" s="1110"/>
      <c r="DW625" s="1116"/>
      <c r="DX625" s="1116"/>
      <c r="DY625" s="1116"/>
      <c r="DZ625" s="1116"/>
      <c r="EA625" s="1116"/>
      <c r="EB625" s="1116"/>
      <c r="EC625" s="1116"/>
      <c r="ED625" s="1116"/>
    </row>
    <row r="626" spans="22:134" s="1105" customFormat="1" x14ac:dyDescent="0.25">
      <c r="V626" s="1106"/>
      <c r="AA626" s="1107"/>
      <c r="AB626" s="1107"/>
      <c r="AD626" s="1107"/>
      <c r="AE626" s="1108"/>
      <c r="AH626" s="1109"/>
      <c r="AI626" s="1109"/>
      <c r="AK626" s="1107"/>
      <c r="AR626" s="1107"/>
      <c r="AV626" s="1107"/>
      <c r="AX626" s="1107"/>
      <c r="BB626" s="1107"/>
      <c r="BC626" s="1107"/>
      <c r="BE626" s="1107"/>
      <c r="BH626" s="1110"/>
      <c r="BI626" s="1111"/>
      <c r="BJ626" s="1112"/>
      <c r="BK626" s="1112"/>
      <c r="BL626" s="1112"/>
      <c r="BM626" s="1113"/>
      <c r="BN626" s="1113"/>
      <c r="BO626" s="1113"/>
      <c r="BP626" s="1112"/>
      <c r="BQ626" s="1112"/>
      <c r="BR626" s="1112"/>
      <c r="BS626" s="1112"/>
      <c r="BT626" s="1112"/>
      <c r="BU626" s="1112"/>
      <c r="BV626" s="1112"/>
      <c r="BW626" s="1112"/>
      <c r="BX626" s="1112"/>
      <c r="BY626" s="1112"/>
      <c r="BZ626" s="1112"/>
      <c r="CA626" s="1112"/>
      <c r="CB626" s="1114"/>
      <c r="CC626" s="1112"/>
      <c r="CD626" s="1112"/>
      <c r="CE626" s="1114"/>
      <c r="CF626" s="1114"/>
      <c r="CG626" s="1114"/>
      <c r="CH626" s="1114"/>
      <c r="CI626" s="1112"/>
      <c r="CJ626" s="1112"/>
      <c r="CK626" s="1114"/>
      <c r="CL626" s="1114"/>
      <c r="CM626" s="1114"/>
      <c r="CN626" s="1115"/>
      <c r="CO626" s="1116"/>
      <c r="CP626" s="1116"/>
      <c r="CQ626" s="1110"/>
      <c r="CR626" s="1110"/>
      <c r="CS626" s="1110"/>
      <c r="CT626" s="1110"/>
      <c r="CU626" s="1110"/>
      <c r="CV626" s="1110"/>
      <c r="CW626" s="1110"/>
      <c r="CX626" s="1110"/>
      <c r="CY626" s="1110"/>
      <c r="CZ626" s="1110"/>
      <c r="DA626" s="1110"/>
      <c r="DB626" s="1110"/>
      <c r="DC626" s="1110"/>
      <c r="DD626" s="1110"/>
      <c r="DE626" s="1110"/>
      <c r="DF626" s="1110"/>
      <c r="DG626" s="1110"/>
      <c r="DH626" s="1110"/>
      <c r="DI626" s="1110"/>
      <c r="DJ626" s="1110"/>
      <c r="DK626" s="1110"/>
      <c r="DL626" s="1110"/>
      <c r="DM626" s="1110"/>
      <c r="DN626" s="1110"/>
      <c r="DO626" s="1110"/>
      <c r="DP626" s="1110"/>
      <c r="DQ626" s="1110"/>
      <c r="DR626" s="1110"/>
      <c r="DS626" s="1110"/>
      <c r="DT626" s="1110"/>
      <c r="DU626" s="1110"/>
      <c r="DV626" s="1110"/>
      <c r="DW626" s="1116"/>
      <c r="DX626" s="1116"/>
      <c r="DY626" s="1116"/>
      <c r="DZ626" s="1116"/>
      <c r="EA626" s="1116"/>
      <c r="EB626" s="1116"/>
      <c r="EC626" s="1116"/>
      <c r="ED626" s="1116"/>
    </row>
    <row r="627" spans="22:134" s="1105" customFormat="1" x14ac:dyDescent="0.25">
      <c r="V627" s="1106"/>
      <c r="AA627" s="1107"/>
      <c r="AB627" s="1107"/>
      <c r="AD627" s="1107"/>
      <c r="AE627" s="1108"/>
      <c r="AH627" s="1109"/>
      <c r="AI627" s="1109"/>
      <c r="AK627" s="1107"/>
      <c r="AR627" s="1107"/>
      <c r="AV627" s="1107"/>
      <c r="AX627" s="1107"/>
      <c r="BB627" s="1107"/>
      <c r="BC627" s="1107"/>
      <c r="BE627" s="1107"/>
      <c r="BH627" s="1110"/>
      <c r="BI627" s="1111"/>
      <c r="BJ627" s="1112"/>
      <c r="BK627" s="1112"/>
      <c r="BL627" s="1112"/>
      <c r="BM627" s="1113"/>
      <c r="BN627" s="1113"/>
      <c r="BO627" s="1113"/>
      <c r="BP627" s="1112"/>
      <c r="BQ627" s="1112"/>
      <c r="BR627" s="1112"/>
      <c r="BS627" s="1112"/>
      <c r="BT627" s="1112"/>
      <c r="BU627" s="1112"/>
      <c r="BV627" s="1112"/>
      <c r="BW627" s="1112"/>
      <c r="BX627" s="1112"/>
      <c r="BY627" s="1112"/>
      <c r="BZ627" s="1112"/>
      <c r="CA627" s="1112"/>
      <c r="CB627" s="1114"/>
      <c r="CC627" s="1112"/>
      <c r="CD627" s="1112"/>
      <c r="CE627" s="1114"/>
      <c r="CF627" s="1114"/>
      <c r="CG627" s="1114"/>
      <c r="CH627" s="1114"/>
      <c r="CI627" s="1112"/>
      <c r="CJ627" s="1112"/>
      <c r="CK627" s="1114"/>
      <c r="CL627" s="1114"/>
      <c r="CM627" s="1114"/>
      <c r="CN627" s="1115"/>
      <c r="CO627" s="1116"/>
      <c r="CP627" s="1116"/>
      <c r="CQ627" s="1110"/>
      <c r="CR627" s="1110"/>
      <c r="CS627" s="1110"/>
      <c r="CT627" s="1110"/>
      <c r="CU627" s="1110"/>
      <c r="CV627" s="1110"/>
      <c r="CW627" s="1110"/>
      <c r="CX627" s="1110"/>
      <c r="CY627" s="1110"/>
      <c r="CZ627" s="1110"/>
      <c r="DA627" s="1110"/>
      <c r="DB627" s="1110"/>
      <c r="DC627" s="1110"/>
      <c r="DD627" s="1110"/>
      <c r="DE627" s="1110"/>
      <c r="DF627" s="1110"/>
      <c r="DG627" s="1110"/>
      <c r="DH627" s="1110"/>
      <c r="DI627" s="1110"/>
      <c r="DJ627" s="1110"/>
      <c r="DK627" s="1110"/>
      <c r="DL627" s="1110"/>
      <c r="DM627" s="1110"/>
      <c r="DN627" s="1110"/>
      <c r="DO627" s="1110"/>
      <c r="DP627" s="1110"/>
      <c r="DQ627" s="1110"/>
      <c r="DR627" s="1110"/>
      <c r="DS627" s="1110"/>
      <c r="DT627" s="1110"/>
      <c r="DU627" s="1110"/>
      <c r="DV627" s="1110"/>
      <c r="DW627" s="1116"/>
      <c r="DX627" s="1116"/>
      <c r="DY627" s="1116"/>
      <c r="DZ627" s="1116"/>
      <c r="EA627" s="1116"/>
      <c r="EB627" s="1116"/>
      <c r="EC627" s="1116"/>
      <c r="ED627" s="1116"/>
    </row>
    <row r="628" spans="22:134" s="1105" customFormat="1" x14ac:dyDescent="0.25">
      <c r="V628" s="1106"/>
      <c r="AA628" s="1107"/>
      <c r="AB628" s="1107"/>
      <c r="AD628" s="1107"/>
      <c r="AE628" s="1108"/>
      <c r="AH628" s="1109"/>
      <c r="AI628" s="1109"/>
      <c r="AK628" s="1107"/>
      <c r="AR628" s="1107"/>
      <c r="AV628" s="1107"/>
      <c r="AX628" s="1107"/>
      <c r="BB628" s="1107"/>
      <c r="BC628" s="1107"/>
      <c r="BE628" s="1107"/>
      <c r="BH628" s="1110"/>
      <c r="BI628" s="1111"/>
      <c r="BJ628" s="1112"/>
      <c r="BK628" s="1112"/>
      <c r="BL628" s="1112"/>
      <c r="BM628" s="1113"/>
      <c r="BN628" s="1113"/>
      <c r="BO628" s="1113"/>
      <c r="BP628" s="1112"/>
      <c r="BQ628" s="1112"/>
      <c r="BR628" s="1112"/>
      <c r="BS628" s="1112"/>
      <c r="BT628" s="1112"/>
      <c r="BU628" s="1112"/>
      <c r="BV628" s="1112"/>
      <c r="BW628" s="1112"/>
      <c r="BX628" s="1112"/>
      <c r="BY628" s="1112"/>
      <c r="BZ628" s="1112"/>
      <c r="CA628" s="1112"/>
      <c r="CB628" s="1114"/>
      <c r="CC628" s="1112"/>
      <c r="CD628" s="1112"/>
      <c r="CE628" s="1114"/>
      <c r="CF628" s="1114"/>
      <c r="CG628" s="1114"/>
      <c r="CH628" s="1114"/>
      <c r="CI628" s="1112"/>
      <c r="CJ628" s="1112"/>
      <c r="CK628" s="1114"/>
      <c r="CL628" s="1114"/>
      <c r="CM628" s="1114"/>
      <c r="CN628" s="1115"/>
      <c r="CO628" s="1116"/>
      <c r="CP628" s="1116"/>
      <c r="CQ628" s="1110"/>
      <c r="CR628" s="1110"/>
      <c r="CS628" s="1110"/>
      <c r="CT628" s="1110"/>
      <c r="CU628" s="1110"/>
      <c r="CV628" s="1110"/>
      <c r="CW628" s="1110"/>
      <c r="CX628" s="1110"/>
      <c r="CY628" s="1110"/>
      <c r="CZ628" s="1110"/>
      <c r="DA628" s="1110"/>
      <c r="DB628" s="1110"/>
      <c r="DC628" s="1110"/>
      <c r="DD628" s="1110"/>
      <c r="DE628" s="1110"/>
      <c r="DF628" s="1110"/>
      <c r="DG628" s="1110"/>
      <c r="DH628" s="1110"/>
      <c r="DI628" s="1110"/>
      <c r="DJ628" s="1110"/>
      <c r="DK628" s="1110"/>
      <c r="DL628" s="1110"/>
      <c r="DM628" s="1110"/>
      <c r="DN628" s="1110"/>
      <c r="DO628" s="1110"/>
      <c r="DP628" s="1110"/>
      <c r="DQ628" s="1110"/>
      <c r="DR628" s="1110"/>
      <c r="DS628" s="1110"/>
      <c r="DT628" s="1110"/>
      <c r="DU628" s="1110"/>
      <c r="DV628" s="1110"/>
      <c r="DW628" s="1116"/>
      <c r="DX628" s="1116"/>
      <c r="DY628" s="1116"/>
      <c r="DZ628" s="1116"/>
      <c r="EA628" s="1116"/>
      <c r="EB628" s="1116"/>
      <c r="EC628" s="1116"/>
      <c r="ED628" s="1116"/>
    </row>
    <row r="629" spans="22:134" s="1105" customFormat="1" x14ac:dyDescent="0.25">
      <c r="V629" s="1106"/>
      <c r="AA629" s="1107"/>
      <c r="AB629" s="1107"/>
      <c r="AD629" s="1107"/>
      <c r="AE629" s="1108"/>
      <c r="AH629" s="1109"/>
      <c r="AI629" s="1109"/>
      <c r="AK629" s="1107"/>
      <c r="AR629" s="1107"/>
      <c r="AV629" s="1107"/>
      <c r="AX629" s="1107"/>
      <c r="BB629" s="1107"/>
      <c r="BC629" s="1107"/>
      <c r="BE629" s="1107"/>
      <c r="BH629" s="1110"/>
      <c r="BI629" s="1111"/>
      <c r="BJ629" s="1112"/>
      <c r="BK629" s="1112"/>
      <c r="BL629" s="1112"/>
      <c r="BM629" s="1113"/>
      <c r="BN629" s="1113"/>
      <c r="BO629" s="1113"/>
      <c r="BP629" s="1112"/>
      <c r="BQ629" s="1112"/>
      <c r="BR629" s="1112"/>
      <c r="BS629" s="1112"/>
      <c r="BT629" s="1112"/>
      <c r="BU629" s="1112"/>
      <c r="BV629" s="1112"/>
      <c r="BW629" s="1112"/>
      <c r="BX629" s="1112"/>
      <c r="BY629" s="1112"/>
      <c r="BZ629" s="1112"/>
      <c r="CA629" s="1112"/>
      <c r="CB629" s="1114"/>
      <c r="CC629" s="1112"/>
      <c r="CD629" s="1112"/>
      <c r="CE629" s="1114"/>
      <c r="CF629" s="1114"/>
      <c r="CG629" s="1114"/>
      <c r="CH629" s="1114"/>
      <c r="CI629" s="1112"/>
      <c r="CJ629" s="1112"/>
      <c r="CK629" s="1114"/>
      <c r="CL629" s="1114"/>
      <c r="CM629" s="1114"/>
      <c r="CN629" s="1115"/>
      <c r="CO629" s="1116"/>
      <c r="CP629" s="1116"/>
      <c r="CQ629" s="1110"/>
      <c r="CR629" s="1110"/>
      <c r="CS629" s="1110"/>
      <c r="CT629" s="1110"/>
      <c r="CU629" s="1110"/>
      <c r="CV629" s="1110"/>
      <c r="CW629" s="1110"/>
      <c r="CX629" s="1110"/>
      <c r="CY629" s="1110"/>
      <c r="CZ629" s="1110"/>
      <c r="DA629" s="1110"/>
      <c r="DB629" s="1110"/>
      <c r="DC629" s="1110"/>
      <c r="DD629" s="1110"/>
      <c r="DE629" s="1110"/>
      <c r="DF629" s="1110"/>
      <c r="DG629" s="1110"/>
      <c r="DH629" s="1110"/>
      <c r="DI629" s="1110"/>
      <c r="DJ629" s="1110"/>
      <c r="DK629" s="1110"/>
      <c r="DL629" s="1110"/>
      <c r="DM629" s="1110"/>
      <c r="DN629" s="1110"/>
      <c r="DO629" s="1110"/>
      <c r="DP629" s="1110"/>
      <c r="DQ629" s="1110"/>
      <c r="DR629" s="1110"/>
      <c r="DS629" s="1110"/>
      <c r="DT629" s="1110"/>
      <c r="DU629" s="1110"/>
      <c r="DV629" s="1110"/>
      <c r="DW629" s="1116"/>
      <c r="DX629" s="1116"/>
      <c r="DY629" s="1116"/>
      <c r="DZ629" s="1116"/>
      <c r="EA629" s="1116"/>
      <c r="EB629" s="1116"/>
      <c r="EC629" s="1116"/>
      <c r="ED629" s="1116"/>
    </row>
    <row r="630" spans="22:134" s="1105" customFormat="1" x14ac:dyDescent="0.25">
      <c r="V630" s="1106"/>
      <c r="AA630" s="1107"/>
      <c r="AB630" s="1107"/>
      <c r="AD630" s="1107"/>
      <c r="AE630" s="1108"/>
      <c r="AH630" s="1109"/>
      <c r="AI630" s="1109"/>
      <c r="AK630" s="1107"/>
      <c r="AR630" s="1107"/>
      <c r="AV630" s="1107"/>
      <c r="AX630" s="1107"/>
      <c r="BB630" s="1107"/>
      <c r="BC630" s="1107"/>
      <c r="BE630" s="1107"/>
      <c r="BH630" s="1110"/>
      <c r="BI630" s="1111"/>
      <c r="BJ630" s="1112"/>
      <c r="BK630" s="1112"/>
      <c r="BL630" s="1112"/>
      <c r="BM630" s="1113"/>
      <c r="BN630" s="1113"/>
      <c r="BO630" s="1113"/>
      <c r="BP630" s="1112"/>
      <c r="BQ630" s="1112"/>
      <c r="BR630" s="1112"/>
      <c r="BS630" s="1112"/>
      <c r="BT630" s="1112"/>
      <c r="BU630" s="1112"/>
      <c r="BV630" s="1112"/>
      <c r="BW630" s="1112"/>
      <c r="BX630" s="1112"/>
      <c r="BY630" s="1112"/>
      <c r="BZ630" s="1112"/>
      <c r="CA630" s="1112"/>
      <c r="CB630" s="1114"/>
      <c r="CC630" s="1112"/>
      <c r="CD630" s="1112"/>
      <c r="CE630" s="1114"/>
      <c r="CF630" s="1114"/>
      <c r="CG630" s="1114"/>
      <c r="CH630" s="1114"/>
      <c r="CI630" s="1112"/>
      <c r="CJ630" s="1112"/>
      <c r="CK630" s="1114"/>
      <c r="CL630" s="1114"/>
      <c r="CM630" s="1114"/>
      <c r="CN630" s="1115"/>
      <c r="CO630" s="1116"/>
      <c r="CP630" s="1116"/>
      <c r="CQ630" s="1110"/>
      <c r="CR630" s="1110"/>
      <c r="CS630" s="1110"/>
      <c r="CT630" s="1110"/>
      <c r="CU630" s="1110"/>
      <c r="CV630" s="1110"/>
      <c r="CW630" s="1110"/>
      <c r="CX630" s="1110"/>
      <c r="CY630" s="1110"/>
      <c r="CZ630" s="1110"/>
      <c r="DA630" s="1110"/>
      <c r="DB630" s="1110"/>
      <c r="DC630" s="1110"/>
      <c r="DD630" s="1110"/>
      <c r="DE630" s="1110"/>
      <c r="DF630" s="1110"/>
      <c r="DG630" s="1110"/>
      <c r="DH630" s="1110"/>
      <c r="DI630" s="1110"/>
      <c r="DJ630" s="1110"/>
      <c r="DK630" s="1110"/>
      <c r="DL630" s="1110"/>
      <c r="DM630" s="1110"/>
      <c r="DN630" s="1110"/>
      <c r="DO630" s="1110"/>
      <c r="DP630" s="1110"/>
      <c r="DQ630" s="1110"/>
      <c r="DR630" s="1110"/>
      <c r="DS630" s="1110"/>
      <c r="DT630" s="1110"/>
      <c r="DU630" s="1110"/>
      <c r="DV630" s="1110"/>
      <c r="DW630" s="1116"/>
      <c r="DX630" s="1116"/>
      <c r="DY630" s="1116"/>
      <c r="DZ630" s="1116"/>
      <c r="EA630" s="1116"/>
      <c r="EB630" s="1116"/>
      <c r="EC630" s="1116"/>
      <c r="ED630" s="1116"/>
    </row>
    <row r="631" spans="22:134" s="1105" customFormat="1" x14ac:dyDescent="0.25">
      <c r="V631" s="1106"/>
      <c r="AA631" s="1107"/>
      <c r="AB631" s="1107"/>
      <c r="AD631" s="1107"/>
      <c r="AE631" s="1108"/>
      <c r="AH631" s="1109"/>
      <c r="AI631" s="1109"/>
      <c r="AK631" s="1107"/>
      <c r="AR631" s="1107"/>
      <c r="AV631" s="1107"/>
      <c r="AX631" s="1107"/>
      <c r="BB631" s="1107"/>
      <c r="BC631" s="1107"/>
      <c r="BE631" s="1107"/>
      <c r="BH631" s="1110"/>
      <c r="BI631" s="1111"/>
      <c r="BJ631" s="1112"/>
      <c r="BK631" s="1112"/>
      <c r="BL631" s="1112"/>
      <c r="BM631" s="1113"/>
      <c r="BN631" s="1113"/>
      <c r="BO631" s="1113"/>
      <c r="BP631" s="1112"/>
      <c r="BQ631" s="1112"/>
      <c r="BR631" s="1112"/>
      <c r="BS631" s="1112"/>
      <c r="BT631" s="1112"/>
      <c r="BU631" s="1112"/>
      <c r="BV631" s="1112"/>
      <c r="BW631" s="1112"/>
      <c r="BX631" s="1112"/>
      <c r="BY631" s="1112"/>
      <c r="BZ631" s="1112"/>
      <c r="CA631" s="1112"/>
      <c r="CB631" s="1114"/>
      <c r="CC631" s="1112"/>
      <c r="CD631" s="1112"/>
      <c r="CE631" s="1114"/>
      <c r="CF631" s="1114"/>
      <c r="CG631" s="1114"/>
      <c r="CH631" s="1114"/>
      <c r="CI631" s="1112"/>
      <c r="CJ631" s="1112"/>
      <c r="CK631" s="1114"/>
      <c r="CL631" s="1114"/>
      <c r="CM631" s="1114"/>
      <c r="CN631" s="1115"/>
      <c r="CO631" s="1116"/>
      <c r="CP631" s="1116"/>
      <c r="CQ631" s="1110"/>
      <c r="CR631" s="1110"/>
      <c r="CS631" s="1110"/>
      <c r="CT631" s="1110"/>
      <c r="CU631" s="1110"/>
      <c r="CV631" s="1110"/>
      <c r="CW631" s="1110"/>
      <c r="CX631" s="1110"/>
      <c r="CY631" s="1110"/>
      <c r="CZ631" s="1110"/>
      <c r="DA631" s="1110"/>
      <c r="DB631" s="1110"/>
      <c r="DC631" s="1110"/>
      <c r="DD631" s="1110"/>
      <c r="DE631" s="1110"/>
      <c r="DF631" s="1110"/>
      <c r="DG631" s="1110"/>
      <c r="DH631" s="1110"/>
      <c r="DI631" s="1110"/>
      <c r="DJ631" s="1110"/>
      <c r="DK631" s="1110"/>
      <c r="DL631" s="1110"/>
      <c r="DM631" s="1110"/>
      <c r="DN631" s="1110"/>
      <c r="DO631" s="1110"/>
      <c r="DP631" s="1110"/>
      <c r="DQ631" s="1110"/>
      <c r="DR631" s="1110"/>
      <c r="DS631" s="1110"/>
      <c r="DT631" s="1110"/>
      <c r="DU631" s="1110"/>
      <c r="DV631" s="1110"/>
      <c r="DW631" s="1116"/>
      <c r="DX631" s="1116"/>
      <c r="DY631" s="1116"/>
      <c r="DZ631" s="1116"/>
      <c r="EA631" s="1116"/>
      <c r="EB631" s="1116"/>
      <c r="EC631" s="1116"/>
      <c r="ED631" s="1116"/>
    </row>
    <row r="632" spans="22:134" s="1105" customFormat="1" x14ac:dyDescent="0.25">
      <c r="V632" s="1106"/>
      <c r="AA632" s="1107"/>
      <c r="AB632" s="1107"/>
      <c r="AD632" s="1107"/>
      <c r="AE632" s="1108"/>
      <c r="AH632" s="1109"/>
      <c r="AI632" s="1109"/>
      <c r="AK632" s="1107"/>
      <c r="AR632" s="1107"/>
      <c r="AV632" s="1107"/>
      <c r="AX632" s="1107"/>
      <c r="BB632" s="1107"/>
      <c r="BC632" s="1107"/>
      <c r="BE632" s="1107"/>
      <c r="BH632" s="1110"/>
      <c r="BI632" s="1111"/>
      <c r="BJ632" s="1112"/>
      <c r="BK632" s="1112"/>
      <c r="BL632" s="1112"/>
      <c r="BM632" s="1113"/>
      <c r="BN632" s="1113"/>
      <c r="BO632" s="1113"/>
      <c r="BP632" s="1112"/>
      <c r="BQ632" s="1112"/>
      <c r="BR632" s="1112"/>
      <c r="BS632" s="1112"/>
      <c r="BT632" s="1112"/>
      <c r="BU632" s="1112"/>
      <c r="BV632" s="1112"/>
      <c r="BW632" s="1112"/>
      <c r="BX632" s="1112"/>
      <c r="BY632" s="1112"/>
      <c r="BZ632" s="1112"/>
      <c r="CA632" s="1112"/>
      <c r="CB632" s="1114"/>
      <c r="CC632" s="1112"/>
      <c r="CD632" s="1112"/>
      <c r="CE632" s="1114"/>
      <c r="CF632" s="1114"/>
      <c r="CG632" s="1114"/>
      <c r="CH632" s="1114"/>
      <c r="CI632" s="1112"/>
      <c r="CJ632" s="1112"/>
      <c r="CK632" s="1114"/>
      <c r="CL632" s="1114"/>
      <c r="CM632" s="1114"/>
      <c r="CN632" s="1115"/>
      <c r="CO632" s="1116"/>
      <c r="CP632" s="1116"/>
      <c r="CQ632" s="1110"/>
      <c r="CR632" s="1110"/>
      <c r="CS632" s="1110"/>
      <c r="CT632" s="1110"/>
      <c r="CU632" s="1110"/>
      <c r="CV632" s="1110"/>
      <c r="CW632" s="1110"/>
      <c r="CX632" s="1110"/>
      <c r="CY632" s="1110"/>
      <c r="CZ632" s="1110"/>
      <c r="DA632" s="1110"/>
      <c r="DB632" s="1110"/>
      <c r="DC632" s="1110"/>
      <c r="DD632" s="1110"/>
      <c r="DE632" s="1110"/>
      <c r="DF632" s="1110"/>
      <c r="DG632" s="1110"/>
      <c r="DH632" s="1110"/>
      <c r="DI632" s="1110"/>
      <c r="DJ632" s="1110"/>
      <c r="DK632" s="1110"/>
      <c r="DL632" s="1110"/>
      <c r="DM632" s="1110"/>
      <c r="DN632" s="1110"/>
      <c r="DO632" s="1110"/>
      <c r="DP632" s="1110"/>
      <c r="DQ632" s="1110"/>
      <c r="DR632" s="1110"/>
      <c r="DS632" s="1110"/>
      <c r="DT632" s="1110"/>
      <c r="DU632" s="1110"/>
      <c r="DV632" s="1110"/>
      <c r="DW632" s="1116"/>
      <c r="DX632" s="1116"/>
      <c r="DY632" s="1116"/>
      <c r="DZ632" s="1116"/>
      <c r="EA632" s="1116"/>
      <c r="EB632" s="1116"/>
      <c r="EC632" s="1116"/>
      <c r="ED632" s="1116"/>
    </row>
    <row r="633" spans="22:134" s="1105" customFormat="1" x14ac:dyDescent="0.25">
      <c r="V633" s="1106"/>
      <c r="AA633" s="1107"/>
      <c r="AB633" s="1107"/>
      <c r="AD633" s="1107"/>
      <c r="AE633" s="1108"/>
      <c r="AH633" s="1109"/>
      <c r="AI633" s="1109"/>
      <c r="AK633" s="1107"/>
      <c r="AR633" s="1107"/>
      <c r="AV633" s="1107"/>
      <c r="AX633" s="1107"/>
      <c r="BB633" s="1107"/>
      <c r="BC633" s="1107"/>
      <c r="BE633" s="1107"/>
      <c r="BH633" s="1110"/>
      <c r="BI633" s="1111"/>
      <c r="BJ633" s="1112"/>
      <c r="BK633" s="1112"/>
      <c r="BL633" s="1112"/>
      <c r="BM633" s="1113"/>
      <c r="BN633" s="1113"/>
      <c r="BO633" s="1113"/>
      <c r="BP633" s="1112"/>
      <c r="BQ633" s="1112"/>
      <c r="BR633" s="1112"/>
      <c r="BS633" s="1112"/>
      <c r="BT633" s="1112"/>
      <c r="BU633" s="1112"/>
      <c r="BV633" s="1112"/>
      <c r="BW633" s="1112"/>
      <c r="BX633" s="1112"/>
      <c r="BY633" s="1112"/>
      <c r="BZ633" s="1112"/>
      <c r="CA633" s="1112"/>
      <c r="CB633" s="1114"/>
      <c r="CC633" s="1112"/>
      <c r="CD633" s="1112"/>
      <c r="CE633" s="1114"/>
      <c r="CF633" s="1114"/>
      <c r="CG633" s="1114"/>
      <c r="CH633" s="1114"/>
      <c r="CI633" s="1112"/>
      <c r="CJ633" s="1112"/>
      <c r="CK633" s="1114"/>
      <c r="CL633" s="1114"/>
      <c r="CM633" s="1114"/>
      <c r="CN633" s="1115"/>
      <c r="CO633" s="1116"/>
      <c r="CP633" s="1116"/>
      <c r="CQ633" s="1110"/>
      <c r="CR633" s="1110"/>
      <c r="CS633" s="1110"/>
      <c r="CT633" s="1110"/>
      <c r="CU633" s="1110"/>
      <c r="CV633" s="1110"/>
      <c r="CW633" s="1110"/>
      <c r="CX633" s="1110"/>
      <c r="CY633" s="1110"/>
      <c r="CZ633" s="1110"/>
      <c r="DA633" s="1110"/>
      <c r="DB633" s="1110"/>
      <c r="DC633" s="1110"/>
      <c r="DD633" s="1110"/>
      <c r="DE633" s="1110"/>
      <c r="DF633" s="1110"/>
      <c r="DG633" s="1110"/>
      <c r="DH633" s="1110"/>
      <c r="DI633" s="1110"/>
      <c r="DJ633" s="1110"/>
      <c r="DK633" s="1110"/>
      <c r="DL633" s="1110"/>
      <c r="DM633" s="1110"/>
      <c r="DN633" s="1110"/>
      <c r="DO633" s="1110"/>
      <c r="DP633" s="1110"/>
      <c r="DQ633" s="1110"/>
      <c r="DR633" s="1110"/>
      <c r="DS633" s="1110"/>
      <c r="DT633" s="1110"/>
      <c r="DU633" s="1110"/>
      <c r="DV633" s="1110"/>
      <c r="DW633" s="1116"/>
      <c r="DX633" s="1116"/>
      <c r="DY633" s="1116"/>
      <c r="DZ633" s="1116"/>
      <c r="EA633" s="1116"/>
      <c r="EB633" s="1116"/>
      <c r="EC633" s="1116"/>
      <c r="ED633" s="1116"/>
    </row>
    <row r="634" spans="22:134" s="1105" customFormat="1" x14ac:dyDescent="0.25">
      <c r="V634" s="1106"/>
      <c r="AA634" s="1107"/>
      <c r="AB634" s="1107"/>
      <c r="AD634" s="1107"/>
      <c r="AE634" s="1108"/>
      <c r="AH634" s="1109"/>
      <c r="AI634" s="1109"/>
      <c r="AK634" s="1107"/>
      <c r="AR634" s="1107"/>
      <c r="AV634" s="1107"/>
      <c r="AX634" s="1107"/>
      <c r="BB634" s="1107"/>
      <c r="BC634" s="1107"/>
      <c r="BE634" s="1107"/>
      <c r="BH634" s="1110"/>
      <c r="BI634" s="1111"/>
      <c r="BJ634" s="1112"/>
      <c r="BK634" s="1112"/>
      <c r="BL634" s="1112"/>
      <c r="BM634" s="1113"/>
      <c r="BN634" s="1113"/>
      <c r="BO634" s="1113"/>
      <c r="BP634" s="1112"/>
      <c r="BQ634" s="1112"/>
      <c r="BR634" s="1112"/>
      <c r="BS634" s="1112"/>
      <c r="BT634" s="1112"/>
      <c r="BU634" s="1112"/>
      <c r="BV634" s="1112"/>
      <c r="BW634" s="1112"/>
      <c r="BX634" s="1112"/>
      <c r="BY634" s="1112"/>
      <c r="BZ634" s="1112"/>
      <c r="CA634" s="1112"/>
      <c r="CB634" s="1114"/>
      <c r="CC634" s="1112"/>
      <c r="CD634" s="1112"/>
      <c r="CE634" s="1114"/>
      <c r="CF634" s="1114"/>
      <c r="CG634" s="1114"/>
      <c r="CH634" s="1114"/>
      <c r="CI634" s="1112"/>
      <c r="CJ634" s="1112"/>
      <c r="CK634" s="1114"/>
      <c r="CL634" s="1114"/>
      <c r="CM634" s="1114"/>
      <c r="CN634" s="1115"/>
      <c r="CO634" s="1116"/>
      <c r="CP634" s="1116"/>
      <c r="CQ634" s="1110"/>
      <c r="CR634" s="1110"/>
      <c r="CS634" s="1110"/>
      <c r="CT634" s="1110"/>
      <c r="CU634" s="1110"/>
      <c r="CV634" s="1110"/>
      <c r="CW634" s="1110"/>
      <c r="CX634" s="1110"/>
      <c r="CY634" s="1110"/>
      <c r="CZ634" s="1110"/>
      <c r="DA634" s="1110"/>
      <c r="DB634" s="1110"/>
      <c r="DC634" s="1110"/>
      <c r="DD634" s="1110"/>
      <c r="DE634" s="1110"/>
      <c r="DF634" s="1110"/>
      <c r="DG634" s="1110"/>
      <c r="DH634" s="1110"/>
      <c r="DI634" s="1110"/>
      <c r="DJ634" s="1110"/>
      <c r="DK634" s="1110"/>
      <c r="DL634" s="1110"/>
      <c r="DM634" s="1110"/>
      <c r="DN634" s="1110"/>
      <c r="DO634" s="1110"/>
      <c r="DP634" s="1110"/>
      <c r="DQ634" s="1110"/>
      <c r="DR634" s="1110"/>
      <c r="DS634" s="1110"/>
      <c r="DT634" s="1110"/>
      <c r="DU634" s="1110"/>
      <c r="DV634" s="1110"/>
      <c r="DW634" s="1116"/>
      <c r="DX634" s="1116"/>
      <c r="DY634" s="1116"/>
      <c r="DZ634" s="1116"/>
      <c r="EA634" s="1116"/>
      <c r="EB634" s="1116"/>
      <c r="EC634" s="1116"/>
      <c r="ED634" s="1116"/>
    </row>
    <row r="635" spans="22:134" s="1105" customFormat="1" x14ac:dyDescent="0.25">
      <c r="V635" s="1106"/>
      <c r="AA635" s="1107"/>
      <c r="AB635" s="1107"/>
      <c r="AD635" s="1107"/>
      <c r="AE635" s="1108"/>
      <c r="AH635" s="1109"/>
      <c r="AI635" s="1109"/>
      <c r="AK635" s="1107"/>
      <c r="AR635" s="1107"/>
      <c r="AV635" s="1107"/>
      <c r="AX635" s="1107"/>
      <c r="BB635" s="1107"/>
      <c r="BC635" s="1107"/>
      <c r="BE635" s="1107"/>
      <c r="BH635" s="1110"/>
      <c r="BI635" s="1111"/>
      <c r="BJ635" s="1112"/>
      <c r="BK635" s="1112"/>
      <c r="BL635" s="1112"/>
      <c r="BM635" s="1113"/>
      <c r="BN635" s="1113"/>
      <c r="BO635" s="1113"/>
      <c r="BP635" s="1112"/>
      <c r="BQ635" s="1112"/>
      <c r="BR635" s="1112"/>
      <c r="BS635" s="1112"/>
      <c r="BT635" s="1112"/>
      <c r="BU635" s="1112"/>
      <c r="BV635" s="1112"/>
      <c r="BW635" s="1112"/>
      <c r="BX635" s="1112"/>
      <c r="BY635" s="1112"/>
      <c r="BZ635" s="1112"/>
      <c r="CA635" s="1112"/>
      <c r="CB635" s="1114"/>
      <c r="CC635" s="1112"/>
      <c r="CD635" s="1112"/>
      <c r="CE635" s="1114"/>
      <c r="CF635" s="1114"/>
      <c r="CG635" s="1114"/>
      <c r="CH635" s="1114"/>
      <c r="CI635" s="1112"/>
      <c r="CJ635" s="1112"/>
      <c r="CK635" s="1114"/>
      <c r="CL635" s="1114"/>
      <c r="CM635" s="1114"/>
      <c r="CN635" s="1115"/>
      <c r="CO635" s="1116"/>
      <c r="CP635" s="1116"/>
      <c r="CQ635" s="1110"/>
      <c r="CR635" s="1110"/>
      <c r="CS635" s="1110"/>
      <c r="CT635" s="1110"/>
      <c r="CU635" s="1110"/>
      <c r="CV635" s="1110"/>
      <c r="CW635" s="1110"/>
      <c r="CX635" s="1110"/>
      <c r="CY635" s="1110"/>
      <c r="CZ635" s="1110"/>
      <c r="DA635" s="1110"/>
      <c r="DB635" s="1110"/>
      <c r="DC635" s="1110"/>
      <c r="DD635" s="1110"/>
      <c r="DE635" s="1110"/>
      <c r="DF635" s="1110"/>
      <c r="DG635" s="1110"/>
      <c r="DH635" s="1110"/>
      <c r="DI635" s="1110"/>
      <c r="DJ635" s="1110"/>
      <c r="DK635" s="1110"/>
      <c r="DL635" s="1110"/>
      <c r="DM635" s="1110"/>
      <c r="DN635" s="1110"/>
      <c r="DO635" s="1110"/>
      <c r="DP635" s="1110"/>
      <c r="DQ635" s="1110"/>
      <c r="DR635" s="1110"/>
      <c r="DS635" s="1110"/>
      <c r="DT635" s="1110"/>
      <c r="DU635" s="1110"/>
      <c r="DV635" s="1110"/>
      <c r="DW635" s="1116"/>
      <c r="DX635" s="1116"/>
      <c r="DY635" s="1116"/>
      <c r="DZ635" s="1116"/>
      <c r="EA635" s="1116"/>
      <c r="EB635" s="1116"/>
      <c r="EC635" s="1116"/>
      <c r="ED635" s="1116"/>
    </row>
    <row r="636" spans="22:134" s="1105" customFormat="1" x14ac:dyDescent="0.25">
      <c r="V636" s="1106"/>
      <c r="AA636" s="1107"/>
      <c r="AB636" s="1107"/>
      <c r="AD636" s="1107"/>
      <c r="AE636" s="1108"/>
      <c r="AH636" s="1109"/>
      <c r="AI636" s="1109"/>
      <c r="AK636" s="1107"/>
      <c r="AR636" s="1107"/>
      <c r="AV636" s="1107"/>
      <c r="AX636" s="1107"/>
      <c r="BB636" s="1107"/>
      <c r="BC636" s="1107"/>
      <c r="BE636" s="1107"/>
      <c r="BH636" s="1110"/>
      <c r="BI636" s="1111"/>
      <c r="BJ636" s="1112"/>
      <c r="BK636" s="1112"/>
      <c r="BL636" s="1112"/>
      <c r="BM636" s="1113"/>
      <c r="BN636" s="1113"/>
      <c r="BO636" s="1113"/>
      <c r="BP636" s="1112"/>
      <c r="BQ636" s="1112"/>
      <c r="BR636" s="1112"/>
      <c r="BS636" s="1112"/>
      <c r="BT636" s="1112"/>
      <c r="BU636" s="1112"/>
      <c r="BV636" s="1112"/>
      <c r="BW636" s="1112"/>
      <c r="BX636" s="1112"/>
      <c r="BY636" s="1112"/>
      <c r="BZ636" s="1112"/>
      <c r="CA636" s="1112"/>
      <c r="CB636" s="1114"/>
      <c r="CC636" s="1112"/>
      <c r="CD636" s="1112"/>
      <c r="CE636" s="1114"/>
      <c r="CF636" s="1114"/>
      <c r="CG636" s="1114"/>
      <c r="CH636" s="1114"/>
      <c r="CI636" s="1112"/>
      <c r="CJ636" s="1112"/>
      <c r="CK636" s="1114"/>
      <c r="CL636" s="1114"/>
      <c r="CM636" s="1114"/>
      <c r="CN636" s="1115"/>
      <c r="CO636" s="1116"/>
      <c r="CP636" s="1116"/>
      <c r="CQ636" s="1110"/>
      <c r="CR636" s="1110"/>
      <c r="CS636" s="1110"/>
      <c r="CT636" s="1110"/>
      <c r="CU636" s="1110"/>
      <c r="CV636" s="1110"/>
      <c r="CW636" s="1110"/>
      <c r="CX636" s="1110"/>
      <c r="CY636" s="1110"/>
      <c r="CZ636" s="1110"/>
      <c r="DA636" s="1110"/>
      <c r="DB636" s="1110"/>
      <c r="DC636" s="1110"/>
      <c r="DD636" s="1110"/>
      <c r="DE636" s="1110"/>
      <c r="DF636" s="1110"/>
      <c r="DG636" s="1110"/>
      <c r="DH636" s="1110"/>
      <c r="DI636" s="1110"/>
      <c r="DJ636" s="1110"/>
      <c r="DK636" s="1110"/>
      <c r="DL636" s="1110"/>
      <c r="DM636" s="1110"/>
      <c r="DN636" s="1110"/>
      <c r="DO636" s="1110"/>
      <c r="DP636" s="1110"/>
      <c r="DQ636" s="1110"/>
      <c r="DR636" s="1110"/>
      <c r="DS636" s="1110"/>
      <c r="DT636" s="1110"/>
      <c r="DU636" s="1110"/>
      <c r="DV636" s="1110"/>
      <c r="DW636" s="1116"/>
      <c r="DX636" s="1116"/>
      <c r="DY636" s="1116"/>
      <c r="DZ636" s="1116"/>
      <c r="EA636" s="1116"/>
      <c r="EB636" s="1116"/>
      <c r="EC636" s="1116"/>
      <c r="ED636" s="1116"/>
    </row>
    <row r="637" spans="22:134" s="1105" customFormat="1" x14ac:dyDescent="0.25">
      <c r="V637" s="1106"/>
      <c r="AA637" s="1107"/>
      <c r="AB637" s="1107"/>
      <c r="AD637" s="1107"/>
      <c r="AE637" s="1108"/>
      <c r="AH637" s="1109"/>
      <c r="AI637" s="1109"/>
      <c r="AK637" s="1107"/>
      <c r="AR637" s="1107"/>
      <c r="AV637" s="1107"/>
      <c r="AX637" s="1107"/>
      <c r="BB637" s="1107"/>
      <c r="BC637" s="1107"/>
      <c r="BE637" s="1107"/>
      <c r="BH637" s="1110"/>
      <c r="BI637" s="1111"/>
      <c r="BJ637" s="1112"/>
      <c r="BK637" s="1112"/>
      <c r="BL637" s="1112"/>
      <c r="BM637" s="1113"/>
      <c r="BN637" s="1113"/>
      <c r="BO637" s="1113"/>
      <c r="BP637" s="1112"/>
      <c r="BQ637" s="1112"/>
      <c r="BR637" s="1112"/>
      <c r="BS637" s="1112"/>
      <c r="BT637" s="1112"/>
      <c r="BU637" s="1112"/>
      <c r="BV637" s="1112"/>
      <c r="BW637" s="1112"/>
      <c r="BX637" s="1112"/>
      <c r="BY637" s="1112"/>
      <c r="BZ637" s="1112"/>
      <c r="CA637" s="1112"/>
      <c r="CB637" s="1114"/>
      <c r="CC637" s="1112"/>
      <c r="CD637" s="1112"/>
      <c r="CE637" s="1114"/>
      <c r="CF637" s="1114"/>
      <c r="CG637" s="1114"/>
      <c r="CH637" s="1114"/>
      <c r="CI637" s="1112"/>
      <c r="CJ637" s="1112"/>
      <c r="CK637" s="1114"/>
      <c r="CL637" s="1114"/>
      <c r="CM637" s="1114"/>
      <c r="CN637" s="1115"/>
      <c r="CO637" s="1116"/>
      <c r="CP637" s="1116"/>
      <c r="CQ637" s="1110"/>
      <c r="CR637" s="1110"/>
      <c r="CS637" s="1110"/>
      <c r="CT637" s="1110"/>
      <c r="CU637" s="1110"/>
      <c r="CV637" s="1110"/>
      <c r="CW637" s="1110"/>
      <c r="CX637" s="1110"/>
      <c r="CY637" s="1110"/>
      <c r="CZ637" s="1110"/>
      <c r="DA637" s="1110"/>
      <c r="DB637" s="1110"/>
      <c r="DC637" s="1110"/>
      <c r="DD637" s="1110"/>
      <c r="DE637" s="1110"/>
      <c r="DF637" s="1110"/>
      <c r="DG637" s="1110"/>
      <c r="DH637" s="1110"/>
      <c r="DI637" s="1110"/>
      <c r="DJ637" s="1110"/>
      <c r="DK637" s="1110"/>
      <c r="DL637" s="1110"/>
      <c r="DM637" s="1110"/>
      <c r="DN637" s="1110"/>
      <c r="DO637" s="1110"/>
      <c r="DP637" s="1110"/>
      <c r="DQ637" s="1110"/>
      <c r="DR637" s="1110"/>
      <c r="DS637" s="1110"/>
      <c r="DT637" s="1110"/>
      <c r="DU637" s="1110"/>
      <c r="DV637" s="1110"/>
      <c r="DW637" s="1116"/>
      <c r="DX637" s="1116"/>
      <c r="DY637" s="1116"/>
      <c r="DZ637" s="1116"/>
      <c r="EA637" s="1116"/>
      <c r="EB637" s="1116"/>
      <c r="EC637" s="1116"/>
      <c r="ED637" s="1116"/>
    </row>
    <row r="638" spans="22:134" s="1105" customFormat="1" x14ac:dyDescent="0.25">
      <c r="V638" s="1106"/>
      <c r="AA638" s="1107"/>
      <c r="AB638" s="1107"/>
      <c r="AD638" s="1107"/>
      <c r="AE638" s="1108"/>
      <c r="AH638" s="1109"/>
      <c r="AI638" s="1109"/>
      <c r="AK638" s="1107"/>
      <c r="AR638" s="1107"/>
      <c r="AV638" s="1107"/>
      <c r="AX638" s="1107"/>
      <c r="BB638" s="1107"/>
      <c r="BC638" s="1107"/>
      <c r="BE638" s="1107"/>
      <c r="BH638" s="1110"/>
      <c r="BI638" s="1111"/>
      <c r="BJ638" s="1112"/>
      <c r="BK638" s="1112"/>
      <c r="BL638" s="1112"/>
      <c r="BM638" s="1113"/>
      <c r="BN638" s="1113"/>
      <c r="BO638" s="1113"/>
      <c r="BP638" s="1112"/>
      <c r="BQ638" s="1112"/>
      <c r="BR638" s="1112"/>
      <c r="BS638" s="1112"/>
      <c r="BT638" s="1112"/>
      <c r="BU638" s="1112"/>
      <c r="BV638" s="1112"/>
      <c r="BW638" s="1112"/>
      <c r="BX638" s="1112"/>
      <c r="BY638" s="1112"/>
      <c r="BZ638" s="1112"/>
      <c r="CA638" s="1112"/>
      <c r="CB638" s="1114"/>
      <c r="CC638" s="1112"/>
      <c r="CD638" s="1112"/>
      <c r="CE638" s="1114"/>
      <c r="CF638" s="1114"/>
      <c r="CG638" s="1114"/>
      <c r="CH638" s="1114"/>
      <c r="CI638" s="1112"/>
      <c r="CJ638" s="1112"/>
      <c r="CK638" s="1114"/>
      <c r="CL638" s="1114"/>
      <c r="CM638" s="1114"/>
      <c r="CN638" s="1115"/>
      <c r="CO638" s="1116"/>
      <c r="CP638" s="1116"/>
      <c r="CQ638" s="1110"/>
      <c r="CR638" s="1110"/>
      <c r="CS638" s="1110"/>
      <c r="CT638" s="1110"/>
      <c r="CU638" s="1110"/>
      <c r="CV638" s="1110"/>
      <c r="CW638" s="1110"/>
      <c r="CX638" s="1110"/>
      <c r="CY638" s="1110"/>
      <c r="CZ638" s="1110"/>
      <c r="DA638" s="1110"/>
      <c r="DB638" s="1110"/>
      <c r="DC638" s="1110"/>
      <c r="DD638" s="1110"/>
      <c r="DE638" s="1110"/>
      <c r="DF638" s="1110"/>
      <c r="DG638" s="1110"/>
      <c r="DH638" s="1110"/>
      <c r="DI638" s="1110"/>
      <c r="DJ638" s="1110"/>
      <c r="DK638" s="1110"/>
      <c r="DL638" s="1110"/>
      <c r="DM638" s="1110"/>
      <c r="DN638" s="1110"/>
      <c r="DO638" s="1110"/>
      <c r="DP638" s="1110"/>
      <c r="DQ638" s="1110"/>
      <c r="DR638" s="1110"/>
      <c r="DS638" s="1110"/>
      <c r="DT638" s="1110"/>
      <c r="DU638" s="1110"/>
      <c r="DV638" s="1110"/>
      <c r="DW638" s="1116"/>
      <c r="DX638" s="1116"/>
      <c r="DY638" s="1116"/>
      <c r="DZ638" s="1116"/>
      <c r="EA638" s="1116"/>
      <c r="EB638" s="1116"/>
      <c r="EC638" s="1116"/>
      <c r="ED638" s="1116"/>
    </row>
    <row r="639" spans="22:134" s="1105" customFormat="1" x14ac:dyDescent="0.25">
      <c r="V639" s="1106"/>
      <c r="AA639" s="1107"/>
      <c r="AB639" s="1107"/>
      <c r="AD639" s="1107"/>
      <c r="AE639" s="1108"/>
      <c r="AH639" s="1109"/>
      <c r="AI639" s="1109"/>
      <c r="AK639" s="1107"/>
      <c r="AR639" s="1107"/>
      <c r="AV639" s="1107"/>
      <c r="AX639" s="1107"/>
      <c r="BB639" s="1107"/>
      <c r="BC639" s="1107"/>
      <c r="BE639" s="1107"/>
      <c r="BH639" s="1110"/>
      <c r="BI639" s="1111"/>
      <c r="BJ639" s="1112"/>
      <c r="BK639" s="1112"/>
      <c r="BL639" s="1112"/>
      <c r="BM639" s="1113"/>
      <c r="BN639" s="1113"/>
      <c r="BO639" s="1113"/>
      <c r="BP639" s="1112"/>
      <c r="BQ639" s="1112"/>
      <c r="BR639" s="1112"/>
      <c r="BS639" s="1112"/>
      <c r="BT639" s="1112"/>
      <c r="BU639" s="1112"/>
      <c r="BV639" s="1112"/>
      <c r="BW639" s="1112"/>
      <c r="BX639" s="1112"/>
      <c r="BY639" s="1112"/>
      <c r="BZ639" s="1112"/>
      <c r="CA639" s="1112"/>
      <c r="CB639" s="1114"/>
      <c r="CC639" s="1112"/>
      <c r="CD639" s="1112"/>
      <c r="CE639" s="1114"/>
      <c r="CF639" s="1114"/>
      <c r="CG639" s="1114"/>
      <c r="CH639" s="1114"/>
      <c r="CI639" s="1112"/>
      <c r="CJ639" s="1112"/>
      <c r="CK639" s="1114"/>
      <c r="CL639" s="1114"/>
      <c r="CM639" s="1114"/>
      <c r="CN639" s="1115"/>
      <c r="CO639" s="1116"/>
      <c r="CP639" s="1116"/>
      <c r="CQ639" s="1110"/>
      <c r="CR639" s="1110"/>
      <c r="CS639" s="1110"/>
      <c r="CT639" s="1110"/>
      <c r="CU639" s="1110"/>
      <c r="CV639" s="1110"/>
      <c r="CW639" s="1110"/>
      <c r="CX639" s="1110"/>
      <c r="CY639" s="1110"/>
      <c r="CZ639" s="1110"/>
      <c r="DA639" s="1110"/>
      <c r="DB639" s="1110"/>
      <c r="DC639" s="1110"/>
      <c r="DD639" s="1110"/>
      <c r="DE639" s="1110"/>
      <c r="DF639" s="1110"/>
      <c r="DG639" s="1110"/>
      <c r="DH639" s="1110"/>
      <c r="DI639" s="1110"/>
      <c r="DJ639" s="1110"/>
      <c r="DK639" s="1110"/>
      <c r="DL639" s="1110"/>
      <c r="DM639" s="1110"/>
      <c r="DN639" s="1110"/>
      <c r="DO639" s="1110"/>
      <c r="DP639" s="1110"/>
      <c r="DQ639" s="1110"/>
      <c r="DR639" s="1110"/>
      <c r="DS639" s="1110"/>
      <c r="DT639" s="1110"/>
      <c r="DU639" s="1110"/>
      <c r="DV639" s="1110"/>
      <c r="DW639" s="1116"/>
      <c r="DX639" s="1116"/>
      <c r="DY639" s="1116"/>
      <c r="DZ639" s="1116"/>
      <c r="EA639" s="1116"/>
      <c r="EB639" s="1116"/>
      <c r="EC639" s="1116"/>
      <c r="ED639" s="1116"/>
    </row>
    <row r="640" spans="22:134" s="1105" customFormat="1" x14ac:dyDescent="0.25">
      <c r="V640" s="1106"/>
      <c r="AA640" s="1107"/>
      <c r="AB640" s="1107"/>
      <c r="AD640" s="1107"/>
      <c r="AE640" s="1108"/>
      <c r="AH640" s="1109"/>
      <c r="AI640" s="1109"/>
      <c r="AK640" s="1107"/>
      <c r="AR640" s="1107"/>
      <c r="AV640" s="1107"/>
      <c r="AX640" s="1107"/>
      <c r="BB640" s="1107"/>
      <c r="BC640" s="1107"/>
      <c r="BE640" s="1107"/>
      <c r="BH640" s="1110"/>
      <c r="BI640" s="1111"/>
      <c r="BJ640" s="1112"/>
      <c r="BK640" s="1112"/>
      <c r="BL640" s="1112"/>
      <c r="BM640" s="1113"/>
      <c r="BN640" s="1113"/>
      <c r="BO640" s="1113"/>
      <c r="BP640" s="1112"/>
      <c r="BQ640" s="1112"/>
      <c r="BR640" s="1112"/>
      <c r="BS640" s="1112"/>
      <c r="BT640" s="1112"/>
      <c r="BU640" s="1112"/>
      <c r="BV640" s="1112"/>
      <c r="BW640" s="1112"/>
      <c r="BX640" s="1112"/>
      <c r="BY640" s="1112"/>
      <c r="BZ640" s="1112"/>
      <c r="CA640" s="1112"/>
      <c r="CB640" s="1114"/>
      <c r="CC640" s="1112"/>
      <c r="CD640" s="1112"/>
      <c r="CE640" s="1114"/>
      <c r="CF640" s="1114"/>
      <c r="CG640" s="1114"/>
      <c r="CH640" s="1114"/>
      <c r="CI640" s="1112"/>
      <c r="CJ640" s="1112"/>
      <c r="CK640" s="1114"/>
      <c r="CL640" s="1114"/>
      <c r="CM640" s="1114"/>
      <c r="CN640" s="1115"/>
      <c r="CO640" s="1116"/>
      <c r="CP640" s="1116"/>
      <c r="CQ640" s="1110"/>
      <c r="CR640" s="1110"/>
      <c r="CS640" s="1110"/>
      <c r="CT640" s="1110"/>
      <c r="CU640" s="1110"/>
      <c r="CV640" s="1110"/>
      <c r="CW640" s="1110"/>
      <c r="CX640" s="1110"/>
      <c r="CY640" s="1110"/>
      <c r="CZ640" s="1110"/>
      <c r="DA640" s="1110"/>
      <c r="DB640" s="1110"/>
      <c r="DC640" s="1110"/>
      <c r="DD640" s="1110"/>
      <c r="DE640" s="1110"/>
      <c r="DF640" s="1110"/>
      <c r="DG640" s="1110"/>
      <c r="DH640" s="1110"/>
      <c r="DI640" s="1110"/>
      <c r="DJ640" s="1110"/>
      <c r="DK640" s="1110"/>
      <c r="DL640" s="1110"/>
      <c r="DM640" s="1110"/>
      <c r="DN640" s="1110"/>
      <c r="DO640" s="1110"/>
      <c r="DP640" s="1110"/>
      <c r="DQ640" s="1110"/>
      <c r="DR640" s="1110"/>
      <c r="DS640" s="1110"/>
      <c r="DT640" s="1110"/>
      <c r="DU640" s="1110"/>
      <c r="DV640" s="1110"/>
      <c r="DW640" s="1116"/>
      <c r="DX640" s="1116"/>
      <c r="DY640" s="1116"/>
      <c r="DZ640" s="1116"/>
      <c r="EA640" s="1116"/>
      <c r="EB640" s="1116"/>
      <c r="EC640" s="1116"/>
      <c r="ED640" s="1116"/>
    </row>
    <row r="641" spans="22:134" s="1105" customFormat="1" x14ac:dyDescent="0.25">
      <c r="V641" s="1106"/>
      <c r="AA641" s="1107"/>
      <c r="AB641" s="1107"/>
      <c r="AD641" s="1107"/>
      <c r="AE641" s="1108"/>
      <c r="AH641" s="1109"/>
      <c r="AI641" s="1109"/>
      <c r="AK641" s="1107"/>
      <c r="AR641" s="1107"/>
      <c r="AV641" s="1107"/>
      <c r="AX641" s="1107"/>
      <c r="BB641" s="1107"/>
      <c r="BC641" s="1107"/>
      <c r="BE641" s="1107"/>
      <c r="BH641" s="1110"/>
      <c r="BI641" s="1111"/>
      <c r="BJ641" s="1112"/>
      <c r="BK641" s="1112"/>
      <c r="BL641" s="1112"/>
      <c r="BM641" s="1113"/>
      <c r="BN641" s="1113"/>
      <c r="BO641" s="1113"/>
      <c r="BP641" s="1112"/>
      <c r="BQ641" s="1112"/>
      <c r="BR641" s="1112"/>
      <c r="BS641" s="1112"/>
      <c r="BT641" s="1112"/>
      <c r="BU641" s="1112"/>
      <c r="BV641" s="1112"/>
      <c r="BW641" s="1112"/>
      <c r="BX641" s="1112"/>
      <c r="BY641" s="1112"/>
      <c r="BZ641" s="1112"/>
      <c r="CA641" s="1112"/>
      <c r="CB641" s="1114"/>
      <c r="CC641" s="1112"/>
      <c r="CD641" s="1112"/>
      <c r="CE641" s="1114"/>
      <c r="CF641" s="1114"/>
      <c r="CG641" s="1114"/>
      <c r="CH641" s="1114"/>
      <c r="CI641" s="1112"/>
      <c r="CJ641" s="1112"/>
      <c r="CK641" s="1114"/>
      <c r="CL641" s="1114"/>
      <c r="CM641" s="1114"/>
      <c r="CN641" s="1115"/>
      <c r="CO641" s="1116"/>
      <c r="CP641" s="1116"/>
      <c r="CQ641" s="1110"/>
      <c r="CR641" s="1110"/>
      <c r="CS641" s="1110"/>
      <c r="CT641" s="1110"/>
      <c r="CU641" s="1110"/>
      <c r="CV641" s="1110"/>
      <c r="CW641" s="1110"/>
      <c r="CX641" s="1110"/>
      <c r="CY641" s="1110"/>
      <c r="CZ641" s="1110"/>
      <c r="DA641" s="1110"/>
      <c r="DB641" s="1110"/>
      <c r="DC641" s="1110"/>
      <c r="DD641" s="1110"/>
      <c r="DE641" s="1110"/>
      <c r="DF641" s="1110"/>
      <c r="DG641" s="1110"/>
      <c r="DH641" s="1110"/>
      <c r="DI641" s="1110"/>
      <c r="DJ641" s="1110"/>
      <c r="DK641" s="1110"/>
      <c r="DL641" s="1110"/>
      <c r="DM641" s="1110"/>
      <c r="DN641" s="1110"/>
      <c r="DO641" s="1110"/>
      <c r="DP641" s="1110"/>
      <c r="DQ641" s="1110"/>
      <c r="DR641" s="1110"/>
      <c r="DS641" s="1110"/>
      <c r="DT641" s="1110"/>
      <c r="DU641" s="1110"/>
      <c r="DV641" s="1110"/>
      <c r="DW641" s="1116"/>
      <c r="DX641" s="1116"/>
      <c r="DY641" s="1116"/>
      <c r="DZ641" s="1116"/>
      <c r="EA641" s="1116"/>
      <c r="EB641" s="1116"/>
      <c r="EC641" s="1116"/>
      <c r="ED641" s="1116"/>
    </row>
    <row r="642" spans="22:134" s="1105" customFormat="1" x14ac:dyDescent="0.25">
      <c r="V642" s="1106"/>
      <c r="AA642" s="1107"/>
      <c r="AB642" s="1107"/>
      <c r="AD642" s="1107"/>
      <c r="AE642" s="1108"/>
      <c r="AH642" s="1109"/>
      <c r="AI642" s="1109"/>
      <c r="AK642" s="1107"/>
      <c r="AR642" s="1107"/>
      <c r="AV642" s="1107"/>
      <c r="AX642" s="1107"/>
      <c r="BB642" s="1107"/>
      <c r="BC642" s="1107"/>
      <c r="BE642" s="1107"/>
      <c r="BH642" s="1110"/>
      <c r="BI642" s="1111"/>
      <c r="BJ642" s="1112"/>
      <c r="BK642" s="1112"/>
      <c r="BL642" s="1112"/>
      <c r="BM642" s="1113"/>
      <c r="BN642" s="1113"/>
      <c r="BO642" s="1113"/>
      <c r="BP642" s="1112"/>
      <c r="BQ642" s="1112"/>
      <c r="BR642" s="1112"/>
      <c r="BS642" s="1112"/>
      <c r="BT642" s="1112"/>
      <c r="BU642" s="1112"/>
      <c r="BV642" s="1112"/>
      <c r="BW642" s="1112"/>
      <c r="BX642" s="1112"/>
      <c r="BY642" s="1112"/>
      <c r="BZ642" s="1112"/>
      <c r="CA642" s="1112"/>
      <c r="CB642" s="1114"/>
      <c r="CC642" s="1112"/>
      <c r="CD642" s="1112"/>
      <c r="CE642" s="1114"/>
      <c r="CF642" s="1114"/>
      <c r="CG642" s="1114"/>
      <c r="CH642" s="1114"/>
      <c r="CI642" s="1112"/>
      <c r="CJ642" s="1112"/>
      <c r="CK642" s="1114"/>
      <c r="CL642" s="1114"/>
      <c r="CM642" s="1114"/>
      <c r="CN642" s="1115"/>
      <c r="CO642" s="1116"/>
      <c r="CP642" s="1116"/>
      <c r="CQ642" s="1110"/>
      <c r="CR642" s="1110"/>
      <c r="CS642" s="1110"/>
      <c r="CT642" s="1110"/>
      <c r="CU642" s="1110"/>
      <c r="CV642" s="1110"/>
      <c r="CW642" s="1110"/>
      <c r="CX642" s="1110"/>
      <c r="CY642" s="1110"/>
      <c r="CZ642" s="1110"/>
      <c r="DA642" s="1110"/>
      <c r="DB642" s="1110"/>
      <c r="DC642" s="1110"/>
      <c r="DD642" s="1110"/>
      <c r="DE642" s="1110"/>
      <c r="DF642" s="1110"/>
      <c r="DG642" s="1110"/>
      <c r="DH642" s="1110"/>
      <c r="DI642" s="1110"/>
      <c r="DJ642" s="1110"/>
      <c r="DK642" s="1110"/>
      <c r="DL642" s="1110"/>
      <c r="DM642" s="1110"/>
      <c r="DN642" s="1110"/>
      <c r="DO642" s="1110"/>
      <c r="DP642" s="1110"/>
      <c r="DQ642" s="1110"/>
      <c r="DR642" s="1110"/>
      <c r="DS642" s="1110"/>
      <c r="DT642" s="1110"/>
      <c r="DU642" s="1110"/>
      <c r="DV642" s="1110"/>
      <c r="DW642" s="1116"/>
      <c r="DX642" s="1116"/>
      <c r="DY642" s="1116"/>
      <c r="DZ642" s="1116"/>
      <c r="EA642" s="1116"/>
      <c r="EB642" s="1116"/>
      <c r="EC642" s="1116"/>
      <c r="ED642" s="1116"/>
    </row>
    <row r="643" spans="22:134" s="1105" customFormat="1" x14ac:dyDescent="0.25">
      <c r="V643" s="1106"/>
      <c r="AA643" s="1107"/>
      <c r="AB643" s="1107"/>
      <c r="AD643" s="1107"/>
      <c r="AE643" s="1108"/>
      <c r="AH643" s="1109"/>
      <c r="AI643" s="1109"/>
      <c r="AK643" s="1107"/>
      <c r="AR643" s="1107"/>
      <c r="AV643" s="1107"/>
      <c r="AX643" s="1107"/>
      <c r="BB643" s="1107"/>
      <c r="BC643" s="1107"/>
      <c r="BE643" s="1107"/>
      <c r="BH643" s="1110"/>
      <c r="BI643" s="1111"/>
      <c r="BJ643" s="1112"/>
      <c r="BK643" s="1112"/>
      <c r="BL643" s="1112"/>
      <c r="BM643" s="1113"/>
      <c r="BN643" s="1113"/>
      <c r="BO643" s="1113"/>
      <c r="BP643" s="1112"/>
      <c r="BQ643" s="1112"/>
      <c r="BR643" s="1112"/>
      <c r="BS643" s="1112"/>
      <c r="BT643" s="1112"/>
      <c r="BU643" s="1112"/>
      <c r="BV643" s="1112"/>
      <c r="BW643" s="1112"/>
      <c r="BX643" s="1112"/>
      <c r="BY643" s="1112"/>
      <c r="BZ643" s="1112"/>
      <c r="CA643" s="1112"/>
      <c r="CB643" s="1114"/>
      <c r="CC643" s="1112"/>
      <c r="CD643" s="1112"/>
      <c r="CE643" s="1114"/>
      <c r="CF643" s="1114"/>
      <c r="CG643" s="1114"/>
      <c r="CH643" s="1114"/>
      <c r="CI643" s="1112"/>
      <c r="CJ643" s="1112"/>
      <c r="CK643" s="1114"/>
      <c r="CL643" s="1114"/>
      <c r="CM643" s="1114"/>
      <c r="CN643" s="1115"/>
      <c r="CO643" s="1116"/>
      <c r="CP643" s="1116"/>
      <c r="CQ643" s="1110"/>
      <c r="CR643" s="1110"/>
      <c r="CS643" s="1110"/>
      <c r="CT643" s="1110"/>
      <c r="CU643" s="1110"/>
      <c r="CV643" s="1110"/>
      <c r="CW643" s="1110"/>
      <c r="CX643" s="1110"/>
      <c r="CY643" s="1110"/>
      <c r="CZ643" s="1110"/>
      <c r="DA643" s="1110"/>
      <c r="DB643" s="1110"/>
      <c r="DC643" s="1110"/>
      <c r="DD643" s="1110"/>
      <c r="DE643" s="1110"/>
      <c r="DF643" s="1110"/>
      <c r="DG643" s="1110"/>
      <c r="DH643" s="1110"/>
      <c r="DI643" s="1110"/>
      <c r="DJ643" s="1110"/>
      <c r="DK643" s="1110"/>
      <c r="DL643" s="1110"/>
      <c r="DM643" s="1110"/>
      <c r="DN643" s="1110"/>
      <c r="DO643" s="1110"/>
      <c r="DP643" s="1110"/>
      <c r="DQ643" s="1110"/>
      <c r="DR643" s="1110"/>
      <c r="DS643" s="1110"/>
      <c r="DT643" s="1110"/>
      <c r="DU643" s="1110"/>
      <c r="DV643" s="1110"/>
      <c r="DW643" s="1116"/>
      <c r="DX643" s="1116"/>
      <c r="DY643" s="1116"/>
      <c r="DZ643" s="1116"/>
      <c r="EA643" s="1116"/>
      <c r="EB643" s="1116"/>
      <c r="EC643" s="1116"/>
      <c r="ED643" s="1116"/>
    </row>
    <row r="644" spans="22:134" s="1105" customFormat="1" x14ac:dyDescent="0.25">
      <c r="V644" s="1106"/>
      <c r="AA644" s="1107"/>
      <c r="AB644" s="1107"/>
      <c r="AD644" s="1107"/>
      <c r="AE644" s="1108"/>
      <c r="AH644" s="1109"/>
      <c r="AI644" s="1109"/>
      <c r="AK644" s="1107"/>
      <c r="AR644" s="1107"/>
      <c r="AV644" s="1107"/>
      <c r="AX644" s="1107"/>
      <c r="BB644" s="1107"/>
      <c r="BC644" s="1107"/>
      <c r="BE644" s="1107"/>
      <c r="BH644" s="1110"/>
      <c r="BI644" s="1111"/>
      <c r="BJ644" s="1112"/>
      <c r="BK644" s="1112"/>
      <c r="BL644" s="1112"/>
      <c r="BM644" s="1113"/>
      <c r="BN644" s="1113"/>
      <c r="BO644" s="1113"/>
      <c r="BP644" s="1112"/>
      <c r="BQ644" s="1112"/>
      <c r="BR644" s="1112"/>
      <c r="BS644" s="1112"/>
      <c r="BT644" s="1112"/>
      <c r="BU644" s="1112"/>
      <c r="BV644" s="1112"/>
      <c r="BW644" s="1112"/>
      <c r="BX644" s="1112"/>
      <c r="BY644" s="1112"/>
      <c r="BZ644" s="1112"/>
      <c r="CA644" s="1112"/>
      <c r="CB644" s="1114"/>
      <c r="CC644" s="1112"/>
      <c r="CD644" s="1112"/>
      <c r="CE644" s="1114"/>
      <c r="CF644" s="1114"/>
      <c r="CG644" s="1114"/>
      <c r="CH644" s="1114"/>
      <c r="CI644" s="1112"/>
      <c r="CJ644" s="1112"/>
      <c r="CK644" s="1114"/>
      <c r="CL644" s="1114"/>
      <c r="CM644" s="1114"/>
      <c r="CN644" s="1115"/>
      <c r="CO644" s="1116"/>
      <c r="CP644" s="1116"/>
      <c r="CQ644" s="1110"/>
      <c r="CR644" s="1110"/>
      <c r="CS644" s="1110"/>
      <c r="CT644" s="1110"/>
      <c r="CU644" s="1110"/>
      <c r="CV644" s="1110"/>
      <c r="CW644" s="1110"/>
      <c r="CX644" s="1110"/>
      <c r="CY644" s="1110"/>
      <c r="CZ644" s="1110"/>
      <c r="DA644" s="1110"/>
      <c r="DB644" s="1110"/>
      <c r="DC644" s="1110"/>
      <c r="DD644" s="1110"/>
      <c r="DE644" s="1110"/>
      <c r="DF644" s="1110"/>
      <c r="DG644" s="1110"/>
      <c r="DH644" s="1110"/>
      <c r="DI644" s="1110"/>
      <c r="DJ644" s="1110"/>
      <c r="DK644" s="1110"/>
      <c r="DL644" s="1110"/>
      <c r="DM644" s="1110"/>
      <c r="DN644" s="1110"/>
      <c r="DO644" s="1110"/>
      <c r="DP644" s="1110"/>
      <c r="DQ644" s="1110"/>
      <c r="DR644" s="1110"/>
      <c r="DS644" s="1110"/>
      <c r="DT644" s="1110"/>
      <c r="DU644" s="1110"/>
      <c r="DV644" s="1110"/>
      <c r="DW644" s="1116"/>
      <c r="DX644" s="1116"/>
      <c r="DY644" s="1116"/>
      <c r="DZ644" s="1116"/>
      <c r="EA644" s="1116"/>
      <c r="EB644" s="1116"/>
      <c r="EC644" s="1116"/>
      <c r="ED644" s="1116"/>
    </row>
    <row r="645" spans="22:134" s="1105" customFormat="1" x14ac:dyDescent="0.25">
      <c r="V645" s="1106"/>
      <c r="AA645" s="1107"/>
      <c r="AB645" s="1107"/>
      <c r="AD645" s="1107"/>
      <c r="AE645" s="1108"/>
      <c r="AH645" s="1109"/>
      <c r="AI645" s="1109"/>
      <c r="AK645" s="1107"/>
      <c r="AR645" s="1107"/>
      <c r="AV645" s="1107"/>
      <c r="AX645" s="1107"/>
      <c r="BB645" s="1107"/>
      <c r="BC645" s="1107"/>
      <c r="BE645" s="1107"/>
      <c r="BH645" s="1110"/>
      <c r="BI645" s="1111"/>
      <c r="BJ645" s="1112"/>
      <c r="BK645" s="1112"/>
      <c r="BL645" s="1112"/>
      <c r="BM645" s="1113"/>
      <c r="BN645" s="1113"/>
      <c r="BO645" s="1113"/>
      <c r="BP645" s="1112"/>
      <c r="BQ645" s="1112"/>
      <c r="BR645" s="1112"/>
      <c r="BS645" s="1112"/>
      <c r="BT645" s="1112"/>
      <c r="BU645" s="1112"/>
      <c r="BV645" s="1112"/>
      <c r="BW645" s="1112"/>
      <c r="BX645" s="1112"/>
      <c r="BY645" s="1112"/>
      <c r="BZ645" s="1112"/>
      <c r="CA645" s="1112"/>
      <c r="CB645" s="1114"/>
      <c r="CC645" s="1112"/>
      <c r="CD645" s="1112"/>
      <c r="CE645" s="1114"/>
      <c r="CF645" s="1114"/>
      <c r="CG645" s="1114"/>
      <c r="CH645" s="1114"/>
      <c r="CI645" s="1112"/>
      <c r="CJ645" s="1112"/>
      <c r="CK645" s="1114"/>
      <c r="CL645" s="1114"/>
      <c r="CM645" s="1114"/>
      <c r="CN645" s="1115"/>
      <c r="CO645" s="1116"/>
      <c r="CP645" s="1116"/>
      <c r="CQ645" s="1110"/>
      <c r="CR645" s="1110"/>
      <c r="CS645" s="1110"/>
      <c r="CT645" s="1110"/>
      <c r="CU645" s="1110"/>
      <c r="CV645" s="1110"/>
      <c r="CW645" s="1110"/>
      <c r="CX645" s="1110"/>
      <c r="CY645" s="1110"/>
      <c r="CZ645" s="1110"/>
      <c r="DA645" s="1110"/>
      <c r="DB645" s="1110"/>
      <c r="DC645" s="1110"/>
      <c r="DD645" s="1110"/>
      <c r="DE645" s="1110"/>
      <c r="DF645" s="1110"/>
      <c r="DG645" s="1110"/>
      <c r="DH645" s="1110"/>
      <c r="DI645" s="1110"/>
      <c r="DJ645" s="1110"/>
      <c r="DK645" s="1110"/>
      <c r="DL645" s="1110"/>
      <c r="DM645" s="1110"/>
      <c r="DN645" s="1110"/>
      <c r="DO645" s="1110"/>
      <c r="DP645" s="1110"/>
      <c r="DQ645" s="1110"/>
      <c r="DR645" s="1110"/>
      <c r="DS645" s="1110"/>
      <c r="DT645" s="1110"/>
      <c r="DU645" s="1110"/>
      <c r="DV645" s="1110"/>
      <c r="DW645" s="1116"/>
      <c r="DX645" s="1116"/>
      <c r="DY645" s="1116"/>
      <c r="DZ645" s="1116"/>
      <c r="EA645" s="1116"/>
      <c r="EB645" s="1116"/>
      <c r="EC645" s="1116"/>
      <c r="ED645" s="1116"/>
    </row>
    <row r="646" spans="22:134" s="1105" customFormat="1" x14ac:dyDescent="0.25">
      <c r="V646" s="1106"/>
      <c r="AA646" s="1107"/>
      <c r="AB646" s="1107"/>
      <c r="AD646" s="1107"/>
      <c r="AE646" s="1108"/>
      <c r="AH646" s="1109"/>
      <c r="AI646" s="1109"/>
      <c r="AK646" s="1107"/>
      <c r="AR646" s="1107"/>
      <c r="AV646" s="1107"/>
      <c r="AX646" s="1107"/>
      <c r="BB646" s="1107"/>
      <c r="BC646" s="1107"/>
      <c r="BE646" s="1107"/>
      <c r="BH646" s="1110"/>
      <c r="BI646" s="1111"/>
      <c r="BJ646" s="1112"/>
      <c r="BK646" s="1112"/>
      <c r="BL646" s="1112"/>
      <c r="BM646" s="1113"/>
      <c r="BN646" s="1113"/>
      <c r="BO646" s="1113"/>
      <c r="BP646" s="1112"/>
      <c r="BQ646" s="1112"/>
      <c r="BR646" s="1112"/>
      <c r="BS646" s="1112"/>
      <c r="BT646" s="1112"/>
      <c r="BU646" s="1112"/>
      <c r="BV646" s="1112"/>
      <c r="BW646" s="1112"/>
      <c r="BX646" s="1112"/>
      <c r="BY646" s="1112"/>
      <c r="BZ646" s="1112"/>
      <c r="CA646" s="1112"/>
      <c r="CB646" s="1114"/>
      <c r="CC646" s="1112"/>
      <c r="CD646" s="1112"/>
      <c r="CE646" s="1114"/>
      <c r="CF646" s="1114"/>
      <c r="CG646" s="1114"/>
      <c r="CH646" s="1114"/>
      <c r="CI646" s="1112"/>
      <c r="CJ646" s="1112"/>
      <c r="CK646" s="1114"/>
      <c r="CL646" s="1114"/>
      <c r="CM646" s="1114"/>
      <c r="CN646" s="1115"/>
      <c r="CO646" s="1116"/>
      <c r="CP646" s="1116"/>
      <c r="CQ646" s="1110"/>
      <c r="CR646" s="1110"/>
      <c r="CS646" s="1110"/>
      <c r="CT646" s="1110"/>
      <c r="CU646" s="1110"/>
      <c r="CV646" s="1110"/>
      <c r="CW646" s="1110"/>
      <c r="CX646" s="1110"/>
      <c r="CY646" s="1110"/>
      <c r="CZ646" s="1110"/>
      <c r="DA646" s="1110"/>
      <c r="DB646" s="1110"/>
      <c r="DC646" s="1110"/>
      <c r="DD646" s="1110"/>
      <c r="DE646" s="1110"/>
      <c r="DF646" s="1110"/>
      <c r="DG646" s="1110"/>
      <c r="DH646" s="1110"/>
      <c r="DI646" s="1110"/>
      <c r="DJ646" s="1110"/>
      <c r="DK646" s="1110"/>
      <c r="DL646" s="1110"/>
      <c r="DM646" s="1110"/>
      <c r="DN646" s="1110"/>
      <c r="DO646" s="1110"/>
      <c r="DP646" s="1110"/>
      <c r="DQ646" s="1110"/>
      <c r="DR646" s="1110"/>
      <c r="DS646" s="1110"/>
      <c r="DT646" s="1110"/>
      <c r="DU646" s="1110"/>
      <c r="DV646" s="1110"/>
      <c r="DW646" s="1116"/>
      <c r="DX646" s="1116"/>
      <c r="DY646" s="1116"/>
      <c r="DZ646" s="1116"/>
      <c r="EA646" s="1116"/>
      <c r="EB646" s="1116"/>
      <c r="EC646" s="1116"/>
      <c r="ED646" s="1116"/>
    </row>
    <row r="647" spans="22:134" s="1105" customFormat="1" x14ac:dyDescent="0.25">
      <c r="V647" s="1106"/>
      <c r="AA647" s="1107"/>
      <c r="AB647" s="1107"/>
      <c r="AD647" s="1107"/>
      <c r="AE647" s="1108"/>
      <c r="AH647" s="1109"/>
      <c r="AI647" s="1109"/>
      <c r="AK647" s="1107"/>
      <c r="AR647" s="1107"/>
      <c r="AV647" s="1107"/>
      <c r="AX647" s="1107"/>
      <c r="BB647" s="1107"/>
      <c r="BC647" s="1107"/>
      <c r="BE647" s="1107"/>
      <c r="BH647" s="1110"/>
      <c r="BI647" s="1111"/>
      <c r="BJ647" s="1112"/>
      <c r="BK647" s="1112"/>
      <c r="BL647" s="1112"/>
      <c r="BM647" s="1113"/>
      <c r="BN647" s="1113"/>
      <c r="BO647" s="1113"/>
      <c r="BP647" s="1112"/>
      <c r="BQ647" s="1112"/>
      <c r="BR647" s="1112"/>
      <c r="BS647" s="1112"/>
      <c r="BT647" s="1112"/>
      <c r="BU647" s="1112"/>
      <c r="BV647" s="1112"/>
      <c r="BW647" s="1112"/>
      <c r="BX647" s="1112"/>
      <c r="BY647" s="1112"/>
      <c r="BZ647" s="1112"/>
      <c r="CA647" s="1112"/>
      <c r="CB647" s="1114"/>
      <c r="CC647" s="1112"/>
      <c r="CD647" s="1112"/>
      <c r="CE647" s="1114"/>
      <c r="CF647" s="1114"/>
      <c r="CG647" s="1114"/>
      <c r="CH647" s="1114"/>
      <c r="CI647" s="1112"/>
      <c r="CJ647" s="1112"/>
      <c r="CK647" s="1114"/>
      <c r="CL647" s="1114"/>
      <c r="CM647" s="1114"/>
      <c r="CN647" s="1115"/>
      <c r="CO647" s="1116"/>
      <c r="CP647" s="1116"/>
      <c r="CQ647" s="1110"/>
      <c r="CR647" s="1110"/>
      <c r="CS647" s="1110"/>
      <c r="CT647" s="1110"/>
      <c r="CU647" s="1110"/>
      <c r="CV647" s="1110"/>
      <c r="CW647" s="1110"/>
      <c r="CX647" s="1110"/>
      <c r="CY647" s="1110"/>
      <c r="CZ647" s="1110"/>
      <c r="DA647" s="1110"/>
      <c r="DB647" s="1110"/>
      <c r="DC647" s="1110"/>
      <c r="DD647" s="1110"/>
      <c r="DE647" s="1110"/>
      <c r="DF647" s="1110"/>
      <c r="DG647" s="1110"/>
      <c r="DH647" s="1110"/>
      <c r="DI647" s="1110"/>
      <c r="DJ647" s="1110"/>
      <c r="DK647" s="1110"/>
      <c r="DL647" s="1110"/>
      <c r="DM647" s="1110"/>
      <c r="DN647" s="1110"/>
      <c r="DO647" s="1110"/>
      <c r="DP647" s="1110"/>
      <c r="DQ647" s="1110"/>
      <c r="DR647" s="1110"/>
      <c r="DS647" s="1110"/>
      <c r="DT647" s="1110"/>
      <c r="DU647" s="1110"/>
      <c r="DV647" s="1110"/>
      <c r="DW647" s="1116"/>
      <c r="DX647" s="1116"/>
      <c r="DY647" s="1116"/>
      <c r="DZ647" s="1116"/>
      <c r="EA647" s="1116"/>
      <c r="EB647" s="1116"/>
      <c r="EC647" s="1116"/>
      <c r="ED647" s="1116"/>
    </row>
    <row r="648" spans="22:134" s="1105" customFormat="1" x14ac:dyDescent="0.25">
      <c r="V648" s="1106"/>
      <c r="AA648" s="1107"/>
      <c r="AB648" s="1107"/>
      <c r="AD648" s="1107"/>
      <c r="AE648" s="1108"/>
      <c r="AH648" s="1109"/>
      <c r="AI648" s="1109"/>
      <c r="AK648" s="1107"/>
      <c r="AR648" s="1107"/>
      <c r="AV648" s="1107"/>
      <c r="AX648" s="1107"/>
      <c r="BB648" s="1107"/>
      <c r="BC648" s="1107"/>
      <c r="BE648" s="1107"/>
      <c r="BH648" s="1110"/>
      <c r="BI648" s="1111"/>
      <c r="BJ648" s="1112"/>
      <c r="BK648" s="1112"/>
      <c r="BL648" s="1112"/>
      <c r="BM648" s="1113"/>
      <c r="BN648" s="1113"/>
      <c r="BO648" s="1113"/>
      <c r="BP648" s="1112"/>
      <c r="BQ648" s="1112"/>
      <c r="BR648" s="1112"/>
      <c r="BS648" s="1112"/>
      <c r="BT648" s="1112"/>
      <c r="BU648" s="1112"/>
      <c r="BV648" s="1112"/>
      <c r="BW648" s="1112"/>
      <c r="BX648" s="1112"/>
      <c r="BY648" s="1112"/>
      <c r="BZ648" s="1112"/>
      <c r="CA648" s="1112"/>
      <c r="CB648" s="1114"/>
      <c r="CC648" s="1112"/>
      <c r="CD648" s="1112"/>
      <c r="CE648" s="1114"/>
      <c r="CF648" s="1114"/>
      <c r="CG648" s="1114"/>
      <c r="CH648" s="1114"/>
      <c r="CI648" s="1112"/>
      <c r="CJ648" s="1112"/>
      <c r="CK648" s="1114"/>
      <c r="CL648" s="1114"/>
      <c r="CM648" s="1114"/>
      <c r="CN648" s="1115"/>
      <c r="CO648" s="1116"/>
      <c r="CP648" s="1116"/>
      <c r="CQ648" s="1110"/>
      <c r="CR648" s="1110"/>
      <c r="CS648" s="1110"/>
      <c r="CT648" s="1110"/>
      <c r="CU648" s="1110"/>
      <c r="CV648" s="1110"/>
      <c r="CW648" s="1110"/>
      <c r="CX648" s="1110"/>
      <c r="CY648" s="1110"/>
      <c r="CZ648" s="1110"/>
      <c r="DA648" s="1110"/>
      <c r="DB648" s="1110"/>
      <c r="DC648" s="1110"/>
      <c r="DD648" s="1110"/>
      <c r="DE648" s="1110"/>
      <c r="DF648" s="1110"/>
      <c r="DG648" s="1110"/>
      <c r="DH648" s="1110"/>
      <c r="DI648" s="1110"/>
      <c r="DJ648" s="1110"/>
      <c r="DK648" s="1110"/>
      <c r="DL648" s="1110"/>
      <c r="DM648" s="1110"/>
      <c r="DN648" s="1110"/>
      <c r="DO648" s="1110"/>
      <c r="DP648" s="1110"/>
      <c r="DQ648" s="1110"/>
      <c r="DR648" s="1110"/>
      <c r="DS648" s="1110"/>
      <c r="DT648" s="1110"/>
      <c r="DU648" s="1110"/>
      <c r="DV648" s="1110"/>
      <c r="DW648" s="1116"/>
      <c r="DX648" s="1116"/>
      <c r="DY648" s="1116"/>
      <c r="DZ648" s="1116"/>
      <c r="EA648" s="1116"/>
      <c r="EB648" s="1116"/>
      <c r="EC648" s="1116"/>
      <c r="ED648" s="1116"/>
    </row>
    <row r="649" spans="22:134" s="1105" customFormat="1" x14ac:dyDescent="0.25">
      <c r="V649" s="1106"/>
      <c r="AA649" s="1107"/>
      <c r="AB649" s="1107"/>
      <c r="AD649" s="1107"/>
      <c r="AE649" s="1108"/>
      <c r="AH649" s="1109"/>
      <c r="AI649" s="1109"/>
      <c r="AK649" s="1107"/>
      <c r="AR649" s="1107"/>
      <c r="AV649" s="1107"/>
      <c r="AX649" s="1107"/>
      <c r="BB649" s="1107"/>
      <c r="BC649" s="1107"/>
      <c r="BE649" s="1107"/>
      <c r="BH649" s="1110"/>
      <c r="BI649" s="1111"/>
      <c r="BJ649" s="1112"/>
      <c r="BK649" s="1112"/>
      <c r="BL649" s="1112"/>
      <c r="BM649" s="1113"/>
      <c r="BN649" s="1113"/>
      <c r="BO649" s="1113"/>
      <c r="BP649" s="1112"/>
      <c r="BQ649" s="1112"/>
      <c r="BR649" s="1112"/>
      <c r="BS649" s="1112"/>
      <c r="BT649" s="1112"/>
      <c r="BU649" s="1112"/>
      <c r="BV649" s="1112"/>
      <c r="BW649" s="1112"/>
      <c r="BX649" s="1112"/>
      <c r="BY649" s="1112"/>
      <c r="BZ649" s="1112"/>
      <c r="CA649" s="1112"/>
      <c r="CB649" s="1114"/>
      <c r="CC649" s="1112"/>
      <c r="CD649" s="1112"/>
      <c r="CE649" s="1114"/>
      <c r="CF649" s="1114"/>
      <c r="CG649" s="1114"/>
      <c r="CH649" s="1114"/>
      <c r="CI649" s="1112"/>
      <c r="CJ649" s="1112"/>
      <c r="CK649" s="1114"/>
      <c r="CL649" s="1114"/>
      <c r="CM649" s="1114"/>
      <c r="CN649" s="1115"/>
      <c r="CO649" s="1116"/>
      <c r="CP649" s="1116"/>
      <c r="CQ649" s="1110"/>
      <c r="CR649" s="1110"/>
      <c r="CS649" s="1110"/>
      <c r="CT649" s="1110"/>
      <c r="CU649" s="1110"/>
      <c r="CV649" s="1110"/>
      <c r="CW649" s="1110"/>
      <c r="CX649" s="1110"/>
      <c r="CY649" s="1110"/>
      <c r="CZ649" s="1110"/>
      <c r="DA649" s="1110"/>
      <c r="DB649" s="1110"/>
      <c r="DC649" s="1110"/>
      <c r="DD649" s="1110"/>
      <c r="DE649" s="1110"/>
      <c r="DF649" s="1110"/>
      <c r="DG649" s="1110"/>
      <c r="DH649" s="1110"/>
      <c r="DI649" s="1110"/>
      <c r="DJ649" s="1110"/>
      <c r="DK649" s="1110"/>
      <c r="DL649" s="1110"/>
      <c r="DM649" s="1110"/>
      <c r="DN649" s="1110"/>
      <c r="DO649" s="1110"/>
      <c r="DP649" s="1110"/>
      <c r="DQ649" s="1110"/>
      <c r="DR649" s="1110"/>
      <c r="DS649" s="1110"/>
      <c r="DT649" s="1110"/>
      <c r="DU649" s="1110"/>
      <c r="DV649" s="1110"/>
      <c r="DW649" s="1116"/>
      <c r="DX649" s="1116"/>
      <c r="DY649" s="1116"/>
      <c r="DZ649" s="1116"/>
      <c r="EA649" s="1116"/>
      <c r="EB649" s="1116"/>
      <c r="EC649" s="1116"/>
      <c r="ED649" s="1116"/>
    </row>
    <row r="650" spans="22:134" s="1105" customFormat="1" x14ac:dyDescent="0.25">
      <c r="V650" s="1106"/>
      <c r="AA650" s="1107"/>
      <c r="AB650" s="1107"/>
      <c r="AD650" s="1107"/>
      <c r="AE650" s="1108"/>
      <c r="AH650" s="1109"/>
      <c r="AI650" s="1109"/>
      <c r="AK650" s="1107"/>
      <c r="AR650" s="1107"/>
      <c r="AV650" s="1107"/>
      <c r="AX650" s="1107"/>
      <c r="BB650" s="1107"/>
      <c r="BC650" s="1107"/>
      <c r="BE650" s="1107"/>
      <c r="BH650" s="1110"/>
      <c r="BI650" s="1111"/>
      <c r="BJ650" s="1112"/>
      <c r="BK650" s="1112"/>
      <c r="BL650" s="1112"/>
      <c r="BM650" s="1113"/>
      <c r="BN650" s="1113"/>
      <c r="BO650" s="1113"/>
      <c r="BP650" s="1112"/>
      <c r="BQ650" s="1112"/>
      <c r="BR650" s="1112"/>
      <c r="BS650" s="1112"/>
      <c r="BT650" s="1112"/>
      <c r="BU650" s="1112"/>
      <c r="BV650" s="1112"/>
      <c r="BW650" s="1112"/>
      <c r="BX650" s="1112"/>
      <c r="BY650" s="1112"/>
      <c r="BZ650" s="1112"/>
      <c r="CA650" s="1112"/>
      <c r="CB650" s="1114"/>
      <c r="CC650" s="1112"/>
      <c r="CD650" s="1112"/>
      <c r="CE650" s="1114"/>
      <c r="CF650" s="1114"/>
      <c r="CG650" s="1114"/>
      <c r="CH650" s="1114"/>
      <c r="CI650" s="1112"/>
      <c r="CJ650" s="1112"/>
      <c r="CK650" s="1114"/>
      <c r="CL650" s="1114"/>
      <c r="CM650" s="1114"/>
      <c r="CN650" s="1115"/>
      <c r="CO650" s="1116"/>
      <c r="CP650" s="1116"/>
      <c r="CQ650" s="1110"/>
      <c r="CR650" s="1110"/>
      <c r="CS650" s="1110"/>
      <c r="CT650" s="1110"/>
      <c r="CU650" s="1110"/>
      <c r="CV650" s="1110"/>
      <c r="CW650" s="1110"/>
      <c r="CX650" s="1110"/>
      <c r="CY650" s="1110"/>
      <c r="CZ650" s="1110"/>
      <c r="DA650" s="1110"/>
      <c r="DB650" s="1110"/>
      <c r="DC650" s="1110"/>
      <c r="DD650" s="1110"/>
      <c r="DE650" s="1110"/>
      <c r="DF650" s="1110"/>
      <c r="DG650" s="1110"/>
      <c r="DH650" s="1110"/>
      <c r="DI650" s="1110"/>
      <c r="DJ650" s="1110"/>
      <c r="DK650" s="1110"/>
      <c r="DL650" s="1110"/>
      <c r="DM650" s="1110"/>
      <c r="DN650" s="1110"/>
      <c r="DO650" s="1110"/>
      <c r="DP650" s="1110"/>
      <c r="DQ650" s="1110"/>
      <c r="DR650" s="1110"/>
      <c r="DS650" s="1110"/>
      <c r="DT650" s="1110"/>
      <c r="DU650" s="1110"/>
      <c r="DV650" s="1110"/>
      <c r="DW650" s="1116"/>
      <c r="DX650" s="1116"/>
      <c r="DY650" s="1116"/>
      <c r="DZ650" s="1116"/>
      <c r="EA650" s="1116"/>
      <c r="EB650" s="1116"/>
      <c r="EC650" s="1116"/>
      <c r="ED650" s="1116"/>
    </row>
    <row r="651" spans="22:134" s="1105" customFormat="1" x14ac:dyDescent="0.25">
      <c r="V651" s="1106"/>
      <c r="AA651" s="1107"/>
      <c r="AB651" s="1107"/>
      <c r="AD651" s="1107"/>
      <c r="AE651" s="1108"/>
      <c r="AH651" s="1109"/>
      <c r="AI651" s="1109"/>
      <c r="AK651" s="1107"/>
      <c r="AR651" s="1107"/>
      <c r="AV651" s="1107"/>
      <c r="AX651" s="1107"/>
      <c r="BB651" s="1107"/>
      <c r="BC651" s="1107"/>
      <c r="BE651" s="1107"/>
      <c r="BH651" s="1110"/>
      <c r="BI651" s="1111"/>
      <c r="BJ651" s="1112"/>
      <c r="BK651" s="1112"/>
      <c r="BL651" s="1112"/>
      <c r="BM651" s="1113"/>
      <c r="BN651" s="1113"/>
      <c r="BO651" s="1113"/>
      <c r="BP651" s="1112"/>
      <c r="BQ651" s="1112"/>
      <c r="BR651" s="1112"/>
      <c r="BS651" s="1112"/>
      <c r="BT651" s="1112"/>
      <c r="BU651" s="1112"/>
      <c r="BV651" s="1112"/>
      <c r="BW651" s="1112"/>
      <c r="BX651" s="1112"/>
      <c r="BY651" s="1112"/>
      <c r="BZ651" s="1112"/>
      <c r="CA651" s="1112"/>
      <c r="CB651" s="1114"/>
      <c r="CC651" s="1112"/>
      <c r="CD651" s="1112"/>
      <c r="CE651" s="1114"/>
      <c r="CF651" s="1114"/>
      <c r="CG651" s="1114"/>
      <c r="CH651" s="1114"/>
      <c r="CI651" s="1112"/>
      <c r="CJ651" s="1112"/>
      <c r="CK651" s="1114"/>
      <c r="CL651" s="1114"/>
      <c r="CM651" s="1114"/>
      <c r="CN651" s="1115"/>
      <c r="CO651" s="1116"/>
      <c r="CP651" s="1116"/>
      <c r="CQ651" s="1110"/>
      <c r="CR651" s="1110"/>
      <c r="CS651" s="1110"/>
      <c r="CT651" s="1110"/>
      <c r="CU651" s="1110"/>
      <c r="CV651" s="1110"/>
      <c r="CW651" s="1110"/>
      <c r="CX651" s="1110"/>
      <c r="CY651" s="1110"/>
      <c r="CZ651" s="1110"/>
      <c r="DA651" s="1110"/>
      <c r="DB651" s="1110"/>
      <c r="DC651" s="1110"/>
      <c r="DD651" s="1110"/>
      <c r="DE651" s="1110"/>
      <c r="DF651" s="1110"/>
      <c r="DG651" s="1110"/>
      <c r="DH651" s="1110"/>
      <c r="DI651" s="1110"/>
      <c r="DJ651" s="1110"/>
      <c r="DK651" s="1110"/>
      <c r="DL651" s="1110"/>
      <c r="DM651" s="1110"/>
      <c r="DN651" s="1110"/>
      <c r="DO651" s="1110"/>
      <c r="DP651" s="1110"/>
      <c r="DQ651" s="1110"/>
      <c r="DR651" s="1110"/>
      <c r="DS651" s="1110"/>
      <c r="DT651" s="1110"/>
      <c r="DU651" s="1110"/>
      <c r="DV651" s="1110"/>
      <c r="DW651" s="1116"/>
      <c r="DX651" s="1116"/>
      <c r="DY651" s="1116"/>
      <c r="DZ651" s="1116"/>
      <c r="EA651" s="1116"/>
      <c r="EB651" s="1116"/>
      <c r="EC651" s="1116"/>
      <c r="ED651" s="1116"/>
    </row>
    <row r="652" spans="22:134" s="1105" customFormat="1" x14ac:dyDescent="0.25">
      <c r="V652" s="1106"/>
      <c r="AA652" s="1107"/>
      <c r="AB652" s="1107"/>
      <c r="AD652" s="1107"/>
      <c r="AE652" s="1108"/>
      <c r="AH652" s="1109"/>
      <c r="AI652" s="1109"/>
      <c r="AK652" s="1107"/>
      <c r="AR652" s="1107"/>
      <c r="AV652" s="1107"/>
      <c r="AX652" s="1107"/>
      <c r="BB652" s="1107"/>
      <c r="BC652" s="1107"/>
      <c r="BE652" s="1107"/>
      <c r="BH652" s="1110"/>
      <c r="BI652" s="1111"/>
      <c r="BJ652" s="1112"/>
      <c r="BK652" s="1112"/>
      <c r="BL652" s="1112"/>
      <c r="BM652" s="1113"/>
      <c r="BN652" s="1113"/>
      <c r="BO652" s="1113"/>
      <c r="BP652" s="1112"/>
      <c r="BQ652" s="1112"/>
      <c r="BR652" s="1112"/>
      <c r="BS652" s="1112"/>
      <c r="BT652" s="1112"/>
      <c r="BU652" s="1112"/>
      <c r="BV652" s="1112"/>
      <c r="BW652" s="1112"/>
      <c r="BX652" s="1112"/>
      <c r="BY652" s="1112"/>
      <c r="BZ652" s="1112"/>
      <c r="CA652" s="1112"/>
      <c r="CB652" s="1114"/>
      <c r="CC652" s="1112"/>
      <c r="CD652" s="1112"/>
      <c r="CE652" s="1114"/>
      <c r="CF652" s="1114"/>
      <c r="CG652" s="1114"/>
      <c r="CH652" s="1114"/>
      <c r="CI652" s="1112"/>
      <c r="CJ652" s="1112"/>
      <c r="CK652" s="1114"/>
      <c r="CL652" s="1114"/>
      <c r="CM652" s="1114"/>
      <c r="CN652" s="1115"/>
      <c r="CO652" s="1116"/>
      <c r="CP652" s="1116"/>
      <c r="CQ652" s="1110"/>
      <c r="CR652" s="1110"/>
      <c r="CS652" s="1110"/>
      <c r="CT652" s="1110"/>
      <c r="CU652" s="1110"/>
      <c r="CV652" s="1110"/>
      <c r="CW652" s="1110"/>
      <c r="CX652" s="1110"/>
      <c r="CY652" s="1110"/>
      <c r="CZ652" s="1110"/>
      <c r="DA652" s="1110"/>
      <c r="DB652" s="1110"/>
      <c r="DC652" s="1110"/>
      <c r="DD652" s="1110"/>
      <c r="DE652" s="1110"/>
      <c r="DF652" s="1110"/>
      <c r="DG652" s="1110"/>
      <c r="DH652" s="1110"/>
      <c r="DI652" s="1110"/>
      <c r="DJ652" s="1110"/>
      <c r="DK652" s="1110"/>
      <c r="DL652" s="1110"/>
      <c r="DM652" s="1110"/>
      <c r="DN652" s="1110"/>
      <c r="DO652" s="1110"/>
      <c r="DP652" s="1110"/>
      <c r="DQ652" s="1110"/>
      <c r="DR652" s="1110"/>
      <c r="DS652" s="1110"/>
      <c r="DT652" s="1110"/>
      <c r="DU652" s="1110"/>
      <c r="DV652" s="1110"/>
      <c r="DW652" s="1116"/>
      <c r="DX652" s="1116"/>
      <c r="DY652" s="1116"/>
      <c r="DZ652" s="1116"/>
      <c r="EA652" s="1116"/>
      <c r="EB652" s="1116"/>
      <c r="EC652" s="1116"/>
      <c r="ED652" s="1116"/>
    </row>
    <row r="653" spans="22:134" s="1105" customFormat="1" x14ac:dyDescent="0.25">
      <c r="V653" s="1106"/>
      <c r="AA653" s="1107"/>
      <c r="AB653" s="1107"/>
      <c r="AD653" s="1107"/>
      <c r="AE653" s="1108"/>
      <c r="AH653" s="1109"/>
      <c r="AI653" s="1109"/>
      <c r="AK653" s="1107"/>
      <c r="AR653" s="1107"/>
      <c r="AV653" s="1107"/>
      <c r="AX653" s="1107"/>
      <c r="BB653" s="1107"/>
      <c r="BC653" s="1107"/>
      <c r="BE653" s="1107"/>
      <c r="BH653" s="1110"/>
      <c r="BI653" s="1111"/>
      <c r="BJ653" s="1112"/>
      <c r="BK653" s="1112"/>
      <c r="BL653" s="1112"/>
      <c r="BM653" s="1113"/>
      <c r="BN653" s="1113"/>
      <c r="BO653" s="1113"/>
      <c r="BP653" s="1112"/>
      <c r="BQ653" s="1112"/>
      <c r="BR653" s="1112"/>
      <c r="BS653" s="1112"/>
      <c r="BT653" s="1112"/>
      <c r="BU653" s="1112"/>
      <c r="BV653" s="1112"/>
      <c r="BW653" s="1112"/>
      <c r="BX653" s="1112"/>
      <c r="BY653" s="1112"/>
      <c r="BZ653" s="1112"/>
      <c r="CA653" s="1112"/>
      <c r="CB653" s="1114"/>
      <c r="CC653" s="1112"/>
      <c r="CD653" s="1112"/>
      <c r="CE653" s="1114"/>
      <c r="CF653" s="1114"/>
      <c r="CG653" s="1114"/>
      <c r="CH653" s="1114"/>
      <c r="CI653" s="1112"/>
      <c r="CJ653" s="1112"/>
      <c r="CK653" s="1114"/>
      <c r="CL653" s="1114"/>
      <c r="CM653" s="1114"/>
      <c r="CN653" s="1115"/>
      <c r="CO653" s="1116"/>
      <c r="CP653" s="1116"/>
      <c r="CQ653" s="1110"/>
      <c r="CR653" s="1110"/>
      <c r="CS653" s="1110"/>
      <c r="CT653" s="1110"/>
      <c r="CU653" s="1110"/>
      <c r="CV653" s="1110"/>
      <c r="CW653" s="1110"/>
      <c r="CX653" s="1110"/>
      <c r="CY653" s="1110"/>
      <c r="CZ653" s="1110"/>
      <c r="DA653" s="1110"/>
      <c r="DB653" s="1110"/>
      <c r="DC653" s="1110"/>
      <c r="DD653" s="1110"/>
      <c r="DE653" s="1110"/>
      <c r="DF653" s="1110"/>
      <c r="DG653" s="1110"/>
      <c r="DH653" s="1110"/>
      <c r="DI653" s="1110"/>
      <c r="DJ653" s="1110"/>
      <c r="DK653" s="1110"/>
      <c r="DL653" s="1110"/>
      <c r="DM653" s="1110"/>
      <c r="DN653" s="1110"/>
      <c r="DO653" s="1110"/>
      <c r="DP653" s="1110"/>
      <c r="DQ653" s="1110"/>
      <c r="DR653" s="1110"/>
      <c r="DS653" s="1110"/>
      <c r="DT653" s="1110"/>
      <c r="DU653" s="1110"/>
      <c r="DV653" s="1110"/>
      <c r="DW653" s="1116"/>
      <c r="DX653" s="1116"/>
      <c r="DY653" s="1116"/>
      <c r="DZ653" s="1116"/>
      <c r="EA653" s="1116"/>
      <c r="EB653" s="1116"/>
      <c r="EC653" s="1116"/>
      <c r="ED653" s="1116"/>
    </row>
    <row r="654" spans="22:134" s="1105" customFormat="1" x14ac:dyDescent="0.25">
      <c r="V654" s="1106"/>
      <c r="AA654" s="1107"/>
      <c r="AB654" s="1107"/>
      <c r="AD654" s="1107"/>
      <c r="AE654" s="1108"/>
      <c r="AH654" s="1109"/>
      <c r="AI654" s="1109"/>
      <c r="AK654" s="1107"/>
      <c r="AR654" s="1107"/>
      <c r="AV654" s="1107"/>
      <c r="AX654" s="1107"/>
      <c r="BB654" s="1107"/>
      <c r="BC654" s="1107"/>
      <c r="BE654" s="1107"/>
      <c r="BH654" s="1110"/>
      <c r="BI654" s="1111"/>
      <c r="BJ654" s="1112"/>
      <c r="BK654" s="1112"/>
      <c r="BL654" s="1112"/>
      <c r="BM654" s="1113"/>
      <c r="BN654" s="1113"/>
      <c r="BO654" s="1113"/>
      <c r="BP654" s="1112"/>
      <c r="BQ654" s="1112"/>
      <c r="BR654" s="1112"/>
      <c r="BS654" s="1112"/>
      <c r="BT654" s="1112"/>
      <c r="BU654" s="1112"/>
      <c r="BV654" s="1112"/>
      <c r="BW654" s="1112"/>
      <c r="BX654" s="1112"/>
      <c r="BY654" s="1112"/>
      <c r="BZ654" s="1112"/>
      <c r="CA654" s="1112"/>
      <c r="CB654" s="1114"/>
      <c r="CC654" s="1112"/>
      <c r="CD654" s="1112"/>
      <c r="CE654" s="1114"/>
      <c r="CF654" s="1114"/>
      <c r="CG654" s="1114"/>
      <c r="CH654" s="1114"/>
      <c r="CI654" s="1112"/>
      <c r="CJ654" s="1112"/>
      <c r="CK654" s="1114"/>
      <c r="CL654" s="1114"/>
      <c r="CM654" s="1114"/>
      <c r="CN654" s="1115"/>
      <c r="CO654" s="1116"/>
      <c r="CP654" s="1116"/>
      <c r="CQ654" s="1110"/>
      <c r="CR654" s="1110"/>
      <c r="CS654" s="1110"/>
      <c r="CT654" s="1110"/>
      <c r="CU654" s="1110"/>
      <c r="CV654" s="1110"/>
      <c r="CW654" s="1110"/>
      <c r="CX654" s="1110"/>
      <c r="CY654" s="1110"/>
      <c r="CZ654" s="1110"/>
      <c r="DA654" s="1110"/>
      <c r="DB654" s="1110"/>
      <c r="DC654" s="1110"/>
      <c r="DD654" s="1110"/>
      <c r="DE654" s="1110"/>
      <c r="DF654" s="1110"/>
      <c r="DG654" s="1110"/>
      <c r="DH654" s="1110"/>
      <c r="DI654" s="1110"/>
      <c r="DJ654" s="1110"/>
      <c r="DK654" s="1110"/>
      <c r="DL654" s="1110"/>
      <c r="DM654" s="1110"/>
      <c r="DN654" s="1110"/>
      <c r="DO654" s="1110"/>
      <c r="DP654" s="1110"/>
      <c r="DQ654" s="1110"/>
      <c r="DR654" s="1110"/>
      <c r="DS654" s="1110"/>
      <c r="DT654" s="1110"/>
      <c r="DU654" s="1110"/>
      <c r="DV654" s="1110"/>
      <c r="DW654" s="1116"/>
      <c r="DX654" s="1116"/>
      <c r="DY654" s="1116"/>
      <c r="DZ654" s="1116"/>
      <c r="EA654" s="1116"/>
      <c r="EB654" s="1116"/>
      <c r="EC654" s="1116"/>
      <c r="ED654" s="1116"/>
    </row>
    <row r="655" spans="22:134" s="1105" customFormat="1" x14ac:dyDescent="0.25">
      <c r="V655" s="1106"/>
      <c r="AA655" s="1107"/>
      <c r="AB655" s="1107"/>
      <c r="AD655" s="1107"/>
      <c r="AE655" s="1108"/>
      <c r="AH655" s="1109"/>
      <c r="AI655" s="1109"/>
      <c r="AK655" s="1107"/>
      <c r="AR655" s="1107"/>
      <c r="AV655" s="1107"/>
      <c r="AX655" s="1107"/>
      <c r="BB655" s="1107"/>
      <c r="BC655" s="1107"/>
      <c r="BE655" s="1107"/>
      <c r="BH655" s="1110"/>
      <c r="BI655" s="1111"/>
      <c r="BJ655" s="1112"/>
      <c r="BK655" s="1112"/>
      <c r="BL655" s="1112"/>
      <c r="BM655" s="1113"/>
      <c r="BN655" s="1113"/>
      <c r="BO655" s="1113"/>
      <c r="BP655" s="1112"/>
      <c r="BQ655" s="1112"/>
      <c r="BR655" s="1112"/>
      <c r="BS655" s="1112"/>
      <c r="BT655" s="1112"/>
      <c r="BU655" s="1112"/>
      <c r="BV655" s="1112"/>
      <c r="BW655" s="1112"/>
      <c r="BX655" s="1112"/>
      <c r="BY655" s="1112"/>
      <c r="BZ655" s="1112"/>
      <c r="CA655" s="1112"/>
      <c r="CB655" s="1114"/>
      <c r="CC655" s="1112"/>
      <c r="CD655" s="1112"/>
      <c r="CE655" s="1114"/>
      <c r="CF655" s="1114"/>
      <c r="CG655" s="1114"/>
      <c r="CH655" s="1114"/>
      <c r="CI655" s="1112"/>
      <c r="CJ655" s="1112"/>
      <c r="CK655" s="1114"/>
      <c r="CL655" s="1114"/>
      <c r="CM655" s="1114"/>
      <c r="CN655" s="1115"/>
      <c r="CO655" s="1116"/>
      <c r="CP655" s="1116"/>
      <c r="CQ655" s="1110"/>
      <c r="CR655" s="1110"/>
      <c r="CS655" s="1110"/>
      <c r="CT655" s="1110"/>
      <c r="CU655" s="1110"/>
      <c r="CV655" s="1110"/>
      <c r="CW655" s="1110"/>
      <c r="CX655" s="1110"/>
      <c r="CY655" s="1110"/>
      <c r="CZ655" s="1110"/>
      <c r="DA655" s="1110"/>
      <c r="DB655" s="1110"/>
      <c r="DC655" s="1110"/>
      <c r="DD655" s="1110"/>
      <c r="DE655" s="1110"/>
      <c r="DF655" s="1110"/>
      <c r="DG655" s="1110"/>
      <c r="DH655" s="1110"/>
      <c r="DI655" s="1110"/>
      <c r="DJ655" s="1110"/>
      <c r="DK655" s="1110"/>
      <c r="DL655" s="1110"/>
      <c r="DM655" s="1110"/>
      <c r="DN655" s="1110"/>
      <c r="DO655" s="1110"/>
      <c r="DP655" s="1110"/>
      <c r="DQ655" s="1110"/>
      <c r="DR655" s="1110"/>
      <c r="DS655" s="1110"/>
      <c r="DT655" s="1110"/>
      <c r="DU655" s="1110"/>
      <c r="DV655" s="1110"/>
      <c r="DW655" s="1116"/>
      <c r="DX655" s="1116"/>
      <c r="DY655" s="1116"/>
      <c r="DZ655" s="1116"/>
      <c r="EA655" s="1116"/>
      <c r="EB655" s="1116"/>
      <c r="EC655" s="1116"/>
      <c r="ED655" s="1116"/>
    </row>
    <row r="656" spans="22:134" s="1105" customFormat="1" x14ac:dyDescent="0.25">
      <c r="V656" s="1106"/>
      <c r="AA656" s="1107"/>
      <c r="AB656" s="1107"/>
      <c r="AD656" s="1107"/>
      <c r="AE656" s="1108"/>
      <c r="AH656" s="1109"/>
      <c r="AI656" s="1109"/>
      <c r="AK656" s="1107"/>
      <c r="AR656" s="1107"/>
      <c r="AV656" s="1107"/>
      <c r="AX656" s="1107"/>
      <c r="BB656" s="1107"/>
      <c r="BC656" s="1107"/>
      <c r="BE656" s="1107"/>
      <c r="BH656" s="1110"/>
      <c r="BI656" s="1111"/>
      <c r="BJ656" s="1112"/>
      <c r="BK656" s="1112"/>
      <c r="BL656" s="1112"/>
      <c r="BM656" s="1113"/>
      <c r="BN656" s="1113"/>
      <c r="BO656" s="1113"/>
      <c r="BP656" s="1112"/>
      <c r="BQ656" s="1112"/>
      <c r="BR656" s="1112"/>
      <c r="BS656" s="1112"/>
      <c r="BT656" s="1112"/>
      <c r="BU656" s="1112"/>
      <c r="BV656" s="1112"/>
      <c r="BW656" s="1112"/>
      <c r="BX656" s="1112"/>
      <c r="BY656" s="1112"/>
      <c r="BZ656" s="1112"/>
      <c r="CA656" s="1112"/>
      <c r="CB656" s="1114"/>
      <c r="CC656" s="1112"/>
      <c r="CD656" s="1112"/>
      <c r="CE656" s="1114"/>
      <c r="CF656" s="1114"/>
      <c r="CG656" s="1114"/>
      <c r="CH656" s="1114"/>
      <c r="CI656" s="1112"/>
      <c r="CJ656" s="1112"/>
      <c r="CK656" s="1114"/>
      <c r="CL656" s="1114"/>
      <c r="CM656" s="1114"/>
      <c r="CN656" s="1115"/>
      <c r="CO656" s="1116"/>
      <c r="CP656" s="1116"/>
      <c r="CQ656" s="1110"/>
      <c r="CR656" s="1110"/>
      <c r="CS656" s="1110"/>
      <c r="CT656" s="1110"/>
      <c r="CU656" s="1110"/>
      <c r="CV656" s="1110"/>
      <c r="CW656" s="1110"/>
      <c r="CX656" s="1110"/>
      <c r="CY656" s="1110"/>
      <c r="CZ656" s="1110"/>
      <c r="DA656" s="1110"/>
      <c r="DB656" s="1110"/>
      <c r="DC656" s="1110"/>
      <c r="DD656" s="1110"/>
      <c r="DE656" s="1110"/>
      <c r="DF656" s="1110"/>
      <c r="DG656" s="1110"/>
      <c r="DH656" s="1110"/>
      <c r="DI656" s="1110"/>
      <c r="DJ656" s="1110"/>
      <c r="DK656" s="1110"/>
      <c r="DL656" s="1110"/>
      <c r="DM656" s="1110"/>
      <c r="DN656" s="1110"/>
      <c r="DO656" s="1110"/>
      <c r="DP656" s="1110"/>
      <c r="DQ656" s="1110"/>
      <c r="DR656" s="1110"/>
      <c r="DS656" s="1110"/>
      <c r="DT656" s="1110"/>
      <c r="DU656" s="1110"/>
      <c r="DV656" s="1110"/>
      <c r="DW656" s="1116"/>
      <c r="DX656" s="1116"/>
      <c r="DY656" s="1116"/>
      <c r="DZ656" s="1116"/>
      <c r="EA656" s="1116"/>
      <c r="EB656" s="1116"/>
      <c r="EC656" s="1116"/>
      <c r="ED656" s="1116"/>
    </row>
    <row r="657" spans="22:134" s="1105" customFormat="1" x14ac:dyDescent="0.25">
      <c r="V657" s="1106"/>
      <c r="AA657" s="1107"/>
      <c r="AB657" s="1107"/>
      <c r="AD657" s="1107"/>
      <c r="AE657" s="1108"/>
      <c r="AH657" s="1109"/>
      <c r="AI657" s="1109"/>
      <c r="AK657" s="1107"/>
      <c r="AR657" s="1107"/>
      <c r="AV657" s="1107"/>
      <c r="AX657" s="1107"/>
      <c r="BB657" s="1107"/>
      <c r="BC657" s="1107"/>
      <c r="BE657" s="1107"/>
      <c r="BH657" s="1110"/>
      <c r="BI657" s="1111"/>
      <c r="BJ657" s="1112"/>
      <c r="BK657" s="1112"/>
      <c r="BL657" s="1112"/>
      <c r="BM657" s="1113"/>
      <c r="BN657" s="1113"/>
      <c r="BO657" s="1113"/>
      <c r="BP657" s="1112"/>
      <c r="BQ657" s="1112"/>
      <c r="BR657" s="1112"/>
      <c r="BS657" s="1112"/>
      <c r="BT657" s="1112"/>
      <c r="BU657" s="1112"/>
      <c r="BV657" s="1112"/>
      <c r="BW657" s="1112"/>
      <c r="BX657" s="1112"/>
      <c r="BY657" s="1112"/>
      <c r="BZ657" s="1112"/>
      <c r="CA657" s="1112"/>
      <c r="CB657" s="1114"/>
      <c r="CC657" s="1112"/>
      <c r="CD657" s="1112"/>
      <c r="CE657" s="1114"/>
      <c r="CF657" s="1114"/>
      <c r="CG657" s="1114"/>
      <c r="CH657" s="1114"/>
      <c r="CI657" s="1112"/>
      <c r="CJ657" s="1112"/>
      <c r="CK657" s="1114"/>
      <c r="CL657" s="1114"/>
      <c r="CM657" s="1114"/>
      <c r="CN657" s="1115"/>
      <c r="CO657" s="1116"/>
      <c r="CP657" s="1116"/>
      <c r="CQ657" s="1110"/>
      <c r="CR657" s="1110"/>
      <c r="CS657" s="1110"/>
      <c r="CT657" s="1110"/>
      <c r="CU657" s="1110"/>
      <c r="CV657" s="1110"/>
      <c r="CW657" s="1110"/>
      <c r="CX657" s="1110"/>
      <c r="CY657" s="1110"/>
      <c r="CZ657" s="1110"/>
      <c r="DA657" s="1110"/>
      <c r="DB657" s="1110"/>
      <c r="DC657" s="1110"/>
      <c r="DD657" s="1110"/>
      <c r="DE657" s="1110"/>
      <c r="DF657" s="1110"/>
      <c r="DG657" s="1110"/>
      <c r="DH657" s="1110"/>
      <c r="DI657" s="1110"/>
      <c r="DJ657" s="1110"/>
      <c r="DK657" s="1110"/>
      <c r="DL657" s="1110"/>
      <c r="DM657" s="1110"/>
      <c r="DN657" s="1110"/>
      <c r="DO657" s="1110"/>
      <c r="DP657" s="1110"/>
      <c r="DQ657" s="1110"/>
      <c r="DR657" s="1110"/>
      <c r="DS657" s="1110"/>
      <c r="DT657" s="1110"/>
      <c r="DU657" s="1110"/>
      <c r="DV657" s="1110"/>
      <c r="DW657" s="1116"/>
      <c r="DX657" s="1116"/>
      <c r="DY657" s="1116"/>
      <c r="DZ657" s="1116"/>
      <c r="EA657" s="1116"/>
      <c r="EB657" s="1116"/>
      <c r="EC657" s="1116"/>
      <c r="ED657" s="1116"/>
    </row>
    <row r="658" spans="22:134" s="1105" customFormat="1" x14ac:dyDescent="0.25">
      <c r="V658" s="1106"/>
      <c r="AA658" s="1107"/>
      <c r="AB658" s="1107"/>
      <c r="AD658" s="1107"/>
      <c r="AE658" s="1108"/>
      <c r="AH658" s="1109"/>
      <c r="AI658" s="1109"/>
      <c r="AK658" s="1107"/>
      <c r="AR658" s="1107"/>
      <c r="AV658" s="1107"/>
      <c r="AX658" s="1107"/>
      <c r="BB658" s="1107"/>
      <c r="BC658" s="1107"/>
      <c r="BE658" s="1107"/>
      <c r="BH658" s="1110"/>
      <c r="BI658" s="1111"/>
      <c r="BJ658" s="1112"/>
      <c r="BK658" s="1112"/>
      <c r="BL658" s="1112"/>
      <c r="BM658" s="1113"/>
      <c r="BN658" s="1113"/>
      <c r="BO658" s="1113"/>
      <c r="BP658" s="1112"/>
      <c r="BQ658" s="1112"/>
      <c r="BR658" s="1112"/>
      <c r="BS658" s="1112"/>
      <c r="BT658" s="1112"/>
      <c r="BU658" s="1112"/>
      <c r="BV658" s="1112"/>
      <c r="BW658" s="1112"/>
      <c r="BX658" s="1112"/>
      <c r="BY658" s="1112"/>
      <c r="BZ658" s="1112"/>
      <c r="CA658" s="1112"/>
      <c r="CB658" s="1114"/>
      <c r="CC658" s="1112"/>
      <c r="CD658" s="1112"/>
      <c r="CE658" s="1114"/>
      <c r="CF658" s="1114"/>
      <c r="CG658" s="1114"/>
      <c r="CH658" s="1114"/>
      <c r="CI658" s="1112"/>
      <c r="CJ658" s="1112"/>
      <c r="CK658" s="1114"/>
      <c r="CL658" s="1114"/>
      <c r="CM658" s="1114"/>
      <c r="CN658" s="1115"/>
      <c r="CO658" s="1116"/>
      <c r="CP658" s="1116"/>
      <c r="CQ658" s="1110"/>
      <c r="CR658" s="1110"/>
      <c r="CS658" s="1110"/>
      <c r="CT658" s="1110"/>
      <c r="CU658" s="1110"/>
      <c r="CV658" s="1110"/>
      <c r="CW658" s="1110"/>
      <c r="CX658" s="1110"/>
      <c r="CY658" s="1110"/>
      <c r="CZ658" s="1110"/>
      <c r="DA658" s="1110"/>
      <c r="DB658" s="1110"/>
      <c r="DC658" s="1110"/>
      <c r="DD658" s="1110"/>
      <c r="DE658" s="1110"/>
      <c r="DF658" s="1110"/>
      <c r="DG658" s="1110"/>
      <c r="DH658" s="1110"/>
      <c r="DI658" s="1110"/>
      <c r="DJ658" s="1110"/>
      <c r="DK658" s="1110"/>
      <c r="DL658" s="1110"/>
      <c r="DM658" s="1110"/>
      <c r="DN658" s="1110"/>
      <c r="DO658" s="1110"/>
      <c r="DP658" s="1110"/>
      <c r="DQ658" s="1110"/>
      <c r="DR658" s="1110"/>
      <c r="DS658" s="1110"/>
      <c r="DT658" s="1110"/>
      <c r="DU658" s="1110"/>
      <c r="DV658" s="1110"/>
      <c r="DW658" s="1116"/>
      <c r="DX658" s="1116"/>
      <c r="DY658" s="1116"/>
      <c r="DZ658" s="1116"/>
      <c r="EA658" s="1116"/>
      <c r="EB658" s="1116"/>
      <c r="EC658" s="1116"/>
      <c r="ED658" s="1116"/>
    </row>
    <row r="659" spans="22:134" s="1105" customFormat="1" x14ac:dyDescent="0.25">
      <c r="V659" s="1106"/>
      <c r="AA659" s="1107"/>
      <c r="AB659" s="1107"/>
      <c r="AD659" s="1107"/>
      <c r="AE659" s="1108"/>
      <c r="AH659" s="1109"/>
      <c r="AI659" s="1109"/>
      <c r="AK659" s="1107"/>
      <c r="AR659" s="1107"/>
      <c r="AV659" s="1107"/>
      <c r="AX659" s="1107"/>
      <c r="BB659" s="1107"/>
      <c r="BC659" s="1107"/>
      <c r="BE659" s="1107"/>
      <c r="BH659" s="1110"/>
      <c r="BI659" s="1111"/>
      <c r="BJ659" s="1112"/>
      <c r="BK659" s="1112"/>
      <c r="BL659" s="1112"/>
      <c r="BM659" s="1113"/>
      <c r="BN659" s="1113"/>
      <c r="BO659" s="1113"/>
      <c r="BP659" s="1112"/>
      <c r="BQ659" s="1112"/>
      <c r="BR659" s="1112"/>
      <c r="BS659" s="1112"/>
      <c r="BT659" s="1112"/>
      <c r="BU659" s="1112"/>
      <c r="BV659" s="1112"/>
      <c r="BW659" s="1112"/>
      <c r="BX659" s="1112"/>
      <c r="BY659" s="1112"/>
      <c r="BZ659" s="1112"/>
      <c r="CA659" s="1112"/>
      <c r="CB659" s="1114"/>
      <c r="CC659" s="1112"/>
      <c r="CD659" s="1112"/>
      <c r="CE659" s="1114"/>
      <c r="CF659" s="1114"/>
      <c r="CG659" s="1114"/>
      <c r="CH659" s="1114"/>
      <c r="CI659" s="1112"/>
      <c r="CJ659" s="1112"/>
      <c r="CK659" s="1114"/>
      <c r="CL659" s="1114"/>
      <c r="CM659" s="1114"/>
      <c r="CN659" s="1115"/>
      <c r="CO659" s="1116"/>
      <c r="CP659" s="1116"/>
      <c r="CQ659" s="1110"/>
      <c r="CR659" s="1110"/>
      <c r="CS659" s="1110"/>
      <c r="CT659" s="1110"/>
      <c r="CU659" s="1110"/>
      <c r="CV659" s="1110"/>
      <c r="CW659" s="1110"/>
      <c r="CX659" s="1110"/>
      <c r="CY659" s="1110"/>
      <c r="CZ659" s="1110"/>
      <c r="DA659" s="1110"/>
      <c r="DB659" s="1110"/>
      <c r="DC659" s="1110"/>
      <c r="DD659" s="1110"/>
      <c r="DE659" s="1110"/>
      <c r="DF659" s="1110"/>
      <c r="DG659" s="1110"/>
      <c r="DH659" s="1110"/>
      <c r="DI659" s="1110"/>
      <c r="DJ659" s="1110"/>
      <c r="DK659" s="1110"/>
      <c r="DL659" s="1110"/>
      <c r="DM659" s="1110"/>
      <c r="DN659" s="1110"/>
      <c r="DO659" s="1110"/>
      <c r="DP659" s="1110"/>
      <c r="DQ659" s="1110"/>
      <c r="DR659" s="1110"/>
      <c r="DS659" s="1110"/>
      <c r="DT659" s="1110"/>
      <c r="DU659" s="1110"/>
      <c r="DV659" s="1110"/>
      <c r="DW659" s="1116"/>
      <c r="DX659" s="1116"/>
      <c r="DY659" s="1116"/>
      <c r="DZ659" s="1116"/>
      <c r="EA659" s="1116"/>
      <c r="EB659" s="1116"/>
      <c r="EC659" s="1116"/>
      <c r="ED659" s="1116"/>
    </row>
    <row r="660" spans="22:134" s="1105" customFormat="1" x14ac:dyDescent="0.25">
      <c r="V660" s="1106"/>
      <c r="AA660" s="1107"/>
      <c r="AB660" s="1107"/>
      <c r="AD660" s="1107"/>
      <c r="AE660" s="1108"/>
      <c r="AH660" s="1109"/>
      <c r="AI660" s="1109"/>
      <c r="AK660" s="1107"/>
      <c r="AR660" s="1107"/>
      <c r="AV660" s="1107"/>
      <c r="AX660" s="1107"/>
      <c r="BB660" s="1107"/>
      <c r="BC660" s="1107"/>
      <c r="BE660" s="1107"/>
      <c r="BH660" s="1110"/>
      <c r="BI660" s="1111"/>
      <c r="BJ660" s="1112"/>
      <c r="BK660" s="1112"/>
      <c r="BL660" s="1112"/>
      <c r="BM660" s="1113"/>
      <c r="BN660" s="1113"/>
      <c r="BO660" s="1113"/>
      <c r="BP660" s="1112"/>
      <c r="BQ660" s="1112"/>
      <c r="BR660" s="1112"/>
      <c r="BS660" s="1112"/>
      <c r="BT660" s="1112"/>
      <c r="BU660" s="1112"/>
      <c r="BV660" s="1112"/>
      <c r="BW660" s="1112"/>
      <c r="BX660" s="1112"/>
      <c r="BY660" s="1112"/>
      <c r="BZ660" s="1112"/>
      <c r="CA660" s="1112"/>
      <c r="CB660" s="1114"/>
      <c r="CC660" s="1112"/>
      <c r="CD660" s="1112"/>
      <c r="CE660" s="1114"/>
      <c r="CF660" s="1114"/>
      <c r="CG660" s="1114"/>
      <c r="CH660" s="1114"/>
      <c r="CI660" s="1112"/>
      <c r="CJ660" s="1112"/>
      <c r="CK660" s="1114"/>
      <c r="CL660" s="1114"/>
      <c r="CM660" s="1114"/>
      <c r="CN660" s="1115"/>
      <c r="CO660" s="1116"/>
      <c r="CP660" s="1116"/>
      <c r="CQ660" s="1110"/>
      <c r="CR660" s="1110"/>
      <c r="CS660" s="1110"/>
      <c r="CT660" s="1110"/>
      <c r="CU660" s="1110"/>
      <c r="CV660" s="1110"/>
      <c r="CW660" s="1110"/>
      <c r="CX660" s="1110"/>
      <c r="CY660" s="1110"/>
      <c r="CZ660" s="1110"/>
      <c r="DA660" s="1110"/>
      <c r="DB660" s="1110"/>
      <c r="DC660" s="1110"/>
      <c r="DD660" s="1110"/>
      <c r="DE660" s="1110"/>
      <c r="DF660" s="1110"/>
      <c r="DG660" s="1110"/>
      <c r="DH660" s="1110"/>
      <c r="DI660" s="1110"/>
      <c r="DJ660" s="1110"/>
      <c r="DK660" s="1110"/>
      <c r="DL660" s="1110"/>
      <c r="DM660" s="1110"/>
      <c r="DN660" s="1110"/>
      <c r="DO660" s="1110"/>
      <c r="DP660" s="1110"/>
      <c r="DQ660" s="1110"/>
      <c r="DR660" s="1110"/>
      <c r="DS660" s="1110"/>
      <c r="DT660" s="1110"/>
      <c r="DU660" s="1110"/>
      <c r="DV660" s="1110"/>
      <c r="DW660" s="1116"/>
      <c r="DX660" s="1116"/>
      <c r="DY660" s="1116"/>
      <c r="DZ660" s="1116"/>
      <c r="EA660" s="1116"/>
      <c r="EB660" s="1116"/>
      <c r="EC660" s="1116"/>
      <c r="ED660" s="1116"/>
    </row>
    <row r="661" spans="22:134" s="1105" customFormat="1" x14ac:dyDescent="0.25">
      <c r="V661" s="1106"/>
      <c r="AA661" s="1107"/>
      <c r="AB661" s="1107"/>
      <c r="AD661" s="1107"/>
      <c r="AE661" s="1108"/>
      <c r="AH661" s="1109"/>
      <c r="AI661" s="1109"/>
      <c r="AK661" s="1107"/>
      <c r="AR661" s="1107"/>
      <c r="AV661" s="1107"/>
      <c r="AX661" s="1107"/>
      <c r="BB661" s="1107"/>
      <c r="BC661" s="1107"/>
      <c r="BE661" s="1107"/>
      <c r="BH661" s="1110"/>
      <c r="BI661" s="1111"/>
      <c r="BJ661" s="1112"/>
      <c r="BK661" s="1112"/>
      <c r="BL661" s="1112"/>
      <c r="BM661" s="1113"/>
      <c r="BN661" s="1113"/>
      <c r="BO661" s="1113"/>
      <c r="BP661" s="1112"/>
      <c r="BQ661" s="1112"/>
      <c r="BR661" s="1112"/>
      <c r="BS661" s="1112"/>
      <c r="BT661" s="1112"/>
      <c r="BU661" s="1112"/>
      <c r="BV661" s="1112"/>
      <c r="BW661" s="1112"/>
      <c r="BX661" s="1112"/>
      <c r="BY661" s="1112"/>
      <c r="BZ661" s="1112"/>
      <c r="CA661" s="1112"/>
      <c r="CB661" s="1114"/>
      <c r="CC661" s="1112"/>
      <c r="CD661" s="1112"/>
      <c r="CE661" s="1114"/>
      <c r="CF661" s="1114"/>
      <c r="CG661" s="1114"/>
      <c r="CH661" s="1114"/>
      <c r="CI661" s="1112"/>
      <c r="CJ661" s="1112"/>
      <c r="CK661" s="1114"/>
      <c r="CL661" s="1114"/>
      <c r="CM661" s="1114"/>
      <c r="CN661" s="1115"/>
      <c r="CO661" s="1116"/>
      <c r="CP661" s="1116"/>
      <c r="CQ661" s="1110"/>
      <c r="CR661" s="1110"/>
      <c r="CS661" s="1110"/>
      <c r="CT661" s="1110"/>
      <c r="CU661" s="1110"/>
      <c r="CV661" s="1110"/>
      <c r="CW661" s="1110"/>
      <c r="CX661" s="1110"/>
      <c r="CY661" s="1110"/>
      <c r="CZ661" s="1110"/>
      <c r="DA661" s="1110"/>
      <c r="DB661" s="1110"/>
      <c r="DC661" s="1110"/>
      <c r="DD661" s="1110"/>
      <c r="DE661" s="1110"/>
      <c r="DF661" s="1110"/>
      <c r="DG661" s="1110"/>
      <c r="DH661" s="1110"/>
      <c r="DI661" s="1110"/>
      <c r="DJ661" s="1110"/>
      <c r="DK661" s="1110"/>
      <c r="DL661" s="1110"/>
      <c r="DM661" s="1110"/>
      <c r="DN661" s="1110"/>
      <c r="DO661" s="1110"/>
      <c r="DP661" s="1110"/>
      <c r="DQ661" s="1110"/>
      <c r="DR661" s="1110"/>
      <c r="DS661" s="1110"/>
      <c r="DT661" s="1110"/>
      <c r="DU661" s="1110"/>
      <c r="DV661" s="1110"/>
      <c r="DW661" s="1116"/>
      <c r="DX661" s="1116"/>
      <c r="DY661" s="1116"/>
      <c r="DZ661" s="1116"/>
      <c r="EA661" s="1116"/>
      <c r="EB661" s="1116"/>
      <c r="EC661" s="1116"/>
      <c r="ED661" s="1116"/>
    </row>
    <row r="662" spans="22:134" s="1105" customFormat="1" x14ac:dyDescent="0.25">
      <c r="V662" s="1106"/>
      <c r="AA662" s="1107"/>
      <c r="AB662" s="1107"/>
      <c r="AD662" s="1107"/>
      <c r="AE662" s="1108"/>
      <c r="AH662" s="1109"/>
      <c r="AI662" s="1109"/>
      <c r="AK662" s="1107"/>
      <c r="AR662" s="1107"/>
      <c r="AV662" s="1107"/>
      <c r="AX662" s="1107"/>
      <c r="BB662" s="1107"/>
      <c r="BC662" s="1107"/>
      <c r="BE662" s="1107"/>
      <c r="BH662" s="1110"/>
      <c r="BI662" s="1111"/>
      <c r="BJ662" s="1112"/>
      <c r="BK662" s="1112"/>
      <c r="BL662" s="1112"/>
      <c r="BM662" s="1113"/>
      <c r="BN662" s="1113"/>
      <c r="BO662" s="1113"/>
      <c r="BP662" s="1112"/>
      <c r="BQ662" s="1112"/>
      <c r="BR662" s="1112"/>
      <c r="BS662" s="1112"/>
      <c r="BT662" s="1112"/>
      <c r="BU662" s="1112"/>
      <c r="BV662" s="1112"/>
      <c r="BW662" s="1112"/>
      <c r="BX662" s="1112"/>
      <c r="BY662" s="1112"/>
      <c r="BZ662" s="1112"/>
      <c r="CA662" s="1112"/>
      <c r="CB662" s="1114"/>
      <c r="CC662" s="1112"/>
      <c r="CD662" s="1112"/>
      <c r="CE662" s="1114"/>
      <c r="CF662" s="1114"/>
      <c r="CG662" s="1114"/>
      <c r="CH662" s="1114"/>
      <c r="CI662" s="1112"/>
      <c r="CJ662" s="1112"/>
      <c r="CK662" s="1114"/>
      <c r="CL662" s="1114"/>
      <c r="CM662" s="1114"/>
      <c r="CN662" s="1115"/>
      <c r="CO662" s="1116"/>
      <c r="CP662" s="1116"/>
      <c r="CQ662" s="1110"/>
      <c r="CR662" s="1110"/>
      <c r="CS662" s="1110"/>
      <c r="CT662" s="1110"/>
      <c r="CU662" s="1110"/>
      <c r="CV662" s="1110"/>
      <c r="CW662" s="1110"/>
      <c r="CX662" s="1110"/>
      <c r="CY662" s="1110"/>
      <c r="CZ662" s="1110"/>
      <c r="DA662" s="1110"/>
      <c r="DB662" s="1110"/>
      <c r="DC662" s="1110"/>
      <c r="DD662" s="1110"/>
      <c r="DE662" s="1110"/>
      <c r="DF662" s="1110"/>
      <c r="DG662" s="1110"/>
      <c r="DH662" s="1110"/>
      <c r="DI662" s="1110"/>
      <c r="DJ662" s="1110"/>
      <c r="DK662" s="1110"/>
      <c r="DL662" s="1110"/>
      <c r="DM662" s="1110"/>
      <c r="DN662" s="1110"/>
      <c r="DO662" s="1110"/>
      <c r="DP662" s="1110"/>
      <c r="DQ662" s="1110"/>
      <c r="DR662" s="1110"/>
      <c r="DS662" s="1110"/>
      <c r="DT662" s="1110"/>
      <c r="DU662" s="1110"/>
      <c r="DV662" s="1110"/>
      <c r="DW662" s="1116"/>
      <c r="DX662" s="1116"/>
      <c r="DY662" s="1116"/>
      <c r="DZ662" s="1116"/>
      <c r="EA662" s="1116"/>
      <c r="EB662" s="1116"/>
      <c r="EC662" s="1116"/>
      <c r="ED662" s="1116"/>
    </row>
    <row r="663" spans="22:134" s="1105" customFormat="1" x14ac:dyDescent="0.25">
      <c r="V663" s="1106"/>
      <c r="AA663" s="1107"/>
      <c r="AB663" s="1107"/>
      <c r="AD663" s="1107"/>
      <c r="AE663" s="1108"/>
      <c r="AH663" s="1109"/>
      <c r="AI663" s="1109"/>
      <c r="AK663" s="1107"/>
      <c r="AR663" s="1107"/>
      <c r="AV663" s="1107"/>
      <c r="AX663" s="1107"/>
      <c r="BB663" s="1107"/>
      <c r="BC663" s="1107"/>
      <c r="BE663" s="1107"/>
      <c r="BH663" s="1110"/>
      <c r="BI663" s="1111"/>
      <c r="BJ663" s="1112"/>
      <c r="BK663" s="1112"/>
      <c r="BL663" s="1112"/>
      <c r="BM663" s="1113"/>
      <c r="BN663" s="1113"/>
      <c r="BO663" s="1113"/>
      <c r="BP663" s="1112"/>
      <c r="BQ663" s="1112"/>
      <c r="BR663" s="1112"/>
      <c r="BS663" s="1112"/>
      <c r="BT663" s="1112"/>
      <c r="BU663" s="1112"/>
      <c r="BV663" s="1112"/>
      <c r="BW663" s="1112"/>
      <c r="BX663" s="1112"/>
      <c r="BY663" s="1112"/>
      <c r="BZ663" s="1112"/>
      <c r="CA663" s="1112"/>
      <c r="CB663" s="1114"/>
      <c r="CC663" s="1112"/>
      <c r="CD663" s="1112"/>
      <c r="CE663" s="1114"/>
      <c r="CF663" s="1114"/>
      <c r="CG663" s="1114"/>
      <c r="CH663" s="1114"/>
      <c r="CI663" s="1112"/>
      <c r="CJ663" s="1112"/>
      <c r="CK663" s="1114"/>
      <c r="CL663" s="1114"/>
      <c r="CM663" s="1114"/>
      <c r="CN663" s="1115"/>
      <c r="CO663" s="1116"/>
      <c r="CP663" s="1116"/>
      <c r="CQ663" s="1110"/>
      <c r="CR663" s="1110"/>
      <c r="CS663" s="1110"/>
      <c r="CT663" s="1110"/>
      <c r="CU663" s="1110"/>
      <c r="CV663" s="1110"/>
      <c r="CW663" s="1110"/>
      <c r="CX663" s="1110"/>
      <c r="CY663" s="1110"/>
      <c r="CZ663" s="1110"/>
      <c r="DA663" s="1110"/>
      <c r="DB663" s="1110"/>
      <c r="DC663" s="1110"/>
      <c r="DD663" s="1110"/>
      <c r="DE663" s="1110"/>
      <c r="DF663" s="1110"/>
      <c r="DG663" s="1110"/>
      <c r="DH663" s="1110"/>
      <c r="DI663" s="1110"/>
      <c r="DJ663" s="1110"/>
      <c r="DK663" s="1110"/>
      <c r="DL663" s="1110"/>
      <c r="DM663" s="1110"/>
      <c r="DN663" s="1110"/>
      <c r="DO663" s="1110"/>
      <c r="DP663" s="1110"/>
      <c r="DQ663" s="1110"/>
      <c r="DR663" s="1110"/>
      <c r="DS663" s="1110"/>
      <c r="DT663" s="1110"/>
      <c r="DU663" s="1110"/>
      <c r="DV663" s="1110"/>
      <c r="DW663" s="1116"/>
      <c r="DX663" s="1116"/>
      <c r="DY663" s="1116"/>
      <c r="DZ663" s="1116"/>
      <c r="EA663" s="1116"/>
      <c r="EB663" s="1116"/>
      <c r="EC663" s="1116"/>
      <c r="ED663" s="1116"/>
    </row>
    <row r="664" spans="22:134" s="1105" customFormat="1" x14ac:dyDescent="0.25">
      <c r="V664" s="1106"/>
      <c r="AA664" s="1107"/>
      <c r="AB664" s="1107"/>
      <c r="AD664" s="1107"/>
      <c r="AE664" s="1108"/>
      <c r="AH664" s="1109"/>
      <c r="AI664" s="1109"/>
      <c r="AK664" s="1107"/>
      <c r="AR664" s="1107"/>
      <c r="AV664" s="1107"/>
      <c r="AX664" s="1107"/>
      <c r="BB664" s="1107"/>
      <c r="BC664" s="1107"/>
      <c r="BE664" s="1107"/>
      <c r="BH664" s="1110"/>
      <c r="BI664" s="1111"/>
      <c r="BJ664" s="1112"/>
      <c r="BK664" s="1112"/>
      <c r="BL664" s="1112"/>
      <c r="BM664" s="1113"/>
      <c r="BN664" s="1113"/>
      <c r="BO664" s="1113"/>
      <c r="BP664" s="1112"/>
      <c r="BQ664" s="1112"/>
      <c r="BR664" s="1112"/>
      <c r="BS664" s="1112"/>
      <c r="BT664" s="1112"/>
      <c r="BU664" s="1112"/>
      <c r="BV664" s="1112"/>
      <c r="BW664" s="1112"/>
      <c r="BX664" s="1112"/>
      <c r="BY664" s="1112"/>
      <c r="BZ664" s="1112"/>
      <c r="CA664" s="1112"/>
      <c r="CB664" s="1114"/>
      <c r="CC664" s="1112"/>
      <c r="CD664" s="1112"/>
      <c r="CE664" s="1114"/>
      <c r="CF664" s="1114"/>
      <c r="CG664" s="1114"/>
      <c r="CH664" s="1114"/>
      <c r="CI664" s="1112"/>
      <c r="CJ664" s="1112"/>
      <c r="CK664" s="1114"/>
      <c r="CL664" s="1114"/>
      <c r="CM664" s="1114"/>
      <c r="CN664" s="1115"/>
      <c r="CO664" s="1116"/>
      <c r="CP664" s="1116"/>
      <c r="CQ664" s="1110"/>
      <c r="CR664" s="1110"/>
      <c r="CS664" s="1110"/>
      <c r="CT664" s="1110"/>
      <c r="CU664" s="1110"/>
      <c r="CV664" s="1110"/>
      <c r="CW664" s="1110"/>
      <c r="CX664" s="1110"/>
      <c r="CY664" s="1110"/>
      <c r="CZ664" s="1110"/>
      <c r="DA664" s="1110"/>
      <c r="DB664" s="1110"/>
      <c r="DC664" s="1110"/>
      <c r="DD664" s="1110"/>
      <c r="DE664" s="1110"/>
      <c r="DF664" s="1110"/>
      <c r="DG664" s="1110"/>
      <c r="DH664" s="1110"/>
      <c r="DI664" s="1110"/>
      <c r="DJ664" s="1110"/>
      <c r="DK664" s="1110"/>
      <c r="DL664" s="1110"/>
      <c r="DM664" s="1110"/>
      <c r="DN664" s="1110"/>
      <c r="DO664" s="1110"/>
      <c r="DP664" s="1110"/>
      <c r="DQ664" s="1110"/>
      <c r="DR664" s="1110"/>
      <c r="DS664" s="1110"/>
      <c r="DT664" s="1110"/>
      <c r="DU664" s="1110"/>
      <c r="DV664" s="1110"/>
      <c r="DW664" s="1116"/>
      <c r="DX664" s="1116"/>
      <c r="DY664" s="1116"/>
      <c r="DZ664" s="1116"/>
      <c r="EA664" s="1116"/>
      <c r="EB664" s="1116"/>
      <c r="EC664" s="1116"/>
      <c r="ED664" s="1116"/>
    </row>
    <row r="665" spans="22:134" s="1105" customFormat="1" x14ac:dyDescent="0.25">
      <c r="V665" s="1106"/>
      <c r="AA665" s="1107"/>
      <c r="AB665" s="1107"/>
      <c r="AD665" s="1107"/>
      <c r="AE665" s="1108"/>
      <c r="AH665" s="1109"/>
      <c r="AI665" s="1109"/>
      <c r="AK665" s="1107"/>
      <c r="AR665" s="1107"/>
      <c r="AV665" s="1107"/>
      <c r="AX665" s="1107"/>
      <c r="BB665" s="1107"/>
      <c r="BC665" s="1107"/>
      <c r="BE665" s="1107"/>
      <c r="BH665" s="1110"/>
      <c r="BI665" s="1111"/>
      <c r="BJ665" s="1112"/>
      <c r="BK665" s="1112"/>
      <c r="BL665" s="1112"/>
      <c r="BM665" s="1113"/>
      <c r="BN665" s="1113"/>
      <c r="BO665" s="1113"/>
      <c r="BP665" s="1112"/>
      <c r="BQ665" s="1112"/>
      <c r="BR665" s="1112"/>
      <c r="BS665" s="1112"/>
      <c r="BT665" s="1112"/>
      <c r="BU665" s="1112"/>
      <c r="BV665" s="1112"/>
      <c r="BW665" s="1112"/>
      <c r="BX665" s="1112"/>
      <c r="BY665" s="1112"/>
      <c r="BZ665" s="1112"/>
      <c r="CA665" s="1112"/>
      <c r="CB665" s="1114"/>
      <c r="CC665" s="1112"/>
      <c r="CD665" s="1112"/>
      <c r="CE665" s="1114"/>
      <c r="CF665" s="1114"/>
      <c r="CG665" s="1114"/>
      <c r="CH665" s="1114"/>
      <c r="CI665" s="1112"/>
      <c r="CJ665" s="1112"/>
      <c r="CK665" s="1114"/>
      <c r="CL665" s="1114"/>
      <c r="CM665" s="1114"/>
      <c r="CN665" s="1115"/>
      <c r="CO665" s="1116"/>
      <c r="CP665" s="1116"/>
      <c r="CQ665" s="1110"/>
      <c r="CR665" s="1110"/>
      <c r="CS665" s="1110"/>
      <c r="CT665" s="1110"/>
      <c r="CU665" s="1110"/>
      <c r="CV665" s="1110"/>
      <c r="CW665" s="1110"/>
      <c r="CX665" s="1110"/>
      <c r="CY665" s="1110"/>
      <c r="CZ665" s="1110"/>
      <c r="DA665" s="1110"/>
      <c r="DB665" s="1110"/>
      <c r="DC665" s="1110"/>
      <c r="DD665" s="1110"/>
      <c r="DE665" s="1110"/>
      <c r="DF665" s="1110"/>
      <c r="DG665" s="1110"/>
      <c r="DH665" s="1110"/>
      <c r="DI665" s="1110"/>
      <c r="DJ665" s="1110"/>
      <c r="DK665" s="1110"/>
      <c r="DL665" s="1110"/>
      <c r="DM665" s="1110"/>
      <c r="DN665" s="1110"/>
      <c r="DO665" s="1110"/>
      <c r="DP665" s="1110"/>
      <c r="DQ665" s="1110"/>
      <c r="DR665" s="1110"/>
      <c r="DS665" s="1110"/>
      <c r="DT665" s="1110"/>
      <c r="DU665" s="1110"/>
      <c r="DV665" s="1110"/>
      <c r="DW665" s="1116"/>
      <c r="DX665" s="1116"/>
      <c r="DY665" s="1116"/>
      <c r="DZ665" s="1116"/>
      <c r="EA665" s="1116"/>
      <c r="EB665" s="1116"/>
      <c r="EC665" s="1116"/>
      <c r="ED665" s="1116"/>
    </row>
    <row r="666" spans="22:134" s="1105" customFormat="1" x14ac:dyDescent="0.25">
      <c r="V666" s="1106"/>
      <c r="AA666" s="1107"/>
      <c r="AB666" s="1107"/>
      <c r="AD666" s="1107"/>
      <c r="AE666" s="1108"/>
      <c r="AH666" s="1109"/>
      <c r="AI666" s="1109"/>
      <c r="AK666" s="1107"/>
      <c r="AR666" s="1107"/>
      <c r="AV666" s="1107"/>
      <c r="AX666" s="1107"/>
      <c r="BB666" s="1107"/>
      <c r="BC666" s="1107"/>
      <c r="BE666" s="1107"/>
      <c r="BH666" s="1110"/>
      <c r="BI666" s="1111"/>
      <c r="BJ666" s="1112"/>
      <c r="BK666" s="1112"/>
      <c r="BL666" s="1112"/>
      <c r="BM666" s="1113"/>
      <c r="BN666" s="1113"/>
      <c r="BO666" s="1113"/>
      <c r="BP666" s="1112"/>
      <c r="BQ666" s="1112"/>
      <c r="BR666" s="1112"/>
      <c r="BS666" s="1112"/>
      <c r="BT666" s="1112"/>
      <c r="BU666" s="1112"/>
      <c r="BV666" s="1112"/>
      <c r="BW666" s="1112"/>
      <c r="BX666" s="1112"/>
      <c r="BY666" s="1112"/>
      <c r="BZ666" s="1112"/>
      <c r="CA666" s="1112"/>
      <c r="CB666" s="1114"/>
      <c r="CC666" s="1112"/>
      <c r="CD666" s="1112"/>
      <c r="CE666" s="1114"/>
      <c r="CF666" s="1114"/>
      <c r="CG666" s="1114"/>
      <c r="CH666" s="1114"/>
      <c r="CI666" s="1112"/>
      <c r="CJ666" s="1112"/>
      <c r="CK666" s="1114"/>
      <c r="CL666" s="1114"/>
      <c r="CM666" s="1114"/>
      <c r="CN666" s="1115"/>
      <c r="CO666" s="1116"/>
      <c r="CP666" s="1116"/>
      <c r="CQ666" s="1110"/>
      <c r="CR666" s="1110"/>
      <c r="CS666" s="1110"/>
      <c r="CT666" s="1110"/>
      <c r="CU666" s="1110"/>
      <c r="CV666" s="1110"/>
      <c r="CW666" s="1110"/>
      <c r="CX666" s="1110"/>
      <c r="CY666" s="1110"/>
      <c r="CZ666" s="1110"/>
      <c r="DA666" s="1110"/>
      <c r="DB666" s="1110"/>
      <c r="DC666" s="1110"/>
      <c r="DD666" s="1110"/>
      <c r="DE666" s="1110"/>
      <c r="DF666" s="1110"/>
      <c r="DG666" s="1110"/>
      <c r="DH666" s="1110"/>
      <c r="DI666" s="1110"/>
      <c r="DJ666" s="1110"/>
      <c r="DK666" s="1110"/>
      <c r="DL666" s="1110"/>
      <c r="DM666" s="1110"/>
      <c r="DN666" s="1110"/>
      <c r="DO666" s="1110"/>
      <c r="DP666" s="1110"/>
      <c r="DQ666" s="1110"/>
      <c r="DR666" s="1110"/>
      <c r="DS666" s="1110"/>
      <c r="DT666" s="1110"/>
      <c r="DU666" s="1110"/>
      <c r="DV666" s="1110"/>
      <c r="DW666" s="1116"/>
      <c r="DX666" s="1116"/>
      <c r="DY666" s="1116"/>
      <c r="DZ666" s="1116"/>
      <c r="EA666" s="1116"/>
      <c r="EB666" s="1116"/>
      <c r="EC666" s="1116"/>
      <c r="ED666" s="1116"/>
    </row>
    <row r="667" spans="22:134" s="1105" customFormat="1" x14ac:dyDescent="0.25">
      <c r="V667" s="1106"/>
      <c r="AA667" s="1107"/>
      <c r="AB667" s="1107"/>
      <c r="AD667" s="1107"/>
      <c r="AE667" s="1108"/>
      <c r="AH667" s="1109"/>
      <c r="AI667" s="1109"/>
      <c r="AK667" s="1107"/>
      <c r="AR667" s="1107"/>
      <c r="AV667" s="1107"/>
      <c r="AX667" s="1107"/>
      <c r="BB667" s="1107"/>
      <c r="BC667" s="1107"/>
      <c r="BE667" s="1107"/>
      <c r="BH667" s="1110"/>
      <c r="BI667" s="1111"/>
      <c r="BJ667" s="1112"/>
      <c r="BK667" s="1112"/>
      <c r="BL667" s="1112"/>
      <c r="BM667" s="1113"/>
      <c r="BN667" s="1113"/>
      <c r="BO667" s="1113"/>
      <c r="BP667" s="1112"/>
      <c r="BQ667" s="1112"/>
      <c r="BR667" s="1112"/>
      <c r="BS667" s="1112"/>
      <c r="BT667" s="1112"/>
      <c r="BU667" s="1112"/>
      <c r="BV667" s="1112"/>
      <c r="BW667" s="1112"/>
      <c r="BX667" s="1112"/>
      <c r="BY667" s="1112"/>
      <c r="BZ667" s="1112"/>
      <c r="CA667" s="1112"/>
      <c r="CB667" s="1114"/>
      <c r="CC667" s="1112"/>
      <c r="CD667" s="1112"/>
      <c r="CE667" s="1114"/>
      <c r="CF667" s="1114"/>
      <c r="CG667" s="1114"/>
      <c r="CH667" s="1114"/>
      <c r="CI667" s="1112"/>
      <c r="CJ667" s="1112"/>
      <c r="CK667" s="1114"/>
      <c r="CL667" s="1114"/>
      <c r="CM667" s="1114"/>
      <c r="CN667" s="1115"/>
      <c r="CO667" s="1116"/>
      <c r="CP667" s="1116"/>
      <c r="CQ667" s="1110"/>
      <c r="CR667" s="1110"/>
      <c r="CS667" s="1110"/>
      <c r="CT667" s="1110"/>
      <c r="CU667" s="1110"/>
      <c r="CV667" s="1110"/>
      <c r="CW667" s="1110"/>
      <c r="CX667" s="1110"/>
      <c r="CY667" s="1110"/>
      <c r="CZ667" s="1110"/>
      <c r="DA667" s="1110"/>
      <c r="DB667" s="1110"/>
      <c r="DC667" s="1110"/>
      <c r="DD667" s="1110"/>
      <c r="DE667" s="1110"/>
      <c r="DF667" s="1110"/>
      <c r="DG667" s="1110"/>
      <c r="DH667" s="1110"/>
      <c r="DI667" s="1110"/>
      <c r="DJ667" s="1110"/>
      <c r="DK667" s="1110"/>
      <c r="DL667" s="1110"/>
      <c r="DM667" s="1110"/>
      <c r="DN667" s="1110"/>
      <c r="DO667" s="1110"/>
      <c r="DP667" s="1110"/>
      <c r="DQ667" s="1110"/>
      <c r="DR667" s="1110"/>
      <c r="DS667" s="1110"/>
      <c r="DT667" s="1110"/>
      <c r="DU667" s="1110"/>
      <c r="DV667" s="1110"/>
      <c r="DW667" s="1116"/>
      <c r="DX667" s="1116"/>
      <c r="DY667" s="1116"/>
      <c r="DZ667" s="1116"/>
      <c r="EA667" s="1116"/>
      <c r="EB667" s="1116"/>
      <c r="EC667" s="1116"/>
      <c r="ED667" s="1116"/>
    </row>
    <row r="668" spans="22:134" s="1105" customFormat="1" x14ac:dyDescent="0.25">
      <c r="V668" s="1106"/>
      <c r="AA668" s="1107"/>
      <c r="AB668" s="1107"/>
      <c r="AD668" s="1107"/>
      <c r="AE668" s="1108"/>
      <c r="AH668" s="1109"/>
      <c r="AI668" s="1109"/>
      <c r="AK668" s="1107"/>
      <c r="AR668" s="1107"/>
      <c r="AV668" s="1107"/>
      <c r="AX668" s="1107"/>
      <c r="BB668" s="1107"/>
      <c r="BC668" s="1107"/>
      <c r="BE668" s="1107"/>
      <c r="BH668" s="1110"/>
      <c r="BI668" s="1111"/>
      <c r="BJ668" s="1112"/>
      <c r="BK668" s="1112"/>
      <c r="BL668" s="1112"/>
      <c r="BM668" s="1113"/>
      <c r="BN668" s="1113"/>
      <c r="BO668" s="1113"/>
      <c r="BP668" s="1112"/>
      <c r="BQ668" s="1112"/>
      <c r="BR668" s="1112"/>
      <c r="BS668" s="1112"/>
      <c r="BT668" s="1112"/>
      <c r="BU668" s="1112"/>
      <c r="BV668" s="1112"/>
      <c r="BW668" s="1112"/>
      <c r="BX668" s="1112"/>
      <c r="BY668" s="1112"/>
      <c r="BZ668" s="1112"/>
      <c r="CA668" s="1112"/>
      <c r="CB668" s="1114"/>
      <c r="CC668" s="1112"/>
      <c r="CD668" s="1112"/>
      <c r="CE668" s="1114"/>
      <c r="CF668" s="1114"/>
      <c r="CG668" s="1114"/>
      <c r="CH668" s="1114"/>
      <c r="CI668" s="1112"/>
      <c r="CJ668" s="1112"/>
      <c r="CK668" s="1114"/>
      <c r="CL668" s="1114"/>
      <c r="CM668" s="1114"/>
      <c r="CN668" s="1115"/>
      <c r="CO668" s="1116"/>
      <c r="CP668" s="1116"/>
      <c r="CQ668" s="1110"/>
      <c r="CR668" s="1110"/>
      <c r="CS668" s="1110"/>
      <c r="CT668" s="1110"/>
      <c r="CU668" s="1110"/>
      <c r="CV668" s="1110"/>
      <c r="CW668" s="1110"/>
      <c r="CX668" s="1110"/>
      <c r="CY668" s="1110"/>
      <c r="CZ668" s="1110"/>
      <c r="DA668" s="1110"/>
      <c r="DB668" s="1110"/>
      <c r="DC668" s="1110"/>
      <c r="DD668" s="1110"/>
      <c r="DE668" s="1110"/>
      <c r="DF668" s="1110"/>
      <c r="DG668" s="1110"/>
      <c r="DH668" s="1110"/>
      <c r="DI668" s="1110"/>
      <c r="DJ668" s="1110"/>
      <c r="DK668" s="1110"/>
      <c r="DL668" s="1110"/>
      <c r="DM668" s="1110"/>
      <c r="DN668" s="1110"/>
      <c r="DO668" s="1110"/>
      <c r="DP668" s="1110"/>
      <c r="DQ668" s="1110"/>
      <c r="DR668" s="1110"/>
      <c r="DS668" s="1110"/>
      <c r="DT668" s="1110"/>
      <c r="DU668" s="1110"/>
      <c r="DV668" s="1110"/>
      <c r="DW668" s="1116"/>
      <c r="DX668" s="1116"/>
      <c r="DY668" s="1116"/>
      <c r="DZ668" s="1116"/>
      <c r="EA668" s="1116"/>
      <c r="EB668" s="1116"/>
      <c r="EC668" s="1116"/>
      <c r="ED668" s="1116"/>
    </row>
    <row r="669" spans="22:134" s="1105" customFormat="1" x14ac:dyDescent="0.25">
      <c r="V669" s="1106"/>
      <c r="AA669" s="1107"/>
      <c r="AB669" s="1107"/>
      <c r="AD669" s="1107"/>
      <c r="AE669" s="1108"/>
      <c r="AH669" s="1109"/>
      <c r="AI669" s="1109"/>
      <c r="AK669" s="1107"/>
      <c r="AR669" s="1107"/>
      <c r="AV669" s="1107"/>
      <c r="AX669" s="1107"/>
      <c r="BB669" s="1107"/>
      <c r="BC669" s="1107"/>
      <c r="BE669" s="1107"/>
      <c r="BH669" s="1110"/>
      <c r="BI669" s="1111"/>
      <c r="BJ669" s="1112"/>
      <c r="BK669" s="1112"/>
      <c r="BL669" s="1112"/>
      <c r="BM669" s="1113"/>
      <c r="BN669" s="1113"/>
      <c r="BO669" s="1113"/>
      <c r="BP669" s="1112"/>
      <c r="BQ669" s="1112"/>
      <c r="BR669" s="1112"/>
      <c r="BS669" s="1112"/>
      <c r="BT669" s="1112"/>
      <c r="BU669" s="1112"/>
      <c r="BV669" s="1112"/>
      <c r="BW669" s="1112"/>
      <c r="BX669" s="1112"/>
      <c r="BY669" s="1112"/>
      <c r="BZ669" s="1112"/>
      <c r="CA669" s="1112"/>
      <c r="CB669" s="1114"/>
      <c r="CC669" s="1112"/>
      <c r="CD669" s="1112"/>
      <c r="CE669" s="1114"/>
      <c r="CF669" s="1114"/>
      <c r="CG669" s="1114"/>
      <c r="CH669" s="1114"/>
      <c r="CI669" s="1112"/>
      <c r="CJ669" s="1112"/>
      <c r="CK669" s="1114"/>
      <c r="CL669" s="1114"/>
      <c r="CM669" s="1114"/>
      <c r="CN669" s="1115"/>
      <c r="CO669" s="1116"/>
      <c r="CP669" s="1116"/>
      <c r="CQ669" s="1110"/>
      <c r="CR669" s="1110"/>
      <c r="CS669" s="1110"/>
      <c r="CT669" s="1110"/>
      <c r="CU669" s="1110"/>
      <c r="CV669" s="1110"/>
      <c r="CW669" s="1110"/>
      <c r="CX669" s="1110"/>
      <c r="CY669" s="1110"/>
      <c r="CZ669" s="1110"/>
      <c r="DA669" s="1110"/>
      <c r="DB669" s="1110"/>
      <c r="DC669" s="1110"/>
      <c r="DD669" s="1110"/>
      <c r="DE669" s="1110"/>
      <c r="DF669" s="1110"/>
      <c r="DG669" s="1110"/>
      <c r="DH669" s="1110"/>
      <c r="DI669" s="1110"/>
      <c r="DJ669" s="1110"/>
      <c r="DK669" s="1110"/>
      <c r="DL669" s="1110"/>
      <c r="DM669" s="1110"/>
      <c r="DN669" s="1110"/>
      <c r="DO669" s="1110"/>
      <c r="DP669" s="1110"/>
      <c r="DQ669" s="1110"/>
      <c r="DR669" s="1110"/>
      <c r="DS669" s="1110"/>
      <c r="DT669" s="1110"/>
      <c r="DU669" s="1110"/>
      <c r="DV669" s="1110"/>
      <c r="DW669" s="1116"/>
      <c r="DX669" s="1116"/>
      <c r="DY669" s="1116"/>
      <c r="DZ669" s="1116"/>
      <c r="EA669" s="1116"/>
      <c r="EB669" s="1116"/>
      <c r="EC669" s="1116"/>
      <c r="ED669" s="1116"/>
    </row>
    <row r="670" spans="22:134" s="1105" customFormat="1" x14ac:dyDescent="0.25">
      <c r="V670" s="1106"/>
      <c r="AA670" s="1107"/>
      <c r="AB670" s="1107"/>
      <c r="AD670" s="1107"/>
      <c r="AE670" s="1108"/>
      <c r="AH670" s="1109"/>
      <c r="AI670" s="1109"/>
      <c r="AK670" s="1107"/>
      <c r="AR670" s="1107"/>
      <c r="AV670" s="1107"/>
      <c r="AX670" s="1107"/>
      <c r="BB670" s="1107"/>
      <c r="BC670" s="1107"/>
      <c r="BE670" s="1107"/>
      <c r="BH670" s="1110"/>
      <c r="BI670" s="1111"/>
      <c r="BJ670" s="1112"/>
      <c r="BK670" s="1112"/>
      <c r="BL670" s="1112"/>
      <c r="BM670" s="1113"/>
      <c r="BN670" s="1113"/>
      <c r="BO670" s="1113"/>
      <c r="BP670" s="1112"/>
      <c r="BQ670" s="1112"/>
      <c r="BR670" s="1112"/>
      <c r="BS670" s="1112"/>
      <c r="BT670" s="1112"/>
      <c r="BU670" s="1112"/>
      <c r="BV670" s="1112"/>
      <c r="BW670" s="1112"/>
      <c r="BX670" s="1112"/>
      <c r="BY670" s="1112"/>
      <c r="BZ670" s="1112"/>
      <c r="CA670" s="1112"/>
      <c r="CB670" s="1114"/>
      <c r="CC670" s="1112"/>
      <c r="CD670" s="1112"/>
      <c r="CE670" s="1114"/>
      <c r="CF670" s="1114"/>
      <c r="CG670" s="1114"/>
      <c r="CH670" s="1114"/>
      <c r="CI670" s="1112"/>
      <c r="CJ670" s="1112"/>
      <c r="CK670" s="1114"/>
      <c r="CL670" s="1114"/>
      <c r="CM670" s="1114"/>
      <c r="CN670" s="1115"/>
      <c r="CO670" s="1116"/>
      <c r="CP670" s="1116"/>
      <c r="CQ670" s="1110"/>
      <c r="CR670" s="1110"/>
      <c r="CS670" s="1110"/>
      <c r="CT670" s="1110"/>
      <c r="CU670" s="1110"/>
      <c r="CV670" s="1110"/>
      <c r="CW670" s="1110"/>
      <c r="CX670" s="1110"/>
      <c r="CY670" s="1110"/>
      <c r="CZ670" s="1110"/>
      <c r="DA670" s="1110"/>
      <c r="DB670" s="1110"/>
      <c r="DC670" s="1110"/>
      <c r="DD670" s="1110"/>
      <c r="DE670" s="1110"/>
      <c r="DF670" s="1110"/>
      <c r="DG670" s="1110"/>
      <c r="DH670" s="1110"/>
      <c r="DI670" s="1110"/>
      <c r="DJ670" s="1110"/>
      <c r="DK670" s="1110"/>
      <c r="DL670" s="1110"/>
      <c r="DM670" s="1110"/>
      <c r="DN670" s="1110"/>
      <c r="DO670" s="1110"/>
      <c r="DP670" s="1110"/>
      <c r="DQ670" s="1110"/>
      <c r="DR670" s="1110"/>
      <c r="DS670" s="1110"/>
      <c r="DT670" s="1110"/>
      <c r="DU670" s="1110"/>
      <c r="DV670" s="1110"/>
      <c r="DW670" s="1116"/>
      <c r="DX670" s="1116"/>
      <c r="DY670" s="1116"/>
      <c r="DZ670" s="1116"/>
      <c r="EA670" s="1116"/>
      <c r="EB670" s="1116"/>
      <c r="EC670" s="1116"/>
      <c r="ED670" s="1116"/>
    </row>
    <row r="671" spans="22:134" s="1105" customFormat="1" x14ac:dyDescent="0.25">
      <c r="V671" s="1106"/>
      <c r="AA671" s="1107"/>
      <c r="AB671" s="1107"/>
      <c r="AD671" s="1107"/>
      <c r="AE671" s="1108"/>
      <c r="AH671" s="1109"/>
      <c r="AI671" s="1109"/>
      <c r="AK671" s="1107"/>
      <c r="AR671" s="1107"/>
      <c r="AV671" s="1107"/>
      <c r="AX671" s="1107"/>
      <c r="BB671" s="1107"/>
      <c r="BC671" s="1107"/>
      <c r="BE671" s="1107"/>
      <c r="BH671" s="1110"/>
      <c r="BI671" s="1111"/>
      <c r="BJ671" s="1112"/>
      <c r="BK671" s="1112"/>
      <c r="BL671" s="1112"/>
      <c r="BM671" s="1113"/>
      <c r="BN671" s="1113"/>
      <c r="BO671" s="1113"/>
      <c r="BP671" s="1112"/>
      <c r="BQ671" s="1112"/>
      <c r="BR671" s="1112"/>
      <c r="BS671" s="1112"/>
      <c r="BT671" s="1112"/>
      <c r="BU671" s="1112"/>
      <c r="BV671" s="1112"/>
      <c r="BW671" s="1112"/>
      <c r="BX671" s="1112"/>
      <c r="BY671" s="1112"/>
      <c r="BZ671" s="1112"/>
      <c r="CA671" s="1112"/>
      <c r="CB671" s="1114"/>
      <c r="CC671" s="1112"/>
      <c r="CD671" s="1112"/>
      <c r="CE671" s="1114"/>
      <c r="CF671" s="1114"/>
      <c r="CG671" s="1114"/>
      <c r="CH671" s="1114"/>
      <c r="CI671" s="1112"/>
      <c r="CJ671" s="1112"/>
      <c r="CK671" s="1114"/>
      <c r="CL671" s="1114"/>
      <c r="CM671" s="1114"/>
      <c r="CN671" s="1115"/>
      <c r="CO671" s="1116"/>
      <c r="CP671" s="1116"/>
      <c r="CQ671" s="1110"/>
      <c r="CR671" s="1110"/>
      <c r="CS671" s="1110"/>
      <c r="CT671" s="1110"/>
      <c r="CU671" s="1110"/>
      <c r="CV671" s="1110"/>
      <c r="CW671" s="1110"/>
      <c r="CX671" s="1110"/>
      <c r="CY671" s="1110"/>
      <c r="CZ671" s="1110"/>
      <c r="DA671" s="1110"/>
      <c r="DB671" s="1110"/>
      <c r="DC671" s="1110"/>
      <c r="DD671" s="1110"/>
      <c r="DE671" s="1110"/>
      <c r="DF671" s="1110"/>
      <c r="DG671" s="1110"/>
      <c r="DH671" s="1110"/>
      <c r="DI671" s="1110"/>
      <c r="DJ671" s="1110"/>
      <c r="DK671" s="1110"/>
      <c r="DL671" s="1110"/>
      <c r="DM671" s="1110"/>
      <c r="DN671" s="1110"/>
      <c r="DO671" s="1110"/>
      <c r="DP671" s="1110"/>
      <c r="DQ671" s="1110"/>
      <c r="DR671" s="1110"/>
      <c r="DS671" s="1110"/>
      <c r="DT671" s="1110"/>
      <c r="DU671" s="1110"/>
      <c r="DV671" s="1110"/>
      <c r="DW671" s="1116"/>
      <c r="DX671" s="1116"/>
      <c r="DY671" s="1116"/>
      <c r="DZ671" s="1116"/>
      <c r="EA671" s="1116"/>
      <c r="EB671" s="1116"/>
      <c r="EC671" s="1116"/>
      <c r="ED671" s="1116"/>
    </row>
    <row r="672" spans="22:134" s="1105" customFormat="1" x14ac:dyDescent="0.25">
      <c r="V672" s="1106"/>
      <c r="AA672" s="1107"/>
      <c r="AB672" s="1107"/>
      <c r="AD672" s="1107"/>
      <c r="AE672" s="1108"/>
      <c r="AH672" s="1109"/>
      <c r="AI672" s="1109"/>
      <c r="AK672" s="1107"/>
      <c r="AR672" s="1107"/>
      <c r="AV672" s="1107"/>
      <c r="AX672" s="1107"/>
      <c r="BB672" s="1107"/>
      <c r="BC672" s="1107"/>
      <c r="BE672" s="1107"/>
      <c r="BH672" s="1110"/>
      <c r="BI672" s="1111"/>
      <c r="BJ672" s="1112"/>
      <c r="BK672" s="1112"/>
      <c r="BL672" s="1112"/>
      <c r="BM672" s="1113"/>
      <c r="BN672" s="1113"/>
      <c r="BO672" s="1113"/>
      <c r="BP672" s="1112"/>
      <c r="BQ672" s="1112"/>
      <c r="BR672" s="1112"/>
      <c r="BS672" s="1112"/>
      <c r="BT672" s="1112"/>
      <c r="BU672" s="1112"/>
      <c r="BV672" s="1112"/>
      <c r="BW672" s="1112"/>
      <c r="BX672" s="1112"/>
      <c r="BY672" s="1112"/>
      <c r="BZ672" s="1112"/>
      <c r="CA672" s="1112"/>
      <c r="CB672" s="1114"/>
      <c r="CC672" s="1112"/>
      <c r="CD672" s="1112"/>
      <c r="CE672" s="1114"/>
      <c r="CF672" s="1114"/>
      <c r="CG672" s="1114"/>
      <c r="CH672" s="1114"/>
      <c r="CI672" s="1112"/>
      <c r="CJ672" s="1112"/>
      <c r="CK672" s="1114"/>
      <c r="CL672" s="1114"/>
      <c r="CM672" s="1114"/>
      <c r="CN672" s="1115"/>
      <c r="CO672" s="1116"/>
      <c r="CP672" s="1116"/>
      <c r="CQ672" s="1110"/>
      <c r="CR672" s="1110"/>
      <c r="CS672" s="1110"/>
      <c r="CT672" s="1110"/>
      <c r="CU672" s="1110"/>
      <c r="CV672" s="1110"/>
      <c r="CW672" s="1110"/>
      <c r="CX672" s="1110"/>
      <c r="CY672" s="1110"/>
      <c r="CZ672" s="1110"/>
      <c r="DA672" s="1110"/>
      <c r="DB672" s="1110"/>
      <c r="DC672" s="1110"/>
      <c r="DD672" s="1110"/>
      <c r="DE672" s="1110"/>
      <c r="DF672" s="1110"/>
      <c r="DG672" s="1110"/>
      <c r="DH672" s="1110"/>
      <c r="DI672" s="1110"/>
      <c r="DJ672" s="1110"/>
      <c r="DK672" s="1110"/>
      <c r="DL672" s="1110"/>
      <c r="DM672" s="1110"/>
      <c r="DN672" s="1110"/>
      <c r="DO672" s="1110"/>
      <c r="DP672" s="1110"/>
      <c r="DQ672" s="1110"/>
      <c r="DR672" s="1110"/>
      <c r="DS672" s="1110"/>
      <c r="DT672" s="1110"/>
      <c r="DU672" s="1110"/>
      <c r="DV672" s="1110"/>
      <c r="DW672" s="1116"/>
      <c r="DX672" s="1116"/>
      <c r="DY672" s="1116"/>
      <c r="DZ672" s="1116"/>
      <c r="EA672" s="1116"/>
      <c r="EB672" s="1116"/>
      <c r="EC672" s="1116"/>
      <c r="ED672" s="1116"/>
    </row>
    <row r="673" spans="22:134" s="1105" customFormat="1" x14ac:dyDescent="0.25">
      <c r="V673" s="1106"/>
      <c r="AA673" s="1107"/>
      <c r="AB673" s="1107"/>
      <c r="AD673" s="1107"/>
      <c r="AE673" s="1108"/>
      <c r="AH673" s="1109"/>
      <c r="AI673" s="1109"/>
      <c r="AK673" s="1107"/>
      <c r="AR673" s="1107"/>
      <c r="AV673" s="1107"/>
      <c r="AX673" s="1107"/>
      <c r="BB673" s="1107"/>
      <c r="BC673" s="1107"/>
      <c r="BE673" s="1107"/>
      <c r="BH673" s="1110"/>
      <c r="BI673" s="1111"/>
      <c r="BJ673" s="1112"/>
      <c r="BK673" s="1112"/>
      <c r="BL673" s="1112"/>
      <c r="BM673" s="1113"/>
      <c r="BN673" s="1113"/>
      <c r="BO673" s="1113"/>
      <c r="BP673" s="1112"/>
      <c r="BQ673" s="1112"/>
      <c r="BR673" s="1112"/>
      <c r="BS673" s="1112"/>
      <c r="BT673" s="1112"/>
      <c r="BU673" s="1112"/>
      <c r="BV673" s="1112"/>
      <c r="BW673" s="1112"/>
      <c r="BX673" s="1112"/>
      <c r="BY673" s="1112"/>
      <c r="BZ673" s="1112"/>
      <c r="CA673" s="1112"/>
      <c r="CB673" s="1114"/>
      <c r="CC673" s="1112"/>
      <c r="CD673" s="1112"/>
      <c r="CE673" s="1114"/>
      <c r="CF673" s="1114"/>
      <c r="CG673" s="1114"/>
      <c r="CH673" s="1114"/>
      <c r="CI673" s="1112"/>
      <c r="CJ673" s="1112"/>
      <c r="CK673" s="1114"/>
      <c r="CL673" s="1114"/>
      <c r="CM673" s="1114"/>
      <c r="CN673" s="1115"/>
      <c r="CO673" s="1116"/>
      <c r="CP673" s="1116"/>
      <c r="CQ673" s="1110"/>
      <c r="CR673" s="1110"/>
      <c r="CS673" s="1110"/>
      <c r="CT673" s="1110"/>
      <c r="CU673" s="1110"/>
      <c r="CV673" s="1110"/>
      <c r="CW673" s="1110"/>
      <c r="CX673" s="1110"/>
      <c r="CY673" s="1110"/>
      <c r="CZ673" s="1110"/>
      <c r="DA673" s="1110"/>
      <c r="DB673" s="1110"/>
      <c r="DC673" s="1110"/>
      <c r="DD673" s="1110"/>
      <c r="DE673" s="1110"/>
      <c r="DF673" s="1110"/>
      <c r="DG673" s="1110"/>
      <c r="DH673" s="1110"/>
      <c r="DI673" s="1110"/>
      <c r="DJ673" s="1110"/>
      <c r="DK673" s="1110"/>
      <c r="DL673" s="1110"/>
      <c r="DM673" s="1110"/>
      <c r="DN673" s="1110"/>
      <c r="DO673" s="1110"/>
      <c r="DP673" s="1110"/>
      <c r="DQ673" s="1110"/>
      <c r="DR673" s="1110"/>
      <c r="DS673" s="1110"/>
      <c r="DT673" s="1110"/>
      <c r="DU673" s="1110"/>
      <c r="DV673" s="1110"/>
      <c r="DW673" s="1116"/>
      <c r="DX673" s="1116"/>
      <c r="DY673" s="1116"/>
      <c r="DZ673" s="1116"/>
      <c r="EA673" s="1116"/>
      <c r="EB673" s="1116"/>
      <c r="EC673" s="1116"/>
      <c r="ED673" s="1116"/>
    </row>
    <row r="674" spans="22:134" s="1105" customFormat="1" x14ac:dyDescent="0.25">
      <c r="V674" s="1106"/>
      <c r="AA674" s="1107"/>
      <c r="AB674" s="1107"/>
      <c r="AD674" s="1107"/>
      <c r="AE674" s="1108"/>
      <c r="AH674" s="1109"/>
      <c r="AI674" s="1109"/>
      <c r="AK674" s="1107"/>
      <c r="AR674" s="1107"/>
      <c r="AV674" s="1107"/>
      <c r="AX674" s="1107"/>
      <c r="BB674" s="1107"/>
      <c r="BC674" s="1107"/>
      <c r="BE674" s="1107"/>
      <c r="BH674" s="1110"/>
      <c r="BI674" s="1111"/>
      <c r="BJ674" s="1112"/>
      <c r="BK674" s="1112"/>
      <c r="BL674" s="1112"/>
      <c r="BM674" s="1113"/>
      <c r="BN674" s="1113"/>
      <c r="BO674" s="1113"/>
      <c r="BP674" s="1112"/>
      <c r="BQ674" s="1112"/>
      <c r="BR674" s="1112"/>
      <c r="BS674" s="1112"/>
      <c r="BT674" s="1112"/>
      <c r="BU674" s="1112"/>
      <c r="BV674" s="1112"/>
      <c r="BW674" s="1112"/>
      <c r="BX674" s="1112"/>
      <c r="BY674" s="1112"/>
      <c r="BZ674" s="1112"/>
      <c r="CA674" s="1112"/>
      <c r="CB674" s="1114"/>
      <c r="CC674" s="1112"/>
      <c r="CD674" s="1112"/>
      <c r="CE674" s="1114"/>
      <c r="CF674" s="1114"/>
      <c r="CG674" s="1114"/>
      <c r="CH674" s="1114"/>
      <c r="CI674" s="1112"/>
      <c r="CJ674" s="1112"/>
      <c r="CK674" s="1114"/>
      <c r="CL674" s="1114"/>
      <c r="CM674" s="1114"/>
      <c r="CN674" s="1115"/>
      <c r="CO674" s="1116"/>
      <c r="CP674" s="1116"/>
      <c r="CQ674" s="1110"/>
      <c r="CR674" s="1110"/>
      <c r="CS674" s="1110"/>
      <c r="CT674" s="1110"/>
      <c r="CU674" s="1110"/>
      <c r="CV674" s="1110"/>
      <c r="CW674" s="1110"/>
      <c r="CX674" s="1110"/>
      <c r="CY674" s="1110"/>
      <c r="CZ674" s="1110"/>
      <c r="DA674" s="1110"/>
      <c r="DB674" s="1110"/>
      <c r="DC674" s="1110"/>
      <c r="DD674" s="1110"/>
      <c r="DE674" s="1110"/>
      <c r="DF674" s="1110"/>
      <c r="DG674" s="1110"/>
      <c r="DH674" s="1110"/>
      <c r="DI674" s="1110"/>
      <c r="DJ674" s="1110"/>
      <c r="DK674" s="1110"/>
      <c r="DL674" s="1110"/>
      <c r="DM674" s="1110"/>
      <c r="DN674" s="1110"/>
      <c r="DO674" s="1110"/>
      <c r="DP674" s="1110"/>
      <c r="DQ674" s="1110"/>
      <c r="DR674" s="1110"/>
      <c r="DS674" s="1110"/>
      <c r="DT674" s="1110"/>
      <c r="DU674" s="1110"/>
      <c r="DV674" s="1110"/>
      <c r="DW674" s="1116"/>
      <c r="DX674" s="1116"/>
      <c r="DY674" s="1116"/>
      <c r="DZ674" s="1116"/>
      <c r="EA674" s="1116"/>
      <c r="EB674" s="1116"/>
      <c r="EC674" s="1116"/>
      <c r="ED674" s="1116"/>
    </row>
    <row r="675" spans="22:134" s="1105" customFormat="1" x14ac:dyDescent="0.25">
      <c r="V675" s="1106"/>
      <c r="AA675" s="1107"/>
      <c r="AB675" s="1107"/>
      <c r="AD675" s="1107"/>
      <c r="AE675" s="1108"/>
      <c r="AH675" s="1109"/>
      <c r="AI675" s="1109"/>
      <c r="AK675" s="1107"/>
      <c r="AR675" s="1107"/>
      <c r="AV675" s="1107"/>
      <c r="AX675" s="1107"/>
      <c r="BB675" s="1107"/>
      <c r="BC675" s="1107"/>
      <c r="BE675" s="1107"/>
      <c r="BH675" s="1110"/>
      <c r="BI675" s="1111"/>
      <c r="BJ675" s="1112"/>
      <c r="BK675" s="1112"/>
      <c r="BL675" s="1112"/>
      <c r="BM675" s="1113"/>
      <c r="BN675" s="1113"/>
      <c r="BO675" s="1113"/>
      <c r="BP675" s="1112"/>
      <c r="BQ675" s="1112"/>
      <c r="BR675" s="1112"/>
      <c r="BS675" s="1112"/>
      <c r="BT675" s="1112"/>
      <c r="BU675" s="1112"/>
      <c r="BV675" s="1112"/>
      <c r="BW675" s="1112"/>
      <c r="BX675" s="1112"/>
      <c r="BY675" s="1112"/>
      <c r="BZ675" s="1112"/>
      <c r="CA675" s="1112"/>
      <c r="CB675" s="1114"/>
      <c r="CC675" s="1112"/>
      <c r="CD675" s="1112"/>
      <c r="CE675" s="1114"/>
      <c r="CF675" s="1114"/>
      <c r="CG675" s="1114"/>
      <c r="CH675" s="1114"/>
      <c r="CI675" s="1112"/>
      <c r="CJ675" s="1112"/>
      <c r="CK675" s="1114"/>
      <c r="CL675" s="1114"/>
      <c r="CM675" s="1114"/>
      <c r="CN675" s="1115"/>
      <c r="CO675" s="1116"/>
      <c r="CP675" s="1116"/>
      <c r="CQ675" s="1110"/>
      <c r="CR675" s="1110"/>
      <c r="CS675" s="1110"/>
      <c r="CT675" s="1110"/>
      <c r="CU675" s="1110"/>
      <c r="CV675" s="1110"/>
      <c r="CW675" s="1110"/>
      <c r="CX675" s="1110"/>
      <c r="CY675" s="1110"/>
      <c r="CZ675" s="1110"/>
      <c r="DA675" s="1110"/>
      <c r="DB675" s="1110"/>
      <c r="DC675" s="1110"/>
      <c r="DD675" s="1110"/>
      <c r="DE675" s="1110"/>
      <c r="DF675" s="1110"/>
      <c r="DG675" s="1110"/>
      <c r="DH675" s="1110"/>
      <c r="DI675" s="1110"/>
      <c r="DJ675" s="1110"/>
      <c r="DK675" s="1110"/>
      <c r="DL675" s="1110"/>
      <c r="DM675" s="1110"/>
      <c r="DN675" s="1110"/>
      <c r="DO675" s="1110"/>
      <c r="DP675" s="1110"/>
      <c r="DQ675" s="1110"/>
      <c r="DR675" s="1110"/>
      <c r="DS675" s="1110"/>
      <c r="DT675" s="1110"/>
      <c r="DU675" s="1110"/>
      <c r="DV675" s="1110"/>
      <c r="DW675" s="1116"/>
      <c r="DX675" s="1116"/>
      <c r="DY675" s="1116"/>
      <c r="DZ675" s="1116"/>
      <c r="EA675" s="1116"/>
      <c r="EB675" s="1116"/>
      <c r="EC675" s="1116"/>
      <c r="ED675" s="1116"/>
    </row>
    <row r="676" spans="22:134" s="1105" customFormat="1" x14ac:dyDescent="0.25">
      <c r="V676" s="1106"/>
      <c r="AA676" s="1107"/>
      <c r="AB676" s="1107"/>
      <c r="AD676" s="1107"/>
      <c r="AE676" s="1108"/>
      <c r="AH676" s="1109"/>
      <c r="AI676" s="1109"/>
      <c r="AK676" s="1107"/>
      <c r="AR676" s="1107"/>
      <c r="AV676" s="1107"/>
      <c r="AX676" s="1107"/>
      <c r="BB676" s="1107"/>
      <c r="BC676" s="1107"/>
      <c r="BE676" s="1107"/>
      <c r="BH676" s="1110"/>
      <c r="BI676" s="1111"/>
      <c r="BJ676" s="1112"/>
      <c r="BK676" s="1112"/>
      <c r="BL676" s="1112"/>
      <c r="BM676" s="1113"/>
      <c r="BN676" s="1113"/>
      <c r="BO676" s="1113"/>
      <c r="BP676" s="1112"/>
      <c r="BQ676" s="1112"/>
      <c r="BR676" s="1112"/>
      <c r="BS676" s="1112"/>
      <c r="BT676" s="1112"/>
      <c r="BU676" s="1112"/>
      <c r="BV676" s="1112"/>
      <c r="BW676" s="1112"/>
      <c r="BX676" s="1112"/>
      <c r="BY676" s="1112"/>
      <c r="BZ676" s="1112"/>
      <c r="CA676" s="1112"/>
      <c r="CB676" s="1114"/>
      <c r="CC676" s="1112"/>
      <c r="CD676" s="1112"/>
      <c r="CE676" s="1114"/>
      <c r="CF676" s="1114"/>
      <c r="CG676" s="1114"/>
      <c r="CH676" s="1114"/>
      <c r="CI676" s="1112"/>
      <c r="CJ676" s="1112"/>
      <c r="CK676" s="1114"/>
      <c r="CL676" s="1114"/>
      <c r="CM676" s="1114"/>
      <c r="CN676" s="1115"/>
      <c r="CO676" s="1116"/>
      <c r="CP676" s="1116"/>
      <c r="CQ676" s="1110"/>
      <c r="CR676" s="1110"/>
      <c r="CS676" s="1110"/>
      <c r="CT676" s="1110"/>
      <c r="CU676" s="1110"/>
      <c r="CV676" s="1110"/>
      <c r="CW676" s="1110"/>
      <c r="CX676" s="1110"/>
      <c r="CY676" s="1110"/>
      <c r="CZ676" s="1110"/>
      <c r="DA676" s="1110"/>
      <c r="DB676" s="1110"/>
      <c r="DC676" s="1110"/>
      <c r="DD676" s="1110"/>
      <c r="DE676" s="1110"/>
      <c r="DF676" s="1110"/>
      <c r="DG676" s="1110"/>
      <c r="DH676" s="1110"/>
      <c r="DI676" s="1110"/>
      <c r="DJ676" s="1110"/>
      <c r="DK676" s="1110"/>
      <c r="DL676" s="1110"/>
      <c r="DM676" s="1110"/>
      <c r="DN676" s="1110"/>
      <c r="DO676" s="1110"/>
      <c r="DP676" s="1110"/>
      <c r="DQ676" s="1110"/>
      <c r="DR676" s="1110"/>
      <c r="DS676" s="1110"/>
      <c r="DT676" s="1110"/>
      <c r="DU676" s="1110"/>
      <c r="DV676" s="1110"/>
      <c r="DW676" s="1116"/>
      <c r="DX676" s="1116"/>
      <c r="DY676" s="1116"/>
      <c r="DZ676" s="1116"/>
      <c r="EA676" s="1116"/>
      <c r="EB676" s="1116"/>
      <c r="EC676" s="1116"/>
      <c r="ED676" s="1116"/>
    </row>
    <row r="677" spans="22:134" s="1105" customFormat="1" x14ac:dyDescent="0.25">
      <c r="V677" s="1106"/>
      <c r="AA677" s="1107"/>
      <c r="AB677" s="1107"/>
      <c r="AD677" s="1107"/>
      <c r="AE677" s="1108"/>
      <c r="AH677" s="1109"/>
      <c r="AI677" s="1109"/>
      <c r="AK677" s="1107"/>
      <c r="AR677" s="1107"/>
      <c r="AV677" s="1107"/>
      <c r="AX677" s="1107"/>
      <c r="BB677" s="1107"/>
      <c r="BC677" s="1107"/>
      <c r="BE677" s="1107"/>
      <c r="BH677" s="1110"/>
      <c r="BI677" s="1111"/>
      <c r="BJ677" s="1112"/>
      <c r="BK677" s="1112"/>
      <c r="BL677" s="1112"/>
      <c r="BM677" s="1113"/>
      <c r="BN677" s="1113"/>
      <c r="BO677" s="1113"/>
      <c r="BP677" s="1112"/>
      <c r="BQ677" s="1112"/>
      <c r="BR677" s="1112"/>
      <c r="BS677" s="1112"/>
      <c r="BT677" s="1112"/>
      <c r="BU677" s="1112"/>
      <c r="BV677" s="1112"/>
      <c r="BW677" s="1112"/>
      <c r="BX677" s="1112"/>
      <c r="BY677" s="1112"/>
      <c r="BZ677" s="1112"/>
      <c r="CA677" s="1112"/>
      <c r="CB677" s="1114"/>
      <c r="CC677" s="1112"/>
      <c r="CD677" s="1112"/>
      <c r="CE677" s="1114"/>
      <c r="CF677" s="1114"/>
      <c r="CG677" s="1114"/>
      <c r="CH677" s="1114"/>
      <c r="CI677" s="1112"/>
      <c r="CJ677" s="1112"/>
      <c r="CK677" s="1114"/>
      <c r="CL677" s="1114"/>
      <c r="CM677" s="1114"/>
      <c r="CN677" s="1115"/>
      <c r="CO677" s="1116"/>
      <c r="CP677" s="1116"/>
      <c r="CQ677" s="1110"/>
      <c r="CR677" s="1110"/>
      <c r="CS677" s="1110"/>
      <c r="CT677" s="1110"/>
      <c r="CU677" s="1110"/>
      <c r="CV677" s="1110"/>
      <c r="CW677" s="1110"/>
      <c r="CX677" s="1110"/>
      <c r="CY677" s="1110"/>
      <c r="CZ677" s="1110"/>
      <c r="DA677" s="1110"/>
      <c r="DB677" s="1110"/>
      <c r="DC677" s="1110"/>
      <c r="DD677" s="1110"/>
      <c r="DE677" s="1110"/>
      <c r="DF677" s="1110"/>
      <c r="DG677" s="1110"/>
      <c r="DH677" s="1110"/>
      <c r="DI677" s="1110"/>
      <c r="DJ677" s="1110"/>
      <c r="DK677" s="1110"/>
      <c r="DL677" s="1110"/>
      <c r="DM677" s="1110"/>
      <c r="DN677" s="1110"/>
      <c r="DO677" s="1110"/>
      <c r="DP677" s="1110"/>
      <c r="DQ677" s="1110"/>
      <c r="DR677" s="1110"/>
      <c r="DS677" s="1110"/>
      <c r="DT677" s="1110"/>
      <c r="DU677" s="1110"/>
      <c r="DV677" s="1110"/>
      <c r="DW677" s="1116"/>
      <c r="DX677" s="1116"/>
      <c r="DY677" s="1116"/>
      <c r="DZ677" s="1116"/>
      <c r="EA677" s="1116"/>
      <c r="EB677" s="1116"/>
      <c r="EC677" s="1116"/>
      <c r="ED677" s="1116"/>
    </row>
    <row r="678" spans="22:134" s="1105" customFormat="1" x14ac:dyDescent="0.25">
      <c r="V678" s="1106"/>
      <c r="AA678" s="1107"/>
      <c r="AB678" s="1107"/>
      <c r="AD678" s="1107"/>
      <c r="AE678" s="1108"/>
      <c r="AH678" s="1109"/>
      <c r="AI678" s="1109"/>
      <c r="AK678" s="1107"/>
      <c r="AR678" s="1107"/>
      <c r="AV678" s="1107"/>
      <c r="AX678" s="1107"/>
      <c r="BB678" s="1107"/>
      <c r="BC678" s="1107"/>
      <c r="BE678" s="1107"/>
      <c r="BH678" s="1110"/>
      <c r="BI678" s="1111"/>
      <c r="BJ678" s="1112"/>
      <c r="BK678" s="1112"/>
      <c r="BL678" s="1112"/>
      <c r="BM678" s="1113"/>
      <c r="BN678" s="1113"/>
      <c r="BO678" s="1113"/>
      <c r="BP678" s="1112"/>
      <c r="BQ678" s="1112"/>
      <c r="BR678" s="1112"/>
      <c r="BS678" s="1112"/>
      <c r="BT678" s="1112"/>
      <c r="BU678" s="1112"/>
      <c r="BV678" s="1112"/>
      <c r="BW678" s="1112"/>
      <c r="BX678" s="1112"/>
      <c r="BY678" s="1112"/>
      <c r="BZ678" s="1112"/>
      <c r="CA678" s="1112"/>
      <c r="CB678" s="1114"/>
      <c r="CC678" s="1112"/>
      <c r="CD678" s="1112"/>
      <c r="CE678" s="1114"/>
      <c r="CF678" s="1114"/>
      <c r="CG678" s="1114"/>
      <c r="CH678" s="1114"/>
      <c r="CI678" s="1112"/>
      <c r="CJ678" s="1112"/>
      <c r="CK678" s="1114"/>
      <c r="CL678" s="1114"/>
      <c r="CM678" s="1114"/>
      <c r="CN678" s="1115"/>
      <c r="CO678" s="1116"/>
      <c r="CP678" s="1116"/>
      <c r="CQ678" s="1110"/>
      <c r="CR678" s="1110"/>
      <c r="CS678" s="1110"/>
      <c r="CT678" s="1110"/>
      <c r="CU678" s="1110"/>
      <c r="CV678" s="1110"/>
      <c r="CW678" s="1110"/>
      <c r="CX678" s="1110"/>
      <c r="CY678" s="1110"/>
      <c r="CZ678" s="1110"/>
      <c r="DA678" s="1110"/>
      <c r="DB678" s="1110"/>
      <c r="DC678" s="1110"/>
      <c r="DD678" s="1110"/>
      <c r="DE678" s="1110"/>
      <c r="DF678" s="1110"/>
      <c r="DG678" s="1110"/>
      <c r="DH678" s="1110"/>
      <c r="DI678" s="1110"/>
      <c r="DJ678" s="1110"/>
      <c r="DK678" s="1110"/>
      <c r="DL678" s="1110"/>
      <c r="DM678" s="1110"/>
      <c r="DN678" s="1110"/>
      <c r="DO678" s="1110"/>
      <c r="DP678" s="1110"/>
      <c r="DQ678" s="1110"/>
      <c r="DR678" s="1110"/>
      <c r="DS678" s="1110"/>
      <c r="DT678" s="1110"/>
      <c r="DU678" s="1110"/>
      <c r="DV678" s="1110"/>
      <c r="DW678" s="1116"/>
      <c r="DX678" s="1116"/>
      <c r="DY678" s="1116"/>
      <c r="DZ678" s="1116"/>
      <c r="EA678" s="1116"/>
      <c r="EB678" s="1116"/>
      <c r="EC678" s="1116"/>
      <c r="ED678" s="1116"/>
    </row>
    <row r="679" spans="22:134" s="1105" customFormat="1" x14ac:dyDescent="0.25">
      <c r="V679" s="1106"/>
      <c r="AA679" s="1107"/>
      <c r="AB679" s="1107"/>
      <c r="AD679" s="1107"/>
      <c r="AE679" s="1108"/>
      <c r="AH679" s="1109"/>
      <c r="AI679" s="1109"/>
      <c r="AK679" s="1107"/>
      <c r="AR679" s="1107"/>
      <c r="AV679" s="1107"/>
      <c r="AX679" s="1107"/>
      <c r="BB679" s="1107"/>
      <c r="BC679" s="1107"/>
      <c r="BE679" s="1107"/>
      <c r="BH679" s="1110"/>
      <c r="BI679" s="1111"/>
      <c r="BJ679" s="1112"/>
      <c r="BK679" s="1112"/>
      <c r="BL679" s="1112"/>
      <c r="BM679" s="1113"/>
      <c r="BN679" s="1113"/>
      <c r="BO679" s="1113"/>
      <c r="BP679" s="1112"/>
      <c r="BQ679" s="1112"/>
      <c r="BR679" s="1112"/>
      <c r="BS679" s="1112"/>
      <c r="BT679" s="1112"/>
      <c r="BU679" s="1112"/>
      <c r="BV679" s="1112"/>
      <c r="BW679" s="1112"/>
      <c r="BX679" s="1112"/>
      <c r="BY679" s="1112"/>
      <c r="BZ679" s="1112"/>
      <c r="CA679" s="1112"/>
      <c r="CB679" s="1114"/>
      <c r="CC679" s="1112"/>
      <c r="CD679" s="1112"/>
      <c r="CE679" s="1114"/>
      <c r="CF679" s="1114"/>
      <c r="CG679" s="1114"/>
      <c r="CH679" s="1114"/>
      <c r="CI679" s="1112"/>
      <c r="CJ679" s="1112"/>
      <c r="CK679" s="1114"/>
      <c r="CL679" s="1114"/>
      <c r="CM679" s="1114"/>
      <c r="CN679" s="1115"/>
      <c r="CO679" s="1116"/>
      <c r="CP679" s="1116"/>
      <c r="CQ679" s="1110"/>
      <c r="CR679" s="1110"/>
      <c r="CS679" s="1110"/>
      <c r="CT679" s="1110"/>
      <c r="CU679" s="1110"/>
      <c r="CV679" s="1110"/>
      <c r="CW679" s="1110"/>
      <c r="CX679" s="1110"/>
      <c r="CY679" s="1110"/>
      <c r="CZ679" s="1110"/>
      <c r="DA679" s="1110"/>
      <c r="DB679" s="1110"/>
      <c r="DC679" s="1110"/>
      <c r="DD679" s="1110"/>
      <c r="DE679" s="1110"/>
      <c r="DF679" s="1110"/>
      <c r="DG679" s="1110"/>
      <c r="DH679" s="1110"/>
      <c r="DI679" s="1110"/>
      <c r="DJ679" s="1110"/>
      <c r="DK679" s="1110"/>
      <c r="DL679" s="1110"/>
      <c r="DM679" s="1110"/>
      <c r="DN679" s="1110"/>
      <c r="DO679" s="1110"/>
      <c r="DP679" s="1110"/>
      <c r="DQ679" s="1110"/>
      <c r="DR679" s="1110"/>
      <c r="DS679" s="1110"/>
      <c r="DT679" s="1110"/>
      <c r="DU679" s="1110"/>
      <c r="DV679" s="1110"/>
      <c r="DW679" s="1116"/>
      <c r="DX679" s="1116"/>
      <c r="DY679" s="1116"/>
      <c r="DZ679" s="1116"/>
      <c r="EA679" s="1116"/>
      <c r="EB679" s="1116"/>
      <c r="EC679" s="1116"/>
      <c r="ED679" s="1116"/>
    </row>
    <row r="680" spans="22:134" s="1105" customFormat="1" x14ac:dyDescent="0.25">
      <c r="V680" s="1106"/>
      <c r="AA680" s="1107"/>
      <c r="AB680" s="1107"/>
      <c r="AD680" s="1107"/>
      <c r="AE680" s="1108"/>
      <c r="AH680" s="1109"/>
      <c r="AI680" s="1109"/>
      <c r="AK680" s="1107"/>
      <c r="AR680" s="1107"/>
      <c r="AV680" s="1107"/>
      <c r="AX680" s="1107"/>
      <c r="BB680" s="1107"/>
      <c r="BC680" s="1107"/>
      <c r="BE680" s="1107"/>
      <c r="BH680" s="1110"/>
      <c r="BI680" s="1111"/>
      <c r="BJ680" s="1112"/>
      <c r="BK680" s="1112"/>
      <c r="BL680" s="1112"/>
      <c r="BM680" s="1113"/>
      <c r="BN680" s="1113"/>
      <c r="BO680" s="1113"/>
      <c r="BP680" s="1112"/>
      <c r="BQ680" s="1112"/>
      <c r="BR680" s="1112"/>
      <c r="BS680" s="1112"/>
      <c r="BT680" s="1112"/>
      <c r="BU680" s="1112"/>
      <c r="BV680" s="1112"/>
      <c r="BW680" s="1112"/>
      <c r="BX680" s="1112"/>
      <c r="BY680" s="1112"/>
      <c r="BZ680" s="1112"/>
      <c r="CA680" s="1112"/>
      <c r="CB680" s="1114"/>
      <c r="CC680" s="1112"/>
      <c r="CD680" s="1112"/>
      <c r="CE680" s="1114"/>
      <c r="CF680" s="1114"/>
      <c r="CG680" s="1114"/>
      <c r="CH680" s="1114"/>
      <c r="CI680" s="1112"/>
      <c r="CJ680" s="1112"/>
      <c r="CK680" s="1114"/>
      <c r="CL680" s="1114"/>
      <c r="CM680" s="1114"/>
      <c r="CN680" s="1115"/>
      <c r="CO680" s="1116"/>
      <c r="CP680" s="1116"/>
      <c r="CQ680" s="1110"/>
      <c r="CR680" s="1110"/>
      <c r="CS680" s="1110"/>
      <c r="CT680" s="1110"/>
      <c r="CU680" s="1110"/>
      <c r="CV680" s="1110"/>
      <c r="CW680" s="1110"/>
      <c r="CX680" s="1110"/>
      <c r="CY680" s="1110"/>
      <c r="CZ680" s="1110"/>
      <c r="DA680" s="1110"/>
      <c r="DB680" s="1110"/>
      <c r="DC680" s="1110"/>
      <c r="DD680" s="1110"/>
      <c r="DE680" s="1110"/>
      <c r="DF680" s="1110"/>
      <c r="DG680" s="1110"/>
      <c r="DH680" s="1110"/>
      <c r="DI680" s="1110"/>
      <c r="DJ680" s="1110"/>
      <c r="DK680" s="1110"/>
      <c r="DL680" s="1110"/>
      <c r="DM680" s="1110"/>
      <c r="DN680" s="1110"/>
      <c r="DO680" s="1110"/>
      <c r="DP680" s="1110"/>
      <c r="DQ680" s="1110"/>
      <c r="DR680" s="1110"/>
      <c r="DS680" s="1110"/>
      <c r="DT680" s="1110"/>
      <c r="DU680" s="1110"/>
      <c r="DV680" s="1110"/>
      <c r="DW680" s="1116"/>
      <c r="DX680" s="1116"/>
      <c r="DY680" s="1116"/>
      <c r="DZ680" s="1116"/>
      <c r="EA680" s="1116"/>
      <c r="EB680" s="1116"/>
      <c r="EC680" s="1116"/>
      <c r="ED680" s="1116"/>
    </row>
    <row r="681" spans="22:134" s="1105" customFormat="1" x14ac:dyDescent="0.25">
      <c r="V681" s="1106"/>
      <c r="AA681" s="1107"/>
      <c r="AB681" s="1107"/>
      <c r="AD681" s="1107"/>
      <c r="AE681" s="1108"/>
      <c r="AH681" s="1109"/>
      <c r="AI681" s="1109"/>
      <c r="AK681" s="1107"/>
      <c r="AR681" s="1107"/>
      <c r="AV681" s="1107"/>
      <c r="AX681" s="1107"/>
      <c r="BB681" s="1107"/>
      <c r="BC681" s="1107"/>
      <c r="BE681" s="1107"/>
      <c r="BH681" s="1110"/>
      <c r="BI681" s="1111"/>
      <c r="BJ681" s="1112"/>
      <c r="BK681" s="1112"/>
      <c r="BL681" s="1112"/>
      <c r="BM681" s="1113"/>
      <c r="BN681" s="1113"/>
      <c r="BO681" s="1113"/>
      <c r="BP681" s="1112"/>
      <c r="BQ681" s="1112"/>
      <c r="BR681" s="1112"/>
      <c r="BS681" s="1112"/>
      <c r="BT681" s="1112"/>
      <c r="BU681" s="1112"/>
      <c r="BV681" s="1112"/>
      <c r="BW681" s="1112"/>
      <c r="BX681" s="1112"/>
      <c r="BY681" s="1112"/>
      <c r="BZ681" s="1112"/>
      <c r="CA681" s="1112"/>
      <c r="CB681" s="1114"/>
      <c r="CC681" s="1112"/>
      <c r="CD681" s="1112"/>
      <c r="CE681" s="1114"/>
      <c r="CF681" s="1114"/>
      <c r="CG681" s="1114"/>
      <c r="CH681" s="1114"/>
      <c r="CI681" s="1112"/>
      <c r="CJ681" s="1112"/>
      <c r="CK681" s="1114"/>
      <c r="CL681" s="1114"/>
      <c r="CM681" s="1114"/>
      <c r="CN681" s="1115"/>
      <c r="CO681" s="1116"/>
      <c r="CP681" s="1116"/>
      <c r="CQ681" s="1110"/>
      <c r="CR681" s="1110"/>
      <c r="CS681" s="1110"/>
      <c r="CT681" s="1110"/>
      <c r="CU681" s="1110"/>
      <c r="CV681" s="1110"/>
      <c r="CW681" s="1110"/>
      <c r="CX681" s="1110"/>
      <c r="CY681" s="1110"/>
      <c r="CZ681" s="1110"/>
      <c r="DA681" s="1110"/>
      <c r="DB681" s="1110"/>
      <c r="DC681" s="1110"/>
      <c r="DD681" s="1110"/>
      <c r="DE681" s="1110"/>
      <c r="DF681" s="1110"/>
      <c r="DG681" s="1110"/>
      <c r="DH681" s="1110"/>
      <c r="DI681" s="1110"/>
      <c r="DJ681" s="1110"/>
      <c r="DK681" s="1110"/>
      <c r="DL681" s="1110"/>
      <c r="DM681" s="1110"/>
      <c r="DN681" s="1110"/>
      <c r="DO681" s="1110"/>
      <c r="DP681" s="1110"/>
      <c r="DQ681" s="1110"/>
      <c r="DR681" s="1110"/>
      <c r="DS681" s="1110"/>
      <c r="DT681" s="1110"/>
      <c r="DU681" s="1110"/>
      <c r="DV681" s="1110"/>
      <c r="DW681" s="1116"/>
      <c r="DX681" s="1116"/>
      <c r="DY681" s="1116"/>
      <c r="DZ681" s="1116"/>
      <c r="EA681" s="1116"/>
      <c r="EB681" s="1116"/>
      <c r="EC681" s="1116"/>
      <c r="ED681" s="1116"/>
    </row>
    <row r="682" spans="22:134" s="1105" customFormat="1" x14ac:dyDescent="0.25">
      <c r="V682" s="1106"/>
      <c r="AA682" s="1107"/>
      <c r="AB682" s="1107"/>
      <c r="AD682" s="1107"/>
      <c r="AE682" s="1108"/>
      <c r="AH682" s="1109"/>
      <c r="AI682" s="1109"/>
      <c r="AK682" s="1107"/>
      <c r="AR682" s="1107"/>
      <c r="AV682" s="1107"/>
      <c r="AX682" s="1107"/>
      <c r="BB682" s="1107"/>
      <c r="BC682" s="1107"/>
      <c r="BE682" s="1107"/>
      <c r="BH682" s="1110"/>
      <c r="BI682" s="1111"/>
      <c r="BJ682" s="1112"/>
      <c r="BK682" s="1112"/>
      <c r="BL682" s="1112"/>
      <c r="BM682" s="1113"/>
      <c r="BN682" s="1113"/>
      <c r="BO682" s="1113"/>
      <c r="BP682" s="1112"/>
      <c r="BQ682" s="1112"/>
      <c r="BR682" s="1112"/>
      <c r="BS682" s="1112"/>
      <c r="BT682" s="1112"/>
      <c r="BU682" s="1112"/>
      <c r="BV682" s="1112"/>
      <c r="BW682" s="1112"/>
      <c r="BX682" s="1112"/>
      <c r="BY682" s="1112"/>
      <c r="BZ682" s="1112"/>
      <c r="CA682" s="1112"/>
      <c r="CB682" s="1114"/>
      <c r="CC682" s="1112"/>
      <c r="CD682" s="1112"/>
      <c r="CE682" s="1114"/>
      <c r="CF682" s="1114"/>
      <c r="CG682" s="1114"/>
      <c r="CH682" s="1114"/>
      <c r="CI682" s="1112"/>
      <c r="CJ682" s="1112"/>
      <c r="CK682" s="1114"/>
      <c r="CL682" s="1114"/>
      <c r="CM682" s="1114"/>
      <c r="CN682" s="1115"/>
      <c r="CO682" s="1116"/>
      <c r="CP682" s="1116"/>
      <c r="CQ682" s="1110"/>
      <c r="CR682" s="1110"/>
      <c r="CS682" s="1110"/>
      <c r="CT682" s="1110"/>
      <c r="CU682" s="1110"/>
      <c r="CV682" s="1110"/>
      <c r="CW682" s="1110"/>
      <c r="CX682" s="1110"/>
      <c r="CY682" s="1110"/>
      <c r="CZ682" s="1110"/>
      <c r="DA682" s="1110"/>
      <c r="DB682" s="1110"/>
      <c r="DC682" s="1110"/>
      <c r="DD682" s="1110"/>
      <c r="DE682" s="1110"/>
      <c r="DF682" s="1110"/>
      <c r="DG682" s="1110"/>
      <c r="DH682" s="1110"/>
      <c r="DI682" s="1110"/>
      <c r="DJ682" s="1110"/>
      <c r="DK682" s="1110"/>
      <c r="DL682" s="1110"/>
      <c r="DM682" s="1110"/>
      <c r="DN682" s="1110"/>
      <c r="DO682" s="1110"/>
      <c r="DP682" s="1110"/>
      <c r="DQ682" s="1110"/>
      <c r="DR682" s="1110"/>
      <c r="DS682" s="1110"/>
      <c r="DT682" s="1110"/>
      <c r="DU682" s="1110"/>
      <c r="DV682" s="1110"/>
      <c r="DW682" s="1116"/>
      <c r="DX682" s="1116"/>
      <c r="DY682" s="1116"/>
      <c r="DZ682" s="1116"/>
      <c r="EA682" s="1116"/>
      <c r="EB682" s="1116"/>
      <c r="EC682" s="1116"/>
      <c r="ED682" s="1116"/>
    </row>
    <row r="683" spans="22:134" s="1105" customFormat="1" x14ac:dyDescent="0.25">
      <c r="V683" s="1106"/>
      <c r="AA683" s="1107"/>
      <c r="AB683" s="1107"/>
      <c r="AD683" s="1107"/>
      <c r="AE683" s="1108"/>
      <c r="AH683" s="1109"/>
      <c r="AI683" s="1109"/>
      <c r="AK683" s="1107"/>
      <c r="AR683" s="1107"/>
      <c r="AV683" s="1107"/>
      <c r="AX683" s="1107"/>
      <c r="BB683" s="1107"/>
      <c r="BC683" s="1107"/>
      <c r="BE683" s="1107"/>
      <c r="BH683" s="1110"/>
      <c r="BI683" s="1111"/>
      <c r="BJ683" s="1112"/>
      <c r="BK683" s="1112"/>
      <c r="BL683" s="1112"/>
      <c r="BM683" s="1113"/>
      <c r="BN683" s="1113"/>
      <c r="BO683" s="1113"/>
      <c r="BP683" s="1112"/>
      <c r="BQ683" s="1112"/>
      <c r="BR683" s="1112"/>
      <c r="BS683" s="1112"/>
      <c r="BT683" s="1112"/>
      <c r="BU683" s="1112"/>
      <c r="BV683" s="1112"/>
      <c r="BW683" s="1112"/>
      <c r="BX683" s="1112"/>
      <c r="BY683" s="1112"/>
      <c r="BZ683" s="1112"/>
      <c r="CA683" s="1112"/>
      <c r="CB683" s="1114"/>
      <c r="CC683" s="1112"/>
      <c r="CD683" s="1112"/>
      <c r="CE683" s="1114"/>
      <c r="CF683" s="1114"/>
      <c r="CG683" s="1114"/>
      <c r="CH683" s="1114"/>
      <c r="CI683" s="1112"/>
      <c r="CJ683" s="1112"/>
      <c r="CK683" s="1114"/>
      <c r="CL683" s="1114"/>
      <c r="CM683" s="1114"/>
      <c r="CN683" s="1115"/>
      <c r="CO683" s="1116"/>
      <c r="CP683" s="1116"/>
      <c r="CQ683" s="1110"/>
      <c r="CR683" s="1110"/>
      <c r="CS683" s="1110"/>
      <c r="CT683" s="1110"/>
      <c r="CU683" s="1110"/>
      <c r="CV683" s="1110"/>
      <c r="CW683" s="1110"/>
      <c r="CX683" s="1110"/>
      <c r="CY683" s="1110"/>
      <c r="CZ683" s="1110"/>
      <c r="DA683" s="1110"/>
      <c r="DB683" s="1110"/>
      <c r="DC683" s="1110"/>
      <c r="DD683" s="1110"/>
      <c r="DE683" s="1110"/>
      <c r="DF683" s="1110"/>
      <c r="DG683" s="1110"/>
      <c r="DH683" s="1110"/>
      <c r="DI683" s="1110"/>
      <c r="DJ683" s="1110"/>
      <c r="DK683" s="1110"/>
      <c r="DL683" s="1110"/>
      <c r="DM683" s="1110"/>
      <c r="DN683" s="1110"/>
      <c r="DO683" s="1110"/>
      <c r="DP683" s="1110"/>
      <c r="DQ683" s="1110"/>
      <c r="DR683" s="1110"/>
      <c r="DS683" s="1110"/>
      <c r="DT683" s="1110"/>
      <c r="DU683" s="1110"/>
      <c r="DV683" s="1110"/>
      <c r="DW683" s="1116"/>
      <c r="DX683" s="1116"/>
      <c r="DY683" s="1116"/>
      <c r="DZ683" s="1116"/>
      <c r="EA683" s="1116"/>
      <c r="EB683" s="1116"/>
      <c r="EC683" s="1116"/>
      <c r="ED683" s="1116"/>
    </row>
    <row r="684" spans="22:134" s="1105" customFormat="1" x14ac:dyDescent="0.25">
      <c r="V684" s="1106"/>
      <c r="AA684" s="1107"/>
      <c r="AB684" s="1107"/>
      <c r="AD684" s="1107"/>
      <c r="AE684" s="1108"/>
      <c r="AH684" s="1109"/>
      <c r="AI684" s="1109"/>
      <c r="AK684" s="1107"/>
      <c r="AR684" s="1107"/>
      <c r="AV684" s="1107"/>
      <c r="AX684" s="1107"/>
      <c r="BB684" s="1107"/>
      <c r="BC684" s="1107"/>
      <c r="BE684" s="1107"/>
      <c r="BH684" s="1110"/>
      <c r="BI684" s="1111"/>
      <c r="BJ684" s="1112"/>
      <c r="BK684" s="1112"/>
      <c r="BL684" s="1112"/>
      <c r="BM684" s="1113"/>
      <c r="BN684" s="1113"/>
      <c r="BO684" s="1113"/>
      <c r="BP684" s="1112"/>
      <c r="BQ684" s="1112"/>
      <c r="BR684" s="1112"/>
      <c r="BS684" s="1112"/>
      <c r="BT684" s="1112"/>
      <c r="BU684" s="1112"/>
      <c r="BV684" s="1112"/>
      <c r="BW684" s="1112"/>
      <c r="BX684" s="1112"/>
      <c r="BY684" s="1112"/>
      <c r="BZ684" s="1112"/>
      <c r="CA684" s="1112"/>
      <c r="CB684" s="1114"/>
      <c r="CC684" s="1112"/>
      <c r="CD684" s="1112"/>
      <c r="CE684" s="1114"/>
      <c r="CF684" s="1114"/>
      <c r="CG684" s="1114"/>
      <c r="CH684" s="1114"/>
      <c r="CI684" s="1112"/>
      <c r="CJ684" s="1112"/>
      <c r="CK684" s="1114"/>
      <c r="CL684" s="1114"/>
      <c r="CM684" s="1114"/>
      <c r="CN684" s="1115"/>
      <c r="CO684" s="1116"/>
      <c r="CP684" s="1116"/>
      <c r="CQ684" s="1110"/>
      <c r="CR684" s="1110"/>
      <c r="CS684" s="1110"/>
      <c r="CT684" s="1110"/>
      <c r="CU684" s="1110"/>
      <c r="CV684" s="1110"/>
      <c r="CW684" s="1110"/>
      <c r="CX684" s="1110"/>
      <c r="CY684" s="1110"/>
      <c r="CZ684" s="1110"/>
      <c r="DA684" s="1110"/>
      <c r="DB684" s="1110"/>
      <c r="DC684" s="1110"/>
      <c r="DD684" s="1110"/>
      <c r="DE684" s="1110"/>
      <c r="DF684" s="1110"/>
      <c r="DG684" s="1110"/>
      <c r="DH684" s="1110"/>
      <c r="DI684" s="1110"/>
      <c r="DJ684" s="1110"/>
      <c r="DK684" s="1110"/>
      <c r="DL684" s="1110"/>
      <c r="DM684" s="1110"/>
      <c r="DN684" s="1110"/>
      <c r="DO684" s="1110"/>
      <c r="DP684" s="1110"/>
      <c r="DQ684" s="1110"/>
      <c r="DR684" s="1110"/>
      <c r="DS684" s="1110"/>
      <c r="DT684" s="1110"/>
      <c r="DU684" s="1110"/>
      <c r="DV684" s="1110"/>
      <c r="DW684" s="1116"/>
      <c r="DX684" s="1116"/>
      <c r="DY684" s="1116"/>
      <c r="DZ684" s="1116"/>
      <c r="EA684" s="1116"/>
      <c r="EB684" s="1116"/>
      <c r="EC684" s="1116"/>
      <c r="ED684" s="1116"/>
    </row>
    <row r="685" spans="22:134" s="1105" customFormat="1" x14ac:dyDescent="0.25">
      <c r="V685" s="1106"/>
      <c r="AA685" s="1107"/>
      <c r="AB685" s="1107"/>
      <c r="AD685" s="1107"/>
      <c r="AE685" s="1108"/>
      <c r="AH685" s="1109"/>
      <c r="AI685" s="1109"/>
      <c r="AK685" s="1107"/>
      <c r="AR685" s="1107"/>
      <c r="AV685" s="1107"/>
      <c r="AX685" s="1107"/>
      <c r="BB685" s="1107"/>
      <c r="BC685" s="1107"/>
      <c r="BE685" s="1107"/>
      <c r="BH685" s="1110"/>
      <c r="BI685" s="1111"/>
      <c r="BJ685" s="1112"/>
      <c r="BK685" s="1112"/>
      <c r="BL685" s="1112"/>
      <c r="BM685" s="1113"/>
      <c r="BN685" s="1113"/>
      <c r="BO685" s="1113"/>
      <c r="BP685" s="1112"/>
      <c r="BQ685" s="1112"/>
      <c r="BR685" s="1112"/>
      <c r="BS685" s="1112"/>
      <c r="BT685" s="1112"/>
      <c r="BU685" s="1112"/>
      <c r="BV685" s="1112"/>
      <c r="BW685" s="1112"/>
      <c r="BX685" s="1112"/>
      <c r="BY685" s="1112"/>
      <c r="BZ685" s="1112"/>
      <c r="CA685" s="1112"/>
      <c r="CB685" s="1114"/>
      <c r="CC685" s="1112"/>
      <c r="CD685" s="1112"/>
      <c r="CE685" s="1114"/>
      <c r="CF685" s="1114"/>
      <c r="CG685" s="1114"/>
      <c r="CH685" s="1114"/>
      <c r="CI685" s="1112"/>
      <c r="CJ685" s="1112"/>
      <c r="CK685" s="1114"/>
      <c r="CL685" s="1114"/>
      <c r="CM685" s="1114"/>
      <c r="CN685" s="1115"/>
      <c r="CO685" s="1116"/>
      <c r="CP685" s="1116"/>
      <c r="CQ685" s="1110"/>
      <c r="CR685" s="1110"/>
      <c r="CS685" s="1110"/>
      <c r="CT685" s="1110"/>
      <c r="CU685" s="1110"/>
      <c r="CV685" s="1110"/>
      <c r="CW685" s="1110"/>
      <c r="CX685" s="1110"/>
      <c r="CY685" s="1110"/>
      <c r="CZ685" s="1110"/>
      <c r="DA685" s="1110"/>
      <c r="DB685" s="1110"/>
      <c r="DC685" s="1110"/>
      <c r="DD685" s="1110"/>
      <c r="DE685" s="1110"/>
      <c r="DF685" s="1110"/>
      <c r="DG685" s="1110"/>
      <c r="DH685" s="1110"/>
      <c r="DI685" s="1110"/>
      <c r="DJ685" s="1110"/>
      <c r="DK685" s="1110"/>
      <c r="DL685" s="1110"/>
      <c r="DM685" s="1110"/>
      <c r="DN685" s="1110"/>
      <c r="DO685" s="1110"/>
      <c r="DP685" s="1110"/>
      <c r="DQ685" s="1110"/>
      <c r="DR685" s="1110"/>
      <c r="DS685" s="1110"/>
      <c r="DT685" s="1110"/>
      <c r="DU685" s="1110"/>
      <c r="DV685" s="1110"/>
      <c r="DW685" s="1116"/>
      <c r="DX685" s="1116"/>
      <c r="DY685" s="1116"/>
      <c r="DZ685" s="1116"/>
      <c r="EA685" s="1116"/>
      <c r="EB685" s="1116"/>
      <c r="EC685" s="1116"/>
      <c r="ED685" s="1116"/>
    </row>
    <row r="686" spans="22:134" s="1105" customFormat="1" x14ac:dyDescent="0.25">
      <c r="V686" s="1106"/>
      <c r="AA686" s="1107"/>
      <c r="AB686" s="1107"/>
      <c r="AD686" s="1107"/>
      <c r="AE686" s="1108"/>
      <c r="AH686" s="1109"/>
      <c r="AI686" s="1109"/>
      <c r="AK686" s="1107"/>
      <c r="AR686" s="1107"/>
      <c r="AV686" s="1107"/>
      <c r="AX686" s="1107"/>
      <c r="BB686" s="1107"/>
      <c r="BC686" s="1107"/>
      <c r="BE686" s="1107"/>
      <c r="BH686" s="1110"/>
      <c r="BI686" s="1111"/>
      <c r="BJ686" s="1112"/>
      <c r="BK686" s="1112"/>
      <c r="BL686" s="1112"/>
      <c r="BM686" s="1113"/>
      <c r="BN686" s="1113"/>
      <c r="BO686" s="1113"/>
      <c r="BP686" s="1112"/>
      <c r="BQ686" s="1112"/>
      <c r="BR686" s="1112"/>
      <c r="BS686" s="1112"/>
      <c r="BT686" s="1112"/>
      <c r="BU686" s="1112"/>
      <c r="BV686" s="1112"/>
      <c r="BW686" s="1112"/>
      <c r="BX686" s="1112"/>
      <c r="BY686" s="1112"/>
      <c r="BZ686" s="1112"/>
      <c r="CA686" s="1112"/>
      <c r="CB686" s="1114"/>
      <c r="CC686" s="1112"/>
      <c r="CD686" s="1112"/>
      <c r="CE686" s="1114"/>
      <c r="CF686" s="1114"/>
      <c r="CG686" s="1114"/>
      <c r="CH686" s="1114"/>
      <c r="CI686" s="1112"/>
      <c r="CJ686" s="1112"/>
      <c r="CK686" s="1114"/>
      <c r="CL686" s="1114"/>
      <c r="CM686" s="1114"/>
      <c r="CN686" s="1115"/>
      <c r="CO686" s="1116"/>
      <c r="CP686" s="1116"/>
      <c r="CQ686" s="1110"/>
      <c r="CR686" s="1110"/>
      <c r="CS686" s="1110"/>
      <c r="CT686" s="1110"/>
      <c r="CU686" s="1110"/>
      <c r="CV686" s="1110"/>
      <c r="CW686" s="1110"/>
      <c r="CX686" s="1110"/>
      <c r="CY686" s="1110"/>
      <c r="CZ686" s="1110"/>
      <c r="DA686" s="1110"/>
      <c r="DB686" s="1110"/>
      <c r="DC686" s="1110"/>
      <c r="DD686" s="1110"/>
      <c r="DE686" s="1110"/>
      <c r="DF686" s="1110"/>
      <c r="DG686" s="1110"/>
      <c r="DH686" s="1110"/>
      <c r="DI686" s="1110"/>
      <c r="DJ686" s="1110"/>
      <c r="DK686" s="1110"/>
      <c r="DL686" s="1110"/>
      <c r="DM686" s="1110"/>
      <c r="DN686" s="1110"/>
      <c r="DO686" s="1110"/>
      <c r="DP686" s="1110"/>
      <c r="DQ686" s="1110"/>
      <c r="DR686" s="1110"/>
      <c r="DS686" s="1110"/>
      <c r="DT686" s="1110"/>
      <c r="DU686" s="1110"/>
      <c r="DV686" s="1110"/>
      <c r="DW686" s="1116"/>
      <c r="DX686" s="1116"/>
      <c r="DY686" s="1116"/>
      <c r="DZ686" s="1116"/>
      <c r="EA686" s="1116"/>
      <c r="EB686" s="1116"/>
      <c r="EC686" s="1116"/>
      <c r="ED686" s="1116"/>
    </row>
    <row r="687" spans="22:134" s="1105" customFormat="1" x14ac:dyDescent="0.25">
      <c r="V687" s="1106"/>
      <c r="AA687" s="1107"/>
      <c r="AB687" s="1107"/>
      <c r="AD687" s="1107"/>
      <c r="AE687" s="1108"/>
      <c r="AH687" s="1109"/>
      <c r="AI687" s="1109"/>
      <c r="AK687" s="1107"/>
      <c r="AR687" s="1107"/>
      <c r="AV687" s="1107"/>
      <c r="AX687" s="1107"/>
      <c r="BB687" s="1107"/>
      <c r="BC687" s="1107"/>
      <c r="BE687" s="1107"/>
      <c r="BH687" s="1110"/>
      <c r="BI687" s="1111"/>
      <c r="BJ687" s="1112"/>
      <c r="BK687" s="1112"/>
      <c r="BL687" s="1112"/>
      <c r="BM687" s="1113"/>
      <c r="BN687" s="1113"/>
      <c r="BO687" s="1113"/>
      <c r="BP687" s="1112"/>
      <c r="BQ687" s="1112"/>
      <c r="BR687" s="1112"/>
      <c r="BS687" s="1112"/>
      <c r="BT687" s="1112"/>
      <c r="BU687" s="1112"/>
      <c r="BV687" s="1112"/>
      <c r="BW687" s="1112"/>
      <c r="BX687" s="1112"/>
      <c r="BY687" s="1112"/>
      <c r="BZ687" s="1112"/>
      <c r="CA687" s="1112"/>
      <c r="CB687" s="1114"/>
      <c r="CC687" s="1112"/>
      <c r="CD687" s="1112"/>
      <c r="CE687" s="1114"/>
      <c r="CF687" s="1114"/>
      <c r="CG687" s="1114"/>
      <c r="CH687" s="1114"/>
      <c r="CI687" s="1112"/>
      <c r="CJ687" s="1112"/>
      <c r="CK687" s="1114"/>
      <c r="CL687" s="1114"/>
      <c r="CM687" s="1114"/>
      <c r="CN687" s="1115"/>
      <c r="CO687" s="1116"/>
      <c r="CP687" s="1116"/>
      <c r="CQ687" s="1110"/>
      <c r="CR687" s="1110"/>
      <c r="CS687" s="1110"/>
      <c r="CT687" s="1110"/>
      <c r="CU687" s="1110"/>
      <c r="CV687" s="1110"/>
      <c r="CW687" s="1110"/>
      <c r="CX687" s="1110"/>
      <c r="CY687" s="1110"/>
      <c r="CZ687" s="1110"/>
      <c r="DA687" s="1110"/>
      <c r="DB687" s="1110"/>
      <c r="DC687" s="1110"/>
      <c r="DD687" s="1110"/>
      <c r="DE687" s="1110"/>
      <c r="DF687" s="1110"/>
      <c r="DG687" s="1110"/>
      <c r="DH687" s="1110"/>
      <c r="DI687" s="1110"/>
      <c r="DJ687" s="1110"/>
      <c r="DK687" s="1110"/>
      <c r="DL687" s="1110"/>
      <c r="DM687" s="1110"/>
      <c r="DN687" s="1110"/>
      <c r="DO687" s="1110"/>
      <c r="DP687" s="1110"/>
      <c r="DQ687" s="1110"/>
      <c r="DR687" s="1110"/>
      <c r="DS687" s="1110"/>
      <c r="DT687" s="1110"/>
      <c r="DU687" s="1110"/>
      <c r="DV687" s="1110"/>
      <c r="DW687" s="1116"/>
      <c r="DX687" s="1116"/>
      <c r="DY687" s="1116"/>
      <c r="DZ687" s="1116"/>
      <c r="EA687" s="1116"/>
      <c r="EB687" s="1116"/>
      <c r="EC687" s="1116"/>
      <c r="ED687" s="1116"/>
    </row>
    <row r="688" spans="22:134" s="1105" customFormat="1" x14ac:dyDescent="0.25">
      <c r="V688" s="1106"/>
      <c r="AA688" s="1107"/>
      <c r="AB688" s="1107"/>
      <c r="AD688" s="1107"/>
      <c r="AE688" s="1108"/>
      <c r="AH688" s="1109"/>
      <c r="AI688" s="1109"/>
      <c r="AK688" s="1107"/>
      <c r="AR688" s="1107"/>
      <c r="AV688" s="1107"/>
      <c r="AX688" s="1107"/>
      <c r="BB688" s="1107"/>
      <c r="BC688" s="1107"/>
      <c r="BE688" s="1107"/>
      <c r="BH688" s="1110"/>
      <c r="BI688" s="1111"/>
      <c r="BJ688" s="1112"/>
      <c r="BK688" s="1112"/>
      <c r="BL688" s="1112"/>
      <c r="BM688" s="1113"/>
      <c r="BN688" s="1113"/>
      <c r="BO688" s="1113"/>
      <c r="BP688" s="1112"/>
      <c r="BQ688" s="1112"/>
      <c r="BR688" s="1112"/>
      <c r="BS688" s="1112"/>
      <c r="BT688" s="1112"/>
      <c r="BU688" s="1112"/>
      <c r="BV688" s="1112"/>
      <c r="BW688" s="1112"/>
      <c r="BX688" s="1112"/>
      <c r="BY688" s="1112"/>
      <c r="BZ688" s="1112"/>
      <c r="CA688" s="1112"/>
      <c r="CB688" s="1114"/>
      <c r="CC688" s="1112"/>
      <c r="CD688" s="1112"/>
      <c r="CE688" s="1114"/>
      <c r="CF688" s="1114"/>
      <c r="CG688" s="1114"/>
      <c r="CH688" s="1114"/>
      <c r="CI688" s="1112"/>
      <c r="CJ688" s="1112"/>
      <c r="CK688" s="1114"/>
      <c r="CL688" s="1114"/>
      <c r="CM688" s="1114"/>
      <c r="CN688" s="1115"/>
      <c r="CO688" s="1116"/>
      <c r="CP688" s="1116"/>
      <c r="CQ688" s="1110"/>
      <c r="CR688" s="1110"/>
      <c r="CS688" s="1110"/>
      <c r="CT688" s="1110"/>
      <c r="CU688" s="1110"/>
      <c r="CV688" s="1110"/>
      <c r="CW688" s="1110"/>
      <c r="CX688" s="1110"/>
      <c r="CY688" s="1110"/>
      <c r="CZ688" s="1110"/>
      <c r="DA688" s="1110"/>
      <c r="DB688" s="1110"/>
      <c r="DC688" s="1110"/>
      <c r="DD688" s="1110"/>
      <c r="DE688" s="1110"/>
      <c r="DF688" s="1110"/>
      <c r="DG688" s="1110"/>
      <c r="DH688" s="1110"/>
      <c r="DI688" s="1110"/>
      <c r="DJ688" s="1110"/>
      <c r="DK688" s="1110"/>
      <c r="DL688" s="1110"/>
      <c r="DM688" s="1110"/>
      <c r="DN688" s="1110"/>
      <c r="DO688" s="1110"/>
      <c r="DP688" s="1110"/>
      <c r="DQ688" s="1110"/>
      <c r="DR688" s="1110"/>
      <c r="DS688" s="1110"/>
      <c r="DT688" s="1110"/>
      <c r="DU688" s="1110"/>
      <c r="DV688" s="1110"/>
      <c r="DW688" s="1116"/>
      <c r="DX688" s="1116"/>
      <c r="DY688" s="1116"/>
      <c r="DZ688" s="1116"/>
      <c r="EA688" s="1116"/>
      <c r="EB688" s="1116"/>
      <c r="EC688" s="1116"/>
      <c r="ED688" s="1116"/>
    </row>
    <row r="689" spans="22:134" s="1105" customFormat="1" x14ac:dyDescent="0.25">
      <c r="V689" s="1106"/>
      <c r="AA689" s="1107"/>
      <c r="AB689" s="1107"/>
      <c r="AD689" s="1107"/>
      <c r="AE689" s="1108"/>
      <c r="AH689" s="1109"/>
      <c r="AI689" s="1109"/>
      <c r="AK689" s="1107"/>
      <c r="AR689" s="1107"/>
      <c r="AV689" s="1107"/>
      <c r="AX689" s="1107"/>
      <c r="BB689" s="1107"/>
      <c r="BC689" s="1107"/>
      <c r="BE689" s="1107"/>
      <c r="BH689" s="1110"/>
      <c r="BI689" s="1111"/>
      <c r="BJ689" s="1112"/>
      <c r="BK689" s="1112"/>
      <c r="BL689" s="1112"/>
      <c r="BM689" s="1113"/>
      <c r="BN689" s="1113"/>
      <c r="BO689" s="1113"/>
      <c r="BP689" s="1112"/>
      <c r="BQ689" s="1112"/>
      <c r="BR689" s="1112"/>
      <c r="BS689" s="1112"/>
      <c r="BT689" s="1112"/>
      <c r="BU689" s="1112"/>
      <c r="BV689" s="1112"/>
      <c r="BW689" s="1112"/>
      <c r="BX689" s="1112"/>
      <c r="BY689" s="1112"/>
      <c r="BZ689" s="1112"/>
      <c r="CA689" s="1112"/>
      <c r="CB689" s="1114"/>
      <c r="CC689" s="1112"/>
      <c r="CD689" s="1112"/>
      <c r="CE689" s="1114"/>
      <c r="CF689" s="1114"/>
      <c r="CG689" s="1114"/>
      <c r="CH689" s="1114"/>
      <c r="CI689" s="1112"/>
      <c r="CJ689" s="1112"/>
      <c r="CK689" s="1114"/>
      <c r="CL689" s="1114"/>
      <c r="CM689" s="1114"/>
      <c r="CN689" s="1115"/>
      <c r="CO689" s="1116"/>
      <c r="CP689" s="1116"/>
      <c r="CQ689" s="1110"/>
      <c r="CR689" s="1110"/>
      <c r="CS689" s="1110"/>
      <c r="CT689" s="1110"/>
      <c r="CU689" s="1110"/>
      <c r="CV689" s="1110"/>
      <c r="CW689" s="1110"/>
      <c r="CX689" s="1110"/>
      <c r="CY689" s="1110"/>
      <c r="CZ689" s="1110"/>
      <c r="DA689" s="1110"/>
      <c r="DB689" s="1110"/>
      <c r="DC689" s="1110"/>
      <c r="DD689" s="1110"/>
      <c r="DE689" s="1110"/>
      <c r="DF689" s="1110"/>
      <c r="DG689" s="1110"/>
      <c r="DH689" s="1110"/>
      <c r="DI689" s="1110"/>
      <c r="DJ689" s="1110"/>
      <c r="DK689" s="1110"/>
      <c r="DL689" s="1110"/>
      <c r="DM689" s="1110"/>
      <c r="DN689" s="1110"/>
      <c r="DO689" s="1110"/>
      <c r="DP689" s="1110"/>
      <c r="DQ689" s="1110"/>
      <c r="DR689" s="1110"/>
      <c r="DS689" s="1110"/>
      <c r="DT689" s="1110"/>
      <c r="DU689" s="1110"/>
      <c r="DV689" s="1110"/>
      <c r="DW689" s="1116"/>
      <c r="DX689" s="1116"/>
      <c r="DY689" s="1116"/>
      <c r="DZ689" s="1116"/>
      <c r="EA689" s="1116"/>
      <c r="EB689" s="1116"/>
      <c r="EC689" s="1116"/>
      <c r="ED689" s="1116"/>
    </row>
    <row r="690" spans="22:134" s="1105" customFormat="1" x14ac:dyDescent="0.25">
      <c r="V690" s="1106"/>
      <c r="AA690" s="1107"/>
      <c r="AB690" s="1107"/>
      <c r="AD690" s="1107"/>
      <c r="AE690" s="1108"/>
      <c r="AH690" s="1109"/>
      <c r="AI690" s="1109"/>
      <c r="AK690" s="1107"/>
      <c r="AR690" s="1107"/>
      <c r="AV690" s="1107"/>
      <c r="AX690" s="1107"/>
      <c r="BB690" s="1107"/>
      <c r="BC690" s="1107"/>
      <c r="BE690" s="1107"/>
      <c r="BH690" s="1110"/>
      <c r="BI690" s="1111"/>
      <c r="BJ690" s="1112"/>
      <c r="BK690" s="1112"/>
      <c r="BL690" s="1112"/>
      <c r="BM690" s="1113"/>
      <c r="BN690" s="1113"/>
      <c r="BO690" s="1113"/>
      <c r="BP690" s="1112"/>
      <c r="BQ690" s="1112"/>
      <c r="BR690" s="1112"/>
      <c r="BS690" s="1112"/>
      <c r="BT690" s="1112"/>
      <c r="BU690" s="1112"/>
      <c r="BV690" s="1112"/>
      <c r="BW690" s="1112"/>
      <c r="BX690" s="1112"/>
      <c r="BY690" s="1112"/>
      <c r="BZ690" s="1112"/>
      <c r="CA690" s="1112"/>
      <c r="CB690" s="1114"/>
      <c r="CC690" s="1112"/>
      <c r="CD690" s="1112"/>
      <c r="CE690" s="1114"/>
      <c r="CF690" s="1114"/>
      <c r="CG690" s="1114"/>
      <c r="CH690" s="1114"/>
      <c r="CI690" s="1112"/>
      <c r="CJ690" s="1112"/>
      <c r="CK690" s="1114"/>
      <c r="CL690" s="1114"/>
      <c r="CM690" s="1114"/>
      <c r="CN690" s="1115"/>
      <c r="CO690" s="1116"/>
      <c r="CP690" s="1116"/>
      <c r="CQ690" s="1110"/>
      <c r="CR690" s="1110"/>
      <c r="CS690" s="1110"/>
      <c r="CT690" s="1110"/>
      <c r="CU690" s="1110"/>
      <c r="CV690" s="1110"/>
      <c r="CW690" s="1110"/>
      <c r="CX690" s="1110"/>
      <c r="CY690" s="1110"/>
      <c r="CZ690" s="1110"/>
      <c r="DA690" s="1110"/>
      <c r="DB690" s="1110"/>
      <c r="DC690" s="1110"/>
      <c r="DD690" s="1110"/>
      <c r="DE690" s="1110"/>
      <c r="DF690" s="1110"/>
      <c r="DG690" s="1110"/>
      <c r="DH690" s="1110"/>
      <c r="DI690" s="1110"/>
      <c r="DJ690" s="1110"/>
      <c r="DK690" s="1110"/>
      <c r="DL690" s="1110"/>
      <c r="DM690" s="1110"/>
      <c r="DN690" s="1110"/>
      <c r="DO690" s="1110"/>
      <c r="DP690" s="1110"/>
      <c r="DQ690" s="1110"/>
      <c r="DR690" s="1110"/>
      <c r="DS690" s="1110"/>
      <c r="DT690" s="1110"/>
      <c r="DU690" s="1110"/>
      <c r="DV690" s="1110"/>
      <c r="DW690" s="1116"/>
      <c r="DX690" s="1116"/>
      <c r="DY690" s="1116"/>
      <c r="DZ690" s="1116"/>
      <c r="EA690" s="1116"/>
      <c r="EB690" s="1116"/>
      <c r="EC690" s="1116"/>
      <c r="ED690" s="1116"/>
    </row>
    <row r="691" spans="22:134" s="1105" customFormat="1" x14ac:dyDescent="0.25">
      <c r="V691" s="1106"/>
      <c r="AA691" s="1107"/>
      <c r="AB691" s="1107"/>
      <c r="AD691" s="1107"/>
      <c r="AE691" s="1108"/>
      <c r="AH691" s="1109"/>
      <c r="AI691" s="1109"/>
      <c r="AK691" s="1107"/>
      <c r="AR691" s="1107"/>
      <c r="AV691" s="1107"/>
      <c r="AX691" s="1107"/>
      <c r="BB691" s="1107"/>
      <c r="BC691" s="1107"/>
      <c r="BE691" s="1107"/>
      <c r="BH691" s="1110"/>
      <c r="BI691" s="1111"/>
      <c r="BJ691" s="1112"/>
      <c r="BK691" s="1112"/>
      <c r="BL691" s="1112"/>
      <c r="BM691" s="1113"/>
      <c r="BN691" s="1113"/>
      <c r="BO691" s="1113"/>
      <c r="BP691" s="1112"/>
      <c r="BQ691" s="1112"/>
      <c r="BR691" s="1112"/>
      <c r="BS691" s="1112"/>
      <c r="BT691" s="1112"/>
      <c r="BU691" s="1112"/>
      <c r="BV691" s="1112"/>
      <c r="BW691" s="1112"/>
      <c r="BX691" s="1112"/>
      <c r="BY691" s="1112"/>
      <c r="BZ691" s="1112"/>
      <c r="CA691" s="1112"/>
      <c r="CB691" s="1114"/>
      <c r="CC691" s="1112"/>
      <c r="CD691" s="1112"/>
      <c r="CE691" s="1114"/>
      <c r="CF691" s="1114"/>
      <c r="CG691" s="1114"/>
      <c r="CH691" s="1114"/>
      <c r="CI691" s="1112"/>
      <c r="CJ691" s="1112"/>
      <c r="CK691" s="1114"/>
      <c r="CL691" s="1114"/>
      <c r="CM691" s="1114"/>
      <c r="CN691" s="1115"/>
      <c r="CO691" s="1116"/>
      <c r="CP691" s="1116"/>
      <c r="CQ691" s="1110"/>
      <c r="CR691" s="1110"/>
      <c r="CS691" s="1110"/>
      <c r="CT691" s="1110"/>
      <c r="CU691" s="1110"/>
      <c r="CV691" s="1110"/>
      <c r="CW691" s="1110"/>
      <c r="CX691" s="1110"/>
      <c r="CY691" s="1110"/>
      <c r="CZ691" s="1110"/>
      <c r="DA691" s="1110"/>
      <c r="DB691" s="1110"/>
      <c r="DC691" s="1110"/>
      <c r="DD691" s="1110"/>
      <c r="DE691" s="1110"/>
      <c r="DF691" s="1110"/>
      <c r="DG691" s="1110"/>
      <c r="DH691" s="1110"/>
      <c r="DI691" s="1110"/>
      <c r="DJ691" s="1110"/>
      <c r="DK691" s="1110"/>
      <c r="DL691" s="1110"/>
      <c r="DM691" s="1110"/>
      <c r="DN691" s="1110"/>
      <c r="DO691" s="1110"/>
      <c r="DP691" s="1110"/>
      <c r="DQ691" s="1110"/>
      <c r="DR691" s="1110"/>
      <c r="DS691" s="1110"/>
      <c r="DT691" s="1110"/>
      <c r="DU691" s="1110"/>
      <c r="DV691" s="1110"/>
      <c r="DW691" s="1116"/>
      <c r="DX691" s="1116"/>
      <c r="DY691" s="1116"/>
      <c r="DZ691" s="1116"/>
      <c r="EA691" s="1116"/>
      <c r="EB691" s="1116"/>
      <c r="EC691" s="1116"/>
      <c r="ED691" s="1116"/>
    </row>
    <row r="692" spans="22:134" s="1105" customFormat="1" x14ac:dyDescent="0.25">
      <c r="V692" s="1106"/>
      <c r="AA692" s="1107"/>
      <c r="AB692" s="1107"/>
      <c r="AD692" s="1107"/>
      <c r="AE692" s="1108"/>
      <c r="AH692" s="1109"/>
      <c r="AI692" s="1109"/>
      <c r="AK692" s="1107"/>
      <c r="AR692" s="1107"/>
      <c r="AV692" s="1107"/>
      <c r="AX692" s="1107"/>
      <c r="BB692" s="1107"/>
      <c r="BC692" s="1107"/>
      <c r="BE692" s="1107"/>
      <c r="BH692" s="1110"/>
      <c r="BI692" s="1111"/>
      <c r="BJ692" s="1112"/>
      <c r="BK692" s="1112"/>
      <c r="BL692" s="1112"/>
      <c r="BM692" s="1113"/>
      <c r="BN692" s="1113"/>
      <c r="BO692" s="1113"/>
      <c r="BP692" s="1112"/>
      <c r="BQ692" s="1112"/>
      <c r="BR692" s="1112"/>
      <c r="BS692" s="1112"/>
      <c r="BT692" s="1112"/>
      <c r="BU692" s="1112"/>
      <c r="BV692" s="1112"/>
      <c r="BW692" s="1112"/>
      <c r="BX692" s="1112"/>
      <c r="BY692" s="1112"/>
      <c r="BZ692" s="1112"/>
      <c r="CA692" s="1112"/>
      <c r="CB692" s="1114"/>
      <c r="CC692" s="1112"/>
      <c r="CD692" s="1112"/>
      <c r="CE692" s="1114"/>
      <c r="CF692" s="1114"/>
      <c r="CG692" s="1114"/>
      <c r="CH692" s="1114"/>
      <c r="CI692" s="1112"/>
      <c r="CJ692" s="1112"/>
      <c r="CK692" s="1114"/>
      <c r="CL692" s="1114"/>
      <c r="CM692" s="1114"/>
      <c r="CN692" s="1115"/>
      <c r="CO692" s="1116"/>
      <c r="CP692" s="1116"/>
      <c r="CQ692" s="1110"/>
      <c r="CR692" s="1110"/>
      <c r="CS692" s="1110"/>
      <c r="CT692" s="1110"/>
      <c r="CU692" s="1110"/>
      <c r="CV692" s="1110"/>
      <c r="CW692" s="1110"/>
      <c r="CX692" s="1110"/>
      <c r="CY692" s="1110"/>
      <c r="CZ692" s="1110"/>
      <c r="DA692" s="1110"/>
      <c r="DB692" s="1110"/>
      <c r="DC692" s="1110"/>
      <c r="DD692" s="1110"/>
      <c r="DE692" s="1110"/>
      <c r="DF692" s="1110"/>
      <c r="DG692" s="1110"/>
      <c r="DH692" s="1110"/>
      <c r="DI692" s="1110"/>
      <c r="DJ692" s="1110"/>
      <c r="DK692" s="1110"/>
      <c r="DL692" s="1110"/>
      <c r="DM692" s="1110"/>
      <c r="DN692" s="1110"/>
      <c r="DO692" s="1110"/>
      <c r="DP692" s="1110"/>
      <c r="DQ692" s="1110"/>
      <c r="DR692" s="1110"/>
      <c r="DS692" s="1110"/>
      <c r="DT692" s="1110"/>
      <c r="DU692" s="1110"/>
      <c r="DV692" s="1110"/>
      <c r="DW692" s="1116"/>
      <c r="DX692" s="1116"/>
      <c r="DY692" s="1116"/>
      <c r="DZ692" s="1116"/>
      <c r="EA692" s="1116"/>
      <c r="EB692" s="1116"/>
      <c r="EC692" s="1116"/>
      <c r="ED692" s="1116"/>
    </row>
    <row r="693" spans="22:134" s="1105" customFormat="1" x14ac:dyDescent="0.25">
      <c r="V693" s="1106"/>
      <c r="AA693" s="1107"/>
      <c r="AB693" s="1107"/>
      <c r="AD693" s="1107"/>
      <c r="AE693" s="1108"/>
      <c r="AH693" s="1109"/>
      <c r="AI693" s="1109"/>
      <c r="AK693" s="1107"/>
      <c r="AR693" s="1107"/>
      <c r="AV693" s="1107"/>
      <c r="AX693" s="1107"/>
      <c r="BB693" s="1107"/>
      <c r="BC693" s="1107"/>
      <c r="BE693" s="1107"/>
      <c r="BH693" s="1110"/>
      <c r="BI693" s="1111"/>
      <c r="BJ693" s="1112"/>
      <c r="BK693" s="1112"/>
      <c r="BL693" s="1112"/>
      <c r="BM693" s="1113"/>
      <c r="BN693" s="1113"/>
      <c r="BO693" s="1113"/>
      <c r="BP693" s="1112"/>
      <c r="BQ693" s="1112"/>
      <c r="BR693" s="1112"/>
      <c r="BS693" s="1112"/>
      <c r="BT693" s="1112"/>
      <c r="BU693" s="1112"/>
      <c r="BV693" s="1112"/>
      <c r="BW693" s="1112"/>
      <c r="BX693" s="1112"/>
      <c r="BY693" s="1112"/>
      <c r="BZ693" s="1112"/>
      <c r="CA693" s="1112"/>
      <c r="CB693" s="1114"/>
      <c r="CC693" s="1112"/>
      <c r="CD693" s="1112"/>
      <c r="CE693" s="1114"/>
      <c r="CF693" s="1114"/>
      <c r="CG693" s="1114"/>
      <c r="CH693" s="1114"/>
      <c r="CI693" s="1112"/>
      <c r="CJ693" s="1112"/>
      <c r="CK693" s="1114"/>
      <c r="CL693" s="1114"/>
      <c r="CM693" s="1114"/>
      <c r="CN693" s="1115"/>
      <c r="CO693" s="1116"/>
      <c r="CP693" s="1116"/>
      <c r="CQ693" s="1110"/>
      <c r="CR693" s="1110"/>
      <c r="CS693" s="1110"/>
      <c r="CT693" s="1110"/>
      <c r="CU693" s="1110"/>
      <c r="CV693" s="1110"/>
      <c r="CW693" s="1110"/>
      <c r="CX693" s="1110"/>
      <c r="CY693" s="1110"/>
      <c r="CZ693" s="1110"/>
      <c r="DA693" s="1110"/>
      <c r="DB693" s="1110"/>
      <c r="DC693" s="1110"/>
      <c r="DD693" s="1110"/>
      <c r="DE693" s="1110"/>
      <c r="DF693" s="1110"/>
      <c r="DG693" s="1110"/>
      <c r="DH693" s="1110"/>
      <c r="DI693" s="1110"/>
      <c r="DJ693" s="1110"/>
      <c r="DK693" s="1110"/>
      <c r="DL693" s="1110"/>
      <c r="DM693" s="1110"/>
      <c r="DN693" s="1110"/>
      <c r="DO693" s="1110"/>
      <c r="DP693" s="1110"/>
      <c r="DQ693" s="1110"/>
      <c r="DR693" s="1110"/>
      <c r="DS693" s="1110"/>
      <c r="DT693" s="1110"/>
      <c r="DU693" s="1110"/>
      <c r="DV693" s="1110"/>
      <c r="DW693" s="1116"/>
      <c r="DX693" s="1116"/>
      <c r="DY693" s="1116"/>
      <c r="DZ693" s="1116"/>
      <c r="EA693" s="1116"/>
      <c r="EB693" s="1116"/>
      <c r="EC693" s="1116"/>
      <c r="ED693" s="1116"/>
    </row>
    <row r="694" spans="22:134" s="1105" customFormat="1" x14ac:dyDescent="0.25">
      <c r="V694" s="1106"/>
      <c r="AA694" s="1107"/>
      <c r="AB694" s="1107"/>
      <c r="AD694" s="1107"/>
      <c r="AE694" s="1108"/>
      <c r="AH694" s="1109"/>
      <c r="AI694" s="1109"/>
      <c r="AK694" s="1107"/>
      <c r="AR694" s="1107"/>
      <c r="AV694" s="1107"/>
      <c r="AX694" s="1107"/>
      <c r="BB694" s="1107"/>
      <c r="BC694" s="1107"/>
      <c r="BE694" s="1107"/>
      <c r="BH694" s="1110"/>
      <c r="BI694" s="1111"/>
      <c r="BJ694" s="1112"/>
      <c r="BK694" s="1112"/>
      <c r="BL694" s="1112"/>
      <c r="BM694" s="1113"/>
      <c r="BN694" s="1113"/>
      <c r="BO694" s="1113"/>
      <c r="BP694" s="1112"/>
      <c r="BQ694" s="1112"/>
      <c r="BR694" s="1112"/>
      <c r="BS694" s="1112"/>
      <c r="BT694" s="1112"/>
      <c r="BU694" s="1112"/>
      <c r="BV694" s="1112"/>
      <c r="BW694" s="1112"/>
      <c r="BX694" s="1112"/>
      <c r="BY694" s="1112"/>
      <c r="BZ694" s="1112"/>
      <c r="CA694" s="1112"/>
      <c r="CB694" s="1114"/>
      <c r="CC694" s="1112"/>
      <c r="CD694" s="1112"/>
      <c r="CE694" s="1114"/>
      <c r="CF694" s="1114"/>
      <c r="CG694" s="1114"/>
      <c r="CH694" s="1114"/>
      <c r="CI694" s="1112"/>
      <c r="CJ694" s="1112"/>
      <c r="CK694" s="1114"/>
      <c r="CL694" s="1114"/>
      <c r="CM694" s="1114"/>
      <c r="CN694" s="1115"/>
      <c r="CO694" s="1116"/>
      <c r="CP694" s="1116"/>
      <c r="CQ694" s="1110"/>
      <c r="CR694" s="1110"/>
      <c r="CS694" s="1110"/>
      <c r="CT694" s="1110"/>
      <c r="CU694" s="1110"/>
      <c r="CV694" s="1110"/>
      <c r="CW694" s="1110"/>
      <c r="CX694" s="1110"/>
      <c r="CY694" s="1110"/>
      <c r="CZ694" s="1110"/>
      <c r="DA694" s="1110"/>
      <c r="DB694" s="1110"/>
      <c r="DC694" s="1110"/>
      <c r="DD694" s="1110"/>
      <c r="DE694" s="1110"/>
      <c r="DF694" s="1110"/>
      <c r="DG694" s="1110"/>
      <c r="DH694" s="1110"/>
      <c r="DI694" s="1110"/>
      <c r="DJ694" s="1110"/>
      <c r="DK694" s="1110"/>
      <c r="DL694" s="1110"/>
      <c r="DM694" s="1110"/>
      <c r="DN694" s="1110"/>
      <c r="DO694" s="1110"/>
      <c r="DP694" s="1110"/>
      <c r="DQ694" s="1110"/>
      <c r="DR694" s="1110"/>
      <c r="DS694" s="1110"/>
      <c r="DT694" s="1110"/>
      <c r="DU694" s="1110"/>
      <c r="DV694" s="1110"/>
      <c r="DW694" s="1116"/>
      <c r="DX694" s="1116"/>
      <c r="DY694" s="1116"/>
      <c r="DZ694" s="1116"/>
      <c r="EA694" s="1116"/>
      <c r="EB694" s="1116"/>
      <c r="EC694" s="1116"/>
      <c r="ED694" s="1116"/>
    </row>
    <row r="695" spans="22:134" s="1105" customFormat="1" x14ac:dyDescent="0.25">
      <c r="V695" s="1106"/>
      <c r="AA695" s="1107"/>
      <c r="AB695" s="1107"/>
      <c r="AD695" s="1107"/>
      <c r="AE695" s="1108"/>
      <c r="AH695" s="1109"/>
      <c r="AI695" s="1109"/>
      <c r="AK695" s="1107"/>
      <c r="AR695" s="1107"/>
      <c r="AV695" s="1107"/>
      <c r="AX695" s="1107"/>
      <c r="BB695" s="1107"/>
      <c r="BC695" s="1107"/>
      <c r="BE695" s="1107"/>
      <c r="BH695" s="1110"/>
      <c r="BI695" s="1111"/>
      <c r="BJ695" s="1112"/>
      <c r="BK695" s="1112"/>
      <c r="BL695" s="1112"/>
      <c r="BM695" s="1113"/>
      <c r="BN695" s="1113"/>
      <c r="BO695" s="1113"/>
      <c r="BP695" s="1112"/>
      <c r="BQ695" s="1112"/>
      <c r="BR695" s="1112"/>
      <c r="BS695" s="1112"/>
      <c r="BT695" s="1112"/>
      <c r="BU695" s="1112"/>
      <c r="BV695" s="1112"/>
      <c r="BW695" s="1112"/>
      <c r="BX695" s="1112"/>
      <c r="BY695" s="1112"/>
      <c r="BZ695" s="1112"/>
      <c r="CA695" s="1112"/>
      <c r="CB695" s="1114"/>
      <c r="CC695" s="1112"/>
      <c r="CD695" s="1112"/>
      <c r="CE695" s="1114"/>
      <c r="CF695" s="1114"/>
      <c r="CG695" s="1114"/>
      <c r="CH695" s="1114"/>
      <c r="CI695" s="1112"/>
      <c r="CJ695" s="1112"/>
      <c r="CK695" s="1114"/>
      <c r="CL695" s="1114"/>
      <c r="CM695" s="1114"/>
      <c r="CN695" s="1115"/>
      <c r="CO695" s="1116"/>
      <c r="CP695" s="1116"/>
      <c r="CQ695" s="1110"/>
      <c r="CR695" s="1110"/>
      <c r="CS695" s="1110"/>
      <c r="CT695" s="1110"/>
      <c r="CU695" s="1110"/>
      <c r="CV695" s="1110"/>
      <c r="CW695" s="1110"/>
      <c r="CX695" s="1110"/>
      <c r="CY695" s="1110"/>
      <c r="CZ695" s="1110"/>
      <c r="DA695" s="1110"/>
      <c r="DB695" s="1110"/>
      <c r="DC695" s="1110"/>
      <c r="DD695" s="1110"/>
      <c r="DE695" s="1110"/>
      <c r="DF695" s="1110"/>
      <c r="DG695" s="1110"/>
      <c r="DH695" s="1110"/>
      <c r="DI695" s="1110"/>
      <c r="DJ695" s="1110"/>
      <c r="DK695" s="1110"/>
      <c r="DL695" s="1110"/>
      <c r="DM695" s="1110"/>
      <c r="DN695" s="1110"/>
      <c r="DO695" s="1110"/>
      <c r="DP695" s="1110"/>
      <c r="DQ695" s="1110"/>
      <c r="DR695" s="1110"/>
      <c r="DS695" s="1110"/>
      <c r="DT695" s="1110"/>
      <c r="DU695" s="1110"/>
      <c r="DV695" s="1110"/>
      <c r="DW695" s="1116"/>
      <c r="DX695" s="1116"/>
      <c r="DY695" s="1116"/>
      <c r="DZ695" s="1116"/>
      <c r="EA695" s="1116"/>
      <c r="EB695" s="1116"/>
      <c r="EC695" s="1116"/>
      <c r="ED695" s="1116"/>
    </row>
    <row r="696" spans="22:134" s="1105" customFormat="1" x14ac:dyDescent="0.25">
      <c r="V696" s="1106"/>
      <c r="AA696" s="1107"/>
      <c r="AB696" s="1107"/>
      <c r="AD696" s="1107"/>
      <c r="AE696" s="1108"/>
      <c r="AH696" s="1109"/>
      <c r="AI696" s="1109"/>
      <c r="AK696" s="1107"/>
      <c r="AR696" s="1107"/>
      <c r="AV696" s="1107"/>
      <c r="AX696" s="1107"/>
      <c r="BB696" s="1107"/>
      <c r="BC696" s="1107"/>
      <c r="BE696" s="1107"/>
      <c r="BH696" s="1110"/>
      <c r="BI696" s="1111"/>
      <c r="BJ696" s="1112"/>
      <c r="BK696" s="1112"/>
      <c r="BL696" s="1112"/>
      <c r="BM696" s="1113"/>
      <c r="BN696" s="1113"/>
      <c r="BO696" s="1113"/>
      <c r="BP696" s="1112"/>
      <c r="BQ696" s="1112"/>
      <c r="BR696" s="1112"/>
      <c r="BS696" s="1112"/>
      <c r="BT696" s="1112"/>
      <c r="BU696" s="1112"/>
      <c r="BV696" s="1112"/>
      <c r="BW696" s="1112"/>
      <c r="BX696" s="1112"/>
      <c r="BY696" s="1112"/>
      <c r="BZ696" s="1112"/>
      <c r="CA696" s="1112"/>
      <c r="CB696" s="1114"/>
      <c r="CC696" s="1112"/>
      <c r="CD696" s="1112"/>
      <c r="CE696" s="1114"/>
      <c r="CF696" s="1114"/>
      <c r="CG696" s="1114"/>
      <c r="CH696" s="1114"/>
      <c r="CI696" s="1112"/>
      <c r="CJ696" s="1112"/>
      <c r="CK696" s="1114"/>
      <c r="CL696" s="1114"/>
      <c r="CM696" s="1114"/>
      <c r="CN696" s="1115"/>
      <c r="CO696" s="1116"/>
      <c r="CP696" s="1116"/>
      <c r="CQ696" s="1110"/>
      <c r="CR696" s="1110"/>
      <c r="CS696" s="1110"/>
      <c r="CT696" s="1110"/>
      <c r="CU696" s="1110"/>
      <c r="CV696" s="1110"/>
      <c r="CW696" s="1110"/>
      <c r="CX696" s="1110"/>
      <c r="CY696" s="1110"/>
      <c r="CZ696" s="1110"/>
      <c r="DA696" s="1110"/>
      <c r="DB696" s="1110"/>
      <c r="DC696" s="1110"/>
      <c r="DD696" s="1110"/>
      <c r="DE696" s="1110"/>
      <c r="DF696" s="1110"/>
      <c r="DG696" s="1110"/>
      <c r="DH696" s="1110"/>
      <c r="DI696" s="1110"/>
      <c r="DJ696" s="1110"/>
      <c r="DK696" s="1110"/>
      <c r="DL696" s="1110"/>
      <c r="DM696" s="1110"/>
      <c r="DN696" s="1110"/>
      <c r="DO696" s="1110"/>
      <c r="DP696" s="1110"/>
      <c r="DQ696" s="1110"/>
      <c r="DR696" s="1110"/>
      <c r="DS696" s="1110"/>
      <c r="DT696" s="1110"/>
      <c r="DU696" s="1110"/>
      <c r="DV696" s="1110"/>
      <c r="DW696" s="1116"/>
      <c r="DX696" s="1116"/>
      <c r="DY696" s="1116"/>
      <c r="DZ696" s="1116"/>
      <c r="EA696" s="1116"/>
      <c r="EB696" s="1116"/>
      <c r="EC696" s="1116"/>
      <c r="ED696" s="1116"/>
    </row>
    <row r="697" spans="22:134" s="1105" customFormat="1" x14ac:dyDescent="0.25">
      <c r="V697" s="1106"/>
      <c r="AA697" s="1107"/>
      <c r="AB697" s="1107"/>
      <c r="AD697" s="1107"/>
      <c r="AE697" s="1108"/>
      <c r="AH697" s="1109"/>
      <c r="AI697" s="1109"/>
      <c r="AK697" s="1107"/>
      <c r="AR697" s="1107"/>
      <c r="AV697" s="1107"/>
      <c r="AX697" s="1107"/>
      <c r="BB697" s="1107"/>
      <c r="BC697" s="1107"/>
      <c r="BE697" s="1107"/>
      <c r="BH697" s="1110"/>
      <c r="BI697" s="1111"/>
      <c r="BJ697" s="1112"/>
      <c r="BK697" s="1112"/>
      <c r="BL697" s="1112"/>
      <c r="BM697" s="1113"/>
      <c r="BN697" s="1113"/>
      <c r="BO697" s="1113"/>
      <c r="BP697" s="1112"/>
      <c r="BQ697" s="1112"/>
      <c r="BR697" s="1112"/>
      <c r="BS697" s="1112"/>
      <c r="BT697" s="1112"/>
      <c r="BU697" s="1112"/>
      <c r="BV697" s="1112"/>
      <c r="BW697" s="1112"/>
      <c r="BX697" s="1112"/>
      <c r="BY697" s="1112"/>
      <c r="BZ697" s="1112"/>
      <c r="CA697" s="1112"/>
      <c r="CB697" s="1114"/>
      <c r="CC697" s="1112"/>
      <c r="CD697" s="1112"/>
      <c r="CE697" s="1114"/>
      <c r="CF697" s="1114"/>
      <c r="CG697" s="1114"/>
      <c r="CH697" s="1114"/>
      <c r="CI697" s="1112"/>
      <c r="CJ697" s="1112"/>
      <c r="CK697" s="1114"/>
      <c r="CL697" s="1114"/>
      <c r="CM697" s="1114"/>
      <c r="CN697" s="1115"/>
      <c r="CO697" s="1116"/>
      <c r="CP697" s="1116"/>
      <c r="CQ697" s="1110"/>
      <c r="CR697" s="1110"/>
      <c r="CS697" s="1110"/>
      <c r="CT697" s="1110"/>
      <c r="CU697" s="1110"/>
      <c r="CV697" s="1110"/>
      <c r="CW697" s="1110"/>
      <c r="CX697" s="1110"/>
      <c r="CY697" s="1110"/>
      <c r="CZ697" s="1110"/>
      <c r="DA697" s="1110"/>
      <c r="DB697" s="1110"/>
      <c r="DC697" s="1110"/>
      <c r="DD697" s="1110"/>
      <c r="DE697" s="1110"/>
      <c r="DF697" s="1110"/>
      <c r="DG697" s="1110"/>
      <c r="DH697" s="1110"/>
      <c r="DI697" s="1110"/>
      <c r="DJ697" s="1110"/>
      <c r="DK697" s="1110"/>
      <c r="DL697" s="1110"/>
      <c r="DM697" s="1110"/>
      <c r="DN697" s="1110"/>
      <c r="DO697" s="1110"/>
      <c r="DP697" s="1110"/>
      <c r="DQ697" s="1110"/>
      <c r="DR697" s="1110"/>
      <c r="DS697" s="1110"/>
      <c r="DT697" s="1110"/>
      <c r="DU697" s="1110"/>
      <c r="DV697" s="1110"/>
      <c r="DW697" s="1116"/>
      <c r="DX697" s="1116"/>
      <c r="DY697" s="1116"/>
      <c r="DZ697" s="1116"/>
      <c r="EA697" s="1116"/>
      <c r="EB697" s="1116"/>
      <c r="EC697" s="1116"/>
      <c r="ED697" s="1116"/>
    </row>
    <row r="698" spans="22:134" s="1105" customFormat="1" x14ac:dyDescent="0.25">
      <c r="V698" s="1106"/>
      <c r="AA698" s="1107"/>
      <c r="AB698" s="1107"/>
      <c r="AD698" s="1107"/>
      <c r="AE698" s="1108"/>
      <c r="AH698" s="1109"/>
      <c r="AI698" s="1109"/>
      <c r="AK698" s="1107"/>
      <c r="AR698" s="1107"/>
      <c r="AV698" s="1107"/>
      <c r="AX698" s="1107"/>
      <c r="BB698" s="1107"/>
      <c r="BC698" s="1107"/>
      <c r="BE698" s="1107"/>
      <c r="BH698" s="1110"/>
      <c r="BI698" s="1111"/>
      <c r="BJ698" s="1112"/>
      <c r="BK698" s="1112"/>
      <c r="BL698" s="1112"/>
      <c r="BM698" s="1113"/>
      <c r="BN698" s="1113"/>
      <c r="BO698" s="1113"/>
      <c r="BP698" s="1112"/>
      <c r="BQ698" s="1112"/>
      <c r="BR698" s="1112"/>
      <c r="BS698" s="1112"/>
      <c r="BT698" s="1112"/>
      <c r="BU698" s="1112"/>
      <c r="BV698" s="1112"/>
      <c r="BW698" s="1112"/>
      <c r="BX698" s="1112"/>
      <c r="BY698" s="1112"/>
      <c r="BZ698" s="1112"/>
      <c r="CA698" s="1112"/>
      <c r="CB698" s="1114"/>
      <c r="CC698" s="1112"/>
      <c r="CD698" s="1112"/>
      <c r="CE698" s="1114"/>
      <c r="CF698" s="1114"/>
      <c r="CG698" s="1114"/>
      <c r="CH698" s="1114"/>
      <c r="CI698" s="1112"/>
      <c r="CJ698" s="1112"/>
      <c r="CK698" s="1114"/>
      <c r="CL698" s="1114"/>
      <c r="CM698" s="1114"/>
      <c r="CN698" s="1115"/>
      <c r="CO698" s="1116"/>
      <c r="CP698" s="1116"/>
      <c r="CQ698" s="1110"/>
      <c r="CR698" s="1110"/>
      <c r="CS698" s="1110"/>
      <c r="CT698" s="1110"/>
      <c r="CU698" s="1110"/>
      <c r="CV698" s="1110"/>
      <c r="CW698" s="1110"/>
      <c r="CX698" s="1110"/>
      <c r="CY698" s="1110"/>
      <c r="CZ698" s="1110"/>
      <c r="DA698" s="1110"/>
      <c r="DB698" s="1110"/>
      <c r="DC698" s="1110"/>
      <c r="DD698" s="1110"/>
      <c r="DE698" s="1110"/>
      <c r="DF698" s="1110"/>
      <c r="DG698" s="1110"/>
      <c r="DH698" s="1110"/>
      <c r="DI698" s="1110"/>
      <c r="DJ698" s="1110"/>
      <c r="DK698" s="1110"/>
      <c r="DL698" s="1110"/>
      <c r="DM698" s="1110"/>
      <c r="DN698" s="1110"/>
      <c r="DO698" s="1110"/>
      <c r="DP698" s="1110"/>
      <c r="DQ698" s="1110"/>
      <c r="DR698" s="1110"/>
      <c r="DS698" s="1110"/>
      <c r="DT698" s="1110"/>
      <c r="DU698" s="1110"/>
      <c r="DV698" s="1110"/>
      <c r="DW698" s="1116"/>
      <c r="DX698" s="1116"/>
      <c r="DY698" s="1116"/>
      <c r="DZ698" s="1116"/>
      <c r="EA698" s="1116"/>
      <c r="EB698" s="1116"/>
      <c r="EC698" s="1116"/>
      <c r="ED698" s="1116"/>
    </row>
    <row r="699" spans="22:134" s="1105" customFormat="1" x14ac:dyDescent="0.25">
      <c r="V699" s="1106"/>
      <c r="AA699" s="1107"/>
      <c r="AB699" s="1107"/>
      <c r="AD699" s="1107"/>
      <c r="AE699" s="1108"/>
      <c r="AH699" s="1109"/>
      <c r="AI699" s="1109"/>
      <c r="AK699" s="1107"/>
      <c r="AR699" s="1107"/>
      <c r="AV699" s="1107"/>
      <c r="AX699" s="1107"/>
      <c r="BB699" s="1107"/>
      <c r="BC699" s="1107"/>
      <c r="BE699" s="1107"/>
      <c r="BH699" s="1110"/>
      <c r="BI699" s="1111"/>
      <c r="BJ699" s="1112"/>
      <c r="BK699" s="1112"/>
      <c r="BL699" s="1112"/>
      <c r="BM699" s="1113"/>
      <c r="BN699" s="1113"/>
      <c r="BO699" s="1113"/>
      <c r="BP699" s="1112"/>
      <c r="BQ699" s="1112"/>
      <c r="BR699" s="1112"/>
      <c r="BS699" s="1112"/>
      <c r="BT699" s="1112"/>
      <c r="BU699" s="1112"/>
      <c r="BV699" s="1112"/>
      <c r="BW699" s="1112"/>
      <c r="BX699" s="1112"/>
      <c r="BY699" s="1112"/>
      <c r="BZ699" s="1112"/>
      <c r="CA699" s="1112"/>
      <c r="CB699" s="1114"/>
      <c r="CC699" s="1112"/>
      <c r="CD699" s="1112"/>
      <c r="CE699" s="1114"/>
      <c r="CF699" s="1114"/>
      <c r="CG699" s="1114"/>
      <c r="CH699" s="1114"/>
      <c r="CI699" s="1112"/>
      <c r="CJ699" s="1112"/>
      <c r="CK699" s="1114"/>
      <c r="CL699" s="1114"/>
      <c r="CM699" s="1114"/>
      <c r="CN699" s="1115"/>
      <c r="CO699" s="1116"/>
      <c r="CP699" s="1116"/>
      <c r="CQ699" s="1110"/>
      <c r="CR699" s="1110"/>
      <c r="CS699" s="1110"/>
      <c r="CT699" s="1110"/>
      <c r="CU699" s="1110"/>
      <c r="CV699" s="1110"/>
      <c r="CW699" s="1110"/>
      <c r="CX699" s="1110"/>
      <c r="CY699" s="1110"/>
      <c r="CZ699" s="1110"/>
      <c r="DA699" s="1110"/>
      <c r="DB699" s="1110"/>
      <c r="DC699" s="1110"/>
      <c r="DD699" s="1110"/>
      <c r="DE699" s="1110"/>
      <c r="DF699" s="1110"/>
      <c r="DG699" s="1110"/>
      <c r="DH699" s="1110"/>
      <c r="DI699" s="1110"/>
      <c r="DJ699" s="1110"/>
      <c r="DK699" s="1110"/>
      <c r="DL699" s="1110"/>
      <c r="DM699" s="1110"/>
      <c r="DN699" s="1110"/>
      <c r="DO699" s="1110"/>
      <c r="DP699" s="1110"/>
      <c r="DQ699" s="1110"/>
      <c r="DR699" s="1110"/>
      <c r="DS699" s="1110"/>
      <c r="DT699" s="1110"/>
      <c r="DU699" s="1110"/>
      <c r="DV699" s="1110"/>
      <c r="DW699" s="1116"/>
      <c r="DX699" s="1116"/>
      <c r="DY699" s="1116"/>
      <c r="DZ699" s="1116"/>
      <c r="EA699" s="1116"/>
      <c r="EB699" s="1116"/>
      <c r="EC699" s="1116"/>
      <c r="ED699" s="1116"/>
    </row>
    <row r="700" spans="22:134" s="1105" customFormat="1" x14ac:dyDescent="0.25">
      <c r="V700" s="1106"/>
      <c r="AA700" s="1107"/>
      <c r="AB700" s="1107"/>
      <c r="AD700" s="1107"/>
      <c r="AE700" s="1108"/>
      <c r="AH700" s="1109"/>
      <c r="AI700" s="1109"/>
      <c r="AK700" s="1107"/>
      <c r="AR700" s="1107"/>
      <c r="AV700" s="1107"/>
      <c r="AX700" s="1107"/>
      <c r="BB700" s="1107"/>
      <c r="BC700" s="1107"/>
      <c r="BE700" s="1107"/>
      <c r="BH700" s="1110"/>
      <c r="BI700" s="1111"/>
      <c r="BJ700" s="1112"/>
      <c r="BK700" s="1112"/>
      <c r="BL700" s="1112"/>
      <c r="BM700" s="1113"/>
      <c r="BN700" s="1113"/>
      <c r="BO700" s="1113"/>
      <c r="BP700" s="1112"/>
      <c r="BQ700" s="1112"/>
      <c r="BR700" s="1112"/>
      <c r="BS700" s="1112"/>
      <c r="BT700" s="1112"/>
      <c r="BU700" s="1112"/>
      <c r="BV700" s="1112"/>
      <c r="BW700" s="1112"/>
      <c r="BX700" s="1112"/>
      <c r="BY700" s="1112"/>
      <c r="BZ700" s="1112"/>
      <c r="CA700" s="1112"/>
      <c r="CB700" s="1114"/>
      <c r="CC700" s="1112"/>
      <c r="CD700" s="1112"/>
      <c r="CE700" s="1114"/>
      <c r="CF700" s="1114"/>
      <c r="CG700" s="1114"/>
      <c r="CH700" s="1114"/>
      <c r="CI700" s="1112"/>
      <c r="CJ700" s="1112"/>
      <c r="CK700" s="1114"/>
      <c r="CL700" s="1114"/>
      <c r="CM700" s="1114"/>
      <c r="CN700" s="1115"/>
      <c r="CO700" s="1116"/>
      <c r="CP700" s="1116"/>
      <c r="CQ700" s="1110"/>
      <c r="CR700" s="1110"/>
      <c r="CS700" s="1110"/>
      <c r="CT700" s="1110"/>
      <c r="CU700" s="1110"/>
      <c r="CV700" s="1110"/>
      <c r="CW700" s="1110"/>
      <c r="CX700" s="1110"/>
      <c r="CY700" s="1110"/>
      <c r="CZ700" s="1110"/>
      <c r="DA700" s="1110"/>
      <c r="DB700" s="1110"/>
      <c r="DC700" s="1110"/>
      <c r="DD700" s="1110"/>
      <c r="DE700" s="1110"/>
      <c r="DF700" s="1110"/>
      <c r="DG700" s="1110"/>
      <c r="DH700" s="1110"/>
      <c r="DI700" s="1110"/>
      <c r="DJ700" s="1110"/>
      <c r="DK700" s="1110"/>
      <c r="DL700" s="1110"/>
      <c r="DM700" s="1110"/>
      <c r="DN700" s="1110"/>
      <c r="DO700" s="1110"/>
      <c r="DP700" s="1110"/>
      <c r="DQ700" s="1110"/>
      <c r="DR700" s="1110"/>
      <c r="DS700" s="1110"/>
      <c r="DT700" s="1110"/>
      <c r="DU700" s="1110"/>
      <c r="DV700" s="1110"/>
      <c r="DW700" s="1116"/>
      <c r="DX700" s="1116"/>
      <c r="DY700" s="1116"/>
      <c r="DZ700" s="1116"/>
      <c r="EA700" s="1116"/>
      <c r="EB700" s="1116"/>
      <c r="EC700" s="1116"/>
      <c r="ED700" s="1116"/>
    </row>
    <row r="701" spans="22:134" s="1105" customFormat="1" x14ac:dyDescent="0.25">
      <c r="V701" s="1106"/>
      <c r="AA701" s="1107"/>
      <c r="AB701" s="1107"/>
      <c r="AD701" s="1107"/>
      <c r="AE701" s="1108"/>
      <c r="AH701" s="1109"/>
      <c r="AI701" s="1109"/>
      <c r="AK701" s="1107"/>
      <c r="AR701" s="1107"/>
      <c r="AV701" s="1107"/>
      <c r="AX701" s="1107"/>
      <c r="BB701" s="1107"/>
      <c r="BC701" s="1107"/>
      <c r="BE701" s="1107"/>
      <c r="BH701" s="1110"/>
      <c r="BI701" s="1111"/>
      <c r="BJ701" s="1112"/>
      <c r="BK701" s="1112"/>
      <c r="BL701" s="1112"/>
      <c r="BM701" s="1113"/>
      <c r="BN701" s="1113"/>
      <c r="BO701" s="1113"/>
      <c r="BP701" s="1112"/>
      <c r="BQ701" s="1112"/>
      <c r="BR701" s="1112"/>
      <c r="BS701" s="1112"/>
      <c r="BT701" s="1112"/>
      <c r="BU701" s="1112"/>
      <c r="BV701" s="1112"/>
      <c r="BW701" s="1112"/>
      <c r="BX701" s="1112"/>
      <c r="BY701" s="1112"/>
      <c r="BZ701" s="1112"/>
      <c r="CA701" s="1112"/>
      <c r="CB701" s="1114"/>
      <c r="CC701" s="1112"/>
      <c r="CD701" s="1112"/>
      <c r="CE701" s="1114"/>
      <c r="CF701" s="1114"/>
      <c r="CG701" s="1114"/>
      <c r="CH701" s="1114"/>
      <c r="CI701" s="1112"/>
      <c r="CJ701" s="1112"/>
      <c r="CK701" s="1114"/>
      <c r="CL701" s="1114"/>
      <c r="CM701" s="1114"/>
      <c r="CN701" s="1115"/>
      <c r="CO701" s="1116"/>
      <c r="CP701" s="1116"/>
      <c r="CQ701" s="1110"/>
      <c r="CR701" s="1110"/>
      <c r="CS701" s="1110"/>
      <c r="CT701" s="1110"/>
      <c r="CU701" s="1110"/>
      <c r="CV701" s="1110"/>
      <c r="CW701" s="1110"/>
      <c r="CX701" s="1110"/>
      <c r="CY701" s="1110"/>
      <c r="CZ701" s="1110"/>
      <c r="DA701" s="1110"/>
      <c r="DB701" s="1110"/>
      <c r="DC701" s="1110"/>
      <c r="DD701" s="1110"/>
      <c r="DE701" s="1110"/>
      <c r="DF701" s="1110"/>
      <c r="DG701" s="1110"/>
      <c r="DH701" s="1110"/>
      <c r="DI701" s="1110"/>
      <c r="DJ701" s="1110"/>
      <c r="DK701" s="1110"/>
      <c r="DL701" s="1110"/>
      <c r="DM701" s="1110"/>
      <c r="DN701" s="1110"/>
      <c r="DO701" s="1110"/>
      <c r="DP701" s="1110"/>
      <c r="DQ701" s="1110"/>
      <c r="DR701" s="1110"/>
      <c r="DS701" s="1110"/>
      <c r="DT701" s="1110"/>
      <c r="DU701" s="1110"/>
      <c r="DV701" s="1110"/>
      <c r="DW701" s="1116"/>
      <c r="DX701" s="1116"/>
      <c r="DY701" s="1116"/>
      <c r="DZ701" s="1116"/>
      <c r="EA701" s="1116"/>
      <c r="EB701" s="1116"/>
      <c r="EC701" s="1116"/>
      <c r="ED701" s="1116"/>
    </row>
    <row r="702" spans="22:134" s="1105" customFormat="1" x14ac:dyDescent="0.25">
      <c r="V702" s="1106"/>
      <c r="AA702" s="1107"/>
      <c r="AB702" s="1107"/>
      <c r="AD702" s="1107"/>
      <c r="AE702" s="1108"/>
      <c r="AH702" s="1109"/>
      <c r="AI702" s="1109"/>
      <c r="AK702" s="1107"/>
      <c r="AR702" s="1107"/>
      <c r="AV702" s="1107"/>
      <c r="AX702" s="1107"/>
      <c r="BB702" s="1107"/>
      <c r="BC702" s="1107"/>
      <c r="BE702" s="1107"/>
      <c r="BH702" s="1110"/>
      <c r="BI702" s="1111"/>
      <c r="BJ702" s="1112"/>
      <c r="BK702" s="1112"/>
      <c r="BL702" s="1112"/>
      <c r="BM702" s="1113"/>
      <c r="BN702" s="1113"/>
      <c r="BO702" s="1113"/>
      <c r="BP702" s="1112"/>
      <c r="BQ702" s="1112"/>
      <c r="BR702" s="1112"/>
      <c r="BS702" s="1112"/>
      <c r="BT702" s="1112"/>
      <c r="BU702" s="1112"/>
      <c r="BV702" s="1112"/>
      <c r="BW702" s="1112"/>
      <c r="BX702" s="1112"/>
      <c r="BY702" s="1112"/>
      <c r="BZ702" s="1112"/>
      <c r="CA702" s="1112"/>
      <c r="CB702" s="1114"/>
      <c r="CC702" s="1112"/>
      <c r="CD702" s="1112"/>
      <c r="CE702" s="1114"/>
      <c r="CF702" s="1114"/>
      <c r="CG702" s="1114"/>
      <c r="CH702" s="1114"/>
      <c r="CI702" s="1112"/>
      <c r="CJ702" s="1112"/>
      <c r="CK702" s="1114"/>
      <c r="CL702" s="1114"/>
      <c r="CM702" s="1114"/>
      <c r="CN702" s="1115"/>
      <c r="CO702" s="1116"/>
      <c r="CP702" s="1116"/>
      <c r="CQ702" s="1110"/>
      <c r="CR702" s="1110"/>
      <c r="CS702" s="1110"/>
      <c r="CT702" s="1110"/>
      <c r="CU702" s="1110"/>
      <c r="CV702" s="1110"/>
      <c r="CW702" s="1110"/>
      <c r="CX702" s="1110"/>
      <c r="CY702" s="1110"/>
      <c r="CZ702" s="1110"/>
      <c r="DA702" s="1110"/>
      <c r="DB702" s="1110"/>
      <c r="DC702" s="1110"/>
      <c r="DD702" s="1110"/>
      <c r="DE702" s="1110"/>
      <c r="DF702" s="1110"/>
      <c r="DG702" s="1110"/>
      <c r="DH702" s="1110"/>
      <c r="DI702" s="1110"/>
      <c r="DJ702" s="1110"/>
      <c r="DK702" s="1110"/>
      <c r="DL702" s="1110"/>
      <c r="DM702" s="1110"/>
      <c r="DN702" s="1110"/>
      <c r="DO702" s="1110"/>
      <c r="DP702" s="1110"/>
      <c r="DQ702" s="1110"/>
      <c r="DR702" s="1110"/>
      <c r="DS702" s="1110"/>
      <c r="DT702" s="1110"/>
      <c r="DU702" s="1110"/>
      <c r="DV702" s="1110"/>
      <c r="DW702" s="1116"/>
      <c r="DX702" s="1116"/>
      <c r="DY702" s="1116"/>
      <c r="DZ702" s="1116"/>
      <c r="EA702" s="1116"/>
      <c r="EB702" s="1116"/>
      <c r="EC702" s="1116"/>
      <c r="ED702" s="1116"/>
    </row>
    <row r="703" spans="22:134" s="1105" customFormat="1" x14ac:dyDescent="0.25">
      <c r="V703" s="1106"/>
      <c r="AA703" s="1107"/>
      <c r="AB703" s="1107"/>
      <c r="AD703" s="1107"/>
      <c r="AE703" s="1108"/>
      <c r="AH703" s="1109"/>
      <c r="AI703" s="1109"/>
      <c r="AK703" s="1107"/>
      <c r="AR703" s="1107"/>
      <c r="AV703" s="1107"/>
      <c r="AX703" s="1107"/>
      <c r="BB703" s="1107"/>
      <c r="BC703" s="1107"/>
      <c r="BE703" s="1107"/>
      <c r="BH703" s="1110"/>
      <c r="BI703" s="1111"/>
      <c r="BJ703" s="1112"/>
      <c r="BK703" s="1112"/>
      <c r="BL703" s="1112"/>
      <c r="BM703" s="1113"/>
      <c r="BN703" s="1113"/>
      <c r="BO703" s="1113"/>
      <c r="BP703" s="1112"/>
      <c r="BQ703" s="1112"/>
      <c r="BR703" s="1112"/>
      <c r="BS703" s="1112"/>
      <c r="BT703" s="1112"/>
      <c r="BU703" s="1112"/>
      <c r="BV703" s="1112"/>
      <c r="BW703" s="1112"/>
      <c r="BX703" s="1112"/>
      <c r="BY703" s="1112"/>
      <c r="BZ703" s="1112"/>
      <c r="CA703" s="1112"/>
      <c r="CB703" s="1114"/>
      <c r="CC703" s="1112"/>
      <c r="CD703" s="1112"/>
      <c r="CE703" s="1114"/>
      <c r="CF703" s="1114"/>
      <c r="CG703" s="1114"/>
      <c r="CH703" s="1114"/>
      <c r="CI703" s="1112"/>
      <c r="CJ703" s="1112"/>
      <c r="CK703" s="1114"/>
      <c r="CL703" s="1114"/>
      <c r="CM703" s="1114"/>
      <c r="CN703" s="1115"/>
      <c r="CO703" s="1116"/>
      <c r="CP703" s="1116"/>
      <c r="CQ703" s="1110"/>
      <c r="CR703" s="1110"/>
      <c r="CS703" s="1110"/>
      <c r="CT703" s="1110"/>
      <c r="CU703" s="1110"/>
      <c r="CV703" s="1110"/>
      <c r="CW703" s="1110"/>
      <c r="CX703" s="1110"/>
      <c r="CY703" s="1110"/>
      <c r="CZ703" s="1110"/>
      <c r="DA703" s="1110"/>
      <c r="DB703" s="1110"/>
      <c r="DC703" s="1110"/>
      <c r="DD703" s="1110"/>
      <c r="DE703" s="1110"/>
      <c r="DF703" s="1110"/>
      <c r="DG703" s="1110"/>
      <c r="DH703" s="1110"/>
      <c r="DI703" s="1110"/>
      <c r="DJ703" s="1110"/>
      <c r="DK703" s="1110"/>
      <c r="DL703" s="1110"/>
      <c r="DM703" s="1110"/>
      <c r="DN703" s="1110"/>
      <c r="DO703" s="1110"/>
      <c r="DP703" s="1110"/>
      <c r="DQ703" s="1110"/>
      <c r="DR703" s="1110"/>
      <c r="DS703" s="1110"/>
      <c r="DT703" s="1110"/>
      <c r="DU703" s="1110"/>
      <c r="DV703" s="1110"/>
      <c r="DW703" s="1116"/>
      <c r="DX703" s="1116"/>
      <c r="DY703" s="1116"/>
      <c r="DZ703" s="1116"/>
      <c r="EA703" s="1116"/>
      <c r="EB703" s="1116"/>
      <c r="EC703" s="1116"/>
      <c r="ED703" s="1116"/>
    </row>
    <row r="704" spans="22:134" s="1105" customFormat="1" x14ac:dyDescent="0.25">
      <c r="V704" s="1106"/>
      <c r="AA704" s="1107"/>
      <c r="AB704" s="1107"/>
      <c r="AD704" s="1107"/>
      <c r="AE704" s="1108"/>
      <c r="AH704" s="1109"/>
      <c r="AI704" s="1109"/>
      <c r="AK704" s="1107"/>
      <c r="AR704" s="1107"/>
      <c r="AV704" s="1107"/>
      <c r="AX704" s="1107"/>
      <c r="BB704" s="1107"/>
      <c r="BC704" s="1107"/>
      <c r="BE704" s="1107"/>
      <c r="BH704" s="1110"/>
      <c r="BI704" s="1111"/>
      <c r="BJ704" s="1112"/>
      <c r="BK704" s="1112"/>
      <c r="BL704" s="1112"/>
      <c r="BM704" s="1113"/>
      <c r="BN704" s="1113"/>
      <c r="BO704" s="1113"/>
      <c r="BP704" s="1112"/>
      <c r="BQ704" s="1112"/>
      <c r="BR704" s="1112"/>
      <c r="BS704" s="1112"/>
      <c r="BT704" s="1112"/>
      <c r="BU704" s="1112"/>
      <c r="BV704" s="1112"/>
      <c r="BW704" s="1112"/>
      <c r="BX704" s="1112"/>
      <c r="BY704" s="1112"/>
      <c r="BZ704" s="1112"/>
      <c r="CA704" s="1112"/>
      <c r="CB704" s="1114"/>
      <c r="CC704" s="1112"/>
      <c r="CD704" s="1112"/>
      <c r="CE704" s="1114"/>
      <c r="CF704" s="1114"/>
      <c r="CG704" s="1114"/>
      <c r="CH704" s="1114"/>
      <c r="CI704" s="1112"/>
      <c r="CJ704" s="1112"/>
      <c r="CK704" s="1114"/>
      <c r="CL704" s="1114"/>
      <c r="CM704" s="1114"/>
      <c r="CN704" s="1115"/>
      <c r="CO704" s="1116"/>
      <c r="CP704" s="1116"/>
      <c r="CQ704" s="1110"/>
      <c r="CR704" s="1110"/>
      <c r="CS704" s="1110"/>
      <c r="CT704" s="1110"/>
      <c r="CU704" s="1110"/>
      <c r="CV704" s="1110"/>
      <c r="CW704" s="1110"/>
      <c r="CX704" s="1110"/>
      <c r="CY704" s="1110"/>
      <c r="CZ704" s="1110"/>
      <c r="DA704" s="1110"/>
      <c r="DB704" s="1110"/>
      <c r="DC704" s="1110"/>
      <c r="DD704" s="1110"/>
      <c r="DE704" s="1110"/>
      <c r="DF704" s="1110"/>
      <c r="DG704" s="1110"/>
      <c r="DH704" s="1110"/>
      <c r="DI704" s="1110"/>
      <c r="DJ704" s="1110"/>
      <c r="DK704" s="1110"/>
      <c r="DL704" s="1110"/>
      <c r="DM704" s="1110"/>
      <c r="DN704" s="1110"/>
      <c r="DO704" s="1110"/>
      <c r="DP704" s="1110"/>
      <c r="DQ704" s="1110"/>
      <c r="DR704" s="1110"/>
      <c r="DS704" s="1110"/>
      <c r="DT704" s="1110"/>
      <c r="DU704" s="1110"/>
      <c r="DV704" s="1110"/>
      <c r="DW704" s="1116"/>
      <c r="DX704" s="1116"/>
      <c r="DY704" s="1116"/>
      <c r="DZ704" s="1116"/>
      <c r="EA704" s="1116"/>
      <c r="EB704" s="1116"/>
      <c r="EC704" s="1116"/>
      <c r="ED704" s="1116"/>
    </row>
    <row r="705" spans="22:134" s="1105" customFormat="1" x14ac:dyDescent="0.25">
      <c r="V705" s="1106"/>
      <c r="AA705" s="1107"/>
      <c r="AB705" s="1107"/>
      <c r="AD705" s="1107"/>
      <c r="AE705" s="1108"/>
      <c r="AH705" s="1109"/>
      <c r="AI705" s="1109"/>
      <c r="AK705" s="1107"/>
      <c r="AR705" s="1107"/>
      <c r="AV705" s="1107"/>
      <c r="AX705" s="1107"/>
      <c r="BB705" s="1107"/>
      <c r="BC705" s="1107"/>
      <c r="BE705" s="1107"/>
      <c r="BH705" s="1110"/>
      <c r="BI705" s="1111"/>
      <c r="BJ705" s="1112"/>
      <c r="BK705" s="1112"/>
      <c r="BL705" s="1112"/>
      <c r="BM705" s="1113"/>
      <c r="BN705" s="1113"/>
      <c r="BO705" s="1113"/>
      <c r="BP705" s="1112"/>
      <c r="BQ705" s="1112"/>
      <c r="BR705" s="1112"/>
      <c r="BS705" s="1112"/>
      <c r="BT705" s="1112"/>
      <c r="BU705" s="1112"/>
      <c r="BV705" s="1112"/>
      <c r="BW705" s="1112"/>
      <c r="BX705" s="1112"/>
      <c r="BY705" s="1112"/>
      <c r="BZ705" s="1112"/>
      <c r="CA705" s="1112"/>
      <c r="CB705" s="1114"/>
      <c r="CC705" s="1112"/>
      <c r="CD705" s="1112"/>
      <c r="CE705" s="1114"/>
      <c r="CF705" s="1114"/>
      <c r="CG705" s="1114"/>
      <c r="CH705" s="1114"/>
      <c r="CI705" s="1112"/>
      <c r="CJ705" s="1112"/>
      <c r="CK705" s="1114"/>
      <c r="CL705" s="1114"/>
      <c r="CM705" s="1114"/>
      <c r="CN705" s="1115"/>
      <c r="CO705" s="1116"/>
      <c r="CP705" s="1116"/>
      <c r="CQ705" s="1110"/>
      <c r="CR705" s="1110"/>
      <c r="CS705" s="1110"/>
      <c r="CT705" s="1110"/>
      <c r="CU705" s="1110"/>
      <c r="CV705" s="1110"/>
      <c r="CW705" s="1110"/>
      <c r="CX705" s="1110"/>
      <c r="CY705" s="1110"/>
      <c r="CZ705" s="1110"/>
      <c r="DA705" s="1110"/>
      <c r="DB705" s="1110"/>
      <c r="DC705" s="1110"/>
      <c r="DD705" s="1110"/>
      <c r="DE705" s="1110"/>
      <c r="DF705" s="1110"/>
      <c r="DG705" s="1110"/>
      <c r="DH705" s="1110"/>
      <c r="DI705" s="1110"/>
      <c r="DJ705" s="1110"/>
      <c r="DK705" s="1110"/>
      <c r="DL705" s="1110"/>
      <c r="DM705" s="1110"/>
      <c r="DN705" s="1110"/>
      <c r="DO705" s="1110"/>
      <c r="DP705" s="1110"/>
      <c r="DQ705" s="1110"/>
      <c r="DR705" s="1110"/>
      <c r="DS705" s="1110"/>
      <c r="DT705" s="1110"/>
      <c r="DU705" s="1110"/>
      <c r="DV705" s="1110"/>
      <c r="DW705" s="1116"/>
      <c r="DX705" s="1116"/>
      <c r="DY705" s="1116"/>
      <c r="DZ705" s="1116"/>
      <c r="EA705" s="1116"/>
      <c r="EB705" s="1116"/>
      <c r="EC705" s="1116"/>
      <c r="ED705" s="1116"/>
    </row>
    <row r="706" spans="22:134" s="1105" customFormat="1" x14ac:dyDescent="0.25">
      <c r="V706" s="1106"/>
      <c r="AA706" s="1107"/>
      <c r="AB706" s="1107"/>
      <c r="AD706" s="1107"/>
      <c r="AE706" s="1108"/>
      <c r="AH706" s="1109"/>
      <c r="AI706" s="1109"/>
      <c r="AK706" s="1107"/>
      <c r="AR706" s="1107"/>
      <c r="AV706" s="1107"/>
      <c r="AX706" s="1107"/>
      <c r="BB706" s="1107"/>
      <c r="BC706" s="1107"/>
      <c r="BE706" s="1107"/>
      <c r="BH706" s="1110"/>
      <c r="BI706" s="1111"/>
      <c r="BJ706" s="1112"/>
      <c r="BK706" s="1112"/>
      <c r="BL706" s="1112"/>
      <c r="BM706" s="1113"/>
      <c r="BN706" s="1113"/>
      <c r="BO706" s="1113"/>
      <c r="BP706" s="1112"/>
      <c r="BQ706" s="1112"/>
      <c r="BR706" s="1112"/>
      <c r="BS706" s="1112"/>
      <c r="BT706" s="1112"/>
      <c r="BU706" s="1112"/>
      <c r="BV706" s="1112"/>
      <c r="BW706" s="1112"/>
      <c r="BX706" s="1112"/>
      <c r="BY706" s="1112"/>
      <c r="BZ706" s="1112"/>
      <c r="CA706" s="1112"/>
      <c r="CB706" s="1114"/>
      <c r="CC706" s="1112"/>
      <c r="CD706" s="1112"/>
      <c r="CE706" s="1114"/>
      <c r="CF706" s="1114"/>
      <c r="CG706" s="1114"/>
      <c r="CH706" s="1114"/>
      <c r="CI706" s="1112"/>
      <c r="CJ706" s="1112"/>
      <c r="CK706" s="1114"/>
      <c r="CL706" s="1114"/>
      <c r="CM706" s="1114"/>
      <c r="CN706" s="1115"/>
      <c r="CO706" s="1116"/>
      <c r="CP706" s="1116"/>
      <c r="CQ706" s="1110"/>
      <c r="CR706" s="1110"/>
      <c r="CS706" s="1110"/>
      <c r="CT706" s="1110"/>
      <c r="CU706" s="1110"/>
      <c r="CV706" s="1110"/>
      <c r="CW706" s="1110"/>
      <c r="CX706" s="1110"/>
      <c r="CY706" s="1110"/>
      <c r="CZ706" s="1110"/>
      <c r="DA706" s="1110"/>
      <c r="DB706" s="1110"/>
      <c r="DC706" s="1110"/>
      <c r="DD706" s="1110"/>
      <c r="DE706" s="1110"/>
      <c r="DF706" s="1110"/>
      <c r="DG706" s="1110"/>
      <c r="DH706" s="1110"/>
      <c r="DI706" s="1110"/>
      <c r="DJ706" s="1110"/>
      <c r="DK706" s="1110"/>
      <c r="DL706" s="1110"/>
      <c r="DM706" s="1110"/>
      <c r="DN706" s="1110"/>
      <c r="DO706" s="1110"/>
      <c r="DP706" s="1110"/>
      <c r="DQ706" s="1110"/>
      <c r="DR706" s="1110"/>
      <c r="DS706" s="1110"/>
      <c r="DT706" s="1110"/>
      <c r="DU706" s="1110"/>
      <c r="DV706" s="1110"/>
      <c r="DW706" s="1116"/>
      <c r="DX706" s="1116"/>
      <c r="DY706" s="1116"/>
      <c r="DZ706" s="1116"/>
      <c r="EA706" s="1116"/>
      <c r="EB706" s="1116"/>
      <c r="EC706" s="1116"/>
      <c r="ED706" s="1116"/>
    </row>
    <row r="707" spans="22:134" s="1105" customFormat="1" x14ac:dyDescent="0.25">
      <c r="V707" s="1106"/>
      <c r="AA707" s="1107"/>
      <c r="AB707" s="1107"/>
      <c r="AD707" s="1107"/>
      <c r="AE707" s="1108"/>
      <c r="AH707" s="1109"/>
      <c r="AI707" s="1109"/>
      <c r="AK707" s="1107"/>
      <c r="AR707" s="1107"/>
      <c r="AV707" s="1107"/>
      <c r="AX707" s="1107"/>
      <c r="BB707" s="1107"/>
      <c r="BC707" s="1107"/>
      <c r="BE707" s="1107"/>
      <c r="BH707" s="1110"/>
      <c r="BI707" s="1111"/>
      <c r="BJ707" s="1112"/>
      <c r="BK707" s="1112"/>
      <c r="BL707" s="1112"/>
      <c r="BM707" s="1113"/>
      <c r="BN707" s="1113"/>
      <c r="BO707" s="1113"/>
      <c r="BP707" s="1112"/>
      <c r="BQ707" s="1112"/>
      <c r="BR707" s="1112"/>
      <c r="BS707" s="1112"/>
      <c r="BT707" s="1112"/>
      <c r="BU707" s="1112"/>
      <c r="BV707" s="1112"/>
      <c r="BW707" s="1112"/>
      <c r="BX707" s="1112"/>
      <c r="BY707" s="1112"/>
      <c r="BZ707" s="1112"/>
      <c r="CA707" s="1112"/>
      <c r="CB707" s="1114"/>
      <c r="CC707" s="1112"/>
      <c r="CD707" s="1112"/>
      <c r="CE707" s="1114"/>
      <c r="CF707" s="1114"/>
      <c r="CG707" s="1114"/>
      <c r="CH707" s="1114"/>
      <c r="CI707" s="1112"/>
      <c r="CJ707" s="1112"/>
      <c r="CK707" s="1114"/>
      <c r="CL707" s="1114"/>
      <c r="CM707" s="1114"/>
      <c r="CN707" s="1115"/>
      <c r="CO707" s="1116"/>
      <c r="CP707" s="1116"/>
      <c r="CQ707" s="1110"/>
      <c r="CR707" s="1110"/>
      <c r="CS707" s="1110"/>
      <c r="CT707" s="1110"/>
      <c r="CU707" s="1110"/>
      <c r="CV707" s="1110"/>
      <c r="CW707" s="1110"/>
      <c r="CX707" s="1110"/>
      <c r="CY707" s="1110"/>
      <c r="CZ707" s="1110"/>
      <c r="DA707" s="1110"/>
      <c r="DB707" s="1110"/>
      <c r="DC707" s="1110"/>
      <c r="DD707" s="1110"/>
      <c r="DE707" s="1110"/>
      <c r="DF707" s="1110"/>
      <c r="DG707" s="1110"/>
      <c r="DH707" s="1110"/>
      <c r="DI707" s="1110"/>
      <c r="DJ707" s="1110"/>
      <c r="DK707" s="1110"/>
      <c r="DL707" s="1110"/>
      <c r="DM707" s="1110"/>
      <c r="DN707" s="1110"/>
      <c r="DO707" s="1110"/>
      <c r="DP707" s="1110"/>
      <c r="DQ707" s="1110"/>
      <c r="DR707" s="1110"/>
      <c r="DS707" s="1110"/>
      <c r="DT707" s="1110"/>
      <c r="DU707" s="1110"/>
      <c r="DV707" s="1110"/>
      <c r="DW707" s="1116"/>
      <c r="DX707" s="1116"/>
      <c r="DY707" s="1116"/>
      <c r="DZ707" s="1116"/>
      <c r="EA707" s="1116"/>
      <c r="EB707" s="1116"/>
      <c r="EC707" s="1116"/>
      <c r="ED707" s="1116"/>
    </row>
    <row r="708" spans="22:134" s="1105" customFormat="1" x14ac:dyDescent="0.25">
      <c r="V708" s="1106"/>
      <c r="AA708" s="1107"/>
      <c r="AB708" s="1107"/>
      <c r="AD708" s="1107"/>
      <c r="AE708" s="1108"/>
      <c r="AH708" s="1109"/>
      <c r="AI708" s="1109"/>
      <c r="AK708" s="1107"/>
      <c r="AR708" s="1107"/>
      <c r="AV708" s="1107"/>
      <c r="AX708" s="1107"/>
      <c r="BB708" s="1107"/>
      <c r="BC708" s="1107"/>
      <c r="BE708" s="1107"/>
      <c r="BH708" s="1110"/>
      <c r="BI708" s="1111"/>
      <c r="BJ708" s="1112"/>
      <c r="BK708" s="1112"/>
      <c r="BL708" s="1112"/>
      <c r="BM708" s="1113"/>
      <c r="BN708" s="1113"/>
      <c r="BO708" s="1113"/>
      <c r="BP708" s="1112"/>
      <c r="BQ708" s="1112"/>
      <c r="BR708" s="1112"/>
      <c r="BS708" s="1112"/>
      <c r="BT708" s="1112"/>
      <c r="BU708" s="1112"/>
      <c r="BV708" s="1112"/>
      <c r="BW708" s="1112"/>
      <c r="BX708" s="1112"/>
      <c r="BY708" s="1112"/>
      <c r="BZ708" s="1112"/>
      <c r="CA708" s="1112"/>
      <c r="CB708" s="1114"/>
      <c r="CC708" s="1112"/>
      <c r="CD708" s="1112"/>
      <c r="CE708" s="1114"/>
      <c r="CF708" s="1114"/>
      <c r="CG708" s="1114"/>
      <c r="CH708" s="1114"/>
      <c r="CI708" s="1112"/>
      <c r="CJ708" s="1112"/>
      <c r="CK708" s="1114"/>
      <c r="CL708" s="1114"/>
      <c r="CM708" s="1114"/>
      <c r="CN708" s="1115"/>
      <c r="CO708" s="1116"/>
      <c r="CP708" s="1116"/>
      <c r="CQ708" s="1110"/>
      <c r="CR708" s="1110"/>
      <c r="CS708" s="1110"/>
      <c r="CT708" s="1110"/>
      <c r="CU708" s="1110"/>
      <c r="CV708" s="1110"/>
      <c r="CW708" s="1110"/>
      <c r="CX708" s="1110"/>
      <c r="CY708" s="1110"/>
      <c r="CZ708" s="1110"/>
      <c r="DA708" s="1110"/>
      <c r="DB708" s="1110"/>
      <c r="DC708" s="1110"/>
      <c r="DD708" s="1110"/>
      <c r="DE708" s="1110"/>
      <c r="DF708" s="1110"/>
      <c r="DG708" s="1110"/>
      <c r="DH708" s="1110"/>
      <c r="DI708" s="1110"/>
      <c r="DJ708" s="1110"/>
      <c r="DK708" s="1110"/>
      <c r="DL708" s="1110"/>
      <c r="DM708" s="1110"/>
      <c r="DN708" s="1110"/>
      <c r="DO708" s="1110"/>
      <c r="DP708" s="1110"/>
      <c r="DQ708" s="1110"/>
      <c r="DR708" s="1110"/>
      <c r="DS708" s="1110"/>
      <c r="DT708" s="1110"/>
      <c r="DU708" s="1110"/>
      <c r="DV708" s="1110"/>
      <c r="DW708" s="1116"/>
      <c r="DX708" s="1116"/>
      <c r="DY708" s="1116"/>
      <c r="DZ708" s="1116"/>
      <c r="EA708" s="1116"/>
      <c r="EB708" s="1116"/>
      <c r="EC708" s="1116"/>
      <c r="ED708" s="1116"/>
    </row>
    <row r="709" spans="22:134" s="1105" customFormat="1" x14ac:dyDescent="0.25">
      <c r="V709" s="1106"/>
      <c r="AA709" s="1107"/>
      <c r="AB709" s="1107"/>
      <c r="AD709" s="1107"/>
      <c r="AE709" s="1108"/>
      <c r="AH709" s="1109"/>
      <c r="AI709" s="1109"/>
      <c r="AK709" s="1107"/>
      <c r="AR709" s="1107"/>
      <c r="AV709" s="1107"/>
      <c r="AX709" s="1107"/>
      <c r="BB709" s="1107"/>
      <c r="BC709" s="1107"/>
      <c r="BE709" s="1107"/>
      <c r="BH709" s="1110"/>
      <c r="BI709" s="1111"/>
      <c r="BJ709" s="1112"/>
      <c r="BK709" s="1112"/>
      <c r="BL709" s="1112"/>
      <c r="BM709" s="1113"/>
      <c r="BN709" s="1113"/>
      <c r="BO709" s="1113"/>
      <c r="BP709" s="1112"/>
      <c r="BQ709" s="1112"/>
      <c r="BR709" s="1112"/>
      <c r="BS709" s="1112"/>
      <c r="BT709" s="1112"/>
      <c r="BU709" s="1112"/>
      <c r="BV709" s="1112"/>
      <c r="BW709" s="1112"/>
      <c r="BX709" s="1112"/>
      <c r="BY709" s="1112"/>
      <c r="BZ709" s="1112"/>
      <c r="CA709" s="1112"/>
      <c r="CB709" s="1114"/>
      <c r="CC709" s="1112"/>
      <c r="CD709" s="1112"/>
      <c r="CE709" s="1114"/>
      <c r="CF709" s="1114"/>
      <c r="CG709" s="1114"/>
      <c r="CH709" s="1114"/>
      <c r="CI709" s="1112"/>
      <c r="CJ709" s="1112"/>
      <c r="CK709" s="1114"/>
      <c r="CL709" s="1114"/>
      <c r="CM709" s="1114"/>
      <c r="CN709" s="1115"/>
      <c r="CO709" s="1116"/>
      <c r="CP709" s="1116"/>
      <c r="CQ709" s="1110"/>
      <c r="CR709" s="1110"/>
      <c r="CS709" s="1110"/>
      <c r="CT709" s="1110"/>
      <c r="CU709" s="1110"/>
      <c r="CV709" s="1110"/>
      <c r="CW709" s="1110"/>
      <c r="CX709" s="1110"/>
      <c r="CY709" s="1110"/>
      <c r="CZ709" s="1110"/>
      <c r="DA709" s="1110"/>
      <c r="DB709" s="1110"/>
      <c r="DC709" s="1110"/>
      <c r="DD709" s="1110"/>
      <c r="DE709" s="1110"/>
      <c r="DF709" s="1110"/>
      <c r="DG709" s="1110"/>
      <c r="DH709" s="1110"/>
      <c r="DI709" s="1110"/>
      <c r="DJ709" s="1110"/>
      <c r="DK709" s="1110"/>
      <c r="DL709" s="1110"/>
      <c r="DM709" s="1110"/>
      <c r="DN709" s="1110"/>
      <c r="DO709" s="1110"/>
      <c r="DP709" s="1110"/>
      <c r="DQ709" s="1110"/>
      <c r="DR709" s="1110"/>
      <c r="DS709" s="1110"/>
      <c r="DT709" s="1110"/>
      <c r="DU709" s="1110"/>
      <c r="DV709" s="1110"/>
      <c r="DW709" s="1116"/>
      <c r="DX709" s="1116"/>
      <c r="DY709" s="1116"/>
      <c r="DZ709" s="1116"/>
      <c r="EA709" s="1116"/>
      <c r="EB709" s="1116"/>
      <c r="EC709" s="1116"/>
      <c r="ED709" s="1116"/>
    </row>
    <row r="710" spans="22:134" s="1105" customFormat="1" x14ac:dyDescent="0.25">
      <c r="V710" s="1106"/>
      <c r="AA710" s="1107"/>
      <c r="AB710" s="1107"/>
      <c r="AD710" s="1107"/>
      <c r="AE710" s="1108"/>
      <c r="AH710" s="1109"/>
      <c r="AI710" s="1109"/>
      <c r="AK710" s="1107"/>
      <c r="AR710" s="1107"/>
      <c r="AV710" s="1107"/>
      <c r="AX710" s="1107"/>
      <c r="BB710" s="1107"/>
      <c r="BC710" s="1107"/>
      <c r="BE710" s="1107"/>
      <c r="BH710" s="1110"/>
      <c r="BI710" s="1111"/>
      <c r="BJ710" s="1112"/>
      <c r="BK710" s="1112"/>
      <c r="BL710" s="1112"/>
      <c r="BM710" s="1113"/>
      <c r="BN710" s="1113"/>
      <c r="BO710" s="1113"/>
      <c r="BP710" s="1112"/>
      <c r="BQ710" s="1112"/>
      <c r="BR710" s="1112"/>
      <c r="BS710" s="1112"/>
      <c r="BT710" s="1112"/>
      <c r="BU710" s="1112"/>
      <c r="BV710" s="1112"/>
      <c r="BW710" s="1112"/>
      <c r="BX710" s="1112"/>
      <c r="BY710" s="1112"/>
      <c r="BZ710" s="1112"/>
      <c r="CA710" s="1112"/>
      <c r="CB710" s="1114"/>
      <c r="CC710" s="1112"/>
      <c r="CD710" s="1112"/>
      <c r="CE710" s="1114"/>
      <c r="CF710" s="1114"/>
      <c r="CG710" s="1114"/>
      <c r="CH710" s="1114"/>
      <c r="CI710" s="1112"/>
      <c r="CJ710" s="1112"/>
      <c r="CK710" s="1114"/>
      <c r="CL710" s="1114"/>
      <c r="CM710" s="1114"/>
      <c r="CN710" s="1115"/>
      <c r="CO710" s="1116"/>
      <c r="CP710" s="1116"/>
      <c r="CQ710" s="1110"/>
      <c r="CR710" s="1110"/>
      <c r="CS710" s="1110"/>
      <c r="CT710" s="1110"/>
      <c r="CU710" s="1110"/>
      <c r="CV710" s="1110"/>
      <c r="CW710" s="1110"/>
      <c r="CX710" s="1110"/>
      <c r="CY710" s="1110"/>
      <c r="CZ710" s="1110"/>
      <c r="DA710" s="1110"/>
      <c r="DB710" s="1110"/>
      <c r="DC710" s="1110"/>
      <c r="DD710" s="1110"/>
      <c r="DE710" s="1110"/>
      <c r="DF710" s="1110"/>
      <c r="DG710" s="1110"/>
      <c r="DH710" s="1110"/>
      <c r="DI710" s="1110"/>
      <c r="DJ710" s="1110"/>
      <c r="DK710" s="1110"/>
      <c r="DL710" s="1110"/>
      <c r="DM710" s="1110"/>
      <c r="DN710" s="1110"/>
      <c r="DO710" s="1110"/>
      <c r="DP710" s="1110"/>
      <c r="DQ710" s="1110"/>
      <c r="DR710" s="1110"/>
      <c r="DS710" s="1110"/>
      <c r="DT710" s="1110"/>
      <c r="DU710" s="1110"/>
      <c r="DV710" s="1110"/>
      <c r="DW710" s="1116"/>
      <c r="DX710" s="1116"/>
      <c r="DY710" s="1116"/>
      <c r="DZ710" s="1116"/>
      <c r="EA710" s="1116"/>
      <c r="EB710" s="1116"/>
      <c r="EC710" s="1116"/>
      <c r="ED710" s="1116"/>
    </row>
    <row r="711" spans="22:134" s="1105" customFormat="1" x14ac:dyDescent="0.25">
      <c r="V711" s="1106"/>
      <c r="AA711" s="1107"/>
      <c r="AB711" s="1107"/>
      <c r="AD711" s="1107"/>
      <c r="AE711" s="1108"/>
      <c r="AH711" s="1109"/>
      <c r="AI711" s="1109"/>
      <c r="AK711" s="1107"/>
      <c r="AR711" s="1107"/>
      <c r="AV711" s="1107"/>
      <c r="AX711" s="1107"/>
      <c r="BB711" s="1107"/>
      <c r="BC711" s="1107"/>
      <c r="BE711" s="1107"/>
      <c r="BH711" s="1110"/>
      <c r="BI711" s="1111"/>
      <c r="BJ711" s="1112"/>
      <c r="BK711" s="1112"/>
      <c r="BL711" s="1112"/>
      <c r="BM711" s="1113"/>
      <c r="BN711" s="1113"/>
      <c r="BO711" s="1113"/>
      <c r="BP711" s="1112"/>
      <c r="BQ711" s="1112"/>
      <c r="BR711" s="1112"/>
      <c r="BS711" s="1112"/>
      <c r="BT711" s="1112"/>
      <c r="BU711" s="1112"/>
      <c r="BV711" s="1112"/>
      <c r="BW711" s="1112"/>
      <c r="BX711" s="1112"/>
      <c r="BY711" s="1112"/>
      <c r="BZ711" s="1112"/>
      <c r="CA711" s="1112"/>
      <c r="CB711" s="1114"/>
      <c r="CC711" s="1112"/>
      <c r="CD711" s="1112"/>
      <c r="CE711" s="1114"/>
      <c r="CF711" s="1114"/>
      <c r="CG711" s="1114"/>
      <c r="CH711" s="1114"/>
      <c r="CI711" s="1112"/>
      <c r="CJ711" s="1112"/>
      <c r="CK711" s="1114"/>
      <c r="CL711" s="1114"/>
      <c r="CM711" s="1114"/>
      <c r="CN711" s="1115"/>
      <c r="CO711" s="1116"/>
      <c r="CP711" s="1116"/>
      <c r="CQ711" s="1110"/>
      <c r="CR711" s="1110"/>
      <c r="CS711" s="1110"/>
      <c r="CT711" s="1110"/>
      <c r="CU711" s="1110"/>
      <c r="CV711" s="1110"/>
      <c r="CW711" s="1110"/>
      <c r="CX711" s="1110"/>
      <c r="CY711" s="1110"/>
      <c r="CZ711" s="1110"/>
      <c r="DA711" s="1110"/>
      <c r="DB711" s="1110"/>
      <c r="DC711" s="1110"/>
      <c r="DD711" s="1110"/>
      <c r="DE711" s="1110"/>
      <c r="DF711" s="1110"/>
      <c r="DG711" s="1110"/>
      <c r="DH711" s="1110"/>
      <c r="DI711" s="1110"/>
      <c r="DJ711" s="1110"/>
      <c r="DK711" s="1110"/>
      <c r="DL711" s="1110"/>
      <c r="DM711" s="1110"/>
      <c r="DN711" s="1110"/>
      <c r="DO711" s="1110"/>
      <c r="DP711" s="1110"/>
      <c r="DQ711" s="1110"/>
      <c r="DR711" s="1110"/>
      <c r="DS711" s="1110"/>
      <c r="DT711" s="1110"/>
      <c r="DU711" s="1110"/>
      <c r="DV711" s="1110"/>
      <c r="DW711" s="1116"/>
      <c r="DX711" s="1116"/>
      <c r="DY711" s="1116"/>
      <c r="DZ711" s="1116"/>
      <c r="EA711" s="1116"/>
      <c r="EB711" s="1116"/>
      <c r="EC711" s="1116"/>
      <c r="ED711" s="1116"/>
    </row>
    <row r="712" spans="22:134" s="1105" customFormat="1" x14ac:dyDescent="0.25">
      <c r="V712" s="1106"/>
      <c r="AA712" s="1107"/>
      <c r="AB712" s="1107"/>
      <c r="AD712" s="1107"/>
      <c r="AE712" s="1108"/>
      <c r="AH712" s="1109"/>
      <c r="AI712" s="1109"/>
      <c r="AK712" s="1107"/>
      <c r="AR712" s="1107"/>
      <c r="AV712" s="1107"/>
      <c r="AX712" s="1107"/>
      <c r="BB712" s="1107"/>
      <c r="BC712" s="1107"/>
      <c r="BE712" s="1107"/>
      <c r="BH712" s="1110"/>
      <c r="BI712" s="1111"/>
      <c r="BJ712" s="1112"/>
      <c r="BK712" s="1112"/>
      <c r="BL712" s="1112"/>
      <c r="BM712" s="1113"/>
      <c r="BN712" s="1113"/>
      <c r="BO712" s="1113"/>
      <c r="BP712" s="1112"/>
      <c r="BQ712" s="1112"/>
      <c r="BR712" s="1112"/>
      <c r="BS712" s="1112"/>
      <c r="BT712" s="1112"/>
      <c r="BU712" s="1112"/>
      <c r="BV712" s="1112"/>
      <c r="BW712" s="1112"/>
      <c r="BX712" s="1112"/>
      <c r="BY712" s="1112"/>
      <c r="BZ712" s="1112"/>
      <c r="CA712" s="1112"/>
      <c r="CB712" s="1114"/>
      <c r="CC712" s="1112"/>
      <c r="CD712" s="1112"/>
      <c r="CE712" s="1114"/>
      <c r="CF712" s="1114"/>
      <c r="CG712" s="1114"/>
      <c r="CH712" s="1114"/>
      <c r="CI712" s="1112"/>
      <c r="CJ712" s="1112"/>
      <c r="CK712" s="1114"/>
      <c r="CL712" s="1114"/>
      <c r="CM712" s="1114"/>
      <c r="CN712" s="1115"/>
      <c r="CO712" s="1116"/>
      <c r="CP712" s="1116"/>
      <c r="CQ712" s="1110"/>
      <c r="CR712" s="1110"/>
      <c r="CS712" s="1110"/>
      <c r="CT712" s="1110"/>
      <c r="CU712" s="1110"/>
      <c r="CV712" s="1110"/>
      <c r="CW712" s="1110"/>
      <c r="CX712" s="1110"/>
      <c r="CY712" s="1110"/>
      <c r="CZ712" s="1110"/>
      <c r="DA712" s="1110"/>
      <c r="DB712" s="1110"/>
      <c r="DC712" s="1110"/>
      <c r="DD712" s="1110"/>
      <c r="DE712" s="1110"/>
      <c r="DF712" s="1110"/>
      <c r="DG712" s="1110"/>
      <c r="DH712" s="1110"/>
      <c r="DI712" s="1110"/>
      <c r="DJ712" s="1110"/>
      <c r="DK712" s="1110"/>
      <c r="DL712" s="1110"/>
      <c r="DM712" s="1110"/>
      <c r="DN712" s="1110"/>
      <c r="DO712" s="1110"/>
      <c r="DP712" s="1110"/>
      <c r="DQ712" s="1110"/>
      <c r="DR712" s="1110"/>
      <c r="DS712" s="1110"/>
      <c r="DT712" s="1110"/>
      <c r="DU712" s="1110"/>
      <c r="DV712" s="1110"/>
      <c r="DW712" s="1116"/>
      <c r="DX712" s="1116"/>
      <c r="DY712" s="1116"/>
      <c r="DZ712" s="1116"/>
      <c r="EA712" s="1116"/>
      <c r="EB712" s="1116"/>
      <c r="EC712" s="1116"/>
      <c r="ED712" s="1116"/>
    </row>
    <row r="713" spans="22:134" s="1105" customFormat="1" x14ac:dyDescent="0.25">
      <c r="V713" s="1106"/>
      <c r="AA713" s="1107"/>
      <c r="AB713" s="1107"/>
      <c r="AD713" s="1107"/>
      <c r="AE713" s="1108"/>
      <c r="AH713" s="1109"/>
      <c r="AI713" s="1109"/>
      <c r="AK713" s="1107"/>
      <c r="AR713" s="1107"/>
      <c r="AV713" s="1107"/>
      <c r="AX713" s="1107"/>
      <c r="BB713" s="1107"/>
      <c r="BC713" s="1107"/>
      <c r="BE713" s="1107"/>
      <c r="BH713" s="1110"/>
      <c r="BI713" s="1111"/>
      <c r="BJ713" s="1112"/>
      <c r="BK713" s="1112"/>
      <c r="BL713" s="1112"/>
      <c r="BM713" s="1113"/>
      <c r="BN713" s="1113"/>
      <c r="BO713" s="1113"/>
      <c r="BP713" s="1112"/>
      <c r="BQ713" s="1112"/>
      <c r="BR713" s="1112"/>
      <c r="BS713" s="1112"/>
      <c r="BT713" s="1112"/>
      <c r="BU713" s="1112"/>
      <c r="BV713" s="1112"/>
      <c r="BW713" s="1112"/>
      <c r="BX713" s="1112"/>
      <c r="BY713" s="1112"/>
      <c r="BZ713" s="1112"/>
      <c r="CA713" s="1112"/>
      <c r="CB713" s="1114"/>
      <c r="CC713" s="1112"/>
      <c r="CD713" s="1112"/>
      <c r="CE713" s="1114"/>
      <c r="CF713" s="1114"/>
      <c r="CG713" s="1114"/>
      <c r="CH713" s="1114"/>
      <c r="CI713" s="1112"/>
      <c r="CJ713" s="1112"/>
      <c r="CK713" s="1114"/>
      <c r="CL713" s="1114"/>
      <c r="CM713" s="1114"/>
      <c r="CN713" s="1115"/>
      <c r="CO713" s="1116"/>
      <c r="CP713" s="1116"/>
      <c r="CQ713" s="1110"/>
      <c r="CR713" s="1110"/>
      <c r="CS713" s="1110"/>
      <c r="CT713" s="1110"/>
      <c r="CU713" s="1110"/>
      <c r="CV713" s="1110"/>
      <c r="CW713" s="1110"/>
      <c r="CX713" s="1110"/>
      <c r="CY713" s="1110"/>
      <c r="CZ713" s="1110"/>
      <c r="DA713" s="1110"/>
      <c r="DB713" s="1110"/>
      <c r="DC713" s="1110"/>
      <c r="DD713" s="1110"/>
      <c r="DE713" s="1110"/>
      <c r="DF713" s="1110"/>
      <c r="DG713" s="1110"/>
      <c r="DH713" s="1110"/>
      <c r="DI713" s="1110"/>
      <c r="DJ713" s="1110"/>
      <c r="DK713" s="1110"/>
      <c r="DL713" s="1110"/>
      <c r="DM713" s="1110"/>
      <c r="DN713" s="1110"/>
      <c r="DO713" s="1110"/>
      <c r="DP713" s="1110"/>
      <c r="DQ713" s="1110"/>
      <c r="DR713" s="1110"/>
      <c r="DS713" s="1110"/>
      <c r="DT713" s="1110"/>
      <c r="DU713" s="1110"/>
      <c r="DV713" s="1110"/>
      <c r="DW713" s="1116"/>
      <c r="DX713" s="1116"/>
      <c r="DY713" s="1116"/>
      <c r="DZ713" s="1116"/>
      <c r="EA713" s="1116"/>
      <c r="EB713" s="1116"/>
      <c r="EC713" s="1116"/>
      <c r="ED713" s="1116"/>
    </row>
    <row r="714" spans="22:134" s="1105" customFormat="1" x14ac:dyDescent="0.25">
      <c r="V714" s="1106"/>
      <c r="AA714" s="1107"/>
      <c r="AB714" s="1107"/>
      <c r="AD714" s="1107"/>
      <c r="AE714" s="1108"/>
      <c r="AH714" s="1109"/>
      <c r="AI714" s="1109"/>
      <c r="AK714" s="1107"/>
      <c r="AR714" s="1107"/>
      <c r="AV714" s="1107"/>
      <c r="AX714" s="1107"/>
      <c r="BB714" s="1107"/>
      <c r="BC714" s="1107"/>
      <c r="BE714" s="1107"/>
      <c r="BH714" s="1110"/>
      <c r="BI714" s="1111"/>
      <c r="BJ714" s="1112"/>
      <c r="BK714" s="1112"/>
      <c r="BL714" s="1112"/>
      <c r="BM714" s="1113"/>
      <c r="BN714" s="1113"/>
      <c r="BO714" s="1113"/>
      <c r="BP714" s="1112"/>
      <c r="BQ714" s="1112"/>
      <c r="BR714" s="1112"/>
      <c r="BS714" s="1112"/>
      <c r="BT714" s="1112"/>
      <c r="BU714" s="1112"/>
      <c r="BV714" s="1112"/>
      <c r="BW714" s="1112"/>
      <c r="BX714" s="1112"/>
      <c r="BY714" s="1112"/>
      <c r="BZ714" s="1112"/>
      <c r="CA714" s="1112"/>
      <c r="CB714" s="1114"/>
      <c r="CC714" s="1112"/>
      <c r="CD714" s="1112"/>
      <c r="CE714" s="1114"/>
      <c r="CF714" s="1114"/>
      <c r="CG714" s="1114"/>
      <c r="CH714" s="1114"/>
      <c r="CI714" s="1112"/>
      <c r="CJ714" s="1112"/>
      <c r="CK714" s="1114"/>
      <c r="CL714" s="1114"/>
      <c r="CM714" s="1114"/>
      <c r="CN714" s="1115"/>
      <c r="CO714" s="1116"/>
      <c r="CP714" s="1116"/>
      <c r="CQ714" s="1110"/>
      <c r="CR714" s="1110"/>
      <c r="CS714" s="1110"/>
      <c r="CT714" s="1110"/>
      <c r="CU714" s="1110"/>
      <c r="CV714" s="1110"/>
      <c r="CW714" s="1110"/>
      <c r="CX714" s="1110"/>
      <c r="CY714" s="1110"/>
      <c r="CZ714" s="1110"/>
      <c r="DA714" s="1110"/>
      <c r="DB714" s="1110"/>
      <c r="DC714" s="1110"/>
      <c r="DD714" s="1110"/>
      <c r="DE714" s="1110"/>
      <c r="DF714" s="1110"/>
      <c r="DG714" s="1110"/>
      <c r="DH714" s="1110"/>
      <c r="DI714" s="1110"/>
      <c r="DJ714" s="1110"/>
      <c r="DK714" s="1110"/>
      <c r="DL714" s="1110"/>
      <c r="DM714" s="1110"/>
      <c r="DN714" s="1110"/>
      <c r="DO714" s="1110"/>
      <c r="DP714" s="1110"/>
      <c r="DQ714" s="1110"/>
      <c r="DR714" s="1110"/>
      <c r="DS714" s="1110"/>
      <c r="DT714" s="1110"/>
      <c r="DU714" s="1110"/>
      <c r="DV714" s="1110"/>
      <c r="DW714" s="1116"/>
      <c r="DX714" s="1116"/>
      <c r="DY714" s="1116"/>
      <c r="DZ714" s="1116"/>
      <c r="EA714" s="1116"/>
      <c r="EB714" s="1116"/>
      <c r="EC714" s="1116"/>
      <c r="ED714" s="1116"/>
    </row>
    <row r="715" spans="22:134" s="1105" customFormat="1" x14ac:dyDescent="0.25">
      <c r="V715" s="1106"/>
      <c r="AA715" s="1107"/>
      <c r="AB715" s="1107"/>
      <c r="AD715" s="1107"/>
      <c r="AE715" s="1108"/>
      <c r="AH715" s="1109"/>
      <c r="AI715" s="1109"/>
      <c r="AK715" s="1107"/>
      <c r="AR715" s="1107"/>
      <c r="AV715" s="1107"/>
      <c r="AX715" s="1107"/>
      <c r="BB715" s="1107"/>
      <c r="BC715" s="1107"/>
      <c r="BE715" s="1107"/>
      <c r="BH715" s="1110"/>
      <c r="BI715" s="1111"/>
      <c r="BJ715" s="1112"/>
      <c r="BK715" s="1112"/>
      <c r="BL715" s="1112"/>
      <c r="BM715" s="1113"/>
      <c r="BN715" s="1113"/>
      <c r="BO715" s="1113"/>
      <c r="BP715" s="1112"/>
      <c r="BQ715" s="1112"/>
      <c r="BR715" s="1112"/>
      <c r="BS715" s="1112"/>
      <c r="BT715" s="1112"/>
      <c r="BU715" s="1112"/>
      <c r="BV715" s="1112"/>
      <c r="BW715" s="1112"/>
      <c r="BX715" s="1112"/>
      <c r="BY715" s="1112"/>
      <c r="BZ715" s="1112"/>
      <c r="CA715" s="1112"/>
      <c r="CB715" s="1114"/>
      <c r="CC715" s="1112"/>
      <c r="CD715" s="1112"/>
      <c r="CE715" s="1114"/>
      <c r="CF715" s="1114"/>
      <c r="CG715" s="1114"/>
      <c r="CH715" s="1114"/>
      <c r="CI715" s="1112"/>
      <c r="CJ715" s="1112"/>
      <c r="CK715" s="1114"/>
      <c r="CL715" s="1114"/>
      <c r="CM715" s="1114"/>
      <c r="CN715" s="1115"/>
      <c r="CO715" s="1116"/>
      <c r="CP715" s="1116"/>
      <c r="CQ715" s="1110"/>
      <c r="CR715" s="1110"/>
      <c r="CS715" s="1110"/>
      <c r="CT715" s="1110"/>
      <c r="CU715" s="1110"/>
      <c r="CV715" s="1110"/>
      <c r="CW715" s="1110"/>
      <c r="CX715" s="1110"/>
      <c r="CY715" s="1110"/>
      <c r="CZ715" s="1110"/>
      <c r="DA715" s="1110"/>
      <c r="DB715" s="1110"/>
      <c r="DC715" s="1110"/>
      <c r="DD715" s="1110"/>
      <c r="DE715" s="1110"/>
      <c r="DF715" s="1110"/>
      <c r="DG715" s="1110"/>
      <c r="DH715" s="1110"/>
      <c r="DI715" s="1110"/>
      <c r="DJ715" s="1110"/>
      <c r="DK715" s="1110"/>
      <c r="DL715" s="1110"/>
      <c r="DM715" s="1110"/>
      <c r="DN715" s="1110"/>
      <c r="DO715" s="1110"/>
      <c r="DP715" s="1110"/>
      <c r="DQ715" s="1110"/>
      <c r="DR715" s="1110"/>
      <c r="DS715" s="1110"/>
      <c r="DT715" s="1110"/>
      <c r="DU715" s="1110"/>
      <c r="DV715" s="1110"/>
      <c r="DW715" s="1116"/>
      <c r="DX715" s="1116"/>
      <c r="DY715" s="1116"/>
      <c r="DZ715" s="1116"/>
      <c r="EA715" s="1116"/>
      <c r="EB715" s="1116"/>
      <c r="EC715" s="1116"/>
      <c r="ED715" s="1116"/>
    </row>
    <row r="716" spans="22:134" s="1105" customFormat="1" x14ac:dyDescent="0.25">
      <c r="V716" s="1106"/>
      <c r="AA716" s="1107"/>
      <c r="AB716" s="1107"/>
      <c r="AD716" s="1107"/>
      <c r="AE716" s="1108"/>
      <c r="AH716" s="1109"/>
      <c r="AI716" s="1109"/>
      <c r="AK716" s="1107"/>
      <c r="AR716" s="1107"/>
      <c r="AV716" s="1107"/>
      <c r="AX716" s="1107"/>
      <c r="BB716" s="1107"/>
      <c r="BC716" s="1107"/>
      <c r="BE716" s="1107"/>
      <c r="BH716" s="1110"/>
      <c r="BI716" s="1111"/>
      <c r="BJ716" s="1112"/>
      <c r="BK716" s="1112"/>
      <c r="BL716" s="1112"/>
      <c r="BM716" s="1113"/>
      <c r="BN716" s="1113"/>
      <c r="BO716" s="1113"/>
      <c r="BP716" s="1112"/>
      <c r="BQ716" s="1112"/>
      <c r="BR716" s="1112"/>
      <c r="BS716" s="1112"/>
      <c r="BT716" s="1112"/>
      <c r="BU716" s="1112"/>
      <c r="BV716" s="1112"/>
      <c r="BW716" s="1112"/>
      <c r="BX716" s="1112"/>
      <c r="BY716" s="1112"/>
      <c r="BZ716" s="1112"/>
      <c r="CA716" s="1112"/>
      <c r="CB716" s="1114"/>
      <c r="CC716" s="1112"/>
      <c r="CD716" s="1112"/>
      <c r="CE716" s="1114"/>
      <c r="CF716" s="1114"/>
      <c r="CG716" s="1114"/>
      <c r="CH716" s="1114"/>
      <c r="CI716" s="1112"/>
      <c r="CJ716" s="1112"/>
      <c r="CK716" s="1114"/>
      <c r="CL716" s="1114"/>
      <c r="CM716" s="1114"/>
      <c r="CN716" s="1115"/>
      <c r="CO716" s="1116"/>
      <c r="CP716" s="1116"/>
      <c r="CQ716" s="1110"/>
      <c r="CR716" s="1110"/>
      <c r="CS716" s="1110"/>
      <c r="CT716" s="1110"/>
      <c r="CU716" s="1110"/>
      <c r="CV716" s="1110"/>
      <c r="CW716" s="1110"/>
      <c r="CX716" s="1110"/>
      <c r="CY716" s="1110"/>
      <c r="CZ716" s="1110"/>
      <c r="DA716" s="1110"/>
      <c r="DB716" s="1110"/>
      <c r="DC716" s="1110"/>
      <c r="DD716" s="1110"/>
      <c r="DE716" s="1110"/>
      <c r="DF716" s="1110"/>
      <c r="DG716" s="1110"/>
      <c r="DH716" s="1110"/>
      <c r="DI716" s="1110"/>
      <c r="DJ716" s="1110"/>
      <c r="DK716" s="1110"/>
      <c r="DL716" s="1110"/>
      <c r="DM716" s="1110"/>
      <c r="DN716" s="1110"/>
      <c r="DO716" s="1110"/>
      <c r="DP716" s="1110"/>
      <c r="DQ716" s="1110"/>
      <c r="DR716" s="1110"/>
      <c r="DS716" s="1110"/>
      <c r="DT716" s="1110"/>
      <c r="DU716" s="1110"/>
      <c r="DV716" s="1110"/>
      <c r="DW716" s="1116"/>
      <c r="DX716" s="1116"/>
      <c r="DY716" s="1116"/>
      <c r="DZ716" s="1116"/>
      <c r="EA716" s="1116"/>
      <c r="EB716" s="1116"/>
      <c r="EC716" s="1116"/>
      <c r="ED716" s="1116"/>
    </row>
    <row r="717" spans="22:134" s="1105" customFormat="1" x14ac:dyDescent="0.25">
      <c r="V717" s="1106"/>
      <c r="AA717" s="1107"/>
      <c r="AB717" s="1107"/>
      <c r="AD717" s="1107"/>
      <c r="AE717" s="1108"/>
      <c r="AH717" s="1109"/>
      <c r="AI717" s="1109"/>
      <c r="AK717" s="1107"/>
      <c r="AR717" s="1107"/>
      <c r="AV717" s="1107"/>
      <c r="AX717" s="1107"/>
      <c r="BB717" s="1107"/>
      <c r="BC717" s="1107"/>
      <c r="BE717" s="1107"/>
      <c r="BH717" s="1110"/>
      <c r="BI717" s="1111"/>
      <c r="BJ717" s="1112"/>
      <c r="BK717" s="1112"/>
      <c r="BL717" s="1112"/>
      <c r="BM717" s="1113"/>
      <c r="BN717" s="1113"/>
      <c r="BO717" s="1113"/>
      <c r="BP717" s="1112"/>
      <c r="BQ717" s="1112"/>
      <c r="BR717" s="1112"/>
      <c r="BS717" s="1112"/>
      <c r="BT717" s="1112"/>
      <c r="BU717" s="1112"/>
      <c r="BV717" s="1112"/>
      <c r="BW717" s="1112"/>
      <c r="BX717" s="1112"/>
      <c r="BY717" s="1112"/>
      <c r="BZ717" s="1112"/>
      <c r="CA717" s="1112"/>
      <c r="CB717" s="1114"/>
      <c r="CC717" s="1112"/>
      <c r="CD717" s="1112"/>
      <c r="CE717" s="1114"/>
      <c r="CF717" s="1114"/>
      <c r="CG717" s="1114"/>
      <c r="CH717" s="1114"/>
      <c r="CI717" s="1112"/>
      <c r="CJ717" s="1112"/>
      <c r="CK717" s="1114"/>
      <c r="CL717" s="1114"/>
      <c r="CM717" s="1114"/>
      <c r="CN717" s="1115"/>
      <c r="CO717" s="1116"/>
      <c r="CP717" s="1116"/>
      <c r="CQ717" s="1110"/>
      <c r="CR717" s="1110"/>
      <c r="CS717" s="1110"/>
      <c r="CT717" s="1110"/>
      <c r="CU717" s="1110"/>
      <c r="CV717" s="1110"/>
      <c r="CW717" s="1110"/>
      <c r="CX717" s="1110"/>
      <c r="CY717" s="1110"/>
      <c r="CZ717" s="1110"/>
      <c r="DA717" s="1110"/>
      <c r="DB717" s="1110"/>
      <c r="DC717" s="1110"/>
      <c r="DD717" s="1110"/>
      <c r="DE717" s="1110"/>
      <c r="DF717" s="1110"/>
      <c r="DG717" s="1110"/>
      <c r="DH717" s="1110"/>
      <c r="DI717" s="1110"/>
      <c r="DJ717" s="1110"/>
      <c r="DK717" s="1110"/>
      <c r="DL717" s="1110"/>
      <c r="DM717" s="1110"/>
      <c r="DN717" s="1110"/>
      <c r="DO717" s="1110"/>
      <c r="DP717" s="1110"/>
      <c r="DQ717" s="1110"/>
      <c r="DR717" s="1110"/>
      <c r="DS717" s="1110"/>
      <c r="DT717" s="1110"/>
      <c r="DU717" s="1110"/>
      <c r="DV717" s="1110"/>
      <c r="DW717" s="1116"/>
      <c r="DX717" s="1116"/>
      <c r="DY717" s="1116"/>
      <c r="DZ717" s="1116"/>
      <c r="EA717" s="1116"/>
      <c r="EB717" s="1116"/>
      <c r="EC717" s="1116"/>
      <c r="ED717" s="1116"/>
    </row>
    <row r="718" spans="22:134" s="1105" customFormat="1" x14ac:dyDescent="0.25">
      <c r="V718" s="1106"/>
      <c r="AA718" s="1107"/>
      <c r="AB718" s="1107"/>
      <c r="AD718" s="1107"/>
      <c r="AE718" s="1108"/>
      <c r="AH718" s="1109"/>
      <c r="AI718" s="1109"/>
      <c r="AK718" s="1107"/>
      <c r="AR718" s="1107"/>
      <c r="AV718" s="1107"/>
      <c r="AX718" s="1107"/>
      <c r="BB718" s="1107"/>
      <c r="BC718" s="1107"/>
      <c r="BE718" s="1107"/>
      <c r="BH718" s="1110"/>
      <c r="BI718" s="1111"/>
      <c r="BJ718" s="1112"/>
      <c r="BK718" s="1112"/>
      <c r="BL718" s="1112"/>
      <c r="BM718" s="1113"/>
      <c r="BN718" s="1113"/>
      <c r="BO718" s="1113"/>
      <c r="BP718" s="1112"/>
      <c r="BQ718" s="1112"/>
      <c r="BR718" s="1112"/>
      <c r="BS718" s="1112"/>
      <c r="BT718" s="1112"/>
      <c r="BU718" s="1112"/>
      <c r="BV718" s="1112"/>
      <c r="BW718" s="1112"/>
      <c r="BX718" s="1112"/>
      <c r="BY718" s="1112"/>
      <c r="BZ718" s="1112"/>
      <c r="CA718" s="1112"/>
      <c r="CB718" s="1114"/>
      <c r="CC718" s="1112"/>
      <c r="CD718" s="1112"/>
      <c r="CE718" s="1114"/>
      <c r="CF718" s="1114"/>
      <c r="CG718" s="1114"/>
      <c r="CH718" s="1114"/>
      <c r="CI718" s="1112"/>
      <c r="CJ718" s="1112"/>
      <c r="CK718" s="1114"/>
      <c r="CL718" s="1114"/>
      <c r="CM718" s="1114"/>
      <c r="CN718" s="1115"/>
      <c r="CO718" s="1116"/>
      <c r="CP718" s="1116"/>
      <c r="CQ718" s="1110"/>
      <c r="CR718" s="1110"/>
      <c r="CS718" s="1110"/>
      <c r="CT718" s="1110"/>
      <c r="CU718" s="1110"/>
      <c r="CV718" s="1110"/>
      <c r="CW718" s="1110"/>
      <c r="CX718" s="1110"/>
      <c r="CY718" s="1110"/>
      <c r="CZ718" s="1110"/>
      <c r="DA718" s="1110"/>
      <c r="DB718" s="1110"/>
      <c r="DC718" s="1110"/>
      <c r="DD718" s="1110"/>
      <c r="DE718" s="1110"/>
      <c r="DF718" s="1110"/>
      <c r="DG718" s="1110"/>
      <c r="DH718" s="1110"/>
      <c r="DI718" s="1110"/>
      <c r="DJ718" s="1110"/>
      <c r="DK718" s="1110"/>
      <c r="DL718" s="1110"/>
      <c r="DM718" s="1110"/>
      <c r="DN718" s="1110"/>
      <c r="DO718" s="1110"/>
      <c r="DP718" s="1110"/>
      <c r="DQ718" s="1110"/>
      <c r="DR718" s="1110"/>
      <c r="DS718" s="1110"/>
      <c r="DT718" s="1110"/>
      <c r="DU718" s="1110"/>
      <c r="DV718" s="1110"/>
      <c r="DW718" s="1116"/>
      <c r="DX718" s="1116"/>
      <c r="DY718" s="1116"/>
      <c r="DZ718" s="1116"/>
      <c r="EA718" s="1116"/>
      <c r="EB718" s="1116"/>
      <c r="EC718" s="1116"/>
      <c r="ED718" s="1116"/>
    </row>
    <row r="719" spans="22:134" s="1105" customFormat="1" x14ac:dyDescent="0.25">
      <c r="V719" s="1106"/>
      <c r="AA719" s="1107"/>
      <c r="AB719" s="1107"/>
      <c r="AD719" s="1107"/>
      <c r="AE719" s="1108"/>
      <c r="AH719" s="1109"/>
      <c r="AI719" s="1109"/>
      <c r="AK719" s="1107"/>
      <c r="AR719" s="1107"/>
      <c r="AV719" s="1107"/>
      <c r="AX719" s="1107"/>
      <c r="BB719" s="1107"/>
      <c r="BC719" s="1107"/>
      <c r="BE719" s="1107"/>
      <c r="BH719" s="1110"/>
      <c r="BI719" s="1111"/>
      <c r="BJ719" s="1112"/>
      <c r="BK719" s="1112"/>
      <c r="BL719" s="1112"/>
      <c r="BM719" s="1113"/>
      <c r="BN719" s="1113"/>
      <c r="BO719" s="1113"/>
      <c r="BP719" s="1112"/>
      <c r="BQ719" s="1112"/>
      <c r="BR719" s="1112"/>
      <c r="BS719" s="1112"/>
      <c r="BT719" s="1112"/>
      <c r="BU719" s="1112"/>
      <c r="BV719" s="1112"/>
      <c r="BW719" s="1112"/>
      <c r="BX719" s="1112"/>
      <c r="BY719" s="1112"/>
      <c r="BZ719" s="1112"/>
      <c r="CA719" s="1112"/>
      <c r="CB719" s="1114"/>
      <c r="CC719" s="1112"/>
      <c r="CD719" s="1112"/>
      <c r="CE719" s="1114"/>
      <c r="CF719" s="1114"/>
      <c r="CG719" s="1114"/>
      <c r="CH719" s="1114"/>
      <c r="CI719" s="1112"/>
      <c r="CJ719" s="1112"/>
      <c r="CK719" s="1114"/>
      <c r="CL719" s="1114"/>
      <c r="CM719" s="1114"/>
      <c r="CN719" s="1115"/>
      <c r="CO719" s="1116"/>
      <c r="CP719" s="1116"/>
      <c r="CQ719" s="1110"/>
      <c r="CR719" s="1110"/>
      <c r="CS719" s="1110"/>
      <c r="CT719" s="1110"/>
      <c r="CU719" s="1110"/>
      <c r="CV719" s="1110"/>
      <c r="CW719" s="1110"/>
      <c r="CX719" s="1110"/>
      <c r="CY719" s="1110"/>
      <c r="CZ719" s="1110"/>
      <c r="DA719" s="1110"/>
      <c r="DB719" s="1110"/>
      <c r="DC719" s="1110"/>
      <c r="DD719" s="1110"/>
      <c r="DE719" s="1110"/>
      <c r="DF719" s="1110"/>
      <c r="DG719" s="1110"/>
      <c r="DH719" s="1110"/>
      <c r="DI719" s="1110"/>
      <c r="DJ719" s="1110"/>
      <c r="DK719" s="1110"/>
      <c r="DL719" s="1110"/>
      <c r="DM719" s="1110"/>
      <c r="DN719" s="1110"/>
      <c r="DO719" s="1110"/>
      <c r="DP719" s="1110"/>
      <c r="DQ719" s="1110"/>
      <c r="DR719" s="1110"/>
      <c r="DS719" s="1110"/>
      <c r="DT719" s="1110"/>
      <c r="DU719" s="1110"/>
      <c r="DV719" s="1110"/>
      <c r="DW719" s="1116"/>
      <c r="DX719" s="1116"/>
      <c r="DY719" s="1116"/>
      <c r="DZ719" s="1116"/>
      <c r="EA719" s="1116"/>
      <c r="EB719" s="1116"/>
      <c r="EC719" s="1116"/>
      <c r="ED719" s="1116"/>
    </row>
    <row r="720" spans="22:134" s="1105" customFormat="1" x14ac:dyDescent="0.25">
      <c r="V720" s="1106"/>
      <c r="AA720" s="1107"/>
      <c r="AB720" s="1107"/>
      <c r="AD720" s="1107"/>
      <c r="AE720" s="1108"/>
      <c r="AH720" s="1109"/>
      <c r="AI720" s="1109"/>
      <c r="AK720" s="1107"/>
      <c r="AR720" s="1107"/>
      <c r="AV720" s="1107"/>
      <c r="AX720" s="1107"/>
      <c r="BB720" s="1107"/>
      <c r="BC720" s="1107"/>
      <c r="BE720" s="1107"/>
      <c r="BH720" s="1110"/>
      <c r="BI720" s="1111"/>
      <c r="BJ720" s="1112"/>
      <c r="BK720" s="1112"/>
      <c r="BL720" s="1112"/>
      <c r="BM720" s="1113"/>
      <c r="BN720" s="1113"/>
      <c r="BO720" s="1113"/>
      <c r="BP720" s="1112"/>
      <c r="BQ720" s="1112"/>
      <c r="BR720" s="1112"/>
      <c r="BS720" s="1112"/>
      <c r="BT720" s="1112"/>
      <c r="BU720" s="1112"/>
      <c r="BV720" s="1112"/>
      <c r="BW720" s="1112"/>
      <c r="BX720" s="1112"/>
      <c r="BY720" s="1112"/>
      <c r="BZ720" s="1112"/>
      <c r="CA720" s="1112"/>
      <c r="CB720" s="1114"/>
      <c r="CC720" s="1112"/>
      <c r="CD720" s="1112"/>
      <c r="CE720" s="1114"/>
      <c r="CF720" s="1114"/>
      <c r="CG720" s="1114"/>
      <c r="CH720" s="1114"/>
      <c r="CI720" s="1112"/>
      <c r="CJ720" s="1112"/>
      <c r="CK720" s="1114"/>
      <c r="CL720" s="1114"/>
      <c r="CM720" s="1114"/>
      <c r="CN720" s="1115"/>
      <c r="CO720" s="1116"/>
      <c r="CP720" s="1116"/>
      <c r="CQ720" s="1110"/>
      <c r="CR720" s="1110"/>
      <c r="CS720" s="1110"/>
      <c r="CT720" s="1110"/>
      <c r="CU720" s="1110"/>
      <c r="CV720" s="1110"/>
      <c r="CW720" s="1110"/>
      <c r="CX720" s="1110"/>
      <c r="CY720" s="1110"/>
      <c r="CZ720" s="1110"/>
      <c r="DA720" s="1110"/>
      <c r="DB720" s="1110"/>
      <c r="DC720" s="1110"/>
      <c r="DD720" s="1110"/>
      <c r="DE720" s="1110"/>
      <c r="DF720" s="1110"/>
      <c r="DG720" s="1110"/>
      <c r="DH720" s="1110"/>
      <c r="DI720" s="1110"/>
      <c r="DJ720" s="1110"/>
      <c r="DK720" s="1110"/>
      <c r="DL720" s="1110"/>
      <c r="DM720" s="1110"/>
      <c r="DN720" s="1110"/>
      <c r="DO720" s="1110"/>
      <c r="DP720" s="1110"/>
      <c r="DQ720" s="1110"/>
      <c r="DR720" s="1110"/>
      <c r="DS720" s="1110"/>
      <c r="DT720" s="1110"/>
      <c r="DU720" s="1110"/>
      <c r="DV720" s="1110"/>
      <c r="DW720" s="1116"/>
      <c r="DX720" s="1116"/>
      <c r="DY720" s="1116"/>
      <c r="DZ720" s="1116"/>
      <c r="EA720" s="1116"/>
      <c r="EB720" s="1116"/>
      <c r="EC720" s="1116"/>
      <c r="ED720" s="1116"/>
    </row>
    <row r="721" spans="22:134" s="1105" customFormat="1" x14ac:dyDescent="0.25">
      <c r="V721" s="1106"/>
      <c r="AA721" s="1107"/>
      <c r="AB721" s="1107"/>
      <c r="AD721" s="1107"/>
      <c r="AE721" s="1108"/>
      <c r="AH721" s="1109"/>
      <c r="AI721" s="1109"/>
      <c r="AK721" s="1107"/>
      <c r="AR721" s="1107"/>
      <c r="AV721" s="1107"/>
      <c r="AX721" s="1107"/>
      <c r="BB721" s="1107"/>
      <c r="BC721" s="1107"/>
      <c r="BE721" s="1107"/>
      <c r="BH721" s="1110"/>
      <c r="BI721" s="1111"/>
      <c r="BJ721" s="1112"/>
      <c r="BK721" s="1112"/>
      <c r="BL721" s="1112"/>
      <c r="BM721" s="1113"/>
      <c r="BN721" s="1113"/>
      <c r="BO721" s="1113"/>
      <c r="BP721" s="1112"/>
      <c r="BQ721" s="1112"/>
      <c r="BR721" s="1112"/>
      <c r="BS721" s="1112"/>
      <c r="BT721" s="1112"/>
      <c r="BU721" s="1112"/>
      <c r="BV721" s="1112"/>
      <c r="BW721" s="1112"/>
      <c r="BX721" s="1112"/>
      <c r="BY721" s="1112"/>
      <c r="BZ721" s="1112"/>
      <c r="CA721" s="1112"/>
      <c r="CB721" s="1114"/>
      <c r="CC721" s="1112"/>
      <c r="CD721" s="1112"/>
      <c r="CE721" s="1114"/>
      <c r="CF721" s="1114"/>
      <c r="CG721" s="1114"/>
      <c r="CH721" s="1114"/>
      <c r="CI721" s="1112"/>
      <c r="CJ721" s="1112"/>
      <c r="CK721" s="1114"/>
      <c r="CL721" s="1114"/>
      <c r="CM721" s="1114"/>
      <c r="CN721" s="1115"/>
      <c r="CO721" s="1116"/>
      <c r="CP721" s="1116"/>
      <c r="CQ721" s="1110"/>
      <c r="CR721" s="1110"/>
      <c r="CS721" s="1110"/>
      <c r="CT721" s="1110"/>
      <c r="CU721" s="1110"/>
      <c r="CV721" s="1110"/>
      <c r="CW721" s="1110"/>
      <c r="CX721" s="1110"/>
      <c r="CY721" s="1110"/>
      <c r="CZ721" s="1110"/>
      <c r="DA721" s="1110"/>
      <c r="DB721" s="1110"/>
      <c r="DC721" s="1110"/>
      <c r="DD721" s="1110"/>
      <c r="DE721" s="1110"/>
      <c r="DF721" s="1110"/>
      <c r="DG721" s="1110"/>
      <c r="DH721" s="1110"/>
      <c r="DI721" s="1110"/>
      <c r="DJ721" s="1110"/>
      <c r="DK721" s="1110"/>
      <c r="DL721" s="1110"/>
      <c r="DM721" s="1110"/>
      <c r="DN721" s="1110"/>
      <c r="DO721" s="1110"/>
      <c r="DP721" s="1110"/>
      <c r="DQ721" s="1110"/>
      <c r="DR721" s="1110"/>
      <c r="DS721" s="1110"/>
      <c r="DT721" s="1110"/>
      <c r="DU721" s="1110"/>
      <c r="DV721" s="1110"/>
      <c r="DW721" s="1116"/>
      <c r="DX721" s="1116"/>
      <c r="DY721" s="1116"/>
      <c r="DZ721" s="1116"/>
      <c r="EA721" s="1116"/>
      <c r="EB721" s="1116"/>
      <c r="EC721" s="1116"/>
      <c r="ED721" s="1116"/>
    </row>
    <row r="722" spans="22:134" s="1105" customFormat="1" x14ac:dyDescent="0.25">
      <c r="V722" s="1106"/>
      <c r="AA722" s="1107"/>
      <c r="AB722" s="1107"/>
      <c r="AD722" s="1107"/>
      <c r="AE722" s="1108"/>
      <c r="AH722" s="1109"/>
      <c r="AI722" s="1109"/>
      <c r="AK722" s="1107"/>
      <c r="AR722" s="1107"/>
      <c r="AV722" s="1107"/>
      <c r="AX722" s="1107"/>
      <c r="BB722" s="1107"/>
      <c r="BC722" s="1107"/>
      <c r="BE722" s="1107"/>
      <c r="BH722" s="1110"/>
      <c r="BI722" s="1111"/>
      <c r="BJ722" s="1112"/>
      <c r="BK722" s="1112"/>
      <c r="BL722" s="1112"/>
      <c r="BM722" s="1113"/>
      <c r="BN722" s="1113"/>
      <c r="BO722" s="1113"/>
      <c r="BP722" s="1112"/>
      <c r="BQ722" s="1112"/>
      <c r="BR722" s="1112"/>
      <c r="BS722" s="1112"/>
      <c r="BT722" s="1112"/>
      <c r="BU722" s="1112"/>
      <c r="BV722" s="1112"/>
      <c r="BW722" s="1112"/>
      <c r="BX722" s="1112"/>
      <c r="BY722" s="1112"/>
      <c r="BZ722" s="1112"/>
      <c r="CA722" s="1112"/>
      <c r="CB722" s="1114"/>
      <c r="CC722" s="1112"/>
      <c r="CD722" s="1112"/>
      <c r="CE722" s="1114"/>
      <c r="CF722" s="1114"/>
      <c r="CG722" s="1114"/>
      <c r="CH722" s="1114"/>
      <c r="CI722" s="1112"/>
      <c r="CJ722" s="1112"/>
      <c r="CK722" s="1114"/>
      <c r="CL722" s="1114"/>
      <c r="CM722" s="1114"/>
      <c r="CN722" s="1115"/>
      <c r="CO722" s="1116"/>
      <c r="CP722" s="1116"/>
      <c r="CQ722" s="1110"/>
      <c r="CR722" s="1110"/>
      <c r="CS722" s="1110"/>
      <c r="CT722" s="1110"/>
      <c r="CU722" s="1110"/>
      <c r="CV722" s="1110"/>
      <c r="CW722" s="1110"/>
      <c r="CX722" s="1110"/>
      <c r="CY722" s="1110"/>
      <c r="CZ722" s="1110"/>
      <c r="DA722" s="1110"/>
      <c r="DB722" s="1110"/>
      <c r="DC722" s="1110"/>
      <c r="DD722" s="1110"/>
      <c r="DE722" s="1110"/>
      <c r="DF722" s="1110"/>
      <c r="DG722" s="1110"/>
      <c r="DH722" s="1110"/>
      <c r="DI722" s="1110"/>
      <c r="DJ722" s="1110"/>
      <c r="DK722" s="1110"/>
      <c r="DL722" s="1110"/>
      <c r="DM722" s="1110"/>
      <c r="DN722" s="1110"/>
      <c r="DO722" s="1110"/>
      <c r="DP722" s="1110"/>
      <c r="DQ722" s="1110"/>
      <c r="DR722" s="1110"/>
      <c r="DS722" s="1110"/>
      <c r="DT722" s="1110"/>
      <c r="DU722" s="1110"/>
      <c r="DV722" s="1110"/>
      <c r="DW722" s="1116"/>
      <c r="DX722" s="1116"/>
      <c r="DY722" s="1116"/>
      <c r="DZ722" s="1116"/>
      <c r="EA722" s="1116"/>
      <c r="EB722" s="1116"/>
      <c r="EC722" s="1116"/>
      <c r="ED722" s="1116"/>
    </row>
    <row r="723" spans="22:134" s="1105" customFormat="1" x14ac:dyDescent="0.25">
      <c r="V723" s="1106"/>
      <c r="AA723" s="1107"/>
      <c r="AB723" s="1107"/>
      <c r="AD723" s="1107"/>
      <c r="AE723" s="1108"/>
      <c r="AH723" s="1109"/>
      <c r="AI723" s="1109"/>
      <c r="AK723" s="1107"/>
      <c r="AR723" s="1107"/>
      <c r="AV723" s="1107"/>
      <c r="AX723" s="1107"/>
      <c r="BB723" s="1107"/>
      <c r="BC723" s="1107"/>
      <c r="BE723" s="1107"/>
      <c r="BH723" s="1110"/>
      <c r="BI723" s="1111"/>
      <c r="BJ723" s="1112"/>
      <c r="BK723" s="1112"/>
      <c r="BL723" s="1112"/>
      <c r="BM723" s="1113"/>
      <c r="BN723" s="1113"/>
      <c r="BO723" s="1113"/>
      <c r="BP723" s="1112"/>
      <c r="BQ723" s="1112"/>
      <c r="BR723" s="1112"/>
      <c r="BS723" s="1112"/>
      <c r="BT723" s="1112"/>
      <c r="BU723" s="1112"/>
      <c r="BV723" s="1112"/>
      <c r="BW723" s="1112"/>
      <c r="BX723" s="1112"/>
      <c r="BY723" s="1112"/>
      <c r="BZ723" s="1112"/>
      <c r="CA723" s="1112"/>
      <c r="CB723" s="1114"/>
      <c r="CC723" s="1112"/>
      <c r="CD723" s="1112"/>
      <c r="CE723" s="1114"/>
      <c r="CF723" s="1114"/>
      <c r="CG723" s="1114"/>
      <c r="CH723" s="1114"/>
      <c r="CI723" s="1112"/>
      <c r="CJ723" s="1112"/>
      <c r="CK723" s="1114"/>
      <c r="CL723" s="1114"/>
      <c r="CM723" s="1114"/>
      <c r="CN723" s="1115"/>
      <c r="CO723" s="1116"/>
      <c r="CP723" s="1116"/>
      <c r="CQ723" s="1110"/>
      <c r="CR723" s="1110"/>
      <c r="CS723" s="1110"/>
      <c r="CT723" s="1110"/>
      <c r="CU723" s="1110"/>
      <c r="CV723" s="1110"/>
      <c r="CW723" s="1110"/>
      <c r="CX723" s="1110"/>
      <c r="CY723" s="1110"/>
      <c r="CZ723" s="1110"/>
      <c r="DA723" s="1110"/>
      <c r="DB723" s="1110"/>
      <c r="DC723" s="1110"/>
      <c r="DD723" s="1110"/>
      <c r="DE723" s="1110"/>
      <c r="DF723" s="1110"/>
      <c r="DG723" s="1110"/>
      <c r="DH723" s="1110"/>
      <c r="DI723" s="1110"/>
      <c r="DJ723" s="1110"/>
      <c r="DK723" s="1110"/>
      <c r="DL723" s="1110"/>
      <c r="DM723" s="1110"/>
      <c r="DN723" s="1110"/>
      <c r="DO723" s="1110"/>
      <c r="DP723" s="1110"/>
      <c r="DQ723" s="1110"/>
      <c r="DR723" s="1110"/>
      <c r="DS723" s="1110"/>
      <c r="DT723" s="1110"/>
      <c r="DU723" s="1110"/>
      <c r="DV723" s="1110"/>
      <c r="DW723" s="1116"/>
      <c r="DX723" s="1116"/>
      <c r="DY723" s="1116"/>
      <c r="DZ723" s="1116"/>
      <c r="EA723" s="1116"/>
      <c r="EB723" s="1116"/>
      <c r="EC723" s="1116"/>
      <c r="ED723" s="1116"/>
    </row>
    <row r="724" spans="22:134" s="1105" customFormat="1" x14ac:dyDescent="0.25">
      <c r="V724" s="1106"/>
      <c r="AA724" s="1107"/>
      <c r="AB724" s="1107"/>
      <c r="AD724" s="1107"/>
      <c r="AE724" s="1108"/>
      <c r="AH724" s="1109"/>
      <c r="AI724" s="1109"/>
      <c r="AK724" s="1107"/>
      <c r="AR724" s="1107"/>
      <c r="AV724" s="1107"/>
      <c r="AX724" s="1107"/>
      <c r="BB724" s="1107"/>
      <c r="BC724" s="1107"/>
      <c r="BE724" s="1107"/>
      <c r="BH724" s="1110"/>
      <c r="BI724" s="1111"/>
      <c r="BJ724" s="1112"/>
      <c r="BK724" s="1112"/>
      <c r="BL724" s="1112"/>
      <c r="BM724" s="1113"/>
      <c r="BN724" s="1113"/>
      <c r="BO724" s="1113"/>
      <c r="BP724" s="1112"/>
      <c r="BQ724" s="1112"/>
      <c r="BR724" s="1112"/>
      <c r="BS724" s="1112"/>
      <c r="BT724" s="1112"/>
      <c r="BU724" s="1112"/>
      <c r="BV724" s="1112"/>
      <c r="BW724" s="1112"/>
      <c r="BX724" s="1112"/>
      <c r="BY724" s="1112"/>
      <c r="BZ724" s="1112"/>
      <c r="CA724" s="1112"/>
      <c r="CB724" s="1114"/>
      <c r="CC724" s="1112"/>
      <c r="CD724" s="1112"/>
      <c r="CE724" s="1114"/>
      <c r="CF724" s="1114"/>
      <c r="CG724" s="1114"/>
      <c r="CH724" s="1114"/>
      <c r="CI724" s="1112"/>
      <c r="CJ724" s="1112"/>
      <c r="CK724" s="1114"/>
      <c r="CL724" s="1114"/>
      <c r="CM724" s="1114"/>
      <c r="CN724" s="1115"/>
      <c r="CO724" s="1116"/>
      <c r="CP724" s="1116"/>
      <c r="CQ724" s="1110"/>
      <c r="CR724" s="1110"/>
      <c r="CS724" s="1110"/>
      <c r="CT724" s="1110"/>
      <c r="CU724" s="1110"/>
      <c r="CV724" s="1110"/>
      <c r="CW724" s="1110"/>
      <c r="CX724" s="1110"/>
      <c r="CY724" s="1110"/>
      <c r="CZ724" s="1110"/>
      <c r="DA724" s="1110"/>
      <c r="DB724" s="1110"/>
      <c r="DC724" s="1110"/>
      <c r="DD724" s="1110"/>
      <c r="DE724" s="1110"/>
      <c r="DF724" s="1110"/>
      <c r="DG724" s="1110"/>
      <c r="DH724" s="1110"/>
      <c r="DI724" s="1110"/>
      <c r="DJ724" s="1110"/>
      <c r="DK724" s="1110"/>
      <c r="DL724" s="1110"/>
      <c r="DM724" s="1110"/>
      <c r="DN724" s="1110"/>
      <c r="DO724" s="1110"/>
      <c r="DP724" s="1110"/>
      <c r="DQ724" s="1110"/>
      <c r="DR724" s="1110"/>
      <c r="DS724" s="1110"/>
      <c r="DT724" s="1110"/>
      <c r="DU724" s="1110"/>
      <c r="DV724" s="1110"/>
      <c r="DW724" s="1116"/>
      <c r="DX724" s="1116"/>
      <c r="DY724" s="1116"/>
      <c r="DZ724" s="1116"/>
      <c r="EA724" s="1116"/>
      <c r="EB724" s="1116"/>
      <c r="EC724" s="1116"/>
      <c r="ED724" s="1116"/>
    </row>
    <row r="725" spans="22:134" s="1105" customFormat="1" x14ac:dyDescent="0.25">
      <c r="V725" s="1106"/>
      <c r="AA725" s="1107"/>
      <c r="AB725" s="1107"/>
      <c r="AD725" s="1107"/>
      <c r="AE725" s="1108"/>
      <c r="AH725" s="1109"/>
      <c r="AI725" s="1109"/>
      <c r="AK725" s="1107"/>
      <c r="AR725" s="1107"/>
      <c r="AV725" s="1107"/>
      <c r="AX725" s="1107"/>
      <c r="BB725" s="1107"/>
      <c r="BC725" s="1107"/>
      <c r="BE725" s="1107"/>
      <c r="BH725" s="1110"/>
      <c r="BI725" s="1111"/>
      <c r="BJ725" s="1112"/>
      <c r="BK725" s="1112"/>
      <c r="BL725" s="1112"/>
      <c r="BM725" s="1113"/>
      <c r="BN725" s="1113"/>
      <c r="BO725" s="1113"/>
      <c r="BP725" s="1112"/>
      <c r="BQ725" s="1112"/>
      <c r="BR725" s="1112"/>
      <c r="BS725" s="1112"/>
      <c r="BT725" s="1112"/>
      <c r="BU725" s="1112"/>
      <c r="BV725" s="1112"/>
      <c r="BW725" s="1112"/>
      <c r="BX725" s="1112"/>
      <c r="BY725" s="1112"/>
      <c r="BZ725" s="1112"/>
      <c r="CA725" s="1112"/>
      <c r="CB725" s="1114"/>
      <c r="CC725" s="1112"/>
      <c r="CD725" s="1112"/>
      <c r="CE725" s="1114"/>
      <c r="CF725" s="1114"/>
      <c r="CG725" s="1114"/>
      <c r="CH725" s="1114"/>
      <c r="CI725" s="1112"/>
      <c r="CJ725" s="1112"/>
      <c r="CK725" s="1114"/>
      <c r="CL725" s="1114"/>
      <c r="CM725" s="1114"/>
      <c r="CN725" s="1115"/>
      <c r="CO725" s="1116"/>
      <c r="CP725" s="1116"/>
      <c r="CQ725" s="1110"/>
      <c r="CR725" s="1110"/>
      <c r="CS725" s="1110"/>
      <c r="CT725" s="1110"/>
      <c r="CU725" s="1110"/>
      <c r="CV725" s="1110"/>
      <c r="CW725" s="1110"/>
      <c r="CX725" s="1110"/>
      <c r="CY725" s="1110"/>
      <c r="CZ725" s="1110"/>
      <c r="DA725" s="1110"/>
      <c r="DB725" s="1110"/>
      <c r="DC725" s="1110"/>
      <c r="DD725" s="1110"/>
      <c r="DE725" s="1110"/>
      <c r="DF725" s="1110"/>
      <c r="DG725" s="1110"/>
      <c r="DH725" s="1110"/>
      <c r="DI725" s="1110"/>
      <c r="DJ725" s="1110"/>
      <c r="DK725" s="1110"/>
      <c r="DL725" s="1110"/>
      <c r="DM725" s="1110"/>
      <c r="DN725" s="1110"/>
      <c r="DO725" s="1110"/>
      <c r="DP725" s="1110"/>
      <c r="DQ725" s="1110"/>
      <c r="DR725" s="1110"/>
      <c r="DS725" s="1110"/>
      <c r="DT725" s="1110"/>
      <c r="DU725" s="1110"/>
      <c r="DV725" s="1110"/>
      <c r="DW725" s="1116"/>
      <c r="DX725" s="1116"/>
      <c r="DY725" s="1116"/>
      <c r="DZ725" s="1116"/>
      <c r="EA725" s="1116"/>
      <c r="EB725" s="1116"/>
      <c r="EC725" s="1116"/>
      <c r="ED725" s="1116"/>
    </row>
    <row r="726" spans="22:134" s="1105" customFormat="1" x14ac:dyDescent="0.25">
      <c r="V726" s="1106"/>
      <c r="AA726" s="1107"/>
      <c r="AB726" s="1107"/>
      <c r="AD726" s="1107"/>
      <c r="AE726" s="1108"/>
      <c r="AH726" s="1109"/>
      <c r="AI726" s="1109"/>
      <c r="AK726" s="1107"/>
      <c r="AR726" s="1107"/>
      <c r="AV726" s="1107"/>
      <c r="AX726" s="1107"/>
      <c r="BB726" s="1107"/>
      <c r="BC726" s="1107"/>
      <c r="BE726" s="1107"/>
      <c r="BH726" s="1110"/>
      <c r="BI726" s="1111"/>
      <c r="BJ726" s="1112"/>
      <c r="BK726" s="1112"/>
      <c r="BL726" s="1112"/>
      <c r="BM726" s="1113"/>
      <c r="BN726" s="1113"/>
      <c r="BO726" s="1113"/>
      <c r="BP726" s="1112"/>
      <c r="BQ726" s="1112"/>
      <c r="BR726" s="1112"/>
      <c r="BS726" s="1112"/>
      <c r="BT726" s="1112"/>
      <c r="BU726" s="1112"/>
      <c r="BV726" s="1112"/>
      <c r="BW726" s="1112"/>
      <c r="BX726" s="1112"/>
      <c r="BY726" s="1112"/>
      <c r="BZ726" s="1112"/>
      <c r="CA726" s="1112"/>
      <c r="CB726" s="1114"/>
      <c r="CC726" s="1112"/>
      <c r="CD726" s="1112"/>
      <c r="CE726" s="1114"/>
      <c r="CF726" s="1114"/>
      <c r="CG726" s="1114"/>
      <c r="CH726" s="1114"/>
      <c r="CI726" s="1112"/>
      <c r="CJ726" s="1112"/>
      <c r="CK726" s="1114"/>
      <c r="CL726" s="1114"/>
      <c r="CM726" s="1114"/>
      <c r="CN726" s="1115"/>
      <c r="CO726" s="1116"/>
      <c r="CP726" s="1116"/>
      <c r="CQ726" s="1110"/>
      <c r="CR726" s="1110"/>
      <c r="CS726" s="1110"/>
      <c r="CT726" s="1110"/>
      <c r="CU726" s="1110"/>
      <c r="CV726" s="1110"/>
      <c r="CW726" s="1110"/>
      <c r="CX726" s="1110"/>
      <c r="CY726" s="1110"/>
      <c r="CZ726" s="1110"/>
      <c r="DA726" s="1110"/>
      <c r="DB726" s="1110"/>
      <c r="DC726" s="1110"/>
      <c r="DD726" s="1110"/>
      <c r="DE726" s="1110"/>
      <c r="DF726" s="1110"/>
      <c r="DG726" s="1110"/>
      <c r="DH726" s="1110"/>
      <c r="DI726" s="1110"/>
      <c r="DJ726" s="1110"/>
      <c r="DK726" s="1110"/>
      <c r="DL726" s="1110"/>
      <c r="DM726" s="1110"/>
      <c r="DN726" s="1110"/>
      <c r="DO726" s="1110"/>
      <c r="DP726" s="1110"/>
      <c r="DQ726" s="1110"/>
      <c r="DR726" s="1110"/>
      <c r="DS726" s="1110"/>
      <c r="DT726" s="1110"/>
      <c r="DU726" s="1110"/>
      <c r="DV726" s="1110"/>
      <c r="DW726" s="1116"/>
      <c r="DX726" s="1116"/>
      <c r="DY726" s="1116"/>
      <c r="DZ726" s="1116"/>
      <c r="EA726" s="1116"/>
      <c r="EB726" s="1116"/>
      <c r="EC726" s="1116"/>
      <c r="ED726" s="1116"/>
    </row>
    <row r="727" spans="22:134" s="1105" customFormat="1" x14ac:dyDescent="0.25">
      <c r="V727" s="1106"/>
      <c r="AA727" s="1107"/>
      <c r="AB727" s="1107"/>
      <c r="AD727" s="1107"/>
      <c r="AE727" s="1108"/>
      <c r="AH727" s="1109"/>
      <c r="AI727" s="1109"/>
      <c r="AK727" s="1107"/>
      <c r="AR727" s="1107"/>
      <c r="AV727" s="1107"/>
      <c r="AX727" s="1107"/>
      <c r="BB727" s="1107"/>
      <c r="BC727" s="1107"/>
      <c r="BE727" s="1107"/>
      <c r="BH727" s="1110"/>
      <c r="BI727" s="1111"/>
      <c r="BJ727" s="1112"/>
      <c r="BK727" s="1112"/>
      <c r="BL727" s="1112"/>
      <c r="BM727" s="1113"/>
      <c r="BN727" s="1113"/>
      <c r="BO727" s="1113"/>
      <c r="BP727" s="1112"/>
      <c r="BQ727" s="1112"/>
      <c r="BR727" s="1112"/>
      <c r="BS727" s="1112"/>
      <c r="BT727" s="1112"/>
      <c r="BU727" s="1112"/>
      <c r="BV727" s="1112"/>
      <c r="BW727" s="1112"/>
      <c r="BX727" s="1112"/>
      <c r="BY727" s="1112"/>
      <c r="BZ727" s="1112"/>
      <c r="CA727" s="1112"/>
      <c r="CB727" s="1114"/>
      <c r="CC727" s="1112"/>
      <c r="CD727" s="1112"/>
      <c r="CE727" s="1114"/>
      <c r="CF727" s="1114"/>
      <c r="CG727" s="1114"/>
      <c r="CH727" s="1114"/>
      <c r="CI727" s="1112"/>
      <c r="CJ727" s="1112"/>
      <c r="CK727" s="1114"/>
      <c r="CL727" s="1114"/>
      <c r="CM727" s="1114"/>
      <c r="CN727" s="1115"/>
      <c r="CO727" s="1116"/>
      <c r="CP727" s="1116"/>
      <c r="CQ727" s="1110"/>
      <c r="CR727" s="1110"/>
      <c r="CS727" s="1110"/>
      <c r="CT727" s="1110"/>
      <c r="CU727" s="1110"/>
      <c r="CV727" s="1110"/>
      <c r="CW727" s="1110"/>
      <c r="CX727" s="1110"/>
      <c r="CY727" s="1110"/>
      <c r="CZ727" s="1110"/>
      <c r="DA727" s="1110"/>
      <c r="DB727" s="1110"/>
      <c r="DC727" s="1110"/>
      <c r="DD727" s="1110"/>
      <c r="DE727" s="1110"/>
      <c r="DF727" s="1110"/>
      <c r="DG727" s="1110"/>
      <c r="DH727" s="1110"/>
      <c r="DI727" s="1110"/>
      <c r="DJ727" s="1110"/>
      <c r="DK727" s="1110"/>
      <c r="DL727" s="1110"/>
      <c r="DM727" s="1110"/>
      <c r="DN727" s="1110"/>
      <c r="DO727" s="1110"/>
      <c r="DP727" s="1110"/>
      <c r="DQ727" s="1110"/>
      <c r="DR727" s="1110"/>
      <c r="DS727" s="1110"/>
      <c r="DT727" s="1110"/>
      <c r="DU727" s="1110"/>
      <c r="DV727" s="1110"/>
      <c r="DW727" s="1116"/>
      <c r="DX727" s="1116"/>
      <c r="DY727" s="1116"/>
      <c r="DZ727" s="1116"/>
      <c r="EA727" s="1116"/>
      <c r="EB727" s="1116"/>
      <c r="EC727" s="1116"/>
      <c r="ED727" s="1116"/>
    </row>
    <row r="728" spans="22:134" s="1105" customFormat="1" x14ac:dyDescent="0.25">
      <c r="V728" s="1106"/>
      <c r="AA728" s="1107"/>
      <c r="AB728" s="1107"/>
      <c r="AD728" s="1107"/>
      <c r="AE728" s="1108"/>
      <c r="AH728" s="1109"/>
      <c r="AI728" s="1109"/>
      <c r="AK728" s="1107"/>
      <c r="AR728" s="1107"/>
      <c r="AV728" s="1107"/>
      <c r="AX728" s="1107"/>
      <c r="BB728" s="1107"/>
      <c r="BC728" s="1107"/>
      <c r="BE728" s="1107"/>
      <c r="BH728" s="1110"/>
      <c r="BI728" s="1111"/>
      <c r="BJ728" s="1112"/>
      <c r="BK728" s="1112"/>
      <c r="BL728" s="1112"/>
      <c r="BM728" s="1113"/>
      <c r="BN728" s="1113"/>
      <c r="BO728" s="1113"/>
      <c r="BP728" s="1112"/>
      <c r="BQ728" s="1112"/>
      <c r="BR728" s="1112"/>
      <c r="BS728" s="1112"/>
      <c r="BT728" s="1112"/>
      <c r="BU728" s="1112"/>
      <c r="BV728" s="1112"/>
      <c r="BW728" s="1112"/>
      <c r="BX728" s="1112"/>
      <c r="BY728" s="1112"/>
      <c r="BZ728" s="1112"/>
      <c r="CA728" s="1112"/>
      <c r="CB728" s="1114"/>
      <c r="CC728" s="1112"/>
      <c r="CD728" s="1112"/>
      <c r="CE728" s="1114"/>
      <c r="CF728" s="1114"/>
      <c r="CG728" s="1114"/>
      <c r="CH728" s="1114"/>
      <c r="CI728" s="1112"/>
      <c r="CJ728" s="1112"/>
      <c r="CK728" s="1114"/>
      <c r="CL728" s="1114"/>
      <c r="CM728" s="1114"/>
      <c r="CN728" s="1115"/>
      <c r="CO728" s="1116"/>
      <c r="CP728" s="1116"/>
      <c r="CQ728" s="1110"/>
      <c r="CR728" s="1110"/>
      <c r="CS728" s="1110"/>
      <c r="CT728" s="1110"/>
      <c r="CU728" s="1110"/>
      <c r="CV728" s="1110"/>
      <c r="CW728" s="1110"/>
      <c r="CX728" s="1110"/>
      <c r="CY728" s="1110"/>
      <c r="CZ728" s="1110"/>
      <c r="DA728" s="1110"/>
      <c r="DB728" s="1110"/>
      <c r="DC728" s="1110"/>
      <c r="DD728" s="1110"/>
      <c r="DE728" s="1110"/>
      <c r="DF728" s="1110"/>
      <c r="DG728" s="1110"/>
      <c r="DH728" s="1110"/>
      <c r="DI728" s="1110"/>
      <c r="DJ728" s="1110"/>
      <c r="DK728" s="1110"/>
      <c r="DL728" s="1110"/>
      <c r="DM728" s="1110"/>
      <c r="DN728" s="1110"/>
      <c r="DO728" s="1110"/>
      <c r="DP728" s="1110"/>
      <c r="DQ728" s="1110"/>
      <c r="DR728" s="1110"/>
      <c r="DS728" s="1110"/>
      <c r="DT728" s="1110"/>
      <c r="DU728" s="1110"/>
      <c r="DV728" s="1110"/>
      <c r="DW728" s="1116"/>
      <c r="DX728" s="1116"/>
      <c r="DY728" s="1116"/>
      <c r="DZ728" s="1116"/>
      <c r="EA728" s="1116"/>
      <c r="EB728" s="1116"/>
      <c r="EC728" s="1116"/>
      <c r="ED728" s="1116"/>
    </row>
    <row r="729" spans="22:134" s="1105" customFormat="1" x14ac:dyDescent="0.25">
      <c r="V729" s="1106"/>
      <c r="AA729" s="1107"/>
      <c r="AB729" s="1107"/>
      <c r="AD729" s="1107"/>
      <c r="AE729" s="1108"/>
      <c r="AH729" s="1109"/>
      <c r="AI729" s="1109"/>
      <c r="AK729" s="1107"/>
      <c r="AR729" s="1107"/>
      <c r="AV729" s="1107"/>
      <c r="AX729" s="1107"/>
      <c r="BB729" s="1107"/>
      <c r="BC729" s="1107"/>
      <c r="BE729" s="1107"/>
      <c r="BH729" s="1110"/>
      <c r="BI729" s="1111"/>
      <c r="BJ729" s="1112"/>
      <c r="BK729" s="1112"/>
      <c r="BL729" s="1112"/>
      <c r="BM729" s="1113"/>
      <c r="BN729" s="1113"/>
      <c r="BO729" s="1113"/>
      <c r="BP729" s="1112"/>
      <c r="BQ729" s="1112"/>
      <c r="BR729" s="1112"/>
      <c r="BS729" s="1112"/>
      <c r="BT729" s="1112"/>
      <c r="BU729" s="1112"/>
      <c r="BV729" s="1112"/>
      <c r="BW729" s="1112"/>
      <c r="BX729" s="1112"/>
      <c r="BY729" s="1112"/>
      <c r="BZ729" s="1112"/>
      <c r="CA729" s="1112"/>
      <c r="CB729" s="1114"/>
      <c r="CC729" s="1112"/>
      <c r="CD729" s="1112"/>
      <c r="CE729" s="1114"/>
      <c r="CF729" s="1114"/>
      <c r="CG729" s="1114"/>
      <c r="CH729" s="1114"/>
      <c r="CI729" s="1112"/>
      <c r="CJ729" s="1112"/>
      <c r="CK729" s="1114"/>
      <c r="CL729" s="1114"/>
      <c r="CM729" s="1114"/>
      <c r="CN729" s="1115"/>
      <c r="CO729" s="1116"/>
      <c r="CP729" s="1116"/>
      <c r="CQ729" s="1110"/>
      <c r="CR729" s="1110"/>
      <c r="CS729" s="1110"/>
      <c r="CT729" s="1110"/>
      <c r="CU729" s="1110"/>
      <c r="CV729" s="1110"/>
      <c r="CW729" s="1110"/>
      <c r="CX729" s="1110"/>
      <c r="CY729" s="1110"/>
      <c r="CZ729" s="1110"/>
      <c r="DA729" s="1110"/>
      <c r="DB729" s="1110"/>
      <c r="DC729" s="1110"/>
      <c r="DD729" s="1110"/>
      <c r="DE729" s="1110"/>
      <c r="DF729" s="1110"/>
      <c r="DG729" s="1110"/>
      <c r="DH729" s="1110"/>
      <c r="DI729" s="1110"/>
      <c r="DJ729" s="1110"/>
      <c r="DK729" s="1110"/>
      <c r="DL729" s="1110"/>
      <c r="DM729" s="1110"/>
      <c r="DN729" s="1110"/>
      <c r="DO729" s="1110"/>
      <c r="DP729" s="1110"/>
      <c r="DQ729" s="1110"/>
      <c r="DR729" s="1110"/>
      <c r="DS729" s="1110"/>
      <c r="DT729" s="1110"/>
      <c r="DU729" s="1110"/>
      <c r="DV729" s="1110"/>
      <c r="DW729" s="1116"/>
      <c r="DX729" s="1116"/>
      <c r="DY729" s="1116"/>
      <c r="DZ729" s="1116"/>
      <c r="EA729" s="1116"/>
      <c r="EB729" s="1116"/>
      <c r="EC729" s="1116"/>
      <c r="ED729" s="1116"/>
    </row>
    <row r="730" spans="22:134" s="1105" customFormat="1" x14ac:dyDescent="0.25">
      <c r="V730" s="1106"/>
      <c r="AA730" s="1107"/>
      <c r="AB730" s="1107"/>
      <c r="AD730" s="1107"/>
      <c r="AE730" s="1108"/>
      <c r="AH730" s="1109"/>
      <c r="AI730" s="1109"/>
      <c r="AK730" s="1107"/>
      <c r="AR730" s="1107"/>
      <c r="AV730" s="1107"/>
      <c r="AX730" s="1107"/>
      <c r="BB730" s="1107"/>
      <c r="BC730" s="1107"/>
      <c r="BE730" s="1107"/>
      <c r="BH730" s="1110"/>
      <c r="BI730" s="1111"/>
      <c r="BJ730" s="1112"/>
      <c r="BK730" s="1112"/>
      <c r="BL730" s="1112"/>
      <c r="BM730" s="1113"/>
      <c r="BN730" s="1113"/>
      <c r="BO730" s="1113"/>
      <c r="BP730" s="1112"/>
      <c r="BQ730" s="1112"/>
      <c r="BR730" s="1112"/>
      <c r="BS730" s="1112"/>
      <c r="BT730" s="1112"/>
      <c r="BU730" s="1112"/>
      <c r="BV730" s="1112"/>
      <c r="BW730" s="1112"/>
      <c r="BX730" s="1112"/>
      <c r="BY730" s="1112"/>
      <c r="BZ730" s="1112"/>
      <c r="CA730" s="1112"/>
      <c r="CB730" s="1114"/>
      <c r="CC730" s="1112"/>
      <c r="CD730" s="1112"/>
      <c r="CE730" s="1114"/>
      <c r="CF730" s="1114"/>
      <c r="CG730" s="1114"/>
      <c r="CH730" s="1114"/>
      <c r="CI730" s="1112"/>
      <c r="CJ730" s="1112"/>
      <c r="CK730" s="1114"/>
      <c r="CL730" s="1114"/>
      <c r="CM730" s="1114"/>
      <c r="CN730" s="1115"/>
      <c r="CO730" s="1116"/>
      <c r="CP730" s="1116"/>
      <c r="CQ730" s="1110"/>
      <c r="CR730" s="1110"/>
      <c r="CS730" s="1110"/>
      <c r="CT730" s="1110"/>
      <c r="CU730" s="1110"/>
      <c r="CV730" s="1110"/>
      <c r="CW730" s="1110"/>
      <c r="CX730" s="1110"/>
      <c r="CY730" s="1110"/>
      <c r="CZ730" s="1110"/>
      <c r="DA730" s="1110"/>
      <c r="DB730" s="1110"/>
      <c r="DC730" s="1110"/>
      <c r="DD730" s="1110"/>
      <c r="DE730" s="1110"/>
      <c r="DF730" s="1110"/>
      <c r="DG730" s="1110"/>
      <c r="DH730" s="1110"/>
      <c r="DI730" s="1110"/>
      <c r="DJ730" s="1110"/>
      <c r="DK730" s="1110"/>
      <c r="DL730" s="1110"/>
      <c r="DM730" s="1110"/>
      <c r="DN730" s="1110"/>
      <c r="DO730" s="1110"/>
      <c r="DP730" s="1110"/>
      <c r="DQ730" s="1110"/>
      <c r="DR730" s="1110"/>
      <c r="DS730" s="1110"/>
      <c r="DT730" s="1110"/>
      <c r="DU730" s="1110"/>
      <c r="DV730" s="1110"/>
      <c r="DW730" s="1116"/>
      <c r="DX730" s="1116"/>
      <c r="DY730" s="1116"/>
      <c r="DZ730" s="1116"/>
      <c r="EA730" s="1116"/>
      <c r="EB730" s="1116"/>
      <c r="EC730" s="1116"/>
      <c r="ED730" s="1116"/>
    </row>
    <row r="731" spans="22:134" s="1105" customFormat="1" x14ac:dyDescent="0.25">
      <c r="V731" s="1106"/>
      <c r="AA731" s="1107"/>
      <c r="AB731" s="1107"/>
      <c r="AD731" s="1107"/>
      <c r="AE731" s="1108"/>
      <c r="AH731" s="1109"/>
      <c r="AI731" s="1109"/>
      <c r="AK731" s="1107"/>
      <c r="AR731" s="1107"/>
      <c r="AV731" s="1107"/>
      <c r="AX731" s="1107"/>
      <c r="BB731" s="1107"/>
      <c r="BC731" s="1107"/>
      <c r="BE731" s="1107"/>
      <c r="BH731" s="1110"/>
      <c r="BI731" s="1111"/>
      <c r="BJ731" s="1112"/>
      <c r="BK731" s="1112"/>
      <c r="BL731" s="1112"/>
      <c r="BM731" s="1113"/>
      <c r="BN731" s="1113"/>
      <c r="BO731" s="1113"/>
      <c r="BP731" s="1112"/>
      <c r="BQ731" s="1112"/>
      <c r="BR731" s="1112"/>
      <c r="BS731" s="1112"/>
      <c r="BT731" s="1112"/>
      <c r="BU731" s="1112"/>
      <c r="BV731" s="1112"/>
      <c r="BW731" s="1112"/>
      <c r="BX731" s="1112"/>
      <c r="BY731" s="1112"/>
      <c r="BZ731" s="1112"/>
      <c r="CA731" s="1112"/>
      <c r="CB731" s="1114"/>
      <c r="CC731" s="1112"/>
      <c r="CD731" s="1112"/>
      <c r="CE731" s="1114"/>
      <c r="CF731" s="1114"/>
      <c r="CG731" s="1114"/>
      <c r="CH731" s="1114"/>
      <c r="CI731" s="1112"/>
      <c r="CJ731" s="1112"/>
      <c r="CK731" s="1114"/>
      <c r="CL731" s="1114"/>
      <c r="CM731" s="1114"/>
      <c r="CN731" s="1115"/>
      <c r="CO731" s="1116"/>
      <c r="CP731" s="1116"/>
      <c r="CQ731" s="1110"/>
      <c r="CR731" s="1110"/>
      <c r="CS731" s="1110"/>
      <c r="CT731" s="1110"/>
      <c r="CU731" s="1110"/>
      <c r="CV731" s="1110"/>
      <c r="CW731" s="1110"/>
      <c r="CX731" s="1110"/>
      <c r="CY731" s="1110"/>
      <c r="CZ731" s="1110"/>
      <c r="DA731" s="1110"/>
      <c r="DB731" s="1110"/>
      <c r="DC731" s="1110"/>
      <c r="DD731" s="1110"/>
      <c r="DE731" s="1110"/>
      <c r="DF731" s="1110"/>
      <c r="DG731" s="1110"/>
      <c r="DH731" s="1110"/>
      <c r="DI731" s="1110"/>
      <c r="DJ731" s="1110"/>
      <c r="DK731" s="1110"/>
      <c r="DL731" s="1110"/>
      <c r="DM731" s="1110"/>
      <c r="DN731" s="1110"/>
      <c r="DO731" s="1110"/>
      <c r="DP731" s="1110"/>
      <c r="DQ731" s="1110"/>
      <c r="DR731" s="1110"/>
      <c r="DS731" s="1110"/>
      <c r="DT731" s="1110"/>
      <c r="DU731" s="1110"/>
      <c r="DV731" s="1110"/>
      <c r="DW731" s="1116"/>
      <c r="DX731" s="1116"/>
      <c r="DY731" s="1116"/>
      <c r="DZ731" s="1116"/>
      <c r="EA731" s="1116"/>
      <c r="EB731" s="1116"/>
      <c r="EC731" s="1116"/>
      <c r="ED731" s="1116"/>
    </row>
    <row r="732" spans="22:134" s="1105" customFormat="1" x14ac:dyDescent="0.25">
      <c r="V732" s="1106"/>
      <c r="AA732" s="1107"/>
      <c r="AB732" s="1107"/>
      <c r="AD732" s="1107"/>
      <c r="AE732" s="1108"/>
      <c r="AH732" s="1109"/>
      <c r="AI732" s="1109"/>
      <c r="AK732" s="1107"/>
      <c r="AR732" s="1107"/>
      <c r="AV732" s="1107"/>
      <c r="AX732" s="1107"/>
      <c r="BB732" s="1107"/>
      <c r="BC732" s="1107"/>
      <c r="BE732" s="1107"/>
      <c r="BH732" s="1110"/>
      <c r="BI732" s="1111"/>
      <c r="BJ732" s="1112"/>
      <c r="BK732" s="1112"/>
      <c r="BL732" s="1112"/>
      <c r="BM732" s="1113"/>
      <c r="BN732" s="1113"/>
      <c r="BO732" s="1113"/>
      <c r="BP732" s="1112"/>
      <c r="BQ732" s="1112"/>
      <c r="BR732" s="1112"/>
      <c r="BS732" s="1112"/>
      <c r="BT732" s="1112"/>
      <c r="BU732" s="1112"/>
      <c r="BV732" s="1112"/>
      <c r="BW732" s="1112"/>
      <c r="BX732" s="1112"/>
      <c r="BY732" s="1112"/>
      <c r="BZ732" s="1112"/>
      <c r="CA732" s="1112"/>
      <c r="CB732" s="1114"/>
      <c r="CC732" s="1112"/>
      <c r="CD732" s="1112"/>
      <c r="CE732" s="1114"/>
      <c r="CF732" s="1114"/>
      <c r="CG732" s="1114"/>
      <c r="CH732" s="1114"/>
      <c r="CI732" s="1112"/>
      <c r="CJ732" s="1112"/>
      <c r="CK732" s="1114"/>
      <c r="CL732" s="1114"/>
      <c r="CM732" s="1114"/>
      <c r="CN732" s="1115"/>
      <c r="CO732" s="1116"/>
      <c r="CP732" s="1116"/>
      <c r="CQ732" s="1110"/>
      <c r="CR732" s="1110"/>
      <c r="CS732" s="1110"/>
      <c r="CT732" s="1110"/>
      <c r="CU732" s="1110"/>
      <c r="CV732" s="1110"/>
      <c r="CW732" s="1110"/>
      <c r="CX732" s="1110"/>
      <c r="CY732" s="1110"/>
      <c r="CZ732" s="1110"/>
      <c r="DA732" s="1110"/>
      <c r="DB732" s="1110"/>
      <c r="DC732" s="1110"/>
      <c r="DD732" s="1110"/>
      <c r="DE732" s="1110"/>
      <c r="DF732" s="1110"/>
      <c r="DG732" s="1110"/>
      <c r="DH732" s="1110"/>
      <c r="DI732" s="1110"/>
      <c r="DJ732" s="1110"/>
      <c r="DK732" s="1110"/>
      <c r="DL732" s="1110"/>
      <c r="DM732" s="1110"/>
      <c r="DN732" s="1110"/>
      <c r="DO732" s="1110"/>
      <c r="DP732" s="1110"/>
      <c r="DQ732" s="1110"/>
      <c r="DR732" s="1110"/>
      <c r="DS732" s="1110"/>
      <c r="DT732" s="1110"/>
      <c r="DU732" s="1110"/>
      <c r="DV732" s="1110"/>
      <c r="DW732" s="1116"/>
      <c r="DX732" s="1116"/>
      <c r="DY732" s="1116"/>
      <c r="DZ732" s="1116"/>
      <c r="EA732" s="1116"/>
      <c r="EB732" s="1116"/>
      <c r="EC732" s="1116"/>
      <c r="ED732" s="1116"/>
    </row>
    <row r="733" spans="22:134" s="1105" customFormat="1" x14ac:dyDescent="0.25">
      <c r="V733" s="1106"/>
      <c r="AA733" s="1107"/>
      <c r="AB733" s="1107"/>
      <c r="AD733" s="1107"/>
      <c r="AE733" s="1108"/>
      <c r="AH733" s="1109"/>
      <c r="AI733" s="1109"/>
      <c r="AK733" s="1107"/>
      <c r="AR733" s="1107"/>
      <c r="AV733" s="1107"/>
      <c r="AX733" s="1107"/>
      <c r="BB733" s="1107"/>
      <c r="BC733" s="1107"/>
      <c r="BE733" s="1107"/>
      <c r="BH733" s="1110"/>
      <c r="BI733" s="1111"/>
      <c r="BJ733" s="1112"/>
      <c r="BK733" s="1112"/>
      <c r="BL733" s="1112"/>
      <c r="BM733" s="1113"/>
      <c r="BN733" s="1113"/>
      <c r="BO733" s="1113"/>
      <c r="BP733" s="1112"/>
      <c r="BQ733" s="1112"/>
      <c r="BR733" s="1112"/>
      <c r="BS733" s="1112"/>
      <c r="BT733" s="1112"/>
      <c r="BU733" s="1112"/>
      <c r="BV733" s="1112"/>
      <c r="BW733" s="1112"/>
      <c r="BX733" s="1112"/>
      <c r="BY733" s="1112"/>
      <c r="BZ733" s="1112"/>
      <c r="CA733" s="1112"/>
      <c r="CB733" s="1114"/>
      <c r="CC733" s="1112"/>
      <c r="CD733" s="1112"/>
      <c r="CE733" s="1114"/>
      <c r="CF733" s="1114"/>
      <c r="CG733" s="1114"/>
      <c r="CH733" s="1114"/>
      <c r="CI733" s="1112"/>
      <c r="CJ733" s="1112"/>
      <c r="CK733" s="1114"/>
      <c r="CL733" s="1114"/>
      <c r="CM733" s="1114"/>
      <c r="CN733" s="1115"/>
      <c r="CO733" s="1116"/>
      <c r="CP733" s="1116"/>
      <c r="CQ733" s="1110"/>
      <c r="CR733" s="1110"/>
      <c r="CS733" s="1110"/>
      <c r="CT733" s="1110"/>
      <c r="CU733" s="1110"/>
      <c r="CV733" s="1110"/>
      <c r="CW733" s="1110"/>
      <c r="CX733" s="1110"/>
      <c r="CY733" s="1110"/>
      <c r="CZ733" s="1110"/>
      <c r="DA733" s="1110"/>
      <c r="DB733" s="1110"/>
      <c r="DC733" s="1110"/>
      <c r="DD733" s="1110"/>
      <c r="DE733" s="1110"/>
      <c r="DF733" s="1110"/>
      <c r="DG733" s="1110"/>
      <c r="DH733" s="1110"/>
      <c r="DI733" s="1110"/>
      <c r="DJ733" s="1110"/>
      <c r="DK733" s="1110"/>
      <c r="DL733" s="1110"/>
      <c r="DM733" s="1110"/>
      <c r="DN733" s="1110"/>
      <c r="DO733" s="1110"/>
      <c r="DP733" s="1110"/>
      <c r="DQ733" s="1110"/>
      <c r="DR733" s="1110"/>
      <c r="DS733" s="1110"/>
      <c r="DT733" s="1110"/>
      <c r="DU733" s="1110"/>
      <c r="DV733" s="1110"/>
      <c r="DW733" s="1116"/>
      <c r="DX733" s="1116"/>
      <c r="DY733" s="1116"/>
      <c r="DZ733" s="1116"/>
      <c r="EA733" s="1116"/>
      <c r="EB733" s="1116"/>
      <c r="EC733" s="1116"/>
      <c r="ED733" s="1116"/>
    </row>
    <row r="734" spans="22:134" s="1105" customFormat="1" x14ac:dyDescent="0.25">
      <c r="V734" s="1106"/>
      <c r="AA734" s="1107"/>
      <c r="AB734" s="1107"/>
      <c r="AD734" s="1107"/>
      <c r="AE734" s="1108"/>
      <c r="AH734" s="1109"/>
      <c r="AI734" s="1109"/>
      <c r="AK734" s="1107"/>
      <c r="AR734" s="1107"/>
      <c r="AV734" s="1107"/>
      <c r="AX734" s="1107"/>
      <c r="BB734" s="1107"/>
      <c r="BC734" s="1107"/>
      <c r="BE734" s="1107"/>
      <c r="BH734" s="1110"/>
      <c r="BI734" s="1111"/>
      <c r="BJ734" s="1112"/>
      <c r="BK734" s="1112"/>
      <c r="BL734" s="1112"/>
      <c r="BM734" s="1113"/>
      <c r="BN734" s="1113"/>
      <c r="BO734" s="1113"/>
      <c r="BP734" s="1112"/>
      <c r="BQ734" s="1112"/>
      <c r="BR734" s="1112"/>
      <c r="BS734" s="1112"/>
      <c r="BT734" s="1112"/>
      <c r="BU734" s="1112"/>
      <c r="BV734" s="1112"/>
      <c r="BW734" s="1112"/>
      <c r="BX734" s="1112"/>
      <c r="BY734" s="1112"/>
      <c r="BZ734" s="1112"/>
      <c r="CA734" s="1112"/>
      <c r="CB734" s="1114"/>
      <c r="CC734" s="1112"/>
      <c r="CD734" s="1112"/>
      <c r="CE734" s="1114"/>
      <c r="CF734" s="1114"/>
      <c r="CG734" s="1114"/>
      <c r="CH734" s="1114"/>
      <c r="CI734" s="1112"/>
      <c r="CJ734" s="1112"/>
      <c r="CK734" s="1114"/>
      <c r="CL734" s="1114"/>
      <c r="CM734" s="1114"/>
      <c r="CN734" s="1115"/>
      <c r="CO734" s="1116"/>
      <c r="CP734" s="1116"/>
      <c r="CQ734" s="1110"/>
      <c r="CR734" s="1110"/>
      <c r="CS734" s="1110"/>
      <c r="CT734" s="1110"/>
      <c r="CU734" s="1110"/>
      <c r="CV734" s="1110"/>
      <c r="CW734" s="1110"/>
      <c r="CX734" s="1110"/>
      <c r="CY734" s="1110"/>
      <c r="CZ734" s="1110"/>
      <c r="DA734" s="1110"/>
      <c r="DB734" s="1110"/>
      <c r="DC734" s="1110"/>
      <c r="DD734" s="1110"/>
      <c r="DE734" s="1110"/>
      <c r="DF734" s="1110"/>
      <c r="DG734" s="1110"/>
      <c r="DH734" s="1110"/>
      <c r="DI734" s="1110"/>
      <c r="DJ734" s="1110"/>
      <c r="DK734" s="1110"/>
      <c r="DL734" s="1110"/>
      <c r="DM734" s="1110"/>
      <c r="DN734" s="1110"/>
      <c r="DO734" s="1110"/>
      <c r="DP734" s="1110"/>
      <c r="DQ734" s="1110"/>
      <c r="DR734" s="1110"/>
      <c r="DS734" s="1110"/>
      <c r="DT734" s="1110"/>
      <c r="DU734" s="1110"/>
      <c r="DV734" s="1110"/>
      <c r="DW734" s="1116"/>
      <c r="DX734" s="1116"/>
      <c r="DY734" s="1116"/>
      <c r="DZ734" s="1116"/>
      <c r="EA734" s="1116"/>
      <c r="EB734" s="1116"/>
      <c r="EC734" s="1116"/>
      <c r="ED734" s="1116"/>
    </row>
    <row r="735" spans="22:134" s="1105" customFormat="1" x14ac:dyDescent="0.25">
      <c r="V735" s="1106"/>
      <c r="AA735" s="1107"/>
      <c r="AB735" s="1107"/>
      <c r="AD735" s="1107"/>
      <c r="AE735" s="1108"/>
      <c r="AH735" s="1109"/>
      <c r="AI735" s="1109"/>
      <c r="AK735" s="1107"/>
      <c r="AR735" s="1107"/>
      <c r="AV735" s="1107"/>
      <c r="AX735" s="1107"/>
      <c r="BB735" s="1107"/>
      <c r="BC735" s="1107"/>
      <c r="BE735" s="1107"/>
      <c r="BH735" s="1110"/>
      <c r="BI735" s="1111"/>
      <c r="BJ735" s="1112"/>
      <c r="BK735" s="1112"/>
      <c r="BL735" s="1112"/>
      <c r="BM735" s="1113"/>
      <c r="BN735" s="1113"/>
      <c r="BO735" s="1113"/>
      <c r="BP735" s="1112"/>
      <c r="BQ735" s="1112"/>
      <c r="BR735" s="1112"/>
      <c r="BS735" s="1112"/>
      <c r="BT735" s="1112"/>
      <c r="BU735" s="1112"/>
      <c r="BV735" s="1112"/>
      <c r="BW735" s="1112"/>
      <c r="BX735" s="1112"/>
      <c r="BY735" s="1112"/>
      <c r="BZ735" s="1112"/>
      <c r="CA735" s="1112"/>
      <c r="CB735" s="1114"/>
      <c r="CC735" s="1112"/>
      <c r="CD735" s="1112"/>
      <c r="CE735" s="1114"/>
      <c r="CF735" s="1114"/>
      <c r="CG735" s="1114"/>
      <c r="CH735" s="1114"/>
      <c r="CI735" s="1112"/>
      <c r="CJ735" s="1112"/>
      <c r="CK735" s="1114"/>
      <c r="CL735" s="1114"/>
      <c r="CM735" s="1114"/>
      <c r="CN735" s="1115"/>
      <c r="CO735" s="1116"/>
      <c r="CP735" s="1116"/>
      <c r="CQ735" s="1110"/>
      <c r="CR735" s="1110"/>
      <c r="CS735" s="1110"/>
      <c r="CT735" s="1110"/>
      <c r="CU735" s="1110"/>
      <c r="CV735" s="1110"/>
      <c r="CW735" s="1110"/>
      <c r="CX735" s="1110"/>
      <c r="CY735" s="1110"/>
      <c r="CZ735" s="1110"/>
      <c r="DA735" s="1110"/>
      <c r="DB735" s="1110"/>
      <c r="DC735" s="1110"/>
      <c r="DD735" s="1110"/>
      <c r="DE735" s="1110"/>
      <c r="DF735" s="1110"/>
      <c r="DG735" s="1110"/>
      <c r="DH735" s="1110"/>
      <c r="DI735" s="1110"/>
      <c r="DJ735" s="1110"/>
      <c r="DK735" s="1110"/>
      <c r="DL735" s="1110"/>
      <c r="DM735" s="1110"/>
      <c r="DN735" s="1110"/>
      <c r="DO735" s="1110"/>
      <c r="DP735" s="1110"/>
      <c r="DQ735" s="1110"/>
      <c r="DR735" s="1110"/>
      <c r="DS735" s="1110"/>
      <c r="DT735" s="1110"/>
      <c r="DU735" s="1110"/>
      <c r="DV735" s="1110"/>
      <c r="DW735" s="1116"/>
      <c r="DX735" s="1116"/>
      <c r="DY735" s="1116"/>
      <c r="DZ735" s="1116"/>
      <c r="EA735" s="1116"/>
      <c r="EB735" s="1116"/>
      <c r="EC735" s="1116"/>
      <c r="ED735" s="1116"/>
    </row>
    <row r="736" spans="22:134" s="1105" customFormat="1" x14ac:dyDescent="0.25">
      <c r="V736" s="1106"/>
      <c r="AA736" s="1107"/>
      <c r="AB736" s="1107"/>
      <c r="AD736" s="1107"/>
      <c r="AE736" s="1108"/>
      <c r="AH736" s="1109"/>
      <c r="AI736" s="1109"/>
      <c r="AK736" s="1107"/>
      <c r="AR736" s="1107"/>
      <c r="AV736" s="1107"/>
      <c r="AX736" s="1107"/>
      <c r="BB736" s="1107"/>
      <c r="BC736" s="1107"/>
      <c r="BE736" s="1107"/>
      <c r="BH736" s="1110"/>
      <c r="BI736" s="1111"/>
      <c r="BJ736" s="1112"/>
      <c r="BK736" s="1112"/>
      <c r="BL736" s="1112"/>
      <c r="BM736" s="1113"/>
      <c r="BN736" s="1113"/>
      <c r="BO736" s="1113"/>
      <c r="BP736" s="1112"/>
      <c r="BQ736" s="1112"/>
      <c r="BR736" s="1112"/>
      <c r="BS736" s="1112"/>
      <c r="BT736" s="1112"/>
      <c r="BU736" s="1112"/>
      <c r="BV736" s="1112"/>
      <c r="BW736" s="1112"/>
      <c r="BX736" s="1112"/>
      <c r="BY736" s="1112"/>
      <c r="BZ736" s="1112"/>
      <c r="CA736" s="1112"/>
      <c r="CB736" s="1114"/>
      <c r="CC736" s="1112"/>
      <c r="CD736" s="1112"/>
      <c r="CE736" s="1114"/>
      <c r="CF736" s="1114"/>
      <c r="CG736" s="1114"/>
      <c r="CH736" s="1114"/>
      <c r="CI736" s="1112"/>
      <c r="CJ736" s="1112"/>
      <c r="CK736" s="1114"/>
      <c r="CL736" s="1114"/>
      <c r="CM736" s="1114"/>
      <c r="CN736" s="1115"/>
      <c r="CO736" s="1116"/>
      <c r="CP736" s="1116"/>
      <c r="CQ736" s="1110"/>
      <c r="CR736" s="1110"/>
      <c r="CS736" s="1110"/>
      <c r="CT736" s="1110"/>
      <c r="CU736" s="1110"/>
      <c r="CV736" s="1110"/>
      <c r="CW736" s="1110"/>
      <c r="CX736" s="1110"/>
      <c r="CY736" s="1110"/>
      <c r="CZ736" s="1110"/>
      <c r="DA736" s="1110"/>
      <c r="DB736" s="1110"/>
      <c r="DC736" s="1110"/>
      <c r="DD736" s="1110"/>
      <c r="DE736" s="1110"/>
      <c r="DF736" s="1110"/>
      <c r="DG736" s="1110"/>
      <c r="DH736" s="1110"/>
      <c r="DI736" s="1110"/>
      <c r="DJ736" s="1110"/>
      <c r="DK736" s="1110"/>
      <c r="DL736" s="1110"/>
      <c r="DM736" s="1110"/>
      <c r="DN736" s="1110"/>
      <c r="DO736" s="1110"/>
      <c r="DP736" s="1110"/>
      <c r="DQ736" s="1110"/>
      <c r="DR736" s="1110"/>
      <c r="DS736" s="1110"/>
      <c r="DT736" s="1110"/>
      <c r="DU736" s="1110"/>
      <c r="DV736" s="1110"/>
      <c r="DW736" s="1116"/>
      <c r="DX736" s="1116"/>
      <c r="DY736" s="1116"/>
      <c r="DZ736" s="1116"/>
      <c r="EA736" s="1116"/>
      <c r="EB736" s="1116"/>
      <c r="EC736" s="1116"/>
      <c r="ED736" s="1116"/>
    </row>
    <row r="737" spans="22:134" s="1105" customFormat="1" x14ac:dyDescent="0.25">
      <c r="V737" s="1106"/>
      <c r="AA737" s="1107"/>
      <c r="AB737" s="1107"/>
      <c r="AD737" s="1107"/>
      <c r="AE737" s="1108"/>
      <c r="AH737" s="1109"/>
      <c r="AI737" s="1109"/>
      <c r="AK737" s="1107"/>
      <c r="AR737" s="1107"/>
      <c r="AV737" s="1107"/>
      <c r="AX737" s="1107"/>
      <c r="BB737" s="1107"/>
      <c r="BC737" s="1107"/>
      <c r="BE737" s="1107"/>
      <c r="BH737" s="1110"/>
      <c r="BI737" s="1111"/>
      <c r="BJ737" s="1112"/>
      <c r="BK737" s="1112"/>
      <c r="BL737" s="1112"/>
      <c r="BM737" s="1113"/>
      <c r="BN737" s="1113"/>
      <c r="BO737" s="1113"/>
      <c r="BP737" s="1112"/>
      <c r="BQ737" s="1112"/>
      <c r="BR737" s="1112"/>
      <c r="BS737" s="1112"/>
      <c r="BT737" s="1112"/>
      <c r="BU737" s="1112"/>
      <c r="BV737" s="1112"/>
      <c r="BW737" s="1112"/>
      <c r="BX737" s="1112"/>
      <c r="BY737" s="1112"/>
      <c r="BZ737" s="1112"/>
      <c r="CA737" s="1112"/>
      <c r="CB737" s="1114"/>
      <c r="CC737" s="1112"/>
      <c r="CD737" s="1112"/>
      <c r="CE737" s="1114"/>
      <c r="CF737" s="1114"/>
      <c r="CG737" s="1114"/>
      <c r="CH737" s="1114"/>
      <c r="CI737" s="1112"/>
      <c r="CJ737" s="1112"/>
      <c r="CK737" s="1114"/>
      <c r="CL737" s="1114"/>
      <c r="CM737" s="1114"/>
      <c r="CN737" s="1115"/>
      <c r="CO737" s="1116"/>
      <c r="CP737" s="1116"/>
      <c r="CQ737" s="1110"/>
      <c r="CR737" s="1110"/>
      <c r="CS737" s="1110"/>
      <c r="CT737" s="1110"/>
      <c r="CU737" s="1110"/>
      <c r="CV737" s="1110"/>
      <c r="CW737" s="1110"/>
      <c r="CX737" s="1110"/>
      <c r="CY737" s="1110"/>
      <c r="CZ737" s="1110"/>
      <c r="DA737" s="1110"/>
      <c r="DB737" s="1110"/>
      <c r="DC737" s="1110"/>
      <c r="DD737" s="1110"/>
      <c r="DE737" s="1110"/>
      <c r="DF737" s="1110"/>
      <c r="DG737" s="1110"/>
      <c r="DH737" s="1110"/>
      <c r="DI737" s="1110"/>
      <c r="DJ737" s="1110"/>
      <c r="DK737" s="1110"/>
      <c r="DL737" s="1110"/>
      <c r="DM737" s="1110"/>
      <c r="DN737" s="1110"/>
      <c r="DO737" s="1110"/>
      <c r="DP737" s="1110"/>
      <c r="DQ737" s="1110"/>
      <c r="DR737" s="1110"/>
      <c r="DS737" s="1110"/>
      <c r="DT737" s="1110"/>
      <c r="DU737" s="1110"/>
      <c r="DV737" s="1110"/>
      <c r="DW737" s="1116"/>
      <c r="DX737" s="1116"/>
      <c r="DY737" s="1116"/>
      <c r="DZ737" s="1116"/>
      <c r="EA737" s="1116"/>
      <c r="EB737" s="1116"/>
      <c r="EC737" s="1116"/>
      <c r="ED737" s="1116"/>
    </row>
    <row r="738" spans="22:134" s="1105" customFormat="1" x14ac:dyDescent="0.25">
      <c r="V738" s="1106"/>
      <c r="AA738" s="1107"/>
      <c r="AB738" s="1107"/>
      <c r="AD738" s="1107"/>
      <c r="AE738" s="1108"/>
      <c r="AH738" s="1109"/>
      <c r="AI738" s="1109"/>
      <c r="AK738" s="1107"/>
      <c r="AR738" s="1107"/>
      <c r="AV738" s="1107"/>
      <c r="AX738" s="1107"/>
      <c r="BB738" s="1107"/>
      <c r="BC738" s="1107"/>
      <c r="BE738" s="1107"/>
      <c r="BH738" s="1110"/>
      <c r="BI738" s="1111"/>
      <c r="BJ738" s="1112"/>
      <c r="BK738" s="1112"/>
      <c r="BL738" s="1112"/>
      <c r="BM738" s="1113"/>
      <c r="BN738" s="1113"/>
      <c r="BO738" s="1113"/>
      <c r="BP738" s="1112"/>
      <c r="BQ738" s="1112"/>
      <c r="BR738" s="1112"/>
      <c r="BS738" s="1112"/>
      <c r="BT738" s="1112"/>
      <c r="BU738" s="1112"/>
      <c r="BV738" s="1112"/>
      <c r="BW738" s="1112"/>
      <c r="BX738" s="1112"/>
      <c r="BY738" s="1112"/>
      <c r="BZ738" s="1112"/>
      <c r="CA738" s="1112"/>
      <c r="CB738" s="1114"/>
      <c r="CC738" s="1112"/>
      <c r="CD738" s="1112"/>
      <c r="CE738" s="1114"/>
      <c r="CF738" s="1114"/>
      <c r="CG738" s="1114"/>
      <c r="CH738" s="1114"/>
      <c r="CI738" s="1112"/>
      <c r="CJ738" s="1112"/>
      <c r="CK738" s="1114"/>
      <c r="CL738" s="1114"/>
      <c r="CM738" s="1114"/>
      <c r="CN738" s="1115"/>
      <c r="CO738" s="1116"/>
      <c r="CP738" s="1116"/>
      <c r="CQ738" s="1110"/>
      <c r="CR738" s="1110"/>
      <c r="CS738" s="1110"/>
      <c r="CT738" s="1110"/>
      <c r="CU738" s="1110"/>
      <c r="CV738" s="1110"/>
      <c r="CW738" s="1110"/>
      <c r="CX738" s="1110"/>
      <c r="CY738" s="1110"/>
      <c r="CZ738" s="1110"/>
      <c r="DA738" s="1110"/>
      <c r="DB738" s="1110"/>
      <c r="DC738" s="1110"/>
      <c r="DD738" s="1110"/>
      <c r="DE738" s="1110"/>
      <c r="DF738" s="1110"/>
      <c r="DG738" s="1110"/>
      <c r="DH738" s="1110"/>
      <c r="DI738" s="1110"/>
      <c r="DJ738" s="1110"/>
      <c r="DK738" s="1110"/>
      <c r="DL738" s="1110"/>
      <c r="DM738" s="1110"/>
      <c r="DN738" s="1110"/>
      <c r="DO738" s="1110"/>
      <c r="DP738" s="1110"/>
      <c r="DQ738" s="1110"/>
      <c r="DR738" s="1110"/>
      <c r="DS738" s="1110"/>
      <c r="DT738" s="1110"/>
      <c r="DU738" s="1110"/>
      <c r="DV738" s="1110"/>
      <c r="DW738" s="1116"/>
      <c r="DX738" s="1116"/>
      <c r="DY738" s="1116"/>
      <c r="DZ738" s="1116"/>
      <c r="EA738" s="1116"/>
      <c r="EB738" s="1116"/>
      <c r="EC738" s="1116"/>
      <c r="ED738" s="1116"/>
    </row>
    <row r="739" spans="22:134" s="1105" customFormat="1" x14ac:dyDescent="0.25">
      <c r="V739" s="1106"/>
      <c r="AA739" s="1107"/>
      <c r="AB739" s="1107"/>
      <c r="AD739" s="1107"/>
      <c r="AE739" s="1108"/>
      <c r="AH739" s="1109"/>
      <c r="AI739" s="1109"/>
      <c r="AK739" s="1107"/>
      <c r="AR739" s="1107"/>
      <c r="AV739" s="1107"/>
      <c r="AX739" s="1107"/>
      <c r="BB739" s="1107"/>
      <c r="BC739" s="1107"/>
      <c r="BE739" s="1107"/>
      <c r="BH739" s="1110"/>
      <c r="BI739" s="1111"/>
      <c r="BJ739" s="1112"/>
      <c r="BK739" s="1112"/>
      <c r="BL739" s="1112"/>
      <c r="BM739" s="1113"/>
      <c r="BN739" s="1113"/>
      <c r="BO739" s="1113"/>
      <c r="BP739" s="1112"/>
      <c r="BQ739" s="1112"/>
      <c r="BR739" s="1112"/>
      <c r="BS739" s="1112"/>
      <c r="BT739" s="1112"/>
      <c r="BU739" s="1112"/>
      <c r="BV739" s="1112"/>
      <c r="BW739" s="1112"/>
      <c r="BX739" s="1112"/>
      <c r="BY739" s="1112"/>
      <c r="BZ739" s="1112"/>
      <c r="CA739" s="1112"/>
      <c r="CB739" s="1114"/>
      <c r="CC739" s="1112"/>
      <c r="CD739" s="1112"/>
      <c r="CE739" s="1114"/>
      <c r="CF739" s="1114"/>
      <c r="CG739" s="1114"/>
      <c r="CH739" s="1114"/>
      <c r="CI739" s="1112"/>
      <c r="CJ739" s="1112"/>
      <c r="CK739" s="1114"/>
      <c r="CL739" s="1114"/>
      <c r="CM739" s="1114"/>
      <c r="CN739" s="1115"/>
      <c r="CO739" s="1116"/>
      <c r="CP739" s="1116"/>
      <c r="CQ739" s="1110"/>
      <c r="CR739" s="1110"/>
      <c r="CS739" s="1110"/>
      <c r="CT739" s="1110"/>
      <c r="CU739" s="1110"/>
      <c r="CV739" s="1110"/>
      <c r="CW739" s="1110"/>
      <c r="CX739" s="1110"/>
      <c r="CY739" s="1110"/>
      <c r="CZ739" s="1110"/>
      <c r="DA739" s="1110"/>
      <c r="DB739" s="1110"/>
      <c r="DC739" s="1110"/>
      <c r="DD739" s="1110"/>
      <c r="DE739" s="1110"/>
      <c r="DF739" s="1110"/>
      <c r="DG739" s="1110"/>
      <c r="DH739" s="1110"/>
      <c r="DI739" s="1110"/>
      <c r="DJ739" s="1110"/>
      <c r="DK739" s="1110"/>
      <c r="DL739" s="1110"/>
      <c r="DM739" s="1110"/>
      <c r="DN739" s="1110"/>
      <c r="DO739" s="1110"/>
      <c r="DP739" s="1110"/>
      <c r="DQ739" s="1110"/>
      <c r="DR739" s="1110"/>
      <c r="DS739" s="1110"/>
      <c r="DT739" s="1110"/>
      <c r="DU739" s="1110"/>
      <c r="DV739" s="1110"/>
      <c r="DW739" s="1116"/>
      <c r="DX739" s="1116"/>
      <c r="DY739" s="1116"/>
      <c r="DZ739" s="1116"/>
      <c r="EA739" s="1116"/>
      <c r="EB739" s="1116"/>
      <c r="EC739" s="1116"/>
      <c r="ED739" s="1116"/>
    </row>
    <row r="740" spans="22:134" s="1105" customFormat="1" x14ac:dyDescent="0.25">
      <c r="V740" s="1106"/>
      <c r="AA740" s="1107"/>
      <c r="AB740" s="1107"/>
      <c r="AD740" s="1107"/>
      <c r="AE740" s="1108"/>
      <c r="AH740" s="1109"/>
      <c r="AI740" s="1109"/>
      <c r="AK740" s="1107"/>
      <c r="AR740" s="1107"/>
      <c r="AV740" s="1107"/>
      <c r="AX740" s="1107"/>
      <c r="BB740" s="1107"/>
      <c r="BC740" s="1107"/>
      <c r="BE740" s="1107"/>
      <c r="BH740" s="1110"/>
      <c r="BI740" s="1111"/>
      <c r="BJ740" s="1112"/>
      <c r="BK740" s="1112"/>
      <c r="BL740" s="1112"/>
      <c r="BM740" s="1113"/>
      <c r="BN740" s="1113"/>
      <c r="BO740" s="1113"/>
      <c r="BP740" s="1112"/>
      <c r="BQ740" s="1112"/>
      <c r="BR740" s="1112"/>
      <c r="BS740" s="1112"/>
      <c r="BT740" s="1112"/>
      <c r="BU740" s="1112"/>
      <c r="BV740" s="1112"/>
      <c r="BW740" s="1112"/>
      <c r="BX740" s="1112"/>
      <c r="BY740" s="1112"/>
      <c r="BZ740" s="1112"/>
      <c r="CA740" s="1112"/>
      <c r="CB740" s="1114"/>
      <c r="CC740" s="1112"/>
      <c r="CD740" s="1112"/>
      <c r="CE740" s="1114"/>
      <c r="CF740" s="1114"/>
      <c r="CG740" s="1114"/>
      <c r="CH740" s="1114"/>
      <c r="CI740" s="1112"/>
      <c r="CJ740" s="1112"/>
      <c r="CK740" s="1114"/>
      <c r="CL740" s="1114"/>
      <c r="CM740" s="1114"/>
      <c r="CN740" s="1115"/>
      <c r="CO740" s="1116"/>
      <c r="CP740" s="1116"/>
      <c r="CQ740" s="1110"/>
      <c r="CR740" s="1110"/>
      <c r="CS740" s="1110"/>
      <c r="CT740" s="1110"/>
      <c r="CU740" s="1110"/>
      <c r="CV740" s="1110"/>
      <c r="CW740" s="1110"/>
      <c r="CX740" s="1110"/>
      <c r="CY740" s="1110"/>
      <c r="CZ740" s="1110"/>
      <c r="DA740" s="1110"/>
      <c r="DB740" s="1110"/>
      <c r="DC740" s="1110"/>
      <c r="DD740" s="1110"/>
      <c r="DE740" s="1110"/>
      <c r="DF740" s="1110"/>
      <c r="DG740" s="1110"/>
      <c r="DH740" s="1110"/>
      <c r="DI740" s="1110"/>
      <c r="DJ740" s="1110"/>
      <c r="DK740" s="1110"/>
      <c r="DL740" s="1110"/>
      <c r="DM740" s="1110"/>
      <c r="DN740" s="1110"/>
      <c r="DO740" s="1110"/>
      <c r="DP740" s="1110"/>
      <c r="DQ740" s="1110"/>
      <c r="DR740" s="1110"/>
      <c r="DS740" s="1110"/>
      <c r="DT740" s="1110"/>
      <c r="DU740" s="1110"/>
      <c r="DV740" s="1110"/>
      <c r="DW740" s="1116"/>
      <c r="DX740" s="1116"/>
      <c r="DY740" s="1116"/>
      <c r="DZ740" s="1116"/>
      <c r="EA740" s="1116"/>
      <c r="EB740" s="1116"/>
      <c r="EC740" s="1116"/>
      <c r="ED740" s="1116"/>
    </row>
    <row r="741" spans="22:134" s="1105" customFormat="1" x14ac:dyDescent="0.25">
      <c r="V741" s="1106"/>
      <c r="AA741" s="1107"/>
      <c r="AB741" s="1107"/>
      <c r="AD741" s="1107"/>
      <c r="AE741" s="1108"/>
      <c r="AH741" s="1109"/>
      <c r="AI741" s="1109"/>
      <c r="AK741" s="1107"/>
      <c r="AR741" s="1107"/>
      <c r="AV741" s="1107"/>
      <c r="AX741" s="1107"/>
      <c r="BB741" s="1107"/>
      <c r="BC741" s="1107"/>
      <c r="BE741" s="1107"/>
      <c r="BH741" s="1110"/>
      <c r="BI741" s="1111"/>
      <c r="BJ741" s="1112"/>
      <c r="BK741" s="1112"/>
      <c r="BL741" s="1112"/>
      <c r="BM741" s="1113"/>
      <c r="BN741" s="1113"/>
      <c r="BO741" s="1113"/>
      <c r="BP741" s="1112"/>
      <c r="BQ741" s="1112"/>
      <c r="BR741" s="1112"/>
      <c r="BS741" s="1112"/>
      <c r="BT741" s="1112"/>
      <c r="BU741" s="1112"/>
      <c r="BV741" s="1112"/>
      <c r="BW741" s="1112"/>
      <c r="BX741" s="1112"/>
      <c r="BY741" s="1112"/>
      <c r="BZ741" s="1112"/>
      <c r="CA741" s="1112"/>
      <c r="CB741" s="1114"/>
      <c r="CC741" s="1112"/>
      <c r="CD741" s="1112"/>
      <c r="CE741" s="1114"/>
      <c r="CF741" s="1114"/>
      <c r="CG741" s="1114"/>
      <c r="CH741" s="1114"/>
      <c r="CI741" s="1112"/>
      <c r="CJ741" s="1112"/>
      <c r="CK741" s="1114"/>
      <c r="CL741" s="1114"/>
      <c r="CM741" s="1114"/>
      <c r="CN741" s="1115"/>
      <c r="CO741" s="1116"/>
      <c r="CP741" s="1116"/>
      <c r="CQ741" s="1110"/>
      <c r="CR741" s="1110"/>
      <c r="CS741" s="1110"/>
      <c r="CT741" s="1110"/>
      <c r="CU741" s="1110"/>
      <c r="CV741" s="1110"/>
      <c r="CW741" s="1110"/>
      <c r="CX741" s="1110"/>
      <c r="CY741" s="1110"/>
      <c r="CZ741" s="1110"/>
      <c r="DA741" s="1110"/>
      <c r="DB741" s="1110"/>
      <c r="DC741" s="1110"/>
      <c r="DD741" s="1110"/>
      <c r="DE741" s="1110"/>
      <c r="DF741" s="1110"/>
      <c r="DG741" s="1110"/>
      <c r="DH741" s="1110"/>
      <c r="DI741" s="1110"/>
      <c r="DJ741" s="1110"/>
      <c r="DK741" s="1110"/>
      <c r="DL741" s="1110"/>
      <c r="DM741" s="1110"/>
      <c r="DN741" s="1110"/>
      <c r="DO741" s="1110"/>
      <c r="DP741" s="1110"/>
      <c r="DQ741" s="1110"/>
      <c r="DR741" s="1110"/>
      <c r="DS741" s="1110"/>
      <c r="DT741" s="1110"/>
      <c r="DU741" s="1110"/>
      <c r="DV741" s="1110"/>
      <c r="DW741" s="1116"/>
      <c r="DX741" s="1116"/>
      <c r="DY741" s="1116"/>
      <c r="DZ741" s="1116"/>
      <c r="EA741" s="1116"/>
      <c r="EB741" s="1116"/>
      <c r="EC741" s="1116"/>
      <c r="ED741" s="1116"/>
    </row>
    <row r="742" spans="22:134" s="1105" customFormat="1" x14ac:dyDescent="0.25">
      <c r="V742" s="1106"/>
      <c r="AA742" s="1107"/>
      <c r="AB742" s="1107"/>
      <c r="AD742" s="1107"/>
      <c r="AE742" s="1108"/>
      <c r="AH742" s="1109"/>
      <c r="AI742" s="1109"/>
      <c r="AK742" s="1107"/>
      <c r="AR742" s="1107"/>
      <c r="AV742" s="1107"/>
      <c r="AX742" s="1107"/>
      <c r="BB742" s="1107"/>
      <c r="BC742" s="1107"/>
      <c r="BE742" s="1107"/>
      <c r="BH742" s="1110"/>
      <c r="BI742" s="1111"/>
      <c r="BJ742" s="1112"/>
      <c r="BK742" s="1112"/>
      <c r="BL742" s="1112"/>
      <c r="BM742" s="1113"/>
      <c r="BN742" s="1113"/>
      <c r="BO742" s="1113"/>
      <c r="BP742" s="1112"/>
      <c r="BQ742" s="1112"/>
      <c r="BR742" s="1112"/>
      <c r="BS742" s="1112"/>
      <c r="BT742" s="1112"/>
      <c r="BU742" s="1112"/>
      <c r="BV742" s="1112"/>
      <c r="BW742" s="1112"/>
      <c r="BX742" s="1112"/>
      <c r="BY742" s="1112"/>
      <c r="BZ742" s="1112"/>
      <c r="CA742" s="1112"/>
      <c r="CB742" s="1114"/>
      <c r="CC742" s="1112"/>
      <c r="CD742" s="1112"/>
      <c r="CE742" s="1114"/>
      <c r="CF742" s="1114"/>
      <c r="CG742" s="1114"/>
      <c r="CH742" s="1114"/>
      <c r="CI742" s="1112"/>
      <c r="CJ742" s="1112"/>
      <c r="CK742" s="1114"/>
      <c r="CL742" s="1114"/>
      <c r="CM742" s="1114"/>
      <c r="CN742" s="1115"/>
      <c r="CO742" s="1116"/>
      <c r="CP742" s="1116"/>
      <c r="CQ742" s="1110"/>
      <c r="CR742" s="1110"/>
      <c r="CS742" s="1110"/>
      <c r="CT742" s="1110"/>
      <c r="CU742" s="1110"/>
      <c r="CV742" s="1110"/>
      <c r="CW742" s="1110"/>
      <c r="CX742" s="1110"/>
      <c r="CY742" s="1110"/>
      <c r="CZ742" s="1110"/>
      <c r="DA742" s="1110"/>
      <c r="DB742" s="1110"/>
      <c r="DC742" s="1110"/>
      <c r="DD742" s="1110"/>
      <c r="DE742" s="1110"/>
      <c r="DF742" s="1110"/>
      <c r="DG742" s="1110"/>
      <c r="DH742" s="1110"/>
      <c r="DI742" s="1110"/>
      <c r="DJ742" s="1110"/>
      <c r="DK742" s="1110"/>
      <c r="DL742" s="1110"/>
      <c r="DM742" s="1110"/>
      <c r="DN742" s="1110"/>
      <c r="DO742" s="1110"/>
      <c r="DP742" s="1110"/>
      <c r="DQ742" s="1110"/>
      <c r="DR742" s="1110"/>
      <c r="DS742" s="1110"/>
      <c r="DT742" s="1110"/>
      <c r="DU742" s="1110"/>
      <c r="DV742" s="1110"/>
      <c r="DW742" s="1116"/>
      <c r="DX742" s="1116"/>
      <c r="DY742" s="1116"/>
      <c r="DZ742" s="1116"/>
      <c r="EA742" s="1116"/>
      <c r="EB742" s="1116"/>
      <c r="EC742" s="1116"/>
      <c r="ED742" s="1116"/>
    </row>
    <row r="743" spans="22:134" s="1105" customFormat="1" x14ac:dyDescent="0.25">
      <c r="V743" s="1106"/>
      <c r="AA743" s="1107"/>
      <c r="AB743" s="1107"/>
      <c r="AD743" s="1107"/>
      <c r="AE743" s="1108"/>
      <c r="AH743" s="1109"/>
      <c r="AI743" s="1109"/>
      <c r="AK743" s="1107"/>
      <c r="AR743" s="1107"/>
      <c r="AV743" s="1107"/>
      <c r="AX743" s="1107"/>
      <c r="BB743" s="1107"/>
      <c r="BC743" s="1107"/>
      <c r="BE743" s="1107"/>
      <c r="BH743" s="1110"/>
      <c r="BI743" s="1111"/>
      <c r="BJ743" s="1112"/>
      <c r="BK743" s="1112"/>
      <c r="BL743" s="1112"/>
      <c r="BM743" s="1113"/>
      <c r="BN743" s="1113"/>
      <c r="BO743" s="1113"/>
      <c r="BP743" s="1112"/>
      <c r="BQ743" s="1112"/>
      <c r="BR743" s="1112"/>
      <c r="BS743" s="1112"/>
      <c r="BT743" s="1112"/>
      <c r="BU743" s="1112"/>
      <c r="BV743" s="1112"/>
      <c r="BW743" s="1112"/>
      <c r="BX743" s="1112"/>
      <c r="BY743" s="1112"/>
      <c r="BZ743" s="1112"/>
      <c r="CA743" s="1112"/>
      <c r="CB743" s="1114"/>
      <c r="CC743" s="1112"/>
      <c r="CD743" s="1112"/>
      <c r="CE743" s="1114"/>
      <c r="CF743" s="1114"/>
      <c r="CG743" s="1114"/>
      <c r="CH743" s="1114"/>
      <c r="CI743" s="1112"/>
      <c r="CJ743" s="1112"/>
      <c r="CK743" s="1114"/>
      <c r="CL743" s="1114"/>
      <c r="CM743" s="1114"/>
      <c r="CN743" s="1115"/>
      <c r="CO743" s="1116"/>
      <c r="CP743" s="1116"/>
      <c r="CQ743" s="1110"/>
      <c r="CR743" s="1110"/>
      <c r="CS743" s="1110"/>
      <c r="CT743" s="1110"/>
      <c r="CU743" s="1110"/>
      <c r="CV743" s="1110"/>
      <c r="CW743" s="1110"/>
      <c r="CX743" s="1110"/>
      <c r="CY743" s="1110"/>
      <c r="CZ743" s="1110"/>
      <c r="DA743" s="1110"/>
      <c r="DB743" s="1110"/>
      <c r="DC743" s="1110"/>
      <c r="DD743" s="1110"/>
      <c r="DE743" s="1110"/>
      <c r="DF743" s="1110"/>
      <c r="DG743" s="1110"/>
      <c r="DH743" s="1110"/>
      <c r="DI743" s="1110"/>
      <c r="DJ743" s="1110"/>
      <c r="DK743" s="1110"/>
      <c r="DL743" s="1110"/>
      <c r="DM743" s="1110"/>
      <c r="DN743" s="1110"/>
      <c r="DO743" s="1110"/>
      <c r="DP743" s="1110"/>
      <c r="DQ743" s="1110"/>
      <c r="DR743" s="1110"/>
      <c r="DS743" s="1110"/>
      <c r="DT743" s="1110"/>
      <c r="DU743" s="1110"/>
      <c r="DV743" s="1110"/>
      <c r="DW743" s="1116"/>
      <c r="DX743" s="1116"/>
      <c r="DY743" s="1116"/>
      <c r="DZ743" s="1116"/>
      <c r="EA743" s="1116"/>
      <c r="EB743" s="1116"/>
      <c r="EC743" s="1116"/>
      <c r="ED743" s="1116"/>
    </row>
    <row r="744" spans="22:134" s="1105" customFormat="1" x14ac:dyDescent="0.25">
      <c r="V744" s="1106"/>
      <c r="AA744" s="1107"/>
      <c r="AB744" s="1107"/>
      <c r="AD744" s="1107"/>
      <c r="AE744" s="1108"/>
      <c r="AH744" s="1109"/>
      <c r="AI744" s="1109"/>
      <c r="AK744" s="1107"/>
      <c r="AR744" s="1107"/>
      <c r="AV744" s="1107"/>
      <c r="AX744" s="1107"/>
      <c r="BB744" s="1107"/>
      <c r="BC744" s="1107"/>
      <c r="BE744" s="1107"/>
      <c r="BH744" s="1110"/>
      <c r="BI744" s="1111"/>
      <c r="BJ744" s="1112"/>
      <c r="BK744" s="1112"/>
      <c r="BL744" s="1112"/>
      <c r="BM744" s="1113"/>
      <c r="BN744" s="1113"/>
      <c r="BO744" s="1113"/>
      <c r="BP744" s="1112"/>
      <c r="BQ744" s="1112"/>
      <c r="BR744" s="1112"/>
      <c r="BS744" s="1112"/>
      <c r="BT744" s="1112"/>
      <c r="BU744" s="1112"/>
      <c r="BV744" s="1112"/>
      <c r="BW744" s="1112"/>
      <c r="BX744" s="1112"/>
      <c r="BY744" s="1112"/>
      <c r="BZ744" s="1112"/>
      <c r="CA744" s="1112"/>
      <c r="CB744" s="1114"/>
      <c r="CC744" s="1112"/>
      <c r="CD744" s="1112"/>
      <c r="CE744" s="1114"/>
      <c r="CF744" s="1114"/>
      <c r="CG744" s="1114"/>
      <c r="CH744" s="1114"/>
      <c r="CI744" s="1112"/>
      <c r="CJ744" s="1112"/>
      <c r="CK744" s="1114"/>
      <c r="CL744" s="1114"/>
      <c r="CM744" s="1114"/>
      <c r="CN744" s="1115"/>
      <c r="CO744" s="1116"/>
      <c r="CP744" s="1116"/>
      <c r="CQ744" s="1110"/>
      <c r="CR744" s="1110"/>
      <c r="CS744" s="1110"/>
      <c r="CT744" s="1110"/>
      <c r="CU744" s="1110"/>
      <c r="CV744" s="1110"/>
      <c r="CW744" s="1110"/>
      <c r="CX744" s="1110"/>
      <c r="CY744" s="1110"/>
      <c r="CZ744" s="1110"/>
      <c r="DA744" s="1110"/>
      <c r="DB744" s="1110"/>
      <c r="DC744" s="1110"/>
      <c r="DD744" s="1110"/>
      <c r="DE744" s="1110"/>
      <c r="DF744" s="1110"/>
      <c r="DG744" s="1110"/>
      <c r="DH744" s="1110"/>
      <c r="DI744" s="1110"/>
      <c r="DJ744" s="1110"/>
      <c r="DK744" s="1110"/>
      <c r="DL744" s="1110"/>
      <c r="DM744" s="1110"/>
      <c r="DN744" s="1110"/>
      <c r="DO744" s="1110"/>
      <c r="DP744" s="1110"/>
      <c r="DQ744" s="1110"/>
      <c r="DR744" s="1110"/>
      <c r="DS744" s="1110"/>
      <c r="DT744" s="1110"/>
      <c r="DU744" s="1110"/>
      <c r="DV744" s="1110"/>
      <c r="DW744" s="1116"/>
      <c r="DX744" s="1116"/>
      <c r="DY744" s="1116"/>
      <c r="DZ744" s="1116"/>
      <c r="EA744" s="1116"/>
      <c r="EB744" s="1116"/>
      <c r="EC744" s="1116"/>
      <c r="ED744" s="1116"/>
    </row>
    <row r="745" spans="22:134" s="1105" customFormat="1" x14ac:dyDescent="0.25">
      <c r="V745" s="1106"/>
      <c r="AA745" s="1107"/>
      <c r="AB745" s="1107"/>
      <c r="AD745" s="1107"/>
      <c r="AE745" s="1108"/>
      <c r="AH745" s="1109"/>
      <c r="AI745" s="1109"/>
      <c r="AK745" s="1107"/>
      <c r="AR745" s="1107"/>
      <c r="AV745" s="1107"/>
      <c r="AX745" s="1107"/>
      <c r="BB745" s="1107"/>
      <c r="BC745" s="1107"/>
      <c r="BE745" s="1107"/>
      <c r="BH745" s="1110"/>
      <c r="BI745" s="1111"/>
      <c r="BJ745" s="1112"/>
      <c r="BK745" s="1112"/>
      <c r="BL745" s="1112"/>
      <c r="BM745" s="1113"/>
      <c r="BN745" s="1113"/>
      <c r="BO745" s="1113"/>
      <c r="BP745" s="1112"/>
      <c r="BQ745" s="1112"/>
      <c r="BR745" s="1112"/>
      <c r="BS745" s="1112"/>
      <c r="BT745" s="1112"/>
      <c r="BU745" s="1112"/>
      <c r="BV745" s="1112"/>
      <c r="BW745" s="1112"/>
      <c r="BX745" s="1112"/>
      <c r="BY745" s="1112"/>
      <c r="BZ745" s="1112"/>
      <c r="CA745" s="1112"/>
      <c r="CB745" s="1114"/>
      <c r="CC745" s="1112"/>
      <c r="CD745" s="1112"/>
      <c r="CE745" s="1114"/>
      <c r="CF745" s="1114"/>
      <c r="CG745" s="1114"/>
      <c r="CH745" s="1114"/>
      <c r="CI745" s="1112"/>
      <c r="CJ745" s="1112"/>
      <c r="CK745" s="1114"/>
      <c r="CL745" s="1114"/>
      <c r="CM745" s="1114"/>
      <c r="CN745" s="1115"/>
      <c r="CO745" s="1116"/>
      <c r="CP745" s="1116"/>
      <c r="CQ745" s="1110"/>
      <c r="CR745" s="1110"/>
      <c r="CS745" s="1110"/>
      <c r="CT745" s="1110"/>
      <c r="CU745" s="1110"/>
      <c r="CV745" s="1110"/>
      <c r="CW745" s="1110"/>
      <c r="CX745" s="1110"/>
      <c r="CY745" s="1110"/>
      <c r="CZ745" s="1110"/>
      <c r="DA745" s="1110"/>
      <c r="DB745" s="1110"/>
      <c r="DC745" s="1110"/>
      <c r="DD745" s="1110"/>
      <c r="DE745" s="1110"/>
      <c r="DF745" s="1110"/>
      <c r="DG745" s="1110"/>
      <c r="DH745" s="1110"/>
      <c r="DI745" s="1110"/>
      <c r="DJ745" s="1110"/>
      <c r="DK745" s="1110"/>
      <c r="DL745" s="1110"/>
      <c r="DM745" s="1110"/>
      <c r="DN745" s="1110"/>
      <c r="DO745" s="1110"/>
      <c r="DP745" s="1110"/>
      <c r="DQ745" s="1110"/>
      <c r="DR745" s="1110"/>
      <c r="DS745" s="1110"/>
      <c r="DT745" s="1110"/>
      <c r="DU745" s="1110"/>
      <c r="DV745" s="1110"/>
      <c r="DW745" s="1116"/>
      <c r="DX745" s="1116"/>
      <c r="DY745" s="1116"/>
      <c r="DZ745" s="1116"/>
      <c r="EA745" s="1116"/>
      <c r="EB745" s="1116"/>
      <c r="EC745" s="1116"/>
      <c r="ED745" s="1116"/>
    </row>
    <row r="746" spans="22:134" s="1105" customFormat="1" x14ac:dyDescent="0.25">
      <c r="V746" s="1106"/>
      <c r="AA746" s="1107"/>
      <c r="AB746" s="1107"/>
      <c r="AD746" s="1107"/>
      <c r="AE746" s="1108"/>
      <c r="AH746" s="1109"/>
      <c r="AI746" s="1109"/>
      <c r="AK746" s="1107"/>
      <c r="AR746" s="1107"/>
      <c r="AV746" s="1107"/>
      <c r="AX746" s="1107"/>
      <c r="BB746" s="1107"/>
      <c r="BC746" s="1107"/>
      <c r="BE746" s="1107"/>
      <c r="BH746" s="1110"/>
      <c r="BI746" s="1111"/>
      <c r="BJ746" s="1112"/>
      <c r="BK746" s="1112"/>
      <c r="BL746" s="1112"/>
      <c r="BM746" s="1113"/>
      <c r="BN746" s="1113"/>
      <c r="BO746" s="1113"/>
      <c r="BP746" s="1112"/>
      <c r="BQ746" s="1112"/>
      <c r="BR746" s="1112"/>
      <c r="BS746" s="1112"/>
      <c r="BT746" s="1112"/>
      <c r="BU746" s="1112"/>
      <c r="BV746" s="1112"/>
      <c r="BW746" s="1112"/>
      <c r="BX746" s="1112"/>
      <c r="BY746" s="1112"/>
      <c r="BZ746" s="1112"/>
      <c r="CA746" s="1112"/>
      <c r="CB746" s="1114"/>
      <c r="CC746" s="1112"/>
      <c r="CD746" s="1112"/>
      <c r="CE746" s="1114"/>
      <c r="CF746" s="1114"/>
      <c r="CG746" s="1114"/>
      <c r="CH746" s="1114"/>
      <c r="CI746" s="1112"/>
      <c r="CJ746" s="1112"/>
      <c r="CK746" s="1114"/>
      <c r="CL746" s="1114"/>
      <c r="CM746" s="1114"/>
      <c r="CN746" s="1115"/>
      <c r="CO746" s="1116"/>
      <c r="CP746" s="1116"/>
      <c r="CQ746" s="1110"/>
      <c r="CR746" s="1110"/>
      <c r="CS746" s="1110"/>
      <c r="CT746" s="1110"/>
      <c r="CU746" s="1110"/>
      <c r="CV746" s="1110"/>
      <c r="CW746" s="1110"/>
      <c r="CX746" s="1110"/>
      <c r="CY746" s="1110"/>
      <c r="CZ746" s="1110"/>
      <c r="DA746" s="1110"/>
      <c r="DB746" s="1110"/>
      <c r="DC746" s="1110"/>
      <c r="DD746" s="1110"/>
      <c r="DE746" s="1110"/>
      <c r="DF746" s="1110"/>
      <c r="DG746" s="1110"/>
      <c r="DH746" s="1110"/>
      <c r="DI746" s="1110"/>
      <c r="DJ746" s="1110"/>
      <c r="DK746" s="1110"/>
      <c r="DL746" s="1110"/>
      <c r="DM746" s="1110"/>
      <c r="DN746" s="1110"/>
      <c r="DO746" s="1110"/>
      <c r="DP746" s="1110"/>
      <c r="DQ746" s="1110"/>
      <c r="DR746" s="1110"/>
      <c r="DS746" s="1110"/>
      <c r="DT746" s="1110"/>
      <c r="DU746" s="1110"/>
      <c r="DV746" s="1110"/>
      <c r="DW746" s="1116"/>
      <c r="DX746" s="1116"/>
      <c r="DY746" s="1116"/>
      <c r="DZ746" s="1116"/>
      <c r="EA746" s="1116"/>
      <c r="EB746" s="1116"/>
      <c r="EC746" s="1116"/>
      <c r="ED746" s="1116"/>
    </row>
    <row r="747" spans="22:134" s="1105" customFormat="1" x14ac:dyDescent="0.25">
      <c r="V747" s="1106"/>
      <c r="AA747" s="1107"/>
      <c r="AB747" s="1107"/>
      <c r="AD747" s="1107"/>
      <c r="AE747" s="1108"/>
      <c r="AH747" s="1109"/>
      <c r="AI747" s="1109"/>
      <c r="AK747" s="1107"/>
      <c r="AR747" s="1107"/>
      <c r="AV747" s="1107"/>
      <c r="AX747" s="1107"/>
      <c r="BB747" s="1107"/>
      <c r="BC747" s="1107"/>
      <c r="BE747" s="1107"/>
      <c r="BH747" s="1110"/>
      <c r="BI747" s="1111"/>
      <c r="BJ747" s="1112"/>
      <c r="BK747" s="1112"/>
      <c r="BL747" s="1112"/>
      <c r="BM747" s="1113"/>
      <c r="BN747" s="1113"/>
      <c r="BO747" s="1113"/>
      <c r="BP747" s="1112"/>
      <c r="BQ747" s="1112"/>
      <c r="BR747" s="1112"/>
      <c r="BS747" s="1112"/>
      <c r="BT747" s="1112"/>
      <c r="BU747" s="1112"/>
      <c r="BV747" s="1112"/>
      <c r="BW747" s="1112"/>
      <c r="BX747" s="1112"/>
      <c r="BY747" s="1112"/>
      <c r="BZ747" s="1112"/>
      <c r="CA747" s="1112"/>
      <c r="CB747" s="1114"/>
      <c r="CC747" s="1112"/>
      <c r="CD747" s="1112"/>
      <c r="CE747" s="1114"/>
      <c r="CF747" s="1114"/>
      <c r="CG747" s="1114"/>
      <c r="CH747" s="1114"/>
      <c r="CI747" s="1112"/>
      <c r="CJ747" s="1112"/>
      <c r="CK747" s="1114"/>
      <c r="CL747" s="1114"/>
      <c r="CM747" s="1114"/>
      <c r="CN747" s="1115"/>
      <c r="CO747" s="1116"/>
      <c r="CP747" s="1116"/>
      <c r="CQ747" s="1110"/>
      <c r="CR747" s="1110"/>
      <c r="CS747" s="1110"/>
      <c r="CT747" s="1110"/>
      <c r="CU747" s="1110"/>
      <c r="CV747" s="1110"/>
      <c r="CW747" s="1110"/>
      <c r="CX747" s="1110"/>
      <c r="CY747" s="1110"/>
      <c r="CZ747" s="1110"/>
      <c r="DA747" s="1110"/>
      <c r="DB747" s="1110"/>
      <c r="DC747" s="1110"/>
      <c r="DD747" s="1110"/>
      <c r="DE747" s="1110"/>
      <c r="DF747" s="1110"/>
      <c r="DG747" s="1110"/>
      <c r="DH747" s="1110"/>
      <c r="DI747" s="1110"/>
      <c r="DJ747" s="1110"/>
      <c r="DK747" s="1110"/>
      <c r="DL747" s="1110"/>
      <c r="DM747" s="1110"/>
      <c r="DN747" s="1110"/>
      <c r="DO747" s="1110"/>
      <c r="DP747" s="1110"/>
      <c r="DQ747" s="1110"/>
      <c r="DR747" s="1110"/>
      <c r="DS747" s="1110"/>
      <c r="DT747" s="1110"/>
      <c r="DU747" s="1110"/>
      <c r="DV747" s="1110"/>
      <c r="DW747" s="1116"/>
      <c r="DX747" s="1116"/>
      <c r="DY747" s="1116"/>
      <c r="DZ747" s="1116"/>
      <c r="EA747" s="1116"/>
      <c r="EB747" s="1116"/>
      <c r="EC747" s="1116"/>
      <c r="ED747" s="1116"/>
    </row>
    <row r="748" spans="22:134" s="1105" customFormat="1" x14ac:dyDescent="0.25">
      <c r="V748" s="1106"/>
      <c r="AA748" s="1107"/>
      <c r="AB748" s="1107"/>
      <c r="AD748" s="1107"/>
      <c r="AE748" s="1108"/>
      <c r="AH748" s="1109"/>
      <c r="AI748" s="1109"/>
      <c r="AK748" s="1107"/>
      <c r="AR748" s="1107"/>
      <c r="AV748" s="1107"/>
      <c r="AX748" s="1107"/>
      <c r="BB748" s="1107"/>
      <c r="BC748" s="1107"/>
      <c r="BE748" s="1107"/>
      <c r="BH748" s="1110"/>
      <c r="BI748" s="1111"/>
      <c r="BJ748" s="1112"/>
      <c r="BK748" s="1112"/>
      <c r="BL748" s="1112"/>
      <c r="BM748" s="1113"/>
      <c r="BN748" s="1113"/>
      <c r="BO748" s="1113"/>
      <c r="BP748" s="1112"/>
      <c r="BQ748" s="1112"/>
      <c r="BR748" s="1112"/>
      <c r="BS748" s="1112"/>
      <c r="BT748" s="1112"/>
      <c r="BU748" s="1112"/>
      <c r="BV748" s="1112"/>
      <c r="BW748" s="1112"/>
      <c r="BX748" s="1112"/>
      <c r="BY748" s="1112"/>
      <c r="BZ748" s="1112"/>
      <c r="CA748" s="1112"/>
      <c r="CB748" s="1114"/>
      <c r="CC748" s="1112"/>
      <c r="CD748" s="1112"/>
      <c r="CE748" s="1114"/>
      <c r="CF748" s="1114"/>
      <c r="CG748" s="1114"/>
      <c r="CH748" s="1114"/>
      <c r="CI748" s="1112"/>
      <c r="CJ748" s="1112"/>
      <c r="CK748" s="1114"/>
      <c r="CL748" s="1114"/>
      <c r="CM748" s="1114"/>
      <c r="CN748" s="1115"/>
      <c r="CO748" s="1116"/>
      <c r="CP748" s="1116"/>
      <c r="CQ748" s="1110"/>
      <c r="CR748" s="1110"/>
      <c r="CS748" s="1110"/>
      <c r="CT748" s="1110"/>
      <c r="CU748" s="1110"/>
      <c r="CV748" s="1110"/>
      <c r="CW748" s="1110"/>
      <c r="CX748" s="1110"/>
      <c r="CY748" s="1110"/>
      <c r="CZ748" s="1110"/>
      <c r="DA748" s="1110"/>
      <c r="DB748" s="1110"/>
      <c r="DC748" s="1110"/>
      <c r="DD748" s="1110"/>
      <c r="DE748" s="1110"/>
      <c r="DF748" s="1110"/>
      <c r="DG748" s="1110"/>
      <c r="DH748" s="1110"/>
      <c r="DI748" s="1110"/>
      <c r="DJ748" s="1110"/>
      <c r="DK748" s="1110"/>
      <c r="DL748" s="1110"/>
      <c r="DM748" s="1110"/>
      <c r="DN748" s="1110"/>
      <c r="DO748" s="1110"/>
      <c r="DP748" s="1110"/>
      <c r="DQ748" s="1110"/>
      <c r="DR748" s="1110"/>
      <c r="DS748" s="1110"/>
      <c r="DT748" s="1110"/>
      <c r="DU748" s="1110"/>
      <c r="DV748" s="1110"/>
      <c r="DW748" s="1116"/>
      <c r="DX748" s="1116"/>
      <c r="DY748" s="1116"/>
      <c r="DZ748" s="1116"/>
      <c r="EA748" s="1116"/>
      <c r="EB748" s="1116"/>
      <c r="EC748" s="1116"/>
      <c r="ED748" s="1116"/>
    </row>
    <row r="749" spans="22:134" s="1105" customFormat="1" x14ac:dyDescent="0.25">
      <c r="V749" s="1106"/>
      <c r="AA749" s="1107"/>
      <c r="AB749" s="1107"/>
      <c r="AD749" s="1107"/>
      <c r="AE749" s="1108"/>
      <c r="AH749" s="1109"/>
      <c r="AI749" s="1109"/>
      <c r="AK749" s="1107"/>
      <c r="AR749" s="1107"/>
      <c r="AV749" s="1107"/>
      <c r="AX749" s="1107"/>
      <c r="BB749" s="1107"/>
      <c r="BC749" s="1107"/>
      <c r="BE749" s="1107"/>
      <c r="BH749" s="1110"/>
      <c r="BI749" s="1111"/>
      <c r="BJ749" s="1112"/>
      <c r="BK749" s="1112"/>
      <c r="BL749" s="1112"/>
      <c r="BM749" s="1113"/>
      <c r="BN749" s="1113"/>
      <c r="BO749" s="1113"/>
      <c r="BP749" s="1112"/>
      <c r="BQ749" s="1112"/>
      <c r="BR749" s="1112"/>
      <c r="BS749" s="1112"/>
      <c r="BT749" s="1112"/>
      <c r="BU749" s="1112"/>
      <c r="BV749" s="1112"/>
      <c r="BW749" s="1112"/>
      <c r="BX749" s="1112"/>
      <c r="BY749" s="1112"/>
      <c r="BZ749" s="1112"/>
      <c r="CA749" s="1112"/>
      <c r="CB749" s="1114"/>
      <c r="CC749" s="1112"/>
      <c r="CD749" s="1112"/>
      <c r="CE749" s="1114"/>
      <c r="CF749" s="1114"/>
      <c r="CG749" s="1114"/>
      <c r="CH749" s="1114"/>
      <c r="CI749" s="1112"/>
      <c r="CJ749" s="1112"/>
      <c r="CK749" s="1114"/>
      <c r="CL749" s="1114"/>
      <c r="CM749" s="1114"/>
      <c r="CN749" s="1115"/>
      <c r="CO749" s="1116"/>
      <c r="CP749" s="1116"/>
      <c r="CQ749" s="1110"/>
      <c r="CR749" s="1110"/>
      <c r="CS749" s="1110"/>
      <c r="CT749" s="1110"/>
      <c r="CU749" s="1110"/>
      <c r="CV749" s="1110"/>
      <c r="CW749" s="1110"/>
      <c r="CX749" s="1110"/>
      <c r="CY749" s="1110"/>
      <c r="CZ749" s="1110"/>
      <c r="DA749" s="1110"/>
      <c r="DB749" s="1110"/>
      <c r="DC749" s="1110"/>
      <c r="DD749" s="1110"/>
      <c r="DE749" s="1110"/>
      <c r="DF749" s="1110"/>
      <c r="DG749" s="1110"/>
      <c r="DH749" s="1110"/>
      <c r="DI749" s="1110"/>
      <c r="DJ749" s="1110"/>
      <c r="DK749" s="1110"/>
      <c r="DL749" s="1110"/>
      <c r="DM749" s="1110"/>
      <c r="DN749" s="1110"/>
      <c r="DO749" s="1110"/>
      <c r="DP749" s="1110"/>
      <c r="DQ749" s="1110"/>
      <c r="DR749" s="1110"/>
      <c r="DS749" s="1110"/>
      <c r="DT749" s="1110"/>
      <c r="DU749" s="1110"/>
      <c r="DV749" s="1110"/>
      <c r="DW749" s="1116"/>
      <c r="DX749" s="1116"/>
      <c r="DY749" s="1116"/>
      <c r="DZ749" s="1116"/>
      <c r="EA749" s="1116"/>
      <c r="EB749" s="1116"/>
      <c r="EC749" s="1116"/>
      <c r="ED749" s="1116"/>
    </row>
    <row r="750" spans="22:134" s="1105" customFormat="1" x14ac:dyDescent="0.25">
      <c r="V750" s="1106"/>
      <c r="AA750" s="1107"/>
      <c r="AB750" s="1107"/>
      <c r="AD750" s="1107"/>
      <c r="AE750" s="1108"/>
      <c r="AH750" s="1109"/>
      <c r="AI750" s="1109"/>
      <c r="AK750" s="1107"/>
      <c r="AR750" s="1107"/>
      <c r="AV750" s="1107"/>
      <c r="AX750" s="1107"/>
      <c r="BB750" s="1107"/>
      <c r="BC750" s="1107"/>
      <c r="BE750" s="1107"/>
      <c r="BH750" s="1110"/>
      <c r="BI750" s="1111"/>
      <c r="BJ750" s="1112"/>
      <c r="BK750" s="1112"/>
      <c r="BL750" s="1112"/>
      <c r="BM750" s="1113"/>
      <c r="BN750" s="1113"/>
      <c r="BO750" s="1113"/>
      <c r="BP750" s="1112"/>
      <c r="BQ750" s="1112"/>
      <c r="BR750" s="1112"/>
      <c r="BS750" s="1112"/>
      <c r="BT750" s="1112"/>
      <c r="BU750" s="1112"/>
      <c r="BV750" s="1112"/>
      <c r="BW750" s="1112"/>
      <c r="BX750" s="1112"/>
      <c r="BY750" s="1112"/>
      <c r="BZ750" s="1112"/>
      <c r="CA750" s="1112"/>
      <c r="CB750" s="1114"/>
      <c r="CC750" s="1112"/>
      <c r="CD750" s="1112"/>
      <c r="CE750" s="1114"/>
      <c r="CF750" s="1114"/>
      <c r="CG750" s="1114"/>
      <c r="CH750" s="1114"/>
      <c r="CI750" s="1112"/>
      <c r="CJ750" s="1112"/>
      <c r="CK750" s="1114"/>
      <c r="CL750" s="1114"/>
      <c r="CM750" s="1114"/>
      <c r="CN750" s="1115"/>
      <c r="CO750" s="1116"/>
      <c r="CP750" s="1116"/>
      <c r="CQ750" s="1110"/>
      <c r="CR750" s="1110"/>
      <c r="CS750" s="1110"/>
      <c r="CT750" s="1110"/>
      <c r="CU750" s="1110"/>
      <c r="CV750" s="1110"/>
      <c r="CW750" s="1110"/>
      <c r="CX750" s="1110"/>
      <c r="CY750" s="1110"/>
      <c r="CZ750" s="1110"/>
      <c r="DA750" s="1110"/>
      <c r="DB750" s="1110"/>
      <c r="DC750" s="1110"/>
      <c r="DD750" s="1110"/>
      <c r="DE750" s="1110"/>
      <c r="DF750" s="1110"/>
      <c r="DG750" s="1110"/>
      <c r="DH750" s="1110"/>
      <c r="DI750" s="1110"/>
      <c r="DJ750" s="1110"/>
      <c r="DK750" s="1110"/>
      <c r="DL750" s="1110"/>
      <c r="DM750" s="1110"/>
      <c r="DN750" s="1110"/>
      <c r="DO750" s="1110"/>
      <c r="DP750" s="1110"/>
      <c r="DQ750" s="1110"/>
      <c r="DR750" s="1110"/>
      <c r="DS750" s="1110"/>
      <c r="DT750" s="1110"/>
      <c r="DU750" s="1110"/>
      <c r="DV750" s="1110"/>
      <c r="DW750" s="1116"/>
      <c r="DX750" s="1116"/>
      <c r="DY750" s="1116"/>
      <c r="DZ750" s="1116"/>
      <c r="EA750" s="1116"/>
      <c r="EB750" s="1116"/>
      <c r="EC750" s="1116"/>
      <c r="ED750" s="1116"/>
    </row>
    <row r="751" spans="22:134" s="1105" customFormat="1" x14ac:dyDescent="0.25">
      <c r="V751" s="1106"/>
      <c r="AA751" s="1107"/>
      <c r="AB751" s="1107"/>
      <c r="AD751" s="1107"/>
      <c r="AE751" s="1108"/>
      <c r="AH751" s="1109"/>
      <c r="AI751" s="1109"/>
      <c r="AK751" s="1107"/>
      <c r="AR751" s="1107"/>
      <c r="AV751" s="1107"/>
      <c r="AX751" s="1107"/>
      <c r="BB751" s="1107"/>
      <c r="BC751" s="1107"/>
      <c r="BE751" s="1107"/>
      <c r="BH751" s="1110"/>
      <c r="BI751" s="1111"/>
      <c r="BJ751" s="1112"/>
      <c r="BK751" s="1112"/>
      <c r="BL751" s="1112"/>
      <c r="BM751" s="1113"/>
      <c r="BN751" s="1113"/>
      <c r="BO751" s="1113"/>
      <c r="BP751" s="1112"/>
      <c r="BQ751" s="1112"/>
      <c r="BR751" s="1112"/>
      <c r="BS751" s="1112"/>
      <c r="BT751" s="1112"/>
      <c r="BU751" s="1112"/>
      <c r="BV751" s="1112"/>
      <c r="BW751" s="1112"/>
      <c r="BX751" s="1112"/>
      <c r="BY751" s="1112"/>
      <c r="BZ751" s="1112"/>
      <c r="CA751" s="1112"/>
      <c r="CB751" s="1114"/>
      <c r="CC751" s="1112"/>
      <c r="CD751" s="1112"/>
      <c r="CE751" s="1114"/>
      <c r="CF751" s="1114"/>
      <c r="CG751" s="1114"/>
      <c r="CH751" s="1114"/>
      <c r="CI751" s="1112"/>
      <c r="CJ751" s="1112"/>
      <c r="CK751" s="1114"/>
      <c r="CL751" s="1114"/>
      <c r="CM751" s="1114"/>
      <c r="CN751" s="1115"/>
      <c r="CO751" s="1116"/>
      <c r="CP751" s="1116"/>
      <c r="CQ751" s="1110"/>
      <c r="CR751" s="1110"/>
      <c r="CS751" s="1110"/>
      <c r="CT751" s="1110"/>
      <c r="CU751" s="1110"/>
      <c r="CV751" s="1110"/>
      <c r="CW751" s="1110"/>
      <c r="CX751" s="1110"/>
      <c r="CY751" s="1110"/>
      <c r="CZ751" s="1110"/>
      <c r="DA751" s="1110"/>
      <c r="DB751" s="1110"/>
      <c r="DC751" s="1110"/>
      <c r="DD751" s="1110"/>
      <c r="DE751" s="1110"/>
      <c r="DF751" s="1110"/>
      <c r="DG751" s="1110"/>
      <c r="DH751" s="1110"/>
      <c r="DI751" s="1110"/>
      <c r="DJ751" s="1110"/>
      <c r="DK751" s="1110"/>
      <c r="DL751" s="1110"/>
      <c r="DM751" s="1110"/>
      <c r="DN751" s="1110"/>
      <c r="DO751" s="1110"/>
      <c r="DP751" s="1110"/>
      <c r="DQ751" s="1110"/>
      <c r="DR751" s="1110"/>
      <c r="DS751" s="1110"/>
      <c r="DT751" s="1110"/>
      <c r="DU751" s="1110"/>
      <c r="DV751" s="1110"/>
      <c r="DW751" s="1116"/>
      <c r="DX751" s="1116"/>
      <c r="DY751" s="1116"/>
      <c r="DZ751" s="1116"/>
      <c r="EA751" s="1116"/>
      <c r="EB751" s="1116"/>
      <c r="EC751" s="1116"/>
      <c r="ED751" s="1116"/>
    </row>
    <row r="752" spans="22:134" s="1105" customFormat="1" x14ac:dyDescent="0.25">
      <c r="V752" s="1106"/>
      <c r="AA752" s="1107"/>
      <c r="AB752" s="1107"/>
      <c r="AD752" s="1107"/>
      <c r="AE752" s="1108"/>
      <c r="AH752" s="1109"/>
      <c r="AI752" s="1109"/>
      <c r="AK752" s="1107"/>
      <c r="AR752" s="1107"/>
      <c r="AV752" s="1107"/>
      <c r="AX752" s="1107"/>
      <c r="BB752" s="1107"/>
      <c r="BC752" s="1107"/>
      <c r="BE752" s="1107"/>
      <c r="BH752" s="1110"/>
      <c r="BI752" s="1111"/>
      <c r="BJ752" s="1112"/>
      <c r="BK752" s="1112"/>
      <c r="BL752" s="1112"/>
      <c r="BM752" s="1113"/>
      <c r="BN752" s="1113"/>
      <c r="BO752" s="1113"/>
      <c r="BP752" s="1112"/>
      <c r="BQ752" s="1112"/>
      <c r="BR752" s="1112"/>
      <c r="BS752" s="1112"/>
      <c r="BT752" s="1112"/>
      <c r="BU752" s="1112"/>
      <c r="BV752" s="1112"/>
      <c r="BW752" s="1112"/>
      <c r="BX752" s="1112"/>
      <c r="BY752" s="1112"/>
      <c r="BZ752" s="1112"/>
      <c r="CA752" s="1112"/>
      <c r="CB752" s="1114"/>
      <c r="CC752" s="1112"/>
      <c r="CD752" s="1112"/>
      <c r="CE752" s="1114"/>
      <c r="CF752" s="1114"/>
      <c r="CG752" s="1114"/>
      <c r="CH752" s="1114"/>
      <c r="CI752" s="1112"/>
      <c r="CJ752" s="1112"/>
      <c r="CK752" s="1114"/>
      <c r="CL752" s="1114"/>
      <c r="CM752" s="1114"/>
      <c r="CN752" s="1115"/>
      <c r="CO752" s="1116"/>
      <c r="CP752" s="1116"/>
      <c r="CQ752" s="1110"/>
      <c r="CR752" s="1110"/>
      <c r="CS752" s="1110"/>
      <c r="CT752" s="1110"/>
      <c r="CU752" s="1110"/>
      <c r="CV752" s="1110"/>
      <c r="CW752" s="1110"/>
      <c r="CX752" s="1110"/>
      <c r="CY752" s="1110"/>
      <c r="CZ752" s="1110"/>
      <c r="DA752" s="1110"/>
      <c r="DB752" s="1110"/>
      <c r="DC752" s="1110"/>
      <c r="DD752" s="1110"/>
      <c r="DE752" s="1110"/>
      <c r="DF752" s="1110"/>
      <c r="DG752" s="1110"/>
      <c r="DH752" s="1110"/>
      <c r="DI752" s="1110"/>
      <c r="DJ752" s="1110"/>
      <c r="DK752" s="1110"/>
      <c r="DL752" s="1110"/>
      <c r="DM752" s="1110"/>
      <c r="DN752" s="1110"/>
      <c r="DO752" s="1110"/>
      <c r="DP752" s="1110"/>
      <c r="DQ752" s="1110"/>
      <c r="DR752" s="1110"/>
      <c r="DS752" s="1110"/>
      <c r="DT752" s="1110"/>
      <c r="DU752" s="1110"/>
      <c r="DV752" s="1110"/>
      <c r="DW752" s="1116"/>
      <c r="DX752" s="1116"/>
      <c r="DY752" s="1116"/>
      <c r="DZ752" s="1116"/>
      <c r="EA752" s="1116"/>
      <c r="EB752" s="1116"/>
      <c r="EC752" s="1116"/>
      <c r="ED752" s="1116"/>
    </row>
    <row r="753" spans="22:134" s="1105" customFormat="1" x14ac:dyDescent="0.25">
      <c r="V753" s="1106"/>
      <c r="AA753" s="1107"/>
      <c r="AB753" s="1107"/>
      <c r="AD753" s="1107"/>
      <c r="AE753" s="1108"/>
      <c r="AH753" s="1109"/>
      <c r="AI753" s="1109"/>
      <c r="AK753" s="1107"/>
      <c r="AR753" s="1107"/>
      <c r="AV753" s="1107"/>
      <c r="AX753" s="1107"/>
      <c r="BB753" s="1107"/>
      <c r="BC753" s="1107"/>
      <c r="BE753" s="1107"/>
      <c r="BH753" s="1110"/>
      <c r="BI753" s="1111"/>
      <c r="BJ753" s="1112"/>
      <c r="BK753" s="1112"/>
      <c r="BL753" s="1112"/>
      <c r="BM753" s="1113"/>
      <c r="BN753" s="1113"/>
      <c r="BO753" s="1113"/>
      <c r="BP753" s="1112"/>
      <c r="BQ753" s="1112"/>
      <c r="BR753" s="1112"/>
      <c r="BS753" s="1112"/>
      <c r="BT753" s="1112"/>
      <c r="BU753" s="1112"/>
      <c r="BV753" s="1112"/>
      <c r="BW753" s="1112"/>
      <c r="BX753" s="1112"/>
      <c r="BY753" s="1112"/>
      <c r="BZ753" s="1112"/>
      <c r="CA753" s="1112"/>
      <c r="CB753" s="1114"/>
      <c r="CC753" s="1112"/>
      <c r="CD753" s="1112"/>
      <c r="CE753" s="1114"/>
      <c r="CF753" s="1114"/>
      <c r="CG753" s="1114"/>
      <c r="CH753" s="1114"/>
      <c r="CI753" s="1112"/>
      <c r="CJ753" s="1112"/>
      <c r="CK753" s="1114"/>
      <c r="CL753" s="1114"/>
      <c r="CM753" s="1114"/>
      <c r="CN753" s="1115"/>
      <c r="CO753" s="1116"/>
      <c r="CP753" s="1116"/>
      <c r="CQ753" s="1110"/>
      <c r="CR753" s="1110"/>
      <c r="CS753" s="1110"/>
      <c r="CT753" s="1110"/>
      <c r="CU753" s="1110"/>
      <c r="CV753" s="1110"/>
      <c r="CW753" s="1110"/>
      <c r="CX753" s="1110"/>
      <c r="CY753" s="1110"/>
      <c r="CZ753" s="1110"/>
      <c r="DA753" s="1110"/>
      <c r="DB753" s="1110"/>
      <c r="DC753" s="1110"/>
      <c r="DD753" s="1110"/>
      <c r="DE753" s="1110"/>
      <c r="DF753" s="1110"/>
      <c r="DG753" s="1110"/>
      <c r="DH753" s="1110"/>
      <c r="DI753" s="1110"/>
      <c r="DJ753" s="1110"/>
      <c r="DK753" s="1110"/>
      <c r="DL753" s="1110"/>
      <c r="DM753" s="1110"/>
      <c r="DN753" s="1110"/>
      <c r="DO753" s="1110"/>
      <c r="DP753" s="1110"/>
      <c r="DQ753" s="1110"/>
      <c r="DR753" s="1110"/>
      <c r="DS753" s="1110"/>
      <c r="DT753" s="1110"/>
      <c r="DU753" s="1110"/>
      <c r="DV753" s="1110"/>
      <c r="DW753" s="1116"/>
      <c r="DX753" s="1116"/>
      <c r="DY753" s="1116"/>
      <c r="DZ753" s="1116"/>
      <c r="EA753" s="1116"/>
      <c r="EB753" s="1116"/>
      <c r="EC753" s="1116"/>
      <c r="ED753" s="1116"/>
    </row>
    <row r="754" spans="22:134" s="1105" customFormat="1" x14ac:dyDescent="0.25">
      <c r="V754" s="1106"/>
      <c r="AA754" s="1107"/>
      <c r="AB754" s="1107"/>
      <c r="AD754" s="1107"/>
      <c r="AE754" s="1108"/>
      <c r="AH754" s="1109"/>
      <c r="AI754" s="1109"/>
      <c r="AK754" s="1107"/>
      <c r="AR754" s="1107"/>
      <c r="AV754" s="1107"/>
      <c r="AX754" s="1107"/>
      <c r="BB754" s="1107"/>
      <c r="BC754" s="1107"/>
      <c r="BE754" s="1107"/>
      <c r="BH754" s="1110"/>
      <c r="BI754" s="1111"/>
      <c r="BJ754" s="1112"/>
      <c r="BK754" s="1112"/>
      <c r="BL754" s="1112"/>
      <c r="BM754" s="1113"/>
      <c r="BN754" s="1113"/>
      <c r="BO754" s="1113"/>
      <c r="BP754" s="1112"/>
      <c r="BQ754" s="1112"/>
      <c r="BR754" s="1112"/>
      <c r="BS754" s="1112"/>
      <c r="BT754" s="1112"/>
      <c r="BU754" s="1112"/>
      <c r="BV754" s="1112"/>
      <c r="BW754" s="1112"/>
      <c r="BX754" s="1112"/>
      <c r="BY754" s="1112"/>
      <c r="BZ754" s="1112"/>
      <c r="CA754" s="1112"/>
      <c r="CB754" s="1114"/>
      <c r="CC754" s="1112"/>
      <c r="CD754" s="1112"/>
      <c r="CE754" s="1114"/>
      <c r="CF754" s="1114"/>
      <c r="CG754" s="1114"/>
      <c r="CH754" s="1114"/>
      <c r="CI754" s="1112"/>
      <c r="CJ754" s="1112"/>
      <c r="CK754" s="1114"/>
      <c r="CL754" s="1114"/>
      <c r="CM754" s="1114"/>
      <c r="CN754" s="1115"/>
      <c r="CO754" s="1116"/>
      <c r="CP754" s="1116"/>
      <c r="CQ754" s="1110"/>
      <c r="CR754" s="1110"/>
      <c r="CS754" s="1110"/>
      <c r="CT754" s="1110"/>
      <c r="CU754" s="1110"/>
      <c r="CV754" s="1110"/>
      <c r="CW754" s="1110"/>
      <c r="CX754" s="1110"/>
      <c r="CY754" s="1110"/>
      <c r="CZ754" s="1110"/>
      <c r="DA754" s="1110"/>
      <c r="DB754" s="1110"/>
      <c r="DC754" s="1110"/>
      <c r="DD754" s="1110"/>
      <c r="DE754" s="1110"/>
      <c r="DF754" s="1110"/>
      <c r="DG754" s="1110"/>
      <c r="DH754" s="1110"/>
      <c r="DI754" s="1110"/>
      <c r="DJ754" s="1110"/>
      <c r="DK754" s="1110"/>
      <c r="DL754" s="1110"/>
      <c r="DM754" s="1110"/>
      <c r="DN754" s="1110"/>
      <c r="DO754" s="1110"/>
      <c r="DP754" s="1110"/>
      <c r="DQ754" s="1110"/>
      <c r="DR754" s="1110"/>
      <c r="DS754" s="1110"/>
      <c r="DT754" s="1110"/>
      <c r="DU754" s="1110"/>
      <c r="DV754" s="1110"/>
      <c r="DW754" s="1116"/>
      <c r="DX754" s="1116"/>
      <c r="DY754" s="1116"/>
      <c r="DZ754" s="1116"/>
      <c r="EA754" s="1116"/>
      <c r="EB754" s="1116"/>
      <c r="EC754" s="1116"/>
      <c r="ED754" s="1116"/>
    </row>
    <row r="755" spans="22:134" s="1105" customFormat="1" x14ac:dyDescent="0.25">
      <c r="V755" s="1106"/>
      <c r="AA755" s="1107"/>
      <c r="AB755" s="1107"/>
      <c r="AD755" s="1107"/>
      <c r="AE755" s="1108"/>
      <c r="AH755" s="1109"/>
      <c r="AI755" s="1109"/>
      <c r="AK755" s="1107"/>
      <c r="AR755" s="1107"/>
      <c r="AV755" s="1107"/>
      <c r="AX755" s="1107"/>
      <c r="BB755" s="1107"/>
      <c r="BC755" s="1107"/>
      <c r="BE755" s="1107"/>
      <c r="BH755" s="1110"/>
      <c r="BI755" s="1111"/>
      <c r="BJ755" s="1112"/>
      <c r="BK755" s="1112"/>
      <c r="BL755" s="1112"/>
      <c r="BM755" s="1113"/>
      <c r="BN755" s="1113"/>
      <c r="BO755" s="1113"/>
      <c r="BP755" s="1112"/>
      <c r="BQ755" s="1112"/>
      <c r="BR755" s="1112"/>
      <c r="BS755" s="1112"/>
      <c r="BT755" s="1112"/>
      <c r="BU755" s="1112"/>
      <c r="BV755" s="1112"/>
      <c r="BW755" s="1112"/>
      <c r="BX755" s="1112"/>
      <c r="BY755" s="1112"/>
      <c r="BZ755" s="1112"/>
      <c r="CA755" s="1112"/>
      <c r="CB755" s="1114"/>
      <c r="CC755" s="1112"/>
      <c r="CD755" s="1112"/>
      <c r="CE755" s="1114"/>
      <c r="CF755" s="1114"/>
      <c r="CG755" s="1114"/>
      <c r="CH755" s="1114"/>
      <c r="CI755" s="1112"/>
      <c r="CJ755" s="1112"/>
      <c r="CK755" s="1114"/>
      <c r="CL755" s="1114"/>
      <c r="CM755" s="1114"/>
      <c r="CN755" s="1115"/>
      <c r="CO755" s="1116"/>
      <c r="CP755" s="1116"/>
      <c r="CQ755" s="1110"/>
      <c r="CR755" s="1110"/>
      <c r="CS755" s="1110"/>
      <c r="CT755" s="1110"/>
      <c r="CU755" s="1110"/>
      <c r="CV755" s="1110"/>
      <c r="CW755" s="1110"/>
      <c r="CX755" s="1110"/>
      <c r="CY755" s="1110"/>
      <c r="CZ755" s="1110"/>
      <c r="DA755" s="1110"/>
      <c r="DB755" s="1110"/>
      <c r="DC755" s="1110"/>
      <c r="DD755" s="1110"/>
      <c r="DE755" s="1110"/>
      <c r="DF755" s="1110"/>
      <c r="DG755" s="1110"/>
      <c r="DH755" s="1110"/>
      <c r="DI755" s="1110"/>
      <c r="DJ755" s="1110"/>
      <c r="DK755" s="1110"/>
      <c r="DL755" s="1110"/>
      <c r="DM755" s="1110"/>
      <c r="DN755" s="1110"/>
      <c r="DO755" s="1110"/>
      <c r="DP755" s="1110"/>
      <c r="DQ755" s="1110"/>
      <c r="DR755" s="1110"/>
      <c r="DS755" s="1110"/>
      <c r="DT755" s="1110"/>
      <c r="DU755" s="1110"/>
      <c r="DV755" s="1110"/>
      <c r="DW755" s="1116"/>
      <c r="DX755" s="1116"/>
      <c r="DY755" s="1116"/>
      <c r="DZ755" s="1116"/>
      <c r="EA755" s="1116"/>
      <c r="EB755" s="1116"/>
      <c r="EC755" s="1116"/>
      <c r="ED755" s="1116"/>
    </row>
    <row r="756" spans="22:134" s="1105" customFormat="1" x14ac:dyDescent="0.25">
      <c r="V756" s="1106"/>
      <c r="AA756" s="1107"/>
      <c r="AB756" s="1107"/>
      <c r="AD756" s="1107"/>
      <c r="AE756" s="1108"/>
      <c r="AH756" s="1109"/>
      <c r="AI756" s="1109"/>
      <c r="AK756" s="1107"/>
      <c r="AR756" s="1107"/>
      <c r="AV756" s="1107"/>
      <c r="AX756" s="1107"/>
      <c r="BB756" s="1107"/>
      <c r="BC756" s="1107"/>
      <c r="BE756" s="1107"/>
      <c r="BH756" s="1110"/>
      <c r="BI756" s="1111"/>
      <c r="BJ756" s="1112"/>
      <c r="BK756" s="1112"/>
      <c r="BL756" s="1112"/>
      <c r="BM756" s="1113"/>
      <c r="BN756" s="1113"/>
      <c r="BO756" s="1113"/>
      <c r="BP756" s="1112"/>
      <c r="BQ756" s="1112"/>
      <c r="BR756" s="1112"/>
      <c r="BS756" s="1112"/>
      <c r="BT756" s="1112"/>
      <c r="BU756" s="1112"/>
      <c r="BV756" s="1112"/>
      <c r="BW756" s="1112"/>
      <c r="BX756" s="1112"/>
      <c r="BY756" s="1112"/>
      <c r="BZ756" s="1112"/>
      <c r="CA756" s="1112"/>
      <c r="CB756" s="1114"/>
      <c r="CC756" s="1112"/>
      <c r="CD756" s="1112"/>
      <c r="CE756" s="1114"/>
      <c r="CF756" s="1114"/>
      <c r="CG756" s="1114"/>
      <c r="CH756" s="1114"/>
      <c r="CI756" s="1112"/>
      <c r="CJ756" s="1112"/>
      <c r="CK756" s="1114"/>
      <c r="CL756" s="1114"/>
      <c r="CM756" s="1114"/>
      <c r="CN756" s="1115"/>
      <c r="CO756" s="1116"/>
      <c r="CP756" s="1116"/>
      <c r="CQ756" s="1110"/>
      <c r="CR756" s="1110"/>
      <c r="CS756" s="1110"/>
      <c r="CT756" s="1110"/>
      <c r="CU756" s="1110"/>
      <c r="CV756" s="1110"/>
      <c r="CW756" s="1110"/>
      <c r="CX756" s="1110"/>
      <c r="CY756" s="1110"/>
      <c r="CZ756" s="1110"/>
      <c r="DA756" s="1110"/>
      <c r="DB756" s="1110"/>
      <c r="DC756" s="1110"/>
      <c r="DD756" s="1110"/>
      <c r="DE756" s="1110"/>
      <c r="DF756" s="1110"/>
      <c r="DG756" s="1110"/>
      <c r="DH756" s="1110"/>
      <c r="DI756" s="1110"/>
      <c r="DJ756" s="1110"/>
      <c r="DK756" s="1110"/>
      <c r="DL756" s="1110"/>
      <c r="DM756" s="1110"/>
      <c r="DN756" s="1110"/>
      <c r="DO756" s="1110"/>
      <c r="DP756" s="1110"/>
      <c r="DQ756" s="1110"/>
      <c r="DR756" s="1110"/>
      <c r="DS756" s="1110"/>
      <c r="DT756" s="1110"/>
      <c r="DU756" s="1110"/>
      <c r="DV756" s="1110"/>
      <c r="DW756" s="1116"/>
      <c r="DX756" s="1116"/>
      <c r="DY756" s="1116"/>
      <c r="DZ756" s="1116"/>
      <c r="EA756" s="1116"/>
      <c r="EB756" s="1116"/>
      <c r="EC756" s="1116"/>
      <c r="ED756" s="1116"/>
    </row>
    <row r="757" spans="22:134" s="1105" customFormat="1" x14ac:dyDescent="0.25">
      <c r="V757" s="1106"/>
      <c r="AA757" s="1107"/>
      <c r="AB757" s="1107"/>
      <c r="AD757" s="1107"/>
      <c r="AE757" s="1108"/>
      <c r="AH757" s="1109"/>
      <c r="AI757" s="1109"/>
      <c r="AK757" s="1107"/>
      <c r="AR757" s="1107"/>
      <c r="AV757" s="1107"/>
      <c r="AX757" s="1107"/>
      <c r="BB757" s="1107"/>
      <c r="BC757" s="1107"/>
      <c r="BE757" s="1107"/>
      <c r="BH757" s="1110"/>
      <c r="BI757" s="1111"/>
      <c r="BJ757" s="1112"/>
      <c r="BK757" s="1112"/>
      <c r="BL757" s="1112"/>
      <c r="BM757" s="1113"/>
      <c r="BN757" s="1113"/>
      <c r="BO757" s="1113"/>
      <c r="BP757" s="1112"/>
      <c r="BQ757" s="1112"/>
      <c r="BR757" s="1112"/>
      <c r="BS757" s="1112"/>
      <c r="BT757" s="1112"/>
      <c r="BU757" s="1112"/>
      <c r="BV757" s="1112"/>
      <c r="BW757" s="1112"/>
      <c r="BX757" s="1112"/>
      <c r="BY757" s="1112"/>
      <c r="BZ757" s="1112"/>
      <c r="CA757" s="1112"/>
      <c r="CB757" s="1114"/>
      <c r="CC757" s="1112"/>
      <c r="CD757" s="1112"/>
      <c r="CE757" s="1114"/>
      <c r="CF757" s="1114"/>
      <c r="CG757" s="1114"/>
      <c r="CH757" s="1114"/>
      <c r="CI757" s="1112"/>
      <c r="CJ757" s="1112"/>
      <c r="CK757" s="1114"/>
      <c r="CL757" s="1114"/>
      <c r="CM757" s="1114"/>
      <c r="CN757" s="1115"/>
      <c r="CO757" s="1116"/>
      <c r="CP757" s="1116"/>
      <c r="CQ757" s="1110"/>
      <c r="CR757" s="1110"/>
      <c r="CS757" s="1110"/>
      <c r="CT757" s="1110"/>
      <c r="CU757" s="1110"/>
      <c r="CV757" s="1110"/>
      <c r="CW757" s="1110"/>
      <c r="CX757" s="1110"/>
      <c r="CY757" s="1110"/>
      <c r="CZ757" s="1110"/>
      <c r="DA757" s="1110"/>
      <c r="DB757" s="1110"/>
      <c r="DC757" s="1110"/>
      <c r="DD757" s="1110"/>
      <c r="DE757" s="1110"/>
      <c r="DF757" s="1110"/>
      <c r="DG757" s="1110"/>
      <c r="DH757" s="1110"/>
      <c r="DI757" s="1110"/>
      <c r="DJ757" s="1110"/>
      <c r="DK757" s="1110"/>
      <c r="DL757" s="1110"/>
      <c r="DM757" s="1110"/>
      <c r="DN757" s="1110"/>
      <c r="DO757" s="1110"/>
      <c r="DP757" s="1110"/>
      <c r="DQ757" s="1110"/>
      <c r="DR757" s="1110"/>
      <c r="DS757" s="1110"/>
      <c r="DT757" s="1110"/>
      <c r="DU757" s="1110"/>
      <c r="DV757" s="1110"/>
      <c r="DW757" s="1116"/>
      <c r="DX757" s="1116"/>
      <c r="DY757" s="1116"/>
      <c r="DZ757" s="1116"/>
      <c r="EA757" s="1116"/>
      <c r="EB757" s="1116"/>
      <c r="EC757" s="1116"/>
      <c r="ED757" s="1116"/>
    </row>
    <row r="758" spans="22:134" s="1105" customFormat="1" x14ac:dyDescent="0.25">
      <c r="V758" s="1106"/>
      <c r="AA758" s="1107"/>
      <c r="AB758" s="1107"/>
      <c r="AD758" s="1107"/>
      <c r="AE758" s="1108"/>
      <c r="AH758" s="1109"/>
      <c r="AI758" s="1109"/>
      <c r="AK758" s="1107"/>
      <c r="AR758" s="1107"/>
      <c r="AV758" s="1107"/>
      <c r="AX758" s="1107"/>
      <c r="BB758" s="1107"/>
      <c r="BC758" s="1107"/>
      <c r="BE758" s="1107"/>
      <c r="BH758" s="1110"/>
      <c r="BI758" s="1111"/>
      <c r="BJ758" s="1112"/>
      <c r="BK758" s="1112"/>
      <c r="BL758" s="1112"/>
      <c r="BM758" s="1113"/>
      <c r="BN758" s="1113"/>
      <c r="BO758" s="1113"/>
      <c r="BP758" s="1112"/>
      <c r="BQ758" s="1112"/>
      <c r="BR758" s="1112"/>
      <c r="BS758" s="1112"/>
      <c r="BT758" s="1112"/>
      <c r="BU758" s="1112"/>
      <c r="BV758" s="1112"/>
      <c r="BW758" s="1112"/>
      <c r="BX758" s="1112"/>
      <c r="BY758" s="1112"/>
      <c r="BZ758" s="1112"/>
      <c r="CA758" s="1112"/>
      <c r="CB758" s="1114"/>
      <c r="CC758" s="1112"/>
      <c r="CD758" s="1112"/>
      <c r="CE758" s="1114"/>
      <c r="CF758" s="1114"/>
      <c r="CG758" s="1114"/>
      <c r="CH758" s="1114"/>
      <c r="CI758" s="1112"/>
      <c r="CJ758" s="1112"/>
      <c r="CK758" s="1114"/>
      <c r="CL758" s="1114"/>
      <c r="CM758" s="1114"/>
      <c r="CN758" s="1115"/>
      <c r="CO758" s="1116"/>
      <c r="CP758" s="1116"/>
      <c r="CQ758" s="1110"/>
      <c r="CR758" s="1110"/>
      <c r="CS758" s="1110"/>
      <c r="CT758" s="1110"/>
      <c r="CU758" s="1110"/>
      <c r="CV758" s="1110"/>
      <c r="CW758" s="1110"/>
      <c r="CX758" s="1110"/>
      <c r="CY758" s="1110"/>
      <c r="CZ758" s="1110"/>
      <c r="DA758" s="1110"/>
      <c r="DB758" s="1110"/>
      <c r="DC758" s="1110"/>
      <c r="DD758" s="1110"/>
      <c r="DE758" s="1110"/>
      <c r="DF758" s="1110"/>
      <c r="DG758" s="1110"/>
      <c r="DH758" s="1110"/>
      <c r="DI758" s="1110"/>
      <c r="DJ758" s="1110"/>
      <c r="DK758" s="1110"/>
      <c r="DL758" s="1110"/>
      <c r="DM758" s="1110"/>
      <c r="DN758" s="1110"/>
      <c r="DO758" s="1110"/>
      <c r="DP758" s="1110"/>
      <c r="DQ758" s="1110"/>
      <c r="DR758" s="1110"/>
      <c r="DS758" s="1110"/>
      <c r="DT758" s="1110"/>
      <c r="DU758" s="1110"/>
      <c r="DV758" s="1110"/>
      <c r="DW758" s="1116"/>
      <c r="DX758" s="1116"/>
      <c r="DY758" s="1116"/>
      <c r="DZ758" s="1116"/>
      <c r="EA758" s="1116"/>
      <c r="EB758" s="1116"/>
      <c r="EC758" s="1116"/>
      <c r="ED758" s="1116"/>
    </row>
    <row r="759" spans="22:134" s="1105" customFormat="1" x14ac:dyDescent="0.25">
      <c r="V759" s="1106"/>
      <c r="AA759" s="1107"/>
      <c r="AB759" s="1107"/>
      <c r="AD759" s="1107"/>
      <c r="AE759" s="1108"/>
      <c r="AH759" s="1109"/>
      <c r="AI759" s="1109"/>
      <c r="AK759" s="1107"/>
      <c r="AR759" s="1107"/>
      <c r="AV759" s="1107"/>
      <c r="AX759" s="1107"/>
      <c r="BB759" s="1107"/>
      <c r="BC759" s="1107"/>
      <c r="BE759" s="1107"/>
      <c r="BH759" s="1110"/>
      <c r="BI759" s="1111"/>
      <c r="BJ759" s="1112"/>
      <c r="BK759" s="1112"/>
      <c r="BL759" s="1112"/>
      <c r="BM759" s="1113"/>
      <c r="BN759" s="1113"/>
      <c r="BO759" s="1113"/>
      <c r="BP759" s="1112"/>
      <c r="BQ759" s="1112"/>
      <c r="BR759" s="1112"/>
      <c r="BS759" s="1112"/>
      <c r="BT759" s="1112"/>
      <c r="BU759" s="1112"/>
      <c r="BV759" s="1112"/>
      <c r="BW759" s="1112"/>
      <c r="BX759" s="1112"/>
      <c r="BY759" s="1112"/>
      <c r="BZ759" s="1112"/>
      <c r="CA759" s="1112"/>
      <c r="CB759" s="1114"/>
      <c r="CC759" s="1112"/>
      <c r="CD759" s="1112"/>
      <c r="CE759" s="1114"/>
      <c r="CF759" s="1114"/>
      <c r="CG759" s="1114"/>
      <c r="CH759" s="1114"/>
      <c r="CI759" s="1112"/>
      <c r="CJ759" s="1112"/>
      <c r="CK759" s="1114"/>
      <c r="CL759" s="1114"/>
      <c r="CM759" s="1114"/>
      <c r="CN759" s="1115"/>
      <c r="CO759" s="1116"/>
      <c r="CP759" s="1116"/>
      <c r="CQ759" s="1110"/>
      <c r="CR759" s="1110"/>
      <c r="CS759" s="1110"/>
      <c r="CT759" s="1110"/>
      <c r="CU759" s="1110"/>
      <c r="CV759" s="1110"/>
      <c r="CW759" s="1110"/>
      <c r="CX759" s="1110"/>
      <c r="CY759" s="1110"/>
      <c r="CZ759" s="1110"/>
      <c r="DA759" s="1110"/>
      <c r="DB759" s="1110"/>
      <c r="DC759" s="1110"/>
      <c r="DD759" s="1110"/>
      <c r="DE759" s="1110"/>
      <c r="DF759" s="1110"/>
      <c r="DG759" s="1110"/>
      <c r="DH759" s="1110"/>
      <c r="DI759" s="1110"/>
      <c r="DJ759" s="1110"/>
      <c r="DK759" s="1110"/>
      <c r="DL759" s="1110"/>
      <c r="DM759" s="1110"/>
      <c r="DN759" s="1110"/>
      <c r="DO759" s="1110"/>
      <c r="DP759" s="1110"/>
      <c r="DQ759" s="1110"/>
      <c r="DR759" s="1110"/>
      <c r="DS759" s="1110"/>
      <c r="DT759" s="1110"/>
      <c r="DU759" s="1110"/>
      <c r="DV759" s="1110"/>
      <c r="DW759" s="1116"/>
      <c r="DX759" s="1116"/>
      <c r="DY759" s="1116"/>
      <c r="DZ759" s="1116"/>
      <c r="EA759" s="1116"/>
      <c r="EB759" s="1116"/>
      <c r="EC759" s="1116"/>
      <c r="ED759" s="1116"/>
    </row>
    <row r="760" spans="22:134" s="1105" customFormat="1" x14ac:dyDescent="0.25">
      <c r="V760" s="1106"/>
      <c r="AA760" s="1107"/>
      <c r="AB760" s="1107"/>
      <c r="AD760" s="1107"/>
      <c r="AE760" s="1108"/>
      <c r="AH760" s="1109"/>
      <c r="AI760" s="1109"/>
      <c r="AK760" s="1107"/>
      <c r="AR760" s="1107"/>
      <c r="AV760" s="1107"/>
      <c r="AX760" s="1107"/>
      <c r="BB760" s="1107"/>
      <c r="BC760" s="1107"/>
      <c r="BE760" s="1107"/>
      <c r="BH760" s="1110"/>
      <c r="BI760" s="1111"/>
      <c r="BJ760" s="1112"/>
      <c r="BK760" s="1112"/>
      <c r="BL760" s="1112"/>
      <c r="BM760" s="1113"/>
      <c r="BN760" s="1113"/>
      <c r="BO760" s="1113"/>
      <c r="BP760" s="1112"/>
      <c r="BQ760" s="1112"/>
      <c r="BR760" s="1112"/>
      <c r="BS760" s="1112"/>
      <c r="BT760" s="1112"/>
      <c r="BU760" s="1112"/>
      <c r="BV760" s="1112"/>
      <c r="BW760" s="1112"/>
      <c r="BX760" s="1112"/>
      <c r="BY760" s="1112"/>
      <c r="BZ760" s="1112"/>
      <c r="CA760" s="1112"/>
      <c r="CB760" s="1114"/>
      <c r="CC760" s="1112"/>
      <c r="CD760" s="1112"/>
      <c r="CE760" s="1114"/>
      <c r="CF760" s="1114"/>
      <c r="CG760" s="1114"/>
      <c r="CH760" s="1114"/>
      <c r="CI760" s="1112"/>
      <c r="CJ760" s="1112"/>
      <c r="CK760" s="1114"/>
      <c r="CL760" s="1114"/>
      <c r="CM760" s="1114"/>
      <c r="CN760" s="1115"/>
      <c r="CO760" s="1116"/>
      <c r="CP760" s="1116"/>
      <c r="CQ760" s="1110"/>
      <c r="CR760" s="1110"/>
      <c r="CS760" s="1110"/>
      <c r="CT760" s="1110"/>
      <c r="CU760" s="1110"/>
      <c r="CV760" s="1110"/>
      <c r="CW760" s="1110"/>
      <c r="CX760" s="1110"/>
      <c r="CY760" s="1110"/>
      <c r="CZ760" s="1110"/>
      <c r="DA760" s="1110"/>
      <c r="DB760" s="1110"/>
      <c r="DC760" s="1110"/>
      <c r="DD760" s="1110"/>
      <c r="DE760" s="1110"/>
      <c r="DF760" s="1110"/>
      <c r="DG760" s="1110"/>
      <c r="DH760" s="1110"/>
      <c r="DI760" s="1110"/>
      <c r="DJ760" s="1110"/>
      <c r="DK760" s="1110"/>
      <c r="DL760" s="1110"/>
      <c r="DM760" s="1110"/>
      <c r="DN760" s="1110"/>
      <c r="DO760" s="1110"/>
      <c r="DP760" s="1110"/>
      <c r="DQ760" s="1110"/>
      <c r="DR760" s="1110"/>
      <c r="DS760" s="1110"/>
      <c r="DT760" s="1110"/>
      <c r="DU760" s="1110"/>
      <c r="DV760" s="1110"/>
      <c r="DW760" s="1116"/>
      <c r="DX760" s="1116"/>
      <c r="DY760" s="1116"/>
      <c r="DZ760" s="1116"/>
      <c r="EA760" s="1116"/>
      <c r="EB760" s="1116"/>
      <c r="EC760" s="1116"/>
      <c r="ED760" s="1116"/>
    </row>
    <row r="761" spans="22:134" s="1105" customFormat="1" x14ac:dyDescent="0.25">
      <c r="V761" s="1106"/>
      <c r="AA761" s="1107"/>
      <c r="AB761" s="1107"/>
      <c r="AD761" s="1107"/>
      <c r="AE761" s="1108"/>
      <c r="AH761" s="1109"/>
      <c r="AI761" s="1109"/>
      <c r="AK761" s="1107"/>
      <c r="AR761" s="1107"/>
      <c r="AV761" s="1107"/>
      <c r="AX761" s="1107"/>
      <c r="BB761" s="1107"/>
      <c r="BC761" s="1107"/>
      <c r="BE761" s="1107"/>
      <c r="BH761" s="1110"/>
      <c r="BI761" s="1111"/>
      <c r="BJ761" s="1112"/>
      <c r="BK761" s="1112"/>
      <c r="BL761" s="1112"/>
      <c r="BM761" s="1113"/>
      <c r="BN761" s="1113"/>
      <c r="BO761" s="1113"/>
      <c r="BP761" s="1112"/>
      <c r="BQ761" s="1112"/>
      <c r="BR761" s="1112"/>
      <c r="BS761" s="1112"/>
      <c r="BT761" s="1112"/>
      <c r="BU761" s="1112"/>
      <c r="BV761" s="1112"/>
      <c r="BW761" s="1112"/>
      <c r="BX761" s="1112"/>
      <c r="BY761" s="1112"/>
      <c r="BZ761" s="1112"/>
      <c r="CA761" s="1112"/>
      <c r="CB761" s="1114"/>
      <c r="CC761" s="1112"/>
      <c r="CD761" s="1112"/>
      <c r="CE761" s="1114"/>
      <c r="CF761" s="1114"/>
      <c r="CG761" s="1114"/>
      <c r="CH761" s="1114"/>
      <c r="CI761" s="1112"/>
      <c r="CJ761" s="1112"/>
      <c r="CK761" s="1114"/>
      <c r="CL761" s="1114"/>
      <c r="CM761" s="1114"/>
      <c r="CN761" s="1115"/>
      <c r="CO761" s="1116"/>
      <c r="CP761" s="1116"/>
      <c r="CQ761" s="1110"/>
      <c r="CR761" s="1110"/>
      <c r="CS761" s="1110"/>
      <c r="CT761" s="1110"/>
      <c r="CU761" s="1110"/>
      <c r="CV761" s="1110"/>
      <c r="CW761" s="1110"/>
      <c r="CX761" s="1110"/>
      <c r="CY761" s="1110"/>
      <c r="CZ761" s="1110"/>
      <c r="DA761" s="1110"/>
      <c r="DB761" s="1110"/>
      <c r="DC761" s="1110"/>
      <c r="DD761" s="1110"/>
      <c r="DE761" s="1110"/>
      <c r="DF761" s="1110"/>
      <c r="DG761" s="1110"/>
      <c r="DH761" s="1110"/>
      <c r="DI761" s="1110"/>
      <c r="DJ761" s="1110"/>
      <c r="DK761" s="1110"/>
      <c r="DL761" s="1110"/>
      <c r="DM761" s="1110"/>
      <c r="DN761" s="1110"/>
      <c r="DO761" s="1110"/>
      <c r="DP761" s="1110"/>
      <c r="DQ761" s="1110"/>
      <c r="DR761" s="1110"/>
      <c r="DS761" s="1110"/>
      <c r="DT761" s="1110"/>
      <c r="DU761" s="1110"/>
      <c r="DV761" s="1110"/>
      <c r="DW761" s="1116"/>
      <c r="DX761" s="1116"/>
      <c r="DY761" s="1116"/>
      <c r="DZ761" s="1116"/>
      <c r="EA761" s="1116"/>
      <c r="EB761" s="1116"/>
      <c r="EC761" s="1116"/>
      <c r="ED761" s="1116"/>
    </row>
    <row r="762" spans="22:134" s="1105" customFormat="1" x14ac:dyDescent="0.25">
      <c r="V762" s="1106"/>
      <c r="AA762" s="1107"/>
      <c r="AB762" s="1107"/>
      <c r="AD762" s="1107"/>
      <c r="AE762" s="1108"/>
      <c r="AH762" s="1109"/>
      <c r="AI762" s="1109"/>
      <c r="AK762" s="1107"/>
      <c r="AR762" s="1107"/>
      <c r="AV762" s="1107"/>
      <c r="AX762" s="1107"/>
      <c r="BB762" s="1107"/>
      <c r="BC762" s="1107"/>
      <c r="BE762" s="1107"/>
      <c r="BH762" s="1110"/>
      <c r="BI762" s="1111"/>
      <c r="BJ762" s="1112"/>
      <c r="BK762" s="1112"/>
      <c r="BL762" s="1112"/>
      <c r="BM762" s="1113"/>
      <c r="BN762" s="1113"/>
      <c r="BO762" s="1113"/>
      <c r="BP762" s="1112"/>
      <c r="BQ762" s="1112"/>
      <c r="BR762" s="1112"/>
      <c r="BS762" s="1112"/>
      <c r="BT762" s="1112"/>
      <c r="BU762" s="1112"/>
      <c r="BV762" s="1112"/>
      <c r="BW762" s="1112"/>
      <c r="BX762" s="1112"/>
      <c r="BY762" s="1112"/>
      <c r="BZ762" s="1112"/>
      <c r="CA762" s="1112"/>
      <c r="CB762" s="1114"/>
      <c r="CC762" s="1112"/>
      <c r="CD762" s="1112"/>
      <c r="CE762" s="1114"/>
      <c r="CF762" s="1114"/>
      <c r="CG762" s="1114"/>
      <c r="CH762" s="1114"/>
      <c r="CI762" s="1112"/>
      <c r="CJ762" s="1112"/>
      <c r="CK762" s="1114"/>
      <c r="CL762" s="1114"/>
      <c r="CM762" s="1114"/>
      <c r="CN762" s="1115"/>
      <c r="CO762" s="1116"/>
      <c r="CP762" s="1116"/>
      <c r="CQ762" s="1110"/>
      <c r="CR762" s="1110"/>
      <c r="CS762" s="1110"/>
      <c r="CT762" s="1110"/>
      <c r="CU762" s="1110"/>
      <c r="CV762" s="1110"/>
      <c r="CW762" s="1110"/>
      <c r="CX762" s="1110"/>
      <c r="CY762" s="1110"/>
      <c r="CZ762" s="1110"/>
      <c r="DA762" s="1110"/>
      <c r="DB762" s="1110"/>
      <c r="DC762" s="1110"/>
      <c r="DD762" s="1110"/>
      <c r="DE762" s="1110"/>
      <c r="DF762" s="1110"/>
      <c r="DG762" s="1110"/>
      <c r="DH762" s="1110"/>
      <c r="DI762" s="1110"/>
      <c r="DJ762" s="1110"/>
      <c r="DK762" s="1110"/>
      <c r="DL762" s="1110"/>
      <c r="DM762" s="1110"/>
      <c r="DN762" s="1110"/>
      <c r="DO762" s="1110"/>
      <c r="DP762" s="1110"/>
      <c r="DQ762" s="1110"/>
      <c r="DR762" s="1110"/>
      <c r="DS762" s="1110"/>
      <c r="DT762" s="1110"/>
      <c r="DU762" s="1110"/>
      <c r="DV762" s="1110"/>
      <c r="DW762" s="1116"/>
      <c r="DX762" s="1116"/>
      <c r="DY762" s="1116"/>
      <c r="DZ762" s="1116"/>
      <c r="EA762" s="1116"/>
      <c r="EB762" s="1116"/>
      <c r="EC762" s="1116"/>
      <c r="ED762" s="1116"/>
    </row>
    <row r="763" spans="22:134" s="1105" customFormat="1" x14ac:dyDescent="0.25">
      <c r="V763" s="1106"/>
      <c r="AA763" s="1107"/>
      <c r="AB763" s="1107"/>
      <c r="AD763" s="1107"/>
      <c r="AE763" s="1108"/>
      <c r="AH763" s="1109"/>
      <c r="AI763" s="1109"/>
      <c r="AK763" s="1107"/>
      <c r="AR763" s="1107"/>
      <c r="AV763" s="1107"/>
      <c r="AX763" s="1107"/>
      <c r="BB763" s="1107"/>
      <c r="BC763" s="1107"/>
      <c r="BE763" s="1107"/>
      <c r="BH763" s="1110"/>
      <c r="BI763" s="1111"/>
      <c r="BJ763" s="1112"/>
      <c r="BK763" s="1112"/>
      <c r="BL763" s="1112"/>
      <c r="BM763" s="1113"/>
      <c r="BN763" s="1113"/>
      <c r="BO763" s="1113"/>
      <c r="BP763" s="1112"/>
      <c r="BQ763" s="1112"/>
      <c r="BR763" s="1112"/>
      <c r="BS763" s="1112"/>
      <c r="BT763" s="1112"/>
      <c r="BU763" s="1112"/>
      <c r="BV763" s="1112"/>
      <c r="BW763" s="1112"/>
      <c r="BX763" s="1112"/>
      <c r="BY763" s="1112"/>
      <c r="BZ763" s="1112"/>
      <c r="CA763" s="1112"/>
      <c r="CB763" s="1114"/>
      <c r="CC763" s="1112"/>
      <c r="CD763" s="1112"/>
      <c r="CE763" s="1114"/>
      <c r="CF763" s="1114"/>
      <c r="CG763" s="1114"/>
      <c r="CH763" s="1114"/>
      <c r="CI763" s="1112"/>
      <c r="CJ763" s="1112"/>
      <c r="CK763" s="1114"/>
      <c r="CL763" s="1114"/>
      <c r="CM763" s="1114"/>
      <c r="CN763" s="1115"/>
      <c r="CO763" s="1116"/>
      <c r="CP763" s="1116"/>
      <c r="CQ763" s="1110"/>
      <c r="CR763" s="1110"/>
      <c r="CS763" s="1110"/>
      <c r="CT763" s="1110"/>
      <c r="CU763" s="1110"/>
      <c r="CV763" s="1110"/>
      <c r="CW763" s="1110"/>
      <c r="CX763" s="1110"/>
      <c r="CY763" s="1110"/>
      <c r="CZ763" s="1110"/>
      <c r="DA763" s="1110"/>
      <c r="DB763" s="1110"/>
      <c r="DC763" s="1110"/>
      <c r="DD763" s="1110"/>
      <c r="DE763" s="1110"/>
      <c r="DF763" s="1110"/>
      <c r="DG763" s="1110"/>
      <c r="DH763" s="1110"/>
      <c r="DI763" s="1110"/>
      <c r="DJ763" s="1110"/>
      <c r="DK763" s="1110"/>
      <c r="DL763" s="1110"/>
      <c r="DM763" s="1110"/>
      <c r="DN763" s="1110"/>
      <c r="DO763" s="1110"/>
      <c r="DP763" s="1110"/>
      <c r="DQ763" s="1110"/>
      <c r="DR763" s="1110"/>
      <c r="DS763" s="1110"/>
      <c r="DT763" s="1110"/>
      <c r="DU763" s="1110"/>
      <c r="DV763" s="1110"/>
      <c r="DW763" s="1116"/>
      <c r="DX763" s="1116"/>
      <c r="DY763" s="1116"/>
      <c r="DZ763" s="1116"/>
      <c r="EA763" s="1116"/>
      <c r="EB763" s="1116"/>
      <c r="EC763" s="1116"/>
      <c r="ED763" s="1116"/>
    </row>
    <row r="764" spans="22:134" s="1105" customFormat="1" x14ac:dyDescent="0.25">
      <c r="V764" s="1106"/>
      <c r="AA764" s="1107"/>
      <c r="AB764" s="1107"/>
      <c r="AD764" s="1107"/>
      <c r="AE764" s="1108"/>
      <c r="AH764" s="1109"/>
      <c r="AI764" s="1109"/>
      <c r="AK764" s="1107"/>
      <c r="AR764" s="1107"/>
      <c r="AV764" s="1107"/>
      <c r="AX764" s="1107"/>
      <c r="BB764" s="1107"/>
      <c r="BC764" s="1107"/>
      <c r="BE764" s="1107"/>
      <c r="BH764" s="1110"/>
      <c r="BI764" s="1111"/>
      <c r="BJ764" s="1112"/>
      <c r="BK764" s="1112"/>
      <c r="BL764" s="1112"/>
      <c r="BM764" s="1113"/>
      <c r="BN764" s="1113"/>
      <c r="BO764" s="1113"/>
      <c r="BP764" s="1112"/>
      <c r="BQ764" s="1112"/>
      <c r="BR764" s="1112"/>
      <c r="BS764" s="1112"/>
      <c r="BT764" s="1112"/>
      <c r="BU764" s="1112"/>
      <c r="BV764" s="1112"/>
      <c r="BW764" s="1112"/>
      <c r="BX764" s="1112"/>
      <c r="BY764" s="1112"/>
      <c r="BZ764" s="1112"/>
      <c r="CA764" s="1112"/>
      <c r="CB764" s="1114"/>
      <c r="CC764" s="1112"/>
      <c r="CD764" s="1112"/>
      <c r="CE764" s="1114"/>
      <c r="CF764" s="1114"/>
      <c r="CG764" s="1114"/>
      <c r="CH764" s="1114"/>
      <c r="CI764" s="1112"/>
      <c r="CJ764" s="1112"/>
      <c r="CK764" s="1114"/>
      <c r="CL764" s="1114"/>
      <c r="CM764" s="1114"/>
      <c r="CN764" s="1115"/>
      <c r="CO764" s="1116"/>
      <c r="CP764" s="1116"/>
      <c r="CQ764" s="1110"/>
      <c r="CR764" s="1110"/>
      <c r="CS764" s="1110"/>
      <c r="CT764" s="1110"/>
      <c r="CU764" s="1110"/>
      <c r="CV764" s="1110"/>
      <c r="CW764" s="1110"/>
      <c r="CX764" s="1110"/>
      <c r="CY764" s="1110"/>
      <c r="CZ764" s="1110"/>
      <c r="DA764" s="1110"/>
      <c r="DB764" s="1110"/>
      <c r="DC764" s="1110"/>
      <c r="DD764" s="1110"/>
      <c r="DE764" s="1110"/>
      <c r="DF764" s="1110"/>
      <c r="DG764" s="1110"/>
      <c r="DH764" s="1110"/>
      <c r="DI764" s="1110"/>
      <c r="DJ764" s="1110"/>
      <c r="DK764" s="1110"/>
      <c r="DL764" s="1110"/>
      <c r="DM764" s="1110"/>
      <c r="DN764" s="1110"/>
      <c r="DO764" s="1110"/>
      <c r="DP764" s="1110"/>
      <c r="DQ764" s="1110"/>
      <c r="DR764" s="1110"/>
      <c r="DS764" s="1110"/>
      <c r="DT764" s="1110"/>
      <c r="DU764" s="1110"/>
      <c r="DV764" s="1110"/>
      <c r="DW764" s="1116"/>
      <c r="DX764" s="1116"/>
      <c r="DY764" s="1116"/>
      <c r="DZ764" s="1116"/>
      <c r="EA764" s="1116"/>
      <c r="EB764" s="1116"/>
      <c r="EC764" s="1116"/>
      <c r="ED764" s="1116"/>
    </row>
    <row r="765" spans="22:134" s="1105" customFormat="1" x14ac:dyDescent="0.25">
      <c r="V765" s="1106"/>
      <c r="AA765" s="1107"/>
      <c r="AB765" s="1107"/>
      <c r="AD765" s="1107"/>
      <c r="AE765" s="1108"/>
      <c r="AH765" s="1109"/>
      <c r="AI765" s="1109"/>
      <c r="AK765" s="1107"/>
      <c r="AR765" s="1107"/>
      <c r="AV765" s="1107"/>
      <c r="AX765" s="1107"/>
      <c r="BB765" s="1107"/>
      <c r="BC765" s="1107"/>
      <c r="BE765" s="1107"/>
      <c r="BH765" s="1110"/>
      <c r="BI765" s="1111"/>
      <c r="BJ765" s="1112"/>
      <c r="BK765" s="1112"/>
      <c r="BL765" s="1112"/>
      <c r="BM765" s="1113"/>
      <c r="BN765" s="1113"/>
      <c r="BO765" s="1113"/>
      <c r="BP765" s="1112"/>
      <c r="BQ765" s="1112"/>
      <c r="BR765" s="1112"/>
      <c r="BS765" s="1112"/>
      <c r="BT765" s="1112"/>
      <c r="BU765" s="1112"/>
      <c r="BV765" s="1112"/>
      <c r="BW765" s="1112"/>
      <c r="BX765" s="1112"/>
      <c r="BY765" s="1112"/>
      <c r="BZ765" s="1112"/>
      <c r="CA765" s="1112"/>
      <c r="CB765" s="1114"/>
      <c r="CC765" s="1112"/>
      <c r="CD765" s="1112"/>
      <c r="CE765" s="1114"/>
      <c r="CF765" s="1114"/>
      <c r="CG765" s="1114"/>
      <c r="CH765" s="1114"/>
      <c r="CI765" s="1112"/>
      <c r="CJ765" s="1112"/>
      <c r="CK765" s="1114"/>
      <c r="CL765" s="1114"/>
      <c r="CM765" s="1114"/>
      <c r="CN765" s="1115"/>
      <c r="CO765" s="1116"/>
      <c r="CP765" s="1116"/>
      <c r="CQ765" s="1110"/>
      <c r="CR765" s="1110"/>
      <c r="CS765" s="1110"/>
      <c r="CT765" s="1110"/>
      <c r="CU765" s="1110"/>
      <c r="CV765" s="1110"/>
      <c r="CW765" s="1110"/>
      <c r="CX765" s="1110"/>
      <c r="CY765" s="1110"/>
      <c r="CZ765" s="1110"/>
      <c r="DA765" s="1110"/>
      <c r="DB765" s="1110"/>
      <c r="DC765" s="1110"/>
      <c r="DD765" s="1110"/>
      <c r="DE765" s="1110"/>
      <c r="DF765" s="1110"/>
      <c r="DG765" s="1110"/>
      <c r="DH765" s="1110"/>
      <c r="DI765" s="1110"/>
      <c r="DJ765" s="1110"/>
      <c r="DK765" s="1110"/>
      <c r="DL765" s="1110"/>
      <c r="DM765" s="1110"/>
      <c r="DN765" s="1110"/>
      <c r="DO765" s="1110"/>
      <c r="DP765" s="1110"/>
      <c r="DQ765" s="1110"/>
      <c r="DR765" s="1110"/>
      <c r="DS765" s="1110"/>
      <c r="DT765" s="1110"/>
      <c r="DU765" s="1110"/>
      <c r="DV765" s="1110"/>
      <c r="DW765" s="1116"/>
      <c r="DX765" s="1116"/>
      <c r="DY765" s="1116"/>
      <c r="DZ765" s="1116"/>
      <c r="EA765" s="1116"/>
      <c r="EB765" s="1116"/>
      <c r="EC765" s="1116"/>
      <c r="ED765" s="1116"/>
    </row>
    <row r="766" spans="22:134" s="1105" customFormat="1" x14ac:dyDescent="0.25">
      <c r="V766" s="1106"/>
      <c r="AA766" s="1107"/>
      <c r="AB766" s="1107"/>
      <c r="AD766" s="1107"/>
      <c r="AE766" s="1108"/>
      <c r="AH766" s="1109"/>
      <c r="AI766" s="1109"/>
      <c r="AK766" s="1107"/>
      <c r="AR766" s="1107"/>
      <c r="AV766" s="1107"/>
      <c r="AX766" s="1107"/>
      <c r="BB766" s="1107"/>
      <c r="BC766" s="1107"/>
      <c r="BE766" s="1107"/>
      <c r="BH766" s="1110"/>
      <c r="BI766" s="1111"/>
      <c r="BJ766" s="1112"/>
      <c r="BK766" s="1112"/>
      <c r="BL766" s="1112"/>
      <c r="BM766" s="1113"/>
      <c r="BN766" s="1113"/>
      <c r="BO766" s="1113"/>
      <c r="BP766" s="1112"/>
      <c r="BQ766" s="1112"/>
      <c r="BR766" s="1112"/>
      <c r="BS766" s="1112"/>
      <c r="BT766" s="1112"/>
      <c r="BU766" s="1112"/>
      <c r="BV766" s="1112"/>
      <c r="BW766" s="1112"/>
      <c r="BX766" s="1112"/>
      <c r="BY766" s="1112"/>
      <c r="BZ766" s="1112"/>
      <c r="CA766" s="1112"/>
      <c r="CB766" s="1114"/>
      <c r="CC766" s="1112"/>
      <c r="CD766" s="1112"/>
      <c r="CE766" s="1114"/>
      <c r="CF766" s="1114"/>
      <c r="CG766" s="1114"/>
      <c r="CH766" s="1114"/>
      <c r="CI766" s="1112"/>
      <c r="CJ766" s="1112"/>
      <c r="CK766" s="1114"/>
      <c r="CL766" s="1114"/>
      <c r="CM766" s="1114"/>
      <c r="CN766" s="1115"/>
      <c r="CO766" s="1116"/>
      <c r="CP766" s="1116"/>
      <c r="CQ766" s="1110"/>
      <c r="CR766" s="1110"/>
      <c r="CS766" s="1110"/>
      <c r="CT766" s="1110"/>
      <c r="CU766" s="1110"/>
      <c r="CV766" s="1110"/>
      <c r="CW766" s="1110"/>
      <c r="CX766" s="1110"/>
      <c r="CY766" s="1110"/>
      <c r="CZ766" s="1110"/>
      <c r="DA766" s="1110"/>
      <c r="DB766" s="1110"/>
      <c r="DC766" s="1110"/>
      <c r="DD766" s="1110"/>
      <c r="DE766" s="1110"/>
      <c r="DF766" s="1110"/>
      <c r="DG766" s="1110"/>
      <c r="DH766" s="1110"/>
      <c r="DI766" s="1110"/>
      <c r="DJ766" s="1110"/>
      <c r="DK766" s="1110"/>
      <c r="DL766" s="1110"/>
      <c r="DM766" s="1110"/>
      <c r="DN766" s="1110"/>
      <c r="DO766" s="1110"/>
      <c r="DP766" s="1110"/>
      <c r="DQ766" s="1110"/>
      <c r="DR766" s="1110"/>
      <c r="DS766" s="1110"/>
      <c r="DT766" s="1110"/>
      <c r="DU766" s="1110"/>
      <c r="DV766" s="1110"/>
      <c r="DW766" s="1116"/>
      <c r="DX766" s="1116"/>
      <c r="DY766" s="1116"/>
      <c r="DZ766" s="1116"/>
      <c r="EA766" s="1116"/>
      <c r="EB766" s="1116"/>
      <c r="EC766" s="1116"/>
      <c r="ED766" s="1116"/>
    </row>
    <row r="767" spans="22:134" s="1105" customFormat="1" x14ac:dyDescent="0.25">
      <c r="V767" s="1106"/>
      <c r="AA767" s="1107"/>
      <c r="AB767" s="1107"/>
      <c r="AD767" s="1107"/>
      <c r="AE767" s="1108"/>
      <c r="AH767" s="1109"/>
      <c r="AI767" s="1109"/>
      <c r="AK767" s="1107"/>
      <c r="AR767" s="1107"/>
      <c r="AV767" s="1107"/>
      <c r="AX767" s="1107"/>
      <c r="BB767" s="1107"/>
      <c r="BC767" s="1107"/>
      <c r="BE767" s="1107"/>
      <c r="BH767" s="1110"/>
      <c r="BI767" s="1111"/>
      <c r="BJ767" s="1112"/>
      <c r="BK767" s="1112"/>
      <c r="BL767" s="1112"/>
      <c r="BM767" s="1113"/>
      <c r="BN767" s="1113"/>
      <c r="BO767" s="1113"/>
      <c r="BP767" s="1112"/>
      <c r="BQ767" s="1112"/>
      <c r="BR767" s="1112"/>
      <c r="BS767" s="1112"/>
      <c r="BT767" s="1112"/>
      <c r="BU767" s="1112"/>
      <c r="BV767" s="1112"/>
      <c r="BW767" s="1112"/>
      <c r="BX767" s="1112"/>
      <c r="BY767" s="1112"/>
      <c r="BZ767" s="1112"/>
      <c r="CA767" s="1112"/>
      <c r="CB767" s="1114"/>
      <c r="CC767" s="1112"/>
      <c r="CD767" s="1112"/>
      <c r="CE767" s="1114"/>
      <c r="CF767" s="1114"/>
      <c r="CG767" s="1114"/>
      <c r="CH767" s="1114"/>
      <c r="CI767" s="1112"/>
      <c r="CJ767" s="1112"/>
      <c r="CK767" s="1114"/>
      <c r="CL767" s="1114"/>
      <c r="CM767" s="1114"/>
      <c r="CN767" s="1115"/>
      <c r="CO767" s="1116"/>
      <c r="CP767" s="1116"/>
      <c r="CQ767" s="1110"/>
      <c r="CR767" s="1110"/>
      <c r="CS767" s="1110"/>
      <c r="CT767" s="1110"/>
      <c r="CU767" s="1110"/>
      <c r="CV767" s="1110"/>
      <c r="CW767" s="1110"/>
      <c r="CX767" s="1110"/>
      <c r="CY767" s="1110"/>
      <c r="CZ767" s="1110"/>
      <c r="DA767" s="1110"/>
      <c r="DB767" s="1110"/>
      <c r="DC767" s="1110"/>
      <c r="DD767" s="1110"/>
      <c r="DE767" s="1110"/>
      <c r="DF767" s="1110"/>
      <c r="DG767" s="1110"/>
      <c r="DH767" s="1110"/>
      <c r="DI767" s="1110"/>
      <c r="DJ767" s="1110"/>
      <c r="DK767" s="1110"/>
      <c r="DL767" s="1110"/>
      <c r="DM767" s="1110"/>
      <c r="DN767" s="1110"/>
      <c r="DO767" s="1110"/>
      <c r="DP767" s="1110"/>
      <c r="DQ767" s="1110"/>
      <c r="DR767" s="1110"/>
      <c r="DS767" s="1110"/>
      <c r="DT767" s="1110"/>
      <c r="DU767" s="1110"/>
      <c r="DV767" s="1110"/>
      <c r="DW767" s="1116"/>
      <c r="DX767" s="1116"/>
      <c r="DY767" s="1116"/>
      <c r="DZ767" s="1116"/>
      <c r="EA767" s="1116"/>
      <c r="EB767" s="1116"/>
      <c r="EC767" s="1116"/>
      <c r="ED767" s="1116"/>
    </row>
    <row r="768" spans="22:134" s="1105" customFormat="1" x14ac:dyDescent="0.25">
      <c r="V768" s="1106"/>
      <c r="AA768" s="1107"/>
      <c r="AB768" s="1107"/>
      <c r="AD768" s="1107"/>
      <c r="AE768" s="1108"/>
      <c r="AH768" s="1109"/>
      <c r="AI768" s="1109"/>
      <c r="AK768" s="1107"/>
      <c r="AR768" s="1107"/>
      <c r="AV768" s="1107"/>
      <c r="AX768" s="1107"/>
      <c r="BB768" s="1107"/>
      <c r="BC768" s="1107"/>
      <c r="BE768" s="1107"/>
      <c r="BH768" s="1110"/>
      <c r="BI768" s="1111"/>
      <c r="BJ768" s="1112"/>
      <c r="BK768" s="1112"/>
      <c r="BL768" s="1112"/>
      <c r="BM768" s="1113"/>
      <c r="BN768" s="1113"/>
      <c r="BO768" s="1113"/>
      <c r="BP768" s="1112"/>
      <c r="BQ768" s="1112"/>
      <c r="BR768" s="1112"/>
      <c r="BS768" s="1112"/>
      <c r="BT768" s="1112"/>
      <c r="BU768" s="1112"/>
      <c r="BV768" s="1112"/>
      <c r="BW768" s="1112"/>
      <c r="BX768" s="1112"/>
      <c r="BY768" s="1112"/>
      <c r="BZ768" s="1112"/>
      <c r="CA768" s="1112"/>
      <c r="CB768" s="1114"/>
      <c r="CC768" s="1112"/>
      <c r="CD768" s="1112"/>
      <c r="CE768" s="1114"/>
      <c r="CF768" s="1114"/>
      <c r="CG768" s="1114"/>
      <c r="CH768" s="1114"/>
      <c r="CI768" s="1112"/>
      <c r="CJ768" s="1112"/>
      <c r="CK768" s="1114"/>
      <c r="CL768" s="1114"/>
      <c r="CM768" s="1114"/>
      <c r="CN768" s="1115"/>
      <c r="CO768" s="1116"/>
      <c r="CP768" s="1116"/>
      <c r="CQ768" s="1110"/>
      <c r="CR768" s="1110"/>
      <c r="CS768" s="1110"/>
      <c r="CT768" s="1110"/>
      <c r="CU768" s="1110"/>
      <c r="CV768" s="1110"/>
      <c r="CW768" s="1110"/>
      <c r="CX768" s="1110"/>
      <c r="CY768" s="1110"/>
      <c r="CZ768" s="1110"/>
      <c r="DA768" s="1110"/>
      <c r="DB768" s="1110"/>
      <c r="DC768" s="1110"/>
      <c r="DD768" s="1110"/>
      <c r="DE768" s="1110"/>
      <c r="DF768" s="1110"/>
      <c r="DG768" s="1110"/>
      <c r="DH768" s="1110"/>
      <c r="DI768" s="1110"/>
      <c r="DJ768" s="1110"/>
      <c r="DK768" s="1110"/>
      <c r="DL768" s="1110"/>
      <c r="DM768" s="1110"/>
      <c r="DN768" s="1110"/>
      <c r="DO768" s="1110"/>
      <c r="DP768" s="1110"/>
      <c r="DQ768" s="1110"/>
      <c r="DR768" s="1110"/>
      <c r="DS768" s="1110"/>
      <c r="DT768" s="1110"/>
      <c r="DU768" s="1110"/>
      <c r="DV768" s="1110"/>
      <c r="DW768" s="1116"/>
      <c r="DX768" s="1116"/>
      <c r="DY768" s="1116"/>
      <c r="DZ768" s="1116"/>
      <c r="EA768" s="1116"/>
      <c r="EB768" s="1116"/>
      <c r="EC768" s="1116"/>
      <c r="ED768" s="1116"/>
    </row>
    <row r="769" spans="22:134" s="1105" customFormat="1" x14ac:dyDescent="0.25">
      <c r="V769" s="1106"/>
      <c r="AA769" s="1107"/>
      <c r="AB769" s="1107"/>
      <c r="AD769" s="1107"/>
      <c r="AE769" s="1108"/>
      <c r="AH769" s="1109"/>
      <c r="AI769" s="1109"/>
      <c r="AK769" s="1107"/>
      <c r="AR769" s="1107"/>
      <c r="AV769" s="1107"/>
      <c r="AX769" s="1107"/>
      <c r="BB769" s="1107"/>
      <c r="BC769" s="1107"/>
      <c r="BE769" s="1107"/>
      <c r="BH769" s="1110"/>
      <c r="BI769" s="1111"/>
      <c r="BJ769" s="1112"/>
      <c r="BK769" s="1112"/>
      <c r="BL769" s="1112"/>
      <c r="BM769" s="1113"/>
      <c r="BN769" s="1113"/>
      <c r="BO769" s="1113"/>
      <c r="BP769" s="1112"/>
      <c r="BQ769" s="1112"/>
      <c r="BR769" s="1112"/>
      <c r="BS769" s="1112"/>
      <c r="BT769" s="1112"/>
      <c r="BU769" s="1112"/>
      <c r="BV769" s="1112"/>
      <c r="BW769" s="1112"/>
      <c r="BX769" s="1112"/>
      <c r="BY769" s="1112"/>
      <c r="BZ769" s="1112"/>
      <c r="CA769" s="1112"/>
      <c r="CB769" s="1114"/>
      <c r="CC769" s="1112"/>
      <c r="CD769" s="1112"/>
      <c r="CE769" s="1114"/>
      <c r="CF769" s="1114"/>
      <c r="CG769" s="1114"/>
      <c r="CH769" s="1114"/>
      <c r="CI769" s="1112"/>
      <c r="CJ769" s="1112"/>
      <c r="CK769" s="1114"/>
      <c r="CL769" s="1114"/>
      <c r="CM769" s="1114"/>
      <c r="CN769" s="1115"/>
      <c r="CO769" s="1116"/>
      <c r="CP769" s="1116"/>
      <c r="CQ769" s="1110"/>
      <c r="CR769" s="1110"/>
      <c r="CS769" s="1110"/>
      <c r="CT769" s="1110"/>
      <c r="CU769" s="1110"/>
      <c r="CV769" s="1110"/>
      <c r="CW769" s="1110"/>
      <c r="CX769" s="1110"/>
      <c r="CY769" s="1110"/>
      <c r="CZ769" s="1110"/>
      <c r="DA769" s="1110"/>
      <c r="DB769" s="1110"/>
      <c r="DC769" s="1110"/>
      <c r="DD769" s="1110"/>
      <c r="DE769" s="1110"/>
      <c r="DF769" s="1110"/>
      <c r="DG769" s="1110"/>
      <c r="DH769" s="1110"/>
      <c r="DI769" s="1110"/>
      <c r="DJ769" s="1110"/>
      <c r="DK769" s="1110"/>
      <c r="DL769" s="1110"/>
      <c r="DM769" s="1110"/>
      <c r="DN769" s="1110"/>
      <c r="DO769" s="1110"/>
      <c r="DP769" s="1110"/>
      <c r="DQ769" s="1110"/>
      <c r="DR769" s="1110"/>
      <c r="DS769" s="1110"/>
      <c r="DT769" s="1110"/>
      <c r="DU769" s="1110"/>
      <c r="DV769" s="1110"/>
      <c r="DW769" s="1116"/>
      <c r="DX769" s="1116"/>
      <c r="DY769" s="1116"/>
      <c r="DZ769" s="1116"/>
      <c r="EA769" s="1116"/>
      <c r="EB769" s="1116"/>
      <c r="EC769" s="1116"/>
      <c r="ED769" s="1116"/>
    </row>
    <row r="770" spans="22:134" s="1105" customFormat="1" x14ac:dyDescent="0.25">
      <c r="V770" s="1106"/>
      <c r="AA770" s="1107"/>
      <c r="AB770" s="1107"/>
      <c r="AD770" s="1107"/>
      <c r="AE770" s="1108"/>
      <c r="AH770" s="1109"/>
      <c r="AI770" s="1109"/>
      <c r="AK770" s="1107"/>
      <c r="AR770" s="1107"/>
      <c r="AV770" s="1107"/>
      <c r="AX770" s="1107"/>
      <c r="BB770" s="1107"/>
      <c r="BC770" s="1107"/>
      <c r="BE770" s="1107"/>
      <c r="BH770" s="1110"/>
      <c r="BI770" s="1111"/>
      <c r="BJ770" s="1112"/>
      <c r="BK770" s="1112"/>
      <c r="BL770" s="1112"/>
      <c r="BM770" s="1113"/>
      <c r="BN770" s="1113"/>
      <c r="BO770" s="1113"/>
      <c r="BP770" s="1112"/>
      <c r="BQ770" s="1112"/>
      <c r="BR770" s="1112"/>
      <c r="BS770" s="1112"/>
      <c r="BT770" s="1112"/>
      <c r="BU770" s="1112"/>
      <c r="BV770" s="1112"/>
      <c r="BW770" s="1112"/>
      <c r="BX770" s="1112"/>
      <c r="BY770" s="1112"/>
      <c r="BZ770" s="1112"/>
      <c r="CA770" s="1112"/>
      <c r="CB770" s="1114"/>
      <c r="CC770" s="1112"/>
      <c r="CD770" s="1112"/>
      <c r="CE770" s="1114"/>
      <c r="CF770" s="1114"/>
      <c r="CG770" s="1114"/>
      <c r="CH770" s="1114"/>
      <c r="CI770" s="1112"/>
      <c r="CJ770" s="1112"/>
      <c r="CK770" s="1114"/>
      <c r="CL770" s="1114"/>
      <c r="CM770" s="1114"/>
      <c r="CN770" s="1115"/>
      <c r="CO770" s="1116"/>
      <c r="CP770" s="1116"/>
      <c r="CQ770" s="1110"/>
      <c r="CR770" s="1110"/>
      <c r="CS770" s="1110"/>
      <c r="CT770" s="1110"/>
      <c r="CU770" s="1110"/>
      <c r="CV770" s="1110"/>
      <c r="CW770" s="1110"/>
      <c r="CX770" s="1110"/>
      <c r="CY770" s="1110"/>
      <c r="CZ770" s="1110"/>
      <c r="DA770" s="1110"/>
      <c r="DB770" s="1110"/>
      <c r="DC770" s="1110"/>
      <c r="DD770" s="1110"/>
      <c r="DE770" s="1110"/>
      <c r="DF770" s="1110"/>
      <c r="DG770" s="1110"/>
      <c r="DH770" s="1110"/>
      <c r="DI770" s="1110"/>
      <c r="DJ770" s="1110"/>
      <c r="DK770" s="1110"/>
      <c r="DL770" s="1110"/>
      <c r="DM770" s="1110"/>
      <c r="DN770" s="1110"/>
      <c r="DO770" s="1110"/>
      <c r="DP770" s="1110"/>
      <c r="DQ770" s="1110"/>
      <c r="DR770" s="1110"/>
      <c r="DS770" s="1110"/>
      <c r="DT770" s="1110"/>
      <c r="DU770" s="1110"/>
      <c r="DV770" s="1110"/>
      <c r="DW770" s="1116"/>
      <c r="DX770" s="1116"/>
      <c r="DY770" s="1116"/>
      <c r="DZ770" s="1116"/>
      <c r="EA770" s="1116"/>
      <c r="EB770" s="1116"/>
      <c r="EC770" s="1116"/>
      <c r="ED770" s="1116"/>
    </row>
    <row r="771" spans="22:134" s="1105" customFormat="1" x14ac:dyDescent="0.25">
      <c r="V771" s="1106"/>
      <c r="AA771" s="1107"/>
      <c r="AB771" s="1107"/>
      <c r="AD771" s="1107"/>
      <c r="AE771" s="1108"/>
      <c r="AH771" s="1109"/>
      <c r="AI771" s="1109"/>
      <c r="AK771" s="1107"/>
      <c r="AR771" s="1107"/>
      <c r="AV771" s="1107"/>
      <c r="AX771" s="1107"/>
      <c r="BB771" s="1107"/>
      <c r="BC771" s="1107"/>
      <c r="BE771" s="1107"/>
      <c r="BH771" s="1110"/>
      <c r="BI771" s="1111"/>
      <c r="BJ771" s="1112"/>
      <c r="BK771" s="1112"/>
      <c r="BL771" s="1112"/>
      <c r="BM771" s="1113"/>
      <c r="BN771" s="1113"/>
      <c r="BO771" s="1113"/>
      <c r="BP771" s="1112"/>
      <c r="BQ771" s="1112"/>
      <c r="BR771" s="1112"/>
      <c r="BS771" s="1112"/>
      <c r="BT771" s="1112"/>
      <c r="BU771" s="1112"/>
      <c r="BV771" s="1112"/>
      <c r="BW771" s="1112"/>
      <c r="BX771" s="1112"/>
      <c r="BY771" s="1112"/>
      <c r="BZ771" s="1112"/>
      <c r="CA771" s="1112"/>
      <c r="CB771" s="1114"/>
      <c r="CC771" s="1112"/>
      <c r="CD771" s="1112"/>
      <c r="CE771" s="1114"/>
      <c r="CF771" s="1114"/>
      <c r="CG771" s="1114"/>
      <c r="CH771" s="1114"/>
      <c r="CI771" s="1112"/>
      <c r="CJ771" s="1112"/>
      <c r="CK771" s="1114"/>
      <c r="CL771" s="1114"/>
      <c r="CM771" s="1114"/>
      <c r="CN771" s="1115"/>
      <c r="CO771" s="1116"/>
      <c r="CP771" s="1116"/>
      <c r="CQ771" s="1110"/>
      <c r="CR771" s="1110"/>
      <c r="CS771" s="1110"/>
      <c r="CT771" s="1110"/>
      <c r="CU771" s="1110"/>
      <c r="CV771" s="1110"/>
      <c r="CW771" s="1110"/>
      <c r="CX771" s="1110"/>
      <c r="CY771" s="1110"/>
      <c r="CZ771" s="1110"/>
      <c r="DA771" s="1110"/>
      <c r="DB771" s="1110"/>
      <c r="DC771" s="1110"/>
      <c r="DD771" s="1110"/>
      <c r="DE771" s="1110"/>
      <c r="DF771" s="1110"/>
      <c r="DG771" s="1110"/>
      <c r="DH771" s="1110"/>
      <c r="DI771" s="1110"/>
      <c r="DJ771" s="1110"/>
      <c r="DK771" s="1110"/>
      <c r="DL771" s="1110"/>
      <c r="DM771" s="1110"/>
      <c r="DN771" s="1110"/>
      <c r="DO771" s="1110"/>
      <c r="DP771" s="1110"/>
      <c r="DQ771" s="1110"/>
      <c r="DR771" s="1110"/>
      <c r="DS771" s="1110"/>
      <c r="DT771" s="1110"/>
      <c r="DU771" s="1110"/>
      <c r="DV771" s="1110"/>
      <c r="DW771" s="1116"/>
      <c r="DX771" s="1116"/>
      <c r="DY771" s="1116"/>
      <c r="DZ771" s="1116"/>
      <c r="EA771" s="1116"/>
      <c r="EB771" s="1116"/>
      <c r="EC771" s="1116"/>
      <c r="ED771" s="1116"/>
    </row>
    <row r="772" spans="22:134" s="1105" customFormat="1" x14ac:dyDescent="0.25">
      <c r="V772" s="1106"/>
      <c r="AA772" s="1107"/>
      <c r="AB772" s="1107"/>
      <c r="AD772" s="1107"/>
      <c r="AE772" s="1108"/>
      <c r="AH772" s="1109"/>
      <c r="AI772" s="1109"/>
      <c r="AK772" s="1107"/>
      <c r="AR772" s="1107"/>
      <c r="AV772" s="1107"/>
      <c r="AX772" s="1107"/>
      <c r="BB772" s="1107"/>
      <c r="BC772" s="1107"/>
      <c r="BE772" s="1107"/>
      <c r="BH772" s="1110"/>
      <c r="BI772" s="1111"/>
      <c r="BJ772" s="1112"/>
      <c r="BK772" s="1112"/>
      <c r="BL772" s="1112"/>
      <c r="BM772" s="1113"/>
      <c r="BN772" s="1113"/>
      <c r="BO772" s="1113"/>
      <c r="BP772" s="1112"/>
      <c r="BQ772" s="1112"/>
      <c r="BR772" s="1112"/>
      <c r="BS772" s="1112"/>
      <c r="BT772" s="1112"/>
      <c r="BU772" s="1112"/>
      <c r="BV772" s="1112"/>
      <c r="BW772" s="1112"/>
      <c r="BX772" s="1112"/>
      <c r="BY772" s="1112"/>
      <c r="BZ772" s="1112"/>
      <c r="CA772" s="1112"/>
      <c r="CB772" s="1114"/>
      <c r="CC772" s="1112"/>
      <c r="CD772" s="1112"/>
      <c r="CE772" s="1114"/>
      <c r="CF772" s="1114"/>
      <c r="CG772" s="1114"/>
      <c r="CH772" s="1114"/>
      <c r="CI772" s="1112"/>
      <c r="CJ772" s="1112"/>
      <c r="CK772" s="1114"/>
      <c r="CL772" s="1114"/>
      <c r="CM772" s="1114"/>
      <c r="CN772" s="1115"/>
      <c r="CO772" s="1116"/>
      <c r="CP772" s="1116"/>
      <c r="CQ772" s="1110"/>
      <c r="CR772" s="1110"/>
      <c r="CS772" s="1110"/>
      <c r="CT772" s="1110"/>
      <c r="CU772" s="1110"/>
      <c r="CV772" s="1110"/>
      <c r="CW772" s="1110"/>
      <c r="CX772" s="1110"/>
      <c r="CY772" s="1110"/>
      <c r="CZ772" s="1110"/>
      <c r="DA772" s="1110"/>
      <c r="DB772" s="1110"/>
      <c r="DC772" s="1110"/>
      <c r="DD772" s="1110"/>
      <c r="DE772" s="1110"/>
      <c r="DF772" s="1110"/>
      <c r="DG772" s="1110"/>
      <c r="DH772" s="1110"/>
      <c r="DI772" s="1110"/>
      <c r="DJ772" s="1110"/>
      <c r="DK772" s="1110"/>
      <c r="DL772" s="1110"/>
      <c r="DM772" s="1110"/>
      <c r="DN772" s="1110"/>
      <c r="DO772" s="1110"/>
      <c r="DP772" s="1110"/>
      <c r="DQ772" s="1110"/>
      <c r="DR772" s="1110"/>
      <c r="DS772" s="1110"/>
      <c r="DT772" s="1110"/>
      <c r="DU772" s="1110"/>
      <c r="DV772" s="1110"/>
      <c r="DW772" s="1116"/>
      <c r="DX772" s="1116"/>
      <c r="DY772" s="1116"/>
      <c r="DZ772" s="1116"/>
      <c r="EA772" s="1116"/>
      <c r="EB772" s="1116"/>
      <c r="EC772" s="1116"/>
      <c r="ED772" s="1116"/>
    </row>
    <row r="773" spans="22:134" s="1105" customFormat="1" x14ac:dyDescent="0.25">
      <c r="V773" s="1106"/>
      <c r="AA773" s="1107"/>
      <c r="AB773" s="1107"/>
      <c r="AD773" s="1107"/>
      <c r="AE773" s="1108"/>
      <c r="AH773" s="1109"/>
      <c r="AI773" s="1109"/>
      <c r="AK773" s="1107"/>
      <c r="AR773" s="1107"/>
      <c r="AV773" s="1107"/>
      <c r="AX773" s="1107"/>
      <c r="BB773" s="1107"/>
      <c r="BC773" s="1107"/>
      <c r="BE773" s="1107"/>
      <c r="BH773" s="1110"/>
      <c r="BI773" s="1111"/>
      <c r="BJ773" s="1112"/>
      <c r="BK773" s="1112"/>
      <c r="BL773" s="1112"/>
      <c r="BM773" s="1113"/>
      <c r="BN773" s="1113"/>
      <c r="BO773" s="1113"/>
      <c r="BP773" s="1112"/>
      <c r="BQ773" s="1112"/>
      <c r="BR773" s="1112"/>
      <c r="BS773" s="1112"/>
      <c r="BT773" s="1112"/>
      <c r="BU773" s="1112"/>
      <c r="BV773" s="1112"/>
      <c r="BW773" s="1112"/>
      <c r="BX773" s="1112"/>
      <c r="BY773" s="1112"/>
      <c r="BZ773" s="1112"/>
      <c r="CA773" s="1112"/>
      <c r="CB773" s="1114"/>
      <c r="CC773" s="1112"/>
      <c r="CD773" s="1112"/>
      <c r="CE773" s="1114"/>
      <c r="CF773" s="1114"/>
      <c r="CG773" s="1114"/>
      <c r="CH773" s="1114"/>
      <c r="CI773" s="1112"/>
      <c r="CJ773" s="1112"/>
      <c r="CK773" s="1114"/>
      <c r="CL773" s="1114"/>
      <c r="CM773" s="1114"/>
      <c r="CN773" s="1115"/>
      <c r="CO773" s="1116"/>
      <c r="CP773" s="1116"/>
      <c r="CQ773" s="1110"/>
      <c r="CR773" s="1110"/>
      <c r="CS773" s="1110"/>
      <c r="CT773" s="1110"/>
      <c r="CU773" s="1110"/>
      <c r="CV773" s="1110"/>
      <c r="CW773" s="1110"/>
      <c r="CX773" s="1110"/>
      <c r="CY773" s="1110"/>
      <c r="CZ773" s="1110"/>
      <c r="DA773" s="1110"/>
      <c r="DB773" s="1110"/>
      <c r="DC773" s="1110"/>
      <c r="DD773" s="1110"/>
      <c r="DE773" s="1110"/>
      <c r="DF773" s="1110"/>
      <c r="DG773" s="1110"/>
      <c r="DH773" s="1110"/>
      <c r="DI773" s="1110"/>
      <c r="DJ773" s="1110"/>
      <c r="DK773" s="1110"/>
      <c r="DL773" s="1110"/>
      <c r="DM773" s="1110"/>
      <c r="DN773" s="1110"/>
      <c r="DO773" s="1110"/>
      <c r="DP773" s="1110"/>
      <c r="DQ773" s="1110"/>
      <c r="DR773" s="1110"/>
      <c r="DS773" s="1110"/>
      <c r="DT773" s="1110"/>
      <c r="DU773" s="1110"/>
      <c r="DV773" s="1110"/>
      <c r="DW773" s="1116"/>
      <c r="DX773" s="1116"/>
      <c r="DY773" s="1116"/>
      <c r="DZ773" s="1116"/>
      <c r="EA773" s="1116"/>
      <c r="EB773" s="1116"/>
      <c r="EC773" s="1116"/>
      <c r="ED773" s="1116"/>
    </row>
    <row r="774" spans="22:134" s="1105" customFormat="1" x14ac:dyDescent="0.25">
      <c r="V774" s="1106"/>
      <c r="AA774" s="1107"/>
      <c r="AB774" s="1107"/>
      <c r="AD774" s="1107"/>
      <c r="AE774" s="1108"/>
      <c r="AH774" s="1109"/>
      <c r="AI774" s="1109"/>
      <c r="AK774" s="1107"/>
      <c r="AR774" s="1107"/>
      <c r="AV774" s="1107"/>
      <c r="AX774" s="1107"/>
      <c r="BB774" s="1107"/>
      <c r="BC774" s="1107"/>
      <c r="BE774" s="1107"/>
      <c r="BH774" s="1110"/>
      <c r="BI774" s="1111"/>
      <c r="BJ774" s="1112"/>
      <c r="BK774" s="1112"/>
      <c r="BL774" s="1112"/>
      <c r="BM774" s="1113"/>
      <c r="BN774" s="1113"/>
      <c r="BO774" s="1113"/>
      <c r="BP774" s="1112"/>
      <c r="BQ774" s="1112"/>
      <c r="BR774" s="1112"/>
      <c r="BS774" s="1112"/>
      <c r="BT774" s="1112"/>
      <c r="BU774" s="1112"/>
      <c r="BV774" s="1112"/>
      <c r="BW774" s="1112"/>
      <c r="BX774" s="1112"/>
      <c r="BY774" s="1112"/>
      <c r="BZ774" s="1112"/>
      <c r="CA774" s="1112"/>
      <c r="CB774" s="1114"/>
      <c r="CC774" s="1112"/>
      <c r="CD774" s="1112"/>
      <c r="CE774" s="1114"/>
      <c r="CF774" s="1114"/>
      <c r="CG774" s="1114"/>
      <c r="CH774" s="1114"/>
      <c r="CI774" s="1112"/>
      <c r="CJ774" s="1112"/>
      <c r="CK774" s="1114"/>
      <c r="CL774" s="1114"/>
      <c r="CM774" s="1114"/>
      <c r="CN774" s="1115"/>
      <c r="CO774" s="1116"/>
      <c r="CP774" s="1116"/>
      <c r="CQ774" s="1110"/>
      <c r="CR774" s="1110"/>
      <c r="CS774" s="1110"/>
      <c r="CT774" s="1110"/>
      <c r="CU774" s="1110"/>
      <c r="CV774" s="1110"/>
      <c r="CW774" s="1110"/>
      <c r="CX774" s="1110"/>
      <c r="CY774" s="1110"/>
      <c r="CZ774" s="1110"/>
      <c r="DA774" s="1110"/>
      <c r="DB774" s="1110"/>
      <c r="DC774" s="1110"/>
      <c r="DD774" s="1110"/>
      <c r="DE774" s="1110"/>
      <c r="DF774" s="1110"/>
      <c r="DG774" s="1110"/>
      <c r="DH774" s="1110"/>
      <c r="DI774" s="1110"/>
      <c r="DJ774" s="1110"/>
      <c r="DK774" s="1110"/>
      <c r="DL774" s="1110"/>
      <c r="DM774" s="1110"/>
      <c r="DN774" s="1110"/>
      <c r="DO774" s="1110"/>
      <c r="DP774" s="1110"/>
      <c r="DQ774" s="1110"/>
      <c r="DR774" s="1110"/>
      <c r="DS774" s="1110"/>
      <c r="DT774" s="1110"/>
      <c r="DU774" s="1110"/>
      <c r="DV774" s="1110"/>
      <c r="DW774" s="1116"/>
      <c r="DX774" s="1116"/>
      <c r="DY774" s="1116"/>
      <c r="DZ774" s="1116"/>
      <c r="EA774" s="1116"/>
      <c r="EB774" s="1116"/>
      <c r="EC774" s="1116"/>
      <c r="ED774" s="1116"/>
    </row>
    <row r="775" spans="22:134" s="1105" customFormat="1" x14ac:dyDescent="0.25">
      <c r="V775" s="1106"/>
      <c r="AA775" s="1107"/>
      <c r="AB775" s="1107"/>
      <c r="AD775" s="1107"/>
      <c r="AE775" s="1108"/>
      <c r="AH775" s="1109"/>
      <c r="AI775" s="1109"/>
      <c r="AK775" s="1107"/>
      <c r="AR775" s="1107"/>
      <c r="AV775" s="1107"/>
      <c r="AX775" s="1107"/>
      <c r="BB775" s="1107"/>
      <c r="BC775" s="1107"/>
      <c r="BE775" s="1107"/>
      <c r="BH775" s="1110"/>
      <c r="BI775" s="1111"/>
      <c r="BJ775" s="1112"/>
      <c r="BK775" s="1112"/>
      <c r="BL775" s="1112"/>
      <c r="BM775" s="1113"/>
      <c r="BN775" s="1113"/>
      <c r="BO775" s="1113"/>
      <c r="BP775" s="1112"/>
      <c r="BQ775" s="1112"/>
      <c r="BR775" s="1112"/>
      <c r="BS775" s="1112"/>
      <c r="BT775" s="1112"/>
      <c r="BU775" s="1112"/>
      <c r="BV775" s="1112"/>
      <c r="BW775" s="1112"/>
      <c r="BX775" s="1112"/>
      <c r="BY775" s="1112"/>
      <c r="BZ775" s="1112"/>
      <c r="CA775" s="1112"/>
      <c r="CB775" s="1114"/>
      <c r="CC775" s="1112"/>
      <c r="CD775" s="1112"/>
      <c r="CE775" s="1114"/>
      <c r="CF775" s="1114"/>
      <c r="CG775" s="1114"/>
      <c r="CH775" s="1114"/>
      <c r="CI775" s="1112"/>
      <c r="CJ775" s="1112"/>
      <c r="CK775" s="1114"/>
      <c r="CL775" s="1114"/>
      <c r="CM775" s="1114"/>
      <c r="CN775" s="1115"/>
      <c r="CO775" s="1116"/>
      <c r="CP775" s="1116"/>
      <c r="CQ775" s="1110"/>
      <c r="CR775" s="1110"/>
      <c r="CS775" s="1110"/>
      <c r="CT775" s="1110"/>
      <c r="CU775" s="1110"/>
      <c r="CV775" s="1110"/>
      <c r="CW775" s="1110"/>
      <c r="CX775" s="1110"/>
      <c r="CY775" s="1110"/>
      <c r="CZ775" s="1110"/>
      <c r="DA775" s="1110"/>
      <c r="DB775" s="1110"/>
      <c r="DC775" s="1110"/>
      <c r="DD775" s="1110"/>
      <c r="DE775" s="1110"/>
      <c r="DF775" s="1110"/>
      <c r="DG775" s="1110"/>
      <c r="DH775" s="1110"/>
      <c r="DI775" s="1110"/>
      <c r="DJ775" s="1110"/>
      <c r="DK775" s="1110"/>
      <c r="DL775" s="1110"/>
      <c r="DM775" s="1110"/>
      <c r="DN775" s="1110"/>
      <c r="DO775" s="1110"/>
      <c r="DP775" s="1110"/>
      <c r="DQ775" s="1110"/>
      <c r="DR775" s="1110"/>
      <c r="DS775" s="1110"/>
      <c r="DT775" s="1110"/>
      <c r="DU775" s="1110"/>
      <c r="DV775" s="1110"/>
      <c r="DW775" s="1116"/>
      <c r="DX775" s="1116"/>
      <c r="DY775" s="1116"/>
      <c r="DZ775" s="1116"/>
      <c r="EA775" s="1116"/>
      <c r="EB775" s="1116"/>
      <c r="EC775" s="1116"/>
      <c r="ED775" s="1116"/>
    </row>
    <row r="776" spans="22:134" s="1105" customFormat="1" x14ac:dyDescent="0.25">
      <c r="V776" s="1106"/>
      <c r="AA776" s="1107"/>
      <c r="AB776" s="1107"/>
      <c r="AD776" s="1107"/>
      <c r="AE776" s="1108"/>
      <c r="AH776" s="1109"/>
      <c r="AI776" s="1109"/>
      <c r="AK776" s="1107"/>
      <c r="AR776" s="1107"/>
      <c r="AV776" s="1107"/>
      <c r="AX776" s="1107"/>
      <c r="BB776" s="1107"/>
      <c r="BC776" s="1107"/>
      <c r="BE776" s="1107"/>
      <c r="BH776" s="1110"/>
      <c r="BI776" s="1111"/>
      <c r="BJ776" s="1112"/>
      <c r="BK776" s="1112"/>
      <c r="BL776" s="1112"/>
      <c r="BM776" s="1113"/>
      <c r="BN776" s="1113"/>
      <c r="BO776" s="1113"/>
      <c r="BP776" s="1112"/>
      <c r="BQ776" s="1112"/>
      <c r="BR776" s="1112"/>
      <c r="BS776" s="1112"/>
      <c r="BT776" s="1112"/>
      <c r="BU776" s="1112"/>
      <c r="BV776" s="1112"/>
      <c r="BW776" s="1112"/>
      <c r="BX776" s="1112"/>
      <c r="BY776" s="1112"/>
      <c r="BZ776" s="1112"/>
      <c r="CA776" s="1112"/>
      <c r="CB776" s="1114"/>
      <c r="CC776" s="1112"/>
      <c r="CD776" s="1112"/>
      <c r="CE776" s="1114"/>
      <c r="CF776" s="1114"/>
      <c r="CG776" s="1114"/>
      <c r="CH776" s="1114"/>
      <c r="CI776" s="1112"/>
      <c r="CJ776" s="1112"/>
      <c r="CK776" s="1114"/>
      <c r="CL776" s="1114"/>
      <c r="CM776" s="1114"/>
      <c r="CN776" s="1115"/>
      <c r="CO776" s="1116"/>
      <c r="CP776" s="1116"/>
      <c r="CQ776" s="1110"/>
      <c r="CR776" s="1110"/>
      <c r="CS776" s="1110"/>
      <c r="CT776" s="1110"/>
      <c r="CU776" s="1110"/>
      <c r="CV776" s="1110"/>
      <c r="CW776" s="1110"/>
      <c r="CX776" s="1110"/>
      <c r="CY776" s="1110"/>
      <c r="CZ776" s="1110"/>
      <c r="DA776" s="1110"/>
      <c r="DB776" s="1110"/>
      <c r="DC776" s="1110"/>
      <c r="DD776" s="1110"/>
      <c r="DE776" s="1110"/>
      <c r="DF776" s="1110"/>
      <c r="DG776" s="1110"/>
      <c r="DH776" s="1110"/>
      <c r="DI776" s="1110"/>
      <c r="DJ776" s="1110"/>
      <c r="DK776" s="1110"/>
      <c r="DL776" s="1110"/>
      <c r="DM776" s="1110"/>
      <c r="DN776" s="1110"/>
      <c r="DO776" s="1110"/>
      <c r="DP776" s="1110"/>
      <c r="DQ776" s="1110"/>
      <c r="DR776" s="1110"/>
      <c r="DS776" s="1110"/>
      <c r="DT776" s="1110"/>
      <c r="DU776" s="1110"/>
      <c r="DV776" s="1110"/>
      <c r="DW776" s="1116"/>
      <c r="DX776" s="1116"/>
      <c r="DY776" s="1116"/>
      <c r="DZ776" s="1116"/>
      <c r="EA776" s="1116"/>
      <c r="EB776" s="1116"/>
      <c r="EC776" s="1116"/>
      <c r="ED776" s="1116"/>
    </row>
    <row r="777" spans="22:134" s="1105" customFormat="1" x14ac:dyDescent="0.25">
      <c r="V777" s="1106"/>
      <c r="AA777" s="1107"/>
      <c r="AB777" s="1107"/>
      <c r="AD777" s="1107"/>
      <c r="AE777" s="1108"/>
      <c r="AH777" s="1109"/>
      <c r="AI777" s="1109"/>
      <c r="AK777" s="1107"/>
      <c r="AR777" s="1107"/>
      <c r="AV777" s="1107"/>
      <c r="AX777" s="1107"/>
      <c r="BB777" s="1107"/>
      <c r="BC777" s="1107"/>
      <c r="BE777" s="1107"/>
      <c r="BH777" s="1110"/>
      <c r="BI777" s="1111"/>
      <c r="BJ777" s="1112"/>
      <c r="BK777" s="1112"/>
      <c r="BL777" s="1112"/>
      <c r="BM777" s="1113"/>
      <c r="BN777" s="1113"/>
      <c r="BO777" s="1113"/>
      <c r="BP777" s="1112"/>
      <c r="BQ777" s="1112"/>
      <c r="BR777" s="1112"/>
      <c r="BS777" s="1112"/>
      <c r="BT777" s="1112"/>
      <c r="BU777" s="1112"/>
      <c r="BV777" s="1112"/>
      <c r="BW777" s="1112"/>
      <c r="BX777" s="1112"/>
      <c r="BY777" s="1112"/>
      <c r="BZ777" s="1112"/>
      <c r="CA777" s="1112"/>
      <c r="CB777" s="1114"/>
      <c r="CC777" s="1112"/>
      <c r="CD777" s="1112"/>
      <c r="CE777" s="1114"/>
      <c r="CF777" s="1114"/>
      <c r="CG777" s="1114"/>
      <c r="CH777" s="1114"/>
      <c r="CI777" s="1112"/>
      <c r="CJ777" s="1112"/>
      <c r="CK777" s="1114"/>
      <c r="CL777" s="1114"/>
      <c r="CM777" s="1114"/>
      <c r="CN777" s="1115"/>
      <c r="CO777" s="1116"/>
      <c r="CP777" s="1116"/>
      <c r="CQ777" s="1110"/>
      <c r="CR777" s="1110"/>
      <c r="CS777" s="1110"/>
      <c r="CT777" s="1110"/>
      <c r="CU777" s="1110"/>
      <c r="CV777" s="1110"/>
      <c r="CW777" s="1110"/>
      <c r="CX777" s="1110"/>
      <c r="CY777" s="1110"/>
      <c r="CZ777" s="1110"/>
      <c r="DA777" s="1110"/>
      <c r="DB777" s="1110"/>
      <c r="DC777" s="1110"/>
      <c r="DD777" s="1110"/>
      <c r="DE777" s="1110"/>
      <c r="DF777" s="1110"/>
      <c r="DG777" s="1110"/>
      <c r="DH777" s="1110"/>
      <c r="DI777" s="1110"/>
      <c r="DJ777" s="1110"/>
      <c r="DK777" s="1110"/>
      <c r="DL777" s="1110"/>
      <c r="DM777" s="1110"/>
      <c r="DN777" s="1110"/>
      <c r="DO777" s="1110"/>
      <c r="DP777" s="1110"/>
      <c r="DQ777" s="1110"/>
      <c r="DR777" s="1110"/>
      <c r="DS777" s="1110"/>
      <c r="DT777" s="1110"/>
      <c r="DU777" s="1110"/>
      <c r="DV777" s="1110"/>
      <c r="DW777" s="1116"/>
      <c r="DX777" s="1116"/>
      <c r="DY777" s="1116"/>
      <c r="DZ777" s="1116"/>
      <c r="EA777" s="1116"/>
      <c r="EB777" s="1116"/>
      <c r="EC777" s="1116"/>
      <c r="ED777" s="1116"/>
    </row>
    <row r="778" spans="22:134" s="1105" customFormat="1" x14ac:dyDescent="0.25">
      <c r="V778" s="1106"/>
      <c r="AA778" s="1107"/>
      <c r="AB778" s="1107"/>
      <c r="AD778" s="1107"/>
      <c r="AE778" s="1108"/>
      <c r="AH778" s="1109"/>
      <c r="AI778" s="1109"/>
      <c r="AK778" s="1107"/>
      <c r="AR778" s="1107"/>
      <c r="AV778" s="1107"/>
      <c r="AX778" s="1107"/>
      <c r="BB778" s="1107"/>
      <c r="BC778" s="1107"/>
      <c r="BE778" s="1107"/>
      <c r="BH778" s="1110"/>
      <c r="BI778" s="1111"/>
      <c r="BJ778" s="1112"/>
      <c r="BK778" s="1112"/>
      <c r="BL778" s="1112"/>
      <c r="BM778" s="1113"/>
      <c r="BN778" s="1113"/>
      <c r="BO778" s="1113"/>
      <c r="BP778" s="1112"/>
      <c r="BQ778" s="1112"/>
      <c r="BR778" s="1112"/>
      <c r="BS778" s="1112"/>
      <c r="BT778" s="1112"/>
      <c r="BU778" s="1112"/>
      <c r="BV778" s="1112"/>
      <c r="BW778" s="1112"/>
      <c r="BX778" s="1112"/>
      <c r="BY778" s="1112"/>
      <c r="BZ778" s="1112"/>
      <c r="CA778" s="1112"/>
      <c r="CB778" s="1114"/>
      <c r="CC778" s="1112"/>
      <c r="CD778" s="1112"/>
      <c r="CE778" s="1114"/>
      <c r="CF778" s="1114"/>
      <c r="CG778" s="1114"/>
      <c r="CH778" s="1114"/>
      <c r="CI778" s="1112"/>
      <c r="CJ778" s="1112"/>
      <c r="CK778" s="1114"/>
      <c r="CL778" s="1114"/>
      <c r="CM778" s="1114"/>
      <c r="CN778" s="1115"/>
      <c r="CO778" s="1116"/>
      <c r="CP778" s="1116"/>
      <c r="CQ778" s="1110"/>
      <c r="CR778" s="1110"/>
      <c r="CS778" s="1110"/>
      <c r="CT778" s="1110"/>
      <c r="CU778" s="1110"/>
      <c r="CV778" s="1110"/>
      <c r="CW778" s="1110"/>
      <c r="CX778" s="1110"/>
      <c r="CY778" s="1110"/>
      <c r="CZ778" s="1110"/>
      <c r="DA778" s="1110"/>
      <c r="DB778" s="1110"/>
      <c r="DC778" s="1110"/>
      <c r="DD778" s="1110"/>
      <c r="DE778" s="1110"/>
      <c r="DF778" s="1110"/>
      <c r="DG778" s="1110"/>
      <c r="DH778" s="1110"/>
      <c r="DI778" s="1110"/>
      <c r="DJ778" s="1110"/>
      <c r="DK778" s="1110"/>
      <c r="DL778" s="1110"/>
      <c r="DM778" s="1110"/>
      <c r="DN778" s="1110"/>
      <c r="DO778" s="1110"/>
      <c r="DP778" s="1110"/>
      <c r="DQ778" s="1110"/>
      <c r="DR778" s="1110"/>
      <c r="DS778" s="1110"/>
      <c r="DT778" s="1110"/>
      <c r="DU778" s="1110"/>
      <c r="DV778" s="1110"/>
      <c r="DW778" s="1116"/>
      <c r="DX778" s="1116"/>
      <c r="DY778" s="1116"/>
      <c r="DZ778" s="1116"/>
      <c r="EA778" s="1116"/>
      <c r="EB778" s="1116"/>
      <c r="EC778" s="1116"/>
      <c r="ED778" s="1116"/>
    </row>
    <row r="779" spans="22:134" s="1105" customFormat="1" x14ac:dyDescent="0.25">
      <c r="V779" s="1106"/>
      <c r="AA779" s="1107"/>
      <c r="AB779" s="1107"/>
      <c r="AD779" s="1107"/>
      <c r="AE779" s="1108"/>
      <c r="AH779" s="1109"/>
      <c r="AI779" s="1109"/>
      <c r="AK779" s="1107"/>
      <c r="AR779" s="1107"/>
      <c r="AV779" s="1107"/>
      <c r="AX779" s="1107"/>
      <c r="BB779" s="1107"/>
      <c r="BC779" s="1107"/>
      <c r="BE779" s="1107"/>
      <c r="BH779" s="1110"/>
      <c r="BI779" s="1111"/>
      <c r="BJ779" s="1112"/>
      <c r="BK779" s="1112"/>
      <c r="BL779" s="1112"/>
      <c r="BM779" s="1113"/>
      <c r="BN779" s="1113"/>
      <c r="BO779" s="1113"/>
      <c r="BP779" s="1112"/>
      <c r="BQ779" s="1112"/>
      <c r="BR779" s="1112"/>
      <c r="BS779" s="1112"/>
      <c r="BT779" s="1112"/>
      <c r="BU779" s="1112"/>
      <c r="BV779" s="1112"/>
      <c r="BW779" s="1112"/>
      <c r="BX779" s="1112"/>
      <c r="BY779" s="1112"/>
      <c r="BZ779" s="1112"/>
      <c r="CA779" s="1112"/>
      <c r="CB779" s="1114"/>
      <c r="CC779" s="1112"/>
      <c r="CD779" s="1112"/>
      <c r="CE779" s="1114"/>
      <c r="CF779" s="1114"/>
      <c r="CG779" s="1114"/>
      <c r="CH779" s="1114"/>
      <c r="CI779" s="1112"/>
      <c r="CJ779" s="1112"/>
      <c r="CK779" s="1114"/>
      <c r="CL779" s="1114"/>
      <c r="CM779" s="1114"/>
      <c r="CN779" s="1115"/>
      <c r="CO779" s="1116"/>
      <c r="CP779" s="1116"/>
      <c r="CQ779" s="1110"/>
      <c r="CR779" s="1110"/>
      <c r="CS779" s="1110"/>
      <c r="CT779" s="1110"/>
      <c r="CU779" s="1110"/>
      <c r="CV779" s="1110"/>
      <c r="CW779" s="1110"/>
      <c r="CX779" s="1110"/>
      <c r="CY779" s="1110"/>
      <c r="CZ779" s="1110"/>
      <c r="DA779" s="1110"/>
      <c r="DB779" s="1110"/>
      <c r="DC779" s="1110"/>
      <c r="DD779" s="1110"/>
      <c r="DE779" s="1110"/>
      <c r="DF779" s="1110"/>
      <c r="DG779" s="1110"/>
      <c r="DH779" s="1110"/>
      <c r="DI779" s="1110"/>
      <c r="DJ779" s="1110"/>
      <c r="DK779" s="1110"/>
      <c r="DL779" s="1110"/>
      <c r="DM779" s="1110"/>
      <c r="DN779" s="1110"/>
      <c r="DO779" s="1110"/>
      <c r="DP779" s="1110"/>
      <c r="DQ779" s="1110"/>
      <c r="DR779" s="1110"/>
      <c r="DS779" s="1110"/>
      <c r="DT779" s="1110"/>
      <c r="DU779" s="1110"/>
      <c r="DV779" s="1110"/>
      <c r="DW779" s="1116"/>
      <c r="DX779" s="1116"/>
      <c r="DY779" s="1116"/>
      <c r="DZ779" s="1116"/>
      <c r="EA779" s="1116"/>
      <c r="EB779" s="1116"/>
      <c r="EC779" s="1116"/>
      <c r="ED779" s="1116"/>
    </row>
    <row r="780" spans="22:134" s="1105" customFormat="1" x14ac:dyDescent="0.25">
      <c r="V780" s="1106"/>
      <c r="AA780" s="1107"/>
      <c r="AB780" s="1107"/>
      <c r="AD780" s="1107"/>
      <c r="AE780" s="1108"/>
      <c r="AH780" s="1109"/>
      <c r="AI780" s="1109"/>
      <c r="AK780" s="1107"/>
      <c r="AR780" s="1107"/>
      <c r="AV780" s="1107"/>
      <c r="AX780" s="1107"/>
      <c r="BB780" s="1107"/>
      <c r="BC780" s="1107"/>
      <c r="BE780" s="1107"/>
      <c r="BH780" s="1110"/>
      <c r="BI780" s="1111"/>
      <c r="BJ780" s="1112"/>
      <c r="BK780" s="1112"/>
      <c r="BL780" s="1112"/>
      <c r="BM780" s="1113"/>
      <c r="BN780" s="1113"/>
      <c r="BO780" s="1113"/>
      <c r="BP780" s="1112"/>
      <c r="BQ780" s="1112"/>
      <c r="BR780" s="1112"/>
      <c r="BS780" s="1112"/>
      <c r="BT780" s="1112"/>
      <c r="BU780" s="1112"/>
      <c r="BV780" s="1112"/>
      <c r="BW780" s="1112"/>
      <c r="BX780" s="1112"/>
      <c r="BY780" s="1112"/>
      <c r="BZ780" s="1112"/>
      <c r="CA780" s="1112"/>
      <c r="CB780" s="1114"/>
      <c r="CC780" s="1112"/>
      <c r="CD780" s="1112"/>
      <c r="CE780" s="1114"/>
      <c r="CF780" s="1114"/>
      <c r="CG780" s="1114"/>
      <c r="CH780" s="1114"/>
      <c r="CI780" s="1112"/>
      <c r="CJ780" s="1112"/>
      <c r="CK780" s="1114"/>
      <c r="CL780" s="1114"/>
      <c r="CM780" s="1114"/>
      <c r="CN780" s="1115"/>
      <c r="CO780" s="1116"/>
      <c r="CP780" s="1116"/>
      <c r="CQ780" s="1110"/>
      <c r="CR780" s="1110"/>
      <c r="CS780" s="1110"/>
      <c r="CT780" s="1110"/>
      <c r="CU780" s="1110"/>
      <c r="CV780" s="1110"/>
      <c r="CW780" s="1110"/>
      <c r="CX780" s="1110"/>
      <c r="CY780" s="1110"/>
      <c r="CZ780" s="1110"/>
      <c r="DA780" s="1110"/>
      <c r="DB780" s="1110"/>
      <c r="DC780" s="1110"/>
      <c r="DD780" s="1110"/>
      <c r="DE780" s="1110"/>
      <c r="DF780" s="1110"/>
      <c r="DG780" s="1110"/>
      <c r="DH780" s="1110"/>
      <c r="DI780" s="1110"/>
      <c r="DJ780" s="1110"/>
      <c r="DK780" s="1110"/>
      <c r="DL780" s="1110"/>
      <c r="DM780" s="1110"/>
      <c r="DN780" s="1110"/>
      <c r="DO780" s="1110"/>
      <c r="DP780" s="1110"/>
      <c r="DQ780" s="1110"/>
      <c r="DR780" s="1110"/>
      <c r="DS780" s="1110"/>
      <c r="DT780" s="1110"/>
      <c r="DU780" s="1110"/>
      <c r="DV780" s="1110"/>
      <c r="DW780" s="1116"/>
      <c r="DX780" s="1116"/>
      <c r="DY780" s="1116"/>
      <c r="DZ780" s="1116"/>
      <c r="EA780" s="1116"/>
      <c r="EB780" s="1116"/>
      <c r="EC780" s="1116"/>
      <c r="ED780" s="1116"/>
    </row>
    <row r="781" spans="22:134" s="1105" customFormat="1" x14ac:dyDescent="0.25">
      <c r="V781" s="1106"/>
      <c r="AA781" s="1107"/>
      <c r="AB781" s="1107"/>
      <c r="AD781" s="1107"/>
      <c r="AE781" s="1108"/>
      <c r="AH781" s="1109"/>
      <c r="AI781" s="1109"/>
      <c r="AK781" s="1107"/>
      <c r="AR781" s="1107"/>
      <c r="AV781" s="1107"/>
      <c r="AX781" s="1107"/>
      <c r="BB781" s="1107"/>
      <c r="BC781" s="1107"/>
      <c r="BE781" s="1107"/>
      <c r="BH781" s="1110"/>
      <c r="BI781" s="1111"/>
      <c r="BJ781" s="1112"/>
      <c r="BK781" s="1112"/>
      <c r="BL781" s="1112"/>
      <c r="BM781" s="1113"/>
      <c r="BN781" s="1113"/>
      <c r="BO781" s="1113"/>
      <c r="BP781" s="1112"/>
      <c r="BQ781" s="1112"/>
      <c r="BR781" s="1112"/>
      <c r="BS781" s="1112"/>
      <c r="BT781" s="1112"/>
      <c r="BU781" s="1112"/>
      <c r="BV781" s="1112"/>
      <c r="BW781" s="1112"/>
      <c r="BX781" s="1112"/>
      <c r="BY781" s="1112"/>
      <c r="BZ781" s="1112"/>
      <c r="CA781" s="1112"/>
      <c r="CB781" s="1114"/>
      <c r="CC781" s="1112"/>
      <c r="CD781" s="1112"/>
      <c r="CE781" s="1114"/>
      <c r="CF781" s="1114"/>
      <c r="CG781" s="1114"/>
      <c r="CH781" s="1114"/>
      <c r="CI781" s="1112"/>
      <c r="CJ781" s="1112"/>
      <c r="CK781" s="1114"/>
      <c r="CL781" s="1114"/>
      <c r="CM781" s="1114"/>
      <c r="CN781" s="1115"/>
      <c r="CO781" s="1116"/>
      <c r="CP781" s="1116"/>
      <c r="CQ781" s="1110"/>
      <c r="CR781" s="1110"/>
      <c r="CS781" s="1110"/>
      <c r="CT781" s="1110"/>
      <c r="CU781" s="1110"/>
      <c r="CV781" s="1110"/>
      <c r="CW781" s="1110"/>
      <c r="CX781" s="1110"/>
      <c r="CY781" s="1110"/>
      <c r="CZ781" s="1110"/>
      <c r="DA781" s="1110"/>
      <c r="DB781" s="1110"/>
      <c r="DC781" s="1110"/>
      <c r="DD781" s="1110"/>
      <c r="DE781" s="1110"/>
      <c r="DF781" s="1110"/>
      <c r="DG781" s="1110"/>
      <c r="DH781" s="1110"/>
      <c r="DI781" s="1110"/>
      <c r="DJ781" s="1110"/>
      <c r="DK781" s="1110"/>
      <c r="DL781" s="1110"/>
      <c r="DM781" s="1110"/>
      <c r="DN781" s="1110"/>
      <c r="DO781" s="1110"/>
      <c r="DP781" s="1110"/>
      <c r="DQ781" s="1110"/>
      <c r="DR781" s="1110"/>
      <c r="DS781" s="1110"/>
      <c r="DT781" s="1110"/>
      <c r="DU781" s="1110"/>
      <c r="DV781" s="1110"/>
      <c r="DW781" s="1116"/>
      <c r="DX781" s="1116"/>
      <c r="DY781" s="1116"/>
      <c r="DZ781" s="1116"/>
      <c r="EA781" s="1116"/>
      <c r="EB781" s="1116"/>
      <c r="EC781" s="1116"/>
      <c r="ED781" s="1116"/>
    </row>
    <row r="782" spans="22:134" s="1105" customFormat="1" x14ac:dyDescent="0.25">
      <c r="V782" s="1106"/>
      <c r="AA782" s="1107"/>
      <c r="AB782" s="1107"/>
      <c r="AD782" s="1107"/>
      <c r="AE782" s="1108"/>
      <c r="AH782" s="1109"/>
      <c r="AI782" s="1109"/>
      <c r="AK782" s="1107"/>
      <c r="AR782" s="1107"/>
      <c r="AV782" s="1107"/>
      <c r="AX782" s="1107"/>
      <c r="BB782" s="1107"/>
      <c r="BC782" s="1107"/>
      <c r="BE782" s="1107"/>
      <c r="BH782" s="1110"/>
      <c r="BI782" s="1111"/>
      <c r="BJ782" s="1112"/>
      <c r="BK782" s="1112"/>
      <c r="BL782" s="1112"/>
      <c r="BM782" s="1113"/>
      <c r="BN782" s="1113"/>
      <c r="BO782" s="1113"/>
      <c r="BP782" s="1112"/>
      <c r="BQ782" s="1112"/>
      <c r="BR782" s="1112"/>
      <c r="BS782" s="1112"/>
      <c r="BT782" s="1112"/>
      <c r="BU782" s="1112"/>
      <c r="BV782" s="1112"/>
      <c r="BW782" s="1112"/>
      <c r="BX782" s="1112"/>
      <c r="BY782" s="1112"/>
      <c r="BZ782" s="1112"/>
      <c r="CA782" s="1112"/>
      <c r="CB782" s="1114"/>
      <c r="CC782" s="1112"/>
      <c r="CD782" s="1112"/>
      <c r="CE782" s="1114"/>
      <c r="CF782" s="1114"/>
      <c r="CG782" s="1114"/>
      <c r="CH782" s="1114"/>
      <c r="CI782" s="1112"/>
      <c r="CJ782" s="1112"/>
      <c r="CK782" s="1114"/>
      <c r="CL782" s="1114"/>
      <c r="CM782" s="1114"/>
      <c r="CN782" s="1115"/>
      <c r="CO782" s="1116"/>
      <c r="CP782" s="1116"/>
      <c r="CQ782" s="1110"/>
      <c r="CR782" s="1110"/>
      <c r="CS782" s="1110"/>
      <c r="CT782" s="1110"/>
      <c r="CU782" s="1110"/>
      <c r="CV782" s="1110"/>
      <c r="CW782" s="1110"/>
      <c r="CX782" s="1110"/>
      <c r="CY782" s="1110"/>
      <c r="CZ782" s="1110"/>
      <c r="DA782" s="1110"/>
      <c r="DB782" s="1110"/>
      <c r="DC782" s="1110"/>
      <c r="DD782" s="1110"/>
      <c r="DE782" s="1110"/>
      <c r="DF782" s="1110"/>
      <c r="DG782" s="1110"/>
      <c r="DH782" s="1110"/>
      <c r="DI782" s="1110"/>
      <c r="DJ782" s="1110"/>
      <c r="DK782" s="1110"/>
      <c r="DL782" s="1110"/>
      <c r="DM782" s="1110"/>
      <c r="DN782" s="1110"/>
      <c r="DO782" s="1110"/>
      <c r="DP782" s="1110"/>
      <c r="DQ782" s="1110"/>
      <c r="DR782" s="1110"/>
      <c r="DS782" s="1110"/>
      <c r="DT782" s="1110"/>
      <c r="DU782" s="1110"/>
      <c r="DV782" s="1110"/>
      <c r="DW782" s="1116"/>
      <c r="DX782" s="1116"/>
      <c r="DY782" s="1116"/>
      <c r="DZ782" s="1116"/>
      <c r="EA782" s="1116"/>
      <c r="EB782" s="1116"/>
      <c r="EC782" s="1116"/>
      <c r="ED782" s="1116"/>
    </row>
    <row r="783" spans="22:134" s="1105" customFormat="1" x14ac:dyDescent="0.25">
      <c r="V783" s="1106"/>
      <c r="AA783" s="1107"/>
      <c r="AB783" s="1107"/>
      <c r="AD783" s="1107"/>
      <c r="AE783" s="1108"/>
      <c r="AH783" s="1109"/>
      <c r="AI783" s="1109"/>
      <c r="AK783" s="1107"/>
      <c r="AR783" s="1107"/>
      <c r="AV783" s="1107"/>
      <c r="AX783" s="1107"/>
      <c r="BB783" s="1107"/>
      <c r="BC783" s="1107"/>
      <c r="BE783" s="1107"/>
      <c r="BH783" s="1110"/>
      <c r="BI783" s="1111"/>
      <c r="BJ783" s="1112"/>
      <c r="BK783" s="1112"/>
      <c r="BL783" s="1112"/>
      <c r="BM783" s="1113"/>
      <c r="BN783" s="1113"/>
      <c r="BO783" s="1113"/>
      <c r="BP783" s="1112"/>
      <c r="BQ783" s="1112"/>
      <c r="BR783" s="1112"/>
      <c r="BS783" s="1112"/>
      <c r="BT783" s="1112"/>
      <c r="BU783" s="1112"/>
      <c r="BV783" s="1112"/>
      <c r="BW783" s="1112"/>
      <c r="BX783" s="1112"/>
      <c r="BY783" s="1112"/>
      <c r="BZ783" s="1112"/>
      <c r="CA783" s="1112"/>
      <c r="CB783" s="1114"/>
      <c r="CC783" s="1112"/>
      <c r="CD783" s="1112"/>
      <c r="CE783" s="1114"/>
      <c r="CF783" s="1114"/>
      <c r="CG783" s="1114"/>
      <c r="CH783" s="1114"/>
      <c r="CI783" s="1112"/>
      <c r="CJ783" s="1112"/>
      <c r="CK783" s="1114"/>
      <c r="CL783" s="1114"/>
      <c r="CM783" s="1114"/>
      <c r="CN783" s="1115"/>
      <c r="CO783" s="1116"/>
      <c r="CP783" s="1116"/>
      <c r="CQ783" s="1110"/>
      <c r="CR783" s="1110"/>
      <c r="CS783" s="1110"/>
      <c r="CT783" s="1110"/>
      <c r="CU783" s="1110"/>
      <c r="CV783" s="1110"/>
      <c r="CW783" s="1110"/>
      <c r="CX783" s="1110"/>
      <c r="CY783" s="1110"/>
      <c r="CZ783" s="1110"/>
      <c r="DA783" s="1110"/>
      <c r="DB783" s="1110"/>
      <c r="DC783" s="1110"/>
      <c r="DD783" s="1110"/>
      <c r="DE783" s="1110"/>
      <c r="DF783" s="1110"/>
      <c r="DG783" s="1110"/>
      <c r="DH783" s="1110"/>
      <c r="DI783" s="1110"/>
      <c r="DJ783" s="1110"/>
      <c r="DK783" s="1110"/>
      <c r="DL783" s="1110"/>
      <c r="DM783" s="1110"/>
      <c r="DN783" s="1110"/>
      <c r="DO783" s="1110"/>
      <c r="DP783" s="1110"/>
      <c r="DQ783" s="1110"/>
      <c r="DR783" s="1110"/>
      <c r="DS783" s="1110"/>
      <c r="DT783" s="1110"/>
      <c r="DU783" s="1110"/>
      <c r="DV783" s="1110"/>
      <c r="DW783" s="1116"/>
      <c r="DX783" s="1116"/>
      <c r="DY783" s="1116"/>
      <c r="DZ783" s="1116"/>
      <c r="EA783" s="1116"/>
      <c r="EB783" s="1116"/>
      <c r="EC783" s="1116"/>
      <c r="ED783" s="1116"/>
    </row>
    <row r="784" spans="22:134" s="1105" customFormat="1" x14ac:dyDescent="0.25">
      <c r="V784" s="1106"/>
      <c r="AA784" s="1107"/>
      <c r="AB784" s="1107"/>
      <c r="AD784" s="1107"/>
      <c r="AE784" s="1108"/>
      <c r="AH784" s="1109"/>
      <c r="AI784" s="1109"/>
      <c r="AK784" s="1107"/>
      <c r="AR784" s="1107"/>
      <c r="AV784" s="1107"/>
      <c r="AX784" s="1107"/>
      <c r="BB784" s="1107"/>
      <c r="BC784" s="1107"/>
      <c r="BE784" s="1107"/>
      <c r="BH784" s="1110"/>
      <c r="BI784" s="1111"/>
      <c r="BJ784" s="1112"/>
      <c r="BK784" s="1112"/>
      <c r="BL784" s="1112"/>
      <c r="BM784" s="1113"/>
      <c r="BN784" s="1113"/>
      <c r="BO784" s="1113"/>
      <c r="BP784" s="1112"/>
      <c r="BQ784" s="1112"/>
      <c r="BR784" s="1112"/>
      <c r="BS784" s="1112"/>
      <c r="BT784" s="1112"/>
      <c r="BU784" s="1112"/>
      <c r="BV784" s="1112"/>
      <c r="BW784" s="1112"/>
      <c r="BX784" s="1112"/>
      <c r="BY784" s="1112"/>
      <c r="BZ784" s="1112"/>
      <c r="CA784" s="1112"/>
      <c r="CB784" s="1114"/>
      <c r="CC784" s="1112"/>
      <c r="CD784" s="1112"/>
      <c r="CE784" s="1114"/>
      <c r="CF784" s="1114"/>
      <c r="CG784" s="1114"/>
      <c r="CH784" s="1114"/>
      <c r="CI784" s="1112"/>
      <c r="CJ784" s="1112"/>
      <c r="CK784" s="1114"/>
      <c r="CL784" s="1114"/>
      <c r="CM784" s="1114"/>
      <c r="CN784" s="1115"/>
      <c r="CO784" s="1116"/>
      <c r="CP784" s="1116"/>
      <c r="CQ784" s="1110"/>
      <c r="CR784" s="1110"/>
      <c r="CS784" s="1110"/>
      <c r="CT784" s="1110"/>
      <c r="CU784" s="1110"/>
      <c r="CV784" s="1110"/>
      <c r="CW784" s="1110"/>
      <c r="CX784" s="1110"/>
      <c r="CY784" s="1110"/>
      <c r="CZ784" s="1110"/>
      <c r="DA784" s="1110"/>
      <c r="DB784" s="1110"/>
      <c r="DC784" s="1110"/>
      <c r="DD784" s="1110"/>
      <c r="DE784" s="1110"/>
      <c r="DF784" s="1110"/>
      <c r="DG784" s="1110"/>
      <c r="DH784" s="1110"/>
      <c r="DI784" s="1110"/>
      <c r="DJ784" s="1110"/>
      <c r="DK784" s="1110"/>
      <c r="DL784" s="1110"/>
      <c r="DM784" s="1110"/>
      <c r="DN784" s="1110"/>
      <c r="DO784" s="1110"/>
      <c r="DP784" s="1110"/>
      <c r="DQ784" s="1110"/>
      <c r="DR784" s="1110"/>
      <c r="DS784" s="1110"/>
      <c r="DT784" s="1110"/>
      <c r="DU784" s="1110"/>
      <c r="DV784" s="1110"/>
      <c r="DW784" s="1116"/>
      <c r="DX784" s="1116"/>
      <c r="DY784" s="1116"/>
      <c r="DZ784" s="1116"/>
      <c r="EA784" s="1116"/>
      <c r="EB784" s="1116"/>
      <c r="EC784" s="1116"/>
      <c r="ED784" s="1116"/>
    </row>
    <row r="785" spans="22:134" s="1105" customFormat="1" x14ac:dyDescent="0.25">
      <c r="V785" s="1106"/>
      <c r="AA785" s="1107"/>
      <c r="AB785" s="1107"/>
      <c r="AD785" s="1107"/>
      <c r="AE785" s="1108"/>
      <c r="AH785" s="1109"/>
      <c r="AI785" s="1109"/>
      <c r="AK785" s="1107"/>
      <c r="AR785" s="1107"/>
      <c r="AV785" s="1107"/>
      <c r="AX785" s="1107"/>
      <c r="BB785" s="1107"/>
      <c r="BC785" s="1107"/>
      <c r="BE785" s="1107"/>
      <c r="BH785" s="1110"/>
      <c r="BI785" s="1111"/>
      <c r="BJ785" s="1112"/>
      <c r="BK785" s="1112"/>
      <c r="BL785" s="1112"/>
      <c r="BM785" s="1113"/>
      <c r="BN785" s="1113"/>
      <c r="BO785" s="1113"/>
      <c r="BP785" s="1112"/>
      <c r="BQ785" s="1112"/>
      <c r="BR785" s="1112"/>
      <c r="BS785" s="1112"/>
      <c r="BT785" s="1112"/>
      <c r="BU785" s="1112"/>
      <c r="BV785" s="1112"/>
      <c r="BW785" s="1112"/>
      <c r="BX785" s="1112"/>
      <c r="BY785" s="1112"/>
      <c r="BZ785" s="1112"/>
      <c r="CA785" s="1112"/>
      <c r="CB785" s="1114"/>
      <c r="CC785" s="1112"/>
      <c r="CD785" s="1112"/>
      <c r="CE785" s="1114"/>
      <c r="CF785" s="1114"/>
      <c r="CG785" s="1114"/>
      <c r="CH785" s="1114"/>
      <c r="CI785" s="1112"/>
      <c r="CJ785" s="1112"/>
      <c r="CK785" s="1114"/>
      <c r="CL785" s="1114"/>
      <c r="CM785" s="1114"/>
      <c r="CN785" s="1115"/>
      <c r="CO785" s="1116"/>
      <c r="CP785" s="1116"/>
      <c r="CQ785" s="1110"/>
      <c r="CR785" s="1110"/>
      <c r="CS785" s="1110"/>
      <c r="CT785" s="1110"/>
      <c r="CU785" s="1110"/>
      <c r="CV785" s="1110"/>
      <c r="CW785" s="1110"/>
      <c r="CX785" s="1110"/>
      <c r="CY785" s="1110"/>
      <c r="CZ785" s="1110"/>
      <c r="DA785" s="1110"/>
      <c r="DB785" s="1110"/>
      <c r="DC785" s="1110"/>
      <c r="DD785" s="1110"/>
      <c r="DE785" s="1110"/>
      <c r="DF785" s="1110"/>
      <c r="DG785" s="1110"/>
      <c r="DH785" s="1110"/>
      <c r="DI785" s="1110"/>
      <c r="DJ785" s="1110"/>
      <c r="DK785" s="1110"/>
      <c r="DL785" s="1110"/>
      <c r="DM785" s="1110"/>
      <c r="DN785" s="1110"/>
      <c r="DO785" s="1110"/>
      <c r="DP785" s="1110"/>
      <c r="DQ785" s="1110"/>
      <c r="DR785" s="1110"/>
      <c r="DS785" s="1110"/>
      <c r="DT785" s="1110"/>
      <c r="DU785" s="1110"/>
      <c r="DV785" s="1110"/>
      <c r="DW785" s="1116"/>
      <c r="DX785" s="1116"/>
      <c r="DY785" s="1116"/>
      <c r="DZ785" s="1116"/>
      <c r="EA785" s="1116"/>
      <c r="EB785" s="1116"/>
      <c r="EC785" s="1116"/>
      <c r="ED785" s="1116"/>
    </row>
    <row r="786" spans="22:134" s="1105" customFormat="1" x14ac:dyDescent="0.25">
      <c r="V786" s="1106"/>
      <c r="AA786" s="1107"/>
      <c r="AB786" s="1107"/>
      <c r="AD786" s="1107"/>
      <c r="AE786" s="1108"/>
      <c r="AH786" s="1109"/>
      <c r="AI786" s="1109"/>
      <c r="AK786" s="1107"/>
      <c r="AR786" s="1107"/>
      <c r="AV786" s="1107"/>
      <c r="AX786" s="1107"/>
      <c r="BB786" s="1107"/>
      <c r="BC786" s="1107"/>
      <c r="BE786" s="1107"/>
      <c r="BH786" s="1110"/>
      <c r="BI786" s="1111"/>
      <c r="BJ786" s="1112"/>
      <c r="BK786" s="1112"/>
      <c r="BL786" s="1112"/>
      <c r="BM786" s="1113"/>
      <c r="BN786" s="1113"/>
      <c r="BO786" s="1113"/>
      <c r="BP786" s="1112"/>
      <c r="BQ786" s="1112"/>
      <c r="BR786" s="1112"/>
      <c r="BS786" s="1112"/>
      <c r="BT786" s="1112"/>
      <c r="BU786" s="1112"/>
      <c r="BV786" s="1112"/>
      <c r="BW786" s="1112"/>
      <c r="BX786" s="1112"/>
      <c r="BY786" s="1112"/>
      <c r="BZ786" s="1112"/>
      <c r="CA786" s="1112"/>
      <c r="CB786" s="1114"/>
      <c r="CC786" s="1112"/>
      <c r="CD786" s="1112"/>
      <c r="CE786" s="1114"/>
      <c r="CF786" s="1114"/>
      <c r="CG786" s="1114"/>
      <c r="CH786" s="1114"/>
      <c r="CI786" s="1112"/>
      <c r="CJ786" s="1112"/>
      <c r="CK786" s="1114"/>
      <c r="CL786" s="1114"/>
      <c r="CM786" s="1114"/>
      <c r="CN786" s="1115"/>
      <c r="CO786" s="1116"/>
      <c r="CP786" s="1116"/>
      <c r="CQ786" s="1110"/>
      <c r="CR786" s="1110"/>
      <c r="CS786" s="1110"/>
      <c r="CT786" s="1110"/>
      <c r="CU786" s="1110"/>
      <c r="CV786" s="1110"/>
      <c r="CW786" s="1110"/>
      <c r="CX786" s="1110"/>
      <c r="CY786" s="1110"/>
      <c r="CZ786" s="1110"/>
      <c r="DA786" s="1110"/>
      <c r="DB786" s="1110"/>
      <c r="DC786" s="1110"/>
      <c r="DD786" s="1110"/>
      <c r="DE786" s="1110"/>
      <c r="DF786" s="1110"/>
      <c r="DG786" s="1110"/>
      <c r="DH786" s="1110"/>
      <c r="DI786" s="1110"/>
      <c r="DJ786" s="1110"/>
      <c r="DK786" s="1110"/>
      <c r="DL786" s="1110"/>
      <c r="DM786" s="1110"/>
      <c r="DN786" s="1110"/>
      <c r="DO786" s="1110"/>
      <c r="DP786" s="1110"/>
      <c r="DQ786" s="1110"/>
      <c r="DR786" s="1110"/>
      <c r="DS786" s="1110"/>
      <c r="DT786" s="1110"/>
      <c r="DU786" s="1110"/>
      <c r="DV786" s="1110"/>
      <c r="DW786" s="1116"/>
      <c r="DX786" s="1116"/>
      <c r="DY786" s="1116"/>
      <c r="DZ786" s="1116"/>
      <c r="EA786" s="1116"/>
      <c r="EB786" s="1116"/>
      <c r="EC786" s="1116"/>
      <c r="ED786" s="1116"/>
    </row>
    <row r="787" spans="22:134" s="1105" customFormat="1" x14ac:dyDescent="0.25">
      <c r="V787" s="1106"/>
      <c r="AA787" s="1107"/>
      <c r="AB787" s="1107"/>
      <c r="AD787" s="1107"/>
      <c r="AE787" s="1108"/>
      <c r="AH787" s="1109"/>
      <c r="AI787" s="1109"/>
      <c r="AK787" s="1107"/>
      <c r="AR787" s="1107"/>
      <c r="AV787" s="1107"/>
      <c r="AX787" s="1107"/>
      <c r="BB787" s="1107"/>
      <c r="BC787" s="1107"/>
      <c r="BE787" s="1107"/>
      <c r="BH787" s="1110"/>
      <c r="BI787" s="1111"/>
      <c r="BJ787" s="1112"/>
      <c r="BK787" s="1112"/>
      <c r="BL787" s="1112"/>
      <c r="BM787" s="1113"/>
      <c r="BN787" s="1113"/>
      <c r="BO787" s="1113"/>
      <c r="BP787" s="1112"/>
      <c r="BQ787" s="1112"/>
      <c r="BR787" s="1112"/>
      <c r="BS787" s="1112"/>
      <c r="BT787" s="1112"/>
      <c r="BU787" s="1112"/>
      <c r="BV787" s="1112"/>
      <c r="BW787" s="1112"/>
      <c r="BX787" s="1112"/>
      <c r="BY787" s="1112"/>
      <c r="BZ787" s="1112"/>
      <c r="CA787" s="1112"/>
      <c r="CB787" s="1114"/>
      <c r="CC787" s="1112"/>
      <c r="CD787" s="1112"/>
      <c r="CE787" s="1114"/>
      <c r="CF787" s="1114"/>
      <c r="CG787" s="1114"/>
      <c r="CH787" s="1114"/>
      <c r="CI787" s="1112"/>
      <c r="CJ787" s="1112"/>
      <c r="CK787" s="1114"/>
      <c r="CL787" s="1114"/>
      <c r="CM787" s="1114"/>
      <c r="CN787" s="1115"/>
      <c r="CO787" s="1116"/>
      <c r="CP787" s="1116"/>
      <c r="CQ787" s="1110"/>
      <c r="CR787" s="1110"/>
      <c r="CS787" s="1110"/>
      <c r="CT787" s="1110"/>
      <c r="CU787" s="1110"/>
      <c r="CV787" s="1110"/>
      <c r="CW787" s="1110"/>
      <c r="CX787" s="1110"/>
      <c r="CY787" s="1110"/>
      <c r="CZ787" s="1110"/>
      <c r="DA787" s="1110"/>
      <c r="DB787" s="1110"/>
      <c r="DC787" s="1110"/>
      <c r="DD787" s="1110"/>
      <c r="DE787" s="1110"/>
      <c r="DF787" s="1110"/>
      <c r="DG787" s="1110"/>
      <c r="DH787" s="1110"/>
      <c r="DI787" s="1110"/>
      <c r="DJ787" s="1110"/>
      <c r="DK787" s="1110"/>
      <c r="DL787" s="1110"/>
      <c r="DM787" s="1110"/>
      <c r="DN787" s="1110"/>
      <c r="DO787" s="1110"/>
      <c r="DP787" s="1110"/>
      <c r="DQ787" s="1110"/>
      <c r="DR787" s="1110"/>
      <c r="DS787" s="1110"/>
      <c r="DT787" s="1110"/>
      <c r="DU787" s="1110"/>
      <c r="DV787" s="1110"/>
      <c r="DW787" s="1116"/>
      <c r="DX787" s="1116"/>
      <c r="DY787" s="1116"/>
      <c r="DZ787" s="1116"/>
      <c r="EA787" s="1116"/>
      <c r="EB787" s="1116"/>
      <c r="EC787" s="1116"/>
      <c r="ED787" s="1116"/>
    </row>
    <row r="788" spans="22:134" s="1105" customFormat="1" x14ac:dyDescent="0.25">
      <c r="V788" s="1106"/>
      <c r="AA788" s="1107"/>
      <c r="AB788" s="1107"/>
      <c r="AD788" s="1107"/>
      <c r="AE788" s="1108"/>
      <c r="AH788" s="1109"/>
      <c r="AI788" s="1109"/>
      <c r="AK788" s="1107"/>
      <c r="AR788" s="1107"/>
      <c r="AV788" s="1107"/>
      <c r="AX788" s="1107"/>
      <c r="BB788" s="1107"/>
      <c r="BC788" s="1107"/>
      <c r="BE788" s="1107"/>
      <c r="BH788" s="1110"/>
      <c r="BI788" s="1111"/>
      <c r="BJ788" s="1112"/>
      <c r="BK788" s="1112"/>
      <c r="BL788" s="1112"/>
      <c r="BM788" s="1113"/>
      <c r="BN788" s="1113"/>
      <c r="BO788" s="1113"/>
      <c r="BP788" s="1112"/>
      <c r="BQ788" s="1112"/>
      <c r="BR788" s="1112"/>
      <c r="BS788" s="1112"/>
      <c r="BT788" s="1112"/>
      <c r="BU788" s="1112"/>
      <c r="BV788" s="1112"/>
      <c r="BW788" s="1112"/>
      <c r="BX788" s="1112"/>
      <c r="BY788" s="1112"/>
      <c r="BZ788" s="1112"/>
      <c r="CA788" s="1112"/>
      <c r="CB788" s="1114"/>
      <c r="CC788" s="1112"/>
      <c r="CD788" s="1112"/>
      <c r="CE788" s="1114"/>
      <c r="CF788" s="1114"/>
      <c r="CG788" s="1114"/>
      <c r="CH788" s="1114"/>
      <c r="CI788" s="1112"/>
      <c r="CJ788" s="1112"/>
      <c r="CK788" s="1114"/>
      <c r="CL788" s="1114"/>
      <c r="CM788" s="1114"/>
      <c r="CN788" s="1115"/>
      <c r="CO788" s="1116"/>
      <c r="CP788" s="1116"/>
      <c r="CQ788" s="1110"/>
      <c r="CR788" s="1110"/>
      <c r="CS788" s="1110"/>
      <c r="CT788" s="1110"/>
      <c r="CU788" s="1110"/>
      <c r="CV788" s="1110"/>
      <c r="CW788" s="1110"/>
      <c r="CX788" s="1110"/>
      <c r="CY788" s="1110"/>
      <c r="CZ788" s="1110"/>
      <c r="DA788" s="1110"/>
      <c r="DB788" s="1110"/>
      <c r="DC788" s="1110"/>
      <c r="DD788" s="1110"/>
      <c r="DE788" s="1110"/>
      <c r="DF788" s="1110"/>
      <c r="DG788" s="1110"/>
      <c r="DH788" s="1110"/>
      <c r="DI788" s="1110"/>
      <c r="DJ788" s="1110"/>
      <c r="DK788" s="1110"/>
      <c r="DL788" s="1110"/>
      <c r="DM788" s="1110"/>
      <c r="DN788" s="1110"/>
      <c r="DO788" s="1110"/>
      <c r="DP788" s="1110"/>
      <c r="DQ788" s="1110"/>
      <c r="DR788" s="1110"/>
      <c r="DS788" s="1110"/>
      <c r="DT788" s="1110"/>
      <c r="DU788" s="1110"/>
      <c r="DV788" s="1110"/>
      <c r="DW788" s="1116"/>
      <c r="DX788" s="1116"/>
      <c r="DY788" s="1116"/>
      <c r="DZ788" s="1116"/>
      <c r="EA788" s="1116"/>
      <c r="EB788" s="1116"/>
      <c r="EC788" s="1116"/>
      <c r="ED788" s="1116"/>
    </row>
    <row r="789" spans="22:134" s="1105" customFormat="1" x14ac:dyDescent="0.25">
      <c r="V789" s="1106"/>
      <c r="AA789" s="1107"/>
      <c r="AB789" s="1107"/>
      <c r="AD789" s="1107"/>
      <c r="AE789" s="1108"/>
      <c r="AH789" s="1109"/>
      <c r="AI789" s="1109"/>
      <c r="AK789" s="1107"/>
      <c r="AR789" s="1107"/>
      <c r="AV789" s="1107"/>
      <c r="AX789" s="1107"/>
      <c r="BB789" s="1107"/>
      <c r="BC789" s="1107"/>
      <c r="BE789" s="1107"/>
      <c r="BH789" s="1110"/>
      <c r="BI789" s="1111"/>
      <c r="BJ789" s="1112"/>
      <c r="BK789" s="1112"/>
      <c r="BL789" s="1112"/>
      <c r="BM789" s="1113"/>
      <c r="BN789" s="1113"/>
      <c r="BO789" s="1113"/>
      <c r="BP789" s="1112"/>
      <c r="BQ789" s="1112"/>
      <c r="BR789" s="1112"/>
      <c r="BS789" s="1112"/>
      <c r="BT789" s="1112"/>
      <c r="BU789" s="1112"/>
      <c r="BV789" s="1112"/>
      <c r="BW789" s="1112"/>
      <c r="BX789" s="1112"/>
      <c r="BY789" s="1112"/>
      <c r="BZ789" s="1112"/>
      <c r="CA789" s="1112"/>
      <c r="CB789" s="1114"/>
      <c r="CC789" s="1112"/>
      <c r="CD789" s="1112"/>
      <c r="CE789" s="1114"/>
      <c r="CF789" s="1114"/>
      <c r="CG789" s="1114"/>
      <c r="CH789" s="1114"/>
      <c r="CI789" s="1112"/>
      <c r="CJ789" s="1112"/>
      <c r="CK789" s="1114"/>
      <c r="CL789" s="1114"/>
      <c r="CM789" s="1114"/>
      <c r="CN789" s="1115"/>
      <c r="CO789" s="1116"/>
      <c r="CP789" s="1116"/>
      <c r="CQ789" s="1110"/>
      <c r="CR789" s="1110"/>
      <c r="CS789" s="1110"/>
      <c r="CT789" s="1110"/>
      <c r="CU789" s="1110"/>
      <c r="CV789" s="1110"/>
      <c r="CW789" s="1110"/>
      <c r="CX789" s="1110"/>
      <c r="CY789" s="1110"/>
      <c r="CZ789" s="1110"/>
      <c r="DA789" s="1110"/>
      <c r="DB789" s="1110"/>
      <c r="DC789" s="1110"/>
      <c r="DD789" s="1110"/>
      <c r="DE789" s="1110"/>
      <c r="DF789" s="1110"/>
      <c r="DG789" s="1110"/>
      <c r="DH789" s="1110"/>
      <c r="DI789" s="1110"/>
      <c r="DJ789" s="1110"/>
      <c r="DK789" s="1110"/>
      <c r="DL789" s="1110"/>
      <c r="DM789" s="1110"/>
      <c r="DN789" s="1110"/>
      <c r="DO789" s="1110"/>
      <c r="DP789" s="1110"/>
      <c r="DQ789" s="1110"/>
      <c r="DR789" s="1110"/>
      <c r="DS789" s="1110"/>
      <c r="DT789" s="1110"/>
      <c r="DU789" s="1110"/>
      <c r="DV789" s="1110"/>
      <c r="DW789" s="1116"/>
      <c r="DX789" s="1116"/>
      <c r="DY789" s="1116"/>
      <c r="DZ789" s="1116"/>
      <c r="EA789" s="1116"/>
      <c r="EB789" s="1116"/>
      <c r="EC789" s="1116"/>
      <c r="ED789" s="1116"/>
    </row>
    <row r="790" spans="22:134" s="1105" customFormat="1" x14ac:dyDescent="0.25">
      <c r="V790" s="1106"/>
      <c r="AA790" s="1107"/>
      <c r="AB790" s="1107"/>
      <c r="AD790" s="1107"/>
      <c r="AE790" s="1108"/>
      <c r="AH790" s="1109"/>
      <c r="AI790" s="1109"/>
      <c r="AK790" s="1107"/>
      <c r="AR790" s="1107"/>
      <c r="AV790" s="1107"/>
      <c r="AX790" s="1107"/>
      <c r="BB790" s="1107"/>
      <c r="BC790" s="1107"/>
      <c r="BE790" s="1107"/>
      <c r="BH790" s="1110"/>
      <c r="BI790" s="1111"/>
      <c r="BJ790" s="1112"/>
      <c r="BK790" s="1112"/>
      <c r="BL790" s="1112"/>
      <c r="BM790" s="1113"/>
      <c r="BN790" s="1113"/>
      <c r="BO790" s="1113"/>
      <c r="BP790" s="1112"/>
      <c r="BQ790" s="1112"/>
      <c r="BR790" s="1112"/>
      <c r="BS790" s="1112"/>
      <c r="BT790" s="1112"/>
      <c r="BU790" s="1112"/>
      <c r="BV790" s="1112"/>
      <c r="BW790" s="1112"/>
      <c r="BX790" s="1112"/>
      <c r="BY790" s="1112"/>
      <c r="BZ790" s="1112"/>
      <c r="CA790" s="1112"/>
      <c r="CB790" s="1114"/>
      <c r="CC790" s="1112"/>
      <c r="CD790" s="1112"/>
      <c r="CE790" s="1114"/>
      <c r="CF790" s="1114"/>
      <c r="CG790" s="1114"/>
      <c r="CH790" s="1114"/>
      <c r="CI790" s="1112"/>
      <c r="CJ790" s="1112"/>
      <c r="CK790" s="1114"/>
      <c r="CL790" s="1114"/>
      <c r="CM790" s="1114"/>
      <c r="CN790" s="1115"/>
      <c r="CO790" s="1116"/>
      <c r="CP790" s="1116"/>
      <c r="CQ790" s="1110"/>
      <c r="CR790" s="1110"/>
      <c r="CS790" s="1110"/>
      <c r="CT790" s="1110"/>
      <c r="CU790" s="1110"/>
      <c r="CV790" s="1110"/>
      <c r="CW790" s="1110"/>
      <c r="CX790" s="1110"/>
      <c r="CY790" s="1110"/>
      <c r="CZ790" s="1110"/>
      <c r="DA790" s="1110"/>
      <c r="DB790" s="1110"/>
      <c r="DC790" s="1110"/>
      <c r="DD790" s="1110"/>
      <c r="DE790" s="1110"/>
      <c r="DF790" s="1110"/>
      <c r="DG790" s="1110"/>
      <c r="DH790" s="1110"/>
      <c r="DI790" s="1110"/>
      <c r="DJ790" s="1110"/>
      <c r="DK790" s="1110"/>
      <c r="DL790" s="1110"/>
      <c r="DM790" s="1110"/>
      <c r="DN790" s="1110"/>
      <c r="DO790" s="1110"/>
      <c r="DP790" s="1110"/>
      <c r="DQ790" s="1110"/>
      <c r="DR790" s="1110"/>
      <c r="DS790" s="1110"/>
      <c r="DT790" s="1110"/>
      <c r="DU790" s="1110"/>
      <c r="DV790" s="1110"/>
      <c r="DW790" s="1116"/>
      <c r="DX790" s="1116"/>
      <c r="DY790" s="1116"/>
      <c r="DZ790" s="1116"/>
      <c r="EA790" s="1116"/>
      <c r="EB790" s="1116"/>
      <c r="EC790" s="1116"/>
      <c r="ED790" s="1116"/>
    </row>
    <row r="791" spans="22:134" s="1105" customFormat="1" x14ac:dyDescent="0.25">
      <c r="V791" s="1106"/>
      <c r="AA791" s="1107"/>
      <c r="AB791" s="1107"/>
      <c r="AD791" s="1107"/>
      <c r="AE791" s="1108"/>
      <c r="AH791" s="1109"/>
      <c r="AI791" s="1109"/>
      <c r="AK791" s="1107"/>
      <c r="AR791" s="1107"/>
      <c r="AV791" s="1107"/>
      <c r="AX791" s="1107"/>
      <c r="BB791" s="1107"/>
      <c r="BC791" s="1107"/>
      <c r="BE791" s="1107"/>
      <c r="BH791" s="1110"/>
      <c r="BI791" s="1111"/>
      <c r="BJ791" s="1112"/>
      <c r="BK791" s="1112"/>
      <c r="BL791" s="1112"/>
      <c r="BM791" s="1113"/>
      <c r="BN791" s="1113"/>
      <c r="BO791" s="1113"/>
      <c r="BP791" s="1112"/>
      <c r="BQ791" s="1112"/>
      <c r="BR791" s="1112"/>
      <c r="BS791" s="1112"/>
      <c r="BT791" s="1112"/>
      <c r="BU791" s="1112"/>
      <c r="BV791" s="1112"/>
      <c r="BW791" s="1112"/>
      <c r="BX791" s="1112"/>
      <c r="BY791" s="1112"/>
      <c r="BZ791" s="1112"/>
      <c r="CA791" s="1112"/>
      <c r="CB791" s="1114"/>
      <c r="CC791" s="1112"/>
      <c r="CD791" s="1112"/>
      <c r="CE791" s="1114"/>
      <c r="CF791" s="1114"/>
      <c r="CG791" s="1114"/>
      <c r="CH791" s="1114"/>
      <c r="CI791" s="1112"/>
      <c r="CJ791" s="1112"/>
      <c r="CK791" s="1114"/>
      <c r="CL791" s="1114"/>
      <c r="CM791" s="1114"/>
      <c r="CN791" s="1115"/>
      <c r="CO791" s="1116"/>
      <c r="CP791" s="1116"/>
      <c r="CQ791" s="1110"/>
      <c r="CR791" s="1110"/>
      <c r="CS791" s="1110"/>
      <c r="CT791" s="1110"/>
      <c r="CU791" s="1110"/>
      <c r="CV791" s="1110"/>
      <c r="CW791" s="1110"/>
      <c r="CX791" s="1110"/>
      <c r="CY791" s="1110"/>
      <c r="CZ791" s="1110"/>
      <c r="DA791" s="1110"/>
      <c r="DB791" s="1110"/>
      <c r="DC791" s="1110"/>
      <c r="DD791" s="1110"/>
      <c r="DE791" s="1110"/>
      <c r="DF791" s="1110"/>
      <c r="DG791" s="1110"/>
      <c r="DH791" s="1110"/>
      <c r="DI791" s="1110"/>
      <c r="DJ791" s="1110"/>
      <c r="DK791" s="1110"/>
      <c r="DL791" s="1110"/>
      <c r="DM791" s="1110"/>
      <c r="DN791" s="1110"/>
      <c r="DO791" s="1110"/>
      <c r="DP791" s="1110"/>
      <c r="DQ791" s="1110"/>
      <c r="DR791" s="1110"/>
      <c r="DS791" s="1110"/>
      <c r="DT791" s="1110"/>
      <c r="DU791" s="1110"/>
      <c r="DV791" s="1110"/>
      <c r="DW791" s="1116"/>
      <c r="DX791" s="1116"/>
      <c r="DY791" s="1116"/>
      <c r="DZ791" s="1116"/>
      <c r="EA791" s="1116"/>
      <c r="EB791" s="1116"/>
      <c r="EC791" s="1116"/>
      <c r="ED791" s="1116"/>
    </row>
    <row r="792" spans="22:134" s="1105" customFormat="1" x14ac:dyDescent="0.25">
      <c r="V792" s="1106"/>
      <c r="AA792" s="1107"/>
      <c r="AB792" s="1107"/>
      <c r="AD792" s="1107"/>
      <c r="AE792" s="1108"/>
      <c r="AH792" s="1109"/>
      <c r="AI792" s="1109"/>
      <c r="AK792" s="1107"/>
      <c r="AR792" s="1107"/>
      <c r="AV792" s="1107"/>
      <c r="AX792" s="1107"/>
      <c r="BB792" s="1107"/>
      <c r="BC792" s="1107"/>
      <c r="BE792" s="1107"/>
      <c r="BH792" s="1110"/>
      <c r="BI792" s="1111"/>
      <c r="BJ792" s="1112"/>
      <c r="BK792" s="1112"/>
      <c r="BL792" s="1112"/>
      <c r="BM792" s="1113"/>
      <c r="BN792" s="1113"/>
      <c r="BO792" s="1113"/>
      <c r="BP792" s="1112"/>
      <c r="BQ792" s="1112"/>
      <c r="BR792" s="1112"/>
      <c r="BS792" s="1112"/>
      <c r="BT792" s="1112"/>
      <c r="BU792" s="1112"/>
      <c r="BV792" s="1112"/>
      <c r="BW792" s="1112"/>
      <c r="BX792" s="1112"/>
      <c r="BY792" s="1112"/>
      <c r="BZ792" s="1112"/>
      <c r="CA792" s="1112"/>
      <c r="CB792" s="1114"/>
      <c r="CC792" s="1112"/>
      <c r="CD792" s="1112"/>
      <c r="CE792" s="1114"/>
      <c r="CF792" s="1114"/>
      <c r="CG792" s="1114"/>
      <c r="CH792" s="1114"/>
      <c r="CI792" s="1112"/>
      <c r="CJ792" s="1112"/>
      <c r="CK792" s="1114"/>
      <c r="CL792" s="1114"/>
      <c r="CM792" s="1114"/>
      <c r="CN792" s="1115"/>
      <c r="CO792" s="1116"/>
      <c r="CP792" s="1116"/>
      <c r="CQ792" s="1110"/>
      <c r="CR792" s="1110"/>
      <c r="CS792" s="1110"/>
      <c r="CT792" s="1110"/>
      <c r="CU792" s="1110"/>
      <c r="CV792" s="1110"/>
      <c r="CW792" s="1110"/>
      <c r="CX792" s="1110"/>
      <c r="CY792" s="1110"/>
      <c r="CZ792" s="1110"/>
      <c r="DA792" s="1110"/>
      <c r="DB792" s="1110"/>
      <c r="DC792" s="1110"/>
      <c r="DD792" s="1110"/>
      <c r="DE792" s="1110"/>
      <c r="DF792" s="1110"/>
      <c r="DG792" s="1110"/>
      <c r="DH792" s="1110"/>
      <c r="DI792" s="1110"/>
      <c r="DJ792" s="1110"/>
      <c r="DK792" s="1110"/>
      <c r="DL792" s="1110"/>
      <c r="DM792" s="1110"/>
      <c r="DN792" s="1110"/>
      <c r="DO792" s="1110"/>
      <c r="DP792" s="1110"/>
      <c r="DQ792" s="1110"/>
      <c r="DR792" s="1110"/>
      <c r="DS792" s="1110"/>
      <c r="DT792" s="1110"/>
      <c r="DU792" s="1110"/>
      <c r="DV792" s="1110"/>
      <c r="DW792" s="1116"/>
      <c r="DX792" s="1116"/>
      <c r="DY792" s="1116"/>
      <c r="DZ792" s="1116"/>
      <c r="EA792" s="1116"/>
      <c r="EB792" s="1116"/>
      <c r="EC792" s="1116"/>
      <c r="ED792" s="1116"/>
    </row>
    <row r="793" spans="22:134" s="1105" customFormat="1" x14ac:dyDescent="0.25">
      <c r="V793" s="1106"/>
      <c r="AA793" s="1107"/>
      <c r="AB793" s="1107"/>
      <c r="AD793" s="1107"/>
      <c r="AE793" s="1108"/>
      <c r="AH793" s="1109"/>
      <c r="AI793" s="1109"/>
      <c r="AK793" s="1107"/>
      <c r="AR793" s="1107"/>
      <c r="AV793" s="1107"/>
      <c r="AX793" s="1107"/>
      <c r="BB793" s="1107"/>
      <c r="BC793" s="1107"/>
      <c r="BE793" s="1107"/>
      <c r="BH793" s="1110"/>
      <c r="BI793" s="1111"/>
      <c r="BJ793" s="1112"/>
      <c r="BK793" s="1112"/>
      <c r="BL793" s="1112"/>
      <c r="BM793" s="1113"/>
      <c r="BN793" s="1113"/>
      <c r="BO793" s="1113"/>
      <c r="BP793" s="1112"/>
      <c r="BQ793" s="1112"/>
      <c r="BR793" s="1112"/>
      <c r="BS793" s="1112"/>
      <c r="BT793" s="1112"/>
      <c r="BU793" s="1112"/>
      <c r="BV793" s="1112"/>
      <c r="BW793" s="1112"/>
      <c r="BX793" s="1112"/>
      <c r="BY793" s="1112"/>
      <c r="BZ793" s="1112"/>
      <c r="CA793" s="1112"/>
      <c r="CB793" s="1114"/>
      <c r="CC793" s="1112"/>
      <c r="CD793" s="1112"/>
      <c r="CE793" s="1114"/>
      <c r="CF793" s="1114"/>
      <c r="CG793" s="1114"/>
      <c r="CH793" s="1114"/>
      <c r="CI793" s="1112"/>
      <c r="CJ793" s="1112"/>
      <c r="CK793" s="1114"/>
      <c r="CL793" s="1114"/>
      <c r="CM793" s="1114"/>
      <c r="CN793" s="1115"/>
      <c r="CO793" s="1116"/>
      <c r="CP793" s="1116"/>
      <c r="CQ793" s="1110"/>
      <c r="CR793" s="1110"/>
      <c r="CS793" s="1110"/>
      <c r="CT793" s="1110"/>
      <c r="CU793" s="1110"/>
      <c r="CV793" s="1110"/>
      <c r="CW793" s="1110"/>
      <c r="CX793" s="1110"/>
      <c r="CY793" s="1110"/>
      <c r="CZ793" s="1110"/>
      <c r="DA793" s="1110"/>
      <c r="DB793" s="1110"/>
      <c r="DC793" s="1110"/>
      <c r="DD793" s="1110"/>
      <c r="DE793" s="1110"/>
      <c r="DF793" s="1110"/>
      <c r="DG793" s="1110"/>
      <c r="DH793" s="1110"/>
      <c r="DI793" s="1110"/>
      <c r="DJ793" s="1110"/>
      <c r="DK793" s="1110"/>
      <c r="DL793" s="1110"/>
      <c r="DM793" s="1110"/>
      <c r="DN793" s="1110"/>
      <c r="DO793" s="1110"/>
      <c r="DP793" s="1110"/>
      <c r="DQ793" s="1110"/>
      <c r="DR793" s="1110"/>
      <c r="DS793" s="1110"/>
      <c r="DT793" s="1110"/>
      <c r="DU793" s="1110"/>
      <c r="DV793" s="1110"/>
      <c r="DW793" s="1116"/>
      <c r="DX793" s="1116"/>
      <c r="DY793" s="1116"/>
      <c r="DZ793" s="1116"/>
      <c r="EA793" s="1116"/>
      <c r="EB793" s="1116"/>
      <c r="EC793" s="1116"/>
      <c r="ED793" s="1116"/>
    </row>
    <row r="794" spans="22:134" s="1105" customFormat="1" x14ac:dyDescent="0.25">
      <c r="V794" s="1106"/>
      <c r="AA794" s="1107"/>
      <c r="AB794" s="1107"/>
      <c r="AD794" s="1107"/>
      <c r="AE794" s="1108"/>
      <c r="AH794" s="1109"/>
      <c r="AI794" s="1109"/>
      <c r="AK794" s="1107"/>
      <c r="AR794" s="1107"/>
      <c r="AV794" s="1107"/>
      <c r="AX794" s="1107"/>
      <c r="BB794" s="1107"/>
      <c r="BC794" s="1107"/>
      <c r="BE794" s="1107"/>
      <c r="BH794" s="1110"/>
      <c r="BI794" s="1111"/>
      <c r="BJ794" s="1112"/>
      <c r="BK794" s="1112"/>
      <c r="BL794" s="1112"/>
      <c r="BM794" s="1113"/>
      <c r="BN794" s="1113"/>
      <c r="BO794" s="1113"/>
      <c r="BP794" s="1112"/>
      <c r="BQ794" s="1112"/>
      <c r="BR794" s="1112"/>
      <c r="BS794" s="1112"/>
      <c r="BT794" s="1112"/>
      <c r="BU794" s="1112"/>
      <c r="BV794" s="1112"/>
      <c r="BW794" s="1112"/>
      <c r="BX794" s="1112"/>
      <c r="BY794" s="1112"/>
      <c r="BZ794" s="1112"/>
      <c r="CA794" s="1112"/>
      <c r="CB794" s="1114"/>
      <c r="CC794" s="1112"/>
      <c r="CD794" s="1112"/>
      <c r="CE794" s="1114"/>
      <c r="CF794" s="1114"/>
      <c r="CG794" s="1114"/>
      <c r="CH794" s="1114"/>
      <c r="CI794" s="1112"/>
      <c r="CJ794" s="1112"/>
      <c r="CK794" s="1114"/>
      <c r="CL794" s="1114"/>
      <c r="CM794" s="1114"/>
      <c r="CN794" s="1115"/>
      <c r="CO794" s="1116"/>
      <c r="CP794" s="1116"/>
      <c r="CQ794" s="1110"/>
      <c r="CR794" s="1110"/>
      <c r="CS794" s="1110"/>
      <c r="CT794" s="1110"/>
      <c r="CU794" s="1110"/>
      <c r="CV794" s="1110"/>
      <c r="CW794" s="1110"/>
      <c r="CX794" s="1110"/>
      <c r="CY794" s="1110"/>
      <c r="CZ794" s="1110"/>
      <c r="DA794" s="1110"/>
      <c r="DB794" s="1110"/>
      <c r="DC794" s="1110"/>
      <c r="DD794" s="1110"/>
      <c r="DE794" s="1110"/>
      <c r="DF794" s="1110"/>
      <c r="DG794" s="1110"/>
      <c r="DH794" s="1110"/>
      <c r="DI794" s="1110"/>
      <c r="DJ794" s="1110"/>
      <c r="DK794" s="1110"/>
      <c r="DL794" s="1110"/>
      <c r="DM794" s="1110"/>
      <c r="DN794" s="1110"/>
      <c r="DO794" s="1110"/>
      <c r="DP794" s="1110"/>
      <c r="DQ794" s="1110"/>
      <c r="DR794" s="1110"/>
      <c r="DS794" s="1110"/>
      <c r="DT794" s="1110"/>
      <c r="DU794" s="1110"/>
      <c r="DV794" s="1110"/>
      <c r="DW794" s="1116"/>
      <c r="DX794" s="1116"/>
      <c r="DY794" s="1116"/>
      <c r="DZ794" s="1116"/>
      <c r="EA794" s="1116"/>
      <c r="EB794" s="1116"/>
      <c r="EC794" s="1116"/>
      <c r="ED794" s="1116"/>
    </row>
    <row r="795" spans="22:134" s="1105" customFormat="1" x14ac:dyDescent="0.25">
      <c r="V795" s="1106"/>
      <c r="AA795" s="1107"/>
      <c r="AB795" s="1107"/>
      <c r="AD795" s="1107"/>
      <c r="AE795" s="1108"/>
      <c r="AH795" s="1109"/>
      <c r="AI795" s="1109"/>
      <c r="AK795" s="1107"/>
      <c r="AR795" s="1107"/>
      <c r="AV795" s="1107"/>
      <c r="AX795" s="1107"/>
      <c r="BB795" s="1107"/>
      <c r="BC795" s="1107"/>
      <c r="BE795" s="1107"/>
      <c r="BH795" s="1110"/>
      <c r="BI795" s="1111"/>
      <c r="BJ795" s="1112"/>
      <c r="BK795" s="1112"/>
      <c r="BL795" s="1112"/>
      <c r="BM795" s="1113"/>
      <c r="BN795" s="1113"/>
      <c r="BO795" s="1113"/>
      <c r="BP795" s="1112"/>
      <c r="BQ795" s="1112"/>
      <c r="BR795" s="1112"/>
      <c r="BS795" s="1112"/>
      <c r="BT795" s="1112"/>
      <c r="BU795" s="1112"/>
      <c r="BV795" s="1112"/>
      <c r="BW795" s="1112"/>
      <c r="BX795" s="1112"/>
      <c r="BY795" s="1112"/>
      <c r="BZ795" s="1112"/>
      <c r="CA795" s="1112"/>
      <c r="CB795" s="1114"/>
      <c r="CC795" s="1112"/>
      <c r="CD795" s="1112"/>
      <c r="CE795" s="1114"/>
      <c r="CF795" s="1114"/>
      <c r="CG795" s="1114"/>
      <c r="CH795" s="1114"/>
      <c r="CI795" s="1112"/>
      <c r="CJ795" s="1112"/>
      <c r="CK795" s="1114"/>
      <c r="CL795" s="1114"/>
      <c r="CM795" s="1114"/>
      <c r="CN795" s="1115"/>
      <c r="CO795" s="1116"/>
      <c r="CP795" s="1116"/>
      <c r="CQ795" s="1110"/>
      <c r="CR795" s="1110"/>
      <c r="CS795" s="1110"/>
      <c r="CT795" s="1110"/>
      <c r="CU795" s="1110"/>
      <c r="CV795" s="1110"/>
      <c r="CW795" s="1110"/>
      <c r="CX795" s="1110"/>
      <c r="CY795" s="1110"/>
      <c r="CZ795" s="1110"/>
      <c r="DA795" s="1110"/>
      <c r="DB795" s="1110"/>
      <c r="DC795" s="1110"/>
      <c r="DD795" s="1110"/>
      <c r="DE795" s="1110"/>
      <c r="DF795" s="1110"/>
      <c r="DG795" s="1110"/>
      <c r="DH795" s="1110"/>
      <c r="DI795" s="1110"/>
      <c r="DJ795" s="1110"/>
      <c r="DK795" s="1110"/>
      <c r="DL795" s="1110"/>
      <c r="DM795" s="1110"/>
      <c r="DN795" s="1110"/>
      <c r="DO795" s="1110"/>
      <c r="DP795" s="1110"/>
      <c r="DQ795" s="1110"/>
      <c r="DR795" s="1110"/>
      <c r="DS795" s="1110"/>
      <c r="DT795" s="1110"/>
      <c r="DU795" s="1110"/>
      <c r="DV795" s="1110"/>
      <c r="DW795" s="1116"/>
      <c r="DX795" s="1116"/>
      <c r="DY795" s="1116"/>
      <c r="DZ795" s="1116"/>
      <c r="EA795" s="1116"/>
      <c r="EB795" s="1116"/>
      <c r="EC795" s="1116"/>
      <c r="ED795" s="1116"/>
    </row>
    <row r="796" spans="22:134" s="1105" customFormat="1" x14ac:dyDescent="0.25">
      <c r="V796" s="1106"/>
      <c r="AA796" s="1107"/>
      <c r="AB796" s="1107"/>
      <c r="AD796" s="1107"/>
      <c r="AE796" s="1108"/>
      <c r="AH796" s="1109"/>
      <c r="AI796" s="1109"/>
      <c r="AK796" s="1107"/>
      <c r="AR796" s="1107"/>
      <c r="AV796" s="1107"/>
      <c r="AX796" s="1107"/>
      <c r="BB796" s="1107"/>
      <c r="BC796" s="1107"/>
      <c r="BE796" s="1107"/>
      <c r="BH796" s="1110"/>
      <c r="BI796" s="1111"/>
      <c r="BJ796" s="1112"/>
      <c r="BK796" s="1112"/>
      <c r="BL796" s="1112"/>
      <c r="BM796" s="1113"/>
      <c r="BN796" s="1113"/>
      <c r="BO796" s="1113"/>
      <c r="BP796" s="1112"/>
      <c r="BQ796" s="1112"/>
      <c r="BR796" s="1112"/>
      <c r="BS796" s="1112"/>
      <c r="BT796" s="1112"/>
      <c r="BU796" s="1112"/>
      <c r="BV796" s="1112"/>
      <c r="BW796" s="1112"/>
      <c r="BX796" s="1112"/>
      <c r="BY796" s="1112"/>
      <c r="BZ796" s="1112"/>
      <c r="CA796" s="1112"/>
      <c r="CB796" s="1114"/>
      <c r="CC796" s="1112"/>
      <c r="CD796" s="1112"/>
      <c r="CE796" s="1114"/>
      <c r="CF796" s="1114"/>
      <c r="CG796" s="1114"/>
      <c r="CH796" s="1114"/>
      <c r="CI796" s="1112"/>
      <c r="CJ796" s="1112"/>
      <c r="CK796" s="1114"/>
      <c r="CL796" s="1114"/>
      <c r="CM796" s="1114"/>
      <c r="CN796" s="1115"/>
      <c r="CO796" s="1116"/>
      <c r="CP796" s="1116"/>
      <c r="CQ796" s="1110"/>
      <c r="CR796" s="1110"/>
      <c r="CS796" s="1110"/>
      <c r="CT796" s="1110"/>
      <c r="CU796" s="1110"/>
      <c r="CV796" s="1110"/>
      <c r="CW796" s="1110"/>
      <c r="CX796" s="1110"/>
      <c r="CY796" s="1110"/>
      <c r="CZ796" s="1110"/>
      <c r="DA796" s="1110"/>
      <c r="DB796" s="1110"/>
      <c r="DC796" s="1110"/>
      <c r="DD796" s="1110"/>
      <c r="DE796" s="1110"/>
      <c r="DF796" s="1110"/>
      <c r="DG796" s="1110"/>
      <c r="DH796" s="1110"/>
      <c r="DI796" s="1110"/>
      <c r="DJ796" s="1110"/>
      <c r="DK796" s="1110"/>
      <c r="DL796" s="1110"/>
      <c r="DM796" s="1110"/>
      <c r="DN796" s="1110"/>
      <c r="DO796" s="1110"/>
      <c r="DP796" s="1110"/>
      <c r="DQ796" s="1110"/>
      <c r="DR796" s="1110"/>
      <c r="DS796" s="1110"/>
      <c r="DT796" s="1110"/>
      <c r="DU796" s="1110"/>
      <c r="DV796" s="1110"/>
      <c r="DW796" s="1116"/>
      <c r="DX796" s="1116"/>
      <c r="DY796" s="1116"/>
      <c r="DZ796" s="1116"/>
      <c r="EA796" s="1116"/>
      <c r="EB796" s="1116"/>
      <c r="EC796" s="1116"/>
      <c r="ED796" s="1116"/>
    </row>
    <row r="797" spans="22:134" s="1105" customFormat="1" x14ac:dyDescent="0.25">
      <c r="V797" s="1106"/>
      <c r="AA797" s="1107"/>
      <c r="AB797" s="1107"/>
      <c r="AD797" s="1107"/>
      <c r="AE797" s="1108"/>
      <c r="AH797" s="1109"/>
      <c r="AI797" s="1109"/>
      <c r="AK797" s="1107"/>
      <c r="AR797" s="1107"/>
      <c r="AV797" s="1107"/>
      <c r="AX797" s="1107"/>
      <c r="BB797" s="1107"/>
      <c r="BC797" s="1107"/>
      <c r="BE797" s="1107"/>
      <c r="BH797" s="1110"/>
      <c r="BI797" s="1111"/>
      <c r="BJ797" s="1112"/>
      <c r="BK797" s="1112"/>
      <c r="BL797" s="1112"/>
      <c r="BM797" s="1113"/>
      <c r="BN797" s="1113"/>
      <c r="BO797" s="1113"/>
      <c r="BP797" s="1112"/>
      <c r="BQ797" s="1112"/>
      <c r="BR797" s="1112"/>
      <c r="BS797" s="1112"/>
      <c r="BT797" s="1112"/>
      <c r="BU797" s="1112"/>
      <c r="BV797" s="1112"/>
      <c r="BW797" s="1112"/>
      <c r="BX797" s="1112"/>
      <c r="BY797" s="1112"/>
      <c r="BZ797" s="1112"/>
      <c r="CA797" s="1112"/>
      <c r="CB797" s="1114"/>
      <c r="CC797" s="1112"/>
      <c r="CD797" s="1112"/>
      <c r="CE797" s="1114"/>
      <c r="CF797" s="1114"/>
      <c r="CG797" s="1114"/>
      <c r="CH797" s="1114"/>
      <c r="CI797" s="1112"/>
      <c r="CJ797" s="1112"/>
      <c r="CK797" s="1114"/>
      <c r="CL797" s="1114"/>
      <c r="CM797" s="1114"/>
      <c r="CN797" s="1115"/>
      <c r="CO797" s="1116"/>
      <c r="CP797" s="1116"/>
      <c r="CQ797" s="1110"/>
      <c r="CR797" s="1110"/>
      <c r="CS797" s="1110"/>
      <c r="CT797" s="1110"/>
      <c r="CU797" s="1110"/>
      <c r="CV797" s="1110"/>
      <c r="CW797" s="1110"/>
      <c r="CX797" s="1110"/>
      <c r="CY797" s="1110"/>
      <c r="CZ797" s="1110"/>
      <c r="DA797" s="1110"/>
      <c r="DB797" s="1110"/>
      <c r="DC797" s="1110"/>
      <c r="DD797" s="1110"/>
      <c r="DE797" s="1110"/>
      <c r="DF797" s="1110"/>
      <c r="DG797" s="1110"/>
      <c r="DH797" s="1110"/>
      <c r="DI797" s="1110"/>
      <c r="DJ797" s="1110"/>
      <c r="DK797" s="1110"/>
      <c r="DL797" s="1110"/>
      <c r="DM797" s="1110"/>
      <c r="DN797" s="1110"/>
      <c r="DO797" s="1110"/>
      <c r="DP797" s="1110"/>
      <c r="DQ797" s="1110"/>
      <c r="DR797" s="1110"/>
      <c r="DS797" s="1110"/>
      <c r="DT797" s="1110"/>
      <c r="DU797" s="1110"/>
      <c r="DV797" s="1110"/>
      <c r="DW797" s="1116"/>
      <c r="DX797" s="1116"/>
      <c r="DY797" s="1116"/>
      <c r="DZ797" s="1116"/>
      <c r="EA797" s="1116"/>
      <c r="EB797" s="1116"/>
      <c r="EC797" s="1116"/>
      <c r="ED797" s="1116"/>
    </row>
    <row r="798" spans="22:134" s="1105" customFormat="1" x14ac:dyDescent="0.25">
      <c r="V798" s="1106"/>
      <c r="AA798" s="1107"/>
      <c r="AB798" s="1107"/>
      <c r="AD798" s="1107"/>
      <c r="AE798" s="1108"/>
      <c r="AH798" s="1109"/>
      <c r="AI798" s="1109"/>
      <c r="AK798" s="1107"/>
      <c r="AR798" s="1107"/>
      <c r="AV798" s="1107"/>
      <c r="AX798" s="1107"/>
      <c r="BB798" s="1107"/>
      <c r="BC798" s="1107"/>
      <c r="BE798" s="1107"/>
      <c r="BH798" s="1110"/>
      <c r="BI798" s="1111"/>
      <c r="BJ798" s="1112"/>
      <c r="BK798" s="1112"/>
      <c r="BL798" s="1112"/>
      <c r="BM798" s="1113"/>
      <c r="BN798" s="1113"/>
      <c r="BO798" s="1113"/>
      <c r="BP798" s="1112"/>
      <c r="BQ798" s="1112"/>
      <c r="BR798" s="1112"/>
      <c r="BS798" s="1112"/>
      <c r="BT798" s="1112"/>
      <c r="BU798" s="1112"/>
      <c r="BV798" s="1112"/>
      <c r="BW798" s="1112"/>
      <c r="BX798" s="1112"/>
      <c r="BY798" s="1112"/>
      <c r="BZ798" s="1112"/>
      <c r="CA798" s="1112"/>
      <c r="CB798" s="1114"/>
      <c r="CC798" s="1112"/>
      <c r="CD798" s="1112"/>
      <c r="CE798" s="1114"/>
      <c r="CF798" s="1114"/>
      <c r="CG798" s="1114"/>
      <c r="CH798" s="1114"/>
      <c r="CI798" s="1112"/>
      <c r="CJ798" s="1112"/>
      <c r="CK798" s="1114"/>
      <c r="CL798" s="1114"/>
      <c r="CM798" s="1114"/>
      <c r="CN798" s="1115"/>
      <c r="CO798" s="1116"/>
      <c r="CP798" s="1116"/>
      <c r="CQ798" s="1110"/>
      <c r="CR798" s="1110"/>
      <c r="CS798" s="1110"/>
      <c r="CT798" s="1110"/>
      <c r="CU798" s="1110"/>
      <c r="CV798" s="1110"/>
      <c r="CW798" s="1110"/>
      <c r="CX798" s="1110"/>
      <c r="CY798" s="1110"/>
      <c r="CZ798" s="1110"/>
      <c r="DA798" s="1110"/>
      <c r="DB798" s="1110"/>
      <c r="DC798" s="1110"/>
      <c r="DD798" s="1110"/>
      <c r="DE798" s="1110"/>
      <c r="DF798" s="1110"/>
      <c r="DG798" s="1110"/>
      <c r="DH798" s="1110"/>
      <c r="DI798" s="1110"/>
      <c r="DJ798" s="1110"/>
      <c r="DK798" s="1110"/>
      <c r="DL798" s="1110"/>
      <c r="DM798" s="1110"/>
      <c r="DN798" s="1110"/>
      <c r="DO798" s="1110"/>
      <c r="DP798" s="1110"/>
      <c r="DQ798" s="1110"/>
      <c r="DR798" s="1110"/>
      <c r="DS798" s="1110"/>
      <c r="DT798" s="1110"/>
      <c r="DU798" s="1110"/>
      <c r="DV798" s="1110"/>
      <c r="DW798" s="1116"/>
      <c r="DX798" s="1116"/>
      <c r="DY798" s="1116"/>
      <c r="DZ798" s="1116"/>
      <c r="EA798" s="1116"/>
      <c r="EB798" s="1116"/>
      <c r="EC798" s="1116"/>
      <c r="ED798" s="1116"/>
    </row>
    <row r="799" spans="22:134" s="1105" customFormat="1" x14ac:dyDescent="0.25">
      <c r="V799" s="1106"/>
      <c r="AA799" s="1107"/>
      <c r="AB799" s="1107"/>
      <c r="AD799" s="1107"/>
      <c r="AE799" s="1108"/>
      <c r="AH799" s="1109"/>
      <c r="AI799" s="1109"/>
      <c r="AK799" s="1107"/>
      <c r="AR799" s="1107"/>
      <c r="AV799" s="1107"/>
      <c r="AX799" s="1107"/>
      <c r="BB799" s="1107"/>
      <c r="BC799" s="1107"/>
      <c r="BE799" s="1107"/>
      <c r="BH799" s="1110"/>
      <c r="BI799" s="1111"/>
      <c r="BJ799" s="1112"/>
      <c r="BK799" s="1112"/>
      <c r="BL799" s="1112"/>
      <c r="BM799" s="1113"/>
      <c r="BN799" s="1113"/>
      <c r="BO799" s="1113"/>
      <c r="BP799" s="1112"/>
      <c r="BQ799" s="1112"/>
      <c r="BR799" s="1112"/>
      <c r="BS799" s="1112"/>
      <c r="BT799" s="1112"/>
      <c r="BU799" s="1112"/>
      <c r="BV799" s="1112"/>
      <c r="BW799" s="1112"/>
      <c r="BX799" s="1112"/>
      <c r="BY799" s="1112"/>
      <c r="BZ799" s="1112"/>
      <c r="CA799" s="1112"/>
      <c r="CB799" s="1114"/>
      <c r="CC799" s="1112"/>
      <c r="CD799" s="1112"/>
      <c r="CE799" s="1114"/>
      <c r="CF799" s="1114"/>
      <c r="CG799" s="1114"/>
      <c r="CH799" s="1114"/>
      <c r="CI799" s="1112"/>
      <c r="CJ799" s="1112"/>
      <c r="CK799" s="1114"/>
      <c r="CL799" s="1114"/>
      <c r="CM799" s="1114"/>
      <c r="CN799" s="1115"/>
      <c r="CO799" s="1116"/>
      <c r="CP799" s="1116"/>
      <c r="CQ799" s="1110"/>
      <c r="CR799" s="1110"/>
      <c r="CS799" s="1110"/>
      <c r="CT799" s="1110"/>
      <c r="CU799" s="1110"/>
      <c r="CV799" s="1110"/>
      <c r="CW799" s="1110"/>
      <c r="CX799" s="1110"/>
      <c r="CY799" s="1110"/>
      <c r="CZ799" s="1110"/>
      <c r="DA799" s="1110"/>
      <c r="DB799" s="1110"/>
      <c r="DC799" s="1110"/>
      <c r="DD799" s="1110"/>
      <c r="DE799" s="1110"/>
      <c r="DF799" s="1110"/>
      <c r="DG799" s="1110"/>
      <c r="DH799" s="1110"/>
      <c r="DI799" s="1110"/>
      <c r="DJ799" s="1110"/>
      <c r="DK799" s="1110"/>
      <c r="DL799" s="1110"/>
      <c r="DM799" s="1110"/>
      <c r="DN799" s="1110"/>
      <c r="DO799" s="1110"/>
      <c r="DP799" s="1110"/>
      <c r="DQ799" s="1110"/>
      <c r="DR799" s="1110"/>
      <c r="DS799" s="1110"/>
      <c r="DT799" s="1110"/>
      <c r="DU799" s="1110"/>
      <c r="DV799" s="1110"/>
      <c r="DW799" s="1116"/>
      <c r="DX799" s="1116"/>
      <c r="DY799" s="1116"/>
      <c r="DZ799" s="1116"/>
      <c r="EA799" s="1116"/>
      <c r="EB799" s="1116"/>
      <c r="EC799" s="1116"/>
      <c r="ED799" s="1116"/>
    </row>
    <row r="800" spans="22:134" s="1105" customFormat="1" x14ac:dyDescent="0.25">
      <c r="V800" s="1106"/>
      <c r="AA800" s="1107"/>
      <c r="AB800" s="1107"/>
      <c r="AD800" s="1107"/>
      <c r="AE800" s="1108"/>
      <c r="AH800" s="1109"/>
      <c r="AI800" s="1109"/>
      <c r="AK800" s="1107"/>
      <c r="AR800" s="1107"/>
      <c r="AV800" s="1107"/>
      <c r="AX800" s="1107"/>
      <c r="BB800" s="1107"/>
      <c r="BC800" s="1107"/>
      <c r="BE800" s="1107"/>
      <c r="BH800" s="1110"/>
      <c r="BI800" s="1111"/>
      <c r="BJ800" s="1112"/>
      <c r="BK800" s="1112"/>
      <c r="BL800" s="1112"/>
      <c r="BM800" s="1113"/>
      <c r="BN800" s="1113"/>
      <c r="BO800" s="1113"/>
      <c r="BP800" s="1112"/>
      <c r="BQ800" s="1112"/>
      <c r="BR800" s="1112"/>
      <c r="BS800" s="1112"/>
      <c r="BT800" s="1112"/>
      <c r="BU800" s="1112"/>
      <c r="BV800" s="1112"/>
      <c r="BW800" s="1112"/>
      <c r="BX800" s="1112"/>
      <c r="BY800" s="1112"/>
      <c r="BZ800" s="1112"/>
      <c r="CA800" s="1112"/>
      <c r="CB800" s="1114"/>
      <c r="CC800" s="1112"/>
      <c r="CD800" s="1112"/>
      <c r="CE800" s="1114"/>
      <c r="CF800" s="1114"/>
      <c r="CG800" s="1114"/>
      <c r="CH800" s="1114"/>
      <c r="CI800" s="1112"/>
      <c r="CJ800" s="1112"/>
      <c r="CK800" s="1114"/>
      <c r="CL800" s="1114"/>
      <c r="CM800" s="1114"/>
      <c r="CN800" s="1115"/>
      <c r="CO800" s="1116"/>
      <c r="CP800" s="1116"/>
      <c r="CQ800" s="1110"/>
      <c r="CR800" s="1110"/>
      <c r="CS800" s="1110"/>
      <c r="CT800" s="1110"/>
      <c r="CU800" s="1110"/>
      <c r="CV800" s="1110"/>
      <c r="CW800" s="1110"/>
      <c r="CX800" s="1110"/>
      <c r="CY800" s="1110"/>
      <c r="CZ800" s="1110"/>
      <c r="DA800" s="1110"/>
      <c r="DB800" s="1110"/>
      <c r="DC800" s="1110"/>
      <c r="DD800" s="1110"/>
      <c r="DE800" s="1110"/>
      <c r="DF800" s="1110"/>
      <c r="DG800" s="1110"/>
      <c r="DH800" s="1110"/>
      <c r="DI800" s="1110"/>
      <c r="DJ800" s="1110"/>
      <c r="DK800" s="1110"/>
      <c r="DL800" s="1110"/>
      <c r="DM800" s="1110"/>
      <c r="DN800" s="1110"/>
      <c r="DO800" s="1110"/>
      <c r="DP800" s="1110"/>
      <c r="DQ800" s="1110"/>
      <c r="DR800" s="1110"/>
      <c r="DS800" s="1110"/>
      <c r="DT800" s="1110"/>
      <c r="DU800" s="1110"/>
      <c r="DV800" s="1110"/>
      <c r="DW800" s="1116"/>
      <c r="DX800" s="1116"/>
      <c r="DY800" s="1116"/>
      <c r="DZ800" s="1116"/>
      <c r="EA800" s="1116"/>
      <c r="EB800" s="1116"/>
      <c r="EC800" s="1116"/>
      <c r="ED800" s="1116"/>
    </row>
    <row r="801" spans="22:134" s="1105" customFormat="1" x14ac:dyDescent="0.25">
      <c r="V801" s="1106"/>
      <c r="AA801" s="1107"/>
      <c r="AB801" s="1107"/>
      <c r="AD801" s="1107"/>
      <c r="AE801" s="1108"/>
      <c r="AH801" s="1109"/>
      <c r="AI801" s="1109"/>
      <c r="AK801" s="1107"/>
      <c r="AR801" s="1107"/>
      <c r="AV801" s="1107"/>
      <c r="AX801" s="1107"/>
      <c r="BB801" s="1107"/>
      <c r="BC801" s="1107"/>
      <c r="BE801" s="1107"/>
      <c r="BH801" s="1110"/>
      <c r="BI801" s="1111"/>
      <c r="BJ801" s="1112"/>
      <c r="BK801" s="1112"/>
      <c r="BL801" s="1112"/>
      <c r="BM801" s="1113"/>
      <c r="BN801" s="1113"/>
      <c r="BO801" s="1113"/>
      <c r="BP801" s="1112"/>
      <c r="BQ801" s="1112"/>
      <c r="BR801" s="1112"/>
      <c r="BS801" s="1112"/>
      <c r="BT801" s="1112"/>
      <c r="BU801" s="1112"/>
      <c r="BV801" s="1112"/>
      <c r="BW801" s="1112"/>
      <c r="BX801" s="1112"/>
      <c r="BY801" s="1112"/>
      <c r="BZ801" s="1112"/>
      <c r="CA801" s="1112"/>
      <c r="CB801" s="1114"/>
      <c r="CC801" s="1112"/>
      <c r="CD801" s="1112"/>
      <c r="CE801" s="1114"/>
      <c r="CF801" s="1114"/>
      <c r="CG801" s="1114"/>
      <c r="CH801" s="1114"/>
      <c r="CI801" s="1112"/>
      <c r="CJ801" s="1112"/>
      <c r="CK801" s="1114"/>
      <c r="CL801" s="1114"/>
      <c r="CM801" s="1114"/>
      <c r="CN801" s="1115"/>
      <c r="CO801" s="1116"/>
      <c r="CP801" s="1116"/>
      <c r="CQ801" s="1110"/>
      <c r="CR801" s="1110"/>
      <c r="CS801" s="1110"/>
      <c r="CT801" s="1110"/>
      <c r="CU801" s="1110"/>
      <c r="CV801" s="1110"/>
      <c r="CW801" s="1110"/>
      <c r="CX801" s="1110"/>
      <c r="CY801" s="1110"/>
      <c r="CZ801" s="1110"/>
      <c r="DA801" s="1110"/>
      <c r="DB801" s="1110"/>
      <c r="DC801" s="1110"/>
      <c r="DD801" s="1110"/>
      <c r="DE801" s="1110"/>
      <c r="DF801" s="1110"/>
      <c r="DG801" s="1110"/>
      <c r="DH801" s="1110"/>
      <c r="DI801" s="1110"/>
      <c r="DJ801" s="1110"/>
      <c r="DK801" s="1110"/>
      <c r="DL801" s="1110"/>
      <c r="DM801" s="1110"/>
      <c r="DN801" s="1110"/>
      <c r="DO801" s="1110"/>
      <c r="DP801" s="1110"/>
      <c r="DQ801" s="1110"/>
      <c r="DR801" s="1110"/>
      <c r="DS801" s="1110"/>
      <c r="DT801" s="1110"/>
      <c r="DU801" s="1110"/>
      <c r="DV801" s="1110"/>
      <c r="DW801" s="1116"/>
      <c r="DX801" s="1116"/>
      <c r="DY801" s="1116"/>
      <c r="DZ801" s="1116"/>
      <c r="EA801" s="1116"/>
      <c r="EB801" s="1116"/>
      <c r="EC801" s="1116"/>
      <c r="ED801" s="1116"/>
    </row>
    <row r="802" spans="22:134" s="1105" customFormat="1" x14ac:dyDescent="0.25">
      <c r="V802" s="1106"/>
      <c r="AA802" s="1107"/>
      <c r="AB802" s="1107"/>
      <c r="AD802" s="1107"/>
      <c r="AE802" s="1108"/>
      <c r="AH802" s="1109"/>
      <c r="AI802" s="1109"/>
      <c r="AK802" s="1107"/>
      <c r="AR802" s="1107"/>
      <c r="AV802" s="1107"/>
      <c r="AX802" s="1107"/>
      <c r="BB802" s="1107"/>
      <c r="BC802" s="1107"/>
      <c r="BE802" s="1107"/>
      <c r="BH802" s="1110"/>
      <c r="BI802" s="1111"/>
      <c r="BJ802" s="1112"/>
      <c r="BK802" s="1112"/>
      <c r="BL802" s="1112"/>
      <c r="BM802" s="1113"/>
      <c r="BN802" s="1113"/>
      <c r="BO802" s="1113"/>
      <c r="BP802" s="1112"/>
      <c r="BQ802" s="1112"/>
      <c r="BR802" s="1112"/>
      <c r="BS802" s="1112"/>
      <c r="BT802" s="1112"/>
      <c r="BU802" s="1112"/>
      <c r="BV802" s="1112"/>
      <c r="BW802" s="1112"/>
      <c r="BX802" s="1112"/>
      <c r="BY802" s="1112"/>
      <c r="BZ802" s="1112"/>
      <c r="CA802" s="1112"/>
      <c r="CB802" s="1114"/>
      <c r="CC802" s="1112"/>
      <c r="CD802" s="1112"/>
      <c r="CE802" s="1114"/>
      <c r="CF802" s="1114"/>
      <c r="CG802" s="1114"/>
      <c r="CH802" s="1114"/>
      <c r="CI802" s="1112"/>
      <c r="CJ802" s="1112"/>
      <c r="CK802" s="1114"/>
      <c r="CL802" s="1114"/>
      <c r="CM802" s="1114"/>
      <c r="CN802" s="1115"/>
      <c r="CO802" s="1116"/>
      <c r="CP802" s="1116"/>
      <c r="CQ802" s="1110"/>
      <c r="CR802" s="1110"/>
      <c r="CS802" s="1110"/>
      <c r="CT802" s="1110"/>
      <c r="CU802" s="1110"/>
      <c r="CV802" s="1110"/>
      <c r="CW802" s="1110"/>
      <c r="CX802" s="1110"/>
      <c r="CY802" s="1110"/>
      <c r="CZ802" s="1110"/>
      <c r="DA802" s="1110"/>
      <c r="DB802" s="1110"/>
      <c r="DC802" s="1110"/>
      <c r="DD802" s="1110"/>
      <c r="DE802" s="1110"/>
      <c r="DF802" s="1110"/>
      <c r="DG802" s="1110"/>
      <c r="DH802" s="1110"/>
      <c r="DI802" s="1110"/>
      <c r="DJ802" s="1110"/>
      <c r="DK802" s="1110"/>
      <c r="DL802" s="1110"/>
      <c r="DM802" s="1110"/>
      <c r="DN802" s="1110"/>
      <c r="DO802" s="1110"/>
      <c r="DP802" s="1110"/>
      <c r="DQ802" s="1110"/>
      <c r="DR802" s="1110"/>
      <c r="DS802" s="1110"/>
      <c r="DT802" s="1110"/>
      <c r="DU802" s="1110"/>
      <c r="DV802" s="1110"/>
      <c r="DW802" s="1116"/>
      <c r="DX802" s="1116"/>
      <c r="DY802" s="1116"/>
      <c r="DZ802" s="1116"/>
      <c r="EA802" s="1116"/>
      <c r="EB802" s="1116"/>
      <c r="EC802" s="1116"/>
      <c r="ED802" s="1116"/>
    </row>
    <row r="803" spans="22:134" s="1105" customFormat="1" x14ac:dyDescent="0.25">
      <c r="V803" s="1106"/>
      <c r="AA803" s="1107"/>
      <c r="AB803" s="1107"/>
      <c r="AD803" s="1107"/>
      <c r="AE803" s="1108"/>
      <c r="AH803" s="1109"/>
      <c r="AI803" s="1109"/>
      <c r="AK803" s="1107"/>
      <c r="AR803" s="1107"/>
      <c r="AV803" s="1107"/>
      <c r="AX803" s="1107"/>
      <c r="BB803" s="1107"/>
      <c r="BC803" s="1107"/>
      <c r="BE803" s="1107"/>
      <c r="BH803" s="1110"/>
      <c r="BI803" s="1111"/>
      <c r="BJ803" s="1112"/>
      <c r="BK803" s="1112"/>
      <c r="BL803" s="1112"/>
      <c r="BM803" s="1113"/>
      <c r="BN803" s="1113"/>
      <c r="BO803" s="1113"/>
      <c r="BP803" s="1112"/>
      <c r="BQ803" s="1112"/>
      <c r="BR803" s="1112"/>
      <c r="BS803" s="1112"/>
      <c r="BT803" s="1112"/>
      <c r="BU803" s="1112"/>
      <c r="BV803" s="1112"/>
      <c r="BW803" s="1112"/>
      <c r="BX803" s="1112"/>
      <c r="BY803" s="1112"/>
      <c r="BZ803" s="1112"/>
      <c r="CA803" s="1112"/>
      <c r="CB803" s="1114"/>
      <c r="CC803" s="1112"/>
      <c r="CD803" s="1112"/>
      <c r="CE803" s="1114"/>
      <c r="CF803" s="1114"/>
      <c r="CG803" s="1114"/>
      <c r="CH803" s="1114"/>
      <c r="CI803" s="1112"/>
      <c r="CJ803" s="1112"/>
      <c r="CK803" s="1114"/>
      <c r="CL803" s="1114"/>
      <c r="CM803" s="1114"/>
      <c r="CN803" s="1115"/>
      <c r="CO803" s="1116"/>
      <c r="CP803" s="1116"/>
      <c r="CQ803" s="1110"/>
      <c r="CR803" s="1110"/>
      <c r="CS803" s="1110"/>
      <c r="CT803" s="1110"/>
      <c r="CU803" s="1110"/>
      <c r="CV803" s="1110"/>
      <c r="CW803" s="1110"/>
      <c r="CX803" s="1110"/>
      <c r="CY803" s="1110"/>
      <c r="CZ803" s="1110"/>
      <c r="DA803" s="1110"/>
      <c r="DB803" s="1110"/>
      <c r="DC803" s="1110"/>
      <c r="DD803" s="1110"/>
      <c r="DE803" s="1110"/>
      <c r="DF803" s="1110"/>
      <c r="DG803" s="1110"/>
      <c r="DH803" s="1110"/>
      <c r="DI803" s="1110"/>
      <c r="DJ803" s="1110"/>
      <c r="DK803" s="1110"/>
      <c r="DL803" s="1110"/>
      <c r="DM803" s="1110"/>
      <c r="DN803" s="1110"/>
      <c r="DO803" s="1110"/>
      <c r="DP803" s="1110"/>
      <c r="DQ803" s="1110"/>
      <c r="DR803" s="1110"/>
      <c r="DS803" s="1110"/>
      <c r="DT803" s="1110"/>
      <c r="DU803" s="1110"/>
      <c r="DV803" s="1110"/>
      <c r="DW803" s="1116"/>
      <c r="DX803" s="1116"/>
      <c r="DY803" s="1116"/>
      <c r="DZ803" s="1116"/>
      <c r="EA803" s="1116"/>
      <c r="EB803" s="1116"/>
      <c r="EC803" s="1116"/>
      <c r="ED803" s="1116"/>
    </row>
    <row r="804" spans="22:134" s="1105" customFormat="1" x14ac:dyDescent="0.25">
      <c r="V804" s="1106"/>
      <c r="AA804" s="1107"/>
      <c r="AB804" s="1107"/>
      <c r="AD804" s="1107"/>
      <c r="AE804" s="1108"/>
      <c r="AH804" s="1109"/>
      <c r="AI804" s="1109"/>
      <c r="AK804" s="1107"/>
      <c r="AR804" s="1107"/>
      <c r="AV804" s="1107"/>
      <c r="AX804" s="1107"/>
      <c r="BB804" s="1107"/>
      <c r="BC804" s="1107"/>
      <c r="BE804" s="1107"/>
      <c r="BH804" s="1110"/>
      <c r="BI804" s="1111"/>
      <c r="BJ804" s="1112"/>
      <c r="BK804" s="1112"/>
      <c r="BL804" s="1112"/>
      <c r="BM804" s="1113"/>
      <c r="BN804" s="1113"/>
      <c r="BO804" s="1113"/>
      <c r="BP804" s="1112"/>
      <c r="BQ804" s="1112"/>
      <c r="BR804" s="1112"/>
      <c r="BS804" s="1112"/>
      <c r="BT804" s="1112"/>
      <c r="BU804" s="1112"/>
      <c r="BV804" s="1112"/>
      <c r="BW804" s="1112"/>
      <c r="BX804" s="1112"/>
      <c r="BY804" s="1112"/>
      <c r="BZ804" s="1112"/>
      <c r="CA804" s="1112"/>
      <c r="CB804" s="1114"/>
      <c r="CC804" s="1112"/>
      <c r="CD804" s="1112"/>
      <c r="CE804" s="1114"/>
      <c r="CF804" s="1114"/>
      <c r="CG804" s="1114"/>
      <c r="CH804" s="1114"/>
      <c r="CI804" s="1112"/>
      <c r="CJ804" s="1112"/>
      <c r="CK804" s="1114"/>
      <c r="CL804" s="1114"/>
      <c r="CM804" s="1114"/>
      <c r="CN804" s="1115"/>
      <c r="CO804" s="1116"/>
      <c r="CP804" s="1116"/>
      <c r="CQ804" s="1110"/>
      <c r="CR804" s="1110"/>
      <c r="CS804" s="1110"/>
      <c r="CT804" s="1110"/>
      <c r="CU804" s="1110"/>
      <c r="CV804" s="1110"/>
      <c r="CW804" s="1110"/>
      <c r="CX804" s="1110"/>
      <c r="CY804" s="1110"/>
      <c r="CZ804" s="1110"/>
      <c r="DA804" s="1110"/>
      <c r="DB804" s="1110"/>
      <c r="DC804" s="1110"/>
      <c r="DD804" s="1110"/>
      <c r="DE804" s="1110"/>
      <c r="DF804" s="1110"/>
      <c r="DG804" s="1110"/>
      <c r="DH804" s="1110"/>
      <c r="DI804" s="1110"/>
      <c r="DJ804" s="1110"/>
      <c r="DK804" s="1110"/>
      <c r="DL804" s="1110"/>
      <c r="DM804" s="1110"/>
      <c r="DN804" s="1110"/>
      <c r="DO804" s="1110"/>
      <c r="DP804" s="1110"/>
      <c r="DQ804" s="1110"/>
      <c r="DR804" s="1110"/>
      <c r="DS804" s="1110"/>
      <c r="DT804" s="1110"/>
      <c r="DU804" s="1110"/>
      <c r="DV804" s="1110"/>
      <c r="DW804" s="1116"/>
      <c r="DX804" s="1116"/>
      <c r="DY804" s="1116"/>
      <c r="DZ804" s="1116"/>
      <c r="EA804" s="1116"/>
      <c r="EB804" s="1116"/>
      <c r="EC804" s="1116"/>
      <c r="ED804" s="1116"/>
    </row>
    <row r="805" spans="22:134" s="1105" customFormat="1" x14ac:dyDescent="0.25">
      <c r="V805" s="1106"/>
      <c r="AA805" s="1107"/>
      <c r="AB805" s="1107"/>
      <c r="AD805" s="1107"/>
      <c r="AE805" s="1108"/>
      <c r="AH805" s="1109"/>
      <c r="AI805" s="1109"/>
      <c r="AK805" s="1107"/>
      <c r="AR805" s="1107"/>
      <c r="AV805" s="1107"/>
      <c r="AX805" s="1107"/>
      <c r="BB805" s="1107"/>
      <c r="BC805" s="1107"/>
      <c r="BE805" s="1107"/>
      <c r="BH805" s="1110"/>
      <c r="BI805" s="1111"/>
      <c r="BJ805" s="1112"/>
      <c r="BK805" s="1112"/>
      <c r="BL805" s="1112"/>
      <c r="BM805" s="1113"/>
      <c r="BN805" s="1113"/>
      <c r="BO805" s="1113"/>
      <c r="BP805" s="1112"/>
      <c r="BQ805" s="1112"/>
      <c r="BR805" s="1112"/>
      <c r="BS805" s="1112"/>
      <c r="BT805" s="1112"/>
      <c r="BU805" s="1112"/>
      <c r="BV805" s="1112"/>
      <c r="BW805" s="1112"/>
      <c r="BX805" s="1112"/>
      <c r="BY805" s="1112"/>
      <c r="BZ805" s="1112"/>
      <c r="CA805" s="1112"/>
      <c r="CB805" s="1114"/>
      <c r="CC805" s="1112"/>
      <c r="CD805" s="1112"/>
      <c r="CE805" s="1114"/>
      <c r="CF805" s="1114"/>
      <c r="CG805" s="1114"/>
      <c r="CH805" s="1114"/>
      <c r="CI805" s="1112"/>
      <c r="CJ805" s="1112"/>
      <c r="CK805" s="1114"/>
      <c r="CL805" s="1114"/>
      <c r="CM805" s="1114"/>
      <c r="CN805" s="1115"/>
      <c r="CO805" s="1116"/>
      <c r="CP805" s="1116"/>
      <c r="CQ805" s="1110"/>
      <c r="CR805" s="1110"/>
      <c r="CS805" s="1110"/>
      <c r="CT805" s="1110"/>
      <c r="CU805" s="1110"/>
      <c r="CV805" s="1110"/>
      <c r="CW805" s="1110"/>
      <c r="CX805" s="1110"/>
      <c r="CY805" s="1110"/>
      <c r="CZ805" s="1110"/>
      <c r="DA805" s="1110"/>
      <c r="DB805" s="1110"/>
      <c r="DC805" s="1110"/>
      <c r="DD805" s="1110"/>
      <c r="DE805" s="1110"/>
      <c r="DF805" s="1110"/>
      <c r="DG805" s="1110"/>
      <c r="DH805" s="1110"/>
      <c r="DI805" s="1110"/>
      <c r="DJ805" s="1110"/>
      <c r="DK805" s="1110"/>
      <c r="DL805" s="1110"/>
      <c r="DM805" s="1110"/>
      <c r="DN805" s="1110"/>
      <c r="DO805" s="1110"/>
      <c r="DP805" s="1110"/>
      <c r="DQ805" s="1110"/>
      <c r="DR805" s="1110"/>
      <c r="DS805" s="1110"/>
      <c r="DT805" s="1110"/>
      <c r="DU805" s="1110"/>
      <c r="DV805" s="1110"/>
      <c r="DW805" s="1116"/>
      <c r="DX805" s="1116"/>
      <c r="DY805" s="1116"/>
      <c r="DZ805" s="1116"/>
      <c r="EA805" s="1116"/>
      <c r="EB805" s="1116"/>
      <c r="EC805" s="1116"/>
      <c r="ED805" s="1116"/>
    </row>
    <row r="806" spans="22:134" s="1105" customFormat="1" x14ac:dyDescent="0.25">
      <c r="V806" s="1106"/>
      <c r="AA806" s="1107"/>
      <c r="AB806" s="1107"/>
      <c r="AD806" s="1107"/>
      <c r="AE806" s="1108"/>
      <c r="AH806" s="1109"/>
      <c r="AI806" s="1109"/>
      <c r="AK806" s="1107"/>
      <c r="AR806" s="1107"/>
      <c r="AV806" s="1107"/>
      <c r="AX806" s="1107"/>
      <c r="BB806" s="1107"/>
      <c r="BC806" s="1107"/>
      <c r="BE806" s="1107"/>
      <c r="BH806" s="1110"/>
      <c r="BI806" s="1111"/>
      <c r="BJ806" s="1112"/>
      <c r="BK806" s="1112"/>
      <c r="BL806" s="1112"/>
      <c r="BM806" s="1113"/>
      <c r="BN806" s="1113"/>
      <c r="BO806" s="1113"/>
      <c r="BP806" s="1112"/>
      <c r="BQ806" s="1112"/>
      <c r="BR806" s="1112"/>
      <c r="BS806" s="1112"/>
      <c r="BT806" s="1112"/>
      <c r="BU806" s="1112"/>
      <c r="BV806" s="1112"/>
      <c r="BW806" s="1112"/>
      <c r="BX806" s="1112"/>
      <c r="BY806" s="1112"/>
      <c r="BZ806" s="1112"/>
      <c r="CA806" s="1112"/>
      <c r="CB806" s="1114"/>
      <c r="CC806" s="1112"/>
      <c r="CD806" s="1112"/>
      <c r="CE806" s="1114"/>
      <c r="CF806" s="1114"/>
      <c r="CG806" s="1114"/>
      <c r="CH806" s="1114"/>
      <c r="CI806" s="1112"/>
      <c r="CJ806" s="1112"/>
      <c r="CK806" s="1114"/>
      <c r="CL806" s="1114"/>
      <c r="CM806" s="1114"/>
      <c r="CN806" s="1115"/>
      <c r="CO806" s="1116"/>
      <c r="CP806" s="1116"/>
      <c r="CQ806" s="1110"/>
      <c r="CR806" s="1110"/>
      <c r="CS806" s="1110"/>
      <c r="CT806" s="1110"/>
      <c r="CU806" s="1110"/>
      <c r="CV806" s="1110"/>
      <c r="CW806" s="1110"/>
      <c r="CX806" s="1110"/>
      <c r="CY806" s="1110"/>
      <c r="CZ806" s="1110"/>
      <c r="DA806" s="1110"/>
      <c r="DB806" s="1110"/>
      <c r="DC806" s="1110"/>
      <c r="DD806" s="1110"/>
      <c r="DE806" s="1110"/>
      <c r="DF806" s="1110"/>
      <c r="DG806" s="1110"/>
      <c r="DH806" s="1110"/>
      <c r="DI806" s="1110"/>
      <c r="DJ806" s="1110"/>
      <c r="DK806" s="1110"/>
      <c r="DL806" s="1110"/>
      <c r="DM806" s="1110"/>
      <c r="DN806" s="1110"/>
      <c r="DO806" s="1110"/>
      <c r="DP806" s="1110"/>
      <c r="DQ806" s="1110"/>
      <c r="DR806" s="1110"/>
      <c r="DS806" s="1110"/>
      <c r="DT806" s="1110"/>
      <c r="DU806" s="1110"/>
      <c r="DV806" s="1110"/>
      <c r="DW806" s="1116"/>
      <c r="DX806" s="1116"/>
      <c r="DY806" s="1116"/>
      <c r="DZ806" s="1116"/>
      <c r="EA806" s="1116"/>
      <c r="EB806" s="1116"/>
      <c r="EC806" s="1116"/>
      <c r="ED806" s="1116"/>
    </row>
    <row r="807" spans="22:134" s="1105" customFormat="1" x14ac:dyDescent="0.25">
      <c r="V807" s="1106"/>
      <c r="AA807" s="1107"/>
      <c r="AB807" s="1107"/>
      <c r="AD807" s="1107"/>
      <c r="AE807" s="1108"/>
      <c r="AH807" s="1109"/>
      <c r="AI807" s="1109"/>
      <c r="AK807" s="1107"/>
      <c r="AR807" s="1107"/>
      <c r="AV807" s="1107"/>
      <c r="AX807" s="1107"/>
      <c r="BB807" s="1107"/>
      <c r="BC807" s="1107"/>
      <c r="BE807" s="1107"/>
      <c r="BH807" s="1110"/>
      <c r="BI807" s="1111"/>
      <c r="BJ807" s="1112"/>
      <c r="BK807" s="1112"/>
      <c r="BL807" s="1112"/>
      <c r="BM807" s="1113"/>
      <c r="BN807" s="1113"/>
      <c r="BO807" s="1113"/>
      <c r="BP807" s="1112"/>
      <c r="BQ807" s="1112"/>
      <c r="BR807" s="1112"/>
      <c r="BS807" s="1112"/>
      <c r="BT807" s="1112"/>
      <c r="BU807" s="1112"/>
      <c r="BV807" s="1112"/>
      <c r="BW807" s="1112"/>
      <c r="BX807" s="1112"/>
      <c r="BY807" s="1112"/>
      <c r="BZ807" s="1112"/>
      <c r="CA807" s="1112"/>
      <c r="CB807" s="1114"/>
      <c r="CC807" s="1112"/>
      <c r="CD807" s="1112"/>
      <c r="CE807" s="1114"/>
      <c r="CF807" s="1114"/>
      <c r="CG807" s="1114"/>
      <c r="CH807" s="1114"/>
      <c r="CI807" s="1112"/>
      <c r="CJ807" s="1112"/>
      <c r="CK807" s="1114"/>
      <c r="CL807" s="1114"/>
      <c r="CM807" s="1114"/>
      <c r="CN807" s="1115"/>
      <c r="CO807" s="1116"/>
      <c r="CP807" s="1116"/>
      <c r="CQ807" s="1110"/>
      <c r="CR807" s="1110"/>
      <c r="CS807" s="1110"/>
      <c r="CT807" s="1110"/>
      <c r="CU807" s="1110"/>
      <c r="CV807" s="1110"/>
      <c r="CW807" s="1110"/>
      <c r="CX807" s="1110"/>
      <c r="CY807" s="1110"/>
      <c r="CZ807" s="1110"/>
      <c r="DA807" s="1110"/>
      <c r="DB807" s="1110"/>
      <c r="DC807" s="1110"/>
      <c r="DD807" s="1110"/>
      <c r="DE807" s="1110"/>
      <c r="DF807" s="1110"/>
      <c r="DG807" s="1110"/>
      <c r="DH807" s="1110"/>
      <c r="DI807" s="1110"/>
      <c r="DJ807" s="1110"/>
      <c r="DK807" s="1110"/>
      <c r="DL807" s="1110"/>
      <c r="DM807" s="1110"/>
      <c r="DN807" s="1110"/>
      <c r="DO807" s="1110"/>
      <c r="DP807" s="1110"/>
      <c r="DQ807" s="1110"/>
      <c r="DR807" s="1110"/>
      <c r="DS807" s="1110"/>
      <c r="DT807" s="1110"/>
      <c r="DU807" s="1110"/>
      <c r="DV807" s="1110"/>
      <c r="DW807" s="1116"/>
      <c r="DX807" s="1116"/>
      <c r="DY807" s="1116"/>
      <c r="DZ807" s="1116"/>
      <c r="EA807" s="1116"/>
      <c r="EB807" s="1116"/>
      <c r="EC807" s="1116"/>
      <c r="ED807" s="1116"/>
    </row>
    <row r="808" spans="22:134" s="1105" customFormat="1" x14ac:dyDescent="0.25">
      <c r="V808" s="1106"/>
      <c r="AA808" s="1107"/>
      <c r="AB808" s="1107"/>
      <c r="AD808" s="1107"/>
      <c r="AE808" s="1108"/>
      <c r="AH808" s="1109"/>
      <c r="AI808" s="1109"/>
      <c r="AK808" s="1107"/>
      <c r="AR808" s="1107"/>
      <c r="AV808" s="1107"/>
      <c r="AX808" s="1107"/>
      <c r="BB808" s="1107"/>
      <c r="BC808" s="1107"/>
      <c r="BE808" s="1107"/>
      <c r="BH808" s="1110"/>
      <c r="BI808" s="1111"/>
      <c r="BJ808" s="1112"/>
      <c r="BK808" s="1112"/>
      <c r="BL808" s="1112"/>
      <c r="BM808" s="1113"/>
      <c r="BN808" s="1113"/>
      <c r="BO808" s="1113"/>
      <c r="BP808" s="1112"/>
      <c r="BQ808" s="1112"/>
      <c r="BR808" s="1112"/>
      <c r="BS808" s="1112"/>
      <c r="BT808" s="1112"/>
      <c r="BU808" s="1112"/>
      <c r="BV808" s="1112"/>
      <c r="BW808" s="1112"/>
      <c r="BX808" s="1112"/>
      <c r="BY808" s="1112"/>
      <c r="BZ808" s="1112"/>
      <c r="CA808" s="1112"/>
      <c r="CB808" s="1114"/>
      <c r="CC808" s="1112"/>
      <c r="CD808" s="1112"/>
      <c r="CE808" s="1114"/>
      <c r="CF808" s="1114"/>
      <c r="CG808" s="1114"/>
      <c r="CH808" s="1114"/>
      <c r="CI808" s="1112"/>
      <c r="CJ808" s="1112"/>
      <c r="CK808" s="1114"/>
      <c r="CL808" s="1114"/>
      <c r="CM808" s="1114"/>
      <c r="CN808" s="1115"/>
      <c r="CO808" s="1116"/>
      <c r="CP808" s="1116"/>
      <c r="CQ808" s="1110"/>
      <c r="CR808" s="1110"/>
      <c r="CS808" s="1110"/>
      <c r="CT808" s="1110"/>
      <c r="CU808" s="1110"/>
      <c r="CV808" s="1110"/>
      <c r="CW808" s="1110"/>
      <c r="CX808" s="1110"/>
      <c r="CY808" s="1110"/>
      <c r="CZ808" s="1110"/>
      <c r="DA808" s="1110"/>
      <c r="DB808" s="1110"/>
      <c r="DC808" s="1110"/>
      <c r="DD808" s="1110"/>
      <c r="DE808" s="1110"/>
      <c r="DF808" s="1110"/>
      <c r="DG808" s="1110"/>
      <c r="DH808" s="1110"/>
      <c r="DI808" s="1110"/>
      <c r="DJ808" s="1110"/>
      <c r="DK808" s="1110"/>
      <c r="DL808" s="1110"/>
      <c r="DM808" s="1110"/>
      <c r="DN808" s="1110"/>
      <c r="DO808" s="1110"/>
      <c r="DP808" s="1110"/>
      <c r="DQ808" s="1110"/>
      <c r="DR808" s="1110"/>
      <c r="DS808" s="1110"/>
      <c r="DT808" s="1110"/>
      <c r="DU808" s="1110"/>
      <c r="DV808" s="1110"/>
      <c r="DW808" s="1116"/>
      <c r="DX808" s="1116"/>
      <c r="DY808" s="1116"/>
      <c r="DZ808" s="1116"/>
      <c r="EA808" s="1116"/>
      <c r="EB808" s="1116"/>
      <c r="EC808" s="1116"/>
      <c r="ED808" s="1116"/>
    </row>
    <row r="809" spans="22:134" s="1105" customFormat="1" x14ac:dyDescent="0.25">
      <c r="V809" s="1106"/>
      <c r="AA809" s="1107"/>
      <c r="AB809" s="1107"/>
      <c r="AD809" s="1107"/>
      <c r="AE809" s="1108"/>
      <c r="AH809" s="1109"/>
      <c r="AI809" s="1109"/>
      <c r="AK809" s="1107"/>
      <c r="AR809" s="1107"/>
      <c r="AV809" s="1107"/>
      <c r="AX809" s="1107"/>
      <c r="BB809" s="1107"/>
      <c r="BC809" s="1107"/>
      <c r="BE809" s="1107"/>
      <c r="BH809" s="1110"/>
      <c r="BI809" s="1111"/>
      <c r="BJ809" s="1112"/>
      <c r="BK809" s="1112"/>
      <c r="BL809" s="1112"/>
      <c r="BM809" s="1113"/>
      <c r="BN809" s="1113"/>
      <c r="BO809" s="1113"/>
      <c r="BP809" s="1112"/>
      <c r="BQ809" s="1112"/>
      <c r="BR809" s="1112"/>
      <c r="BS809" s="1112"/>
      <c r="BT809" s="1112"/>
      <c r="BU809" s="1112"/>
      <c r="BV809" s="1112"/>
      <c r="BW809" s="1112"/>
      <c r="BX809" s="1112"/>
      <c r="BY809" s="1112"/>
      <c r="BZ809" s="1112"/>
      <c r="CA809" s="1112"/>
      <c r="CB809" s="1114"/>
      <c r="CC809" s="1112"/>
      <c r="CD809" s="1112"/>
      <c r="CE809" s="1114"/>
      <c r="CF809" s="1114"/>
      <c r="CG809" s="1114"/>
      <c r="CH809" s="1114"/>
      <c r="CI809" s="1112"/>
      <c r="CJ809" s="1112"/>
      <c r="CK809" s="1114"/>
      <c r="CL809" s="1114"/>
      <c r="CM809" s="1114"/>
      <c r="CN809" s="1115"/>
      <c r="CO809" s="1116"/>
      <c r="CP809" s="1116"/>
      <c r="CQ809" s="1110"/>
      <c r="CR809" s="1110"/>
      <c r="CS809" s="1110"/>
      <c r="CT809" s="1110"/>
      <c r="CU809" s="1110"/>
      <c r="CV809" s="1110"/>
      <c r="CW809" s="1110"/>
      <c r="CX809" s="1110"/>
      <c r="CY809" s="1110"/>
      <c r="CZ809" s="1110"/>
      <c r="DA809" s="1110"/>
      <c r="DB809" s="1110"/>
      <c r="DC809" s="1110"/>
      <c r="DD809" s="1110"/>
      <c r="DE809" s="1110"/>
      <c r="DF809" s="1110"/>
      <c r="DG809" s="1110"/>
      <c r="DH809" s="1110"/>
      <c r="DI809" s="1110"/>
      <c r="DJ809" s="1110"/>
      <c r="DK809" s="1110"/>
      <c r="DL809" s="1110"/>
      <c r="DM809" s="1110"/>
      <c r="DN809" s="1110"/>
      <c r="DO809" s="1110"/>
      <c r="DP809" s="1110"/>
      <c r="DQ809" s="1110"/>
      <c r="DR809" s="1110"/>
      <c r="DS809" s="1110"/>
      <c r="DT809" s="1110"/>
      <c r="DU809" s="1110"/>
      <c r="DV809" s="1110"/>
      <c r="DW809" s="1116"/>
      <c r="DX809" s="1116"/>
      <c r="DY809" s="1116"/>
      <c r="DZ809" s="1116"/>
      <c r="EA809" s="1116"/>
      <c r="EB809" s="1116"/>
      <c r="EC809" s="1116"/>
      <c r="ED809" s="1116"/>
    </row>
    <row r="810" spans="22:134" s="1105" customFormat="1" x14ac:dyDescent="0.25">
      <c r="V810" s="1106"/>
      <c r="AA810" s="1107"/>
      <c r="AB810" s="1107"/>
      <c r="AD810" s="1107"/>
      <c r="AE810" s="1108"/>
      <c r="AH810" s="1109"/>
      <c r="AI810" s="1109"/>
      <c r="AK810" s="1107"/>
      <c r="AR810" s="1107"/>
      <c r="AV810" s="1107"/>
      <c r="AX810" s="1107"/>
      <c r="BB810" s="1107"/>
      <c r="BC810" s="1107"/>
      <c r="BE810" s="1107"/>
      <c r="BH810" s="1110"/>
      <c r="BI810" s="1111"/>
      <c r="BJ810" s="1112"/>
      <c r="BK810" s="1112"/>
      <c r="BL810" s="1112"/>
      <c r="BM810" s="1113"/>
      <c r="BN810" s="1113"/>
      <c r="BO810" s="1113"/>
      <c r="BP810" s="1112"/>
      <c r="BQ810" s="1112"/>
      <c r="BR810" s="1112"/>
      <c r="BS810" s="1112"/>
      <c r="BT810" s="1112"/>
      <c r="BU810" s="1112"/>
      <c r="BV810" s="1112"/>
      <c r="BW810" s="1112"/>
      <c r="BX810" s="1112"/>
      <c r="BY810" s="1112"/>
      <c r="BZ810" s="1112"/>
      <c r="CA810" s="1112"/>
      <c r="CB810" s="1114"/>
      <c r="CC810" s="1112"/>
      <c r="CD810" s="1112"/>
      <c r="CE810" s="1114"/>
      <c r="CF810" s="1114"/>
      <c r="CG810" s="1114"/>
      <c r="CH810" s="1114"/>
      <c r="CI810" s="1112"/>
      <c r="CJ810" s="1112"/>
      <c r="CK810" s="1114"/>
      <c r="CL810" s="1114"/>
      <c r="CM810" s="1114"/>
      <c r="CN810" s="1115"/>
      <c r="CO810" s="1116"/>
      <c r="CP810" s="1116"/>
      <c r="CQ810" s="1110"/>
      <c r="CR810" s="1110"/>
      <c r="CS810" s="1110"/>
      <c r="CT810" s="1110"/>
      <c r="CU810" s="1110"/>
      <c r="CV810" s="1110"/>
      <c r="CW810" s="1110"/>
      <c r="CX810" s="1110"/>
      <c r="CY810" s="1110"/>
      <c r="CZ810" s="1110"/>
      <c r="DA810" s="1110"/>
      <c r="DB810" s="1110"/>
      <c r="DC810" s="1110"/>
      <c r="DD810" s="1110"/>
      <c r="DE810" s="1110"/>
      <c r="DF810" s="1110"/>
      <c r="DG810" s="1110"/>
      <c r="DH810" s="1110"/>
      <c r="DI810" s="1110"/>
      <c r="DJ810" s="1110"/>
      <c r="DK810" s="1110"/>
      <c r="DL810" s="1110"/>
      <c r="DM810" s="1110"/>
      <c r="DN810" s="1110"/>
      <c r="DO810" s="1110"/>
      <c r="DP810" s="1110"/>
      <c r="DQ810" s="1110"/>
      <c r="DR810" s="1110"/>
      <c r="DS810" s="1110"/>
      <c r="DT810" s="1110"/>
      <c r="DU810" s="1110"/>
      <c r="DV810" s="1110"/>
      <c r="DW810" s="1116"/>
      <c r="DX810" s="1116"/>
      <c r="DY810" s="1116"/>
      <c r="DZ810" s="1116"/>
      <c r="EA810" s="1116"/>
      <c r="EB810" s="1116"/>
      <c r="EC810" s="1116"/>
      <c r="ED810" s="1116"/>
    </row>
    <row r="811" spans="22:134" s="1105" customFormat="1" x14ac:dyDescent="0.25">
      <c r="V811" s="1106"/>
      <c r="AA811" s="1107"/>
      <c r="AB811" s="1107"/>
      <c r="AD811" s="1107"/>
      <c r="AE811" s="1108"/>
      <c r="AH811" s="1109"/>
      <c r="AI811" s="1109"/>
      <c r="AK811" s="1107"/>
      <c r="AR811" s="1107"/>
      <c r="AV811" s="1107"/>
      <c r="AX811" s="1107"/>
      <c r="BB811" s="1107"/>
      <c r="BC811" s="1107"/>
      <c r="BE811" s="1107"/>
      <c r="BH811" s="1110"/>
      <c r="BI811" s="1111"/>
      <c r="BJ811" s="1112"/>
      <c r="BK811" s="1112"/>
      <c r="BL811" s="1112"/>
      <c r="BM811" s="1113"/>
      <c r="BN811" s="1113"/>
      <c r="BO811" s="1113"/>
      <c r="BP811" s="1112"/>
      <c r="BQ811" s="1112"/>
      <c r="BR811" s="1112"/>
      <c r="BS811" s="1112"/>
      <c r="BT811" s="1112"/>
      <c r="BU811" s="1112"/>
      <c r="BV811" s="1112"/>
      <c r="BW811" s="1112"/>
      <c r="BX811" s="1112"/>
      <c r="BY811" s="1112"/>
      <c r="BZ811" s="1112"/>
      <c r="CA811" s="1112"/>
      <c r="CB811" s="1114"/>
      <c r="CC811" s="1112"/>
      <c r="CD811" s="1112"/>
      <c r="CE811" s="1114"/>
      <c r="CF811" s="1114"/>
      <c r="CG811" s="1114"/>
      <c r="CH811" s="1114"/>
      <c r="CI811" s="1112"/>
      <c r="CJ811" s="1112"/>
      <c r="CK811" s="1114"/>
      <c r="CL811" s="1114"/>
      <c r="CM811" s="1114"/>
      <c r="CN811" s="1115"/>
      <c r="CO811" s="1116"/>
      <c r="CP811" s="1116"/>
      <c r="CQ811" s="1110"/>
      <c r="CR811" s="1110"/>
      <c r="CS811" s="1110"/>
      <c r="CT811" s="1110"/>
      <c r="CU811" s="1110"/>
      <c r="CV811" s="1110"/>
      <c r="CW811" s="1110"/>
      <c r="CX811" s="1110"/>
      <c r="CY811" s="1110"/>
      <c r="CZ811" s="1110"/>
      <c r="DA811" s="1110"/>
      <c r="DB811" s="1110"/>
      <c r="DC811" s="1110"/>
      <c r="DD811" s="1110"/>
      <c r="DE811" s="1110"/>
      <c r="DF811" s="1110"/>
      <c r="DG811" s="1110"/>
      <c r="DH811" s="1110"/>
      <c r="DI811" s="1110"/>
      <c r="DJ811" s="1110"/>
      <c r="DK811" s="1110"/>
      <c r="DL811" s="1110"/>
      <c r="DM811" s="1110"/>
      <c r="DN811" s="1110"/>
      <c r="DO811" s="1110"/>
      <c r="DP811" s="1110"/>
      <c r="DQ811" s="1110"/>
      <c r="DR811" s="1110"/>
      <c r="DS811" s="1110"/>
      <c r="DT811" s="1110"/>
      <c r="DU811" s="1110"/>
      <c r="DV811" s="1110"/>
      <c r="DW811" s="1116"/>
      <c r="DX811" s="1116"/>
      <c r="DY811" s="1116"/>
      <c r="DZ811" s="1116"/>
      <c r="EA811" s="1116"/>
      <c r="EB811" s="1116"/>
      <c r="EC811" s="1116"/>
      <c r="ED811" s="1116"/>
    </row>
    <row r="812" spans="22:134" s="1105" customFormat="1" x14ac:dyDescent="0.25">
      <c r="V812" s="1106"/>
      <c r="AA812" s="1107"/>
      <c r="AB812" s="1107"/>
      <c r="AD812" s="1107"/>
      <c r="AE812" s="1108"/>
      <c r="AH812" s="1109"/>
      <c r="AI812" s="1109"/>
      <c r="AK812" s="1107"/>
      <c r="AR812" s="1107"/>
      <c r="AV812" s="1107"/>
      <c r="AX812" s="1107"/>
      <c r="BB812" s="1107"/>
      <c r="BC812" s="1107"/>
      <c r="BE812" s="1107"/>
      <c r="BH812" s="1110"/>
      <c r="BI812" s="1111"/>
      <c r="BJ812" s="1112"/>
      <c r="BK812" s="1112"/>
      <c r="BL812" s="1112"/>
      <c r="BM812" s="1113"/>
      <c r="BN812" s="1113"/>
      <c r="BO812" s="1113"/>
      <c r="BP812" s="1112"/>
      <c r="BQ812" s="1112"/>
      <c r="BR812" s="1112"/>
      <c r="BS812" s="1112"/>
      <c r="BT812" s="1112"/>
      <c r="BU812" s="1112"/>
      <c r="BV812" s="1112"/>
      <c r="BW812" s="1112"/>
      <c r="BX812" s="1112"/>
      <c r="BY812" s="1112"/>
      <c r="BZ812" s="1112"/>
      <c r="CA812" s="1112"/>
      <c r="CB812" s="1114"/>
      <c r="CC812" s="1112"/>
      <c r="CD812" s="1112"/>
      <c r="CE812" s="1114"/>
      <c r="CF812" s="1114"/>
      <c r="CG812" s="1114"/>
      <c r="CH812" s="1114"/>
      <c r="CI812" s="1112"/>
      <c r="CJ812" s="1112"/>
      <c r="CK812" s="1114"/>
      <c r="CL812" s="1114"/>
      <c r="CM812" s="1114"/>
      <c r="CN812" s="1115"/>
      <c r="CO812" s="1116"/>
      <c r="CP812" s="1116"/>
      <c r="CQ812" s="1110"/>
      <c r="CR812" s="1110"/>
      <c r="CS812" s="1110"/>
      <c r="CT812" s="1110"/>
      <c r="CU812" s="1110"/>
      <c r="CV812" s="1110"/>
      <c r="CW812" s="1110"/>
      <c r="CX812" s="1110"/>
      <c r="CY812" s="1110"/>
      <c r="CZ812" s="1110"/>
      <c r="DA812" s="1110"/>
      <c r="DB812" s="1110"/>
      <c r="DC812" s="1110"/>
      <c r="DD812" s="1110"/>
      <c r="DE812" s="1110"/>
      <c r="DF812" s="1110"/>
      <c r="DG812" s="1110"/>
      <c r="DH812" s="1110"/>
      <c r="DI812" s="1110"/>
      <c r="DJ812" s="1110"/>
      <c r="DK812" s="1110"/>
      <c r="DL812" s="1110"/>
      <c r="DM812" s="1110"/>
      <c r="DN812" s="1110"/>
      <c r="DO812" s="1110"/>
      <c r="DP812" s="1110"/>
      <c r="DQ812" s="1110"/>
      <c r="DR812" s="1110"/>
      <c r="DS812" s="1110"/>
      <c r="DT812" s="1110"/>
      <c r="DU812" s="1110"/>
      <c r="DV812" s="1110"/>
      <c r="DW812" s="1116"/>
      <c r="DX812" s="1116"/>
      <c r="DY812" s="1116"/>
      <c r="DZ812" s="1116"/>
      <c r="EA812" s="1116"/>
      <c r="EB812" s="1116"/>
      <c r="EC812" s="1116"/>
      <c r="ED812" s="1116"/>
    </row>
    <row r="813" spans="22:134" s="1105" customFormat="1" x14ac:dyDescent="0.25">
      <c r="V813" s="1106"/>
      <c r="AA813" s="1107"/>
      <c r="AB813" s="1107"/>
      <c r="AD813" s="1107"/>
      <c r="AE813" s="1108"/>
      <c r="AH813" s="1109"/>
      <c r="AI813" s="1109"/>
      <c r="AK813" s="1107"/>
      <c r="AR813" s="1107"/>
      <c r="AV813" s="1107"/>
      <c r="AX813" s="1107"/>
      <c r="BB813" s="1107"/>
      <c r="BC813" s="1107"/>
      <c r="BE813" s="1107"/>
      <c r="BH813" s="1110"/>
      <c r="BI813" s="1111"/>
      <c r="BJ813" s="1112"/>
      <c r="BK813" s="1112"/>
      <c r="BL813" s="1112"/>
      <c r="BM813" s="1113"/>
      <c r="BN813" s="1113"/>
      <c r="BO813" s="1113"/>
      <c r="BP813" s="1112"/>
      <c r="BQ813" s="1112"/>
      <c r="BR813" s="1112"/>
      <c r="BS813" s="1112"/>
      <c r="BT813" s="1112"/>
      <c r="BU813" s="1112"/>
      <c r="BV813" s="1112"/>
      <c r="BW813" s="1112"/>
      <c r="BX813" s="1112"/>
      <c r="BY813" s="1112"/>
      <c r="BZ813" s="1112"/>
      <c r="CA813" s="1112"/>
      <c r="CB813" s="1114"/>
      <c r="CC813" s="1112"/>
      <c r="CD813" s="1112"/>
      <c r="CE813" s="1114"/>
      <c r="CF813" s="1114"/>
      <c r="CG813" s="1114"/>
      <c r="CH813" s="1114"/>
      <c r="CI813" s="1112"/>
      <c r="CJ813" s="1112"/>
      <c r="CK813" s="1114"/>
      <c r="CL813" s="1114"/>
      <c r="CM813" s="1114"/>
      <c r="CN813" s="1115"/>
      <c r="CO813" s="1116"/>
      <c r="CP813" s="1116"/>
      <c r="CQ813" s="1110"/>
      <c r="CR813" s="1110"/>
      <c r="CS813" s="1110"/>
      <c r="CT813" s="1110"/>
      <c r="CU813" s="1110"/>
      <c r="CV813" s="1110"/>
      <c r="CW813" s="1110"/>
      <c r="CX813" s="1110"/>
      <c r="CY813" s="1110"/>
      <c r="CZ813" s="1110"/>
      <c r="DA813" s="1110"/>
      <c r="DB813" s="1110"/>
      <c r="DC813" s="1110"/>
      <c r="DD813" s="1110"/>
      <c r="DE813" s="1110"/>
      <c r="DF813" s="1110"/>
      <c r="DG813" s="1110"/>
      <c r="DH813" s="1110"/>
      <c r="DI813" s="1110"/>
      <c r="DJ813" s="1110"/>
      <c r="DK813" s="1110"/>
      <c r="DL813" s="1110"/>
      <c r="DM813" s="1110"/>
      <c r="DN813" s="1110"/>
      <c r="DO813" s="1110"/>
      <c r="DP813" s="1110"/>
      <c r="DQ813" s="1110"/>
      <c r="DR813" s="1110"/>
      <c r="DS813" s="1110"/>
      <c r="DT813" s="1110"/>
      <c r="DU813" s="1110"/>
      <c r="DV813" s="1110"/>
      <c r="DW813" s="1116"/>
      <c r="DX813" s="1116"/>
      <c r="DY813" s="1116"/>
      <c r="DZ813" s="1116"/>
      <c r="EA813" s="1116"/>
      <c r="EB813" s="1116"/>
      <c r="EC813" s="1116"/>
      <c r="ED813" s="1116"/>
    </row>
    <row r="814" spans="22:134" s="1105" customFormat="1" x14ac:dyDescent="0.25">
      <c r="V814" s="1106"/>
      <c r="AA814" s="1107"/>
      <c r="AB814" s="1107"/>
      <c r="AD814" s="1107"/>
      <c r="AE814" s="1108"/>
      <c r="AH814" s="1109"/>
      <c r="AI814" s="1109"/>
      <c r="AK814" s="1107"/>
      <c r="AR814" s="1107"/>
      <c r="AV814" s="1107"/>
      <c r="AX814" s="1107"/>
      <c r="BB814" s="1107"/>
      <c r="BC814" s="1107"/>
      <c r="BE814" s="1107"/>
      <c r="BH814" s="1110"/>
      <c r="BI814" s="1111"/>
      <c r="BJ814" s="1112"/>
      <c r="BK814" s="1112"/>
      <c r="BL814" s="1112"/>
      <c r="BM814" s="1113"/>
      <c r="BN814" s="1113"/>
      <c r="BO814" s="1113"/>
      <c r="BP814" s="1112"/>
      <c r="BQ814" s="1112"/>
      <c r="BR814" s="1112"/>
      <c r="BS814" s="1112"/>
      <c r="BT814" s="1112"/>
      <c r="BU814" s="1112"/>
      <c r="BV814" s="1112"/>
      <c r="BW814" s="1112"/>
      <c r="BX814" s="1112"/>
      <c r="BY814" s="1112"/>
      <c r="BZ814" s="1112"/>
      <c r="CA814" s="1112"/>
      <c r="CB814" s="1114"/>
      <c r="CC814" s="1112"/>
      <c r="CD814" s="1112"/>
      <c r="CE814" s="1114"/>
      <c r="CF814" s="1114"/>
      <c r="CG814" s="1114"/>
      <c r="CH814" s="1114"/>
      <c r="CI814" s="1112"/>
      <c r="CJ814" s="1112"/>
      <c r="CK814" s="1114"/>
      <c r="CL814" s="1114"/>
      <c r="CM814" s="1114"/>
      <c r="CN814" s="1115"/>
      <c r="CO814" s="1116"/>
      <c r="CP814" s="1116"/>
      <c r="CQ814" s="1110"/>
      <c r="CR814" s="1110"/>
      <c r="CS814" s="1110"/>
      <c r="CT814" s="1110"/>
      <c r="CU814" s="1110"/>
      <c r="CV814" s="1110"/>
      <c r="CW814" s="1110"/>
      <c r="CX814" s="1110"/>
      <c r="CY814" s="1110"/>
      <c r="CZ814" s="1110"/>
      <c r="DA814" s="1110"/>
      <c r="DB814" s="1110"/>
      <c r="DC814" s="1110"/>
      <c r="DD814" s="1110"/>
      <c r="DE814" s="1110"/>
      <c r="DF814" s="1110"/>
      <c r="DG814" s="1110"/>
      <c r="DH814" s="1110"/>
      <c r="DI814" s="1110"/>
      <c r="DJ814" s="1110"/>
      <c r="DK814" s="1110"/>
      <c r="DL814" s="1110"/>
      <c r="DM814" s="1110"/>
      <c r="DN814" s="1110"/>
      <c r="DO814" s="1110"/>
      <c r="DP814" s="1110"/>
      <c r="DQ814" s="1110"/>
      <c r="DR814" s="1110"/>
      <c r="DS814" s="1110"/>
      <c r="DT814" s="1110"/>
      <c r="DU814" s="1110"/>
      <c r="DV814" s="1110"/>
      <c r="DW814" s="1116"/>
      <c r="DX814" s="1116"/>
      <c r="DY814" s="1116"/>
      <c r="DZ814" s="1116"/>
      <c r="EA814" s="1116"/>
      <c r="EB814" s="1116"/>
      <c r="EC814" s="1116"/>
      <c r="ED814" s="1116"/>
    </row>
    <row r="815" spans="22:134" s="1105" customFormat="1" x14ac:dyDescent="0.25">
      <c r="V815" s="1106"/>
      <c r="AA815" s="1107"/>
      <c r="AB815" s="1107"/>
      <c r="AD815" s="1107"/>
      <c r="AE815" s="1108"/>
      <c r="AH815" s="1109"/>
      <c r="AI815" s="1109"/>
      <c r="AK815" s="1107"/>
      <c r="AR815" s="1107"/>
      <c r="AV815" s="1107"/>
      <c r="AX815" s="1107"/>
      <c r="BB815" s="1107"/>
      <c r="BC815" s="1107"/>
      <c r="BE815" s="1107"/>
      <c r="BH815" s="1110"/>
      <c r="BI815" s="1111"/>
      <c r="BJ815" s="1112"/>
      <c r="BK815" s="1112"/>
      <c r="BL815" s="1112"/>
      <c r="BM815" s="1113"/>
      <c r="BN815" s="1113"/>
      <c r="BO815" s="1113"/>
      <c r="BP815" s="1112"/>
      <c r="BQ815" s="1112"/>
      <c r="BR815" s="1112"/>
      <c r="BS815" s="1112"/>
      <c r="BT815" s="1112"/>
      <c r="BU815" s="1112"/>
      <c r="BV815" s="1112"/>
      <c r="BW815" s="1112"/>
      <c r="BX815" s="1112"/>
      <c r="BY815" s="1112"/>
      <c r="BZ815" s="1112"/>
      <c r="CA815" s="1112"/>
      <c r="CB815" s="1114"/>
      <c r="CC815" s="1112"/>
      <c r="CD815" s="1112"/>
      <c r="CE815" s="1114"/>
      <c r="CF815" s="1114"/>
      <c r="CG815" s="1114"/>
      <c r="CH815" s="1114"/>
      <c r="CI815" s="1112"/>
      <c r="CJ815" s="1112"/>
      <c r="CK815" s="1114"/>
      <c r="CL815" s="1114"/>
      <c r="CM815" s="1114"/>
      <c r="CN815" s="1115"/>
      <c r="CO815" s="1116"/>
      <c r="CP815" s="1116"/>
      <c r="CQ815" s="1110"/>
      <c r="CR815" s="1110"/>
      <c r="CS815" s="1110"/>
      <c r="CT815" s="1110"/>
      <c r="CU815" s="1110"/>
      <c r="CV815" s="1110"/>
      <c r="CW815" s="1110"/>
      <c r="CX815" s="1110"/>
      <c r="CY815" s="1110"/>
      <c r="CZ815" s="1110"/>
      <c r="DA815" s="1110"/>
      <c r="DB815" s="1110"/>
      <c r="DC815" s="1110"/>
      <c r="DD815" s="1110"/>
      <c r="DE815" s="1110"/>
      <c r="DF815" s="1110"/>
      <c r="DG815" s="1110"/>
      <c r="DH815" s="1110"/>
      <c r="DI815" s="1110"/>
      <c r="DJ815" s="1110"/>
      <c r="DK815" s="1110"/>
      <c r="DL815" s="1110"/>
      <c r="DM815" s="1110"/>
      <c r="DN815" s="1110"/>
      <c r="DO815" s="1110"/>
      <c r="DP815" s="1110"/>
      <c r="DQ815" s="1110"/>
      <c r="DR815" s="1110"/>
      <c r="DS815" s="1110"/>
      <c r="DT815" s="1110"/>
      <c r="DU815" s="1110"/>
      <c r="DV815" s="1110"/>
      <c r="DW815" s="1116"/>
      <c r="DX815" s="1116"/>
      <c r="DY815" s="1116"/>
      <c r="DZ815" s="1116"/>
      <c r="EA815" s="1116"/>
      <c r="EB815" s="1116"/>
      <c r="EC815" s="1116"/>
      <c r="ED815" s="1116"/>
    </row>
    <row r="816" spans="22:134" s="1105" customFormat="1" x14ac:dyDescent="0.25">
      <c r="V816" s="1106"/>
      <c r="AA816" s="1107"/>
      <c r="AB816" s="1107"/>
      <c r="AD816" s="1107"/>
      <c r="AE816" s="1108"/>
      <c r="AH816" s="1109"/>
      <c r="AI816" s="1109"/>
      <c r="AK816" s="1107"/>
      <c r="AR816" s="1107"/>
      <c r="AV816" s="1107"/>
      <c r="AX816" s="1107"/>
      <c r="BB816" s="1107"/>
      <c r="BC816" s="1107"/>
      <c r="BE816" s="1107"/>
      <c r="BH816" s="1110"/>
      <c r="BI816" s="1111"/>
      <c r="BJ816" s="1112"/>
      <c r="BK816" s="1112"/>
      <c r="BL816" s="1112"/>
      <c r="BM816" s="1113"/>
      <c r="BN816" s="1113"/>
      <c r="BO816" s="1113"/>
      <c r="BP816" s="1112"/>
      <c r="BQ816" s="1112"/>
      <c r="BR816" s="1112"/>
      <c r="BS816" s="1112"/>
      <c r="BT816" s="1112"/>
      <c r="BU816" s="1112"/>
      <c r="BV816" s="1112"/>
      <c r="BW816" s="1112"/>
      <c r="BX816" s="1112"/>
      <c r="BY816" s="1112"/>
      <c r="BZ816" s="1112"/>
      <c r="CA816" s="1112"/>
      <c r="CB816" s="1114"/>
      <c r="CC816" s="1112"/>
      <c r="CD816" s="1112"/>
      <c r="CE816" s="1114"/>
      <c r="CF816" s="1114"/>
      <c r="CG816" s="1114"/>
      <c r="CH816" s="1114"/>
      <c r="CI816" s="1112"/>
      <c r="CJ816" s="1112"/>
      <c r="CK816" s="1114"/>
      <c r="CL816" s="1114"/>
      <c r="CM816" s="1114"/>
      <c r="CN816" s="1115"/>
      <c r="CO816" s="1116"/>
      <c r="CP816" s="1116"/>
      <c r="CQ816" s="1110"/>
      <c r="CR816" s="1110"/>
      <c r="CS816" s="1110"/>
      <c r="CT816" s="1110"/>
      <c r="CU816" s="1110"/>
      <c r="CV816" s="1110"/>
      <c r="CW816" s="1110"/>
      <c r="CX816" s="1110"/>
      <c r="CY816" s="1110"/>
      <c r="CZ816" s="1110"/>
      <c r="DA816" s="1110"/>
      <c r="DB816" s="1110"/>
      <c r="DC816" s="1110"/>
      <c r="DD816" s="1110"/>
      <c r="DE816" s="1110"/>
      <c r="DF816" s="1110"/>
      <c r="DG816" s="1110"/>
      <c r="DH816" s="1110"/>
      <c r="DI816" s="1110"/>
      <c r="DJ816" s="1110"/>
      <c r="DK816" s="1110"/>
      <c r="DL816" s="1110"/>
      <c r="DM816" s="1110"/>
      <c r="DN816" s="1110"/>
      <c r="DO816" s="1110"/>
      <c r="DP816" s="1110"/>
      <c r="DQ816" s="1110"/>
      <c r="DR816" s="1110"/>
      <c r="DS816" s="1110"/>
      <c r="DT816" s="1110"/>
      <c r="DU816" s="1110"/>
      <c r="DV816" s="1110"/>
      <c r="DW816" s="1116"/>
      <c r="DX816" s="1116"/>
      <c r="DY816" s="1116"/>
      <c r="DZ816" s="1116"/>
      <c r="EA816" s="1116"/>
      <c r="EB816" s="1116"/>
      <c r="EC816" s="1116"/>
      <c r="ED816" s="1116"/>
    </row>
    <row r="817" spans="22:134" s="1105" customFormat="1" x14ac:dyDescent="0.25">
      <c r="V817" s="1106"/>
      <c r="AA817" s="1107"/>
      <c r="AB817" s="1107"/>
      <c r="AD817" s="1107"/>
      <c r="AE817" s="1108"/>
      <c r="AH817" s="1109"/>
      <c r="AI817" s="1109"/>
      <c r="AK817" s="1107"/>
      <c r="AR817" s="1107"/>
      <c r="AV817" s="1107"/>
      <c r="AX817" s="1107"/>
      <c r="BB817" s="1107"/>
      <c r="BC817" s="1107"/>
      <c r="BE817" s="1107"/>
      <c r="BH817" s="1110"/>
      <c r="BI817" s="1111"/>
      <c r="BJ817" s="1112"/>
      <c r="BK817" s="1112"/>
      <c r="BL817" s="1112"/>
      <c r="BM817" s="1113"/>
      <c r="BN817" s="1113"/>
      <c r="BO817" s="1113"/>
      <c r="BP817" s="1112"/>
      <c r="BQ817" s="1112"/>
      <c r="BR817" s="1112"/>
      <c r="BS817" s="1112"/>
      <c r="BT817" s="1112"/>
      <c r="BU817" s="1112"/>
      <c r="BV817" s="1112"/>
      <c r="BW817" s="1112"/>
      <c r="BX817" s="1112"/>
      <c r="BY817" s="1112"/>
      <c r="BZ817" s="1112"/>
      <c r="CA817" s="1112"/>
      <c r="CB817" s="1114"/>
      <c r="CC817" s="1112"/>
      <c r="CD817" s="1112"/>
      <c r="CE817" s="1114"/>
      <c r="CF817" s="1114"/>
      <c r="CG817" s="1114"/>
      <c r="CH817" s="1114"/>
      <c r="CI817" s="1112"/>
      <c r="CJ817" s="1112"/>
      <c r="CK817" s="1114"/>
      <c r="CL817" s="1114"/>
      <c r="CM817" s="1114"/>
      <c r="CN817" s="1115"/>
      <c r="CO817" s="1116"/>
      <c r="CP817" s="1116"/>
      <c r="CQ817" s="1110"/>
      <c r="CR817" s="1110"/>
      <c r="CS817" s="1110"/>
      <c r="CT817" s="1110"/>
      <c r="CU817" s="1110"/>
      <c r="CV817" s="1110"/>
      <c r="CW817" s="1110"/>
      <c r="CX817" s="1110"/>
      <c r="CY817" s="1110"/>
      <c r="CZ817" s="1110"/>
      <c r="DA817" s="1110"/>
      <c r="DB817" s="1110"/>
      <c r="DC817" s="1110"/>
      <c r="DD817" s="1110"/>
      <c r="DE817" s="1110"/>
      <c r="DF817" s="1110"/>
      <c r="DG817" s="1110"/>
      <c r="DH817" s="1110"/>
      <c r="DI817" s="1110"/>
      <c r="DJ817" s="1110"/>
      <c r="DK817" s="1110"/>
      <c r="DL817" s="1110"/>
      <c r="DM817" s="1110"/>
      <c r="DN817" s="1110"/>
      <c r="DO817" s="1110"/>
      <c r="DP817" s="1110"/>
      <c r="DQ817" s="1110"/>
      <c r="DR817" s="1110"/>
      <c r="DS817" s="1110"/>
      <c r="DT817" s="1110"/>
      <c r="DU817" s="1110"/>
      <c r="DV817" s="1110"/>
      <c r="DW817" s="1116"/>
      <c r="DX817" s="1116"/>
      <c r="DY817" s="1116"/>
      <c r="DZ817" s="1116"/>
      <c r="EA817" s="1116"/>
      <c r="EB817" s="1116"/>
      <c r="EC817" s="1116"/>
      <c r="ED817" s="1116"/>
    </row>
    <row r="818" spans="22:134" s="1105" customFormat="1" x14ac:dyDescent="0.25">
      <c r="V818" s="1106"/>
      <c r="AA818" s="1107"/>
      <c r="AB818" s="1107"/>
      <c r="AD818" s="1107"/>
      <c r="AE818" s="1108"/>
      <c r="AH818" s="1109"/>
      <c r="AI818" s="1109"/>
      <c r="AK818" s="1107"/>
      <c r="AR818" s="1107"/>
      <c r="AV818" s="1107"/>
      <c r="AX818" s="1107"/>
      <c r="BB818" s="1107"/>
      <c r="BC818" s="1107"/>
      <c r="BE818" s="1107"/>
      <c r="BH818" s="1110"/>
      <c r="BI818" s="1111"/>
      <c r="BJ818" s="1112"/>
      <c r="BK818" s="1112"/>
      <c r="BL818" s="1112"/>
      <c r="BM818" s="1113"/>
      <c r="BN818" s="1113"/>
      <c r="BO818" s="1113"/>
      <c r="BP818" s="1112"/>
      <c r="BQ818" s="1112"/>
      <c r="BR818" s="1112"/>
      <c r="BS818" s="1112"/>
      <c r="BT818" s="1112"/>
      <c r="BU818" s="1112"/>
      <c r="BV818" s="1112"/>
      <c r="BW818" s="1112"/>
      <c r="BX818" s="1112"/>
      <c r="BY818" s="1112"/>
      <c r="BZ818" s="1112"/>
      <c r="CA818" s="1112"/>
      <c r="CB818" s="1114"/>
      <c r="CC818" s="1112"/>
      <c r="CD818" s="1112"/>
      <c r="CE818" s="1114"/>
      <c r="CF818" s="1114"/>
      <c r="CG818" s="1114"/>
      <c r="CH818" s="1114"/>
      <c r="CI818" s="1112"/>
      <c r="CJ818" s="1112"/>
      <c r="CK818" s="1114"/>
      <c r="CL818" s="1114"/>
      <c r="CM818" s="1114"/>
      <c r="CN818" s="1115"/>
      <c r="CO818" s="1116"/>
      <c r="CP818" s="1116"/>
      <c r="CQ818" s="1110"/>
      <c r="CR818" s="1110"/>
      <c r="CS818" s="1110"/>
      <c r="CT818" s="1110"/>
      <c r="CU818" s="1110"/>
      <c r="CV818" s="1110"/>
      <c r="CW818" s="1110"/>
      <c r="CX818" s="1110"/>
      <c r="CY818" s="1110"/>
      <c r="CZ818" s="1110"/>
      <c r="DA818" s="1110"/>
      <c r="DB818" s="1110"/>
      <c r="DC818" s="1110"/>
      <c r="DD818" s="1110"/>
      <c r="DE818" s="1110"/>
      <c r="DF818" s="1110"/>
      <c r="DG818" s="1110"/>
      <c r="DH818" s="1110"/>
      <c r="DI818" s="1110"/>
      <c r="DJ818" s="1110"/>
      <c r="DK818" s="1110"/>
      <c r="DL818" s="1110"/>
      <c r="DM818" s="1110"/>
      <c r="DN818" s="1110"/>
      <c r="DO818" s="1110"/>
      <c r="DP818" s="1110"/>
      <c r="DQ818" s="1110"/>
      <c r="DR818" s="1110"/>
      <c r="DS818" s="1110"/>
      <c r="DT818" s="1110"/>
      <c r="DU818" s="1110"/>
      <c r="DV818" s="1110"/>
      <c r="DW818" s="1116"/>
      <c r="DX818" s="1116"/>
      <c r="DY818" s="1116"/>
      <c r="DZ818" s="1116"/>
      <c r="EA818" s="1116"/>
      <c r="EB818" s="1116"/>
      <c r="EC818" s="1116"/>
      <c r="ED818" s="1116"/>
    </row>
    <row r="819" spans="22:134" s="1105" customFormat="1" x14ac:dyDescent="0.25">
      <c r="V819" s="1106"/>
      <c r="AA819" s="1107"/>
      <c r="AB819" s="1107"/>
      <c r="AD819" s="1107"/>
      <c r="AE819" s="1108"/>
      <c r="AH819" s="1109"/>
      <c r="AI819" s="1109"/>
      <c r="AK819" s="1107"/>
      <c r="AR819" s="1107"/>
      <c r="AV819" s="1107"/>
      <c r="AX819" s="1107"/>
      <c r="BB819" s="1107"/>
      <c r="BC819" s="1107"/>
      <c r="BE819" s="1107"/>
      <c r="BH819" s="1110"/>
      <c r="BI819" s="1111"/>
      <c r="BJ819" s="1112"/>
      <c r="BK819" s="1112"/>
      <c r="BL819" s="1112"/>
      <c r="BM819" s="1113"/>
      <c r="BN819" s="1113"/>
      <c r="BO819" s="1113"/>
      <c r="BP819" s="1112"/>
      <c r="BQ819" s="1112"/>
      <c r="BR819" s="1112"/>
      <c r="BS819" s="1112"/>
      <c r="BT819" s="1112"/>
      <c r="BU819" s="1112"/>
      <c r="BV819" s="1112"/>
      <c r="BW819" s="1112"/>
      <c r="BX819" s="1112"/>
      <c r="BY819" s="1112"/>
      <c r="BZ819" s="1112"/>
      <c r="CA819" s="1112"/>
      <c r="CB819" s="1114"/>
      <c r="CC819" s="1112"/>
      <c r="CD819" s="1112"/>
      <c r="CE819" s="1114"/>
      <c r="CF819" s="1114"/>
      <c r="CG819" s="1114"/>
      <c r="CH819" s="1114"/>
      <c r="CI819" s="1112"/>
      <c r="CJ819" s="1112"/>
      <c r="CK819" s="1114"/>
      <c r="CL819" s="1114"/>
      <c r="CM819" s="1114"/>
      <c r="CN819" s="1115"/>
      <c r="CO819" s="1116"/>
      <c r="CP819" s="1116"/>
      <c r="CQ819" s="1110"/>
      <c r="CR819" s="1110"/>
      <c r="CS819" s="1110"/>
      <c r="CT819" s="1110"/>
      <c r="CU819" s="1110"/>
      <c r="CV819" s="1110"/>
      <c r="CW819" s="1110"/>
      <c r="CX819" s="1110"/>
      <c r="CY819" s="1110"/>
      <c r="CZ819" s="1110"/>
      <c r="DA819" s="1110"/>
      <c r="DB819" s="1110"/>
      <c r="DC819" s="1110"/>
      <c r="DD819" s="1110"/>
      <c r="DE819" s="1110"/>
      <c r="DF819" s="1110"/>
      <c r="DG819" s="1110"/>
      <c r="DH819" s="1110"/>
      <c r="DI819" s="1110"/>
      <c r="DJ819" s="1110"/>
      <c r="DK819" s="1110"/>
      <c r="DL819" s="1110"/>
      <c r="DM819" s="1110"/>
      <c r="DN819" s="1110"/>
      <c r="DO819" s="1110"/>
      <c r="DP819" s="1110"/>
      <c r="DQ819" s="1110"/>
      <c r="DR819" s="1110"/>
      <c r="DS819" s="1110"/>
      <c r="DT819" s="1110"/>
      <c r="DU819" s="1110"/>
      <c r="DV819" s="1110"/>
      <c r="DW819" s="1116"/>
      <c r="DX819" s="1116"/>
      <c r="DY819" s="1116"/>
      <c r="DZ819" s="1116"/>
      <c r="EA819" s="1116"/>
      <c r="EB819" s="1116"/>
      <c r="EC819" s="1116"/>
      <c r="ED819" s="1116"/>
    </row>
    <row r="820" spans="22:134" s="1105" customFormat="1" x14ac:dyDescent="0.25">
      <c r="V820" s="1106"/>
      <c r="AA820" s="1107"/>
      <c r="AB820" s="1107"/>
      <c r="AD820" s="1107"/>
      <c r="AE820" s="1108"/>
      <c r="AH820" s="1109"/>
      <c r="AI820" s="1109"/>
      <c r="AK820" s="1107"/>
      <c r="AR820" s="1107"/>
      <c r="AV820" s="1107"/>
      <c r="AX820" s="1107"/>
      <c r="BB820" s="1107"/>
      <c r="BC820" s="1107"/>
      <c r="BE820" s="1107"/>
      <c r="BH820" s="1110"/>
      <c r="BI820" s="1111"/>
      <c r="BJ820" s="1112"/>
      <c r="BK820" s="1112"/>
      <c r="BL820" s="1112"/>
      <c r="BM820" s="1113"/>
      <c r="BN820" s="1113"/>
      <c r="BO820" s="1113"/>
      <c r="BP820" s="1112"/>
      <c r="BQ820" s="1112"/>
      <c r="BR820" s="1112"/>
      <c r="BS820" s="1112"/>
      <c r="BT820" s="1112"/>
      <c r="BU820" s="1112"/>
      <c r="BV820" s="1112"/>
      <c r="BW820" s="1112"/>
      <c r="BX820" s="1112"/>
      <c r="BY820" s="1112"/>
      <c r="BZ820" s="1112"/>
      <c r="CA820" s="1112"/>
      <c r="CB820" s="1114"/>
      <c r="CC820" s="1112"/>
      <c r="CD820" s="1112"/>
      <c r="CE820" s="1114"/>
      <c r="CF820" s="1114"/>
      <c r="CG820" s="1114"/>
      <c r="CH820" s="1114"/>
      <c r="CI820" s="1112"/>
      <c r="CJ820" s="1112"/>
      <c r="CK820" s="1114"/>
      <c r="CL820" s="1114"/>
      <c r="CM820" s="1114"/>
      <c r="CN820" s="1115"/>
      <c r="CO820" s="1116"/>
      <c r="CP820" s="1116"/>
      <c r="CQ820" s="1110"/>
      <c r="CR820" s="1110"/>
      <c r="CS820" s="1110"/>
      <c r="CT820" s="1110"/>
      <c r="CU820" s="1110"/>
      <c r="CV820" s="1110"/>
      <c r="CW820" s="1110"/>
      <c r="CX820" s="1110"/>
      <c r="CY820" s="1110"/>
      <c r="CZ820" s="1110"/>
      <c r="DA820" s="1110"/>
      <c r="DB820" s="1110"/>
      <c r="DC820" s="1110"/>
      <c r="DD820" s="1110"/>
      <c r="DE820" s="1110"/>
      <c r="DF820" s="1110"/>
      <c r="DG820" s="1110"/>
      <c r="DH820" s="1110"/>
      <c r="DI820" s="1110"/>
      <c r="DJ820" s="1110"/>
      <c r="DK820" s="1110"/>
      <c r="DL820" s="1110"/>
      <c r="DM820" s="1110"/>
      <c r="DN820" s="1110"/>
      <c r="DO820" s="1110"/>
      <c r="DP820" s="1110"/>
      <c r="DQ820" s="1110"/>
      <c r="DR820" s="1110"/>
      <c r="DS820" s="1110"/>
      <c r="DT820" s="1110"/>
      <c r="DU820" s="1110"/>
      <c r="DV820" s="1110"/>
      <c r="DW820" s="1116"/>
      <c r="DX820" s="1116"/>
      <c r="DY820" s="1116"/>
      <c r="DZ820" s="1116"/>
      <c r="EA820" s="1116"/>
      <c r="EB820" s="1116"/>
      <c r="EC820" s="1116"/>
      <c r="ED820" s="1116"/>
    </row>
    <row r="821" spans="22:134" s="1105" customFormat="1" x14ac:dyDescent="0.25">
      <c r="V821" s="1106"/>
      <c r="AA821" s="1107"/>
      <c r="AB821" s="1107"/>
      <c r="AD821" s="1107"/>
      <c r="AE821" s="1108"/>
      <c r="AH821" s="1109"/>
      <c r="AI821" s="1109"/>
      <c r="AK821" s="1107"/>
      <c r="AR821" s="1107"/>
      <c r="AV821" s="1107"/>
      <c r="AX821" s="1107"/>
      <c r="BB821" s="1107"/>
      <c r="BC821" s="1107"/>
      <c r="BE821" s="1107"/>
      <c r="BH821" s="1110"/>
      <c r="BI821" s="1111"/>
      <c r="BJ821" s="1112"/>
      <c r="BK821" s="1112"/>
      <c r="BL821" s="1112"/>
      <c r="BM821" s="1113"/>
      <c r="BN821" s="1113"/>
      <c r="BO821" s="1113"/>
      <c r="BP821" s="1112"/>
      <c r="BQ821" s="1112"/>
      <c r="BR821" s="1112"/>
      <c r="BS821" s="1112"/>
      <c r="BT821" s="1112"/>
      <c r="BU821" s="1112"/>
      <c r="BV821" s="1112"/>
      <c r="BW821" s="1112"/>
      <c r="BX821" s="1112"/>
      <c r="BY821" s="1112"/>
      <c r="BZ821" s="1112"/>
      <c r="CA821" s="1112"/>
      <c r="CB821" s="1114"/>
      <c r="CC821" s="1112"/>
      <c r="CD821" s="1112"/>
      <c r="CE821" s="1114"/>
      <c r="CF821" s="1114"/>
      <c r="CG821" s="1114"/>
      <c r="CH821" s="1114"/>
      <c r="CI821" s="1112"/>
      <c r="CJ821" s="1112"/>
      <c r="CK821" s="1114"/>
      <c r="CL821" s="1114"/>
      <c r="CM821" s="1114"/>
      <c r="CN821" s="1115"/>
      <c r="CO821" s="1116"/>
      <c r="CP821" s="1116"/>
      <c r="CQ821" s="1110"/>
      <c r="CR821" s="1110"/>
      <c r="CS821" s="1110"/>
      <c r="CT821" s="1110"/>
      <c r="CU821" s="1110"/>
      <c r="CV821" s="1110"/>
      <c r="CW821" s="1110"/>
      <c r="CX821" s="1110"/>
      <c r="CY821" s="1110"/>
      <c r="CZ821" s="1110"/>
      <c r="DA821" s="1110"/>
      <c r="DB821" s="1110"/>
      <c r="DC821" s="1110"/>
      <c r="DD821" s="1110"/>
      <c r="DE821" s="1110"/>
      <c r="DF821" s="1110"/>
      <c r="DG821" s="1110"/>
      <c r="DH821" s="1110"/>
      <c r="DI821" s="1110"/>
      <c r="DJ821" s="1110"/>
      <c r="DK821" s="1110"/>
      <c r="DL821" s="1110"/>
      <c r="DM821" s="1110"/>
      <c r="DN821" s="1110"/>
      <c r="DO821" s="1110"/>
      <c r="DP821" s="1110"/>
      <c r="DQ821" s="1110"/>
      <c r="DR821" s="1110"/>
      <c r="DS821" s="1110"/>
      <c r="DT821" s="1110"/>
      <c r="DU821" s="1110"/>
      <c r="DV821" s="1110"/>
      <c r="DW821" s="1116"/>
      <c r="DX821" s="1116"/>
      <c r="DY821" s="1116"/>
      <c r="DZ821" s="1116"/>
      <c r="EA821" s="1116"/>
      <c r="EB821" s="1116"/>
      <c r="EC821" s="1116"/>
      <c r="ED821" s="1116"/>
    </row>
    <row r="822" spans="22:134" s="1105" customFormat="1" x14ac:dyDescent="0.25">
      <c r="V822" s="1106"/>
      <c r="AA822" s="1107"/>
      <c r="AB822" s="1107"/>
      <c r="AD822" s="1107"/>
      <c r="AE822" s="1108"/>
      <c r="AH822" s="1109"/>
      <c r="AI822" s="1109"/>
      <c r="AK822" s="1107"/>
      <c r="AR822" s="1107"/>
      <c r="AV822" s="1107"/>
      <c r="AX822" s="1107"/>
      <c r="BB822" s="1107"/>
      <c r="BC822" s="1107"/>
      <c r="BE822" s="1107"/>
      <c r="BH822" s="1110"/>
      <c r="BI822" s="1111"/>
      <c r="BJ822" s="1112"/>
      <c r="BK822" s="1112"/>
      <c r="BL822" s="1112"/>
      <c r="BM822" s="1113"/>
      <c r="BN822" s="1113"/>
      <c r="BO822" s="1113"/>
      <c r="BP822" s="1112"/>
      <c r="BQ822" s="1112"/>
      <c r="BR822" s="1112"/>
      <c r="BS822" s="1112"/>
      <c r="BT822" s="1112"/>
      <c r="BU822" s="1112"/>
      <c r="BV822" s="1112"/>
      <c r="BW822" s="1112"/>
      <c r="BX822" s="1112"/>
      <c r="BY822" s="1112"/>
      <c r="BZ822" s="1112"/>
      <c r="CA822" s="1112"/>
      <c r="CB822" s="1114"/>
      <c r="CC822" s="1112"/>
      <c r="CD822" s="1112"/>
      <c r="CE822" s="1114"/>
      <c r="CF822" s="1114"/>
      <c r="CG822" s="1114"/>
      <c r="CH822" s="1114"/>
      <c r="CI822" s="1112"/>
      <c r="CJ822" s="1112"/>
      <c r="CK822" s="1114"/>
      <c r="CL822" s="1114"/>
      <c r="CM822" s="1114"/>
      <c r="CN822" s="1115"/>
      <c r="CO822" s="1116"/>
      <c r="CP822" s="1116"/>
      <c r="CQ822" s="1110"/>
      <c r="CR822" s="1110"/>
      <c r="CS822" s="1110"/>
      <c r="CT822" s="1110"/>
      <c r="CU822" s="1110"/>
      <c r="CV822" s="1110"/>
      <c r="CW822" s="1110"/>
      <c r="CX822" s="1110"/>
      <c r="CY822" s="1110"/>
      <c r="CZ822" s="1110"/>
      <c r="DA822" s="1110"/>
      <c r="DB822" s="1110"/>
      <c r="DC822" s="1110"/>
      <c r="DD822" s="1110"/>
      <c r="DE822" s="1110"/>
      <c r="DF822" s="1110"/>
      <c r="DG822" s="1110"/>
      <c r="DH822" s="1110"/>
      <c r="DI822" s="1110"/>
      <c r="DJ822" s="1110"/>
      <c r="DK822" s="1110"/>
      <c r="DL822" s="1110"/>
      <c r="DM822" s="1110"/>
      <c r="DN822" s="1110"/>
      <c r="DO822" s="1110"/>
      <c r="DP822" s="1110"/>
      <c r="DQ822" s="1110"/>
      <c r="DR822" s="1110"/>
      <c r="DS822" s="1110"/>
      <c r="DT822" s="1110"/>
      <c r="DU822" s="1110"/>
      <c r="DV822" s="1110"/>
      <c r="DW822" s="1116"/>
      <c r="DX822" s="1116"/>
      <c r="DY822" s="1116"/>
      <c r="DZ822" s="1116"/>
      <c r="EA822" s="1116"/>
      <c r="EB822" s="1116"/>
      <c r="EC822" s="1116"/>
      <c r="ED822" s="1116"/>
    </row>
    <row r="823" spans="22:134" s="1105" customFormat="1" x14ac:dyDescent="0.25">
      <c r="V823" s="1106"/>
      <c r="AA823" s="1107"/>
      <c r="AB823" s="1107"/>
      <c r="AD823" s="1107"/>
      <c r="AE823" s="1108"/>
      <c r="AH823" s="1109"/>
      <c r="AI823" s="1109"/>
      <c r="AK823" s="1107"/>
      <c r="AR823" s="1107"/>
      <c r="AV823" s="1107"/>
      <c r="AX823" s="1107"/>
      <c r="BB823" s="1107"/>
      <c r="BC823" s="1107"/>
      <c r="BE823" s="1107"/>
      <c r="BH823" s="1110"/>
      <c r="BI823" s="1111"/>
      <c r="BJ823" s="1112"/>
      <c r="BK823" s="1112"/>
      <c r="BL823" s="1112"/>
      <c r="BM823" s="1113"/>
      <c r="BN823" s="1113"/>
      <c r="BO823" s="1113"/>
      <c r="BP823" s="1112"/>
      <c r="BQ823" s="1112"/>
      <c r="BR823" s="1112"/>
      <c r="BS823" s="1112"/>
      <c r="BT823" s="1112"/>
      <c r="BU823" s="1112"/>
      <c r="BV823" s="1112"/>
      <c r="BW823" s="1112"/>
      <c r="BX823" s="1112"/>
      <c r="BY823" s="1112"/>
      <c r="BZ823" s="1112"/>
      <c r="CA823" s="1112"/>
      <c r="CB823" s="1114"/>
      <c r="CC823" s="1112"/>
      <c r="CD823" s="1112"/>
      <c r="CE823" s="1114"/>
      <c r="CF823" s="1114"/>
      <c r="CG823" s="1114"/>
      <c r="CH823" s="1114"/>
      <c r="CI823" s="1112"/>
      <c r="CJ823" s="1112"/>
      <c r="CK823" s="1114"/>
      <c r="CL823" s="1114"/>
      <c r="CM823" s="1114"/>
      <c r="CN823" s="1115"/>
      <c r="CO823" s="1116"/>
      <c r="CP823" s="1116"/>
      <c r="CQ823" s="1110"/>
      <c r="CR823" s="1110"/>
      <c r="CS823" s="1110"/>
      <c r="CT823" s="1110"/>
      <c r="CU823" s="1110"/>
      <c r="CV823" s="1110"/>
      <c r="CW823" s="1110"/>
      <c r="CX823" s="1110"/>
      <c r="CY823" s="1110"/>
      <c r="CZ823" s="1110"/>
      <c r="DA823" s="1110"/>
      <c r="DB823" s="1110"/>
      <c r="DC823" s="1110"/>
      <c r="DD823" s="1110"/>
      <c r="DE823" s="1110"/>
      <c r="DF823" s="1110"/>
      <c r="DG823" s="1110"/>
      <c r="DH823" s="1110"/>
      <c r="DI823" s="1110"/>
      <c r="DJ823" s="1110"/>
      <c r="DK823" s="1110"/>
      <c r="DL823" s="1110"/>
      <c r="DM823" s="1110"/>
      <c r="DN823" s="1110"/>
      <c r="DO823" s="1110"/>
      <c r="DP823" s="1110"/>
      <c r="DQ823" s="1110"/>
      <c r="DR823" s="1110"/>
      <c r="DS823" s="1110"/>
      <c r="DT823" s="1110"/>
      <c r="DU823" s="1110"/>
      <c r="DV823" s="1110"/>
      <c r="DW823" s="1116"/>
      <c r="DX823" s="1116"/>
      <c r="DY823" s="1116"/>
      <c r="DZ823" s="1116"/>
      <c r="EA823" s="1116"/>
      <c r="EB823" s="1116"/>
      <c r="EC823" s="1116"/>
      <c r="ED823" s="1116"/>
    </row>
    <row r="824" spans="22:134" s="1105" customFormat="1" x14ac:dyDescent="0.25">
      <c r="V824" s="1106"/>
      <c r="AA824" s="1107"/>
      <c r="AB824" s="1107"/>
      <c r="AD824" s="1107"/>
      <c r="AE824" s="1108"/>
      <c r="AH824" s="1109"/>
      <c r="AI824" s="1109"/>
      <c r="AK824" s="1107"/>
      <c r="AR824" s="1107"/>
      <c r="AV824" s="1107"/>
      <c r="AX824" s="1107"/>
      <c r="BB824" s="1107"/>
      <c r="BC824" s="1107"/>
      <c r="BE824" s="1107"/>
      <c r="BH824" s="1110"/>
      <c r="BI824" s="1111"/>
      <c r="BJ824" s="1112"/>
      <c r="BK824" s="1112"/>
      <c r="BL824" s="1112"/>
      <c r="BM824" s="1113"/>
      <c r="BN824" s="1113"/>
      <c r="BO824" s="1113"/>
      <c r="BP824" s="1112"/>
      <c r="BQ824" s="1112"/>
      <c r="BR824" s="1112"/>
      <c r="BS824" s="1112"/>
      <c r="BT824" s="1112"/>
      <c r="BU824" s="1112"/>
      <c r="BV824" s="1112"/>
      <c r="BW824" s="1112"/>
      <c r="BX824" s="1112"/>
      <c r="BY824" s="1112"/>
      <c r="BZ824" s="1112"/>
      <c r="CA824" s="1112"/>
      <c r="CB824" s="1114"/>
      <c r="CC824" s="1112"/>
      <c r="CD824" s="1112"/>
      <c r="CE824" s="1114"/>
      <c r="CF824" s="1114"/>
      <c r="CG824" s="1114"/>
      <c r="CH824" s="1114"/>
      <c r="CI824" s="1112"/>
      <c r="CJ824" s="1112"/>
      <c r="CK824" s="1114"/>
      <c r="CL824" s="1114"/>
      <c r="CM824" s="1114"/>
      <c r="CN824" s="1115"/>
      <c r="CO824" s="1116"/>
      <c r="CP824" s="1116"/>
      <c r="CQ824" s="1110"/>
      <c r="CR824" s="1110"/>
      <c r="CS824" s="1110"/>
      <c r="CT824" s="1110"/>
      <c r="CU824" s="1110"/>
      <c r="CV824" s="1110"/>
      <c r="CW824" s="1110"/>
      <c r="CX824" s="1110"/>
      <c r="CY824" s="1110"/>
      <c r="CZ824" s="1110"/>
      <c r="DA824" s="1110"/>
      <c r="DB824" s="1110"/>
      <c r="DC824" s="1110"/>
      <c r="DD824" s="1110"/>
      <c r="DE824" s="1110"/>
      <c r="DF824" s="1110"/>
      <c r="DG824" s="1110"/>
      <c r="DH824" s="1110"/>
      <c r="DI824" s="1110"/>
      <c r="DJ824" s="1110"/>
      <c r="DK824" s="1110"/>
      <c r="DL824" s="1110"/>
      <c r="DM824" s="1110"/>
      <c r="DN824" s="1110"/>
      <c r="DO824" s="1110"/>
      <c r="DP824" s="1110"/>
      <c r="DQ824" s="1110"/>
      <c r="DR824" s="1110"/>
      <c r="DS824" s="1110"/>
      <c r="DT824" s="1110"/>
      <c r="DU824" s="1110"/>
      <c r="DV824" s="1110"/>
      <c r="DW824" s="1116"/>
      <c r="DX824" s="1116"/>
      <c r="DY824" s="1116"/>
      <c r="DZ824" s="1116"/>
      <c r="EA824" s="1116"/>
      <c r="EB824" s="1116"/>
      <c r="EC824" s="1116"/>
      <c r="ED824" s="1116"/>
    </row>
    <row r="825" spans="22:134" s="1105" customFormat="1" x14ac:dyDescent="0.25">
      <c r="V825" s="1106"/>
      <c r="AA825" s="1107"/>
      <c r="AB825" s="1107"/>
      <c r="AD825" s="1107"/>
      <c r="AE825" s="1108"/>
      <c r="AH825" s="1109"/>
      <c r="AI825" s="1109"/>
      <c r="AK825" s="1107"/>
      <c r="AR825" s="1107"/>
      <c r="AV825" s="1107"/>
      <c r="AX825" s="1107"/>
      <c r="BB825" s="1107"/>
      <c r="BC825" s="1107"/>
      <c r="BE825" s="1107"/>
      <c r="BH825" s="1110"/>
      <c r="BI825" s="1111"/>
      <c r="BJ825" s="1112"/>
      <c r="BK825" s="1112"/>
      <c r="BL825" s="1112"/>
      <c r="BM825" s="1113"/>
      <c r="BN825" s="1113"/>
      <c r="BO825" s="1113"/>
      <c r="BP825" s="1112"/>
      <c r="BQ825" s="1112"/>
      <c r="BR825" s="1112"/>
      <c r="BS825" s="1112"/>
      <c r="BT825" s="1112"/>
      <c r="BU825" s="1112"/>
      <c r="BV825" s="1112"/>
      <c r="BW825" s="1112"/>
      <c r="BX825" s="1112"/>
      <c r="BY825" s="1112"/>
      <c r="BZ825" s="1112"/>
      <c r="CA825" s="1112"/>
      <c r="CB825" s="1114"/>
      <c r="CC825" s="1112"/>
      <c r="CD825" s="1112"/>
      <c r="CE825" s="1114"/>
      <c r="CF825" s="1114"/>
      <c r="CG825" s="1114"/>
      <c r="CH825" s="1114"/>
      <c r="CI825" s="1112"/>
      <c r="CJ825" s="1112"/>
      <c r="CK825" s="1114"/>
      <c r="CL825" s="1114"/>
      <c r="CM825" s="1114"/>
      <c r="CN825" s="1115"/>
      <c r="CO825" s="1116"/>
      <c r="CP825" s="1116"/>
      <c r="CQ825" s="1110"/>
      <c r="CR825" s="1110"/>
      <c r="CS825" s="1110"/>
      <c r="CT825" s="1110"/>
      <c r="CU825" s="1110"/>
      <c r="CV825" s="1110"/>
      <c r="CW825" s="1110"/>
      <c r="CX825" s="1110"/>
      <c r="CY825" s="1110"/>
      <c r="CZ825" s="1110"/>
      <c r="DA825" s="1110"/>
      <c r="DB825" s="1110"/>
      <c r="DC825" s="1110"/>
      <c r="DD825" s="1110"/>
      <c r="DE825" s="1110"/>
      <c r="DF825" s="1110"/>
      <c r="DG825" s="1110"/>
      <c r="DH825" s="1110"/>
      <c r="DI825" s="1110"/>
      <c r="DJ825" s="1110"/>
      <c r="DK825" s="1110"/>
      <c r="DL825" s="1110"/>
      <c r="DM825" s="1110"/>
      <c r="DN825" s="1110"/>
      <c r="DO825" s="1110"/>
      <c r="DP825" s="1110"/>
      <c r="DQ825" s="1110"/>
      <c r="DR825" s="1110"/>
      <c r="DS825" s="1110"/>
      <c r="DT825" s="1110"/>
      <c r="DU825" s="1110"/>
      <c r="DV825" s="1110"/>
      <c r="DW825" s="1116"/>
      <c r="DX825" s="1116"/>
      <c r="DY825" s="1116"/>
      <c r="DZ825" s="1116"/>
      <c r="EA825" s="1116"/>
      <c r="EB825" s="1116"/>
      <c r="EC825" s="1116"/>
      <c r="ED825" s="1116"/>
    </row>
    <row r="826" spans="22:134" s="1105" customFormat="1" x14ac:dyDescent="0.25">
      <c r="V826" s="1106"/>
      <c r="AA826" s="1107"/>
      <c r="AB826" s="1107"/>
      <c r="AD826" s="1107"/>
      <c r="AE826" s="1108"/>
      <c r="AH826" s="1109"/>
      <c r="AI826" s="1109"/>
      <c r="AK826" s="1107"/>
      <c r="AR826" s="1107"/>
      <c r="AV826" s="1107"/>
      <c r="AX826" s="1107"/>
      <c r="BB826" s="1107"/>
      <c r="BC826" s="1107"/>
      <c r="BE826" s="1107"/>
      <c r="BH826" s="1110"/>
      <c r="BI826" s="1111"/>
      <c r="BJ826" s="1112"/>
      <c r="BK826" s="1112"/>
      <c r="BL826" s="1112"/>
      <c r="BM826" s="1113"/>
      <c r="BN826" s="1113"/>
      <c r="BO826" s="1113"/>
      <c r="BP826" s="1112"/>
      <c r="BQ826" s="1112"/>
      <c r="BR826" s="1112"/>
      <c r="BS826" s="1112"/>
      <c r="BT826" s="1112"/>
      <c r="BU826" s="1112"/>
      <c r="BV826" s="1112"/>
      <c r="BW826" s="1112"/>
      <c r="BX826" s="1112"/>
      <c r="BY826" s="1112"/>
      <c r="BZ826" s="1112"/>
      <c r="CA826" s="1112"/>
      <c r="CB826" s="1114"/>
      <c r="CC826" s="1112"/>
      <c r="CD826" s="1112"/>
      <c r="CE826" s="1114"/>
      <c r="CF826" s="1114"/>
      <c r="CG826" s="1114"/>
      <c r="CH826" s="1114"/>
      <c r="CI826" s="1112"/>
      <c r="CJ826" s="1112"/>
      <c r="CK826" s="1114"/>
      <c r="CL826" s="1114"/>
      <c r="CM826" s="1114"/>
      <c r="CN826" s="1115"/>
      <c r="CO826" s="1116"/>
      <c r="CP826" s="1116"/>
      <c r="CQ826" s="1110"/>
      <c r="CR826" s="1110"/>
      <c r="CS826" s="1110"/>
      <c r="CT826" s="1110"/>
      <c r="CU826" s="1110"/>
      <c r="CV826" s="1110"/>
      <c r="CW826" s="1110"/>
      <c r="CX826" s="1110"/>
      <c r="CY826" s="1110"/>
      <c r="CZ826" s="1110"/>
      <c r="DA826" s="1110"/>
      <c r="DB826" s="1110"/>
      <c r="DC826" s="1110"/>
      <c r="DD826" s="1110"/>
      <c r="DE826" s="1110"/>
      <c r="DF826" s="1110"/>
      <c r="DG826" s="1110"/>
      <c r="DH826" s="1110"/>
      <c r="DI826" s="1110"/>
      <c r="DJ826" s="1110"/>
      <c r="DK826" s="1110"/>
      <c r="DL826" s="1110"/>
      <c r="DM826" s="1110"/>
      <c r="DN826" s="1110"/>
      <c r="DO826" s="1110"/>
      <c r="DP826" s="1110"/>
      <c r="DQ826" s="1110"/>
      <c r="DR826" s="1110"/>
      <c r="DS826" s="1110"/>
      <c r="DT826" s="1110"/>
      <c r="DU826" s="1110"/>
      <c r="DV826" s="1110"/>
      <c r="DW826" s="1116"/>
      <c r="DX826" s="1116"/>
      <c r="DY826" s="1116"/>
      <c r="DZ826" s="1116"/>
      <c r="EA826" s="1116"/>
      <c r="EB826" s="1116"/>
      <c r="EC826" s="1116"/>
      <c r="ED826" s="1116"/>
    </row>
    <row r="827" spans="22:134" s="1105" customFormat="1" x14ac:dyDescent="0.25">
      <c r="V827" s="1106"/>
      <c r="AA827" s="1107"/>
      <c r="AB827" s="1107"/>
      <c r="AD827" s="1107"/>
      <c r="AE827" s="1108"/>
      <c r="AH827" s="1109"/>
      <c r="AI827" s="1109"/>
      <c r="AK827" s="1107"/>
      <c r="AR827" s="1107"/>
      <c r="AV827" s="1107"/>
      <c r="AX827" s="1107"/>
      <c r="BB827" s="1107"/>
      <c r="BC827" s="1107"/>
      <c r="BE827" s="1107"/>
      <c r="BH827" s="1110"/>
      <c r="BI827" s="1111"/>
      <c r="BJ827" s="1112"/>
      <c r="BK827" s="1112"/>
      <c r="BL827" s="1112"/>
      <c r="BM827" s="1113"/>
      <c r="BN827" s="1113"/>
      <c r="BO827" s="1113"/>
      <c r="BP827" s="1112"/>
      <c r="BQ827" s="1112"/>
      <c r="BR827" s="1112"/>
      <c r="BS827" s="1112"/>
      <c r="BT827" s="1112"/>
      <c r="BU827" s="1112"/>
      <c r="BV827" s="1112"/>
      <c r="BW827" s="1112"/>
      <c r="BX827" s="1112"/>
      <c r="BY827" s="1112"/>
      <c r="BZ827" s="1112"/>
      <c r="CA827" s="1112"/>
      <c r="CB827" s="1114"/>
      <c r="CC827" s="1112"/>
      <c r="CD827" s="1112"/>
      <c r="CE827" s="1114"/>
      <c r="CF827" s="1114"/>
      <c r="CG827" s="1114"/>
      <c r="CH827" s="1114"/>
      <c r="CI827" s="1112"/>
      <c r="CJ827" s="1112"/>
      <c r="CK827" s="1114"/>
      <c r="CL827" s="1114"/>
      <c r="CM827" s="1114"/>
      <c r="CN827" s="1115"/>
      <c r="CO827" s="1116"/>
      <c r="CP827" s="1116"/>
      <c r="CQ827" s="1110"/>
      <c r="CR827" s="1110"/>
      <c r="CS827" s="1110"/>
      <c r="CT827" s="1110"/>
      <c r="CU827" s="1110"/>
      <c r="CV827" s="1110"/>
      <c r="CW827" s="1110"/>
      <c r="CX827" s="1110"/>
      <c r="CY827" s="1110"/>
      <c r="CZ827" s="1110"/>
      <c r="DA827" s="1110"/>
      <c r="DB827" s="1110"/>
      <c r="DC827" s="1110"/>
      <c r="DD827" s="1110"/>
      <c r="DE827" s="1110"/>
      <c r="DF827" s="1110"/>
      <c r="DG827" s="1110"/>
      <c r="DH827" s="1110"/>
      <c r="DI827" s="1110"/>
      <c r="DJ827" s="1110"/>
      <c r="DK827" s="1110"/>
      <c r="DL827" s="1110"/>
      <c r="DM827" s="1110"/>
      <c r="DN827" s="1110"/>
      <c r="DO827" s="1110"/>
      <c r="DP827" s="1110"/>
      <c r="DQ827" s="1110"/>
      <c r="DR827" s="1110"/>
      <c r="DS827" s="1110"/>
      <c r="DT827" s="1110"/>
      <c r="DU827" s="1110"/>
      <c r="DV827" s="1110"/>
      <c r="DW827" s="1116"/>
      <c r="DX827" s="1116"/>
      <c r="DY827" s="1116"/>
      <c r="DZ827" s="1116"/>
      <c r="EA827" s="1116"/>
      <c r="EB827" s="1116"/>
      <c r="EC827" s="1116"/>
      <c r="ED827" s="1116"/>
    </row>
    <row r="828" spans="22:134" s="1105" customFormat="1" x14ac:dyDescent="0.25">
      <c r="V828" s="1106"/>
      <c r="AA828" s="1107"/>
      <c r="AB828" s="1107"/>
      <c r="AD828" s="1107"/>
      <c r="AE828" s="1108"/>
      <c r="AH828" s="1109"/>
      <c r="AI828" s="1109"/>
      <c r="AK828" s="1107"/>
      <c r="AR828" s="1107"/>
      <c r="AV828" s="1107"/>
      <c r="AX828" s="1107"/>
      <c r="BB828" s="1107"/>
      <c r="BC828" s="1107"/>
      <c r="BE828" s="1107"/>
      <c r="BH828" s="1110"/>
      <c r="BI828" s="1111"/>
      <c r="BJ828" s="1112"/>
      <c r="BK828" s="1112"/>
      <c r="BL828" s="1112"/>
      <c r="BM828" s="1113"/>
      <c r="BN828" s="1113"/>
      <c r="BO828" s="1113"/>
      <c r="BP828" s="1112"/>
      <c r="BQ828" s="1112"/>
      <c r="BR828" s="1112"/>
      <c r="BS828" s="1112"/>
      <c r="BT828" s="1112"/>
      <c r="BU828" s="1112"/>
      <c r="BV828" s="1112"/>
      <c r="BW828" s="1112"/>
      <c r="BX828" s="1112"/>
      <c r="BY828" s="1112"/>
      <c r="BZ828" s="1112"/>
      <c r="CA828" s="1112"/>
      <c r="CB828" s="1114"/>
      <c r="CC828" s="1112"/>
      <c r="CD828" s="1112"/>
      <c r="CE828" s="1114"/>
      <c r="CF828" s="1114"/>
      <c r="CG828" s="1114"/>
      <c r="CH828" s="1114"/>
      <c r="CI828" s="1112"/>
      <c r="CJ828" s="1112"/>
      <c r="CK828" s="1114"/>
      <c r="CL828" s="1114"/>
      <c r="CM828" s="1114"/>
      <c r="CN828" s="1115"/>
      <c r="CO828" s="1116"/>
      <c r="CP828" s="1116"/>
      <c r="CQ828" s="1110"/>
      <c r="CR828" s="1110"/>
      <c r="CS828" s="1110"/>
      <c r="CT828" s="1110"/>
      <c r="CU828" s="1110"/>
      <c r="CV828" s="1110"/>
      <c r="CW828" s="1110"/>
      <c r="CX828" s="1110"/>
      <c r="CY828" s="1110"/>
      <c r="CZ828" s="1110"/>
      <c r="DA828" s="1110"/>
      <c r="DB828" s="1110"/>
      <c r="DC828" s="1110"/>
      <c r="DD828" s="1110"/>
      <c r="DE828" s="1110"/>
      <c r="DF828" s="1110"/>
      <c r="DG828" s="1110"/>
      <c r="DH828" s="1110"/>
      <c r="DI828" s="1110"/>
      <c r="DJ828" s="1110"/>
      <c r="DK828" s="1110"/>
      <c r="DL828" s="1110"/>
      <c r="DM828" s="1110"/>
      <c r="DN828" s="1110"/>
      <c r="DO828" s="1110"/>
      <c r="DP828" s="1110"/>
      <c r="DQ828" s="1110"/>
      <c r="DR828" s="1110"/>
      <c r="DS828" s="1110"/>
      <c r="DT828" s="1110"/>
      <c r="DU828" s="1110"/>
      <c r="DV828" s="1110"/>
      <c r="DW828" s="1116"/>
      <c r="DX828" s="1116"/>
      <c r="DY828" s="1116"/>
      <c r="DZ828" s="1116"/>
      <c r="EA828" s="1116"/>
      <c r="EB828" s="1116"/>
      <c r="EC828" s="1116"/>
      <c r="ED828" s="1116"/>
    </row>
    <row r="829" spans="22:134" s="1105" customFormat="1" x14ac:dyDescent="0.25">
      <c r="V829" s="1106"/>
      <c r="AA829" s="1107"/>
      <c r="AB829" s="1107"/>
      <c r="AD829" s="1107"/>
      <c r="AE829" s="1108"/>
      <c r="AH829" s="1109"/>
      <c r="AI829" s="1109"/>
      <c r="AK829" s="1107"/>
      <c r="AR829" s="1107"/>
      <c r="AV829" s="1107"/>
      <c r="AX829" s="1107"/>
      <c r="BB829" s="1107"/>
      <c r="BC829" s="1107"/>
      <c r="BE829" s="1107"/>
      <c r="BH829" s="1110"/>
      <c r="BI829" s="1111"/>
      <c r="BJ829" s="1112"/>
      <c r="BK829" s="1112"/>
      <c r="BL829" s="1112"/>
      <c r="BM829" s="1113"/>
      <c r="BN829" s="1113"/>
      <c r="BO829" s="1113"/>
      <c r="BP829" s="1112"/>
      <c r="BQ829" s="1112"/>
      <c r="BR829" s="1112"/>
      <c r="BS829" s="1112"/>
      <c r="BT829" s="1112"/>
      <c r="BU829" s="1112"/>
      <c r="BV829" s="1112"/>
      <c r="BW829" s="1112"/>
      <c r="BX829" s="1112"/>
      <c r="BY829" s="1112"/>
      <c r="BZ829" s="1112"/>
      <c r="CA829" s="1112"/>
      <c r="CB829" s="1114"/>
      <c r="CC829" s="1112"/>
      <c r="CD829" s="1112"/>
      <c r="CE829" s="1114"/>
      <c r="CF829" s="1114"/>
      <c r="CG829" s="1114"/>
      <c r="CH829" s="1114"/>
      <c r="CI829" s="1112"/>
      <c r="CJ829" s="1112"/>
      <c r="CK829" s="1114"/>
      <c r="CL829" s="1114"/>
      <c r="CM829" s="1114"/>
      <c r="CN829" s="1115"/>
      <c r="CO829" s="1116"/>
      <c r="CP829" s="1116"/>
      <c r="CQ829" s="1110"/>
      <c r="CR829" s="1110"/>
      <c r="CS829" s="1110"/>
      <c r="CT829" s="1110"/>
      <c r="CU829" s="1110"/>
      <c r="CV829" s="1110"/>
      <c r="CW829" s="1110"/>
      <c r="CX829" s="1110"/>
      <c r="CY829" s="1110"/>
      <c r="CZ829" s="1110"/>
      <c r="DA829" s="1110"/>
      <c r="DB829" s="1110"/>
      <c r="DC829" s="1110"/>
      <c r="DD829" s="1110"/>
      <c r="DE829" s="1110"/>
      <c r="DF829" s="1110"/>
      <c r="DG829" s="1110"/>
      <c r="DH829" s="1110"/>
      <c r="DI829" s="1110"/>
      <c r="DJ829" s="1110"/>
      <c r="DK829" s="1110"/>
      <c r="DL829" s="1110"/>
      <c r="DM829" s="1110"/>
      <c r="DN829" s="1110"/>
      <c r="DO829" s="1110"/>
      <c r="DP829" s="1110"/>
      <c r="DQ829" s="1110"/>
      <c r="DR829" s="1110"/>
      <c r="DS829" s="1110"/>
      <c r="DT829" s="1110"/>
      <c r="DU829" s="1110"/>
      <c r="DV829" s="1110"/>
      <c r="DW829" s="1116"/>
      <c r="DX829" s="1116"/>
      <c r="DY829" s="1116"/>
      <c r="DZ829" s="1116"/>
      <c r="EA829" s="1116"/>
      <c r="EB829" s="1116"/>
      <c r="EC829" s="1116"/>
      <c r="ED829" s="1116"/>
    </row>
    <row r="830" spans="22:134" s="1105" customFormat="1" x14ac:dyDescent="0.25">
      <c r="V830" s="1106"/>
      <c r="AA830" s="1107"/>
      <c r="AB830" s="1107"/>
      <c r="AD830" s="1107"/>
      <c r="AE830" s="1108"/>
      <c r="AH830" s="1109"/>
      <c r="AI830" s="1109"/>
      <c r="AK830" s="1107"/>
      <c r="AR830" s="1107"/>
      <c r="AV830" s="1107"/>
      <c r="AX830" s="1107"/>
      <c r="BB830" s="1107"/>
      <c r="BC830" s="1107"/>
      <c r="BE830" s="1107"/>
      <c r="BH830" s="1110"/>
      <c r="BI830" s="1111"/>
      <c r="BJ830" s="1112"/>
      <c r="BK830" s="1112"/>
      <c r="BL830" s="1112"/>
      <c r="BM830" s="1113"/>
      <c r="BN830" s="1113"/>
      <c r="BO830" s="1113"/>
      <c r="BP830" s="1112"/>
      <c r="BQ830" s="1112"/>
      <c r="BR830" s="1112"/>
      <c r="BS830" s="1112"/>
      <c r="BT830" s="1112"/>
      <c r="BU830" s="1112"/>
      <c r="BV830" s="1112"/>
      <c r="BW830" s="1112"/>
      <c r="BX830" s="1112"/>
      <c r="BY830" s="1112"/>
      <c r="BZ830" s="1112"/>
      <c r="CA830" s="1112"/>
      <c r="CB830" s="1114"/>
      <c r="CC830" s="1112"/>
      <c r="CD830" s="1112"/>
      <c r="CE830" s="1114"/>
      <c r="CF830" s="1114"/>
      <c r="CG830" s="1114"/>
      <c r="CH830" s="1114"/>
      <c r="CI830" s="1112"/>
      <c r="CJ830" s="1112"/>
      <c r="CK830" s="1114"/>
      <c r="CL830" s="1114"/>
      <c r="CM830" s="1114"/>
      <c r="CN830" s="1115"/>
      <c r="CO830" s="1116"/>
      <c r="CP830" s="1116"/>
      <c r="CQ830" s="1110"/>
      <c r="CR830" s="1110"/>
      <c r="CS830" s="1110"/>
      <c r="CT830" s="1110"/>
      <c r="CU830" s="1110"/>
      <c r="CV830" s="1110"/>
      <c r="CW830" s="1110"/>
      <c r="CX830" s="1110"/>
      <c r="CY830" s="1110"/>
      <c r="CZ830" s="1110"/>
      <c r="DA830" s="1110"/>
      <c r="DB830" s="1110"/>
      <c r="DC830" s="1110"/>
      <c r="DD830" s="1110"/>
      <c r="DE830" s="1110"/>
      <c r="DF830" s="1110"/>
      <c r="DG830" s="1110"/>
      <c r="DH830" s="1110"/>
      <c r="DI830" s="1110"/>
      <c r="DJ830" s="1110"/>
      <c r="DK830" s="1110"/>
      <c r="DL830" s="1110"/>
      <c r="DM830" s="1110"/>
      <c r="DN830" s="1110"/>
      <c r="DO830" s="1110"/>
      <c r="DP830" s="1110"/>
      <c r="DQ830" s="1110"/>
      <c r="DR830" s="1110"/>
      <c r="DS830" s="1110"/>
      <c r="DT830" s="1110"/>
      <c r="DU830" s="1110"/>
      <c r="DV830" s="1110"/>
      <c r="DW830" s="1116"/>
      <c r="DX830" s="1116"/>
      <c r="DY830" s="1116"/>
      <c r="DZ830" s="1116"/>
      <c r="EA830" s="1116"/>
      <c r="EB830" s="1116"/>
      <c r="EC830" s="1116"/>
      <c r="ED830" s="1116"/>
    </row>
    <row r="831" spans="22:134" s="1105" customFormat="1" x14ac:dyDescent="0.25">
      <c r="V831" s="1106"/>
      <c r="AA831" s="1107"/>
      <c r="AB831" s="1107"/>
      <c r="AD831" s="1107"/>
      <c r="AE831" s="1108"/>
      <c r="AH831" s="1109"/>
      <c r="AI831" s="1109"/>
      <c r="AK831" s="1107"/>
      <c r="AR831" s="1107"/>
      <c r="AV831" s="1107"/>
      <c r="AX831" s="1107"/>
      <c r="BB831" s="1107"/>
      <c r="BC831" s="1107"/>
      <c r="BE831" s="1107"/>
      <c r="BH831" s="1110"/>
      <c r="BI831" s="1111"/>
      <c r="BJ831" s="1112"/>
      <c r="BK831" s="1112"/>
      <c r="BL831" s="1112"/>
      <c r="BM831" s="1113"/>
      <c r="BN831" s="1113"/>
      <c r="BO831" s="1113"/>
      <c r="BP831" s="1112"/>
      <c r="BQ831" s="1112"/>
      <c r="BR831" s="1112"/>
      <c r="BS831" s="1112"/>
      <c r="BT831" s="1112"/>
      <c r="BU831" s="1112"/>
      <c r="BV831" s="1112"/>
      <c r="BW831" s="1112"/>
      <c r="BX831" s="1112"/>
      <c r="BY831" s="1112"/>
      <c r="BZ831" s="1112"/>
      <c r="CA831" s="1112"/>
      <c r="CB831" s="1114"/>
      <c r="CC831" s="1112"/>
      <c r="CD831" s="1112"/>
      <c r="CE831" s="1114"/>
      <c r="CF831" s="1114"/>
      <c r="CG831" s="1114"/>
      <c r="CH831" s="1114"/>
      <c r="CI831" s="1112"/>
      <c r="CJ831" s="1112"/>
      <c r="CK831" s="1114"/>
      <c r="CL831" s="1114"/>
      <c r="CM831" s="1114"/>
      <c r="CN831" s="1115"/>
      <c r="CO831" s="1116"/>
      <c r="CP831" s="1116"/>
      <c r="CQ831" s="1110"/>
      <c r="CR831" s="1110"/>
      <c r="CS831" s="1110"/>
      <c r="CT831" s="1110"/>
      <c r="CU831" s="1110"/>
      <c r="CV831" s="1110"/>
      <c r="CW831" s="1110"/>
      <c r="CX831" s="1110"/>
      <c r="CY831" s="1110"/>
      <c r="CZ831" s="1110"/>
      <c r="DA831" s="1110"/>
      <c r="DB831" s="1110"/>
      <c r="DC831" s="1110"/>
      <c r="DD831" s="1110"/>
      <c r="DE831" s="1110"/>
      <c r="DF831" s="1110"/>
      <c r="DG831" s="1110"/>
      <c r="DH831" s="1110"/>
      <c r="DI831" s="1110"/>
      <c r="DJ831" s="1110"/>
      <c r="DK831" s="1110"/>
      <c r="DL831" s="1110"/>
      <c r="DM831" s="1110"/>
      <c r="DN831" s="1110"/>
      <c r="DO831" s="1110"/>
      <c r="DP831" s="1110"/>
      <c r="DQ831" s="1110"/>
      <c r="DR831" s="1110"/>
      <c r="DS831" s="1110"/>
      <c r="DT831" s="1110"/>
      <c r="DU831" s="1110"/>
      <c r="DV831" s="1110"/>
      <c r="DW831" s="1116"/>
      <c r="DX831" s="1116"/>
      <c r="DY831" s="1116"/>
      <c r="DZ831" s="1116"/>
      <c r="EA831" s="1116"/>
      <c r="EB831" s="1116"/>
      <c r="EC831" s="1116"/>
      <c r="ED831" s="1116"/>
    </row>
    <row r="832" spans="22:134" s="1105" customFormat="1" x14ac:dyDescent="0.25">
      <c r="V832" s="1106"/>
      <c r="AA832" s="1107"/>
      <c r="AB832" s="1107"/>
      <c r="AD832" s="1107"/>
      <c r="AE832" s="1108"/>
      <c r="AH832" s="1109"/>
      <c r="AI832" s="1109"/>
      <c r="AK832" s="1107"/>
      <c r="AR832" s="1107"/>
      <c r="AV832" s="1107"/>
      <c r="AX832" s="1107"/>
      <c r="BB832" s="1107"/>
      <c r="BC832" s="1107"/>
      <c r="BE832" s="1107"/>
      <c r="BH832" s="1110"/>
      <c r="BI832" s="1111"/>
      <c r="BJ832" s="1112"/>
      <c r="BK832" s="1112"/>
      <c r="BL832" s="1112"/>
      <c r="BM832" s="1113"/>
      <c r="BN832" s="1113"/>
      <c r="BO832" s="1113"/>
      <c r="BP832" s="1112"/>
      <c r="BQ832" s="1112"/>
      <c r="BR832" s="1112"/>
      <c r="BS832" s="1112"/>
      <c r="BT832" s="1112"/>
      <c r="BU832" s="1112"/>
      <c r="BV832" s="1112"/>
      <c r="BW832" s="1112"/>
      <c r="BX832" s="1112"/>
      <c r="BY832" s="1112"/>
      <c r="BZ832" s="1112"/>
      <c r="CA832" s="1112"/>
      <c r="CB832" s="1114"/>
      <c r="CC832" s="1112"/>
      <c r="CD832" s="1112"/>
      <c r="CE832" s="1114"/>
      <c r="CF832" s="1114"/>
      <c r="CG832" s="1114"/>
      <c r="CH832" s="1114"/>
      <c r="CI832" s="1112"/>
      <c r="CJ832" s="1112"/>
      <c r="CK832" s="1114"/>
      <c r="CL832" s="1114"/>
      <c r="CM832" s="1114"/>
      <c r="CN832" s="1115"/>
      <c r="CO832" s="1116"/>
      <c r="CP832" s="1116"/>
      <c r="CQ832" s="1110"/>
      <c r="CR832" s="1110"/>
      <c r="CS832" s="1110"/>
      <c r="CT832" s="1110"/>
      <c r="CU832" s="1110"/>
      <c r="CV832" s="1110"/>
      <c r="CW832" s="1110"/>
      <c r="CX832" s="1110"/>
      <c r="CY832" s="1110"/>
      <c r="CZ832" s="1110"/>
      <c r="DA832" s="1110"/>
      <c r="DB832" s="1110"/>
      <c r="DC832" s="1110"/>
      <c r="DD832" s="1110"/>
      <c r="DE832" s="1110"/>
      <c r="DF832" s="1110"/>
      <c r="DG832" s="1110"/>
      <c r="DH832" s="1110"/>
      <c r="DI832" s="1110"/>
      <c r="DJ832" s="1110"/>
      <c r="DK832" s="1110"/>
      <c r="DL832" s="1110"/>
      <c r="DM832" s="1110"/>
      <c r="DN832" s="1110"/>
      <c r="DO832" s="1110"/>
      <c r="DP832" s="1110"/>
      <c r="DQ832" s="1110"/>
      <c r="DR832" s="1110"/>
      <c r="DS832" s="1110"/>
      <c r="DT832" s="1110"/>
      <c r="DU832" s="1110"/>
      <c r="DV832" s="1110"/>
      <c r="DW832" s="1116"/>
      <c r="DX832" s="1116"/>
      <c r="DY832" s="1116"/>
      <c r="DZ832" s="1116"/>
      <c r="EA832" s="1116"/>
      <c r="EB832" s="1116"/>
      <c r="EC832" s="1116"/>
      <c r="ED832" s="1116"/>
    </row>
    <row r="833" spans="22:134" s="1105" customFormat="1" x14ac:dyDescent="0.25">
      <c r="V833" s="1106"/>
      <c r="AA833" s="1107"/>
      <c r="AB833" s="1107"/>
      <c r="AD833" s="1107"/>
      <c r="AE833" s="1108"/>
      <c r="AH833" s="1109"/>
      <c r="AI833" s="1109"/>
      <c r="AK833" s="1107"/>
      <c r="AR833" s="1107"/>
      <c r="AV833" s="1107"/>
      <c r="AX833" s="1107"/>
      <c r="BB833" s="1107"/>
      <c r="BC833" s="1107"/>
      <c r="BE833" s="1107"/>
      <c r="BH833" s="1110"/>
      <c r="BI833" s="1111"/>
      <c r="BJ833" s="1112"/>
      <c r="BK833" s="1112"/>
      <c r="BL833" s="1112"/>
      <c r="BM833" s="1113"/>
      <c r="BN833" s="1113"/>
      <c r="BO833" s="1113"/>
      <c r="BP833" s="1112"/>
      <c r="BQ833" s="1112"/>
      <c r="BR833" s="1112"/>
      <c r="BS833" s="1112"/>
      <c r="BT833" s="1112"/>
      <c r="BU833" s="1112"/>
      <c r="BV833" s="1112"/>
      <c r="BW833" s="1112"/>
      <c r="BX833" s="1112"/>
      <c r="BY833" s="1112"/>
      <c r="BZ833" s="1112"/>
      <c r="CA833" s="1112"/>
      <c r="CB833" s="1114"/>
      <c r="CC833" s="1112"/>
      <c r="CD833" s="1112"/>
      <c r="CE833" s="1114"/>
      <c r="CF833" s="1114"/>
      <c r="CG833" s="1114"/>
      <c r="CH833" s="1114"/>
      <c r="CI833" s="1112"/>
      <c r="CJ833" s="1112"/>
      <c r="CK833" s="1114"/>
      <c r="CL833" s="1114"/>
      <c r="CM833" s="1114"/>
      <c r="CN833" s="1115"/>
      <c r="CO833" s="1116"/>
      <c r="CP833" s="1116"/>
      <c r="CQ833" s="1110"/>
      <c r="CR833" s="1110"/>
      <c r="CS833" s="1110"/>
      <c r="CT833" s="1110"/>
      <c r="CU833" s="1110"/>
      <c r="CV833" s="1110"/>
      <c r="CW833" s="1110"/>
      <c r="CX833" s="1110"/>
      <c r="CY833" s="1110"/>
      <c r="CZ833" s="1110"/>
      <c r="DA833" s="1110"/>
      <c r="DB833" s="1110"/>
      <c r="DC833" s="1110"/>
      <c r="DD833" s="1110"/>
      <c r="DE833" s="1110"/>
      <c r="DF833" s="1110"/>
      <c r="DG833" s="1110"/>
      <c r="DH833" s="1110"/>
      <c r="DI833" s="1110"/>
      <c r="DJ833" s="1110"/>
      <c r="DK833" s="1110"/>
      <c r="DL833" s="1110"/>
      <c r="DM833" s="1110"/>
      <c r="DN833" s="1110"/>
      <c r="DO833" s="1110"/>
      <c r="DP833" s="1110"/>
      <c r="DQ833" s="1110"/>
      <c r="DR833" s="1110"/>
      <c r="DS833" s="1110"/>
      <c r="DT833" s="1110"/>
      <c r="DU833" s="1110"/>
      <c r="DV833" s="1110"/>
      <c r="DW833" s="1116"/>
      <c r="DX833" s="1116"/>
      <c r="DY833" s="1116"/>
      <c r="DZ833" s="1116"/>
      <c r="EA833" s="1116"/>
      <c r="EB833" s="1116"/>
      <c r="EC833" s="1116"/>
      <c r="ED833" s="1116"/>
    </row>
    <row r="834" spans="22:134" s="1105" customFormat="1" x14ac:dyDescent="0.25">
      <c r="V834" s="1106"/>
      <c r="AA834" s="1107"/>
      <c r="AB834" s="1107"/>
      <c r="AD834" s="1107"/>
      <c r="AE834" s="1108"/>
      <c r="AH834" s="1109"/>
      <c r="AI834" s="1109"/>
      <c r="AK834" s="1107"/>
      <c r="AR834" s="1107"/>
      <c r="AV834" s="1107"/>
      <c r="AX834" s="1107"/>
      <c r="BB834" s="1107"/>
      <c r="BC834" s="1107"/>
      <c r="BE834" s="1107"/>
      <c r="BH834" s="1110"/>
      <c r="BI834" s="1111"/>
      <c r="BJ834" s="1112"/>
      <c r="BK834" s="1112"/>
      <c r="BL834" s="1112"/>
      <c r="BM834" s="1113"/>
      <c r="BN834" s="1113"/>
      <c r="BO834" s="1113"/>
      <c r="BP834" s="1112"/>
      <c r="BQ834" s="1112"/>
      <c r="BR834" s="1112"/>
      <c r="BS834" s="1112"/>
      <c r="BT834" s="1112"/>
      <c r="BU834" s="1112"/>
      <c r="BV834" s="1112"/>
      <c r="BW834" s="1112"/>
      <c r="BX834" s="1112"/>
      <c r="BY834" s="1112"/>
      <c r="BZ834" s="1112"/>
      <c r="CA834" s="1112"/>
      <c r="CB834" s="1114"/>
      <c r="CC834" s="1112"/>
      <c r="CD834" s="1112"/>
      <c r="CE834" s="1114"/>
      <c r="CF834" s="1114"/>
      <c r="CG834" s="1114"/>
      <c r="CH834" s="1114"/>
      <c r="CI834" s="1112"/>
      <c r="CJ834" s="1112"/>
      <c r="CK834" s="1114"/>
      <c r="CL834" s="1114"/>
      <c r="CM834" s="1114"/>
      <c r="CN834" s="1115"/>
      <c r="CO834" s="1116"/>
      <c r="CP834" s="1116"/>
      <c r="CQ834" s="1110"/>
      <c r="CR834" s="1110"/>
      <c r="CS834" s="1110"/>
      <c r="CT834" s="1110"/>
      <c r="CU834" s="1110"/>
      <c r="CV834" s="1110"/>
      <c r="CW834" s="1110"/>
      <c r="CX834" s="1110"/>
      <c r="CY834" s="1110"/>
      <c r="CZ834" s="1110"/>
      <c r="DA834" s="1110"/>
      <c r="DB834" s="1110"/>
      <c r="DC834" s="1110"/>
      <c r="DD834" s="1110"/>
      <c r="DE834" s="1110"/>
      <c r="DF834" s="1110"/>
      <c r="DG834" s="1110"/>
      <c r="DH834" s="1110"/>
      <c r="DI834" s="1110"/>
      <c r="DJ834" s="1110"/>
      <c r="DK834" s="1110"/>
      <c r="DL834" s="1110"/>
      <c r="DM834" s="1110"/>
      <c r="DN834" s="1110"/>
      <c r="DO834" s="1110"/>
      <c r="DP834" s="1110"/>
      <c r="DQ834" s="1110"/>
      <c r="DR834" s="1110"/>
      <c r="DS834" s="1110"/>
      <c r="DT834" s="1110"/>
      <c r="DU834" s="1110"/>
      <c r="DV834" s="1110"/>
      <c r="DW834" s="1116"/>
      <c r="DX834" s="1116"/>
      <c r="DY834" s="1116"/>
      <c r="DZ834" s="1116"/>
      <c r="EA834" s="1116"/>
      <c r="EB834" s="1116"/>
      <c r="EC834" s="1116"/>
      <c r="ED834" s="1116"/>
    </row>
    <row r="835" spans="22:134" s="1105" customFormat="1" x14ac:dyDescent="0.25">
      <c r="V835" s="1106"/>
      <c r="AA835" s="1107"/>
      <c r="AB835" s="1107"/>
      <c r="AD835" s="1107"/>
      <c r="AE835" s="1108"/>
      <c r="AH835" s="1109"/>
      <c r="AI835" s="1109"/>
      <c r="AK835" s="1107"/>
      <c r="AR835" s="1107"/>
      <c r="AV835" s="1107"/>
      <c r="AX835" s="1107"/>
      <c r="BB835" s="1107"/>
      <c r="BC835" s="1107"/>
      <c r="BE835" s="1107"/>
      <c r="BH835" s="1110"/>
      <c r="BI835" s="1111"/>
      <c r="BJ835" s="1112"/>
      <c r="BK835" s="1112"/>
      <c r="BL835" s="1112"/>
      <c r="BM835" s="1113"/>
      <c r="BN835" s="1113"/>
      <c r="BO835" s="1113"/>
      <c r="BP835" s="1112"/>
      <c r="BQ835" s="1112"/>
      <c r="BR835" s="1112"/>
      <c r="BS835" s="1112"/>
      <c r="BT835" s="1112"/>
      <c r="BU835" s="1112"/>
      <c r="BV835" s="1112"/>
      <c r="BW835" s="1112"/>
      <c r="BX835" s="1112"/>
      <c r="BY835" s="1112"/>
      <c r="BZ835" s="1112"/>
      <c r="CA835" s="1112"/>
      <c r="CB835" s="1114"/>
      <c r="CC835" s="1112"/>
      <c r="CD835" s="1112"/>
      <c r="CE835" s="1114"/>
      <c r="CF835" s="1114"/>
      <c r="CG835" s="1114"/>
      <c r="CH835" s="1114"/>
      <c r="CI835" s="1112"/>
      <c r="CJ835" s="1112"/>
      <c r="CK835" s="1114"/>
      <c r="CL835" s="1114"/>
      <c r="CM835" s="1114"/>
      <c r="CN835" s="1115"/>
      <c r="CO835" s="1116"/>
      <c r="CP835" s="1116"/>
      <c r="CQ835" s="1110"/>
      <c r="CR835" s="1110"/>
      <c r="CS835" s="1110"/>
      <c r="CT835" s="1110"/>
      <c r="CU835" s="1110"/>
      <c r="CV835" s="1110"/>
      <c r="CW835" s="1110"/>
      <c r="CX835" s="1110"/>
      <c r="CY835" s="1110"/>
      <c r="CZ835" s="1110"/>
      <c r="DA835" s="1110"/>
      <c r="DB835" s="1110"/>
      <c r="DC835" s="1110"/>
      <c r="DD835" s="1110"/>
      <c r="DE835" s="1110"/>
      <c r="DF835" s="1110"/>
      <c r="DG835" s="1110"/>
      <c r="DH835" s="1110"/>
      <c r="DI835" s="1110"/>
      <c r="DJ835" s="1110"/>
      <c r="DK835" s="1110"/>
      <c r="DL835" s="1110"/>
      <c r="DM835" s="1110"/>
      <c r="DN835" s="1110"/>
      <c r="DO835" s="1110"/>
      <c r="DP835" s="1110"/>
      <c r="DQ835" s="1110"/>
      <c r="DR835" s="1110"/>
      <c r="DS835" s="1110"/>
      <c r="DT835" s="1110"/>
      <c r="DU835" s="1110"/>
      <c r="DV835" s="1110"/>
      <c r="DW835" s="1116"/>
      <c r="DX835" s="1116"/>
      <c r="DY835" s="1116"/>
      <c r="DZ835" s="1116"/>
      <c r="EA835" s="1116"/>
      <c r="EB835" s="1116"/>
      <c r="EC835" s="1116"/>
      <c r="ED835" s="1116"/>
    </row>
    <row r="836" spans="22:134" s="1105" customFormat="1" x14ac:dyDescent="0.25">
      <c r="V836" s="1106"/>
      <c r="AA836" s="1107"/>
      <c r="AB836" s="1107"/>
      <c r="AD836" s="1107"/>
      <c r="AE836" s="1108"/>
      <c r="AH836" s="1109"/>
      <c r="AI836" s="1109"/>
      <c r="AK836" s="1107"/>
      <c r="AR836" s="1107"/>
      <c r="AV836" s="1107"/>
      <c r="AX836" s="1107"/>
      <c r="BB836" s="1107"/>
      <c r="BC836" s="1107"/>
      <c r="BE836" s="1107"/>
      <c r="BH836" s="1110"/>
      <c r="BI836" s="1111"/>
      <c r="BJ836" s="1112"/>
      <c r="BK836" s="1112"/>
      <c r="BL836" s="1112"/>
      <c r="BM836" s="1113"/>
      <c r="BN836" s="1113"/>
      <c r="BO836" s="1113"/>
      <c r="BP836" s="1112"/>
      <c r="BQ836" s="1112"/>
      <c r="BR836" s="1112"/>
      <c r="BS836" s="1112"/>
      <c r="BT836" s="1112"/>
      <c r="BU836" s="1112"/>
      <c r="BV836" s="1112"/>
      <c r="BW836" s="1112"/>
      <c r="BX836" s="1112"/>
      <c r="BY836" s="1112"/>
      <c r="BZ836" s="1112"/>
      <c r="CA836" s="1112"/>
      <c r="CB836" s="1114"/>
      <c r="CC836" s="1112"/>
      <c r="CD836" s="1112"/>
      <c r="CE836" s="1114"/>
      <c r="CF836" s="1114"/>
      <c r="CG836" s="1114"/>
      <c r="CH836" s="1114"/>
      <c r="CI836" s="1112"/>
      <c r="CJ836" s="1112"/>
      <c r="CK836" s="1114"/>
      <c r="CL836" s="1114"/>
      <c r="CM836" s="1114"/>
      <c r="CN836" s="1115"/>
      <c r="CO836" s="1116"/>
      <c r="CP836" s="1116"/>
      <c r="CQ836" s="1110"/>
      <c r="CR836" s="1110"/>
      <c r="CS836" s="1110"/>
      <c r="CT836" s="1110"/>
      <c r="CU836" s="1110"/>
      <c r="CV836" s="1110"/>
      <c r="CW836" s="1110"/>
      <c r="CX836" s="1110"/>
      <c r="CY836" s="1110"/>
      <c r="CZ836" s="1110"/>
      <c r="DA836" s="1110"/>
      <c r="DB836" s="1110"/>
      <c r="DC836" s="1110"/>
      <c r="DD836" s="1110"/>
      <c r="DE836" s="1110"/>
      <c r="DF836" s="1110"/>
      <c r="DG836" s="1110"/>
      <c r="DH836" s="1110"/>
      <c r="DI836" s="1110"/>
      <c r="DJ836" s="1110"/>
      <c r="DK836" s="1110"/>
      <c r="DL836" s="1110"/>
      <c r="DM836" s="1110"/>
      <c r="DN836" s="1110"/>
      <c r="DO836" s="1110"/>
      <c r="DP836" s="1110"/>
      <c r="DQ836" s="1110"/>
      <c r="DR836" s="1110"/>
      <c r="DS836" s="1110"/>
      <c r="DT836" s="1110"/>
      <c r="DU836" s="1110"/>
      <c r="DV836" s="1110"/>
      <c r="DW836" s="1116"/>
      <c r="DX836" s="1116"/>
      <c r="DY836" s="1116"/>
      <c r="DZ836" s="1116"/>
      <c r="EA836" s="1116"/>
      <c r="EB836" s="1116"/>
      <c r="EC836" s="1116"/>
      <c r="ED836" s="1116"/>
    </row>
    <row r="837" spans="22:134" s="1105" customFormat="1" x14ac:dyDescent="0.25">
      <c r="V837" s="1106"/>
      <c r="AA837" s="1107"/>
      <c r="AB837" s="1107"/>
      <c r="AD837" s="1107"/>
      <c r="AE837" s="1108"/>
      <c r="AH837" s="1109"/>
      <c r="AI837" s="1109"/>
      <c r="AK837" s="1107"/>
      <c r="AR837" s="1107"/>
      <c r="AV837" s="1107"/>
      <c r="AX837" s="1107"/>
      <c r="BB837" s="1107"/>
      <c r="BC837" s="1107"/>
      <c r="BE837" s="1107"/>
      <c r="BH837" s="1110"/>
      <c r="BI837" s="1111"/>
      <c r="BJ837" s="1112"/>
      <c r="BK837" s="1112"/>
      <c r="BL837" s="1112"/>
      <c r="BM837" s="1113"/>
      <c r="BN837" s="1113"/>
      <c r="BO837" s="1113"/>
      <c r="BP837" s="1112"/>
      <c r="BQ837" s="1112"/>
      <c r="BR837" s="1112"/>
      <c r="BS837" s="1112"/>
      <c r="BT837" s="1112"/>
      <c r="BU837" s="1112"/>
      <c r="BV837" s="1112"/>
      <c r="BW837" s="1112"/>
      <c r="BX837" s="1112"/>
      <c r="BY837" s="1112"/>
      <c r="BZ837" s="1112"/>
      <c r="CA837" s="1112"/>
      <c r="CB837" s="1114"/>
      <c r="CC837" s="1112"/>
      <c r="CD837" s="1112"/>
      <c r="CE837" s="1114"/>
      <c r="CF837" s="1114"/>
      <c r="CG837" s="1114"/>
      <c r="CH837" s="1114"/>
      <c r="CI837" s="1112"/>
      <c r="CJ837" s="1112"/>
      <c r="CK837" s="1114"/>
      <c r="CL837" s="1114"/>
      <c r="CM837" s="1114"/>
      <c r="CN837" s="1115"/>
      <c r="CO837" s="1116"/>
      <c r="CP837" s="1116"/>
      <c r="CQ837" s="1110"/>
      <c r="CR837" s="1110"/>
      <c r="CS837" s="1110"/>
      <c r="CT837" s="1110"/>
      <c r="CU837" s="1110"/>
      <c r="CV837" s="1110"/>
      <c r="CW837" s="1110"/>
      <c r="CX837" s="1110"/>
      <c r="CY837" s="1110"/>
      <c r="CZ837" s="1110"/>
      <c r="DA837" s="1110"/>
      <c r="DB837" s="1110"/>
      <c r="DC837" s="1110"/>
      <c r="DD837" s="1110"/>
      <c r="DE837" s="1110"/>
      <c r="DF837" s="1110"/>
      <c r="DG837" s="1110"/>
      <c r="DH837" s="1110"/>
      <c r="DI837" s="1110"/>
      <c r="DJ837" s="1110"/>
      <c r="DK837" s="1110"/>
      <c r="DL837" s="1110"/>
      <c r="DM837" s="1110"/>
      <c r="DN837" s="1110"/>
      <c r="DO837" s="1110"/>
      <c r="DP837" s="1110"/>
      <c r="DQ837" s="1110"/>
      <c r="DR837" s="1110"/>
      <c r="DS837" s="1110"/>
      <c r="DT837" s="1110"/>
      <c r="DU837" s="1110"/>
      <c r="DV837" s="1110"/>
      <c r="DW837" s="1116"/>
      <c r="DX837" s="1116"/>
      <c r="DY837" s="1116"/>
      <c r="DZ837" s="1116"/>
      <c r="EA837" s="1116"/>
      <c r="EB837" s="1116"/>
      <c r="EC837" s="1116"/>
      <c r="ED837" s="1116"/>
    </row>
    <row r="838" spans="22:134" s="1105" customFormat="1" x14ac:dyDescent="0.25">
      <c r="V838" s="1106"/>
      <c r="AA838" s="1107"/>
      <c r="AB838" s="1107"/>
      <c r="AD838" s="1107"/>
      <c r="AE838" s="1108"/>
      <c r="AH838" s="1109"/>
      <c r="AI838" s="1109"/>
      <c r="AK838" s="1107"/>
      <c r="AR838" s="1107"/>
      <c r="AV838" s="1107"/>
      <c r="AX838" s="1107"/>
      <c r="BB838" s="1107"/>
      <c r="BC838" s="1107"/>
      <c r="BE838" s="1107"/>
      <c r="BH838" s="1110"/>
      <c r="BI838" s="1111"/>
      <c r="BJ838" s="1112"/>
      <c r="BK838" s="1112"/>
      <c r="BL838" s="1112"/>
      <c r="BM838" s="1113"/>
      <c r="BN838" s="1113"/>
      <c r="BO838" s="1113"/>
      <c r="BP838" s="1112"/>
      <c r="BQ838" s="1112"/>
      <c r="BR838" s="1112"/>
      <c r="BS838" s="1112"/>
      <c r="BT838" s="1112"/>
      <c r="BU838" s="1112"/>
      <c r="BV838" s="1112"/>
      <c r="BW838" s="1112"/>
      <c r="BX838" s="1112"/>
      <c r="BY838" s="1112"/>
      <c r="BZ838" s="1112"/>
      <c r="CA838" s="1112"/>
      <c r="CB838" s="1114"/>
      <c r="CC838" s="1112"/>
      <c r="CD838" s="1112"/>
      <c r="CE838" s="1114"/>
      <c r="CF838" s="1114"/>
      <c r="CG838" s="1114"/>
      <c r="CH838" s="1114"/>
      <c r="CI838" s="1112"/>
      <c r="CJ838" s="1112"/>
      <c r="CK838" s="1114"/>
      <c r="CL838" s="1114"/>
      <c r="CM838" s="1114"/>
      <c r="CN838" s="1115"/>
      <c r="CO838" s="1116"/>
      <c r="CP838" s="1116"/>
      <c r="CQ838" s="1110"/>
      <c r="CR838" s="1110"/>
      <c r="CS838" s="1110"/>
      <c r="CT838" s="1110"/>
      <c r="CU838" s="1110"/>
      <c r="CV838" s="1110"/>
      <c r="CW838" s="1110"/>
      <c r="CX838" s="1110"/>
      <c r="CY838" s="1110"/>
      <c r="CZ838" s="1110"/>
      <c r="DA838" s="1110"/>
      <c r="DB838" s="1110"/>
      <c r="DC838" s="1110"/>
      <c r="DD838" s="1110"/>
      <c r="DE838" s="1110"/>
      <c r="DF838" s="1110"/>
      <c r="DG838" s="1110"/>
      <c r="DH838" s="1110"/>
      <c r="DI838" s="1110"/>
      <c r="DJ838" s="1110"/>
      <c r="DK838" s="1110"/>
      <c r="DL838" s="1110"/>
      <c r="DM838" s="1110"/>
      <c r="DN838" s="1110"/>
      <c r="DO838" s="1110"/>
      <c r="DP838" s="1110"/>
      <c r="DQ838" s="1110"/>
      <c r="DR838" s="1110"/>
      <c r="DS838" s="1110"/>
      <c r="DT838" s="1110"/>
      <c r="DU838" s="1110"/>
      <c r="DV838" s="1110"/>
      <c r="DW838" s="1116"/>
      <c r="DX838" s="1116"/>
      <c r="DY838" s="1116"/>
      <c r="DZ838" s="1116"/>
      <c r="EA838" s="1116"/>
      <c r="EB838" s="1116"/>
      <c r="EC838" s="1116"/>
      <c r="ED838" s="1116"/>
    </row>
    <row r="839" spans="22:134" s="1105" customFormat="1" x14ac:dyDescent="0.25">
      <c r="V839" s="1106"/>
      <c r="AA839" s="1107"/>
      <c r="AB839" s="1107"/>
      <c r="AD839" s="1107"/>
      <c r="AE839" s="1108"/>
      <c r="AH839" s="1109"/>
      <c r="AI839" s="1109"/>
      <c r="AK839" s="1107"/>
      <c r="AR839" s="1107"/>
      <c r="AV839" s="1107"/>
      <c r="AX839" s="1107"/>
      <c r="BB839" s="1107"/>
      <c r="BC839" s="1107"/>
      <c r="BE839" s="1107"/>
      <c r="BH839" s="1110"/>
      <c r="BI839" s="1111"/>
      <c r="BJ839" s="1112"/>
      <c r="BK839" s="1112"/>
      <c r="BL839" s="1112"/>
      <c r="BM839" s="1113"/>
      <c r="BN839" s="1113"/>
      <c r="BO839" s="1113"/>
      <c r="BP839" s="1112"/>
      <c r="BQ839" s="1112"/>
      <c r="BR839" s="1112"/>
      <c r="BS839" s="1112"/>
      <c r="BT839" s="1112"/>
      <c r="BU839" s="1112"/>
      <c r="BV839" s="1112"/>
      <c r="BW839" s="1112"/>
      <c r="BX839" s="1112"/>
      <c r="BY839" s="1112"/>
      <c r="BZ839" s="1112"/>
      <c r="CA839" s="1112"/>
      <c r="CB839" s="1114"/>
      <c r="CC839" s="1112"/>
      <c r="CD839" s="1112"/>
      <c r="CE839" s="1114"/>
      <c r="CF839" s="1114"/>
      <c r="CG839" s="1114"/>
      <c r="CH839" s="1114"/>
      <c r="CI839" s="1112"/>
      <c r="CJ839" s="1112"/>
      <c r="CK839" s="1114"/>
      <c r="CL839" s="1114"/>
      <c r="CM839" s="1114"/>
      <c r="CN839" s="1115"/>
      <c r="CO839" s="1116"/>
      <c r="CP839" s="1116"/>
      <c r="CQ839" s="1110"/>
      <c r="CR839" s="1110"/>
      <c r="CS839" s="1110"/>
      <c r="CT839" s="1110"/>
      <c r="CU839" s="1110"/>
      <c r="CV839" s="1110"/>
      <c r="CW839" s="1110"/>
      <c r="CX839" s="1110"/>
      <c r="CY839" s="1110"/>
      <c r="CZ839" s="1110"/>
      <c r="DA839" s="1110"/>
      <c r="DB839" s="1110"/>
      <c r="DC839" s="1110"/>
      <c r="DD839" s="1110"/>
      <c r="DE839" s="1110"/>
      <c r="DF839" s="1110"/>
      <c r="DG839" s="1110"/>
      <c r="DH839" s="1110"/>
      <c r="DI839" s="1110"/>
      <c r="DJ839" s="1110"/>
      <c r="DK839" s="1110"/>
      <c r="DL839" s="1110"/>
      <c r="DM839" s="1110"/>
      <c r="DN839" s="1110"/>
      <c r="DO839" s="1110"/>
      <c r="DP839" s="1110"/>
      <c r="DQ839" s="1110"/>
      <c r="DR839" s="1110"/>
      <c r="DS839" s="1110"/>
      <c r="DT839" s="1110"/>
      <c r="DU839" s="1110"/>
      <c r="DV839" s="1110"/>
      <c r="DW839" s="1116"/>
      <c r="DX839" s="1116"/>
      <c r="DY839" s="1116"/>
      <c r="DZ839" s="1116"/>
      <c r="EA839" s="1116"/>
      <c r="EB839" s="1116"/>
      <c r="EC839" s="1116"/>
      <c r="ED839" s="1116"/>
    </row>
    <row r="840" spans="22:134" s="1105" customFormat="1" x14ac:dyDescent="0.25">
      <c r="V840" s="1106"/>
      <c r="AA840" s="1107"/>
      <c r="AB840" s="1107"/>
      <c r="AD840" s="1107"/>
      <c r="AE840" s="1108"/>
      <c r="AH840" s="1109"/>
      <c r="AI840" s="1109"/>
      <c r="AK840" s="1107"/>
      <c r="AR840" s="1107"/>
      <c r="AV840" s="1107"/>
      <c r="AX840" s="1107"/>
      <c r="BB840" s="1107"/>
      <c r="BC840" s="1107"/>
      <c r="BE840" s="1107"/>
      <c r="BH840" s="1110"/>
      <c r="BI840" s="1111"/>
      <c r="BJ840" s="1112"/>
      <c r="BK840" s="1112"/>
      <c r="BL840" s="1112"/>
      <c r="BM840" s="1113"/>
      <c r="BN840" s="1113"/>
      <c r="BO840" s="1113"/>
      <c r="BP840" s="1112"/>
      <c r="BQ840" s="1112"/>
      <c r="BR840" s="1112"/>
      <c r="BS840" s="1112"/>
      <c r="BT840" s="1112"/>
      <c r="BU840" s="1112"/>
      <c r="BV840" s="1112"/>
      <c r="BW840" s="1112"/>
      <c r="BX840" s="1112"/>
      <c r="BY840" s="1112"/>
      <c r="BZ840" s="1112"/>
      <c r="CA840" s="1112"/>
      <c r="CB840" s="1114"/>
      <c r="CC840" s="1112"/>
      <c r="CD840" s="1112"/>
      <c r="CE840" s="1114"/>
      <c r="CF840" s="1114"/>
      <c r="CG840" s="1114"/>
      <c r="CH840" s="1114"/>
      <c r="CI840" s="1112"/>
      <c r="CJ840" s="1112"/>
      <c r="CK840" s="1114"/>
      <c r="CL840" s="1114"/>
      <c r="CM840" s="1114"/>
      <c r="CN840" s="1115"/>
      <c r="CO840" s="1116"/>
      <c r="CP840" s="1116"/>
      <c r="CQ840" s="1110"/>
      <c r="CR840" s="1110"/>
      <c r="CS840" s="1110"/>
      <c r="CT840" s="1110"/>
      <c r="CU840" s="1110"/>
      <c r="CV840" s="1110"/>
      <c r="CW840" s="1110"/>
      <c r="CX840" s="1110"/>
      <c r="CY840" s="1110"/>
      <c r="CZ840" s="1110"/>
      <c r="DA840" s="1110"/>
      <c r="DB840" s="1110"/>
      <c r="DC840" s="1110"/>
      <c r="DD840" s="1110"/>
      <c r="DE840" s="1110"/>
      <c r="DF840" s="1110"/>
      <c r="DG840" s="1110"/>
      <c r="DH840" s="1110"/>
      <c r="DI840" s="1110"/>
      <c r="DJ840" s="1110"/>
      <c r="DK840" s="1110"/>
      <c r="DL840" s="1110"/>
      <c r="DM840" s="1110"/>
      <c r="DN840" s="1110"/>
      <c r="DO840" s="1110"/>
      <c r="DP840" s="1110"/>
      <c r="DQ840" s="1110"/>
      <c r="DR840" s="1110"/>
      <c r="DS840" s="1110"/>
      <c r="DT840" s="1110"/>
      <c r="DU840" s="1110"/>
      <c r="DV840" s="1110"/>
      <c r="DW840" s="1116"/>
      <c r="DX840" s="1116"/>
      <c r="DY840" s="1116"/>
      <c r="DZ840" s="1116"/>
      <c r="EA840" s="1116"/>
      <c r="EB840" s="1116"/>
      <c r="EC840" s="1116"/>
      <c r="ED840" s="1116"/>
    </row>
    <row r="841" spans="22:134" s="1105" customFormat="1" x14ac:dyDescent="0.25">
      <c r="V841" s="1106"/>
      <c r="AA841" s="1107"/>
      <c r="AB841" s="1107"/>
      <c r="AD841" s="1107"/>
      <c r="AE841" s="1108"/>
      <c r="AH841" s="1109"/>
      <c r="AI841" s="1109"/>
      <c r="AK841" s="1107"/>
      <c r="AR841" s="1107"/>
      <c r="AV841" s="1107"/>
      <c r="AX841" s="1107"/>
      <c r="BB841" s="1107"/>
      <c r="BC841" s="1107"/>
      <c r="BE841" s="1107"/>
      <c r="BH841" s="1110"/>
      <c r="BI841" s="1111"/>
      <c r="BJ841" s="1112"/>
      <c r="BK841" s="1112"/>
      <c r="BL841" s="1112"/>
      <c r="BM841" s="1113"/>
      <c r="BN841" s="1113"/>
      <c r="BO841" s="1113"/>
      <c r="BP841" s="1112"/>
      <c r="BQ841" s="1112"/>
      <c r="BR841" s="1112"/>
      <c r="BS841" s="1112"/>
      <c r="BT841" s="1112"/>
      <c r="BU841" s="1112"/>
      <c r="BV841" s="1112"/>
      <c r="BW841" s="1112"/>
      <c r="BX841" s="1112"/>
      <c r="BY841" s="1112"/>
      <c r="BZ841" s="1112"/>
      <c r="CA841" s="1112"/>
      <c r="CB841" s="1114"/>
      <c r="CC841" s="1112"/>
      <c r="CD841" s="1112"/>
      <c r="CE841" s="1114"/>
      <c r="CF841" s="1114"/>
      <c r="CG841" s="1114"/>
      <c r="CH841" s="1114"/>
      <c r="CI841" s="1112"/>
      <c r="CJ841" s="1112"/>
      <c r="CK841" s="1114"/>
      <c r="CL841" s="1114"/>
      <c r="CM841" s="1114"/>
      <c r="CN841" s="1115"/>
      <c r="CO841" s="1116"/>
      <c r="CP841" s="1116"/>
      <c r="CQ841" s="1110"/>
      <c r="CR841" s="1110"/>
      <c r="CS841" s="1110"/>
      <c r="CT841" s="1110"/>
      <c r="CU841" s="1110"/>
      <c r="CV841" s="1110"/>
      <c r="CW841" s="1110"/>
      <c r="CX841" s="1110"/>
      <c r="CY841" s="1110"/>
      <c r="CZ841" s="1110"/>
      <c r="DA841" s="1110"/>
      <c r="DB841" s="1110"/>
      <c r="DC841" s="1110"/>
      <c r="DD841" s="1110"/>
      <c r="DE841" s="1110"/>
      <c r="DF841" s="1110"/>
      <c r="DG841" s="1110"/>
      <c r="DH841" s="1110"/>
      <c r="DI841" s="1110"/>
      <c r="DJ841" s="1110"/>
      <c r="DK841" s="1110"/>
      <c r="DL841" s="1110"/>
      <c r="DM841" s="1110"/>
      <c r="DN841" s="1110"/>
      <c r="DO841" s="1110"/>
      <c r="DP841" s="1110"/>
      <c r="DQ841" s="1110"/>
      <c r="DR841" s="1110"/>
      <c r="DS841" s="1110"/>
      <c r="DT841" s="1110"/>
      <c r="DU841" s="1110"/>
      <c r="DV841" s="1110"/>
      <c r="DW841" s="1116"/>
      <c r="DX841" s="1116"/>
      <c r="DY841" s="1116"/>
      <c r="DZ841" s="1116"/>
      <c r="EA841" s="1116"/>
      <c r="EB841" s="1116"/>
      <c r="EC841" s="1116"/>
      <c r="ED841" s="1116"/>
    </row>
    <row r="842" spans="22:134" s="1105" customFormat="1" x14ac:dyDescent="0.25">
      <c r="V842" s="1106"/>
      <c r="AA842" s="1107"/>
      <c r="AB842" s="1107"/>
      <c r="AD842" s="1107"/>
      <c r="AE842" s="1108"/>
      <c r="AH842" s="1109"/>
      <c r="AI842" s="1109"/>
      <c r="AK842" s="1107"/>
      <c r="AR842" s="1107"/>
      <c r="AV842" s="1107"/>
      <c r="AX842" s="1107"/>
      <c r="BB842" s="1107"/>
      <c r="BC842" s="1107"/>
      <c r="BE842" s="1107"/>
      <c r="BH842" s="1110"/>
      <c r="BI842" s="1111"/>
      <c r="BJ842" s="1112"/>
      <c r="BK842" s="1112"/>
      <c r="BL842" s="1112"/>
      <c r="BM842" s="1113"/>
      <c r="BN842" s="1113"/>
      <c r="BO842" s="1113"/>
      <c r="BP842" s="1112"/>
      <c r="BQ842" s="1112"/>
      <c r="BR842" s="1112"/>
      <c r="BS842" s="1112"/>
      <c r="BT842" s="1112"/>
      <c r="BU842" s="1112"/>
      <c r="BV842" s="1112"/>
      <c r="BW842" s="1112"/>
      <c r="BX842" s="1112"/>
      <c r="BY842" s="1112"/>
      <c r="BZ842" s="1112"/>
      <c r="CA842" s="1112"/>
      <c r="CB842" s="1114"/>
      <c r="CC842" s="1112"/>
      <c r="CD842" s="1112"/>
      <c r="CE842" s="1114"/>
      <c r="CF842" s="1114"/>
      <c r="CG842" s="1114"/>
      <c r="CH842" s="1114"/>
      <c r="CI842" s="1112"/>
      <c r="CJ842" s="1112"/>
      <c r="CK842" s="1114"/>
      <c r="CL842" s="1114"/>
      <c r="CM842" s="1114"/>
      <c r="CN842" s="1115"/>
      <c r="CO842" s="1116"/>
      <c r="CP842" s="1116"/>
      <c r="CQ842" s="1110"/>
      <c r="CR842" s="1110"/>
      <c r="CS842" s="1110"/>
      <c r="CT842" s="1110"/>
      <c r="CU842" s="1110"/>
      <c r="CV842" s="1110"/>
      <c r="CW842" s="1110"/>
      <c r="CX842" s="1110"/>
      <c r="CY842" s="1110"/>
      <c r="CZ842" s="1110"/>
      <c r="DA842" s="1110"/>
      <c r="DB842" s="1110"/>
      <c r="DC842" s="1110"/>
      <c r="DD842" s="1110"/>
      <c r="DE842" s="1110"/>
      <c r="DF842" s="1110"/>
      <c r="DG842" s="1110"/>
      <c r="DH842" s="1110"/>
      <c r="DI842" s="1110"/>
      <c r="DJ842" s="1110"/>
      <c r="DK842" s="1110"/>
      <c r="DL842" s="1110"/>
      <c r="DM842" s="1110"/>
      <c r="DN842" s="1110"/>
      <c r="DO842" s="1110"/>
      <c r="DP842" s="1110"/>
      <c r="DQ842" s="1110"/>
      <c r="DR842" s="1110"/>
      <c r="DS842" s="1110"/>
      <c r="DT842" s="1110"/>
      <c r="DU842" s="1110"/>
      <c r="DV842" s="1110"/>
      <c r="DW842" s="1116"/>
      <c r="DX842" s="1116"/>
      <c r="DY842" s="1116"/>
      <c r="DZ842" s="1116"/>
      <c r="EA842" s="1116"/>
      <c r="EB842" s="1116"/>
      <c r="EC842" s="1116"/>
      <c r="ED842" s="1116"/>
    </row>
    <row r="843" spans="22:134" s="1105" customFormat="1" x14ac:dyDescent="0.25">
      <c r="V843" s="1106"/>
      <c r="AA843" s="1107"/>
      <c r="AB843" s="1107"/>
      <c r="AD843" s="1107"/>
      <c r="AE843" s="1108"/>
      <c r="AH843" s="1109"/>
      <c r="AI843" s="1109"/>
      <c r="AK843" s="1107"/>
      <c r="AR843" s="1107"/>
      <c r="AV843" s="1107"/>
      <c r="AX843" s="1107"/>
      <c r="BB843" s="1107"/>
      <c r="BC843" s="1107"/>
      <c r="BE843" s="1107"/>
      <c r="BH843" s="1110"/>
      <c r="BI843" s="1111"/>
      <c r="BJ843" s="1112"/>
      <c r="BK843" s="1112"/>
      <c r="BL843" s="1112"/>
      <c r="BM843" s="1113"/>
      <c r="BN843" s="1113"/>
      <c r="BO843" s="1113"/>
      <c r="BP843" s="1112"/>
      <c r="BQ843" s="1112"/>
      <c r="BR843" s="1112"/>
      <c r="BS843" s="1112"/>
      <c r="BT843" s="1112"/>
      <c r="BU843" s="1112"/>
      <c r="BV843" s="1112"/>
      <c r="BW843" s="1112"/>
      <c r="BX843" s="1112"/>
      <c r="BY843" s="1112"/>
      <c r="BZ843" s="1112"/>
      <c r="CA843" s="1112"/>
      <c r="CB843" s="1114"/>
      <c r="CC843" s="1112"/>
      <c r="CD843" s="1112"/>
      <c r="CE843" s="1114"/>
      <c r="CF843" s="1114"/>
      <c r="CG843" s="1114"/>
      <c r="CH843" s="1114"/>
      <c r="CI843" s="1112"/>
      <c r="CJ843" s="1112"/>
      <c r="CK843" s="1114"/>
      <c r="CL843" s="1114"/>
      <c r="CM843" s="1114"/>
      <c r="CN843" s="1115"/>
      <c r="CO843" s="1116"/>
      <c r="CP843" s="1116"/>
      <c r="CQ843" s="1110"/>
      <c r="CR843" s="1110"/>
      <c r="CS843" s="1110"/>
      <c r="CT843" s="1110"/>
      <c r="CU843" s="1110"/>
      <c r="CV843" s="1110"/>
      <c r="CW843" s="1110"/>
      <c r="CX843" s="1110"/>
      <c r="CY843" s="1110"/>
      <c r="CZ843" s="1110"/>
      <c r="DA843" s="1110"/>
      <c r="DB843" s="1110"/>
      <c r="DC843" s="1110"/>
      <c r="DD843" s="1110"/>
      <c r="DE843" s="1110"/>
      <c r="DF843" s="1110"/>
      <c r="DG843" s="1110"/>
      <c r="DH843" s="1110"/>
      <c r="DI843" s="1110"/>
      <c r="DJ843" s="1110"/>
      <c r="DK843" s="1110"/>
      <c r="DL843" s="1110"/>
      <c r="DM843" s="1110"/>
      <c r="DN843" s="1110"/>
      <c r="DO843" s="1110"/>
      <c r="DP843" s="1110"/>
      <c r="DQ843" s="1110"/>
      <c r="DR843" s="1110"/>
      <c r="DS843" s="1110"/>
      <c r="DT843" s="1110"/>
      <c r="DU843" s="1110"/>
      <c r="DV843" s="1110"/>
      <c r="DW843" s="1116"/>
      <c r="DX843" s="1116"/>
      <c r="DY843" s="1116"/>
      <c r="DZ843" s="1116"/>
      <c r="EA843" s="1116"/>
      <c r="EB843" s="1116"/>
      <c r="EC843" s="1116"/>
      <c r="ED843" s="1116"/>
    </row>
    <row r="844" spans="22:134" s="1105" customFormat="1" x14ac:dyDescent="0.25">
      <c r="V844" s="1106"/>
      <c r="AA844" s="1107"/>
      <c r="AB844" s="1107"/>
      <c r="AD844" s="1107"/>
      <c r="AE844" s="1108"/>
      <c r="AH844" s="1109"/>
      <c r="AI844" s="1109"/>
      <c r="AK844" s="1107"/>
      <c r="AR844" s="1107"/>
      <c r="AV844" s="1107"/>
      <c r="AX844" s="1107"/>
      <c r="BB844" s="1107"/>
      <c r="BC844" s="1107"/>
      <c r="BE844" s="1107"/>
      <c r="BH844" s="1110"/>
      <c r="BI844" s="1111"/>
      <c r="BJ844" s="1112"/>
      <c r="BK844" s="1112"/>
      <c r="BL844" s="1112"/>
      <c r="BM844" s="1113"/>
      <c r="BN844" s="1113"/>
      <c r="BO844" s="1113"/>
      <c r="BP844" s="1112"/>
      <c r="BQ844" s="1112"/>
      <c r="BR844" s="1112"/>
      <c r="BS844" s="1112"/>
      <c r="BT844" s="1112"/>
      <c r="BU844" s="1112"/>
      <c r="BV844" s="1112"/>
      <c r="BW844" s="1112"/>
      <c r="BX844" s="1112"/>
      <c r="BY844" s="1112"/>
      <c r="BZ844" s="1112"/>
      <c r="CA844" s="1112"/>
      <c r="CB844" s="1114"/>
      <c r="CC844" s="1112"/>
      <c r="CD844" s="1112"/>
      <c r="CE844" s="1114"/>
      <c r="CF844" s="1114"/>
      <c r="CG844" s="1114"/>
      <c r="CH844" s="1114"/>
      <c r="CI844" s="1112"/>
      <c r="CJ844" s="1112"/>
      <c r="CK844" s="1114"/>
      <c r="CL844" s="1114"/>
      <c r="CM844" s="1114"/>
      <c r="CN844" s="1115"/>
      <c r="CO844" s="1116"/>
      <c r="CP844" s="1116"/>
      <c r="CQ844" s="1110"/>
      <c r="CR844" s="1110"/>
      <c r="CS844" s="1110"/>
      <c r="CT844" s="1110"/>
      <c r="CU844" s="1110"/>
      <c r="CV844" s="1110"/>
      <c r="CW844" s="1110"/>
      <c r="CX844" s="1110"/>
      <c r="CY844" s="1110"/>
      <c r="CZ844" s="1110"/>
      <c r="DA844" s="1110"/>
      <c r="DB844" s="1110"/>
      <c r="DC844" s="1110"/>
      <c r="DD844" s="1110"/>
      <c r="DE844" s="1110"/>
      <c r="DF844" s="1110"/>
      <c r="DG844" s="1110"/>
      <c r="DH844" s="1110"/>
      <c r="DI844" s="1110"/>
      <c r="DJ844" s="1110"/>
      <c r="DK844" s="1110"/>
      <c r="DL844" s="1110"/>
      <c r="DM844" s="1110"/>
      <c r="DN844" s="1110"/>
      <c r="DO844" s="1110"/>
      <c r="DP844" s="1110"/>
      <c r="DQ844" s="1110"/>
      <c r="DR844" s="1110"/>
      <c r="DS844" s="1110"/>
      <c r="DT844" s="1110"/>
      <c r="DU844" s="1110"/>
      <c r="DV844" s="1110"/>
      <c r="DW844" s="1116"/>
      <c r="DX844" s="1116"/>
      <c r="DY844" s="1116"/>
      <c r="DZ844" s="1116"/>
      <c r="EA844" s="1116"/>
      <c r="EB844" s="1116"/>
      <c r="EC844" s="1116"/>
      <c r="ED844" s="1116"/>
    </row>
    <row r="845" spans="22:134" s="1105" customFormat="1" x14ac:dyDescent="0.25">
      <c r="V845" s="1106"/>
      <c r="AA845" s="1107"/>
      <c r="AB845" s="1107"/>
      <c r="AD845" s="1107"/>
      <c r="AE845" s="1108"/>
      <c r="AH845" s="1109"/>
      <c r="AI845" s="1109"/>
      <c r="AK845" s="1107"/>
      <c r="AR845" s="1107"/>
      <c r="AV845" s="1107"/>
      <c r="AX845" s="1107"/>
      <c r="BB845" s="1107"/>
      <c r="BC845" s="1107"/>
      <c r="BE845" s="1107"/>
      <c r="BH845" s="1110"/>
      <c r="BI845" s="1111"/>
      <c r="BJ845" s="1112"/>
      <c r="BK845" s="1112"/>
      <c r="BL845" s="1112"/>
      <c r="BM845" s="1113"/>
      <c r="BN845" s="1113"/>
      <c r="BO845" s="1113"/>
      <c r="BP845" s="1112"/>
      <c r="BQ845" s="1112"/>
      <c r="BR845" s="1112"/>
      <c r="BS845" s="1112"/>
      <c r="BT845" s="1112"/>
      <c r="BU845" s="1112"/>
      <c r="BV845" s="1112"/>
      <c r="BW845" s="1112"/>
      <c r="BX845" s="1112"/>
      <c r="BY845" s="1112"/>
      <c r="BZ845" s="1112"/>
      <c r="CA845" s="1112"/>
      <c r="CB845" s="1114"/>
      <c r="CC845" s="1112"/>
      <c r="CD845" s="1112"/>
      <c r="CE845" s="1114"/>
      <c r="CF845" s="1114"/>
      <c r="CG845" s="1114"/>
      <c r="CH845" s="1114"/>
      <c r="CI845" s="1112"/>
      <c r="CJ845" s="1112"/>
      <c r="CK845" s="1114"/>
      <c r="CL845" s="1114"/>
      <c r="CM845" s="1114"/>
      <c r="CN845" s="1115"/>
      <c r="CO845" s="1116"/>
      <c r="CP845" s="1116"/>
      <c r="CQ845" s="1110"/>
      <c r="CR845" s="1110"/>
      <c r="CS845" s="1110"/>
      <c r="CT845" s="1110"/>
      <c r="CU845" s="1110"/>
      <c r="CV845" s="1110"/>
      <c r="CW845" s="1110"/>
      <c r="CX845" s="1110"/>
      <c r="CY845" s="1110"/>
      <c r="CZ845" s="1110"/>
      <c r="DA845" s="1110"/>
      <c r="DB845" s="1110"/>
      <c r="DC845" s="1110"/>
      <c r="DD845" s="1110"/>
      <c r="DE845" s="1110"/>
      <c r="DF845" s="1110"/>
      <c r="DG845" s="1110"/>
      <c r="DH845" s="1110"/>
      <c r="DI845" s="1110"/>
      <c r="DJ845" s="1110"/>
      <c r="DK845" s="1110"/>
      <c r="DL845" s="1110"/>
      <c r="DM845" s="1110"/>
      <c r="DN845" s="1110"/>
      <c r="DO845" s="1110"/>
      <c r="DP845" s="1110"/>
      <c r="DQ845" s="1110"/>
      <c r="DR845" s="1110"/>
      <c r="DS845" s="1110"/>
      <c r="DT845" s="1110"/>
      <c r="DU845" s="1110"/>
      <c r="DV845" s="1110"/>
      <c r="DW845" s="1116"/>
      <c r="DX845" s="1116"/>
      <c r="DY845" s="1116"/>
      <c r="DZ845" s="1116"/>
      <c r="EA845" s="1116"/>
      <c r="EB845" s="1116"/>
      <c r="EC845" s="1116"/>
      <c r="ED845" s="1116"/>
    </row>
    <row r="846" spans="22:134" s="1105" customFormat="1" x14ac:dyDescent="0.25">
      <c r="V846" s="1106"/>
      <c r="AA846" s="1107"/>
      <c r="AB846" s="1107"/>
      <c r="AD846" s="1107"/>
      <c r="AE846" s="1108"/>
      <c r="AH846" s="1109"/>
      <c r="AI846" s="1109"/>
      <c r="AK846" s="1107"/>
      <c r="AR846" s="1107"/>
      <c r="AV846" s="1107"/>
      <c r="AX846" s="1107"/>
      <c r="BB846" s="1107"/>
      <c r="BC846" s="1107"/>
      <c r="BE846" s="1107"/>
      <c r="BH846" s="1110"/>
      <c r="BI846" s="1111"/>
      <c r="BJ846" s="1112"/>
      <c r="BK846" s="1112"/>
      <c r="BL846" s="1112"/>
      <c r="BM846" s="1113"/>
      <c r="BN846" s="1113"/>
      <c r="BO846" s="1113"/>
      <c r="BP846" s="1112"/>
      <c r="BQ846" s="1112"/>
      <c r="BR846" s="1112"/>
      <c r="BS846" s="1112"/>
      <c r="BT846" s="1112"/>
      <c r="BU846" s="1112"/>
      <c r="BV846" s="1112"/>
      <c r="BW846" s="1112"/>
      <c r="BX846" s="1112"/>
      <c r="BY846" s="1112"/>
      <c r="BZ846" s="1112"/>
      <c r="CA846" s="1112"/>
      <c r="CB846" s="1114"/>
      <c r="CC846" s="1112"/>
      <c r="CD846" s="1112"/>
      <c r="CE846" s="1114"/>
      <c r="CF846" s="1114"/>
      <c r="CG846" s="1114"/>
      <c r="CH846" s="1114"/>
      <c r="CI846" s="1112"/>
      <c r="CJ846" s="1112"/>
      <c r="CK846" s="1114"/>
      <c r="CL846" s="1114"/>
      <c r="CM846" s="1114"/>
      <c r="CN846" s="1115"/>
      <c r="CO846" s="1116"/>
      <c r="CP846" s="1116"/>
      <c r="CQ846" s="1110"/>
      <c r="CR846" s="1110"/>
      <c r="CS846" s="1110"/>
      <c r="CT846" s="1110"/>
      <c r="CU846" s="1110"/>
      <c r="CV846" s="1110"/>
      <c r="CW846" s="1110"/>
      <c r="CX846" s="1110"/>
      <c r="CY846" s="1110"/>
      <c r="CZ846" s="1110"/>
      <c r="DA846" s="1110"/>
      <c r="DB846" s="1110"/>
      <c r="DC846" s="1110"/>
      <c r="DD846" s="1110"/>
      <c r="DE846" s="1110"/>
      <c r="DF846" s="1110"/>
      <c r="DG846" s="1110"/>
      <c r="DH846" s="1110"/>
      <c r="DI846" s="1110"/>
      <c r="DJ846" s="1110"/>
      <c r="DK846" s="1110"/>
      <c r="DL846" s="1110"/>
      <c r="DM846" s="1110"/>
      <c r="DN846" s="1110"/>
      <c r="DO846" s="1110"/>
      <c r="DP846" s="1110"/>
      <c r="DQ846" s="1110"/>
      <c r="DR846" s="1110"/>
      <c r="DS846" s="1110"/>
      <c r="DT846" s="1110"/>
      <c r="DU846" s="1110"/>
      <c r="DV846" s="1110"/>
      <c r="DW846" s="1116"/>
      <c r="DX846" s="1116"/>
      <c r="DY846" s="1116"/>
      <c r="DZ846" s="1116"/>
      <c r="EA846" s="1116"/>
      <c r="EB846" s="1116"/>
      <c r="EC846" s="1116"/>
      <c r="ED846" s="1116"/>
    </row>
    <row r="847" spans="22:134" s="1105" customFormat="1" x14ac:dyDescent="0.25">
      <c r="V847" s="1106"/>
      <c r="AA847" s="1107"/>
      <c r="AB847" s="1107"/>
      <c r="AD847" s="1107"/>
      <c r="AE847" s="1108"/>
      <c r="AH847" s="1109"/>
      <c r="AI847" s="1109"/>
      <c r="AK847" s="1107"/>
      <c r="AR847" s="1107"/>
      <c r="AV847" s="1107"/>
      <c r="AX847" s="1107"/>
      <c r="BB847" s="1107"/>
      <c r="BC847" s="1107"/>
      <c r="BE847" s="1107"/>
      <c r="BH847" s="1110"/>
      <c r="BI847" s="1111"/>
      <c r="BJ847" s="1112"/>
      <c r="BK847" s="1112"/>
      <c r="BL847" s="1112"/>
      <c r="BM847" s="1113"/>
      <c r="BN847" s="1113"/>
      <c r="BO847" s="1113"/>
      <c r="BP847" s="1112"/>
      <c r="BQ847" s="1112"/>
      <c r="BR847" s="1112"/>
      <c r="BS847" s="1112"/>
      <c r="BT847" s="1112"/>
      <c r="BU847" s="1112"/>
      <c r="BV847" s="1112"/>
      <c r="BW847" s="1112"/>
      <c r="BX847" s="1112"/>
      <c r="BY847" s="1112"/>
      <c r="BZ847" s="1112"/>
      <c r="CA847" s="1112"/>
      <c r="CB847" s="1114"/>
      <c r="CC847" s="1112"/>
      <c r="CD847" s="1112"/>
      <c r="CE847" s="1114"/>
      <c r="CF847" s="1114"/>
      <c r="CG847" s="1114"/>
      <c r="CH847" s="1114"/>
      <c r="CI847" s="1112"/>
      <c r="CJ847" s="1112"/>
      <c r="CK847" s="1114"/>
      <c r="CL847" s="1114"/>
      <c r="CM847" s="1114"/>
      <c r="CN847" s="1115"/>
      <c r="CO847" s="1116"/>
      <c r="CP847" s="1116"/>
      <c r="CQ847" s="1110"/>
      <c r="CR847" s="1110"/>
      <c r="CS847" s="1110"/>
      <c r="CT847" s="1110"/>
      <c r="CU847" s="1110"/>
      <c r="CV847" s="1110"/>
      <c r="CW847" s="1110"/>
      <c r="CX847" s="1110"/>
      <c r="CY847" s="1110"/>
      <c r="CZ847" s="1110"/>
      <c r="DA847" s="1110"/>
      <c r="DB847" s="1110"/>
      <c r="DC847" s="1110"/>
      <c r="DD847" s="1110"/>
      <c r="DE847" s="1110"/>
      <c r="DF847" s="1110"/>
      <c r="DG847" s="1110"/>
      <c r="DH847" s="1110"/>
      <c r="DI847" s="1110"/>
      <c r="DJ847" s="1110"/>
      <c r="DK847" s="1110"/>
      <c r="DL847" s="1110"/>
      <c r="DM847" s="1110"/>
      <c r="DN847" s="1110"/>
      <c r="DO847" s="1110"/>
      <c r="DP847" s="1110"/>
      <c r="DQ847" s="1110"/>
      <c r="DR847" s="1110"/>
      <c r="DS847" s="1110"/>
      <c r="DT847" s="1110"/>
      <c r="DU847" s="1110"/>
      <c r="DV847" s="1110"/>
      <c r="DW847" s="1116"/>
      <c r="DX847" s="1116"/>
      <c r="DY847" s="1116"/>
      <c r="DZ847" s="1116"/>
      <c r="EA847" s="1116"/>
      <c r="EB847" s="1116"/>
      <c r="EC847" s="1116"/>
      <c r="ED847" s="1116"/>
    </row>
    <row r="848" spans="22:134" s="1105" customFormat="1" x14ac:dyDescent="0.25">
      <c r="V848" s="1106"/>
      <c r="AA848" s="1107"/>
      <c r="AB848" s="1107"/>
      <c r="AD848" s="1107"/>
      <c r="AE848" s="1108"/>
      <c r="AH848" s="1109"/>
      <c r="AI848" s="1109"/>
      <c r="AK848" s="1107"/>
      <c r="AR848" s="1107"/>
      <c r="AV848" s="1107"/>
      <c r="AX848" s="1107"/>
      <c r="BB848" s="1107"/>
      <c r="BC848" s="1107"/>
      <c r="BE848" s="1107"/>
      <c r="BH848" s="1110"/>
      <c r="BI848" s="1111"/>
      <c r="BJ848" s="1112"/>
      <c r="BK848" s="1112"/>
      <c r="BL848" s="1112"/>
      <c r="BM848" s="1113"/>
      <c r="BN848" s="1113"/>
      <c r="BO848" s="1113"/>
      <c r="BP848" s="1112"/>
      <c r="BQ848" s="1112"/>
      <c r="BR848" s="1112"/>
      <c r="BS848" s="1112"/>
      <c r="BT848" s="1112"/>
      <c r="BU848" s="1112"/>
      <c r="BV848" s="1112"/>
      <c r="BW848" s="1112"/>
      <c r="BX848" s="1112"/>
      <c r="BY848" s="1112"/>
      <c r="BZ848" s="1112"/>
      <c r="CA848" s="1112"/>
      <c r="CB848" s="1114"/>
      <c r="CC848" s="1112"/>
      <c r="CD848" s="1112"/>
      <c r="CE848" s="1114"/>
      <c r="CF848" s="1114"/>
      <c r="CG848" s="1114"/>
      <c r="CH848" s="1114"/>
      <c r="CI848" s="1112"/>
      <c r="CJ848" s="1112"/>
      <c r="CK848" s="1114"/>
      <c r="CL848" s="1114"/>
      <c r="CM848" s="1114"/>
      <c r="CN848" s="1115"/>
      <c r="CO848" s="1116"/>
      <c r="CP848" s="1116"/>
      <c r="CQ848" s="1110"/>
      <c r="CR848" s="1110"/>
      <c r="CS848" s="1110"/>
      <c r="CT848" s="1110"/>
      <c r="CU848" s="1110"/>
      <c r="CV848" s="1110"/>
      <c r="CW848" s="1110"/>
      <c r="CX848" s="1110"/>
      <c r="CY848" s="1110"/>
      <c r="CZ848" s="1110"/>
      <c r="DA848" s="1110"/>
      <c r="DB848" s="1110"/>
      <c r="DC848" s="1110"/>
      <c r="DD848" s="1110"/>
      <c r="DE848" s="1110"/>
      <c r="DF848" s="1110"/>
      <c r="DG848" s="1110"/>
      <c r="DH848" s="1110"/>
      <c r="DI848" s="1110"/>
      <c r="DJ848" s="1110"/>
      <c r="DK848" s="1110"/>
      <c r="DL848" s="1110"/>
      <c r="DM848" s="1110"/>
      <c r="DN848" s="1110"/>
      <c r="DO848" s="1110"/>
      <c r="DP848" s="1110"/>
      <c r="DQ848" s="1110"/>
      <c r="DR848" s="1110"/>
      <c r="DS848" s="1110"/>
      <c r="DT848" s="1110"/>
      <c r="DU848" s="1110"/>
      <c r="DV848" s="1110"/>
      <c r="DW848" s="1116"/>
      <c r="DX848" s="1116"/>
      <c r="DY848" s="1116"/>
      <c r="DZ848" s="1116"/>
      <c r="EA848" s="1116"/>
      <c r="EB848" s="1116"/>
      <c r="EC848" s="1116"/>
      <c r="ED848" s="1116"/>
    </row>
    <row r="849" spans="22:134" s="1105" customFormat="1" x14ac:dyDescent="0.25">
      <c r="V849" s="1106"/>
      <c r="AA849" s="1107"/>
      <c r="AB849" s="1107"/>
      <c r="AD849" s="1107"/>
      <c r="AE849" s="1108"/>
      <c r="AH849" s="1109"/>
      <c r="AI849" s="1109"/>
      <c r="AK849" s="1107"/>
      <c r="AR849" s="1107"/>
      <c r="AV849" s="1107"/>
      <c r="AX849" s="1107"/>
      <c r="BB849" s="1107"/>
      <c r="BC849" s="1107"/>
      <c r="BE849" s="1107"/>
      <c r="BH849" s="1110"/>
      <c r="BI849" s="1111"/>
      <c r="BJ849" s="1112"/>
      <c r="BK849" s="1112"/>
      <c r="BL849" s="1112"/>
      <c r="BM849" s="1113"/>
      <c r="BN849" s="1113"/>
      <c r="BO849" s="1113"/>
      <c r="BP849" s="1112"/>
      <c r="BQ849" s="1112"/>
      <c r="BR849" s="1112"/>
      <c r="BS849" s="1112"/>
      <c r="BT849" s="1112"/>
      <c r="BU849" s="1112"/>
      <c r="BV849" s="1112"/>
      <c r="BW849" s="1112"/>
      <c r="BX849" s="1112"/>
      <c r="BY849" s="1112"/>
      <c r="BZ849" s="1112"/>
      <c r="CA849" s="1112"/>
      <c r="CB849" s="1114"/>
      <c r="CC849" s="1112"/>
      <c r="CD849" s="1112"/>
      <c r="CE849" s="1114"/>
      <c r="CF849" s="1114"/>
      <c r="CG849" s="1114"/>
      <c r="CH849" s="1114"/>
      <c r="CI849" s="1112"/>
      <c r="CJ849" s="1112"/>
      <c r="CK849" s="1114"/>
      <c r="CL849" s="1114"/>
      <c r="CM849" s="1114"/>
      <c r="CN849" s="1115"/>
      <c r="CO849" s="1116"/>
      <c r="CP849" s="1116"/>
      <c r="CQ849" s="1110"/>
      <c r="CR849" s="1110"/>
      <c r="CS849" s="1110"/>
      <c r="CT849" s="1110"/>
      <c r="CU849" s="1110"/>
      <c r="CV849" s="1110"/>
      <c r="CW849" s="1110"/>
      <c r="CX849" s="1110"/>
      <c r="CY849" s="1110"/>
      <c r="CZ849" s="1110"/>
      <c r="DA849" s="1110"/>
      <c r="DB849" s="1110"/>
      <c r="DC849" s="1110"/>
      <c r="DD849" s="1110"/>
      <c r="DE849" s="1110"/>
      <c r="DF849" s="1110"/>
      <c r="DG849" s="1110"/>
      <c r="DH849" s="1110"/>
      <c r="DI849" s="1110"/>
      <c r="DJ849" s="1110"/>
      <c r="DK849" s="1110"/>
      <c r="DL849" s="1110"/>
      <c r="DM849" s="1110"/>
      <c r="DN849" s="1110"/>
      <c r="DO849" s="1110"/>
      <c r="DP849" s="1110"/>
      <c r="DQ849" s="1110"/>
      <c r="DR849" s="1110"/>
      <c r="DS849" s="1110"/>
      <c r="DT849" s="1110"/>
      <c r="DU849" s="1110"/>
      <c r="DV849" s="1110"/>
      <c r="DW849" s="1116"/>
      <c r="DX849" s="1116"/>
      <c r="DY849" s="1116"/>
      <c r="DZ849" s="1116"/>
      <c r="EA849" s="1116"/>
      <c r="EB849" s="1116"/>
      <c r="EC849" s="1116"/>
      <c r="ED849" s="1116"/>
    </row>
    <row r="850" spans="22:134" s="1105" customFormat="1" x14ac:dyDescent="0.25">
      <c r="V850" s="1106"/>
      <c r="AA850" s="1107"/>
      <c r="AB850" s="1107"/>
      <c r="AD850" s="1107"/>
      <c r="AE850" s="1108"/>
      <c r="AH850" s="1109"/>
      <c r="AI850" s="1109"/>
      <c r="AK850" s="1107"/>
      <c r="AR850" s="1107"/>
      <c r="AV850" s="1107"/>
      <c r="AX850" s="1107"/>
      <c r="BB850" s="1107"/>
      <c r="BC850" s="1107"/>
      <c r="BE850" s="1107"/>
      <c r="BH850" s="1110"/>
      <c r="BI850" s="1111"/>
      <c r="BJ850" s="1112"/>
      <c r="BK850" s="1112"/>
      <c r="BL850" s="1112"/>
      <c r="BM850" s="1113"/>
      <c r="BN850" s="1113"/>
      <c r="BO850" s="1113"/>
      <c r="BP850" s="1112"/>
      <c r="BQ850" s="1112"/>
      <c r="BR850" s="1112"/>
      <c r="BS850" s="1112"/>
      <c r="BT850" s="1112"/>
      <c r="BU850" s="1112"/>
      <c r="BV850" s="1112"/>
      <c r="BW850" s="1112"/>
      <c r="BX850" s="1112"/>
      <c r="BY850" s="1112"/>
      <c r="BZ850" s="1112"/>
      <c r="CA850" s="1112"/>
      <c r="CB850" s="1114"/>
      <c r="CC850" s="1112"/>
      <c r="CD850" s="1112"/>
      <c r="CE850" s="1114"/>
      <c r="CF850" s="1114"/>
      <c r="CG850" s="1114"/>
      <c r="CH850" s="1114"/>
      <c r="CI850" s="1112"/>
      <c r="CJ850" s="1112"/>
      <c r="CK850" s="1114"/>
      <c r="CL850" s="1114"/>
      <c r="CM850" s="1114"/>
      <c r="CN850" s="1115"/>
      <c r="CO850" s="1116"/>
      <c r="CP850" s="1116"/>
      <c r="CQ850" s="1110"/>
      <c r="CR850" s="1110"/>
      <c r="CS850" s="1110"/>
      <c r="CT850" s="1110"/>
      <c r="CU850" s="1110"/>
      <c r="CV850" s="1110"/>
      <c r="CW850" s="1110"/>
      <c r="CX850" s="1110"/>
      <c r="CY850" s="1110"/>
      <c r="CZ850" s="1110"/>
      <c r="DA850" s="1110"/>
      <c r="DB850" s="1110"/>
      <c r="DC850" s="1110"/>
      <c r="DD850" s="1110"/>
      <c r="DE850" s="1110"/>
      <c r="DF850" s="1110"/>
      <c r="DG850" s="1110"/>
      <c r="DH850" s="1110"/>
      <c r="DI850" s="1110"/>
      <c r="DJ850" s="1110"/>
      <c r="DK850" s="1110"/>
      <c r="DL850" s="1110"/>
      <c r="DM850" s="1110"/>
      <c r="DN850" s="1110"/>
      <c r="DO850" s="1110"/>
      <c r="DP850" s="1110"/>
      <c r="DQ850" s="1110"/>
      <c r="DR850" s="1110"/>
      <c r="DS850" s="1110"/>
      <c r="DT850" s="1110"/>
      <c r="DU850" s="1110"/>
      <c r="DV850" s="1110"/>
      <c r="DW850" s="1116"/>
      <c r="DX850" s="1116"/>
      <c r="DY850" s="1116"/>
      <c r="DZ850" s="1116"/>
      <c r="EA850" s="1116"/>
      <c r="EB850" s="1116"/>
      <c r="EC850" s="1116"/>
      <c r="ED850" s="1116"/>
    </row>
    <row r="851" spans="22:134" s="1105" customFormat="1" x14ac:dyDescent="0.25">
      <c r="V851" s="1106"/>
      <c r="AA851" s="1107"/>
      <c r="AB851" s="1107"/>
      <c r="AD851" s="1107"/>
      <c r="AE851" s="1108"/>
      <c r="AH851" s="1109"/>
      <c r="AI851" s="1109"/>
      <c r="AK851" s="1107"/>
      <c r="AR851" s="1107"/>
      <c r="AV851" s="1107"/>
      <c r="AX851" s="1107"/>
      <c r="BB851" s="1107"/>
      <c r="BC851" s="1107"/>
      <c r="BE851" s="1107"/>
      <c r="BH851" s="1110"/>
      <c r="BI851" s="1111"/>
      <c r="BJ851" s="1112"/>
      <c r="BK851" s="1112"/>
      <c r="BL851" s="1112"/>
      <c r="BM851" s="1113"/>
      <c r="BN851" s="1113"/>
      <c r="BO851" s="1113"/>
      <c r="BP851" s="1112"/>
      <c r="BQ851" s="1112"/>
      <c r="BR851" s="1112"/>
      <c r="BS851" s="1112"/>
      <c r="BT851" s="1112"/>
      <c r="BU851" s="1112"/>
      <c r="BV851" s="1112"/>
      <c r="BW851" s="1112"/>
      <c r="BX851" s="1112"/>
      <c r="BY851" s="1112"/>
      <c r="BZ851" s="1112"/>
      <c r="CA851" s="1112"/>
      <c r="CB851" s="1114"/>
      <c r="CC851" s="1112"/>
      <c r="CD851" s="1112"/>
      <c r="CE851" s="1114"/>
      <c r="CF851" s="1114"/>
      <c r="CG851" s="1114"/>
      <c r="CH851" s="1114"/>
      <c r="CI851" s="1112"/>
      <c r="CJ851" s="1112"/>
      <c r="CK851" s="1114"/>
      <c r="CL851" s="1114"/>
      <c r="CM851" s="1114"/>
      <c r="CN851" s="1115"/>
      <c r="CO851" s="1116"/>
      <c r="CP851" s="1116"/>
      <c r="CQ851" s="1110"/>
      <c r="CR851" s="1110"/>
      <c r="CS851" s="1110"/>
      <c r="CT851" s="1110"/>
      <c r="CU851" s="1110"/>
      <c r="CV851" s="1110"/>
      <c r="CW851" s="1110"/>
      <c r="CX851" s="1110"/>
      <c r="CY851" s="1110"/>
      <c r="CZ851" s="1110"/>
      <c r="DA851" s="1110"/>
      <c r="DB851" s="1110"/>
      <c r="DC851" s="1110"/>
      <c r="DD851" s="1110"/>
      <c r="DE851" s="1110"/>
      <c r="DF851" s="1110"/>
      <c r="DG851" s="1110"/>
      <c r="DH851" s="1110"/>
      <c r="DI851" s="1110"/>
      <c r="DJ851" s="1110"/>
      <c r="DK851" s="1110"/>
      <c r="DL851" s="1110"/>
      <c r="DM851" s="1110"/>
      <c r="DN851" s="1110"/>
      <c r="DO851" s="1110"/>
      <c r="DP851" s="1110"/>
      <c r="DQ851" s="1110"/>
      <c r="DR851" s="1110"/>
      <c r="DS851" s="1110"/>
      <c r="DT851" s="1110"/>
      <c r="DU851" s="1110"/>
      <c r="DV851" s="1110"/>
      <c r="DW851" s="1116"/>
      <c r="DX851" s="1116"/>
      <c r="DY851" s="1116"/>
      <c r="DZ851" s="1116"/>
      <c r="EA851" s="1116"/>
      <c r="EB851" s="1116"/>
      <c r="EC851" s="1116"/>
      <c r="ED851" s="1116"/>
    </row>
    <row r="852" spans="22:134" s="1105" customFormat="1" x14ac:dyDescent="0.25">
      <c r="V852" s="1106"/>
      <c r="AA852" s="1107"/>
      <c r="AB852" s="1107"/>
      <c r="AD852" s="1107"/>
      <c r="AE852" s="1108"/>
      <c r="AH852" s="1109"/>
      <c r="AI852" s="1109"/>
      <c r="AK852" s="1107"/>
      <c r="AR852" s="1107"/>
      <c r="AV852" s="1107"/>
      <c r="AX852" s="1107"/>
      <c r="BB852" s="1107"/>
      <c r="BC852" s="1107"/>
      <c r="BE852" s="1107"/>
      <c r="BH852" s="1110"/>
      <c r="BI852" s="1111"/>
      <c r="BJ852" s="1112"/>
      <c r="BK852" s="1112"/>
      <c r="BL852" s="1112"/>
      <c r="BM852" s="1113"/>
      <c r="BN852" s="1113"/>
      <c r="BO852" s="1113"/>
      <c r="BP852" s="1112"/>
      <c r="BQ852" s="1112"/>
      <c r="BR852" s="1112"/>
      <c r="BS852" s="1112"/>
      <c r="BT852" s="1112"/>
      <c r="BU852" s="1112"/>
      <c r="BV852" s="1112"/>
      <c r="BW852" s="1112"/>
      <c r="BX852" s="1112"/>
      <c r="BY852" s="1112"/>
      <c r="BZ852" s="1112"/>
      <c r="CA852" s="1112"/>
      <c r="CB852" s="1114"/>
      <c r="CC852" s="1112"/>
      <c r="CD852" s="1112"/>
      <c r="CE852" s="1114"/>
      <c r="CF852" s="1114"/>
      <c r="CG852" s="1114"/>
      <c r="CH852" s="1114"/>
      <c r="CI852" s="1112"/>
      <c r="CJ852" s="1112"/>
      <c r="CK852" s="1114"/>
      <c r="CL852" s="1114"/>
      <c r="CM852" s="1114"/>
      <c r="CN852" s="1115"/>
      <c r="CO852" s="1116"/>
      <c r="CP852" s="1116"/>
      <c r="CQ852" s="1110"/>
      <c r="CR852" s="1110"/>
      <c r="CS852" s="1110"/>
      <c r="CT852" s="1110"/>
      <c r="CU852" s="1110"/>
      <c r="CV852" s="1110"/>
      <c r="CW852" s="1110"/>
      <c r="CX852" s="1110"/>
      <c r="CY852" s="1110"/>
      <c r="CZ852" s="1110"/>
      <c r="DA852" s="1110"/>
      <c r="DB852" s="1110"/>
      <c r="DC852" s="1110"/>
      <c r="DD852" s="1110"/>
      <c r="DE852" s="1110"/>
      <c r="DF852" s="1110"/>
      <c r="DG852" s="1110"/>
      <c r="DH852" s="1110"/>
      <c r="DI852" s="1110"/>
      <c r="DJ852" s="1110"/>
      <c r="DK852" s="1110"/>
      <c r="DL852" s="1110"/>
      <c r="DM852" s="1110"/>
      <c r="DN852" s="1110"/>
      <c r="DO852" s="1110"/>
      <c r="DP852" s="1110"/>
      <c r="DQ852" s="1110"/>
      <c r="DR852" s="1110"/>
      <c r="DS852" s="1110"/>
      <c r="DT852" s="1110"/>
      <c r="DU852" s="1110"/>
      <c r="DV852" s="1110"/>
      <c r="DW852" s="1116"/>
      <c r="DX852" s="1116"/>
      <c r="DY852" s="1116"/>
      <c r="DZ852" s="1116"/>
      <c r="EA852" s="1116"/>
      <c r="EB852" s="1116"/>
      <c r="EC852" s="1116"/>
      <c r="ED852" s="1116"/>
    </row>
    <row r="853" spans="22:134" s="1105" customFormat="1" x14ac:dyDescent="0.25">
      <c r="V853" s="1106"/>
      <c r="AA853" s="1107"/>
      <c r="AB853" s="1107"/>
      <c r="AD853" s="1107"/>
      <c r="AE853" s="1108"/>
      <c r="AH853" s="1109"/>
      <c r="AI853" s="1109"/>
      <c r="AK853" s="1107"/>
      <c r="AR853" s="1107"/>
      <c r="AV853" s="1107"/>
      <c r="AX853" s="1107"/>
      <c r="BB853" s="1107"/>
      <c r="BC853" s="1107"/>
      <c r="BE853" s="1107"/>
      <c r="BH853" s="1110"/>
      <c r="BI853" s="1111"/>
      <c r="BJ853" s="1112"/>
      <c r="BK853" s="1112"/>
      <c r="BL853" s="1112"/>
      <c r="BM853" s="1113"/>
      <c r="BN853" s="1113"/>
      <c r="BO853" s="1113"/>
      <c r="BP853" s="1112"/>
      <c r="BQ853" s="1112"/>
      <c r="BR853" s="1112"/>
      <c r="BS853" s="1112"/>
      <c r="BT853" s="1112"/>
      <c r="BU853" s="1112"/>
      <c r="BV853" s="1112"/>
      <c r="BW853" s="1112"/>
      <c r="BX853" s="1112"/>
      <c r="BY853" s="1112"/>
      <c r="BZ853" s="1112"/>
      <c r="CA853" s="1112"/>
      <c r="CB853" s="1114"/>
      <c r="CC853" s="1112"/>
      <c r="CD853" s="1112"/>
      <c r="CE853" s="1114"/>
      <c r="CF853" s="1114"/>
      <c r="CG853" s="1114"/>
      <c r="CH853" s="1114"/>
      <c r="CI853" s="1112"/>
      <c r="CJ853" s="1112"/>
      <c r="CK853" s="1114"/>
      <c r="CL853" s="1114"/>
      <c r="CM853" s="1114"/>
      <c r="CN853" s="1115"/>
      <c r="CO853" s="1116"/>
      <c r="CP853" s="1116"/>
      <c r="CQ853" s="1110"/>
      <c r="CR853" s="1110"/>
      <c r="CS853" s="1110"/>
      <c r="CT853" s="1110"/>
      <c r="CU853" s="1110"/>
      <c r="CV853" s="1110"/>
      <c r="CW853" s="1110"/>
      <c r="CX853" s="1110"/>
      <c r="CY853" s="1110"/>
      <c r="CZ853" s="1110"/>
      <c r="DA853" s="1110"/>
      <c r="DB853" s="1110"/>
      <c r="DC853" s="1110"/>
      <c r="DD853" s="1110"/>
      <c r="DE853" s="1110"/>
      <c r="DF853" s="1110"/>
      <c r="DG853" s="1110"/>
      <c r="DH853" s="1110"/>
      <c r="DI853" s="1110"/>
      <c r="DJ853" s="1110"/>
      <c r="DK853" s="1110"/>
      <c r="DL853" s="1110"/>
      <c r="DM853" s="1110"/>
      <c r="DN853" s="1110"/>
      <c r="DO853" s="1110"/>
      <c r="DP853" s="1110"/>
      <c r="DQ853" s="1110"/>
      <c r="DR853" s="1110"/>
      <c r="DS853" s="1110"/>
      <c r="DT853" s="1110"/>
      <c r="DU853" s="1110"/>
      <c r="DV853" s="1110"/>
      <c r="DW853" s="1116"/>
      <c r="DX853" s="1116"/>
      <c r="DY853" s="1116"/>
      <c r="DZ853" s="1116"/>
      <c r="EA853" s="1116"/>
      <c r="EB853" s="1116"/>
      <c r="EC853" s="1116"/>
      <c r="ED853" s="1116"/>
    </row>
    <row r="854" spans="22:134" s="1105" customFormat="1" x14ac:dyDescent="0.25">
      <c r="V854" s="1106"/>
      <c r="AA854" s="1107"/>
      <c r="AB854" s="1107"/>
      <c r="AD854" s="1107"/>
      <c r="AE854" s="1108"/>
      <c r="AH854" s="1109"/>
      <c r="AI854" s="1109"/>
      <c r="AK854" s="1107"/>
      <c r="AR854" s="1107"/>
      <c r="AV854" s="1107"/>
      <c r="AX854" s="1107"/>
      <c r="BB854" s="1107"/>
      <c r="BC854" s="1107"/>
      <c r="BE854" s="1107"/>
      <c r="BH854" s="1110"/>
      <c r="BI854" s="1111"/>
      <c r="BJ854" s="1112"/>
      <c r="BK854" s="1112"/>
      <c r="BL854" s="1112"/>
      <c r="BM854" s="1113"/>
      <c r="BN854" s="1113"/>
      <c r="BO854" s="1113"/>
      <c r="BP854" s="1112"/>
      <c r="BQ854" s="1112"/>
      <c r="BR854" s="1112"/>
      <c r="BS854" s="1112"/>
      <c r="BT854" s="1112"/>
      <c r="BU854" s="1112"/>
      <c r="BV854" s="1112"/>
      <c r="BW854" s="1112"/>
      <c r="BX854" s="1112"/>
      <c r="BY854" s="1112"/>
      <c r="BZ854" s="1112"/>
      <c r="CA854" s="1112"/>
      <c r="CB854" s="1114"/>
      <c r="CC854" s="1112"/>
      <c r="CD854" s="1112"/>
      <c r="CE854" s="1114"/>
      <c r="CF854" s="1114"/>
      <c r="CG854" s="1114"/>
      <c r="CH854" s="1114"/>
      <c r="CI854" s="1112"/>
      <c r="CJ854" s="1112"/>
      <c r="CK854" s="1114"/>
      <c r="CL854" s="1114"/>
      <c r="CM854" s="1114"/>
      <c r="CN854" s="1115"/>
      <c r="CO854" s="1116"/>
      <c r="CP854" s="1116"/>
      <c r="CQ854" s="1110"/>
      <c r="CR854" s="1110"/>
      <c r="CS854" s="1110"/>
      <c r="CT854" s="1110"/>
      <c r="CU854" s="1110"/>
      <c r="CV854" s="1110"/>
      <c r="CW854" s="1110"/>
      <c r="CX854" s="1110"/>
      <c r="CY854" s="1110"/>
      <c r="CZ854" s="1110"/>
      <c r="DA854" s="1110"/>
      <c r="DB854" s="1110"/>
      <c r="DC854" s="1110"/>
      <c r="DD854" s="1110"/>
      <c r="DE854" s="1110"/>
      <c r="DF854" s="1110"/>
      <c r="DG854" s="1110"/>
      <c r="DH854" s="1110"/>
      <c r="DI854" s="1110"/>
      <c r="DJ854" s="1110"/>
      <c r="DK854" s="1110"/>
      <c r="DL854" s="1110"/>
      <c r="DM854" s="1110"/>
      <c r="DN854" s="1110"/>
      <c r="DO854" s="1110"/>
      <c r="DP854" s="1110"/>
      <c r="DQ854" s="1110"/>
      <c r="DR854" s="1110"/>
      <c r="DS854" s="1110"/>
      <c r="DT854" s="1110"/>
      <c r="DU854" s="1110"/>
      <c r="DV854" s="1110"/>
      <c r="DW854" s="1116"/>
      <c r="DX854" s="1116"/>
      <c r="DY854" s="1116"/>
      <c r="DZ854" s="1116"/>
      <c r="EA854" s="1116"/>
      <c r="EB854" s="1116"/>
      <c r="EC854" s="1116"/>
      <c r="ED854" s="1116"/>
    </row>
    <row r="855" spans="22:134" s="1105" customFormat="1" x14ac:dyDescent="0.25">
      <c r="V855" s="1106"/>
      <c r="AA855" s="1107"/>
      <c r="AB855" s="1107"/>
      <c r="AD855" s="1107"/>
      <c r="AE855" s="1108"/>
      <c r="AH855" s="1109"/>
      <c r="AI855" s="1109"/>
      <c r="AK855" s="1107"/>
      <c r="AR855" s="1107"/>
      <c r="AV855" s="1107"/>
      <c r="AX855" s="1107"/>
      <c r="BB855" s="1107"/>
      <c r="BC855" s="1107"/>
      <c r="BE855" s="1107"/>
      <c r="BH855" s="1110"/>
      <c r="BI855" s="1111"/>
      <c r="BJ855" s="1112"/>
      <c r="BK855" s="1112"/>
      <c r="BL855" s="1112"/>
      <c r="BM855" s="1113"/>
      <c r="BN855" s="1113"/>
      <c r="BO855" s="1113"/>
      <c r="BP855" s="1112"/>
      <c r="BQ855" s="1112"/>
      <c r="BR855" s="1112"/>
      <c r="BS855" s="1112"/>
      <c r="BT855" s="1112"/>
      <c r="BU855" s="1112"/>
      <c r="BV855" s="1112"/>
      <c r="BW855" s="1112"/>
      <c r="BX855" s="1112"/>
      <c r="BY855" s="1112"/>
      <c r="BZ855" s="1112"/>
      <c r="CA855" s="1112"/>
      <c r="CB855" s="1114"/>
      <c r="CC855" s="1112"/>
      <c r="CD855" s="1112"/>
      <c r="CE855" s="1114"/>
      <c r="CF855" s="1114"/>
      <c r="CG855" s="1114"/>
      <c r="CH855" s="1114"/>
      <c r="CI855" s="1112"/>
      <c r="CJ855" s="1112"/>
      <c r="CK855" s="1114"/>
      <c r="CL855" s="1114"/>
      <c r="CM855" s="1114"/>
      <c r="CN855" s="1115"/>
      <c r="CO855" s="1116"/>
      <c r="CP855" s="1116"/>
      <c r="CQ855" s="1110"/>
      <c r="CR855" s="1110"/>
      <c r="CS855" s="1110"/>
      <c r="CT855" s="1110"/>
      <c r="CU855" s="1110"/>
      <c r="CV855" s="1110"/>
      <c r="CW855" s="1110"/>
      <c r="CX855" s="1110"/>
      <c r="CY855" s="1110"/>
      <c r="CZ855" s="1110"/>
      <c r="DA855" s="1110"/>
      <c r="DB855" s="1110"/>
      <c r="DC855" s="1110"/>
      <c r="DD855" s="1110"/>
      <c r="DE855" s="1110"/>
      <c r="DF855" s="1110"/>
      <c r="DG855" s="1110"/>
      <c r="DH855" s="1110"/>
      <c r="DI855" s="1110"/>
      <c r="DJ855" s="1110"/>
      <c r="DK855" s="1110"/>
      <c r="DL855" s="1110"/>
      <c r="DM855" s="1110"/>
      <c r="DN855" s="1110"/>
      <c r="DO855" s="1110"/>
      <c r="DP855" s="1110"/>
      <c r="DQ855" s="1110"/>
      <c r="DR855" s="1110"/>
      <c r="DS855" s="1110"/>
      <c r="DT855" s="1110"/>
      <c r="DU855" s="1110"/>
      <c r="DV855" s="1110"/>
      <c r="DW855" s="1116"/>
      <c r="DX855" s="1116"/>
      <c r="DY855" s="1116"/>
      <c r="DZ855" s="1116"/>
      <c r="EA855" s="1116"/>
      <c r="EB855" s="1116"/>
      <c r="EC855" s="1116"/>
      <c r="ED855" s="1116"/>
    </row>
    <row r="856" spans="22:134" s="1105" customFormat="1" x14ac:dyDescent="0.25">
      <c r="V856" s="1106"/>
      <c r="AA856" s="1107"/>
      <c r="AB856" s="1107"/>
      <c r="AD856" s="1107"/>
      <c r="AE856" s="1108"/>
      <c r="AH856" s="1109"/>
      <c r="AI856" s="1109"/>
      <c r="AK856" s="1107"/>
      <c r="AR856" s="1107"/>
      <c r="AV856" s="1107"/>
      <c r="AX856" s="1107"/>
      <c r="BB856" s="1107"/>
      <c r="BC856" s="1107"/>
      <c r="BE856" s="1107"/>
      <c r="BH856" s="1110"/>
      <c r="BI856" s="1111"/>
      <c r="BJ856" s="1112"/>
      <c r="BK856" s="1112"/>
      <c r="BL856" s="1112"/>
      <c r="BM856" s="1113"/>
      <c r="BN856" s="1113"/>
      <c r="BO856" s="1113"/>
      <c r="BP856" s="1112"/>
      <c r="BQ856" s="1112"/>
      <c r="BR856" s="1112"/>
      <c r="BS856" s="1112"/>
      <c r="BT856" s="1112"/>
      <c r="BU856" s="1112"/>
      <c r="BV856" s="1112"/>
      <c r="BW856" s="1112"/>
      <c r="BX856" s="1112"/>
      <c r="BY856" s="1112"/>
      <c r="BZ856" s="1112"/>
      <c r="CA856" s="1112"/>
      <c r="CB856" s="1114"/>
      <c r="CC856" s="1112"/>
      <c r="CD856" s="1112"/>
      <c r="CE856" s="1114"/>
      <c r="CF856" s="1114"/>
      <c r="CG856" s="1114"/>
      <c r="CH856" s="1114"/>
      <c r="CI856" s="1112"/>
      <c r="CJ856" s="1112"/>
      <c r="CK856" s="1114"/>
      <c r="CL856" s="1114"/>
      <c r="CM856" s="1114"/>
      <c r="CN856" s="1115"/>
      <c r="CO856" s="1116"/>
      <c r="CP856" s="1116"/>
      <c r="CQ856" s="1110"/>
      <c r="CR856" s="1110"/>
      <c r="CS856" s="1110"/>
      <c r="CT856" s="1110"/>
      <c r="CU856" s="1110"/>
      <c r="CV856" s="1110"/>
      <c r="CW856" s="1110"/>
      <c r="CX856" s="1110"/>
      <c r="CY856" s="1110"/>
      <c r="CZ856" s="1110"/>
      <c r="DA856" s="1110"/>
      <c r="DB856" s="1110"/>
      <c r="DC856" s="1110"/>
      <c r="DD856" s="1110"/>
      <c r="DE856" s="1110"/>
      <c r="DF856" s="1110"/>
      <c r="DG856" s="1110"/>
      <c r="DH856" s="1110"/>
      <c r="DI856" s="1110"/>
      <c r="DJ856" s="1110"/>
      <c r="DK856" s="1110"/>
      <c r="DL856" s="1110"/>
      <c r="DM856" s="1110"/>
      <c r="DN856" s="1110"/>
      <c r="DO856" s="1110"/>
      <c r="DP856" s="1110"/>
      <c r="DQ856" s="1110"/>
      <c r="DR856" s="1110"/>
      <c r="DS856" s="1110"/>
      <c r="DT856" s="1110"/>
      <c r="DU856" s="1110"/>
      <c r="DV856" s="1110"/>
      <c r="DW856" s="1116"/>
      <c r="DX856" s="1116"/>
      <c r="DY856" s="1116"/>
      <c r="DZ856" s="1116"/>
      <c r="EA856" s="1116"/>
      <c r="EB856" s="1116"/>
      <c r="EC856" s="1116"/>
      <c r="ED856" s="1116"/>
    </row>
    <row r="857" spans="22:134" s="1105" customFormat="1" x14ac:dyDescent="0.25">
      <c r="V857" s="1106"/>
      <c r="AA857" s="1107"/>
      <c r="AB857" s="1107"/>
      <c r="AD857" s="1107"/>
      <c r="AE857" s="1108"/>
      <c r="AH857" s="1109"/>
      <c r="AI857" s="1109"/>
      <c r="AK857" s="1107"/>
      <c r="AR857" s="1107"/>
      <c r="AV857" s="1107"/>
      <c r="AX857" s="1107"/>
      <c r="BB857" s="1107"/>
      <c r="BC857" s="1107"/>
      <c r="BE857" s="1107"/>
      <c r="BH857" s="1110"/>
      <c r="BI857" s="1111"/>
      <c r="BJ857" s="1112"/>
      <c r="BK857" s="1112"/>
      <c r="BL857" s="1112"/>
      <c r="BM857" s="1113"/>
      <c r="BN857" s="1113"/>
      <c r="BO857" s="1113"/>
      <c r="BP857" s="1112"/>
      <c r="BQ857" s="1112"/>
      <c r="BR857" s="1112"/>
      <c r="BS857" s="1112"/>
      <c r="BT857" s="1112"/>
      <c r="BU857" s="1112"/>
      <c r="BV857" s="1112"/>
      <c r="BW857" s="1112"/>
      <c r="BX857" s="1112"/>
      <c r="BY857" s="1112"/>
      <c r="BZ857" s="1112"/>
      <c r="CA857" s="1112"/>
      <c r="CB857" s="1114"/>
      <c r="CC857" s="1112"/>
      <c r="CD857" s="1112"/>
      <c r="CE857" s="1114"/>
      <c r="CF857" s="1114"/>
      <c r="CG857" s="1114"/>
      <c r="CH857" s="1114"/>
      <c r="CI857" s="1112"/>
      <c r="CJ857" s="1112"/>
      <c r="CK857" s="1114"/>
      <c r="CL857" s="1114"/>
      <c r="CM857" s="1114"/>
      <c r="CN857" s="1115"/>
      <c r="CO857" s="1116"/>
      <c r="CP857" s="1116"/>
      <c r="CQ857" s="1110"/>
      <c r="CR857" s="1110"/>
      <c r="CS857" s="1110"/>
      <c r="CT857" s="1110"/>
      <c r="CU857" s="1110"/>
      <c r="CV857" s="1110"/>
      <c r="CW857" s="1110"/>
      <c r="CX857" s="1110"/>
      <c r="CY857" s="1110"/>
      <c r="CZ857" s="1110"/>
      <c r="DA857" s="1110"/>
      <c r="DB857" s="1110"/>
      <c r="DC857" s="1110"/>
      <c r="DD857" s="1110"/>
      <c r="DE857" s="1110"/>
      <c r="DF857" s="1110"/>
      <c r="DG857" s="1110"/>
      <c r="DH857" s="1110"/>
      <c r="DI857" s="1110"/>
      <c r="DJ857" s="1110"/>
      <c r="DK857" s="1110"/>
      <c r="DL857" s="1110"/>
      <c r="DM857" s="1110"/>
      <c r="DN857" s="1110"/>
      <c r="DO857" s="1110"/>
      <c r="DP857" s="1110"/>
      <c r="DQ857" s="1110"/>
      <c r="DR857" s="1110"/>
      <c r="DS857" s="1110"/>
      <c r="DT857" s="1110"/>
      <c r="DU857" s="1110"/>
      <c r="DV857" s="1110"/>
      <c r="DW857" s="1116"/>
      <c r="DX857" s="1116"/>
      <c r="DY857" s="1116"/>
      <c r="DZ857" s="1116"/>
      <c r="EA857" s="1116"/>
      <c r="EB857" s="1116"/>
      <c r="EC857" s="1116"/>
      <c r="ED857" s="1116"/>
    </row>
    <row r="858" spans="22:134" s="1105" customFormat="1" x14ac:dyDescent="0.25">
      <c r="V858" s="1106"/>
      <c r="AA858" s="1107"/>
      <c r="AB858" s="1107"/>
      <c r="AD858" s="1107"/>
      <c r="AE858" s="1108"/>
      <c r="AH858" s="1109"/>
      <c r="AI858" s="1109"/>
      <c r="AK858" s="1107"/>
      <c r="AR858" s="1107"/>
      <c r="AV858" s="1107"/>
      <c r="AX858" s="1107"/>
      <c r="BB858" s="1107"/>
      <c r="BC858" s="1107"/>
      <c r="BE858" s="1107"/>
      <c r="BH858" s="1110"/>
      <c r="BI858" s="1111"/>
      <c r="BJ858" s="1112"/>
      <c r="BK858" s="1112"/>
      <c r="BL858" s="1112"/>
      <c r="BM858" s="1113"/>
      <c r="BN858" s="1113"/>
      <c r="BO858" s="1113"/>
      <c r="BP858" s="1112"/>
      <c r="BQ858" s="1112"/>
      <c r="BR858" s="1112"/>
      <c r="BS858" s="1112"/>
      <c r="BT858" s="1112"/>
      <c r="BU858" s="1112"/>
      <c r="BV858" s="1112"/>
      <c r="BW858" s="1112"/>
      <c r="BX858" s="1112"/>
      <c r="BY858" s="1112"/>
      <c r="BZ858" s="1112"/>
      <c r="CA858" s="1112"/>
      <c r="CB858" s="1114"/>
      <c r="CC858" s="1112"/>
      <c r="CD858" s="1112"/>
      <c r="CE858" s="1114"/>
      <c r="CF858" s="1114"/>
      <c r="CG858" s="1114"/>
      <c r="CH858" s="1114"/>
      <c r="CI858" s="1112"/>
      <c r="CJ858" s="1112"/>
      <c r="CK858" s="1114"/>
      <c r="CL858" s="1114"/>
      <c r="CM858" s="1114"/>
      <c r="CN858" s="1115"/>
      <c r="CO858" s="1116"/>
      <c r="CP858" s="1116"/>
      <c r="CQ858" s="1110"/>
      <c r="CR858" s="1110"/>
      <c r="CS858" s="1110"/>
      <c r="CT858" s="1110"/>
      <c r="CU858" s="1110"/>
      <c r="CV858" s="1110"/>
      <c r="CW858" s="1110"/>
      <c r="CX858" s="1110"/>
      <c r="CY858" s="1110"/>
      <c r="CZ858" s="1110"/>
      <c r="DA858" s="1110"/>
      <c r="DB858" s="1110"/>
      <c r="DC858" s="1110"/>
      <c r="DD858" s="1110"/>
      <c r="DE858" s="1110"/>
      <c r="DF858" s="1110"/>
      <c r="DG858" s="1110"/>
      <c r="DH858" s="1110"/>
      <c r="DI858" s="1110"/>
      <c r="DJ858" s="1110"/>
      <c r="DK858" s="1110"/>
      <c r="DL858" s="1110"/>
      <c r="DM858" s="1110"/>
      <c r="DN858" s="1110"/>
      <c r="DO858" s="1110"/>
      <c r="DP858" s="1110"/>
      <c r="DQ858" s="1110"/>
      <c r="DR858" s="1110"/>
      <c r="DS858" s="1110"/>
      <c r="DT858" s="1110"/>
      <c r="DU858" s="1110"/>
      <c r="DV858" s="1110"/>
      <c r="DW858" s="1116"/>
      <c r="DX858" s="1116"/>
      <c r="DY858" s="1116"/>
      <c r="DZ858" s="1116"/>
      <c r="EA858" s="1116"/>
      <c r="EB858" s="1116"/>
      <c r="EC858" s="1116"/>
      <c r="ED858" s="1116"/>
    </row>
    <row r="859" spans="22:134" s="1105" customFormat="1" x14ac:dyDescent="0.25">
      <c r="V859" s="1106"/>
      <c r="AA859" s="1107"/>
      <c r="AB859" s="1107"/>
      <c r="AD859" s="1107"/>
      <c r="AE859" s="1108"/>
      <c r="AH859" s="1109"/>
      <c r="AI859" s="1109"/>
      <c r="AK859" s="1107"/>
      <c r="AR859" s="1107"/>
      <c r="AV859" s="1107"/>
      <c r="AX859" s="1107"/>
      <c r="BB859" s="1107"/>
      <c r="BC859" s="1107"/>
      <c r="BE859" s="1107"/>
      <c r="BH859" s="1110"/>
      <c r="BI859" s="1111"/>
      <c r="BJ859" s="1112"/>
      <c r="BK859" s="1112"/>
      <c r="BL859" s="1112"/>
      <c r="BM859" s="1113"/>
      <c r="BN859" s="1113"/>
      <c r="BO859" s="1113"/>
      <c r="BP859" s="1112"/>
      <c r="BQ859" s="1112"/>
      <c r="BR859" s="1112"/>
      <c r="BS859" s="1112"/>
      <c r="BT859" s="1112"/>
      <c r="BU859" s="1112"/>
      <c r="BV859" s="1112"/>
      <c r="BW859" s="1112"/>
      <c r="BX859" s="1112"/>
      <c r="BY859" s="1112"/>
      <c r="BZ859" s="1112"/>
      <c r="CA859" s="1112"/>
      <c r="CB859" s="1114"/>
      <c r="CC859" s="1112"/>
      <c r="CD859" s="1112"/>
      <c r="CE859" s="1114"/>
      <c r="CF859" s="1114"/>
      <c r="CG859" s="1114"/>
      <c r="CH859" s="1114"/>
      <c r="CI859" s="1112"/>
      <c r="CJ859" s="1112"/>
      <c r="CK859" s="1114"/>
      <c r="CL859" s="1114"/>
      <c r="CM859" s="1114"/>
      <c r="CN859" s="1115"/>
      <c r="CO859" s="1116"/>
      <c r="CP859" s="1116"/>
      <c r="CQ859" s="1110"/>
      <c r="CR859" s="1110"/>
      <c r="CS859" s="1110"/>
      <c r="CT859" s="1110"/>
      <c r="CU859" s="1110"/>
      <c r="CV859" s="1110"/>
      <c r="CW859" s="1110"/>
      <c r="CX859" s="1110"/>
      <c r="CY859" s="1110"/>
      <c r="CZ859" s="1110"/>
      <c r="DA859" s="1110"/>
      <c r="DB859" s="1110"/>
      <c r="DC859" s="1110"/>
      <c r="DD859" s="1110"/>
      <c r="DE859" s="1110"/>
      <c r="DF859" s="1110"/>
      <c r="DG859" s="1110"/>
      <c r="DH859" s="1110"/>
      <c r="DI859" s="1110"/>
      <c r="DJ859" s="1110"/>
      <c r="DK859" s="1110"/>
      <c r="DL859" s="1110"/>
      <c r="DM859" s="1110"/>
      <c r="DN859" s="1110"/>
      <c r="DO859" s="1110"/>
      <c r="DP859" s="1110"/>
      <c r="DQ859" s="1110"/>
      <c r="DR859" s="1110"/>
      <c r="DS859" s="1110"/>
      <c r="DT859" s="1110"/>
      <c r="DU859" s="1110"/>
      <c r="DV859" s="1110"/>
      <c r="DW859" s="1116"/>
      <c r="DX859" s="1116"/>
      <c r="DY859" s="1116"/>
      <c r="DZ859" s="1116"/>
      <c r="EA859" s="1116"/>
      <c r="EB859" s="1116"/>
      <c r="EC859" s="1116"/>
      <c r="ED859" s="1116"/>
    </row>
    <row r="860" spans="22:134" s="1105" customFormat="1" x14ac:dyDescent="0.25">
      <c r="V860" s="1106"/>
      <c r="AA860" s="1107"/>
      <c r="AB860" s="1107"/>
      <c r="AD860" s="1107"/>
      <c r="AE860" s="1108"/>
      <c r="AH860" s="1109"/>
      <c r="AI860" s="1109"/>
      <c r="AK860" s="1107"/>
      <c r="AR860" s="1107"/>
      <c r="AV860" s="1107"/>
      <c r="AX860" s="1107"/>
      <c r="BB860" s="1107"/>
      <c r="BC860" s="1107"/>
      <c r="BE860" s="1107"/>
      <c r="BH860" s="1110"/>
      <c r="BI860" s="1111"/>
      <c r="BJ860" s="1112"/>
      <c r="BK860" s="1112"/>
      <c r="BL860" s="1112"/>
      <c r="BM860" s="1113"/>
      <c r="BN860" s="1113"/>
      <c r="BO860" s="1113"/>
      <c r="BP860" s="1112"/>
      <c r="BQ860" s="1112"/>
      <c r="BR860" s="1112"/>
      <c r="BS860" s="1112"/>
      <c r="BT860" s="1112"/>
      <c r="BU860" s="1112"/>
      <c r="BV860" s="1112"/>
      <c r="BW860" s="1112"/>
      <c r="BX860" s="1112"/>
      <c r="BY860" s="1112"/>
      <c r="BZ860" s="1112"/>
      <c r="CA860" s="1112"/>
      <c r="CB860" s="1114"/>
      <c r="CC860" s="1112"/>
      <c r="CD860" s="1112"/>
      <c r="CE860" s="1114"/>
      <c r="CF860" s="1114"/>
      <c r="CG860" s="1114"/>
      <c r="CH860" s="1114"/>
      <c r="CI860" s="1112"/>
      <c r="CJ860" s="1112"/>
      <c r="CK860" s="1114"/>
      <c r="CL860" s="1114"/>
      <c r="CM860" s="1114"/>
      <c r="CN860" s="1115"/>
      <c r="CO860" s="1116"/>
      <c r="CP860" s="1116"/>
      <c r="CQ860" s="1110"/>
      <c r="CR860" s="1110"/>
      <c r="CS860" s="1110"/>
      <c r="CT860" s="1110"/>
      <c r="CU860" s="1110"/>
      <c r="CV860" s="1110"/>
      <c r="CW860" s="1110"/>
      <c r="CX860" s="1110"/>
      <c r="CY860" s="1110"/>
      <c r="CZ860" s="1110"/>
      <c r="DA860" s="1110"/>
      <c r="DB860" s="1110"/>
      <c r="DC860" s="1110"/>
      <c r="DD860" s="1110"/>
      <c r="DE860" s="1110"/>
      <c r="DF860" s="1110"/>
      <c r="DG860" s="1110"/>
      <c r="DH860" s="1110"/>
      <c r="DI860" s="1110"/>
      <c r="DJ860" s="1110"/>
      <c r="DK860" s="1110"/>
      <c r="DL860" s="1110"/>
      <c r="DM860" s="1110"/>
      <c r="DN860" s="1110"/>
      <c r="DO860" s="1110"/>
      <c r="DP860" s="1110"/>
      <c r="DQ860" s="1110"/>
      <c r="DR860" s="1110"/>
      <c r="DS860" s="1110"/>
      <c r="DT860" s="1110"/>
      <c r="DU860" s="1110"/>
      <c r="DV860" s="1110"/>
      <c r="DW860" s="1116"/>
      <c r="DX860" s="1116"/>
      <c r="DY860" s="1116"/>
      <c r="DZ860" s="1116"/>
      <c r="EA860" s="1116"/>
      <c r="EB860" s="1116"/>
      <c r="EC860" s="1116"/>
      <c r="ED860" s="1116"/>
    </row>
    <row r="861" spans="22:134" s="1105" customFormat="1" x14ac:dyDescent="0.25">
      <c r="V861" s="1106"/>
      <c r="AA861" s="1107"/>
      <c r="AB861" s="1107"/>
      <c r="AD861" s="1107"/>
      <c r="AE861" s="1108"/>
      <c r="AH861" s="1109"/>
      <c r="AI861" s="1109"/>
      <c r="AK861" s="1107"/>
      <c r="AR861" s="1107"/>
      <c r="AV861" s="1107"/>
      <c r="AX861" s="1107"/>
      <c r="BB861" s="1107"/>
      <c r="BC861" s="1107"/>
      <c r="BE861" s="1107"/>
      <c r="BH861" s="1110"/>
      <c r="BI861" s="1111"/>
      <c r="BJ861" s="1112"/>
      <c r="BK861" s="1112"/>
      <c r="BL861" s="1112"/>
      <c r="BM861" s="1113"/>
      <c r="BN861" s="1113"/>
      <c r="BO861" s="1113"/>
      <c r="BP861" s="1112"/>
      <c r="BQ861" s="1112"/>
      <c r="BR861" s="1112"/>
      <c r="BS861" s="1112"/>
      <c r="BT861" s="1112"/>
      <c r="BU861" s="1112"/>
      <c r="BV861" s="1112"/>
      <c r="BW861" s="1112"/>
      <c r="BX861" s="1112"/>
      <c r="BY861" s="1112"/>
      <c r="BZ861" s="1112"/>
      <c r="CA861" s="1112"/>
      <c r="CB861" s="1114"/>
      <c r="CC861" s="1112"/>
      <c r="CD861" s="1112"/>
      <c r="CE861" s="1114"/>
      <c r="CF861" s="1114"/>
      <c r="CG861" s="1114"/>
      <c r="CH861" s="1114"/>
      <c r="CI861" s="1112"/>
      <c r="CJ861" s="1112"/>
      <c r="CK861" s="1114"/>
      <c r="CL861" s="1114"/>
      <c r="CM861" s="1114"/>
      <c r="CN861" s="1115"/>
      <c r="CO861" s="1116"/>
      <c r="CP861" s="1116"/>
      <c r="CQ861" s="1110"/>
      <c r="CR861" s="1110"/>
      <c r="CS861" s="1110"/>
      <c r="CT861" s="1110"/>
      <c r="CU861" s="1110"/>
      <c r="CV861" s="1110"/>
      <c r="CW861" s="1110"/>
      <c r="CX861" s="1110"/>
      <c r="CY861" s="1110"/>
      <c r="CZ861" s="1110"/>
      <c r="DA861" s="1110"/>
      <c r="DB861" s="1110"/>
      <c r="DC861" s="1110"/>
      <c r="DD861" s="1110"/>
      <c r="DE861" s="1110"/>
      <c r="DF861" s="1110"/>
      <c r="DG861" s="1110"/>
      <c r="DH861" s="1110"/>
      <c r="DI861" s="1110"/>
      <c r="DJ861" s="1110"/>
      <c r="DK861" s="1110"/>
      <c r="DL861" s="1110"/>
      <c r="DM861" s="1110"/>
      <c r="DN861" s="1110"/>
      <c r="DO861" s="1110"/>
      <c r="DP861" s="1110"/>
      <c r="DQ861" s="1110"/>
      <c r="DR861" s="1110"/>
      <c r="DS861" s="1110"/>
      <c r="DT861" s="1110"/>
      <c r="DU861" s="1110"/>
      <c r="DV861" s="1110"/>
      <c r="DW861" s="1116"/>
      <c r="DX861" s="1116"/>
      <c r="DY861" s="1116"/>
      <c r="DZ861" s="1116"/>
      <c r="EA861" s="1116"/>
      <c r="EB861" s="1116"/>
      <c r="EC861" s="1116"/>
      <c r="ED861" s="1116"/>
    </row>
    <row r="862" spans="22:134" s="1105" customFormat="1" x14ac:dyDescent="0.25">
      <c r="V862" s="1106"/>
      <c r="AA862" s="1107"/>
      <c r="AB862" s="1107"/>
      <c r="AD862" s="1107"/>
      <c r="AE862" s="1108"/>
      <c r="AH862" s="1109"/>
      <c r="AI862" s="1109"/>
      <c r="AK862" s="1107"/>
      <c r="AR862" s="1107"/>
      <c r="AV862" s="1107"/>
      <c r="AX862" s="1107"/>
      <c r="BB862" s="1107"/>
      <c r="BC862" s="1107"/>
      <c r="BE862" s="1107"/>
      <c r="BH862" s="1110"/>
      <c r="BI862" s="1111"/>
      <c r="BJ862" s="1112"/>
      <c r="BK862" s="1112"/>
      <c r="BL862" s="1112"/>
      <c r="BM862" s="1113"/>
      <c r="BN862" s="1113"/>
      <c r="BO862" s="1113"/>
      <c r="BP862" s="1112"/>
      <c r="BQ862" s="1112"/>
      <c r="BR862" s="1112"/>
      <c r="BS862" s="1112"/>
      <c r="BT862" s="1112"/>
      <c r="BU862" s="1112"/>
      <c r="BV862" s="1112"/>
      <c r="BW862" s="1112"/>
      <c r="BX862" s="1112"/>
      <c r="BY862" s="1112"/>
      <c r="BZ862" s="1112"/>
      <c r="CA862" s="1112"/>
      <c r="CB862" s="1114"/>
      <c r="CC862" s="1112"/>
      <c r="CD862" s="1112"/>
      <c r="CE862" s="1114"/>
      <c r="CF862" s="1114"/>
      <c r="CG862" s="1114"/>
      <c r="CH862" s="1114"/>
      <c r="CI862" s="1112"/>
      <c r="CJ862" s="1112"/>
      <c r="CK862" s="1114"/>
      <c r="CL862" s="1114"/>
      <c r="CM862" s="1114"/>
      <c r="CN862" s="1115"/>
      <c r="CO862" s="1116"/>
      <c r="CP862" s="1116"/>
      <c r="CQ862" s="1110"/>
      <c r="CR862" s="1110"/>
      <c r="CS862" s="1110"/>
      <c r="CT862" s="1110"/>
      <c r="CU862" s="1110"/>
      <c r="CV862" s="1110"/>
      <c r="CW862" s="1110"/>
      <c r="CX862" s="1110"/>
      <c r="CY862" s="1110"/>
      <c r="CZ862" s="1110"/>
      <c r="DA862" s="1110"/>
      <c r="DB862" s="1110"/>
      <c r="DC862" s="1110"/>
      <c r="DD862" s="1110"/>
      <c r="DE862" s="1110"/>
      <c r="DF862" s="1110"/>
      <c r="DG862" s="1110"/>
      <c r="DH862" s="1110"/>
      <c r="DI862" s="1110"/>
      <c r="DJ862" s="1110"/>
      <c r="DK862" s="1110"/>
      <c r="DL862" s="1110"/>
      <c r="DM862" s="1110"/>
      <c r="DN862" s="1110"/>
      <c r="DO862" s="1110"/>
      <c r="DP862" s="1110"/>
      <c r="DQ862" s="1110"/>
      <c r="DR862" s="1110"/>
      <c r="DS862" s="1110"/>
      <c r="DT862" s="1110"/>
      <c r="DU862" s="1110"/>
      <c r="DV862" s="1110"/>
      <c r="DW862" s="1116"/>
      <c r="DX862" s="1116"/>
      <c r="DY862" s="1116"/>
      <c r="DZ862" s="1116"/>
      <c r="EA862" s="1116"/>
      <c r="EB862" s="1116"/>
      <c r="EC862" s="1116"/>
      <c r="ED862" s="1116"/>
    </row>
    <row r="863" spans="22:134" s="1105" customFormat="1" x14ac:dyDescent="0.25">
      <c r="V863" s="1106"/>
      <c r="AA863" s="1107"/>
      <c r="AB863" s="1107"/>
      <c r="AD863" s="1107"/>
      <c r="AE863" s="1108"/>
      <c r="AH863" s="1109"/>
      <c r="AI863" s="1109"/>
      <c r="AK863" s="1107"/>
      <c r="AR863" s="1107"/>
      <c r="AV863" s="1107"/>
      <c r="AX863" s="1107"/>
      <c r="BB863" s="1107"/>
      <c r="BC863" s="1107"/>
      <c r="BE863" s="1107"/>
      <c r="BH863" s="1110"/>
      <c r="BI863" s="1111"/>
      <c r="BJ863" s="1112"/>
      <c r="BK863" s="1112"/>
      <c r="BL863" s="1112"/>
      <c r="BM863" s="1113"/>
      <c r="BN863" s="1113"/>
      <c r="BO863" s="1113"/>
      <c r="BP863" s="1112"/>
      <c r="BQ863" s="1112"/>
      <c r="BR863" s="1112"/>
      <c r="BS863" s="1112"/>
      <c r="BT863" s="1112"/>
      <c r="BU863" s="1112"/>
      <c r="BV863" s="1112"/>
      <c r="BW863" s="1112"/>
      <c r="BX863" s="1112"/>
      <c r="BY863" s="1112"/>
      <c r="BZ863" s="1112"/>
      <c r="CA863" s="1112"/>
      <c r="CB863" s="1114"/>
      <c r="CC863" s="1112"/>
      <c r="CD863" s="1112"/>
      <c r="CE863" s="1114"/>
      <c r="CF863" s="1114"/>
      <c r="CG863" s="1114"/>
      <c r="CH863" s="1114"/>
      <c r="CI863" s="1112"/>
      <c r="CJ863" s="1112"/>
      <c r="CK863" s="1114"/>
      <c r="CL863" s="1114"/>
      <c r="CM863" s="1114"/>
      <c r="CN863" s="1115"/>
      <c r="CO863" s="1116"/>
      <c r="CP863" s="1116"/>
      <c r="CQ863" s="1110"/>
      <c r="CR863" s="1110"/>
      <c r="CS863" s="1110"/>
      <c r="CT863" s="1110"/>
      <c r="CU863" s="1110"/>
      <c r="CV863" s="1110"/>
      <c r="CW863" s="1110"/>
      <c r="CX863" s="1110"/>
      <c r="CY863" s="1110"/>
      <c r="CZ863" s="1110"/>
      <c r="DA863" s="1110"/>
      <c r="DB863" s="1110"/>
      <c r="DC863" s="1110"/>
      <c r="DD863" s="1110"/>
      <c r="DE863" s="1110"/>
      <c r="DF863" s="1110"/>
      <c r="DG863" s="1110"/>
      <c r="DH863" s="1110"/>
      <c r="DI863" s="1110"/>
      <c r="DJ863" s="1110"/>
      <c r="DK863" s="1110"/>
      <c r="DL863" s="1110"/>
      <c r="DM863" s="1110"/>
      <c r="DN863" s="1110"/>
      <c r="DO863" s="1110"/>
      <c r="DP863" s="1110"/>
      <c r="DQ863" s="1110"/>
      <c r="DR863" s="1110"/>
      <c r="DS863" s="1110"/>
      <c r="DT863" s="1110"/>
      <c r="DU863" s="1110"/>
      <c r="DV863" s="1110"/>
      <c r="DW863" s="1116"/>
      <c r="DX863" s="1116"/>
      <c r="DY863" s="1116"/>
      <c r="DZ863" s="1116"/>
      <c r="EA863" s="1116"/>
      <c r="EB863" s="1116"/>
      <c r="EC863" s="1116"/>
      <c r="ED863" s="1116"/>
    </row>
    <row r="864" spans="22:134" s="1105" customFormat="1" x14ac:dyDescent="0.25">
      <c r="V864" s="1106"/>
      <c r="AA864" s="1107"/>
      <c r="AB864" s="1107"/>
      <c r="AD864" s="1107"/>
      <c r="AE864" s="1108"/>
      <c r="AH864" s="1109"/>
      <c r="AI864" s="1109"/>
      <c r="AK864" s="1107"/>
      <c r="AR864" s="1107"/>
      <c r="AV864" s="1107"/>
      <c r="AX864" s="1107"/>
      <c r="BB864" s="1107"/>
      <c r="BC864" s="1107"/>
      <c r="BE864" s="1107"/>
      <c r="BH864" s="1110"/>
      <c r="BI864" s="1111"/>
      <c r="BJ864" s="1112"/>
      <c r="BK864" s="1112"/>
      <c r="BL864" s="1112"/>
      <c r="BM864" s="1113"/>
      <c r="BN864" s="1113"/>
      <c r="BO864" s="1113"/>
      <c r="BP864" s="1112"/>
      <c r="BQ864" s="1112"/>
      <c r="BR864" s="1112"/>
      <c r="BS864" s="1112"/>
      <c r="BT864" s="1112"/>
      <c r="BU864" s="1112"/>
      <c r="BV864" s="1112"/>
      <c r="BW864" s="1112"/>
      <c r="BX864" s="1112"/>
      <c r="BY864" s="1112"/>
      <c r="BZ864" s="1112"/>
      <c r="CA864" s="1112"/>
      <c r="CB864" s="1114"/>
      <c r="CC864" s="1112"/>
      <c r="CD864" s="1112"/>
      <c r="CE864" s="1114"/>
      <c r="CF864" s="1114"/>
      <c r="CG864" s="1114"/>
      <c r="CH864" s="1114"/>
      <c r="CI864" s="1112"/>
      <c r="CJ864" s="1112"/>
      <c r="CK864" s="1114"/>
      <c r="CL864" s="1114"/>
      <c r="CM864" s="1114"/>
      <c r="CN864" s="1115"/>
      <c r="CO864" s="1116"/>
      <c r="CP864" s="1116"/>
      <c r="CQ864" s="1110"/>
      <c r="CR864" s="1110"/>
      <c r="CS864" s="1110"/>
      <c r="CT864" s="1110"/>
      <c r="CU864" s="1110"/>
      <c r="CV864" s="1110"/>
      <c r="CW864" s="1110"/>
      <c r="CX864" s="1110"/>
      <c r="CY864" s="1110"/>
      <c r="CZ864" s="1110"/>
      <c r="DA864" s="1110"/>
      <c r="DB864" s="1110"/>
      <c r="DC864" s="1110"/>
      <c r="DD864" s="1110"/>
      <c r="DE864" s="1110"/>
      <c r="DF864" s="1110"/>
      <c r="DG864" s="1110"/>
      <c r="DH864" s="1110"/>
      <c r="DI864" s="1110"/>
      <c r="DJ864" s="1110"/>
      <c r="DK864" s="1110"/>
      <c r="DL864" s="1110"/>
      <c r="DM864" s="1110"/>
      <c r="DN864" s="1110"/>
      <c r="DO864" s="1110"/>
      <c r="DP864" s="1110"/>
      <c r="DQ864" s="1110"/>
      <c r="DR864" s="1110"/>
      <c r="DS864" s="1110"/>
      <c r="DT864" s="1110"/>
      <c r="DU864" s="1110"/>
      <c r="DV864" s="1110"/>
      <c r="DW864" s="1116"/>
      <c r="DX864" s="1116"/>
      <c r="DY864" s="1116"/>
      <c r="DZ864" s="1116"/>
      <c r="EA864" s="1116"/>
      <c r="EB864" s="1116"/>
      <c r="EC864" s="1116"/>
      <c r="ED864" s="1116"/>
    </row>
    <row r="865" spans="22:134" s="1105" customFormat="1" x14ac:dyDescent="0.25">
      <c r="V865" s="1106"/>
      <c r="AA865" s="1107"/>
      <c r="AB865" s="1107"/>
      <c r="AD865" s="1107"/>
      <c r="AE865" s="1108"/>
      <c r="AH865" s="1109"/>
      <c r="AI865" s="1109"/>
      <c r="AK865" s="1107"/>
      <c r="AR865" s="1107"/>
      <c r="AV865" s="1107"/>
      <c r="AX865" s="1107"/>
      <c r="BB865" s="1107"/>
      <c r="BC865" s="1107"/>
      <c r="BE865" s="1107"/>
      <c r="BH865" s="1110"/>
      <c r="BI865" s="1111"/>
      <c r="BJ865" s="1112"/>
      <c r="BK865" s="1112"/>
      <c r="BL865" s="1112"/>
      <c r="BM865" s="1113"/>
      <c r="BN865" s="1113"/>
      <c r="BO865" s="1113"/>
      <c r="BP865" s="1112"/>
      <c r="BQ865" s="1112"/>
      <c r="BR865" s="1112"/>
      <c r="BS865" s="1112"/>
      <c r="BT865" s="1112"/>
      <c r="BU865" s="1112"/>
      <c r="BV865" s="1112"/>
      <c r="BW865" s="1112"/>
      <c r="BX865" s="1112"/>
      <c r="BY865" s="1112"/>
      <c r="BZ865" s="1112"/>
      <c r="CA865" s="1112"/>
      <c r="CB865" s="1114"/>
      <c r="CC865" s="1112"/>
      <c r="CD865" s="1112"/>
      <c r="CE865" s="1114"/>
      <c r="CF865" s="1114"/>
      <c r="CG865" s="1114"/>
      <c r="CH865" s="1114"/>
      <c r="CI865" s="1112"/>
      <c r="CJ865" s="1112"/>
      <c r="CK865" s="1114"/>
      <c r="CL865" s="1114"/>
      <c r="CM865" s="1114"/>
      <c r="CN865" s="1115"/>
      <c r="CO865" s="1116"/>
      <c r="CP865" s="1116"/>
      <c r="CQ865" s="1110"/>
      <c r="CR865" s="1110"/>
      <c r="CS865" s="1110"/>
      <c r="CT865" s="1110"/>
      <c r="CU865" s="1110"/>
      <c r="CV865" s="1110"/>
      <c r="CW865" s="1110"/>
      <c r="CX865" s="1110"/>
      <c r="CY865" s="1110"/>
      <c r="CZ865" s="1110"/>
      <c r="DA865" s="1110"/>
      <c r="DB865" s="1110"/>
      <c r="DC865" s="1110"/>
      <c r="DD865" s="1110"/>
      <c r="DE865" s="1110"/>
      <c r="DF865" s="1110"/>
      <c r="DG865" s="1110"/>
      <c r="DH865" s="1110"/>
      <c r="DI865" s="1110"/>
      <c r="DJ865" s="1110"/>
      <c r="DK865" s="1110"/>
      <c r="DL865" s="1110"/>
      <c r="DM865" s="1110"/>
      <c r="DN865" s="1110"/>
      <c r="DO865" s="1110"/>
      <c r="DP865" s="1110"/>
      <c r="DQ865" s="1110"/>
      <c r="DR865" s="1110"/>
      <c r="DS865" s="1110"/>
      <c r="DT865" s="1110"/>
      <c r="DU865" s="1110"/>
      <c r="DV865" s="1110"/>
      <c r="DW865" s="1116"/>
      <c r="DX865" s="1116"/>
      <c r="DY865" s="1116"/>
      <c r="DZ865" s="1116"/>
      <c r="EA865" s="1116"/>
      <c r="EB865" s="1116"/>
      <c r="EC865" s="1116"/>
      <c r="ED865" s="1116"/>
    </row>
    <row r="866" spans="22:134" s="1105" customFormat="1" x14ac:dyDescent="0.25">
      <c r="V866" s="1106"/>
      <c r="AA866" s="1107"/>
      <c r="AB866" s="1107"/>
      <c r="AD866" s="1107"/>
      <c r="AE866" s="1108"/>
      <c r="AH866" s="1109"/>
      <c r="AI866" s="1109"/>
      <c r="AK866" s="1107"/>
      <c r="AR866" s="1107"/>
      <c r="AV866" s="1107"/>
      <c r="AX866" s="1107"/>
      <c r="BB866" s="1107"/>
      <c r="BC866" s="1107"/>
      <c r="BE866" s="1107"/>
      <c r="BH866" s="1110"/>
      <c r="BI866" s="1111"/>
      <c r="BJ866" s="1112"/>
      <c r="BK866" s="1112"/>
      <c r="BL866" s="1112"/>
      <c r="BM866" s="1113"/>
      <c r="BN866" s="1113"/>
      <c r="BO866" s="1113"/>
      <c r="BP866" s="1112"/>
      <c r="BQ866" s="1112"/>
      <c r="BR866" s="1112"/>
      <c r="BS866" s="1112"/>
      <c r="BT866" s="1112"/>
      <c r="BU866" s="1112"/>
      <c r="BV866" s="1112"/>
      <c r="BW866" s="1112"/>
      <c r="BX866" s="1112"/>
      <c r="BY866" s="1112"/>
      <c r="BZ866" s="1112"/>
      <c r="CA866" s="1112"/>
      <c r="CB866" s="1114"/>
      <c r="CC866" s="1112"/>
      <c r="CD866" s="1112"/>
      <c r="CE866" s="1114"/>
      <c r="CF866" s="1114"/>
      <c r="CG866" s="1114"/>
      <c r="CH866" s="1114"/>
      <c r="CI866" s="1112"/>
      <c r="CJ866" s="1112"/>
      <c r="CK866" s="1114"/>
      <c r="CL866" s="1114"/>
      <c r="CM866" s="1114"/>
      <c r="CN866" s="1115"/>
      <c r="CO866" s="1116"/>
      <c r="CP866" s="1116"/>
      <c r="CQ866" s="1110"/>
      <c r="CR866" s="1110"/>
      <c r="CS866" s="1110"/>
      <c r="CT866" s="1110"/>
      <c r="CU866" s="1110"/>
      <c r="CV866" s="1110"/>
      <c r="CW866" s="1110"/>
      <c r="CX866" s="1110"/>
      <c r="CY866" s="1110"/>
      <c r="CZ866" s="1110"/>
      <c r="DA866" s="1110"/>
      <c r="DB866" s="1110"/>
      <c r="DC866" s="1110"/>
      <c r="DD866" s="1110"/>
      <c r="DE866" s="1110"/>
      <c r="DF866" s="1110"/>
      <c r="DG866" s="1110"/>
      <c r="DH866" s="1110"/>
      <c r="DI866" s="1110"/>
      <c r="DJ866" s="1110"/>
      <c r="DK866" s="1110"/>
      <c r="DL866" s="1110"/>
      <c r="DM866" s="1110"/>
      <c r="DN866" s="1110"/>
      <c r="DO866" s="1110"/>
      <c r="DP866" s="1110"/>
      <c r="DQ866" s="1110"/>
      <c r="DR866" s="1110"/>
      <c r="DS866" s="1110"/>
      <c r="DT866" s="1110"/>
      <c r="DU866" s="1110"/>
      <c r="DV866" s="1110"/>
      <c r="DW866" s="1116"/>
      <c r="DX866" s="1116"/>
      <c r="DY866" s="1116"/>
      <c r="DZ866" s="1116"/>
      <c r="EA866" s="1116"/>
      <c r="EB866" s="1116"/>
      <c r="EC866" s="1116"/>
      <c r="ED866" s="1116"/>
    </row>
    <row r="867" spans="22:134" s="1105" customFormat="1" x14ac:dyDescent="0.25">
      <c r="V867" s="1106"/>
      <c r="AA867" s="1107"/>
      <c r="AB867" s="1107"/>
      <c r="AD867" s="1107"/>
      <c r="AE867" s="1108"/>
      <c r="AH867" s="1109"/>
      <c r="AI867" s="1109"/>
      <c r="AK867" s="1107"/>
      <c r="AR867" s="1107"/>
      <c r="AV867" s="1107"/>
      <c r="AX867" s="1107"/>
      <c r="BB867" s="1107"/>
      <c r="BC867" s="1107"/>
      <c r="BE867" s="1107"/>
      <c r="BH867" s="1110"/>
      <c r="BI867" s="1111"/>
      <c r="BJ867" s="1112"/>
      <c r="BK867" s="1112"/>
      <c r="BL867" s="1112"/>
      <c r="BM867" s="1113"/>
      <c r="BN867" s="1113"/>
      <c r="BO867" s="1113"/>
      <c r="BP867" s="1112"/>
      <c r="BQ867" s="1112"/>
      <c r="BR867" s="1112"/>
      <c r="BS867" s="1112"/>
      <c r="BT867" s="1112"/>
      <c r="BU867" s="1112"/>
      <c r="BV867" s="1112"/>
      <c r="BW867" s="1112"/>
      <c r="BX867" s="1112"/>
      <c r="BY867" s="1112"/>
      <c r="BZ867" s="1112"/>
      <c r="CA867" s="1112"/>
      <c r="CB867" s="1114"/>
      <c r="CC867" s="1112"/>
      <c r="CD867" s="1112"/>
      <c r="CE867" s="1114"/>
      <c r="CF867" s="1114"/>
      <c r="CG867" s="1114"/>
      <c r="CH867" s="1114"/>
      <c r="CI867" s="1112"/>
      <c r="CJ867" s="1112"/>
      <c r="CK867" s="1114"/>
      <c r="CL867" s="1114"/>
      <c r="CM867" s="1114"/>
      <c r="CN867" s="1115"/>
      <c r="CO867" s="1116"/>
      <c r="CP867" s="1116"/>
      <c r="CQ867" s="1110"/>
      <c r="CR867" s="1110"/>
      <c r="CS867" s="1110"/>
      <c r="CT867" s="1110"/>
      <c r="CU867" s="1110"/>
      <c r="CV867" s="1110"/>
      <c r="CW867" s="1110"/>
      <c r="CX867" s="1110"/>
      <c r="CY867" s="1110"/>
      <c r="CZ867" s="1110"/>
      <c r="DA867" s="1110"/>
      <c r="DB867" s="1110"/>
      <c r="DC867" s="1110"/>
      <c r="DD867" s="1110"/>
      <c r="DE867" s="1110"/>
      <c r="DF867" s="1110"/>
      <c r="DG867" s="1110"/>
      <c r="DH867" s="1110"/>
      <c r="DI867" s="1110"/>
      <c r="DJ867" s="1110"/>
      <c r="DK867" s="1110"/>
      <c r="DL867" s="1110"/>
      <c r="DM867" s="1110"/>
      <c r="DN867" s="1110"/>
      <c r="DO867" s="1110"/>
      <c r="DP867" s="1110"/>
      <c r="DQ867" s="1110"/>
      <c r="DR867" s="1110"/>
      <c r="DS867" s="1110"/>
      <c r="DT867" s="1110"/>
      <c r="DU867" s="1110"/>
      <c r="DV867" s="1110"/>
      <c r="DW867" s="1116"/>
      <c r="DX867" s="1116"/>
      <c r="DY867" s="1116"/>
      <c r="DZ867" s="1116"/>
      <c r="EA867" s="1116"/>
      <c r="EB867" s="1116"/>
      <c r="EC867" s="1116"/>
      <c r="ED867" s="1116"/>
    </row>
    <row r="868" spans="22:134" s="1105" customFormat="1" x14ac:dyDescent="0.25">
      <c r="V868" s="1106"/>
      <c r="AA868" s="1107"/>
      <c r="AB868" s="1107"/>
      <c r="AD868" s="1107"/>
      <c r="AE868" s="1108"/>
      <c r="AH868" s="1109"/>
      <c r="AI868" s="1109"/>
      <c r="AK868" s="1107"/>
      <c r="AR868" s="1107"/>
      <c r="AV868" s="1107"/>
      <c r="AX868" s="1107"/>
      <c r="BB868" s="1107"/>
      <c r="BC868" s="1107"/>
      <c r="BE868" s="1107"/>
      <c r="BH868" s="1110"/>
      <c r="BI868" s="1111"/>
      <c r="BJ868" s="1112"/>
      <c r="BK868" s="1112"/>
      <c r="BL868" s="1112"/>
      <c r="BM868" s="1113"/>
      <c r="BN868" s="1113"/>
      <c r="BO868" s="1113"/>
      <c r="BP868" s="1112"/>
      <c r="BQ868" s="1112"/>
      <c r="BR868" s="1112"/>
      <c r="BS868" s="1112"/>
      <c r="BT868" s="1112"/>
      <c r="BU868" s="1112"/>
      <c r="BV868" s="1112"/>
      <c r="BW868" s="1112"/>
      <c r="BX868" s="1112"/>
      <c r="BY868" s="1112"/>
      <c r="BZ868" s="1112"/>
      <c r="CA868" s="1112"/>
      <c r="CB868" s="1114"/>
      <c r="CC868" s="1112"/>
      <c r="CD868" s="1112"/>
      <c r="CE868" s="1114"/>
      <c r="CF868" s="1114"/>
      <c r="CG868" s="1114"/>
      <c r="CH868" s="1114"/>
      <c r="CI868" s="1112"/>
      <c r="CJ868" s="1112"/>
      <c r="CK868" s="1114"/>
      <c r="CL868" s="1114"/>
      <c r="CM868" s="1114"/>
      <c r="CN868" s="1115"/>
      <c r="CO868" s="1116"/>
      <c r="CP868" s="1116"/>
      <c r="CQ868" s="1110"/>
      <c r="CR868" s="1110"/>
      <c r="CS868" s="1110"/>
      <c r="CT868" s="1110"/>
      <c r="CU868" s="1110"/>
      <c r="CV868" s="1110"/>
      <c r="CW868" s="1110"/>
      <c r="CX868" s="1110"/>
      <c r="CY868" s="1110"/>
      <c r="CZ868" s="1110"/>
      <c r="DA868" s="1110"/>
      <c r="DB868" s="1110"/>
      <c r="DC868" s="1110"/>
      <c r="DD868" s="1110"/>
      <c r="DE868" s="1110"/>
      <c r="DF868" s="1110"/>
      <c r="DG868" s="1110"/>
      <c r="DH868" s="1110"/>
      <c r="DI868" s="1110"/>
      <c r="DJ868" s="1110"/>
      <c r="DK868" s="1110"/>
      <c r="DL868" s="1110"/>
      <c r="DM868" s="1110"/>
      <c r="DN868" s="1110"/>
      <c r="DO868" s="1110"/>
      <c r="DP868" s="1110"/>
      <c r="DQ868" s="1110"/>
      <c r="DR868" s="1110"/>
      <c r="DS868" s="1110"/>
      <c r="DT868" s="1110"/>
      <c r="DU868" s="1110"/>
      <c r="DV868" s="1110"/>
      <c r="DW868" s="1116"/>
      <c r="DX868" s="1116"/>
      <c r="DY868" s="1116"/>
      <c r="DZ868" s="1116"/>
      <c r="EA868" s="1116"/>
      <c r="EB868" s="1116"/>
      <c r="EC868" s="1116"/>
      <c r="ED868" s="1116"/>
    </row>
    <row r="869" spans="22:134" s="1105" customFormat="1" x14ac:dyDescent="0.25">
      <c r="V869" s="1106"/>
      <c r="AA869" s="1107"/>
      <c r="AB869" s="1107"/>
      <c r="AD869" s="1107"/>
      <c r="AE869" s="1108"/>
      <c r="AH869" s="1109"/>
      <c r="AI869" s="1109"/>
      <c r="AK869" s="1107"/>
      <c r="AR869" s="1107"/>
      <c r="AV869" s="1107"/>
      <c r="AX869" s="1107"/>
      <c r="BB869" s="1107"/>
      <c r="BC869" s="1107"/>
      <c r="BE869" s="1107"/>
      <c r="BH869" s="1110"/>
      <c r="BI869" s="1111"/>
      <c r="BJ869" s="1112"/>
      <c r="BK869" s="1112"/>
      <c r="BL869" s="1112"/>
      <c r="BM869" s="1113"/>
      <c r="BN869" s="1113"/>
      <c r="BO869" s="1113"/>
      <c r="BP869" s="1112"/>
      <c r="BQ869" s="1112"/>
      <c r="BR869" s="1112"/>
      <c r="BS869" s="1112"/>
      <c r="BT869" s="1112"/>
      <c r="BU869" s="1112"/>
      <c r="BV869" s="1112"/>
      <c r="BW869" s="1112"/>
      <c r="BX869" s="1112"/>
      <c r="BY869" s="1112"/>
      <c r="BZ869" s="1112"/>
      <c r="CA869" s="1112"/>
      <c r="CB869" s="1114"/>
      <c r="CC869" s="1112"/>
      <c r="CD869" s="1112"/>
      <c r="CE869" s="1114"/>
      <c r="CF869" s="1114"/>
      <c r="CG869" s="1114"/>
      <c r="CH869" s="1114"/>
      <c r="CI869" s="1112"/>
      <c r="CJ869" s="1112"/>
      <c r="CK869" s="1114"/>
      <c r="CL869" s="1114"/>
      <c r="CM869" s="1114"/>
      <c r="CN869" s="1115"/>
      <c r="CO869" s="1116"/>
      <c r="CP869" s="1116"/>
      <c r="CQ869" s="1110"/>
      <c r="CR869" s="1110"/>
      <c r="CS869" s="1110"/>
      <c r="CT869" s="1110"/>
      <c r="CU869" s="1110"/>
      <c r="CV869" s="1110"/>
      <c r="CW869" s="1110"/>
      <c r="CX869" s="1110"/>
      <c r="CY869" s="1110"/>
      <c r="CZ869" s="1110"/>
      <c r="DA869" s="1110"/>
      <c r="DB869" s="1110"/>
      <c r="DC869" s="1110"/>
      <c r="DD869" s="1110"/>
      <c r="DE869" s="1110"/>
      <c r="DF869" s="1110"/>
      <c r="DG869" s="1110"/>
      <c r="DH869" s="1110"/>
      <c r="DI869" s="1110"/>
      <c r="DJ869" s="1110"/>
      <c r="DK869" s="1110"/>
      <c r="DL869" s="1110"/>
      <c r="DM869" s="1110"/>
      <c r="DN869" s="1110"/>
      <c r="DO869" s="1110"/>
      <c r="DP869" s="1110"/>
      <c r="DQ869" s="1110"/>
      <c r="DR869" s="1110"/>
      <c r="DS869" s="1110"/>
      <c r="DT869" s="1110"/>
      <c r="DU869" s="1110"/>
      <c r="DV869" s="1110"/>
      <c r="DW869" s="1116"/>
      <c r="DX869" s="1116"/>
      <c r="DY869" s="1116"/>
      <c r="DZ869" s="1116"/>
      <c r="EA869" s="1116"/>
      <c r="EB869" s="1116"/>
      <c r="EC869" s="1116"/>
      <c r="ED869" s="1116"/>
    </row>
    <row r="870" spans="22:134" s="1105" customFormat="1" x14ac:dyDescent="0.25">
      <c r="V870" s="1106"/>
      <c r="AA870" s="1107"/>
      <c r="AB870" s="1107"/>
      <c r="AD870" s="1107"/>
      <c r="AE870" s="1108"/>
      <c r="AH870" s="1109"/>
      <c r="AI870" s="1109"/>
      <c r="AK870" s="1107"/>
      <c r="AR870" s="1107"/>
      <c r="AV870" s="1107"/>
      <c r="AX870" s="1107"/>
      <c r="BB870" s="1107"/>
      <c r="BC870" s="1107"/>
      <c r="BE870" s="1107"/>
      <c r="BH870" s="1110"/>
      <c r="BI870" s="1111"/>
      <c r="BJ870" s="1112"/>
      <c r="BK870" s="1112"/>
      <c r="BL870" s="1112"/>
      <c r="BM870" s="1113"/>
      <c r="BN870" s="1113"/>
      <c r="BO870" s="1113"/>
      <c r="BP870" s="1112"/>
      <c r="BQ870" s="1112"/>
      <c r="BR870" s="1112"/>
      <c r="BS870" s="1112"/>
      <c r="BT870" s="1112"/>
      <c r="BU870" s="1112"/>
      <c r="BV870" s="1112"/>
      <c r="BW870" s="1112"/>
      <c r="BX870" s="1112"/>
      <c r="BY870" s="1112"/>
      <c r="BZ870" s="1112"/>
      <c r="CA870" s="1112"/>
      <c r="CB870" s="1114"/>
      <c r="CC870" s="1112"/>
      <c r="CD870" s="1112"/>
      <c r="CE870" s="1114"/>
      <c r="CF870" s="1114"/>
      <c r="CG870" s="1114"/>
      <c r="CH870" s="1114"/>
      <c r="CI870" s="1112"/>
      <c r="CJ870" s="1112"/>
      <c r="CK870" s="1114"/>
      <c r="CL870" s="1114"/>
      <c r="CM870" s="1114"/>
      <c r="CN870" s="1115"/>
      <c r="CO870" s="1116"/>
      <c r="CP870" s="1116"/>
      <c r="CQ870" s="1110"/>
      <c r="CR870" s="1110"/>
      <c r="CS870" s="1110"/>
      <c r="CT870" s="1110"/>
      <c r="CU870" s="1110"/>
      <c r="CV870" s="1110"/>
      <c r="CW870" s="1110"/>
      <c r="CX870" s="1110"/>
      <c r="CY870" s="1110"/>
      <c r="CZ870" s="1110"/>
      <c r="DA870" s="1110"/>
      <c r="DB870" s="1110"/>
      <c r="DC870" s="1110"/>
      <c r="DD870" s="1110"/>
      <c r="DE870" s="1110"/>
      <c r="DF870" s="1110"/>
      <c r="DG870" s="1110"/>
      <c r="DH870" s="1110"/>
      <c r="DI870" s="1110"/>
      <c r="DJ870" s="1110"/>
      <c r="DK870" s="1110"/>
      <c r="DL870" s="1110"/>
      <c r="DM870" s="1110"/>
      <c r="DN870" s="1110"/>
      <c r="DO870" s="1110"/>
      <c r="DP870" s="1110"/>
      <c r="DQ870" s="1110"/>
      <c r="DR870" s="1110"/>
      <c r="DS870" s="1110"/>
      <c r="DT870" s="1110"/>
      <c r="DU870" s="1110"/>
      <c r="DV870" s="1110"/>
      <c r="DW870" s="1116"/>
      <c r="DX870" s="1116"/>
      <c r="DY870" s="1116"/>
      <c r="DZ870" s="1116"/>
      <c r="EA870" s="1116"/>
      <c r="EB870" s="1116"/>
      <c r="EC870" s="1116"/>
      <c r="ED870" s="1116"/>
    </row>
    <row r="871" spans="22:134" s="1105" customFormat="1" x14ac:dyDescent="0.25">
      <c r="V871" s="1106"/>
      <c r="AA871" s="1107"/>
      <c r="AB871" s="1107"/>
      <c r="AD871" s="1107"/>
      <c r="AE871" s="1108"/>
      <c r="AH871" s="1109"/>
      <c r="AI871" s="1109"/>
      <c r="AK871" s="1107"/>
      <c r="AR871" s="1107"/>
      <c r="AV871" s="1107"/>
      <c r="AX871" s="1107"/>
      <c r="BB871" s="1107"/>
      <c r="BC871" s="1107"/>
      <c r="BE871" s="1107"/>
      <c r="BH871" s="1110"/>
      <c r="BI871" s="1111"/>
      <c r="BJ871" s="1112"/>
      <c r="BK871" s="1112"/>
      <c r="BL871" s="1112"/>
      <c r="BM871" s="1113"/>
      <c r="BN871" s="1113"/>
      <c r="BO871" s="1113"/>
      <c r="BP871" s="1112"/>
      <c r="BQ871" s="1112"/>
      <c r="BR871" s="1112"/>
      <c r="BS871" s="1112"/>
      <c r="BT871" s="1112"/>
      <c r="BU871" s="1112"/>
      <c r="BV871" s="1112"/>
      <c r="BW871" s="1112"/>
      <c r="BX871" s="1112"/>
      <c r="BY871" s="1112"/>
      <c r="BZ871" s="1112"/>
      <c r="CA871" s="1112"/>
      <c r="CB871" s="1114"/>
      <c r="CC871" s="1112"/>
      <c r="CD871" s="1112"/>
      <c r="CE871" s="1114"/>
      <c r="CF871" s="1114"/>
      <c r="CG871" s="1114"/>
      <c r="CH871" s="1114"/>
      <c r="CI871" s="1112"/>
      <c r="CJ871" s="1112"/>
      <c r="CK871" s="1114"/>
      <c r="CL871" s="1114"/>
      <c r="CM871" s="1114"/>
      <c r="CN871" s="1115"/>
      <c r="CO871" s="1116"/>
      <c r="CP871" s="1116"/>
      <c r="CQ871" s="1110"/>
      <c r="CR871" s="1110"/>
      <c r="CS871" s="1110"/>
      <c r="CT871" s="1110"/>
      <c r="CU871" s="1110"/>
      <c r="CV871" s="1110"/>
      <c r="CW871" s="1110"/>
      <c r="CX871" s="1110"/>
      <c r="CY871" s="1110"/>
      <c r="CZ871" s="1110"/>
      <c r="DA871" s="1110"/>
      <c r="DB871" s="1110"/>
      <c r="DC871" s="1110"/>
      <c r="DD871" s="1110"/>
      <c r="DE871" s="1110"/>
      <c r="DF871" s="1110"/>
      <c r="DG871" s="1110"/>
      <c r="DH871" s="1110"/>
      <c r="DI871" s="1110"/>
      <c r="DJ871" s="1110"/>
      <c r="DK871" s="1110"/>
      <c r="DL871" s="1110"/>
      <c r="DM871" s="1110"/>
      <c r="DN871" s="1110"/>
      <c r="DO871" s="1110"/>
      <c r="DP871" s="1110"/>
      <c r="DQ871" s="1110"/>
      <c r="DR871" s="1110"/>
      <c r="DS871" s="1110"/>
      <c r="DT871" s="1110"/>
      <c r="DU871" s="1110"/>
      <c r="DV871" s="1110"/>
      <c r="DW871" s="1116"/>
      <c r="DX871" s="1116"/>
      <c r="DY871" s="1116"/>
      <c r="DZ871" s="1116"/>
      <c r="EA871" s="1116"/>
      <c r="EB871" s="1116"/>
      <c r="EC871" s="1116"/>
      <c r="ED871" s="1116"/>
    </row>
    <row r="872" spans="22:134" s="1105" customFormat="1" x14ac:dyDescent="0.25">
      <c r="V872" s="1106"/>
      <c r="AA872" s="1107"/>
      <c r="AB872" s="1107"/>
      <c r="AD872" s="1107"/>
      <c r="AE872" s="1108"/>
      <c r="AH872" s="1109"/>
      <c r="AI872" s="1109"/>
      <c r="AK872" s="1107"/>
      <c r="AR872" s="1107"/>
      <c r="AV872" s="1107"/>
      <c r="AX872" s="1107"/>
      <c r="BB872" s="1107"/>
      <c r="BC872" s="1107"/>
      <c r="BE872" s="1107"/>
      <c r="BH872" s="1110"/>
      <c r="BI872" s="1111"/>
      <c r="BJ872" s="1112"/>
      <c r="BK872" s="1112"/>
      <c r="BL872" s="1112"/>
      <c r="BM872" s="1113"/>
      <c r="BN872" s="1113"/>
      <c r="BO872" s="1113"/>
      <c r="BP872" s="1112"/>
      <c r="BQ872" s="1112"/>
      <c r="BR872" s="1112"/>
      <c r="BS872" s="1112"/>
      <c r="BT872" s="1112"/>
      <c r="BU872" s="1112"/>
      <c r="BV872" s="1112"/>
      <c r="BW872" s="1112"/>
      <c r="BX872" s="1112"/>
      <c r="BY872" s="1112"/>
      <c r="BZ872" s="1112"/>
      <c r="CA872" s="1112"/>
      <c r="CB872" s="1114"/>
      <c r="CC872" s="1112"/>
      <c r="CD872" s="1112"/>
      <c r="CE872" s="1114"/>
      <c r="CF872" s="1114"/>
      <c r="CG872" s="1114"/>
      <c r="CH872" s="1114"/>
      <c r="CI872" s="1112"/>
      <c r="CJ872" s="1112"/>
      <c r="CK872" s="1114"/>
      <c r="CL872" s="1114"/>
      <c r="CM872" s="1114"/>
      <c r="CN872" s="1115"/>
      <c r="CO872" s="1116"/>
      <c r="CP872" s="1116"/>
      <c r="CQ872" s="1110"/>
      <c r="CR872" s="1110"/>
      <c r="CS872" s="1110"/>
      <c r="CT872" s="1110"/>
      <c r="CU872" s="1110"/>
      <c r="CV872" s="1110"/>
      <c r="CW872" s="1110"/>
      <c r="CX872" s="1110"/>
      <c r="CY872" s="1110"/>
      <c r="CZ872" s="1110"/>
      <c r="DA872" s="1110"/>
      <c r="DB872" s="1110"/>
      <c r="DC872" s="1110"/>
      <c r="DD872" s="1110"/>
      <c r="DE872" s="1110"/>
      <c r="DF872" s="1110"/>
      <c r="DG872" s="1110"/>
      <c r="DH872" s="1110"/>
      <c r="DI872" s="1110"/>
      <c r="DJ872" s="1110"/>
      <c r="DK872" s="1110"/>
      <c r="DL872" s="1110"/>
      <c r="DM872" s="1110"/>
      <c r="DN872" s="1110"/>
      <c r="DO872" s="1110"/>
      <c r="DP872" s="1110"/>
      <c r="DQ872" s="1110"/>
      <c r="DR872" s="1110"/>
      <c r="DS872" s="1110"/>
      <c r="DT872" s="1110"/>
      <c r="DU872" s="1110"/>
      <c r="DV872" s="1110"/>
      <c r="DW872" s="1116"/>
      <c r="DX872" s="1116"/>
      <c r="DY872" s="1116"/>
      <c r="DZ872" s="1116"/>
      <c r="EA872" s="1116"/>
      <c r="EB872" s="1116"/>
      <c r="EC872" s="1116"/>
      <c r="ED872" s="1116"/>
    </row>
    <row r="873" spans="22:134" s="1105" customFormat="1" x14ac:dyDescent="0.25">
      <c r="V873" s="1106"/>
      <c r="AA873" s="1107"/>
      <c r="AB873" s="1107"/>
      <c r="AD873" s="1107"/>
      <c r="AE873" s="1108"/>
      <c r="AH873" s="1109"/>
      <c r="AI873" s="1109"/>
      <c r="AK873" s="1107"/>
      <c r="AR873" s="1107"/>
      <c r="AV873" s="1107"/>
      <c r="AX873" s="1107"/>
      <c r="BB873" s="1107"/>
      <c r="BC873" s="1107"/>
      <c r="BE873" s="1107"/>
      <c r="BH873" s="1110"/>
      <c r="BI873" s="1111"/>
      <c r="BJ873" s="1112"/>
      <c r="BK873" s="1112"/>
      <c r="BL873" s="1112"/>
      <c r="BM873" s="1113"/>
      <c r="BN873" s="1113"/>
      <c r="BO873" s="1113"/>
      <c r="BP873" s="1112"/>
      <c r="BQ873" s="1112"/>
      <c r="BR873" s="1112"/>
      <c r="BS873" s="1112"/>
      <c r="BT873" s="1112"/>
      <c r="BU873" s="1112"/>
      <c r="BV873" s="1112"/>
      <c r="BW873" s="1112"/>
      <c r="BX873" s="1112"/>
      <c r="BY873" s="1112"/>
      <c r="BZ873" s="1112"/>
      <c r="CA873" s="1112"/>
      <c r="CB873" s="1114"/>
      <c r="CC873" s="1112"/>
      <c r="CD873" s="1112"/>
      <c r="CE873" s="1114"/>
      <c r="CF873" s="1114"/>
      <c r="CG873" s="1114"/>
      <c r="CH873" s="1114"/>
      <c r="CI873" s="1112"/>
      <c r="CJ873" s="1112"/>
      <c r="CK873" s="1114"/>
      <c r="CL873" s="1114"/>
      <c r="CM873" s="1114"/>
      <c r="CN873" s="1115"/>
      <c r="CO873" s="1116"/>
      <c r="CP873" s="1116"/>
      <c r="CQ873" s="1110"/>
      <c r="CR873" s="1110"/>
      <c r="CS873" s="1110"/>
      <c r="CT873" s="1110"/>
      <c r="CU873" s="1110"/>
      <c r="CV873" s="1110"/>
      <c r="CW873" s="1110"/>
      <c r="CX873" s="1110"/>
      <c r="CY873" s="1110"/>
      <c r="CZ873" s="1110"/>
      <c r="DA873" s="1110"/>
      <c r="DB873" s="1110"/>
      <c r="DC873" s="1110"/>
      <c r="DD873" s="1110"/>
      <c r="DE873" s="1110"/>
      <c r="DF873" s="1110"/>
      <c r="DG873" s="1110"/>
      <c r="DH873" s="1110"/>
      <c r="DI873" s="1110"/>
      <c r="DJ873" s="1110"/>
      <c r="DK873" s="1110"/>
      <c r="DL873" s="1110"/>
      <c r="DM873" s="1110"/>
      <c r="DN873" s="1110"/>
      <c r="DO873" s="1110"/>
      <c r="DP873" s="1110"/>
      <c r="DQ873" s="1110"/>
      <c r="DR873" s="1110"/>
      <c r="DS873" s="1110"/>
      <c r="DT873" s="1110"/>
      <c r="DU873" s="1110"/>
      <c r="DV873" s="1110"/>
      <c r="DW873" s="1116"/>
      <c r="DX873" s="1116"/>
      <c r="DY873" s="1116"/>
      <c r="DZ873" s="1116"/>
      <c r="EA873" s="1116"/>
      <c r="EB873" s="1116"/>
      <c r="EC873" s="1116"/>
      <c r="ED873" s="1116"/>
    </row>
    <row r="874" spans="22:134" s="1105" customFormat="1" x14ac:dyDescent="0.25">
      <c r="V874" s="1106"/>
      <c r="AA874" s="1107"/>
      <c r="AB874" s="1107"/>
      <c r="AD874" s="1107"/>
      <c r="AE874" s="1108"/>
      <c r="AH874" s="1109"/>
      <c r="AI874" s="1109"/>
      <c r="AK874" s="1107"/>
      <c r="AR874" s="1107"/>
      <c r="AV874" s="1107"/>
      <c r="AX874" s="1107"/>
      <c r="BB874" s="1107"/>
      <c r="BC874" s="1107"/>
      <c r="BE874" s="1107"/>
      <c r="BH874" s="1110"/>
      <c r="BI874" s="1111"/>
      <c r="BJ874" s="1112"/>
      <c r="BK874" s="1112"/>
      <c r="BL874" s="1112"/>
      <c r="BM874" s="1113"/>
      <c r="BN874" s="1113"/>
      <c r="BO874" s="1113"/>
      <c r="BP874" s="1112"/>
      <c r="BQ874" s="1112"/>
      <c r="BR874" s="1112"/>
      <c r="BS874" s="1112"/>
      <c r="BT874" s="1112"/>
      <c r="BU874" s="1112"/>
      <c r="BV874" s="1112"/>
      <c r="BW874" s="1112"/>
      <c r="BX874" s="1112"/>
      <c r="BY874" s="1112"/>
      <c r="BZ874" s="1112"/>
      <c r="CA874" s="1112"/>
      <c r="CB874" s="1114"/>
      <c r="CC874" s="1112"/>
      <c r="CD874" s="1112"/>
      <c r="CE874" s="1114"/>
      <c r="CF874" s="1114"/>
      <c r="CG874" s="1114"/>
      <c r="CH874" s="1114"/>
      <c r="CI874" s="1112"/>
      <c r="CJ874" s="1112"/>
      <c r="CK874" s="1114"/>
      <c r="CL874" s="1114"/>
      <c r="CM874" s="1114"/>
      <c r="CN874" s="1115"/>
      <c r="CO874" s="1116"/>
      <c r="CP874" s="1116"/>
      <c r="CQ874" s="1110"/>
      <c r="CR874" s="1110"/>
      <c r="CS874" s="1110"/>
      <c r="CT874" s="1110"/>
      <c r="CU874" s="1110"/>
      <c r="CV874" s="1110"/>
      <c r="CW874" s="1110"/>
      <c r="CX874" s="1110"/>
      <c r="CY874" s="1110"/>
      <c r="CZ874" s="1110"/>
      <c r="DA874" s="1110"/>
      <c r="DB874" s="1110"/>
      <c r="DC874" s="1110"/>
      <c r="DD874" s="1110"/>
      <c r="DE874" s="1110"/>
      <c r="DF874" s="1110"/>
      <c r="DG874" s="1110"/>
      <c r="DH874" s="1110"/>
      <c r="DI874" s="1110"/>
      <c r="DJ874" s="1110"/>
      <c r="DK874" s="1110"/>
      <c r="DL874" s="1110"/>
      <c r="DM874" s="1110"/>
      <c r="DN874" s="1110"/>
      <c r="DO874" s="1110"/>
      <c r="DP874" s="1110"/>
      <c r="DQ874" s="1110"/>
      <c r="DR874" s="1110"/>
      <c r="DS874" s="1110"/>
      <c r="DT874" s="1110"/>
      <c r="DU874" s="1110"/>
      <c r="DV874" s="1110"/>
      <c r="DW874" s="1116"/>
      <c r="DX874" s="1116"/>
      <c r="DY874" s="1116"/>
      <c r="DZ874" s="1116"/>
      <c r="EA874" s="1116"/>
      <c r="EB874" s="1116"/>
      <c r="EC874" s="1116"/>
      <c r="ED874" s="1116"/>
    </row>
    <row r="875" spans="22:134" s="1105" customFormat="1" x14ac:dyDescent="0.25">
      <c r="V875" s="1106"/>
      <c r="AA875" s="1107"/>
      <c r="AB875" s="1107"/>
      <c r="AD875" s="1107"/>
      <c r="AE875" s="1108"/>
      <c r="AH875" s="1109"/>
      <c r="AI875" s="1109"/>
      <c r="AK875" s="1107"/>
      <c r="AR875" s="1107"/>
      <c r="AV875" s="1107"/>
      <c r="AX875" s="1107"/>
      <c r="BB875" s="1107"/>
      <c r="BC875" s="1107"/>
      <c r="BE875" s="1107"/>
      <c r="BH875" s="1110"/>
      <c r="BI875" s="1111"/>
      <c r="BJ875" s="1112"/>
      <c r="BK875" s="1112"/>
      <c r="BL875" s="1112"/>
      <c r="BM875" s="1113"/>
      <c r="BN875" s="1113"/>
      <c r="BO875" s="1113"/>
      <c r="BP875" s="1112"/>
      <c r="BQ875" s="1112"/>
      <c r="BR875" s="1112"/>
      <c r="BS875" s="1112"/>
      <c r="BT875" s="1112"/>
      <c r="BU875" s="1112"/>
      <c r="BV875" s="1112"/>
      <c r="BW875" s="1112"/>
      <c r="BX875" s="1112"/>
      <c r="BY875" s="1112"/>
      <c r="BZ875" s="1112"/>
      <c r="CA875" s="1112"/>
      <c r="CB875" s="1114"/>
      <c r="CC875" s="1112"/>
      <c r="CD875" s="1112"/>
      <c r="CE875" s="1114"/>
      <c r="CF875" s="1114"/>
      <c r="CG875" s="1114"/>
      <c r="CH875" s="1114"/>
      <c r="CI875" s="1112"/>
      <c r="CJ875" s="1112"/>
      <c r="CK875" s="1114"/>
      <c r="CL875" s="1114"/>
      <c r="CM875" s="1114"/>
      <c r="CN875" s="1115"/>
      <c r="CO875" s="1116"/>
      <c r="CP875" s="1116"/>
      <c r="CQ875" s="1110"/>
      <c r="CR875" s="1110"/>
      <c r="CS875" s="1110"/>
      <c r="CT875" s="1110"/>
      <c r="CU875" s="1110"/>
      <c r="CV875" s="1110"/>
      <c r="CW875" s="1110"/>
      <c r="CX875" s="1110"/>
      <c r="CY875" s="1110"/>
      <c r="CZ875" s="1110"/>
      <c r="DA875" s="1110"/>
      <c r="DB875" s="1110"/>
      <c r="DC875" s="1110"/>
      <c r="DD875" s="1110"/>
      <c r="DE875" s="1110"/>
      <c r="DF875" s="1110"/>
      <c r="DG875" s="1110"/>
      <c r="DH875" s="1110"/>
      <c r="DI875" s="1110"/>
      <c r="DJ875" s="1110"/>
      <c r="DK875" s="1110"/>
      <c r="DL875" s="1110"/>
      <c r="DM875" s="1110"/>
      <c r="DN875" s="1110"/>
      <c r="DO875" s="1110"/>
      <c r="DP875" s="1110"/>
      <c r="DQ875" s="1110"/>
      <c r="DR875" s="1110"/>
      <c r="DS875" s="1110"/>
      <c r="DT875" s="1110"/>
      <c r="DU875" s="1110"/>
      <c r="DV875" s="1110"/>
      <c r="DW875" s="1116"/>
      <c r="DX875" s="1116"/>
      <c r="DY875" s="1116"/>
      <c r="DZ875" s="1116"/>
      <c r="EA875" s="1116"/>
      <c r="EB875" s="1116"/>
      <c r="EC875" s="1116"/>
      <c r="ED875" s="1116"/>
    </row>
    <row r="876" spans="22:134" s="1105" customFormat="1" x14ac:dyDescent="0.25">
      <c r="V876" s="1106"/>
      <c r="AA876" s="1107"/>
      <c r="AB876" s="1107"/>
      <c r="AD876" s="1107"/>
      <c r="AE876" s="1108"/>
      <c r="AH876" s="1109"/>
      <c r="AI876" s="1109"/>
      <c r="AK876" s="1107"/>
      <c r="AR876" s="1107"/>
      <c r="AV876" s="1107"/>
      <c r="AX876" s="1107"/>
      <c r="BB876" s="1107"/>
      <c r="BC876" s="1107"/>
      <c r="BE876" s="1107"/>
      <c r="BH876" s="1110"/>
      <c r="BI876" s="1111"/>
      <c r="BJ876" s="1112"/>
      <c r="BK876" s="1112"/>
      <c r="BL876" s="1112"/>
      <c r="BM876" s="1113"/>
      <c r="BN876" s="1113"/>
      <c r="BO876" s="1113"/>
      <c r="BP876" s="1112"/>
      <c r="BQ876" s="1112"/>
      <c r="BR876" s="1112"/>
      <c r="BS876" s="1112"/>
      <c r="BT876" s="1112"/>
      <c r="BU876" s="1112"/>
      <c r="BV876" s="1112"/>
      <c r="BW876" s="1112"/>
      <c r="BX876" s="1112"/>
      <c r="BY876" s="1112"/>
      <c r="BZ876" s="1112"/>
      <c r="CA876" s="1112"/>
      <c r="CB876" s="1114"/>
      <c r="CC876" s="1112"/>
      <c r="CD876" s="1112"/>
      <c r="CE876" s="1114"/>
      <c r="CF876" s="1114"/>
      <c r="CG876" s="1114"/>
      <c r="CH876" s="1114"/>
      <c r="CI876" s="1112"/>
      <c r="CJ876" s="1112"/>
      <c r="CK876" s="1114"/>
      <c r="CL876" s="1114"/>
      <c r="CM876" s="1114"/>
      <c r="CN876" s="1115"/>
      <c r="CO876" s="1116"/>
      <c r="CP876" s="1116"/>
      <c r="CQ876" s="1110"/>
      <c r="CR876" s="1110"/>
      <c r="CS876" s="1110"/>
      <c r="CT876" s="1110"/>
      <c r="CU876" s="1110"/>
      <c r="CV876" s="1110"/>
      <c r="CW876" s="1110"/>
      <c r="CX876" s="1110"/>
      <c r="CY876" s="1110"/>
      <c r="CZ876" s="1110"/>
      <c r="DA876" s="1110"/>
      <c r="DB876" s="1110"/>
      <c r="DC876" s="1110"/>
      <c r="DD876" s="1110"/>
      <c r="DE876" s="1110"/>
      <c r="DF876" s="1110"/>
      <c r="DG876" s="1110"/>
      <c r="DH876" s="1110"/>
      <c r="DI876" s="1110"/>
      <c r="DJ876" s="1110"/>
      <c r="DK876" s="1110"/>
      <c r="DL876" s="1110"/>
      <c r="DM876" s="1110"/>
      <c r="DN876" s="1110"/>
      <c r="DO876" s="1110"/>
      <c r="DP876" s="1110"/>
      <c r="DQ876" s="1110"/>
      <c r="DR876" s="1110"/>
      <c r="DS876" s="1110"/>
      <c r="DT876" s="1110"/>
      <c r="DU876" s="1110"/>
      <c r="DV876" s="1110"/>
      <c r="DW876" s="1116"/>
      <c r="DX876" s="1116"/>
      <c r="DY876" s="1116"/>
      <c r="DZ876" s="1116"/>
      <c r="EA876" s="1116"/>
      <c r="EB876" s="1116"/>
      <c r="EC876" s="1116"/>
      <c r="ED876" s="1116"/>
    </row>
    <row r="877" spans="22:134" s="1105" customFormat="1" x14ac:dyDescent="0.25">
      <c r="V877" s="1106"/>
      <c r="AA877" s="1107"/>
      <c r="AB877" s="1107"/>
      <c r="AD877" s="1107"/>
      <c r="AE877" s="1108"/>
      <c r="AH877" s="1109"/>
      <c r="AI877" s="1109"/>
      <c r="AK877" s="1107"/>
      <c r="AR877" s="1107"/>
      <c r="AV877" s="1107"/>
      <c r="AX877" s="1107"/>
      <c r="BB877" s="1107"/>
      <c r="BC877" s="1107"/>
      <c r="BE877" s="1107"/>
      <c r="BH877" s="1110"/>
      <c r="BI877" s="1111"/>
      <c r="BJ877" s="1112"/>
      <c r="BK877" s="1112"/>
      <c r="BL877" s="1112"/>
      <c r="BM877" s="1113"/>
      <c r="BN877" s="1113"/>
      <c r="BO877" s="1113"/>
      <c r="BP877" s="1112"/>
      <c r="BQ877" s="1112"/>
      <c r="BR877" s="1112"/>
      <c r="BS877" s="1112"/>
      <c r="BT877" s="1112"/>
      <c r="BU877" s="1112"/>
      <c r="BV877" s="1112"/>
      <c r="BW877" s="1112"/>
      <c r="BX877" s="1112"/>
      <c r="BY877" s="1112"/>
      <c r="BZ877" s="1112"/>
      <c r="CA877" s="1112"/>
      <c r="CB877" s="1114"/>
      <c r="CC877" s="1112"/>
      <c r="CD877" s="1112"/>
      <c r="CE877" s="1114"/>
      <c r="CF877" s="1114"/>
      <c r="CG877" s="1114"/>
      <c r="CH877" s="1114"/>
      <c r="CI877" s="1112"/>
      <c r="CJ877" s="1112"/>
      <c r="CK877" s="1114"/>
      <c r="CL877" s="1114"/>
      <c r="CM877" s="1114"/>
      <c r="CN877" s="1115"/>
      <c r="CO877" s="1116"/>
      <c r="CP877" s="1116"/>
      <c r="CQ877" s="1110"/>
      <c r="CR877" s="1110"/>
      <c r="CS877" s="1110"/>
      <c r="CT877" s="1110"/>
      <c r="CU877" s="1110"/>
      <c r="CV877" s="1110"/>
      <c r="CW877" s="1110"/>
      <c r="CX877" s="1110"/>
      <c r="CY877" s="1110"/>
      <c r="CZ877" s="1110"/>
      <c r="DA877" s="1110"/>
      <c r="DB877" s="1110"/>
      <c r="DC877" s="1110"/>
      <c r="DD877" s="1110"/>
      <c r="DE877" s="1110"/>
      <c r="DF877" s="1110"/>
      <c r="DG877" s="1110"/>
      <c r="DH877" s="1110"/>
      <c r="DI877" s="1110"/>
      <c r="DJ877" s="1110"/>
      <c r="DK877" s="1110"/>
      <c r="DL877" s="1110"/>
      <c r="DM877" s="1110"/>
      <c r="DN877" s="1110"/>
      <c r="DO877" s="1110"/>
      <c r="DP877" s="1110"/>
      <c r="DQ877" s="1110"/>
      <c r="DR877" s="1110"/>
      <c r="DS877" s="1110"/>
      <c r="DT877" s="1110"/>
      <c r="DU877" s="1110"/>
      <c r="DV877" s="1110"/>
      <c r="DW877" s="1116"/>
      <c r="DX877" s="1116"/>
      <c r="DY877" s="1116"/>
      <c r="DZ877" s="1116"/>
      <c r="EA877" s="1116"/>
      <c r="EB877" s="1116"/>
      <c r="EC877" s="1116"/>
      <c r="ED877" s="1116"/>
    </row>
    <row r="878" spans="22:134" s="1105" customFormat="1" x14ac:dyDescent="0.25">
      <c r="V878" s="1106"/>
      <c r="AA878" s="1107"/>
      <c r="AB878" s="1107"/>
      <c r="AD878" s="1107"/>
      <c r="AE878" s="1108"/>
      <c r="AH878" s="1109"/>
      <c r="AI878" s="1109"/>
      <c r="AK878" s="1107"/>
      <c r="AR878" s="1107"/>
      <c r="AV878" s="1107"/>
      <c r="AX878" s="1107"/>
      <c r="BB878" s="1107"/>
      <c r="BC878" s="1107"/>
      <c r="BE878" s="1107"/>
      <c r="BH878" s="1110"/>
      <c r="BI878" s="1111"/>
      <c r="BJ878" s="1112"/>
      <c r="BK878" s="1112"/>
      <c r="BL878" s="1112"/>
      <c r="BM878" s="1113"/>
      <c r="BN878" s="1113"/>
      <c r="BO878" s="1113"/>
      <c r="BP878" s="1112"/>
      <c r="BQ878" s="1112"/>
      <c r="BR878" s="1112"/>
      <c r="BS878" s="1112"/>
      <c r="BT878" s="1112"/>
      <c r="BU878" s="1112"/>
      <c r="BV878" s="1112"/>
      <c r="BW878" s="1112"/>
      <c r="BX878" s="1112"/>
      <c r="BY878" s="1112"/>
      <c r="BZ878" s="1112"/>
      <c r="CA878" s="1112"/>
      <c r="CB878" s="1114"/>
      <c r="CC878" s="1112"/>
      <c r="CD878" s="1112"/>
      <c r="CE878" s="1114"/>
      <c r="CF878" s="1114"/>
      <c r="CG878" s="1114"/>
      <c r="CH878" s="1114"/>
      <c r="CI878" s="1112"/>
      <c r="CJ878" s="1112"/>
      <c r="CK878" s="1114"/>
      <c r="CL878" s="1114"/>
      <c r="CM878" s="1114"/>
      <c r="CN878" s="1115"/>
      <c r="CO878" s="1116"/>
      <c r="CP878" s="1116"/>
      <c r="CQ878" s="1110"/>
      <c r="CR878" s="1110"/>
      <c r="CS878" s="1110"/>
      <c r="CT878" s="1110"/>
      <c r="CU878" s="1110"/>
      <c r="CV878" s="1110"/>
      <c r="CW878" s="1110"/>
      <c r="CX878" s="1110"/>
      <c r="CY878" s="1110"/>
      <c r="CZ878" s="1110"/>
      <c r="DA878" s="1110"/>
      <c r="DB878" s="1110"/>
      <c r="DC878" s="1110"/>
      <c r="DD878" s="1110"/>
      <c r="DE878" s="1110"/>
      <c r="DF878" s="1110"/>
      <c r="DG878" s="1110"/>
      <c r="DH878" s="1110"/>
      <c r="DI878" s="1110"/>
      <c r="DJ878" s="1110"/>
      <c r="DK878" s="1110"/>
      <c r="DL878" s="1110"/>
      <c r="DM878" s="1110"/>
      <c r="DN878" s="1110"/>
      <c r="DO878" s="1110"/>
      <c r="DP878" s="1110"/>
      <c r="DQ878" s="1110"/>
      <c r="DR878" s="1110"/>
      <c r="DS878" s="1110"/>
      <c r="DT878" s="1110"/>
      <c r="DU878" s="1110"/>
      <c r="DV878" s="1110"/>
      <c r="DW878" s="1116"/>
      <c r="DX878" s="1116"/>
      <c r="DY878" s="1116"/>
      <c r="DZ878" s="1116"/>
      <c r="EA878" s="1116"/>
      <c r="EB878" s="1116"/>
      <c r="EC878" s="1116"/>
      <c r="ED878" s="1116"/>
    </row>
    <row r="879" spans="22:134" s="1105" customFormat="1" x14ac:dyDescent="0.25">
      <c r="V879" s="1106"/>
      <c r="AA879" s="1107"/>
      <c r="AB879" s="1107"/>
      <c r="AD879" s="1107"/>
      <c r="AE879" s="1108"/>
      <c r="AH879" s="1109"/>
      <c r="AI879" s="1109"/>
      <c r="AK879" s="1107"/>
      <c r="AR879" s="1107"/>
      <c r="AV879" s="1107"/>
      <c r="AX879" s="1107"/>
      <c r="BB879" s="1107"/>
      <c r="BC879" s="1107"/>
      <c r="BE879" s="1107"/>
      <c r="BH879" s="1110"/>
      <c r="BI879" s="1111"/>
      <c r="BJ879" s="1112"/>
      <c r="BK879" s="1112"/>
      <c r="BL879" s="1112"/>
      <c r="BM879" s="1113"/>
      <c r="BN879" s="1113"/>
      <c r="BO879" s="1113"/>
      <c r="BP879" s="1112"/>
      <c r="BQ879" s="1112"/>
      <c r="BR879" s="1112"/>
      <c r="BS879" s="1112"/>
      <c r="BT879" s="1112"/>
      <c r="BU879" s="1112"/>
      <c r="BV879" s="1112"/>
      <c r="BW879" s="1112"/>
      <c r="BX879" s="1112"/>
      <c r="BY879" s="1112"/>
      <c r="BZ879" s="1112"/>
      <c r="CA879" s="1112"/>
      <c r="CB879" s="1114"/>
      <c r="CC879" s="1112"/>
      <c r="CD879" s="1112"/>
      <c r="CE879" s="1114"/>
      <c r="CF879" s="1114"/>
      <c r="CG879" s="1114"/>
      <c r="CH879" s="1114"/>
      <c r="CI879" s="1112"/>
      <c r="CJ879" s="1112"/>
      <c r="CK879" s="1114"/>
      <c r="CL879" s="1114"/>
      <c r="CM879" s="1114"/>
      <c r="CN879" s="1115"/>
      <c r="CO879" s="1116"/>
      <c r="CP879" s="1116"/>
      <c r="CQ879" s="1110"/>
      <c r="CR879" s="1110"/>
      <c r="CS879" s="1110"/>
      <c r="CT879" s="1110"/>
      <c r="CU879" s="1110"/>
      <c r="CV879" s="1110"/>
      <c r="CW879" s="1110"/>
      <c r="CX879" s="1110"/>
      <c r="CY879" s="1110"/>
      <c r="CZ879" s="1110"/>
      <c r="DA879" s="1110"/>
      <c r="DB879" s="1110"/>
      <c r="DC879" s="1110"/>
      <c r="DD879" s="1110"/>
      <c r="DE879" s="1110"/>
      <c r="DF879" s="1110"/>
      <c r="DG879" s="1110"/>
      <c r="DH879" s="1110"/>
      <c r="DI879" s="1110"/>
      <c r="DJ879" s="1110"/>
      <c r="DK879" s="1110"/>
      <c r="DL879" s="1110"/>
      <c r="DM879" s="1110"/>
      <c r="DN879" s="1110"/>
      <c r="DO879" s="1110"/>
      <c r="DP879" s="1110"/>
      <c r="DQ879" s="1110"/>
      <c r="DR879" s="1110"/>
      <c r="DS879" s="1110"/>
      <c r="DT879" s="1110"/>
      <c r="DU879" s="1110"/>
      <c r="DV879" s="1110"/>
      <c r="DW879" s="1116"/>
      <c r="DX879" s="1116"/>
      <c r="DY879" s="1116"/>
      <c r="DZ879" s="1116"/>
      <c r="EA879" s="1116"/>
      <c r="EB879" s="1116"/>
      <c r="EC879" s="1116"/>
      <c r="ED879" s="1116"/>
    </row>
    <row r="880" spans="22:134" s="1105" customFormat="1" x14ac:dyDescent="0.25">
      <c r="V880" s="1106"/>
      <c r="AA880" s="1107"/>
      <c r="AB880" s="1107"/>
      <c r="AD880" s="1107"/>
      <c r="AE880" s="1108"/>
      <c r="AH880" s="1109"/>
      <c r="AI880" s="1109"/>
      <c r="AK880" s="1107"/>
      <c r="AR880" s="1107"/>
      <c r="AV880" s="1107"/>
      <c r="AX880" s="1107"/>
      <c r="BB880" s="1107"/>
      <c r="BC880" s="1107"/>
      <c r="BE880" s="1107"/>
      <c r="BH880" s="1110"/>
      <c r="BI880" s="1111"/>
      <c r="BJ880" s="1112"/>
      <c r="BK880" s="1112"/>
      <c r="BL880" s="1112"/>
      <c r="BM880" s="1113"/>
      <c r="BN880" s="1113"/>
      <c r="BO880" s="1113"/>
      <c r="BP880" s="1112"/>
      <c r="BQ880" s="1112"/>
      <c r="BR880" s="1112"/>
      <c r="BS880" s="1112"/>
      <c r="BT880" s="1112"/>
      <c r="BU880" s="1112"/>
      <c r="BV880" s="1112"/>
      <c r="BW880" s="1112"/>
      <c r="BX880" s="1112"/>
      <c r="BY880" s="1112"/>
      <c r="BZ880" s="1112"/>
      <c r="CA880" s="1112"/>
      <c r="CB880" s="1114"/>
      <c r="CC880" s="1112"/>
      <c r="CD880" s="1112"/>
      <c r="CE880" s="1114"/>
      <c r="CF880" s="1114"/>
      <c r="CG880" s="1114"/>
      <c r="CH880" s="1114"/>
      <c r="CI880" s="1112"/>
      <c r="CJ880" s="1112"/>
      <c r="CK880" s="1114"/>
      <c r="CL880" s="1114"/>
      <c r="CM880" s="1114"/>
      <c r="CN880" s="1115"/>
      <c r="CO880" s="1116"/>
      <c r="CP880" s="1116"/>
      <c r="CQ880" s="1110"/>
      <c r="CR880" s="1110"/>
      <c r="CS880" s="1110"/>
      <c r="CT880" s="1110"/>
      <c r="CU880" s="1110"/>
      <c r="CV880" s="1110"/>
      <c r="CW880" s="1110"/>
      <c r="CX880" s="1110"/>
      <c r="CY880" s="1110"/>
      <c r="CZ880" s="1110"/>
      <c r="DA880" s="1110"/>
      <c r="DB880" s="1110"/>
      <c r="DC880" s="1110"/>
      <c r="DD880" s="1110"/>
      <c r="DE880" s="1110"/>
      <c r="DF880" s="1110"/>
      <c r="DG880" s="1110"/>
      <c r="DH880" s="1110"/>
      <c r="DI880" s="1110"/>
      <c r="DJ880" s="1110"/>
      <c r="DK880" s="1110"/>
      <c r="DL880" s="1110"/>
      <c r="DM880" s="1110"/>
      <c r="DN880" s="1110"/>
      <c r="DO880" s="1110"/>
      <c r="DP880" s="1110"/>
      <c r="DQ880" s="1110"/>
      <c r="DR880" s="1110"/>
      <c r="DS880" s="1110"/>
      <c r="DT880" s="1110"/>
      <c r="DU880" s="1110"/>
      <c r="DV880" s="1110"/>
      <c r="DW880" s="1116"/>
      <c r="DX880" s="1116"/>
      <c r="DY880" s="1116"/>
      <c r="DZ880" s="1116"/>
      <c r="EA880" s="1116"/>
      <c r="EB880" s="1116"/>
      <c r="EC880" s="1116"/>
      <c r="ED880" s="1116"/>
    </row>
    <row r="881" spans="22:134" s="1105" customFormat="1" x14ac:dyDescent="0.25">
      <c r="V881" s="1106"/>
      <c r="AA881" s="1107"/>
      <c r="AB881" s="1107"/>
      <c r="AD881" s="1107"/>
      <c r="AE881" s="1108"/>
      <c r="AH881" s="1109"/>
      <c r="AI881" s="1109"/>
      <c r="AK881" s="1107"/>
      <c r="AR881" s="1107"/>
      <c r="AV881" s="1107"/>
      <c r="AX881" s="1107"/>
      <c r="BB881" s="1107"/>
      <c r="BC881" s="1107"/>
      <c r="BE881" s="1107"/>
      <c r="BH881" s="1110"/>
      <c r="BI881" s="1111"/>
      <c r="BJ881" s="1112"/>
      <c r="BK881" s="1112"/>
      <c r="BL881" s="1112"/>
      <c r="BM881" s="1113"/>
      <c r="BN881" s="1113"/>
      <c r="BO881" s="1113"/>
      <c r="BP881" s="1112"/>
      <c r="BQ881" s="1112"/>
      <c r="BR881" s="1112"/>
      <c r="BS881" s="1112"/>
      <c r="BT881" s="1112"/>
      <c r="BU881" s="1112"/>
      <c r="BV881" s="1112"/>
      <c r="BW881" s="1112"/>
      <c r="BX881" s="1112"/>
      <c r="BY881" s="1112"/>
      <c r="BZ881" s="1112"/>
      <c r="CA881" s="1112"/>
      <c r="CB881" s="1114"/>
      <c r="CC881" s="1112"/>
      <c r="CD881" s="1112"/>
      <c r="CE881" s="1114"/>
      <c r="CF881" s="1114"/>
      <c r="CG881" s="1114"/>
      <c r="CH881" s="1114"/>
      <c r="CI881" s="1112"/>
      <c r="CJ881" s="1112"/>
      <c r="CK881" s="1114"/>
      <c r="CL881" s="1114"/>
      <c r="CM881" s="1114"/>
      <c r="CN881" s="1115"/>
      <c r="CO881" s="1116"/>
      <c r="CP881" s="1116"/>
      <c r="CQ881" s="1110"/>
      <c r="CR881" s="1110"/>
      <c r="CS881" s="1110"/>
      <c r="CT881" s="1110"/>
      <c r="CU881" s="1110"/>
      <c r="CV881" s="1110"/>
      <c r="CW881" s="1110"/>
      <c r="CX881" s="1110"/>
      <c r="CY881" s="1110"/>
      <c r="CZ881" s="1110"/>
      <c r="DA881" s="1110"/>
      <c r="DB881" s="1110"/>
      <c r="DC881" s="1110"/>
      <c r="DD881" s="1110"/>
      <c r="DE881" s="1110"/>
      <c r="DF881" s="1110"/>
      <c r="DG881" s="1110"/>
      <c r="DH881" s="1110"/>
      <c r="DI881" s="1110"/>
      <c r="DJ881" s="1110"/>
      <c r="DK881" s="1110"/>
      <c r="DL881" s="1110"/>
      <c r="DM881" s="1110"/>
      <c r="DN881" s="1110"/>
      <c r="DO881" s="1110"/>
      <c r="DP881" s="1110"/>
      <c r="DQ881" s="1110"/>
      <c r="DR881" s="1110"/>
      <c r="DS881" s="1110"/>
      <c r="DT881" s="1110"/>
      <c r="DU881" s="1110"/>
      <c r="DV881" s="1110"/>
      <c r="DW881" s="1116"/>
      <c r="DX881" s="1116"/>
      <c r="DY881" s="1116"/>
      <c r="DZ881" s="1116"/>
      <c r="EA881" s="1116"/>
      <c r="EB881" s="1116"/>
      <c r="EC881" s="1116"/>
      <c r="ED881" s="1116"/>
    </row>
    <row r="882" spans="22:134" s="1105" customFormat="1" x14ac:dyDescent="0.25">
      <c r="V882" s="1106"/>
      <c r="AA882" s="1107"/>
      <c r="AB882" s="1107"/>
      <c r="AD882" s="1107"/>
      <c r="AE882" s="1108"/>
      <c r="AH882" s="1109"/>
      <c r="AI882" s="1109"/>
      <c r="AK882" s="1107"/>
      <c r="AR882" s="1107"/>
      <c r="AV882" s="1107"/>
      <c r="AX882" s="1107"/>
      <c r="BB882" s="1107"/>
      <c r="BC882" s="1107"/>
      <c r="BE882" s="1107"/>
      <c r="BH882" s="1110"/>
      <c r="BI882" s="1111"/>
      <c r="BJ882" s="1112"/>
      <c r="BK882" s="1112"/>
      <c r="BL882" s="1112"/>
      <c r="BM882" s="1113"/>
      <c r="BN882" s="1113"/>
      <c r="BO882" s="1113"/>
      <c r="BP882" s="1112"/>
      <c r="BQ882" s="1112"/>
      <c r="BR882" s="1112"/>
      <c r="BS882" s="1112"/>
      <c r="BT882" s="1112"/>
      <c r="BU882" s="1112"/>
      <c r="BV882" s="1112"/>
      <c r="BW882" s="1112"/>
      <c r="BX882" s="1112"/>
      <c r="BY882" s="1112"/>
      <c r="BZ882" s="1112"/>
      <c r="CA882" s="1112"/>
      <c r="CB882" s="1114"/>
      <c r="CC882" s="1112"/>
      <c r="CD882" s="1112"/>
      <c r="CE882" s="1114"/>
      <c r="CF882" s="1114"/>
      <c r="CG882" s="1114"/>
      <c r="CH882" s="1114"/>
      <c r="CI882" s="1112"/>
      <c r="CJ882" s="1112"/>
      <c r="CK882" s="1114"/>
      <c r="CL882" s="1114"/>
      <c r="CM882" s="1114"/>
      <c r="CN882" s="1115"/>
      <c r="CO882" s="1116"/>
      <c r="CP882" s="1116"/>
      <c r="CQ882" s="1110"/>
      <c r="CR882" s="1110"/>
      <c r="CS882" s="1110"/>
      <c r="CT882" s="1110"/>
      <c r="CU882" s="1110"/>
      <c r="CV882" s="1110"/>
      <c r="CW882" s="1110"/>
      <c r="CX882" s="1110"/>
      <c r="CY882" s="1110"/>
      <c r="CZ882" s="1110"/>
      <c r="DA882" s="1110"/>
      <c r="DB882" s="1110"/>
      <c r="DC882" s="1110"/>
      <c r="DD882" s="1110"/>
      <c r="DE882" s="1110"/>
      <c r="DF882" s="1110"/>
      <c r="DG882" s="1110"/>
      <c r="DH882" s="1110"/>
      <c r="DI882" s="1110"/>
      <c r="DJ882" s="1110"/>
      <c r="DK882" s="1110"/>
      <c r="DL882" s="1110"/>
      <c r="DM882" s="1110"/>
      <c r="DN882" s="1110"/>
      <c r="DO882" s="1110"/>
      <c r="DP882" s="1110"/>
      <c r="DQ882" s="1110"/>
      <c r="DR882" s="1110"/>
      <c r="DS882" s="1110"/>
      <c r="DT882" s="1110"/>
      <c r="DU882" s="1110"/>
      <c r="DV882" s="1110"/>
      <c r="DW882" s="1116"/>
      <c r="DX882" s="1116"/>
      <c r="DY882" s="1116"/>
      <c r="DZ882" s="1116"/>
      <c r="EA882" s="1116"/>
      <c r="EB882" s="1116"/>
      <c r="EC882" s="1116"/>
      <c r="ED882" s="1116"/>
    </row>
    <row r="883" spans="22:134" s="1105" customFormat="1" x14ac:dyDescent="0.25">
      <c r="V883" s="1106"/>
      <c r="AA883" s="1107"/>
      <c r="AB883" s="1107"/>
      <c r="AD883" s="1107"/>
      <c r="AE883" s="1108"/>
      <c r="AH883" s="1109"/>
      <c r="AI883" s="1109"/>
      <c r="AK883" s="1107"/>
      <c r="AR883" s="1107"/>
      <c r="AV883" s="1107"/>
      <c r="AX883" s="1107"/>
      <c r="BB883" s="1107"/>
      <c r="BC883" s="1107"/>
      <c r="BE883" s="1107"/>
      <c r="BH883" s="1110"/>
      <c r="BI883" s="1111"/>
      <c r="BJ883" s="1112"/>
      <c r="BK883" s="1112"/>
      <c r="BL883" s="1112"/>
      <c r="BM883" s="1113"/>
      <c r="BN883" s="1113"/>
      <c r="BO883" s="1113"/>
      <c r="BP883" s="1112"/>
      <c r="BQ883" s="1112"/>
      <c r="BR883" s="1112"/>
      <c r="BS883" s="1112"/>
      <c r="BT883" s="1112"/>
      <c r="BU883" s="1112"/>
      <c r="BV883" s="1112"/>
      <c r="BW883" s="1112"/>
      <c r="BX883" s="1112"/>
      <c r="BY883" s="1112"/>
      <c r="BZ883" s="1112"/>
      <c r="CA883" s="1112"/>
      <c r="CB883" s="1114"/>
      <c r="CC883" s="1112"/>
      <c r="CD883" s="1112"/>
      <c r="CE883" s="1114"/>
      <c r="CF883" s="1114"/>
      <c r="CG883" s="1114"/>
      <c r="CH883" s="1114"/>
      <c r="CI883" s="1112"/>
      <c r="CJ883" s="1112"/>
      <c r="CK883" s="1114"/>
      <c r="CL883" s="1114"/>
      <c r="CM883" s="1114"/>
      <c r="CN883" s="1115"/>
      <c r="CO883" s="1116"/>
      <c r="CP883" s="1116"/>
      <c r="CQ883" s="1110"/>
      <c r="CR883" s="1110"/>
      <c r="CS883" s="1110"/>
      <c r="CT883" s="1110"/>
      <c r="CU883" s="1110"/>
      <c r="CV883" s="1110"/>
      <c r="CW883" s="1110"/>
      <c r="CX883" s="1110"/>
      <c r="CY883" s="1110"/>
      <c r="CZ883" s="1110"/>
      <c r="DA883" s="1110"/>
      <c r="DB883" s="1110"/>
      <c r="DC883" s="1110"/>
      <c r="DD883" s="1110"/>
      <c r="DE883" s="1110"/>
      <c r="DF883" s="1110"/>
      <c r="DG883" s="1110"/>
      <c r="DH883" s="1110"/>
      <c r="DI883" s="1110"/>
      <c r="DJ883" s="1110"/>
      <c r="DK883" s="1110"/>
      <c r="DL883" s="1110"/>
      <c r="DM883" s="1110"/>
      <c r="DN883" s="1110"/>
      <c r="DO883" s="1110"/>
      <c r="DP883" s="1110"/>
      <c r="DQ883" s="1110"/>
      <c r="DR883" s="1110"/>
      <c r="DS883" s="1110"/>
      <c r="DT883" s="1110"/>
      <c r="DU883" s="1110"/>
      <c r="DV883" s="1110"/>
      <c r="DW883" s="1116"/>
      <c r="DX883" s="1116"/>
      <c r="DY883" s="1116"/>
      <c r="DZ883" s="1116"/>
      <c r="EA883" s="1116"/>
      <c r="EB883" s="1116"/>
      <c r="EC883" s="1116"/>
      <c r="ED883" s="1116"/>
    </row>
    <row r="884" spans="22:134" s="1105" customFormat="1" x14ac:dyDescent="0.25">
      <c r="V884" s="1106"/>
      <c r="AA884" s="1107"/>
      <c r="AB884" s="1107"/>
      <c r="AD884" s="1107"/>
      <c r="AE884" s="1108"/>
      <c r="AH884" s="1109"/>
      <c r="AI884" s="1109"/>
      <c r="AK884" s="1107"/>
      <c r="AR884" s="1107"/>
      <c r="AV884" s="1107"/>
      <c r="AX884" s="1107"/>
      <c r="BB884" s="1107"/>
      <c r="BC884" s="1107"/>
      <c r="BE884" s="1107"/>
      <c r="BH884" s="1110"/>
      <c r="BI884" s="1111"/>
      <c r="BJ884" s="1112"/>
      <c r="BK884" s="1112"/>
      <c r="BL884" s="1112"/>
      <c r="BM884" s="1113"/>
      <c r="BN884" s="1113"/>
      <c r="BO884" s="1113"/>
      <c r="BP884" s="1112"/>
      <c r="BQ884" s="1112"/>
      <c r="BR884" s="1112"/>
      <c r="BS884" s="1112"/>
      <c r="BT884" s="1112"/>
      <c r="BU884" s="1112"/>
      <c r="BV884" s="1112"/>
      <c r="BW884" s="1112"/>
      <c r="BX884" s="1112"/>
      <c r="BY884" s="1112"/>
      <c r="BZ884" s="1112"/>
      <c r="CA884" s="1112"/>
      <c r="CB884" s="1114"/>
      <c r="CC884" s="1112"/>
      <c r="CD884" s="1112"/>
      <c r="CE884" s="1114"/>
      <c r="CF884" s="1114"/>
      <c r="CG884" s="1114"/>
      <c r="CH884" s="1114"/>
      <c r="CI884" s="1112"/>
      <c r="CJ884" s="1112"/>
      <c r="CK884" s="1114"/>
      <c r="CL884" s="1114"/>
      <c r="CM884" s="1114"/>
      <c r="CN884" s="1115"/>
      <c r="CO884" s="1116"/>
      <c r="CP884" s="1116"/>
      <c r="CQ884" s="1110"/>
      <c r="CR884" s="1110"/>
      <c r="CS884" s="1110"/>
      <c r="CT884" s="1110"/>
      <c r="CU884" s="1110"/>
      <c r="CV884" s="1110"/>
      <c r="CW884" s="1110"/>
      <c r="CX884" s="1110"/>
      <c r="CY884" s="1110"/>
      <c r="CZ884" s="1110"/>
      <c r="DA884" s="1110"/>
      <c r="DB884" s="1110"/>
      <c r="DC884" s="1110"/>
      <c r="DD884" s="1110"/>
      <c r="DE884" s="1110"/>
      <c r="DF884" s="1110"/>
      <c r="DG884" s="1110"/>
      <c r="DH884" s="1110"/>
      <c r="DI884" s="1110"/>
      <c r="DJ884" s="1110"/>
      <c r="DK884" s="1110"/>
      <c r="DL884" s="1110"/>
      <c r="DM884" s="1110"/>
      <c r="DN884" s="1110"/>
      <c r="DO884" s="1110"/>
      <c r="DP884" s="1110"/>
      <c r="DQ884" s="1110"/>
      <c r="DR884" s="1110"/>
      <c r="DS884" s="1110"/>
      <c r="DT884" s="1110"/>
      <c r="DU884" s="1110"/>
      <c r="DV884" s="1110"/>
      <c r="DW884" s="1116"/>
      <c r="DX884" s="1116"/>
      <c r="DY884" s="1116"/>
      <c r="DZ884" s="1116"/>
      <c r="EA884" s="1116"/>
      <c r="EB884" s="1116"/>
      <c r="EC884" s="1116"/>
      <c r="ED884" s="1116"/>
    </row>
    <row r="885" spans="22:134" s="1105" customFormat="1" x14ac:dyDescent="0.25">
      <c r="V885" s="1106"/>
      <c r="AA885" s="1107"/>
      <c r="AB885" s="1107"/>
      <c r="AD885" s="1107"/>
      <c r="AE885" s="1108"/>
      <c r="AH885" s="1109"/>
      <c r="AI885" s="1109"/>
      <c r="AK885" s="1107"/>
      <c r="AR885" s="1107"/>
      <c r="AV885" s="1107"/>
      <c r="AX885" s="1107"/>
      <c r="BB885" s="1107"/>
      <c r="BC885" s="1107"/>
      <c r="BE885" s="1107"/>
      <c r="BH885" s="1110"/>
      <c r="BI885" s="1111"/>
      <c r="BJ885" s="1112"/>
      <c r="BK885" s="1112"/>
      <c r="BL885" s="1112"/>
      <c r="BM885" s="1113"/>
      <c r="BN885" s="1113"/>
      <c r="BO885" s="1113"/>
      <c r="BP885" s="1112"/>
      <c r="BQ885" s="1112"/>
      <c r="BR885" s="1112"/>
      <c r="BS885" s="1112"/>
      <c r="BT885" s="1112"/>
      <c r="BU885" s="1112"/>
      <c r="BV885" s="1112"/>
      <c r="BW885" s="1112"/>
      <c r="BX885" s="1112"/>
      <c r="BY885" s="1112"/>
      <c r="BZ885" s="1112"/>
      <c r="CA885" s="1112"/>
      <c r="CB885" s="1114"/>
      <c r="CC885" s="1112"/>
      <c r="CD885" s="1112"/>
      <c r="CE885" s="1114"/>
      <c r="CF885" s="1114"/>
      <c r="CG885" s="1114"/>
      <c r="CH885" s="1114"/>
      <c r="CI885" s="1112"/>
      <c r="CJ885" s="1112"/>
      <c r="CK885" s="1114"/>
      <c r="CL885" s="1114"/>
      <c r="CM885" s="1114"/>
      <c r="CN885" s="1115"/>
      <c r="CO885" s="1116"/>
      <c r="CP885" s="1116"/>
      <c r="CQ885" s="1110"/>
      <c r="CR885" s="1110"/>
      <c r="CS885" s="1110"/>
      <c r="CT885" s="1110"/>
      <c r="CU885" s="1110"/>
      <c r="CV885" s="1110"/>
      <c r="CW885" s="1110"/>
      <c r="CX885" s="1110"/>
      <c r="CY885" s="1110"/>
      <c r="CZ885" s="1110"/>
      <c r="DA885" s="1110"/>
      <c r="DB885" s="1110"/>
      <c r="DC885" s="1110"/>
      <c r="DD885" s="1110"/>
      <c r="DE885" s="1110"/>
      <c r="DF885" s="1110"/>
      <c r="DG885" s="1110"/>
      <c r="DH885" s="1110"/>
      <c r="DI885" s="1110"/>
      <c r="DJ885" s="1110"/>
      <c r="DK885" s="1110"/>
      <c r="DL885" s="1110"/>
      <c r="DM885" s="1110"/>
      <c r="DN885" s="1110"/>
      <c r="DO885" s="1110"/>
      <c r="DP885" s="1110"/>
      <c r="DQ885" s="1110"/>
      <c r="DR885" s="1110"/>
      <c r="DS885" s="1110"/>
      <c r="DT885" s="1110"/>
      <c r="DU885" s="1110"/>
      <c r="DV885" s="1110"/>
      <c r="DW885" s="1116"/>
      <c r="DX885" s="1116"/>
      <c r="DY885" s="1116"/>
      <c r="DZ885" s="1116"/>
      <c r="EA885" s="1116"/>
      <c r="EB885" s="1116"/>
      <c r="EC885" s="1116"/>
      <c r="ED885" s="1116"/>
    </row>
    <row r="886" spans="22:134" s="1105" customFormat="1" x14ac:dyDescent="0.25">
      <c r="V886" s="1106"/>
      <c r="AA886" s="1107"/>
      <c r="AB886" s="1107"/>
      <c r="AD886" s="1107"/>
      <c r="AE886" s="1108"/>
      <c r="AH886" s="1109"/>
      <c r="AI886" s="1109"/>
      <c r="AK886" s="1107"/>
      <c r="AR886" s="1107"/>
      <c r="AV886" s="1107"/>
      <c r="AX886" s="1107"/>
      <c r="BB886" s="1107"/>
      <c r="BC886" s="1107"/>
      <c r="BE886" s="1107"/>
      <c r="BH886" s="1110"/>
      <c r="BI886" s="1111"/>
      <c r="BJ886" s="1112"/>
      <c r="BK886" s="1112"/>
      <c r="BL886" s="1112"/>
      <c r="BM886" s="1113"/>
      <c r="BN886" s="1113"/>
      <c r="BO886" s="1113"/>
      <c r="BP886" s="1112"/>
      <c r="BQ886" s="1112"/>
      <c r="BR886" s="1112"/>
      <c r="BS886" s="1112"/>
      <c r="BT886" s="1112"/>
      <c r="BU886" s="1112"/>
      <c r="BV886" s="1112"/>
      <c r="BW886" s="1112"/>
      <c r="BX886" s="1112"/>
      <c r="BY886" s="1112"/>
      <c r="BZ886" s="1112"/>
      <c r="CA886" s="1112"/>
      <c r="CB886" s="1114"/>
      <c r="CC886" s="1112"/>
      <c r="CD886" s="1112"/>
      <c r="CE886" s="1114"/>
      <c r="CF886" s="1114"/>
      <c r="CG886" s="1114"/>
      <c r="CH886" s="1114"/>
      <c r="CI886" s="1112"/>
      <c r="CJ886" s="1112"/>
      <c r="CK886" s="1114"/>
      <c r="CL886" s="1114"/>
      <c r="CM886" s="1114"/>
      <c r="CN886" s="1115"/>
      <c r="CO886" s="1116"/>
      <c r="CP886" s="1116"/>
      <c r="CQ886" s="1110"/>
      <c r="CR886" s="1110"/>
      <c r="CS886" s="1110"/>
      <c r="CT886" s="1110"/>
      <c r="CU886" s="1110"/>
      <c r="CV886" s="1110"/>
      <c r="CW886" s="1110"/>
      <c r="CX886" s="1110"/>
      <c r="CY886" s="1110"/>
      <c r="CZ886" s="1110"/>
      <c r="DA886" s="1110"/>
      <c r="DB886" s="1110"/>
      <c r="DC886" s="1110"/>
      <c r="DD886" s="1110"/>
      <c r="DE886" s="1110"/>
      <c r="DF886" s="1110"/>
      <c r="DG886" s="1110"/>
      <c r="DH886" s="1110"/>
      <c r="DI886" s="1110"/>
      <c r="DJ886" s="1110"/>
      <c r="DK886" s="1110"/>
      <c r="DL886" s="1110"/>
      <c r="DM886" s="1110"/>
      <c r="DN886" s="1110"/>
      <c r="DO886" s="1110"/>
      <c r="DP886" s="1110"/>
      <c r="DQ886" s="1110"/>
      <c r="DR886" s="1110"/>
      <c r="DS886" s="1110"/>
      <c r="DT886" s="1110"/>
      <c r="DU886" s="1110"/>
      <c r="DV886" s="1110"/>
      <c r="DW886" s="1116"/>
      <c r="DX886" s="1116"/>
      <c r="DY886" s="1116"/>
      <c r="DZ886" s="1116"/>
      <c r="EA886" s="1116"/>
      <c r="EB886" s="1116"/>
      <c r="EC886" s="1116"/>
      <c r="ED886" s="1116"/>
    </row>
    <row r="887" spans="22:134" s="1105" customFormat="1" x14ac:dyDescent="0.25">
      <c r="V887" s="1106"/>
      <c r="AA887" s="1107"/>
      <c r="AB887" s="1107"/>
      <c r="AD887" s="1107"/>
      <c r="AE887" s="1108"/>
      <c r="AH887" s="1109"/>
      <c r="AI887" s="1109"/>
      <c r="AK887" s="1107"/>
      <c r="AR887" s="1107"/>
      <c r="AV887" s="1107"/>
      <c r="AX887" s="1107"/>
      <c r="BB887" s="1107"/>
      <c r="BC887" s="1107"/>
      <c r="BE887" s="1107"/>
      <c r="BH887" s="1110"/>
      <c r="BI887" s="1111"/>
      <c r="BJ887" s="1112"/>
      <c r="BK887" s="1112"/>
      <c r="BL887" s="1112"/>
      <c r="BM887" s="1113"/>
      <c r="BN887" s="1113"/>
      <c r="BO887" s="1113"/>
      <c r="BP887" s="1112"/>
      <c r="BQ887" s="1112"/>
      <c r="BR887" s="1112"/>
      <c r="BS887" s="1112"/>
      <c r="BT887" s="1112"/>
      <c r="BU887" s="1112"/>
      <c r="BV887" s="1112"/>
      <c r="BW887" s="1112"/>
      <c r="BX887" s="1112"/>
      <c r="BY887" s="1112"/>
      <c r="BZ887" s="1112"/>
      <c r="CA887" s="1112"/>
      <c r="CB887" s="1114"/>
      <c r="CC887" s="1112"/>
      <c r="CD887" s="1112"/>
      <c r="CE887" s="1114"/>
      <c r="CF887" s="1114"/>
      <c r="CG887" s="1114"/>
      <c r="CH887" s="1114"/>
      <c r="CI887" s="1112"/>
      <c r="CJ887" s="1112"/>
      <c r="CK887" s="1114"/>
      <c r="CL887" s="1114"/>
      <c r="CM887" s="1114"/>
      <c r="CN887" s="1115"/>
      <c r="CO887" s="1116"/>
      <c r="CP887" s="1116"/>
      <c r="CQ887" s="1110"/>
      <c r="CR887" s="1110"/>
      <c r="CS887" s="1110"/>
      <c r="CT887" s="1110"/>
      <c r="CU887" s="1110"/>
      <c r="CV887" s="1110"/>
      <c r="CW887" s="1110"/>
      <c r="CX887" s="1110"/>
      <c r="CY887" s="1110"/>
      <c r="CZ887" s="1110"/>
      <c r="DA887" s="1110"/>
      <c r="DB887" s="1110"/>
      <c r="DC887" s="1110"/>
      <c r="DD887" s="1110"/>
      <c r="DE887" s="1110"/>
      <c r="DF887" s="1110"/>
      <c r="DG887" s="1110"/>
      <c r="DH887" s="1110"/>
      <c r="DI887" s="1110"/>
      <c r="DJ887" s="1110"/>
      <c r="DK887" s="1110"/>
      <c r="DL887" s="1110"/>
      <c r="DM887" s="1110"/>
      <c r="DN887" s="1110"/>
      <c r="DO887" s="1110"/>
      <c r="DP887" s="1110"/>
      <c r="DQ887" s="1110"/>
      <c r="DR887" s="1110"/>
      <c r="DS887" s="1110"/>
      <c r="DT887" s="1110"/>
      <c r="DU887" s="1110"/>
      <c r="DV887" s="1110"/>
      <c r="DW887" s="1116"/>
      <c r="DX887" s="1116"/>
      <c r="DY887" s="1116"/>
      <c r="DZ887" s="1116"/>
      <c r="EA887" s="1116"/>
      <c r="EB887" s="1116"/>
      <c r="EC887" s="1116"/>
      <c r="ED887" s="1116"/>
    </row>
    <row r="888" spans="22:134" s="1105" customFormat="1" x14ac:dyDescent="0.25">
      <c r="V888" s="1106"/>
      <c r="AA888" s="1107"/>
      <c r="AB888" s="1107"/>
      <c r="AD888" s="1107"/>
      <c r="AE888" s="1108"/>
      <c r="AH888" s="1109"/>
      <c r="AI888" s="1109"/>
      <c r="AK888" s="1107"/>
      <c r="AR888" s="1107"/>
      <c r="AV888" s="1107"/>
      <c r="AX888" s="1107"/>
      <c r="BB888" s="1107"/>
      <c r="BC888" s="1107"/>
      <c r="BE888" s="1107"/>
      <c r="BH888" s="1110"/>
      <c r="BI888" s="1111"/>
      <c r="BJ888" s="1112"/>
      <c r="BK888" s="1112"/>
      <c r="BL888" s="1112"/>
      <c r="BM888" s="1113"/>
      <c r="BN888" s="1113"/>
      <c r="BO888" s="1113"/>
      <c r="BP888" s="1112"/>
      <c r="BQ888" s="1112"/>
      <c r="BR888" s="1112"/>
      <c r="BS888" s="1112"/>
      <c r="BT888" s="1112"/>
      <c r="BU888" s="1112"/>
      <c r="BV888" s="1112"/>
      <c r="BW888" s="1112"/>
      <c r="BX888" s="1112"/>
      <c r="BY888" s="1112"/>
      <c r="BZ888" s="1112"/>
      <c r="CA888" s="1112"/>
      <c r="CB888" s="1114"/>
      <c r="CC888" s="1112"/>
      <c r="CD888" s="1112"/>
      <c r="CE888" s="1114"/>
      <c r="CF888" s="1114"/>
      <c r="CG888" s="1114"/>
      <c r="CH888" s="1114"/>
      <c r="CI888" s="1112"/>
      <c r="CJ888" s="1112"/>
      <c r="CK888" s="1114"/>
      <c r="CL888" s="1114"/>
      <c r="CM888" s="1114"/>
      <c r="CN888" s="1115"/>
      <c r="CO888" s="1116"/>
      <c r="CP888" s="1116"/>
      <c r="CQ888" s="1110"/>
      <c r="CR888" s="1110"/>
      <c r="CS888" s="1110"/>
      <c r="CT888" s="1110"/>
      <c r="CU888" s="1110"/>
      <c r="CV888" s="1110"/>
      <c r="CW888" s="1110"/>
      <c r="CX888" s="1110"/>
      <c r="CY888" s="1110"/>
      <c r="CZ888" s="1110"/>
      <c r="DA888" s="1110"/>
      <c r="DB888" s="1110"/>
      <c r="DC888" s="1110"/>
      <c r="DD888" s="1110"/>
      <c r="DE888" s="1110"/>
      <c r="DF888" s="1110"/>
      <c r="DG888" s="1110"/>
      <c r="DH888" s="1110"/>
      <c r="DI888" s="1110"/>
      <c r="DJ888" s="1110"/>
      <c r="DK888" s="1110"/>
      <c r="DL888" s="1110"/>
      <c r="DM888" s="1110"/>
      <c r="DN888" s="1110"/>
      <c r="DO888" s="1110"/>
      <c r="DP888" s="1110"/>
      <c r="DQ888" s="1110"/>
      <c r="DR888" s="1110"/>
      <c r="DS888" s="1110"/>
      <c r="DT888" s="1110"/>
      <c r="DU888" s="1110"/>
      <c r="DV888" s="1110"/>
      <c r="DW888" s="1116"/>
      <c r="DX888" s="1116"/>
      <c r="DY888" s="1116"/>
      <c r="DZ888" s="1116"/>
      <c r="EA888" s="1116"/>
      <c r="EB888" s="1116"/>
      <c r="EC888" s="1116"/>
      <c r="ED888" s="1116"/>
    </row>
    <row r="889" spans="22:134" s="1105" customFormat="1" x14ac:dyDescent="0.25">
      <c r="V889" s="1106"/>
      <c r="AA889" s="1107"/>
      <c r="AB889" s="1107"/>
      <c r="AD889" s="1107"/>
      <c r="AE889" s="1108"/>
      <c r="AH889" s="1109"/>
      <c r="AI889" s="1109"/>
      <c r="AK889" s="1107"/>
      <c r="AR889" s="1107"/>
      <c r="AV889" s="1107"/>
      <c r="AX889" s="1107"/>
      <c r="BB889" s="1107"/>
      <c r="BC889" s="1107"/>
      <c r="BE889" s="1107"/>
      <c r="BH889" s="1110"/>
      <c r="BI889" s="1111"/>
      <c r="BJ889" s="1112"/>
      <c r="BK889" s="1112"/>
      <c r="BL889" s="1112"/>
      <c r="BM889" s="1113"/>
      <c r="BN889" s="1113"/>
      <c r="BO889" s="1113"/>
      <c r="BP889" s="1112"/>
      <c r="BQ889" s="1112"/>
      <c r="BR889" s="1112"/>
      <c r="BS889" s="1112"/>
      <c r="BT889" s="1112"/>
      <c r="BU889" s="1112"/>
      <c r="BV889" s="1112"/>
      <c r="BW889" s="1112"/>
      <c r="BX889" s="1112"/>
      <c r="BY889" s="1112"/>
      <c r="BZ889" s="1112"/>
      <c r="CA889" s="1112"/>
      <c r="CB889" s="1114"/>
      <c r="CC889" s="1112"/>
      <c r="CD889" s="1112"/>
      <c r="CE889" s="1114"/>
      <c r="CF889" s="1114"/>
      <c r="CG889" s="1114"/>
      <c r="CH889" s="1114"/>
      <c r="CI889" s="1112"/>
      <c r="CJ889" s="1112"/>
      <c r="CK889" s="1114"/>
      <c r="CL889" s="1114"/>
      <c r="CM889" s="1114"/>
      <c r="CN889" s="1115"/>
      <c r="CO889" s="1116"/>
      <c r="CP889" s="1116"/>
      <c r="CQ889" s="1110"/>
      <c r="CR889" s="1110"/>
      <c r="CS889" s="1110"/>
      <c r="CT889" s="1110"/>
      <c r="CU889" s="1110"/>
      <c r="CV889" s="1110"/>
      <c r="CW889" s="1110"/>
      <c r="CX889" s="1110"/>
      <c r="CY889" s="1110"/>
      <c r="CZ889" s="1110"/>
      <c r="DA889" s="1110"/>
      <c r="DB889" s="1110"/>
      <c r="DC889" s="1110"/>
      <c r="DD889" s="1110"/>
      <c r="DE889" s="1110"/>
      <c r="DF889" s="1110"/>
      <c r="DG889" s="1110"/>
      <c r="DH889" s="1110"/>
      <c r="DI889" s="1110"/>
      <c r="DJ889" s="1110"/>
      <c r="DK889" s="1110"/>
      <c r="DL889" s="1110"/>
      <c r="DM889" s="1110"/>
      <c r="DN889" s="1110"/>
      <c r="DO889" s="1110"/>
      <c r="DP889" s="1110"/>
      <c r="DQ889" s="1110"/>
      <c r="DR889" s="1110"/>
      <c r="DS889" s="1110"/>
      <c r="DT889" s="1110"/>
      <c r="DU889" s="1110"/>
      <c r="DV889" s="1110"/>
      <c r="DW889" s="1116"/>
      <c r="DX889" s="1116"/>
      <c r="DY889" s="1116"/>
      <c r="DZ889" s="1116"/>
      <c r="EA889" s="1116"/>
      <c r="EB889" s="1116"/>
      <c r="EC889" s="1116"/>
      <c r="ED889" s="1116"/>
    </row>
    <row r="890" spans="22:134" s="1105" customFormat="1" x14ac:dyDescent="0.25">
      <c r="V890" s="1106"/>
      <c r="AA890" s="1107"/>
      <c r="AB890" s="1107"/>
      <c r="AD890" s="1107"/>
      <c r="AE890" s="1108"/>
      <c r="AH890" s="1109"/>
      <c r="AI890" s="1109"/>
      <c r="AK890" s="1107"/>
      <c r="AR890" s="1107"/>
      <c r="AV890" s="1107"/>
      <c r="AX890" s="1107"/>
      <c r="BB890" s="1107"/>
      <c r="BC890" s="1107"/>
      <c r="BE890" s="1107"/>
      <c r="BH890" s="1110"/>
      <c r="BI890" s="1111"/>
      <c r="BJ890" s="1112"/>
      <c r="BK890" s="1112"/>
      <c r="BL890" s="1112"/>
      <c r="BM890" s="1113"/>
      <c r="BN890" s="1113"/>
      <c r="BO890" s="1113"/>
      <c r="BP890" s="1112"/>
      <c r="BQ890" s="1112"/>
      <c r="BR890" s="1112"/>
      <c r="BS890" s="1112"/>
      <c r="BT890" s="1112"/>
      <c r="BU890" s="1112"/>
      <c r="BV890" s="1112"/>
      <c r="BW890" s="1112"/>
      <c r="BX890" s="1112"/>
      <c r="BY890" s="1112"/>
      <c r="BZ890" s="1112"/>
      <c r="CA890" s="1112"/>
      <c r="CB890" s="1114"/>
      <c r="CC890" s="1112"/>
      <c r="CD890" s="1112"/>
      <c r="CE890" s="1114"/>
      <c r="CF890" s="1114"/>
      <c r="CG890" s="1114"/>
      <c r="CH890" s="1114"/>
      <c r="CI890" s="1112"/>
      <c r="CJ890" s="1112"/>
      <c r="CK890" s="1114"/>
      <c r="CL890" s="1114"/>
      <c r="CM890" s="1114"/>
      <c r="CN890" s="1115"/>
      <c r="CO890" s="1116"/>
      <c r="CP890" s="1116"/>
      <c r="CQ890" s="1110"/>
      <c r="CR890" s="1110"/>
      <c r="CS890" s="1110"/>
      <c r="CT890" s="1110"/>
      <c r="CU890" s="1110"/>
      <c r="CV890" s="1110"/>
      <c r="CW890" s="1110"/>
      <c r="CX890" s="1110"/>
      <c r="CY890" s="1110"/>
      <c r="CZ890" s="1110"/>
      <c r="DA890" s="1110"/>
      <c r="DB890" s="1110"/>
      <c r="DC890" s="1110"/>
      <c r="DD890" s="1110"/>
      <c r="DE890" s="1110"/>
      <c r="DF890" s="1110"/>
      <c r="DG890" s="1110"/>
      <c r="DH890" s="1110"/>
      <c r="DI890" s="1110"/>
      <c r="DJ890" s="1110"/>
      <c r="DK890" s="1110"/>
      <c r="DL890" s="1110"/>
      <c r="DM890" s="1110"/>
      <c r="DN890" s="1110"/>
      <c r="DO890" s="1110"/>
      <c r="DP890" s="1110"/>
      <c r="DQ890" s="1110"/>
      <c r="DR890" s="1110"/>
      <c r="DS890" s="1110"/>
      <c r="DT890" s="1110"/>
      <c r="DU890" s="1110"/>
      <c r="DV890" s="1110"/>
      <c r="DW890" s="1116"/>
      <c r="DX890" s="1116"/>
      <c r="DY890" s="1116"/>
      <c r="DZ890" s="1116"/>
      <c r="EA890" s="1116"/>
      <c r="EB890" s="1116"/>
      <c r="EC890" s="1116"/>
      <c r="ED890" s="1116"/>
    </row>
    <row r="891" spans="22:134" s="1105" customFormat="1" x14ac:dyDescent="0.25">
      <c r="V891" s="1106"/>
      <c r="AA891" s="1107"/>
      <c r="AB891" s="1107"/>
      <c r="AD891" s="1107"/>
      <c r="AE891" s="1108"/>
      <c r="AH891" s="1109"/>
      <c r="AI891" s="1109"/>
      <c r="AK891" s="1107"/>
      <c r="AR891" s="1107"/>
      <c r="AV891" s="1107"/>
      <c r="AX891" s="1107"/>
      <c r="BB891" s="1107"/>
      <c r="BC891" s="1107"/>
      <c r="BE891" s="1107"/>
      <c r="BH891" s="1110"/>
      <c r="BI891" s="1111"/>
      <c r="BJ891" s="1112"/>
      <c r="BK891" s="1112"/>
      <c r="BL891" s="1112"/>
      <c r="BM891" s="1113"/>
      <c r="BN891" s="1113"/>
      <c r="BO891" s="1113"/>
      <c r="BP891" s="1112"/>
      <c r="BQ891" s="1112"/>
      <c r="BR891" s="1112"/>
      <c r="BS891" s="1112"/>
      <c r="BT891" s="1112"/>
      <c r="BU891" s="1112"/>
      <c r="BV891" s="1112"/>
      <c r="BW891" s="1112"/>
      <c r="BX891" s="1112"/>
      <c r="BY891" s="1112"/>
      <c r="BZ891" s="1112"/>
      <c r="CA891" s="1112"/>
      <c r="CB891" s="1114"/>
      <c r="CC891" s="1112"/>
      <c r="CD891" s="1112"/>
      <c r="CE891" s="1114"/>
      <c r="CF891" s="1114"/>
      <c r="CG891" s="1114"/>
      <c r="CH891" s="1114"/>
      <c r="CI891" s="1112"/>
      <c r="CJ891" s="1112"/>
      <c r="CK891" s="1114"/>
      <c r="CL891" s="1114"/>
      <c r="CM891" s="1114"/>
      <c r="CN891" s="1115"/>
      <c r="CO891" s="1116"/>
      <c r="CP891" s="1116"/>
      <c r="CQ891" s="1110"/>
      <c r="CR891" s="1110"/>
      <c r="CS891" s="1110"/>
      <c r="CT891" s="1110"/>
      <c r="CU891" s="1110"/>
      <c r="CV891" s="1110"/>
      <c r="CW891" s="1110"/>
      <c r="CX891" s="1110"/>
      <c r="CY891" s="1110"/>
      <c r="CZ891" s="1110"/>
      <c r="DA891" s="1110"/>
      <c r="DB891" s="1110"/>
      <c r="DC891" s="1110"/>
      <c r="DD891" s="1110"/>
      <c r="DE891" s="1110"/>
      <c r="DF891" s="1110"/>
      <c r="DG891" s="1110"/>
      <c r="DH891" s="1110"/>
      <c r="DI891" s="1110"/>
      <c r="DJ891" s="1110"/>
      <c r="DK891" s="1110"/>
      <c r="DL891" s="1110"/>
      <c r="DM891" s="1110"/>
      <c r="DN891" s="1110"/>
      <c r="DO891" s="1110"/>
      <c r="DP891" s="1110"/>
      <c r="DQ891" s="1110"/>
      <c r="DR891" s="1110"/>
      <c r="DS891" s="1110"/>
      <c r="DT891" s="1110"/>
      <c r="DU891" s="1110"/>
      <c r="DV891" s="1110"/>
      <c r="DW891" s="1116"/>
      <c r="DX891" s="1116"/>
      <c r="DY891" s="1116"/>
      <c r="DZ891" s="1116"/>
      <c r="EA891" s="1116"/>
      <c r="EB891" s="1116"/>
      <c r="EC891" s="1116"/>
      <c r="ED891" s="1116"/>
    </row>
    <row r="892" spans="22:134" s="1105" customFormat="1" x14ac:dyDescent="0.25">
      <c r="V892" s="1106"/>
      <c r="AA892" s="1107"/>
      <c r="AB892" s="1107"/>
      <c r="AD892" s="1107"/>
      <c r="AE892" s="1108"/>
      <c r="AH892" s="1109"/>
      <c r="AI892" s="1109"/>
      <c r="AK892" s="1107"/>
      <c r="AR892" s="1107"/>
      <c r="AV892" s="1107"/>
      <c r="AX892" s="1107"/>
      <c r="BB892" s="1107"/>
      <c r="BC892" s="1107"/>
      <c r="BE892" s="1107"/>
      <c r="BH892" s="1110"/>
      <c r="BI892" s="1111"/>
      <c r="BJ892" s="1112"/>
      <c r="BK892" s="1112"/>
      <c r="BL892" s="1112"/>
      <c r="BM892" s="1113"/>
      <c r="BN892" s="1113"/>
      <c r="BO892" s="1113"/>
      <c r="BP892" s="1112"/>
      <c r="BQ892" s="1112"/>
      <c r="BR892" s="1112"/>
      <c r="BS892" s="1112"/>
      <c r="BT892" s="1112"/>
      <c r="BU892" s="1112"/>
      <c r="BV892" s="1112"/>
      <c r="BW892" s="1112"/>
      <c r="BX892" s="1112"/>
      <c r="BY892" s="1112"/>
      <c r="BZ892" s="1112"/>
      <c r="CA892" s="1112"/>
      <c r="CB892" s="1114"/>
      <c r="CC892" s="1112"/>
      <c r="CD892" s="1112"/>
      <c r="CE892" s="1114"/>
      <c r="CF892" s="1114"/>
      <c r="CG892" s="1114"/>
      <c r="CH892" s="1114"/>
      <c r="CI892" s="1112"/>
      <c r="CJ892" s="1112"/>
      <c r="CK892" s="1114"/>
      <c r="CL892" s="1114"/>
      <c r="CM892" s="1114"/>
      <c r="CN892" s="1115"/>
      <c r="CO892" s="1116"/>
      <c r="CP892" s="1116"/>
      <c r="CQ892" s="1110"/>
      <c r="CR892" s="1110"/>
      <c r="CS892" s="1110"/>
      <c r="CT892" s="1110"/>
      <c r="CU892" s="1110"/>
      <c r="CV892" s="1110"/>
      <c r="CW892" s="1110"/>
      <c r="CX892" s="1110"/>
      <c r="CY892" s="1110"/>
      <c r="CZ892" s="1110"/>
      <c r="DA892" s="1110"/>
      <c r="DB892" s="1110"/>
      <c r="DC892" s="1110"/>
      <c r="DD892" s="1110"/>
      <c r="DE892" s="1110"/>
      <c r="DF892" s="1110"/>
      <c r="DG892" s="1110"/>
      <c r="DH892" s="1110"/>
      <c r="DI892" s="1110"/>
      <c r="DJ892" s="1110"/>
      <c r="DK892" s="1110"/>
      <c r="DL892" s="1110"/>
      <c r="DM892" s="1110"/>
      <c r="DN892" s="1110"/>
      <c r="DO892" s="1110"/>
      <c r="DP892" s="1110"/>
      <c r="DQ892" s="1110"/>
      <c r="DR892" s="1110"/>
      <c r="DS892" s="1110"/>
      <c r="DT892" s="1110"/>
      <c r="DU892" s="1110"/>
      <c r="DV892" s="1110"/>
      <c r="DW892" s="1116"/>
      <c r="DX892" s="1116"/>
      <c r="DY892" s="1116"/>
      <c r="DZ892" s="1116"/>
      <c r="EA892" s="1116"/>
      <c r="EB892" s="1116"/>
      <c r="EC892" s="1116"/>
      <c r="ED892" s="1116"/>
    </row>
    <row r="893" spans="22:134" s="1105" customFormat="1" x14ac:dyDescent="0.25">
      <c r="V893" s="1106"/>
      <c r="AA893" s="1107"/>
      <c r="AB893" s="1107"/>
      <c r="AD893" s="1107"/>
      <c r="AE893" s="1108"/>
      <c r="AH893" s="1109"/>
      <c r="AI893" s="1109"/>
      <c r="AK893" s="1107"/>
      <c r="AR893" s="1107"/>
      <c r="AV893" s="1107"/>
      <c r="AX893" s="1107"/>
      <c r="BB893" s="1107"/>
      <c r="BC893" s="1107"/>
      <c r="BE893" s="1107"/>
      <c r="BH893" s="1110"/>
      <c r="BI893" s="1111"/>
      <c r="BJ893" s="1112"/>
      <c r="BK893" s="1112"/>
      <c r="BL893" s="1112"/>
      <c r="BM893" s="1113"/>
      <c r="BN893" s="1113"/>
      <c r="BO893" s="1113"/>
      <c r="BP893" s="1112"/>
      <c r="BQ893" s="1112"/>
      <c r="BR893" s="1112"/>
      <c r="BS893" s="1112"/>
      <c r="BT893" s="1112"/>
      <c r="BU893" s="1112"/>
      <c r="BV893" s="1112"/>
      <c r="BW893" s="1112"/>
      <c r="BX893" s="1112"/>
      <c r="BY893" s="1112"/>
      <c r="BZ893" s="1112"/>
      <c r="CA893" s="1112"/>
      <c r="CB893" s="1114"/>
      <c r="CC893" s="1112"/>
      <c r="CD893" s="1112"/>
      <c r="CE893" s="1114"/>
      <c r="CF893" s="1114"/>
      <c r="CG893" s="1114"/>
      <c r="CH893" s="1114"/>
      <c r="CI893" s="1112"/>
      <c r="CJ893" s="1112"/>
      <c r="CK893" s="1114"/>
      <c r="CL893" s="1114"/>
      <c r="CM893" s="1114"/>
      <c r="CN893" s="1115"/>
      <c r="CO893" s="1116"/>
      <c r="CP893" s="1116"/>
      <c r="CQ893" s="1110"/>
      <c r="CR893" s="1110"/>
      <c r="CS893" s="1110"/>
      <c r="CT893" s="1110"/>
      <c r="CU893" s="1110"/>
      <c r="CV893" s="1110"/>
      <c r="CW893" s="1110"/>
      <c r="CX893" s="1110"/>
      <c r="CY893" s="1110"/>
      <c r="CZ893" s="1110"/>
      <c r="DA893" s="1110"/>
      <c r="DB893" s="1110"/>
      <c r="DC893" s="1110"/>
      <c r="DD893" s="1110"/>
      <c r="DE893" s="1110"/>
      <c r="DF893" s="1110"/>
      <c r="DG893" s="1110"/>
      <c r="DH893" s="1110"/>
      <c r="DI893" s="1110"/>
      <c r="DJ893" s="1110"/>
      <c r="DK893" s="1110"/>
      <c r="DL893" s="1110"/>
      <c r="DM893" s="1110"/>
      <c r="DN893" s="1110"/>
      <c r="DO893" s="1110"/>
      <c r="DP893" s="1110"/>
      <c r="DQ893" s="1110"/>
      <c r="DR893" s="1110"/>
      <c r="DS893" s="1110"/>
      <c r="DT893" s="1110"/>
      <c r="DU893" s="1110"/>
      <c r="DV893" s="1110"/>
      <c r="DW893" s="1116"/>
      <c r="DX893" s="1116"/>
      <c r="DY893" s="1116"/>
      <c r="DZ893" s="1116"/>
      <c r="EA893" s="1116"/>
      <c r="EB893" s="1116"/>
      <c r="EC893" s="1116"/>
      <c r="ED893" s="1116"/>
    </row>
    <row r="894" spans="22:134" s="1105" customFormat="1" x14ac:dyDescent="0.25">
      <c r="V894" s="1106"/>
      <c r="AA894" s="1107"/>
      <c r="AB894" s="1107"/>
      <c r="AD894" s="1107"/>
      <c r="AE894" s="1108"/>
      <c r="AH894" s="1109"/>
      <c r="AI894" s="1109"/>
      <c r="AK894" s="1107"/>
      <c r="AR894" s="1107"/>
      <c r="AV894" s="1107"/>
      <c r="AX894" s="1107"/>
      <c r="BB894" s="1107"/>
      <c r="BC894" s="1107"/>
      <c r="BE894" s="1107"/>
      <c r="BH894" s="1110"/>
      <c r="BI894" s="1111"/>
      <c r="BJ894" s="1112"/>
      <c r="BK894" s="1112"/>
      <c r="BL894" s="1112"/>
      <c r="BM894" s="1113"/>
      <c r="BN894" s="1113"/>
      <c r="BO894" s="1113"/>
      <c r="BP894" s="1112"/>
      <c r="BQ894" s="1112"/>
      <c r="BR894" s="1112"/>
      <c r="BS894" s="1112"/>
      <c r="BT894" s="1112"/>
      <c r="BU894" s="1112"/>
      <c r="BV894" s="1112"/>
      <c r="BW894" s="1112"/>
      <c r="BX894" s="1112"/>
      <c r="BY894" s="1112"/>
      <c r="BZ894" s="1112"/>
      <c r="CA894" s="1112"/>
      <c r="CB894" s="1114"/>
      <c r="CC894" s="1112"/>
      <c r="CD894" s="1112"/>
      <c r="CE894" s="1114"/>
      <c r="CF894" s="1114"/>
      <c r="CG894" s="1114"/>
      <c r="CH894" s="1114"/>
      <c r="CI894" s="1112"/>
      <c r="CJ894" s="1112"/>
      <c r="CK894" s="1114"/>
      <c r="CL894" s="1114"/>
      <c r="CM894" s="1114"/>
      <c r="CN894" s="1115"/>
      <c r="CO894" s="1116"/>
      <c r="CP894" s="1116"/>
      <c r="CQ894" s="1110"/>
      <c r="CR894" s="1110"/>
      <c r="CS894" s="1110"/>
      <c r="CT894" s="1110"/>
      <c r="CU894" s="1110"/>
      <c r="CV894" s="1110"/>
      <c r="CW894" s="1110"/>
      <c r="CX894" s="1110"/>
      <c r="CY894" s="1110"/>
      <c r="CZ894" s="1110"/>
      <c r="DA894" s="1110"/>
      <c r="DB894" s="1110"/>
      <c r="DC894" s="1110"/>
      <c r="DD894" s="1110"/>
      <c r="DE894" s="1110"/>
      <c r="DF894" s="1110"/>
      <c r="DG894" s="1110"/>
      <c r="DH894" s="1110"/>
      <c r="DI894" s="1110"/>
      <c r="DJ894" s="1110"/>
      <c r="DK894" s="1110"/>
      <c r="DL894" s="1110"/>
      <c r="DM894" s="1110"/>
      <c r="DN894" s="1110"/>
      <c r="DO894" s="1110"/>
      <c r="DP894" s="1110"/>
      <c r="DQ894" s="1110"/>
      <c r="DR894" s="1110"/>
      <c r="DS894" s="1110"/>
      <c r="DT894" s="1110"/>
      <c r="DU894" s="1110"/>
      <c r="DV894" s="1110"/>
      <c r="DW894" s="1116"/>
      <c r="DX894" s="1116"/>
      <c r="DY894" s="1116"/>
      <c r="DZ894" s="1116"/>
      <c r="EA894" s="1116"/>
      <c r="EB894" s="1116"/>
      <c r="EC894" s="1116"/>
      <c r="ED894" s="1116"/>
    </row>
    <row r="895" spans="22:134" s="1105" customFormat="1" x14ac:dyDescent="0.25">
      <c r="V895" s="1106"/>
      <c r="AA895" s="1107"/>
      <c r="AB895" s="1107"/>
      <c r="AD895" s="1107"/>
      <c r="AE895" s="1108"/>
      <c r="AH895" s="1109"/>
      <c r="AI895" s="1109"/>
      <c r="AK895" s="1107"/>
      <c r="AR895" s="1107"/>
      <c r="AV895" s="1107"/>
      <c r="AX895" s="1107"/>
      <c r="BB895" s="1107"/>
      <c r="BC895" s="1107"/>
      <c r="BE895" s="1107"/>
      <c r="BH895" s="1110"/>
      <c r="BI895" s="1111"/>
      <c r="BJ895" s="1112"/>
      <c r="BK895" s="1112"/>
      <c r="BL895" s="1112"/>
      <c r="BM895" s="1113"/>
      <c r="BN895" s="1113"/>
      <c r="BO895" s="1113"/>
      <c r="BP895" s="1112"/>
      <c r="BQ895" s="1112"/>
      <c r="BR895" s="1112"/>
      <c r="BS895" s="1112"/>
      <c r="BT895" s="1112"/>
      <c r="BU895" s="1112"/>
      <c r="BV895" s="1112"/>
      <c r="BW895" s="1112"/>
      <c r="BX895" s="1112"/>
      <c r="BY895" s="1112"/>
      <c r="BZ895" s="1112"/>
      <c r="CA895" s="1112"/>
      <c r="CB895" s="1114"/>
      <c r="CC895" s="1112"/>
      <c r="CD895" s="1112"/>
      <c r="CE895" s="1114"/>
      <c r="CF895" s="1114"/>
      <c r="CG895" s="1114"/>
      <c r="CH895" s="1114"/>
      <c r="CI895" s="1112"/>
      <c r="CJ895" s="1112"/>
      <c r="CK895" s="1114"/>
      <c r="CL895" s="1114"/>
      <c r="CM895" s="1114"/>
      <c r="CN895" s="1115"/>
      <c r="CO895" s="1116"/>
      <c r="CP895" s="1116"/>
      <c r="CQ895" s="1110"/>
      <c r="CR895" s="1110"/>
      <c r="CS895" s="1110"/>
      <c r="CT895" s="1110"/>
      <c r="CU895" s="1110"/>
      <c r="CV895" s="1110"/>
      <c r="CW895" s="1110"/>
      <c r="CX895" s="1110"/>
      <c r="CY895" s="1110"/>
      <c r="CZ895" s="1110"/>
      <c r="DA895" s="1110"/>
      <c r="DB895" s="1110"/>
      <c r="DC895" s="1110"/>
      <c r="DD895" s="1110"/>
      <c r="DE895" s="1110"/>
      <c r="DF895" s="1110"/>
      <c r="DG895" s="1110"/>
      <c r="DH895" s="1110"/>
      <c r="DI895" s="1110"/>
      <c r="DJ895" s="1110"/>
      <c r="DK895" s="1110"/>
      <c r="DL895" s="1110"/>
      <c r="DM895" s="1110"/>
      <c r="DN895" s="1110"/>
      <c r="DO895" s="1110"/>
      <c r="DP895" s="1110"/>
      <c r="DQ895" s="1110"/>
      <c r="DR895" s="1110"/>
      <c r="DS895" s="1110"/>
      <c r="DT895" s="1110"/>
      <c r="DU895" s="1110"/>
      <c r="DV895" s="1110"/>
      <c r="DW895" s="1116"/>
      <c r="DX895" s="1116"/>
      <c r="DY895" s="1116"/>
      <c r="DZ895" s="1116"/>
      <c r="EA895" s="1116"/>
      <c r="EB895" s="1116"/>
      <c r="EC895" s="1116"/>
      <c r="ED895" s="1116"/>
    </row>
    <row r="896" spans="22:134" s="1105" customFormat="1" x14ac:dyDescent="0.25">
      <c r="V896" s="1106"/>
      <c r="AA896" s="1107"/>
      <c r="AB896" s="1107"/>
      <c r="AD896" s="1107"/>
      <c r="AE896" s="1108"/>
      <c r="AH896" s="1109"/>
      <c r="AI896" s="1109"/>
      <c r="AK896" s="1107"/>
      <c r="AR896" s="1107"/>
      <c r="AV896" s="1107"/>
      <c r="AX896" s="1107"/>
      <c r="BB896" s="1107"/>
      <c r="BC896" s="1107"/>
      <c r="BE896" s="1107"/>
      <c r="BH896" s="1110"/>
      <c r="BI896" s="1111"/>
      <c r="BJ896" s="1112"/>
      <c r="BK896" s="1112"/>
      <c r="BL896" s="1112"/>
      <c r="BM896" s="1113"/>
      <c r="BN896" s="1113"/>
      <c r="BO896" s="1113"/>
      <c r="BP896" s="1112"/>
      <c r="BQ896" s="1112"/>
      <c r="BR896" s="1112"/>
      <c r="BS896" s="1112"/>
      <c r="BT896" s="1112"/>
      <c r="BU896" s="1112"/>
      <c r="BV896" s="1112"/>
      <c r="BW896" s="1112"/>
      <c r="BX896" s="1112"/>
      <c r="BY896" s="1112"/>
      <c r="BZ896" s="1112"/>
      <c r="CA896" s="1112"/>
      <c r="CB896" s="1114"/>
      <c r="CC896" s="1112"/>
      <c r="CD896" s="1112"/>
      <c r="CE896" s="1114"/>
      <c r="CF896" s="1114"/>
      <c r="CG896" s="1114"/>
      <c r="CH896" s="1114"/>
      <c r="CI896" s="1112"/>
      <c r="CJ896" s="1112"/>
      <c r="CK896" s="1114"/>
      <c r="CL896" s="1114"/>
      <c r="CM896" s="1114"/>
      <c r="CN896" s="1115"/>
      <c r="CO896" s="1116"/>
      <c r="CP896" s="1116"/>
      <c r="CQ896" s="1110"/>
      <c r="CR896" s="1110"/>
      <c r="CS896" s="1110"/>
      <c r="CT896" s="1110"/>
      <c r="CU896" s="1110"/>
      <c r="CV896" s="1110"/>
      <c r="CW896" s="1110"/>
      <c r="CX896" s="1110"/>
      <c r="CY896" s="1110"/>
      <c r="CZ896" s="1110"/>
      <c r="DA896" s="1110"/>
      <c r="DB896" s="1110"/>
      <c r="DC896" s="1110"/>
      <c r="DD896" s="1110"/>
      <c r="DE896" s="1110"/>
      <c r="DF896" s="1110"/>
      <c r="DG896" s="1110"/>
      <c r="DH896" s="1110"/>
      <c r="DI896" s="1110"/>
      <c r="DJ896" s="1110"/>
      <c r="DK896" s="1110"/>
      <c r="DL896" s="1110"/>
      <c r="DM896" s="1110"/>
      <c r="DN896" s="1110"/>
      <c r="DO896" s="1110"/>
      <c r="DP896" s="1110"/>
      <c r="DQ896" s="1110"/>
      <c r="DR896" s="1110"/>
      <c r="DS896" s="1110"/>
      <c r="DT896" s="1110"/>
      <c r="DU896" s="1110"/>
      <c r="DV896" s="1110"/>
      <c r="DW896" s="1116"/>
      <c r="DX896" s="1116"/>
      <c r="DY896" s="1116"/>
      <c r="DZ896" s="1116"/>
      <c r="EA896" s="1116"/>
      <c r="EB896" s="1116"/>
      <c r="EC896" s="1116"/>
      <c r="ED896" s="1116"/>
    </row>
    <row r="897" spans="22:134" s="1105" customFormat="1" x14ac:dyDescent="0.25">
      <c r="V897" s="1106"/>
      <c r="AA897" s="1107"/>
      <c r="AB897" s="1107"/>
      <c r="AD897" s="1107"/>
      <c r="AE897" s="1108"/>
      <c r="AH897" s="1109"/>
      <c r="AI897" s="1109"/>
      <c r="AK897" s="1107"/>
      <c r="AR897" s="1107"/>
      <c r="AV897" s="1107"/>
      <c r="AX897" s="1107"/>
      <c r="BB897" s="1107"/>
      <c r="BC897" s="1107"/>
      <c r="BE897" s="1107"/>
      <c r="BH897" s="1110"/>
      <c r="BI897" s="1111"/>
      <c r="BJ897" s="1112"/>
      <c r="BK897" s="1112"/>
      <c r="BL897" s="1112"/>
      <c r="BM897" s="1113"/>
      <c r="BN897" s="1113"/>
      <c r="BO897" s="1113"/>
      <c r="BP897" s="1112"/>
      <c r="BQ897" s="1112"/>
      <c r="BR897" s="1112"/>
      <c r="BS897" s="1112"/>
      <c r="BT897" s="1112"/>
      <c r="BU897" s="1112"/>
      <c r="BV897" s="1112"/>
      <c r="BW897" s="1112"/>
      <c r="BX897" s="1112"/>
      <c r="BY897" s="1112"/>
      <c r="BZ897" s="1112"/>
      <c r="CA897" s="1112"/>
      <c r="CB897" s="1114"/>
      <c r="CC897" s="1112"/>
      <c r="CD897" s="1112"/>
      <c r="CE897" s="1114"/>
      <c r="CF897" s="1114"/>
      <c r="CG897" s="1114"/>
      <c r="CH897" s="1114"/>
      <c r="CI897" s="1112"/>
      <c r="CJ897" s="1112"/>
      <c r="CK897" s="1114"/>
      <c r="CL897" s="1114"/>
      <c r="CM897" s="1114"/>
      <c r="CN897" s="1115"/>
      <c r="CO897" s="1116"/>
      <c r="CP897" s="1116"/>
      <c r="CQ897" s="1110"/>
      <c r="CR897" s="1110"/>
      <c r="CS897" s="1110"/>
      <c r="CT897" s="1110"/>
      <c r="CU897" s="1110"/>
      <c r="CV897" s="1110"/>
      <c r="CW897" s="1110"/>
      <c r="CX897" s="1110"/>
      <c r="CY897" s="1110"/>
      <c r="CZ897" s="1110"/>
      <c r="DA897" s="1110"/>
      <c r="DB897" s="1110"/>
      <c r="DC897" s="1110"/>
      <c r="DD897" s="1110"/>
      <c r="DE897" s="1110"/>
      <c r="DF897" s="1110"/>
      <c r="DG897" s="1110"/>
      <c r="DH897" s="1110"/>
      <c r="DI897" s="1110"/>
      <c r="DJ897" s="1110"/>
      <c r="DK897" s="1110"/>
      <c r="DL897" s="1110"/>
      <c r="DM897" s="1110"/>
      <c r="DN897" s="1110"/>
      <c r="DO897" s="1110"/>
      <c r="DP897" s="1110"/>
      <c r="DQ897" s="1110"/>
      <c r="DR897" s="1110"/>
      <c r="DS897" s="1110"/>
      <c r="DT897" s="1110"/>
      <c r="DU897" s="1110"/>
      <c r="DV897" s="1110"/>
      <c r="DW897" s="1116"/>
      <c r="DX897" s="1116"/>
      <c r="DY897" s="1116"/>
      <c r="DZ897" s="1116"/>
      <c r="EA897" s="1116"/>
      <c r="EB897" s="1116"/>
      <c r="EC897" s="1116"/>
      <c r="ED897" s="1116"/>
    </row>
    <row r="898" spans="22:134" s="1105" customFormat="1" x14ac:dyDescent="0.25">
      <c r="V898" s="1106"/>
      <c r="AA898" s="1107"/>
      <c r="AB898" s="1107"/>
      <c r="AD898" s="1107"/>
      <c r="AE898" s="1108"/>
      <c r="AH898" s="1109"/>
      <c r="AI898" s="1109"/>
      <c r="AK898" s="1107"/>
      <c r="AR898" s="1107"/>
      <c r="AV898" s="1107"/>
      <c r="AX898" s="1107"/>
      <c r="BB898" s="1107"/>
      <c r="BC898" s="1107"/>
      <c r="BE898" s="1107"/>
      <c r="BH898" s="1110"/>
      <c r="BI898" s="1111"/>
      <c r="BJ898" s="1112"/>
      <c r="BK898" s="1112"/>
      <c r="BL898" s="1112"/>
      <c r="BM898" s="1113"/>
      <c r="BN898" s="1113"/>
      <c r="BO898" s="1113"/>
      <c r="BP898" s="1112"/>
      <c r="BQ898" s="1112"/>
      <c r="BR898" s="1112"/>
      <c r="BS898" s="1112"/>
      <c r="BT898" s="1112"/>
      <c r="BU898" s="1112"/>
      <c r="BV898" s="1112"/>
      <c r="BW898" s="1112"/>
      <c r="BX898" s="1112"/>
      <c r="BY898" s="1112"/>
      <c r="BZ898" s="1112"/>
      <c r="CA898" s="1112"/>
      <c r="CB898" s="1114"/>
      <c r="CC898" s="1112"/>
      <c r="CD898" s="1112"/>
      <c r="CE898" s="1114"/>
      <c r="CF898" s="1114"/>
      <c r="CG898" s="1114"/>
      <c r="CH898" s="1114"/>
      <c r="CI898" s="1112"/>
      <c r="CJ898" s="1112"/>
      <c r="CK898" s="1114"/>
      <c r="CL898" s="1114"/>
      <c r="CM898" s="1114"/>
      <c r="CN898" s="1115"/>
      <c r="CO898" s="1116"/>
      <c r="CP898" s="1116"/>
      <c r="CQ898" s="1110"/>
      <c r="CR898" s="1110"/>
      <c r="CS898" s="1110"/>
      <c r="CT898" s="1110"/>
      <c r="CU898" s="1110"/>
      <c r="CV898" s="1110"/>
      <c r="CW898" s="1110"/>
      <c r="CX898" s="1110"/>
      <c r="CY898" s="1110"/>
      <c r="CZ898" s="1110"/>
      <c r="DA898" s="1110"/>
      <c r="DB898" s="1110"/>
      <c r="DC898" s="1110"/>
      <c r="DD898" s="1110"/>
      <c r="DE898" s="1110"/>
      <c r="DF898" s="1110"/>
      <c r="DG898" s="1110"/>
      <c r="DH898" s="1110"/>
      <c r="DI898" s="1110"/>
      <c r="DJ898" s="1110"/>
      <c r="DK898" s="1110"/>
      <c r="DL898" s="1110"/>
      <c r="DM898" s="1110"/>
      <c r="DN898" s="1110"/>
      <c r="DO898" s="1110"/>
      <c r="DP898" s="1110"/>
      <c r="DQ898" s="1110"/>
      <c r="DR898" s="1110"/>
      <c r="DS898" s="1110"/>
      <c r="DT898" s="1110"/>
      <c r="DU898" s="1110"/>
      <c r="DV898" s="1110"/>
      <c r="DW898" s="1116"/>
      <c r="DX898" s="1116"/>
      <c r="DY898" s="1116"/>
      <c r="DZ898" s="1116"/>
      <c r="EA898" s="1116"/>
      <c r="EB898" s="1116"/>
      <c r="EC898" s="1116"/>
      <c r="ED898" s="1116"/>
    </row>
    <row r="899" spans="22:134" s="1105" customFormat="1" x14ac:dyDescent="0.25">
      <c r="V899" s="1106"/>
      <c r="AA899" s="1107"/>
      <c r="AB899" s="1107"/>
      <c r="AD899" s="1107"/>
      <c r="AE899" s="1108"/>
      <c r="AH899" s="1109"/>
      <c r="AI899" s="1109"/>
      <c r="AK899" s="1107"/>
      <c r="AR899" s="1107"/>
      <c r="AV899" s="1107"/>
      <c r="AX899" s="1107"/>
      <c r="BB899" s="1107"/>
      <c r="BC899" s="1107"/>
      <c r="BE899" s="1107"/>
      <c r="BH899" s="1110"/>
      <c r="BI899" s="1111"/>
      <c r="BJ899" s="1112"/>
      <c r="BK899" s="1112"/>
      <c r="BL899" s="1112"/>
      <c r="BM899" s="1113"/>
      <c r="BN899" s="1113"/>
      <c r="BO899" s="1113"/>
      <c r="BP899" s="1112"/>
      <c r="BQ899" s="1112"/>
      <c r="BR899" s="1112"/>
      <c r="BS899" s="1112"/>
      <c r="BT899" s="1112"/>
      <c r="BU899" s="1112"/>
      <c r="BV899" s="1112"/>
      <c r="BW899" s="1112"/>
      <c r="BX899" s="1112"/>
      <c r="BY899" s="1112"/>
      <c r="BZ899" s="1112"/>
      <c r="CA899" s="1112"/>
      <c r="CB899" s="1114"/>
      <c r="CC899" s="1112"/>
      <c r="CD899" s="1112"/>
      <c r="CE899" s="1114"/>
      <c r="CF899" s="1114"/>
      <c r="CG899" s="1114"/>
      <c r="CH899" s="1114"/>
      <c r="CI899" s="1112"/>
      <c r="CJ899" s="1112"/>
      <c r="CK899" s="1114"/>
      <c r="CL899" s="1114"/>
      <c r="CM899" s="1114"/>
      <c r="CN899" s="1115"/>
      <c r="CO899" s="1116"/>
      <c r="CP899" s="1116"/>
      <c r="CQ899" s="1110"/>
      <c r="CR899" s="1110"/>
      <c r="CS899" s="1110"/>
      <c r="CT899" s="1110"/>
      <c r="CU899" s="1110"/>
      <c r="CV899" s="1110"/>
      <c r="CW899" s="1110"/>
      <c r="CX899" s="1110"/>
      <c r="CY899" s="1110"/>
      <c r="CZ899" s="1110"/>
      <c r="DA899" s="1110"/>
      <c r="DB899" s="1110"/>
      <c r="DC899" s="1110"/>
      <c r="DD899" s="1110"/>
      <c r="DE899" s="1110"/>
      <c r="DF899" s="1110"/>
      <c r="DG899" s="1110"/>
      <c r="DH899" s="1110"/>
      <c r="DI899" s="1110"/>
      <c r="DJ899" s="1110"/>
      <c r="DK899" s="1110"/>
      <c r="DL899" s="1110"/>
      <c r="DM899" s="1110"/>
      <c r="DN899" s="1110"/>
      <c r="DO899" s="1110"/>
      <c r="DP899" s="1110"/>
      <c r="DQ899" s="1110"/>
      <c r="DR899" s="1110"/>
      <c r="DS899" s="1110"/>
      <c r="DT899" s="1110"/>
      <c r="DU899" s="1110"/>
      <c r="DV899" s="1110"/>
      <c r="DW899" s="1116"/>
      <c r="DX899" s="1116"/>
      <c r="DY899" s="1116"/>
      <c r="DZ899" s="1116"/>
      <c r="EA899" s="1116"/>
      <c r="EB899" s="1116"/>
      <c r="EC899" s="1116"/>
      <c r="ED899" s="1116"/>
    </row>
    <row r="900" spans="22:134" s="1105" customFormat="1" x14ac:dyDescent="0.25">
      <c r="V900" s="1106"/>
      <c r="AA900" s="1107"/>
      <c r="AB900" s="1107"/>
      <c r="AD900" s="1107"/>
      <c r="AE900" s="1108"/>
      <c r="AH900" s="1109"/>
      <c r="AI900" s="1109"/>
      <c r="AK900" s="1107"/>
      <c r="AR900" s="1107"/>
      <c r="AV900" s="1107"/>
      <c r="AX900" s="1107"/>
      <c r="BB900" s="1107"/>
      <c r="BC900" s="1107"/>
      <c r="BE900" s="1107"/>
      <c r="BH900" s="1110"/>
      <c r="BI900" s="1111"/>
      <c r="BJ900" s="1112"/>
      <c r="BK900" s="1112"/>
      <c r="BL900" s="1112"/>
      <c r="BM900" s="1113"/>
      <c r="BN900" s="1113"/>
      <c r="BO900" s="1113"/>
      <c r="BP900" s="1112"/>
      <c r="BQ900" s="1112"/>
      <c r="BR900" s="1112"/>
      <c r="BS900" s="1112"/>
      <c r="BT900" s="1112"/>
      <c r="BU900" s="1112"/>
      <c r="BV900" s="1112"/>
      <c r="BW900" s="1112"/>
      <c r="BX900" s="1112"/>
      <c r="BY900" s="1112"/>
      <c r="BZ900" s="1112"/>
      <c r="CA900" s="1112"/>
      <c r="CB900" s="1114"/>
      <c r="CC900" s="1112"/>
      <c r="CD900" s="1112"/>
      <c r="CE900" s="1114"/>
      <c r="CF900" s="1114"/>
      <c r="CG900" s="1114"/>
      <c r="CH900" s="1114"/>
      <c r="CI900" s="1112"/>
      <c r="CJ900" s="1112"/>
      <c r="CK900" s="1114"/>
      <c r="CL900" s="1114"/>
      <c r="CM900" s="1114"/>
      <c r="CN900" s="1115"/>
      <c r="CO900" s="1116"/>
      <c r="CP900" s="1116"/>
      <c r="CQ900" s="1110"/>
      <c r="CR900" s="1110"/>
      <c r="CS900" s="1110"/>
      <c r="CT900" s="1110"/>
      <c r="CU900" s="1110"/>
      <c r="CV900" s="1110"/>
      <c r="CW900" s="1110"/>
      <c r="CX900" s="1110"/>
      <c r="CY900" s="1110"/>
      <c r="CZ900" s="1110"/>
      <c r="DA900" s="1110"/>
      <c r="DB900" s="1110"/>
      <c r="DC900" s="1110"/>
      <c r="DD900" s="1110"/>
      <c r="DE900" s="1110"/>
      <c r="DF900" s="1110"/>
      <c r="DG900" s="1110"/>
      <c r="DH900" s="1110"/>
      <c r="DI900" s="1110"/>
      <c r="DJ900" s="1110"/>
      <c r="DK900" s="1110"/>
      <c r="DL900" s="1110"/>
      <c r="DM900" s="1110"/>
      <c r="DN900" s="1110"/>
      <c r="DO900" s="1110"/>
      <c r="DP900" s="1110"/>
      <c r="DQ900" s="1110"/>
      <c r="DR900" s="1110"/>
      <c r="DS900" s="1110"/>
      <c r="DT900" s="1110"/>
      <c r="DU900" s="1110"/>
      <c r="DV900" s="1110"/>
      <c r="DW900" s="1116"/>
      <c r="DX900" s="1116"/>
      <c r="DY900" s="1116"/>
      <c r="DZ900" s="1116"/>
      <c r="EA900" s="1116"/>
      <c r="EB900" s="1116"/>
      <c r="EC900" s="1116"/>
      <c r="ED900" s="1116"/>
    </row>
    <row r="901" spans="22:134" s="1105" customFormat="1" x14ac:dyDescent="0.25">
      <c r="V901" s="1106"/>
      <c r="AA901" s="1107"/>
      <c r="AB901" s="1107"/>
      <c r="AD901" s="1107"/>
      <c r="AE901" s="1108"/>
      <c r="AH901" s="1109"/>
      <c r="AI901" s="1109"/>
      <c r="AK901" s="1107"/>
      <c r="AR901" s="1107"/>
      <c r="AV901" s="1107"/>
      <c r="AX901" s="1107"/>
      <c r="BB901" s="1107"/>
      <c r="BC901" s="1107"/>
      <c r="BE901" s="1107"/>
      <c r="BH901" s="1110"/>
      <c r="BI901" s="1111"/>
      <c r="BJ901" s="1112"/>
      <c r="BK901" s="1112"/>
      <c r="BL901" s="1112"/>
      <c r="BM901" s="1113"/>
      <c r="BN901" s="1113"/>
      <c r="BO901" s="1113"/>
      <c r="BP901" s="1112"/>
      <c r="BQ901" s="1112"/>
      <c r="BR901" s="1112"/>
      <c r="BS901" s="1112"/>
      <c r="BT901" s="1112"/>
      <c r="BU901" s="1112"/>
      <c r="BV901" s="1112"/>
      <c r="BW901" s="1112"/>
      <c r="BX901" s="1112"/>
      <c r="BY901" s="1112"/>
      <c r="BZ901" s="1112"/>
      <c r="CA901" s="1112"/>
      <c r="CB901" s="1114"/>
      <c r="CC901" s="1112"/>
      <c r="CD901" s="1112"/>
      <c r="CE901" s="1114"/>
      <c r="CF901" s="1114"/>
      <c r="CG901" s="1114"/>
      <c r="CH901" s="1114"/>
      <c r="CI901" s="1112"/>
      <c r="CJ901" s="1112"/>
      <c r="CK901" s="1114"/>
      <c r="CL901" s="1114"/>
      <c r="CM901" s="1114"/>
      <c r="CN901" s="1115"/>
      <c r="CO901" s="1116"/>
      <c r="CP901" s="1116"/>
      <c r="CQ901" s="1110"/>
      <c r="CR901" s="1110"/>
      <c r="CS901" s="1110"/>
      <c r="CT901" s="1110"/>
      <c r="CU901" s="1110"/>
      <c r="CV901" s="1110"/>
      <c r="CW901" s="1110"/>
      <c r="CX901" s="1110"/>
      <c r="CY901" s="1110"/>
      <c r="CZ901" s="1110"/>
      <c r="DA901" s="1110"/>
      <c r="DB901" s="1110"/>
      <c r="DC901" s="1110"/>
      <c r="DD901" s="1110"/>
      <c r="DE901" s="1110"/>
      <c r="DF901" s="1110"/>
      <c r="DG901" s="1110"/>
      <c r="DH901" s="1110"/>
      <c r="DI901" s="1110"/>
      <c r="DJ901" s="1110"/>
      <c r="DK901" s="1110"/>
      <c r="DL901" s="1110"/>
      <c r="DM901" s="1110"/>
      <c r="DN901" s="1110"/>
      <c r="DO901" s="1110"/>
      <c r="DP901" s="1110"/>
      <c r="DQ901" s="1110"/>
      <c r="DR901" s="1110"/>
      <c r="DS901" s="1110"/>
      <c r="DT901" s="1110"/>
      <c r="DU901" s="1110"/>
      <c r="DV901" s="1110"/>
      <c r="DW901" s="1116"/>
      <c r="DX901" s="1116"/>
      <c r="DY901" s="1116"/>
      <c r="DZ901" s="1116"/>
      <c r="EA901" s="1116"/>
      <c r="EB901" s="1116"/>
      <c r="EC901" s="1116"/>
      <c r="ED901" s="1116"/>
    </row>
    <row r="902" spans="22:134" s="1105" customFormat="1" x14ac:dyDescent="0.25">
      <c r="V902" s="1106"/>
      <c r="AA902" s="1107"/>
      <c r="AB902" s="1107"/>
      <c r="AD902" s="1107"/>
      <c r="AE902" s="1108"/>
      <c r="AH902" s="1109"/>
      <c r="AI902" s="1109"/>
      <c r="AK902" s="1107"/>
      <c r="AR902" s="1107"/>
      <c r="AV902" s="1107"/>
      <c r="AX902" s="1107"/>
      <c r="BB902" s="1107"/>
      <c r="BC902" s="1107"/>
      <c r="BE902" s="1107"/>
      <c r="BH902" s="1110"/>
      <c r="BI902" s="1111"/>
      <c r="BJ902" s="1112"/>
      <c r="BK902" s="1112"/>
      <c r="BL902" s="1112"/>
      <c r="BM902" s="1113"/>
      <c r="BN902" s="1113"/>
      <c r="BO902" s="1113"/>
      <c r="BP902" s="1112"/>
      <c r="BQ902" s="1112"/>
      <c r="BR902" s="1112"/>
      <c r="BS902" s="1112"/>
      <c r="BT902" s="1112"/>
      <c r="BU902" s="1112"/>
      <c r="BV902" s="1112"/>
      <c r="BW902" s="1112"/>
      <c r="BX902" s="1112"/>
      <c r="BY902" s="1112"/>
      <c r="BZ902" s="1112"/>
      <c r="CA902" s="1112"/>
      <c r="CB902" s="1114"/>
      <c r="CC902" s="1112"/>
      <c r="CD902" s="1112"/>
      <c r="CE902" s="1114"/>
      <c r="CF902" s="1114"/>
      <c r="CG902" s="1114"/>
      <c r="CH902" s="1114"/>
      <c r="CI902" s="1112"/>
      <c r="CJ902" s="1112"/>
      <c r="CK902" s="1114"/>
      <c r="CL902" s="1114"/>
      <c r="CM902" s="1114"/>
      <c r="CN902" s="1115"/>
      <c r="CO902" s="1116"/>
      <c r="CP902" s="1116"/>
      <c r="CQ902" s="1110"/>
      <c r="CR902" s="1110"/>
      <c r="CS902" s="1110"/>
      <c r="CT902" s="1110"/>
      <c r="CU902" s="1110"/>
      <c r="CV902" s="1110"/>
      <c r="CW902" s="1110"/>
      <c r="CX902" s="1110"/>
      <c r="CY902" s="1110"/>
      <c r="CZ902" s="1110"/>
      <c r="DA902" s="1110"/>
      <c r="DB902" s="1110"/>
      <c r="DC902" s="1110"/>
      <c r="DD902" s="1110"/>
      <c r="DE902" s="1110"/>
      <c r="DF902" s="1110"/>
      <c r="DG902" s="1110"/>
      <c r="DH902" s="1110"/>
      <c r="DI902" s="1110"/>
      <c r="DJ902" s="1110"/>
      <c r="DK902" s="1110"/>
      <c r="DL902" s="1110"/>
      <c r="DM902" s="1110"/>
      <c r="DN902" s="1110"/>
      <c r="DO902" s="1110"/>
      <c r="DP902" s="1110"/>
      <c r="DQ902" s="1110"/>
      <c r="DR902" s="1110"/>
      <c r="DS902" s="1110"/>
      <c r="DT902" s="1110"/>
      <c r="DU902" s="1110"/>
      <c r="DV902" s="1110"/>
      <c r="DW902" s="1116"/>
      <c r="DX902" s="1116"/>
      <c r="DY902" s="1116"/>
      <c r="DZ902" s="1116"/>
      <c r="EA902" s="1116"/>
      <c r="EB902" s="1116"/>
      <c r="EC902" s="1116"/>
      <c r="ED902" s="1116"/>
    </row>
    <row r="903" spans="22:134" s="1105" customFormat="1" x14ac:dyDescent="0.25">
      <c r="V903" s="1106"/>
      <c r="AA903" s="1107"/>
      <c r="AB903" s="1107"/>
      <c r="AD903" s="1107"/>
      <c r="AE903" s="1108"/>
      <c r="AH903" s="1109"/>
      <c r="AI903" s="1109"/>
      <c r="AK903" s="1107"/>
      <c r="AR903" s="1107"/>
      <c r="AV903" s="1107"/>
      <c r="AX903" s="1107"/>
      <c r="BB903" s="1107"/>
      <c r="BC903" s="1107"/>
      <c r="BE903" s="1107"/>
      <c r="BH903" s="1110"/>
      <c r="BI903" s="1111"/>
      <c r="BJ903" s="1112"/>
      <c r="BK903" s="1112"/>
      <c r="BL903" s="1112"/>
      <c r="BM903" s="1113"/>
      <c r="BN903" s="1113"/>
      <c r="BO903" s="1113"/>
      <c r="BP903" s="1112"/>
      <c r="BQ903" s="1112"/>
      <c r="BR903" s="1112"/>
      <c r="BS903" s="1112"/>
      <c r="BT903" s="1112"/>
      <c r="BU903" s="1112"/>
      <c r="BV903" s="1112"/>
      <c r="BW903" s="1112"/>
      <c r="BX903" s="1112"/>
      <c r="BY903" s="1112"/>
      <c r="BZ903" s="1112"/>
      <c r="CA903" s="1112"/>
      <c r="CB903" s="1114"/>
      <c r="CC903" s="1112"/>
      <c r="CD903" s="1112"/>
      <c r="CE903" s="1114"/>
      <c r="CF903" s="1114"/>
      <c r="CG903" s="1114"/>
      <c r="CH903" s="1114"/>
      <c r="CI903" s="1112"/>
      <c r="CJ903" s="1112"/>
      <c r="CK903" s="1114"/>
      <c r="CL903" s="1114"/>
      <c r="CM903" s="1114"/>
      <c r="CN903" s="1115"/>
      <c r="CO903" s="1116"/>
      <c r="CP903" s="1116"/>
      <c r="CQ903" s="1110"/>
      <c r="CR903" s="1110"/>
      <c r="CS903" s="1110"/>
      <c r="CT903" s="1110"/>
      <c r="CU903" s="1110"/>
      <c r="CV903" s="1110"/>
      <c r="CW903" s="1110"/>
      <c r="CX903" s="1110"/>
      <c r="CY903" s="1110"/>
      <c r="CZ903" s="1110"/>
      <c r="DA903" s="1110"/>
      <c r="DB903" s="1110"/>
      <c r="DC903" s="1110"/>
      <c r="DD903" s="1110"/>
      <c r="DE903" s="1110"/>
      <c r="DF903" s="1110"/>
      <c r="DG903" s="1110"/>
      <c r="DH903" s="1110"/>
      <c r="DI903" s="1110"/>
      <c r="DJ903" s="1110"/>
      <c r="DK903" s="1110"/>
      <c r="DL903" s="1110"/>
      <c r="DM903" s="1110"/>
      <c r="DN903" s="1110"/>
      <c r="DO903" s="1110"/>
      <c r="DP903" s="1110"/>
      <c r="DQ903" s="1110"/>
      <c r="DR903" s="1110"/>
      <c r="DS903" s="1110"/>
      <c r="DT903" s="1110"/>
      <c r="DU903" s="1110"/>
      <c r="DV903" s="1110"/>
      <c r="DW903" s="1116"/>
      <c r="DX903" s="1116"/>
      <c r="DY903" s="1116"/>
      <c r="DZ903" s="1116"/>
      <c r="EA903" s="1116"/>
      <c r="EB903" s="1116"/>
      <c r="EC903" s="1116"/>
      <c r="ED903" s="1116"/>
    </row>
    <row r="904" spans="22:134" s="1105" customFormat="1" x14ac:dyDescent="0.25">
      <c r="V904" s="1106"/>
      <c r="AA904" s="1107"/>
      <c r="AB904" s="1107"/>
      <c r="AD904" s="1107"/>
      <c r="AE904" s="1108"/>
      <c r="AH904" s="1109"/>
      <c r="AI904" s="1109"/>
      <c r="AK904" s="1107"/>
      <c r="AR904" s="1107"/>
      <c r="AV904" s="1107"/>
      <c r="AX904" s="1107"/>
      <c r="BB904" s="1107"/>
      <c r="BC904" s="1107"/>
      <c r="BE904" s="1107"/>
      <c r="BH904" s="1110"/>
      <c r="BI904" s="1111"/>
      <c r="BJ904" s="1112"/>
      <c r="BK904" s="1112"/>
      <c r="BL904" s="1112"/>
      <c r="BM904" s="1113"/>
      <c r="BN904" s="1113"/>
      <c r="BO904" s="1113"/>
      <c r="BP904" s="1112"/>
      <c r="BQ904" s="1112"/>
      <c r="BR904" s="1112"/>
      <c r="BS904" s="1112"/>
      <c r="BT904" s="1112"/>
      <c r="BU904" s="1112"/>
      <c r="BV904" s="1112"/>
      <c r="BW904" s="1112"/>
      <c r="BX904" s="1112"/>
      <c r="BY904" s="1112"/>
      <c r="BZ904" s="1112"/>
      <c r="CA904" s="1112"/>
      <c r="CB904" s="1114"/>
      <c r="CC904" s="1112"/>
      <c r="CD904" s="1112"/>
      <c r="CE904" s="1114"/>
      <c r="CF904" s="1114"/>
      <c r="CG904" s="1114"/>
      <c r="CH904" s="1114"/>
      <c r="CI904" s="1112"/>
      <c r="CJ904" s="1112"/>
      <c r="CK904" s="1114"/>
      <c r="CL904" s="1114"/>
      <c r="CM904" s="1114"/>
      <c r="CN904" s="1115"/>
      <c r="CO904" s="1116"/>
      <c r="CP904" s="1116"/>
      <c r="CQ904" s="1110"/>
      <c r="CR904" s="1110"/>
      <c r="CS904" s="1110"/>
      <c r="CT904" s="1110"/>
      <c r="CU904" s="1110"/>
      <c r="CV904" s="1110"/>
      <c r="CW904" s="1110"/>
      <c r="CX904" s="1110"/>
      <c r="CY904" s="1110"/>
      <c r="CZ904" s="1110"/>
      <c r="DA904" s="1110"/>
      <c r="DB904" s="1110"/>
      <c r="DC904" s="1110"/>
      <c r="DD904" s="1110"/>
      <c r="DE904" s="1110"/>
      <c r="DF904" s="1110"/>
      <c r="DG904" s="1110"/>
      <c r="DH904" s="1110"/>
      <c r="DI904" s="1110"/>
      <c r="DJ904" s="1110"/>
      <c r="DK904" s="1110"/>
      <c r="DL904" s="1110"/>
      <c r="DM904" s="1110"/>
      <c r="DN904" s="1110"/>
      <c r="DO904" s="1110"/>
      <c r="DP904" s="1110"/>
      <c r="DQ904" s="1110"/>
      <c r="DR904" s="1110"/>
      <c r="DS904" s="1110"/>
      <c r="DT904" s="1110"/>
      <c r="DU904" s="1110"/>
      <c r="DV904" s="1110"/>
      <c r="DW904" s="1116"/>
      <c r="DX904" s="1116"/>
      <c r="DY904" s="1116"/>
      <c r="DZ904" s="1116"/>
      <c r="EA904" s="1116"/>
      <c r="EB904" s="1116"/>
      <c r="EC904" s="1116"/>
      <c r="ED904" s="1116"/>
    </row>
    <row r="905" spans="22:134" s="1105" customFormat="1" x14ac:dyDescent="0.25">
      <c r="V905" s="1106"/>
      <c r="AA905" s="1107"/>
      <c r="AB905" s="1107"/>
      <c r="AD905" s="1107"/>
      <c r="AE905" s="1108"/>
      <c r="AH905" s="1109"/>
      <c r="AI905" s="1109"/>
      <c r="AK905" s="1107"/>
      <c r="AR905" s="1107"/>
      <c r="AV905" s="1107"/>
      <c r="AX905" s="1107"/>
      <c r="BB905" s="1107"/>
      <c r="BC905" s="1107"/>
      <c r="BE905" s="1107"/>
      <c r="BH905" s="1110"/>
      <c r="BI905" s="1111"/>
      <c r="BJ905" s="1112"/>
      <c r="BK905" s="1112"/>
      <c r="BL905" s="1112"/>
      <c r="BM905" s="1113"/>
      <c r="BN905" s="1113"/>
      <c r="BO905" s="1113"/>
      <c r="BP905" s="1112"/>
      <c r="BQ905" s="1112"/>
      <c r="BR905" s="1112"/>
      <c r="BS905" s="1112"/>
      <c r="BT905" s="1112"/>
      <c r="BU905" s="1112"/>
      <c r="BV905" s="1112"/>
      <c r="BW905" s="1112"/>
      <c r="BX905" s="1112"/>
      <c r="BY905" s="1112"/>
      <c r="BZ905" s="1112"/>
      <c r="CA905" s="1112"/>
      <c r="CB905" s="1114"/>
      <c r="CC905" s="1112"/>
      <c r="CD905" s="1112"/>
      <c r="CE905" s="1114"/>
      <c r="CF905" s="1114"/>
      <c r="CG905" s="1114"/>
      <c r="CH905" s="1114"/>
      <c r="CI905" s="1112"/>
      <c r="CJ905" s="1112"/>
      <c r="CK905" s="1114"/>
      <c r="CL905" s="1114"/>
      <c r="CM905" s="1114"/>
      <c r="CN905" s="1115"/>
      <c r="CO905" s="1116"/>
      <c r="CP905" s="1116"/>
      <c r="CQ905" s="1110"/>
      <c r="CR905" s="1110"/>
      <c r="CS905" s="1110"/>
      <c r="CT905" s="1110"/>
      <c r="CU905" s="1110"/>
      <c r="CV905" s="1110"/>
      <c r="CW905" s="1110"/>
      <c r="CX905" s="1110"/>
      <c r="CY905" s="1110"/>
      <c r="CZ905" s="1110"/>
      <c r="DA905" s="1110"/>
      <c r="DB905" s="1110"/>
      <c r="DC905" s="1110"/>
      <c r="DD905" s="1110"/>
      <c r="DE905" s="1110"/>
      <c r="DF905" s="1110"/>
      <c r="DG905" s="1110"/>
      <c r="DH905" s="1110"/>
      <c r="DI905" s="1110"/>
      <c r="DJ905" s="1110"/>
      <c r="DK905" s="1110"/>
      <c r="DL905" s="1110"/>
      <c r="DM905" s="1110"/>
      <c r="DN905" s="1110"/>
      <c r="DO905" s="1110"/>
      <c r="DP905" s="1110"/>
      <c r="DQ905" s="1110"/>
      <c r="DR905" s="1110"/>
      <c r="DS905" s="1110"/>
      <c r="DT905" s="1110"/>
      <c r="DU905" s="1110"/>
      <c r="DV905" s="1110"/>
      <c r="DW905" s="1116"/>
      <c r="DX905" s="1116"/>
      <c r="DY905" s="1116"/>
      <c r="DZ905" s="1116"/>
      <c r="EA905" s="1116"/>
      <c r="EB905" s="1116"/>
      <c r="EC905" s="1116"/>
      <c r="ED905" s="1116"/>
    </row>
    <row r="906" spans="22:134" s="1105" customFormat="1" x14ac:dyDescent="0.25">
      <c r="V906" s="1106"/>
      <c r="AA906" s="1107"/>
      <c r="AB906" s="1107"/>
      <c r="AD906" s="1107"/>
      <c r="AE906" s="1108"/>
      <c r="AH906" s="1109"/>
      <c r="AI906" s="1109"/>
      <c r="AK906" s="1107"/>
      <c r="AR906" s="1107"/>
      <c r="AV906" s="1107"/>
      <c r="AX906" s="1107"/>
      <c r="BB906" s="1107"/>
      <c r="BC906" s="1107"/>
      <c r="BE906" s="1107"/>
      <c r="BH906" s="1110"/>
      <c r="BI906" s="1111"/>
      <c r="BJ906" s="1112"/>
      <c r="BK906" s="1112"/>
      <c r="BL906" s="1112"/>
      <c r="BM906" s="1113"/>
      <c r="BN906" s="1113"/>
      <c r="BO906" s="1113"/>
      <c r="BP906" s="1112"/>
      <c r="BQ906" s="1112"/>
      <c r="BR906" s="1112"/>
      <c r="BS906" s="1112"/>
      <c r="BT906" s="1112"/>
      <c r="BU906" s="1112"/>
      <c r="BV906" s="1112"/>
      <c r="BW906" s="1112"/>
      <c r="BX906" s="1112"/>
      <c r="BY906" s="1112"/>
      <c r="BZ906" s="1112"/>
      <c r="CA906" s="1112"/>
      <c r="CB906" s="1114"/>
      <c r="CC906" s="1112"/>
      <c r="CD906" s="1112"/>
      <c r="CE906" s="1114"/>
      <c r="CF906" s="1114"/>
      <c r="CG906" s="1114"/>
      <c r="CH906" s="1114"/>
      <c r="CI906" s="1112"/>
      <c r="CJ906" s="1112"/>
      <c r="CK906" s="1114"/>
      <c r="CL906" s="1114"/>
      <c r="CM906" s="1114"/>
      <c r="CN906" s="1115"/>
      <c r="CO906" s="1116"/>
      <c r="CP906" s="1116"/>
      <c r="CQ906" s="1110"/>
      <c r="CR906" s="1110"/>
      <c r="CS906" s="1110"/>
      <c r="CT906" s="1110"/>
      <c r="CU906" s="1110"/>
      <c r="CV906" s="1110"/>
      <c r="CW906" s="1110"/>
      <c r="CX906" s="1110"/>
      <c r="CY906" s="1110"/>
      <c r="CZ906" s="1110"/>
      <c r="DA906" s="1110"/>
      <c r="DB906" s="1110"/>
      <c r="DC906" s="1110"/>
      <c r="DD906" s="1110"/>
      <c r="DE906" s="1110"/>
      <c r="DF906" s="1110"/>
      <c r="DG906" s="1110"/>
      <c r="DH906" s="1110"/>
      <c r="DI906" s="1110"/>
      <c r="DJ906" s="1110"/>
      <c r="DK906" s="1110"/>
      <c r="DL906" s="1110"/>
      <c r="DM906" s="1110"/>
      <c r="DN906" s="1110"/>
      <c r="DO906" s="1110"/>
      <c r="DP906" s="1110"/>
      <c r="DQ906" s="1110"/>
      <c r="DR906" s="1110"/>
      <c r="DS906" s="1110"/>
      <c r="DT906" s="1110"/>
      <c r="DU906" s="1110"/>
      <c r="DV906" s="1110"/>
      <c r="DW906" s="1116"/>
      <c r="DX906" s="1116"/>
      <c r="DY906" s="1116"/>
      <c r="DZ906" s="1116"/>
      <c r="EA906" s="1116"/>
      <c r="EB906" s="1116"/>
      <c r="EC906" s="1116"/>
      <c r="ED906" s="1116"/>
    </row>
    <row r="907" spans="22:134" s="1105" customFormat="1" x14ac:dyDescent="0.25">
      <c r="V907" s="1106"/>
      <c r="AA907" s="1107"/>
      <c r="AB907" s="1107"/>
      <c r="AD907" s="1107"/>
      <c r="AE907" s="1108"/>
      <c r="AH907" s="1109"/>
      <c r="AI907" s="1109"/>
      <c r="AK907" s="1107"/>
      <c r="AR907" s="1107"/>
      <c r="AV907" s="1107"/>
      <c r="AX907" s="1107"/>
      <c r="BB907" s="1107"/>
      <c r="BC907" s="1107"/>
      <c r="BE907" s="1107"/>
      <c r="BH907" s="1110"/>
      <c r="BI907" s="1111"/>
      <c r="BJ907" s="1112"/>
      <c r="BK907" s="1112"/>
      <c r="BL907" s="1112"/>
      <c r="BM907" s="1113"/>
      <c r="BN907" s="1113"/>
      <c r="BO907" s="1113"/>
      <c r="BP907" s="1112"/>
      <c r="BQ907" s="1112"/>
      <c r="BR907" s="1112"/>
      <c r="BS907" s="1112"/>
      <c r="BT907" s="1112"/>
      <c r="BU907" s="1112"/>
      <c r="BV907" s="1112"/>
      <c r="BW907" s="1112"/>
      <c r="BX907" s="1112"/>
      <c r="BY907" s="1112"/>
      <c r="BZ907" s="1112"/>
      <c r="CA907" s="1112"/>
      <c r="CB907" s="1114"/>
      <c r="CC907" s="1112"/>
      <c r="CD907" s="1112"/>
      <c r="CE907" s="1114"/>
      <c r="CF907" s="1114"/>
      <c r="CG907" s="1114"/>
      <c r="CH907" s="1114"/>
      <c r="CI907" s="1112"/>
      <c r="CJ907" s="1112"/>
      <c r="CK907" s="1114"/>
      <c r="CL907" s="1114"/>
      <c r="CM907" s="1114"/>
      <c r="CN907" s="1115"/>
      <c r="CO907" s="1116"/>
      <c r="CP907" s="1116"/>
      <c r="CQ907" s="1110"/>
      <c r="CR907" s="1110"/>
      <c r="CS907" s="1110"/>
      <c r="CT907" s="1110"/>
      <c r="CU907" s="1110"/>
      <c r="CV907" s="1110"/>
      <c r="CW907" s="1110"/>
      <c r="CX907" s="1110"/>
      <c r="CY907" s="1110"/>
      <c r="CZ907" s="1110"/>
      <c r="DA907" s="1110"/>
      <c r="DB907" s="1110"/>
      <c r="DC907" s="1110"/>
      <c r="DD907" s="1110"/>
      <c r="DE907" s="1110"/>
      <c r="DF907" s="1110"/>
      <c r="DG907" s="1110"/>
      <c r="DH907" s="1110"/>
      <c r="DI907" s="1110"/>
      <c r="DJ907" s="1110"/>
      <c r="DK907" s="1110"/>
      <c r="DL907" s="1110"/>
      <c r="DM907" s="1110"/>
      <c r="DN907" s="1110"/>
      <c r="DO907" s="1110"/>
      <c r="DP907" s="1110"/>
      <c r="DQ907" s="1110"/>
      <c r="DR907" s="1110"/>
      <c r="DS907" s="1110"/>
      <c r="DT907" s="1110"/>
      <c r="DU907" s="1110"/>
      <c r="DV907" s="1110"/>
      <c r="DW907" s="1116"/>
      <c r="DX907" s="1116"/>
      <c r="DY907" s="1116"/>
      <c r="DZ907" s="1116"/>
      <c r="EA907" s="1116"/>
      <c r="EB907" s="1116"/>
      <c r="EC907" s="1116"/>
      <c r="ED907" s="1116"/>
    </row>
    <row r="908" spans="22:134" s="1105" customFormat="1" x14ac:dyDescent="0.25">
      <c r="V908" s="1106"/>
      <c r="AA908" s="1107"/>
      <c r="AB908" s="1107"/>
      <c r="AD908" s="1107"/>
      <c r="AE908" s="1108"/>
      <c r="AH908" s="1109"/>
      <c r="AI908" s="1109"/>
      <c r="AK908" s="1107"/>
      <c r="AR908" s="1107"/>
      <c r="AV908" s="1107"/>
      <c r="AX908" s="1107"/>
      <c r="BB908" s="1107"/>
      <c r="BC908" s="1107"/>
      <c r="BE908" s="1107"/>
      <c r="BH908" s="1110"/>
      <c r="BI908" s="1111"/>
      <c r="BJ908" s="1112"/>
      <c r="BK908" s="1112"/>
      <c r="BL908" s="1112"/>
      <c r="BM908" s="1113"/>
      <c r="BN908" s="1113"/>
      <c r="BO908" s="1113"/>
      <c r="BP908" s="1112"/>
      <c r="BQ908" s="1112"/>
      <c r="BR908" s="1112"/>
      <c r="BS908" s="1112"/>
      <c r="BT908" s="1112"/>
      <c r="BU908" s="1112"/>
      <c r="BV908" s="1112"/>
      <c r="BW908" s="1112"/>
      <c r="BX908" s="1112"/>
      <c r="BY908" s="1112"/>
      <c r="BZ908" s="1112"/>
      <c r="CA908" s="1112"/>
      <c r="CB908" s="1114"/>
      <c r="CC908" s="1112"/>
      <c r="CD908" s="1112"/>
      <c r="CE908" s="1114"/>
      <c r="CF908" s="1114"/>
      <c r="CG908" s="1114"/>
      <c r="CH908" s="1114"/>
      <c r="CI908" s="1112"/>
      <c r="CJ908" s="1112"/>
      <c r="CK908" s="1114"/>
      <c r="CL908" s="1114"/>
      <c r="CM908" s="1114"/>
      <c r="CN908" s="1115"/>
      <c r="CO908" s="1116"/>
      <c r="CP908" s="1116"/>
      <c r="CQ908" s="1110"/>
      <c r="CR908" s="1110"/>
      <c r="CS908" s="1110"/>
      <c r="CT908" s="1110"/>
      <c r="CU908" s="1110"/>
      <c r="CV908" s="1110"/>
      <c r="CW908" s="1110"/>
      <c r="CX908" s="1110"/>
      <c r="CY908" s="1110"/>
      <c r="CZ908" s="1110"/>
      <c r="DA908" s="1110"/>
      <c r="DB908" s="1110"/>
      <c r="DC908" s="1110"/>
      <c r="DD908" s="1110"/>
      <c r="DE908" s="1110"/>
      <c r="DF908" s="1110"/>
      <c r="DG908" s="1110"/>
      <c r="DH908" s="1110"/>
      <c r="DI908" s="1110"/>
      <c r="DJ908" s="1110"/>
      <c r="DK908" s="1110"/>
      <c r="DL908" s="1110"/>
      <c r="DM908" s="1110"/>
      <c r="DN908" s="1110"/>
      <c r="DO908" s="1110"/>
      <c r="DP908" s="1110"/>
      <c r="DQ908" s="1110"/>
      <c r="DR908" s="1110"/>
      <c r="DS908" s="1110"/>
      <c r="DT908" s="1110"/>
      <c r="DU908" s="1110"/>
      <c r="DV908" s="1110"/>
      <c r="DW908" s="1116"/>
      <c r="DX908" s="1116"/>
      <c r="DY908" s="1116"/>
      <c r="DZ908" s="1116"/>
      <c r="EA908" s="1116"/>
      <c r="EB908" s="1116"/>
      <c r="EC908" s="1116"/>
      <c r="ED908" s="1116"/>
    </row>
    <row r="909" spans="22:134" s="1105" customFormat="1" x14ac:dyDescent="0.25">
      <c r="V909" s="1106"/>
      <c r="AA909" s="1107"/>
      <c r="AB909" s="1107"/>
      <c r="AD909" s="1107"/>
      <c r="AE909" s="1108"/>
      <c r="AH909" s="1109"/>
      <c r="AI909" s="1109"/>
      <c r="AK909" s="1107"/>
      <c r="AR909" s="1107"/>
      <c r="AV909" s="1107"/>
      <c r="AX909" s="1107"/>
      <c r="BB909" s="1107"/>
      <c r="BC909" s="1107"/>
      <c r="BE909" s="1107"/>
      <c r="BH909" s="1110"/>
      <c r="BI909" s="1111"/>
      <c r="BJ909" s="1112"/>
      <c r="BK909" s="1112"/>
      <c r="BL909" s="1112"/>
      <c r="BM909" s="1113"/>
      <c r="BN909" s="1113"/>
      <c r="BO909" s="1113"/>
      <c r="BP909" s="1112"/>
      <c r="BQ909" s="1112"/>
      <c r="BR909" s="1112"/>
      <c r="BS909" s="1112"/>
      <c r="BT909" s="1112"/>
      <c r="BU909" s="1112"/>
      <c r="BV909" s="1112"/>
      <c r="BW909" s="1112"/>
      <c r="BX909" s="1112"/>
      <c r="BY909" s="1112"/>
      <c r="BZ909" s="1112"/>
      <c r="CA909" s="1112"/>
      <c r="CB909" s="1114"/>
      <c r="CC909" s="1112"/>
      <c r="CD909" s="1112"/>
      <c r="CE909" s="1114"/>
      <c r="CF909" s="1114"/>
      <c r="CG909" s="1114"/>
      <c r="CH909" s="1114"/>
      <c r="CI909" s="1112"/>
      <c r="CJ909" s="1112"/>
      <c r="CK909" s="1114"/>
      <c r="CL909" s="1114"/>
      <c r="CM909" s="1114"/>
      <c r="CN909" s="1115"/>
      <c r="CO909" s="1116"/>
      <c r="CP909" s="1116"/>
      <c r="CQ909" s="1110"/>
      <c r="CR909" s="1110"/>
      <c r="CS909" s="1110"/>
      <c r="CT909" s="1110"/>
      <c r="CU909" s="1110"/>
      <c r="CV909" s="1110"/>
      <c r="CW909" s="1110"/>
      <c r="CX909" s="1110"/>
      <c r="CY909" s="1110"/>
      <c r="CZ909" s="1110"/>
      <c r="DA909" s="1110"/>
      <c r="DB909" s="1110"/>
      <c r="DC909" s="1110"/>
      <c r="DD909" s="1110"/>
      <c r="DE909" s="1110"/>
      <c r="DF909" s="1110"/>
      <c r="DG909" s="1110"/>
      <c r="DH909" s="1110"/>
      <c r="DI909" s="1110"/>
      <c r="DJ909" s="1110"/>
      <c r="DK909" s="1110"/>
      <c r="DL909" s="1110"/>
      <c r="DM909" s="1110"/>
      <c r="DN909" s="1110"/>
      <c r="DO909" s="1110"/>
      <c r="DP909" s="1110"/>
      <c r="DQ909" s="1110"/>
      <c r="DR909" s="1110"/>
      <c r="DS909" s="1110"/>
      <c r="DT909" s="1110"/>
      <c r="DU909" s="1110"/>
      <c r="DV909" s="1110"/>
      <c r="DW909" s="1116"/>
      <c r="DX909" s="1116"/>
      <c r="DY909" s="1116"/>
      <c r="DZ909" s="1116"/>
      <c r="EA909" s="1116"/>
      <c r="EB909" s="1116"/>
      <c r="EC909" s="1116"/>
      <c r="ED909" s="1116"/>
    </row>
    <row r="910" spans="22:134" s="1105" customFormat="1" x14ac:dyDescent="0.25">
      <c r="V910" s="1106"/>
      <c r="AA910" s="1107"/>
      <c r="AB910" s="1107"/>
      <c r="AD910" s="1107"/>
      <c r="AE910" s="1108"/>
      <c r="AH910" s="1109"/>
      <c r="AI910" s="1109"/>
      <c r="AK910" s="1107"/>
      <c r="AR910" s="1107"/>
      <c r="AV910" s="1107"/>
      <c r="AX910" s="1107"/>
      <c r="BB910" s="1107"/>
      <c r="BC910" s="1107"/>
      <c r="BE910" s="1107"/>
      <c r="BH910" s="1110"/>
      <c r="BI910" s="1111"/>
      <c r="BJ910" s="1112"/>
      <c r="BK910" s="1112"/>
      <c r="BL910" s="1112"/>
      <c r="BM910" s="1113"/>
      <c r="BN910" s="1113"/>
      <c r="BO910" s="1113"/>
      <c r="BP910" s="1112"/>
      <c r="BQ910" s="1112"/>
      <c r="BR910" s="1112"/>
      <c r="BS910" s="1112"/>
      <c r="BT910" s="1112"/>
      <c r="BU910" s="1112"/>
      <c r="BV910" s="1112"/>
      <c r="BW910" s="1112"/>
      <c r="BX910" s="1112"/>
      <c r="BY910" s="1112"/>
      <c r="BZ910" s="1112"/>
      <c r="CA910" s="1112"/>
      <c r="CB910" s="1114"/>
      <c r="CC910" s="1112"/>
      <c r="CD910" s="1112"/>
      <c r="CE910" s="1114"/>
      <c r="CF910" s="1114"/>
      <c r="CG910" s="1114"/>
      <c r="CH910" s="1114"/>
      <c r="CI910" s="1112"/>
      <c r="CJ910" s="1112"/>
      <c r="CK910" s="1114"/>
      <c r="CL910" s="1114"/>
      <c r="CM910" s="1114"/>
      <c r="CN910" s="1115"/>
      <c r="CO910" s="1116"/>
      <c r="CP910" s="1116"/>
      <c r="CQ910" s="1110"/>
      <c r="CR910" s="1110"/>
      <c r="CS910" s="1110"/>
      <c r="CT910" s="1110"/>
      <c r="CU910" s="1110"/>
      <c r="CV910" s="1110"/>
      <c r="CW910" s="1110"/>
      <c r="CX910" s="1110"/>
      <c r="CY910" s="1110"/>
      <c r="CZ910" s="1110"/>
      <c r="DA910" s="1110"/>
      <c r="DB910" s="1110"/>
      <c r="DC910" s="1110"/>
      <c r="DD910" s="1110"/>
      <c r="DE910" s="1110"/>
      <c r="DF910" s="1110"/>
      <c r="DG910" s="1110"/>
      <c r="DH910" s="1110"/>
      <c r="DI910" s="1110"/>
      <c r="DJ910" s="1110"/>
      <c r="DK910" s="1110"/>
      <c r="DL910" s="1110"/>
      <c r="DM910" s="1110"/>
      <c r="DN910" s="1110"/>
      <c r="DO910" s="1110"/>
      <c r="DP910" s="1110"/>
      <c r="DQ910" s="1110"/>
      <c r="DR910" s="1110"/>
      <c r="DS910" s="1110"/>
      <c r="DT910" s="1110"/>
      <c r="DU910" s="1110"/>
      <c r="DV910" s="1110"/>
      <c r="DW910" s="1116"/>
      <c r="DX910" s="1116"/>
      <c r="DY910" s="1116"/>
      <c r="DZ910" s="1116"/>
      <c r="EA910" s="1116"/>
      <c r="EB910" s="1116"/>
      <c r="EC910" s="1116"/>
      <c r="ED910" s="1116"/>
    </row>
    <row r="911" spans="22:134" s="1105" customFormat="1" x14ac:dyDescent="0.25">
      <c r="V911" s="1106"/>
      <c r="AA911" s="1107"/>
      <c r="AB911" s="1107"/>
      <c r="AD911" s="1107"/>
      <c r="AE911" s="1108"/>
      <c r="AH911" s="1109"/>
      <c r="AI911" s="1109"/>
      <c r="AK911" s="1107"/>
      <c r="AR911" s="1107"/>
      <c r="AV911" s="1107"/>
      <c r="AX911" s="1107"/>
      <c r="BB911" s="1107"/>
      <c r="BC911" s="1107"/>
      <c r="BE911" s="1107"/>
      <c r="BH911" s="1110"/>
      <c r="BI911" s="1111"/>
      <c r="BJ911" s="1112"/>
      <c r="BK911" s="1112"/>
      <c r="BL911" s="1112"/>
      <c r="BM911" s="1113"/>
      <c r="BN911" s="1113"/>
      <c r="BO911" s="1113"/>
      <c r="BP911" s="1112"/>
      <c r="BQ911" s="1112"/>
      <c r="BR911" s="1112"/>
      <c r="BS911" s="1112"/>
      <c r="BT911" s="1112"/>
      <c r="BU911" s="1112"/>
      <c r="BV911" s="1112"/>
      <c r="BW911" s="1112"/>
      <c r="BX911" s="1112"/>
      <c r="BY911" s="1112"/>
      <c r="BZ911" s="1112"/>
      <c r="CA911" s="1112"/>
      <c r="CB911" s="1114"/>
      <c r="CC911" s="1112"/>
      <c r="CD911" s="1112"/>
      <c r="CE911" s="1114"/>
      <c r="CF911" s="1114"/>
      <c r="CG911" s="1114"/>
      <c r="CH911" s="1114"/>
      <c r="CI911" s="1112"/>
      <c r="CJ911" s="1112"/>
      <c r="CK911" s="1114"/>
      <c r="CL911" s="1114"/>
      <c r="CM911" s="1114"/>
      <c r="CN911" s="1115"/>
      <c r="CO911" s="1116"/>
      <c r="CP911" s="1116"/>
      <c r="CQ911" s="1110"/>
      <c r="CR911" s="1110"/>
      <c r="CS911" s="1110"/>
      <c r="CT911" s="1110"/>
      <c r="CU911" s="1110"/>
      <c r="CV911" s="1110"/>
      <c r="CW911" s="1110"/>
      <c r="CX911" s="1110"/>
      <c r="CY911" s="1110"/>
      <c r="CZ911" s="1110"/>
      <c r="DA911" s="1110"/>
      <c r="DB911" s="1110"/>
      <c r="DC911" s="1110"/>
      <c r="DD911" s="1110"/>
      <c r="DE911" s="1110"/>
      <c r="DF911" s="1110"/>
      <c r="DG911" s="1110"/>
      <c r="DH911" s="1110"/>
      <c r="DI911" s="1110"/>
      <c r="DJ911" s="1110"/>
      <c r="DK911" s="1110"/>
      <c r="DL911" s="1110"/>
      <c r="DM911" s="1110"/>
      <c r="DN911" s="1110"/>
      <c r="DO911" s="1110"/>
      <c r="DP911" s="1110"/>
      <c r="DQ911" s="1110"/>
      <c r="DR911" s="1110"/>
      <c r="DS911" s="1110"/>
      <c r="DT911" s="1110"/>
      <c r="DU911" s="1110"/>
      <c r="DV911" s="1110"/>
      <c r="DW911" s="1116"/>
      <c r="DX911" s="1116"/>
      <c r="DY911" s="1116"/>
      <c r="DZ911" s="1116"/>
      <c r="EA911" s="1116"/>
      <c r="EB911" s="1116"/>
      <c r="EC911" s="1116"/>
      <c r="ED911" s="1116"/>
    </row>
    <row r="912" spans="22:134" s="1105" customFormat="1" x14ac:dyDescent="0.25">
      <c r="V912" s="1106"/>
      <c r="AA912" s="1107"/>
      <c r="AB912" s="1107"/>
      <c r="AD912" s="1107"/>
      <c r="AE912" s="1108"/>
      <c r="AH912" s="1109"/>
      <c r="AI912" s="1109"/>
      <c r="AK912" s="1107"/>
      <c r="AR912" s="1107"/>
      <c r="AV912" s="1107"/>
      <c r="AX912" s="1107"/>
      <c r="BB912" s="1107"/>
      <c r="BC912" s="1107"/>
      <c r="BE912" s="1107"/>
      <c r="BH912" s="1110"/>
      <c r="BI912" s="1111"/>
      <c r="BJ912" s="1112"/>
      <c r="BK912" s="1112"/>
      <c r="BL912" s="1112"/>
      <c r="BM912" s="1113"/>
      <c r="BN912" s="1113"/>
      <c r="BO912" s="1113"/>
      <c r="BP912" s="1112"/>
      <c r="BQ912" s="1112"/>
      <c r="BR912" s="1112"/>
      <c r="BS912" s="1112"/>
      <c r="BT912" s="1112"/>
      <c r="BU912" s="1112"/>
      <c r="BV912" s="1112"/>
      <c r="BW912" s="1112"/>
      <c r="BX912" s="1112"/>
      <c r="BY912" s="1112"/>
      <c r="BZ912" s="1112"/>
      <c r="CA912" s="1112"/>
      <c r="CB912" s="1114"/>
      <c r="CC912" s="1112"/>
      <c r="CD912" s="1112"/>
      <c r="CE912" s="1114"/>
      <c r="CF912" s="1114"/>
      <c r="CG912" s="1114"/>
      <c r="CH912" s="1114"/>
      <c r="CI912" s="1112"/>
      <c r="CJ912" s="1112"/>
      <c r="CK912" s="1114"/>
      <c r="CL912" s="1114"/>
      <c r="CM912" s="1114"/>
      <c r="CN912" s="1115"/>
      <c r="CO912" s="1116"/>
      <c r="CP912" s="1116"/>
      <c r="CQ912" s="1110"/>
      <c r="CR912" s="1110"/>
      <c r="CS912" s="1110"/>
      <c r="CT912" s="1110"/>
      <c r="CU912" s="1110"/>
      <c r="CV912" s="1110"/>
      <c r="CW912" s="1110"/>
      <c r="CX912" s="1110"/>
      <c r="CY912" s="1110"/>
      <c r="CZ912" s="1110"/>
      <c r="DA912" s="1110"/>
      <c r="DB912" s="1110"/>
      <c r="DC912" s="1110"/>
      <c r="DD912" s="1110"/>
      <c r="DE912" s="1110"/>
      <c r="DF912" s="1110"/>
      <c r="DG912" s="1110"/>
      <c r="DH912" s="1110"/>
      <c r="DI912" s="1110"/>
      <c r="DJ912" s="1110"/>
      <c r="DK912" s="1110"/>
      <c r="DL912" s="1110"/>
      <c r="DM912" s="1110"/>
      <c r="DN912" s="1110"/>
      <c r="DO912" s="1110"/>
      <c r="DP912" s="1110"/>
      <c r="DQ912" s="1110"/>
      <c r="DR912" s="1110"/>
      <c r="DS912" s="1110"/>
      <c r="DT912" s="1110"/>
      <c r="DU912" s="1110"/>
      <c r="DV912" s="1110"/>
      <c r="DW912" s="1116"/>
      <c r="DX912" s="1116"/>
      <c r="DY912" s="1116"/>
      <c r="DZ912" s="1116"/>
      <c r="EA912" s="1116"/>
      <c r="EB912" s="1116"/>
      <c r="EC912" s="1116"/>
      <c r="ED912" s="1116"/>
    </row>
    <row r="913" spans="22:134" s="1105" customFormat="1" x14ac:dyDescent="0.25">
      <c r="V913" s="1106"/>
      <c r="AA913" s="1107"/>
      <c r="AB913" s="1107"/>
      <c r="AD913" s="1107"/>
      <c r="AE913" s="1108"/>
      <c r="AH913" s="1109"/>
      <c r="AI913" s="1109"/>
      <c r="AK913" s="1107"/>
      <c r="AR913" s="1107"/>
      <c r="AV913" s="1107"/>
      <c r="AX913" s="1107"/>
      <c r="BB913" s="1107"/>
      <c r="BC913" s="1107"/>
      <c r="BE913" s="1107"/>
      <c r="BH913" s="1110"/>
      <c r="BI913" s="1111"/>
      <c r="BJ913" s="1112"/>
      <c r="BK913" s="1112"/>
      <c r="BL913" s="1112"/>
      <c r="BM913" s="1113"/>
      <c r="BN913" s="1113"/>
      <c r="BO913" s="1113"/>
      <c r="BP913" s="1112"/>
      <c r="BQ913" s="1112"/>
      <c r="BR913" s="1112"/>
      <c r="BS913" s="1112"/>
      <c r="BT913" s="1112"/>
      <c r="BU913" s="1112"/>
      <c r="BV913" s="1112"/>
      <c r="BW913" s="1112"/>
      <c r="BX913" s="1112"/>
      <c r="BY913" s="1112"/>
      <c r="BZ913" s="1112"/>
      <c r="CA913" s="1112"/>
      <c r="CB913" s="1114"/>
      <c r="CC913" s="1112"/>
      <c r="CD913" s="1112"/>
      <c r="CE913" s="1114"/>
      <c r="CF913" s="1114"/>
      <c r="CG913" s="1114"/>
      <c r="CH913" s="1114"/>
      <c r="CI913" s="1112"/>
      <c r="CJ913" s="1112"/>
      <c r="CK913" s="1114"/>
      <c r="CL913" s="1114"/>
      <c r="CM913" s="1114"/>
      <c r="CN913" s="1115"/>
      <c r="CO913" s="1116"/>
      <c r="CP913" s="1116"/>
      <c r="CQ913" s="1110"/>
      <c r="CR913" s="1110"/>
      <c r="CS913" s="1110"/>
      <c r="CT913" s="1110"/>
      <c r="CU913" s="1110"/>
      <c r="CV913" s="1110"/>
      <c r="CW913" s="1110"/>
      <c r="CX913" s="1110"/>
      <c r="CY913" s="1110"/>
      <c r="CZ913" s="1110"/>
      <c r="DA913" s="1110"/>
      <c r="DB913" s="1110"/>
      <c r="DC913" s="1110"/>
      <c r="DD913" s="1110"/>
      <c r="DE913" s="1110"/>
      <c r="DF913" s="1110"/>
      <c r="DG913" s="1110"/>
      <c r="DH913" s="1110"/>
      <c r="DI913" s="1110"/>
      <c r="DJ913" s="1110"/>
      <c r="DK913" s="1110"/>
      <c r="DL913" s="1110"/>
      <c r="DM913" s="1110"/>
      <c r="DN913" s="1110"/>
      <c r="DO913" s="1110"/>
      <c r="DP913" s="1110"/>
      <c r="DQ913" s="1110"/>
      <c r="DR913" s="1110"/>
      <c r="DS913" s="1110"/>
      <c r="DT913" s="1110"/>
      <c r="DU913" s="1110"/>
      <c r="DV913" s="1110"/>
      <c r="DW913" s="1116"/>
      <c r="DX913" s="1116"/>
      <c r="DY913" s="1116"/>
      <c r="DZ913" s="1116"/>
      <c r="EA913" s="1116"/>
      <c r="EB913" s="1116"/>
      <c r="EC913" s="1116"/>
      <c r="ED913" s="1116"/>
    </row>
    <row r="914" spans="22:134" s="1105" customFormat="1" x14ac:dyDescent="0.25">
      <c r="V914" s="1106"/>
      <c r="AA914" s="1107"/>
      <c r="AB914" s="1107"/>
      <c r="AD914" s="1107"/>
      <c r="AE914" s="1108"/>
      <c r="AH914" s="1109"/>
      <c r="AI914" s="1109"/>
      <c r="AK914" s="1107"/>
      <c r="AR914" s="1107"/>
      <c r="AV914" s="1107"/>
      <c r="AX914" s="1107"/>
      <c r="BB914" s="1107"/>
      <c r="BC914" s="1107"/>
      <c r="BE914" s="1107"/>
      <c r="BH914" s="1110"/>
      <c r="BI914" s="1111"/>
      <c r="BJ914" s="1112"/>
      <c r="BK914" s="1112"/>
      <c r="BL914" s="1112"/>
      <c r="BM914" s="1113"/>
      <c r="BN914" s="1113"/>
      <c r="BO914" s="1113"/>
      <c r="BP914" s="1112"/>
      <c r="BQ914" s="1112"/>
      <c r="BR914" s="1112"/>
      <c r="BS914" s="1112"/>
      <c r="BT914" s="1112"/>
      <c r="BU914" s="1112"/>
      <c r="BV914" s="1112"/>
      <c r="BW914" s="1112"/>
      <c r="BX914" s="1112"/>
      <c r="BY914" s="1112"/>
      <c r="BZ914" s="1112"/>
      <c r="CA914" s="1112"/>
      <c r="CB914" s="1114"/>
      <c r="CC914" s="1112"/>
      <c r="CD914" s="1112"/>
      <c r="CE914" s="1114"/>
      <c r="CF914" s="1114"/>
      <c r="CG914" s="1114"/>
      <c r="CH914" s="1114"/>
      <c r="CI914" s="1112"/>
      <c r="CJ914" s="1112"/>
      <c r="CK914" s="1114"/>
      <c r="CL914" s="1114"/>
      <c r="CM914" s="1114"/>
      <c r="CN914" s="1115"/>
      <c r="CO914" s="1116"/>
      <c r="CP914" s="1116"/>
      <c r="CQ914" s="1110"/>
      <c r="CR914" s="1110"/>
      <c r="CS914" s="1110"/>
      <c r="CT914" s="1110"/>
      <c r="CU914" s="1110"/>
      <c r="CV914" s="1110"/>
      <c r="CW914" s="1110"/>
      <c r="CX914" s="1110"/>
      <c r="CY914" s="1110"/>
      <c r="CZ914" s="1110"/>
      <c r="DA914" s="1110"/>
      <c r="DB914" s="1110"/>
      <c r="DC914" s="1110"/>
      <c r="DD914" s="1110"/>
      <c r="DE914" s="1110"/>
      <c r="DF914" s="1110"/>
      <c r="DG914" s="1110"/>
      <c r="DH914" s="1110"/>
      <c r="DI914" s="1110"/>
      <c r="DJ914" s="1110"/>
      <c r="DK914" s="1110"/>
      <c r="DL914" s="1110"/>
      <c r="DM914" s="1110"/>
      <c r="DN914" s="1110"/>
      <c r="DO914" s="1110"/>
      <c r="DP914" s="1110"/>
      <c r="DQ914" s="1110"/>
      <c r="DR914" s="1110"/>
      <c r="DS914" s="1110"/>
      <c r="DT914" s="1110"/>
      <c r="DU914" s="1110"/>
      <c r="DV914" s="1110"/>
      <c r="DW914" s="1116"/>
      <c r="DX914" s="1116"/>
      <c r="DY914" s="1116"/>
      <c r="DZ914" s="1116"/>
      <c r="EA914" s="1116"/>
      <c r="EB914" s="1116"/>
      <c r="EC914" s="1116"/>
      <c r="ED914" s="1116"/>
    </row>
    <row r="915" spans="22:134" s="1105" customFormat="1" x14ac:dyDescent="0.25">
      <c r="V915" s="1106"/>
      <c r="AA915" s="1107"/>
      <c r="AB915" s="1107"/>
      <c r="AD915" s="1107"/>
      <c r="AE915" s="1108"/>
      <c r="AH915" s="1109"/>
      <c r="AI915" s="1109"/>
      <c r="AK915" s="1107"/>
      <c r="AR915" s="1107"/>
      <c r="AV915" s="1107"/>
      <c r="AX915" s="1107"/>
      <c r="BB915" s="1107"/>
      <c r="BC915" s="1107"/>
      <c r="BE915" s="1107"/>
      <c r="BH915" s="1110"/>
      <c r="BI915" s="1111"/>
      <c r="BJ915" s="1112"/>
      <c r="BK915" s="1112"/>
      <c r="BL915" s="1112"/>
      <c r="BM915" s="1113"/>
      <c r="BN915" s="1113"/>
      <c r="BO915" s="1113"/>
      <c r="BP915" s="1112"/>
      <c r="BQ915" s="1112"/>
      <c r="BR915" s="1112"/>
      <c r="BS915" s="1112"/>
      <c r="BT915" s="1112"/>
      <c r="BU915" s="1112"/>
      <c r="BV915" s="1112"/>
      <c r="BW915" s="1112"/>
      <c r="BX915" s="1112"/>
      <c r="BY915" s="1112"/>
      <c r="BZ915" s="1112"/>
      <c r="CA915" s="1112"/>
      <c r="CB915" s="1114"/>
      <c r="CC915" s="1112"/>
      <c r="CD915" s="1112"/>
      <c r="CE915" s="1114"/>
      <c r="CF915" s="1114"/>
      <c r="CG915" s="1114"/>
      <c r="CH915" s="1114"/>
      <c r="CI915" s="1112"/>
      <c r="CJ915" s="1112"/>
      <c r="CK915" s="1114"/>
      <c r="CL915" s="1114"/>
      <c r="CM915" s="1114"/>
      <c r="CN915" s="1115"/>
      <c r="CO915" s="1116"/>
      <c r="CP915" s="1116"/>
      <c r="CQ915" s="1110"/>
      <c r="CR915" s="1110"/>
      <c r="CS915" s="1110"/>
      <c r="CT915" s="1110"/>
      <c r="CU915" s="1110"/>
      <c r="CV915" s="1110"/>
      <c r="CW915" s="1110"/>
      <c r="CX915" s="1110"/>
      <c r="CY915" s="1110"/>
      <c r="CZ915" s="1110"/>
      <c r="DA915" s="1110"/>
      <c r="DB915" s="1110"/>
      <c r="DC915" s="1110"/>
      <c r="DD915" s="1110"/>
      <c r="DE915" s="1110"/>
      <c r="DF915" s="1110"/>
      <c r="DG915" s="1110"/>
      <c r="DH915" s="1110"/>
      <c r="DI915" s="1110"/>
      <c r="DJ915" s="1110"/>
      <c r="DK915" s="1110"/>
      <c r="DL915" s="1110"/>
      <c r="DM915" s="1110"/>
      <c r="DN915" s="1110"/>
      <c r="DO915" s="1110"/>
      <c r="DP915" s="1110"/>
      <c r="DQ915" s="1110"/>
      <c r="DR915" s="1110"/>
      <c r="DS915" s="1110"/>
      <c r="DT915" s="1110"/>
      <c r="DU915" s="1110"/>
      <c r="DV915" s="1110"/>
      <c r="DW915" s="1116"/>
      <c r="DX915" s="1116"/>
      <c r="DY915" s="1116"/>
      <c r="DZ915" s="1116"/>
      <c r="EA915" s="1116"/>
      <c r="EB915" s="1116"/>
      <c r="EC915" s="1116"/>
      <c r="ED915" s="1116"/>
    </row>
    <row r="916" spans="22:134" s="1105" customFormat="1" x14ac:dyDescent="0.25">
      <c r="V916" s="1106"/>
      <c r="AA916" s="1107"/>
      <c r="AB916" s="1107"/>
      <c r="AD916" s="1107"/>
      <c r="AE916" s="1108"/>
      <c r="AH916" s="1109"/>
      <c r="AI916" s="1109"/>
      <c r="AK916" s="1107"/>
      <c r="AR916" s="1107"/>
      <c r="AV916" s="1107"/>
      <c r="AX916" s="1107"/>
      <c r="BB916" s="1107"/>
      <c r="BC916" s="1107"/>
      <c r="BE916" s="1107"/>
      <c r="BH916" s="1110"/>
      <c r="BI916" s="1111"/>
      <c r="BJ916" s="1112"/>
      <c r="BK916" s="1112"/>
      <c r="BL916" s="1112"/>
      <c r="BM916" s="1113"/>
      <c r="BN916" s="1113"/>
      <c r="BO916" s="1113"/>
      <c r="BP916" s="1112"/>
      <c r="BQ916" s="1112"/>
      <c r="BR916" s="1112"/>
      <c r="BS916" s="1112"/>
      <c r="BT916" s="1112"/>
      <c r="BU916" s="1112"/>
      <c r="BV916" s="1112"/>
      <c r="BW916" s="1112"/>
      <c r="BX916" s="1112"/>
      <c r="BY916" s="1112"/>
      <c r="BZ916" s="1112"/>
      <c r="CA916" s="1112"/>
      <c r="CB916" s="1114"/>
      <c r="CC916" s="1112"/>
      <c r="CD916" s="1112"/>
      <c r="CE916" s="1114"/>
      <c r="CF916" s="1114"/>
      <c r="CG916" s="1114"/>
      <c r="CH916" s="1114"/>
      <c r="CI916" s="1112"/>
      <c r="CJ916" s="1112"/>
      <c r="CK916" s="1114"/>
      <c r="CL916" s="1114"/>
      <c r="CM916" s="1114"/>
      <c r="CN916" s="1115"/>
      <c r="CO916" s="1116"/>
      <c r="CP916" s="1116"/>
      <c r="CQ916" s="1110"/>
      <c r="CR916" s="1110"/>
      <c r="CS916" s="1110"/>
      <c r="CT916" s="1110"/>
      <c r="CU916" s="1110"/>
      <c r="CV916" s="1110"/>
      <c r="CW916" s="1110"/>
      <c r="CX916" s="1110"/>
      <c r="CY916" s="1110"/>
      <c r="CZ916" s="1110"/>
      <c r="DA916" s="1110"/>
      <c r="DB916" s="1110"/>
      <c r="DC916" s="1110"/>
      <c r="DD916" s="1110"/>
      <c r="DE916" s="1110"/>
      <c r="DF916" s="1110"/>
      <c r="DG916" s="1110"/>
      <c r="DH916" s="1110"/>
      <c r="DI916" s="1110"/>
      <c r="DJ916" s="1110"/>
      <c r="DK916" s="1110"/>
      <c r="DL916" s="1110"/>
      <c r="DM916" s="1110"/>
      <c r="DN916" s="1110"/>
      <c r="DO916" s="1110"/>
      <c r="DP916" s="1110"/>
      <c r="DQ916" s="1110"/>
      <c r="DR916" s="1110"/>
      <c r="DS916" s="1110"/>
      <c r="DT916" s="1110"/>
      <c r="DU916" s="1110"/>
      <c r="DV916" s="1110"/>
      <c r="DW916" s="1116"/>
      <c r="DX916" s="1116"/>
      <c r="DY916" s="1116"/>
      <c r="DZ916" s="1116"/>
      <c r="EA916" s="1116"/>
      <c r="EB916" s="1116"/>
      <c r="EC916" s="1116"/>
      <c r="ED916" s="1116"/>
    </row>
    <row r="917" spans="22:134" s="1105" customFormat="1" x14ac:dyDescent="0.25">
      <c r="V917" s="1106"/>
      <c r="AA917" s="1107"/>
      <c r="AB917" s="1107"/>
      <c r="AD917" s="1107"/>
      <c r="AE917" s="1108"/>
      <c r="AH917" s="1109"/>
      <c r="AI917" s="1109"/>
      <c r="AK917" s="1107"/>
      <c r="AR917" s="1107"/>
      <c r="AV917" s="1107"/>
      <c r="AX917" s="1107"/>
      <c r="BB917" s="1107"/>
      <c r="BC917" s="1107"/>
      <c r="BE917" s="1107"/>
      <c r="BH917" s="1110"/>
      <c r="BI917" s="1111"/>
      <c r="BJ917" s="1112"/>
      <c r="BK917" s="1112"/>
      <c r="BL917" s="1112"/>
      <c r="BM917" s="1113"/>
      <c r="BN917" s="1113"/>
      <c r="BO917" s="1113"/>
      <c r="BP917" s="1112"/>
      <c r="BQ917" s="1112"/>
      <c r="BR917" s="1112"/>
      <c r="BS917" s="1112"/>
      <c r="BT917" s="1112"/>
      <c r="BU917" s="1112"/>
      <c r="BV917" s="1112"/>
      <c r="BW917" s="1112"/>
      <c r="BX917" s="1112"/>
      <c r="BY917" s="1112"/>
      <c r="BZ917" s="1112"/>
      <c r="CA917" s="1112"/>
      <c r="CB917" s="1114"/>
      <c r="CC917" s="1112"/>
      <c r="CD917" s="1112"/>
      <c r="CE917" s="1114"/>
      <c r="CF917" s="1114"/>
      <c r="CG917" s="1114"/>
      <c r="CH917" s="1114"/>
      <c r="CI917" s="1112"/>
      <c r="CJ917" s="1112"/>
      <c r="CK917" s="1114"/>
      <c r="CL917" s="1114"/>
      <c r="CM917" s="1114"/>
      <c r="CN917" s="1115"/>
      <c r="CO917" s="1116"/>
      <c r="CP917" s="1116"/>
      <c r="CQ917" s="1110"/>
      <c r="CR917" s="1110"/>
      <c r="CS917" s="1110"/>
      <c r="CT917" s="1110"/>
      <c r="CU917" s="1110"/>
      <c r="CV917" s="1110"/>
      <c r="CW917" s="1110"/>
      <c r="CX917" s="1110"/>
      <c r="CY917" s="1110"/>
      <c r="CZ917" s="1110"/>
      <c r="DA917" s="1110"/>
      <c r="DB917" s="1110"/>
      <c r="DC917" s="1110"/>
      <c r="DD917" s="1110"/>
      <c r="DE917" s="1110"/>
      <c r="DF917" s="1110"/>
      <c r="DG917" s="1110"/>
      <c r="DH917" s="1110"/>
      <c r="DI917" s="1110"/>
      <c r="DJ917" s="1110"/>
      <c r="DK917" s="1110"/>
      <c r="DL917" s="1110"/>
      <c r="DM917" s="1110"/>
      <c r="DN917" s="1110"/>
      <c r="DO917" s="1110"/>
      <c r="DP917" s="1110"/>
      <c r="DQ917" s="1110"/>
      <c r="DR917" s="1110"/>
      <c r="DS917" s="1110"/>
      <c r="DT917" s="1110"/>
      <c r="DU917" s="1110"/>
      <c r="DV917" s="1110"/>
      <c r="DW917" s="1116"/>
      <c r="DX917" s="1116"/>
      <c r="DY917" s="1116"/>
      <c r="DZ917" s="1116"/>
      <c r="EA917" s="1116"/>
      <c r="EB917" s="1116"/>
      <c r="EC917" s="1116"/>
      <c r="ED917" s="1116"/>
    </row>
    <row r="918" spans="22:134" s="1105" customFormat="1" x14ac:dyDescent="0.25">
      <c r="V918" s="1106"/>
      <c r="AA918" s="1107"/>
      <c r="AB918" s="1107"/>
      <c r="AD918" s="1107"/>
      <c r="AE918" s="1108"/>
      <c r="AH918" s="1109"/>
      <c r="AI918" s="1109"/>
      <c r="AK918" s="1107"/>
      <c r="AR918" s="1107"/>
      <c r="AV918" s="1107"/>
      <c r="AX918" s="1107"/>
      <c r="BB918" s="1107"/>
      <c r="BC918" s="1107"/>
      <c r="BE918" s="1107"/>
      <c r="BH918" s="1110"/>
      <c r="BI918" s="1111"/>
      <c r="BJ918" s="1112"/>
      <c r="BK918" s="1112"/>
      <c r="BL918" s="1112"/>
      <c r="BM918" s="1113"/>
      <c r="BN918" s="1113"/>
      <c r="BO918" s="1113"/>
      <c r="BP918" s="1112"/>
      <c r="BQ918" s="1112"/>
      <c r="BR918" s="1112"/>
      <c r="BS918" s="1112"/>
      <c r="BT918" s="1112"/>
      <c r="BU918" s="1112"/>
      <c r="BV918" s="1112"/>
      <c r="BW918" s="1112"/>
      <c r="BX918" s="1112"/>
      <c r="BY918" s="1112"/>
      <c r="BZ918" s="1112"/>
      <c r="CA918" s="1112"/>
      <c r="CB918" s="1114"/>
      <c r="CC918" s="1112"/>
      <c r="CD918" s="1112"/>
      <c r="CE918" s="1114"/>
      <c r="CF918" s="1114"/>
      <c r="CG918" s="1114"/>
      <c r="CH918" s="1114"/>
      <c r="CI918" s="1112"/>
      <c r="CJ918" s="1112"/>
      <c r="CK918" s="1114"/>
      <c r="CL918" s="1114"/>
      <c r="CM918" s="1114"/>
      <c r="CN918" s="1115"/>
      <c r="CO918" s="1116"/>
      <c r="CP918" s="1116"/>
      <c r="CQ918" s="1110"/>
      <c r="CR918" s="1110"/>
      <c r="CS918" s="1110"/>
      <c r="CT918" s="1110"/>
      <c r="CU918" s="1110"/>
      <c r="CV918" s="1110"/>
      <c r="CW918" s="1110"/>
      <c r="CX918" s="1110"/>
      <c r="CY918" s="1110"/>
      <c r="CZ918" s="1110"/>
      <c r="DA918" s="1110"/>
      <c r="DB918" s="1110"/>
      <c r="DC918" s="1110"/>
      <c r="DD918" s="1110"/>
      <c r="DE918" s="1110"/>
      <c r="DF918" s="1110"/>
      <c r="DG918" s="1110"/>
      <c r="DH918" s="1110"/>
      <c r="DI918" s="1110"/>
      <c r="DJ918" s="1110"/>
      <c r="DK918" s="1110"/>
      <c r="DL918" s="1110"/>
      <c r="DM918" s="1110"/>
      <c r="DN918" s="1110"/>
      <c r="DO918" s="1110"/>
      <c r="DP918" s="1110"/>
      <c r="DQ918" s="1110"/>
      <c r="DR918" s="1110"/>
      <c r="DS918" s="1110"/>
      <c r="DT918" s="1110"/>
      <c r="DU918" s="1110"/>
      <c r="DV918" s="1110"/>
      <c r="DW918" s="1116"/>
      <c r="DX918" s="1116"/>
      <c r="DY918" s="1116"/>
      <c r="DZ918" s="1116"/>
      <c r="EA918" s="1116"/>
      <c r="EB918" s="1116"/>
      <c r="EC918" s="1116"/>
      <c r="ED918" s="1116"/>
    </row>
    <row r="919" spans="22:134" s="1105" customFormat="1" x14ac:dyDescent="0.25">
      <c r="V919" s="1106"/>
      <c r="AA919" s="1107"/>
      <c r="AB919" s="1107"/>
      <c r="AD919" s="1107"/>
      <c r="AE919" s="1108"/>
      <c r="AH919" s="1109"/>
      <c r="AI919" s="1109"/>
      <c r="AK919" s="1107"/>
      <c r="AR919" s="1107"/>
      <c r="AV919" s="1107"/>
      <c r="AX919" s="1107"/>
      <c r="BB919" s="1107"/>
      <c r="BC919" s="1107"/>
      <c r="BE919" s="1107"/>
      <c r="BH919" s="1110"/>
      <c r="BI919" s="1111"/>
      <c r="BJ919" s="1112"/>
      <c r="BK919" s="1112"/>
      <c r="BL919" s="1112"/>
      <c r="BM919" s="1113"/>
      <c r="BN919" s="1113"/>
      <c r="BO919" s="1113"/>
      <c r="BP919" s="1112"/>
      <c r="BQ919" s="1112"/>
      <c r="BR919" s="1112"/>
      <c r="BS919" s="1112"/>
      <c r="BT919" s="1112"/>
      <c r="BU919" s="1112"/>
      <c r="BV919" s="1112"/>
      <c r="BW919" s="1112"/>
      <c r="BX919" s="1112"/>
      <c r="BY919" s="1112"/>
      <c r="BZ919" s="1112"/>
      <c r="CA919" s="1112"/>
      <c r="CB919" s="1114"/>
      <c r="CC919" s="1112"/>
      <c r="CD919" s="1112"/>
      <c r="CE919" s="1114"/>
      <c r="CF919" s="1114"/>
      <c r="CG919" s="1114"/>
      <c r="CH919" s="1114"/>
      <c r="CI919" s="1112"/>
      <c r="CJ919" s="1112"/>
      <c r="CK919" s="1114"/>
      <c r="CL919" s="1114"/>
      <c r="CM919" s="1114"/>
      <c r="CN919" s="1115"/>
      <c r="CO919" s="1116"/>
      <c r="CP919" s="1116"/>
      <c r="CQ919" s="1110"/>
      <c r="CR919" s="1110"/>
      <c r="CS919" s="1110"/>
      <c r="CT919" s="1110"/>
      <c r="CU919" s="1110"/>
      <c r="CV919" s="1110"/>
      <c r="CW919" s="1110"/>
      <c r="CX919" s="1110"/>
      <c r="CY919" s="1110"/>
      <c r="CZ919" s="1110"/>
      <c r="DA919" s="1110"/>
      <c r="DB919" s="1110"/>
      <c r="DC919" s="1110"/>
      <c r="DD919" s="1110"/>
      <c r="DE919" s="1110"/>
      <c r="DF919" s="1110"/>
      <c r="DG919" s="1110"/>
      <c r="DH919" s="1110"/>
      <c r="DI919" s="1110"/>
      <c r="DJ919" s="1110"/>
      <c r="DK919" s="1110"/>
      <c r="DL919" s="1110"/>
      <c r="DM919" s="1110"/>
      <c r="DN919" s="1110"/>
      <c r="DO919" s="1110"/>
      <c r="DP919" s="1110"/>
      <c r="DQ919" s="1110"/>
      <c r="DR919" s="1110"/>
      <c r="DS919" s="1110"/>
      <c r="DT919" s="1110"/>
      <c r="DU919" s="1110"/>
      <c r="DV919" s="1110"/>
      <c r="DW919" s="1116"/>
      <c r="DX919" s="1116"/>
      <c r="DY919" s="1116"/>
      <c r="DZ919" s="1116"/>
      <c r="EA919" s="1116"/>
      <c r="EB919" s="1116"/>
      <c r="EC919" s="1116"/>
      <c r="ED919" s="1116"/>
    </row>
    <row r="920" spans="22:134" s="1105" customFormat="1" x14ac:dyDescent="0.25">
      <c r="V920" s="1106"/>
      <c r="AA920" s="1107"/>
      <c r="AB920" s="1107"/>
      <c r="AD920" s="1107"/>
      <c r="AE920" s="1108"/>
      <c r="AH920" s="1109"/>
      <c r="AI920" s="1109"/>
      <c r="AK920" s="1107"/>
      <c r="AR920" s="1107"/>
      <c r="AV920" s="1107"/>
      <c r="AX920" s="1107"/>
      <c r="BB920" s="1107"/>
      <c r="BC920" s="1107"/>
      <c r="BE920" s="1107"/>
      <c r="BH920" s="1110"/>
      <c r="BI920" s="1111"/>
      <c r="BJ920" s="1112"/>
      <c r="BK920" s="1112"/>
      <c r="BL920" s="1112"/>
      <c r="BM920" s="1113"/>
      <c r="BN920" s="1113"/>
      <c r="BO920" s="1113"/>
      <c r="BP920" s="1112"/>
      <c r="BQ920" s="1112"/>
      <c r="BR920" s="1112"/>
      <c r="BS920" s="1112"/>
      <c r="BT920" s="1112"/>
      <c r="BU920" s="1112"/>
      <c r="BV920" s="1112"/>
      <c r="BW920" s="1112"/>
      <c r="BX920" s="1112"/>
      <c r="BY920" s="1112"/>
      <c r="BZ920" s="1112"/>
      <c r="CA920" s="1112"/>
      <c r="CB920" s="1114"/>
      <c r="CC920" s="1112"/>
      <c r="CD920" s="1112"/>
      <c r="CE920" s="1114"/>
      <c r="CF920" s="1114"/>
      <c r="CG920" s="1114"/>
      <c r="CH920" s="1114"/>
      <c r="CI920" s="1112"/>
      <c r="CJ920" s="1112"/>
      <c r="CK920" s="1114"/>
      <c r="CL920" s="1114"/>
      <c r="CM920" s="1114"/>
      <c r="CN920" s="1115"/>
      <c r="CO920" s="1116"/>
      <c r="CP920" s="1116"/>
      <c r="CQ920" s="1110"/>
      <c r="CR920" s="1110"/>
      <c r="CS920" s="1110"/>
      <c r="CT920" s="1110"/>
      <c r="CU920" s="1110"/>
      <c r="CV920" s="1110"/>
      <c r="CW920" s="1110"/>
      <c r="CX920" s="1110"/>
      <c r="CY920" s="1110"/>
      <c r="CZ920" s="1110"/>
      <c r="DA920" s="1110"/>
      <c r="DB920" s="1110"/>
      <c r="DC920" s="1110"/>
      <c r="DD920" s="1110"/>
      <c r="DE920" s="1110"/>
      <c r="DF920" s="1110"/>
      <c r="DG920" s="1110"/>
      <c r="DH920" s="1110"/>
      <c r="DI920" s="1110"/>
      <c r="DJ920" s="1110"/>
      <c r="DK920" s="1110"/>
      <c r="DL920" s="1110"/>
      <c r="DM920" s="1110"/>
      <c r="DN920" s="1110"/>
      <c r="DO920" s="1110"/>
      <c r="DP920" s="1110"/>
      <c r="DQ920" s="1110"/>
      <c r="DR920" s="1110"/>
      <c r="DS920" s="1110"/>
      <c r="DT920" s="1110"/>
      <c r="DU920" s="1110"/>
      <c r="DV920" s="1110"/>
      <c r="DW920" s="1116"/>
      <c r="DX920" s="1116"/>
      <c r="DY920" s="1116"/>
      <c r="DZ920" s="1116"/>
      <c r="EA920" s="1116"/>
      <c r="EB920" s="1116"/>
      <c r="EC920" s="1116"/>
      <c r="ED920" s="1116"/>
    </row>
    <row r="921" spans="22:134" s="1105" customFormat="1" x14ac:dyDescent="0.25">
      <c r="V921" s="1106"/>
      <c r="AA921" s="1107"/>
      <c r="AB921" s="1107"/>
      <c r="AD921" s="1107"/>
      <c r="AE921" s="1108"/>
      <c r="AH921" s="1109"/>
      <c r="AI921" s="1109"/>
      <c r="AK921" s="1107"/>
      <c r="AR921" s="1107"/>
      <c r="AV921" s="1107"/>
      <c r="AX921" s="1107"/>
      <c r="BB921" s="1107"/>
      <c r="BC921" s="1107"/>
      <c r="BE921" s="1107"/>
      <c r="BH921" s="1110"/>
      <c r="BI921" s="1111"/>
      <c r="BJ921" s="1112"/>
      <c r="BK921" s="1112"/>
      <c r="BL921" s="1112"/>
      <c r="BM921" s="1113"/>
      <c r="BN921" s="1113"/>
      <c r="BO921" s="1113"/>
      <c r="BP921" s="1112"/>
      <c r="BQ921" s="1112"/>
      <c r="BR921" s="1112"/>
      <c r="BS921" s="1112"/>
      <c r="BT921" s="1112"/>
      <c r="BU921" s="1112"/>
      <c r="BV921" s="1112"/>
      <c r="BW921" s="1112"/>
      <c r="BX921" s="1112"/>
      <c r="BY921" s="1112"/>
      <c r="BZ921" s="1112"/>
      <c r="CA921" s="1112"/>
      <c r="CB921" s="1114"/>
      <c r="CC921" s="1112"/>
      <c r="CD921" s="1112"/>
      <c r="CE921" s="1114"/>
      <c r="CF921" s="1114"/>
      <c r="CG921" s="1114"/>
      <c r="CH921" s="1114"/>
      <c r="CI921" s="1112"/>
      <c r="CJ921" s="1112"/>
      <c r="CK921" s="1114"/>
      <c r="CL921" s="1114"/>
      <c r="CM921" s="1114"/>
      <c r="CN921" s="1115"/>
      <c r="CO921" s="1116"/>
      <c r="CP921" s="1116"/>
      <c r="CQ921" s="1110"/>
      <c r="CR921" s="1110"/>
      <c r="CS921" s="1110"/>
      <c r="CT921" s="1110"/>
      <c r="CU921" s="1110"/>
      <c r="CV921" s="1110"/>
      <c r="CW921" s="1110"/>
      <c r="CX921" s="1110"/>
      <c r="CY921" s="1110"/>
      <c r="CZ921" s="1110"/>
      <c r="DA921" s="1110"/>
      <c r="DB921" s="1110"/>
      <c r="DC921" s="1110"/>
      <c r="DD921" s="1110"/>
      <c r="DE921" s="1110"/>
      <c r="DF921" s="1110"/>
      <c r="DG921" s="1110"/>
      <c r="DH921" s="1110"/>
      <c r="DI921" s="1110"/>
      <c r="DJ921" s="1110"/>
      <c r="DK921" s="1110"/>
      <c r="DL921" s="1110"/>
      <c r="DM921" s="1110"/>
      <c r="DN921" s="1110"/>
      <c r="DO921" s="1110"/>
      <c r="DP921" s="1110"/>
      <c r="DQ921" s="1110"/>
      <c r="DR921" s="1110"/>
      <c r="DS921" s="1110"/>
      <c r="DT921" s="1110"/>
      <c r="DU921" s="1110"/>
      <c r="DV921" s="1110"/>
      <c r="DW921" s="1116"/>
      <c r="DX921" s="1116"/>
      <c r="DY921" s="1116"/>
      <c r="DZ921" s="1116"/>
      <c r="EA921" s="1116"/>
      <c r="EB921" s="1116"/>
      <c r="EC921" s="1116"/>
      <c r="ED921" s="1116"/>
    </row>
    <row r="922" spans="22:134" s="1105" customFormat="1" x14ac:dyDescent="0.25">
      <c r="V922" s="1106"/>
      <c r="AA922" s="1107"/>
      <c r="AB922" s="1107"/>
      <c r="AD922" s="1107"/>
      <c r="AE922" s="1108"/>
      <c r="AH922" s="1109"/>
      <c r="AI922" s="1109"/>
      <c r="AK922" s="1107"/>
      <c r="AR922" s="1107"/>
      <c r="AV922" s="1107"/>
      <c r="AX922" s="1107"/>
      <c r="BB922" s="1107"/>
      <c r="BC922" s="1107"/>
      <c r="BE922" s="1107"/>
      <c r="BH922" s="1110"/>
      <c r="BI922" s="1111"/>
      <c r="BJ922" s="1112"/>
      <c r="BK922" s="1112"/>
      <c r="BL922" s="1112"/>
      <c r="BM922" s="1113"/>
      <c r="BN922" s="1113"/>
      <c r="BO922" s="1113"/>
      <c r="BP922" s="1112"/>
      <c r="BQ922" s="1112"/>
      <c r="BR922" s="1112"/>
      <c r="BS922" s="1112"/>
      <c r="BT922" s="1112"/>
      <c r="BU922" s="1112"/>
      <c r="BV922" s="1112"/>
      <c r="BW922" s="1112"/>
      <c r="BX922" s="1112"/>
      <c r="BY922" s="1112"/>
      <c r="BZ922" s="1112"/>
      <c r="CA922" s="1112"/>
      <c r="CB922" s="1114"/>
      <c r="CC922" s="1112"/>
      <c r="CD922" s="1112"/>
      <c r="CE922" s="1114"/>
      <c r="CF922" s="1114"/>
      <c r="CG922" s="1114"/>
      <c r="CH922" s="1114"/>
      <c r="CI922" s="1112"/>
      <c r="CJ922" s="1112"/>
      <c r="CK922" s="1114"/>
      <c r="CL922" s="1114"/>
      <c r="CM922" s="1114"/>
      <c r="CN922" s="1115"/>
      <c r="CO922" s="1116"/>
      <c r="CP922" s="1116"/>
      <c r="CQ922" s="1110"/>
      <c r="CR922" s="1110"/>
      <c r="CS922" s="1110"/>
      <c r="CT922" s="1110"/>
      <c r="CU922" s="1110"/>
      <c r="CV922" s="1110"/>
      <c r="CW922" s="1110"/>
      <c r="CX922" s="1110"/>
      <c r="CY922" s="1110"/>
      <c r="CZ922" s="1110"/>
      <c r="DA922" s="1110"/>
      <c r="DB922" s="1110"/>
      <c r="DC922" s="1110"/>
      <c r="DD922" s="1110"/>
      <c r="DE922" s="1110"/>
      <c r="DF922" s="1110"/>
      <c r="DG922" s="1110"/>
      <c r="DH922" s="1110"/>
      <c r="DI922" s="1110"/>
      <c r="DJ922" s="1110"/>
      <c r="DK922" s="1110"/>
      <c r="DL922" s="1110"/>
      <c r="DM922" s="1110"/>
      <c r="DN922" s="1110"/>
      <c r="DO922" s="1110"/>
      <c r="DP922" s="1110"/>
      <c r="DQ922" s="1110"/>
      <c r="DR922" s="1110"/>
      <c r="DS922" s="1110"/>
      <c r="DT922" s="1110"/>
      <c r="DU922" s="1110"/>
      <c r="DV922" s="1110"/>
      <c r="DW922" s="1116"/>
      <c r="DX922" s="1116"/>
      <c r="DY922" s="1116"/>
      <c r="DZ922" s="1116"/>
      <c r="EA922" s="1116"/>
      <c r="EB922" s="1116"/>
      <c r="EC922" s="1116"/>
      <c r="ED922" s="1116"/>
    </row>
    <row r="923" spans="22:134" s="1105" customFormat="1" x14ac:dyDescent="0.25">
      <c r="V923" s="1106"/>
      <c r="AA923" s="1107"/>
      <c r="AB923" s="1107"/>
      <c r="AD923" s="1107"/>
      <c r="AE923" s="1108"/>
      <c r="AH923" s="1109"/>
      <c r="AI923" s="1109"/>
      <c r="AK923" s="1107"/>
      <c r="AR923" s="1107"/>
      <c r="AV923" s="1107"/>
      <c r="AX923" s="1107"/>
      <c r="BB923" s="1107"/>
      <c r="BC923" s="1107"/>
      <c r="BE923" s="1107"/>
      <c r="BH923" s="1110"/>
      <c r="BI923" s="1111"/>
      <c r="BJ923" s="1112"/>
      <c r="BK923" s="1112"/>
      <c r="BL923" s="1112"/>
      <c r="BM923" s="1113"/>
      <c r="BN923" s="1113"/>
      <c r="BO923" s="1113"/>
      <c r="BP923" s="1112"/>
      <c r="BQ923" s="1112"/>
      <c r="BR923" s="1112"/>
      <c r="BS923" s="1112"/>
      <c r="BT923" s="1112"/>
      <c r="BU923" s="1112"/>
      <c r="BV923" s="1112"/>
      <c r="BW923" s="1112"/>
      <c r="BX923" s="1112"/>
      <c r="BY923" s="1112"/>
      <c r="BZ923" s="1112"/>
      <c r="CA923" s="1112"/>
      <c r="CB923" s="1114"/>
      <c r="CC923" s="1112"/>
      <c r="CD923" s="1112"/>
      <c r="CE923" s="1114"/>
      <c r="CF923" s="1114"/>
      <c r="CG923" s="1114"/>
      <c r="CH923" s="1114"/>
      <c r="CI923" s="1112"/>
      <c r="CJ923" s="1112"/>
      <c r="CK923" s="1114"/>
      <c r="CL923" s="1114"/>
      <c r="CM923" s="1114"/>
      <c r="CN923" s="1115"/>
      <c r="CO923" s="1116"/>
      <c r="CP923" s="1116"/>
      <c r="CQ923" s="1110"/>
      <c r="CR923" s="1110"/>
      <c r="CS923" s="1110"/>
      <c r="CT923" s="1110"/>
      <c r="CU923" s="1110"/>
      <c r="CV923" s="1110"/>
      <c r="CW923" s="1110"/>
      <c r="CX923" s="1110"/>
      <c r="CY923" s="1110"/>
      <c r="CZ923" s="1110"/>
      <c r="DA923" s="1110"/>
      <c r="DB923" s="1110"/>
      <c r="DC923" s="1110"/>
      <c r="DD923" s="1110"/>
      <c r="DE923" s="1110"/>
      <c r="DF923" s="1110"/>
      <c r="DG923" s="1110"/>
      <c r="DH923" s="1110"/>
      <c r="DI923" s="1110"/>
      <c r="DJ923" s="1110"/>
      <c r="DK923" s="1110"/>
      <c r="DL923" s="1110"/>
      <c r="DM923" s="1110"/>
      <c r="DN923" s="1110"/>
      <c r="DO923" s="1110"/>
      <c r="DP923" s="1110"/>
      <c r="DQ923" s="1110"/>
      <c r="DR923" s="1110"/>
      <c r="DS923" s="1110"/>
      <c r="DT923" s="1110"/>
      <c r="DU923" s="1110"/>
      <c r="DV923" s="1110"/>
      <c r="DW923" s="1116"/>
      <c r="DX923" s="1116"/>
      <c r="DY923" s="1116"/>
      <c r="DZ923" s="1116"/>
      <c r="EA923" s="1116"/>
      <c r="EB923" s="1116"/>
      <c r="EC923" s="1116"/>
      <c r="ED923" s="1116"/>
    </row>
    <row r="924" spans="22:134" s="1105" customFormat="1" x14ac:dyDescent="0.25">
      <c r="V924" s="1106"/>
      <c r="AA924" s="1107"/>
      <c r="AB924" s="1107"/>
      <c r="AD924" s="1107"/>
      <c r="AE924" s="1108"/>
      <c r="AH924" s="1109"/>
      <c r="AI924" s="1109"/>
      <c r="AK924" s="1107"/>
      <c r="AR924" s="1107"/>
      <c r="AV924" s="1107"/>
      <c r="AX924" s="1107"/>
      <c r="BB924" s="1107"/>
      <c r="BC924" s="1107"/>
      <c r="BE924" s="1107"/>
      <c r="BH924" s="1110"/>
      <c r="BI924" s="1111"/>
      <c r="BJ924" s="1112"/>
      <c r="BK924" s="1112"/>
      <c r="BL924" s="1112"/>
      <c r="BM924" s="1113"/>
      <c r="BN924" s="1113"/>
      <c r="BO924" s="1113"/>
      <c r="BP924" s="1112"/>
      <c r="BQ924" s="1112"/>
      <c r="BR924" s="1112"/>
      <c r="BS924" s="1112"/>
      <c r="BT924" s="1112"/>
      <c r="BU924" s="1112"/>
      <c r="BV924" s="1112"/>
      <c r="BW924" s="1112"/>
      <c r="BX924" s="1112"/>
      <c r="BY924" s="1112"/>
      <c r="BZ924" s="1112"/>
      <c r="CA924" s="1112"/>
      <c r="CB924" s="1114"/>
      <c r="CC924" s="1112"/>
      <c r="CD924" s="1112"/>
      <c r="CE924" s="1114"/>
      <c r="CF924" s="1114"/>
      <c r="CG924" s="1114"/>
      <c r="CH924" s="1114"/>
      <c r="CI924" s="1112"/>
      <c r="CJ924" s="1112"/>
      <c r="CK924" s="1114"/>
      <c r="CL924" s="1114"/>
      <c r="CM924" s="1114"/>
      <c r="CN924" s="1115"/>
      <c r="CO924" s="1116"/>
      <c r="CP924" s="1116"/>
      <c r="CQ924" s="1110"/>
      <c r="CR924" s="1110"/>
      <c r="CS924" s="1110"/>
      <c r="CT924" s="1110"/>
      <c r="CU924" s="1110"/>
      <c r="CV924" s="1110"/>
      <c r="CW924" s="1110"/>
      <c r="CX924" s="1110"/>
      <c r="CY924" s="1110"/>
      <c r="CZ924" s="1110"/>
      <c r="DA924" s="1110"/>
      <c r="DB924" s="1110"/>
      <c r="DC924" s="1110"/>
      <c r="DD924" s="1110"/>
      <c r="DE924" s="1110"/>
      <c r="DF924" s="1110"/>
      <c r="DG924" s="1110"/>
      <c r="DH924" s="1110"/>
      <c r="DI924" s="1110"/>
      <c r="DJ924" s="1110"/>
      <c r="DK924" s="1110"/>
      <c r="DL924" s="1110"/>
      <c r="DM924" s="1110"/>
      <c r="DN924" s="1110"/>
      <c r="DO924" s="1110"/>
      <c r="DP924" s="1110"/>
      <c r="DQ924" s="1110"/>
      <c r="DR924" s="1110"/>
      <c r="DS924" s="1110"/>
      <c r="DT924" s="1110"/>
      <c r="DU924" s="1110"/>
      <c r="DV924" s="1110"/>
      <c r="DW924" s="1116"/>
      <c r="DX924" s="1116"/>
      <c r="DY924" s="1116"/>
      <c r="DZ924" s="1116"/>
      <c r="EA924" s="1116"/>
      <c r="EB924" s="1116"/>
      <c r="EC924" s="1116"/>
      <c r="ED924" s="1116"/>
    </row>
    <row r="925" spans="22:134" s="1105" customFormat="1" x14ac:dyDescent="0.25">
      <c r="V925" s="1106"/>
      <c r="AA925" s="1107"/>
      <c r="AB925" s="1107"/>
      <c r="AD925" s="1107"/>
      <c r="AE925" s="1108"/>
      <c r="AH925" s="1109"/>
      <c r="AI925" s="1109"/>
      <c r="AK925" s="1107"/>
      <c r="AR925" s="1107"/>
      <c r="AV925" s="1107"/>
      <c r="AX925" s="1107"/>
      <c r="BB925" s="1107"/>
      <c r="BC925" s="1107"/>
      <c r="BE925" s="1107"/>
      <c r="BH925" s="1110"/>
      <c r="BI925" s="1111"/>
      <c r="BJ925" s="1112"/>
      <c r="BK925" s="1112"/>
      <c r="BL925" s="1112"/>
      <c r="BM925" s="1113"/>
      <c r="BN925" s="1113"/>
      <c r="BO925" s="1113"/>
      <c r="BP925" s="1112"/>
      <c r="BQ925" s="1112"/>
      <c r="BR925" s="1112"/>
      <c r="BS925" s="1112"/>
      <c r="BT925" s="1112"/>
      <c r="BU925" s="1112"/>
      <c r="BV925" s="1112"/>
      <c r="BW925" s="1112"/>
      <c r="BX925" s="1112"/>
      <c r="BY925" s="1112"/>
      <c r="BZ925" s="1112"/>
      <c r="CA925" s="1112"/>
      <c r="CB925" s="1114"/>
      <c r="CC925" s="1112"/>
      <c r="CD925" s="1112"/>
      <c r="CE925" s="1114"/>
      <c r="CF925" s="1114"/>
      <c r="CG925" s="1114"/>
      <c r="CH925" s="1114"/>
      <c r="CI925" s="1112"/>
      <c r="CJ925" s="1112"/>
      <c r="CK925" s="1114"/>
      <c r="CL925" s="1114"/>
      <c r="CM925" s="1114"/>
      <c r="CN925" s="1115"/>
      <c r="CO925" s="1116"/>
      <c r="CP925" s="1116"/>
      <c r="CQ925" s="1110"/>
      <c r="CR925" s="1110"/>
      <c r="CS925" s="1110"/>
      <c r="CT925" s="1110"/>
      <c r="CU925" s="1110"/>
      <c r="CV925" s="1110"/>
      <c r="CW925" s="1110"/>
      <c r="CX925" s="1110"/>
      <c r="CY925" s="1110"/>
      <c r="CZ925" s="1110"/>
      <c r="DA925" s="1110"/>
      <c r="DB925" s="1110"/>
      <c r="DC925" s="1110"/>
      <c r="DD925" s="1110"/>
      <c r="DE925" s="1110"/>
      <c r="DF925" s="1110"/>
      <c r="DG925" s="1110"/>
      <c r="DH925" s="1110"/>
      <c r="DI925" s="1110"/>
      <c r="DJ925" s="1110"/>
      <c r="DK925" s="1110"/>
      <c r="DL925" s="1110"/>
      <c r="DM925" s="1110"/>
      <c r="DN925" s="1110"/>
      <c r="DO925" s="1110"/>
      <c r="DP925" s="1110"/>
      <c r="DQ925" s="1110"/>
      <c r="DR925" s="1110"/>
      <c r="DS925" s="1110"/>
      <c r="DT925" s="1110"/>
      <c r="DU925" s="1110"/>
      <c r="DV925" s="1110"/>
      <c r="DW925" s="1116"/>
      <c r="DX925" s="1116"/>
      <c r="DY925" s="1116"/>
      <c r="DZ925" s="1116"/>
      <c r="EA925" s="1116"/>
      <c r="EB925" s="1116"/>
      <c r="EC925" s="1116"/>
      <c r="ED925" s="1116"/>
    </row>
    <row r="926" spans="22:134" s="1105" customFormat="1" x14ac:dyDescent="0.25">
      <c r="V926" s="1106"/>
      <c r="AA926" s="1107"/>
      <c r="AB926" s="1107"/>
      <c r="AD926" s="1107"/>
      <c r="AE926" s="1108"/>
      <c r="AH926" s="1109"/>
      <c r="AI926" s="1109"/>
      <c r="AK926" s="1107"/>
      <c r="AR926" s="1107"/>
      <c r="AV926" s="1107"/>
      <c r="AX926" s="1107"/>
      <c r="BB926" s="1107"/>
      <c r="BC926" s="1107"/>
      <c r="BE926" s="1107"/>
      <c r="BH926" s="1110"/>
      <c r="BI926" s="1111"/>
      <c r="BJ926" s="1112"/>
      <c r="BK926" s="1112"/>
      <c r="BL926" s="1112"/>
      <c r="BM926" s="1113"/>
      <c r="BN926" s="1113"/>
      <c r="BO926" s="1113"/>
      <c r="BP926" s="1112"/>
      <c r="BQ926" s="1112"/>
      <c r="BR926" s="1112"/>
      <c r="BS926" s="1112"/>
      <c r="BT926" s="1112"/>
      <c r="BU926" s="1112"/>
      <c r="BV926" s="1112"/>
      <c r="BW926" s="1112"/>
      <c r="BX926" s="1112"/>
      <c r="BY926" s="1112"/>
      <c r="BZ926" s="1112"/>
      <c r="CA926" s="1112"/>
      <c r="CB926" s="1114"/>
      <c r="CC926" s="1112"/>
      <c r="CD926" s="1112"/>
      <c r="CE926" s="1114"/>
      <c r="CF926" s="1114"/>
      <c r="CG926" s="1114"/>
      <c r="CH926" s="1114"/>
      <c r="CI926" s="1112"/>
      <c r="CJ926" s="1112"/>
      <c r="CK926" s="1114"/>
      <c r="CL926" s="1114"/>
      <c r="CM926" s="1114"/>
      <c r="CN926" s="1115"/>
      <c r="CO926" s="1116"/>
      <c r="CP926" s="1116"/>
      <c r="CQ926" s="1110"/>
      <c r="CR926" s="1110"/>
      <c r="CS926" s="1110"/>
      <c r="CT926" s="1110"/>
      <c r="CU926" s="1110"/>
      <c r="CV926" s="1110"/>
      <c r="CW926" s="1110"/>
      <c r="CX926" s="1110"/>
      <c r="CY926" s="1110"/>
      <c r="CZ926" s="1110"/>
      <c r="DA926" s="1110"/>
      <c r="DB926" s="1110"/>
      <c r="DC926" s="1110"/>
      <c r="DD926" s="1110"/>
      <c r="DE926" s="1110"/>
      <c r="DF926" s="1110"/>
      <c r="DG926" s="1110"/>
      <c r="DH926" s="1110"/>
      <c r="DI926" s="1110"/>
      <c r="DJ926" s="1110"/>
      <c r="DK926" s="1110"/>
      <c r="DL926" s="1110"/>
      <c r="DM926" s="1110"/>
      <c r="DN926" s="1110"/>
      <c r="DO926" s="1110"/>
      <c r="DP926" s="1110"/>
      <c r="DQ926" s="1110"/>
      <c r="DR926" s="1110"/>
      <c r="DS926" s="1110"/>
      <c r="DT926" s="1110"/>
      <c r="DU926" s="1110"/>
      <c r="DV926" s="1110"/>
      <c r="DW926" s="1116"/>
      <c r="DX926" s="1116"/>
      <c r="DY926" s="1116"/>
      <c r="DZ926" s="1116"/>
      <c r="EA926" s="1116"/>
      <c r="EB926" s="1116"/>
      <c r="EC926" s="1116"/>
      <c r="ED926" s="1116"/>
    </row>
    <row r="927" spans="22:134" s="1105" customFormat="1" x14ac:dyDescent="0.25">
      <c r="V927" s="1106"/>
      <c r="AA927" s="1107"/>
      <c r="AB927" s="1107"/>
      <c r="AD927" s="1107"/>
      <c r="AE927" s="1108"/>
      <c r="AH927" s="1109"/>
      <c r="AI927" s="1109"/>
      <c r="AK927" s="1107"/>
      <c r="AR927" s="1107"/>
      <c r="AV927" s="1107"/>
      <c r="AX927" s="1107"/>
      <c r="BB927" s="1107"/>
      <c r="BC927" s="1107"/>
      <c r="BE927" s="1107"/>
      <c r="BH927" s="1110"/>
      <c r="BI927" s="1111"/>
      <c r="BJ927" s="1112"/>
      <c r="BK927" s="1112"/>
      <c r="BL927" s="1112"/>
      <c r="BM927" s="1113"/>
      <c r="BN927" s="1113"/>
      <c r="BO927" s="1113"/>
      <c r="BP927" s="1112"/>
      <c r="BQ927" s="1112"/>
      <c r="BR927" s="1112"/>
      <c r="BS927" s="1112"/>
      <c r="BT927" s="1112"/>
      <c r="BU927" s="1112"/>
      <c r="BV927" s="1112"/>
      <c r="BW927" s="1112"/>
      <c r="BX927" s="1112"/>
      <c r="BY927" s="1112"/>
      <c r="BZ927" s="1112"/>
      <c r="CA927" s="1112"/>
      <c r="CB927" s="1114"/>
      <c r="CC927" s="1112"/>
      <c r="CD927" s="1112"/>
      <c r="CE927" s="1114"/>
      <c r="CF927" s="1114"/>
      <c r="CG927" s="1114"/>
      <c r="CH927" s="1114"/>
      <c r="CI927" s="1112"/>
      <c r="CJ927" s="1112"/>
      <c r="CK927" s="1114"/>
      <c r="CL927" s="1114"/>
      <c r="CM927" s="1114"/>
      <c r="CN927" s="1115"/>
      <c r="CO927" s="1116"/>
      <c r="CP927" s="1116"/>
      <c r="CQ927" s="1110"/>
      <c r="CR927" s="1110"/>
      <c r="CS927" s="1110"/>
      <c r="CT927" s="1110"/>
      <c r="CU927" s="1110"/>
      <c r="CV927" s="1110"/>
      <c r="CW927" s="1110"/>
      <c r="CX927" s="1110"/>
      <c r="CY927" s="1110"/>
      <c r="CZ927" s="1110"/>
      <c r="DA927" s="1110"/>
      <c r="DB927" s="1110"/>
      <c r="DC927" s="1110"/>
      <c r="DD927" s="1110"/>
      <c r="DE927" s="1110"/>
      <c r="DF927" s="1110"/>
      <c r="DG927" s="1110"/>
      <c r="DH927" s="1110"/>
      <c r="DI927" s="1110"/>
      <c r="DJ927" s="1110"/>
      <c r="DK927" s="1110"/>
      <c r="DL927" s="1110"/>
      <c r="DM927" s="1110"/>
      <c r="DN927" s="1110"/>
      <c r="DO927" s="1110"/>
      <c r="DP927" s="1110"/>
      <c r="DQ927" s="1110"/>
      <c r="DR927" s="1110"/>
      <c r="DS927" s="1110"/>
      <c r="DT927" s="1110"/>
      <c r="DU927" s="1110"/>
      <c r="DV927" s="1110"/>
      <c r="DW927" s="1116"/>
      <c r="DX927" s="1116"/>
      <c r="DY927" s="1116"/>
      <c r="DZ927" s="1116"/>
      <c r="EA927" s="1116"/>
      <c r="EB927" s="1116"/>
      <c r="EC927" s="1116"/>
      <c r="ED927" s="1116"/>
    </row>
    <row r="928" spans="22:134" s="1105" customFormat="1" x14ac:dyDescent="0.25">
      <c r="V928" s="1106"/>
      <c r="AA928" s="1107"/>
      <c r="AB928" s="1107"/>
      <c r="AD928" s="1107"/>
      <c r="AE928" s="1108"/>
      <c r="AH928" s="1109"/>
      <c r="AI928" s="1109"/>
      <c r="AK928" s="1107"/>
      <c r="AR928" s="1107"/>
      <c r="AV928" s="1107"/>
      <c r="AX928" s="1107"/>
      <c r="BB928" s="1107"/>
      <c r="BC928" s="1107"/>
      <c r="BE928" s="1107"/>
      <c r="BH928" s="1110"/>
      <c r="BI928" s="1111"/>
      <c r="BJ928" s="1112"/>
      <c r="BK928" s="1112"/>
      <c r="BL928" s="1112"/>
      <c r="BM928" s="1113"/>
      <c r="BN928" s="1113"/>
      <c r="BO928" s="1113"/>
      <c r="BP928" s="1112"/>
      <c r="BQ928" s="1112"/>
      <c r="BR928" s="1112"/>
      <c r="BS928" s="1112"/>
      <c r="BT928" s="1112"/>
      <c r="BU928" s="1112"/>
      <c r="BV928" s="1112"/>
      <c r="BW928" s="1112"/>
      <c r="BX928" s="1112"/>
      <c r="BY928" s="1112"/>
      <c r="BZ928" s="1112"/>
      <c r="CA928" s="1112"/>
      <c r="CB928" s="1114"/>
      <c r="CC928" s="1112"/>
      <c r="CD928" s="1112"/>
      <c r="CE928" s="1114"/>
      <c r="CF928" s="1114"/>
      <c r="CG928" s="1114"/>
      <c r="CH928" s="1114"/>
      <c r="CI928" s="1112"/>
      <c r="CJ928" s="1112"/>
      <c r="CK928" s="1114"/>
      <c r="CL928" s="1114"/>
      <c r="CM928" s="1114"/>
      <c r="CN928" s="1115"/>
      <c r="CO928" s="1116"/>
      <c r="CP928" s="1116"/>
      <c r="CQ928" s="1110"/>
      <c r="CR928" s="1110"/>
      <c r="CS928" s="1110"/>
      <c r="CT928" s="1110"/>
      <c r="CU928" s="1110"/>
      <c r="CV928" s="1110"/>
      <c r="CW928" s="1110"/>
      <c r="CX928" s="1110"/>
      <c r="CY928" s="1110"/>
      <c r="CZ928" s="1110"/>
      <c r="DA928" s="1110"/>
      <c r="DB928" s="1110"/>
      <c r="DC928" s="1110"/>
      <c r="DD928" s="1110"/>
      <c r="DE928" s="1110"/>
      <c r="DF928" s="1110"/>
      <c r="DG928" s="1110"/>
      <c r="DH928" s="1110"/>
      <c r="DI928" s="1110"/>
      <c r="DJ928" s="1110"/>
      <c r="DK928" s="1110"/>
      <c r="DL928" s="1110"/>
      <c r="DM928" s="1110"/>
      <c r="DN928" s="1110"/>
      <c r="DO928" s="1110"/>
      <c r="DP928" s="1110"/>
      <c r="DQ928" s="1110"/>
      <c r="DR928" s="1110"/>
      <c r="DS928" s="1110"/>
      <c r="DT928" s="1110"/>
      <c r="DU928" s="1110"/>
      <c r="DV928" s="1110"/>
      <c r="DW928" s="1116"/>
      <c r="DX928" s="1116"/>
      <c r="DY928" s="1116"/>
      <c r="DZ928" s="1116"/>
      <c r="EA928" s="1116"/>
      <c r="EB928" s="1116"/>
      <c r="EC928" s="1116"/>
      <c r="ED928" s="1116"/>
    </row>
    <row r="929" spans="22:134" s="1105" customFormat="1" x14ac:dyDescent="0.25">
      <c r="V929" s="1106"/>
      <c r="AA929" s="1107"/>
      <c r="AB929" s="1107"/>
      <c r="AD929" s="1107"/>
      <c r="AE929" s="1108"/>
      <c r="AH929" s="1109"/>
      <c r="AI929" s="1109"/>
      <c r="AK929" s="1107"/>
      <c r="AR929" s="1107"/>
      <c r="AV929" s="1107"/>
      <c r="AX929" s="1107"/>
      <c r="BB929" s="1107"/>
      <c r="BC929" s="1107"/>
      <c r="BE929" s="1107"/>
      <c r="BH929" s="1110"/>
      <c r="BI929" s="1111"/>
      <c r="BJ929" s="1112"/>
      <c r="BK929" s="1112"/>
      <c r="BL929" s="1112"/>
      <c r="BM929" s="1113"/>
      <c r="BN929" s="1113"/>
      <c r="BO929" s="1113"/>
      <c r="BP929" s="1112"/>
      <c r="BQ929" s="1112"/>
      <c r="BR929" s="1112"/>
      <c r="BS929" s="1112"/>
      <c r="BT929" s="1112"/>
      <c r="BU929" s="1112"/>
      <c r="BV929" s="1112"/>
      <c r="BW929" s="1112"/>
      <c r="BX929" s="1112"/>
      <c r="BY929" s="1112"/>
      <c r="BZ929" s="1112"/>
      <c r="CA929" s="1112"/>
      <c r="CB929" s="1114"/>
      <c r="CC929" s="1112"/>
      <c r="CD929" s="1112"/>
      <c r="CE929" s="1114"/>
      <c r="CF929" s="1114"/>
      <c r="CG929" s="1114"/>
      <c r="CH929" s="1114"/>
      <c r="CI929" s="1112"/>
      <c r="CJ929" s="1112"/>
      <c r="CK929" s="1114"/>
      <c r="CL929" s="1114"/>
      <c r="CM929" s="1114"/>
      <c r="CN929" s="1115"/>
      <c r="CO929" s="1116"/>
      <c r="CP929" s="1116"/>
      <c r="CQ929" s="1110"/>
      <c r="CR929" s="1110"/>
      <c r="CS929" s="1110"/>
      <c r="CT929" s="1110"/>
      <c r="CU929" s="1110"/>
      <c r="CV929" s="1110"/>
      <c r="CW929" s="1110"/>
      <c r="CX929" s="1110"/>
      <c r="CY929" s="1110"/>
      <c r="CZ929" s="1110"/>
      <c r="DA929" s="1110"/>
      <c r="DB929" s="1110"/>
      <c r="DC929" s="1110"/>
      <c r="DD929" s="1110"/>
      <c r="DE929" s="1110"/>
      <c r="DF929" s="1110"/>
      <c r="DG929" s="1110"/>
      <c r="DH929" s="1110"/>
      <c r="DI929" s="1110"/>
      <c r="DJ929" s="1110"/>
      <c r="DK929" s="1110"/>
      <c r="DL929" s="1110"/>
      <c r="DM929" s="1110"/>
      <c r="DN929" s="1110"/>
      <c r="DO929" s="1110"/>
      <c r="DP929" s="1110"/>
      <c r="DQ929" s="1110"/>
      <c r="DR929" s="1110"/>
      <c r="DS929" s="1110"/>
      <c r="DT929" s="1110"/>
      <c r="DU929" s="1110"/>
      <c r="DV929" s="1110"/>
      <c r="DW929" s="1116"/>
      <c r="DX929" s="1116"/>
      <c r="DY929" s="1116"/>
      <c r="DZ929" s="1116"/>
      <c r="EA929" s="1116"/>
      <c r="EB929" s="1116"/>
      <c r="EC929" s="1116"/>
      <c r="ED929" s="1116"/>
    </row>
    <row r="930" spans="22:134" s="1105" customFormat="1" x14ac:dyDescent="0.25">
      <c r="V930" s="1106"/>
      <c r="AA930" s="1107"/>
      <c r="AB930" s="1107"/>
      <c r="AD930" s="1107"/>
      <c r="AE930" s="1108"/>
      <c r="AH930" s="1109"/>
      <c r="AI930" s="1109"/>
      <c r="AK930" s="1107"/>
      <c r="AR930" s="1107"/>
      <c r="AV930" s="1107"/>
      <c r="AX930" s="1107"/>
      <c r="BB930" s="1107"/>
      <c r="BC930" s="1107"/>
      <c r="BE930" s="1107"/>
      <c r="BH930" s="1110"/>
      <c r="BI930" s="1111"/>
      <c r="BJ930" s="1112"/>
      <c r="BK930" s="1112"/>
      <c r="BL930" s="1112"/>
      <c r="BM930" s="1113"/>
      <c r="BN930" s="1113"/>
      <c r="BO930" s="1113"/>
      <c r="BP930" s="1112"/>
      <c r="BQ930" s="1112"/>
      <c r="BR930" s="1112"/>
      <c r="BS930" s="1112"/>
      <c r="BT930" s="1112"/>
      <c r="BU930" s="1112"/>
      <c r="BV930" s="1112"/>
      <c r="BW930" s="1112"/>
      <c r="BX930" s="1112"/>
      <c r="BY930" s="1112"/>
      <c r="BZ930" s="1112"/>
      <c r="CA930" s="1112"/>
      <c r="CB930" s="1114"/>
      <c r="CC930" s="1112"/>
      <c r="CD930" s="1112"/>
      <c r="CE930" s="1114"/>
      <c r="CF930" s="1114"/>
      <c r="CG930" s="1114"/>
      <c r="CH930" s="1114"/>
      <c r="CI930" s="1112"/>
      <c r="CJ930" s="1112"/>
      <c r="CK930" s="1114"/>
      <c r="CL930" s="1114"/>
      <c r="CM930" s="1114"/>
      <c r="CN930" s="1115"/>
      <c r="CO930" s="1116"/>
      <c r="CP930" s="1116"/>
      <c r="CQ930" s="1110"/>
      <c r="CR930" s="1110"/>
      <c r="CS930" s="1110"/>
      <c r="CT930" s="1110"/>
      <c r="CU930" s="1110"/>
      <c r="CV930" s="1110"/>
      <c r="CW930" s="1110"/>
      <c r="CX930" s="1110"/>
      <c r="CY930" s="1110"/>
      <c r="CZ930" s="1110"/>
      <c r="DA930" s="1110"/>
      <c r="DB930" s="1110"/>
      <c r="DC930" s="1110"/>
      <c r="DD930" s="1110"/>
      <c r="DE930" s="1110"/>
      <c r="DF930" s="1110"/>
      <c r="DG930" s="1110"/>
      <c r="DH930" s="1110"/>
      <c r="DI930" s="1110"/>
      <c r="DJ930" s="1110"/>
      <c r="DK930" s="1110"/>
      <c r="DL930" s="1110"/>
      <c r="DM930" s="1110"/>
      <c r="DN930" s="1110"/>
      <c r="DO930" s="1110"/>
      <c r="DP930" s="1110"/>
      <c r="DQ930" s="1110"/>
      <c r="DR930" s="1110"/>
      <c r="DS930" s="1110"/>
      <c r="DT930" s="1110"/>
      <c r="DU930" s="1110"/>
      <c r="DV930" s="1110"/>
      <c r="DW930" s="1116"/>
      <c r="DX930" s="1116"/>
      <c r="DY930" s="1116"/>
      <c r="DZ930" s="1116"/>
      <c r="EA930" s="1116"/>
      <c r="EB930" s="1116"/>
      <c r="EC930" s="1116"/>
      <c r="ED930" s="1116"/>
    </row>
    <row r="931" spans="22:134" s="1105" customFormat="1" x14ac:dyDescent="0.25">
      <c r="V931" s="1106"/>
      <c r="AA931" s="1107"/>
      <c r="AB931" s="1107"/>
      <c r="AD931" s="1107"/>
      <c r="AE931" s="1108"/>
      <c r="AH931" s="1109"/>
      <c r="AI931" s="1109"/>
      <c r="AK931" s="1107"/>
      <c r="AR931" s="1107"/>
      <c r="AV931" s="1107"/>
      <c r="AX931" s="1107"/>
      <c r="BB931" s="1107"/>
      <c r="BC931" s="1107"/>
      <c r="BE931" s="1107"/>
      <c r="BH931" s="1110"/>
      <c r="BI931" s="1111"/>
      <c r="BJ931" s="1112"/>
      <c r="BK931" s="1112"/>
      <c r="BL931" s="1112"/>
      <c r="BM931" s="1113"/>
      <c r="BN931" s="1113"/>
      <c r="BO931" s="1113"/>
      <c r="BP931" s="1112"/>
      <c r="BQ931" s="1112"/>
      <c r="BR931" s="1112"/>
      <c r="BS931" s="1112"/>
      <c r="BT931" s="1112"/>
      <c r="BU931" s="1112"/>
      <c r="BV931" s="1112"/>
      <c r="BW931" s="1112"/>
      <c r="BX931" s="1112"/>
      <c r="BY931" s="1112"/>
      <c r="BZ931" s="1112"/>
      <c r="CA931" s="1112"/>
      <c r="CB931" s="1114"/>
      <c r="CC931" s="1112"/>
      <c r="CD931" s="1112"/>
      <c r="CE931" s="1114"/>
      <c r="CF931" s="1114"/>
      <c r="CG931" s="1114"/>
      <c r="CH931" s="1114"/>
      <c r="CI931" s="1112"/>
      <c r="CJ931" s="1112"/>
      <c r="CK931" s="1114"/>
      <c r="CL931" s="1114"/>
      <c r="CM931" s="1114"/>
      <c r="CN931" s="1115"/>
      <c r="CO931" s="1116"/>
      <c r="CP931" s="1116"/>
      <c r="CQ931" s="1110"/>
      <c r="CR931" s="1110"/>
      <c r="CS931" s="1110"/>
      <c r="CT931" s="1110"/>
      <c r="CU931" s="1110"/>
      <c r="CV931" s="1110"/>
      <c r="CW931" s="1110"/>
      <c r="CX931" s="1110"/>
      <c r="CY931" s="1110"/>
      <c r="CZ931" s="1110"/>
      <c r="DA931" s="1110"/>
      <c r="DB931" s="1110"/>
      <c r="DC931" s="1110"/>
      <c r="DD931" s="1110"/>
      <c r="DE931" s="1110"/>
      <c r="DF931" s="1110"/>
      <c r="DG931" s="1110"/>
      <c r="DH931" s="1110"/>
      <c r="DI931" s="1110"/>
      <c r="DJ931" s="1110"/>
      <c r="DK931" s="1110"/>
      <c r="DL931" s="1110"/>
      <c r="DM931" s="1110"/>
      <c r="DN931" s="1110"/>
      <c r="DO931" s="1110"/>
      <c r="DP931" s="1110"/>
      <c r="DQ931" s="1110"/>
      <c r="DR931" s="1110"/>
      <c r="DS931" s="1110"/>
      <c r="DT931" s="1110"/>
      <c r="DU931" s="1110"/>
      <c r="DV931" s="1110"/>
      <c r="DW931" s="1116"/>
      <c r="DX931" s="1116"/>
      <c r="DY931" s="1116"/>
      <c r="DZ931" s="1116"/>
      <c r="EA931" s="1116"/>
      <c r="EB931" s="1116"/>
      <c r="EC931" s="1116"/>
      <c r="ED931" s="1116"/>
    </row>
    <row r="932" spans="22:134" s="1105" customFormat="1" x14ac:dyDescent="0.25">
      <c r="V932" s="1106"/>
      <c r="AA932" s="1107"/>
      <c r="AB932" s="1107"/>
      <c r="AD932" s="1107"/>
      <c r="AE932" s="1108"/>
      <c r="AH932" s="1109"/>
      <c r="AI932" s="1109"/>
      <c r="AK932" s="1107"/>
      <c r="AR932" s="1107"/>
      <c r="AV932" s="1107"/>
      <c r="AX932" s="1107"/>
      <c r="BB932" s="1107"/>
      <c r="BC932" s="1107"/>
      <c r="BE932" s="1107"/>
      <c r="BH932" s="1110"/>
      <c r="BI932" s="1111"/>
      <c r="BJ932" s="1112"/>
      <c r="BK932" s="1112"/>
      <c r="BL932" s="1112"/>
      <c r="BM932" s="1113"/>
      <c r="BN932" s="1113"/>
      <c r="BO932" s="1113"/>
      <c r="BP932" s="1112"/>
      <c r="BQ932" s="1112"/>
      <c r="BR932" s="1112"/>
      <c r="BS932" s="1112"/>
      <c r="BT932" s="1112"/>
      <c r="BU932" s="1112"/>
      <c r="BV932" s="1112"/>
      <c r="BW932" s="1112"/>
      <c r="BX932" s="1112"/>
      <c r="BY932" s="1112"/>
      <c r="BZ932" s="1112"/>
      <c r="CA932" s="1112"/>
      <c r="CB932" s="1114"/>
      <c r="CC932" s="1112"/>
      <c r="CD932" s="1112"/>
      <c r="CE932" s="1114"/>
      <c r="CF932" s="1114"/>
      <c r="CG932" s="1114"/>
      <c r="CH932" s="1114"/>
      <c r="CI932" s="1112"/>
      <c r="CJ932" s="1112"/>
      <c r="CK932" s="1114"/>
      <c r="CL932" s="1114"/>
      <c r="CM932" s="1114"/>
      <c r="CN932" s="1115"/>
      <c r="CO932" s="1116"/>
      <c r="CP932" s="1116"/>
      <c r="CQ932" s="1110"/>
      <c r="CR932" s="1110"/>
      <c r="CS932" s="1110"/>
      <c r="CT932" s="1110"/>
      <c r="CU932" s="1110"/>
      <c r="CV932" s="1110"/>
      <c r="CW932" s="1110"/>
      <c r="CX932" s="1110"/>
      <c r="CY932" s="1110"/>
      <c r="CZ932" s="1110"/>
      <c r="DA932" s="1110"/>
      <c r="DB932" s="1110"/>
      <c r="DC932" s="1110"/>
      <c r="DD932" s="1110"/>
      <c r="DE932" s="1110"/>
      <c r="DF932" s="1110"/>
      <c r="DG932" s="1110"/>
      <c r="DH932" s="1110"/>
      <c r="DI932" s="1110"/>
      <c r="DJ932" s="1110"/>
      <c r="DK932" s="1110"/>
      <c r="DL932" s="1110"/>
      <c r="DM932" s="1110"/>
      <c r="DN932" s="1110"/>
      <c r="DO932" s="1110"/>
      <c r="DP932" s="1110"/>
      <c r="DQ932" s="1110"/>
      <c r="DR932" s="1110"/>
      <c r="DS932" s="1110"/>
      <c r="DT932" s="1110"/>
      <c r="DU932" s="1110"/>
      <c r="DV932" s="1110"/>
      <c r="DW932" s="1116"/>
      <c r="DX932" s="1116"/>
      <c r="DY932" s="1116"/>
      <c r="DZ932" s="1116"/>
      <c r="EA932" s="1116"/>
      <c r="EB932" s="1116"/>
      <c r="EC932" s="1116"/>
      <c r="ED932" s="1116"/>
    </row>
    <row r="933" spans="22:134" s="1105" customFormat="1" x14ac:dyDescent="0.25">
      <c r="V933" s="1106"/>
      <c r="AA933" s="1107"/>
      <c r="AB933" s="1107"/>
      <c r="AD933" s="1107"/>
      <c r="AE933" s="1108"/>
      <c r="AH933" s="1109"/>
      <c r="AI933" s="1109"/>
      <c r="AK933" s="1107"/>
      <c r="AR933" s="1107"/>
      <c r="AV933" s="1107"/>
      <c r="AX933" s="1107"/>
      <c r="BB933" s="1107"/>
      <c r="BC933" s="1107"/>
      <c r="BE933" s="1107"/>
      <c r="BH933" s="1110"/>
      <c r="BI933" s="1111"/>
      <c r="BJ933" s="1112"/>
      <c r="BK933" s="1112"/>
      <c r="BL933" s="1112"/>
      <c r="BM933" s="1113"/>
      <c r="BN933" s="1113"/>
      <c r="BO933" s="1113"/>
      <c r="BP933" s="1112"/>
      <c r="BQ933" s="1112"/>
      <c r="BR933" s="1112"/>
      <c r="BS933" s="1112"/>
      <c r="BT933" s="1112"/>
      <c r="BU933" s="1112"/>
      <c r="BV933" s="1112"/>
      <c r="BW933" s="1112"/>
      <c r="BX933" s="1112"/>
      <c r="BY933" s="1112"/>
      <c r="BZ933" s="1112"/>
      <c r="CA933" s="1112"/>
      <c r="CB933" s="1114"/>
      <c r="CC933" s="1112"/>
      <c r="CD933" s="1112"/>
      <c r="CE933" s="1114"/>
      <c r="CF933" s="1114"/>
      <c r="CG933" s="1114"/>
      <c r="CH933" s="1114"/>
      <c r="CI933" s="1112"/>
      <c r="CJ933" s="1112"/>
      <c r="CK933" s="1114"/>
      <c r="CL933" s="1114"/>
      <c r="CM933" s="1114"/>
      <c r="CN933" s="1115"/>
      <c r="CO933" s="1116"/>
      <c r="CP933" s="1116"/>
      <c r="CQ933" s="1110"/>
      <c r="CR933" s="1110"/>
      <c r="CS933" s="1110"/>
      <c r="CT933" s="1110"/>
      <c r="CU933" s="1110"/>
      <c r="CV933" s="1110"/>
      <c r="CW933" s="1110"/>
      <c r="CX933" s="1110"/>
      <c r="CY933" s="1110"/>
      <c r="CZ933" s="1110"/>
      <c r="DA933" s="1110"/>
      <c r="DB933" s="1110"/>
      <c r="DC933" s="1110"/>
      <c r="DD933" s="1110"/>
      <c r="DE933" s="1110"/>
      <c r="DF933" s="1110"/>
      <c r="DG933" s="1110"/>
      <c r="DH933" s="1110"/>
      <c r="DI933" s="1110"/>
      <c r="DJ933" s="1110"/>
      <c r="DK933" s="1110"/>
      <c r="DL933" s="1110"/>
      <c r="DM933" s="1110"/>
      <c r="DN933" s="1110"/>
      <c r="DO933" s="1110"/>
      <c r="DP933" s="1110"/>
      <c r="DQ933" s="1110"/>
      <c r="DR933" s="1110"/>
      <c r="DS933" s="1110"/>
      <c r="DT933" s="1110"/>
      <c r="DU933" s="1110"/>
      <c r="DV933" s="1110"/>
      <c r="DW933" s="1116"/>
      <c r="DX933" s="1116"/>
      <c r="DY933" s="1116"/>
      <c r="DZ933" s="1116"/>
      <c r="EA933" s="1116"/>
      <c r="EB933" s="1116"/>
      <c r="EC933" s="1116"/>
      <c r="ED933" s="1116"/>
    </row>
    <row r="934" spans="22:134" s="1105" customFormat="1" x14ac:dyDescent="0.25">
      <c r="V934" s="1106"/>
      <c r="AA934" s="1107"/>
      <c r="AB934" s="1107"/>
      <c r="AD934" s="1107"/>
      <c r="AE934" s="1108"/>
      <c r="AH934" s="1109"/>
      <c r="AI934" s="1109"/>
      <c r="AK934" s="1107"/>
      <c r="AR934" s="1107"/>
      <c r="AV934" s="1107"/>
      <c r="AX934" s="1107"/>
      <c r="BB934" s="1107"/>
      <c r="BC934" s="1107"/>
      <c r="BE934" s="1107"/>
      <c r="BH934" s="1110"/>
      <c r="BI934" s="1111"/>
      <c r="BJ934" s="1112"/>
      <c r="BK934" s="1112"/>
      <c r="BL934" s="1112"/>
      <c r="BM934" s="1113"/>
      <c r="BN934" s="1113"/>
      <c r="BO934" s="1113"/>
      <c r="BP934" s="1112"/>
      <c r="BQ934" s="1112"/>
      <c r="BR934" s="1112"/>
      <c r="BS934" s="1112"/>
      <c r="BT934" s="1112"/>
      <c r="BU934" s="1112"/>
      <c r="BV934" s="1112"/>
      <c r="BW934" s="1112"/>
      <c r="BX934" s="1112"/>
      <c r="BY934" s="1112"/>
      <c r="BZ934" s="1112"/>
      <c r="CA934" s="1112"/>
      <c r="CB934" s="1114"/>
      <c r="CC934" s="1112"/>
      <c r="CD934" s="1112"/>
      <c r="CE934" s="1114"/>
      <c r="CF934" s="1114"/>
      <c r="CG934" s="1114"/>
      <c r="CH934" s="1114"/>
      <c r="CI934" s="1112"/>
      <c r="CJ934" s="1112"/>
      <c r="CK934" s="1114"/>
      <c r="CL934" s="1114"/>
      <c r="CM934" s="1114"/>
      <c r="CN934" s="1115"/>
      <c r="CO934" s="1116"/>
      <c r="CP934" s="1116"/>
      <c r="CQ934" s="1110"/>
      <c r="CR934" s="1110"/>
      <c r="CS934" s="1110"/>
      <c r="CT934" s="1110"/>
      <c r="CU934" s="1110"/>
      <c r="CV934" s="1110"/>
      <c r="CW934" s="1110"/>
      <c r="CX934" s="1110"/>
      <c r="CY934" s="1110"/>
      <c r="CZ934" s="1110"/>
      <c r="DA934" s="1110"/>
      <c r="DB934" s="1110"/>
      <c r="DC934" s="1110"/>
      <c r="DD934" s="1110"/>
      <c r="DE934" s="1110"/>
      <c r="DF934" s="1110"/>
      <c r="DG934" s="1110"/>
      <c r="DH934" s="1110"/>
      <c r="DI934" s="1110"/>
      <c r="DJ934" s="1110"/>
      <c r="DK934" s="1110"/>
      <c r="DL934" s="1110"/>
      <c r="DM934" s="1110"/>
      <c r="DN934" s="1110"/>
      <c r="DO934" s="1110"/>
      <c r="DP934" s="1110"/>
      <c r="DQ934" s="1110"/>
      <c r="DR934" s="1110"/>
      <c r="DS934" s="1110"/>
      <c r="DT934" s="1110"/>
      <c r="DU934" s="1110"/>
      <c r="DV934" s="1110"/>
      <c r="DW934" s="1116"/>
      <c r="DX934" s="1116"/>
      <c r="DY934" s="1116"/>
      <c r="DZ934" s="1116"/>
      <c r="EA934" s="1116"/>
      <c r="EB934" s="1116"/>
      <c r="EC934" s="1116"/>
      <c r="ED934" s="1116"/>
    </row>
    <row r="935" spans="22:134" s="1105" customFormat="1" x14ac:dyDescent="0.25">
      <c r="V935" s="1106"/>
      <c r="AA935" s="1107"/>
      <c r="AB935" s="1107"/>
      <c r="AD935" s="1107"/>
      <c r="AE935" s="1108"/>
      <c r="AH935" s="1109"/>
      <c r="AI935" s="1109"/>
      <c r="AK935" s="1107"/>
      <c r="AR935" s="1107"/>
      <c r="AV935" s="1107"/>
      <c r="AX935" s="1107"/>
      <c r="BB935" s="1107"/>
      <c r="BC935" s="1107"/>
      <c r="BE935" s="1107"/>
      <c r="BH935" s="1110"/>
      <c r="BI935" s="1111"/>
      <c r="BJ935" s="1112"/>
      <c r="BK935" s="1112"/>
      <c r="BL935" s="1112"/>
      <c r="BM935" s="1113"/>
      <c r="BN935" s="1113"/>
      <c r="BO935" s="1113"/>
      <c r="BP935" s="1112"/>
      <c r="BQ935" s="1112"/>
      <c r="BR935" s="1112"/>
      <c r="BS935" s="1112"/>
      <c r="BT935" s="1112"/>
      <c r="BU935" s="1112"/>
      <c r="BV935" s="1112"/>
      <c r="BW935" s="1112"/>
      <c r="BX935" s="1112"/>
      <c r="BY935" s="1112"/>
      <c r="BZ935" s="1112"/>
      <c r="CA935" s="1112"/>
      <c r="CB935" s="1114"/>
      <c r="CC935" s="1112"/>
      <c r="CD935" s="1112"/>
      <c r="CE935" s="1114"/>
      <c r="CF935" s="1114"/>
      <c r="CG935" s="1114"/>
      <c r="CH935" s="1114"/>
      <c r="CI935" s="1112"/>
      <c r="CJ935" s="1112"/>
      <c r="CK935" s="1114"/>
      <c r="CL935" s="1114"/>
      <c r="CM935" s="1114"/>
      <c r="CN935" s="1115"/>
      <c r="CO935" s="1116"/>
      <c r="CP935" s="1116"/>
      <c r="CQ935" s="1110"/>
      <c r="CR935" s="1110"/>
      <c r="CS935" s="1110"/>
      <c r="CT935" s="1110"/>
      <c r="CU935" s="1110"/>
      <c r="CV935" s="1110"/>
      <c r="CW935" s="1110"/>
      <c r="CX935" s="1110"/>
      <c r="CY935" s="1110"/>
      <c r="CZ935" s="1110"/>
      <c r="DA935" s="1110"/>
      <c r="DB935" s="1110"/>
      <c r="DC935" s="1110"/>
      <c r="DD935" s="1110"/>
      <c r="DE935" s="1110"/>
      <c r="DF935" s="1110"/>
      <c r="DG935" s="1110"/>
      <c r="DH935" s="1110"/>
      <c r="DI935" s="1110"/>
      <c r="DJ935" s="1110"/>
      <c r="DK935" s="1110"/>
      <c r="DL935" s="1110"/>
      <c r="DM935" s="1110"/>
      <c r="DN935" s="1110"/>
      <c r="DO935" s="1110"/>
      <c r="DP935" s="1110"/>
      <c r="DQ935" s="1110"/>
      <c r="DR935" s="1110"/>
      <c r="DS935" s="1110"/>
      <c r="DT935" s="1110"/>
      <c r="DU935" s="1110"/>
      <c r="DV935" s="1110"/>
      <c r="DW935" s="1116"/>
      <c r="DX935" s="1116"/>
      <c r="DY935" s="1116"/>
      <c r="DZ935" s="1116"/>
      <c r="EA935" s="1116"/>
      <c r="EB935" s="1116"/>
      <c r="EC935" s="1116"/>
      <c r="ED935" s="1116"/>
    </row>
    <row r="936" spans="22:134" s="1105" customFormat="1" x14ac:dyDescent="0.25">
      <c r="V936" s="1106"/>
      <c r="AA936" s="1107"/>
      <c r="AB936" s="1107"/>
      <c r="AD936" s="1107"/>
      <c r="AE936" s="1108"/>
      <c r="AH936" s="1109"/>
      <c r="AI936" s="1109"/>
      <c r="AK936" s="1107"/>
      <c r="AR936" s="1107"/>
      <c r="AV936" s="1107"/>
      <c r="AX936" s="1107"/>
      <c r="BB936" s="1107"/>
      <c r="BC936" s="1107"/>
      <c r="BE936" s="1107"/>
      <c r="BH936" s="1110"/>
      <c r="BI936" s="1111"/>
      <c r="BJ936" s="1112"/>
      <c r="BK936" s="1112"/>
      <c r="BL936" s="1112"/>
      <c r="BM936" s="1113"/>
      <c r="BN936" s="1113"/>
      <c r="BO936" s="1113"/>
      <c r="BP936" s="1112"/>
      <c r="BQ936" s="1112"/>
      <c r="BR936" s="1112"/>
      <c r="BS936" s="1112"/>
      <c r="BT936" s="1112"/>
      <c r="BU936" s="1112"/>
      <c r="BV936" s="1112"/>
      <c r="BW936" s="1112"/>
      <c r="BX936" s="1112"/>
      <c r="BY936" s="1112"/>
      <c r="BZ936" s="1112"/>
      <c r="CA936" s="1112"/>
      <c r="CB936" s="1114"/>
      <c r="CC936" s="1112"/>
      <c r="CD936" s="1112"/>
      <c r="CE936" s="1114"/>
      <c r="CF936" s="1114"/>
      <c r="CG936" s="1114"/>
      <c r="CH936" s="1114"/>
      <c r="CI936" s="1112"/>
      <c r="CJ936" s="1112"/>
      <c r="CK936" s="1114"/>
      <c r="CL936" s="1114"/>
      <c r="CM936" s="1114"/>
      <c r="CN936" s="1115"/>
      <c r="CO936" s="1116"/>
      <c r="CP936" s="1116"/>
      <c r="CQ936" s="1110"/>
      <c r="CR936" s="1110"/>
      <c r="CS936" s="1110"/>
      <c r="CT936" s="1110"/>
      <c r="CU936" s="1110"/>
      <c r="CV936" s="1110"/>
      <c r="CW936" s="1110"/>
      <c r="CX936" s="1110"/>
      <c r="CY936" s="1110"/>
      <c r="CZ936" s="1110"/>
      <c r="DA936" s="1110"/>
      <c r="DB936" s="1110"/>
      <c r="DC936" s="1110"/>
      <c r="DD936" s="1110"/>
      <c r="DE936" s="1110"/>
      <c r="DF936" s="1110"/>
      <c r="DG936" s="1110"/>
      <c r="DH936" s="1110"/>
      <c r="DI936" s="1110"/>
      <c r="DJ936" s="1110"/>
      <c r="DK936" s="1110"/>
      <c r="DL936" s="1110"/>
      <c r="DM936" s="1110"/>
      <c r="DN936" s="1110"/>
      <c r="DO936" s="1110"/>
      <c r="DP936" s="1110"/>
      <c r="DQ936" s="1110"/>
      <c r="DR936" s="1110"/>
      <c r="DS936" s="1110"/>
      <c r="DT936" s="1110"/>
      <c r="DU936" s="1110"/>
      <c r="DV936" s="1110"/>
      <c r="DW936" s="1116"/>
      <c r="DX936" s="1116"/>
      <c r="DY936" s="1116"/>
      <c r="DZ936" s="1116"/>
      <c r="EA936" s="1116"/>
      <c r="EB936" s="1116"/>
      <c r="EC936" s="1116"/>
      <c r="ED936" s="1116"/>
    </row>
    <row r="937" spans="22:134" s="1105" customFormat="1" x14ac:dyDescent="0.25">
      <c r="V937" s="1106"/>
      <c r="AA937" s="1107"/>
      <c r="AB937" s="1107"/>
      <c r="AD937" s="1107"/>
      <c r="AE937" s="1108"/>
      <c r="AH937" s="1109"/>
      <c r="AI937" s="1109"/>
      <c r="AK937" s="1107"/>
      <c r="AR937" s="1107"/>
      <c r="AV937" s="1107"/>
      <c r="AX937" s="1107"/>
      <c r="BB937" s="1107"/>
      <c r="BC937" s="1107"/>
      <c r="BE937" s="1107"/>
      <c r="BH937" s="1110"/>
      <c r="BI937" s="1111"/>
      <c r="BJ937" s="1112"/>
      <c r="BK937" s="1112"/>
      <c r="BL937" s="1112"/>
      <c r="BM937" s="1113"/>
      <c r="BN937" s="1113"/>
      <c r="BO937" s="1113"/>
      <c r="BP937" s="1112"/>
      <c r="BQ937" s="1112"/>
      <c r="BR937" s="1112"/>
      <c r="BS937" s="1112"/>
      <c r="BT937" s="1112"/>
      <c r="BU937" s="1112"/>
      <c r="BV937" s="1112"/>
      <c r="BW937" s="1112"/>
      <c r="BX937" s="1112"/>
      <c r="BY937" s="1112"/>
      <c r="BZ937" s="1112"/>
      <c r="CA937" s="1112"/>
      <c r="CB937" s="1114"/>
      <c r="CC937" s="1112"/>
      <c r="CD937" s="1112"/>
      <c r="CE937" s="1114"/>
      <c r="CF937" s="1114"/>
      <c r="CG937" s="1114"/>
      <c r="CH937" s="1114"/>
      <c r="CI937" s="1112"/>
      <c r="CJ937" s="1112"/>
      <c r="CK937" s="1114"/>
      <c r="CL937" s="1114"/>
      <c r="CM937" s="1114"/>
      <c r="CN937" s="1115"/>
      <c r="CO937" s="1116"/>
      <c r="CP937" s="1116"/>
      <c r="CQ937" s="1110"/>
      <c r="CR937" s="1110"/>
      <c r="CS937" s="1110"/>
      <c r="CT937" s="1110"/>
      <c r="CU937" s="1110"/>
      <c r="CV937" s="1110"/>
      <c r="CW937" s="1110"/>
      <c r="CX937" s="1110"/>
      <c r="CY937" s="1110"/>
      <c r="CZ937" s="1110"/>
      <c r="DA937" s="1110"/>
      <c r="DB937" s="1110"/>
      <c r="DC937" s="1110"/>
      <c r="DD937" s="1110"/>
      <c r="DE937" s="1110"/>
      <c r="DF937" s="1110"/>
      <c r="DG937" s="1110"/>
      <c r="DH937" s="1110"/>
      <c r="DI937" s="1110"/>
      <c r="DJ937" s="1110"/>
      <c r="DK937" s="1110"/>
      <c r="DL937" s="1110"/>
      <c r="DM937" s="1110"/>
      <c r="DN937" s="1110"/>
      <c r="DO937" s="1110"/>
      <c r="DP937" s="1110"/>
      <c r="DQ937" s="1110"/>
      <c r="DR937" s="1110"/>
      <c r="DS937" s="1110"/>
      <c r="DT937" s="1110"/>
      <c r="DU937" s="1110"/>
      <c r="DV937" s="1110"/>
      <c r="DW937" s="1116"/>
      <c r="DX937" s="1116"/>
      <c r="DY937" s="1116"/>
      <c r="DZ937" s="1116"/>
      <c r="EA937" s="1116"/>
      <c r="EB937" s="1116"/>
      <c r="EC937" s="1116"/>
      <c r="ED937" s="1116"/>
    </row>
    <row r="938" spans="22:134" s="1105" customFormat="1" x14ac:dyDescent="0.25">
      <c r="V938" s="1106"/>
      <c r="AA938" s="1107"/>
      <c r="AB938" s="1107"/>
      <c r="AD938" s="1107"/>
      <c r="AE938" s="1108"/>
      <c r="AH938" s="1109"/>
      <c r="AI938" s="1109"/>
      <c r="AK938" s="1107"/>
      <c r="AR938" s="1107"/>
      <c r="AV938" s="1107"/>
      <c r="AX938" s="1107"/>
      <c r="BB938" s="1107"/>
      <c r="BC938" s="1107"/>
      <c r="BE938" s="1107"/>
      <c r="BH938" s="1110"/>
      <c r="BI938" s="1111"/>
      <c r="BJ938" s="1112"/>
      <c r="BK938" s="1112"/>
      <c r="BL938" s="1112"/>
      <c r="BM938" s="1113"/>
      <c r="BN938" s="1113"/>
      <c r="BO938" s="1113"/>
      <c r="BP938" s="1112"/>
      <c r="BQ938" s="1112"/>
      <c r="BR938" s="1112"/>
      <c r="BS938" s="1112"/>
      <c r="BT938" s="1112"/>
      <c r="BU938" s="1112"/>
      <c r="BV938" s="1112"/>
      <c r="BW938" s="1112"/>
      <c r="BX938" s="1112"/>
      <c r="BY938" s="1112"/>
      <c r="BZ938" s="1112"/>
      <c r="CA938" s="1112"/>
      <c r="CB938" s="1114"/>
      <c r="CC938" s="1112"/>
      <c r="CD938" s="1112"/>
      <c r="CE938" s="1114"/>
      <c r="CF938" s="1114"/>
      <c r="CG938" s="1114"/>
      <c r="CH938" s="1114"/>
      <c r="CI938" s="1112"/>
      <c r="CJ938" s="1112"/>
      <c r="CK938" s="1114"/>
      <c r="CL938" s="1114"/>
      <c r="CM938" s="1114"/>
      <c r="CN938" s="1115"/>
      <c r="CO938" s="1116"/>
      <c r="CP938" s="1116"/>
      <c r="CQ938" s="1110"/>
      <c r="CR938" s="1110"/>
      <c r="CS938" s="1110"/>
      <c r="CT938" s="1110"/>
      <c r="CU938" s="1110"/>
      <c r="CV938" s="1110"/>
      <c r="CW938" s="1110"/>
      <c r="CX938" s="1110"/>
      <c r="CY938" s="1110"/>
      <c r="CZ938" s="1110"/>
      <c r="DA938" s="1110"/>
      <c r="DB938" s="1110"/>
      <c r="DC938" s="1110"/>
      <c r="DD938" s="1110"/>
      <c r="DE938" s="1110"/>
      <c r="DF938" s="1110"/>
      <c r="DG938" s="1110"/>
      <c r="DH938" s="1110"/>
      <c r="DI938" s="1110"/>
      <c r="DJ938" s="1110"/>
      <c r="DK938" s="1110"/>
      <c r="DL938" s="1110"/>
      <c r="DM938" s="1110"/>
      <c r="DN938" s="1110"/>
      <c r="DO938" s="1110"/>
      <c r="DP938" s="1110"/>
      <c r="DQ938" s="1110"/>
      <c r="DR938" s="1110"/>
      <c r="DS938" s="1110"/>
      <c r="DT938" s="1110"/>
      <c r="DU938" s="1110"/>
      <c r="DV938" s="1110"/>
      <c r="DW938" s="1116"/>
      <c r="DX938" s="1116"/>
      <c r="DY938" s="1116"/>
      <c r="DZ938" s="1116"/>
      <c r="EA938" s="1116"/>
      <c r="EB938" s="1116"/>
      <c r="EC938" s="1116"/>
      <c r="ED938" s="1116"/>
    </row>
    <row r="939" spans="22:134" s="1105" customFormat="1" x14ac:dyDescent="0.25">
      <c r="V939" s="1106"/>
      <c r="AA939" s="1107"/>
      <c r="AB939" s="1107"/>
      <c r="AD939" s="1107"/>
      <c r="AE939" s="1108"/>
      <c r="AH939" s="1109"/>
      <c r="AI939" s="1109"/>
      <c r="AK939" s="1107"/>
      <c r="AR939" s="1107"/>
      <c r="AV939" s="1107"/>
      <c r="AX939" s="1107"/>
      <c r="BB939" s="1107"/>
      <c r="BC939" s="1107"/>
      <c r="BE939" s="1107"/>
      <c r="BH939" s="1110"/>
      <c r="BI939" s="1111"/>
      <c r="BJ939" s="1112"/>
      <c r="BK939" s="1112"/>
      <c r="BL939" s="1112"/>
      <c r="BM939" s="1113"/>
      <c r="BN939" s="1113"/>
      <c r="BO939" s="1113"/>
      <c r="BP939" s="1112"/>
      <c r="BQ939" s="1112"/>
      <c r="BR939" s="1112"/>
      <c r="BS939" s="1112"/>
      <c r="BT939" s="1112"/>
      <c r="BU939" s="1112"/>
      <c r="BV939" s="1112"/>
      <c r="BW939" s="1112"/>
      <c r="BX939" s="1112"/>
      <c r="BY939" s="1112"/>
      <c r="BZ939" s="1112"/>
      <c r="CA939" s="1112"/>
      <c r="CB939" s="1114"/>
      <c r="CC939" s="1112"/>
      <c r="CD939" s="1112"/>
      <c r="CE939" s="1114"/>
      <c r="CF939" s="1114"/>
      <c r="CG939" s="1114"/>
      <c r="CH939" s="1114"/>
      <c r="CI939" s="1112"/>
      <c r="CJ939" s="1112"/>
      <c r="CK939" s="1114"/>
      <c r="CL939" s="1114"/>
      <c r="CM939" s="1114"/>
      <c r="CN939" s="1115"/>
      <c r="CO939" s="1116"/>
      <c r="CP939" s="1116"/>
      <c r="CQ939" s="1110"/>
      <c r="CR939" s="1110"/>
      <c r="CS939" s="1110"/>
      <c r="CT939" s="1110"/>
      <c r="CU939" s="1110"/>
      <c r="CV939" s="1110"/>
      <c r="CW939" s="1110"/>
      <c r="CX939" s="1110"/>
      <c r="CY939" s="1110"/>
      <c r="CZ939" s="1110"/>
      <c r="DA939" s="1110"/>
      <c r="DB939" s="1110"/>
      <c r="DC939" s="1110"/>
      <c r="DD939" s="1110"/>
      <c r="DE939" s="1110"/>
      <c r="DF939" s="1110"/>
      <c r="DG939" s="1110"/>
      <c r="DH939" s="1110"/>
      <c r="DI939" s="1110"/>
      <c r="DJ939" s="1110"/>
      <c r="DK939" s="1110"/>
      <c r="DL939" s="1110"/>
      <c r="DM939" s="1110"/>
      <c r="DN939" s="1110"/>
      <c r="DO939" s="1110"/>
      <c r="DP939" s="1110"/>
      <c r="DQ939" s="1110"/>
      <c r="DR939" s="1110"/>
      <c r="DS939" s="1110"/>
      <c r="DT939" s="1110"/>
      <c r="DU939" s="1110"/>
      <c r="DV939" s="1110"/>
      <c r="DW939" s="1116"/>
      <c r="DX939" s="1116"/>
      <c r="DY939" s="1116"/>
      <c r="DZ939" s="1116"/>
      <c r="EA939" s="1116"/>
      <c r="EB939" s="1116"/>
      <c r="EC939" s="1116"/>
      <c r="ED939" s="1116"/>
    </row>
    <row r="940" spans="22:134" s="1105" customFormat="1" x14ac:dyDescent="0.25">
      <c r="V940" s="1106"/>
      <c r="AA940" s="1107"/>
      <c r="AB940" s="1107"/>
      <c r="AD940" s="1107"/>
      <c r="AE940" s="1108"/>
      <c r="AH940" s="1109"/>
      <c r="AI940" s="1109"/>
      <c r="AK940" s="1107"/>
      <c r="AR940" s="1107"/>
      <c r="AV940" s="1107"/>
      <c r="AX940" s="1107"/>
      <c r="BB940" s="1107"/>
      <c r="BC940" s="1107"/>
      <c r="BE940" s="1107"/>
      <c r="BH940" s="1110"/>
      <c r="BI940" s="1111"/>
      <c r="BJ940" s="1112"/>
      <c r="BK940" s="1112"/>
      <c r="BL940" s="1112"/>
      <c r="BM940" s="1113"/>
      <c r="BN940" s="1113"/>
      <c r="BO940" s="1113"/>
      <c r="BP940" s="1112"/>
      <c r="BQ940" s="1112"/>
      <c r="BR940" s="1112"/>
      <c r="BS940" s="1112"/>
      <c r="BT940" s="1112"/>
      <c r="BU940" s="1112"/>
      <c r="BV940" s="1112"/>
      <c r="BW940" s="1112"/>
      <c r="BX940" s="1112"/>
      <c r="BY940" s="1112"/>
      <c r="BZ940" s="1112"/>
      <c r="CA940" s="1112"/>
      <c r="CB940" s="1114"/>
      <c r="CC940" s="1112"/>
      <c r="CD940" s="1112"/>
      <c r="CE940" s="1114"/>
      <c r="CF940" s="1114"/>
      <c r="CG940" s="1114"/>
      <c r="CH940" s="1114"/>
      <c r="CI940" s="1112"/>
      <c r="CJ940" s="1112"/>
      <c r="CK940" s="1114"/>
      <c r="CL940" s="1114"/>
      <c r="CM940" s="1114"/>
      <c r="CN940" s="1115"/>
      <c r="CO940" s="1116"/>
      <c r="CP940" s="1116"/>
      <c r="CQ940" s="1110"/>
      <c r="CR940" s="1110"/>
      <c r="CS940" s="1110"/>
      <c r="CT940" s="1110"/>
      <c r="CU940" s="1110"/>
      <c r="CV940" s="1110"/>
      <c r="CW940" s="1110"/>
      <c r="CX940" s="1110"/>
      <c r="CY940" s="1110"/>
      <c r="CZ940" s="1110"/>
      <c r="DA940" s="1110"/>
      <c r="DB940" s="1110"/>
      <c r="DC940" s="1110"/>
      <c r="DD940" s="1110"/>
      <c r="DE940" s="1110"/>
      <c r="DF940" s="1110"/>
      <c r="DG940" s="1110"/>
      <c r="DH940" s="1110"/>
      <c r="DI940" s="1110"/>
      <c r="DJ940" s="1110"/>
      <c r="DK940" s="1110"/>
      <c r="DL940" s="1110"/>
      <c r="DM940" s="1110"/>
      <c r="DN940" s="1110"/>
      <c r="DO940" s="1110"/>
      <c r="DP940" s="1110"/>
      <c r="DQ940" s="1110"/>
      <c r="DR940" s="1110"/>
      <c r="DS940" s="1110"/>
      <c r="DT940" s="1110"/>
      <c r="DU940" s="1110"/>
      <c r="DV940" s="1110"/>
      <c r="DW940" s="1116"/>
      <c r="DX940" s="1116"/>
      <c r="DY940" s="1116"/>
      <c r="DZ940" s="1116"/>
      <c r="EA940" s="1116"/>
      <c r="EB940" s="1116"/>
      <c r="EC940" s="1116"/>
      <c r="ED940" s="1116"/>
    </row>
    <row r="941" spans="22:134" s="1105" customFormat="1" x14ac:dyDescent="0.25">
      <c r="V941" s="1106"/>
      <c r="AA941" s="1107"/>
      <c r="AB941" s="1107"/>
      <c r="AD941" s="1107"/>
      <c r="AE941" s="1108"/>
      <c r="AH941" s="1109"/>
      <c r="AI941" s="1109"/>
      <c r="AK941" s="1107"/>
      <c r="AR941" s="1107"/>
      <c r="AV941" s="1107"/>
      <c r="AX941" s="1107"/>
      <c r="BB941" s="1107"/>
      <c r="BC941" s="1107"/>
      <c r="BE941" s="1107"/>
      <c r="BH941" s="1110"/>
      <c r="BI941" s="1111"/>
      <c r="BJ941" s="1112"/>
      <c r="BK941" s="1112"/>
      <c r="BL941" s="1112"/>
      <c r="BM941" s="1113"/>
      <c r="BN941" s="1113"/>
      <c r="BO941" s="1113"/>
      <c r="BP941" s="1112"/>
      <c r="BQ941" s="1112"/>
      <c r="BR941" s="1112"/>
      <c r="BS941" s="1112"/>
      <c r="BT941" s="1112"/>
      <c r="BU941" s="1112"/>
      <c r="BV941" s="1112"/>
      <c r="BW941" s="1112"/>
      <c r="BX941" s="1112"/>
      <c r="BY941" s="1112"/>
      <c r="BZ941" s="1112"/>
      <c r="CA941" s="1112"/>
      <c r="CB941" s="1114"/>
      <c r="CC941" s="1112"/>
      <c r="CD941" s="1112"/>
      <c r="CE941" s="1114"/>
      <c r="CF941" s="1114"/>
      <c r="CG941" s="1114"/>
      <c r="CH941" s="1114"/>
      <c r="CI941" s="1112"/>
      <c r="CJ941" s="1112"/>
      <c r="CK941" s="1114"/>
      <c r="CL941" s="1114"/>
      <c r="CM941" s="1114"/>
      <c r="CN941" s="1115"/>
      <c r="CO941" s="1116"/>
      <c r="CP941" s="1116"/>
      <c r="CQ941" s="1110"/>
      <c r="CR941" s="1110"/>
      <c r="CS941" s="1110"/>
      <c r="CT941" s="1110"/>
      <c r="CU941" s="1110"/>
      <c r="CV941" s="1110"/>
      <c r="CW941" s="1110"/>
      <c r="CX941" s="1110"/>
      <c r="CY941" s="1110"/>
      <c r="CZ941" s="1110"/>
      <c r="DA941" s="1110"/>
      <c r="DB941" s="1110"/>
      <c r="DC941" s="1110"/>
      <c r="DD941" s="1110"/>
      <c r="DE941" s="1110"/>
      <c r="DF941" s="1110"/>
      <c r="DG941" s="1110"/>
      <c r="DH941" s="1110"/>
      <c r="DI941" s="1110"/>
      <c r="DJ941" s="1110"/>
      <c r="DK941" s="1110"/>
      <c r="DL941" s="1110"/>
      <c r="DM941" s="1110"/>
      <c r="DN941" s="1110"/>
      <c r="DO941" s="1110"/>
      <c r="DP941" s="1110"/>
      <c r="DQ941" s="1110"/>
      <c r="DR941" s="1110"/>
      <c r="DS941" s="1110"/>
      <c r="DT941" s="1110"/>
      <c r="DU941" s="1110"/>
      <c r="DV941" s="1110"/>
      <c r="DW941" s="1116"/>
      <c r="DX941" s="1116"/>
      <c r="DY941" s="1116"/>
      <c r="DZ941" s="1116"/>
      <c r="EA941" s="1116"/>
      <c r="EB941" s="1116"/>
      <c r="EC941" s="1116"/>
      <c r="ED941" s="1116"/>
    </row>
    <row r="942" spans="22:134" s="1105" customFormat="1" x14ac:dyDescent="0.25">
      <c r="V942" s="1106"/>
      <c r="AA942" s="1107"/>
      <c r="AB942" s="1107"/>
      <c r="AD942" s="1107"/>
      <c r="AE942" s="1108"/>
      <c r="AH942" s="1109"/>
      <c r="AI942" s="1109"/>
      <c r="AK942" s="1107"/>
      <c r="AR942" s="1107"/>
      <c r="AV942" s="1107"/>
      <c r="AX942" s="1107"/>
      <c r="BB942" s="1107"/>
      <c r="BC942" s="1107"/>
      <c r="BE942" s="1107"/>
      <c r="BH942" s="1110"/>
      <c r="BI942" s="1111"/>
      <c r="BJ942" s="1112"/>
      <c r="BK942" s="1112"/>
      <c r="BL942" s="1112"/>
      <c r="BM942" s="1113"/>
      <c r="BN942" s="1113"/>
      <c r="BO942" s="1113"/>
      <c r="BP942" s="1112"/>
      <c r="BQ942" s="1112"/>
      <c r="BR942" s="1112"/>
      <c r="BS942" s="1112"/>
      <c r="BT942" s="1112"/>
      <c r="BU942" s="1112"/>
      <c r="BV942" s="1112"/>
      <c r="BW942" s="1112"/>
      <c r="BX942" s="1112"/>
      <c r="BY942" s="1112"/>
      <c r="BZ942" s="1112"/>
      <c r="CA942" s="1112"/>
      <c r="CB942" s="1114"/>
      <c r="CC942" s="1112"/>
      <c r="CD942" s="1112"/>
      <c r="CE942" s="1114"/>
      <c r="CF942" s="1114"/>
      <c r="CG942" s="1114"/>
      <c r="CH942" s="1114"/>
      <c r="CI942" s="1112"/>
      <c r="CJ942" s="1112"/>
      <c r="CK942" s="1114"/>
      <c r="CL942" s="1114"/>
      <c r="CM942" s="1114"/>
      <c r="CN942" s="1115"/>
      <c r="CO942" s="1116"/>
      <c r="CP942" s="1116"/>
      <c r="CQ942" s="1110"/>
      <c r="CR942" s="1110"/>
      <c r="CS942" s="1110"/>
      <c r="CT942" s="1110"/>
      <c r="CU942" s="1110"/>
      <c r="CV942" s="1110"/>
      <c r="CW942" s="1110"/>
      <c r="CX942" s="1110"/>
      <c r="CY942" s="1110"/>
      <c r="CZ942" s="1110"/>
      <c r="DA942" s="1110"/>
      <c r="DB942" s="1110"/>
      <c r="DC942" s="1110"/>
      <c r="DD942" s="1110"/>
      <c r="DE942" s="1110"/>
      <c r="DF942" s="1110"/>
      <c r="DG942" s="1110"/>
      <c r="DH942" s="1110"/>
      <c r="DI942" s="1110"/>
      <c r="DJ942" s="1110"/>
      <c r="DK942" s="1110"/>
      <c r="DL942" s="1110"/>
      <c r="DM942" s="1110"/>
      <c r="DN942" s="1110"/>
      <c r="DO942" s="1110"/>
      <c r="DP942" s="1110"/>
      <c r="DQ942" s="1110"/>
      <c r="DR942" s="1110"/>
      <c r="DS942" s="1110"/>
      <c r="DT942" s="1110"/>
      <c r="DU942" s="1110"/>
      <c r="DV942" s="1110"/>
      <c r="DW942" s="1116"/>
      <c r="DX942" s="1116"/>
      <c r="DY942" s="1116"/>
      <c r="DZ942" s="1116"/>
      <c r="EA942" s="1116"/>
      <c r="EB942" s="1116"/>
      <c r="EC942" s="1116"/>
      <c r="ED942" s="1116"/>
    </row>
    <row r="943" spans="22:134" s="1105" customFormat="1" x14ac:dyDescent="0.25">
      <c r="V943" s="1106"/>
      <c r="AA943" s="1107"/>
      <c r="AB943" s="1107"/>
      <c r="AD943" s="1107"/>
      <c r="AE943" s="1108"/>
      <c r="AH943" s="1109"/>
      <c r="AI943" s="1109"/>
      <c r="AK943" s="1107"/>
      <c r="AR943" s="1107"/>
      <c r="AV943" s="1107"/>
      <c r="AX943" s="1107"/>
      <c r="BB943" s="1107"/>
      <c r="BC943" s="1107"/>
      <c r="BE943" s="1107"/>
      <c r="BH943" s="1110"/>
      <c r="BI943" s="1111"/>
      <c r="BJ943" s="1112"/>
      <c r="BK943" s="1112"/>
      <c r="BL943" s="1112"/>
      <c r="BM943" s="1113"/>
      <c r="BN943" s="1113"/>
      <c r="BO943" s="1113"/>
      <c r="BP943" s="1112"/>
      <c r="BQ943" s="1112"/>
      <c r="BR943" s="1112"/>
      <c r="BS943" s="1112"/>
      <c r="BT943" s="1112"/>
      <c r="BU943" s="1112"/>
      <c r="BV943" s="1112"/>
      <c r="BW943" s="1112"/>
      <c r="BX943" s="1112"/>
      <c r="BY943" s="1112"/>
      <c r="BZ943" s="1112"/>
      <c r="CA943" s="1112"/>
      <c r="CB943" s="1114"/>
      <c r="CC943" s="1112"/>
      <c r="CD943" s="1112"/>
      <c r="CE943" s="1114"/>
      <c r="CF943" s="1114"/>
      <c r="CG943" s="1114"/>
      <c r="CH943" s="1114"/>
      <c r="CI943" s="1112"/>
      <c r="CJ943" s="1112"/>
      <c r="CK943" s="1114"/>
      <c r="CL943" s="1114"/>
      <c r="CM943" s="1114"/>
      <c r="CN943" s="1115"/>
      <c r="CO943" s="1116"/>
      <c r="CP943" s="1116"/>
      <c r="CQ943" s="1110"/>
      <c r="CR943" s="1110"/>
      <c r="CS943" s="1110"/>
      <c r="CT943" s="1110"/>
      <c r="CU943" s="1110"/>
      <c r="CV943" s="1110"/>
      <c r="CW943" s="1110"/>
      <c r="CX943" s="1110"/>
      <c r="CY943" s="1110"/>
      <c r="CZ943" s="1110"/>
      <c r="DA943" s="1110"/>
      <c r="DB943" s="1110"/>
      <c r="DC943" s="1110"/>
      <c r="DD943" s="1110"/>
      <c r="DE943" s="1110"/>
      <c r="DF943" s="1110"/>
      <c r="DG943" s="1110"/>
      <c r="DH943" s="1110"/>
      <c r="DI943" s="1110"/>
      <c r="DJ943" s="1110"/>
      <c r="DK943" s="1110"/>
      <c r="DL943" s="1110"/>
      <c r="DM943" s="1110"/>
      <c r="DN943" s="1110"/>
      <c r="DO943" s="1110"/>
      <c r="DP943" s="1110"/>
      <c r="DQ943" s="1110"/>
      <c r="DR943" s="1110"/>
      <c r="DS943" s="1110"/>
      <c r="DT943" s="1110"/>
      <c r="DU943" s="1110"/>
      <c r="DV943" s="1110"/>
      <c r="DW943" s="1116"/>
      <c r="DX943" s="1116"/>
      <c r="DY943" s="1116"/>
      <c r="DZ943" s="1116"/>
      <c r="EA943" s="1116"/>
      <c r="EB943" s="1116"/>
      <c r="EC943" s="1116"/>
      <c r="ED943" s="1116"/>
    </row>
    <row r="944" spans="22:134" s="1105" customFormat="1" x14ac:dyDescent="0.25">
      <c r="V944" s="1106"/>
      <c r="AA944" s="1107"/>
      <c r="AB944" s="1107"/>
      <c r="AD944" s="1107"/>
      <c r="AE944" s="1108"/>
      <c r="AH944" s="1109"/>
      <c r="AI944" s="1109"/>
      <c r="AK944" s="1107"/>
      <c r="AR944" s="1107"/>
      <c r="AV944" s="1107"/>
      <c r="AX944" s="1107"/>
      <c r="BB944" s="1107"/>
      <c r="BC944" s="1107"/>
      <c r="BE944" s="1107"/>
      <c r="BH944" s="1110"/>
      <c r="BI944" s="1111"/>
      <c r="BJ944" s="1112"/>
      <c r="BK944" s="1112"/>
      <c r="BL944" s="1112"/>
      <c r="BM944" s="1113"/>
      <c r="BN944" s="1113"/>
      <c r="BO944" s="1113"/>
      <c r="BP944" s="1112"/>
      <c r="BQ944" s="1112"/>
      <c r="BR944" s="1112"/>
      <c r="BS944" s="1112"/>
      <c r="BT944" s="1112"/>
      <c r="BU944" s="1112"/>
      <c r="BV944" s="1112"/>
      <c r="BW944" s="1112"/>
      <c r="BX944" s="1112"/>
      <c r="BY944" s="1112"/>
      <c r="BZ944" s="1112"/>
      <c r="CA944" s="1112"/>
      <c r="CB944" s="1114"/>
      <c r="CC944" s="1112"/>
      <c r="CD944" s="1112"/>
      <c r="CE944" s="1114"/>
      <c r="CF944" s="1114"/>
      <c r="CG944" s="1114"/>
      <c r="CH944" s="1114"/>
      <c r="CI944" s="1112"/>
      <c r="CJ944" s="1112"/>
      <c r="CK944" s="1114"/>
      <c r="CL944" s="1114"/>
      <c r="CM944" s="1114"/>
      <c r="CN944" s="1115"/>
      <c r="CO944" s="1116"/>
      <c r="CP944" s="1116"/>
      <c r="CQ944" s="1110"/>
      <c r="CR944" s="1110"/>
      <c r="CS944" s="1110"/>
      <c r="CT944" s="1110"/>
      <c r="CU944" s="1110"/>
      <c r="CV944" s="1110"/>
      <c r="CW944" s="1110"/>
      <c r="CX944" s="1110"/>
      <c r="CY944" s="1110"/>
      <c r="CZ944" s="1110"/>
      <c r="DA944" s="1110"/>
      <c r="DB944" s="1110"/>
      <c r="DC944" s="1110"/>
      <c r="DD944" s="1110"/>
      <c r="DE944" s="1110"/>
      <c r="DF944" s="1110"/>
      <c r="DG944" s="1110"/>
      <c r="DH944" s="1110"/>
      <c r="DI944" s="1110"/>
      <c r="DJ944" s="1110"/>
      <c r="DK944" s="1110"/>
      <c r="DL944" s="1110"/>
      <c r="DM944" s="1110"/>
      <c r="DN944" s="1110"/>
      <c r="DO944" s="1110"/>
      <c r="DP944" s="1110"/>
      <c r="DQ944" s="1110"/>
      <c r="DR944" s="1110"/>
      <c r="DS944" s="1110"/>
      <c r="DT944" s="1110"/>
      <c r="DU944" s="1110"/>
      <c r="DV944" s="1110"/>
      <c r="DW944" s="1116"/>
      <c r="DX944" s="1116"/>
      <c r="DY944" s="1116"/>
      <c r="DZ944" s="1116"/>
      <c r="EA944" s="1116"/>
      <c r="EB944" s="1116"/>
      <c r="EC944" s="1116"/>
      <c r="ED944" s="1116"/>
    </row>
    <row r="945" spans="22:134" s="1105" customFormat="1" x14ac:dyDescent="0.25">
      <c r="V945" s="1106"/>
      <c r="AA945" s="1107"/>
      <c r="AB945" s="1107"/>
      <c r="AD945" s="1107"/>
      <c r="AE945" s="1108"/>
      <c r="AH945" s="1109"/>
      <c r="AI945" s="1109"/>
      <c r="AK945" s="1107"/>
      <c r="AR945" s="1107"/>
      <c r="AV945" s="1107"/>
      <c r="AX945" s="1107"/>
      <c r="BB945" s="1107"/>
      <c r="BC945" s="1107"/>
      <c r="BE945" s="1107"/>
      <c r="BH945" s="1110"/>
      <c r="BI945" s="1111"/>
      <c r="BJ945" s="1112"/>
      <c r="BK945" s="1112"/>
      <c r="BL945" s="1112"/>
      <c r="BM945" s="1113"/>
      <c r="BN945" s="1113"/>
      <c r="BO945" s="1113"/>
      <c r="BP945" s="1112"/>
      <c r="BQ945" s="1112"/>
      <c r="BR945" s="1112"/>
      <c r="BS945" s="1112"/>
      <c r="BT945" s="1112"/>
      <c r="BU945" s="1112"/>
      <c r="BV945" s="1112"/>
      <c r="BW945" s="1112"/>
      <c r="BX945" s="1112"/>
      <c r="BY945" s="1112"/>
      <c r="BZ945" s="1112"/>
      <c r="CA945" s="1112"/>
      <c r="CB945" s="1114"/>
      <c r="CC945" s="1112"/>
      <c r="CD945" s="1112"/>
      <c r="CE945" s="1114"/>
      <c r="CF945" s="1114"/>
      <c r="CG945" s="1114"/>
      <c r="CH945" s="1114"/>
      <c r="CI945" s="1112"/>
      <c r="CJ945" s="1112"/>
      <c r="CK945" s="1114"/>
      <c r="CL945" s="1114"/>
      <c r="CM945" s="1114"/>
      <c r="CN945" s="1115"/>
      <c r="CO945" s="1116"/>
      <c r="CP945" s="1116"/>
      <c r="CQ945" s="1110"/>
      <c r="CR945" s="1110"/>
      <c r="CS945" s="1110"/>
      <c r="CT945" s="1110"/>
      <c r="CU945" s="1110"/>
      <c r="CV945" s="1110"/>
      <c r="CW945" s="1110"/>
      <c r="CX945" s="1110"/>
      <c r="CY945" s="1110"/>
      <c r="CZ945" s="1110"/>
      <c r="DA945" s="1110"/>
      <c r="DB945" s="1110"/>
      <c r="DC945" s="1110"/>
      <c r="DD945" s="1110"/>
      <c r="DE945" s="1110"/>
      <c r="DF945" s="1110"/>
      <c r="DG945" s="1110"/>
      <c r="DH945" s="1110"/>
      <c r="DI945" s="1110"/>
      <c r="DJ945" s="1110"/>
      <c r="DK945" s="1110"/>
      <c r="DL945" s="1110"/>
      <c r="DM945" s="1110"/>
      <c r="DN945" s="1110"/>
      <c r="DO945" s="1110"/>
      <c r="DP945" s="1110"/>
      <c r="DQ945" s="1110"/>
      <c r="DR945" s="1110"/>
      <c r="DS945" s="1110"/>
      <c r="DT945" s="1110"/>
      <c r="DU945" s="1110"/>
      <c r="DV945" s="1110"/>
      <c r="DW945" s="1116"/>
      <c r="DX945" s="1116"/>
      <c r="DY945" s="1116"/>
      <c r="DZ945" s="1116"/>
      <c r="EA945" s="1116"/>
      <c r="EB945" s="1116"/>
      <c r="EC945" s="1116"/>
      <c r="ED945" s="1116"/>
    </row>
    <row r="946" spans="22:134" s="1105" customFormat="1" x14ac:dyDescent="0.25">
      <c r="V946" s="1106"/>
      <c r="AA946" s="1107"/>
      <c r="AB946" s="1107"/>
      <c r="AD946" s="1107"/>
      <c r="AE946" s="1108"/>
      <c r="AH946" s="1109"/>
      <c r="AI946" s="1109"/>
      <c r="AK946" s="1107"/>
      <c r="AR946" s="1107"/>
      <c r="AV946" s="1107"/>
      <c r="AX946" s="1107"/>
      <c r="BB946" s="1107"/>
      <c r="BC946" s="1107"/>
      <c r="BE946" s="1107"/>
      <c r="BH946" s="1110"/>
      <c r="BI946" s="1111"/>
      <c r="BJ946" s="1112"/>
      <c r="BK946" s="1112"/>
      <c r="BL946" s="1112"/>
      <c r="BM946" s="1113"/>
      <c r="BN946" s="1113"/>
      <c r="BO946" s="1113"/>
      <c r="BP946" s="1112"/>
      <c r="BQ946" s="1112"/>
      <c r="BR946" s="1112"/>
      <c r="BS946" s="1112"/>
      <c r="BT946" s="1112"/>
      <c r="BU946" s="1112"/>
      <c r="BV946" s="1112"/>
      <c r="BW946" s="1112"/>
      <c r="BX946" s="1112"/>
      <c r="BY946" s="1112"/>
      <c r="BZ946" s="1112"/>
      <c r="CA946" s="1112"/>
      <c r="CB946" s="1114"/>
      <c r="CC946" s="1112"/>
      <c r="CD946" s="1112"/>
      <c r="CE946" s="1114"/>
      <c r="CF946" s="1114"/>
      <c r="CG946" s="1114"/>
      <c r="CH946" s="1114"/>
      <c r="CI946" s="1112"/>
      <c r="CJ946" s="1112"/>
      <c r="CK946" s="1114"/>
      <c r="CL946" s="1114"/>
      <c r="CM946" s="1114"/>
      <c r="CN946" s="1115"/>
      <c r="CO946" s="1116"/>
      <c r="CP946" s="1116"/>
      <c r="CQ946" s="1110"/>
      <c r="CR946" s="1110"/>
      <c r="CS946" s="1110"/>
      <c r="CT946" s="1110"/>
      <c r="CU946" s="1110"/>
      <c r="CV946" s="1110"/>
      <c r="CW946" s="1110"/>
      <c r="CX946" s="1110"/>
      <c r="CY946" s="1110"/>
      <c r="CZ946" s="1110"/>
      <c r="DA946" s="1110"/>
      <c r="DB946" s="1110"/>
      <c r="DC946" s="1110"/>
      <c r="DD946" s="1110"/>
      <c r="DE946" s="1110"/>
      <c r="DF946" s="1110"/>
      <c r="DG946" s="1110"/>
      <c r="DH946" s="1110"/>
      <c r="DI946" s="1110"/>
      <c r="DJ946" s="1110"/>
      <c r="DK946" s="1110"/>
      <c r="DL946" s="1110"/>
      <c r="DM946" s="1110"/>
      <c r="DN946" s="1110"/>
      <c r="DO946" s="1110"/>
      <c r="DP946" s="1110"/>
      <c r="DQ946" s="1110"/>
      <c r="DR946" s="1110"/>
      <c r="DS946" s="1110"/>
      <c r="DT946" s="1110"/>
      <c r="DU946" s="1110"/>
      <c r="DV946" s="1110"/>
      <c r="DW946" s="1116"/>
      <c r="DX946" s="1116"/>
      <c r="DY946" s="1116"/>
      <c r="DZ946" s="1116"/>
      <c r="EA946" s="1116"/>
      <c r="EB946" s="1116"/>
      <c r="EC946" s="1116"/>
      <c r="ED946" s="1116"/>
    </row>
    <row r="947" spans="22:134" s="1105" customFormat="1" x14ac:dyDescent="0.25">
      <c r="V947" s="1106"/>
      <c r="AA947" s="1107"/>
      <c r="AB947" s="1107"/>
      <c r="AD947" s="1107"/>
      <c r="AE947" s="1108"/>
      <c r="AH947" s="1109"/>
      <c r="AI947" s="1109"/>
      <c r="AK947" s="1107"/>
      <c r="AR947" s="1107"/>
      <c r="AV947" s="1107"/>
      <c r="AX947" s="1107"/>
      <c r="BB947" s="1107"/>
      <c r="BC947" s="1107"/>
      <c r="BE947" s="1107"/>
      <c r="BH947" s="1110"/>
      <c r="BI947" s="1111"/>
      <c r="BJ947" s="1112"/>
      <c r="BK947" s="1112"/>
      <c r="BL947" s="1112"/>
      <c r="BM947" s="1113"/>
      <c r="BN947" s="1113"/>
      <c r="BO947" s="1113"/>
      <c r="BP947" s="1112"/>
      <c r="BQ947" s="1112"/>
      <c r="BR947" s="1112"/>
      <c r="BS947" s="1112"/>
      <c r="BT947" s="1112"/>
      <c r="BU947" s="1112"/>
      <c r="BV947" s="1112"/>
      <c r="BW947" s="1112"/>
      <c r="BX947" s="1112"/>
      <c r="BY947" s="1112"/>
      <c r="BZ947" s="1112"/>
      <c r="CA947" s="1112"/>
      <c r="CB947" s="1114"/>
      <c r="CC947" s="1112"/>
      <c r="CD947" s="1112"/>
      <c r="CE947" s="1114"/>
      <c r="CF947" s="1114"/>
      <c r="CG947" s="1114"/>
      <c r="CH947" s="1114"/>
      <c r="CI947" s="1112"/>
      <c r="CJ947" s="1112"/>
      <c r="CK947" s="1114"/>
      <c r="CL947" s="1114"/>
      <c r="CM947" s="1114"/>
      <c r="CN947" s="1115"/>
      <c r="CO947" s="1116"/>
      <c r="CP947" s="1116"/>
      <c r="CQ947" s="1110"/>
      <c r="CR947" s="1110"/>
      <c r="CS947" s="1110"/>
      <c r="CT947" s="1110"/>
      <c r="CU947" s="1110"/>
      <c r="CV947" s="1110"/>
      <c r="CW947" s="1110"/>
      <c r="CX947" s="1110"/>
      <c r="CY947" s="1110"/>
      <c r="CZ947" s="1110"/>
      <c r="DA947" s="1110"/>
      <c r="DB947" s="1110"/>
      <c r="DC947" s="1110"/>
      <c r="DD947" s="1110"/>
      <c r="DE947" s="1110"/>
      <c r="DF947" s="1110"/>
      <c r="DG947" s="1110"/>
      <c r="DH947" s="1110"/>
      <c r="DI947" s="1110"/>
      <c r="DJ947" s="1110"/>
      <c r="DK947" s="1110"/>
      <c r="DL947" s="1110"/>
      <c r="DM947" s="1110"/>
      <c r="DN947" s="1110"/>
      <c r="DO947" s="1110"/>
      <c r="DP947" s="1110"/>
      <c r="DQ947" s="1110"/>
      <c r="DR947" s="1110"/>
      <c r="DS947" s="1110"/>
      <c r="DT947" s="1110"/>
      <c r="DU947" s="1110"/>
      <c r="DV947" s="1110"/>
      <c r="DW947" s="1116"/>
      <c r="DX947" s="1116"/>
      <c r="DY947" s="1116"/>
      <c r="DZ947" s="1116"/>
      <c r="EA947" s="1116"/>
      <c r="EB947" s="1116"/>
      <c r="EC947" s="1116"/>
      <c r="ED947" s="1116"/>
    </row>
    <row r="948" spans="22:134" s="1105" customFormat="1" x14ac:dyDescent="0.25">
      <c r="V948" s="1106"/>
      <c r="AA948" s="1107"/>
      <c r="AB948" s="1107"/>
      <c r="AD948" s="1107"/>
      <c r="AE948" s="1108"/>
      <c r="AH948" s="1109"/>
      <c r="AI948" s="1109"/>
      <c r="AK948" s="1107"/>
      <c r="AR948" s="1107"/>
      <c r="AV948" s="1107"/>
      <c r="AX948" s="1107"/>
      <c r="BB948" s="1107"/>
      <c r="BC948" s="1107"/>
      <c r="BE948" s="1107"/>
      <c r="BH948" s="1110"/>
      <c r="BI948" s="1111"/>
      <c r="BJ948" s="1112"/>
      <c r="BK948" s="1112"/>
      <c r="BL948" s="1112"/>
      <c r="BM948" s="1113"/>
      <c r="BN948" s="1113"/>
      <c r="BO948" s="1113"/>
      <c r="BP948" s="1112"/>
      <c r="BQ948" s="1112"/>
      <c r="BR948" s="1112"/>
      <c r="BS948" s="1112"/>
      <c r="BT948" s="1112"/>
      <c r="BU948" s="1112"/>
      <c r="BV948" s="1112"/>
      <c r="BW948" s="1112"/>
      <c r="BX948" s="1112"/>
      <c r="BY948" s="1112"/>
      <c r="BZ948" s="1112"/>
      <c r="CA948" s="1112"/>
      <c r="CB948" s="1114"/>
      <c r="CC948" s="1112"/>
      <c r="CD948" s="1112"/>
      <c r="CE948" s="1114"/>
      <c r="CF948" s="1114"/>
      <c r="CG948" s="1114"/>
      <c r="CH948" s="1114"/>
      <c r="CI948" s="1112"/>
      <c r="CJ948" s="1112"/>
      <c r="CK948" s="1114"/>
      <c r="CL948" s="1114"/>
      <c r="CM948" s="1114"/>
      <c r="CN948" s="1115"/>
      <c r="CO948" s="1116"/>
      <c r="CP948" s="1116"/>
      <c r="CQ948" s="1110"/>
      <c r="CR948" s="1110"/>
      <c r="CS948" s="1110"/>
      <c r="CT948" s="1110"/>
      <c r="CU948" s="1110"/>
      <c r="CV948" s="1110"/>
      <c r="CW948" s="1110"/>
      <c r="CX948" s="1110"/>
      <c r="CY948" s="1110"/>
      <c r="CZ948" s="1110"/>
      <c r="DA948" s="1110"/>
      <c r="DB948" s="1110"/>
      <c r="DC948" s="1110"/>
      <c r="DD948" s="1110"/>
      <c r="DE948" s="1110"/>
      <c r="DF948" s="1110"/>
      <c r="DG948" s="1110"/>
      <c r="DH948" s="1110"/>
      <c r="DI948" s="1110"/>
      <c r="DJ948" s="1110"/>
      <c r="DK948" s="1110"/>
      <c r="DL948" s="1110"/>
      <c r="DM948" s="1110"/>
      <c r="DN948" s="1110"/>
      <c r="DO948" s="1110"/>
      <c r="DP948" s="1110"/>
      <c r="DQ948" s="1110"/>
      <c r="DR948" s="1110"/>
      <c r="DS948" s="1110"/>
      <c r="DT948" s="1110"/>
      <c r="DU948" s="1110"/>
      <c r="DV948" s="1110"/>
      <c r="DW948" s="1116"/>
      <c r="DX948" s="1116"/>
      <c r="DY948" s="1116"/>
      <c r="DZ948" s="1116"/>
      <c r="EA948" s="1116"/>
      <c r="EB948" s="1116"/>
      <c r="EC948" s="1116"/>
      <c r="ED948" s="1116"/>
    </row>
    <row r="949" spans="22:134" s="1105" customFormat="1" x14ac:dyDescent="0.25">
      <c r="V949" s="1106"/>
      <c r="AA949" s="1107"/>
      <c r="AB949" s="1107"/>
      <c r="AD949" s="1107"/>
      <c r="AE949" s="1108"/>
      <c r="AH949" s="1109"/>
      <c r="AI949" s="1109"/>
      <c r="AK949" s="1107"/>
      <c r="AR949" s="1107"/>
      <c r="AV949" s="1107"/>
      <c r="AX949" s="1107"/>
      <c r="BB949" s="1107"/>
      <c r="BC949" s="1107"/>
      <c r="BE949" s="1107"/>
      <c r="BH949" s="1110"/>
      <c r="BI949" s="1111"/>
      <c r="BJ949" s="1112"/>
      <c r="BK949" s="1112"/>
      <c r="BL949" s="1112"/>
      <c r="BM949" s="1113"/>
      <c r="BN949" s="1113"/>
      <c r="BO949" s="1113"/>
      <c r="BP949" s="1112"/>
      <c r="BQ949" s="1112"/>
      <c r="BR949" s="1112"/>
      <c r="BS949" s="1112"/>
      <c r="BT949" s="1112"/>
      <c r="BU949" s="1112"/>
      <c r="BV949" s="1112"/>
      <c r="BW949" s="1112"/>
      <c r="BX949" s="1112"/>
      <c r="BY949" s="1112"/>
      <c r="BZ949" s="1112"/>
      <c r="CA949" s="1112"/>
      <c r="CB949" s="1114"/>
      <c r="CC949" s="1112"/>
      <c r="CD949" s="1112"/>
      <c r="CE949" s="1114"/>
      <c r="CF949" s="1114"/>
      <c r="CG949" s="1114"/>
      <c r="CH949" s="1114"/>
      <c r="CI949" s="1112"/>
      <c r="CJ949" s="1112"/>
      <c r="CK949" s="1114"/>
      <c r="CL949" s="1114"/>
      <c r="CM949" s="1114"/>
      <c r="CN949" s="1115"/>
      <c r="CO949" s="1116"/>
      <c r="CP949" s="1116"/>
      <c r="CQ949" s="1110"/>
      <c r="CR949" s="1110"/>
      <c r="CS949" s="1110"/>
      <c r="CT949" s="1110"/>
      <c r="CU949" s="1110"/>
      <c r="CV949" s="1110"/>
      <c r="CW949" s="1110"/>
      <c r="CX949" s="1110"/>
      <c r="CY949" s="1110"/>
      <c r="CZ949" s="1110"/>
      <c r="DA949" s="1110"/>
      <c r="DB949" s="1110"/>
      <c r="DC949" s="1110"/>
      <c r="DD949" s="1110"/>
      <c r="DE949" s="1110"/>
      <c r="DF949" s="1110"/>
      <c r="DG949" s="1110"/>
      <c r="DH949" s="1110"/>
      <c r="DI949" s="1110"/>
      <c r="DJ949" s="1110"/>
      <c r="DK949" s="1110"/>
      <c r="DL949" s="1110"/>
      <c r="DM949" s="1110"/>
      <c r="DN949" s="1110"/>
      <c r="DO949" s="1110"/>
      <c r="DP949" s="1110"/>
      <c r="DQ949" s="1110"/>
      <c r="DR949" s="1110"/>
      <c r="DS949" s="1110"/>
      <c r="DT949" s="1110"/>
      <c r="DU949" s="1110"/>
      <c r="DV949" s="1110"/>
      <c r="DW949" s="1116"/>
      <c r="DX949" s="1116"/>
      <c r="DY949" s="1116"/>
      <c r="DZ949" s="1116"/>
      <c r="EA949" s="1116"/>
      <c r="EB949" s="1116"/>
      <c r="EC949" s="1116"/>
      <c r="ED949" s="1116"/>
    </row>
    <row r="950" spans="22:134" s="1105" customFormat="1" x14ac:dyDescent="0.25">
      <c r="V950" s="1106"/>
      <c r="AA950" s="1107"/>
      <c r="AB950" s="1107"/>
      <c r="AD950" s="1107"/>
      <c r="AE950" s="1108"/>
      <c r="AH950" s="1109"/>
      <c r="AI950" s="1109"/>
      <c r="AK950" s="1107"/>
      <c r="AR950" s="1107"/>
      <c r="AV950" s="1107"/>
      <c r="AX950" s="1107"/>
      <c r="BB950" s="1107"/>
      <c r="BC950" s="1107"/>
      <c r="BE950" s="1107"/>
      <c r="BH950" s="1110"/>
      <c r="BI950" s="1111"/>
      <c r="BJ950" s="1112"/>
      <c r="BK950" s="1112"/>
      <c r="BL950" s="1112"/>
      <c r="BM950" s="1113"/>
      <c r="BN950" s="1113"/>
      <c r="BO950" s="1113"/>
      <c r="BP950" s="1112"/>
      <c r="BQ950" s="1112"/>
      <c r="BR950" s="1112"/>
      <c r="BS950" s="1112"/>
      <c r="BT950" s="1112"/>
      <c r="BU950" s="1112"/>
      <c r="BV950" s="1112"/>
      <c r="BW950" s="1112"/>
      <c r="BX950" s="1112"/>
      <c r="BY950" s="1112"/>
      <c r="BZ950" s="1112"/>
      <c r="CA950" s="1112"/>
      <c r="CB950" s="1114"/>
      <c r="CC950" s="1112"/>
      <c r="CD950" s="1112"/>
      <c r="CE950" s="1114"/>
      <c r="CF950" s="1114"/>
      <c r="CG950" s="1114"/>
      <c r="CH950" s="1114"/>
      <c r="CI950" s="1112"/>
      <c r="CJ950" s="1112"/>
      <c r="CK950" s="1114"/>
      <c r="CL950" s="1114"/>
      <c r="CM950" s="1114"/>
      <c r="CN950" s="1115"/>
      <c r="CO950" s="1116"/>
      <c r="CP950" s="1116"/>
      <c r="CQ950" s="1110"/>
      <c r="CR950" s="1110"/>
      <c r="CS950" s="1110"/>
      <c r="CT950" s="1110"/>
      <c r="CU950" s="1110"/>
      <c r="CV950" s="1110"/>
      <c r="CW950" s="1110"/>
      <c r="CX950" s="1110"/>
      <c r="CY950" s="1110"/>
      <c r="CZ950" s="1110"/>
      <c r="DA950" s="1110"/>
      <c r="DB950" s="1110"/>
      <c r="DC950" s="1110"/>
      <c r="DD950" s="1110"/>
      <c r="DE950" s="1110"/>
      <c r="DF950" s="1110"/>
      <c r="DG950" s="1110"/>
      <c r="DH950" s="1110"/>
      <c r="DI950" s="1110"/>
      <c r="DJ950" s="1110"/>
      <c r="DK950" s="1110"/>
      <c r="DL950" s="1110"/>
      <c r="DM950" s="1110"/>
      <c r="DN950" s="1110"/>
      <c r="DO950" s="1110"/>
      <c r="DP950" s="1110"/>
      <c r="DQ950" s="1110"/>
      <c r="DR950" s="1110"/>
      <c r="DS950" s="1110"/>
      <c r="DT950" s="1110"/>
      <c r="DU950" s="1110"/>
      <c r="DV950" s="1110"/>
      <c r="DW950" s="1116"/>
      <c r="DX950" s="1116"/>
      <c r="DY950" s="1116"/>
      <c r="DZ950" s="1116"/>
      <c r="EA950" s="1116"/>
      <c r="EB950" s="1116"/>
      <c r="EC950" s="1116"/>
      <c r="ED950" s="1116"/>
    </row>
    <row r="951" spans="22:134" s="1105" customFormat="1" x14ac:dyDescent="0.25">
      <c r="V951" s="1106"/>
      <c r="AA951" s="1107"/>
      <c r="AB951" s="1107"/>
      <c r="AD951" s="1107"/>
      <c r="AE951" s="1108"/>
      <c r="AH951" s="1109"/>
      <c r="AI951" s="1109"/>
      <c r="AK951" s="1107"/>
      <c r="AR951" s="1107"/>
      <c r="AV951" s="1107"/>
      <c r="AX951" s="1107"/>
      <c r="BB951" s="1107"/>
      <c r="BC951" s="1107"/>
      <c r="BE951" s="1107"/>
      <c r="BH951" s="1110"/>
      <c r="BI951" s="1111"/>
      <c r="BJ951" s="1112"/>
      <c r="BK951" s="1112"/>
      <c r="BL951" s="1112"/>
      <c r="BM951" s="1113"/>
      <c r="BN951" s="1113"/>
      <c r="BO951" s="1113"/>
      <c r="BP951" s="1112"/>
      <c r="BQ951" s="1112"/>
      <c r="BR951" s="1112"/>
      <c r="BS951" s="1112"/>
      <c r="BT951" s="1112"/>
      <c r="BU951" s="1112"/>
      <c r="BV951" s="1112"/>
      <c r="BW951" s="1112"/>
      <c r="BX951" s="1112"/>
      <c r="BY951" s="1112"/>
      <c r="BZ951" s="1112"/>
      <c r="CA951" s="1112"/>
      <c r="CB951" s="1114"/>
      <c r="CC951" s="1112"/>
      <c r="CD951" s="1112"/>
      <c r="CE951" s="1114"/>
      <c r="CF951" s="1114"/>
      <c r="CG951" s="1114"/>
      <c r="CH951" s="1114"/>
      <c r="CI951" s="1112"/>
      <c r="CJ951" s="1112"/>
      <c r="CK951" s="1114"/>
      <c r="CL951" s="1114"/>
      <c r="CM951" s="1114"/>
      <c r="CN951" s="1115"/>
      <c r="CO951" s="1116"/>
      <c r="CP951" s="1116"/>
      <c r="CQ951" s="1110"/>
      <c r="CR951" s="1110"/>
      <c r="CS951" s="1110"/>
      <c r="CT951" s="1110"/>
      <c r="CU951" s="1110"/>
      <c r="CV951" s="1110"/>
      <c r="CW951" s="1110"/>
      <c r="CX951" s="1110"/>
      <c r="CY951" s="1110"/>
      <c r="CZ951" s="1110"/>
      <c r="DA951" s="1110"/>
      <c r="DB951" s="1110"/>
      <c r="DC951" s="1110"/>
      <c r="DD951" s="1110"/>
      <c r="DE951" s="1110"/>
      <c r="DF951" s="1110"/>
      <c r="DG951" s="1110"/>
      <c r="DH951" s="1110"/>
      <c r="DI951" s="1110"/>
      <c r="DJ951" s="1110"/>
      <c r="DK951" s="1110"/>
      <c r="DL951" s="1110"/>
      <c r="DM951" s="1110"/>
      <c r="DN951" s="1110"/>
      <c r="DO951" s="1110"/>
      <c r="DP951" s="1110"/>
      <c r="DQ951" s="1110"/>
      <c r="DR951" s="1110"/>
      <c r="DS951" s="1110"/>
      <c r="DT951" s="1110"/>
      <c r="DU951" s="1110"/>
      <c r="DV951" s="1110"/>
      <c r="DW951" s="1116"/>
      <c r="DX951" s="1116"/>
      <c r="DY951" s="1116"/>
      <c r="DZ951" s="1116"/>
      <c r="EA951" s="1116"/>
      <c r="EB951" s="1116"/>
      <c r="EC951" s="1116"/>
      <c r="ED951" s="1116"/>
    </row>
    <row r="952" spans="22:134" s="1105" customFormat="1" x14ac:dyDescent="0.25">
      <c r="V952" s="1106"/>
      <c r="AA952" s="1107"/>
      <c r="AB952" s="1107"/>
      <c r="AD952" s="1107"/>
      <c r="AE952" s="1108"/>
      <c r="AH952" s="1109"/>
      <c r="AI952" s="1109"/>
      <c r="AK952" s="1107"/>
      <c r="AR952" s="1107"/>
      <c r="AV952" s="1107"/>
      <c r="AX952" s="1107"/>
      <c r="BB952" s="1107"/>
      <c r="BC952" s="1107"/>
      <c r="BE952" s="1107"/>
      <c r="BH952" s="1110"/>
      <c r="BI952" s="1111"/>
      <c r="BJ952" s="1112"/>
      <c r="BK952" s="1112"/>
      <c r="BL952" s="1112"/>
      <c r="BM952" s="1113"/>
      <c r="BN952" s="1113"/>
      <c r="BO952" s="1113"/>
      <c r="BP952" s="1112"/>
      <c r="BQ952" s="1112"/>
      <c r="BR952" s="1112"/>
      <c r="BS952" s="1112"/>
      <c r="BT952" s="1112"/>
      <c r="BU952" s="1112"/>
      <c r="BV952" s="1112"/>
      <c r="BW952" s="1112"/>
      <c r="BX952" s="1112"/>
      <c r="BY952" s="1112"/>
      <c r="BZ952" s="1112"/>
      <c r="CA952" s="1112"/>
      <c r="CB952" s="1114"/>
      <c r="CC952" s="1112"/>
      <c r="CD952" s="1112"/>
      <c r="CE952" s="1114"/>
      <c r="CF952" s="1114"/>
      <c r="CG952" s="1114"/>
      <c r="CH952" s="1114"/>
      <c r="CI952" s="1112"/>
      <c r="CJ952" s="1112"/>
      <c r="CK952" s="1114"/>
      <c r="CL952" s="1114"/>
      <c r="CM952" s="1114"/>
      <c r="CN952" s="1115"/>
      <c r="CO952" s="1116"/>
      <c r="CP952" s="1116"/>
      <c r="CQ952" s="1110"/>
      <c r="CR952" s="1110"/>
      <c r="CS952" s="1110"/>
      <c r="CT952" s="1110"/>
      <c r="CU952" s="1110"/>
      <c r="CV952" s="1110"/>
      <c r="CW952" s="1110"/>
      <c r="CX952" s="1110"/>
      <c r="CY952" s="1110"/>
      <c r="CZ952" s="1110"/>
      <c r="DA952" s="1110"/>
      <c r="DB952" s="1110"/>
      <c r="DC952" s="1110"/>
      <c r="DD952" s="1110"/>
      <c r="DE952" s="1110"/>
      <c r="DF952" s="1110"/>
      <c r="DG952" s="1110"/>
      <c r="DH952" s="1110"/>
      <c r="DI952" s="1110"/>
      <c r="DJ952" s="1110"/>
      <c r="DK952" s="1110"/>
      <c r="DL952" s="1110"/>
      <c r="DM952" s="1110"/>
      <c r="DN952" s="1110"/>
      <c r="DO952" s="1110"/>
      <c r="DP952" s="1110"/>
      <c r="DQ952" s="1110"/>
      <c r="DR952" s="1110"/>
      <c r="DS952" s="1110"/>
      <c r="DT952" s="1110"/>
      <c r="DU952" s="1110"/>
      <c r="DV952" s="1110"/>
      <c r="DW952" s="1116"/>
      <c r="DX952" s="1116"/>
      <c r="DY952" s="1116"/>
      <c r="DZ952" s="1116"/>
      <c r="EA952" s="1116"/>
      <c r="EB952" s="1116"/>
      <c r="EC952" s="1116"/>
      <c r="ED952" s="1116"/>
    </row>
    <row r="953" spans="22:134" s="1105" customFormat="1" x14ac:dyDescent="0.25">
      <c r="V953" s="1106"/>
      <c r="AA953" s="1107"/>
      <c r="AB953" s="1107"/>
      <c r="AD953" s="1107"/>
      <c r="AE953" s="1108"/>
      <c r="AH953" s="1109"/>
      <c r="AI953" s="1109"/>
      <c r="AK953" s="1107"/>
      <c r="AR953" s="1107"/>
      <c r="AV953" s="1107"/>
      <c r="AX953" s="1107"/>
      <c r="BB953" s="1107"/>
      <c r="BC953" s="1107"/>
      <c r="BE953" s="1107"/>
      <c r="BH953" s="1110"/>
      <c r="BI953" s="1111"/>
      <c r="BJ953" s="1112"/>
      <c r="BK953" s="1112"/>
      <c r="BL953" s="1112"/>
      <c r="BM953" s="1113"/>
      <c r="BN953" s="1113"/>
      <c r="BO953" s="1113"/>
      <c r="BP953" s="1112"/>
      <c r="BQ953" s="1112"/>
      <c r="BR953" s="1112"/>
      <c r="BS953" s="1112"/>
      <c r="BT953" s="1112"/>
      <c r="BU953" s="1112"/>
      <c r="BV953" s="1112"/>
      <c r="BW953" s="1112"/>
      <c r="BX953" s="1112"/>
      <c r="BY953" s="1112"/>
      <c r="BZ953" s="1112"/>
      <c r="CA953" s="1112"/>
      <c r="CB953" s="1114"/>
      <c r="CC953" s="1112"/>
      <c r="CD953" s="1112"/>
      <c r="CE953" s="1114"/>
      <c r="CF953" s="1114"/>
      <c r="CG953" s="1114"/>
      <c r="CH953" s="1114"/>
      <c r="CI953" s="1112"/>
      <c r="CJ953" s="1112"/>
      <c r="CK953" s="1114"/>
      <c r="CL953" s="1114"/>
      <c r="CM953" s="1114"/>
      <c r="CN953" s="1115"/>
      <c r="CO953" s="1116"/>
      <c r="CP953" s="1116"/>
      <c r="CQ953" s="1110"/>
      <c r="CR953" s="1110"/>
      <c r="CS953" s="1110"/>
      <c r="CT953" s="1110"/>
      <c r="CU953" s="1110"/>
      <c r="CV953" s="1110"/>
      <c r="CW953" s="1110"/>
      <c r="CX953" s="1110"/>
      <c r="CY953" s="1110"/>
      <c r="CZ953" s="1110"/>
      <c r="DA953" s="1110"/>
      <c r="DB953" s="1110"/>
      <c r="DC953" s="1110"/>
      <c r="DD953" s="1110"/>
      <c r="DE953" s="1110"/>
      <c r="DF953" s="1110"/>
      <c r="DG953" s="1110"/>
      <c r="DH953" s="1110"/>
      <c r="DI953" s="1110"/>
      <c r="DJ953" s="1110"/>
      <c r="DK953" s="1110"/>
      <c r="DL953" s="1110"/>
      <c r="DM953" s="1110"/>
      <c r="DN953" s="1110"/>
      <c r="DO953" s="1110"/>
      <c r="DP953" s="1110"/>
      <c r="DQ953" s="1110"/>
      <c r="DR953" s="1110"/>
      <c r="DS953" s="1110"/>
      <c r="DT953" s="1110"/>
      <c r="DU953" s="1110"/>
      <c r="DV953" s="1110"/>
      <c r="DW953" s="1116"/>
      <c r="DX953" s="1116"/>
      <c r="DY953" s="1116"/>
      <c r="DZ953" s="1116"/>
      <c r="EA953" s="1116"/>
      <c r="EB953" s="1116"/>
      <c r="EC953" s="1116"/>
      <c r="ED953" s="1116"/>
    </row>
    <row r="954" spans="22:134" s="1105" customFormat="1" x14ac:dyDescent="0.25">
      <c r="V954" s="1106"/>
      <c r="AA954" s="1107"/>
      <c r="AB954" s="1107"/>
      <c r="AD954" s="1107"/>
      <c r="AE954" s="1108"/>
      <c r="AH954" s="1109"/>
      <c r="AI954" s="1109"/>
      <c r="AK954" s="1107"/>
      <c r="AR954" s="1107"/>
      <c r="AV954" s="1107"/>
      <c r="AX954" s="1107"/>
      <c r="BB954" s="1107"/>
      <c r="BC954" s="1107"/>
      <c r="BE954" s="1107"/>
      <c r="BH954" s="1110"/>
      <c r="BI954" s="1111"/>
      <c r="BJ954" s="1112"/>
      <c r="BK954" s="1112"/>
      <c r="BL954" s="1112"/>
      <c r="BM954" s="1113"/>
      <c r="BN954" s="1113"/>
      <c r="BO954" s="1113"/>
      <c r="BP954" s="1112"/>
      <c r="BQ954" s="1112"/>
      <c r="BR954" s="1112"/>
      <c r="BS954" s="1112"/>
      <c r="BT954" s="1112"/>
      <c r="BU954" s="1112"/>
      <c r="BV954" s="1112"/>
      <c r="BW954" s="1112"/>
      <c r="BX954" s="1112"/>
      <c r="BY954" s="1112"/>
      <c r="BZ954" s="1112"/>
      <c r="CA954" s="1112"/>
      <c r="CB954" s="1114"/>
      <c r="CC954" s="1112"/>
      <c r="CD954" s="1112"/>
      <c r="CE954" s="1114"/>
      <c r="CF954" s="1114"/>
      <c r="CG954" s="1114"/>
      <c r="CH954" s="1114"/>
      <c r="CI954" s="1112"/>
      <c r="CJ954" s="1112"/>
      <c r="CK954" s="1114"/>
      <c r="CL954" s="1114"/>
      <c r="CM954" s="1114"/>
      <c r="CN954" s="1115"/>
      <c r="CO954" s="1116"/>
      <c r="CP954" s="1116"/>
      <c r="CQ954" s="1110"/>
      <c r="CR954" s="1110"/>
      <c r="CS954" s="1110"/>
      <c r="CT954" s="1110"/>
      <c r="CU954" s="1110"/>
      <c r="CV954" s="1110"/>
      <c r="CW954" s="1110"/>
      <c r="CX954" s="1110"/>
      <c r="CY954" s="1110"/>
      <c r="CZ954" s="1110"/>
      <c r="DA954" s="1110"/>
      <c r="DB954" s="1110"/>
      <c r="DC954" s="1110"/>
      <c r="DD954" s="1110"/>
      <c r="DE954" s="1110"/>
      <c r="DF954" s="1110"/>
      <c r="DG954" s="1110"/>
      <c r="DH954" s="1110"/>
      <c r="DI954" s="1110"/>
      <c r="DJ954" s="1110"/>
      <c r="DK954" s="1110"/>
      <c r="DL954" s="1110"/>
      <c r="DM954" s="1110"/>
      <c r="DN954" s="1110"/>
      <c r="DO954" s="1110"/>
      <c r="DP954" s="1110"/>
      <c r="DQ954" s="1110"/>
      <c r="DR954" s="1110"/>
      <c r="DS954" s="1110"/>
      <c r="DT954" s="1110"/>
      <c r="DU954" s="1110"/>
      <c r="DV954" s="1110"/>
      <c r="DW954" s="1116"/>
      <c r="DX954" s="1116"/>
      <c r="DY954" s="1116"/>
      <c r="DZ954" s="1116"/>
      <c r="EA954" s="1116"/>
      <c r="EB954" s="1116"/>
      <c r="EC954" s="1116"/>
      <c r="ED954" s="1116"/>
    </row>
    <row r="955" spans="22:134" s="1105" customFormat="1" x14ac:dyDescent="0.25">
      <c r="V955" s="1106"/>
      <c r="AA955" s="1107"/>
      <c r="AB955" s="1107"/>
      <c r="AD955" s="1107"/>
      <c r="AE955" s="1108"/>
      <c r="AH955" s="1109"/>
      <c r="AI955" s="1109"/>
      <c r="AK955" s="1107"/>
      <c r="AR955" s="1107"/>
      <c r="AV955" s="1107"/>
      <c r="AX955" s="1107"/>
      <c r="BB955" s="1107"/>
      <c r="BC955" s="1107"/>
      <c r="BE955" s="1107"/>
      <c r="BH955" s="1110"/>
      <c r="BI955" s="1111"/>
      <c r="BJ955" s="1112"/>
      <c r="BK955" s="1112"/>
      <c r="BL955" s="1112"/>
      <c r="BM955" s="1113"/>
      <c r="BN955" s="1113"/>
      <c r="BO955" s="1113"/>
      <c r="BP955" s="1112"/>
      <c r="BQ955" s="1112"/>
      <c r="BR955" s="1112"/>
      <c r="BS955" s="1112"/>
      <c r="BT955" s="1112"/>
      <c r="BU955" s="1112"/>
      <c r="BV955" s="1112"/>
      <c r="BW955" s="1112"/>
      <c r="BX955" s="1112"/>
      <c r="BY955" s="1112"/>
      <c r="BZ955" s="1112"/>
      <c r="CA955" s="1112"/>
      <c r="CB955" s="1114"/>
      <c r="CC955" s="1112"/>
      <c r="CD955" s="1112"/>
      <c r="CE955" s="1114"/>
      <c r="CF955" s="1114"/>
      <c r="CG955" s="1114"/>
      <c r="CH955" s="1114"/>
      <c r="CI955" s="1112"/>
      <c r="CJ955" s="1112"/>
      <c r="CK955" s="1114"/>
      <c r="CL955" s="1114"/>
      <c r="CM955" s="1114"/>
      <c r="CN955" s="1115"/>
      <c r="CO955" s="1116"/>
      <c r="CP955" s="1116"/>
      <c r="CQ955" s="1110"/>
      <c r="CR955" s="1110"/>
      <c r="CS955" s="1110"/>
      <c r="CT955" s="1110"/>
      <c r="CU955" s="1110"/>
      <c r="CV955" s="1110"/>
      <c r="CW955" s="1110"/>
      <c r="CX955" s="1110"/>
      <c r="CY955" s="1110"/>
      <c r="CZ955" s="1110"/>
      <c r="DA955" s="1110"/>
      <c r="DB955" s="1110"/>
      <c r="DC955" s="1110"/>
      <c r="DD955" s="1110"/>
      <c r="DE955" s="1110"/>
      <c r="DF955" s="1110"/>
      <c r="DG955" s="1110"/>
      <c r="DH955" s="1110"/>
      <c r="DI955" s="1110"/>
      <c r="DJ955" s="1110"/>
      <c r="DK955" s="1110"/>
      <c r="DL955" s="1110"/>
      <c r="DM955" s="1110"/>
      <c r="DN955" s="1110"/>
      <c r="DO955" s="1110"/>
      <c r="DP955" s="1110"/>
      <c r="DQ955" s="1110"/>
      <c r="DR955" s="1110"/>
      <c r="DS955" s="1110"/>
      <c r="DT955" s="1110"/>
      <c r="DU955" s="1110"/>
      <c r="DV955" s="1110"/>
      <c r="DW955" s="1116"/>
      <c r="DX955" s="1116"/>
      <c r="DY955" s="1116"/>
      <c r="DZ955" s="1116"/>
      <c r="EA955" s="1116"/>
      <c r="EB955" s="1116"/>
      <c r="EC955" s="1116"/>
      <c r="ED955" s="1116"/>
    </row>
    <row r="956" spans="22:134" s="1105" customFormat="1" x14ac:dyDescent="0.25">
      <c r="V956" s="1106"/>
      <c r="AA956" s="1107"/>
      <c r="AB956" s="1107"/>
      <c r="AD956" s="1107"/>
      <c r="AE956" s="1108"/>
      <c r="AH956" s="1109"/>
      <c r="AI956" s="1109"/>
      <c r="AK956" s="1107"/>
      <c r="AR956" s="1107"/>
      <c r="AV956" s="1107"/>
      <c r="AX956" s="1107"/>
      <c r="BB956" s="1107"/>
      <c r="BC956" s="1107"/>
      <c r="BE956" s="1107"/>
      <c r="BH956" s="1110"/>
      <c r="BI956" s="1111"/>
      <c r="BJ956" s="1112"/>
      <c r="BK956" s="1112"/>
      <c r="BL956" s="1112"/>
      <c r="BM956" s="1113"/>
      <c r="BN956" s="1113"/>
      <c r="BO956" s="1113"/>
      <c r="BP956" s="1112"/>
      <c r="BQ956" s="1112"/>
      <c r="BR956" s="1112"/>
      <c r="BS956" s="1112"/>
      <c r="BT956" s="1112"/>
      <c r="BU956" s="1112"/>
      <c r="BV956" s="1112"/>
      <c r="BW956" s="1112"/>
      <c r="BX956" s="1112"/>
      <c r="BY956" s="1112"/>
      <c r="BZ956" s="1112"/>
      <c r="CA956" s="1112"/>
      <c r="CB956" s="1114"/>
      <c r="CC956" s="1112"/>
      <c r="CD956" s="1112"/>
      <c r="CE956" s="1114"/>
      <c r="CF956" s="1114"/>
      <c r="CG956" s="1114"/>
      <c r="CH956" s="1114"/>
      <c r="CI956" s="1112"/>
      <c r="CJ956" s="1112"/>
      <c r="CK956" s="1114"/>
      <c r="CL956" s="1114"/>
      <c r="CM956" s="1114"/>
      <c r="CN956" s="1115"/>
      <c r="CO956" s="1116"/>
      <c r="CP956" s="1116"/>
      <c r="CQ956" s="1110"/>
      <c r="CR956" s="1110"/>
      <c r="CS956" s="1110"/>
      <c r="CT956" s="1110"/>
      <c r="CU956" s="1110"/>
      <c r="CV956" s="1110"/>
      <c r="CW956" s="1110"/>
      <c r="CX956" s="1110"/>
      <c r="CY956" s="1110"/>
      <c r="CZ956" s="1110"/>
      <c r="DA956" s="1110"/>
      <c r="DB956" s="1110"/>
      <c r="DC956" s="1110"/>
      <c r="DD956" s="1110"/>
      <c r="DE956" s="1110"/>
      <c r="DF956" s="1110"/>
      <c r="DG956" s="1110"/>
      <c r="DH956" s="1110"/>
      <c r="DI956" s="1110"/>
      <c r="DJ956" s="1110"/>
      <c r="DK956" s="1110"/>
      <c r="DL956" s="1110"/>
      <c r="DM956" s="1110"/>
      <c r="DN956" s="1110"/>
      <c r="DO956" s="1110"/>
      <c r="DP956" s="1110"/>
      <c r="DQ956" s="1110"/>
      <c r="DR956" s="1110"/>
      <c r="DS956" s="1110"/>
      <c r="DT956" s="1110"/>
      <c r="DU956" s="1110"/>
      <c r="DV956" s="1110"/>
      <c r="DW956" s="1116"/>
      <c r="DX956" s="1116"/>
      <c r="DY956" s="1116"/>
      <c r="DZ956" s="1116"/>
      <c r="EA956" s="1116"/>
      <c r="EB956" s="1116"/>
      <c r="EC956" s="1116"/>
      <c r="ED956" s="1116"/>
    </row>
    <row r="957" spans="22:134" s="1105" customFormat="1" x14ac:dyDescent="0.25">
      <c r="V957" s="1106"/>
      <c r="AA957" s="1107"/>
      <c r="AB957" s="1107"/>
      <c r="AD957" s="1107"/>
      <c r="AE957" s="1108"/>
      <c r="AH957" s="1109"/>
      <c r="AI957" s="1109"/>
      <c r="AK957" s="1107"/>
      <c r="AR957" s="1107"/>
      <c r="AV957" s="1107"/>
      <c r="AX957" s="1107"/>
      <c r="BB957" s="1107"/>
      <c r="BC957" s="1107"/>
      <c r="BE957" s="1107"/>
      <c r="BH957" s="1110"/>
      <c r="BI957" s="1111"/>
      <c r="BJ957" s="1112"/>
      <c r="BK957" s="1112"/>
      <c r="BL957" s="1112"/>
      <c r="BM957" s="1113"/>
      <c r="BN957" s="1113"/>
      <c r="BO957" s="1113"/>
      <c r="BP957" s="1112"/>
      <c r="BQ957" s="1112"/>
      <c r="BR957" s="1112"/>
      <c r="BS957" s="1112"/>
      <c r="BT957" s="1112"/>
      <c r="BU957" s="1112"/>
      <c r="BV957" s="1112"/>
      <c r="BW957" s="1112"/>
      <c r="BX957" s="1112"/>
      <c r="BY957" s="1112"/>
      <c r="BZ957" s="1112"/>
      <c r="CA957" s="1112"/>
      <c r="CB957" s="1114"/>
      <c r="CC957" s="1112"/>
      <c r="CD957" s="1112"/>
      <c r="CE957" s="1114"/>
      <c r="CF957" s="1114"/>
      <c r="CG957" s="1114"/>
      <c r="CH957" s="1114"/>
      <c r="CI957" s="1112"/>
      <c r="CJ957" s="1112"/>
      <c r="CK957" s="1114"/>
      <c r="CL957" s="1114"/>
      <c r="CM957" s="1114"/>
      <c r="CN957" s="1115"/>
      <c r="CO957" s="1116"/>
      <c r="CP957" s="1116"/>
      <c r="CQ957" s="1110"/>
      <c r="CR957" s="1110"/>
      <c r="CS957" s="1110"/>
      <c r="CT957" s="1110"/>
      <c r="CU957" s="1110"/>
      <c r="CV957" s="1110"/>
      <c r="CW957" s="1110"/>
      <c r="CX957" s="1110"/>
      <c r="CY957" s="1110"/>
      <c r="CZ957" s="1110"/>
      <c r="DA957" s="1110"/>
      <c r="DB957" s="1110"/>
      <c r="DC957" s="1110"/>
      <c r="DD957" s="1110"/>
      <c r="DE957" s="1110"/>
      <c r="DF957" s="1110"/>
      <c r="DG957" s="1110"/>
      <c r="DH957" s="1110"/>
      <c r="DI957" s="1110"/>
      <c r="DJ957" s="1110"/>
      <c r="DK957" s="1110"/>
      <c r="DL957" s="1110"/>
      <c r="DM957" s="1110"/>
      <c r="DN957" s="1110"/>
      <c r="DO957" s="1110"/>
      <c r="DP957" s="1110"/>
      <c r="DQ957" s="1110"/>
      <c r="DR957" s="1110"/>
      <c r="DS957" s="1110"/>
      <c r="DT957" s="1110"/>
      <c r="DU957" s="1110"/>
      <c r="DV957" s="1110"/>
      <c r="DW957" s="1116"/>
      <c r="DX957" s="1116"/>
      <c r="DY957" s="1116"/>
      <c r="DZ957" s="1116"/>
      <c r="EA957" s="1116"/>
      <c r="EB957" s="1116"/>
      <c r="EC957" s="1116"/>
      <c r="ED957" s="1116"/>
    </row>
    <row r="958" spans="22:134" s="1105" customFormat="1" x14ac:dyDescent="0.25">
      <c r="V958" s="1106"/>
      <c r="AA958" s="1107"/>
      <c r="AB958" s="1107"/>
      <c r="AD958" s="1107"/>
      <c r="AE958" s="1108"/>
      <c r="AH958" s="1109"/>
      <c r="AI958" s="1109"/>
      <c r="AK958" s="1107"/>
      <c r="AR958" s="1107"/>
      <c r="AV958" s="1107"/>
      <c r="AX958" s="1107"/>
      <c r="BB958" s="1107"/>
      <c r="BC958" s="1107"/>
      <c r="BE958" s="1107"/>
      <c r="BH958" s="1110"/>
      <c r="BI958" s="1111"/>
      <c r="BJ958" s="1112"/>
      <c r="BK958" s="1112"/>
      <c r="BL958" s="1112"/>
      <c r="BM958" s="1113"/>
      <c r="BN958" s="1113"/>
      <c r="BO958" s="1113"/>
      <c r="BP958" s="1112"/>
      <c r="BQ958" s="1112"/>
      <c r="BR958" s="1112"/>
      <c r="BS958" s="1112"/>
      <c r="BT958" s="1112"/>
      <c r="BU958" s="1112"/>
      <c r="BV958" s="1112"/>
      <c r="BW958" s="1112"/>
      <c r="BX958" s="1112"/>
      <c r="BY958" s="1112"/>
      <c r="BZ958" s="1112"/>
      <c r="CA958" s="1112"/>
      <c r="CB958" s="1114"/>
      <c r="CC958" s="1112"/>
      <c r="CD958" s="1112"/>
      <c r="CE958" s="1114"/>
      <c r="CF958" s="1114"/>
      <c r="CG958" s="1114"/>
      <c r="CH958" s="1114"/>
      <c r="CI958" s="1112"/>
      <c r="CJ958" s="1112"/>
      <c r="CK958" s="1114"/>
      <c r="CL958" s="1114"/>
      <c r="CM958" s="1114"/>
      <c r="CN958" s="1115"/>
      <c r="CO958" s="1116"/>
      <c r="CP958" s="1116"/>
      <c r="CQ958" s="1110"/>
      <c r="CR958" s="1110"/>
      <c r="CS958" s="1110"/>
      <c r="CT958" s="1110"/>
      <c r="CU958" s="1110"/>
      <c r="CV958" s="1110"/>
      <c r="CW958" s="1110"/>
      <c r="CX958" s="1110"/>
      <c r="CY958" s="1110"/>
      <c r="CZ958" s="1110"/>
      <c r="DA958" s="1110"/>
      <c r="DB958" s="1110"/>
      <c r="DC958" s="1110"/>
      <c r="DD958" s="1110"/>
      <c r="DE958" s="1110"/>
      <c r="DF958" s="1110"/>
      <c r="DG958" s="1110"/>
      <c r="DH958" s="1110"/>
      <c r="DI958" s="1110"/>
      <c r="DJ958" s="1110"/>
      <c r="DK958" s="1110"/>
      <c r="DL958" s="1110"/>
      <c r="DM958" s="1110"/>
      <c r="DN958" s="1110"/>
      <c r="DO958" s="1110"/>
      <c r="DP958" s="1110"/>
      <c r="DQ958" s="1110"/>
      <c r="DR958" s="1110"/>
      <c r="DS958" s="1110"/>
      <c r="DT958" s="1110"/>
      <c r="DU958" s="1110"/>
      <c r="DV958" s="1110"/>
      <c r="DW958" s="1116"/>
      <c r="DX958" s="1116"/>
      <c r="DY958" s="1116"/>
      <c r="DZ958" s="1116"/>
      <c r="EA958" s="1116"/>
      <c r="EB958" s="1116"/>
      <c r="EC958" s="1116"/>
      <c r="ED958" s="1116"/>
    </row>
    <row r="959" spans="22:134" s="1105" customFormat="1" x14ac:dyDescent="0.25">
      <c r="V959" s="1106"/>
      <c r="AA959" s="1107"/>
      <c r="AB959" s="1107"/>
      <c r="AD959" s="1107"/>
      <c r="AE959" s="1108"/>
      <c r="AH959" s="1109"/>
      <c r="AI959" s="1109"/>
      <c r="AK959" s="1107"/>
      <c r="AR959" s="1107"/>
      <c r="AV959" s="1107"/>
      <c r="AX959" s="1107"/>
      <c r="BB959" s="1107"/>
      <c r="BC959" s="1107"/>
      <c r="BE959" s="1107"/>
      <c r="BH959" s="1110"/>
      <c r="BI959" s="1111"/>
      <c r="BJ959" s="1112"/>
      <c r="BK959" s="1112"/>
      <c r="BL959" s="1112"/>
      <c r="BM959" s="1113"/>
      <c r="BN959" s="1113"/>
      <c r="BO959" s="1113"/>
      <c r="BP959" s="1112"/>
      <c r="BQ959" s="1112"/>
      <c r="BR959" s="1112"/>
      <c r="BS959" s="1112"/>
      <c r="BT959" s="1112"/>
      <c r="BU959" s="1112"/>
      <c r="BV959" s="1112"/>
      <c r="BW959" s="1112"/>
      <c r="BX959" s="1112"/>
      <c r="BY959" s="1112"/>
      <c r="BZ959" s="1112"/>
      <c r="CA959" s="1112"/>
      <c r="CB959" s="1114"/>
      <c r="CC959" s="1112"/>
      <c r="CD959" s="1112"/>
      <c r="CE959" s="1114"/>
      <c r="CF959" s="1114"/>
      <c r="CG959" s="1114"/>
      <c r="CH959" s="1114"/>
      <c r="CI959" s="1112"/>
      <c r="CJ959" s="1112"/>
      <c r="CK959" s="1114"/>
      <c r="CL959" s="1114"/>
      <c r="CM959" s="1114"/>
      <c r="CN959" s="1115"/>
      <c r="CO959" s="1116"/>
      <c r="CP959" s="1116"/>
      <c r="CQ959" s="1110"/>
      <c r="CR959" s="1110"/>
      <c r="CS959" s="1110"/>
      <c r="CT959" s="1110"/>
      <c r="CU959" s="1110"/>
      <c r="CV959" s="1110"/>
      <c r="CW959" s="1110"/>
      <c r="CX959" s="1110"/>
      <c r="CY959" s="1110"/>
      <c r="CZ959" s="1110"/>
      <c r="DA959" s="1110"/>
      <c r="DB959" s="1110"/>
      <c r="DC959" s="1110"/>
      <c r="DD959" s="1110"/>
      <c r="DE959" s="1110"/>
      <c r="DF959" s="1110"/>
      <c r="DG959" s="1110"/>
      <c r="DH959" s="1110"/>
      <c r="DI959" s="1110"/>
      <c r="DJ959" s="1110"/>
      <c r="DK959" s="1110"/>
      <c r="DL959" s="1110"/>
      <c r="DM959" s="1110"/>
      <c r="DN959" s="1110"/>
      <c r="DO959" s="1110"/>
      <c r="DP959" s="1110"/>
      <c r="DQ959" s="1110"/>
      <c r="DR959" s="1110"/>
      <c r="DS959" s="1110"/>
      <c r="DT959" s="1110"/>
      <c r="DU959" s="1110"/>
      <c r="DV959" s="1110"/>
      <c r="DW959" s="1116"/>
      <c r="DX959" s="1116"/>
      <c r="DY959" s="1116"/>
      <c r="DZ959" s="1116"/>
      <c r="EA959" s="1116"/>
      <c r="EB959" s="1116"/>
      <c r="EC959" s="1116"/>
      <c r="ED959" s="1116"/>
    </row>
    <row r="960" spans="22:134" s="1105" customFormat="1" x14ac:dyDescent="0.25">
      <c r="V960" s="1106"/>
      <c r="AA960" s="1107"/>
      <c r="AB960" s="1107"/>
      <c r="AD960" s="1107"/>
      <c r="AE960" s="1108"/>
      <c r="AH960" s="1109"/>
      <c r="AI960" s="1109"/>
      <c r="AK960" s="1107"/>
      <c r="AR960" s="1107"/>
      <c r="AV960" s="1107"/>
      <c r="AX960" s="1107"/>
      <c r="BB960" s="1107"/>
      <c r="BC960" s="1107"/>
      <c r="BE960" s="1107"/>
      <c r="BH960" s="1110"/>
      <c r="BI960" s="1111"/>
      <c r="BJ960" s="1112"/>
      <c r="BK960" s="1112"/>
      <c r="BL960" s="1112"/>
      <c r="BM960" s="1113"/>
      <c r="BN960" s="1113"/>
      <c r="BO960" s="1113"/>
      <c r="BP960" s="1112"/>
      <c r="BQ960" s="1112"/>
      <c r="BR960" s="1112"/>
      <c r="BS960" s="1112"/>
      <c r="BT960" s="1112"/>
      <c r="BU960" s="1112"/>
      <c r="BV960" s="1112"/>
      <c r="BW960" s="1112"/>
      <c r="BX960" s="1112"/>
      <c r="BY960" s="1112"/>
      <c r="BZ960" s="1112"/>
      <c r="CA960" s="1112"/>
      <c r="CB960" s="1114"/>
      <c r="CC960" s="1112"/>
      <c r="CD960" s="1112"/>
      <c r="CE960" s="1114"/>
      <c r="CF960" s="1114"/>
      <c r="CG960" s="1114"/>
      <c r="CH960" s="1114"/>
      <c r="CI960" s="1112"/>
      <c r="CJ960" s="1112"/>
      <c r="CK960" s="1114"/>
      <c r="CL960" s="1114"/>
      <c r="CM960" s="1114"/>
      <c r="CN960" s="1115"/>
      <c r="CO960" s="1116"/>
      <c r="CP960" s="1116"/>
      <c r="CQ960" s="1110"/>
      <c r="CR960" s="1110"/>
      <c r="CS960" s="1110"/>
      <c r="CT960" s="1110"/>
      <c r="CU960" s="1110"/>
      <c r="CV960" s="1110"/>
      <c r="CW960" s="1110"/>
      <c r="CX960" s="1110"/>
      <c r="CY960" s="1110"/>
      <c r="CZ960" s="1110"/>
      <c r="DA960" s="1110"/>
      <c r="DB960" s="1110"/>
      <c r="DC960" s="1110"/>
      <c r="DD960" s="1110"/>
      <c r="DE960" s="1110"/>
      <c r="DF960" s="1110"/>
      <c r="DG960" s="1110"/>
      <c r="DH960" s="1110"/>
      <c r="DI960" s="1110"/>
      <c r="DJ960" s="1110"/>
      <c r="DK960" s="1110"/>
      <c r="DL960" s="1110"/>
      <c r="DM960" s="1110"/>
      <c r="DN960" s="1110"/>
      <c r="DO960" s="1110"/>
      <c r="DP960" s="1110"/>
      <c r="DQ960" s="1110"/>
      <c r="DR960" s="1110"/>
      <c r="DS960" s="1110"/>
      <c r="DT960" s="1110"/>
      <c r="DU960" s="1110"/>
      <c r="DV960" s="1110"/>
      <c r="DW960" s="1116"/>
      <c r="DX960" s="1116"/>
      <c r="DY960" s="1116"/>
      <c r="DZ960" s="1116"/>
      <c r="EA960" s="1116"/>
      <c r="EB960" s="1116"/>
      <c r="EC960" s="1116"/>
      <c r="ED960" s="1116"/>
    </row>
    <row r="961" spans="22:134" s="1105" customFormat="1" x14ac:dyDescent="0.25">
      <c r="V961" s="1106"/>
      <c r="AA961" s="1107"/>
      <c r="AB961" s="1107"/>
      <c r="AD961" s="1107"/>
      <c r="AE961" s="1108"/>
      <c r="AH961" s="1109"/>
      <c r="AI961" s="1109"/>
      <c r="AK961" s="1107"/>
      <c r="AR961" s="1107"/>
      <c r="AV961" s="1107"/>
      <c r="AX961" s="1107"/>
      <c r="BB961" s="1107"/>
      <c r="BC961" s="1107"/>
      <c r="BE961" s="1107"/>
      <c r="BH961" s="1110"/>
      <c r="BI961" s="1111"/>
      <c r="BJ961" s="1112"/>
      <c r="BK961" s="1112"/>
      <c r="BL961" s="1112"/>
      <c r="BM961" s="1113"/>
      <c r="BN961" s="1113"/>
      <c r="BO961" s="1113"/>
      <c r="BP961" s="1112"/>
      <c r="BQ961" s="1112"/>
      <c r="BR961" s="1112"/>
      <c r="BS961" s="1112"/>
      <c r="BT961" s="1112"/>
      <c r="BU961" s="1112"/>
      <c r="BV961" s="1112"/>
      <c r="BW961" s="1112"/>
      <c r="BX961" s="1112"/>
      <c r="BY961" s="1112"/>
      <c r="BZ961" s="1112"/>
      <c r="CA961" s="1112"/>
      <c r="CB961" s="1114"/>
      <c r="CC961" s="1112"/>
      <c r="CD961" s="1112"/>
      <c r="CE961" s="1114"/>
      <c r="CF961" s="1114"/>
      <c r="CG961" s="1114"/>
      <c r="CH961" s="1114"/>
      <c r="CI961" s="1112"/>
      <c r="CJ961" s="1112"/>
      <c r="CK961" s="1114"/>
      <c r="CL961" s="1114"/>
      <c r="CM961" s="1114"/>
      <c r="CN961" s="1115"/>
      <c r="CO961" s="1116"/>
      <c r="CP961" s="1116"/>
      <c r="CQ961" s="1110"/>
      <c r="CR961" s="1110"/>
      <c r="CS961" s="1110"/>
      <c r="CT961" s="1110"/>
      <c r="CU961" s="1110"/>
      <c r="CV961" s="1110"/>
      <c r="CW961" s="1110"/>
      <c r="CX961" s="1110"/>
      <c r="CY961" s="1110"/>
      <c r="CZ961" s="1110"/>
      <c r="DA961" s="1110"/>
      <c r="DB961" s="1110"/>
      <c r="DC961" s="1110"/>
      <c r="DD961" s="1110"/>
      <c r="DE961" s="1110"/>
      <c r="DF961" s="1110"/>
      <c r="DG961" s="1110"/>
      <c r="DH961" s="1110"/>
      <c r="DI961" s="1110"/>
      <c r="DJ961" s="1110"/>
      <c r="DK961" s="1110"/>
      <c r="DL961" s="1110"/>
      <c r="DM961" s="1110"/>
      <c r="DN961" s="1110"/>
      <c r="DO961" s="1110"/>
      <c r="DP961" s="1110"/>
      <c r="DQ961" s="1110"/>
      <c r="DR961" s="1110"/>
      <c r="DS961" s="1110"/>
      <c r="DT961" s="1110"/>
      <c r="DU961" s="1110"/>
      <c r="DV961" s="1110"/>
      <c r="DW961" s="1116"/>
      <c r="DX961" s="1116"/>
      <c r="DY961" s="1116"/>
      <c r="DZ961" s="1116"/>
      <c r="EA961" s="1116"/>
      <c r="EB961" s="1116"/>
      <c r="EC961" s="1116"/>
      <c r="ED961" s="1116"/>
    </row>
    <row r="962" spans="22:134" s="1105" customFormat="1" x14ac:dyDescent="0.25">
      <c r="V962" s="1106"/>
      <c r="AA962" s="1107"/>
      <c r="AB962" s="1107"/>
      <c r="AD962" s="1107"/>
      <c r="AE962" s="1108"/>
      <c r="AH962" s="1109"/>
      <c r="AI962" s="1109"/>
      <c r="AK962" s="1107"/>
      <c r="AR962" s="1107"/>
      <c r="AV962" s="1107"/>
      <c r="AX962" s="1107"/>
      <c r="BB962" s="1107"/>
      <c r="BC962" s="1107"/>
      <c r="BE962" s="1107"/>
      <c r="BH962" s="1110"/>
      <c r="BI962" s="1111"/>
      <c r="BJ962" s="1112"/>
      <c r="BK962" s="1112"/>
      <c r="BL962" s="1112"/>
      <c r="BM962" s="1113"/>
      <c r="BN962" s="1113"/>
      <c r="BO962" s="1113"/>
      <c r="BP962" s="1112"/>
      <c r="BQ962" s="1112"/>
      <c r="BR962" s="1112"/>
      <c r="BS962" s="1112"/>
      <c r="BT962" s="1112"/>
      <c r="BU962" s="1112"/>
      <c r="BV962" s="1112"/>
      <c r="BW962" s="1112"/>
      <c r="BX962" s="1112"/>
      <c r="BY962" s="1112"/>
      <c r="BZ962" s="1112"/>
      <c r="CA962" s="1112"/>
      <c r="CB962" s="1114"/>
      <c r="CC962" s="1112"/>
      <c r="CD962" s="1112"/>
      <c r="CE962" s="1114"/>
      <c r="CF962" s="1114"/>
      <c r="CG962" s="1114"/>
      <c r="CH962" s="1114"/>
      <c r="CI962" s="1112"/>
      <c r="CJ962" s="1112"/>
      <c r="CK962" s="1114"/>
      <c r="CL962" s="1114"/>
      <c r="CM962" s="1114"/>
      <c r="CN962" s="1115"/>
      <c r="CO962" s="1116"/>
      <c r="CP962" s="1116"/>
      <c r="CQ962" s="1110"/>
      <c r="CR962" s="1110"/>
      <c r="CS962" s="1110"/>
      <c r="CT962" s="1110"/>
      <c r="CU962" s="1110"/>
      <c r="CV962" s="1110"/>
      <c r="CW962" s="1110"/>
      <c r="CX962" s="1110"/>
      <c r="CY962" s="1110"/>
      <c r="CZ962" s="1110"/>
      <c r="DA962" s="1110"/>
      <c r="DB962" s="1110"/>
      <c r="DC962" s="1110"/>
      <c r="DD962" s="1110"/>
      <c r="DE962" s="1110"/>
      <c r="DF962" s="1110"/>
      <c r="DG962" s="1110"/>
      <c r="DH962" s="1110"/>
      <c r="DI962" s="1110"/>
      <c r="DJ962" s="1110"/>
      <c r="DK962" s="1110"/>
      <c r="DL962" s="1110"/>
      <c r="DM962" s="1110"/>
      <c r="DN962" s="1110"/>
      <c r="DO962" s="1110"/>
      <c r="DP962" s="1110"/>
      <c r="DQ962" s="1110"/>
      <c r="DR962" s="1110"/>
      <c r="DS962" s="1110"/>
      <c r="DT962" s="1110"/>
      <c r="DU962" s="1110"/>
      <c r="DV962" s="1110"/>
      <c r="DW962" s="1116"/>
      <c r="DX962" s="1116"/>
      <c r="DY962" s="1116"/>
      <c r="DZ962" s="1116"/>
      <c r="EA962" s="1116"/>
      <c r="EB962" s="1116"/>
      <c r="EC962" s="1116"/>
      <c r="ED962" s="1116"/>
    </row>
    <row r="963" spans="22:134" s="1105" customFormat="1" x14ac:dyDescent="0.25">
      <c r="V963" s="1106"/>
      <c r="AA963" s="1107"/>
      <c r="AB963" s="1107"/>
      <c r="AD963" s="1107"/>
      <c r="AE963" s="1108"/>
      <c r="AH963" s="1109"/>
      <c r="AI963" s="1109"/>
      <c r="AK963" s="1107"/>
      <c r="AR963" s="1107"/>
      <c r="AV963" s="1107"/>
      <c r="AX963" s="1107"/>
      <c r="BB963" s="1107"/>
      <c r="BC963" s="1107"/>
      <c r="BE963" s="1107"/>
      <c r="BH963" s="1110"/>
      <c r="BI963" s="1111"/>
      <c r="BJ963" s="1112"/>
      <c r="BK963" s="1112"/>
      <c r="BL963" s="1112"/>
      <c r="BM963" s="1113"/>
      <c r="BN963" s="1113"/>
      <c r="BO963" s="1113"/>
      <c r="BP963" s="1112"/>
      <c r="BQ963" s="1112"/>
      <c r="BR963" s="1112"/>
      <c r="BS963" s="1112"/>
      <c r="BT963" s="1112"/>
      <c r="BU963" s="1112"/>
      <c r="BV963" s="1112"/>
      <c r="BW963" s="1112"/>
      <c r="BX963" s="1112"/>
      <c r="BY963" s="1112"/>
      <c r="BZ963" s="1112"/>
      <c r="CA963" s="1112"/>
      <c r="CB963" s="1114"/>
      <c r="CC963" s="1112"/>
      <c r="CD963" s="1112"/>
      <c r="CE963" s="1114"/>
      <c r="CF963" s="1114"/>
      <c r="CG963" s="1114"/>
      <c r="CH963" s="1114"/>
      <c r="CI963" s="1112"/>
      <c r="CJ963" s="1112"/>
      <c r="CK963" s="1114"/>
      <c r="CL963" s="1114"/>
      <c r="CM963" s="1114"/>
      <c r="CN963" s="1115"/>
      <c r="CO963" s="1116"/>
      <c r="CP963" s="1116"/>
      <c r="CQ963" s="1110"/>
      <c r="CR963" s="1110"/>
      <c r="CS963" s="1110"/>
      <c r="CT963" s="1110"/>
      <c r="CU963" s="1110"/>
      <c r="CV963" s="1110"/>
      <c r="CW963" s="1110"/>
      <c r="CX963" s="1110"/>
      <c r="CY963" s="1110"/>
      <c r="CZ963" s="1110"/>
      <c r="DA963" s="1110"/>
      <c r="DB963" s="1110"/>
      <c r="DC963" s="1110"/>
      <c r="DD963" s="1110"/>
      <c r="DE963" s="1110"/>
      <c r="DF963" s="1110"/>
      <c r="DG963" s="1110"/>
      <c r="DH963" s="1110"/>
      <c r="DI963" s="1110"/>
      <c r="DJ963" s="1110"/>
      <c r="DK963" s="1110"/>
      <c r="DL963" s="1110"/>
      <c r="DM963" s="1110"/>
      <c r="DN963" s="1110"/>
      <c r="DO963" s="1110"/>
      <c r="DP963" s="1110"/>
      <c r="DQ963" s="1110"/>
      <c r="DR963" s="1110"/>
      <c r="DS963" s="1110"/>
      <c r="DT963" s="1110"/>
      <c r="DU963" s="1110"/>
      <c r="DV963" s="1110"/>
      <c r="DW963" s="1116"/>
      <c r="DX963" s="1116"/>
      <c r="DY963" s="1116"/>
      <c r="DZ963" s="1116"/>
      <c r="EA963" s="1116"/>
      <c r="EB963" s="1116"/>
      <c r="EC963" s="1116"/>
      <c r="ED963" s="1116"/>
    </row>
    <row r="964" spans="22:134" s="1105" customFormat="1" x14ac:dyDescent="0.25">
      <c r="V964" s="1106"/>
      <c r="AA964" s="1107"/>
      <c r="AB964" s="1107"/>
      <c r="AD964" s="1107"/>
      <c r="AE964" s="1108"/>
      <c r="AH964" s="1109"/>
      <c r="AI964" s="1109"/>
      <c r="AK964" s="1107"/>
      <c r="AR964" s="1107"/>
      <c r="AV964" s="1107"/>
      <c r="AX964" s="1107"/>
      <c r="BB964" s="1107"/>
      <c r="BC964" s="1107"/>
      <c r="BE964" s="1107"/>
      <c r="BH964" s="1110"/>
      <c r="BI964" s="1111"/>
      <c r="BJ964" s="1112"/>
      <c r="BK964" s="1112"/>
      <c r="BL964" s="1112"/>
      <c r="BM964" s="1113"/>
      <c r="BN964" s="1113"/>
      <c r="BO964" s="1113"/>
      <c r="BP964" s="1112"/>
      <c r="BQ964" s="1112"/>
      <c r="BR964" s="1112"/>
      <c r="BS964" s="1112"/>
      <c r="BT964" s="1112"/>
      <c r="BU964" s="1112"/>
      <c r="BV964" s="1112"/>
      <c r="BW964" s="1112"/>
      <c r="BX964" s="1112"/>
      <c r="BY964" s="1112"/>
      <c r="BZ964" s="1112"/>
      <c r="CA964" s="1112"/>
      <c r="CB964" s="1114"/>
      <c r="CC964" s="1112"/>
      <c r="CD964" s="1112"/>
      <c r="CE964" s="1114"/>
      <c r="CF964" s="1114"/>
      <c r="CG964" s="1114"/>
      <c r="CH964" s="1114"/>
      <c r="CI964" s="1112"/>
      <c r="CJ964" s="1112"/>
      <c r="CK964" s="1114"/>
      <c r="CL964" s="1114"/>
      <c r="CM964" s="1114"/>
      <c r="CN964" s="1115"/>
      <c r="CO964" s="1116"/>
      <c r="CP964" s="1116"/>
      <c r="CQ964" s="1110"/>
      <c r="CR964" s="1110"/>
      <c r="CS964" s="1110"/>
      <c r="CT964" s="1110"/>
      <c r="CU964" s="1110"/>
      <c r="CV964" s="1110"/>
      <c r="CW964" s="1110"/>
      <c r="CX964" s="1110"/>
      <c r="CY964" s="1110"/>
      <c r="CZ964" s="1110"/>
      <c r="DA964" s="1110"/>
      <c r="DB964" s="1110"/>
      <c r="DC964" s="1110"/>
      <c r="DD964" s="1110"/>
      <c r="DE964" s="1110"/>
      <c r="DF964" s="1110"/>
      <c r="DG964" s="1110"/>
      <c r="DH964" s="1110"/>
      <c r="DI964" s="1110"/>
      <c r="DJ964" s="1110"/>
      <c r="DK964" s="1110"/>
      <c r="DL964" s="1110"/>
      <c r="DM964" s="1110"/>
      <c r="DN964" s="1110"/>
      <c r="DO964" s="1110"/>
      <c r="DP964" s="1110"/>
      <c r="DQ964" s="1110"/>
      <c r="DR964" s="1110"/>
      <c r="DS964" s="1110"/>
      <c r="DT964" s="1110"/>
      <c r="DU964" s="1110"/>
      <c r="DV964" s="1110"/>
      <c r="DW964" s="1116"/>
      <c r="DX964" s="1116"/>
      <c r="DY964" s="1116"/>
      <c r="DZ964" s="1116"/>
      <c r="EA964" s="1116"/>
      <c r="EB964" s="1116"/>
      <c r="EC964" s="1116"/>
      <c r="ED964" s="1116"/>
    </row>
    <row r="965" spans="22:134" s="1105" customFormat="1" x14ac:dyDescent="0.25">
      <c r="V965" s="1106"/>
      <c r="AA965" s="1107"/>
      <c r="AB965" s="1107"/>
      <c r="AD965" s="1107"/>
      <c r="AE965" s="1108"/>
      <c r="AH965" s="1109"/>
      <c r="AI965" s="1109"/>
      <c r="AK965" s="1107"/>
      <c r="AR965" s="1107"/>
      <c r="AV965" s="1107"/>
      <c r="AX965" s="1107"/>
      <c r="BB965" s="1107"/>
      <c r="BC965" s="1107"/>
      <c r="BE965" s="1107"/>
      <c r="BH965" s="1110"/>
      <c r="BI965" s="1111"/>
      <c r="BJ965" s="1112"/>
      <c r="BK965" s="1112"/>
      <c r="BL965" s="1112"/>
      <c r="BM965" s="1113"/>
      <c r="BN965" s="1113"/>
      <c r="BO965" s="1113"/>
      <c r="BP965" s="1112"/>
      <c r="BQ965" s="1112"/>
      <c r="BR965" s="1112"/>
      <c r="BS965" s="1112"/>
      <c r="BT965" s="1112"/>
      <c r="BU965" s="1112"/>
      <c r="BV965" s="1112"/>
      <c r="BW965" s="1112"/>
      <c r="BX965" s="1112"/>
      <c r="BY965" s="1112"/>
      <c r="BZ965" s="1112"/>
      <c r="CA965" s="1112"/>
      <c r="CB965" s="1114"/>
      <c r="CC965" s="1112"/>
      <c r="CD965" s="1112"/>
      <c r="CE965" s="1114"/>
      <c r="CF965" s="1114"/>
      <c r="CG965" s="1114"/>
      <c r="CH965" s="1114"/>
      <c r="CI965" s="1112"/>
      <c r="CJ965" s="1112"/>
      <c r="CK965" s="1114"/>
      <c r="CL965" s="1114"/>
      <c r="CM965" s="1114"/>
      <c r="CN965" s="1115"/>
      <c r="CO965" s="1116"/>
      <c r="CP965" s="1116"/>
      <c r="CQ965" s="1110"/>
      <c r="CR965" s="1110"/>
      <c r="CS965" s="1110"/>
      <c r="CT965" s="1110"/>
      <c r="CU965" s="1110"/>
      <c r="CV965" s="1110"/>
      <c r="CW965" s="1110"/>
      <c r="CX965" s="1110"/>
      <c r="CY965" s="1110"/>
      <c r="CZ965" s="1110"/>
      <c r="DA965" s="1110"/>
      <c r="DB965" s="1110"/>
      <c r="DC965" s="1110"/>
      <c r="DD965" s="1110"/>
      <c r="DE965" s="1110"/>
      <c r="DF965" s="1110"/>
      <c r="DG965" s="1110"/>
      <c r="DH965" s="1110"/>
      <c r="DI965" s="1110"/>
      <c r="DJ965" s="1110"/>
      <c r="DK965" s="1110"/>
      <c r="DL965" s="1110"/>
      <c r="DM965" s="1110"/>
      <c r="DN965" s="1110"/>
      <c r="DO965" s="1110"/>
      <c r="DP965" s="1110"/>
      <c r="DQ965" s="1110"/>
      <c r="DR965" s="1110"/>
      <c r="DS965" s="1110"/>
      <c r="DT965" s="1110"/>
      <c r="DU965" s="1110"/>
      <c r="DV965" s="1110"/>
      <c r="DW965" s="1116"/>
      <c r="DX965" s="1116"/>
      <c r="DY965" s="1116"/>
      <c r="DZ965" s="1116"/>
      <c r="EA965" s="1116"/>
      <c r="EB965" s="1116"/>
      <c r="EC965" s="1116"/>
      <c r="ED965" s="1116"/>
    </row>
    <row r="966" spans="22:134" s="1105" customFormat="1" x14ac:dyDescent="0.25">
      <c r="V966" s="1106"/>
      <c r="AA966" s="1107"/>
      <c r="AB966" s="1107"/>
      <c r="AD966" s="1107"/>
      <c r="AE966" s="1108"/>
      <c r="AH966" s="1109"/>
      <c r="AI966" s="1109"/>
      <c r="AK966" s="1107"/>
      <c r="AR966" s="1107"/>
      <c r="AV966" s="1107"/>
      <c r="AX966" s="1107"/>
      <c r="BB966" s="1107"/>
      <c r="BC966" s="1107"/>
      <c r="BE966" s="1107"/>
      <c r="BH966" s="1110"/>
      <c r="BI966" s="1111"/>
      <c r="BJ966" s="1112"/>
      <c r="BK966" s="1112"/>
      <c r="BL966" s="1112"/>
      <c r="BM966" s="1113"/>
      <c r="BN966" s="1113"/>
      <c r="BO966" s="1113"/>
      <c r="BP966" s="1112"/>
      <c r="BQ966" s="1112"/>
      <c r="BR966" s="1112"/>
      <c r="BS966" s="1112"/>
      <c r="BT966" s="1112"/>
      <c r="BU966" s="1112"/>
      <c r="BV966" s="1112"/>
      <c r="BW966" s="1112"/>
      <c r="BX966" s="1112"/>
      <c r="BY966" s="1112"/>
      <c r="BZ966" s="1112"/>
      <c r="CA966" s="1112"/>
      <c r="CB966" s="1114"/>
      <c r="CC966" s="1112"/>
      <c r="CD966" s="1112"/>
      <c r="CE966" s="1114"/>
      <c r="CF966" s="1114"/>
      <c r="CG966" s="1114"/>
      <c r="CH966" s="1114"/>
      <c r="CI966" s="1112"/>
      <c r="CJ966" s="1112"/>
      <c r="CK966" s="1114"/>
      <c r="CL966" s="1114"/>
      <c r="CM966" s="1114"/>
      <c r="CN966" s="1115"/>
      <c r="CO966" s="1116"/>
      <c r="CP966" s="1116"/>
      <c r="CQ966" s="1110"/>
      <c r="CR966" s="1110"/>
      <c r="CS966" s="1110"/>
      <c r="CT966" s="1110"/>
      <c r="CU966" s="1110"/>
      <c r="CV966" s="1110"/>
      <c r="CW966" s="1110"/>
      <c r="CX966" s="1110"/>
      <c r="CY966" s="1110"/>
      <c r="CZ966" s="1110"/>
      <c r="DA966" s="1110"/>
      <c r="DB966" s="1110"/>
      <c r="DC966" s="1110"/>
      <c r="DD966" s="1110"/>
      <c r="DE966" s="1110"/>
      <c r="DF966" s="1110"/>
      <c r="DG966" s="1110"/>
      <c r="DH966" s="1110"/>
      <c r="DI966" s="1110"/>
      <c r="DJ966" s="1110"/>
      <c r="DK966" s="1110"/>
      <c r="DL966" s="1110"/>
      <c r="DM966" s="1110"/>
      <c r="DN966" s="1110"/>
      <c r="DO966" s="1110"/>
      <c r="DP966" s="1110"/>
      <c r="DQ966" s="1110"/>
      <c r="DR966" s="1110"/>
      <c r="DS966" s="1110"/>
      <c r="DT966" s="1110"/>
      <c r="DU966" s="1110"/>
      <c r="DV966" s="1110"/>
      <c r="DW966" s="1116"/>
      <c r="DX966" s="1116"/>
      <c r="DY966" s="1116"/>
      <c r="DZ966" s="1116"/>
      <c r="EA966" s="1116"/>
      <c r="EB966" s="1116"/>
      <c r="EC966" s="1116"/>
      <c r="ED966" s="1116"/>
    </row>
    <row r="967" spans="22:134" s="1105" customFormat="1" x14ac:dyDescent="0.25">
      <c r="V967" s="1106"/>
      <c r="AA967" s="1107"/>
      <c r="AB967" s="1107"/>
      <c r="AD967" s="1107"/>
      <c r="AE967" s="1108"/>
      <c r="AH967" s="1109"/>
      <c r="AI967" s="1109"/>
      <c r="AK967" s="1107"/>
      <c r="AR967" s="1107"/>
      <c r="AV967" s="1107"/>
      <c r="AX967" s="1107"/>
      <c r="BB967" s="1107"/>
      <c r="BC967" s="1107"/>
      <c r="BE967" s="1107"/>
      <c r="BH967" s="1110"/>
      <c r="BI967" s="1111"/>
      <c r="BJ967" s="1112"/>
      <c r="BK967" s="1112"/>
      <c r="BL967" s="1112"/>
      <c r="BM967" s="1113"/>
      <c r="BN967" s="1113"/>
      <c r="BO967" s="1113"/>
      <c r="BP967" s="1112"/>
      <c r="BQ967" s="1112"/>
      <c r="BR967" s="1112"/>
      <c r="BS967" s="1112"/>
      <c r="BT967" s="1112"/>
      <c r="BU967" s="1112"/>
      <c r="BV967" s="1112"/>
      <c r="BW967" s="1112"/>
      <c r="BX967" s="1112"/>
      <c r="BY967" s="1112"/>
      <c r="BZ967" s="1112"/>
      <c r="CA967" s="1112"/>
      <c r="CB967" s="1114"/>
      <c r="CC967" s="1112"/>
      <c r="CD967" s="1112"/>
      <c r="CE967" s="1114"/>
      <c r="CF967" s="1114"/>
      <c r="CG967" s="1114"/>
      <c r="CH967" s="1114"/>
      <c r="CI967" s="1112"/>
      <c r="CJ967" s="1112"/>
      <c r="CK967" s="1114"/>
      <c r="CL967" s="1114"/>
      <c r="CM967" s="1114"/>
      <c r="CN967" s="1115"/>
      <c r="CO967" s="1116"/>
      <c r="CP967" s="1116"/>
      <c r="CQ967" s="1110"/>
      <c r="CR967" s="1110"/>
      <c r="CS967" s="1110"/>
      <c r="CT967" s="1110"/>
      <c r="CU967" s="1110"/>
      <c r="CV967" s="1110"/>
      <c r="CW967" s="1110"/>
      <c r="CX967" s="1110"/>
      <c r="CY967" s="1110"/>
      <c r="CZ967" s="1110"/>
      <c r="DA967" s="1110"/>
      <c r="DB967" s="1110"/>
      <c r="DC967" s="1110"/>
      <c r="DD967" s="1110"/>
      <c r="DE967" s="1110"/>
      <c r="DF967" s="1110"/>
      <c r="DG967" s="1110"/>
      <c r="DH967" s="1110"/>
      <c r="DI967" s="1110"/>
      <c r="DJ967" s="1110"/>
      <c r="DK967" s="1110"/>
      <c r="DL967" s="1110"/>
      <c r="DM967" s="1110"/>
      <c r="DN967" s="1110"/>
      <c r="DO967" s="1110"/>
      <c r="DP967" s="1110"/>
      <c r="DQ967" s="1110"/>
      <c r="DR967" s="1110"/>
      <c r="DS967" s="1110"/>
      <c r="DT967" s="1110"/>
      <c r="DU967" s="1110"/>
      <c r="DV967" s="1110"/>
      <c r="DW967" s="1116"/>
      <c r="DX967" s="1116"/>
      <c r="DY967" s="1116"/>
      <c r="DZ967" s="1116"/>
      <c r="EA967" s="1116"/>
      <c r="EB967" s="1116"/>
      <c r="EC967" s="1116"/>
      <c r="ED967" s="1116"/>
    </row>
    <row r="968" spans="22:134" s="1105" customFormat="1" x14ac:dyDescent="0.25">
      <c r="V968" s="1106"/>
      <c r="AA968" s="1107"/>
      <c r="AB968" s="1107"/>
      <c r="AD968" s="1107"/>
      <c r="AE968" s="1108"/>
      <c r="AH968" s="1109"/>
      <c r="AI968" s="1109"/>
      <c r="AK968" s="1107"/>
      <c r="AR968" s="1107"/>
      <c r="AV968" s="1107"/>
      <c r="AX968" s="1107"/>
      <c r="BB968" s="1107"/>
      <c r="BC968" s="1107"/>
      <c r="BE968" s="1107"/>
      <c r="BH968" s="1110"/>
      <c r="BI968" s="1111"/>
      <c r="BJ968" s="1112"/>
      <c r="BK968" s="1112"/>
      <c r="BL968" s="1112"/>
      <c r="BM968" s="1113"/>
      <c r="BN968" s="1113"/>
      <c r="BO968" s="1113"/>
      <c r="BP968" s="1112"/>
      <c r="BQ968" s="1112"/>
      <c r="BR968" s="1112"/>
      <c r="BS968" s="1112"/>
      <c r="BT968" s="1112"/>
      <c r="BU968" s="1112"/>
      <c r="BV968" s="1112"/>
      <c r="BW968" s="1112"/>
      <c r="BX968" s="1112"/>
      <c r="BY968" s="1112"/>
      <c r="BZ968" s="1112"/>
      <c r="CA968" s="1112"/>
      <c r="CB968" s="1114"/>
      <c r="CC968" s="1112"/>
      <c r="CD968" s="1112"/>
      <c r="CE968" s="1114"/>
      <c r="CF968" s="1114"/>
      <c r="CG968" s="1114"/>
      <c r="CH968" s="1114"/>
      <c r="CI968" s="1112"/>
      <c r="CJ968" s="1112"/>
      <c r="CK968" s="1114"/>
      <c r="CL968" s="1114"/>
      <c r="CM968" s="1114"/>
      <c r="CN968" s="1115"/>
      <c r="CO968" s="1116"/>
      <c r="CP968" s="1116"/>
      <c r="CQ968" s="1110"/>
      <c r="CR968" s="1110"/>
      <c r="CS968" s="1110"/>
      <c r="CT968" s="1110"/>
      <c r="CU968" s="1110"/>
      <c r="CV968" s="1110"/>
      <c r="CW968" s="1110"/>
      <c r="CX968" s="1110"/>
      <c r="CY968" s="1110"/>
      <c r="CZ968" s="1110"/>
      <c r="DA968" s="1110"/>
      <c r="DB968" s="1110"/>
      <c r="DC968" s="1110"/>
      <c r="DD968" s="1110"/>
      <c r="DE968" s="1110"/>
      <c r="DF968" s="1110"/>
      <c r="DG968" s="1110"/>
      <c r="DH968" s="1110"/>
      <c r="DI968" s="1110"/>
      <c r="DJ968" s="1110"/>
      <c r="DK968" s="1110"/>
      <c r="DL968" s="1110"/>
      <c r="DM968" s="1110"/>
      <c r="DN968" s="1110"/>
      <c r="DO968" s="1110"/>
      <c r="DP968" s="1110"/>
      <c r="DQ968" s="1110"/>
      <c r="DR968" s="1110"/>
      <c r="DS968" s="1110"/>
      <c r="DT968" s="1110"/>
      <c r="DU968" s="1110"/>
      <c r="DV968" s="1110"/>
      <c r="DW968" s="1116"/>
      <c r="DX968" s="1116"/>
      <c r="DY968" s="1116"/>
      <c r="DZ968" s="1116"/>
      <c r="EA968" s="1116"/>
      <c r="EB968" s="1116"/>
      <c r="EC968" s="1116"/>
      <c r="ED968" s="1116"/>
    </row>
    <row r="969" spans="22:134" s="1105" customFormat="1" x14ac:dyDescent="0.25">
      <c r="V969" s="1106"/>
      <c r="AA969" s="1107"/>
      <c r="AB969" s="1107"/>
      <c r="AD969" s="1107"/>
      <c r="AE969" s="1108"/>
      <c r="AH969" s="1109"/>
      <c r="AI969" s="1109"/>
      <c r="AK969" s="1107"/>
      <c r="AR969" s="1107"/>
      <c r="AV969" s="1107"/>
      <c r="AX969" s="1107"/>
      <c r="BB969" s="1107"/>
      <c r="BC969" s="1107"/>
      <c r="BE969" s="1107"/>
      <c r="BH969" s="1110"/>
      <c r="BI969" s="1111"/>
      <c r="BJ969" s="1112"/>
      <c r="BK969" s="1112"/>
      <c r="BL969" s="1112"/>
      <c r="BM969" s="1113"/>
      <c r="BN969" s="1113"/>
      <c r="BO969" s="1113"/>
      <c r="BP969" s="1112"/>
      <c r="BQ969" s="1112"/>
      <c r="BR969" s="1112"/>
      <c r="BS969" s="1112"/>
      <c r="BT969" s="1112"/>
      <c r="BU969" s="1112"/>
      <c r="BV969" s="1112"/>
      <c r="BW969" s="1112"/>
      <c r="BX969" s="1112"/>
      <c r="BY969" s="1112"/>
      <c r="BZ969" s="1112"/>
      <c r="CA969" s="1112"/>
      <c r="CB969" s="1114"/>
      <c r="CC969" s="1112"/>
      <c r="CD969" s="1112"/>
      <c r="CE969" s="1114"/>
      <c r="CF969" s="1114"/>
      <c r="CG969" s="1114"/>
      <c r="CH969" s="1114"/>
      <c r="CI969" s="1112"/>
      <c r="CJ969" s="1112"/>
      <c r="CK969" s="1114"/>
      <c r="CL969" s="1114"/>
      <c r="CM969" s="1114"/>
      <c r="CN969" s="1115"/>
      <c r="CO969" s="1116"/>
      <c r="CP969" s="1116"/>
      <c r="CQ969" s="1110"/>
      <c r="CR969" s="1110"/>
      <c r="CS969" s="1110"/>
      <c r="CT969" s="1110"/>
      <c r="CU969" s="1110"/>
      <c r="CV969" s="1110"/>
      <c r="CW969" s="1110"/>
      <c r="CX969" s="1110"/>
      <c r="CY969" s="1110"/>
      <c r="CZ969" s="1110"/>
      <c r="DA969" s="1110"/>
      <c r="DB969" s="1110"/>
      <c r="DC969" s="1110"/>
      <c r="DD969" s="1110"/>
      <c r="DE969" s="1110"/>
      <c r="DF969" s="1110"/>
      <c r="DG969" s="1110"/>
      <c r="DH969" s="1110"/>
      <c r="DI969" s="1110"/>
      <c r="DJ969" s="1110"/>
      <c r="DK969" s="1110"/>
      <c r="DL969" s="1110"/>
      <c r="DM969" s="1110"/>
      <c r="DN969" s="1110"/>
      <c r="DO969" s="1110"/>
      <c r="DP969" s="1110"/>
      <c r="DQ969" s="1110"/>
      <c r="DR969" s="1110"/>
      <c r="DS969" s="1110"/>
      <c r="DT969" s="1110"/>
      <c r="DU969" s="1110"/>
      <c r="DV969" s="1110"/>
      <c r="DW969" s="1116"/>
      <c r="DX969" s="1116"/>
      <c r="DY969" s="1116"/>
      <c r="DZ969" s="1116"/>
      <c r="EA969" s="1116"/>
      <c r="EB969" s="1116"/>
      <c r="EC969" s="1116"/>
      <c r="ED969" s="1116"/>
    </row>
    <row r="970" spans="22:134" s="1105" customFormat="1" x14ac:dyDescent="0.25">
      <c r="V970" s="1106"/>
      <c r="AA970" s="1107"/>
      <c r="AB970" s="1107"/>
      <c r="AD970" s="1107"/>
      <c r="AE970" s="1108"/>
      <c r="AH970" s="1109"/>
      <c r="AI970" s="1109"/>
      <c r="AK970" s="1107"/>
      <c r="AR970" s="1107"/>
      <c r="AV970" s="1107"/>
      <c r="AX970" s="1107"/>
      <c r="BB970" s="1107"/>
      <c r="BC970" s="1107"/>
      <c r="BE970" s="1107"/>
      <c r="BH970" s="1110"/>
      <c r="BI970" s="1111"/>
      <c r="BJ970" s="1112"/>
      <c r="BK970" s="1112"/>
      <c r="BL970" s="1112"/>
      <c r="BM970" s="1113"/>
      <c r="BN970" s="1113"/>
      <c r="BO970" s="1113"/>
      <c r="BP970" s="1112"/>
      <c r="BQ970" s="1112"/>
      <c r="BR970" s="1112"/>
      <c r="BS970" s="1112"/>
      <c r="BT970" s="1112"/>
      <c r="BU970" s="1112"/>
      <c r="BV970" s="1112"/>
      <c r="BW970" s="1112"/>
      <c r="BX970" s="1112"/>
      <c r="BY970" s="1112"/>
      <c r="BZ970" s="1112"/>
      <c r="CA970" s="1112"/>
      <c r="CB970" s="1114"/>
      <c r="CC970" s="1112"/>
      <c r="CD970" s="1112"/>
      <c r="CE970" s="1114"/>
      <c r="CF970" s="1114"/>
      <c r="CG970" s="1114"/>
      <c r="CH970" s="1114"/>
      <c r="CI970" s="1112"/>
      <c r="CJ970" s="1112"/>
      <c r="CK970" s="1114"/>
      <c r="CL970" s="1114"/>
      <c r="CM970" s="1114"/>
      <c r="CN970" s="1115"/>
      <c r="CO970" s="1116"/>
      <c r="CP970" s="1116"/>
      <c r="CQ970" s="1110"/>
      <c r="CR970" s="1110"/>
      <c r="CS970" s="1110"/>
      <c r="CT970" s="1110"/>
      <c r="CU970" s="1110"/>
      <c r="CV970" s="1110"/>
      <c r="CW970" s="1110"/>
      <c r="CX970" s="1110"/>
      <c r="CY970" s="1110"/>
      <c r="CZ970" s="1110"/>
      <c r="DA970" s="1110"/>
      <c r="DB970" s="1110"/>
      <c r="DC970" s="1110"/>
      <c r="DD970" s="1110"/>
      <c r="DE970" s="1110"/>
      <c r="DF970" s="1110"/>
      <c r="DG970" s="1110"/>
      <c r="DH970" s="1110"/>
      <c r="DI970" s="1110"/>
      <c r="DJ970" s="1110"/>
      <c r="DK970" s="1110"/>
      <c r="DL970" s="1110"/>
      <c r="DM970" s="1110"/>
      <c r="DN970" s="1110"/>
      <c r="DO970" s="1110"/>
      <c r="DP970" s="1110"/>
      <c r="DQ970" s="1110"/>
      <c r="DR970" s="1110"/>
      <c r="DS970" s="1110"/>
      <c r="DT970" s="1110"/>
      <c r="DU970" s="1110"/>
      <c r="DV970" s="1110"/>
      <c r="DW970" s="1116"/>
      <c r="DX970" s="1116"/>
      <c r="DY970" s="1116"/>
      <c r="DZ970" s="1116"/>
      <c r="EA970" s="1116"/>
      <c r="EB970" s="1116"/>
      <c r="EC970" s="1116"/>
      <c r="ED970" s="1116"/>
    </row>
    <row r="971" spans="22:134" s="1105" customFormat="1" x14ac:dyDescent="0.25">
      <c r="V971" s="1106"/>
      <c r="AA971" s="1107"/>
      <c r="AB971" s="1107"/>
      <c r="AD971" s="1107"/>
      <c r="AE971" s="1108"/>
      <c r="AH971" s="1109"/>
      <c r="AI971" s="1109"/>
      <c r="AK971" s="1107"/>
      <c r="AR971" s="1107"/>
      <c r="AV971" s="1107"/>
      <c r="AX971" s="1107"/>
      <c r="BB971" s="1107"/>
      <c r="BC971" s="1107"/>
      <c r="BE971" s="1107"/>
      <c r="BH971" s="1110"/>
      <c r="BI971" s="1111"/>
      <c r="BJ971" s="1112"/>
      <c r="BK971" s="1112"/>
      <c r="BL971" s="1112"/>
      <c r="BM971" s="1113"/>
      <c r="BN971" s="1113"/>
      <c r="BO971" s="1113"/>
      <c r="BP971" s="1112"/>
      <c r="BQ971" s="1112"/>
      <c r="BR971" s="1112"/>
      <c r="BS971" s="1112"/>
      <c r="BT971" s="1112"/>
      <c r="BU971" s="1112"/>
      <c r="BV971" s="1112"/>
      <c r="BW971" s="1112"/>
      <c r="BX971" s="1112"/>
      <c r="BY971" s="1112"/>
      <c r="BZ971" s="1112"/>
      <c r="CA971" s="1112"/>
      <c r="CB971" s="1114"/>
      <c r="CC971" s="1112"/>
      <c r="CD971" s="1112"/>
      <c r="CE971" s="1114"/>
      <c r="CF971" s="1114"/>
      <c r="CG971" s="1114"/>
      <c r="CH971" s="1114"/>
      <c r="CI971" s="1112"/>
      <c r="CJ971" s="1112"/>
      <c r="CK971" s="1114"/>
      <c r="CL971" s="1114"/>
      <c r="CM971" s="1114"/>
      <c r="CN971" s="1115"/>
      <c r="CO971" s="1116"/>
      <c r="CP971" s="1116"/>
      <c r="CQ971" s="1110"/>
      <c r="CR971" s="1110"/>
      <c r="CS971" s="1110"/>
      <c r="CT971" s="1110"/>
      <c r="CU971" s="1110"/>
      <c r="CV971" s="1110"/>
      <c r="CW971" s="1110"/>
      <c r="CX971" s="1110"/>
      <c r="CY971" s="1110"/>
      <c r="CZ971" s="1110"/>
      <c r="DA971" s="1110"/>
      <c r="DB971" s="1110"/>
      <c r="DC971" s="1110"/>
      <c r="DD971" s="1110"/>
      <c r="DE971" s="1110"/>
      <c r="DF971" s="1110"/>
      <c r="DG971" s="1110"/>
      <c r="DH971" s="1110"/>
      <c r="DI971" s="1110"/>
      <c r="DJ971" s="1110"/>
      <c r="DK971" s="1110"/>
      <c r="DL971" s="1110"/>
      <c r="DM971" s="1110"/>
      <c r="DN971" s="1110"/>
      <c r="DO971" s="1110"/>
      <c r="DP971" s="1110"/>
      <c r="DQ971" s="1110"/>
      <c r="DR971" s="1110"/>
      <c r="DS971" s="1110"/>
      <c r="DT971" s="1110"/>
      <c r="DU971" s="1110"/>
      <c r="DV971" s="1110"/>
      <c r="DW971" s="1116"/>
      <c r="DX971" s="1116"/>
      <c r="DY971" s="1116"/>
      <c r="DZ971" s="1116"/>
      <c r="EA971" s="1116"/>
      <c r="EB971" s="1116"/>
      <c r="EC971" s="1116"/>
      <c r="ED971" s="1116"/>
    </row>
    <row r="972" spans="22:134" s="1105" customFormat="1" x14ac:dyDescent="0.25">
      <c r="V972" s="1106"/>
      <c r="AA972" s="1107"/>
      <c r="AB972" s="1107"/>
      <c r="AD972" s="1107"/>
      <c r="AE972" s="1108"/>
      <c r="AH972" s="1109"/>
      <c r="AI972" s="1109"/>
      <c r="AK972" s="1107"/>
      <c r="AR972" s="1107"/>
      <c r="AV972" s="1107"/>
      <c r="AX972" s="1107"/>
      <c r="BB972" s="1107"/>
      <c r="BC972" s="1107"/>
      <c r="BE972" s="1107"/>
      <c r="BH972" s="1110"/>
      <c r="BI972" s="1111"/>
      <c r="BJ972" s="1112"/>
      <c r="BK972" s="1112"/>
      <c r="BL972" s="1112"/>
      <c r="BM972" s="1113"/>
      <c r="BN972" s="1113"/>
      <c r="BO972" s="1113"/>
      <c r="BP972" s="1112"/>
      <c r="BQ972" s="1112"/>
      <c r="BR972" s="1112"/>
      <c r="BS972" s="1112"/>
      <c r="BT972" s="1112"/>
      <c r="BU972" s="1112"/>
      <c r="BV972" s="1112"/>
      <c r="BW972" s="1112"/>
      <c r="BX972" s="1112"/>
      <c r="BY972" s="1112"/>
      <c r="BZ972" s="1112"/>
      <c r="CA972" s="1112"/>
      <c r="CB972" s="1114"/>
      <c r="CC972" s="1112"/>
      <c r="CD972" s="1112"/>
      <c r="CE972" s="1114"/>
      <c r="CF972" s="1114"/>
      <c r="CG972" s="1114"/>
      <c r="CH972" s="1114"/>
      <c r="CI972" s="1112"/>
      <c r="CJ972" s="1112"/>
      <c r="CK972" s="1114"/>
      <c r="CL972" s="1114"/>
      <c r="CM972" s="1114"/>
      <c r="CN972" s="1115"/>
      <c r="CO972" s="1116"/>
      <c r="CP972" s="1116"/>
      <c r="CQ972" s="1110"/>
      <c r="CR972" s="1110"/>
      <c r="CS972" s="1110"/>
      <c r="CT972" s="1110"/>
      <c r="CU972" s="1110"/>
      <c r="CV972" s="1110"/>
      <c r="CW972" s="1110"/>
      <c r="CX972" s="1110"/>
      <c r="CY972" s="1110"/>
      <c r="CZ972" s="1110"/>
      <c r="DA972" s="1110"/>
      <c r="DB972" s="1110"/>
      <c r="DC972" s="1110"/>
      <c r="DD972" s="1110"/>
      <c r="DE972" s="1110"/>
      <c r="DF972" s="1110"/>
      <c r="DG972" s="1110"/>
      <c r="DH972" s="1110"/>
      <c r="DI972" s="1110"/>
      <c r="DJ972" s="1110"/>
      <c r="DK972" s="1110"/>
      <c r="DL972" s="1110"/>
      <c r="DM972" s="1110"/>
      <c r="DN972" s="1110"/>
      <c r="DO972" s="1110"/>
      <c r="DP972" s="1110"/>
      <c r="DQ972" s="1110"/>
      <c r="DR972" s="1110"/>
      <c r="DS972" s="1110"/>
      <c r="DT972" s="1110"/>
      <c r="DU972" s="1110"/>
      <c r="DV972" s="1110"/>
      <c r="DW972" s="1116"/>
      <c r="DX972" s="1116"/>
      <c r="DY972" s="1116"/>
      <c r="DZ972" s="1116"/>
      <c r="EA972" s="1116"/>
      <c r="EB972" s="1116"/>
      <c r="EC972" s="1116"/>
      <c r="ED972" s="1116"/>
    </row>
    <row r="973" spans="22:134" s="1105" customFormat="1" x14ac:dyDescent="0.25">
      <c r="V973" s="1106"/>
      <c r="AA973" s="1107"/>
      <c r="AB973" s="1107"/>
      <c r="AD973" s="1107"/>
      <c r="AE973" s="1108"/>
      <c r="AH973" s="1109"/>
      <c r="AI973" s="1109"/>
      <c r="AK973" s="1107"/>
      <c r="AR973" s="1107"/>
      <c r="AV973" s="1107"/>
      <c r="AX973" s="1107"/>
      <c r="BB973" s="1107"/>
      <c r="BC973" s="1107"/>
      <c r="BE973" s="1107"/>
      <c r="BH973" s="1110"/>
      <c r="BI973" s="1111"/>
      <c r="BJ973" s="1112"/>
      <c r="BK973" s="1112"/>
      <c r="BL973" s="1112"/>
      <c r="BM973" s="1113"/>
      <c r="BN973" s="1113"/>
      <c r="BO973" s="1113"/>
      <c r="BP973" s="1112"/>
      <c r="BQ973" s="1112"/>
      <c r="BR973" s="1112"/>
      <c r="BS973" s="1112"/>
      <c r="BT973" s="1112"/>
      <c r="BU973" s="1112"/>
      <c r="BV973" s="1112"/>
      <c r="BW973" s="1112"/>
      <c r="BX973" s="1112"/>
      <c r="BY973" s="1112"/>
      <c r="BZ973" s="1112"/>
      <c r="CA973" s="1112"/>
      <c r="CB973" s="1114"/>
      <c r="CC973" s="1112"/>
      <c r="CD973" s="1112"/>
      <c r="CE973" s="1114"/>
      <c r="CF973" s="1114"/>
      <c r="CG973" s="1114"/>
      <c r="CH973" s="1114"/>
      <c r="CI973" s="1112"/>
      <c r="CJ973" s="1112"/>
      <c r="CK973" s="1114"/>
      <c r="CL973" s="1114"/>
      <c r="CM973" s="1114"/>
      <c r="CN973" s="1115"/>
      <c r="CO973" s="1116"/>
      <c r="CP973" s="1116"/>
      <c r="CQ973" s="1110"/>
      <c r="CR973" s="1110"/>
      <c r="CS973" s="1110"/>
      <c r="CT973" s="1110"/>
      <c r="CU973" s="1110"/>
      <c r="CV973" s="1110"/>
      <c r="CW973" s="1110"/>
      <c r="CX973" s="1110"/>
      <c r="CY973" s="1110"/>
      <c r="CZ973" s="1110"/>
      <c r="DA973" s="1110"/>
      <c r="DB973" s="1110"/>
      <c r="DC973" s="1110"/>
      <c r="DD973" s="1110"/>
      <c r="DE973" s="1110"/>
      <c r="DF973" s="1110"/>
      <c r="DG973" s="1110"/>
      <c r="DH973" s="1110"/>
      <c r="DI973" s="1110"/>
      <c r="DJ973" s="1110"/>
      <c r="DK973" s="1110"/>
      <c r="DL973" s="1110"/>
      <c r="DM973" s="1110"/>
      <c r="DN973" s="1110"/>
      <c r="DO973" s="1110"/>
      <c r="DP973" s="1110"/>
      <c r="DQ973" s="1110"/>
      <c r="DR973" s="1110"/>
      <c r="DS973" s="1110"/>
      <c r="DT973" s="1110"/>
      <c r="DU973" s="1110"/>
      <c r="DV973" s="1110"/>
      <c r="DW973" s="1116"/>
      <c r="DX973" s="1116"/>
      <c r="DY973" s="1116"/>
      <c r="DZ973" s="1116"/>
      <c r="EA973" s="1116"/>
      <c r="EB973" s="1116"/>
      <c r="EC973" s="1116"/>
      <c r="ED973" s="1116"/>
    </row>
    <row r="974" spans="22:134" s="1105" customFormat="1" x14ac:dyDescent="0.25">
      <c r="V974" s="1106"/>
      <c r="AA974" s="1107"/>
      <c r="AB974" s="1107"/>
      <c r="AD974" s="1107"/>
      <c r="AE974" s="1108"/>
      <c r="AH974" s="1109"/>
      <c r="AI974" s="1109"/>
      <c r="AK974" s="1107"/>
      <c r="AR974" s="1107"/>
      <c r="AV974" s="1107"/>
      <c r="AX974" s="1107"/>
      <c r="BB974" s="1107"/>
      <c r="BC974" s="1107"/>
      <c r="BE974" s="1107"/>
      <c r="BH974" s="1110"/>
      <c r="BI974" s="1111"/>
      <c r="BJ974" s="1112"/>
      <c r="BK974" s="1112"/>
      <c r="BL974" s="1112"/>
      <c r="BM974" s="1113"/>
      <c r="BN974" s="1113"/>
      <c r="BO974" s="1113"/>
      <c r="BP974" s="1112"/>
      <c r="BQ974" s="1112"/>
      <c r="BR974" s="1112"/>
      <c r="BS974" s="1112"/>
      <c r="BT974" s="1112"/>
      <c r="BU974" s="1112"/>
      <c r="BV974" s="1112"/>
      <c r="BW974" s="1112"/>
      <c r="BX974" s="1112"/>
      <c r="BY974" s="1112"/>
      <c r="BZ974" s="1112"/>
      <c r="CA974" s="1112"/>
      <c r="CB974" s="1114"/>
      <c r="CC974" s="1112"/>
      <c r="CD974" s="1112"/>
      <c r="CE974" s="1114"/>
      <c r="CF974" s="1114"/>
      <c r="CG974" s="1114"/>
      <c r="CH974" s="1114"/>
      <c r="CI974" s="1112"/>
      <c r="CJ974" s="1112"/>
      <c r="CK974" s="1114"/>
      <c r="CL974" s="1114"/>
      <c r="CM974" s="1114"/>
      <c r="CN974" s="1115"/>
      <c r="CO974" s="1116"/>
      <c r="CP974" s="1116"/>
      <c r="CQ974" s="1110"/>
      <c r="CR974" s="1110"/>
      <c r="CS974" s="1110"/>
      <c r="CT974" s="1110"/>
      <c r="CU974" s="1110"/>
      <c r="CV974" s="1110"/>
      <c r="CW974" s="1110"/>
      <c r="CX974" s="1110"/>
      <c r="CY974" s="1110"/>
      <c r="CZ974" s="1110"/>
      <c r="DA974" s="1110"/>
      <c r="DB974" s="1110"/>
      <c r="DC974" s="1110"/>
      <c r="DD974" s="1110"/>
      <c r="DE974" s="1110"/>
      <c r="DF974" s="1110"/>
      <c r="DG974" s="1110"/>
      <c r="DH974" s="1110"/>
      <c r="DI974" s="1110"/>
      <c r="DJ974" s="1110"/>
      <c r="DK974" s="1110"/>
      <c r="DL974" s="1110"/>
      <c r="DM974" s="1110"/>
      <c r="DN974" s="1110"/>
      <c r="DO974" s="1110"/>
      <c r="DP974" s="1110"/>
      <c r="DQ974" s="1110"/>
      <c r="DR974" s="1110"/>
      <c r="DS974" s="1110"/>
      <c r="DT974" s="1110"/>
      <c r="DU974" s="1110"/>
      <c r="DV974" s="1110"/>
      <c r="DW974" s="1116"/>
      <c r="DX974" s="1116"/>
      <c r="DY974" s="1116"/>
      <c r="DZ974" s="1116"/>
      <c r="EA974" s="1116"/>
      <c r="EB974" s="1116"/>
      <c r="EC974" s="1116"/>
      <c r="ED974" s="1116"/>
    </row>
    <row r="975" spans="22:134" s="1105" customFormat="1" x14ac:dyDescent="0.25">
      <c r="V975" s="1106"/>
      <c r="AA975" s="1107"/>
      <c r="AB975" s="1107"/>
      <c r="AD975" s="1107"/>
      <c r="AE975" s="1108"/>
      <c r="AH975" s="1109"/>
      <c r="AI975" s="1109"/>
      <c r="AK975" s="1107"/>
      <c r="AR975" s="1107"/>
      <c r="AV975" s="1107"/>
      <c r="AX975" s="1107"/>
      <c r="BB975" s="1107"/>
      <c r="BC975" s="1107"/>
      <c r="BE975" s="1107"/>
      <c r="BH975" s="1110"/>
      <c r="BI975" s="1111"/>
      <c r="BJ975" s="1112"/>
      <c r="BK975" s="1112"/>
      <c r="BL975" s="1112"/>
      <c r="BM975" s="1113"/>
      <c r="BN975" s="1113"/>
      <c r="BO975" s="1113"/>
      <c r="BP975" s="1112"/>
      <c r="BQ975" s="1112"/>
      <c r="BR975" s="1112"/>
      <c r="BS975" s="1112"/>
      <c r="BT975" s="1112"/>
      <c r="BU975" s="1112"/>
      <c r="BV975" s="1112"/>
      <c r="BW975" s="1112"/>
      <c r="BX975" s="1112"/>
      <c r="BY975" s="1112"/>
      <c r="BZ975" s="1112"/>
      <c r="CA975" s="1112"/>
      <c r="CB975" s="1114"/>
      <c r="CC975" s="1112"/>
      <c r="CD975" s="1112"/>
      <c r="CE975" s="1114"/>
      <c r="CF975" s="1114"/>
      <c r="CG975" s="1114"/>
      <c r="CH975" s="1114"/>
      <c r="CI975" s="1112"/>
      <c r="CJ975" s="1112"/>
      <c r="CK975" s="1114"/>
      <c r="CL975" s="1114"/>
      <c r="CM975" s="1114"/>
      <c r="CN975" s="1115"/>
      <c r="CO975" s="1116"/>
      <c r="CP975" s="1116"/>
      <c r="CQ975" s="1110"/>
      <c r="CR975" s="1110"/>
      <c r="CS975" s="1110"/>
      <c r="CT975" s="1110"/>
      <c r="CU975" s="1110"/>
      <c r="CV975" s="1110"/>
      <c r="CW975" s="1110"/>
      <c r="CX975" s="1110"/>
      <c r="CY975" s="1110"/>
      <c r="CZ975" s="1110"/>
      <c r="DA975" s="1110"/>
      <c r="DB975" s="1110"/>
      <c r="DC975" s="1110"/>
      <c r="DD975" s="1110"/>
      <c r="DE975" s="1110"/>
      <c r="DF975" s="1110"/>
      <c r="DG975" s="1110"/>
      <c r="DH975" s="1110"/>
      <c r="DI975" s="1110"/>
      <c r="DJ975" s="1110"/>
      <c r="DK975" s="1110"/>
      <c r="DL975" s="1110"/>
      <c r="DM975" s="1110"/>
      <c r="DN975" s="1110"/>
      <c r="DO975" s="1110"/>
      <c r="DP975" s="1110"/>
      <c r="DQ975" s="1110"/>
      <c r="DR975" s="1110"/>
      <c r="DS975" s="1110"/>
      <c r="DT975" s="1110"/>
      <c r="DU975" s="1110"/>
      <c r="DV975" s="1110"/>
      <c r="DW975" s="1116"/>
      <c r="DX975" s="1116"/>
      <c r="DY975" s="1116"/>
      <c r="DZ975" s="1116"/>
      <c r="EA975" s="1116"/>
      <c r="EB975" s="1116"/>
      <c r="EC975" s="1116"/>
      <c r="ED975" s="1116"/>
    </row>
    <row r="976" spans="22:134" s="1105" customFormat="1" x14ac:dyDescent="0.25">
      <c r="V976" s="1106"/>
      <c r="AA976" s="1107"/>
      <c r="AB976" s="1107"/>
      <c r="AD976" s="1107"/>
      <c r="AE976" s="1108"/>
      <c r="AH976" s="1109"/>
      <c r="AI976" s="1109"/>
      <c r="AK976" s="1107"/>
      <c r="AR976" s="1107"/>
      <c r="AV976" s="1107"/>
      <c r="AX976" s="1107"/>
      <c r="BB976" s="1107"/>
      <c r="BC976" s="1107"/>
      <c r="BE976" s="1107"/>
      <c r="BH976" s="1110"/>
      <c r="BI976" s="1111"/>
      <c r="BJ976" s="1112"/>
      <c r="BK976" s="1112"/>
      <c r="BL976" s="1112"/>
      <c r="BM976" s="1113"/>
      <c r="BN976" s="1113"/>
      <c r="BO976" s="1113"/>
      <c r="BP976" s="1112"/>
      <c r="BQ976" s="1112"/>
      <c r="BR976" s="1112"/>
      <c r="BS976" s="1112"/>
      <c r="BT976" s="1112"/>
      <c r="BU976" s="1112"/>
      <c r="BV976" s="1112"/>
      <c r="BW976" s="1112"/>
      <c r="BX976" s="1112"/>
      <c r="BY976" s="1112"/>
      <c r="BZ976" s="1112"/>
      <c r="CA976" s="1112"/>
      <c r="CB976" s="1114"/>
      <c r="CC976" s="1112"/>
      <c r="CD976" s="1112"/>
      <c r="CE976" s="1114"/>
      <c r="CF976" s="1114"/>
      <c r="CG976" s="1114"/>
      <c r="CH976" s="1114"/>
      <c r="CI976" s="1112"/>
      <c r="CJ976" s="1112"/>
      <c r="CK976" s="1114"/>
      <c r="CL976" s="1114"/>
      <c r="CM976" s="1114"/>
      <c r="CN976" s="1115"/>
      <c r="CO976" s="1116"/>
      <c r="CP976" s="1116"/>
      <c r="CQ976" s="1110"/>
      <c r="CR976" s="1110"/>
      <c r="CS976" s="1110"/>
      <c r="CT976" s="1110"/>
      <c r="CU976" s="1110"/>
      <c r="CV976" s="1110"/>
      <c r="CW976" s="1110"/>
      <c r="CX976" s="1110"/>
      <c r="CY976" s="1110"/>
      <c r="CZ976" s="1110"/>
      <c r="DA976" s="1110"/>
      <c r="DB976" s="1110"/>
      <c r="DC976" s="1110"/>
      <c r="DD976" s="1110"/>
      <c r="DE976" s="1110"/>
      <c r="DF976" s="1110"/>
      <c r="DG976" s="1110"/>
      <c r="DH976" s="1110"/>
      <c r="DI976" s="1110"/>
      <c r="DJ976" s="1110"/>
      <c r="DK976" s="1110"/>
      <c r="DL976" s="1110"/>
      <c r="DM976" s="1110"/>
      <c r="DN976" s="1110"/>
      <c r="DO976" s="1110"/>
      <c r="DP976" s="1110"/>
      <c r="DQ976" s="1110"/>
      <c r="DR976" s="1110"/>
      <c r="DS976" s="1110"/>
      <c r="DT976" s="1110"/>
      <c r="DU976" s="1110"/>
      <c r="DV976" s="1110"/>
      <c r="DW976" s="1116"/>
      <c r="DX976" s="1116"/>
      <c r="DY976" s="1116"/>
      <c r="DZ976" s="1116"/>
      <c r="EA976" s="1116"/>
      <c r="EB976" s="1116"/>
      <c r="EC976" s="1116"/>
      <c r="ED976" s="1116"/>
    </row>
    <row r="977" spans="22:134" s="1105" customFormat="1" x14ac:dyDescent="0.25">
      <c r="V977" s="1106"/>
      <c r="AA977" s="1107"/>
      <c r="AB977" s="1107"/>
      <c r="AD977" s="1107"/>
      <c r="AE977" s="1108"/>
      <c r="AH977" s="1109"/>
      <c r="AI977" s="1109"/>
      <c r="AK977" s="1107"/>
      <c r="AR977" s="1107"/>
      <c r="AV977" s="1107"/>
      <c r="AX977" s="1107"/>
      <c r="BB977" s="1107"/>
      <c r="BC977" s="1107"/>
      <c r="BE977" s="1107"/>
      <c r="BH977" s="1110"/>
      <c r="BI977" s="1111"/>
      <c r="BJ977" s="1112"/>
      <c r="BK977" s="1112"/>
      <c r="BL977" s="1112"/>
      <c r="BM977" s="1113"/>
      <c r="BN977" s="1113"/>
      <c r="BO977" s="1113"/>
      <c r="BP977" s="1112"/>
      <c r="BQ977" s="1112"/>
      <c r="BR977" s="1112"/>
      <c r="BS977" s="1112"/>
      <c r="BT977" s="1112"/>
      <c r="BU977" s="1112"/>
      <c r="BV977" s="1112"/>
      <c r="BW977" s="1112"/>
      <c r="BX977" s="1112"/>
      <c r="BY977" s="1112"/>
      <c r="BZ977" s="1112"/>
      <c r="CA977" s="1112"/>
      <c r="CB977" s="1114"/>
      <c r="CC977" s="1112"/>
      <c r="CD977" s="1112"/>
      <c r="CE977" s="1114"/>
      <c r="CF977" s="1114"/>
      <c r="CG977" s="1114"/>
      <c r="CH977" s="1114"/>
      <c r="CI977" s="1112"/>
      <c r="CJ977" s="1112"/>
      <c r="CK977" s="1114"/>
      <c r="CL977" s="1114"/>
      <c r="CM977" s="1114"/>
      <c r="CN977" s="1115"/>
      <c r="CO977" s="1116"/>
      <c r="CP977" s="1116"/>
      <c r="CQ977" s="1110"/>
      <c r="CR977" s="1110"/>
      <c r="CS977" s="1110"/>
      <c r="CT977" s="1110"/>
      <c r="CU977" s="1110"/>
      <c r="CV977" s="1110"/>
      <c r="CW977" s="1110"/>
      <c r="CX977" s="1110"/>
      <c r="CY977" s="1110"/>
      <c r="CZ977" s="1110"/>
      <c r="DA977" s="1110"/>
      <c r="DB977" s="1110"/>
      <c r="DC977" s="1110"/>
      <c r="DD977" s="1110"/>
      <c r="DE977" s="1110"/>
      <c r="DF977" s="1110"/>
      <c r="DG977" s="1110"/>
      <c r="DH977" s="1110"/>
      <c r="DI977" s="1110"/>
      <c r="DJ977" s="1110"/>
      <c r="DK977" s="1110"/>
      <c r="DL977" s="1110"/>
      <c r="DM977" s="1110"/>
      <c r="DN977" s="1110"/>
      <c r="DO977" s="1110"/>
      <c r="DP977" s="1110"/>
      <c r="DQ977" s="1110"/>
      <c r="DR977" s="1110"/>
      <c r="DS977" s="1110"/>
      <c r="DT977" s="1110"/>
      <c r="DU977" s="1110"/>
      <c r="DV977" s="1110"/>
      <c r="DW977" s="1116"/>
      <c r="DX977" s="1116"/>
      <c r="DY977" s="1116"/>
      <c r="DZ977" s="1116"/>
      <c r="EA977" s="1116"/>
      <c r="EB977" s="1116"/>
      <c r="EC977" s="1116"/>
      <c r="ED977" s="1116"/>
    </row>
    <row r="978" spans="22:134" s="1105" customFormat="1" x14ac:dyDescent="0.25">
      <c r="V978" s="1106"/>
      <c r="AA978" s="1107"/>
      <c r="AB978" s="1107"/>
      <c r="AD978" s="1107"/>
      <c r="AE978" s="1108"/>
      <c r="AH978" s="1109"/>
      <c r="AI978" s="1109"/>
      <c r="AK978" s="1107"/>
      <c r="AR978" s="1107"/>
      <c r="AV978" s="1107"/>
      <c r="AX978" s="1107"/>
      <c r="BB978" s="1107"/>
      <c r="BC978" s="1107"/>
      <c r="BE978" s="1107"/>
      <c r="BH978" s="1110"/>
      <c r="BI978" s="1111"/>
      <c r="BJ978" s="1112"/>
      <c r="BK978" s="1112"/>
      <c r="BL978" s="1112"/>
      <c r="BM978" s="1113"/>
      <c r="BN978" s="1113"/>
      <c r="BO978" s="1113"/>
      <c r="BP978" s="1112"/>
      <c r="BQ978" s="1112"/>
      <c r="BR978" s="1112"/>
      <c r="BS978" s="1112"/>
      <c r="BT978" s="1112"/>
      <c r="BU978" s="1112"/>
      <c r="BV978" s="1112"/>
      <c r="BW978" s="1112"/>
      <c r="BX978" s="1112"/>
      <c r="BY978" s="1112"/>
      <c r="BZ978" s="1112"/>
      <c r="CA978" s="1112"/>
      <c r="CB978" s="1114"/>
      <c r="CC978" s="1112"/>
      <c r="CD978" s="1112"/>
      <c r="CE978" s="1114"/>
      <c r="CF978" s="1114"/>
      <c r="CG978" s="1114"/>
      <c r="CH978" s="1114"/>
      <c r="CI978" s="1112"/>
      <c r="CJ978" s="1112"/>
      <c r="CK978" s="1114"/>
      <c r="CL978" s="1114"/>
      <c r="CM978" s="1114"/>
      <c r="CN978" s="1115"/>
      <c r="CO978" s="1116"/>
      <c r="CP978" s="1116"/>
      <c r="CQ978" s="1110"/>
      <c r="CR978" s="1110"/>
      <c r="CS978" s="1110"/>
      <c r="CT978" s="1110"/>
      <c r="CU978" s="1110"/>
      <c r="CV978" s="1110"/>
      <c r="CW978" s="1110"/>
      <c r="CX978" s="1110"/>
      <c r="CY978" s="1110"/>
      <c r="CZ978" s="1110"/>
      <c r="DA978" s="1110"/>
      <c r="DB978" s="1110"/>
      <c r="DC978" s="1110"/>
      <c r="DD978" s="1110"/>
      <c r="DE978" s="1110"/>
      <c r="DF978" s="1110"/>
      <c r="DG978" s="1110"/>
      <c r="DH978" s="1110"/>
      <c r="DI978" s="1110"/>
      <c r="DJ978" s="1110"/>
      <c r="DK978" s="1110"/>
      <c r="DL978" s="1110"/>
      <c r="DM978" s="1110"/>
      <c r="DN978" s="1110"/>
      <c r="DO978" s="1110"/>
      <c r="DP978" s="1110"/>
      <c r="DQ978" s="1110"/>
      <c r="DR978" s="1110"/>
      <c r="DS978" s="1110"/>
      <c r="DT978" s="1110"/>
      <c r="DU978" s="1110"/>
      <c r="DV978" s="1110"/>
      <c r="DW978" s="1116"/>
      <c r="DX978" s="1116"/>
      <c r="DY978" s="1116"/>
      <c r="DZ978" s="1116"/>
      <c r="EA978" s="1116"/>
      <c r="EB978" s="1116"/>
      <c r="EC978" s="1116"/>
      <c r="ED978" s="1116"/>
    </row>
    <row r="979" spans="22:134" s="1105" customFormat="1" x14ac:dyDescent="0.25">
      <c r="V979" s="1106"/>
      <c r="AA979" s="1107"/>
      <c r="AB979" s="1107"/>
      <c r="AD979" s="1107"/>
      <c r="AE979" s="1108"/>
      <c r="AH979" s="1109"/>
      <c r="AI979" s="1109"/>
      <c r="AK979" s="1107"/>
      <c r="AR979" s="1107"/>
      <c r="AV979" s="1107"/>
      <c r="AX979" s="1107"/>
      <c r="BB979" s="1107"/>
      <c r="BC979" s="1107"/>
      <c r="BE979" s="1107"/>
      <c r="BH979" s="1110"/>
      <c r="BI979" s="1111"/>
      <c r="BJ979" s="1112"/>
      <c r="BK979" s="1112"/>
      <c r="BL979" s="1112"/>
      <c r="BM979" s="1113"/>
      <c r="BN979" s="1113"/>
      <c r="BO979" s="1113"/>
      <c r="BP979" s="1112"/>
      <c r="BQ979" s="1112"/>
      <c r="BR979" s="1112"/>
      <c r="BS979" s="1112"/>
      <c r="BT979" s="1112"/>
      <c r="BU979" s="1112"/>
      <c r="BV979" s="1112"/>
      <c r="BW979" s="1112"/>
      <c r="BX979" s="1112"/>
      <c r="BY979" s="1112"/>
      <c r="BZ979" s="1112"/>
      <c r="CA979" s="1112"/>
      <c r="CB979" s="1114"/>
      <c r="CC979" s="1112"/>
      <c r="CD979" s="1112"/>
      <c r="CE979" s="1114"/>
      <c r="CF979" s="1114"/>
      <c r="CG979" s="1114"/>
      <c r="CH979" s="1114"/>
      <c r="CI979" s="1112"/>
      <c r="CJ979" s="1112"/>
      <c r="CK979" s="1114"/>
      <c r="CL979" s="1114"/>
      <c r="CM979" s="1114"/>
      <c r="CN979" s="1115"/>
      <c r="CO979" s="1116"/>
      <c r="CP979" s="1116"/>
      <c r="CQ979" s="1110"/>
      <c r="CR979" s="1110"/>
      <c r="CS979" s="1110"/>
      <c r="CT979" s="1110"/>
      <c r="CU979" s="1110"/>
      <c r="CV979" s="1110"/>
      <c r="CW979" s="1110"/>
      <c r="CX979" s="1110"/>
      <c r="CY979" s="1110"/>
      <c r="CZ979" s="1110"/>
      <c r="DA979" s="1110"/>
      <c r="DB979" s="1110"/>
      <c r="DC979" s="1110"/>
      <c r="DD979" s="1110"/>
      <c r="DE979" s="1110"/>
      <c r="DF979" s="1110"/>
      <c r="DG979" s="1110"/>
      <c r="DH979" s="1110"/>
      <c r="DI979" s="1110"/>
      <c r="DJ979" s="1110"/>
      <c r="DK979" s="1110"/>
      <c r="DL979" s="1110"/>
      <c r="DM979" s="1110"/>
      <c r="DN979" s="1110"/>
      <c r="DO979" s="1110"/>
      <c r="DP979" s="1110"/>
      <c r="DQ979" s="1110"/>
      <c r="DR979" s="1110"/>
      <c r="DS979" s="1110"/>
      <c r="DT979" s="1110"/>
      <c r="DU979" s="1110"/>
      <c r="DV979" s="1110"/>
      <c r="DW979" s="1116"/>
      <c r="DX979" s="1116"/>
      <c r="DY979" s="1116"/>
      <c r="DZ979" s="1116"/>
      <c r="EA979" s="1116"/>
      <c r="EB979" s="1116"/>
      <c r="EC979" s="1116"/>
      <c r="ED979" s="1116"/>
    </row>
    <row r="980" spans="22:134" s="1105" customFormat="1" x14ac:dyDescent="0.25">
      <c r="V980" s="1106"/>
      <c r="AA980" s="1107"/>
      <c r="AB980" s="1107"/>
      <c r="AD980" s="1107"/>
      <c r="AE980" s="1108"/>
      <c r="AH980" s="1109"/>
      <c r="AI980" s="1109"/>
      <c r="AK980" s="1107"/>
      <c r="AR980" s="1107"/>
      <c r="AV980" s="1107"/>
      <c r="AX980" s="1107"/>
      <c r="BB980" s="1107"/>
      <c r="BC980" s="1107"/>
      <c r="BE980" s="1107"/>
      <c r="BH980" s="1110"/>
      <c r="BI980" s="1111"/>
      <c r="BJ980" s="1112"/>
      <c r="BK980" s="1112"/>
      <c r="BL980" s="1112"/>
      <c r="BM980" s="1113"/>
      <c r="BN980" s="1113"/>
      <c r="BO980" s="1113"/>
      <c r="BP980" s="1112"/>
      <c r="BQ980" s="1112"/>
      <c r="BR980" s="1112"/>
      <c r="BS980" s="1112"/>
      <c r="BT980" s="1112"/>
      <c r="BU980" s="1112"/>
      <c r="BV980" s="1112"/>
      <c r="BW980" s="1112"/>
      <c r="BX980" s="1112"/>
      <c r="BY980" s="1112"/>
      <c r="BZ980" s="1112"/>
      <c r="CA980" s="1112"/>
      <c r="CB980" s="1114"/>
      <c r="CC980" s="1112"/>
      <c r="CD980" s="1112"/>
      <c r="CE980" s="1114"/>
      <c r="CF980" s="1114"/>
      <c r="CG980" s="1114"/>
      <c r="CH980" s="1114"/>
      <c r="CI980" s="1112"/>
      <c r="CJ980" s="1112"/>
      <c r="CK980" s="1114"/>
      <c r="CL980" s="1114"/>
      <c r="CM980" s="1114"/>
      <c r="CN980" s="1115"/>
      <c r="CO980" s="1116"/>
      <c r="CP980" s="1116"/>
      <c r="CQ980" s="1110"/>
      <c r="CR980" s="1110"/>
      <c r="CS980" s="1110"/>
      <c r="CT980" s="1110"/>
      <c r="CU980" s="1110"/>
      <c r="CV980" s="1110"/>
      <c r="CW980" s="1110"/>
      <c r="CX980" s="1110"/>
      <c r="CY980" s="1110"/>
      <c r="CZ980" s="1110"/>
      <c r="DA980" s="1110"/>
      <c r="DB980" s="1110"/>
      <c r="DC980" s="1110"/>
      <c r="DD980" s="1110"/>
      <c r="DE980" s="1110"/>
      <c r="DF980" s="1110"/>
      <c r="DG980" s="1110"/>
      <c r="DH980" s="1110"/>
      <c r="DI980" s="1110"/>
      <c r="DJ980" s="1110"/>
      <c r="DK980" s="1110"/>
      <c r="DL980" s="1110"/>
      <c r="DM980" s="1110"/>
      <c r="DN980" s="1110"/>
      <c r="DO980" s="1110"/>
      <c r="DP980" s="1110"/>
      <c r="DQ980" s="1110"/>
      <c r="DR980" s="1110"/>
      <c r="DS980" s="1110"/>
      <c r="DT980" s="1110"/>
      <c r="DU980" s="1110"/>
      <c r="DV980" s="1110"/>
      <c r="DW980" s="1116"/>
      <c r="DX980" s="1116"/>
      <c r="DY980" s="1116"/>
      <c r="DZ980" s="1116"/>
      <c r="EA980" s="1116"/>
      <c r="EB980" s="1116"/>
      <c r="EC980" s="1116"/>
      <c r="ED980" s="1116"/>
    </row>
    <row r="981" spans="22:134" s="1105" customFormat="1" x14ac:dyDescent="0.25">
      <c r="V981" s="1106"/>
      <c r="AA981" s="1107"/>
      <c r="AB981" s="1107"/>
      <c r="AD981" s="1107"/>
      <c r="AE981" s="1108"/>
      <c r="AH981" s="1109"/>
      <c r="AI981" s="1109"/>
      <c r="AK981" s="1107"/>
      <c r="AR981" s="1107"/>
      <c r="AV981" s="1107"/>
      <c r="AX981" s="1107"/>
      <c r="BB981" s="1107"/>
      <c r="BC981" s="1107"/>
      <c r="BE981" s="1107"/>
      <c r="BH981" s="1110"/>
      <c r="BI981" s="1111"/>
      <c r="BJ981" s="1112"/>
      <c r="BK981" s="1112"/>
      <c r="BL981" s="1112"/>
      <c r="BM981" s="1113"/>
      <c r="BN981" s="1113"/>
      <c r="BO981" s="1113"/>
      <c r="BP981" s="1112"/>
      <c r="BQ981" s="1112"/>
      <c r="BR981" s="1112"/>
      <c r="BS981" s="1112"/>
      <c r="BT981" s="1112"/>
      <c r="BU981" s="1112"/>
      <c r="BV981" s="1112"/>
      <c r="BW981" s="1112"/>
      <c r="BX981" s="1112"/>
      <c r="BY981" s="1112"/>
      <c r="BZ981" s="1112"/>
      <c r="CA981" s="1112"/>
      <c r="CB981" s="1114"/>
      <c r="CC981" s="1112"/>
      <c r="CD981" s="1112"/>
      <c r="CE981" s="1114"/>
      <c r="CF981" s="1114"/>
      <c r="CG981" s="1114"/>
      <c r="CH981" s="1114"/>
      <c r="CI981" s="1112"/>
      <c r="CJ981" s="1112"/>
      <c r="CK981" s="1114"/>
      <c r="CL981" s="1114"/>
      <c r="CM981" s="1114"/>
      <c r="CN981" s="1115"/>
      <c r="CO981" s="1116"/>
      <c r="CP981" s="1116"/>
      <c r="CQ981" s="1110"/>
      <c r="CR981" s="1110"/>
      <c r="CS981" s="1110"/>
      <c r="CT981" s="1110"/>
      <c r="CU981" s="1110"/>
      <c r="CV981" s="1110"/>
      <c r="CW981" s="1110"/>
      <c r="CX981" s="1110"/>
      <c r="CY981" s="1110"/>
      <c r="CZ981" s="1110"/>
      <c r="DA981" s="1110"/>
      <c r="DB981" s="1110"/>
      <c r="DC981" s="1110"/>
      <c r="DD981" s="1110"/>
      <c r="DE981" s="1110"/>
      <c r="DF981" s="1110"/>
      <c r="DG981" s="1110"/>
      <c r="DH981" s="1110"/>
      <c r="DI981" s="1110"/>
      <c r="DJ981" s="1110"/>
      <c r="DK981" s="1110"/>
      <c r="DL981" s="1110"/>
      <c r="DM981" s="1110"/>
      <c r="DN981" s="1110"/>
      <c r="DO981" s="1110"/>
      <c r="DP981" s="1110"/>
      <c r="DQ981" s="1110"/>
      <c r="DR981" s="1110"/>
      <c r="DS981" s="1110"/>
      <c r="DT981" s="1110"/>
      <c r="DU981" s="1110"/>
      <c r="DV981" s="1110"/>
      <c r="DW981" s="1116"/>
      <c r="DX981" s="1116"/>
      <c r="DY981" s="1116"/>
      <c r="DZ981" s="1116"/>
      <c r="EA981" s="1116"/>
      <c r="EB981" s="1116"/>
      <c r="EC981" s="1116"/>
      <c r="ED981" s="1116"/>
    </row>
    <row r="982" spans="22:134" s="1105" customFormat="1" x14ac:dyDescent="0.25">
      <c r="V982" s="1106"/>
      <c r="AA982" s="1107"/>
      <c r="AB982" s="1107"/>
      <c r="AD982" s="1107"/>
      <c r="AE982" s="1108"/>
      <c r="AH982" s="1109"/>
      <c r="AI982" s="1109"/>
      <c r="AK982" s="1107"/>
      <c r="AR982" s="1107"/>
      <c r="AV982" s="1107"/>
      <c r="AX982" s="1107"/>
      <c r="BB982" s="1107"/>
      <c r="BC982" s="1107"/>
      <c r="BE982" s="1107"/>
      <c r="BH982" s="1110"/>
      <c r="BI982" s="1111"/>
      <c r="BJ982" s="1112"/>
      <c r="BK982" s="1112"/>
      <c r="BL982" s="1112"/>
      <c r="BM982" s="1113"/>
      <c r="BN982" s="1113"/>
      <c r="BO982" s="1113"/>
      <c r="BP982" s="1112"/>
      <c r="BQ982" s="1112"/>
      <c r="BR982" s="1112"/>
      <c r="BS982" s="1112"/>
      <c r="BT982" s="1112"/>
      <c r="BU982" s="1112"/>
      <c r="BV982" s="1112"/>
      <c r="BW982" s="1112"/>
      <c r="BX982" s="1112"/>
      <c r="BY982" s="1112"/>
      <c r="BZ982" s="1112"/>
      <c r="CA982" s="1112"/>
      <c r="CB982" s="1114"/>
      <c r="CC982" s="1112"/>
      <c r="CD982" s="1112"/>
      <c r="CE982" s="1114"/>
      <c r="CF982" s="1114"/>
      <c r="CG982" s="1114"/>
      <c r="CH982" s="1114"/>
      <c r="CI982" s="1112"/>
      <c r="CJ982" s="1112"/>
      <c r="CK982" s="1114"/>
      <c r="CL982" s="1114"/>
      <c r="CM982" s="1114"/>
      <c r="CN982" s="1115"/>
      <c r="CO982" s="1116"/>
      <c r="CP982" s="1116"/>
      <c r="CQ982" s="1110"/>
      <c r="CR982" s="1110"/>
      <c r="CS982" s="1110"/>
      <c r="CT982" s="1110"/>
      <c r="CU982" s="1110"/>
      <c r="CV982" s="1110"/>
      <c r="CW982" s="1110"/>
      <c r="CX982" s="1110"/>
      <c r="CY982" s="1110"/>
      <c r="CZ982" s="1110"/>
      <c r="DA982" s="1110"/>
      <c r="DB982" s="1110"/>
      <c r="DC982" s="1110"/>
      <c r="DD982" s="1110"/>
      <c r="DE982" s="1110"/>
      <c r="DF982" s="1110"/>
      <c r="DG982" s="1110"/>
      <c r="DH982" s="1110"/>
      <c r="DI982" s="1110"/>
      <c r="DJ982" s="1110"/>
      <c r="DK982" s="1110"/>
      <c r="DL982" s="1110"/>
      <c r="DM982" s="1110"/>
      <c r="DN982" s="1110"/>
      <c r="DO982" s="1110"/>
      <c r="DP982" s="1110"/>
      <c r="DQ982" s="1110"/>
      <c r="DR982" s="1110"/>
      <c r="DS982" s="1110"/>
      <c r="DT982" s="1110"/>
      <c r="DU982" s="1110"/>
      <c r="DV982" s="1110"/>
      <c r="DW982" s="1116"/>
      <c r="DX982" s="1116"/>
      <c r="DY982" s="1116"/>
      <c r="DZ982" s="1116"/>
      <c r="EA982" s="1116"/>
      <c r="EB982" s="1116"/>
      <c r="EC982" s="1116"/>
      <c r="ED982" s="1116"/>
    </row>
    <row r="983" spans="22:134" s="1105" customFormat="1" x14ac:dyDescent="0.25">
      <c r="V983" s="1106"/>
      <c r="AA983" s="1107"/>
      <c r="AB983" s="1107"/>
      <c r="AD983" s="1107"/>
      <c r="AE983" s="1108"/>
      <c r="AH983" s="1109"/>
      <c r="AI983" s="1109"/>
      <c r="AK983" s="1107"/>
      <c r="AR983" s="1107"/>
      <c r="AV983" s="1107"/>
      <c r="AX983" s="1107"/>
      <c r="BB983" s="1107"/>
      <c r="BC983" s="1107"/>
      <c r="BE983" s="1107"/>
      <c r="BH983" s="1110"/>
      <c r="BI983" s="1111"/>
      <c r="BJ983" s="1112"/>
      <c r="BK983" s="1112"/>
      <c r="BL983" s="1112"/>
      <c r="BM983" s="1113"/>
      <c r="BN983" s="1113"/>
      <c r="BO983" s="1113"/>
      <c r="BP983" s="1112"/>
      <c r="BQ983" s="1112"/>
      <c r="BR983" s="1112"/>
      <c r="BS983" s="1112"/>
      <c r="BT983" s="1112"/>
      <c r="BU983" s="1112"/>
      <c r="BV983" s="1112"/>
      <c r="BW983" s="1112"/>
      <c r="BX983" s="1112"/>
      <c r="BY983" s="1112"/>
      <c r="BZ983" s="1112"/>
      <c r="CA983" s="1112"/>
      <c r="CB983" s="1114"/>
      <c r="CC983" s="1112"/>
      <c r="CD983" s="1112"/>
      <c r="CE983" s="1114"/>
      <c r="CF983" s="1114"/>
      <c r="CG983" s="1114"/>
      <c r="CH983" s="1114"/>
      <c r="CI983" s="1112"/>
      <c r="CJ983" s="1112"/>
      <c r="CK983" s="1114"/>
      <c r="CL983" s="1114"/>
      <c r="CM983" s="1114"/>
      <c r="CN983" s="1115"/>
      <c r="CO983" s="1116"/>
      <c r="CP983" s="1116"/>
      <c r="CQ983" s="1110"/>
      <c r="CR983" s="1110"/>
      <c r="CS983" s="1110"/>
      <c r="CT983" s="1110"/>
      <c r="CU983" s="1110"/>
      <c r="CV983" s="1110"/>
      <c r="CW983" s="1110"/>
      <c r="CX983" s="1110"/>
      <c r="CY983" s="1110"/>
      <c r="CZ983" s="1110"/>
      <c r="DA983" s="1110"/>
      <c r="DB983" s="1110"/>
      <c r="DC983" s="1110"/>
      <c r="DD983" s="1110"/>
      <c r="DE983" s="1110"/>
      <c r="DF983" s="1110"/>
      <c r="DG983" s="1110"/>
      <c r="DH983" s="1110"/>
      <c r="DI983" s="1110"/>
      <c r="DJ983" s="1110"/>
      <c r="DK983" s="1110"/>
      <c r="DL983" s="1110"/>
      <c r="DM983" s="1110"/>
      <c r="DN983" s="1110"/>
      <c r="DO983" s="1110"/>
      <c r="DP983" s="1110"/>
      <c r="DQ983" s="1110"/>
      <c r="DR983" s="1110"/>
      <c r="DS983" s="1110"/>
      <c r="DT983" s="1110"/>
      <c r="DU983" s="1110"/>
      <c r="DV983" s="1110"/>
      <c r="DW983" s="1116"/>
      <c r="DX983" s="1116"/>
      <c r="DY983" s="1116"/>
      <c r="DZ983" s="1116"/>
      <c r="EA983" s="1116"/>
      <c r="EB983" s="1116"/>
      <c r="EC983" s="1116"/>
      <c r="ED983" s="1116"/>
    </row>
    <row r="984" spans="22:134" s="1105" customFormat="1" x14ac:dyDescent="0.25">
      <c r="V984" s="1106"/>
      <c r="AA984" s="1107"/>
      <c r="AB984" s="1107"/>
      <c r="AD984" s="1107"/>
      <c r="AE984" s="1108"/>
      <c r="AH984" s="1109"/>
      <c r="AI984" s="1109"/>
      <c r="AK984" s="1107"/>
      <c r="AR984" s="1107"/>
      <c r="AV984" s="1107"/>
      <c r="AX984" s="1107"/>
      <c r="BB984" s="1107"/>
      <c r="BC984" s="1107"/>
      <c r="BE984" s="1107"/>
      <c r="BH984" s="1110"/>
      <c r="BI984" s="1111"/>
      <c r="BJ984" s="1112"/>
      <c r="BK984" s="1112"/>
      <c r="BL984" s="1112"/>
      <c r="BM984" s="1113"/>
      <c r="BN984" s="1113"/>
      <c r="BO984" s="1113"/>
      <c r="BP984" s="1112"/>
      <c r="BQ984" s="1112"/>
      <c r="BR984" s="1112"/>
      <c r="BS984" s="1112"/>
      <c r="BT984" s="1112"/>
      <c r="BU984" s="1112"/>
      <c r="BV984" s="1112"/>
      <c r="BW984" s="1112"/>
      <c r="BX984" s="1112"/>
      <c r="BY984" s="1112"/>
      <c r="BZ984" s="1112"/>
      <c r="CA984" s="1112"/>
      <c r="CB984" s="1114"/>
      <c r="CC984" s="1112"/>
      <c r="CD984" s="1112"/>
      <c r="CE984" s="1114"/>
      <c r="CF984" s="1114"/>
      <c r="CG984" s="1114"/>
      <c r="CH984" s="1114"/>
      <c r="CI984" s="1112"/>
      <c r="CJ984" s="1112"/>
      <c r="CK984" s="1114"/>
      <c r="CL984" s="1114"/>
      <c r="CM984" s="1114"/>
      <c r="CN984" s="1115"/>
      <c r="CO984" s="1116"/>
      <c r="CP984" s="1116"/>
      <c r="CQ984" s="1110"/>
      <c r="CR984" s="1110"/>
      <c r="CS984" s="1110"/>
      <c r="CT984" s="1110"/>
      <c r="CU984" s="1110"/>
      <c r="CV984" s="1110"/>
      <c r="CW984" s="1110"/>
      <c r="CX984" s="1110"/>
      <c r="CY984" s="1110"/>
      <c r="CZ984" s="1110"/>
      <c r="DA984" s="1110"/>
      <c r="DB984" s="1110"/>
      <c r="DC984" s="1110"/>
      <c r="DD984" s="1110"/>
      <c r="DE984" s="1110"/>
      <c r="DF984" s="1110"/>
      <c r="DG984" s="1110"/>
      <c r="DH984" s="1110"/>
      <c r="DI984" s="1110"/>
      <c r="DJ984" s="1110"/>
      <c r="DK984" s="1110"/>
      <c r="DL984" s="1110"/>
      <c r="DM984" s="1110"/>
      <c r="DN984" s="1110"/>
      <c r="DO984" s="1110"/>
      <c r="DP984" s="1110"/>
      <c r="DQ984" s="1110"/>
      <c r="DR984" s="1110"/>
      <c r="DS984" s="1110"/>
      <c r="DT984" s="1110"/>
      <c r="DU984" s="1110"/>
      <c r="DV984" s="1110"/>
      <c r="DW984" s="1116"/>
      <c r="DX984" s="1116"/>
      <c r="DY984" s="1116"/>
      <c r="DZ984" s="1116"/>
      <c r="EA984" s="1116"/>
      <c r="EB984" s="1116"/>
      <c r="EC984" s="1116"/>
      <c r="ED984" s="1116"/>
    </row>
    <row r="985" spans="22:134" s="1105" customFormat="1" x14ac:dyDescent="0.25">
      <c r="V985" s="1106"/>
      <c r="AA985" s="1107"/>
      <c r="AB985" s="1107"/>
      <c r="AD985" s="1107"/>
      <c r="AE985" s="1108"/>
      <c r="AH985" s="1109"/>
      <c r="AI985" s="1109"/>
      <c r="AK985" s="1107"/>
      <c r="AR985" s="1107"/>
      <c r="AV985" s="1107"/>
      <c r="AX985" s="1107"/>
      <c r="BB985" s="1107"/>
      <c r="BC985" s="1107"/>
      <c r="BE985" s="1107"/>
      <c r="BH985" s="1110"/>
      <c r="BI985" s="1111"/>
      <c r="BJ985" s="1112"/>
      <c r="BK985" s="1112"/>
      <c r="BL985" s="1112"/>
      <c r="BM985" s="1113"/>
      <c r="BN985" s="1113"/>
      <c r="BO985" s="1113"/>
      <c r="BP985" s="1112"/>
      <c r="BQ985" s="1112"/>
      <c r="BR985" s="1112"/>
      <c r="BS985" s="1112"/>
      <c r="BT985" s="1112"/>
      <c r="BU985" s="1112"/>
      <c r="BV985" s="1112"/>
      <c r="BW985" s="1112"/>
      <c r="BX985" s="1112"/>
      <c r="BY985" s="1112"/>
      <c r="BZ985" s="1112"/>
      <c r="CA985" s="1112"/>
      <c r="CB985" s="1114"/>
      <c r="CC985" s="1112"/>
      <c r="CD985" s="1112"/>
      <c r="CE985" s="1114"/>
      <c r="CF985" s="1114"/>
      <c r="CG985" s="1114"/>
      <c r="CH985" s="1114"/>
      <c r="CI985" s="1112"/>
      <c r="CJ985" s="1112"/>
      <c r="CK985" s="1114"/>
      <c r="CL985" s="1114"/>
      <c r="CM985" s="1114"/>
      <c r="CN985" s="1115"/>
      <c r="CO985" s="1116"/>
      <c r="CP985" s="1116"/>
      <c r="CQ985" s="1110"/>
      <c r="CR985" s="1110"/>
      <c r="CS985" s="1110"/>
      <c r="CT985" s="1110"/>
      <c r="CU985" s="1110"/>
      <c r="CV985" s="1110"/>
      <c r="CW985" s="1110"/>
      <c r="CX985" s="1110"/>
      <c r="CY985" s="1110"/>
      <c r="CZ985" s="1110"/>
      <c r="DA985" s="1110"/>
      <c r="DB985" s="1110"/>
      <c r="DC985" s="1110"/>
      <c r="DD985" s="1110"/>
      <c r="DE985" s="1110"/>
      <c r="DF985" s="1110"/>
      <c r="DG985" s="1110"/>
      <c r="DH985" s="1110"/>
      <c r="DI985" s="1110"/>
      <c r="DJ985" s="1110"/>
      <c r="DK985" s="1110"/>
      <c r="DL985" s="1110"/>
      <c r="DM985" s="1110"/>
      <c r="DN985" s="1110"/>
      <c r="DO985" s="1110"/>
      <c r="DP985" s="1110"/>
      <c r="DQ985" s="1110"/>
      <c r="DR985" s="1110"/>
      <c r="DS985" s="1110"/>
      <c r="DT985" s="1110"/>
      <c r="DU985" s="1110"/>
      <c r="DV985" s="1110"/>
      <c r="DW985" s="1116"/>
      <c r="DX985" s="1116"/>
      <c r="DY985" s="1116"/>
      <c r="DZ985" s="1116"/>
      <c r="EA985" s="1116"/>
      <c r="EB985" s="1116"/>
      <c r="EC985" s="1116"/>
      <c r="ED985" s="1116"/>
    </row>
    <row r="986" spans="22:134" s="1105" customFormat="1" x14ac:dyDescent="0.25">
      <c r="V986" s="1106"/>
      <c r="AA986" s="1107"/>
      <c r="AB986" s="1107"/>
      <c r="AD986" s="1107"/>
      <c r="AE986" s="1108"/>
      <c r="AH986" s="1109"/>
      <c r="AI986" s="1109"/>
      <c r="AK986" s="1107"/>
      <c r="AR986" s="1107"/>
      <c r="AV986" s="1107"/>
      <c r="AX986" s="1107"/>
      <c r="BB986" s="1107"/>
      <c r="BC986" s="1107"/>
      <c r="BE986" s="1107"/>
      <c r="BH986" s="1110"/>
      <c r="BI986" s="1111"/>
      <c r="BJ986" s="1112"/>
      <c r="BK986" s="1112"/>
      <c r="BL986" s="1112"/>
      <c r="BM986" s="1113"/>
      <c r="BN986" s="1113"/>
      <c r="BO986" s="1113"/>
      <c r="BP986" s="1112"/>
      <c r="BQ986" s="1112"/>
      <c r="BR986" s="1112"/>
      <c r="BS986" s="1112"/>
      <c r="BT986" s="1112"/>
      <c r="BU986" s="1112"/>
      <c r="BV986" s="1112"/>
      <c r="BW986" s="1112"/>
      <c r="BX986" s="1112"/>
      <c r="BY986" s="1112"/>
      <c r="BZ986" s="1112"/>
      <c r="CA986" s="1112"/>
      <c r="CB986" s="1114"/>
      <c r="CC986" s="1112"/>
      <c r="CD986" s="1112"/>
      <c r="CE986" s="1114"/>
      <c r="CF986" s="1114"/>
      <c r="CG986" s="1114"/>
      <c r="CH986" s="1114"/>
      <c r="CI986" s="1112"/>
      <c r="CJ986" s="1112"/>
      <c r="CK986" s="1114"/>
      <c r="CL986" s="1114"/>
      <c r="CM986" s="1114"/>
      <c r="CN986" s="1115"/>
      <c r="CO986" s="1116"/>
      <c r="CP986" s="1116"/>
      <c r="CQ986" s="1110"/>
      <c r="CR986" s="1110"/>
      <c r="CS986" s="1110"/>
      <c r="CT986" s="1110"/>
      <c r="CU986" s="1110"/>
      <c r="CV986" s="1110"/>
      <c r="CW986" s="1110"/>
      <c r="CX986" s="1110"/>
      <c r="CY986" s="1110"/>
      <c r="CZ986" s="1110"/>
      <c r="DA986" s="1110"/>
      <c r="DB986" s="1110"/>
      <c r="DC986" s="1110"/>
      <c r="DD986" s="1110"/>
      <c r="DE986" s="1110"/>
      <c r="DF986" s="1110"/>
      <c r="DG986" s="1110"/>
      <c r="DH986" s="1110"/>
      <c r="DI986" s="1110"/>
      <c r="DJ986" s="1110"/>
      <c r="DK986" s="1110"/>
      <c r="DL986" s="1110"/>
      <c r="DM986" s="1110"/>
      <c r="DN986" s="1110"/>
      <c r="DO986" s="1110"/>
      <c r="DP986" s="1110"/>
      <c r="DQ986" s="1110"/>
      <c r="DR986" s="1110"/>
      <c r="DS986" s="1110"/>
      <c r="DT986" s="1110"/>
      <c r="DU986" s="1110"/>
      <c r="DV986" s="1110"/>
      <c r="DW986" s="1116"/>
      <c r="DX986" s="1116"/>
      <c r="DY986" s="1116"/>
      <c r="DZ986" s="1116"/>
      <c r="EA986" s="1116"/>
      <c r="EB986" s="1116"/>
      <c r="EC986" s="1116"/>
      <c r="ED986" s="1116"/>
    </row>
    <row r="987" spans="22:134" s="1105" customFormat="1" x14ac:dyDescent="0.25">
      <c r="V987" s="1106"/>
      <c r="AA987" s="1107"/>
      <c r="AB987" s="1107"/>
      <c r="AD987" s="1107"/>
      <c r="AE987" s="1108"/>
      <c r="AH987" s="1109"/>
      <c r="AI987" s="1109"/>
      <c r="AK987" s="1107"/>
      <c r="AR987" s="1107"/>
      <c r="AV987" s="1107"/>
      <c r="AX987" s="1107"/>
      <c r="BB987" s="1107"/>
      <c r="BC987" s="1107"/>
      <c r="BE987" s="1107"/>
      <c r="BH987" s="1110"/>
      <c r="BI987" s="1111"/>
      <c r="BJ987" s="1112"/>
      <c r="BK987" s="1112"/>
      <c r="BL987" s="1112"/>
      <c r="BM987" s="1113"/>
      <c r="BN987" s="1113"/>
      <c r="BO987" s="1113"/>
      <c r="BP987" s="1112"/>
      <c r="BQ987" s="1112"/>
      <c r="BR987" s="1112"/>
      <c r="BS987" s="1112"/>
      <c r="BT987" s="1112"/>
      <c r="BU987" s="1112"/>
      <c r="BV987" s="1112"/>
      <c r="BW987" s="1112"/>
      <c r="BX987" s="1112"/>
      <c r="BY987" s="1112"/>
      <c r="BZ987" s="1112"/>
      <c r="CA987" s="1112"/>
      <c r="CB987" s="1114"/>
      <c r="CC987" s="1112"/>
      <c r="CD987" s="1112"/>
      <c r="CE987" s="1114"/>
      <c r="CF987" s="1114"/>
      <c r="CG987" s="1114"/>
      <c r="CH987" s="1114"/>
      <c r="CI987" s="1112"/>
      <c r="CJ987" s="1112"/>
      <c r="CK987" s="1114"/>
      <c r="CL987" s="1114"/>
      <c r="CM987" s="1114"/>
      <c r="CN987" s="1115"/>
      <c r="CO987" s="1116"/>
      <c r="CP987" s="1116"/>
      <c r="CQ987" s="1110"/>
      <c r="CR987" s="1110"/>
      <c r="CS987" s="1110"/>
      <c r="CT987" s="1110"/>
      <c r="CU987" s="1110"/>
      <c r="CV987" s="1110"/>
      <c r="CW987" s="1110"/>
      <c r="CX987" s="1110"/>
      <c r="CY987" s="1110"/>
      <c r="CZ987" s="1110"/>
      <c r="DA987" s="1110"/>
      <c r="DB987" s="1110"/>
      <c r="DC987" s="1110"/>
      <c r="DD987" s="1110"/>
      <c r="DE987" s="1110"/>
      <c r="DF987" s="1110"/>
      <c r="DG987" s="1110"/>
      <c r="DH987" s="1110"/>
      <c r="DI987" s="1110"/>
      <c r="DJ987" s="1110"/>
      <c r="DK987" s="1110"/>
      <c r="DL987" s="1110"/>
      <c r="DM987" s="1110"/>
      <c r="DN987" s="1110"/>
      <c r="DO987" s="1110"/>
      <c r="DP987" s="1110"/>
      <c r="DQ987" s="1110"/>
      <c r="DR987" s="1110"/>
      <c r="DS987" s="1110"/>
      <c r="DT987" s="1110"/>
      <c r="DU987" s="1110"/>
      <c r="DV987" s="1110"/>
      <c r="DW987" s="1116"/>
      <c r="DX987" s="1116"/>
      <c r="DY987" s="1116"/>
      <c r="DZ987" s="1116"/>
      <c r="EA987" s="1116"/>
      <c r="EB987" s="1116"/>
      <c r="EC987" s="1116"/>
      <c r="ED987" s="1116"/>
    </row>
    <row r="988" spans="22:134" s="1105" customFormat="1" x14ac:dyDescent="0.25">
      <c r="V988" s="1106"/>
      <c r="AA988" s="1107"/>
      <c r="AB988" s="1107"/>
      <c r="AD988" s="1107"/>
      <c r="AE988" s="1108"/>
      <c r="AH988" s="1109"/>
      <c r="AI988" s="1109"/>
      <c r="AK988" s="1107"/>
      <c r="AR988" s="1107"/>
      <c r="AV988" s="1107"/>
      <c r="AX988" s="1107"/>
      <c r="BB988" s="1107"/>
      <c r="BC988" s="1107"/>
      <c r="BE988" s="1107"/>
      <c r="BH988" s="1110"/>
      <c r="BI988" s="1111"/>
      <c r="BJ988" s="1112"/>
      <c r="BK988" s="1112"/>
      <c r="BL988" s="1112"/>
      <c r="BM988" s="1113"/>
      <c r="BN988" s="1113"/>
      <c r="BO988" s="1113"/>
      <c r="BP988" s="1112"/>
      <c r="BQ988" s="1112"/>
      <c r="BR988" s="1112"/>
      <c r="BS988" s="1112"/>
      <c r="BT988" s="1112"/>
      <c r="BU988" s="1112"/>
      <c r="BV988" s="1112"/>
      <c r="BW988" s="1112"/>
      <c r="BX988" s="1112"/>
      <c r="BY988" s="1112"/>
      <c r="BZ988" s="1112"/>
      <c r="CA988" s="1112"/>
      <c r="CB988" s="1114"/>
      <c r="CC988" s="1112"/>
      <c r="CD988" s="1112"/>
      <c r="CE988" s="1114"/>
      <c r="CF988" s="1114"/>
      <c r="CG988" s="1114"/>
      <c r="CH988" s="1114"/>
      <c r="CI988" s="1112"/>
      <c r="CJ988" s="1112"/>
      <c r="CK988" s="1114"/>
      <c r="CL988" s="1114"/>
      <c r="CM988" s="1114"/>
      <c r="CN988" s="1115"/>
      <c r="CO988" s="1116"/>
      <c r="CP988" s="1116"/>
      <c r="CQ988" s="1110"/>
      <c r="CR988" s="1110"/>
      <c r="CS988" s="1110"/>
      <c r="CT988" s="1110"/>
      <c r="CU988" s="1110"/>
      <c r="CV988" s="1110"/>
      <c r="CW988" s="1110"/>
      <c r="CX988" s="1110"/>
      <c r="CY988" s="1110"/>
      <c r="CZ988" s="1110"/>
      <c r="DA988" s="1110"/>
      <c r="DB988" s="1110"/>
      <c r="DC988" s="1110"/>
      <c r="DD988" s="1110"/>
      <c r="DE988" s="1110"/>
      <c r="DF988" s="1110"/>
      <c r="DG988" s="1110"/>
      <c r="DH988" s="1110"/>
      <c r="DI988" s="1110"/>
      <c r="DJ988" s="1110"/>
      <c r="DK988" s="1110"/>
      <c r="DL988" s="1110"/>
      <c r="DM988" s="1110"/>
      <c r="DN988" s="1110"/>
      <c r="DO988" s="1110"/>
      <c r="DP988" s="1110"/>
      <c r="DQ988" s="1110"/>
      <c r="DR988" s="1110"/>
      <c r="DS988" s="1110"/>
      <c r="DT988" s="1110"/>
      <c r="DU988" s="1110"/>
      <c r="DV988" s="1110"/>
      <c r="DW988" s="1116"/>
      <c r="DX988" s="1116"/>
      <c r="DY988" s="1116"/>
      <c r="DZ988" s="1116"/>
      <c r="EA988" s="1116"/>
      <c r="EB988" s="1116"/>
      <c r="EC988" s="1116"/>
      <c r="ED988" s="1116"/>
    </row>
    <row r="989" spans="22:134" s="1105" customFormat="1" x14ac:dyDescent="0.25">
      <c r="V989" s="1106"/>
      <c r="AA989" s="1107"/>
      <c r="AB989" s="1107"/>
      <c r="AD989" s="1107"/>
      <c r="AE989" s="1108"/>
      <c r="AH989" s="1109"/>
      <c r="AI989" s="1109"/>
      <c r="AK989" s="1107"/>
      <c r="AR989" s="1107"/>
      <c r="AV989" s="1107"/>
      <c r="AX989" s="1107"/>
      <c r="BB989" s="1107"/>
      <c r="BC989" s="1107"/>
      <c r="BE989" s="1107"/>
      <c r="BH989" s="1110"/>
      <c r="BI989" s="1111"/>
      <c r="BJ989" s="1112"/>
      <c r="BK989" s="1112"/>
      <c r="BL989" s="1112"/>
      <c r="BM989" s="1113"/>
      <c r="BN989" s="1113"/>
      <c r="BO989" s="1113"/>
      <c r="BP989" s="1112"/>
      <c r="BQ989" s="1112"/>
      <c r="BR989" s="1112"/>
      <c r="BS989" s="1112"/>
      <c r="BT989" s="1112"/>
      <c r="BU989" s="1112"/>
      <c r="BV989" s="1112"/>
      <c r="BW989" s="1112"/>
      <c r="BX989" s="1112"/>
      <c r="BY989" s="1112"/>
      <c r="BZ989" s="1112"/>
      <c r="CA989" s="1112"/>
      <c r="CB989" s="1114"/>
      <c r="CC989" s="1112"/>
      <c r="CD989" s="1112"/>
      <c r="CE989" s="1114"/>
      <c r="CF989" s="1114"/>
      <c r="CG989" s="1114"/>
      <c r="CH989" s="1114"/>
      <c r="CI989" s="1112"/>
      <c r="CJ989" s="1112"/>
      <c r="CK989" s="1114"/>
      <c r="CL989" s="1114"/>
      <c r="CM989" s="1114"/>
      <c r="CN989" s="1115"/>
      <c r="CO989" s="1116"/>
      <c r="CP989" s="1116"/>
      <c r="CQ989" s="1110"/>
      <c r="CR989" s="1110"/>
      <c r="CS989" s="1110"/>
      <c r="CT989" s="1110"/>
      <c r="CU989" s="1110"/>
      <c r="CV989" s="1110"/>
      <c r="CW989" s="1110"/>
      <c r="CX989" s="1110"/>
      <c r="CY989" s="1110"/>
      <c r="CZ989" s="1110"/>
      <c r="DA989" s="1110"/>
      <c r="DB989" s="1110"/>
      <c r="DC989" s="1110"/>
      <c r="DD989" s="1110"/>
      <c r="DE989" s="1110"/>
      <c r="DF989" s="1110"/>
      <c r="DG989" s="1110"/>
      <c r="DH989" s="1110"/>
      <c r="DI989" s="1110"/>
      <c r="DJ989" s="1110"/>
      <c r="DK989" s="1110"/>
      <c r="DL989" s="1110"/>
      <c r="DM989" s="1110"/>
      <c r="DN989" s="1110"/>
      <c r="DO989" s="1110"/>
      <c r="DP989" s="1110"/>
      <c r="DQ989" s="1110"/>
      <c r="DR989" s="1110"/>
      <c r="DS989" s="1110"/>
      <c r="DT989" s="1110"/>
      <c r="DU989" s="1110"/>
      <c r="DV989" s="1110"/>
      <c r="DW989" s="1116"/>
      <c r="DX989" s="1116"/>
      <c r="DY989" s="1116"/>
      <c r="DZ989" s="1116"/>
      <c r="EA989" s="1116"/>
      <c r="EB989" s="1116"/>
      <c r="EC989" s="1116"/>
      <c r="ED989" s="1116"/>
    </row>
    <row r="990" spans="22:134" s="1105" customFormat="1" x14ac:dyDescent="0.25">
      <c r="V990" s="1106"/>
      <c r="AA990" s="1107"/>
      <c r="AB990" s="1107"/>
      <c r="AD990" s="1107"/>
      <c r="AE990" s="1108"/>
      <c r="AH990" s="1109"/>
      <c r="AI990" s="1109"/>
      <c r="AK990" s="1107"/>
      <c r="AR990" s="1107"/>
      <c r="AV990" s="1107"/>
      <c r="AX990" s="1107"/>
      <c r="BB990" s="1107"/>
      <c r="BC990" s="1107"/>
      <c r="BE990" s="1107"/>
      <c r="BH990" s="1110"/>
      <c r="BI990" s="1111"/>
      <c r="BJ990" s="1112"/>
      <c r="BK990" s="1112"/>
      <c r="BL990" s="1112"/>
      <c r="BM990" s="1113"/>
      <c r="BN990" s="1113"/>
      <c r="BO990" s="1113"/>
      <c r="BP990" s="1112"/>
      <c r="BQ990" s="1112"/>
      <c r="BR990" s="1112"/>
      <c r="BS990" s="1112"/>
      <c r="BT990" s="1112"/>
      <c r="BU990" s="1112"/>
      <c r="BV990" s="1112"/>
      <c r="BW990" s="1112"/>
      <c r="BX990" s="1112"/>
      <c r="BY990" s="1112"/>
      <c r="BZ990" s="1112"/>
      <c r="CA990" s="1112"/>
      <c r="CB990" s="1114"/>
      <c r="CC990" s="1112"/>
      <c r="CD990" s="1112"/>
      <c r="CE990" s="1114"/>
      <c r="CF990" s="1114"/>
      <c r="CG990" s="1114"/>
      <c r="CH990" s="1114"/>
      <c r="CI990" s="1112"/>
      <c r="CJ990" s="1112"/>
      <c r="CK990" s="1114"/>
      <c r="CL990" s="1114"/>
      <c r="CM990" s="1114"/>
      <c r="CN990" s="1115"/>
      <c r="CO990" s="1116"/>
      <c r="CP990" s="1116"/>
      <c r="CQ990" s="1110"/>
      <c r="CR990" s="1110"/>
      <c r="CS990" s="1110"/>
      <c r="CT990" s="1110"/>
      <c r="CU990" s="1110"/>
      <c r="CV990" s="1110"/>
      <c r="CW990" s="1110"/>
      <c r="CX990" s="1110"/>
      <c r="CY990" s="1110"/>
      <c r="CZ990" s="1110"/>
      <c r="DA990" s="1110"/>
      <c r="DB990" s="1110"/>
      <c r="DC990" s="1110"/>
      <c r="DD990" s="1110"/>
      <c r="DE990" s="1110"/>
      <c r="DF990" s="1110"/>
      <c r="DG990" s="1110"/>
      <c r="DH990" s="1110"/>
      <c r="DI990" s="1110"/>
      <c r="DJ990" s="1110"/>
      <c r="DK990" s="1110"/>
      <c r="DL990" s="1110"/>
      <c r="DM990" s="1110"/>
      <c r="DN990" s="1110"/>
      <c r="DO990" s="1110"/>
      <c r="DP990" s="1110"/>
      <c r="DQ990" s="1110"/>
      <c r="DR990" s="1110"/>
      <c r="DS990" s="1110"/>
      <c r="DT990" s="1110"/>
      <c r="DU990" s="1110"/>
      <c r="DV990" s="1110"/>
      <c r="DW990" s="1116"/>
      <c r="DX990" s="1116"/>
      <c r="DY990" s="1116"/>
      <c r="DZ990" s="1116"/>
      <c r="EA990" s="1116"/>
      <c r="EB990" s="1116"/>
      <c r="EC990" s="1116"/>
      <c r="ED990" s="1116"/>
    </row>
    <row r="991" spans="22:134" s="1105" customFormat="1" x14ac:dyDescent="0.25">
      <c r="V991" s="1106"/>
      <c r="AA991" s="1107"/>
      <c r="AB991" s="1107"/>
      <c r="AD991" s="1107"/>
      <c r="AE991" s="1108"/>
      <c r="AH991" s="1109"/>
      <c r="AI991" s="1109"/>
      <c r="AK991" s="1107"/>
      <c r="AR991" s="1107"/>
      <c r="AV991" s="1107"/>
      <c r="AX991" s="1107"/>
      <c r="BB991" s="1107"/>
      <c r="BC991" s="1107"/>
      <c r="BE991" s="1107"/>
      <c r="BH991" s="1110"/>
      <c r="BI991" s="1111"/>
      <c r="BJ991" s="1112"/>
      <c r="BK991" s="1112"/>
      <c r="BL991" s="1112"/>
      <c r="BM991" s="1113"/>
      <c r="BN991" s="1113"/>
      <c r="BO991" s="1113"/>
      <c r="BP991" s="1112"/>
      <c r="BQ991" s="1112"/>
      <c r="BR991" s="1112"/>
      <c r="BS991" s="1112"/>
      <c r="BT991" s="1112"/>
      <c r="BU991" s="1112"/>
      <c r="BV991" s="1112"/>
      <c r="BW991" s="1112"/>
      <c r="BX991" s="1112"/>
      <c r="BY991" s="1112"/>
      <c r="BZ991" s="1112"/>
      <c r="CA991" s="1112"/>
      <c r="CB991" s="1114"/>
      <c r="CC991" s="1112"/>
      <c r="CD991" s="1112"/>
      <c r="CE991" s="1114"/>
      <c r="CF991" s="1114"/>
      <c r="CG991" s="1114"/>
      <c r="CH991" s="1114"/>
      <c r="CI991" s="1112"/>
      <c r="CJ991" s="1112"/>
      <c r="CK991" s="1114"/>
      <c r="CL991" s="1114"/>
      <c r="CM991" s="1114"/>
      <c r="CN991" s="1115"/>
      <c r="CO991" s="1116"/>
      <c r="CP991" s="1116"/>
      <c r="CQ991" s="1110"/>
      <c r="CR991" s="1110"/>
      <c r="CS991" s="1110"/>
      <c r="CT991" s="1110"/>
      <c r="CU991" s="1110"/>
      <c r="CV991" s="1110"/>
      <c r="CW991" s="1110"/>
      <c r="CX991" s="1110"/>
      <c r="CY991" s="1110"/>
      <c r="CZ991" s="1110"/>
      <c r="DA991" s="1110"/>
      <c r="DB991" s="1110"/>
      <c r="DC991" s="1110"/>
      <c r="DD991" s="1110"/>
      <c r="DE991" s="1110"/>
      <c r="DF991" s="1110"/>
      <c r="DG991" s="1110"/>
      <c r="DH991" s="1110"/>
      <c r="DI991" s="1110"/>
      <c r="DJ991" s="1110"/>
      <c r="DK991" s="1110"/>
      <c r="DL991" s="1110"/>
      <c r="DM991" s="1110"/>
      <c r="DN991" s="1110"/>
      <c r="DO991" s="1110"/>
      <c r="DP991" s="1110"/>
      <c r="DQ991" s="1110"/>
      <c r="DR991" s="1110"/>
      <c r="DS991" s="1110"/>
      <c r="DT991" s="1110"/>
      <c r="DU991" s="1110"/>
      <c r="DV991" s="1110"/>
      <c r="DW991" s="1116"/>
      <c r="DX991" s="1116"/>
      <c r="DY991" s="1116"/>
      <c r="DZ991" s="1116"/>
      <c r="EA991" s="1116"/>
      <c r="EB991" s="1116"/>
      <c r="EC991" s="1116"/>
      <c r="ED991" s="1116"/>
    </row>
    <row r="992" spans="22:134" s="1105" customFormat="1" x14ac:dyDescent="0.25">
      <c r="V992" s="1106"/>
      <c r="AA992" s="1107"/>
      <c r="AB992" s="1107"/>
      <c r="AD992" s="1107"/>
      <c r="AE992" s="1108"/>
      <c r="AH992" s="1109"/>
      <c r="AI992" s="1109"/>
      <c r="AK992" s="1107"/>
      <c r="AR992" s="1107"/>
      <c r="AV992" s="1107"/>
      <c r="AX992" s="1107"/>
      <c r="BB992" s="1107"/>
      <c r="BC992" s="1107"/>
      <c r="BE992" s="1107"/>
      <c r="BH992" s="1110"/>
      <c r="BI992" s="1111"/>
      <c r="BJ992" s="1112"/>
      <c r="BK992" s="1112"/>
      <c r="BL992" s="1112"/>
      <c r="BM992" s="1113"/>
      <c r="BN992" s="1113"/>
      <c r="BO992" s="1113"/>
      <c r="BP992" s="1112"/>
      <c r="BQ992" s="1112"/>
      <c r="BR992" s="1112"/>
      <c r="BS992" s="1112"/>
      <c r="BT992" s="1112"/>
      <c r="BU992" s="1112"/>
      <c r="BV992" s="1112"/>
      <c r="BW992" s="1112"/>
      <c r="BX992" s="1112"/>
      <c r="BY992" s="1112"/>
      <c r="BZ992" s="1112"/>
      <c r="CA992" s="1112"/>
      <c r="CB992" s="1114"/>
      <c r="CC992" s="1112"/>
      <c r="CD992" s="1112"/>
      <c r="CE992" s="1114"/>
      <c r="CF992" s="1114"/>
      <c r="CG992" s="1114"/>
      <c r="CH992" s="1114"/>
      <c r="CI992" s="1112"/>
      <c r="CJ992" s="1112"/>
      <c r="CK992" s="1114"/>
      <c r="CL992" s="1114"/>
      <c r="CM992" s="1114"/>
      <c r="CN992" s="1115"/>
      <c r="CO992" s="1116"/>
      <c r="CP992" s="1116"/>
      <c r="CQ992" s="1110"/>
      <c r="CR992" s="1110"/>
      <c r="CS992" s="1110"/>
      <c r="CT992" s="1110"/>
      <c r="CU992" s="1110"/>
      <c r="CV992" s="1110"/>
      <c r="CW992" s="1110"/>
      <c r="CX992" s="1110"/>
      <c r="CY992" s="1110"/>
      <c r="CZ992" s="1110"/>
      <c r="DA992" s="1110"/>
      <c r="DB992" s="1110"/>
      <c r="DC992" s="1110"/>
      <c r="DD992" s="1110"/>
      <c r="DE992" s="1110"/>
      <c r="DF992" s="1110"/>
      <c r="DG992" s="1110"/>
      <c r="DH992" s="1110"/>
      <c r="DI992" s="1110"/>
      <c r="DJ992" s="1110"/>
      <c r="DK992" s="1110"/>
      <c r="DL992" s="1110"/>
      <c r="DM992" s="1110"/>
      <c r="DN992" s="1110"/>
      <c r="DO992" s="1110"/>
      <c r="DP992" s="1110"/>
      <c r="DQ992" s="1110"/>
      <c r="DR992" s="1110"/>
      <c r="DS992" s="1110"/>
      <c r="DT992" s="1110"/>
      <c r="DU992" s="1110"/>
      <c r="DV992" s="1110"/>
      <c r="DW992" s="1116"/>
      <c r="DX992" s="1116"/>
      <c r="DY992" s="1116"/>
      <c r="DZ992" s="1116"/>
      <c r="EA992" s="1116"/>
      <c r="EB992" s="1116"/>
      <c r="EC992" s="1116"/>
      <c r="ED992" s="1116"/>
    </row>
    <row r="993" spans="22:134" s="1105" customFormat="1" x14ac:dyDescent="0.25">
      <c r="V993" s="1106"/>
      <c r="AA993" s="1107"/>
      <c r="AB993" s="1107"/>
      <c r="AD993" s="1107"/>
      <c r="AE993" s="1108"/>
      <c r="AH993" s="1109"/>
      <c r="AI993" s="1109"/>
      <c r="AK993" s="1107"/>
      <c r="AR993" s="1107"/>
      <c r="AV993" s="1107"/>
      <c r="AX993" s="1107"/>
      <c r="BB993" s="1107"/>
      <c r="BC993" s="1107"/>
      <c r="BE993" s="1107"/>
      <c r="BH993" s="1110"/>
      <c r="BI993" s="1111"/>
      <c r="BJ993" s="1112"/>
      <c r="BK993" s="1112"/>
      <c r="BL993" s="1112"/>
      <c r="BM993" s="1113"/>
      <c r="BN993" s="1113"/>
      <c r="BO993" s="1113"/>
      <c r="BP993" s="1112"/>
      <c r="BQ993" s="1112"/>
      <c r="BR993" s="1112"/>
      <c r="BS993" s="1112"/>
      <c r="BT993" s="1112"/>
      <c r="BU993" s="1112"/>
      <c r="BV993" s="1112"/>
      <c r="BW993" s="1112"/>
      <c r="BX993" s="1112"/>
      <c r="BY993" s="1112"/>
      <c r="BZ993" s="1112"/>
      <c r="CA993" s="1112"/>
      <c r="CB993" s="1114"/>
      <c r="CC993" s="1112"/>
      <c r="CD993" s="1112"/>
      <c r="CE993" s="1114"/>
      <c r="CF993" s="1114"/>
      <c r="CG993" s="1114"/>
      <c r="CH993" s="1114"/>
      <c r="CI993" s="1112"/>
      <c r="CJ993" s="1112"/>
      <c r="CK993" s="1114"/>
      <c r="CL993" s="1114"/>
      <c r="CM993" s="1114"/>
      <c r="CN993" s="1115"/>
      <c r="CO993" s="1116"/>
      <c r="CP993" s="1116"/>
      <c r="CQ993" s="1110"/>
      <c r="CR993" s="1110"/>
      <c r="CS993" s="1110"/>
      <c r="CT993" s="1110"/>
      <c r="CU993" s="1110"/>
      <c r="CV993" s="1110"/>
      <c r="CW993" s="1110"/>
      <c r="CX993" s="1110"/>
      <c r="CY993" s="1110"/>
      <c r="CZ993" s="1110"/>
      <c r="DA993" s="1110"/>
      <c r="DB993" s="1110"/>
      <c r="DC993" s="1110"/>
      <c r="DD993" s="1110"/>
      <c r="DE993" s="1110"/>
      <c r="DF993" s="1110"/>
      <c r="DG993" s="1110"/>
      <c r="DH993" s="1110"/>
      <c r="DI993" s="1110"/>
      <c r="DJ993" s="1110"/>
      <c r="DK993" s="1110"/>
      <c r="DL993" s="1110"/>
      <c r="DM993" s="1110"/>
      <c r="DN993" s="1110"/>
      <c r="DO993" s="1110"/>
      <c r="DP993" s="1110"/>
      <c r="DQ993" s="1110"/>
      <c r="DR993" s="1110"/>
      <c r="DS993" s="1110"/>
      <c r="DT993" s="1110"/>
      <c r="DU993" s="1110"/>
      <c r="DV993" s="1110"/>
      <c r="DW993" s="1116"/>
      <c r="DX993" s="1116"/>
      <c r="DY993" s="1116"/>
      <c r="DZ993" s="1116"/>
      <c r="EA993" s="1116"/>
      <c r="EB993" s="1116"/>
      <c r="EC993" s="1116"/>
      <c r="ED993" s="1116"/>
    </row>
    <row r="994" spans="22:134" s="1105" customFormat="1" x14ac:dyDescent="0.25">
      <c r="V994" s="1106"/>
      <c r="AA994" s="1107"/>
      <c r="AB994" s="1107"/>
      <c r="AD994" s="1107"/>
      <c r="AE994" s="1108"/>
      <c r="AH994" s="1109"/>
      <c r="AI994" s="1109"/>
      <c r="AK994" s="1107"/>
      <c r="AR994" s="1107"/>
      <c r="AV994" s="1107"/>
      <c r="AX994" s="1107"/>
      <c r="BB994" s="1107"/>
      <c r="BC994" s="1107"/>
      <c r="BE994" s="1107"/>
      <c r="BH994" s="1110"/>
      <c r="BI994" s="1111"/>
      <c r="BJ994" s="1112"/>
      <c r="BK994" s="1112"/>
      <c r="BL994" s="1112"/>
      <c r="BM994" s="1113"/>
      <c r="BN994" s="1113"/>
      <c r="BO994" s="1113"/>
      <c r="BP994" s="1112"/>
      <c r="BQ994" s="1112"/>
      <c r="BR994" s="1112"/>
      <c r="BS994" s="1112"/>
      <c r="BT994" s="1112"/>
      <c r="BU994" s="1112"/>
      <c r="BV994" s="1112"/>
      <c r="BW994" s="1112"/>
      <c r="BX994" s="1112"/>
      <c r="BY994" s="1112"/>
      <c r="BZ994" s="1112"/>
      <c r="CA994" s="1112"/>
      <c r="CB994" s="1114"/>
      <c r="CC994" s="1112"/>
      <c r="CD994" s="1112"/>
      <c r="CE994" s="1114"/>
      <c r="CF994" s="1114"/>
      <c r="CG994" s="1114"/>
      <c r="CH994" s="1114"/>
      <c r="CI994" s="1112"/>
      <c r="CJ994" s="1112"/>
      <c r="CK994" s="1114"/>
      <c r="CL994" s="1114"/>
      <c r="CM994" s="1114"/>
      <c r="CN994" s="1115"/>
      <c r="CO994" s="1116"/>
      <c r="CP994" s="1116"/>
      <c r="CQ994" s="1110"/>
      <c r="CR994" s="1110"/>
      <c r="CS994" s="1110"/>
      <c r="CT994" s="1110"/>
      <c r="CU994" s="1110"/>
      <c r="CV994" s="1110"/>
      <c r="CW994" s="1110"/>
      <c r="CX994" s="1110"/>
      <c r="CY994" s="1110"/>
      <c r="CZ994" s="1110"/>
      <c r="DA994" s="1110"/>
      <c r="DB994" s="1110"/>
      <c r="DC994" s="1110"/>
      <c r="DD994" s="1110"/>
      <c r="DE994" s="1110"/>
      <c r="DF994" s="1110"/>
      <c r="DG994" s="1110"/>
      <c r="DH994" s="1110"/>
      <c r="DI994" s="1110"/>
      <c r="DJ994" s="1110"/>
      <c r="DK994" s="1110"/>
      <c r="DL994" s="1110"/>
      <c r="DM994" s="1110"/>
      <c r="DN994" s="1110"/>
      <c r="DO994" s="1110"/>
      <c r="DP994" s="1110"/>
      <c r="DQ994" s="1110"/>
      <c r="DR994" s="1110"/>
      <c r="DS994" s="1110"/>
      <c r="DT994" s="1110"/>
      <c r="DU994" s="1110"/>
      <c r="DV994" s="1110"/>
      <c r="DW994" s="1116"/>
      <c r="DX994" s="1116"/>
      <c r="DY994" s="1116"/>
      <c r="DZ994" s="1116"/>
      <c r="EA994" s="1116"/>
      <c r="EB994" s="1116"/>
      <c r="EC994" s="1116"/>
      <c r="ED994" s="1116"/>
    </row>
    <row r="995" spans="22:134" s="1105" customFormat="1" x14ac:dyDescent="0.25">
      <c r="V995" s="1106"/>
      <c r="AA995" s="1107"/>
      <c r="AB995" s="1107"/>
      <c r="AD995" s="1107"/>
      <c r="AE995" s="1108"/>
      <c r="AH995" s="1109"/>
      <c r="AI995" s="1109"/>
      <c r="AK995" s="1107"/>
      <c r="AR995" s="1107"/>
      <c r="AV995" s="1107"/>
      <c r="AX995" s="1107"/>
      <c r="BB995" s="1107"/>
      <c r="BC995" s="1107"/>
      <c r="BE995" s="1107"/>
      <c r="BH995" s="1110"/>
      <c r="BI995" s="1111"/>
      <c r="BJ995" s="1112"/>
      <c r="BK995" s="1112"/>
      <c r="BL995" s="1112"/>
      <c r="BM995" s="1113"/>
      <c r="BN995" s="1113"/>
      <c r="BO995" s="1113"/>
      <c r="BP995" s="1112"/>
      <c r="BQ995" s="1112"/>
      <c r="BR995" s="1112"/>
      <c r="BS995" s="1112"/>
      <c r="BT995" s="1112"/>
      <c r="BU995" s="1112"/>
      <c r="BV995" s="1112"/>
      <c r="BW995" s="1112"/>
      <c r="BX995" s="1112"/>
      <c r="BY995" s="1112"/>
      <c r="BZ995" s="1112"/>
      <c r="CA995" s="1112"/>
      <c r="CB995" s="1114"/>
      <c r="CC995" s="1112"/>
      <c r="CD995" s="1112"/>
      <c r="CE995" s="1114"/>
      <c r="CF995" s="1114"/>
      <c r="CG995" s="1114"/>
      <c r="CH995" s="1114"/>
      <c r="CI995" s="1112"/>
      <c r="CJ995" s="1112"/>
      <c r="CK995" s="1114"/>
      <c r="CL995" s="1114"/>
      <c r="CM995" s="1114"/>
      <c r="CN995" s="1115"/>
      <c r="CO995" s="1116"/>
      <c r="CP995" s="1116"/>
      <c r="CQ995" s="1110"/>
      <c r="CR995" s="1110"/>
      <c r="CS995" s="1110"/>
      <c r="CT995" s="1110"/>
      <c r="CU995" s="1110"/>
      <c r="CV995" s="1110"/>
      <c r="CW995" s="1110"/>
      <c r="CX995" s="1110"/>
      <c r="CY995" s="1110"/>
      <c r="CZ995" s="1110"/>
      <c r="DA995" s="1110"/>
      <c r="DB995" s="1110"/>
      <c r="DC995" s="1110"/>
      <c r="DD995" s="1110"/>
      <c r="DE995" s="1110"/>
      <c r="DF995" s="1110"/>
      <c r="DG995" s="1110"/>
      <c r="DH995" s="1110"/>
      <c r="DI995" s="1110"/>
      <c r="DJ995" s="1110"/>
      <c r="DK995" s="1110"/>
      <c r="DL995" s="1110"/>
      <c r="DM995" s="1110"/>
      <c r="DN995" s="1110"/>
      <c r="DO995" s="1110"/>
      <c r="DP995" s="1110"/>
      <c r="DQ995" s="1110"/>
      <c r="DR995" s="1110"/>
      <c r="DS995" s="1110"/>
      <c r="DT995" s="1110"/>
      <c r="DU995" s="1110"/>
      <c r="DV995" s="1110"/>
      <c r="DW995" s="1116"/>
      <c r="DX995" s="1116"/>
      <c r="DY995" s="1116"/>
      <c r="DZ995" s="1116"/>
      <c r="EA995" s="1116"/>
      <c r="EB995" s="1116"/>
      <c r="EC995" s="1116"/>
      <c r="ED995" s="1116"/>
    </row>
    <row r="996" spans="22:134" s="1105" customFormat="1" x14ac:dyDescent="0.25">
      <c r="V996" s="1106"/>
      <c r="AA996" s="1107"/>
      <c r="AB996" s="1107"/>
      <c r="AD996" s="1107"/>
      <c r="AE996" s="1108"/>
      <c r="AH996" s="1109"/>
      <c r="AI996" s="1109"/>
      <c r="AK996" s="1107"/>
      <c r="AR996" s="1107"/>
      <c r="AV996" s="1107"/>
      <c r="AX996" s="1107"/>
      <c r="BB996" s="1107"/>
      <c r="BC996" s="1107"/>
      <c r="BE996" s="1107"/>
      <c r="BH996" s="1110"/>
      <c r="BI996" s="1111"/>
      <c r="BJ996" s="1112"/>
      <c r="BK996" s="1112"/>
      <c r="BL996" s="1112"/>
      <c r="BM996" s="1113"/>
      <c r="BN996" s="1113"/>
      <c r="BO996" s="1113"/>
      <c r="BP996" s="1112"/>
      <c r="BQ996" s="1112"/>
      <c r="BR996" s="1112"/>
      <c r="BS996" s="1112"/>
      <c r="BT996" s="1112"/>
      <c r="BU996" s="1112"/>
      <c r="BV996" s="1112"/>
      <c r="BW996" s="1112"/>
      <c r="BX996" s="1112"/>
      <c r="BY996" s="1112"/>
      <c r="BZ996" s="1112"/>
      <c r="CA996" s="1112"/>
      <c r="CB996" s="1114"/>
      <c r="CC996" s="1112"/>
      <c r="CD996" s="1112"/>
      <c r="CE996" s="1114"/>
      <c r="CF996" s="1114"/>
      <c r="CG996" s="1114"/>
      <c r="CH996" s="1114"/>
      <c r="CI996" s="1112"/>
      <c r="CJ996" s="1112"/>
      <c r="CK996" s="1114"/>
      <c r="CL996" s="1114"/>
      <c r="CM996" s="1114"/>
      <c r="CN996" s="1115"/>
      <c r="CO996" s="1116"/>
      <c r="CP996" s="1116"/>
      <c r="CQ996" s="1110"/>
      <c r="CR996" s="1110"/>
      <c r="CS996" s="1110"/>
      <c r="CT996" s="1110"/>
      <c r="CU996" s="1110"/>
      <c r="CV996" s="1110"/>
      <c r="CW996" s="1110"/>
      <c r="CX996" s="1110"/>
      <c r="CY996" s="1110"/>
      <c r="CZ996" s="1110"/>
      <c r="DA996" s="1110"/>
      <c r="DB996" s="1110"/>
      <c r="DC996" s="1110"/>
      <c r="DD996" s="1110"/>
      <c r="DE996" s="1110"/>
      <c r="DF996" s="1110"/>
      <c r="DG996" s="1110"/>
      <c r="DH996" s="1110"/>
      <c r="DI996" s="1110"/>
      <c r="DJ996" s="1110"/>
      <c r="DK996" s="1110"/>
      <c r="DL996" s="1110"/>
      <c r="DM996" s="1110"/>
      <c r="DN996" s="1110"/>
      <c r="DO996" s="1110"/>
      <c r="DP996" s="1110"/>
      <c r="DQ996" s="1110"/>
      <c r="DR996" s="1110"/>
      <c r="DS996" s="1110"/>
      <c r="DT996" s="1110"/>
      <c r="DU996" s="1110"/>
      <c r="DV996" s="1110"/>
      <c r="DW996" s="1116"/>
      <c r="DX996" s="1116"/>
      <c r="DY996" s="1116"/>
      <c r="DZ996" s="1116"/>
      <c r="EA996" s="1116"/>
      <c r="EB996" s="1116"/>
      <c r="EC996" s="1116"/>
      <c r="ED996" s="1116"/>
    </row>
    <row r="997" spans="22:134" s="1105" customFormat="1" x14ac:dyDescent="0.25">
      <c r="V997" s="1106"/>
      <c r="AA997" s="1107"/>
      <c r="AB997" s="1107"/>
      <c r="AD997" s="1107"/>
      <c r="AE997" s="1108"/>
      <c r="AH997" s="1109"/>
      <c r="AI997" s="1109"/>
      <c r="AK997" s="1107"/>
      <c r="AR997" s="1107"/>
      <c r="AV997" s="1107"/>
      <c r="AX997" s="1107"/>
      <c r="BB997" s="1107"/>
      <c r="BC997" s="1107"/>
      <c r="BE997" s="1107"/>
      <c r="BH997" s="1110"/>
      <c r="BI997" s="1111"/>
      <c r="BJ997" s="1112"/>
      <c r="BK997" s="1112"/>
      <c r="BL997" s="1112"/>
      <c r="BM997" s="1113"/>
      <c r="BN997" s="1113"/>
      <c r="BO997" s="1113"/>
      <c r="BP997" s="1112"/>
      <c r="BQ997" s="1112"/>
      <c r="BR997" s="1112"/>
      <c r="BS997" s="1112"/>
      <c r="BT997" s="1112"/>
      <c r="BU997" s="1112"/>
      <c r="BV997" s="1112"/>
      <c r="BW997" s="1112"/>
      <c r="BX997" s="1112"/>
      <c r="BY997" s="1112"/>
      <c r="BZ997" s="1112"/>
      <c r="CA997" s="1112"/>
      <c r="CB997" s="1114"/>
      <c r="CC997" s="1112"/>
      <c r="CD997" s="1112"/>
      <c r="CE997" s="1114"/>
      <c r="CF997" s="1114"/>
      <c r="CG997" s="1114"/>
      <c r="CH997" s="1114"/>
      <c r="CI997" s="1112"/>
      <c r="CJ997" s="1112"/>
      <c r="CK997" s="1114"/>
      <c r="CL997" s="1114"/>
      <c r="CM997" s="1114"/>
      <c r="CN997" s="1115"/>
      <c r="CO997" s="1116"/>
      <c r="CP997" s="1116"/>
      <c r="CQ997" s="1110"/>
      <c r="CR997" s="1110"/>
      <c r="CS997" s="1110"/>
      <c r="CT997" s="1110"/>
      <c r="CU997" s="1110"/>
      <c r="CV997" s="1110"/>
      <c r="CW997" s="1110"/>
      <c r="CX997" s="1110"/>
      <c r="CY997" s="1110"/>
      <c r="CZ997" s="1110"/>
      <c r="DA997" s="1110"/>
      <c r="DB997" s="1110"/>
      <c r="DC997" s="1110"/>
      <c r="DD997" s="1110"/>
      <c r="DE997" s="1110"/>
      <c r="DF997" s="1110"/>
      <c r="DG997" s="1110"/>
      <c r="DH997" s="1110"/>
      <c r="DI997" s="1110"/>
      <c r="DJ997" s="1110"/>
      <c r="DK997" s="1110"/>
      <c r="DL997" s="1110"/>
      <c r="DM997" s="1110"/>
      <c r="DN997" s="1110"/>
      <c r="DO997" s="1110"/>
      <c r="DP997" s="1110"/>
      <c r="DQ997" s="1110"/>
      <c r="DR997" s="1110"/>
      <c r="DS997" s="1110"/>
      <c r="DT997" s="1110"/>
      <c r="DU997" s="1110"/>
      <c r="DV997" s="1110"/>
      <c r="DW997" s="1116"/>
      <c r="DX997" s="1116"/>
      <c r="DY997" s="1116"/>
      <c r="DZ997" s="1116"/>
      <c r="EA997" s="1116"/>
      <c r="EB997" s="1116"/>
      <c r="EC997" s="1116"/>
      <c r="ED997" s="1116"/>
    </row>
    <row r="998" spans="22:134" s="1105" customFormat="1" x14ac:dyDescent="0.25">
      <c r="V998" s="1106"/>
      <c r="AA998" s="1107"/>
      <c r="AB998" s="1107"/>
      <c r="AD998" s="1107"/>
      <c r="AE998" s="1108"/>
      <c r="AH998" s="1109"/>
      <c r="AI998" s="1109"/>
      <c r="AK998" s="1107"/>
      <c r="AR998" s="1107"/>
      <c r="AV998" s="1107"/>
      <c r="AX998" s="1107"/>
      <c r="BB998" s="1107"/>
      <c r="BC998" s="1107"/>
      <c r="BE998" s="1107"/>
      <c r="BH998" s="1110"/>
      <c r="BI998" s="1111"/>
      <c r="BJ998" s="1112"/>
      <c r="BK998" s="1112"/>
      <c r="BL998" s="1112"/>
      <c r="BM998" s="1113"/>
      <c r="BN998" s="1113"/>
      <c r="BO998" s="1113"/>
      <c r="BP998" s="1112"/>
      <c r="BQ998" s="1112"/>
      <c r="BR998" s="1112"/>
      <c r="BS998" s="1112"/>
      <c r="BT998" s="1112"/>
      <c r="BU998" s="1112"/>
      <c r="BV998" s="1112"/>
      <c r="BW998" s="1112"/>
      <c r="BX998" s="1112"/>
      <c r="BY998" s="1112"/>
      <c r="BZ998" s="1112"/>
      <c r="CA998" s="1112"/>
      <c r="CB998" s="1114"/>
      <c r="CC998" s="1112"/>
      <c r="CD998" s="1112"/>
      <c r="CE998" s="1114"/>
      <c r="CF998" s="1114"/>
      <c r="CG998" s="1114"/>
      <c r="CH998" s="1114"/>
      <c r="CI998" s="1112"/>
      <c r="CJ998" s="1112"/>
      <c r="CK998" s="1114"/>
      <c r="CL998" s="1114"/>
      <c r="CM998" s="1114"/>
      <c r="CN998" s="1115"/>
      <c r="CO998" s="1116"/>
      <c r="CP998" s="1116"/>
      <c r="CQ998" s="1110"/>
      <c r="CR998" s="1110"/>
      <c r="CS998" s="1110"/>
      <c r="CT998" s="1110"/>
      <c r="CU998" s="1110"/>
      <c r="CV998" s="1110"/>
      <c r="CW998" s="1110"/>
      <c r="CX998" s="1110"/>
      <c r="CY998" s="1110"/>
      <c r="CZ998" s="1110"/>
      <c r="DA998" s="1110"/>
      <c r="DB998" s="1110"/>
      <c r="DC998" s="1110"/>
      <c r="DD998" s="1110"/>
      <c r="DE998" s="1110"/>
      <c r="DF998" s="1110"/>
      <c r="DG998" s="1110"/>
      <c r="DH998" s="1110"/>
      <c r="DI998" s="1110"/>
      <c r="DJ998" s="1110"/>
      <c r="DK998" s="1110"/>
      <c r="DL998" s="1110"/>
      <c r="DM998" s="1110"/>
      <c r="DN998" s="1110"/>
      <c r="DO998" s="1110"/>
      <c r="DP998" s="1110"/>
      <c r="DQ998" s="1110"/>
      <c r="DR998" s="1110"/>
      <c r="DS998" s="1110"/>
      <c r="DT998" s="1110"/>
      <c r="DU998" s="1110"/>
      <c r="DV998" s="1110"/>
      <c r="DW998" s="1116"/>
      <c r="DX998" s="1116"/>
      <c r="DY998" s="1116"/>
      <c r="DZ998" s="1116"/>
      <c r="EA998" s="1116"/>
      <c r="EB998" s="1116"/>
      <c r="EC998" s="1116"/>
      <c r="ED998" s="1116"/>
    </row>
    <row r="999" spans="22:134" s="1105" customFormat="1" x14ac:dyDescent="0.25">
      <c r="V999" s="1106"/>
      <c r="AA999" s="1107"/>
      <c r="AB999" s="1107"/>
      <c r="AD999" s="1107"/>
      <c r="AE999" s="1108"/>
      <c r="AH999" s="1109"/>
      <c r="AI999" s="1109"/>
      <c r="AK999" s="1107"/>
      <c r="AR999" s="1107"/>
      <c r="AV999" s="1107"/>
      <c r="AX999" s="1107"/>
      <c r="BB999" s="1107"/>
      <c r="BC999" s="1107"/>
      <c r="BE999" s="1107"/>
      <c r="BH999" s="1110"/>
      <c r="BI999" s="1111"/>
      <c r="BJ999" s="1112"/>
      <c r="BK999" s="1112"/>
      <c r="BL999" s="1112"/>
      <c r="BM999" s="1113"/>
      <c r="BN999" s="1113"/>
      <c r="BO999" s="1113"/>
      <c r="BP999" s="1112"/>
      <c r="BQ999" s="1112"/>
      <c r="BR999" s="1112"/>
      <c r="BS999" s="1112"/>
      <c r="BT999" s="1112"/>
      <c r="BU999" s="1112"/>
      <c r="BV999" s="1112"/>
      <c r="BW999" s="1112"/>
      <c r="BX999" s="1112"/>
      <c r="BY999" s="1112"/>
      <c r="BZ999" s="1112"/>
      <c r="CA999" s="1112"/>
      <c r="CB999" s="1114"/>
      <c r="CC999" s="1112"/>
      <c r="CD999" s="1112"/>
      <c r="CE999" s="1114"/>
      <c r="CF999" s="1114"/>
      <c r="CG999" s="1114"/>
      <c r="CH999" s="1114"/>
      <c r="CI999" s="1112"/>
      <c r="CJ999" s="1112"/>
      <c r="CK999" s="1114"/>
      <c r="CL999" s="1114"/>
      <c r="CM999" s="1114"/>
      <c r="CN999" s="1115"/>
      <c r="CO999" s="1116"/>
      <c r="CP999" s="1116"/>
      <c r="CQ999" s="1110"/>
      <c r="CR999" s="1110"/>
      <c r="CS999" s="1110"/>
      <c r="CT999" s="1110"/>
      <c r="CU999" s="1110"/>
      <c r="CV999" s="1110"/>
      <c r="CW999" s="1110"/>
      <c r="CX999" s="1110"/>
      <c r="CY999" s="1110"/>
      <c r="CZ999" s="1110"/>
      <c r="DA999" s="1110"/>
      <c r="DB999" s="1110"/>
      <c r="DC999" s="1110"/>
      <c r="DD999" s="1110"/>
      <c r="DE999" s="1110"/>
      <c r="DF999" s="1110"/>
      <c r="DG999" s="1110"/>
      <c r="DH999" s="1110"/>
      <c r="DI999" s="1110"/>
      <c r="DJ999" s="1110"/>
      <c r="DK999" s="1110"/>
      <c r="DL999" s="1110"/>
      <c r="DM999" s="1110"/>
      <c r="DN999" s="1110"/>
      <c r="DO999" s="1110"/>
      <c r="DP999" s="1110"/>
      <c r="DQ999" s="1110"/>
      <c r="DR999" s="1110"/>
      <c r="DS999" s="1110"/>
      <c r="DT999" s="1110"/>
      <c r="DU999" s="1110"/>
      <c r="DV999" s="1110"/>
      <c r="DW999" s="1116"/>
      <c r="DX999" s="1116"/>
      <c r="DY999" s="1116"/>
      <c r="DZ999" s="1116"/>
      <c r="EA999" s="1116"/>
      <c r="EB999" s="1116"/>
      <c r="EC999" s="1116"/>
      <c r="ED999" s="1116"/>
    </row>
    <row r="1000" spans="22:134" s="1105" customFormat="1" x14ac:dyDescent="0.25">
      <c r="V1000" s="1106"/>
      <c r="AA1000" s="1107"/>
      <c r="AB1000" s="1107"/>
      <c r="AD1000" s="1107"/>
      <c r="AE1000" s="1108"/>
      <c r="AH1000" s="1109"/>
      <c r="AI1000" s="1109"/>
      <c r="AK1000" s="1107"/>
      <c r="AR1000" s="1107"/>
      <c r="AV1000" s="1107"/>
      <c r="AX1000" s="1107"/>
      <c r="BB1000" s="1107"/>
      <c r="BC1000" s="1107"/>
      <c r="BE1000" s="1107"/>
      <c r="BH1000" s="1110"/>
      <c r="BI1000" s="1111"/>
      <c r="BJ1000" s="1112"/>
      <c r="BK1000" s="1112"/>
      <c r="BL1000" s="1112"/>
      <c r="BM1000" s="1113"/>
      <c r="BN1000" s="1113"/>
      <c r="BO1000" s="1113"/>
      <c r="BP1000" s="1112"/>
      <c r="BQ1000" s="1112"/>
      <c r="BR1000" s="1112"/>
      <c r="BS1000" s="1112"/>
      <c r="BT1000" s="1112"/>
      <c r="BU1000" s="1112"/>
      <c r="BV1000" s="1112"/>
      <c r="BW1000" s="1112"/>
      <c r="BX1000" s="1112"/>
      <c r="BY1000" s="1112"/>
      <c r="BZ1000" s="1112"/>
      <c r="CA1000" s="1112"/>
      <c r="CB1000" s="1114"/>
      <c r="CC1000" s="1112"/>
      <c r="CD1000" s="1112"/>
      <c r="CE1000" s="1114"/>
      <c r="CF1000" s="1114"/>
      <c r="CG1000" s="1114"/>
      <c r="CH1000" s="1114"/>
      <c r="CI1000" s="1112"/>
      <c r="CJ1000" s="1112"/>
      <c r="CK1000" s="1114"/>
      <c r="CL1000" s="1114"/>
      <c r="CM1000" s="1114"/>
      <c r="CN1000" s="1115"/>
      <c r="CO1000" s="1116"/>
      <c r="CP1000" s="1116"/>
      <c r="CQ1000" s="1110"/>
      <c r="CR1000" s="1110"/>
      <c r="CS1000" s="1110"/>
      <c r="CT1000" s="1110"/>
      <c r="CU1000" s="1110"/>
      <c r="CV1000" s="1110"/>
      <c r="CW1000" s="1110"/>
      <c r="CX1000" s="1110"/>
      <c r="CY1000" s="1110"/>
      <c r="CZ1000" s="1110"/>
      <c r="DA1000" s="1110"/>
      <c r="DB1000" s="1110"/>
      <c r="DC1000" s="1110"/>
      <c r="DD1000" s="1110"/>
      <c r="DE1000" s="1110"/>
      <c r="DF1000" s="1110"/>
      <c r="DG1000" s="1110"/>
      <c r="DH1000" s="1110"/>
      <c r="DI1000" s="1110"/>
      <c r="DJ1000" s="1110"/>
      <c r="DK1000" s="1110"/>
      <c r="DL1000" s="1110"/>
      <c r="DM1000" s="1110"/>
      <c r="DN1000" s="1110"/>
      <c r="DO1000" s="1110"/>
      <c r="DP1000" s="1110"/>
      <c r="DQ1000" s="1110"/>
      <c r="DR1000" s="1110"/>
      <c r="DS1000" s="1110"/>
      <c r="DT1000" s="1110"/>
      <c r="DU1000" s="1110"/>
      <c r="DV1000" s="1110"/>
      <c r="DW1000" s="1116"/>
      <c r="DX1000" s="1116"/>
      <c r="DY1000" s="1116"/>
      <c r="DZ1000" s="1116"/>
      <c r="EA1000" s="1116"/>
      <c r="EB1000" s="1116"/>
      <c r="EC1000" s="1116"/>
      <c r="ED1000" s="1116"/>
    </row>
    <row r="1001" spans="22:134" s="1105" customFormat="1" x14ac:dyDescent="0.25">
      <c r="V1001" s="1106"/>
      <c r="AA1001" s="1107"/>
      <c r="AB1001" s="1107"/>
      <c r="AD1001" s="1107"/>
      <c r="AE1001" s="1108"/>
      <c r="AH1001" s="1109"/>
      <c r="AI1001" s="1109"/>
      <c r="AK1001" s="1107"/>
      <c r="AR1001" s="1107"/>
      <c r="AV1001" s="1107"/>
      <c r="AX1001" s="1107"/>
      <c r="BB1001" s="1107"/>
      <c r="BC1001" s="1107"/>
      <c r="BE1001" s="1107"/>
      <c r="BH1001" s="1110"/>
      <c r="BI1001" s="1111"/>
      <c r="BJ1001" s="1112"/>
      <c r="BK1001" s="1112"/>
      <c r="BL1001" s="1112"/>
      <c r="BM1001" s="1113"/>
      <c r="BN1001" s="1113"/>
      <c r="BO1001" s="1113"/>
      <c r="BP1001" s="1112"/>
      <c r="BQ1001" s="1112"/>
      <c r="BR1001" s="1112"/>
      <c r="BS1001" s="1112"/>
      <c r="BT1001" s="1112"/>
      <c r="BU1001" s="1112"/>
      <c r="BV1001" s="1112"/>
      <c r="BW1001" s="1112"/>
      <c r="BX1001" s="1112"/>
      <c r="BY1001" s="1112"/>
      <c r="BZ1001" s="1112"/>
      <c r="CA1001" s="1112"/>
      <c r="CB1001" s="1114"/>
      <c r="CC1001" s="1112"/>
      <c r="CD1001" s="1112"/>
      <c r="CE1001" s="1114"/>
      <c r="CF1001" s="1114"/>
      <c r="CG1001" s="1114"/>
      <c r="CH1001" s="1114"/>
      <c r="CI1001" s="1112"/>
      <c r="CJ1001" s="1112"/>
      <c r="CK1001" s="1114"/>
      <c r="CL1001" s="1114"/>
      <c r="CM1001" s="1114"/>
      <c r="CN1001" s="1115"/>
      <c r="CO1001" s="1116"/>
      <c r="CP1001" s="1116"/>
      <c r="CQ1001" s="1110"/>
      <c r="CR1001" s="1110"/>
      <c r="CS1001" s="1110"/>
      <c r="CT1001" s="1110"/>
      <c r="CU1001" s="1110"/>
      <c r="CV1001" s="1110"/>
      <c r="CW1001" s="1110"/>
      <c r="CX1001" s="1110"/>
      <c r="CY1001" s="1110"/>
      <c r="CZ1001" s="1110"/>
      <c r="DA1001" s="1110"/>
      <c r="DB1001" s="1110"/>
      <c r="DC1001" s="1110"/>
      <c r="DD1001" s="1110"/>
      <c r="DE1001" s="1110"/>
      <c r="DF1001" s="1110"/>
      <c r="DG1001" s="1110"/>
      <c r="DH1001" s="1110"/>
      <c r="DI1001" s="1110"/>
      <c r="DJ1001" s="1110"/>
      <c r="DK1001" s="1110"/>
      <c r="DL1001" s="1110"/>
      <c r="DM1001" s="1110"/>
      <c r="DN1001" s="1110"/>
      <c r="DO1001" s="1110"/>
      <c r="DP1001" s="1110"/>
      <c r="DQ1001" s="1110"/>
      <c r="DR1001" s="1110"/>
      <c r="DS1001" s="1110"/>
      <c r="DT1001" s="1110"/>
      <c r="DU1001" s="1110"/>
      <c r="DV1001" s="1110"/>
      <c r="DW1001" s="1116"/>
      <c r="DX1001" s="1116"/>
      <c r="DY1001" s="1116"/>
      <c r="DZ1001" s="1116"/>
      <c r="EA1001" s="1116"/>
      <c r="EB1001" s="1116"/>
      <c r="EC1001" s="1116"/>
      <c r="ED1001" s="1116"/>
    </row>
    <row r="1002" spans="22:134" s="1105" customFormat="1" x14ac:dyDescent="0.25">
      <c r="V1002" s="1106"/>
      <c r="AA1002" s="1107"/>
      <c r="AB1002" s="1107"/>
      <c r="AD1002" s="1107"/>
      <c r="AE1002" s="1108"/>
      <c r="AH1002" s="1109"/>
      <c r="AI1002" s="1109"/>
      <c r="AK1002" s="1107"/>
      <c r="AR1002" s="1107"/>
      <c r="AV1002" s="1107"/>
      <c r="AX1002" s="1107"/>
      <c r="BB1002" s="1107"/>
      <c r="BC1002" s="1107"/>
      <c r="BE1002" s="1107"/>
      <c r="BH1002" s="1110"/>
      <c r="BI1002" s="1111"/>
      <c r="BJ1002" s="1112"/>
      <c r="BK1002" s="1112"/>
      <c r="BL1002" s="1112"/>
      <c r="BM1002" s="1113"/>
      <c r="BN1002" s="1113"/>
      <c r="BO1002" s="1113"/>
      <c r="BP1002" s="1112"/>
      <c r="BQ1002" s="1112"/>
      <c r="BR1002" s="1112"/>
      <c r="BS1002" s="1112"/>
      <c r="BT1002" s="1112"/>
      <c r="BU1002" s="1112"/>
      <c r="BV1002" s="1112"/>
      <c r="BW1002" s="1112"/>
      <c r="BX1002" s="1112"/>
      <c r="BY1002" s="1112"/>
      <c r="BZ1002" s="1112"/>
      <c r="CA1002" s="1112"/>
      <c r="CB1002" s="1114"/>
      <c r="CC1002" s="1112"/>
      <c r="CD1002" s="1112"/>
      <c r="CE1002" s="1114"/>
      <c r="CF1002" s="1114"/>
      <c r="CG1002" s="1114"/>
      <c r="CH1002" s="1114"/>
      <c r="CI1002" s="1112"/>
      <c r="CJ1002" s="1112"/>
      <c r="CK1002" s="1114"/>
      <c r="CL1002" s="1114"/>
      <c r="CM1002" s="1114"/>
      <c r="CN1002" s="1115"/>
      <c r="CO1002" s="1116"/>
      <c r="CP1002" s="1116"/>
      <c r="CQ1002" s="1110"/>
      <c r="CR1002" s="1110"/>
      <c r="CS1002" s="1110"/>
      <c r="CT1002" s="1110"/>
      <c r="CU1002" s="1110"/>
      <c r="CV1002" s="1110"/>
      <c r="CW1002" s="1110"/>
      <c r="CX1002" s="1110"/>
      <c r="CY1002" s="1110"/>
      <c r="CZ1002" s="1110"/>
      <c r="DA1002" s="1110"/>
      <c r="DB1002" s="1110"/>
      <c r="DC1002" s="1110"/>
      <c r="DD1002" s="1110"/>
      <c r="DE1002" s="1110"/>
      <c r="DF1002" s="1110"/>
      <c r="DG1002" s="1110"/>
      <c r="DH1002" s="1110"/>
      <c r="DI1002" s="1110"/>
      <c r="DJ1002" s="1110"/>
      <c r="DK1002" s="1110"/>
      <c r="DL1002" s="1110"/>
      <c r="DM1002" s="1110"/>
      <c r="DN1002" s="1110"/>
      <c r="DO1002" s="1110"/>
      <c r="DP1002" s="1110"/>
      <c r="DQ1002" s="1110"/>
      <c r="DR1002" s="1110"/>
      <c r="DS1002" s="1110"/>
      <c r="DT1002" s="1110"/>
      <c r="DU1002" s="1110"/>
      <c r="DV1002" s="1110"/>
      <c r="DW1002" s="1116"/>
      <c r="DX1002" s="1116"/>
      <c r="DY1002" s="1116"/>
      <c r="DZ1002" s="1116"/>
      <c r="EA1002" s="1116"/>
      <c r="EB1002" s="1116"/>
      <c r="EC1002" s="1116"/>
      <c r="ED1002" s="1116"/>
    </row>
    <row r="1003" spans="22:134" s="1105" customFormat="1" x14ac:dyDescent="0.25">
      <c r="V1003" s="1106"/>
      <c r="AA1003" s="1107"/>
      <c r="AB1003" s="1107"/>
      <c r="AD1003" s="1107"/>
      <c r="AE1003" s="1108"/>
      <c r="AH1003" s="1109"/>
      <c r="AI1003" s="1109"/>
      <c r="AK1003" s="1107"/>
      <c r="AR1003" s="1107"/>
      <c r="AV1003" s="1107"/>
      <c r="AX1003" s="1107"/>
      <c r="BB1003" s="1107"/>
      <c r="BC1003" s="1107"/>
      <c r="BE1003" s="1107"/>
      <c r="BH1003" s="1110"/>
      <c r="BI1003" s="1111"/>
      <c r="BJ1003" s="1112"/>
      <c r="BK1003" s="1112"/>
      <c r="BL1003" s="1112"/>
      <c r="BM1003" s="1113"/>
      <c r="BN1003" s="1113"/>
      <c r="BO1003" s="1113"/>
      <c r="BP1003" s="1112"/>
      <c r="BQ1003" s="1112"/>
      <c r="BR1003" s="1112"/>
      <c r="BS1003" s="1112"/>
      <c r="BT1003" s="1112"/>
      <c r="BU1003" s="1112"/>
      <c r="BV1003" s="1112"/>
      <c r="BW1003" s="1112"/>
      <c r="BX1003" s="1112"/>
      <c r="BY1003" s="1112"/>
      <c r="BZ1003" s="1112"/>
      <c r="CA1003" s="1112"/>
      <c r="CB1003" s="1114"/>
      <c r="CC1003" s="1112"/>
      <c r="CD1003" s="1112"/>
      <c r="CE1003" s="1114"/>
      <c r="CF1003" s="1114"/>
      <c r="CG1003" s="1114"/>
      <c r="CH1003" s="1114"/>
      <c r="CI1003" s="1112"/>
      <c r="CJ1003" s="1112"/>
      <c r="CK1003" s="1114"/>
      <c r="CL1003" s="1114"/>
      <c r="CM1003" s="1114"/>
      <c r="CN1003" s="1115"/>
      <c r="CO1003" s="1116"/>
      <c r="CP1003" s="1116"/>
      <c r="CQ1003" s="1110"/>
      <c r="CR1003" s="1110"/>
      <c r="CS1003" s="1110"/>
      <c r="CT1003" s="1110"/>
      <c r="CU1003" s="1110"/>
      <c r="CV1003" s="1110"/>
      <c r="CW1003" s="1110"/>
      <c r="CX1003" s="1110"/>
      <c r="CY1003" s="1110"/>
      <c r="CZ1003" s="1110"/>
      <c r="DA1003" s="1110"/>
      <c r="DB1003" s="1110"/>
      <c r="DC1003" s="1110"/>
      <c r="DD1003" s="1110"/>
      <c r="DE1003" s="1110"/>
      <c r="DF1003" s="1110"/>
      <c r="DG1003" s="1110"/>
      <c r="DH1003" s="1110"/>
      <c r="DI1003" s="1110"/>
      <c r="DJ1003" s="1110"/>
      <c r="DK1003" s="1110"/>
      <c r="DL1003" s="1110"/>
      <c r="DM1003" s="1110"/>
      <c r="DN1003" s="1110"/>
      <c r="DO1003" s="1110"/>
      <c r="DP1003" s="1110"/>
      <c r="DQ1003" s="1110"/>
      <c r="DR1003" s="1110"/>
      <c r="DS1003" s="1110"/>
      <c r="DT1003" s="1110"/>
      <c r="DU1003" s="1110"/>
      <c r="DV1003" s="1110"/>
      <c r="DW1003" s="1116"/>
      <c r="DX1003" s="1116"/>
      <c r="DY1003" s="1116"/>
      <c r="DZ1003" s="1116"/>
      <c r="EA1003" s="1116"/>
      <c r="EB1003" s="1116"/>
      <c r="EC1003" s="1116"/>
      <c r="ED1003" s="1116"/>
    </row>
    <row r="1004" spans="22:134" s="1105" customFormat="1" x14ac:dyDescent="0.25">
      <c r="V1004" s="1106"/>
      <c r="AA1004" s="1107"/>
      <c r="AB1004" s="1107"/>
      <c r="AD1004" s="1107"/>
      <c r="AE1004" s="1108"/>
      <c r="AH1004" s="1109"/>
      <c r="AI1004" s="1109"/>
      <c r="AK1004" s="1107"/>
      <c r="AR1004" s="1107"/>
      <c r="AV1004" s="1107"/>
      <c r="AX1004" s="1107"/>
      <c r="BB1004" s="1107"/>
      <c r="BC1004" s="1107"/>
      <c r="BE1004" s="1107"/>
      <c r="BH1004" s="1110"/>
      <c r="BI1004" s="1111"/>
      <c r="BJ1004" s="1112"/>
      <c r="BK1004" s="1112"/>
      <c r="BL1004" s="1112"/>
      <c r="BM1004" s="1113"/>
      <c r="BN1004" s="1113"/>
      <c r="BO1004" s="1113"/>
      <c r="BP1004" s="1112"/>
      <c r="BQ1004" s="1112"/>
      <c r="BR1004" s="1112"/>
      <c r="BS1004" s="1112"/>
      <c r="BT1004" s="1112"/>
      <c r="BU1004" s="1112"/>
      <c r="BV1004" s="1112"/>
      <c r="BW1004" s="1112"/>
      <c r="BX1004" s="1112"/>
      <c r="BY1004" s="1112"/>
      <c r="BZ1004" s="1112"/>
      <c r="CA1004" s="1112"/>
      <c r="CB1004" s="1114"/>
      <c r="CC1004" s="1112"/>
      <c r="CD1004" s="1112"/>
      <c r="CE1004" s="1114"/>
      <c r="CF1004" s="1114"/>
      <c r="CG1004" s="1114"/>
      <c r="CH1004" s="1114"/>
      <c r="CI1004" s="1112"/>
      <c r="CJ1004" s="1112"/>
      <c r="CK1004" s="1114"/>
      <c r="CL1004" s="1114"/>
      <c r="CM1004" s="1114"/>
      <c r="CN1004" s="1115"/>
      <c r="CO1004" s="1116"/>
      <c r="CP1004" s="1116"/>
      <c r="CQ1004" s="1110"/>
      <c r="CR1004" s="1110"/>
      <c r="CS1004" s="1110"/>
      <c r="CT1004" s="1110"/>
      <c r="CU1004" s="1110"/>
      <c r="CV1004" s="1110"/>
      <c r="CW1004" s="1110"/>
      <c r="CX1004" s="1110"/>
      <c r="CY1004" s="1110"/>
      <c r="CZ1004" s="1110"/>
      <c r="DA1004" s="1110"/>
      <c r="DB1004" s="1110"/>
      <c r="DC1004" s="1110"/>
      <c r="DD1004" s="1110"/>
      <c r="DE1004" s="1110"/>
      <c r="DF1004" s="1110"/>
      <c r="DG1004" s="1110"/>
      <c r="DH1004" s="1110"/>
      <c r="DI1004" s="1110"/>
      <c r="DJ1004" s="1110"/>
      <c r="DK1004" s="1110"/>
      <c r="DL1004" s="1110"/>
      <c r="DM1004" s="1110"/>
      <c r="DN1004" s="1110"/>
      <c r="DO1004" s="1110"/>
      <c r="DP1004" s="1110"/>
      <c r="DQ1004" s="1110"/>
      <c r="DR1004" s="1110"/>
      <c r="DS1004" s="1110"/>
      <c r="DT1004" s="1110"/>
      <c r="DU1004" s="1110"/>
      <c r="DV1004" s="1110"/>
      <c r="DW1004" s="1116"/>
      <c r="DX1004" s="1116"/>
      <c r="DY1004" s="1116"/>
      <c r="DZ1004" s="1116"/>
      <c r="EA1004" s="1116"/>
      <c r="EB1004" s="1116"/>
      <c r="EC1004" s="1116"/>
      <c r="ED1004" s="1116"/>
    </row>
    <row r="1005" spans="22:134" s="1105" customFormat="1" x14ac:dyDescent="0.25">
      <c r="V1005" s="1106"/>
      <c r="AA1005" s="1107"/>
      <c r="AB1005" s="1107"/>
      <c r="AD1005" s="1107"/>
      <c r="AE1005" s="1108"/>
      <c r="AH1005" s="1109"/>
      <c r="AI1005" s="1109"/>
      <c r="AK1005" s="1107"/>
      <c r="AR1005" s="1107"/>
      <c r="AV1005" s="1107"/>
      <c r="AX1005" s="1107"/>
      <c r="BB1005" s="1107"/>
      <c r="BC1005" s="1107"/>
      <c r="BE1005" s="1107"/>
      <c r="BH1005" s="1110"/>
      <c r="BI1005" s="1111"/>
      <c r="BJ1005" s="1112"/>
      <c r="BK1005" s="1112"/>
      <c r="BL1005" s="1112"/>
      <c r="BM1005" s="1113"/>
      <c r="BN1005" s="1113"/>
      <c r="BO1005" s="1113"/>
      <c r="BP1005" s="1112"/>
      <c r="BQ1005" s="1112"/>
      <c r="BR1005" s="1112"/>
      <c r="BS1005" s="1112"/>
      <c r="BT1005" s="1112"/>
      <c r="BU1005" s="1112"/>
      <c r="BV1005" s="1112"/>
      <c r="BW1005" s="1112"/>
      <c r="BX1005" s="1112"/>
      <c r="BY1005" s="1112"/>
      <c r="BZ1005" s="1112"/>
      <c r="CA1005" s="1112"/>
      <c r="CB1005" s="1114"/>
      <c r="CC1005" s="1112"/>
      <c r="CD1005" s="1112"/>
      <c r="CE1005" s="1114"/>
      <c r="CF1005" s="1114"/>
      <c r="CG1005" s="1114"/>
      <c r="CH1005" s="1114"/>
      <c r="CI1005" s="1112"/>
      <c r="CJ1005" s="1112"/>
      <c r="CK1005" s="1114"/>
      <c r="CL1005" s="1114"/>
      <c r="CM1005" s="1114"/>
      <c r="CN1005" s="1115"/>
      <c r="CO1005" s="1116"/>
      <c r="CP1005" s="1116"/>
      <c r="CQ1005" s="1110"/>
      <c r="CR1005" s="1110"/>
      <c r="CS1005" s="1110"/>
      <c r="CT1005" s="1110"/>
      <c r="CU1005" s="1110"/>
      <c r="CV1005" s="1110"/>
      <c r="CW1005" s="1110"/>
      <c r="CX1005" s="1110"/>
      <c r="CY1005" s="1110"/>
      <c r="CZ1005" s="1110"/>
      <c r="DA1005" s="1110"/>
      <c r="DB1005" s="1110"/>
      <c r="DC1005" s="1110"/>
      <c r="DD1005" s="1110"/>
      <c r="DE1005" s="1110"/>
      <c r="DF1005" s="1110"/>
      <c r="DG1005" s="1110"/>
      <c r="DH1005" s="1110"/>
      <c r="DI1005" s="1110"/>
      <c r="DJ1005" s="1110"/>
      <c r="DK1005" s="1110"/>
      <c r="DL1005" s="1110"/>
      <c r="DM1005" s="1110"/>
      <c r="DN1005" s="1110"/>
      <c r="DO1005" s="1110"/>
      <c r="DP1005" s="1110"/>
      <c r="DQ1005" s="1110"/>
      <c r="DR1005" s="1110"/>
      <c r="DS1005" s="1110"/>
      <c r="DT1005" s="1110"/>
      <c r="DU1005" s="1110"/>
      <c r="DV1005" s="1110"/>
      <c r="DW1005" s="1116"/>
      <c r="DX1005" s="1116"/>
      <c r="DY1005" s="1116"/>
      <c r="DZ1005" s="1116"/>
      <c r="EA1005" s="1116"/>
      <c r="EB1005" s="1116"/>
      <c r="EC1005" s="1116"/>
      <c r="ED1005" s="1116"/>
    </row>
    <row r="1006" spans="22:134" s="1105" customFormat="1" x14ac:dyDescent="0.25">
      <c r="V1006" s="1106"/>
      <c r="AA1006" s="1107"/>
      <c r="AB1006" s="1107"/>
      <c r="AD1006" s="1107"/>
      <c r="AE1006" s="1108"/>
      <c r="AH1006" s="1109"/>
      <c r="AI1006" s="1109"/>
      <c r="AK1006" s="1107"/>
      <c r="AR1006" s="1107"/>
      <c r="AV1006" s="1107"/>
      <c r="AX1006" s="1107"/>
      <c r="BB1006" s="1107"/>
      <c r="BC1006" s="1107"/>
      <c r="BE1006" s="1107"/>
      <c r="BH1006" s="1110"/>
      <c r="BI1006" s="1111"/>
      <c r="BJ1006" s="1112"/>
      <c r="BK1006" s="1112"/>
      <c r="BL1006" s="1112"/>
      <c r="BM1006" s="1113"/>
      <c r="BN1006" s="1113"/>
      <c r="BO1006" s="1113"/>
      <c r="BP1006" s="1112"/>
      <c r="BQ1006" s="1112"/>
      <c r="BR1006" s="1112"/>
      <c r="BS1006" s="1112"/>
      <c r="BT1006" s="1112"/>
      <c r="BU1006" s="1112"/>
      <c r="BV1006" s="1112"/>
      <c r="BW1006" s="1112"/>
      <c r="BX1006" s="1112"/>
      <c r="BY1006" s="1112"/>
      <c r="BZ1006" s="1112"/>
      <c r="CA1006" s="1112"/>
      <c r="CB1006" s="1114"/>
      <c r="CC1006" s="1112"/>
      <c r="CD1006" s="1112"/>
      <c r="CE1006" s="1114"/>
      <c r="CF1006" s="1114"/>
      <c r="CG1006" s="1114"/>
      <c r="CH1006" s="1114"/>
      <c r="CI1006" s="1112"/>
      <c r="CJ1006" s="1112"/>
      <c r="CK1006" s="1114"/>
      <c r="CL1006" s="1114"/>
      <c r="CM1006" s="1114"/>
      <c r="CN1006" s="1115"/>
      <c r="CO1006" s="1116"/>
      <c r="CP1006" s="1116"/>
      <c r="CQ1006" s="1110"/>
      <c r="CR1006" s="1110"/>
      <c r="CS1006" s="1110"/>
      <c r="CT1006" s="1110"/>
      <c r="CU1006" s="1110"/>
      <c r="CV1006" s="1110"/>
      <c r="CW1006" s="1110"/>
      <c r="CX1006" s="1110"/>
      <c r="CY1006" s="1110"/>
      <c r="CZ1006" s="1110"/>
      <c r="DA1006" s="1110"/>
      <c r="DB1006" s="1110"/>
      <c r="DC1006" s="1110"/>
      <c r="DD1006" s="1110"/>
      <c r="DE1006" s="1110"/>
      <c r="DF1006" s="1110"/>
      <c r="DG1006" s="1110"/>
      <c r="DH1006" s="1110"/>
      <c r="DI1006" s="1110"/>
      <c r="DJ1006" s="1110"/>
      <c r="DK1006" s="1110"/>
      <c r="DL1006" s="1110"/>
      <c r="DM1006" s="1110"/>
      <c r="DN1006" s="1110"/>
      <c r="DO1006" s="1110"/>
      <c r="DP1006" s="1110"/>
      <c r="DQ1006" s="1110"/>
      <c r="DR1006" s="1110"/>
      <c r="DS1006" s="1110"/>
      <c r="DT1006" s="1110"/>
      <c r="DU1006" s="1110"/>
      <c r="DV1006" s="1110"/>
      <c r="DW1006" s="1116"/>
      <c r="DX1006" s="1116"/>
      <c r="DY1006" s="1116"/>
      <c r="DZ1006" s="1116"/>
      <c r="EA1006" s="1116"/>
      <c r="EB1006" s="1116"/>
      <c r="EC1006" s="1116"/>
      <c r="ED1006" s="1116"/>
    </row>
    <row r="1007" spans="22:134" s="1105" customFormat="1" x14ac:dyDescent="0.25">
      <c r="V1007" s="1106"/>
      <c r="AA1007" s="1107"/>
      <c r="AB1007" s="1107"/>
      <c r="AD1007" s="1107"/>
      <c r="AE1007" s="1108"/>
      <c r="AH1007" s="1109"/>
      <c r="AI1007" s="1109"/>
      <c r="AK1007" s="1107"/>
      <c r="AR1007" s="1107"/>
      <c r="AV1007" s="1107"/>
      <c r="AX1007" s="1107"/>
      <c r="BB1007" s="1107"/>
      <c r="BC1007" s="1107"/>
      <c r="BE1007" s="1107"/>
      <c r="BH1007" s="1110"/>
      <c r="BI1007" s="1111"/>
      <c r="BJ1007" s="1112"/>
      <c r="BK1007" s="1112"/>
      <c r="BL1007" s="1112"/>
      <c r="BM1007" s="1113"/>
      <c r="BN1007" s="1113"/>
      <c r="BO1007" s="1113"/>
      <c r="BP1007" s="1112"/>
      <c r="BQ1007" s="1112"/>
      <c r="BR1007" s="1112"/>
      <c r="BS1007" s="1112"/>
      <c r="BT1007" s="1112"/>
      <c r="BU1007" s="1112"/>
      <c r="BV1007" s="1112"/>
      <c r="BW1007" s="1112"/>
      <c r="BX1007" s="1112"/>
      <c r="BY1007" s="1112"/>
      <c r="BZ1007" s="1112"/>
      <c r="CA1007" s="1112"/>
      <c r="CB1007" s="1114"/>
      <c r="CC1007" s="1112"/>
      <c r="CD1007" s="1112"/>
      <c r="CE1007" s="1114"/>
      <c r="CF1007" s="1114"/>
      <c r="CG1007" s="1114"/>
      <c r="CH1007" s="1114"/>
      <c r="CI1007" s="1112"/>
      <c r="CJ1007" s="1112"/>
      <c r="CK1007" s="1114"/>
      <c r="CL1007" s="1114"/>
      <c r="CM1007" s="1114"/>
      <c r="CN1007" s="1115"/>
      <c r="CO1007" s="1116"/>
      <c r="CP1007" s="1116"/>
      <c r="CQ1007" s="1110"/>
      <c r="CR1007" s="1110"/>
      <c r="CS1007" s="1110"/>
      <c r="CT1007" s="1110"/>
      <c r="CU1007" s="1110"/>
      <c r="CV1007" s="1110"/>
      <c r="CW1007" s="1110"/>
      <c r="CX1007" s="1110"/>
      <c r="CY1007" s="1110"/>
      <c r="CZ1007" s="1110"/>
      <c r="DA1007" s="1110"/>
      <c r="DB1007" s="1110"/>
      <c r="DC1007" s="1110"/>
      <c r="DD1007" s="1110"/>
      <c r="DE1007" s="1110"/>
      <c r="DF1007" s="1110"/>
      <c r="DG1007" s="1110"/>
      <c r="DH1007" s="1110"/>
      <c r="DI1007" s="1110"/>
      <c r="DJ1007" s="1110"/>
      <c r="DK1007" s="1110"/>
      <c r="DL1007" s="1110"/>
      <c r="DM1007" s="1110"/>
      <c r="DN1007" s="1110"/>
      <c r="DO1007" s="1110"/>
      <c r="DP1007" s="1110"/>
      <c r="DQ1007" s="1110"/>
      <c r="DR1007" s="1110"/>
      <c r="DS1007" s="1110"/>
      <c r="DT1007" s="1110"/>
      <c r="DU1007" s="1110"/>
      <c r="DV1007" s="1110"/>
      <c r="DW1007" s="1116"/>
      <c r="DX1007" s="1116"/>
      <c r="DY1007" s="1116"/>
      <c r="DZ1007" s="1116"/>
      <c r="EA1007" s="1116"/>
      <c r="EB1007" s="1116"/>
      <c r="EC1007" s="1116"/>
      <c r="ED1007" s="1116"/>
    </row>
    <row r="1008" spans="22:134" s="1105" customFormat="1" x14ac:dyDescent="0.25">
      <c r="V1008" s="1106"/>
      <c r="AA1008" s="1107"/>
      <c r="AB1008" s="1107"/>
      <c r="AD1008" s="1107"/>
      <c r="AE1008" s="1108"/>
      <c r="AH1008" s="1109"/>
      <c r="AI1008" s="1109"/>
      <c r="AK1008" s="1107"/>
      <c r="AR1008" s="1107"/>
      <c r="AV1008" s="1107"/>
      <c r="AX1008" s="1107"/>
      <c r="BB1008" s="1107"/>
      <c r="BC1008" s="1107"/>
      <c r="BE1008" s="1107"/>
      <c r="BH1008" s="1110"/>
      <c r="BI1008" s="1111"/>
      <c r="BJ1008" s="1112"/>
      <c r="BK1008" s="1112"/>
      <c r="BL1008" s="1112"/>
      <c r="BM1008" s="1113"/>
      <c r="BN1008" s="1113"/>
      <c r="BO1008" s="1113"/>
      <c r="BP1008" s="1112"/>
      <c r="BQ1008" s="1112"/>
      <c r="BR1008" s="1112"/>
      <c r="BS1008" s="1112"/>
      <c r="BT1008" s="1112"/>
      <c r="BU1008" s="1112"/>
      <c r="BV1008" s="1112"/>
      <c r="BW1008" s="1112"/>
      <c r="BX1008" s="1112"/>
      <c r="BY1008" s="1112"/>
      <c r="BZ1008" s="1112"/>
      <c r="CA1008" s="1112"/>
      <c r="CB1008" s="1114"/>
      <c r="CC1008" s="1112"/>
      <c r="CD1008" s="1112"/>
      <c r="CE1008" s="1114"/>
      <c r="CF1008" s="1114"/>
      <c r="CG1008" s="1114"/>
      <c r="CH1008" s="1114"/>
      <c r="CI1008" s="1112"/>
      <c r="CJ1008" s="1112"/>
      <c r="CK1008" s="1114"/>
      <c r="CL1008" s="1114"/>
      <c r="CM1008" s="1114"/>
      <c r="CN1008" s="1115"/>
      <c r="CO1008" s="1116"/>
      <c r="CP1008" s="1116"/>
      <c r="CQ1008" s="1110"/>
      <c r="CR1008" s="1110"/>
      <c r="CS1008" s="1110"/>
      <c r="CT1008" s="1110"/>
      <c r="CU1008" s="1110"/>
      <c r="CV1008" s="1110"/>
      <c r="CW1008" s="1110"/>
      <c r="CX1008" s="1110"/>
      <c r="CY1008" s="1110"/>
      <c r="CZ1008" s="1110"/>
      <c r="DA1008" s="1110"/>
      <c r="DB1008" s="1110"/>
      <c r="DC1008" s="1110"/>
      <c r="DD1008" s="1110"/>
      <c r="DE1008" s="1110"/>
      <c r="DF1008" s="1110"/>
      <c r="DG1008" s="1110"/>
      <c r="DH1008" s="1110"/>
      <c r="DI1008" s="1110"/>
      <c r="DJ1008" s="1110"/>
      <c r="DK1008" s="1110"/>
      <c r="DL1008" s="1110"/>
      <c r="DM1008" s="1110"/>
      <c r="DN1008" s="1110"/>
      <c r="DO1008" s="1110"/>
      <c r="DP1008" s="1110"/>
      <c r="DQ1008" s="1110"/>
      <c r="DR1008" s="1110"/>
      <c r="DS1008" s="1110"/>
      <c r="DT1008" s="1110"/>
      <c r="DU1008" s="1110"/>
      <c r="DV1008" s="1110"/>
      <c r="DW1008" s="1116"/>
      <c r="DX1008" s="1116"/>
      <c r="DY1008" s="1116"/>
      <c r="DZ1008" s="1116"/>
      <c r="EA1008" s="1116"/>
      <c r="EB1008" s="1116"/>
      <c r="EC1008" s="1116"/>
      <c r="ED1008" s="1116"/>
    </row>
    <row r="1009" spans="22:134" s="1105" customFormat="1" x14ac:dyDescent="0.25">
      <c r="V1009" s="1106"/>
      <c r="AA1009" s="1107"/>
      <c r="AB1009" s="1107"/>
      <c r="AD1009" s="1107"/>
      <c r="AE1009" s="1108"/>
      <c r="AH1009" s="1109"/>
      <c r="AI1009" s="1109"/>
      <c r="AK1009" s="1107"/>
      <c r="AR1009" s="1107"/>
      <c r="AV1009" s="1107"/>
      <c r="AX1009" s="1107"/>
      <c r="BB1009" s="1107"/>
      <c r="BC1009" s="1107"/>
      <c r="BE1009" s="1107"/>
      <c r="BH1009" s="1110"/>
      <c r="BI1009" s="1111"/>
      <c r="BJ1009" s="1112"/>
      <c r="BK1009" s="1112"/>
      <c r="BL1009" s="1112"/>
      <c r="BM1009" s="1113"/>
      <c r="BN1009" s="1113"/>
      <c r="BO1009" s="1113"/>
      <c r="BP1009" s="1112"/>
      <c r="BQ1009" s="1112"/>
      <c r="BR1009" s="1112"/>
      <c r="BS1009" s="1112"/>
      <c r="BT1009" s="1112"/>
      <c r="BU1009" s="1112"/>
      <c r="BV1009" s="1112"/>
      <c r="BW1009" s="1112"/>
      <c r="BX1009" s="1112"/>
      <c r="BY1009" s="1112"/>
      <c r="BZ1009" s="1112"/>
      <c r="CA1009" s="1112"/>
      <c r="CB1009" s="1114"/>
      <c r="CC1009" s="1112"/>
      <c r="CD1009" s="1112"/>
      <c r="CE1009" s="1114"/>
      <c r="CF1009" s="1114"/>
      <c r="CG1009" s="1114"/>
      <c r="CH1009" s="1114"/>
      <c r="CI1009" s="1112"/>
      <c r="CJ1009" s="1112"/>
      <c r="CK1009" s="1114"/>
      <c r="CL1009" s="1114"/>
      <c r="CM1009" s="1114"/>
      <c r="CN1009" s="1115"/>
      <c r="CO1009" s="1116"/>
      <c r="CP1009" s="1116"/>
      <c r="CQ1009" s="1110"/>
      <c r="CR1009" s="1110"/>
      <c r="CS1009" s="1110"/>
      <c r="CT1009" s="1110"/>
      <c r="CU1009" s="1110"/>
      <c r="CV1009" s="1110"/>
      <c r="CW1009" s="1110"/>
      <c r="CX1009" s="1110"/>
      <c r="CY1009" s="1110"/>
      <c r="CZ1009" s="1110"/>
      <c r="DA1009" s="1110"/>
      <c r="DB1009" s="1110"/>
      <c r="DC1009" s="1110"/>
      <c r="DD1009" s="1110"/>
      <c r="DE1009" s="1110"/>
      <c r="DF1009" s="1110"/>
      <c r="DG1009" s="1110"/>
      <c r="DH1009" s="1110"/>
      <c r="DI1009" s="1110"/>
      <c r="DJ1009" s="1110"/>
      <c r="DK1009" s="1110"/>
      <c r="DL1009" s="1110"/>
      <c r="DM1009" s="1110"/>
      <c r="DN1009" s="1110"/>
      <c r="DO1009" s="1110"/>
      <c r="DP1009" s="1110"/>
      <c r="DQ1009" s="1110"/>
      <c r="DR1009" s="1110"/>
      <c r="DS1009" s="1110"/>
      <c r="DT1009" s="1110"/>
      <c r="DU1009" s="1110"/>
      <c r="DV1009" s="1110"/>
      <c r="DW1009" s="1116"/>
      <c r="DX1009" s="1116"/>
      <c r="DY1009" s="1116"/>
      <c r="DZ1009" s="1116"/>
      <c r="EA1009" s="1116"/>
      <c r="EB1009" s="1116"/>
      <c r="EC1009" s="1116"/>
      <c r="ED1009" s="1116"/>
    </row>
    <row r="1010" spans="22:134" s="1105" customFormat="1" x14ac:dyDescent="0.25">
      <c r="V1010" s="1106"/>
      <c r="AA1010" s="1107"/>
      <c r="AB1010" s="1107"/>
      <c r="AD1010" s="1107"/>
      <c r="AE1010" s="1108"/>
      <c r="AH1010" s="1109"/>
      <c r="AI1010" s="1109"/>
      <c r="AK1010" s="1107"/>
      <c r="AR1010" s="1107"/>
      <c r="AV1010" s="1107"/>
      <c r="AX1010" s="1107"/>
      <c r="BB1010" s="1107"/>
      <c r="BC1010" s="1107"/>
      <c r="BE1010" s="1107"/>
      <c r="BH1010" s="1110"/>
      <c r="BI1010" s="1111"/>
      <c r="BJ1010" s="1112"/>
      <c r="BK1010" s="1112"/>
      <c r="BL1010" s="1112"/>
      <c r="BM1010" s="1113"/>
      <c r="BN1010" s="1113"/>
      <c r="BO1010" s="1113"/>
      <c r="BP1010" s="1112"/>
      <c r="BQ1010" s="1112"/>
      <c r="BR1010" s="1112"/>
      <c r="BS1010" s="1112"/>
      <c r="BT1010" s="1112"/>
      <c r="BU1010" s="1112"/>
      <c r="BV1010" s="1112"/>
      <c r="BW1010" s="1112"/>
      <c r="BX1010" s="1112"/>
      <c r="BY1010" s="1112"/>
      <c r="BZ1010" s="1112"/>
      <c r="CA1010" s="1112"/>
      <c r="CB1010" s="1114"/>
      <c r="CC1010" s="1112"/>
      <c r="CD1010" s="1112"/>
      <c r="CE1010" s="1114"/>
      <c r="CF1010" s="1114"/>
      <c r="CG1010" s="1114"/>
      <c r="CH1010" s="1114"/>
      <c r="CI1010" s="1112"/>
      <c r="CJ1010" s="1112"/>
      <c r="CK1010" s="1114"/>
      <c r="CL1010" s="1114"/>
      <c r="CM1010" s="1114"/>
      <c r="CN1010" s="1115"/>
      <c r="CO1010" s="1116"/>
      <c r="CP1010" s="1116"/>
      <c r="CQ1010" s="1110"/>
      <c r="CR1010" s="1110"/>
      <c r="CS1010" s="1110"/>
      <c r="CT1010" s="1110"/>
      <c r="CU1010" s="1110"/>
      <c r="CV1010" s="1110"/>
      <c r="CW1010" s="1110"/>
      <c r="CX1010" s="1110"/>
      <c r="CY1010" s="1110"/>
      <c r="CZ1010" s="1110"/>
      <c r="DA1010" s="1110"/>
      <c r="DB1010" s="1110"/>
      <c r="DC1010" s="1110"/>
      <c r="DD1010" s="1110"/>
      <c r="DE1010" s="1110"/>
      <c r="DF1010" s="1110"/>
      <c r="DG1010" s="1110"/>
      <c r="DH1010" s="1110"/>
      <c r="DI1010" s="1110"/>
      <c r="DJ1010" s="1110"/>
      <c r="DK1010" s="1110"/>
      <c r="DL1010" s="1110"/>
      <c r="DM1010" s="1110"/>
      <c r="DN1010" s="1110"/>
      <c r="DO1010" s="1110"/>
      <c r="DP1010" s="1110"/>
      <c r="DQ1010" s="1110"/>
      <c r="DR1010" s="1110"/>
      <c r="DS1010" s="1110"/>
      <c r="DT1010" s="1110"/>
      <c r="DU1010" s="1110"/>
      <c r="DV1010" s="1110"/>
      <c r="DW1010" s="1116"/>
      <c r="DX1010" s="1116"/>
      <c r="DY1010" s="1116"/>
      <c r="DZ1010" s="1116"/>
      <c r="EA1010" s="1116"/>
      <c r="EB1010" s="1116"/>
      <c r="EC1010" s="1116"/>
      <c r="ED1010" s="1116"/>
    </row>
    <row r="1011" spans="22:134" s="1105" customFormat="1" x14ac:dyDescent="0.25">
      <c r="V1011" s="1106"/>
      <c r="AA1011" s="1107"/>
      <c r="AB1011" s="1107"/>
      <c r="AD1011" s="1107"/>
      <c r="AE1011" s="1108"/>
      <c r="AH1011" s="1109"/>
      <c r="AI1011" s="1109"/>
      <c r="AK1011" s="1107"/>
      <c r="AR1011" s="1107"/>
      <c r="AV1011" s="1107"/>
      <c r="AX1011" s="1107"/>
      <c r="BB1011" s="1107"/>
      <c r="BC1011" s="1107"/>
      <c r="BE1011" s="1107"/>
      <c r="BH1011" s="1110"/>
      <c r="BI1011" s="1111"/>
      <c r="BJ1011" s="1112"/>
      <c r="BK1011" s="1112"/>
      <c r="BL1011" s="1112"/>
      <c r="BM1011" s="1113"/>
      <c r="BN1011" s="1113"/>
      <c r="BO1011" s="1113"/>
      <c r="BP1011" s="1112"/>
      <c r="BQ1011" s="1112"/>
      <c r="BR1011" s="1112"/>
      <c r="BS1011" s="1112"/>
      <c r="BT1011" s="1112"/>
      <c r="BU1011" s="1112"/>
      <c r="BV1011" s="1112"/>
      <c r="BW1011" s="1112"/>
      <c r="BX1011" s="1112"/>
      <c r="BY1011" s="1112"/>
      <c r="BZ1011" s="1112"/>
      <c r="CA1011" s="1112"/>
      <c r="CB1011" s="1114"/>
      <c r="CC1011" s="1112"/>
      <c r="CD1011" s="1112"/>
      <c r="CE1011" s="1114"/>
      <c r="CF1011" s="1114"/>
      <c r="CG1011" s="1114"/>
      <c r="CH1011" s="1114"/>
      <c r="CI1011" s="1112"/>
      <c r="CJ1011" s="1112"/>
      <c r="CK1011" s="1114"/>
      <c r="CL1011" s="1114"/>
      <c r="CM1011" s="1114"/>
      <c r="CN1011" s="1115"/>
      <c r="CO1011" s="1116"/>
      <c r="CP1011" s="1116"/>
      <c r="CQ1011" s="1110"/>
      <c r="CR1011" s="1110"/>
      <c r="CS1011" s="1110"/>
      <c r="CT1011" s="1110"/>
      <c r="CU1011" s="1110"/>
      <c r="CV1011" s="1110"/>
      <c r="CW1011" s="1110"/>
      <c r="CX1011" s="1110"/>
      <c r="CY1011" s="1110"/>
      <c r="CZ1011" s="1110"/>
      <c r="DA1011" s="1110"/>
      <c r="DB1011" s="1110"/>
      <c r="DC1011" s="1110"/>
      <c r="DD1011" s="1110"/>
      <c r="DE1011" s="1110"/>
      <c r="DF1011" s="1110"/>
      <c r="DG1011" s="1110"/>
      <c r="DH1011" s="1110"/>
      <c r="DI1011" s="1110"/>
      <c r="DJ1011" s="1110"/>
      <c r="DK1011" s="1110"/>
      <c r="DL1011" s="1110"/>
      <c r="DM1011" s="1110"/>
      <c r="DN1011" s="1110"/>
      <c r="DO1011" s="1110"/>
      <c r="DP1011" s="1110"/>
      <c r="DQ1011" s="1110"/>
      <c r="DR1011" s="1110"/>
      <c r="DS1011" s="1110"/>
      <c r="DT1011" s="1110"/>
      <c r="DU1011" s="1110"/>
      <c r="DV1011" s="1110"/>
      <c r="DW1011" s="1116"/>
      <c r="DX1011" s="1116"/>
      <c r="DY1011" s="1116"/>
      <c r="DZ1011" s="1116"/>
      <c r="EA1011" s="1116"/>
      <c r="EB1011" s="1116"/>
      <c r="EC1011" s="1116"/>
      <c r="ED1011" s="1116"/>
    </row>
    <row r="1012" spans="22:134" s="1105" customFormat="1" x14ac:dyDescent="0.25">
      <c r="V1012" s="1106"/>
      <c r="AA1012" s="1107"/>
      <c r="AB1012" s="1107"/>
      <c r="AD1012" s="1107"/>
      <c r="AE1012" s="1108"/>
      <c r="AH1012" s="1109"/>
      <c r="AI1012" s="1109"/>
      <c r="AK1012" s="1107"/>
      <c r="AR1012" s="1107"/>
      <c r="AV1012" s="1107"/>
      <c r="AX1012" s="1107"/>
      <c r="BB1012" s="1107"/>
      <c r="BC1012" s="1107"/>
      <c r="BE1012" s="1107"/>
      <c r="BH1012" s="1110"/>
      <c r="BI1012" s="1111"/>
      <c r="BJ1012" s="1112"/>
      <c r="BK1012" s="1112"/>
      <c r="BL1012" s="1112"/>
      <c r="BM1012" s="1113"/>
      <c r="BN1012" s="1113"/>
      <c r="BO1012" s="1113"/>
      <c r="BP1012" s="1112"/>
      <c r="BQ1012" s="1112"/>
      <c r="BR1012" s="1112"/>
      <c r="BS1012" s="1112"/>
      <c r="BT1012" s="1112"/>
      <c r="BU1012" s="1112"/>
      <c r="BV1012" s="1112"/>
      <c r="BW1012" s="1112"/>
      <c r="BX1012" s="1112"/>
      <c r="BY1012" s="1112"/>
      <c r="BZ1012" s="1112"/>
      <c r="CA1012" s="1112"/>
      <c r="CB1012" s="1114"/>
      <c r="CC1012" s="1112"/>
      <c r="CD1012" s="1112"/>
      <c r="CE1012" s="1114"/>
      <c r="CF1012" s="1114"/>
      <c r="CG1012" s="1114"/>
      <c r="CH1012" s="1114"/>
      <c r="CI1012" s="1112"/>
      <c r="CJ1012" s="1112"/>
      <c r="CK1012" s="1114"/>
      <c r="CL1012" s="1114"/>
      <c r="CM1012" s="1114"/>
      <c r="CN1012" s="1115"/>
      <c r="CO1012" s="1116"/>
      <c r="CP1012" s="1116"/>
      <c r="CQ1012" s="1110"/>
      <c r="CR1012" s="1110"/>
      <c r="CS1012" s="1110"/>
      <c r="CT1012" s="1110"/>
      <c r="CU1012" s="1110"/>
      <c r="CV1012" s="1110"/>
      <c r="CW1012" s="1110"/>
      <c r="CX1012" s="1110"/>
      <c r="CY1012" s="1110"/>
      <c r="CZ1012" s="1110"/>
      <c r="DA1012" s="1110"/>
      <c r="DB1012" s="1110"/>
      <c r="DC1012" s="1110"/>
      <c r="DD1012" s="1110"/>
      <c r="DE1012" s="1110"/>
      <c r="DF1012" s="1110"/>
      <c r="DG1012" s="1110"/>
      <c r="DH1012" s="1110"/>
      <c r="DI1012" s="1110"/>
      <c r="DJ1012" s="1110"/>
      <c r="DK1012" s="1110"/>
      <c r="DL1012" s="1110"/>
      <c r="DM1012" s="1110"/>
      <c r="DN1012" s="1110"/>
      <c r="DO1012" s="1110"/>
      <c r="DP1012" s="1110"/>
      <c r="DQ1012" s="1110"/>
      <c r="DR1012" s="1110"/>
      <c r="DS1012" s="1110"/>
      <c r="DT1012" s="1110"/>
      <c r="DU1012" s="1110"/>
      <c r="DV1012" s="1110"/>
      <c r="DW1012" s="1116"/>
      <c r="DX1012" s="1116"/>
      <c r="DY1012" s="1116"/>
      <c r="DZ1012" s="1116"/>
      <c r="EA1012" s="1116"/>
      <c r="EB1012" s="1116"/>
      <c r="EC1012" s="1116"/>
      <c r="ED1012" s="1116"/>
    </row>
    <row r="1013" spans="22:134" s="1105" customFormat="1" x14ac:dyDescent="0.25">
      <c r="V1013" s="1106"/>
      <c r="AA1013" s="1107"/>
      <c r="AB1013" s="1107"/>
      <c r="AD1013" s="1107"/>
      <c r="AE1013" s="1108"/>
      <c r="AH1013" s="1109"/>
      <c r="AI1013" s="1109"/>
      <c r="AK1013" s="1107"/>
      <c r="AR1013" s="1107"/>
      <c r="AV1013" s="1107"/>
      <c r="AX1013" s="1107"/>
      <c r="BB1013" s="1107"/>
      <c r="BC1013" s="1107"/>
      <c r="BE1013" s="1107"/>
      <c r="BH1013" s="1110"/>
      <c r="BI1013" s="1111"/>
      <c r="BJ1013" s="1112"/>
      <c r="BK1013" s="1112"/>
      <c r="BL1013" s="1112"/>
      <c r="BM1013" s="1113"/>
      <c r="BN1013" s="1113"/>
      <c r="BO1013" s="1113"/>
      <c r="BP1013" s="1112"/>
      <c r="BQ1013" s="1112"/>
      <c r="BR1013" s="1112"/>
      <c r="BS1013" s="1112"/>
      <c r="BT1013" s="1112"/>
      <c r="BU1013" s="1112"/>
      <c r="BV1013" s="1112"/>
      <c r="BW1013" s="1112"/>
      <c r="BX1013" s="1112"/>
      <c r="BY1013" s="1112"/>
      <c r="BZ1013" s="1112"/>
      <c r="CA1013" s="1112"/>
      <c r="CB1013" s="1114"/>
      <c r="CC1013" s="1112"/>
      <c r="CD1013" s="1112"/>
      <c r="CE1013" s="1114"/>
      <c r="CF1013" s="1114"/>
      <c r="CG1013" s="1114"/>
      <c r="CH1013" s="1114"/>
      <c r="CI1013" s="1112"/>
      <c r="CJ1013" s="1112"/>
      <c r="CK1013" s="1114"/>
      <c r="CL1013" s="1114"/>
      <c r="CM1013" s="1114"/>
      <c r="CN1013" s="1115"/>
      <c r="CO1013" s="1116"/>
      <c r="CP1013" s="1116"/>
      <c r="CQ1013" s="1110"/>
      <c r="CR1013" s="1110"/>
      <c r="CS1013" s="1110"/>
      <c r="CT1013" s="1110"/>
      <c r="CU1013" s="1110"/>
      <c r="CV1013" s="1110"/>
      <c r="CW1013" s="1110"/>
      <c r="CX1013" s="1110"/>
      <c r="CY1013" s="1110"/>
      <c r="CZ1013" s="1110"/>
      <c r="DA1013" s="1110"/>
      <c r="DB1013" s="1110"/>
      <c r="DC1013" s="1110"/>
      <c r="DD1013" s="1110"/>
      <c r="DE1013" s="1110"/>
      <c r="DF1013" s="1110"/>
      <c r="DG1013" s="1110"/>
      <c r="DH1013" s="1110"/>
      <c r="DI1013" s="1110"/>
      <c r="DJ1013" s="1110"/>
      <c r="DK1013" s="1110"/>
      <c r="DL1013" s="1110"/>
      <c r="DM1013" s="1110"/>
      <c r="DN1013" s="1110"/>
      <c r="DO1013" s="1110"/>
      <c r="DP1013" s="1110"/>
      <c r="DQ1013" s="1110"/>
      <c r="DR1013" s="1110"/>
      <c r="DS1013" s="1110"/>
      <c r="DT1013" s="1110"/>
      <c r="DU1013" s="1110"/>
      <c r="DV1013" s="1110"/>
      <c r="DW1013" s="1116"/>
      <c r="DX1013" s="1116"/>
      <c r="DY1013" s="1116"/>
      <c r="DZ1013" s="1116"/>
      <c r="EA1013" s="1116"/>
      <c r="EB1013" s="1116"/>
      <c r="EC1013" s="1116"/>
      <c r="ED1013" s="1116"/>
    </row>
    <row r="1014" spans="22:134" s="1105" customFormat="1" x14ac:dyDescent="0.25">
      <c r="V1014" s="1106"/>
      <c r="AA1014" s="1107"/>
      <c r="AB1014" s="1107"/>
      <c r="AD1014" s="1107"/>
      <c r="AE1014" s="1108"/>
      <c r="AH1014" s="1109"/>
      <c r="AI1014" s="1109"/>
      <c r="AK1014" s="1107"/>
      <c r="AR1014" s="1107"/>
      <c r="AV1014" s="1107"/>
      <c r="AX1014" s="1107"/>
      <c r="BB1014" s="1107"/>
      <c r="BC1014" s="1107"/>
      <c r="BE1014" s="1107"/>
      <c r="BH1014" s="1110"/>
      <c r="BI1014" s="1111"/>
      <c r="BJ1014" s="1112"/>
      <c r="BK1014" s="1112"/>
      <c r="BL1014" s="1112"/>
      <c r="BM1014" s="1113"/>
      <c r="BN1014" s="1113"/>
      <c r="BO1014" s="1113"/>
      <c r="BP1014" s="1112"/>
      <c r="BQ1014" s="1112"/>
      <c r="BR1014" s="1112"/>
      <c r="BS1014" s="1112"/>
      <c r="BT1014" s="1112"/>
      <c r="BU1014" s="1112"/>
      <c r="BV1014" s="1112"/>
      <c r="BW1014" s="1112"/>
      <c r="BX1014" s="1112"/>
      <c r="BY1014" s="1112"/>
      <c r="BZ1014" s="1112"/>
      <c r="CA1014" s="1112"/>
      <c r="CB1014" s="1114"/>
      <c r="CC1014" s="1112"/>
      <c r="CD1014" s="1112"/>
      <c r="CE1014" s="1114"/>
      <c r="CF1014" s="1114"/>
      <c r="CG1014" s="1114"/>
      <c r="CH1014" s="1114"/>
      <c r="CI1014" s="1112"/>
      <c r="CJ1014" s="1112"/>
      <c r="CK1014" s="1114"/>
      <c r="CL1014" s="1114"/>
      <c r="CM1014" s="1114"/>
      <c r="CN1014" s="1115"/>
      <c r="CO1014" s="1116"/>
      <c r="CP1014" s="1116"/>
      <c r="CQ1014" s="1110"/>
      <c r="CR1014" s="1110"/>
      <c r="CS1014" s="1110"/>
      <c r="CT1014" s="1110"/>
      <c r="CU1014" s="1110"/>
      <c r="CV1014" s="1110"/>
      <c r="CW1014" s="1110"/>
      <c r="CX1014" s="1110"/>
      <c r="CY1014" s="1110"/>
      <c r="CZ1014" s="1110"/>
      <c r="DA1014" s="1110"/>
      <c r="DB1014" s="1110"/>
      <c r="DC1014" s="1110"/>
      <c r="DD1014" s="1110"/>
      <c r="DE1014" s="1110"/>
      <c r="DF1014" s="1110"/>
      <c r="DG1014" s="1110"/>
      <c r="DH1014" s="1110"/>
      <c r="DI1014" s="1110"/>
      <c r="DJ1014" s="1110"/>
      <c r="DK1014" s="1110"/>
      <c r="DL1014" s="1110"/>
      <c r="DM1014" s="1110"/>
      <c r="DN1014" s="1110"/>
      <c r="DO1014" s="1110"/>
      <c r="DP1014" s="1110"/>
      <c r="DQ1014" s="1110"/>
      <c r="DR1014" s="1110"/>
      <c r="DS1014" s="1110"/>
      <c r="DT1014" s="1110"/>
      <c r="DU1014" s="1110"/>
      <c r="DV1014" s="1110"/>
      <c r="DW1014" s="1116"/>
      <c r="DX1014" s="1116"/>
      <c r="DY1014" s="1116"/>
      <c r="DZ1014" s="1116"/>
      <c r="EA1014" s="1116"/>
      <c r="EB1014" s="1116"/>
      <c r="EC1014" s="1116"/>
      <c r="ED1014" s="1116"/>
    </row>
    <row r="1015" spans="22:134" s="1105" customFormat="1" x14ac:dyDescent="0.25">
      <c r="V1015" s="1106"/>
      <c r="AA1015" s="1107"/>
      <c r="AB1015" s="1107"/>
      <c r="AD1015" s="1107"/>
      <c r="AE1015" s="1108"/>
      <c r="AH1015" s="1109"/>
      <c r="AI1015" s="1109"/>
      <c r="AK1015" s="1107"/>
      <c r="AR1015" s="1107"/>
      <c r="AV1015" s="1107"/>
      <c r="AX1015" s="1107"/>
      <c r="BB1015" s="1107"/>
      <c r="BC1015" s="1107"/>
      <c r="BE1015" s="1107"/>
      <c r="BH1015" s="1110"/>
      <c r="BI1015" s="1111"/>
      <c r="BJ1015" s="1112"/>
      <c r="BK1015" s="1112"/>
      <c r="BL1015" s="1112"/>
      <c r="BM1015" s="1113"/>
      <c r="BN1015" s="1113"/>
      <c r="BO1015" s="1113"/>
      <c r="BP1015" s="1112"/>
      <c r="BQ1015" s="1112"/>
      <c r="BR1015" s="1112"/>
      <c r="BS1015" s="1112"/>
      <c r="BT1015" s="1112"/>
      <c r="BU1015" s="1112"/>
      <c r="BV1015" s="1112"/>
      <c r="BW1015" s="1112"/>
      <c r="BX1015" s="1112"/>
      <c r="BY1015" s="1112"/>
      <c r="BZ1015" s="1112"/>
      <c r="CA1015" s="1112"/>
      <c r="CB1015" s="1114"/>
      <c r="CC1015" s="1112"/>
      <c r="CD1015" s="1112"/>
      <c r="CE1015" s="1114"/>
      <c r="CF1015" s="1114"/>
      <c r="CG1015" s="1114"/>
      <c r="CH1015" s="1114"/>
      <c r="CI1015" s="1112"/>
      <c r="CJ1015" s="1112"/>
      <c r="CK1015" s="1114"/>
      <c r="CL1015" s="1114"/>
      <c r="CM1015" s="1114"/>
      <c r="CN1015" s="1115"/>
      <c r="CO1015" s="1116"/>
      <c r="CP1015" s="1116"/>
      <c r="CQ1015" s="1110"/>
      <c r="CR1015" s="1110"/>
      <c r="CS1015" s="1110"/>
      <c r="CT1015" s="1110"/>
      <c r="CU1015" s="1110"/>
      <c r="CV1015" s="1110"/>
      <c r="CW1015" s="1110"/>
      <c r="CX1015" s="1110"/>
      <c r="CY1015" s="1110"/>
      <c r="CZ1015" s="1110"/>
      <c r="DA1015" s="1110"/>
      <c r="DB1015" s="1110"/>
      <c r="DC1015" s="1110"/>
      <c r="DD1015" s="1110"/>
      <c r="DE1015" s="1110"/>
      <c r="DF1015" s="1110"/>
      <c r="DG1015" s="1110"/>
      <c r="DH1015" s="1110"/>
      <c r="DI1015" s="1110"/>
      <c r="DJ1015" s="1110"/>
      <c r="DK1015" s="1110"/>
      <c r="DL1015" s="1110"/>
      <c r="DM1015" s="1110"/>
      <c r="DN1015" s="1110"/>
      <c r="DO1015" s="1110"/>
      <c r="DP1015" s="1110"/>
      <c r="DQ1015" s="1110"/>
      <c r="DR1015" s="1110"/>
      <c r="DS1015" s="1110"/>
      <c r="DT1015" s="1110"/>
      <c r="DU1015" s="1110"/>
      <c r="DV1015" s="1110"/>
      <c r="DW1015" s="1116"/>
      <c r="DX1015" s="1116"/>
      <c r="DY1015" s="1116"/>
      <c r="DZ1015" s="1116"/>
      <c r="EA1015" s="1116"/>
      <c r="EB1015" s="1116"/>
      <c r="EC1015" s="1116"/>
      <c r="ED1015" s="1116"/>
    </row>
    <row r="1016" spans="22:134" s="1105" customFormat="1" x14ac:dyDescent="0.25">
      <c r="V1016" s="1106"/>
      <c r="AA1016" s="1107"/>
      <c r="AB1016" s="1107"/>
      <c r="AD1016" s="1107"/>
      <c r="AE1016" s="1108"/>
      <c r="AH1016" s="1109"/>
      <c r="AI1016" s="1109"/>
      <c r="AK1016" s="1107"/>
      <c r="AR1016" s="1107"/>
      <c r="AV1016" s="1107"/>
      <c r="AX1016" s="1107"/>
      <c r="BB1016" s="1107"/>
      <c r="BC1016" s="1107"/>
      <c r="BE1016" s="1107"/>
      <c r="BH1016" s="1110"/>
      <c r="BI1016" s="1111"/>
      <c r="BJ1016" s="1112"/>
      <c r="BK1016" s="1112"/>
      <c r="BL1016" s="1112"/>
      <c r="BM1016" s="1113"/>
      <c r="BN1016" s="1113"/>
      <c r="BO1016" s="1113"/>
      <c r="BP1016" s="1112"/>
      <c r="BQ1016" s="1112"/>
      <c r="BR1016" s="1112"/>
      <c r="BS1016" s="1112"/>
      <c r="BT1016" s="1112"/>
      <c r="BU1016" s="1112"/>
      <c r="BV1016" s="1112"/>
      <c r="BW1016" s="1112"/>
      <c r="BX1016" s="1112"/>
      <c r="BY1016" s="1112"/>
      <c r="BZ1016" s="1112"/>
      <c r="CA1016" s="1112"/>
      <c r="CB1016" s="1114"/>
      <c r="CC1016" s="1112"/>
      <c r="CD1016" s="1112"/>
      <c r="CE1016" s="1114"/>
      <c r="CF1016" s="1114"/>
      <c r="CG1016" s="1114"/>
      <c r="CH1016" s="1114"/>
      <c r="CI1016" s="1112"/>
      <c r="CJ1016" s="1112"/>
      <c r="CK1016" s="1114"/>
      <c r="CL1016" s="1114"/>
      <c r="CM1016" s="1114"/>
      <c r="CN1016" s="1115"/>
      <c r="CO1016" s="1116"/>
      <c r="CP1016" s="1116"/>
      <c r="CQ1016" s="1110"/>
      <c r="CR1016" s="1110"/>
      <c r="CS1016" s="1110"/>
      <c r="CT1016" s="1110"/>
      <c r="CU1016" s="1110"/>
      <c r="CV1016" s="1110"/>
      <c r="CW1016" s="1110"/>
      <c r="CX1016" s="1110"/>
      <c r="CY1016" s="1110"/>
      <c r="CZ1016" s="1110"/>
      <c r="DA1016" s="1110"/>
      <c r="DB1016" s="1110"/>
      <c r="DC1016" s="1110"/>
      <c r="DD1016" s="1110"/>
      <c r="DE1016" s="1110"/>
      <c r="DF1016" s="1110"/>
      <c r="DG1016" s="1110"/>
      <c r="DH1016" s="1110"/>
      <c r="DI1016" s="1110"/>
      <c r="DJ1016" s="1110"/>
      <c r="DK1016" s="1110"/>
      <c r="DL1016" s="1110"/>
      <c r="DM1016" s="1110"/>
      <c r="DN1016" s="1110"/>
      <c r="DO1016" s="1110"/>
      <c r="DP1016" s="1110"/>
      <c r="DQ1016" s="1110"/>
      <c r="DR1016" s="1110"/>
      <c r="DS1016" s="1110"/>
      <c r="DT1016" s="1110"/>
      <c r="DU1016" s="1110"/>
      <c r="DV1016" s="1110"/>
      <c r="DW1016" s="1116"/>
      <c r="DX1016" s="1116"/>
      <c r="DY1016" s="1116"/>
      <c r="DZ1016" s="1116"/>
      <c r="EA1016" s="1116"/>
      <c r="EB1016" s="1116"/>
      <c r="EC1016" s="1116"/>
      <c r="ED1016" s="1116"/>
    </row>
    <row r="1017" spans="22:134" s="1105" customFormat="1" x14ac:dyDescent="0.25">
      <c r="V1017" s="1106"/>
      <c r="AA1017" s="1107"/>
      <c r="AB1017" s="1107"/>
      <c r="AD1017" s="1107"/>
      <c r="AE1017" s="1108"/>
      <c r="AH1017" s="1109"/>
      <c r="AI1017" s="1109"/>
      <c r="AK1017" s="1107"/>
      <c r="AR1017" s="1107"/>
      <c r="AV1017" s="1107"/>
      <c r="AX1017" s="1107"/>
      <c r="BB1017" s="1107"/>
      <c r="BC1017" s="1107"/>
      <c r="BE1017" s="1107"/>
      <c r="BH1017" s="1110"/>
      <c r="BI1017" s="1111"/>
      <c r="BJ1017" s="1112"/>
      <c r="BK1017" s="1112"/>
      <c r="BL1017" s="1112"/>
      <c r="BM1017" s="1113"/>
      <c r="BN1017" s="1113"/>
      <c r="BO1017" s="1113"/>
      <c r="BP1017" s="1112"/>
      <c r="BQ1017" s="1112"/>
      <c r="BR1017" s="1112"/>
      <c r="BS1017" s="1112"/>
      <c r="BT1017" s="1112"/>
      <c r="BU1017" s="1112"/>
      <c r="BV1017" s="1112"/>
      <c r="BW1017" s="1112"/>
      <c r="BX1017" s="1112"/>
      <c r="BY1017" s="1112"/>
      <c r="BZ1017" s="1112"/>
      <c r="CA1017" s="1112"/>
      <c r="CB1017" s="1114"/>
      <c r="CC1017" s="1112"/>
      <c r="CD1017" s="1112"/>
      <c r="CE1017" s="1114"/>
      <c r="CF1017" s="1114"/>
      <c r="CG1017" s="1114"/>
      <c r="CH1017" s="1114"/>
      <c r="CI1017" s="1112"/>
      <c r="CJ1017" s="1112"/>
      <c r="CK1017" s="1114"/>
      <c r="CL1017" s="1114"/>
      <c r="CM1017" s="1114"/>
      <c r="CN1017" s="1115"/>
      <c r="CO1017" s="1116"/>
      <c r="CP1017" s="1116"/>
      <c r="CQ1017" s="1110"/>
      <c r="CR1017" s="1110"/>
      <c r="CS1017" s="1110"/>
      <c r="CT1017" s="1110"/>
      <c r="CU1017" s="1110"/>
      <c r="CV1017" s="1110"/>
      <c r="CW1017" s="1110"/>
      <c r="CX1017" s="1110"/>
      <c r="CY1017" s="1110"/>
      <c r="CZ1017" s="1110"/>
      <c r="DA1017" s="1110"/>
      <c r="DB1017" s="1110"/>
      <c r="DC1017" s="1110"/>
      <c r="DD1017" s="1110"/>
      <c r="DE1017" s="1110"/>
      <c r="DF1017" s="1110"/>
      <c r="DG1017" s="1110"/>
      <c r="DH1017" s="1110"/>
      <c r="DI1017" s="1110"/>
      <c r="DJ1017" s="1110"/>
      <c r="DK1017" s="1110"/>
      <c r="DL1017" s="1110"/>
      <c r="DM1017" s="1110"/>
      <c r="DN1017" s="1110"/>
      <c r="DO1017" s="1110"/>
      <c r="DP1017" s="1110"/>
      <c r="DQ1017" s="1110"/>
      <c r="DR1017" s="1110"/>
      <c r="DS1017" s="1110"/>
      <c r="DT1017" s="1110"/>
      <c r="DU1017" s="1110"/>
      <c r="DV1017" s="1110"/>
      <c r="DW1017" s="1116"/>
      <c r="DX1017" s="1116"/>
      <c r="DY1017" s="1116"/>
      <c r="DZ1017" s="1116"/>
      <c r="EA1017" s="1116"/>
      <c r="EB1017" s="1116"/>
      <c r="EC1017" s="1116"/>
      <c r="ED1017" s="1116"/>
    </row>
    <row r="1018" spans="22:134" s="1105" customFormat="1" x14ac:dyDescent="0.25">
      <c r="V1018" s="1106"/>
      <c r="AA1018" s="1107"/>
      <c r="AB1018" s="1107"/>
      <c r="AD1018" s="1107"/>
      <c r="AE1018" s="1108"/>
      <c r="AH1018" s="1109"/>
      <c r="AI1018" s="1109"/>
      <c r="AK1018" s="1107"/>
      <c r="AR1018" s="1107"/>
      <c r="AV1018" s="1107"/>
      <c r="AX1018" s="1107"/>
      <c r="BB1018" s="1107"/>
      <c r="BC1018" s="1107"/>
      <c r="BE1018" s="1107"/>
      <c r="BH1018" s="1110"/>
      <c r="BI1018" s="1111"/>
      <c r="BJ1018" s="1112"/>
      <c r="BK1018" s="1112"/>
      <c r="BL1018" s="1112"/>
      <c r="BM1018" s="1113"/>
      <c r="BN1018" s="1113"/>
      <c r="BO1018" s="1113"/>
      <c r="BP1018" s="1112"/>
      <c r="BQ1018" s="1112"/>
      <c r="BR1018" s="1112"/>
      <c r="BS1018" s="1112"/>
      <c r="BT1018" s="1112"/>
      <c r="BU1018" s="1112"/>
      <c r="BV1018" s="1112"/>
      <c r="BW1018" s="1112"/>
      <c r="BX1018" s="1112"/>
      <c r="BY1018" s="1112"/>
      <c r="BZ1018" s="1112"/>
      <c r="CA1018" s="1112"/>
      <c r="CB1018" s="1114"/>
      <c r="CC1018" s="1112"/>
      <c r="CD1018" s="1112"/>
      <c r="CE1018" s="1114"/>
      <c r="CF1018" s="1114"/>
      <c r="CG1018" s="1114"/>
      <c r="CH1018" s="1114"/>
      <c r="CI1018" s="1112"/>
      <c r="CJ1018" s="1112"/>
      <c r="CK1018" s="1114"/>
      <c r="CL1018" s="1114"/>
      <c r="CM1018" s="1114"/>
      <c r="CN1018" s="1115"/>
      <c r="CO1018" s="1116"/>
      <c r="CP1018" s="1116"/>
      <c r="CQ1018" s="1110"/>
      <c r="CR1018" s="1110"/>
      <c r="CS1018" s="1110"/>
      <c r="CT1018" s="1110"/>
      <c r="CU1018" s="1110"/>
      <c r="CV1018" s="1110"/>
      <c r="CW1018" s="1110"/>
      <c r="CX1018" s="1110"/>
      <c r="CY1018" s="1110"/>
      <c r="CZ1018" s="1110"/>
      <c r="DA1018" s="1110"/>
      <c r="DB1018" s="1110"/>
      <c r="DC1018" s="1110"/>
      <c r="DD1018" s="1110"/>
      <c r="DE1018" s="1110"/>
      <c r="DF1018" s="1110"/>
      <c r="DG1018" s="1110"/>
      <c r="DH1018" s="1110"/>
      <c r="DI1018" s="1110"/>
      <c r="DJ1018" s="1110"/>
      <c r="DK1018" s="1110"/>
      <c r="DL1018" s="1110"/>
      <c r="DM1018" s="1110"/>
      <c r="DN1018" s="1110"/>
      <c r="DO1018" s="1110"/>
      <c r="DP1018" s="1110"/>
      <c r="DQ1018" s="1110"/>
      <c r="DR1018" s="1110"/>
      <c r="DS1018" s="1110"/>
      <c r="DT1018" s="1110"/>
      <c r="DU1018" s="1110"/>
      <c r="DV1018" s="1110"/>
      <c r="DW1018" s="1116"/>
      <c r="DX1018" s="1116"/>
      <c r="DY1018" s="1116"/>
      <c r="DZ1018" s="1116"/>
      <c r="EA1018" s="1116"/>
      <c r="EB1018" s="1116"/>
      <c r="EC1018" s="1116"/>
      <c r="ED1018" s="1116"/>
    </row>
    <row r="1019" spans="22:134" s="1105" customFormat="1" x14ac:dyDescent="0.25">
      <c r="V1019" s="1106"/>
      <c r="AA1019" s="1107"/>
      <c r="AB1019" s="1107"/>
      <c r="AD1019" s="1107"/>
      <c r="AE1019" s="1108"/>
      <c r="AH1019" s="1109"/>
      <c r="AI1019" s="1109"/>
      <c r="AK1019" s="1107"/>
      <c r="AR1019" s="1107"/>
      <c r="AV1019" s="1107"/>
      <c r="AX1019" s="1107"/>
      <c r="BB1019" s="1107"/>
      <c r="BC1019" s="1107"/>
      <c r="BE1019" s="1107"/>
      <c r="BH1019" s="1110"/>
      <c r="BI1019" s="1111"/>
      <c r="BJ1019" s="1112"/>
      <c r="BK1019" s="1112"/>
      <c r="BL1019" s="1112"/>
      <c r="BM1019" s="1113"/>
      <c r="BN1019" s="1113"/>
      <c r="BO1019" s="1113"/>
      <c r="BP1019" s="1112"/>
      <c r="BQ1019" s="1112"/>
      <c r="BR1019" s="1112"/>
      <c r="BS1019" s="1112"/>
      <c r="BT1019" s="1112"/>
      <c r="BU1019" s="1112"/>
      <c r="BV1019" s="1112"/>
      <c r="BW1019" s="1112"/>
      <c r="BX1019" s="1112"/>
      <c r="BY1019" s="1112"/>
      <c r="BZ1019" s="1112"/>
      <c r="CA1019" s="1112"/>
      <c r="CB1019" s="1114"/>
      <c r="CC1019" s="1112"/>
      <c r="CD1019" s="1112"/>
      <c r="CE1019" s="1114"/>
      <c r="CF1019" s="1114"/>
      <c r="CG1019" s="1114"/>
      <c r="CH1019" s="1114"/>
      <c r="CI1019" s="1112"/>
      <c r="CJ1019" s="1112"/>
      <c r="CK1019" s="1114"/>
      <c r="CL1019" s="1114"/>
      <c r="CM1019" s="1114"/>
      <c r="CN1019" s="1115"/>
      <c r="CO1019" s="1116"/>
      <c r="CP1019" s="1116"/>
      <c r="CQ1019" s="1110"/>
      <c r="CR1019" s="1110"/>
      <c r="CS1019" s="1110"/>
      <c r="CT1019" s="1110"/>
      <c r="CU1019" s="1110"/>
      <c r="CV1019" s="1110"/>
      <c r="CW1019" s="1110"/>
      <c r="CX1019" s="1110"/>
      <c r="CY1019" s="1110"/>
      <c r="CZ1019" s="1110"/>
      <c r="DA1019" s="1110"/>
      <c r="DB1019" s="1110"/>
      <c r="DC1019" s="1110"/>
      <c r="DD1019" s="1110"/>
      <c r="DE1019" s="1110"/>
      <c r="DF1019" s="1110"/>
      <c r="DG1019" s="1110"/>
      <c r="DH1019" s="1110"/>
      <c r="DI1019" s="1110"/>
      <c r="DJ1019" s="1110"/>
      <c r="DK1019" s="1110"/>
      <c r="DL1019" s="1110"/>
      <c r="DM1019" s="1110"/>
      <c r="DN1019" s="1110"/>
      <c r="DO1019" s="1110"/>
      <c r="DP1019" s="1110"/>
      <c r="DQ1019" s="1110"/>
      <c r="DR1019" s="1110"/>
      <c r="DS1019" s="1110"/>
      <c r="DT1019" s="1110"/>
      <c r="DU1019" s="1110"/>
      <c r="DV1019" s="1110"/>
      <c r="DW1019" s="1116"/>
      <c r="DX1019" s="1116"/>
      <c r="DY1019" s="1116"/>
      <c r="DZ1019" s="1116"/>
      <c r="EA1019" s="1116"/>
      <c r="EB1019" s="1116"/>
      <c r="EC1019" s="1116"/>
      <c r="ED1019" s="1116"/>
    </row>
    <row r="1020" spans="22:134" s="1105" customFormat="1" x14ac:dyDescent="0.25">
      <c r="V1020" s="1106"/>
      <c r="AA1020" s="1107"/>
      <c r="AB1020" s="1107"/>
      <c r="AD1020" s="1107"/>
      <c r="AE1020" s="1108"/>
      <c r="AH1020" s="1109"/>
      <c r="AI1020" s="1109"/>
      <c r="AK1020" s="1107"/>
      <c r="AR1020" s="1107"/>
      <c r="AV1020" s="1107"/>
      <c r="AX1020" s="1107"/>
      <c r="BB1020" s="1107"/>
      <c r="BC1020" s="1107"/>
      <c r="BE1020" s="1107"/>
      <c r="BH1020" s="1110"/>
      <c r="BI1020" s="1111"/>
      <c r="BJ1020" s="1112"/>
      <c r="BK1020" s="1112"/>
      <c r="BL1020" s="1112"/>
      <c r="BM1020" s="1113"/>
      <c r="BN1020" s="1113"/>
      <c r="BO1020" s="1113"/>
      <c r="BP1020" s="1112"/>
      <c r="BQ1020" s="1112"/>
      <c r="BR1020" s="1112"/>
      <c r="BS1020" s="1112"/>
      <c r="BT1020" s="1112"/>
      <c r="BU1020" s="1112"/>
      <c r="BV1020" s="1112"/>
      <c r="BW1020" s="1112"/>
      <c r="BX1020" s="1112"/>
      <c r="BY1020" s="1112"/>
      <c r="BZ1020" s="1112"/>
      <c r="CA1020" s="1112"/>
      <c r="CB1020" s="1114"/>
      <c r="CC1020" s="1112"/>
      <c r="CD1020" s="1112"/>
      <c r="CE1020" s="1114"/>
      <c r="CF1020" s="1114"/>
      <c r="CG1020" s="1114"/>
      <c r="CH1020" s="1114"/>
      <c r="CI1020" s="1112"/>
      <c r="CJ1020" s="1112"/>
      <c r="CK1020" s="1114"/>
      <c r="CL1020" s="1114"/>
      <c r="CM1020" s="1114"/>
      <c r="CN1020" s="1115"/>
      <c r="CO1020" s="1116"/>
      <c r="CP1020" s="1116"/>
      <c r="CQ1020" s="1110"/>
      <c r="CR1020" s="1110"/>
      <c r="CS1020" s="1110"/>
      <c r="CT1020" s="1110"/>
      <c r="CU1020" s="1110"/>
      <c r="CV1020" s="1110"/>
      <c r="CW1020" s="1110"/>
      <c r="CX1020" s="1110"/>
      <c r="CY1020" s="1110"/>
      <c r="CZ1020" s="1110"/>
      <c r="DA1020" s="1110"/>
      <c r="DB1020" s="1110"/>
      <c r="DC1020" s="1110"/>
      <c r="DD1020" s="1110"/>
      <c r="DE1020" s="1110"/>
      <c r="DF1020" s="1110"/>
      <c r="DG1020" s="1110"/>
      <c r="DH1020" s="1110"/>
      <c r="DI1020" s="1110"/>
      <c r="DJ1020" s="1110"/>
      <c r="DK1020" s="1110"/>
      <c r="DL1020" s="1110"/>
      <c r="DM1020" s="1110"/>
      <c r="DN1020" s="1110"/>
      <c r="DO1020" s="1110"/>
      <c r="DP1020" s="1110"/>
      <c r="DQ1020" s="1110"/>
      <c r="DR1020" s="1110"/>
      <c r="DS1020" s="1110"/>
      <c r="DT1020" s="1110"/>
      <c r="DU1020" s="1110"/>
      <c r="DV1020" s="1110"/>
      <c r="DW1020" s="1116"/>
      <c r="DX1020" s="1116"/>
      <c r="DY1020" s="1116"/>
      <c r="DZ1020" s="1116"/>
      <c r="EA1020" s="1116"/>
      <c r="EB1020" s="1116"/>
      <c r="EC1020" s="1116"/>
      <c r="ED1020" s="1116"/>
    </row>
    <row r="1021" spans="22:134" s="1105" customFormat="1" x14ac:dyDescent="0.25">
      <c r="V1021" s="1106"/>
      <c r="AA1021" s="1107"/>
      <c r="AB1021" s="1107"/>
      <c r="AD1021" s="1107"/>
      <c r="AE1021" s="1108"/>
      <c r="AH1021" s="1109"/>
      <c r="AI1021" s="1109"/>
      <c r="AK1021" s="1107"/>
      <c r="AR1021" s="1107"/>
      <c r="AV1021" s="1107"/>
      <c r="AX1021" s="1107"/>
      <c r="BB1021" s="1107"/>
      <c r="BC1021" s="1107"/>
      <c r="BE1021" s="1107"/>
      <c r="BH1021" s="1110"/>
      <c r="BI1021" s="1111"/>
      <c r="BJ1021" s="1112"/>
      <c r="BK1021" s="1112"/>
      <c r="BL1021" s="1112"/>
      <c r="BM1021" s="1113"/>
      <c r="BN1021" s="1113"/>
      <c r="BO1021" s="1113"/>
      <c r="BP1021" s="1112"/>
      <c r="BQ1021" s="1112"/>
      <c r="BR1021" s="1112"/>
      <c r="BS1021" s="1112"/>
      <c r="BT1021" s="1112"/>
      <c r="BU1021" s="1112"/>
      <c r="BV1021" s="1112"/>
      <c r="BW1021" s="1112"/>
      <c r="BX1021" s="1112"/>
      <c r="BY1021" s="1112"/>
      <c r="BZ1021" s="1112"/>
      <c r="CA1021" s="1112"/>
      <c r="CB1021" s="1114"/>
      <c r="CC1021" s="1112"/>
      <c r="CD1021" s="1112"/>
      <c r="CE1021" s="1114"/>
      <c r="CF1021" s="1114"/>
      <c r="CG1021" s="1114"/>
      <c r="CH1021" s="1114"/>
      <c r="CI1021" s="1112"/>
      <c r="CJ1021" s="1112"/>
      <c r="CK1021" s="1114"/>
      <c r="CL1021" s="1114"/>
      <c r="CM1021" s="1114"/>
      <c r="CN1021" s="1115"/>
      <c r="CO1021" s="1116"/>
      <c r="CP1021" s="1116"/>
      <c r="CQ1021" s="1110"/>
      <c r="CR1021" s="1110"/>
      <c r="CS1021" s="1110"/>
      <c r="CT1021" s="1110"/>
      <c r="CU1021" s="1110"/>
      <c r="CV1021" s="1110"/>
      <c r="CW1021" s="1110"/>
      <c r="CX1021" s="1110"/>
      <c r="CY1021" s="1110"/>
      <c r="CZ1021" s="1110"/>
      <c r="DA1021" s="1110"/>
      <c r="DB1021" s="1110"/>
      <c r="DC1021" s="1110"/>
      <c r="DD1021" s="1110"/>
      <c r="DE1021" s="1110"/>
      <c r="DF1021" s="1110"/>
      <c r="DG1021" s="1110"/>
      <c r="DH1021" s="1110"/>
      <c r="DI1021" s="1110"/>
      <c r="DJ1021" s="1110"/>
      <c r="DK1021" s="1110"/>
      <c r="DL1021" s="1110"/>
      <c r="DM1021" s="1110"/>
      <c r="DN1021" s="1110"/>
      <c r="DO1021" s="1110"/>
      <c r="DP1021" s="1110"/>
      <c r="DQ1021" s="1110"/>
      <c r="DR1021" s="1110"/>
      <c r="DS1021" s="1110"/>
      <c r="DT1021" s="1110"/>
      <c r="DU1021" s="1110"/>
      <c r="DV1021" s="1110"/>
      <c r="DW1021" s="1116"/>
      <c r="DX1021" s="1116"/>
      <c r="DY1021" s="1116"/>
      <c r="DZ1021" s="1116"/>
      <c r="EA1021" s="1116"/>
      <c r="EB1021" s="1116"/>
      <c r="EC1021" s="1116"/>
      <c r="ED1021" s="1116"/>
    </row>
    <row r="1022" spans="22:134" s="1105" customFormat="1" x14ac:dyDescent="0.25">
      <c r="V1022" s="1106"/>
      <c r="AA1022" s="1107"/>
      <c r="AB1022" s="1107"/>
      <c r="AD1022" s="1107"/>
      <c r="AE1022" s="1108"/>
      <c r="AH1022" s="1109"/>
      <c r="AI1022" s="1109"/>
      <c r="AK1022" s="1107"/>
      <c r="AR1022" s="1107"/>
      <c r="AV1022" s="1107"/>
      <c r="AX1022" s="1107"/>
      <c r="BB1022" s="1107"/>
      <c r="BC1022" s="1107"/>
      <c r="BE1022" s="1107"/>
      <c r="BH1022" s="1110"/>
      <c r="BI1022" s="1111"/>
      <c r="BJ1022" s="1112"/>
      <c r="BK1022" s="1112"/>
      <c r="BL1022" s="1112"/>
      <c r="BM1022" s="1113"/>
      <c r="BN1022" s="1113"/>
      <c r="BO1022" s="1113"/>
      <c r="BP1022" s="1112"/>
      <c r="BQ1022" s="1112"/>
      <c r="BR1022" s="1112"/>
      <c r="BS1022" s="1112"/>
      <c r="BT1022" s="1112"/>
      <c r="BU1022" s="1112"/>
      <c r="BV1022" s="1112"/>
      <c r="BW1022" s="1112"/>
      <c r="BX1022" s="1112"/>
      <c r="BY1022" s="1112"/>
      <c r="BZ1022" s="1112"/>
      <c r="CA1022" s="1112"/>
      <c r="CB1022" s="1114"/>
      <c r="CC1022" s="1112"/>
      <c r="CD1022" s="1112"/>
      <c r="CE1022" s="1114"/>
      <c r="CF1022" s="1114"/>
      <c r="CG1022" s="1114"/>
      <c r="CH1022" s="1114"/>
      <c r="CI1022" s="1112"/>
      <c r="CJ1022" s="1112"/>
      <c r="CK1022" s="1114"/>
      <c r="CL1022" s="1114"/>
      <c r="CM1022" s="1114"/>
      <c r="CN1022" s="1115"/>
      <c r="CO1022" s="1116"/>
      <c r="CP1022" s="1116"/>
      <c r="CQ1022" s="1110"/>
      <c r="CR1022" s="1110"/>
      <c r="CS1022" s="1110"/>
      <c r="CT1022" s="1110"/>
      <c r="CU1022" s="1110"/>
      <c r="CV1022" s="1110"/>
      <c r="CW1022" s="1110"/>
      <c r="CX1022" s="1110"/>
      <c r="CY1022" s="1110"/>
      <c r="CZ1022" s="1110"/>
      <c r="DA1022" s="1110"/>
      <c r="DB1022" s="1110"/>
      <c r="DC1022" s="1110"/>
      <c r="DD1022" s="1110"/>
      <c r="DE1022" s="1110"/>
      <c r="DF1022" s="1110"/>
      <c r="DG1022" s="1110"/>
      <c r="DH1022" s="1110"/>
      <c r="DI1022" s="1110"/>
      <c r="DJ1022" s="1110"/>
      <c r="DK1022" s="1110"/>
      <c r="DL1022" s="1110"/>
      <c r="DM1022" s="1110"/>
      <c r="DN1022" s="1110"/>
      <c r="DO1022" s="1110"/>
      <c r="DP1022" s="1110"/>
      <c r="DQ1022" s="1110"/>
      <c r="DR1022" s="1110"/>
      <c r="DS1022" s="1110"/>
      <c r="DT1022" s="1110"/>
      <c r="DU1022" s="1110"/>
      <c r="DV1022" s="1110"/>
      <c r="DW1022" s="1116"/>
      <c r="DX1022" s="1116"/>
      <c r="DY1022" s="1116"/>
      <c r="DZ1022" s="1116"/>
      <c r="EA1022" s="1116"/>
      <c r="EB1022" s="1116"/>
      <c r="EC1022" s="1116"/>
      <c r="ED1022" s="1116"/>
    </row>
    <row r="1023" spans="22:134" s="1105" customFormat="1" x14ac:dyDescent="0.25">
      <c r="V1023" s="1106"/>
      <c r="AA1023" s="1107"/>
      <c r="AB1023" s="1107"/>
      <c r="AD1023" s="1107"/>
      <c r="AE1023" s="1108"/>
      <c r="AH1023" s="1109"/>
      <c r="AI1023" s="1109"/>
      <c r="AK1023" s="1107"/>
      <c r="AR1023" s="1107"/>
      <c r="AV1023" s="1107"/>
      <c r="AX1023" s="1107"/>
      <c r="BB1023" s="1107"/>
      <c r="BC1023" s="1107"/>
      <c r="BE1023" s="1107"/>
      <c r="BH1023" s="1110"/>
      <c r="BI1023" s="1111"/>
      <c r="BJ1023" s="1112"/>
      <c r="BK1023" s="1112"/>
      <c r="BL1023" s="1112"/>
      <c r="BM1023" s="1113"/>
      <c r="BN1023" s="1113"/>
      <c r="BO1023" s="1113"/>
      <c r="BP1023" s="1112"/>
      <c r="BQ1023" s="1112"/>
      <c r="BR1023" s="1112"/>
      <c r="BS1023" s="1112"/>
      <c r="BT1023" s="1112"/>
      <c r="BU1023" s="1112"/>
      <c r="BV1023" s="1112"/>
      <c r="BW1023" s="1112"/>
      <c r="BX1023" s="1112"/>
      <c r="BY1023" s="1112"/>
      <c r="BZ1023" s="1112"/>
      <c r="CA1023" s="1112"/>
      <c r="CB1023" s="1114"/>
      <c r="CC1023" s="1112"/>
      <c r="CD1023" s="1112"/>
      <c r="CE1023" s="1114"/>
      <c r="CF1023" s="1114"/>
      <c r="CG1023" s="1114"/>
      <c r="CH1023" s="1114"/>
      <c r="CI1023" s="1112"/>
      <c r="CJ1023" s="1112"/>
      <c r="CK1023" s="1114"/>
      <c r="CL1023" s="1114"/>
      <c r="CM1023" s="1114"/>
      <c r="CN1023" s="1115"/>
      <c r="CO1023" s="1116"/>
      <c r="CP1023" s="1116"/>
      <c r="CQ1023" s="1110"/>
      <c r="CR1023" s="1110"/>
      <c r="CS1023" s="1110"/>
      <c r="CT1023" s="1110"/>
      <c r="CU1023" s="1110"/>
      <c r="CV1023" s="1110"/>
      <c r="CW1023" s="1110"/>
      <c r="CX1023" s="1110"/>
      <c r="CY1023" s="1110"/>
      <c r="CZ1023" s="1110"/>
      <c r="DA1023" s="1110"/>
      <c r="DB1023" s="1110"/>
      <c r="DC1023" s="1110"/>
      <c r="DD1023" s="1110"/>
      <c r="DE1023" s="1110"/>
      <c r="DF1023" s="1110"/>
      <c r="DG1023" s="1110"/>
      <c r="DH1023" s="1110"/>
      <c r="DI1023" s="1110"/>
      <c r="DJ1023" s="1110"/>
      <c r="DK1023" s="1110"/>
      <c r="DL1023" s="1110"/>
      <c r="DM1023" s="1110"/>
      <c r="DN1023" s="1110"/>
      <c r="DO1023" s="1110"/>
      <c r="DP1023" s="1110"/>
      <c r="DQ1023" s="1110"/>
      <c r="DR1023" s="1110"/>
      <c r="DS1023" s="1110"/>
      <c r="DT1023" s="1110"/>
      <c r="DU1023" s="1110"/>
      <c r="DV1023" s="1110"/>
      <c r="DW1023" s="1116"/>
      <c r="DX1023" s="1116"/>
      <c r="DY1023" s="1116"/>
      <c r="DZ1023" s="1116"/>
      <c r="EA1023" s="1116"/>
      <c r="EB1023" s="1116"/>
      <c r="EC1023" s="1116"/>
      <c r="ED1023" s="1116"/>
    </row>
    <row r="1024" spans="22:134" s="1105" customFormat="1" x14ac:dyDescent="0.25">
      <c r="V1024" s="1106"/>
      <c r="AA1024" s="1107"/>
      <c r="AB1024" s="1107"/>
      <c r="AD1024" s="1107"/>
      <c r="AE1024" s="1108"/>
      <c r="AH1024" s="1109"/>
      <c r="AI1024" s="1109"/>
      <c r="AK1024" s="1107"/>
      <c r="AR1024" s="1107"/>
      <c r="AV1024" s="1107"/>
      <c r="AX1024" s="1107"/>
      <c r="BB1024" s="1107"/>
      <c r="BC1024" s="1107"/>
      <c r="BE1024" s="1107"/>
      <c r="BH1024" s="1110"/>
      <c r="BI1024" s="1111"/>
      <c r="BJ1024" s="1112"/>
      <c r="BK1024" s="1112"/>
      <c r="BL1024" s="1112"/>
      <c r="BM1024" s="1113"/>
      <c r="BN1024" s="1113"/>
      <c r="BO1024" s="1113"/>
      <c r="BP1024" s="1112"/>
      <c r="BQ1024" s="1112"/>
      <c r="BR1024" s="1112"/>
      <c r="BS1024" s="1112"/>
      <c r="BT1024" s="1112"/>
      <c r="BU1024" s="1112"/>
      <c r="BV1024" s="1112"/>
      <c r="BW1024" s="1112"/>
      <c r="BX1024" s="1112"/>
      <c r="BY1024" s="1112"/>
      <c r="BZ1024" s="1112"/>
      <c r="CA1024" s="1112"/>
      <c r="CB1024" s="1114"/>
      <c r="CC1024" s="1112"/>
      <c r="CD1024" s="1112"/>
      <c r="CE1024" s="1114"/>
      <c r="CF1024" s="1114"/>
      <c r="CG1024" s="1114"/>
      <c r="CH1024" s="1114"/>
      <c r="CI1024" s="1112"/>
      <c r="CJ1024" s="1112"/>
      <c r="CK1024" s="1114"/>
      <c r="CL1024" s="1114"/>
      <c r="CM1024" s="1114"/>
      <c r="CN1024" s="1115"/>
      <c r="CO1024" s="1116"/>
      <c r="CP1024" s="1116"/>
      <c r="CQ1024" s="1110"/>
      <c r="CR1024" s="1110"/>
      <c r="CS1024" s="1110"/>
      <c r="CT1024" s="1110"/>
      <c r="CU1024" s="1110"/>
      <c r="CV1024" s="1110"/>
      <c r="CW1024" s="1110"/>
      <c r="CX1024" s="1110"/>
      <c r="CY1024" s="1110"/>
      <c r="CZ1024" s="1110"/>
      <c r="DA1024" s="1110"/>
      <c r="DB1024" s="1110"/>
      <c r="DC1024" s="1110"/>
      <c r="DD1024" s="1110"/>
      <c r="DE1024" s="1110"/>
      <c r="DF1024" s="1110"/>
      <c r="DG1024" s="1110"/>
      <c r="DH1024" s="1110"/>
      <c r="DI1024" s="1110"/>
      <c r="DJ1024" s="1110"/>
      <c r="DK1024" s="1110"/>
      <c r="DL1024" s="1110"/>
      <c r="DM1024" s="1110"/>
      <c r="DN1024" s="1110"/>
      <c r="DO1024" s="1110"/>
      <c r="DP1024" s="1110"/>
      <c r="DQ1024" s="1110"/>
      <c r="DR1024" s="1110"/>
      <c r="DS1024" s="1110"/>
      <c r="DT1024" s="1110"/>
      <c r="DU1024" s="1110"/>
      <c r="DV1024" s="1110"/>
      <c r="DW1024" s="1116"/>
      <c r="DX1024" s="1116"/>
      <c r="DY1024" s="1116"/>
      <c r="DZ1024" s="1116"/>
      <c r="EA1024" s="1116"/>
      <c r="EB1024" s="1116"/>
      <c r="EC1024" s="1116"/>
      <c r="ED1024" s="1116"/>
    </row>
    <row r="1025" spans="22:134" s="1105" customFormat="1" x14ac:dyDescent="0.25">
      <c r="V1025" s="1106"/>
      <c r="AA1025" s="1107"/>
      <c r="AB1025" s="1107"/>
      <c r="AD1025" s="1107"/>
      <c r="AE1025" s="1108"/>
      <c r="AH1025" s="1109"/>
      <c r="AI1025" s="1109"/>
      <c r="AK1025" s="1107"/>
      <c r="AR1025" s="1107"/>
      <c r="AV1025" s="1107"/>
      <c r="AX1025" s="1107"/>
      <c r="BB1025" s="1107"/>
      <c r="BC1025" s="1107"/>
      <c r="BE1025" s="1107"/>
      <c r="BH1025" s="1110"/>
      <c r="BI1025" s="1111"/>
      <c r="BJ1025" s="1112"/>
      <c r="BK1025" s="1112"/>
      <c r="BL1025" s="1112"/>
      <c r="BM1025" s="1113"/>
      <c r="BN1025" s="1113"/>
      <c r="BO1025" s="1113"/>
      <c r="BP1025" s="1112"/>
      <c r="BQ1025" s="1112"/>
      <c r="BR1025" s="1112"/>
      <c r="BS1025" s="1112"/>
      <c r="BT1025" s="1112"/>
      <c r="BU1025" s="1112"/>
      <c r="BV1025" s="1112"/>
      <c r="BW1025" s="1112"/>
      <c r="BX1025" s="1112"/>
      <c r="BY1025" s="1112"/>
      <c r="BZ1025" s="1112"/>
      <c r="CA1025" s="1112"/>
      <c r="CB1025" s="1114"/>
      <c r="CC1025" s="1112"/>
      <c r="CD1025" s="1112"/>
      <c r="CE1025" s="1114"/>
      <c r="CF1025" s="1114"/>
      <c r="CG1025" s="1114"/>
      <c r="CH1025" s="1114"/>
      <c r="CI1025" s="1112"/>
      <c r="CJ1025" s="1112"/>
      <c r="CK1025" s="1114"/>
      <c r="CL1025" s="1114"/>
      <c r="CM1025" s="1114"/>
      <c r="CN1025" s="1115"/>
      <c r="CO1025" s="1116"/>
      <c r="CP1025" s="1116"/>
      <c r="CQ1025" s="1110"/>
      <c r="CR1025" s="1110"/>
      <c r="CS1025" s="1110"/>
      <c r="CT1025" s="1110"/>
      <c r="CU1025" s="1110"/>
      <c r="CV1025" s="1110"/>
      <c r="CW1025" s="1110"/>
      <c r="CX1025" s="1110"/>
      <c r="CY1025" s="1110"/>
      <c r="CZ1025" s="1110"/>
      <c r="DA1025" s="1110"/>
      <c r="DB1025" s="1110"/>
      <c r="DC1025" s="1110"/>
      <c r="DD1025" s="1110"/>
      <c r="DE1025" s="1110"/>
      <c r="DF1025" s="1110"/>
      <c r="DG1025" s="1110"/>
      <c r="DH1025" s="1110"/>
      <c r="DI1025" s="1110"/>
      <c r="DJ1025" s="1110"/>
      <c r="DK1025" s="1110"/>
      <c r="DL1025" s="1110"/>
      <c r="DM1025" s="1110"/>
      <c r="DN1025" s="1110"/>
      <c r="DO1025" s="1110"/>
      <c r="DP1025" s="1110"/>
      <c r="DQ1025" s="1110"/>
      <c r="DR1025" s="1110"/>
      <c r="DS1025" s="1110"/>
      <c r="DT1025" s="1110"/>
      <c r="DU1025" s="1110"/>
      <c r="DV1025" s="1110"/>
      <c r="DW1025" s="1116"/>
      <c r="DX1025" s="1116"/>
      <c r="DY1025" s="1116"/>
      <c r="DZ1025" s="1116"/>
      <c r="EA1025" s="1116"/>
      <c r="EB1025" s="1116"/>
      <c r="EC1025" s="1116"/>
      <c r="ED1025" s="1116"/>
    </row>
    <row r="1026" spans="22:134" s="1105" customFormat="1" x14ac:dyDescent="0.25">
      <c r="V1026" s="1106"/>
      <c r="AA1026" s="1107"/>
      <c r="AB1026" s="1107"/>
      <c r="AD1026" s="1107"/>
      <c r="AE1026" s="1108"/>
      <c r="AH1026" s="1109"/>
      <c r="AI1026" s="1109"/>
      <c r="AK1026" s="1107"/>
      <c r="AR1026" s="1107"/>
      <c r="AV1026" s="1107"/>
      <c r="AX1026" s="1107"/>
      <c r="BB1026" s="1107"/>
      <c r="BC1026" s="1107"/>
      <c r="BE1026" s="1107"/>
      <c r="BH1026" s="1110"/>
      <c r="BI1026" s="1111"/>
      <c r="BJ1026" s="1112"/>
      <c r="BK1026" s="1112"/>
      <c r="BL1026" s="1112"/>
      <c r="BM1026" s="1113"/>
      <c r="BN1026" s="1113"/>
      <c r="BO1026" s="1113"/>
      <c r="BP1026" s="1112"/>
      <c r="BQ1026" s="1112"/>
      <c r="BR1026" s="1112"/>
      <c r="BS1026" s="1112"/>
      <c r="BT1026" s="1112"/>
      <c r="BU1026" s="1112"/>
      <c r="BV1026" s="1112"/>
      <c r="BW1026" s="1112"/>
      <c r="BX1026" s="1112"/>
      <c r="BY1026" s="1112"/>
      <c r="BZ1026" s="1112"/>
      <c r="CA1026" s="1112"/>
      <c r="CB1026" s="1114"/>
      <c r="CC1026" s="1112"/>
      <c r="CD1026" s="1112"/>
      <c r="CE1026" s="1114"/>
      <c r="CF1026" s="1114"/>
      <c r="CG1026" s="1114"/>
      <c r="CH1026" s="1114"/>
      <c r="CI1026" s="1112"/>
      <c r="CJ1026" s="1112"/>
      <c r="CK1026" s="1114"/>
      <c r="CL1026" s="1114"/>
      <c r="CM1026" s="1114"/>
      <c r="CN1026" s="1115"/>
      <c r="CO1026" s="1116"/>
      <c r="CP1026" s="1116"/>
      <c r="CQ1026" s="1110"/>
      <c r="CR1026" s="1110"/>
      <c r="CS1026" s="1110"/>
      <c r="CT1026" s="1110"/>
      <c r="CU1026" s="1110"/>
      <c r="CV1026" s="1110"/>
      <c r="CW1026" s="1110"/>
      <c r="CX1026" s="1110"/>
      <c r="CY1026" s="1110"/>
      <c r="CZ1026" s="1110"/>
      <c r="DA1026" s="1110"/>
      <c r="DB1026" s="1110"/>
      <c r="DC1026" s="1110"/>
      <c r="DD1026" s="1110"/>
      <c r="DE1026" s="1110"/>
      <c r="DF1026" s="1110"/>
      <c r="DG1026" s="1110"/>
      <c r="DH1026" s="1110"/>
      <c r="DI1026" s="1110"/>
      <c r="DJ1026" s="1110"/>
      <c r="DK1026" s="1110"/>
      <c r="DL1026" s="1110"/>
      <c r="DM1026" s="1110"/>
      <c r="DN1026" s="1110"/>
      <c r="DO1026" s="1110"/>
      <c r="DP1026" s="1110"/>
      <c r="DQ1026" s="1110"/>
      <c r="DR1026" s="1110"/>
      <c r="DS1026" s="1110"/>
      <c r="DT1026" s="1110"/>
      <c r="DU1026" s="1110"/>
      <c r="DV1026" s="1110"/>
      <c r="DW1026" s="1116"/>
      <c r="DX1026" s="1116"/>
      <c r="DY1026" s="1116"/>
      <c r="DZ1026" s="1116"/>
      <c r="EA1026" s="1116"/>
      <c r="EB1026" s="1116"/>
      <c r="EC1026" s="1116"/>
      <c r="ED1026" s="1116"/>
    </row>
    <row r="1027" spans="22:134" s="1105" customFormat="1" x14ac:dyDescent="0.25">
      <c r="V1027" s="1106"/>
      <c r="AA1027" s="1107"/>
      <c r="AB1027" s="1107"/>
      <c r="AD1027" s="1107"/>
      <c r="AE1027" s="1108"/>
      <c r="AH1027" s="1109"/>
      <c r="AI1027" s="1109"/>
      <c r="AK1027" s="1107"/>
      <c r="AR1027" s="1107"/>
      <c r="AV1027" s="1107"/>
      <c r="AX1027" s="1107"/>
      <c r="BB1027" s="1107"/>
      <c r="BC1027" s="1107"/>
      <c r="BE1027" s="1107"/>
      <c r="BH1027" s="1110"/>
      <c r="BI1027" s="1111"/>
      <c r="BJ1027" s="1112"/>
      <c r="BK1027" s="1112"/>
      <c r="BL1027" s="1112"/>
      <c r="BM1027" s="1113"/>
      <c r="BN1027" s="1113"/>
      <c r="BO1027" s="1113"/>
      <c r="BP1027" s="1112"/>
      <c r="BQ1027" s="1112"/>
      <c r="BR1027" s="1112"/>
      <c r="BS1027" s="1112"/>
      <c r="BT1027" s="1112"/>
      <c r="BU1027" s="1112"/>
      <c r="BV1027" s="1112"/>
      <c r="BW1027" s="1112"/>
      <c r="BX1027" s="1112"/>
      <c r="BY1027" s="1112"/>
      <c r="BZ1027" s="1112"/>
      <c r="CA1027" s="1112"/>
      <c r="CB1027" s="1114"/>
      <c r="CC1027" s="1112"/>
      <c r="CD1027" s="1112"/>
      <c r="CE1027" s="1114"/>
      <c r="CF1027" s="1114"/>
      <c r="CG1027" s="1114"/>
      <c r="CH1027" s="1114"/>
      <c r="CI1027" s="1112"/>
      <c r="CJ1027" s="1112"/>
      <c r="CK1027" s="1114"/>
      <c r="CL1027" s="1114"/>
      <c r="CM1027" s="1114"/>
      <c r="CN1027" s="1115"/>
      <c r="CO1027" s="1116"/>
      <c r="CP1027" s="1116"/>
      <c r="CQ1027" s="1110"/>
      <c r="CR1027" s="1110"/>
      <c r="CS1027" s="1110"/>
      <c r="CT1027" s="1110"/>
      <c r="CU1027" s="1110"/>
      <c r="CV1027" s="1110"/>
      <c r="CW1027" s="1110"/>
      <c r="CX1027" s="1110"/>
      <c r="CY1027" s="1110"/>
      <c r="CZ1027" s="1110"/>
      <c r="DA1027" s="1110"/>
      <c r="DB1027" s="1110"/>
      <c r="DC1027" s="1110"/>
      <c r="DD1027" s="1110"/>
      <c r="DE1027" s="1110"/>
      <c r="DF1027" s="1110"/>
      <c r="DG1027" s="1110"/>
      <c r="DH1027" s="1110"/>
      <c r="DI1027" s="1110"/>
      <c r="DJ1027" s="1110"/>
      <c r="DK1027" s="1110"/>
      <c r="DL1027" s="1110"/>
      <c r="DM1027" s="1110"/>
      <c r="DN1027" s="1110"/>
      <c r="DO1027" s="1110"/>
      <c r="DP1027" s="1110"/>
      <c r="DQ1027" s="1110"/>
      <c r="DR1027" s="1110"/>
      <c r="DS1027" s="1110"/>
      <c r="DT1027" s="1110"/>
      <c r="DU1027" s="1110"/>
      <c r="DV1027" s="1110"/>
      <c r="DW1027" s="1116"/>
      <c r="DX1027" s="1116"/>
      <c r="DY1027" s="1116"/>
      <c r="DZ1027" s="1116"/>
      <c r="EA1027" s="1116"/>
      <c r="EB1027" s="1116"/>
      <c r="EC1027" s="1116"/>
      <c r="ED1027" s="1116"/>
    </row>
    <row r="1028" spans="22:134" s="1105" customFormat="1" x14ac:dyDescent="0.25">
      <c r="V1028" s="1106"/>
      <c r="AA1028" s="1107"/>
      <c r="AB1028" s="1107"/>
      <c r="AD1028" s="1107"/>
      <c r="AE1028" s="1108"/>
      <c r="AH1028" s="1109"/>
      <c r="AI1028" s="1109"/>
      <c r="AK1028" s="1107"/>
      <c r="AR1028" s="1107"/>
      <c r="AV1028" s="1107"/>
      <c r="AX1028" s="1107"/>
      <c r="BB1028" s="1107"/>
      <c r="BC1028" s="1107"/>
      <c r="BE1028" s="1107"/>
      <c r="BH1028" s="1110"/>
      <c r="BI1028" s="1111"/>
      <c r="BJ1028" s="1112"/>
      <c r="BK1028" s="1112"/>
      <c r="BL1028" s="1112"/>
      <c r="BM1028" s="1113"/>
      <c r="BN1028" s="1113"/>
      <c r="BO1028" s="1113"/>
      <c r="BP1028" s="1112"/>
      <c r="BQ1028" s="1112"/>
      <c r="BR1028" s="1112"/>
      <c r="BS1028" s="1112"/>
      <c r="BT1028" s="1112"/>
      <c r="BU1028" s="1112"/>
      <c r="BV1028" s="1112"/>
      <c r="BW1028" s="1112"/>
      <c r="BX1028" s="1112"/>
      <c r="BY1028" s="1112"/>
      <c r="BZ1028" s="1112"/>
      <c r="CA1028" s="1112"/>
      <c r="CB1028" s="1114"/>
      <c r="CC1028" s="1112"/>
      <c r="CD1028" s="1112"/>
      <c r="CE1028" s="1114"/>
      <c r="CF1028" s="1114"/>
      <c r="CG1028" s="1114"/>
      <c r="CH1028" s="1114"/>
      <c r="CI1028" s="1112"/>
      <c r="CJ1028" s="1112"/>
      <c r="CK1028" s="1114"/>
      <c r="CL1028" s="1114"/>
      <c r="CM1028" s="1114"/>
      <c r="CN1028" s="1115"/>
      <c r="CO1028" s="1116"/>
      <c r="CP1028" s="1116"/>
      <c r="CQ1028" s="1110"/>
      <c r="CR1028" s="1110"/>
      <c r="CS1028" s="1110"/>
      <c r="CT1028" s="1110"/>
      <c r="CU1028" s="1110"/>
      <c r="CV1028" s="1110"/>
      <c r="CW1028" s="1110"/>
      <c r="CX1028" s="1110"/>
      <c r="CY1028" s="1110"/>
      <c r="CZ1028" s="1110"/>
      <c r="DA1028" s="1110"/>
      <c r="DB1028" s="1110"/>
      <c r="DC1028" s="1110"/>
      <c r="DD1028" s="1110"/>
      <c r="DE1028" s="1110"/>
      <c r="DF1028" s="1110"/>
      <c r="DG1028" s="1110"/>
      <c r="DH1028" s="1110"/>
      <c r="DI1028" s="1110"/>
      <c r="DJ1028" s="1110"/>
      <c r="DK1028" s="1110"/>
      <c r="DL1028" s="1110"/>
      <c r="DM1028" s="1110"/>
      <c r="DN1028" s="1110"/>
      <c r="DO1028" s="1110"/>
      <c r="DP1028" s="1110"/>
      <c r="DQ1028" s="1110"/>
      <c r="DR1028" s="1110"/>
      <c r="DS1028" s="1110"/>
      <c r="DT1028" s="1110"/>
      <c r="DU1028" s="1110"/>
      <c r="DV1028" s="1110"/>
      <c r="DW1028" s="1116"/>
      <c r="DX1028" s="1116"/>
      <c r="DY1028" s="1116"/>
      <c r="DZ1028" s="1116"/>
      <c r="EA1028" s="1116"/>
      <c r="EB1028" s="1116"/>
      <c r="EC1028" s="1116"/>
      <c r="ED1028" s="1116"/>
    </row>
    <row r="1029" spans="22:134" s="1105" customFormat="1" x14ac:dyDescent="0.25">
      <c r="V1029" s="1106"/>
      <c r="AA1029" s="1107"/>
      <c r="AB1029" s="1107"/>
      <c r="AD1029" s="1107"/>
      <c r="AE1029" s="1108"/>
      <c r="AH1029" s="1109"/>
      <c r="AI1029" s="1109"/>
      <c r="AK1029" s="1107"/>
      <c r="AR1029" s="1107"/>
      <c r="AV1029" s="1107"/>
      <c r="AX1029" s="1107"/>
      <c r="BB1029" s="1107"/>
      <c r="BC1029" s="1107"/>
      <c r="BE1029" s="1107"/>
      <c r="BH1029" s="1110"/>
      <c r="BI1029" s="1111"/>
      <c r="BJ1029" s="1112"/>
      <c r="BK1029" s="1112"/>
      <c r="BL1029" s="1112"/>
      <c r="BM1029" s="1113"/>
      <c r="BN1029" s="1113"/>
      <c r="BO1029" s="1113"/>
      <c r="BP1029" s="1112"/>
      <c r="BQ1029" s="1112"/>
      <c r="BR1029" s="1112"/>
      <c r="BS1029" s="1112"/>
      <c r="BT1029" s="1112"/>
      <c r="BU1029" s="1112"/>
      <c r="BV1029" s="1112"/>
      <c r="BW1029" s="1112"/>
      <c r="BX1029" s="1112"/>
      <c r="BY1029" s="1112"/>
      <c r="BZ1029" s="1112"/>
      <c r="CA1029" s="1112"/>
      <c r="CB1029" s="1114"/>
      <c r="CC1029" s="1112"/>
      <c r="CD1029" s="1112"/>
      <c r="CE1029" s="1114"/>
      <c r="CF1029" s="1114"/>
      <c r="CG1029" s="1114"/>
      <c r="CH1029" s="1114"/>
      <c r="CI1029" s="1112"/>
      <c r="CJ1029" s="1112"/>
      <c r="CK1029" s="1114"/>
      <c r="CL1029" s="1114"/>
      <c r="CM1029" s="1114"/>
      <c r="CN1029" s="1115"/>
      <c r="CO1029" s="1116"/>
      <c r="CP1029" s="1116"/>
      <c r="CQ1029" s="1110"/>
      <c r="CR1029" s="1110"/>
      <c r="CS1029" s="1110"/>
      <c r="CT1029" s="1110"/>
      <c r="CU1029" s="1110"/>
      <c r="CV1029" s="1110"/>
      <c r="CW1029" s="1110"/>
      <c r="CX1029" s="1110"/>
      <c r="CY1029" s="1110"/>
      <c r="CZ1029" s="1110"/>
      <c r="DA1029" s="1110"/>
      <c r="DB1029" s="1110"/>
      <c r="DC1029" s="1110"/>
      <c r="DD1029" s="1110"/>
      <c r="DE1029" s="1110"/>
      <c r="DF1029" s="1110"/>
      <c r="DG1029" s="1110"/>
      <c r="DH1029" s="1110"/>
      <c r="DI1029" s="1110"/>
      <c r="DJ1029" s="1110"/>
      <c r="DK1029" s="1110"/>
      <c r="DL1029" s="1110"/>
      <c r="DM1029" s="1110"/>
      <c r="DN1029" s="1110"/>
      <c r="DO1029" s="1110"/>
      <c r="DP1029" s="1110"/>
      <c r="DQ1029" s="1110"/>
      <c r="DR1029" s="1110"/>
      <c r="DS1029" s="1110"/>
      <c r="DT1029" s="1110"/>
      <c r="DU1029" s="1110"/>
      <c r="DV1029" s="1110"/>
      <c r="DW1029" s="1116"/>
      <c r="DX1029" s="1116"/>
      <c r="DY1029" s="1116"/>
      <c r="DZ1029" s="1116"/>
      <c r="EA1029" s="1116"/>
      <c r="EB1029" s="1116"/>
      <c r="EC1029" s="1116"/>
      <c r="ED1029" s="1116"/>
    </row>
    <row r="1030" spans="22:134" s="1105" customFormat="1" x14ac:dyDescent="0.25">
      <c r="V1030" s="1106"/>
      <c r="AA1030" s="1107"/>
      <c r="AB1030" s="1107"/>
      <c r="AD1030" s="1107"/>
      <c r="AE1030" s="1108"/>
      <c r="AH1030" s="1109"/>
      <c r="AI1030" s="1109"/>
      <c r="AK1030" s="1107"/>
      <c r="AR1030" s="1107"/>
      <c r="AV1030" s="1107"/>
      <c r="AX1030" s="1107"/>
      <c r="BB1030" s="1107"/>
      <c r="BC1030" s="1107"/>
      <c r="BE1030" s="1107"/>
      <c r="BH1030" s="1110"/>
      <c r="BI1030" s="1111"/>
      <c r="BJ1030" s="1112"/>
      <c r="BK1030" s="1112"/>
      <c r="BL1030" s="1112"/>
      <c r="BM1030" s="1113"/>
      <c r="BN1030" s="1113"/>
      <c r="BO1030" s="1113"/>
      <c r="BP1030" s="1112"/>
      <c r="BQ1030" s="1112"/>
      <c r="BR1030" s="1112"/>
      <c r="BS1030" s="1112"/>
      <c r="BT1030" s="1112"/>
      <c r="BU1030" s="1112"/>
      <c r="BV1030" s="1112"/>
      <c r="BW1030" s="1112"/>
      <c r="BX1030" s="1112"/>
      <c r="BY1030" s="1112"/>
      <c r="BZ1030" s="1112"/>
      <c r="CA1030" s="1112"/>
      <c r="CB1030" s="1114"/>
      <c r="CC1030" s="1112"/>
      <c r="CD1030" s="1112"/>
      <c r="CE1030" s="1114"/>
      <c r="CF1030" s="1114"/>
      <c r="CG1030" s="1114"/>
      <c r="CH1030" s="1114"/>
      <c r="CI1030" s="1112"/>
      <c r="CJ1030" s="1112"/>
      <c r="CK1030" s="1114"/>
      <c r="CL1030" s="1114"/>
      <c r="CM1030" s="1114"/>
      <c r="CN1030" s="1115"/>
      <c r="CO1030" s="1116"/>
      <c r="CP1030" s="1116"/>
      <c r="CQ1030" s="1110"/>
      <c r="CR1030" s="1110"/>
      <c r="CS1030" s="1110"/>
      <c r="CT1030" s="1110"/>
      <c r="CU1030" s="1110"/>
      <c r="CV1030" s="1110"/>
      <c r="CW1030" s="1110"/>
      <c r="CX1030" s="1110"/>
      <c r="CY1030" s="1110"/>
      <c r="CZ1030" s="1110"/>
      <c r="DA1030" s="1110"/>
      <c r="DB1030" s="1110"/>
      <c r="DC1030" s="1110"/>
      <c r="DD1030" s="1110"/>
      <c r="DE1030" s="1110"/>
      <c r="DF1030" s="1110"/>
      <c r="DG1030" s="1110"/>
      <c r="DH1030" s="1110"/>
      <c r="DI1030" s="1110"/>
      <c r="DJ1030" s="1110"/>
      <c r="DK1030" s="1110"/>
      <c r="DL1030" s="1110"/>
      <c r="DM1030" s="1110"/>
      <c r="DN1030" s="1110"/>
      <c r="DO1030" s="1110"/>
      <c r="DP1030" s="1110"/>
      <c r="DQ1030" s="1110"/>
      <c r="DR1030" s="1110"/>
      <c r="DS1030" s="1110"/>
      <c r="DT1030" s="1110"/>
      <c r="DU1030" s="1110"/>
      <c r="DV1030" s="1110"/>
      <c r="DW1030" s="1116"/>
      <c r="DX1030" s="1116"/>
      <c r="DY1030" s="1116"/>
      <c r="DZ1030" s="1116"/>
      <c r="EA1030" s="1116"/>
      <c r="EB1030" s="1116"/>
      <c r="EC1030" s="1116"/>
      <c r="ED1030" s="1116"/>
    </row>
    <row r="1031" spans="22:134" s="1105" customFormat="1" x14ac:dyDescent="0.25">
      <c r="V1031" s="1106"/>
      <c r="AA1031" s="1107"/>
      <c r="AB1031" s="1107"/>
      <c r="AD1031" s="1107"/>
      <c r="AE1031" s="1108"/>
      <c r="AH1031" s="1109"/>
      <c r="AI1031" s="1109"/>
      <c r="AK1031" s="1107"/>
      <c r="AR1031" s="1107"/>
      <c r="AV1031" s="1107"/>
      <c r="AX1031" s="1107"/>
      <c r="BB1031" s="1107"/>
      <c r="BC1031" s="1107"/>
      <c r="BE1031" s="1107"/>
      <c r="BH1031" s="1110"/>
      <c r="BI1031" s="1111"/>
      <c r="BJ1031" s="1112"/>
      <c r="BK1031" s="1112"/>
      <c r="BL1031" s="1112"/>
      <c r="BM1031" s="1113"/>
      <c r="BN1031" s="1113"/>
      <c r="BO1031" s="1113"/>
      <c r="BP1031" s="1112"/>
      <c r="BQ1031" s="1112"/>
      <c r="BR1031" s="1112"/>
      <c r="BS1031" s="1112"/>
      <c r="BT1031" s="1112"/>
      <c r="BU1031" s="1112"/>
      <c r="BV1031" s="1112"/>
      <c r="BW1031" s="1112"/>
      <c r="BX1031" s="1112"/>
      <c r="BY1031" s="1112"/>
      <c r="BZ1031" s="1112"/>
      <c r="CA1031" s="1112"/>
      <c r="CB1031" s="1114"/>
      <c r="CC1031" s="1112"/>
      <c r="CD1031" s="1112"/>
      <c r="CE1031" s="1114"/>
      <c r="CF1031" s="1114"/>
      <c r="CG1031" s="1114"/>
      <c r="CH1031" s="1114"/>
      <c r="CI1031" s="1112"/>
      <c r="CJ1031" s="1112"/>
      <c r="CK1031" s="1114"/>
      <c r="CL1031" s="1114"/>
      <c r="CM1031" s="1114"/>
      <c r="CN1031" s="1115"/>
      <c r="CO1031" s="1116"/>
      <c r="CP1031" s="1116"/>
      <c r="CQ1031" s="1110"/>
      <c r="CR1031" s="1110"/>
      <c r="CS1031" s="1110"/>
      <c r="CT1031" s="1110"/>
      <c r="CU1031" s="1110"/>
      <c r="CV1031" s="1110"/>
      <c r="CW1031" s="1110"/>
      <c r="CX1031" s="1110"/>
      <c r="CY1031" s="1110"/>
      <c r="CZ1031" s="1110"/>
      <c r="DA1031" s="1110"/>
      <c r="DB1031" s="1110"/>
      <c r="DC1031" s="1110"/>
      <c r="DD1031" s="1110"/>
      <c r="DE1031" s="1110"/>
      <c r="DF1031" s="1110"/>
      <c r="DG1031" s="1110"/>
      <c r="DH1031" s="1110"/>
      <c r="DI1031" s="1110"/>
      <c r="DJ1031" s="1110"/>
      <c r="DK1031" s="1110"/>
      <c r="DL1031" s="1110"/>
      <c r="DM1031" s="1110"/>
      <c r="DN1031" s="1110"/>
      <c r="DO1031" s="1110"/>
      <c r="DP1031" s="1110"/>
      <c r="DQ1031" s="1110"/>
      <c r="DR1031" s="1110"/>
      <c r="DS1031" s="1110"/>
      <c r="DT1031" s="1110"/>
      <c r="DU1031" s="1110"/>
      <c r="DV1031" s="1110"/>
      <c r="DW1031" s="1116"/>
      <c r="DX1031" s="1116"/>
      <c r="DY1031" s="1116"/>
      <c r="DZ1031" s="1116"/>
      <c r="EA1031" s="1116"/>
      <c r="EB1031" s="1116"/>
      <c r="EC1031" s="1116"/>
      <c r="ED1031" s="1116"/>
    </row>
    <row r="1032" spans="22:134" s="1105" customFormat="1" x14ac:dyDescent="0.25">
      <c r="V1032" s="1106"/>
      <c r="AA1032" s="1107"/>
      <c r="AB1032" s="1107"/>
      <c r="AD1032" s="1107"/>
      <c r="AE1032" s="1108"/>
      <c r="AH1032" s="1109"/>
      <c r="AI1032" s="1109"/>
      <c r="AK1032" s="1107"/>
      <c r="AR1032" s="1107"/>
      <c r="AV1032" s="1107"/>
      <c r="AX1032" s="1107"/>
      <c r="BB1032" s="1107"/>
      <c r="BC1032" s="1107"/>
      <c r="BE1032" s="1107"/>
      <c r="BH1032" s="1110"/>
      <c r="BI1032" s="1111"/>
      <c r="BJ1032" s="1112"/>
      <c r="BK1032" s="1112"/>
      <c r="BL1032" s="1112"/>
      <c r="BM1032" s="1113"/>
      <c r="BN1032" s="1113"/>
      <c r="BO1032" s="1113"/>
      <c r="BP1032" s="1112"/>
      <c r="BQ1032" s="1112"/>
      <c r="BR1032" s="1112"/>
      <c r="BS1032" s="1112"/>
      <c r="BT1032" s="1112"/>
      <c r="BU1032" s="1112"/>
      <c r="BV1032" s="1112"/>
      <c r="BW1032" s="1112"/>
      <c r="BX1032" s="1112"/>
      <c r="BY1032" s="1112"/>
      <c r="BZ1032" s="1112"/>
      <c r="CA1032" s="1112"/>
      <c r="CB1032" s="1114"/>
      <c r="CC1032" s="1112"/>
      <c r="CD1032" s="1112"/>
      <c r="CE1032" s="1114"/>
      <c r="CF1032" s="1114"/>
      <c r="CG1032" s="1114"/>
      <c r="CH1032" s="1114"/>
      <c r="CI1032" s="1112"/>
      <c r="CJ1032" s="1112"/>
      <c r="CK1032" s="1114"/>
      <c r="CL1032" s="1114"/>
      <c r="CM1032" s="1114"/>
      <c r="CN1032" s="1115"/>
      <c r="CO1032" s="1116"/>
      <c r="CP1032" s="1116"/>
      <c r="CQ1032" s="1110"/>
      <c r="CR1032" s="1110"/>
      <c r="CS1032" s="1110"/>
      <c r="CT1032" s="1110"/>
      <c r="CU1032" s="1110"/>
      <c r="CV1032" s="1110"/>
      <c r="CW1032" s="1110"/>
      <c r="CX1032" s="1110"/>
      <c r="CY1032" s="1110"/>
      <c r="CZ1032" s="1110"/>
      <c r="DA1032" s="1110"/>
      <c r="DB1032" s="1110"/>
      <c r="DC1032" s="1110"/>
      <c r="DD1032" s="1110"/>
      <c r="DE1032" s="1110"/>
      <c r="DF1032" s="1110"/>
      <c r="DG1032" s="1110"/>
      <c r="DH1032" s="1110"/>
      <c r="DI1032" s="1110"/>
      <c r="DJ1032" s="1110"/>
      <c r="DK1032" s="1110"/>
      <c r="DL1032" s="1110"/>
      <c r="DM1032" s="1110"/>
      <c r="DN1032" s="1110"/>
      <c r="DO1032" s="1110"/>
      <c r="DP1032" s="1110"/>
      <c r="DQ1032" s="1110"/>
      <c r="DR1032" s="1110"/>
      <c r="DS1032" s="1110"/>
      <c r="DT1032" s="1110"/>
      <c r="DU1032" s="1110"/>
      <c r="DV1032" s="1110"/>
      <c r="DW1032" s="1116"/>
      <c r="DX1032" s="1116"/>
      <c r="DY1032" s="1116"/>
      <c r="DZ1032" s="1116"/>
      <c r="EA1032" s="1116"/>
      <c r="EB1032" s="1116"/>
      <c r="EC1032" s="1116"/>
      <c r="ED1032" s="1116"/>
    </row>
    <row r="1033" spans="22:134" s="1105" customFormat="1" x14ac:dyDescent="0.25">
      <c r="V1033" s="1106"/>
      <c r="AA1033" s="1107"/>
      <c r="AB1033" s="1107"/>
      <c r="AD1033" s="1107"/>
      <c r="AE1033" s="1108"/>
      <c r="AH1033" s="1109"/>
      <c r="AI1033" s="1109"/>
      <c r="AK1033" s="1107"/>
      <c r="AR1033" s="1107"/>
      <c r="AV1033" s="1107"/>
      <c r="AX1033" s="1107"/>
      <c r="BB1033" s="1107"/>
      <c r="BC1033" s="1107"/>
      <c r="BE1033" s="1107"/>
      <c r="BH1033" s="1110"/>
      <c r="BI1033" s="1111"/>
      <c r="BJ1033" s="1112"/>
      <c r="BK1033" s="1112"/>
      <c r="BL1033" s="1112"/>
      <c r="BM1033" s="1113"/>
      <c r="BN1033" s="1113"/>
      <c r="BO1033" s="1113"/>
      <c r="BP1033" s="1112"/>
      <c r="BQ1033" s="1112"/>
      <c r="BR1033" s="1112"/>
      <c r="BS1033" s="1112"/>
      <c r="BT1033" s="1112"/>
      <c r="BU1033" s="1112"/>
      <c r="BV1033" s="1112"/>
      <c r="BW1033" s="1112"/>
      <c r="BX1033" s="1112"/>
      <c r="BY1033" s="1112"/>
      <c r="BZ1033" s="1112"/>
      <c r="CA1033" s="1112"/>
      <c r="CB1033" s="1114"/>
      <c r="CC1033" s="1112"/>
      <c r="CD1033" s="1112"/>
      <c r="CE1033" s="1114"/>
      <c r="CF1033" s="1114"/>
      <c r="CG1033" s="1114"/>
      <c r="CH1033" s="1114"/>
      <c r="CI1033" s="1112"/>
      <c r="CJ1033" s="1112"/>
      <c r="CK1033" s="1114"/>
      <c r="CL1033" s="1114"/>
      <c r="CM1033" s="1114"/>
      <c r="CN1033" s="1115"/>
      <c r="CO1033" s="1116"/>
      <c r="CP1033" s="1116"/>
      <c r="CQ1033" s="1110"/>
      <c r="CR1033" s="1110"/>
      <c r="CS1033" s="1110"/>
      <c r="CT1033" s="1110"/>
      <c r="CU1033" s="1110"/>
      <c r="CV1033" s="1110"/>
      <c r="CW1033" s="1110"/>
      <c r="CX1033" s="1110"/>
      <c r="CY1033" s="1110"/>
      <c r="CZ1033" s="1110"/>
      <c r="DA1033" s="1110"/>
      <c r="DB1033" s="1110"/>
      <c r="DC1033" s="1110"/>
      <c r="DD1033" s="1110"/>
      <c r="DE1033" s="1110"/>
      <c r="DF1033" s="1110"/>
      <c r="DG1033" s="1110"/>
      <c r="DH1033" s="1110"/>
      <c r="DI1033" s="1110"/>
      <c r="DJ1033" s="1110"/>
      <c r="DK1033" s="1110"/>
      <c r="DL1033" s="1110"/>
      <c r="DM1033" s="1110"/>
      <c r="DN1033" s="1110"/>
      <c r="DO1033" s="1110"/>
      <c r="DP1033" s="1110"/>
      <c r="DQ1033" s="1110"/>
      <c r="DR1033" s="1110"/>
      <c r="DS1033" s="1110"/>
      <c r="DT1033" s="1110"/>
      <c r="DU1033" s="1110"/>
      <c r="DV1033" s="1110"/>
      <c r="DW1033" s="1116"/>
      <c r="DX1033" s="1116"/>
      <c r="DY1033" s="1116"/>
      <c r="DZ1033" s="1116"/>
      <c r="EA1033" s="1116"/>
      <c r="EB1033" s="1116"/>
      <c r="EC1033" s="1116"/>
      <c r="ED1033" s="1116"/>
    </row>
    <row r="1034" spans="22:134" s="1105" customFormat="1" x14ac:dyDescent="0.25">
      <c r="V1034" s="1106"/>
      <c r="AA1034" s="1107"/>
      <c r="AB1034" s="1107"/>
      <c r="AD1034" s="1107"/>
      <c r="AE1034" s="1108"/>
      <c r="AH1034" s="1109"/>
      <c r="AI1034" s="1109"/>
      <c r="AK1034" s="1107"/>
      <c r="AR1034" s="1107"/>
      <c r="AV1034" s="1107"/>
      <c r="AX1034" s="1107"/>
      <c r="BB1034" s="1107"/>
      <c r="BC1034" s="1107"/>
      <c r="BE1034" s="1107"/>
      <c r="BH1034" s="1110"/>
      <c r="BI1034" s="1111"/>
      <c r="BJ1034" s="1112"/>
      <c r="BK1034" s="1112"/>
      <c r="BL1034" s="1112"/>
      <c r="BM1034" s="1113"/>
      <c r="BN1034" s="1113"/>
      <c r="BO1034" s="1113"/>
      <c r="BP1034" s="1112"/>
      <c r="BQ1034" s="1112"/>
      <c r="BR1034" s="1112"/>
      <c r="BS1034" s="1112"/>
      <c r="BT1034" s="1112"/>
      <c r="BU1034" s="1112"/>
      <c r="BV1034" s="1112"/>
      <c r="BW1034" s="1112"/>
      <c r="BX1034" s="1112"/>
      <c r="BY1034" s="1112"/>
      <c r="BZ1034" s="1112"/>
      <c r="CA1034" s="1112"/>
      <c r="CB1034" s="1114"/>
      <c r="CC1034" s="1112"/>
      <c r="CD1034" s="1112"/>
      <c r="CE1034" s="1114"/>
      <c r="CF1034" s="1114"/>
      <c r="CG1034" s="1114"/>
      <c r="CH1034" s="1114"/>
      <c r="CI1034" s="1112"/>
      <c r="CJ1034" s="1112"/>
      <c r="CK1034" s="1114"/>
      <c r="CL1034" s="1114"/>
      <c r="CM1034" s="1114"/>
      <c r="CN1034" s="1115"/>
      <c r="CO1034" s="1116"/>
      <c r="CP1034" s="1116"/>
      <c r="CQ1034" s="1110"/>
      <c r="CR1034" s="1110"/>
      <c r="CS1034" s="1110"/>
      <c r="CT1034" s="1110"/>
      <c r="CU1034" s="1110"/>
      <c r="CV1034" s="1110"/>
      <c r="CW1034" s="1110"/>
      <c r="CX1034" s="1110"/>
      <c r="CY1034" s="1110"/>
      <c r="CZ1034" s="1110"/>
      <c r="DA1034" s="1110"/>
      <c r="DB1034" s="1110"/>
      <c r="DC1034" s="1110"/>
      <c r="DD1034" s="1110"/>
      <c r="DE1034" s="1110"/>
      <c r="DF1034" s="1110"/>
      <c r="DG1034" s="1110"/>
      <c r="DH1034" s="1110"/>
      <c r="DI1034" s="1110"/>
      <c r="DJ1034" s="1110"/>
      <c r="DK1034" s="1110"/>
      <c r="DL1034" s="1110"/>
      <c r="DM1034" s="1110"/>
      <c r="DN1034" s="1110"/>
      <c r="DO1034" s="1110"/>
      <c r="DP1034" s="1110"/>
      <c r="DQ1034" s="1110"/>
      <c r="DR1034" s="1110"/>
      <c r="DS1034" s="1110"/>
      <c r="DT1034" s="1110"/>
      <c r="DU1034" s="1110"/>
      <c r="DV1034" s="1110"/>
      <c r="DW1034" s="1116"/>
      <c r="DX1034" s="1116"/>
      <c r="DY1034" s="1116"/>
      <c r="DZ1034" s="1116"/>
      <c r="EA1034" s="1116"/>
      <c r="EB1034" s="1116"/>
      <c r="EC1034" s="1116"/>
      <c r="ED1034" s="1116"/>
    </row>
    <row r="1035" spans="22:134" s="1105" customFormat="1" x14ac:dyDescent="0.25">
      <c r="V1035" s="1106"/>
      <c r="AA1035" s="1107"/>
      <c r="AB1035" s="1107"/>
      <c r="AD1035" s="1107"/>
      <c r="AE1035" s="1108"/>
      <c r="AH1035" s="1109"/>
      <c r="AI1035" s="1109"/>
      <c r="AK1035" s="1107"/>
      <c r="AR1035" s="1107"/>
      <c r="AV1035" s="1107"/>
      <c r="AX1035" s="1107"/>
      <c r="BB1035" s="1107"/>
      <c r="BC1035" s="1107"/>
      <c r="BE1035" s="1107"/>
      <c r="BH1035" s="1110"/>
      <c r="BI1035" s="1111"/>
      <c r="BJ1035" s="1112"/>
      <c r="BK1035" s="1112"/>
      <c r="BL1035" s="1112"/>
      <c r="BM1035" s="1113"/>
      <c r="BN1035" s="1113"/>
      <c r="BO1035" s="1113"/>
      <c r="BP1035" s="1112"/>
      <c r="BQ1035" s="1112"/>
      <c r="BR1035" s="1112"/>
      <c r="BS1035" s="1112"/>
      <c r="BT1035" s="1112"/>
      <c r="BU1035" s="1112"/>
      <c r="BV1035" s="1112"/>
      <c r="BW1035" s="1112"/>
      <c r="BX1035" s="1112"/>
      <c r="BY1035" s="1112"/>
      <c r="BZ1035" s="1112"/>
      <c r="CA1035" s="1112"/>
      <c r="CB1035" s="1114"/>
      <c r="CC1035" s="1112"/>
      <c r="CD1035" s="1112"/>
      <c r="CE1035" s="1114"/>
      <c r="CF1035" s="1114"/>
      <c r="CG1035" s="1114"/>
      <c r="CH1035" s="1114"/>
      <c r="CI1035" s="1112"/>
      <c r="CJ1035" s="1112"/>
      <c r="CK1035" s="1114"/>
      <c r="CL1035" s="1114"/>
      <c r="CM1035" s="1114"/>
      <c r="CN1035" s="1115"/>
      <c r="CO1035" s="1116"/>
      <c r="CP1035" s="1116"/>
      <c r="CQ1035" s="1110"/>
      <c r="CR1035" s="1110"/>
      <c r="CS1035" s="1110"/>
      <c r="CT1035" s="1110"/>
      <c r="CU1035" s="1110"/>
      <c r="CV1035" s="1110"/>
      <c r="CW1035" s="1110"/>
      <c r="CX1035" s="1110"/>
      <c r="CY1035" s="1110"/>
      <c r="CZ1035" s="1110"/>
      <c r="DA1035" s="1110"/>
      <c r="DB1035" s="1110"/>
      <c r="DC1035" s="1110"/>
      <c r="DD1035" s="1110"/>
      <c r="DE1035" s="1110"/>
      <c r="DF1035" s="1110"/>
      <c r="DG1035" s="1110"/>
      <c r="DH1035" s="1110"/>
      <c r="DI1035" s="1110"/>
      <c r="DJ1035" s="1110"/>
      <c r="DK1035" s="1110"/>
      <c r="DL1035" s="1110"/>
      <c r="DM1035" s="1110"/>
      <c r="DN1035" s="1110"/>
      <c r="DO1035" s="1110"/>
      <c r="DP1035" s="1110"/>
      <c r="DQ1035" s="1110"/>
      <c r="DR1035" s="1110"/>
      <c r="DS1035" s="1110"/>
      <c r="DT1035" s="1110"/>
      <c r="DU1035" s="1110"/>
      <c r="DV1035" s="1110"/>
      <c r="DW1035" s="1116"/>
      <c r="DX1035" s="1116"/>
      <c r="DY1035" s="1116"/>
      <c r="DZ1035" s="1116"/>
      <c r="EA1035" s="1116"/>
      <c r="EB1035" s="1116"/>
      <c r="EC1035" s="1116"/>
      <c r="ED1035" s="1116"/>
    </row>
    <row r="1036" spans="22:134" s="1105" customFormat="1" x14ac:dyDescent="0.25">
      <c r="V1036" s="1106"/>
      <c r="AA1036" s="1107"/>
      <c r="AB1036" s="1107"/>
      <c r="AD1036" s="1107"/>
      <c r="AE1036" s="1108"/>
      <c r="AH1036" s="1109"/>
      <c r="AI1036" s="1109"/>
      <c r="AK1036" s="1107"/>
      <c r="AR1036" s="1107"/>
      <c r="AV1036" s="1107"/>
      <c r="AX1036" s="1107"/>
      <c r="BB1036" s="1107"/>
      <c r="BC1036" s="1107"/>
      <c r="BE1036" s="1107"/>
      <c r="BH1036" s="1110"/>
      <c r="BI1036" s="1111"/>
      <c r="BJ1036" s="1112"/>
      <c r="BK1036" s="1112"/>
      <c r="BL1036" s="1112"/>
      <c r="BM1036" s="1113"/>
      <c r="BN1036" s="1113"/>
      <c r="BO1036" s="1113"/>
      <c r="BP1036" s="1112"/>
      <c r="BQ1036" s="1112"/>
      <c r="BR1036" s="1112"/>
      <c r="BS1036" s="1112"/>
      <c r="BT1036" s="1112"/>
      <c r="BU1036" s="1112"/>
      <c r="BV1036" s="1112"/>
      <c r="BW1036" s="1112"/>
      <c r="BX1036" s="1112"/>
      <c r="BY1036" s="1112"/>
      <c r="BZ1036" s="1112"/>
      <c r="CA1036" s="1112"/>
      <c r="CB1036" s="1114"/>
      <c r="CC1036" s="1112"/>
      <c r="CD1036" s="1112"/>
      <c r="CE1036" s="1114"/>
      <c r="CF1036" s="1114"/>
      <c r="CG1036" s="1114"/>
      <c r="CH1036" s="1114"/>
      <c r="CI1036" s="1112"/>
      <c r="CJ1036" s="1112"/>
      <c r="CK1036" s="1114"/>
      <c r="CL1036" s="1114"/>
      <c r="CM1036" s="1114"/>
      <c r="CN1036" s="1115"/>
      <c r="CO1036" s="1116"/>
      <c r="CP1036" s="1116"/>
      <c r="CQ1036" s="1110"/>
      <c r="CR1036" s="1110"/>
      <c r="CS1036" s="1110"/>
      <c r="CT1036" s="1110"/>
      <c r="CU1036" s="1110"/>
      <c r="CV1036" s="1110"/>
      <c r="CW1036" s="1110"/>
      <c r="CX1036" s="1110"/>
      <c r="CY1036" s="1110"/>
      <c r="CZ1036" s="1110"/>
      <c r="DA1036" s="1110"/>
      <c r="DB1036" s="1110"/>
      <c r="DC1036" s="1110"/>
      <c r="DD1036" s="1110"/>
      <c r="DE1036" s="1110"/>
      <c r="DF1036" s="1110"/>
      <c r="DG1036" s="1110"/>
      <c r="DH1036" s="1110"/>
      <c r="DI1036" s="1110"/>
      <c r="DJ1036" s="1110"/>
      <c r="DK1036" s="1110"/>
      <c r="DL1036" s="1110"/>
      <c r="DM1036" s="1110"/>
      <c r="DN1036" s="1110"/>
      <c r="DO1036" s="1110"/>
      <c r="DP1036" s="1110"/>
      <c r="DQ1036" s="1110"/>
      <c r="DR1036" s="1110"/>
      <c r="DS1036" s="1110"/>
      <c r="DT1036" s="1110"/>
      <c r="DU1036" s="1110"/>
      <c r="DV1036" s="1110"/>
      <c r="DW1036" s="1116"/>
      <c r="DX1036" s="1116"/>
      <c r="DY1036" s="1116"/>
      <c r="DZ1036" s="1116"/>
      <c r="EA1036" s="1116"/>
      <c r="EB1036" s="1116"/>
      <c r="EC1036" s="1116"/>
      <c r="ED1036" s="1116"/>
    </row>
    <row r="1037" spans="22:134" s="1105" customFormat="1" x14ac:dyDescent="0.25">
      <c r="V1037" s="1106"/>
      <c r="AA1037" s="1107"/>
      <c r="AB1037" s="1107"/>
      <c r="AD1037" s="1107"/>
      <c r="AE1037" s="1108"/>
      <c r="AH1037" s="1109"/>
      <c r="AI1037" s="1109"/>
      <c r="AK1037" s="1107"/>
      <c r="AR1037" s="1107"/>
      <c r="AV1037" s="1107"/>
      <c r="AX1037" s="1107"/>
      <c r="BB1037" s="1107"/>
      <c r="BC1037" s="1107"/>
      <c r="BE1037" s="1107"/>
      <c r="BH1037" s="1110"/>
      <c r="BI1037" s="1111"/>
      <c r="BJ1037" s="1112"/>
      <c r="BK1037" s="1112"/>
      <c r="BL1037" s="1112"/>
      <c r="BM1037" s="1113"/>
      <c r="BN1037" s="1113"/>
      <c r="BO1037" s="1113"/>
      <c r="BP1037" s="1112"/>
      <c r="BQ1037" s="1112"/>
      <c r="BR1037" s="1112"/>
      <c r="BS1037" s="1112"/>
      <c r="BT1037" s="1112"/>
      <c r="BU1037" s="1112"/>
      <c r="BV1037" s="1112"/>
      <c r="BW1037" s="1112"/>
      <c r="BX1037" s="1112"/>
      <c r="BY1037" s="1112"/>
      <c r="BZ1037" s="1112"/>
      <c r="CA1037" s="1112"/>
      <c r="CB1037" s="1114"/>
      <c r="CC1037" s="1112"/>
      <c r="CD1037" s="1112"/>
      <c r="CE1037" s="1114"/>
      <c r="CF1037" s="1114"/>
      <c r="CG1037" s="1114"/>
      <c r="CH1037" s="1114"/>
      <c r="CI1037" s="1112"/>
      <c r="CJ1037" s="1112"/>
      <c r="CK1037" s="1114"/>
      <c r="CL1037" s="1114"/>
      <c r="CM1037" s="1114"/>
      <c r="CN1037" s="1115"/>
      <c r="CO1037" s="1116"/>
      <c r="CP1037" s="1116"/>
      <c r="CQ1037" s="1110"/>
      <c r="CR1037" s="1110"/>
      <c r="CS1037" s="1110"/>
      <c r="CT1037" s="1110"/>
      <c r="CU1037" s="1110"/>
      <c r="CV1037" s="1110"/>
      <c r="CW1037" s="1110"/>
      <c r="CX1037" s="1110"/>
      <c r="CY1037" s="1110"/>
      <c r="CZ1037" s="1110"/>
      <c r="DA1037" s="1110"/>
      <c r="DB1037" s="1110"/>
      <c r="DC1037" s="1110"/>
      <c r="DD1037" s="1110"/>
      <c r="DE1037" s="1110"/>
      <c r="DF1037" s="1110"/>
      <c r="DG1037" s="1110"/>
      <c r="DH1037" s="1110"/>
      <c r="DI1037" s="1110"/>
      <c r="DJ1037" s="1110"/>
      <c r="DK1037" s="1110"/>
      <c r="DL1037" s="1110"/>
      <c r="DM1037" s="1110"/>
      <c r="DN1037" s="1110"/>
      <c r="DO1037" s="1110"/>
      <c r="DP1037" s="1110"/>
      <c r="DQ1037" s="1110"/>
      <c r="DR1037" s="1110"/>
      <c r="DS1037" s="1110"/>
      <c r="DT1037" s="1110"/>
      <c r="DU1037" s="1110"/>
      <c r="DV1037" s="1110"/>
      <c r="DW1037" s="1116"/>
      <c r="DX1037" s="1116"/>
      <c r="DY1037" s="1116"/>
      <c r="DZ1037" s="1116"/>
      <c r="EA1037" s="1116"/>
      <c r="EB1037" s="1116"/>
      <c r="EC1037" s="1116"/>
      <c r="ED1037" s="1116"/>
    </row>
    <row r="1038" spans="22:134" s="1105" customFormat="1" x14ac:dyDescent="0.25">
      <c r="V1038" s="1106"/>
      <c r="AA1038" s="1107"/>
      <c r="AB1038" s="1107"/>
      <c r="AD1038" s="1107"/>
      <c r="AE1038" s="1108"/>
      <c r="AH1038" s="1109"/>
      <c r="AI1038" s="1109"/>
      <c r="AK1038" s="1107"/>
      <c r="AR1038" s="1107"/>
      <c r="AV1038" s="1107"/>
      <c r="AX1038" s="1107"/>
      <c r="BB1038" s="1107"/>
      <c r="BC1038" s="1107"/>
      <c r="BE1038" s="1107"/>
      <c r="BH1038" s="1110"/>
      <c r="BI1038" s="1111"/>
      <c r="BJ1038" s="1112"/>
      <c r="BK1038" s="1112"/>
      <c r="BL1038" s="1112"/>
      <c r="BM1038" s="1113"/>
      <c r="BN1038" s="1113"/>
      <c r="BO1038" s="1113"/>
      <c r="BP1038" s="1112"/>
      <c r="BQ1038" s="1112"/>
      <c r="BR1038" s="1112"/>
      <c r="BS1038" s="1112"/>
      <c r="BT1038" s="1112"/>
      <c r="BU1038" s="1112"/>
      <c r="BV1038" s="1112"/>
      <c r="BW1038" s="1112"/>
      <c r="BX1038" s="1112"/>
      <c r="BY1038" s="1112"/>
      <c r="BZ1038" s="1112"/>
      <c r="CA1038" s="1112"/>
      <c r="CB1038" s="1114"/>
      <c r="CC1038" s="1112"/>
      <c r="CD1038" s="1112"/>
      <c r="CE1038" s="1114"/>
      <c r="CF1038" s="1114"/>
      <c r="CG1038" s="1114"/>
      <c r="CH1038" s="1114"/>
      <c r="CI1038" s="1112"/>
      <c r="CJ1038" s="1112"/>
      <c r="CK1038" s="1114"/>
      <c r="CL1038" s="1114"/>
      <c r="CM1038" s="1114"/>
      <c r="CN1038" s="1115"/>
      <c r="CO1038" s="1116"/>
      <c r="CP1038" s="1116"/>
      <c r="CQ1038" s="1110"/>
      <c r="CR1038" s="1110"/>
      <c r="CS1038" s="1110"/>
      <c r="CT1038" s="1110"/>
      <c r="CU1038" s="1110"/>
      <c r="CV1038" s="1110"/>
      <c r="CW1038" s="1110"/>
      <c r="CX1038" s="1110"/>
      <c r="CY1038" s="1110"/>
      <c r="CZ1038" s="1110"/>
      <c r="DA1038" s="1110"/>
      <c r="DB1038" s="1110"/>
      <c r="DC1038" s="1110"/>
      <c r="DD1038" s="1110"/>
      <c r="DE1038" s="1110"/>
      <c r="DF1038" s="1110"/>
      <c r="DG1038" s="1110"/>
      <c r="DH1038" s="1110"/>
      <c r="DI1038" s="1110"/>
      <c r="DJ1038" s="1110"/>
      <c r="DK1038" s="1110"/>
      <c r="DL1038" s="1110"/>
      <c r="DM1038" s="1110"/>
      <c r="DN1038" s="1110"/>
      <c r="DO1038" s="1110"/>
      <c r="DP1038" s="1110"/>
      <c r="DQ1038" s="1110"/>
      <c r="DR1038" s="1110"/>
      <c r="DS1038" s="1110"/>
      <c r="DT1038" s="1110"/>
      <c r="DU1038" s="1110"/>
      <c r="DV1038" s="1110"/>
      <c r="DW1038" s="1116"/>
      <c r="DX1038" s="1116"/>
      <c r="DY1038" s="1116"/>
      <c r="DZ1038" s="1116"/>
      <c r="EA1038" s="1116"/>
      <c r="EB1038" s="1116"/>
      <c r="EC1038" s="1116"/>
      <c r="ED1038" s="1116"/>
    </row>
    <row r="1039" spans="22:134" s="1105" customFormat="1" x14ac:dyDescent="0.25">
      <c r="V1039" s="1106"/>
      <c r="AA1039" s="1107"/>
      <c r="AB1039" s="1107"/>
      <c r="AD1039" s="1107"/>
      <c r="AE1039" s="1108"/>
      <c r="AH1039" s="1109"/>
      <c r="AI1039" s="1109"/>
      <c r="AK1039" s="1107"/>
      <c r="AR1039" s="1107"/>
      <c r="AV1039" s="1107"/>
      <c r="AX1039" s="1107"/>
      <c r="BB1039" s="1107"/>
      <c r="BC1039" s="1107"/>
      <c r="BE1039" s="1107"/>
      <c r="BH1039" s="1110"/>
      <c r="BI1039" s="1111"/>
      <c r="BJ1039" s="1112"/>
      <c r="BK1039" s="1112"/>
      <c r="BL1039" s="1112"/>
      <c r="BM1039" s="1113"/>
      <c r="BN1039" s="1113"/>
      <c r="BO1039" s="1113"/>
      <c r="BP1039" s="1112"/>
      <c r="BQ1039" s="1112"/>
      <c r="BR1039" s="1112"/>
      <c r="BS1039" s="1112"/>
      <c r="BT1039" s="1112"/>
      <c r="BU1039" s="1112"/>
      <c r="BV1039" s="1112"/>
      <c r="BW1039" s="1112"/>
      <c r="BX1039" s="1112"/>
      <c r="BY1039" s="1112"/>
      <c r="BZ1039" s="1112"/>
      <c r="CA1039" s="1112"/>
      <c r="CB1039" s="1114"/>
      <c r="CC1039" s="1112"/>
      <c r="CD1039" s="1112"/>
      <c r="CE1039" s="1114"/>
      <c r="CF1039" s="1114"/>
      <c r="CG1039" s="1114"/>
      <c r="CH1039" s="1114"/>
      <c r="CI1039" s="1112"/>
      <c r="CJ1039" s="1112"/>
      <c r="CK1039" s="1114"/>
      <c r="CL1039" s="1114"/>
      <c r="CM1039" s="1114"/>
      <c r="CN1039" s="1115"/>
      <c r="CO1039" s="1116"/>
      <c r="CP1039" s="1116"/>
      <c r="CQ1039" s="1110"/>
      <c r="CR1039" s="1110"/>
      <c r="CS1039" s="1110"/>
      <c r="CT1039" s="1110"/>
      <c r="CU1039" s="1110"/>
      <c r="CV1039" s="1110"/>
      <c r="CW1039" s="1110"/>
      <c r="CX1039" s="1110"/>
      <c r="CY1039" s="1110"/>
      <c r="CZ1039" s="1110"/>
      <c r="DA1039" s="1110"/>
      <c r="DB1039" s="1110"/>
      <c r="DC1039" s="1110"/>
      <c r="DD1039" s="1110"/>
      <c r="DE1039" s="1110"/>
      <c r="DF1039" s="1110"/>
      <c r="DG1039" s="1110"/>
      <c r="DH1039" s="1110"/>
      <c r="DI1039" s="1110"/>
      <c r="DJ1039" s="1110"/>
      <c r="DK1039" s="1110"/>
      <c r="DL1039" s="1110"/>
      <c r="DM1039" s="1110"/>
      <c r="DN1039" s="1110"/>
      <c r="DO1039" s="1110"/>
      <c r="DP1039" s="1110"/>
      <c r="DQ1039" s="1110"/>
      <c r="DR1039" s="1110"/>
      <c r="DS1039" s="1110"/>
      <c r="DT1039" s="1110"/>
      <c r="DU1039" s="1110"/>
      <c r="DV1039" s="1110"/>
      <c r="DW1039" s="1116"/>
      <c r="DX1039" s="1116"/>
      <c r="DY1039" s="1116"/>
      <c r="DZ1039" s="1116"/>
      <c r="EA1039" s="1116"/>
      <c r="EB1039" s="1116"/>
      <c r="EC1039" s="1116"/>
      <c r="ED1039" s="1116"/>
    </row>
    <row r="1040" spans="22:134" s="1105" customFormat="1" x14ac:dyDescent="0.25">
      <c r="V1040" s="1106"/>
      <c r="AA1040" s="1107"/>
      <c r="AB1040" s="1107"/>
      <c r="AD1040" s="1107"/>
      <c r="AE1040" s="1108"/>
      <c r="AH1040" s="1109"/>
      <c r="AI1040" s="1109"/>
      <c r="AK1040" s="1107"/>
      <c r="AR1040" s="1107"/>
      <c r="AV1040" s="1107"/>
      <c r="AX1040" s="1107"/>
      <c r="BB1040" s="1107"/>
      <c r="BC1040" s="1107"/>
      <c r="BE1040" s="1107"/>
      <c r="BH1040" s="1110"/>
      <c r="BI1040" s="1111"/>
      <c r="BJ1040" s="1112"/>
      <c r="BK1040" s="1112"/>
      <c r="BL1040" s="1112"/>
      <c r="BM1040" s="1113"/>
      <c r="BN1040" s="1113"/>
      <c r="BO1040" s="1113"/>
      <c r="BP1040" s="1112"/>
      <c r="BQ1040" s="1112"/>
      <c r="BR1040" s="1112"/>
      <c r="BS1040" s="1112"/>
      <c r="BT1040" s="1112"/>
      <c r="BU1040" s="1112"/>
      <c r="BV1040" s="1112"/>
      <c r="BW1040" s="1112"/>
      <c r="BX1040" s="1112"/>
      <c r="BY1040" s="1112"/>
      <c r="BZ1040" s="1112"/>
      <c r="CA1040" s="1112"/>
      <c r="CB1040" s="1114"/>
      <c r="CC1040" s="1112"/>
      <c r="CD1040" s="1112"/>
      <c r="CE1040" s="1114"/>
      <c r="CF1040" s="1114"/>
      <c r="CG1040" s="1114"/>
      <c r="CH1040" s="1114"/>
      <c r="CI1040" s="1112"/>
      <c r="CJ1040" s="1112"/>
      <c r="CK1040" s="1114"/>
      <c r="CL1040" s="1114"/>
      <c r="CM1040" s="1114"/>
      <c r="CN1040" s="1115"/>
      <c r="CO1040" s="1116"/>
      <c r="CP1040" s="1116"/>
      <c r="CQ1040" s="1110"/>
      <c r="CR1040" s="1110"/>
      <c r="CS1040" s="1110"/>
      <c r="CT1040" s="1110"/>
      <c r="CU1040" s="1110"/>
      <c r="CV1040" s="1110"/>
      <c r="CW1040" s="1110"/>
      <c r="CX1040" s="1110"/>
      <c r="CY1040" s="1110"/>
      <c r="CZ1040" s="1110"/>
      <c r="DA1040" s="1110"/>
      <c r="DB1040" s="1110"/>
      <c r="DC1040" s="1110"/>
      <c r="DD1040" s="1110"/>
      <c r="DE1040" s="1110"/>
      <c r="DF1040" s="1110"/>
      <c r="DG1040" s="1110"/>
      <c r="DH1040" s="1110"/>
      <c r="DI1040" s="1110"/>
      <c r="DJ1040" s="1110"/>
      <c r="DK1040" s="1110"/>
      <c r="DL1040" s="1110"/>
      <c r="DM1040" s="1110"/>
      <c r="DN1040" s="1110"/>
      <c r="DO1040" s="1110"/>
      <c r="DP1040" s="1110"/>
      <c r="DQ1040" s="1110"/>
      <c r="DR1040" s="1110"/>
      <c r="DS1040" s="1110"/>
      <c r="DT1040" s="1110"/>
      <c r="DU1040" s="1110"/>
      <c r="DV1040" s="1110"/>
      <c r="DW1040" s="1116"/>
      <c r="DX1040" s="1116"/>
      <c r="DY1040" s="1116"/>
      <c r="DZ1040" s="1116"/>
      <c r="EA1040" s="1116"/>
      <c r="EB1040" s="1116"/>
      <c r="EC1040" s="1116"/>
      <c r="ED1040" s="1116"/>
    </row>
    <row r="1041" spans="22:134" s="1105" customFormat="1" x14ac:dyDescent="0.25">
      <c r="V1041" s="1106"/>
      <c r="AA1041" s="1107"/>
      <c r="AB1041" s="1107"/>
      <c r="AD1041" s="1107"/>
      <c r="AE1041" s="1108"/>
      <c r="AH1041" s="1109"/>
      <c r="AI1041" s="1109"/>
      <c r="AK1041" s="1107"/>
      <c r="AR1041" s="1107"/>
      <c r="AV1041" s="1107"/>
      <c r="AX1041" s="1107"/>
      <c r="BB1041" s="1107"/>
      <c r="BC1041" s="1107"/>
      <c r="BE1041" s="1107"/>
      <c r="BH1041" s="1110"/>
      <c r="BI1041" s="1111"/>
      <c r="BJ1041" s="1112"/>
      <c r="BK1041" s="1112"/>
      <c r="BL1041" s="1112"/>
      <c r="BM1041" s="1113"/>
      <c r="BN1041" s="1113"/>
      <c r="BO1041" s="1113"/>
      <c r="BP1041" s="1112"/>
      <c r="BQ1041" s="1112"/>
      <c r="BR1041" s="1112"/>
      <c r="BS1041" s="1112"/>
      <c r="BT1041" s="1112"/>
      <c r="BU1041" s="1112"/>
      <c r="BV1041" s="1112"/>
      <c r="BW1041" s="1112"/>
      <c r="BX1041" s="1112"/>
      <c r="BY1041" s="1112"/>
      <c r="BZ1041" s="1112"/>
      <c r="CA1041" s="1112"/>
      <c r="CB1041" s="1114"/>
      <c r="CC1041" s="1112"/>
      <c r="CD1041" s="1112"/>
      <c r="CE1041" s="1114"/>
      <c r="CF1041" s="1114"/>
      <c r="CG1041" s="1114"/>
      <c r="CH1041" s="1114"/>
      <c r="CI1041" s="1112"/>
      <c r="CJ1041" s="1112"/>
      <c r="CK1041" s="1114"/>
      <c r="CL1041" s="1114"/>
      <c r="CM1041" s="1114"/>
      <c r="CN1041" s="1115"/>
      <c r="CO1041" s="1116"/>
      <c r="CP1041" s="1116"/>
      <c r="CQ1041" s="1110"/>
      <c r="CR1041" s="1110"/>
      <c r="CS1041" s="1110"/>
      <c r="CT1041" s="1110"/>
      <c r="CU1041" s="1110"/>
      <c r="CV1041" s="1110"/>
      <c r="CW1041" s="1110"/>
      <c r="CX1041" s="1110"/>
      <c r="CY1041" s="1110"/>
      <c r="CZ1041" s="1110"/>
      <c r="DA1041" s="1110"/>
      <c r="DB1041" s="1110"/>
      <c r="DC1041" s="1110"/>
      <c r="DD1041" s="1110"/>
      <c r="DE1041" s="1110"/>
      <c r="DF1041" s="1110"/>
      <c r="DG1041" s="1110"/>
      <c r="DH1041" s="1110"/>
      <c r="DI1041" s="1110"/>
      <c r="DJ1041" s="1110"/>
      <c r="DK1041" s="1110"/>
      <c r="DL1041" s="1110"/>
      <c r="DM1041" s="1110"/>
      <c r="DN1041" s="1110"/>
      <c r="DO1041" s="1110"/>
      <c r="DP1041" s="1110"/>
      <c r="DQ1041" s="1110"/>
      <c r="DR1041" s="1110"/>
      <c r="DS1041" s="1110"/>
      <c r="DT1041" s="1110"/>
      <c r="DU1041" s="1110"/>
      <c r="DV1041" s="1110"/>
      <c r="DW1041" s="1116"/>
      <c r="DX1041" s="1116"/>
      <c r="DY1041" s="1116"/>
      <c r="DZ1041" s="1116"/>
      <c r="EA1041" s="1116"/>
      <c r="EB1041" s="1116"/>
      <c r="EC1041" s="1116"/>
      <c r="ED1041" s="1116"/>
    </row>
    <row r="1042" spans="22:134" s="1105" customFormat="1" x14ac:dyDescent="0.25">
      <c r="V1042" s="1106"/>
      <c r="AA1042" s="1107"/>
      <c r="AB1042" s="1107"/>
      <c r="AD1042" s="1107"/>
      <c r="AE1042" s="1108"/>
      <c r="AH1042" s="1109"/>
      <c r="AI1042" s="1109"/>
      <c r="AK1042" s="1107"/>
      <c r="AR1042" s="1107"/>
      <c r="AV1042" s="1107"/>
      <c r="AX1042" s="1107"/>
      <c r="BB1042" s="1107"/>
      <c r="BC1042" s="1107"/>
      <c r="BE1042" s="1107"/>
      <c r="BH1042" s="1110"/>
      <c r="BI1042" s="1111"/>
      <c r="BJ1042" s="1112"/>
      <c r="BK1042" s="1112"/>
      <c r="BL1042" s="1112"/>
      <c r="BM1042" s="1113"/>
      <c r="BN1042" s="1113"/>
      <c r="BO1042" s="1113"/>
      <c r="BP1042" s="1112"/>
      <c r="BQ1042" s="1112"/>
      <c r="BR1042" s="1112"/>
      <c r="BS1042" s="1112"/>
      <c r="BT1042" s="1112"/>
      <c r="BU1042" s="1112"/>
      <c r="BV1042" s="1112"/>
      <c r="BW1042" s="1112"/>
      <c r="BX1042" s="1112"/>
      <c r="BY1042" s="1112"/>
      <c r="BZ1042" s="1112"/>
      <c r="CA1042" s="1112"/>
      <c r="CB1042" s="1114"/>
      <c r="CC1042" s="1112"/>
      <c r="CD1042" s="1112"/>
      <c r="CE1042" s="1114"/>
      <c r="CF1042" s="1114"/>
      <c r="CG1042" s="1114"/>
      <c r="CH1042" s="1114"/>
      <c r="CI1042" s="1112"/>
      <c r="CJ1042" s="1112"/>
      <c r="CK1042" s="1114"/>
      <c r="CL1042" s="1114"/>
      <c r="CM1042" s="1114"/>
      <c r="CN1042" s="1115"/>
      <c r="CO1042" s="1116"/>
      <c r="CP1042" s="1116"/>
      <c r="CQ1042" s="1110"/>
      <c r="CR1042" s="1110"/>
      <c r="CS1042" s="1110"/>
      <c r="CT1042" s="1110"/>
      <c r="CU1042" s="1110"/>
      <c r="CV1042" s="1110"/>
      <c r="CW1042" s="1110"/>
      <c r="CX1042" s="1110"/>
      <c r="CY1042" s="1110"/>
      <c r="CZ1042" s="1110"/>
      <c r="DA1042" s="1110"/>
      <c r="DB1042" s="1110"/>
      <c r="DC1042" s="1110"/>
      <c r="DD1042" s="1110"/>
      <c r="DE1042" s="1110"/>
      <c r="DF1042" s="1110"/>
      <c r="DG1042" s="1110"/>
      <c r="DH1042" s="1110"/>
      <c r="DI1042" s="1110"/>
      <c r="DJ1042" s="1110"/>
      <c r="DK1042" s="1110"/>
      <c r="DL1042" s="1110"/>
      <c r="DM1042" s="1110"/>
      <c r="DN1042" s="1110"/>
      <c r="DO1042" s="1110"/>
      <c r="DP1042" s="1110"/>
      <c r="DQ1042" s="1110"/>
      <c r="DR1042" s="1110"/>
      <c r="DS1042" s="1110"/>
      <c r="DT1042" s="1110"/>
      <c r="DU1042" s="1110"/>
      <c r="DV1042" s="1110"/>
      <c r="DW1042" s="1116"/>
      <c r="DX1042" s="1116"/>
      <c r="DY1042" s="1116"/>
      <c r="DZ1042" s="1116"/>
      <c r="EA1042" s="1116"/>
      <c r="EB1042" s="1116"/>
      <c r="EC1042" s="1116"/>
      <c r="ED1042" s="1116"/>
    </row>
    <row r="1043" spans="22:134" s="1105" customFormat="1" x14ac:dyDescent="0.25">
      <c r="V1043" s="1106"/>
      <c r="AA1043" s="1107"/>
      <c r="AB1043" s="1107"/>
      <c r="AD1043" s="1107"/>
      <c r="AE1043" s="1108"/>
      <c r="AH1043" s="1109"/>
      <c r="AI1043" s="1109"/>
      <c r="AK1043" s="1107"/>
      <c r="AR1043" s="1107"/>
      <c r="AV1043" s="1107"/>
      <c r="AX1043" s="1107"/>
      <c r="BB1043" s="1107"/>
      <c r="BC1043" s="1107"/>
      <c r="BE1043" s="1107"/>
      <c r="BH1043" s="1110"/>
      <c r="BI1043" s="1111"/>
      <c r="BJ1043" s="1112"/>
      <c r="BK1043" s="1112"/>
      <c r="BL1043" s="1112"/>
      <c r="BM1043" s="1113"/>
      <c r="BN1043" s="1113"/>
      <c r="BO1043" s="1113"/>
      <c r="BP1043" s="1112"/>
      <c r="BQ1043" s="1112"/>
      <c r="BR1043" s="1112"/>
      <c r="BS1043" s="1112"/>
      <c r="BT1043" s="1112"/>
      <c r="BU1043" s="1112"/>
      <c r="BV1043" s="1112"/>
      <c r="BW1043" s="1112"/>
      <c r="BX1043" s="1112"/>
      <c r="BY1043" s="1112"/>
      <c r="BZ1043" s="1112"/>
      <c r="CA1043" s="1112"/>
      <c r="CB1043" s="1114"/>
      <c r="CC1043" s="1112"/>
      <c r="CD1043" s="1112"/>
      <c r="CE1043" s="1114"/>
      <c r="CF1043" s="1114"/>
      <c r="CG1043" s="1114"/>
      <c r="CH1043" s="1114"/>
      <c r="CI1043" s="1112"/>
      <c r="CJ1043" s="1112"/>
      <c r="CK1043" s="1114"/>
      <c r="CL1043" s="1114"/>
      <c r="CM1043" s="1114"/>
      <c r="CN1043" s="1115"/>
      <c r="CO1043" s="1116"/>
      <c r="CP1043" s="1116"/>
      <c r="CQ1043" s="1110"/>
      <c r="CR1043" s="1110"/>
      <c r="CS1043" s="1110"/>
      <c r="CT1043" s="1110"/>
      <c r="CU1043" s="1110"/>
      <c r="CV1043" s="1110"/>
      <c r="CW1043" s="1110"/>
      <c r="CX1043" s="1110"/>
      <c r="CY1043" s="1110"/>
      <c r="CZ1043" s="1110"/>
      <c r="DA1043" s="1110"/>
      <c r="DB1043" s="1110"/>
      <c r="DC1043" s="1110"/>
      <c r="DD1043" s="1110"/>
      <c r="DE1043" s="1110"/>
      <c r="DF1043" s="1110"/>
      <c r="DG1043" s="1110"/>
      <c r="DH1043" s="1110"/>
      <c r="DI1043" s="1110"/>
      <c r="DJ1043" s="1110"/>
      <c r="DK1043" s="1110"/>
      <c r="DL1043" s="1110"/>
      <c r="DM1043" s="1110"/>
      <c r="DN1043" s="1110"/>
      <c r="DO1043" s="1110"/>
      <c r="DP1043" s="1110"/>
      <c r="DQ1043" s="1110"/>
      <c r="DR1043" s="1110"/>
      <c r="DS1043" s="1110"/>
      <c r="DT1043" s="1110"/>
      <c r="DU1043" s="1110"/>
      <c r="DV1043" s="1110"/>
      <c r="DW1043" s="1116"/>
      <c r="DX1043" s="1116"/>
      <c r="DY1043" s="1116"/>
      <c r="DZ1043" s="1116"/>
      <c r="EA1043" s="1116"/>
      <c r="EB1043" s="1116"/>
      <c r="EC1043" s="1116"/>
      <c r="ED1043" s="1116"/>
    </row>
    <row r="1044" spans="22:134" s="1105" customFormat="1" x14ac:dyDescent="0.25">
      <c r="V1044" s="1106"/>
      <c r="AA1044" s="1107"/>
      <c r="AB1044" s="1107"/>
      <c r="AD1044" s="1107"/>
      <c r="AE1044" s="1108"/>
      <c r="AH1044" s="1109"/>
      <c r="AI1044" s="1109"/>
      <c r="AK1044" s="1107"/>
      <c r="AR1044" s="1107"/>
      <c r="AV1044" s="1107"/>
      <c r="AX1044" s="1107"/>
      <c r="BB1044" s="1107"/>
      <c r="BC1044" s="1107"/>
      <c r="BE1044" s="1107"/>
      <c r="BH1044" s="1110"/>
      <c r="BI1044" s="1111"/>
      <c r="BJ1044" s="1112"/>
      <c r="BK1044" s="1112"/>
      <c r="BL1044" s="1112"/>
      <c r="BM1044" s="1113"/>
      <c r="BN1044" s="1113"/>
      <c r="BO1044" s="1113"/>
      <c r="BP1044" s="1112"/>
      <c r="BQ1044" s="1112"/>
      <c r="BR1044" s="1112"/>
      <c r="BS1044" s="1112"/>
      <c r="BT1044" s="1112"/>
      <c r="BU1044" s="1112"/>
      <c r="BV1044" s="1112"/>
      <c r="BW1044" s="1112"/>
      <c r="BX1044" s="1112"/>
      <c r="BY1044" s="1112"/>
      <c r="BZ1044" s="1112"/>
      <c r="CA1044" s="1112"/>
      <c r="CB1044" s="1114"/>
      <c r="CC1044" s="1112"/>
      <c r="CD1044" s="1112"/>
      <c r="CE1044" s="1114"/>
      <c r="CF1044" s="1114"/>
      <c r="CG1044" s="1114"/>
      <c r="CH1044" s="1114"/>
      <c r="CI1044" s="1112"/>
      <c r="CJ1044" s="1112"/>
      <c r="CK1044" s="1114"/>
      <c r="CL1044" s="1114"/>
      <c r="CM1044" s="1114"/>
      <c r="CN1044" s="1115"/>
      <c r="CO1044" s="1116"/>
      <c r="CP1044" s="1116"/>
      <c r="CQ1044" s="1110"/>
      <c r="CR1044" s="1110"/>
      <c r="CS1044" s="1110"/>
      <c r="CT1044" s="1110"/>
      <c r="CU1044" s="1110"/>
      <c r="CV1044" s="1110"/>
      <c r="CW1044" s="1110"/>
      <c r="CX1044" s="1110"/>
      <c r="CY1044" s="1110"/>
      <c r="CZ1044" s="1110"/>
      <c r="DA1044" s="1110"/>
      <c r="DB1044" s="1110"/>
      <c r="DC1044" s="1110"/>
      <c r="DD1044" s="1110"/>
      <c r="DE1044" s="1110"/>
      <c r="DF1044" s="1110"/>
      <c r="DG1044" s="1110"/>
      <c r="DH1044" s="1110"/>
      <c r="DI1044" s="1110"/>
      <c r="DJ1044" s="1110"/>
      <c r="DK1044" s="1110"/>
      <c r="DL1044" s="1110"/>
      <c r="DM1044" s="1110"/>
      <c r="DN1044" s="1110"/>
      <c r="DO1044" s="1110"/>
      <c r="DP1044" s="1110"/>
      <c r="DQ1044" s="1110"/>
      <c r="DR1044" s="1110"/>
      <c r="DS1044" s="1110"/>
      <c r="DT1044" s="1110"/>
      <c r="DU1044" s="1110"/>
      <c r="DV1044" s="1110"/>
      <c r="DW1044" s="1116"/>
      <c r="DX1044" s="1116"/>
      <c r="DY1044" s="1116"/>
      <c r="DZ1044" s="1116"/>
      <c r="EA1044" s="1116"/>
      <c r="EB1044" s="1116"/>
      <c r="EC1044" s="1116"/>
      <c r="ED1044" s="1116"/>
    </row>
    <row r="1045" spans="22:134" s="1105" customFormat="1" x14ac:dyDescent="0.25">
      <c r="V1045" s="1106"/>
      <c r="AA1045" s="1107"/>
      <c r="AB1045" s="1107"/>
      <c r="AD1045" s="1107"/>
      <c r="AE1045" s="1108"/>
      <c r="AH1045" s="1109"/>
      <c r="AI1045" s="1109"/>
      <c r="AK1045" s="1107"/>
      <c r="AR1045" s="1107"/>
      <c r="AV1045" s="1107"/>
      <c r="AX1045" s="1107"/>
      <c r="BB1045" s="1107"/>
      <c r="BC1045" s="1107"/>
      <c r="BE1045" s="1107"/>
      <c r="BH1045" s="1110"/>
      <c r="BI1045" s="1111"/>
      <c r="BJ1045" s="1112"/>
      <c r="BK1045" s="1112"/>
      <c r="BL1045" s="1112"/>
      <c r="BM1045" s="1113"/>
      <c r="BN1045" s="1113"/>
      <c r="BO1045" s="1113"/>
      <c r="BP1045" s="1112"/>
      <c r="BQ1045" s="1112"/>
      <c r="BR1045" s="1112"/>
      <c r="BS1045" s="1112"/>
      <c r="BT1045" s="1112"/>
      <c r="BU1045" s="1112"/>
      <c r="BV1045" s="1112"/>
      <c r="BW1045" s="1112"/>
      <c r="BX1045" s="1112"/>
      <c r="BY1045" s="1112"/>
      <c r="BZ1045" s="1112"/>
      <c r="CA1045" s="1112"/>
      <c r="CB1045" s="1114"/>
      <c r="CC1045" s="1112"/>
      <c r="CD1045" s="1112"/>
      <c r="CE1045" s="1114"/>
      <c r="CF1045" s="1114"/>
      <c r="CG1045" s="1114"/>
      <c r="CH1045" s="1114"/>
      <c r="CI1045" s="1112"/>
      <c r="CJ1045" s="1112"/>
      <c r="CK1045" s="1114"/>
      <c r="CL1045" s="1114"/>
      <c r="CM1045" s="1114"/>
      <c r="CN1045" s="1115"/>
      <c r="CO1045" s="1116"/>
      <c r="CP1045" s="1116"/>
      <c r="CQ1045" s="1110"/>
      <c r="CR1045" s="1110"/>
      <c r="CS1045" s="1110"/>
      <c r="CT1045" s="1110"/>
      <c r="CU1045" s="1110"/>
      <c r="CV1045" s="1110"/>
      <c r="CW1045" s="1110"/>
      <c r="CX1045" s="1110"/>
      <c r="CY1045" s="1110"/>
      <c r="CZ1045" s="1110"/>
      <c r="DA1045" s="1110"/>
      <c r="DB1045" s="1110"/>
      <c r="DC1045" s="1110"/>
      <c r="DD1045" s="1110"/>
      <c r="DE1045" s="1110"/>
      <c r="DF1045" s="1110"/>
      <c r="DG1045" s="1110"/>
      <c r="DH1045" s="1110"/>
      <c r="DI1045" s="1110"/>
      <c r="DJ1045" s="1110"/>
      <c r="DK1045" s="1110"/>
      <c r="DL1045" s="1110"/>
      <c r="DM1045" s="1110"/>
      <c r="DN1045" s="1110"/>
      <c r="DO1045" s="1110"/>
      <c r="DP1045" s="1110"/>
      <c r="DQ1045" s="1110"/>
      <c r="DR1045" s="1110"/>
      <c r="DS1045" s="1110"/>
      <c r="DT1045" s="1110"/>
      <c r="DU1045" s="1110"/>
      <c r="DV1045" s="1110"/>
      <c r="DW1045" s="1116"/>
      <c r="DX1045" s="1116"/>
      <c r="DY1045" s="1116"/>
      <c r="DZ1045" s="1116"/>
      <c r="EA1045" s="1116"/>
      <c r="EB1045" s="1116"/>
      <c r="EC1045" s="1116"/>
      <c r="ED1045" s="1116"/>
    </row>
    <row r="1046" spans="22:134" s="1105" customFormat="1" x14ac:dyDescent="0.25">
      <c r="V1046" s="1106"/>
      <c r="AA1046" s="1107"/>
      <c r="AB1046" s="1107"/>
      <c r="AD1046" s="1107"/>
      <c r="AE1046" s="1108"/>
      <c r="AH1046" s="1109"/>
      <c r="AI1046" s="1109"/>
      <c r="AK1046" s="1107"/>
      <c r="AR1046" s="1107"/>
      <c r="AV1046" s="1107"/>
      <c r="AX1046" s="1107"/>
      <c r="BB1046" s="1107"/>
      <c r="BC1046" s="1107"/>
      <c r="BE1046" s="1107"/>
      <c r="BH1046" s="1110"/>
      <c r="BI1046" s="1111"/>
      <c r="BJ1046" s="1112"/>
      <c r="BK1046" s="1112"/>
      <c r="BL1046" s="1112"/>
      <c r="BM1046" s="1113"/>
      <c r="BN1046" s="1113"/>
      <c r="BO1046" s="1113"/>
      <c r="BP1046" s="1112"/>
      <c r="BQ1046" s="1112"/>
      <c r="BR1046" s="1112"/>
      <c r="BS1046" s="1112"/>
      <c r="BT1046" s="1112"/>
      <c r="BU1046" s="1112"/>
      <c r="BV1046" s="1112"/>
      <c r="BW1046" s="1112"/>
      <c r="BX1046" s="1112"/>
      <c r="BY1046" s="1112"/>
      <c r="BZ1046" s="1112"/>
      <c r="CA1046" s="1112"/>
      <c r="CB1046" s="1114"/>
      <c r="CC1046" s="1112"/>
      <c r="CD1046" s="1112"/>
      <c r="CE1046" s="1114"/>
      <c r="CF1046" s="1114"/>
      <c r="CG1046" s="1114"/>
      <c r="CH1046" s="1114"/>
      <c r="CI1046" s="1112"/>
      <c r="CJ1046" s="1112"/>
      <c r="CK1046" s="1114"/>
      <c r="CL1046" s="1114"/>
      <c r="CM1046" s="1114"/>
      <c r="CN1046" s="1115"/>
      <c r="CO1046" s="1116"/>
      <c r="CP1046" s="1116"/>
      <c r="CQ1046" s="1110"/>
      <c r="CR1046" s="1110"/>
      <c r="CS1046" s="1110"/>
      <c r="CT1046" s="1110"/>
      <c r="CU1046" s="1110"/>
      <c r="CV1046" s="1110"/>
      <c r="CW1046" s="1110"/>
      <c r="CX1046" s="1110"/>
      <c r="CY1046" s="1110"/>
      <c r="CZ1046" s="1110"/>
      <c r="DA1046" s="1110"/>
      <c r="DB1046" s="1110"/>
      <c r="DC1046" s="1110"/>
      <c r="DD1046" s="1110"/>
      <c r="DE1046" s="1110"/>
      <c r="DF1046" s="1110"/>
      <c r="DG1046" s="1110"/>
      <c r="DH1046" s="1110"/>
      <c r="DI1046" s="1110"/>
      <c r="DJ1046" s="1110"/>
      <c r="DK1046" s="1110"/>
      <c r="DL1046" s="1110"/>
      <c r="DM1046" s="1110"/>
      <c r="DN1046" s="1110"/>
      <c r="DO1046" s="1110"/>
      <c r="DP1046" s="1110"/>
      <c r="DQ1046" s="1110"/>
      <c r="DR1046" s="1110"/>
      <c r="DS1046" s="1110"/>
      <c r="DT1046" s="1110"/>
      <c r="DU1046" s="1110"/>
      <c r="DV1046" s="1110"/>
      <c r="DW1046" s="1116"/>
      <c r="DX1046" s="1116"/>
      <c r="DY1046" s="1116"/>
      <c r="DZ1046" s="1116"/>
      <c r="EA1046" s="1116"/>
      <c r="EB1046" s="1116"/>
      <c r="EC1046" s="1116"/>
      <c r="ED1046" s="1116"/>
    </row>
    <row r="1047" spans="22:134" s="1105" customFormat="1" x14ac:dyDescent="0.25">
      <c r="V1047" s="1106"/>
      <c r="AA1047" s="1107"/>
      <c r="AB1047" s="1107"/>
      <c r="AD1047" s="1107"/>
      <c r="AE1047" s="1108"/>
      <c r="AH1047" s="1109"/>
      <c r="AI1047" s="1109"/>
      <c r="AK1047" s="1107"/>
      <c r="AR1047" s="1107"/>
      <c r="AV1047" s="1107"/>
      <c r="AX1047" s="1107"/>
      <c r="BB1047" s="1107"/>
      <c r="BC1047" s="1107"/>
      <c r="BE1047" s="1107"/>
      <c r="BH1047" s="1110"/>
      <c r="BI1047" s="1111"/>
      <c r="BJ1047" s="1112"/>
      <c r="BK1047" s="1112"/>
      <c r="BL1047" s="1112"/>
      <c r="BM1047" s="1113"/>
      <c r="BN1047" s="1113"/>
      <c r="BO1047" s="1113"/>
      <c r="BP1047" s="1112"/>
      <c r="BQ1047" s="1112"/>
      <c r="BR1047" s="1112"/>
      <c r="BS1047" s="1112"/>
      <c r="BT1047" s="1112"/>
      <c r="BU1047" s="1112"/>
      <c r="BV1047" s="1112"/>
      <c r="BW1047" s="1112"/>
      <c r="BX1047" s="1112"/>
      <c r="BY1047" s="1112"/>
      <c r="BZ1047" s="1112"/>
      <c r="CA1047" s="1112"/>
      <c r="CB1047" s="1114"/>
      <c r="CC1047" s="1112"/>
      <c r="CD1047" s="1112"/>
      <c r="CE1047" s="1114"/>
      <c r="CF1047" s="1114"/>
      <c r="CG1047" s="1114"/>
      <c r="CH1047" s="1114"/>
      <c r="CI1047" s="1112"/>
      <c r="CJ1047" s="1112"/>
      <c r="CK1047" s="1114"/>
      <c r="CL1047" s="1114"/>
      <c r="CM1047" s="1114"/>
      <c r="CN1047" s="1115"/>
      <c r="CO1047" s="1116"/>
      <c r="CP1047" s="1116"/>
      <c r="CQ1047" s="1110"/>
      <c r="CR1047" s="1110"/>
      <c r="CS1047" s="1110"/>
      <c r="CT1047" s="1110"/>
      <c r="CU1047" s="1110"/>
      <c r="CV1047" s="1110"/>
      <c r="CW1047" s="1110"/>
      <c r="CX1047" s="1110"/>
      <c r="CY1047" s="1110"/>
      <c r="CZ1047" s="1110"/>
      <c r="DA1047" s="1110"/>
      <c r="DB1047" s="1110"/>
      <c r="DC1047" s="1110"/>
      <c r="DD1047" s="1110"/>
      <c r="DE1047" s="1110"/>
      <c r="DF1047" s="1110"/>
      <c r="DG1047" s="1110"/>
      <c r="DH1047" s="1110"/>
      <c r="DI1047" s="1110"/>
      <c r="DJ1047" s="1110"/>
      <c r="DK1047" s="1110"/>
      <c r="DL1047" s="1110"/>
      <c r="DM1047" s="1110"/>
      <c r="DN1047" s="1110"/>
      <c r="DO1047" s="1110"/>
      <c r="DP1047" s="1110"/>
      <c r="DQ1047" s="1110"/>
      <c r="DR1047" s="1110"/>
      <c r="DS1047" s="1110"/>
      <c r="DT1047" s="1110"/>
      <c r="DU1047" s="1110"/>
      <c r="DV1047" s="1110"/>
      <c r="DW1047" s="1116"/>
      <c r="DX1047" s="1116"/>
      <c r="DY1047" s="1116"/>
      <c r="DZ1047" s="1116"/>
      <c r="EA1047" s="1116"/>
      <c r="EB1047" s="1116"/>
      <c r="EC1047" s="1116"/>
      <c r="ED1047" s="1116"/>
    </row>
    <row r="1048" spans="22:134" s="1105" customFormat="1" x14ac:dyDescent="0.25">
      <c r="V1048" s="1106"/>
      <c r="AA1048" s="1107"/>
      <c r="AB1048" s="1107"/>
      <c r="AD1048" s="1107"/>
      <c r="AE1048" s="1108"/>
      <c r="AH1048" s="1109"/>
      <c r="AI1048" s="1109"/>
      <c r="AK1048" s="1107"/>
      <c r="AR1048" s="1107"/>
      <c r="AV1048" s="1107"/>
      <c r="AX1048" s="1107"/>
      <c r="BB1048" s="1107"/>
      <c r="BC1048" s="1107"/>
      <c r="BE1048" s="1107"/>
      <c r="BH1048" s="1110"/>
      <c r="BI1048" s="1111"/>
      <c r="BJ1048" s="1112"/>
      <c r="BK1048" s="1112"/>
      <c r="BL1048" s="1112"/>
      <c r="BM1048" s="1113"/>
      <c r="BN1048" s="1113"/>
      <c r="BO1048" s="1113"/>
      <c r="BP1048" s="1112"/>
      <c r="BQ1048" s="1112"/>
      <c r="BR1048" s="1112"/>
      <c r="BS1048" s="1112"/>
      <c r="BT1048" s="1112"/>
      <c r="BU1048" s="1112"/>
      <c r="BV1048" s="1112"/>
      <c r="BW1048" s="1112"/>
      <c r="BX1048" s="1112"/>
      <c r="BY1048" s="1112"/>
      <c r="BZ1048" s="1112"/>
      <c r="CA1048" s="1112"/>
      <c r="CB1048" s="1114"/>
      <c r="CC1048" s="1112"/>
      <c r="CD1048" s="1112"/>
      <c r="CE1048" s="1114"/>
      <c r="CF1048" s="1114"/>
      <c r="CG1048" s="1114"/>
      <c r="CH1048" s="1114"/>
      <c r="CI1048" s="1112"/>
      <c r="CJ1048" s="1112"/>
      <c r="CK1048" s="1114"/>
      <c r="CL1048" s="1114"/>
      <c r="CM1048" s="1114"/>
      <c r="CN1048" s="1115"/>
      <c r="CO1048" s="1116"/>
      <c r="CP1048" s="1116"/>
      <c r="CQ1048" s="1110"/>
      <c r="CR1048" s="1110"/>
      <c r="CS1048" s="1110"/>
      <c r="CT1048" s="1110"/>
      <c r="CU1048" s="1110"/>
      <c r="CV1048" s="1110"/>
      <c r="CW1048" s="1110"/>
      <c r="CX1048" s="1110"/>
      <c r="CY1048" s="1110"/>
      <c r="CZ1048" s="1110"/>
      <c r="DA1048" s="1110"/>
      <c r="DB1048" s="1110"/>
      <c r="DC1048" s="1110"/>
      <c r="DD1048" s="1110"/>
      <c r="DE1048" s="1110"/>
      <c r="DF1048" s="1110"/>
      <c r="DG1048" s="1110"/>
      <c r="DH1048" s="1110"/>
      <c r="DI1048" s="1110"/>
      <c r="DJ1048" s="1110"/>
      <c r="DK1048" s="1110"/>
      <c r="DL1048" s="1110"/>
      <c r="DM1048" s="1110"/>
      <c r="DN1048" s="1110"/>
      <c r="DO1048" s="1110"/>
      <c r="DP1048" s="1110"/>
      <c r="DQ1048" s="1110"/>
      <c r="DR1048" s="1110"/>
      <c r="DS1048" s="1110"/>
      <c r="DT1048" s="1110"/>
      <c r="DU1048" s="1110"/>
      <c r="DV1048" s="1110"/>
      <c r="DW1048" s="1116"/>
      <c r="DX1048" s="1116"/>
      <c r="DY1048" s="1116"/>
      <c r="DZ1048" s="1116"/>
      <c r="EA1048" s="1116"/>
      <c r="EB1048" s="1116"/>
      <c r="EC1048" s="1116"/>
      <c r="ED1048" s="1116"/>
    </row>
    <row r="1049" spans="22:134" s="1105" customFormat="1" x14ac:dyDescent="0.25">
      <c r="V1049" s="1106"/>
      <c r="AA1049" s="1107"/>
      <c r="AB1049" s="1107"/>
      <c r="AD1049" s="1107"/>
      <c r="AE1049" s="1108"/>
      <c r="AH1049" s="1109"/>
      <c r="AI1049" s="1109"/>
      <c r="AK1049" s="1107"/>
      <c r="AR1049" s="1107"/>
      <c r="AV1049" s="1107"/>
      <c r="AX1049" s="1107"/>
      <c r="BB1049" s="1107"/>
      <c r="BC1049" s="1107"/>
      <c r="BE1049" s="1107"/>
      <c r="BH1049" s="1110"/>
      <c r="BI1049" s="1111"/>
      <c r="BJ1049" s="1112"/>
      <c r="BK1049" s="1112"/>
      <c r="BL1049" s="1112"/>
      <c r="BM1049" s="1113"/>
      <c r="BN1049" s="1113"/>
      <c r="BO1049" s="1113"/>
      <c r="BP1049" s="1112"/>
      <c r="BQ1049" s="1112"/>
      <c r="BR1049" s="1112"/>
      <c r="BS1049" s="1112"/>
      <c r="BT1049" s="1112"/>
      <c r="BU1049" s="1112"/>
      <c r="BV1049" s="1112"/>
      <c r="BW1049" s="1112"/>
      <c r="BX1049" s="1112"/>
      <c r="BY1049" s="1112"/>
      <c r="BZ1049" s="1112"/>
      <c r="CA1049" s="1112"/>
      <c r="CB1049" s="1114"/>
      <c r="CC1049" s="1112"/>
      <c r="CD1049" s="1112"/>
      <c r="CE1049" s="1114"/>
      <c r="CF1049" s="1114"/>
      <c r="CG1049" s="1114"/>
      <c r="CH1049" s="1114"/>
      <c r="CI1049" s="1112"/>
      <c r="CJ1049" s="1112"/>
      <c r="CK1049" s="1114"/>
      <c r="CL1049" s="1114"/>
      <c r="CM1049" s="1114"/>
      <c r="CN1049" s="1115"/>
      <c r="CO1049" s="1116"/>
      <c r="CP1049" s="1116"/>
      <c r="CQ1049" s="1110"/>
      <c r="CR1049" s="1110"/>
      <c r="CS1049" s="1110"/>
      <c r="CT1049" s="1110"/>
      <c r="CU1049" s="1110"/>
      <c r="CV1049" s="1110"/>
      <c r="CW1049" s="1110"/>
      <c r="CX1049" s="1110"/>
      <c r="CY1049" s="1110"/>
      <c r="CZ1049" s="1110"/>
      <c r="DA1049" s="1110"/>
      <c r="DB1049" s="1110"/>
      <c r="DC1049" s="1110"/>
      <c r="DD1049" s="1110"/>
      <c r="DE1049" s="1110"/>
      <c r="DF1049" s="1110"/>
      <c r="DG1049" s="1110"/>
      <c r="DH1049" s="1110"/>
      <c r="DI1049" s="1110"/>
      <c r="DJ1049" s="1110"/>
      <c r="DK1049" s="1110"/>
      <c r="DL1049" s="1110"/>
      <c r="DM1049" s="1110"/>
      <c r="DN1049" s="1110"/>
      <c r="DO1049" s="1110"/>
      <c r="DP1049" s="1110"/>
      <c r="DQ1049" s="1110"/>
      <c r="DR1049" s="1110"/>
      <c r="DS1049" s="1110"/>
      <c r="DT1049" s="1110"/>
      <c r="DU1049" s="1110"/>
      <c r="DV1049" s="1110"/>
      <c r="DW1049" s="1116"/>
      <c r="DX1049" s="1116"/>
      <c r="DY1049" s="1116"/>
      <c r="DZ1049" s="1116"/>
      <c r="EA1049" s="1116"/>
      <c r="EB1049" s="1116"/>
      <c r="EC1049" s="1116"/>
      <c r="ED1049" s="1116"/>
    </row>
    <row r="1050" spans="22:134" s="1105" customFormat="1" x14ac:dyDescent="0.25">
      <c r="V1050" s="1106"/>
      <c r="AA1050" s="1107"/>
      <c r="AB1050" s="1107"/>
      <c r="AD1050" s="1107"/>
      <c r="AE1050" s="1108"/>
      <c r="AH1050" s="1109"/>
      <c r="AI1050" s="1109"/>
      <c r="AK1050" s="1107"/>
      <c r="AR1050" s="1107"/>
      <c r="AV1050" s="1107"/>
      <c r="AX1050" s="1107"/>
      <c r="BB1050" s="1107"/>
      <c r="BC1050" s="1107"/>
      <c r="BE1050" s="1107"/>
      <c r="BH1050" s="1110"/>
      <c r="BI1050" s="1111"/>
      <c r="BJ1050" s="1112"/>
      <c r="BK1050" s="1112"/>
      <c r="BL1050" s="1112"/>
      <c r="BM1050" s="1113"/>
      <c r="BN1050" s="1113"/>
      <c r="BO1050" s="1113"/>
      <c r="BP1050" s="1112"/>
      <c r="BQ1050" s="1112"/>
      <c r="BR1050" s="1112"/>
      <c r="BS1050" s="1112"/>
      <c r="BT1050" s="1112"/>
      <c r="BU1050" s="1112"/>
      <c r="BV1050" s="1112"/>
      <c r="BW1050" s="1112"/>
      <c r="BX1050" s="1112"/>
      <c r="BY1050" s="1112"/>
      <c r="BZ1050" s="1112"/>
      <c r="CA1050" s="1112"/>
      <c r="CB1050" s="1114"/>
      <c r="CC1050" s="1112"/>
      <c r="CD1050" s="1112"/>
      <c r="CE1050" s="1114"/>
      <c r="CF1050" s="1114"/>
      <c r="CG1050" s="1114"/>
      <c r="CH1050" s="1114"/>
      <c r="CI1050" s="1112"/>
      <c r="CJ1050" s="1112"/>
      <c r="CK1050" s="1114"/>
      <c r="CL1050" s="1114"/>
      <c r="CM1050" s="1114"/>
      <c r="CN1050" s="1115"/>
      <c r="CO1050" s="1116"/>
      <c r="CP1050" s="1116"/>
      <c r="CQ1050" s="1110"/>
      <c r="CR1050" s="1110"/>
      <c r="CS1050" s="1110"/>
      <c r="CT1050" s="1110"/>
      <c r="CU1050" s="1110"/>
      <c r="CV1050" s="1110"/>
      <c r="CW1050" s="1110"/>
      <c r="CX1050" s="1110"/>
      <c r="CY1050" s="1110"/>
      <c r="CZ1050" s="1110"/>
      <c r="DA1050" s="1110"/>
      <c r="DB1050" s="1110"/>
      <c r="DC1050" s="1110"/>
      <c r="DD1050" s="1110"/>
      <c r="DE1050" s="1110"/>
      <c r="DF1050" s="1110"/>
      <c r="DG1050" s="1110"/>
      <c r="DH1050" s="1110"/>
      <c r="DI1050" s="1110"/>
      <c r="DJ1050" s="1110"/>
      <c r="DK1050" s="1110"/>
      <c r="DL1050" s="1110"/>
      <c r="DM1050" s="1110"/>
      <c r="DN1050" s="1110"/>
      <c r="DO1050" s="1110"/>
      <c r="DP1050" s="1110"/>
      <c r="DQ1050" s="1110"/>
      <c r="DR1050" s="1110"/>
      <c r="DS1050" s="1110"/>
      <c r="DT1050" s="1110"/>
      <c r="DU1050" s="1110"/>
      <c r="DV1050" s="1110"/>
      <c r="DW1050" s="1116"/>
      <c r="DX1050" s="1116"/>
      <c r="DY1050" s="1116"/>
      <c r="DZ1050" s="1116"/>
      <c r="EA1050" s="1116"/>
      <c r="EB1050" s="1116"/>
      <c r="EC1050" s="1116"/>
      <c r="ED1050" s="1116"/>
    </row>
    <row r="1051" spans="22:134" s="1105" customFormat="1" x14ac:dyDescent="0.25">
      <c r="V1051" s="1106"/>
      <c r="AA1051" s="1107"/>
      <c r="AB1051" s="1107"/>
      <c r="AD1051" s="1107"/>
      <c r="AE1051" s="1108"/>
      <c r="AH1051" s="1109"/>
      <c r="AI1051" s="1109"/>
      <c r="AK1051" s="1107"/>
      <c r="AR1051" s="1107"/>
      <c r="AV1051" s="1107"/>
      <c r="AX1051" s="1107"/>
      <c r="BB1051" s="1107"/>
      <c r="BC1051" s="1107"/>
      <c r="BE1051" s="1107"/>
      <c r="BH1051" s="1110"/>
      <c r="BI1051" s="1111"/>
      <c r="BJ1051" s="1112"/>
      <c r="BK1051" s="1112"/>
      <c r="BL1051" s="1112"/>
      <c r="BM1051" s="1113"/>
      <c r="BN1051" s="1113"/>
      <c r="BO1051" s="1113"/>
      <c r="BP1051" s="1112"/>
      <c r="BQ1051" s="1112"/>
      <c r="BR1051" s="1112"/>
      <c r="BS1051" s="1112"/>
      <c r="BT1051" s="1112"/>
      <c r="BU1051" s="1112"/>
      <c r="BV1051" s="1112"/>
      <c r="BW1051" s="1112"/>
      <c r="BX1051" s="1112"/>
      <c r="BY1051" s="1112"/>
      <c r="BZ1051" s="1112"/>
      <c r="CA1051" s="1112"/>
      <c r="CB1051" s="1114"/>
      <c r="CC1051" s="1112"/>
      <c r="CD1051" s="1112"/>
      <c r="CE1051" s="1114"/>
      <c r="CF1051" s="1114"/>
      <c r="CG1051" s="1114"/>
      <c r="CH1051" s="1114"/>
      <c r="CI1051" s="1112"/>
      <c r="CJ1051" s="1112"/>
      <c r="CK1051" s="1114"/>
      <c r="CL1051" s="1114"/>
      <c r="CM1051" s="1114"/>
      <c r="CN1051" s="1115"/>
      <c r="CO1051" s="1116"/>
      <c r="CP1051" s="1116"/>
      <c r="CQ1051" s="1110"/>
      <c r="CR1051" s="1110"/>
      <c r="CS1051" s="1110"/>
      <c r="CT1051" s="1110"/>
      <c r="CU1051" s="1110"/>
      <c r="CV1051" s="1110"/>
      <c r="CW1051" s="1110"/>
      <c r="CX1051" s="1110"/>
      <c r="CY1051" s="1110"/>
      <c r="CZ1051" s="1110"/>
      <c r="DA1051" s="1110"/>
      <c r="DB1051" s="1110"/>
      <c r="DC1051" s="1110"/>
      <c r="DD1051" s="1110"/>
      <c r="DE1051" s="1110"/>
      <c r="DF1051" s="1110"/>
      <c r="DG1051" s="1110"/>
      <c r="DH1051" s="1110"/>
      <c r="DI1051" s="1110"/>
      <c r="DJ1051" s="1110"/>
      <c r="DK1051" s="1110"/>
      <c r="DL1051" s="1110"/>
      <c r="DM1051" s="1110"/>
      <c r="DN1051" s="1110"/>
      <c r="DO1051" s="1110"/>
      <c r="DP1051" s="1110"/>
      <c r="DQ1051" s="1110"/>
      <c r="DR1051" s="1110"/>
      <c r="DS1051" s="1110"/>
      <c r="DT1051" s="1110"/>
      <c r="DU1051" s="1110"/>
      <c r="DV1051" s="1110"/>
      <c r="DW1051" s="1116"/>
      <c r="DX1051" s="1116"/>
      <c r="DY1051" s="1116"/>
      <c r="DZ1051" s="1116"/>
      <c r="EA1051" s="1116"/>
      <c r="EB1051" s="1116"/>
      <c r="EC1051" s="1116"/>
      <c r="ED1051" s="1116"/>
    </row>
    <row r="1052" spans="22:134" s="1105" customFormat="1" x14ac:dyDescent="0.25">
      <c r="V1052" s="1106"/>
      <c r="AA1052" s="1107"/>
      <c r="AB1052" s="1107"/>
      <c r="AD1052" s="1107"/>
      <c r="AE1052" s="1108"/>
      <c r="AH1052" s="1109"/>
      <c r="AI1052" s="1109"/>
      <c r="AK1052" s="1107"/>
      <c r="AR1052" s="1107"/>
      <c r="AV1052" s="1107"/>
      <c r="AX1052" s="1107"/>
      <c r="BB1052" s="1107"/>
      <c r="BC1052" s="1107"/>
      <c r="BE1052" s="1107"/>
      <c r="BH1052" s="1110"/>
      <c r="BI1052" s="1111"/>
      <c r="BJ1052" s="1112"/>
      <c r="BK1052" s="1112"/>
      <c r="BL1052" s="1112"/>
      <c r="BM1052" s="1113"/>
      <c r="BN1052" s="1113"/>
      <c r="BO1052" s="1113"/>
      <c r="BP1052" s="1112"/>
      <c r="BQ1052" s="1112"/>
      <c r="BR1052" s="1112"/>
      <c r="BS1052" s="1112"/>
      <c r="BT1052" s="1112"/>
      <c r="BU1052" s="1112"/>
      <c r="BV1052" s="1112"/>
      <c r="BW1052" s="1112"/>
      <c r="BX1052" s="1112"/>
      <c r="BY1052" s="1112"/>
      <c r="BZ1052" s="1112"/>
      <c r="CA1052" s="1112"/>
      <c r="CB1052" s="1114"/>
      <c r="CC1052" s="1112"/>
      <c r="CD1052" s="1112"/>
      <c r="CE1052" s="1114"/>
      <c r="CF1052" s="1114"/>
      <c r="CG1052" s="1114"/>
      <c r="CH1052" s="1114"/>
      <c r="CI1052" s="1112"/>
      <c r="CJ1052" s="1112"/>
      <c r="CK1052" s="1114"/>
      <c r="CL1052" s="1114"/>
      <c r="CM1052" s="1114"/>
      <c r="CN1052" s="1115"/>
      <c r="CO1052" s="1116"/>
      <c r="CP1052" s="1116"/>
      <c r="CQ1052" s="1110"/>
      <c r="CR1052" s="1110"/>
      <c r="CS1052" s="1110"/>
      <c r="CT1052" s="1110"/>
      <c r="CU1052" s="1110"/>
      <c r="CV1052" s="1110"/>
      <c r="CW1052" s="1110"/>
      <c r="CX1052" s="1110"/>
      <c r="CY1052" s="1110"/>
      <c r="CZ1052" s="1110"/>
      <c r="DA1052" s="1110"/>
      <c r="DB1052" s="1110"/>
      <c r="DC1052" s="1110"/>
      <c r="DD1052" s="1110"/>
      <c r="DE1052" s="1110"/>
      <c r="DF1052" s="1110"/>
      <c r="DG1052" s="1110"/>
      <c r="DH1052" s="1110"/>
      <c r="DI1052" s="1110"/>
      <c r="DJ1052" s="1110"/>
      <c r="DK1052" s="1110"/>
      <c r="DL1052" s="1110"/>
      <c r="DM1052" s="1110"/>
      <c r="DN1052" s="1110"/>
      <c r="DO1052" s="1110"/>
      <c r="DP1052" s="1110"/>
      <c r="DQ1052" s="1110"/>
      <c r="DR1052" s="1110"/>
      <c r="DS1052" s="1110"/>
      <c r="DT1052" s="1110"/>
      <c r="DU1052" s="1110"/>
      <c r="DV1052" s="1110"/>
      <c r="DW1052" s="1116"/>
      <c r="DX1052" s="1116"/>
      <c r="DY1052" s="1116"/>
      <c r="DZ1052" s="1116"/>
      <c r="EA1052" s="1116"/>
      <c r="EB1052" s="1116"/>
      <c r="EC1052" s="1116"/>
      <c r="ED1052" s="1116"/>
    </row>
    <row r="1053" spans="22:134" s="1105" customFormat="1" x14ac:dyDescent="0.25">
      <c r="V1053" s="1106"/>
      <c r="AA1053" s="1107"/>
      <c r="AB1053" s="1107"/>
      <c r="AD1053" s="1107"/>
      <c r="AE1053" s="1108"/>
      <c r="AH1053" s="1109"/>
      <c r="AI1053" s="1109"/>
      <c r="AK1053" s="1107"/>
      <c r="AR1053" s="1107"/>
      <c r="AV1053" s="1107"/>
      <c r="AX1053" s="1107"/>
      <c r="BB1053" s="1107"/>
      <c r="BC1053" s="1107"/>
      <c r="BE1053" s="1107"/>
      <c r="BH1053" s="1110"/>
      <c r="BI1053" s="1111"/>
      <c r="BJ1053" s="1112"/>
      <c r="BK1053" s="1112"/>
      <c r="BL1053" s="1112"/>
      <c r="BM1053" s="1113"/>
      <c r="BN1053" s="1113"/>
      <c r="BO1053" s="1113"/>
      <c r="BP1053" s="1112"/>
      <c r="BQ1053" s="1112"/>
      <c r="BR1053" s="1112"/>
      <c r="BS1053" s="1112"/>
      <c r="BT1053" s="1112"/>
      <c r="BU1053" s="1112"/>
      <c r="BV1053" s="1112"/>
      <c r="BW1053" s="1112"/>
      <c r="BX1053" s="1112"/>
      <c r="BY1053" s="1112"/>
      <c r="BZ1053" s="1112"/>
      <c r="CA1053" s="1112"/>
      <c r="CB1053" s="1114"/>
      <c r="CC1053" s="1112"/>
      <c r="CD1053" s="1112"/>
      <c r="CE1053" s="1114"/>
      <c r="CF1053" s="1114"/>
      <c r="CG1053" s="1114"/>
      <c r="CH1053" s="1114"/>
      <c r="CI1053" s="1112"/>
      <c r="CJ1053" s="1112"/>
      <c r="CK1053" s="1114"/>
      <c r="CL1053" s="1114"/>
      <c r="CM1053" s="1114"/>
      <c r="CN1053" s="1115"/>
      <c r="CO1053" s="1116"/>
      <c r="CP1053" s="1116"/>
      <c r="CQ1053" s="1110"/>
      <c r="CR1053" s="1110"/>
      <c r="CS1053" s="1110"/>
      <c r="CT1053" s="1110"/>
      <c r="CU1053" s="1110"/>
      <c r="CV1053" s="1110"/>
      <c r="CW1053" s="1110"/>
      <c r="CX1053" s="1110"/>
      <c r="CY1053" s="1110"/>
      <c r="CZ1053" s="1110"/>
      <c r="DA1053" s="1110"/>
      <c r="DB1053" s="1110"/>
      <c r="DC1053" s="1110"/>
      <c r="DD1053" s="1110"/>
      <c r="DE1053" s="1110"/>
      <c r="DF1053" s="1110"/>
      <c r="DG1053" s="1110"/>
      <c r="DH1053" s="1110"/>
      <c r="DI1053" s="1110"/>
      <c r="DJ1053" s="1110"/>
      <c r="DK1053" s="1110"/>
      <c r="DL1053" s="1110"/>
      <c r="DM1053" s="1110"/>
      <c r="DN1053" s="1110"/>
      <c r="DO1053" s="1110"/>
      <c r="DP1053" s="1110"/>
      <c r="DQ1053" s="1110"/>
      <c r="DR1053" s="1110"/>
      <c r="DS1053" s="1110"/>
      <c r="DT1053" s="1110"/>
      <c r="DU1053" s="1110"/>
      <c r="DV1053" s="1110"/>
      <c r="DW1053" s="1116"/>
      <c r="DX1053" s="1116"/>
      <c r="DY1053" s="1116"/>
      <c r="DZ1053" s="1116"/>
      <c r="EA1053" s="1116"/>
      <c r="EB1053" s="1116"/>
      <c r="EC1053" s="1116"/>
      <c r="ED1053" s="1116"/>
    </row>
    <row r="1054" spans="22:134" s="1105" customFormat="1" x14ac:dyDescent="0.25">
      <c r="V1054" s="1106"/>
      <c r="AA1054" s="1107"/>
      <c r="AB1054" s="1107"/>
      <c r="AD1054" s="1107"/>
      <c r="AE1054" s="1108"/>
      <c r="AH1054" s="1109"/>
      <c r="AI1054" s="1109"/>
      <c r="AK1054" s="1107"/>
      <c r="AR1054" s="1107"/>
      <c r="AV1054" s="1107"/>
      <c r="AX1054" s="1107"/>
      <c r="BB1054" s="1107"/>
      <c r="BC1054" s="1107"/>
      <c r="BE1054" s="1107"/>
      <c r="BH1054" s="1110"/>
      <c r="BI1054" s="1111"/>
      <c r="BJ1054" s="1112"/>
      <c r="BK1054" s="1112"/>
      <c r="BL1054" s="1112"/>
      <c r="BM1054" s="1113"/>
      <c r="BN1054" s="1113"/>
      <c r="BO1054" s="1113"/>
      <c r="BP1054" s="1112"/>
      <c r="BQ1054" s="1112"/>
      <c r="BR1054" s="1112"/>
      <c r="BS1054" s="1112"/>
      <c r="BT1054" s="1112"/>
      <c r="BU1054" s="1112"/>
      <c r="BV1054" s="1112"/>
      <c r="BW1054" s="1112"/>
      <c r="BX1054" s="1112"/>
      <c r="BY1054" s="1112"/>
      <c r="BZ1054" s="1112"/>
      <c r="CA1054" s="1112"/>
      <c r="CB1054" s="1114"/>
      <c r="CC1054" s="1112"/>
      <c r="CD1054" s="1112"/>
      <c r="CE1054" s="1114"/>
      <c r="CF1054" s="1114"/>
      <c r="CG1054" s="1114"/>
      <c r="CH1054" s="1114"/>
      <c r="CI1054" s="1112"/>
      <c r="CJ1054" s="1112"/>
      <c r="CK1054" s="1114"/>
      <c r="CL1054" s="1114"/>
      <c r="CM1054" s="1114"/>
      <c r="CN1054" s="1115"/>
      <c r="CO1054" s="1116"/>
      <c r="CP1054" s="1116"/>
      <c r="CQ1054" s="1110"/>
      <c r="CR1054" s="1110"/>
      <c r="CS1054" s="1110"/>
      <c r="CT1054" s="1110"/>
      <c r="CU1054" s="1110"/>
      <c r="CV1054" s="1110"/>
      <c r="CW1054" s="1110"/>
      <c r="CX1054" s="1110"/>
      <c r="CY1054" s="1110"/>
      <c r="CZ1054" s="1110"/>
      <c r="DA1054" s="1110"/>
      <c r="DB1054" s="1110"/>
      <c r="DC1054" s="1110"/>
      <c r="DD1054" s="1110"/>
      <c r="DE1054" s="1110"/>
      <c r="DF1054" s="1110"/>
      <c r="DG1054" s="1110"/>
      <c r="DH1054" s="1110"/>
      <c r="DI1054" s="1110"/>
      <c r="DJ1054" s="1110"/>
      <c r="DK1054" s="1110"/>
      <c r="DL1054" s="1110"/>
      <c r="DM1054" s="1110"/>
      <c r="DN1054" s="1110"/>
      <c r="DO1054" s="1110"/>
      <c r="DP1054" s="1110"/>
      <c r="DQ1054" s="1110"/>
      <c r="DR1054" s="1110"/>
      <c r="DS1054" s="1110"/>
      <c r="DT1054" s="1110"/>
      <c r="DU1054" s="1110"/>
      <c r="DV1054" s="1110"/>
      <c r="DW1054" s="1116"/>
      <c r="DX1054" s="1116"/>
      <c r="DY1054" s="1116"/>
      <c r="DZ1054" s="1116"/>
      <c r="EA1054" s="1116"/>
      <c r="EB1054" s="1116"/>
      <c r="EC1054" s="1116"/>
      <c r="ED1054" s="1116"/>
    </row>
    <row r="1055" spans="22:134" s="1105" customFormat="1" x14ac:dyDescent="0.25">
      <c r="V1055" s="1106"/>
      <c r="AA1055" s="1107"/>
      <c r="AB1055" s="1107"/>
      <c r="AD1055" s="1107"/>
      <c r="AE1055" s="1108"/>
      <c r="AH1055" s="1109"/>
      <c r="AI1055" s="1109"/>
      <c r="AK1055" s="1107"/>
      <c r="AR1055" s="1107"/>
      <c r="AV1055" s="1107"/>
      <c r="AX1055" s="1107"/>
      <c r="BB1055" s="1107"/>
      <c r="BC1055" s="1107"/>
      <c r="BE1055" s="1107"/>
      <c r="BH1055" s="1110"/>
      <c r="BI1055" s="1111"/>
      <c r="BJ1055" s="1112"/>
      <c r="BK1055" s="1112"/>
      <c r="BL1055" s="1112"/>
      <c r="BM1055" s="1113"/>
      <c r="BN1055" s="1113"/>
      <c r="BO1055" s="1113"/>
      <c r="BP1055" s="1112"/>
      <c r="BQ1055" s="1112"/>
      <c r="BR1055" s="1112"/>
      <c r="BS1055" s="1112"/>
      <c r="BT1055" s="1112"/>
      <c r="BU1055" s="1112"/>
      <c r="BV1055" s="1112"/>
      <c r="BW1055" s="1112"/>
      <c r="BX1055" s="1112"/>
      <c r="BY1055" s="1112"/>
      <c r="BZ1055" s="1112"/>
      <c r="CA1055" s="1112"/>
      <c r="CB1055" s="1114"/>
      <c r="CC1055" s="1112"/>
      <c r="CD1055" s="1112"/>
      <c r="CE1055" s="1114"/>
      <c r="CF1055" s="1114"/>
      <c r="CG1055" s="1114"/>
      <c r="CH1055" s="1114"/>
      <c r="CI1055" s="1112"/>
      <c r="CJ1055" s="1112"/>
      <c r="CK1055" s="1114"/>
      <c r="CL1055" s="1114"/>
      <c r="CM1055" s="1114"/>
      <c r="CN1055" s="1115"/>
      <c r="CO1055" s="1116"/>
      <c r="CP1055" s="1116"/>
      <c r="CQ1055" s="1110"/>
      <c r="CR1055" s="1110"/>
      <c r="CS1055" s="1110"/>
      <c r="CT1055" s="1110"/>
      <c r="CU1055" s="1110"/>
      <c r="CV1055" s="1110"/>
      <c r="CW1055" s="1110"/>
      <c r="CX1055" s="1110"/>
      <c r="CY1055" s="1110"/>
      <c r="CZ1055" s="1110"/>
      <c r="DA1055" s="1110"/>
      <c r="DB1055" s="1110"/>
      <c r="DC1055" s="1110"/>
      <c r="DD1055" s="1110"/>
      <c r="DE1055" s="1110"/>
      <c r="DF1055" s="1110"/>
      <c r="DG1055" s="1110"/>
      <c r="DH1055" s="1110"/>
      <c r="DI1055" s="1110"/>
      <c r="DJ1055" s="1110"/>
      <c r="DK1055" s="1110"/>
      <c r="DL1055" s="1110"/>
      <c r="DM1055" s="1110"/>
      <c r="DN1055" s="1110"/>
      <c r="DO1055" s="1110"/>
      <c r="DP1055" s="1110"/>
      <c r="DQ1055" s="1110"/>
      <c r="DR1055" s="1110"/>
      <c r="DS1055" s="1110"/>
      <c r="DT1055" s="1110"/>
      <c r="DU1055" s="1110"/>
      <c r="DV1055" s="1110"/>
      <c r="DW1055" s="1116"/>
      <c r="DX1055" s="1116"/>
      <c r="DY1055" s="1116"/>
      <c r="DZ1055" s="1116"/>
      <c r="EA1055" s="1116"/>
      <c r="EB1055" s="1116"/>
      <c r="EC1055" s="1116"/>
      <c r="ED1055" s="1116"/>
    </row>
    <row r="1056" spans="22:134" s="1105" customFormat="1" x14ac:dyDescent="0.25">
      <c r="V1056" s="1106"/>
      <c r="AA1056" s="1107"/>
      <c r="AB1056" s="1107"/>
      <c r="AD1056" s="1107"/>
      <c r="AE1056" s="1108"/>
      <c r="AH1056" s="1109"/>
      <c r="AI1056" s="1109"/>
      <c r="AK1056" s="1107"/>
      <c r="AR1056" s="1107"/>
      <c r="AV1056" s="1107"/>
      <c r="AX1056" s="1107"/>
      <c r="BB1056" s="1107"/>
      <c r="BC1056" s="1107"/>
      <c r="BE1056" s="1107"/>
      <c r="BH1056" s="1110"/>
      <c r="BI1056" s="1111"/>
      <c r="BJ1056" s="1112"/>
      <c r="BK1056" s="1112"/>
      <c r="BL1056" s="1112"/>
      <c r="BM1056" s="1113"/>
      <c r="BN1056" s="1113"/>
      <c r="BO1056" s="1113"/>
      <c r="BP1056" s="1112"/>
      <c r="BQ1056" s="1112"/>
      <c r="BR1056" s="1112"/>
      <c r="BS1056" s="1112"/>
      <c r="BT1056" s="1112"/>
      <c r="BU1056" s="1112"/>
      <c r="BV1056" s="1112"/>
      <c r="BW1056" s="1112"/>
      <c r="BX1056" s="1112"/>
      <c r="BY1056" s="1112"/>
      <c r="BZ1056" s="1112"/>
      <c r="CA1056" s="1112"/>
      <c r="CB1056" s="1114"/>
      <c r="CC1056" s="1112"/>
      <c r="CD1056" s="1112"/>
      <c r="CE1056" s="1114"/>
      <c r="CF1056" s="1114"/>
      <c r="CG1056" s="1114"/>
      <c r="CH1056" s="1114"/>
      <c r="CI1056" s="1112"/>
      <c r="CJ1056" s="1112"/>
      <c r="CK1056" s="1114"/>
      <c r="CL1056" s="1114"/>
      <c r="CM1056" s="1114"/>
      <c r="CN1056" s="1115"/>
      <c r="CO1056" s="1116"/>
      <c r="CP1056" s="1116"/>
      <c r="CQ1056" s="1110"/>
      <c r="CR1056" s="1110"/>
      <c r="CS1056" s="1110"/>
      <c r="CT1056" s="1110"/>
      <c r="CU1056" s="1110"/>
      <c r="CV1056" s="1110"/>
      <c r="CW1056" s="1110"/>
      <c r="CX1056" s="1110"/>
      <c r="CY1056" s="1110"/>
      <c r="CZ1056" s="1110"/>
      <c r="DA1056" s="1110"/>
      <c r="DB1056" s="1110"/>
      <c r="DC1056" s="1110"/>
      <c r="DD1056" s="1110"/>
      <c r="DE1056" s="1110"/>
      <c r="DF1056" s="1110"/>
      <c r="DG1056" s="1110"/>
      <c r="DH1056" s="1110"/>
      <c r="DI1056" s="1110"/>
      <c r="DJ1056" s="1110"/>
      <c r="DK1056" s="1110"/>
      <c r="DL1056" s="1110"/>
      <c r="DM1056" s="1110"/>
      <c r="DN1056" s="1110"/>
      <c r="DO1056" s="1110"/>
      <c r="DP1056" s="1110"/>
      <c r="DQ1056" s="1110"/>
      <c r="DR1056" s="1110"/>
      <c r="DS1056" s="1110"/>
      <c r="DT1056" s="1110"/>
      <c r="DU1056" s="1110"/>
      <c r="DV1056" s="1110"/>
      <c r="DW1056" s="1116"/>
      <c r="DX1056" s="1116"/>
      <c r="DY1056" s="1116"/>
      <c r="DZ1056" s="1116"/>
      <c r="EA1056" s="1116"/>
      <c r="EB1056" s="1116"/>
      <c r="EC1056" s="1116"/>
      <c r="ED1056" s="1116"/>
    </row>
    <row r="1057" spans="22:134" s="1105" customFormat="1" x14ac:dyDescent="0.25">
      <c r="V1057" s="1106"/>
      <c r="AA1057" s="1107"/>
      <c r="AB1057" s="1107"/>
      <c r="AD1057" s="1107"/>
      <c r="AE1057" s="1108"/>
      <c r="AH1057" s="1109"/>
      <c r="AI1057" s="1109"/>
      <c r="AK1057" s="1107"/>
      <c r="AR1057" s="1107"/>
      <c r="AV1057" s="1107"/>
      <c r="AX1057" s="1107"/>
      <c r="BB1057" s="1107"/>
      <c r="BC1057" s="1107"/>
      <c r="BE1057" s="1107"/>
      <c r="BH1057" s="1110"/>
      <c r="BI1057" s="1111"/>
      <c r="BJ1057" s="1112"/>
      <c r="BK1057" s="1112"/>
      <c r="BL1057" s="1112"/>
      <c r="BM1057" s="1113"/>
      <c r="BN1057" s="1113"/>
      <c r="BO1057" s="1113"/>
      <c r="BP1057" s="1112"/>
      <c r="BQ1057" s="1112"/>
      <c r="BR1057" s="1112"/>
      <c r="BS1057" s="1112"/>
      <c r="BT1057" s="1112"/>
      <c r="BU1057" s="1112"/>
      <c r="BV1057" s="1112"/>
      <c r="BW1057" s="1112"/>
      <c r="BX1057" s="1112"/>
      <c r="BY1057" s="1112"/>
      <c r="BZ1057" s="1112"/>
      <c r="CA1057" s="1112"/>
      <c r="CB1057" s="1114"/>
      <c r="CC1057" s="1112"/>
      <c r="CD1057" s="1112"/>
      <c r="CE1057" s="1114"/>
      <c r="CF1057" s="1114"/>
      <c r="CG1057" s="1114"/>
      <c r="CH1057" s="1114"/>
      <c r="CI1057" s="1112"/>
      <c r="CJ1057" s="1112"/>
      <c r="CK1057" s="1114"/>
      <c r="CL1057" s="1114"/>
      <c r="CM1057" s="1114"/>
      <c r="CN1057" s="1115"/>
      <c r="CO1057" s="1116"/>
      <c r="CP1057" s="1116"/>
      <c r="CQ1057" s="1110"/>
      <c r="CR1057" s="1110"/>
      <c r="CS1057" s="1110"/>
      <c r="CT1057" s="1110"/>
      <c r="CU1057" s="1110"/>
      <c r="CV1057" s="1110"/>
      <c r="CW1057" s="1110"/>
      <c r="CX1057" s="1110"/>
      <c r="CY1057" s="1110"/>
      <c r="CZ1057" s="1110"/>
      <c r="DA1057" s="1110"/>
      <c r="DB1057" s="1110"/>
      <c r="DC1057" s="1110"/>
      <c r="DD1057" s="1110"/>
      <c r="DE1057" s="1110"/>
      <c r="DF1057" s="1110"/>
      <c r="DG1057" s="1110"/>
      <c r="DH1057" s="1110"/>
      <c r="DI1057" s="1110"/>
      <c r="DJ1057" s="1110"/>
      <c r="DK1057" s="1110"/>
      <c r="DL1057" s="1110"/>
      <c r="DM1057" s="1110"/>
      <c r="DN1057" s="1110"/>
      <c r="DO1057" s="1110"/>
      <c r="DP1057" s="1110"/>
      <c r="DQ1057" s="1110"/>
      <c r="DR1057" s="1110"/>
      <c r="DS1057" s="1110"/>
      <c r="DT1057" s="1110"/>
      <c r="DU1057" s="1110"/>
      <c r="DV1057" s="1110"/>
      <c r="DW1057" s="1116"/>
      <c r="DX1057" s="1116"/>
      <c r="DY1057" s="1116"/>
      <c r="DZ1057" s="1116"/>
      <c r="EA1057" s="1116"/>
      <c r="EB1057" s="1116"/>
      <c r="EC1057" s="1116"/>
      <c r="ED1057" s="1116"/>
    </row>
    <row r="1058" spans="22:134" s="1105" customFormat="1" x14ac:dyDescent="0.25">
      <c r="V1058" s="1106"/>
      <c r="AA1058" s="1107"/>
      <c r="AB1058" s="1107"/>
      <c r="AD1058" s="1107"/>
      <c r="AE1058" s="1108"/>
      <c r="AH1058" s="1109"/>
      <c r="AI1058" s="1109"/>
      <c r="AK1058" s="1107"/>
      <c r="AR1058" s="1107"/>
      <c r="AV1058" s="1107"/>
      <c r="AX1058" s="1107"/>
      <c r="BB1058" s="1107"/>
      <c r="BC1058" s="1107"/>
      <c r="BE1058" s="1107"/>
      <c r="BH1058" s="1110"/>
      <c r="BI1058" s="1111"/>
      <c r="BJ1058" s="1112"/>
      <c r="BK1058" s="1112"/>
      <c r="BL1058" s="1112"/>
      <c r="BM1058" s="1113"/>
      <c r="BN1058" s="1113"/>
      <c r="BO1058" s="1113"/>
      <c r="BP1058" s="1112"/>
      <c r="BQ1058" s="1112"/>
      <c r="BR1058" s="1112"/>
      <c r="BS1058" s="1112"/>
      <c r="BT1058" s="1112"/>
      <c r="BU1058" s="1112"/>
      <c r="BV1058" s="1112"/>
      <c r="BW1058" s="1112"/>
      <c r="BX1058" s="1112"/>
      <c r="BY1058" s="1112"/>
      <c r="BZ1058" s="1112"/>
      <c r="CA1058" s="1112"/>
      <c r="CB1058" s="1114"/>
      <c r="CC1058" s="1112"/>
      <c r="CD1058" s="1112"/>
      <c r="CE1058" s="1114"/>
      <c r="CF1058" s="1114"/>
      <c r="CG1058" s="1114"/>
      <c r="CH1058" s="1114"/>
      <c r="CI1058" s="1112"/>
      <c r="CJ1058" s="1112"/>
      <c r="CK1058" s="1114"/>
      <c r="CL1058" s="1114"/>
      <c r="CM1058" s="1114"/>
      <c r="CN1058" s="1115"/>
      <c r="CO1058" s="1116"/>
      <c r="CP1058" s="1116"/>
      <c r="CQ1058" s="1110"/>
      <c r="CR1058" s="1110"/>
      <c r="CS1058" s="1110"/>
      <c r="CT1058" s="1110"/>
      <c r="CU1058" s="1110"/>
      <c r="CV1058" s="1110"/>
      <c r="CW1058" s="1110"/>
      <c r="CX1058" s="1110"/>
      <c r="CY1058" s="1110"/>
      <c r="CZ1058" s="1110"/>
      <c r="DA1058" s="1110"/>
      <c r="DB1058" s="1110"/>
      <c r="DC1058" s="1110"/>
      <c r="DD1058" s="1110"/>
      <c r="DE1058" s="1110"/>
      <c r="DF1058" s="1110"/>
      <c r="DG1058" s="1110"/>
      <c r="DH1058" s="1110"/>
      <c r="DI1058" s="1110"/>
      <c r="DJ1058" s="1110"/>
      <c r="DK1058" s="1110"/>
      <c r="DL1058" s="1110"/>
      <c r="DM1058" s="1110"/>
      <c r="DN1058" s="1110"/>
      <c r="DO1058" s="1110"/>
      <c r="DP1058" s="1110"/>
      <c r="DQ1058" s="1110"/>
      <c r="DR1058" s="1110"/>
      <c r="DS1058" s="1110"/>
      <c r="DT1058" s="1110"/>
      <c r="DU1058" s="1110"/>
      <c r="DV1058" s="1110"/>
      <c r="DW1058" s="1116"/>
      <c r="DX1058" s="1116"/>
      <c r="DY1058" s="1116"/>
      <c r="DZ1058" s="1116"/>
      <c r="EA1058" s="1116"/>
      <c r="EB1058" s="1116"/>
      <c r="EC1058" s="1116"/>
      <c r="ED1058" s="1116"/>
    </row>
    <row r="1059" spans="22:134" s="1105" customFormat="1" x14ac:dyDescent="0.25">
      <c r="V1059" s="1106"/>
      <c r="AA1059" s="1107"/>
      <c r="AB1059" s="1107"/>
      <c r="AD1059" s="1107"/>
      <c r="AE1059" s="1108"/>
      <c r="AH1059" s="1109"/>
      <c r="AI1059" s="1109"/>
      <c r="AK1059" s="1107"/>
      <c r="AR1059" s="1107"/>
      <c r="AV1059" s="1107"/>
      <c r="AX1059" s="1107"/>
      <c r="BB1059" s="1107"/>
      <c r="BC1059" s="1107"/>
      <c r="BE1059" s="1107"/>
      <c r="BH1059" s="1110"/>
      <c r="BI1059" s="1111"/>
      <c r="BJ1059" s="1112"/>
      <c r="BK1059" s="1112"/>
      <c r="BL1059" s="1112"/>
      <c r="BM1059" s="1113"/>
      <c r="BN1059" s="1113"/>
      <c r="BO1059" s="1113"/>
      <c r="BP1059" s="1112"/>
      <c r="BQ1059" s="1112"/>
      <c r="BR1059" s="1112"/>
      <c r="BS1059" s="1112"/>
      <c r="BT1059" s="1112"/>
      <c r="BU1059" s="1112"/>
      <c r="BV1059" s="1112"/>
      <c r="BW1059" s="1112"/>
      <c r="BX1059" s="1112"/>
      <c r="BY1059" s="1112"/>
      <c r="BZ1059" s="1112"/>
      <c r="CA1059" s="1112"/>
      <c r="CB1059" s="1114"/>
      <c r="CC1059" s="1112"/>
      <c r="CD1059" s="1112"/>
      <c r="CE1059" s="1114"/>
      <c r="CF1059" s="1114"/>
      <c r="CG1059" s="1114"/>
      <c r="CH1059" s="1114"/>
      <c r="CI1059" s="1112"/>
      <c r="CJ1059" s="1112"/>
      <c r="CK1059" s="1114"/>
      <c r="CL1059" s="1114"/>
      <c r="CM1059" s="1114"/>
      <c r="CN1059" s="1115"/>
      <c r="CO1059" s="1116"/>
      <c r="CP1059" s="1116"/>
      <c r="CQ1059" s="1110"/>
      <c r="CR1059" s="1110"/>
      <c r="CS1059" s="1110"/>
      <c r="CT1059" s="1110"/>
      <c r="CU1059" s="1110"/>
      <c r="CV1059" s="1110"/>
      <c r="CW1059" s="1110"/>
      <c r="CX1059" s="1110"/>
      <c r="CY1059" s="1110"/>
      <c r="CZ1059" s="1110"/>
      <c r="DA1059" s="1110"/>
      <c r="DB1059" s="1110"/>
      <c r="DC1059" s="1110"/>
      <c r="DD1059" s="1110"/>
      <c r="DE1059" s="1110"/>
      <c r="DF1059" s="1110"/>
      <c r="DG1059" s="1110"/>
      <c r="DH1059" s="1110"/>
      <c r="DI1059" s="1110"/>
      <c r="DJ1059" s="1110"/>
      <c r="DK1059" s="1110"/>
      <c r="DL1059" s="1110"/>
      <c r="DM1059" s="1110"/>
      <c r="DN1059" s="1110"/>
      <c r="DO1059" s="1110"/>
      <c r="DP1059" s="1110"/>
      <c r="DQ1059" s="1110"/>
      <c r="DR1059" s="1110"/>
      <c r="DS1059" s="1110"/>
      <c r="DT1059" s="1110"/>
      <c r="DU1059" s="1110"/>
      <c r="DV1059" s="1110"/>
      <c r="DW1059" s="1116"/>
      <c r="DX1059" s="1116"/>
      <c r="DY1059" s="1116"/>
      <c r="DZ1059" s="1116"/>
      <c r="EA1059" s="1116"/>
      <c r="EB1059" s="1116"/>
      <c r="EC1059" s="1116"/>
      <c r="ED1059" s="1116"/>
    </row>
    <row r="1060" spans="22:134" s="1105" customFormat="1" x14ac:dyDescent="0.25">
      <c r="V1060" s="1106"/>
      <c r="AA1060" s="1107"/>
      <c r="AB1060" s="1107"/>
      <c r="AD1060" s="1107"/>
      <c r="AE1060" s="1108"/>
      <c r="AH1060" s="1109"/>
      <c r="AI1060" s="1109"/>
      <c r="AK1060" s="1107"/>
      <c r="AR1060" s="1107"/>
      <c r="AV1060" s="1107"/>
      <c r="AX1060" s="1107"/>
      <c r="BB1060" s="1107"/>
      <c r="BC1060" s="1107"/>
      <c r="BE1060" s="1107"/>
      <c r="BH1060" s="1110"/>
      <c r="BI1060" s="1111"/>
      <c r="BJ1060" s="1112"/>
      <c r="BK1060" s="1112"/>
      <c r="BL1060" s="1112"/>
      <c r="BM1060" s="1113"/>
      <c r="BN1060" s="1113"/>
      <c r="BO1060" s="1113"/>
      <c r="BP1060" s="1112"/>
      <c r="BQ1060" s="1112"/>
      <c r="BR1060" s="1112"/>
      <c r="BS1060" s="1112"/>
      <c r="BT1060" s="1112"/>
      <c r="BU1060" s="1112"/>
      <c r="BV1060" s="1112"/>
      <c r="BW1060" s="1112"/>
      <c r="BX1060" s="1112"/>
      <c r="BY1060" s="1112"/>
      <c r="BZ1060" s="1112"/>
      <c r="CA1060" s="1112"/>
      <c r="CB1060" s="1114"/>
      <c r="CC1060" s="1112"/>
      <c r="CD1060" s="1112"/>
      <c r="CE1060" s="1114"/>
      <c r="CF1060" s="1114"/>
      <c r="CG1060" s="1114"/>
      <c r="CH1060" s="1114"/>
      <c r="CI1060" s="1112"/>
      <c r="CJ1060" s="1112"/>
      <c r="CK1060" s="1114"/>
      <c r="CL1060" s="1114"/>
      <c r="CM1060" s="1114"/>
      <c r="CN1060" s="1115"/>
      <c r="CO1060" s="1116"/>
      <c r="CP1060" s="1116"/>
      <c r="CQ1060" s="1110"/>
      <c r="CR1060" s="1110"/>
      <c r="CS1060" s="1110"/>
      <c r="CT1060" s="1110"/>
      <c r="CU1060" s="1110"/>
      <c r="CV1060" s="1110"/>
      <c r="CW1060" s="1110"/>
      <c r="CX1060" s="1110"/>
      <c r="CY1060" s="1110"/>
      <c r="CZ1060" s="1110"/>
      <c r="DA1060" s="1110"/>
      <c r="DB1060" s="1110"/>
      <c r="DC1060" s="1110"/>
      <c r="DD1060" s="1110"/>
      <c r="DE1060" s="1110"/>
      <c r="DF1060" s="1110"/>
      <c r="DG1060" s="1110"/>
      <c r="DH1060" s="1110"/>
      <c r="DI1060" s="1110"/>
      <c r="DJ1060" s="1110"/>
      <c r="DK1060" s="1110"/>
      <c r="DL1060" s="1110"/>
      <c r="DM1060" s="1110"/>
      <c r="DN1060" s="1110"/>
      <c r="DO1060" s="1110"/>
      <c r="DP1060" s="1110"/>
      <c r="DQ1060" s="1110"/>
      <c r="DR1060" s="1110"/>
      <c r="DS1060" s="1110"/>
      <c r="DT1060" s="1110"/>
      <c r="DU1060" s="1110"/>
      <c r="DV1060" s="1110"/>
      <c r="DW1060" s="1116"/>
      <c r="DX1060" s="1116"/>
      <c r="DY1060" s="1116"/>
      <c r="DZ1060" s="1116"/>
      <c r="EA1060" s="1116"/>
      <c r="EB1060" s="1116"/>
      <c r="EC1060" s="1116"/>
      <c r="ED1060" s="1116"/>
    </row>
    <row r="1061" spans="22:134" s="1105" customFormat="1" x14ac:dyDescent="0.25">
      <c r="V1061" s="1106"/>
      <c r="AA1061" s="1107"/>
      <c r="AB1061" s="1107"/>
      <c r="AD1061" s="1107"/>
      <c r="AE1061" s="1108"/>
      <c r="AH1061" s="1109"/>
      <c r="AI1061" s="1109"/>
      <c r="AK1061" s="1107"/>
      <c r="AR1061" s="1107"/>
      <c r="AV1061" s="1107"/>
      <c r="AX1061" s="1107"/>
      <c r="BB1061" s="1107"/>
      <c r="BC1061" s="1107"/>
      <c r="BE1061" s="1107"/>
      <c r="BH1061" s="1110"/>
      <c r="BI1061" s="1111"/>
      <c r="BJ1061" s="1112"/>
      <c r="BK1061" s="1112"/>
      <c r="BL1061" s="1112"/>
      <c r="BM1061" s="1113"/>
      <c r="BN1061" s="1113"/>
      <c r="BO1061" s="1113"/>
      <c r="BP1061" s="1112"/>
      <c r="BQ1061" s="1112"/>
      <c r="BR1061" s="1112"/>
      <c r="BS1061" s="1112"/>
      <c r="BT1061" s="1112"/>
      <c r="BU1061" s="1112"/>
      <c r="BV1061" s="1112"/>
      <c r="BW1061" s="1112"/>
      <c r="BX1061" s="1112"/>
      <c r="BY1061" s="1112"/>
      <c r="BZ1061" s="1112"/>
      <c r="CA1061" s="1112"/>
      <c r="CB1061" s="1114"/>
      <c r="CC1061" s="1112"/>
      <c r="CD1061" s="1112"/>
      <c r="CE1061" s="1114"/>
      <c r="CF1061" s="1114"/>
      <c r="CG1061" s="1114"/>
      <c r="CH1061" s="1114"/>
      <c r="CI1061" s="1112"/>
      <c r="CJ1061" s="1112"/>
      <c r="CK1061" s="1114"/>
      <c r="CL1061" s="1114"/>
      <c r="CM1061" s="1114"/>
      <c r="CN1061" s="1115"/>
      <c r="CO1061" s="1116"/>
      <c r="CP1061" s="1116"/>
      <c r="CQ1061" s="1110"/>
      <c r="CR1061" s="1110"/>
      <c r="CS1061" s="1110"/>
      <c r="CT1061" s="1110"/>
      <c r="CU1061" s="1110"/>
      <c r="CV1061" s="1110"/>
      <c r="CW1061" s="1110"/>
      <c r="CX1061" s="1110"/>
      <c r="CY1061" s="1110"/>
      <c r="CZ1061" s="1110"/>
      <c r="DA1061" s="1110"/>
      <c r="DB1061" s="1110"/>
      <c r="DC1061" s="1110"/>
      <c r="DD1061" s="1110"/>
      <c r="DE1061" s="1110"/>
      <c r="DF1061" s="1110"/>
      <c r="DG1061" s="1110"/>
      <c r="DH1061" s="1110"/>
      <c r="DI1061" s="1110"/>
      <c r="DJ1061" s="1110"/>
      <c r="DK1061" s="1110"/>
      <c r="DL1061" s="1110"/>
      <c r="DM1061" s="1110"/>
      <c r="DN1061" s="1110"/>
      <c r="DO1061" s="1110"/>
      <c r="DP1061" s="1110"/>
      <c r="DQ1061" s="1110"/>
      <c r="DR1061" s="1110"/>
      <c r="DS1061" s="1110"/>
      <c r="DT1061" s="1110"/>
      <c r="DU1061" s="1110"/>
      <c r="DV1061" s="1110"/>
      <c r="DW1061" s="1116"/>
      <c r="DX1061" s="1116"/>
      <c r="DY1061" s="1116"/>
      <c r="DZ1061" s="1116"/>
      <c r="EA1061" s="1116"/>
      <c r="EB1061" s="1116"/>
      <c r="EC1061" s="1116"/>
      <c r="ED1061" s="1116"/>
    </row>
    <row r="1062" spans="22:134" s="1105" customFormat="1" x14ac:dyDescent="0.25">
      <c r="V1062" s="1106"/>
      <c r="AA1062" s="1107"/>
      <c r="AB1062" s="1107"/>
      <c r="AD1062" s="1107"/>
      <c r="AE1062" s="1108"/>
      <c r="AH1062" s="1109"/>
      <c r="AI1062" s="1109"/>
      <c r="AK1062" s="1107"/>
      <c r="AR1062" s="1107"/>
      <c r="AV1062" s="1107"/>
      <c r="AX1062" s="1107"/>
      <c r="BB1062" s="1107"/>
      <c r="BC1062" s="1107"/>
      <c r="BE1062" s="1107"/>
      <c r="BH1062" s="1110"/>
      <c r="BI1062" s="1111"/>
      <c r="BJ1062" s="1112"/>
      <c r="BK1062" s="1112"/>
      <c r="BL1062" s="1112"/>
      <c r="BM1062" s="1113"/>
      <c r="BN1062" s="1113"/>
      <c r="BO1062" s="1113"/>
      <c r="BP1062" s="1112"/>
      <c r="BQ1062" s="1112"/>
      <c r="BR1062" s="1112"/>
      <c r="BS1062" s="1112"/>
      <c r="BT1062" s="1112"/>
      <c r="BU1062" s="1112"/>
      <c r="BV1062" s="1112"/>
      <c r="BW1062" s="1112"/>
      <c r="BX1062" s="1112"/>
      <c r="BY1062" s="1112"/>
      <c r="BZ1062" s="1112"/>
      <c r="CA1062" s="1112"/>
      <c r="CB1062" s="1114"/>
      <c r="CC1062" s="1112"/>
      <c r="CD1062" s="1112"/>
      <c r="CE1062" s="1114"/>
      <c r="CF1062" s="1114"/>
      <c r="CG1062" s="1114"/>
      <c r="CH1062" s="1114"/>
      <c r="CI1062" s="1112"/>
      <c r="CJ1062" s="1112"/>
      <c r="CK1062" s="1114"/>
      <c r="CL1062" s="1114"/>
      <c r="CM1062" s="1114"/>
      <c r="CN1062" s="1115"/>
      <c r="CO1062" s="1116"/>
      <c r="CP1062" s="1116"/>
      <c r="CQ1062" s="1110"/>
      <c r="CR1062" s="1110"/>
      <c r="CS1062" s="1110"/>
      <c r="CT1062" s="1110"/>
      <c r="CU1062" s="1110"/>
      <c r="CV1062" s="1110"/>
      <c r="CW1062" s="1110"/>
      <c r="CX1062" s="1110"/>
      <c r="CY1062" s="1110"/>
      <c r="CZ1062" s="1110"/>
      <c r="DA1062" s="1110"/>
      <c r="DB1062" s="1110"/>
      <c r="DC1062" s="1110"/>
      <c r="DD1062" s="1110"/>
      <c r="DE1062" s="1110"/>
      <c r="DF1062" s="1110"/>
      <c r="DG1062" s="1110"/>
      <c r="DH1062" s="1110"/>
      <c r="DI1062" s="1110"/>
      <c r="DJ1062" s="1110"/>
      <c r="DK1062" s="1110"/>
      <c r="DL1062" s="1110"/>
      <c r="DM1062" s="1110"/>
      <c r="DN1062" s="1110"/>
      <c r="DO1062" s="1110"/>
      <c r="DP1062" s="1110"/>
      <c r="DQ1062" s="1110"/>
      <c r="DR1062" s="1110"/>
      <c r="DS1062" s="1110"/>
      <c r="DT1062" s="1110"/>
      <c r="DU1062" s="1110"/>
      <c r="DV1062" s="1110"/>
      <c r="DW1062" s="1116"/>
      <c r="DX1062" s="1116"/>
      <c r="DY1062" s="1116"/>
      <c r="DZ1062" s="1116"/>
      <c r="EA1062" s="1116"/>
      <c r="EB1062" s="1116"/>
      <c r="EC1062" s="1116"/>
      <c r="ED1062" s="1116"/>
    </row>
    <row r="1063" spans="22:134" s="1105" customFormat="1" x14ac:dyDescent="0.25">
      <c r="V1063" s="1106"/>
      <c r="AA1063" s="1107"/>
      <c r="AB1063" s="1107"/>
      <c r="AD1063" s="1107"/>
      <c r="AE1063" s="1108"/>
      <c r="AH1063" s="1109"/>
      <c r="AI1063" s="1109"/>
      <c r="AK1063" s="1107"/>
      <c r="AR1063" s="1107"/>
      <c r="AV1063" s="1107"/>
      <c r="AX1063" s="1107"/>
      <c r="BB1063" s="1107"/>
      <c r="BC1063" s="1107"/>
      <c r="BE1063" s="1107"/>
      <c r="BH1063" s="1110"/>
      <c r="BI1063" s="1111"/>
      <c r="BJ1063" s="1112"/>
      <c r="BK1063" s="1112"/>
      <c r="BL1063" s="1112"/>
      <c r="BM1063" s="1113"/>
      <c r="BN1063" s="1113"/>
      <c r="BO1063" s="1113"/>
      <c r="BP1063" s="1112"/>
      <c r="BQ1063" s="1112"/>
      <c r="BR1063" s="1112"/>
      <c r="BS1063" s="1112"/>
      <c r="BT1063" s="1112"/>
      <c r="BU1063" s="1112"/>
      <c r="BV1063" s="1112"/>
      <c r="BW1063" s="1112"/>
      <c r="BX1063" s="1112"/>
      <c r="BY1063" s="1112"/>
      <c r="BZ1063" s="1112"/>
      <c r="CA1063" s="1112"/>
      <c r="CB1063" s="1114"/>
      <c r="CC1063" s="1112"/>
      <c r="CD1063" s="1112"/>
      <c r="CE1063" s="1114"/>
      <c r="CF1063" s="1114"/>
      <c r="CG1063" s="1114"/>
      <c r="CH1063" s="1114"/>
      <c r="CI1063" s="1112"/>
      <c r="CJ1063" s="1112"/>
      <c r="CK1063" s="1114"/>
      <c r="CL1063" s="1114"/>
      <c r="CM1063" s="1114"/>
      <c r="CN1063" s="1115"/>
      <c r="CO1063" s="1116"/>
      <c r="CP1063" s="1116"/>
      <c r="CQ1063" s="1110"/>
      <c r="CR1063" s="1110"/>
      <c r="CS1063" s="1110"/>
      <c r="CT1063" s="1110"/>
      <c r="CU1063" s="1110"/>
      <c r="CV1063" s="1110"/>
      <c r="CW1063" s="1110"/>
      <c r="CX1063" s="1110"/>
      <c r="CY1063" s="1110"/>
      <c r="CZ1063" s="1110"/>
      <c r="DA1063" s="1110"/>
      <c r="DB1063" s="1110"/>
      <c r="DC1063" s="1110"/>
      <c r="DD1063" s="1110"/>
      <c r="DE1063" s="1110"/>
      <c r="DF1063" s="1110"/>
      <c r="DG1063" s="1110"/>
      <c r="DH1063" s="1110"/>
      <c r="DI1063" s="1110"/>
      <c r="DJ1063" s="1110"/>
      <c r="DK1063" s="1110"/>
      <c r="DL1063" s="1110"/>
      <c r="DM1063" s="1110"/>
      <c r="DN1063" s="1110"/>
      <c r="DO1063" s="1110"/>
      <c r="DP1063" s="1110"/>
      <c r="DQ1063" s="1110"/>
      <c r="DR1063" s="1110"/>
      <c r="DS1063" s="1110"/>
      <c r="DT1063" s="1110"/>
      <c r="DU1063" s="1110"/>
      <c r="DV1063" s="1110"/>
      <c r="DW1063" s="1116"/>
      <c r="DX1063" s="1116"/>
      <c r="DY1063" s="1116"/>
      <c r="DZ1063" s="1116"/>
      <c r="EA1063" s="1116"/>
      <c r="EB1063" s="1116"/>
      <c r="EC1063" s="1116"/>
      <c r="ED1063" s="1116"/>
    </row>
    <row r="1064" spans="22:134" s="1105" customFormat="1" x14ac:dyDescent="0.25">
      <c r="V1064" s="1106"/>
      <c r="AA1064" s="1107"/>
      <c r="AB1064" s="1107"/>
      <c r="AD1064" s="1107"/>
      <c r="AE1064" s="1108"/>
      <c r="AH1064" s="1109"/>
      <c r="AI1064" s="1109"/>
      <c r="AK1064" s="1107"/>
      <c r="AR1064" s="1107"/>
      <c r="AV1064" s="1107"/>
      <c r="AX1064" s="1107"/>
      <c r="BB1064" s="1107"/>
      <c r="BC1064" s="1107"/>
      <c r="BE1064" s="1107"/>
      <c r="BH1064" s="1110"/>
      <c r="BI1064" s="1111"/>
      <c r="BJ1064" s="1112"/>
      <c r="BK1064" s="1112"/>
      <c r="BL1064" s="1112"/>
      <c r="BM1064" s="1113"/>
      <c r="BN1064" s="1113"/>
      <c r="BO1064" s="1113"/>
      <c r="BP1064" s="1112"/>
      <c r="BQ1064" s="1112"/>
      <c r="BR1064" s="1112"/>
      <c r="BS1064" s="1112"/>
      <c r="BT1064" s="1112"/>
      <c r="BU1064" s="1112"/>
      <c r="BV1064" s="1112"/>
      <c r="BW1064" s="1112"/>
      <c r="BX1064" s="1112"/>
      <c r="BY1064" s="1112"/>
      <c r="BZ1064" s="1112"/>
      <c r="CA1064" s="1112"/>
      <c r="CB1064" s="1114"/>
      <c r="CC1064" s="1112"/>
      <c r="CD1064" s="1112"/>
      <c r="CE1064" s="1114"/>
      <c r="CF1064" s="1114"/>
      <c r="CG1064" s="1114"/>
      <c r="CH1064" s="1114"/>
      <c r="CI1064" s="1112"/>
      <c r="CJ1064" s="1112"/>
      <c r="CK1064" s="1114"/>
      <c r="CL1064" s="1114"/>
      <c r="CM1064" s="1114"/>
      <c r="CN1064" s="1115"/>
      <c r="CO1064" s="1116"/>
      <c r="CP1064" s="1116"/>
      <c r="CQ1064" s="1110"/>
      <c r="CR1064" s="1110"/>
      <c r="CS1064" s="1110"/>
      <c r="CT1064" s="1110"/>
      <c r="CU1064" s="1110"/>
      <c r="CV1064" s="1110"/>
      <c r="CW1064" s="1110"/>
      <c r="CX1064" s="1110"/>
      <c r="CY1064" s="1110"/>
      <c r="CZ1064" s="1110"/>
      <c r="DA1064" s="1110"/>
      <c r="DB1064" s="1110"/>
      <c r="DC1064" s="1110"/>
      <c r="DD1064" s="1110"/>
      <c r="DE1064" s="1110"/>
      <c r="DF1064" s="1110"/>
      <c r="DG1064" s="1110"/>
      <c r="DH1064" s="1110"/>
      <c r="DI1064" s="1110"/>
      <c r="DJ1064" s="1110"/>
      <c r="DK1064" s="1110"/>
      <c r="DL1064" s="1110"/>
      <c r="DM1064" s="1110"/>
      <c r="DN1064" s="1110"/>
      <c r="DO1064" s="1110"/>
      <c r="DP1064" s="1110"/>
      <c r="DQ1064" s="1110"/>
      <c r="DR1064" s="1110"/>
      <c r="DS1064" s="1110"/>
      <c r="DT1064" s="1110"/>
      <c r="DU1064" s="1110"/>
      <c r="DV1064" s="1110"/>
      <c r="DW1064" s="1116"/>
      <c r="DX1064" s="1116"/>
      <c r="DY1064" s="1116"/>
      <c r="DZ1064" s="1116"/>
      <c r="EA1064" s="1116"/>
      <c r="EB1064" s="1116"/>
      <c r="EC1064" s="1116"/>
      <c r="ED1064" s="1116"/>
    </row>
    <row r="1065" spans="22:134" s="1105" customFormat="1" x14ac:dyDescent="0.25">
      <c r="V1065" s="1106"/>
      <c r="AA1065" s="1107"/>
      <c r="AB1065" s="1107"/>
      <c r="AD1065" s="1107"/>
      <c r="AE1065" s="1108"/>
      <c r="AH1065" s="1109"/>
      <c r="AI1065" s="1109"/>
      <c r="AK1065" s="1107"/>
      <c r="AR1065" s="1107"/>
      <c r="AV1065" s="1107"/>
      <c r="AX1065" s="1107"/>
      <c r="BB1065" s="1107"/>
      <c r="BC1065" s="1107"/>
      <c r="BE1065" s="1107"/>
      <c r="BH1065" s="1110"/>
      <c r="BI1065" s="1111"/>
      <c r="BJ1065" s="1112"/>
      <c r="BK1065" s="1112"/>
      <c r="BL1065" s="1112"/>
      <c r="BM1065" s="1113"/>
      <c r="BN1065" s="1113"/>
      <c r="BO1065" s="1113"/>
      <c r="BP1065" s="1112"/>
      <c r="BQ1065" s="1112"/>
      <c r="BR1065" s="1112"/>
      <c r="BS1065" s="1112"/>
      <c r="BT1065" s="1112"/>
      <c r="BU1065" s="1112"/>
      <c r="BV1065" s="1112"/>
      <c r="BW1065" s="1112"/>
      <c r="BX1065" s="1112"/>
      <c r="BY1065" s="1112"/>
      <c r="BZ1065" s="1112"/>
      <c r="CA1065" s="1112"/>
      <c r="CB1065" s="1114"/>
      <c r="CC1065" s="1112"/>
      <c r="CD1065" s="1112"/>
      <c r="CE1065" s="1114"/>
      <c r="CF1065" s="1114"/>
      <c r="CG1065" s="1114"/>
      <c r="CH1065" s="1114"/>
      <c r="CI1065" s="1112"/>
      <c r="CJ1065" s="1112"/>
      <c r="CK1065" s="1114"/>
      <c r="CL1065" s="1114"/>
      <c r="CM1065" s="1114"/>
      <c r="CN1065" s="1115"/>
      <c r="CO1065" s="1116"/>
      <c r="CP1065" s="1116"/>
      <c r="CQ1065" s="1110"/>
      <c r="CR1065" s="1110"/>
      <c r="CS1065" s="1110"/>
      <c r="CT1065" s="1110"/>
      <c r="CU1065" s="1110"/>
      <c r="CV1065" s="1110"/>
      <c r="CW1065" s="1110"/>
      <c r="CX1065" s="1110"/>
      <c r="CY1065" s="1110"/>
      <c r="CZ1065" s="1110"/>
      <c r="DA1065" s="1110"/>
      <c r="DB1065" s="1110"/>
      <c r="DC1065" s="1110"/>
      <c r="DD1065" s="1110"/>
      <c r="DE1065" s="1110"/>
      <c r="DF1065" s="1110"/>
      <c r="DG1065" s="1110"/>
      <c r="DH1065" s="1110"/>
      <c r="DI1065" s="1110"/>
      <c r="DJ1065" s="1110"/>
      <c r="DK1065" s="1110"/>
      <c r="DL1065" s="1110"/>
      <c r="DM1065" s="1110"/>
      <c r="DN1065" s="1110"/>
      <c r="DO1065" s="1110"/>
      <c r="DP1065" s="1110"/>
      <c r="DQ1065" s="1110"/>
      <c r="DR1065" s="1110"/>
      <c r="DS1065" s="1110"/>
      <c r="DT1065" s="1110"/>
      <c r="DU1065" s="1110"/>
      <c r="DV1065" s="1110"/>
      <c r="DW1065" s="1116"/>
      <c r="DX1065" s="1116"/>
      <c r="DY1065" s="1116"/>
      <c r="DZ1065" s="1116"/>
      <c r="EA1065" s="1116"/>
      <c r="EB1065" s="1116"/>
      <c r="EC1065" s="1116"/>
      <c r="ED1065" s="1116"/>
    </row>
    <row r="1066" spans="22:134" s="1105" customFormat="1" x14ac:dyDescent="0.25">
      <c r="V1066" s="1106"/>
      <c r="AA1066" s="1107"/>
      <c r="AB1066" s="1107"/>
      <c r="AD1066" s="1107"/>
      <c r="AE1066" s="1108"/>
      <c r="AH1066" s="1109"/>
      <c r="AI1066" s="1109"/>
      <c r="AK1066" s="1107"/>
      <c r="AR1066" s="1107"/>
      <c r="AV1066" s="1107"/>
      <c r="AX1066" s="1107"/>
      <c r="BB1066" s="1107"/>
      <c r="BC1066" s="1107"/>
      <c r="BE1066" s="1107"/>
      <c r="BH1066" s="1110"/>
      <c r="BI1066" s="1111"/>
      <c r="BJ1066" s="1112"/>
      <c r="BK1066" s="1112"/>
      <c r="BL1066" s="1112"/>
      <c r="BM1066" s="1113"/>
      <c r="BN1066" s="1113"/>
      <c r="BO1066" s="1113"/>
      <c r="BP1066" s="1112"/>
      <c r="BQ1066" s="1112"/>
      <c r="BR1066" s="1112"/>
      <c r="BS1066" s="1112"/>
      <c r="BT1066" s="1112"/>
      <c r="BU1066" s="1112"/>
      <c r="BV1066" s="1112"/>
      <c r="BW1066" s="1112"/>
      <c r="BX1066" s="1112"/>
      <c r="BY1066" s="1112"/>
      <c r="BZ1066" s="1112"/>
      <c r="CA1066" s="1112"/>
      <c r="CB1066" s="1114"/>
      <c r="CC1066" s="1112"/>
      <c r="CD1066" s="1112"/>
      <c r="CE1066" s="1114"/>
      <c r="CF1066" s="1114"/>
      <c r="CG1066" s="1114"/>
      <c r="CH1066" s="1114"/>
      <c r="CI1066" s="1112"/>
      <c r="CJ1066" s="1112"/>
      <c r="CK1066" s="1114"/>
      <c r="CL1066" s="1114"/>
      <c r="CM1066" s="1114"/>
      <c r="CN1066" s="1115"/>
      <c r="CO1066" s="1116"/>
      <c r="CP1066" s="1116"/>
      <c r="CQ1066" s="1110"/>
      <c r="CR1066" s="1110"/>
      <c r="CS1066" s="1110"/>
      <c r="CT1066" s="1110"/>
      <c r="CU1066" s="1110"/>
      <c r="CV1066" s="1110"/>
      <c r="CW1066" s="1110"/>
      <c r="CX1066" s="1110"/>
      <c r="CY1066" s="1110"/>
      <c r="CZ1066" s="1110"/>
      <c r="DA1066" s="1110"/>
      <c r="DB1066" s="1110"/>
      <c r="DC1066" s="1110"/>
      <c r="DD1066" s="1110"/>
      <c r="DE1066" s="1110"/>
      <c r="DF1066" s="1110"/>
      <c r="DG1066" s="1110"/>
      <c r="DH1066" s="1110"/>
      <c r="DI1066" s="1110"/>
      <c r="DJ1066" s="1110"/>
      <c r="DK1066" s="1110"/>
      <c r="DL1066" s="1110"/>
      <c r="DM1066" s="1110"/>
      <c r="DN1066" s="1110"/>
      <c r="DO1066" s="1110"/>
      <c r="DP1066" s="1110"/>
      <c r="DQ1066" s="1110"/>
      <c r="DR1066" s="1110"/>
      <c r="DS1066" s="1110"/>
      <c r="DT1066" s="1110"/>
      <c r="DU1066" s="1110"/>
      <c r="DV1066" s="1110"/>
      <c r="DW1066" s="1116"/>
      <c r="DX1066" s="1116"/>
      <c r="DY1066" s="1116"/>
      <c r="DZ1066" s="1116"/>
      <c r="EA1066" s="1116"/>
      <c r="EB1066" s="1116"/>
      <c r="EC1066" s="1116"/>
      <c r="ED1066" s="1116"/>
    </row>
    <row r="1067" spans="22:134" s="1105" customFormat="1" x14ac:dyDescent="0.25">
      <c r="V1067" s="1106"/>
      <c r="AA1067" s="1107"/>
      <c r="AB1067" s="1107"/>
      <c r="AD1067" s="1107"/>
      <c r="AE1067" s="1108"/>
      <c r="AH1067" s="1109"/>
      <c r="AI1067" s="1109"/>
      <c r="AK1067" s="1107"/>
      <c r="AR1067" s="1107"/>
      <c r="AV1067" s="1107"/>
      <c r="AX1067" s="1107"/>
      <c r="BB1067" s="1107"/>
      <c r="BC1067" s="1107"/>
      <c r="BE1067" s="1107"/>
      <c r="BH1067" s="1110"/>
      <c r="BI1067" s="1111"/>
      <c r="BJ1067" s="1112"/>
      <c r="BK1067" s="1112"/>
      <c r="BL1067" s="1112"/>
      <c r="BM1067" s="1113"/>
      <c r="BN1067" s="1113"/>
      <c r="BO1067" s="1113"/>
      <c r="BP1067" s="1112"/>
      <c r="BQ1067" s="1112"/>
      <c r="BR1067" s="1112"/>
      <c r="BS1067" s="1112"/>
      <c r="BT1067" s="1112"/>
      <c r="BU1067" s="1112"/>
      <c r="BV1067" s="1112"/>
      <c r="BW1067" s="1112"/>
      <c r="BX1067" s="1112"/>
      <c r="BY1067" s="1112"/>
      <c r="BZ1067" s="1112"/>
      <c r="CA1067" s="1112"/>
      <c r="CB1067" s="1114"/>
      <c r="CC1067" s="1112"/>
      <c r="CD1067" s="1112"/>
      <c r="CE1067" s="1114"/>
      <c r="CF1067" s="1114"/>
      <c r="CG1067" s="1114"/>
      <c r="CH1067" s="1114"/>
      <c r="CI1067" s="1112"/>
      <c r="CJ1067" s="1112"/>
      <c r="CK1067" s="1114"/>
      <c r="CL1067" s="1114"/>
      <c r="CM1067" s="1114"/>
      <c r="CN1067" s="1115"/>
      <c r="CO1067" s="1116"/>
      <c r="CP1067" s="1116"/>
      <c r="CQ1067" s="1110"/>
      <c r="CR1067" s="1110"/>
      <c r="CS1067" s="1110"/>
      <c r="CT1067" s="1110"/>
      <c r="CU1067" s="1110"/>
      <c r="CV1067" s="1110"/>
      <c r="CW1067" s="1110"/>
      <c r="CX1067" s="1110"/>
      <c r="CY1067" s="1110"/>
      <c r="CZ1067" s="1110"/>
      <c r="DA1067" s="1110"/>
      <c r="DB1067" s="1110"/>
      <c r="DC1067" s="1110"/>
      <c r="DD1067" s="1110"/>
      <c r="DE1067" s="1110"/>
      <c r="DF1067" s="1110"/>
      <c r="DG1067" s="1110"/>
      <c r="DH1067" s="1110"/>
      <c r="DI1067" s="1110"/>
      <c r="DJ1067" s="1110"/>
      <c r="DK1067" s="1110"/>
      <c r="DL1067" s="1110"/>
      <c r="DM1067" s="1110"/>
      <c r="DN1067" s="1110"/>
      <c r="DO1067" s="1110"/>
      <c r="DP1067" s="1110"/>
      <c r="DQ1067" s="1110"/>
      <c r="DR1067" s="1110"/>
      <c r="DS1067" s="1110"/>
      <c r="DT1067" s="1110"/>
      <c r="DU1067" s="1110"/>
      <c r="DV1067" s="1110"/>
      <c r="DW1067" s="1116"/>
      <c r="DX1067" s="1116"/>
      <c r="DY1067" s="1116"/>
      <c r="DZ1067" s="1116"/>
      <c r="EA1067" s="1116"/>
      <c r="EB1067" s="1116"/>
      <c r="EC1067" s="1116"/>
      <c r="ED1067" s="1116"/>
    </row>
    <row r="1068" spans="22:134" s="1105" customFormat="1" x14ac:dyDescent="0.25">
      <c r="V1068" s="1106"/>
      <c r="AA1068" s="1107"/>
      <c r="AB1068" s="1107"/>
      <c r="AD1068" s="1107"/>
      <c r="AE1068" s="1108"/>
      <c r="AH1068" s="1109"/>
      <c r="AI1068" s="1109"/>
      <c r="AK1068" s="1107"/>
      <c r="AR1068" s="1107"/>
      <c r="AV1068" s="1107"/>
      <c r="AX1068" s="1107"/>
      <c r="BB1068" s="1107"/>
      <c r="BC1068" s="1107"/>
      <c r="BE1068" s="1107"/>
      <c r="BH1068" s="1110"/>
      <c r="BI1068" s="1111"/>
      <c r="BJ1068" s="1112"/>
      <c r="BK1068" s="1112"/>
      <c r="BL1068" s="1112"/>
      <c r="BM1068" s="1113"/>
      <c r="BN1068" s="1113"/>
      <c r="BO1068" s="1113"/>
      <c r="BP1068" s="1112"/>
      <c r="BQ1068" s="1112"/>
      <c r="BR1068" s="1112"/>
      <c r="BS1068" s="1112"/>
      <c r="BT1068" s="1112"/>
      <c r="BU1068" s="1112"/>
      <c r="BV1068" s="1112"/>
      <c r="BW1068" s="1112"/>
      <c r="BX1068" s="1112"/>
      <c r="BY1068" s="1112"/>
      <c r="BZ1068" s="1112"/>
      <c r="CA1068" s="1112"/>
      <c r="CB1068" s="1114"/>
      <c r="CC1068" s="1112"/>
      <c r="CD1068" s="1112"/>
      <c r="CE1068" s="1114"/>
      <c r="CF1068" s="1114"/>
      <c r="CG1068" s="1114"/>
      <c r="CH1068" s="1114"/>
      <c r="CI1068" s="1112"/>
      <c r="CJ1068" s="1112"/>
      <c r="CK1068" s="1114"/>
      <c r="CL1068" s="1114"/>
      <c r="CM1068" s="1114"/>
      <c r="CN1068" s="1115"/>
      <c r="CO1068" s="1116"/>
      <c r="CP1068" s="1116"/>
      <c r="CQ1068" s="1110"/>
      <c r="CR1068" s="1110"/>
      <c r="CS1068" s="1110"/>
      <c r="CT1068" s="1110"/>
      <c r="CU1068" s="1110"/>
      <c r="CV1068" s="1110"/>
      <c r="CW1068" s="1110"/>
      <c r="CX1068" s="1110"/>
      <c r="CY1068" s="1110"/>
      <c r="CZ1068" s="1110"/>
      <c r="DA1068" s="1110"/>
      <c r="DB1068" s="1110"/>
      <c r="DC1068" s="1110"/>
      <c r="DD1068" s="1110"/>
      <c r="DE1068" s="1110"/>
      <c r="DF1068" s="1110"/>
      <c r="DG1068" s="1110"/>
      <c r="DH1068" s="1110"/>
      <c r="DI1068" s="1110"/>
      <c r="DJ1068" s="1110"/>
      <c r="DK1068" s="1110"/>
      <c r="DL1068" s="1110"/>
      <c r="DM1068" s="1110"/>
      <c r="DN1068" s="1110"/>
      <c r="DO1068" s="1110"/>
      <c r="DP1068" s="1110"/>
      <c r="DQ1068" s="1110"/>
      <c r="DR1068" s="1110"/>
      <c r="DS1068" s="1110"/>
      <c r="DT1068" s="1110"/>
      <c r="DU1068" s="1110"/>
      <c r="DV1068" s="1110"/>
      <c r="DW1068" s="1116"/>
      <c r="DX1068" s="1116"/>
      <c r="DY1068" s="1116"/>
      <c r="DZ1068" s="1116"/>
      <c r="EA1068" s="1116"/>
      <c r="EB1068" s="1116"/>
      <c r="EC1068" s="1116"/>
      <c r="ED1068" s="1116"/>
    </row>
    <row r="1069" spans="22:134" s="1105" customFormat="1" x14ac:dyDescent="0.25">
      <c r="V1069" s="1106"/>
      <c r="AA1069" s="1107"/>
      <c r="AB1069" s="1107"/>
      <c r="AD1069" s="1107"/>
      <c r="AE1069" s="1108"/>
      <c r="AH1069" s="1109"/>
      <c r="AI1069" s="1109"/>
      <c r="AK1069" s="1107"/>
      <c r="AR1069" s="1107"/>
      <c r="AV1069" s="1107"/>
      <c r="AX1069" s="1107"/>
      <c r="BB1069" s="1107"/>
      <c r="BC1069" s="1107"/>
      <c r="BE1069" s="1107"/>
      <c r="BH1069" s="1110"/>
      <c r="BI1069" s="1111"/>
      <c r="BJ1069" s="1112"/>
      <c r="BK1069" s="1112"/>
      <c r="BL1069" s="1112"/>
      <c r="BM1069" s="1113"/>
      <c r="BN1069" s="1113"/>
      <c r="BO1069" s="1113"/>
      <c r="BP1069" s="1112"/>
      <c r="BQ1069" s="1112"/>
      <c r="BR1069" s="1112"/>
      <c r="BS1069" s="1112"/>
      <c r="BT1069" s="1112"/>
      <c r="BU1069" s="1112"/>
      <c r="BV1069" s="1112"/>
      <c r="BW1069" s="1112"/>
      <c r="BX1069" s="1112"/>
      <c r="BY1069" s="1112"/>
      <c r="BZ1069" s="1112"/>
      <c r="CA1069" s="1112"/>
      <c r="CB1069" s="1114"/>
      <c r="CC1069" s="1112"/>
      <c r="CD1069" s="1112"/>
      <c r="CE1069" s="1114"/>
      <c r="CF1069" s="1114"/>
      <c r="CG1069" s="1114"/>
      <c r="CH1069" s="1114"/>
      <c r="CI1069" s="1112"/>
      <c r="CJ1069" s="1112"/>
      <c r="CK1069" s="1114"/>
      <c r="CL1069" s="1114"/>
      <c r="CM1069" s="1114"/>
      <c r="CN1069" s="1115"/>
      <c r="CO1069" s="1116"/>
      <c r="CP1069" s="1116"/>
      <c r="CQ1069" s="1110"/>
      <c r="CR1069" s="1110"/>
      <c r="CS1069" s="1110"/>
      <c r="CT1069" s="1110"/>
      <c r="CU1069" s="1110"/>
      <c r="CV1069" s="1110"/>
      <c r="CW1069" s="1110"/>
      <c r="CX1069" s="1110"/>
      <c r="CY1069" s="1110"/>
      <c r="CZ1069" s="1110"/>
      <c r="DA1069" s="1110"/>
      <c r="DB1069" s="1110"/>
      <c r="DC1069" s="1110"/>
      <c r="DD1069" s="1110"/>
      <c r="DE1069" s="1110"/>
      <c r="DF1069" s="1110"/>
      <c r="DG1069" s="1110"/>
      <c r="DH1069" s="1110"/>
      <c r="DI1069" s="1110"/>
      <c r="DJ1069" s="1110"/>
      <c r="DK1069" s="1110"/>
      <c r="DL1069" s="1110"/>
      <c r="DM1069" s="1110"/>
      <c r="DN1069" s="1110"/>
      <c r="DO1069" s="1110"/>
      <c r="DP1069" s="1110"/>
      <c r="DQ1069" s="1110"/>
      <c r="DR1069" s="1110"/>
      <c r="DS1069" s="1110"/>
      <c r="DT1069" s="1110"/>
      <c r="DU1069" s="1110"/>
      <c r="DV1069" s="1110"/>
      <c r="DW1069" s="1116"/>
      <c r="DX1069" s="1116"/>
      <c r="DY1069" s="1116"/>
      <c r="DZ1069" s="1116"/>
      <c r="EA1069" s="1116"/>
      <c r="EB1069" s="1116"/>
      <c r="EC1069" s="1116"/>
      <c r="ED1069" s="1116"/>
    </row>
    <row r="1070" spans="22:134" s="1105" customFormat="1" x14ac:dyDescent="0.25">
      <c r="V1070" s="1106"/>
      <c r="AA1070" s="1107"/>
      <c r="AB1070" s="1107"/>
      <c r="AD1070" s="1107"/>
      <c r="AE1070" s="1108"/>
      <c r="AH1070" s="1109"/>
      <c r="AI1070" s="1109"/>
      <c r="AK1070" s="1107"/>
      <c r="AR1070" s="1107"/>
      <c r="AV1070" s="1107"/>
      <c r="AX1070" s="1107"/>
      <c r="BB1070" s="1107"/>
      <c r="BC1070" s="1107"/>
      <c r="BE1070" s="1107"/>
      <c r="BH1070" s="1110"/>
      <c r="BI1070" s="1111"/>
      <c r="BJ1070" s="1112"/>
      <c r="BK1070" s="1112"/>
      <c r="BL1070" s="1112"/>
      <c r="BM1070" s="1113"/>
      <c r="BN1070" s="1113"/>
      <c r="BO1070" s="1113"/>
      <c r="BP1070" s="1112"/>
      <c r="BQ1070" s="1112"/>
      <c r="BR1070" s="1112"/>
      <c r="BS1070" s="1112"/>
      <c r="BT1070" s="1112"/>
      <c r="BU1070" s="1112"/>
      <c r="BV1070" s="1112"/>
      <c r="BW1070" s="1112"/>
      <c r="BX1070" s="1112"/>
      <c r="BY1070" s="1112"/>
      <c r="BZ1070" s="1112"/>
      <c r="CA1070" s="1112"/>
      <c r="CB1070" s="1114"/>
      <c r="CC1070" s="1112"/>
      <c r="CD1070" s="1112"/>
      <c r="CE1070" s="1114"/>
      <c r="CF1070" s="1114"/>
      <c r="CG1070" s="1114"/>
      <c r="CH1070" s="1114"/>
      <c r="CI1070" s="1112"/>
      <c r="CJ1070" s="1112"/>
      <c r="CK1070" s="1114"/>
      <c r="CL1070" s="1114"/>
      <c r="CM1070" s="1114"/>
      <c r="CN1070" s="1115"/>
      <c r="CO1070" s="1116"/>
      <c r="CP1070" s="1116"/>
      <c r="CQ1070" s="1110"/>
      <c r="CR1070" s="1110"/>
      <c r="CS1070" s="1110"/>
      <c r="CT1070" s="1110"/>
      <c r="CU1070" s="1110"/>
      <c r="CV1070" s="1110"/>
      <c r="CW1070" s="1110"/>
      <c r="CX1070" s="1110"/>
      <c r="CY1070" s="1110"/>
      <c r="CZ1070" s="1110"/>
      <c r="DA1070" s="1110"/>
      <c r="DB1070" s="1110"/>
      <c r="DC1070" s="1110"/>
      <c r="DD1070" s="1110"/>
      <c r="DE1070" s="1110"/>
      <c r="DF1070" s="1110"/>
      <c r="DG1070" s="1110"/>
      <c r="DH1070" s="1110"/>
      <c r="DI1070" s="1110"/>
      <c r="DJ1070" s="1110"/>
      <c r="DK1070" s="1110"/>
      <c r="DL1070" s="1110"/>
      <c r="DM1070" s="1110"/>
      <c r="DN1070" s="1110"/>
      <c r="DO1070" s="1110"/>
      <c r="DP1070" s="1110"/>
      <c r="DQ1070" s="1110"/>
      <c r="DR1070" s="1110"/>
      <c r="DS1070" s="1110"/>
      <c r="DT1070" s="1110"/>
      <c r="DU1070" s="1110"/>
      <c r="DV1070" s="1110"/>
      <c r="DW1070" s="1116"/>
      <c r="DX1070" s="1116"/>
      <c r="DY1070" s="1116"/>
      <c r="DZ1070" s="1116"/>
      <c r="EA1070" s="1116"/>
      <c r="EB1070" s="1116"/>
      <c r="EC1070" s="1116"/>
      <c r="ED1070" s="1116"/>
    </row>
    <row r="1071" spans="22:134" s="1105" customFormat="1" x14ac:dyDescent="0.25">
      <c r="V1071" s="1106"/>
      <c r="AA1071" s="1107"/>
      <c r="AB1071" s="1107"/>
      <c r="AD1071" s="1107"/>
      <c r="AE1071" s="1108"/>
      <c r="AH1071" s="1109"/>
      <c r="AI1071" s="1109"/>
      <c r="AK1071" s="1107"/>
      <c r="AR1071" s="1107"/>
      <c r="AV1071" s="1107"/>
      <c r="AX1071" s="1107"/>
      <c r="BB1071" s="1107"/>
      <c r="BC1071" s="1107"/>
      <c r="BE1071" s="1107"/>
      <c r="BH1071" s="1110"/>
      <c r="BI1071" s="1111"/>
      <c r="BJ1071" s="1112"/>
      <c r="BK1071" s="1112"/>
      <c r="BL1071" s="1112"/>
      <c r="BM1071" s="1113"/>
      <c r="BN1071" s="1113"/>
      <c r="BO1071" s="1113"/>
      <c r="BP1071" s="1112"/>
      <c r="BQ1071" s="1112"/>
      <c r="BR1071" s="1112"/>
      <c r="BS1071" s="1112"/>
      <c r="BT1071" s="1112"/>
      <c r="BU1071" s="1112"/>
      <c r="BV1071" s="1112"/>
      <c r="BW1071" s="1112"/>
      <c r="BX1071" s="1112"/>
      <c r="BY1071" s="1112"/>
      <c r="BZ1071" s="1112"/>
      <c r="CA1071" s="1112"/>
      <c r="CB1071" s="1114"/>
      <c r="CC1071" s="1112"/>
      <c r="CD1071" s="1112"/>
      <c r="CE1071" s="1114"/>
      <c r="CF1071" s="1114"/>
      <c r="CG1071" s="1114"/>
      <c r="CH1071" s="1114"/>
      <c r="CI1071" s="1112"/>
      <c r="CJ1071" s="1112"/>
      <c r="CK1071" s="1114"/>
      <c r="CL1071" s="1114"/>
      <c r="CM1071" s="1114"/>
      <c r="CN1071" s="1115"/>
      <c r="CO1071" s="1116"/>
      <c r="CP1071" s="1116"/>
      <c r="CQ1071" s="1110"/>
      <c r="CR1071" s="1110"/>
      <c r="CS1071" s="1110"/>
      <c r="CT1071" s="1110"/>
      <c r="CU1071" s="1110"/>
      <c r="CV1071" s="1110"/>
      <c r="CW1071" s="1110"/>
      <c r="CX1071" s="1110"/>
      <c r="CY1071" s="1110"/>
      <c r="CZ1071" s="1110"/>
      <c r="DA1071" s="1110"/>
      <c r="DB1071" s="1110"/>
      <c r="DC1071" s="1110"/>
      <c r="DD1071" s="1110"/>
      <c r="DE1071" s="1110"/>
      <c r="DF1071" s="1110"/>
      <c r="DG1071" s="1110"/>
      <c r="DH1071" s="1110"/>
      <c r="DI1071" s="1110"/>
      <c r="DJ1071" s="1110"/>
      <c r="DK1071" s="1110"/>
      <c r="DL1071" s="1110"/>
      <c r="DM1071" s="1110"/>
      <c r="DN1071" s="1110"/>
      <c r="DO1071" s="1110"/>
      <c r="DP1071" s="1110"/>
      <c r="DQ1071" s="1110"/>
      <c r="DR1071" s="1110"/>
      <c r="DS1071" s="1110"/>
      <c r="DT1071" s="1110"/>
      <c r="DU1071" s="1110"/>
      <c r="DV1071" s="1110"/>
      <c r="DW1071" s="1116"/>
      <c r="DX1071" s="1116"/>
      <c r="DY1071" s="1116"/>
      <c r="DZ1071" s="1116"/>
      <c r="EA1071" s="1116"/>
      <c r="EB1071" s="1116"/>
      <c r="EC1071" s="1116"/>
      <c r="ED1071" s="1116"/>
    </row>
    <row r="1072" spans="22:134" s="1105" customFormat="1" x14ac:dyDescent="0.25">
      <c r="V1072" s="1106"/>
      <c r="AA1072" s="1107"/>
      <c r="AB1072" s="1107"/>
      <c r="AD1072" s="1107"/>
      <c r="AE1072" s="1108"/>
      <c r="AH1072" s="1109"/>
      <c r="AI1072" s="1109"/>
      <c r="AK1072" s="1107"/>
      <c r="AR1072" s="1107"/>
      <c r="AV1072" s="1107"/>
      <c r="AX1072" s="1107"/>
      <c r="BB1072" s="1107"/>
      <c r="BC1072" s="1107"/>
      <c r="BE1072" s="1107"/>
      <c r="BH1072" s="1110"/>
      <c r="BI1072" s="1111"/>
      <c r="BJ1072" s="1112"/>
      <c r="BK1072" s="1112"/>
      <c r="BL1072" s="1112"/>
      <c r="BM1072" s="1113"/>
      <c r="BN1072" s="1113"/>
      <c r="BO1072" s="1113"/>
      <c r="BP1072" s="1112"/>
      <c r="BQ1072" s="1112"/>
      <c r="BR1072" s="1112"/>
      <c r="BS1072" s="1112"/>
      <c r="BT1072" s="1112"/>
      <c r="BU1072" s="1112"/>
      <c r="BV1072" s="1112"/>
      <c r="BW1072" s="1112"/>
      <c r="BX1072" s="1112"/>
      <c r="BY1072" s="1112"/>
      <c r="BZ1072" s="1112"/>
      <c r="CA1072" s="1112"/>
      <c r="CB1072" s="1114"/>
      <c r="CC1072" s="1112"/>
      <c r="CD1072" s="1112"/>
      <c r="CE1072" s="1114"/>
      <c r="CF1072" s="1114"/>
      <c r="CG1072" s="1114"/>
      <c r="CH1072" s="1114"/>
      <c r="CI1072" s="1112"/>
      <c r="CJ1072" s="1112"/>
      <c r="CK1072" s="1114"/>
      <c r="CL1072" s="1114"/>
      <c r="CM1072" s="1114"/>
      <c r="CN1072" s="1115"/>
      <c r="CO1072" s="1116"/>
      <c r="CP1072" s="1116"/>
      <c r="CQ1072" s="1110"/>
      <c r="CR1072" s="1110"/>
      <c r="CS1072" s="1110"/>
      <c r="CT1072" s="1110"/>
      <c r="CU1072" s="1110"/>
      <c r="CV1072" s="1110"/>
      <c r="CW1072" s="1110"/>
      <c r="CX1072" s="1110"/>
      <c r="CY1072" s="1110"/>
      <c r="CZ1072" s="1110"/>
      <c r="DA1072" s="1110"/>
      <c r="DB1072" s="1110"/>
      <c r="DC1072" s="1110"/>
      <c r="DD1072" s="1110"/>
      <c r="DE1072" s="1110"/>
      <c r="DF1072" s="1110"/>
      <c r="DG1072" s="1110"/>
      <c r="DH1072" s="1110"/>
      <c r="DI1072" s="1110"/>
      <c r="DJ1072" s="1110"/>
      <c r="DK1072" s="1110"/>
      <c r="DL1072" s="1110"/>
      <c r="DM1072" s="1110"/>
      <c r="DN1072" s="1110"/>
      <c r="DO1072" s="1110"/>
      <c r="DP1072" s="1110"/>
      <c r="DQ1072" s="1110"/>
      <c r="DR1072" s="1110"/>
      <c r="DS1072" s="1110"/>
      <c r="DT1072" s="1110"/>
      <c r="DU1072" s="1110"/>
      <c r="DV1072" s="1110"/>
      <c r="DW1072" s="1116"/>
      <c r="DX1072" s="1116"/>
      <c r="DY1072" s="1116"/>
      <c r="DZ1072" s="1116"/>
      <c r="EA1072" s="1116"/>
      <c r="EB1072" s="1116"/>
      <c r="EC1072" s="1116"/>
      <c r="ED1072" s="1116"/>
    </row>
    <row r="1073" spans="22:134" s="1105" customFormat="1" x14ac:dyDescent="0.25">
      <c r="V1073" s="1106"/>
      <c r="AA1073" s="1107"/>
      <c r="AB1073" s="1107"/>
      <c r="AD1073" s="1107"/>
      <c r="AE1073" s="1108"/>
      <c r="AH1073" s="1109"/>
      <c r="AI1073" s="1109"/>
      <c r="AK1073" s="1107"/>
      <c r="AR1073" s="1107"/>
      <c r="AV1073" s="1107"/>
      <c r="AX1073" s="1107"/>
      <c r="BB1073" s="1107"/>
      <c r="BC1073" s="1107"/>
      <c r="BE1073" s="1107"/>
      <c r="BH1073" s="1110"/>
      <c r="BI1073" s="1111"/>
      <c r="BJ1073" s="1112"/>
      <c r="BK1073" s="1112"/>
      <c r="BL1073" s="1112"/>
      <c r="BM1073" s="1113"/>
      <c r="BN1073" s="1113"/>
      <c r="BO1073" s="1113"/>
      <c r="BP1073" s="1112"/>
      <c r="BQ1073" s="1112"/>
      <c r="BR1073" s="1112"/>
      <c r="BS1073" s="1112"/>
      <c r="BT1073" s="1112"/>
      <c r="BU1073" s="1112"/>
      <c r="BV1073" s="1112"/>
      <c r="BW1073" s="1112"/>
      <c r="BX1073" s="1112"/>
      <c r="BY1073" s="1112"/>
      <c r="BZ1073" s="1112"/>
      <c r="CA1073" s="1112"/>
      <c r="CB1073" s="1114"/>
      <c r="CC1073" s="1112"/>
      <c r="CD1073" s="1112"/>
      <c r="CE1073" s="1114"/>
      <c r="CF1073" s="1114"/>
      <c r="CG1073" s="1114"/>
      <c r="CH1073" s="1114"/>
      <c r="CI1073" s="1112"/>
      <c r="CJ1073" s="1112"/>
      <c r="CK1073" s="1114"/>
      <c r="CL1073" s="1114"/>
      <c r="CM1073" s="1114"/>
      <c r="CN1073" s="1115"/>
      <c r="CO1073" s="1116"/>
      <c r="CP1073" s="1116"/>
      <c r="CQ1073" s="1110"/>
      <c r="CR1073" s="1110"/>
      <c r="CS1073" s="1110"/>
      <c r="CT1073" s="1110"/>
      <c r="CU1073" s="1110"/>
      <c r="CV1073" s="1110"/>
      <c r="CW1073" s="1110"/>
      <c r="CX1073" s="1110"/>
      <c r="CY1073" s="1110"/>
      <c r="CZ1073" s="1110"/>
      <c r="DA1073" s="1110"/>
      <c r="DB1073" s="1110"/>
      <c r="DC1073" s="1110"/>
      <c r="DD1073" s="1110"/>
      <c r="DE1073" s="1110"/>
      <c r="DF1073" s="1110"/>
      <c r="DG1073" s="1110"/>
      <c r="DH1073" s="1110"/>
      <c r="DI1073" s="1110"/>
      <c r="DJ1073" s="1110"/>
      <c r="DK1073" s="1110"/>
      <c r="DL1073" s="1110"/>
      <c r="DM1073" s="1110"/>
      <c r="DN1073" s="1110"/>
      <c r="DO1073" s="1110"/>
      <c r="DP1073" s="1110"/>
      <c r="DQ1073" s="1110"/>
      <c r="DR1073" s="1110"/>
      <c r="DS1073" s="1110"/>
      <c r="DT1073" s="1110"/>
      <c r="DU1073" s="1110"/>
      <c r="DV1073" s="1110"/>
      <c r="DW1073" s="1116"/>
      <c r="DX1073" s="1116"/>
      <c r="DY1073" s="1116"/>
      <c r="DZ1073" s="1116"/>
      <c r="EA1073" s="1116"/>
      <c r="EB1073" s="1116"/>
      <c r="EC1073" s="1116"/>
      <c r="ED1073" s="1116"/>
    </row>
    <row r="1074" spans="22:134" s="1105" customFormat="1" x14ac:dyDescent="0.25">
      <c r="V1074" s="1106"/>
      <c r="AA1074" s="1107"/>
      <c r="AB1074" s="1107"/>
      <c r="AD1074" s="1107"/>
      <c r="AE1074" s="1108"/>
      <c r="AH1074" s="1109"/>
      <c r="AI1074" s="1109"/>
      <c r="AK1074" s="1107"/>
      <c r="AR1074" s="1107"/>
      <c r="AV1074" s="1107"/>
      <c r="AX1074" s="1107"/>
      <c r="BB1074" s="1107"/>
      <c r="BC1074" s="1107"/>
      <c r="BE1074" s="1107"/>
      <c r="BH1074" s="1110"/>
      <c r="BI1074" s="1111"/>
      <c r="BJ1074" s="1112"/>
      <c r="BK1074" s="1112"/>
      <c r="BL1074" s="1112"/>
      <c r="BM1074" s="1113"/>
      <c r="BN1074" s="1113"/>
      <c r="BO1074" s="1113"/>
      <c r="BP1074" s="1112"/>
      <c r="BQ1074" s="1112"/>
      <c r="BR1074" s="1112"/>
      <c r="BS1074" s="1112"/>
      <c r="BT1074" s="1112"/>
      <c r="BU1074" s="1112"/>
      <c r="BV1074" s="1112"/>
      <c r="BW1074" s="1112"/>
      <c r="BX1074" s="1112"/>
      <c r="BY1074" s="1112"/>
      <c r="BZ1074" s="1112"/>
      <c r="CA1074" s="1112"/>
      <c r="CB1074" s="1114"/>
      <c r="CC1074" s="1112"/>
      <c r="CD1074" s="1112"/>
      <c r="CE1074" s="1114"/>
      <c r="CF1074" s="1114"/>
      <c r="CG1074" s="1114"/>
      <c r="CH1074" s="1114"/>
      <c r="CI1074" s="1112"/>
      <c r="CJ1074" s="1112"/>
      <c r="CK1074" s="1114"/>
      <c r="CL1074" s="1114"/>
      <c r="CM1074" s="1114"/>
      <c r="CN1074" s="1115"/>
      <c r="CO1074" s="1116"/>
      <c r="CP1074" s="1116"/>
      <c r="CQ1074" s="1110"/>
      <c r="CR1074" s="1110"/>
      <c r="CS1074" s="1110"/>
      <c r="CT1074" s="1110"/>
      <c r="CU1074" s="1110"/>
      <c r="CV1074" s="1110"/>
      <c r="CW1074" s="1110"/>
      <c r="CX1074" s="1110"/>
      <c r="CY1074" s="1110"/>
      <c r="CZ1074" s="1110"/>
      <c r="DA1074" s="1110"/>
      <c r="DB1074" s="1110"/>
      <c r="DC1074" s="1110"/>
      <c r="DD1074" s="1110"/>
      <c r="DE1074" s="1110"/>
      <c r="DF1074" s="1110"/>
      <c r="DG1074" s="1110"/>
      <c r="DH1074" s="1110"/>
      <c r="DI1074" s="1110"/>
      <c r="DJ1074" s="1110"/>
      <c r="DK1074" s="1110"/>
      <c r="DL1074" s="1110"/>
      <c r="DM1074" s="1110"/>
      <c r="DN1074" s="1110"/>
      <c r="DO1074" s="1110"/>
      <c r="DP1074" s="1110"/>
      <c r="DQ1074" s="1110"/>
      <c r="DR1074" s="1110"/>
      <c r="DS1074" s="1110"/>
      <c r="DT1074" s="1110"/>
      <c r="DU1074" s="1110"/>
      <c r="DV1074" s="1110"/>
      <c r="DW1074" s="1116"/>
      <c r="DX1074" s="1116"/>
      <c r="DY1074" s="1116"/>
      <c r="DZ1074" s="1116"/>
      <c r="EA1074" s="1116"/>
      <c r="EB1074" s="1116"/>
      <c r="EC1074" s="1116"/>
      <c r="ED1074" s="1116"/>
    </row>
    <row r="1075" spans="22:134" s="1105" customFormat="1" x14ac:dyDescent="0.25">
      <c r="V1075" s="1106"/>
      <c r="AA1075" s="1107"/>
      <c r="AB1075" s="1107"/>
      <c r="AD1075" s="1107"/>
      <c r="AE1075" s="1108"/>
      <c r="AH1075" s="1109"/>
      <c r="AI1075" s="1109"/>
      <c r="AK1075" s="1107"/>
      <c r="AR1075" s="1107"/>
      <c r="AV1075" s="1107"/>
      <c r="AX1075" s="1107"/>
      <c r="BB1075" s="1107"/>
      <c r="BC1075" s="1107"/>
      <c r="BE1075" s="1107"/>
      <c r="BH1075" s="1110"/>
      <c r="BI1075" s="1111"/>
      <c r="BJ1075" s="1112"/>
      <c r="BK1075" s="1112"/>
      <c r="BL1075" s="1112"/>
      <c r="BM1075" s="1113"/>
      <c r="BN1075" s="1113"/>
      <c r="BO1075" s="1113"/>
      <c r="BP1075" s="1112"/>
      <c r="BQ1075" s="1112"/>
      <c r="BR1075" s="1112"/>
      <c r="BS1075" s="1112"/>
      <c r="BT1075" s="1112"/>
      <c r="BU1075" s="1112"/>
      <c r="BV1075" s="1112"/>
      <c r="BW1075" s="1112"/>
      <c r="BX1075" s="1112"/>
      <c r="BY1075" s="1112"/>
      <c r="BZ1075" s="1112"/>
      <c r="CA1075" s="1112"/>
      <c r="CB1075" s="1114"/>
      <c r="CC1075" s="1112"/>
      <c r="CD1075" s="1112"/>
      <c r="CE1075" s="1114"/>
      <c r="CF1075" s="1114"/>
      <c r="CG1075" s="1114"/>
      <c r="CH1075" s="1114"/>
      <c r="CI1075" s="1112"/>
      <c r="CJ1075" s="1112"/>
      <c r="CK1075" s="1114"/>
      <c r="CL1075" s="1114"/>
      <c r="CM1075" s="1114"/>
      <c r="CN1075" s="1115"/>
      <c r="CO1075" s="1116"/>
      <c r="CP1075" s="1116"/>
      <c r="CQ1075" s="1110"/>
      <c r="CR1075" s="1110"/>
      <c r="CS1075" s="1110"/>
      <c r="CT1075" s="1110"/>
      <c r="CU1075" s="1110"/>
      <c r="CV1075" s="1110"/>
      <c r="CW1075" s="1110"/>
      <c r="CX1075" s="1110"/>
      <c r="CY1075" s="1110"/>
      <c r="CZ1075" s="1110"/>
      <c r="DA1075" s="1110"/>
      <c r="DB1075" s="1110"/>
      <c r="DC1075" s="1110"/>
      <c r="DD1075" s="1110"/>
      <c r="DE1075" s="1110"/>
      <c r="DF1075" s="1110"/>
      <c r="DG1075" s="1110"/>
      <c r="DH1075" s="1110"/>
      <c r="DI1075" s="1110"/>
      <c r="DJ1075" s="1110"/>
      <c r="DK1075" s="1110"/>
      <c r="DL1075" s="1110"/>
      <c r="DM1075" s="1110"/>
      <c r="DN1075" s="1110"/>
      <c r="DO1075" s="1110"/>
      <c r="DP1075" s="1110"/>
      <c r="DQ1075" s="1110"/>
      <c r="DR1075" s="1110"/>
      <c r="DS1075" s="1110"/>
      <c r="DT1075" s="1110"/>
      <c r="DU1075" s="1110"/>
      <c r="DV1075" s="1110"/>
      <c r="DW1075" s="1116"/>
      <c r="DX1075" s="1116"/>
      <c r="DY1075" s="1116"/>
      <c r="DZ1075" s="1116"/>
      <c r="EA1075" s="1116"/>
      <c r="EB1075" s="1116"/>
      <c r="EC1075" s="1116"/>
      <c r="ED1075" s="1116"/>
    </row>
    <row r="1076" spans="22:134" s="1105" customFormat="1" x14ac:dyDescent="0.25">
      <c r="V1076" s="1106"/>
      <c r="AA1076" s="1107"/>
      <c r="AB1076" s="1107"/>
      <c r="AD1076" s="1107"/>
      <c r="AE1076" s="1108"/>
      <c r="AH1076" s="1109"/>
      <c r="AI1076" s="1109"/>
      <c r="AK1076" s="1107"/>
      <c r="AR1076" s="1107"/>
      <c r="AV1076" s="1107"/>
      <c r="AX1076" s="1107"/>
      <c r="BB1076" s="1107"/>
      <c r="BC1076" s="1107"/>
      <c r="BE1076" s="1107"/>
      <c r="BH1076" s="1110"/>
      <c r="BI1076" s="1111"/>
      <c r="BJ1076" s="1112"/>
      <c r="BK1076" s="1112"/>
      <c r="BL1076" s="1112"/>
      <c r="BM1076" s="1113"/>
      <c r="BN1076" s="1113"/>
      <c r="BO1076" s="1113"/>
      <c r="BP1076" s="1112"/>
      <c r="BQ1076" s="1112"/>
      <c r="BR1076" s="1112"/>
      <c r="BS1076" s="1112"/>
      <c r="BT1076" s="1112"/>
      <c r="BU1076" s="1112"/>
      <c r="BV1076" s="1112"/>
      <c r="BW1076" s="1112"/>
      <c r="BX1076" s="1112"/>
      <c r="BY1076" s="1112"/>
      <c r="BZ1076" s="1112"/>
      <c r="CA1076" s="1112"/>
      <c r="CB1076" s="1114"/>
      <c r="CC1076" s="1112"/>
      <c r="CD1076" s="1112"/>
      <c r="CE1076" s="1114"/>
      <c r="CF1076" s="1114"/>
      <c r="CG1076" s="1114"/>
      <c r="CH1076" s="1114"/>
      <c r="CI1076" s="1112"/>
      <c r="CJ1076" s="1112"/>
      <c r="CK1076" s="1114"/>
      <c r="CL1076" s="1114"/>
      <c r="CM1076" s="1114"/>
      <c r="CN1076" s="1115"/>
      <c r="CO1076" s="1116"/>
      <c r="CP1076" s="1116"/>
      <c r="CQ1076" s="1110"/>
      <c r="CR1076" s="1110"/>
      <c r="CS1076" s="1110"/>
      <c r="CT1076" s="1110"/>
      <c r="CU1076" s="1110"/>
      <c r="CV1076" s="1110"/>
      <c r="CW1076" s="1110"/>
      <c r="CX1076" s="1110"/>
      <c r="CY1076" s="1110"/>
      <c r="CZ1076" s="1110"/>
      <c r="DA1076" s="1110"/>
      <c r="DB1076" s="1110"/>
      <c r="DC1076" s="1110"/>
      <c r="DD1076" s="1110"/>
      <c r="DE1076" s="1110"/>
      <c r="DF1076" s="1110"/>
      <c r="DG1076" s="1110"/>
      <c r="DH1076" s="1110"/>
      <c r="DI1076" s="1110"/>
      <c r="DJ1076" s="1110"/>
      <c r="DK1076" s="1110"/>
      <c r="DL1076" s="1110"/>
      <c r="DM1076" s="1110"/>
      <c r="DN1076" s="1110"/>
      <c r="DO1076" s="1110"/>
      <c r="DP1076" s="1110"/>
      <c r="DQ1076" s="1110"/>
      <c r="DR1076" s="1110"/>
      <c r="DS1076" s="1110"/>
      <c r="DT1076" s="1110"/>
      <c r="DU1076" s="1110"/>
      <c r="DV1076" s="1110"/>
      <c r="DW1076" s="1116"/>
      <c r="DX1076" s="1116"/>
      <c r="DY1076" s="1116"/>
      <c r="DZ1076" s="1116"/>
      <c r="EA1076" s="1116"/>
      <c r="EB1076" s="1116"/>
      <c r="EC1076" s="1116"/>
      <c r="ED1076" s="1116"/>
    </row>
    <row r="1077" spans="22:134" s="1105" customFormat="1" x14ac:dyDescent="0.25">
      <c r="V1077" s="1106"/>
      <c r="AA1077" s="1107"/>
      <c r="AB1077" s="1107"/>
      <c r="AD1077" s="1107"/>
      <c r="AE1077" s="1108"/>
      <c r="AH1077" s="1109"/>
      <c r="AI1077" s="1109"/>
      <c r="AK1077" s="1107"/>
      <c r="AR1077" s="1107"/>
      <c r="AV1077" s="1107"/>
      <c r="AX1077" s="1107"/>
      <c r="BB1077" s="1107"/>
      <c r="BC1077" s="1107"/>
      <c r="BE1077" s="1107"/>
      <c r="BH1077" s="1110"/>
      <c r="BI1077" s="1111"/>
      <c r="BJ1077" s="1112"/>
      <c r="BK1077" s="1112"/>
      <c r="BL1077" s="1112"/>
      <c r="BM1077" s="1113"/>
      <c r="BN1077" s="1113"/>
      <c r="BO1077" s="1113"/>
      <c r="BP1077" s="1112"/>
      <c r="BQ1077" s="1112"/>
      <c r="BR1077" s="1112"/>
      <c r="BS1077" s="1112"/>
      <c r="BT1077" s="1112"/>
      <c r="BU1077" s="1112"/>
      <c r="BV1077" s="1112"/>
      <c r="BW1077" s="1112"/>
      <c r="BX1077" s="1112"/>
      <c r="BY1077" s="1112"/>
      <c r="BZ1077" s="1112"/>
      <c r="CA1077" s="1112"/>
      <c r="CB1077" s="1114"/>
      <c r="CC1077" s="1112"/>
      <c r="CD1077" s="1112"/>
      <c r="CE1077" s="1114"/>
      <c r="CF1077" s="1114"/>
      <c r="CG1077" s="1114"/>
      <c r="CH1077" s="1114"/>
      <c r="CI1077" s="1112"/>
      <c r="CJ1077" s="1112"/>
      <c r="CK1077" s="1114"/>
      <c r="CL1077" s="1114"/>
      <c r="CM1077" s="1114"/>
      <c r="CN1077" s="1115"/>
      <c r="CO1077" s="1116"/>
      <c r="CP1077" s="1116"/>
      <c r="CQ1077" s="1110"/>
      <c r="CR1077" s="1110"/>
      <c r="CS1077" s="1110"/>
      <c r="CT1077" s="1110"/>
      <c r="CU1077" s="1110"/>
      <c r="CV1077" s="1110"/>
      <c r="CW1077" s="1110"/>
      <c r="CX1077" s="1110"/>
      <c r="CY1077" s="1110"/>
      <c r="CZ1077" s="1110"/>
      <c r="DA1077" s="1110"/>
      <c r="DB1077" s="1110"/>
      <c r="DC1077" s="1110"/>
      <c r="DD1077" s="1110"/>
      <c r="DE1077" s="1110"/>
      <c r="DF1077" s="1110"/>
      <c r="DG1077" s="1110"/>
      <c r="DH1077" s="1110"/>
      <c r="DI1077" s="1110"/>
      <c r="DJ1077" s="1110"/>
      <c r="DK1077" s="1110"/>
      <c r="DL1077" s="1110"/>
      <c r="DM1077" s="1110"/>
      <c r="DN1077" s="1110"/>
      <c r="DO1077" s="1110"/>
      <c r="DP1077" s="1110"/>
      <c r="DQ1077" s="1110"/>
      <c r="DR1077" s="1110"/>
      <c r="DS1077" s="1110"/>
      <c r="DT1077" s="1110"/>
      <c r="DU1077" s="1110"/>
      <c r="DV1077" s="1110"/>
      <c r="DW1077" s="1116"/>
      <c r="DX1077" s="1116"/>
      <c r="DY1077" s="1116"/>
      <c r="DZ1077" s="1116"/>
      <c r="EA1077" s="1116"/>
      <c r="EB1077" s="1116"/>
      <c r="EC1077" s="1116"/>
      <c r="ED1077" s="1116"/>
    </row>
    <row r="1078" spans="22:134" s="1105" customFormat="1" x14ac:dyDescent="0.25">
      <c r="V1078" s="1106"/>
      <c r="AA1078" s="1107"/>
      <c r="AB1078" s="1107"/>
      <c r="AD1078" s="1107"/>
      <c r="AE1078" s="1108"/>
      <c r="AH1078" s="1109"/>
      <c r="AI1078" s="1109"/>
      <c r="AK1078" s="1107"/>
      <c r="AR1078" s="1107"/>
      <c r="AV1078" s="1107"/>
      <c r="AX1078" s="1107"/>
      <c r="BB1078" s="1107"/>
      <c r="BC1078" s="1107"/>
      <c r="BE1078" s="1107"/>
      <c r="BH1078" s="1110"/>
      <c r="BI1078" s="1111"/>
      <c r="BJ1078" s="1112"/>
      <c r="BK1078" s="1112"/>
      <c r="BL1078" s="1112"/>
      <c r="BM1078" s="1113"/>
      <c r="BN1078" s="1113"/>
      <c r="BO1078" s="1113"/>
      <c r="BP1078" s="1112"/>
      <c r="BQ1078" s="1112"/>
      <c r="BR1078" s="1112"/>
      <c r="BS1078" s="1112"/>
      <c r="BT1078" s="1112"/>
      <c r="BU1078" s="1112"/>
      <c r="BV1078" s="1112"/>
      <c r="BW1078" s="1112"/>
      <c r="BX1078" s="1112"/>
      <c r="BY1078" s="1112"/>
      <c r="BZ1078" s="1112"/>
      <c r="CA1078" s="1112"/>
      <c r="CB1078" s="1114"/>
      <c r="CC1078" s="1112"/>
      <c r="CD1078" s="1112"/>
      <c r="CE1078" s="1114"/>
      <c r="CF1078" s="1114"/>
      <c r="CG1078" s="1114"/>
      <c r="CH1078" s="1114"/>
      <c r="CI1078" s="1112"/>
      <c r="CJ1078" s="1112"/>
      <c r="CK1078" s="1114"/>
      <c r="CL1078" s="1114"/>
      <c r="CM1078" s="1114"/>
      <c r="CN1078" s="1115"/>
      <c r="CO1078" s="1116"/>
      <c r="CP1078" s="1116"/>
      <c r="CQ1078" s="1110"/>
      <c r="CR1078" s="1110"/>
      <c r="CS1078" s="1110"/>
      <c r="CT1078" s="1110"/>
      <c r="CU1078" s="1110"/>
      <c r="CV1078" s="1110"/>
      <c r="CW1078" s="1110"/>
      <c r="CX1078" s="1110"/>
      <c r="CY1078" s="1110"/>
      <c r="CZ1078" s="1110"/>
      <c r="DA1078" s="1110"/>
      <c r="DB1078" s="1110"/>
      <c r="DC1078" s="1110"/>
      <c r="DD1078" s="1110"/>
      <c r="DE1078" s="1110"/>
      <c r="DF1078" s="1110"/>
      <c r="DG1078" s="1110"/>
      <c r="DH1078" s="1110"/>
      <c r="DI1078" s="1110"/>
      <c r="DJ1078" s="1110"/>
      <c r="DK1078" s="1110"/>
      <c r="DL1078" s="1110"/>
      <c r="DM1078" s="1110"/>
      <c r="DN1078" s="1110"/>
      <c r="DO1078" s="1110"/>
      <c r="DP1078" s="1110"/>
      <c r="DQ1078" s="1110"/>
      <c r="DR1078" s="1110"/>
      <c r="DS1078" s="1110"/>
      <c r="DT1078" s="1110"/>
      <c r="DU1078" s="1110"/>
      <c r="DV1078" s="1110"/>
      <c r="DW1078" s="1116"/>
      <c r="DX1078" s="1116"/>
      <c r="DY1078" s="1116"/>
      <c r="DZ1078" s="1116"/>
      <c r="EA1078" s="1116"/>
      <c r="EB1078" s="1116"/>
      <c r="EC1078" s="1116"/>
      <c r="ED1078" s="1116"/>
    </row>
    <row r="1079" spans="22:134" s="1105" customFormat="1" x14ac:dyDescent="0.25">
      <c r="V1079" s="1106"/>
      <c r="AA1079" s="1107"/>
      <c r="AB1079" s="1107"/>
      <c r="AD1079" s="1107"/>
      <c r="AE1079" s="1108"/>
      <c r="AH1079" s="1109"/>
      <c r="AI1079" s="1109"/>
      <c r="AK1079" s="1107"/>
      <c r="AR1079" s="1107"/>
      <c r="AV1079" s="1107"/>
      <c r="AX1079" s="1107"/>
      <c r="BB1079" s="1107"/>
      <c r="BC1079" s="1107"/>
      <c r="BE1079" s="1107"/>
      <c r="BH1079" s="1110"/>
      <c r="BI1079" s="1111"/>
      <c r="BJ1079" s="1112"/>
      <c r="BK1079" s="1112"/>
      <c r="BL1079" s="1112"/>
      <c r="BM1079" s="1113"/>
      <c r="BN1079" s="1113"/>
      <c r="BO1079" s="1113"/>
      <c r="BP1079" s="1112"/>
      <c r="BQ1079" s="1112"/>
      <c r="BR1079" s="1112"/>
      <c r="BS1079" s="1112"/>
      <c r="BT1079" s="1112"/>
      <c r="BU1079" s="1112"/>
      <c r="BV1079" s="1112"/>
      <c r="BW1079" s="1112"/>
      <c r="BX1079" s="1112"/>
      <c r="BY1079" s="1112"/>
      <c r="BZ1079" s="1112"/>
      <c r="CA1079" s="1112"/>
      <c r="CB1079" s="1114"/>
      <c r="CC1079" s="1112"/>
      <c r="CD1079" s="1112"/>
      <c r="CE1079" s="1114"/>
      <c r="CF1079" s="1114"/>
      <c r="CG1079" s="1114"/>
      <c r="CH1079" s="1114"/>
      <c r="CI1079" s="1112"/>
      <c r="CJ1079" s="1112"/>
      <c r="CK1079" s="1114"/>
      <c r="CL1079" s="1114"/>
      <c r="CM1079" s="1114"/>
      <c r="CN1079" s="1115"/>
      <c r="CO1079" s="1116"/>
      <c r="CP1079" s="1116"/>
      <c r="CQ1079" s="1110"/>
      <c r="CR1079" s="1110"/>
      <c r="CS1079" s="1110"/>
      <c r="CT1079" s="1110"/>
      <c r="CU1079" s="1110"/>
      <c r="CV1079" s="1110"/>
      <c r="CW1079" s="1110"/>
      <c r="CX1079" s="1110"/>
      <c r="CY1079" s="1110"/>
      <c r="CZ1079" s="1110"/>
      <c r="DA1079" s="1110"/>
      <c r="DB1079" s="1110"/>
      <c r="DC1079" s="1110"/>
      <c r="DD1079" s="1110"/>
      <c r="DE1079" s="1110"/>
      <c r="DF1079" s="1110"/>
      <c r="DG1079" s="1110"/>
      <c r="DH1079" s="1110"/>
      <c r="DI1079" s="1110"/>
      <c r="DJ1079" s="1110"/>
      <c r="DK1079" s="1110"/>
      <c r="DL1079" s="1110"/>
      <c r="DM1079" s="1110"/>
      <c r="DN1079" s="1110"/>
      <c r="DO1079" s="1110"/>
      <c r="DP1079" s="1110"/>
      <c r="DQ1079" s="1110"/>
      <c r="DR1079" s="1110"/>
      <c r="DS1079" s="1110"/>
      <c r="DT1079" s="1110"/>
      <c r="DU1079" s="1110"/>
      <c r="DV1079" s="1110"/>
      <c r="DW1079" s="1116"/>
      <c r="DX1079" s="1116"/>
      <c r="DY1079" s="1116"/>
      <c r="DZ1079" s="1116"/>
      <c r="EA1079" s="1116"/>
      <c r="EB1079" s="1116"/>
      <c r="EC1079" s="1116"/>
      <c r="ED1079" s="1116"/>
    </row>
    <row r="1080" spans="22:134" s="1105" customFormat="1" x14ac:dyDescent="0.25">
      <c r="V1080" s="1106"/>
      <c r="AA1080" s="1107"/>
      <c r="AB1080" s="1107"/>
      <c r="AD1080" s="1107"/>
      <c r="AE1080" s="1108"/>
      <c r="AH1080" s="1109"/>
      <c r="AI1080" s="1109"/>
      <c r="AK1080" s="1107"/>
      <c r="AR1080" s="1107"/>
      <c r="AV1080" s="1107"/>
      <c r="AX1080" s="1107"/>
      <c r="BB1080" s="1107"/>
      <c r="BC1080" s="1107"/>
      <c r="BE1080" s="1107"/>
      <c r="BH1080" s="1110"/>
      <c r="BI1080" s="1111"/>
      <c r="BJ1080" s="1112"/>
      <c r="BK1080" s="1112"/>
      <c r="BL1080" s="1112"/>
      <c r="BM1080" s="1113"/>
      <c r="BN1080" s="1113"/>
      <c r="BO1080" s="1113"/>
      <c r="BP1080" s="1112"/>
      <c r="BQ1080" s="1112"/>
      <c r="BR1080" s="1112"/>
      <c r="BS1080" s="1112"/>
      <c r="BT1080" s="1112"/>
      <c r="BU1080" s="1112"/>
      <c r="BV1080" s="1112"/>
      <c r="BW1080" s="1112"/>
      <c r="BX1080" s="1112"/>
      <c r="BY1080" s="1112"/>
      <c r="BZ1080" s="1112"/>
      <c r="CA1080" s="1112"/>
      <c r="CB1080" s="1114"/>
      <c r="CC1080" s="1112"/>
      <c r="CD1080" s="1112"/>
      <c r="CE1080" s="1114"/>
      <c r="CF1080" s="1114"/>
      <c r="CG1080" s="1114"/>
      <c r="CH1080" s="1114"/>
      <c r="CI1080" s="1112"/>
      <c r="CJ1080" s="1112"/>
      <c r="CK1080" s="1114"/>
      <c r="CL1080" s="1114"/>
      <c r="CM1080" s="1114"/>
      <c r="CN1080" s="1115"/>
      <c r="CO1080" s="1116"/>
      <c r="CP1080" s="1116"/>
      <c r="CQ1080" s="1110"/>
      <c r="CR1080" s="1110"/>
      <c r="CS1080" s="1110"/>
      <c r="CT1080" s="1110"/>
      <c r="CU1080" s="1110"/>
      <c r="CV1080" s="1110"/>
      <c r="CW1080" s="1110"/>
      <c r="CX1080" s="1110"/>
      <c r="CY1080" s="1110"/>
      <c r="CZ1080" s="1110"/>
      <c r="DA1080" s="1110"/>
      <c r="DB1080" s="1110"/>
      <c r="DC1080" s="1110"/>
      <c r="DD1080" s="1110"/>
      <c r="DE1080" s="1110"/>
      <c r="DF1080" s="1110"/>
      <c r="DG1080" s="1110"/>
      <c r="DH1080" s="1110"/>
      <c r="DI1080" s="1110"/>
      <c r="DJ1080" s="1110"/>
      <c r="DK1080" s="1110"/>
      <c r="DL1080" s="1110"/>
      <c r="DM1080" s="1110"/>
      <c r="DN1080" s="1110"/>
      <c r="DO1080" s="1110"/>
      <c r="DP1080" s="1110"/>
      <c r="DQ1080" s="1110"/>
      <c r="DR1080" s="1110"/>
      <c r="DS1080" s="1110"/>
      <c r="DT1080" s="1110"/>
      <c r="DU1080" s="1110"/>
      <c r="DV1080" s="1110"/>
      <c r="DW1080" s="1116"/>
      <c r="DX1080" s="1116"/>
      <c r="DY1080" s="1116"/>
      <c r="DZ1080" s="1116"/>
      <c r="EA1080" s="1116"/>
      <c r="EB1080" s="1116"/>
      <c r="EC1080" s="1116"/>
      <c r="ED1080" s="1116"/>
    </row>
    <row r="1081" spans="22:134" s="1105" customFormat="1" x14ac:dyDescent="0.25">
      <c r="V1081" s="1106"/>
      <c r="AA1081" s="1107"/>
      <c r="AB1081" s="1107"/>
      <c r="AD1081" s="1107"/>
      <c r="AE1081" s="1108"/>
      <c r="AH1081" s="1109"/>
      <c r="AI1081" s="1109"/>
      <c r="AK1081" s="1107"/>
      <c r="AR1081" s="1107"/>
      <c r="AV1081" s="1107"/>
      <c r="AX1081" s="1107"/>
      <c r="BB1081" s="1107"/>
      <c r="BC1081" s="1107"/>
      <c r="BE1081" s="1107"/>
      <c r="BH1081" s="1110"/>
      <c r="BI1081" s="1111"/>
      <c r="BJ1081" s="1112"/>
      <c r="BK1081" s="1112"/>
      <c r="BL1081" s="1112"/>
      <c r="BM1081" s="1113"/>
      <c r="BN1081" s="1113"/>
      <c r="BO1081" s="1113"/>
      <c r="BP1081" s="1112"/>
      <c r="BQ1081" s="1112"/>
      <c r="BR1081" s="1112"/>
      <c r="BS1081" s="1112"/>
      <c r="BT1081" s="1112"/>
      <c r="BU1081" s="1112"/>
      <c r="BV1081" s="1112"/>
      <c r="BW1081" s="1112"/>
      <c r="BX1081" s="1112"/>
      <c r="BY1081" s="1112"/>
      <c r="BZ1081" s="1112"/>
      <c r="CA1081" s="1112"/>
      <c r="CB1081" s="1114"/>
      <c r="CC1081" s="1112"/>
      <c r="CD1081" s="1112"/>
      <c r="CE1081" s="1114"/>
      <c r="CF1081" s="1114"/>
      <c r="CG1081" s="1114"/>
      <c r="CH1081" s="1114"/>
      <c r="CI1081" s="1112"/>
      <c r="CJ1081" s="1112"/>
      <c r="CK1081" s="1114"/>
      <c r="CL1081" s="1114"/>
      <c r="CM1081" s="1114"/>
      <c r="CN1081" s="1115"/>
      <c r="CO1081" s="1116"/>
      <c r="CP1081" s="1116"/>
      <c r="CQ1081" s="1110"/>
      <c r="CR1081" s="1110"/>
      <c r="CS1081" s="1110"/>
      <c r="CT1081" s="1110"/>
      <c r="CU1081" s="1110"/>
      <c r="CV1081" s="1110"/>
      <c r="CW1081" s="1110"/>
      <c r="CX1081" s="1110"/>
      <c r="CY1081" s="1110"/>
      <c r="CZ1081" s="1110"/>
      <c r="DA1081" s="1110"/>
      <c r="DB1081" s="1110"/>
      <c r="DC1081" s="1110"/>
      <c r="DD1081" s="1110"/>
      <c r="DE1081" s="1110"/>
      <c r="DF1081" s="1110"/>
      <c r="DG1081" s="1110"/>
      <c r="DH1081" s="1110"/>
      <c r="DI1081" s="1110"/>
      <c r="DJ1081" s="1110"/>
      <c r="DK1081" s="1110"/>
      <c r="DL1081" s="1110"/>
      <c r="DM1081" s="1110"/>
      <c r="DN1081" s="1110"/>
      <c r="DO1081" s="1110"/>
      <c r="DP1081" s="1110"/>
      <c r="DQ1081" s="1110"/>
      <c r="DR1081" s="1110"/>
      <c r="DS1081" s="1110"/>
      <c r="DT1081" s="1110"/>
      <c r="DU1081" s="1110"/>
      <c r="DV1081" s="1110"/>
      <c r="DW1081" s="1116"/>
      <c r="DX1081" s="1116"/>
      <c r="DY1081" s="1116"/>
      <c r="DZ1081" s="1116"/>
      <c r="EA1081" s="1116"/>
      <c r="EB1081" s="1116"/>
      <c r="EC1081" s="1116"/>
      <c r="ED1081" s="1116"/>
    </row>
    <row r="1082" spans="22:134" s="1105" customFormat="1" x14ac:dyDescent="0.25">
      <c r="V1082" s="1106"/>
      <c r="AA1082" s="1107"/>
      <c r="AB1082" s="1107"/>
      <c r="AD1082" s="1107"/>
      <c r="AE1082" s="1108"/>
      <c r="AH1082" s="1109"/>
      <c r="AI1082" s="1109"/>
      <c r="AK1082" s="1107"/>
      <c r="AR1082" s="1107"/>
      <c r="AV1082" s="1107"/>
      <c r="AX1082" s="1107"/>
      <c r="BB1082" s="1107"/>
      <c r="BC1082" s="1107"/>
      <c r="BE1082" s="1107"/>
      <c r="BH1082" s="1110"/>
      <c r="BI1082" s="1111"/>
      <c r="BJ1082" s="1112"/>
      <c r="BK1082" s="1112"/>
      <c r="BL1082" s="1112"/>
      <c r="BM1082" s="1113"/>
      <c r="BN1082" s="1113"/>
      <c r="BO1082" s="1113"/>
      <c r="BP1082" s="1112"/>
      <c r="BQ1082" s="1112"/>
      <c r="BR1082" s="1112"/>
      <c r="BS1082" s="1112"/>
      <c r="BT1082" s="1112"/>
      <c r="BU1082" s="1112"/>
      <c r="BV1082" s="1112"/>
      <c r="BW1082" s="1112"/>
      <c r="BX1082" s="1112"/>
      <c r="BY1082" s="1112"/>
      <c r="BZ1082" s="1112"/>
      <c r="CA1082" s="1112"/>
      <c r="CB1082" s="1114"/>
      <c r="CC1082" s="1112"/>
      <c r="CD1082" s="1112"/>
      <c r="CE1082" s="1114"/>
      <c r="CF1082" s="1114"/>
      <c r="CG1082" s="1114"/>
      <c r="CH1082" s="1114"/>
      <c r="CI1082" s="1112"/>
      <c r="CJ1082" s="1112"/>
      <c r="CK1082" s="1114"/>
      <c r="CL1082" s="1114"/>
      <c r="CM1082" s="1114"/>
      <c r="CN1082" s="1115"/>
      <c r="CO1082" s="1116"/>
      <c r="CP1082" s="1116"/>
      <c r="CQ1082" s="1110"/>
      <c r="CR1082" s="1110"/>
      <c r="CS1082" s="1110"/>
      <c r="CT1082" s="1110"/>
      <c r="CU1082" s="1110"/>
      <c r="CV1082" s="1110"/>
      <c r="CW1082" s="1110"/>
      <c r="CX1082" s="1110"/>
      <c r="CY1082" s="1110"/>
      <c r="CZ1082" s="1110"/>
      <c r="DA1082" s="1110"/>
      <c r="DB1082" s="1110"/>
      <c r="DC1082" s="1110"/>
      <c r="DD1082" s="1110"/>
      <c r="DE1082" s="1110"/>
      <c r="DF1082" s="1110"/>
      <c r="DG1082" s="1110"/>
      <c r="DH1082" s="1110"/>
      <c r="DI1082" s="1110"/>
      <c r="DJ1082" s="1110"/>
      <c r="DK1082" s="1110"/>
      <c r="DL1082" s="1110"/>
      <c r="DM1082" s="1110"/>
      <c r="DN1082" s="1110"/>
      <c r="DO1082" s="1110"/>
      <c r="DP1082" s="1110"/>
      <c r="DQ1082" s="1110"/>
      <c r="DR1082" s="1110"/>
      <c r="DS1082" s="1110"/>
      <c r="DT1082" s="1110"/>
      <c r="DU1082" s="1110"/>
      <c r="DV1082" s="1110"/>
      <c r="DW1082" s="1116"/>
      <c r="DX1082" s="1116"/>
      <c r="DY1082" s="1116"/>
      <c r="DZ1082" s="1116"/>
      <c r="EA1082" s="1116"/>
      <c r="EB1082" s="1116"/>
      <c r="EC1082" s="1116"/>
      <c r="ED1082" s="1116"/>
    </row>
    <row r="1083" spans="22:134" s="1105" customFormat="1" x14ac:dyDescent="0.25">
      <c r="V1083" s="1106"/>
      <c r="AA1083" s="1107"/>
      <c r="AB1083" s="1107"/>
      <c r="AD1083" s="1107"/>
      <c r="AE1083" s="1108"/>
      <c r="AH1083" s="1109"/>
      <c r="AI1083" s="1109"/>
      <c r="AK1083" s="1107"/>
      <c r="AR1083" s="1107"/>
      <c r="AV1083" s="1107"/>
      <c r="AX1083" s="1107"/>
      <c r="BB1083" s="1107"/>
      <c r="BC1083" s="1107"/>
      <c r="BE1083" s="1107"/>
      <c r="BH1083" s="1110"/>
      <c r="BI1083" s="1111"/>
      <c r="BJ1083" s="1112"/>
      <c r="BK1083" s="1112"/>
      <c r="BL1083" s="1112"/>
      <c r="BM1083" s="1113"/>
      <c r="BN1083" s="1113"/>
      <c r="BO1083" s="1113"/>
      <c r="BP1083" s="1112"/>
      <c r="BQ1083" s="1112"/>
      <c r="BR1083" s="1112"/>
      <c r="BS1083" s="1112"/>
      <c r="BT1083" s="1112"/>
      <c r="BU1083" s="1112"/>
      <c r="BV1083" s="1112"/>
      <c r="BW1083" s="1112"/>
      <c r="BX1083" s="1112"/>
      <c r="BY1083" s="1112"/>
      <c r="BZ1083" s="1112"/>
      <c r="CA1083" s="1112"/>
      <c r="CB1083" s="1114"/>
      <c r="CC1083" s="1112"/>
      <c r="CD1083" s="1112"/>
      <c r="CE1083" s="1114"/>
      <c r="CF1083" s="1114"/>
      <c r="CG1083" s="1114"/>
      <c r="CH1083" s="1114"/>
      <c r="CI1083" s="1112"/>
      <c r="CJ1083" s="1112"/>
      <c r="CK1083" s="1114"/>
      <c r="CL1083" s="1114"/>
      <c r="CM1083" s="1114"/>
      <c r="CN1083" s="1115"/>
      <c r="CO1083" s="1116"/>
      <c r="CP1083" s="1116"/>
      <c r="CQ1083" s="1110"/>
      <c r="CR1083" s="1110"/>
      <c r="CS1083" s="1110"/>
      <c r="CT1083" s="1110"/>
      <c r="CU1083" s="1110"/>
      <c r="CV1083" s="1110"/>
      <c r="CW1083" s="1110"/>
      <c r="CX1083" s="1110"/>
      <c r="CY1083" s="1110"/>
      <c r="CZ1083" s="1110"/>
      <c r="DA1083" s="1110"/>
      <c r="DB1083" s="1110"/>
      <c r="DC1083" s="1110"/>
      <c r="DD1083" s="1110"/>
      <c r="DE1083" s="1110"/>
      <c r="DF1083" s="1110"/>
      <c r="DG1083" s="1110"/>
      <c r="DH1083" s="1110"/>
      <c r="DI1083" s="1110"/>
      <c r="DJ1083" s="1110"/>
      <c r="DK1083" s="1110"/>
      <c r="DL1083" s="1110"/>
      <c r="DM1083" s="1110"/>
      <c r="DN1083" s="1110"/>
      <c r="DO1083" s="1110"/>
      <c r="DP1083" s="1110"/>
      <c r="DQ1083" s="1110"/>
      <c r="DR1083" s="1110"/>
      <c r="DS1083" s="1110"/>
      <c r="DT1083" s="1110"/>
      <c r="DU1083" s="1110"/>
      <c r="DV1083" s="1110"/>
      <c r="DW1083" s="1116"/>
      <c r="DX1083" s="1116"/>
      <c r="DY1083" s="1116"/>
      <c r="DZ1083" s="1116"/>
      <c r="EA1083" s="1116"/>
      <c r="EB1083" s="1116"/>
      <c r="EC1083" s="1116"/>
      <c r="ED1083" s="1116"/>
    </row>
    <row r="1084" spans="22:134" s="1105" customFormat="1" x14ac:dyDescent="0.25">
      <c r="V1084" s="1106"/>
      <c r="AA1084" s="1107"/>
      <c r="AB1084" s="1107"/>
      <c r="AD1084" s="1107"/>
      <c r="AE1084" s="1108"/>
      <c r="AH1084" s="1109"/>
      <c r="AI1084" s="1109"/>
      <c r="AK1084" s="1107"/>
      <c r="AR1084" s="1107"/>
      <c r="AV1084" s="1107"/>
      <c r="AX1084" s="1107"/>
      <c r="BB1084" s="1107"/>
      <c r="BC1084" s="1107"/>
      <c r="BE1084" s="1107"/>
      <c r="BH1084" s="1110"/>
      <c r="BI1084" s="1111"/>
      <c r="BJ1084" s="1112"/>
      <c r="BK1084" s="1112"/>
      <c r="BL1084" s="1112"/>
      <c r="BM1084" s="1113"/>
      <c r="BN1084" s="1113"/>
      <c r="BO1084" s="1113"/>
      <c r="BP1084" s="1112"/>
      <c r="BQ1084" s="1112"/>
      <c r="BR1084" s="1112"/>
      <c r="BS1084" s="1112"/>
      <c r="BT1084" s="1112"/>
      <c r="BU1084" s="1112"/>
      <c r="BV1084" s="1112"/>
      <c r="BW1084" s="1112"/>
      <c r="BX1084" s="1112"/>
      <c r="BY1084" s="1112"/>
      <c r="BZ1084" s="1112"/>
      <c r="CA1084" s="1112"/>
      <c r="CB1084" s="1114"/>
      <c r="CC1084" s="1112"/>
      <c r="CD1084" s="1112"/>
      <c r="CE1084" s="1114"/>
      <c r="CF1084" s="1114"/>
      <c r="CG1084" s="1114"/>
      <c r="CH1084" s="1114"/>
      <c r="CI1084" s="1112"/>
      <c r="CJ1084" s="1112"/>
      <c r="CK1084" s="1114"/>
      <c r="CL1084" s="1114"/>
      <c r="CM1084" s="1114"/>
      <c r="CN1084" s="1115"/>
      <c r="CO1084" s="1116"/>
      <c r="CP1084" s="1116"/>
      <c r="CQ1084" s="1110"/>
      <c r="CR1084" s="1110"/>
      <c r="CS1084" s="1110"/>
      <c r="CT1084" s="1110"/>
      <c r="CU1084" s="1110"/>
      <c r="CV1084" s="1110"/>
      <c r="CW1084" s="1110"/>
      <c r="CX1084" s="1110"/>
      <c r="CY1084" s="1110"/>
      <c r="CZ1084" s="1110"/>
      <c r="DA1084" s="1110"/>
      <c r="DB1084" s="1110"/>
      <c r="DC1084" s="1110"/>
      <c r="DD1084" s="1110"/>
      <c r="DE1084" s="1110"/>
      <c r="DF1084" s="1110"/>
      <c r="DG1084" s="1110"/>
      <c r="DH1084" s="1110"/>
      <c r="DI1084" s="1110"/>
      <c r="DJ1084" s="1110"/>
      <c r="DK1084" s="1110"/>
      <c r="DL1084" s="1110"/>
      <c r="DM1084" s="1110"/>
      <c r="DN1084" s="1110"/>
      <c r="DO1084" s="1110"/>
      <c r="DP1084" s="1110"/>
      <c r="DQ1084" s="1110"/>
      <c r="DR1084" s="1110"/>
      <c r="DS1084" s="1110"/>
      <c r="DT1084" s="1110"/>
      <c r="DU1084" s="1110"/>
      <c r="DV1084" s="1110"/>
      <c r="DW1084" s="1116"/>
      <c r="DX1084" s="1116"/>
      <c r="DY1084" s="1116"/>
      <c r="DZ1084" s="1116"/>
      <c r="EA1084" s="1116"/>
      <c r="EB1084" s="1116"/>
      <c r="EC1084" s="1116"/>
      <c r="ED1084" s="1116"/>
    </row>
    <row r="1085" spans="22:134" s="1105" customFormat="1" x14ac:dyDescent="0.25">
      <c r="V1085" s="1106"/>
      <c r="AA1085" s="1107"/>
      <c r="AB1085" s="1107"/>
      <c r="AD1085" s="1107"/>
      <c r="AE1085" s="1108"/>
      <c r="AH1085" s="1109"/>
      <c r="AI1085" s="1109"/>
      <c r="AK1085" s="1107"/>
      <c r="AR1085" s="1107"/>
      <c r="AV1085" s="1107"/>
      <c r="AX1085" s="1107"/>
      <c r="BB1085" s="1107"/>
      <c r="BC1085" s="1107"/>
      <c r="BE1085" s="1107"/>
      <c r="BH1085" s="1110"/>
      <c r="BI1085" s="1111"/>
      <c r="BJ1085" s="1112"/>
      <c r="BK1085" s="1112"/>
      <c r="BL1085" s="1112"/>
      <c r="BM1085" s="1113"/>
      <c r="BN1085" s="1113"/>
      <c r="BO1085" s="1113"/>
      <c r="BP1085" s="1112"/>
      <c r="BQ1085" s="1112"/>
      <c r="BR1085" s="1112"/>
      <c r="BS1085" s="1112"/>
      <c r="BT1085" s="1112"/>
      <c r="BU1085" s="1112"/>
      <c r="BV1085" s="1112"/>
      <c r="BW1085" s="1112"/>
      <c r="BX1085" s="1112"/>
      <c r="BY1085" s="1112"/>
      <c r="BZ1085" s="1112"/>
      <c r="CA1085" s="1112"/>
      <c r="CB1085" s="1114"/>
      <c r="CC1085" s="1112"/>
      <c r="CD1085" s="1112"/>
      <c r="CE1085" s="1114"/>
      <c r="CF1085" s="1114"/>
      <c r="CG1085" s="1114"/>
      <c r="CH1085" s="1114"/>
      <c r="CI1085" s="1112"/>
      <c r="CJ1085" s="1112"/>
      <c r="CK1085" s="1114"/>
      <c r="CL1085" s="1114"/>
      <c r="CM1085" s="1114"/>
      <c r="CN1085" s="1115"/>
      <c r="CO1085" s="1116"/>
      <c r="CP1085" s="1116"/>
      <c r="CQ1085" s="1110"/>
      <c r="CR1085" s="1110"/>
      <c r="CS1085" s="1110"/>
      <c r="CT1085" s="1110"/>
      <c r="CU1085" s="1110"/>
      <c r="CV1085" s="1110"/>
      <c r="CW1085" s="1110"/>
      <c r="CX1085" s="1110"/>
      <c r="CY1085" s="1110"/>
      <c r="CZ1085" s="1110"/>
      <c r="DA1085" s="1110"/>
      <c r="DB1085" s="1110"/>
      <c r="DC1085" s="1110"/>
      <c r="DD1085" s="1110"/>
      <c r="DE1085" s="1110"/>
      <c r="DF1085" s="1110"/>
      <c r="DG1085" s="1110"/>
      <c r="DH1085" s="1110"/>
      <c r="DI1085" s="1110"/>
      <c r="DJ1085" s="1110"/>
      <c r="DK1085" s="1110"/>
      <c r="DL1085" s="1110"/>
      <c r="DM1085" s="1110"/>
      <c r="DN1085" s="1110"/>
      <c r="DO1085" s="1110"/>
      <c r="DP1085" s="1110"/>
      <c r="DQ1085" s="1110"/>
      <c r="DR1085" s="1110"/>
      <c r="DS1085" s="1110"/>
      <c r="DT1085" s="1110"/>
      <c r="DU1085" s="1110"/>
      <c r="DV1085" s="1110"/>
      <c r="DW1085" s="1116"/>
      <c r="DX1085" s="1116"/>
      <c r="DY1085" s="1116"/>
      <c r="DZ1085" s="1116"/>
      <c r="EA1085" s="1116"/>
      <c r="EB1085" s="1116"/>
      <c r="EC1085" s="1116"/>
      <c r="ED1085" s="1116"/>
    </row>
    <row r="1086" spans="22:134" s="1105" customFormat="1" x14ac:dyDescent="0.25">
      <c r="V1086" s="1106"/>
      <c r="AA1086" s="1107"/>
      <c r="AB1086" s="1107"/>
      <c r="AD1086" s="1107"/>
      <c r="AE1086" s="1108"/>
      <c r="AH1086" s="1109"/>
      <c r="AI1086" s="1109"/>
      <c r="AK1086" s="1107"/>
      <c r="AR1086" s="1107"/>
      <c r="AV1086" s="1107"/>
      <c r="AX1086" s="1107"/>
      <c r="BB1086" s="1107"/>
      <c r="BC1086" s="1107"/>
      <c r="BE1086" s="1107"/>
      <c r="BH1086" s="1110"/>
      <c r="BI1086" s="1111"/>
      <c r="BJ1086" s="1112"/>
      <c r="BK1086" s="1112"/>
      <c r="BL1086" s="1112"/>
      <c r="BM1086" s="1113"/>
      <c r="BN1086" s="1113"/>
      <c r="BO1086" s="1113"/>
      <c r="BP1086" s="1112"/>
      <c r="BQ1086" s="1112"/>
      <c r="BR1086" s="1112"/>
      <c r="BS1086" s="1112"/>
      <c r="BT1086" s="1112"/>
      <c r="BU1086" s="1112"/>
      <c r="BV1086" s="1112"/>
      <c r="BW1086" s="1112"/>
      <c r="BX1086" s="1112"/>
      <c r="BY1086" s="1112"/>
      <c r="BZ1086" s="1112"/>
      <c r="CA1086" s="1112"/>
      <c r="CB1086" s="1114"/>
      <c r="CC1086" s="1112"/>
      <c r="CD1086" s="1112"/>
      <c r="CE1086" s="1114"/>
      <c r="CF1086" s="1114"/>
      <c r="CG1086" s="1114"/>
      <c r="CH1086" s="1114"/>
      <c r="CI1086" s="1112"/>
      <c r="CJ1086" s="1112"/>
      <c r="CK1086" s="1114"/>
      <c r="CL1086" s="1114"/>
      <c r="CM1086" s="1114"/>
      <c r="CN1086" s="1115"/>
      <c r="CO1086" s="1116"/>
      <c r="CP1086" s="1116"/>
      <c r="CQ1086" s="1110"/>
      <c r="CR1086" s="1110"/>
      <c r="CS1086" s="1110"/>
      <c r="CT1086" s="1110"/>
      <c r="CU1086" s="1110"/>
      <c r="CV1086" s="1110"/>
      <c r="CW1086" s="1110"/>
      <c r="CX1086" s="1110"/>
      <c r="CY1086" s="1110"/>
      <c r="CZ1086" s="1110"/>
      <c r="DA1086" s="1110"/>
      <c r="DB1086" s="1110"/>
      <c r="DC1086" s="1110"/>
      <c r="DD1086" s="1110"/>
      <c r="DE1086" s="1110"/>
      <c r="DF1086" s="1110"/>
      <c r="DG1086" s="1110"/>
      <c r="DH1086" s="1110"/>
      <c r="DI1086" s="1110"/>
      <c r="DJ1086" s="1110"/>
      <c r="DK1086" s="1110"/>
      <c r="DL1086" s="1110"/>
      <c r="DM1086" s="1110"/>
      <c r="DN1086" s="1110"/>
      <c r="DO1086" s="1110"/>
      <c r="DP1086" s="1110"/>
      <c r="DQ1086" s="1110"/>
      <c r="DR1086" s="1110"/>
      <c r="DS1086" s="1110"/>
      <c r="DT1086" s="1110"/>
      <c r="DU1086" s="1110"/>
      <c r="DV1086" s="1110"/>
      <c r="DW1086" s="1116"/>
      <c r="DX1086" s="1116"/>
      <c r="DY1086" s="1116"/>
      <c r="DZ1086" s="1116"/>
      <c r="EA1086" s="1116"/>
      <c r="EB1086" s="1116"/>
      <c r="EC1086" s="1116"/>
      <c r="ED1086" s="1116"/>
    </row>
    <row r="1087" spans="22:134" s="1105" customFormat="1" x14ac:dyDescent="0.25">
      <c r="V1087" s="1106"/>
      <c r="AA1087" s="1107"/>
      <c r="AB1087" s="1107"/>
      <c r="AD1087" s="1107"/>
      <c r="AE1087" s="1108"/>
      <c r="AH1087" s="1109"/>
      <c r="AI1087" s="1109"/>
      <c r="AK1087" s="1107"/>
      <c r="AR1087" s="1107"/>
      <c r="AV1087" s="1107"/>
      <c r="AX1087" s="1107"/>
      <c r="BB1087" s="1107"/>
      <c r="BC1087" s="1107"/>
      <c r="BE1087" s="1107"/>
      <c r="BH1087" s="1110"/>
      <c r="BI1087" s="1111"/>
      <c r="BJ1087" s="1112"/>
      <c r="BK1087" s="1112"/>
      <c r="BL1087" s="1112"/>
      <c r="BM1087" s="1113"/>
      <c r="BN1087" s="1113"/>
      <c r="BO1087" s="1113"/>
      <c r="BP1087" s="1112"/>
      <c r="BQ1087" s="1112"/>
      <c r="BR1087" s="1112"/>
      <c r="BS1087" s="1112"/>
      <c r="BT1087" s="1112"/>
      <c r="BU1087" s="1112"/>
      <c r="BV1087" s="1112"/>
      <c r="BW1087" s="1112"/>
      <c r="BX1087" s="1112"/>
      <c r="BY1087" s="1112"/>
      <c r="BZ1087" s="1112"/>
      <c r="CA1087" s="1112"/>
      <c r="CB1087" s="1114"/>
      <c r="CC1087" s="1112"/>
      <c r="CD1087" s="1112"/>
      <c r="CE1087" s="1114"/>
      <c r="CF1087" s="1114"/>
      <c r="CG1087" s="1114"/>
      <c r="CH1087" s="1114"/>
      <c r="CI1087" s="1112"/>
      <c r="CJ1087" s="1112"/>
      <c r="CK1087" s="1114"/>
      <c r="CL1087" s="1114"/>
      <c r="CM1087" s="1114"/>
      <c r="CN1087" s="1115"/>
      <c r="CO1087" s="1116"/>
      <c r="CP1087" s="1116"/>
      <c r="CQ1087" s="1110"/>
      <c r="CR1087" s="1110"/>
      <c r="CS1087" s="1110"/>
      <c r="CT1087" s="1110"/>
      <c r="CU1087" s="1110"/>
      <c r="CV1087" s="1110"/>
      <c r="CW1087" s="1110"/>
      <c r="CX1087" s="1110"/>
      <c r="CY1087" s="1110"/>
      <c r="CZ1087" s="1110"/>
      <c r="DA1087" s="1110"/>
      <c r="DB1087" s="1110"/>
      <c r="DC1087" s="1110"/>
      <c r="DD1087" s="1110"/>
      <c r="DE1087" s="1110"/>
      <c r="DF1087" s="1110"/>
      <c r="DG1087" s="1110"/>
      <c r="DH1087" s="1110"/>
      <c r="DI1087" s="1110"/>
      <c r="DJ1087" s="1110"/>
      <c r="DK1087" s="1110"/>
      <c r="DL1087" s="1110"/>
      <c r="DM1087" s="1110"/>
      <c r="DN1087" s="1110"/>
      <c r="DO1087" s="1110"/>
      <c r="DP1087" s="1110"/>
      <c r="DQ1087" s="1110"/>
      <c r="DR1087" s="1110"/>
      <c r="DS1087" s="1110"/>
      <c r="DT1087" s="1110"/>
      <c r="DU1087" s="1110"/>
      <c r="DV1087" s="1110"/>
      <c r="DW1087" s="1116"/>
      <c r="DX1087" s="1116"/>
      <c r="DY1087" s="1116"/>
      <c r="DZ1087" s="1116"/>
      <c r="EA1087" s="1116"/>
      <c r="EB1087" s="1116"/>
      <c r="EC1087" s="1116"/>
      <c r="ED1087" s="1116"/>
    </row>
    <row r="1088" spans="22:134" s="1105" customFormat="1" x14ac:dyDescent="0.25">
      <c r="V1088" s="1106"/>
      <c r="AA1088" s="1107"/>
      <c r="AB1088" s="1107"/>
      <c r="AD1088" s="1107"/>
      <c r="AE1088" s="1108"/>
      <c r="AH1088" s="1109"/>
      <c r="AI1088" s="1109"/>
      <c r="AK1088" s="1107"/>
      <c r="AR1088" s="1107"/>
      <c r="AV1088" s="1107"/>
      <c r="AX1088" s="1107"/>
      <c r="BB1088" s="1107"/>
      <c r="BC1088" s="1107"/>
      <c r="BE1088" s="1107"/>
      <c r="BH1088" s="1110"/>
      <c r="BI1088" s="1111"/>
      <c r="BJ1088" s="1112"/>
      <c r="BK1088" s="1112"/>
      <c r="BL1088" s="1112"/>
      <c r="BM1088" s="1113"/>
      <c r="BN1088" s="1113"/>
      <c r="BO1088" s="1113"/>
      <c r="BP1088" s="1112"/>
      <c r="BQ1088" s="1112"/>
      <c r="BR1088" s="1112"/>
      <c r="BS1088" s="1112"/>
      <c r="BT1088" s="1112"/>
      <c r="BU1088" s="1112"/>
      <c r="BV1088" s="1112"/>
      <c r="BW1088" s="1112"/>
      <c r="BX1088" s="1112"/>
      <c r="BY1088" s="1112"/>
      <c r="BZ1088" s="1112"/>
      <c r="CA1088" s="1112"/>
      <c r="CB1088" s="1114"/>
      <c r="CC1088" s="1112"/>
      <c r="CD1088" s="1112"/>
      <c r="CE1088" s="1114"/>
      <c r="CF1088" s="1114"/>
      <c r="CG1088" s="1114"/>
      <c r="CH1088" s="1114"/>
      <c r="CI1088" s="1112"/>
      <c r="CJ1088" s="1112"/>
      <c r="CK1088" s="1114"/>
      <c r="CL1088" s="1114"/>
      <c r="CM1088" s="1114"/>
      <c r="CN1088" s="1115"/>
      <c r="CO1088" s="1116"/>
      <c r="CP1088" s="1116"/>
      <c r="CQ1088" s="1110"/>
      <c r="CR1088" s="1110"/>
      <c r="CS1088" s="1110"/>
      <c r="CT1088" s="1110"/>
      <c r="CU1088" s="1110"/>
      <c r="CV1088" s="1110"/>
      <c r="CW1088" s="1110"/>
      <c r="CX1088" s="1110"/>
      <c r="CY1088" s="1110"/>
      <c r="CZ1088" s="1110"/>
      <c r="DA1088" s="1110"/>
      <c r="DB1088" s="1110"/>
      <c r="DC1088" s="1110"/>
      <c r="DD1088" s="1110"/>
      <c r="DE1088" s="1110"/>
      <c r="DF1088" s="1110"/>
      <c r="DG1088" s="1110"/>
      <c r="DH1088" s="1110"/>
      <c r="DI1088" s="1110"/>
      <c r="DJ1088" s="1110"/>
      <c r="DK1088" s="1110"/>
      <c r="DL1088" s="1110"/>
      <c r="DM1088" s="1110"/>
      <c r="DN1088" s="1110"/>
      <c r="DO1088" s="1110"/>
      <c r="DP1088" s="1110"/>
      <c r="DQ1088" s="1110"/>
      <c r="DR1088" s="1110"/>
      <c r="DS1088" s="1110"/>
      <c r="DT1088" s="1110"/>
      <c r="DU1088" s="1110"/>
      <c r="DV1088" s="1110"/>
      <c r="DW1088" s="1116"/>
      <c r="DX1088" s="1116"/>
      <c r="DY1088" s="1116"/>
      <c r="DZ1088" s="1116"/>
      <c r="EA1088" s="1116"/>
      <c r="EB1088" s="1116"/>
      <c r="EC1088" s="1116"/>
      <c r="ED1088" s="1116"/>
    </row>
    <row r="1089" spans="22:134" s="1105" customFormat="1" x14ac:dyDescent="0.25">
      <c r="V1089" s="1106"/>
      <c r="AA1089" s="1107"/>
      <c r="AB1089" s="1107"/>
      <c r="AD1089" s="1107"/>
      <c r="AE1089" s="1108"/>
      <c r="AH1089" s="1109"/>
      <c r="AI1089" s="1109"/>
      <c r="AK1089" s="1107"/>
      <c r="AR1089" s="1107"/>
      <c r="AV1089" s="1107"/>
      <c r="AX1089" s="1107"/>
      <c r="BB1089" s="1107"/>
      <c r="BC1089" s="1107"/>
      <c r="BE1089" s="1107"/>
      <c r="BH1089" s="1110"/>
      <c r="BI1089" s="1111"/>
      <c r="BJ1089" s="1112"/>
      <c r="BK1089" s="1112"/>
      <c r="BL1089" s="1112"/>
      <c r="BM1089" s="1113"/>
      <c r="BN1089" s="1113"/>
      <c r="BO1089" s="1113"/>
      <c r="BP1089" s="1112"/>
      <c r="BQ1089" s="1112"/>
      <c r="BR1089" s="1112"/>
      <c r="BS1089" s="1112"/>
      <c r="BT1089" s="1112"/>
      <c r="BU1089" s="1112"/>
      <c r="BV1089" s="1112"/>
      <c r="BW1089" s="1112"/>
      <c r="BX1089" s="1112"/>
      <c r="BY1089" s="1112"/>
      <c r="BZ1089" s="1112"/>
      <c r="CA1089" s="1112"/>
      <c r="CB1089" s="1114"/>
      <c r="CC1089" s="1112"/>
      <c r="CD1089" s="1112"/>
      <c r="CE1089" s="1114"/>
      <c r="CF1089" s="1114"/>
      <c r="CG1089" s="1114"/>
      <c r="CH1089" s="1114"/>
      <c r="CI1089" s="1112"/>
      <c r="CJ1089" s="1112"/>
      <c r="CK1089" s="1114"/>
      <c r="CL1089" s="1114"/>
      <c r="CM1089" s="1114"/>
      <c r="CN1089" s="1115"/>
      <c r="CO1089" s="1116"/>
      <c r="CP1089" s="1116"/>
      <c r="CQ1089" s="1110"/>
      <c r="CR1089" s="1110"/>
      <c r="CS1089" s="1110"/>
      <c r="CT1089" s="1110"/>
      <c r="CU1089" s="1110"/>
      <c r="CV1089" s="1110"/>
      <c r="CW1089" s="1110"/>
      <c r="CX1089" s="1110"/>
      <c r="CY1089" s="1110"/>
      <c r="CZ1089" s="1110"/>
      <c r="DA1089" s="1110"/>
      <c r="DB1089" s="1110"/>
      <c r="DC1089" s="1110"/>
      <c r="DD1089" s="1110"/>
      <c r="DE1089" s="1110"/>
      <c r="DF1089" s="1110"/>
      <c r="DG1089" s="1110"/>
      <c r="DH1089" s="1110"/>
      <c r="DI1089" s="1110"/>
      <c r="DJ1089" s="1110"/>
      <c r="DK1089" s="1110"/>
      <c r="DL1089" s="1110"/>
      <c r="DM1089" s="1110"/>
      <c r="DN1089" s="1110"/>
      <c r="DO1089" s="1110"/>
      <c r="DP1089" s="1110"/>
      <c r="DQ1089" s="1110"/>
      <c r="DR1089" s="1110"/>
      <c r="DS1089" s="1110"/>
      <c r="DT1089" s="1110"/>
      <c r="DU1089" s="1110"/>
      <c r="DV1089" s="1110"/>
      <c r="DW1089" s="1116"/>
      <c r="DX1089" s="1116"/>
      <c r="DY1089" s="1116"/>
      <c r="DZ1089" s="1116"/>
      <c r="EA1089" s="1116"/>
      <c r="EB1089" s="1116"/>
      <c r="EC1089" s="1116"/>
      <c r="ED1089" s="1116"/>
    </row>
    <row r="1090" spans="22:134" s="1105" customFormat="1" x14ac:dyDescent="0.25">
      <c r="V1090" s="1106"/>
      <c r="AA1090" s="1107"/>
      <c r="AB1090" s="1107"/>
      <c r="AD1090" s="1107"/>
      <c r="AE1090" s="1108"/>
      <c r="AH1090" s="1109"/>
      <c r="AI1090" s="1109"/>
      <c r="AK1090" s="1107"/>
      <c r="AR1090" s="1107"/>
      <c r="AV1090" s="1107"/>
      <c r="AX1090" s="1107"/>
      <c r="BB1090" s="1107"/>
      <c r="BC1090" s="1107"/>
      <c r="BE1090" s="1107"/>
      <c r="BH1090" s="1110"/>
      <c r="BI1090" s="1111"/>
      <c r="BJ1090" s="1112"/>
      <c r="BK1090" s="1112"/>
      <c r="BL1090" s="1112"/>
      <c r="BM1090" s="1113"/>
      <c r="BN1090" s="1113"/>
      <c r="BO1090" s="1113"/>
      <c r="BP1090" s="1112"/>
      <c r="BQ1090" s="1112"/>
      <c r="BR1090" s="1112"/>
      <c r="BS1090" s="1112"/>
      <c r="BT1090" s="1112"/>
      <c r="BU1090" s="1112"/>
      <c r="BV1090" s="1112"/>
      <c r="BW1090" s="1112"/>
      <c r="BX1090" s="1112"/>
      <c r="BY1090" s="1112"/>
      <c r="BZ1090" s="1112"/>
      <c r="CA1090" s="1112"/>
      <c r="CB1090" s="1114"/>
      <c r="CC1090" s="1112"/>
      <c r="CD1090" s="1112"/>
      <c r="CE1090" s="1114"/>
      <c r="CF1090" s="1114"/>
      <c r="CG1090" s="1114"/>
      <c r="CH1090" s="1114"/>
      <c r="CI1090" s="1112"/>
      <c r="CJ1090" s="1112"/>
      <c r="CK1090" s="1114"/>
      <c r="CL1090" s="1114"/>
      <c r="CM1090" s="1114"/>
      <c r="CN1090" s="1115"/>
      <c r="CO1090" s="1116"/>
      <c r="CP1090" s="1116"/>
      <c r="CQ1090" s="1110"/>
      <c r="CR1090" s="1110"/>
      <c r="CS1090" s="1110"/>
      <c r="CT1090" s="1110"/>
      <c r="CU1090" s="1110"/>
      <c r="CV1090" s="1110"/>
      <c r="CW1090" s="1110"/>
      <c r="CX1090" s="1110"/>
      <c r="CY1090" s="1110"/>
      <c r="CZ1090" s="1110"/>
      <c r="DA1090" s="1110"/>
      <c r="DB1090" s="1110"/>
      <c r="DC1090" s="1110"/>
      <c r="DD1090" s="1110"/>
      <c r="DE1090" s="1110"/>
      <c r="DF1090" s="1110"/>
      <c r="DG1090" s="1110"/>
      <c r="DH1090" s="1110"/>
      <c r="DI1090" s="1110"/>
      <c r="DJ1090" s="1110"/>
      <c r="DK1090" s="1110"/>
      <c r="DL1090" s="1110"/>
      <c r="DM1090" s="1110"/>
      <c r="DN1090" s="1110"/>
      <c r="DO1090" s="1110"/>
      <c r="DP1090" s="1110"/>
      <c r="DQ1090" s="1110"/>
      <c r="DR1090" s="1110"/>
      <c r="DS1090" s="1110"/>
      <c r="DT1090" s="1110"/>
      <c r="DU1090" s="1110"/>
      <c r="DV1090" s="1110"/>
      <c r="DW1090" s="1116"/>
      <c r="DX1090" s="1116"/>
      <c r="DY1090" s="1116"/>
      <c r="DZ1090" s="1116"/>
      <c r="EA1090" s="1116"/>
      <c r="EB1090" s="1116"/>
      <c r="EC1090" s="1116"/>
      <c r="ED1090" s="1116"/>
    </row>
    <row r="1091" spans="22:134" s="1105" customFormat="1" x14ac:dyDescent="0.25">
      <c r="V1091" s="1106"/>
      <c r="AA1091" s="1107"/>
      <c r="AB1091" s="1107"/>
      <c r="AD1091" s="1107"/>
      <c r="AE1091" s="1108"/>
      <c r="AH1091" s="1109"/>
      <c r="AI1091" s="1109"/>
      <c r="AK1091" s="1107"/>
      <c r="AR1091" s="1107"/>
      <c r="AV1091" s="1107"/>
      <c r="AX1091" s="1107"/>
      <c r="BB1091" s="1107"/>
      <c r="BC1091" s="1107"/>
      <c r="BE1091" s="1107"/>
      <c r="BH1091" s="1110"/>
      <c r="BI1091" s="1111"/>
      <c r="BJ1091" s="1112"/>
      <c r="BK1091" s="1112"/>
      <c r="BL1091" s="1112"/>
      <c r="BM1091" s="1113"/>
      <c r="BN1091" s="1113"/>
      <c r="BO1091" s="1113"/>
      <c r="BP1091" s="1112"/>
      <c r="BQ1091" s="1112"/>
      <c r="BR1091" s="1112"/>
      <c r="BS1091" s="1112"/>
      <c r="BT1091" s="1112"/>
      <c r="BU1091" s="1112"/>
      <c r="BV1091" s="1112"/>
      <c r="BW1091" s="1112"/>
      <c r="BX1091" s="1112"/>
      <c r="BY1091" s="1112"/>
      <c r="BZ1091" s="1112"/>
      <c r="CA1091" s="1112"/>
      <c r="CB1091" s="1114"/>
      <c r="CC1091" s="1112"/>
      <c r="CD1091" s="1112"/>
      <c r="CE1091" s="1114"/>
      <c r="CF1091" s="1114"/>
      <c r="CG1091" s="1114"/>
      <c r="CH1091" s="1114"/>
      <c r="CI1091" s="1112"/>
      <c r="CJ1091" s="1112"/>
      <c r="CK1091" s="1114"/>
      <c r="CL1091" s="1114"/>
      <c r="CM1091" s="1114"/>
      <c r="CN1091" s="1115"/>
      <c r="CO1091" s="1116"/>
      <c r="CP1091" s="1116"/>
      <c r="CQ1091" s="1110"/>
      <c r="CR1091" s="1110"/>
      <c r="CS1091" s="1110"/>
      <c r="CT1091" s="1110"/>
      <c r="CU1091" s="1110"/>
      <c r="CV1091" s="1110"/>
      <c r="CW1091" s="1110"/>
      <c r="CX1091" s="1110"/>
      <c r="CY1091" s="1110"/>
      <c r="CZ1091" s="1110"/>
      <c r="DA1091" s="1110"/>
      <c r="DB1091" s="1110"/>
      <c r="DC1091" s="1110"/>
      <c r="DD1091" s="1110"/>
      <c r="DE1091" s="1110"/>
      <c r="DF1091" s="1110"/>
      <c r="DG1091" s="1110"/>
      <c r="DH1091" s="1110"/>
      <c r="DI1091" s="1110"/>
      <c r="DJ1091" s="1110"/>
      <c r="DK1091" s="1110"/>
      <c r="DL1091" s="1110"/>
      <c r="DM1091" s="1110"/>
      <c r="DN1091" s="1110"/>
      <c r="DO1091" s="1110"/>
      <c r="DP1091" s="1110"/>
      <c r="DQ1091" s="1110"/>
      <c r="DR1091" s="1110"/>
      <c r="DS1091" s="1110"/>
      <c r="DT1091" s="1110"/>
      <c r="DU1091" s="1110"/>
      <c r="DV1091" s="1110"/>
      <c r="DW1091" s="1116"/>
      <c r="DX1091" s="1116"/>
      <c r="DY1091" s="1116"/>
      <c r="DZ1091" s="1116"/>
      <c r="EA1091" s="1116"/>
      <c r="EB1091" s="1116"/>
      <c r="EC1091" s="1116"/>
      <c r="ED1091" s="1116"/>
    </row>
    <row r="1092" spans="22:134" s="1105" customFormat="1" x14ac:dyDescent="0.25">
      <c r="V1092" s="1106"/>
      <c r="AA1092" s="1107"/>
      <c r="AB1092" s="1107"/>
      <c r="AD1092" s="1107"/>
      <c r="AE1092" s="1108"/>
      <c r="AH1092" s="1109"/>
      <c r="AI1092" s="1109"/>
      <c r="AK1092" s="1107"/>
      <c r="AR1092" s="1107"/>
      <c r="AV1092" s="1107"/>
      <c r="AX1092" s="1107"/>
      <c r="BB1092" s="1107"/>
      <c r="BC1092" s="1107"/>
      <c r="BE1092" s="1107"/>
      <c r="BH1092" s="1110"/>
      <c r="BI1092" s="1111"/>
      <c r="BJ1092" s="1112"/>
      <c r="BK1092" s="1112"/>
      <c r="BL1092" s="1112"/>
      <c r="BM1092" s="1113"/>
      <c r="BN1092" s="1113"/>
      <c r="BO1092" s="1113"/>
      <c r="BP1092" s="1112"/>
      <c r="BQ1092" s="1112"/>
      <c r="BR1092" s="1112"/>
      <c r="BS1092" s="1112"/>
      <c r="BT1092" s="1112"/>
      <c r="BU1092" s="1112"/>
      <c r="BV1092" s="1112"/>
      <c r="BW1092" s="1112"/>
      <c r="BX1092" s="1112"/>
      <c r="BY1092" s="1112"/>
      <c r="BZ1092" s="1112"/>
      <c r="CA1092" s="1112"/>
      <c r="CB1092" s="1114"/>
      <c r="CC1092" s="1112"/>
      <c r="CD1092" s="1112"/>
      <c r="CE1092" s="1114"/>
      <c r="CF1092" s="1114"/>
      <c r="CG1092" s="1114"/>
      <c r="CH1092" s="1114"/>
      <c r="CI1092" s="1112"/>
      <c r="CJ1092" s="1112"/>
      <c r="CK1092" s="1114"/>
      <c r="CL1092" s="1114"/>
      <c r="CM1092" s="1114"/>
      <c r="CN1092" s="1115"/>
      <c r="CO1092" s="1116"/>
      <c r="CP1092" s="1116"/>
      <c r="CQ1092" s="1110"/>
      <c r="CR1092" s="1110"/>
      <c r="CS1092" s="1110"/>
      <c r="CT1092" s="1110"/>
      <c r="CU1092" s="1110"/>
      <c r="CV1092" s="1110"/>
      <c r="CW1092" s="1110"/>
      <c r="CX1092" s="1110"/>
      <c r="CY1092" s="1110"/>
      <c r="CZ1092" s="1110"/>
      <c r="DA1092" s="1110"/>
      <c r="DB1092" s="1110"/>
      <c r="DC1092" s="1110"/>
      <c r="DD1092" s="1110"/>
      <c r="DE1092" s="1110"/>
      <c r="DF1092" s="1110"/>
      <c r="DG1092" s="1110"/>
      <c r="DH1092" s="1110"/>
      <c r="DI1092" s="1110"/>
      <c r="DJ1092" s="1110"/>
      <c r="DK1092" s="1110"/>
      <c r="DL1092" s="1110"/>
      <c r="DM1092" s="1110"/>
      <c r="DN1092" s="1110"/>
      <c r="DO1092" s="1110"/>
      <c r="DP1092" s="1110"/>
      <c r="DQ1092" s="1110"/>
      <c r="DR1092" s="1110"/>
      <c r="DS1092" s="1110"/>
      <c r="DT1092" s="1110"/>
      <c r="DU1092" s="1110"/>
      <c r="DV1092" s="1110"/>
      <c r="DW1092" s="1116"/>
      <c r="DX1092" s="1116"/>
      <c r="DY1092" s="1116"/>
      <c r="DZ1092" s="1116"/>
      <c r="EA1092" s="1116"/>
      <c r="EB1092" s="1116"/>
      <c r="EC1092" s="1116"/>
      <c r="ED1092" s="1116"/>
    </row>
    <row r="1093" spans="22:134" s="1105" customFormat="1" x14ac:dyDescent="0.25">
      <c r="V1093" s="1106"/>
      <c r="AA1093" s="1107"/>
      <c r="AB1093" s="1107"/>
      <c r="AD1093" s="1107"/>
      <c r="AE1093" s="1108"/>
      <c r="AH1093" s="1109"/>
      <c r="AI1093" s="1109"/>
      <c r="AK1093" s="1107"/>
      <c r="AR1093" s="1107"/>
      <c r="AV1093" s="1107"/>
      <c r="AX1093" s="1107"/>
      <c r="BB1093" s="1107"/>
      <c r="BC1093" s="1107"/>
      <c r="BE1093" s="1107"/>
      <c r="BH1093" s="1110"/>
      <c r="BI1093" s="1111"/>
      <c r="BJ1093" s="1112"/>
      <c r="BK1093" s="1112"/>
      <c r="BL1093" s="1112"/>
      <c r="BM1093" s="1113"/>
      <c r="BN1093" s="1113"/>
      <c r="BO1093" s="1113"/>
      <c r="BP1093" s="1112"/>
      <c r="BQ1093" s="1112"/>
      <c r="BR1093" s="1112"/>
      <c r="BS1093" s="1112"/>
      <c r="BT1093" s="1112"/>
      <c r="BU1093" s="1112"/>
      <c r="BV1093" s="1112"/>
      <c r="BW1093" s="1112"/>
      <c r="BX1093" s="1112"/>
      <c r="BY1093" s="1112"/>
      <c r="BZ1093" s="1112"/>
      <c r="CA1093" s="1112"/>
      <c r="CB1093" s="1114"/>
      <c r="CC1093" s="1112"/>
      <c r="CD1093" s="1112"/>
      <c r="CE1093" s="1114"/>
      <c r="CF1093" s="1114"/>
      <c r="CG1093" s="1114"/>
      <c r="CH1093" s="1114"/>
      <c r="CI1093" s="1112"/>
      <c r="CJ1093" s="1112"/>
      <c r="CK1093" s="1114"/>
      <c r="CL1093" s="1114"/>
      <c r="CM1093" s="1114"/>
      <c r="CN1093" s="1115"/>
      <c r="CO1093" s="1116"/>
      <c r="CP1093" s="1116"/>
      <c r="CQ1093" s="1110"/>
      <c r="CR1093" s="1110"/>
      <c r="CS1093" s="1110"/>
      <c r="CT1093" s="1110"/>
      <c r="CU1093" s="1110"/>
      <c r="CV1093" s="1110"/>
      <c r="CW1093" s="1110"/>
      <c r="CX1093" s="1110"/>
      <c r="CY1093" s="1110"/>
      <c r="CZ1093" s="1110"/>
      <c r="DA1093" s="1110"/>
      <c r="DB1093" s="1110"/>
      <c r="DC1093" s="1110"/>
      <c r="DD1093" s="1110"/>
      <c r="DE1093" s="1110"/>
      <c r="DF1093" s="1110"/>
      <c r="DG1093" s="1110"/>
      <c r="DH1093" s="1110"/>
      <c r="DI1093" s="1110"/>
      <c r="DJ1093" s="1110"/>
      <c r="DK1093" s="1110"/>
      <c r="DL1093" s="1110"/>
      <c r="DM1093" s="1110"/>
      <c r="DN1093" s="1110"/>
      <c r="DO1093" s="1110"/>
      <c r="DP1093" s="1110"/>
      <c r="DQ1093" s="1110"/>
      <c r="DR1093" s="1110"/>
      <c r="DS1093" s="1110"/>
      <c r="DT1093" s="1110"/>
      <c r="DU1093" s="1110"/>
      <c r="DV1093" s="1110"/>
      <c r="DW1093" s="1116"/>
      <c r="DX1093" s="1116"/>
      <c r="DY1093" s="1116"/>
      <c r="DZ1093" s="1116"/>
      <c r="EA1093" s="1116"/>
      <c r="EB1093" s="1116"/>
      <c r="EC1093" s="1116"/>
      <c r="ED1093" s="1116"/>
    </row>
    <row r="1094" spans="22:134" s="1105" customFormat="1" x14ac:dyDescent="0.25">
      <c r="V1094" s="1106"/>
      <c r="AA1094" s="1107"/>
      <c r="AB1094" s="1107"/>
      <c r="AD1094" s="1107"/>
      <c r="AE1094" s="1108"/>
      <c r="AH1094" s="1109"/>
      <c r="AI1094" s="1109"/>
      <c r="AK1094" s="1107"/>
      <c r="AR1094" s="1107"/>
      <c r="AV1094" s="1107"/>
      <c r="AX1094" s="1107"/>
      <c r="BB1094" s="1107"/>
      <c r="BC1094" s="1107"/>
      <c r="BE1094" s="1107"/>
      <c r="BH1094" s="1110"/>
      <c r="BI1094" s="1111"/>
      <c r="BJ1094" s="1112"/>
      <c r="BK1094" s="1112"/>
      <c r="BL1094" s="1112"/>
      <c r="BM1094" s="1113"/>
      <c r="BN1094" s="1113"/>
      <c r="BO1094" s="1113"/>
      <c r="BP1094" s="1112"/>
      <c r="BQ1094" s="1112"/>
      <c r="BR1094" s="1112"/>
      <c r="BS1094" s="1112"/>
      <c r="BT1094" s="1112"/>
      <c r="BU1094" s="1112"/>
      <c r="BV1094" s="1112"/>
      <c r="BW1094" s="1112"/>
      <c r="BX1094" s="1112"/>
      <c r="BY1094" s="1112"/>
      <c r="BZ1094" s="1112"/>
      <c r="CA1094" s="1112"/>
      <c r="CB1094" s="1114"/>
      <c r="CC1094" s="1112"/>
      <c r="CD1094" s="1112"/>
      <c r="CE1094" s="1114"/>
      <c r="CF1094" s="1114"/>
      <c r="CG1094" s="1114"/>
      <c r="CH1094" s="1114"/>
      <c r="CI1094" s="1112"/>
      <c r="CJ1094" s="1112"/>
      <c r="CK1094" s="1114"/>
      <c r="CL1094" s="1114"/>
      <c r="CM1094" s="1114"/>
      <c r="CN1094" s="1115"/>
      <c r="CO1094" s="1116"/>
      <c r="CP1094" s="1116"/>
      <c r="CQ1094" s="1110"/>
      <c r="CR1094" s="1110"/>
      <c r="CS1094" s="1110"/>
      <c r="CT1094" s="1110"/>
      <c r="CU1094" s="1110"/>
      <c r="CV1094" s="1110"/>
      <c r="CW1094" s="1110"/>
      <c r="CX1094" s="1110"/>
      <c r="CY1094" s="1110"/>
      <c r="CZ1094" s="1110"/>
      <c r="DA1094" s="1110"/>
      <c r="DB1094" s="1110"/>
      <c r="DC1094" s="1110"/>
      <c r="DD1094" s="1110"/>
      <c r="DE1094" s="1110"/>
      <c r="DF1094" s="1110"/>
      <c r="DG1094" s="1110"/>
      <c r="DH1094" s="1110"/>
      <c r="DI1094" s="1110"/>
      <c r="DJ1094" s="1110"/>
      <c r="DK1094" s="1110"/>
      <c r="DL1094" s="1110"/>
      <c r="DM1094" s="1110"/>
      <c r="DN1094" s="1110"/>
      <c r="DO1094" s="1110"/>
      <c r="DP1094" s="1110"/>
      <c r="DQ1094" s="1110"/>
      <c r="DR1094" s="1110"/>
      <c r="DS1094" s="1110"/>
      <c r="DT1094" s="1110"/>
      <c r="DU1094" s="1110"/>
      <c r="DV1094" s="1110"/>
      <c r="DW1094" s="1116"/>
      <c r="DX1094" s="1116"/>
      <c r="DY1094" s="1116"/>
      <c r="DZ1094" s="1116"/>
      <c r="EA1094" s="1116"/>
      <c r="EB1094" s="1116"/>
      <c r="EC1094" s="1116"/>
      <c r="ED1094" s="1116"/>
    </row>
    <row r="1095" spans="22:134" s="1105" customFormat="1" x14ac:dyDescent="0.25">
      <c r="V1095" s="1106"/>
      <c r="AA1095" s="1107"/>
      <c r="AB1095" s="1107"/>
      <c r="AD1095" s="1107"/>
      <c r="AE1095" s="1108"/>
      <c r="AH1095" s="1109"/>
      <c r="AI1095" s="1109"/>
      <c r="AK1095" s="1107"/>
      <c r="AR1095" s="1107"/>
      <c r="AV1095" s="1107"/>
      <c r="AX1095" s="1107"/>
      <c r="BB1095" s="1107"/>
      <c r="BC1095" s="1107"/>
      <c r="BE1095" s="1107"/>
      <c r="BH1095" s="1110"/>
      <c r="BI1095" s="1111"/>
      <c r="BJ1095" s="1112"/>
      <c r="BK1095" s="1112"/>
      <c r="BL1095" s="1112"/>
      <c r="BM1095" s="1113"/>
      <c r="BN1095" s="1113"/>
      <c r="BO1095" s="1113"/>
      <c r="BP1095" s="1112"/>
      <c r="BQ1095" s="1112"/>
      <c r="BR1095" s="1112"/>
      <c r="BS1095" s="1112"/>
      <c r="BT1095" s="1112"/>
      <c r="BU1095" s="1112"/>
      <c r="BV1095" s="1112"/>
      <c r="BW1095" s="1112"/>
      <c r="BX1095" s="1112"/>
      <c r="BY1095" s="1112"/>
      <c r="BZ1095" s="1112"/>
      <c r="CA1095" s="1112"/>
      <c r="CB1095" s="1114"/>
      <c r="CC1095" s="1112"/>
      <c r="CD1095" s="1112"/>
      <c r="CE1095" s="1114"/>
      <c r="CF1095" s="1114"/>
      <c r="CG1095" s="1114"/>
      <c r="CH1095" s="1114"/>
      <c r="CI1095" s="1112"/>
      <c r="CJ1095" s="1112"/>
      <c r="CK1095" s="1114"/>
      <c r="CL1095" s="1114"/>
      <c r="CM1095" s="1114"/>
      <c r="CN1095" s="1115"/>
      <c r="CO1095" s="1116"/>
      <c r="CP1095" s="1116"/>
      <c r="CQ1095" s="1110"/>
      <c r="CR1095" s="1110"/>
      <c r="CS1095" s="1110"/>
      <c r="CT1095" s="1110"/>
      <c r="CU1095" s="1110"/>
      <c r="CV1095" s="1110"/>
      <c r="CW1095" s="1110"/>
      <c r="CX1095" s="1110"/>
      <c r="CY1095" s="1110"/>
      <c r="CZ1095" s="1110"/>
      <c r="DA1095" s="1110"/>
      <c r="DB1095" s="1110"/>
      <c r="DC1095" s="1110"/>
      <c r="DD1095" s="1110"/>
      <c r="DE1095" s="1110"/>
      <c r="DF1095" s="1110"/>
      <c r="DG1095" s="1110"/>
      <c r="DH1095" s="1110"/>
      <c r="DI1095" s="1110"/>
      <c r="DJ1095" s="1110"/>
      <c r="DK1095" s="1110"/>
      <c r="DL1095" s="1110"/>
      <c r="DM1095" s="1110"/>
      <c r="DN1095" s="1110"/>
      <c r="DO1095" s="1110"/>
      <c r="DP1095" s="1110"/>
      <c r="DQ1095" s="1110"/>
      <c r="DR1095" s="1110"/>
      <c r="DS1095" s="1110"/>
      <c r="DT1095" s="1110"/>
      <c r="DU1095" s="1110"/>
      <c r="DV1095" s="1110"/>
      <c r="DW1095" s="1116"/>
      <c r="DX1095" s="1116"/>
      <c r="DY1095" s="1116"/>
      <c r="DZ1095" s="1116"/>
      <c r="EA1095" s="1116"/>
      <c r="EB1095" s="1116"/>
      <c r="EC1095" s="1116"/>
      <c r="ED1095" s="1116"/>
    </row>
    <row r="1096" spans="22:134" s="1105" customFormat="1" x14ac:dyDescent="0.25">
      <c r="V1096" s="1106"/>
      <c r="AA1096" s="1107"/>
      <c r="AB1096" s="1107"/>
      <c r="AD1096" s="1107"/>
      <c r="AE1096" s="1108"/>
      <c r="AH1096" s="1109"/>
      <c r="AI1096" s="1109"/>
      <c r="AK1096" s="1107"/>
      <c r="AR1096" s="1107"/>
      <c r="AV1096" s="1107"/>
      <c r="AX1096" s="1107"/>
      <c r="BB1096" s="1107"/>
      <c r="BC1096" s="1107"/>
      <c r="BE1096" s="1107"/>
      <c r="BH1096" s="1110"/>
      <c r="BI1096" s="1111"/>
      <c r="BJ1096" s="1112"/>
      <c r="BK1096" s="1112"/>
      <c r="BL1096" s="1112"/>
      <c r="BM1096" s="1113"/>
      <c r="BN1096" s="1113"/>
      <c r="BO1096" s="1113"/>
      <c r="BP1096" s="1112"/>
      <c r="BQ1096" s="1112"/>
      <c r="BR1096" s="1112"/>
      <c r="BS1096" s="1112"/>
      <c r="BT1096" s="1112"/>
      <c r="BU1096" s="1112"/>
      <c r="BV1096" s="1112"/>
      <c r="BW1096" s="1112"/>
      <c r="BX1096" s="1112"/>
      <c r="BY1096" s="1112"/>
      <c r="BZ1096" s="1112"/>
      <c r="CA1096" s="1112"/>
      <c r="CB1096" s="1114"/>
      <c r="CC1096" s="1112"/>
      <c r="CD1096" s="1112"/>
      <c r="CE1096" s="1114"/>
      <c r="CF1096" s="1114"/>
      <c r="CG1096" s="1114"/>
      <c r="CH1096" s="1114"/>
      <c r="CI1096" s="1112"/>
      <c r="CJ1096" s="1112"/>
      <c r="CK1096" s="1114"/>
      <c r="CL1096" s="1114"/>
      <c r="CM1096" s="1114"/>
      <c r="CN1096" s="1115"/>
      <c r="CO1096" s="1116"/>
      <c r="CP1096" s="1116"/>
      <c r="CQ1096" s="1110"/>
      <c r="CR1096" s="1110"/>
      <c r="CS1096" s="1110"/>
      <c r="CT1096" s="1110"/>
      <c r="CU1096" s="1110"/>
      <c r="CV1096" s="1110"/>
      <c r="CW1096" s="1110"/>
      <c r="CX1096" s="1110"/>
      <c r="CY1096" s="1110"/>
      <c r="CZ1096" s="1110"/>
      <c r="DA1096" s="1110"/>
      <c r="DB1096" s="1110"/>
      <c r="DC1096" s="1110"/>
      <c r="DD1096" s="1110"/>
      <c r="DE1096" s="1110"/>
      <c r="DF1096" s="1110"/>
      <c r="DG1096" s="1110"/>
      <c r="DH1096" s="1110"/>
      <c r="DI1096" s="1110"/>
      <c r="DJ1096" s="1110"/>
      <c r="DK1096" s="1110"/>
      <c r="DL1096" s="1110"/>
      <c r="DM1096" s="1110"/>
      <c r="DN1096" s="1110"/>
      <c r="DO1096" s="1110"/>
      <c r="DP1096" s="1110"/>
      <c r="DQ1096" s="1110"/>
      <c r="DR1096" s="1110"/>
      <c r="DS1096" s="1110"/>
      <c r="DT1096" s="1110"/>
      <c r="DU1096" s="1110"/>
      <c r="DV1096" s="1110"/>
      <c r="DW1096" s="1116"/>
      <c r="DX1096" s="1116"/>
      <c r="DY1096" s="1116"/>
      <c r="DZ1096" s="1116"/>
      <c r="EA1096" s="1116"/>
      <c r="EB1096" s="1116"/>
      <c r="EC1096" s="1116"/>
      <c r="ED1096" s="1116"/>
    </row>
    <row r="1097" spans="22:134" s="1105" customFormat="1" x14ac:dyDescent="0.25">
      <c r="V1097" s="1106"/>
      <c r="AA1097" s="1107"/>
      <c r="AB1097" s="1107"/>
      <c r="AD1097" s="1107"/>
      <c r="AE1097" s="1108"/>
      <c r="AH1097" s="1109"/>
      <c r="AI1097" s="1109"/>
      <c r="AK1097" s="1107"/>
      <c r="AR1097" s="1107"/>
      <c r="AV1097" s="1107"/>
      <c r="AX1097" s="1107"/>
      <c r="BB1097" s="1107"/>
      <c r="BC1097" s="1107"/>
      <c r="BE1097" s="1107"/>
      <c r="BH1097" s="1110"/>
      <c r="BI1097" s="1111"/>
      <c r="BJ1097" s="1112"/>
      <c r="BK1097" s="1112"/>
      <c r="BL1097" s="1112"/>
      <c r="BM1097" s="1113"/>
      <c r="BN1097" s="1113"/>
      <c r="BO1097" s="1113"/>
      <c r="BP1097" s="1112"/>
      <c r="BQ1097" s="1112"/>
      <c r="BR1097" s="1112"/>
      <c r="BS1097" s="1112"/>
      <c r="BT1097" s="1112"/>
      <c r="BU1097" s="1112"/>
      <c r="BV1097" s="1112"/>
      <c r="BW1097" s="1112"/>
      <c r="BX1097" s="1112"/>
      <c r="BY1097" s="1112"/>
      <c r="BZ1097" s="1112"/>
      <c r="CA1097" s="1112"/>
      <c r="CB1097" s="1114"/>
      <c r="CC1097" s="1112"/>
      <c r="CD1097" s="1112"/>
      <c r="CE1097" s="1114"/>
      <c r="CF1097" s="1114"/>
      <c r="CG1097" s="1114"/>
      <c r="CH1097" s="1114"/>
      <c r="CI1097" s="1112"/>
      <c r="CJ1097" s="1112"/>
      <c r="CK1097" s="1114"/>
      <c r="CL1097" s="1114"/>
      <c r="CM1097" s="1114"/>
      <c r="CN1097" s="1115"/>
      <c r="CO1097" s="1116"/>
      <c r="CP1097" s="1116"/>
      <c r="CQ1097" s="1110"/>
      <c r="CR1097" s="1110"/>
      <c r="CS1097" s="1110"/>
      <c r="CT1097" s="1110"/>
      <c r="CU1097" s="1110"/>
      <c r="CV1097" s="1110"/>
      <c r="CW1097" s="1110"/>
      <c r="CX1097" s="1110"/>
      <c r="CY1097" s="1110"/>
      <c r="CZ1097" s="1110"/>
      <c r="DA1097" s="1110"/>
      <c r="DB1097" s="1110"/>
      <c r="DC1097" s="1110"/>
      <c r="DD1097" s="1110"/>
      <c r="DE1097" s="1110"/>
      <c r="DF1097" s="1110"/>
      <c r="DG1097" s="1110"/>
      <c r="DH1097" s="1110"/>
      <c r="DI1097" s="1110"/>
      <c r="DJ1097" s="1110"/>
      <c r="DK1097" s="1110"/>
      <c r="DL1097" s="1110"/>
      <c r="DM1097" s="1110"/>
      <c r="DN1097" s="1110"/>
      <c r="DO1097" s="1110"/>
      <c r="DP1097" s="1110"/>
      <c r="DQ1097" s="1110"/>
      <c r="DR1097" s="1110"/>
      <c r="DS1097" s="1110"/>
      <c r="DT1097" s="1110"/>
      <c r="DU1097" s="1110"/>
      <c r="DV1097" s="1110"/>
      <c r="DW1097" s="1116"/>
      <c r="DX1097" s="1116"/>
      <c r="DY1097" s="1116"/>
      <c r="DZ1097" s="1116"/>
      <c r="EA1097" s="1116"/>
      <c r="EB1097" s="1116"/>
      <c r="EC1097" s="1116"/>
      <c r="ED1097" s="1116"/>
    </row>
    <row r="1098" spans="22:134" s="1105" customFormat="1" x14ac:dyDescent="0.25">
      <c r="V1098" s="1106"/>
      <c r="AA1098" s="1107"/>
      <c r="AB1098" s="1107"/>
      <c r="AD1098" s="1107"/>
      <c r="AE1098" s="1108"/>
      <c r="AH1098" s="1109"/>
      <c r="AI1098" s="1109"/>
      <c r="AK1098" s="1107"/>
      <c r="AR1098" s="1107"/>
      <c r="AV1098" s="1107"/>
      <c r="AX1098" s="1107"/>
      <c r="BB1098" s="1107"/>
      <c r="BC1098" s="1107"/>
      <c r="BE1098" s="1107"/>
      <c r="BH1098" s="1110"/>
      <c r="BI1098" s="1111"/>
      <c r="BJ1098" s="1112"/>
      <c r="BK1098" s="1112"/>
      <c r="BL1098" s="1112"/>
      <c r="BM1098" s="1113"/>
      <c r="BN1098" s="1113"/>
      <c r="BO1098" s="1113"/>
      <c r="BP1098" s="1112"/>
      <c r="BQ1098" s="1112"/>
      <c r="BR1098" s="1112"/>
      <c r="BS1098" s="1112"/>
      <c r="BT1098" s="1112"/>
      <c r="BU1098" s="1112"/>
      <c r="BV1098" s="1112"/>
      <c r="BW1098" s="1112"/>
      <c r="BX1098" s="1112"/>
      <c r="BY1098" s="1112"/>
      <c r="BZ1098" s="1112"/>
      <c r="CA1098" s="1112"/>
      <c r="CB1098" s="1114"/>
      <c r="CC1098" s="1112"/>
      <c r="CD1098" s="1112"/>
      <c r="CE1098" s="1114"/>
      <c r="CF1098" s="1114"/>
      <c r="CG1098" s="1114"/>
      <c r="CH1098" s="1114"/>
      <c r="CI1098" s="1112"/>
      <c r="CJ1098" s="1112"/>
      <c r="CK1098" s="1114"/>
      <c r="CL1098" s="1114"/>
      <c r="CM1098" s="1114"/>
      <c r="CN1098" s="1115"/>
      <c r="CO1098" s="1116"/>
      <c r="CP1098" s="1116"/>
      <c r="CQ1098" s="1110"/>
      <c r="CR1098" s="1110"/>
      <c r="CS1098" s="1110"/>
      <c r="CT1098" s="1110"/>
      <c r="CU1098" s="1110"/>
      <c r="CV1098" s="1110"/>
      <c r="CW1098" s="1110"/>
      <c r="CX1098" s="1110"/>
      <c r="CY1098" s="1110"/>
      <c r="CZ1098" s="1110"/>
      <c r="DA1098" s="1110"/>
      <c r="DB1098" s="1110"/>
      <c r="DC1098" s="1110"/>
      <c r="DD1098" s="1110"/>
      <c r="DE1098" s="1110"/>
      <c r="DF1098" s="1110"/>
      <c r="DG1098" s="1110"/>
      <c r="DH1098" s="1110"/>
      <c r="DI1098" s="1110"/>
      <c r="DJ1098" s="1110"/>
      <c r="DK1098" s="1110"/>
      <c r="DL1098" s="1110"/>
      <c r="DM1098" s="1110"/>
      <c r="DN1098" s="1110"/>
      <c r="DO1098" s="1110"/>
      <c r="DP1098" s="1110"/>
      <c r="DQ1098" s="1110"/>
      <c r="DR1098" s="1110"/>
      <c r="DS1098" s="1110"/>
      <c r="DT1098" s="1110"/>
      <c r="DU1098" s="1110"/>
      <c r="DV1098" s="1110"/>
      <c r="DW1098" s="1116"/>
      <c r="DX1098" s="1116"/>
      <c r="DY1098" s="1116"/>
      <c r="DZ1098" s="1116"/>
      <c r="EA1098" s="1116"/>
      <c r="EB1098" s="1116"/>
      <c r="EC1098" s="1116"/>
      <c r="ED1098" s="1116"/>
    </row>
    <row r="1099" spans="22:134" s="1105" customFormat="1" x14ac:dyDescent="0.25">
      <c r="V1099" s="1106"/>
      <c r="AA1099" s="1107"/>
      <c r="AB1099" s="1107"/>
      <c r="AD1099" s="1107"/>
      <c r="AE1099" s="1108"/>
      <c r="AH1099" s="1109"/>
      <c r="AI1099" s="1109"/>
      <c r="AK1099" s="1107"/>
      <c r="AR1099" s="1107"/>
      <c r="AV1099" s="1107"/>
      <c r="AX1099" s="1107"/>
      <c r="BB1099" s="1107"/>
      <c r="BC1099" s="1107"/>
      <c r="BE1099" s="1107"/>
      <c r="BH1099" s="1110"/>
      <c r="BI1099" s="1111"/>
      <c r="BJ1099" s="1112"/>
      <c r="BK1099" s="1112"/>
      <c r="BL1099" s="1112"/>
      <c r="BM1099" s="1113"/>
      <c r="BN1099" s="1113"/>
      <c r="BO1099" s="1113"/>
      <c r="BP1099" s="1112"/>
      <c r="BQ1099" s="1112"/>
      <c r="BR1099" s="1112"/>
      <c r="BS1099" s="1112"/>
      <c r="BT1099" s="1112"/>
      <c r="BU1099" s="1112"/>
      <c r="BV1099" s="1112"/>
      <c r="BW1099" s="1112"/>
      <c r="BX1099" s="1112"/>
      <c r="BY1099" s="1112"/>
      <c r="BZ1099" s="1112"/>
      <c r="CA1099" s="1112"/>
      <c r="CB1099" s="1114"/>
      <c r="CC1099" s="1112"/>
      <c r="CD1099" s="1112"/>
      <c r="CE1099" s="1114"/>
      <c r="CF1099" s="1114"/>
      <c r="CG1099" s="1114"/>
      <c r="CH1099" s="1114"/>
      <c r="CI1099" s="1112"/>
      <c r="CJ1099" s="1112"/>
      <c r="CK1099" s="1114"/>
      <c r="CL1099" s="1114"/>
      <c r="CM1099" s="1114"/>
      <c r="CN1099" s="1115"/>
      <c r="CO1099" s="1116"/>
      <c r="CP1099" s="1116"/>
      <c r="CQ1099" s="1110"/>
      <c r="CR1099" s="1110"/>
      <c r="CS1099" s="1110"/>
      <c r="CT1099" s="1110"/>
      <c r="CU1099" s="1110"/>
      <c r="CV1099" s="1110"/>
      <c r="CW1099" s="1110"/>
      <c r="CX1099" s="1110"/>
      <c r="CY1099" s="1110"/>
      <c r="CZ1099" s="1110"/>
      <c r="DA1099" s="1110"/>
      <c r="DB1099" s="1110"/>
      <c r="DC1099" s="1110"/>
      <c r="DD1099" s="1110"/>
      <c r="DE1099" s="1110"/>
      <c r="DF1099" s="1110"/>
      <c r="DG1099" s="1110"/>
      <c r="DH1099" s="1110"/>
      <c r="DI1099" s="1110"/>
      <c r="DJ1099" s="1110"/>
      <c r="DK1099" s="1110"/>
      <c r="DL1099" s="1110"/>
      <c r="DM1099" s="1110"/>
      <c r="DN1099" s="1110"/>
      <c r="DO1099" s="1110"/>
      <c r="DP1099" s="1110"/>
      <c r="DQ1099" s="1110"/>
      <c r="DR1099" s="1110"/>
      <c r="DS1099" s="1110"/>
      <c r="DT1099" s="1110"/>
      <c r="DU1099" s="1110"/>
      <c r="DV1099" s="1110"/>
      <c r="DW1099" s="1116"/>
      <c r="DX1099" s="1116"/>
      <c r="DY1099" s="1116"/>
      <c r="DZ1099" s="1116"/>
      <c r="EA1099" s="1116"/>
      <c r="EB1099" s="1116"/>
      <c r="EC1099" s="1116"/>
      <c r="ED1099" s="1116"/>
    </row>
    <row r="1100" spans="22:134" s="1105" customFormat="1" x14ac:dyDescent="0.25">
      <c r="V1100" s="1106"/>
      <c r="AA1100" s="1107"/>
      <c r="AB1100" s="1107"/>
      <c r="AD1100" s="1107"/>
      <c r="AE1100" s="1108"/>
      <c r="AH1100" s="1109"/>
      <c r="AI1100" s="1109"/>
      <c r="AK1100" s="1107"/>
      <c r="AR1100" s="1107"/>
      <c r="AV1100" s="1107"/>
      <c r="AX1100" s="1107"/>
      <c r="BB1100" s="1107"/>
      <c r="BC1100" s="1107"/>
      <c r="BE1100" s="1107"/>
      <c r="BH1100" s="1110"/>
      <c r="BI1100" s="1111"/>
      <c r="BJ1100" s="1112"/>
      <c r="BK1100" s="1112"/>
      <c r="BL1100" s="1112"/>
      <c r="BM1100" s="1113"/>
      <c r="BN1100" s="1113"/>
      <c r="BO1100" s="1113"/>
      <c r="BP1100" s="1112"/>
      <c r="BQ1100" s="1112"/>
      <c r="BR1100" s="1112"/>
      <c r="BS1100" s="1112"/>
      <c r="BT1100" s="1112"/>
      <c r="BU1100" s="1112"/>
      <c r="BV1100" s="1112"/>
      <c r="BW1100" s="1112"/>
      <c r="BX1100" s="1112"/>
      <c r="BY1100" s="1112"/>
      <c r="BZ1100" s="1112"/>
      <c r="CA1100" s="1112"/>
      <c r="CB1100" s="1114"/>
      <c r="CC1100" s="1112"/>
      <c r="CD1100" s="1112"/>
      <c r="CE1100" s="1114"/>
      <c r="CF1100" s="1114"/>
      <c r="CG1100" s="1114"/>
      <c r="CH1100" s="1114"/>
      <c r="CI1100" s="1112"/>
      <c r="CJ1100" s="1112"/>
      <c r="CK1100" s="1114"/>
      <c r="CL1100" s="1114"/>
      <c r="CM1100" s="1114"/>
      <c r="CN1100" s="1115"/>
      <c r="CO1100" s="1116"/>
      <c r="CP1100" s="1116"/>
      <c r="CQ1100" s="1110"/>
      <c r="CR1100" s="1110"/>
      <c r="CS1100" s="1110"/>
      <c r="CT1100" s="1110"/>
      <c r="CU1100" s="1110"/>
      <c r="CV1100" s="1110"/>
      <c r="CW1100" s="1110"/>
      <c r="CX1100" s="1110"/>
      <c r="CY1100" s="1110"/>
      <c r="CZ1100" s="1110"/>
      <c r="DA1100" s="1110"/>
      <c r="DB1100" s="1110"/>
      <c r="DC1100" s="1110"/>
      <c r="DD1100" s="1110"/>
      <c r="DE1100" s="1110"/>
      <c r="DF1100" s="1110"/>
      <c r="DG1100" s="1110"/>
      <c r="DH1100" s="1110"/>
      <c r="DI1100" s="1110"/>
      <c r="DJ1100" s="1110"/>
      <c r="DK1100" s="1110"/>
      <c r="DL1100" s="1110"/>
      <c r="DM1100" s="1110"/>
      <c r="DN1100" s="1110"/>
      <c r="DO1100" s="1110"/>
      <c r="DP1100" s="1110"/>
      <c r="DQ1100" s="1110"/>
      <c r="DR1100" s="1110"/>
      <c r="DS1100" s="1110"/>
      <c r="DT1100" s="1110"/>
      <c r="DU1100" s="1110"/>
      <c r="DV1100" s="1110"/>
      <c r="DW1100" s="1116"/>
      <c r="DX1100" s="1116"/>
      <c r="DY1100" s="1116"/>
      <c r="DZ1100" s="1116"/>
      <c r="EA1100" s="1116"/>
      <c r="EB1100" s="1116"/>
      <c r="EC1100" s="1116"/>
      <c r="ED1100" s="1116"/>
    </row>
    <row r="1101" spans="22:134" s="1105" customFormat="1" x14ac:dyDescent="0.25">
      <c r="V1101" s="1106"/>
      <c r="AA1101" s="1107"/>
      <c r="AB1101" s="1107"/>
      <c r="AD1101" s="1107"/>
      <c r="AE1101" s="1108"/>
      <c r="AH1101" s="1109"/>
      <c r="AI1101" s="1109"/>
      <c r="AK1101" s="1107"/>
      <c r="AR1101" s="1107"/>
      <c r="AV1101" s="1107"/>
      <c r="AX1101" s="1107"/>
      <c r="BB1101" s="1107"/>
      <c r="BC1101" s="1107"/>
      <c r="BE1101" s="1107"/>
      <c r="BH1101" s="1110"/>
      <c r="BI1101" s="1111"/>
      <c r="BJ1101" s="1112"/>
      <c r="BK1101" s="1112"/>
      <c r="BL1101" s="1112"/>
      <c r="BM1101" s="1113"/>
      <c r="BN1101" s="1113"/>
      <c r="BO1101" s="1113"/>
      <c r="BP1101" s="1112"/>
      <c r="BQ1101" s="1112"/>
      <c r="BR1101" s="1112"/>
      <c r="BS1101" s="1112"/>
      <c r="BT1101" s="1112"/>
      <c r="BU1101" s="1112"/>
      <c r="BV1101" s="1112"/>
      <c r="BW1101" s="1112"/>
      <c r="BX1101" s="1112"/>
      <c r="BY1101" s="1112"/>
      <c r="BZ1101" s="1112"/>
      <c r="CA1101" s="1112"/>
      <c r="CB1101" s="1114"/>
      <c r="CC1101" s="1112"/>
      <c r="CD1101" s="1112"/>
      <c r="CE1101" s="1114"/>
      <c r="CF1101" s="1114"/>
      <c r="CG1101" s="1114"/>
      <c r="CH1101" s="1114"/>
      <c r="CI1101" s="1112"/>
      <c r="CJ1101" s="1112"/>
      <c r="CK1101" s="1114"/>
      <c r="CL1101" s="1114"/>
      <c r="CM1101" s="1114"/>
      <c r="CN1101" s="1115"/>
      <c r="CO1101" s="1116"/>
      <c r="CP1101" s="1116"/>
      <c r="CQ1101" s="1110"/>
      <c r="CR1101" s="1110"/>
      <c r="CS1101" s="1110"/>
      <c r="CT1101" s="1110"/>
      <c r="CU1101" s="1110"/>
      <c r="CV1101" s="1110"/>
      <c r="CW1101" s="1110"/>
      <c r="CX1101" s="1110"/>
      <c r="CY1101" s="1110"/>
      <c r="CZ1101" s="1110"/>
      <c r="DA1101" s="1110"/>
      <c r="DB1101" s="1110"/>
      <c r="DC1101" s="1110"/>
      <c r="DD1101" s="1110"/>
      <c r="DE1101" s="1110"/>
      <c r="DF1101" s="1110"/>
      <c r="DG1101" s="1110"/>
      <c r="DH1101" s="1110"/>
      <c r="DI1101" s="1110"/>
      <c r="DJ1101" s="1110"/>
      <c r="DK1101" s="1110"/>
      <c r="DL1101" s="1110"/>
      <c r="DM1101" s="1110"/>
      <c r="DN1101" s="1110"/>
      <c r="DO1101" s="1110"/>
      <c r="DP1101" s="1110"/>
      <c r="DQ1101" s="1110"/>
      <c r="DR1101" s="1110"/>
      <c r="DS1101" s="1110"/>
      <c r="DT1101" s="1110"/>
      <c r="DU1101" s="1110"/>
      <c r="DV1101" s="1110"/>
      <c r="DW1101" s="1116"/>
      <c r="DX1101" s="1116"/>
      <c r="DY1101" s="1116"/>
      <c r="DZ1101" s="1116"/>
      <c r="EA1101" s="1116"/>
      <c r="EB1101" s="1116"/>
      <c r="EC1101" s="1116"/>
      <c r="ED1101" s="1116"/>
    </row>
    <row r="1102" spans="22:134" s="1105" customFormat="1" x14ac:dyDescent="0.25">
      <c r="V1102" s="1106"/>
      <c r="AA1102" s="1107"/>
      <c r="AB1102" s="1107"/>
      <c r="AD1102" s="1107"/>
      <c r="AE1102" s="1108"/>
      <c r="AH1102" s="1109"/>
      <c r="AI1102" s="1109"/>
      <c r="AK1102" s="1107"/>
      <c r="AR1102" s="1107"/>
      <c r="AV1102" s="1107"/>
      <c r="AX1102" s="1107"/>
      <c r="BB1102" s="1107"/>
      <c r="BC1102" s="1107"/>
      <c r="BE1102" s="1107"/>
      <c r="BH1102" s="1110"/>
      <c r="BI1102" s="1111"/>
      <c r="BJ1102" s="1112"/>
      <c r="BK1102" s="1112"/>
      <c r="BL1102" s="1112"/>
      <c r="BM1102" s="1113"/>
      <c r="BN1102" s="1113"/>
      <c r="BO1102" s="1113"/>
      <c r="BP1102" s="1112"/>
      <c r="BQ1102" s="1112"/>
      <c r="BR1102" s="1112"/>
      <c r="BS1102" s="1112"/>
      <c r="BT1102" s="1112"/>
      <c r="BU1102" s="1112"/>
      <c r="BV1102" s="1112"/>
      <c r="BW1102" s="1112"/>
      <c r="BX1102" s="1112"/>
      <c r="BY1102" s="1112"/>
      <c r="BZ1102" s="1112"/>
      <c r="CA1102" s="1112"/>
      <c r="CB1102" s="1114"/>
      <c r="CC1102" s="1112"/>
      <c r="CD1102" s="1112"/>
      <c r="CE1102" s="1114"/>
      <c r="CF1102" s="1114"/>
      <c r="CG1102" s="1114"/>
      <c r="CH1102" s="1114"/>
      <c r="CI1102" s="1112"/>
      <c r="CJ1102" s="1112"/>
      <c r="CK1102" s="1114"/>
      <c r="CL1102" s="1114"/>
      <c r="CM1102" s="1114"/>
      <c r="CN1102" s="1115"/>
      <c r="CO1102" s="1116"/>
      <c r="CP1102" s="1116"/>
      <c r="CQ1102" s="1110"/>
      <c r="CR1102" s="1110"/>
      <c r="CS1102" s="1110"/>
      <c r="CT1102" s="1110"/>
      <c r="CU1102" s="1110"/>
      <c r="CV1102" s="1110"/>
      <c r="CW1102" s="1110"/>
      <c r="CX1102" s="1110"/>
      <c r="CY1102" s="1110"/>
      <c r="CZ1102" s="1110"/>
      <c r="DA1102" s="1110"/>
      <c r="DB1102" s="1110"/>
      <c r="DC1102" s="1110"/>
      <c r="DD1102" s="1110"/>
      <c r="DE1102" s="1110"/>
      <c r="DF1102" s="1110"/>
      <c r="DG1102" s="1110"/>
      <c r="DH1102" s="1110"/>
      <c r="DI1102" s="1110"/>
      <c r="DJ1102" s="1110"/>
      <c r="DK1102" s="1110"/>
      <c r="DL1102" s="1110"/>
      <c r="DM1102" s="1110"/>
      <c r="DN1102" s="1110"/>
      <c r="DO1102" s="1110"/>
      <c r="DP1102" s="1110"/>
      <c r="DQ1102" s="1110"/>
      <c r="DR1102" s="1110"/>
      <c r="DS1102" s="1110"/>
      <c r="DT1102" s="1110"/>
      <c r="DU1102" s="1110"/>
      <c r="DV1102" s="1110"/>
      <c r="DW1102" s="1116"/>
      <c r="DX1102" s="1116"/>
      <c r="DY1102" s="1116"/>
      <c r="DZ1102" s="1116"/>
      <c r="EA1102" s="1116"/>
      <c r="EB1102" s="1116"/>
      <c r="EC1102" s="1116"/>
      <c r="ED1102" s="1116"/>
    </row>
    <row r="1103" spans="22:134" s="1105" customFormat="1" x14ac:dyDescent="0.25">
      <c r="V1103" s="1106"/>
      <c r="AA1103" s="1107"/>
      <c r="AB1103" s="1107"/>
      <c r="AD1103" s="1107"/>
      <c r="AE1103" s="1108"/>
      <c r="AH1103" s="1109"/>
      <c r="AI1103" s="1109"/>
      <c r="AK1103" s="1107"/>
      <c r="AR1103" s="1107"/>
      <c r="AV1103" s="1107"/>
      <c r="AX1103" s="1107"/>
      <c r="BB1103" s="1107"/>
      <c r="BC1103" s="1107"/>
      <c r="BE1103" s="1107"/>
      <c r="BH1103" s="1110"/>
      <c r="BI1103" s="1111"/>
      <c r="BJ1103" s="1112"/>
      <c r="BK1103" s="1112"/>
      <c r="BL1103" s="1112"/>
      <c r="BM1103" s="1113"/>
      <c r="BN1103" s="1113"/>
      <c r="BO1103" s="1113"/>
      <c r="BP1103" s="1112"/>
      <c r="BQ1103" s="1112"/>
      <c r="BR1103" s="1112"/>
      <c r="BS1103" s="1112"/>
      <c r="BT1103" s="1112"/>
      <c r="BU1103" s="1112"/>
      <c r="BV1103" s="1112"/>
      <c r="BW1103" s="1112"/>
      <c r="BX1103" s="1112"/>
      <c r="BY1103" s="1112"/>
      <c r="BZ1103" s="1112"/>
      <c r="CA1103" s="1112"/>
      <c r="CB1103" s="1114"/>
      <c r="CC1103" s="1112"/>
      <c r="CD1103" s="1112"/>
      <c r="CE1103" s="1114"/>
      <c r="CF1103" s="1114"/>
      <c r="CG1103" s="1114"/>
      <c r="CH1103" s="1114"/>
      <c r="CI1103" s="1112"/>
      <c r="CJ1103" s="1112"/>
      <c r="CK1103" s="1114"/>
      <c r="CL1103" s="1114"/>
      <c r="CM1103" s="1114"/>
      <c r="CN1103" s="1115"/>
      <c r="CO1103" s="1116"/>
      <c r="CP1103" s="1116"/>
      <c r="CQ1103" s="1110"/>
      <c r="CR1103" s="1110"/>
      <c r="CS1103" s="1110"/>
      <c r="CT1103" s="1110"/>
      <c r="CU1103" s="1110"/>
      <c r="CV1103" s="1110"/>
      <c r="CW1103" s="1110"/>
      <c r="CX1103" s="1110"/>
      <c r="CY1103" s="1110"/>
      <c r="CZ1103" s="1110"/>
      <c r="DA1103" s="1110"/>
      <c r="DB1103" s="1110"/>
      <c r="DC1103" s="1110"/>
      <c r="DD1103" s="1110"/>
      <c r="DE1103" s="1110"/>
      <c r="DF1103" s="1110"/>
      <c r="DG1103" s="1110"/>
      <c r="DH1103" s="1110"/>
      <c r="DI1103" s="1110"/>
      <c r="DJ1103" s="1110"/>
      <c r="DK1103" s="1110"/>
      <c r="DL1103" s="1110"/>
      <c r="DM1103" s="1110"/>
      <c r="DN1103" s="1110"/>
      <c r="DO1103" s="1110"/>
      <c r="DP1103" s="1110"/>
      <c r="DQ1103" s="1110"/>
      <c r="DR1103" s="1110"/>
      <c r="DS1103" s="1110"/>
      <c r="DT1103" s="1110"/>
      <c r="DU1103" s="1110"/>
      <c r="DV1103" s="1110"/>
      <c r="DW1103" s="1116"/>
      <c r="DX1103" s="1116"/>
      <c r="DY1103" s="1116"/>
      <c r="DZ1103" s="1116"/>
      <c r="EA1103" s="1116"/>
      <c r="EB1103" s="1116"/>
      <c r="EC1103" s="1116"/>
      <c r="ED1103" s="1116"/>
    </row>
  </sheetData>
  <sheetProtection algorithmName="SHA-512" hashValue="Ko3b5cQReti+/VB1YRPnaS9sVWrQu6wSpCVxo8LcAsYbLVPbZrm2EXqQaWsip9XD7qA4Qga4A8Go5dIgYzWSTw==" saltValue="xzHqt3eTXf3GUmE6u9yvAQ==" spinCount="100000" sheet="1" formatCells="0" formatColumns="0" insertRows="0"/>
  <protectedRanges>
    <protectedRange algorithmName="SHA-512" hashValue="JkwGMkyN6uDZy9K3UnLYKHbONkTneyvcBkZbw832pf3/OvzPn47/tOjWWFkoHruJFqsDNzL3ZtFhUW1rxpiesQ==" saltValue="hiIEQ6ppq6xjmWFZjcvCAg==" spinCount="100000" sqref="BP106:BS107 BP91:BP105 BP123:BS124 BW106:BX107 BW123:BX124 CC106:CD107 CC123:CD124 CI106:CJ107 CI123:CJ124 BU106:BU107 BU123:BU124 BS105 BT105:BT107 BS92:BT104 BS110:BT121 BT122:BT124 BS122 CI110:CI122 CC110:CC122 BW110:BW122 BP110:BQ122" name="Rango1_10"/>
  </protectedRanges>
  <dataConsolidate/>
  <mergeCells count="157">
    <mergeCell ref="C12:BF12"/>
    <mergeCell ref="C40:BF40"/>
    <mergeCell ref="C50:AE50"/>
    <mergeCell ref="B2:BF3"/>
    <mergeCell ref="B5:BF5"/>
    <mergeCell ref="E6:BF6"/>
    <mergeCell ref="E7:BF7"/>
    <mergeCell ref="E8:BF8"/>
    <mergeCell ref="E9:BF9"/>
    <mergeCell ref="E10:BF10"/>
    <mergeCell ref="B65:AA65"/>
    <mergeCell ref="B55:B58"/>
    <mergeCell ref="B59:B60"/>
    <mergeCell ref="B61:B62"/>
    <mergeCell ref="B63:AA63"/>
    <mergeCell ref="B53:B54"/>
    <mergeCell ref="C53:C54"/>
    <mergeCell ref="D53:R53"/>
    <mergeCell ref="S53:W53"/>
    <mergeCell ref="X53:AD53"/>
    <mergeCell ref="BG15:BG16"/>
    <mergeCell ref="AE16:AF16"/>
    <mergeCell ref="AL16:AM16"/>
    <mergeCell ref="AS16:AT16"/>
    <mergeCell ref="AY16:AZ16"/>
    <mergeCell ref="AE53:AE54"/>
    <mergeCell ref="AF53:AF54"/>
    <mergeCell ref="B14:BG14"/>
    <mergeCell ref="AE15:AK15"/>
    <mergeCell ref="X15:AD15"/>
    <mergeCell ref="B15:B16"/>
    <mergeCell ref="C15:C16"/>
    <mergeCell ref="BF15:BF16"/>
    <mergeCell ref="S15:W15"/>
    <mergeCell ref="AS15:AX15"/>
    <mergeCell ref="AY15:BE15"/>
    <mergeCell ref="X16:Y16"/>
    <mergeCell ref="D15:P15"/>
    <mergeCell ref="AL15:AR15"/>
    <mergeCell ref="BN331:BN332"/>
    <mergeCell ref="BO331:BO332"/>
    <mergeCell ref="BO178:BO179"/>
    <mergeCell ref="CB108:CM108"/>
    <mergeCell ref="BK79:BK80"/>
    <mergeCell ref="BM79:BM80"/>
    <mergeCell ref="BO79:BO80"/>
    <mergeCell ref="BP79:CA79"/>
    <mergeCell ref="BK146:BK147"/>
    <mergeCell ref="BM146:BM147"/>
    <mergeCell ref="BN146:BN147"/>
    <mergeCell ref="BO146:BO147"/>
    <mergeCell ref="CB79:CM79"/>
    <mergeCell ref="BK125:BK126"/>
    <mergeCell ref="BQ146:BQ147"/>
    <mergeCell ref="BS146:BS147"/>
    <mergeCell ref="BT146:BT147"/>
    <mergeCell ref="BU146:BU147"/>
    <mergeCell ref="BO172:BO173"/>
    <mergeCell ref="BN172:BN173"/>
    <mergeCell ref="BN178:BN179"/>
    <mergeCell ref="CB125:CM125"/>
    <mergeCell ref="BN79:BN80"/>
    <mergeCell ref="BN108:BN109"/>
    <mergeCell ref="DD284:DD285"/>
    <mergeCell ref="DE284:DE285"/>
    <mergeCell ref="DF284:DF285"/>
    <mergeCell ref="DG284:DH284"/>
    <mergeCell ref="BS320:BS321"/>
    <mergeCell ref="BP285:BP286"/>
    <mergeCell ref="BR285:BR286"/>
    <mergeCell ref="BS285:BS286"/>
    <mergeCell ref="BI263:BI264"/>
    <mergeCell ref="BK263:BK264"/>
    <mergeCell ref="BM263:BM264"/>
    <mergeCell ref="BN263:BN264"/>
    <mergeCell ref="BO263:BO264"/>
    <mergeCell ref="BJ263:BJ264"/>
    <mergeCell ref="BN341:BN342"/>
    <mergeCell ref="BI189:BI190"/>
    <mergeCell ref="BK189:BK190"/>
    <mergeCell ref="BM189:BM190"/>
    <mergeCell ref="BI285:BI286"/>
    <mergeCell ref="BK285:BK286"/>
    <mergeCell ref="BM285:BM286"/>
    <mergeCell ref="BN285:BN286"/>
    <mergeCell ref="DI284:DJ284"/>
    <mergeCell ref="BT320:BT321"/>
    <mergeCell ref="BP320:BP321"/>
    <mergeCell ref="BR320:BR321"/>
    <mergeCell ref="BP284:BT284"/>
    <mergeCell ref="BK284:BO284"/>
    <mergeCell ref="BI320:BI321"/>
    <mergeCell ref="BK320:BK321"/>
    <mergeCell ref="BM320:BM321"/>
    <mergeCell ref="BN320:BN321"/>
    <mergeCell ref="BO320:BO321"/>
    <mergeCell ref="BT285:BT286"/>
    <mergeCell ref="CY284:CY285"/>
    <mergeCell ref="CZ284:DA284"/>
    <mergeCell ref="DB284:DB285"/>
    <mergeCell ref="DC284:DC285"/>
    <mergeCell ref="BN394:BN395"/>
    <mergeCell ref="BO394:BO395"/>
    <mergeCell ref="BO341:BO342"/>
    <mergeCell ref="BO285:BO286"/>
    <mergeCell ref="BO184:BO185"/>
    <mergeCell ref="BI196:BI197"/>
    <mergeCell ref="BK196:BK197"/>
    <mergeCell ref="BM196:BM197"/>
    <mergeCell ref="BN196:BN197"/>
    <mergeCell ref="BO196:BO197"/>
    <mergeCell ref="BO189:BO190"/>
    <mergeCell ref="BN189:BN190"/>
    <mergeCell ref="BI184:BI185"/>
    <mergeCell ref="BK184:BK185"/>
    <mergeCell ref="BM184:BM185"/>
    <mergeCell ref="BN184:BN185"/>
    <mergeCell ref="BO359:BO360"/>
    <mergeCell ref="BI359:BI360"/>
    <mergeCell ref="BK359:BK360"/>
    <mergeCell ref="BM359:BM360"/>
    <mergeCell ref="BN359:BN360"/>
    <mergeCell ref="BI341:BI342"/>
    <mergeCell ref="BK341:BK342"/>
    <mergeCell ref="BM341:BM342"/>
    <mergeCell ref="BI394:BI395"/>
    <mergeCell ref="BK394:BK395"/>
    <mergeCell ref="BM394:BM395"/>
    <mergeCell ref="BI172:BI173"/>
    <mergeCell ref="BK172:BK173"/>
    <mergeCell ref="BM172:BM173"/>
    <mergeCell ref="BI331:BI332"/>
    <mergeCell ref="BK331:BK332"/>
    <mergeCell ref="BM331:BM332"/>
    <mergeCell ref="BM178:BM179"/>
    <mergeCell ref="BI178:BI179"/>
    <mergeCell ref="BK178:BK179"/>
    <mergeCell ref="AI285:AM285"/>
    <mergeCell ref="BI146:BI147"/>
    <mergeCell ref="BI125:BI126"/>
    <mergeCell ref="BM125:BM126"/>
    <mergeCell ref="BS172:BS173"/>
    <mergeCell ref="BT172:BT173"/>
    <mergeCell ref="BU172:BU173"/>
    <mergeCell ref="BS189:BS190"/>
    <mergeCell ref="BT189:BT190"/>
    <mergeCell ref="BU189:BU190"/>
    <mergeCell ref="BN125:BN126"/>
    <mergeCell ref="BI108:BI109"/>
    <mergeCell ref="BK108:BK109"/>
    <mergeCell ref="BM108:BM109"/>
    <mergeCell ref="BO108:BO109"/>
    <mergeCell ref="BP108:CA108"/>
    <mergeCell ref="BQ189:BQ190"/>
    <mergeCell ref="BQ172:BQ173"/>
    <mergeCell ref="BO125:BO126"/>
    <mergeCell ref="BP125:CA125"/>
  </mergeCells>
  <dataValidations count="8">
    <dataValidation type="list" allowBlank="1" showInputMessage="1" showErrorMessage="1" sqref="C17:C20" xr:uid="{00000000-0002-0000-0400-000000000000}">
      <formula1>$BI$81:$BI$105</formula1>
    </dataValidation>
    <dataValidation type="list" allowBlank="1" showInputMessage="1" showErrorMessage="1" sqref="C21:C24" xr:uid="{00000000-0002-0000-0400-000001000000}">
      <formula1>$BI$110:$BI$122</formula1>
    </dataValidation>
    <dataValidation type="list" allowBlank="1" showInputMessage="1" showErrorMessage="1" sqref="C25:C27" xr:uid="{00000000-0002-0000-0400-000002000000}">
      <formula1>$BI$127:$BI$144</formula1>
    </dataValidation>
    <dataValidation type="list" allowBlank="1" showInputMessage="1" showErrorMessage="1" sqref="C29:C34" xr:uid="{00000000-0002-0000-0400-000003000000}">
      <formula1>$BI$148:$BI$169</formula1>
    </dataValidation>
    <dataValidation type="list" allowBlank="1" showInputMessage="1" showErrorMessage="1" sqref="C59:C60" xr:uid="{00000000-0002-0000-0400-000004000000}">
      <formula1>$BI$464:$BI$465</formula1>
    </dataValidation>
    <dataValidation type="list" allowBlank="1" showInputMessage="1" showErrorMessage="1" sqref="C61:C62" xr:uid="{00000000-0002-0000-0400-000005000000}">
      <formula1>$BI$470:$BI$471</formula1>
    </dataValidation>
    <dataValidation type="list" allowBlank="1" showInputMessage="1" showErrorMessage="1" sqref="C41" xr:uid="{00000000-0002-0000-0400-000006000000}">
      <formula1>$BI$343:$BI$357</formula1>
    </dataValidation>
    <dataValidation type="list" allowBlank="1" showInputMessage="1" showErrorMessage="1" sqref="C55:C58" xr:uid="{00000000-0002-0000-0400-000007000000}">
      <formula1>$BI$445:$BI$456</formula1>
    </dataValidation>
  </dataValidations>
  <hyperlinks>
    <hyperlink ref="Q16" location="'INSTRUCCIONES INCERTIDUMBRE'!C21" display="TOTAL" xr:uid="{00000000-0004-0000-0400-000000000000}"/>
    <hyperlink ref="R16" location="'INSTRUCCIONES INCERTIDUMBRE'!C22" display="No. DATOS" xr:uid="{00000000-0004-0000-0400-000001000000}"/>
    <hyperlink ref="S16" location="'INSTRUCCIONES INCERTIDUMBRE'!C23" display="PROMEDIO" xr:uid="{00000000-0004-0000-0400-000002000000}"/>
    <hyperlink ref="T16" location="'INSTRUCCIONES INCERTIDUMBRE'!C24" display="DESVIACION ESTÁNDAR" xr:uid="{00000000-0004-0000-0400-000003000000}"/>
    <hyperlink ref="U16" location="'INSTRUCCIONES INCERTIDUMBRE'!C25" display="FACTOR T" xr:uid="{00000000-0004-0000-0400-000004000000}"/>
    <hyperlink ref="W16" location="'INSTRUCCIONES INCERTIDUMBRE'!C26" display="INCERTIDUMBRE" xr:uid="{00000000-0004-0000-0400-000005000000}"/>
    <hyperlink ref="BG15:BG16" location="'INSTRUCCIONES INCERTIDUMBRE'!C34" display="INCERTIDUMBRE DE LA FUENTE" xr:uid="{00000000-0004-0000-0400-000006000000}"/>
    <hyperlink ref="BU160" r:id="rId1" xr:uid="{00000000-0004-0000-0400-000007000000}"/>
    <hyperlink ref="BO166" r:id="rId2" xr:uid="{00000000-0004-0000-0400-000008000000}"/>
    <hyperlink ref="Q54" location="'INSTRUCCIONES INCERTIDUMBRE'!C21" display="TOTAL" xr:uid="{00000000-0004-0000-0400-000009000000}"/>
    <hyperlink ref="R54" location="'INSTRUCCIONES INCERTIDUMBRE'!C22" display="No. DATOS" xr:uid="{00000000-0004-0000-0400-00000A000000}"/>
    <hyperlink ref="S54" location="'INSTRUCCIONES INCERTIDUMBRE'!C23" display="PROMEDIO" xr:uid="{00000000-0004-0000-0400-00000B000000}"/>
    <hyperlink ref="T54" location="'INSTRUCCIONES INCERTIDUMBRE'!C24" display="DESVIACION ESTÁNDAR" xr:uid="{00000000-0004-0000-0400-00000C000000}"/>
    <hyperlink ref="U54" location="'INSTRUCCIONES INCERTIDUMBRE'!C25" display="FACTOR T" xr:uid="{00000000-0004-0000-0400-00000D000000}"/>
    <hyperlink ref="W54" location="'INSTRUCCIONES INCERTIDUMBRE'!C26" display="INCERTIDUMBRE" xr:uid="{00000000-0004-0000-0400-00000E000000}"/>
  </hyperlinks>
  <pageMargins left="0.7" right="0.7" top="0.75" bottom="0.75" header="0.3" footer="0.3"/>
  <pageSetup orientation="portrait" r:id="rId3"/>
  <ignoredErrors>
    <ignoredError sqref="AB28 AI28" formula="1"/>
  </ignoredErrors>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tint="0.39997558519241921"/>
  </sheetPr>
  <dimension ref="A1:EI471"/>
  <sheetViews>
    <sheetView topLeftCell="X10" zoomScale="80" zoomScaleNormal="80" workbookViewId="0">
      <selection activeCell="BF41" sqref="BF41"/>
    </sheetView>
  </sheetViews>
  <sheetFormatPr baseColWidth="10" defaultColWidth="11.42578125" defaultRowHeight="15" x14ac:dyDescent="0.25"/>
  <cols>
    <col min="1" max="1" width="2.7109375" style="65" customWidth="1"/>
    <col min="2" max="2" width="37.85546875" style="66" customWidth="1"/>
    <col min="3" max="3" width="59.42578125" style="66" customWidth="1"/>
    <col min="4" max="4" width="16.42578125" style="66" customWidth="1"/>
    <col min="5" max="5" width="14.7109375" style="66" customWidth="1"/>
    <col min="6" max="21" width="14.7109375" style="66" hidden="1" customWidth="1"/>
    <col min="22" max="22" width="14.7109375" style="61" hidden="1" customWidth="1"/>
    <col min="23" max="23" width="14.7109375" style="66" hidden="1" customWidth="1"/>
    <col min="24" max="25" width="14.7109375" style="66" customWidth="1"/>
    <col min="26" max="26" width="14.7109375" style="66" hidden="1" customWidth="1"/>
    <col min="27" max="28" width="14.7109375" style="62" customWidth="1"/>
    <col min="29" max="29" width="14.7109375" style="66" hidden="1" customWidth="1"/>
    <col min="30" max="30" width="14.7109375" style="62" hidden="1" customWidth="1"/>
    <col min="31" max="31" width="14.7109375" style="63" customWidth="1"/>
    <col min="32" max="32" width="14.7109375" style="66" customWidth="1"/>
    <col min="33" max="33" width="14.7109375" style="66" hidden="1" customWidth="1"/>
    <col min="34" max="35" width="14.7109375" style="64" customWidth="1"/>
    <col min="36" max="36" width="14.7109375" style="66" hidden="1" customWidth="1"/>
    <col min="37" max="37" width="14.7109375" style="62" hidden="1" customWidth="1"/>
    <col min="38" max="39" width="14.7109375" style="66" customWidth="1"/>
    <col min="40" max="40" width="14.7109375" style="66" hidden="1" customWidth="1"/>
    <col min="41" max="42" width="14.7109375" style="66" customWidth="1"/>
    <col min="43" max="43" width="14.7109375" style="66" hidden="1" customWidth="1"/>
    <col min="44" max="44" width="14.7109375" style="62" hidden="1" customWidth="1"/>
    <col min="45" max="46" width="14.7109375" style="66" customWidth="1"/>
    <col min="47" max="47" width="14.7109375" style="66" hidden="1" customWidth="1"/>
    <col min="48" max="48" width="14.7109375" style="62" customWidth="1"/>
    <col min="49" max="49" width="14.7109375" style="66" hidden="1" customWidth="1"/>
    <col min="50" max="50" width="14.7109375" style="62" hidden="1" customWidth="1"/>
    <col min="51" max="52" width="14.7109375" style="66" customWidth="1"/>
    <col min="53" max="53" width="14.7109375" style="66" hidden="1" customWidth="1"/>
    <col min="54" max="55" width="14.7109375" style="62" customWidth="1"/>
    <col min="56" max="56" width="14.7109375" style="66" hidden="1" customWidth="1"/>
    <col min="57" max="57" width="14.7109375" style="62" hidden="1" customWidth="1"/>
    <col min="58" max="58" width="26.5703125" style="66" customWidth="1"/>
    <col min="59" max="59" width="14.7109375" style="66" hidden="1" customWidth="1"/>
    <col min="60" max="60" width="14.7109375" style="67" customWidth="1"/>
    <col min="61" max="61" width="14.7109375" style="635" hidden="1" customWidth="1"/>
    <col min="62" max="64" width="14.7109375" style="636" hidden="1" customWidth="1"/>
    <col min="65" max="67" width="14.7109375" style="102" hidden="1" customWidth="1"/>
    <col min="68" max="69" width="14.7109375" style="636" hidden="1" customWidth="1"/>
    <col min="70" max="70" width="13.42578125" style="636" hidden="1" customWidth="1"/>
    <col min="71" max="72" width="11.7109375" style="636" hidden="1" customWidth="1"/>
    <col min="73" max="73" width="14.85546875" style="636" hidden="1" customWidth="1"/>
    <col min="74" max="78" width="11.7109375" style="636" hidden="1" customWidth="1"/>
    <col min="79" max="79" width="14.85546875" style="636" hidden="1" customWidth="1"/>
    <col min="80" max="80" width="11.7109375" style="637" hidden="1" customWidth="1"/>
    <col min="81" max="82" width="11.7109375" style="636" hidden="1" customWidth="1"/>
    <col min="83" max="84" width="11.7109375" style="637" hidden="1" customWidth="1"/>
    <col min="85" max="85" width="14.85546875" style="637" hidden="1" customWidth="1"/>
    <col min="86" max="86" width="11.7109375" style="637" hidden="1" customWidth="1"/>
    <col min="87" max="88" width="11.7109375" style="636" hidden="1" customWidth="1"/>
    <col min="89" max="90" width="11.7109375" style="637" hidden="1" customWidth="1"/>
    <col min="91" max="91" width="14.85546875" style="637" hidden="1" customWidth="1"/>
    <col min="92" max="92" width="11.7109375" style="705" hidden="1" customWidth="1"/>
    <col min="93" max="95" width="11.7109375" style="88" hidden="1" customWidth="1"/>
    <col min="96" max="102" width="11.7109375" style="67" hidden="1" customWidth="1"/>
    <col min="103" max="103" width="11.42578125" style="67" customWidth="1"/>
    <col min="104" max="104" width="13.42578125" style="67" customWidth="1"/>
    <col min="105" max="105" width="14.85546875" style="67" customWidth="1"/>
    <col min="106" max="106" width="11.5703125" style="67" customWidth="1"/>
    <col min="107" max="114" width="11.42578125" style="67" customWidth="1"/>
    <col min="115" max="129" width="11.42578125" style="67"/>
    <col min="130" max="137" width="11.42578125" style="88"/>
    <col min="138" max="139" width="11.42578125" style="65"/>
    <col min="140" max="16384" width="11.42578125" style="66"/>
  </cols>
  <sheetData>
    <row r="1" spans="1:139" s="65" customFormat="1" ht="7.9" customHeight="1" x14ac:dyDescent="0.25">
      <c r="V1" s="631"/>
      <c r="AA1" s="632"/>
      <c r="AB1" s="632"/>
      <c r="AD1" s="632"/>
      <c r="AE1" s="633"/>
      <c r="AH1" s="634"/>
      <c r="AI1" s="634"/>
      <c r="AK1" s="632"/>
      <c r="AR1" s="632"/>
      <c r="AV1" s="632"/>
      <c r="AX1" s="632"/>
      <c r="BB1" s="632"/>
      <c r="BC1" s="632"/>
      <c r="BE1" s="632"/>
      <c r="BH1" s="67"/>
      <c r="BI1" s="635"/>
      <c r="BJ1" s="636"/>
      <c r="BK1" s="636"/>
      <c r="BL1" s="636"/>
      <c r="BM1" s="102"/>
      <c r="BN1" s="102"/>
      <c r="BO1" s="102"/>
      <c r="BP1" s="636"/>
      <c r="BQ1" s="636"/>
      <c r="BR1" s="636"/>
      <c r="BS1" s="636"/>
      <c r="BT1" s="636"/>
      <c r="BU1" s="636"/>
      <c r="BV1" s="636"/>
      <c r="BW1" s="636"/>
      <c r="BX1" s="636"/>
      <c r="BY1" s="636"/>
      <c r="BZ1" s="636"/>
      <c r="CA1" s="636"/>
      <c r="CB1" s="637"/>
      <c r="CC1" s="636"/>
      <c r="CD1" s="636"/>
      <c r="CE1" s="637"/>
      <c r="CF1" s="637"/>
      <c r="CG1" s="637"/>
      <c r="CH1" s="637"/>
      <c r="CI1" s="636"/>
      <c r="CJ1" s="636"/>
      <c r="CK1" s="637"/>
      <c r="CL1" s="637"/>
      <c r="CM1" s="637"/>
      <c r="CN1" s="705"/>
      <c r="CO1" s="88"/>
      <c r="CP1" s="88"/>
      <c r="CQ1" s="88"/>
      <c r="CR1" s="67"/>
      <c r="CS1" s="67"/>
      <c r="CT1" s="67"/>
      <c r="CU1" s="67"/>
      <c r="CV1" s="67"/>
      <c r="CW1" s="67"/>
      <c r="CX1" s="67"/>
      <c r="CY1" s="67"/>
      <c r="CZ1" s="67"/>
      <c r="DA1" s="67"/>
      <c r="DB1" s="67"/>
      <c r="DC1" s="67"/>
      <c r="DD1" s="67"/>
      <c r="DE1" s="67"/>
      <c r="DF1" s="67"/>
      <c r="DG1" s="67"/>
      <c r="DH1" s="67"/>
      <c r="DI1" s="67"/>
      <c r="DJ1" s="67"/>
      <c r="DK1" s="67"/>
      <c r="DL1" s="67"/>
      <c r="DM1" s="67"/>
      <c r="DN1" s="67"/>
      <c r="DO1" s="67"/>
      <c r="DP1" s="67"/>
      <c r="DQ1" s="67"/>
      <c r="DR1" s="67"/>
      <c r="DS1" s="67"/>
      <c r="DT1" s="67"/>
      <c r="DU1" s="67"/>
      <c r="DV1" s="67"/>
      <c r="DW1" s="67"/>
      <c r="DX1" s="67"/>
      <c r="DY1" s="67"/>
      <c r="DZ1" s="88"/>
      <c r="EA1" s="88"/>
      <c r="EB1" s="88"/>
      <c r="EC1" s="88"/>
      <c r="ED1" s="88"/>
      <c r="EE1" s="88"/>
      <c r="EF1" s="88"/>
      <c r="EG1" s="88"/>
    </row>
    <row r="2" spans="1:139" s="14" customFormat="1" ht="18.75" customHeight="1" x14ac:dyDescent="0.25">
      <c r="A2" s="13"/>
      <c r="B2" s="2084" t="s">
        <v>1283</v>
      </c>
      <c r="C2" s="2084"/>
      <c r="D2" s="2084"/>
      <c r="E2" s="2084"/>
      <c r="F2" s="2084"/>
      <c r="G2" s="2084"/>
      <c r="H2" s="2084"/>
      <c r="I2" s="2084"/>
      <c r="J2" s="2084"/>
      <c r="K2" s="2084"/>
      <c r="L2" s="2084"/>
      <c r="M2" s="2084"/>
      <c r="N2" s="2084"/>
      <c r="O2" s="2084"/>
      <c r="P2" s="2084"/>
      <c r="Q2" s="2084"/>
      <c r="R2" s="2084"/>
      <c r="S2" s="2084"/>
      <c r="T2" s="2084"/>
      <c r="U2" s="2084"/>
      <c r="V2" s="2084"/>
      <c r="W2" s="2084"/>
      <c r="X2" s="2084"/>
      <c r="Y2" s="2084"/>
      <c r="Z2" s="2084"/>
      <c r="AA2" s="2084"/>
      <c r="AB2" s="2084"/>
      <c r="AC2" s="2084"/>
      <c r="AD2" s="2084"/>
      <c r="AE2" s="2084"/>
      <c r="AF2" s="2084"/>
      <c r="AG2" s="2084"/>
      <c r="AH2" s="2084"/>
      <c r="AI2" s="2084"/>
      <c r="AJ2" s="2084"/>
      <c r="AK2" s="2084"/>
      <c r="AL2" s="2084"/>
      <c r="AM2" s="2084"/>
      <c r="AN2" s="2084"/>
      <c r="AO2" s="2084"/>
      <c r="AP2" s="2084"/>
      <c r="AQ2" s="2084"/>
      <c r="AR2" s="2084"/>
      <c r="AS2" s="2084"/>
      <c r="AT2" s="2084"/>
      <c r="AU2" s="2084"/>
      <c r="AV2" s="2084"/>
      <c r="AW2" s="2084"/>
      <c r="AX2" s="2084"/>
      <c r="AY2" s="2084"/>
      <c r="AZ2" s="2084"/>
      <c r="BA2" s="2084"/>
      <c r="BB2" s="2084"/>
      <c r="BC2" s="2084"/>
      <c r="BD2" s="2084"/>
      <c r="BE2" s="2084"/>
      <c r="BF2" s="2084"/>
      <c r="BG2" s="22"/>
      <c r="BH2" s="15"/>
      <c r="BI2" s="100"/>
      <c r="BJ2" s="101"/>
      <c r="BK2" s="101"/>
      <c r="BL2" s="101"/>
      <c r="BM2" s="102"/>
      <c r="BN2" s="102"/>
      <c r="BO2" s="102"/>
      <c r="BP2" s="101"/>
      <c r="BQ2" s="101"/>
      <c r="BR2" s="101"/>
      <c r="BS2" s="101"/>
      <c r="BT2" s="101"/>
      <c r="BU2" s="101"/>
      <c r="BV2" s="101"/>
      <c r="BW2" s="101"/>
      <c r="BX2" s="101"/>
      <c r="BY2" s="101"/>
      <c r="BZ2" s="101"/>
      <c r="CA2" s="101"/>
      <c r="CB2" s="103"/>
      <c r="CC2" s="101"/>
      <c r="CD2" s="101"/>
      <c r="CE2" s="103"/>
      <c r="CF2" s="103"/>
      <c r="CG2" s="103"/>
      <c r="CH2" s="103"/>
      <c r="CI2" s="101"/>
      <c r="CJ2" s="101"/>
      <c r="CK2" s="103"/>
      <c r="CL2" s="103"/>
      <c r="CM2" s="103"/>
      <c r="CN2" s="71"/>
      <c r="CO2" s="16"/>
      <c r="CP2" s="16"/>
      <c r="CQ2" s="16"/>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6"/>
      <c r="EA2" s="16"/>
      <c r="EB2" s="16"/>
      <c r="EC2" s="16"/>
      <c r="ED2" s="16"/>
      <c r="EE2" s="16"/>
      <c r="EF2" s="16"/>
      <c r="EG2" s="16"/>
      <c r="EH2" s="13"/>
      <c r="EI2" s="13"/>
    </row>
    <row r="3" spans="1:139" s="14" customFormat="1" ht="43.5" customHeight="1" x14ac:dyDescent="0.25">
      <c r="A3" s="13"/>
      <c r="B3" s="2084"/>
      <c r="C3" s="2084"/>
      <c r="D3" s="2084"/>
      <c r="E3" s="2084"/>
      <c r="F3" s="2084"/>
      <c r="G3" s="2084"/>
      <c r="H3" s="2084"/>
      <c r="I3" s="2084"/>
      <c r="J3" s="2084"/>
      <c r="K3" s="2084"/>
      <c r="L3" s="2084"/>
      <c r="M3" s="2084"/>
      <c r="N3" s="2084"/>
      <c r="O3" s="2084"/>
      <c r="P3" s="2084"/>
      <c r="Q3" s="2084"/>
      <c r="R3" s="2084"/>
      <c r="S3" s="2084"/>
      <c r="T3" s="2084"/>
      <c r="U3" s="2084"/>
      <c r="V3" s="2084"/>
      <c r="W3" s="2084"/>
      <c r="X3" s="2084"/>
      <c r="Y3" s="2084"/>
      <c r="Z3" s="2084"/>
      <c r="AA3" s="2084"/>
      <c r="AB3" s="2084"/>
      <c r="AC3" s="2084"/>
      <c r="AD3" s="2084"/>
      <c r="AE3" s="2084"/>
      <c r="AF3" s="2084"/>
      <c r="AG3" s="2084"/>
      <c r="AH3" s="2084"/>
      <c r="AI3" s="2084"/>
      <c r="AJ3" s="2084"/>
      <c r="AK3" s="2084"/>
      <c r="AL3" s="2084"/>
      <c r="AM3" s="2084"/>
      <c r="AN3" s="2084"/>
      <c r="AO3" s="2084"/>
      <c r="AP3" s="2084"/>
      <c r="AQ3" s="2084"/>
      <c r="AR3" s="2084"/>
      <c r="AS3" s="2084"/>
      <c r="AT3" s="2084"/>
      <c r="AU3" s="2084"/>
      <c r="AV3" s="2084"/>
      <c r="AW3" s="2084"/>
      <c r="AX3" s="2084"/>
      <c r="AY3" s="2084"/>
      <c r="AZ3" s="2084"/>
      <c r="BA3" s="2084"/>
      <c r="BB3" s="2084"/>
      <c r="BC3" s="2084"/>
      <c r="BD3" s="2084"/>
      <c r="BE3" s="2084"/>
      <c r="BF3" s="2084"/>
      <c r="BG3" s="19"/>
      <c r="BH3" s="15"/>
      <c r="BI3" s="100"/>
      <c r="BJ3" s="101"/>
      <c r="BK3" s="101"/>
      <c r="BL3" s="101"/>
      <c r="BM3" s="102"/>
      <c r="BN3" s="102"/>
      <c r="BO3" s="102"/>
      <c r="BP3" s="101"/>
      <c r="BQ3" s="101"/>
      <c r="BR3" s="101"/>
      <c r="BS3" s="101"/>
      <c r="BT3" s="101"/>
      <c r="BU3" s="101"/>
      <c r="BV3" s="101"/>
      <c r="BW3" s="101"/>
      <c r="BX3" s="101"/>
      <c r="BY3" s="101"/>
      <c r="BZ3" s="101"/>
      <c r="CA3" s="101"/>
      <c r="CB3" s="103"/>
      <c r="CC3" s="101"/>
      <c r="CD3" s="101"/>
      <c r="CE3" s="103"/>
      <c r="CF3" s="103"/>
      <c r="CG3" s="103"/>
      <c r="CH3" s="103"/>
      <c r="CI3" s="101"/>
      <c r="CJ3" s="101"/>
      <c r="CK3" s="103"/>
      <c r="CL3" s="103"/>
      <c r="CM3" s="103"/>
      <c r="CN3" s="71"/>
      <c r="CO3" s="16"/>
      <c r="CP3" s="16"/>
      <c r="CQ3" s="16"/>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6"/>
      <c r="EA3" s="16"/>
      <c r="EB3" s="16"/>
      <c r="EC3" s="16"/>
      <c r="ED3" s="16"/>
      <c r="EE3" s="16"/>
      <c r="EF3" s="16"/>
      <c r="EG3" s="16"/>
      <c r="EH3" s="13"/>
      <c r="EI3" s="13"/>
    </row>
    <row r="4" spans="1:139" s="13" customFormat="1" ht="12.6" customHeight="1" x14ac:dyDescent="0.25">
      <c r="A4" s="30"/>
      <c r="B4" s="18"/>
      <c r="C4" s="707"/>
      <c r="D4" s="30"/>
      <c r="E4" s="31"/>
      <c r="F4" s="31"/>
      <c r="G4" s="31"/>
      <c r="H4" s="31"/>
      <c r="I4" s="31"/>
      <c r="J4" s="31"/>
      <c r="K4" s="31"/>
      <c r="L4" s="31"/>
      <c r="M4" s="31"/>
      <c r="N4" s="31"/>
      <c r="O4" s="31"/>
      <c r="P4" s="31"/>
      <c r="Q4" s="31"/>
      <c r="R4" s="32"/>
      <c r="S4" s="31"/>
      <c r="T4" s="31"/>
      <c r="U4" s="31"/>
      <c r="V4" s="33"/>
      <c r="W4" s="33"/>
      <c r="X4" s="30"/>
      <c r="Y4" s="30"/>
      <c r="Z4" s="33"/>
      <c r="AA4" s="34"/>
      <c r="AB4" s="34"/>
      <c r="AC4" s="33"/>
      <c r="AD4" s="34"/>
      <c r="AE4" s="35"/>
      <c r="AF4" s="30"/>
      <c r="AG4" s="33"/>
      <c r="AH4" s="36"/>
      <c r="AI4" s="36"/>
      <c r="AJ4" s="33"/>
      <c r="AK4" s="34"/>
      <c r="AL4" s="30"/>
      <c r="AM4" s="30"/>
      <c r="AN4" s="33"/>
      <c r="AO4" s="33"/>
      <c r="AP4" s="33"/>
      <c r="AQ4" s="33"/>
      <c r="AR4" s="34"/>
      <c r="AS4" s="30"/>
      <c r="AT4" s="30"/>
      <c r="AU4" s="33"/>
      <c r="AV4" s="34"/>
      <c r="AW4" s="33"/>
      <c r="AX4" s="34"/>
      <c r="AY4" s="30"/>
      <c r="AZ4" s="30"/>
      <c r="BA4" s="33"/>
      <c r="BB4" s="34"/>
      <c r="BC4" s="34"/>
      <c r="BD4" s="33"/>
      <c r="BE4" s="34"/>
      <c r="BF4" s="37"/>
      <c r="BG4" s="38"/>
      <c r="BH4" s="15"/>
      <c r="BI4" s="100"/>
      <c r="BJ4" s="101"/>
      <c r="BK4" s="101"/>
      <c r="BL4" s="101"/>
      <c r="BM4" s="102"/>
      <c r="BN4" s="102"/>
      <c r="BO4" s="102"/>
      <c r="BP4" s="101"/>
      <c r="BQ4" s="101"/>
      <c r="BR4" s="101"/>
      <c r="BS4" s="101"/>
      <c r="BT4" s="101"/>
      <c r="BU4" s="101"/>
      <c r="BV4" s="101"/>
      <c r="BW4" s="101"/>
      <c r="BX4" s="101"/>
      <c r="BY4" s="101"/>
      <c r="BZ4" s="101"/>
      <c r="CA4" s="101"/>
      <c r="CB4" s="103"/>
      <c r="CC4" s="101"/>
      <c r="CD4" s="101"/>
      <c r="CE4" s="103"/>
      <c r="CF4" s="103"/>
      <c r="CG4" s="103"/>
      <c r="CH4" s="103"/>
      <c r="CI4" s="101"/>
      <c r="CJ4" s="101"/>
      <c r="CK4" s="103"/>
      <c r="CL4" s="103"/>
      <c r="CM4" s="103"/>
      <c r="CN4" s="71"/>
      <c r="CO4" s="16"/>
      <c r="CP4" s="16"/>
      <c r="CQ4" s="16"/>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6"/>
      <c r="EA4" s="16"/>
      <c r="EB4" s="16"/>
      <c r="EC4" s="16"/>
      <c r="ED4" s="16"/>
      <c r="EE4" s="16"/>
      <c r="EF4" s="16"/>
      <c r="EG4" s="16"/>
    </row>
    <row r="5" spans="1:139" s="14" customFormat="1" ht="18.75" customHeight="1" x14ac:dyDescent="0.25">
      <c r="A5" s="13"/>
      <c r="B5" s="2085" t="s">
        <v>645</v>
      </c>
      <c r="C5" s="2085"/>
      <c r="D5" s="2085"/>
      <c r="E5" s="2085"/>
      <c r="F5" s="2085"/>
      <c r="G5" s="2085"/>
      <c r="H5" s="2085"/>
      <c r="I5" s="2085"/>
      <c r="J5" s="2085"/>
      <c r="K5" s="2085"/>
      <c r="L5" s="2085"/>
      <c r="M5" s="2085"/>
      <c r="N5" s="2085"/>
      <c r="O5" s="2085"/>
      <c r="P5" s="2085"/>
      <c r="Q5" s="2085"/>
      <c r="R5" s="2085"/>
      <c r="S5" s="2085"/>
      <c r="T5" s="2085"/>
      <c r="U5" s="2085"/>
      <c r="V5" s="2085"/>
      <c r="W5" s="2085"/>
      <c r="X5" s="2085"/>
      <c r="Y5" s="2085"/>
      <c r="Z5" s="2085"/>
      <c r="AA5" s="2085"/>
      <c r="AB5" s="2085"/>
      <c r="AC5" s="2085"/>
      <c r="AD5" s="2085"/>
      <c r="AE5" s="2085"/>
      <c r="AF5" s="2085"/>
      <c r="AG5" s="2085"/>
      <c r="AH5" s="2085"/>
      <c r="AI5" s="2085"/>
      <c r="AJ5" s="2085"/>
      <c r="AK5" s="2085"/>
      <c r="AL5" s="2085"/>
      <c r="AM5" s="2085"/>
      <c r="AN5" s="2085"/>
      <c r="AO5" s="2085"/>
      <c r="AP5" s="2085"/>
      <c r="AQ5" s="2085"/>
      <c r="AR5" s="2085"/>
      <c r="AS5" s="2085"/>
      <c r="AT5" s="2085"/>
      <c r="AU5" s="2085"/>
      <c r="AV5" s="2085"/>
      <c r="AW5" s="2085"/>
      <c r="AX5" s="2085"/>
      <c r="AY5" s="2085"/>
      <c r="AZ5" s="2085"/>
      <c r="BA5" s="2085"/>
      <c r="BB5" s="2085"/>
      <c r="BC5" s="2085"/>
      <c r="BD5" s="2085"/>
      <c r="BE5" s="2085"/>
      <c r="BF5" s="2085"/>
      <c r="BH5" s="15"/>
      <c r="BI5" s="100"/>
      <c r="BJ5" s="101"/>
      <c r="BK5" s="101"/>
      <c r="BL5" s="101"/>
      <c r="BM5" s="102"/>
      <c r="BN5" s="102"/>
      <c r="BO5" s="102"/>
      <c r="BP5" s="101"/>
      <c r="BQ5" s="101"/>
      <c r="BR5" s="101"/>
      <c r="BS5" s="101"/>
      <c r="BT5" s="101"/>
      <c r="BU5" s="101"/>
      <c r="BV5" s="101"/>
      <c r="BW5" s="101"/>
      <c r="BX5" s="101"/>
      <c r="BY5" s="101"/>
      <c r="BZ5" s="101"/>
      <c r="CA5" s="101"/>
      <c r="CB5" s="103"/>
      <c r="CC5" s="101"/>
      <c r="CD5" s="101"/>
      <c r="CE5" s="103"/>
      <c r="CF5" s="103"/>
      <c r="CG5" s="103"/>
      <c r="CH5" s="103"/>
      <c r="CI5" s="101"/>
      <c r="CJ5" s="101"/>
      <c r="CK5" s="103"/>
      <c r="CL5" s="103"/>
      <c r="CM5" s="103"/>
      <c r="CN5" s="71"/>
      <c r="CO5" s="16"/>
      <c r="CP5" s="16"/>
      <c r="CQ5" s="16"/>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6"/>
      <c r="EA5" s="16"/>
      <c r="EB5" s="16"/>
      <c r="EC5" s="16"/>
      <c r="ED5" s="16"/>
      <c r="EE5" s="16"/>
      <c r="EF5" s="16"/>
      <c r="EG5" s="16"/>
      <c r="EH5" s="13"/>
      <c r="EI5" s="13"/>
    </row>
    <row r="6" spans="1:139" s="14" customFormat="1" x14ac:dyDescent="0.25">
      <c r="A6" s="13"/>
      <c r="B6" s="125" t="s">
        <v>17</v>
      </c>
      <c r="C6" s="1533" t="s">
        <v>2150</v>
      </c>
      <c r="D6" s="614" t="s">
        <v>16</v>
      </c>
      <c r="E6" s="2086">
        <f>RESIDENCIAL!E6</f>
        <v>0</v>
      </c>
      <c r="F6" s="2086"/>
      <c r="G6" s="2086"/>
      <c r="H6" s="2086"/>
      <c r="I6" s="2086"/>
      <c r="J6" s="2086"/>
      <c r="K6" s="2086"/>
      <c r="L6" s="2086"/>
      <c r="M6" s="2086"/>
      <c r="N6" s="2086"/>
      <c r="O6" s="2086"/>
      <c r="P6" s="2086"/>
      <c r="Q6" s="2086"/>
      <c r="R6" s="2086"/>
      <c r="S6" s="2086"/>
      <c r="T6" s="2086"/>
      <c r="U6" s="2086"/>
      <c r="V6" s="2086"/>
      <c r="W6" s="2086"/>
      <c r="X6" s="2086"/>
      <c r="Y6" s="2086"/>
      <c r="Z6" s="2086"/>
      <c r="AA6" s="2086"/>
      <c r="AB6" s="2086"/>
      <c r="AC6" s="2086"/>
      <c r="AD6" s="2086"/>
      <c r="AE6" s="2086"/>
      <c r="AF6" s="2086"/>
      <c r="AG6" s="2086"/>
      <c r="AH6" s="2086"/>
      <c r="AI6" s="2086"/>
      <c r="AJ6" s="2086"/>
      <c r="AK6" s="2086"/>
      <c r="AL6" s="2086"/>
      <c r="AM6" s="2086"/>
      <c r="AN6" s="2086"/>
      <c r="AO6" s="2086"/>
      <c r="AP6" s="2086"/>
      <c r="AQ6" s="2086"/>
      <c r="AR6" s="2086"/>
      <c r="AS6" s="2086"/>
      <c r="AT6" s="2086"/>
      <c r="AU6" s="2086"/>
      <c r="AV6" s="2086"/>
      <c r="AW6" s="2086"/>
      <c r="AX6" s="2086"/>
      <c r="AY6" s="2086"/>
      <c r="AZ6" s="2086"/>
      <c r="BA6" s="2086"/>
      <c r="BB6" s="2086"/>
      <c r="BC6" s="2086"/>
      <c r="BD6" s="2086"/>
      <c r="BE6" s="2086"/>
      <c r="BF6" s="2086"/>
      <c r="BH6" s="15"/>
      <c r="BI6" s="100"/>
      <c r="BJ6" s="101"/>
      <c r="BK6" s="101"/>
      <c r="BL6" s="101"/>
      <c r="BM6" s="102"/>
      <c r="BN6" s="102"/>
      <c r="BO6" s="102"/>
      <c r="BP6" s="101"/>
      <c r="BQ6" s="101"/>
      <c r="BR6" s="101"/>
      <c r="BS6" s="101"/>
      <c r="BT6" s="101"/>
      <c r="BU6" s="101"/>
      <c r="BV6" s="101"/>
      <c r="BW6" s="101"/>
      <c r="BX6" s="101"/>
      <c r="BY6" s="101"/>
      <c r="BZ6" s="101"/>
      <c r="CA6" s="101"/>
      <c r="CB6" s="103"/>
      <c r="CC6" s="101"/>
      <c r="CD6" s="101"/>
      <c r="CE6" s="103"/>
      <c r="CF6" s="103"/>
      <c r="CG6" s="103"/>
      <c r="CH6" s="103"/>
      <c r="CI6" s="101"/>
      <c r="CJ6" s="101"/>
      <c r="CK6" s="103"/>
      <c r="CL6" s="103"/>
      <c r="CM6" s="103"/>
      <c r="CN6" s="71"/>
      <c r="CO6" s="16"/>
      <c r="CP6" s="16"/>
      <c r="CQ6" s="16"/>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6"/>
      <c r="EA6" s="16"/>
      <c r="EB6" s="16"/>
      <c r="EC6" s="16"/>
      <c r="ED6" s="16"/>
      <c r="EE6" s="16"/>
      <c r="EF6" s="16"/>
      <c r="EG6" s="16"/>
      <c r="EH6" s="13"/>
      <c r="EI6" s="13"/>
    </row>
    <row r="7" spans="1:139" s="14" customFormat="1" x14ac:dyDescent="0.25">
      <c r="A7" s="13"/>
      <c r="B7" s="125" t="s">
        <v>646</v>
      </c>
      <c r="C7" s="1533">
        <f>RESIDENCIAL!C7</f>
        <v>0</v>
      </c>
      <c r="D7" s="614" t="s">
        <v>17</v>
      </c>
      <c r="E7" s="2086">
        <f>RESIDENCIAL!E7</f>
        <v>0</v>
      </c>
      <c r="F7" s="2086"/>
      <c r="G7" s="2086"/>
      <c r="H7" s="2086"/>
      <c r="I7" s="2086"/>
      <c r="J7" s="2086"/>
      <c r="K7" s="2086"/>
      <c r="L7" s="2086"/>
      <c r="M7" s="2086"/>
      <c r="N7" s="2086"/>
      <c r="O7" s="2086"/>
      <c r="P7" s="2086"/>
      <c r="Q7" s="2086"/>
      <c r="R7" s="2086"/>
      <c r="S7" s="2086"/>
      <c r="T7" s="2086"/>
      <c r="U7" s="2086"/>
      <c r="V7" s="2086"/>
      <c r="W7" s="2086"/>
      <c r="X7" s="2086"/>
      <c r="Y7" s="2086"/>
      <c r="Z7" s="2086"/>
      <c r="AA7" s="2086"/>
      <c r="AB7" s="2086"/>
      <c r="AC7" s="2086"/>
      <c r="AD7" s="2086"/>
      <c r="AE7" s="2086"/>
      <c r="AF7" s="2086"/>
      <c r="AG7" s="2086"/>
      <c r="AH7" s="2086"/>
      <c r="AI7" s="2086"/>
      <c r="AJ7" s="2086"/>
      <c r="AK7" s="2086"/>
      <c r="AL7" s="2086"/>
      <c r="AM7" s="2086"/>
      <c r="AN7" s="2086"/>
      <c r="AO7" s="2086"/>
      <c r="AP7" s="2086"/>
      <c r="AQ7" s="2086"/>
      <c r="AR7" s="2086"/>
      <c r="AS7" s="2086"/>
      <c r="AT7" s="2086"/>
      <c r="AU7" s="2086"/>
      <c r="AV7" s="2086"/>
      <c r="AW7" s="2086"/>
      <c r="AX7" s="2086"/>
      <c r="AY7" s="2086"/>
      <c r="AZ7" s="2086"/>
      <c r="BA7" s="2086"/>
      <c r="BB7" s="2086"/>
      <c r="BC7" s="2086"/>
      <c r="BD7" s="2086"/>
      <c r="BE7" s="2086"/>
      <c r="BF7" s="2086"/>
      <c r="BH7" s="15"/>
      <c r="BI7" s="100"/>
      <c r="BJ7" s="101"/>
      <c r="BK7" s="101"/>
      <c r="BL7" s="101"/>
      <c r="BM7" s="102"/>
      <c r="BN7" s="102"/>
      <c r="BO7" s="102"/>
      <c r="BP7" s="101"/>
      <c r="BQ7" s="101"/>
      <c r="BR7" s="101"/>
      <c r="BS7" s="101"/>
      <c r="BT7" s="101"/>
      <c r="BU7" s="101"/>
      <c r="BV7" s="101"/>
      <c r="BW7" s="101"/>
      <c r="BX7" s="101"/>
      <c r="BY7" s="101"/>
      <c r="BZ7" s="101"/>
      <c r="CA7" s="101"/>
      <c r="CB7" s="103"/>
      <c r="CC7" s="101"/>
      <c r="CD7" s="101"/>
      <c r="CE7" s="103"/>
      <c r="CF7" s="103"/>
      <c r="CG7" s="103"/>
      <c r="CH7" s="103"/>
      <c r="CI7" s="101"/>
      <c r="CJ7" s="101"/>
      <c r="CK7" s="103"/>
      <c r="CL7" s="103"/>
      <c r="CM7" s="103"/>
      <c r="CN7" s="71"/>
      <c r="CO7" s="16"/>
      <c r="CP7" s="16"/>
      <c r="CQ7" s="16"/>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6"/>
      <c r="EA7" s="16"/>
      <c r="EB7" s="16"/>
      <c r="EC7" s="16"/>
      <c r="ED7" s="16"/>
      <c r="EE7" s="16"/>
      <c r="EF7" s="16"/>
      <c r="EG7" s="16"/>
      <c r="EH7" s="13"/>
      <c r="EI7" s="13"/>
    </row>
    <row r="8" spans="1:139" s="14" customFormat="1" x14ac:dyDescent="0.25">
      <c r="A8" s="13"/>
      <c r="B8" s="125" t="s">
        <v>18</v>
      </c>
      <c r="C8" s="1533">
        <f>RESIDENCIAL!C8</f>
        <v>0</v>
      </c>
      <c r="D8" s="614" t="s">
        <v>19</v>
      </c>
      <c r="E8" s="2086">
        <f>RESIDENCIAL!E8</f>
        <v>0</v>
      </c>
      <c r="F8" s="2086"/>
      <c r="G8" s="2086"/>
      <c r="H8" s="2086"/>
      <c r="I8" s="2086"/>
      <c r="J8" s="2086"/>
      <c r="K8" s="2086"/>
      <c r="L8" s="2086"/>
      <c r="M8" s="2086"/>
      <c r="N8" s="2086"/>
      <c r="O8" s="2086"/>
      <c r="P8" s="2086"/>
      <c r="Q8" s="2086"/>
      <c r="R8" s="2086"/>
      <c r="S8" s="2086"/>
      <c r="T8" s="2086"/>
      <c r="U8" s="2086"/>
      <c r="V8" s="2086"/>
      <c r="W8" s="2086"/>
      <c r="X8" s="2086"/>
      <c r="Y8" s="2086"/>
      <c r="Z8" s="2086"/>
      <c r="AA8" s="2086"/>
      <c r="AB8" s="2086"/>
      <c r="AC8" s="2086"/>
      <c r="AD8" s="2086"/>
      <c r="AE8" s="2086"/>
      <c r="AF8" s="2086"/>
      <c r="AG8" s="2086"/>
      <c r="AH8" s="2086"/>
      <c r="AI8" s="2086"/>
      <c r="AJ8" s="2086"/>
      <c r="AK8" s="2086"/>
      <c r="AL8" s="2086"/>
      <c r="AM8" s="2086"/>
      <c r="AN8" s="2086"/>
      <c r="AO8" s="2086"/>
      <c r="AP8" s="2086"/>
      <c r="AQ8" s="2086"/>
      <c r="AR8" s="2086"/>
      <c r="AS8" s="2086"/>
      <c r="AT8" s="2086"/>
      <c r="AU8" s="2086"/>
      <c r="AV8" s="2086"/>
      <c r="AW8" s="2086"/>
      <c r="AX8" s="2086"/>
      <c r="AY8" s="2086"/>
      <c r="AZ8" s="2086"/>
      <c r="BA8" s="2086"/>
      <c r="BB8" s="2086"/>
      <c r="BC8" s="2086"/>
      <c r="BD8" s="2086"/>
      <c r="BE8" s="2086"/>
      <c r="BF8" s="2086"/>
      <c r="BH8" s="15"/>
      <c r="BI8" s="100"/>
      <c r="BJ8" s="101"/>
      <c r="BK8" s="101"/>
      <c r="BL8" s="101"/>
      <c r="BM8" s="102"/>
      <c r="BN8" s="102"/>
      <c r="BO8" s="102"/>
      <c r="BP8" s="101"/>
      <c r="BQ8" s="101"/>
      <c r="BR8" s="101"/>
      <c r="BS8" s="101"/>
      <c r="BT8" s="101"/>
      <c r="BU8" s="101"/>
      <c r="BV8" s="101"/>
      <c r="BW8" s="101"/>
      <c r="BX8" s="101"/>
      <c r="BY8" s="101"/>
      <c r="BZ8" s="101"/>
      <c r="CA8" s="101"/>
      <c r="CB8" s="103"/>
      <c r="CC8" s="101"/>
      <c r="CD8" s="101"/>
      <c r="CE8" s="103"/>
      <c r="CF8" s="103"/>
      <c r="CG8" s="103"/>
      <c r="CH8" s="103"/>
      <c r="CI8" s="101"/>
      <c r="CJ8" s="101"/>
      <c r="CK8" s="103"/>
      <c r="CL8" s="103"/>
      <c r="CM8" s="103"/>
      <c r="CN8" s="71"/>
      <c r="CO8" s="16"/>
      <c r="CP8" s="16"/>
      <c r="CQ8" s="16"/>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6"/>
      <c r="EA8" s="16"/>
      <c r="EB8" s="16"/>
      <c r="EC8" s="16"/>
      <c r="ED8" s="16"/>
      <c r="EE8" s="16"/>
      <c r="EF8" s="16"/>
      <c r="EG8" s="16"/>
      <c r="EH8" s="13"/>
      <c r="EI8" s="13"/>
    </row>
    <row r="9" spans="1:139" s="14" customFormat="1" x14ac:dyDescent="0.25">
      <c r="A9" s="13"/>
      <c r="B9" s="125" t="s">
        <v>20</v>
      </c>
      <c r="C9" s="1533">
        <f>RESIDENCIAL!C9</f>
        <v>0</v>
      </c>
      <c r="D9" s="614" t="s">
        <v>21</v>
      </c>
      <c r="E9" s="2086">
        <f>RESIDENCIAL!E9</f>
        <v>2019</v>
      </c>
      <c r="F9" s="2086"/>
      <c r="G9" s="2086"/>
      <c r="H9" s="2086"/>
      <c r="I9" s="2086"/>
      <c r="J9" s="2086"/>
      <c r="K9" s="2086"/>
      <c r="L9" s="2086"/>
      <c r="M9" s="2086"/>
      <c r="N9" s="2086"/>
      <c r="O9" s="2086"/>
      <c r="P9" s="2086"/>
      <c r="Q9" s="2086"/>
      <c r="R9" s="2086"/>
      <c r="S9" s="2086"/>
      <c r="T9" s="2086"/>
      <c r="U9" s="2086"/>
      <c r="V9" s="2086"/>
      <c r="W9" s="2086"/>
      <c r="X9" s="2086"/>
      <c r="Y9" s="2086"/>
      <c r="Z9" s="2086"/>
      <c r="AA9" s="2086"/>
      <c r="AB9" s="2086"/>
      <c r="AC9" s="2086"/>
      <c r="AD9" s="2086"/>
      <c r="AE9" s="2086"/>
      <c r="AF9" s="2086"/>
      <c r="AG9" s="2086"/>
      <c r="AH9" s="2086"/>
      <c r="AI9" s="2086"/>
      <c r="AJ9" s="2086"/>
      <c r="AK9" s="2086"/>
      <c r="AL9" s="2086"/>
      <c r="AM9" s="2086"/>
      <c r="AN9" s="2086"/>
      <c r="AO9" s="2086"/>
      <c r="AP9" s="2086"/>
      <c r="AQ9" s="2086"/>
      <c r="AR9" s="2086"/>
      <c r="AS9" s="2086"/>
      <c r="AT9" s="2086"/>
      <c r="AU9" s="2086"/>
      <c r="AV9" s="2086"/>
      <c r="AW9" s="2086"/>
      <c r="AX9" s="2086"/>
      <c r="AY9" s="2086"/>
      <c r="AZ9" s="2086"/>
      <c r="BA9" s="2086"/>
      <c r="BB9" s="2086"/>
      <c r="BC9" s="2086"/>
      <c r="BD9" s="2086"/>
      <c r="BE9" s="2086"/>
      <c r="BF9" s="2086"/>
      <c r="BH9" s="15"/>
      <c r="BI9" s="100"/>
      <c r="BJ9" s="101"/>
      <c r="BK9" s="101"/>
      <c r="BL9" s="101"/>
      <c r="BM9" s="102"/>
      <c r="BN9" s="102"/>
      <c r="BO9" s="102"/>
      <c r="BP9" s="101"/>
      <c r="BQ9" s="101"/>
      <c r="BR9" s="101"/>
      <c r="BS9" s="101"/>
      <c r="BT9" s="101"/>
      <c r="BU9" s="101"/>
      <c r="BV9" s="101"/>
      <c r="BW9" s="101"/>
      <c r="BX9" s="101"/>
      <c r="BY9" s="101"/>
      <c r="BZ9" s="101"/>
      <c r="CA9" s="101"/>
      <c r="CB9" s="103"/>
      <c r="CC9" s="101"/>
      <c r="CD9" s="101"/>
      <c r="CE9" s="103"/>
      <c r="CF9" s="103"/>
      <c r="CG9" s="103"/>
      <c r="CH9" s="103"/>
      <c r="CI9" s="101"/>
      <c r="CJ9" s="101"/>
      <c r="CK9" s="103"/>
      <c r="CL9" s="103"/>
      <c r="CM9" s="103"/>
      <c r="CN9" s="71"/>
      <c r="CO9" s="16"/>
      <c r="CP9" s="16"/>
      <c r="CQ9" s="16"/>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6"/>
      <c r="EA9" s="16"/>
      <c r="EB9" s="16"/>
      <c r="EC9" s="16"/>
      <c r="ED9" s="16"/>
      <c r="EE9" s="16"/>
      <c r="EF9" s="16"/>
      <c r="EG9" s="16"/>
      <c r="EH9" s="13"/>
      <c r="EI9" s="13"/>
    </row>
    <row r="10" spans="1:139" s="14" customFormat="1" x14ac:dyDescent="0.25">
      <c r="A10" s="13"/>
      <c r="B10" s="125" t="s">
        <v>121</v>
      </c>
      <c r="C10" s="1533">
        <f>RESIDENCIAL!C10</f>
        <v>0</v>
      </c>
      <c r="D10" s="614" t="s">
        <v>22</v>
      </c>
      <c r="E10" s="2086">
        <f>RESIDENCIAL!E10</f>
        <v>0</v>
      </c>
      <c r="F10" s="2086"/>
      <c r="G10" s="2086"/>
      <c r="H10" s="2086"/>
      <c r="I10" s="2086"/>
      <c r="J10" s="2086"/>
      <c r="K10" s="2086"/>
      <c r="L10" s="2086"/>
      <c r="M10" s="2086"/>
      <c r="N10" s="2086"/>
      <c r="O10" s="2086"/>
      <c r="P10" s="2086"/>
      <c r="Q10" s="2086"/>
      <c r="R10" s="2086"/>
      <c r="S10" s="2086"/>
      <c r="T10" s="2086"/>
      <c r="U10" s="2086"/>
      <c r="V10" s="2086"/>
      <c r="W10" s="2086"/>
      <c r="X10" s="2086"/>
      <c r="Y10" s="2086"/>
      <c r="Z10" s="2086"/>
      <c r="AA10" s="2086"/>
      <c r="AB10" s="2086"/>
      <c r="AC10" s="2086"/>
      <c r="AD10" s="2086"/>
      <c r="AE10" s="2086"/>
      <c r="AF10" s="2086"/>
      <c r="AG10" s="2086"/>
      <c r="AH10" s="2086"/>
      <c r="AI10" s="2086"/>
      <c r="AJ10" s="2086"/>
      <c r="AK10" s="2086"/>
      <c r="AL10" s="2086"/>
      <c r="AM10" s="2086"/>
      <c r="AN10" s="2086"/>
      <c r="AO10" s="2086"/>
      <c r="AP10" s="2086"/>
      <c r="AQ10" s="2086"/>
      <c r="AR10" s="2086"/>
      <c r="AS10" s="2086"/>
      <c r="AT10" s="2086"/>
      <c r="AU10" s="2086"/>
      <c r="AV10" s="2086"/>
      <c r="AW10" s="2086"/>
      <c r="AX10" s="2086"/>
      <c r="AY10" s="2086"/>
      <c r="AZ10" s="2086"/>
      <c r="BA10" s="2086"/>
      <c r="BB10" s="2086"/>
      <c r="BC10" s="2086"/>
      <c r="BD10" s="2086"/>
      <c r="BE10" s="2086"/>
      <c r="BF10" s="2086"/>
      <c r="BH10" s="15"/>
      <c r="BI10" s="100"/>
      <c r="BJ10" s="101"/>
      <c r="BK10" s="101"/>
      <c r="BL10" s="101"/>
      <c r="BM10" s="102"/>
      <c r="BN10" s="102"/>
      <c r="BO10" s="102"/>
      <c r="BP10" s="1012"/>
      <c r="BQ10" s="1012"/>
      <c r="BR10" s="1012"/>
      <c r="BS10" s="1012"/>
      <c r="BT10" s="1012"/>
      <c r="BU10" s="1012"/>
      <c r="BV10" s="101"/>
      <c r="BW10" s="1012"/>
      <c r="BX10" s="1012"/>
      <c r="BY10" s="101"/>
      <c r="BZ10" s="101"/>
      <c r="CA10" s="101"/>
      <c r="CB10" s="103"/>
      <c r="CC10" s="1012"/>
      <c r="CD10" s="1012"/>
      <c r="CE10" s="103"/>
      <c r="CF10" s="103"/>
      <c r="CG10" s="103"/>
      <c r="CH10" s="103"/>
      <c r="CI10" s="1012"/>
      <c r="CJ10" s="1012"/>
      <c r="CK10" s="103"/>
      <c r="CL10" s="103"/>
      <c r="CM10" s="103"/>
      <c r="CN10" s="71"/>
      <c r="CO10" s="16"/>
      <c r="CP10" s="16"/>
      <c r="CQ10" s="16"/>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6"/>
      <c r="EA10" s="16"/>
      <c r="EB10" s="16"/>
      <c r="EC10" s="16"/>
      <c r="ED10" s="16"/>
      <c r="EE10" s="16"/>
      <c r="EF10" s="16"/>
      <c r="EG10" s="16"/>
      <c r="EH10" s="13"/>
      <c r="EI10" s="13"/>
    </row>
    <row r="11" spans="1:139" s="13" customFormat="1" x14ac:dyDescent="0.25">
      <c r="B11" s="39"/>
      <c r="C11" s="40"/>
      <c r="D11" s="40"/>
      <c r="E11" s="41"/>
      <c r="F11" s="41"/>
      <c r="G11" s="41"/>
      <c r="H11" s="41"/>
      <c r="I11" s="41"/>
      <c r="J11" s="41"/>
      <c r="K11" s="41"/>
      <c r="L11" s="41"/>
      <c r="M11" s="41"/>
      <c r="N11" s="41"/>
      <c r="O11" s="41"/>
      <c r="P11" s="41"/>
      <c r="Q11" s="41"/>
      <c r="R11" s="42"/>
      <c r="S11" s="41"/>
      <c r="T11" s="41"/>
      <c r="U11" s="41"/>
      <c r="V11" s="43"/>
      <c r="W11" s="43"/>
      <c r="X11" s="40"/>
      <c r="Y11" s="44"/>
      <c r="Z11" s="45"/>
      <c r="AA11" s="46"/>
      <c r="AB11" s="46"/>
      <c r="AC11" s="45"/>
      <c r="AD11" s="46"/>
      <c r="AE11" s="47"/>
      <c r="AF11" s="44"/>
      <c r="AG11" s="45"/>
      <c r="AH11" s="48"/>
      <c r="AI11" s="48"/>
      <c r="AJ11" s="45"/>
      <c r="AK11" s="46"/>
      <c r="AL11" s="40"/>
      <c r="AM11" s="44"/>
      <c r="AN11" s="45"/>
      <c r="AO11" s="45"/>
      <c r="AP11" s="45"/>
      <c r="AQ11" s="45"/>
      <c r="AR11" s="46"/>
      <c r="AS11" s="40"/>
      <c r="AT11" s="44"/>
      <c r="AU11" s="45"/>
      <c r="AV11" s="46"/>
      <c r="AW11" s="45"/>
      <c r="AX11" s="46"/>
      <c r="AY11" s="40"/>
      <c r="AZ11" s="44"/>
      <c r="BA11" s="45"/>
      <c r="BB11" s="46"/>
      <c r="BC11" s="46"/>
      <c r="BD11" s="45"/>
      <c r="BE11" s="46"/>
      <c r="BF11" s="49"/>
      <c r="BG11" s="50"/>
      <c r="BH11" s="15"/>
      <c r="BI11" s="100"/>
      <c r="BJ11" s="101"/>
      <c r="BK11" s="101"/>
      <c r="BL11" s="101"/>
      <c r="BM11" s="102"/>
      <c r="BN11" s="102"/>
      <c r="BO11" s="102"/>
      <c r="BP11" s="1012"/>
      <c r="BQ11" s="1012"/>
      <c r="BR11" s="1012"/>
      <c r="BS11" s="1012"/>
      <c r="BT11" s="1012"/>
      <c r="BU11" s="1012"/>
      <c r="BV11" s="101"/>
      <c r="BW11" s="1012"/>
      <c r="BX11" s="1012"/>
      <c r="BY11" s="101"/>
      <c r="BZ11" s="101"/>
      <c r="CA11" s="101"/>
      <c r="CB11" s="103"/>
      <c r="CC11" s="1012"/>
      <c r="CD11" s="1012"/>
      <c r="CE11" s="103"/>
      <c r="CF11" s="103"/>
      <c r="CG11" s="103"/>
      <c r="CH11" s="103"/>
      <c r="CI11" s="1012"/>
      <c r="CJ11" s="1012"/>
      <c r="CK11" s="103"/>
      <c r="CL11" s="103"/>
      <c r="CM11" s="103"/>
      <c r="CN11" s="71"/>
      <c r="CO11" s="16"/>
      <c r="CP11" s="16"/>
      <c r="CQ11" s="16"/>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6"/>
      <c r="EA11" s="16"/>
      <c r="EB11" s="16"/>
      <c r="EC11" s="16"/>
      <c r="ED11" s="16"/>
      <c r="EE11" s="16"/>
      <c r="EF11" s="16"/>
      <c r="EG11" s="16"/>
    </row>
    <row r="12" spans="1:139" s="51" customFormat="1" ht="30.75" customHeight="1" x14ac:dyDescent="0.25">
      <c r="A12" s="13"/>
      <c r="B12" s="240" t="s">
        <v>1721</v>
      </c>
      <c r="C12" s="2083" t="s">
        <v>1727</v>
      </c>
      <c r="D12" s="2083"/>
      <c r="E12" s="2083"/>
      <c r="F12" s="2083"/>
      <c r="G12" s="2083"/>
      <c r="H12" s="2083"/>
      <c r="I12" s="2083"/>
      <c r="J12" s="2083"/>
      <c r="K12" s="2083"/>
      <c r="L12" s="2083"/>
      <c r="M12" s="2083"/>
      <c r="N12" s="2083"/>
      <c r="O12" s="2083"/>
      <c r="P12" s="2083"/>
      <c r="Q12" s="2083"/>
      <c r="R12" s="2083"/>
      <c r="S12" s="2083"/>
      <c r="T12" s="2083"/>
      <c r="U12" s="2083"/>
      <c r="V12" s="2083"/>
      <c r="W12" s="2083"/>
      <c r="X12" s="2083"/>
      <c r="Y12" s="2083"/>
      <c r="Z12" s="2083"/>
      <c r="AA12" s="2083"/>
      <c r="AB12" s="2083"/>
      <c r="AC12" s="2083"/>
      <c r="AD12" s="2083"/>
      <c r="AE12" s="2083"/>
      <c r="AF12" s="2083"/>
      <c r="AG12" s="2083"/>
      <c r="AH12" s="2083"/>
      <c r="AI12" s="2083"/>
      <c r="AJ12" s="2083"/>
      <c r="AK12" s="2083"/>
      <c r="AL12" s="2083"/>
      <c r="AM12" s="2083"/>
      <c r="AN12" s="2083"/>
      <c r="AO12" s="2083"/>
      <c r="AP12" s="2083"/>
      <c r="AQ12" s="2083"/>
      <c r="AR12" s="2083"/>
      <c r="AS12" s="2083"/>
      <c r="AT12" s="2083"/>
      <c r="AU12" s="2083"/>
      <c r="AV12" s="2083"/>
      <c r="AW12" s="2083"/>
      <c r="AX12" s="2083"/>
      <c r="AY12" s="2083"/>
      <c r="AZ12" s="2083"/>
      <c r="BA12" s="2083"/>
      <c r="BB12" s="2083"/>
      <c r="BC12" s="2083"/>
      <c r="BD12" s="2083"/>
      <c r="BE12" s="2083"/>
      <c r="BF12" s="2083"/>
      <c r="BG12" s="2083"/>
      <c r="BH12" s="15"/>
      <c r="BI12" s="100"/>
      <c r="BJ12" s="101"/>
      <c r="BK12" s="101"/>
      <c r="BL12" s="101"/>
      <c r="BM12" s="102"/>
      <c r="BN12" s="102"/>
      <c r="BO12" s="102"/>
      <c r="BP12" s="101"/>
      <c r="BQ12" s="101"/>
      <c r="BR12" s="101"/>
      <c r="BS12" s="101"/>
      <c r="BT12" s="101"/>
      <c r="BU12" s="101"/>
      <c r="BV12" s="101"/>
      <c r="BW12" s="101"/>
      <c r="BX12" s="101"/>
      <c r="BY12" s="101"/>
      <c r="BZ12" s="101"/>
      <c r="CA12" s="101"/>
      <c r="CB12" s="103"/>
      <c r="CC12" s="101"/>
      <c r="CD12" s="101"/>
      <c r="CE12" s="103"/>
      <c r="CF12" s="103"/>
      <c r="CG12" s="103"/>
      <c r="CH12" s="103"/>
      <c r="CI12" s="101"/>
      <c r="CJ12" s="101"/>
      <c r="CK12" s="103"/>
      <c r="CL12" s="103"/>
      <c r="CM12" s="103"/>
      <c r="CN12" s="71"/>
      <c r="CO12" s="16"/>
      <c r="CP12" s="16"/>
      <c r="CQ12" s="16"/>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6"/>
      <c r="EA12" s="16"/>
      <c r="EB12" s="16"/>
      <c r="EC12" s="16"/>
      <c r="ED12" s="16"/>
      <c r="EE12" s="16"/>
      <c r="EF12" s="16"/>
      <c r="EG12" s="16"/>
      <c r="EH12" s="100"/>
      <c r="EI12" s="100"/>
    </row>
    <row r="13" spans="1:139" s="14" customFormat="1" ht="3.6" customHeight="1" x14ac:dyDescent="0.25">
      <c r="A13" s="13"/>
      <c r="B13" s="182"/>
      <c r="C13" s="183"/>
      <c r="D13" s="183"/>
      <c r="E13" s="183"/>
      <c r="F13" s="183"/>
      <c r="G13" s="183"/>
      <c r="H13" s="183"/>
      <c r="I13" s="183"/>
      <c r="J13" s="183"/>
      <c r="K13" s="183"/>
      <c r="L13" s="183"/>
      <c r="M13" s="183"/>
      <c r="N13" s="183"/>
      <c r="O13" s="183"/>
      <c r="P13" s="183"/>
      <c r="Q13" s="183"/>
      <c r="R13" s="183"/>
      <c r="S13" s="183"/>
      <c r="T13" s="183"/>
      <c r="U13" s="183"/>
      <c r="V13" s="183"/>
      <c r="W13" s="183"/>
      <c r="X13" s="183"/>
      <c r="Y13" s="183"/>
      <c r="Z13" s="183"/>
      <c r="AA13" s="184"/>
      <c r="AB13" s="185"/>
      <c r="AC13" s="186"/>
      <c r="AD13" s="185"/>
      <c r="AE13" s="187"/>
      <c r="AF13" s="183"/>
      <c r="AG13" s="183"/>
      <c r="AH13" s="188"/>
      <c r="AI13" s="185"/>
      <c r="AJ13" s="186"/>
      <c r="AK13" s="185"/>
      <c r="AL13" s="183"/>
      <c r="AM13" s="183"/>
      <c r="AN13" s="183"/>
      <c r="AO13" s="183"/>
      <c r="AP13" s="185"/>
      <c r="AQ13" s="186"/>
      <c r="AR13" s="185"/>
      <c r="AS13" s="183"/>
      <c r="AT13" s="183"/>
      <c r="AU13" s="183"/>
      <c r="AV13" s="185"/>
      <c r="AW13" s="186"/>
      <c r="AX13" s="185"/>
      <c r="AY13" s="183"/>
      <c r="AZ13" s="183"/>
      <c r="BA13" s="189"/>
      <c r="BB13" s="190"/>
      <c r="BC13" s="185"/>
      <c r="BD13" s="186"/>
      <c r="BE13" s="185"/>
      <c r="BF13" s="185"/>
      <c r="BG13" s="191"/>
      <c r="BH13" s="15"/>
      <c r="BI13" s="100"/>
      <c r="BJ13" s="101"/>
      <c r="BK13" s="101"/>
      <c r="BL13" s="101"/>
      <c r="BM13" s="102"/>
      <c r="BN13" s="102"/>
      <c r="BO13" s="102"/>
      <c r="BP13" s="101"/>
      <c r="BQ13" s="101"/>
      <c r="BR13" s="101"/>
      <c r="BS13" s="101"/>
      <c r="BT13" s="101"/>
      <c r="BU13" s="101"/>
      <c r="BV13" s="101"/>
      <c r="BW13" s="101"/>
      <c r="BX13" s="101"/>
      <c r="BY13" s="101"/>
      <c r="BZ13" s="101"/>
      <c r="CA13" s="101"/>
      <c r="CB13" s="103"/>
      <c r="CC13" s="101"/>
      <c r="CD13" s="101"/>
      <c r="CE13" s="103"/>
      <c r="CF13" s="103"/>
      <c r="CG13" s="103"/>
      <c r="CH13" s="103"/>
      <c r="CI13" s="101"/>
      <c r="CJ13" s="101"/>
      <c r="CK13" s="103"/>
      <c r="CL13" s="103"/>
      <c r="CM13" s="103"/>
      <c r="CN13" s="71"/>
      <c r="CO13" s="16"/>
      <c r="CP13" s="16"/>
      <c r="CQ13" s="16"/>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6"/>
      <c r="EA13" s="16"/>
      <c r="EB13" s="16"/>
      <c r="EC13" s="16"/>
      <c r="ED13" s="16"/>
      <c r="EE13" s="16"/>
      <c r="EF13" s="16"/>
      <c r="EG13" s="16"/>
      <c r="EH13" s="13"/>
      <c r="EI13" s="13"/>
    </row>
    <row r="14" spans="1:139" s="51" customFormat="1" ht="21.75" customHeight="1" x14ac:dyDescent="0.25">
      <c r="A14" s="13"/>
      <c r="B14" s="2082" t="s">
        <v>48</v>
      </c>
      <c r="C14" s="2082"/>
      <c r="D14" s="2082"/>
      <c r="E14" s="2082"/>
      <c r="F14" s="2082"/>
      <c r="G14" s="2082"/>
      <c r="H14" s="2082"/>
      <c r="I14" s="2082"/>
      <c r="J14" s="2082"/>
      <c r="K14" s="2082"/>
      <c r="L14" s="2082"/>
      <c r="M14" s="2082"/>
      <c r="N14" s="2082"/>
      <c r="O14" s="2082"/>
      <c r="P14" s="2082"/>
      <c r="Q14" s="2082"/>
      <c r="R14" s="2082"/>
      <c r="S14" s="2082"/>
      <c r="T14" s="2082"/>
      <c r="U14" s="2082"/>
      <c r="V14" s="2082"/>
      <c r="W14" s="2082"/>
      <c r="X14" s="2082"/>
      <c r="Y14" s="2082"/>
      <c r="Z14" s="2082"/>
      <c r="AA14" s="2082"/>
      <c r="AB14" s="2082"/>
      <c r="AC14" s="2082"/>
      <c r="AD14" s="2082"/>
      <c r="AE14" s="2082"/>
      <c r="AF14" s="2082"/>
      <c r="AG14" s="2082"/>
      <c r="AH14" s="2082"/>
      <c r="AI14" s="2082"/>
      <c r="AJ14" s="2082"/>
      <c r="AK14" s="2082"/>
      <c r="AL14" s="2082"/>
      <c r="AM14" s="2082"/>
      <c r="AN14" s="2082"/>
      <c r="AO14" s="2082"/>
      <c r="AP14" s="2082"/>
      <c r="AQ14" s="2082"/>
      <c r="AR14" s="2082"/>
      <c r="AS14" s="2082"/>
      <c r="AT14" s="2082"/>
      <c r="AU14" s="2082"/>
      <c r="AV14" s="2082"/>
      <c r="AW14" s="2082"/>
      <c r="AX14" s="2082"/>
      <c r="AY14" s="2082"/>
      <c r="AZ14" s="2082"/>
      <c r="BA14" s="2082"/>
      <c r="BB14" s="2082"/>
      <c r="BC14" s="2082"/>
      <c r="BD14" s="2082"/>
      <c r="BE14" s="2082"/>
      <c r="BF14" s="2082"/>
      <c r="BG14" s="2082"/>
      <c r="BH14" s="15"/>
      <c r="BI14" s="100"/>
      <c r="BJ14" s="101"/>
      <c r="BK14" s="101"/>
      <c r="BL14" s="101"/>
      <c r="BM14" s="102"/>
      <c r="BN14" s="102"/>
      <c r="BO14" s="102"/>
      <c r="BP14" s="101"/>
      <c r="BQ14" s="101"/>
      <c r="BR14" s="101"/>
      <c r="BS14" s="101"/>
      <c r="BT14" s="101"/>
      <c r="BU14" s="101"/>
      <c r="BV14" s="101"/>
      <c r="BW14" s="101"/>
      <c r="BX14" s="101"/>
      <c r="BY14" s="101"/>
      <c r="BZ14" s="101"/>
      <c r="CA14" s="101"/>
      <c r="CB14" s="103"/>
      <c r="CC14" s="101"/>
      <c r="CD14" s="101"/>
      <c r="CE14" s="103"/>
      <c r="CF14" s="103"/>
      <c r="CG14" s="103"/>
      <c r="CH14" s="103"/>
      <c r="CI14" s="101"/>
      <c r="CJ14" s="101"/>
      <c r="CK14" s="103"/>
      <c r="CL14" s="103"/>
      <c r="CM14" s="103"/>
      <c r="CN14" s="71"/>
      <c r="CO14" s="16"/>
      <c r="CP14" s="16"/>
      <c r="CQ14" s="16"/>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6"/>
      <c r="EA14" s="16"/>
      <c r="EB14" s="16"/>
      <c r="EC14" s="16"/>
      <c r="ED14" s="16"/>
      <c r="EE14" s="16"/>
      <c r="EF14" s="16"/>
      <c r="EG14" s="16"/>
      <c r="EH14" s="100"/>
      <c r="EI14" s="100"/>
    </row>
    <row r="15" spans="1:139" s="51" customFormat="1" ht="25.9" customHeight="1" x14ac:dyDescent="0.25">
      <c r="A15" s="13"/>
      <c r="B15" s="2091" t="s">
        <v>1728</v>
      </c>
      <c r="C15" s="2091" t="s">
        <v>287</v>
      </c>
      <c r="D15" s="2088" t="s">
        <v>25</v>
      </c>
      <c r="E15" s="2089"/>
      <c r="F15" s="125"/>
      <c r="G15" s="125"/>
      <c r="H15" s="125"/>
      <c r="I15" s="125"/>
      <c r="J15" s="125"/>
      <c r="K15" s="125"/>
      <c r="L15" s="125"/>
      <c r="M15" s="125"/>
      <c r="N15" s="125"/>
      <c r="O15" s="125"/>
      <c r="P15" s="125"/>
      <c r="Q15" s="613"/>
      <c r="R15" s="613"/>
      <c r="S15" s="613" t="s">
        <v>193</v>
      </c>
      <c r="T15" s="613"/>
      <c r="U15" s="613"/>
      <c r="V15" s="613"/>
      <c r="W15" s="613"/>
      <c r="X15" s="2088" t="s">
        <v>201</v>
      </c>
      <c r="Y15" s="2090"/>
      <c r="Z15" s="2090"/>
      <c r="AA15" s="2090"/>
      <c r="AB15" s="2089"/>
      <c r="AC15" s="613"/>
      <c r="AD15" s="613"/>
      <c r="AE15" s="2088" t="s">
        <v>200</v>
      </c>
      <c r="AF15" s="2090"/>
      <c r="AG15" s="2090"/>
      <c r="AH15" s="2090"/>
      <c r="AI15" s="2089"/>
      <c r="AJ15" s="613"/>
      <c r="AK15" s="613"/>
      <c r="AL15" s="2088" t="s">
        <v>199</v>
      </c>
      <c r="AM15" s="2090"/>
      <c r="AN15" s="2090"/>
      <c r="AO15" s="2090"/>
      <c r="AP15" s="2089"/>
      <c r="AQ15" s="613"/>
      <c r="AR15" s="613"/>
      <c r="AS15" s="2088" t="s">
        <v>362</v>
      </c>
      <c r="AT15" s="2090"/>
      <c r="AU15" s="2090"/>
      <c r="AV15" s="2089"/>
      <c r="AW15" s="613"/>
      <c r="AX15" s="613"/>
      <c r="AY15" s="2088" t="s">
        <v>198</v>
      </c>
      <c r="AZ15" s="2090"/>
      <c r="BA15" s="2090"/>
      <c r="BB15" s="2090"/>
      <c r="BC15" s="2089"/>
      <c r="BD15" s="613"/>
      <c r="BE15" s="613"/>
      <c r="BF15" s="2091" t="s">
        <v>604</v>
      </c>
      <c r="BG15" s="2091" t="s">
        <v>26</v>
      </c>
      <c r="BH15" s="15"/>
      <c r="BI15" s="100"/>
      <c r="BJ15" s="101"/>
      <c r="BK15" s="101"/>
      <c r="BL15" s="101"/>
      <c r="BM15" s="102"/>
      <c r="BN15" s="102"/>
      <c r="BO15" s="102"/>
      <c r="BP15" s="101"/>
      <c r="BQ15" s="101"/>
      <c r="BR15" s="101"/>
      <c r="BS15" s="101"/>
      <c r="BT15" s="101"/>
      <c r="BU15" s="101"/>
      <c r="BV15" s="101"/>
      <c r="BW15" s="101"/>
      <c r="BX15" s="101"/>
      <c r="BY15" s="101"/>
      <c r="BZ15" s="101"/>
      <c r="CA15" s="101"/>
      <c r="CB15" s="103"/>
      <c r="CC15" s="101"/>
      <c r="CD15" s="101"/>
      <c r="CE15" s="103"/>
      <c r="CF15" s="103"/>
      <c r="CG15" s="103"/>
      <c r="CH15" s="103"/>
      <c r="CI15" s="101"/>
      <c r="CJ15" s="101"/>
      <c r="CK15" s="103"/>
      <c r="CL15" s="103"/>
      <c r="CM15" s="103"/>
      <c r="CN15" s="71"/>
      <c r="CO15" s="16"/>
      <c r="CP15" s="16"/>
      <c r="CQ15" s="16"/>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6"/>
      <c r="EA15" s="16"/>
      <c r="EB15" s="16"/>
      <c r="EC15" s="16"/>
      <c r="ED15" s="16"/>
      <c r="EE15" s="16"/>
      <c r="EF15" s="16"/>
      <c r="EG15" s="16"/>
      <c r="EH15" s="100"/>
      <c r="EI15" s="100"/>
    </row>
    <row r="16" spans="1:139" s="51" customFormat="1" ht="48" x14ac:dyDescent="0.25">
      <c r="A16" s="13"/>
      <c r="B16" s="2092"/>
      <c r="C16" s="2092"/>
      <c r="D16" s="613" t="s">
        <v>27</v>
      </c>
      <c r="E16" s="613" t="s">
        <v>652</v>
      </c>
      <c r="F16" s="613" t="s">
        <v>29</v>
      </c>
      <c r="G16" s="613" t="s">
        <v>30</v>
      </c>
      <c r="H16" s="613" t="s">
        <v>31</v>
      </c>
      <c r="I16" s="613" t="s">
        <v>32</v>
      </c>
      <c r="J16" s="613" t="s">
        <v>33</v>
      </c>
      <c r="K16" s="613" t="s">
        <v>34</v>
      </c>
      <c r="L16" s="613" t="s">
        <v>35</v>
      </c>
      <c r="M16" s="613" t="s">
        <v>36</v>
      </c>
      <c r="N16" s="613" t="s">
        <v>37</v>
      </c>
      <c r="O16" s="613" t="s">
        <v>38</v>
      </c>
      <c r="P16" s="613" t="s">
        <v>39</v>
      </c>
      <c r="Q16" s="613" t="s">
        <v>40</v>
      </c>
      <c r="R16" s="613" t="s">
        <v>41</v>
      </c>
      <c r="S16" s="613" t="s">
        <v>42</v>
      </c>
      <c r="T16" s="613" t="s">
        <v>43</v>
      </c>
      <c r="U16" s="613" t="s">
        <v>44</v>
      </c>
      <c r="V16" s="613" t="s">
        <v>210</v>
      </c>
      <c r="W16" s="613" t="s">
        <v>193</v>
      </c>
      <c r="X16" s="613" t="s">
        <v>194</v>
      </c>
      <c r="Y16" s="613" t="s">
        <v>1189</v>
      </c>
      <c r="Z16" s="613" t="s">
        <v>202</v>
      </c>
      <c r="AA16" s="613" t="s">
        <v>603</v>
      </c>
      <c r="AB16" s="613" t="s">
        <v>615</v>
      </c>
      <c r="AC16" s="613" t="s">
        <v>203</v>
      </c>
      <c r="AD16" s="613" t="s">
        <v>294</v>
      </c>
      <c r="AE16" s="613" t="s">
        <v>195</v>
      </c>
      <c r="AF16" s="613" t="s">
        <v>1189</v>
      </c>
      <c r="AG16" s="613" t="s">
        <v>204</v>
      </c>
      <c r="AH16" s="613" t="s">
        <v>616</v>
      </c>
      <c r="AI16" s="613" t="s">
        <v>617</v>
      </c>
      <c r="AJ16" s="613" t="s">
        <v>205</v>
      </c>
      <c r="AK16" s="613" t="s">
        <v>294</v>
      </c>
      <c r="AL16" s="613" t="s">
        <v>196</v>
      </c>
      <c r="AM16" s="613" t="s">
        <v>1189</v>
      </c>
      <c r="AN16" s="613" t="s">
        <v>206</v>
      </c>
      <c r="AO16" s="613" t="s">
        <v>618</v>
      </c>
      <c r="AP16" s="613" t="s">
        <v>619</v>
      </c>
      <c r="AQ16" s="613" t="s">
        <v>207</v>
      </c>
      <c r="AR16" s="613" t="s">
        <v>294</v>
      </c>
      <c r="AS16" s="613" t="s">
        <v>620</v>
      </c>
      <c r="AT16" s="613" t="s">
        <v>1189</v>
      </c>
      <c r="AU16" s="613" t="s">
        <v>364</v>
      </c>
      <c r="AV16" s="613" t="s">
        <v>621</v>
      </c>
      <c r="AW16" s="613" t="s">
        <v>363</v>
      </c>
      <c r="AX16" s="613" t="s">
        <v>294</v>
      </c>
      <c r="AY16" s="613" t="s">
        <v>197</v>
      </c>
      <c r="AZ16" s="613" t="s">
        <v>1189</v>
      </c>
      <c r="BA16" s="613" t="s">
        <v>208</v>
      </c>
      <c r="BB16" s="613" t="s">
        <v>622</v>
      </c>
      <c r="BC16" s="613" t="s">
        <v>623</v>
      </c>
      <c r="BD16" s="613" t="s">
        <v>209</v>
      </c>
      <c r="BE16" s="613" t="s">
        <v>294</v>
      </c>
      <c r="BF16" s="2092"/>
      <c r="BG16" s="2092"/>
      <c r="BH16" s="15"/>
      <c r="BI16" s="100"/>
      <c r="BJ16" s="101"/>
      <c r="BK16" s="101"/>
      <c r="BL16" s="101"/>
      <c r="BM16" s="102"/>
      <c r="BN16" s="102"/>
      <c r="BO16" s="102"/>
      <c r="BP16" s="101"/>
      <c r="BQ16" s="101"/>
      <c r="BR16" s="101"/>
      <c r="BS16" s="101"/>
      <c r="BT16" s="101"/>
      <c r="BU16" s="101"/>
      <c r="BV16" s="101"/>
      <c r="BW16" s="101"/>
      <c r="BX16" s="101"/>
      <c r="BY16" s="101"/>
      <c r="BZ16" s="101"/>
      <c r="CA16" s="101"/>
      <c r="CB16" s="103"/>
      <c r="CC16" s="101"/>
      <c r="CD16" s="101"/>
      <c r="CE16" s="103"/>
      <c r="CF16" s="103"/>
      <c r="CG16" s="103"/>
      <c r="CH16" s="103"/>
      <c r="CI16" s="101"/>
      <c r="CJ16" s="101"/>
      <c r="CK16" s="103"/>
      <c r="CL16" s="103"/>
      <c r="CM16" s="103"/>
      <c r="CN16" s="71"/>
      <c r="CO16" s="16"/>
      <c r="CP16" s="16"/>
      <c r="CQ16" s="16"/>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6"/>
      <c r="EA16" s="16"/>
      <c r="EB16" s="16"/>
      <c r="EC16" s="16"/>
      <c r="ED16" s="16"/>
      <c r="EE16" s="16"/>
      <c r="EF16" s="16"/>
      <c r="EG16" s="16"/>
      <c r="EH16" s="100"/>
      <c r="EI16" s="100"/>
    </row>
    <row r="17" spans="1:139" s="14" customFormat="1" ht="15" customHeight="1" x14ac:dyDescent="0.25">
      <c r="A17" s="13"/>
      <c r="B17" s="126" t="s">
        <v>396</v>
      </c>
      <c r="C17" s="579" t="s">
        <v>2</v>
      </c>
      <c r="D17" s="130" t="str">
        <f t="shared" ref="D17:D27" si="0">VLOOKUP($C17,$BI$78:$CM$460,2,FALSE)</f>
        <v xml:space="preserve">t </v>
      </c>
      <c r="E17" s="131">
        <v>0</v>
      </c>
      <c r="F17" s="1534"/>
      <c r="G17" s="1534"/>
      <c r="H17" s="1534"/>
      <c r="I17" s="1534"/>
      <c r="J17" s="1534"/>
      <c r="K17" s="1534"/>
      <c r="L17" s="1534"/>
      <c r="M17" s="1534"/>
      <c r="N17" s="1534"/>
      <c r="O17" s="1534"/>
      <c r="P17" s="1534"/>
      <c r="Q17" s="132">
        <f t="shared" ref="Q17:Q27" si="1">SUM(E17:P17)</f>
        <v>0</v>
      </c>
      <c r="R17" s="133">
        <f t="shared" ref="R17:R27" si="2">COUNT(E17:P17)</f>
        <v>1</v>
      </c>
      <c r="S17" s="132">
        <f t="shared" ref="S17:S27" si="3">IF(R17&gt;1,AVERAGE(E17:P17),0)</f>
        <v>0</v>
      </c>
      <c r="T17" s="132">
        <f t="shared" ref="T17:T27" si="4">IF(R17&gt;1,STDEV(E17:P17),0)</f>
        <v>0</v>
      </c>
      <c r="U17" s="132">
        <f t="shared" ref="U17:U27" si="5">IF(R17&gt;1,VLOOKUP($R17,$BI$412:$BJ$424,2,FALSE),0)</f>
        <v>0</v>
      </c>
      <c r="V17" s="1342"/>
      <c r="W17" s="135">
        <f t="shared" ref="W17:W27" si="6">IF(R17&gt;1,1-((S17-((T17*U17)/(SQRT(R17))))/S17),VLOOKUP($C17,$BI$78:$CS$460,34,FALSE))</f>
        <v>0.17499999999999999</v>
      </c>
      <c r="X17" s="143">
        <f t="shared" ref="X17:X27" si="7">VLOOKUP($C17,$BI$78:$CM$460,3,FALSE)</f>
        <v>2534.8130000000001</v>
      </c>
      <c r="Y17" s="144" t="str">
        <f t="shared" ref="Y17:Y27" si="8">VLOOKUP($C17,$BI$78:$CM$460,4,FALSE)</f>
        <v>kg CO2/t</v>
      </c>
      <c r="Z17" s="145">
        <f t="shared" ref="Z17:Z27" si="9">IF($Q17&gt;0,VLOOKUP($C17,$BI$78:$CM$460,6,FALSE),0)</f>
        <v>0</v>
      </c>
      <c r="AA17" s="146">
        <f t="shared" ref="AA17:AA27" si="10">($Q17*X17)/1000</f>
        <v>0</v>
      </c>
      <c r="AB17" s="146">
        <f t="shared" ref="AB17:AB27" si="11">AA17*$BJ$430</f>
        <v>0</v>
      </c>
      <c r="AC17" s="145">
        <f t="shared" ref="AC17:AC27" si="12">IF(AA17&gt;0,SQRT(($W17*$W17)+(Z17*Z17)+($V17*$V17)),0)</f>
        <v>0</v>
      </c>
      <c r="AD17" s="146">
        <f t="shared" ref="AD17:AD27" si="13">(AB17*AC17)^2</f>
        <v>0</v>
      </c>
      <c r="AE17" s="147">
        <f t="shared" ref="AE17:AE27" si="14">VLOOKUP($C17,$BI$78:$CM$460,9,FALSE)</f>
        <v>2.87602E-2</v>
      </c>
      <c r="AF17" s="144" t="str">
        <f t="shared" ref="AF17:AF27" si="15">VLOOKUP($C17,$BI$78:$CM$460,10,FALSE)</f>
        <v>kg CH4/t</v>
      </c>
      <c r="AG17" s="145">
        <f t="shared" ref="AG17:AG27" si="16">IF($Q17&gt;0,VLOOKUP($C17,$BI$78:$CM$460,24,FALSE),0)</f>
        <v>0</v>
      </c>
      <c r="AH17" s="148">
        <f t="shared" ref="AH17:AH27" si="17">($Q17*AE17)/1000</f>
        <v>0</v>
      </c>
      <c r="AI17" s="148">
        <f t="shared" ref="AI17:AI27" si="18">AH17*$BJ$431</f>
        <v>0</v>
      </c>
      <c r="AJ17" s="145">
        <f t="shared" ref="AJ17:AJ27" si="19">IF(AH17&gt;0,SQRT(($W17*$W17)+(AG17*AG17)+($V17*$V17)),0)</f>
        <v>0</v>
      </c>
      <c r="AK17" s="146">
        <f t="shared" ref="AK17:AK27" si="20">(AI17*AJ17)^2</f>
        <v>0</v>
      </c>
      <c r="AL17" s="147">
        <f t="shared" ref="AL17:AL27" si="21">VLOOKUP($C17,$BI$78:$CM$460,15,FALSE)</f>
        <v>4.3140400000000002E-2</v>
      </c>
      <c r="AM17" s="144" t="str">
        <f t="shared" ref="AM17:AM27" si="22">VLOOKUP($C17,$BI$78:$CM$460,16,FALSE)</f>
        <v>kg N2O/t</v>
      </c>
      <c r="AN17" s="145">
        <f t="shared" ref="AN17:AN27" si="23">IF($Q17&gt;0,VLOOKUP($C17,$BI$78:$CM$460,30,FALSE),0)</f>
        <v>0</v>
      </c>
      <c r="AO17" s="148">
        <f t="shared" ref="AO17:AO27" si="24">($Q17*AL17)/1000</f>
        <v>0</v>
      </c>
      <c r="AP17" s="148">
        <f t="shared" ref="AP17:AP27" si="25">AO17*$BJ$432</f>
        <v>0</v>
      </c>
      <c r="AQ17" s="145">
        <f t="shared" ref="AQ17:AQ27" si="26">IF(AO17&gt;0,SQRT(($W17*$W17)+(AN17*AN17)+($V17*$V17)),0)</f>
        <v>0</v>
      </c>
      <c r="AR17" s="146">
        <f t="shared" ref="AR17:AR27" si="27">(AP17*AQ17)^2</f>
        <v>0</v>
      </c>
      <c r="AS17" s="149">
        <v>0</v>
      </c>
      <c r="AT17" s="144">
        <v>0</v>
      </c>
      <c r="AU17" s="145">
        <v>0</v>
      </c>
      <c r="AV17" s="148">
        <f t="shared" ref="AV17:AV27" si="28">($Q17*AS17)/1000</f>
        <v>0</v>
      </c>
      <c r="AW17" s="145">
        <f t="shared" ref="AW17:AW27" si="29">IF(AV17&gt;0,SQRT(($W17*$W17)+(AU17*AU17)+($V17*$V17)),0)</f>
        <v>0</v>
      </c>
      <c r="AX17" s="146">
        <f t="shared" ref="AX17:AX27" si="30">(AV17*AW17)^2</f>
        <v>0</v>
      </c>
      <c r="AY17" s="149">
        <v>0</v>
      </c>
      <c r="AZ17" s="144">
        <v>0</v>
      </c>
      <c r="BA17" s="145">
        <v>0</v>
      </c>
      <c r="BB17" s="148">
        <f t="shared" ref="BB17:BB27" si="31">($Q17*AY17)/1000</f>
        <v>0</v>
      </c>
      <c r="BC17" s="148">
        <f t="shared" ref="BC17:BC27" si="32">BB17*$BJ$433</f>
        <v>0</v>
      </c>
      <c r="BD17" s="145">
        <f t="shared" ref="BD17:BD27" si="33">IF(BB17&gt;0,SQRT(($W17*$W17)+(BA17*BA17)+($V17*$V17)),0)</f>
        <v>0</v>
      </c>
      <c r="BE17" s="146">
        <f t="shared" ref="BE17:BE27" si="34">(BC17*BD17)^2</f>
        <v>0</v>
      </c>
      <c r="BF17" s="150">
        <f t="shared" ref="BF17:BF27" si="35">AB17+AI17+AP17+AV17+BC17</f>
        <v>0</v>
      </c>
      <c r="BG17" s="137">
        <f t="shared" ref="BG17:BG27" si="36">IF(BF17&gt;0,SQRT(AD17+AK17+AR17+AX17+BE17)/BF17,0)</f>
        <v>0</v>
      </c>
      <c r="BH17" s="15">
        <f t="shared" ref="BH17:BH36" si="37">(BF17*BG17)^2</f>
        <v>0</v>
      </c>
      <c r="BI17" s="100"/>
      <c r="BJ17" s="101"/>
      <c r="BK17" s="101"/>
      <c r="BL17" s="101"/>
      <c r="BM17" s="102"/>
      <c r="BN17" s="102"/>
      <c r="BO17" s="102"/>
      <c r="BP17" s="101"/>
      <c r="BQ17" s="101"/>
      <c r="BR17" s="101"/>
      <c r="BS17" s="101"/>
      <c r="BT17" s="101"/>
      <c r="BU17" s="101"/>
      <c r="BV17" s="101"/>
      <c r="BW17" s="101"/>
      <c r="BX17" s="101"/>
      <c r="BY17" s="101"/>
      <c r="BZ17" s="101"/>
      <c r="CA17" s="101"/>
      <c r="CB17" s="103"/>
      <c r="CC17" s="101"/>
      <c r="CD17" s="101"/>
      <c r="CE17" s="103"/>
      <c r="CF17" s="103"/>
      <c r="CG17" s="103"/>
      <c r="CH17" s="103"/>
      <c r="CI17" s="101"/>
      <c r="CJ17" s="101"/>
      <c r="CK17" s="103"/>
      <c r="CL17" s="103"/>
      <c r="CM17" s="103"/>
      <c r="CN17" s="71"/>
      <c r="CO17" s="16"/>
      <c r="CP17" s="16"/>
      <c r="CQ17" s="16"/>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6"/>
      <c r="EA17" s="16"/>
      <c r="EB17" s="16"/>
      <c r="EC17" s="16"/>
      <c r="ED17" s="16"/>
      <c r="EE17" s="16"/>
      <c r="EF17" s="16"/>
      <c r="EG17" s="16"/>
      <c r="EH17" s="13"/>
      <c r="EI17" s="13"/>
    </row>
    <row r="18" spans="1:139" s="14" customFormat="1" x14ac:dyDescent="0.25">
      <c r="A18" s="13"/>
      <c r="B18" s="127" t="s">
        <v>395</v>
      </c>
      <c r="C18" s="579" t="s">
        <v>3</v>
      </c>
      <c r="D18" s="130" t="str">
        <f t="shared" si="0"/>
        <v>t</v>
      </c>
      <c r="E18" s="131">
        <v>0</v>
      </c>
      <c r="F18" s="1534"/>
      <c r="G18" s="1534"/>
      <c r="H18" s="1534"/>
      <c r="I18" s="1534"/>
      <c r="J18" s="1534"/>
      <c r="K18" s="1534"/>
      <c r="L18" s="1534"/>
      <c r="M18" s="1534"/>
      <c r="N18" s="1534"/>
      <c r="O18" s="1534"/>
      <c r="P18" s="1534"/>
      <c r="Q18" s="132">
        <f t="shared" si="1"/>
        <v>0</v>
      </c>
      <c r="R18" s="133">
        <f t="shared" si="2"/>
        <v>1</v>
      </c>
      <c r="S18" s="132">
        <f t="shared" si="3"/>
        <v>0</v>
      </c>
      <c r="T18" s="132">
        <f t="shared" si="4"/>
        <v>0</v>
      </c>
      <c r="U18" s="132">
        <f t="shared" si="5"/>
        <v>0</v>
      </c>
      <c r="V18" s="1342"/>
      <c r="W18" s="135">
        <f t="shared" si="6"/>
        <v>0.8</v>
      </c>
      <c r="X18" s="143">
        <f t="shared" si="7"/>
        <v>0</v>
      </c>
      <c r="Y18" s="144" t="str">
        <f t="shared" si="8"/>
        <v>kg CO2/t</v>
      </c>
      <c r="Z18" s="145">
        <f t="shared" si="9"/>
        <v>0</v>
      </c>
      <c r="AA18" s="146">
        <f t="shared" si="10"/>
        <v>0</v>
      </c>
      <c r="AB18" s="146">
        <f t="shared" si="11"/>
        <v>0</v>
      </c>
      <c r="AC18" s="145">
        <f t="shared" si="12"/>
        <v>0</v>
      </c>
      <c r="AD18" s="146">
        <f t="shared" si="13"/>
        <v>0</v>
      </c>
      <c r="AE18" s="147">
        <f t="shared" si="14"/>
        <v>0.50980349999999997</v>
      </c>
      <c r="AF18" s="144" t="str">
        <f t="shared" si="15"/>
        <v>kg CH4/t</v>
      </c>
      <c r="AG18" s="145">
        <f t="shared" si="16"/>
        <v>0</v>
      </c>
      <c r="AH18" s="148">
        <f t="shared" si="17"/>
        <v>0</v>
      </c>
      <c r="AI18" s="148">
        <f t="shared" si="18"/>
        <v>0</v>
      </c>
      <c r="AJ18" s="145">
        <f t="shared" si="19"/>
        <v>0</v>
      </c>
      <c r="AK18" s="146">
        <f t="shared" si="20"/>
        <v>0</v>
      </c>
      <c r="AL18" s="147">
        <f t="shared" si="21"/>
        <v>6.7973800000000001E-2</v>
      </c>
      <c r="AM18" s="144" t="str">
        <f t="shared" si="22"/>
        <v>kg N2O/t</v>
      </c>
      <c r="AN18" s="145">
        <f t="shared" si="23"/>
        <v>0</v>
      </c>
      <c r="AO18" s="148">
        <f t="shared" si="24"/>
        <v>0</v>
      </c>
      <c r="AP18" s="148">
        <f t="shared" si="25"/>
        <v>0</v>
      </c>
      <c r="AQ18" s="145">
        <f t="shared" si="26"/>
        <v>0</v>
      </c>
      <c r="AR18" s="146">
        <f t="shared" si="27"/>
        <v>0</v>
      </c>
      <c r="AS18" s="149">
        <v>0</v>
      </c>
      <c r="AT18" s="144">
        <v>0</v>
      </c>
      <c r="AU18" s="145">
        <v>0</v>
      </c>
      <c r="AV18" s="148">
        <f t="shared" si="28"/>
        <v>0</v>
      </c>
      <c r="AW18" s="145">
        <f t="shared" si="29"/>
        <v>0</v>
      </c>
      <c r="AX18" s="146">
        <f t="shared" si="30"/>
        <v>0</v>
      </c>
      <c r="AY18" s="149">
        <v>0</v>
      </c>
      <c r="AZ18" s="144">
        <v>0</v>
      </c>
      <c r="BA18" s="145">
        <v>0</v>
      </c>
      <c r="BB18" s="148">
        <f t="shared" si="31"/>
        <v>0</v>
      </c>
      <c r="BC18" s="148">
        <f t="shared" si="32"/>
        <v>0</v>
      </c>
      <c r="BD18" s="145">
        <f t="shared" si="33"/>
        <v>0</v>
      </c>
      <c r="BE18" s="146">
        <f t="shared" si="34"/>
        <v>0</v>
      </c>
      <c r="BF18" s="150">
        <f t="shared" si="35"/>
        <v>0</v>
      </c>
      <c r="BG18" s="137">
        <f t="shared" si="36"/>
        <v>0</v>
      </c>
      <c r="BH18" s="15">
        <f t="shared" si="37"/>
        <v>0</v>
      </c>
      <c r="BI18" s="100"/>
      <c r="BJ18" s="101"/>
      <c r="BK18" s="101"/>
      <c r="BL18" s="101"/>
      <c r="BM18" s="102"/>
      <c r="BN18" s="102"/>
      <c r="BO18" s="102"/>
      <c r="BP18" s="101"/>
      <c r="BQ18" s="101"/>
      <c r="BR18" s="101"/>
      <c r="BS18" s="101"/>
      <c r="BT18" s="101"/>
      <c r="BU18" s="101"/>
      <c r="BV18" s="101"/>
      <c r="BW18" s="101"/>
      <c r="BX18" s="101"/>
      <c r="BY18" s="101"/>
      <c r="BZ18" s="101"/>
      <c r="CA18" s="101"/>
      <c r="CB18" s="103"/>
      <c r="CC18" s="101"/>
      <c r="CD18" s="101"/>
      <c r="CE18" s="103"/>
      <c r="CF18" s="103"/>
      <c r="CG18" s="103"/>
      <c r="CH18" s="103"/>
      <c r="CI18" s="101"/>
      <c r="CJ18" s="101"/>
      <c r="CK18" s="103"/>
      <c r="CL18" s="103"/>
      <c r="CM18" s="103"/>
      <c r="CN18" s="71"/>
      <c r="CO18" s="16"/>
      <c r="CP18" s="16"/>
      <c r="CQ18" s="16"/>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6"/>
      <c r="EA18" s="16"/>
      <c r="EB18" s="16"/>
      <c r="EC18" s="16"/>
      <c r="ED18" s="16"/>
      <c r="EE18" s="16"/>
      <c r="EF18" s="16"/>
      <c r="EG18" s="16"/>
      <c r="EH18" s="13"/>
      <c r="EI18" s="13"/>
    </row>
    <row r="19" spans="1:139" s="14" customFormat="1" x14ac:dyDescent="0.25">
      <c r="A19" s="13"/>
      <c r="B19" s="127"/>
      <c r="C19" s="579"/>
      <c r="D19" s="130">
        <f t="shared" si="0"/>
        <v>0</v>
      </c>
      <c r="E19" s="131"/>
      <c r="F19" s="1534"/>
      <c r="G19" s="1534"/>
      <c r="H19" s="1534"/>
      <c r="I19" s="1534"/>
      <c r="J19" s="1534"/>
      <c r="K19" s="1534"/>
      <c r="L19" s="1534"/>
      <c r="M19" s="1534"/>
      <c r="N19" s="1534"/>
      <c r="O19" s="1534"/>
      <c r="P19" s="1534"/>
      <c r="Q19" s="132">
        <f t="shared" si="1"/>
        <v>0</v>
      </c>
      <c r="R19" s="133">
        <f t="shared" si="2"/>
        <v>0</v>
      </c>
      <c r="S19" s="132">
        <f t="shared" si="3"/>
        <v>0</v>
      </c>
      <c r="T19" s="132">
        <f t="shared" si="4"/>
        <v>0</v>
      </c>
      <c r="U19" s="132">
        <f t="shared" si="5"/>
        <v>0</v>
      </c>
      <c r="V19" s="1342"/>
      <c r="W19" s="135">
        <f t="shared" si="6"/>
        <v>0</v>
      </c>
      <c r="X19" s="143">
        <f t="shared" si="7"/>
        <v>0</v>
      </c>
      <c r="Y19" s="144">
        <f t="shared" si="8"/>
        <v>0</v>
      </c>
      <c r="Z19" s="145">
        <f t="shared" si="9"/>
        <v>0</v>
      </c>
      <c r="AA19" s="146">
        <f t="shared" si="10"/>
        <v>0</v>
      </c>
      <c r="AB19" s="146">
        <f t="shared" si="11"/>
        <v>0</v>
      </c>
      <c r="AC19" s="145">
        <f t="shared" si="12"/>
        <v>0</v>
      </c>
      <c r="AD19" s="146">
        <f t="shared" si="13"/>
        <v>0</v>
      </c>
      <c r="AE19" s="147">
        <f t="shared" si="14"/>
        <v>0</v>
      </c>
      <c r="AF19" s="144">
        <f t="shared" si="15"/>
        <v>0</v>
      </c>
      <c r="AG19" s="145">
        <f t="shared" si="16"/>
        <v>0</v>
      </c>
      <c r="AH19" s="148">
        <f t="shared" si="17"/>
        <v>0</v>
      </c>
      <c r="AI19" s="148">
        <f t="shared" si="18"/>
        <v>0</v>
      </c>
      <c r="AJ19" s="145">
        <f t="shared" si="19"/>
        <v>0</v>
      </c>
      <c r="AK19" s="146">
        <f t="shared" si="20"/>
        <v>0</v>
      </c>
      <c r="AL19" s="147">
        <f t="shared" si="21"/>
        <v>0</v>
      </c>
      <c r="AM19" s="144">
        <f t="shared" si="22"/>
        <v>0</v>
      </c>
      <c r="AN19" s="145">
        <f t="shared" si="23"/>
        <v>0</v>
      </c>
      <c r="AO19" s="148">
        <f t="shared" si="24"/>
        <v>0</v>
      </c>
      <c r="AP19" s="148">
        <f t="shared" si="25"/>
        <v>0</v>
      </c>
      <c r="AQ19" s="145">
        <f t="shared" si="26"/>
        <v>0</v>
      </c>
      <c r="AR19" s="146">
        <f t="shared" si="27"/>
        <v>0</v>
      </c>
      <c r="AS19" s="149">
        <v>0</v>
      </c>
      <c r="AT19" s="144">
        <v>0</v>
      </c>
      <c r="AU19" s="145">
        <v>0</v>
      </c>
      <c r="AV19" s="148">
        <f t="shared" si="28"/>
        <v>0</v>
      </c>
      <c r="AW19" s="145">
        <f t="shared" si="29"/>
        <v>0</v>
      </c>
      <c r="AX19" s="146">
        <f t="shared" si="30"/>
        <v>0</v>
      </c>
      <c r="AY19" s="149">
        <v>0</v>
      </c>
      <c r="AZ19" s="144">
        <v>0</v>
      </c>
      <c r="BA19" s="145">
        <v>0</v>
      </c>
      <c r="BB19" s="148">
        <f t="shared" si="31"/>
        <v>0</v>
      </c>
      <c r="BC19" s="148">
        <f t="shared" si="32"/>
        <v>0</v>
      </c>
      <c r="BD19" s="145">
        <f t="shared" si="33"/>
        <v>0</v>
      </c>
      <c r="BE19" s="146">
        <f t="shared" si="34"/>
        <v>0</v>
      </c>
      <c r="BF19" s="150">
        <f t="shared" si="35"/>
        <v>0</v>
      </c>
      <c r="BG19" s="137">
        <f t="shared" si="36"/>
        <v>0</v>
      </c>
      <c r="BH19" s="15">
        <f t="shared" si="37"/>
        <v>0</v>
      </c>
      <c r="BI19" s="100"/>
      <c r="BJ19" s="101"/>
      <c r="BK19" s="101"/>
      <c r="BL19" s="101"/>
      <c r="BM19" s="102"/>
      <c r="BN19" s="102"/>
      <c r="BO19" s="102"/>
      <c r="BP19" s="101"/>
      <c r="BQ19" s="101"/>
      <c r="BR19" s="101"/>
      <c r="BS19" s="101"/>
      <c r="BT19" s="101"/>
      <c r="BU19" s="101"/>
      <c r="BV19" s="101"/>
      <c r="BW19" s="101"/>
      <c r="BX19" s="101"/>
      <c r="BY19" s="101"/>
      <c r="BZ19" s="101"/>
      <c r="CA19" s="101"/>
      <c r="CB19" s="103"/>
      <c r="CC19" s="101"/>
      <c r="CD19" s="101"/>
      <c r="CE19" s="103"/>
      <c r="CF19" s="103"/>
      <c r="CG19" s="103"/>
      <c r="CH19" s="103"/>
      <c r="CI19" s="101"/>
      <c r="CJ19" s="101"/>
      <c r="CK19" s="103"/>
      <c r="CL19" s="103"/>
      <c r="CM19" s="103"/>
      <c r="CN19" s="71"/>
      <c r="CO19" s="16"/>
      <c r="CP19" s="16"/>
      <c r="CQ19" s="16"/>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6"/>
      <c r="EA19" s="16"/>
      <c r="EB19" s="16"/>
      <c r="EC19" s="16"/>
      <c r="ED19" s="16"/>
      <c r="EE19" s="16"/>
      <c r="EF19" s="16"/>
      <c r="EG19" s="16"/>
      <c r="EH19" s="13"/>
      <c r="EI19" s="13"/>
    </row>
    <row r="20" spans="1:139" s="14" customFormat="1" x14ac:dyDescent="0.25">
      <c r="A20" s="13"/>
      <c r="B20" s="128"/>
      <c r="C20" s="579"/>
      <c r="D20" s="130">
        <f t="shared" si="0"/>
        <v>0</v>
      </c>
      <c r="E20" s="131"/>
      <c r="F20" s="1534"/>
      <c r="G20" s="1534"/>
      <c r="H20" s="1534"/>
      <c r="I20" s="1534"/>
      <c r="J20" s="1534"/>
      <c r="K20" s="1534"/>
      <c r="L20" s="1534"/>
      <c r="M20" s="1534"/>
      <c r="N20" s="1534"/>
      <c r="O20" s="1534"/>
      <c r="P20" s="1534"/>
      <c r="Q20" s="132">
        <f t="shared" si="1"/>
        <v>0</v>
      </c>
      <c r="R20" s="133">
        <f t="shared" si="2"/>
        <v>0</v>
      </c>
      <c r="S20" s="132">
        <f t="shared" si="3"/>
        <v>0</v>
      </c>
      <c r="T20" s="132">
        <f t="shared" si="4"/>
        <v>0</v>
      </c>
      <c r="U20" s="132">
        <f t="shared" si="5"/>
        <v>0</v>
      </c>
      <c r="V20" s="1342"/>
      <c r="W20" s="135">
        <f t="shared" si="6"/>
        <v>0</v>
      </c>
      <c r="X20" s="143">
        <f t="shared" si="7"/>
        <v>0</v>
      </c>
      <c r="Y20" s="144">
        <f t="shared" si="8"/>
        <v>0</v>
      </c>
      <c r="Z20" s="145">
        <f t="shared" si="9"/>
        <v>0</v>
      </c>
      <c r="AA20" s="146">
        <f t="shared" si="10"/>
        <v>0</v>
      </c>
      <c r="AB20" s="146">
        <f t="shared" si="11"/>
        <v>0</v>
      </c>
      <c r="AC20" s="145">
        <f t="shared" si="12"/>
        <v>0</v>
      </c>
      <c r="AD20" s="146">
        <f t="shared" si="13"/>
        <v>0</v>
      </c>
      <c r="AE20" s="147">
        <f t="shared" si="14"/>
        <v>0</v>
      </c>
      <c r="AF20" s="144">
        <f t="shared" si="15"/>
        <v>0</v>
      </c>
      <c r="AG20" s="145">
        <f t="shared" si="16"/>
        <v>0</v>
      </c>
      <c r="AH20" s="148">
        <f t="shared" si="17"/>
        <v>0</v>
      </c>
      <c r="AI20" s="148">
        <f t="shared" si="18"/>
        <v>0</v>
      </c>
      <c r="AJ20" s="145">
        <f t="shared" si="19"/>
        <v>0</v>
      </c>
      <c r="AK20" s="146">
        <f t="shared" si="20"/>
        <v>0</v>
      </c>
      <c r="AL20" s="147">
        <f t="shared" si="21"/>
        <v>0</v>
      </c>
      <c r="AM20" s="144">
        <f t="shared" si="22"/>
        <v>0</v>
      </c>
      <c r="AN20" s="145">
        <f t="shared" si="23"/>
        <v>0</v>
      </c>
      <c r="AO20" s="148">
        <f t="shared" si="24"/>
        <v>0</v>
      </c>
      <c r="AP20" s="148">
        <f t="shared" si="25"/>
        <v>0</v>
      </c>
      <c r="AQ20" s="145">
        <f t="shared" si="26"/>
        <v>0</v>
      </c>
      <c r="AR20" s="146">
        <f t="shared" si="27"/>
        <v>0</v>
      </c>
      <c r="AS20" s="149">
        <v>0</v>
      </c>
      <c r="AT20" s="144">
        <v>0</v>
      </c>
      <c r="AU20" s="145">
        <v>0</v>
      </c>
      <c r="AV20" s="148">
        <f t="shared" si="28"/>
        <v>0</v>
      </c>
      <c r="AW20" s="145">
        <f t="shared" si="29"/>
        <v>0</v>
      </c>
      <c r="AX20" s="146">
        <f t="shared" si="30"/>
        <v>0</v>
      </c>
      <c r="AY20" s="149">
        <v>0</v>
      </c>
      <c r="AZ20" s="144">
        <v>0</v>
      </c>
      <c r="BA20" s="145">
        <v>0</v>
      </c>
      <c r="BB20" s="148">
        <f t="shared" si="31"/>
        <v>0</v>
      </c>
      <c r="BC20" s="148">
        <f t="shared" si="32"/>
        <v>0</v>
      </c>
      <c r="BD20" s="145">
        <f t="shared" si="33"/>
        <v>0</v>
      </c>
      <c r="BE20" s="146">
        <f t="shared" si="34"/>
        <v>0</v>
      </c>
      <c r="BF20" s="150">
        <f t="shared" si="35"/>
        <v>0</v>
      </c>
      <c r="BG20" s="137">
        <f t="shared" si="36"/>
        <v>0</v>
      </c>
      <c r="BH20" s="15">
        <f t="shared" si="37"/>
        <v>0</v>
      </c>
      <c r="BI20" s="100"/>
      <c r="BJ20" s="101"/>
      <c r="BK20" s="101"/>
      <c r="BL20" s="101"/>
      <c r="BM20" s="102"/>
      <c r="BN20" s="102"/>
      <c r="BO20" s="102"/>
      <c r="BP20" s="101"/>
      <c r="BQ20" s="101"/>
      <c r="BR20" s="101"/>
      <c r="BS20" s="101"/>
      <c r="BT20" s="101"/>
      <c r="BU20" s="101"/>
      <c r="BV20" s="101"/>
      <c r="BW20" s="101"/>
      <c r="BX20" s="101"/>
      <c r="BY20" s="101"/>
      <c r="BZ20" s="101"/>
      <c r="CA20" s="101"/>
      <c r="CB20" s="103"/>
      <c r="CC20" s="101"/>
      <c r="CD20" s="101"/>
      <c r="CE20" s="103"/>
      <c r="CF20" s="103"/>
      <c r="CG20" s="103"/>
      <c r="CH20" s="103"/>
      <c r="CI20" s="101"/>
      <c r="CJ20" s="101"/>
      <c r="CK20" s="103"/>
      <c r="CL20" s="103"/>
      <c r="CM20" s="103"/>
      <c r="CN20" s="71"/>
      <c r="CO20" s="16"/>
      <c r="CP20" s="16"/>
      <c r="CQ20" s="16"/>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6"/>
      <c r="EA20" s="16"/>
      <c r="EB20" s="16"/>
      <c r="EC20" s="16"/>
      <c r="ED20" s="16"/>
      <c r="EE20" s="16"/>
      <c r="EF20" s="16"/>
      <c r="EG20" s="16"/>
      <c r="EH20" s="13"/>
      <c r="EI20" s="13"/>
    </row>
    <row r="21" spans="1:139" s="14" customFormat="1" ht="15" customHeight="1" x14ac:dyDescent="0.25">
      <c r="A21" s="13"/>
      <c r="B21" s="126" t="s">
        <v>401</v>
      </c>
      <c r="C21" s="579"/>
      <c r="D21" s="130">
        <f t="shared" si="0"/>
        <v>0</v>
      </c>
      <c r="E21" s="136"/>
      <c r="F21" s="538"/>
      <c r="G21" s="1534"/>
      <c r="H21" s="1534"/>
      <c r="I21" s="1534"/>
      <c r="J21" s="1534"/>
      <c r="K21" s="1534"/>
      <c r="L21" s="1534"/>
      <c r="M21" s="1534"/>
      <c r="N21" s="1534"/>
      <c r="O21" s="1534"/>
      <c r="P21" s="1534"/>
      <c r="Q21" s="132">
        <f t="shared" si="1"/>
        <v>0</v>
      </c>
      <c r="R21" s="133">
        <f t="shared" si="2"/>
        <v>0</v>
      </c>
      <c r="S21" s="132">
        <f t="shared" si="3"/>
        <v>0</v>
      </c>
      <c r="T21" s="132">
        <f t="shared" si="4"/>
        <v>0</v>
      </c>
      <c r="U21" s="132">
        <f t="shared" si="5"/>
        <v>0</v>
      </c>
      <c r="V21" s="1342"/>
      <c r="W21" s="135">
        <f t="shared" si="6"/>
        <v>0</v>
      </c>
      <c r="X21" s="143">
        <f t="shared" si="7"/>
        <v>0</v>
      </c>
      <c r="Y21" s="144">
        <f t="shared" si="8"/>
        <v>0</v>
      </c>
      <c r="Z21" s="145">
        <f t="shared" si="9"/>
        <v>0</v>
      </c>
      <c r="AA21" s="146">
        <f t="shared" si="10"/>
        <v>0</v>
      </c>
      <c r="AB21" s="146">
        <f t="shared" si="11"/>
        <v>0</v>
      </c>
      <c r="AC21" s="145">
        <f t="shared" si="12"/>
        <v>0</v>
      </c>
      <c r="AD21" s="146">
        <f t="shared" si="13"/>
        <v>0</v>
      </c>
      <c r="AE21" s="147">
        <f t="shared" si="14"/>
        <v>0</v>
      </c>
      <c r="AF21" s="144">
        <f t="shared" si="15"/>
        <v>0</v>
      </c>
      <c r="AG21" s="145">
        <f t="shared" si="16"/>
        <v>0</v>
      </c>
      <c r="AH21" s="148">
        <f t="shared" si="17"/>
        <v>0</v>
      </c>
      <c r="AI21" s="148">
        <f t="shared" si="18"/>
        <v>0</v>
      </c>
      <c r="AJ21" s="145">
        <f t="shared" si="19"/>
        <v>0</v>
      </c>
      <c r="AK21" s="146">
        <f t="shared" si="20"/>
        <v>0</v>
      </c>
      <c r="AL21" s="147">
        <f t="shared" si="21"/>
        <v>0</v>
      </c>
      <c r="AM21" s="144">
        <f t="shared" si="22"/>
        <v>0</v>
      </c>
      <c r="AN21" s="145">
        <f t="shared" si="23"/>
        <v>0</v>
      </c>
      <c r="AO21" s="148">
        <f t="shared" si="24"/>
        <v>0</v>
      </c>
      <c r="AP21" s="148">
        <f t="shared" si="25"/>
        <v>0</v>
      </c>
      <c r="AQ21" s="145">
        <f t="shared" si="26"/>
        <v>0</v>
      </c>
      <c r="AR21" s="146">
        <f t="shared" si="27"/>
        <v>0</v>
      </c>
      <c r="AS21" s="149">
        <v>0</v>
      </c>
      <c r="AT21" s="144">
        <v>0</v>
      </c>
      <c r="AU21" s="145">
        <v>0</v>
      </c>
      <c r="AV21" s="148">
        <f t="shared" si="28"/>
        <v>0</v>
      </c>
      <c r="AW21" s="145">
        <f t="shared" si="29"/>
        <v>0</v>
      </c>
      <c r="AX21" s="146">
        <f t="shared" si="30"/>
        <v>0</v>
      </c>
      <c r="AY21" s="149">
        <v>0</v>
      </c>
      <c r="AZ21" s="144">
        <v>0</v>
      </c>
      <c r="BA21" s="145">
        <v>0</v>
      </c>
      <c r="BB21" s="148">
        <f t="shared" si="31"/>
        <v>0</v>
      </c>
      <c r="BC21" s="148">
        <f t="shared" si="32"/>
        <v>0</v>
      </c>
      <c r="BD21" s="145">
        <f t="shared" si="33"/>
        <v>0</v>
      </c>
      <c r="BE21" s="146">
        <f t="shared" si="34"/>
        <v>0</v>
      </c>
      <c r="BF21" s="150">
        <f t="shared" si="35"/>
        <v>0</v>
      </c>
      <c r="BG21" s="137">
        <f t="shared" si="36"/>
        <v>0</v>
      </c>
      <c r="BH21" s="15">
        <f t="shared" si="37"/>
        <v>0</v>
      </c>
      <c r="BI21" s="100"/>
      <c r="BJ21" s="101"/>
      <c r="BK21" s="101"/>
      <c r="BL21" s="101"/>
      <c r="BM21" s="102"/>
      <c r="BN21" s="102"/>
      <c r="BO21" s="102"/>
      <c r="BP21" s="101"/>
      <c r="BQ21" s="101"/>
      <c r="BR21" s="101"/>
      <c r="BS21" s="101"/>
      <c r="BT21" s="101"/>
      <c r="BU21" s="101"/>
      <c r="BV21" s="101"/>
      <c r="BW21" s="101"/>
      <c r="BX21" s="101"/>
      <c r="BY21" s="101"/>
      <c r="BZ21" s="101"/>
      <c r="CA21" s="101"/>
      <c r="CB21" s="103"/>
      <c r="CC21" s="101"/>
      <c r="CD21" s="101"/>
      <c r="CE21" s="103"/>
      <c r="CF21" s="103"/>
      <c r="CG21" s="103"/>
      <c r="CH21" s="103"/>
      <c r="CI21" s="101"/>
      <c r="CJ21" s="101"/>
      <c r="CK21" s="103"/>
      <c r="CL21" s="103"/>
      <c r="CM21" s="103"/>
      <c r="CN21" s="71"/>
      <c r="CO21" s="16"/>
      <c r="CP21" s="16"/>
      <c r="CQ21" s="16"/>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6"/>
      <c r="EA21" s="16"/>
      <c r="EB21" s="16"/>
      <c r="EC21" s="16"/>
      <c r="ED21" s="16"/>
      <c r="EE21" s="16"/>
      <c r="EF21" s="16"/>
      <c r="EG21" s="16"/>
      <c r="EH21" s="13"/>
      <c r="EI21" s="13"/>
    </row>
    <row r="22" spans="1:139" s="14" customFormat="1" x14ac:dyDescent="0.25">
      <c r="A22" s="13"/>
      <c r="B22" s="127" t="s">
        <v>395</v>
      </c>
      <c r="C22" s="579"/>
      <c r="D22" s="130">
        <f t="shared" si="0"/>
        <v>0</v>
      </c>
      <c r="E22" s="131"/>
      <c r="F22" s="1534"/>
      <c r="G22" s="1534"/>
      <c r="H22" s="1534"/>
      <c r="I22" s="1534"/>
      <c r="J22" s="1534"/>
      <c r="K22" s="1534"/>
      <c r="L22" s="1534"/>
      <c r="M22" s="1534"/>
      <c r="N22" s="1534"/>
      <c r="O22" s="1534"/>
      <c r="P22" s="1534"/>
      <c r="Q22" s="132">
        <f>SUM(E22:P22)</f>
        <v>0</v>
      </c>
      <c r="R22" s="133">
        <f>COUNT(E22:P22)</f>
        <v>0</v>
      </c>
      <c r="S22" s="132">
        <f>IF(R22&gt;1,AVERAGE(E22:P22),0)</f>
        <v>0</v>
      </c>
      <c r="T22" s="132">
        <f>IF(R22&gt;1,STDEV(E22:P22),0)</f>
        <v>0</v>
      </c>
      <c r="U22" s="132">
        <f t="shared" si="5"/>
        <v>0</v>
      </c>
      <c r="V22" s="1342"/>
      <c r="W22" s="135">
        <f t="shared" si="6"/>
        <v>0</v>
      </c>
      <c r="X22" s="143">
        <f t="shared" si="7"/>
        <v>0</v>
      </c>
      <c r="Y22" s="144">
        <f t="shared" si="8"/>
        <v>0</v>
      </c>
      <c r="Z22" s="145">
        <f t="shared" si="9"/>
        <v>0</v>
      </c>
      <c r="AA22" s="146">
        <f>($Q22*X22)/1000</f>
        <v>0</v>
      </c>
      <c r="AB22" s="146">
        <f t="shared" si="11"/>
        <v>0</v>
      </c>
      <c r="AC22" s="145">
        <f>IF(AA22&gt;0,SQRT(($W22*$W22)+(Z22*Z22)+($V22*$V22)),0)</f>
        <v>0</v>
      </c>
      <c r="AD22" s="146">
        <f>(AB22*AC22)^2</f>
        <v>0</v>
      </c>
      <c r="AE22" s="147">
        <f t="shared" si="14"/>
        <v>0</v>
      </c>
      <c r="AF22" s="144">
        <f t="shared" si="15"/>
        <v>0</v>
      </c>
      <c r="AG22" s="145">
        <f t="shared" si="16"/>
        <v>0</v>
      </c>
      <c r="AH22" s="148">
        <f>($Q22*AE22)/1000</f>
        <v>0</v>
      </c>
      <c r="AI22" s="148">
        <f t="shared" si="18"/>
        <v>0</v>
      </c>
      <c r="AJ22" s="145">
        <f>IF(AH22&gt;0,SQRT(($W22*$W22)+(AG22*AG22)+($V22*$V22)),0)</f>
        <v>0</v>
      </c>
      <c r="AK22" s="146">
        <f>(AI22*AJ22)^2</f>
        <v>0</v>
      </c>
      <c r="AL22" s="147">
        <f t="shared" si="21"/>
        <v>0</v>
      </c>
      <c r="AM22" s="144">
        <f t="shared" si="22"/>
        <v>0</v>
      </c>
      <c r="AN22" s="145">
        <f t="shared" si="23"/>
        <v>0</v>
      </c>
      <c r="AO22" s="148">
        <f>($Q22*AL22)/1000</f>
        <v>0</v>
      </c>
      <c r="AP22" s="148">
        <f t="shared" si="25"/>
        <v>0</v>
      </c>
      <c r="AQ22" s="145">
        <f>IF(AO22&gt;0,SQRT(($W22*$W22)+(AN22*AN22)+($V22*$V22)),0)</f>
        <v>0</v>
      </c>
      <c r="AR22" s="146">
        <f>(AP22*AQ22)^2</f>
        <v>0</v>
      </c>
      <c r="AS22" s="149">
        <v>0</v>
      </c>
      <c r="AT22" s="144">
        <v>0</v>
      </c>
      <c r="AU22" s="145">
        <v>0</v>
      </c>
      <c r="AV22" s="148">
        <f t="shared" si="28"/>
        <v>0</v>
      </c>
      <c r="AW22" s="145">
        <f>IF(AV22&gt;0,SQRT(($W22*$W22)+(AU22*AU22)+($V22*$V22)),0)</f>
        <v>0</v>
      </c>
      <c r="AX22" s="146">
        <f>(AV22*AW22)^2</f>
        <v>0</v>
      </c>
      <c r="AY22" s="149">
        <v>0</v>
      </c>
      <c r="AZ22" s="144">
        <v>0</v>
      </c>
      <c r="BA22" s="145">
        <v>0</v>
      </c>
      <c r="BB22" s="148">
        <f>($Q22*AY22)/1000</f>
        <v>0</v>
      </c>
      <c r="BC22" s="148">
        <f t="shared" si="32"/>
        <v>0</v>
      </c>
      <c r="BD22" s="145">
        <f>IF(BB22&gt;0,SQRT(($W22*$W22)+(BA22*BA22)+($V22*$V22)),0)</f>
        <v>0</v>
      </c>
      <c r="BE22" s="146">
        <f>(BC22*BD22)^2</f>
        <v>0</v>
      </c>
      <c r="BF22" s="150">
        <f t="shared" si="35"/>
        <v>0</v>
      </c>
      <c r="BG22" s="137">
        <f t="shared" si="36"/>
        <v>0</v>
      </c>
      <c r="BH22" s="15">
        <f>(BF22*BG22)^2</f>
        <v>0</v>
      </c>
      <c r="BI22" s="100"/>
      <c r="BJ22" s="101"/>
      <c r="BK22" s="101"/>
      <c r="BL22" s="101"/>
      <c r="BM22" s="102"/>
      <c r="BN22" s="102"/>
      <c r="BO22" s="102"/>
      <c r="BP22" s="101"/>
      <c r="BQ22" s="101"/>
      <c r="BR22" s="101"/>
      <c r="BS22" s="101"/>
      <c r="BT22" s="101"/>
      <c r="BU22" s="101"/>
      <c r="BV22" s="101"/>
      <c r="BW22" s="101"/>
      <c r="BX22" s="101"/>
      <c r="BY22" s="101"/>
      <c r="BZ22" s="101"/>
      <c r="CA22" s="101"/>
      <c r="CB22" s="103"/>
      <c r="CC22" s="101"/>
      <c r="CD22" s="101"/>
      <c r="CE22" s="103"/>
      <c r="CF22" s="103"/>
      <c r="CG22" s="103"/>
      <c r="CH22" s="103"/>
      <c r="CI22" s="101"/>
      <c r="CJ22" s="101"/>
      <c r="CK22" s="103"/>
      <c r="CL22" s="103"/>
      <c r="CM22" s="103"/>
      <c r="CN22" s="71"/>
      <c r="CO22" s="16"/>
      <c r="CP22" s="16"/>
      <c r="CQ22" s="16"/>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6"/>
      <c r="EA22" s="16"/>
      <c r="EB22" s="16"/>
      <c r="EC22" s="16"/>
      <c r="ED22" s="16"/>
      <c r="EE22" s="16"/>
      <c r="EF22" s="16"/>
      <c r="EG22" s="16"/>
      <c r="EH22" s="13"/>
      <c r="EI22" s="13"/>
    </row>
    <row r="23" spans="1:139" s="14" customFormat="1" x14ac:dyDescent="0.25">
      <c r="A23" s="13"/>
      <c r="B23" s="127"/>
      <c r="C23" s="579"/>
      <c r="D23" s="130">
        <f t="shared" si="0"/>
        <v>0</v>
      </c>
      <c r="E23" s="136"/>
      <c r="F23" s="1534"/>
      <c r="G23" s="1534"/>
      <c r="H23" s="1534"/>
      <c r="I23" s="1534"/>
      <c r="J23" s="1534"/>
      <c r="K23" s="1534"/>
      <c r="L23" s="1534"/>
      <c r="M23" s="1534"/>
      <c r="N23" s="1534"/>
      <c r="O23" s="1534"/>
      <c r="P23" s="1534"/>
      <c r="Q23" s="132">
        <f t="shared" si="1"/>
        <v>0</v>
      </c>
      <c r="R23" s="133">
        <f t="shared" si="2"/>
        <v>0</v>
      </c>
      <c r="S23" s="132">
        <f t="shared" si="3"/>
        <v>0</v>
      </c>
      <c r="T23" s="132">
        <f t="shared" si="4"/>
        <v>0</v>
      </c>
      <c r="U23" s="132">
        <f t="shared" si="5"/>
        <v>0</v>
      </c>
      <c r="V23" s="1342"/>
      <c r="W23" s="135">
        <f t="shared" si="6"/>
        <v>0</v>
      </c>
      <c r="X23" s="143">
        <f t="shared" si="7"/>
        <v>0</v>
      </c>
      <c r="Y23" s="144">
        <f t="shared" si="8"/>
        <v>0</v>
      </c>
      <c r="Z23" s="145">
        <f t="shared" si="9"/>
        <v>0</v>
      </c>
      <c r="AA23" s="146">
        <f t="shared" si="10"/>
        <v>0</v>
      </c>
      <c r="AB23" s="146">
        <f t="shared" si="11"/>
        <v>0</v>
      </c>
      <c r="AC23" s="145">
        <f t="shared" si="12"/>
        <v>0</v>
      </c>
      <c r="AD23" s="146">
        <f t="shared" si="13"/>
        <v>0</v>
      </c>
      <c r="AE23" s="147">
        <f t="shared" si="14"/>
        <v>0</v>
      </c>
      <c r="AF23" s="144">
        <f t="shared" si="15"/>
        <v>0</v>
      </c>
      <c r="AG23" s="145">
        <f t="shared" si="16"/>
        <v>0</v>
      </c>
      <c r="AH23" s="148">
        <f t="shared" si="17"/>
        <v>0</v>
      </c>
      <c r="AI23" s="148">
        <f t="shared" si="18"/>
        <v>0</v>
      </c>
      <c r="AJ23" s="145">
        <f t="shared" si="19"/>
        <v>0</v>
      </c>
      <c r="AK23" s="146">
        <f t="shared" si="20"/>
        <v>0</v>
      </c>
      <c r="AL23" s="147">
        <f t="shared" si="21"/>
        <v>0</v>
      </c>
      <c r="AM23" s="144">
        <f t="shared" si="22"/>
        <v>0</v>
      </c>
      <c r="AN23" s="145">
        <f t="shared" si="23"/>
        <v>0</v>
      </c>
      <c r="AO23" s="148">
        <f t="shared" si="24"/>
        <v>0</v>
      </c>
      <c r="AP23" s="148">
        <f t="shared" si="25"/>
        <v>0</v>
      </c>
      <c r="AQ23" s="145">
        <f t="shared" si="26"/>
        <v>0</v>
      </c>
      <c r="AR23" s="146">
        <f t="shared" si="27"/>
        <v>0</v>
      </c>
      <c r="AS23" s="149">
        <v>0</v>
      </c>
      <c r="AT23" s="144">
        <v>0</v>
      </c>
      <c r="AU23" s="145">
        <v>0</v>
      </c>
      <c r="AV23" s="148">
        <f t="shared" si="28"/>
        <v>0</v>
      </c>
      <c r="AW23" s="145">
        <f t="shared" si="29"/>
        <v>0</v>
      </c>
      <c r="AX23" s="146">
        <f t="shared" si="30"/>
        <v>0</v>
      </c>
      <c r="AY23" s="149">
        <v>0</v>
      </c>
      <c r="AZ23" s="144">
        <v>0</v>
      </c>
      <c r="BA23" s="145">
        <v>0</v>
      </c>
      <c r="BB23" s="148">
        <f t="shared" si="31"/>
        <v>0</v>
      </c>
      <c r="BC23" s="148">
        <f t="shared" si="32"/>
        <v>0</v>
      </c>
      <c r="BD23" s="145">
        <f t="shared" si="33"/>
        <v>0</v>
      </c>
      <c r="BE23" s="146">
        <f t="shared" si="34"/>
        <v>0</v>
      </c>
      <c r="BF23" s="150">
        <f t="shared" si="35"/>
        <v>0</v>
      </c>
      <c r="BG23" s="137">
        <f t="shared" si="36"/>
        <v>0</v>
      </c>
      <c r="BH23" s="15">
        <f t="shared" si="37"/>
        <v>0</v>
      </c>
      <c r="BI23" s="100"/>
      <c r="BJ23" s="101"/>
      <c r="BK23" s="101"/>
      <c r="BL23" s="101"/>
      <c r="BM23" s="102"/>
      <c r="BN23" s="102"/>
      <c r="BO23" s="102"/>
      <c r="BP23" s="101"/>
      <c r="BQ23" s="101"/>
      <c r="BR23" s="101"/>
      <c r="BS23" s="101"/>
      <c r="BT23" s="101"/>
      <c r="BU23" s="101"/>
      <c r="BV23" s="101"/>
      <c r="BW23" s="101"/>
      <c r="BX23" s="101"/>
      <c r="BY23" s="101"/>
      <c r="BZ23" s="101"/>
      <c r="CA23" s="101"/>
      <c r="CB23" s="103"/>
      <c r="CC23" s="101"/>
      <c r="CD23" s="101"/>
      <c r="CE23" s="103"/>
      <c r="CF23" s="103"/>
      <c r="CG23" s="103"/>
      <c r="CH23" s="103"/>
      <c r="CI23" s="101"/>
      <c r="CJ23" s="101"/>
      <c r="CK23" s="103"/>
      <c r="CL23" s="103"/>
      <c r="CM23" s="103"/>
      <c r="CN23" s="71"/>
      <c r="CO23" s="16"/>
      <c r="CP23" s="16"/>
      <c r="CQ23" s="16"/>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6"/>
      <c r="EA23" s="16"/>
      <c r="EB23" s="16"/>
      <c r="EC23" s="16"/>
      <c r="ED23" s="16"/>
      <c r="EE23" s="16"/>
      <c r="EF23" s="16"/>
      <c r="EG23" s="16"/>
      <c r="EH23" s="13"/>
      <c r="EI23" s="13"/>
    </row>
    <row r="24" spans="1:139" s="14" customFormat="1" x14ac:dyDescent="0.25">
      <c r="A24" s="13"/>
      <c r="B24" s="128"/>
      <c r="C24" s="579"/>
      <c r="D24" s="130">
        <f t="shared" si="0"/>
        <v>0</v>
      </c>
      <c r="E24" s="131"/>
      <c r="F24" s="1534"/>
      <c r="G24" s="1534"/>
      <c r="H24" s="1534"/>
      <c r="I24" s="1534"/>
      <c r="J24" s="1534"/>
      <c r="K24" s="1534"/>
      <c r="L24" s="1534"/>
      <c r="M24" s="1534"/>
      <c r="N24" s="1534"/>
      <c r="O24" s="1534"/>
      <c r="P24" s="1534"/>
      <c r="Q24" s="132">
        <f t="shared" si="1"/>
        <v>0</v>
      </c>
      <c r="R24" s="133">
        <f t="shared" si="2"/>
        <v>0</v>
      </c>
      <c r="S24" s="132">
        <f t="shared" si="3"/>
        <v>0</v>
      </c>
      <c r="T24" s="132">
        <f t="shared" si="4"/>
        <v>0</v>
      </c>
      <c r="U24" s="132">
        <f t="shared" si="5"/>
        <v>0</v>
      </c>
      <c r="V24" s="1342"/>
      <c r="W24" s="135">
        <f t="shared" si="6"/>
        <v>0</v>
      </c>
      <c r="X24" s="143">
        <f t="shared" si="7"/>
        <v>0</v>
      </c>
      <c r="Y24" s="144">
        <f t="shared" si="8"/>
        <v>0</v>
      </c>
      <c r="Z24" s="145">
        <f t="shared" si="9"/>
        <v>0</v>
      </c>
      <c r="AA24" s="146">
        <f t="shared" si="10"/>
        <v>0</v>
      </c>
      <c r="AB24" s="146">
        <f t="shared" si="11"/>
        <v>0</v>
      </c>
      <c r="AC24" s="145">
        <f t="shared" si="12"/>
        <v>0</v>
      </c>
      <c r="AD24" s="146">
        <f t="shared" si="13"/>
        <v>0</v>
      </c>
      <c r="AE24" s="147">
        <f t="shared" si="14"/>
        <v>0</v>
      </c>
      <c r="AF24" s="144">
        <f t="shared" si="15"/>
        <v>0</v>
      </c>
      <c r="AG24" s="145">
        <f t="shared" si="16"/>
        <v>0</v>
      </c>
      <c r="AH24" s="148">
        <f t="shared" si="17"/>
        <v>0</v>
      </c>
      <c r="AI24" s="148">
        <f t="shared" si="18"/>
        <v>0</v>
      </c>
      <c r="AJ24" s="145">
        <f t="shared" si="19"/>
        <v>0</v>
      </c>
      <c r="AK24" s="146">
        <f t="shared" si="20"/>
        <v>0</v>
      </c>
      <c r="AL24" s="147">
        <f t="shared" si="21"/>
        <v>0</v>
      </c>
      <c r="AM24" s="144">
        <f t="shared" si="22"/>
        <v>0</v>
      </c>
      <c r="AN24" s="145">
        <f t="shared" si="23"/>
        <v>0</v>
      </c>
      <c r="AO24" s="148">
        <f t="shared" si="24"/>
        <v>0</v>
      </c>
      <c r="AP24" s="148">
        <f t="shared" si="25"/>
        <v>0</v>
      </c>
      <c r="AQ24" s="145">
        <f t="shared" si="26"/>
        <v>0</v>
      </c>
      <c r="AR24" s="146">
        <f t="shared" si="27"/>
        <v>0</v>
      </c>
      <c r="AS24" s="149">
        <v>0</v>
      </c>
      <c r="AT24" s="144">
        <v>0</v>
      </c>
      <c r="AU24" s="145">
        <v>0</v>
      </c>
      <c r="AV24" s="148">
        <f t="shared" si="28"/>
        <v>0</v>
      </c>
      <c r="AW24" s="145">
        <f t="shared" si="29"/>
        <v>0</v>
      </c>
      <c r="AX24" s="146">
        <f t="shared" si="30"/>
        <v>0</v>
      </c>
      <c r="AY24" s="149">
        <v>0</v>
      </c>
      <c r="AZ24" s="144">
        <v>0</v>
      </c>
      <c r="BA24" s="145">
        <v>0</v>
      </c>
      <c r="BB24" s="148">
        <f t="shared" si="31"/>
        <v>0</v>
      </c>
      <c r="BC24" s="148">
        <f t="shared" si="32"/>
        <v>0</v>
      </c>
      <c r="BD24" s="145">
        <f t="shared" si="33"/>
        <v>0</v>
      </c>
      <c r="BE24" s="146">
        <f t="shared" si="34"/>
        <v>0</v>
      </c>
      <c r="BF24" s="150">
        <f t="shared" si="35"/>
        <v>0</v>
      </c>
      <c r="BG24" s="137">
        <f t="shared" si="36"/>
        <v>0</v>
      </c>
      <c r="BH24" s="15">
        <f t="shared" si="37"/>
        <v>0</v>
      </c>
      <c r="BI24" s="100"/>
      <c r="BJ24" s="101"/>
      <c r="BK24" s="101"/>
      <c r="BL24" s="101"/>
      <c r="BM24" s="102"/>
      <c r="BN24" s="102"/>
      <c r="BO24" s="102"/>
      <c r="BP24" s="101"/>
      <c r="BQ24" s="101"/>
      <c r="BR24" s="101"/>
      <c r="BS24" s="101"/>
      <c r="BT24" s="101"/>
      <c r="BU24" s="101"/>
      <c r="BV24" s="101"/>
      <c r="BW24" s="101"/>
      <c r="BX24" s="101"/>
      <c r="BY24" s="101"/>
      <c r="BZ24" s="101"/>
      <c r="CA24" s="101"/>
      <c r="CB24" s="103"/>
      <c r="CC24" s="101"/>
      <c r="CD24" s="101"/>
      <c r="CE24" s="103"/>
      <c r="CF24" s="103"/>
      <c r="CG24" s="103"/>
      <c r="CH24" s="103"/>
      <c r="CI24" s="101"/>
      <c r="CJ24" s="101"/>
      <c r="CK24" s="103"/>
      <c r="CL24" s="103"/>
      <c r="CM24" s="103"/>
      <c r="CN24" s="71"/>
      <c r="CO24" s="16"/>
      <c r="CP24" s="16"/>
      <c r="CQ24" s="16"/>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6"/>
      <c r="EA24" s="16"/>
      <c r="EB24" s="16"/>
      <c r="EC24" s="16"/>
      <c r="ED24" s="16"/>
      <c r="EE24" s="16"/>
      <c r="EF24" s="16"/>
      <c r="EG24" s="16"/>
      <c r="EH24" s="13"/>
      <c r="EI24" s="13"/>
    </row>
    <row r="25" spans="1:139" s="14" customFormat="1" x14ac:dyDescent="0.25">
      <c r="A25" s="13"/>
      <c r="B25" s="126" t="s">
        <v>397</v>
      </c>
      <c r="C25" s="572" t="s">
        <v>426</v>
      </c>
      <c r="D25" s="130" t="str">
        <f t="shared" si="0"/>
        <v>m3</v>
      </c>
      <c r="E25" s="1892">
        <v>1244498609</v>
      </c>
      <c r="F25" s="538"/>
      <c r="G25" s="538"/>
      <c r="H25" s="538"/>
      <c r="I25" s="538"/>
      <c r="J25" s="538"/>
      <c r="K25" s="538"/>
      <c r="L25" s="1534"/>
      <c r="M25" s="1534"/>
      <c r="N25" s="1534"/>
      <c r="O25" s="1534"/>
      <c r="P25" s="1534"/>
      <c r="Q25" s="132">
        <f t="shared" si="1"/>
        <v>1244498609</v>
      </c>
      <c r="R25" s="133">
        <f t="shared" si="2"/>
        <v>1</v>
      </c>
      <c r="S25" s="132">
        <f t="shared" si="3"/>
        <v>0</v>
      </c>
      <c r="T25" s="132">
        <f t="shared" si="4"/>
        <v>0</v>
      </c>
      <c r="U25" s="132">
        <f t="shared" si="5"/>
        <v>0</v>
      </c>
      <c r="V25" s="1342"/>
      <c r="W25" s="135">
        <f t="shared" si="6"/>
        <v>0.17499999999999999</v>
      </c>
      <c r="X25" s="143">
        <f t="shared" si="7"/>
        <v>1.9805999999999999</v>
      </c>
      <c r="Y25" s="144" t="str">
        <f t="shared" si="8"/>
        <v>kg CO2/m3</v>
      </c>
      <c r="Z25" s="145">
        <f t="shared" si="9"/>
        <v>6.5890000000000004E-2</v>
      </c>
      <c r="AA25" s="146">
        <f t="shared" si="10"/>
        <v>2464853.9449854</v>
      </c>
      <c r="AB25" s="146">
        <f t="shared" si="11"/>
        <v>2464853.9449854</v>
      </c>
      <c r="AC25" s="145">
        <f t="shared" si="12"/>
        <v>0.18699329426479441</v>
      </c>
      <c r="AD25" s="146">
        <f t="shared" si="13"/>
        <v>212439096540.86514</v>
      </c>
      <c r="AE25" s="147">
        <f t="shared" si="14"/>
        <v>3.57E-5</v>
      </c>
      <c r="AF25" s="144" t="str">
        <f t="shared" si="15"/>
        <v>kg CH4/m3</v>
      </c>
      <c r="AG25" s="145">
        <f t="shared" si="16"/>
        <v>15.4</v>
      </c>
      <c r="AH25" s="148">
        <f t="shared" si="17"/>
        <v>44.428600341299997</v>
      </c>
      <c r="AI25" s="148">
        <f t="shared" si="18"/>
        <v>1244.0008095563999</v>
      </c>
      <c r="AJ25" s="145">
        <f t="shared" si="19"/>
        <v>15.400994286084259</v>
      </c>
      <c r="AK25" s="146">
        <f t="shared" si="20"/>
        <v>367061508.79389632</v>
      </c>
      <c r="AL25" s="147">
        <f t="shared" si="21"/>
        <v>3.5999999999999998E-6</v>
      </c>
      <c r="AM25" s="144" t="str">
        <f t="shared" si="22"/>
        <v>kg N2O/m3</v>
      </c>
      <c r="AN25" s="145">
        <f t="shared" si="23"/>
        <v>0.77</v>
      </c>
      <c r="AO25" s="148">
        <f t="shared" si="24"/>
        <v>4.4801949924000004</v>
      </c>
      <c r="AP25" s="148">
        <f t="shared" si="25"/>
        <v>1187.2516729860001</v>
      </c>
      <c r="AQ25" s="145">
        <f t="shared" si="26"/>
        <v>0.78963599208749347</v>
      </c>
      <c r="AR25" s="146">
        <f t="shared" si="27"/>
        <v>878899.97374089831</v>
      </c>
      <c r="AS25" s="149">
        <v>0</v>
      </c>
      <c r="AT25" s="144">
        <v>0</v>
      </c>
      <c r="AU25" s="145">
        <v>0</v>
      </c>
      <c r="AV25" s="148">
        <f t="shared" si="28"/>
        <v>0</v>
      </c>
      <c r="AW25" s="145">
        <f t="shared" si="29"/>
        <v>0</v>
      </c>
      <c r="AX25" s="146">
        <f t="shared" si="30"/>
        <v>0</v>
      </c>
      <c r="AY25" s="149">
        <v>0</v>
      </c>
      <c r="AZ25" s="144">
        <v>0</v>
      </c>
      <c r="BA25" s="145">
        <v>0</v>
      </c>
      <c r="BB25" s="148">
        <f t="shared" si="31"/>
        <v>0</v>
      </c>
      <c r="BC25" s="148">
        <f t="shared" si="32"/>
        <v>0</v>
      </c>
      <c r="BD25" s="145">
        <f t="shared" si="33"/>
        <v>0</v>
      </c>
      <c r="BE25" s="146">
        <f t="shared" si="34"/>
        <v>0</v>
      </c>
      <c r="BF25" s="150">
        <f t="shared" si="35"/>
        <v>2467285.1974679423</v>
      </c>
      <c r="BG25" s="137">
        <f t="shared" si="36"/>
        <v>0.18697073668608533</v>
      </c>
      <c r="BH25" s="15">
        <f t="shared" si="37"/>
        <v>212807036949.63281</v>
      </c>
      <c r="BI25" s="100"/>
      <c r="BJ25" s="101"/>
      <c r="BK25" s="101"/>
      <c r="BL25" s="101"/>
      <c r="BM25" s="102"/>
      <c r="BN25" s="102"/>
      <c r="BO25" s="102"/>
      <c r="BP25" s="101"/>
      <c r="BQ25" s="101"/>
      <c r="BR25" s="101"/>
      <c r="BS25" s="101"/>
      <c r="BT25" s="101"/>
      <c r="BU25" s="101"/>
      <c r="BV25" s="101"/>
      <c r="BW25" s="101"/>
      <c r="BX25" s="101"/>
      <c r="BY25" s="101"/>
      <c r="BZ25" s="101"/>
      <c r="CA25" s="101"/>
      <c r="CB25" s="103"/>
      <c r="CC25" s="101"/>
      <c r="CD25" s="101"/>
      <c r="CE25" s="103"/>
      <c r="CF25" s="103"/>
      <c r="CG25" s="103"/>
      <c r="CH25" s="103"/>
      <c r="CI25" s="101"/>
      <c r="CJ25" s="101"/>
      <c r="CK25" s="103"/>
      <c r="CL25" s="103"/>
      <c r="CM25" s="103"/>
      <c r="CN25" s="71"/>
      <c r="CO25" s="16"/>
      <c r="CP25" s="16"/>
      <c r="CQ25" s="16"/>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6"/>
      <c r="EA25" s="16"/>
      <c r="EB25" s="16"/>
      <c r="EC25" s="16"/>
      <c r="ED25" s="16"/>
      <c r="EE25" s="16"/>
      <c r="EF25" s="16"/>
      <c r="EG25" s="16"/>
      <c r="EH25" s="13"/>
      <c r="EI25" s="13"/>
    </row>
    <row r="26" spans="1:139" s="14" customFormat="1" x14ac:dyDescent="0.25">
      <c r="A26" s="13"/>
      <c r="B26" s="127" t="s">
        <v>395</v>
      </c>
      <c r="C26" s="572"/>
      <c r="D26" s="130">
        <f t="shared" si="0"/>
        <v>0</v>
      </c>
      <c r="E26" s="131"/>
      <c r="F26" s="1535"/>
      <c r="G26" s="1535"/>
      <c r="H26" s="1536"/>
      <c r="I26" s="1536"/>
      <c r="J26" s="1536"/>
      <c r="K26" s="1536"/>
      <c r="L26" s="1535"/>
      <c r="M26" s="1535"/>
      <c r="N26" s="1537"/>
      <c r="O26" s="1537"/>
      <c r="P26" s="1537"/>
      <c r="Q26" s="132">
        <f t="shared" si="1"/>
        <v>0</v>
      </c>
      <c r="R26" s="133">
        <f t="shared" si="2"/>
        <v>0</v>
      </c>
      <c r="S26" s="132">
        <f t="shared" si="3"/>
        <v>0</v>
      </c>
      <c r="T26" s="132">
        <f t="shared" si="4"/>
        <v>0</v>
      </c>
      <c r="U26" s="132">
        <f t="shared" si="5"/>
        <v>0</v>
      </c>
      <c r="V26" s="1342"/>
      <c r="W26" s="135">
        <f t="shared" si="6"/>
        <v>0</v>
      </c>
      <c r="X26" s="143">
        <f t="shared" si="7"/>
        <v>0</v>
      </c>
      <c r="Y26" s="144">
        <f t="shared" si="8"/>
        <v>0</v>
      </c>
      <c r="Z26" s="145">
        <f t="shared" si="9"/>
        <v>0</v>
      </c>
      <c r="AA26" s="146">
        <f t="shared" si="10"/>
        <v>0</v>
      </c>
      <c r="AB26" s="146">
        <f t="shared" si="11"/>
        <v>0</v>
      </c>
      <c r="AC26" s="145">
        <f t="shared" si="12"/>
        <v>0</v>
      </c>
      <c r="AD26" s="146">
        <f t="shared" si="13"/>
        <v>0</v>
      </c>
      <c r="AE26" s="147">
        <f t="shared" si="14"/>
        <v>0</v>
      </c>
      <c r="AF26" s="144">
        <f t="shared" si="15"/>
        <v>0</v>
      </c>
      <c r="AG26" s="145">
        <f t="shared" si="16"/>
        <v>0</v>
      </c>
      <c r="AH26" s="148">
        <f t="shared" si="17"/>
        <v>0</v>
      </c>
      <c r="AI26" s="148">
        <f t="shared" si="18"/>
        <v>0</v>
      </c>
      <c r="AJ26" s="145">
        <f t="shared" si="19"/>
        <v>0</v>
      </c>
      <c r="AK26" s="146">
        <f t="shared" si="20"/>
        <v>0</v>
      </c>
      <c r="AL26" s="147">
        <f t="shared" si="21"/>
        <v>0</v>
      </c>
      <c r="AM26" s="144">
        <f t="shared" si="22"/>
        <v>0</v>
      </c>
      <c r="AN26" s="145">
        <f t="shared" si="23"/>
        <v>0</v>
      </c>
      <c r="AO26" s="148">
        <f t="shared" si="24"/>
        <v>0</v>
      </c>
      <c r="AP26" s="148">
        <f t="shared" si="25"/>
        <v>0</v>
      </c>
      <c r="AQ26" s="145">
        <f t="shared" si="26"/>
        <v>0</v>
      </c>
      <c r="AR26" s="146">
        <f t="shared" si="27"/>
        <v>0</v>
      </c>
      <c r="AS26" s="149">
        <v>0</v>
      </c>
      <c r="AT26" s="144">
        <v>0</v>
      </c>
      <c r="AU26" s="145">
        <v>0</v>
      </c>
      <c r="AV26" s="148">
        <f t="shared" si="28"/>
        <v>0</v>
      </c>
      <c r="AW26" s="145">
        <f t="shared" si="29"/>
        <v>0</v>
      </c>
      <c r="AX26" s="146">
        <f t="shared" si="30"/>
        <v>0</v>
      </c>
      <c r="AY26" s="149">
        <v>0</v>
      </c>
      <c r="AZ26" s="144">
        <v>0</v>
      </c>
      <c r="BA26" s="145">
        <v>0</v>
      </c>
      <c r="BB26" s="148">
        <f t="shared" si="31"/>
        <v>0</v>
      </c>
      <c r="BC26" s="148">
        <f t="shared" si="32"/>
        <v>0</v>
      </c>
      <c r="BD26" s="145">
        <f t="shared" si="33"/>
        <v>0</v>
      </c>
      <c r="BE26" s="146">
        <f t="shared" si="34"/>
        <v>0</v>
      </c>
      <c r="BF26" s="150">
        <f t="shared" si="35"/>
        <v>0</v>
      </c>
      <c r="BG26" s="137">
        <f t="shared" si="36"/>
        <v>0</v>
      </c>
      <c r="BH26" s="15">
        <f t="shared" si="37"/>
        <v>0</v>
      </c>
      <c r="BI26" s="100"/>
      <c r="BJ26" s="101"/>
      <c r="BK26" s="101"/>
      <c r="BL26" s="101"/>
      <c r="BM26" s="102"/>
      <c r="BN26" s="102"/>
      <c r="BO26" s="102"/>
      <c r="BP26" s="101"/>
      <c r="BQ26" s="101"/>
      <c r="BR26" s="101"/>
      <c r="BS26" s="101"/>
      <c r="BT26" s="101"/>
      <c r="BU26" s="101"/>
      <c r="BV26" s="101"/>
      <c r="BW26" s="101"/>
      <c r="BX26" s="101"/>
      <c r="BY26" s="101"/>
      <c r="BZ26" s="101"/>
      <c r="CA26" s="101"/>
      <c r="CB26" s="103"/>
      <c r="CC26" s="101"/>
      <c r="CD26" s="101"/>
      <c r="CE26" s="103"/>
      <c r="CF26" s="103"/>
      <c r="CG26" s="103"/>
      <c r="CH26" s="103"/>
      <c r="CI26" s="101"/>
      <c r="CJ26" s="101"/>
      <c r="CK26" s="103"/>
      <c r="CL26" s="103"/>
      <c r="CM26" s="103"/>
      <c r="CN26" s="71"/>
      <c r="CO26" s="16"/>
      <c r="CP26" s="16"/>
      <c r="CQ26" s="16"/>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6"/>
      <c r="EA26" s="16"/>
      <c r="EB26" s="16"/>
      <c r="EC26" s="16"/>
      <c r="ED26" s="16"/>
      <c r="EE26" s="16"/>
      <c r="EF26" s="16"/>
      <c r="EG26" s="16"/>
      <c r="EH26" s="13"/>
      <c r="EI26" s="13"/>
    </row>
    <row r="27" spans="1:139" s="14" customFormat="1" x14ac:dyDescent="0.25">
      <c r="A27" s="13"/>
      <c r="B27" s="128"/>
      <c r="C27" s="129"/>
      <c r="D27" s="130">
        <f t="shared" si="0"/>
        <v>0</v>
      </c>
      <c r="E27" s="136"/>
      <c r="F27" s="1534"/>
      <c r="G27" s="1534"/>
      <c r="H27" s="1534"/>
      <c r="I27" s="1534"/>
      <c r="J27" s="1534"/>
      <c r="K27" s="1534"/>
      <c r="L27" s="1534"/>
      <c r="M27" s="1534"/>
      <c r="N27" s="1534"/>
      <c r="O27" s="1534"/>
      <c r="P27" s="1534"/>
      <c r="Q27" s="132">
        <f t="shared" si="1"/>
        <v>0</v>
      </c>
      <c r="R27" s="133">
        <f t="shared" si="2"/>
        <v>0</v>
      </c>
      <c r="S27" s="132">
        <f t="shared" si="3"/>
        <v>0</v>
      </c>
      <c r="T27" s="132">
        <f t="shared" si="4"/>
        <v>0</v>
      </c>
      <c r="U27" s="132">
        <f t="shared" si="5"/>
        <v>0</v>
      </c>
      <c r="V27" s="1342"/>
      <c r="W27" s="135">
        <f t="shared" si="6"/>
        <v>0</v>
      </c>
      <c r="X27" s="143">
        <f t="shared" si="7"/>
        <v>0</v>
      </c>
      <c r="Y27" s="144">
        <f t="shared" si="8"/>
        <v>0</v>
      </c>
      <c r="Z27" s="145">
        <f t="shared" si="9"/>
        <v>0</v>
      </c>
      <c r="AA27" s="146">
        <f t="shared" si="10"/>
        <v>0</v>
      </c>
      <c r="AB27" s="146">
        <f t="shared" si="11"/>
        <v>0</v>
      </c>
      <c r="AC27" s="145">
        <f t="shared" si="12"/>
        <v>0</v>
      </c>
      <c r="AD27" s="146">
        <f t="shared" si="13"/>
        <v>0</v>
      </c>
      <c r="AE27" s="147">
        <f t="shared" si="14"/>
        <v>0</v>
      </c>
      <c r="AF27" s="144">
        <f t="shared" si="15"/>
        <v>0</v>
      </c>
      <c r="AG27" s="145">
        <f t="shared" si="16"/>
        <v>0</v>
      </c>
      <c r="AH27" s="148">
        <f t="shared" si="17"/>
        <v>0</v>
      </c>
      <c r="AI27" s="148">
        <f t="shared" si="18"/>
        <v>0</v>
      </c>
      <c r="AJ27" s="145">
        <f t="shared" si="19"/>
        <v>0</v>
      </c>
      <c r="AK27" s="146">
        <f t="shared" si="20"/>
        <v>0</v>
      </c>
      <c r="AL27" s="147">
        <f t="shared" si="21"/>
        <v>0</v>
      </c>
      <c r="AM27" s="144">
        <f t="shared" si="22"/>
        <v>0</v>
      </c>
      <c r="AN27" s="145">
        <f t="shared" si="23"/>
        <v>0</v>
      </c>
      <c r="AO27" s="148">
        <f t="shared" si="24"/>
        <v>0</v>
      </c>
      <c r="AP27" s="148">
        <f t="shared" si="25"/>
        <v>0</v>
      </c>
      <c r="AQ27" s="145">
        <f t="shared" si="26"/>
        <v>0</v>
      </c>
      <c r="AR27" s="146">
        <f t="shared" si="27"/>
        <v>0</v>
      </c>
      <c r="AS27" s="149">
        <v>0</v>
      </c>
      <c r="AT27" s="144">
        <v>0</v>
      </c>
      <c r="AU27" s="145">
        <v>0</v>
      </c>
      <c r="AV27" s="148">
        <f t="shared" si="28"/>
        <v>0</v>
      </c>
      <c r="AW27" s="145">
        <f t="shared" si="29"/>
        <v>0</v>
      </c>
      <c r="AX27" s="146">
        <f t="shared" si="30"/>
        <v>0</v>
      </c>
      <c r="AY27" s="149">
        <v>0</v>
      </c>
      <c r="AZ27" s="144">
        <v>0</v>
      </c>
      <c r="BA27" s="145">
        <v>0</v>
      </c>
      <c r="BB27" s="148">
        <f t="shared" si="31"/>
        <v>0</v>
      </c>
      <c r="BC27" s="148">
        <f t="shared" si="32"/>
        <v>0</v>
      </c>
      <c r="BD27" s="145">
        <f t="shared" si="33"/>
        <v>0</v>
      </c>
      <c r="BE27" s="146">
        <f t="shared" si="34"/>
        <v>0</v>
      </c>
      <c r="BF27" s="150">
        <f t="shared" si="35"/>
        <v>0</v>
      </c>
      <c r="BG27" s="137">
        <f t="shared" si="36"/>
        <v>0</v>
      </c>
      <c r="BH27" s="15">
        <f t="shared" si="37"/>
        <v>0</v>
      </c>
      <c r="BI27" s="100"/>
      <c r="BJ27" s="101"/>
      <c r="BK27" s="101"/>
      <c r="BL27" s="101"/>
      <c r="BM27" s="102"/>
      <c r="BN27" s="102"/>
      <c r="BO27" s="102"/>
      <c r="BP27" s="101"/>
      <c r="BQ27" s="101"/>
      <c r="BR27" s="101"/>
      <c r="BS27" s="101"/>
      <c r="BT27" s="101"/>
      <c r="BU27" s="101"/>
      <c r="BV27" s="101"/>
      <c r="BW27" s="101"/>
      <c r="BX27" s="101"/>
      <c r="BY27" s="101"/>
      <c r="BZ27" s="101"/>
      <c r="CA27" s="101"/>
      <c r="CB27" s="103"/>
      <c r="CC27" s="101"/>
      <c r="CD27" s="101"/>
      <c r="CE27" s="103"/>
      <c r="CF27" s="103"/>
      <c r="CG27" s="103"/>
      <c r="CH27" s="103"/>
      <c r="CI27" s="101"/>
      <c r="CJ27" s="101"/>
      <c r="CK27" s="103"/>
      <c r="CL27" s="103"/>
      <c r="CM27" s="103"/>
      <c r="CN27" s="71"/>
      <c r="CO27" s="16"/>
      <c r="CP27" s="16"/>
      <c r="CQ27" s="16"/>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6"/>
      <c r="EA27" s="16"/>
      <c r="EB27" s="16"/>
      <c r="EC27" s="16"/>
      <c r="ED27" s="16"/>
      <c r="EE27" s="16"/>
      <c r="EF27" s="16"/>
      <c r="EG27" s="16"/>
      <c r="EH27" s="13"/>
      <c r="EI27" s="13"/>
    </row>
    <row r="28" spans="1:139" s="14" customFormat="1" x14ac:dyDescent="0.25">
      <c r="A28" s="13"/>
      <c r="B28" s="153" t="s">
        <v>46</v>
      </c>
      <c r="C28" s="154"/>
      <c r="D28" s="154"/>
      <c r="E28" s="154"/>
      <c r="F28" s="154"/>
      <c r="G28" s="154"/>
      <c r="H28" s="154"/>
      <c r="I28" s="154"/>
      <c r="J28" s="154"/>
      <c r="K28" s="154"/>
      <c r="L28" s="154"/>
      <c r="M28" s="154"/>
      <c r="N28" s="154"/>
      <c r="O28" s="154"/>
      <c r="P28" s="154"/>
      <c r="Q28" s="154"/>
      <c r="R28" s="154"/>
      <c r="S28" s="154"/>
      <c r="T28" s="154"/>
      <c r="U28" s="154"/>
      <c r="V28" s="154"/>
      <c r="W28" s="154"/>
      <c r="X28" s="154"/>
      <c r="Y28" s="154"/>
      <c r="Z28" s="154"/>
      <c r="AA28" s="155"/>
      <c r="AB28" s="156">
        <f>SUM(AB17:AB27)</f>
        <v>2464853.9449854</v>
      </c>
      <c r="AC28" s="157">
        <f>IF(AB28&gt;0,SQRT(SUM(AD17:AD27))/AB28,0)</f>
        <v>0.18699329426479441</v>
      </c>
      <c r="AD28" s="158"/>
      <c r="AE28" s="159"/>
      <c r="AF28" s="154"/>
      <c r="AG28" s="154"/>
      <c r="AH28" s="160"/>
      <c r="AI28" s="156">
        <f>SUM(AI17:AI27)</f>
        <v>1244.0008095563999</v>
      </c>
      <c r="AJ28" s="157">
        <f>IF(AI28&gt;0,SQRT(SUM(AK17:AK27))/AI28,0)</f>
        <v>15.400994286084259</v>
      </c>
      <c r="AK28" s="158"/>
      <c r="AL28" s="154"/>
      <c r="AM28" s="154"/>
      <c r="AN28" s="154"/>
      <c r="AO28" s="154"/>
      <c r="AP28" s="156">
        <f>SUM(AP17:AP27)</f>
        <v>1187.2516729860001</v>
      </c>
      <c r="AQ28" s="157">
        <f>IF(AP28&gt;0,SQRT(SUM(AR17:AR27))/AP28,0)</f>
        <v>0.78963599208749347</v>
      </c>
      <c r="AR28" s="158"/>
      <c r="AS28" s="154"/>
      <c r="AT28" s="154"/>
      <c r="AU28" s="154"/>
      <c r="AV28" s="156">
        <f>SUM(AV17:AV27)</f>
        <v>0</v>
      </c>
      <c r="AW28" s="157">
        <f>IF(AV28&gt;0,SQRT(SUM(AX17:AX27))/AV28,0)</f>
        <v>0</v>
      </c>
      <c r="AX28" s="158"/>
      <c r="AY28" s="154"/>
      <c r="AZ28" s="154"/>
      <c r="BA28" s="161"/>
      <c r="BB28" s="158"/>
      <c r="BC28" s="156">
        <f>SUM(BC17:BC27)</f>
        <v>0</v>
      </c>
      <c r="BD28" s="157">
        <f>IF(BC28&gt;0,SQRT(SUM(BE17:BE27))/BC28,0)</f>
        <v>0</v>
      </c>
      <c r="BE28" s="158"/>
      <c r="BF28" s="156">
        <f>SUM(BF17:BF27)</f>
        <v>2467285.1974679423</v>
      </c>
      <c r="BG28" s="162">
        <f>IF(BF28&gt;0,SQRT(SUM(BH17:BH27))/BF28,0)</f>
        <v>0.18697073668608533</v>
      </c>
      <c r="BH28" s="15">
        <f t="shared" si="37"/>
        <v>212807036949.63281</v>
      </c>
      <c r="BI28" s="100"/>
      <c r="BJ28" s="101"/>
      <c r="BK28" s="101"/>
      <c r="BL28" s="101"/>
      <c r="BM28" s="102"/>
      <c r="BN28" s="102"/>
      <c r="BO28" s="102"/>
      <c r="BP28" s="101"/>
      <c r="BQ28" s="101"/>
      <c r="BR28" s="101"/>
      <c r="BS28" s="101"/>
      <c r="BT28" s="101"/>
      <c r="BU28" s="101"/>
      <c r="BV28" s="101"/>
      <c r="BW28" s="101"/>
      <c r="BX28" s="101"/>
      <c r="BY28" s="101"/>
      <c r="BZ28" s="101"/>
      <c r="CA28" s="101"/>
      <c r="CB28" s="103"/>
      <c r="CC28" s="101"/>
      <c r="CD28" s="101"/>
      <c r="CE28" s="103"/>
      <c r="CF28" s="103"/>
      <c r="CG28" s="103"/>
      <c r="CH28" s="103"/>
      <c r="CI28" s="101"/>
      <c r="CJ28" s="101"/>
      <c r="CK28" s="103"/>
      <c r="CL28" s="103"/>
      <c r="CM28" s="103"/>
      <c r="CN28" s="71"/>
      <c r="CO28" s="16"/>
      <c r="CP28" s="16"/>
      <c r="CQ28" s="16"/>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6"/>
      <c r="EA28" s="16"/>
      <c r="EB28" s="16"/>
      <c r="EC28" s="16"/>
      <c r="ED28" s="16"/>
      <c r="EE28" s="16"/>
      <c r="EF28" s="16"/>
      <c r="EG28" s="16"/>
      <c r="EH28" s="13"/>
      <c r="EI28" s="13"/>
    </row>
    <row r="29" spans="1:139" s="14" customFormat="1" ht="15" customHeight="1" x14ac:dyDescent="0.25">
      <c r="A29" s="13"/>
      <c r="B29" s="126" t="s">
        <v>398</v>
      </c>
      <c r="C29" s="209" t="s">
        <v>182</v>
      </c>
      <c r="D29" s="202" t="str">
        <f t="shared" ref="D29:D34" si="38">VLOOKUP($C29,$BI$78:$CM$460,2,FALSE)</f>
        <v>kg</v>
      </c>
      <c r="E29" s="87">
        <v>733200</v>
      </c>
      <c r="F29" s="1538"/>
      <c r="G29" s="1538"/>
      <c r="H29" s="1538"/>
      <c r="I29" s="1538"/>
      <c r="J29" s="1538"/>
      <c r="K29" s="1539"/>
      <c r="L29" s="1539"/>
      <c r="M29" s="1539"/>
      <c r="N29" s="1539"/>
      <c r="O29" s="1539"/>
      <c r="P29" s="1539"/>
      <c r="Q29" s="52">
        <f t="shared" ref="Q29:Q34" si="39">SUM(E29:P29)</f>
        <v>733200</v>
      </c>
      <c r="R29" s="96">
        <f t="shared" ref="R29:R34" si="40">COUNT(E29:P29)</f>
        <v>1</v>
      </c>
      <c r="S29" s="52">
        <f t="shared" ref="S29:S34" si="41">IF(R29&gt;1,AVERAGE(E29:P29),0)</f>
        <v>0</v>
      </c>
      <c r="T29" s="52">
        <f t="shared" ref="T29:T34" si="42">IF(R29&gt;1,STDEV(E29:P29),0)</f>
        <v>0</v>
      </c>
      <c r="U29" s="52">
        <f t="shared" ref="U29:U34" si="43">IF(R29&gt;1,VLOOKUP($R29,$BI$412:$BJ$424,2,FALSE),0)</f>
        <v>0</v>
      </c>
      <c r="V29" s="1540"/>
      <c r="W29" s="53">
        <f t="shared" ref="W29:W34" si="44">IF(R29&gt;1,1-((S29-((T29*U29)/(SQRT(R29))))/S29),VLOOKUP($C29,$BI$78:$CS$460,34,FALSE))</f>
        <v>0.255</v>
      </c>
      <c r="X29" s="143">
        <v>0</v>
      </c>
      <c r="Y29" s="144">
        <v>0</v>
      </c>
      <c r="Z29" s="145">
        <v>0</v>
      </c>
      <c r="AA29" s="146">
        <f t="shared" ref="AA29:AA34" si="45">($Q29*X29)/1000</f>
        <v>0</v>
      </c>
      <c r="AB29" s="146">
        <f t="shared" ref="AB29:AB34" si="46">AA29*$BJ$430</f>
        <v>0</v>
      </c>
      <c r="AC29" s="145">
        <f t="shared" ref="AC29:AC34" si="47">IF(AA29&gt;0,SQRT(($W29*$W29)+(Z29*Z29)+($V29*$V29)),0)</f>
        <v>0</v>
      </c>
      <c r="AD29" s="146">
        <f t="shared" ref="AD29:AD34" si="48">(AB29*AC29)^2</f>
        <v>0</v>
      </c>
      <c r="AE29" s="147">
        <v>0</v>
      </c>
      <c r="AF29" s="144">
        <v>0</v>
      </c>
      <c r="AG29" s="145">
        <v>0</v>
      </c>
      <c r="AH29" s="148">
        <f t="shared" ref="AH29:AH34" si="49">($Q29*AE29)/1000</f>
        <v>0</v>
      </c>
      <c r="AI29" s="148">
        <f t="shared" ref="AI29:AI34" si="50">AH29*$BJ$431</f>
        <v>0</v>
      </c>
      <c r="AJ29" s="145">
        <f t="shared" ref="AJ29:AJ34" si="51">IF(AH29&gt;0,SQRT(($W29*$W29)+(AG29*AG29)+($V29*$V29)),0)</f>
        <v>0</v>
      </c>
      <c r="AK29" s="146">
        <f t="shared" ref="AK29:AK34" si="52">(AI29*AJ29)^2</f>
        <v>0</v>
      </c>
      <c r="AL29" s="147">
        <v>0</v>
      </c>
      <c r="AM29" s="144">
        <f>VLOOKUP($C29,$BI$78:$CM$460,28,FALSE)</f>
        <v>0</v>
      </c>
      <c r="AN29" s="145">
        <v>0</v>
      </c>
      <c r="AO29" s="148">
        <f t="shared" ref="AO29:AO34" si="53">(W29*AL29)/1000</f>
        <v>0</v>
      </c>
      <c r="AP29" s="148">
        <f t="shared" ref="AP29:AP34" si="54">AO29*$BJ$432</f>
        <v>0</v>
      </c>
      <c r="AQ29" s="145">
        <f t="shared" ref="AQ29:AQ34" si="55">IF(AO29&gt;0,SQRT(($W29*$W29)+(AN29*AN29)+($V29*$V29)),0)</f>
        <v>0</v>
      </c>
      <c r="AR29" s="146">
        <f t="shared" ref="AR29:AR34" si="56">(AP29*AQ29)^2</f>
        <v>0</v>
      </c>
      <c r="AS29" s="149">
        <f t="shared" ref="AS29:AS34" si="57">VLOOKUP($C29,$BI$78:$CM$460,3,FALSE)</f>
        <v>1300</v>
      </c>
      <c r="AT29" s="144" t="str">
        <f t="shared" ref="AT29:AT34" si="58">VLOOKUP($C29,$BI$78:$CM$460,4,FALSE)</f>
        <v>kgCO2e/kg</v>
      </c>
      <c r="AU29" s="145">
        <f t="shared" ref="AU29:AU34" si="59">IF($Q29&gt;0,VLOOKUP($C29,$BI$78:$CM$460,6,FALSE),0)</f>
        <v>0.5</v>
      </c>
      <c r="AV29" s="1876">
        <f t="shared" ref="AV29:AV34" si="60">($Q29*AS29)/1000</f>
        <v>953160</v>
      </c>
      <c r="AW29" s="145">
        <f t="shared" ref="AW29:AW34" si="61">IF(AV29&gt;0,SQRT(($W29*$W29)+(AU29*AU29)+($V29*$V29)),0)</f>
        <v>0.56127087934436792</v>
      </c>
      <c r="AX29" s="146">
        <f t="shared" ref="AX29:AX36" si="62">(AV29*AW29)^2</f>
        <v>286204618313.63995</v>
      </c>
      <c r="AY29" s="149">
        <v>0</v>
      </c>
      <c r="AZ29" s="144">
        <v>0</v>
      </c>
      <c r="BA29" s="145">
        <v>0</v>
      </c>
      <c r="BB29" s="148">
        <f t="shared" ref="BB29:BB34" si="63">($Q29*AY29)/1000</f>
        <v>0</v>
      </c>
      <c r="BC29" s="148">
        <f t="shared" ref="BC29:BC34" si="64">BB29*$BJ$433</f>
        <v>0</v>
      </c>
      <c r="BD29" s="145">
        <v>0</v>
      </c>
      <c r="BE29" s="146">
        <f t="shared" ref="BE29:BE34" si="65">(BC29*BD29)^2</f>
        <v>0</v>
      </c>
      <c r="BF29" s="150">
        <f t="shared" ref="BF29:BF34" si="66">AB29+AI29+AP29+AV29+BC29</f>
        <v>953160</v>
      </c>
      <c r="BG29" s="137">
        <f t="shared" ref="BG29:BG34" si="67">IF(BF29&gt;0,SQRT(AD29+AK29+AR29+AX29+BE29)/BF29,0)</f>
        <v>0.56127087934436792</v>
      </c>
      <c r="BH29" s="15">
        <f t="shared" si="37"/>
        <v>286204618313.63995</v>
      </c>
      <c r="BI29" s="100"/>
      <c r="BJ29" s="101"/>
      <c r="BK29" s="101"/>
      <c r="BL29" s="101"/>
      <c r="BM29" s="102"/>
      <c r="BN29" s="102"/>
      <c r="BO29" s="102"/>
      <c r="BP29" s="101"/>
      <c r="BQ29" s="101"/>
      <c r="BR29" s="101"/>
      <c r="BS29" s="101"/>
      <c r="BT29" s="101"/>
      <c r="BU29" s="101"/>
      <c r="BV29" s="101"/>
      <c r="BW29" s="101"/>
      <c r="BX29" s="101"/>
      <c r="BY29" s="101"/>
      <c r="BZ29" s="101"/>
      <c r="CA29" s="101"/>
      <c r="CB29" s="103"/>
      <c r="CC29" s="101"/>
      <c r="CD29" s="101"/>
      <c r="CE29" s="103"/>
      <c r="CF29" s="103"/>
      <c r="CG29" s="103"/>
      <c r="CH29" s="103"/>
      <c r="CI29" s="101"/>
      <c r="CJ29" s="101"/>
      <c r="CK29" s="103"/>
      <c r="CL29" s="103"/>
      <c r="CM29" s="103"/>
      <c r="CN29" s="71"/>
      <c r="CO29" s="16"/>
      <c r="CP29" s="16"/>
      <c r="CQ29" s="16"/>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6"/>
      <c r="EA29" s="16"/>
      <c r="EB29" s="16"/>
      <c r="EC29" s="16"/>
      <c r="ED29" s="16"/>
      <c r="EE29" s="16"/>
      <c r="EF29" s="16"/>
      <c r="EG29" s="16"/>
      <c r="EH29" s="13"/>
      <c r="EI29" s="13"/>
    </row>
    <row r="30" spans="1:139" s="14" customFormat="1" x14ac:dyDescent="0.25">
      <c r="A30" s="13"/>
      <c r="B30" s="127" t="s">
        <v>399</v>
      </c>
      <c r="C30" s="9"/>
      <c r="D30" s="202">
        <f t="shared" si="38"/>
        <v>0</v>
      </c>
      <c r="E30" s="87"/>
      <c r="F30" s="1539"/>
      <c r="G30" s="1539"/>
      <c r="H30" s="1539"/>
      <c r="I30" s="1539"/>
      <c r="J30" s="1539"/>
      <c r="K30" s="1539"/>
      <c r="L30" s="1539"/>
      <c r="M30" s="1539"/>
      <c r="N30" s="1539"/>
      <c r="O30" s="1539"/>
      <c r="P30" s="1539"/>
      <c r="Q30" s="52">
        <f>SUM(E30:P30)</f>
        <v>0</v>
      </c>
      <c r="R30" s="96">
        <f>COUNT(E30:P30)</f>
        <v>0</v>
      </c>
      <c r="S30" s="52">
        <f>IF(R30&gt;1,AVERAGE(E30:P30),0)</f>
        <v>0</v>
      </c>
      <c r="T30" s="52">
        <f>IF(R30&gt;1,STDEV(E30:P30),0)</f>
        <v>0</v>
      </c>
      <c r="U30" s="52">
        <f t="shared" si="43"/>
        <v>0</v>
      </c>
      <c r="V30" s="1540"/>
      <c r="W30" s="53">
        <f t="shared" si="44"/>
        <v>0</v>
      </c>
      <c r="X30" s="143">
        <v>0</v>
      </c>
      <c r="Y30" s="144">
        <v>0</v>
      </c>
      <c r="Z30" s="145">
        <v>0</v>
      </c>
      <c r="AA30" s="146">
        <f>($Q30*X30)/1000</f>
        <v>0</v>
      </c>
      <c r="AB30" s="146">
        <f t="shared" si="46"/>
        <v>0</v>
      </c>
      <c r="AC30" s="145">
        <f>IF(AA30&gt;0,SQRT(($W30*$W30)+(Z30*Z30)+($V30*$V30)),0)</f>
        <v>0</v>
      </c>
      <c r="AD30" s="146">
        <f>(AB30*AC30)^2</f>
        <v>0</v>
      </c>
      <c r="AE30" s="147">
        <v>0</v>
      </c>
      <c r="AF30" s="144">
        <v>0</v>
      </c>
      <c r="AG30" s="145">
        <v>0</v>
      </c>
      <c r="AH30" s="148">
        <f>($Q30*AE30)/1000</f>
        <v>0</v>
      </c>
      <c r="AI30" s="148">
        <f t="shared" si="50"/>
        <v>0</v>
      </c>
      <c r="AJ30" s="145">
        <f>IF(AH30&gt;0,SQRT(($W30*$W30)+(AG30*AG30)+($V30*$V30)),0)</f>
        <v>0</v>
      </c>
      <c r="AK30" s="146">
        <f>(AI30*AJ30)^2</f>
        <v>0</v>
      </c>
      <c r="AL30" s="147">
        <v>0</v>
      </c>
      <c r="AM30" s="144">
        <v>0</v>
      </c>
      <c r="AN30" s="145">
        <v>0</v>
      </c>
      <c r="AO30" s="148">
        <f>(W30*AL30)/1000</f>
        <v>0</v>
      </c>
      <c r="AP30" s="148">
        <f t="shared" si="54"/>
        <v>0</v>
      </c>
      <c r="AQ30" s="145">
        <f>IF(AO30&gt;0,SQRT(($W30*$W30)+(AN30*AN30)+($V30*$V30)),0)</f>
        <v>0</v>
      </c>
      <c r="AR30" s="146">
        <f>(AP30*AQ30)^2</f>
        <v>0</v>
      </c>
      <c r="AS30" s="149">
        <f t="shared" si="57"/>
        <v>0</v>
      </c>
      <c r="AT30" s="144">
        <f t="shared" si="58"/>
        <v>0</v>
      </c>
      <c r="AU30" s="145">
        <f t="shared" si="59"/>
        <v>0</v>
      </c>
      <c r="AV30" s="1876">
        <f t="shared" si="60"/>
        <v>0</v>
      </c>
      <c r="AW30" s="145">
        <f t="shared" si="61"/>
        <v>0</v>
      </c>
      <c r="AX30" s="146">
        <f t="shared" si="62"/>
        <v>0</v>
      </c>
      <c r="AY30" s="149">
        <v>0</v>
      </c>
      <c r="AZ30" s="144">
        <v>0</v>
      </c>
      <c r="BA30" s="145">
        <v>0</v>
      </c>
      <c r="BB30" s="148">
        <f t="shared" si="63"/>
        <v>0</v>
      </c>
      <c r="BC30" s="148">
        <f t="shared" si="64"/>
        <v>0</v>
      </c>
      <c r="BD30" s="145">
        <v>0</v>
      </c>
      <c r="BE30" s="146">
        <f>(BC30*BD30)^2</f>
        <v>0</v>
      </c>
      <c r="BF30" s="150">
        <f t="shared" si="66"/>
        <v>0</v>
      </c>
      <c r="BG30" s="137">
        <f t="shared" si="67"/>
        <v>0</v>
      </c>
      <c r="BH30" s="15">
        <f>(BF30*BG30)^2</f>
        <v>0</v>
      </c>
      <c r="BI30" s="100"/>
      <c r="BJ30" s="101"/>
      <c r="BK30" s="101"/>
      <c r="BL30" s="101"/>
      <c r="BM30" s="102"/>
      <c r="BN30" s="102"/>
      <c r="BO30" s="102"/>
      <c r="BP30" s="101"/>
      <c r="BQ30" s="101"/>
      <c r="BR30" s="101"/>
      <c r="BS30" s="101"/>
      <c r="BT30" s="101"/>
      <c r="BU30" s="101"/>
      <c r="BV30" s="101"/>
      <c r="BW30" s="101"/>
      <c r="BX30" s="101"/>
      <c r="BY30" s="101"/>
      <c r="BZ30" s="101"/>
      <c r="CA30" s="101"/>
      <c r="CB30" s="103"/>
      <c r="CC30" s="101"/>
      <c r="CD30" s="101"/>
      <c r="CE30" s="103"/>
      <c r="CF30" s="103"/>
      <c r="CG30" s="103"/>
      <c r="CH30" s="103"/>
      <c r="CI30" s="101"/>
      <c r="CJ30" s="101"/>
      <c r="CK30" s="103"/>
      <c r="CL30" s="103"/>
      <c r="CM30" s="103"/>
      <c r="CN30" s="71"/>
      <c r="CO30" s="16"/>
      <c r="CP30" s="16"/>
      <c r="CQ30" s="16"/>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6"/>
      <c r="EA30" s="16"/>
      <c r="EB30" s="16"/>
      <c r="EC30" s="16"/>
      <c r="ED30" s="16"/>
      <c r="EE30" s="16"/>
      <c r="EF30" s="16"/>
      <c r="EG30" s="16"/>
      <c r="EH30" s="13"/>
      <c r="EI30" s="13"/>
    </row>
    <row r="31" spans="1:139" s="14" customFormat="1" x14ac:dyDescent="0.25">
      <c r="A31" s="13"/>
      <c r="B31" s="127"/>
      <c r="C31" s="9"/>
      <c r="D31" s="202">
        <f t="shared" si="38"/>
        <v>0</v>
      </c>
      <c r="E31" s="87"/>
      <c r="F31" s="1539"/>
      <c r="G31" s="1539"/>
      <c r="H31" s="1539"/>
      <c r="I31" s="1539"/>
      <c r="J31" s="1539"/>
      <c r="K31" s="1539"/>
      <c r="L31" s="1539"/>
      <c r="M31" s="1539"/>
      <c r="N31" s="1539"/>
      <c r="O31" s="1539"/>
      <c r="P31" s="1539"/>
      <c r="Q31" s="52">
        <f>SUM(E31:P31)</f>
        <v>0</v>
      </c>
      <c r="R31" s="96">
        <f>COUNT(E31:P31)</f>
        <v>0</v>
      </c>
      <c r="S31" s="52">
        <f>IF(R31&gt;1,AVERAGE(E31:P31),0)</f>
        <v>0</v>
      </c>
      <c r="T31" s="52">
        <f>IF(R31&gt;1,STDEV(E31:P31),0)</f>
        <v>0</v>
      </c>
      <c r="U31" s="52">
        <f t="shared" si="43"/>
        <v>0</v>
      </c>
      <c r="V31" s="1540"/>
      <c r="W31" s="53">
        <f t="shared" si="44"/>
        <v>0</v>
      </c>
      <c r="X31" s="143">
        <v>0</v>
      </c>
      <c r="Y31" s="144">
        <v>0</v>
      </c>
      <c r="Z31" s="145">
        <v>0</v>
      </c>
      <c r="AA31" s="146">
        <f>($Q31*X31)/1000</f>
        <v>0</v>
      </c>
      <c r="AB31" s="146">
        <f t="shared" si="46"/>
        <v>0</v>
      </c>
      <c r="AC31" s="145">
        <f>IF(AA31&gt;0,SQRT(($W31*$W31)+(Z31*Z31)+($V31*$V31)),0)</f>
        <v>0</v>
      </c>
      <c r="AD31" s="146">
        <f>(AB31*AC31)^2</f>
        <v>0</v>
      </c>
      <c r="AE31" s="147">
        <v>0</v>
      </c>
      <c r="AF31" s="144">
        <v>0</v>
      </c>
      <c r="AG31" s="145">
        <v>0</v>
      </c>
      <c r="AH31" s="148">
        <f>($Q31*AE31)/1000</f>
        <v>0</v>
      </c>
      <c r="AI31" s="148">
        <f t="shared" si="50"/>
        <v>0</v>
      </c>
      <c r="AJ31" s="145">
        <f>IF(AH31&gt;0,SQRT(($W31*$W31)+(AG31*AG31)+($V31*$V31)),0)</f>
        <v>0</v>
      </c>
      <c r="AK31" s="146">
        <f>(AI31*AJ31)^2</f>
        <v>0</v>
      </c>
      <c r="AL31" s="147">
        <v>0</v>
      </c>
      <c r="AM31" s="144">
        <v>0</v>
      </c>
      <c r="AN31" s="145">
        <v>0</v>
      </c>
      <c r="AO31" s="148">
        <f>(W31*AL31)/1000</f>
        <v>0</v>
      </c>
      <c r="AP31" s="148">
        <f t="shared" si="54"/>
        <v>0</v>
      </c>
      <c r="AQ31" s="145">
        <f>IF(AO31&gt;0,SQRT(($W31*$W31)+(AN31*AN31)+($V31*$V31)),0)</f>
        <v>0</v>
      </c>
      <c r="AR31" s="146">
        <f>(AP31*AQ31)^2</f>
        <v>0</v>
      </c>
      <c r="AS31" s="149">
        <f t="shared" si="57"/>
        <v>0</v>
      </c>
      <c r="AT31" s="144">
        <f t="shared" si="58"/>
        <v>0</v>
      </c>
      <c r="AU31" s="145">
        <f t="shared" si="59"/>
        <v>0</v>
      </c>
      <c r="AV31" s="1876">
        <f t="shared" si="60"/>
        <v>0</v>
      </c>
      <c r="AW31" s="145">
        <f t="shared" si="61"/>
        <v>0</v>
      </c>
      <c r="AX31" s="146">
        <f t="shared" si="62"/>
        <v>0</v>
      </c>
      <c r="AY31" s="149">
        <v>0</v>
      </c>
      <c r="AZ31" s="144">
        <v>0</v>
      </c>
      <c r="BA31" s="145">
        <v>0</v>
      </c>
      <c r="BB31" s="148">
        <f t="shared" si="63"/>
        <v>0</v>
      </c>
      <c r="BC31" s="148">
        <f t="shared" si="64"/>
        <v>0</v>
      </c>
      <c r="BD31" s="145">
        <v>0</v>
      </c>
      <c r="BE31" s="146">
        <f>(BC31*BD31)^2</f>
        <v>0</v>
      </c>
      <c r="BF31" s="150">
        <f t="shared" si="66"/>
        <v>0</v>
      </c>
      <c r="BG31" s="137">
        <f t="shared" si="67"/>
        <v>0</v>
      </c>
      <c r="BH31" s="15">
        <f>(BF31*BG31)^2</f>
        <v>0</v>
      </c>
      <c r="BI31" s="100"/>
      <c r="BJ31" s="101"/>
      <c r="BK31" s="101"/>
      <c r="BL31" s="101"/>
      <c r="BM31" s="102"/>
      <c r="BN31" s="102"/>
      <c r="BO31" s="102"/>
      <c r="BP31" s="101"/>
      <c r="BQ31" s="101"/>
      <c r="BR31" s="101"/>
      <c r="BS31" s="101"/>
      <c r="BT31" s="101"/>
      <c r="BU31" s="101"/>
      <c r="BV31" s="101"/>
      <c r="BW31" s="101"/>
      <c r="BX31" s="101"/>
      <c r="BY31" s="101"/>
      <c r="BZ31" s="101"/>
      <c r="CA31" s="101"/>
      <c r="CB31" s="103"/>
      <c r="CC31" s="101"/>
      <c r="CD31" s="101"/>
      <c r="CE31" s="103"/>
      <c r="CF31" s="103"/>
      <c r="CG31" s="103"/>
      <c r="CH31" s="103"/>
      <c r="CI31" s="101"/>
      <c r="CJ31" s="101"/>
      <c r="CK31" s="103"/>
      <c r="CL31" s="103"/>
      <c r="CM31" s="103"/>
      <c r="CN31" s="71"/>
      <c r="CO31" s="16"/>
      <c r="CP31" s="16"/>
      <c r="CQ31" s="16"/>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6"/>
      <c r="EA31" s="16"/>
      <c r="EB31" s="16"/>
      <c r="EC31" s="16"/>
      <c r="ED31" s="16"/>
      <c r="EE31" s="16"/>
      <c r="EF31" s="16"/>
      <c r="EG31" s="16"/>
      <c r="EH31" s="13"/>
      <c r="EI31" s="13"/>
    </row>
    <row r="32" spans="1:139" s="14" customFormat="1" x14ac:dyDescent="0.25">
      <c r="A32" s="13"/>
      <c r="B32" s="127"/>
      <c r="C32" s="9"/>
      <c r="D32" s="202">
        <f t="shared" si="38"/>
        <v>0</v>
      </c>
      <c r="E32" s="87"/>
      <c r="F32" s="1539"/>
      <c r="G32" s="1539"/>
      <c r="H32" s="1539"/>
      <c r="I32" s="1539"/>
      <c r="J32" s="1539"/>
      <c r="K32" s="1539"/>
      <c r="L32" s="1539"/>
      <c r="M32" s="1539"/>
      <c r="N32" s="1539"/>
      <c r="O32" s="1539"/>
      <c r="P32" s="1539"/>
      <c r="Q32" s="52">
        <f t="shared" si="39"/>
        <v>0</v>
      </c>
      <c r="R32" s="96">
        <f t="shared" si="40"/>
        <v>0</v>
      </c>
      <c r="S32" s="52">
        <f t="shared" si="41"/>
        <v>0</v>
      </c>
      <c r="T32" s="52">
        <f t="shared" si="42"/>
        <v>0</v>
      </c>
      <c r="U32" s="52">
        <f t="shared" si="43"/>
        <v>0</v>
      </c>
      <c r="V32" s="1540"/>
      <c r="W32" s="53">
        <f t="shared" si="44"/>
        <v>0</v>
      </c>
      <c r="X32" s="143">
        <v>0</v>
      </c>
      <c r="Y32" s="144">
        <v>0</v>
      </c>
      <c r="Z32" s="145">
        <v>0</v>
      </c>
      <c r="AA32" s="146">
        <f t="shared" si="45"/>
        <v>0</v>
      </c>
      <c r="AB32" s="146">
        <f t="shared" si="46"/>
        <v>0</v>
      </c>
      <c r="AC32" s="145">
        <f t="shared" si="47"/>
        <v>0</v>
      </c>
      <c r="AD32" s="146">
        <f t="shared" si="48"/>
        <v>0</v>
      </c>
      <c r="AE32" s="147">
        <v>0</v>
      </c>
      <c r="AF32" s="144">
        <v>0</v>
      </c>
      <c r="AG32" s="145">
        <v>0</v>
      </c>
      <c r="AH32" s="148">
        <f t="shared" si="49"/>
        <v>0</v>
      </c>
      <c r="AI32" s="148">
        <f t="shared" si="50"/>
        <v>0</v>
      </c>
      <c r="AJ32" s="145">
        <f t="shared" si="51"/>
        <v>0</v>
      </c>
      <c r="AK32" s="146">
        <f t="shared" si="52"/>
        <v>0</v>
      </c>
      <c r="AL32" s="147">
        <v>0</v>
      </c>
      <c r="AM32" s="144">
        <v>0</v>
      </c>
      <c r="AN32" s="145">
        <v>0</v>
      </c>
      <c r="AO32" s="148">
        <f t="shared" si="53"/>
        <v>0</v>
      </c>
      <c r="AP32" s="148">
        <f t="shared" si="54"/>
        <v>0</v>
      </c>
      <c r="AQ32" s="145">
        <f t="shared" si="55"/>
        <v>0</v>
      </c>
      <c r="AR32" s="146">
        <f t="shared" si="56"/>
        <v>0</v>
      </c>
      <c r="AS32" s="149">
        <f t="shared" si="57"/>
        <v>0</v>
      </c>
      <c r="AT32" s="144">
        <f t="shared" si="58"/>
        <v>0</v>
      </c>
      <c r="AU32" s="145">
        <f t="shared" si="59"/>
        <v>0</v>
      </c>
      <c r="AV32" s="1876">
        <f t="shared" si="60"/>
        <v>0</v>
      </c>
      <c r="AW32" s="145">
        <f t="shared" si="61"/>
        <v>0</v>
      </c>
      <c r="AX32" s="146">
        <f t="shared" si="62"/>
        <v>0</v>
      </c>
      <c r="AY32" s="149">
        <v>0</v>
      </c>
      <c r="AZ32" s="144">
        <v>0</v>
      </c>
      <c r="BA32" s="145">
        <v>0</v>
      </c>
      <c r="BB32" s="148">
        <f t="shared" si="63"/>
        <v>0</v>
      </c>
      <c r="BC32" s="148">
        <f t="shared" si="64"/>
        <v>0</v>
      </c>
      <c r="BD32" s="145">
        <v>0</v>
      </c>
      <c r="BE32" s="146">
        <f t="shared" si="65"/>
        <v>0</v>
      </c>
      <c r="BF32" s="150">
        <f t="shared" si="66"/>
        <v>0</v>
      </c>
      <c r="BG32" s="137">
        <f t="shared" si="67"/>
        <v>0</v>
      </c>
      <c r="BH32" s="15">
        <f t="shared" si="37"/>
        <v>0</v>
      </c>
      <c r="BI32" s="100"/>
      <c r="BJ32" s="101"/>
      <c r="BK32" s="101"/>
      <c r="BL32" s="101"/>
      <c r="BM32" s="102"/>
      <c r="BN32" s="102"/>
      <c r="BO32" s="102"/>
      <c r="BP32" s="101"/>
      <c r="BQ32" s="101"/>
      <c r="BR32" s="101"/>
      <c r="BS32" s="101"/>
      <c r="BT32" s="101"/>
      <c r="BU32" s="101"/>
      <c r="BV32" s="101"/>
      <c r="BW32" s="101"/>
      <c r="BX32" s="101"/>
      <c r="BY32" s="101"/>
      <c r="BZ32" s="101"/>
      <c r="CA32" s="101"/>
      <c r="CB32" s="103"/>
      <c r="CC32" s="101"/>
      <c r="CD32" s="101"/>
      <c r="CE32" s="103"/>
      <c r="CF32" s="103"/>
      <c r="CG32" s="103"/>
      <c r="CH32" s="103"/>
      <c r="CI32" s="101"/>
      <c r="CJ32" s="101"/>
      <c r="CK32" s="103"/>
      <c r="CL32" s="103"/>
      <c r="CM32" s="103"/>
      <c r="CN32" s="71"/>
      <c r="CO32" s="16"/>
      <c r="CP32" s="16"/>
      <c r="CQ32" s="16"/>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6"/>
      <c r="EA32" s="16"/>
      <c r="EB32" s="16"/>
      <c r="EC32" s="16"/>
      <c r="ED32" s="16"/>
      <c r="EE32" s="16"/>
      <c r="EF32" s="16"/>
      <c r="EG32" s="16"/>
      <c r="EH32" s="13"/>
      <c r="EI32" s="13"/>
    </row>
    <row r="33" spans="1:139" s="14" customFormat="1" x14ac:dyDescent="0.25">
      <c r="A33" s="13"/>
      <c r="B33" s="127"/>
      <c r="C33" s="9"/>
      <c r="D33" s="202">
        <f t="shared" si="38"/>
        <v>0</v>
      </c>
      <c r="E33" s="87"/>
      <c r="F33" s="1539"/>
      <c r="G33" s="1539"/>
      <c r="H33" s="1539"/>
      <c r="I33" s="1539"/>
      <c r="J33" s="1539"/>
      <c r="K33" s="1539"/>
      <c r="L33" s="1539"/>
      <c r="M33" s="1539"/>
      <c r="N33" s="1539"/>
      <c r="O33" s="1539"/>
      <c r="P33" s="1539"/>
      <c r="Q33" s="52">
        <f t="shared" si="39"/>
        <v>0</v>
      </c>
      <c r="R33" s="96">
        <f t="shared" si="40"/>
        <v>0</v>
      </c>
      <c r="S33" s="52">
        <f t="shared" si="41"/>
        <v>0</v>
      </c>
      <c r="T33" s="52">
        <f t="shared" si="42"/>
        <v>0</v>
      </c>
      <c r="U33" s="52">
        <f t="shared" si="43"/>
        <v>0</v>
      </c>
      <c r="V33" s="1540"/>
      <c r="W33" s="53">
        <f t="shared" si="44"/>
        <v>0</v>
      </c>
      <c r="X33" s="143">
        <v>0</v>
      </c>
      <c r="Y33" s="144">
        <v>0</v>
      </c>
      <c r="Z33" s="145">
        <v>0</v>
      </c>
      <c r="AA33" s="146">
        <f t="shared" si="45"/>
        <v>0</v>
      </c>
      <c r="AB33" s="146">
        <f t="shared" si="46"/>
        <v>0</v>
      </c>
      <c r="AC33" s="145">
        <f t="shared" si="47"/>
        <v>0</v>
      </c>
      <c r="AD33" s="146">
        <f t="shared" si="48"/>
        <v>0</v>
      </c>
      <c r="AE33" s="147">
        <v>0</v>
      </c>
      <c r="AF33" s="144">
        <v>0</v>
      </c>
      <c r="AG33" s="145">
        <v>0</v>
      </c>
      <c r="AH33" s="148">
        <f t="shared" si="49"/>
        <v>0</v>
      </c>
      <c r="AI33" s="148">
        <f t="shared" si="50"/>
        <v>0</v>
      </c>
      <c r="AJ33" s="145">
        <f t="shared" si="51"/>
        <v>0</v>
      </c>
      <c r="AK33" s="146">
        <f t="shared" si="52"/>
        <v>0</v>
      </c>
      <c r="AL33" s="147">
        <v>0</v>
      </c>
      <c r="AM33" s="144">
        <v>0</v>
      </c>
      <c r="AN33" s="145">
        <v>0</v>
      </c>
      <c r="AO33" s="148">
        <f t="shared" si="53"/>
        <v>0</v>
      </c>
      <c r="AP33" s="148">
        <f t="shared" si="54"/>
        <v>0</v>
      </c>
      <c r="AQ33" s="145">
        <f t="shared" si="55"/>
        <v>0</v>
      </c>
      <c r="AR33" s="146">
        <f t="shared" si="56"/>
        <v>0</v>
      </c>
      <c r="AS33" s="149">
        <f t="shared" si="57"/>
        <v>0</v>
      </c>
      <c r="AT33" s="144">
        <f t="shared" si="58"/>
        <v>0</v>
      </c>
      <c r="AU33" s="145">
        <f t="shared" si="59"/>
        <v>0</v>
      </c>
      <c r="AV33" s="1876">
        <f t="shared" si="60"/>
        <v>0</v>
      </c>
      <c r="AW33" s="145">
        <f t="shared" si="61"/>
        <v>0</v>
      </c>
      <c r="AX33" s="146">
        <f t="shared" si="62"/>
        <v>0</v>
      </c>
      <c r="AY33" s="149">
        <v>0</v>
      </c>
      <c r="AZ33" s="144">
        <v>0</v>
      </c>
      <c r="BA33" s="145">
        <v>0</v>
      </c>
      <c r="BB33" s="148">
        <f t="shared" si="63"/>
        <v>0</v>
      </c>
      <c r="BC33" s="148">
        <f t="shared" si="64"/>
        <v>0</v>
      </c>
      <c r="BD33" s="145">
        <v>0</v>
      </c>
      <c r="BE33" s="146">
        <f t="shared" si="65"/>
        <v>0</v>
      </c>
      <c r="BF33" s="150">
        <f t="shared" si="66"/>
        <v>0</v>
      </c>
      <c r="BG33" s="137">
        <f t="shared" si="67"/>
        <v>0</v>
      </c>
      <c r="BH33" s="15">
        <f t="shared" si="37"/>
        <v>0</v>
      </c>
      <c r="BI33" s="100"/>
      <c r="BJ33" s="101"/>
      <c r="BK33" s="101"/>
      <c r="BL33" s="101"/>
      <c r="BM33" s="102"/>
      <c r="BN33" s="102"/>
      <c r="BO33" s="102"/>
      <c r="BP33" s="101"/>
      <c r="BQ33" s="101"/>
      <c r="BR33" s="101"/>
      <c r="BS33" s="101"/>
      <c r="BT33" s="101"/>
      <c r="BU33" s="101"/>
      <c r="BV33" s="101"/>
      <c r="BW33" s="101"/>
      <c r="BX33" s="101"/>
      <c r="BY33" s="101"/>
      <c r="BZ33" s="101"/>
      <c r="CA33" s="101"/>
      <c r="CB33" s="103"/>
      <c r="CC33" s="101"/>
      <c r="CD33" s="101"/>
      <c r="CE33" s="103"/>
      <c r="CF33" s="103"/>
      <c r="CG33" s="103"/>
      <c r="CH33" s="103"/>
      <c r="CI33" s="101"/>
      <c r="CJ33" s="101"/>
      <c r="CK33" s="103"/>
      <c r="CL33" s="103"/>
      <c r="CM33" s="103"/>
      <c r="CN33" s="71"/>
      <c r="CO33" s="16"/>
      <c r="CP33" s="16"/>
      <c r="CQ33" s="16"/>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6"/>
      <c r="EA33" s="16"/>
      <c r="EB33" s="16"/>
      <c r="EC33" s="16"/>
      <c r="ED33" s="16"/>
      <c r="EE33" s="16"/>
      <c r="EF33" s="16"/>
      <c r="EG33" s="16"/>
      <c r="EH33" s="13"/>
      <c r="EI33" s="13"/>
    </row>
    <row r="34" spans="1:139" s="14" customFormat="1" x14ac:dyDescent="0.25">
      <c r="A34" s="13"/>
      <c r="B34" s="128"/>
      <c r="C34" s="9"/>
      <c r="D34" s="202">
        <f t="shared" si="38"/>
        <v>0</v>
      </c>
      <c r="E34" s="87"/>
      <c r="F34" s="1539"/>
      <c r="G34" s="1539"/>
      <c r="H34" s="1539"/>
      <c r="I34" s="1539"/>
      <c r="J34" s="1539"/>
      <c r="K34" s="1539"/>
      <c r="L34" s="1539"/>
      <c r="M34" s="1539"/>
      <c r="N34" s="1539"/>
      <c r="O34" s="1539"/>
      <c r="P34" s="1539"/>
      <c r="Q34" s="52">
        <f t="shared" si="39"/>
        <v>0</v>
      </c>
      <c r="R34" s="96">
        <f t="shared" si="40"/>
        <v>0</v>
      </c>
      <c r="S34" s="52">
        <f t="shared" si="41"/>
        <v>0</v>
      </c>
      <c r="T34" s="52">
        <f t="shared" si="42"/>
        <v>0</v>
      </c>
      <c r="U34" s="52">
        <f t="shared" si="43"/>
        <v>0</v>
      </c>
      <c r="V34" s="1540"/>
      <c r="W34" s="53">
        <f t="shared" si="44"/>
        <v>0</v>
      </c>
      <c r="X34" s="143">
        <v>0</v>
      </c>
      <c r="Y34" s="144">
        <v>0</v>
      </c>
      <c r="Z34" s="145">
        <v>0</v>
      </c>
      <c r="AA34" s="146">
        <f t="shared" si="45"/>
        <v>0</v>
      </c>
      <c r="AB34" s="146">
        <f t="shared" si="46"/>
        <v>0</v>
      </c>
      <c r="AC34" s="145">
        <f t="shared" si="47"/>
        <v>0</v>
      </c>
      <c r="AD34" s="146">
        <f t="shared" si="48"/>
        <v>0</v>
      </c>
      <c r="AE34" s="147">
        <v>0</v>
      </c>
      <c r="AF34" s="144">
        <v>0</v>
      </c>
      <c r="AG34" s="145">
        <v>0</v>
      </c>
      <c r="AH34" s="148">
        <f t="shared" si="49"/>
        <v>0</v>
      </c>
      <c r="AI34" s="148">
        <f t="shared" si="50"/>
        <v>0</v>
      </c>
      <c r="AJ34" s="145">
        <f t="shared" si="51"/>
        <v>0</v>
      </c>
      <c r="AK34" s="146">
        <f t="shared" si="52"/>
        <v>0</v>
      </c>
      <c r="AL34" s="147">
        <v>0</v>
      </c>
      <c r="AM34" s="144">
        <v>0</v>
      </c>
      <c r="AN34" s="145">
        <v>0</v>
      </c>
      <c r="AO34" s="148">
        <f t="shared" si="53"/>
        <v>0</v>
      </c>
      <c r="AP34" s="148">
        <f t="shared" si="54"/>
        <v>0</v>
      </c>
      <c r="AQ34" s="145">
        <f t="shared" si="55"/>
        <v>0</v>
      </c>
      <c r="AR34" s="146">
        <f t="shared" si="56"/>
        <v>0</v>
      </c>
      <c r="AS34" s="149">
        <f t="shared" si="57"/>
        <v>0</v>
      </c>
      <c r="AT34" s="144">
        <f t="shared" si="58"/>
        <v>0</v>
      </c>
      <c r="AU34" s="145">
        <f t="shared" si="59"/>
        <v>0</v>
      </c>
      <c r="AV34" s="1876">
        <f t="shared" si="60"/>
        <v>0</v>
      </c>
      <c r="AW34" s="145">
        <f t="shared" si="61"/>
        <v>0</v>
      </c>
      <c r="AX34" s="146">
        <f t="shared" si="62"/>
        <v>0</v>
      </c>
      <c r="AY34" s="149">
        <v>0</v>
      </c>
      <c r="AZ34" s="144">
        <v>0</v>
      </c>
      <c r="BA34" s="145">
        <v>0</v>
      </c>
      <c r="BB34" s="148">
        <f t="shared" si="63"/>
        <v>0</v>
      </c>
      <c r="BC34" s="148">
        <f t="shared" si="64"/>
        <v>0</v>
      </c>
      <c r="BD34" s="145">
        <v>0</v>
      </c>
      <c r="BE34" s="146">
        <f t="shared" si="65"/>
        <v>0</v>
      </c>
      <c r="BF34" s="150">
        <f t="shared" si="66"/>
        <v>0</v>
      </c>
      <c r="BG34" s="137">
        <f t="shared" si="67"/>
        <v>0</v>
      </c>
      <c r="BH34" s="15">
        <f t="shared" si="37"/>
        <v>0</v>
      </c>
      <c r="BI34" s="100"/>
      <c r="BJ34" s="101"/>
      <c r="BK34" s="101"/>
      <c r="BL34" s="101"/>
      <c r="BM34" s="102"/>
      <c r="BN34" s="102"/>
      <c r="BO34" s="102"/>
      <c r="BP34" s="101"/>
      <c r="BQ34" s="101"/>
      <c r="BR34" s="101"/>
      <c r="BS34" s="101"/>
      <c r="BT34" s="101"/>
      <c r="BU34" s="101"/>
      <c r="BV34" s="101"/>
      <c r="BW34" s="101"/>
      <c r="BX34" s="101"/>
      <c r="BY34" s="101"/>
      <c r="BZ34" s="101"/>
      <c r="CA34" s="101"/>
      <c r="CB34" s="103"/>
      <c r="CC34" s="101"/>
      <c r="CD34" s="101"/>
      <c r="CE34" s="103"/>
      <c r="CF34" s="103"/>
      <c r="CG34" s="103"/>
      <c r="CH34" s="103"/>
      <c r="CI34" s="101"/>
      <c r="CJ34" s="101"/>
      <c r="CK34" s="103"/>
      <c r="CL34" s="103"/>
      <c r="CM34" s="103"/>
      <c r="CN34" s="71"/>
      <c r="CO34" s="16"/>
      <c r="CP34" s="16"/>
      <c r="CQ34" s="16"/>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6"/>
      <c r="EA34" s="16"/>
      <c r="EB34" s="16"/>
      <c r="EC34" s="16"/>
      <c r="ED34" s="16"/>
      <c r="EE34" s="16"/>
      <c r="EF34" s="16"/>
      <c r="EG34" s="16"/>
      <c r="EH34" s="13"/>
      <c r="EI34" s="13"/>
    </row>
    <row r="35" spans="1:139" s="14" customFormat="1" ht="15.75" x14ac:dyDescent="0.25">
      <c r="A35" s="13"/>
      <c r="B35" s="163" t="s">
        <v>286</v>
      </c>
      <c r="C35" s="164"/>
      <c r="D35" s="164"/>
      <c r="E35" s="164"/>
      <c r="F35" s="164"/>
      <c r="G35" s="164"/>
      <c r="H35" s="164"/>
      <c r="I35" s="164"/>
      <c r="J35" s="164"/>
      <c r="K35" s="164"/>
      <c r="L35" s="164"/>
      <c r="M35" s="164"/>
      <c r="N35" s="164"/>
      <c r="O35" s="164"/>
      <c r="P35" s="164"/>
      <c r="Q35" s="164"/>
      <c r="R35" s="164"/>
      <c r="S35" s="164"/>
      <c r="T35" s="164"/>
      <c r="U35" s="164"/>
      <c r="V35" s="164"/>
      <c r="W35" s="164"/>
      <c r="X35" s="164"/>
      <c r="Y35" s="164"/>
      <c r="Z35" s="164"/>
      <c r="AA35" s="165"/>
      <c r="AB35" s="166">
        <f>SUM(AB29:AB34)</f>
        <v>0</v>
      </c>
      <c r="AC35" s="167">
        <f>IF(AB35&gt;0,SQRT(SUM(AD29:AD34))/AB35,0)</f>
        <v>0</v>
      </c>
      <c r="AD35" s="166">
        <f>(AB35*AC35)^2</f>
        <v>0</v>
      </c>
      <c r="AE35" s="168"/>
      <c r="AF35" s="164"/>
      <c r="AG35" s="164"/>
      <c r="AH35" s="169"/>
      <c r="AI35" s="166">
        <f>SUM(AI29:AI34)</f>
        <v>0</v>
      </c>
      <c r="AJ35" s="167">
        <f>IF(AI35&gt;0,SQRT(SUM(AK29:AK34))/AI35,0)</f>
        <v>0</v>
      </c>
      <c r="AK35" s="166">
        <f>(AI35*AJ35)^2</f>
        <v>0</v>
      </c>
      <c r="AL35" s="164"/>
      <c r="AM35" s="164"/>
      <c r="AN35" s="164"/>
      <c r="AO35" s="164"/>
      <c r="AP35" s="166">
        <f>SUM(AP29:AP34)</f>
        <v>0</v>
      </c>
      <c r="AQ35" s="167">
        <f>IF(AP35&gt;0,SQRT(SUM(AR29:AR34))/AP35,0)</f>
        <v>0</v>
      </c>
      <c r="AR35" s="166">
        <f>(AP35*AQ35)^2</f>
        <v>0</v>
      </c>
      <c r="AS35" s="164"/>
      <c r="AT35" s="164"/>
      <c r="AU35" s="164"/>
      <c r="AV35" s="166">
        <f>SUM(AV29:AV34)</f>
        <v>953160</v>
      </c>
      <c r="AW35" s="167">
        <f>IF(AV35&gt;0,SQRT(SUM(AX29:AX34))/AV35,0)</f>
        <v>0.56127087934436792</v>
      </c>
      <c r="AX35" s="166">
        <f t="shared" si="62"/>
        <v>286204618313.63995</v>
      </c>
      <c r="AY35" s="164"/>
      <c r="AZ35" s="164"/>
      <c r="BA35" s="170"/>
      <c r="BB35" s="171"/>
      <c r="BC35" s="166">
        <f>SUM(BC29:BC34)</f>
        <v>0</v>
      </c>
      <c r="BD35" s="167">
        <f>IF(BC35&gt;0,SQRT(SUM(BE29:BE34))/BC35,0)</f>
        <v>0</v>
      </c>
      <c r="BE35" s="166">
        <f>(BC35*BD35)^2</f>
        <v>0</v>
      </c>
      <c r="BF35" s="166">
        <f>SUM(BF29:BF34)</f>
        <v>953160</v>
      </c>
      <c r="BG35" s="172">
        <f>IF(BF35&gt;0,SQRT(SUM(BH29:BH34))/BF35,0)</f>
        <v>0.56127087934436792</v>
      </c>
      <c r="BH35" s="15">
        <f t="shared" si="37"/>
        <v>286204618313.63995</v>
      </c>
      <c r="BI35" s="100"/>
      <c r="BJ35" s="101"/>
      <c r="BK35" s="101"/>
      <c r="BL35" s="101"/>
      <c r="BM35" s="102"/>
      <c r="BN35" s="102"/>
      <c r="BO35" s="102"/>
      <c r="BP35" s="101"/>
      <c r="BQ35" s="101"/>
      <c r="BR35" s="101"/>
      <c r="BS35" s="101"/>
      <c r="BT35" s="101"/>
      <c r="BU35" s="101"/>
      <c r="BV35" s="101"/>
      <c r="BW35" s="101"/>
      <c r="BX35" s="101"/>
      <c r="BY35" s="101"/>
      <c r="BZ35" s="101"/>
      <c r="CA35" s="101"/>
      <c r="CB35" s="103"/>
      <c r="CC35" s="101"/>
      <c r="CD35" s="101"/>
      <c r="CE35" s="103"/>
      <c r="CF35" s="103"/>
      <c r="CG35" s="103"/>
      <c r="CH35" s="103"/>
      <c r="CI35" s="101"/>
      <c r="CJ35" s="101"/>
      <c r="CK35" s="103"/>
      <c r="CL35" s="103"/>
      <c r="CM35" s="103"/>
      <c r="CN35" s="71"/>
      <c r="CO35" s="16"/>
      <c r="CP35" s="16"/>
      <c r="CQ35" s="16"/>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6"/>
      <c r="EA35" s="16"/>
      <c r="EB35" s="16"/>
      <c r="EC35" s="16"/>
      <c r="ED35" s="16"/>
      <c r="EE35" s="16"/>
      <c r="EF35" s="16"/>
      <c r="EG35" s="16"/>
      <c r="EH35" s="13"/>
      <c r="EI35" s="13"/>
    </row>
    <row r="36" spans="1:139" s="14" customFormat="1" ht="15.75" x14ac:dyDescent="0.25">
      <c r="A36" s="13"/>
      <c r="B36" s="239" t="s">
        <v>50</v>
      </c>
      <c r="C36" s="173"/>
      <c r="D36" s="173"/>
      <c r="E36" s="173"/>
      <c r="F36" s="173"/>
      <c r="G36" s="173"/>
      <c r="H36" s="173"/>
      <c r="I36" s="173"/>
      <c r="J36" s="173"/>
      <c r="K36" s="173"/>
      <c r="L36" s="173"/>
      <c r="M36" s="173"/>
      <c r="N36" s="173"/>
      <c r="O36" s="173"/>
      <c r="P36" s="173"/>
      <c r="Q36" s="173"/>
      <c r="R36" s="173"/>
      <c r="S36" s="173"/>
      <c r="T36" s="173"/>
      <c r="U36" s="173"/>
      <c r="V36" s="173"/>
      <c r="W36" s="173"/>
      <c r="X36" s="173"/>
      <c r="Y36" s="173"/>
      <c r="Z36" s="173"/>
      <c r="AA36" s="174"/>
      <c r="AB36" s="175">
        <f>+AB28+AB35</f>
        <v>2464853.9449854</v>
      </c>
      <c r="AC36" s="176">
        <f>IF(AB36&gt;0,(SQRT(AD28+AD35))/AB36,0)</f>
        <v>0</v>
      </c>
      <c r="AD36" s="175">
        <f>(AB36*AC36)^2</f>
        <v>0</v>
      </c>
      <c r="AE36" s="177"/>
      <c r="AF36" s="173"/>
      <c r="AG36" s="173"/>
      <c r="AH36" s="178"/>
      <c r="AI36" s="175">
        <f>+AI28+AI35</f>
        <v>1244.0008095563999</v>
      </c>
      <c r="AJ36" s="176">
        <f>IF(AI36&gt;0,(SQRT(AK28+AK35))/AI36,0)</f>
        <v>0</v>
      </c>
      <c r="AK36" s="175">
        <f>(AI36*AJ36)^2</f>
        <v>0</v>
      </c>
      <c r="AL36" s="173"/>
      <c r="AM36" s="173"/>
      <c r="AN36" s="173"/>
      <c r="AO36" s="173"/>
      <c r="AP36" s="175">
        <f>+AP28+AP35</f>
        <v>1187.2516729860001</v>
      </c>
      <c r="AQ36" s="176">
        <f>IF(AP36&gt;0,(SQRT(AR28+AR35))/AP36,0)</f>
        <v>0</v>
      </c>
      <c r="AR36" s="175">
        <f>(AP36*AQ36)^2</f>
        <v>0</v>
      </c>
      <c r="AS36" s="173"/>
      <c r="AT36" s="173"/>
      <c r="AU36" s="173"/>
      <c r="AV36" s="175">
        <f>+AV28+AV35</f>
        <v>953160</v>
      </c>
      <c r="AW36" s="176">
        <f>IF(AV36&gt;0,(SQRT(AX28+AX35))/AV36,0)</f>
        <v>0.56127087934436792</v>
      </c>
      <c r="AX36" s="175">
        <f t="shared" si="62"/>
        <v>286204618313.63995</v>
      </c>
      <c r="AY36" s="173"/>
      <c r="AZ36" s="173"/>
      <c r="BA36" s="179"/>
      <c r="BB36" s="180"/>
      <c r="BC36" s="175">
        <f>+BC28+BC35</f>
        <v>0</v>
      </c>
      <c r="BD36" s="176">
        <f>IF(BC36&gt;0,(SQRT(BE28+BE35))/BC36,0)</f>
        <v>0</v>
      </c>
      <c r="BE36" s="175">
        <f>(BC36*BD36)^2</f>
        <v>0</v>
      </c>
      <c r="BF36" s="175">
        <f>+BF28+BF35</f>
        <v>3420445.1974679423</v>
      </c>
      <c r="BG36" s="181">
        <f>IF(BF36&gt;0,(SQRT(BH28+BH35))/BF36,0)</f>
        <v>0.20652503678244299</v>
      </c>
      <c r="BH36" s="15">
        <f t="shared" si="37"/>
        <v>499011655263.27277</v>
      </c>
      <c r="BI36" s="100"/>
      <c r="BJ36" s="101"/>
      <c r="BK36" s="101"/>
      <c r="BL36" s="101"/>
      <c r="BM36" s="102"/>
      <c r="BN36" s="102"/>
      <c r="BO36" s="102"/>
      <c r="BP36" s="101"/>
      <c r="BQ36" s="101"/>
      <c r="BR36" s="101"/>
      <c r="BS36" s="101"/>
      <c r="BT36" s="101"/>
      <c r="BU36" s="101"/>
      <c r="BV36" s="101"/>
      <c r="BW36" s="101"/>
      <c r="BX36" s="101"/>
      <c r="BY36" s="101"/>
      <c r="BZ36" s="101"/>
      <c r="CA36" s="101"/>
      <c r="CB36" s="103"/>
      <c r="CC36" s="101"/>
      <c r="CD36" s="101"/>
      <c r="CE36" s="103"/>
      <c r="CF36" s="103"/>
      <c r="CG36" s="103"/>
      <c r="CH36" s="103"/>
      <c r="CI36" s="101"/>
      <c r="CJ36" s="101"/>
      <c r="CK36" s="103"/>
      <c r="CL36" s="103"/>
      <c r="CM36" s="103"/>
      <c r="CN36" s="71"/>
      <c r="CO36" s="16"/>
      <c r="CP36" s="16"/>
      <c r="CQ36" s="16"/>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6"/>
      <c r="EA36" s="16"/>
      <c r="EB36" s="16"/>
      <c r="EC36" s="16"/>
      <c r="ED36" s="16"/>
      <c r="EE36" s="16"/>
      <c r="EF36" s="16"/>
      <c r="EG36" s="16"/>
      <c r="EH36" s="13"/>
      <c r="EI36" s="13"/>
    </row>
    <row r="37" spans="1:139" s="14" customFormat="1" ht="4.9000000000000004" customHeight="1" x14ac:dyDescent="0.25">
      <c r="A37" s="13"/>
      <c r="B37" s="192"/>
      <c r="C37" s="193"/>
      <c r="D37" s="193"/>
      <c r="E37" s="193"/>
      <c r="F37" s="193"/>
      <c r="G37" s="193"/>
      <c r="H37" s="193"/>
      <c r="I37" s="193"/>
      <c r="J37" s="193"/>
      <c r="K37" s="193"/>
      <c r="L37" s="193"/>
      <c r="M37" s="193"/>
      <c r="N37" s="193"/>
      <c r="O37" s="193"/>
      <c r="P37" s="193"/>
      <c r="Q37" s="193"/>
      <c r="R37" s="193"/>
      <c r="S37" s="193"/>
      <c r="T37" s="193"/>
      <c r="U37" s="193"/>
      <c r="V37" s="193"/>
      <c r="W37" s="193"/>
      <c r="X37" s="193"/>
      <c r="Y37" s="193"/>
      <c r="Z37" s="193"/>
      <c r="AA37" s="194"/>
      <c r="AB37" s="195"/>
      <c r="AC37" s="196"/>
      <c r="AD37" s="195"/>
      <c r="AE37" s="197"/>
      <c r="AF37" s="193"/>
      <c r="AG37" s="193"/>
      <c r="AH37" s="198"/>
      <c r="AI37" s="195"/>
      <c r="AJ37" s="196"/>
      <c r="AK37" s="195"/>
      <c r="AL37" s="193"/>
      <c r="AM37" s="193"/>
      <c r="AN37" s="193"/>
      <c r="AO37" s="193"/>
      <c r="AP37" s="195"/>
      <c r="AQ37" s="196"/>
      <c r="AR37" s="195"/>
      <c r="AS37" s="193"/>
      <c r="AT37" s="193"/>
      <c r="AU37" s="193"/>
      <c r="AV37" s="195"/>
      <c r="AW37" s="196"/>
      <c r="AX37" s="195"/>
      <c r="AY37" s="193"/>
      <c r="AZ37" s="193"/>
      <c r="BA37" s="199"/>
      <c r="BB37" s="200"/>
      <c r="BC37" s="195"/>
      <c r="BD37" s="196"/>
      <c r="BE37" s="195"/>
      <c r="BF37" s="195"/>
      <c r="BG37" s="201"/>
      <c r="BH37" s="15"/>
      <c r="BI37" s="100"/>
      <c r="BJ37" s="101"/>
      <c r="BK37" s="101"/>
      <c r="BL37" s="101"/>
      <c r="BM37" s="102"/>
      <c r="BN37" s="102"/>
      <c r="BO37" s="102"/>
      <c r="BP37" s="101"/>
      <c r="BQ37" s="101"/>
      <c r="BR37" s="101"/>
      <c r="BS37" s="101"/>
      <c r="BT37" s="101"/>
      <c r="BU37" s="101"/>
      <c r="BV37" s="101"/>
      <c r="BW37" s="101"/>
      <c r="BX37" s="101"/>
      <c r="BY37" s="101"/>
      <c r="BZ37" s="101"/>
      <c r="CA37" s="101"/>
      <c r="CB37" s="103"/>
      <c r="CC37" s="101"/>
      <c r="CD37" s="101"/>
      <c r="CE37" s="103"/>
      <c r="CF37" s="103"/>
      <c r="CG37" s="103"/>
      <c r="CH37" s="103"/>
      <c r="CI37" s="101"/>
      <c r="CJ37" s="101"/>
      <c r="CK37" s="103"/>
      <c r="CL37" s="103"/>
      <c r="CM37" s="103"/>
      <c r="CN37" s="71"/>
      <c r="CO37" s="16"/>
      <c r="CP37" s="16"/>
      <c r="CQ37" s="16"/>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6"/>
      <c r="EA37" s="16"/>
      <c r="EB37" s="16"/>
      <c r="EC37" s="16"/>
      <c r="ED37" s="16"/>
      <c r="EE37" s="16"/>
      <c r="EF37" s="16"/>
      <c r="EG37" s="16"/>
      <c r="EH37" s="13"/>
      <c r="EI37" s="13"/>
    </row>
    <row r="38" spans="1:139" s="57" customFormat="1" ht="30.75" customHeight="1" x14ac:dyDescent="0.25">
      <c r="A38" s="13"/>
      <c r="B38" s="240" t="s">
        <v>64</v>
      </c>
      <c r="C38" s="240"/>
      <c r="D38" s="240"/>
      <c r="E38" s="240"/>
      <c r="F38" s="240"/>
      <c r="G38" s="240"/>
      <c r="H38" s="240"/>
      <c r="I38" s="240"/>
      <c r="J38" s="240"/>
      <c r="K38" s="240"/>
      <c r="L38" s="240"/>
      <c r="M38" s="240"/>
      <c r="N38" s="240"/>
      <c r="O38" s="240"/>
      <c r="P38" s="240"/>
      <c r="Q38" s="240"/>
      <c r="R38" s="240"/>
      <c r="S38" s="240"/>
      <c r="T38" s="240"/>
      <c r="U38" s="240"/>
      <c r="V38" s="240"/>
      <c r="W38" s="240"/>
      <c r="X38" s="240"/>
      <c r="Y38" s="240"/>
      <c r="Z38" s="240"/>
      <c r="AA38" s="240"/>
      <c r="AB38" s="545">
        <f>AB36</f>
        <v>2464853.9449854</v>
      </c>
      <c r="AC38" s="240" t="e">
        <f>IF(AB38&gt;0,(SQRT(#REF!+AD36+#REF!))/AB38,0)</f>
        <v>#REF!</v>
      </c>
      <c r="AD38" s="240" t="e">
        <f>(AB38*AC38)^2</f>
        <v>#REF!</v>
      </c>
      <c r="AE38" s="240"/>
      <c r="AF38" s="241"/>
      <c r="AG38" s="1541"/>
      <c r="AH38" s="241"/>
      <c r="AI38" s="545">
        <f>AI36</f>
        <v>1244.0008095563999</v>
      </c>
      <c r="AJ38" s="241"/>
      <c r="AK38" s="241"/>
      <c r="AL38" s="241"/>
      <c r="AM38" s="241"/>
      <c r="AN38" s="241"/>
      <c r="AO38" s="241"/>
      <c r="AP38" s="545">
        <f>AP36</f>
        <v>1187.2516729860001</v>
      </c>
      <c r="AQ38" s="241"/>
      <c r="AR38" s="241"/>
      <c r="AS38" s="241"/>
      <c r="AT38" s="241"/>
      <c r="AU38" s="241"/>
      <c r="AV38" s="545">
        <f>AV36</f>
        <v>953160</v>
      </c>
      <c r="AW38" s="241"/>
      <c r="AX38" s="241"/>
      <c r="AY38" s="241"/>
      <c r="AZ38" s="241"/>
      <c r="BA38" s="241"/>
      <c r="BB38" s="241"/>
      <c r="BC38" s="545">
        <f>BC36</f>
        <v>0</v>
      </c>
      <c r="BD38" s="241"/>
      <c r="BE38" s="241"/>
      <c r="BF38" s="543">
        <f>BF36</f>
        <v>3420445.1974679423</v>
      </c>
      <c r="BG38" s="544">
        <f>BG36</f>
        <v>0.20652503678244299</v>
      </c>
      <c r="BH38" s="15">
        <f t="shared" ref="BH38:BH43" si="68">(BF38*BG38)^2</f>
        <v>499011655263.27277</v>
      </c>
      <c r="BI38" s="100"/>
      <c r="BJ38" s="101"/>
      <c r="BK38" s="101"/>
      <c r="BL38" s="101"/>
      <c r="BM38" s="102"/>
      <c r="BN38" s="102"/>
      <c r="BO38" s="102"/>
      <c r="BP38" s="101"/>
      <c r="BQ38" s="101"/>
      <c r="BR38" s="101"/>
      <c r="BS38" s="101"/>
      <c r="BT38" s="101"/>
      <c r="BU38" s="101"/>
      <c r="BV38" s="101"/>
      <c r="BW38" s="101"/>
      <c r="BX38" s="101"/>
      <c r="BY38" s="101"/>
      <c r="BZ38" s="101"/>
      <c r="CA38" s="101"/>
      <c r="CB38" s="103"/>
      <c r="CC38" s="101"/>
      <c r="CD38" s="101"/>
      <c r="CE38" s="103"/>
      <c r="CF38" s="103"/>
      <c r="CG38" s="103"/>
      <c r="CH38" s="103"/>
      <c r="CI38" s="101"/>
      <c r="CJ38" s="101"/>
      <c r="CK38" s="103"/>
      <c r="CL38" s="103"/>
      <c r="CM38" s="103"/>
      <c r="CN38" s="71"/>
      <c r="CO38" s="16"/>
      <c r="CP38" s="16"/>
      <c r="CQ38" s="16"/>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6"/>
      <c r="EA38" s="16"/>
      <c r="EB38" s="16"/>
      <c r="EC38" s="16"/>
      <c r="ED38" s="16"/>
      <c r="EE38" s="16"/>
      <c r="EF38" s="16"/>
      <c r="EG38" s="16"/>
      <c r="EH38" s="13"/>
      <c r="EI38" s="13"/>
    </row>
    <row r="39" spans="1:139" s="13" customFormat="1" ht="9" customHeight="1" x14ac:dyDescent="0.25">
      <c r="B39" s="80"/>
      <c r="C39" s="80"/>
      <c r="D39" s="80"/>
      <c r="E39" s="81"/>
      <c r="F39" s="81"/>
      <c r="G39" s="81"/>
      <c r="H39" s="81"/>
      <c r="I39" s="81"/>
      <c r="J39" s="81"/>
      <c r="K39" s="81"/>
      <c r="L39" s="81"/>
      <c r="M39" s="81"/>
      <c r="N39" s="81"/>
      <c r="O39" s="81"/>
      <c r="P39" s="81"/>
      <c r="Q39" s="81"/>
      <c r="R39" s="82"/>
      <c r="S39" s="81"/>
      <c r="T39" s="81"/>
      <c r="U39" s="81"/>
      <c r="V39" s="83"/>
      <c r="W39" s="83"/>
      <c r="X39" s="80"/>
      <c r="Y39" s="80"/>
      <c r="Z39" s="83"/>
      <c r="AA39" s="84"/>
      <c r="AB39" s="84"/>
      <c r="AC39" s="83"/>
      <c r="AD39" s="84"/>
      <c r="AE39" s="646"/>
      <c r="AF39" s="80"/>
      <c r="AG39" s="83"/>
      <c r="AH39" s="647"/>
      <c r="AI39" s="647"/>
      <c r="AJ39" s="83"/>
      <c r="AK39" s="84"/>
      <c r="AL39" s="80"/>
      <c r="AM39" s="80"/>
      <c r="AN39" s="83"/>
      <c r="AO39" s="83"/>
      <c r="AP39" s="83"/>
      <c r="AQ39" s="83"/>
      <c r="AR39" s="84"/>
      <c r="AS39" s="80"/>
      <c r="AT39" s="80"/>
      <c r="AU39" s="83"/>
      <c r="AV39" s="84"/>
      <c r="AW39" s="83"/>
      <c r="AX39" s="84"/>
      <c r="AY39" s="80"/>
      <c r="AZ39" s="80"/>
      <c r="BA39" s="83"/>
      <c r="BB39" s="84"/>
      <c r="BC39" s="84"/>
      <c r="BD39" s="83"/>
      <c r="BE39" s="84"/>
      <c r="BF39" s="81"/>
      <c r="BG39" s="83"/>
      <c r="BH39" s="15">
        <f t="shared" si="68"/>
        <v>0</v>
      </c>
      <c r="BI39" s="100"/>
      <c r="BJ39" s="101"/>
      <c r="BK39" s="101"/>
      <c r="BL39" s="101"/>
      <c r="BM39" s="102"/>
      <c r="BN39" s="102"/>
      <c r="BO39" s="102"/>
      <c r="BP39" s="101"/>
      <c r="BQ39" s="101"/>
      <c r="BR39" s="101"/>
      <c r="BS39" s="101"/>
      <c r="BT39" s="101"/>
      <c r="BU39" s="101"/>
      <c r="BV39" s="101"/>
      <c r="BW39" s="101"/>
      <c r="BX39" s="101"/>
      <c r="BY39" s="101"/>
      <c r="BZ39" s="101"/>
      <c r="CA39" s="101"/>
      <c r="CB39" s="103"/>
      <c r="CC39" s="101"/>
      <c r="CD39" s="101"/>
      <c r="CE39" s="103"/>
      <c r="CF39" s="103"/>
      <c r="CG39" s="103"/>
      <c r="CH39" s="103"/>
      <c r="CI39" s="101"/>
      <c r="CJ39" s="101"/>
      <c r="CK39" s="103"/>
      <c r="CL39" s="103"/>
      <c r="CM39" s="103"/>
      <c r="CN39" s="71"/>
      <c r="CO39" s="16"/>
      <c r="CP39" s="16"/>
      <c r="CQ39" s="16"/>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6"/>
      <c r="EA39" s="16"/>
      <c r="EB39" s="16"/>
      <c r="EC39" s="16"/>
      <c r="ED39" s="16"/>
      <c r="EE39" s="16"/>
      <c r="EF39" s="16"/>
      <c r="EG39" s="16"/>
    </row>
    <row r="40" spans="1:139" s="14" customFormat="1" ht="31.5" customHeight="1" x14ac:dyDescent="0.25">
      <c r="A40" s="13"/>
      <c r="B40" s="240" t="s">
        <v>65</v>
      </c>
      <c r="C40" s="2087" t="s">
        <v>1723</v>
      </c>
      <c r="D40" s="2087"/>
      <c r="E40" s="2087"/>
      <c r="F40" s="2087"/>
      <c r="G40" s="2087"/>
      <c r="H40" s="2087"/>
      <c r="I40" s="2087"/>
      <c r="J40" s="2087"/>
      <c r="K40" s="2087"/>
      <c r="L40" s="2087"/>
      <c r="M40" s="2087"/>
      <c r="N40" s="2087"/>
      <c r="O40" s="2087"/>
      <c r="P40" s="2087"/>
      <c r="Q40" s="2087"/>
      <c r="R40" s="2087"/>
      <c r="S40" s="2087"/>
      <c r="T40" s="2087"/>
      <c r="U40" s="2087"/>
      <c r="V40" s="2087"/>
      <c r="W40" s="2087"/>
      <c r="X40" s="2087"/>
      <c r="Y40" s="2087"/>
      <c r="Z40" s="2087"/>
      <c r="AA40" s="2087"/>
      <c r="AB40" s="2087"/>
      <c r="AC40" s="2087"/>
      <c r="AD40" s="2087"/>
      <c r="AE40" s="2087"/>
      <c r="AF40" s="2087"/>
      <c r="AG40" s="2087"/>
      <c r="AH40" s="2087"/>
      <c r="AI40" s="2087"/>
      <c r="AJ40" s="2087"/>
      <c r="AK40" s="2087"/>
      <c r="AL40" s="2087"/>
      <c r="AM40" s="2087"/>
      <c r="AN40" s="2087"/>
      <c r="AO40" s="2087"/>
      <c r="AP40" s="2087"/>
      <c r="AQ40" s="2087"/>
      <c r="AR40" s="2087"/>
      <c r="AS40" s="2087"/>
      <c r="AT40" s="2087"/>
      <c r="AU40" s="2087"/>
      <c r="AV40" s="2087"/>
      <c r="AW40" s="2087"/>
      <c r="AX40" s="2087"/>
      <c r="AY40" s="2087"/>
      <c r="AZ40" s="2087"/>
      <c r="BA40" s="2087"/>
      <c r="BB40" s="2087"/>
      <c r="BC40" s="2087"/>
      <c r="BD40" s="2087"/>
      <c r="BE40" s="2087"/>
      <c r="BF40" s="2087"/>
      <c r="BG40" s="2087"/>
      <c r="BH40" s="15">
        <f t="shared" si="68"/>
        <v>0</v>
      </c>
      <c r="BI40" s="100"/>
      <c r="BJ40" s="101"/>
      <c r="BK40" s="101"/>
      <c r="BL40" s="101"/>
      <c r="BM40" s="102"/>
      <c r="BN40" s="102"/>
      <c r="BO40" s="102"/>
      <c r="BP40" s="101"/>
      <c r="BQ40" s="101"/>
      <c r="BR40" s="101"/>
      <c r="BS40" s="101"/>
      <c r="BT40" s="101"/>
      <c r="BU40" s="101"/>
      <c r="BV40" s="101"/>
      <c r="BW40" s="101"/>
      <c r="BX40" s="101"/>
      <c r="BY40" s="101"/>
      <c r="BZ40" s="101"/>
      <c r="CA40" s="101"/>
      <c r="CB40" s="103"/>
      <c r="CC40" s="101"/>
      <c r="CD40" s="101"/>
      <c r="CE40" s="103"/>
      <c r="CF40" s="103"/>
      <c r="CG40" s="103"/>
      <c r="CH40" s="103"/>
      <c r="CI40" s="101"/>
      <c r="CJ40" s="101"/>
      <c r="CK40" s="103"/>
      <c r="CL40" s="103"/>
      <c r="CM40" s="103"/>
      <c r="CN40" s="71"/>
      <c r="CO40" s="16"/>
      <c r="CP40" s="16"/>
      <c r="CQ40" s="16"/>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6"/>
      <c r="EA40" s="16"/>
      <c r="EB40" s="16"/>
      <c r="EC40" s="16"/>
      <c r="ED40" s="16"/>
      <c r="EE40" s="16"/>
      <c r="EF40" s="16"/>
      <c r="EG40" s="16"/>
      <c r="EH40" s="13"/>
      <c r="EI40" s="13"/>
    </row>
    <row r="41" spans="1:139" s="14" customFormat="1" ht="15" customHeight="1" x14ac:dyDescent="0.25">
      <c r="A41" s="13"/>
      <c r="B41" s="203" t="s">
        <v>66</v>
      </c>
      <c r="C41" s="9" t="s">
        <v>1745</v>
      </c>
      <c r="D41" s="202" t="str">
        <f>VLOOKUP($C41,$BI$78:$CM$460,2,FALSE)</f>
        <v>KWh</v>
      </c>
      <c r="E41" s="95">
        <v>2108068</v>
      </c>
      <c r="F41" s="1339"/>
      <c r="G41" s="1339"/>
      <c r="H41" s="1339"/>
      <c r="I41" s="1340"/>
      <c r="J41" s="1340"/>
      <c r="K41" s="1340"/>
      <c r="L41" s="1341"/>
      <c r="M41" s="1341"/>
      <c r="N41" s="1339"/>
      <c r="O41" s="1339"/>
      <c r="P41" s="1339"/>
      <c r="Q41" s="52">
        <f>SUM(E41:P41)</f>
        <v>2108068</v>
      </c>
      <c r="R41" s="96">
        <f>COUNT(E41:P41)</f>
        <v>1</v>
      </c>
      <c r="S41" s="52">
        <f>IF(R41&gt;1,AVERAGE(E41:P41),0)</f>
        <v>0</v>
      </c>
      <c r="T41" s="52">
        <f>IF(R41&gt;1,STDEV(E41:P41),0)</f>
        <v>0</v>
      </c>
      <c r="U41" s="52">
        <f>IF(R41&gt;1,VLOOKUP($R41,$BI$412:$BJ$424,2,FALSE),0)</f>
        <v>0</v>
      </c>
      <c r="V41" s="1540"/>
      <c r="W41" s="53">
        <f>IF(R41&gt;1,1-((S41-((T41*U41)/(SQRT(R41))))/S41),VLOOKUP($C41,$BI$78:$CS$460,34,FALSE))</f>
        <v>7.5000000000000011E-2</v>
      </c>
      <c r="X41" s="147">
        <f>VLOOKUP($C41,$BI$78:$CM$460,3,FALSE)</f>
        <v>0.16</v>
      </c>
      <c r="Y41" s="144" t="str">
        <f>VLOOKUP($C41,$BI$78:$CM$460,4,FALSE)</f>
        <v>kgCO2 e/KWh</v>
      </c>
      <c r="Z41" s="145">
        <f>IF($Q41&gt;0,VLOOKUP($C41,$BI$78:$CM$460,6,FALSE),0)</f>
        <v>0.1</v>
      </c>
      <c r="AA41" s="146">
        <f>($Q41*X41)/1000</f>
        <v>337.29088000000002</v>
      </c>
      <c r="AB41" s="204">
        <f>AA41*$BJ$430</f>
        <v>337.29088000000002</v>
      </c>
      <c r="AC41" s="145">
        <f>IF(AA41&gt;0,SQRT(($W41*$W41)+(Z41*Z41)+($V41*$V41)),0)</f>
        <v>0.125</v>
      </c>
      <c r="AD41" s="146">
        <f>(AB41*AC41)^2</f>
        <v>1777.5802770496002</v>
      </c>
      <c r="AE41" s="147">
        <v>0</v>
      </c>
      <c r="AF41" s="144">
        <v>0</v>
      </c>
      <c r="AG41" s="145">
        <v>0</v>
      </c>
      <c r="AH41" s="148">
        <f>($Q41*AE41)/1000</f>
        <v>0</v>
      </c>
      <c r="AI41" s="148">
        <f>AH41*$BJ$431</f>
        <v>0</v>
      </c>
      <c r="AJ41" s="145">
        <f>IF(AH41&gt;0,SQRT(($W41*$W41)+(AG41*AG41)+($V41*$V41)),0)</f>
        <v>0</v>
      </c>
      <c r="AK41" s="146">
        <f>(AI41*AJ41)^2</f>
        <v>0</v>
      </c>
      <c r="AL41" s="147">
        <v>0</v>
      </c>
      <c r="AM41" s="144">
        <v>0</v>
      </c>
      <c r="AN41" s="145">
        <v>0</v>
      </c>
      <c r="AO41" s="148">
        <f>(W41*AL41)/1000</f>
        <v>0</v>
      </c>
      <c r="AP41" s="148">
        <f>AO41*$BJ$432</f>
        <v>0</v>
      </c>
      <c r="AQ41" s="145">
        <f>IF(AO41&gt;0,SQRT(($W41*$W41)+(AN41*AN41)+($V41*$V41)),0)</f>
        <v>0</v>
      </c>
      <c r="AR41" s="146">
        <f>(AP41*AQ41)^2</f>
        <v>0</v>
      </c>
      <c r="AS41" s="149">
        <v>0</v>
      </c>
      <c r="AT41" s="144">
        <v>0</v>
      </c>
      <c r="AU41" s="145">
        <v>0</v>
      </c>
      <c r="AV41" s="148">
        <v>0</v>
      </c>
      <c r="AW41" s="145">
        <v>0</v>
      </c>
      <c r="AX41" s="146">
        <f>(AV41*AW41)^2</f>
        <v>0</v>
      </c>
      <c r="AY41" s="149">
        <v>0</v>
      </c>
      <c r="AZ41" s="144">
        <v>0</v>
      </c>
      <c r="BA41" s="145">
        <v>0</v>
      </c>
      <c r="BB41" s="148">
        <f>($Q41*AY41)/1000</f>
        <v>0</v>
      </c>
      <c r="BC41" s="148">
        <f>BB41*$BJ$433</f>
        <v>0</v>
      </c>
      <c r="BD41" s="145">
        <v>0</v>
      </c>
      <c r="BE41" s="146">
        <f>(BC41*BD41)^2</f>
        <v>0</v>
      </c>
      <c r="BF41" s="150">
        <f>AB41+AI41+AP41+AV41+BC41</f>
        <v>337.29088000000002</v>
      </c>
      <c r="BG41" s="137">
        <f>IF(BF41&gt;0,SQRT(AD41+AK41+AR41+AX41+BE41)/BF41,0)</f>
        <v>0.125</v>
      </c>
      <c r="BH41" s="15">
        <f t="shared" si="68"/>
        <v>1777.5802770496002</v>
      </c>
      <c r="BI41" s="100"/>
      <c r="BJ41" s="101"/>
      <c r="BK41" s="101"/>
      <c r="BL41" s="101"/>
      <c r="BM41" s="102"/>
      <c r="BN41" s="102"/>
      <c r="BO41" s="102"/>
      <c r="BP41" s="101"/>
      <c r="BQ41" s="101"/>
      <c r="BR41" s="101"/>
      <c r="BS41" s="101"/>
      <c r="BT41" s="101"/>
      <c r="BU41" s="101"/>
      <c r="BV41" s="101"/>
      <c r="BW41" s="101"/>
      <c r="BX41" s="101"/>
      <c r="BY41" s="101"/>
      <c r="BZ41" s="101"/>
      <c r="CA41" s="101"/>
      <c r="CB41" s="103"/>
      <c r="CC41" s="101"/>
      <c r="CD41" s="101"/>
      <c r="CE41" s="103"/>
      <c r="CF41" s="103"/>
      <c r="CG41" s="103"/>
      <c r="CH41" s="103"/>
      <c r="CI41" s="101"/>
      <c r="CJ41" s="101"/>
      <c r="CK41" s="103"/>
      <c r="CL41" s="103"/>
      <c r="CM41" s="103"/>
      <c r="CN41" s="71"/>
      <c r="CO41" s="16"/>
      <c r="CP41" s="16"/>
      <c r="CQ41" s="16"/>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6"/>
      <c r="EA41" s="16"/>
      <c r="EB41" s="16"/>
      <c r="EC41" s="16"/>
      <c r="ED41" s="16"/>
      <c r="EE41" s="16"/>
      <c r="EF41" s="16"/>
      <c r="EG41" s="16"/>
      <c r="EH41" s="13"/>
      <c r="EI41" s="13"/>
    </row>
    <row r="42" spans="1:139" s="14" customFormat="1" ht="31.5" customHeight="1" x14ac:dyDescent="0.25">
      <c r="A42" s="13"/>
      <c r="B42" s="240" t="s">
        <v>1301</v>
      </c>
      <c r="C42" s="540"/>
      <c r="D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5">
        <f>AB41</f>
        <v>337.29088000000002</v>
      </c>
      <c r="AC42" s="540"/>
      <c r="AD42" s="540"/>
      <c r="AE42" s="540"/>
      <c r="AF42" s="540"/>
      <c r="AG42" s="1542"/>
      <c r="AH42" s="540"/>
      <c r="AI42" s="545">
        <f>AI41</f>
        <v>0</v>
      </c>
      <c r="AJ42" s="540"/>
      <c r="AK42" s="540"/>
      <c r="AL42" s="540"/>
      <c r="AM42" s="540"/>
      <c r="AN42" s="540"/>
      <c r="AO42" s="540"/>
      <c r="AP42" s="545">
        <f>AP41</f>
        <v>0</v>
      </c>
      <c r="AQ42" s="540"/>
      <c r="AR42" s="540"/>
      <c r="AS42" s="540"/>
      <c r="AT42" s="540"/>
      <c r="AU42" s="540"/>
      <c r="AV42" s="545">
        <f>AV41</f>
        <v>0</v>
      </c>
      <c r="AW42" s="540"/>
      <c r="AX42" s="540"/>
      <c r="AY42" s="540"/>
      <c r="AZ42" s="540"/>
      <c r="BA42" s="540"/>
      <c r="BB42" s="540"/>
      <c r="BC42" s="545">
        <f>BC41</f>
        <v>0</v>
      </c>
      <c r="BD42" s="540"/>
      <c r="BE42" s="540"/>
      <c r="BF42" s="541">
        <f>BF41</f>
        <v>337.29088000000002</v>
      </c>
      <c r="BG42" s="542">
        <f>BG41</f>
        <v>0.125</v>
      </c>
      <c r="BH42" s="15">
        <f t="shared" si="68"/>
        <v>1777.5802770496002</v>
      </c>
      <c r="BI42" s="100"/>
      <c r="BJ42" s="101"/>
      <c r="BK42" s="101"/>
      <c r="BL42" s="101"/>
      <c r="BM42" s="102"/>
      <c r="BN42" s="102"/>
      <c r="BO42" s="102"/>
      <c r="BP42" s="101"/>
      <c r="BQ42" s="101"/>
      <c r="BR42" s="101"/>
      <c r="BS42" s="101"/>
      <c r="BT42" s="101"/>
      <c r="BU42" s="101"/>
      <c r="BV42" s="101"/>
      <c r="BW42" s="101"/>
      <c r="BX42" s="101"/>
      <c r="BY42" s="101"/>
      <c r="BZ42" s="101"/>
      <c r="CA42" s="101"/>
      <c r="CB42" s="103"/>
      <c r="CC42" s="101"/>
      <c r="CD42" s="101"/>
      <c r="CE42" s="103"/>
      <c r="CF42" s="103"/>
      <c r="CG42" s="103"/>
      <c r="CH42" s="103"/>
      <c r="CI42" s="101"/>
      <c r="CJ42" s="101"/>
      <c r="CK42" s="103"/>
      <c r="CL42" s="103"/>
      <c r="CM42" s="103"/>
      <c r="CN42" s="71"/>
      <c r="CO42" s="16"/>
      <c r="CP42" s="16"/>
      <c r="CQ42" s="16"/>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6"/>
      <c r="EA42" s="16"/>
      <c r="EB42" s="16"/>
      <c r="EC42" s="16"/>
      <c r="ED42" s="16"/>
      <c r="EE42" s="16"/>
      <c r="EF42" s="16"/>
      <c r="EG42" s="16"/>
      <c r="EH42" s="13"/>
      <c r="EI42" s="13"/>
    </row>
    <row r="43" spans="1:139" s="13" customFormat="1" ht="4.1500000000000004" customHeight="1" x14ac:dyDescent="0.25">
      <c r="B43" s="708"/>
      <c r="C43" s="708"/>
      <c r="D43" s="708"/>
      <c r="E43" s="709"/>
      <c r="F43" s="709"/>
      <c r="G43" s="709"/>
      <c r="H43" s="709"/>
      <c r="I43" s="709"/>
      <c r="J43" s="709"/>
      <c r="K43" s="709"/>
      <c r="L43" s="709"/>
      <c r="M43" s="709"/>
      <c r="N43" s="709"/>
      <c r="O43" s="709"/>
      <c r="P43" s="709"/>
      <c r="Q43" s="709"/>
      <c r="R43" s="710"/>
      <c r="S43" s="709"/>
      <c r="T43" s="709"/>
      <c r="U43" s="709"/>
      <c r="V43" s="711"/>
      <c r="W43" s="711"/>
      <c r="X43" s="708"/>
      <c r="Y43" s="708"/>
      <c r="Z43" s="711"/>
      <c r="AA43" s="712"/>
      <c r="AB43" s="712"/>
      <c r="AC43" s="711"/>
      <c r="AD43" s="712"/>
      <c r="AE43" s="713"/>
      <c r="AF43" s="708"/>
      <c r="AG43" s="711"/>
      <c r="AH43" s="714"/>
      <c r="AI43" s="714"/>
      <c r="AJ43" s="711"/>
      <c r="AK43" s="712"/>
      <c r="AL43" s="708"/>
      <c r="AM43" s="708"/>
      <c r="AN43" s="711"/>
      <c r="AO43" s="711"/>
      <c r="AP43" s="711"/>
      <c r="AQ43" s="711"/>
      <c r="AR43" s="712"/>
      <c r="AS43" s="708"/>
      <c r="AT43" s="708"/>
      <c r="AU43" s="711"/>
      <c r="AV43" s="712"/>
      <c r="AW43" s="711"/>
      <c r="AX43" s="712"/>
      <c r="AY43" s="708"/>
      <c r="AZ43" s="708"/>
      <c r="BA43" s="711"/>
      <c r="BB43" s="712"/>
      <c r="BC43" s="712"/>
      <c r="BD43" s="711"/>
      <c r="BE43" s="712"/>
      <c r="BF43" s="709"/>
      <c r="BG43" s="711"/>
      <c r="BH43" s="15">
        <f t="shared" si="68"/>
        <v>0</v>
      </c>
      <c r="BI43" s="100"/>
      <c r="BJ43" s="101"/>
      <c r="BK43" s="101"/>
      <c r="BL43" s="101"/>
      <c r="BM43" s="102"/>
      <c r="BN43" s="102"/>
      <c r="BO43" s="102"/>
      <c r="BP43" s="101"/>
      <c r="BQ43" s="101"/>
      <c r="BR43" s="101"/>
      <c r="BS43" s="101"/>
      <c r="BT43" s="101"/>
      <c r="BU43" s="101"/>
      <c r="BV43" s="101"/>
      <c r="BW43" s="101"/>
      <c r="BX43" s="101"/>
      <c r="BY43" s="101"/>
      <c r="BZ43" s="101"/>
      <c r="CA43" s="101"/>
      <c r="CB43" s="103"/>
      <c r="CC43" s="101"/>
      <c r="CD43" s="101"/>
      <c r="CE43" s="103"/>
      <c r="CF43" s="103"/>
      <c r="CG43" s="103"/>
      <c r="CH43" s="103"/>
      <c r="CI43" s="101"/>
      <c r="CJ43" s="101"/>
      <c r="CK43" s="103"/>
      <c r="CL43" s="103"/>
      <c r="CM43" s="103"/>
      <c r="CN43" s="71"/>
      <c r="CO43" s="16"/>
      <c r="CP43" s="16"/>
      <c r="CQ43" s="16"/>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6"/>
      <c r="EA43" s="16"/>
      <c r="EB43" s="16"/>
      <c r="EC43" s="16"/>
      <c r="ED43" s="16"/>
      <c r="EE43" s="16"/>
      <c r="EF43" s="16"/>
      <c r="EG43" s="16"/>
    </row>
    <row r="44" spans="1:139" s="14" customFormat="1" ht="30.75" customHeight="1" x14ac:dyDescent="0.25">
      <c r="A44" s="13"/>
      <c r="B44" s="2081" t="s">
        <v>1281</v>
      </c>
      <c r="C44" s="2081"/>
      <c r="D44" s="2081"/>
      <c r="E44" s="2081"/>
      <c r="F44" s="540"/>
      <c r="G44" s="540"/>
      <c r="H44" s="540"/>
      <c r="I44" s="540"/>
      <c r="J44" s="540"/>
      <c r="K44" s="540"/>
      <c r="L44" s="540"/>
      <c r="M44" s="540"/>
      <c r="N44" s="540"/>
      <c r="O44" s="540"/>
      <c r="P44" s="540"/>
      <c r="Q44" s="540"/>
      <c r="R44" s="540"/>
      <c r="S44" s="540"/>
      <c r="T44" s="540"/>
      <c r="U44" s="540"/>
      <c r="V44" s="540"/>
      <c r="W44" s="540"/>
      <c r="X44" s="540"/>
      <c r="Y44" s="540"/>
      <c r="Z44" s="540"/>
      <c r="AA44" s="540"/>
      <c r="AB44" s="545">
        <f>AB38+AB42</f>
        <v>2465191.2358654002</v>
      </c>
      <c r="AC44" s="540" t="e">
        <f>IF(AB44&gt;0,SQRT(AD38+AD42+#REF!)/AB44,0)</f>
        <v>#REF!</v>
      </c>
      <c r="AD44" s="540" t="e">
        <f>(AB44*AC44)^2</f>
        <v>#REF!</v>
      </c>
      <c r="AE44" s="540"/>
      <c r="AF44" s="540"/>
      <c r="AG44" s="1542"/>
      <c r="AH44" s="540"/>
      <c r="AI44" s="545">
        <f>AI38+AI42</f>
        <v>1244.0008095563999</v>
      </c>
      <c r="AJ44" s="540"/>
      <c r="AK44" s="540"/>
      <c r="AL44" s="540"/>
      <c r="AM44" s="540"/>
      <c r="AN44" s="540"/>
      <c r="AO44" s="540"/>
      <c r="AP44" s="545">
        <f>AP38+AP42</f>
        <v>1187.2516729860001</v>
      </c>
      <c r="AQ44" s="540"/>
      <c r="AR44" s="540"/>
      <c r="AS44" s="540"/>
      <c r="AT44" s="540"/>
      <c r="AU44" s="540"/>
      <c r="AV44" s="545">
        <f>AV38+AV42</f>
        <v>953160</v>
      </c>
      <c r="AW44" s="540"/>
      <c r="AX44" s="540"/>
      <c r="AY44" s="540"/>
      <c r="AZ44" s="540"/>
      <c r="BA44" s="540"/>
      <c r="BB44" s="540"/>
      <c r="BC44" s="545">
        <f>BC38+BC42</f>
        <v>0</v>
      </c>
      <c r="BD44" s="540"/>
      <c r="BE44" s="540"/>
      <c r="BF44" s="541">
        <f>BF38+BF42</f>
        <v>3420782.4883479425</v>
      </c>
      <c r="BG44" s="542">
        <f>IF(BF44&gt;0,(SQRT(BH38+BH42))/BF44,0)</f>
        <v>0.20650467367737785</v>
      </c>
      <c r="BH44" s="15">
        <f>(BF44*BG44)^2</f>
        <v>499011657040.85297</v>
      </c>
      <c r="BI44" s="100"/>
      <c r="BJ44" s="101"/>
      <c r="BK44" s="101"/>
      <c r="BL44" s="101"/>
      <c r="BM44" s="102"/>
      <c r="BN44" s="102"/>
      <c r="BO44" s="102"/>
      <c r="BP44" s="101"/>
      <c r="BQ44" s="101"/>
      <c r="BR44" s="101"/>
      <c r="BS44" s="101"/>
      <c r="BT44" s="101"/>
      <c r="BU44" s="101"/>
      <c r="BV44" s="101"/>
      <c r="BW44" s="101"/>
      <c r="BX44" s="101"/>
      <c r="BY44" s="101"/>
      <c r="BZ44" s="101"/>
      <c r="CA44" s="101"/>
      <c r="CB44" s="103"/>
      <c r="CC44" s="101"/>
      <c r="CD44" s="101"/>
      <c r="CE44" s="103"/>
      <c r="CF44" s="103"/>
      <c r="CG44" s="103"/>
      <c r="CH44" s="103"/>
      <c r="CI44" s="101"/>
      <c r="CJ44" s="101"/>
      <c r="CK44" s="103"/>
      <c r="CL44" s="103"/>
      <c r="CM44" s="103"/>
      <c r="CN44" s="71"/>
      <c r="CO44" s="16"/>
      <c r="CP44" s="16"/>
      <c r="CQ44" s="16"/>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6"/>
      <c r="EA44" s="16"/>
      <c r="EB44" s="16"/>
      <c r="EC44" s="16"/>
      <c r="ED44" s="16"/>
      <c r="EE44" s="16"/>
      <c r="EF44" s="16"/>
      <c r="EG44" s="16"/>
      <c r="EH44" s="13"/>
      <c r="EI44" s="13"/>
    </row>
    <row r="45" spans="1:139" s="13" customFormat="1" x14ac:dyDescent="0.25">
      <c r="E45" s="653"/>
      <c r="F45" s="653"/>
      <c r="G45" s="653"/>
      <c r="H45" s="653"/>
      <c r="I45" s="653"/>
      <c r="J45" s="653"/>
      <c r="K45" s="653"/>
      <c r="L45" s="653"/>
      <c r="M45" s="653"/>
      <c r="N45" s="653"/>
      <c r="O45" s="653"/>
      <c r="P45" s="653"/>
      <c r="Q45" s="653"/>
      <c r="R45" s="654"/>
      <c r="S45" s="653"/>
      <c r="T45" s="653"/>
      <c r="U45" s="653"/>
      <c r="V45" s="631"/>
      <c r="W45" s="631"/>
      <c r="Z45" s="631"/>
      <c r="AA45" s="632"/>
      <c r="AB45" s="632"/>
      <c r="AC45" s="631"/>
      <c r="AD45" s="632"/>
      <c r="AE45" s="633"/>
      <c r="AG45" s="631"/>
      <c r="AH45" s="634"/>
      <c r="AI45" s="634"/>
      <c r="AJ45" s="631"/>
      <c r="AK45" s="632"/>
      <c r="AN45" s="631"/>
      <c r="AO45" s="631"/>
      <c r="AP45" s="631"/>
      <c r="AQ45" s="631"/>
      <c r="AR45" s="632"/>
      <c r="AU45" s="631"/>
      <c r="AV45" s="632"/>
      <c r="AW45" s="631"/>
      <c r="AX45" s="632"/>
      <c r="BA45" s="631"/>
      <c r="BB45" s="632"/>
      <c r="BC45" s="632"/>
      <c r="BD45" s="631"/>
      <c r="BE45" s="632"/>
      <c r="BF45" s="653"/>
      <c r="BG45" s="631"/>
      <c r="BH45" s="15"/>
      <c r="BI45" s="100"/>
      <c r="BJ45" s="101"/>
      <c r="BK45" s="101"/>
      <c r="BL45" s="101"/>
      <c r="BM45" s="102"/>
      <c r="BN45" s="102"/>
      <c r="BO45" s="102"/>
      <c r="BP45" s="101"/>
      <c r="BQ45" s="101"/>
      <c r="BR45" s="101"/>
      <c r="BS45" s="101"/>
      <c r="BT45" s="101"/>
      <c r="BU45" s="101"/>
      <c r="BV45" s="101"/>
      <c r="BW45" s="101"/>
      <c r="BX45" s="101"/>
      <c r="BY45" s="101"/>
      <c r="BZ45" s="101"/>
      <c r="CA45" s="101"/>
      <c r="CB45" s="103"/>
      <c r="CC45" s="101"/>
      <c r="CD45" s="101"/>
      <c r="CE45" s="103"/>
      <c r="CF45" s="103"/>
      <c r="CG45" s="103"/>
      <c r="CH45" s="103"/>
      <c r="CI45" s="101"/>
      <c r="CJ45" s="101"/>
      <c r="CK45" s="103"/>
      <c r="CL45" s="103"/>
      <c r="CM45" s="103"/>
      <c r="CN45" s="71"/>
      <c r="CO45" s="16"/>
      <c r="CP45" s="16"/>
      <c r="CQ45" s="16"/>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6"/>
      <c r="EA45" s="16"/>
      <c r="EB45" s="16"/>
      <c r="EC45" s="16"/>
      <c r="ED45" s="16"/>
      <c r="EE45" s="16"/>
      <c r="EF45" s="16"/>
      <c r="EG45" s="16"/>
    </row>
    <row r="46" spans="1:139" s="14" customFormat="1" hidden="1" x14ac:dyDescent="0.25">
      <c r="A46" s="13"/>
      <c r="E46" s="59"/>
      <c r="F46" s="59"/>
      <c r="G46" s="59"/>
      <c r="H46" s="59"/>
      <c r="I46" s="59"/>
      <c r="J46" s="59"/>
      <c r="K46" s="59"/>
      <c r="L46" s="59"/>
      <c r="M46" s="59"/>
      <c r="N46" s="59"/>
      <c r="O46" s="59"/>
      <c r="P46" s="59"/>
      <c r="Q46" s="59"/>
      <c r="R46" s="60"/>
      <c r="S46" s="59"/>
      <c r="T46" s="59"/>
      <c r="U46" s="59"/>
      <c r="V46" s="61"/>
      <c r="W46" s="61"/>
      <c r="Z46" s="61"/>
      <c r="AA46" s="62"/>
      <c r="AB46" s="62"/>
      <c r="AC46" s="61"/>
      <c r="AD46" s="62"/>
      <c r="AE46" s="63"/>
      <c r="AF46" s="13"/>
      <c r="AG46" s="631"/>
      <c r="AH46" s="634"/>
      <c r="AI46" s="634"/>
      <c r="AJ46" s="631"/>
      <c r="AK46" s="632"/>
      <c r="AL46" s="13"/>
      <c r="AM46" s="13"/>
      <c r="AN46" s="631"/>
      <c r="AO46" s="631"/>
      <c r="AP46" s="631"/>
      <c r="AQ46" s="631"/>
      <c r="AR46" s="632"/>
      <c r="AS46" s="13"/>
      <c r="AT46" s="13"/>
      <c r="AU46" s="631"/>
      <c r="AV46" s="632"/>
      <c r="AW46" s="631"/>
      <c r="AX46" s="632"/>
      <c r="AY46" s="13"/>
      <c r="AZ46" s="13"/>
      <c r="BA46" s="631"/>
      <c r="BB46" s="632"/>
      <c r="BC46" s="632"/>
      <c r="BD46" s="631"/>
      <c r="BE46" s="632"/>
      <c r="BF46" s="653"/>
      <c r="BG46" s="631"/>
      <c r="BH46" s="15"/>
      <c r="BI46" s="100"/>
      <c r="BJ46" s="101"/>
      <c r="BK46" s="101"/>
      <c r="BL46" s="101"/>
      <c r="BM46" s="102"/>
      <c r="BN46" s="102"/>
      <c r="BO46" s="102"/>
      <c r="BP46" s="101"/>
      <c r="BQ46" s="101"/>
      <c r="BR46" s="101"/>
      <c r="BS46" s="101"/>
      <c r="BT46" s="101"/>
      <c r="BU46" s="101"/>
      <c r="BV46" s="101"/>
      <c r="BW46" s="101"/>
      <c r="BX46" s="101"/>
      <c r="BY46" s="101"/>
      <c r="BZ46" s="101"/>
      <c r="CA46" s="101"/>
      <c r="CB46" s="103"/>
      <c r="CC46" s="101"/>
      <c r="CD46" s="101"/>
      <c r="CE46" s="103"/>
      <c r="CF46" s="103"/>
      <c r="CG46" s="103"/>
      <c r="CH46" s="103"/>
      <c r="CI46" s="101"/>
      <c r="CJ46" s="101"/>
      <c r="CK46" s="103"/>
      <c r="CL46" s="103"/>
      <c r="CM46" s="103"/>
      <c r="CN46" s="71"/>
      <c r="CO46" s="16"/>
      <c r="CP46" s="16"/>
      <c r="CQ46" s="16"/>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6"/>
      <c r="EA46" s="16"/>
      <c r="EB46" s="16"/>
      <c r="EC46" s="16"/>
      <c r="ED46" s="16"/>
      <c r="EE46" s="16"/>
      <c r="EF46" s="16"/>
      <c r="EG46" s="16"/>
      <c r="EH46" s="13"/>
      <c r="EI46" s="13"/>
    </row>
    <row r="47" spans="1:139" s="14" customFormat="1" hidden="1" x14ac:dyDescent="0.25">
      <c r="A47" s="13"/>
      <c r="E47" s="59"/>
      <c r="F47" s="59"/>
      <c r="G47" s="59"/>
      <c r="H47" s="59"/>
      <c r="I47" s="59"/>
      <c r="J47" s="59"/>
      <c r="K47" s="59"/>
      <c r="L47" s="59"/>
      <c r="M47" s="59"/>
      <c r="N47" s="59"/>
      <c r="O47" s="59"/>
      <c r="P47" s="59"/>
      <c r="Q47" s="59"/>
      <c r="R47" s="60"/>
      <c r="S47" s="59"/>
      <c r="T47" s="59"/>
      <c r="U47" s="59"/>
      <c r="V47" s="61"/>
      <c r="W47" s="61"/>
      <c r="Z47" s="61"/>
      <c r="AA47" s="62"/>
      <c r="AB47" s="62"/>
      <c r="AC47" s="61"/>
      <c r="AD47" s="62"/>
      <c r="AE47" s="63"/>
      <c r="AF47" s="13"/>
      <c r="AG47" s="631"/>
      <c r="AH47" s="634"/>
      <c r="AI47" s="634"/>
      <c r="AJ47" s="631"/>
      <c r="AK47" s="632"/>
      <c r="AL47" s="13"/>
      <c r="AM47" s="13"/>
      <c r="AN47" s="631"/>
      <c r="AO47" s="631"/>
      <c r="AP47" s="631"/>
      <c r="AQ47" s="631"/>
      <c r="AR47" s="632"/>
      <c r="AS47" s="13"/>
      <c r="AT47" s="13"/>
      <c r="AU47" s="631"/>
      <c r="AV47" s="632"/>
      <c r="AW47" s="631"/>
      <c r="AX47" s="632"/>
      <c r="AY47" s="13"/>
      <c r="AZ47" s="13"/>
      <c r="BA47" s="631"/>
      <c r="BB47" s="632"/>
      <c r="BC47" s="632"/>
      <c r="BD47" s="631"/>
      <c r="BE47" s="632"/>
      <c r="BF47" s="653"/>
      <c r="BG47" s="631"/>
      <c r="BH47" s="15"/>
      <c r="BI47" s="100"/>
      <c r="BJ47" s="101"/>
      <c r="BK47" s="101"/>
      <c r="BL47" s="101"/>
      <c r="BM47" s="102"/>
      <c r="BN47" s="102"/>
      <c r="BO47" s="102"/>
      <c r="BP47" s="101"/>
      <c r="BQ47" s="101"/>
      <c r="BR47" s="101"/>
      <c r="BS47" s="101"/>
      <c r="BT47" s="101"/>
      <c r="BU47" s="101"/>
      <c r="BV47" s="101"/>
      <c r="BW47" s="101"/>
      <c r="BX47" s="101"/>
      <c r="BY47" s="101"/>
      <c r="BZ47" s="101"/>
      <c r="CA47" s="101"/>
      <c r="CB47" s="103"/>
      <c r="CC47" s="101"/>
      <c r="CD47" s="101"/>
      <c r="CE47" s="103"/>
      <c r="CF47" s="103"/>
      <c r="CG47" s="103"/>
      <c r="CH47" s="103"/>
      <c r="CI47" s="101"/>
      <c r="CJ47" s="101"/>
      <c r="CK47" s="103"/>
      <c r="CL47" s="103"/>
      <c r="CM47" s="103"/>
      <c r="CN47" s="71"/>
      <c r="CO47" s="16"/>
      <c r="CP47" s="16"/>
      <c r="CQ47" s="16"/>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6"/>
      <c r="EA47" s="16"/>
      <c r="EB47" s="16"/>
      <c r="EC47" s="16"/>
      <c r="ED47" s="16"/>
      <c r="EE47" s="16"/>
      <c r="EF47" s="16"/>
      <c r="EG47" s="16"/>
      <c r="EH47" s="13"/>
      <c r="EI47" s="13"/>
    </row>
    <row r="48" spans="1:139" s="14" customFormat="1" hidden="1" x14ac:dyDescent="0.25">
      <c r="A48" s="13"/>
      <c r="E48" s="59"/>
      <c r="F48" s="59"/>
      <c r="G48" s="59"/>
      <c r="H48" s="59"/>
      <c r="I48" s="59"/>
      <c r="J48" s="59"/>
      <c r="K48" s="59"/>
      <c r="L48" s="59"/>
      <c r="M48" s="59"/>
      <c r="N48" s="59"/>
      <c r="O48" s="59"/>
      <c r="P48" s="59"/>
      <c r="Q48" s="59"/>
      <c r="R48" s="60"/>
      <c r="S48" s="59"/>
      <c r="T48" s="59"/>
      <c r="U48" s="59"/>
      <c r="V48" s="61"/>
      <c r="W48" s="61"/>
      <c r="Z48" s="61"/>
      <c r="AA48" s="62"/>
      <c r="AB48" s="62"/>
      <c r="AC48" s="61"/>
      <c r="AD48" s="62"/>
      <c r="AE48" s="63"/>
      <c r="AF48" s="13"/>
      <c r="AG48" s="631"/>
      <c r="AH48" s="634"/>
      <c r="AI48" s="634"/>
      <c r="AJ48" s="631"/>
      <c r="AK48" s="632"/>
      <c r="AL48" s="13"/>
      <c r="AM48" s="13"/>
      <c r="AN48" s="631"/>
      <c r="AO48" s="631"/>
      <c r="AP48" s="631"/>
      <c r="AQ48" s="631"/>
      <c r="AR48" s="632"/>
      <c r="AS48" s="13"/>
      <c r="AT48" s="13"/>
      <c r="AU48" s="631"/>
      <c r="AV48" s="632"/>
      <c r="AW48" s="631"/>
      <c r="AX48" s="632"/>
      <c r="AY48" s="13"/>
      <c r="AZ48" s="13"/>
      <c r="BA48" s="631"/>
      <c r="BB48" s="632"/>
      <c r="BC48" s="632"/>
      <c r="BD48" s="631"/>
      <c r="BE48" s="632"/>
      <c r="BF48" s="653"/>
      <c r="BG48" s="631"/>
      <c r="BH48" s="15"/>
      <c r="BI48" s="100"/>
      <c r="BJ48" s="101"/>
      <c r="BK48" s="101"/>
      <c r="BL48" s="101"/>
      <c r="BM48" s="102"/>
      <c r="BN48" s="102"/>
      <c r="BO48" s="102"/>
      <c r="BP48" s="101"/>
      <c r="BQ48" s="101"/>
      <c r="BR48" s="101"/>
      <c r="BS48" s="101"/>
      <c r="BT48" s="101"/>
      <c r="BU48" s="101"/>
      <c r="BV48" s="101"/>
      <c r="BW48" s="101"/>
      <c r="BX48" s="101"/>
      <c r="BY48" s="101"/>
      <c r="BZ48" s="101"/>
      <c r="CA48" s="101"/>
      <c r="CB48" s="103"/>
      <c r="CC48" s="101"/>
      <c r="CD48" s="101"/>
      <c r="CE48" s="103"/>
      <c r="CF48" s="103"/>
      <c r="CG48" s="103"/>
      <c r="CH48" s="103"/>
      <c r="CI48" s="101"/>
      <c r="CJ48" s="101"/>
      <c r="CK48" s="103"/>
      <c r="CL48" s="103"/>
      <c r="CM48" s="103"/>
      <c r="CN48" s="71"/>
      <c r="CO48" s="16"/>
      <c r="CP48" s="16"/>
      <c r="CQ48" s="16"/>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6"/>
      <c r="EA48" s="16"/>
      <c r="EB48" s="16"/>
      <c r="EC48" s="16"/>
      <c r="ED48" s="16"/>
      <c r="EE48" s="16"/>
      <c r="EF48" s="16"/>
      <c r="EG48" s="16"/>
      <c r="EH48" s="13"/>
      <c r="EI48" s="13"/>
    </row>
    <row r="49" spans="1:139" s="14" customFormat="1" hidden="1" x14ac:dyDescent="0.25">
      <c r="A49" s="13"/>
      <c r="E49" s="59"/>
      <c r="F49" s="59"/>
      <c r="G49" s="59"/>
      <c r="H49" s="59"/>
      <c r="I49" s="59"/>
      <c r="J49" s="59"/>
      <c r="K49" s="59"/>
      <c r="L49" s="59"/>
      <c r="M49" s="59"/>
      <c r="N49" s="59"/>
      <c r="O49" s="59"/>
      <c r="P49" s="59"/>
      <c r="Q49" s="59"/>
      <c r="R49" s="60"/>
      <c r="S49" s="59"/>
      <c r="T49" s="59"/>
      <c r="U49" s="59"/>
      <c r="V49" s="61"/>
      <c r="W49" s="61"/>
      <c r="Z49" s="61"/>
      <c r="AA49" s="62"/>
      <c r="AB49" s="62"/>
      <c r="AC49" s="61"/>
      <c r="AD49" s="62"/>
      <c r="AE49" s="63"/>
      <c r="AF49" s="13"/>
      <c r="AG49" s="631"/>
      <c r="AH49" s="634"/>
      <c r="AI49" s="634"/>
      <c r="AJ49" s="631"/>
      <c r="AK49" s="632"/>
      <c r="AL49" s="100"/>
      <c r="AM49" s="100"/>
      <c r="AN49" s="100"/>
      <c r="AO49" s="100"/>
      <c r="AP49" s="100"/>
      <c r="AQ49" s="100"/>
      <c r="AR49" s="100"/>
      <c r="AS49" s="100"/>
      <c r="AT49" s="100"/>
      <c r="AU49" s="100"/>
      <c r="AV49" s="100"/>
      <c r="AW49" s="100"/>
      <c r="AX49" s="100"/>
      <c r="AY49" s="100"/>
      <c r="AZ49" s="100"/>
      <c r="BA49" s="100"/>
      <c r="BB49" s="100"/>
      <c r="BC49" s="100"/>
      <c r="BD49" s="100"/>
      <c r="BE49" s="100"/>
      <c r="BF49" s="100"/>
      <c r="BG49" s="100"/>
      <c r="BH49" s="15"/>
      <c r="BI49" s="100"/>
      <c r="BJ49" s="101"/>
      <c r="BK49" s="101"/>
      <c r="BL49" s="101"/>
      <c r="BM49" s="102"/>
      <c r="BN49" s="102"/>
      <c r="BO49" s="102"/>
      <c r="BP49" s="101"/>
      <c r="BQ49" s="101"/>
      <c r="BR49" s="101"/>
      <c r="BS49" s="101"/>
      <c r="BT49" s="101"/>
      <c r="BU49" s="101"/>
      <c r="BV49" s="101"/>
      <c r="BW49" s="101"/>
      <c r="BX49" s="101"/>
      <c r="BY49" s="101"/>
      <c r="BZ49" s="101"/>
      <c r="CA49" s="101"/>
      <c r="CB49" s="103"/>
      <c r="CC49" s="101"/>
      <c r="CD49" s="101"/>
      <c r="CE49" s="103"/>
      <c r="CF49" s="103"/>
      <c r="CG49" s="103"/>
      <c r="CH49" s="103"/>
      <c r="CI49" s="101"/>
      <c r="CJ49" s="101"/>
      <c r="CK49" s="103"/>
      <c r="CL49" s="103"/>
      <c r="CM49" s="103"/>
      <c r="CN49" s="71"/>
      <c r="CO49" s="16"/>
      <c r="CP49" s="16"/>
      <c r="CQ49" s="16"/>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6"/>
      <c r="EA49" s="16"/>
      <c r="EB49" s="16"/>
      <c r="EC49" s="16"/>
      <c r="ED49" s="16"/>
      <c r="EE49" s="16"/>
      <c r="EF49" s="16"/>
      <c r="EG49" s="16"/>
      <c r="EH49" s="13"/>
      <c r="EI49" s="13"/>
    </row>
    <row r="50" spans="1:139" s="51" customFormat="1" ht="56.45" customHeight="1" x14ac:dyDescent="0.25">
      <c r="A50" s="13"/>
      <c r="B50" s="240" t="s">
        <v>305</v>
      </c>
      <c r="C50" s="2087" t="s">
        <v>1724</v>
      </c>
      <c r="D50" s="2087"/>
      <c r="E50" s="2087"/>
      <c r="F50" s="2087"/>
      <c r="G50" s="2087"/>
      <c r="H50" s="2087"/>
      <c r="I50" s="2087"/>
      <c r="J50" s="2087"/>
      <c r="K50" s="2087"/>
      <c r="L50" s="2087"/>
      <c r="M50" s="2087"/>
      <c r="N50" s="2087"/>
      <c r="O50" s="2087"/>
      <c r="P50" s="2087"/>
      <c r="Q50" s="2087"/>
      <c r="R50" s="2087"/>
      <c r="S50" s="2087"/>
      <c r="T50" s="2087"/>
      <c r="U50" s="2087"/>
      <c r="V50" s="2087"/>
      <c r="W50" s="2087"/>
      <c r="X50" s="2087"/>
      <c r="Y50" s="2087"/>
      <c r="Z50" s="2087"/>
      <c r="AA50" s="2087"/>
      <c r="AB50" s="2087"/>
      <c r="AC50" s="2087"/>
      <c r="AD50" s="2087"/>
      <c r="AE50" s="2087"/>
      <c r="AF50" s="715"/>
      <c r="AG50" s="101"/>
      <c r="AH50" s="100"/>
      <c r="AI50" s="101"/>
      <c r="AJ50" s="535"/>
      <c r="AK50" s="535"/>
      <c r="AL50" s="100"/>
      <c r="AM50" s="100"/>
      <c r="AN50" s="100"/>
      <c r="AO50" s="100"/>
      <c r="AP50" s="100"/>
      <c r="AQ50" s="100"/>
      <c r="AR50" s="100"/>
      <c r="AS50" s="100"/>
      <c r="AT50" s="100"/>
      <c r="AU50" s="100"/>
      <c r="AV50" s="100"/>
      <c r="AW50" s="100"/>
      <c r="AX50" s="100"/>
      <c r="AY50" s="100"/>
      <c r="AZ50" s="100"/>
      <c r="BA50" s="100"/>
      <c r="BB50" s="100"/>
      <c r="BC50" s="100"/>
      <c r="BD50" s="100"/>
      <c r="BE50" s="100"/>
      <c r="BF50" s="100"/>
      <c r="BG50" s="100"/>
      <c r="BH50" s="101"/>
      <c r="BI50" s="101"/>
      <c r="BJ50" s="103"/>
      <c r="BK50" s="103"/>
      <c r="BL50" s="103"/>
      <c r="BM50" s="71"/>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6"/>
      <c r="CP50" s="16"/>
      <c r="CQ50" s="16"/>
      <c r="CR50" s="15"/>
      <c r="CS50" s="15"/>
      <c r="CT50" s="15"/>
      <c r="CU50" s="15"/>
      <c r="CV50" s="15"/>
      <c r="CW50" s="15"/>
      <c r="CX50" s="15"/>
      <c r="CY50" s="16"/>
      <c r="CZ50" s="16"/>
      <c r="DA50" s="16"/>
      <c r="DB50" s="16"/>
      <c r="DC50" s="16"/>
      <c r="DD50" s="16"/>
      <c r="DE50" s="16"/>
      <c r="DF50" s="16"/>
      <c r="DG50" s="100"/>
      <c r="DH50" s="100"/>
      <c r="DI50" s="100"/>
      <c r="DJ50" s="100"/>
      <c r="DK50" s="100"/>
      <c r="DL50" s="100"/>
      <c r="DM50" s="100"/>
      <c r="DN50" s="100"/>
      <c r="DO50" s="100"/>
      <c r="DP50" s="100"/>
      <c r="DQ50" s="100"/>
      <c r="DR50" s="100"/>
      <c r="DS50" s="100"/>
      <c r="DT50" s="100"/>
      <c r="DU50" s="100"/>
      <c r="DV50" s="100"/>
      <c r="DW50" s="100"/>
      <c r="DX50" s="100"/>
      <c r="DY50" s="100"/>
      <c r="DZ50" s="100"/>
      <c r="EA50" s="100"/>
      <c r="EB50" s="100"/>
      <c r="EC50" s="100"/>
      <c r="ED50" s="100"/>
      <c r="EE50" s="100"/>
      <c r="EF50" s="100"/>
      <c r="EG50" s="100"/>
      <c r="EH50" s="100"/>
      <c r="EI50" s="100"/>
    </row>
    <row r="51" spans="1:139" s="51" customFormat="1" ht="31.5" x14ac:dyDescent="0.25">
      <c r="A51" s="13"/>
      <c r="B51" s="152" t="s">
        <v>48</v>
      </c>
      <c r="C51" s="152"/>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c r="AC51" s="152"/>
      <c r="AD51" s="152"/>
      <c r="AE51" s="151"/>
      <c r="AF51" s="715"/>
      <c r="AG51" s="15">
        <f t="shared" ref="AG51:AG64" si="69">(AE51*AF51)^2</f>
        <v>0</v>
      </c>
      <c r="AH51" s="100"/>
      <c r="AI51" s="101"/>
      <c r="AJ51" s="535"/>
      <c r="AK51" s="535"/>
      <c r="AL51" s="100"/>
      <c r="AM51" s="100"/>
      <c r="AN51" s="100"/>
      <c r="AO51" s="100"/>
      <c r="AP51" s="100"/>
      <c r="AQ51" s="100"/>
      <c r="AR51" s="100"/>
      <c r="AS51" s="100"/>
      <c r="AT51" s="100"/>
      <c r="AU51" s="100"/>
      <c r="AV51" s="100"/>
      <c r="AW51" s="100"/>
      <c r="AX51" s="100"/>
      <c r="AY51" s="100"/>
      <c r="AZ51" s="100"/>
      <c r="BA51" s="100"/>
      <c r="BB51" s="100"/>
      <c r="BC51" s="100"/>
      <c r="BD51" s="100"/>
      <c r="BE51" s="100"/>
      <c r="BF51" s="100"/>
      <c r="BG51" s="100"/>
      <c r="BH51" s="101"/>
      <c r="BI51" s="101"/>
      <c r="BJ51" s="103"/>
      <c r="BK51" s="103"/>
      <c r="BL51" s="103"/>
      <c r="BM51" s="71"/>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6"/>
      <c r="CP51" s="16"/>
      <c r="CQ51" s="16"/>
      <c r="CR51" s="15"/>
      <c r="CS51" s="15"/>
      <c r="CT51" s="15"/>
      <c r="CU51" s="15"/>
      <c r="CV51" s="15"/>
      <c r="CW51" s="15"/>
      <c r="CX51" s="15"/>
      <c r="CY51" s="16"/>
      <c r="CZ51" s="16"/>
      <c r="DA51" s="16"/>
      <c r="DB51" s="16"/>
      <c r="DC51" s="16"/>
      <c r="DD51" s="16"/>
      <c r="DE51" s="16"/>
      <c r="DF51" s="16"/>
      <c r="DG51" s="100"/>
      <c r="DH51" s="100"/>
      <c r="DI51" s="100"/>
      <c r="DJ51" s="100"/>
      <c r="DK51" s="100"/>
      <c r="DL51" s="100"/>
      <c r="DM51" s="100"/>
      <c r="DN51" s="100"/>
      <c r="DO51" s="100"/>
      <c r="DP51" s="100"/>
      <c r="DQ51" s="100"/>
      <c r="DR51" s="100"/>
      <c r="DS51" s="100"/>
      <c r="DT51" s="100"/>
      <c r="DU51" s="100"/>
      <c r="DV51" s="100"/>
      <c r="DW51" s="100"/>
      <c r="DX51" s="100"/>
      <c r="DY51" s="100"/>
      <c r="DZ51" s="100"/>
      <c r="EA51" s="100"/>
      <c r="EB51" s="100"/>
      <c r="EC51" s="100"/>
      <c r="ED51" s="100"/>
      <c r="EE51" s="100"/>
      <c r="EF51" s="100"/>
      <c r="EG51" s="100"/>
      <c r="EH51" s="100"/>
      <c r="EI51" s="100"/>
    </row>
    <row r="52" spans="1:139" s="51" customFormat="1" ht="15" customHeight="1" x14ac:dyDescent="0.25">
      <c r="A52" s="13"/>
      <c r="B52" s="2117" t="s">
        <v>1728</v>
      </c>
      <c r="C52" s="2109" t="s">
        <v>287</v>
      </c>
      <c r="D52" s="2118" t="s">
        <v>25</v>
      </c>
      <c r="E52" s="2118"/>
      <c r="F52" s="2118"/>
      <c r="G52" s="2118"/>
      <c r="H52" s="2118"/>
      <c r="I52" s="2118"/>
      <c r="J52" s="2118"/>
      <c r="K52" s="2118"/>
      <c r="L52" s="2118"/>
      <c r="M52" s="2118"/>
      <c r="N52" s="2118"/>
      <c r="O52" s="2118"/>
      <c r="P52" s="2118"/>
      <c r="Q52" s="2118"/>
      <c r="R52" s="2118"/>
      <c r="S52" s="2118" t="s">
        <v>193</v>
      </c>
      <c r="T52" s="2118"/>
      <c r="U52" s="2118"/>
      <c r="V52" s="2118"/>
      <c r="W52" s="2118"/>
      <c r="X52" s="2118" t="s">
        <v>201</v>
      </c>
      <c r="Y52" s="2118"/>
      <c r="Z52" s="2118"/>
      <c r="AA52" s="2118"/>
      <c r="AB52" s="2118"/>
      <c r="AC52" s="2118"/>
      <c r="AD52" s="2118"/>
      <c r="AE52" s="2109" t="s">
        <v>636</v>
      </c>
      <c r="AF52" s="2110"/>
      <c r="AG52" s="15" t="e">
        <f t="shared" si="69"/>
        <v>#VALUE!</v>
      </c>
      <c r="AH52" s="100"/>
      <c r="AI52" s="101"/>
      <c r="AJ52" s="101"/>
      <c r="AK52" s="101"/>
      <c r="AL52" s="100"/>
      <c r="AM52" s="100"/>
      <c r="AN52" s="100"/>
      <c r="AO52" s="100"/>
      <c r="AP52" s="100"/>
      <c r="AQ52" s="100"/>
      <c r="AR52" s="100"/>
      <c r="AS52" s="100"/>
      <c r="AT52" s="100"/>
      <c r="AU52" s="100"/>
      <c r="AV52" s="100"/>
      <c r="AW52" s="100"/>
      <c r="AX52" s="100"/>
      <c r="AY52" s="100"/>
      <c r="AZ52" s="100"/>
      <c r="BA52" s="100"/>
      <c r="BB52" s="100"/>
      <c r="BC52" s="100"/>
      <c r="BD52" s="100"/>
      <c r="BE52" s="100"/>
      <c r="BF52" s="100"/>
      <c r="BG52" s="100"/>
      <c r="BH52" s="101"/>
      <c r="BI52" s="101"/>
      <c r="BJ52" s="103"/>
      <c r="BK52" s="103"/>
      <c r="BL52" s="103"/>
      <c r="BM52" s="71"/>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6"/>
      <c r="CP52" s="16"/>
      <c r="CQ52" s="16"/>
      <c r="CR52" s="15"/>
      <c r="CS52" s="15"/>
      <c r="CT52" s="15"/>
      <c r="CU52" s="15"/>
      <c r="CV52" s="15"/>
      <c r="CW52" s="15"/>
      <c r="CX52" s="15"/>
      <c r="CY52" s="16"/>
      <c r="CZ52" s="16"/>
      <c r="DA52" s="16"/>
      <c r="DB52" s="16"/>
      <c r="DC52" s="16"/>
      <c r="DD52" s="16"/>
      <c r="DE52" s="16"/>
      <c r="DF52" s="16"/>
      <c r="DG52" s="100"/>
      <c r="DH52" s="100"/>
      <c r="DI52" s="100"/>
      <c r="DJ52" s="100"/>
      <c r="DK52" s="100"/>
      <c r="DL52" s="100"/>
      <c r="DM52" s="100"/>
      <c r="DN52" s="100"/>
      <c r="DO52" s="100"/>
      <c r="DP52" s="100"/>
      <c r="DQ52" s="100"/>
      <c r="DR52" s="100"/>
      <c r="DS52" s="100"/>
      <c r="DT52" s="100"/>
      <c r="DU52" s="100"/>
      <c r="DV52" s="100"/>
      <c r="DW52" s="100"/>
      <c r="DX52" s="100"/>
      <c r="DY52" s="100"/>
      <c r="DZ52" s="100"/>
      <c r="EA52" s="100"/>
      <c r="EB52" s="100"/>
      <c r="EC52" s="100"/>
      <c r="ED52" s="100"/>
      <c r="EE52" s="100"/>
      <c r="EF52" s="100"/>
      <c r="EG52" s="100"/>
      <c r="EH52" s="100"/>
      <c r="EI52" s="100"/>
    </row>
    <row r="53" spans="1:139" s="51" customFormat="1" ht="36" x14ac:dyDescent="0.25">
      <c r="A53" s="13"/>
      <c r="B53" s="2117"/>
      <c r="C53" s="2109"/>
      <c r="D53" s="946" t="s">
        <v>27</v>
      </c>
      <c r="E53" s="946" t="s">
        <v>652</v>
      </c>
      <c r="F53" s="946" t="s">
        <v>29</v>
      </c>
      <c r="G53" s="946" t="s">
        <v>30</v>
      </c>
      <c r="H53" s="946" t="s">
        <v>31</v>
      </c>
      <c r="I53" s="946" t="s">
        <v>32</v>
      </c>
      <c r="J53" s="946" t="s">
        <v>33</v>
      </c>
      <c r="K53" s="946" t="s">
        <v>34</v>
      </c>
      <c r="L53" s="946" t="s">
        <v>35</v>
      </c>
      <c r="M53" s="946" t="s">
        <v>36</v>
      </c>
      <c r="N53" s="946" t="s">
        <v>37</v>
      </c>
      <c r="O53" s="946" t="s">
        <v>38</v>
      </c>
      <c r="P53" s="946" t="s">
        <v>39</v>
      </c>
      <c r="Q53" s="946" t="s">
        <v>40</v>
      </c>
      <c r="R53" s="946" t="s">
        <v>41</v>
      </c>
      <c r="S53" s="946" t="s">
        <v>42</v>
      </c>
      <c r="T53" s="946" t="s">
        <v>43</v>
      </c>
      <c r="U53" s="946" t="s">
        <v>44</v>
      </c>
      <c r="V53" s="946" t="s">
        <v>210</v>
      </c>
      <c r="W53" s="946" t="s">
        <v>193</v>
      </c>
      <c r="X53" s="946" t="s">
        <v>194</v>
      </c>
      <c r="Y53" s="946" t="s">
        <v>27</v>
      </c>
      <c r="Z53" s="946" t="s">
        <v>202</v>
      </c>
      <c r="AA53" s="946" t="s">
        <v>637</v>
      </c>
      <c r="AB53" s="946" t="s">
        <v>638</v>
      </c>
      <c r="AC53" s="946" t="s">
        <v>203</v>
      </c>
      <c r="AD53" s="946" t="s">
        <v>294</v>
      </c>
      <c r="AE53" s="2109"/>
      <c r="AF53" s="2110"/>
      <c r="AG53" s="15">
        <f t="shared" si="69"/>
        <v>0</v>
      </c>
      <c r="AH53" s="100"/>
      <c r="AI53" s="101"/>
      <c r="AJ53" s="101"/>
      <c r="AK53" s="101"/>
      <c r="AL53" s="100"/>
      <c r="AM53" s="100"/>
      <c r="AN53" s="100"/>
      <c r="AO53" s="100"/>
      <c r="AP53" s="100"/>
      <c r="AQ53" s="100"/>
      <c r="AR53" s="100"/>
      <c r="AS53" s="100"/>
      <c r="AT53" s="100"/>
      <c r="AU53" s="100"/>
      <c r="AV53" s="100"/>
      <c r="AW53" s="100"/>
      <c r="AX53" s="100"/>
      <c r="AY53" s="100"/>
      <c r="AZ53" s="100"/>
      <c r="BA53" s="100"/>
      <c r="BB53" s="100"/>
      <c r="BC53" s="100"/>
      <c r="BD53" s="100"/>
      <c r="BE53" s="100"/>
      <c r="BF53" s="100"/>
      <c r="BG53" s="100"/>
      <c r="BH53" s="101"/>
      <c r="BI53" s="101"/>
      <c r="BJ53" s="103"/>
      <c r="BK53" s="103"/>
      <c r="BL53" s="103"/>
      <c r="BM53" s="71"/>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6"/>
      <c r="CP53" s="16"/>
      <c r="CQ53" s="16"/>
      <c r="CR53" s="15"/>
      <c r="CS53" s="15"/>
      <c r="CT53" s="15"/>
      <c r="CU53" s="15"/>
      <c r="CV53" s="15"/>
      <c r="CW53" s="15"/>
      <c r="CX53" s="15"/>
      <c r="CY53" s="16"/>
      <c r="CZ53" s="16"/>
      <c r="DA53" s="16"/>
      <c r="DB53" s="16"/>
      <c r="DC53" s="16"/>
      <c r="DD53" s="16"/>
      <c r="DE53" s="16"/>
      <c r="DF53" s="16"/>
      <c r="DG53" s="100"/>
      <c r="DH53" s="100"/>
      <c r="DI53" s="100"/>
      <c r="DJ53" s="100"/>
      <c r="DK53" s="100"/>
      <c r="DL53" s="100"/>
      <c r="DM53" s="100"/>
      <c r="DN53" s="100"/>
      <c r="DO53" s="100"/>
      <c r="DP53" s="100"/>
      <c r="DQ53" s="100"/>
      <c r="DR53" s="100"/>
      <c r="DS53" s="100"/>
      <c r="DT53" s="100"/>
      <c r="DU53" s="100"/>
      <c r="DV53" s="100"/>
      <c r="DW53" s="100"/>
      <c r="DX53" s="100"/>
      <c r="DY53" s="100"/>
      <c r="DZ53" s="100"/>
      <c r="EA53" s="100"/>
      <c r="EB53" s="100"/>
      <c r="EC53" s="100"/>
      <c r="ED53" s="100"/>
      <c r="EE53" s="100"/>
      <c r="EF53" s="100"/>
      <c r="EG53" s="100"/>
      <c r="EH53" s="100"/>
      <c r="EI53" s="100"/>
    </row>
    <row r="54" spans="1:139" s="14" customFormat="1" ht="15" customHeight="1" x14ac:dyDescent="0.25">
      <c r="A54" s="13"/>
      <c r="B54" s="2111" t="s">
        <v>291</v>
      </c>
      <c r="C54" s="9"/>
      <c r="D54" s="246">
        <f t="shared" ref="D54:D61" si="70">VLOOKUP($C54,$BI$442:$BO$472,2,FALSE)</f>
        <v>0</v>
      </c>
      <c r="E54" s="577"/>
      <c r="F54" s="1539"/>
      <c r="G54" s="1539"/>
      <c r="H54" s="1539"/>
      <c r="I54" s="1539"/>
      <c r="J54" s="1539"/>
      <c r="K54" s="1539"/>
      <c r="L54" s="1539"/>
      <c r="M54" s="1539"/>
      <c r="N54" s="1539"/>
      <c r="O54" s="1539"/>
      <c r="P54" s="1539"/>
      <c r="Q54" s="10">
        <f t="shared" ref="Q54:Q61" si="71">SUM(E54:P54)</f>
        <v>0</v>
      </c>
      <c r="R54" s="10">
        <f t="shared" ref="R54:R61" si="72">COUNT(E54:P54)</f>
        <v>0</v>
      </c>
      <c r="S54" s="10">
        <f t="shared" ref="S54:S61" si="73">IF(R54&gt;1,AVERAGE(E54:P54),0)</f>
        <v>0</v>
      </c>
      <c r="T54" s="10">
        <f t="shared" ref="T54:T61" si="74">IF(R54&gt;1,STDEV(E54:P54),0)</f>
        <v>0</v>
      </c>
      <c r="U54" s="10">
        <f t="shared" ref="U54:U61" si="75">IF(R54&gt;1,VLOOKUP($R54,$AH$37:$AI$43,2,FALSE),0)</f>
        <v>0</v>
      </c>
      <c r="V54" s="1540"/>
      <c r="W54" s="79">
        <f t="shared" ref="W54:W61" si="76">IF(R54&gt;1,1-((S54-((T54*U54)/(SQRT(R54))))/S54),VLOOKUP($C54,$BI$442:$BQ$472,8,FALSE))</f>
        <v>0</v>
      </c>
      <c r="X54" s="149">
        <f t="shared" ref="X54:X61" si="77">VLOOKUP($C54,$BI$442:$BO$472,3,FALSE)</f>
        <v>0</v>
      </c>
      <c r="Y54" s="144">
        <f t="shared" ref="Y54:Y61" si="78">VLOOKUP($C54,$BI$442:$BO$472,4,FALSE)</f>
        <v>0</v>
      </c>
      <c r="Z54" s="145">
        <f t="shared" ref="Z54:Z61" si="79">IF($Q54&gt;0,VLOOKUP($C54,$BI$442:$BO$472,6,FALSE),0)</f>
        <v>0</v>
      </c>
      <c r="AA54" s="146">
        <f t="shared" ref="AA54:AA61" si="80">($Q54*X54)/1000</f>
        <v>0</v>
      </c>
      <c r="AB54" s="146">
        <f t="shared" ref="AB54:AB61" si="81">AA54*1</f>
        <v>0</v>
      </c>
      <c r="AC54" s="145">
        <f t="shared" ref="AC54:AC61" si="82">IF(AA54&gt;0,SQRT(($W54*$W54)+(Z54*Z54)+($V54*$V54)),0)</f>
        <v>0</v>
      </c>
      <c r="AD54" s="146">
        <f t="shared" ref="AD54:AD62" si="83">(AB54*AC54)^2</f>
        <v>0</v>
      </c>
      <c r="AE54" s="716">
        <f t="shared" ref="AE54:AE61" si="84">AB54</f>
        <v>0</v>
      </c>
      <c r="AF54" s="141"/>
      <c r="AG54" s="15">
        <f t="shared" si="69"/>
        <v>0</v>
      </c>
      <c r="AH54" s="100"/>
      <c r="AI54" s="101"/>
      <c r="AJ54" s="101"/>
      <c r="AK54" s="101"/>
      <c r="AL54" s="100"/>
      <c r="AM54" s="100"/>
      <c r="AN54" s="100"/>
      <c r="AO54" s="100"/>
      <c r="AP54" s="100"/>
      <c r="AQ54" s="100"/>
      <c r="AR54" s="100"/>
      <c r="AS54" s="100"/>
      <c r="AT54" s="100"/>
      <c r="AU54" s="100"/>
      <c r="AV54" s="100"/>
      <c r="AW54" s="100"/>
      <c r="AX54" s="100"/>
      <c r="AY54" s="100"/>
      <c r="AZ54" s="100"/>
      <c r="BA54" s="100"/>
      <c r="BB54" s="100"/>
      <c r="BC54" s="100"/>
      <c r="BD54" s="100"/>
      <c r="BE54" s="100"/>
      <c r="BF54" s="100"/>
      <c r="BG54" s="100"/>
      <c r="BH54" s="101"/>
      <c r="BI54" s="101"/>
      <c r="BJ54" s="103"/>
      <c r="BK54" s="103"/>
      <c r="BL54" s="103"/>
      <c r="BM54" s="71"/>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6"/>
      <c r="CP54" s="16"/>
      <c r="CQ54" s="16"/>
      <c r="CR54" s="15"/>
      <c r="CS54" s="15"/>
      <c r="CT54" s="15"/>
      <c r="CU54" s="15"/>
      <c r="CV54" s="15"/>
      <c r="CW54" s="15"/>
      <c r="CX54" s="15"/>
      <c r="CY54" s="16"/>
      <c r="CZ54" s="16"/>
      <c r="DA54" s="16"/>
      <c r="DB54" s="16"/>
      <c r="DC54" s="16"/>
      <c r="DD54" s="16"/>
      <c r="DE54" s="16"/>
      <c r="DF54" s="16"/>
      <c r="DG54" s="13"/>
      <c r="DH54" s="13"/>
      <c r="DI54" s="13"/>
      <c r="DJ54" s="13"/>
      <c r="DK54" s="13"/>
      <c r="DL54" s="13"/>
      <c r="DM54" s="13"/>
      <c r="DN54" s="13"/>
      <c r="DO54" s="13"/>
      <c r="DP54" s="13"/>
      <c r="DQ54" s="13"/>
      <c r="DR54" s="13"/>
      <c r="DS54" s="13"/>
      <c r="DT54" s="13"/>
      <c r="DU54" s="13"/>
      <c r="DV54" s="13"/>
      <c r="DW54" s="13"/>
      <c r="DX54" s="13"/>
      <c r="DY54" s="13"/>
      <c r="DZ54" s="13"/>
      <c r="EA54" s="13"/>
      <c r="EB54" s="13"/>
      <c r="EC54" s="13"/>
      <c r="ED54" s="13"/>
      <c r="EE54" s="13"/>
      <c r="EF54" s="13"/>
      <c r="EG54" s="13"/>
      <c r="EH54" s="13"/>
      <c r="EI54" s="13"/>
    </row>
    <row r="55" spans="1:139" s="14" customFormat="1" x14ac:dyDescent="0.25">
      <c r="A55" s="13"/>
      <c r="B55" s="2111"/>
      <c r="C55" s="9"/>
      <c r="D55" s="246">
        <f t="shared" si="70"/>
        <v>0</v>
      </c>
      <c r="E55" s="577"/>
      <c r="F55" s="1539"/>
      <c r="G55" s="1539"/>
      <c r="H55" s="1539"/>
      <c r="I55" s="1539"/>
      <c r="J55" s="1539"/>
      <c r="K55" s="1539"/>
      <c r="L55" s="1539"/>
      <c r="M55" s="1539"/>
      <c r="N55" s="1539"/>
      <c r="O55" s="1539"/>
      <c r="P55" s="1539"/>
      <c r="Q55" s="10">
        <f>SUM(E55:P55)</f>
        <v>0</v>
      </c>
      <c r="R55" s="10">
        <f>COUNT(E55:P55)</f>
        <v>0</v>
      </c>
      <c r="S55" s="10">
        <f>IF(R55&gt;1,AVERAGE(E55:P55),0)</f>
        <v>0</v>
      </c>
      <c r="T55" s="10">
        <f>IF(R55&gt;1,STDEV(E55:P55),0)</f>
        <v>0</v>
      </c>
      <c r="U55" s="10">
        <f>IF(R55&gt;1,VLOOKUP($R55,$AH$37:$AI$43,2,FALSE),0)</f>
        <v>0</v>
      </c>
      <c r="V55" s="1540"/>
      <c r="W55" s="79">
        <f t="shared" si="76"/>
        <v>0</v>
      </c>
      <c r="X55" s="149">
        <f t="shared" si="77"/>
        <v>0</v>
      </c>
      <c r="Y55" s="144">
        <f t="shared" si="78"/>
        <v>0</v>
      </c>
      <c r="Z55" s="145">
        <f t="shared" si="79"/>
        <v>0</v>
      </c>
      <c r="AA55" s="146">
        <f>($Q55*X55)/1000</f>
        <v>0</v>
      </c>
      <c r="AB55" s="146">
        <f>AA55*1</f>
        <v>0</v>
      </c>
      <c r="AC55" s="145">
        <f>IF(AA55&gt;0,SQRT(($W55*$W55)+(Z55*Z55)+($V55*$V55)),0)</f>
        <v>0</v>
      </c>
      <c r="AD55" s="146">
        <f>(AB55*AC55)^2</f>
        <v>0</v>
      </c>
      <c r="AE55" s="716">
        <f>AB55</f>
        <v>0</v>
      </c>
      <c r="AF55" s="141"/>
      <c r="AG55" s="15">
        <f>(AE55*AF55)^2</f>
        <v>0</v>
      </c>
      <c r="AH55" s="100"/>
      <c r="AI55" s="101"/>
      <c r="AJ55" s="101"/>
      <c r="AK55" s="101"/>
      <c r="AL55" s="100"/>
      <c r="AM55" s="100"/>
      <c r="AN55" s="100"/>
      <c r="AO55" s="100"/>
      <c r="AP55" s="100"/>
      <c r="AQ55" s="100"/>
      <c r="AR55" s="100"/>
      <c r="AS55" s="100"/>
      <c r="AT55" s="100"/>
      <c r="AU55" s="100"/>
      <c r="AV55" s="100"/>
      <c r="AW55" s="100"/>
      <c r="AX55" s="100"/>
      <c r="AY55" s="100"/>
      <c r="AZ55" s="100"/>
      <c r="BA55" s="100"/>
      <c r="BB55" s="100"/>
      <c r="BC55" s="100"/>
      <c r="BD55" s="100"/>
      <c r="BE55" s="100"/>
      <c r="BF55" s="100"/>
      <c r="BG55" s="100"/>
      <c r="BH55" s="101"/>
      <c r="BI55" s="101"/>
      <c r="BJ55" s="103"/>
      <c r="BK55" s="103"/>
      <c r="BL55" s="103"/>
      <c r="BM55" s="71"/>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6"/>
      <c r="CP55" s="16"/>
      <c r="CQ55" s="16"/>
      <c r="CR55" s="15"/>
      <c r="CS55" s="15"/>
      <c r="CT55" s="15"/>
      <c r="CU55" s="15"/>
      <c r="CV55" s="15"/>
      <c r="CW55" s="15"/>
      <c r="CX55" s="15"/>
      <c r="CY55" s="16"/>
      <c r="CZ55" s="16"/>
      <c r="DA55" s="16"/>
      <c r="DB55" s="16"/>
      <c r="DC55" s="16"/>
      <c r="DD55" s="16"/>
      <c r="DE55" s="16"/>
      <c r="DF55" s="16"/>
      <c r="DG55" s="13"/>
      <c r="DH55" s="13"/>
      <c r="DI55" s="13"/>
      <c r="DJ55" s="13"/>
      <c r="DK55" s="13"/>
      <c r="DL55" s="13"/>
      <c r="DM55" s="13"/>
      <c r="DN55" s="13"/>
      <c r="DO55" s="13"/>
      <c r="DP55" s="13"/>
      <c r="DQ55" s="13"/>
      <c r="DR55" s="13"/>
      <c r="DS55" s="13"/>
      <c r="DT55" s="13"/>
      <c r="DU55" s="13"/>
      <c r="DV55" s="13"/>
      <c r="DW55" s="13"/>
      <c r="DX55" s="13"/>
      <c r="DY55" s="13"/>
      <c r="DZ55" s="13"/>
      <c r="EA55" s="13"/>
      <c r="EB55" s="13"/>
      <c r="EC55" s="13"/>
      <c r="ED55" s="13"/>
      <c r="EE55" s="13"/>
      <c r="EF55" s="13"/>
      <c r="EG55" s="13"/>
      <c r="EH55" s="13"/>
      <c r="EI55" s="13"/>
    </row>
    <row r="56" spans="1:139" s="14" customFormat="1" x14ac:dyDescent="0.25">
      <c r="A56" s="13"/>
      <c r="B56" s="2111"/>
      <c r="C56" s="9"/>
      <c r="D56" s="246">
        <f t="shared" si="70"/>
        <v>0</v>
      </c>
      <c r="E56" s="577"/>
      <c r="F56" s="1539"/>
      <c r="G56" s="1539"/>
      <c r="H56" s="1539"/>
      <c r="I56" s="1539"/>
      <c r="J56" s="1539"/>
      <c r="K56" s="1539"/>
      <c r="L56" s="1539"/>
      <c r="M56" s="1539"/>
      <c r="N56" s="1539"/>
      <c r="O56" s="1539"/>
      <c r="P56" s="1539"/>
      <c r="Q56" s="10">
        <f t="shared" si="71"/>
        <v>0</v>
      </c>
      <c r="R56" s="10">
        <f t="shared" si="72"/>
        <v>0</v>
      </c>
      <c r="S56" s="10">
        <f t="shared" si="73"/>
        <v>0</v>
      </c>
      <c r="T56" s="10">
        <f t="shared" si="74"/>
        <v>0</v>
      </c>
      <c r="U56" s="10">
        <f t="shared" si="75"/>
        <v>0</v>
      </c>
      <c r="V56" s="1540"/>
      <c r="W56" s="79">
        <f t="shared" si="76"/>
        <v>0</v>
      </c>
      <c r="X56" s="149">
        <f t="shared" si="77"/>
        <v>0</v>
      </c>
      <c r="Y56" s="144">
        <f t="shared" si="78"/>
        <v>0</v>
      </c>
      <c r="Z56" s="145">
        <f t="shared" si="79"/>
        <v>0</v>
      </c>
      <c r="AA56" s="146">
        <f t="shared" si="80"/>
        <v>0</v>
      </c>
      <c r="AB56" s="146">
        <f t="shared" si="81"/>
        <v>0</v>
      </c>
      <c r="AC56" s="145">
        <f t="shared" si="82"/>
        <v>0</v>
      </c>
      <c r="AD56" s="146">
        <f t="shared" si="83"/>
        <v>0</v>
      </c>
      <c r="AE56" s="716">
        <f t="shared" si="84"/>
        <v>0</v>
      </c>
      <c r="AF56" s="141"/>
      <c r="AG56" s="15">
        <f t="shared" si="69"/>
        <v>0</v>
      </c>
      <c r="AH56" s="100"/>
      <c r="AI56" s="101"/>
      <c r="AJ56" s="101"/>
      <c r="AK56" s="101"/>
      <c r="AL56" s="100"/>
      <c r="AM56" s="100"/>
      <c r="AN56" s="100"/>
      <c r="AO56" s="100"/>
      <c r="AP56" s="100"/>
      <c r="AQ56" s="100"/>
      <c r="AR56" s="100"/>
      <c r="AS56" s="100"/>
      <c r="AT56" s="100"/>
      <c r="AU56" s="100"/>
      <c r="AV56" s="100"/>
      <c r="AW56" s="100"/>
      <c r="AX56" s="100"/>
      <c r="AY56" s="100"/>
      <c r="AZ56" s="100"/>
      <c r="BA56" s="100"/>
      <c r="BB56" s="100"/>
      <c r="BC56" s="100"/>
      <c r="BD56" s="100"/>
      <c r="BE56" s="100"/>
      <c r="BF56" s="100"/>
      <c r="BG56" s="100"/>
      <c r="BH56" s="101"/>
      <c r="BI56" s="101"/>
      <c r="BJ56" s="103"/>
      <c r="BK56" s="103"/>
      <c r="BL56" s="103"/>
      <c r="BM56" s="71"/>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6"/>
      <c r="CP56" s="16"/>
      <c r="CQ56" s="16"/>
      <c r="CR56" s="15"/>
      <c r="CS56" s="15"/>
      <c r="CT56" s="15"/>
      <c r="CU56" s="15"/>
      <c r="CV56" s="15"/>
      <c r="CW56" s="15"/>
      <c r="CX56" s="15"/>
      <c r="CY56" s="16"/>
      <c r="CZ56" s="16"/>
      <c r="DA56" s="16"/>
      <c r="DB56" s="16"/>
      <c r="DC56" s="16"/>
      <c r="DD56" s="16"/>
      <c r="DE56" s="16"/>
      <c r="DF56" s="16"/>
      <c r="DG56" s="13"/>
      <c r="DH56" s="13"/>
      <c r="DI56" s="13"/>
      <c r="DJ56" s="13"/>
      <c r="DK56" s="13"/>
      <c r="DL56" s="13"/>
      <c r="DM56" s="13"/>
      <c r="DN56" s="13"/>
      <c r="DO56" s="13"/>
      <c r="DP56" s="13"/>
      <c r="DQ56" s="13"/>
      <c r="DR56" s="13"/>
      <c r="DS56" s="13"/>
      <c r="DT56" s="13"/>
      <c r="DU56" s="13"/>
      <c r="DV56" s="13"/>
      <c r="DW56" s="13"/>
      <c r="DX56" s="13"/>
      <c r="DY56" s="13"/>
      <c r="DZ56" s="13"/>
      <c r="EA56" s="13"/>
      <c r="EB56" s="13"/>
      <c r="EC56" s="13"/>
      <c r="ED56" s="13"/>
      <c r="EE56" s="13"/>
      <c r="EF56" s="13"/>
      <c r="EG56" s="13"/>
      <c r="EH56" s="13"/>
      <c r="EI56" s="13"/>
    </row>
    <row r="57" spans="1:139" s="14" customFormat="1" x14ac:dyDescent="0.25">
      <c r="A57" s="13"/>
      <c r="B57" s="2111"/>
      <c r="C57" s="9"/>
      <c r="D57" s="246">
        <f t="shared" si="70"/>
        <v>0</v>
      </c>
      <c r="E57" s="577"/>
      <c r="F57" s="1539"/>
      <c r="G57" s="1539"/>
      <c r="H57" s="1539"/>
      <c r="I57" s="1539"/>
      <c r="J57" s="1539"/>
      <c r="K57" s="1539"/>
      <c r="L57" s="1539"/>
      <c r="M57" s="1539"/>
      <c r="N57" s="1539"/>
      <c r="O57" s="1539"/>
      <c r="P57" s="1539"/>
      <c r="Q57" s="10">
        <f t="shared" si="71"/>
        <v>0</v>
      </c>
      <c r="R57" s="10">
        <f t="shared" si="72"/>
        <v>0</v>
      </c>
      <c r="S57" s="10">
        <f t="shared" si="73"/>
        <v>0</v>
      </c>
      <c r="T57" s="10">
        <f t="shared" si="74"/>
        <v>0</v>
      </c>
      <c r="U57" s="10">
        <f t="shared" si="75"/>
        <v>0</v>
      </c>
      <c r="V57" s="1540"/>
      <c r="W57" s="79">
        <f t="shared" si="76"/>
        <v>0</v>
      </c>
      <c r="X57" s="149">
        <f t="shared" si="77"/>
        <v>0</v>
      </c>
      <c r="Y57" s="144">
        <f t="shared" si="78"/>
        <v>0</v>
      </c>
      <c r="Z57" s="145">
        <f t="shared" si="79"/>
        <v>0</v>
      </c>
      <c r="AA57" s="146">
        <f t="shared" si="80"/>
        <v>0</v>
      </c>
      <c r="AB57" s="146">
        <f t="shared" si="81"/>
        <v>0</v>
      </c>
      <c r="AC57" s="145">
        <f t="shared" si="82"/>
        <v>0</v>
      </c>
      <c r="AD57" s="146">
        <f t="shared" si="83"/>
        <v>0</v>
      </c>
      <c r="AE57" s="716">
        <f t="shared" si="84"/>
        <v>0</v>
      </c>
      <c r="AF57" s="141"/>
      <c r="AG57" s="15">
        <f t="shared" si="69"/>
        <v>0</v>
      </c>
      <c r="AH57" s="100"/>
      <c r="AI57" s="101"/>
      <c r="AJ57" s="101"/>
      <c r="AK57" s="101"/>
      <c r="AL57" s="100"/>
      <c r="AM57" s="100"/>
      <c r="AN57" s="100"/>
      <c r="AO57" s="100"/>
      <c r="AP57" s="100"/>
      <c r="AQ57" s="100"/>
      <c r="AR57" s="100"/>
      <c r="AS57" s="100"/>
      <c r="AT57" s="100"/>
      <c r="AU57" s="100"/>
      <c r="AV57" s="100"/>
      <c r="AW57" s="100"/>
      <c r="AX57" s="100"/>
      <c r="AY57" s="100"/>
      <c r="AZ57" s="100"/>
      <c r="BA57" s="100"/>
      <c r="BB57" s="100"/>
      <c r="BC57" s="100"/>
      <c r="BD57" s="100"/>
      <c r="BE57" s="100"/>
      <c r="BF57" s="100"/>
      <c r="BG57" s="100"/>
      <c r="BH57" s="101"/>
      <c r="BI57" s="101"/>
      <c r="BJ57" s="103"/>
      <c r="BK57" s="103"/>
      <c r="BL57" s="103"/>
      <c r="BM57" s="71"/>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6"/>
      <c r="CP57" s="16"/>
      <c r="CQ57" s="16"/>
      <c r="CR57" s="15"/>
      <c r="CS57" s="15"/>
      <c r="CT57" s="15"/>
      <c r="CU57" s="15"/>
      <c r="CV57" s="15"/>
      <c r="CW57" s="15"/>
      <c r="CX57" s="15"/>
      <c r="CY57" s="16"/>
      <c r="CZ57" s="16"/>
      <c r="DA57" s="16"/>
      <c r="DB57" s="16"/>
      <c r="DC57" s="16"/>
      <c r="DD57" s="16"/>
      <c r="DE57" s="16"/>
      <c r="DF57" s="16"/>
      <c r="DG57" s="13"/>
      <c r="DH57" s="13"/>
      <c r="DI57" s="13"/>
      <c r="DJ57" s="13"/>
      <c r="DK57" s="13"/>
      <c r="DL57" s="13"/>
      <c r="DM57" s="13"/>
      <c r="DN57" s="13"/>
      <c r="DO57" s="13"/>
      <c r="DP57" s="13"/>
      <c r="DQ57" s="13"/>
      <c r="DR57" s="13"/>
      <c r="DS57" s="13"/>
      <c r="DT57" s="13"/>
      <c r="DU57" s="13"/>
      <c r="DV57" s="13"/>
      <c r="DW57" s="13"/>
      <c r="DX57" s="13"/>
      <c r="DY57" s="13"/>
      <c r="DZ57" s="13"/>
      <c r="EA57" s="13"/>
      <c r="EB57" s="13"/>
      <c r="EC57" s="13"/>
      <c r="ED57" s="13"/>
      <c r="EE57" s="13"/>
      <c r="EF57" s="13"/>
      <c r="EG57" s="13"/>
      <c r="EH57" s="13"/>
      <c r="EI57" s="13"/>
    </row>
    <row r="58" spans="1:139" s="14" customFormat="1" ht="15" customHeight="1" x14ac:dyDescent="0.25">
      <c r="A58" s="13"/>
      <c r="B58" s="2111" t="s">
        <v>290</v>
      </c>
      <c r="C58" s="9"/>
      <c r="D58" s="246">
        <f t="shared" si="70"/>
        <v>0</v>
      </c>
      <c r="E58" s="577"/>
      <c r="F58" s="1539"/>
      <c r="G58" s="1539"/>
      <c r="H58" s="1539"/>
      <c r="I58" s="1539"/>
      <c r="J58" s="1539"/>
      <c r="K58" s="1539"/>
      <c r="L58" s="1539"/>
      <c r="M58" s="1539"/>
      <c r="N58" s="1539"/>
      <c r="O58" s="1539"/>
      <c r="P58" s="1539"/>
      <c r="Q58" s="10">
        <f t="shared" si="71"/>
        <v>0</v>
      </c>
      <c r="R58" s="10">
        <f t="shared" si="72"/>
        <v>0</v>
      </c>
      <c r="S58" s="10">
        <f t="shared" si="73"/>
        <v>0</v>
      </c>
      <c r="T58" s="10">
        <f t="shared" si="74"/>
        <v>0</v>
      </c>
      <c r="U58" s="10">
        <f t="shared" si="75"/>
        <v>0</v>
      </c>
      <c r="V58" s="1540"/>
      <c r="W58" s="79">
        <f t="shared" si="76"/>
        <v>0</v>
      </c>
      <c r="X58" s="149">
        <f t="shared" si="77"/>
        <v>0</v>
      </c>
      <c r="Y58" s="144">
        <f t="shared" si="78"/>
        <v>0</v>
      </c>
      <c r="Z58" s="145">
        <f t="shared" si="79"/>
        <v>0</v>
      </c>
      <c r="AA58" s="146">
        <f t="shared" si="80"/>
        <v>0</v>
      </c>
      <c r="AB58" s="146">
        <f t="shared" si="81"/>
        <v>0</v>
      </c>
      <c r="AC58" s="145">
        <f t="shared" si="82"/>
        <v>0</v>
      </c>
      <c r="AD58" s="146">
        <f t="shared" si="83"/>
        <v>0</v>
      </c>
      <c r="AE58" s="716">
        <f t="shared" si="84"/>
        <v>0</v>
      </c>
      <c r="AF58" s="141"/>
      <c r="AG58" s="15">
        <f t="shared" si="69"/>
        <v>0</v>
      </c>
      <c r="AH58" s="100"/>
      <c r="AI58" s="101"/>
      <c r="AJ58" s="101"/>
      <c r="AK58" s="101"/>
      <c r="AL58" s="100"/>
      <c r="AM58" s="100"/>
      <c r="AN58" s="100"/>
      <c r="AO58" s="100"/>
      <c r="AP58" s="100"/>
      <c r="AQ58" s="100"/>
      <c r="AR58" s="100"/>
      <c r="AS58" s="100"/>
      <c r="AT58" s="100"/>
      <c r="AU58" s="100"/>
      <c r="AV58" s="100"/>
      <c r="AW58" s="100"/>
      <c r="AX58" s="100"/>
      <c r="AY58" s="100"/>
      <c r="AZ58" s="100"/>
      <c r="BA58" s="100"/>
      <c r="BB58" s="100"/>
      <c r="BC58" s="100"/>
      <c r="BD58" s="100"/>
      <c r="BE58" s="100"/>
      <c r="BF58" s="100"/>
      <c r="BG58" s="100"/>
      <c r="BH58" s="101"/>
      <c r="BI58" s="101"/>
      <c r="BJ58" s="103"/>
      <c r="BK58" s="103"/>
      <c r="BL58" s="103"/>
      <c r="BM58" s="71"/>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6"/>
      <c r="CP58" s="16"/>
      <c r="CQ58" s="16"/>
      <c r="CR58" s="15"/>
      <c r="CS58" s="15"/>
      <c r="CT58" s="15"/>
      <c r="CU58" s="15"/>
      <c r="CV58" s="15"/>
      <c r="CW58" s="15"/>
      <c r="CX58" s="15"/>
      <c r="CY58" s="16"/>
      <c r="CZ58" s="16"/>
      <c r="DA58" s="16"/>
      <c r="DB58" s="16"/>
      <c r="DC58" s="16"/>
      <c r="DD58" s="16"/>
      <c r="DE58" s="16"/>
      <c r="DF58" s="16"/>
      <c r="DG58" s="13"/>
      <c r="DH58" s="13"/>
      <c r="DI58" s="13"/>
      <c r="DJ58" s="13"/>
      <c r="DK58" s="13"/>
      <c r="DL58" s="13"/>
      <c r="DM58" s="13"/>
      <c r="DN58" s="13"/>
      <c r="DO58" s="13"/>
      <c r="DP58" s="13"/>
      <c r="DQ58" s="13"/>
      <c r="DR58" s="13"/>
      <c r="DS58" s="13"/>
      <c r="DT58" s="13"/>
      <c r="DU58" s="13"/>
      <c r="DV58" s="13"/>
      <c r="DW58" s="13"/>
      <c r="DX58" s="13"/>
      <c r="DY58" s="13"/>
      <c r="DZ58" s="13"/>
      <c r="EA58" s="13"/>
      <c r="EB58" s="13"/>
      <c r="EC58" s="13"/>
      <c r="ED58" s="13"/>
      <c r="EE58" s="13"/>
      <c r="EF58" s="13"/>
      <c r="EG58" s="13"/>
      <c r="EH58" s="13"/>
      <c r="EI58" s="13"/>
    </row>
    <row r="59" spans="1:139" s="14" customFormat="1" x14ac:dyDescent="0.25">
      <c r="A59" s="13"/>
      <c r="B59" s="2111"/>
      <c r="C59" s="9"/>
      <c r="D59" s="246">
        <f t="shared" si="70"/>
        <v>0</v>
      </c>
      <c r="E59" s="577"/>
      <c r="F59" s="1539"/>
      <c r="G59" s="1539"/>
      <c r="H59" s="1539"/>
      <c r="I59" s="1539"/>
      <c r="J59" s="1539"/>
      <c r="K59" s="1539"/>
      <c r="L59" s="1539"/>
      <c r="M59" s="1539"/>
      <c r="N59" s="1539"/>
      <c r="O59" s="1539"/>
      <c r="P59" s="1539"/>
      <c r="Q59" s="10">
        <f t="shared" si="71"/>
        <v>0</v>
      </c>
      <c r="R59" s="10">
        <f t="shared" si="72"/>
        <v>0</v>
      </c>
      <c r="S59" s="10">
        <f t="shared" si="73"/>
        <v>0</v>
      </c>
      <c r="T59" s="10">
        <f t="shared" si="74"/>
        <v>0</v>
      </c>
      <c r="U59" s="10">
        <f t="shared" si="75"/>
        <v>0</v>
      </c>
      <c r="V59" s="1540"/>
      <c r="W59" s="79">
        <f t="shared" si="76"/>
        <v>0</v>
      </c>
      <c r="X59" s="149">
        <f t="shared" si="77"/>
        <v>0</v>
      </c>
      <c r="Y59" s="144">
        <f t="shared" si="78"/>
        <v>0</v>
      </c>
      <c r="Z59" s="145">
        <f t="shared" si="79"/>
        <v>0</v>
      </c>
      <c r="AA59" s="146">
        <f t="shared" si="80"/>
        <v>0</v>
      </c>
      <c r="AB59" s="146">
        <f t="shared" si="81"/>
        <v>0</v>
      </c>
      <c r="AC59" s="145">
        <f t="shared" si="82"/>
        <v>0</v>
      </c>
      <c r="AD59" s="146">
        <f t="shared" si="83"/>
        <v>0</v>
      </c>
      <c r="AE59" s="716">
        <f t="shared" si="84"/>
        <v>0</v>
      </c>
      <c r="AF59" s="141"/>
      <c r="AG59" s="15">
        <f t="shared" si="69"/>
        <v>0</v>
      </c>
      <c r="AH59" s="100"/>
      <c r="AI59" s="101"/>
      <c r="AJ59" s="101"/>
      <c r="AK59" s="101"/>
      <c r="AL59" s="100"/>
      <c r="AM59" s="100"/>
      <c r="AN59" s="100"/>
      <c r="AO59" s="100"/>
      <c r="AP59" s="100"/>
      <c r="AQ59" s="100"/>
      <c r="AR59" s="100"/>
      <c r="AS59" s="100"/>
      <c r="AT59" s="100"/>
      <c r="AU59" s="100"/>
      <c r="AV59" s="100"/>
      <c r="AW59" s="100"/>
      <c r="AX59" s="100"/>
      <c r="AY59" s="100"/>
      <c r="AZ59" s="100"/>
      <c r="BA59" s="100"/>
      <c r="BB59" s="100"/>
      <c r="BC59" s="100"/>
      <c r="BD59" s="100"/>
      <c r="BE59" s="100"/>
      <c r="BF59" s="100"/>
      <c r="BG59" s="100"/>
      <c r="BH59" s="101"/>
      <c r="BI59" s="101"/>
      <c r="BJ59" s="103"/>
      <c r="BK59" s="103"/>
      <c r="BL59" s="103"/>
      <c r="BM59" s="71"/>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6"/>
      <c r="CP59" s="16"/>
      <c r="CQ59" s="16"/>
      <c r="CR59" s="15"/>
      <c r="CS59" s="15"/>
      <c r="CT59" s="15"/>
      <c r="CU59" s="15"/>
      <c r="CV59" s="15"/>
      <c r="CW59" s="15"/>
      <c r="CX59" s="15"/>
      <c r="CY59" s="16"/>
      <c r="CZ59" s="16"/>
      <c r="DA59" s="16"/>
      <c r="DB59" s="16"/>
      <c r="DC59" s="16"/>
      <c r="DD59" s="16"/>
      <c r="DE59" s="16"/>
      <c r="DF59" s="16"/>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row>
    <row r="60" spans="1:139" s="14" customFormat="1" ht="15" customHeight="1" x14ac:dyDescent="0.25">
      <c r="A60" s="13"/>
      <c r="B60" s="2112" t="s">
        <v>289</v>
      </c>
      <c r="C60" s="9"/>
      <c r="D60" s="246">
        <f t="shared" si="70"/>
        <v>0</v>
      </c>
      <c r="E60" s="577"/>
      <c r="F60" s="1539"/>
      <c r="G60" s="1539"/>
      <c r="H60" s="1539"/>
      <c r="I60" s="1539"/>
      <c r="J60" s="1539"/>
      <c r="K60" s="1539"/>
      <c r="L60" s="1539"/>
      <c r="M60" s="1539"/>
      <c r="N60" s="1539"/>
      <c r="O60" s="1539"/>
      <c r="P60" s="1539"/>
      <c r="Q60" s="10">
        <f t="shared" si="71"/>
        <v>0</v>
      </c>
      <c r="R60" s="10">
        <f t="shared" si="72"/>
        <v>0</v>
      </c>
      <c r="S60" s="10">
        <f t="shared" si="73"/>
        <v>0</v>
      </c>
      <c r="T60" s="10">
        <f t="shared" si="74"/>
        <v>0</v>
      </c>
      <c r="U60" s="10">
        <f t="shared" si="75"/>
        <v>0</v>
      </c>
      <c r="V60" s="1540"/>
      <c r="W60" s="79">
        <f t="shared" si="76"/>
        <v>0</v>
      </c>
      <c r="X60" s="149">
        <f t="shared" si="77"/>
        <v>0</v>
      </c>
      <c r="Y60" s="144">
        <f t="shared" si="78"/>
        <v>0</v>
      </c>
      <c r="Z60" s="145">
        <f t="shared" si="79"/>
        <v>0</v>
      </c>
      <c r="AA60" s="146">
        <f t="shared" si="80"/>
        <v>0</v>
      </c>
      <c r="AB60" s="146">
        <f t="shared" si="81"/>
        <v>0</v>
      </c>
      <c r="AC60" s="145">
        <f t="shared" si="82"/>
        <v>0</v>
      </c>
      <c r="AD60" s="146">
        <f t="shared" si="83"/>
        <v>0</v>
      </c>
      <c r="AE60" s="716">
        <f t="shared" si="84"/>
        <v>0</v>
      </c>
      <c r="AF60" s="141"/>
      <c r="AG60" s="15">
        <f t="shared" si="69"/>
        <v>0</v>
      </c>
      <c r="AH60" s="100"/>
      <c r="AI60" s="101"/>
      <c r="AJ60" s="101"/>
      <c r="AK60" s="101"/>
      <c r="AL60" s="100"/>
      <c r="AM60" s="100"/>
      <c r="AN60" s="100"/>
      <c r="AO60" s="100"/>
      <c r="AP60" s="100"/>
      <c r="AQ60" s="100"/>
      <c r="AR60" s="100"/>
      <c r="AS60" s="100"/>
      <c r="AT60" s="100"/>
      <c r="AU60" s="100"/>
      <c r="AV60" s="100"/>
      <c r="AW60" s="100"/>
      <c r="AX60" s="100"/>
      <c r="AY60" s="100"/>
      <c r="AZ60" s="100"/>
      <c r="BA60" s="100"/>
      <c r="BB60" s="100"/>
      <c r="BC60" s="100"/>
      <c r="BD60" s="100"/>
      <c r="BE60" s="100"/>
      <c r="BF60" s="100"/>
      <c r="BG60" s="100"/>
      <c r="BH60" s="101"/>
      <c r="BI60" s="101"/>
      <c r="BJ60" s="103"/>
      <c r="BK60" s="103"/>
      <c r="BL60" s="103"/>
      <c r="BM60" s="71"/>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6"/>
      <c r="CP60" s="16"/>
      <c r="CQ60" s="16"/>
      <c r="CR60" s="15"/>
      <c r="CS60" s="15"/>
      <c r="CT60" s="15"/>
      <c r="CU60" s="15"/>
      <c r="CV60" s="15"/>
      <c r="CW60" s="15"/>
      <c r="CX60" s="15"/>
      <c r="CY60" s="16"/>
      <c r="CZ60" s="16"/>
      <c r="DA60" s="16"/>
      <c r="DB60" s="16"/>
      <c r="DC60" s="16"/>
      <c r="DD60" s="16"/>
      <c r="DE60" s="16"/>
      <c r="DF60" s="16"/>
      <c r="DG60" s="13"/>
      <c r="DH60" s="13"/>
      <c r="DI60" s="13"/>
      <c r="DJ60" s="13"/>
      <c r="DK60" s="13"/>
      <c r="DL60" s="13"/>
      <c r="DM60" s="13"/>
      <c r="DN60" s="13"/>
      <c r="DO60" s="13"/>
      <c r="DP60" s="13"/>
      <c r="DQ60" s="13"/>
      <c r="DR60" s="13"/>
      <c r="DS60" s="13"/>
      <c r="DT60" s="13"/>
      <c r="DU60" s="13"/>
      <c r="DV60" s="13"/>
      <c r="DW60" s="13"/>
      <c r="DX60" s="13"/>
      <c r="DY60" s="13"/>
      <c r="DZ60" s="13"/>
      <c r="EA60" s="13"/>
      <c r="EB60" s="13"/>
      <c r="EC60" s="13"/>
      <c r="ED60" s="13"/>
      <c r="EE60" s="13"/>
      <c r="EF60" s="13"/>
      <c r="EG60" s="13"/>
      <c r="EH60" s="13"/>
      <c r="EI60" s="13"/>
    </row>
    <row r="61" spans="1:139" s="14" customFormat="1" x14ac:dyDescent="0.25">
      <c r="A61" s="13"/>
      <c r="B61" s="2113"/>
      <c r="C61" s="9"/>
      <c r="D61" s="246">
        <f t="shared" si="70"/>
        <v>0</v>
      </c>
      <c r="E61" s="577"/>
      <c r="F61" s="1539"/>
      <c r="G61" s="1539"/>
      <c r="H61" s="1539"/>
      <c r="I61" s="1539"/>
      <c r="J61" s="1539"/>
      <c r="K61" s="1539"/>
      <c r="L61" s="1539"/>
      <c r="M61" s="1539"/>
      <c r="N61" s="1539"/>
      <c r="O61" s="1539"/>
      <c r="P61" s="1539"/>
      <c r="Q61" s="10">
        <f t="shared" si="71"/>
        <v>0</v>
      </c>
      <c r="R61" s="10">
        <f t="shared" si="72"/>
        <v>0</v>
      </c>
      <c r="S61" s="10">
        <f t="shared" si="73"/>
        <v>0</v>
      </c>
      <c r="T61" s="10">
        <f t="shared" si="74"/>
        <v>0</v>
      </c>
      <c r="U61" s="10">
        <f t="shared" si="75"/>
        <v>0</v>
      </c>
      <c r="V61" s="1540"/>
      <c r="W61" s="79">
        <f t="shared" si="76"/>
        <v>0</v>
      </c>
      <c r="X61" s="149">
        <f t="shared" si="77"/>
        <v>0</v>
      </c>
      <c r="Y61" s="144">
        <f t="shared" si="78"/>
        <v>0</v>
      </c>
      <c r="Z61" s="145">
        <f t="shared" si="79"/>
        <v>0</v>
      </c>
      <c r="AA61" s="146">
        <f t="shared" si="80"/>
        <v>0</v>
      </c>
      <c r="AB61" s="146">
        <f t="shared" si="81"/>
        <v>0</v>
      </c>
      <c r="AC61" s="145">
        <f t="shared" si="82"/>
        <v>0</v>
      </c>
      <c r="AD61" s="146">
        <f t="shared" si="83"/>
        <v>0</v>
      </c>
      <c r="AE61" s="716">
        <f t="shared" si="84"/>
        <v>0</v>
      </c>
      <c r="AF61" s="141"/>
      <c r="AG61" s="15">
        <f t="shared" si="69"/>
        <v>0</v>
      </c>
      <c r="AH61" s="100"/>
      <c r="AI61" s="101"/>
      <c r="AJ61" s="101"/>
      <c r="AK61" s="101"/>
      <c r="AL61" s="100"/>
      <c r="AM61" s="100"/>
      <c r="AN61" s="100"/>
      <c r="AO61" s="100"/>
      <c r="AP61" s="100"/>
      <c r="AQ61" s="100"/>
      <c r="AR61" s="100"/>
      <c r="AS61" s="100"/>
      <c r="AT61" s="100"/>
      <c r="AU61" s="100"/>
      <c r="AV61" s="100"/>
      <c r="AW61" s="100"/>
      <c r="AX61" s="100"/>
      <c r="AY61" s="100"/>
      <c r="AZ61" s="100"/>
      <c r="BA61" s="100"/>
      <c r="BB61" s="100"/>
      <c r="BC61" s="100"/>
      <c r="BD61" s="100"/>
      <c r="BE61" s="100"/>
      <c r="BF61" s="100"/>
      <c r="BG61" s="100"/>
      <c r="BH61" s="101"/>
      <c r="BI61" s="101"/>
      <c r="BJ61" s="103"/>
      <c r="BK61" s="103"/>
      <c r="BL61" s="103"/>
      <c r="BM61" s="71"/>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6"/>
      <c r="CP61" s="16"/>
      <c r="CQ61" s="16"/>
      <c r="CR61" s="15"/>
      <c r="CS61" s="15"/>
      <c r="CT61" s="15"/>
      <c r="CU61" s="15"/>
      <c r="CV61" s="15"/>
      <c r="CW61" s="15"/>
      <c r="CX61" s="15"/>
      <c r="CY61" s="16"/>
      <c r="CZ61" s="16"/>
      <c r="DA61" s="16"/>
      <c r="DB61" s="16"/>
      <c r="DC61" s="16"/>
      <c r="DD61" s="16"/>
      <c r="DE61" s="16"/>
      <c r="DF61" s="16"/>
      <c r="DG61" s="13"/>
      <c r="DH61" s="13"/>
      <c r="DI61" s="13"/>
      <c r="DJ61" s="13"/>
      <c r="DK61" s="13"/>
      <c r="DL61" s="13"/>
      <c r="DM61" s="13"/>
      <c r="DN61" s="13"/>
      <c r="DO61" s="13"/>
      <c r="DP61" s="13"/>
      <c r="DQ61" s="13"/>
      <c r="DR61" s="13"/>
      <c r="DS61" s="13"/>
      <c r="DT61" s="13"/>
      <c r="DU61" s="13"/>
      <c r="DV61" s="13"/>
      <c r="DW61" s="13"/>
      <c r="DX61" s="13"/>
      <c r="DY61" s="13"/>
      <c r="DZ61" s="13"/>
      <c r="EA61" s="13"/>
      <c r="EB61" s="13"/>
      <c r="EC61" s="13"/>
      <c r="ED61" s="13"/>
      <c r="EE61" s="13"/>
      <c r="EF61" s="13"/>
      <c r="EG61" s="13"/>
      <c r="EH61" s="13"/>
      <c r="EI61" s="13"/>
    </row>
    <row r="62" spans="1:139" s="14" customFormat="1" x14ac:dyDescent="0.25">
      <c r="A62" s="13"/>
      <c r="B62" s="2114" t="s">
        <v>50</v>
      </c>
      <c r="C62" s="2115"/>
      <c r="D62" s="2115"/>
      <c r="E62" s="2115"/>
      <c r="F62" s="2115"/>
      <c r="G62" s="2115"/>
      <c r="H62" s="2115"/>
      <c r="I62" s="2115"/>
      <c r="J62" s="2115"/>
      <c r="K62" s="2115"/>
      <c r="L62" s="2115"/>
      <c r="M62" s="2115"/>
      <c r="N62" s="2115"/>
      <c r="O62" s="2115"/>
      <c r="P62" s="2115"/>
      <c r="Q62" s="2115"/>
      <c r="R62" s="2115"/>
      <c r="S62" s="2115"/>
      <c r="T62" s="2115"/>
      <c r="U62" s="2115"/>
      <c r="V62" s="2115"/>
      <c r="W62" s="2115"/>
      <c r="X62" s="2115"/>
      <c r="Y62" s="2115"/>
      <c r="Z62" s="2115"/>
      <c r="AA62" s="2116"/>
      <c r="AB62" s="242">
        <f>SUM(AB54:AB61)</f>
        <v>0</v>
      </c>
      <c r="AC62" s="243">
        <f>IF(AB62&gt;0,SQRT(SUM(AD54:AD61))/AB62,0)</f>
        <v>0</v>
      </c>
      <c r="AD62" s="242">
        <f t="shared" si="83"/>
        <v>0</v>
      </c>
      <c r="AE62" s="717">
        <f>SUM(AE54:AE61)</f>
        <v>0</v>
      </c>
      <c r="AF62" s="718"/>
      <c r="AG62" s="15">
        <f t="shared" si="69"/>
        <v>0</v>
      </c>
      <c r="AH62" s="100"/>
      <c r="AI62" s="101"/>
      <c r="AJ62" s="101"/>
      <c r="AK62" s="101"/>
      <c r="AL62" s="100"/>
      <c r="AM62" s="100"/>
      <c r="AN62" s="100"/>
      <c r="AO62" s="100"/>
      <c r="AP62" s="100"/>
      <c r="AQ62" s="100"/>
      <c r="AR62" s="100"/>
      <c r="AS62" s="100"/>
      <c r="AT62" s="100"/>
      <c r="AU62" s="100"/>
      <c r="AV62" s="100"/>
      <c r="AW62" s="100"/>
      <c r="AX62" s="100"/>
      <c r="AY62" s="100"/>
      <c r="AZ62" s="100"/>
      <c r="BA62" s="100"/>
      <c r="BB62" s="100"/>
      <c r="BC62" s="100"/>
      <c r="BD62" s="100"/>
      <c r="BE62" s="100"/>
      <c r="BF62" s="100"/>
      <c r="BG62" s="100"/>
      <c r="BH62" s="101"/>
      <c r="BI62" s="101"/>
      <c r="BJ62" s="103"/>
      <c r="BK62" s="103"/>
      <c r="BL62" s="103"/>
      <c r="BM62" s="71"/>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6"/>
      <c r="CP62" s="16"/>
      <c r="CQ62" s="16"/>
      <c r="CR62" s="15"/>
      <c r="CS62" s="15"/>
      <c r="CT62" s="15"/>
      <c r="CU62" s="15"/>
      <c r="CV62" s="15"/>
      <c r="CW62" s="15"/>
      <c r="CX62" s="15"/>
      <c r="CY62" s="16"/>
      <c r="CZ62" s="16"/>
      <c r="DA62" s="16"/>
      <c r="DB62" s="16"/>
      <c r="DC62" s="16"/>
      <c r="DD62" s="16"/>
      <c r="DE62" s="16"/>
      <c r="DF62" s="16"/>
      <c r="DG62" s="13"/>
      <c r="DH62" s="13"/>
      <c r="DI62" s="13"/>
      <c r="DJ62" s="13"/>
      <c r="DK62" s="13"/>
      <c r="DL62" s="13"/>
      <c r="DM62" s="13"/>
      <c r="DN62" s="13"/>
      <c r="DO62" s="13"/>
      <c r="DP62" s="13"/>
      <c r="DQ62" s="13"/>
      <c r="DR62" s="13"/>
      <c r="DS62" s="13"/>
      <c r="DT62" s="13"/>
      <c r="DU62" s="13"/>
      <c r="DV62" s="13"/>
      <c r="DW62" s="13"/>
      <c r="DX62" s="13"/>
      <c r="DY62" s="13"/>
      <c r="DZ62" s="13"/>
      <c r="EA62" s="13"/>
      <c r="EB62" s="13"/>
      <c r="EC62" s="13"/>
      <c r="ED62" s="13"/>
      <c r="EE62" s="13"/>
      <c r="EF62" s="13"/>
      <c r="EG62" s="13"/>
      <c r="EH62" s="13"/>
      <c r="EI62" s="13"/>
    </row>
    <row r="63" spans="1:139" s="14" customFormat="1" ht="6.6" customHeight="1" thickBot="1" x14ac:dyDescent="0.3">
      <c r="A63" s="13"/>
      <c r="B63" s="244"/>
      <c r="C63" s="245"/>
      <c r="D63" s="245"/>
      <c r="E63" s="245"/>
      <c r="F63" s="245"/>
      <c r="G63" s="245"/>
      <c r="H63" s="245"/>
      <c r="I63" s="245"/>
      <c r="J63" s="245"/>
      <c r="K63" s="245"/>
      <c r="L63" s="245"/>
      <c r="M63" s="245"/>
      <c r="N63" s="245"/>
      <c r="O63" s="245"/>
      <c r="P63" s="245"/>
      <c r="Q63" s="245"/>
      <c r="R63" s="245"/>
      <c r="S63" s="245"/>
      <c r="T63" s="245"/>
      <c r="U63" s="245"/>
      <c r="V63" s="245"/>
      <c r="W63" s="245"/>
      <c r="X63" s="245"/>
      <c r="Y63" s="245"/>
      <c r="Z63" s="245"/>
      <c r="AA63" s="245"/>
      <c r="AB63" s="245"/>
      <c r="AC63" s="245"/>
      <c r="AD63" s="245"/>
      <c r="AE63" s="245"/>
      <c r="AF63" s="698"/>
      <c r="AG63" s="15">
        <f t="shared" si="69"/>
        <v>0</v>
      </c>
      <c r="AH63" s="100"/>
      <c r="AI63" s="101"/>
      <c r="AJ63" s="101"/>
      <c r="AK63" s="101"/>
      <c r="AL63" s="100"/>
      <c r="AM63" s="100"/>
      <c r="AN63" s="100"/>
      <c r="AO63" s="100"/>
      <c r="AP63" s="100"/>
      <c r="AQ63" s="100"/>
      <c r="AR63" s="100"/>
      <c r="AS63" s="100"/>
      <c r="AT63" s="100"/>
      <c r="AU63" s="100"/>
      <c r="AV63" s="100"/>
      <c r="AW63" s="100"/>
      <c r="AX63" s="100"/>
      <c r="AY63" s="100"/>
      <c r="AZ63" s="100"/>
      <c r="BA63" s="100"/>
      <c r="BB63" s="100"/>
      <c r="BC63" s="100"/>
      <c r="BD63" s="100"/>
      <c r="BE63" s="100"/>
      <c r="BF63" s="100"/>
      <c r="BG63" s="100"/>
      <c r="BH63" s="101"/>
      <c r="BI63" s="101"/>
      <c r="BJ63" s="103"/>
      <c r="BK63" s="103"/>
      <c r="BL63" s="103"/>
      <c r="BM63" s="71"/>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6"/>
      <c r="CP63" s="16"/>
      <c r="CQ63" s="16"/>
      <c r="CR63" s="15"/>
      <c r="CS63" s="15"/>
      <c r="CT63" s="15"/>
      <c r="CU63" s="15"/>
      <c r="CV63" s="15"/>
      <c r="CW63" s="15"/>
      <c r="CX63" s="15"/>
      <c r="CY63" s="16"/>
      <c r="CZ63" s="16"/>
      <c r="DA63" s="16"/>
      <c r="DB63" s="16"/>
      <c r="DC63" s="16"/>
      <c r="DD63" s="16"/>
      <c r="DE63" s="16"/>
      <c r="DF63" s="16"/>
      <c r="DG63" s="13"/>
      <c r="DH63" s="13"/>
      <c r="DI63" s="13"/>
      <c r="DJ63" s="13"/>
      <c r="DK63" s="13"/>
      <c r="DL63" s="13"/>
      <c r="DM63" s="13"/>
      <c r="DN63" s="13"/>
      <c r="DO63" s="13"/>
      <c r="DP63" s="13"/>
      <c r="DQ63" s="13"/>
      <c r="DR63" s="13"/>
      <c r="DS63" s="13"/>
      <c r="DT63" s="13"/>
      <c r="DU63" s="13"/>
      <c r="DV63" s="13"/>
      <c r="DW63" s="13"/>
      <c r="DX63" s="13"/>
      <c r="DY63" s="13"/>
      <c r="DZ63" s="13"/>
      <c r="EA63" s="13"/>
      <c r="EB63" s="13"/>
      <c r="EC63" s="13"/>
      <c r="ED63" s="13"/>
      <c r="EE63" s="13"/>
      <c r="EF63" s="13"/>
      <c r="EG63" s="13"/>
      <c r="EH63" s="13"/>
      <c r="EI63" s="13"/>
    </row>
    <row r="64" spans="1:139" s="57" customFormat="1" ht="32.25" customHeight="1" thickBot="1" x14ac:dyDescent="0.3">
      <c r="A64" s="13"/>
      <c r="B64" s="2106" t="s">
        <v>303</v>
      </c>
      <c r="C64" s="2107"/>
      <c r="D64" s="2107"/>
      <c r="E64" s="2107"/>
      <c r="F64" s="2107"/>
      <c r="G64" s="2107"/>
      <c r="H64" s="2107"/>
      <c r="I64" s="2107"/>
      <c r="J64" s="2107"/>
      <c r="K64" s="2107"/>
      <c r="L64" s="2107"/>
      <c r="M64" s="2107"/>
      <c r="N64" s="2107"/>
      <c r="O64" s="2107"/>
      <c r="P64" s="2107"/>
      <c r="Q64" s="2107"/>
      <c r="R64" s="2107"/>
      <c r="S64" s="2107"/>
      <c r="T64" s="2107"/>
      <c r="U64" s="2107"/>
      <c r="V64" s="2107"/>
      <c r="W64" s="2107"/>
      <c r="X64" s="2107"/>
      <c r="Y64" s="2107"/>
      <c r="Z64" s="2107"/>
      <c r="AA64" s="2108"/>
      <c r="AB64" s="247"/>
      <c r="AC64" s="248">
        <f>IF(AB64&gt;0,(SQRT(#REF!+AD62+#REF!))/AB64,0)</f>
        <v>0</v>
      </c>
      <c r="AD64" s="247">
        <f>(AB64*AC64)^2</f>
        <v>0</v>
      </c>
      <c r="AE64" s="1885">
        <f>AE62</f>
        <v>0</v>
      </c>
      <c r="AF64" s="697"/>
      <c r="AG64" s="15">
        <f t="shared" si="69"/>
        <v>0</v>
      </c>
      <c r="AH64" s="100"/>
      <c r="AI64" s="101"/>
      <c r="AJ64" s="101"/>
      <c r="AK64" s="101"/>
      <c r="AL64" s="100"/>
      <c r="AM64" s="100"/>
      <c r="AN64" s="100"/>
      <c r="AO64" s="100"/>
      <c r="AP64" s="100"/>
      <c r="AQ64" s="100"/>
      <c r="AR64" s="100"/>
      <c r="AS64" s="100"/>
      <c r="AT64" s="100"/>
      <c r="AU64" s="100"/>
      <c r="AV64" s="100"/>
      <c r="AW64" s="100"/>
      <c r="AX64" s="100"/>
      <c r="AY64" s="100"/>
      <c r="AZ64" s="100"/>
      <c r="BA64" s="100"/>
      <c r="BB64" s="100"/>
      <c r="BC64" s="100"/>
      <c r="BD64" s="100"/>
      <c r="BE64" s="100"/>
      <c r="BF64" s="100"/>
      <c r="BG64" s="100"/>
      <c r="BH64" s="101"/>
      <c r="BI64" s="101"/>
      <c r="BJ64" s="103"/>
      <c r="BK64" s="103"/>
      <c r="BL64" s="103"/>
      <c r="BM64" s="71"/>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6"/>
      <c r="CP64" s="16"/>
      <c r="CQ64" s="16"/>
      <c r="CR64" s="15"/>
      <c r="CS64" s="15"/>
      <c r="CT64" s="15"/>
      <c r="CU64" s="15"/>
      <c r="CV64" s="15"/>
      <c r="CW64" s="15"/>
      <c r="CX64" s="15"/>
      <c r="CY64" s="16"/>
      <c r="CZ64" s="16"/>
      <c r="DA64" s="16"/>
      <c r="DB64" s="16"/>
      <c r="DC64" s="16"/>
      <c r="DD64" s="16"/>
      <c r="DE64" s="16"/>
      <c r="DF64" s="16"/>
      <c r="DG64" s="13"/>
      <c r="DH64" s="13"/>
      <c r="DI64" s="13"/>
      <c r="DJ64" s="13"/>
      <c r="DK64" s="13"/>
      <c r="DL64" s="13"/>
      <c r="DM64" s="13"/>
      <c r="DN64" s="13"/>
      <c r="DO64" s="13"/>
      <c r="DP64" s="13"/>
      <c r="DQ64" s="13"/>
      <c r="DR64" s="13"/>
      <c r="DS64" s="13"/>
      <c r="DT64" s="13"/>
      <c r="DU64" s="13"/>
      <c r="DV64" s="13"/>
      <c r="DW64" s="13"/>
      <c r="DX64" s="13"/>
      <c r="DY64" s="13"/>
      <c r="DZ64" s="13"/>
      <c r="EA64" s="13"/>
      <c r="EB64" s="13"/>
      <c r="EC64" s="13"/>
      <c r="ED64" s="13"/>
      <c r="EE64" s="13"/>
      <c r="EF64" s="13"/>
      <c r="EG64" s="13"/>
      <c r="EH64" s="13"/>
      <c r="EI64" s="13"/>
    </row>
    <row r="65" spans="2:137" s="13" customFormat="1" ht="21" x14ac:dyDescent="0.25">
      <c r="B65" s="80"/>
      <c r="C65" s="80"/>
      <c r="D65" s="80"/>
      <c r="E65" s="81"/>
      <c r="F65" s="81"/>
      <c r="G65" s="81"/>
      <c r="H65" s="81"/>
      <c r="I65" s="81"/>
      <c r="J65" s="81"/>
      <c r="K65" s="81"/>
      <c r="L65" s="81"/>
      <c r="M65" s="81"/>
      <c r="N65" s="81"/>
      <c r="O65" s="81"/>
      <c r="P65" s="81"/>
      <c r="Q65" s="81"/>
      <c r="R65" s="82"/>
      <c r="S65" s="81"/>
      <c r="T65" s="81"/>
      <c r="U65" s="81"/>
      <c r="V65" s="83"/>
      <c r="W65" s="83"/>
      <c r="X65" s="80"/>
      <c r="Y65" s="80"/>
      <c r="Z65" s="83"/>
      <c r="AA65" s="84"/>
      <c r="AB65" s="84"/>
      <c r="AC65" s="83"/>
      <c r="AD65" s="84"/>
      <c r="AG65" s="15">
        <f>(BF65*BG65)^2</f>
        <v>0</v>
      </c>
      <c r="AH65" s="100"/>
      <c r="AI65" s="101"/>
      <c r="AJ65" s="101"/>
      <c r="AK65" s="101"/>
      <c r="AL65" s="100"/>
      <c r="AM65" s="100"/>
      <c r="AN65" s="100"/>
      <c r="AO65" s="100"/>
      <c r="AP65" s="100"/>
      <c r="AQ65" s="100"/>
      <c r="AR65" s="100"/>
      <c r="AS65" s="100"/>
      <c r="AT65" s="100"/>
      <c r="AU65" s="100"/>
      <c r="AV65" s="100"/>
      <c r="AW65" s="100"/>
      <c r="AX65" s="100"/>
      <c r="AY65" s="100"/>
      <c r="AZ65" s="100"/>
      <c r="BA65" s="100"/>
      <c r="BB65" s="100"/>
      <c r="BC65" s="100"/>
      <c r="BD65" s="100"/>
      <c r="BE65" s="100"/>
      <c r="BF65" s="100"/>
      <c r="BG65" s="100"/>
      <c r="BH65" s="101"/>
      <c r="BI65" s="101"/>
      <c r="BJ65" s="103"/>
      <c r="BK65" s="103"/>
      <c r="BL65" s="103"/>
      <c r="BM65" s="71"/>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6"/>
      <c r="CP65" s="16"/>
      <c r="CQ65" s="16"/>
      <c r="CR65" s="15"/>
      <c r="CS65" s="15"/>
      <c r="CT65" s="15"/>
      <c r="CU65" s="15"/>
      <c r="CV65" s="15"/>
      <c r="CW65" s="15"/>
      <c r="CX65" s="15"/>
      <c r="CY65" s="16"/>
      <c r="CZ65" s="16"/>
      <c r="DA65" s="16"/>
      <c r="DB65" s="16"/>
      <c r="DC65" s="16"/>
      <c r="DD65" s="16"/>
      <c r="DE65" s="16"/>
      <c r="DF65" s="16"/>
    </row>
    <row r="66" spans="2:137" s="65" customFormat="1" x14ac:dyDescent="0.25">
      <c r="V66" s="631"/>
      <c r="AA66" s="632"/>
      <c r="AB66" s="632"/>
      <c r="AD66" s="632"/>
      <c r="AE66" s="633"/>
      <c r="AH66" s="634"/>
      <c r="AI66" s="634"/>
      <c r="AK66" s="632"/>
      <c r="AL66" s="100"/>
      <c r="AM66" s="100"/>
      <c r="AN66" s="100"/>
      <c r="AO66" s="100"/>
      <c r="AP66" s="100"/>
      <c r="AQ66" s="100"/>
      <c r="AR66" s="100"/>
      <c r="AS66" s="100"/>
      <c r="AT66" s="100"/>
      <c r="AU66" s="100"/>
      <c r="AV66" s="100"/>
      <c r="AW66" s="100"/>
      <c r="AX66" s="100"/>
      <c r="AY66" s="100"/>
      <c r="AZ66" s="100"/>
      <c r="BA66" s="100"/>
      <c r="BB66" s="100"/>
      <c r="BC66" s="100"/>
      <c r="BD66" s="100"/>
      <c r="BE66" s="100"/>
      <c r="BF66" s="100"/>
      <c r="BG66" s="100"/>
      <c r="BH66" s="67"/>
      <c r="BI66" s="635"/>
      <c r="BJ66" s="636"/>
      <c r="BK66" s="636"/>
      <c r="BL66" s="636"/>
      <c r="BM66" s="102"/>
      <c r="BN66" s="102"/>
      <c r="BO66" s="102"/>
      <c r="BP66" s="636"/>
      <c r="BQ66" s="636"/>
      <c r="BR66" s="636"/>
      <c r="BS66" s="636"/>
      <c r="BT66" s="636"/>
      <c r="BU66" s="636"/>
      <c r="BV66" s="636"/>
      <c r="BW66" s="636"/>
      <c r="BX66" s="636"/>
      <c r="BY66" s="636"/>
      <c r="BZ66" s="636"/>
      <c r="CA66" s="636"/>
      <c r="CB66" s="637"/>
      <c r="CC66" s="636"/>
      <c r="CD66" s="636"/>
      <c r="CE66" s="637"/>
      <c r="CF66" s="637"/>
      <c r="CG66" s="637"/>
      <c r="CH66" s="637"/>
      <c r="CI66" s="636"/>
      <c r="CJ66" s="636"/>
      <c r="CK66" s="637"/>
      <c r="CL66" s="637"/>
      <c r="CM66" s="637"/>
      <c r="CN66" s="705"/>
      <c r="CO66" s="88"/>
      <c r="CP66" s="88"/>
      <c r="CQ66" s="88"/>
      <c r="CR66" s="67"/>
      <c r="CS66" s="67"/>
      <c r="CT66" s="67"/>
      <c r="CU66" s="67"/>
      <c r="CV66" s="67"/>
      <c r="CW66" s="67"/>
      <c r="CX66" s="67"/>
      <c r="CY66" s="67"/>
      <c r="CZ66" s="67"/>
      <c r="DA66" s="67"/>
      <c r="DB66" s="67"/>
      <c r="DC66" s="67"/>
      <c r="DD66" s="67"/>
      <c r="DE66" s="67"/>
      <c r="DF66" s="67"/>
      <c r="DG66" s="67"/>
      <c r="DH66" s="67"/>
      <c r="DI66" s="67"/>
      <c r="DJ66" s="67"/>
      <c r="DK66" s="67"/>
      <c r="DL66" s="67"/>
      <c r="DM66" s="67"/>
      <c r="DN66" s="67"/>
      <c r="DO66" s="67"/>
      <c r="DP66" s="67"/>
      <c r="DQ66" s="67"/>
      <c r="DR66" s="67"/>
      <c r="DS66" s="67"/>
      <c r="DT66" s="67"/>
      <c r="DU66" s="67"/>
      <c r="DV66" s="67"/>
      <c r="DW66" s="67"/>
      <c r="DX66" s="67"/>
      <c r="DY66" s="67"/>
      <c r="DZ66" s="88"/>
      <c r="EA66" s="88"/>
      <c r="EB66" s="88"/>
      <c r="EC66" s="88"/>
      <c r="ED66" s="88"/>
      <c r="EE66" s="88"/>
      <c r="EF66" s="88"/>
      <c r="EG66" s="88"/>
    </row>
    <row r="67" spans="2:137" s="65" customFormat="1" x14ac:dyDescent="0.25">
      <c r="V67" s="631"/>
      <c r="AA67" s="632"/>
      <c r="AB67" s="632"/>
      <c r="AD67" s="632"/>
      <c r="AE67" s="633"/>
      <c r="AH67" s="634"/>
      <c r="AI67" s="634"/>
      <c r="AK67" s="632"/>
      <c r="AR67" s="632"/>
      <c r="AV67" s="632"/>
      <c r="AX67" s="632"/>
      <c r="BB67" s="632"/>
      <c r="BC67" s="632"/>
      <c r="BE67" s="632"/>
      <c r="BH67" s="67"/>
      <c r="BI67" s="635"/>
      <c r="BJ67" s="636"/>
      <c r="BK67" s="636"/>
      <c r="BL67" s="636"/>
      <c r="BM67" s="102"/>
      <c r="BN67" s="102"/>
      <c r="BO67" s="102"/>
      <c r="BP67" s="636"/>
      <c r="BQ67" s="636"/>
      <c r="BR67" s="636"/>
      <c r="BS67" s="636"/>
      <c r="BT67" s="636"/>
      <c r="BU67" s="636"/>
      <c r="BV67" s="636"/>
      <c r="BW67" s="636"/>
      <c r="BX67" s="636"/>
      <c r="BY67" s="636"/>
      <c r="BZ67" s="636"/>
      <c r="CA67" s="636"/>
      <c r="CB67" s="637"/>
      <c r="CC67" s="636"/>
      <c r="CD67" s="636"/>
      <c r="CE67" s="637"/>
      <c r="CF67" s="637"/>
      <c r="CG67" s="637"/>
      <c r="CH67" s="637"/>
      <c r="CI67" s="636"/>
      <c r="CJ67" s="636"/>
      <c r="CK67" s="637"/>
      <c r="CL67" s="637"/>
      <c r="CM67" s="637"/>
      <c r="CN67" s="705"/>
      <c r="CO67" s="88"/>
      <c r="CP67" s="88"/>
      <c r="CQ67" s="88"/>
      <c r="CR67" s="67"/>
      <c r="CS67" s="67"/>
      <c r="CT67" s="67"/>
      <c r="CU67" s="67"/>
      <c r="CV67" s="67"/>
      <c r="CW67" s="67"/>
      <c r="CX67" s="67"/>
      <c r="CY67" s="67"/>
      <c r="CZ67" s="67"/>
      <c r="DA67" s="67"/>
      <c r="DB67" s="67"/>
      <c r="DC67" s="67"/>
      <c r="DD67" s="67"/>
      <c r="DE67" s="67"/>
      <c r="DF67" s="67"/>
      <c r="DG67" s="67"/>
      <c r="DH67" s="67"/>
      <c r="DI67" s="67"/>
      <c r="DJ67" s="67"/>
      <c r="DK67" s="67"/>
      <c r="DL67" s="67"/>
      <c r="DM67" s="67"/>
      <c r="DN67" s="67"/>
      <c r="DO67" s="67"/>
      <c r="DP67" s="67"/>
      <c r="DQ67" s="67"/>
      <c r="DR67" s="67"/>
      <c r="DS67" s="67"/>
      <c r="DT67" s="67"/>
      <c r="DU67" s="67"/>
      <c r="DV67" s="67"/>
      <c r="DW67" s="67"/>
      <c r="DX67" s="67"/>
      <c r="DY67" s="67"/>
      <c r="DZ67" s="88"/>
      <c r="EA67" s="88"/>
      <c r="EB67" s="88"/>
      <c r="EC67" s="88"/>
      <c r="ED67" s="88"/>
      <c r="EE67" s="88"/>
      <c r="EF67" s="88"/>
      <c r="EG67" s="88"/>
    </row>
    <row r="68" spans="2:137" s="65" customFormat="1" x14ac:dyDescent="0.25">
      <c r="V68" s="631"/>
      <c r="AA68" s="632"/>
      <c r="AB68" s="632"/>
      <c r="AD68" s="632"/>
      <c r="AE68" s="633"/>
      <c r="AH68" s="634"/>
      <c r="AI68" s="634"/>
      <c r="AK68" s="632"/>
      <c r="AR68" s="632"/>
      <c r="AV68" s="632"/>
      <c r="AX68" s="632"/>
      <c r="BB68" s="632"/>
      <c r="BC68" s="632"/>
      <c r="BE68" s="632"/>
      <c r="BH68" s="67"/>
      <c r="BI68" s="635"/>
      <c r="BJ68" s="636"/>
      <c r="BK68" s="636"/>
      <c r="BL68" s="636"/>
      <c r="BM68" s="102"/>
      <c r="BN68" s="102"/>
      <c r="BO68" s="102"/>
      <c r="BP68" s="636"/>
      <c r="BQ68" s="636"/>
      <c r="BR68" s="636"/>
      <c r="BS68" s="636"/>
      <c r="BT68" s="636"/>
      <c r="BU68" s="636"/>
      <c r="BV68" s="636"/>
      <c r="BW68" s="636"/>
      <c r="BX68" s="636"/>
      <c r="BY68" s="636"/>
      <c r="BZ68" s="636"/>
      <c r="CA68" s="636"/>
      <c r="CB68" s="637"/>
      <c r="CC68" s="636"/>
      <c r="CD68" s="636"/>
      <c r="CE68" s="637"/>
      <c r="CF68" s="637"/>
      <c r="CG68" s="637"/>
      <c r="CH68" s="637"/>
      <c r="CI68" s="636"/>
      <c r="CJ68" s="636"/>
      <c r="CK68" s="637"/>
      <c r="CL68" s="637"/>
      <c r="CM68" s="637"/>
      <c r="CN68" s="705"/>
      <c r="CO68" s="88"/>
      <c r="CP68" s="88"/>
      <c r="CQ68" s="88"/>
      <c r="CR68" s="67"/>
      <c r="CS68" s="67"/>
      <c r="CT68" s="67"/>
      <c r="CU68" s="67"/>
      <c r="CV68" s="67"/>
      <c r="CW68" s="67"/>
      <c r="CX68" s="67"/>
      <c r="CY68" s="67"/>
      <c r="CZ68" s="67"/>
      <c r="DA68" s="67"/>
      <c r="DB68" s="67"/>
      <c r="DC68" s="67"/>
      <c r="DD68" s="67"/>
      <c r="DE68" s="67"/>
      <c r="DF68" s="67"/>
      <c r="DG68" s="67"/>
      <c r="DH68" s="67"/>
      <c r="DI68" s="67"/>
      <c r="DJ68" s="67"/>
      <c r="DK68" s="67"/>
      <c r="DL68" s="67"/>
      <c r="DM68" s="67"/>
      <c r="DN68" s="67"/>
      <c r="DO68" s="67"/>
      <c r="DP68" s="67"/>
      <c r="DQ68" s="67"/>
      <c r="DR68" s="67"/>
      <c r="DS68" s="67"/>
      <c r="DT68" s="67"/>
      <c r="DU68" s="67"/>
      <c r="DV68" s="67"/>
      <c r="DW68" s="67"/>
      <c r="DX68" s="67"/>
      <c r="DY68" s="67"/>
      <c r="DZ68" s="88"/>
      <c r="EA68" s="88"/>
      <c r="EB68" s="88"/>
      <c r="EC68" s="88"/>
      <c r="ED68" s="88"/>
      <c r="EE68" s="88"/>
      <c r="EF68" s="88"/>
      <c r="EG68" s="88"/>
    </row>
    <row r="69" spans="2:137" s="65" customFormat="1" x14ac:dyDescent="0.25">
      <c r="V69" s="631"/>
      <c r="AA69" s="632"/>
      <c r="AB69" s="632"/>
      <c r="AD69" s="632"/>
      <c r="AE69" s="633"/>
      <c r="AH69" s="634"/>
      <c r="AI69" s="634"/>
      <c r="AK69" s="632"/>
      <c r="AR69" s="632"/>
      <c r="AV69" s="632"/>
      <c r="AX69" s="632"/>
      <c r="BB69" s="632"/>
      <c r="BC69" s="632"/>
      <c r="BE69" s="632"/>
      <c r="BH69" s="67"/>
      <c r="BI69" s="635"/>
      <c r="BJ69" s="636"/>
      <c r="BK69" s="636"/>
      <c r="BL69" s="636"/>
      <c r="BM69" s="102"/>
      <c r="BN69" s="102"/>
      <c r="BO69" s="102"/>
      <c r="BP69" s="636"/>
      <c r="BQ69" s="636"/>
      <c r="BR69" s="636"/>
      <c r="BS69" s="636"/>
      <c r="BT69" s="636"/>
      <c r="BU69" s="636"/>
      <c r="BV69" s="636"/>
      <c r="BW69" s="636"/>
      <c r="BX69" s="636"/>
      <c r="BY69" s="636"/>
      <c r="BZ69" s="636"/>
      <c r="CA69" s="636"/>
      <c r="CB69" s="637"/>
      <c r="CC69" s="636"/>
      <c r="CD69" s="636"/>
      <c r="CE69" s="637"/>
      <c r="CF69" s="637"/>
      <c r="CG69" s="637"/>
      <c r="CH69" s="637"/>
      <c r="CI69" s="636"/>
      <c r="CJ69" s="636"/>
      <c r="CK69" s="637"/>
      <c r="CL69" s="637"/>
      <c r="CM69" s="637"/>
      <c r="CN69" s="705"/>
      <c r="CO69" s="88"/>
      <c r="CP69" s="88"/>
      <c r="CQ69" s="88"/>
      <c r="CR69" s="67"/>
      <c r="CS69" s="67"/>
      <c r="CT69" s="67"/>
      <c r="CU69" s="67"/>
      <c r="CV69" s="67"/>
      <c r="CW69" s="67"/>
      <c r="CX69" s="67"/>
      <c r="CY69" s="67"/>
      <c r="CZ69" s="67"/>
      <c r="DA69" s="67"/>
      <c r="DB69" s="67"/>
      <c r="DC69" s="67"/>
      <c r="DD69" s="67"/>
      <c r="DE69" s="67"/>
      <c r="DF69" s="67"/>
      <c r="DG69" s="67"/>
      <c r="DH69" s="67"/>
      <c r="DI69" s="67"/>
      <c r="DJ69" s="67"/>
      <c r="DK69" s="67"/>
      <c r="DL69" s="67"/>
      <c r="DM69" s="67"/>
      <c r="DN69" s="67"/>
      <c r="DO69" s="67"/>
      <c r="DP69" s="67"/>
      <c r="DQ69" s="67"/>
      <c r="DR69" s="67"/>
      <c r="DS69" s="67"/>
      <c r="DT69" s="67"/>
      <c r="DU69" s="67"/>
      <c r="DV69" s="67"/>
      <c r="DW69" s="67"/>
      <c r="DX69" s="67"/>
      <c r="DY69" s="67"/>
      <c r="DZ69" s="88"/>
      <c r="EA69" s="88"/>
      <c r="EB69" s="88"/>
      <c r="EC69" s="88"/>
      <c r="ED69" s="88"/>
      <c r="EE69" s="88"/>
      <c r="EF69" s="88"/>
      <c r="EG69" s="88"/>
    </row>
    <row r="70" spans="2:137" s="65" customFormat="1" x14ac:dyDescent="0.25">
      <c r="V70" s="631"/>
      <c r="AA70" s="632"/>
      <c r="AB70" s="632"/>
      <c r="AD70" s="632"/>
      <c r="AE70" s="633"/>
      <c r="AH70" s="634"/>
      <c r="AI70" s="634"/>
      <c r="AK70" s="632"/>
      <c r="AR70" s="632"/>
      <c r="AV70" s="632"/>
      <c r="AX70" s="632"/>
      <c r="BB70" s="632"/>
      <c r="BC70" s="632"/>
      <c r="BE70" s="632"/>
      <c r="BH70" s="67"/>
      <c r="BI70" s="635"/>
      <c r="BJ70" s="636"/>
      <c r="BK70" s="636"/>
      <c r="BL70" s="636"/>
      <c r="BM70" s="102"/>
      <c r="BN70" s="102"/>
      <c r="BO70" s="102"/>
      <c r="BP70" s="636"/>
      <c r="BQ70" s="636"/>
      <c r="BR70" s="636"/>
      <c r="BS70" s="636"/>
      <c r="BT70" s="636"/>
      <c r="BU70" s="636"/>
      <c r="BV70" s="636"/>
      <c r="BW70" s="636"/>
      <c r="BX70" s="636"/>
      <c r="BY70" s="636"/>
      <c r="BZ70" s="636"/>
      <c r="CA70" s="636"/>
      <c r="CB70" s="637"/>
      <c r="CC70" s="636"/>
      <c r="CD70" s="636"/>
      <c r="CE70" s="637"/>
      <c r="CF70" s="637"/>
      <c r="CG70" s="637"/>
      <c r="CH70" s="637"/>
      <c r="CI70" s="636"/>
      <c r="CJ70" s="636"/>
      <c r="CK70" s="637"/>
      <c r="CL70" s="637"/>
      <c r="CM70" s="637"/>
      <c r="CN70" s="705"/>
      <c r="CO70" s="88"/>
      <c r="CP70" s="88"/>
      <c r="CQ70" s="88"/>
      <c r="CR70" s="67"/>
      <c r="CS70" s="67"/>
      <c r="CT70" s="67"/>
      <c r="CU70" s="67"/>
      <c r="CV70" s="67"/>
      <c r="CW70" s="67"/>
      <c r="CX70" s="67"/>
      <c r="CY70" s="67"/>
      <c r="CZ70" s="67"/>
      <c r="DA70" s="67"/>
      <c r="DB70" s="67"/>
      <c r="DC70" s="67"/>
      <c r="DD70" s="67"/>
      <c r="DE70" s="67"/>
      <c r="DF70" s="67"/>
      <c r="DG70" s="67"/>
      <c r="DH70" s="67"/>
      <c r="DI70" s="67"/>
      <c r="DJ70" s="67"/>
      <c r="DK70" s="67"/>
      <c r="DL70" s="67"/>
      <c r="DM70" s="67"/>
      <c r="DN70" s="67"/>
      <c r="DO70" s="67"/>
      <c r="DP70" s="67"/>
      <c r="DQ70" s="67"/>
      <c r="DR70" s="67"/>
      <c r="DS70" s="67"/>
      <c r="DT70" s="67"/>
      <c r="DU70" s="67"/>
      <c r="DV70" s="67"/>
      <c r="DW70" s="67"/>
      <c r="DX70" s="67"/>
      <c r="DY70" s="67"/>
      <c r="DZ70" s="88"/>
      <c r="EA70" s="88"/>
      <c r="EB70" s="88"/>
      <c r="EC70" s="88"/>
      <c r="ED70" s="88"/>
      <c r="EE70" s="88"/>
      <c r="EF70" s="88"/>
      <c r="EG70" s="88"/>
    </row>
    <row r="71" spans="2:137" s="65" customFormat="1" x14ac:dyDescent="0.25">
      <c r="V71" s="631"/>
      <c r="AA71" s="632"/>
      <c r="AB71" s="632"/>
      <c r="AD71" s="632"/>
      <c r="AE71" s="633"/>
      <c r="AH71" s="634"/>
      <c r="AI71" s="634"/>
      <c r="AK71" s="632"/>
      <c r="AR71" s="632"/>
      <c r="AV71" s="632"/>
      <c r="AX71" s="632"/>
      <c r="BB71" s="632"/>
      <c r="BC71" s="632"/>
      <c r="BE71" s="632"/>
      <c r="BH71" s="67"/>
      <c r="BI71" s="635"/>
      <c r="BJ71" s="636"/>
      <c r="BK71" s="636"/>
      <c r="BL71" s="636"/>
      <c r="BM71" s="102"/>
      <c r="BN71" s="102"/>
      <c r="BO71" s="102"/>
      <c r="BP71" s="636"/>
      <c r="BQ71" s="636"/>
      <c r="BR71" s="636"/>
      <c r="BS71" s="636"/>
      <c r="BT71" s="636"/>
      <c r="BU71" s="636"/>
      <c r="BV71" s="636"/>
      <c r="BW71" s="636"/>
      <c r="BX71" s="636"/>
      <c r="BY71" s="636"/>
      <c r="BZ71" s="636"/>
      <c r="CA71" s="636"/>
      <c r="CB71" s="637"/>
      <c r="CC71" s="636"/>
      <c r="CD71" s="636"/>
      <c r="CE71" s="637"/>
      <c r="CF71" s="637"/>
      <c r="CG71" s="637"/>
      <c r="CH71" s="637"/>
      <c r="CI71" s="636"/>
      <c r="CJ71" s="636"/>
      <c r="CK71" s="637"/>
      <c r="CL71" s="637"/>
      <c r="CM71" s="637"/>
      <c r="CN71" s="705"/>
      <c r="CO71" s="88"/>
      <c r="CP71" s="88"/>
      <c r="CQ71" s="88"/>
      <c r="CR71" s="67"/>
      <c r="CS71" s="67"/>
      <c r="CT71" s="67"/>
      <c r="CU71" s="67"/>
      <c r="CV71" s="67"/>
      <c r="CW71" s="67"/>
      <c r="CX71" s="67"/>
      <c r="CY71" s="67"/>
      <c r="CZ71" s="67"/>
      <c r="DA71" s="67"/>
      <c r="DB71" s="67"/>
      <c r="DC71" s="67"/>
      <c r="DD71" s="67"/>
      <c r="DE71" s="67"/>
      <c r="DF71" s="67"/>
      <c r="DG71" s="67"/>
      <c r="DH71" s="67"/>
      <c r="DI71" s="67"/>
      <c r="DJ71" s="67"/>
      <c r="DK71" s="67"/>
      <c r="DL71" s="67"/>
      <c r="DM71" s="67"/>
      <c r="DN71" s="67"/>
      <c r="DO71" s="67"/>
      <c r="DP71" s="67"/>
      <c r="DQ71" s="67"/>
      <c r="DR71" s="67"/>
      <c r="DS71" s="67"/>
      <c r="DT71" s="67"/>
      <c r="DU71" s="67"/>
      <c r="DV71" s="67"/>
      <c r="DW71" s="67"/>
      <c r="DX71" s="67"/>
      <c r="DY71" s="67"/>
      <c r="DZ71" s="88"/>
      <c r="EA71" s="88"/>
      <c r="EB71" s="88"/>
      <c r="EC71" s="88"/>
      <c r="ED71" s="88"/>
      <c r="EE71" s="88"/>
      <c r="EF71" s="88"/>
      <c r="EG71" s="88"/>
    </row>
    <row r="72" spans="2:137" s="65" customFormat="1" x14ac:dyDescent="0.25">
      <c r="V72" s="631"/>
      <c r="AA72" s="632"/>
      <c r="AB72" s="632"/>
      <c r="AD72" s="632"/>
      <c r="AE72" s="633"/>
      <c r="AH72" s="634"/>
      <c r="AI72" s="634"/>
      <c r="AK72" s="632"/>
      <c r="AR72" s="632"/>
      <c r="AV72" s="632"/>
      <c r="AX72" s="632"/>
      <c r="BB72" s="632"/>
      <c r="BC72" s="632"/>
      <c r="BE72" s="632"/>
      <c r="BH72" s="67"/>
      <c r="BI72" s="635"/>
      <c r="BJ72" s="636"/>
      <c r="BK72" s="636"/>
      <c r="BL72" s="636"/>
      <c r="BM72" s="102"/>
      <c r="BN72" s="102"/>
      <c r="BO72" s="102"/>
      <c r="BP72" s="636"/>
      <c r="BQ72" s="636"/>
      <c r="BR72" s="636"/>
      <c r="BS72" s="636"/>
      <c r="BT72" s="636"/>
      <c r="BU72" s="636"/>
      <c r="BV72" s="636"/>
      <c r="BW72" s="636"/>
      <c r="BX72" s="636"/>
      <c r="BY72" s="636"/>
      <c r="BZ72" s="636"/>
      <c r="CA72" s="636"/>
      <c r="CB72" s="637"/>
      <c r="CC72" s="636"/>
      <c r="CD72" s="636"/>
      <c r="CE72" s="637"/>
      <c r="CF72" s="637"/>
      <c r="CG72" s="637"/>
      <c r="CH72" s="637"/>
      <c r="CI72" s="636"/>
      <c r="CJ72" s="636"/>
      <c r="CK72" s="637"/>
      <c r="CL72" s="637"/>
      <c r="CM72" s="637"/>
      <c r="CN72" s="705"/>
      <c r="CO72" s="88"/>
      <c r="CP72" s="88"/>
      <c r="CQ72" s="88"/>
      <c r="CR72" s="67"/>
      <c r="CS72" s="67"/>
      <c r="CT72" s="67"/>
      <c r="CU72" s="67"/>
      <c r="CV72" s="67"/>
      <c r="CW72" s="67"/>
      <c r="CX72" s="67"/>
      <c r="CY72" s="67"/>
      <c r="CZ72" s="67"/>
      <c r="DA72" s="67"/>
      <c r="DB72" s="67"/>
      <c r="DC72" s="67"/>
      <c r="DD72" s="67"/>
      <c r="DE72" s="67"/>
      <c r="DF72" s="67"/>
      <c r="DG72" s="67"/>
      <c r="DH72" s="67"/>
      <c r="DI72" s="67"/>
      <c r="DJ72" s="67"/>
      <c r="DK72" s="67"/>
      <c r="DL72" s="67"/>
      <c r="DM72" s="67"/>
      <c r="DN72" s="67"/>
      <c r="DO72" s="67"/>
      <c r="DP72" s="67"/>
      <c r="DQ72" s="67"/>
      <c r="DR72" s="67"/>
      <c r="DS72" s="67"/>
      <c r="DT72" s="67"/>
      <c r="DU72" s="67"/>
      <c r="DV72" s="67"/>
      <c r="DW72" s="67"/>
      <c r="DX72" s="67"/>
      <c r="DY72" s="67"/>
      <c r="DZ72" s="88"/>
      <c r="EA72" s="88"/>
      <c r="EB72" s="88"/>
      <c r="EC72" s="88"/>
      <c r="ED72" s="88"/>
      <c r="EE72" s="88"/>
      <c r="EF72" s="88"/>
      <c r="EG72" s="88"/>
    </row>
    <row r="73" spans="2:137" s="65" customFormat="1" x14ac:dyDescent="0.25">
      <c r="V73" s="631"/>
      <c r="AA73" s="632"/>
      <c r="AB73" s="632"/>
      <c r="AD73" s="632"/>
      <c r="AE73" s="633"/>
      <c r="AH73" s="634"/>
      <c r="AI73" s="634"/>
      <c r="AK73" s="632"/>
      <c r="AR73" s="632"/>
      <c r="AV73" s="632"/>
      <c r="AX73" s="632"/>
      <c r="BB73" s="632"/>
      <c r="BC73" s="632"/>
      <c r="BE73" s="632"/>
      <c r="BH73" s="67"/>
      <c r="BI73" s="635"/>
      <c r="BJ73" s="636"/>
      <c r="BK73" s="636"/>
      <c r="BL73" s="636"/>
      <c r="BM73" s="102"/>
      <c r="BN73" s="102"/>
      <c r="BO73" s="102"/>
      <c r="BP73" s="636"/>
      <c r="BQ73" s="636"/>
      <c r="BR73" s="636"/>
      <c r="BS73" s="636"/>
      <c r="BT73" s="636"/>
      <c r="BU73" s="636"/>
      <c r="BV73" s="636"/>
      <c r="BW73" s="636"/>
      <c r="BX73" s="636"/>
      <c r="BY73" s="636"/>
      <c r="BZ73" s="636"/>
      <c r="CA73" s="636"/>
      <c r="CB73" s="637"/>
      <c r="CC73" s="636"/>
      <c r="CD73" s="636"/>
      <c r="CE73" s="637"/>
      <c r="CF73" s="637"/>
      <c r="CG73" s="637"/>
      <c r="CH73" s="637"/>
      <c r="CI73" s="636"/>
      <c r="CJ73" s="636"/>
      <c r="CK73" s="637"/>
      <c r="CL73" s="637"/>
      <c r="CM73" s="637"/>
      <c r="CN73" s="705"/>
      <c r="CO73" s="88"/>
      <c r="CP73" s="88"/>
      <c r="CQ73" s="88"/>
      <c r="CR73" s="67"/>
      <c r="CS73" s="67"/>
    </row>
    <row r="74" spans="2:137" s="65" customFormat="1" x14ac:dyDescent="0.25">
      <c r="V74" s="631"/>
      <c r="AA74" s="632"/>
      <c r="AB74" s="632"/>
      <c r="AD74" s="632"/>
      <c r="AE74" s="633"/>
      <c r="AH74" s="634"/>
      <c r="AI74" s="634"/>
      <c r="AK74" s="632"/>
      <c r="AR74" s="632"/>
      <c r="AV74" s="632"/>
      <c r="AX74" s="632"/>
      <c r="BB74" s="632"/>
      <c r="BC74" s="632"/>
      <c r="BE74" s="632"/>
      <c r="BH74" s="67"/>
      <c r="BI74" s="635"/>
      <c r="BJ74" s="636"/>
      <c r="BK74" s="636"/>
      <c r="BL74" s="636"/>
      <c r="BM74" s="102"/>
      <c r="BN74" s="102"/>
      <c r="BO74" s="102"/>
      <c r="BP74" s="636"/>
      <c r="BQ74" s="636"/>
      <c r="BR74" s="636"/>
      <c r="BS74" s="636"/>
      <c r="BT74" s="636"/>
      <c r="BU74" s="636"/>
      <c r="BV74" s="636"/>
      <c r="BW74" s="636"/>
      <c r="BX74" s="636"/>
      <c r="BY74" s="636"/>
      <c r="BZ74" s="636"/>
      <c r="CA74" s="636"/>
      <c r="CB74" s="637"/>
      <c r="CC74" s="636"/>
      <c r="CD74" s="636"/>
      <c r="CE74" s="637"/>
      <c r="CF74" s="637"/>
      <c r="CG74" s="637"/>
      <c r="CH74" s="637"/>
      <c r="CI74" s="636"/>
      <c r="CJ74" s="636"/>
      <c r="CK74" s="637"/>
      <c r="CL74" s="637"/>
      <c r="CM74" s="637"/>
      <c r="CN74" s="705"/>
      <c r="CO74" s="88"/>
      <c r="CP74" s="88"/>
      <c r="CQ74" s="88"/>
      <c r="CR74" s="67"/>
      <c r="CS74" s="67"/>
    </row>
    <row r="75" spans="2:137" s="65" customFormat="1" x14ac:dyDescent="0.25">
      <c r="V75" s="631"/>
      <c r="AA75" s="632"/>
      <c r="AB75" s="632"/>
      <c r="AD75" s="632"/>
      <c r="AE75" s="633"/>
      <c r="AH75" s="634"/>
      <c r="AI75" s="634"/>
      <c r="AK75" s="632"/>
      <c r="AR75" s="632"/>
      <c r="AV75" s="632"/>
      <c r="AX75" s="632"/>
      <c r="BB75" s="632"/>
      <c r="BC75" s="632"/>
      <c r="BE75" s="632"/>
      <c r="BH75" s="67"/>
      <c r="BI75" s="635"/>
      <c r="BJ75" s="636"/>
      <c r="BK75" s="636"/>
      <c r="BL75" s="636"/>
      <c r="BM75" s="102"/>
      <c r="BN75" s="102"/>
      <c r="BO75" s="102"/>
      <c r="BP75" s="636"/>
      <c r="BQ75" s="636"/>
      <c r="BR75" s="636"/>
      <c r="BS75" s="636"/>
      <c r="BT75" s="636"/>
      <c r="BU75" s="636"/>
      <c r="BV75" s="636"/>
      <c r="BW75" s="636"/>
      <c r="BX75" s="636"/>
      <c r="BY75" s="636"/>
      <c r="BZ75" s="636"/>
      <c r="CA75" s="636"/>
      <c r="CB75" s="637"/>
      <c r="CC75" s="636"/>
      <c r="CD75" s="636"/>
      <c r="CE75" s="637"/>
      <c r="CF75" s="637"/>
      <c r="CG75" s="637"/>
      <c r="CH75" s="637"/>
      <c r="CI75" s="636"/>
      <c r="CJ75" s="636"/>
      <c r="CK75" s="637"/>
      <c r="CL75" s="637"/>
      <c r="CM75" s="637"/>
      <c r="CN75" s="705"/>
      <c r="CO75" s="88"/>
      <c r="CP75" s="88"/>
      <c r="CQ75" s="88"/>
      <c r="CR75" s="67"/>
      <c r="CS75" s="67"/>
    </row>
    <row r="76" spans="2:137" s="67" customFormat="1" x14ac:dyDescent="0.25">
      <c r="V76" s="655"/>
      <c r="AA76" s="656"/>
      <c r="AB76" s="656"/>
      <c r="AD76" s="656"/>
      <c r="AE76" s="657"/>
      <c r="AH76" s="658"/>
      <c r="AI76" s="658"/>
      <c r="AK76" s="656"/>
      <c r="AR76" s="656"/>
      <c r="AV76" s="656"/>
      <c r="AX76" s="656"/>
      <c r="BB76" s="656"/>
      <c r="BC76" s="656"/>
      <c r="BE76" s="656"/>
      <c r="BI76" s="635"/>
      <c r="BJ76" s="636"/>
      <c r="BK76" s="636"/>
      <c r="BL76" s="636"/>
      <c r="BM76" s="102"/>
      <c r="BN76" s="102"/>
      <c r="BO76" s="102"/>
      <c r="BP76" s="898"/>
      <c r="BQ76" s="898"/>
      <c r="BR76" s="898"/>
      <c r="BS76" s="898"/>
      <c r="BT76" s="898"/>
      <c r="BU76" s="898"/>
      <c r="BV76" s="636"/>
      <c r="BW76" s="898"/>
      <c r="BX76" s="898"/>
      <c r="BY76" s="636"/>
      <c r="BZ76" s="636"/>
      <c r="CA76" s="636"/>
      <c r="CB76" s="637"/>
      <c r="CC76" s="898"/>
      <c r="CD76" s="898"/>
      <c r="CE76" s="637"/>
      <c r="CF76" s="637"/>
      <c r="CG76" s="637"/>
      <c r="CH76" s="637"/>
      <c r="CI76" s="898"/>
      <c r="CJ76" s="898"/>
      <c r="CK76" s="637"/>
      <c r="CL76" s="637"/>
      <c r="CM76" s="637"/>
      <c r="CN76" s="705"/>
      <c r="CO76" s="88"/>
      <c r="CP76" s="88"/>
      <c r="CQ76" s="88"/>
    </row>
    <row r="77" spans="2:137" s="67" customFormat="1" ht="15.75" thickBot="1" x14ac:dyDescent="0.3">
      <c r="V77" s="655"/>
      <c r="AA77" s="656"/>
      <c r="AB77" s="656"/>
      <c r="AD77" s="656"/>
      <c r="AE77" s="657"/>
      <c r="AH77" s="658"/>
      <c r="AI77" s="658"/>
      <c r="AK77" s="656"/>
      <c r="AR77" s="656"/>
      <c r="AV77" s="656"/>
      <c r="AX77" s="656"/>
      <c r="BB77" s="656"/>
      <c r="BC77" s="656"/>
      <c r="BE77" s="656"/>
      <c r="BI77" s="635">
        <v>1</v>
      </c>
      <c r="BJ77" s="636">
        <v>2</v>
      </c>
      <c r="BK77" s="636">
        <v>3</v>
      </c>
      <c r="BL77" s="636">
        <v>4</v>
      </c>
      <c r="BM77" s="636">
        <v>5</v>
      </c>
      <c r="BN77" s="636">
        <v>6</v>
      </c>
      <c r="BO77" s="636">
        <v>7</v>
      </c>
      <c r="BP77" s="636">
        <v>8</v>
      </c>
      <c r="BQ77" s="636">
        <v>9</v>
      </c>
      <c r="BR77" s="636">
        <v>10</v>
      </c>
      <c r="BS77" s="636">
        <v>11</v>
      </c>
      <c r="BT77" s="636">
        <v>12</v>
      </c>
      <c r="BU77" s="636">
        <v>13</v>
      </c>
      <c r="BV77" s="636">
        <v>14</v>
      </c>
      <c r="BW77" s="636">
        <v>15</v>
      </c>
      <c r="BX77" s="636">
        <v>16</v>
      </c>
      <c r="BY77" s="636">
        <v>17</v>
      </c>
      <c r="BZ77" s="636">
        <v>18</v>
      </c>
      <c r="CA77" s="636">
        <v>19</v>
      </c>
      <c r="CB77" s="636">
        <v>20</v>
      </c>
      <c r="CC77" s="636">
        <v>21</v>
      </c>
      <c r="CD77" s="636">
        <v>22</v>
      </c>
      <c r="CE77" s="636">
        <v>23</v>
      </c>
      <c r="CF77" s="636">
        <v>24</v>
      </c>
      <c r="CG77" s="636">
        <v>25</v>
      </c>
      <c r="CH77" s="636">
        <v>26</v>
      </c>
      <c r="CI77" s="636">
        <v>27</v>
      </c>
      <c r="CJ77" s="636">
        <v>28</v>
      </c>
      <c r="CK77" s="636">
        <v>29</v>
      </c>
      <c r="CL77" s="636">
        <v>30</v>
      </c>
      <c r="CM77" s="636">
        <v>31</v>
      </c>
      <c r="CN77" s="919">
        <v>32</v>
      </c>
      <c r="CO77" s="899">
        <v>33</v>
      </c>
      <c r="CP77" s="899">
        <v>34</v>
      </c>
      <c r="CQ77" s="899">
        <v>35</v>
      </c>
      <c r="CR77" s="919">
        <v>33</v>
      </c>
      <c r="CS77" s="919">
        <v>34</v>
      </c>
    </row>
    <row r="78" spans="2:137" s="67" customFormat="1" ht="26.25" customHeight="1" thickBot="1" x14ac:dyDescent="0.3">
      <c r="V78" s="655"/>
      <c r="AA78" s="656"/>
      <c r="AB78" s="656"/>
      <c r="AD78" s="656"/>
      <c r="AE78" s="657"/>
      <c r="AH78" s="658"/>
      <c r="AI78" s="658"/>
      <c r="AK78" s="656"/>
      <c r="AR78" s="656"/>
      <c r="AV78" s="656"/>
      <c r="AX78" s="656"/>
      <c r="BB78" s="656"/>
      <c r="BC78" s="656"/>
      <c r="BE78" s="656"/>
      <c r="BF78" s="659"/>
      <c r="BG78" s="791"/>
      <c r="BH78" s="791"/>
      <c r="BI78" s="792"/>
      <c r="BJ78" s="940"/>
      <c r="BK78" s="2096" t="s">
        <v>605</v>
      </c>
      <c r="BL78" s="940"/>
      <c r="BM78" s="2096" t="s">
        <v>233</v>
      </c>
      <c r="BN78" s="2096" t="s">
        <v>233</v>
      </c>
      <c r="BO78" s="2096" t="s">
        <v>240</v>
      </c>
      <c r="BP78" s="2093" t="s">
        <v>172</v>
      </c>
      <c r="BQ78" s="2094"/>
      <c r="BR78" s="2094"/>
      <c r="BS78" s="2094"/>
      <c r="BT78" s="2094"/>
      <c r="BU78" s="2094"/>
      <c r="BV78" s="2094"/>
      <c r="BW78" s="2094"/>
      <c r="BX78" s="2094"/>
      <c r="BY78" s="2094"/>
      <c r="BZ78" s="2094"/>
      <c r="CA78" s="2095"/>
      <c r="CB78" s="2093" t="s">
        <v>173</v>
      </c>
      <c r="CC78" s="2094"/>
      <c r="CD78" s="2094"/>
      <c r="CE78" s="2094"/>
      <c r="CF78" s="2094"/>
      <c r="CG78" s="2094"/>
      <c r="CH78" s="2094"/>
      <c r="CI78" s="2094"/>
      <c r="CJ78" s="2094"/>
      <c r="CK78" s="2094"/>
      <c r="CL78" s="2094"/>
      <c r="CM78" s="2095"/>
      <c r="CN78" s="705"/>
      <c r="CO78" s="88" t="s">
        <v>295</v>
      </c>
      <c r="CP78" s="88"/>
      <c r="CQ78" s="88"/>
      <c r="CR78" s="67" t="s">
        <v>295</v>
      </c>
    </row>
    <row r="79" spans="2:137" s="67" customFormat="1" ht="58.5" customHeight="1" thickBot="1" x14ac:dyDescent="0.3">
      <c r="V79" s="655"/>
      <c r="X79" s="659"/>
      <c r="Y79" s="659"/>
      <c r="Z79" s="659"/>
      <c r="AA79" s="660"/>
      <c r="AB79" s="660"/>
      <c r="AC79" s="659"/>
      <c r="AD79" s="660"/>
      <c r="AE79" s="661"/>
      <c r="AF79" s="659"/>
      <c r="AG79" s="659"/>
      <c r="AH79" s="662"/>
      <c r="AI79" s="662"/>
      <c r="AJ79" s="659"/>
      <c r="AK79" s="660"/>
      <c r="AL79" s="659"/>
      <c r="AM79" s="659"/>
      <c r="AN79" s="659"/>
      <c r="AO79" s="659"/>
      <c r="AP79" s="659"/>
      <c r="AQ79" s="659"/>
      <c r="AR79" s="660"/>
      <c r="AS79" s="659"/>
      <c r="AT79" s="659"/>
      <c r="AU79" s="659"/>
      <c r="AV79" s="660"/>
      <c r="AW79" s="659"/>
      <c r="AX79" s="660"/>
      <c r="AY79" s="659"/>
      <c r="AZ79" s="659"/>
      <c r="BA79" s="659"/>
      <c r="BB79" s="660"/>
      <c r="BC79" s="660"/>
      <c r="BD79" s="659"/>
      <c r="BE79" s="660"/>
      <c r="BF79" s="659"/>
      <c r="BG79" s="659"/>
      <c r="BH79" s="659"/>
      <c r="BI79" s="792" t="s">
        <v>365</v>
      </c>
      <c r="BJ79" s="941" t="s">
        <v>253</v>
      </c>
      <c r="BK79" s="2097"/>
      <c r="BL79" s="941" t="s">
        <v>251</v>
      </c>
      <c r="BM79" s="2097"/>
      <c r="BN79" s="2097"/>
      <c r="BO79" s="2097"/>
      <c r="BP79" s="900" t="s">
        <v>606</v>
      </c>
      <c r="BQ79" s="900" t="s">
        <v>607</v>
      </c>
      <c r="BR79" s="941" t="s">
        <v>251</v>
      </c>
      <c r="BS79" s="900" t="s">
        <v>233</v>
      </c>
      <c r="BT79" s="900" t="s">
        <v>233</v>
      </c>
      <c r="BU79" s="900" t="s">
        <v>240</v>
      </c>
      <c r="BV79" s="900" t="s">
        <v>265</v>
      </c>
      <c r="BW79" s="900" t="s">
        <v>608</v>
      </c>
      <c r="BX79" s="941" t="s">
        <v>251</v>
      </c>
      <c r="BY79" s="900" t="s">
        <v>233</v>
      </c>
      <c r="BZ79" s="900" t="s">
        <v>233</v>
      </c>
      <c r="CA79" s="900" t="s">
        <v>240</v>
      </c>
      <c r="CB79" s="900" t="s">
        <v>266</v>
      </c>
      <c r="CC79" s="900" t="s">
        <v>607</v>
      </c>
      <c r="CD79" s="941" t="s">
        <v>251</v>
      </c>
      <c r="CE79" s="900" t="s">
        <v>233</v>
      </c>
      <c r="CF79" s="900" t="s">
        <v>233</v>
      </c>
      <c r="CG79" s="900" t="s">
        <v>240</v>
      </c>
      <c r="CH79" s="900" t="s">
        <v>265</v>
      </c>
      <c r="CI79" s="900" t="s">
        <v>608</v>
      </c>
      <c r="CJ79" s="941" t="s">
        <v>251</v>
      </c>
      <c r="CK79" s="900" t="s">
        <v>233</v>
      </c>
      <c r="CL79" s="900" t="s">
        <v>233</v>
      </c>
      <c r="CM79" s="900" t="s">
        <v>240</v>
      </c>
      <c r="CN79" s="705"/>
      <c r="CO79" s="88" t="s">
        <v>296</v>
      </c>
      <c r="CP79" s="88" t="s">
        <v>296</v>
      </c>
      <c r="CQ79" s="88" t="s">
        <v>297</v>
      </c>
      <c r="CR79" s="67" t="s">
        <v>296</v>
      </c>
      <c r="CS79" s="67" t="s">
        <v>297</v>
      </c>
    </row>
    <row r="80" spans="2:137" s="67" customFormat="1" ht="16.5" customHeight="1" thickBot="1" x14ac:dyDescent="0.3">
      <c r="V80" s="655"/>
      <c r="X80" s="659"/>
      <c r="Y80" s="659"/>
      <c r="Z80" s="659"/>
      <c r="AA80" s="660"/>
      <c r="AB80" s="660"/>
      <c r="AC80" s="659"/>
      <c r="AD80" s="660"/>
      <c r="AE80" s="661"/>
      <c r="AF80" s="659"/>
      <c r="AG80" s="659"/>
      <c r="AH80" s="662"/>
      <c r="AI80" s="662"/>
      <c r="AJ80" s="659"/>
      <c r="AK80" s="660"/>
      <c r="AL80" s="659"/>
      <c r="AM80" s="659"/>
      <c r="AN80" s="659"/>
      <c r="AO80" s="659"/>
      <c r="AP80" s="659"/>
      <c r="AQ80" s="659"/>
      <c r="AR80" s="660"/>
      <c r="AS80" s="659"/>
      <c r="AT80" s="659"/>
      <c r="AU80" s="659"/>
      <c r="AV80" s="660"/>
      <c r="AW80" s="659"/>
      <c r="AX80" s="660"/>
      <c r="AY80" s="659"/>
      <c r="AZ80" s="659"/>
      <c r="BA80" s="659"/>
      <c r="BB80" s="660"/>
      <c r="BC80" s="660"/>
      <c r="BD80" s="659"/>
      <c r="BE80" s="660"/>
      <c r="BF80" s="659"/>
      <c r="BG80" s="659"/>
      <c r="BH80" s="659"/>
      <c r="BI80" s="793" t="s">
        <v>2</v>
      </c>
      <c r="BJ80" s="794" t="s">
        <v>609</v>
      </c>
      <c r="BK80" s="794">
        <v>2534.8130000000001</v>
      </c>
      <c r="BL80" s="794" t="s">
        <v>610</v>
      </c>
      <c r="BM80" s="795">
        <v>2.64E-3</v>
      </c>
      <c r="BN80" s="795">
        <v>2.64E-3</v>
      </c>
      <c r="BO80" s="795" t="s">
        <v>241</v>
      </c>
      <c r="BP80" s="794">
        <v>28.760200000000001</v>
      </c>
      <c r="BQ80" s="794">
        <f>BP80/1000</f>
        <v>2.87602E-2</v>
      </c>
      <c r="BR80" s="794" t="s">
        <v>611</v>
      </c>
      <c r="BS80" s="798">
        <v>3.0000000000000001E-3</v>
      </c>
      <c r="BT80" s="798">
        <v>0.03</v>
      </c>
      <c r="BU80" s="794" t="s">
        <v>242</v>
      </c>
      <c r="BV80" s="794">
        <v>43.1404</v>
      </c>
      <c r="BW80" s="794">
        <f>BV80/1000</f>
        <v>4.3140400000000002E-2</v>
      </c>
      <c r="BX80" s="794" t="s">
        <v>612</v>
      </c>
      <c r="BY80" s="798">
        <v>5.0000000000000001E-3</v>
      </c>
      <c r="BZ80" s="798">
        <v>0.05</v>
      </c>
      <c r="CA80" s="794" t="s">
        <v>242</v>
      </c>
      <c r="CB80" s="794">
        <v>0</v>
      </c>
      <c r="CC80" s="794">
        <f>CB80/1000</f>
        <v>0</v>
      </c>
      <c r="CD80" s="794" t="s">
        <v>611</v>
      </c>
      <c r="CE80" s="798">
        <v>0</v>
      </c>
      <c r="CF80" s="798">
        <v>0</v>
      </c>
      <c r="CG80" s="794" t="s">
        <v>242</v>
      </c>
      <c r="CH80" s="794">
        <v>0</v>
      </c>
      <c r="CI80" s="794">
        <f>CH80/1000</f>
        <v>0</v>
      </c>
      <c r="CJ80" s="794" t="s">
        <v>612</v>
      </c>
      <c r="CK80" s="798">
        <v>0</v>
      </c>
      <c r="CL80" s="798">
        <v>0</v>
      </c>
      <c r="CM80" s="794" t="s">
        <v>242</v>
      </c>
      <c r="CN80" s="705"/>
      <c r="CO80" s="88">
        <v>0.15</v>
      </c>
      <c r="CP80" s="88">
        <f>(CO80+CQ80)/2</f>
        <v>0.17499999999999999</v>
      </c>
      <c r="CQ80" s="88">
        <v>0.2</v>
      </c>
      <c r="CR80" s="67">
        <v>0.15</v>
      </c>
      <c r="CS80" s="67">
        <v>0.2</v>
      </c>
    </row>
    <row r="81" spans="22:97" s="67" customFormat="1" ht="16.5" customHeight="1" thickBot="1" x14ac:dyDescent="0.3">
      <c r="V81" s="655"/>
      <c r="X81" s="659"/>
      <c r="Y81" s="659"/>
      <c r="Z81" s="659"/>
      <c r="AA81" s="660"/>
      <c r="AB81" s="660"/>
      <c r="AC81" s="659"/>
      <c r="AD81" s="660"/>
      <c r="AE81" s="661"/>
      <c r="AF81" s="659"/>
      <c r="AG81" s="659"/>
      <c r="AH81" s="662"/>
      <c r="AI81" s="662"/>
      <c r="AJ81" s="659"/>
      <c r="AK81" s="660"/>
      <c r="AL81" s="659"/>
      <c r="AM81" s="659"/>
      <c r="AN81" s="659"/>
      <c r="AO81" s="659"/>
      <c r="AP81" s="659"/>
      <c r="AQ81" s="659"/>
      <c r="AR81" s="660"/>
      <c r="AS81" s="659"/>
      <c r="AT81" s="659"/>
      <c r="AU81" s="659"/>
      <c r="AV81" s="660"/>
      <c r="AW81" s="659"/>
      <c r="AX81" s="660"/>
      <c r="AY81" s="659"/>
      <c r="AZ81" s="659"/>
      <c r="BA81" s="659"/>
      <c r="BB81" s="660"/>
      <c r="BC81" s="660"/>
      <c r="BD81" s="659"/>
      <c r="BE81" s="660"/>
      <c r="BF81" s="659"/>
      <c r="BG81" s="659"/>
      <c r="BH81" s="659"/>
      <c r="BI81" s="796" t="s">
        <v>211</v>
      </c>
      <c r="BJ81" s="794" t="s">
        <v>613</v>
      </c>
      <c r="BK81" s="797">
        <v>2160.7550000000001</v>
      </c>
      <c r="BL81" s="794" t="s">
        <v>610</v>
      </c>
      <c r="BM81" s="798">
        <v>3.0399999999999997E-3</v>
      </c>
      <c r="BN81" s="798">
        <v>3.0399999999999997E-3</v>
      </c>
      <c r="BO81" s="795" t="s">
        <v>241</v>
      </c>
      <c r="BP81" s="901">
        <v>26.622399999999999</v>
      </c>
      <c r="BQ81" s="794">
        <f t="shared" ref="BQ81:BQ104" si="85">BP81/1000</f>
        <v>2.6622399999999997E-2</v>
      </c>
      <c r="BR81" s="794" t="s">
        <v>614</v>
      </c>
      <c r="BS81" s="798">
        <v>3.0000000000000001E-3</v>
      </c>
      <c r="BT81" s="798">
        <v>0.03</v>
      </c>
      <c r="BU81" s="794" t="s">
        <v>242</v>
      </c>
      <c r="BV81" s="797">
        <v>39.933500000000002</v>
      </c>
      <c r="BW81" s="794">
        <f t="shared" ref="BW81:BW104" si="86">BV81/1000</f>
        <v>3.9933500000000004E-2</v>
      </c>
      <c r="BX81" s="794" t="s">
        <v>612</v>
      </c>
      <c r="BY81" s="798">
        <v>5.0000000000000001E-3</v>
      </c>
      <c r="BZ81" s="798">
        <v>0.05</v>
      </c>
      <c r="CA81" s="794" t="s">
        <v>242</v>
      </c>
      <c r="CB81" s="794">
        <v>0</v>
      </c>
      <c r="CC81" s="794">
        <f t="shared" ref="CC81:CC104" si="87">CB81/1000</f>
        <v>0</v>
      </c>
      <c r="CD81" s="794" t="s">
        <v>611</v>
      </c>
      <c r="CE81" s="798">
        <v>0</v>
      </c>
      <c r="CF81" s="798">
        <v>0</v>
      </c>
      <c r="CG81" s="794" t="s">
        <v>242</v>
      </c>
      <c r="CH81" s="797">
        <v>0</v>
      </c>
      <c r="CI81" s="794">
        <f t="shared" ref="CI81:CI104" si="88">CH81/1000</f>
        <v>0</v>
      </c>
      <c r="CJ81" s="794" t="s">
        <v>612</v>
      </c>
      <c r="CK81" s="798">
        <v>0</v>
      </c>
      <c r="CL81" s="798">
        <v>0</v>
      </c>
      <c r="CM81" s="794" t="s">
        <v>242</v>
      </c>
      <c r="CN81" s="705"/>
      <c r="CO81" s="88">
        <v>0.15</v>
      </c>
      <c r="CP81" s="88">
        <f t="shared" ref="CP81:CP104" si="89">(CO81+CQ81)/2</f>
        <v>0.17499999999999999</v>
      </c>
      <c r="CQ81" s="88">
        <v>0.2</v>
      </c>
      <c r="CR81" s="67">
        <v>0.15</v>
      </c>
      <c r="CS81" s="67">
        <v>0.2</v>
      </c>
    </row>
    <row r="82" spans="22:97" s="67" customFormat="1" ht="16.5" customHeight="1" thickBot="1" x14ac:dyDescent="0.3">
      <c r="V82" s="655"/>
      <c r="X82" s="659"/>
      <c r="Y82" s="659"/>
      <c r="Z82" s="659"/>
      <c r="AA82" s="660"/>
      <c r="AB82" s="660"/>
      <c r="AC82" s="659"/>
      <c r="AD82" s="660"/>
      <c r="AE82" s="661"/>
      <c r="AF82" s="659"/>
      <c r="AG82" s="659"/>
      <c r="AH82" s="662"/>
      <c r="AI82" s="662"/>
      <c r="AJ82" s="659"/>
      <c r="AK82" s="660"/>
      <c r="AL82" s="659"/>
      <c r="AM82" s="659"/>
      <c r="AN82" s="659"/>
      <c r="AO82" s="659"/>
      <c r="AP82" s="659"/>
      <c r="AQ82" s="659"/>
      <c r="AR82" s="660"/>
      <c r="AS82" s="659"/>
      <c r="AT82" s="659"/>
      <c r="AU82" s="659"/>
      <c r="AV82" s="660"/>
      <c r="AW82" s="659"/>
      <c r="AX82" s="660"/>
      <c r="AY82" s="659"/>
      <c r="AZ82" s="659"/>
      <c r="BA82" s="659"/>
      <c r="BB82" s="660"/>
      <c r="BC82" s="660"/>
      <c r="BD82" s="659"/>
      <c r="BE82" s="660"/>
      <c r="BF82" s="659"/>
      <c r="BG82" s="659"/>
      <c r="BH82" s="659"/>
      <c r="BI82" s="796" t="s">
        <v>212</v>
      </c>
      <c r="BJ82" s="794" t="s">
        <v>613</v>
      </c>
      <c r="BK82" s="797">
        <v>2894.0590000000002</v>
      </c>
      <c r="BL82" s="794" t="s">
        <v>610</v>
      </c>
      <c r="BM82" s="798">
        <v>2.3499999999999997E-3</v>
      </c>
      <c r="BN82" s="798">
        <v>2.3499999999999997E-3</v>
      </c>
      <c r="BO82" s="795" t="s">
        <v>241</v>
      </c>
      <c r="BP82" s="901">
        <v>30.416899999999998</v>
      </c>
      <c r="BQ82" s="794">
        <f t="shared" si="85"/>
        <v>3.0416899999999997E-2</v>
      </c>
      <c r="BR82" s="794" t="s">
        <v>611</v>
      </c>
      <c r="BS82" s="798">
        <v>3.0000000000000001E-3</v>
      </c>
      <c r="BT82" s="798">
        <v>0.03</v>
      </c>
      <c r="BU82" s="794" t="s">
        <v>242</v>
      </c>
      <c r="BV82" s="797">
        <v>45.625300000000003</v>
      </c>
      <c r="BW82" s="794">
        <f t="shared" si="86"/>
        <v>4.5625300000000001E-2</v>
      </c>
      <c r="BX82" s="794" t="s">
        <v>612</v>
      </c>
      <c r="BY82" s="798">
        <v>5.0000000000000001E-3</v>
      </c>
      <c r="BZ82" s="798">
        <v>0.05</v>
      </c>
      <c r="CA82" s="794" t="s">
        <v>242</v>
      </c>
      <c r="CB82" s="794">
        <v>0</v>
      </c>
      <c r="CC82" s="794">
        <f t="shared" si="87"/>
        <v>0</v>
      </c>
      <c r="CD82" s="794" t="s">
        <v>611</v>
      </c>
      <c r="CE82" s="798">
        <v>0</v>
      </c>
      <c r="CF82" s="798">
        <v>0</v>
      </c>
      <c r="CG82" s="794" t="s">
        <v>242</v>
      </c>
      <c r="CH82" s="797">
        <v>0</v>
      </c>
      <c r="CI82" s="794">
        <f t="shared" si="88"/>
        <v>0</v>
      </c>
      <c r="CJ82" s="794" t="s">
        <v>612</v>
      </c>
      <c r="CK82" s="798">
        <v>0</v>
      </c>
      <c r="CL82" s="798">
        <v>0</v>
      </c>
      <c r="CM82" s="794" t="s">
        <v>242</v>
      </c>
      <c r="CN82" s="705"/>
      <c r="CO82" s="88">
        <v>0.15</v>
      </c>
      <c r="CP82" s="88">
        <f t="shared" si="89"/>
        <v>0.17499999999999999</v>
      </c>
      <c r="CQ82" s="88">
        <v>0.2</v>
      </c>
      <c r="CR82" s="67">
        <v>0.15</v>
      </c>
      <c r="CS82" s="67">
        <v>0.2</v>
      </c>
    </row>
    <row r="83" spans="22:97" s="67" customFormat="1" ht="16.5" customHeight="1" thickBot="1" x14ac:dyDescent="0.3">
      <c r="V83" s="655"/>
      <c r="X83" s="659"/>
      <c r="Y83" s="659"/>
      <c r="Z83" s="659"/>
      <c r="AA83" s="660"/>
      <c r="AB83" s="660"/>
      <c r="AC83" s="659"/>
      <c r="AD83" s="660"/>
      <c r="AE83" s="661"/>
      <c r="AF83" s="659"/>
      <c r="AG83" s="659"/>
      <c r="AH83" s="662"/>
      <c r="AI83" s="662"/>
      <c r="AJ83" s="659"/>
      <c r="AK83" s="660"/>
      <c r="AL83" s="659"/>
      <c r="AM83" s="659"/>
      <c r="AN83" s="659"/>
      <c r="AO83" s="659"/>
      <c r="AP83" s="659"/>
      <c r="AQ83" s="659"/>
      <c r="AR83" s="660"/>
      <c r="AS83" s="659"/>
      <c r="AT83" s="659"/>
      <c r="AU83" s="659"/>
      <c r="AV83" s="660"/>
      <c r="AW83" s="659"/>
      <c r="AX83" s="660"/>
      <c r="AY83" s="659"/>
      <c r="AZ83" s="659"/>
      <c r="BA83" s="659"/>
      <c r="BB83" s="660"/>
      <c r="BC83" s="660"/>
      <c r="BD83" s="659"/>
      <c r="BE83" s="660"/>
      <c r="BF83" s="659"/>
      <c r="BG83" s="659"/>
      <c r="BH83" s="659"/>
      <c r="BI83" s="796" t="s">
        <v>213</v>
      </c>
      <c r="BJ83" s="794" t="s">
        <v>613</v>
      </c>
      <c r="BK83" s="797">
        <v>2214.4580000000001</v>
      </c>
      <c r="BL83" s="794" t="s">
        <v>610</v>
      </c>
      <c r="BM83" s="798">
        <v>2.9299999999999999E-3</v>
      </c>
      <c r="BN83" s="798">
        <v>2.9299999999999999E-3</v>
      </c>
      <c r="BO83" s="795" t="s">
        <v>241</v>
      </c>
      <c r="BP83" s="901">
        <v>29.170200000000001</v>
      </c>
      <c r="BQ83" s="794">
        <f t="shared" si="85"/>
        <v>2.91702E-2</v>
      </c>
      <c r="BR83" s="794" t="s">
        <v>611</v>
      </c>
      <c r="BS83" s="798">
        <v>3.0000000000000001E-3</v>
      </c>
      <c r="BT83" s="798">
        <v>0.03</v>
      </c>
      <c r="BU83" s="794" t="s">
        <v>242</v>
      </c>
      <c r="BV83" s="797">
        <v>43.755299999999998</v>
      </c>
      <c r="BW83" s="794">
        <f t="shared" si="86"/>
        <v>4.3755299999999997E-2</v>
      </c>
      <c r="BX83" s="794" t="s">
        <v>612</v>
      </c>
      <c r="BY83" s="798">
        <v>5.0000000000000001E-3</v>
      </c>
      <c r="BZ83" s="798">
        <v>0.05</v>
      </c>
      <c r="CA83" s="794" t="s">
        <v>242</v>
      </c>
      <c r="CB83" s="794">
        <v>0</v>
      </c>
      <c r="CC83" s="794">
        <f t="shared" si="87"/>
        <v>0</v>
      </c>
      <c r="CD83" s="794" t="s">
        <v>611</v>
      </c>
      <c r="CE83" s="798">
        <v>0</v>
      </c>
      <c r="CF83" s="798">
        <v>0</v>
      </c>
      <c r="CG83" s="794" t="s">
        <v>242</v>
      </c>
      <c r="CH83" s="797">
        <v>0</v>
      </c>
      <c r="CI83" s="794">
        <f t="shared" si="88"/>
        <v>0</v>
      </c>
      <c r="CJ83" s="794" t="s">
        <v>612</v>
      </c>
      <c r="CK83" s="798">
        <v>0</v>
      </c>
      <c r="CL83" s="798">
        <v>0</v>
      </c>
      <c r="CM83" s="794" t="s">
        <v>242</v>
      </c>
      <c r="CN83" s="705"/>
      <c r="CO83" s="88">
        <v>0.15</v>
      </c>
      <c r="CP83" s="88">
        <f t="shared" si="89"/>
        <v>0.17499999999999999</v>
      </c>
      <c r="CQ83" s="88">
        <v>0.2</v>
      </c>
      <c r="CR83" s="67">
        <v>0.15</v>
      </c>
      <c r="CS83" s="67">
        <v>0.2</v>
      </c>
    </row>
    <row r="84" spans="22:97" s="67" customFormat="1" ht="16.5" customHeight="1" thickBot="1" x14ac:dyDescent="0.3">
      <c r="V84" s="655"/>
      <c r="X84" s="659"/>
      <c r="Y84" s="659"/>
      <c r="Z84" s="659"/>
      <c r="AA84" s="660"/>
      <c r="AB84" s="660"/>
      <c r="AC84" s="659"/>
      <c r="AD84" s="660"/>
      <c r="AE84" s="661"/>
      <c r="AF84" s="659"/>
      <c r="AG84" s="659"/>
      <c r="AH84" s="662"/>
      <c r="AI84" s="662"/>
      <c r="AJ84" s="659"/>
      <c r="AK84" s="660"/>
      <c r="AL84" s="659"/>
      <c r="AM84" s="659"/>
      <c r="AN84" s="659"/>
      <c r="AO84" s="659"/>
      <c r="AP84" s="659"/>
      <c r="AQ84" s="659"/>
      <c r="AR84" s="660"/>
      <c r="AS84" s="659"/>
      <c r="AT84" s="659"/>
      <c r="AU84" s="659"/>
      <c r="AV84" s="660"/>
      <c r="AW84" s="659"/>
      <c r="AX84" s="660"/>
      <c r="AY84" s="659"/>
      <c r="AZ84" s="659"/>
      <c r="BA84" s="659"/>
      <c r="BB84" s="660"/>
      <c r="BC84" s="660"/>
      <c r="BD84" s="659"/>
      <c r="BE84" s="660"/>
      <c r="BF84" s="659"/>
      <c r="BG84" s="659"/>
      <c r="BH84" s="659"/>
      <c r="BI84" s="796" t="s">
        <v>214</v>
      </c>
      <c r="BJ84" s="794" t="s">
        <v>613</v>
      </c>
      <c r="BK84" s="797">
        <v>2507.6329999999998</v>
      </c>
      <c r="BL84" s="794" t="s">
        <v>610</v>
      </c>
      <c r="BM84" s="798">
        <v>2.6099999999999999E-3</v>
      </c>
      <c r="BN84" s="798">
        <v>2.6099999999999999E-3</v>
      </c>
      <c r="BO84" s="795" t="s">
        <v>241</v>
      </c>
      <c r="BP84" s="901">
        <v>31.212299999999999</v>
      </c>
      <c r="BQ84" s="794">
        <f t="shared" si="85"/>
        <v>3.1212299999999998E-2</v>
      </c>
      <c r="BR84" s="794" t="s">
        <v>611</v>
      </c>
      <c r="BS84" s="798">
        <v>3.0000000000000001E-3</v>
      </c>
      <c r="BT84" s="798">
        <v>0.03</v>
      </c>
      <c r="BU84" s="794" t="s">
        <v>242</v>
      </c>
      <c r="BV84" s="797">
        <v>46.818399999999997</v>
      </c>
      <c r="BW84" s="794">
        <f t="shared" si="86"/>
        <v>4.6818399999999996E-2</v>
      </c>
      <c r="BX84" s="794" t="s">
        <v>612</v>
      </c>
      <c r="BY84" s="798">
        <v>5.0000000000000001E-3</v>
      </c>
      <c r="BZ84" s="798">
        <v>0.05</v>
      </c>
      <c r="CA84" s="794" t="s">
        <v>242</v>
      </c>
      <c r="CB84" s="794">
        <v>0</v>
      </c>
      <c r="CC84" s="794">
        <f t="shared" si="87"/>
        <v>0</v>
      </c>
      <c r="CD84" s="794" t="s">
        <v>611</v>
      </c>
      <c r="CE84" s="798">
        <v>0</v>
      </c>
      <c r="CF84" s="798">
        <v>0</v>
      </c>
      <c r="CG84" s="794" t="s">
        <v>242</v>
      </c>
      <c r="CH84" s="797">
        <v>0</v>
      </c>
      <c r="CI84" s="794">
        <f t="shared" si="88"/>
        <v>0</v>
      </c>
      <c r="CJ84" s="794" t="s">
        <v>612</v>
      </c>
      <c r="CK84" s="798">
        <v>0</v>
      </c>
      <c r="CL84" s="798">
        <v>0</v>
      </c>
      <c r="CM84" s="794" t="s">
        <v>242</v>
      </c>
      <c r="CN84" s="705"/>
      <c r="CO84" s="88">
        <v>0.15</v>
      </c>
      <c r="CP84" s="88">
        <f t="shared" si="89"/>
        <v>0.17499999999999999</v>
      </c>
      <c r="CQ84" s="88">
        <v>0.2</v>
      </c>
      <c r="CR84" s="67">
        <v>0.15</v>
      </c>
      <c r="CS84" s="67">
        <v>0.2</v>
      </c>
    </row>
    <row r="85" spans="22:97" s="67" customFormat="1" ht="16.5" customHeight="1" thickBot="1" x14ac:dyDescent="0.3">
      <c r="V85" s="655"/>
      <c r="X85" s="659"/>
      <c r="Y85" s="659"/>
      <c r="Z85" s="659"/>
      <c r="AA85" s="660"/>
      <c r="AB85" s="660"/>
      <c r="AC85" s="659"/>
      <c r="AD85" s="660"/>
      <c r="AE85" s="661"/>
      <c r="AF85" s="659"/>
      <c r="AG85" s="659"/>
      <c r="AH85" s="662"/>
      <c r="AI85" s="662"/>
      <c r="AJ85" s="659"/>
      <c r="AK85" s="660"/>
      <c r="AL85" s="659"/>
      <c r="AM85" s="659"/>
      <c r="AN85" s="659"/>
      <c r="AO85" s="659"/>
      <c r="AP85" s="659"/>
      <c r="AQ85" s="659"/>
      <c r="AR85" s="660"/>
      <c r="AS85" s="659"/>
      <c r="AT85" s="659"/>
      <c r="AU85" s="659"/>
      <c r="AV85" s="660"/>
      <c r="AW85" s="659"/>
      <c r="AX85" s="660"/>
      <c r="AY85" s="659"/>
      <c r="AZ85" s="659"/>
      <c r="BA85" s="659"/>
      <c r="BB85" s="660"/>
      <c r="BC85" s="660"/>
      <c r="BD85" s="659"/>
      <c r="BE85" s="660"/>
      <c r="BF85" s="659"/>
      <c r="BG85" s="659"/>
      <c r="BH85" s="659"/>
      <c r="BI85" s="796" t="s">
        <v>215</v>
      </c>
      <c r="BJ85" s="794" t="s">
        <v>613</v>
      </c>
      <c r="BK85" s="797">
        <v>2812.7539999999999</v>
      </c>
      <c r="BL85" s="794" t="s">
        <v>610</v>
      </c>
      <c r="BM85" s="798">
        <v>2.3899999999999998E-3</v>
      </c>
      <c r="BN85" s="798">
        <v>2.3899999999999998E-3</v>
      </c>
      <c r="BO85" s="795" t="s">
        <v>241</v>
      </c>
      <c r="BP85" s="901">
        <v>31.229299999999999</v>
      </c>
      <c r="BQ85" s="794">
        <f t="shared" si="85"/>
        <v>3.1229299999999998E-2</v>
      </c>
      <c r="BR85" s="794" t="s">
        <v>611</v>
      </c>
      <c r="BS85" s="798">
        <v>3.0000000000000001E-3</v>
      </c>
      <c r="BT85" s="798">
        <v>0.03</v>
      </c>
      <c r="BU85" s="794" t="s">
        <v>242</v>
      </c>
      <c r="BV85" s="797">
        <v>46.843899999999998</v>
      </c>
      <c r="BW85" s="794">
        <f t="shared" si="86"/>
        <v>4.6843900000000001E-2</v>
      </c>
      <c r="BX85" s="794" t="s">
        <v>612</v>
      </c>
      <c r="BY85" s="798">
        <v>5.0000000000000001E-3</v>
      </c>
      <c r="BZ85" s="798">
        <v>0.05</v>
      </c>
      <c r="CA85" s="794" t="s">
        <v>242</v>
      </c>
      <c r="CB85" s="794">
        <v>0</v>
      </c>
      <c r="CC85" s="794">
        <f t="shared" si="87"/>
        <v>0</v>
      </c>
      <c r="CD85" s="794" t="s">
        <v>611</v>
      </c>
      <c r="CE85" s="798">
        <v>0</v>
      </c>
      <c r="CF85" s="798">
        <v>0</v>
      </c>
      <c r="CG85" s="794" t="s">
        <v>242</v>
      </c>
      <c r="CH85" s="797">
        <v>0</v>
      </c>
      <c r="CI85" s="794">
        <f t="shared" si="88"/>
        <v>0</v>
      </c>
      <c r="CJ85" s="794" t="s">
        <v>612</v>
      </c>
      <c r="CK85" s="798">
        <v>0</v>
      </c>
      <c r="CL85" s="798">
        <v>0</v>
      </c>
      <c r="CM85" s="794" t="s">
        <v>242</v>
      </c>
      <c r="CN85" s="705"/>
      <c r="CO85" s="88">
        <v>0.15</v>
      </c>
      <c r="CP85" s="88">
        <f t="shared" si="89"/>
        <v>0.17499999999999999</v>
      </c>
      <c r="CQ85" s="88">
        <v>0.2</v>
      </c>
      <c r="CR85" s="67">
        <v>0.15</v>
      </c>
      <c r="CS85" s="67">
        <v>0.2</v>
      </c>
    </row>
    <row r="86" spans="22:97" s="67" customFormat="1" ht="16.5" customHeight="1" thickBot="1" x14ac:dyDescent="0.3">
      <c r="V86" s="655"/>
      <c r="X86" s="659"/>
      <c r="Y86" s="659"/>
      <c r="Z86" s="659"/>
      <c r="AA86" s="660"/>
      <c r="AB86" s="660"/>
      <c r="AC86" s="659"/>
      <c r="AD86" s="660"/>
      <c r="AE86" s="661"/>
      <c r="AF86" s="659"/>
      <c r="AG86" s="659"/>
      <c r="AH86" s="662"/>
      <c r="AI86" s="662"/>
      <c r="AJ86" s="659"/>
      <c r="AK86" s="660"/>
      <c r="AL86" s="659"/>
      <c r="AM86" s="659"/>
      <c r="AN86" s="659"/>
      <c r="AO86" s="659"/>
      <c r="AP86" s="659"/>
      <c r="AQ86" s="659"/>
      <c r="AR86" s="660"/>
      <c r="AS86" s="659"/>
      <c r="AT86" s="659"/>
      <c r="AU86" s="659"/>
      <c r="AV86" s="660"/>
      <c r="AW86" s="659"/>
      <c r="AX86" s="660"/>
      <c r="AY86" s="659"/>
      <c r="AZ86" s="659"/>
      <c r="BA86" s="659"/>
      <c r="BB86" s="660"/>
      <c r="BC86" s="660"/>
      <c r="BD86" s="659"/>
      <c r="BE86" s="660"/>
      <c r="BF86" s="659"/>
      <c r="BG86" s="659"/>
      <c r="BH86" s="659"/>
      <c r="BI86" s="796" t="s">
        <v>216</v>
      </c>
      <c r="BJ86" s="794" t="s">
        <v>613</v>
      </c>
      <c r="BK86" s="797">
        <v>1903.181</v>
      </c>
      <c r="BL86" s="794" t="s">
        <v>610</v>
      </c>
      <c r="BM86" s="798">
        <v>3.5399999999999997E-3</v>
      </c>
      <c r="BN86" s="798">
        <v>3.5399999999999997E-3</v>
      </c>
      <c r="BO86" s="795" t="s">
        <v>241</v>
      </c>
      <c r="BP86" s="901">
        <v>20.947600000000001</v>
      </c>
      <c r="BQ86" s="794">
        <f t="shared" si="85"/>
        <v>2.09476E-2</v>
      </c>
      <c r="BR86" s="794" t="s">
        <v>611</v>
      </c>
      <c r="BS86" s="798">
        <v>3.0000000000000001E-3</v>
      </c>
      <c r="BT86" s="798">
        <v>0.03</v>
      </c>
      <c r="BU86" s="794" t="s">
        <v>242</v>
      </c>
      <c r="BV86" s="797">
        <v>31.421399999999998</v>
      </c>
      <c r="BW86" s="794">
        <f t="shared" si="86"/>
        <v>3.1421399999999995E-2</v>
      </c>
      <c r="BX86" s="794" t="s">
        <v>612</v>
      </c>
      <c r="BY86" s="798">
        <v>5.0000000000000001E-3</v>
      </c>
      <c r="BZ86" s="798">
        <v>0.05</v>
      </c>
      <c r="CA86" s="794" t="s">
        <v>242</v>
      </c>
      <c r="CB86" s="794">
        <v>0</v>
      </c>
      <c r="CC86" s="794">
        <f t="shared" si="87"/>
        <v>0</v>
      </c>
      <c r="CD86" s="794" t="s">
        <v>611</v>
      </c>
      <c r="CE86" s="798">
        <v>0</v>
      </c>
      <c r="CF86" s="798">
        <v>0</v>
      </c>
      <c r="CG86" s="794" t="s">
        <v>242</v>
      </c>
      <c r="CH86" s="797">
        <v>0</v>
      </c>
      <c r="CI86" s="794">
        <f t="shared" si="88"/>
        <v>0</v>
      </c>
      <c r="CJ86" s="794" t="s">
        <v>612</v>
      </c>
      <c r="CK86" s="798">
        <v>0</v>
      </c>
      <c r="CL86" s="798">
        <v>0</v>
      </c>
      <c r="CM86" s="794" t="s">
        <v>242</v>
      </c>
      <c r="CN86" s="705"/>
      <c r="CO86" s="88">
        <v>0.15</v>
      </c>
      <c r="CP86" s="88">
        <f t="shared" si="89"/>
        <v>0.17499999999999999</v>
      </c>
      <c r="CQ86" s="88">
        <v>0.2</v>
      </c>
      <c r="CR86" s="67">
        <v>0.15</v>
      </c>
      <c r="CS86" s="67">
        <v>0.2</v>
      </c>
    </row>
    <row r="87" spans="22:97" s="67" customFormat="1" ht="16.5" customHeight="1" thickBot="1" x14ac:dyDescent="0.3">
      <c r="V87" s="655"/>
      <c r="X87" s="659"/>
      <c r="Y87" s="659"/>
      <c r="Z87" s="659"/>
      <c r="AA87" s="660"/>
      <c r="AB87" s="660"/>
      <c r="AC87" s="659"/>
      <c r="AD87" s="660"/>
      <c r="AE87" s="661"/>
      <c r="AF87" s="659"/>
      <c r="AG87" s="659"/>
      <c r="AH87" s="662"/>
      <c r="AI87" s="662"/>
      <c r="AJ87" s="659"/>
      <c r="AK87" s="660"/>
      <c r="AL87" s="659"/>
      <c r="AM87" s="659"/>
      <c r="AN87" s="659"/>
      <c r="AO87" s="659"/>
      <c r="AP87" s="659"/>
      <c r="AQ87" s="659"/>
      <c r="AR87" s="660"/>
      <c r="AS87" s="659"/>
      <c r="AT87" s="659"/>
      <c r="AU87" s="659"/>
      <c r="AV87" s="660"/>
      <c r="AW87" s="659"/>
      <c r="AX87" s="660"/>
      <c r="AY87" s="659"/>
      <c r="AZ87" s="659"/>
      <c r="BA87" s="659"/>
      <c r="BB87" s="660"/>
      <c r="BC87" s="660"/>
      <c r="BD87" s="659"/>
      <c r="BE87" s="660"/>
      <c r="BI87" s="796" t="s">
        <v>217</v>
      </c>
      <c r="BJ87" s="794" t="s">
        <v>613</v>
      </c>
      <c r="BK87" s="797">
        <v>2560.306</v>
      </c>
      <c r="BL87" s="794" t="s">
        <v>610</v>
      </c>
      <c r="BM87" s="798">
        <v>2.5400000000000002E-3</v>
      </c>
      <c r="BN87" s="798">
        <v>2.5400000000000002E-3</v>
      </c>
      <c r="BO87" s="795" t="s">
        <v>241</v>
      </c>
      <c r="BP87" s="901">
        <v>33.076700000000002</v>
      </c>
      <c r="BQ87" s="794">
        <f t="shared" si="85"/>
        <v>3.3076700000000001E-2</v>
      </c>
      <c r="BR87" s="794" t="s">
        <v>611</v>
      </c>
      <c r="BS87" s="798">
        <v>3.0000000000000001E-3</v>
      </c>
      <c r="BT87" s="798">
        <v>0.03</v>
      </c>
      <c r="BU87" s="794" t="s">
        <v>242</v>
      </c>
      <c r="BV87" s="797">
        <v>49.615000000000002</v>
      </c>
      <c r="BW87" s="794">
        <f t="shared" si="86"/>
        <v>4.9614999999999999E-2</v>
      </c>
      <c r="BX87" s="794" t="s">
        <v>612</v>
      </c>
      <c r="BY87" s="798">
        <v>5.0000000000000001E-3</v>
      </c>
      <c r="BZ87" s="798">
        <v>0.05</v>
      </c>
      <c r="CA87" s="794" t="s">
        <v>242</v>
      </c>
      <c r="CB87" s="794">
        <v>0</v>
      </c>
      <c r="CC87" s="794">
        <f t="shared" si="87"/>
        <v>0</v>
      </c>
      <c r="CD87" s="794" t="s">
        <v>611</v>
      </c>
      <c r="CE87" s="798">
        <v>0</v>
      </c>
      <c r="CF87" s="798">
        <v>0</v>
      </c>
      <c r="CG87" s="794" t="s">
        <v>242</v>
      </c>
      <c r="CH87" s="797">
        <v>0</v>
      </c>
      <c r="CI87" s="794">
        <f t="shared" si="88"/>
        <v>0</v>
      </c>
      <c r="CJ87" s="794" t="s">
        <v>612</v>
      </c>
      <c r="CK87" s="798">
        <v>0</v>
      </c>
      <c r="CL87" s="798">
        <v>0</v>
      </c>
      <c r="CM87" s="794" t="s">
        <v>242</v>
      </c>
      <c r="CN87" s="705"/>
      <c r="CO87" s="88">
        <v>0.15</v>
      </c>
      <c r="CP87" s="88">
        <f t="shared" si="89"/>
        <v>0.17499999999999999</v>
      </c>
      <c r="CQ87" s="88">
        <v>0.2</v>
      </c>
      <c r="CR87" s="67">
        <v>0.15</v>
      </c>
      <c r="CS87" s="67">
        <v>0.2</v>
      </c>
    </row>
    <row r="88" spans="22:97" s="67" customFormat="1" ht="16.5" customHeight="1" thickBot="1" x14ac:dyDescent="0.3">
      <c r="V88" s="655"/>
      <c r="X88" s="659"/>
      <c r="Y88" s="659"/>
      <c r="Z88" s="659"/>
      <c r="AA88" s="660"/>
      <c r="AB88" s="660"/>
      <c r="AC88" s="659"/>
      <c r="AD88" s="660"/>
      <c r="AE88" s="661"/>
      <c r="AF88" s="659"/>
      <c r="AG88" s="659"/>
      <c r="AH88" s="662"/>
      <c r="AI88" s="662"/>
      <c r="AJ88" s="659"/>
      <c r="AK88" s="660"/>
      <c r="AL88" s="659"/>
      <c r="AM88" s="659"/>
      <c r="AN88" s="659"/>
      <c r="AO88" s="659"/>
      <c r="AP88" s="659"/>
      <c r="AQ88" s="659"/>
      <c r="AR88" s="660"/>
      <c r="AS88" s="659"/>
      <c r="AT88" s="659"/>
      <c r="AU88" s="659"/>
      <c r="AV88" s="660"/>
      <c r="AW88" s="659"/>
      <c r="AX88" s="660"/>
      <c r="AY88" s="659"/>
      <c r="AZ88" s="659"/>
      <c r="BA88" s="659"/>
      <c r="BB88" s="660"/>
      <c r="BC88" s="660"/>
      <c r="BD88" s="659"/>
      <c r="BE88" s="660"/>
      <c r="BF88" s="659"/>
      <c r="BG88" s="659"/>
      <c r="BH88" s="659"/>
      <c r="BI88" s="796" t="s">
        <v>218</v>
      </c>
      <c r="BJ88" s="794" t="s">
        <v>613</v>
      </c>
      <c r="BK88" s="797">
        <v>2690.982</v>
      </c>
      <c r="BL88" s="794" t="s">
        <v>610</v>
      </c>
      <c r="BM88" s="798">
        <v>2.5100000000000001E-3</v>
      </c>
      <c r="BN88" s="798">
        <v>2.5100000000000001E-3</v>
      </c>
      <c r="BO88" s="795" t="s">
        <v>241</v>
      </c>
      <c r="BP88" s="901">
        <v>29.204699999999999</v>
      </c>
      <c r="BQ88" s="794">
        <f t="shared" si="85"/>
        <v>2.92047E-2</v>
      </c>
      <c r="BR88" s="794" t="s">
        <v>611</v>
      </c>
      <c r="BS88" s="798">
        <v>3.0000000000000001E-3</v>
      </c>
      <c r="BT88" s="798">
        <v>0.03</v>
      </c>
      <c r="BU88" s="794" t="s">
        <v>242</v>
      </c>
      <c r="BV88" s="797">
        <v>43.807099999999998</v>
      </c>
      <c r="BW88" s="794">
        <f t="shared" si="86"/>
        <v>4.3807100000000002E-2</v>
      </c>
      <c r="BX88" s="794" t="s">
        <v>612</v>
      </c>
      <c r="BY88" s="798">
        <v>5.0000000000000001E-3</v>
      </c>
      <c r="BZ88" s="798">
        <v>0.05</v>
      </c>
      <c r="CA88" s="794" t="s">
        <v>242</v>
      </c>
      <c r="CB88" s="794">
        <v>0</v>
      </c>
      <c r="CC88" s="794">
        <f t="shared" si="87"/>
        <v>0</v>
      </c>
      <c r="CD88" s="794" t="s">
        <v>611</v>
      </c>
      <c r="CE88" s="798">
        <v>0</v>
      </c>
      <c r="CF88" s="798">
        <v>0</v>
      </c>
      <c r="CG88" s="794" t="s">
        <v>242</v>
      </c>
      <c r="CH88" s="797">
        <v>0</v>
      </c>
      <c r="CI88" s="794">
        <f t="shared" si="88"/>
        <v>0</v>
      </c>
      <c r="CJ88" s="794" t="s">
        <v>612</v>
      </c>
      <c r="CK88" s="798">
        <v>0</v>
      </c>
      <c r="CL88" s="798">
        <v>0</v>
      </c>
      <c r="CM88" s="794" t="s">
        <v>242</v>
      </c>
      <c r="CN88" s="705"/>
      <c r="CO88" s="88">
        <v>0.15</v>
      </c>
      <c r="CP88" s="88">
        <f t="shared" si="89"/>
        <v>0.17499999999999999</v>
      </c>
      <c r="CQ88" s="88">
        <v>0.2</v>
      </c>
      <c r="CR88" s="67">
        <v>0.15</v>
      </c>
      <c r="CS88" s="67">
        <v>0.2</v>
      </c>
    </row>
    <row r="89" spans="22:97" s="67" customFormat="1" ht="16.5" customHeight="1" thickBot="1" x14ac:dyDescent="0.3">
      <c r="V89" s="655"/>
      <c r="AA89" s="656"/>
      <c r="AB89" s="656"/>
      <c r="AD89" s="656"/>
      <c r="AE89" s="657"/>
      <c r="AH89" s="658"/>
      <c r="AI89" s="658"/>
      <c r="AK89" s="656"/>
      <c r="AR89" s="656"/>
      <c r="AV89" s="656"/>
      <c r="AX89" s="656"/>
      <c r="BB89" s="656"/>
      <c r="BC89" s="656"/>
      <c r="BE89" s="656"/>
      <c r="BI89" s="796" t="s">
        <v>219</v>
      </c>
      <c r="BJ89" s="794" t="s">
        <v>613</v>
      </c>
      <c r="BK89" s="797">
        <v>3052.7950000000001</v>
      </c>
      <c r="BL89" s="794" t="s">
        <v>610</v>
      </c>
      <c r="BM89" s="798">
        <v>2.1800000000000001E-3</v>
      </c>
      <c r="BN89" s="798">
        <v>2.1800000000000001E-3</v>
      </c>
      <c r="BO89" s="795" t="s">
        <v>241</v>
      </c>
      <c r="BP89" s="901">
        <v>35.206200000000003</v>
      </c>
      <c r="BQ89" s="794">
        <f t="shared" si="85"/>
        <v>3.52062E-2</v>
      </c>
      <c r="BR89" s="794" t="s">
        <v>611</v>
      </c>
      <c r="BS89" s="798">
        <v>3.0000000000000001E-3</v>
      </c>
      <c r="BT89" s="798">
        <v>0.03</v>
      </c>
      <c r="BU89" s="794" t="s">
        <v>242</v>
      </c>
      <c r="BV89" s="797">
        <v>52.8093</v>
      </c>
      <c r="BW89" s="794">
        <f t="shared" si="86"/>
        <v>5.2809300000000003E-2</v>
      </c>
      <c r="BX89" s="794" t="s">
        <v>612</v>
      </c>
      <c r="BY89" s="798">
        <v>5.0000000000000001E-3</v>
      </c>
      <c r="BZ89" s="798">
        <v>0.05</v>
      </c>
      <c r="CA89" s="794" t="s">
        <v>242</v>
      </c>
      <c r="CB89" s="794">
        <v>0</v>
      </c>
      <c r="CC89" s="794">
        <f t="shared" si="87"/>
        <v>0</v>
      </c>
      <c r="CD89" s="794" t="s">
        <v>611</v>
      </c>
      <c r="CE89" s="798">
        <v>0</v>
      </c>
      <c r="CF89" s="798">
        <v>0</v>
      </c>
      <c r="CG89" s="794" t="s">
        <v>242</v>
      </c>
      <c r="CH89" s="797">
        <v>0</v>
      </c>
      <c r="CI89" s="794">
        <f t="shared" si="88"/>
        <v>0</v>
      </c>
      <c r="CJ89" s="794" t="s">
        <v>612</v>
      </c>
      <c r="CK89" s="798">
        <v>0</v>
      </c>
      <c r="CL89" s="798">
        <v>0</v>
      </c>
      <c r="CM89" s="794" t="s">
        <v>242</v>
      </c>
      <c r="CN89" s="705"/>
      <c r="CO89" s="88">
        <v>0.15</v>
      </c>
      <c r="CP89" s="88">
        <f t="shared" si="89"/>
        <v>0.17499999999999999</v>
      </c>
      <c r="CQ89" s="88">
        <v>0.2</v>
      </c>
      <c r="CR89" s="67">
        <v>0.15</v>
      </c>
      <c r="CS89" s="67">
        <v>0.2</v>
      </c>
    </row>
    <row r="90" spans="22:97" s="67" customFormat="1" ht="16.5" customHeight="1" thickBot="1" x14ac:dyDescent="0.3">
      <c r="V90" s="655"/>
      <c r="AA90" s="656"/>
      <c r="AB90" s="656"/>
      <c r="AD90" s="656"/>
      <c r="AE90" s="657"/>
      <c r="AH90" s="658"/>
      <c r="AI90" s="658"/>
      <c r="AK90" s="656"/>
      <c r="AR90" s="656"/>
      <c r="AV90" s="656"/>
      <c r="AX90" s="656"/>
      <c r="BB90" s="656"/>
      <c r="BC90" s="656"/>
      <c r="BE90" s="656"/>
      <c r="BI90" s="796" t="s">
        <v>220</v>
      </c>
      <c r="BJ90" s="794" t="s">
        <v>613</v>
      </c>
      <c r="BK90" s="797">
        <v>2277.4490000000001</v>
      </c>
      <c r="BL90" s="794" t="s">
        <v>610</v>
      </c>
      <c r="BM90" s="798">
        <v>2.98E-3</v>
      </c>
      <c r="BN90" s="798">
        <v>2.98E-3</v>
      </c>
      <c r="BO90" s="795" t="s">
        <v>241</v>
      </c>
      <c r="BP90" s="901">
        <v>24.4054</v>
      </c>
      <c r="BQ90" s="794">
        <f t="shared" si="85"/>
        <v>2.4405400000000001E-2</v>
      </c>
      <c r="BR90" s="794" t="s">
        <v>611</v>
      </c>
      <c r="BS90" s="798">
        <v>3.0000000000000001E-3</v>
      </c>
      <c r="BT90" s="798">
        <v>0.03</v>
      </c>
      <c r="BU90" s="794" t="s">
        <v>242</v>
      </c>
      <c r="BV90" s="797">
        <v>36.6081</v>
      </c>
      <c r="BW90" s="794">
        <f t="shared" si="86"/>
        <v>3.6608099999999998E-2</v>
      </c>
      <c r="BX90" s="794" t="s">
        <v>612</v>
      </c>
      <c r="BY90" s="798">
        <v>5.0000000000000001E-3</v>
      </c>
      <c r="BZ90" s="798">
        <v>0.05</v>
      </c>
      <c r="CA90" s="794" t="s">
        <v>242</v>
      </c>
      <c r="CB90" s="794">
        <v>0</v>
      </c>
      <c r="CC90" s="794">
        <f t="shared" si="87"/>
        <v>0</v>
      </c>
      <c r="CD90" s="794" t="s">
        <v>611</v>
      </c>
      <c r="CE90" s="798">
        <v>0</v>
      </c>
      <c r="CF90" s="798">
        <v>0</v>
      </c>
      <c r="CG90" s="794" t="s">
        <v>242</v>
      </c>
      <c r="CH90" s="797">
        <v>0</v>
      </c>
      <c r="CI90" s="794">
        <f t="shared" si="88"/>
        <v>0</v>
      </c>
      <c r="CJ90" s="794" t="s">
        <v>612</v>
      </c>
      <c r="CK90" s="798">
        <v>0</v>
      </c>
      <c r="CL90" s="798">
        <v>0</v>
      </c>
      <c r="CM90" s="794" t="s">
        <v>242</v>
      </c>
      <c r="CN90" s="705"/>
      <c r="CO90" s="88">
        <v>0.15</v>
      </c>
      <c r="CP90" s="88">
        <f t="shared" si="89"/>
        <v>0.17499999999999999</v>
      </c>
      <c r="CQ90" s="88">
        <v>0.2</v>
      </c>
      <c r="CR90" s="67">
        <v>0.15</v>
      </c>
      <c r="CS90" s="67">
        <v>0.2</v>
      </c>
    </row>
    <row r="91" spans="22:97" s="67" customFormat="1" ht="16.5" customHeight="1" thickBot="1" x14ac:dyDescent="0.3">
      <c r="V91" s="655"/>
      <c r="AA91" s="656"/>
      <c r="AB91" s="656"/>
      <c r="AD91" s="656"/>
      <c r="AE91" s="657"/>
      <c r="AH91" s="658"/>
      <c r="AI91" s="658"/>
      <c r="AK91" s="656"/>
      <c r="AR91" s="656"/>
      <c r="AV91" s="656"/>
      <c r="AX91" s="656"/>
      <c r="BB91" s="656"/>
      <c r="BC91" s="656"/>
      <c r="BE91" s="656"/>
      <c r="BI91" s="796" t="s">
        <v>1</v>
      </c>
      <c r="BJ91" s="794" t="s">
        <v>613</v>
      </c>
      <c r="BK91" s="799">
        <v>0</v>
      </c>
      <c r="BL91" s="794" t="s">
        <v>610</v>
      </c>
      <c r="BM91" s="798">
        <v>4.3E-3</v>
      </c>
      <c r="BN91" s="798">
        <v>4.3E-3</v>
      </c>
      <c r="BO91" s="795" t="s">
        <v>241</v>
      </c>
      <c r="BP91" s="901">
        <v>442.28840000000002</v>
      </c>
      <c r="BQ91" s="794">
        <f t="shared" si="85"/>
        <v>0.44228840000000003</v>
      </c>
      <c r="BR91" s="794" t="s">
        <v>611</v>
      </c>
      <c r="BS91" s="798">
        <v>0.1</v>
      </c>
      <c r="BT91" s="798">
        <v>1</v>
      </c>
      <c r="BU91" s="794" t="s">
        <v>242</v>
      </c>
      <c r="BV91" s="797">
        <v>58.971800000000002</v>
      </c>
      <c r="BW91" s="794">
        <f t="shared" si="86"/>
        <v>5.8971800000000005E-2</v>
      </c>
      <c r="BX91" s="794" t="s">
        <v>612</v>
      </c>
      <c r="BY91" s="798">
        <v>1.4999999999999999E-2</v>
      </c>
      <c r="BZ91" s="798">
        <v>0.15</v>
      </c>
      <c r="CA91" s="794" t="s">
        <v>242</v>
      </c>
      <c r="CB91" s="794">
        <v>0</v>
      </c>
      <c r="CC91" s="794">
        <f t="shared" si="87"/>
        <v>0</v>
      </c>
      <c r="CD91" s="794" t="s">
        <v>611</v>
      </c>
      <c r="CE91" s="798">
        <v>0</v>
      </c>
      <c r="CF91" s="798">
        <v>0</v>
      </c>
      <c r="CG91" s="794" t="s">
        <v>242</v>
      </c>
      <c r="CH91" s="797">
        <v>0</v>
      </c>
      <c r="CI91" s="794">
        <f t="shared" si="88"/>
        <v>0</v>
      </c>
      <c r="CJ91" s="794" t="s">
        <v>612</v>
      </c>
      <c r="CK91" s="798">
        <v>0</v>
      </c>
      <c r="CL91" s="798">
        <v>0</v>
      </c>
      <c r="CM91" s="794" t="s">
        <v>242</v>
      </c>
      <c r="CN91" s="705"/>
      <c r="CO91" s="88">
        <v>0.6</v>
      </c>
      <c r="CP91" s="88">
        <f t="shared" si="89"/>
        <v>0.8</v>
      </c>
      <c r="CQ91" s="88">
        <v>1</v>
      </c>
      <c r="CR91" s="67">
        <v>0.6</v>
      </c>
      <c r="CS91" s="67">
        <v>1</v>
      </c>
    </row>
    <row r="92" spans="22:97" s="67" customFormat="1" ht="16.5" customHeight="1" thickBot="1" x14ac:dyDescent="0.3">
      <c r="V92" s="655"/>
      <c r="AA92" s="656"/>
      <c r="AB92" s="656"/>
      <c r="AD92" s="656"/>
      <c r="AE92" s="657"/>
      <c r="AH92" s="658"/>
      <c r="AI92" s="658"/>
      <c r="AK92" s="656"/>
      <c r="AR92" s="656"/>
      <c r="AV92" s="656"/>
      <c r="AX92" s="656"/>
      <c r="BB92" s="656"/>
      <c r="BC92" s="656"/>
      <c r="BE92" s="656"/>
      <c r="BI92" s="796" t="s">
        <v>221</v>
      </c>
      <c r="BJ92" s="794" t="s">
        <v>613</v>
      </c>
      <c r="BK92" s="799">
        <v>0</v>
      </c>
      <c r="BL92" s="794" t="s">
        <v>610</v>
      </c>
      <c r="BM92" s="798">
        <v>3.82E-3</v>
      </c>
      <c r="BN92" s="798">
        <v>3.82E-3</v>
      </c>
      <c r="BO92" s="795" t="s">
        <v>241</v>
      </c>
      <c r="BP92" s="901">
        <v>499.19130000000001</v>
      </c>
      <c r="BQ92" s="794">
        <f t="shared" si="85"/>
        <v>0.4991913</v>
      </c>
      <c r="BR92" s="794" t="s">
        <v>611</v>
      </c>
      <c r="BS92" s="798">
        <v>0.1</v>
      </c>
      <c r="BT92" s="798">
        <v>1</v>
      </c>
      <c r="BU92" s="794" t="s">
        <v>242</v>
      </c>
      <c r="BV92" s="797">
        <v>66.558800000000005</v>
      </c>
      <c r="BW92" s="794">
        <f t="shared" si="86"/>
        <v>6.6558800000000001E-2</v>
      </c>
      <c r="BX92" s="794" t="s">
        <v>612</v>
      </c>
      <c r="BY92" s="798">
        <v>1.4999999999999999E-2</v>
      </c>
      <c r="BZ92" s="798">
        <v>0.15</v>
      </c>
      <c r="CA92" s="794" t="s">
        <v>242</v>
      </c>
      <c r="CB92" s="794">
        <v>0</v>
      </c>
      <c r="CC92" s="794">
        <f t="shared" si="87"/>
        <v>0</v>
      </c>
      <c r="CD92" s="794" t="s">
        <v>611</v>
      </c>
      <c r="CE92" s="798">
        <v>0</v>
      </c>
      <c r="CF92" s="798">
        <v>0</v>
      </c>
      <c r="CG92" s="794" t="s">
        <v>242</v>
      </c>
      <c r="CH92" s="797">
        <v>0</v>
      </c>
      <c r="CI92" s="794">
        <f t="shared" si="88"/>
        <v>0</v>
      </c>
      <c r="CJ92" s="794" t="s">
        <v>612</v>
      </c>
      <c r="CK92" s="798">
        <v>0</v>
      </c>
      <c r="CL92" s="798">
        <v>0</v>
      </c>
      <c r="CM92" s="794" t="s">
        <v>242</v>
      </c>
      <c r="CN92" s="705"/>
      <c r="CO92" s="88">
        <v>0.6</v>
      </c>
      <c r="CP92" s="88">
        <f t="shared" si="89"/>
        <v>0.8</v>
      </c>
      <c r="CQ92" s="88">
        <v>1</v>
      </c>
      <c r="CR92" s="67">
        <v>0.6</v>
      </c>
      <c r="CS92" s="67">
        <v>1</v>
      </c>
    </row>
    <row r="93" spans="22:97" s="67" customFormat="1" ht="16.5" customHeight="1" thickBot="1" x14ac:dyDescent="0.3">
      <c r="V93" s="655"/>
      <c r="AA93" s="656"/>
      <c r="AB93" s="656"/>
      <c r="AD93" s="656"/>
      <c r="AE93" s="657"/>
      <c r="AH93" s="658"/>
      <c r="AI93" s="658"/>
      <c r="AK93" s="656"/>
      <c r="AR93" s="656"/>
      <c r="AV93" s="656"/>
      <c r="AX93" s="656"/>
      <c r="BB93" s="656"/>
      <c r="BC93" s="656"/>
      <c r="BE93" s="656"/>
      <c r="BI93" s="796" t="s">
        <v>222</v>
      </c>
      <c r="BJ93" s="794" t="s">
        <v>613</v>
      </c>
      <c r="BK93" s="799">
        <v>0</v>
      </c>
      <c r="BL93" s="794" t="s">
        <v>610</v>
      </c>
      <c r="BM93" s="798">
        <v>3.98E-3</v>
      </c>
      <c r="BN93" s="798">
        <v>3.98E-3</v>
      </c>
      <c r="BO93" s="795" t="s">
        <v>241</v>
      </c>
      <c r="BP93" s="901">
        <v>503.12909999999999</v>
      </c>
      <c r="BQ93" s="794">
        <f t="shared" si="85"/>
        <v>0.5031291</v>
      </c>
      <c r="BR93" s="794" t="s">
        <v>611</v>
      </c>
      <c r="BS93" s="798">
        <v>0.1</v>
      </c>
      <c r="BT93" s="798">
        <v>1</v>
      </c>
      <c r="BU93" s="794" t="s">
        <v>242</v>
      </c>
      <c r="BV93" s="797">
        <v>67.0839</v>
      </c>
      <c r="BW93" s="794">
        <f t="shared" si="86"/>
        <v>6.7083900000000002E-2</v>
      </c>
      <c r="BX93" s="794" t="s">
        <v>612</v>
      </c>
      <c r="BY93" s="798">
        <v>1.4999999999999999E-2</v>
      </c>
      <c r="BZ93" s="798">
        <v>0.15</v>
      </c>
      <c r="CA93" s="794" t="s">
        <v>242</v>
      </c>
      <c r="CB93" s="794">
        <v>0</v>
      </c>
      <c r="CC93" s="794">
        <f t="shared" si="87"/>
        <v>0</v>
      </c>
      <c r="CD93" s="794" t="s">
        <v>611</v>
      </c>
      <c r="CE93" s="798">
        <v>0</v>
      </c>
      <c r="CF93" s="798">
        <v>0</v>
      </c>
      <c r="CG93" s="794" t="s">
        <v>242</v>
      </c>
      <c r="CH93" s="797">
        <v>0</v>
      </c>
      <c r="CI93" s="794">
        <f t="shared" si="88"/>
        <v>0</v>
      </c>
      <c r="CJ93" s="794" t="s">
        <v>612</v>
      </c>
      <c r="CK93" s="798">
        <v>0</v>
      </c>
      <c r="CL93" s="798">
        <v>0</v>
      </c>
      <c r="CM93" s="794" t="s">
        <v>242</v>
      </c>
      <c r="CN93" s="705"/>
      <c r="CO93" s="88">
        <v>0.6</v>
      </c>
      <c r="CP93" s="88">
        <f t="shared" si="89"/>
        <v>0.8</v>
      </c>
      <c r="CQ93" s="88">
        <v>1</v>
      </c>
      <c r="CR93" s="67">
        <v>0.6</v>
      </c>
      <c r="CS93" s="67">
        <v>1</v>
      </c>
    </row>
    <row r="94" spans="22:97" s="67" customFormat="1" ht="16.5" customHeight="1" thickBot="1" x14ac:dyDescent="0.3">
      <c r="V94" s="655"/>
      <c r="AA94" s="656"/>
      <c r="AB94" s="656"/>
      <c r="AD94" s="656"/>
      <c r="AE94" s="657"/>
      <c r="AH94" s="658"/>
      <c r="AI94" s="658"/>
      <c r="AK94" s="656"/>
      <c r="AR94" s="656"/>
      <c r="AV94" s="656"/>
      <c r="AX94" s="656"/>
      <c r="BB94" s="656"/>
      <c r="BC94" s="656"/>
      <c r="BE94" s="656"/>
      <c r="BI94" s="796" t="s">
        <v>223</v>
      </c>
      <c r="BJ94" s="794" t="s">
        <v>613</v>
      </c>
      <c r="BK94" s="799">
        <v>0</v>
      </c>
      <c r="BL94" s="794" t="s">
        <v>610</v>
      </c>
      <c r="BM94" s="798">
        <v>3.5799999999999998E-3</v>
      </c>
      <c r="BN94" s="798">
        <v>3.5799999999999998E-3</v>
      </c>
      <c r="BO94" s="795" t="s">
        <v>241</v>
      </c>
      <c r="BP94" s="901">
        <v>548.92100000000005</v>
      </c>
      <c r="BQ94" s="794">
        <f t="shared" si="85"/>
        <v>0.5489210000000001</v>
      </c>
      <c r="BR94" s="794" t="s">
        <v>611</v>
      </c>
      <c r="BS94" s="798">
        <v>0.1</v>
      </c>
      <c r="BT94" s="798">
        <v>1</v>
      </c>
      <c r="BU94" s="794" t="s">
        <v>242</v>
      </c>
      <c r="BV94" s="797">
        <v>73.189499999999995</v>
      </c>
      <c r="BW94" s="794">
        <f t="shared" si="86"/>
        <v>7.3189499999999991E-2</v>
      </c>
      <c r="BX94" s="794" t="s">
        <v>612</v>
      </c>
      <c r="BY94" s="798">
        <v>1.4999999999999999E-2</v>
      </c>
      <c r="BZ94" s="798">
        <v>0.15</v>
      </c>
      <c r="CA94" s="794" t="s">
        <v>242</v>
      </c>
      <c r="CB94" s="794">
        <v>0</v>
      </c>
      <c r="CC94" s="794">
        <f t="shared" si="87"/>
        <v>0</v>
      </c>
      <c r="CD94" s="794" t="s">
        <v>611</v>
      </c>
      <c r="CE94" s="798">
        <v>0</v>
      </c>
      <c r="CF94" s="798">
        <v>0</v>
      </c>
      <c r="CG94" s="794" t="s">
        <v>242</v>
      </c>
      <c r="CH94" s="797">
        <v>0</v>
      </c>
      <c r="CI94" s="794">
        <f t="shared" si="88"/>
        <v>0</v>
      </c>
      <c r="CJ94" s="794" t="s">
        <v>612</v>
      </c>
      <c r="CK94" s="798">
        <v>0</v>
      </c>
      <c r="CL94" s="798">
        <v>0</v>
      </c>
      <c r="CM94" s="794" t="s">
        <v>242</v>
      </c>
      <c r="CN94" s="705"/>
      <c r="CO94" s="88">
        <v>0.6</v>
      </c>
      <c r="CP94" s="88">
        <f t="shared" si="89"/>
        <v>0.8</v>
      </c>
      <c r="CQ94" s="88">
        <v>1</v>
      </c>
      <c r="CR94" s="67">
        <v>0.6</v>
      </c>
      <c r="CS94" s="67">
        <v>1</v>
      </c>
    </row>
    <row r="95" spans="22:97" s="67" customFormat="1" ht="16.5" customHeight="1" thickBot="1" x14ac:dyDescent="0.3">
      <c r="V95" s="655"/>
      <c r="AA95" s="656"/>
      <c r="AB95" s="656"/>
      <c r="AD95" s="656"/>
      <c r="AE95" s="657"/>
      <c r="AH95" s="658"/>
      <c r="AI95" s="658"/>
      <c r="AK95" s="656"/>
      <c r="AR95" s="656"/>
      <c r="AV95" s="656"/>
      <c r="AX95" s="656"/>
      <c r="BB95" s="656"/>
      <c r="BC95" s="656"/>
      <c r="BE95" s="656"/>
      <c r="BI95" s="796" t="s">
        <v>224</v>
      </c>
      <c r="BJ95" s="794" t="s">
        <v>613</v>
      </c>
      <c r="BK95" s="799">
        <v>0</v>
      </c>
      <c r="BL95" s="794" t="s">
        <v>610</v>
      </c>
      <c r="BM95" s="798">
        <v>4.4900000000000001E-3</v>
      </c>
      <c r="BN95" s="798">
        <v>4.4900000000000001E-3</v>
      </c>
      <c r="BO95" s="795" t="s">
        <v>241</v>
      </c>
      <c r="BP95" s="901">
        <v>448.58819999999997</v>
      </c>
      <c r="BQ95" s="794">
        <f t="shared" si="85"/>
        <v>0.44858819999999999</v>
      </c>
      <c r="BR95" s="794" t="s">
        <v>611</v>
      </c>
      <c r="BS95" s="798">
        <v>0.1</v>
      </c>
      <c r="BT95" s="798">
        <v>1</v>
      </c>
      <c r="BU95" s="794" t="s">
        <v>242</v>
      </c>
      <c r="BV95" s="797">
        <v>59.811799999999998</v>
      </c>
      <c r="BW95" s="794">
        <f t="shared" si="86"/>
        <v>5.9811799999999998E-2</v>
      </c>
      <c r="BX95" s="794" t="s">
        <v>612</v>
      </c>
      <c r="BY95" s="798">
        <v>1.4999999999999999E-2</v>
      </c>
      <c r="BZ95" s="798">
        <v>0.15</v>
      </c>
      <c r="CA95" s="794" t="s">
        <v>242</v>
      </c>
      <c r="CB95" s="794">
        <v>0</v>
      </c>
      <c r="CC95" s="794">
        <f t="shared" si="87"/>
        <v>0</v>
      </c>
      <c r="CD95" s="794" t="s">
        <v>611</v>
      </c>
      <c r="CE95" s="798">
        <v>0</v>
      </c>
      <c r="CF95" s="798">
        <v>0</v>
      </c>
      <c r="CG95" s="794" t="s">
        <v>242</v>
      </c>
      <c r="CH95" s="797">
        <v>0</v>
      </c>
      <c r="CI95" s="794">
        <f t="shared" si="88"/>
        <v>0</v>
      </c>
      <c r="CJ95" s="794" t="s">
        <v>612</v>
      </c>
      <c r="CK95" s="798">
        <v>0</v>
      </c>
      <c r="CL95" s="798">
        <v>0</v>
      </c>
      <c r="CM95" s="794" t="s">
        <v>242</v>
      </c>
      <c r="CN95" s="705"/>
      <c r="CO95" s="88">
        <v>0.6</v>
      </c>
      <c r="CP95" s="88">
        <f t="shared" si="89"/>
        <v>0.8</v>
      </c>
      <c r="CQ95" s="88">
        <v>1</v>
      </c>
      <c r="CR95" s="67">
        <v>0.6</v>
      </c>
      <c r="CS95" s="67">
        <v>1</v>
      </c>
    </row>
    <row r="96" spans="22:97" s="67" customFormat="1" ht="16.5" customHeight="1" thickBot="1" x14ac:dyDescent="0.3">
      <c r="V96" s="655"/>
      <c r="AA96" s="656"/>
      <c r="AB96" s="656"/>
      <c r="AD96" s="656"/>
      <c r="AE96" s="657"/>
      <c r="AH96" s="658"/>
      <c r="AI96" s="658"/>
      <c r="AK96" s="656"/>
      <c r="AR96" s="656"/>
      <c r="AV96" s="656"/>
      <c r="AX96" s="656"/>
      <c r="BB96" s="656"/>
      <c r="BC96" s="656"/>
      <c r="BE96" s="656"/>
      <c r="BI96" s="796" t="s">
        <v>225</v>
      </c>
      <c r="BJ96" s="794" t="s">
        <v>613</v>
      </c>
      <c r="BK96" s="799">
        <v>0</v>
      </c>
      <c r="BL96" s="794" t="s">
        <v>610</v>
      </c>
      <c r="BM96" s="798">
        <v>3.0299999999999997E-3</v>
      </c>
      <c r="BN96" s="798">
        <v>3.0299999999999997E-3</v>
      </c>
      <c r="BO96" s="795" t="s">
        <v>241</v>
      </c>
      <c r="BP96" s="901">
        <v>735.18640000000005</v>
      </c>
      <c r="BQ96" s="794">
        <f t="shared" si="85"/>
        <v>0.73518640000000002</v>
      </c>
      <c r="BR96" s="794" t="s">
        <v>611</v>
      </c>
      <c r="BS96" s="798">
        <v>0.1</v>
      </c>
      <c r="BT96" s="798">
        <v>1</v>
      </c>
      <c r="BU96" s="794" t="s">
        <v>242</v>
      </c>
      <c r="BV96" s="797">
        <v>98.024799999999999</v>
      </c>
      <c r="BW96" s="794">
        <f t="shared" si="86"/>
        <v>9.8024799999999995E-2</v>
      </c>
      <c r="BX96" s="794" t="s">
        <v>612</v>
      </c>
      <c r="BY96" s="798">
        <v>1.4999999999999999E-2</v>
      </c>
      <c r="BZ96" s="798">
        <v>0.15</v>
      </c>
      <c r="CA96" s="794" t="s">
        <v>242</v>
      </c>
      <c r="CB96" s="794">
        <v>0</v>
      </c>
      <c r="CC96" s="794">
        <f t="shared" si="87"/>
        <v>0</v>
      </c>
      <c r="CD96" s="794" t="s">
        <v>611</v>
      </c>
      <c r="CE96" s="798">
        <v>0</v>
      </c>
      <c r="CF96" s="798">
        <v>0</v>
      </c>
      <c r="CG96" s="794" t="s">
        <v>242</v>
      </c>
      <c r="CH96" s="797">
        <v>0</v>
      </c>
      <c r="CI96" s="794">
        <f t="shared" si="88"/>
        <v>0</v>
      </c>
      <c r="CJ96" s="794" t="s">
        <v>612</v>
      </c>
      <c r="CK96" s="798">
        <v>0</v>
      </c>
      <c r="CL96" s="798">
        <v>0</v>
      </c>
      <c r="CM96" s="794" t="s">
        <v>242</v>
      </c>
      <c r="CN96" s="705"/>
      <c r="CO96" s="88">
        <v>0.6</v>
      </c>
      <c r="CP96" s="88">
        <f t="shared" si="89"/>
        <v>0.8</v>
      </c>
      <c r="CQ96" s="88">
        <v>1</v>
      </c>
      <c r="CR96" s="67">
        <v>0.6</v>
      </c>
      <c r="CS96" s="67">
        <v>1</v>
      </c>
    </row>
    <row r="97" spans="22:97" s="67" customFormat="1" ht="16.5" customHeight="1" thickBot="1" x14ac:dyDescent="0.3">
      <c r="V97" s="655"/>
      <c r="AA97" s="656"/>
      <c r="AB97" s="656"/>
      <c r="AD97" s="656"/>
      <c r="AE97" s="657"/>
      <c r="AH97" s="658"/>
      <c r="AI97" s="658"/>
      <c r="AK97" s="656"/>
      <c r="AR97" s="656"/>
      <c r="AV97" s="656"/>
      <c r="AX97" s="656"/>
      <c r="BB97" s="656"/>
      <c r="BC97" s="656"/>
      <c r="BE97" s="656"/>
      <c r="BI97" s="796" t="s">
        <v>226</v>
      </c>
      <c r="BJ97" s="794" t="s">
        <v>613</v>
      </c>
      <c r="BK97" s="799">
        <v>0</v>
      </c>
      <c r="BL97" s="794" t="s">
        <v>610</v>
      </c>
      <c r="BM97" s="798">
        <v>3.7299999999999998E-3</v>
      </c>
      <c r="BN97" s="798">
        <v>3.7299999999999998E-3</v>
      </c>
      <c r="BO97" s="795" t="s">
        <v>241</v>
      </c>
      <c r="BP97" s="901">
        <v>537.77970000000005</v>
      </c>
      <c r="BQ97" s="794">
        <f t="shared" si="85"/>
        <v>0.53777970000000008</v>
      </c>
      <c r="BR97" s="794" t="s">
        <v>611</v>
      </c>
      <c r="BS97" s="798">
        <v>0.1</v>
      </c>
      <c r="BT97" s="798">
        <v>1</v>
      </c>
      <c r="BU97" s="794" t="s">
        <v>242</v>
      </c>
      <c r="BV97" s="797">
        <v>71.703999999999994</v>
      </c>
      <c r="BW97" s="794">
        <f t="shared" si="86"/>
        <v>7.170399999999999E-2</v>
      </c>
      <c r="BX97" s="794" t="s">
        <v>612</v>
      </c>
      <c r="BY97" s="798">
        <v>1.4999999999999999E-2</v>
      </c>
      <c r="BZ97" s="798">
        <v>0.15</v>
      </c>
      <c r="CA97" s="794" t="s">
        <v>242</v>
      </c>
      <c r="CB97" s="794">
        <v>0</v>
      </c>
      <c r="CC97" s="794">
        <f t="shared" si="87"/>
        <v>0</v>
      </c>
      <c r="CD97" s="794" t="s">
        <v>611</v>
      </c>
      <c r="CE97" s="798">
        <v>0</v>
      </c>
      <c r="CF97" s="798">
        <v>0</v>
      </c>
      <c r="CG97" s="794" t="s">
        <v>242</v>
      </c>
      <c r="CH97" s="797">
        <v>0</v>
      </c>
      <c r="CI97" s="794">
        <f t="shared" si="88"/>
        <v>0</v>
      </c>
      <c r="CJ97" s="794" t="s">
        <v>612</v>
      </c>
      <c r="CK97" s="798">
        <v>0</v>
      </c>
      <c r="CL97" s="798">
        <v>0</v>
      </c>
      <c r="CM97" s="794" t="s">
        <v>242</v>
      </c>
      <c r="CN97" s="705"/>
      <c r="CO97" s="88">
        <v>0.6</v>
      </c>
      <c r="CP97" s="88">
        <f t="shared" si="89"/>
        <v>0.8</v>
      </c>
      <c r="CQ97" s="88">
        <v>1</v>
      </c>
      <c r="CR97" s="67">
        <v>0.6</v>
      </c>
      <c r="CS97" s="67">
        <v>1</v>
      </c>
    </row>
    <row r="98" spans="22:97" s="67" customFormat="1" ht="16.5" customHeight="1" thickBot="1" x14ac:dyDescent="0.3">
      <c r="V98" s="655"/>
      <c r="AA98" s="656"/>
      <c r="AB98" s="656"/>
      <c r="AD98" s="656"/>
      <c r="AE98" s="657"/>
      <c r="AH98" s="658"/>
      <c r="AI98" s="658"/>
      <c r="AK98" s="656"/>
      <c r="AR98" s="656"/>
      <c r="AV98" s="656"/>
      <c r="AX98" s="656"/>
      <c r="BB98" s="656"/>
      <c r="BC98" s="656"/>
      <c r="BE98" s="656"/>
      <c r="BI98" s="796" t="s">
        <v>3</v>
      </c>
      <c r="BJ98" s="794" t="s">
        <v>613</v>
      </c>
      <c r="BK98" s="799">
        <v>0</v>
      </c>
      <c r="BL98" s="794" t="s">
        <v>610</v>
      </c>
      <c r="BM98" s="798">
        <v>4.4099999999999999E-3</v>
      </c>
      <c r="BN98" s="798">
        <v>4.4099999999999999E-3</v>
      </c>
      <c r="BO98" s="795" t="s">
        <v>241</v>
      </c>
      <c r="BP98" s="901">
        <v>509.80349999999999</v>
      </c>
      <c r="BQ98" s="794">
        <f t="shared" si="85"/>
        <v>0.50980349999999997</v>
      </c>
      <c r="BR98" s="794" t="s">
        <v>611</v>
      </c>
      <c r="BS98" s="798">
        <v>0.1</v>
      </c>
      <c r="BT98" s="798">
        <v>1</v>
      </c>
      <c r="BU98" s="794" t="s">
        <v>242</v>
      </c>
      <c r="BV98" s="797">
        <v>67.973799999999997</v>
      </c>
      <c r="BW98" s="794">
        <f t="shared" si="86"/>
        <v>6.7973800000000001E-2</v>
      </c>
      <c r="BX98" s="794" t="s">
        <v>612</v>
      </c>
      <c r="BY98" s="798">
        <v>1.4999999999999999E-2</v>
      </c>
      <c r="BZ98" s="798">
        <v>0.15</v>
      </c>
      <c r="CA98" s="794" t="s">
        <v>242</v>
      </c>
      <c r="CB98" s="794">
        <v>0</v>
      </c>
      <c r="CC98" s="794">
        <f t="shared" si="87"/>
        <v>0</v>
      </c>
      <c r="CD98" s="794" t="s">
        <v>611</v>
      </c>
      <c r="CE98" s="798">
        <v>0</v>
      </c>
      <c r="CF98" s="798">
        <v>0</v>
      </c>
      <c r="CG98" s="794" t="s">
        <v>242</v>
      </c>
      <c r="CH98" s="797">
        <v>0</v>
      </c>
      <c r="CI98" s="794">
        <f t="shared" si="88"/>
        <v>0</v>
      </c>
      <c r="CJ98" s="794" t="s">
        <v>612</v>
      </c>
      <c r="CK98" s="798">
        <v>0</v>
      </c>
      <c r="CL98" s="798">
        <v>0</v>
      </c>
      <c r="CM98" s="794" t="s">
        <v>242</v>
      </c>
      <c r="CN98" s="705"/>
      <c r="CO98" s="88">
        <v>0.6</v>
      </c>
      <c r="CP98" s="88">
        <f t="shared" si="89"/>
        <v>0.8</v>
      </c>
      <c r="CQ98" s="88">
        <v>1</v>
      </c>
      <c r="CR98" s="67">
        <v>0.6</v>
      </c>
      <c r="CS98" s="67">
        <v>1</v>
      </c>
    </row>
    <row r="99" spans="22:97" s="67" customFormat="1" ht="16.5" customHeight="1" thickBot="1" x14ac:dyDescent="0.3">
      <c r="V99" s="655"/>
      <c r="AA99" s="656"/>
      <c r="AB99" s="656"/>
      <c r="AD99" s="656"/>
      <c r="AE99" s="657"/>
      <c r="AH99" s="658"/>
      <c r="AI99" s="658"/>
      <c r="AK99" s="656"/>
      <c r="AR99" s="656"/>
      <c r="AV99" s="656"/>
      <c r="AX99" s="656"/>
      <c r="BB99" s="656"/>
      <c r="BC99" s="656"/>
      <c r="BE99" s="656"/>
      <c r="BI99" s="796" t="s">
        <v>227</v>
      </c>
      <c r="BJ99" s="794" t="s">
        <v>613</v>
      </c>
      <c r="BK99" s="799">
        <v>0</v>
      </c>
      <c r="BL99" s="794" t="s">
        <v>610</v>
      </c>
      <c r="BM99" s="798">
        <v>3.6800000000000001E-3</v>
      </c>
      <c r="BN99" s="798">
        <v>3.6800000000000001E-3</v>
      </c>
      <c r="BO99" s="795" t="s">
        <v>241</v>
      </c>
      <c r="BP99" s="901">
        <v>509.37279999999998</v>
      </c>
      <c r="BQ99" s="794">
        <f t="shared" si="85"/>
        <v>0.50937279999999996</v>
      </c>
      <c r="BR99" s="794" t="s">
        <v>611</v>
      </c>
      <c r="BS99" s="798">
        <v>0.1</v>
      </c>
      <c r="BT99" s="798">
        <v>1</v>
      </c>
      <c r="BU99" s="794" t="s">
        <v>242</v>
      </c>
      <c r="BV99" s="797">
        <v>67.916399999999996</v>
      </c>
      <c r="BW99" s="794">
        <f t="shared" si="86"/>
        <v>6.7916400000000002E-2</v>
      </c>
      <c r="BX99" s="794" t="s">
        <v>612</v>
      </c>
      <c r="BY99" s="798">
        <v>1.4999999999999999E-2</v>
      </c>
      <c r="BZ99" s="798">
        <v>0.15</v>
      </c>
      <c r="CA99" s="794" t="s">
        <v>242</v>
      </c>
      <c r="CB99" s="794">
        <v>0</v>
      </c>
      <c r="CC99" s="794">
        <f t="shared" si="87"/>
        <v>0</v>
      </c>
      <c r="CD99" s="794" t="s">
        <v>611</v>
      </c>
      <c r="CE99" s="798">
        <v>0</v>
      </c>
      <c r="CF99" s="798">
        <v>0</v>
      </c>
      <c r="CG99" s="794" t="s">
        <v>242</v>
      </c>
      <c r="CH99" s="797">
        <v>0</v>
      </c>
      <c r="CI99" s="794">
        <f t="shared" si="88"/>
        <v>0</v>
      </c>
      <c r="CJ99" s="794" t="s">
        <v>612</v>
      </c>
      <c r="CK99" s="798">
        <v>0</v>
      </c>
      <c r="CL99" s="798">
        <v>0</v>
      </c>
      <c r="CM99" s="794" t="s">
        <v>242</v>
      </c>
      <c r="CN99" s="705"/>
      <c r="CO99" s="88">
        <v>0.6</v>
      </c>
      <c r="CP99" s="88">
        <f t="shared" si="89"/>
        <v>0.8</v>
      </c>
      <c r="CQ99" s="88">
        <v>1</v>
      </c>
      <c r="CR99" s="67">
        <v>0.6</v>
      </c>
      <c r="CS99" s="67">
        <v>1</v>
      </c>
    </row>
    <row r="100" spans="22:97" s="67" customFormat="1" ht="16.5" customHeight="1" thickBot="1" x14ac:dyDescent="0.3">
      <c r="V100" s="655"/>
      <c r="AA100" s="656"/>
      <c r="AB100" s="656"/>
      <c r="AD100" s="656"/>
      <c r="AE100" s="657"/>
      <c r="AH100" s="658"/>
      <c r="AI100" s="658"/>
      <c r="AK100" s="656"/>
      <c r="AR100" s="656"/>
      <c r="AV100" s="656"/>
      <c r="AX100" s="656"/>
      <c r="BB100" s="656"/>
      <c r="BC100" s="656"/>
      <c r="BE100" s="656"/>
      <c r="BI100" s="796" t="s">
        <v>228</v>
      </c>
      <c r="BJ100" s="794" t="s">
        <v>613</v>
      </c>
      <c r="BK100" s="799">
        <v>0</v>
      </c>
      <c r="BL100" s="794" t="s">
        <v>610</v>
      </c>
      <c r="BM100" s="798">
        <v>3.5899999999999999E-3</v>
      </c>
      <c r="BN100" s="798">
        <v>3.5899999999999999E-3</v>
      </c>
      <c r="BO100" s="795" t="s">
        <v>241</v>
      </c>
      <c r="BP100" s="901">
        <v>554.66999999999996</v>
      </c>
      <c r="BQ100" s="794">
        <f t="shared" si="85"/>
        <v>0.55467</v>
      </c>
      <c r="BR100" s="794" t="s">
        <v>611</v>
      </c>
      <c r="BS100" s="798">
        <v>0.1</v>
      </c>
      <c r="BT100" s="798">
        <v>1</v>
      </c>
      <c r="BU100" s="794" t="s">
        <v>242</v>
      </c>
      <c r="BV100" s="797">
        <v>73.956000000000003</v>
      </c>
      <c r="BW100" s="794">
        <f t="shared" si="86"/>
        <v>7.3956000000000008E-2</v>
      </c>
      <c r="BX100" s="794" t="s">
        <v>612</v>
      </c>
      <c r="BY100" s="798">
        <v>1.4999999999999999E-2</v>
      </c>
      <c r="BZ100" s="798">
        <v>0.15</v>
      </c>
      <c r="CA100" s="794" t="s">
        <v>242</v>
      </c>
      <c r="CB100" s="794">
        <v>0</v>
      </c>
      <c r="CC100" s="794">
        <f t="shared" si="87"/>
        <v>0</v>
      </c>
      <c r="CD100" s="794" t="s">
        <v>611</v>
      </c>
      <c r="CE100" s="798">
        <v>0</v>
      </c>
      <c r="CF100" s="798">
        <v>0</v>
      </c>
      <c r="CG100" s="794" t="s">
        <v>242</v>
      </c>
      <c r="CH100" s="797">
        <v>0</v>
      </c>
      <c r="CI100" s="794">
        <f t="shared" si="88"/>
        <v>0</v>
      </c>
      <c r="CJ100" s="794" t="s">
        <v>612</v>
      </c>
      <c r="CK100" s="798">
        <v>0</v>
      </c>
      <c r="CL100" s="798">
        <v>0</v>
      </c>
      <c r="CM100" s="794" t="s">
        <v>242</v>
      </c>
      <c r="CN100" s="705"/>
      <c r="CO100" s="88">
        <v>0.6</v>
      </c>
      <c r="CP100" s="88">
        <f t="shared" si="89"/>
        <v>0.8</v>
      </c>
      <c r="CQ100" s="88">
        <v>1</v>
      </c>
      <c r="CR100" s="67">
        <v>0.6</v>
      </c>
      <c r="CS100" s="67">
        <v>1</v>
      </c>
    </row>
    <row r="101" spans="22:97" s="67" customFormat="1" ht="16.5" customHeight="1" thickBot="1" x14ac:dyDescent="0.3">
      <c r="V101" s="655"/>
      <c r="AA101" s="656"/>
      <c r="AB101" s="656"/>
      <c r="AD101" s="656"/>
      <c r="AE101" s="657"/>
      <c r="AH101" s="658"/>
      <c r="AI101" s="658"/>
      <c r="AK101" s="656"/>
      <c r="AR101" s="656"/>
      <c r="AV101" s="656"/>
      <c r="AX101" s="656"/>
      <c r="BB101" s="656"/>
      <c r="BC101" s="656"/>
      <c r="BE101" s="656"/>
      <c r="BI101" s="796" t="s">
        <v>229</v>
      </c>
      <c r="BJ101" s="794" t="s">
        <v>613</v>
      </c>
      <c r="BK101" s="799">
        <v>0</v>
      </c>
      <c r="BL101" s="794" t="s">
        <v>610</v>
      </c>
      <c r="BM101" s="798">
        <v>3.4999999999999996E-3</v>
      </c>
      <c r="BN101" s="798">
        <v>3.4999999999999996E-3</v>
      </c>
      <c r="BO101" s="795" t="s">
        <v>241</v>
      </c>
      <c r="BP101" s="901">
        <v>569.07000000000005</v>
      </c>
      <c r="BQ101" s="794">
        <f t="shared" si="85"/>
        <v>0.56907000000000008</v>
      </c>
      <c r="BR101" s="794" t="s">
        <v>611</v>
      </c>
      <c r="BS101" s="798">
        <v>0.1</v>
      </c>
      <c r="BT101" s="798">
        <v>1</v>
      </c>
      <c r="BU101" s="794" t="s">
        <v>242</v>
      </c>
      <c r="BV101" s="797">
        <v>75.876000000000005</v>
      </c>
      <c r="BW101" s="794">
        <f t="shared" si="86"/>
        <v>7.5875999999999999E-2</v>
      </c>
      <c r="BX101" s="794" t="s">
        <v>612</v>
      </c>
      <c r="BY101" s="798">
        <v>1.4999999999999999E-2</v>
      </c>
      <c r="BZ101" s="798">
        <v>0.15</v>
      </c>
      <c r="CA101" s="794" t="s">
        <v>242</v>
      </c>
      <c r="CB101" s="794">
        <v>0</v>
      </c>
      <c r="CC101" s="794">
        <f t="shared" si="87"/>
        <v>0</v>
      </c>
      <c r="CD101" s="794" t="s">
        <v>611</v>
      </c>
      <c r="CE101" s="798">
        <v>0</v>
      </c>
      <c r="CF101" s="798">
        <v>0</v>
      </c>
      <c r="CG101" s="794" t="s">
        <v>242</v>
      </c>
      <c r="CH101" s="797">
        <v>0</v>
      </c>
      <c r="CI101" s="794">
        <f t="shared" si="88"/>
        <v>0</v>
      </c>
      <c r="CJ101" s="794" t="s">
        <v>612</v>
      </c>
      <c r="CK101" s="798">
        <v>0</v>
      </c>
      <c r="CL101" s="798">
        <v>0</v>
      </c>
      <c r="CM101" s="794" t="s">
        <v>242</v>
      </c>
      <c r="CN101" s="705"/>
      <c r="CO101" s="88">
        <v>0.6</v>
      </c>
      <c r="CP101" s="88">
        <f t="shared" si="89"/>
        <v>0.8</v>
      </c>
      <c r="CQ101" s="88">
        <v>1</v>
      </c>
      <c r="CR101" s="67">
        <v>0.6</v>
      </c>
      <c r="CS101" s="67">
        <v>1</v>
      </c>
    </row>
    <row r="102" spans="22:97" s="67" customFormat="1" ht="16.5" customHeight="1" thickBot="1" x14ac:dyDescent="0.3">
      <c r="V102" s="655"/>
      <c r="AA102" s="656"/>
      <c r="AB102" s="656"/>
      <c r="AD102" s="656"/>
      <c r="AE102" s="657"/>
      <c r="AH102" s="658"/>
      <c r="AI102" s="658"/>
      <c r="AK102" s="656"/>
      <c r="AR102" s="656"/>
      <c r="AV102" s="656"/>
      <c r="AX102" s="656"/>
      <c r="BB102" s="656"/>
      <c r="BC102" s="656"/>
      <c r="BE102" s="656"/>
      <c r="BI102" s="796" t="s">
        <v>230</v>
      </c>
      <c r="BJ102" s="794" t="s">
        <v>613</v>
      </c>
      <c r="BK102" s="799">
        <v>0</v>
      </c>
      <c r="BL102" s="794" t="s">
        <v>610</v>
      </c>
      <c r="BM102" s="798">
        <v>3.5899999999999999E-3</v>
      </c>
      <c r="BN102" s="798">
        <v>3.5899999999999999E-3</v>
      </c>
      <c r="BO102" s="795" t="s">
        <v>241</v>
      </c>
      <c r="BP102" s="901">
        <v>560.82000000000005</v>
      </c>
      <c r="BQ102" s="794">
        <f t="shared" si="85"/>
        <v>0.5608200000000001</v>
      </c>
      <c r="BR102" s="794" t="s">
        <v>611</v>
      </c>
      <c r="BS102" s="798">
        <v>0.1</v>
      </c>
      <c r="BT102" s="798">
        <v>1</v>
      </c>
      <c r="BU102" s="794" t="s">
        <v>242</v>
      </c>
      <c r="BV102" s="797">
        <v>74.775999999999996</v>
      </c>
      <c r="BW102" s="794">
        <f t="shared" si="86"/>
        <v>7.4775999999999995E-2</v>
      </c>
      <c r="BX102" s="794" t="s">
        <v>612</v>
      </c>
      <c r="BY102" s="798">
        <v>1.4999999999999999E-2</v>
      </c>
      <c r="BZ102" s="798">
        <v>0.15</v>
      </c>
      <c r="CA102" s="794" t="s">
        <v>242</v>
      </c>
      <c r="CB102" s="794">
        <v>0</v>
      </c>
      <c r="CC102" s="794">
        <f t="shared" si="87"/>
        <v>0</v>
      </c>
      <c r="CD102" s="794" t="s">
        <v>611</v>
      </c>
      <c r="CE102" s="798">
        <v>0</v>
      </c>
      <c r="CF102" s="798">
        <v>0</v>
      </c>
      <c r="CG102" s="794" t="s">
        <v>242</v>
      </c>
      <c r="CH102" s="797">
        <v>0</v>
      </c>
      <c r="CI102" s="794">
        <f t="shared" si="88"/>
        <v>0</v>
      </c>
      <c r="CJ102" s="794" t="s">
        <v>612</v>
      </c>
      <c r="CK102" s="798">
        <v>0</v>
      </c>
      <c r="CL102" s="798">
        <v>0</v>
      </c>
      <c r="CM102" s="794" t="s">
        <v>242</v>
      </c>
      <c r="CN102" s="705"/>
      <c r="CO102" s="88">
        <v>0.6</v>
      </c>
      <c r="CP102" s="88">
        <f t="shared" si="89"/>
        <v>0.8</v>
      </c>
      <c r="CQ102" s="88">
        <v>1</v>
      </c>
      <c r="CR102" s="67">
        <v>0.6</v>
      </c>
      <c r="CS102" s="67">
        <v>1</v>
      </c>
    </row>
    <row r="103" spans="22:97" s="67" customFormat="1" ht="16.5" customHeight="1" thickBot="1" x14ac:dyDescent="0.3">
      <c r="V103" s="655"/>
      <c r="AA103" s="656"/>
      <c r="AB103" s="656"/>
      <c r="AD103" s="656"/>
      <c r="AE103" s="657"/>
      <c r="AH103" s="658"/>
      <c r="AI103" s="658"/>
      <c r="AK103" s="656"/>
      <c r="AR103" s="656"/>
      <c r="AV103" s="656"/>
      <c r="AX103" s="656"/>
      <c r="BB103" s="656"/>
      <c r="BC103" s="656"/>
      <c r="BE103" s="656"/>
      <c r="BI103" s="796" t="s">
        <v>231</v>
      </c>
      <c r="BJ103" s="794" t="s">
        <v>613</v>
      </c>
      <c r="BK103" s="799">
        <v>0</v>
      </c>
      <c r="BL103" s="794" t="s">
        <v>610</v>
      </c>
      <c r="BM103" s="798">
        <v>3.6099999999999999E-3</v>
      </c>
      <c r="BN103" s="798">
        <v>3.6099999999999999E-3</v>
      </c>
      <c r="BO103" s="795" t="s">
        <v>241</v>
      </c>
      <c r="BP103" s="901">
        <v>557.46</v>
      </c>
      <c r="BQ103" s="794">
        <f t="shared" si="85"/>
        <v>0.55746000000000007</v>
      </c>
      <c r="BR103" s="794" t="s">
        <v>611</v>
      </c>
      <c r="BS103" s="798">
        <v>0.1</v>
      </c>
      <c r="BT103" s="798">
        <v>1</v>
      </c>
      <c r="BU103" s="794" t="s">
        <v>242</v>
      </c>
      <c r="BV103" s="797">
        <v>74.328000000000003</v>
      </c>
      <c r="BW103" s="794">
        <f t="shared" si="86"/>
        <v>7.4328000000000005E-2</v>
      </c>
      <c r="BX103" s="794" t="s">
        <v>612</v>
      </c>
      <c r="BY103" s="798">
        <v>1.4999999999999999E-2</v>
      </c>
      <c r="BZ103" s="798">
        <v>0.15</v>
      </c>
      <c r="CA103" s="794" t="s">
        <v>242</v>
      </c>
      <c r="CB103" s="794">
        <v>0</v>
      </c>
      <c r="CC103" s="794">
        <f t="shared" si="87"/>
        <v>0</v>
      </c>
      <c r="CD103" s="794" t="s">
        <v>611</v>
      </c>
      <c r="CE103" s="798">
        <v>0</v>
      </c>
      <c r="CF103" s="798">
        <v>0</v>
      </c>
      <c r="CG103" s="794" t="s">
        <v>242</v>
      </c>
      <c r="CH103" s="797">
        <v>0</v>
      </c>
      <c r="CI103" s="794">
        <f t="shared" si="88"/>
        <v>0</v>
      </c>
      <c r="CJ103" s="794" t="s">
        <v>612</v>
      </c>
      <c r="CK103" s="798">
        <v>0</v>
      </c>
      <c r="CL103" s="798">
        <v>0</v>
      </c>
      <c r="CM103" s="794" t="s">
        <v>242</v>
      </c>
      <c r="CN103" s="705"/>
      <c r="CO103" s="88">
        <v>0.6</v>
      </c>
      <c r="CP103" s="88">
        <f t="shared" si="89"/>
        <v>0.8</v>
      </c>
      <c r="CQ103" s="88">
        <v>1</v>
      </c>
      <c r="CR103" s="67">
        <v>0.6</v>
      </c>
      <c r="CS103" s="67">
        <v>1</v>
      </c>
    </row>
    <row r="104" spans="22:97" s="67" customFormat="1" ht="16.5" customHeight="1" thickBot="1" x14ac:dyDescent="0.3">
      <c r="V104" s="655"/>
      <c r="AA104" s="656"/>
      <c r="AB104" s="656"/>
      <c r="AD104" s="656"/>
      <c r="AE104" s="657"/>
      <c r="AH104" s="658"/>
      <c r="AI104" s="658"/>
      <c r="AK104" s="656"/>
      <c r="AR104" s="656"/>
      <c r="AV104" s="656"/>
      <c r="AX104" s="656"/>
      <c r="BB104" s="656"/>
      <c r="BC104" s="656"/>
      <c r="BE104" s="656"/>
      <c r="BI104" s="796" t="s">
        <v>371</v>
      </c>
      <c r="BJ104" s="794" t="s">
        <v>613</v>
      </c>
      <c r="BK104" s="797">
        <v>2941.7959999999998</v>
      </c>
      <c r="BL104" s="794" t="s">
        <v>610</v>
      </c>
      <c r="BM104" s="798">
        <v>2.2100000000000002E-3</v>
      </c>
      <c r="BN104" s="798">
        <v>2.2100000000000002E-3</v>
      </c>
      <c r="BO104" s="795" t="s">
        <v>241</v>
      </c>
      <c r="BP104" s="901">
        <v>1137.6222</v>
      </c>
      <c r="BQ104" s="794">
        <f t="shared" si="85"/>
        <v>1.1376222</v>
      </c>
      <c r="BR104" s="794" t="s">
        <v>611</v>
      </c>
      <c r="BS104" s="798">
        <v>3.0000000000000001E-3</v>
      </c>
      <c r="BT104" s="798">
        <v>0.03</v>
      </c>
      <c r="BU104" s="794" t="s">
        <v>242</v>
      </c>
      <c r="BV104" s="797">
        <v>3.7921</v>
      </c>
      <c r="BW104" s="794">
        <f t="shared" si="86"/>
        <v>3.7921000000000001E-3</v>
      </c>
      <c r="BX104" s="794" t="s">
        <v>612</v>
      </c>
      <c r="BY104" s="798">
        <v>3.0000000000000001E-3</v>
      </c>
      <c r="BZ104" s="798">
        <v>1.4999999999999999E-2</v>
      </c>
      <c r="CA104" s="794" t="s">
        <v>242</v>
      </c>
      <c r="CB104" s="794">
        <v>0</v>
      </c>
      <c r="CC104" s="794">
        <f t="shared" si="87"/>
        <v>0</v>
      </c>
      <c r="CD104" s="794" t="s">
        <v>611</v>
      </c>
      <c r="CE104" s="798">
        <v>0</v>
      </c>
      <c r="CF104" s="798">
        <v>0</v>
      </c>
      <c r="CG104" s="794" t="s">
        <v>242</v>
      </c>
      <c r="CH104" s="797">
        <v>0</v>
      </c>
      <c r="CI104" s="794">
        <f t="shared" si="88"/>
        <v>0</v>
      </c>
      <c r="CJ104" s="794" t="s">
        <v>612</v>
      </c>
      <c r="CK104" s="798">
        <v>0</v>
      </c>
      <c r="CL104" s="798">
        <v>0</v>
      </c>
      <c r="CM104" s="794" t="s">
        <v>242</v>
      </c>
      <c r="CN104" s="705"/>
      <c r="CO104" s="88">
        <v>0.15</v>
      </c>
      <c r="CP104" s="88">
        <f t="shared" si="89"/>
        <v>0.17499999999999999</v>
      </c>
      <c r="CQ104" s="88">
        <v>0.2</v>
      </c>
      <c r="CR104" s="67">
        <v>0.15</v>
      </c>
      <c r="CS104" s="67">
        <v>0.2</v>
      </c>
    </row>
    <row r="105" spans="22:97" s="67" customFormat="1" ht="16.5" customHeight="1" x14ac:dyDescent="0.25">
      <c r="V105" s="655"/>
      <c r="AA105" s="656"/>
      <c r="AB105" s="656"/>
      <c r="AD105" s="656"/>
      <c r="AE105" s="657"/>
      <c r="AH105" s="658"/>
      <c r="AI105" s="658"/>
      <c r="AK105" s="656"/>
      <c r="AR105" s="656"/>
      <c r="AV105" s="656"/>
      <c r="AX105" s="656"/>
      <c r="BB105" s="656"/>
      <c r="BC105" s="656"/>
      <c r="BE105" s="656"/>
      <c r="BI105" s="635"/>
      <c r="BJ105" s="636"/>
      <c r="BK105" s="636"/>
      <c r="BL105" s="636"/>
      <c r="BM105" s="102"/>
      <c r="BN105" s="102"/>
      <c r="BO105" s="102"/>
      <c r="BP105" s="902"/>
      <c r="BQ105" s="902"/>
      <c r="BR105" s="902"/>
      <c r="BS105" s="902"/>
      <c r="BT105" s="902"/>
      <c r="BU105" s="902"/>
      <c r="BV105" s="636"/>
      <c r="BW105" s="902"/>
      <c r="BX105" s="902"/>
      <c r="BY105" s="636"/>
      <c r="BZ105" s="636"/>
      <c r="CA105" s="636"/>
      <c r="CB105" s="637"/>
      <c r="CC105" s="902"/>
      <c r="CD105" s="902"/>
      <c r="CE105" s="637"/>
      <c r="CF105" s="637"/>
      <c r="CG105" s="637"/>
      <c r="CH105" s="637"/>
      <c r="CI105" s="902"/>
      <c r="CJ105" s="902"/>
      <c r="CK105" s="637"/>
      <c r="CL105" s="637"/>
      <c r="CM105" s="637"/>
      <c r="CN105" s="705"/>
      <c r="CO105" s="88"/>
      <c r="CP105" s="88"/>
      <c r="CQ105" s="88"/>
    </row>
    <row r="106" spans="22:97" s="67" customFormat="1" ht="16.5" customHeight="1" thickBot="1" x14ac:dyDescent="0.3">
      <c r="V106" s="655"/>
      <c r="AA106" s="656"/>
      <c r="AB106" s="656"/>
      <c r="AD106" s="656"/>
      <c r="AE106" s="657"/>
      <c r="AH106" s="658"/>
      <c r="AI106" s="658"/>
      <c r="AK106" s="656"/>
      <c r="AR106" s="656"/>
      <c r="AV106" s="656"/>
      <c r="AX106" s="656"/>
      <c r="BB106" s="656"/>
      <c r="BC106" s="656"/>
      <c r="BE106" s="656"/>
      <c r="BI106" s="635"/>
      <c r="BJ106" s="636"/>
      <c r="BK106" s="636"/>
      <c r="BL106" s="636"/>
      <c r="BM106" s="102"/>
      <c r="BN106" s="102"/>
      <c r="BO106" s="102"/>
      <c r="BP106" s="902"/>
      <c r="BQ106" s="902"/>
      <c r="BR106" s="902"/>
      <c r="BS106" s="902"/>
      <c r="BT106" s="902"/>
      <c r="BU106" s="902"/>
      <c r="BV106" s="636"/>
      <c r="BW106" s="902"/>
      <c r="BX106" s="902"/>
      <c r="BY106" s="636"/>
      <c r="BZ106" s="636"/>
      <c r="CA106" s="636"/>
      <c r="CB106" s="637"/>
      <c r="CC106" s="902"/>
      <c r="CD106" s="902"/>
      <c r="CE106" s="637"/>
      <c r="CF106" s="637"/>
      <c r="CG106" s="637"/>
      <c r="CH106" s="637"/>
      <c r="CI106" s="902"/>
      <c r="CJ106" s="902"/>
      <c r="CK106" s="637"/>
      <c r="CL106" s="637"/>
      <c r="CM106" s="637"/>
      <c r="CN106" s="705"/>
      <c r="CO106" s="88"/>
      <c r="CP106" s="88"/>
      <c r="CQ106" s="88"/>
    </row>
    <row r="107" spans="22:97" s="67" customFormat="1" ht="26.25" customHeight="1" thickBot="1" x14ac:dyDescent="0.3">
      <c r="V107" s="655"/>
      <c r="AA107" s="656"/>
      <c r="AB107" s="656"/>
      <c r="AD107" s="656"/>
      <c r="AE107" s="657"/>
      <c r="AH107" s="658"/>
      <c r="AI107" s="658"/>
      <c r="AK107" s="656"/>
      <c r="AR107" s="656"/>
      <c r="AV107" s="656"/>
      <c r="AX107" s="656"/>
      <c r="BB107" s="656"/>
      <c r="BC107" s="656"/>
      <c r="BE107" s="656"/>
      <c r="BI107" s="2096" t="s">
        <v>232</v>
      </c>
      <c r="BJ107" s="940"/>
      <c r="BK107" s="2096" t="s">
        <v>267</v>
      </c>
      <c r="BL107" s="940"/>
      <c r="BM107" s="2096" t="s">
        <v>233</v>
      </c>
      <c r="BN107" s="2096" t="s">
        <v>233</v>
      </c>
      <c r="BO107" s="2096" t="s">
        <v>240</v>
      </c>
      <c r="BP107" s="2093" t="s">
        <v>172</v>
      </c>
      <c r="BQ107" s="2094"/>
      <c r="BR107" s="2094"/>
      <c r="BS107" s="2094"/>
      <c r="BT107" s="2094"/>
      <c r="BU107" s="2094"/>
      <c r="BV107" s="2094"/>
      <c r="BW107" s="2094"/>
      <c r="BX107" s="2094"/>
      <c r="BY107" s="2094"/>
      <c r="BZ107" s="2094"/>
      <c r="CA107" s="2095"/>
      <c r="CB107" s="2093" t="s">
        <v>173</v>
      </c>
      <c r="CC107" s="2094"/>
      <c r="CD107" s="2094"/>
      <c r="CE107" s="2094"/>
      <c r="CF107" s="2094"/>
      <c r="CG107" s="2094"/>
      <c r="CH107" s="2094"/>
      <c r="CI107" s="2094"/>
      <c r="CJ107" s="2094"/>
      <c r="CK107" s="2094"/>
      <c r="CL107" s="2094"/>
      <c r="CM107" s="2095"/>
      <c r="CN107" s="705"/>
      <c r="CO107" s="88"/>
      <c r="CP107" s="88"/>
      <c r="CQ107" s="88"/>
    </row>
    <row r="108" spans="22:97" s="67" customFormat="1" ht="58.5" customHeight="1" thickBot="1" x14ac:dyDescent="0.3">
      <c r="V108" s="655"/>
      <c r="AA108" s="656"/>
      <c r="AB108" s="656"/>
      <c r="AD108" s="656"/>
      <c r="AE108" s="657"/>
      <c r="AH108" s="658"/>
      <c r="AI108" s="658"/>
      <c r="AK108" s="656"/>
      <c r="AR108" s="656"/>
      <c r="AV108" s="656"/>
      <c r="AX108" s="656"/>
      <c r="BB108" s="656"/>
      <c r="BC108" s="656"/>
      <c r="BE108" s="656"/>
      <c r="BI108" s="2097"/>
      <c r="BJ108" s="941" t="s">
        <v>253</v>
      </c>
      <c r="BK108" s="2097"/>
      <c r="BL108" s="941" t="s">
        <v>251</v>
      </c>
      <c r="BM108" s="2097"/>
      <c r="BN108" s="2097"/>
      <c r="BO108" s="2097"/>
      <c r="BP108" s="900" t="s">
        <v>268</v>
      </c>
      <c r="BQ108" s="900" t="s">
        <v>269</v>
      </c>
      <c r="BR108" s="941" t="s">
        <v>251</v>
      </c>
      <c r="BS108" s="900" t="s">
        <v>233</v>
      </c>
      <c r="BT108" s="900" t="s">
        <v>233</v>
      </c>
      <c r="BU108" s="900" t="s">
        <v>240</v>
      </c>
      <c r="BV108" s="900" t="s">
        <v>270</v>
      </c>
      <c r="BW108" s="900" t="s">
        <v>271</v>
      </c>
      <c r="BX108" s="941" t="s">
        <v>251</v>
      </c>
      <c r="BY108" s="900" t="s">
        <v>233</v>
      </c>
      <c r="BZ108" s="900" t="s">
        <v>233</v>
      </c>
      <c r="CA108" s="900" t="s">
        <v>240</v>
      </c>
      <c r="CB108" s="900" t="s">
        <v>268</v>
      </c>
      <c r="CC108" s="900" t="s">
        <v>269</v>
      </c>
      <c r="CD108" s="941" t="s">
        <v>251</v>
      </c>
      <c r="CE108" s="900" t="s">
        <v>233</v>
      </c>
      <c r="CF108" s="900" t="s">
        <v>233</v>
      </c>
      <c r="CG108" s="900" t="s">
        <v>240</v>
      </c>
      <c r="CH108" s="900" t="s">
        <v>270</v>
      </c>
      <c r="CI108" s="900" t="s">
        <v>271</v>
      </c>
      <c r="CJ108" s="941" t="s">
        <v>251</v>
      </c>
      <c r="CK108" s="900" t="s">
        <v>233</v>
      </c>
      <c r="CL108" s="900" t="s">
        <v>233</v>
      </c>
      <c r="CM108" s="900" t="s">
        <v>240</v>
      </c>
      <c r="CN108" s="705"/>
      <c r="CO108" s="88"/>
      <c r="CP108" s="88"/>
      <c r="CQ108" s="88"/>
    </row>
    <row r="109" spans="22:97" s="67" customFormat="1" ht="16.5" customHeight="1" thickBot="1" x14ac:dyDescent="0.3">
      <c r="V109" s="655"/>
      <c r="AA109" s="656"/>
      <c r="AB109" s="656"/>
      <c r="AD109" s="663"/>
      <c r="AE109" s="657"/>
      <c r="AH109" s="658"/>
      <c r="AI109" s="658"/>
      <c r="AK109" s="663"/>
      <c r="AR109" s="663"/>
      <c r="AV109" s="656"/>
      <c r="AX109" s="663"/>
      <c r="BB109" s="656"/>
      <c r="BC109" s="656"/>
      <c r="BD109" s="664"/>
      <c r="BE109" s="663"/>
      <c r="BI109" s="796" t="s">
        <v>562</v>
      </c>
      <c r="BJ109" s="797" t="s">
        <v>252</v>
      </c>
      <c r="BK109" s="797">
        <v>10.148999999999999</v>
      </c>
      <c r="BL109" s="794" t="s">
        <v>404</v>
      </c>
      <c r="BM109" s="798">
        <v>2.0499999999999997E-3</v>
      </c>
      <c r="BN109" s="798">
        <v>2.0499999999999997E-3</v>
      </c>
      <c r="BO109" s="795" t="s">
        <v>241</v>
      </c>
      <c r="BP109" s="797">
        <v>0.01</v>
      </c>
      <c r="BQ109" s="901">
        <f>BP109/1000</f>
        <v>1.0000000000000001E-5</v>
      </c>
      <c r="BR109" s="794" t="s">
        <v>405</v>
      </c>
      <c r="BS109" s="798">
        <v>0.01</v>
      </c>
      <c r="BT109" s="798">
        <v>0.1</v>
      </c>
      <c r="BU109" s="794" t="s">
        <v>242</v>
      </c>
      <c r="BV109" s="797">
        <v>6.0000000000000001E-3</v>
      </c>
      <c r="BW109" s="901">
        <f>BV109/1000</f>
        <v>6.0000000000000002E-6</v>
      </c>
      <c r="BX109" s="794" t="s">
        <v>406</v>
      </c>
      <c r="BY109" s="798">
        <v>2E-3</v>
      </c>
      <c r="BZ109" s="798">
        <v>0.02</v>
      </c>
      <c r="CA109" s="794" t="s">
        <v>242</v>
      </c>
      <c r="CB109" s="797">
        <v>3.6999999999999998E-2</v>
      </c>
      <c r="CC109" s="901">
        <f>CB109/1000</f>
        <v>3.6999999999999998E-5</v>
      </c>
      <c r="CD109" s="794" t="s">
        <v>405</v>
      </c>
      <c r="CE109" s="798">
        <v>1.6E-2</v>
      </c>
      <c r="CF109" s="798">
        <v>9.5000000000000001E-2</v>
      </c>
      <c r="CG109" s="794" t="s">
        <v>242</v>
      </c>
      <c r="CH109" s="797">
        <v>3.6999999999999998E-2</v>
      </c>
      <c r="CI109" s="901">
        <f>CH109/1000</f>
        <v>3.6999999999999998E-5</v>
      </c>
      <c r="CJ109" s="794" t="s">
        <v>406</v>
      </c>
      <c r="CK109" s="798">
        <v>1.2999999999999999E-2</v>
      </c>
      <c r="CL109" s="798">
        <v>0.12</v>
      </c>
      <c r="CM109" s="794" t="s">
        <v>242</v>
      </c>
      <c r="CN109" s="705"/>
      <c r="CO109" s="88">
        <v>0.15</v>
      </c>
      <c r="CP109" s="88">
        <f t="shared" ref="CP109:CP121" si="90">(CO109+CQ109)/2</f>
        <v>0.17499999999999999</v>
      </c>
      <c r="CQ109" s="88">
        <v>0.2</v>
      </c>
      <c r="CR109" s="67">
        <v>0.15</v>
      </c>
      <c r="CS109" s="67">
        <v>0.2</v>
      </c>
    </row>
    <row r="110" spans="22:97" s="67" customFormat="1" ht="16.5" customHeight="1" thickBot="1" x14ac:dyDescent="0.3">
      <c r="V110" s="655"/>
      <c r="AA110" s="656"/>
      <c r="AB110" s="656"/>
      <c r="AD110" s="663"/>
      <c r="AE110" s="657"/>
      <c r="AH110" s="658"/>
      <c r="AI110" s="658"/>
      <c r="AK110" s="663"/>
      <c r="AR110" s="663"/>
      <c r="AV110" s="656"/>
      <c r="AX110" s="663"/>
      <c r="BB110" s="656"/>
      <c r="BC110" s="656"/>
      <c r="BD110" s="664"/>
      <c r="BE110" s="663"/>
      <c r="BI110" s="796" t="s">
        <v>366</v>
      </c>
      <c r="BJ110" s="797" t="s">
        <v>252</v>
      </c>
      <c r="BK110" s="797">
        <v>8.8085000000000004</v>
      </c>
      <c r="BL110" s="794" t="s">
        <v>404</v>
      </c>
      <c r="BM110" s="798">
        <v>2.0300000000000001E-3</v>
      </c>
      <c r="BN110" s="798">
        <v>2.0300000000000001E-3</v>
      </c>
      <c r="BO110" s="795" t="s">
        <v>241</v>
      </c>
      <c r="BP110" s="797">
        <v>2.6599999999999999E-2</v>
      </c>
      <c r="BQ110" s="901">
        <f>BP110/1000</f>
        <v>2.6599999999999999E-5</v>
      </c>
      <c r="BR110" s="794" t="s">
        <v>405</v>
      </c>
      <c r="BS110" s="798">
        <v>0.01</v>
      </c>
      <c r="BT110" s="798">
        <v>0.1</v>
      </c>
      <c r="BU110" s="794" t="s">
        <v>242</v>
      </c>
      <c r="BV110" s="797">
        <v>5.3E-3</v>
      </c>
      <c r="BW110" s="901">
        <f>BV110/1000</f>
        <v>5.3000000000000001E-6</v>
      </c>
      <c r="BX110" s="794" t="s">
        <v>406</v>
      </c>
      <c r="BY110" s="798">
        <v>2E-3</v>
      </c>
      <c r="BZ110" s="798">
        <v>0.02</v>
      </c>
      <c r="CA110" s="794" t="s">
        <v>242</v>
      </c>
      <c r="CB110" s="797">
        <v>0.29260000000000003</v>
      </c>
      <c r="CC110" s="901">
        <f>CB110/1000</f>
        <v>2.9260000000000001E-4</v>
      </c>
      <c r="CD110" s="794" t="s">
        <v>405</v>
      </c>
      <c r="CE110" s="798">
        <v>9.6000000000000002E-2</v>
      </c>
      <c r="CF110" s="798">
        <v>1.1000000000000001</v>
      </c>
      <c r="CG110" s="794" t="s">
        <v>242</v>
      </c>
      <c r="CH110" s="797">
        <v>2.8400000000000002E-2</v>
      </c>
      <c r="CI110" s="901">
        <f>CH110/1000</f>
        <v>2.8400000000000003E-5</v>
      </c>
      <c r="CJ110" s="794" t="s">
        <v>406</v>
      </c>
      <c r="CK110" s="798">
        <v>9.5999999999999992E-3</v>
      </c>
      <c r="CL110" s="798">
        <v>0.11</v>
      </c>
      <c r="CM110" s="794" t="s">
        <v>242</v>
      </c>
      <c r="CN110" s="705"/>
      <c r="CO110" s="88">
        <v>0.15</v>
      </c>
      <c r="CP110" s="88">
        <f t="shared" si="90"/>
        <v>0.17499999999999999</v>
      </c>
      <c r="CQ110" s="88">
        <v>0.2</v>
      </c>
      <c r="CR110" s="67">
        <v>0.15</v>
      </c>
      <c r="CS110" s="67">
        <v>0.2</v>
      </c>
    </row>
    <row r="111" spans="22:97" s="67" customFormat="1" ht="16.5" customHeight="1" thickBot="1" x14ac:dyDescent="0.3">
      <c r="V111" s="655"/>
      <c r="AA111" s="656"/>
      <c r="AB111" s="656"/>
      <c r="AD111" s="656"/>
      <c r="AE111" s="657"/>
      <c r="AH111" s="658"/>
      <c r="AI111" s="658"/>
      <c r="AK111" s="656"/>
      <c r="AR111" s="656"/>
      <c r="AV111" s="656"/>
      <c r="AX111" s="656"/>
      <c r="BB111" s="656"/>
      <c r="BC111" s="656"/>
      <c r="BE111" s="656"/>
      <c r="BI111" s="793" t="s">
        <v>234</v>
      </c>
      <c r="BJ111" s="797" t="s">
        <v>252</v>
      </c>
      <c r="BK111" s="797">
        <v>9.6232000000000006</v>
      </c>
      <c r="BL111" s="794" t="s">
        <v>404</v>
      </c>
      <c r="BM111" s="798">
        <v>2.0399999999999997E-3</v>
      </c>
      <c r="BN111" s="798">
        <v>2.0399999999999997E-3</v>
      </c>
      <c r="BO111" s="795" t="s">
        <v>241</v>
      </c>
      <c r="BP111" s="901">
        <v>2.7199999999999998E-2</v>
      </c>
      <c r="BQ111" s="901">
        <f>BP111/1000</f>
        <v>2.7199999999999997E-5</v>
      </c>
      <c r="BR111" s="794" t="s">
        <v>405</v>
      </c>
      <c r="BS111" s="798">
        <v>0.01</v>
      </c>
      <c r="BT111" s="798">
        <v>0.1</v>
      </c>
      <c r="BU111" s="794" t="s">
        <v>242</v>
      </c>
      <c r="BV111" s="797">
        <v>5.4000000000000003E-3</v>
      </c>
      <c r="BW111" s="901">
        <f>BV111/1000</f>
        <v>5.4E-6</v>
      </c>
      <c r="BX111" s="794" t="s">
        <v>406</v>
      </c>
      <c r="BY111" s="798">
        <v>2E-3</v>
      </c>
      <c r="BZ111" s="798">
        <v>0.02</v>
      </c>
      <c r="CA111" s="794" t="s">
        <v>242</v>
      </c>
      <c r="CB111" s="901">
        <v>0</v>
      </c>
      <c r="CC111" s="901">
        <f>CB111/1000</f>
        <v>0</v>
      </c>
      <c r="CD111" s="794" t="s">
        <v>405</v>
      </c>
      <c r="CE111" s="798">
        <v>0</v>
      </c>
      <c r="CF111" s="798">
        <v>0</v>
      </c>
      <c r="CG111" s="794" t="s">
        <v>242</v>
      </c>
      <c r="CH111" s="797">
        <v>0</v>
      </c>
      <c r="CI111" s="901">
        <f>CH111/1000</f>
        <v>0</v>
      </c>
      <c r="CJ111" s="794" t="s">
        <v>406</v>
      </c>
      <c r="CK111" s="798">
        <v>0</v>
      </c>
      <c r="CL111" s="798">
        <v>0</v>
      </c>
      <c r="CM111" s="794" t="s">
        <v>242</v>
      </c>
      <c r="CN111" s="705"/>
      <c r="CO111" s="88">
        <v>0.15</v>
      </c>
      <c r="CP111" s="88">
        <f t="shared" si="90"/>
        <v>0.17499999999999999</v>
      </c>
      <c r="CQ111" s="88">
        <v>0.2</v>
      </c>
      <c r="CR111" s="67">
        <v>0.15</v>
      </c>
      <c r="CS111" s="67">
        <v>0.2</v>
      </c>
    </row>
    <row r="112" spans="22:97" s="67" customFormat="1" ht="16.5" customHeight="1" thickBot="1" x14ac:dyDescent="0.3">
      <c r="V112" s="655"/>
      <c r="AA112" s="656"/>
      <c r="AB112" s="656"/>
      <c r="AD112" s="663"/>
      <c r="AE112" s="657"/>
      <c r="AH112" s="658"/>
      <c r="AI112" s="658"/>
      <c r="AK112" s="663"/>
      <c r="AR112" s="663"/>
      <c r="AV112" s="656"/>
      <c r="AX112" s="663"/>
      <c r="BB112" s="656"/>
      <c r="BC112" s="656"/>
      <c r="BD112" s="664"/>
      <c r="BE112" s="663"/>
      <c r="BI112" s="796" t="s">
        <v>123</v>
      </c>
      <c r="BJ112" s="797" t="s">
        <v>252</v>
      </c>
      <c r="BK112" s="797">
        <v>11.624599999999999</v>
      </c>
      <c r="BL112" s="794" t="s">
        <v>404</v>
      </c>
      <c r="BM112" s="798">
        <v>2.0699999999999998E-3</v>
      </c>
      <c r="BN112" s="798">
        <v>2.0699999999999998E-3</v>
      </c>
      <c r="BO112" s="795" t="s">
        <v>241</v>
      </c>
      <c r="BP112" s="797">
        <v>3.0200000000000001E-2</v>
      </c>
      <c r="BQ112" s="901">
        <f t="shared" ref="BQ112:BQ121" si="91">BP112/1000</f>
        <v>3.0200000000000002E-5</v>
      </c>
      <c r="BR112" s="794" t="s">
        <v>405</v>
      </c>
      <c r="BS112" s="798">
        <v>0.01</v>
      </c>
      <c r="BT112" s="798">
        <v>0.1</v>
      </c>
      <c r="BU112" s="794" t="s">
        <v>242</v>
      </c>
      <c r="BV112" s="797">
        <v>6.0000000000000001E-3</v>
      </c>
      <c r="BW112" s="901">
        <f t="shared" ref="BW112:BW121" si="92">BV112/1000</f>
        <v>6.0000000000000002E-6</v>
      </c>
      <c r="BX112" s="794" t="s">
        <v>406</v>
      </c>
      <c r="BY112" s="798">
        <v>2E-3</v>
      </c>
      <c r="BZ112" s="798">
        <v>0.02</v>
      </c>
      <c r="CA112" s="794" t="s">
        <v>242</v>
      </c>
      <c r="CB112" s="797">
        <v>0</v>
      </c>
      <c r="CC112" s="901">
        <f t="shared" ref="CC112:CC121" si="93">CB112/1000</f>
        <v>0</v>
      </c>
      <c r="CD112" s="794" t="s">
        <v>405</v>
      </c>
      <c r="CE112" s="798">
        <v>0</v>
      </c>
      <c r="CF112" s="798">
        <v>0</v>
      </c>
      <c r="CG112" s="794" t="s">
        <v>242</v>
      </c>
      <c r="CH112" s="797">
        <v>0</v>
      </c>
      <c r="CI112" s="901">
        <f t="shared" ref="CI112:CI121" si="94">CH112/1000</f>
        <v>0</v>
      </c>
      <c r="CJ112" s="794" t="s">
        <v>406</v>
      </c>
      <c r="CK112" s="798">
        <v>0</v>
      </c>
      <c r="CL112" s="798">
        <v>0</v>
      </c>
      <c r="CM112" s="794" t="s">
        <v>242</v>
      </c>
      <c r="CN112" s="705"/>
      <c r="CO112" s="88">
        <v>0.15</v>
      </c>
      <c r="CP112" s="88">
        <f t="shared" si="90"/>
        <v>0.17499999999999999</v>
      </c>
      <c r="CQ112" s="88">
        <v>0.2</v>
      </c>
      <c r="CR112" s="67">
        <v>0.15</v>
      </c>
      <c r="CS112" s="67">
        <v>0.2</v>
      </c>
    </row>
    <row r="113" spans="22:97" s="67" customFormat="1" ht="16.5" customHeight="1" thickBot="1" x14ac:dyDescent="0.3">
      <c r="V113" s="655"/>
      <c r="AA113" s="656"/>
      <c r="AB113" s="656"/>
      <c r="AD113" s="663"/>
      <c r="AE113" s="657"/>
      <c r="AH113" s="658"/>
      <c r="AI113" s="658"/>
      <c r="AK113" s="663"/>
      <c r="AR113" s="663"/>
      <c r="AV113" s="656"/>
      <c r="AX113" s="663"/>
      <c r="BB113" s="656"/>
      <c r="BC113" s="656"/>
      <c r="BD113" s="664"/>
      <c r="BE113" s="663"/>
      <c r="BI113" s="796" t="s">
        <v>0</v>
      </c>
      <c r="BJ113" s="797" t="s">
        <v>252</v>
      </c>
      <c r="BK113" s="797">
        <v>11.2818</v>
      </c>
      <c r="BL113" s="794" t="s">
        <v>404</v>
      </c>
      <c r="BM113" s="798">
        <v>2.0599999999999998E-3</v>
      </c>
      <c r="BN113" s="798">
        <v>2.0599999999999998E-3</v>
      </c>
      <c r="BO113" s="795" t="s">
        <v>241</v>
      </c>
      <c r="BP113" s="797">
        <v>3.0300000000000001E-2</v>
      </c>
      <c r="BQ113" s="901">
        <f t="shared" si="91"/>
        <v>3.0300000000000001E-5</v>
      </c>
      <c r="BR113" s="794" t="s">
        <v>405</v>
      </c>
      <c r="BS113" s="798">
        <v>0.01</v>
      </c>
      <c r="BT113" s="798">
        <v>0.1</v>
      </c>
      <c r="BU113" s="794" t="s">
        <v>242</v>
      </c>
      <c r="BV113" s="797">
        <v>6.1000000000000004E-3</v>
      </c>
      <c r="BW113" s="901">
        <f t="shared" si="92"/>
        <v>6.1E-6</v>
      </c>
      <c r="BX113" s="794" t="s">
        <v>406</v>
      </c>
      <c r="BY113" s="798">
        <v>2E-3</v>
      </c>
      <c r="BZ113" s="798">
        <v>0.02</v>
      </c>
      <c r="CA113" s="794" t="s">
        <v>242</v>
      </c>
      <c r="CB113" s="797">
        <v>0</v>
      </c>
      <c r="CC113" s="901">
        <f t="shared" si="93"/>
        <v>0</v>
      </c>
      <c r="CD113" s="794" t="s">
        <v>405</v>
      </c>
      <c r="CE113" s="798">
        <v>0</v>
      </c>
      <c r="CF113" s="798">
        <v>0</v>
      </c>
      <c r="CG113" s="794" t="s">
        <v>242</v>
      </c>
      <c r="CH113" s="797">
        <v>0</v>
      </c>
      <c r="CI113" s="901">
        <f t="shared" si="94"/>
        <v>0</v>
      </c>
      <c r="CJ113" s="794" t="s">
        <v>406</v>
      </c>
      <c r="CK113" s="798">
        <v>0</v>
      </c>
      <c r="CL113" s="798">
        <v>0</v>
      </c>
      <c r="CM113" s="794" t="s">
        <v>242</v>
      </c>
      <c r="CN113" s="705"/>
      <c r="CO113" s="88">
        <v>0.15</v>
      </c>
      <c r="CP113" s="88">
        <f t="shared" si="90"/>
        <v>0.17499999999999999</v>
      </c>
      <c r="CQ113" s="88">
        <v>0.2</v>
      </c>
      <c r="CR113" s="67">
        <v>0.15</v>
      </c>
      <c r="CS113" s="67">
        <v>0.2</v>
      </c>
    </row>
    <row r="114" spans="22:97" s="67" customFormat="1" ht="16.5" customHeight="1" thickBot="1" x14ac:dyDescent="0.3">
      <c r="V114" s="655"/>
      <c r="AA114" s="656"/>
      <c r="AB114" s="656"/>
      <c r="AD114" s="663"/>
      <c r="AE114" s="657"/>
      <c r="AH114" s="658"/>
      <c r="AI114" s="658"/>
      <c r="AK114" s="663"/>
      <c r="AR114" s="663"/>
      <c r="AV114" s="656"/>
      <c r="AX114" s="663"/>
      <c r="BB114" s="656"/>
      <c r="BC114" s="656"/>
      <c r="BD114" s="664"/>
      <c r="BE114" s="663"/>
      <c r="BI114" s="796" t="s">
        <v>235</v>
      </c>
      <c r="BJ114" s="797" t="s">
        <v>252</v>
      </c>
      <c r="BK114" s="797">
        <v>6.3869999999999996</v>
      </c>
      <c r="BL114" s="794" t="s">
        <v>404</v>
      </c>
      <c r="BM114" s="798">
        <v>2.5600000000000002E-3</v>
      </c>
      <c r="BN114" s="798">
        <v>2.5600000000000002E-3</v>
      </c>
      <c r="BO114" s="795" t="s">
        <v>241</v>
      </c>
      <c r="BP114" s="797">
        <v>2.3699999999999999E-2</v>
      </c>
      <c r="BQ114" s="901">
        <f t="shared" si="91"/>
        <v>2.37E-5</v>
      </c>
      <c r="BR114" s="794" t="s">
        <v>405</v>
      </c>
      <c r="BS114" s="798">
        <v>0.01</v>
      </c>
      <c r="BT114" s="798">
        <v>0.1</v>
      </c>
      <c r="BU114" s="794" t="s">
        <v>242</v>
      </c>
      <c r="BV114" s="797">
        <v>4.7000000000000002E-3</v>
      </c>
      <c r="BW114" s="901">
        <f t="shared" si="92"/>
        <v>4.6999999999999999E-6</v>
      </c>
      <c r="BX114" s="794" t="s">
        <v>406</v>
      </c>
      <c r="BY114" s="798">
        <v>2E-3</v>
      </c>
      <c r="BZ114" s="798">
        <v>0.02</v>
      </c>
      <c r="CA114" s="794" t="s">
        <v>242</v>
      </c>
      <c r="CB114" s="797">
        <v>0</v>
      </c>
      <c r="CC114" s="901">
        <f t="shared" si="93"/>
        <v>0</v>
      </c>
      <c r="CD114" s="794" t="s">
        <v>405</v>
      </c>
      <c r="CE114" s="798">
        <v>0</v>
      </c>
      <c r="CF114" s="798">
        <v>0</v>
      </c>
      <c r="CG114" s="794" t="s">
        <v>242</v>
      </c>
      <c r="CH114" s="797">
        <v>0</v>
      </c>
      <c r="CI114" s="901">
        <f t="shared" si="94"/>
        <v>0</v>
      </c>
      <c r="CJ114" s="794" t="s">
        <v>406</v>
      </c>
      <c r="CK114" s="798">
        <v>0</v>
      </c>
      <c r="CL114" s="798">
        <v>0</v>
      </c>
      <c r="CM114" s="794" t="s">
        <v>242</v>
      </c>
      <c r="CN114" s="705"/>
      <c r="CO114" s="88">
        <v>0.15</v>
      </c>
      <c r="CP114" s="88">
        <f t="shared" si="90"/>
        <v>0.17499999999999999</v>
      </c>
      <c r="CQ114" s="88">
        <v>0.2</v>
      </c>
      <c r="CR114" s="67">
        <v>0.15</v>
      </c>
      <c r="CS114" s="67">
        <v>0.2</v>
      </c>
    </row>
    <row r="115" spans="22:97" s="67" customFormat="1" ht="16.5" customHeight="1" thickBot="1" x14ac:dyDescent="0.3">
      <c r="V115" s="655"/>
      <c r="AA115" s="656"/>
      <c r="AB115" s="656"/>
      <c r="AD115" s="663"/>
      <c r="AE115" s="657"/>
      <c r="AH115" s="658"/>
      <c r="AI115" s="658"/>
      <c r="AK115" s="663"/>
      <c r="AR115" s="663"/>
      <c r="AV115" s="656"/>
      <c r="AX115" s="663"/>
      <c r="BB115" s="656"/>
      <c r="BC115" s="656"/>
      <c r="BD115" s="664"/>
      <c r="BE115" s="663"/>
      <c r="BI115" s="796" t="s">
        <v>236</v>
      </c>
      <c r="BJ115" s="797" t="s">
        <v>252</v>
      </c>
      <c r="BK115" s="797">
        <v>9.8404000000000007</v>
      </c>
      <c r="BL115" s="794" t="s">
        <v>404</v>
      </c>
      <c r="BM115" s="798">
        <v>2.1299999999999999E-3</v>
      </c>
      <c r="BN115" s="798">
        <v>2.1299999999999999E-3</v>
      </c>
      <c r="BO115" s="795" t="s">
        <v>241</v>
      </c>
      <c r="BP115" s="797">
        <v>2.3300000000000001E-2</v>
      </c>
      <c r="BQ115" s="901">
        <f t="shared" si="91"/>
        <v>2.3300000000000001E-5</v>
      </c>
      <c r="BR115" s="794" t="s">
        <v>405</v>
      </c>
      <c r="BS115" s="798">
        <v>0.01</v>
      </c>
      <c r="BT115" s="798">
        <v>0.1</v>
      </c>
      <c r="BU115" s="794" t="s">
        <v>242</v>
      </c>
      <c r="BV115" s="797">
        <v>4.7000000000000002E-3</v>
      </c>
      <c r="BW115" s="901">
        <f t="shared" si="92"/>
        <v>4.6999999999999999E-6</v>
      </c>
      <c r="BX115" s="794" t="s">
        <v>406</v>
      </c>
      <c r="BY115" s="798">
        <v>2E-3</v>
      </c>
      <c r="BZ115" s="798">
        <v>0.02</v>
      </c>
      <c r="CA115" s="794" t="s">
        <v>242</v>
      </c>
      <c r="CB115" s="797">
        <v>0</v>
      </c>
      <c r="CC115" s="901">
        <f t="shared" si="93"/>
        <v>0</v>
      </c>
      <c r="CD115" s="794" t="s">
        <v>405</v>
      </c>
      <c r="CE115" s="798">
        <v>0</v>
      </c>
      <c r="CF115" s="798">
        <v>0</v>
      </c>
      <c r="CG115" s="794" t="s">
        <v>242</v>
      </c>
      <c r="CH115" s="797">
        <v>0</v>
      </c>
      <c r="CI115" s="901">
        <f t="shared" si="94"/>
        <v>0</v>
      </c>
      <c r="CJ115" s="794" t="s">
        <v>406</v>
      </c>
      <c r="CK115" s="798">
        <v>0</v>
      </c>
      <c r="CL115" s="798">
        <v>0</v>
      </c>
      <c r="CM115" s="794" t="s">
        <v>242</v>
      </c>
      <c r="CN115" s="705"/>
      <c r="CO115" s="88">
        <v>0.15</v>
      </c>
      <c r="CP115" s="88">
        <f t="shared" si="90"/>
        <v>0.17499999999999999</v>
      </c>
      <c r="CQ115" s="88">
        <v>0.2</v>
      </c>
      <c r="CR115" s="67">
        <v>0.15</v>
      </c>
      <c r="CS115" s="67">
        <v>0.2</v>
      </c>
    </row>
    <row r="116" spans="22:97" s="67" customFormat="1" ht="16.5" customHeight="1" thickBot="1" x14ac:dyDescent="0.3">
      <c r="V116" s="655"/>
      <c r="AA116" s="656"/>
      <c r="AB116" s="656"/>
      <c r="AD116" s="663"/>
      <c r="AE116" s="657"/>
      <c r="AH116" s="658"/>
      <c r="AI116" s="658"/>
      <c r="AK116" s="663"/>
      <c r="AR116" s="663"/>
      <c r="AV116" s="656"/>
      <c r="AX116" s="663"/>
      <c r="BB116" s="656"/>
      <c r="BC116" s="656"/>
      <c r="BD116" s="664"/>
      <c r="BE116" s="663"/>
      <c r="BI116" s="796" t="s">
        <v>237</v>
      </c>
      <c r="BJ116" s="797" t="s">
        <v>252</v>
      </c>
      <c r="BK116" s="799">
        <v>0</v>
      </c>
      <c r="BL116" s="794" t="s">
        <v>404</v>
      </c>
      <c r="BM116" s="798">
        <v>2.98E-3</v>
      </c>
      <c r="BN116" s="798">
        <v>2.98E-3</v>
      </c>
      <c r="BO116" s="795" t="s">
        <v>241</v>
      </c>
      <c r="BP116" s="797">
        <v>2.63E-2</v>
      </c>
      <c r="BQ116" s="901">
        <f t="shared" si="91"/>
        <v>2.6299999999999999E-5</v>
      </c>
      <c r="BR116" s="794" t="s">
        <v>405</v>
      </c>
      <c r="BS116" s="798">
        <v>0.01</v>
      </c>
      <c r="BT116" s="798">
        <v>0.1</v>
      </c>
      <c r="BU116" s="794" t="s">
        <v>242</v>
      </c>
      <c r="BV116" s="797">
        <v>5.3E-3</v>
      </c>
      <c r="BW116" s="901">
        <f t="shared" si="92"/>
        <v>5.3000000000000001E-6</v>
      </c>
      <c r="BX116" s="794" t="s">
        <v>406</v>
      </c>
      <c r="BY116" s="798">
        <v>2E-3</v>
      </c>
      <c r="BZ116" s="798">
        <v>0.02</v>
      </c>
      <c r="CA116" s="794" t="s">
        <v>242</v>
      </c>
      <c r="CB116" s="797">
        <v>3.4200000000000001E-2</v>
      </c>
      <c r="CC116" s="901">
        <f t="shared" si="93"/>
        <v>3.4200000000000005E-5</v>
      </c>
      <c r="CD116" s="794" t="s">
        <v>405</v>
      </c>
      <c r="CE116" s="798">
        <v>1.6E-2</v>
      </c>
      <c r="CF116" s="798">
        <v>9.5000000000000001E-2</v>
      </c>
      <c r="CG116" s="794" t="s">
        <v>242</v>
      </c>
      <c r="CH116" s="797">
        <v>3.4200000000000001E-2</v>
      </c>
      <c r="CI116" s="901">
        <f t="shared" si="94"/>
        <v>3.4200000000000005E-5</v>
      </c>
      <c r="CJ116" s="794" t="s">
        <v>406</v>
      </c>
      <c r="CK116" s="798">
        <v>1.2999999999999999E-2</v>
      </c>
      <c r="CL116" s="798">
        <v>0.12</v>
      </c>
      <c r="CM116" s="794" t="s">
        <v>242</v>
      </c>
      <c r="CN116" s="705"/>
      <c r="CO116" s="88">
        <v>0.6</v>
      </c>
      <c r="CP116" s="88">
        <f t="shared" si="90"/>
        <v>0.8</v>
      </c>
      <c r="CQ116" s="88">
        <v>1</v>
      </c>
      <c r="CR116" s="67">
        <v>0.6</v>
      </c>
      <c r="CS116" s="67">
        <v>1</v>
      </c>
    </row>
    <row r="117" spans="22:97" s="67" customFormat="1" ht="16.5" customHeight="1" thickBot="1" x14ac:dyDescent="0.3">
      <c r="V117" s="655"/>
      <c r="AA117" s="656"/>
      <c r="AB117" s="656"/>
      <c r="AD117" s="663"/>
      <c r="AE117" s="657"/>
      <c r="AH117" s="658"/>
      <c r="AI117" s="658"/>
      <c r="AK117" s="663"/>
      <c r="AR117" s="663"/>
      <c r="AV117" s="656"/>
      <c r="AX117" s="663"/>
      <c r="BB117" s="656"/>
      <c r="BC117" s="656"/>
      <c r="BD117" s="664"/>
      <c r="BE117" s="663"/>
      <c r="BI117" s="796" t="s">
        <v>367</v>
      </c>
      <c r="BJ117" s="797" t="s">
        <v>252</v>
      </c>
      <c r="BK117" s="799">
        <v>0</v>
      </c>
      <c r="BL117" s="794" t="s">
        <v>404</v>
      </c>
      <c r="BM117" s="798">
        <v>3.4799999999999996E-3</v>
      </c>
      <c r="BN117" s="798">
        <v>3.4799999999999996E-3</v>
      </c>
      <c r="BO117" s="795" t="s">
        <v>241</v>
      </c>
      <c r="BP117" s="797">
        <v>1.46E-2</v>
      </c>
      <c r="BQ117" s="901">
        <f t="shared" si="91"/>
        <v>1.4600000000000001E-5</v>
      </c>
      <c r="BR117" s="794" t="s">
        <v>405</v>
      </c>
      <c r="BS117" s="798">
        <v>0.01</v>
      </c>
      <c r="BT117" s="798">
        <v>0.1</v>
      </c>
      <c r="BU117" s="794" t="s">
        <v>242</v>
      </c>
      <c r="BV117" s="797">
        <v>2.8999999999999998E-3</v>
      </c>
      <c r="BW117" s="901">
        <f t="shared" si="92"/>
        <v>2.8999999999999998E-6</v>
      </c>
      <c r="BX117" s="794" t="s">
        <v>406</v>
      </c>
      <c r="BY117" s="798">
        <v>2E-3</v>
      </c>
      <c r="BZ117" s="798">
        <v>0.02</v>
      </c>
      <c r="CA117" s="794" t="s">
        <v>242</v>
      </c>
      <c r="CB117" s="797">
        <v>8.77E-2</v>
      </c>
      <c r="CC117" s="901">
        <f t="shared" si="93"/>
        <v>8.7700000000000004E-5</v>
      </c>
      <c r="CD117" s="794" t="s">
        <v>405</v>
      </c>
      <c r="CE117" s="798">
        <v>0.13</v>
      </c>
      <c r="CF117" s="798">
        <v>0.84</v>
      </c>
      <c r="CG117" s="794" t="s">
        <v>242</v>
      </c>
      <c r="CH117" s="797">
        <v>0.19989999999999999</v>
      </c>
      <c r="CI117" s="901">
        <f t="shared" si="94"/>
        <v>1.9990000000000001E-4</v>
      </c>
      <c r="CJ117" s="794" t="s">
        <v>406</v>
      </c>
      <c r="CK117" s="798">
        <v>0.13</v>
      </c>
      <c r="CL117" s="798">
        <v>1.23</v>
      </c>
      <c r="CM117" s="794" t="s">
        <v>242</v>
      </c>
      <c r="CN117" s="705"/>
      <c r="CO117" s="88">
        <v>0.6</v>
      </c>
      <c r="CP117" s="88">
        <f t="shared" si="90"/>
        <v>0.8</v>
      </c>
      <c r="CQ117" s="88">
        <v>1</v>
      </c>
      <c r="CR117" s="67">
        <v>0.6</v>
      </c>
      <c r="CS117" s="67">
        <v>1</v>
      </c>
    </row>
    <row r="118" spans="22:97" s="67" customFormat="1" ht="16.5" customHeight="1" thickBot="1" x14ac:dyDescent="0.3">
      <c r="V118" s="655"/>
      <c r="AA118" s="656"/>
      <c r="AB118" s="656"/>
      <c r="AD118" s="663"/>
      <c r="AE118" s="657"/>
      <c r="AH118" s="658"/>
      <c r="AI118" s="658"/>
      <c r="AK118" s="663"/>
      <c r="AR118" s="663"/>
      <c r="AV118" s="656"/>
      <c r="AX118" s="663"/>
      <c r="BB118" s="656"/>
      <c r="BC118" s="656"/>
      <c r="BD118" s="664"/>
      <c r="BE118" s="663"/>
      <c r="BI118" s="796" t="s">
        <v>238</v>
      </c>
      <c r="BJ118" s="797" t="s">
        <v>252</v>
      </c>
      <c r="BK118" s="797">
        <v>10.178100000000001</v>
      </c>
      <c r="BL118" s="794" t="s">
        <v>404</v>
      </c>
      <c r="BM118" s="798">
        <v>2.0599999999999998E-3</v>
      </c>
      <c r="BN118" s="798">
        <v>2.0599999999999998E-3</v>
      </c>
      <c r="BO118" s="795" t="s">
        <v>241</v>
      </c>
      <c r="BP118" s="797">
        <v>2.7199999999999998E-2</v>
      </c>
      <c r="BQ118" s="901">
        <f t="shared" si="91"/>
        <v>2.7199999999999997E-5</v>
      </c>
      <c r="BR118" s="794" t="s">
        <v>405</v>
      </c>
      <c r="BS118" s="798">
        <v>0.01</v>
      </c>
      <c r="BT118" s="798">
        <v>0.1</v>
      </c>
      <c r="BU118" s="794" t="s">
        <v>242</v>
      </c>
      <c r="BV118" s="797">
        <v>5.4000000000000003E-3</v>
      </c>
      <c r="BW118" s="901">
        <f t="shared" si="92"/>
        <v>5.4E-6</v>
      </c>
      <c r="BX118" s="794" t="s">
        <v>406</v>
      </c>
      <c r="BY118" s="798">
        <v>2E-3</v>
      </c>
      <c r="BZ118" s="798">
        <v>0.02</v>
      </c>
      <c r="CA118" s="794" t="s">
        <v>242</v>
      </c>
      <c r="CB118" s="797">
        <v>0</v>
      </c>
      <c r="CC118" s="901">
        <f t="shared" si="93"/>
        <v>0</v>
      </c>
      <c r="CD118" s="794" t="s">
        <v>405</v>
      </c>
      <c r="CE118" s="798">
        <v>0</v>
      </c>
      <c r="CF118" s="798">
        <v>0</v>
      </c>
      <c r="CG118" s="794" t="s">
        <v>242</v>
      </c>
      <c r="CH118" s="797">
        <v>0</v>
      </c>
      <c r="CI118" s="901">
        <f t="shared" si="94"/>
        <v>0</v>
      </c>
      <c r="CJ118" s="794" t="s">
        <v>406</v>
      </c>
      <c r="CK118" s="798">
        <v>0</v>
      </c>
      <c r="CL118" s="798">
        <v>0</v>
      </c>
      <c r="CM118" s="794" t="s">
        <v>242</v>
      </c>
      <c r="CN118" s="705"/>
      <c r="CO118" s="88">
        <v>0.15</v>
      </c>
      <c r="CP118" s="88">
        <f t="shared" si="90"/>
        <v>0.17499999999999999</v>
      </c>
      <c r="CQ118" s="88">
        <v>0.2</v>
      </c>
      <c r="CR118" s="67">
        <v>0.15</v>
      </c>
      <c r="CS118" s="67">
        <v>0.2</v>
      </c>
    </row>
    <row r="119" spans="22:97" s="67" customFormat="1" ht="16.5" customHeight="1" thickBot="1" x14ac:dyDescent="0.3">
      <c r="V119" s="655"/>
      <c r="AA119" s="656"/>
      <c r="AB119" s="656"/>
      <c r="AD119" s="663"/>
      <c r="AE119" s="657"/>
      <c r="AH119" s="658"/>
      <c r="AI119" s="658"/>
      <c r="AK119" s="663"/>
      <c r="AR119" s="663"/>
      <c r="AV119" s="656"/>
      <c r="AX119" s="663"/>
      <c r="BB119" s="656"/>
      <c r="BC119" s="656"/>
      <c r="BD119" s="664"/>
      <c r="BE119" s="663"/>
      <c r="BI119" s="796" t="s">
        <v>273</v>
      </c>
      <c r="BJ119" s="797" t="s">
        <v>252</v>
      </c>
      <c r="BK119" s="797">
        <v>8.8632000000000009</v>
      </c>
      <c r="BL119" s="794" t="s">
        <v>404</v>
      </c>
      <c r="BM119" s="798">
        <v>2.32E-3</v>
      </c>
      <c r="BN119" s="798">
        <v>2.32E-3</v>
      </c>
      <c r="BO119" s="795" t="s">
        <v>241</v>
      </c>
      <c r="BP119" s="797">
        <v>9.4999999999999998E-3</v>
      </c>
      <c r="BQ119" s="901">
        <f t="shared" si="91"/>
        <v>9.5000000000000005E-6</v>
      </c>
      <c r="BR119" s="794" t="s">
        <v>405</v>
      </c>
      <c r="BS119" s="798">
        <v>0.01</v>
      </c>
      <c r="BT119" s="798">
        <v>0.1</v>
      </c>
      <c r="BU119" s="794" t="s">
        <v>242</v>
      </c>
      <c r="BV119" s="797">
        <v>5.7000000000000002E-3</v>
      </c>
      <c r="BW119" s="901">
        <f t="shared" si="92"/>
        <v>5.7000000000000005E-6</v>
      </c>
      <c r="BX119" s="794" t="s">
        <v>406</v>
      </c>
      <c r="BY119" s="798">
        <v>2E-3</v>
      </c>
      <c r="BZ119" s="798">
        <v>0.02</v>
      </c>
      <c r="CA119" s="794" t="s">
        <v>242</v>
      </c>
      <c r="CB119" s="797">
        <v>3.6999999999999998E-2</v>
      </c>
      <c r="CC119" s="901">
        <f t="shared" si="93"/>
        <v>3.6999999999999998E-5</v>
      </c>
      <c r="CD119" s="794" t="s">
        <v>405</v>
      </c>
      <c r="CE119" s="798">
        <v>1.6E-2</v>
      </c>
      <c r="CF119" s="798">
        <v>9.5000000000000001E-2</v>
      </c>
      <c r="CG119" s="794" t="s">
        <v>242</v>
      </c>
      <c r="CH119" s="797">
        <v>3.6999999999999998E-2</v>
      </c>
      <c r="CI119" s="901">
        <f t="shared" si="94"/>
        <v>3.6999999999999998E-5</v>
      </c>
      <c r="CJ119" s="794" t="s">
        <v>406</v>
      </c>
      <c r="CK119" s="798">
        <v>1.2999999999999999E-2</v>
      </c>
      <c r="CL119" s="798">
        <v>0.12</v>
      </c>
      <c r="CM119" s="794" t="s">
        <v>242</v>
      </c>
      <c r="CN119" s="705"/>
      <c r="CO119" s="88">
        <v>0.15</v>
      </c>
      <c r="CP119" s="88">
        <f t="shared" si="90"/>
        <v>0.17499999999999999</v>
      </c>
      <c r="CQ119" s="88">
        <v>0.2</v>
      </c>
      <c r="CR119" s="67">
        <v>0.15</v>
      </c>
      <c r="CS119" s="67">
        <v>0.2</v>
      </c>
    </row>
    <row r="120" spans="22:97" s="67" customFormat="1" ht="16.5" customHeight="1" thickBot="1" x14ac:dyDescent="0.3">
      <c r="V120" s="655"/>
      <c r="AA120" s="656"/>
      <c r="AB120" s="656"/>
      <c r="AD120" s="663"/>
      <c r="AE120" s="657"/>
      <c r="AH120" s="658"/>
      <c r="AI120" s="658"/>
      <c r="AK120" s="663"/>
      <c r="AR120" s="663"/>
      <c r="AV120" s="656"/>
      <c r="AX120" s="663"/>
      <c r="BB120" s="656"/>
      <c r="BC120" s="656"/>
      <c r="BD120" s="664"/>
      <c r="BE120" s="663"/>
      <c r="BI120" s="796" t="s">
        <v>272</v>
      </c>
      <c r="BJ120" s="797" t="s">
        <v>252</v>
      </c>
      <c r="BK120" s="797">
        <v>10.2765</v>
      </c>
      <c r="BL120" s="794" t="s">
        <v>404</v>
      </c>
      <c r="BM120" s="798">
        <v>2.0499999999999997E-3</v>
      </c>
      <c r="BN120" s="798">
        <v>2.0499999999999997E-3</v>
      </c>
      <c r="BO120" s="795" t="s">
        <v>241</v>
      </c>
      <c r="BP120" s="797">
        <v>9.5999999999999992E-3</v>
      </c>
      <c r="BQ120" s="901">
        <f>BP120/1000</f>
        <v>9.5999999999999996E-6</v>
      </c>
      <c r="BR120" s="794" t="s">
        <v>405</v>
      </c>
      <c r="BS120" s="798">
        <v>0.01</v>
      </c>
      <c r="BT120" s="798">
        <v>0.1</v>
      </c>
      <c r="BU120" s="794" t="s">
        <v>242</v>
      </c>
      <c r="BV120" s="797">
        <v>5.7999999999999996E-3</v>
      </c>
      <c r="BW120" s="901">
        <f>BV120/1000</f>
        <v>5.7999999999999995E-6</v>
      </c>
      <c r="BX120" s="794" t="s">
        <v>406</v>
      </c>
      <c r="BY120" s="798">
        <v>2E-3</v>
      </c>
      <c r="BZ120" s="798">
        <v>0.02</v>
      </c>
      <c r="CA120" s="794" t="s">
        <v>242</v>
      </c>
      <c r="CB120" s="797">
        <v>3.7400000000000003E-2</v>
      </c>
      <c r="CC120" s="901">
        <f>CB120/1000</f>
        <v>3.7400000000000001E-5</v>
      </c>
      <c r="CD120" s="794" t="s">
        <v>405</v>
      </c>
      <c r="CE120" s="798">
        <v>1.6E-2</v>
      </c>
      <c r="CF120" s="798">
        <v>9.5000000000000001E-2</v>
      </c>
      <c r="CG120" s="794" t="s">
        <v>242</v>
      </c>
      <c r="CH120" s="797">
        <v>3.7400000000000003E-2</v>
      </c>
      <c r="CI120" s="901">
        <f>CH120/1000</f>
        <v>3.7400000000000001E-5</v>
      </c>
      <c r="CJ120" s="794" t="s">
        <v>406</v>
      </c>
      <c r="CK120" s="798">
        <v>1.2999999999999999E-2</v>
      </c>
      <c r="CL120" s="798">
        <v>0.12</v>
      </c>
      <c r="CM120" s="794" t="s">
        <v>242</v>
      </c>
      <c r="CN120" s="705"/>
      <c r="CO120" s="88">
        <v>0.15</v>
      </c>
      <c r="CP120" s="88">
        <f t="shared" si="90"/>
        <v>0.17499999999999999</v>
      </c>
      <c r="CQ120" s="88">
        <v>0.2</v>
      </c>
      <c r="CR120" s="67">
        <v>0.15</v>
      </c>
      <c r="CS120" s="67">
        <v>0.2</v>
      </c>
    </row>
    <row r="121" spans="22:97" s="67" customFormat="1" ht="16.5" customHeight="1" thickBot="1" x14ac:dyDescent="0.3">
      <c r="V121" s="655"/>
      <c r="AA121" s="656"/>
      <c r="AB121" s="656"/>
      <c r="AD121" s="663"/>
      <c r="AE121" s="657"/>
      <c r="AH121" s="658"/>
      <c r="AI121" s="658"/>
      <c r="AK121" s="663"/>
      <c r="AR121" s="663"/>
      <c r="AV121" s="656"/>
      <c r="AX121" s="663"/>
      <c r="BB121" s="656"/>
      <c r="BC121" s="656"/>
      <c r="BD121" s="664"/>
      <c r="BE121" s="663"/>
      <c r="BI121" s="796" t="s">
        <v>239</v>
      </c>
      <c r="BJ121" s="797" t="s">
        <v>252</v>
      </c>
      <c r="BK121" s="797">
        <v>7.6181000000000001</v>
      </c>
      <c r="BL121" s="794" t="s">
        <v>404</v>
      </c>
      <c r="BM121" s="798">
        <v>2.3400000000000001E-3</v>
      </c>
      <c r="BN121" s="798">
        <v>2.3400000000000001E-3</v>
      </c>
      <c r="BO121" s="795" t="s">
        <v>241</v>
      </c>
      <c r="BP121" s="797">
        <v>2.3900000000000001E-2</v>
      </c>
      <c r="BQ121" s="901">
        <f t="shared" si="91"/>
        <v>2.3900000000000002E-5</v>
      </c>
      <c r="BR121" s="794" t="s">
        <v>405</v>
      </c>
      <c r="BS121" s="798">
        <v>0.01</v>
      </c>
      <c r="BT121" s="798">
        <v>0.1</v>
      </c>
      <c r="BU121" s="794" t="s">
        <v>242</v>
      </c>
      <c r="BV121" s="797">
        <v>4.7999999999999996E-3</v>
      </c>
      <c r="BW121" s="901">
        <f t="shared" si="92"/>
        <v>4.7999999999999998E-6</v>
      </c>
      <c r="BX121" s="794" t="s">
        <v>406</v>
      </c>
      <c r="BY121" s="798">
        <v>2E-3</v>
      </c>
      <c r="BZ121" s="798">
        <v>0.02</v>
      </c>
      <c r="CA121" s="794" t="s">
        <v>242</v>
      </c>
      <c r="CB121" s="797">
        <v>0.26269999999999999</v>
      </c>
      <c r="CC121" s="901">
        <f t="shared" si="93"/>
        <v>2.6269999999999999E-4</v>
      </c>
      <c r="CD121" s="794" t="s">
        <v>405</v>
      </c>
      <c r="CE121" s="798">
        <v>9.6000000000000002E-2</v>
      </c>
      <c r="CF121" s="798">
        <v>1.1000000000000001</v>
      </c>
      <c r="CG121" s="794" t="s">
        <v>242</v>
      </c>
      <c r="CH121" s="797">
        <v>2.5499999999999998E-2</v>
      </c>
      <c r="CI121" s="901">
        <f t="shared" si="94"/>
        <v>2.55E-5</v>
      </c>
      <c r="CJ121" s="794" t="s">
        <v>406</v>
      </c>
      <c r="CK121" s="798">
        <v>9.5999999999999992E-3</v>
      </c>
      <c r="CL121" s="798">
        <v>0.11</v>
      </c>
      <c r="CM121" s="794" t="s">
        <v>242</v>
      </c>
      <c r="CN121" s="705"/>
      <c r="CO121" s="88">
        <v>0.15</v>
      </c>
      <c r="CP121" s="88">
        <f t="shared" si="90"/>
        <v>0.17499999999999999</v>
      </c>
      <c r="CQ121" s="88">
        <v>0.2</v>
      </c>
      <c r="CR121" s="67">
        <v>0.15</v>
      </c>
      <c r="CS121" s="67">
        <v>0.2</v>
      </c>
    </row>
    <row r="122" spans="22:97" s="67" customFormat="1" x14ac:dyDescent="0.25">
      <c r="V122" s="655"/>
      <c r="AA122" s="656"/>
      <c r="AB122" s="656"/>
      <c r="AD122" s="656"/>
      <c r="AE122" s="657"/>
      <c r="AH122" s="658"/>
      <c r="AI122" s="658"/>
      <c r="AK122" s="656"/>
      <c r="AR122" s="656"/>
      <c r="AV122" s="656"/>
      <c r="AX122" s="656"/>
      <c r="BB122" s="656"/>
      <c r="BC122" s="656"/>
      <c r="BE122" s="656"/>
      <c r="BI122" s="635"/>
      <c r="BJ122" s="636"/>
      <c r="BK122" s="636"/>
      <c r="BL122" s="636"/>
      <c r="BM122" s="102"/>
      <c r="BN122" s="102"/>
      <c r="BO122" s="102"/>
      <c r="BP122" s="902"/>
      <c r="BQ122" s="902"/>
      <c r="BR122" s="902"/>
      <c r="BS122" s="902"/>
      <c r="BT122" s="902"/>
      <c r="BU122" s="902"/>
      <c r="BV122" s="636"/>
      <c r="BW122" s="902"/>
      <c r="BX122" s="902"/>
      <c r="BY122" s="636"/>
      <c r="BZ122" s="636"/>
      <c r="CA122" s="636"/>
      <c r="CB122" s="637"/>
      <c r="CC122" s="902"/>
      <c r="CD122" s="902"/>
      <c r="CE122" s="637"/>
      <c r="CF122" s="637"/>
      <c r="CG122" s="637"/>
      <c r="CH122" s="637"/>
      <c r="CI122" s="902"/>
      <c r="CJ122" s="902"/>
      <c r="CK122" s="637"/>
      <c r="CL122" s="637"/>
      <c r="CM122" s="637"/>
      <c r="CN122" s="705"/>
      <c r="CO122" s="88"/>
      <c r="CP122" s="88"/>
      <c r="CQ122" s="88"/>
    </row>
    <row r="123" spans="22:97" s="67" customFormat="1" ht="15.75" thickBot="1" x14ac:dyDescent="0.3">
      <c r="V123" s="655"/>
      <c r="AA123" s="656"/>
      <c r="AB123" s="656"/>
      <c r="AD123" s="656"/>
      <c r="AE123" s="657"/>
      <c r="AH123" s="658"/>
      <c r="AI123" s="658"/>
      <c r="AK123" s="656"/>
      <c r="AR123" s="656"/>
      <c r="AV123" s="656"/>
      <c r="AX123" s="656"/>
      <c r="BB123" s="656"/>
      <c r="BC123" s="656"/>
      <c r="BE123" s="656"/>
      <c r="BI123" s="635"/>
      <c r="BJ123" s="636"/>
      <c r="BK123" s="636"/>
      <c r="BL123" s="636"/>
      <c r="BM123" s="102"/>
      <c r="BN123" s="102"/>
      <c r="BO123" s="102"/>
      <c r="BP123" s="902"/>
      <c r="BQ123" s="902"/>
      <c r="BR123" s="902"/>
      <c r="BS123" s="902"/>
      <c r="BT123" s="902"/>
      <c r="BU123" s="902"/>
      <c r="BV123" s="636"/>
      <c r="BW123" s="902"/>
      <c r="BX123" s="902"/>
      <c r="BY123" s="636"/>
      <c r="BZ123" s="636"/>
      <c r="CA123" s="636"/>
      <c r="CB123" s="637"/>
      <c r="CC123" s="902"/>
      <c r="CD123" s="902"/>
      <c r="CE123" s="637"/>
      <c r="CF123" s="637"/>
      <c r="CG123" s="637"/>
      <c r="CH123" s="637"/>
      <c r="CI123" s="902"/>
      <c r="CJ123" s="902"/>
      <c r="CK123" s="637"/>
      <c r="CL123" s="637"/>
      <c r="CM123" s="637"/>
      <c r="CN123" s="705"/>
      <c r="CO123" s="88"/>
      <c r="CP123" s="88"/>
      <c r="CQ123" s="88"/>
    </row>
    <row r="124" spans="22:97" s="67" customFormat="1" ht="26.25" customHeight="1" thickBot="1" x14ac:dyDescent="0.3">
      <c r="V124" s="655"/>
      <c r="AA124" s="656"/>
      <c r="AB124" s="656"/>
      <c r="AD124" s="656"/>
      <c r="AE124" s="657"/>
      <c r="AH124" s="658"/>
      <c r="AI124" s="658"/>
      <c r="AK124" s="656"/>
      <c r="AR124" s="656"/>
      <c r="AV124" s="656"/>
      <c r="AX124" s="656"/>
      <c r="BB124" s="656"/>
      <c r="BC124" s="656"/>
      <c r="BE124" s="656"/>
      <c r="BI124" s="2096" t="s">
        <v>232</v>
      </c>
      <c r="BJ124" s="940"/>
      <c r="BK124" s="2096" t="s">
        <v>267</v>
      </c>
      <c r="BL124" s="940"/>
      <c r="BM124" s="2096" t="s">
        <v>233</v>
      </c>
      <c r="BN124" s="2096" t="s">
        <v>233</v>
      </c>
      <c r="BO124" s="2096" t="s">
        <v>240</v>
      </c>
      <c r="BP124" s="2093" t="s">
        <v>172</v>
      </c>
      <c r="BQ124" s="2094"/>
      <c r="BR124" s="2094"/>
      <c r="BS124" s="2094"/>
      <c r="BT124" s="2094"/>
      <c r="BU124" s="2094"/>
      <c r="BV124" s="2094"/>
      <c r="BW124" s="2094"/>
      <c r="BX124" s="2094"/>
      <c r="BY124" s="2094"/>
      <c r="BZ124" s="2094"/>
      <c r="CA124" s="2095"/>
      <c r="CB124" s="2093" t="s">
        <v>173</v>
      </c>
      <c r="CC124" s="2094"/>
      <c r="CD124" s="2094"/>
      <c r="CE124" s="2094"/>
      <c r="CF124" s="2094"/>
      <c r="CG124" s="2094"/>
      <c r="CH124" s="2094"/>
      <c r="CI124" s="2094"/>
      <c r="CJ124" s="2094"/>
      <c r="CK124" s="2094"/>
      <c r="CL124" s="2094"/>
      <c r="CM124" s="2095"/>
      <c r="CN124" s="705"/>
      <c r="CO124" s="88"/>
      <c r="CP124" s="88"/>
      <c r="CQ124" s="88"/>
    </row>
    <row r="125" spans="22:97" s="67" customFormat="1" ht="59.25" customHeight="1" thickBot="1" x14ac:dyDescent="0.3">
      <c r="V125" s="655"/>
      <c r="AA125" s="656"/>
      <c r="AB125" s="656"/>
      <c r="AD125" s="656"/>
      <c r="AE125" s="657"/>
      <c r="AH125" s="658"/>
      <c r="AI125" s="658"/>
      <c r="AK125" s="656"/>
      <c r="AR125" s="656"/>
      <c r="AV125" s="656"/>
      <c r="AX125" s="656"/>
      <c r="BB125" s="656"/>
      <c r="BC125" s="656"/>
      <c r="BE125" s="656"/>
      <c r="BI125" s="2097"/>
      <c r="BJ125" s="941" t="s">
        <v>253</v>
      </c>
      <c r="BK125" s="2097"/>
      <c r="BL125" s="941" t="s">
        <v>251</v>
      </c>
      <c r="BM125" s="2097"/>
      <c r="BN125" s="2097"/>
      <c r="BO125" s="2097"/>
      <c r="BP125" s="900" t="s">
        <v>268</v>
      </c>
      <c r="BQ125" s="900" t="s">
        <v>269</v>
      </c>
      <c r="BR125" s="941" t="s">
        <v>251</v>
      </c>
      <c r="BS125" s="900" t="s">
        <v>233</v>
      </c>
      <c r="BT125" s="900" t="s">
        <v>233</v>
      </c>
      <c r="BU125" s="900" t="s">
        <v>240</v>
      </c>
      <c r="BV125" s="900" t="s">
        <v>270</v>
      </c>
      <c r="BW125" s="900" t="s">
        <v>271</v>
      </c>
      <c r="BX125" s="941" t="s">
        <v>251</v>
      </c>
      <c r="BY125" s="900" t="s">
        <v>233</v>
      </c>
      <c r="BZ125" s="900" t="s">
        <v>233</v>
      </c>
      <c r="CA125" s="900" t="s">
        <v>240</v>
      </c>
      <c r="CB125" s="900" t="s">
        <v>268</v>
      </c>
      <c r="CC125" s="900" t="s">
        <v>269</v>
      </c>
      <c r="CD125" s="941" t="s">
        <v>251</v>
      </c>
      <c r="CE125" s="900" t="s">
        <v>233</v>
      </c>
      <c r="CF125" s="900" t="s">
        <v>233</v>
      </c>
      <c r="CG125" s="900" t="s">
        <v>240</v>
      </c>
      <c r="CH125" s="900" t="s">
        <v>270</v>
      </c>
      <c r="CI125" s="900" t="s">
        <v>271</v>
      </c>
      <c r="CJ125" s="941" t="s">
        <v>251</v>
      </c>
      <c r="CK125" s="900" t="s">
        <v>233</v>
      </c>
      <c r="CL125" s="900" t="s">
        <v>233</v>
      </c>
      <c r="CM125" s="900" t="s">
        <v>240</v>
      </c>
      <c r="CN125" s="705"/>
      <c r="CO125" s="88"/>
      <c r="CP125" s="88"/>
      <c r="CQ125" s="88"/>
    </row>
    <row r="126" spans="22:97" s="67" customFormat="1" ht="17.25" thickBot="1" x14ac:dyDescent="0.3">
      <c r="V126" s="655"/>
      <c r="AA126" s="656"/>
      <c r="AB126" s="656"/>
      <c r="AD126" s="656"/>
      <c r="AE126" s="657"/>
      <c r="AH126" s="658"/>
      <c r="AI126" s="658"/>
      <c r="AK126" s="656"/>
      <c r="AR126" s="656"/>
      <c r="AV126" s="656"/>
      <c r="AX126" s="656"/>
      <c r="BB126" s="656"/>
      <c r="BC126" s="656"/>
      <c r="BE126" s="656"/>
      <c r="BF126" s="664"/>
      <c r="BI126" s="793" t="s">
        <v>274</v>
      </c>
      <c r="BJ126" s="794" t="s">
        <v>407</v>
      </c>
      <c r="BK126" s="800">
        <v>0</v>
      </c>
      <c r="BL126" s="794" t="s">
        <v>408</v>
      </c>
      <c r="BM126" s="798">
        <v>8.8870000000000005E-2</v>
      </c>
      <c r="BN126" s="798">
        <v>8.8870000000000005E-2</v>
      </c>
      <c r="BO126" s="795" t="s">
        <v>241</v>
      </c>
      <c r="BP126" s="903">
        <v>2.1999999999999999E-2</v>
      </c>
      <c r="BQ126" s="903">
        <f>BP126/1000</f>
        <v>2.1999999999999999E-5</v>
      </c>
      <c r="BR126" s="794" t="s">
        <v>409</v>
      </c>
      <c r="BS126" s="798">
        <v>3.0000000000000001E-3</v>
      </c>
      <c r="BT126" s="798">
        <v>0.03</v>
      </c>
      <c r="BU126" s="794" t="s">
        <v>242</v>
      </c>
      <c r="BV126" s="903">
        <v>2.2000000000000001E-3</v>
      </c>
      <c r="BW126" s="903">
        <f>BV126/1000</f>
        <v>2.2000000000000001E-6</v>
      </c>
      <c r="BX126" s="794" t="s">
        <v>514</v>
      </c>
      <c r="BY126" s="798">
        <v>2.9999999999999997E-4</v>
      </c>
      <c r="BZ126" s="798">
        <v>0.03</v>
      </c>
      <c r="CA126" s="794" t="s">
        <v>242</v>
      </c>
      <c r="CB126" s="797">
        <v>0</v>
      </c>
      <c r="CC126" s="903">
        <f>CB126/1000</f>
        <v>0</v>
      </c>
      <c r="CD126" s="794" t="s">
        <v>409</v>
      </c>
      <c r="CE126" s="798">
        <v>0</v>
      </c>
      <c r="CF126" s="798">
        <v>0</v>
      </c>
      <c r="CG126" s="794" t="s">
        <v>242</v>
      </c>
      <c r="CH126" s="797">
        <v>0</v>
      </c>
      <c r="CI126" s="903">
        <f>CH126/1000</f>
        <v>0</v>
      </c>
      <c r="CJ126" s="794" t="s">
        <v>514</v>
      </c>
      <c r="CK126" s="798">
        <v>0</v>
      </c>
      <c r="CL126" s="798">
        <v>0</v>
      </c>
      <c r="CM126" s="794" t="s">
        <v>242</v>
      </c>
      <c r="CN126" s="705"/>
      <c r="CO126" s="88">
        <v>0.6</v>
      </c>
      <c r="CP126" s="88">
        <f t="shared" ref="CP126:CP143" si="95">(CO126+CQ126)/2</f>
        <v>0.8</v>
      </c>
      <c r="CQ126" s="88">
        <v>1</v>
      </c>
      <c r="CR126" s="67">
        <v>0.6</v>
      </c>
      <c r="CS126" s="67">
        <v>1</v>
      </c>
    </row>
    <row r="127" spans="22:97" s="67" customFormat="1" ht="17.25" thickBot="1" x14ac:dyDescent="0.3">
      <c r="V127" s="655"/>
      <c r="AA127" s="656"/>
      <c r="AB127" s="656"/>
      <c r="AD127" s="656"/>
      <c r="AE127" s="657"/>
      <c r="AH127" s="658"/>
      <c r="AI127" s="658"/>
      <c r="AK127" s="656"/>
      <c r="AR127" s="656"/>
      <c r="AV127" s="656"/>
      <c r="AX127" s="656"/>
      <c r="BB127" s="656"/>
      <c r="BC127" s="656"/>
      <c r="BE127" s="656"/>
      <c r="BF127" s="664"/>
      <c r="BI127" s="796" t="s">
        <v>243</v>
      </c>
      <c r="BJ127" s="794" t="s">
        <v>407</v>
      </c>
      <c r="BK127" s="801">
        <v>0.6129</v>
      </c>
      <c r="BL127" s="794" t="s">
        <v>408</v>
      </c>
      <c r="BM127" s="798">
        <v>0.18914999999999998</v>
      </c>
      <c r="BN127" s="798">
        <v>0.18914999999999998</v>
      </c>
      <c r="BO127" s="795" t="s">
        <v>241</v>
      </c>
      <c r="BP127" s="903">
        <v>1.4999999999999999E-2</v>
      </c>
      <c r="BQ127" s="903">
        <f t="shared" ref="BQ127:BQ143" si="96">BP127/1000</f>
        <v>1.4999999999999999E-5</v>
      </c>
      <c r="BR127" s="794" t="s">
        <v>409</v>
      </c>
      <c r="BS127" s="798">
        <v>3.0000000000000001E-3</v>
      </c>
      <c r="BT127" s="798">
        <v>0.03</v>
      </c>
      <c r="BU127" s="794" t="s">
        <v>242</v>
      </c>
      <c r="BV127" s="903">
        <v>1.5E-3</v>
      </c>
      <c r="BW127" s="903">
        <f t="shared" ref="BW127:BW143" si="97">BV127/1000</f>
        <v>1.5E-6</v>
      </c>
      <c r="BX127" s="794" t="s">
        <v>514</v>
      </c>
      <c r="BY127" s="798">
        <v>2.9999999999999997E-4</v>
      </c>
      <c r="BZ127" s="798">
        <v>0.03</v>
      </c>
      <c r="CA127" s="794" t="s">
        <v>242</v>
      </c>
      <c r="CB127" s="797">
        <v>0</v>
      </c>
      <c r="CC127" s="903">
        <f t="shared" ref="CC127:CC143" si="98">CB127/1000</f>
        <v>0</v>
      </c>
      <c r="CD127" s="794" t="s">
        <v>409</v>
      </c>
      <c r="CE127" s="798">
        <v>0</v>
      </c>
      <c r="CF127" s="798">
        <v>0</v>
      </c>
      <c r="CG127" s="794" t="s">
        <v>242</v>
      </c>
      <c r="CH127" s="797">
        <v>0</v>
      </c>
      <c r="CI127" s="903">
        <f t="shared" ref="CI127:CI143" si="99">CH127/1000</f>
        <v>0</v>
      </c>
      <c r="CJ127" s="794" t="s">
        <v>514</v>
      </c>
      <c r="CK127" s="798">
        <v>0</v>
      </c>
      <c r="CL127" s="798">
        <v>0</v>
      </c>
      <c r="CM127" s="794" t="s">
        <v>242</v>
      </c>
      <c r="CN127" s="705"/>
      <c r="CO127" s="88">
        <v>0.15</v>
      </c>
      <c r="CP127" s="88">
        <f t="shared" si="95"/>
        <v>0.17499999999999999</v>
      </c>
      <c r="CQ127" s="88">
        <v>0.2</v>
      </c>
      <c r="CR127" s="67">
        <v>0.15</v>
      </c>
      <c r="CS127" s="67">
        <v>0.2</v>
      </c>
    </row>
    <row r="128" spans="22:97" s="67" customFormat="1" ht="26.25" thickBot="1" x14ac:dyDescent="0.3">
      <c r="V128" s="655"/>
      <c r="AA128" s="656"/>
      <c r="AB128" s="656"/>
      <c r="AD128" s="656"/>
      <c r="AE128" s="657"/>
      <c r="AH128" s="658"/>
      <c r="AI128" s="658"/>
      <c r="AK128" s="656"/>
      <c r="AR128" s="656"/>
      <c r="AV128" s="656"/>
      <c r="AX128" s="656"/>
      <c r="BB128" s="656"/>
      <c r="BC128" s="656"/>
      <c r="BE128" s="656"/>
      <c r="BF128" s="664"/>
      <c r="BI128" s="796" t="s">
        <v>426</v>
      </c>
      <c r="BJ128" s="794" t="s">
        <v>407</v>
      </c>
      <c r="BK128" s="801">
        <v>1.9805999999999999</v>
      </c>
      <c r="BL128" s="794" t="s">
        <v>408</v>
      </c>
      <c r="BM128" s="798">
        <v>6.5890000000000004E-2</v>
      </c>
      <c r="BN128" s="798">
        <v>6.5890000000000004E-2</v>
      </c>
      <c r="BO128" s="795" t="s">
        <v>241</v>
      </c>
      <c r="BP128" s="903">
        <v>3.5700000000000003E-2</v>
      </c>
      <c r="BQ128" s="903">
        <f>BP128/1000</f>
        <v>3.57E-5</v>
      </c>
      <c r="BR128" s="794" t="s">
        <v>409</v>
      </c>
      <c r="BS128" s="798">
        <v>3.0000000000000001E-3</v>
      </c>
      <c r="BT128" s="798">
        <v>0.03</v>
      </c>
      <c r="BU128" s="794" t="s">
        <v>242</v>
      </c>
      <c r="BV128" s="903">
        <v>3.5999999999999999E-3</v>
      </c>
      <c r="BW128" s="903">
        <f>BV128/1000</f>
        <v>3.5999999999999998E-6</v>
      </c>
      <c r="BX128" s="794" t="s">
        <v>514</v>
      </c>
      <c r="BY128" s="798">
        <v>2.9999999999999997E-4</v>
      </c>
      <c r="BZ128" s="798">
        <v>0.03</v>
      </c>
      <c r="CA128" s="794" t="s">
        <v>242</v>
      </c>
      <c r="CB128" s="797">
        <v>3.28</v>
      </c>
      <c r="CC128" s="903">
        <f>CB128/1000</f>
        <v>3.2799999999999999E-3</v>
      </c>
      <c r="CD128" s="794" t="s">
        <v>409</v>
      </c>
      <c r="CE128" s="798">
        <v>0.5</v>
      </c>
      <c r="CF128" s="798">
        <v>15.4</v>
      </c>
      <c r="CG128" s="794" t="s">
        <v>242</v>
      </c>
      <c r="CH128" s="797">
        <v>0.107</v>
      </c>
      <c r="CI128" s="903">
        <f>CH128/1000</f>
        <v>1.07E-4</v>
      </c>
      <c r="CJ128" s="794" t="s">
        <v>514</v>
      </c>
      <c r="CK128" s="798">
        <v>0.01</v>
      </c>
      <c r="CL128" s="798">
        <v>0.77</v>
      </c>
      <c r="CM128" s="794" t="s">
        <v>242</v>
      </c>
      <c r="CN128" s="705"/>
      <c r="CO128" s="88">
        <v>0.15</v>
      </c>
      <c r="CP128" s="88">
        <f t="shared" si="95"/>
        <v>0.17499999999999999</v>
      </c>
      <c r="CQ128" s="88">
        <v>0.2</v>
      </c>
      <c r="CR128" s="67">
        <v>0.15</v>
      </c>
      <c r="CS128" s="67">
        <v>0.2</v>
      </c>
    </row>
    <row r="129" spans="22:97" s="67" customFormat="1" ht="26.25" thickBot="1" x14ac:dyDescent="0.3">
      <c r="V129" s="655"/>
      <c r="AA129" s="656"/>
      <c r="AB129" s="656"/>
      <c r="AD129" s="656"/>
      <c r="AE129" s="657"/>
      <c r="AH129" s="658"/>
      <c r="AI129" s="658"/>
      <c r="AK129" s="656"/>
      <c r="AR129" s="656"/>
      <c r="AV129" s="656"/>
      <c r="AX129" s="656"/>
      <c r="BB129" s="656"/>
      <c r="BC129" s="656"/>
      <c r="BE129" s="656"/>
      <c r="BF129" s="664"/>
      <c r="BI129" s="796" t="s">
        <v>4</v>
      </c>
      <c r="BJ129" s="794" t="s">
        <v>407</v>
      </c>
      <c r="BK129" s="801">
        <v>2.1913</v>
      </c>
      <c r="BL129" s="794" t="s">
        <v>408</v>
      </c>
      <c r="BM129" s="798">
        <v>1.15E-3</v>
      </c>
      <c r="BN129" s="798">
        <v>1.15E-3</v>
      </c>
      <c r="BO129" s="795" t="s">
        <v>241</v>
      </c>
      <c r="BP129" s="903">
        <v>3.8699999999999998E-2</v>
      </c>
      <c r="BQ129" s="903">
        <f t="shared" si="96"/>
        <v>3.8699999999999999E-5</v>
      </c>
      <c r="BR129" s="794" t="s">
        <v>409</v>
      </c>
      <c r="BS129" s="798">
        <v>3.0000000000000001E-3</v>
      </c>
      <c r="BT129" s="798">
        <v>0.03</v>
      </c>
      <c r="BU129" s="794" t="s">
        <v>242</v>
      </c>
      <c r="BV129" s="903">
        <v>3.8999999999999998E-3</v>
      </c>
      <c r="BW129" s="903">
        <f t="shared" si="97"/>
        <v>3.8999999999999999E-6</v>
      </c>
      <c r="BX129" s="794" t="s">
        <v>514</v>
      </c>
      <c r="BY129" s="798">
        <v>2.9999999999999997E-4</v>
      </c>
      <c r="BZ129" s="798">
        <v>0.03</v>
      </c>
      <c r="CA129" s="794" t="s">
        <v>242</v>
      </c>
      <c r="CB129" s="797">
        <v>3.5579999999999998</v>
      </c>
      <c r="CC129" s="903">
        <f t="shared" si="98"/>
        <v>3.558E-3</v>
      </c>
      <c r="CD129" s="794" t="s">
        <v>409</v>
      </c>
      <c r="CE129" s="798">
        <v>0.5</v>
      </c>
      <c r="CF129" s="798">
        <v>15.4</v>
      </c>
      <c r="CG129" s="794" t="s">
        <v>242</v>
      </c>
      <c r="CH129" s="797">
        <v>0.11600000000000001</v>
      </c>
      <c r="CI129" s="903">
        <f t="shared" si="99"/>
        <v>1.16E-4</v>
      </c>
      <c r="CJ129" s="794" t="s">
        <v>514</v>
      </c>
      <c r="CK129" s="798">
        <v>0.01</v>
      </c>
      <c r="CL129" s="798">
        <v>0.77</v>
      </c>
      <c r="CM129" s="794" t="s">
        <v>242</v>
      </c>
      <c r="CN129" s="705"/>
      <c r="CO129" s="88">
        <v>0.15</v>
      </c>
      <c r="CP129" s="88">
        <f t="shared" si="95"/>
        <v>0.17499999999999999</v>
      </c>
      <c r="CQ129" s="88">
        <v>0.2</v>
      </c>
      <c r="CR129" s="67">
        <v>0.15</v>
      </c>
      <c r="CS129" s="67">
        <v>0.2</v>
      </c>
    </row>
    <row r="130" spans="22:97" s="67" customFormat="1" ht="17.25" thickBot="1" x14ac:dyDescent="0.3">
      <c r="V130" s="655"/>
      <c r="AA130" s="656"/>
      <c r="AB130" s="656"/>
      <c r="AD130" s="656"/>
      <c r="AE130" s="657"/>
      <c r="AH130" s="658"/>
      <c r="AI130" s="658"/>
      <c r="AK130" s="656"/>
      <c r="AR130" s="656"/>
      <c r="AV130" s="656"/>
      <c r="AX130" s="656"/>
      <c r="BB130" s="656"/>
      <c r="BC130" s="656"/>
      <c r="BE130" s="656"/>
      <c r="BF130" s="664"/>
      <c r="BI130" s="796" t="s">
        <v>5</v>
      </c>
      <c r="BJ130" s="794" t="s">
        <v>407</v>
      </c>
      <c r="BK130" s="801">
        <v>1.8396999999999999</v>
      </c>
      <c r="BL130" s="794" t="s">
        <v>408</v>
      </c>
      <c r="BM130" s="798">
        <v>1.16E-3</v>
      </c>
      <c r="BN130" s="798">
        <v>1.16E-3</v>
      </c>
      <c r="BO130" s="795" t="s">
        <v>241</v>
      </c>
      <c r="BP130" s="903">
        <v>3.3500000000000002E-2</v>
      </c>
      <c r="BQ130" s="903">
        <f t="shared" si="96"/>
        <v>3.3500000000000001E-5</v>
      </c>
      <c r="BR130" s="794" t="s">
        <v>409</v>
      </c>
      <c r="BS130" s="798">
        <v>3.0000000000000001E-3</v>
      </c>
      <c r="BT130" s="798">
        <v>0.03</v>
      </c>
      <c r="BU130" s="794" t="s">
        <v>242</v>
      </c>
      <c r="BV130" s="903">
        <v>3.3E-3</v>
      </c>
      <c r="BW130" s="903">
        <f t="shared" si="97"/>
        <v>3.3000000000000002E-6</v>
      </c>
      <c r="BX130" s="794" t="s">
        <v>514</v>
      </c>
      <c r="BY130" s="798">
        <v>2.9999999999999997E-4</v>
      </c>
      <c r="BZ130" s="798">
        <v>0.03</v>
      </c>
      <c r="CA130" s="794" t="s">
        <v>242</v>
      </c>
      <c r="CB130" s="797">
        <v>3.0815000000000001</v>
      </c>
      <c r="CC130" s="903">
        <f t="shared" si="98"/>
        <v>3.0815E-3</v>
      </c>
      <c r="CD130" s="794" t="s">
        <v>409</v>
      </c>
      <c r="CE130" s="798">
        <v>0.5</v>
      </c>
      <c r="CF130" s="798">
        <v>15.4</v>
      </c>
      <c r="CG130" s="794" t="s">
        <v>242</v>
      </c>
      <c r="CH130" s="797">
        <v>0.10050000000000001</v>
      </c>
      <c r="CI130" s="903">
        <f t="shared" si="99"/>
        <v>1.005E-4</v>
      </c>
      <c r="CJ130" s="794" t="s">
        <v>514</v>
      </c>
      <c r="CK130" s="798">
        <v>0.01</v>
      </c>
      <c r="CL130" s="798">
        <v>0.77</v>
      </c>
      <c r="CM130" s="794" t="s">
        <v>242</v>
      </c>
      <c r="CN130" s="705"/>
      <c r="CO130" s="88">
        <v>0.15</v>
      </c>
      <c r="CP130" s="88">
        <f t="shared" si="95"/>
        <v>0.17499999999999999</v>
      </c>
      <c r="CQ130" s="88">
        <v>0.2</v>
      </c>
      <c r="CR130" s="67">
        <v>0.15</v>
      </c>
      <c r="CS130" s="67">
        <v>0.2</v>
      </c>
    </row>
    <row r="131" spans="22:97" s="67" customFormat="1" ht="26.25" thickBot="1" x14ac:dyDescent="0.3">
      <c r="V131" s="655"/>
      <c r="AA131" s="656"/>
      <c r="AB131" s="656"/>
      <c r="AD131" s="656"/>
      <c r="AE131" s="657"/>
      <c r="AH131" s="658"/>
      <c r="AI131" s="658"/>
      <c r="AK131" s="656"/>
      <c r="AR131" s="656"/>
      <c r="AV131" s="656"/>
      <c r="AX131" s="656"/>
      <c r="BB131" s="656"/>
      <c r="BC131" s="656"/>
      <c r="BE131" s="656"/>
      <c r="BF131" s="664"/>
      <c r="BI131" s="796" t="s">
        <v>6</v>
      </c>
      <c r="BJ131" s="794" t="s">
        <v>407</v>
      </c>
      <c r="BK131" s="801">
        <v>1.8259000000000001</v>
      </c>
      <c r="BL131" s="794" t="s">
        <v>408</v>
      </c>
      <c r="BM131" s="798">
        <v>7.107999999999999E-2</v>
      </c>
      <c r="BN131" s="798">
        <v>7.107999999999999E-2</v>
      </c>
      <c r="BO131" s="795" t="s">
        <v>241</v>
      </c>
      <c r="BP131" s="903">
        <v>3.3300000000000003E-2</v>
      </c>
      <c r="BQ131" s="903">
        <f t="shared" si="96"/>
        <v>3.3300000000000003E-5</v>
      </c>
      <c r="BR131" s="794" t="s">
        <v>409</v>
      </c>
      <c r="BS131" s="798">
        <v>3.0000000000000001E-3</v>
      </c>
      <c r="BT131" s="798">
        <v>0.03</v>
      </c>
      <c r="BU131" s="794" t="s">
        <v>242</v>
      </c>
      <c r="BV131" s="903">
        <v>3.3E-3</v>
      </c>
      <c r="BW131" s="903">
        <f t="shared" si="97"/>
        <v>3.3000000000000002E-6</v>
      </c>
      <c r="BX131" s="794" t="s">
        <v>514</v>
      </c>
      <c r="BY131" s="798">
        <v>2.9999999999999997E-4</v>
      </c>
      <c r="BZ131" s="798">
        <v>0.03</v>
      </c>
      <c r="CA131" s="794" t="s">
        <v>242</v>
      </c>
      <c r="CB131" s="797">
        <v>3.0607000000000002</v>
      </c>
      <c r="CC131" s="903">
        <f t="shared" si="98"/>
        <v>3.0607000000000004E-3</v>
      </c>
      <c r="CD131" s="794" t="s">
        <v>409</v>
      </c>
      <c r="CE131" s="798">
        <v>0.5</v>
      </c>
      <c r="CF131" s="798">
        <v>15.4</v>
      </c>
      <c r="CG131" s="794" t="s">
        <v>242</v>
      </c>
      <c r="CH131" s="797">
        <v>9.98E-2</v>
      </c>
      <c r="CI131" s="903">
        <f t="shared" si="99"/>
        <v>9.98E-5</v>
      </c>
      <c r="CJ131" s="794" t="s">
        <v>514</v>
      </c>
      <c r="CK131" s="798">
        <v>0.01</v>
      </c>
      <c r="CL131" s="798">
        <v>0.77</v>
      </c>
      <c r="CM131" s="794" t="s">
        <v>242</v>
      </c>
      <c r="CN131" s="705"/>
      <c r="CO131" s="88">
        <v>0.15</v>
      </c>
      <c r="CP131" s="88">
        <f t="shared" si="95"/>
        <v>0.17499999999999999</v>
      </c>
      <c r="CQ131" s="88">
        <v>0.2</v>
      </c>
      <c r="CR131" s="67">
        <v>0.15</v>
      </c>
      <c r="CS131" s="67">
        <v>0.2</v>
      </c>
    </row>
    <row r="132" spans="22:97" s="67" customFormat="1" ht="26.25" thickBot="1" x14ac:dyDescent="0.3">
      <c r="V132" s="655"/>
      <c r="AA132" s="656"/>
      <c r="AB132" s="656"/>
      <c r="AD132" s="656"/>
      <c r="AE132" s="657"/>
      <c r="AH132" s="658"/>
      <c r="AI132" s="658"/>
      <c r="AK132" s="656"/>
      <c r="AR132" s="656"/>
      <c r="AV132" s="656"/>
      <c r="AX132" s="656"/>
      <c r="BB132" s="656"/>
      <c r="BC132" s="656"/>
      <c r="BE132" s="656"/>
      <c r="BF132" s="664"/>
      <c r="BI132" s="796" t="s">
        <v>244</v>
      </c>
      <c r="BJ132" s="794" t="s">
        <v>407</v>
      </c>
      <c r="BK132" s="801">
        <v>2.0354999999999999</v>
      </c>
      <c r="BL132" s="794" t="s">
        <v>408</v>
      </c>
      <c r="BM132" s="798">
        <v>6.3630000000000006E-2</v>
      </c>
      <c r="BN132" s="798">
        <v>6.3630000000000006E-2</v>
      </c>
      <c r="BO132" s="795" t="s">
        <v>241</v>
      </c>
      <c r="BP132" s="903">
        <v>3.73E-2</v>
      </c>
      <c r="BQ132" s="903">
        <f t="shared" si="96"/>
        <v>3.7299999999999999E-5</v>
      </c>
      <c r="BR132" s="794" t="s">
        <v>409</v>
      </c>
      <c r="BS132" s="798">
        <v>3.0000000000000001E-3</v>
      </c>
      <c r="BT132" s="798">
        <v>0.03</v>
      </c>
      <c r="BU132" s="794" t="s">
        <v>242</v>
      </c>
      <c r="BV132" s="903">
        <v>3.7000000000000002E-3</v>
      </c>
      <c r="BW132" s="903">
        <f t="shared" si="97"/>
        <v>3.7000000000000002E-6</v>
      </c>
      <c r="BX132" s="794" t="s">
        <v>514</v>
      </c>
      <c r="BY132" s="798">
        <v>2.9999999999999997E-4</v>
      </c>
      <c r="BZ132" s="798">
        <v>0.03</v>
      </c>
      <c r="CA132" s="794" t="s">
        <v>242</v>
      </c>
      <c r="CB132" s="797">
        <v>3.4278</v>
      </c>
      <c r="CC132" s="903">
        <f t="shared" si="98"/>
        <v>3.4277999999999999E-3</v>
      </c>
      <c r="CD132" s="794" t="s">
        <v>409</v>
      </c>
      <c r="CE132" s="798">
        <v>0.5</v>
      </c>
      <c r="CF132" s="798">
        <v>15.4</v>
      </c>
      <c r="CG132" s="794" t="s">
        <v>242</v>
      </c>
      <c r="CH132" s="797">
        <v>0.1118</v>
      </c>
      <c r="CI132" s="903">
        <f t="shared" si="99"/>
        <v>1.1179999999999999E-4</v>
      </c>
      <c r="CJ132" s="794" t="s">
        <v>514</v>
      </c>
      <c r="CK132" s="798">
        <v>0.01</v>
      </c>
      <c r="CL132" s="798">
        <v>0.77</v>
      </c>
      <c r="CM132" s="794" t="s">
        <v>242</v>
      </c>
      <c r="CN132" s="705"/>
      <c r="CO132" s="88">
        <v>0.15</v>
      </c>
      <c r="CP132" s="88">
        <f t="shared" si="95"/>
        <v>0.17499999999999999</v>
      </c>
      <c r="CQ132" s="88">
        <v>0.2</v>
      </c>
      <c r="CR132" s="67">
        <v>0.15</v>
      </c>
      <c r="CS132" s="67">
        <v>0.2</v>
      </c>
    </row>
    <row r="133" spans="22:97" s="67" customFormat="1" ht="17.25" thickBot="1" x14ac:dyDescent="0.3">
      <c r="V133" s="655"/>
      <c r="AA133" s="656"/>
      <c r="AB133" s="656"/>
      <c r="AD133" s="656"/>
      <c r="AE133" s="657"/>
      <c r="AH133" s="658"/>
      <c r="AI133" s="658"/>
      <c r="AK133" s="656"/>
      <c r="AR133" s="656"/>
      <c r="AV133" s="656"/>
      <c r="AX133" s="656"/>
      <c r="BB133" s="656"/>
      <c r="BC133" s="656"/>
      <c r="BE133" s="656"/>
      <c r="BF133" s="664"/>
      <c r="BI133" s="796" t="s">
        <v>245</v>
      </c>
      <c r="BJ133" s="794" t="s">
        <v>407</v>
      </c>
      <c r="BK133" s="801">
        <v>1.9775</v>
      </c>
      <c r="BL133" s="794" t="s">
        <v>408</v>
      </c>
      <c r="BM133" s="798">
        <v>3.7130000000000003E-2</v>
      </c>
      <c r="BN133" s="798">
        <v>3.7130000000000003E-2</v>
      </c>
      <c r="BO133" s="795" t="s">
        <v>241</v>
      </c>
      <c r="BP133" s="903">
        <v>3.5400000000000001E-2</v>
      </c>
      <c r="BQ133" s="903">
        <f t="shared" si="96"/>
        <v>3.54E-5</v>
      </c>
      <c r="BR133" s="794" t="s">
        <v>409</v>
      </c>
      <c r="BS133" s="798">
        <v>3.0000000000000001E-3</v>
      </c>
      <c r="BT133" s="798">
        <v>0.03</v>
      </c>
      <c r="BU133" s="794" t="s">
        <v>242</v>
      </c>
      <c r="BV133" s="903">
        <v>3.5000000000000001E-3</v>
      </c>
      <c r="BW133" s="903">
        <f t="shared" si="97"/>
        <v>3.4999999999999999E-6</v>
      </c>
      <c r="BX133" s="794" t="s">
        <v>514</v>
      </c>
      <c r="BY133" s="798">
        <v>2.9999999999999997E-4</v>
      </c>
      <c r="BZ133" s="798">
        <v>0.03</v>
      </c>
      <c r="CA133" s="794" t="s">
        <v>242</v>
      </c>
      <c r="CB133" s="797">
        <v>3.2595000000000001</v>
      </c>
      <c r="CC133" s="903">
        <f t="shared" si="98"/>
        <v>3.2595000000000002E-3</v>
      </c>
      <c r="CD133" s="794" t="s">
        <v>409</v>
      </c>
      <c r="CE133" s="798">
        <v>0.5</v>
      </c>
      <c r="CF133" s="798">
        <v>15.4</v>
      </c>
      <c r="CG133" s="794" t="s">
        <v>242</v>
      </c>
      <c r="CH133" s="797">
        <v>0.10630000000000001</v>
      </c>
      <c r="CI133" s="903">
        <f t="shared" si="99"/>
        <v>1.0630000000000001E-4</v>
      </c>
      <c r="CJ133" s="794" t="s">
        <v>514</v>
      </c>
      <c r="CK133" s="798">
        <v>0.01</v>
      </c>
      <c r="CL133" s="798">
        <v>0.77</v>
      </c>
      <c r="CM133" s="794" t="s">
        <v>242</v>
      </c>
      <c r="CN133" s="705"/>
      <c r="CO133" s="88">
        <v>0.15</v>
      </c>
      <c r="CP133" s="88">
        <f t="shared" si="95"/>
        <v>0.17499999999999999</v>
      </c>
      <c r="CQ133" s="88">
        <v>0.2</v>
      </c>
      <c r="CR133" s="67">
        <v>0.15</v>
      </c>
      <c r="CS133" s="67">
        <v>0.2</v>
      </c>
    </row>
    <row r="134" spans="22:97" s="67" customFormat="1" ht="17.25" thickBot="1" x14ac:dyDescent="0.3">
      <c r="V134" s="655"/>
      <c r="AA134" s="656"/>
      <c r="AB134" s="656"/>
      <c r="AD134" s="656"/>
      <c r="AE134" s="657"/>
      <c r="AH134" s="658"/>
      <c r="AI134" s="658"/>
      <c r="AK134" s="656"/>
      <c r="AR134" s="656"/>
      <c r="AV134" s="656"/>
      <c r="AX134" s="656"/>
      <c r="BB134" s="656"/>
      <c r="BC134" s="656"/>
      <c r="BE134" s="656"/>
      <c r="BF134" s="664"/>
      <c r="BI134" s="796" t="s">
        <v>246</v>
      </c>
      <c r="BJ134" s="794" t="s">
        <v>407</v>
      </c>
      <c r="BK134" s="801">
        <v>2.1621000000000001</v>
      </c>
      <c r="BL134" s="794" t="s">
        <v>408</v>
      </c>
      <c r="BM134" s="798">
        <v>3.0299999999999997E-3</v>
      </c>
      <c r="BN134" s="798">
        <v>3.0299999999999997E-3</v>
      </c>
      <c r="BO134" s="795" t="s">
        <v>241</v>
      </c>
      <c r="BP134" s="903">
        <v>3.7900000000000003E-2</v>
      </c>
      <c r="BQ134" s="903">
        <f t="shared" si="96"/>
        <v>3.7900000000000006E-5</v>
      </c>
      <c r="BR134" s="794" t="s">
        <v>409</v>
      </c>
      <c r="BS134" s="798">
        <v>3.0000000000000001E-3</v>
      </c>
      <c r="BT134" s="798">
        <v>0.03</v>
      </c>
      <c r="BU134" s="794" t="s">
        <v>242</v>
      </c>
      <c r="BV134" s="903">
        <v>3.8E-3</v>
      </c>
      <c r="BW134" s="903">
        <f t="shared" si="97"/>
        <v>3.8E-6</v>
      </c>
      <c r="BX134" s="794" t="s">
        <v>514</v>
      </c>
      <c r="BY134" s="798">
        <v>2.9999999999999997E-4</v>
      </c>
      <c r="BZ134" s="798">
        <v>0.03</v>
      </c>
      <c r="CA134" s="794" t="s">
        <v>242</v>
      </c>
      <c r="CB134" s="797">
        <v>3.49</v>
      </c>
      <c r="CC134" s="903">
        <f t="shared" si="98"/>
        <v>3.49E-3</v>
      </c>
      <c r="CD134" s="794" t="s">
        <v>409</v>
      </c>
      <c r="CE134" s="798">
        <v>0.5</v>
      </c>
      <c r="CF134" s="798">
        <v>15.4</v>
      </c>
      <c r="CG134" s="794" t="s">
        <v>242</v>
      </c>
      <c r="CH134" s="797">
        <v>0.1138</v>
      </c>
      <c r="CI134" s="903">
        <f t="shared" si="99"/>
        <v>1.138E-4</v>
      </c>
      <c r="CJ134" s="794" t="s">
        <v>514</v>
      </c>
      <c r="CK134" s="798">
        <v>0.01</v>
      </c>
      <c r="CL134" s="798">
        <v>0.77</v>
      </c>
      <c r="CM134" s="794" t="s">
        <v>242</v>
      </c>
      <c r="CN134" s="705"/>
      <c r="CO134" s="88">
        <v>0.15</v>
      </c>
      <c r="CP134" s="88">
        <f t="shared" si="95"/>
        <v>0.17499999999999999</v>
      </c>
      <c r="CQ134" s="88">
        <v>0.2</v>
      </c>
      <c r="CR134" s="67">
        <v>0.15</v>
      </c>
      <c r="CS134" s="67">
        <v>0.2</v>
      </c>
    </row>
    <row r="135" spans="22:97" s="67" customFormat="1" ht="17.25" thickBot="1" x14ac:dyDescent="0.3">
      <c r="V135" s="655"/>
      <c r="AA135" s="656"/>
      <c r="AB135" s="656"/>
      <c r="AD135" s="656"/>
      <c r="AE135" s="657"/>
      <c r="AH135" s="658"/>
      <c r="AI135" s="658"/>
      <c r="AK135" s="656"/>
      <c r="AR135" s="656"/>
      <c r="AV135" s="656"/>
      <c r="AX135" s="656"/>
      <c r="BB135" s="656"/>
      <c r="BC135" s="656"/>
      <c r="BE135" s="656"/>
      <c r="BF135" s="664"/>
      <c r="BI135" s="796" t="s">
        <v>247</v>
      </c>
      <c r="BJ135" s="794" t="s">
        <v>407</v>
      </c>
      <c r="BK135" s="801">
        <v>1.8321000000000001</v>
      </c>
      <c r="BL135" s="794" t="s">
        <v>408</v>
      </c>
      <c r="BM135" s="798">
        <v>7.0720000000000005E-2</v>
      </c>
      <c r="BN135" s="798">
        <v>7.0720000000000005E-2</v>
      </c>
      <c r="BO135" s="795" t="s">
        <v>241</v>
      </c>
      <c r="BP135" s="903">
        <v>3.3500000000000002E-2</v>
      </c>
      <c r="BQ135" s="903">
        <f t="shared" si="96"/>
        <v>3.3500000000000001E-5</v>
      </c>
      <c r="BR135" s="794" t="s">
        <v>409</v>
      </c>
      <c r="BS135" s="798">
        <v>3.0000000000000001E-3</v>
      </c>
      <c r="BT135" s="798">
        <v>0.03</v>
      </c>
      <c r="BU135" s="794" t="s">
        <v>242</v>
      </c>
      <c r="BV135" s="903">
        <v>3.3999999999999998E-3</v>
      </c>
      <c r="BW135" s="903">
        <f t="shared" si="97"/>
        <v>3.3999999999999996E-6</v>
      </c>
      <c r="BX135" s="794" t="s">
        <v>514</v>
      </c>
      <c r="BY135" s="798">
        <v>2.9999999999999997E-4</v>
      </c>
      <c r="BZ135" s="798">
        <v>0.03</v>
      </c>
      <c r="CA135" s="794" t="s">
        <v>242</v>
      </c>
      <c r="CB135" s="797">
        <v>3.0825</v>
      </c>
      <c r="CC135" s="903">
        <f t="shared" si="98"/>
        <v>3.0825000000000002E-3</v>
      </c>
      <c r="CD135" s="794" t="s">
        <v>409</v>
      </c>
      <c r="CE135" s="798">
        <v>0.5</v>
      </c>
      <c r="CF135" s="798">
        <v>15.4</v>
      </c>
      <c r="CG135" s="794" t="s">
        <v>242</v>
      </c>
      <c r="CH135" s="797">
        <v>0.10050000000000001</v>
      </c>
      <c r="CI135" s="903">
        <f t="shared" si="99"/>
        <v>1.005E-4</v>
      </c>
      <c r="CJ135" s="794" t="s">
        <v>514</v>
      </c>
      <c r="CK135" s="798">
        <v>0.01</v>
      </c>
      <c r="CL135" s="798">
        <v>0.77</v>
      </c>
      <c r="CM135" s="794" t="s">
        <v>242</v>
      </c>
      <c r="CN135" s="705"/>
      <c r="CO135" s="88">
        <v>0.15</v>
      </c>
      <c r="CP135" s="88">
        <f t="shared" si="95"/>
        <v>0.17499999999999999</v>
      </c>
      <c r="CQ135" s="88">
        <v>0.2</v>
      </c>
      <c r="CR135" s="67">
        <v>0.15</v>
      </c>
      <c r="CS135" s="67">
        <v>0.2</v>
      </c>
    </row>
    <row r="136" spans="22:97" s="67" customFormat="1" ht="17.25" thickBot="1" x14ac:dyDescent="0.3">
      <c r="V136" s="655"/>
      <c r="AA136" s="656"/>
      <c r="AB136" s="656"/>
      <c r="AD136" s="656"/>
      <c r="AE136" s="657"/>
      <c r="AH136" s="658"/>
      <c r="AI136" s="658"/>
      <c r="AK136" s="656"/>
      <c r="AR136" s="656"/>
      <c r="AV136" s="656"/>
      <c r="AX136" s="656"/>
      <c r="BB136" s="656"/>
      <c r="BC136" s="656"/>
      <c r="BE136" s="656"/>
      <c r="BF136" s="664"/>
      <c r="BI136" s="796" t="s">
        <v>275</v>
      </c>
      <c r="BJ136" s="794" t="s">
        <v>407</v>
      </c>
      <c r="BK136" s="801">
        <v>4.6929999999999996</v>
      </c>
      <c r="BL136" s="794" t="s">
        <v>408</v>
      </c>
      <c r="BM136" s="798">
        <v>2.6000000000000002E-2</v>
      </c>
      <c r="BN136" s="798">
        <v>2.6000000000000002E-2</v>
      </c>
      <c r="BO136" s="795" t="s">
        <v>241</v>
      </c>
      <c r="BP136" s="903">
        <v>9.9199999999999997E-2</v>
      </c>
      <c r="BQ136" s="903">
        <f t="shared" si="96"/>
        <v>9.9199999999999999E-5</v>
      </c>
      <c r="BR136" s="794" t="s">
        <v>409</v>
      </c>
      <c r="BS136" s="798">
        <v>3.0000000000000001E-3</v>
      </c>
      <c r="BT136" s="798">
        <v>0.03</v>
      </c>
      <c r="BU136" s="794" t="s">
        <v>242</v>
      </c>
      <c r="BV136" s="903">
        <v>9.9000000000000008E-3</v>
      </c>
      <c r="BW136" s="903">
        <f t="shared" si="97"/>
        <v>9.9000000000000001E-6</v>
      </c>
      <c r="BX136" s="794" t="s">
        <v>514</v>
      </c>
      <c r="BY136" s="798">
        <v>2.9999999999999997E-4</v>
      </c>
      <c r="BZ136" s="798">
        <v>0.03</v>
      </c>
      <c r="CA136" s="794" t="s">
        <v>242</v>
      </c>
      <c r="CB136" s="797">
        <v>6.1513</v>
      </c>
      <c r="CC136" s="903">
        <f t="shared" si="98"/>
        <v>6.1513000000000002E-3</v>
      </c>
      <c r="CD136" s="794" t="s">
        <v>409</v>
      </c>
      <c r="CE136" s="798">
        <v>0</v>
      </c>
      <c r="CF136" s="798">
        <v>0</v>
      </c>
      <c r="CG136" s="794" t="s">
        <v>242</v>
      </c>
      <c r="CH136" s="797">
        <v>1.9800000000000002E-2</v>
      </c>
      <c r="CI136" s="903">
        <f t="shared" si="99"/>
        <v>1.98E-5</v>
      </c>
      <c r="CJ136" s="794" t="s">
        <v>514</v>
      </c>
      <c r="CK136" s="798">
        <v>0</v>
      </c>
      <c r="CL136" s="798">
        <v>0</v>
      </c>
      <c r="CM136" s="794" t="s">
        <v>242</v>
      </c>
      <c r="CN136" s="705"/>
      <c r="CO136" s="88">
        <v>0.15</v>
      </c>
      <c r="CP136" s="88">
        <f t="shared" si="95"/>
        <v>0.17499999999999999</v>
      </c>
      <c r="CQ136" s="88">
        <v>0.2</v>
      </c>
      <c r="CR136" s="67">
        <v>0.15</v>
      </c>
      <c r="CS136" s="67">
        <v>0.2</v>
      </c>
    </row>
    <row r="137" spans="22:97" s="67" customFormat="1" ht="17.25" thickBot="1" x14ac:dyDescent="0.3">
      <c r="V137" s="655"/>
      <c r="AA137" s="656"/>
      <c r="AB137" s="656"/>
      <c r="AD137" s="656"/>
      <c r="AE137" s="657"/>
      <c r="AH137" s="658"/>
      <c r="AI137" s="658"/>
      <c r="AK137" s="656"/>
      <c r="AR137" s="656"/>
      <c r="AV137" s="656"/>
      <c r="AX137" s="656"/>
      <c r="BB137" s="656"/>
      <c r="BC137" s="656"/>
      <c r="BE137" s="656"/>
      <c r="BF137" s="664"/>
      <c r="BI137" s="796" t="s">
        <v>7</v>
      </c>
      <c r="BJ137" s="794" t="s">
        <v>407</v>
      </c>
      <c r="BK137" s="801">
        <v>5.5792000000000002</v>
      </c>
      <c r="BL137" s="794" t="s">
        <v>408</v>
      </c>
      <c r="BM137" s="798">
        <v>2.5219999999999999E-2</v>
      </c>
      <c r="BN137" s="798">
        <v>2.5219999999999999E-2</v>
      </c>
      <c r="BO137" s="795" t="s">
        <v>241</v>
      </c>
      <c r="BP137" s="903">
        <v>8.6300000000000002E-2</v>
      </c>
      <c r="BQ137" s="903">
        <f t="shared" si="96"/>
        <v>8.6299999999999997E-5</v>
      </c>
      <c r="BR137" s="794" t="s">
        <v>409</v>
      </c>
      <c r="BS137" s="798">
        <v>3.0000000000000001E-3</v>
      </c>
      <c r="BT137" s="798">
        <v>0.03</v>
      </c>
      <c r="BU137" s="794" t="s">
        <v>242</v>
      </c>
      <c r="BV137" s="903">
        <v>8.6E-3</v>
      </c>
      <c r="BW137" s="903">
        <f t="shared" si="97"/>
        <v>8.6000000000000007E-6</v>
      </c>
      <c r="BX137" s="794" t="s">
        <v>514</v>
      </c>
      <c r="BY137" s="798">
        <v>2.9999999999999997E-4</v>
      </c>
      <c r="BZ137" s="798">
        <v>0.03</v>
      </c>
      <c r="CA137" s="794" t="s">
        <v>242</v>
      </c>
      <c r="CB137" s="797">
        <v>5.3475999999999999</v>
      </c>
      <c r="CC137" s="903">
        <f t="shared" si="98"/>
        <v>5.3476000000000001E-3</v>
      </c>
      <c r="CD137" s="794" t="s">
        <v>409</v>
      </c>
      <c r="CE137" s="798">
        <v>0</v>
      </c>
      <c r="CF137" s="798">
        <v>0</v>
      </c>
      <c r="CG137" s="794" t="s">
        <v>242</v>
      </c>
      <c r="CH137" s="797">
        <v>1.7299999999999999E-2</v>
      </c>
      <c r="CI137" s="903">
        <f t="shared" si="99"/>
        <v>1.73E-5</v>
      </c>
      <c r="CJ137" s="794" t="s">
        <v>514</v>
      </c>
      <c r="CK137" s="798">
        <v>0</v>
      </c>
      <c r="CL137" s="798">
        <v>0</v>
      </c>
      <c r="CM137" s="794" t="s">
        <v>242</v>
      </c>
      <c r="CN137" s="705"/>
      <c r="CO137" s="88">
        <v>0.15</v>
      </c>
      <c r="CP137" s="88">
        <f t="shared" si="95"/>
        <v>0.17499999999999999</v>
      </c>
      <c r="CQ137" s="88">
        <v>0.2</v>
      </c>
      <c r="CR137" s="67">
        <v>0.15</v>
      </c>
      <c r="CS137" s="67">
        <v>0.2</v>
      </c>
    </row>
    <row r="138" spans="22:97" s="67" customFormat="1" ht="26.25" thickBot="1" x14ac:dyDescent="0.3">
      <c r="V138" s="655"/>
      <c r="AA138" s="656"/>
      <c r="AB138" s="656"/>
      <c r="AD138" s="656"/>
      <c r="AE138" s="657"/>
      <c r="AH138" s="658"/>
      <c r="AI138" s="658"/>
      <c r="AK138" s="656"/>
      <c r="AR138" s="656"/>
      <c r="AV138" s="656"/>
      <c r="AX138" s="656"/>
      <c r="BB138" s="656"/>
      <c r="BC138" s="656"/>
      <c r="BE138" s="656"/>
      <c r="BF138" s="664"/>
      <c r="BI138" s="796" t="s">
        <v>248</v>
      </c>
      <c r="BJ138" s="794" t="s">
        <v>407</v>
      </c>
      <c r="BK138" s="801">
        <v>2.2818000000000001</v>
      </c>
      <c r="BL138" s="794" t="s">
        <v>408</v>
      </c>
      <c r="BM138" s="798">
        <v>2.8499999999999997E-3</v>
      </c>
      <c r="BN138" s="798">
        <v>2.8499999999999997E-3</v>
      </c>
      <c r="BO138" s="795" t="s">
        <v>241</v>
      </c>
      <c r="BP138" s="903">
        <v>4.0599999999999997E-2</v>
      </c>
      <c r="BQ138" s="903">
        <f t="shared" si="96"/>
        <v>4.0599999999999998E-5</v>
      </c>
      <c r="BR138" s="794" t="s">
        <v>409</v>
      </c>
      <c r="BS138" s="798">
        <v>3.0000000000000001E-3</v>
      </c>
      <c r="BT138" s="798">
        <v>0.03</v>
      </c>
      <c r="BU138" s="794" t="s">
        <v>242</v>
      </c>
      <c r="BV138" s="903">
        <v>4.1000000000000003E-3</v>
      </c>
      <c r="BW138" s="903">
        <f t="shared" si="97"/>
        <v>4.1000000000000006E-6</v>
      </c>
      <c r="BX138" s="794" t="s">
        <v>514</v>
      </c>
      <c r="BY138" s="798">
        <v>2.9999999999999997E-4</v>
      </c>
      <c r="BZ138" s="798">
        <v>0.03</v>
      </c>
      <c r="CA138" s="794" t="s">
        <v>242</v>
      </c>
      <c r="CB138" s="797">
        <v>0</v>
      </c>
      <c r="CC138" s="903">
        <f t="shared" si="98"/>
        <v>0</v>
      </c>
      <c r="CD138" s="794" t="s">
        <v>409</v>
      </c>
      <c r="CE138" s="798">
        <v>0</v>
      </c>
      <c r="CF138" s="798">
        <v>0</v>
      </c>
      <c r="CG138" s="794" t="s">
        <v>242</v>
      </c>
      <c r="CH138" s="797">
        <v>0</v>
      </c>
      <c r="CI138" s="903">
        <f t="shared" si="99"/>
        <v>0</v>
      </c>
      <c r="CJ138" s="794" t="s">
        <v>514</v>
      </c>
      <c r="CK138" s="798">
        <v>0</v>
      </c>
      <c r="CL138" s="798">
        <v>0</v>
      </c>
      <c r="CM138" s="794" t="s">
        <v>242</v>
      </c>
      <c r="CN138" s="705"/>
      <c r="CO138" s="88">
        <v>0.15</v>
      </c>
      <c r="CP138" s="88">
        <f t="shared" si="95"/>
        <v>0.17499999999999999</v>
      </c>
      <c r="CQ138" s="88">
        <v>0.2</v>
      </c>
      <c r="CR138" s="67">
        <v>0.15</v>
      </c>
      <c r="CS138" s="67">
        <v>0.2</v>
      </c>
    </row>
    <row r="139" spans="22:97" s="67" customFormat="1" ht="26.25" thickBot="1" x14ac:dyDescent="0.3">
      <c r="V139" s="655"/>
      <c r="AA139" s="656"/>
      <c r="AB139" s="656"/>
      <c r="AD139" s="656"/>
      <c r="AE139" s="657"/>
      <c r="AH139" s="658"/>
      <c r="AI139" s="658"/>
      <c r="AK139" s="656"/>
      <c r="AR139" s="656"/>
      <c r="AV139" s="656"/>
      <c r="AX139" s="656"/>
      <c r="BB139" s="656"/>
      <c r="BC139" s="656"/>
      <c r="BE139" s="656"/>
      <c r="BF139" s="664"/>
      <c r="BI139" s="796" t="s">
        <v>368</v>
      </c>
      <c r="BJ139" s="794" t="s">
        <v>407</v>
      </c>
      <c r="BK139" s="801">
        <v>1.9420999999999999</v>
      </c>
      <c r="BL139" s="794" t="s">
        <v>408</v>
      </c>
      <c r="BM139" s="798">
        <v>0.10070999999999999</v>
      </c>
      <c r="BN139" s="798">
        <v>0.10070999999999999</v>
      </c>
      <c r="BO139" s="795" t="s">
        <v>241</v>
      </c>
      <c r="BP139" s="903">
        <v>3.5499999999999997E-2</v>
      </c>
      <c r="BQ139" s="903">
        <f t="shared" si="96"/>
        <v>3.5499999999999996E-5</v>
      </c>
      <c r="BR139" s="794" t="s">
        <v>409</v>
      </c>
      <c r="BS139" s="798">
        <v>3.0000000000000001E-3</v>
      </c>
      <c r="BT139" s="798">
        <v>0.03</v>
      </c>
      <c r="BU139" s="794" t="s">
        <v>242</v>
      </c>
      <c r="BV139" s="903">
        <v>3.5999999999999999E-3</v>
      </c>
      <c r="BW139" s="903">
        <f t="shared" si="97"/>
        <v>3.5999999999999998E-6</v>
      </c>
      <c r="BX139" s="794" t="s">
        <v>514</v>
      </c>
      <c r="BY139" s="798">
        <v>2.9999999999999997E-4</v>
      </c>
      <c r="BZ139" s="798">
        <v>0.03</v>
      </c>
      <c r="CA139" s="794" t="s">
        <v>242</v>
      </c>
      <c r="CB139" s="797">
        <v>3.2690000000000001</v>
      </c>
      <c r="CC139" s="903">
        <f t="shared" si="98"/>
        <v>3.2690000000000002E-3</v>
      </c>
      <c r="CD139" s="794" t="s">
        <v>409</v>
      </c>
      <c r="CE139" s="798">
        <v>0.5</v>
      </c>
      <c r="CF139" s="798">
        <v>15.4</v>
      </c>
      <c r="CG139" s="794" t="s">
        <v>242</v>
      </c>
      <c r="CH139" s="797">
        <v>0.1066</v>
      </c>
      <c r="CI139" s="903">
        <f t="shared" si="99"/>
        <v>1.066E-4</v>
      </c>
      <c r="CJ139" s="794" t="s">
        <v>514</v>
      </c>
      <c r="CK139" s="798">
        <v>0.01</v>
      </c>
      <c r="CL139" s="798">
        <v>0.77</v>
      </c>
      <c r="CM139" s="794" t="s">
        <v>242</v>
      </c>
      <c r="CN139" s="705"/>
      <c r="CO139" s="88">
        <v>0.15</v>
      </c>
      <c r="CP139" s="88">
        <f t="shared" si="95"/>
        <v>0.17499999999999999</v>
      </c>
      <c r="CQ139" s="88">
        <v>0.2</v>
      </c>
      <c r="CR139" s="67">
        <v>0.15</v>
      </c>
      <c r="CS139" s="67">
        <v>0.2</v>
      </c>
    </row>
    <row r="140" spans="22:97" s="67" customFormat="1" ht="26.25" thickBot="1" x14ac:dyDescent="0.3">
      <c r="V140" s="655"/>
      <c r="AA140" s="656"/>
      <c r="AB140" s="656"/>
      <c r="AD140" s="656"/>
      <c r="AE140" s="657"/>
      <c r="AH140" s="658"/>
      <c r="AI140" s="658"/>
      <c r="AK140" s="656"/>
      <c r="AR140" s="656"/>
      <c r="AV140" s="656"/>
      <c r="AX140" s="656"/>
      <c r="BB140" s="656"/>
      <c r="BC140" s="656"/>
      <c r="BE140" s="656"/>
      <c r="BF140" s="664"/>
      <c r="BI140" s="796" t="s">
        <v>369</v>
      </c>
      <c r="BJ140" s="794" t="s">
        <v>407</v>
      </c>
      <c r="BK140" s="801">
        <v>2.101</v>
      </c>
      <c r="BL140" s="794" t="s">
        <v>408</v>
      </c>
      <c r="BM140" s="798">
        <v>6.6460000000000005E-2</v>
      </c>
      <c r="BN140" s="798">
        <v>6.6460000000000005E-2</v>
      </c>
      <c r="BO140" s="795" t="s">
        <v>241</v>
      </c>
      <c r="BP140" s="903">
        <v>3.73E-2</v>
      </c>
      <c r="BQ140" s="903">
        <f t="shared" si="96"/>
        <v>3.7299999999999999E-5</v>
      </c>
      <c r="BR140" s="794" t="s">
        <v>409</v>
      </c>
      <c r="BS140" s="798">
        <v>3.0000000000000001E-3</v>
      </c>
      <c r="BT140" s="798">
        <v>0.03</v>
      </c>
      <c r="BU140" s="794" t="s">
        <v>242</v>
      </c>
      <c r="BV140" s="903">
        <v>3.7000000000000002E-3</v>
      </c>
      <c r="BW140" s="903">
        <f t="shared" si="97"/>
        <v>3.7000000000000002E-6</v>
      </c>
      <c r="BX140" s="794" t="s">
        <v>514</v>
      </c>
      <c r="BY140" s="798">
        <v>2.9999999999999997E-4</v>
      </c>
      <c r="BZ140" s="798">
        <v>0.03</v>
      </c>
      <c r="CA140" s="794" t="s">
        <v>242</v>
      </c>
      <c r="CB140" s="797">
        <v>3.4272999999999998</v>
      </c>
      <c r="CC140" s="903">
        <f t="shared" si="98"/>
        <v>3.4272999999999999E-3</v>
      </c>
      <c r="CD140" s="794" t="s">
        <v>409</v>
      </c>
      <c r="CE140" s="798">
        <v>0.5</v>
      </c>
      <c r="CF140" s="798">
        <v>15.4</v>
      </c>
      <c r="CG140" s="794" t="s">
        <v>242</v>
      </c>
      <c r="CH140" s="797">
        <v>0.1118</v>
      </c>
      <c r="CI140" s="903">
        <f t="shared" si="99"/>
        <v>1.1179999999999999E-4</v>
      </c>
      <c r="CJ140" s="794" t="s">
        <v>514</v>
      </c>
      <c r="CK140" s="798">
        <v>0.01</v>
      </c>
      <c r="CL140" s="798">
        <v>0.77</v>
      </c>
      <c r="CM140" s="794" t="s">
        <v>242</v>
      </c>
      <c r="CN140" s="705"/>
      <c r="CO140" s="88">
        <v>0.15</v>
      </c>
      <c r="CP140" s="88">
        <f t="shared" si="95"/>
        <v>0.17499999999999999</v>
      </c>
      <c r="CQ140" s="88">
        <v>0.2</v>
      </c>
      <c r="CR140" s="67">
        <v>0.15</v>
      </c>
      <c r="CS140" s="67">
        <v>0.2</v>
      </c>
    </row>
    <row r="141" spans="22:97" s="67" customFormat="1" ht="26.25" thickBot="1" x14ac:dyDescent="0.3">
      <c r="V141" s="655"/>
      <c r="AA141" s="656"/>
      <c r="AB141" s="656"/>
      <c r="AD141" s="656"/>
      <c r="AE141" s="657"/>
      <c r="AH141" s="658"/>
      <c r="AI141" s="658"/>
      <c r="AK141" s="656"/>
      <c r="AR141" s="656"/>
      <c r="AV141" s="656"/>
      <c r="AX141" s="656"/>
      <c r="BB141" s="656"/>
      <c r="BC141" s="656"/>
      <c r="BE141" s="656"/>
      <c r="BF141" s="664"/>
      <c r="BI141" s="796" t="s">
        <v>370</v>
      </c>
      <c r="BJ141" s="794" t="s">
        <v>407</v>
      </c>
      <c r="BK141" s="801">
        <v>2.1795</v>
      </c>
      <c r="BL141" s="794" t="s">
        <v>408</v>
      </c>
      <c r="BM141" s="798">
        <v>4.79E-3</v>
      </c>
      <c r="BN141" s="798">
        <v>4.79E-3</v>
      </c>
      <c r="BO141" s="795" t="s">
        <v>241</v>
      </c>
      <c r="BP141" s="903">
        <v>3.85E-2</v>
      </c>
      <c r="BQ141" s="903">
        <f>BP141/1000</f>
        <v>3.8500000000000001E-5</v>
      </c>
      <c r="BR141" s="794" t="s">
        <v>409</v>
      </c>
      <c r="BS141" s="798">
        <v>3.0000000000000001E-3</v>
      </c>
      <c r="BT141" s="798">
        <v>0.03</v>
      </c>
      <c r="BU141" s="794" t="s">
        <v>242</v>
      </c>
      <c r="BV141" s="903">
        <v>3.8E-3</v>
      </c>
      <c r="BW141" s="903">
        <f>BV141/1000</f>
        <v>3.8E-6</v>
      </c>
      <c r="BX141" s="794" t="s">
        <v>514</v>
      </c>
      <c r="BY141" s="798">
        <v>2.9999999999999997E-4</v>
      </c>
      <c r="BZ141" s="798">
        <v>0.03</v>
      </c>
      <c r="CA141" s="794" t="s">
        <v>242</v>
      </c>
      <c r="CB141" s="797">
        <v>3.5390999999999999</v>
      </c>
      <c r="CC141" s="903">
        <f>CB141/1000</f>
        <v>3.5390999999999999E-3</v>
      </c>
      <c r="CD141" s="794" t="s">
        <v>409</v>
      </c>
      <c r="CE141" s="798">
        <v>0.5</v>
      </c>
      <c r="CF141" s="798">
        <v>15.4</v>
      </c>
      <c r="CG141" s="794" t="s">
        <v>242</v>
      </c>
      <c r="CH141" s="797">
        <v>0.1154</v>
      </c>
      <c r="CI141" s="903">
        <f>CH141/1000</f>
        <v>1.154E-4</v>
      </c>
      <c r="CJ141" s="794" t="s">
        <v>514</v>
      </c>
      <c r="CK141" s="798">
        <v>0.01</v>
      </c>
      <c r="CL141" s="798">
        <v>0.77</v>
      </c>
      <c r="CM141" s="794" t="s">
        <v>242</v>
      </c>
      <c r="CN141" s="705"/>
      <c r="CO141" s="88">
        <v>0.15</v>
      </c>
      <c r="CP141" s="88">
        <f t="shared" si="95"/>
        <v>0.17499999999999999</v>
      </c>
      <c r="CQ141" s="88">
        <v>0.2</v>
      </c>
      <c r="CR141" s="67">
        <v>0.15</v>
      </c>
      <c r="CS141" s="67">
        <v>0.2</v>
      </c>
    </row>
    <row r="142" spans="22:97" s="67" customFormat="1" ht="16.5" customHeight="1" thickBot="1" x14ac:dyDescent="0.3">
      <c r="V142" s="655"/>
      <c r="AA142" s="656"/>
      <c r="AB142" s="656"/>
      <c r="AD142" s="656"/>
      <c r="AE142" s="657"/>
      <c r="AH142" s="658"/>
      <c r="AI142" s="658"/>
      <c r="AK142" s="656"/>
      <c r="AR142" s="656"/>
      <c r="AV142" s="656"/>
      <c r="AX142" s="656"/>
      <c r="BB142" s="656"/>
      <c r="BC142" s="656"/>
      <c r="BE142" s="656"/>
      <c r="BF142" s="664"/>
      <c r="BI142" s="796" t="s">
        <v>355</v>
      </c>
      <c r="BJ142" s="797" t="s">
        <v>49</v>
      </c>
      <c r="BK142" s="801">
        <f>(3.13757879682717*99.5%)</f>
        <v>3.1218909028430342</v>
      </c>
      <c r="BL142" s="801" t="s">
        <v>422</v>
      </c>
      <c r="BM142" s="798">
        <v>0.02</v>
      </c>
      <c r="BN142" s="798">
        <v>0.5</v>
      </c>
      <c r="BO142" s="795" t="s">
        <v>381</v>
      </c>
      <c r="BP142" s="903">
        <v>0</v>
      </c>
      <c r="BQ142" s="903">
        <f>BP142/1000</f>
        <v>0</v>
      </c>
      <c r="BR142" s="794" t="s">
        <v>409</v>
      </c>
      <c r="BS142" s="798">
        <v>0</v>
      </c>
      <c r="BT142" s="798">
        <v>0</v>
      </c>
      <c r="BU142" s="794"/>
      <c r="BV142" s="903">
        <v>0</v>
      </c>
      <c r="BW142" s="903">
        <f>BV142/1000</f>
        <v>0</v>
      </c>
      <c r="BX142" s="794" t="s">
        <v>514</v>
      </c>
      <c r="BY142" s="798">
        <v>0</v>
      </c>
      <c r="BZ142" s="798">
        <v>0</v>
      </c>
      <c r="CA142" s="794"/>
      <c r="CB142" s="797">
        <v>0</v>
      </c>
      <c r="CC142" s="903">
        <f>CB142/1000</f>
        <v>0</v>
      </c>
      <c r="CD142" s="794" t="s">
        <v>409</v>
      </c>
      <c r="CE142" s="798">
        <v>0</v>
      </c>
      <c r="CF142" s="798">
        <v>0</v>
      </c>
      <c r="CG142" s="794"/>
      <c r="CH142" s="797">
        <v>0</v>
      </c>
      <c r="CI142" s="903">
        <f>CH142/1000</f>
        <v>0</v>
      </c>
      <c r="CJ142" s="794" t="s">
        <v>514</v>
      </c>
      <c r="CK142" s="798">
        <v>0</v>
      </c>
      <c r="CL142" s="798">
        <v>0</v>
      </c>
      <c r="CM142" s="794"/>
      <c r="CN142" s="705"/>
      <c r="CO142" s="88">
        <v>0.15</v>
      </c>
      <c r="CP142" s="88">
        <f t="shared" si="95"/>
        <v>0.17499999999999999</v>
      </c>
      <c r="CQ142" s="88">
        <v>0.2</v>
      </c>
      <c r="CR142" s="67">
        <v>0.15</v>
      </c>
      <c r="CS142" s="67">
        <v>0.2</v>
      </c>
    </row>
    <row r="143" spans="22:97" s="67" customFormat="1" ht="26.25" thickBot="1" x14ac:dyDescent="0.3">
      <c r="V143" s="655"/>
      <c r="AA143" s="656"/>
      <c r="AB143" s="656"/>
      <c r="AD143" s="656"/>
      <c r="AE143" s="657"/>
      <c r="AH143" s="658"/>
      <c r="AI143" s="658"/>
      <c r="AK143" s="656"/>
      <c r="AR143" s="656"/>
      <c r="AV143" s="656"/>
      <c r="AX143" s="656"/>
      <c r="BB143" s="656"/>
      <c r="BC143" s="656"/>
      <c r="BE143" s="656"/>
      <c r="BF143" s="664"/>
      <c r="BI143" s="796" t="s">
        <v>348</v>
      </c>
      <c r="BJ143" s="794" t="s">
        <v>49</v>
      </c>
      <c r="BK143" s="801">
        <v>3.38</v>
      </c>
      <c r="BL143" s="794" t="s">
        <v>403</v>
      </c>
      <c r="BM143" s="798">
        <v>0.1</v>
      </c>
      <c r="BN143" s="798">
        <v>0.2</v>
      </c>
      <c r="BO143" s="795" t="s">
        <v>493</v>
      </c>
      <c r="BP143" s="903">
        <v>0</v>
      </c>
      <c r="BQ143" s="903">
        <f t="shared" si="96"/>
        <v>0</v>
      </c>
      <c r="BR143" s="794" t="s">
        <v>409</v>
      </c>
      <c r="BS143" s="798">
        <v>0</v>
      </c>
      <c r="BT143" s="798">
        <v>0</v>
      </c>
      <c r="BU143" s="794"/>
      <c r="BV143" s="903">
        <v>0</v>
      </c>
      <c r="BW143" s="903">
        <f t="shared" si="97"/>
        <v>0</v>
      </c>
      <c r="BX143" s="794" t="s">
        <v>514</v>
      </c>
      <c r="BY143" s="798">
        <v>0</v>
      </c>
      <c r="BZ143" s="798">
        <v>0</v>
      </c>
      <c r="CA143" s="794"/>
      <c r="CB143" s="797">
        <v>0</v>
      </c>
      <c r="CC143" s="903">
        <f t="shared" si="98"/>
        <v>0</v>
      </c>
      <c r="CD143" s="794" t="s">
        <v>409</v>
      </c>
      <c r="CE143" s="798">
        <v>0</v>
      </c>
      <c r="CF143" s="798">
        <v>0</v>
      </c>
      <c r="CG143" s="794"/>
      <c r="CH143" s="797">
        <v>0</v>
      </c>
      <c r="CI143" s="903">
        <f t="shared" si="99"/>
        <v>0</v>
      </c>
      <c r="CJ143" s="794" t="s">
        <v>514</v>
      </c>
      <c r="CK143" s="798">
        <v>0</v>
      </c>
      <c r="CL143" s="798">
        <v>0</v>
      </c>
      <c r="CM143" s="794"/>
      <c r="CN143" s="705"/>
      <c r="CO143" s="88">
        <v>0.15</v>
      </c>
      <c r="CP143" s="88">
        <f t="shared" si="95"/>
        <v>0.17499999999999999</v>
      </c>
      <c r="CQ143" s="88">
        <v>0.2</v>
      </c>
      <c r="CR143" s="67">
        <v>0.15</v>
      </c>
      <c r="CS143" s="67">
        <v>0.2</v>
      </c>
    </row>
    <row r="144" spans="22:97" s="67" customFormat="1" ht="15.75" thickBot="1" x14ac:dyDescent="0.3">
      <c r="V144" s="655"/>
      <c r="AA144" s="656"/>
      <c r="AB144" s="656"/>
      <c r="AD144" s="656"/>
      <c r="AE144" s="657"/>
      <c r="AH144" s="658"/>
      <c r="AI144" s="658"/>
      <c r="AK144" s="656"/>
      <c r="AR144" s="656"/>
      <c r="AV144" s="656"/>
      <c r="AX144" s="656"/>
      <c r="BB144" s="656"/>
      <c r="BC144" s="656"/>
      <c r="BE144" s="656"/>
      <c r="BI144" s="635"/>
      <c r="BJ144" s="636"/>
      <c r="BK144" s="636"/>
      <c r="BL144" s="636"/>
      <c r="BM144" s="102"/>
      <c r="BN144" s="102"/>
      <c r="BO144" s="102"/>
      <c r="BP144" s="902"/>
      <c r="BQ144" s="902"/>
      <c r="BR144" s="902"/>
      <c r="BS144" s="902"/>
      <c r="BT144" s="902"/>
      <c r="BU144" s="902"/>
      <c r="BV144" s="636"/>
      <c r="BW144" s="902"/>
      <c r="BX144" s="902"/>
      <c r="BY144" s="636"/>
      <c r="BZ144" s="636"/>
      <c r="CA144" s="636"/>
      <c r="CB144" s="637"/>
      <c r="CC144" s="902"/>
      <c r="CD144" s="902"/>
      <c r="CE144" s="637"/>
      <c r="CF144" s="637"/>
      <c r="CG144" s="637"/>
      <c r="CH144" s="637"/>
      <c r="CI144" s="902"/>
      <c r="CJ144" s="902"/>
      <c r="CK144" s="637"/>
      <c r="CL144" s="637"/>
      <c r="CM144" s="637"/>
      <c r="CN144" s="705"/>
      <c r="CO144" s="88"/>
      <c r="CP144" s="88"/>
      <c r="CQ144" s="88"/>
    </row>
    <row r="145" spans="22:97" s="67" customFormat="1" ht="27" customHeight="1" x14ac:dyDescent="0.25">
      <c r="V145" s="655"/>
      <c r="AA145" s="656"/>
      <c r="AB145" s="656"/>
      <c r="AD145" s="656"/>
      <c r="AE145" s="657"/>
      <c r="AH145" s="658"/>
      <c r="AI145" s="658"/>
      <c r="AK145" s="656"/>
      <c r="AR145" s="656"/>
      <c r="AV145" s="656"/>
      <c r="AX145" s="656"/>
      <c r="BB145" s="656"/>
      <c r="BC145" s="656"/>
      <c r="BE145" s="656"/>
      <c r="BI145" s="2096" t="s">
        <v>255</v>
      </c>
      <c r="BJ145" s="940"/>
      <c r="BK145" s="2096" t="s">
        <v>276</v>
      </c>
      <c r="BL145" s="940"/>
      <c r="BM145" s="2096" t="s">
        <v>233</v>
      </c>
      <c r="BN145" s="2096" t="s">
        <v>233</v>
      </c>
      <c r="BO145" s="2096" t="s">
        <v>240</v>
      </c>
      <c r="BP145" s="940"/>
      <c r="BQ145" s="2096" t="s">
        <v>276</v>
      </c>
      <c r="BR145" s="940"/>
      <c r="BS145" s="2096" t="s">
        <v>233</v>
      </c>
      <c r="BT145" s="2096" t="s">
        <v>233</v>
      </c>
      <c r="BU145" s="2096" t="s">
        <v>240</v>
      </c>
      <c r="BV145" s="636"/>
      <c r="BW145" s="902"/>
      <c r="BX145" s="902"/>
      <c r="BY145" s="636"/>
      <c r="BZ145" s="636"/>
      <c r="CA145" s="636"/>
      <c r="CB145" s="637"/>
      <c r="CC145" s="902"/>
      <c r="CD145" s="902"/>
      <c r="CE145" s="637"/>
      <c r="CF145" s="637"/>
      <c r="CG145" s="637"/>
      <c r="CH145" s="637"/>
      <c r="CI145" s="902"/>
      <c r="CJ145" s="902"/>
      <c r="CK145" s="637"/>
      <c r="CL145" s="637"/>
      <c r="CM145" s="637"/>
      <c r="CN145" s="705"/>
      <c r="CO145" s="88"/>
      <c r="CP145" s="88"/>
      <c r="CQ145" s="88"/>
    </row>
    <row r="146" spans="22:97" s="67" customFormat="1" ht="53.25" customHeight="1" thickBot="1" x14ac:dyDescent="0.3">
      <c r="V146" s="655"/>
      <c r="AA146" s="656"/>
      <c r="AB146" s="656"/>
      <c r="AD146" s="656"/>
      <c r="AE146" s="657"/>
      <c r="AH146" s="658"/>
      <c r="AI146" s="658"/>
      <c r="AK146" s="656"/>
      <c r="AR146" s="656"/>
      <c r="AV146" s="656"/>
      <c r="AX146" s="656"/>
      <c r="BB146" s="656"/>
      <c r="BC146" s="656"/>
      <c r="BE146" s="656"/>
      <c r="BI146" s="2097"/>
      <c r="BJ146" s="941" t="s">
        <v>253</v>
      </c>
      <c r="BK146" s="2097"/>
      <c r="BL146" s="941" t="s">
        <v>251</v>
      </c>
      <c r="BM146" s="2097"/>
      <c r="BN146" s="2097"/>
      <c r="BO146" s="2097"/>
      <c r="BP146" s="941" t="s">
        <v>253</v>
      </c>
      <c r="BQ146" s="2097"/>
      <c r="BR146" s="941" t="s">
        <v>251</v>
      </c>
      <c r="BS146" s="2097"/>
      <c r="BT146" s="2097"/>
      <c r="BU146" s="2097"/>
      <c r="BV146" s="636"/>
      <c r="BW146" s="902"/>
      <c r="BX146" s="902"/>
      <c r="BY146" s="636"/>
      <c r="BZ146" s="636"/>
      <c r="CA146" s="636"/>
      <c r="CB146" s="637"/>
      <c r="CC146" s="902"/>
      <c r="CD146" s="902"/>
      <c r="CE146" s="637"/>
      <c r="CF146" s="637"/>
      <c r="CG146" s="637"/>
      <c r="CH146" s="637"/>
      <c r="CI146" s="902"/>
      <c r="CJ146" s="902"/>
      <c r="CK146" s="637"/>
      <c r="CL146" s="637"/>
      <c r="CM146" s="637"/>
      <c r="CN146" s="705"/>
      <c r="CO146" s="88"/>
      <c r="CP146" s="88"/>
      <c r="CQ146" s="88"/>
    </row>
    <row r="147" spans="22:97" s="67" customFormat="1" ht="18.75" thickBot="1" x14ac:dyDescent="0.3">
      <c r="V147" s="655"/>
      <c r="AA147" s="656"/>
      <c r="AB147" s="656"/>
      <c r="AD147" s="656"/>
      <c r="AE147" s="657"/>
      <c r="AH147" s="658"/>
      <c r="AI147" s="658"/>
      <c r="AK147" s="656"/>
      <c r="AR147" s="656"/>
      <c r="AV147" s="656"/>
      <c r="AX147" s="656"/>
      <c r="BB147" s="656"/>
      <c r="BC147" s="656"/>
      <c r="BE147" s="656"/>
      <c r="BI147" s="796" t="s">
        <v>176</v>
      </c>
      <c r="BJ147" s="794" t="s">
        <v>49</v>
      </c>
      <c r="BK147" s="801">
        <v>4660</v>
      </c>
      <c r="BL147" s="794" t="s">
        <v>410</v>
      </c>
      <c r="BM147" s="798">
        <v>0.01</v>
      </c>
      <c r="BN147" s="798">
        <v>0.5</v>
      </c>
      <c r="BO147" s="795" t="s">
        <v>310</v>
      </c>
      <c r="BP147" s="794" t="s">
        <v>49</v>
      </c>
      <c r="BQ147" s="801">
        <v>4750</v>
      </c>
      <c r="BR147" s="794" t="s">
        <v>410</v>
      </c>
      <c r="BS147" s="798">
        <v>0.01</v>
      </c>
      <c r="BT147" s="798">
        <v>0.5</v>
      </c>
      <c r="BU147" s="795" t="s">
        <v>254</v>
      </c>
      <c r="BV147" s="635"/>
      <c r="BW147" s="635"/>
      <c r="BX147" s="635"/>
      <c r="BY147" s="635"/>
      <c r="BZ147" s="635"/>
      <c r="CA147" s="635"/>
      <c r="CB147" s="635"/>
      <c r="CC147" s="635"/>
      <c r="CD147" s="635"/>
      <c r="CE147" s="637"/>
      <c r="CF147" s="637"/>
      <c r="CG147" s="637"/>
      <c r="CH147" s="637"/>
      <c r="CI147" s="636"/>
      <c r="CJ147" s="636"/>
      <c r="CK147" s="637"/>
      <c r="CL147" s="637"/>
      <c r="CM147" s="637"/>
      <c r="CN147" s="705"/>
      <c r="CO147" s="88">
        <v>0.01</v>
      </c>
      <c r="CP147" s="88">
        <f t="shared" ref="CP147:CP168" si="100">(CO147+CQ147)/2</f>
        <v>0.255</v>
      </c>
      <c r="CQ147" s="88">
        <v>0.5</v>
      </c>
      <c r="CR147" s="67">
        <v>0.01</v>
      </c>
      <c r="CS147" s="67">
        <v>0.5</v>
      </c>
    </row>
    <row r="148" spans="22:97" s="67" customFormat="1" ht="18.75" thickBot="1" x14ac:dyDescent="0.3">
      <c r="V148" s="655"/>
      <c r="AA148" s="656"/>
      <c r="AB148" s="656"/>
      <c r="AD148" s="656"/>
      <c r="AE148" s="657"/>
      <c r="AH148" s="658"/>
      <c r="AI148" s="658"/>
      <c r="AK148" s="656"/>
      <c r="AR148" s="656"/>
      <c r="AV148" s="656"/>
      <c r="AX148" s="656"/>
      <c r="BB148" s="656"/>
      <c r="BC148" s="656"/>
      <c r="BE148" s="656"/>
      <c r="BI148" s="796" t="s">
        <v>177</v>
      </c>
      <c r="BJ148" s="794" t="s">
        <v>49</v>
      </c>
      <c r="BK148" s="801">
        <v>10200</v>
      </c>
      <c r="BL148" s="794" t="s">
        <v>410</v>
      </c>
      <c r="BM148" s="798">
        <v>0.01</v>
      </c>
      <c r="BN148" s="798">
        <v>0.5</v>
      </c>
      <c r="BO148" s="795" t="s">
        <v>310</v>
      </c>
      <c r="BP148" s="794" t="s">
        <v>49</v>
      </c>
      <c r="BQ148" s="801">
        <v>10900</v>
      </c>
      <c r="BR148" s="794" t="s">
        <v>410</v>
      </c>
      <c r="BS148" s="798">
        <v>0.01</v>
      </c>
      <c r="BT148" s="798">
        <v>0.5</v>
      </c>
      <c r="BU148" s="795" t="s">
        <v>254</v>
      </c>
      <c r="BV148" s="635"/>
      <c r="BW148" s="635"/>
      <c r="BX148" s="635"/>
      <c r="BY148" s="635"/>
      <c r="BZ148" s="635"/>
      <c r="CA148" s="635"/>
      <c r="CB148" s="635"/>
      <c r="CC148" s="635"/>
      <c r="CD148" s="635"/>
      <c r="CE148" s="902"/>
      <c r="CF148" s="902"/>
      <c r="CG148" s="902"/>
      <c r="CH148" s="637"/>
      <c r="CI148" s="902"/>
      <c r="CJ148" s="902"/>
      <c r="CK148" s="637"/>
      <c r="CL148" s="637"/>
      <c r="CM148" s="902"/>
      <c r="CN148" s="705"/>
      <c r="CO148" s="88">
        <v>0.01</v>
      </c>
      <c r="CP148" s="88">
        <f t="shared" si="100"/>
        <v>0.255</v>
      </c>
      <c r="CQ148" s="88">
        <v>0.5</v>
      </c>
      <c r="CR148" s="67">
        <v>0.01</v>
      </c>
      <c r="CS148" s="67">
        <v>0.5</v>
      </c>
    </row>
    <row r="149" spans="22:97" s="67" customFormat="1" ht="18.75" thickBot="1" x14ac:dyDescent="0.3">
      <c r="V149" s="655"/>
      <c r="AA149" s="656"/>
      <c r="AB149" s="656"/>
      <c r="AD149" s="656"/>
      <c r="AE149" s="657"/>
      <c r="AH149" s="658"/>
      <c r="AI149" s="658"/>
      <c r="AK149" s="656"/>
      <c r="AR149" s="656"/>
      <c r="AV149" s="656"/>
      <c r="AX149" s="656"/>
      <c r="BB149" s="656"/>
      <c r="BC149" s="656"/>
      <c r="BE149" s="656"/>
      <c r="BI149" s="796" t="s">
        <v>178</v>
      </c>
      <c r="BJ149" s="794" t="s">
        <v>49</v>
      </c>
      <c r="BK149" s="801">
        <v>1760</v>
      </c>
      <c r="BL149" s="794" t="s">
        <v>410</v>
      </c>
      <c r="BM149" s="798">
        <v>0.01</v>
      </c>
      <c r="BN149" s="798">
        <v>0.5</v>
      </c>
      <c r="BO149" s="795" t="s">
        <v>310</v>
      </c>
      <c r="BP149" s="794" t="s">
        <v>49</v>
      </c>
      <c r="BQ149" s="801">
        <v>1810</v>
      </c>
      <c r="BR149" s="794" t="s">
        <v>410</v>
      </c>
      <c r="BS149" s="798">
        <v>0.01</v>
      </c>
      <c r="BT149" s="798">
        <v>0.5</v>
      </c>
      <c r="BU149" s="795" t="s">
        <v>254</v>
      </c>
      <c r="BV149" s="635"/>
      <c r="BW149" s="635"/>
      <c r="BX149" s="635"/>
      <c r="BY149" s="635"/>
      <c r="BZ149" s="635"/>
      <c r="CA149" s="635"/>
      <c r="CB149" s="635"/>
      <c r="CC149" s="635"/>
      <c r="CD149" s="635"/>
      <c r="CE149" s="902"/>
      <c r="CF149" s="902"/>
      <c r="CG149" s="902"/>
      <c r="CH149" s="637"/>
      <c r="CI149" s="902"/>
      <c r="CJ149" s="902"/>
      <c r="CK149" s="637"/>
      <c r="CL149" s="637"/>
      <c r="CM149" s="902"/>
      <c r="CN149" s="705"/>
      <c r="CO149" s="88">
        <v>0.01</v>
      </c>
      <c r="CP149" s="88">
        <f t="shared" si="100"/>
        <v>0.255</v>
      </c>
      <c r="CQ149" s="88">
        <v>0.5</v>
      </c>
      <c r="CR149" s="67">
        <v>0.01</v>
      </c>
      <c r="CS149" s="67">
        <v>0.5</v>
      </c>
    </row>
    <row r="150" spans="22:97" s="67" customFormat="1" ht="26.25" thickBot="1" x14ac:dyDescent="0.3">
      <c r="V150" s="655"/>
      <c r="AA150" s="656"/>
      <c r="AB150" s="656"/>
      <c r="AD150" s="656"/>
      <c r="AE150" s="657"/>
      <c r="AH150" s="658"/>
      <c r="AI150" s="658"/>
      <c r="AK150" s="656"/>
      <c r="AR150" s="656"/>
      <c r="AV150" s="656"/>
      <c r="AX150" s="656"/>
      <c r="BB150" s="656"/>
      <c r="BC150" s="656"/>
      <c r="BE150" s="656"/>
      <c r="BI150" s="796" t="s">
        <v>356</v>
      </c>
      <c r="BJ150" s="794" t="s">
        <v>49</v>
      </c>
      <c r="BK150" s="801">
        <v>782</v>
      </c>
      <c r="BL150" s="794" t="s">
        <v>410</v>
      </c>
      <c r="BM150" s="798">
        <v>0.01</v>
      </c>
      <c r="BN150" s="798">
        <v>0.5</v>
      </c>
      <c r="BO150" s="795" t="s">
        <v>310</v>
      </c>
      <c r="BP150" s="794"/>
      <c r="BQ150" s="801"/>
      <c r="BR150" s="794"/>
      <c r="BS150" s="798"/>
      <c r="BT150" s="798"/>
      <c r="BU150" s="795"/>
      <c r="BV150" s="635"/>
      <c r="BW150" s="635"/>
      <c r="BX150" s="635"/>
      <c r="BY150" s="635"/>
      <c r="BZ150" s="635"/>
      <c r="CA150" s="635"/>
      <c r="CB150" s="635"/>
      <c r="CC150" s="635"/>
      <c r="CD150" s="635"/>
      <c r="CE150" s="902"/>
      <c r="CF150" s="902"/>
      <c r="CG150" s="902"/>
      <c r="CH150" s="637"/>
      <c r="CI150" s="902"/>
      <c r="CJ150" s="902"/>
      <c r="CK150" s="637"/>
      <c r="CL150" s="637"/>
      <c r="CM150" s="902"/>
      <c r="CN150" s="705"/>
      <c r="CO150" s="88">
        <v>0.01</v>
      </c>
      <c r="CP150" s="88">
        <f t="shared" si="100"/>
        <v>0.255</v>
      </c>
      <c r="CQ150" s="88">
        <v>0.5</v>
      </c>
    </row>
    <row r="151" spans="22:97" s="67" customFormat="1" ht="18.75" thickBot="1" x14ac:dyDescent="0.3">
      <c r="V151" s="655"/>
      <c r="AA151" s="656"/>
      <c r="AB151" s="656"/>
      <c r="AD151" s="656"/>
      <c r="AE151" s="657"/>
      <c r="AH151" s="658"/>
      <c r="AI151" s="658"/>
      <c r="AK151" s="656"/>
      <c r="AR151" s="656"/>
      <c r="AV151" s="656"/>
      <c r="AX151" s="656"/>
      <c r="BB151" s="656"/>
      <c r="BC151" s="656"/>
      <c r="BE151" s="656"/>
      <c r="BI151" s="796" t="s">
        <v>179</v>
      </c>
      <c r="BJ151" s="794" t="s">
        <v>49</v>
      </c>
      <c r="BK151" s="801">
        <v>12400</v>
      </c>
      <c r="BL151" s="794" t="s">
        <v>410</v>
      </c>
      <c r="BM151" s="798">
        <v>0.01</v>
      </c>
      <c r="BN151" s="798">
        <v>0.5</v>
      </c>
      <c r="BO151" s="795" t="s">
        <v>310</v>
      </c>
      <c r="BP151" s="794" t="s">
        <v>49</v>
      </c>
      <c r="BQ151" s="801">
        <v>14800</v>
      </c>
      <c r="BR151" s="794" t="s">
        <v>410</v>
      </c>
      <c r="BS151" s="798">
        <v>0.01</v>
      </c>
      <c r="BT151" s="798">
        <v>0.5</v>
      </c>
      <c r="BU151" s="795" t="s">
        <v>254</v>
      </c>
      <c r="BV151" s="635"/>
      <c r="BW151" s="635"/>
      <c r="BX151" s="635"/>
      <c r="BY151" s="635"/>
      <c r="BZ151" s="635"/>
      <c r="CA151" s="635"/>
      <c r="CB151" s="635"/>
      <c r="CC151" s="635"/>
      <c r="CD151" s="635"/>
      <c r="CE151" s="902"/>
      <c r="CF151" s="902"/>
      <c r="CG151" s="902"/>
      <c r="CH151" s="637"/>
      <c r="CI151" s="902"/>
      <c r="CJ151" s="902"/>
      <c r="CK151" s="637"/>
      <c r="CL151" s="637"/>
      <c r="CM151" s="902"/>
      <c r="CN151" s="705"/>
      <c r="CO151" s="88">
        <v>0.01</v>
      </c>
      <c r="CP151" s="88">
        <f t="shared" si="100"/>
        <v>0.255</v>
      </c>
      <c r="CQ151" s="88">
        <v>0.5</v>
      </c>
      <c r="CR151" s="67">
        <v>0.01</v>
      </c>
      <c r="CS151" s="67">
        <v>0.5</v>
      </c>
    </row>
    <row r="152" spans="22:97" s="67" customFormat="1" ht="18.75" thickBot="1" x14ac:dyDescent="0.3">
      <c r="V152" s="655"/>
      <c r="AA152" s="656"/>
      <c r="AB152" s="656"/>
      <c r="AD152" s="656"/>
      <c r="AE152" s="657"/>
      <c r="AH152" s="658"/>
      <c r="AI152" s="658"/>
      <c r="AK152" s="656"/>
      <c r="AR152" s="656"/>
      <c r="AV152" s="656"/>
      <c r="AX152" s="656"/>
      <c r="BB152" s="656"/>
      <c r="BC152" s="656"/>
      <c r="BE152" s="656"/>
      <c r="BI152" s="796" t="s">
        <v>180</v>
      </c>
      <c r="BJ152" s="794" t="s">
        <v>49</v>
      </c>
      <c r="BK152" s="801">
        <v>677</v>
      </c>
      <c r="BL152" s="794" t="s">
        <v>410</v>
      </c>
      <c r="BM152" s="798">
        <v>0.01</v>
      </c>
      <c r="BN152" s="798">
        <v>0.5</v>
      </c>
      <c r="BO152" s="795" t="s">
        <v>310</v>
      </c>
      <c r="BP152" s="794" t="s">
        <v>49</v>
      </c>
      <c r="BQ152" s="801">
        <v>675</v>
      </c>
      <c r="BR152" s="794" t="s">
        <v>410</v>
      </c>
      <c r="BS152" s="798">
        <v>0.01</v>
      </c>
      <c r="BT152" s="798">
        <v>0.5</v>
      </c>
      <c r="BU152" s="795" t="s">
        <v>254</v>
      </c>
      <c r="BV152" s="635"/>
      <c r="BW152" s="635"/>
      <c r="BX152" s="635"/>
      <c r="BY152" s="635"/>
      <c r="BZ152" s="635"/>
      <c r="CA152" s="635"/>
      <c r="CB152" s="635"/>
      <c r="CC152" s="635"/>
      <c r="CD152" s="635"/>
      <c r="CE152" s="902"/>
      <c r="CF152" s="902"/>
      <c r="CG152" s="902"/>
      <c r="CH152" s="637"/>
      <c r="CI152" s="902"/>
      <c r="CJ152" s="902"/>
      <c r="CK152" s="637"/>
      <c r="CL152" s="637"/>
      <c r="CM152" s="902"/>
      <c r="CN152" s="705"/>
      <c r="CO152" s="88">
        <v>0.01</v>
      </c>
      <c r="CP152" s="88">
        <f t="shared" si="100"/>
        <v>0.255</v>
      </c>
      <c r="CQ152" s="88">
        <v>0.5</v>
      </c>
      <c r="CR152" s="67">
        <v>0.01</v>
      </c>
      <c r="CS152" s="67">
        <v>0.5</v>
      </c>
    </row>
    <row r="153" spans="22:97" s="67" customFormat="1" ht="18.75" thickBot="1" x14ac:dyDescent="0.3">
      <c r="V153" s="655"/>
      <c r="AA153" s="656"/>
      <c r="AB153" s="656"/>
      <c r="AD153" s="656"/>
      <c r="AE153" s="657"/>
      <c r="AH153" s="658"/>
      <c r="AI153" s="658"/>
      <c r="AK153" s="656"/>
      <c r="AR153" s="656"/>
      <c r="AV153" s="656"/>
      <c r="AX153" s="656"/>
      <c r="BB153" s="656"/>
      <c r="BC153" s="656"/>
      <c r="BE153" s="656"/>
      <c r="BI153" s="796" t="s">
        <v>359</v>
      </c>
      <c r="BJ153" s="794" t="s">
        <v>49</v>
      </c>
      <c r="BK153" s="801">
        <v>3170</v>
      </c>
      <c r="BL153" s="794" t="s">
        <v>410</v>
      </c>
      <c r="BM153" s="798">
        <v>0.01</v>
      </c>
      <c r="BN153" s="798">
        <v>0.5</v>
      </c>
      <c r="BO153" s="795" t="s">
        <v>310</v>
      </c>
      <c r="BP153" s="794"/>
      <c r="BQ153" s="801"/>
      <c r="BR153" s="794"/>
      <c r="BS153" s="798"/>
      <c r="BT153" s="798"/>
      <c r="BU153" s="795"/>
      <c r="BV153" s="635"/>
      <c r="BW153" s="635"/>
      <c r="BX153" s="635"/>
      <c r="BY153" s="635"/>
      <c r="BZ153" s="635"/>
      <c r="CA153" s="635"/>
      <c r="CB153" s="635"/>
      <c r="CC153" s="635"/>
      <c r="CD153" s="635"/>
      <c r="CE153" s="902"/>
      <c r="CF153" s="902"/>
      <c r="CG153" s="902"/>
      <c r="CH153" s="637"/>
      <c r="CI153" s="902"/>
      <c r="CJ153" s="902"/>
      <c r="CK153" s="637"/>
      <c r="CL153" s="637"/>
      <c r="CM153" s="902"/>
      <c r="CN153" s="705"/>
      <c r="CO153" s="88">
        <v>0.01</v>
      </c>
      <c r="CP153" s="88">
        <f t="shared" si="100"/>
        <v>0.255</v>
      </c>
      <c r="CQ153" s="88">
        <v>0.5</v>
      </c>
      <c r="CR153" s="67">
        <v>0.01</v>
      </c>
      <c r="CS153" s="67">
        <v>0.5</v>
      </c>
    </row>
    <row r="154" spans="22:97" s="67" customFormat="1" ht="18.75" thickBot="1" x14ac:dyDescent="0.3">
      <c r="V154" s="655"/>
      <c r="AA154" s="656"/>
      <c r="AB154" s="656"/>
      <c r="AD154" s="656"/>
      <c r="AE154" s="657"/>
      <c r="AH154" s="658"/>
      <c r="AI154" s="658"/>
      <c r="AK154" s="656"/>
      <c r="AR154" s="656"/>
      <c r="AV154" s="656"/>
      <c r="AX154" s="656"/>
      <c r="BB154" s="656"/>
      <c r="BC154" s="656"/>
      <c r="BE154" s="656"/>
      <c r="BI154" s="796" t="s">
        <v>181</v>
      </c>
      <c r="BJ154" s="794" t="s">
        <v>49</v>
      </c>
      <c r="BK154" s="801">
        <v>1120</v>
      </c>
      <c r="BL154" s="794" t="s">
        <v>410</v>
      </c>
      <c r="BM154" s="798">
        <v>0.01</v>
      </c>
      <c r="BN154" s="798">
        <v>0.5</v>
      </c>
      <c r="BO154" s="795" t="s">
        <v>310</v>
      </c>
      <c r="BP154" s="794" t="s">
        <v>49</v>
      </c>
      <c r="BQ154" s="801">
        <v>1100</v>
      </c>
      <c r="BR154" s="794" t="s">
        <v>410</v>
      </c>
      <c r="BS154" s="798">
        <v>0.01</v>
      </c>
      <c r="BT154" s="798">
        <v>0.5</v>
      </c>
      <c r="BU154" s="795" t="s">
        <v>254</v>
      </c>
      <c r="BV154" s="635"/>
      <c r="BW154" s="635"/>
      <c r="BX154" s="635"/>
      <c r="BY154" s="635"/>
      <c r="BZ154" s="635"/>
      <c r="CA154" s="635"/>
      <c r="CB154" s="635"/>
      <c r="CC154" s="635"/>
      <c r="CD154" s="635"/>
      <c r="CE154" s="902"/>
      <c r="CF154" s="902"/>
      <c r="CG154" s="902"/>
      <c r="CH154" s="637"/>
      <c r="CI154" s="902"/>
      <c r="CJ154" s="902"/>
      <c r="CK154" s="637"/>
      <c r="CL154" s="637"/>
      <c r="CM154" s="902"/>
      <c r="CN154" s="705"/>
      <c r="CO154" s="88">
        <v>0.01</v>
      </c>
      <c r="CP154" s="88">
        <f t="shared" si="100"/>
        <v>0.255</v>
      </c>
      <c r="CQ154" s="88">
        <v>0.5</v>
      </c>
      <c r="CR154" s="67">
        <v>0.01</v>
      </c>
      <c r="CS154" s="67">
        <v>0.5</v>
      </c>
    </row>
    <row r="155" spans="22:97" s="67" customFormat="1" ht="18.75" thickBot="1" x14ac:dyDescent="0.3">
      <c r="V155" s="655"/>
      <c r="AA155" s="656"/>
      <c r="AB155" s="656"/>
      <c r="AD155" s="656"/>
      <c r="AE155" s="657"/>
      <c r="AH155" s="658"/>
      <c r="AI155" s="658"/>
      <c r="AK155" s="656"/>
      <c r="AR155" s="656"/>
      <c r="AV155" s="656"/>
      <c r="AX155" s="656"/>
      <c r="BB155" s="656"/>
      <c r="BC155" s="656"/>
      <c r="BE155" s="656"/>
      <c r="BI155" s="796" t="s">
        <v>182</v>
      </c>
      <c r="BJ155" s="794" t="s">
        <v>49</v>
      </c>
      <c r="BK155" s="801">
        <v>1300</v>
      </c>
      <c r="BL155" s="794" t="s">
        <v>410</v>
      </c>
      <c r="BM155" s="798">
        <v>0.01</v>
      </c>
      <c r="BN155" s="798">
        <v>0.5</v>
      </c>
      <c r="BO155" s="795" t="s">
        <v>310</v>
      </c>
      <c r="BP155" s="794" t="s">
        <v>49</v>
      </c>
      <c r="BQ155" s="801">
        <v>1430</v>
      </c>
      <c r="BR155" s="794" t="s">
        <v>410</v>
      </c>
      <c r="BS155" s="798">
        <v>0.01</v>
      </c>
      <c r="BT155" s="798">
        <v>0.5</v>
      </c>
      <c r="BU155" s="795" t="s">
        <v>254</v>
      </c>
      <c r="BV155" s="635"/>
      <c r="BW155" s="635"/>
      <c r="BX155" s="635"/>
      <c r="BY155" s="635"/>
      <c r="BZ155" s="635"/>
      <c r="CA155" s="635"/>
      <c r="CB155" s="635"/>
      <c r="CC155" s="635"/>
      <c r="CD155" s="635"/>
      <c r="CE155" s="902"/>
      <c r="CF155" s="902"/>
      <c r="CG155" s="902"/>
      <c r="CH155" s="637"/>
      <c r="CI155" s="902"/>
      <c r="CJ155" s="902"/>
      <c r="CK155" s="637"/>
      <c r="CL155" s="637"/>
      <c r="CM155" s="902"/>
      <c r="CN155" s="705"/>
      <c r="CO155" s="88">
        <v>0.01</v>
      </c>
      <c r="CP155" s="88">
        <f t="shared" si="100"/>
        <v>0.255</v>
      </c>
      <c r="CQ155" s="88">
        <v>0.5</v>
      </c>
      <c r="CR155" s="67">
        <v>0.01</v>
      </c>
      <c r="CS155" s="67">
        <v>0.5</v>
      </c>
    </row>
    <row r="156" spans="22:97" s="67" customFormat="1" ht="18.75" thickBot="1" x14ac:dyDescent="0.3">
      <c r="V156" s="655"/>
      <c r="AA156" s="656"/>
      <c r="AB156" s="656"/>
      <c r="AD156" s="656"/>
      <c r="AE156" s="657"/>
      <c r="AH156" s="658"/>
      <c r="AI156" s="658"/>
      <c r="AK156" s="656"/>
      <c r="AR156" s="656"/>
      <c r="AV156" s="656"/>
      <c r="AX156" s="656"/>
      <c r="BB156" s="656"/>
      <c r="BC156" s="656"/>
      <c r="BE156" s="656"/>
      <c r="BI156" s="796" t="s">
        <v>186</v>
      </c>
      <c r="BJ156" s="794" t="s">
        <v>49</v>
      </c>
      <c r="BK156" s="801">
        <v>328</v>
      </c>
      <c r="BL156" s="794" t="s">
        <v>410</v>
      </c>
      <c r="BM156" s="798">
        <v>0.01</v>
      </c>
      <c r="BN156" s="798">
        <v>0.5</v>
      </c>
      <c r="BO156" s="795" t="s">
        <v>310</v>
      </c>
      <c r="BP156" s="794" t="s">
        <v>49</v>
      </c>
      <c r="BQ156" s="801">
        <v>353</v>
      </c>
      <c r="BR156" s="794" t="s">
        <v>410</v>
      </c>
      <c r="BS156" s="798">
        <v>0.01</v>
      </c>
      <c r="BT156" s="798">
        <v>0.5</v>
      </c>
      <c r="BU156" s="795" t="s">
        <v>254</v>
      </c>
      <c r="BV156" s="635"/>
      <c r="BW156" s="635"/>
      <c r="BX156" s="635"/>
      <c r="BY156" s="635"/>
      <c r="BZ156" s="635"/>
      <c r="CA156" s="635"/>
      <c r="CB156" s="635"/>
      <c r="CC156" s="635"/>
      <c r="CD156" s="635"/>
      <c r="CE156" s="902"/>
      <c r="CF156" s="902"/>
      <c r="CG156" s="902"/>
      <c r="CH156" s="637"/>
      <c r="CI156" s="902"/>
      <c r="CJ156" s="902"/>
      <c r="CK156" s="637"/>
      <c r="CL156" s="637"/>
      <c r="CM156" s="902"/>
      <c r="CN156" s="705"/>
      <c r="CO156" s="88">
        <v>0.01</v>
      </c>
      <c r="CP156" s="88">
        <f t="shared" si="100"/>
        <v>0.255</v>
      </c>
      <c r="CQ156" s="88">
        <v>0.5</v>
      </c>
      <c r="CR156" s="67">
        <v>0.01</v>
      </c>
      <c r="CS156" s="67">
        <v>0.5</v>
      </c>
    </row>
    <row r="157" spans="22:97" s="67" customFormat="1" ht="18.75" thickBot="1" x14ac:dyDescent="0.3">
      <c r="V157" s="655"/>
      <c r="AA157" s="656"/>
      <c r="AB157" s="656"/>
      <c r="AD157" s="656"/>
      <c r="AE157" s="657"/>
      <c r="AH157" s="658"/>
      <c r="AI157" s="658"/>
      <c r="AK157" s="656"/>
      <c r="AR157" s="656"/>
      <c r="AV157" s="656"/>
      <c r="AX157" s="656"/>
      <c r="BB157" s="656"/>
      <c r="BC157" s="656"/>
      <c r="BE157" s="656"/>
      <c r="BI157" s="796" t="s">
        <v>187</v>
      </c>
      <c r="BJ157" s="794" t="s">
        <v>49</v>
      </c>
      <c r="BK157" s="801">
        <v>4800</v>
      </c>
      <c r="BL157" s="794" t="s">
        <v>410</v>
      </c>
      <c r="BM157" s="798">
        <v>0.01</v>
      </c>
      <c r="BN157" s="798">
        <v>0.5</v>
      </c>
      <c r="BO157" s="795" t="s">
        <v>310</v>
      </c>
      <c r="BP157" s="794" t="s">
        <v>49</v>
      </c>
      <c r="BQ157" s="801">
        <v>4470</v>
      </c>
      <c r="BR157" s="794" t="s">
        <v>410</v>
      </c>
      <c r="BS157" s="798">
        <v>0.01</v>
      </c>
      <c r="BT157" s="798">
        <v>0.5</v>
      </c>
      <c r="BU157" s="795" t="s">
        <v>254</v>
      </c>
      <c r="BV157" s="635"/>
      <c r="BW157" s="635"/>
      <c r="BX157" s="635"/>
      <c r="BY157" s="635"/>
      <c r="BZ157" s="635"/>
      <c r="CA157" s="635"/>
      <c r="CB157" s="635"/>
      <c r="CC157" s="635"/>
      <c r="CD157" s="635"/>
      <c r="CE157" s="902"/>
      <c r="CF157" s="902"/>
      <c r="CG157" s="902"/>
      <c r="CH157" s="637"/>
      <c r="CI157" s="902"/>
      <c r="CJ157" s="902"/>
      <c r="CK157" s="637"/>
      <c r="CL157" s="637"/>
      <c r="CM157" s="902"/>
      <c r="CN157" s="705"/>
      <c r="CO157" s="88">
        <v>0.01</v>
      </c>
      <c r="CP157" s="88">
        <f t="shared" si="100"/>
        <v>0.255</v>
      </c>
      <c r="CQ157" s="88">
        <v>0.5</v>
      </c>
      <c r="CR157" s="67">
        <v>0.01</v>
      </c>
      <c r="CS157" s="67">
        <v>0.5</v>
      </c>
    </row>
    <row r="158" spans="22:97" s="67" customFormat="1" ht="26.25" thickBot="1" x14ac:dyDescent="0.3">
      <c r="V158" s="655"/>
      <c r="AA158" s="656"/>
      <c r="AB158" s="656"/>
      <c r="AD158" s="656"/>
      <c r="AE158" s="657"/>
      <c r="AH158" s="658"/>
      <c r="AI158" s="658"/>
      <c r="AK158" s="656"/>
      <c r="AR158" s="656"/>
      <c r="AV158" s="656"/>
      <c r="AX158" s="656"/>
      <c r="BB158" s="656"/>
      <c r="BC158" s="656"/>
      <c r="BE158" s="656"/>
      <c r="BI158" s="796" t="s">
        <v>394</v>
      </c>
      <c r="BJ158" s="794" t="s">
        <v>49</v>
      </c>
      <c r="BK158" s="801">
        <v>3350</v>
      </c>
      <c r="BL158" s="794" t="s">
        <v>410</v>
      </c>
      <c r="BM158" s="798">
        <v>0.01</v>
      </c>
      <c r="BN158" s="798">
        <v>0.5</v>
      </c>
      <c r="BO158" s="795" t="s">
        <v>310</v>
      </c>
      <c r="BP158" s="794"/>
      <c r="BQ158" s="801"/>
      <c r="BR158" s="794"/>
      <c r="BS158" s="798"/>
      <c r="BT158" s="798"/>
      <c r="BU158" s="795"/>
      <c r="BV158" s="635"/>
      <c r="BW158" s="635"/>
      <c r="BX158" s="635"/>
      <c r="BY158" s="635"/>
      <c r="BZ158" s="635"/>
      <c r="CA158" s="635"/>
      <c r="CB158" s="635"/>
      <c r="CC158" s="635"/>
      <c r="CD158" s="635"/>
      <c r="CE158" s="902"/>
      <c r="CF158" s="902"/>
      <c r="CG158" s="902"/>
      <c r="CH158" s="637"/>
      <c r="CI158" s="902"/>
      <c r="CJ158" s="902"/>
      <c r="CK158" s="637"/>
      <c r="CL158" s="637"/>
      <c r="CM158" s="902"/>
      <c r="CN158" s="705"/>
      <c r="CO158" s="88">
        <v>0.01</v>
      </c>
      <c r="CP158" s="88">
        <f t="shared" si="100"/>
        <v>0.255</v>
      </c>
      <c r="CQ158" s="88">
        <v>0.5</v>
      </c>
    </row>
    <row r="159" spans="22:97" s="67" customFormat="1" ht="90.75" thickBot="1" x14ac:dyDescent="0.3">
      <c r="V159" s="655"/>
      <c r="AA159" s="656"/>
      <c r="AB159" s="656"/>
      <c r="AD159" s="656"/>
      <c r="AE159" s="657"/>
      <c r="AH159" s="658"/>
      <c r="AI159" s="658"/>
      <c r="AK159" s="656"/>
      <c r="AR159" s="656"/>
      <c r="AV159" s="656"/>
      <c r="AX159" s="656"/>
      <c r="BB159" s="656"/>
      <c r="BC159" s="656"/>
      <c r="BE159" s="656"/>
      <c r="BI159" s="796" t="s">
        <v>358</v>
      </c>
      <c r="BJ159" s="794" t="s">
        <v>49</v>
      </c>
      <c r="BK159" s="801">
        <f>(BK155*4%)+(BK153*44%)+(BK157*52%)</f>
        <v>3942.8</v>
      </c>
      <c r="BL159" s="794" t="s">
        <v>410</v>
      </c>
      <c r="BM159" s="798">
        <v>0.01</v>
      </c>
      <c r="BN159" s="798">
        <v>0.5</v>
      </c>
      <c r="BO159" s="795" t="s">
        <v>382</v>
      </c>
      <c r="BP159" s="794" t="s">
        <v>49</v>
      </c>
      <c r="BQ159" s="801">
        <v>3922</v>
      </c>
      <c r="BR159" s="794" t="s">
        <v>410</v>
      </c>
      <c r="BS159" s="798">
        <v>0.01</v>
      </c>
      <c r="BT159" s="798">
        <v>0.5</v>
      </c>
      <c r="BU159" s="802" t="s">
        <v>357</v>
      </c>
      <c r="BV159" s="635"/>
      <c r="BW159" s="635"/>
      <c r="BX159" s="635"/>
      <c r="BY159" s="635"/>
      <c r="BZ159" s="635"/>
      <c r="CA159" s="635"/>
      <c r="CB159" s="635"/>
      <c r="CC159" s="635"/>
      <c r="CD159" s="635"/>
      <c r="CE159" s="902"/>
      <c r="CF159" s="902"/>
      <c r="CG159" s="902"/>
      <c r="CH159" s="637"/>
      <c r="CI159" s="902"/>
      <c r="CJ159" s="902"/>
      <c r="CK159" s="637"/>
      <c r="CL159" s="637"/>
      <c r="CM159" s="902"/>
      <c r="CN159" s="705"/>
      <c r="CO159" s="88">
        <v>0.01</v>
      </c>
      <c r="CP159" s="88">
        <f t="shared" si="100"/>
        <v>0.255</v>
      </c>
      <c r="CQ159" s="88">
        <v>0.5</v>
      </c>
      <c r="CR159" s="67">
        <v>0.01</v>
      </c>
      <c r="CS159" s="67">
        <v>0.5</v>
      </c>
    </row>
    <row r="160" spans="22:97" s="67" customFormat="1" ht="166.5" thickBot="1" x14ac:dyDescent="0.3">
      <c r="V160" s="655"/>
      <c r="AA160" s="656"/>
      <c r="AB160" s="656"/>
      <c r="AD160" s="656"/>
      <c r="AE160" s="657"/>
      <c r="AH160" s="658"/>
      <c r="AI160" s="658"/>
      <c r="AK160" s="656"/>
      <c r="AR160" s="656"/>
      <c r="AV160" s="656"/>
      <c r="AX160" s="656"/>
      <c r="BB160" s="656"/>
      <c r="BC160" s="656"/>
      <c r="BE160" s="656"/>
      <c r="BI160" s="796" t="s">
        <v>185</v>
      </c>
      <c r="BJ160" s="794" t="s">
        <v>49</v>
      </c>
      <c r="BK160" s="801">
        <f>(BK155*52%)+(BK153*25%)+(BK152*23%)</f>
        <v>1624.21</v>
      </c>
      <c r="BL160" s="794" t="s">
        <v>410</v>
      </c>
      <c r="BM160" s="798">
        <v>0.01</v>
      </c>
      <c r="BN160" s="798">
        <v>0.5</v>
      </c>
      <c r="BO160" s="795" t="s">
        <v>383</v>
      </c>
      <c r="BP160" s="794" t="s">
        <v>49</v>
      </c>
      <c r="BQ160" s="801">
        <v>1774</v>
      </c>
      <c r="BR160" s="794" t="s">
        <v>410</v>
      </c>
      <c r="BS160" s="798">
        <v>0.01</v>
      </c>
      <c r="BT160" s="798">
        <v>0.5</v>
      </c>
      <c r="BU160" s="795" t="s">
        <v>254</v>
      </c>
      <c r="BV160" s="635"/>
      <c r="BW160" s="635"/>
      <c r="BX160" s="635"/>
      <c r="BY160" s="635"/>
      <c r="BZ160" s="635"/>
      <c r="CA160" s="635"/>
      <c r="CB160" s="635"/>
      <c r="CC160" s="635"/>
      <c r="CD160" s="635"/>
      <c r="CE160" s="902"/>
      <c r="CF160" s="902"/>
      <c r="CG160" s="902"/>
      <c r="CH160" s="637"/>
      <c r="CI160" s="902"/>
      <c r="CJ160" s="902"/>
      <c r="CK160" s="637"/>
      <c r="CL160" s="637"/>
      <c r="CM160" s="902"/>
      <c r="CN160" s="705"/>
      <c r="CO160" s="88">
        <v>0.01</v>
      </c>
      <c r="CP160" s="88">
        <f t="shared" si="100"/>
        <v>0.255</v>
      </c>
      <c r="CQ160" s="88">
        <v>0.5</v>
      </c>
      <c r="CR160" s="67">
        <v>0.01</v>
      </c>
      <c r="CS160" s="67">
        <v>0.5</v>
      </c>
    </row>
    <row r="161" spans="22:97" s="67" customFormat="1" ht="141" thickBot="1" x14ac:dyDescent="0.3">
      <c r="V161" s="655"/>
      <c r="AA161" s="656"/>
      <c r="AB161" s="656"/>
      <c r="AD161" s="656"/>
      <c r="AE161" s="657"/>
      <c r="AH161" s="658"/>
      <c r="AI161" s="658"/>
      <c r="AK161" s="656"/>
      <c r="AR161" s="656"/>
      <c r="AV161" s="656"/>
      <c r="AX161" s="656"/>
      <c r="BB161" s="656"/>
      <c r="BC161" s="656"/>
      <c r="BE161" s="656"/>
      <c r="BI161" s="796" t="s">
        <v>184</v>
      </c>
      <c r="BJ161" s="794" t="s">
        <v>49</v>
      </c>
      <c r="BK161" s="801">
        <f>(BK153*50%)+(BK152*50%)</f>
        <v>1923.5</v>
      </c>
      <c r="BL161" s="794" t="s">
        <v>410</v>
      </c>
      <c r="BM161" s="798">
        <v>0.01</v>
      </c>
      <c r="BN161" s="798">
        <v>0.5</v>
      </c>
      <c r="BO161" s="795" t="s">
        <v>384</v>
      </c>
      <c r="BP161" s="794" t="s">
        <v>49</v>
      </c>
      <c r="BQ161" s="801">
        <v>2088</v>
      </c>
      <c r="BR161" s="794" t="s">
        <v>410</v>
      </c>
      <c r="BS161" s="798">
        <v>0.01</v>
      </c>
      <c r="BT161" s="798">
        <v>0.5</v>
      </c>
      <c r="BU161" s="795" t="s">
        <v>254</v>
      </c>
      <c r="BV161" s="635"/>
      <c r="BW161" s="635"/>
      <c r="BX161" s="635"/>
      <c r="BY161" s="635"/>
      <c r="BZ161" s="635"/>
      <c r="CA161" s="635"/>
      <c r="CB161" s="635"/>
      <c r="CC161" s="635"/>
      <c r="CD161" s="635"/>
      <c r="CE161" s="902"/>
      <c r="CF161" s="902"/>
      <c r="CG161" s="902"/>
      <c r="CH161" s="637"/>
      <c r="CI161" s="902"/>
      <c r="CJ161" s="902"/>
      <c r="CK161" s="637"/>
      <c r="CL161" s="637"/>
      <c r="CM161" s="902"/>
      <c r="CN161" s="705"/>
      <c r="CO161" s="88">
        <v>0.01</v>
      </c>
      <c r="CP161" s="88">
        <f t="shared" si="100"/>
        <v>0.255</v>
      </c>
      <c r="CQ161" s="88">
        <v>0.5</v>
      </c>
      <c r="CR161" s="67">
        <v>0.01</v>
      </c>
      <c r="CS161" s="67">
        <v>0.5</v>
      </c>
    </row>
    <row r="162" spans="22:97" s="67" customFormat="1" ht="192" thickBot="1" x14ac:dyDescent="0.3">
      <c r="V162" s="655"/>
      <c r="AA162" s="656"/>
      <c r="AB162" s="656"/>
      <c r="AD162" s="656"/>
      <c r="AE162" s="657"/>
      <c r="AH162" s="658"/>
      <c r="AI162" s="658"/>
      <c r="AK162" s="656"/>
      <c r="AR162" s="656"/>
      <c r="AV162" s="656"/>
      <c r="AX162" s="656"/>
      <c r="BB162" s="656"/>
      <c r="BC162" s="656"/>
      <c r="BE162" s="656"/>
      <c r="BI162" s="796" t="s">
        <v>188</v>
      </c>
      <c r="BJ162" s="794" t="s">
        <v>49</v>
      </c>
      <c r="BK162" s="801">
        <f>(BK153*65.1%)+(BK155*31.5%)+(BK166*3.4%)</f>
        <v>2473.2039999999997</v>
      </c>
      <c r="BL162" s="794" t="s">
        <v>410</v>
      </c>
      <c r="BM162" s="798">
        <v>0.01</v>
      </c>
      <c r="BN162" s="798">
        <v>0.5</v>
      </c>
      <c r="BO162" s="795" t="s">
        <v>385</v>
      </c>
      <c r="BP162" s="794" t="s">
        <v>49</v>
      </c>
      <c r="BQ162" s="801">
        <v>2729</v>
      </c>
      <c r="BR162" s="794" t="s">
        <v>410</v>
      </c>
      <c r="BS162" s="798">
        <v>0.01</v>
      </c>
      <c r="BT162" s="798">
        <v>0.5</v>
      </c>
      <c r="BU162" s="795" t="s">
        <v>254</v>
      </c>
      <c r="BV162" s="635"/>
      <c r="BW162" s="635"/>
      <c r="BX162" s="635"/>
      <c r="BY162" s="635"/>
      <c r="BZ162" s="635"/>
      <c r="CA162" s="635"/>
      <c r="CB162" s="635"/>
      <c r="CC162" s="635"/>
      <c r="CD162" s="635"/>
      <c r="CE162" s="902"/>
      <c r="CF162" s="902"/>
      <c r="CG162" s="902"/>
      <c r="CH162" s="637"/>
      <c r="CI162" s="902"/>
      <c r="CJ162" s="902"/>
      <c r="CK162" s="637"/>
      <c r="CL162" s="637"/>
      <c r="CM162" s="902"/>
      <c r="CN162" s="705"/>
      <c r="CO162" s="88">
        <v>0.01</v>
      </c>
      <c r="CP162" s="88">
        <f t="shared" si="100"/>
        <v>0.255</v>
      </c>
      <c r="CQ162" s="88">
        <v>0.5</v>
      </c>
      <c r="CR162" s="67">
        <v>0.01</v>
      </c>
      <c r="CS162" s="67">
        <v>0.5</v>
      </c>
    </row>
    <row r="163" spans="22:97" s="67" customFormat="1" ht="18.75" thickBot="1" x14ac:dyDescent="0.3">
      <c r="V163" s="655"/>
      <c r="AA163" s="656"/>
      <c r="AB163" s="656"/>
      <c r="AD163" s="656"/>
      <c r="AE163" s="657"/>
      <c r="AH163" s="658"/>
      <c r="AI163" s="658"/>
      <c r="AK163" s="656"/>
      <c r="AR163" s="656"/>
      <c r="AV163" s="656"/>
      <c r="AX163" s="656"/>
      <c r="BB163" s="656"/>
      <c r="BC163" s="656"/>
      <c r="BE163" s="656"/>
      <c r="BI163" s="796" t="s">
        <v>183</v>
      </c>
      <c r="BJ163" s="794" t="s">
        <v>49</v>
      </c>
      <c r="BK163" s="801">
        <v>6630</v>
      </c>
      <c r="BL163" s="794" t="s">
        <v>410</v>
      </c>
      <c r="BM163" s="798">
        <v>0.01</v>
      </c>
      <c r="BN163" s="798">
        <v>0.5</v>
      </c>
      <c r="BO163" s="795" t="s">
        <v>310</v>
      </c>
      <c r="BP163" s="794" t="s">
        <v>49</v>
      </c>
      <c r="BQ163" s="801">
        <v>7390</v>
      </c>
      <c r="BR163" s="794" t="s">
        <v>410</v>
      </c>
      <c r="BS163" s="798">
        <v>0.01</v>
      </c>
      <c r="BT163" s="798">
        <v>0.5</v>
      </c>
      <c r="BU163" s="795" t="s">
        <v>254</v>
      </c>
      <c r="BV163" s="635"/>
      <c r="BW163" s="635"/>
      <c r="BX163" s="635"/>
      <c r="BY163" s="635"/>
      <c r="BZ163" s="635"/>
      <c r="CA163" s="635"/>
      <c r="CB163" s="635"/>
      <c r="CC163" s="635"/>
      <c r="CD163" s="635"/>
      <c r="CE163" s="902"/>
      <c r="CF163" s="902"/>
      <c r="CG163" s="902"/>
      <c r="CH163" s="637"/>
      <c r="CI163" s="902"/>
      <c r="CJ163" s="902"/>
      <c r="CK163" s="637"/>
      <c r="CL163" s="637"/>
      <c r="CM163" s="902"/>
      <c r="CN163" s="705"/>
      <c r="CO163" s="88">
        <v>0.01</v>
      </c>
      <c r="CP163" s="88">
        <f t="shared" si="100"/>
        <v>0.255</v>
      </c>
      <c r="CQ163" s="88">
        <v>0.5</v>
      </c>
      <c r="CR163" s="67">
        <v>0.01</v>
      </c>
      <c r="CS163" s="67">
        <v>0.5</v>
      </c>
    </row>
    <row r="164" spans="22:97" s="67" customFormat="1" ht="26.25" thickBot="1" x14ac:dyDescent="0.3">
      <c r="V164" s="655"/>
      <c r="AA164" s="656"/>
      <c r="AB164" s="656"/>
      <c r="AD164" s="656"/>
      <c r="AE164" s="657"/>
      <c r="AH164" s="658"/>
      <c r="AI164" s="658"/>
      <c r="AK164" s="656"/>
      <c r="AR164" s="656"/>
      <c r="AV164" s="656"/>
      <c r="AX164" s="656"/>
      <c r="BB164" s="656"/>
      <c r="BC164" s="656"/>
      <c r="BE164" s="656"/>
      <c r="BI164" s="796" t="s">
        <v>393</v>
      </c>
      <c r="BJ164" s="794" t="s">
        <v>49</v>
      </c>
      <c r="BK164" s="801">
        <v>182</v>
      </c>
      <c r="BL164" s="794" t="s">
        <v>410</v>
      </c>
      <c r="BM164" s="798">
        <v>0.01</v>
      </c>
      <c r="BN164" s="798">
        <v>0.5</v>
      </c>
      <c r="BO164" s="795" t="s">
        <v>310</v>
      </c>
      <c r="BP164" s="794"/>
      <c r="BQ164" s="801"/>
      <c r="BR164" s="794"/>
      <c r="BS164" s="798"/>
      <c r="BT164" s="798"/>
      <c r="BU164" s="795"/>
      <c r="BV164" s="635"/>
      <c r="BW164" s="635"/>
      <c r="BX164" s="635"/>
      <c r="BY164" s="635"/>
      <c r="BZ164" s="635"/>
      <c r="CA164" s="635"/>
      <c r="CB164" s="635"/>
      <c r="CC164" s="635"/>
      <c r="CD164" s="635"/>
      <c r="CE164" s="902"/>
      <c r="CF164" s="902"/>
      <c r="CG164" s="902"/>
      <c r="CH164" s="637"/>
      <c r="CI164" s="902"/>
      <c r="CJ164" s="902"/>
      <c r="CK164" s="637"/>
      <c r="CL164" s="637"/>
      <c r="CM164" s="902"/>
      <c r="CN164" s="705"/>
      <c r="CO164" s="88">
        <v>0.01</v>
      </c>
      <c r="CP164" s="88">
        <f t="shared" si="100"/>
        <v>0.255</v>
      </c>
      <c r="CQ164" s="88">
        <v>0.5</v>
      </c>
    </row>
    <row r="165" spans="22:97" s="67" customFormat="1" ht="135.75" thickBot="1" x14ac:dyDescent="0.3">
      <c r="V165" s="655"/>
      <c r="AA165" s="656"/>
      <c r="AB165" s="656"/>
      <c r="AD165" s="656"/>
      <c r="AE165" s="657"/>
      <c r="AH165" s="658"/>
      <c r="AI165" s="658"/>
      <c r="AK165" s="656"/>
      <c r="AR165" s="656"/>
      <c r="AV165" s="656"/>
      <c r="AX165" s="656"/>
      <c r="BB165" s="656"/>
      <c r="BC165" s="656"/>
      <c r="BE165" s="656"/>
      <c r="BI165" s="796" t="s">
        <v>360</v>
      </c>
      <c r="BJ165" s="794" t="s">
        <v>49</v>
      </c>
      <c r="BK165" s="801">
        <v>3</v>
      </c>
      <c r="BL165" s="794" t="s">
        <v>410</v>
      </c>
      <c r="BM165" s="798">
        <v>0.01</v>
      </c>
      <c r="BN165" s="798">
        <v>0.5</v>
      </c>
      <c r="BO165" s="802" t="s">
        <v>311</v>
      </c>
      <c r="BP165" s="794" t="s">
        <v>49</v>
      </c>
      <c r="BQ165" s="801">
        <v>3</v>
      </c>
      <c r="BR165" s="794" t="s">
        <v>410</v>
      </c>
      <c r="BS165" s="798">
        <v>0.01</v>
      </c>
      <c r="BT165" s="798">
        <v>0.5</v>
      </c>
      <c r="BU165" s="795" t="s">
        <v>254</v>
      </c>
      <c r="BV165" s="635"/>
      <c r="BW165" s="635"/>
      <c r="BX165" s="635"/>
      <c r="BY165" s="635"/>
      <c r="BZ165" s="635"/>
      <c r="CA165" s="635"/>
      <c r="CB165" s="635"/>
      <c r="CC165" s="635"/>
      <c r="CD165" s="635"/>
      <c r="CE165" s="902"/>
      <c r="CF165" s="902"/>
      <c r="CG165" s="902"/>
      <c r="CH165" s="637"/>
      <c r="CI165" s="902"/>
      <c r="CJ165" s="902"/>
      <c r="CK165" s="637"/>
      <c r="CL165" s="637"/>
      <c r="CM165" s="902"/>
      <c r="CN165" s="705"/>
      <c r="CO165" s="88">
        <v>0.01</v>
      </c>
      <c r="CP165" s="88">
        <f t="shared" si="100"/>
        <v>0.255</v>
      </c>
      <c r="CQ165" s="88">
        <v>0.5</v>
      </c>
      <c r="CR165" s="67">
        <v>0.01</v>
      </c>
      <c r="CS165" s="67">
        <v>0.5</v>
      </c>
    </row>
    <row r="166" spans="22:97" s="67" customFormat="1" ht="90" thickBot="1" x14ac:dyDescent="0.3">
      <c r="V166" s="655"/>
      <c r="AA166" s="656"/>
      <c r="AB166" s="656"/>
      <c r="AD166" s="656"/>
      <c r="AE166" s="657"/>
      <c r="AH166" s="658"/>
      <c r="AI166" s="658"/>
      <c r="AK166" s="656"/>
      <c r="AR166" s="656"/>
      <c r="AV166" s="656"/>
      <c r="AX166" s="656"/>
      <c r="BB166" s="656"/>
      <c r="BC166" s="656"/>
      <c r="BE166" s="656"/>
      <c r="BI166" s="796" t="s">
        <v>361</v>
      </c>
      <c r="BJ166" s="794" t="s">
        <v>49</v>
      </c>
      <c r="BK166" s="801">
        <v>1</v>
      </c>
      <c r="BL166" s="794" t="s">
        <v>410</v>
      </c>
      <c r="BM166" s="798">
        <v>0.01</v>
      </c>
      <c r="BN166" s="798">
        <v>0.5</v>
      </c>
      <c r="BO166" s="795" t="s">
        <v>311</v>
      </c>
      <c r="BP166" s="794" t="s">
        <v>49</v>
      </c>
      <c r="BQ166" s="801">
        <v>3</v>
      </c>
      <c r="BR166" s="794" t="s">
        <v>410</v>
      </c>
      <c r="BS166" s="798">
        <v>0.01</v>
      </c>
      <c r="BT166" s="798">
        <v>0.5</v>
      </c>
      <c r="BU166" s="795" t="s">
        <v>254</v>
      </c>
      <c r="BV166" s="635"/>
      <c r="BW166" s="635"/>
      <c r="BX166" s="635"/>
      <c r="BY166" s="635"/>
      <c r="BZ166" s="635"/>
      <c r="CA166" s="635"/>
      <c r="CB166" s="635"/>
      <c r="CC166" s="635"/>
      <c r="CD166" s="635"/>
      <c r="CE166" s="902"/>
      <c r="CF166" s="902"/>
      <c r="CG166" s="902"/>
      <c r="CH166" s="637"/>
      <c r="CI166" s="902"/>
      <c r="CJ166" s="902"/>
      <c r="CK166" s="637"/>
      <c r="CL166" s="637"/>
      <c r="CM166" s="902"/>
      <c r="CN166" s="705"/>
      <c r="CO166" s="88">
        <v>0.01</v>
      </c>
      <c r="CP166" s="88">
        <f t="shared" si="100"/>
        <v>0.255</v>
      </c>
      <c r="CQ166" s="88">
        <v>0.5</v>
      </c>
      <c r="CR166" s="67">
        <v>0.01</v>
      </c>
      <c r="CS166" s="67">
        <v>0.5</v>
      </c>
    </row>
    <row r="167" spans="22:97" s="67" customFormat="1" ht="18.75" thickBot="1" x14ac:dyDescent="0.3">
      <c r="V167" s="655"/>
      <c r="AA167" s="656"/>
      <c r="AB167" s="656"/>
      <c r="AD167" s="656"/>
      <c r="AE167" s="657"/>
      <c r="AH167" s="658"/>
      <c r="AI167" s="658"/>
      <c r="AK167" s="656"/>
      <c r="AR167" s="656"/>
      <c r="AV167" s="656"/>
      <c r="AX167" s="656"/>
      <c r="BB167" s="656"/>
      <c r="BC167" s="656"/>
      <c r="BE167" s="656"/>
      <c r="BI167" s="796" t="s">
        <v>192</v>
      </c>
      <c r="BJ167" s="794" t="s">
        <v>49</v>
      </c>
      <c r="BK167" s="801">
        <v>6290</v>
      </c>
      <c r="BL167" s="794" t="s">
        <v>410</v>
      </c>
      <c r="BM167" s="798">
        <v>0.01</v>
      </c>
      <c r="BN167" s="798">
        <v>0.5</v>
      </c>
      <c r="BO167" s="795" t="s">
        <v>310</v>
      </c>
      <c r="BP167" s="794" t="s">
        <v>49</v>
      </c>
      <c r="BQ167" s="801">
        <v>7140</v>
      </c>
      <c r="BR167" s="794" t="s">
        <v>410</v>
      </c>
      <c r="BS167" s="798">
        <v>0.01</v>
      </c>
      <c r="BT167" s="798">
        <v>0.5</v>
      </c>
      <c r="BU167" s="795" t="s">
        <v>254</v>
      </c>
      <c r="BV167" s="635"/>
      <c r="BW167" s="635"/>
      <c r="BX167" s="635"/>
      <c r="BY167" s="635"/>
      <c r="BZ167" s="635"/>
      <c r="CA167" s="635"/>
      <c r="CB167" s="635"/>
      <c r="CC167" s="635"/>
      <c r="CD167" s="635"/>
      <c r="CE167" s="902"/>
      <c r="CF167" s="902"/>
      <c r="CG167" s="902"/>
      <c r="CH167" s="637"/>
      <c r="CI167" s="902"/>
      <c r="CJ167" s="902"/>
      <c r="CK167" s="637"/>
      <c r="CL167" s="637"/>
      <c r="CM167" s="902"/>
      <c r="CN167" s="705"/>
      <c r="CO167" s="88">
        <v>0.01</v>
      </c>
      <c r="CP167" s="88">
        <f t="shared" si="100"/>
        <v>0.255</v>
      </c>
      <c r="CQ167" s="88">
        <v>0.5</v>
      </c>
      <c r="CR167" s="67">
        <v>0.01</v>
      </c>
      <c r="CS167" s="67">
        <v>0.5</v>
      </c>
    </row>
    <row r="168" spans="22:97" s="67" customFormat="1" ht="15.75" thickBot="1" x14ac:dyDescent="0.3">
      <c r="V168" s="655"/>
      <c r="AA168" s="656"/>
      <c r="AB168" s="656"/>
      <c r="AD168" s="656"/>
      <c r="AE168" s="657"/>
      <c r="AH168" s="658"/>
      <c r="AI168" s="658"/>
      <c r="AK168" s="656"/>
      <c r="AR168" s="656"/>
      <c r="AV168" s="656"/>
      <c r="AX168" s="656"/>
      <c r="BB168" s="656"/>
      <c r="BC168" s="656"/>
      <c r="BE168" s="656"/>
      <c r="BI168" s="796"/>
      <c r="BJ168" s="794"/>
      <c r="BK168" s="801"/>
      <c r="BL168" s="794"/>
      <c r="BM168" s="798"/>
      <c r="BN168" s="798"/>
      <c r="BO168" s="795"/>
      <c r="BP168" s="794"/>
      <c r="BQ168" s="801"/>
      <c r="BR168" s="794"/>
      <c r="BS168" s="798"/>
      <c r="BT168" s="798"/>
      <c r="BU168" s="795"/>
      <c r="BV168" s="635"/>
      <c r="BW168" s="635"/>
      <c r="BX168" s="635"/>
      <c r="BY168" s="635"/>
      <c r="BZ168" s="635"/>
      <c r="CA168" s="635"/>
      <c r="CB168" s="635"/>
      <c r="CC168" s="635"/>
      <c r="CD168" s="635"/>
      <c r="CE168" s="902"/>
      <c r="CF168" s="902"/>
      <c r="CG168" s="902"/>
      <c r="CH168" s="637"/>
      <c r="CI168" s="902"/>
      <c r="CJ168" s="902"/>
      <c r="CK168" s="637"/>
      <c r="CL168" s="637"/>
      <c r="CM168" s="902"/>
      <c r="CN168" s="705"/>
      <c r="CO168" s="88">
        <v>0.01</v>
      </c>
      <c r="CP168" s="88">
        <f t="shared" si="100"/>
        <v>0.255</v>
      </c>
      <c r="CQ168" s="88">
        <v>0.5</v>
      </c>
      <c r="CR168" s="67">
        <v>0.01</v>
      </c>
      <c r="CS168" s="67">
        <v>0.5</v>
      </c>
    </row>
    <row r="169" spans="22:97" s="67" customFormat="1" x14ac:dyDescent="0.25">
      <c r="V169" s="655"/>
      <c r="AA169" s="656"/>
      <c r="AB169" s="656"/>
      <c r="AD169" s="656"/>
      <c r="AE169" s="657"/>
      <c r="AH169" s="658"/>
      <c r="AI169" s="658"/>
      <c r="AK169" s="656"/>
      <c r="AR169" s="656"/>
      <c r="AV169" s="656"/>
      <c r="AX169" s="656"/>
      <c r="BB169" s="656"/>
      <c r="BC169" s="656"/>
      <c r="BE169" s="656"/>
      <c r="BI169" s="635"/>
      <c r="BJ169" s="636"/>
      <c r="BK169" s="636"/>
      <c r="BL169" s="636"/>
      <c r="BM169" s="102"/>
      <c r="BN169" s="102"/>
      <c r="BO169" s="102"/>
      <c r="BP169" s="902"/>
      <c r="BQ169" s="902"/>
      <c r="BR169" s="902"/>
      <c r="BS169" s="902"/>
      <c r="BT169" s="902"/>
      <c r="BU169" s="902"/>
      <c r="BV169" s="636"/>
      <c r="BW169" s="902"/>
      <c r="BX169" s="902"/>
      <c r="BY169" s="636"/>
      <c r="BZ169" s="636"/>
      <c r="CA169" s="636"/>
      <c r="CB169" s="902"/>
      <c r="CC169" s="902"/>
      <c r="CD169" s="902"/>
      <c r="CE169" s="902"/>
      <c r="CF169" s="902"/>
      <c r="CG169" s="902"/>
      <c r="CH169" s="637"/>
      <c r="CI169" s="902"/>
      <c r="CJ169" s="902"/>
      <c r="CK169" s="637"/>
      <c r="CL169" s="637"/>
      <c r="CM169" s="902"/>
      <c r="CN169" s="705"/>
      <c r="CO169" s="88"/>
      <c r="CP169" s="88"/>
      <c r="CQ169" s="88"/>
    </row>
    <row r="170" spans="22:97" s="67" customFormat="1" ht="15.75" thickBot="1" x14ac:dyDescent="0.3">
      <c r="V170" s="655"/>
      <c r="AA170" s="656"/>
      <c r="AB170" s="656"/>
      <c r="AD170" s="656"/>
      <c r="AE170" s="657"/>
      <c r="AH170" s="658"/>
      <c r="AI170" s="658"/>
      <c r="AK170" s="656"/>
      <c r="AR170" s="656"/>
      <c r="AV170" s="656"/>
      <c r="AX170" s="656"/>
      <c r="BB170" s="656"/>
      <c r="BC170" s="656"/>
      <c r="BE170" s="656"/>
      <c r="BI170" s="635"/>
      <c r="BJ170" s="636"/>
      <c r="BK170" s="636"/>
      <c r="BL170" s="636"/>
      <c r="BM170" s="102"/>
      <c r="BN170" s="102"/>
      <c r="BO170" s="102"/>
      <c r="BP170" s="636"/>
      <c r="BQ170" s="636"/>
      <c r="BR170" s="636"/>
      <c r="BS170" s="636"/>
      <c r="BT170" s="636"/>
      <c r="BU170" s="636"/>
      <c r="BV170" s="636"/>
      <c r="BW170" s="636"/>
      <c r="BX170" s="636"/>
      <c r="BY170" s="636"/>
      <c r="BZ170" s="636"/>
      <c r="CA170" s="636"/>
      <c r="CB170" s="637"/>
      <c r="CC170" s="636"/>
      <c r="CD170" s="636"/>
      <c r="CE170" s="637"/>
      <c r="CF170" s="637"/>
      <c r="CG170" s="637"/>
      <c r="CH170" s="637"/>
      <c r="CI170" s="636"/>
      <c r="CJ170" s="636"/>
      <c r="CK170" s="637"/>
      <c r="CL170" s="637"/>
      <c r="CM170" s="637"/>
      <c r="CN170" s="705"/>
      <c r="CO170" s="88"/>
      <c r="CP170" s="88"/>
      <c r="CQ170" s="88"/>
    </row>
    <row r="171" spans="22:97" s="67" customFormat="1" ht="33.75" customHeight="1" x14ac:dyDescent="0.25">
      <c r="V171" s="655"/>
      <c r="AA171" s="656"/>
      <c r="AB171" s="656"/>
      <c r="AD171" s="656"/>
      <c r="AE171" s="657"/>
      <c r="AH171" s="658"/>
      <c r="AI171" s="658"/>
      <c r="AK171" s="656"/>
      <c r="AR171" s="656"/>
      <c r="AV171" s="656"/>
      <c r="AX171" s="656"/>
      <c r="BB171" s="656"/>
      <c r="BC171" s="656"/>
      <c r="BE171" s="656"/>
      <c r="BI171" s="2096" t="s">
        <v>250</v>
      </c>
      <c r="BJ171" s="940"/>
      <c r="BK171" s="2096" t="s">
        <v>276</v>
      </c>
      <c r="BL171" s="940"/>
      <c r="BM171" s="2096" t="s">
        <v>233</v>
      </c>
      <c r="BN171" s="2096" t="s">
        <v>233</v>
      </c>
      <c r="BO171" s="2096" t="s">
        <v>240</v>
      </c>
      <c r="BP171" s="940"/>
      <c r="BQ171" s="2096" t="s">
        <v>276</v>
      </c>
      <c r="BR171" s="940"/>
      <c r="BS171" s="2096" t="s">
        <v>233</v>
      </c>
      <c r="BT171" s="2096" t="s">
        <v>233</v>
      </c>
      <c r="BU171" s="2096" t="s">
        <v>240</v>
      </c>
      <c r="BV171" s="636"/>
      <c r="BW171" s="636"/>
      <c r="BX171" s="636"/>
      <c r="BY171" s="636"/>
      <c r="BZ171" s="636"/>
      <c r="CA171" s="636"/>
      <c r="CB171" s="637"/>
      <c r="CC171" s="636"/>
      <c r="CD171" s="636"/>
      <c r="CE171" s="637"/>
      <c r="CF171" s="637"/>
      <c r="CG171" s="637"/>
      <c r="CH171" s="637"/>
      <c r="CI171" s="636"/>
      <c r="CJ171" s="636"/>
      <c r="CK171" s="637"/>
      <c r="CL171" s="637"/>
      <c r="CM171" s="637"/>
      <c r="CN171" s="705"/>
      <c r="CO171" s="88"/>
      <c r="CP171" s="88"/>
      <c r="CQ171" s="88"/>
    </row>
    <row r="172" spans="22:97" s="67" customFormat="1" ht="37.5" customHeight="1" thickBot="1" x14ac:dyDescent="0.3">
      <c r="V172" s="655"/>
      <c r="AA172" s="656"/>
      <c r="AB172" s="656"/>
      <c r="AD172" s="656"/>
      <c r="AE172" s="657"/>
      <c r="AH172" s="658"/>
      <c r="AI172" s="658"/>
      <c r="AK172" s="656"/>
      <c r="AR172" s="656"/>
      <c r="AV172" s="656"/>
      <c r="AX172" s="656"/>
      <c r="BB172" s="656"/>
      <c r="BC172" s="656"/>
      <c r="BE172" s="656"/>
      <c r="BI172" s="2097"/>
      <c r="BJ172" s="941" t="s">
        <v>253</v>
      </c>
      <c r="BK172" s="2097"/>
      <c r="BL172" s="941" t="s">
        <v>251</v>
      </c>
      <c r="BM172" s="2097"/>
      <c r="BN172" s="2097"/>
      <c r="BO172" s="2097"/>
      <c r="BP172" s="941" t="s">
        <v>253</v>
      </c>
      <c r="BQ172" s="2097"/>
      <c r="BR172" s="941" t="s">
        <v>251</v>
      </c>
      <c r="BS172" s="2097"/>
      <c r="BT172" s="2097"/>
      <c r="BU172" s="2097"/>
      <c r="BV172" s="636"/>
      <c r="BW172" s="636"/>
      <c r="BX172" s="636"/>
      <c r="BY172" s="636"/>
      <c r="BZ172" s="636"/>
      <c r="CA172" s="636"/>
      <c r="CB172" s="637"/>
      <c r="CC172" s="636"/>
      <c r="CD172" s="636"/>
      <c r="CE172" s="637"/>
      <c r="CF172" s="637"/>
      <c r="CG172" s="637"/>
      <c r="CH172" s="637"/>
      <c r="CI172" s="636"/>
      <c r="CJ172" s="636"/>
      <c r="CK172" s="637"/>
      <c r="CL172" s="637"/>
      <c r="CM172" s="637"/>
      <c r="CN172" s="705"/>
      <c r="CO172" s="88"/>
      <c r="CP172" s="88"/>
      <c r="CQ172" s="88"/>
    </row>
    <row r="173" spans="22:97" s="67" customFormat="1" ht="18.75" thickBot="1" x14ac:dyDescent="0.3">
      <c r="V173" s="655"/>
      <c r="AA173" s="656"/>
      <c r="AB173" s="656"/>
      <c r="AD173" s="656"/>
      <c r="AE173" s="657"/>
      <c r="AH173" s="658"/>
      <c r="AI173" s="658"/>
      <c r="AK173" s="656"/>
      <c r="AR173" s="656"/>
      <c r="AV173" s="656"/>
      <c r="AX173" s="656"/>
      <c r="BB173" s="656"/>
      <c r="BC173" s="656"/>
      <c r="BE173" s="656"/>
      <c r="BI173" s="796" t="s">
        <v>372</v>
      </c>
      <c r="BJ173" s="794" t="s">
        <v>49</v>
      </c>
      <c r="BK173" s="801">
        <v>1</v>
      </c>
      <c r="BL173" s="794" t="s">
        <v>410</v>
      </c>
      <c r="BM173" s="798">
        <v>0.01</v>
      </c>
      <c r="BN173" s="798">
        <v>0.5</v>
      </c>
      <c r="BO173" s="795" t="s">
        <v>310</v>
      </c>
      <c r="BP173" s="794" t="s">
        <v>49</v>
      </c>
      <c r="BQ173" s="801">
        <v>1</v>
      </c>
      <c r="BR173" s="794" t="s">
        <v>410</v>
      </c>
      <c r="BS173" s="798">
        <v>0.01</v>
      </c>
      <c r="BT173" s="798">
        <v>0.5</v>
      </c>
      <c r="BU173" s="795" t="s">
        <v>254</v>
      </c>
      <c r="BV173" s="636"/>
      <c r="BW173" s="636"/>
      <c r="BX173" s="636"/>
      <c r="BY173" s="636"/>
      <c r="BZ173" s="636"/>
      <c r="CA173" s="636"/>
      <c r="CB173" s="637"/>
      <c r="CC173" s="636"/>
      <c r="CD173" s="636"/>
      <c r="CE173" s="637"/>
      <c r="CF173" s="637"/>
      <c r="CG173" s="637"/>
      <c r="CH173" s="637"/>
      <c r="CI173" s="636"/>
      <c r="CJ173" s="636"/>
      <c r="CK173" s="637"/>
      <c r="CL173" s="637"/>
      <c r="CM173" s="637"/>
      <c r="CN173" s="705"/>
      <c r="CO173" s="88">
        <v>0.01</v>
      </c>
      <c r="CP173" s="88">
        <f>(CO173+CQ173)/2</f>
        <v>0.255</v>
      </c>
      <c r="CQ173" s="88">
        <v>0.5</v>
      </c>
      <c r="CR173" s="67">
        <v>0.01</v>
      </c>
      <c r="CS173" s="67">
        <v>0.5</v>
      </c>
    </row>
    <row r="174" spans="22:97" s="67" customFormat="1" ht="26.25" thickBot="1" x14ac:dyDescent="0.3">
      <c r="V174" s="655"/>
      <c r="AA174" s="656"/>
      <c r="AB174" s="656"/>
      <c r="AD174" s="656"/>
      <c r="AE174" s="657"/>
      <c r="AH174" s="658"/>
      <c r="AI174" s="658"/>
      <c r="AK174" s="656"/>
      <c r="AR174" s="656"/>
      <c r="AV174" s="656"/>
      <c r="AX174" s="656"/>
      <c r="BB174" s="656"/>
      <c r="BC174" s="656"/>
      <c r="BE174" s="656"/>
      <c r="BI174" s="796" t="s">
        <v>373</v>
      </c>
      <c r="BJ174" s="794" t="s">
        <v>49</v>
      </c>
      <c r="BK174" s="801">
        <v>79</v>
      </c>
      <c r="BL174" s="794" t="s">
        <v>410</v>
      </c>
      <c r="BM174" s="798">
        <v>0.01</v>
      </c>
      <c r="BN174" s="798">
        <v>0.5</v>
      </c>
      <c r="BO174" s="795" t="s">
        <v>310</v>
      </c>
      <c r="BP174" s="794" t="s">
        <v>49</v>
      </c>
      <c r="BQ174" s="801">
        <v>77</v>
      </c>
      <c r="BR174" s="794" t="s">
        <v>410</v>
      </c>
      <c r="BS174" s="798">
        <v>0.01</v>
      </c>
      <c r="BT174" s="798">
        <v>0.5</v>
      </c>
      <c r="BU174" s="795" t="s">
        <v>254</v>
      </c>
      <c r="BV174" s="636"/>
      <c r="BW174" s="636"/>
      <c r="BX174" s="636"/>
      <c r="BY174" s="636"/>
      <c r="BZ174" s="636"/>
      <c r="CA174" s="636"/>
      <c r="CB174" s="636"/>
      <c r="CC174" s="636"/>
      <c r="CD174" s="636"/>
      <c r="CE174" s="636"/>
      <c r="CF174" s="636"/>
      <c r="CG174" s="636"/>
      <c r="CH174" s="636"/>
      <c r="CI174" s="636"/>
      <c r="CJ174" s="636"/>
      <c r="CK174" s="636"/>
      <c r="CL174" s="636"/>
      <c r="CM174" s="636"/>
      <c r="CN174" s="705"/>
      <c r="CO174" s="88">
        <v>0.01</v>
      </c>
      <c r="CP174" s="88">
        <f>(CO174+CQ174)/2</f>
        <v>0.255</v>
      </c>
      <c r="CQ174" s="88">
        <v>0.5</v>
      </c>
      <c r="CR174" s="67">
        <v>0.01</v>
      </c>
      <c r="CS174" s="67">
        <v>0.5</v>
      </c>
    </row>
    <row r="175" spans="22:97" s="67" customFormat="1" x14ac:dyDescent="0.25">
      <c r="V175" s="655"/>
      <c r="AA175" s="656"/>
      <c r="AB175" s="656"/>
      <c r="AD175" s="656"/>
      <c r="AE175" s="657"/>
      <c r="AH175" s="658"/>
      <c r="AI175" s="658"/>
      <c r="AK175" s="656"/>
      <c r="AR175" s="656"/>
      <c r="AV175" s="656"/>
      <c r="AX175" s="656"/>
      <c r="BB175" s="656"/>
      <c r="BC175" s="656"/>
      <c r="BE175" s="656"/>
      <c r="BI175" s="635"/>
      <c r="BJ175" s="636"/>
      <c r="BK175" s="636"/>
      <c r="BL175" s="636"/>
      <c r="BM175" s="102"/>
      <c r="BN175" s="102"/>
      <c r="BO175" s="102"/>
      <c r="BP175" s="636"/>
      <c r="BQ175" s="636"/>
      <c r="BR175" s="636"/>
      <c r="BS175" s="636"/>
      <c r="BT175" s="636"/>
      <c r="BU175" s="636"/>
      <c r="BV175" s="637"/>
      <c r="BW175" s="636"/>
      <c r="BX175" s="636"/>
      <c r="BY175" s="637"/>
      <c r="BZ175" s="637"/>
      <c r="CA175" s="637"/>
      <c r="CB175" s="636"/>
      <c r="CC175" s="636"/>
      <c r="CD175" s="636"/>
      <c r="CE175" s="636"/>
      <c r="CF175" s="636"/>
      <c r="CG175" s="636"/>
      <c r="CH175" s="636"/>
      <c r="CI175" s="636"/>
      <c r="CJ175" s="636"/>
      <c r="CK175" s="636"/>
      <c r="CL175" s="636"/>
      <c r="CM175" s="636"/>
      <c r="CN175" s="932"/>
      <c r="CO175" s="88"/>
      <c r="CP175" s="88"/>
      <c r="CQ175" s="88"/>
    </row>
    <row r="176" spans="22:97" s="67" customFormat="1" ht="15.75" thickBot="1" x14ac:dyDescent="0.3">
      <c r="V176" s="655"/>
      <c r="AA176" s="656"/>
      <c r="AB176" s="656"/>
      <c r="AD176" s="656"/>
      <c r="AE176" s="657"/>
      <c r="AH176" s="658"/>
      <c r="AI176" s="658"/>
      <c r="AK176" s="656"/>
      <c r="AR176" s="656"/>
      <c r="AV176" s="656"/>
      <c r="AX176" s="656"/>
      <c r="BB176" s="656"/>
      <c r="BC176" s="656"/>
      <c r="BE176" s="656"/>
      <c r="BI176" s="635"/>
      <c r="BJ176" s="636"/>
      <c r="BK176" s="636"/>
      <c r="BL176" s="636"/>
      <c r="BM176" s="102"/>
      <c r="BN176" s="102"/>
      <c r="BO176" s="102"/>
      <c r="BP176" s="636"/>
      <c r="BQ176" s="636"/>
      <c r="BR176" s="636"/>
      <c r="BS176" s="636"/>
      <c r="BT176" s="636"/>
      <c r="BU176" s="636"/>
      <c r="BV176" s="637"/>
      <c r="BW176" s="636"/>
      <c r="BX176" s="636"/>
      <c r="BY176" s="637"/>
      <c r="BZ176" s="637"/>
      <c r="CA176" s="637"/>
      <c r="CB176" s="636"/>
      <c r="CC176" s="636"/>
      <c r="CD176" s="636"/>
      <c r="CE176" s="636"/>
      <c r="CF176" s="636"/>
      <c r="CG176" s="636"/>
      <c r="CH176" s="636"/>
      <c r="CI176" s="636"/>
      <c r="CJ176" s="636"/>
      <c r="CK176" s="636"/>
      <c r="CL176" s="636"/>
      <c r="CM176" s="636"/>
      <c r="CN176" s="932"/>
      <c r="CO176" s="88"/>
      <c r="CP176" s="88"/>
      <c r="CQ176" s="88"/>
    </row>
    <row r="177" spans="22:97" s="67" customFormat="1" x14ac:dyDescent="0.25">
      <c r="V177" s="655"/>
      <c r="AA177" s="656"/>
      <c r="AB177" s="656"/>
      <c r="AD177" s="656"/>
      <c r="AE177" s="657"/>
      <c r="AH177" s="658"/>
      <c r="AI177" s="658"/>
      <c r="AK177" s="656"/>
      <c r="AR177" s="656"/>
      <c r="AV177" s="656"/>
      <c r="AX177" s="656"/>
      <c r="BB177" s="656"/>
      <c r="BC177" s="656"/>
      <c r="BE177" s="656"/>
      <c r="BI177" s="2096" t="s">
        <v>249</v>
      </c>
      <c r="BJ177" s="940"/>
      <c r="BK177" s="2096" t="s">
        <v>277</v>
      </c>
      <c r="BL177" s="940"/>
      <c r="BM177" s="2096" t="s">
        <v>233</v>
      </c>
      <c r="BN177" s="2096" t="s">
        <v>233</v>
      </c>
      <c r="BO177" s="2096" t="s">
        <v>240</v>
      </c>
      <c r="BP177" s="636"/>
      <c r="BQ177" s="636"/>
      <c r="BR177" s="636"/>
      <c r="BS177" s="636"/>
      <c r="BT177" s="636"/>
      <c r="BU177" s="636"/>
      <c r="BV177" s="637"/>
      <c r="BW177" s="636"/>
      <c r="BX177" s="636"/>
      <c r="BY177" s="637"/>
      <c r="BZ177" s="637"/>
      <c r="CA177" s="637"/>
      <c r="CB177" s="898"/>
      <c r="CC177" s="636"/>
      <c r="CD177" s="636"/>
      <c r="CE177" s="898"/>
      <c r="CF177" s="898"/>
      <c r="CG177" s="898"/>
      <c r="CH177" s="898"/>
      <c r="CI177" s="636"/>
      <c r="CJ177" s="636"/>
      <c r="CK177" s="898"/>
      <c r="CL177" s="898"/>
      <c r="CM177" s="898"/>
      <c r="CN177" s="932"/>
      <c r="CO177" s="88"/>
      <c r="CP177" s="88"/>
      <c r="CQ177" s="88"/>
    </row>
    <row r="178" spans="22:97" s="67" customFormat="1" ht="49.5" customHeight="1" thickBot="1" x14ac:dyDescent="0.3">
      <c r="V178" s="655"/>
      <c r="AA178" s="656"/>
      <c r="AB178" s="656"/>
      <c r="AD178" s="656"/>
      <c r="AE178" s="657"/>
      <c r="AH178" s="658"/>
      <c r="AI178" s="658"/>
      <c r="AK178" s="656"/>
      <c r="AR178" s="656"/>
      <c r="AV178" s="656"/>
      <c r="AX178" s="656"/>
      <c r="BB178" s="656"/>
      <c r="BC178" s="656"/>
      <c r="BE178" s="656"/>
      <c r="BI178" s="2097"/>
      <c r="BJ178" s="941" t="s">
        <v>253</v>
      </c>
      <c r="BK178" s="2097"/>
      <c r="BL178" s="941" t="s">
        <v>251</v>
      </c>
      <c r="BM178" s="2097"/>
      <c r="BN178" s="2097"/>
      <c r="BO178" s="2097"/>
      <c r="BP178" s="636"/>
      <c r="BQ178" s="636"/>
      <c r="BR178" s="636"/>
      <c r="BS178" s="636"/>
      <c r="BT178" s="636"/>
      <c r="BU178" s="636"/>
      <c r="BV178" s="637"/>
      <c r="BW178" s="636"/>
      <c r="BX178" s="636"/>
      <c r="BY178" s="637"/>
      <c r="BZ178" s="637"/>
      <c r="CA178" s="637"/>
      <c r="CB178" s="898"/>
      <c r="CC178" s="636"/>
      <c r="CD178" s="636"/>
      <c r="CE178" s="898"/>
      <c r="CF178" s="898"/>
      <c r="CG178" s="898"/>
      <c r="CH178" s="898"/>
      <c r="CI178" s="636"/>
      <c r="CJ178" s="636"/>
      <c r="CK178" s="898"/>
      <c r="CL178" s="898"/>
      <c r="CM178" s="898"/>
      <c r="CN178" s="932"/>
      <c r="CO178" s="88"/>
      <c r="CP178" s="88"/>
      <c r="CQ178" s="88"/>
    </row>
    <row r="179" spans="22:97" s="67" customFormat="1" ht="15.75" thickBot="1" x14ac:dyDescent="0.3">
      <c r="V179" s="655"/>
      <c r="AA179" s="656"/>
      <c r="AB179" s="656"/>
      <c r="AD179" s="656"/>
      <c r="AE179" s="657"/>
      <c r="AH179" s="658"/>
      <c r="AI179" s="658"/>
      <c r="AK179" s="656"/>
      <c r="AR179" s="656"/>
      <c r="AV179" s="656"/>
      <c r="AX179" s="656"/>
      <c r="BB179" s="656"/>
      <c r="BC179" s="656"/>
      <c r="BE179" s="656"/>
      <c r="BI179" s="796" t="s">
        <v>256</v>
      </c>
      <c r="BJ179" s="794" t="s">
        <v>75</v>
      </c>
      <c r="BK179" s="801">
        <v>1.7829504000000003E-3</v>
      </c>
      <c r="BL179" s="794" t="s">
        <v>278</v>
      </c>
      <c r="BM179" s="798">
        <v>0.01</v>
      </c>
      <c r="BN179" s="798">
        <v>0.5</v>
      </c>
      <c r="BO179" s="795" t="s">
        <v>258</v>
      </c>
      <c r="BP179" s="636"/>
      <c r="BQ179" s="636"/>
      <c r="BR179" s="636"/>
      <c r="BS179" s="636"/>
      <c r="BT179" s="636"/>
      <c r="BU179" s="636"/>
      <c r="BV179" s="637"/>
      <c r="BW179" s="636"/>
      <c r="BX179" s="636"/>
      <c r="BY179" s="637"/>
      <c r="BZ179" s="637"/>
      <c r="CA179" s="637"/>
      <c r="CB179" s="637"/>
      <c r="CC179" s="636"/>
      <c r="CD179" s="636"/>
      <c r="CE179" s="637"/>
      <c r="CF179" s="637"/>
      <c r="CG179" s="637"/>
      <c r="CH179" s="637"/>
      <c r="CI179" s="636"/>
      <c r="CJ179" s="636"/>
      <c r="CK179" s="637"/>
      <c r="CL179" s="637"/>
      <c r="CM179" s="637"/>
      <c r="CN179" s="705"/>
      <c r="CO179" s="88">
        <v>0.15</v>
      </c>
      <c r="CP179" s="88">
        <f>(CO179+CQ179)/2</f>
        <v>0.17499999999999999</v>
      </c>
      <c r="CQ179" s="88">
        <v>0.2</v>
      </c>
      <c r="CR179" s="67">
        <v>0.15</v>
      </c>
      <c r="CS179" s="67">
        <v>0.2</v>
      </c>
    </row>
    <row r="180" spans="22:97" s="67" customFormat="1" ht="15.75" thickBot="1" x14ac:dyDescent="0.3">
      <c r="V180" s="655"/>
      <c r="AA180" s="656"/>
      <c r="AB180" s="656"/>
      <c r="AD180" s="656"/>
      <c r="AE180" s="657"/>
      <c r="AH180" s="658"/>
      <c r="AI180" s="658"/>
      <c r="AK180" s="656"/>
      <c r="AR180" s="656"/>
      <c r="AV180" s="656"/>
      <c r="AX180" s="656"/>
      <c r="BB180" s="656"/>
      <c r="BC180" s="656"/>
      <c r="BE180" s="656"/>
      <c r="BI180" s="796" t="s">
        <v>257</v>
      </c>
      <c r="BJ180" s="794" t="s">
        <v>49</v>
      </c>
      <c r="BK180" s="801">
        <v>5.8960000000000013E-4</v>
      </c>
      <c r="BL180" s="794" t="s">
        <v>259</v>
      </c>
      <c r="BM180" s="798">
        <v>0.01</v>
      </c>
      <c r="BN180" s="798">
        <v>0.5</v>
      </c>
      <c r="BO180" s="795" t="s">
        <v>258</v>
      </c>
      <c r="BP180" s="636"/>
      <c r="BQ180" s="636"/>
      <c r="BR180" s="636"/>
      <c r="BS180" s="636"/>
      <c r="BT180" s="636"/>
      <c r="BU180" s="636"/>
      <c r="BV180" s="637"/>
      <c r="BW180" s="636"/>
      <c r="BX180" s="636"/>
      <c r="BY180" s="637"/>
      <c r="BZ180" s="637"/>
      <c r="CA180" s="637"/>
      <c r="CB180" s="637"/>
      <c r="CC180" s="636"/>
      <c r="CD180" s="636"/>
      <c r="CE180" s="637"/>
      <c r="CF180" s="637"/>
      <c r="CG180" s="637"/>
      <c r="CH180" s="637"/>
      <c r="CI180" s="636"/>
      <c r="CJ180" s="636"/>
      <c r="CK180" s="637"/>
      <c r="CL180" s="637"/>
      <c r="CM180" s="637"/>
      <c r="CN180" s="705"/>
      <c r="CO180" s="88">
        <v>0.15</v>
      </c>
      <c r="CP180" s="88">
        <f>(CO180+CQ180)/2</f>
        <v>0.17499999999999999</v>
      </c>
      <c r="CQ180" s="88">
        <v>0.2</v>
      </c>
      <c r="CR180" s="67">
        <v>0.15</v>
      </c>
      <c r="CS180" s="67">
        <v>0.2</v>
      </c>
    </row>
    <row r="181" spans="22:97" s="67" customFormat="1" x14ac:dyDescent="0.25">
      <c r="V181" s="655"/>
      <c r="AA181" s="656"/>
      <c r="AB181" s="656"/>
      <c r="AD181" s="656"/>
      <c r="AE181" s="657"/>
      <c r="AH181" s="658"/>
      <c r="AI181" s="658"/>
      <c r="AK181" s="656"/>
      <c r="AR181" s="656"/>
      <c r="AV181" s="656"/>
      <c r="AX181" s="656"/>
      <c r="BB181" s="656"/>
      <c r="BC181" s="656"/>
      <c r="BE181" s="656"/>
      <c r="BI181" s="635"/>
      <c r="BJ181" s="636"/>
      <c r="BK181" s="636"/>
      <c r="BL181" s="636"/>
      <c r="BM181" s="102"/>
      <c r="BN181" s="102"/>
      <c r="BO181" s="102"/>
      <c r="BP181" s="636"/>
      <c r="BQ181" s="636"/>
      <c r="BR181" s="636"/>
      <c r="BS181" s="636"/>
      <c r="BT181" s="636"/>
      <c r="BU181" s="636"/>
      <c r="BV181" s="637"/>
      <c r="BW181" s="636"/>
      <c r="BX181" s="636"/>
      <c r="BY181" s="637"/>
      <c r="BZ181" s="637"/>
      <c r="CA181" s="637"/>
      <c r="CB181" s="637"/>
      <c r="CC181" s="636"/>
      <c r="CD181" s="636"/>
      <c r="CE181" s="637"/>
      <c r="CF181" s="637"/>
      <c r="CG181" s="637"/>
      <c r="CH181" s="637"/>
      <c r="CI181" s="636"/>
      <c r="CJ181" s="636"/>
      <c r="CK181" s="637"/>
      <c r="CL181" s="637"/>
      <c r="CM181" s="637"/>
      <c r="CN181" s="705"/>
      <c r="CO181" s="88"/>
      <c r="CP181" s="88"/>
      <c r="CQ181" s="88"/>
    </row>
    <row r="182" spans="22:97" s="67" customFormat="1" ht="15.75" thickBot="1" x14ac:dyDescent="0.3">
      <c r="V182" s="655"/>
      <c r="AA182" s="656"/>
      <c r="AB182" s="656"/>
      <c r="AD182" s="656"/>
      <c r="AE182" s="657"/>
      <c r="AH182" s="658"/>
      <c r="AI182" s="658"/>
      <c r="AK182" s="656"/>
      <c r="AR182" s="656"/>
      <c r="AV182" s="656"/>
      <c r="AX182" s="656"/>
      <c r="BB182" s="656"/>
      <c r="BC182" s="656"/>
      <c r="BE182" s="656"/>
      <c r="BI182" s="635"/>
      <c r="BJ182" s="636"/>
      <c r="BK182" s="636"/>
      <c r="BL182" s="636"/>
      <c r="BM182" s="102"/>
      <c r="BN182" s="102"/>
      <c r="BO182" s="102"/>
      <c r="BP182" s="636"/>
      <c r="BQ182" s="636"/>
      <c r="BR182" s="636"/>
      <c r="BS182" s="636"/>
      <c r="BT182" s="636"/>
      <c r="BU182" s="636"/>
      <c r="BV182" s="637"/>
      <c r="BW182" s="636"/>
      <c r="BX182" s="636"/>
      <c r="BY182" s="637"/>
      <c r="BZ182" s="637"/>
      <c r="CA182" s="637"/>
      <c r="CB182" s="637"/>
      <c r="CC182" s="636"/>
      <c r="CD182" s="636"/>
      <c r="CE182" s="637"/>
      <c r="CF182" s="637"/>
      <c r="CG182" s="637"/>
      <c r="CH182" s="637"/>
      <c r="CI182" s="636"/>
      <c r="CJ182" s="636"/>
      <c r="CK182" s="637"/>
      <c r="CL182" s="637"/>
      <c r="CM182" s="637"/>
      <c r="CN182" s="705"/>
      <c r="CO182" s="88"/>
      <c r="CP182" s="88"/>
      <c r="CQ182" s="88"/>
    </row>
    <row r="183" spans="22:97" s="67" customFormat="1" x14ac:dyDescent="0.25">
      <c r="V183" s="655"/>
      <c r="AA183" s="656"/>
      <c r="AB183" s="656"/>
      <c r="AD183" s="656"/>
      <c r="AE183" s="657"/>
      <c r="AH183" s="658"/>
      <c r="AI183" s="658"/>
      <c r="AK183" s="656"/>
      <c r="AR183" s="656"/>
      <c r="AV183" s="656"/>
      <c r="AX183" s="656"/>
      <c r="BB183" s="656"/>
      <c r="BC183" s="656"/>
      <c r="BE183" s="656"/>
      <c r="BI183" s="2096" t="s">
        <v>171</v>
      </c>
      <c r="BJ183" s="940"/>
      <c r="BK183" s="2096" t="s">
        <v>276</v>
      </c>
      <c r="BL183" s="940"/>
      <c r="BM183" s="2096" t="s">
        <v>233</v>
      </c>
      <c r="BN183" s="2096" t="s">
        <v>233</v>
      </c>
      <c r="BO183" s="2096" t="s">
        <v>240</v>
      </c>
      <c r="BP183" s="636"/>
      <c r="BQ183" s="636"/>
      <c r="BR183" s="636"/>
      <c r="BS183" s="636"/>
      <c r="BT183" s="636"/>
      <c r="BU183" s="636"/>
      <c r="BV183" s="637"/>
      <c r="BW183" s="636"/>
      <c r="BX183" s="636"/>
      <c r="BY183" s="637"/>
      <c r="BZ183" s="637"/>
      <c r="CA183" s="637"/>
      <c r="CB183" s="637"/>
      <c r="CC183" s="636"/>
      <c r="CD183" s="636"/>
      <c r="CE183" s="637"/>
      <c r="CF183" s="637"/>
      <c r="CG183" s="637"/>
      <c r="CH183" s="637"/>
      <c r="CI183" s="636"/>
      <c r="CJ183" s="636"/>
      <c r="CK183" s="637"/>
      <c r="CL183" s="637"/>
      <c r="CM183" s="637"/>
      <c r="CN183" s="705"/>
      <c r="CO183" s="88"/>
      <c r="CP183" s="88"/>
      <c r="CQ183" s="88"/>
    </row>
    <row r="184" spans="22:97" s="67" customFormat="1" ht="41.25" customHeight="1" thickBot="1" x14ac:dyDescent="0.3">
      <c r="V184" s="655"/>
      <c r="AA184" s="656"/>
      <c r="AB184" s="656"/>
      <c r="AD184" s="656"/>
      <c r="AE184" s="657"/>
      <c r="AH184" s="658"/>
      <c r="AI184" s="658"/>
      <c r="AK184" s="656"/>
      <c r="AR184" s="656"/>
      <c r="AV184" s="656"/>
      <c r="AX184" s="656"/>
      <c r="BB184" s="656"/>
      <c r="BC184" s="656"/>
      <c r="BE184" s="656"/>
      <c r="BI184" s="2097"/>
      <c r="BJ184" s="941" t="s">
        <v>253</v>
      </c>
      <c r="BK184" s="2097"/>
      <c r="BL184" s="941" t="s">
        <v>251</v>
      </c>
      <c r="BM184" s="2097"/>
      <c r="BN184" s="2097"/>
      <c r="BO184" s="2097"/>
      <c r="BP184" s="636"/>
      <c r="BQ184" s="636"/>
      <c r="BR184" s="636"/>
      <c r="BS184" s="636"/>
      <c r="BT184" s="636"/>
      <c r="BU184" s="636"/>
      <c r="BV184" s="637"/>
      <c r="BW184" s="636"/>
      <c r="BX184" s="636"/>
      <c r="BY184" s="637"/>
      <c r="BZ184" s="637"/>
      <c r="CA184" s="637"/>
      <c r="CB184" s="637"/>
      <c r="CC184" s="636"/>
      <c r="CD184" s="636"/>
      <c r="CE184" s="637"/>
      <c r="CF184" s="637"/>
      <c r="CG184" s="637"/>
      <c r="CH184" s="637"/>
      <c r="CI184" s="636"/>
      <c r="CJ184" s="636"/>
      <c r="CK184" s="637"/>
      <c r="CL184" s="637"/>
      <c r="CM184" s="637"/>
      <c r="CN184" s="705"/>
      <c r="CO184" s="88"/>
      <c r="CP184" s="88"/>
      <c r="CQ184" s="88"/>
    </row>
    <row r="185" spans="22:97" s="67" customFormat="1" ht="18.75" thickBot="1" x14ac:dyDescent="0.3">
      <c r="V185" s="655"/>
      <c r="AA185" s="656"/>
      <c r="AB185" s="656"/>
      <c r="AD185" s="656"/>
      <c r="AE185" s="657"/>
      <c r="AH185" s="658"/>
      <c r="AI185" s="658"/>
      <c r="AK185" s="656"/>
      <c r="AR185" s="656"/>
      <c r="AV185" s="656"/>
      <c r="AX185" s="656"/>
      <c r="BB185" s="656"/>
      <c r="BC185" s="656"/>
      <c r="BE185" s="656"/>
      <c r="BI185" s="796" t="s">
        <v>170</v>
      </c>
      <c r="BJ185" s="794" t="s">
        <v>49</v>
      </c>
      <c r="BK185" s="801">
        <v>1</v>
      </c>
      <c r="BL185" s="794" t="s">
        <v>410</v>
      </c>
      <c r="BM185" s="798">
        <v>0.01</v>
      </c>
      <c r="BN185" s="798">
        <v>0.5</v>
      </c>
      <c r="BO185" s="795" t="s">
        <v>310</v>
      </c>
      <c r="BP185" s="636"/>
      <c r="BQ185" s="636"/>
      <c r="BR185" s="636"/>
      <c r="BS185" s="636"/>
      <c r="BT185" s="636"/>
      <c r="BU185" s="636"/>
      <c r="BV185" s="637"/>
      <c r="BW185" s="636"/>
      <c r="BX185" s="636"/>
      <c r="BY185" s="637"/>
      <c r="BZ185" s="637"/>
      <c r="CA185" s="637"/>
      <c r="CB185" s="637"/>
      <c r="CC185" s="636"/>
      <c r="CD185" s="636"/>
      <c r="CE185" s="637"/>
      <c r="CF185" s="637"/>
      <c r="CG185" s="637"/>
      <c r="CH185" s="637"/>
      <c r="CI185" s="636"/>
      <c r="CJ185" s="636"/>
      <c r="CK185" s="637"/>
      <c r="CL185" s="637"/>
      <c r="CM185" s="637"/>
      <c r="CN185" s="705"/>
      <c r="CO185" s="88">
        <v>0.01</v>
      </c>
      <c r="CP185" s="88">
        <f>(CO185+CQ185)/2</f>
        <v>0.255</v>
      </c>
      <c r="CQ185" s="88">
        <v>0.5</v>
      </c>
      <c r="CR185" s="67">
        <v>0.01</v>
      </c>
      <c r="CS185" s="67">
        <v>0.5</v>
      </c>
    </row>
    <row r="186" spans="22:97" s="67" customFormat="1" x14ac:dyDescent="0.25">
      <c r="V186" s="655"/>
      <c r="AA186" s="656"/>
      <c r="AB186" s="656"/>
      <c r="AD186" s="656"/>
      <c r="AE186" s="657"/>
      <c r="AH186" s="658"/>
      <c r="AI186" s="658"/>
      <c r="AK186" s="656"/>
      <c r="AR186" s="656"/>
      <c r="AV186" s="656"/>
      <c r="AX186" s="656"/>
      <c r="BB186" s="656"/>
      <c r="BC186" s="656"/>
      <c r="BE186" s="656"/>
      <c r="BI186" s="803"/>
      <c r="BJ186" s="804"/>
      <c r="BK186" s="804"/>
      <c r="BL186" s="804"/>
      <c r="BM186" s="805"/>
      <c r="BN186" s="805"/>
      <c r="BO186" s="805"/>
      <c r="BP186" s="636"/>
      <c r="BQ186" s="636"/>
      <c r="BR186" s="636"/>
      <c r="BS186" s="636"/>
      <c r="BT186" s="636"/>
      <c r="BU186" s="636"/>
      <c r="BV186" s="637"/>
      <c r="BW186" s="636"/>
      <c r="BX186" s="636"/>
      <c r="BY186" s="637"/>
      <c r="BZ186" s="637"/>
      <c r="CA186" s="637"/>
      <c r="CB186" s="637"/>
      <c r="CC186" s="636"/>
      <c r="CD186" s="636"/>
      <c r="CE186" s="637"/>
      <c r="CF186" s="637"/>
      <c r="CG186" s="637"/>
      <c r="CH186" s="637"/>
      <c r="CI186" s="636"/>
      <c r="CJ186" s="636"/>
      <c r="CK186" s="637"/>
      <c r="CL186" s="637"/>
      <c r="CM186" s="637"/>
      <c r="CN186" s="705"/>
      <c r="CO186" s="88"/>
      <c r="CP186" s="88"/>
      <c r="CQ186" s="88"/>
    </row>
    <row r="187" spans="22:97" s="67" customFormat="1" ht="15.75" thickBot="1" x14ac:dyDescent="0.3">
      <c r="V187" s="655"/>
      <c r="AA187" s="656"/>
      <c r="AB187" s="656"/>
      <c r="AD187" s="656"/>
      <c r="AE187" s="657"/>
      <c r="AH187" s="658"/>
      <c r="AI187" s="658"/>
      <c r="AK187" s="656"/>
      <c r="AR187" s="656"/>
      <c r="AV187" s="656"/>
      <c r="AX187" s="656"/>
      <c r="BB187" s="656"/>
      <c r="BC187" s="656"/>
      <c r="BE187" s="656"/>
      <c r="BI187" s="803"/>
      <c r="BJ187" s="804"/>
      <c r="BK187" s="804"/>
      <c r="BL187" s="804"/>
      <c r="BM187" s="805"/>
      <c r="BN187" s="805"/>
      <c r="BO187" s="805"/>
      <c r="BP187" s="636"/>
      <c r="BQ187" s="636"/>
      <c r="BR187" s="636"/>
      <c r="BS187" s="636"/>
      <c r="BT187" s="636"/>
      <c r="BU187" s="636"/>
      <c r="BV187" s="637"/>
      <c r="BW187" s="636"/>
      <c r="BX187" s="636"/>
      <c r="BY187" s="637"/>
      <c r="BZ187" s="637"/>
      <c r="CA187" s="637"/>
      <c r="CB187" s="637"/>
      <c r="CC187" s="636"/>
      <c r="CD187" s="636"/>
      <c r="CE187" s="637"/>
      <c r="CF187" s="637"/>
      <c r="CG187" s="637"/>
      <c r="CH187" s="637"/>
      <c r="CI187" s="636"/>
      <c r="CJ187" s="636"/>
      <c r="CK187" s="637"/>
      <c r="CL187" s="637"/>
      <c r="CM187" s="637"/>
      <c r="CN187" s="705"/>
      <c r="CO187" s="88"/>
      <c r="CP187" s="88"/>
      <c r="CQ187" s="88"/>
    </row>
    <row r="188" spans="22:97" s="67" customFormat="1" x14ac:dyDescent="0.25">
      <c r="V188" s="655"/>
      <c r="AA188" s="656"/>
      <c r="AB188" s="656"/>
      <c r="AD188" s="656"/>
      <c r="AE188" s="657"/>
      <c r="AH188" s="658"/>
      <c r="AI188" s="658"/>
      <c r="AK188" s="656"/>
      <c r="AR188" s="656"/>
      <c r="AV188" s="656"/>
      <c r="AX188" s="656"/>
      <c r="BB188" s="656"/>
      <c r="BC188" s="656"/>
      <c r="BE188" s="656"/>
      <c r="BI188" s="2096" t="s">
        <v>264</v>
      </c>
      <c r="BJ188" s="940"/>
      <c r="BK188" s="2096" t="s">
        <v>276</v>
      </c>
      <c r="BL188" s="940"/>
      <c r="BM188" s="2096" t="s">
        <v>233</v>
      </c>
      <c r="BN188" s="2096" t="s">
        <v>233</v>
      </c>
      <c r="BO188" s="2096" t="s">
        <v>240</v>
      </c>
      <c r="BP188" s="940"/>
      <c r="BQ188" s="2096" t="s">
        <v>276</v>
      </c>
      <c r="BR188" s="940"/>
      <c r="BS188" s="2096" t="s">
        <v>233</v>
      </c>
      <c r="BT188" s="2096" t="s">
        <v>233</v>
      </c>
      <c r="BU188" s="2096" t="s">
        <v>240</v>
      </c>
      <c r="BV188" s="637"/>
      <c r="BW188" s="636"/>
      <c r="BX188" s="636"/>
      <c r="BY188" s="637"/>
      <c r="BZ188" s="637"/>
      <c r="CA188" s="637"/>
      <c r="CB188" s="637"/>
      <c r="CC188" s="636"/>
      <c r="CD188" s="636"/>
      <c r="CE188" s="637"/>
      <c r="CF188" s="637"/>
      <c r="CG188" s="637"/>
      <c r="CH188" s="637"/>
      <c r="CI188" s="636"/>
      <c r="CJ188" s="636"/>
      <c r="CK188" s="637"/>
      <c r="CL188" s="637"/>
      <c r="CM188" s="637"/>
      <c r="CN188" s="705"/>
      <c r="CO188" s="88"/>
      <c r="CP188" s="88"/>
      <c r="CQ188" s="88"/>
    </row>
    <row r="189" spans="22:97" s="67" customFormat="1" ht="15.75" thickBot="1" x14ac:dyDescent="0.3">
      <c r="V189" s="655"/>
      <c r="AA189" s="656"/>
      <c r="AB189" s="656"/>
      <c r="AD189" s="656"/>
      <c r="AE189" s="657"/>
      <c r="AH189" s="658"/>
      <c r="AI189" s="658"/>
      <c r="AK189" s="656"/>
      <c r="AR189" s="656"/>
      <c r="AV189" s="656"/>
      <c r="AX189" s="656"/>
      <c r="BB189" s="656"/>
      <c r="BC189" s="656"/>
      <c r="BE189" s="656"/>
      <c r="BI189" s="2097"/>
      <c r="BJ189" s="941" t="s">
        <v>253</v>
      </c>
      <c r="BK189" s="2097"/>
      <c r="BL189" s="941" t="s">
        <v>251</v>
      </c>
      <c r="BM189" s="2097"/>
      <c r="BN189" s="2097"/>
      <c r="BO189" s="2097"/>
      <c r="BP189" s="941" t="s">
        <v>253</v>
      </c>
      <c r="BQ189" s="2097"/>
      <c r="BR189" s="941" t="s">
        <v>251</v>
      </c>
      <c r="BS189" s="2097"/>
      <c r="BT189" s="2097"/>
      <c r="BU189" s="2097"/>
      <c r="BV189" s="637"/>
      <c r="BW189" s="636"/>
      <c r="BX189" s="636"/>
      <c r="BY189" s="637"/>
      <c r="BZ189" s="637"/>
      <c r="CA189" s="637"/>
      <c r="CB189" s="637"/>
      <c r="CC189" s="636"/>
      <c r="CD189" s="636"/>
      <c r="CE189" s="637"/>
      <c r="CF189" s="637"/>
      <c r="CG189" s="637"/>
      <c r="CH189" s="637"/>
      <c r="CI189" s="636"/>
      <c r="CJ189" s="636"/>
      <c r="CK189" s="637"/>
      <c r="CL189" s="637"/>
      <c r="CM189" s="637"/>
      <c r="CN189" s="705"/>
      <c r="CO189" s="88"/>
      <c r="CP189" s="88"/>
      <c r="CQ189" s="88"/>
    </row>
    <row r="190" spans="22:97" s="67" customFormat="1" ht="18.75" thickBot="1" x14ac:dyDescent="0.3">
      <c r="V190" s="655"/>
      <c r="AA190" s="656"/>
      <c r="AB190" s="656"/>
      <c r="AD190" s="656"/>
      <c r="AE190" s="657"/>
      <c r="AH190" s="658"/>
      <c r="AI190" s="658"/>
      <c r="AK190" s="656"/>
      <c r="AR190" s="656"/>
      <c r="AV190" s="656"/>
      <c r="AX190" s="656"/>
      <c r="BB190" s="656"/>
      <c r="BC190" s="656"/>
      <c r="BE190" s="656"/>
      <c r="BI190" s="796" t="s">
        <v>8</v>
      </c>
      <c r="BJ190" s="794" t="s">
        <v>49</v>
      </c>
      <c r="BK190" s="801">
        <f>BJ433</f>
        <v>23500</v>
      </c>
      <c r="BL190" s="794" t="s">
        <v>410</v>
      </c>
      <c r="BM190" s="798">
        <v>0.01</v>
      </c>
      <c r="BN190" s="798">
        <v>0.5</v>
      </c>
      <c r="BO190" s="795" t="s">
        <v>310</v>
      </c>
      <c r="BP190" s="794" t="s">
        <v>49</v>
      </c>
      <c r="BQ190" s="801">
        <v>22800</v>
      </c>
      <c r="BR190" s="794" t="s">
        <v>410</v>
      </c>
      <c r="BS190" s="798">
        <v>0.01</v>
      </c>
      <c r="BT190" s="798">
        <v>0.5</v>
      </c>
      <c r="BU190" s="795" t="s">
        <v>254</v>
      </c>
      <c r="BV190" s="637"/>
      <c r="BW190" s="636"/>
      <c r="BX190" s="636"/>
      <c r="BY190" s="637"/>
      <c r="BZ190" s="637"/>
      <c r="CA190" s="637"/>
      <c r="CB190" s="637"/>
      <c r="CC190" s="636"/>
      <c r="CD190" s="636"/>
      <c r="CE190" s="637"/>
      <c r="CF190" s="637"/>
      <c r="CG190" s="637"/>
      <c r="CH190" s="637"/>
      <c r="CI190" s="636"/>
      <c r="CJ190" s="636"/>
      <c r="CK190" s="637"/>
      <c r="CL190" s="637"/>
      <c r="CM190" s="637"/>
      <c r="CN190" s="705"/>
      <c r="CO190" s="88">
        <v>0.01</v>
      </c>
      <c r="CP190" s="88">
        <f>(CO190+CQ190)/2</f>
        <v>0.255</v>
      </c>
      <c r="CQ190" s="88">
        <v>0.5</v>
      </c>
      <c r="CR190" s="67">
        <v>0.01</v>
      </c>
      <c r="CS190" s="67">
        <v>0.5</v>
      </c>
    </row>
    <row r="191" spans="22:97" s="67" customFormat="1" x14ac:dyDescent="0.25">
      <c r="V191" s="655"/>
      <c r="AA191" s="656"/>
      <c r="AB191" s="656"/>
      <c r="AD191" s="656"/>
      <c r="AE191" s="657"/>
      <c r="AH191" s="658"/>
      <c r="AI191" s="658"/>
      <c r="AK191" s="656"/>
      <c r="AR191" s="656"/>
      <c r="AV191" s="656"/>
      <c r="AX191" s="656"/>
      <c r="BB191" s="656"/>
      <c r="BC191" s="656"/>
      <c r="BE191" s="656"/>
      <c r="BI191" s="803"/>
      <c r="BJ191" s="804"/>
      <c r="BK191" s="804"/>
      <c r="BL191" s="804"/>
      <c r="BM191" s="805"/>
      <c r="BN191" s="805"/>
      <c r="BO191" s="805"/>
      <c r="BP191" s="636"/>
      <c r="BQ191" s="636"/>
      <c r="BR191" s="636"/>
      <c r="BS191" s="636"/>
      <c r="BT191" s="636"/>
      <c r="BU191" s="636"/>
      <c r="BV191" s="637"/>
      <c r="BW191" s="636"/>
      <c r="BX191" s="636"/>
      <c r="BY191" s="637"/>
      <c r="BZ191" s="637"/>
      <c r="CA191" s="637"/>
      <c r="CB191" s="637"/>
      <c r="CC191" s="636"/>
      <c r="CD191" s="636"/>
      <c r="CE191" s="637"/>
      <c r="CF191" s="637"/>
      <c r="CG191" s="637"/>
      <c r="CH191" s="637"/>
      <c r="CI191" s="636"/>
      <c r="CJ191" s="636"/>
      <c r="CK191" s="637"/>
      <c r="CL191" s="637"/>
      <c r="CM191" s="637"/>
      <c r="CN191" s="705"/>
      <c r="CO191" s="88"/>
      <c r="CP191" s="88"/>
      <c r="CQ191" s="88"/>
    </row>
    <row r="192" spans="22:97" s="67" customFormat="1" x14ac:dyDescent="0.25">
      <c r="V192" s="655"/>
      <c r="AA192" s="656"/>
      <c r="AB192" s="656"/>
      <c r="AD192" s="656"/>
      <c r="AE192" s="657"/>
      <c r="AH192" s="658"/>
      <c r="AI192" s="658"/>
      <c r="AK192" s="656"/>
      <c r="AR192" s="656"/>
      <c r="AV192" s="656"/>
      <c r="AX192" s="656"/>
      <c r="BB192" s="656"/>
      <c r="BC192" s="656"/>
      <c r="BE192" s="656"/>
      <c r="BI192" s="803"/>
      <c r="BJ192" s="804"/>
      <c r="BK192" s="804"/>
      <c r="BL192" s="804"/>
      <c r="BM192" s="805"/>
      <c r="BN192" s="805"/>
      <c r="BO192" s="805"/>
      <c r="BP192" s="636"/>
      <c r="BQ192" s="636"/>
      <c r="BR192" s="636"/>
      <c r="BS192" s="636"/>
      <c r="BT192" s="636"/>
      <c r="BU192" s="636"/>
      <c r="BV192" s="637"/>
      <c r="BW192" s="636"/>
      <c r="BX192" s="636"/>
      <c r="BY192" s="637"/>
      <c r="BZ192" s="637"/>
      <c r="CA192" s="637"/>
      <c r="CB192" s="637"/>
      <c r="CC192" s="636"/>
      <c r="CD192" s="636"/>
      <c r="CE192" s="637"/>
      <c r="CF192" s="637"/>
      <c r="CG192" s="637"/>
      <c r="CH192" s="637"/>
      <c r="CI192" s="636"/>
      <c r="CJ192" s="636"/>
      <c r="CK192" s="637"/>
      <c r="CL192" s="637"/>
      <c r="CM192" s="637"/>
      <c r="CN192" s="705"/>
      <c r="CO192" s="88"/>
      <c r="CP192" s="88"/>
      <c r="CQ192" s="88"/>
    </row>
    <row r="193" spans="22:97" s="67" customFormat="1" x14ac:dyDescent="0.25">
      <c r="V193" s="655"/>
      <c r="AA193" s="656"/>
      <c r="AB193" s="656"/>
      <c r="AD193" s="656"/>
      <c r="AE193" s="657"/>
      <c r="AH193" s="658"/>
      <c r="AI193" s="658"/>
      <c r="AK193" s="656"/>
      <c r="AR193" s="656"/>
      <c r="AV193" s="656"/>
      <c r="AX193" s="656"/>
      <c r="BB193" s="656"/>
      <c r="BC193" s="656"/>
      <c r="BE193" s="656"/>
      <c r="BI193" s="803"/>
      <c r="BJ193" s="804"/>
      <c r="BK193" s="804"/>
      <c r="BL193" s="804"/>
      <c r="BM193" s="805"/>
      <c r="BN193" s="805"/>
      <c r="BO193" s="805"/>
      <c r="BP193" s="636"/>
      <c r="BQ193" s="636"/>
      <c r="BR193" s="636"/>
      <c r="BS193" s="636"/>
      <c r="BT193" s="636"/>
      <c r="BU193" s="636"/>
      <c r="BV193" s="637"/>
      <c r="BW193" s="636"/>
      <c r="BX193" s="636"/>
      <c r="BY193" s="637"/>
      <c r="BZ193" s="637"/>
      <c r="CA193" s="637"/>
      <c r="CB193" s="637"/>
      <c r="CC193" s="636"/>
      <c r="CD193" s="636"/>
      <c r="CE193" s="637"/>
      <c r="CF193" s="637"/>
      <c r="CG193" s="637"/>
      <c r="CH193" s="637"/>
      <c r="CI193" s="636"/>
      <c r="CJ193" s="636"/>
      <c r="CK193" s="637"/>
      <c r="CL193" s="637"/>
      <c r="CM193" s="637"/>
      <c r="CN193" s="705"/>
      <c r="CO193" s="88"/>
      <c r="CP193" s="88"/>
      <c r="CQ193" s="88"/>
    </row>
    <row r="194" spans="22:97" s="67" customFormat="1" x14ac:dyDescent="0.25">
      <c r="V194" s="655"/>
      <c r="AA194" s="656"/>
      <c r="AB194" s="656"/>
      <c r="AD194" s="656"/>
      <c r="AE194" s="657"/>
      <c r="AH194" s="658"/>
      <c r="AI194" s="658"/>
      <c r="AK194" s="656"/>
      <c r="AR194" s="656"/>
      <c r="AV194" s="656"/>
      <c r="AX194" s="656"/>
      <c r="BB194" s="656"/>
      <c r="BC194" s="656"/>
      <c r="BE194" s="656"/>
      <c r="BI194" s="635"/>
      <c r="BJ194" s="636"/>
      <c r="BK194" s="636"/>
      <c r="BL194" s="636"/>
      <c r="BM194" s="102"/>
      <c r="BN194" s="102"/>
      <c r="BO194" s="102"/>
      <c r="BP194" s="636"/>
      <c r="BQ194" s="636"/>
      <c r="BR194" s="636"/>
      <c r="BS194" s="636"/>
      <c r="BT194" s="636"/>
      <c r="BU194" s="636"/>
      <c r="BV194" s="637"/>
      <c r="BW194" s="636"/>
      <c r="BX194" s="636"/>
      <c r="BY194" s="637"/>
      <c r="BZ194" s="637"/>
      <c r="CA194" s="637"/>
      <c r="CB194" s="637"/>
      <c r="CC194" s="636"/>
      <c r="CD194" s="636"/>
      <c r="CE194" s="637"/>
      <c r="CF194" s="637"/>
      <c r="CG194" s="637"/>
      <c r="CH194" s="637"/>
      <c r="CI194" s="636"/>
      <c r="CJ194" s="636"/>
      <c r="CK194" s="637"/>
      <c r="CL194" s="637"/>
      <c r="CM194" s="637"/>
      <c r="CN194" s="705"/>
      <c r="CO194" s="88"/>
      <c r="CP194" s="88"/>
      <c r="CQ194" s="88"/>
    </row>
    <row r="195" spans="22:97" s="67" customFormat="1" ht="27" hidden="1" customHeight="1" x14ac:dyDescent="0.25">
      <c r="V195" s="655"/>
      <c r="AA195" s="656"/>
      <c r="AB195" s="656"/>
      <c r="AD195" s="656"/>
      <c r="AE195" s="657"/>
      <c r="AH195" s="658"/>
      <c r="AI195" s="658"/>
      <c r="AK195" s="656"/>
      <c r="AR195" s="656"/>
      <c r="AV195" s="656"/>
      <c r="AX195" s="656"/>
      <c r="BB195" s="656"/>
      <c r="BC195" s="656"/>
      <c r="BE195" s="656"/>
      <c r="BI195" s="2096" t="s">
        <v>260</v>
      </c>
      <c r="BJ195" s="940"/>
      <c r="BK195" s="2096" t="s">
        <v>276</v>
      </c>
      <c r="BL195" s="940"/>
      <c r="BM195" s="2096" t="s">
        <v>233</v>
      </c>
      <c r="BN195" s="2096" t="s">
        <v>233</v>
      </c>
      <c r="BO195" s="2096" t="s">
        <v>240</v>
      </c>
      <c r="BP195" s="636"/>
      <c r="BQ195" s="636"/>
      <c r="BR195" s="636"/>
      <c r="BS195" s="636"/>
      <c r="BT195" s="636"/>
      <c r="BU195" s="636"/>
      <c r="BV195" s="637"/>
      <c r="BW195" s="636"/>
      <c r="BX195" s="636"/>
      <c r="BY195" s="637"/>
      <c r="BZ195" s="637"/>
      <c r="CA195" s="637"/>
      <c r="CB195" s="637"/>
      <c r="CC195" s="636"/>
      <c r="CD195" s="636"/>
      <c r="CE195" s="637"/>
      <c r="CF195" s="637"/>
      <c r="CG195" s="637"/>
      <c r="CH195" s="637"/>
      <c r="CI195" s="636"/>
      <c r="CJ195" s="636"/>
      <c r="CK195" s="637"/>
      <c r="CL195" s="637"/>
      <c r="CM195" s="637"/>
      <c r="CN195" s="705"/>
      <c r="CO195" s="88"/>
      <c r="CP195" s="88"/>
      <c r="CQ195" s="88"/>
    </row>
    <row r="196" spans="22:97" s="67" customFormat="1" ht="34.5" hidden="1" customHeight="1" thickBot="1" x14ac:dyDescent="0.3">
      <c r="V196" s="655"/>
      <c r="AA196" s="656"/>
      <c r="AB196" s="656"/>
      <c r="AD196" s="656"/>
      <c r="AE196" s="657"/>
      <c r="AH196" s="658"/>
      <c r="AI196" s="658"/>
      <c r="AK196" s="656"/>
      <c r="AR196" s="656"/>
      <c r="AV196" s="656"/>
      <c r="AX196" s="656"/>
      <c r="BB196" s="656"/>
      <c r="BC196" s="656"/>
      <c r="BE196" s="656"/>
      <c r="BI196" s="2097"/>
      <c r="BJ196" s="941" t="s">
        <v>253</v>
      </c>
      <c r="BK196" s="2097"/>
      <c r="BL196" s="941" t="s">
        <v>251</v>
      </c>
      <c r="BM196" s="2097"/>
      <c r="BN196" s="2097"/>
      <c r="BO196" s="2097"/>
      <c r="BP196" s="636"/>
      <c r="BQ196" s="636"/>
      <c r="BR196" s="636"/>
      <c r="BS196" s="636"/>
      <c r="BT196" s="636"/>
      <c r="BU196" s="636"/>
      <c r="BV196" s="637"/>
      <c r="BW196" s="636"/>
      <c r="BX196" s="636"/>
      <c r="BY196" s="637"/>
      <c r="BZ196" s="637"/>
      <c r="CA196" s="637"/>
      <c r="CB196" s="637"/>
      <c r="CC196" s="636"/>
      <c r="CD196" s="636"/>
      <c r="CE196" s="637"/>
      <c r="CF196" s="637"/>
      <c r="CG196" s="637"/>
      <c r="CH196" s="637"/>
      <c r="CI196" s="636"/>
      <c r="CJ196" s="636"/>
      <c r="CK196" s="637"/>
      <c r="CL196" s="637"/>
      <c r="CM196" s="637"/>
      <c r="CN196" s="705"/>
      <c r="CO196" s="88"/>
      <c r="CP196" s="88"/>
      <c r="CQ196" s="88"/>
    </row>
    <row r="197" spans="22:97" s="67" customFormat="1" ht="128.25" hidden="1" thickBot="1" x14ac:dyDescent="0.3">
      <c r="V197" s="655"/>
      <c r="AA197" s="656"/>
      <c r="AB197" s="656"/>
      <c r="AD197" s="656"/>
      <c r="AE197" s="657"/>
      <c r="AH197" s="658"/>
      <c r="AI197" s="658"/>
      <c r="AK197" s="656"/>
      <c r="AR197" s="656"/>
      <c r="AV197" s="656"/>
      <c r="AX197" s="656"/>
      <c r="BB197" s="656"/>
      <c r="BC197" s="656"/>
      <c r="BD197" s="88">
        <f>(10+0.9)*(0.67)</f>
        <v>7.3030000000000008</v>
      </c>
      <c r="BE197" s="88">
        <f>25*(0.67)</f>
        <v>16.75</v>
      </c>
      <c r="BF197" s="88">
        <f>(18+2.5)*(0.67)</f>
        <v>13.735000000000001</v>
      </c>
      <c r="BG197" s="88">
        <f>(25+4)*(0.67)</f>
        <v>19.43</v>
      </c>
      <c r="BH197" s="806" t="s">
        <v>52</v>
      </c>
      <c r="BI197" s="807" t="s">
        <v>10</v>
      </c>
      <c r="BJ197" s="796" t="s">
        <v>613</v>
      </c>
      <c r="BK197" s="801">
        <f>BG197</f>
        <v>19.43</v>
      </c>
      <c r="BL197" s="796" t="s">
        <v>632</v>
      </c>
      <c r="BM197" s="798">
        <v>0.5</v>
      </c>
      <c r="BN197" s="798">
        <v>3</v>
      </c>
      <c r="BO197" s="795" t="s">
        <v>428</v>
      </c>
      <c r="BP197" s="636"/>
      <c r="BQ197" s="635"/>
      <c r="BR197" s="635"/>
      <c r="BS197" s="636"/>
      <c r="BT197" s="636"/>
      <c r="BU197" s="636"/>
      <c r="BV197" s="637"/>
      <c r="BW197" s="636"/>
      <c r="BX197" s="801">
        <v>312.39</v>
      </c>
      <c r="BY197" s="796" t="s">
        <v>633</v>
      </c>
      <c r="BZ197" s="637"/>
      <c r="CA197" s="637"/>
      <c r="CB197" s="637"/>
      <c r="CC197" s="636"/>
      <c r="CD197" s="636"/>
      <c r="CE197" s="637"/>
      <c r="CF197" s="637"/>
      <c r="CG197" s="637"/>
      <c r="CH197" s="637"/>
      <c r="CI197" s="636"/>
      <c r="CJ197" s="636"/>
      <c r="CK197" s="637"/>
      <c r="CL197" s="637"/>
      <c r="CM197" s="637"/>
      <c r="CN197" s="705"/>
      <c r="CO197" s="667">
        <f>BM197</f>
        <v>0.5</v>
      </c>
      <c r="CP197" s="88">
        <f>(CO197+CQ197)/2</f>
        <v>1.75</v>
      </c>
      <c r="CQ197" s="667">
        <f>BN197</f>
        <v>3</v>
      </c>
      <c r="CR197" s="67">
        <v>0.05</v>
      </c>
      <c r="CS197" s="67">
        <v>0.3</v>
      </c>
    </row>
    <row r="198" spans="22:97" s="67" customFormat="1" ht="128.25" hidden="1" thickBot="1" x14ac:dyDescent="0.3">
      <c r="V198" s="655"/>
      <c r="AA198" s="656"/>
      <c r="AB198" s="656"/>
      <c r="AD198" s="656"/>
      <c r="AE198" s="657"/>
      <c r="AH198" s="658"/>
      <c r="AI198" s="658"/>
      <c r="AK198" s="656"/>
      <c r="AR198" s="656"/>
      <c r="AV198" s="656"/>
      <c r="AX198" s="656"/>
      <c r="BB198" s="656"/>
      <c r="BC198" s="656"/>
      <c r="BD198" s="88">
        <f>(0.31+0)*(0.67)</f>
        <v>0.20770000000000002</v>
      </c>
      <c r="BE198" s="88">
        <f>25*(0.67)</f>
        <v>16.75</v>
      </c>
      <c r="BF198" s="88">
        <f>(1.2+0.1)*(0.67)</f>
        <v>0.87100000000000011</v>
      </c>
      <c r="BG198" s="88">
        <f>(2+0.2)*(0.67)</f>
        <v>1.4740000000000002</v>
      </c>
      <c r="BH198" s="806" t="s">
        <v>52</v>
      </c>
      <c r="BI198" s="807" t="s">
        <v>11</v>
      </c>
      <c r="BJ198" s="796" t="s">
        <v>613</v>
      </c>
      <c r="BK198" s="801">
        <f>BG198</f>
        <v>1.4740000000000002</v>
      </c>
      <c r="BL198" s="796" t="s">
        <v>632</v>
      </c>
      <c r="BM198" s="798">
        <v>0.5</v>
      </c>
      <c r="BN198" s="798">
        <v>3</v>
      </c>
      <c r="BO198" s="795" t="s">
        <v>429</v>
      </c>
      <c r="BP198" s="636"/>
      <c r="BQ198" s="635"/>
      <c r="BR198" s="635"/>
      <c r="BS198" s="636"/>
      <c r="BT198" s="636"/>
      <c r="BU198" s="636"/>
      <c r="BV198" s="637"/>
      <c r="BW198" s="636"/>
      <c r="BX198" s="801">
        <v>20.94</v>
      </c>
      <c r="BY198" s="796" t="s">
        <v>633</v>
      </c>
      <c r="BZ198" s="637"/>
      <c r="CA198" s="637"/>
      <c r="CB198" s="637"/>
      <c r="CC198" s="636"/>
      <c r="CD198" s="636"/>
      <c r="CE198" s="637"/>
      <c r="CF198" s="637"/>
      <c r="CG198" s="637"/>
      <c r="CH198" s="637"/>
      <c r="CI198" s="636"/>
      <c r="CJ198" s="636"/>
      <c r="CK198" s="637"/>
      <c r="CL198" s="637"/>
      <c r="CM198" s="637"/>
      <c r="CN198" s="705"/>
      <c r="CO198" s="667">
        <f t="shared" ref="CO198:CO261" si="101">BM198</f>
        <v>0.5</v>
      </c>
      <c r="CP198" s="88">
        <f t="shared" ref="CP198:CP261" si="102">(CO198+CQ198)/2</f>
        <v>1.75</v>
      </c>
      <c r="CQ198" s="667">
        <f t="shared" ref="CQ198:CQ261" si="103">BN198</f>
        <v>3</v>
      </c>
      <c r="CR198" s="67">
        <v>0.05</v>
      </c>
      <c r="CS198" s="67">
        <v>0.3</v>
      </c>
    </row>
    <row r="199" spans="22:97" s="67" customFormat="1" ht="166.5" hidden="1" thickBot="1" x14ac:dyDescent="0.3">
      <c r="V199" s="655"/>
      <c r="AA199" s="656"/>
      <c r="AB199" s="656"/>
      <c r="AD199" s="656"/>
      <c r="AE199" s="657"/>
      <c r="AH199" s="658"/>
      <c r="AI199" s="658"/>
      <c r="AK199" s="656"/>
      <c r="AR199" s="656"/>
      <c r="AV199" s="656"/>
      <c r="AX199" s="656"/>
      <c r="BB199" s="656"/>
      <c r="BC199" s="656"/>
      <c r="BE199" s="656"/>
      <c r="BH199" s="806" t="s">
        <v>346</v>
      </c>
      <c r="BI199" s="807" t="s">
        <v>344</v>
      </c>
      <c r="BJ199" s="807" t="s">
        <v>345</v>
      </c>
      <c r="BK199" s="801">
        <v>36.5</v>
      </c>
      <c r="BL199" s="796" t="s">
        <v>423</v>
      </c>
      <c r="BM199" s="798">
        <v>0.9</v>
      </c>
      <c r="BN199" s="798">
        <v>1.06</v>
      </c>
      <c r="BO199" s="795" t="s">
        <v>347</v>
      </c>
      <c r="BP199" s="636"/>
      <c r="BQ199" s="635"/>
      <c r="BR199" s="635"/>
      <c r="BS199" s="636"/>
      <c r="BT199" s="636"/>
      <c r="BU199" s="636"/>
      <c r="BV199" s="637"/>
      <c r="BW199" s="636"/>
      <c r="BX199" s="801">
        <v>20.94</v>
      </c>
      <c r="BY199" s="796" t="s">
        <v>633</v>
      </c>
      <c r="BZ199" s="637"/>
      <c r="CA199" s="637"/>
      <c r="CB199" s="637"/>
      <c r="CC199" s="636"/>
      <c r="CD199" s="636"/>
      <c r="CE199" s="637"/>
      <c r="CF199" s="637"/>
      <c r="CG199" s="637"/>
      <c r="CH199" s="637"/>
      <c r="CI199" s="636"/>
      <c r="CJ199" s="636"/>
      <c r="CK199" s="637"/>
      <c r="CL199" s="637"/>
      <c r="CM199" s="637"/>
      <c r="CN199" s="705"/>
      <c r="CO199" s="667">
        <f t="shared" si="101"/>
        <v>0.9</v>
      </c>
      <c r="CP199" s="88">
        <f t="shared" si="102"/>
        <v>0.98</v>
      </c>
      <c r="CQ199" s="667">
        <f t="shared" si="103"/>
        <v>1.06</v>
      </c>
      <c r="CR199" s="67">
        <v>0.9</v>
      </c>
      <c r="CS199" s="67">
        <v>1.06</v>
      </c>
    </row>
    <row r="200" spans="22:97" s="67" customFormat="1" ht="26.25" hidden="1" thickBot="1" x14ac:dyDescent="0.3">
      <c r="V200" s="655"/>
      <c r="AA200" s="656"/>
      <c r="AB200" s="656"/>
      <c r="AD200" s="656"/>
      <c r="AE200" s="657"/>
      <c r="AH200" s="658"/>
      <c r="AI200" s="658"/>
      <c r="AK200" s="656"/>
      <c r="AR200" s="656"/>
      <c r="AV200" s="656"/>
      <c r="AX200" s="656"/>
      <c r="BB200" s="656"/>
      <c r="BC200" s="656"/>
      <c r="BE200" s="656"/>
      <c r="BG200" s="88"/>
      <c r="BH200" s="806" t="s">
        <v>53</v>
      </c>
      <c r="BI200" s="807" t="s">
        <v>12</v>
      </c>
      <c r="BJ200" s="807" t="s">
        <v>613</v>
      </c>
      <c r="BK200" s="801">
        <v>1E-4</v>
      </c>
      <c r="BL200" s="796" t="s">
        <v>625</v>
      </c>
      <c r="BM200" s="798">
        <v>0.1</v>
      </c>
      <c r="BN200" s="798">
        <v>0.25</v>
      </c>
      <c r="BO200" s="795" t="s">
        <v>258</v>
      </c>
      <c r="BP200" s="904" t="s">
        <v>613</v>
      </c>
      <c r="BQ200" s="905">
        <v>560</v>
      </c>
      <c r="BR200" s="904" t="s">
        <v>635</v>
      </c>
      <c r="BS200" s="906">
        <v>0.1</v>
      </c>
      <c r="BT200" s="906">
        <v>0.25</v>
      </c>
      <c r="BU200" s="795" t="s">
        <v>258</v>
      </c>
      <c r="BV200" s="637"/>
      <c r="BW200" s="636"/>
      <c r="BX200" s="801">
        <v>12.5</v>
      </c>
      <c r="BY200" s="796" t="s">
        <v>633</v>
      </c>
      <c r="BZ200" s="637"/>
      <c r="CA200" s="637"/>
      <c r="CB200" s="637"/>
      <c r="CC200" s="636"/>
      <c r="CD200" s="636"/>
      <c r="CE200" s="637"/>
      <c r="CF200" s="637"/>
      <c r="CG200" s="637"/>
      <c r="CH200" s="637"/>
      <c r="CI200" s="636"/>
      <c r="CJ200" s="636"/>
      <c r="CK200" s="637"/>
      <c r="CL200" s="637"/>
      <c r="CM200" s="637"/>
      <c r="CN200" s="705"/>
      <c r="CO200" s="667">
        <f t="shared" si="101"/>
        <v>0.1</v>
      </c>
      <c r="CP200" s="88">
        <f t="shared" si="102"/>
        <v>0.17499999999999999</v>
      </c>
      <c r="CQ200" s="667">
        <f t="shared" si="103"/>
        <v>0.25</v>
      </c>
      <c r="CR200" s="67">
        <v>0.02</v>
      </c>
      <c r="CS200" s="67">
        <v>0.5</v>
      </c>
    </row>
    <row r="201" spans="22:97" s="67" customFormat="1" ht="39" hidden="1" thickBot="1" x14ac:dyDescent="0.3">
      <c r="V201" s="655"/>
      <c r="AA201" s="656"/>
      <c r="AB201" s="656"/>
      <c r="AD201" s="656"/>
      <c r="AE201" s="657"/>
      <c r="AH201" s="658"/>
      <c r="AI201" s="658"/>
      <c r="AK201" s="656"/>
      <c r="AR201" s="656"/>
      <c r="AV201" s="656"/>
      <c r="AX201" s="656"/>
      <c r="BB201" s="656"/>
      <c r="BC201" s="656"/>
      <c r="BE201" s="656"/>
      <c r="BH201" s="806" t="s">
        <v>53</v>
      </c>
      <c r="BI201" s="807" t="s">
        <v>342</v>
      </c>
      <c r="BJ201" s="807" t="s">
        <v>613</v>
      </c>
      <c r="BK201" s="801">
        <v>1000</v>
      </c>
      <c r="BL201" s="796" t="s">
        <v>625</v>
      </c>
      <c r="BM201" s="798">
        <v>0.02</v>
      </c>
      <c r="BN201" s="798">
        <v>0.5</v>
      </c>
      <c r="BO201" s="795" t="s">
        <v>386</v>
      </c>
      <c r="BP201" s="636"/>
      <c r="BQ201" s="635"/>
      <c r="BR201" s="635"/>
      <c r="BS201" s="636"/>
      <c r="BT201" s="636"/>
      <c r="BU201" s="636"/>
      <c r="BV201" s="637"/>
      <c r="BW201" s="636"/>
      <c r="BX201" s="801"/>
      <c r="BY201" s="796"/>
      <c r="BZ201" s="637"/>
      <c r="CA201" s="637"/>
      <c r="CB201" s="637"/>
      <c r="CC201" s="636"/>
      <c r="CD201" s="636"/>
      <c r="CE201" s="637"/>
      <c r="CF201" s="637"/>
      <c r="CG201" s="637"/>
      <c r="CH201" s="637"/>
      <c r="CI201" s="636"/>
      <c r="CJ201" s="636"/>
      <c r="CK201" s="637"/>
      <c r="CL201" s="637"/>
      <c r="CM201" s="637"/>
      <c r="CN201" s="705"/>
      <c r="CO201" s="667">
        <f t="shared" si="101"/>
        <v>0.02</v>
      </c>
      <c r="CP201" s="88">
        <f t="shared" si="102"/>
        <v>0.26</v>
      </c>
      <c r="CQ201" s="667">
        <f t="shared" si="103"/>
        <v>0.5</v>
      </c>
      <c r="CR201" s="67">
        <v>0.02</v>
      </c>
      <c r="CS201" s="67">
        <v>0.5</v>
      </c>
    </row>
    <row r="202" spans="22:97" s="67" customFormat="1" ht="26.25" hidden="1" thickBot="1" x14ac:dyDescent="0.3">
      <c r="V202" s="655"/>
      <c r="AA202" s="656"/>
      <c r="AB202" s="656"/>
      <c r="AD202" s="656"/>
      <c r="AE202" s="657"/>
      <c r="AH202" s="658"/>
      <c r="AI202" s="658"/>
      <c r="AK202" s="656"/>
      <c r="AR202" s="656"/>
      <c r="AV202" s="656"/>
      <c r="AX202" s="656"/>
      <c r="BB202" s="656"/>
      <c r="BC202" s="656"/>
      <c r="BE202" s="656"/>
      <c r="BH202" s="806"/>
      <c r="BI202" s="807" t="s">
        <v>437</v>
      </c>
      <c r="BJ202" s="796" t="s">
        <v>624</v>
      </c>
      <c r="BK202" s="801">
        <v>520</v>
      </c>
      <c r="BL202" s="796" t="s">
        <v>626</v>
      </c>
      <c r="BM202" s="798">
        <v>0.01</v>
      </c>
      <c r="BN202" s="798">
        <v>0.35</v>
      </c>
      <c r="BO202" s="795" t="s">
        <v>258</v>
      </c>
      <c r="BP202" s="636"/>
      <c r="BQ202" s="635"/>
      <c r="BR202" s="635"/>
      <c r="BS202" s="636"/>
      <c r="BT202" s="636"/>
      <c r="BU202" s="636"/>
      <c r="BV202" s="637"/>
      <c r="BW202" s="636"/>
      <c r="BX202" s="801"/>
      <c r="BY202" s="796"/>
      <c r="BZ202" s="637"/>
      <c r="CA202" s="637"/>
      <c r="CB202" s="637"/>
      <c r="CC202" s="636"/>
      <c r="CD202" s="636"/>
      <c r="CE202" s="637"/>
      <c r="CF202" s="637"/>
      <c r="CG202" s="637"/>
      <c r="CH202" s="637"/>
      <c r="CI202" s="636"/>
      <c r="CJ202" s="636"/>
      <c r="CK202" s="637"/>
      <c r="CL202" s="637"/>
      <c r="CM202" s="637"/>
      <c r="CN202" s="705"/>
      <c r="CO202" s="667">
        <f t="shared" si="101"/>
        <v>0.01</v>
      </c>
      <c r="CP202" s="88">
        <f t="shared" si="102"/>
        <v>0.18</v>
      </c>
      <c r="CQ202" s="667">
        <f t="shared" si="103"/>
        <v>0.35</v>
      </c>
    </row>
    <row r="203" spans="22:97" s="67" customFormat="1" ht="26.25" hidden="1" thickBot="1" x14ac:dyDescent="0.3">
      <c r="V203" s="655"/>
      <c r="AA203" s="656"/>
      <c r="AB203" s="656"/>
      <c r="AD203" s="656"/>
      <c r="AE203" s="657"/>
      <c r="AH203" s="658"/>
      <c r="AI203" s="658"/>
      <c r="AK203" s="656"/>
      <c r="AR203" s="656"/>
      <c r="AV203" s="656"/>
      <c r="AX203" s="656"/>
      <c r="BB203" s="656"/>
      <c r="BC203" s="656"/>
      <c r="BE203" s="656"/>
      <c r="BH203" s="806" t="s">
        <v>53</v>
      </c>
      <c r="BI203" s="807" t="s">
        <v>13</v>
      </c>
      <c r="BJ203" s="796" t="s">
        <v>613</v>
      </c>
      <c r="BK203" s="801">
        <v>750</v>
      </c>
      <c r="BL203" s="796" t="s">
        <v>627</v>
      </c>
      <c r="BM203" s="798">
        <v>0.02</v>
      </c>
      <c r="BN203" s="798">
        <v>0.15</v>
      </c>
      <c r="BO203" s="795" t="s">
        <v>258</v>
      </c>
      <c r="BP203" s="636"/>
      <c r="BQ203" s="635"/>
      <c r="BR203" s="635"/>
      <c r="BS203" s="636"/>
      <c r="BT203" s="636"/>
      <c r="BU203" s="636"/>
      <c r="BV203" s="637"/>
      <c r="BW203" s="636"/>
      <c r="BX203" s="801">
        <v>790</v>
      </c>
      <c r="BY203" s="796" t="s">
        <v>633</v>
      </c>
      <c r="BZ203" s="637"/>
      <c r="CA203" s="637"/>
      <c r="CB203" s="637"/>
      <c r="CC203" s="636"/>
      <c r="CD203" s="636"/>
      <c r="CE203" s="637"/>
      <c r="CF203" s="637"/>
      <c r="CG203" s="637"/>
      <c r="CH203" s="637"/>
      <c r="CI203" s="636"/>
      <c r="CJ203" s="636"/>
      <c r="CK203" s="637"/>
      <c r="CL203" s="637"/>
      <c r="CM203" s="637"/>
      <c r="CN203" s="705"/>
      <c r="CO203" s="667">
        <f t="shared" si="101"/>
        <v>0.02</v>
      </c>
      <c r="CP203" s="88">
        <f t="shared" si="102"/>
        <v>8.4999999999999992E-2</v>
      </c>
      <c r="CQ203" s="667">
        <f t="shared" si="103"/>
        <v>0.15</v>
      </c>
      <c r="CR203" s="67">
        <v>0.02</v>
      </c>
      <c r="CS203" s="67">
        <v>0.5</v>
      </c>
    </row>
    <row r="204" spans="22:97" s="67" customFormat="1" ht="26.25" hidden="1" thickBot="1" x14ac:dyDescent="0.3">
      <c r="V204" s="655"/>
      <c r="AA204" s="656"/>
      <c r="AB204" s="656"/>
      <c r="AD204" s="656"/>
      <c r="AE204" s="657"/>
      <c r="AH204" s="658"/>
      <c r="AI204" s="658"/>
      <c r="AK204" s="656"/>
      <c r="AR204" s="656"/>
      <c r="AV204" s="656"/>
      <c r="AX204" s="656"/>
      <c r="BB204" s="656"/>
      <c r="BC204" s="656"/>
      <c r="BE204" s="656"/>
      <c r="BH204" s="806" t="s">
        <v>53</v>
      </c>
      <c r="BI204" s="807" t="s">
        <v>14</v>
      </c>
      <c r="BJ204" s="796" t="s">
        <v>613</v>
      </c>
      <c r="BK204" s="801">
        <v>860</v>
      </c>
      <c r="BL204" s="796" t="s">
        <v>627</v>
      </c>
      <c r="BM204" s="798">
        <v>0.02</v>
      </c>
      <c r="BN204" s="798">
        <v>0.15</v>
      </c>
      <c r="BO204" s="795" t="s">
        <v>258</v>
      </c>
      <c r="BP204" s="636"/>
      <c r="BQ204" s="635"/>
      <c r="BR204" s="635"/>
      <c r="BS204" s="636"/>
      <c r="BT204" s="636"/>
      <c r="BU204" s="636"/>
      <c r="BV204" s="637"/>
      <c r="BW204" s="636"/>
      <c r="BX204" s="801">
        <v>910</v>
      </c>
      <c r="BY204" s="796" t="s">
        <v>633</v>
      </c>
      <c r="BZ204" s="637"/>
      <c r="CA204" s="637"/>
      <c r="CB204" s="637"/>
      <c r="CC204" s="636"/>
      <c r="CD204" s="636"/>
      <c r="CE204" s="637"/>
      <c r="CF204" s="637"/>
      <c r="CG204" s="637"/>
      <c r="CH204" s="637"/>
      <c r="CI204" s="636"/>
      <c r="CJ204" s="636"/>
      <c r="CK204" s="637"/>
      <c r="CL204" s="637"/>
      <c r="CM204" s="637"/>
      <c r="CN204" s="705"/>
      <c r="CO204" s="667">
        <f t="shared" si="101"/>
        <v>0.02</v>
      </c>
      <c r="CP204" s="88">
        <f t="shared" si="102"/>
        <v>8.4999999999999992E-2</v>
      </c>
      <c r="CQ204" s="667">
        <f t="shared" si="103"/>
        <v>0.15</v>
      </c>
      <c r="CR204" s="67">
        <v>0.02</v>
      </c>
      <c r="CS204" s="67">
        <v>0.5</v>
      </c>
    </row>
    <row r="205" spans="22:97" s="67" customFormat="1" ht="26.25" hidden="1" thickBot="1" x14ac:dyDescent="0.3">
      <c r="V205" s="655"/>
      <c r="AA205" s="656"/>
      <c r="AB205" s="656"/>
      <c r="AD205" s="656"/>
      <c r="AE205" s="657"/>
      <c r="AH205" s="658"/>
      <c r="AI205" s="658"/>
      <c r="AK205" s="656"/>
      <c r="AR205" s="656"/>
      <c r="AV205" s="656"/>
      <c r="AX205" s="656"/>
      <c r="BB205" s="656"/>
      <c r="BC205" s="656"/>
      <c r="BE205" s="656"/>
      <c r="BH205" s="806"/>
      <c r="BI205" s="807" t="s">
        <v>430</v>
      </c>
      <c r="BJ205" s="796" t="s">
        <v>613</v>
      </c>
      <c r="BK205" s="801">
        <v>439.71</v>
      </c>
      <c r="BL205" s="796" t="s">
        <v>627</v>
      </c>
      <c r="BM205" s="798">
        <v>0.02</v>
      </c>
      <c r="BN205" s="798">
        <v>0.15</v>
      </c>
      <c r="BO205" s="795" t="s">
        <v>258</v>
      </c>
      <c r="BP205" s="636"/>
      <c r="BQ205" s="635"/>
      <c r="BR205" s="635"/>
      <c r="BS205" s="636"/>
      <c r="BT205" s="636"/>
      <c r="BU205" s="636"/>
      <c r="BV205" s="637"/>
      <c r="BW205" s="636"/>
      <c r="BX205" s="801"/>
      <c r="BY205" s="796"/>
      <c r="BZ205" s="637"/>
      <c r="CA205" s="637"/>
      <c r="CB205" s="637"/>
      <c r="CC205" s="636"/>
      <c r="CD205" s="636"/>
      <c r="CE205" s="637"/>
      <c r="CF205" s="637"/>
      <c r="CG205" s="637"/>
      <c r="CH205" s="637"/>
      <c r="CI205" s="636"/>
      <c r="CJ205" s="636"/>
      <c r="CK205" s="637"/>
      <c r="CL205" s="637"/>
      <c r="CM205" s="637"/>
      <c r="CN205" s="705"/>
      <c r="CO205" s="667">
        <f t="shared" si="101"/>
        <v>0.02</v>
      </c>
      <c r="CP205" s="88">
        <f t="shared" si="102"/>
        <v>8.4999999999999992E-2</v>
      </c>
      <c r="CQ205" s="667">
        <f t="shared" si="103"/>
        <v>0.15</v>
      </c>
    </row>
    <row r="206" spans="22:97" s="67" customFormat="1" ht="26.25" hidden="1" thickBot="1" x14ac:dyDescent="0.3">
      <c r="V206" s="655"/>
      <c r="AA206" s="656"/>
      <c r="AB206" s="656"/>
      <c r="AD206" s="656"/>
      <c r="AE206" s="657"/>
      <c r="AH206" s="658"/>
      <c r="AI206" s="658"/>
      <c r="AK206" s="656"/>
      <c r="AR206" s="656"/>
      <c r="AV206" s="656"/>
      <c r="AX206" s="656"/>
      <c r="BB206" s="656"/>
      <c r="BC206" s="656"/>
      <c r="BE206" s="656"/>
      <c r="BH206" s="806"/>
      <c r="BI206" s="807" t="s">
        <v>431</v>
      </c>
      <c r="BJ206" s="796" t="s">
        <v>613</v>
      </c>
      <c r="BK206" s="801">
        <v>521.97</v>
      </c>
      <c r="BL206" s="796" t="s">
        <v>627</v>
      </c>
      <c r="BM206" s="798">
        <v>0.02</v>
      </c>
      <c r="BN206" s="798">
        <v>0.15</v>
      </c>
      <c r="BO206" s="795" t="s">
        <v>258</v>
      </c>
      <c r="BP206" s="636"/>
      <c r="BQ206" s="635"/>
      <c r="BR206" s="635"/>
      <c r="BS206" s="636"/>
      <c r="BT206" s="636"/>
      <c r="BU206" s="636"/>
      <c r="BV206" s="637"/>
      <c r="BW206" s="636"/>
      <c r="BX206" s="801"/>
      <c r="BY206" s="796"/>
      <c r="BZ206" s="637"/>
      <c r="CA206" s="637"/>
      <c r="CB206" s="637"/>
      <c r="CC206" s="636"/>
      <c r="CD206" s="636"/>
      <c r="CE206" s="637"/>
      <c r="CF206" s="637"/>
      <c r="CG206" s="637"/>
      <c r="CH206" s="637"/>
      <c r="CI206" s="636"/>
      <c r="CJ206" s="636"/>
      <c r="CK206" s="637"/>
      <c r="CL206" s="637"/>
      <c r="CM206" s="637"/>
      <c r="CN206" s="705"/>
      <c r="CO206" s="667">
        <f t="shared" si="101"/>
        <v>0.02</v>
      </c>
      <c r="CP206" s="88">
        <f t="shared" si="102"/>
        <v>8.4999999999999992E-2</v>
      </c>
      <c r="CQ206" s="667">
        <f t="shared" si="103"/>
        <v>0.15</v>
      </c>
    </row>
    <row r="207" spans="22:97" s="67" customFormat="1" ht="39" hidden="1" thickBot="1" x14ac:dyDescent="0.3">
      <c r="V207" s="655"/>
      <c r="AA207" s="656"/>
      <c r="AB207" s="656"/>
      <c r="AD207" s="656"/>
      <c r="AE207" s="657"/>
      <c r="AH207" s="658"/>
      <c r="AI207" s="658"/>
      <c r="AK207" s="656"/>
      <c r="AR207" s="656"/>
      <c r="AV207" s="656"/>
      <c r="AX207" s="656"/>
      <c r="BB207" s="656"/>
      <c r="BC207" s="656"/>
      <c r="BE207" s="656"/>
      <c r="BH207" s="806"/>
      <c r="BI207" s="807" t="s">
        <v>432</v>
      </c>
      <c r="BJ207" s="796" t="s">
        <v>613</v>
      </c>
      <c r="BK207" s="801">
        <v>477.32</v>
      </c>
      <c r="BL207" s="796" t="s">
        <v>627</v>
      </c>
      <c r="BM207" s="798">
        <v>0.02</v>
      </c>
      <c r="BN207" s="798">
        <v>0.15</v>
      </c>
      <c r="BO207" s="795" t="s">
        <v>258</v>
      </c>
      <c r="BP207" s="636"/>
      <c r="BQ207" s="635"/>
      <c r="BR207" s="635"/>
      <c r="BS207" s="636"/>
      <c r="BT207" s="636"/>
      <c r="BU207" s="636"/>
      <c r="BV207" s="637"/>
      <c r="BW207" s="636"/>
      <c r="BX207" s="801"/>
      <c r="BY207" s="796"/>
      <c r="BZ207" s="637"/>
      <c r="CA207" s="637"/>
      <c r="CB207" s="637"/>
      <c r="CC207" s="636"/>
      <c r="CD207" s="636"/>
      <c r="CE207" s="637"/>
      <c r="CF207" s="637"/>
      <c r="CG207" s="637"/>
      <c r="CH207" s="637"/>
      <c r="CI207" s="636"/>
      <c r="CJ207" s="636"/>
      <c r="CK207" s="637"/>
      <c r="CL207" s="637"/>
      <c r="CM207" s="637"/>
      <c r="CN207" s="705"/>
      <c r="CO207" s="667">
        <f t="shared" si="101"/>
        <v>0.02</v>
      </c>
      <c r="CP207" s="88">
        <f t="shared" si="102"/>
        <v>8.4999999999999992E-2</v>
      </c>
      <c r="CQ207" s="667">
        <f t="shared" si="103"/>
        <v>0.15</v>
      </c>
    </row>
    <row r="208" spans="22:97" s="67" customFormat="1" ht="26.25" hidden="1" thickBot="1" x14ac:dyDescent="0.3">
      <c r="V208" s="655"/>
      <c r="AA208" s="656"/>
      <c r="AB208" s="656"/>
      <c r="AD208" s="656"/>
      <c r="AE208" s="657"/>
      <c r="AH208" s="658"/>
      <c r="AI208" s="658"/>
      <c r="AK208" s="656"/>
      <c r="AR208" s="656"/>
      <c r="AV208" s="656"/>
      <c r="AX208" s="656"/>
      <c r="BB208" s="656"/>
      <c r="BC208" s="656"/>
      <c r="BE208" s="656"/>
      <c r="BH208" s="806"/>
      <c r="BI208" s="807" t="s">
        <v>433</v>
      </c>
      <c r="BJ208" s="796" t="s">
        <v>613</v>
      </c>
      <c r="BK208" s="801">
        <v>379.87</v>
      </c>
      <c r="BL208" s="796" t="s">
        <v>627</v>
      </c>
      <c r="BM208" s="798">
        <v>0.02</v>
      </c>
      <c r="BN208" s="798">
        <v>0.15</v>
      </c>
      <c r="BO208" s="795" t="s">
        <v>258</v>
      </c>
      <c r="BP208" s="636"/>
      <c r="BQ208" s="635"/>
      <c r="BR208" s="635"/>
      <c r="BS208" s="636"/>
      <c r="BT208" s="636"/>
      <c r="BU208" s="636"/>
      <c r="BV208" s="637"/>
      <c r="BW208" s="636"/>
      <c r="BX208" s="801"/>
      <c r="BY208" s="796"/>
      <c r="BZ208" s="637"/>
      <c r="CA208" s="637"/>
      <c r="CB208" s="637"/>
      <c r="CC208" s="636"/>
      <c r="CD208" s="636"/>
      <c r="CE208" s="637"/>
      <c r="CF208" s="637"/>
      <c r="CG208" s="637"/>
      <c r="CH208" s="637"/>
      <c r="CI208" s="636"/>
      <c r="CJ208" s="636"/>
      <c r="CK208" s="637"/>
      <c r="CL208" s="637"/>
      <c r="CM208" s="637"/>
      <c r="CN208" s="705"/>
      <c r="CO208" s="667">
        <f t="shared" si="101"/>
        <v>0.02</v>
      </c>
      <c r="CP208" s="88">
        <f t="shared" si="102"/>
        <v>8.4999999999999992E-2</v>
      </c>
      <c r="CQ208" s="667">
        <f t="shared" si="103"/>
        <v>0.15</v>
      </c>
    </row>
    <row r="209" spans="22:97" s="67" customFormat="1" ht="39" hidden="1" thickBot="1" x14ac:dyDescent="0.3">
      <c r="V209" s="655"/>
      <c r="AA209" s="656"/>
      <c r="AB209" s="656"/>
      <c r="AD209" s="656"/>
      <c r="AE209" s="657"/>
      <c r="AH209" s="658"/>
      <c r="AI209" s="658"/>
      <c r="AK209" s="656"/>
      <c r="AR209" s="656"/>
      <c r="AV209" s="656"/>
      <c r="AX209" s="656"/>
      <c r="BB209" s="656"/>
      <c r="BC209" s="656"/>
      <c r="BE209" s="656"/>
      <c r="BH209" s="806"/>
      <c r="BI209" s="807" t="s">
        <v>435</v>
      </c>
      <c r="BJ209" s="796" t="s">
        <v>613</v>
      </c>
      <c r="BK209" s="801">
        <v>382.86</v>
      </c>
      <c r="BL209" s="796" t="s">
        <v>627</v>
      </c>
      <c r="BM209" s="798">
        <v>0.02</v>
      </c>
      <c r="BN209" s="798">
        <v>0.15</v>
      </c>
      <c r="BO209" s="795" t="s">
        <v>258</v>
      </c>
      <c r="BP209" s="636"/>
      <c r="BQ209" s="635"/>
      <c r="BR209" s="635"/>
      <c r="BS209" s="636"/>
      <c r="BT209" s="636"/>
      <c r="BU209" s="636"/>
      <c r="BV209" s="637"/>
      <c r="BW209" s="636"/>
      <c r="BX209" s="801"/>
      <c r="BY209" s="796"/>
      <c r="BZ209" s="637"/>
      <c r="CA209" s="637"/>
      <c r="CB209" s="637"/>
      <c r="CC209" s="636"/>
      <c r="CD209" s="636"/>
      <c r="CE209" s="637"/>
      <c r="CF209" s="637"/>
      <c r="CG209" s="637"/>
      <c r="CH209" s="637"/>
      <c r="CI209" s="636"/>
      <c r="CJ209" s="636"/>
      <c r="CK209" s="637"/>
      <c r="CL209" s="637"/>
      <c r="CM209" s="637"/>
      <c r="CN209" s="705"/>
      <c r="CO209" s="667">
        <f t="shared" si="101"/>
        <v>0.02</v>
      </c>
      <c r="CP209" s="88">
        <f t="shared" si="102"/>
        <v>8.4999999999999992E-2</v>
      </c>
      <c r="CQ209" s="667">
        <f t="shared" si="103"/>
        <v>0.15</v>
      </c>
    </row>
    <row r="210" spans="22:97" s="67" customFormat="1" ht="39" hidden="1" thickBot="1" x14ac:dyDescent="0.3">
      <c r="V210" s="655"/>
      <c r="AA210" s="656"/>
      <c r="AB210" s="656"/>
      <c r="AD210" s="656"/>
      <c r="AE210" s="657"/>
      <c r="AH210" s="658"/>
      <c r="AI210" s="658"/>
      <c r="AK210" s="656"/>
      <c r="AR210" s="656"/>
      <c r="AV210" s="656"/>
      <c r="AX210" s="656"/>
      <c r="BB210" s="656"/>
      <c r="BC210" s="656"/>
      <c r="BE210" s="656"/>
      <c r="BH210" s="806"/>
      <c r="BI210" s="807" t="s">
        <v>436</v>
      </c>
      <c r="BJ210" s="796" t="s">
        <v>613</v>
      </c>
      <c r="BK210" s="801">
        <v>414.92</v>
      </c>
      <c r="BL210" s="796" t="s">
        <v>627</v>
      </c>
      <c r="BM210" s="798">
        <v>0.02</v>
      </c>
      <c r="BN210" s="798">
        <v>0.15</v>
      </c>
      <c r="BO210" s="795" t="s">
        <v>258</v>
      </c>
      <c r="BP210" s="636"/>
      <c r="BQ210" s="635"/>
      <c r="BR210" s="635"/>
      <c r="BS210" s="636"/>
      <c r="BT210" s="636"/>
      <c r="BU210" s="636"/>
      <c r="BV210" s="637"/>
      <c r="BW210" s="636"/>
      <c r="BX210" s="801"/>
      <c r="BY210" s="796"/>
      <c r="BZ210" s="637"/>
      <c r="CA210" s="637"/>
      <c r="CB210" s="637"/>
      <c r="CC210" s="636"/>
      <c r="CD210" s="636"/>
      <c r="CE210" s="637"/>
      <c r="CF210" s="637"/>
      <c r="CG210" s="637"/>
      <c r="CH210" s="637"/>
      <c r="CI210" s="636"/>
      <c r="CJ210" s="636"/>
      <c r="CK210" s="637"/>
      <c r="CL210" s="637"/>
      <c r="CM210" s="637"/>
      <c r="CN210" s="705"/>
      <c r="CO210" s="667">
        <f t="shared" si="101"/>
        <v>0.02</v>
      </c>
      <c r="CP210" s="88">
        <f t="shared" si="102"/>
        <v>8.4999999999999992E-2</v>
      </c>
      <c r="CQ210" s="667">
        <f t="shared" si="103"/>
        <v>0.15</v>
      </c>
    </row>
    <row r="211" spans="22:97" s="67" customFormat="1" ht="51.75" hidden="1" thickBot="1" x14ac:dyDescent="0.3">
      <c r="V211" s="655"/>
      <c r="AA211" s="656"/>
      <c r="AB211" s="656"/>
      <c r="AD211" s="656"/>
      <c r="AE211" s="657"/>
      <c r="AH211" s="658"/>
      <c r="AI211" s="658"/>
      <c r="AK211" s="656"/>
      <c r="AR211" s="656"/>
      <c r="AV211" s="656"/>
      <c r="AX211" s="656"/>
      <c r="BB211" s="656"/>
      <c r="BC211" s="656"/>
      <c r="BE211" s="656"/>
      <c r="BH211" s="806"/>
      <c r="BI211" s="807" t="s">
        <v>434</v>
      </c>
      <c r="BJ211" s="796" t="s">
        <v>613</v>
      </c>
      <c r="BK211" s="801">
        <v>475.72</v>
      </c>
      <c r="BL211" s="796" t="s">
        <v>627</v>
      </c>
      <c r="BM211" s="798">
        <v>0.02</v>
      </c>
      <c r="BN211" s="798">
        <v>0.15</v>
      </c>
      <c r="BO211" s="795" t="s">
        <v>258</v>
      </c>
      <c r="BP211" s="636"/>
      <c r="BQ211" s="635"/>
      <c r="BR211" s="635"/>
      <c r="BS211" s="636"/>
      <c r="BT211" s="636"/>
      <c r="BU211" s="636"/>
      <c r="BV211" s="637"/>
      <c r="BW211" s="636"/>
      <c r="BX211" s="801"/>
      <c r="BY211" s="796"/>
      <c r="BZ211" s="637"/>
      <c r="CA211" s="637"/>
      <c r="CB211" s="637"/>
      <c r="CC211" s="636"/>
      <c r="CD211" s="636"/>
      <c r="CE211" s="637"/>
      <c r="CF211" s="637"/>
      <c r="CG211" s="637"/>
      <c r="CH211" s="637"/>
      <c r="CI211" s="636"/>
      <c r="CJ211" s="636"/>
      <c r="CK211" s="637"/>
      <c r="CL211" s="637"/>
      <c r="CM211" s="637"/>
      <c r="CN211" s="705"/>
      <c r="CO211" s="667">
        <f t="shared" si="101"/>
        <v>0.02</v>
      </c>
      <c r="CP211" s="88">
        <f t="shared" si="102"/>
        <v>8.4999999999999992E-2</v>
      </c>
      <c r="CQ211" s="667">
        <f t="shared" si="103"/>
        <v>0.15</v>
      </c>
    </row>
    <row r="212" spans="22:97" s="67" customFormat="1" ht="39" hidden="1" thickBot="1" x14ac:dyDescent="0.3">
      <c r="V212" s="655"/>
      <c r="AA212" s="656"/>
      <c r="AB212" s="656"/>
      <c r="AD212" s="656"/>
      <c r="AE212" s="657"/>
      <c r="AH212" s="658"/>
      <c r="AI212" s="658"/>
      <c r="AK212" s="656"/>
      <c r="AR212" s="656"/>
      <c r="AV212" s="656"/>
      <c r="AX212" s="656"/>
      <c r="BB212" s="656"/>
      <c r="BC212" s="656"/>
      <c r="BE212" s="656"/>
      <c r="BH212" s="806"/>
      <c r="BI212" s="807" t="s">
        <v>438</v>
      </c>
      <c r="BJ212" s="807" t="s">
        <v>49</v>
      </c>
      <c r="BK212" s="801">
        <v>0.21</v>
      </c>
      <c r="BL212" s="796" t="s">
        <v>627</v>
      </c>
      <c r="BM212" s="798">
        <v>0.1</v>
      </c>
      <c r="BN212" s="798">
        <v>0.6</v>
      </c>
      <c r="BO212" s="795" t="s">
        <v>258</v>
      </c>
      <c r="BP212" s="636"/>
      <c r="BQ212" s="635"/>
      <c r="BR212" s="635"/>
      <c r="BS212" s="636"/>
      <c r="BT212" s="636"/>
      <c r="BU212" s="636"/>
      <c r="BV212" s="637"/>
      <c r="BW212" s="636"/>
      <c r="BX212" s="801"/>
      <c r="BY212" s="796"/>
      <c r="BZ212" s="637"/>
      <c r="CA212" s="637"/>
      <c r="CB212" s="637"/>
      <c r="CC212" s="636"/>
      <c r="CD212" s="636"/>
      <c r="CE212" s="637"/>
      <c r="CF212" s="637"/>
      <c r="CG212" s="637"/>
      <c r="CH212" s="637"/>
      <c r="CI212" s="636"/>
      <c r="CJ212" s="636"/>
      <c r="CK212" s="637"/>
      <c r="CL212" s="637"/>
      <c r="CM212" s="637"/>
      <c r="CN212" s="705"/>
      <c r="CO212" s="667">
        <f t="shared" si="101"/>
        <v>0.1</v>
      </c>
      <c r="CP212" s="88">
        <f t="shared" si="102"/>
        <v>0.35</v>
      </c>
      <c r="CQ212" s="667">
        <f t="shared" si="103"/>
        <v>0.6</v>
      </c>
    </row>
    <row r="213" spans="22:97" s="67" customFormat="1" ht="26.25" hidden="1" thickBot="1" x14ac:dyDescent="0.3">
      <c r="V213" s="655"/>
      <c r="AA213" s="656"/>
      <c r="AB213" s="656"/>
      <c r="AD213" s="656"/>
      <c r="AE213" s="657"/>
      <c r="AH213" s="658"/>
      <c r="AI213" s="658"/>
      <c r="AK213" s="656"/>
      <c r="AR213" s="656"/>
      <c r="AV213" s="656"/>
      <c r="AX213" s="656"/>
      <c r="BB213" s="656"/>
      <c r="BC213" s="656"/>
      <c r="BE213" s="656"/>
      <c r="BH213" s="806"/>
      <c r="BI213" s="807" t="s">
        <v>576</v>
      </c>
      <c r="BJ213" s="807" t="s">
        <v>49</v>
      </c>
      <c r="BK213" s="801">
        <v>0.25</v>
      </c>
      <c r="BL213" s="796" t="s">
        <v>627</v>
      </c>
      <c r="BM213" s="798">
        <v>0.1</v>
      </c>
      <c r="BN213" s="798">
        <v>0.6</v>
      </c>
      <c r="BO213" s="795" t="s">
        <v>258</v>
      </c>
      <c r="BP213" s="636"/>
      <c r="BQ213" s="635"/>
      <c r="BR213" s="635"/>
      <c r="BS213" s="636"/>
      <c r="BT213" s="636"/>
      <c r="BU213" s="636"/>
      <c r="BV213" s="637"/>
      <c r="BW213" s="636"/>
      <c r="BX213" s="801"/>
      <c r="BY213" s="796"/>
      <c r="BZ213" s="637"/>
      <c r="CA213" s="637"/>
      <c r="CB213" s="637"/>
      <c r="CC213" s="636"/>
      <c r="CD213" s="636"/>
      <c r="CE213" s="637"/>
      <c r="CF213" s="637"/>
      <c r="CG213" s="637"/>
      <c r="CH213" s="637"/>
      <c r="CI213" s="636"/>
      <c r="CJ213" s="636"/>
      <c r="CK213" s="637"/>
      <c r="CL213" s="637"/>
      <c r="CM213" s="637"/>
      <c r="CN213" s="705"/>
      <c r="CO213" s="667">
        <f t="shared" si="101"/>
        <v>0.1</v>
      </c>
      <c r="CP213" s="88">
        <f t="shared" si="102"/>
        <v>0.35</v>
      </c>
      <c r="CQ213" s="667">
        <f t="shared" si="103"/>
        <v>0.6</v>
      </c>
    </row>
    <row r="214" spans="22:97" s="67" customFormat="1" ht="39" hidden="1" thickBot="1" x14ac:dyDescent="0.3">
      <c r="V214" s="655"/>
      <c r="AA214" s="656"/>
      <c r="AB214" s="656"/>
      <c r="AD214" s="656"/>
      <c r="AE214" s="657"/>
      <c r="AH214" s="658"/>
      <c r="AI214" s="658"/>
      <c r="AK214" s="656"/>
      <c r="AR214" s="656"/>
      <c r="AV214" s="656"/>
      <c r="AX214" s="656"/>
      <c r="BB214" s="656"/>
      <c r="BC214" s="656"/>
      <c r="BE214" s="656"/>
      <c r="BH214" s="806"/>
      <c r="BI214" s="807" t="s">
        <v>440</v>
      </c>
      <c r="BJ214" s="807" t="s">
        <v>49</v>
      </c>
      <c r="BK214" s="801">
        <v>0.1</v>
      </c>
      <c r="BL214" s="796" t="s">
        <v>627</v>
      </c>
      <c r="BM214" s="798">
        <v>0.1</v>
      </c>
      <c r="BN214" s="798">
        <v>0.6</v>
      </c>
      <c r="BO214" s="795" t="s">
        <v>258</v>
      </c>
      <c r="BP214" s="636"/>
      <c r="BQ214" s="635"/>
      <c r="BR214" s="635"/>
      <c r="BS214" s="636"/>
      <c r="BT214" s="636"/>
      <c r="BU214" s="636"/>
      <c r="BV214" s="637"/>
      <c r="BW214" s="636"/>
      <c r="BX214" s="801"/>
      <c r="BY214" s="796"/>
      <c r="BZ214" s="637"/>
      <c r="CA214" s="637"/>
      <c r="CB214" s="637"/>
      <c r="CC214" s="636"/>
      <c r="CD214" s="636"/>
      <c r="CE214" s="637"/>
      <c r="CF214" s="637"/>
      <c r="CG214" s="637"/>
      <c r="CH214" s="637"/>
      <c r="CI214" s="636"/>
      <c r="CJ214" s="636"/>
      <c r="CK214" s="637"/>
      <c r="CL214" s="637"/>
      <c r="CM214" s="637"/>
      <c r="CN214" s="705"/>
      <c r="CO214" s="667">
        <f t="shared" si="101"/>
        <v>0.1</v>
      </c>
      <c r="CP214" s="88">
        <f t="shared" si="102"/>
        <v>0.35</v>
      </c>
      <c r="CQ214" s="667">
        <f t="shared" si="103"/>
        <v>0.6</v>
      </c>
    </row>
    <row r="215" spans="22:97" s="67" customFormat="1" ht="39" hidden="1" thickBot="1" x14ac:dyDescent="0.3">
      <c r="V215" s="655"/>
      <c r="AA215" s="656"/>
      <c r="AB215" s="656"/>
      <c r="AD215" s="656"/>
      <c r="AE215" s="657"/>
      <c r="AH215" s="658"/>
      <c r="AI215" s="658"/>
      <c r="AK215" s="656"/>
      <c r="AR215" s="656"/>
      <c r="AV215" s="656"/>
      <c r="AX215" s="656"/>
      <c r="BB215" s="656"/>
      <c r="BC215" s="656"/>
      <c r="BE215" s="656"/>
      <c r="BH215" s="806"/>
      <c r="BI215" s="807" t="s">
        <v>441</v>
      </c>
      <c r="BJ215" s="807" t="s">
        <v>49</v>
      </c>
      <c r="BK215" s="801">
        <v>0.2</v>
      </c>
      <c r="BL215" s="796" t="s">
        <v>627</v>
      </c>
      <c r="BM215" s="798">
        <v>0.1</v>
      </c>
      <c r="BN215" s="798">
        <v>0.6</v>
      </c>
      <c r="BO215" s="795" t="s">
        <v>258</v>
      </c>
      <c r="BP215" s="636"/>
      <c r="BQ215" s="635"/>
      <c r="BR215" s="635"/>
      <c r="BS215" s="636"/>
      <c r="BT215" s="636"/>
      <c r="BU215" s="636"/>
      <c r="BV215" s="637"/>
      <c r="BW215" s="636"/>
      <c r="BX215" s="801"/>
      <c r="BY215" s="796"/>
      <c r="BZ215" s="637"/>
      <c r="CA215" s="637"/>
      <c r="CB215" s="637"/>
      <c r="CC215" s="636"/>
      <c r="CD215" s="636"/>
      <c r="CE215" s="637"/>
      <c r="CF215" s="637"/>
      <c r="CG215" s="637"/>
      <c r="CH215" s="637"/>
      <c r="CI215" s="636"/>
      <c r="CJ215" s="636"/>
      <c r="CK215" s="637"/>
      <c r="CL215" s="637"/>
      <c r="CM215" s="637"/>
      <c r="CN215" s="705"/>
      <c r="CO215" s="667">
        <f t="shared" si="101"/>
        <v>0.1</v>
      </c>
      <c r="CP215" s="88">
        <f t="shared" si="102"/>
        <v>0.35</v>
      </c>
      <c r="CQ215" s="667">
        <f t="shared" si="103"/>
        <v>0.6</v>
      </c>
    </row>
    <row r="216" spans="22:97" s="67" customFormat="1" ht="51.75" hidden="1" thickBot="1" x14ac:dyDescent="0.3">
      <c r="V216" s="655"/>
      <c r="AA216" s="656"/>
      <c r="AB216" s="656"/>
      <c r="AD216" s="656"/>
      <c r="AE216" s="657"/>
      <c r="AH216" s="658"/>
      <c r="AI216" s="658"/>
      <c r="AK216" s="656"/>
      <c r="AR216" s="656"/>
      <c r="AV216" s="656"/>
      <c r="AX216" s="656"/>
      <c r="BB216" s="656"/>
      <c r="BC216" s="656"/>
      <c r="BE216" s="656"/>
      <c r="BH216" s="806"/>
      <c r="BI216" s="807" t="s">
        <v>439</v>
      </c>
      <c r="BJ216" s="807" t="s">
        <v>49</v>
      </c>
      <c r="BK216" s="801">
        <v>0.03</v>
      </c>
      <c r="BL216" s="796" t="s">
        <v>627</v>
      </c>
      <c r="BM216" s="798">
        <v>0.1</v>
      </c>
      <c r="BN216" s="798">
        <v>0.6</v>
      </c>
      <c r="BO216" s="795" t="s">
        <v>258</v>
      </c>
      <c r="BP216" s="636"/>
      <c r="BQ216" s="635"/>
      <c r="BR216" s="635"/>
      <c r="BS216" s="636"/>
      <c r="BT216" s="636"/>
      <c r="BU216" s="636"/>
      <c r="BV216" s="637"/>
      <c r="BW216" s="636"/>
      <c r="BX216" s="801"/>
      <c r="BY216" s="796"/>
      <c r="BZ216" s="637"/>
      <c r="CA216" s="637"/>
      <c r="CB216" s="637"/>
      <c r="CC216" s="636"/>
      <c r="CD216" s="636"/>
      <c r="CE216" s="637"/>
      <c r="CF216" s="637"/>
      <c r="CG216" s="637"/>
      <c r="CH216" s="637"/>
      <c r="CI216" s="636"/>
      <c r="CJ216" s="636"/>
      <c r="CK216" s="637"/>
      <c r="CL216" s="637"/>
      <c r="CM216" s="637"/>
      <c r="CN216" s="705"/>
      <c r="CO216" s="667">
        <f t="shared" si="101"/>
        <v>0.1</v>
      </c>
      <c r="CP216" s="88">
        <f t="shared" si="102"/>
        <v>0.35</v>
      </c>
      <c r="CQ216" s="667">
        <f t="shared" si="103"/>
        <v>0.6</v>
      </c>
    </row>
    <row r="217" spans="22:97" s="67" customFormat="1" ht="26.25" hidden="1" thickBot="1" x14ac:dyDescent="0.3">
      <c r="V217" s="655"/>
      <c r="AA217" s="656"/>
      <c r="AB217" s="656"/>
      <c r="AD217" s="656"/>
      <c r="AE217" s="657"/>
      <c r="AH217" s="658"/>
      <c r="AI217" s="658"/>
      <c r="AK217" s="656"/>
      <c r="AR217" s="656"/>
      <c r="AV217" s="656"/>
      <c r="AX217" s="656"/>
      <c r="BB217" s="656"/>
      <c r="BC217" s="656"/>
      <c r="BE217" s="656"/>
      <c r="BH217" s="806"/>
      <c r="BI217" s="807" t="s">
        <v>15</v>
      </c>
      <c r="BJ217" s="796" t="s">
        <v>634</v>
      </c>
      <c r="BK217" s="801">
        <v>3273</v>
      </c>
      <c r="BL217" s="796" t="s">
        <v>628</v>
      </c>
      <c r="BM217" s="798">
        <v>0.02</v>
      </c>
      <c r="BN217" s="798">
        <v>0.05</v>
      </c>
      <c r="BO217" s="795" t="s">
        <v>258</v>
      </c>
      <c r="BP217" s="636"/>
      <c r="BQ217" s="635"/>
      <c r="BR217" s="635"/>
      <c r="BS217" s="636"/>
      <c r="BT217" s="636"/>
      <c r="BU217" s="636"/>
      <c r="BV217" s="637"/>
      <c r="BW217" s="636"/>
      <c r="BX217" s="801"/>
      <c r="BY217" s="796"/>
      <c r="BZ217" s="637"/>
      <c r="CA217" s="637"/>
      <c r="CB217" s="637"/>
      <c r="CC217" s="636"/>
      <c r="CD217" s="636"/>
      <c r="CE217" s="637"/>
      <c r="CF217" s="637"/>
      <c r="CG217" s="637"/>
      <c r="CH217" s="637"/>
      <c r="CI217" s="636"/>
      <c r="CJ217" s="636"/>
      <c r="CK217" s="637"/>
      <c r="CL217" s="637"/>
      <c r="CM217" s="637"/>
      <c r="CN217" s="705"/>
      <c r="CO217" s="667">
        <f t="shared" si="101"/>
        <v>0.02</v>
      </c>
      <c r="CP217" s="88">
        <f t="shared" si="102"/>
        <v>3.5000000000000003E-2</v>
      </c>
      <c r="CQ217" s="667">
        <f t="shared" si="103"/>
        <v>0.05</v>
      </c>
    </row>
    <row r="218" spans="22:97" s="67" customFormat="1" ht="51.75" hidden="1" thickBot="1" x14ac:dyDescent="0.3">
      <c r="V218" s="655"/>
      <c r="AA218" s="656"/>
      <c r="AB218" s="656"/>
      <c r="AD218" s="656"/>
      <c r="AE218" s="657"/>
      <c r="AH218" s="658"/>
      <c r="AI218" s="658"/>
      <c r="AK218" s="656"/>
      <c r="AR218" s="656"/>
      <c r="AV218" s="656"/>
      <c r="AX218" s="656"/>
      <c r="BB218" s="656"/>
      <c r="BC218" s="656"/>
      <c r="BE218" s="656"/>
      <c r="BH218" s="806" t="s">
        <v>53</v>
      </c>
      <c r="BI218" s="807" t="s">
        <v>343</v>
      </c>
      <c r="BJ218" s="807" t="s">
        <v>613</v>
      </c>
      <c r="BK218" s="801">
        <f>(3.13757879682717*1000)</f>
        <v>3137.5787968271702</v>
      </c>
      <c r="BL218" s="796" t="s">
        <v>627</v>
      </c>
      <c r="BM218" s="798">
        <v>0.02</v>
      </c>
      <c r="BN218" s="798">
        <v>0.5</v>
      </c>
      <c r="BO218" s="795" t="s">
        <v>381</v>
      </c>
      <c r="BP218" s="636"/>
      <c r="BQ218" s="635"/>
      <c r="BR218" s="635"/>
      <c r="BS218" s="636"/>
      <c r="BT218" s="636"/>
      <c r="BU218" s="636"/>
      <c r="BV218" s="637"/>
      <c r="BW218" s="636"/>
      <c r="BX218" s="801"/>
      <c r="BY218" s="796"/>
      <c r="BZ218" s="637"/>
      <c r="CA218" s="637"/>
      <c r="CB218" s="637"/>
      <c r="CC218" s="636"/>
      <c r="CD218" s="636"/>
      <c r="CE218" s="637"/>
      <c r="CF218" s="637"/>
      <c r="CG218" s="637"/>
      <c r="CH218" s="637"/>
      <c r="CI218" s="636"/>
      <c r="CJ218" s="636"/>
      <c r="CK218" s="637"/>
      <c r="CL218" s="637"/>
      <c r="CM218" s="637"/>
      <c r="CN218" s="705"/>
      <c r="CO218" s="667">
        <f t="shared" si="101"/>
        <v>0.02</v>
      </c>
      <c r="CP218" s="88">
        <f t="shared" si="102"/>
        <v>0.26</v>
      </c>
      <c r="CQ218" s="667">
        <f t="shared" si="103"/>
        <v>0.5</v>
      </c>
      <c r="CR218" s="67">
        <v>0.02</v>
      </c>
      <c r="CS218" s="67">
        <v>0.5</v>
      </c>
    </row>
    <row r="219" spans="22:97" s="67" customFormat="1" ht="26.25" hidden="1" thickBot="1" x14ac:dyDescent="0.3">
      <c r="V219" s="655"/>
      <c r="AA219" s="656"/>
      <c r="AB219" s="656"/>
      <c r="AD219" s="656"/>
      <c r="AE219" s="657"/>
      <c r="AH219" s="658"/>
      <c r="AI219" s="658"/>
      <c r="AK219" s="656"/>
      <c r="AR219" s="656"/>
      <c r="AV219" s="656"/>
      <c r="AX219" s="656"/>
      <c r="BB219" s="656"/>
      <c r="BC219" s="656"/>
      <c r="BE219" s="656"/>
      <c r="BH219" s="806" t="s">
        <v>53</v>
      </c>
      <c r="BI219" s="807" t="s">
        <v>494</v>
      </c>
      <c r="BJ219" s="807" t="s">
        <v>613</v>
      </c>
      <c r="BK219" s="801">
        <v>9</v>
      </c>
      <c r="BL219" s="796" t="s">
        <v>629</v>
      </c>
      <c r="BM219" s="798">
        <v>0.1</v>
      </c>
      <c r="BN219" s="798">
        <v>0.4</v>
      </c>
      <c r="BO219" s="795" t="s">
        <v>258</v>
      </c>
      <c r="BP219" s="636"/>
      <c r="BQ219" s="635"/>
      <c r="BR219" s="635"/>
      <c r="BS219" s="636"/>
      <c r="BT219" s="636"/>
      <c r="BU219" s="636"/>
      <c r="BV219" s="637"/>
      <c r="BW219" s="636"/>
      <c r="BX219" s="801">
        <v>1500</v>
      </c>
      <c r="BY219" s="796" t="s">
        <v>633</v>
      </c>
      <c r="BZ219" s="637"/>
      <c r="CA219" s="637"/>
      <c r="CB219" s="637"/>
      <c r="CC219" s="636"/>
      <c r="CD219" s="636"/>
      <c r="CE219" s="637"/>
      <c r="CF219" s="637"/>
      <c r="CG219" s="637"/>
      <c r="CH219" s="637"/>
      <c r="CI219" s="636"/>
      <c r="CJ219" s="636"/>
      <c r="CK219" s="637"/>
      <c r="CL219" s="637"/>
      <c r="CM219" s="637"/>
      <c r="CN219" s="705"/>
      <c r="CO219" s="667">
        <f t="shared" si="101"/>
        <v>0.1</v>
      </c>
      <c r="CP219" s="88">
        <f t="shared" si="102"/>
        <v>0.25</v>
      </c>
      <c r="CQ219" s="667">
        <f t="shared" si="103"/>
        <v>0.4</v>
      </c>
      <c r="CR219" s="67">
        <v>0.02</v>
      </c>
      <c r="CS219" s="67">
        <v>0.5</v>
      </c>
    </row>
    <row r="220" spans="22:97" s="67" customFormat="1" ht="51.75" hidden="1" thickBot="1" x14ac:dyDescent="0.3">
      <c r="V220" s="655"/>
      <c r="AA220" s="656"/>
      <c r="AB220" s="656"/>
      <c r="AD220" s="656"/>
      <c r="AE220" s="657"/>
      <c r="AH220" s="658"/>
      <c r="AI220" s="658"/>
      <c r="AK220" s="656"/>
      <c r="AR220" s="656"/>
      <c r="AV220" s="656"/>
      <c r="AX220" s="656"/>
      <c r="BB220" s="656"/>
      <c r="BC220" s="656"/>
      <c r="BE220" s="656"/>
      <c r="BH220" s="806" t="s">
        <v>97</v>
      </c>
      <c r="BI220" s="807" t="s">
        <v>516</v>
      </c>
      <c r="BJ220" s="796" t="s">
        <v>427</v>
      </c>
      <c r="BK220" s="801">
        <f>0.25*0.1</f>
        <v>2.5000000000000001E-2</v>
      </c>
      <c r="BL220" s="796" t="s">
        <v>411</v>
      </c>
      <c r="BM220" s="798">
        <v>0.05</v>
      </c>
      <c r="BN220" s="798">
        <v>1.04</v>
      </c>
      <c r="BO220" s="795" t="s">
        <v>258</v>
      </c>
      <c r="BP220" s="636"/>
      <c r="BQ220" s="635"/>
      <c r="BR220" s="635"/>
      <c r="BS220" s="636"/>
      <c r="BT220" s="636"/>
      <c r="BU220" s="636"/>
      <c r="BV220" s="637"/>
      <c r="BW220" s="636"/>
      <c r="BX220" s="801">
        <f>0.25*0.9*25</f>
        <v>5.625</v>
      </c>
      <c r="BY220" s="796" t="s">
        <v>298</v>
      </c>
      <c r="BZ220" s="637"/>
      <c r="CA220" s="637"/>
      <c r="CB220" s="637"/>
      <c r="CC220" s="636"/>
      <c r="CD220" s="636"/>
      <c r="CE220" s="637"/>
      <c r="CF220" s="637"/>
      <c r="CG220" s="637"/>
      <c r="CH220" s="637"/>
      <c r="CI220" s="636"/>
      <c r="CJ220" s="636"/>
      <c r="CK220" s="637"/>
      <c r="CL220" s="637"/>
      <c r="CM220" s="637"/>
      <c r="CN220" s="705"/>
      <c r="CO220" s="667">
        <f t="shared" si="101"/>
        <v>0.05</v>
      </c>
      <c r="CP220" s="88">
        <f t="shared" si="102"/>
        <v>0.54500000000000004</v>
      </c>
      <c r="CQ220" s="667">
        <f t="shared" si="103"/>
        <v>1.04</v>
      </c>
      <c r="CR220" s="67">
        <v>0.05</v>
      </c>
      <c r="CS220" s="67">
        <v>0.3</v>
      </c>
    </row>
    <row r="221" spans="22:97" s="67" customFormat="1" ht="39" hidden="1" thickBot="1" x14ac:dyDescent="0.3">
      <c r="V221" s="655"/>
      <c r="AA221" s="656"/>
      <c r="AB221" s="656"/>
      <c r="AD221" s="656"/>
      <c r="AE221" s="657"/>
      <c r="AH221" s="658"/>
      <c r="AI221" s="658"/>
      <c r="AK221" s="656"/>
      <c r="AR221" s="656"/>
      <c r="AV221" s="656"/>
      <c r="AX221" s="656"/>
      <c r="BB221" s="656"/>
      <c r="BC221" s="656"/>
      <c r="BF221" s="665">
        <f t="shared" ref="BF221:BF236" si="104">BK221*25</f>
        <v>0</v>
      </c>
      <c r="BH221" s="806"/>
      <c r="BI221" s="807" t="s">
        <v>515</v>
      </c>
      <c r="BJ221" s="796" t="s">
        <v>427</v>
      </c>
      <c r="BK221" s="801">
        <f>0*0.25</f>
        <v>0</v>
      </c>
      <c r="BL221" s="796" t="s">
        <v>411</v>
      </c>
      <c r="BM221" s="798">
        <v>0.05</v>
      </c>
      <c r="BN221" s="798">
        <v>1</v>
      </c>
      <c r="BO221" s="795" t="s">
        <v>258</v>
      </c>
      <c r="BP221" s="636"/>
      <c r="BQ221" s="635"/>
      <c r="BR221" s="635"/>
      <c r="BS221" s="636"/>
      <c r="BT221" s="636"/>
      <c r="BU221" s="636"/>
      <c r="BV221" s="637"/>
      <c r="BW221" s="636"/>
      <c r="BX221" s="801"/>
      <c r="BY221" s="796"/>
      <c r="BZ221" s="637"/>
      <c r="CA221" s="637"/>
      <c r="CB221" s="637"/>
      <c r="CC221" s="636"/>
      <c r="CD221" s="636"/>
      <c r="CE221" s="637"/>
      <c r="CF221" s="637"/>
      <c r="CG221" s="637"/>
      <c r="CH221" s="637"/>
      <c r="CI221" s="636"/>
      <c r="CJ221" s="636"/>
      <c r="CK221" s="637"/>
      <c r="CL221" s="637"/>
      <c r="CM221" s="637"/>
      <c r="CN221" s="705"/>
      <c r="CO221" s="667">
        <f t="shared" si="101"/>
        <v>0.05</v>
      </c>
      <c r="CP221" s="88">
        <f t="shared" si="102"/>
        <v>0.52500000000000002</v>
      </c>
      <c r="CQ221" s="667">
        <f t="shared" si="103"/>
        <v>1</v>
      </c>
    </row>
    <row r="222" spans="22:97" s="67" customFormat="1" ht="51.75" hidden="1" thickBot="1" x14ac:dyDescent="0.3">
      <c r="V222" s="655"/>
      <c r="AA222" s="656"/>
      <c r="AB222" s="656"/>
      <c r="AD222" s="656"/>
      <c r="AE222" s="657"/>
      <c r="AH222" s="658"/>
      <c r="AI222" s="658"/>
      <c r="AK222" s="656"/>
      <c r="AR222" s="656"/>
      <c r="AV222" s="656"/>
      <c r="AX222" s="656"/>
      <c r="BB222" s="656"/>
      <c r="BC222" s="656"/>
      <c r="BF222" s="665">
        <f t="shared" si="104"/>
        <v>1.875</v>
      </c>
      <c r="BH222" s="806"/>
      <c r="BI222" s="807" t="s">
        <v>517</v>
      </c>
      <c r="BJ222" s="796" t="s">
        <v>427</v>
      </c>
      <c r="BK222" s="801">
        <f>0.25*0.3</f>
        <v>7.4999999999999997E-2</v>
      </c>
      <c r="BL222" s="796" t="s">
        <v>411</v>
      </c>
      <c r="BM222" s="798">
        <f>0.2/0.3</f>
        <v>0.66666666666666674</v>
      </c>
      <c r="BN222" s="798">
        <f>0.4/0.3</f>
        <v>1.3333333333333335</v>
      </c>
      <c r="BO222" s="795" t="s">
        <v>258</v>
      </c>
      <c r="BP222" s="636"/>
      <c r="BQ222" s="635"/>
      <c r="BR222" s="635"/>
      <c r="BS222" s="636"/>
      <c r="BT222" s="636"/>
      <c r="BU222" s="636"/>
      <c r="BV222" s="637"/>
      <c r="BW222" s="636"/>
      <c r="BX222" s="801"/>
      <c r="BY222" s="796"/>
      <c r="BZ222" s="637"/>
      <c r="CA222" s="637"/>
      <c r="CB222" s="637"/>
      <c r="CC222" s="636"/>
      <c r="CD222" s="636"/>
      <c r="CE222" s="637"/>
      <c r="CF222" s="637"/>
      <c r="CG222" s="637"/>
      <c r="CH222" s="637"/>
      <c r="CI222" s="636"/>
      <c r="CJ222" s="636"/>
      <c r="CK222" s="637"/>
      <c r="CL222" s="637"/>
      <c r="CM222" s="637"/>
      <c r="CN222" s="705"/>
      <c r="CO222" s="667">
        <f t="shared" si="101"/>
        <v>0.66666666666666674</v>
      </c>
      <c r="CP222" s="88">
        <f t="shared" si="102"/>
        <v>1</v>
      </c>
      <c r="CQ222" s="667">
        <f t="shared" si="103"/>
        <v>1.3333333333333335</v>
      </c>
    </row>
    <row r="223" spans="22:97" s="67" customFormat="1" ht="51.75" hidden="1" thickBot="1" x14ac:dyDescent="0.3">
      <c r="V223" s="655"/>
      <c r="AA223" s="656"/>
      <c r="AB223" s="656"/>
      <c r="AD223" s="656"/>
      <c r="AE223" s="657"/>
      <c r="AH223" s="658"/>
      <c r="AI223" s="658"/>
      <c r="AK223" s="656"/>
      <c r="AR223" s="656"/>
      <c r="AV223" s="656"/>
      <c r="AX223" s="656"/>
      <c r="BB223" s="656"/>
      <c r="BC223" s="656"/>
      <c r="BF223" s="665">
        <f t="shared" si="104"/>
        <v>5</v>
      </c>
      <c r="BG223" s="88">
        <f>0.4*21</f>
        <v>8.4</v>
      </c>
      <c r="BH223" s="806"/>
      <c r="BI223" s="807" t="s">
        <v>518</v>
      </c>
      <c r="BJ223" s="796" t="s">
        <v>427</v>
      </c>
      <c r="BK223" s="801">
        <f>0.25*0.8</f>
        <v>0.2</v>
      </c>
      <c r="BL223" s="796" t="s">
        <v>411</v>
      </c>
      <c r="BM223" s="798">
        <f>0.8/0.8</f>
        <v>1</v>
      </c>
      <c r="BN223" s="798">
        <f>1/0.8</f>
        <v>1.25</v>
      </c>
      <c r="BO223" s="795" t="s">
        <v>258</v>
      </c>
      <c r="BP223" s="636"/>
      <c r="BQ223" s="635"/>
      <c r="BR223" s="635"/>
      <c r="BS223" s="636"/>
      <c r="BT223" s="636"/>
      <c r="BU223" s="636"/>
      <c r="BV223" s="637"/>
      <c r="BW223" s="636"/>
      <c r="BX223" s="801"/>
      <c r="BY223" s="796"/>
      <c r="BZ223" s="637"/>
      <c r="CA223" s="637"/>
      <c r="CB223" s="637"/>
      <c r="CC223" s="636"/>
      <c r="CD223" s="636"/>
      <c r="CE223" s="637"/>
      <c r="CF223" s="637"/>
      <c r="CG223" s="637"/>
      <c r="CH223" s="637"/>
      <c r="CI223" s="636"/>
      <c r="CJ223" s="636"/>
      <c r="CK223" s="637"/>
      <c r="CL223" s="637"/>
      <c r="CM223" s="637"/>
      <c r="CN223" s="705"/>
      <c r="CO223" s="667">
        <f t="shared" si="101"/>
        <v>1</v>
      </c>
      <c r="CP223" s="88">
        <f t="shared" si="102"/>
        <v>1.125</v>
      </c>
      <c r="CQ223" s="667">
        <f t="shared" si="103"/>
        <v>1.25</v>
      </c>
    </row>
    <row r="224" spans="22:97" s="67" customFormat="1" ht="51.75" hidden="1" thickBot="1" x14ac:dyDescent="0.3">
      <c r="V224" s="655"/>
      <c r="AA224" s="656"/>
      <c r="AB224" s="656"/>
      <c r="AD224" s="656"/>
      <c r="AE224" s="657"/>
      <c r="AH224" s="658"/>
      <c r="AI224" s="658"/>
      <c r="AK224" s="656"/>
      <c r="AR224" s="656"/>
      <c r="AV224" s="656"/>
      <c r="AX224" s="656"/>
      <c r="BB224" s="656"/>
      <c r="BC224" s="656"/>
      <c r="BF224" s="665">
        <f t="shared" si="104"/>
        <v>5</v>
      </c>
      <c r="BH224" s="806"/>
      <c r="BI224" s="807" t="s">
        <v>519</v>
      </c>
      <c r="BJ224" s="796" t="s">
        <v>427</v>
      </c>
      <c r="BK224" s="801">
        <f>0.25*0.8</f>
        <v>0.2</v>
      </c>
      <c r="BL224" s="796" t="s">
        <v>411</v>
      </c>
      <c r="BM224" s="798">
        <f>0.8/0.8</f>
        <v>1</v>
      </c>
      <c r="BN224" s="798">
        <f>1/0.8</f>
        <v>1.25</v>
      </c>
      <c r="BO224" s="795" t="s">
        <v>258</v>
      </c>
      <c r="BP224" s="636"/>
      <c r="BQ224" s="635"/>
      <c r="BR224" s="635"/>
      <c r="BS224" s="636"/>
      <c r="BT224" s="636"/>
      <c r="BU224" s="636"/>
      <c r="BV224" s="637"/>
      <c r="BW224" s="636"/>
      <c r="BX224" s="801"/>
      <c r="BY224" s="796"/>
      <c r="BZ224" s="637"/>
      <c r="CA224" s="637"/>
      <c r="CB224" s="637"/>
      <c r="CC224" s="636"/>
      <c r="CD224" s="636"/>
      <c r="CE224" s="637"/>
      <c r="CF224" s="637"/>
      <c r="CG224" s="637"/>
      <c r="CH224" s="637"/>
      <c r="CI224" s="636"/>
      <c r="CJ224" s="636"/>
      <c r="CK224" s="637"/>
      <c r="CL224" s="637"/>
      <c r="CM224" s="637"/>
      <c r="CN224" s="705"/>
      <c r="CO224" s="667">
        <f t="shared" si="101"/>
        <v>1</v>
      </c>
      <c r="CP224" s="88">
        <f t="shared" si="102"/>
        <v>1.125</v>
      </c>
      <c r="CQ224" s="667">
        <f t="shared" si="103"/>
        <v>1.25</v>
      </c>
    </row>
    <row r="225" spans="22:97" s="67" customFormat="1" ht="51.75" hidden="1" thickBot="1" x14ac:dyDescent="0.3">
      <c r="V225" s="655"/>
      <c r="AA225" s="656"/>
      <c r="AB225" s="656"/>
      <c r="AD225" s="656"/>
      <c r="AE225" s="657"/>
      <c r="AH225" s="658"/>
      <c r="AI225" s="658"/>
      <c r="AK225" s="656"/>
      <c r="AR225" s="656"/>
      <c r="AU225" s="666"/>
      <c r="AV225" s="656"/>
      <c r="AX225" s="656"/>
      <c r="BB225" s="656"/>
      <c r="BC225" s="656"/>
      <c r="BF225" s="665">
        <f t="shared" si="104"/>
        <v>1.25</v>
      </c>
      <c r="BH225" s="806"/>
      <c r="BI225" s="807" t="s">
        <v>520</v>
      </c>
      <c r="BJ225" s="796" t="s">
        <v>427</v>
      </c>
      <c r="BK225" s="801">
        <f>0.25*0.2</f>
        <v>0.05</v>
      </c>
      <c r="BL225" s="796" t="s">
        <v>411</v>
      </c>
      <c r="BM225" s="798">
        <f>0/0.2</f>
        <v>0</v>
      </c>
      <c r="BN225" s="798">
        <f>0.3/0.2</f>
        <v>1.4999999999999998</v>
      </c>
      <c r="BO225" s="795" t="s">
        <v>258</v>
      </c>
      <c r="BP225" s="636"/>
      <c r="BQ225" s="635"/>
      <c r="BR225" s="635"/>
      <c r="BS225" s="636"/>
      <c r="BT225" s="636"/>
      <c r="BU225" s="636"/>
      <c r="BV225" s="637"/>
      <c r="BW225" s="636"/>
      <c r="BX225" s="801"/>
      <c r="BY225" s="796"/>
      <c r="BZ225" s="637"/>
      <c r="CA225" s="637"/>
      <c r="CB225" s="637"/>
      <c r="CC225" s="636"/>
      <c r="CD225" s="636"/>
      <c r="CE225" s="637"/>
      <c r="CF225" s="637"/>
      <c r="CG225" s="637"/>
      <c r="CH225" s="637"/>
      <c r="CI225" s="636"/>
      <c r="CJ225" s="636"/>
      <c r="CK225" s="637"/>
      <c r="CL225" s="637"/>
      <c r="CM225" s="637"/>
      <c r="CN225" s="705"/>
      <c r="CO225" s="667">
        <f t="shared" si="101"/>
        <v>0</v>
      </c>
      <c r="CP225" s="88">
        <f t="shared" si="102"/>
        <v>0.74999999999999989</v>
      </c>
      <c r="CQ225" s="667">
        <f t="shared" si="103"/>
        <v>1.4999999999999998</v>
      </c>
    </row>
    <row r="226" spans="22:97" s="67" customFormat="1" ht="51.75" hidden="1" thickBot="1" x14ac:dyDescent="0.3">
      <c r="V226" s="655"/>
      <c r="AA226" s="656"/>
      <c r="AB226" s="656"/>
      <c r="AD226" s="656"/>
      <c r="AE226" s="657"/>
      <c r="AH226" s="658"/>
      <c r="AI226" s="658"/>
      <c r="AK226" s="656"/>
      <c r="AR226" s="656"/>
      <c r="AV226" s="656"/>
      <c r="AX226" s="656"/>
      <c r="BB226" s="656"/>
      <c r="BC226" s="656"/>
      <c r="BF226" s="665">
        <f t="shared" si="104"/>
        <v>5</v>
      </c>
      <c r="BH226" s="806"/>
      <c r="BI226" s="807" t="s">
        <v>521</v>
      </c>
      <c r="BJ226" s="796" t="s">
        <v>427</v>
      </c>
      <c r="BK226" s="801">
        <f>0.25*0.8</f>
        <v>0.2</v>
      </c>
      <c r="BL226" s="796" t="s">
        <v>411</v>
      </c>
      <c r="BM226" s="798">
        <f>0.8/0.8</f>
        <v>1</v>
      </c>
      <c r="BN226" s="798">
        <f>1/0.8</f>
        <v>1.25</v>
      </c>
      <c r="BO226" s="795" t="s">
        <v>258</v>
      </c>
      <c r="BP226" s="636"/>
      <c r="BQ226" s="635"/>
      <c r="BR226" s="635"/>
      <c r="BS226" s="636"/>
      <c r="BT226" s="636"/>
      <c r="BU226" s="636"/>
      <c r="BV226" s="637"/>
      <c r="BW226" s="636"/>
      <c r="BX226" s="801"/>
      <c r="BY226" s="796"/>
      <c r="BZ226" s="637"/>
      <c r="CA226" s="637"/>
      <c r="CB226" s="637"/>
      <c r="CC226" s="636"/>
      <c r="CD226" s="636"/>
      <c r="CE226" s="637"/>
      <c r="CF226" s="637"/>
      <c r="CG226" s="637"/>
      <c r="CH226" s="637"/>
      <c r="CI226" s="636"/>
      <c r="CJ226" s="636"/>
      <c r="CK226" s="637"/>
      <c r="CL226" s="637"/>
      <c r="CM226" s="637"/>
      <c r="CN226" s="705"/>
      <c r="CO226" s="667">
        <f t="shared" si="101"/>
        <v>1</v>
      </c>
      <c r="CP226" s="88">
        <f t="shared" si="102"/>
        <v>1.125</v>
      </c>
      <c r="CQ226" s="667">
        <f t="shared" si="103"/>
        <v>1.25</v>
      </c>
    </row>
    <row r="227" spans="22:97" s="67" customFormat="1" ht="51.75" hidden="1" thickBot="1" x14ac:dyDescent="0.3">
      <c r="V227" s="655"/>
      <c r="AA227" s="656"/>
      <c r="AB227" s="656"/>
      <c r="AD227" s="656"/>
      <c r="AE227" s="657"/>
      <c r="AH227" s="658"/>
      <c r="AI227" s="658"/>
      <c r="AK227" s="656"/>
      <c r="AR227" s="656"/>
      <c r="AV227" s="656"/>
      <c r="AX227" s="656"/>
      <c r="BB227" s="656"/>
      <c r="BC227" s="656"/>
      <c r="BF227" s="665">
        <f t="shared" si="104"/>
        <v>1.5</v>
      </c>
      <c r="BH227" s="806"/>
      <c r="BI227" s="807" t="s">
        <v>577</v>
      </c>
      <c r="BJ227" s="796" t="s">
        <v>568</v>
      </c>
      <c r="BK227" s="801">
        <v>0.06</v>
      </c>
      <c r="BL227" s="796" t="s">
        <v>567</v>
      </c>
      <c r="BM227" s="798">
        <v>0.57999999999999996</v>
      </c>
      <c r="BN227" s="798">
        <v>1.04</v>
      </c>
      <c r="BO227" s="795" t="s">
        <v>258</v>
      </c>
      <c r="BP227" s="636"/>
      <c r="BQ227" s="635"/>
      <c r="BR227" s="635"/>
      <c r="BS227" s="636"/>
      <c r="BT227" s="636"/>
      <c r="BU227" s="636"/>
      <c r="BV227" s="637"/>
      <c r="BW227" s="636"/>
      <c r="BX227" s="801"/>
      <c r="BY227" s="796"/>
      <c r="BZ227" s="637"/>
      <c r="CA227" s="637"/>
      <c r="CB227" s="637"/>
      <c r="CC227" s="636"/>
      <c r="CD227" s="636"/>
      <c r="CE227" s="637"/>
      <c r="CF227" s="637"/>
      <c r="CG227" s="637"/>
      <c r="CH227" s="637"/>
      <c r="CI227" s="636"/>
      <c r="CJ227" s="636"/>
      <c r="CK227" s="637"/>
      <c r="CL227" s="637"/>
      <c r="CM227" s="637"/>
      <c r="CN227" s="705"/>
      <c r="CO227" s="667">
        <f t="shared" si="101"/>
        <v>0.57999999999999996</v>
      </c>
      <c r="CP227" s="88">
        <f t="shared" si="102"/>
        <v>0.81</v>
      </c>
      <c r="CQ227" s="667">
        <f t="shared" si="103"/>
        <v>1.04</v>
      </c>
    </row>
    <row r="228" spans="22:97" s="67" customFormat="1" ht="51.75" hidden="1" thickBot="1" x14ac:dyDescent="0.3">
      <c r="V228" s="655"/>
      <c r="AA228" s="656"/>
      <c r="AB228" s="656"/>
      <c r="AD228" s="656"/>
      <c r="AE228" s="657"/>
      <c r="AH228" s="658"/>
      <c r="AI228" s="658"/>
      <c r="AK228" s="656"/>
      <c r="AR228" s="656"/>
      <c r="AV228" s="656"/>
      <c r="AX228" s="656"/>
      <c r="BB228" s="656"/>
      <c r="BC228" s="656"/>
      <c r="BF228" s="665">
        <f t="shared" si="104"/>
        <v>7.5</v>
      </c>
      <c r="BH228" s="806"/>
      <c r="BI228" s="807" t="s">
        <v>578</v>
      </c>
      <c r="BJ228" s="796" t="s">
        <v>568</v>
      </c>
      <c r="BK228" s="801">
        <v>0.3</v>
      </c>
      <c r="BL228" s="796" t="s">
        <v>567</v>
      </c>
      <c r="BM228" s="798">
        <v>0.57999999999999996</v>
      </c>
      <c r="BN228" s="798">
        <f>0.4/0.3</f>
        <v>1.3333333333333335</v>
      </c>
      <c r="BO228" s="795" t="s">
        <v>258</v>
      </c>
      <c r="BP228" s="636"/>
      <c r="BQ228" s="635"/>
      <c r="BR228" s="635"/>
      <c r="BS228" s="636"/>
      <c r="BT228" s="636"/>
      <c r="BU228" s="636"/>
      <c r="BV228" s="637"/>
      <c r="BW228" s="636"/>
      <c r="BX228" s="801"/>
      <c r="BY228" s="796"/>
      <c r="BZ228" s="637"/>
      <c r="CA228" s="637"/>
      <c r="CB228" s="637"/>
      <c r="CC228" s="636"/>
      <c r="CD228" s="636"/>
      <c r="CE228" s="637"/>
      <c r="CF228" s="637"/>
      <c r="CG228" s="637"/>
      <c r="CH228" s="637"/>
      <c r="CI228" s="636"/>
      <c r="CJ228" s="636"/>
      <c r="CK228" s="637"/>
      <c r="CL228" s="637"/>
      <c r="CM228" s="637"/>
      <c r="CN228" s="705"/>
      <c r="CO228" s="667">
        <f t="shared" si="101"/>
        <v>0.57999999999999996</v>
      </c>
      <c r="CP228" s="88">
        <f t="shared" si="102"/>
        <v>0.95666666666666678</v>
      </c>
      <c r="CQ228" s="667">
        <f t="shared" si="103"/>
        <v>1.3333333333333335</v>
      </c>
    </row>
    <row r="229" spans="22:97" s="67" customFormat="1" ht="64.5" hidden="1" thickBot="1" x14ac:dyDescent="0.3">
      <c r="V229" s="655"/>
      <c r="AA229" s="656"/>
      <c r="AB229" s="656"/>
      <c r="AD229" s="656"/>
      <c r="AE229" s="657"/>
      <c r="AH229" s="658"/>
      <c r="AI229" s="658"/>
      <c r="AK229" s="656"/>
      <c r="AR229" s="656"/>
      <c r="AV229" s="656"/>
      <c r="AX229" s="656"/>
      <c r="BB229" s="656"/>
      <c r="BC229" s="656"/>
      <c r="BF229" s="665">
        <f t="shared" si="104"/>
        <v>0</v>
      </c>
      <c r="BG229" s="88">
        <f>0.4*21</f>
        <v>8.4</v>
      </c>
      <c r="BH229" s="806"/>
      <c r="BI229" s="807" t="s">
        <v>579</v>
      </c>
      <c r="BJ229" s="796" t="s">
        <v>568</v>
      </c>
      <c r="BK229" s="801">
        <v>0</v>
      </c>
      <c r="BL229" s="796" t="s">
        <v>567</v>
      </c>
      <c r="BM229" s="798">
        <f>0.8/0.8</f>
        <v>1</v>
      </c>
      <c r="BN229" s="798">
        <f>1/0.8</f>
        <v>1.25</v>
      </c>
      <c r="BO229" s="795" t="s">
        <v>258</v>
      </c>
      <c r="BP229" s="636"/>
      <c r="BQ229" s="635"/>
      <c r="BR229" s="635"/>
      <c r="BS229" s="636"/>
      <c r="BT229" s="636"/>
      <c r="BU229" s="636"/>
      <c r="BV229" s="637"/>
      <c r="BW229" s="636"/>
      <c r="BX229" s="801"/>
      <c r="BY229" s="796"/>
      <c r="BZ229" s="637"/>
      <c r="CA229" s="637"/>
      <c r="CB229" s="637"/>
      <c r="CC229" s="636"/>
      <c r="CD229" s="636"/>
      <c r="CE229" s="637"/>
      <c r="CF229" s="637"/>
      <c r="CG229" s="637"/>
      <c r="CH229" s="637"/>
      <c r="CI229" s="636"/>
      <c r="CJ229" s="636"/>
      <c r="CK229" s="637"/>
      <c r="CL229" s="637"/>
      <c r="CM229" s="637"/>
      <c r="CN229" s="705"/>
      <c r="CO229" s="667">
        <f t="shared" si="101"/>
        <v>1</v>
      </c>
      <c r="CP229" s="88">
        <f t="shared" si="102"/>
        <v>1.125</v>
      </c>
      <c r="CQ229" s="667">
        <f t="shared" si="103"/>
        <v>1.25</v>
      </c>
    </row>
    <row r="230" spans="22:97" s="67" customFormat="1" ht="39" hidden="1" thickBot="1" x14ac:dyDescent="0.3">
      <c r="V230" s="655"/>
      <c r="AA230" s="656"/>
      <c r="AB230" s="656"/>
      <c r="AD230" s="656"/>
      <c r="AE230" s="657"/>
      <c r="AH230" s="658"/>
      <c r="AI230" s="658"/>
      <c r="AK230" s="656"/>
      <c r="AR230" s="656"/>
      <c r="AV230" s="656"/>
      <c r="AX230" s="656"/>
      <c r="BB230" s="656"/>
      <c r="BC230" s="656"/>
      <c r="BF230" s="665">
        <f t="shared" si="104"/>
        <v>0</v>
      </c>
      <c r="BH230" s="806"/>
      <c r="BI230" s="807" t="s">
        <v>580</v>
      </c>
      <c r="BJ230" s="796" t="s">
        <v>568</v>
      </c>
      <c r="BK230" s="801">
        <v>0</v>
      </c>
      <c r="BL230" s="796" t="s">
        <v>567</v>
      </c>
      <c r="BM230" s="798">
        <f>0.8/0.8</f>
        <v>1</v>
      </c>
      <c r="BN230" s="798">
        <f>1/0.8</f>
        <v>1.25</v>
      </c>
      <c r="BO230" s="795" t="s">
        <v>258</v>
      </c>
      <c r="BP230" s="636"/>
      <c r="BQ230" s="635"/>
      <c r="BR230" s="635"/>
      <c r="BS230" s="636"/>
      <c r="BT230" s="636"/>
      <c r="BU230" s="636"/>
      <c r="BV230" s="637"/>
      <c r="BW230" s="636"/>
      <c r="BX230" s="801"/>
      <c r="BY230" s="796"/>
      <c r="BZ230" s="637"/>
      <c r="CA230" s="637"/>
      <c r="CB230" s="637"/>
      <c r="CC230" s="636"/>
      <c r="CD230" s="636"/>
      <c r="CE230" s="637"/>
      <c r="CF230" s="637"/>
      <c r="CG230" s="637"/>
      <c r="CH230" s="637"/>
      <c r="CI230" s="636"/>
      <c r="CJ230" s="636"/>
      <c r="CK230" s="637"/>
      <c r="CL230" s="637"/>
      <c r="CM230" s="637"/>
      <c r="CN230" s="705"/>
      <c r="CO230" s="667">
        <f t="shared" si="101"/>
        <v>1</v>
      </c>
      <c r="CP230" s="88">
        <f t="shared" si="102"/>
        <v>1.125</v>
      </c>
      <c r="CQ230" s="667">
        <f t="shared" si="103"/>
        <v>1.25</v>
      </c>
    </row>
    <row r="231" spans="22:97" s="67" customFormat="1" ht="51.75" hidden="1" thickBot="1" x14ac:dyDescent="0.3">
      <c r="V231" s="655"/>
      <c r="AA231" s="656"/>
      <c r="AB231" s="656"/>
      <c r="AD231" s="656"/>
      <c r="AE231" s="657"/>
      <c r="AH231" s="658"/>
      <c r="AI231" s="658"/>
      <c r="AK231" s="656"/>
      <c r="AR231" s="656"/>
      <c r="AU231" s="666"/>
      <c r="AV231" s="656"/>
      <c r="AX231" s="656"/>
      <c r="BB231" s="656"/>
      <c r="BC231" s="656"/>
      <c r="BF231" s="665">
        <f t="shared" si="104"/>
        <v>4.5</v>
      </c>
      <c r="BH231" s="806"/>
      <c r="BI231" s="807" t="s">
        <v>581</v>
      </c>
      <c r="BJ231" s="796" t="s">
        <v>568</v>
      </c>
      <c r="BK231" s="801">
        <v>0.18</v>
      </c>
      <c r="BL231" s="796" t="s">
        <v>567</v>
      </c>
      <c r="BM231" s="798">
        <v>0.42</v>
      </c>
      <c r="BN231" s="798">
        <f>0.3/0.2</f>
        <v>1.4999999999999998</v>
      </c>
      <c r="BO231" s="795" t="s">
        <v>258</v>
      </c>
      <c r="BP231" s="636"/>
      <c r="BQ231" s="635"/>
      <c r="BR231" s="635"/>
      <c r="BS231" s="636"/>
      <c r="BT231" s="636"/>
      <c r="BU231" s="636"/>
      <c r="BV231" s="637"/>
      <c r="BW231" s="636"/>
      <c r="BX231" s="801"/>
      <c r="BY231" s="796"/>
      <c r="BZ231" s="637"/>
      <c r="CA231" s="637"/>
      <c r="CB231" s="637"/>
      <c r="CC231" s="636"/>
      <c r="CD231" s="636"/>
      <c r="CE231" s="637"/>
      <c r="CF231" s="637"/>
      <c r="CG231" s="637"/>
      <c r="CH231" s="637"/>
      <c r="CI231" s="636"/>
      <c r="CJ231" s="636"/>
      <c r="CK231" s="637"/>
      <c r="CL231" s="637"/>
      <c r="CM231" s="637"/>
      <c r="CN231" s="705"/>
      <c r="CO231" s="667">
        <f t="shared" si="101"/>
        <v>0.42</v>
      </c>
      <c r="CP231" s="88">
        <f t="shared" si="102"/>
        <v>0.95999999999999985</v>
      </c>
      <c r="CQ231" s="667">
        <f t="shared" si="103"/>
        <v>1.4999999999999998</v>
      </c>
    </row>
    <row r="232" spans="22:97" s="67" customFormat="1" ht="51.75" hidden="1" thickBot="1" x14ac:dyDescent="0.3">
      <c r="V232" s="655"/>
      <c r="AA232" s="656"/>
      <c r="AB232" s="656"/>
      <c r="AD232" s="656"/>
      <c r="AE232" s="657"/>
      <c r="AH232" s="658"/>
      <c r="AI232" s="658"/>
      <c r="AK232" s="656"/>
      <c r="AR232" s="656"/>
      <c r="AV232" s="656"/>
      <c r="AX232" s="656"/>
      <c r="BB232" s="656"/>
      <c r="BC232" s="656"/>
      <c r="BF232" s="665">
        <f t="shared" si="104"/>
        <v>12</v>
      </c>
      <c r="BH232" s="806"/>
      <c r="BI232" s="807" t="s">
        <v>582</v>
      </c>
      <c r="BJ232" s="796" t="s">
        <v>568</v>
      </c>
      <c r="BK232" s="801">
        <v>0.48</v>
      </c>
      <c r="BL232" s="796" t="s">
        <v>567</v>
      </c>
      <c r="BM232" s="798">
        <v>0.32</v>
      </c>
      <c r="BN232" s="798">
        <f>0.4/0.3</f>
        <v>1.3333333333333335</v>
      </c>
      <c r="BO232" s="795" t="s">
        <v>258</v>
      </c>
      <c r="BP232" s="636"/>
      <c r="BQ232" s="635"/>
      <c r="BR232" s="635"/>
      <c r="BS232" s="636"/>
      <c r="BT232" s="636"/>
      <c r="BU232" s="636"/>
      <c r="BV232" s="637"/>
      <c r="BW232" s="636"/>
      <c r="BX232" s="801"/>
      <c r="BY232" s="796"/>
      <c r="BZ232" s="637"/>
      <c r="CA232" s="637"/>
      <c r="CB232" s="637"/>
      <c r="CC232" s="636"/>
      <c r="CD232" s="636"/>
      <c r="CE232" s="637"/>
      <c r="CF232" s="637"/>
      <c r="CG232" s="637"/>
      <c r="CH232" s="637"/>
      <c r="CI232" s="636"/>
      <c r="CJ232" s="636"/>
      <c r="CK232" s="637"/>
      <c r="CL232" s="637"/>
      <c r="CM232" s="637"/>
      <c r="CN232" s="705"/>
      <c r="CO232" s="667">
        <f t="shared" si="101"/>
        <v>0.32</v>
      </c>
      <c r="CP232" s="88">
        <f t="shared" si="102"/>
        <v>0.82666666666666677</v>
      </c>
      <c r="CQ232" s="667">
        <f t="shared" si="103"/>
        <v>1.3333333333333335</v>
      </c>
    </row>
    <row r="233" spans="22:97" s="67" customFormat="1" ht="51.75" hidden="1" thickBot="1" x14ac:dyDescent="0.3">
      <c r="V233" s="655"/>
      <c r="AA233" s="656"/>
      <c r="AB233" s="656"/>
      <c r="AD233" s="656"/>
      <c r="AE233" s="657"/>
      <c r="AH233" s="658"/>
      <c r="AI233" s="658"/>
      <c r="AK233" s="656"/>
      <c r="AR233" s="656"/>
      <c r="AV233" s="656"/>
      <c r="AX233" s="656"/>
      <c r="BB233" s="656"/>
      <c r="BC233" s="656"/>
      <c r="BF233" s="665">
        <f t="shared" si="104"/>
        <v>12</v>
      </c>
      <c r="BG233" s="88">
        <f>0.4*21</f>
        <v>8.4</v>
      </c>
      <c r="BH233" s="806"/>
      <c r="BI233" s="807" t="s">
        <v>583</v>
      </c>
      <c r="BJ233" s="796" t="s">
        <v>568</v>
      </c>
      <c r="BK233" s="801">
        <v>0.48</v>
      </c>
      <c r="BL233" s="796" t="s">
        <v>567</v>
      </c>
      <c r="BM233" s="798">
        <v>0.32</v>
      </c>
      <c r="BN233" s="798">
        <f>1/0.8</f>
        <v>1.25</v>
      </c>
      <c r="BO233" s="795" t="s">
        <v>258</v>
      </c>
      <c r="BP233" s="636"/>
      <c r="BQ233" s="635"/>
      <c r="BR233" s="635"/>
      <c r="BS233" s="636"/>
      <c r="BT233" s="636"/>
      <c r="BU233" s="636"/>
      <c r="BV233" s="637"/>
      <c r="BW233" s="636"/>
      <c r="BX233" s="801"/>
      <c r="BY233" s="796"/>
      <c r="BZ233" s="637"/>
      <c r="CA233" s="637"/>
      <c r="CB233" s="637"/>
      <c r="CC233" s="636"/>
      <c r="CD233" s="636"/>
      <c r="CE233" s="637"/>
      <c r="CF233" s="637"/>
      <c r="CG233" s="637"/>
      <c r="CH233" s="637"/>
      <c r="CI233" s="636"/>
      <c r="CJ233" s="636"/>
      <c r="CK233" s="637"/>
      <c r="CL233" s="637"/>
      <c r="CM233" s="637"/>
      <c r="CN233" s="705"/>
      <c r="CO233" s="667">
        <f t="shared" si="101"/>
        <v>0.32</v>
      </c>
      <c r="CP233" s="88">
        <f t="shared" si="102"/>
        <v>0.78500000000000003</v>
      </c>
      <c r="CQ233" s="667">
        <f t="shared" si="103"/>
        <v>1.25</v>
      </c>
    </row>
    <row r="234" spans="22:97" s="67" customFormat="1" ht="51.75" hidden="1" thickBot="1" x14ac:dyDescent="0.3">
      <c r="V234" s="655"/>
      <c r="AA234" s="656"/>
      <c r="AB234" s="656"/>
      <c r="AD234" s="656"/>
      <c r="AE234" s="657"/>
      <c r="AH234" s="658"/>
      <c r="AI234" s="658"/>
      <c r="AK234" s="656"/>
      <c r="AR234" s="656"/>
      <c r="AV234" s="656"/>
      <c r="AX234" s="656"/>
      <c r="BB234" s="656"/>
      <c r="BC234" s="656"/>
      <c r="BF234" s="665">
        <f t="shared" si="104"/>
        <v>3</v>
      </c>
      <c r="BH234" s="806"/>
      <c r="BI234" s="807" t="s">
        <v>584</v>
      </c>
      <c r="BJ234" s="796" t="s">
        <v>568</v>
      </c>
      <c r="BK234" s="801">
        <v>0.12</v>
      </c>
      <c r="BL234" s="796" t="s">
        <v>567</v>
      </c>
      <c r="BM234" s="798">
        <v>0.42</v>
      </c>
      <c r="BN234" s="798">
        <f>1/0.8</f>
        <v>1.25</v>
      </c>
      <c r="BO234" s="795" t="s">
        <v>258</v>
      </c>
      <c r="BP234" s="636"/>
      <c r="BQ234" s="635"/>
      <c r="BR234" s="635"/>
      <c r="BS234" s="636"/>
      <c r="BT234" s="636"/>
      <c r="BU234" s="636"/>
      <c r="BV234" s="637"/>
      <c r="BW234" s="636"/>
      <c r="BX234" s="801"/>
      <c r="BY234" s="796"/>
      <c r="BZ234" s="637"/>
      <c r="CA234" s="637"/>
      <c r="CB234" s="637"/>
      <c r="CC234" s="636"/>
      <c r="CD234" s="636"/>
      <c r="CE234" s="637"/>
      <c r="CF234" s="637"/>
      <c r="CG234" s="637"/>
      <c r="CH234" s="637"/>
      <c r="CI234" s="636"/>
      <c r="CJ234" s="636"/>
      <c r="CK234" s="637"/>
      <c r="CL234" s="637"/>
      <c r="CM234" s="637"/>
      <c r="CN234" s="705"/>
      <c r="CO234" s="667">
        <f t="shared" si="101"/>
        <v>0.42</v>
      </c>
      <c r="CP234" s="88">
        <f t="shared" si="102"/>
        <v>0.83499999999999996</v>
      </c>
      <c r="CQ234" s="667">
        <f t="shared" si="103"/>
        <v>1.25</v>
      </c>
    </row>
    <row r="235" spans="22:97" s="67" customFormat="1" ht="51.75" hidden="1" thickBot="1" x14ac:dyDescent="0.3">
      <c r="V235" s="655"/>
      <c r="AA235" s="656"/>
      <c r="AB235" s="656"/>
      <c r="AD235" s="656"/>
      <c r="AE235" s="657"/>
      <c r="AH235" s="658"/>
      <c r="AI235" s="658"/>
      <c r="AK235" s="656"/>
      <c r="AR235" s="656"/>
      <c r="AU235" s="666"/>
      <c r="AV235" s="656"/>
      <c r="AX235" s="656"/>
      <c r="BB235" s="656"/>
      <c r="BC235" s="656"/>
      <c r="BF235" s="665">
        <f t="shared" si="104"/>
        <v>12</v>
      </c>
      <c r="BH235" s="806"/>
      <c r="BI235" s="807" t="s">
        <v>585</v>
      </c>
      <c r="BJ235" s="796" t="s">
        <v>568</v>
      </c>
      <c r="BK235" s="801">
        <v>0.48</v>
      </c>
      <c r="BL235" s="796" t="s">
        <v>567</v>
      </c>
      <c r="BM235" s="798">
        <v>0.42</v>
      </c>
      <c r="BN235" s="798">
        <f>0.3/0.2</f>
        <v>1.4999999999999998</v>
      </c>
      <c r="BO235" s="795" t="s">
        <v>258</v>
      </c>
      <c r="BP235" s="636"/>
      <c r="BQ235" s="635"/>
      <c r="BR235" s="635"/>
      <c r="BS235" s="636"/>
      <c r="BT235" s="636"/>
      <c r="BU235" s="636"/>
      <c r="BV235" s="637"/>
      <c r="BW235" s="636"/>
      <c r="BX235" s="801"/>
      <c r="BY235" s="796"/>
      <c r="BZ235" s="637"/>
      <c r="CA235" s="637"/>
      <c r="CB235" s="637"/>
      <c r="CC235" s="636"/>
      <c r="CD235" s="636"/>
      <c r="CE235" s="637"/>
      <c r="CF235" s="637"/>
      <c r="CG235" s="637"/>
      <c r="CH235" s="637"/>
      <c r="CI235" s="636"/>
      <c r="CJ235" s="636"/>
      <c r="CK235" s="637"/>
      <c r="CL235" s="637"/>
      <c r="CM235" s="637"/>
      <c r="CN235" s="705"/>
      <c r="CO235" s="667">
        <f t="shared" si="101"/>
        <v>0.42</v>
      </c>
      <c r="CP235" s="88">
        <f t="shared" si="102"/>
        <v>0.95999999999999985</v>
      </c>
      <c r="CQ235" s="667">
        <f t="shared" si="103"/>
        <v>1.4999999999999998</v>
      </c>
    </row>
    <row r="236" spans="22:97" s="67" customFormat="1" ht="39" hidden="1" thickBot="1" x14ac:dyDescent="0.3">
      <c r="V236" s="655"/>
      <c r="AA236" s="656"/>
      <c r="AB236" s="656"/>
      <c r="AD236" s="656"/>
      <c r="AE236" s="657"/>
      <c r="AH236" s="658"/>
      <c r="AI236" s="658"/>
      <c r="AK236" s="656"/>
      <c r="AR236" s="656"/>
      <c r="AV236" s="656"/>
      <c r="AX236" s="656"/>
      <c r="BB236" s="656"/>
      <c r="BC236" s="656"/>
      <c r="BF236" s="665">
        <f t="shared" si="104"/>
        <v>7.5</v>
      </c>
      <c r="BH236" s="806"/>
      <c r="BI236" s="807" t="s">
        <v>586</v>
      </c>
      <c r="BJ236" s="796" t="s">
        <v>568</v>
      </c>
      <c r="BK236" s="801">
        <v>0.3</v>
      </c>
      <c r="BL236" s="796" t="s">
        <v>567</v>
      </c>
      <c r="BM236" s="798">
        <v>0.3</v>
      </c>
      <c r="BN236" s="798">
        <f>1/0.8</f>
        <v>1.25</v>
      </c>
      <c r="BO236" s="795" t="s">
        <v>258</v>
      </c>
      <c r="BP236" s="636"/>
      <c r="BQ236" s="635"/>
      <c r="BR236" s="635"/>
      <c r="BS236" s="636"/>
      <c r="BT236" s="636"/>
      <c r="BU236" s="636"/>
      <c r="BV236" s="637"/>
      <c r="BW236" s="636"/>
      <c r="BX236" s="801"/>
      <c r="BY236" s="796"/>
      <c r="BZ236" s="637"/>
      <c r="CA236" s="637"/>
      <c r="CB236" s="637"/>
      <c r="CC236" s="636"/>
      <c r="CD236" s="636"/>
      <c r="CE236" s="637"/>
      <c r="CF236" s="637"/>
      <c r="CG236" s="637"/>
      <c r="CH236" s="637"/>
      <c r="CI236" s="636"/>
      <c r="CJ236" s="636"/>
      <c r="CK236" s="637"/>
      <c r="CL236" s="637"/>
      <c r="CM236" s="637"/>
      <c r="CN236" s="705"/>
      <c r="CO236" s="667">
        <f t="shared" si="101"/>
        <v>0.3</v>
      </c>
      <c r="CP236" s="88">
        <f t="shared" si="102"/>
        <v>0.77500000000000002</v>
      </c>
      <c r="CQ236" s="667">
        <f t="shared" si="103"/>
        <v>1.25</v>
      </c>
    </row>
    <row r="237" spans="22:97" s="88" customFormat="1" ht="39" hidden="1" thickBot="1" x14ac:dyDescent="0.3">
      <c r="V237" s="667"/>
      <c r="AA237" s="665"/>
      <c r="AB237" s="665"/>
      <c r="AD237" s="665"/>
      <c r="AE237" s="668"/>
      <c r="AH237" s="669"/>
      <c r="AI237" s="669"/>
      <c r="AK237" s="665"/>
      <c r="AR237" s="665"/>
      <c r="BD237" s="665"/>
      <c r="BF237" s="665"/>
      <c r="BH237" s="808" t="s">
        <v>314</v>
      </c>
      <c r="BI237" s="807" t="s">
        <v>569</v>
      </c>
      <c r="BJ237" s="796" t="s">
        <v>427</v>
      </c>
      <c r="BK237" s="801">
        <v>0.2</v>
      </c>
      <c r="BL237" s="796" t="s">
        <v>411</v>
      </c>
      <c r="BM237" s="798">
        <v>0.05</v>
      </c>
      <c r="BN237" s="798">
        <v>0.39</v>
      </c>
      <c r="BO237" s="795" t="s">
        <v>258</v>
      </c>
      <c r="BP237" s="899"/>
      <c r="BS237" s="899"/>
      <c r="BT237" s="899"/>
      <c r="BU237" s="899"/>
      <c r="BV237" s="638"/>
      <c r="BW237" s="899"/>
      <c r="BX237" s="907">
        <f>0.25*0.9*25</f>
        <v>5.625</v>
      </c>
      <c r="BY237" s="908" t="s">
        <v>298</v>
      </c>
      <c r="BZ237" s="638"/>
      <c r="CA237" s="638"/>
      <c r="CB237" s="638"/>
      <c r="CC237" s="899"/>
      <c r="CD237" s="899"/>
      <c r="CE237" s="638"/>
      <c r="CF237" s="638"/>
      <c r="CG237" s="638"/>
      <c r="CH237" s="638"/>
      <c r="CI237" s="899"/>
      <c r="CJ237" s="899"/>
      <c r="CK237" s="638"/>
      <c r="CL237" s="638"/>
      <c r="CM237" s="638"/>
      <c r="CN237" s="638"/>
      <c r="CO237" s="667">
        <f t="shared" si="101"/>
        <v>0.05</v>
      </c>
      <c r="CP237" s="88">
        <f t="shared" si="102"/>
        <v>0.22</v>
      </c>
      <c r="CQ237" s="667">
        <f t="shared" si="103"/>
        <v>0.39</v>
      </c>
      <c r="CR237" s="88">
        <v>0.05</v>
      </c>
      <c r="CS237" s="88">
        <v>0.3</v>
      </c>
    </row>
    <row r="238" spans="22:97" s="88" customFormat="1" ht="39" hidden="1" thickBot="1" x14ac:dyDescent="0.3">
      <c r="V238" s="667"/>
      <c r="AA238" s="665"/>
      <c r="AB238" s="665"/>
      <c r="AD238" s="665"/>
      <c r="AE238" s="668"/>
      <c r="AH238" s="669"/>
      <c r="AI238" s="669"/>
      <c r="AK238" s="665"/>
      <c r="AR238" s="665"/>
      <c r="BD238" s="665"/>
      <c r="BF238" s="665"/>
      <c r="BH238" s="808" t="s">
        <v>314</v>
      </c>
      <c r="BI238" s="807" t="s">
        <v>587</v>
      </c>
      <c r="BJ238" s="796" t="s">
        <v>568</v>
      </c>
      <c r="BK238" s="801">
        <v>0.48</v>
      </c>
      <c r="BL238" s="796" t="s">
        <v>567</v>
      </c>
      <c r="BM238" s="798">
        <v>0.05</v>
      </c>
      <c r="BN238" s="798">
        <v>0.32</v>
      </c>
      <c r="BO238" s="795" t="s">
        <v>258</v>
      </c>
      <c r="BP238" s="899"/>
      <c r="BS238" s="899"/>
      <c r="BT238" s="899"/>
      <c r="BU238" s="899"/>
      <c r="BV238" s="638"/>
      <c r="BW238" s="899"/>
      <c r="BX238" s="907">
        <f>0.25*0.9*25</f>
        <v>5.625</v>
      </c>
      <c r="BY238" s="908" t="s">
        <v>298</v>
      </c>
      <c r="BZ238" s="638"/>
      <c r="CA238" s="638"/>
      <c r="CB238" s="638"/>
      <c r="CC238" s="899"/>
      <c r="CD238" s="899"/>
      <c r="CE238" s="638"/>
      <c r="CF238" s="638"/>
      <c r="CG238" s="638"/>
      <c r="CH238" s="638"/>
      <c r="CI238" s="899"/>
      <c r="CJ238" s="899"/>
      <c r="CK238" s="638"/>
      <c r="CL238" s="638"/>
      <c r="CM238" s="638"/>
      <c r="CN238" s="638"/>
      <c r="CO238" s="667">
        <f t="shared" si="101"/>
        <v>0.05</v>
      </c>
      <c r="CP238" s="88">
        <f t="shared" si="102"/>
        <v>0.185</v>
      </c>
      <c r="CQ238" s="667">
        <f t="shared" si="103"/>
        <v>0.32</v>
      </c>
      <c r="CR238" s="88">
        <v>0.05</v>
      </c>
      <c r="CS238" s="88">
        <v>0.3</v>
      </c>
    </row>
    <row r="239" spans="22:97" s="88" customFormat="1" ht="51.75" hidden="1" thickBot="1" x14ac:dyDescent="0.3">
      <c r="V239" s="667"/>
      <c r="AA239" s="665"/>
      <c r="AB239" s="665"/>
      <c r="AD239" s="665"/>
      <c r="AE239" s="668"/>
      <c r="AH239" s="669"/>
      <c r="AI239" s="669"/>
      <c r="AK239" s="665"/>
      <c r="AR239" s="665"/>
      <c r="BF239" s="88" t="s">
        <v>496</v>
      </c>
      <c r="BG239" s="668">
        <f>AV254</f>
        <v>5.497666666666666E-2</v>
      </c>
      <c r="BH239" s="808" t="s">
        <v>97</v>
      </c>
      <c r="BI239" s="807" t="s">
        <v>588</v>
      </c>
      <c r="BJ239" s="796" t="s">
        <v>332</v>
      </c>
      <c r="BK239" s="809">
        <f>AV254</f>
        <v>5.497666666666666E-2</v>
      </c>
      <c r="BL239" s="796" t="s">
        <v>424</v>
      </c>
      <c r="BM239" s="798">
        <v>0.05</v>
      </c>
      <c r="BN239" s="798">
        <v>0.3</v>
      </c>
      <c r="BO239" s="795" t="s">
        <v>258</v>
      </c>
      <c r="BP239" s="899"/>
      <c r="BS239" s="899"/>
      <c r="BT239" s="899"/>
      <c r="BU239" s="899"/>
      <c r="BV239" s="638"/>
      <c r="BW239" s="899"/>
      <c r="BX239" s="907"/>
      <c r="BY239" s="908"/>
      <c r="BZ239" s="638"/>
      <c r="CA239" s="638"/>
      <c r="CB239" s="638"/>
      <c r="CC239" s="899"/>
      <c r="CD239" s="899"/>
      <c r="CE239" s="638"/>
      <c r="CF239" s="638"/>
      <c r="CG239" s="638"/>
      <c r="CH239" s="638"/>
      <c r="CI239" s="899"/>
      <c r="CJ239" s="899"/>
      <c r="CK239" s="638"/>
      <c r="CL239" s="638"/>
      <c r="CM239" s="638"/>
      <c r="CN239" s="638"/>
      <c r="CO239" s="667">
        <f t="shared" si="101"/>
        <v>0.05</v>
      </c>
      <c r="CP239" s="88">
        <f t="shared" si="102"/>
        <v>0.17499999999999999</v>
      </c>
      <c r="CQ239" s="667">
        <f t="shared" si="103"/>
        <v>0.3</v>
      </c>
      <c r="CR239" s="88">
        <v>0.28999999999999998</v>
      </c>
      <c r="CS239" s="88">
        <v>0.28999999999999998</v>
      </c>
    </row>
    <row r="240" spans="22:97" s="88" customFormat="1" ht="51.75" hidden="1" thickBot="1" x14ac:dyDescent="0.3">
      <c r="V240" s="667"/>
      <c r="AA240" s="665"/>
      <c r="AB240" s="665"/>
      <c r="AD240" s="665"/>
      <c r="AE240" s="668"/>
      <c r="AH240" s="669"/>
      <c r="AI240" s="669"/>
      <c r="AK240" s="665"/>
      <c r="AR240" s="665"/>
      <c r="BG240" s="668"/>
      <c r="BH240" s="808"/>
      <c r="BI240" s="807" t="s">
        <v>563</v>
      </c>
      <c r="BJ240" s="796" t="s">
        <v>332</v>
      </c>
      <c r="BK240" s="809">
        <f>AW254</f>
        <v>2.748833333333333E-2</v>
      </c>
      <c r="BL240" s="796" t="s">
        <v>424</v>
      </c>
      <c r="BM240" s="798">
        <v>0.05</v>
      </c>
      <c r="BN240" s="798">
        <v>0.3</v>
      </c>
      <c r="BO240" s="795" t="s">
        <v>258</v>
      </c>
      <c r="BP240" s="899"/>
      <c r="BS240" s="899"/>
      <c r="BT240" s="899"/>
      <c r="BU240" s="899"/>
      <c r="BV240" s="638"/>
      <c r="BW240" s="899"/>
      <c r="BX240" s="907"/>
      <c r="BY240" s="908"/>
      <c r="BZ240" s="638"/>
      <c r="CA240" s="638"/>
      <c r="CB240" s="638"/>
      <c r="CC240" s="899"/>
      <c r="CD240" s="899"/>
      <c r="CE240" s="638"/>
      <c r="CF240" s="638"/>
      <c r="CG240" s="638"/>
      <c r="CH240" s="638"/>
      <c r="CI240" s="899"/>
      <c r="CJ240" s="899"/>
      <c r="CK240" s="638"/>
      <c r="CL240" s="638"/>
      <c r="CM240" s="638"/>
      <c r="CN240" s="638"/>
      <c r="CO240" s="667">
        <f t="shared" si="101"/>
        <v>0.05</v>
      </c>
      <c r="CP240" s="88">
        <f t="shared" si="102"/>
        <v>0.17499999999999999</v>
      </c>
      <c r="CQ240" s="667">
        <f t="shared" si="103"/>
        <v>0.3</v>
      </c>
    </row>
    <row r="241" spans="22:97" s="88" customFormat="1" ht="51.75" hidden="1" thickBot="1" x14ac:dyDescent="0.3">
      <c r="V241" s="667"/>
      <c r="AA241" s="665"/>
      <c r="AB241" s="665"/>
      <c r="AD241" s="665"/>
      <c r="AE241" s="668"/>
      <c r="AH241" s="669"/>
      <c r="AI241" s="669"/>
      <c r="AK241" s="665"/>
      <c r="AR241" s="665"/>
      <c r="BG241" s="668"/>
      <c r="BH241" s="808"/>
      <c r="BI241" s="807" t="s">
        <v>564</v>
      </c>
      <c r="BJ241" s="796" t="s">
        <v>332</v>
      </c>
      <c r="BK241" s="809">
        <f>AX254</f>
        <v>3.9583199999999999E-2</v>
      </c>
      <c r="BL241" s="796" t="s">
        <v>424</v>
      </c>
      <c r="BM241" s="798">
        <v>0.05</v>
      </c>
      <c r="BN241" s="798">
        <v>0.3</v>
      </c>
      <c r="BO241" s="795" t="s">
        <v>258</v>
      </c>
      <c r="BP241" s="899"/>
      <c r="BS241" s="899"/>
      <c r="BT241" s="899"/>
      <c r="BU241" s="899"/>
      <c r="BV241" s="638"/>
      <c r="BW241" s="899"/>
      <c r="BX241" s="907"/>
      <c r="BY241" s="908"/>
      <c r="BZ241" s="638"/>
      <c r="CA241" s="638"/>
      <c r="CB241" s="638"/>
      <c r="CC241" s="899"/>
      <c r="CD241" s="899"/>
      <c r="CE241" s="638"/>
      <c r="CF241" s="638"/>
      <c r="CG241" s="638"/>
      <c r="CH241" s="638"/>
      <c r="CI241" s="899"/>
      <c r="CJ241" s="899"/>
      <c r="CK241" s="638"/>
      <c r="CL241" s="638"/>
      <c r="CM241" s="638"/>
      <c r="CN241" s="638"/>
      <c r="CO241" s="667">
        <f t="shared" si="101"/>
        <v>0.05</v>
      </c>
      <c r="CP241" s="88">
        <f t="shared" si="102"/>
        <v>0.17499999999999999</v>
      </c>
      <c r="CQ241" s="667">
        <f t="shared" si="103"/>
        <v>0.3</v>
      </c>
    </row>
    <row r="242" spans="22:97" s="88" customFormat="1" ht="51.75" hidden="1" thickBot="1" x14ac:dyDescent="0.3">
      <c r="V242" s="667"/>
      <c r="AA242" s="665"/>
      <c r="AB242" s="665"/>
      <c r="AD242" s="665"/>
      <c r="AE242" s="668"/>
      <c r="AH242" s="669"/>
      <c r="AI242" s="669"/>
      <c r="AK242" s="665"/>
      <c r="AR242" s="665"/>
      <c r="BG242" s="668"/>
      <c r="BH242" s="808"/>
      <c r="BI242" s="807" t="s">
        <v>565</v>
      </c>
      <c r="BJ242" s="796" t="s">
        <v>332</v>
      </c>
      <c r="BK242" s="809">
        <f>AY254</f>
        <v>1.9791599999999999E-2</v>
      </c>
      <c r="BL242" s="796" t="s">
        <v>424</v>
      </c>
      <c r="BM242" s="798">
        <v>0.05</v>
      </c>
      <c r="BN242" s="798">
        <v>0.3</v>
      </c>
      <c r="BO242" s="795" t="s">
        <v>258</v>
      </c>
      <c r="BP242" s="899"/>
      <c r="BS242" s="899"/>
      <c r="BT242" s="899"/>
      <c r="BU242" s="899"/>
      <c r="BV242" s="638"/>
      <c r="BW242" s="899"/>
      <c r="BX242" s="907"/>
      <c r="BY242" s="908"/>
      <c r="BZ242" s="638"/>
      <c r="CA242" s="638"/>
      <c r="CB242" s="638"/>
      <c r="CC242" s="899"/>
      <c r="CD242" s="899"/>
      <c r="CE242" s="638"/>
      <c r="CF242" s="638"/>
      <c r="CG242" s="638"/>
      <c r="CH242" s="638"/>
      <c r="CI242" s="899"/>
      <c r="CJ242" s="899"/>
      <c r="CK242" s="638"/>
      <c r="CL242" s="638"/>
      <c r="CM242" s="638"/>
      <c r="CN242" s="638"/>
      <c r="CO242" s="667">
        <f t="shared" si="101"/>
        <v>0.05</v>
      </c>
      <c r="CP242" s="88">
        <f t="shared" si="102"/>
        <v>0.17499999999999999</v>
      </c>
      <c r="CQ242" s="667">
        <f t="shared" si="103"/>
        <v>0.3</v>
      </c>
    </row>
    <row r="243" spans="22:97" s="88" customFormat="1" ht="51.75" hidden="1" thickBot="1" x14ac:dyDescent="0.3">
      <c r="V243" s="667"/>
      <c r="AA243" s="665"/>
      <c r="AB243" s="665"/>
      <c r="AD243" s="665"/>
      <c r="AE243" s="668"/>
      <c r="AH243" s="669"/>
      <c r="AI243" s="669"/>
      <c r="AK243" s="665"/>
      <c r="AR243" s="665"/>
      <c r="BG243" s="668"/>
      <c r="BH243" s="808"/>
      <c r="BI243" s="807" t="s">
        <v>588</v>
      </c>
      <c r="BJ243" s="796" t="s">
        <v>332</v>
      </c>
      <c r="BK243" s="809">
        <f>AZ254</f>
        <v>2.9687399999999996E-2</v>
      </c>
      <c r="BL243" s="796" t="s">
        <v>424</v>
      </c>
      <c r="BM243" s="798">
        <v>0.05</v>
      </c>
      <c r="BN243" s="798">
        <v>0.3</v>
      </c>
      <c r="BO243" s="795" t="s">
        <v>258</v>
      </c>
      <c r="BP243" s="899"/>
      <c r="BS243" s="899"/>
      <c r="BT243" s="899"/>
      <c r="BU243" s="899"/>
      <c r="BV243" s="638"/>
      <c r="BW243" s="899"/>
      <c r="BX243" s="907"/>
      <c r="BY243" s="908"/>
      <c r="BZ243" s="638"/>
      <c r="CA243" s="638"/>
      <c r="CB243" s="638"/>
      <c r="CC243" s="899"/>
      <c r="CD243" s="899"/>
      <c r="CE243" s="638"/>
      <c r="CF243" s="638"/>
      <c r="CG243" s="638"/>
      <c r="CH243" s="638"/>
      <c r="CI243" s="899"/>
      <c r="CJ243" s="899"/>
      <c r="CK243" s="638"/>
      <c r="CL243" s="638"/>
      <c r="CM243" s="638"/>
      <c r="CN243" s="638"/>
      <c r="CO243" s="667">
        <f t="shared" si="101"/>
        <v>0.05</v>
      </c>
      <c r="CP243" s="88">
        <f t="shared" si="102"/>
        <v>0.17499999999999999</v>
      </c>
      <c r="CQ243" s="667">
        <f t="shared" si="103"/>
        <v>0.3</v>
      </c>
    </row>
    <row r="244" spans="22:97" s="88" customFormat="1" ht="39" hidden="1" thickBot="1" x14ac:dyDescent="0.3">
      <c r="V244" s="667"/>
      <c r="AA244" s="665"/>
      <c r="AB244" s="665"/>
      <c r="AD244" s="665"/>
      <c r="AE244" s="668"/>
      <c r="AH244" s="669"/>
      <c r="AI244" s="669"/>
      <c r="AK244" s="665"/>
      <c r="AR244" s="665"/>
      <c r="BG244" s="668"/>
      <c r="BH244" s="808"/>
      <c r="BI244" s="807" t="s">
        <v>589</v>
      </c>
      <c r="BJ244" s="796" t="s">
        <v>332</v>
      </c>
      <c r="BK244" s="809">
        <f>AV255</f>
        <v>1.6666666666666666E-2</v>
      </c>
      <c r="BL244" s="796" t="s">
        <v>424</v>
      </c>
      <c r="BM244" s="798">
        <v>0.05</v>
      </c>
      <c r="BN244" s="798">
        <v>0.3</v>
      </c>
      <c r="BO244" s="795" t="s">
        <v>258</v>
      </c>
      <c r="BP244" s="899"/>
      <c r="BS244" s="899"/>
      <c r="BT244" s="899"/>
      <c r="BU244" s="899"/>
      <c r="BV244" s="638"/>
      <c r="BW244" s="899"/>
      <c r="BX244" s="907"/>
      <c r="BY244" s="908"/>
      <c r="BZ244" s="638"/>
      <c r="CA244" s="638"/>
      <c r="CB244" s="638"/>
      <c r="CC244" s="899"/>
      <c r="CD244" s="899"/>
      <c r="CE244" s="638"/>
      <c r="CF244" s="638"/>
      <c r="CG244" s="638"/>
      <c r="CH244" s="638"/>
      <c r="CI244" s="899"/>
      <c r="CJ244" s="899"/>
      <c r="CK244" s="638"/>
      <c r="CL244" s="638"/>
      <c r="CM244" s="638"/>
      <c r="CN244" s="638"/>
      <c r="CO244" s="667">
        <f t="shared" si="101"/>
        <v>0.05</v>
      </c>
      <c r="CP244" s="88">
        <f t="shared" si="102"/>
        <v>0.17499999999999999</v>
      </c>
      <c r="CQ244" s="667">
        <f t="shared" si="103"/>
        <v>0.3</v>
      </c>
    </row>
    <row r="245" spans="22:97" s="88" customFormat="1" ht="51.75" hidden="1" thickBot="1" x14ac:dyDescent="0.3">
      <c r="V245" s="667"/>
      <c r="AA245" s="665"/>
      <c r="AB245" s="665"/>
      <c r="AD245" s="665"/>
      <c r="AE245" s="668"/>
      <c r="AH245" s="669"/>
      <c r="AI245" s="669"/>
      <c r="AK245" s="665"/>
      <c r="AR245" s="665"/>
      <c r="BG245" s="668"/>
      <c r="BH245" s="808"/>
      <c r="BI245" s="807" t="s">
        <v>590</v>
      </c>
      <c r="BJ245" s="796" t="s">
        <v>332</v>
      </c>
      <c r="BK245" s="809">
        <f>AV256</f>
        <v>4.9999999999999996E-2</v>
      </c>
      <c r="BL245" s="796" t="s">
        <v>424</v>
      </c>
      <c r="BM245" s="798">
        <v>0.05</v>
      </c>
      <c r="BN245" s="798">
        <v>0.3</v>
      </c>
      <c r="BO245" s="795" t="s">
        <v>258</v>
      </c>
      <c r="BP245" s="899"/>
      <c r="BS245" s="899"/>
      <c r="BT245" s="899"/>
      <c r="BU245" s="899"/>
      <c r="BV245" s="638"/>
      <c r="BW245" s="899"/>
      <c r="BX245" s="907"/>
      <c r="BY245" s="908"/>
      <c r="BZ245" s="638"/>
      <c r="CA245" s="638"/>
      <c r="CB245" s="638"/>
      <c r="CC245" s="899"/>
      <c r="CD245" s="899"/>
      <c r="CE245" s="638"/>
      <c r="CF245" s="638"/>
      <c r="CG245" s="638"/>
      <c r="CH245" s="638"/>
      <c r="CI245" s="899"/>
      <c r="CJ245" s="899"/>
      <c r="CK245" s="638"/>
      <c r="CL245" s="638"/>
      <c r="CM245" s="638"/>
      <c r="CN245" s="638"/>
      <c r="CO245" s="667">
        <f t="shared" si="101"/>
        <v>0.05</v>
      </c>
      <c r="CP245" s="88">
        <f t="shared" si="102"/>
        <v>0.17499999999999999</v>
      </c>
      <c r="CQ245" s="667">
        <f t="shared" si="103"/>
        <v>0.3</v>
      </c>
    </row>
    <row r="246" spans="22:97" s="88" customFormat="1" ht="51.75" hidden="1" thickBot="1" x14ac:dyDescent="0.3">
      <c r="V246" s="667"/>
      <c r="AA246" s="665"/>
      <c r="AB246" s="665"/>
      <c r="AD246" s="665"/>
      <c r="AE246" s="668"/>
      <c r="AH246" s="669"/>
      <c r="AI246" s="669"/>
      <c r="AK246" s="665"/>
      <c r="AR246" s="665"/>
      <c r="AV246" s="88">
        <f>(0.449*0.15)+(0.171*0.4)+(0.047*0.43)+(0.026*0.24)+(0.007*0.39)</f>
        <v>0.16492999999999999</v>
      </c>
      <c r="BG246" s="668"/>
      <c r="BH246" s="808"/>
      <c r="BI246" s="807" t="s">
        <v>591</v>
      </c>
      <c r="BJ246" s="796" t="s">
        <v>332</v>
      </c>
      <c r="BK246" s="809">
        <f>AV256</f>
        <v>4.9999999999999996E-2</v>
      </c>
      <c r="BL246" s="796" t="s">
        <v>424</v>
      </c>
      <c r="BM246" s="798">
        <v>0.05</v>
      </c>
      <c r="BN246" s="798">
        <v>0.3</v>
      </c>
      <c r="BO246" s="795" t="s">
        <v>258</v>
      </c>
      <c r="BP246" s="899"/>
      <c r="BS246" s="899"/>
      <c r="BT246" s="899"/>
      <c r="BU246" s="899"/>
      <c r="BV246" s="638"/>
      <c r="BW246" s="899"/>
      <c r="BX246" s="907"/>
      <c r="BY246" s="908"/>
      <c r="BZ246" s="638"/>
      <c r="CA246" s="638"/>
      <c r="CB246" s="638"/>
      <c r="CC246" s="899"/>
      <c r="CD246" s="899"/>
      <c r="CE246" s="638"/>
      <c r="CF246" s="638"/>
      <c r="CG246" s="638"/>
      <c r="CH246" s="638"/>
      <c r="CI246" s="899"/>
      <c r="CJ246" s="899"/>
      <c r="CK246" s="638"/>
      <c r="CL246" s="638"/>
      <c r="CM246" s="638"/>
      <c r="CN246" s="638"/>
      <c r="CO246" s="667">
        <f t="shared" si="101"/>
        <v>0.05</v>
      </c>
      <c r="CP246" s="88">
        <f t="shared" si="102"/>
        <v>0.17499999999999999</v>
      </c>
      <c r="CQ246" s="667">
        <f t="shared" si="103"/>
        <v>0.3</v>
      </c>
    </row>
    <row r="247" spans="22:97" s="88" customFormat="1" ht="51.75" hidden="1" thickBot="1" x14ac:dyDescent="0.3">
      <c r="V247" s="667"/>
      <c r="AA247" s="665"/>
      <c r="AB247" s="665"/>
      <c r="AD247" s="665"/>
      <c r="AE247" s="668"/>
      <c r="AH247" s="669"/>
      <c r="AI247" s="669"/>
      <c r="AK247" s="665"/>
      <c r="AR247" s="665"/>
      <c r="BG247" s="668"/>
      <c r="BH247" s="808"/>
      <c r="BI247" s="807" t="s">
        <v>592</v>
      </c>
      <c r="BJ247" s="796" t="s">
        <v>332</v>
      </c>
      <c r="BK247" s="809">
        <f t="shared" ref="BK247:BK252" si="105">AV258</f>
        <v>7.9999999999999988E-2</v>
      </c>
      <c r="BL247" s="796" t="s">
        <v>424</v>
      </c>
      <c r="BM247" s="798">
        <v>0.05</v>
      </c>
      <c r="BN247" s="798">
        <v>0.3</v>
      </c>
      <c r="BO247" s="795" t="s">
        <v>258</v>
      </c>
      <c r="BP247" s="899"/>
      <c r="BS247" s="899"/>
      <c r="BT247" s="899"/>
      <c r="BU247" s="899"/>
      <c r="BV247" s="638"/>
      <c r="BW247" s="899"/>
      <c r="BX247" s="907"/>
      <c r="BY247" s="908"/>
      <c r="BZ247" s="638"/>
      <c r="CA247" s="638"/>
      <c r="CB247" s="638"/>
      <c r="CC247" s="899"/>
      <c r="CD247" s="899"/>
      <c r="CE247" s="638"/>
      <c r="CF247" s="638"/>
      <c r="CG247" s="638"/>
      <c r="CH247" s="638"/>
      <c r="CI247" s="899"/>
      <c r="CJ247" s="899"/>
      <c r="CK247" s="638"/>
      <c r="CL247" s="638"/>
      <c r="CM247" s="638"/>
      <c r="CN247" s="638"/>
      <c r="CO247" s="667">
        <f t="shared" si="101"/>
        <v>0.05</v>
      </c>
      <c r="CP247" s="88">
        <f t="shared" si="102"/>
        <v>0.17499999999999999</v>
      </c>
      <c r="CQ247" s="667">
        <f t="shared" si="103"/>
        <v>0.3</v>
      </c>
    </row>
    <row r="248" spans="22:97" s="88" customFormat="1" ht="51.75" hidden="1" thickBot="1" x14ac:dyDescent="0.3">
      <c r="V248" s="667"/>
      <c r="AA248" s="665"/>
      <c r="AB248" s="665"/>
      <c r="AD248" s="665"/>
      <c r="AE248" s="668"/>
      <c r="AH248" s="669"/>
      <c r="AI248" s="669"/>
      <c r="AK248" s="665"/>
      <c r="AR248" s="665"/>
      <c r="BG248" s="668"/>
      <c r="BH248" s="808"/>
      <c r="BI248" s="807" t="s">
        <v>593</v>
      </c>
      <c r="BJ248" s="796" t="s">
        <v>332</v>
      </c>
      <c r="BK248" s="809">
        <f t="shared" si="105"/>
        <v>0.14333333333333331</v>
      </c>
      <c r="BL248" s="796" t="s">
        <v>424</v>
      </c>
      <c r="BM248" s="798">
        <v>0.05</v>
      </c>
      <c r="BN248" s="798">
        <v>0.3</v>
      </c>
      <c r="BO248" s="795" t="s">
        <v>258</v>
      </c>
      <c r="BP248" s="899"/>
      <c r="BS248" s="899"/>
      <c r="BT248" s="899"/>
      <c r="BU248" s="899"/>
      <c r="BV248" s="638"/>
      <c r="BW248" s="899"/>
      <c r="BX248" s="907"/>
      <c r="BY248" s="908"/>
      <c r="BZ248" s="638"/>
      <c r="CA248" s="638"/>
      <c r="CB248" s="638"/>
      <c r="CC248" s="899"/>
      <c r="CD248" s="899"/>
      <c r="CE248" s="638"/>
      <c r="CF248" s="638"/>
      <c r="CG248" s="638"/>
      <c r="CH248" s="638"/>
      <c r="CI248" s="899"/>
      <c r="CJ248" s="899"/>
      <c r="CK248" s="638"/>
      <c r="CL248" s="638"/>
      <c r="CM248" s="638"/>
      <c r="CN248" s="638"/>
      <c r="CO248" s="667">
        <f t="shared" si="101"/>
        <v>0.05</v>
      </c>
      <c r="CP248" s="88">
        <f t="shared" si="102"/>
        <v>0.17499999999999999</v>
      </c>
      <c r="CQ248" s="667">
        <f t="shared" si="103"/>
        <v>0.3</v>
      </c>
    </row>
    <row r="249" spans="22:97" s="88" customFormat="1" ht="51.75" hidden="1" thickBot="1" x14ac:dyDescent="0.3">
      <c r="V249" s="667"/>
      <c r="AA249" s="665"/>
      <c r="AB249" s="665"/>
      <c r="AD249" s="665"/>
      <c r="AE249" s="668"/>
      <c r="AH249" s="669"/>
      <c r="AI249" s="669"/>
      <c r="AK249" s="665"/>
      <c r="AR249" s="665"/>
      <c r="BG249" s="668"/>
      <c r="BH249" s="808"/>
      <c r="BI249" s="807" t="s">
        <v>594</v>
      </c>
      <c r="BJ249" s="796" t="s">
        <v>332</v>
      </c>
      <c r="BK249" s="809">
        <f t="shared" si="105"/>
        <v>0.13333333333333333</v>
      </c>
      <c r="BL249" s="796" t="s">
        <v>424</v>
      </c>
      <c r="BM249" s="798">
        <v>0.05</v>
      </c>
      <c r="BN249" s="798">
        <v>0.3</v>
      </c>
      <c r="BO249" s="795" t="s">
        <v>258</v>
      </c>
      <c r="BP249" s="899"/>
      <c r="BS249" s="899"/>
      <c r="BT249" s="899"/>
      <c r="BU249" s="899"/>
      <c r="BV249" s="638"/>
      <c r="BW249" s="899"/>
      <c r="BX249" s="907"/>
      <c r="BY249" s="908"/>
      <c r="BZ249" s="638"/>
      <c r="CA249" s="638"/>
      <c r="CB249" s="638"/>
      <c r="CC249" s="899"/>
      <c r="CD249" s="899"/>
      <c r="CE249" s="638"/>
      <c r="CF249" s="638"/>
      <c r="CG249" s="638"/>
      <c r="CH249" s="638"/>
      <c r="CI249" s="899"/>
      <c r="CJ249" s="899"/>
      <c r="CK249" s="638"/>
      <c r="CL249" s="638"/>
      <c r="CM249" s="638"/>
      <c r="CN249" s="638"/>
      <c r="CO249" s="667">
        <f t="shared" si="101"/>
        <v>0.05</v>
      </c>
      <c r="CP249" s="88">
        <f t="shared" si="102"/>
        <v>0.17499999999999999</v>
      </c>
      <c r="CQ249" s="667">
        <f t="shared" si="103"/>
        <v>0.3</v>
      </c>
    </row>
    <row r="250" spans="22:97" s="88" customFormat="1" ht="51.75" hidden="1" thickBot="1" x14ac:dyDescent="0.3">
      <c r="V250" s="667"/>
      <c r="AA250" s="665"/>
      <c r="AB250" s="665"/>
      <c r="AD250" s="665"/>
      <c r="AE250" s="668"/>
      <c r="AH250" s="669"/>
      <c r="AI250" s="669"/>
      <c r="AK250" s="665"/>
      <c r="AR250" s="665"/>
      <c r="BG250" s="668"/>
      <c r="BH250" s="808"/>
      <c r="BI250" s="807" t="s">
        <v>595</v>
      </c>
      <c r="BJ250" s="796" t="s">
        <v>332</v>
      </c>
      <c r="BK250" s="809">
        <f t="shared" si="105"/>
        <v>0.13</v>
      </c>
      <c r="BL250" s="796" t="s">
        <v>424</v>
      </c>
      <c r="BM250" s="798">
        <v>0.05</v>
      </c>
      <c r="BN250" s="798">
        <v>0.3</v>
      </c>
      <c r="BO250" s="795" t="s">
        <v>258</v>
      </c>
      <c r="BP250" s="899"/>
      <c r="BS250" s="899"/>
      <c r="BT250" s="899"/>
      <c r="BU250" s="899"/>
      <c r="BV250" s="638"/>
      <c r="BW250" s="899"/>
      <c r="BX250" s="907"/>
      <c r="BY250" s="908"/>
      <c r="BZ250" s="638"/>
      <c r="CA250" s="638"/>
      <c r="CB250" s="638"/>
      <c r="CC250" s="899"/>
      <c r="CD250" s="899"/>
      <c r="CE250" s="638"/>
      <c r="CF250" s="638"/>
      <c r="CG250" s="638"/>
      <c r="CH250" s="638"/>
      <c r="CI250" s="899"/>
      <c r="CJ250" s="899"/>
      <c r="CK250" s="638"/>
      <c r="CL250" s="638"/>
      <c r="CM250" s="638"/>
      <c r="CN250" s="638"/>
      <c r="CO250" s="667">
        <f t="shared" si="101"/>
        <v>0.05</v>
      </c>
      <c r="CP250" s="88">
        <f t="shared" si="102"/>
        <v>0.17499999999999999</v>
      </c>
      <c r="CQ250" s="667">
        <f t="shared" si="103"/>
        <v>0.3</v>
      </c>
    </row>
    <row r="251" spans="22:97" s="88" customFormat="1" ht="64.5" hidden="1" thickBot="1" x14ac:dyDescent="0.3">
      <c r="V251" s="667"/>
      <c r="AA251" s="665"/>
      <c r="AB251" s="665"/>
      <c r="AD251" s="665"/>
      <c r="AE251" s="668"/>
      <c r="AH251" s="669"/>
      <c r="AI251" s="669"/>
      <c r="AK251" s="665"/>
      <c r="AR251" s="665"/>
      <c r="BG251" s="668"/>
      <c r="BH251" s="808"/>
      <c r="BI251" s="807" t="s">
        <v>596</v>
      </c>
      <c r="BJ251" s="796" t="s">
        <v>332</v>
      </c>
      <c r="BK251" s="809">
        <f t="shared" si="105"/>
        <v>1.3333333333333332E-2</v>
      </c>
      <c r="BL251" s="796" t="s">
        <v>424</v>
      </c>
      <c r="BM251" s="798">
        <v>0.05</v>
      </c>
      <c r="BN251" s="798">
        <v>0.3</v>
      </c>
      <c r="BO251" s="795" t="s">
        <v>258</v>
      </c>
      <c r="BP251" s="899"/>
      <c r="BS251" s="899"/>
      <c r="BT251" s="899"/>
      <c r="BU251" s="899"/>
      <c r="BV251" s="638"/>
      <c r="BW251" s="899"/>
      <c r="BX251" s="907"/>
      <c r="BY251" s="908"/>
      <c r="BZ251" s="638"/>
      <c r="CA251" s="638"/>
      <c r="CB251" s="638"/>
      <c r="CC251" s="899"/>
      <c r="CD251" s="899"/>
      <c r="CE251" s="638"/>
      <c r="CF251" s="638"/>
      <c r="CG251" s="638"/>
      <c r="CH251" s="638"/>
      <c r="CI251" s="899"/>
      <c r="CJ251" s="899"/>
      <c r="CK251" s="638"/>
      <c r="CL251" s="638"/>
      <c r="CM251" s="638"/>
      <c r="CN251" s="638"/>
      <c r="CO251" s="667">
        <f t="shared" si="101"/>
        <v>0.05</v>
      </c>
      <c r="CP251" s="88">
        <f t="shared" si="102"/>
        <v>0.17499999999999999</v>
      </c>
      <c r="CQ251" s="667">
        <f t="shared" si="103"/>
        <v>0.3</v>
      </c>
    </row>
    <row r="252" spans="22:97" s="88" customFormat="1" ht="51.75" hidden="1" thickBot="1" x14ac:dyDescent="0.3">
      <c r="V252" s="667"/>
      <c r="AA252" s="665"/>
      <c r="AB252" s="665"/>
      <c r="AD252" s="665"/>
      <c r="AE252" s="668"/>
      <c r="AH252" s="669"/>
      <c r="AI252" s="669"/>
      <c r="AK252" s="665"/>
      <c r="AR252" s="665"/>
      <c r="AV252" s="670" t="s">
        <v>503</v>
      </c>
      <c r="BF252" s="88" t="s">
        <v>476</v>
      </c>
      <c r="BG252" s="668">
        <f>AW254</f>
        <v>2.748833333333333E-2</v>
      </c>
      <c r="BH252" s="808"/>
      <c r="BI252" s="807" t="s">
        <v>597</v>
      </c>
      <c r="BJ252" s="796" t="s">
        <v>332</v>
      </c>
      <c r="BK252" s="809">
        <f t="shared" si="105"/>
        <v>3.3333333333333331E-3</v>
      </c>
      <c r="BL252" s="796" t="s">
        <v>424</v>
      </c>
      <c r="BM252" s="798">
        <v>0.05</v>
      </c>
      <c r="BN252" s="798">
        <v>0.3</v>
      </c>
      <c r="BO252" s="795" t="s">
        <v>258</v>
      </c>
      <c r="BP252" s="899"/>
      <c r="BS252" s="899"/>
      <c r="BT252" s="899"/>
      <c r="BU252" s="899"/>
      <c r="BV252" s="638"/>
      <c r="BW252" s="899"/>
      <c r="BX252" s="907"/>
      <c r="BY252" s="908"/>
      <c r="BZ252" s="638"/>
      <c r="CA252" s="638"/>
      <c r="CB252" s="638"/>
      <c r="CC252" s="899"/>
      <c r="CD252" s="899"/>
      <c r="CE252" s="638"/>
      <c r="CF252" s="638"/>
      <c r="CG252" s="638"/>
      <c r="CH252" s="638"/>
      <c r="CI252" s="899"/>
      <c r="CJ252" s="899"/>
      <c r="CK252" s="638"/>
      <c r="CL252" s="638"/>
      <c r="CM252" s="638"/>
      <c r="CN252" s="638"/>
      <c r="CO252" s="667">
        <f t="shared" si="101"/>
        <v>0.05</v>
      </c>
      <c r="CP252" s="88">
        <f t="shared" si="102"/>
        <v>0.17499999999999999</v>
      </c>
      <c r="CQ252" s="667">
        <f t="shared" si="103"/>
        <v>0.3</v>
      </c>
    </row>
    <row r="253" spans="22:97" s="67" customFormat="1" ht="39" hidden="1" thickBot="1" x14ac:dyDescent="0.3">
      <c r="V253" s="655"/>
      <c r="AA253" s="656"/>
      <c r="AB253" s="656"/>
      <c r="AD253" s="656"/>
      <c r="AE253" s="657"/>
      <c r="AH253" s="658"/>
      <c r="AI253" s="658"/>
      <c r="AK253" s="656"/>
      <c r="AR253" s="656"/>
      <c r="AT253" s="671"/>
      <c r="AU253" s="672" t="s">
        <v>483</v>
      </c>
      <c r="AV253" s="671" t="s">
        <v>495</v>
      </c>
      <c r="AW253" s="671" t="s">
        <v>478</v>
      </c>
      <c r="AX253" s="671" t="s">
        <v>560</v>
      </c>
      <c r="AY253" s="671" t="s">
        <v>479</v>
      </c>
      <c r="AZ253" s="671" t="s">
        <v>482</v>
      </c>
      <c r="BA253" s="673" t="s">
        <v>119</v>
      </c>
      <c r="BB253" s="674" t="s">
        <v>502</v>
      </c>
      <c r="BC253" s="674" t="s">
        <v>120</v>
      </c>
      <c r="BF253" s="88" t="s">
        <v>481</v>
      </c>
      <c r="BG253" s="668">
        <f>AX254</f>
        <v>3.9583199999999999E-2</v>
      </c>
      <c r="BH253" s="806" t="s">
        <v>97</v>
      </c>
      <c r="BI253" s="807" t="s">
        <v>572</v>
      </c>
      <c r="BJ253" s="796" t="s">
        <v>475</v>
      </c>
      <c r="BK253" s="801">
        <v>5.6000000000000004E-7</v>
      </c>
      <c r="BL253" s="796" t="s">
        <v>424</v>
      </c>
      <c r="BM253" s="798">
        <v>0.1</v>
      </c>
      <c r="BN253" s="798">
        <v>1</v>
      </c>
      <c r="BO253" s="795" t="s">
        <v>258</v>
      </c>
      <c r="BP253" s="796" t="s">
        <v>475</v>
      </c>
      <c r="BQ253" s="801">
        <v>9.7999999999999993E-6</v>
      </c>
      <c r="BR253" s="793" t="s">
        <v>425</v>
      </c>
      <c r="BS253" s="798">
        <v>0.1</v>
      </c>
      <c r="BT253" s="798">
        <v>1</v>
      </c>
      <c r="BU253" s="795" t="s">
        <v>258</v>
      </c>
      <c r="BV253" s="796" t="s">
        <v>475</v>
      </c>
      <c r="BW253" s="801">
        <v>0.14000000000000001</v>
      </c>
      <c r="BX253" s="793" t="s">
        <v>570</v>
      </c>
      <c r="BY253" s="798">
        <v>0.1</v>
      </c>
      <c r="BZ253" s="798">
        <v>1</v>
      </c>
      <c r="CA253" s="795" t="s">
        <v>258</v>
      </c>
      <c r="CB253" s="637"/>
      <c r="CC253" s="636"/>
      <c r="CD253" s="636"/>
      <c r="CE253" s="637"/>
      <c r="CF253" s="637"/>
      <c r="CG253" s="637"/>
      <c r="CH253" s="637"/>
      <c r="CI253" s="636"/>
      <c r="CJ253" s="636"/>
      <c r="CK253" s="637"/>
      <c r="CL253" s="637"/>
      <c r="CM253" s="637"/>
      <c r="CN253" s="705"/>
      <c r="CO253" s="667">
        <f t="shared" si="101"/>
        <v>0.1</v>
      </c>
      <c r="CP253" s="88">
        <f t="shared" si="102"/>
        <v>0.55000000000000004</v>
      </c>
      <c r="CQ253" s="667">
        <f t="shared" si="103"/>
        <v>1</v>
      </c>
      <c r="CR253" s="67">
        <v>0.4</v>
      </c>
      <c r="CS253" s="67">
        <v>1</v>
      </c>
    </row>
    <row r="254" spans="22:97" s="67" customFormat="1" ht="39" hidden="1" thickBot="1" x14ac:dyDescent="0.3">
      <c r="V254" s="655"/>
      <c r="AA254" s="656"/>
      <c r="AB254" s="656"/>
      <c r="AD254" s="656"/>
      <c r="AE254" s="657"/>
      <c r="AH254" s="658"/>
      <c r="AI254" s="658"/>
      <c r="AK254" s="656"/>
      <c r="AR254" s="656"/>
      <c r="AT254" s="671" t="s">
        <v>485</v>
      </c>
      <c r="AU254" s="675" t="s">
        <v>497</v>
      </c>
      <c r="AV254" s="669">
        <f>((((0.449*0.15)+(0.171*0.4)+(0.047*0.43)+(0.026*0.24)+(0.007*0.39))*0.5*1)*0.5*(16/12))*(1-0)</f>
        <v>5.497666666666666E-2</v>
      </c>
      <c r="AW254" s="669">
        <f>((((0.449*0.15)+(0.171*0.4)+(0.047*0.43)+(0.026*0.24)+(0.007*0.39))*0.5*0.5)*0.5*(16/12))*(1-0)</f>
        <v>2.748833333333333E-2</v>
      </c>
      <c r="AX254" s="669">
        <f>((((0.449*0.15)+(0.171*0.4)+(0.047*0.43)+(0.026*0.24)+(0.007*0.39))*0.5*0.8)*0.5*(16/12))*(1-0.1)</f>
        <v>3.9583199999999999E-2</v>
      </c>
      <c r="AY254" s="669">
        <f>((((0.449*0.15)+(0.171*0.4)+(0.047*0.43)+(0.026*0.24)+(0.007*0.39))*0.5*0.4)*0.5*(16/12))*(1-0.1)</f>
        <v>1.9791599999999999E-2</v>
      </c>
      <c r="AZ254" s="669">
        <f>((((0.449*0.15)+(0.171*0.4)+(0.047*0.43)+(0.026*0.24)+(0.007*0.39))*0.5*0.6)*0.5*(16/12))*(1-0.1)</f>
        <v>2.9687399999999996E-2</v>
      </c>
      <c r="BA254" s="676">
        <f t="shared" ref="BA254:BA263" si="106">AVERAGE(AV254:AZ254)</f>
        <v>3.430544E-2</v>
      </c>
      <c r="BB254" s="676">
        <f t="shared" ref="BB254:BB263" si="107">STDEV(AV254:AZ254)</f>
        <v>1.3542573156662487E-2</v>
      </c>
      <c r="BC254" s="677">
        <f>1-((BA254-((BB254*2.78)/(SQRT(5))))/BA254)</f>
        <v>0.49079258210126564</v>
      </c>
      <c r="BF254" s="88" t="s">
        <v>480</v>
      </c>
      <c r="BG254" s="668">
        <f>AY254</f>
        <v>1.9791599999999999E-2</v>
      </c>
      <c r="BH254" s="806" t="s">
        <v>97</v>
      </c>
      <c r="BI254" s="807" t="s">
        <v>571</v>
      </c>
      <c r="BJ254" s="796" t="s">
        <v>475</v>
      </c>
      <c r="BK254" s="801">
        <v>2.3699999999999999E-4</v>
      </c>
      <c r="BL254" s="796" t="s">
        <v>424</v>
      </c>
      <c r="BM254" s="798">
        <v>0.1</v>
      </c>
      <c r="BN254" s="798">
        <v>1</v>
      </c>
      <c r="BO254" s="795" t="s">
        <v>258</v>
      </c>
      <c r="BP254" s="796" t="s">
        <v>475</v>
      </c>
      <c r="BQ254" s="801">
        <v>6.0000000000000002E-5</v>
      </c>
      <c r="BR254" s="793" t="s">
        <v>425</v>
      </c>
      <c r="BS254" s="798">
        <v>0.1</v>
      </c>
      <c r="BT254" s="798">
        <v>1</v>
      </c>
      <c r="BU254" s="795" t="s">
        <v>258</v>
      </c>
      <c r="BV254" s="796" t="s">
        <v>475</v>
      </c>
      <c r="BW254" s="801">
        <v>0.23</v>
      </c>
      <c r="BX254" s="793" t="s">
        <v>570</v>
      </c>
      <c r="BY254" s="798">
        <v>0.1</v>
      </c>
      <c r="BZ254" s="798">
        <v>1</v>
      </c>
      <c r="CA254" s="795" t="s">
        <v>258</v>
      </c>
      <c r="CB254" s="637"/>
      <c r="CC254" s="636"/>
      <c r="CD254" s="636"/>
      <c r="CE254" s="637"/>
      <c r="CF254" s="637"/>
      <c r="CG254" s="637"/>
      <c r="CH254" s="637"/>
      <c r="CI254" s="636"/>
      <c r="CJ254" s="636"/>
      <c r="CK254" s="637"/>
      <c r="CL254" s="637"/>
      <c r="CM254" s="637"/>
      <c r="CN254" s="705"/>
      <c r="CO254" s="667">
        <f t="shared" si="101"/>
        <v>0.1</v>
      </c>
      <c r="CP254" s="88">
        <f t="shared" si="102"/>
        <v>0.55000000000000004</v>
      </c>
      <c r="CQ254" s="667">
        <f t="shared" si="103"/>
        <v>1</v>
      </c>
      <c r="CR254" s="67">
        <v>0.4</v>
      </c>
      <c r="CS254" s="67">
        <v>1</v>
      </c>
    </row>
    <row r="255" spans="22:97" s="67" customFormat="1" ht="39" hidden="1" thickBot="1" x14ac:dyDescent="0.3">
      <c r="V255" s="655"/>
      <c r="AA255" s="656"/>
      <c r="AB255" s="656"/>
      <c r="AD255" s="656"/>
      <c r="AE255" s="657"/>
      <c r="AH255" s="658"/>
      <c r="AI255" s="658"/>
      <c r="AK255" s="656"/>
      <c r="AR255" s="656"/>
      <c r="AT255" s="671" t="s">
        <v>561</v>
      </c>
      <c r="AU255" s="675">
        <v>0.05</v>
      </c>
      <c r="AV255" s="669">
        <f>((AU255*0.5*1)*0.5*(16/12))*(1-0)</f>
        <v>1.6666666666666666E-2</v>
      </c>
      <c r="AW255" s="669">
        <f>((AU255*0.5*0.5)*0.5*(16/12))*(1-0)</f>
        <v>8.3333333333333332E-3</v>
      </c>
      <c r="AX255" s="669">
        <f>((AU255*0.5*0.8)*0.5*(16/12))*(1-0.1)</f>
        <v>1.2000000000000002E-2</v>
      </c>
      <c r="AY255" s="669">
        <f t="shared" ref="AY255:AY263" si="108">((AU255*0.5*0.4)*0.5*(16/12))*(1-0.1)</f>
        <v>6.000000000000001E-3</v>
      </c>
      <c r="AZ255" s="669">
        <f t="shared" ref="AZ255:AZ263" si="109">((AU255*0.5*0.6)*0.5*(16/12))*(1-0.1)</f>
        <v>8.9999999999999993E-3</v>
      </c>
      <c r="BA255" s="676">
        <f t="shared" si="106"/>
        <v>1.0400000000000001E-2</v>
      </c>
      <c r="BB255" s="676">
        <f t="shared" si="107"/>
        <v>4.1055517967205765E-3</v>
      </c>
      <c r="BC255" s="677">
        <f>1-((BA255-((BB255*2.78)/(SQRT(5))))/BA255)</f>
        <v>0.49079258210126586</v>
      </c>
      <c r="BF255" s="88" t="s">
        <v>477</v>
      </c>
      <c r="BG255" s="668">
        <f>AZ254</f>
        <v>2.9687399999999996E-2</v>
      </c>
      <c r="BH255" s="806" t="s">
        <v>97</v>
      </c>
      <c r="BI255" s="807" t="s">
        <v>573</v>
      </c>
      <c r="BJ255" s="796" t="s">
        <v>475</v>
      </c>
      <c r="BK255" s="801">
        <v>6.4999999999999997E-3</v>
      </c>
      <c r="BL255" s="796" t="s">
        <v>424</v>
      </c>
      <c r="BM255" s="798">
        <v>0.1</v>
      </c>
      <c r="BN255" s="798">
        <v>1</v>
      </c>
      <c r="BO255" s="795" t="s">
        <v>258</v>
      </c>
      <c r="BP255" s="796" t="s">
        <v>475</v>
      </c>
      <c r="BQ255" s="801">
        <v>1.4999999999999999E-4</v>
      </c>
      <c r="BR255" s="793" t="s">
        <v>425</v>
      </c>
      <c r="BS255" s="798">
        <v>0.1</v>
      </c>
      <c r="BT255" s="798">
        <v>1</v>
      </c>
      <c r="BU255" s="795" t="s">
        <v>258</v>
      </c>
      <c r="BV255" s="796" t="s">
        <v>475</v>
      </c>
      <c r="BW255" s="801">
        <v>1.38</v>
      </c>
      <c r="BX255" s="793" t="s">
        <v>570</v>
      </c>
      <c r="BY255" s="798">
        <v>0.1</v>
      </c>
      <c r="BZ255" s="798">
        <v>1</v>
      </c>
      <c r="CA255" s="795" t="s">
        <v>258</v>
      </c>
      <c r="CB255" s="637"/>
      <c r="CC255" s="636"/>
      <c r="CD255" s="636"/>
      <c r="CE255" s="637"/>
      <c r="CF255" s="637"/>
      <c r="CG255" s="637"/>
      <c r="CH255" s="637"/>
      <c r="CI255" s="636"/>
      <c r="CJ255" s="636"/>
      <c r="CK255" s="637"/>
      <c r="CL255" s="637"/>
      <c r="CM255" s="637"/>
      <c r="CN255" s="705"/>
      <c r="CO255" s="667">
        <f t="shared" si="101"/>
        <v>0.1</v>
      </c>
      <c r="CP255" s="88">
        <f t="shared" si="102"/>
        <v>0.55000000000000004</v>
      </c>
      <c r="CQ255" s="667">
        <f t="shared" si="103"/>
        <v>1</v>
      </c>
      <c r="CR255" s="67">
        <v>0.4</v>
      </c>
      <c r="CS255" s="67">
        <v>1</v>
      </c>
    </row>
    <row r="256" spans="22:97" s="67" customFormat="1" ht="39" hidden="1" thickBot="1" x14ac:dyDescent="0.3">
      <c r="V256" s="655"/>
      <c r="AA256" s="656"/>
      <c r="AB256" s="656"/>
      <c r="AD256" s="656"/>
      <c r="AE256" s="657"/>
      <c r="AH256" s="658"/>
      <c r="AI256" s="658"/>
      <c r="AK256" s="656"/>
      <c r="AR256" s="656"/>
      <c r="AT256" s="671" t="s">
        <v>484</v>
      </c>
      <c r="AU256" s="675">
        <v>0.15</v>
      </c>
      <c r="AV256" s="669">
        <f>((AU256*0.5*1)*0.5*(16/12))*(1-0)</f>
        <v>4.9999999999999996E-2</v>
      </c>
      <c r="AW256" s="669">
        <f>((AU256*0.5*0.5)*0.5*(16/12))*(1-0)</f>
        <v>2.4999999999999998E-2</v>
      </c>
      <c r="AX256" s="669">
        <f>((AU256*0.5*0.8)*0.5*(16/12))*(1-0.1)</f>
        <v>3.5999999999999997E-2</v>
      </c>
      <c r="AY256" s="669">
        <f t="shared" si="108"/>
        <v>1.7999999999999999E-2</v>
      </c>
      <c r="AZ256" s="669">
        <f t="shared" si="109"/>
        <v>2.7E-2</v>
      </c>
      <c r="BA256" s="676">
        <f t="shared" si="106"/>
        <v>3.1199999999999995E-2</v>
      </c>
      <c r="BB256" s="676">
        <f t="shared" si="107"/>
        <v>1.2316655390161741E-2</v>
      </c>
      <c r="BC256" s="677">
        <f t="shared" ref="BC256:BC263" si="110">1-((BA256-((BB256*2.78)/(SQRT(5))))/BA256)</f>
        <v>0.49079258210126642</v>
      </c>
      <c r="BF256" s="668"/>
      <c r="BG256" s="668"/>
      <c r="BH256" s="806" t="s">
        <v>97</v>
      </c>
      <c r="BI256" s="807" t="s">
        <v>574</v>
      </c>
      <c r="BJ256" s="796" t="s">
        <v>475</v>
      </c>
      <c r="BK256" s="801">
        <v>5.6000000000000004E-7</v>
      </c>
      <c r="BL256" s="796" t="s">
        <v>424</v>
      </c>
      <c r="BM256" s="798">
        <v>0.1</v>
      </c>
      <c r="BN256" s="798">
        <v>1</v>
      </c>
      <c r="BO256" s="795" t="s">
        <v>258</v>
      </c>
      <c r="BP256" s="796" t="s">
        <v>475</v>
      </c>
      <c r="BQ256" s="801">
        <v>1E-4</v>
      </c>
      <c r="BR256" s="793" t="s">
        <v>425</v>
      </c>
      <c r="BS256" s="798">
        <v>0.1</v>
      </c>
      <c r="BT256" s="798">
        <v>1</v>
      </c>
      <c r="BU256" s="795" t="s">
        <v>258</v>
      </c>
      <c r="BV256" s="796" t="s">
        <v>475</v>
      </c>
      <c r="BW256" s="801">
        <v>0.56999999999999995</v>
      </c>
      <c r="BX256" s="793" t="s">
        <v>570</v>
      </c>
      <c r="BY256" s="798">
        <v>0.1</v>
      </c>
      <c r="BZ256" s="798">
        <v>1</v>
      </c>
      <c r="CA256" s="795" t="s">
        <v>258</v>
      </c>
      <c r="CB256" s="637"/>
      <c r="CC256" s="636"/>
      <c r="CD256" s="636"/>
      <c r="CE256" s="637"/>
      <c r="CF256" s="637"/>
      <c r="CG256" s="637"/>
      <c r="CH256" s="637"/>
      <c r="CI256" s="636"/>
      <c r="CJ256" s="636"/>
      <c r="CK256" s="637"/>
      <c r="CL256" s="637"/>
      <c r="CM256" s="637"/>
      <c r="CN256" s="705"/>
      <c r="CO256" s="667">
        <f t="shared" si="101"/>
        <v>0.1</v>
      </c>
      <c r="CP256" s="88">
        <f t="shared" si="102"/>
        <v>0.55000000000000004</v>
      </c>
      <c r="CQ256" s="667">
        <f t="shared" si="103"/>
        <v>1</v>
      </c>
      <c r="CR256" s="67">
        <v>0.4</v>
      </c>
      <c r="CS256" s="67">
        <v>1</v>
      </c>
    </row>
    <row r="257" spans="22:113" s="67" customFormat="1" ht="39" hidden="1" thickBot="1" x14ac:dyDescent="0.3">
      <c r="V257" s="655"/>
      <c r="AA257" s="656"/>
      <c r="AB257" s="656"/>
      <c r="AD257" s="656"/>
      <c r="AE257" s="657"/>
      <c r="AH257" s="658"/>
      <c r="AI257" s="658"/>
      <c r="AK257" s="656"/>
      <c r="AR257" s="656"/>
      <c r="AT257" s="671" t="s">
        <v>487</v>
      </c>
      <c r="AU257" s="675">
        <v>0.15</v>
      </c>
      <c r="AV257" s="669">
        <f t="shared" ref="AV257:AV263" si="111">((AU257*0.5*1)*0.5*(16/12))*(1-0)</f>
        <v>4.9999999999999996E-2</v>
      </c>
      <c r="AW257" s="669">
        <f t="shared" ref="AW257:AW263" si="112">((AU257*0.5*0.5)*0.5*(16/12))*(1-0)</f>
        <v>2.4999999999999998E-2</v>
      </c>
      <c r="AX257" s="669">
        <f t="shared" ref="AX257:AX263" si="113">((AU257*0.5*0.8)*0.5*(16/12))*(1-0.1)</f>
        <v>3.5999999999999997E-2</v>
      </c>
      <c r="AY257" s="669">
        <f t="shared" si="108"/>
        <v>1.7999999999999999E-2</v>
      </c>
      <c r="AZ257" s="669">
        <f t="shared" si="109"/>
        <v>2.7E-2</v>
      </c>
      <c r="BA257" s="676">
        <f t="shared" si="106"/>
        <v>3.1199999999999995E-2</v>
      </c>
      <c r="BB257" s="676">
        <f t="shared" si="107"/>
        <v>1.2316655390161741E-2</v>
      </c>
      <c r="BC257" s="677">
        <f t="shared" si="110"/>
        <v>0.49079258210126642</v>
      </c>
      <c r="BE257" s="668"/>
      <c r="BF257" s="668"/>
      <c r="BH257" s="806" t="s">
        <v>97</v>
      </c>
      <c r="BI257" s="807" t="s">
        <v>598</v>
      </c>
      <c r="BJ257" s="796" t="s">
        <v>475</v>
      </c>
      <c r="BK257" s="801">
        <v>5.6000000000000004E-7</v>
      </c>
      <c r="BL257" s="796" t="s">
        <v>424</v>
      </c>
      <c r="BM257" s="798">
        <v>0.1</v>
      </c>
      <c r="BN257" s="798">
        <v>1</v>
      </c>
      <c r="BO257" s="795" t="s">
        <v>258</v>
      </c>
      <c r="BP257" s="796" t="s">
        <v>475</v>
      </c>
      <c r="BQ257" s="801">
        <v>4.2000000000000002E-4</v>
      </c>
      <c r="BR257" s="793" t="s">
        <v>425</v>
      </c>
      <c r="BS257" s="798">
        <v>0.1</v>
      </c>
      <c r="BT257" s="798">
        <v>1</v>
      </c>
      <c r="BU257" s="795" t="s">
        <v>258</v>
      </c>
      <c r="BV257" s="796" t="s">
        <v>475</v>
      </c>
      <c r="BW257" s="801">
        <v>0.17</v>
      </c>
      <c r="BX257" s="793" t="s">
        <v>570</v>
      </c>
      <c r="BY257" s="798">
        <v>0.1</v>
      </c>
      <c r="BZ257" s="798">
        <v>1</v>
      </c>
      <c r="CA257" s="795" t="s">
        <v>258</v>
      </c>
      <c r="CB257" s="637"/>
      <c r="CC257" s="636"/>
      <c r="CD257" s="636"/>
      <c r="CE257" s="637"/>
      <c r="CF257" s="637"/>
      <c r="CG257" s="637"/>
      <c r="CH257" s="637"/>
      <c r="CI257" s="636"/>
      <c r="CJ257" s="636"/>
      <c r="CK257" s="637"/>
      <c r="CL257" s="637"/>
      <c r="CM257" s="637"/>
      <c r="CN257" s="705"/>
      <c r="CO257" s="667">
        <f t="shared" si="101"/>
        <v>0.1</v>
      </c>
      <c r="CP257" s="88">
        <f t="shared" si="102"/>
        <v>0.55000000000000004</v>
      </c>
      <c r="CQ257" s="667">
        <f t="shared" si="103"/>
        <v>1</v>
      </c>
      <c r="CR257" s="67">
        <v>0.4</v>
      </c>
      <c r="CS257" s="67">
        <v>1</v>
      </c>
    </row>
    <row r="258" spans="22:113" s="67" customFormat="1" ht="39" hidden="1" thickBot="1" x14ac:dyDescent="0.3">
      <c r="V258" s="655"/>
      <c r="AA258" s="656"/>
      <c r="AB258" s="656"/>
      <c r="AD258" s="656"/>
      <c r="AE258" s="657"/>
      <c r="AH258" s="658"/>
      <c r="AI258" s="658"/>
      <c r="AK258" s="656"/>
      <c r="AR258" s="656"/>
      <c r="AT258" s="671" t="s">
        <v>486</v>
      </c>
      <c r="AU258" s="675">
        <v>0.24</v>
      </c>
      <c r="AV258" s="669">
        <f t="shared" si="111"/>
        <v>7.9999999999999988E-2</v>
      </c>
      <c r="AW258" s="669">
        <f t="shared" si="112"/>
        <v>3.9999999999999994E-2</v>
      </c>
      <c r="AX258" s="669">
        <f t="shared" si="113"/>
        <v>5.7600000000000005E-2</v>
      </c>
      <c r="AY258" s="669">
        <f t="shared" si="108"/>
        <v>2.8800000000000003E-2</v>
      </c>
      <c r="AZ258" s="669">
        <f t="shared" si="109"/>
        <v>4.3199999999999995E-2</v>
      </c>
      <c r="BA258" s="676">
        <f t="shared" si="106"/>
        <v>4.9919999999999992E-2</v>
      </c>
      <c r="BB258" s="676">
        <f t="shared" si="107"/>
        <v>1.9706648624258784E-2</v>
      </c>
      <c r="BC258" s="677">
        <f t="shared" si="110"/>
        <v>0.49079258210126631</v>
      </c>
      <c r="BE258" s="668"/>
      <c r="BF258" s="668"/>
      <c r="BH258" s="806" t="s">
        <v>97</v>
      </c>
      <c r="BI258" s="807" t="s">
        <v>599</v>
      </c>
      <c r="BJ258" s="796" t="s">
        <v>475</v>
      </c>
      <c r="BK258" s="801">
        <v>9.7000000000000003E-6</v>
      </c>
      <c r="BL258" s="796" t="s">
        <v>424</v>
      </c>
      <c r="BM258" s="798">
        <v>0.1</v>
      </c>
      <c r="BN258" s="798">
        <v>1</v>
      </c>
      <c r="BO258" s="795" t="s">
        <v>258</v>
      </c>
      <c r="BP258" s="796" t="s">
        <v>475</v>
      </c>
      <c r="BQ258" s="801">
        <v>8.9999999999999998E-4</v>
      </c>
      <c r="BR258" s="793" t="s">
        <v>425</v>
      </c>
      <c r="BS258" s="798">
        <v>0.1</v>
      </c>
      <c r="BT258" s="798">
        <v>1</v>
      </c>
      <c r="BU258" s="795" t="s">
        <v>258</v>
      </c>
      <c r="BV258" s="796" t="s">
        <v>475</v>
      </c>
      <c r="BW258" s="801">
        <v>0.57999999999999996</v>
      </c>
      <c r="BX258" s="793" t="s">
        <v>570</v>
      </c>
      <c r="BY258" s="798">
        <v>0.1</v>
      </c>
      <c r="BZ258" s="798">
        <v>1</v>
      </c>
      <c r="CA258" s="795" t="s">
        <v>258</v>
      </c>
      <c r="CB258" s="637"/>
      <c r="CC258" s="636"/>
      <c r="CD258" s="636"/>
      <c r="CE258" s="637"/>
      <c r="CF258" s="637"/>
      <c r="CG258" s="637"/>
      <c r="CH258" s="637"/>
      <c r="CI258" s="636"/>
      <c r="CJ258" s="636"/>
      <c r="CK258" s="637"/>
      <c r="CL258" s="637"/>
      <c r="CM258" s="637"/>
      <c r="CN258" s="705"/>
      <c r="CO258" s="667">
        <f t="shared" si="101"/>
        <v>0.1</v>
      </c>
      <c r="CP258" s="88">
        <f t="shared" si="102"/>
        <v>0.55000000000000004</v>
      </c>
      <c r="CQ258" s="667">
        <f t="shared" si="103"/>
        <v>1</v>
      </c>
      <c r="CR258" s="67">
        <v>0.4</v>
      </c>
      <c r="CS258" s="67">
        <v>1</v>
      </c>
    </row>
    <row r="259" spans="22:113" s="67" customFormat="1" ht="39" hidden="1" thickBot="1" x14ac:dyDescent="0.3">
      <c r="V259" s="655"/>
      <c r="AA259" s="656"/>
      <c r="AB259" s="656"/>
      <c r="AD259" s="656"/>
      <c r="AE259" s="657"/>
      <c r="AH259" s="658"/>
      <c r="AI259" s="658"/>
      <c r="AK259" s="656"/>
      <c r="AR259" s="656"/>
      <c r="AT259" s="671" t="s">
        <v>488</v>
      </c>
      <c r="AU259" s="675">
        <v>0.43</v>
      </c>
      <c r="AV259" s="669">
        <f t="shared" si="111"/>
        <v>0.14333333333333331</v>
      </c>
      <c r="AW259" s="669">
        <f t="shared" si="112"/>
        <v>7.1666666666666656E-2</v>
      </c>
      <c r="AX259" s="669">
        <f t="shared" si="113"/>
        <v>0.1032</v>
      </c>
      <c r="AY259" s="669">
        <f t="shared" si="108"/>
        <v>5.16E-2</v>
      </c>
      <c r="AZ259" s="669">
        <f t="shared" si="109"/>
        <v>7.7399999999999997E-2</v>
      </c>
      <c r="BA259" s="676">
        <f t="shared" si="106"/>
        <v>8.9439999999999992E-2</v>
      </c>
      <c r="BB259" s="676">
        <f t="shared" si="107"/>
        <v>3.5307745451796956E-2</v>
      </c>
      <c r="BC259" s="677">
        <f t="shared" si="110"/>
        <v>0.49079258210126586</v>
      </c>
      <c r="BE259" s="668"/>
      <c r="BF259" s="668"/>
      <c r="BH259" s="806" t="s">
        <v>97</v>
      </c>
      <c r="BI259" s="807" t="s">
        <v>575</v>
      </c>
      <c r="BJ259" s="796" t="s">
        <v>475</v>
      </c>
      <c r="BK259" s="801">
        <v>9.7000000000000003E-6</v>
      </c>
      <c r="BL259" s="796" t="s">
        <v>424</v>
      </c>
      <c r="BM259" s="798">
        <v>0.1</v>
      </c>
      <c r="BN259" s="798">
        <v>1</v>
      </c>
      <c r="BO259" s="795" t="s">
        <v>258</v>
      </c>
      <c r="BP259" s="796" t="s">
        <v>475</v>
      </c>
      <c r="BQ259" s="801">
        <v>4.4999999999999999E-4</v>
      </c>
      <c r="BR259" s="793" t="s">
        <v>425</v>
      </c>
      <c r="BS259" s="798">
        <v>0.1</v>
      </c>
      <c r="BT259" s="798">
        <v>1</v>
      </c>
      <c r="BU259" s="795" t="s">
        <v>258</v>
      </c>
      <c r="BV259" s="796" t="s">
        <v>475</v>
      </c>
      <c r="BW259" s="801">
        <v>1.47</v>
      </c>
      <c r="BX259" s="793" t="s">
        <v>570</v>
      </c>
      <c r="BY259" s="798">
        <v>0.1</v>
      </c>
      <c r="BZ259" s="798">
        <v>1</v>
      </c>
      <c r="CA259" s="795" t="s">
        <v>258</v>
      </c>
      <c r="CB259" s="637"/>
      <c r="CC259" s="636"/>
      <c r="CD259" s="636"/>
      <c r="CE259" s="637"/>
      <c r="CF259" s="637"/>
      <c r="CG259" s="637"/>
      <c r="CH259" s="637"/>
      <c r="CI259" s="636"/>
      <c r="CJ259" s="636"/>
      <c r="CK259" s="637"/>
      <c r="CL259" s="637"/>
      <c r="CM259" s="637"/>
      <c r="CN259" s="705"/>
      <c r="CO259" s="667">
        <f t="shared" si="101"/>
        <v>0.1</v>
      </c>
      <c r="CP259" s="88">
        <f t="shared" si="102"/>
        <v>0.55000000000000004</v>
      </c>
      <c r="CQ259" s="667">
        <f t="shared" si="103"/>
        <v>1</v>
      </c>
      <c r="CR259" s="67">
        <v>0.4</v>
      </c>
      <c r="CS259" s="67">
        <v>1</v>
      </c>
    </row>
    <row r="260" spans="22:113" s="67" customFormat="1" hidden="1" x14ac:dyDescent="0.25">
      <c r="V260" s="655"/>
      <c r="AA260" s="656"/>
      <c r="AB260" s="656"/>
      <c r="AD260" s="656"/>
      <c r="AE260" s="657"/>
      <c r="AH260" s="658"/>
      <c r="AI260" s="658"/>
      <c r="AK260" s="656"/>
      <c r="AR260" s="656"/>
      <c r="AT260" s="671" t="s">
        <v>489</v>
      </c>
      <c r="AU260" s="675">
        <v>0.4</v>
      </c>
      <c r="AV260" s="669">
        <f t="shared" si="111"/>
        <v>0.13333333333333333</v>
      </c>
      <c r="AW260" s="669">
        <f t="shared" si="112"/>
        <v>6.6666666666666666E-2</v>
      </c>
      <c r="AX260" s="669">
        <f t="shared" si="113"/>
        <v>9.6000000000000016E-2</v>
      </c>
      <c r="AY260" s="669">
        <f t="shared" si="108"/>
        <v>4.8000000000000008E-2</v>
      </c>
      <c r="AZ260" s="669">
        <f t="shared" si="109"/>
        <v>7.1999999999999995E-2</v>
      </c>
      <c r="BA260" s="676">
        <f t="shared" si="106"/>
        <v>8.320000000000001E-2</v>
      </c>
      <c r="BB260" s="676">
        <f t="shared" si="107"/>
        <v>3.2844414373764612E-2</v>
      </c>
      <c r="BC260" s="677">
        <f t="shared" si="110"/>
        <v>0.49079258210126586</v>
      </c>
      <c r="BE260" s="668"/>
      <c r="BF260" s="668"/>
      <c r="BI260" s="635"/>
      <c r="BJ260" s="636"/>
      <c r="BK260" s="636"/>
      <c r="BL260" s="636"/>
      <c r="BM260" s="102"/>
      <c r="BN260" s="102"/>
      <c r="BO260" s="102"/>
      <c r="BP260" s="636"/>
      <c r="BQ260" s="636"/>
      <c r="BR260" s="636"/>
      <c r="BS260" s="636"/>
      <c r="BT260" s="636"/>
      <c r="BU260" s="636"/>
      <c r="BV260" s="637"/>
      <c r="BW260" s="636"/>
      <c r="BX260" s="636"/>
      <c r="BY260" s="637"/>
      <c r="BZ260" s="637"/>
      <c r="CA260" s="637"/>
      <c r="CB260" s="637"/>
      <c r="CC260" s="636"/>
      <c r="CD260" s="636"/>
      <c r="CE260" s="637"/>
      <c r="CF260" s="637"/>
      <c r="CG260" s="637"/>
      <c r="CH260" s="637"/>
      <c r="CI260" s="636"/>
      <c r="CJ260" s="636"/>
      <c r="CK260" s="637"/>
      <c r="CL260" s="637"/>
      <c r="CM260" s="637"/>
      <c r="CN260" s="705"/>
      <c r="CO260" s="667">
        <f t="shared" si="101"/>
        <v>0</v>
      </c>
      <c r="CP260" s="88">
        <f t="shared" si="102"/>
        <v>0</v>
      </c>
      <c r="CQ260" s="667">
        <f t="shared" si="103"/>
        <v>0</v>
      </c>
    </row>
    <row r="261" spans="22:113" s="67" customFormat="1" ht="18.75" hidden="1" thickBot="1" x14ac:dyDescent="0.3">
      <c r="V261" s="655"/>
      <c r="AA261" s="656"/>
      <c r="AB261" s="656"/>
      <c r="AD261" s="656"/>
      <c r="AE261" s="657"/>
      <c r="AH261" s="658"/>
      <c r="AI261" s="658"/>
      <c r="AK261" s="656"/>
      <c r="AR261" s="656"/>
      <c r="AT261" s="671" t="s">
        <v>490</v>
      </c>
      <c r="AU261" s="675">
        <v>0.39</v>
      </c>
      <c r="AV261" s="669">
        <f t="shared" si="111"/>
        <v>0.13</v>
      </c>
      <c r="AW261" s="669">
        <f t="shared" si="112"/>
        <v>6.5000000000000002E-2</v>
      </c>
      <c r="AX261" s="669">
        <f t="shared" si="113"/>
        <v>9.3600000000000017E-2</v>
      </c>
      <c r="AY261" s="669">
        <f t="shared" si="108"/>
        <v>4.6800000000000008E-2</v>
      </c>
      <c r="AZ261" s="669">
        <f t="shared" si="109"/>
        <v>7.0199999999999985E-2</v>
      </c>
      <c r="BA261" s="676">
        <f t="shared" si="106"/>
        <v>8.1119999999999998E-2</v>
      </c>
      <c r="BB261" s="676">
        <f t="shared" si="107"/>
        <v>3.2023304014420516E-2</v>
      </c>
      <c r="BC261" s="677">
        <f t="shared" si="110"/>
        <v>0.49079258210126619</v>
      </c>
      <c r="BE261" s="665"/>
      <c r="BI261" s="635"/>
      <c r="BJ261" s="636"/>
      <c r="BK261" s="636"/>
      <c r="BL261" s="636"/>
      <c r="BM261" s="102"/>
      <c r="BN261" s="102"/>
      <c r="BO261" s="102"/>
      <c r="BP261" s="636"/>
      <c r="BQ261" s="636"/>
      <c r="BR261" s="636"/>
      <c r="BS261" s="636"/>
      <c r="BT261" s="636"/>
      <c r="BU261" s="636"/>
      <c r="BV261" s="637"/>
      <c r="BW261" s="636"/>
      <c r="BX261" s="636"/>
      <c r="BY261" s="637"/>
      <c r="BZ261" s="637"/>
      <c r="CA261" s="637"/>
      <c r="CB261" s="635"/>
      <c r="CC261" s="635"/>
      <c r="CD261" s="635"/>
      <c r="CE261" s="635"/>
      <c r="CF261" s="635"/>
      <c r="CG261" s="635"/>
      <c r="CH261" s="635"/>
      <c r="CI261" s="635"/>
      <c r="CJ261" s="635"/>
      <c r="CK261" s="635"/>
      <c r="CL261" s="635"/>
      <c r="CM261" s="635"/>
      <c r="CO261" s="667">
        <f t="shared" si="101"/>
        <v>0</v>
      </c>
      <c r="CP261" s="88">
        <f t="shared" si="102"/>
        <v>0</v>
      </c>
      <c r="CQ261" s="667">
        <f t="shared" si="103"/>
        <v>0</v>
      </c>
      <c r="DC261" s="705" t="s">
        <v>376</v>
      </c>
      <c r="DD261" s="705" t="s">
        <v>377</v>
      </c>
      <c r="DF261" s="705" t="s">
        <v>387</v>
      </c>
      <c r="DG261" s="705"/>
      <c r="DH261" s="705"/>
      <c r="DI261" s="705"/>
    </row>
    <row r="262" spans="22:113" s="67" customFormat="1" ht="33" hidden="1" customHeight="1" x14ac:dyDescent="0.25">
      <c r="V262" s="655"/>
      <c r="AA262" s="656"/>
      <c r="AB262" s="656"/>
      <c r="AD262" s="656"/>
      <c r="AE262" s="657"/>
      <c r="AH262" s="658"/>
      <c r="AI262" s="658"/>
      <c r="AK262" s="656"/>
      <c r="AR262" s="656"/>
      <c r="AT262" s="671" t="s">
        <v>498</v>
      </c>
      <c r="AU262" s="675">
        <v>0.04</v>
      </c>
      <c r="AV262" s="669">
        <f t="shared" si="111"/>
        <v>1.3333333333333332E-2</v>
      </c>
      <c r="AW262" s="669">
        <f t="shared" si="112"/>
        <v>6.6666666666666662E-3</v>
      </c>
      <c r="AX262" s="669">
        <f t="shared" si="113"/>
        <v>9.5999999999999992E-3</v>
      </c>
      <c r="AY262" s="669">
        <f t="shared" si="108"/>
        <v>4.7999999999999996E-3</v>
      </c>
      <c r="AZ262" s="669">
        <f t="shared" si="109"/>
        <v>7.2000000000000007E-3</v>
      </c>
      <c r="BA262" s="676">
        <f t="shared" si="106"/>
        <v>8.3199999999999975E-3</v>
      </c>
      <c r="BB262" s="676">
        <f t="shared" si="107"/>
        <v>3.2844414373764635E-3</v>
      </c>
      <c r="BC262" s="677">
        <f t="shared" si="110"/>
        <v>0.49079258210126642</v>
      </c>
      <c r="BE262" s="656"/>
      <c r="BI262" s="2096" t="s">
        <v>333</v>
      </c>
      <c r="BJ262" s="2096" t="s">
        <v>253</v>
      </c>
      <c r="BK262" s="2096" t="s">
        <v>279</v>
      </c>
      <c r="BL262" s="940"/>
      <c r="BM262" s="2096" t="s">
        <v>233</v>
      </c>
      <c r="BN262" s="2096" t="s">
        <v>233</v>
      </c>
      <c r="BO262" s="2096" t="s">
        <v>240</v>
      </c>
      <c r="BP262" s="636"/>
      <c r="BQ262" s="636"/>
      <c r="BR262" s="636"/>
      <c r="BS262" s="636"/>
      <c r="BT262" s="636"/>
      <c r="BU262" s="636"/>
      <c r="BV262" s="637"/>
      <c r="BW262" s="636"/>
      <c r="BX262" s="636"/>
      <c r="BY262" s="637"/>
      <c r="BZ262" s="637"/>
      <c r="CA262" s="637"/>
      <c r="CB262" s="635"/>
      <c r="CC262" s="635"/>
      <c r="CD262" s="635"/>
      <c r="CE262" s="635"/>
      <c r="CF262" s="635"/>
      <c r="CG262" s="635"/>
      <c r="CH262" s="635"/>
      <c r="CI262" s="635"/>
      <c r="CJ262" s="635"/>
      <c r="CK262" s="635"/>
      <c r="CL262" s="635"/>
      <c r="CM262" s="635"/>
      <c r="CO262" s="667" t="str">
        <f t="shared" ref="CO262:CO325" si="114">BM262</f>
        <v>Incertidumbre (+/- %)</v>
      </c>
      <c r="CP262" s="88" t="e">
        <f t="shared" ref="CP262:CP325" si="115">(CO262+CQ262)/2</f>
        <v>#VALUE!</v>
      </c>
      <c r="CQ262" s="667" t="str">
        <f t="shared" ref="CQ262:CQ325" si="116">BN262</f>
        <v>Incertidumbre (+/- %)</v>
      </c>
      <c r="DA262" s="67">
        <v>0</v>
      </c>
      <c r="DC262" s="705" t="s">
        <v>99</v>
      </c>
      <c r="DD262" s="705" t="s">
        <v>98</v>
      </c>
      <c r="DF262" s="705" t="s">
        <v>98</v>
      </c>
      <c r="DG262" s="705"/>
      <c r="DH262" s="705"/>
      <c r="DI262" s="705"/>
    </row>
    <row r="263" spans="22:113" s="67" customFormat="1" ht="15.75" hidden="1" thickBot="1" x14ac:dyDescent="0.3">
      <c r="V263" s="655"/>
      <c r="AA263" s="656"/>
      <c r="AB263" s="656"/>
      <c r="AD263" s="656"/>
      <c r="AE263" s="657"/>
      <c r="AH263" s="658"/>
      <c r="AI263" s="658"/>
      <c r="AK263" s="656"/>
      <c r="AR263" s="656"/>
      <c r="AT263" s="671" t="s">
        <v>491</v>
      </c>
      <c r="AU263" s="675">
        <v>0.01</v>
      </c>
      <c r="AV263" s="669">
        <f t="shared" si="111"/>
        <v>3.3333333333333331E-3</v>
      </c>
      <c r="AW263" s="669">
        <f t="shared" si="112"/>
        <v>1.6666666666666666E-3</v>
      </c>
      <c r="AX263" s="669">
        <f t="shared" si="113"/>
        <v>2.3999999999999998E-3</v>
      </c>
      <c r="AY263" s="669">
        <f t="shared" si="108"/>
        <v>1.1999999999999999E-3</v>
      </c>
      <c r="AZ263" s="669">
        <f t="shared" si="109"/>
        <v>1.8000000000000002E-3</v>
      </c>
      <c r="BA263" s="676">
        <f t="shared" si="106"/>
        <v>2.0799999999999994E-3</v>
      </c>
      <c r="BB263" s="676">
        <f t="shared" si="107"/>
        <v>8.2111035934411534E-4</v>
      </c>
      <c r="BC263" s="677">
        <f t="shared" si="110"/>
        <v>0.49079258210126597</v>
      </c>
      <c r="BE263" s="656"/>
      <c r="BI263" s="2097"/>
      <c r="BJ263" s="2097"/>
      <c r="BK263" s="2097"/>
      <c r="BL263" s="941" t="s">
        <v>251</v>
      </c>
      <c r="BM263" s="2097"/>
      <c r="BN263" s="2097"/>
      <c r="BO263" s="2097"/>
      <c r="BP263" s="636"/>
      <c r="BQ263" s="636"/>
      <c r="BR263" s="636"/>
      <c r="BS263" s="636"/>
      <c r="BT263" s="636"/>
      <c r="BU263" s="636"/>
      <c r="BV263" s="637"/>
      <c r="BW263" s="636"/>
      <c r="BX263" s="636"/>
      <c r="BY263" s="637"/>
      <c r="BZ263" s="637"/>
      <c r="CA263" s="637"/>
      <c r="CB263" s="635"/>
      <c r="CC263" s="635"/>
      <c r="CD263" s="635"/>
      <c r="CE263" s="635"/>
      <c r="CF263" s="635"/>
      <c r="CG263" s="635"/>
      <c r="CH263" s="635"/>
      <c r="CI263" s="635"/>
      <c r="CJ263" s="635"/>
      <c r="CK263" s="635"/>
      <c r="CL263" s="635"/>
      <c r="CM263" s="635"/>
      <c r="CO263" s="667">
        <f t="shared" si="114"/>
        <v>0</v>
      </c>
      <c r="CP263" s="88">
        <f t="shared" si="115"/>
        <v>0</v>
      </c>
      <c r="CQ263" s="667">
        <f t="shared" si="116"/>
        <v>0</v>
      </c>
      <c r="DA263" s="67">
        <v>0</v>
      </c>
      <c r="DC263" s="705">
        <v>0</v>
      </c>
      <c r="DD263" s="705">
        <v>0</v>
      </c>
      <c r="DF263" s="705">
        <v>0</v>
      </c>
      <c r="DG263" s="705"/>
      <c r="DH263" s="705"/>
      <c r="DI263" s="705"/>
    </row>
    <row r="264" spans="22:113" s="67" customFormat="1" ht="39" hidden="1" customHeight="1" thickBot="1" x14ac:dyDescent="0.3">
      <c r="V264" s="655"/>
      <c r="AA264" s="656"/>
      <c r="AB264" s="656"/>
      <c r="AD264" s="656"/>
      <c r="AE264" s="657"/>
      <c r="AH264" s="658"/>
      <c r="AI264" s="658"/>
      <c r="AK264" s="656"/>
      <c r="AR264" s="656"/>
      <c r="AT264" s="88"/>
      <c r="AU264" s="666" t="s">
        <v>119</v>
      </c>
      <c r="AV264" s="678">
        <f>AVERAGE(AV254:AV263)</f>
        <v>6.749766666666665E-2</v>
      </c>
      <c r="AW264" s="678">
        <f>AVERAGE(AW254:AW263)</f>
        <v>3.3748833333333325E-2</v>
      </c>
      <c r="AX264" s="678">
        <f>AVERAGE(AX254:AX263)</f>
        <v>4.8598320000000007E-2</v>
      </c>
      <c r="AY264" s="678">
        <f>AVERAGE(AY254:AY263)</f>
        <v>2.4299160000000004E-2</v>
      </c>
      <c r="AZ264" s="678">
        <f>AVERAGE(AZ254:AZ263)</f>
        <v>3.6448739999999993E-2</v>
      </c>
      <c r="BB264" s="656"/>
      <c r="BC264" s="656"/>
      <c r="BE264" s="656"/>
      <c r="BH264" s="806" t="s">
        <v>54</v>
      </c>
      <c r="BI264" s="807" t="s">
        <v>499</v>
      </c>
      <c r="BJ264" s="796" t="s">
        <v>100</v>
      </c>
      <c r="BK264" s="801">
        <v>84.62</v>
      </c>
      <c r="BL264" s="796" t="s">
        <v>412</v>
      </c>
      <c r="BM264" s="798">
        <v>0.2</v>
      </c>
      <c r="BN264" s="798">
        <v>0.5</v>
      </c>
      <c r="BO264" s="795" t="s">
        <v>461</v>
      </c>
      <c r="BP264" s="636"/>
      <c r="BQ264" s="801">
        <v>1425</v>
      </c>
      <c r="BR264" s="796" t="s">
        <v>413</v>
      </c>
      <c r="BS264" s="636"/>
      <c r="BT264" s="636"/>
      <c r="BU264" s="636"/>
      <c r="BV264" s="637"/>
      <c r="BW264" s="636"/>
      <c r="BX264" s="636"/>
      <c r="BY264" s="637"/>
      <c r="BZ264" s="637"/>
      <c r="CA264" s="637"/>
      <c r="CB264" s="635"/>
      <c r="CC264" s="635"/>
      <c r="CD264" s="635"/>
      <c r="CE264" s="635"/>
      <c r="CF264" s="635"/>
      <c r="CG264" s="635"/>
      <c r="CH264" s="635"/>
      <c r="CI264" s="635"/>
      <c r="CJ264" s="635"/>
      <c r="CK264" s="635"/>
      <c r="CL264" s="635"/>
      <c r="CM264" s="635"/>
      <c r="CO264" s="667">
        <f t="shared" si="114"/>
        <v>0.2</v>
      </c>
      <c r="CP264" s="88">
        <f t="shared" si="115"/>
        <v>0.35</v>
      </c>
      <c r="CQ264" s="667">
        <f t="shared" si="116"/>
        <v>0.5</v>
      </c>
      <c r="CR264" s="67">
        <v>0.2</v>
      </c>
      <c r="CS264" s="67">
        <v>0.5</v>
      </c>
      <c r="CZ264" s="67" t="s">
        <v>54</v>
      </c>
      <c r="DA264" s="67" t="s">
        <v>57</v>
      </c>
      <c r="DB264" s="67" t="s">
        <v>100</v>
      </c>
      <c r="DC264" s="705">
        <v>57</v>
      </c>
      <c r="DD264" s="909">
        <f>+DC264*21</f>
        <v>1197</v>
      </c>
      <c r="DE264" s="705" t="s">
        <v>374</v>
      </c>
      <c r="DF264" s="705">
        <f t="shared" ref="DF264:DF280" si="117">+DC264*25</f>
        <v>1425</v>
      </c>
      <c r="DG264" s="705"/>
      <c r="DH264" s="705"/>
      <c r="DI264" s="705"/>
    </row>
    <row r="265" spans="22:113" s="67" customFormat="1" ht="39" hidden="1" customHeight="1" thickBot="1" x14ac:dyDescent="0.3">
      <c r="V265" s="655"/>
      <c r="AA265" s="656"/>
      <c r="AB265" s="656"/>
      <c r="AD265" s="656"/>
      <c r="AE265" s="657"/>
      <c r="AH265" s="658"/>
      <c r="AI265" s="658"/>
      <c r="AK265" s="656"/>
      <c r="AR265" s="656"/>
      <c r="AT265" s="88"/>
      <c r="AU265" s="666" t="s">
        <v>502</v>
      </c>
      <c r="AV265" s="666">
        <f>STDEV(AV254:AV263)</f>
        <v>5.2230230403710561E-2</v>
      </c>
      <c r="AW265" s="666">
        <f>STDEV(AW254:AW263)</f>
        <v>2.611511520185528E-2</v>
      </c>
      <c r="AX265" s="666">
        <f>STDEV(AX254:AX263)</f>
        <v>3.7605765890671605E-2</v>
      </c>
      <c r="AY265" s="666">
        <f>STDEV(AY254:AY263)</f>
        <v>1.8802882945335803E-2</v>
      </c>
      <c r="AZ265" s="666">
        <f>STDEV(AZ254:AZ263)</f>
        <v>2.8204324418003707E-2</v>
      </c>
      <c r="BB265" s="656"/>
      <c r="BC265" s="656"/>
      <c r="BE265" s="656"/>
      <c r="BH265" s="806"/>
      <c r="BI265" s="807" t="s">
        <v>500</v>
      </c>
      <c r="BJ265" s="796" t="s">
        <v>100</v>
      </c>
      <c r="BK265" s="801">
        <v>60.44</v>
      </c>
      <c r="BL265" s="796" t="s">
        <v>412</v>
      </c>
      <c r="BM265" s="798">
        <v>0.2</v>
      </c>
      <c r="BN265" s="798">
        <v>0.5</v>
      </c>
      <c r="BO265" s="795" t="s">
        <v>461</v>
      </c>
      <c r="BP265" s="636"/>
      <c r="BQ265" s="801"/>
      <c r="BR265" s="796"/>
      <c r="BS265" s="636"/>
      <c r="BT265" s="636"/>
      <c r="BU265" s="636"/>
      <c r="BV265" s="637"/>
      <c r="BW265" s="636"/>
      <c r="BX265" s="636"/>
      <c r="BY265" s="637"/>
      <c r="BZ265" s="637"/>
      <c r="CA265" s="637"/>
      <c r="CB265" s="635"/>
      <c r="CC265" s="635"/>
      <c r="CD265" s="635"/>
      <c r="CE265" s="635"/>
      <c r="CF265" s="635"/>
      <c r="CG265" s="635"/>
      <c r="CH265" s="635"/>
      <c r="CI265" s="635"/>
      <c r="CJ265" s="635"/>
      <c r="CK265" s="635"/>
      <c r="CL265" s="635"/>
      <c r="CM265" s="635"/>
      <c r="CO265" s="667">
        <f t="shared" si="114"/>
        <v>0.2</v>
      </c>
      <c r="CP265" s="88">
        <f t="shared" si="115"/>
        <v>0.35</v>
      </c>
      <c r="CQ265" s="667">
        <f t="shared" si="116"/>
        <v>0.5</v>
      </c>
      <c r="DC265" s="705"/>
      <c r="DD265" s="909"/>
      <c r="DE265" s="705"/>
      <c r="DF265" s="705"/>
      <c r="DG265" s="705"/>
      <c r="DH265" s="705"/>
      <c r="DI265" s="705"/>
    </row>
    <row r="266" spans="22:113" s="67" customFormat="1" ht="39" hidden="1" customHeight="1" thickBot="1" x14ac:dyDescent="0.3">
      <c r="V266" s="655"/>
      <c r="AA266" s="656"/>
      <c r="AB266" s="656"/>
      <c r="AD266" s="656"/>
      <c r="AE266" s="657"/>
      <c r="AH266" s="658"/>
      <c r="AI266" s="658"/>
      <c r="AK266" s="656"/>
      <c r="AR266" s="656"/>
      <c r="AU266" s="666" t="s">
        <v>117</v>
      </c>
      <c r="AV266" s="666">
        <f>BJ421</f>
        <v>2.31</v>
      </c>
      <c r="AW266" s="679">
        <f>AV266</f>
        <v>2.31</v>
      </c>
      <c r="AX266" s="679">
        <f>AW266</f>
        <v>2.31</v>
      </c>
      <c r="AY266" s="679">
        <f>AX266</f>
        <v>2.31</v>
      </c>
      <c r="AZ266" s="679">
        <f>AY266</f>
        <v>2.31</v>
      </c>
      <c r="BB266" s="656"/>
      <c r="BC266" s="656"/>
      <c r="BE266" s="656"/>
      <c r="BH266" s="806"/>
      <c r="BI266" s="807" t="s">
        <v>501</v>
      </c>
      <c r="BJ266" s="796" t="s">
        <v>100</v>
      </c>
      <c r="BK266" s="801">
        <v>53.05</v>
      </c>
      <c r="BL266" s="796" t="s">
        <v>412</v>
      </c>
      <c r="BM266" s="798">
        <v>0.2</v>
      </c>
      <c r="BN266" s="798">
        <v>0.5</v>
      </c>
      <c r="BO266" s="795" t="s">
        <v>461</v>
      </c>
      <c r="BP266" s="636"/>
      <c r="BQ266" s="801"/>
      <c r="BR266" s="796"/>
      <c r="BS266" s="636"/>
      <c r="BT266" s="636"/>
      <c r="BU266" s="636"/>
      <c r="BV266" s="637"/>
      <c r="BW266" s="636"/>
      <c r="BX266" s="636"/>
      <c r="BY266" s="637"/>
      <c r="BZ266" s="637"/>
      <c r="CA266" s="637"/>
      <c r="CB266" s="635"/>
      <c r="CC266" s="635"/>
      <c r="CD266" s="635"/>
      <c r="CE266" s="635"/>
      <c r="CF266" s="635"/>
      <c r="CG266" s="635"/>
      <c r="CH266" s="635"/>
      <c r="CI266" s="635"/>
      <c r="CJ266" s="635"/>
      <c r="CK266" s="635"/>
      <c r="CL266" s="635"/>
      <c r="CM266" s="635"/>
      <c r="CO266" s="667">
        <f t="shared" si="114"/>
        <v>0.2</v>
      </c>
      <c r="CP266" s="88">
        <f t="shared" si="115"/>
        <v>0.35</v>
      </c>
      <c r="CQ266" s="667">
        <f t="shared" si="116"/>
        <v>0.5</v>
      </c>
      <c r="DC266" s="705"/>
      <c r="DD266" s="909"/>
      <c r="DE266" s="705"/>
      <c r="DF266" s="705"/>
      <c r="DG266" s="705"/>
      <c r="DH266" s="705"/>
      <c r="DI266" s="705"/>
    </row>
    <row r="267" spans="22:113" s="67" customFormat="1" ht="15" hidden="1" customHeight="1" thickBot="1" x14ac:dyDescent="0.3">
      <c r="V267" s="655"/>
      <c r="AA267" s="656"/>
      <c r="AB267" s="656"/>
      <c r="AD267" s="656"/>
      <c r="AE267" s="657"/>
      <c r="AH267" s="658"/>
      <c r="AI267" s="658"/>
      <c r="AK267" s="656"/>
      <c r="AR267" s="656"/>
      <c r="AU267" s="666" t="s">
        <v>120</v>
      </c>
      <c r="AV267" s="677">
        <f>1-((AV264-((AV265*AV266)/(SQRT(9))))/AV264)</f>
        <v>0.59583211386354795</v>
      </c>
      <c r="AW267" s="677">
        <f>1-((AW264-((AW265*AW266)/(SQRT(9))))/AW264)</f>
        <v>0.59583211386354795</v>
      </c>
      <c r="AX267" s="677">
        <f>1-((AX264-((AX265*AX266)/(SQRT(9))))/AX264)</f>
        <v>0.59583211386354773</v>
      </c>
      <c r="AY267" s="677">
        <f>1-((AY264-((AY265*AY266)/(SQRT(9))))/AY264)</f>
        <v>0.59583211386354773</v>
      </c>
      <c r="AZ267" s="677">
        <f>1-((AZ264-((AZ265*AZ266)/(SQRT(9))))/AZ264)</f>
        <v>0.59583211386354806</v>
      </c>
      <c r="BB267" s="656"/>
      <c r="BC267" s="656"/>
      <c r="BE267" s="656"/>
      <c r="BH267" s="806"/>
      <c r="BI267" s="807" t="s">
        <v>462</v>
      </c>
      <c r="BJ267" s="796" t="s">
        <v>100</v>
      </c>
      <c r="BK267" s="801">
        <v>57.53</v>
      </c>
      <c r="BL267" s="796" t="s">
        <v>412</v>
      </c>
      <c r="BM267" s="798">
        <v>0.2</v>
      </c>
      <c r="BN267" s="798">
        <v>0.5</v>
      </c>
      <c r="BO267" s="795" t="s">
        <v>461</v>
      </c>
      <c r="BP267" s="636"/>
      <c r="BQ267" s="801"/>
      <c r="BR267" s="796"/>
      <c r="BS267" s="636"/>
      <c r="BT267" s="636"/>
      <c r="BU267" s="636"/>
      <c r="BV267" s="637"/>
      <c r="BW267" s="636"/>
      <c r="BX267" s="636"/>
      <c r="BY267" s="637"/>
      <c r="BZ267" s="637"/>
      <c r="CA267" s="637"/>
      <c r="CB267" s="635"/>
      <c r="CC267" s="635"/>
      <c r="CD267" s="635"/>
      <c r="CE267" s="635"/>
      <c r="CF267" s="635"/>
      <c r="CG267" s="635"/>
      <c r="CH267" s="635"/>
      <c r="CI267" s="635"/>
      <c r="CJ267" s="635"/>
      <c r="CK267" s="635"/>
      <c r="CL267" s="635"/>
      <c r="CM267" s="635"/>
      <c r="CO267" s="667">
        <f t="shared" si="114"/>
        <v>0.2</v>
      </c>
      <c r="CP267" s="88">
        <f t="shared" si="115"/>
        <v>0.35</v>
      </c>
      <c r="CQ267" s="667">
        <f t="shared" si="116"/>
        <v>0.5</v>
      </c>
      <c r="DC267" s="705"/>
      <c r="DD267" s="909"/>
      <c r="DE267" s="705"/>
      <c r="DF267" s="705"/>
      <c r="DG267" s="705"/>
      <c r="DH267" s="705"/>
      <c r="DI267" s="705"/>
    </row>
    <row r="268" spans="22:113" s="67" customFormat="1" ht="15" hidden="1" customHeight="1" thickBot="1" x14ac:dyDescent="0.3">
      <c r="V268" s="655"/>
      <c r="AA268" s="656"/>
      <c r="AB268" s="656"/>
      <c r="AD268" s="656"/>
      <c r="AE268" s="657"/>
      <c r="AH268" s="658"/>
      <c r="AI268" s="658"/>
      <c r="AK268" s="656"/>
      <c r="AR268" s="656"/>
      <c r="AV268" s="656"/>
      <c r="AX268" s="656"/>
      <c r="BB268" s="656"/>
      <c r="BC268" s="656"/>
      <c r="BE268" s="656"/>
      <c r="BH268" s="806"/>
      <c r="BI268" s="807" t="s">
        <v>463</v>
      </c>
      <c r="BJ268" s="796" t="s">
        <v>100</v>
      </c>
      <c r="BK268" s="801">
        <v>20.14</v>
      </c>
      <c r="BL268" s="796" t="s">
        <v>412</v>
      </c>
      <c r="BM268" s="798">
        <v>0.2</v>
      </c>
      <c r="BN268" s="798">
        <v>0.5</v>
      </c>
      <c r="BO268" s="795" t="s">
        <v>461</v>
      </c>
      <c r="BP268" s="636"/>
      <c r="BQ268" s="801"/>
      <c r="BR268" s="796"/>
      <c r="BS268" s="636"/>
      <c r="BT268" s="636"/>
      <c r="BU268" s="636"/>
      <c r="BV268" s="637"/>
      <c r="BW268" s="636"/>
      <c r="BX268" s="636"/>
      <c r="BY268" s="637"/>
      <c r="BZ268" s="637"/>
      <c r="CA268" s="637"/>
      <c r="CB268" s="635"/>
      <c r="CC268" s="635"/>
      <c r="CD268" s="635"/>
      <c r="CE268" s="635"/>
      <c r="CF268" s="635"/>
      <c r="CG268" s="635"/>
      <c r="CH268" s="635"/>
      <c r="CI268" s="635"/>
      <c r="CJ268" s="635"/>
      <c r="CK268" s="635"/>
      <c r="CL268" s="635"/>
      <c r="CM268" s="635"/>
      <c r="CO268" s="667">
        <f t="shared" si="114"/>
        <v>0.2</v>
      </c>
      <c r="CP268" s="88">
        <f t="shared" si="115"/>
        <v>0.35</v>
      </c>
      <c r="CQ268" s="667">
        <f t="shared" si="116"/>
        <v>0.5</v>
      </c>
      <c r="DC268" s="705"/>
      <c r="DD268" s="909"/>
      <c r="DE268" s="705"/>
      <c r="DF268" s="705"/>
      <c r="DG268" s="705"/>
      <c r="DH268" s="705"/>
      <c r="DI268" s="705"/>
    </row>
    <row r="269" spans="22:113" s="67" customFormat="1" ht="15" hidden="1" customHeight="1" thickBot="1" x14ac:dyDescent="0.3">
      <c r="V269" s="655"/>
      <c r="AA269" s="656"/>
      <c r="AB269" s="656"/>
      <c r="AD269" s="656"/>
      <c r="AE269" s="657"/>
      <c r="AH269" s="658"/>
      <c r="AI269" s="658"/>
      <c r="AK269" s="656"/>
      <c r="AR269" s="656"/>
      <c r="AV269" s="656"/>
      <c r="AX269" s="656"/>
      <c r="BB269" s="656"/>
      <c r="BC269" s="656"/>
      <c r="BE269" s="656"/>
      <c r="BH269" s="806"/>
      <c r="BI269" s="807" t="s">
        <v>464</v>
      </c>
      <c r="BJ269" s="796" t="s">
        <v>100</v>
      </c>
      <c r="BK269" s="801">
        <v>30.91</v>
      </c>
      <c r="BL269" s="796" t="s">
        <v>412</v>
      </c>
      <c r="BM269" s="798">
        <v>0.2</v>
      </c>
      <c r="BN269" s="798">
        <v>0.5</v>
      </c>
      <c r="BO269" s="795" t="s">
        <v>461</v>
      </c>
      <c r="BP269" s="636"/>
      <c r="BQ269" s="801"/>
      <c r="BR269" s="796"/>
      <c r="BS269" s="636"/>
      <c r="BT269" s="636"/>
      <c r="BU269" s="636"/>
      <c r="BV269" s="637"/>
      <c r="BW269" s="636"/>
      <c r="BX269" s="636"/>
      <c r="BY269" s="637"/>
      <c r="BZ269" s="637"/>
      <c r="CA269" s="637"/>
      <c r="CB269" s="635"/>
      <c r="CC269" s="635"/>
      <c r="CD269" s="635"/>
      <c r="CE269" s="635"/>
      <c r="CF269" s="635"/>
      <c r="CG269" s="635"/>
      <c r="CH269" s="635"/>
      <c r="CI269" s="635"/>
      <c r="CJ269" s="635"/>
      <c r="CK269" s="635"/>
      <c r="CL269" s="635"/>
      <c r="CM269" s="635"/>
      <c r="CO269" s="667">
        <f t="shared" si="114"/>
        <v>0.2</v>
      </c>
      <c r="CP269" s="88">
        <f t="shared" si="115"/>
        <v>0.35</v>
      </c>
      <c r="CQ269" s="667">
        <f t="shared" si="116"/>
        <v>0.5</v>
      </c>
      <c r="DC269" s="705"/>
      <c r="DD269" s="909"/>
      <c r="DE269" s="705"/>
      <c r="DF269" s="705"/>
      <c r="DG269" s="705"/>
      <c r="DH269" s="705"/>
      <c r="DI269" s="705"/>
    </row>
    <row r="270" spans="22:113" s="67" customFormat="1" ht="15" hidden="1" customHeight="1" thickBot="1" x14ac:dyDescent="0.3">
      <c r="V270" s="655"/>
      <c r="AA270" s="656"/>
      <c r="AB270" s="656"/>
      <c r="AD270" s="656"/>
      <c r="AE270" s="657"/>
      <c r="AH270" s="658"/>
      <c r="AI270" s="658"/>
      <c r="AK270" s="656"/>
      <c r="AR270" s="656"/>
      <c r="AV270" s="656"/>
      <c r="AX270" s="656"/>
      <c r="BB270" s="656"/>
      <c r="BC270" s="656"/>
      <c r="BE270" s="656"/>
      <c r="BH270" s="806"/>
      <c r="BI270" s="807" t="s">
        <v>465</v>
      </c>
      <c r="BJ270" s="796" t="s">
        <v>100</v>
      </c>
      <c r="BK270" s="801">
        <v>36.97</v>
      </c>
      <c r="BL270" s="796" t="s">
        <v>412</v>
      </c>
      <c r="BM270" s="798">
        <v>0.2</v>
      </c>
      <c r="BN270" s="798">
        <v>0.5</v>
      </c>
      <c r="BO270" s="795" t="s">
        <v>461</v>
      </c>
      <c r="BP270" s="636"/>
      <c r="BQ270" s="801"/>
      <c r="BR270" s="796"/>
      <c r="BS270" s="636"/>
      <c r="BT270" s="636"/>
      <c r="BU270" s="636"/>
      <c r="BV270" s="637"/>
      <c r="BW270" s="636"/>
      <c r="BX270" s="636"/>
      <c r="BY270" s="637"/>
      <c r="BZ270" s="637"/>
      <c r="CA270" s="637"/>
      <c r="CB270" s="635"/>
      <c r="CC270" s="635"/>
      <c r="CD270" s="635"/>
      <c r="CE270" s="635"/>
      <c r="CF270" s="635"/>
      <c r="CG270" s="635"/>
      <c r="CH270" s="635"/>
      <c r="CI270" s="635"/>
      <c r="CJ270" s="635"/>
      <c r="CK270" s="635"/>
      <c r="CL270" s="635"/>
      <c r="CM270" s="635"/>
      <c r="CO270" s="667">
        <f t="shared" si="114"/>
        <v>0.2</v>
      </c>
      <c r="CP270" s="88">
        <f t="shared" si="115"/>
        <v>0.35</v>
      </c>
      <c r="CQ270" s="667">
        <f t="shared" si="116"/>
        <v>0.5</v>
      </c>
      <c r="DC270" s="705"/>
      <c r="DD270" s="909"/>
      <c r="DE270" s="705"/>
      <c r="DF270" s="705"/>
      <c r="DG270" s="705"/>
      <c r="DH270" s="705"/>
      <c r="DI270" s="705"/>
    </row>
    <row r="271" spans="22:113" s="67" customFormat="1" ht="15" hidden="1" customHeight="1" thickBot="1" x14ac:dyDescent="0.3">
      <c r="V271" s="655"/>
      <c r="AA271" s="656"/>
      <c r="AB271" s="656"/>
      <c r="AD271" s="656"/>
      <c r="AE271" s="657"/>
      <c r="AH271" s="658"/>
      <c r="AI271" s="658"/>
      <c r="AK271" s="656"/>
      <c r="AR271" s="656"/>
      <c r="AV271" s="656"/>
      <c r="AX271" s="656"/>
      <c r="BB271" s="656"/>
      <c r="BC271" s="656"/>
      <c r="BE271" s="656"/>
      <c r="BH271" s="806"/>
      <c r="BI271" s="807" t="s">
        <v>57</v>
      </c>
      <c r="BJ271" s="796" t="s">
        <v>100</v>
      </c>
      <c r="BK271" s="801">
        <v>63</v>
      </c>
      <c r="BL271" s="796" t="s">
        <v>412</v>
      </c>
      <c r="BM271" s="798">
        <v>0.3</v>
      </c>
      <c r="BN271" s="798">
        <v>0.5</v>
      </c>
      <c r="BO271" s="795" t="s">
        <v>258</v>
      </c>
      <c r="BP271" s="636"/>
      <c r="BQ271" s="801"/>
      <c r="BR271" s="796"/>
      <c r="BS271" s="636"/>
      <c r="BT271" s="636"/>
      <c r="BU271" s="636"/>
      <c r="BV271" s="637"/>
      <c r="BW271" s="636"/>
      <c r="BX271" s="636"/>
      <c r="BY271" s="637"/>
      <c r="BZ271" s="637"/>
      <c r="CA271" s="637"/>
      <c r="CB271" s="635"/>
      <c r="CC271" s="635"/>
      <c r="CD271" s="635"/>
      <c r="CE271" s="635"/>
      <c r="CF271" s="635"/>
      <c r="CG271" s="635"/>
      <c r="CH271" s="635"/>
      <c r="CI271" s="635"/>
      <c r="CJ271" s="635"/>
      <c r="CK271" s="635"/>
      <c r="CL271" s="635"/>
      <c r="CM271" s="635"/>
      <c r="CO271" s="667">
        <f t="shared" si="114"/>
        <v>0.3</v>
      </c>
      <c r="CP271" s="88">
        <f t="shared" si="115"/>
        <v>0.4</v>
      </c>
      <c r="CQ271" s="667">
        <f t="shared" si="116"/>
        <v>0.5</v>
      </c>
      <c r="DC271" s="705"/>
      <c r="DD271" s="909"/>
      <c r="DE271" s="705"/>
      <c r="DF271" s="705"/>
      <c r="DG271" s="705"/>
      <c r="DH271" s="705"/>
      <c r="DI271" s="705"/>
    </row>
    <row r="272" spans="22:113" s="67" customFormat="1" ht="15" hidden="1" customHeight="1" thickBot="1" x14ac:dyDescent="0.3">
      <c r="V272" s="655"/>
      <c r="AA272" s="656"/>
      <c r="AB272" s="656"/>
      <c r="AD272" s="656"/>
      <c r="AE272" s="657"/>
      <c r="AH272" s="658"/>
      <c r="AI272" s="658"/>
      <c r="AK272" s="656"/>
      <c r="AR272" s="656"/>
      <c r="AV272" s="656"/>
      <c r="AX272" s="656"/>
      <c r="BB272" s="656"/>
      <c r="BC272" s="656"/>
      <c r="BE272" s="656"/>
      <c r="BH272" s="806"/>
      <c r="BI272" s="807" t="s">
        <v>59</v>
      </c>
      <c r="BJ272" s="796" t="s">
        <v>100</v>
      </c>
      <c r="BK272" s="801">
        <v>56</v>
      </c>
      <c r="BL272" s="796" t="s">
        <v>412</v>
      </c>
      <c r="BM272" s="798">
        <v>0.3</v>
      </c>
      <c r="BN272" s="798">
        <v>0.5</v>
      </c>
      <c r="BO272" s="795" t="s">
        <v>258</v>
      </c>
      <c r="BP272" s="636"/>
      <c r="BQ272" s="801">
        <v>1225</v>
      </c>
      <c r="BR272" s="796" t="s">
        <v>413</v>
      </c>
      <c r="BS272" s="636"/>
      <c r="BT272" s="636"/>
      <c r="BU272" s="636"/>
      <c r="BV272" s="637"/>
      <c r="BW272" s="636"/>
      <c r="BX272" s="636"/>
      <c r="BY272" s="637"/>
      <c r="BZ272" s="637"/>
      <c r="CA272" s="637"/>
      <c r="CB272" s="635"/>
      <c r="CC272" s="635"/>
      <c r="CD272" s="635"/>
      <c r="CE272" s="635"/>
      <c r="CF272" s="635"/>
      <c r="CG272" s="635"/>
      <c r="CH272" s="635"/>
      <c r="CI272" s="635"/>
      <c r="CJ272" s="635"/>
      <c r="CK272" s="635"/>
      <c r="CL272" s="635"/>
      <c r="CM272" s="635"/>
      <c r="CO272" s="667">
        <f t="shared" si="114"/>
        <v>0.3</v>
      </c>
      <c r="CP272" s="88">
        <f t="shared" si="115"/>
        <v>0.4</v>
      </c>
      <c r="CQ272" s="667">
        <f t="shared" si="116"/>
        <v>0.5</v>
      </c>
      <c r="CR272" s="67">
        <v>0.2</v>
      </c>
      <c r="CS272" s="67">
        <v>0.5</v>
      </c>
      <c r="DA272" s="67" t="s">
        <v>59</v>
      </c>
      <c r="DB272" s="67" t="s">
        <v>100</v>
      </c>
      <c r="DC272" s="705">
        <v>49</v>
      </c>
      <c r="DD272" s="909">
        <f t="shared" ref="DD272:DD280" si="118">+DC272*21</f>
        <v>1029</v>
      </c>
      <c r="DE272" s="705" t="s">
        <v>374</v>
      </c>
      <c r="DF272" s="705">
        <f t="shared" si="117"/>
        <v>1225</v>
      </c>
      <c r="DG272" s="705"/>
      <c r="DH272" s="705"/>
      <c r="DI272" s="705"/>
    </row>
    <row r="273" spans="15:119" s="67" customFormat="1" ht="15" hidden="1" customHeight="1" thickBot="1" x14ac:dyDescent="0.3">
      <c r="V273" s="655"/>
      <c r="AA273" s="656"/>
      <c r="AB273" s="656"/>
      <c r="AD273" s="656"/>
      <c r="AE273" s="657"/>
      <c r="AH273" s="658"/>
      <c r="AI273" s="658"/>
      <c r="AK273" s="656"/>
      <c r="AR273" s="656"/>
      <c r="AV273" s="656"/>
      <c r="AX273" s="656"/>
      <c r="BB273" s="656"/>
      <c r="BC273" s="656"/>
      <c r="BE273" s="656"/>
      <c r="BH273" s="806"/>
      <c r="BI273" s="807" t="s">
        <v>56</v>
      </c>
      <c r="BJ273" s="796" t="s">
        <v>100</v>
      </c>
      <c r="BK273" s="801">
        <v>55</v>
      </c>
      <c r="BL273" s="796" t="s">
        <v>412</v>
      </c>
      <c r="BM273" s="798">
        <v>0.3</v>
      </c>
      <c r="BN273" s="798">
        <v>0.5</v>
      </c>
      <c r="BO273" s="795" t="s">
        <v>258</v>
      </c>
      <c r="BP273" s="636"/>
      <c r="BQ273" s="801">
        <v>1375</v>
      </c>
      <c r="BR273" s="796" t="s">
        <v>413</v>
      </c>
      <c r="BS273" s="636"/>
      <c r="BT273" s="636"/>
      <c r="BU273" s="636"/>
      <c r="BV273" s="637"/>
      <c r="BW273" s="636"/>
      <c r="BX273" s="636"/>
      <c r="BY273" s="637"/>
      <c r="BZ273" s="637"/>
      <c r="CA273" s="637"/>
      <c r="CB273" s="635"/>
      <c r="CC273" s="635"/>
      <c r="CD273" s="635"/>
      <c r="CE273" s="635"/>
      <c r="CF273" s="635"/>
      <c r="CG273" s="635"/>
      <c r="CH273" s="635"/>
      <c r="CI273" s="635"/>
      <c r="CJ273" s="635"/>
      <c r="CK273" s="635"/>
      <c r="CL273" s="635"/>
      <c r="CM273" s="635"/>
      <c r="CO273" s="667">
        <f t="shared" si="114"/>
        <v>0.3</v>
      </c>
      <c r="CP273" s="88">
        <f t="shared" si="115"/>
        <v>0.4</v>
      </c>
      <c r="CQ273" s="667">
        <f t="shared" si="116"/>
        <v>0.5</v>
      </c>
      <c r="CR273" s="67">
        <v>0.2</v>
      </c>
      <c r="CS273" s="67">
        <v>0.5</v>
      </c>
      <c r="DA273" s="67" t="s">
        <v>56</v>
      </c>
      <c r="DB273" s="67" t="s">
        <v>100</v>
      </c>
      <c r="DC273" s="705">
        <v>55</v>
      </c>
      <c r="DD273" s="909">
        <f t="shared" si="118"/>
        <v>1155</v>
      </c>
      <c r="DE273" s="705" t="s">
        <v>374</v>
      </c>
      <c r="DF273" s="705">
        <f t="shared" si="117"/>
        <v>1375</v>
      </c>
      <c r="DG273" s="705"/>
      <c r="DH273" s="705"/>
      <c r="DI273" s="705"/>
    </row>
    <row r="274" spans="15:119" s="67" customFormat="1" ht="15" hidden="1" customHeight="1" thickBot="1" x14ac:dyDescent="0.3">
      <c r="V274" s="655"/>
      <c r="AA274" s="656"/>
      <c r="AB274" s="656"/>
      <c r="AD274" s="656"/>
      <c r="AE274" s="657"/>
      <c r="AH274" s="658"/>
      <c r="AI274" s="658"/>
      <c r="AK274" s="656"/>
      <c r="AR274" s="656"/>
      <c r="AV274" s="656"/>
      <c r="AX274" s="656"/>
      <c r="BB274" s="656"/>
      <c r="BC274" s="656"/>
      <c r="BE274" s="656"/>
      <c r="BH274" s="806"/>
      <c r="BI274" s="807" t="s">
        <v>101</v>
      </c>
      <c r="BJ274" s="796" t="s">
        <v>100</v>
      </c>
      <c r="BK274" s="801">
        <v>5</v>
      </c>
      <c r="BL274" s="796" t="s">
        <v>412</v>
      </c>
      <c r="BM274" s="798">
        <v>0.3</v>
      </c>
      <c r="BN274" s="798">
        <v>0.5</v>
      </c>
      <c r="BO274" s="795" t="s">
        <v>258</v>
      </c>
      <c r="BP274" s="636"/>
      <c r="BQ274" s="801">
        <v>125</v>
      </c>
      <c r="BR274" s="796" t="s">
        <v>413</v>
      </c>
      <c r="BS274" s="636"/>
      <c r="BT274" s="636"/>
      <c r="BU274" s="636"/>
      <c r="BV274" s="637"/>
      <c r="BW274" s="636"/>
      <c r="BX274" s="636"/>
      <c r="BY274" s="637"/>
      <c r="BZ274" s="637"/>
      <c r="CA274" s="637"/>
      <c r="CB274" s="635"/>
      <c r="CC274" s="635"/>
      <c r="CD274" s="635"/>
      <c r="CE274" s="635"/>
      <c r="CF274" s="635"/>
      <c r="CG274" s="635"/>
      <c r="CH274" s="635"/>
      <c r="CI274" s="635"/>
      <c r="CJ274" s="635"/>
      <c r="CK274" s="635"/>
      <c r="CL274" s="635"/>
      <c r="CM274" s="635"/>
      <c r="CO274" s="667">
        <f t="shared" si="114"/>
        <v>0.3</v>
      </c>
      <c r="CP274" s="88">
        <f t="shared" si="115"/>
        <v>0.4</v>
      </c>
      <c r="CQ274" s="667">
        <f t="shared" si="116"/>
        <v>0.5</v>
      </c>
      <c r="CR274" s="67">
        <v>0.2</v>
      </c>
      <c r="CS274" s="67">
        <v>0.5</v>
      </c>
      <c r="DA274" s="67" t="s">
        <v>101</v>
      </c>
      <c r="DB274" s="67" t="s">
        <v>100</v>
      </c>
      <c r="DC274" s="705">
        <v>5</v>
      </c>
      <c r="DD274" s="909">
        <f t="shared" si="118"/>
        <v>105</v>
      </c>
      <c r="DE274" s="705" t="s">
        <v>374</v>
      </c>
      <c r="DF274" s="705">
        <f t="shared" si="117"/>
        <v>125</v>
      </c>
      <c r="DG274" s="705"/>
      <c r="DH274" s="705"/>
      <c r="DI274" s="705"/>
    </row>
    <row r="275" spans="15:119" s="67" customFormat="1" ht="15" hidden="1" customHeight="1" thickBot="1" x14ac:dyDescent="0.3">
      <c r="V275" s="655"/>
      <c r="AA275" s="656"/>
      <c r="AB275" s="656"/>
      <c r="AD275" s="656"/>
      <c r="AE275" s="657"/>
      <c r="AH275" s="658"/>
      <c r="AI275" s="658"/>
      <c r="AK275" s="656"/>
      <c r="AR275" s="656"/>
      <c r="AV275" s="656"/>
      <c r="AX275" s="656"/>
      <c r="BB275" s="656"/>
      <c r="BC275" s="656"/>
      <c r="BE275" s="656"/>
      <c r="BH275" s="806"/>
      <c r="BI275" s="807" t="s">
        <v>55</v>
      </c>
      <c r="BJ275" s="796" t="s">
        <v>100</v>
      </c>
      <c r="BK275" s="801">
        <v>5</v>
      </c>
      <c r="BL275" s="796" t="s">
        <v>412</v>
      </c>
      <c r="BM275" s="798">
        <v>0.3</v>
      </c>
      <c r="BN275" s="798">
        <v>0.5</v>
      </c>
      <c r="BO275" s="795" t="s">
        <v>258</v>
      </c>
      <c r="BP275" s="636"/>
      <c r="BQ275" s="801">
        <v>125</v>
      </c>
      <c r="BR275" s="796" t="s">
        <v>413</v>
      </c>
      <c r="BS275" s="636"/>
      <c r="BT275" s="636"/>
      <c r="BU275" s="636"/>
      <c r="BV275" s="637"/>
      <c r="BW275" s="636"/>
      <c r="BX275" s="636"/>
      <c r="BY275" s="637"/>
      <c r="BZ275" s="637"/>
      <c r="CA275" s="637"/>
      <c r="CB275" s="635"/>
      <c r="CC275" s="635"/>
      <c r="CD275" s="635"/>
      <c r="CE275" s="635"/>
      <c r="CF275" s="635"/>
      <c r="CG275" s="635"/>
      <c r="CH275" s="635"/>
      <c r="CI275" s="635"/>
      <c r="CJ275" s="635"/>
      <c r="CK275" s="635"/>
      <c r="CL275" s="635"/>
      <c r="CM275" s="635"/>
      <c r="CO275" s="667">
        <f t="shared" si="114"/>
        <v>0.3</v>
      </c>
      <c r="CP275" s="88">
        <f t="shared" si="115"/>
        <v>0.4</v>
      </c>
      <c r="CQ275" s="667">
        <f t="shared" si="116"/>
        <v>0.5</v>
      </c>
      <c r="CR275" s="67">
        <v>0.2</v>
      </c>
      <c r="CS275" s="67">
        <v>0.5</v>
      </c>
      <c r="DA275" s="67" t="s">
        <v>55</v>
      </c>
      <c r="DB275" s="67" t="s">
        <v>100</v>
      </c>
      <c r="DC275" s="705">
        <v>5</v>
      </c>
      <c r="DD275" s="909">
        <f t="shared" si="118"/>
        <v>105</v>
      </c>
      <c r="DE275" s="705" t="s">
        <v>374</v>
      </c>
      <c r="DF275" s="705">
        <f t="shared" si="117"/>
        <v>125</v>
      </c>
      <c r="DG275" s="705"/>
      <c r="DH275" s="705"/>
      <c r="DI275" s="705"/>
    </row>
    <row r="276" spans="15:119" s="67" customFormat="1" ht="15" hidden="1" customHeight="1" thickBot="1" x14ac:dyDescent="0.3">
      <c r="V276" s="655"/>
      <c r="AA276" s="656"/>
      <c r="AB276" s="656"/>
      <c r="AD276" s="656"/>
      <c r="AE276" s="657"/>
      <c r="AH276" s="658"/>
      <c r="AI276" s="658"/>
      <c r="AK276" s="656"/>
      <c r="AR276" s="656"/>
      <c r="AV276" s="656"/>
      <c r="AX276" s="656"/>
      <c r="BB276" s="656"/>
      <c r="BC276" s="656"/>
      <c r="BE276" s="656"/>
      <c r="BH276" s="806"/>
      <c r="BI276" s="807" t="s">
        <v>60</v>
      </c>
      <c r="BJ276" s="796" t="s">
        <v>100</v>
      </c>
      <c r="BK276" s="801">
        <v>18</v>
      </c>
      <c r="BL276" s="796" t="s">
        <v>412</v>
      </c>
      <c r="BM276" s="798">
        <v>0.3</v>
      </c>
      <c r="BN276" s="798">
        <v>0.5</v>
      </c>
      <c r="BO276" s="795" t="s">
        <v>258</v>
      </c>
      <c r="BP276" s="636"/>
      <c r="BQ276" s="801">
        <v>450</v>
      </c>
      <c r="BR276" s="796" t="s">
        <v>413</v>
      </c>
      <c r="BS276" s="636"/>
      <c r="BT276" s="636"/>
      <c r="BU276" s="636"/>
      <c r="BV276" s="637"/>
      <c r="BW276" s="636"/>
      <c r="BX276" s="636"/>
      <c r="BY276" s="637"/>
      <c r="BZ276" s="637"/>
      <c r="CA276" s="637"/>
      <c r="CB276" s="635"/>
      <c r="CC276" s="635"/>
      <c r="CD276" s="635"/>
      <c r="CE276" s="635"/>
      <c r="CF276" s="635"/>
      <c r="CG276" s="635"/>
      <c r="CH276" s="635"/>
      <c r="CI276" s="635"/>
      <c r="CJ276" s="635"/>
      <c r="CK276" s="635"/>
      <c r="CL276" s="635"/>
      <c r="CM276" s="635"/>
      <c r="CO276" s="667">
        <f t="shared" si="114"/>
        <v>0.3</v>
      </c>
      <c r="CP276" s="88">
        <f t="shared" si="115"/>
        <v>0.4</v>
      </c>
      <c r="CQ276" s="667">
        <f t="shared" si="116"/>
        <v>0.5</v>
      </c>
      <c r="CR276" s="67">
        <v>0.2</v>
      </c>
      <c r="CS276" s="67">
        <v>0.5</v>
      </c>
      <c r="DA276" s="67" t="s">
        <v>60</v>
      </c>
      <c r="DB276" s="67" t="s">
        <v>100</v>
      </c>
      <c r="DC276" s="705">
        <v>18</v>
      </c>
      <c r="DD276" s="909">
        <f t="shared" si="118"/>
        <v>378</v>
      </c>
      <c r="DE276" s="705" t="s">
        <v>374</v>
      </c>
      <c r="DF276" s="705">
        <f t="shared" si="117"/>
        <v>450</v>
      </c>
      <c r="DG276" s="705"/>
      <c r="DH276" s="705"/>
      <c r="DI276" s="705"/>
    </row>
    <row r="277" spans="15:119" s="67" customFormat="1" ht="15" hidden="1" customHeight="1" thickBot="1" x14ac:dyDescent="0.3">
      <c r="V277" s="655"/>
      <c r="AA277" s="656"/>
      <c r="AB277" s="656"/>
      <c r="AD277" s="656"/>
      <c r="AE277" s="657"/>
      <c r="AH277" s="658"/>
      <c r="AI277" s="658"/>
      <c r="AK277" s="656"/>
      <c r="AR277" s="656"/>
      <c r="AV277" s="656"/>
      <c r="AX277" s="656"/>
      <c r="BB277" s="656"/>
      <c r="BC277" s="656"/>
      <c r="BE277" s="656"/>
      <c r="BH277" s="806"/>
      <c r="BI277" s="807" t="s">
        <v>61</v>
      </c>
      <c r="BJ277" s="796" t="s">
        <v>100</v>
      </c>
      <c r="BK277" s="801">
        <f>BQ277/25</f>
        <v>10</v>
      </c>
      <c r="BL277" s="796" t="s">
        <v>412</v>
      </c>
      <c r="BM277" s="798">
        <v>0.3</v>
      </c>
      <c r="BN277" s="798">
        <v>0.5</v>
      </c>
      <c r="BO277" s="795" t="s">
        <v>258</v>
      </c>
      <c r="BP277" s="636"/>
      <c r="BQ277" s="801">
        <v>250</v>
      </c>
      <c r="BR277" s="796" t="s">
        <v>413</v>
      </c>
      <c r="BS277" s="636"/>
      <c r="BT277" s="636"/>
      <c r="BU277" s="636"/>
      <c r="BV277" s="637"/>
      <c r="BW277" s="636"/>
      <c r="BX277" s="636"/>
      <c r="BY277" s="637"/>
      <c r="BZ277" s="637"/>
      <c r="CA277" s="637"/>
      <c r="CB277" s="635"/>
      <c r="CC277" s="635"/>
      <c r="CD277" s="635"/>
      <c r="CE277" s="635"/>
      <c r="CF277" s="635"/>
      <c r="CG277" s="635"/>
      <c r="CH277" s="635"/>
      <c r="CI277" s="635"/>
      <c r="CJ277" s="635"/>
      <c r="CK277" s="635"/>
      <c r="CL277" s="635"/>
      <c r="CM277" s="635"/>
      <c r="CO277" s="667">
        <f t="shared" si="114"/>
        <v>0.3</v>
      </c>
      <c r="CP277" s="88">
        <f t="shared" si="115"/>
        <v>0.4</v>
      </c>
      <c r="CQ277" s="667">
        <f t="shared" si="116"/>
        <v>0.5</v>
      </c>
      <c r="CR277" s="67">
        <v>0.2</v>
      </c>
      <c r="CS277" s="67">
        <v>0.5</v>
      </c>
      <c r="DA277" s="67" t="s">
        <v>61</v>
      </c>
      <c r="DB277" s="67" t="s">
        <v>100</v>
      </c>
      <c r="DC277" s="705">
        <v>10</v>
      </c>
      <c r="DD277" s="909">
        <f t="shared" si="118"/>
        <v>210</v>
      </c>
      <c r="DE277" s="705" t="s">
        <v>374</v>
      </c>
      <c r="DF277" s="705">
        <f t="shared" si="117"/>
        <v>250</v>
      </c>
      <c r="DG277" s="705"/>
      <c r="DH277" s="705"/>
      <c r="DI277" s="705"/>
    </row>
    <row r="278" spans="15:119" s="67" customFormat="1" ht="15" hidden="1" customHeight="1" thickBot="1" x14ac:dyDescent="0.3">
      <c r="V278" s="655"/>
      <c r="AA278" s="656"/>
      <c r="AB278" s="656"/>
      <c r="AD278" s="656"/>
      <c r="AE278" s="657"/>
      <c r="AH278" s="658"/>
      <c r="AI278" s="658"/>
      <c r="AK278" s="656"/>
      <c r="AR278" s="656"/>
      <c r="AV278" s="656"/>
      <c r="AX278" s="656"/>
      <c r="BB278" s="656"/>
      <c r="BC278" s="656"/>
      <c r="BE278" s="656"/>
      <c r="BH278" s="806"/>
      <c r="BI278" s="807" t="s">
        <v>102</v>
      </c>
      <c r="BJ278" s="796" t="s">
        <v>100</v>
      </c>
      <c r="BK278" s="801">
        <f>BQ278/25</f>
        <v>1</v>
      </c>
      <c r="BL278" s="796" t="s">
        <v>412</v>
      </c>
      <c r="BM278" s="798">
        <v>0.3</v>
      </c>
      <c r="BN278" s="798">
        <v>0.5</v>
      </c>
      <c r="BO278" s="795" t="s">
        <v>258</v>
      </c>
      <c r="BP278" s="636"/>
      <c r="BQ278" s="801">
        <v>25</v>
      </c>
      <c r="BR278" s="796" t="s">
        <v>413</v>
      </c>
      <c r="BS278" s="636"/>
      <c r="BT278" s="636"/>
      <c r="BU278" s="636"/>
      <c r="BV278" s="637"/>
      <c r="BW278" s="636"/>
      <c r="BX278" s="636"/>
      <c r="BY278" s="637"/>
      <c r="BZ278" s="637"/>
      <c r="CA278" s="637"/>
      <c r="CB278" s="635"/>
      <c r="CC278" s="635"/>
      <c r="CD278" s="635"/>
      <c r="CE278" s="635"/>
      <c r="CF278" s="635"/>
      <c r="CG278" s="635"/>
      <c r="CH278" s="635"/>
      <c r="CI278" s="635"/>
      <c r="CJ278" s="635"/>
      <c r="CK278" s="635"/>
      <c r="CL278" s="635"/>
      <c r="CM278" s="635"/>
      <c r="CO278" s="667">
        <f t="shared" si="114"/>
        <v>0.3</v>
      </c>
      <c r="CP278" s="88">
        <f t="shared" si="115"/>
        <v>0.4</v>
      </c>
      <c r="CQ278" s="667">
        <f t="shared" si="116"/>
        <v>0.5</v>
      </c>
      <c r="DC278" s="705"/>
      <c r="DD278" s="909"/>
      <c r="DE278" s="705"/>
      <c r="DF278" s="705"/>
      <c r="DG278" s="705"/>
      <c r="DH278" s="705"/>
      <c r="DI278" s="705"/>
    </row>
    <row r="279" spans="15:119" s="67" customFormat="1" ht="15" hidden="1" customHeight="1" thickBot="1" x14ac:dyDescent="0.3">
      <c r="V279" s="655"/>
      <c r="AA279" s="656"/>
      <c r="AB279" s="656"/>
      <c r="AD279" s="656"/>
      <c r="AE279" s="657"/>
      <c r="AH279" s="658"/>
      <c r="AI279" s="658"/>
      <c r="AK279" s="656"/>
      <c r="AR279" s="656"/>
      <c r="AV279" s="656"/>
      <c r="AX279" s="656"/>
      <c r="BB279" s="656"/>
      <c r="BC279" s="656"/>
      <c r="BE279" s="656"/>
      <c r="BH279" s="806"/>
      <c r="BI279" s="807" t="s">
        <v>466</v>
      </c>
      <c r="BJ279" s="796" t="s">
        <v>100</v>
      </c>
      <c r="BK279" s="801">
        <v>5.4199999999999998E-2</v>
      </c>
      <c r="BL279" s="796" t="s">
        <v>412</v>
      </c>
      <c r="BM279" s="798">
        <v>0.3</v>
      </c>
      <c r="BN279" s="798">
        <v>0.5</v>
      </c>
      <c r="BO279" s="795" t="s">
        <v>258</v>
      </c>
      <c r="BP279" s="636"/>
      <c r="BQ279" s="801">
        <f>BK279*25</f>
        <v>1.355</v>
      </c>
      <c r="BR279" s="796" t="s">
        <v>413</v>
      </c>
      <c r="BS279" s="636"/>
      <c r="BT279" s="636"/>
      <c r="BU279" s="636"/>
      <c r="BV279" s="637"/>
      <c r="BW279" s="636"/>
      <c r="BX279" s="636"/>
      <c r="BY279" s="637"/>
      <c r="BZ279" s="637"/>
      <c r="CA279" s="637"/>
      <c r="CB279" s="635"/>
      <c r="CC279" s="635"/>
      <c r="CD279" s="635"/>
      <c r="CE279" s="635"/>
      <c r="CF279" s="635"/>
      <c r="CG279" s="635"/>
      <c r="CH279" s="635"/>
      <c r="CI279" s="635"/>
      <c r="CJ279" s="635"/>
      <c r="CK279" s="635"/>
      <c r="CL279" s="635"/>
      <c r="CM279" s="635"/>
      <c r="CO279" s="667">
        <f t="shared" si="114"/>
        <v>0.3</v>
      </c>
      <c r="CP279" s="88">
        <f t="shared" si="115"/>
        <v>0.4</v>
      </c>
      <c r="CQ279" s="667">
        <f t="shared" si="116"/>
        <v>0.5</v>
      </c>
      <c r="DC279" s="705"/>
      <c r="DD279" s="909"/>
      <c r="DE279" s="705"/>
      <c r="DF279" s="705"/>
      <c r="DG279" s="705"/>
      <c r="DH279" s="705"/>
      <c r="DI279" s="705"/>
    </row>
    <row r="280" spans="15:119" s="67" customFormat="1" ht="15" hidden="1" customHeight="1" thickBot="1" x14ac:dyDescent="0.3">
      <c r="V280" s="655"/>
      <c r="AA280" s="656"/>
      <c r="AB280" s="656"/>
      <c r="AD280" s="656"/>
      <c r="AE280" s="657"/>
      <c r="AH280" s="658"/>
      <c r="AI280" s="658"/>
      <c r="AK280" s="656"/>
      <c r="AR280" s="656"/>
      <c r="AV280" s="656"/>
      <c r="AX280" s="656"/>
      <c r="BB280" s="656"/>
      <c r="BC280" s="656"/>
      <c r="BE280" s="656"/>
      <c r="BH280" s="806"/>
      <c r="BI280" s="807" t="s">
        <v>467</v>
      </c>
      <c r="BJ280" s="796" t="s">
        <v>100</v>
      </c>
      <c r="BK280" s="801">
        <v>9.522E-5</v>
      </c>
      <c r="BL280" s="796" t="s">
        <v>412</v>
      </c>
      <c r="BM280" s="798">
        <v>0.3</v>
      </c>
      <c r="BN280" s="798">
        <v>0.5</v>
      </c>
      <c r="BO280" s="795" t="s">
        <v>468</v>
      </c>
      <c r="BP280" s="636"/>
      <c r="BQ280" s="801">
        <f>BK280*25</f>
        <v>2.3804999999999998E-3</v>
      </c>
      <c r="BR280" s="796" t="s">
        <v>413</v>
      </c>
      <c r="BS280" s="636"/>
      <c r="BT280" s="636"/>
      <c r="BU280" s="636"/>
      <c r="BV280" s="636"/>
      <c r="BW280" s="636"/>
      <c r="BX280" s="636"/>
      <c r="BY280" s="636"/>
      <c r="BZ280" s="636"/>
      <c r="CA280" s="636"/>
      <c r="CB280" s="637"/>
      <c r="CC280" s="636"/>
      <c r="CD280" s="636"/>
      <c r="CE280" s="637"/>
      <c r="CF280" s="637"/>
      <c r="CG280" s="637"/>
      <c r="CH280" s="637"/>
      <c r="CI280" s="636"/>
      <c r="CJ280" s="636"/>
      <c r="CK280" s="637"/>
      <c r="CL280" s="637"/>
      <c r="CM280" s="637"/>
      <c r="CN280" s="705"/>
      <c r="CO280" s="667">
        <f t="shared" si="114"/>
        <v>0.3</v>
      </c>
      <c r="CP280" s="88">
        <f t="shared" si="115"/>
        <v>0.4</v>
      </c>
      <c r="CQ280" s="667">
        <f t="shared" si="116"/>
        <v>0.5</v>
      </c>
      <c r="CR280" s="67">
        <v>0.2</v>
      </c>
      <c r="CS280" s="67">
        <v>0.5</v>
      </c>
      <c r="DA280" s="67" t="s">
        <v>102</v>
      </c>
      <c r="DB280" s="67" t="s">
        <v>100</v>
      </c>
      <c r="DC280" s="705">
        <v>1</v>
      </c>
      <c r="DD280" s="909">
        <f t="shared" si="118"/>
        <v>21</v>
      </c>
      <c r="DE280" s="705" t="s">
        <v>374</v>
      </c>
      <c r="DF280" s="705">
        <f t="shared" si="117"/>
        <v>25</v>
      </c>
      <c r="DG280" s="705"/>
      <c r="DH280" s="705"/>
      <c r="DI280" s="705"/>
    </row>
    <row r="281" spans="15:119" s="67" customFormat="1" hidden="1" x14ac:dyDescent="0.25">
      <c r="V281" s="655"/>
      <c r="AA281" s="656"/>
      <c r="AB281" s="656"/>
      <c r="AD281" s="656"/>
      <c r="AE281" s="657"/>
      <c r="AH281" s="658"/>
      <c r="AI281" s="658"/>
      <c r="AK281" s="656"/>
      <c r="AR281" s="656"/>
      <c r="AV281" s="656"/>
      <c r="AX281" s="656"/>
      <c r="BB281" s="656"/>
      <c r="BC281" s="656"/>
      <c r="BE281" s="656"/>
      <c r="BI281" s="635"/>
      <c r="BJ281" s="636"/>
      <c r="BK281" s="636"/>
      <c r="BL281" s="636"/>
      <c r="BM281" s="102"/>
      <c r="BN281" s="102"/>
      <c r="BO281" s="102"/>
      <c r="BP281" s="636"/>
      <c r="BQ281" s="636"/>
      <c r="BR281" s="636"/>
      <c r="BS281" s="636"/>
      <c r="BT281" s="636"/>
      <c r="BU281" s="636"/>
      <c r="BV281" s="636"/>
      <c r="BW281" s="636"/>
      <c r="BX281" s="636"/>
      <c r="BY281" s="636"/>
      <c r="BZ281" s="636"/>
      <c r="CA281" s="636"/>
      <c r="CB281" s="637"/>
      <c r="CC281" s="636"/>
      <c r="CD281" s="636"/>
      <c r="CE281" s="637"/>
      <c r="CF281" s="637"/>
      <c r="CG281" s="637"/>
      <c r="CH281" s="637"/>
      <c r="CI281" s="636"/>
      <c r="CJ281" s="636"/>
      <c r="CK281" s="637"/>
      <c r="CL281" s="637"/>
      <c r="CM281" s="637"/>
      <c r="CN281" s="705"/>
      <c r="CO281" s="667">
        <f t="shared" si="114"/>
        <v>0</v>
      </c>
      <c r="CP281" s="88">
        <f t="shared" si="115"/>
        <v>0</v>
      </c>
      <c r="CQ281" s="667">
        <f t="shared" si="116"/>
        <v>0</v>
      </c>
      <c r="DA281" s="67">
        <v>0</v>
      </c>
      <c r="DB281" s="67">
        <v>0</v>
      </c>
      <c r="DC281" s="705">
        <v>0</v>
      </c>
      <c r="DD281" s="67">
        <v>0</v>
      </c>
      <c r="DF281" s="705">
        <f>+DC306*25</f>
        <v>1050</v>
      </c>
      <c r="DG281" s="705"/>
      <c r="DH281" s="705"/>
      <c r="DI281" s="705"/>
    </row>
    <row r="282" spans="15:119" s="67" customFormat="1" ht="15.75" hidden="1" customHeight="1" thickBot="1" x14ac:dyDescent="0.3">
      <c r="V282" s="655"/>
      <c r="AA282" s="656"/>
      <c r="AB282" s="656"/>
      <c r="AD282" s="656"/>
      <c r="AE282" s="657"/>
      <c r="AH282" s="658"/>
      <c r="AI282" s="658"/>
      <c r="AK282" s="656"/>
      <c r="AR282" s="656"/>
      <c r="AV282" s="656"/>
      <c r="AX282" s="656"/>
      <c r="BB282" s="656"/>
      <c r="BC282" s="656"/>
      <c r="BE282" s="656"/>
      <c r="BI282" s="635"/>
      <c r="BJ282" s="636"/>
      <c r="BK282" s="636"/>
      <c r="BL282" s="636"/>
      <c r="BM282" s="102"/>
      <c r="BN282" s="102"/>
      <c r="BO282" s="102"/>
      <c r="BP282" s="636"/>
      <c r="BQ282" s="636"/>
      <c r="BR282" s="636"/>
      <c r="BS282" s="636"/>
      <c r="BT282" s="636"/>
      <c r="BU282" s="636"/>
      <c r="BV282" s="636"/>
      <c r="BW282" s="636"/>
      <c r="BX282" s="636"/>
      <c r="BY282" s="636"/>
      <c r="BZ282" s="636"/>
      <c r="CA282" s="636"/>
      <c r="CB282" s="637"/>
      <c r="CC282" s="636"/>
      <c r="CD282" s="636"/>
      <c r="CE282" s="637"/>
      <c r="CF282" s="637"/>
      <c r="CG282" s="637"/>
      <c r="CH282" s="637"/>
      <c r="CI282" s="636"/>
      <c r="CJ282" s="636"/>
      <c r="CK282" s="637"/>
      <c r="CL282" s="637"/>
      <c r="CM282" s="637"/>
      <c r="CN282" s="705"/>
      <c r="CO282" s="667">
        <f t="shared" si="114"/>
        <v>0</v>
      </c>
      <c r="CP282" s="88">
        <f t="shared" si="115"/>
        <v>0</v>
      </c>
      <c r="CQ282" s="667">
        <f t="shared" si="116"/>
        <v>0</v>
      </c>
      <c r="DC282" s="705"/>
      <c r="DF282" s="705"/>
      <c r="DG282" s="705"/>
      <c r="DH282" s="705"/>
      <c r="DI282" s="705"/>
    </row>
    <row r="283" spans="15:119" s="67" customFormat="1" ht="15.75" hidden="1" thickBot="1" x14ac:dyDescent="0.3">
      <c r="S283" s="680" t="s">
        <v>557</v>
      </c>
      <c r="V283" s="655"/>
      <c r="AA283" s="656"/>
      <c r="AB283" s="656"/>
      <c r="AD283" s="656"/>
      <c r="AF283" s="656"/>
      <c r="AI283" s="681" t="s">
        <v>554</v>
      </c>
      <c r="AJ283" s="681"/>
      <c r="AK283" s="681"/>
      <c r="AL283" s="681"/>
      <c r="AM283" s="681"/>
      <c r="AO283" s="681"/>
      <c r="AP283" s="681"/>
      <c r="AQ283" s="681"/>
      <c r="AR283" s="681"/>
      <c r="AS283" s="681"/>
      <c r="AT283" s="681"/>
      <c r="AU283" s="681"/>
      <c r="AV283" s="681"/>
      <c r="AW283" s="681"/>
      <c r="AX283" s="681"/>
      <c r="AY283" s="681"/>
      <c r="AZ283" s="681"/>
      <c r="BA283" s="681"/>
      <c r="BB283" s="681"/>
      <c r="BC283" s="681"/>
      <c r="BD283" s="681"/>
      <c r="BI283" s="635"/>
      <c r="BJ283" s="636"/>
      <c r="BK283" s="2093" t="s">
        <v>106</v>
      </c>
      <c r="BL283" s="2094"/>
      <c r="BM283" s="2094"/>
      <c r="BN283" s="2094"/>
      <c r="BO283" s="2095"/>
      <c r="BP283" s="2093" t="s">
        <v>110</v>
      </c>
      <c r="BQ283" s="2094"/>
      <c r="BR283" s="2094"/>
      <c r="BS283" s="2094"/>
      <c r="BT283" s="2095"/>
      <c r="BU283" s="636"/>
      <c r="BV283" s="636"/>
      <c r="BW283" s="636"/>
      <c r="BX283" s="636"/>
      <c r="BY283" s="636"/>
      <c r="BZ283" s="636"/>
      <c r="CA283" s="636"/>
      <c r="CB283" s="637"/>
      <c r="CC283" s="636"/>
      <c r="CD283" s="636"/>
      <c r="CE283" s="637"/>
      <c r="CF283" s="637"/>
      <c r="CG283" s="637"/>
      <c r="CH283" s="637"/>
      <c r="CI283" s="636"/>
      <c r="CJ283" s="636"/>
      <c r="CK283" s="637"/>
      <c r="CL283" s="637"/>
      <c r="CM283" s="637"/>
      <c r="CN283" s="705"/>
      <c r="CO283" s="667">
        <f t="shared" si="114"/>
        <v>0</v>
      </c>
      <c r="CP283" s="88">
        <f t="shared" si="115"/>
        <v>0</v>
      </c>
      <c r="CQ283" s="667">
        <f t="shared" si="116"/>
        <v>0</v>
      </c>
      <c r="DA283" s="945" t="s">
        <v>155</v>
      </c>
      <c r="DB283" s="2098" t="s">
        <v>378</v>
      </c>
      <c r="DC283" s="2098" t="s">
        <v>379</v>
      </c>
      <c r="DD283" s="2098"/>
      <c r="DE283" s="2099" t="s">
        <v>159</v>
      </c>
      <c r="DF283" s="2098" t="s">
        <v>160</v>
      </c>
      <c r="DG283" s="2098" t="s">
        <v>162</v>
      </c>
      <c r="DH283" s="2098" t="s">
        <v>388</v>
      </c>
      <c r="DI283" s="2098" t="s">
        <v>389</v>
      </c>
      <c r="DJ283" s="2098" t="s">
        <v>379</v>
      </c>
      <c r="DK283" s="2098"/>
      <c r="DL283" s="2098" t="s">
        <v>390</v>
      </c>
      <c r="DM283" s="2098"/>
    </row>
    <row r="284" spans="15:119" s="67" customFormat="1" ht="21.75" hidden="1" customHeight="1" x14ac:dyDescent="0.25">
      <c r="S284" s="682">
        <v>0</v>
      </c>
      <c r="T284" s="682">
        <v>0</v>
      </c>
      <c r="U284" s="682">
        <v>5.0000000000000001E-3</v>
      </c>
      <c r="V284" s="682">
        <v>0.02</v>
      </c>
      <c r="W284" s="682">
        <v>5.0000000000000001E-3</v>
      </c>
      <c r="X284" s="682">
        <v>0</v>
      </c>
      <c r="Y284" s="682">
        <v>0.01</v>
      </c>
      <c r="Z284" s="682">
        <v>7.0000000000000007E-2</v>
      </c>
      <c r="AA284" s="683">
        <v>0</v>
      </c>
      <c r="AB284" s="683">
        <v>0</v>
      </c>
      <c r="AC284" s="682">
        <v>6.0000000000000001E-3</v>
      </c>
      <c r="AD284" s="683"/>
      <c r="AE284" s="682">
        <v>0.1</v>
      </c>
      <c r="AF284" s="683">
        <v>0.01</v>
      </c>
      <c r="AG284" s="682">
        <v>0.01</v>
      </c>
      <c r="AH284" s="88"/>
      <c r="AI284" s="2119" t="s">
        <v>555</v>
      </c>
      <c r="AJ284" s="2119"/>
      <c r="AK284" s="2119"/>
      <c r="AL284" s="2119"/>
      <c r="AM284" s="2119"/>
      <c r="AN284" s="681" t="s">
        <v>553</v>
      </c>
      <c r="AO284" s="681"/>
      <c r="AP284" s="681"/>
      <c r="AQ284" s="681"/>
      <c r="AR284" s="681"/>
      <c r="AS284" s="681"/>
      <c r="AT284" s="681"/>
      <c r="AU284" s="681"/>
      <c r="AV284" s="681"/>
      <c r="AW284" s="681"/>
      <c r="AX284" s="681"/>
      <c r="AY284" s="681"/>
      <c r="AZ284" s="681"/>
      <c r="BA284" s="681"/>
      <c r="BB284" s="681"/>
      <c r="BC284" s="681"/>
      <c r="BD284" s="681"/>
      <c r="BI284" s="2096" t="s">
        <v>58</v>
      </c>
      <c r="BJ284" s="940"/>
      <c r="BK284" s="2096" t="s">
        <v>280</v>
      </c>
      <c r="BL284" s="940"/>
      <c r="BM284" s="2096" t="s">
        <v>233</v>
      </c>
      <c r="BN284" s="2096" t="s">
        <v>233</v>
      </c>
      <c r="BO284" s="2096" t="s">
        <v>240</v>
      </c>
      <c r="BP284" s="2096" t="s">
        <v>281</v>
      </c>
      <c r="BQ284" s="940"/>
      <c r="BR284" s="2096" t="s">
        <v>233</v>
      </c>
      <c r="BS284" s="2096" t="s">
        <v>233</v>
      </c>
      <c r="BT284" s="2096" t="s">
        <v>240</v>
      </c>
      <c r="BU284" s="636"/>
      <c r="BV284" s="636"/>
      <c r="BW284" s="636"/>
      <c r="BX284" s="636"/>
      <c r="BY284" s="636"/>
      <c r="BZ284" s="636"/>
      <c r="CA284" s="636"/>
      <c r="CB284" s="637"/>
      <c r="CC284" s="636"/>
      <c r="CD284" s="636"/>
      <c r="CE284" s="637"/>
      <c r="CF284" s="637"/>
      <c r="CG284" s="637"/>
      <c r="CH284" s="637"/>
      <c r="CI284" s="636"/>
      <c r="CJ284" s="636"/>
      <c r="CK284" s="637"/>
      <c r="CL284" s="637"/>
      <c r="CM284" s="637"/>
      <c r="CN284" s="705"/>
      <c r="CO284" s="667" t="str">
        <f t="shared" si="114"/>
        <v>Incertidumbre (+/- %)</v>
      </c>
      <c r="CP284" s="88" t="e">
        <f t="shared" si="115"/>
        <v>#VALUE!</v>
      </c>
      <c r="CQ284" s="667" t="str">
        <f t="shared" si="116"/>
        <v>Incertidumbre (+/- %)</v>
      </c>
      <c r="DA284" s="945"/>
      <c r="DB284" s="2098"/>
      <c r="DC284" s="942">
        <v>1995</v>
      </c>
      <c r="DD284" s="945">
        <v>2007</v>
      </c>
      <c r="DE284" s="2099"/>
      <c r="DF284" s="2098"/>
      <c r="DG284" s="2098"/>
      <c r="DH284" s="2098"/>
      <c r="DI284" s="2098"/>
      <c r="DJ284" s="945">
        <v>1995</v>
      </c>
      <c r="DK284" s="945">
        <v>2007</v>
      </c>
      <c r="DL284" s="945">
        <v>1995</v>
      </c>
      <c r="DM284" s="945">
        <v>2007</v>
      </c>
    </row>
    <row r="285" spans="15:119" s="67" customFormat="1" ht="34.5" hidden="1" customHeight="1" thickBot="1" x14ac:dyDescent="0.3">
      <c r="Q285" s="684" t="s">
        <v>556</v>
      </c>
      <c r="R285" s="684" t="s">
        <v>558</v>
      </c>
      <c r="S285" s="684" t="s">
        <v>531</v>
      </c>
      <c r="T285" s="684" t="s">
        <v>532</v>
      </c>
      <c r="U285" s="684" t="s">
        <v>529</v>
      </c>
      <c r="V285" s="684" t="s">
        <v>530</v>
      </c>
      <c r="W285" s="684" t="s">
        <v>528</v>
      </c>
      <c r="X285" s="684" t="s">
        <v>527</v>
      </c>
      <c r="Y285" s="684" t="s">
        <v>536</v>
      </c>
      <c r="Z285" s="684" t="s">
        <v>537</v>
      </c>
      <c r="AA285" s="684" t="s">
        <v>543</v>
      </c>
      <c r="AB285" s="684" t="s">
        <v>533</v>
      </c>
      <c r="AC285" s="684" t="s">
        <v>538</v>
      </c>
      <c r="AD285" s="682"/>
      <c r="AE285" s="684" t="s">
        <v>539</v>
      </c>
      <c r="AF285" s="684" t="s">
        <v>534</v>
      </c>
      <c r="AG285" s="684" t="s">
        <v>535</v>
      </c>
      <c r="AH285" s="684" t="s">
        <v>559</v>
      </c>
      <c r="AI285" s="685" t="s">
        <v>512</v>
      </c>
      <c r="AJ285" s="685" t="s">
        <v>526</v>
      </c>
      <c r="AK285" s="635"/>
      <c r="AL285" s="685" t="s">
        <v>513</v>
      </c>
      <c r="AM285" s="685" t="s">
        <v>525</v>
      </c>
      <c r="AN285" s="686" t="s">
        <v>542</v>
      </c>
      <c r="AO285" s="686" t="s">
        <v>541</v>
      </c>
      <c r="AP285" s="687" t="s">
        <v>531</v>
      </c>
      <c r="AQ285" s="687" t="s">
        <v>532</v>
      </c>
      <c r="AS285" s="687" t="s">
        <v>529</v>
      </c>
      <c r="AT285" s="687" t="s">
        <v>530</v>
      </c>
      <c r="AU285" s="687" t="s">
        <v>528</v>
      </c>
      <c r="AV285" s="687" t="s">
        <v>527</v>
      </c>
      <c r="AW285" s="687" t="s">
        <v>536</v>
      </c>
      <c r="AY285" s="687" t="s">
        <v>537</v>
      </c>
      <c r="AZ285" s="687" t="s">
        <v>543</v>
      </c>
      <c r="BA285" s="687" t="s">
        <v>533</v>
      </c>
      <c r="BB285" s="687" t="s">
        <v>538</v>
      </c>
      <c r="BC285" s="687" t="s">
        <v>539</v>
      </c>
      <c r="BD285" s="687" t="s">
        <v>534</v>
      </c>
      <c r="BE285" s="687" t="s">
        <v>535</v>
      </c>
      <c r="BI285" s="2097"/>
      <c r="BJ285" s="941" t="s">
        <v>253</v>
      </c>
      <c r="BK285" s="2097"/>
      <c r="BL285" s="941" t="s">
        <v>251</v>
      </c>
      <c r="BM285" s="2097"/>
      <c r="BN285" s="2097"/>
      <c r="BO285" s="2097"/>
      <c r="BP285" s="2097"/>
      <c r="BQ285" s="941" t="s">
        <v>251</v>
      </c>
      <c r="BR285" s="2097"/>
      <c r="BS285" s="2097"/>
      <c r="BT285" s="2097"/>
      <c r="BU285" s="636"/>
      <c r="BV285" s="636"/>
      <c r="BW285" s="636"/>
      <c r="BX285" s="636"/>
      <c r="BY285" s="636"/>
      <c r="BZ285" s="636"/>
      <c r="CA285" s="636"/>
      <c r="CB285" s="637"/>
      <c r="CC285" s="636"/>
      <c r="CD285" s="636"/>
      <c r="CE285" s="637"/>
      <c r="CF285" s="637"/>
      <c r="CG285" s="637"/>
      <c r="CH285" s="637"/>
      <c r="CI285" s="636"/>
      <c r="CJ285" s="636"/>
      <c r="CK285" s="637"/>
      <c r="CL285" s="637"/>
      <c r="CM285" s="637"/>
      <c r="CN285" s="705"/>
      <c r="CO285" s="667">
        <f t="shared" si="114"/>
        <v>0</v>
      </c>
      <c r="CP285" s="88">
        <f t="shared" si="115"/>
        <v>0</v>
      </c>
      <c r="CQ285" s="667">
        <f t="shared" si="116"/>
        <v>0</v>
      </c>
      <c r="CZ285" s="67" t="s">
        <v>58</v>
      </c>
      <c r="DA285" s="945">
        <v>0</v>
      </c>
      <c r="DB285" s="942">
        <v>0</v>
      </c>
      <c r="DC285" s="942">
        <v>0</v>
      </c>
      <c r="DD285" s="945">
        <v>0</v>
      </c>
      <c r="DE285" s="945">
        <v>0</v>
      </c>
      <c r="DF285" s="942">
        <v>0</v>
      </c>
      <c r="DG285" s="942">
        <v>0</v>
      </c>
      <c r="DH285" s="942">
        <v>0</v>
      </c>
      <c r="DI285" s="942">
        <v>0</v>
      </c>
      <c r="DJ285" s="945">
        <v>0</v>
      </c>
      <c r="DK285" s="945">
        <v>0</v>
      </c>
      <c r="DL285" s="945">
        <v>0</v>
      </c>
      <c r="DM285" s="945">
        <v>0</v>
      </c>
      <c r="DN285" s="67">
        <v>0</v>
      </c>
    </row>
    <row r="286" spans="15:119" s="67" customFormat="1" ht="39" hidden="1" thickBot="1" x14ac:dyDescent="0.4">
      <c r="O286" s="671" t="s">
        <v>128</v>
      </c>
      <c r="Q286" s="682">
        <v>0.48</v>
      </c>
      <c r="R286" s="682">
        <v>400</v>
      </c>
      <c r="S286" s="688">
        <f t="shared" ref="S286:AG304" si="119">((($Q286*($R286/1000)*365)*1)*S$284)*(44/28)</f>
        <v>0</v>
      </c>
      <c r="T286" s="688">
        <f t="shared" si="119"/>
        <v>0</v>
      </c>
      <c r="U286" s="688">
        <f t="shared" si="119"/>
        <v>0.55062857142857136</v>
      </c>
      <c r="V286" s="688">
        <f t="shared" si="119"/>
        <v>2.2025142857142854</v>
      </c>
      <c r="W286" s="688">
        <f t="shared" si="119"/>
        <v>0.55062857142857136</v>
      </c>
      <c r="X286" s="688">
        <f t="shared" si="119"/>
        <v>0</v>
      </c>
      <c r="Y286" s="688">
        <f t="shared" si="119"/>
        <v>1.1012571428571427</v>
      </c>
      <c r="Z286" s="688">
        <f t="shared" si="119"/>
        <v>7.708800000000001</v>
      </c>
      <c r="AA286" s="688">
        <f t="shared" si="119"/>
        <v>0</v>
      </c>
      <c r="AB286" s="688">
        <f t="shared" si="119"/>
        <v>0</v>
      </c>
      <c r="AC286" s="688">
        <f t="shared" si="119"/>
        <v>0.66075428571428574</v>
      </c>
      <c r="AD286" s="688">
        <f t="shared" si="119"/>
        <v>0</v>
      </c>
      <c r="AE286" s="688">
        <f t="shared" si="119"/>
        <v>11.012571428571428</v>
      </c>
      <c r="AF286" s="688">
        <v>0</v>
      </c>
      <c r="AG286" s="688">
        <f t="shared" si="119"/>
        <v>1.1012571428571427</v>
      </c>
      <c r="AH286" s="682"/>
      <c r="AI286" s="635">
        <v>1</v>
      </c>
      <c r="AJ286" s="635">
        <v>58</v>
      </c>
      <c r="AL286" s="635">
        <v>29</v>
      </c>
      <c r="AM286" s="689">
        <v>0.3</v>
      </c>
      <c r="AN286" s="686">
        <v>2.9</v>
      </c>
      <c r="AO286" s="686">
        <v>0.13</v>
      </c>
      <c r="AP286" s="690">
        <f>(AN286*365)*(AO286*0.67*0.01*1)</f>
        <v>0.92195350000000009</v>
      </c>
      <c r="AQ286" s="690">
        <f>(AN286*365)*(AO286*0.67*0.001*1)</f>
        <v>9.2195350000000023E-2</v>
      </c>
      <c r="AR286" s="691"/>
      <c r="AS286" s="690">
        <f>(AN286*365)*(AO286*0.67*0.02*1)</f>
        <v>1.8439070000000002</v>
      </c>
      <c r="AT286" s="690">
        <f>(AN286*365)*(AO286*0.67*0.01*1)</f>
        <v>0.92195350000000009</v>
      </c>
      <c r="AU286" s="690">
        <f>(AN286*365)*(AO286*0.67*0.25*1)</f>
        <v>23.048837500000001</v>
      </c>
      <c r="AV286" s="690">
        <f>(AN286*365)*(AO286*0.67*0.73*1)</f>
        <v>67.302605499999999</v>
      </c>
      <c r="AW286" s="690">
        <f>(AN286*365)*(AO286*0.67*0.03*1)</f>
        <v>2.7658605000000005</v>
      </c>
      <c r="AX286" s="691"/>
      <c r="AY286" s="690">
        <f>(AN286*365)*(AO286*0.67*0.25*1)</f>
        <v>23.048837500000001</v>
      </c>
      <c r="AZ286" s="690">
        <f t="shared" ref="AZ286:AZ321" si="120">(AN286*365)*(AO286*0.67*1*1)</f>
        <v>92.195350000000005</v>
      </c>
      <c r="BA286" s="690">
        <f t="shared" ref="BA286:BA321" si="121">(AN286*365)*(AO286*0.67*0.1*1)</f>
        <v>9.2195350000000005</v>
      </c>
      <c r="BB286" s="690">
        <f t="shared" ref="BB286:BB321" si="122">(AN286*365)*(AO286*0.67*0.005*1)</f>
        <v>0.46097675000000005</v>
      </c>
      <c r="BC286" s="690">
        <f>(AN286*365)*(AO286*0.67*0.005*1)</f>
        <v>0.46097675000000005</v>
      </c>
      <c r="BD286" s="690">
        <v>0</v>
      </c>
      <c r="BE286" s="690">
        <v>0</v>
      </c>
      <c r="BH286" s="806" t="s">
        <v>58</v>
      </c>
      <c r="BI286" s="807" t="s">
        <v>600</v>
      </c>
      <c r="BJ286" s="796" t="s">
        <v>168</v>
      </c>
      <c r="BK286" s="801">
        <f>BV286/25</f>
        <v>1</v>
      </c>
      <c r="BL286" s="796" t="s">
        <v>412</v>
      </c>
      <c r="BM286" s="798">
        <v>0.2</v>
      </c>
      <c r="BN286" s="798">
        <v>0.5</v>
      </c>
      <c r="BO286" s="795" t="s">
        <v>258</v>
      </c>
      <c r="BP286" s="801">
        <f>BY286/298</f>
        <v>1.2445714285714284</v>
      </c>
      <c r="BQ286" s="796" t="s">
        <v>414</v>
      </c>
      <c r="BR286" s="798">
        <v>0.2</v>
      </c>
      <c r="BS286" s="798">
        <v>0.5</v>
      </c>
      <c r="BT286" s="795" t="s">
        <v>258</v>
      </c>
      <c r="BU286" s="636"/>
      <c r="BV286" s="801">
        <v>25</v>
      </c>
      <c r="BW286" s="796" t="s">
        <v>413</v>
      </c>
      <c r="BX286" s="636"/>
      <c r="BY286" s="801">
        <v>370.88228571428567</v>
      </c>
      <c r="BZ286" s="796" t="s">
        <v>413</v>
      </c>
      <c r="CA286" s="636"/>
      <c r="CB286" s="637"/>
      <c r="CC286" s="636"/>
      <c r="CD286" s="636"/>
      <c r="CE286" s="637"/>
      <c r="CF286" s="637"/>
      <c r="CG286" s="637"/>
      <c r="CH286" s="637"/>
      <c r="CI286" s="636"/>
      <c r="CJ286" s="636"/>
      <c r="CK286" s="637"/>
      <c r="CL286" s="637"/>
      <c r="CM286" s="637"/>
      <c r="CN286" s="705"/>
      <c r="CO286" s="667">
        <f t="shared" si="114"/>
        <v>0.2</v>
      </c>
      <c r="CP286" s="88">
        <f t="shared" si="115"/>
        <v>0.35</v>
      </c>
      <c r="CQ286" s="667">
        <f t="shared" si="116"/>
        <v>0.5</v>
      </c>
      <c r="CR286" s="67">
        <v>0.2</v>
      </c>
      <c r="CS286" s="67">
        <v>0.5</v>
      </c>
      <c r="CZ286" s="67" t="s">
        <v>58</v>
      </c>
      <c r="DA286" s="910" t="s">
        <v>125</v>
      </c>
      <c r="DB286" s="910">
        <v>1</v>
      </c>
      <c r="DC286" s="911">
        <f>+DB286*21</f>
        <v>21</v>
      </c>
      <c r="DD286" s="911">
        <f>+DB286*25</f>
        <v>25</v>
      </c>
      <c r="DE286" s="910">
        <v>40</v>
      </c>
      <c r="DF286" s="910">
        <v>0.99</v>
      </c>
      <c r="DG286" s="911">
        <f>+DE286*DF286</f>
        <v>39.6</v>
      </c>
      <c r="DH286" s="910">
        <v>0.02</v>
      </c>
      <c r="DI286" s="912">
        <f>+DG286*DH286*44/28</f>
        <v>1.2445714285714284</v>
      </c>
      <c r="DJ286" s="912">
        <f>+DI286*310</f>
        <v>385.81714285714281</v>
      </c>
      <c r="DK286" s="912">
        <f>+DI286*298</f>
        <v>370.88228571428567</v>
      </c>
      <c r="DL286" s="913">
        <f>+DC286+DJ286</f>
        <v>406.81714285714281</v>
      </c>
      <c r="DM286" s="913">
        <f>+DD286+DK286</f>
        <v>395.88228571428567</v>
      </c>
      <c r="DN286" s="705" t="s">
        <v>168</v>
      </c>
      <c r="DO286" s="67" t="s">
        <v>391</v>
      </c>
    </row>
    <row r="287" spans="15:119" s="67" customFormat="1" ht="39" hidden="1" thickBot="1" x14ac:dyDescent="0.4">
      <c r="O287" s="671" t="s">
        <v>129</v>
      </c>
      <c r="Q287" s="682">
        <v>0.48</v>
      </c>
      <c r="R287" s="682">
        <v>400</v>
      </c>
      <c r="S287" s="688">
        <f t="shared" si="119"/>
        <v>0</v>
      </c>
      <c r="T287" s="688">
        <f t="shared" si="119"/>
        <v>0</v>
      </c>
      <c r="U287" s="688">
        <f t="shared" si="119"/>
        <v>0.55062857142857136</v>
      </c>
      <c r="V287" s="688">
        <f t="shared" si="119"/>
        <v>2.2025142857142854</v>
      </c>
      <c r="W287" s="688">
        <f t="shared" si="119"/>
        <v>0.55062857142857136</v>
      </c>
      <c r="X287" s="688">
        <f t="shared" si="119"/>
        <v>0</v>
      </c>
      <c r="Y287" s="688">
        <f t="shared" si="119"/>
        <v>1.1012571428571427</v>
      </c>
      <c r="Z287" s="688">
        <f t="shared" si="119"/>
        <v>7.708800000000001</v>
      </c>
      <c r="AA287" s="688">
        <f t="shared" si="119"/>
        <v>0</v>
      </c>
      <c r="AB287" s="688">
        <f t="shared" si="119"/>
        <v>0</v>
      </c>
      <c r="AC287" s="688">
        <f t="shared" si="119"/>
        <v>0.66075428571428574</v>
      </c>
      <c r="AD287" s="688">
        <f t="shared" si="119"/>
        <v>0</v>
      </c>
      <c r="AE287" s="688">
        <f t="shared" si="119"/>
        <v>11.012571428571428</v>
      </c>
      <c r="AF287" s="688">
        <v>0</v>
      </c>
      <c r="AG287" s="688">
        <f t="shared" si="119"/>
        <v>1.1012571428571427</v>
      </c>
      <c r="AH287" s="682"/>
      <c r="AI287" s="635">
        <v>1</v>
      </c>
      <c r="AJ287" s="635">
        <v>98</v>
      </c>
      <c r="AL287" s="635">
        <v>75</v>
      </c>
      <c r="AM287" s="689">
        <v>0.3</v>
      </c>
      <c r="AN287" s="686">
        <v>2.9</v>
      </c>
      <c r="AO287" s="686">
        <v>0.13</v>
      </c>
      <c r="AP287" s="690">
        <f>(AN287*365)*(AO287*0.67*0.015*1)</f>
        <v>1.3829302500000002</v>
      </c>
      <c r="AQ287" s="690">
        <f>(AN287*365)*(AO287*0.67*0.005*1)</f>
        <v>0.46097675000000005</v>
      </c>
      <c r="AR287" s="691"/>
      <c r="AS287" s="690">
        <f>(AN287*365)*(AO287*0.67*0.04*1)</f>
        <v>3.6878140000000004</v>
      </c>
      <c r="AT287" s="690">
        <f>(AN287*365)*(AO287*0.67*0.015*1)</f>
        <v>1.3829302500000002</v>
      </c>
      <c r="AU287" s="690">
        <f>(AN287*365)*(AO287*0.67*0.65*1)</f>
        <v>59.926977500000007</v>
      </c>
      <c r="AV287" s="690">
        <f>(AN287*365)*(AO287*0.67*0.79*1)</f>
        <v>72.834326500000003</v>
      </c>
      <c r="AW287" s="690">
        <f>(AN287*365)*(AO287*0.67*0.03*1)</f>
        <v>2.7658605000000005</v>
      </c>
      <c r="AX287" s="691"/>
      <c r="AY287" s="690">
        <f>(AN287*365)*(AO287*0.67*0.65*1)</f>
        <v>59.926977500000007</v>
      </c>
      <c r="AZ287" s="690">
        <f t="shared" si="120"/>
        <v>92.195350000000005</v>
      </c>
      <c r="BA287" s="690">
        <f t="shared" si="121"/>
        <v>9.2195350000000005</v>
      </c>
      <c r="BB287" s="690">
        <f t="shared" si="122"/>
        <v>0.46097675000000005</v>
      </c>
      <c r="BC287" s="690">
        <f>(AN287*365)*(AO287*0.67*0.01*1)</f>
        <v>0.92195350000000009</v>
      </c>
      <c r="BD287" s="690">
        <v>0</v>
      </c>
      <c r="BE287" s="690">
        <v>0</v>
      </c>
      <c r="BH287" s="806"/>
      <c r="BI287" s="807" t="s">
        <v>126</v>
      </c>
      <c r="BJ287" s="796" t="s">
        <v>168</v>
      </c>
      <c r="BK287" s="801">
        <f t="shared" ref="BK287:BK315" si="123">BV287/25</f>
        <v>1</v>
      </c>
      <c r="BL287" s="796" t="s">
        <v>412</v>
      </c>
      <c r="BM287" s="798">
        <v>0.2</v>
      </c>
      <c r="BN287" s="798">
        <v>0.5</v>
      </c>
      <c r="BO287" s="795" t="s">
        <v>258</v>
      </c>
      <c r="BP287" s="801">
        <f t="shared" ref="BP287:BP315" si="124">BY287/298</f>
        <v>1.2445714285714284</v>
      </c>
      <c r="BQ287" s="796" t="s">
        <v>414</v>
      </c>
      <c r="BR287" s="798">
        <v>0.2</v>
      </c>
      <c r="BS287" s="798">
        <v>0.5</v>
      </c>
      <c r="BT287" s="795" t="s">
        <v>258</v>
      </c>
      <c r="BU287" s="636"/>
      <c r="BV287" s="801">
        <v>25</v>
      </c>
      <c r="BW287" s="796" t="s">
        <v>413</v>
      </c>
      <c r="BX287" s="636"/>
      <c r="BY287" s="801">
        <v>370.88228571428567</v>
      </c>
      <c r="BZ287" s="796" t="s">
        <v>413</v>
      </c>
      <c r="CA287" s="636"/>
      <c r="CB287" s="637"/>
      <c r="CC287" s="636"/>
      <c r="CD287" s="636"/>
      <c r="CE287" s="637"/>
      <c r="CF287" s="637"/>
      <c r="CG287" s="637"/>
      <c r="CH287" s="637"/>
      <c r="CI287" s="636"/>
      <c r="CJ287" s="636"/>
      <c r="CK287" s="637"/>
      <c r="CL287" s="637"/>
      <c r="CM287" s="637"/>
      <c r="CN287" s="705"/>
      <c r="CO287" s="667">
        <f t="shared" si="114"/>
        <v>0.2</v>
      </c>
      <c r="CP287" s="88">
        <f t="shared" si="115"/>
        <v>0.35</v>
      </c>
      <c r="CQ287" s="667">
        <f t="shared" si="116"/>
        <v>0.5</v>
      </c>
      <c r="CR287" s="67">
        <v>0.2</v>
      </c>
      <c r="CS287" s="67">
        <v>0.5</v>
      </c>
      <c r="DA287" s="910" t="s">
        <v>126</v>
      </c>
      <c r="DB287" s="910">
        <v>1</v>
      </c>
      <c r="DC287" s="911">
        <f t="shared" ref="DC287:DC315" si="125">+DB287*21</f>
        <v>21</v>
      </c>
      <c r="DD287" s="911">
        <f t="shared" ref="DD287:DD315" si="126">+DB287*25</f>
        <v>25</v>
      </c>
      <c r="DE287" s="910">
        <v>40</v>
      </c>
      <c r="DF287" s="910">
        <v>0.99</v>
      </c>
      <c r="DG287" s="911">
        <f t="shared" ref="DG287:DG315" si="127">+DE287*DF287</f>
        <v>39.6</v>
      </c>
      <c r="DH287" s="910">
        <v>0.02</v>
      </c>
      <c r="DI287" s="912">
        <f t="shared" ref="DI287:DI315" si="128">+DG287*DH287*44/28</f>
        <v>1.2445714285714284</v>
      </c>
      <c r="DJ287" s="912">
        <f t="shared" ref="DJ287:DJ315" si="129">+DI287*310</f>
        <v>385.81714285714281</v>
      </c>
      <c r="DK287" s="912">
        <f t="shared" ref="DK287:DK315" si="130">+DI287*298</f>
        <v>370.88228571428567</v>
      </c>
      <c r="DL287" s="913">
        <f t="shared" ref="DL287:DM315" si="131">+DC287+DJ287</f>
        <v>406.81714285714281</v>
      </c>
      <c r="DM287" s="913">
        <f t="shared" si="131"/>
        <v>395.88228571428567</v>
      </c>
      <c r="DN287" s="705" t="s">
        <v>168</v>
      </c>
      <c r="DO287" s="67" t="s">
        <v>391</v>
      </c>
    </row>
    <row r="288" spans="15:119" s="67" customFormat="1" ht="39" hidden="1" thickBot="1" x14ac:dyDescent="0.4">
      <c r="O288" s="671" t="s">
        <v>130</v>
      </c>
      <c r="Q288" s="682">
        <v>0.48</v>
      </c>
      <c r="R288" s="682">
        <v>400</v>
      </c>
      <c r="S288" s="688">
        <f t="shared" si="119"/>
        <v>0</v>
      </c>
      <c r="T288" s="688">
        <f t="shared" si="119"/>
        <v>0</v>
      </c>
      <c r="U288" s="688">
        <f t="shared" si="119"/>
        <v>0.55062857142857136</v>
      </c>
      <c r="V288" s="688">
        <f t="shared" si="119"/>
        <v>2.2025142857142854</v>
      </c>
      <c r="W288" s="688">
        <f t="shared" si="119"/>
        <v>0.55062857142857136</v>
      </c>
      <c r="X288" s="688">
        <f t="shared" si="119"/>
        <v>0</v>
      </c>
      <c r="Y288" s="688">
        <f t="shared" si="119"/>
        <v>1.1012571428571427</v>
      </c>
      <c r="Z288" s="688">
        <f t="shared" si="119"/>
        <v>7.708800000000001</v>
      </c>
      <c r="AA288" s="688">
        <f t="shared" si="119"/>
        <v>0</v>
      </c>
      <c r="AB288" s="688">
        <f t="shared" si="119"/>
        <v>0</v>
      </c>
      <c r="AC288" s="688">
        <f t="shared" si="119"/>
        <v>0.66075428571428574</v>
      </c>
      <c r="AD288" s="688">
        <f t="shared" si="119"/>
        <v>0</v>
      </c>
      <c r="AE288" s="688">
        <f t="shared" si="119"/>
        <v>11.012571428571428</v>
      </c>
      <c r="AF288" s="688">
        <v>0</v>
      </c>
      <c r="AG288" s="688">
        <f t="shared" si="119"/>
        <v>1.1012571428571427</v>
      </c>
      <c r="AH288" s="682"/>
      <c r="AI288" s="635">
        <v>1</v>
      </c>
      <c r="AJ288" s="635">
        <v>112</v>
      </c>
      <c r="AL288" s="635">
        <v>92</v>
      </c>
      <c r="AM288" s="689">
        <v>0.3</v>
      </c>
      <c r="AN288" s="686">
        <v>2.9</v>
      </c>
      <c r="AO288" s="686">
        <v>0.13</v>
      </c>
      <c r="AP288" s="690">
        <f>(AN288*365)*(AO288*0.67*0.02*1)</f>
        <v>1.8439070000000002</v>
      </c>
      <c r="AQ288" s="690">
        <f>(AN288*365)*(AO288*0.67*0.01*1)</f>
        <v>0.92195350000000009</v>
      </c>
      <c r="AR288" s="691"/>
      <c r="AS288" s="690">
        <f>(AN288*365)*(AO288*0.67*0.05*1)</f>
        <v>4.6097675000000002</v>
      </c>
      <c r="AT288" s="690">
        <f>(AN288*365)*(AO288*0.67*0.02*1)</f>
        <v>1.8439070000000002</v>
      </c>
      <c r="AU288" s="690">
        <f>(AN288*365)*(AO288*0.67*0.8*1)</f>
        <v>73.756280000000004</v>
      </c>
      <c r="AV288" s="690">
        <f>(AN288*365)*(AO288*0.67*0.8*1)</f>
        <v>73.756280000000004</v>
      </c>
      <c r="AW288" s="690">
        <f>(AN288*365)*(AO288*0.67*0.3*1)</f>
        <v>27.658605000000005</v>
      </c>
      <c r="AX288" s="691"/>
      <c r="AY288" s="690">
        <f>(AN288*365)*(AO288*0.67*0.8*1)</f>
        <v>73.756280000000004</v>
      </c>
      <c r="AZ288" s="690">
        <f t="shared" si="120"/>
        <v>92.195350000000005</v>
      </c>
      <c r="BA288" s="690">
        <f t="shared" si="121"/>
        <v>9.2195350000000005</v>
      </c>
      <c r="BB288" s="690">
        <f t="shared" si="122"/>
        <v>0.46097675000000005</v>
      </c>
      <c r="BC288" s="690">
        <f>(AN288*365)*(AO288*0.67*0.015*1)</f>
        <v>1.3829302500000002</v>
      </c>
      <c r="BD288" s="690">
        <v>0</v>
      </c>
      <c r="BE288" s="690">
        <v>0</v>
      </c>
      <c r="BH288" s="806"/>
      <c r="BI288" s="807" t="s">
        <v>127</v>
      </c>
      <c r="BJ288" s="796" t="s">
        <v>168</v>
      </c>
      <c r="BK288" s="801">
        <f t="shared" si="123"/>
        <v>1</v>
      </c>
      <c r="BL288" s="796" t="s">
        <v>412</v>
      </c>
      <c r="BM288" s="798">
        <v>0.2</v>
      </c>
      <c r="BN288" s="798">
        <v>0.5</v>
      </c>
      <c r="BO288" s="795" t="s">
        <v>258</v>
      </c>
      <c r="BP288" s="801">
        <f t="shared" si="124"/>
        <v>1.2445714285714284</v>
      </c>
      <c r="BQ288" s="796" t="s">
        <v>414</v>
      </c>
      <c r="BR288" s="798">
        <v>0.2</v>
      </c>
      <c r="BS288" s="798">
        <v>0.5</v>
      </c>
      <c r="BT288" s="795" t="s">
        <v>258</v>
      </c>
      <c r="BU288" s="636"/>
      <c r="BV288" s="801">
        <v>25</v>
      </c>
      <c r="BW288" s="796" t="s">
        <v>413</v>
      </c>
      <c r="BX288" s="636"/>
      <c r="BY288" s="801">
        <v>370.88228571428567</v>
      </c>
      <c r="BZ288" s="796" t="s">
        <v>413</v>
      </c>
      <c r="CA288" s="636"/>
      <c r="CB288" s="637"/>
      <c r="CC288" s="636"/>
      <c r="CD288" s="636"/>
      <c r="CE288" s="637"/>
      <c r="CF288" s="637"/>
      <c r="CG288" s="637"/>
      <c r="CH288" s="637"/>
      <c r="CI288" s="636"/>
      <c r="CJ288" s="636"/>
      <c r="CK288" s="637"/>
      <c r="CL288" s="637"/>
      <c r="CM288" s="637"/>
      <c r="CN288" s="705"/>
      <c r="CO288" s="667">
        <f t="shared" si="114"/>
        <v>0.2</v>
      </c>
      <c r="CP288" s="88">
        <f t="shared" si="115"/>
        <v>0.35</v>
      </c>
      <c r="CQ288" s="667">
        <f t="shared" si="116"/>
        <v>0.5</v>
      </c>
      <c r="CR288" s="67">
        <v>0.2</v>
      </c>
      <c r="CS288" s="67">
        <v>0.5</v>
      </c>
      <c r="DA288" s="910" t="s">
        <v>127</v>
      </c>
      <c r="DB288" s="910">
        <v>1</v>
      </c>
      <c r="DC288" s="911">
        <f t="shared" si="125"/>
        <v>21</v>
      </c>
      <c r="DD288" s="911">
        <f t="shared" si="126"/>
        <v>25</v>
      </c>
      <c r="DE288" s="910">
        <v>40</v>
      </c>
      <c r="DF288" s="910">
        <v>0.99</v>
      </c>
      <c r="DG288" s="911">
        <f t="shared" si="127"/>
        <v>39.6</v>
      </c>
      <c r="DH288" s="910">
        <v>0.02</v>
      </c>
      <c r="DI288" s="912">
        <f t="shared" si="128"/>
        <v>1.2445714285714284</v>
      </c>
      <c r="DJ288" s="912">
        <f t="shared" si="129"/>
        <v>385.81714285714281</v>
      </c>
      <c r="DK288" s="912">
        <f t="shared" si="130"/>
        <v>370.88228571428567</v>
      </c>
      <c r="DL288" s="913">
        <f t="shared" si="131"/>
        <v>406.81714285714281</v>
      </c>
      <c r="DM288" s="913">
        <f t="shared" si="131"/>
        <v>395.88228571428567</v>
      </c>
      <c r="DN288" s="705" t="s">
        <v>168</v>
      </c>
      <c r="DO288" s="67" t="s">
        <v>391</v>
      </c>
    </row>
    <row r="289" spans="15:119" s="67" customFormat="1" ht="33.75" hidden="1" thickBot="1" x14ac:dyDescent="0.4">
      <c r="O289" s="671" t="s">
        <v>125</v>
      </c>
      <c r="Q289" s="682">
        <v>0.36</v>
      </c>
      <c r="R289" s="682">
        <v>305</v>
      </c>
      <c r="S289" s="688">
        <f t="shared" si="119"/>
        <v>0</v>
      </c>
      <c r="T289" s="688">
        <f t="shared" si="119"/>
        <v>0</v>
      </c>
      <c r="U289" s="688">
        <f t="shared" si="119"/>
        <v>0.3148907142857143</v>
      </c>
      <c r="V289" s="688">
        <f t="shared" si="119"/>
        <v>1.2595628571428572</v>
      </c>
      <c r="W289" s="688">
        <f t="shared" si="119"/>
        <v>0.3148907142857143</v>
      </c>
      <c r="X289" s="688">
        <f t="shared" si="119"/>
        <v>0</v>
      </c>
      <c r="Y289" s="688">
        <f t="shared" si="119"/>
        <v>0.6297814285714286</v>
      </c>
      <c r="Z289" s="688">
        <f t="shared" si="119"/>
        <v>4.4084700000000003</v>
      </c>
      <c r="AA289" s="688">
        <f t="shared" si="119"/>
        <v>0</v>
      </c>
      <c r="AB289" s="688">
        <f t="shared" si="119"/>
        <v>0</v>
      </c>
      <c r="AC289" s="688">
        <f t="shared" si="119"/>
        <v>0.37786885714285712</v>
      </c>
      <c r="AD289" s="688">
        <f t="shared" si="119"/>
        <v>0</v>
      </c>
      <c r="AE289" s="688">
        <f t="shared" si="119"/>
        <v>6.2978142857142849</v>
      </c>
      <c r="AF289" s="688">
        <v>0</v>
      </c>
      <c r="AG289" s="688">
        <f t="shared" si="119"/>
        <v>0.6297814285714286</v>
      </c>
      <c r="AH289" s="682"/>
      <c r="AI289" s="635">
        <v>1</v>
      </c>
      <c r="AJ289" s="88">
        <v>0</v>
      </c>
      <c r="AL289" s="635">
        <v>8</v>
      </c>
      <c r="AM289" s="689">
        <v>0.3</v>
      </c>
      <c r="AN289" s="686">
        <v>2.5</v>
      </c>
      <c r="AO289" s="686">
        <v>0.1</v>
      </c>
      <c r="AP289" s="690">
        <f>(AN289*365)*(AO289*0.67*0.01*1)</f>
        <v>0.611375</v>
      </c>
      <c r="AQ289" s="690">
        <f>(AN289*365)*(AO289*0.67*0.001*1)</f>
        <v>6.1137500000000004E-2</v>
      </c>
      <c r="AR289" s="691"/>
      <c r="AS289" s="690">
        <f>(AN289*365)*(AO289*0.67*0.02*1)</f>
        <v>1.22275</v>
      </c>
      <c r="AT289" s="690">
        <f>(AN289*365)*(AO289*0.67*0.01*1)</f>
        <v>0.611375</v>
      </c>
      <c r="AU289" s="690">
        <f>(AN289*365)*(AO289*0.67*0.25*1)</f>
        <v>15.284375000000001</v>
      </c>
      <c r="AV289" s="690">
        <f>(AN289*365)*(AO289*0.67*0.73*1)</f>
        <v>44.630375000000001</v>
      </c>
      <c r="AW289" s="690">
        <f>(AN289*365)*(AO289*0.67*0.03*1)</f>
        <v>1.834125</v>
      </c>
      <c r="AX289" s="691"/>
      <c r="AY289" s="690">
        <f>(AN289*365)*(AO289*0.67*0.25*1)</f>
        <v>15.284375000000001</v>
      </c>
      <c r="AZ289" s="690">
        <f t="shared" si="120"/>
        <v>61.137500000000003</v>
      </c>
      <c r="BA289" s="690">
        <f t="shared" si="121"/>
        <v>6.1137500000000014</v>
      </c>
      <c r="BB289" s="690">
        <f t="shared" si="122"/>
        <v>0.3056875</v>
      </c>
      <c r="BC289" s="690">
        <f>(AN289*365)*(AO289*0.67*0.005*1)</f>
        <v>0.3056875</v>
      </c>
      <c r="BD289" s="690">
        <v>0</v>
      </c>
      <c r="BE289" s="690">
        <v>0</v>
      </c>
      <c r="BH289" s="806"/>
      <c r="BI289" s="807" t="s">
        <v>128</v>
      </c>
      <c r="BJ289" s="796" t="s">
        <v>168</v>
      </c>
      <c r="BK289" s="801">
        <f t="shared" si="123"/>
        <v>0</v>
      </c>
      <c r="BL289" s="796" t="s">
        <v>412</v>
      </c>
      <c r="BM289" s="798">
        <v>0.2</v>
      </c>
      <c r="BN289" s="798">
        <v>0.5</v>
      </c>
      <c r="BO289" s="795" t="s">
        <v>258</v>
      </c>
      <c r="BP289" s="801">
        <f t="shared" si="124"/>
        <v>0.79200000000000004</v>
      </c>
      <c r="BQ289" s="796" t="s">
        <v>414</v>
      </c>
      <c r="BR289" s="798">
        <v>0.2</v>
      </c>
      <c r="BS289" s="798">
        <v>0.5</v>
      </c>
      <c r="BT289" s="795" t="s">
        <v>258</v>
      </c>
      <c r="BU289" s="636"/>
      <c r="BV289" s="801">
        <v>0</v>
      </c>
      <c r="BW289" s="796" t="s">
        <v>413</v>
      </c>
      <c r="BX289" s="636"/>
      <c r="BY289" s="801">
        <v>236.01600000000002</v>
      </c>
      <c r="BZ289" s="796" t="s">
        <v>413</v>
      </c>
      <c r="CA289" s="636"/>
      <c r="CB289" s="637"/>
      <c r="CC289" s="636"/>
      <c r="CD289" s="636"/>
      <c r="CE289" s="637"/>
      <c r="CF289" s="637"/>
      <c r="CG289" s="637"/>
      <c r="CH289" s="637"/>
      <c r="CI289" s="636"/>
      <c r="CJ289" s="636"/>
      <c r="CK289" s="637"/>
      <c r="CL289" s="637"/>
      <c r="CM289" s="637"/>
      <c r="CN289" s="705"/>
      <c r="CO289" s="667">
        <f t="shared" si="114"/>
        <v>0.2</v>
      </c>
      <c r="CP289" s="88">
        <f t="shared" si="115"/>
        <v>0.35</v>
      </c>
      <c r="CQ289" s="667">
        <f t="shared" si="116"/>
        <v>0.5</v>
      </c>
      <c r="CR289" s="67">
        <v>0.2</v>
      </c>
      <c r="CS289" s="67">
        <v>0.5</v>
      </c>
      <c r="DA289" s="910" t="s">
        <v>128</v>
      </c>
      <c r="DB289" s="910">
        <v>0</v>
      </c>
      <c r="DC289" s="911">
        <f t="shared" si="125"/>
        <v>0</v>
      </c>
      <c r="DD289" s="911">
        <f t="shared" si="126"/>
        <v>0</v>
      </c>
      <c r="DE289" s="910">
        <v>70</v>
      </c>
      <c r="DF289" s="910">
        <v>0.36</v>
      </c>
      <c r="DG289" s="911">
        <f t="shared" si="127"/>
        <v>25.2</v>
      </c>
      <c r="DH289" s="910">
        <v>0.02</v>
      </c>
      <c r="DI289" s="912">
        <f t="shared" si="128"/>
        <v>0.79200000000000004</v>
      </c>
      <c r="DJ289" s="912">
        <f t="shared" si="129"/>
        <v>245.52</v>
      </c>
      <c r="DK289" s="912">
        <f t="shared" si="130"/>
        <v>236.01600000000002</v>
      </c>
      <c r="DL289" s="913">
        <f t="shared" si="131"/>
        <v>245.52</v>
      </c>
      <c r="DM289" s="913">
        <f t="shared" si="131"/>
        <v>236.01600000000002</v>
      </c>
      <c r="DN289" s="705" t="s">
        <v>168</v>
      </c>
      <c r="DO289" s="67" t="s">
        <v>391</v>
      </c>
    </row>
    <row r="290" spans="15:119" s="67" customFormat="1" ht="33.75" hidden="1" thickBot="1" x14ac:dyDescent="0.4">
      <c r="O290" s="671" t="s">
        <v>126</v>
      </c>
      <c r="Q290" s="682">
        <v>0.36</v>
      </c>
      <c r="R290" s="682">
        <v>305</v>
      </c>
      <c r="S290" s="688">
        <f t="shared" si="119"/>
        <v>0</v>
      </c>
      <c r="T290" s="688">
        <f t="shared" si="119"/>
        <v>0</v>
      </c>
      <c r="U290" s="688">
        <f t="shared" si="119"/>
        <v>0.3148907142857143</v>
      </c>
      <c r="V290" s="688">
        <f t="shared" si="119"/>
        <v>1.2595628571428572</v>
      </c>
      <c r="W290" s="688">
        <f t="shared" si="119"/>
        <v>0.3148907142857143</v>
      </c>
      <c r="X290" s="688">
        <f t="shared" si="119"/>
        <v>0</v>
      </c>
      <c r="Y290" s="688">
        <f t="shared" si="119"/>
        <v>0.6297814285714286</v>
      </c>
      <c r="Z290" s="688">
        <f t="shared" si="119"/>
        <v>4.4084700000000003</v>
      </c>
      <c r="AA290" s="688">
        <f t="shared" si="119"/>
        <v>0</v>
      </c>
      <c r="AB290" s="688">
        <f t="shared" si="119"/>
        <v>0</v>
      </c>
      <c r="AC290" s="688">
        <f t="shared" si="119"/>
        <v>0.37786885714285712</v>
      </c>
      <c r="AD290" s="688">
        <f t="shared" si="119"/>
        <v>0</v>
      </c>
      <c r="AE290" s="688">
        <f t="shared" si="119"/>
        <v>6.2978142857142849</v>
      </c>
      <c r="AF290" s="688">
        <v>0</v>
      </c>
      <c r="AG290" s="688">
        <f t="shared" si="119"/>
        <v>0.6297814285714286</v>
      </c>
      <c r="AH290" s="682"/>
      <c r="AI290" s="635">
        <v>1</v>
      </c>
      <c r="AJ290" s="88">
        <v>0</v>
      </c>
      <c r="AL290" s="635">
        <v>21</v>
      </c>
      <c r="AM290" s="689">
        <v>0.3</v>
      </c>
      <c r="AN290" s="686">
        <v>2.5</v>
      </c>
      <c r="AO290" s="686">
        <v>0.1</v>
      </c>
      <c r="AP290" s="690">
        <f>(AN290*365)*(AO290*0.67*0.015*1)</f>
        <v>0.9170625</v>
      </c>
      <c r="AQ290" s="690">
        <f>(AN290*365)*(AO290*0.67*0.005*1)</f>
        <v>0.3056875</v>
      </c>
      <c r="AR290" s="691"/>
      <c r="AS290" s="690">
        <f>(AN290*365)*(AO290*0.67*0.04*1)</f>
        <v>2.4455</v>
      </c>
      <c r="AT290" s="690">
        <f>(AN290*365)*(AO290*0.67*0.015*1)</f>
        <v>0.9170625</v>
      </c>
      <c r="AU290" s="690">
        <f>(AN290*365)*(AO290*0.67*0.65*1)</f>
        <v>39.739375000000003</v>
      </c>
      <c r="AV290" s="690">
        <f>(AN290*365)*(AO290*0.67*0.79*1)</f>
        <v>48.298625000000001</v>
      </c>
      <c r="AW290" s="690">
        <f>(AN290*365)*(AO290*0.67*0.03*1)</f>
        <v>1.834125</v>
      </c>
      <c r="AX290" s="691"/>
      <c r="AY290" s="690">
        <f>(AN290*365)*(AO290*0.67*0.65*1)</f>
        <v>39.739375000000003</v>
      </c>
      <c r="AZ290" s="690">
        <f t="shared" si="120"/>
        <v>61.137500000000003</v>
      </c>
      <c r="BA290" s="690">
        <f t="shared" si="121"/>
        <v>6.1137500000000014</v>
      </c>
      <c r="BB290" s="690">
        <f t="shared" si="122"/>
        <v>0.3056875</v>
      </c>
      <c r="BC290" s="690">
        <f>(AN290*365)*(AO290*0.67*0.01*1)</f>
        <v>0.611375</v>
      </c>
      <c r="BD290" s="690">
        <v>0</v>
      </c>
      <c r="BE290" s="690">
        <v>0</v>
      </c>
      <c r="BH290" s="806"/>
      <c r="BI290" s="807" t="s">
        <v>129</v>
      </c>
      <c r="BJ290" s="796" t="s">
        <v>168</v>
      </c>
      <c r="BK290" s="801">
        <f t="shared" si="123"/>
        <v>1</v>
      </c>
      <c r="BL290" s="796" t="s">
        <v>412</v>
      </c>
      <c r="BM290" s="798">
        <v>0.2</v>
      </c>
      <c r="BN290" s="798">
        <v>0.5</v>
      </c>
      <c r="BO290" s="795" t="s">
        <v>258</v>
      </c>
      <c r="BP290" s="801">
        <f t="shared" si="124"/>
        <v>0.79200000000000004</v>
      </c>
      <c r="BQ290" s="796" t="s">
        <v>414</v>
      </c>
      <c r="BR290" s="798">
        <v>0.2</v>
      </c>
      <c r="BS290" s="798">
        <v>0.5</v>
      </c>
      <c r="BT290" s="795" t="s">
        <v>258</v>
      </c>
      <c r="BU290" s="636"/>
      <c r="BV290" s="801">
        <v>25</v>
      </c>
      <c r="BW290" s="796" t="s">
        <v>413</v>
      </c>
      <c r="BX290" s="636"/>
      <c r="BY290" s="801">
        <v>236.01600000000002</v>
      </c>
      <c r="BZ290" s="796" t="s">
        <v>413</v>
      </c>
      <c r="CA290" s="636"/>
      <c r="CB290" s="637"/>
      <c r="CC290" s="636"/>
      <c r="CD290" s="636"/>
      <c r="CE290" s="637"/>
      <c r="CF290" s="637"/>
      <c r="CG290" s="637"/>
      <c r="CH290" s="637"/>
      <c r="CI290" s="636"/>
      <c r="CJ290" s="636"/>
      <c r="CK290" s="637"/>
      <c r="CL290" s="637"/>
      <c r="CM290" s="637"/>
      <c r="CN290" s="705"/>
      <c r="CO290" s="667">
        <f t="shared" si="114"/>
        <v>0.2</v>
      </c>
      <c r="CP290" s="88">
        <f t="shared" si="115"/>
        <v>0.35</v>
      </c>
      <c r="CQ290" s="667">
        <f t="shared" si="116"/>
        <v>0.5</v>
      </c>
      <c r="CR290" s="67">
        <v>0.2</v>
      </c>
      <c r="CS290" s="67">
        <v>0.5</v>
      </c>
      <c r="DA290" s="910" t="s">
        <v>129</v>
      </c>
      <c r="DB290" s="910">
        <v>1</v>
      </c>
      <c r="DC290" s="911">
        <f t="shared" si="125"/>
        <v>21</v>
      </c>
      <c r="DD290" s="911">
        <f t="shared" si="126"/>
        <v>25</v>
      </c>
      <c r="DE290" s="910">
        <v>70</v>
      </c>
      <c r="DF290" s="910">
        <v>0.36</v>
      </c>
      <c r="DG290" s="911">
        <f t="shared" si="127"/>
        <v>25.2</v>
      </c>
      <c r="DH290" s="910">
        <v>0.02</v>
      </c>
      <c r="DI290" s="912">
        <f t="shared" si="128"/>
        <v>0.79200000000000004</v>
      </c>
      <c r="DJ290" s="912">
        <f t="shared" si="129"/>
        <v>245.52</v>
      </c>
      <c r="DK290" s="912">
        <f t="shared" si="130"/>
        <v>236.01600000000002</v>
      </c>
      <c r="DL290" s="913">
        <f t="shared" si="131"/>
        <v>266.52</v>
      </c>
      <c r="DM290" s="913">
        <f t="shared" si="131"/>
        <v>261.01600000000002</v>
      </c>
      <c r="DN290" s="705" t="s">
        <v>168</v>
      </c>
      <c r="DO290" s="67" t="s">
        <v>391</v>
      </c>
    </row>
    <row r="291" spans="15:119" s="67" customFormat="1" ht="33.75" hidden="1" thickBot="1" x14ac:dyDescent="0.4">
      <c r="O291" s="671" t="s">
        <v>127</v>
      </c>
      <c r="Q291" s="682">
        <v>0.36</v>
      </c>
      <c r="R291" s="682">
        <v>305</v>
      </c>
      <c r="S291" s="688">
        <f t="shared" si="119"/>
        <v>0</v>
      </c>
      <c r="T291" s="688">
        <f t="shared" si="119"/>
        <v>0</v>
      </c>
      <c r="U291" s="688">
        <f t="shared" si="119"/>
        <v>0.3148907142857143</v>
      </c>
      <c r="V291" s="688">
        <f t="shared" si="119"/>
        <v>1.2595628571428572</v>
      </c>
      <c r="W291" s="688">
        <f t="shared" si="119"/>
        <v>0.3148907142857143</v>
      </c>
      <c r="X291" s="688">
        <f t="shared" si="119"/>
        <v>0</v>
      </c>
      <c r="Y291" s="688">
        <f t="shared" si="119"/>
        <v>0.6297814285714286</v>
      </c>
      <c r="Z291" s="688">
        <f t="shared" si="119"/>
        <v>4.4084700000000003</v>
      </c>
      <c r="AA291" s="688">
        <f t="shared" si="119"/>
        <v>0</v>
      </c>
      <c r="AB291" s="688">
        <f t="shared" si="119"/>
        <v>0</v>
      </c>
      <c r="AC291" s="688">
        <f t="shared" si="119"/>
        <v>0.37786885714285712</v>
      </c>
      <c r="AD291" s="688">
        <f t="shared" si="119"/>
        <v>0</v>
      </c>
      <c r="AE291" s="688">
        <f t="shared" si="119"/>
        <v>6.2978142857142849</v>
      </c>
      <c r="AF291" s="688">
        <v>0</v>
      </c>
      <c r="AG291" s="688">
        <f t="shared" si="119"/>
        <v>0.6297814285714286</v>
      </c>
      <c r="AH291" s="682"/>
      <c r="AI291" s="635">
        <v>2</v>
      </c>
      <c r="AJ291" s="88">
        <v>0</v>
      </c>
      <c r="AL291" s="635">
        <v>26</v>
      </c>
      <c r="AM291" s="689">
        <v>0.3</v>
      </c>
      <c r="AN291" s="686">
        <v>2.5</v>
      </c>
      <c r="AO291" s="686">
        <v>0.1</v>
      </c>
      <c r="AP291" s="690">
        <f>(AN291*365)*(AO291*0.67*0.02*1)</f>
        <v>1.22275</v>
      </c>
      <c r="AQ291" s="690">
        <f>(AN291*365)*(AO291*0.67*0.01*1)</f>
        <v>0.611375</v>
      </c>
      <c r="AR291" s="691"/>
      <c r="AS291" s="690">
        <f>(AN291*365)*(AO291*0.67*0.05*1)</f>
        <v>3.0568750000000007</v>
      </c>
      <c r="AT291" s="690">
        <f>(AN291*365)*(AO291*0.67*0.02*1)</f>
        <v>1.22275</v>
      </c>
      <c r="AU291" s="690">
        <f>(AN291*365)*(AO291*0.67*0.8*1)</f>
        <v>48.910000000000011</v>
      </c>
      <c r="AV291" s="690">
        <f>(AN291*365)*(AO291*0.67*0.8*1)</f>
        <v>48.910000000000011</v>
      </c>
      <c r="AW291" s="690">
        <f>(AN291*365)*(AO291*0.67*0.3*1)</f>
        <v>18.341249999999999</v>
      </c>
      <c r="AX291" s="691"/>
      <c r="AY291" s="690">
        <f>(AN291*365)*(AO291*0.67*0.8*1)</f>
        <v>48.910000000000011</v>
      </c>
      <c r="AZ291" s="690">
        <f t="shared" si="120"/>
        <v>61.137500000000003</v>
      </c>
      <c r="BA291" s="690">
        <f t="shared" si="121"/>
        <v>6.1137500000000014</v>
      </c>
      <c r="BB291" s="690">
        <f t="shared" si="122"/>
        <v>0.3056875</v>
      </c>
      <c r="BC291" s="690">
        <f>(AN291*365)*(AO291*0.67*0.015*1)</f>
        <v>0.9170625</v>
      </c>
      <c r="BD291" s="690">
        <v>0</v>
      </c>
      <c r="BE291" s="690">
        <v>0</v>
      </c>
      <c r="BH291" s="806"/>
      <c r="BI291" s="807" t="s">
        <v>130</v>
      </c>
      <c r="BJ291" s="796" t="s">
        <v>168</v>
      </c>
      <c r="BK291" s="801">
        <f t="shared" si="123"/>
        <v>2</v>
      </c>
      <c r="BL291" s="796" t="s">
        <v>412</v>
      </c>
      <c r="BM291" s="798">
        <v>0.2</v>
      </c>
      <c r="BN291" s="798">
        <v>0.5</v>
      </c>
      <c r="BO291" s="795" t="s">
        <v>258</v>
      </c>
      <c r="BP291" s="801">
        <f t="shared" si="124"/>
        <v>0.79200000000000004</v>
      </c>
      <c r="BQ291" s="796" t="s">
        <v>414</v>
      </c>
      <c r="BR291" s="798">
        <v>0.2</v>
      </c>
      <c r="BS291" s="798">
        <v>0.5</v>
      </c>
      <c r="BT291" s="795" t="s">
        <v>258</v>
      </c>
      <c r="BU291" s="636"/>
      <c r="BV291" s="801">
        <v>50</v>
      </c>
      <c r="BW291" s="796" t="s">
        <v>413</v>
      </c>
      <c r="BX291" s="636"/>
      <c r="BY291" s="801">
        <v>236.01600000000002</v>
      </c>
      <c r="BZ291" s="796" t="s">
        <v>413</v>
      </c>
      <c r="CA291" s="636"/>
      <c r="CB291" s="637"/>
      <c r="CC291" s="636"/>
      <c r="CD291" s="636"/>
      <c r="CE291" s="637"/>
      <c r="CF291" s="637"/>
      <c r="CG291" s="637"/>
      <c r="CH291" s="637"/>
      <c r="CI291" s="636"/>
      <c r="CJ291" s="636"/>
      <c r="CK291" s="637"/>
      <c r="CL291" s="637"/>
      <c r="CM291" s="637"/>
      <c r="CN291" s="705"/>
      <c r="CO291" s="667">
        <f t="shared" si="114"/>
        <v>0.2</v>
      </c>
      <c r="CP291" s="88">
        <f t="shared" si="115"/>
        <v>0.35</v>
      </c>
      <c r="CQ291" s="667">
        <f t="shared" si="116"/>
        <v>0.5</v>
      </c>
      <c r="CR291" s="67">
        <v>0.2</v>
      </c>
      <c r="CS291" s="67">
        <v>0.5</v>
      </c>
      <c r="DA291" s="910" t="s">
        <v>130</v>
      </c>
      <c r="DB291" s="910">
        <v>2</v>
      </c>
      <c r="DC291" s="911">
        <f t="shared" si="125"/>
        <v>42</v>
      </c>
      <c r="DD291" s="911">
        <f t="shared" si="126"/>
        <v>50</v>
      </c>
      <c r="DE291" s="910">
        <v>70</v>
      </c>
      <c r="DF291" s="910">
        <v>0.36</v>
      </c>
      <c r="DG291" s="911">
        <f t="shared" si="127"/>
        <v>25.2</v>
      </c>
      <c r="DH291" s="910">
        <v>0.02</v>
      </c>
      <c r="DI291" s="912">
        <f t="shared" si="128"/>
        <v>0.79200000000000004</v>
      </c>
      <c r="DJ291" s="912">
        <f t="shared" si="129"/>
        <v>245.52</v>
      </c>
      <c r="DK291" s="912">
        <f t="shared" si="130"/>
        <v>236.01600000000002</v>
      </c>
      <c r="DL291" s="913">
        <f t="shared" si="131"/>
        <v>287.52</v>
      </c>
      <c r="DM291" s="913">
        <f t="shared" si="131"/>
        <v>286.01600000000002</v>
      </c>
      <c r="DN291" s="705" t="s">
        <v>168</v>
      </c>
      <c r="DO291" s="67" t="s">
        <v>391</v>
      </c>
    </row>
    <row r="292" spans="15:119" s="67" customFormat="1" ht="33.75" hidden="1" thickBot="1" x14ac:dyDescent="0.4">
      <c r="O292" s="671" t="s">
        <v>131</v>
      </c>
      <c r="Q292" s="682">
        <v>0.82</v>
      </c>
      <c r="R292" s="682">
        <v>1.8</v>
      </c>
      <c r="S292" s="688">
        <f t="shared" si="119"/>
        <v>0</v>
      </c>
      <c r="T292" s="688">
        <f t="shared" si="119"/>
        <v>0</v>
      </c>
      <c r="U292" s="688">
        <f t="shared" si="119"/>
        <v>4.2329571428571426E-3</v>
      </c>
      <c r="V292" s="688">
        <f t="shared" si="119"/>
        <v>1.6931828571428571E-2</v>
      </c>
      <c r="W292" s="688">
        <f t="shared" si="119"/>
        <v>4.2329571428571426E-3</v>
      </c>
      <c r="X292" s="688">
        <f t="shared" si="119"/>
        <v>0</v>
      </c>
      <c r="Y292" s="688">
        <v>0</v>
      </c>
      <c r="Z292" s="688">
        <v>0</v>
      </c>
      <c r="AA292" s="688">
        <f t="shared" si="119"/>
        <v>0</v>
      </c>
      <c r="AB292" s="688">
        <f t="shared" si="119"/>
        <v>0</v>
      </c>
      <c r="AC292" s="688">
        <f t="shared" si="119"/>
        <v>5.0795485714285717E-3</v>
      </c>
      <c r="AD292" s="688">
        <f t="shared" si="119"/>
        <v>0</v>
      </c>
      <c r="AE292" s="688">
        <f t="shared" si="119"/>
        <v>8.4659142857142863E-2</v>
      </c>
      <c r="AF292" s="688">
        <f t="shared" si="119"/>
        <v>8.4659142857142853E-3</v>
      </c>
      <c r="AG292" s="688">
        <f t="shared" si="119"/>
        <v>8.4659142857142853E-3</v>
      </c>
      <c r="AH292" s="682"/>
      <c r="AI292" s="635">
        <v>0.01</v>
      </c>
      <c r="AJ292" s="635">
        <v>1.2</v>
      </c>
      <c r="AL292" s="88">
        <v>0</v>
      </c>
      <c r="AM292" s="689">
        <v>0.3</v>
      </c>
      <c r="AN292" s="686">
        <v>0.1</v>
      </c>
      <c r="AO292" s="686">
        <v>0.24</v>
      </c>
      <c r="AP292" s="690">
        <f>(AN292*365)*(AO292*0.67*0.01*1)</f>
        <v>5.8692000000000001E-2</v>
      </c>
      <c r="AQ292" s="690">
        <f>(AN292*365)*(AO292*0.67*0.001*1)</f>
        <v>5.8691999999999998E-3</v>
      </c>
      <c r="AR292" s="691"/>
      <c r="AS292" s="690">
        <f>(AN292*365)*(AO292*0.67*0.02*1)</f>
        <v>0.117384</v>
      </c>
      <c r="AT292" s="690">
        <f>(AN292*365)*(AO292*0.67*0.01*1)</f>
        <v>5.8692000000000001E-2</v>
      </c>
      <c r="AU292" s="690">
        <f>(AN292*365)*(AO292*0.67*0.25*1)</f>
        <v>1.4673</v>
      </c>
      <c r="AV292" s="690">
        <f>(AN292*365)*(AO292*0.67*0.73*1)</f>
        <v>4.284516</v>
      </c>
      <c r="AW292" s="690">
        <v>0</v>
      </c>
      <c r="AX292" s="690" t="s">
        <v>540</v>
      </c>
      <c r="AY292" s="690">
        <v>0</v>
      </c>
      <c r="AZ292" s="690">
        <f t="shared" si="120"/>
        <v>5.8692000000000002</v>
      </c>
      <c r="BA292" s="690">
        <f t="shared" si="121"/>
        <v>0.58692</v>
      </c>
      <c r="BB292" s="690">
        <f t="shared" si="122"/>
        <v>2.9346000000000001E-2</v>
      </c>
      <c r="BC292" s="690">
        <f>(AN292*365)*(AO292*0.67*0.005*1)</f>
        <v>2.9346000000000001E-2</v>
      </c>
      <c r="BD292" s="690">
        <f>(AN292*365)*(AO292*0.67*0.0015*1)</f>
        <v>8.8038000000000005E-3</v>
      </c>
      <c r="BE292" s="690">
        <v>0</v>
      </c>
      <c r="BH292" s="806"/>
      <c r="BI292" s="807" t="s">
        <v>131</v>
      </c>
      <c r="BJ292" s="796" t="s">
        <v>169</v>
      </c>
      <c r="BK292" s="801">
        <f t="shared" si="123"/>
        <v>1.2E-2</v>
      </c>
      <c r="BL292" s="796" t="s">
        <v>412</v>
      </c>
      <c r="BM292" s="798">
        <v>0.2</v>
      </c>
      <c r="BN292" s="798">
        <v>0.5</v>
      </c>
      <c r="BO292" s="795" t="s">
        <v>258</v>
      </c>
      <c r="BP292" s="801">
        <f t="shared" si="124"/>
        <v>7.92E-3</v>
      </c>
      <c r="BQ292" s="796" t="s">
        <v>414</v>
      </c>
      <c r="BR292" s="798">
        <v>0.2</v>
      </c>
      <c r="BS292" s="798">
        <v>0.5</v>
      </c>
      <c r="BT292" s="795" t="s">
        <v>258</v>
      </c>
      <c r="BU292" s="636"/>
      <c r="BV292" s="801">
        <v>0.3</v>
      </c>
      <c r="BW292" s="796" t="s">
        <v>413</v>
      </c>
      <c r="BX292" s="636"/>
      <c r="BY292" s="801">
        <v>2.36016</v>
      </c>
      <c r="BZ292" s="796" t="s">
        <v>413</v>
      </c>
      <c r="CA292" s="636"/>
      <c r="CB292" s="637"/>
      <c r="CC292" s="636"/>
      <c r="CD292" s="636"/>
      <c r="CE292" s="637"/>
      <c r="CF292" s="637"/>
      <c r="CG292" s="637"/>
      <c r="CH292" s="637"/>
      <c r="CI292" s="636"/>
      <c r="CJ292" s="636"/>
      <c r="CK292" s="637"/>
      <c r="CL292" s="637"/>
      <c r="CM292" s="637"/>
      <c r="CN292" s="705"/>
      <c r="CO292" s="667">
        <f t="shared" si="114"/>
        <v>0.2</v>
      </c>
      <c r="CP292" s="88">
        <f t="shared" si="115"/>
        <v>0.35</v>
      </c>
      <c r="CQ292" s="667">
        <f t="shared" si="116"/>
        <v>0.5</v>
      </c>
      <c r="CR292" s="67">
        <v>0.2</v>
      </c>
      <c r="CS292" s="67">
        <v>0.5</v>
      </c>
      <c r="DA292" s="910" t="s">
        <v>131</v>
      </c>
      <c r="DB292" s="910">
        <v>1.2E-2</v>
      </c>
      <c r="DC292" s="911">
        <f t="shared" si="125"/>
        <v>0.252</v>
      </c>
      <c r="DD292" s="911">
        <f t="shared" si="126"/>
        <v>0.3</v>
      </c>
      <c r="DE292" s="910">
        <v>0.6</v>
      </c>
      <c r="DF292" s="910">
        <v>0.42</v>
      </c>
      <c r="DG292" s="911">
        <f t="shared" si="127"/>
        <v>0.252</v>
      </c>
      <c r="DH292" s="910">
        <v>0.02</v>
      </c>
      <c r="DI292" s="912">
        <f t="shared" si="128"/>
        <v>7.92E-3</v>
      </c>
      <c r="DJ292" s="912">
        <f t="shared" si="129"/>
        <v>2.4552</v>
      </c>
      <c r="DK292" s="912">
        <f t="shared" si="130"/>
        <v>2.36016</v>
      </c>
      <c r="DL292" s="913">
        <f t="shared" si="131"/>
        <v>2.7072000000000003</v>
      </c>
      <c r="DM292" s="913">
        <f t="shared" si="131"/>
        <v>2.6601599999999999</v>
      </c>
      <c r="DN292" s="705" t="s">
        <v>169</v>
      </c>
      <c r="DO292" s="67" t="s">
        <v>392</v>
      </c>
    </row>
    <row r="293" spans="15:119" s="67" customFormat="1" ht="33.75" hidden="1" thickBot="1" x14ac:dyDescent="0.4">
      <c r="O293" s="671" t="s">
        <v>132</v>
      </c>
      <c r="Q293" s="682">
        <v>0.82</v>
      </c>
      <c r="R293" s="682">
        <v>1.8</v>
      </c>
      <c r="S293" s="688">
        <f t="shared" si="119"/>
        <v>0</v>
      </c>
      <c r="T293" s="688">
        <f t="shared" si="119"/>
        <v>0</v>
      </c>
      <c r="U293" s="688">
        <f t="shared" si="119"/>
        <v>4.2329571428571426E-3</v>
      </c>
      <c r="V293" s="688">
        <f t="shared" si="119"/>
        <v>1.6931828571428571E-2</v>
      </c>
      <c r="W293" s="688">
        <f t="shared" si="119"/>
        <v>4.2329571428571426E-3</v>
      </c>
      <c r="X293" s="688">
        <f t="shared" si="119"/>
        <v>0</v>
      </c>
      <c r="Y293" s="688">
        <v>0</v>
      </c>
      <c r="Z293" s="688">
        <v>0</v>
      </c>
      <c r="AA293" s="688">
        <f t="shared" si="119"/>
        <v>0</v>
      </c>
      <c r="AB293" s="688">
        <f t="shared" si="119"/>
        <v>0</v>
      </c>
      <c r="AC293" s="688">
        <f t="shared" si="119"/>
        <v>5.0795485714285717E-3</v>
      </c>
      <c r="AD293" s="688">
        <f t="shared" si="119"/>
        <v>0</v>
      </c>
      <c r="AE293" s="688">
        <f t="shared" si="119"/>
        <v>8.4659142857142863E-2</v>
      </c>
      <c r="AF293" s="688">
        <f t="shared" si="119"/>
        <v>8.4659142857142853E-3</v>
      </c>
      <c r="AG293" s="688">
        <f t="shared" si="119"/>
        <v>8.4659142857142853E-3</v>
      </c>
      <c r="AH293" s="682"/>
      <c r="AI293" s="635">
        <v>0.02</v>
      </c>
      <c r="AJ293" s="635">
        <v>1.4</v>
      </c>
      <c r="AL293" s="88">
        <v>0</v>
      </c>
      <c r="AM293" s="689">
        <v>0.3</v>
      </c>
      <c r="AN293" s="686">
        <v>0.1</v>
      </c>
      <c r="AO293" s="686">
        <v>0.24</v>
      </c>
      <c r="AP293" s="690">
        <f>(AN293*365)*(AO293*0.67*0.015*1)</f>
        <v>8.8038000000000005E-2</v>
      </c>
      <c r="AQ293" s="690">
        <f>(AN293*365)*(AO293*0.67*0.005*1)</f>
        <v>2.9346000000000001E-2</v>
      </c>
      <c r="AR293" s="691"/>
      <c r="AS293" s="690">
        <f>(AN293*365)*(AO293*0.67*0.04*1)</f>
        <v>0.234768</v>
      </c>
      <c r="AT293" s="690">
        <f>(AN293*365)*(AO293*0.67*0.015*1)</f>
        <v>8.8038000000000005E-2</v>
      </c>
      <c r="AU293" s="690">
        <f>(AN293*365)*(AO293*0.67*0.65*1)</f>
        <v>3.8149800000000003</v>
      </c>
      <c r="AV293" s="690">
        <f>(AN293*365)*(AO293*0.67*0.79*1)</f>
        <v>4.6366680000000002</v>
      </c>
      <c r="AW293" s="690">
        <v>0</v>
      </c>
      <c r="AX293" s="690" t="s">
        <v>540</v>
      </c>
      <c r="AY293" s="690">
        <v>0</v>
      </c>
      <c r="AZ293" s="690">
        <f t="shared" si="120"/>
        <v>5.8692000000000002</v>
      </c>
      <c r="BA293" s="690">
        <f t="shared" si="121"/>
        <v>0.58692</v>
      </c>
      <c r="BB293" s="690">
        <f t="shared" si="122"/>
        <v>2.9346000000000001E-2</v>
      </c>
      <c r="BC293" s="690">
        <f>(AN293*365)*(AO293*0.67*0.01*1)</f>
        <v>5.8692000000000001E-2</v>
      </c>
      <c r="BD293" s="690">
        <f>(AN293*365)*(AO293*0.67*0.0015*1)</f>
        <v>8.8038000000000005E-3</v>
      </c>
      <c r="BE293" s="690">
        <v>0</v>
      </c>
      <c r="BH293" s="806"/>
      <c r="BI293" s="807" t="s">
        <v>132</v>
      </c>
      <c r="BJ293" s="796" t="s">
        <v>169</v>
      </c>
      <c r="BK293" s="801">
        <f t="shared" si="123"/>
        <v>1.7999999999999999E-2</v>
      </c>
      <c r="BL293" s="796" t="s">
        <v>412</v>
      </c>
      <c r="BM293" s="798">
        <v>0.2</v>
      </c>
      <c r="BN293" s="798">
        <v>0.5</v>
      </c>
      <c r="BO293" s="795" t="s">
        <v>258</v>
      </c>
      <c r="BP293" s="801">
        <f t="shared" si="124"/>
        <v>7.92E-3</v>
      </c>
      <c r="BQ293" s="796" t="s">
        <v>414</v>
      </c>
      <c r="BR293" s="798">
        <v>0.2</v>
      </c>
      <c r="BS293" s="798">
        <v>0.5</v>
      </c>
      <c r="BT293" s="795" t="s">
        <v>258</v>
      </c>
      <c r="BU293" s="636"/>
      <c r="BV293" s="801">
        <v>0.44999999999999996</v>
      </c>
      <c r="BW293" s="796" t="s">
        <v>413</v>
      </c>
      <c r="BX293" s="636"/>
      <c r="BY293" s="801">
        <v>2.36016</v>
      </c>
      <c r="BZ293" s="796" t="s">
        <v>413</v>
      </c>
      <c r="CA293" s="636"/>
      <c r="CB293" s="637"/>
      <c r="CC293" s="636"/>
      <c r="CD293" s="636"/>
      <c r="CE293" s="637"/>
      <c r="CF293" s="637"/>
      <c r="CG293" s="637"/>
      <c r="CH293" s="637"/>
      <c r="CI293" s="636"/>
      <c r="CJ293" s="636"/>
      <c r="CK293" s="637"/>
      <c r="CL293" s="637"/>
      <c r="CM293" s="637"/>
      <c r="CN293" s="705"/>
      <c r="CO293" s="667">
        <f t="shared" si="114"/>
        <v>0.2</v>
      </c>
      <c r="CP293" s="88">
        <f t="shared" si="115"/>
        <v>0.35</v>
      </c>
      <c r="CQ293" s="667">
        <f t="shared" si="116"/>
        <v>0.5</v>
      </c>
      <c r="CR293" s="67">
        <v>0.2</v>
      </c>
      <c r="CS293" s="67">
        <v>0.5</v>
      </c>
      <c r="DA293" s="910" t="s">
        <v>132</v>
      </c>
      <c r="DB293" s="910">
        <v>1.7999999999999999E-2</v>
      </c>
      <c r="DC293" s="911">
        <f t="shared" si="125"/>
        <v>0.37799999999999995</v>
      </c>
      <c r="DD293" s="911">
        <f t="shared" si="126"/>
        <v>0.44999999999999996</v>
      </c>
      <c r="DE293" s="910">
        <v>0.6</v>
      </c>
      <c r="DF293" s="910">
        <v>0.42</v>
      </c>
      <c r="DG293" s="911">
        <f t="shared" si="127"/>
        <v>0.252</v>
      </c>
      <c r="DH293" s="910">
        <v>0.02</v>
      </c>
      <c r="DI293" s="912">
        <f t="shared" si="128"/>
        <v>7.92E-3</v>
      </c>
      <c r="DJ293" s="912">
        <f t="shared" si="129"/>
        <v>2.4552</v>
      </c>
      <c r="DK293" s="912">
        <f t="shared" si="130"/>
        <v>2.36016</v>
      </c>
      <c r="DL293" s="913">
        <f t="shared" si="131"/>
        <v>2.8332000000000002</v>
      </c>
      <c r="DM293" s="913">
        <f t="shared" si="131"/>
        <v>2.8101599999999998</v>
      </c>
      <c r="DN293" s="705" t="s">
        <v>169</v>
      </c>
      <c r="DO293" s="67" t="s">
        <v>392</v>
      </c>
    </row>
    <row r="294" spans="15:119" s="67" customFormat="1" ht="33.75" hidden="1" thickBot="1" x14ac:dyDescent="0.4">
      <c r="O294" s="671" t="s">
        <v>133</v>
      </c>
      <c r="Q294" s="682">
        <v>0.82</v>
      </c>
      <c r="R294" s="682">
        <v>1.8</v>
      </c>
      <c r="S294" s="688">
        <f t="shared" si="119"/>
        <v>0</v>
      </c>
      <c r="T294" s="688">
        <f t="shared" si="119"/>
        <v>0</v>
      </c>
      <c r="U294" s="688">
        <f t="shared" si="119"/>
        <v>4.2329571428571426E-3</v>
      </c>
      <c r="V294" s="688">
        <f t="shared" si="119"/>
        <v>1.6931828571428571E-2</v>
      </c>
      <c r="W294" s="688">
        <f t="shared" si="119"/>
        <v>4.2329571428571426E-3</v>
      </c>
      <c r="X294" s="688">
        <f t="shared" si="119"/>
        <v>0</v>
      </c>
      <c r="Y294" s="688">
        <v>0</v>
      </c>
      <c r="Z294" s="688">
        <v>0</v>
      </c>
      <c r="AA294" s="688">
        <f t="shared" si="119"/>
        <v>0</v>
      </c>
      <c r="AB294" s="688">
        <f t="shared" si="119"/>
        <v>0</v>
      </c>
      <c r="AC294" s="688">
        <f t="shared" si="119"/>
        <v>5.0795485714285717E-3</v>
      </c>
      <c r="AD294" s="688">
        <f t="shared" si="119"/>
        <v>0</v>
      </c>
      <c r="AE294" s="688">
        <f t="shared" si="119"/>
        <v>8.4659142857142863E-2</v>
      </c>
      <c r="AF294" s="688">
        <f t="shared" si="119"/>
        <v>8.4659142857142853E-3</v>
      </c>
      <c r="AG294" s="688">
        <f t="shared" si="119"/>
        <v>8.4659142857142853E-3</v>
      </c>
      <c r="AH294" s="682"/>
      <c r="AI294" s="635">
        <v>0.02</v>
      </c>
      <c r="AJ294" s="635">
        <v>1.4</v>
      </c>
      <c r="AL294" s="88">
        <v>0</v>
      </c>
      <c r="AM294" s="689">
        <v>0.3</v>
      </c>
      <c r="AN294" s="686">
        <v>0.1</v>
      </c>
      <c r="AO294" s="686">
        <v>0.24</v>
      </c>
      <c r="AP294" s="690">
        <f>(AN294*365)*(AO294*0.67*0.02*1)</f>
        <v>0.117384</v>
      </c>
      <c r="AQ294" s="690">
        <f>(AN294*365)*(AO294*0.67*0.01*1)</f>
        <v>5.8692000000000001E-2</v>
      </c>
      <c r="AR294" s="691"/>
      <c r="AS294" s="690">
        <f>(AN294*365)*(AO294*0.67*0.05*1)</f>
        <v>0.29346</v>
      </c>
      <c r="AT294" s="690">
        <f>(AN294*365)*(AO294*0.67*0.02*1)</f>
        <v>0.117384</v>
      </c>
      <c r="AU294" s="690">
        <f>(AN294*365)*(AO294*0.67*0.8*1)</f>
        <v>4.69536</v>
      </c>
      <c r="AV294" s="690">
        <f>(AN294*365)*(AO294*0.67*0.8*1)</f>
        <v>4.69536</v>
      </c>
      <c r="AW294" s="690">
        <v>0</v>
      </c>
      <c r="AX294" s="690" t="s">
        <v>540</v>
      </c>
      <c r="AY294" s="690">
        <v>0</v>
      </c>
      <c r="AZ294" s="690">
        <f t="shared" si="120"/>
        <v>5.8692000000000002</v>
      </c>
      <c r="BA294" s="690">
        <f t="shared" si="121"/>
        <v>0.58692</v>
      </c>
      <c r="BB294" s="690">
        <f t="shared" si="122"/>
        <v>2.9346000000000001E-2</v>
      </c>
      <c r="BC294" s="690">
        <f>(AN294*365)*(AO294*0.67*0.015*1)</f>
        <v>8.8038000000000005E-2</v>
      </c>
      <c r="BD294" s="690">
        <f>(AN294*365)*(AO294*0.67*0.0015*1)</f>
        <v>8.8038000000000005E-3</v>
      </c>
      <c r="BE294" s="690">
        <v>0</v>
      </c>
      <c r="BH294" s="806"/>
      <c r="BI294" s="807" t="s">
        <v>133</v>
      </c>
      <c r="BJ294" s="796" t="s">
        <v>169</v>
      </c>
      <c r="BK294" s="801">
        <f t="shared" si="123"/>
        <v>2.3E-2</v>
      </c>
      <c r="BL294" s="796" t="s">
        <v>412</v>
      </c>
      <c r="BM294" s="798">
        <v>0.2</v>
      </c>
      <c r="BN294" s="798">
        <v>0.5</v>
      </c>
      <c r="BO294" s="795" t="s">
        <v>258</v>
      </c>
      <c r="BP294" s="801">
        <f t="shared" si="124"/>
        <v>7.92E-3</v>
      </c>
      <c r="BQ294" s="796" t="s">
        <v>414</v>
      </c>
      <c r="BR294" s="798">
        <v>0.2</v>
      </c>
      <c r="BS294" s="798">
        <v>0.5</v>
      </c>
      <c r="BT294" s="795" t="s">
        <v>258</v>
      </c>
      <c r="BU294" s="636"/>
      <c r="BV294" s="801">
        <v>0.57499999999999996</v>
      </c>
      <c r="BW294" s="796" t="s">
        <v>413</v>
      </c>
      <c r="BX294" s="636"/>
      <c r="BY294" s="801">
        <v>2.36016</v>
      </c>
      <c r="BZ294" s="796" t="s">
        <v>413</v>
      </c>
      <c r="CA294" s="636"/>
      <c r="CB294" s="637"/>
      <c r="CC294" s="636"/>
      <c r="CD294" s="636"/>
      <c r="CE294" s="637"/>
      <c r="CF294" s="637"/>
      <c r="CG294" s="637"/>
      <c r="CH294" s="637"/>
      <c r="CI294" s="636"/>
      <c r="CJ294" s="636"/>
      <c r="CK294" s="637"/>
      <c r="CL294" s="637"/>
      <c r="CM294" s="637"/>
      <c r="CN294" s="705"/>
      <c r="CO294" s="667">
        <f t="shared" si="114"/>
        <v>0.2</v>
      </c>
      <c r="CP294" s="88">
        <f t="shared" si="115"/>
        <v>0.35</v>
      </c>
      <c r="CQ294" s="667">
        <f t="shared" si="116"/>
        <v>0.5</v>
      </c>
      <c r="CR294" s="67">
        <v>0.2</v>
      </c>
      <c r="CS294" s="67">
        <v>0.5</v>
      </c>
      <c r="DA294" s="910" t="s">
        <v>133</v>
      </c>
      <c r="DB294" s="910">
        <v>2.3E-2</v>
      </c>
      <c r="DC294" s="911">
        <f t="shared" si="125"/>
        <v>0.48299999999999998</v>
      </c>
      <c r="DD294" s="911">
        <f t="shared" si="126"/>
        <v>0.57499999999999996</v>
      </c>
      <c r="DE294" s="910">
        <v>0.6</v>
      </c>
      <c r="DF294" s="910">
        <v>0.42</v>
      </c>
      <c r="DG294" s="911">
        <f t="shared" si="127"/>
        <v>0.252</v>
      </c>
      <c r="DH294" s="910">
        <v>0.02</v>
      </c>
      <c r="DI294" s="912">
        <f t="shared" si="128"/>
        <v>7.92E-3</v>
      </c>
      <c r="DJ294" s="912">
        <f t="shared" si="129"/>
        <v>2.4552</v>
      </c>
      <c r="DK294" s="912">
        <f t="shared" si="130"/>
        <v>2.36016</v>
      </c>
      <c r="DL294" s="913">
        <f t="shared" si="131"/>
        <v>2.9382000000000001</v>
      </c>
      <c r="DM294" s="913">
        <f t="shared" si="131"/>
        <v>2.9351599999999998</v>
      </c>
      <c r="DN294" s="705" t="s">
        <v>169</v>
      </c>
      <c r="DO294" s="67" t="s">
        <v>392</v>
      </c>
    </row>
    <row r="295" spans="15:119" s="67" customFormat="1" ht="33.75" hidden="1" thickBot="1" x14ac:dyDescent="0.4">
      <c r="O295" s="671" t="s">
        <v>134</v>
      </c>
      <c r="Q295" s="682">
        <v>1.17</v>
      </c>
      <c r="R295" s="682">
        <v>28</v>
      </c>
      <c r="S295" s="688">
        <f t="shared" si="119"/>
        <v>0</v>
      </c>
      <c r="T295" s="688">
        <f t="shared" si="119"/>
        <v>0</v>
      </c>
      <c r="U295" s="688">
        <f t="shared" si="119"/>
        <v>9.3950999999999993E-2</v>
      </c>
      <c r="V295" s="688">
        <f t="shared" si="119"/>
        <v>0.37580399999999997</v>
      </c>
      <c r="W295" s="688">
        <f t="shared" si="119"/>
        <v>9.3950999999999993E-2</v>
      </c>
      <c r="X295" s="688">
        <f t="shared" si="119"/>
        <v>0</v>
      </c>
      <c r="Y295" s="688">
        <f t="shared" si="119"/>
        <v>0.18790199999999999</v>
      </c>
      <c r="Z295" s="688">
        <f t="shared" si="119"/>
        <v>1.3153140000000001</v>
      </c>
      <c r="AA295" s="688">
        <f t="shared" si="119"/>
        <v>0</v>
      </c>
      <c r="AB295" s="688">
        <f t="shared" si="119"/>
        <v>0</v>
      </c>
      <c r="AC295" s="688">
        <f t="shared" si="119"/>
        <v>0.1127412</v>
      </c>
      <c r="AD295" s="688">
        <f t="shared" si="119"/>
        <v>0</v>
      </c>
      <c r="AE295" s="688">
        <f t="shared" si="119"/>
        <v>1.8790199999999999</v>
      </c>
      <c r="AF295" s="688">
        <v>0</v>
      </c>
      <c r="AG295" s="688">
        <f t="shared" si="119"/>
        <v>0.18790199999999999</v>
      </c>
      <c r="AH295" s="682"/>
      <c r="AI295" s="635">
        <v>0.1</v>
      </c>
      <c r="AJ295" s="88">
        <v>0</v>
      </c>
      <c r="AL295" s="88">
        <v>0</v>
      </c>
      <c r="AM295" s="689">
        <v>0.3</v>
      </c>
      <c r="AN295" s="686">
        <v>0.32</v>
      </c>
      <c r="AO295" s="686">
        <v>0.13</v>
      </c>
      <c r="AP295" s="690">
        <f>(AN295*365)*(AO295*0.67*0.01*1)</f>
        <v>0.10173280000000001</v>
      </c>
      <c r="AQ295" s="690">
        <f>(AN295*365)*(AO295*0.67*0.001*1)</f>
        <v>1.0173280000000002E-2</v>
      </c>
      <c r="AR295" s="691"/>
      <c r="AS295" s="690">
        <f>(AN295*365)*(AO295*0.67*0.02*1)</f>
        <v>0.20346560000000002</v>
      </c>
      <c r="AT295" s="690">
        <f>(AN295*365)*(AO295*0.67*0.01*1)</f>
        <v>0.10173280000000001</v>
      </c>
      <c r="AU295" s="690">
        <f>(AN295*365)*(AO295*0.67*0.25*1)</f>
        <v>2.5433200000000005</v>
      </c>
      <c r="AV295" s="690">
        <f>(AN295*365)*(AO295*0.67*0.73*1)</f>
        <v>7.4264944000000002</v>
      </c>
      <c r="AW295" s="690">
        <f>(AN295*365)*(AO295*0.67*0.03*1)</f>
        <v>0.30519840000000004</v>
      </c>
      <c r="AX295" s="691"/>
      <c r="AY295" s="690">
        <f>(AN295*365)*(AO295*0.67*0.25*1)</f>
        <v>2.5433200000000005</v>
      </c>
      <c r="AZ295" s="690">
        <f t="shared" si="120"/>
        <v>10.173280000000002</v>
      </c>
      <c r="BA295" s="690">
        <f t="shared" si="121"/>
        <v>1.017328</v>
      </c>
      <c r="BB295" s="690">
        <f t="shared" si="122"/>
        <v>5.0866400000000006E-2</v>
      </c>
      <c r="BC295" s="690">
        <f>(AN295*365)*(AO295*0.67*0.005*1)</f>
        <v>5.0866400000000006E-2</v>
      </c>
      <c r="BD295" s="690">
        <v>0</v>
      </c>
      <c r="BE295" s="690">
        <v>0</v>
      </c>
      <c r="BH295" s="806"/>
      <c r="BI295" s="807" t="s">
        <v>134</v>
      </c>
      <c r="BJ295" s="796" t="s">
        <v>168</v>
      </c>
      <c r="BK295" s="801">
        <f t="shared" si="123"/>
        <v>0.1</v>
      </c>
      <c r="BL295" s="796" t="s">
        <v>412</v>
      </c>
      <c r="BM295" s="798">
        <v>0.2</v>
      </c>
      <c r="BN295" s="798">
        <v>0.5</v>
      </c>
      <c r="BO295" s="795" t="s">
        <v>258</v>
      </c>
      <c r="BP295" s="801">
        <f t="shared" si="124"/>
        <v>0.37714285714285711</v>
      </c>
      <c r="BQ295" s="796" t="s">
        <v>414</v>
      </c>
      <c r="BR295" s="798">
        <v>0.2</v>
      </c>
      <c r="BS295" s="798">
        <v>0.5</v>
      </c>
      <c r="BT295" s="795" t="s">
        <v>258</v>
      </c>
      <c r="BU295" s="636"/>
      <c r="BV295" s="801">
        <v>2.5</v>
      </c>
      <c r="BW295" s="796" t="s">
        <v>413</v>
      </c>
      <c r="BX295" s="636"/>
      <c r="BY295" s="801">
        <v>112.38857142857142</v>
      </c>
      <c r="BZ295" s="796" t="s">
        <v>413</v>
      </c>
      <c r="CA295" s="636"/>
      <c r="CB295" s="637"/>
      <c r="CC295" s="636"/>
      <c r="CD295" s="636"/>
      <c r="CE295" s="637"/>
      <c r="CF295" s="637"/>
      <c r="CG295" s="637"/>
      <c r="CH295" s="637"/>
      <c r="CI295" s="636"/>
      <c r="CJ295" s="636"/>
      <c r="CK295" s="637"/>
      <c r="CL295" s="637"/>
      <c r="CM295" s="637"/>
      <c r="CN295" s="705"/>
      <c r="CO295" s="667">
        <f t="shared" si="114"/>
        <v>0.2</v>
      </c>
      <c r="CP295" s="88">
        <f t="shared" si="115"/>
        <v>0.35</v>
      </c>
      <c r="CQ295" s="667">
        <f t="shared" si="116"/>
        <v>0.5</v>
      </c>
      <c r="CR295" s="67">
        <v>0.2</v>
      </c>
      <c r="CS295" s="67">
        <v>0.5</v>
      </c>
      <c r="DA295" s="910" t="s">
        <v>134</v>
      </c>
      <c r="DB295" s="910">
        <v>0.1</v>
      </c>
      <c r="DC295" s="911">
        <f t="shared" si="125"/>
        <v>2.1</v>
      </c>
      <c r="DD295" s="911">
        <f t="shared" si="126"/>
        <v>2.5</v>
      </c>
      <c r="DE295" s="910">
        <v>12</v>
      </c>
      <c r="DF295" s="910">
        <v>1</v>
      </c>
      <c r="DG295" s="911">
        <f t="shared" si="127"/>
        <v>12</v>
      </c>
      <c r="DH295" s="910">
        <v>0.02</v>
      </c>
      <c r="DI295" s="912">
        <f t="shared" si="128"/>
        <v>0.37714285714285711</v>
      </c>
      <c r="DJ295" s="912">
        <f t="shared" si="129"/>
        <v>116.91428571428571</v>
      </c>
      <c r="DK295" s="912">
        <f t="shared" si="130"/>
        <v>112.38857142857142</v>
      </c>
      <c r="DL295" s="913">
        <f t="shared" si="131"/>
        <v>119.01428571428571</v>
      </c>
      <c r="DM295" s="913">
        <f t="shared" si="131"/>
        <v>114.88857142857142</v>
      </c>
      <c r="DN295" s="705" t="s">
        <v>168</v>
      </c>
      <c r="DO295" s="67" t="s">
        <v>391</v>
      </c>
    </row>
    <row r="296" spans="15:119" s="67" customFormat="1" ht="33.75" hidden="1" thickBot="1" x14ac:dyDescent="0.4">
      <c r="O296" s="671" t="s">
        <v>334</v>
      </c>
      <c r="Q296" s="682">
        <v>1.17</v>
      </c>
      <c r="R296" s="682">
        <v>28</v>
      </c>
      <c r="S296" s="688">
        <f t="shared" si="119"/>
        <v>0</v>
      </c>
      <c r="T296" s="688">
        <f t="shared" si="119"/>
        <v>0</v>
      </c>
      <c r="U296" s="688">
        <f t="shared" si="119"/>
        <v>9.3950999999999993E-2</v>
      </c>
      <c r="V296" s="688">
        <f t="shared" si="119"/>
        <v>0.37580399999999997</v>
      </c>
      <c r="W296" s="688">
        <f t="shared" si="119"/>
        <v>9.3950999999999993E-2</v>
      </c>
      <c r="X296" s="688">
        <f t="shared" si="119"/>
        <v>0</v>
      </c>
      <c r="Y296" s="688">
        <f t="shared" si="119"/>
        <v>0.18790199999999999</v>
      </c>
      <c r="Z296" s="688">
        <f t="shared" si="119"/>
        <v>1.3153140000000001</v>
      </c>
      <c r="AA296" s="688">
        <f t="shared" si="119"/>
        <v>0</v>
      </c>
      <c r="AB296" s="688">
        <f t="shared" si="119"/>
        <v>0</v>
      </c>
      <c r="AC296" s="688">
        <f t="shared" si="119"/>
        <v>0.1127412</v>
      </c>
      <c r="AD296" s="688">
        <f t="shared" si="119"/>
        <v>0</v>
      </c>
      <c r="AE296" s="688">
        <f t="shared" si="119"/>
        <v>1.8790199999999999</v>
      </c>
      <c r="AF296" s="688">
        <v>0</v>
      </c>
      <c r="AG296" s="688">
        <f t="shared" si="119"/>
        <v>0.18790199999999999</v>
      </c>
      <c r="AH296" s="682"/>
      <c r="AI296" s="635">
        <v>0.15</v>
      </c>
      <c r="AJ296" s="88">
        <v>0</v>
      </c>
      <c r="AL296" s="88">
        <v>0</v>
      </c>
      <c r="AM296" s="689">
        <v>0.3</v>
      </c>
      <c r="AN296" s="686">
        <v>0.32</v>
      </c>
      <c r="AO296" s="686">
        <v>0.13</v>
      </c>
      <c r="AP296" s="690">
        <f>(AN296*365)*(AO296*0.67*0.015*1)</f>
        <v>0.15259920000000002</v>
      </c>
      <c r="AQ296" s="690">
        <f>(AN296*365)*(AO296*0.67*0.005*1)</f>
        <v>5.0866400000000006E-2</v>
      </c>
      <c r="AR296" s="691"/>
      <c r="AS296" s="690">
        <f>(AN296*365)*(AO296*0.67*0.04*1)</f>
        <v>0.40693120000000005</v>
      </c>
      <c r="AT296" s="690">
        <f>(AN296*365)*(AO296*0.67*0.015*1)</f>
        <v>0.15259920000000002</v>
      </c>
      <c r="AU296" s="690">
        <f>(AN296*365)*(AO296*0.67*0.65*1)</f>
        <v>6.6126320000000005</v>
      </c>
      <c r="AV296" s="690">
        <f>(AN296*365)*(AO296*0.67*0.79*1)</f>
        <v>8.0368912000000012</v>
      </c>
      <c r="AW296" s="690">
        <f>(AN296*365)*(AO296*0.67*0.03*1)</f>
        <v>0.30519840000000004</v>
      </c>
      <c r="AX296" s="691"/>
      <c r="AY296" s="690">
        <f>(AN296*365)*(AO296*0.67*0.65*1)</f>
        <v>6.6126320000000005</v>
      </c>
      <c r="AZ296" s="690">
        <f t="shared" si="120"/>
        <v>10.173280000000002</v>
      </c>
      <c r="BA296" s="690">
        <f t="shared" si="121"/>
        <v>1.017328</v>
      </c>
      <c r="BB296" s="690">
        <f t="shared" si="122"/>
        <v>5.0866400000000006E-2</v>
      </c>
      <c r="BC296" s="690">
        <f>(AN296*365)*(AO296*0.67*0.01*1)</f>
        <v>0.10173280000000001</v>
      </c>
      <c r="BD296" s="690">
        <v>0</v>
      </c>
      <c r="BE296" s="690">
        <v>0</v>
      </c>
      <c r="BH296" s="806"/>
      <c r="BI296" s="807" t="s">
        <v>334</v>
      </c>
      <c r="BJ296" s="796" t="s">
        <v>168</v>
      </c>
      <c r="BK296" s="801">
        <f t="shared" si="123"/>
        <v>0.16</v>
      </c>
      <c r="BL296" s="796" t="s">
        <v>412</v>
      </c>
      <c r="BM296" s="798">
        <v>0.2</v>
      </c>
      <c r="BN296" s="798">
        <v>0.5</v>
      </c>
      <c r="BO296" s="795" t="s">
        <v>258</v>
      </c>
      <c r="BP296" s="801">
        <f t="shared" si="124"/>
        <v>0.37714285714285711</v>
      </c>
      <c r="BQ296" s="796" t="s">
        <v>414</v>
      </c>
      <c r="BR296" s="798">
        <v>0.2</v>
      </c>
      <c r="BS296" s="798">
        <v>0.5</v>
      </c>
      <c r="BT296" s="795" t="s">
        <v>258</v>
      </c>
      <c r="BU296" s="637"/>
      <c r="BV296" s="801">
        <v>4</v>
      </c>
      <c r="BW296" s="796" t="s">
        <v>413</v>
      </c>
      <c r="BX296" s="637"/>
      <c r="BY296" s="801">
        <v>112.38857142857142</v>
      </c>
      <c r="BZ296" s="796" t="s">
        <v>413</v>
      </c>
      <c r="CA296" s="636"/>
      <c r="CB296" s="637"/>
      <c r="CC296" s="636"/>
      <c r="CD296" s="636"/>
      <c r="CE296" s="637"/>
      <c r="CF296" s="637"/>
      <c r="CG296" s="637"/>
      <c r="CH296" s="637"/>
      <c r="CI296" s="636"/>
      <c r="CJ296" s="636"/>
      <c r="CK296" s="637"/>
      <c r="CL296" s="637"/>
      <c r="CM296" s="637"/>
      <c r="CN296" s="705"/>
      <c r="CO296" s="667">
        <f t="shared" si="114"/>
        <v>0.2</v>
      </c>
      <c r="CP296" s="88">
        <f t="shared" si="115"/>
        <v>0.35</v>
      </c>
      <c r="CQ296" s="667">
        <f t="shared" si="116"/>
        <v>0.5</v>
      </c>
      <c r="CR296" s="67">
        <v>0.2</v>
      </c>
      <c r="CS296" s="67">
        <v>0.5</v>
      </c>
      <c r="DA296" s="910" t="s">
        <v>334</v>
      </c>
      <c r="DB296" s="910">
        <v>0.16</v>
      </c>
      <c r="DC296" s="911">
        <f t="shared" si="125"/>
        <v>3.36</v>
      </c>
      <c r="DD296" s="911">
        <f t="shared" si="126"/>
        <v>4</v>
      </c>
      <c r="DE296" s="910">
        <v>12</v>
      </c>
      <c r="DF296" s="910">
        <v>1</v>
      </c>
      <c r="DG296" s="911">
        <f t="shared" si="127"/>
        <v>12</v>
      </c>
      <c r="DH296" s="910">
        <v>0.02</v>
      </c>
      <c r="DI296" s="912">
        <f t="shared" si="128"/>
        <v>0.37714285714285711</v>
      </c>
      <c r="DJ296" s="912">
        <f t="shared" si="129"/>
        <v>116.91428571428571</v>
      </c>
      <c r="DK296" s="912">
        <f t="shared" si="130"/>
        <v>112.38857142857142</v>
      </c>
      <c r="DL296" s="913">
        <f t="shared" si="131"/>
        <v>120.27428571428571</v>
      </c>
      <c r="DM296" s="913">
        <f t="shared" si="131"/>
        <v>116.38857142857142</v>
      </c>
      <c r="DN296" s="705" t="s">
        <v>168</v>
      </c>
      <c r="DO296" s="67" t="s">
        <v>391</v>
      </c>
    </row>
    <row r="297" spans="15:119" s="67" customFormat="1" ht="33.75" hidden="1" thickBot="1" x14ac:dyDescent="0.4">
      <c r="O297" s="671" t="s">
        <v>136</v>
      </c>
      <c r="Q297" s="682">
        <v>1.17</v>
      </c>
      <c r="R297" s="682">
        <v>28</v>
      </c>
      <c r="S297" s="688">
        <f t="shared" si="119"/>
        <v>0</v>
      </c>
      <c r="T297" s="688">
        <f t="shared" si="119"/>
        <v>0</v>
      </c>
      <c r="U297" s="688">
        <f t="shared" si="119"/>
        <v>9.3950999999999993E-2</v>
      </c>
      <c r="V297" s="688">
        <f t="shared" si="119"/>
        <v>0.37580399999999997</v>
      </c>
      <c r="W297" s="688">
        <f t="shared" si="119"/>
        <v>9.3950999999999993E-2</v>
      </c>
      <c r="X297" s="688">
        <f t="shared" si="119"/>
        <v>0</v>
      </c>
      <c r="Y297" s="688">
        <f t="shared" si="119"/>
        <v>0.18790199999999999</v>
      </c>
      <c r="Z297" s="688">
        <f t="shared" si="119"/>
        <v>1.3153140000000001</v>
      </c>
      <c r="AA297" s="688">
        <f t="shared" si="119"/>
        <v>0</v>
      </c>
      <c r="AB297" s="688">
        <f t="shared" si="119"/>
        <v>0</v>
      </c>
      <c r="AC297" s="688">
        <f t="shared" si="119"/>
        <v>0.1127412</v>
      </c>
      <c r="AD297" s="688">
        <f t="shared" si="119"/>
        <v>0</v>
      </c>
      <c r="AE297" s="688">
        <f t="shared" si="119"/>
        <v>1.8790199999999999</v>
      </c>
      <c r="AF297" s="688">
        <v>0</v>
      </c>
      <c r="AG297" s="688">
        <f t="shared" si="119"/>
        <v>0.18790199999999999</v>
      </c>
      <c r="AH297" s="682"/>
      <c r="AI297" s="635">
        <v>0.2</v>
      </c>
      <c r="AJ297" s="88">
        <v>0</v>
      </c>
      <c r="AL297" s="88">
        <v>0</v>
      </c>
      <c r="AM297" s="689">
        <v>0.3</v>
      </c>
      <c r="AN297" s="686">
        <v>0.32</v>
      </c>
      <c r="AO297" s="686">
        <v>0.13</v>
      </c>
      <c r="AP297" s="690">
        <f>(AN297*365)*(AO297*0.67*0.02*1)</f>
        <v>0.20346560000000002</v>
      </c>
      <c r="AQ297" s="690">
        <f>(AN297*365)*(AO297*0.67*0.01*1)</f>
        <v>0.10173280000000001</v>
      </c>
      <c r="AR297" s="691"/>
      <c r="AS297" s="690">
        <f>(AN297*365)*(AO297*0.67*0.05*1)</f>
        <v>0.50866400000000001</v>
      </c>
      <c r="AT297" s="690">
        <f>(AN297*365)*(AO297*0.67*0.02*1)</f>
        <v>0.20346560000000002</v>
      </c>
      <c r="AU297" s="690">
        <f>(AN297*365)*(AO297*0.67*0.8*1)</f>
        <v>8.1386240000000001</v>
      </c>
      <c r="AV297" s="690">
        <f>(AN297*365)*(AO297*0.67*0.8*1)</f>
        <v>8.1386240000000001</v>
      </c>
      <c r="AW297" s="690">
        <f>(AN297*365)*(AO297*0.67*0.3*1)</f>
        <v>3.0519840000000005</v>
      </c>
      <c r="AX297" s="691"/>
      <c r="AY297" s="690">
        <f>(AN297*365)*(AO297*0.67*0.8*1)</f>
        <v>8.1386240000000001</v>
      </c>
      <c r="AZ297" s="690">
        <f t="shared" si="120"/>
        <v>10.173280000000002</v>
      </c>
      <c r="BA297" s="690">
        <f t="shared" si="121"/>
        <v>1.017328</v>
      </c>
      <c r="BB297" s="690">
        <f t="shared" si="122"/>
        <v>5.0866400000000006E-2</v>
      </c>
      <c r="BC297" s="690">
        <f>(AN297*365)*(AO297*0.67*0.015*1)</f>
        <v>0.15259920000000002</v>
      </c>
      <c r="BD297" s="690">
        <v>0</v>
      </c>
      <c r="BE297" s="690">
        <v>0</v>
      </c>
      <c r="BH297" s="806"/>
      <c r="BI297" s="807" t="s">
        <v>136</v>
      </c>
      <c r="BJ297" s="796" t="s">
        <v>168</v>
      </c>
      <c r="BK297" s="801">
        <f t="shared" si="123"/>
        <v>0.21</v>
      </c>
      <c r="BL297" s="796" t="s">
        <v>412</v>
      </c>
      <c r="BM297" s="798">
        <v>0.2</v>
      </c>
      <c r="BN297" s="798">
        <v>0.5</v>
      </c>
      <c r="BO297" s="795" t="s">
        <v>258</v>
      </c>
      <c r="BP297" s="801">
        <f t="shared" si="124"/>
        <v>0.37714285714285711</v>
      </c>
      <c r="BQ297" s="796" t="s">
        <v>414</v>
      </c>
      <c r="BR297" s="798">
        <v>0.2</v>
      </c>
      <c r="BS297" s="798">
        <v>0.5</v>
      </c>
      <c r="BT297" s="795" t="s">
        <v>258</v>
      </c>
      <c r="BU297" s="637"/>
      <c r="BV297" s="801">
        <v>5.25</v>
      </c>
      <c r="BW297" s="796" t="s">
        <v>413</v>
      </c>
      <c r="BX297" s="637"/>
      <c r="BY297" s="801">
        <v>112.38857142857142</v>
      </c>
      <c r="BZ297" s="796" t="s">
        <v>413</v>
      </c>
      <c r="CA297" s="636"/>
      <c r="CB297" s="637"/>
      <c r="CC297" s="636"/>
      <c r="CD297" s="636"/>
      <c r="CE297" s="637"/>
      <c r="CF297" s="637"/>
      <c r="CG297" s="637"/>
      <c r="CH297" s="637"/>
      <c r="CI297" s="636"/>
      <c r="CJ297" s="636"/>
      <c r="CK297" s="637"/>
      <c r="CL297" s="637"/>
      <c r="CM297" s="637"/>
      <c r="CN297" s="705"/>
      <c r="CO297" s="667">
        <f t="shared" si="114"/>
        <v>0.2</v>
      </c>
      <c r="CP297" s="88">
        <f t="shared" si="115"/>
        <v>0.35</v>
      </c>
      <c r="CQ297" s="667">
        <f t="shared" si="116"/>
        <v>0.5</v>
      </c>
      <c r="CR297" s="67">
        <v>0.2</v>
      </c>
      <c r="CS297" s="67">
        <v>0.5</v>
      </c>
      <c r="DA297" s="910" t="s">
        <v>136</v>
      </c>
      <c r="DB297" s="910">
        <v>0.21</v>
      </c>
      <c r="DC297" s="911">
        <f t="shared" si="125"/>
        <v>4.41</v>
      </c>
      <c r="DD297" s="911">
        <f t="shared" si="126"/>
        <v>5.25</v>
      </c>
      <c r="DE297" s="910">
        <v>12</v>
      </c>
      <c r="DF297" s="910">
        <v>1</v>
      </c>
      <c r="DG297" s="911">
        <f t="shared" si="127"/>
        <v>12</v>
      </c>
      <c r="DH297" s="910">
        <v>0.02</v>
      </c>
      <c r="DI297" s="912">
        <f t="shared" si="128"/>
        <v>0.37714285714285711</v>
      </c>
      <c r="DJ297" s="912">
        <f t="shared" si="129"/>
        <v>116.91428571428571</v>
      </c>
      <c r="DK297" s="912">
        <f t="shared" si="130"/>
        <v>112.38857142857142</v>
      </c>
      <c r="DL297" s="913">
        <f t="shared" si="131"/>
        <v>121.32428571428571</v>
      </c>
      <c r="DM297" s="913">
        <f t="shared" si="131"/>
        <v>117.63857142857142</v>
      </c>
      <c r="DN297" s="705" t="s">
        <v>168</v>
      </c>
      <c r="DO297" s="67" t="s">
        <v>391</v>
      </c>
    </row>
    <row r="298" spans="15:119" s="67" customFormat="1" ht="51.75" hidden="1" thickBot="1" x14ac:dyDescent="0.4">
      <c r="O298" s="671" t="s">
        <v>522</v>
      </c>
      <c r="Q298" s="682">
        <v>1.57</v>
      </c>
      <c r="R298" s="682">
        <v>28</v>
      </c>
      <c r="S298" s="688">
        <f t="shared" si="119"/>
        <v>0</v>
      </c>
      <c r="T298" s="688">
        <f t="shared" si="119"/>
        <v>0</v>
      </c>
      <c r="U298" s="688">
        <f t="shared" si="119"/>
        <v>0.12607100000000002</v>
      </c>
      <c r="V298" s="688">
        <f t="shared" si="119"/>
        <v>0.50428400000000007</v>
      </c>
      <c r="W298" s="688">
        <f t="shared" si="119"/>
        <v>0.12607100000000002</v>
      </c>
      <c r="X298" s="688">
        <f t="shared" si="119"/>
        <v>0</v>
      </c>
      <c r="Y298" s="688">
        <f t="shared" si="119"/>
        <v>0.25214200000000003</v>
      </c>
      <c r="Z298" s="688">
        <f t="shared" si="119"/>
        <v>1.7649940000000004</v>
      </c>
      <c r="AA298" s="688">
        <f t="shared" si="119"/>
        <v>0</v>
      </c>
      <c r="AB298" s="688">
        <f t="shared" si="119"/>
        <v>0</v>
      </c>
      <c r="AC298" s="688">
        <f t="shared" si="119"/>
        <v>0.15128520000000001</v>
      </c>
      <c r="AD298" s="688">
        <f t="shared" si="119"/>
        <v>0</v>
      </c>
      <c r="AE298" s="688">
        <f t="shared" si="119"/>
        <v>2.52142</v>
      </c>
      <c r="AF298" s="688">
        <v>0</v>
      </c>
      <c r="AG298" s="688">
        <f t="shared" si="119"/>
        <v>0.25214200000000003</v>
      </c>
      <c r="AH298" s="682"/>
      <c r="AI298" s="635">
        <v>1</v>
      </c>
      <c r="AJ298" s="635">
        <v>12</v>
      </c>
      <c r="AL298" s="635">
        <v>8</v>
      </c>
      <c r="AM298" s="689">
        <v>0.3</v>
      </c>
      <c r="AN298" s="686">
        <v>0.3</v>
      </c>
      <c r="AO298" s="686">
        <v>0.28999999999999998</v>
      </c>
      <c r="AP298" s="690">
        <f>(AN298*365)*(AO298*0.67*0.01*1)</f>
        <v>0.21275850000000002</v>
      </c>
      <c r="AQ298" s="690">
        <f>(AN298*365)*(AO298*0.67*0.001*1)</f>
        <v>2.1275850000000002E-2</v>
      </c>
      <c r="AR298" s="691"/>
      <c r="AS298" s="690">
        <f>(AN298*365)*(AO298*0.67*0.02*1)</f>
        <v>0.42551700000000003</v>
      </c>
      <c r="AT298" s="690">
        <f>(AN298*365)*(AO298*0.67*0.01*1)</f>
        <v>0.21275850000000002</v>
      </c>
      <c r="AU298" s="690">
        <f>(AN298*365)*(AO298*0.67*0.25*1)</f>
        <v>5.3189624999999996</v>
      </c>
      <c r="AV298" s="690">
        <f>(AN298*365)*(AO298*0.67*0.73*1)</f>
        <v>15.5313705</v>
      </c>
      <c r="AW298" s="690">
        <f>(AN298*365)*(AO298*0.67*0.03*1)</f>
        <v>0.6382755</v>
      </c>
      <c r="AX298" s="691"/>
      <c r="AY298" s="690">
        <f>(AN298*365)*(AO298*0.67*0.25*1)</f>
        <v>5.3189624999999996</v>
      </c>
      <c r="AZ298" s="690">
        <f t="shared" si="120"/>
        <v>21.275849999999998</v>
      </c>
      <c r="BA298" s="690">
        <f t="shared" si="121"/>
        <v>2.1275850000000003</v>
      </c>
      <c r="BB298" s="690">
        <f t="shared" si="122"/>
        <v>0.10637925000000001</v>
      </c>
      <c r="BC298" s="690">
        <f>(AN298*365)*(AO298*0.67*0.005*1)</f>
        <v>0.10637925000000001</v>
      </c>
      <c r="BD298" s="690">
        <v>0</v>
      </c>
      <c r="BE298" s="690">
        <v>0</v>
      </c>
      <c r="BH298" s="806"/>
      <c r="BI298" s="807" t="s">
        <v>137</v>
      </c>
      <c r="BJ298" s="796" t="s">
        <v>168</v>
      </c>
      <c r="BK298" s="801">
        <f t="shared" si="123"/>
        <v>0</v>
      </c>
      <c r="BL298" s="796" t="s">
        <v>412</v>
      </c>
      <c r="BM298" s="798">
        <v>0.2</v>
      </c>
      <c r="BN298" s="798">
        <v>0.5</v>
      </c>
      <c r="BO298" s="795" t="s">
        <v>258</v>
      </c>
      <c r="BP298" s="801">
        <f t="shared" si="124"/>
        <v>0.25645714285714288</v>
      </c>
      <c r="BQ298" s="796" t="s">
        <v>414</v>
      </c>
      <c r="BR298" s="798">
        <v>0.2</v>
      </c>
      <c r="BS298" s="798">
        <v>0.5</v>
      </c>
      <c r="BT298" s="795" t="s">
        <v>258</v>
      </c>
      <c r="BU298" s="637"/>
      <c r="BV298" s="801">
        <v>0</v>
      </c>
      <c r="BW298" s="796" t="s">
        <v>413</v>
      </c>
      <c r="BX298" s="637"/>
      <c r="BY298" s="801">
        <v>76.424228571428586</v>
      </c>
      <c r="BZ298" s="796" t="s">
        <v>413</v>
      </c>
      <c r="CA298" s="636"/>
      <c r="CB298" s="637"/>
      <c r="CC298" s="636"/>
      <c r="CD298" s="636"/>
      <c r="CE298" s="637"/>
      <c r="CF298" s="637"/>
      <c r="CG298" s="637"/>
      <c r="CH298" s="637"/>
      <c r="CI298" s="636"/>
      <c r="CJ298" s="636"/>
      <c r="CK298" s="637"/>
      <c r="CL298" s="637"/>
      <c r="CM298" s="637"/>
      <c r="CN298" s="705"/>
      <c r="CO298" s="667">
        <f t="shared" si="114"/>
        <v>0.2</v>
      </c>
      <c r="CP298" s="88">
        <f t="shared" si="115"/>
        <v>0.35</v>
      </c>
      <c r="CQ298" s="667">
        <f t="shared" si="116"/>
        <v>0.5</v>
      </c>
      <c r="CR298" s="67">
        <v>0.2</v>
      </c>
      <c r="CS298" s="67">
        <v>0.5</v>
      </c>
      <c r="DA298" s="910" t="s">
        <v>137</v>
      </c>
      <c r="DB298" s="910">
        <v>0</v>
      </c>
      <c r="DC298" s="911">
        <f t="shared" si="125"/>
        <v>0</v>
      </c>
      <c r="DD298" s="911">
        <f t="shared" si="126"/>
        <v>0</v>
      </c>
      <c r="DE298" s="910">
        <v>16</v>
      </c>
      <c r="DF298" s="910">
        <v>0.51</v>
      </c>
      <c r="DG298" s="911">
        <f t="shared" si="127"/>
        <v>8.16</v>
      </c>
      <c r="DH298" s="910">
        <v>0.02</v>
      </c>
      <c r="DI298" s="912">
        <f t="shared" si="128"/>
        <v>0.25645714285714288</v>
      </c>
      <c r="DJ298" s="912">
        <f t="shared" si="129"/>
        <v>79.5017142857143</v>
      </c>
      <c r="DK298" s="912">
        <f t="shared" si="130"/>
        <v>76.424228571428586</v>
      </c>
      <c r="DL298" s="913">
        <f t="shared" si="131"/>
        <v>79.5017142857143</v>
      </c>
      <c r="DM298" s="913">
        <f t="shared" si="131"/>
        <v>76.424228571428586</v>
      </c>
      <c r="DN298" s="705" t="s">
        <v>168</v>
      </c>
      <c r="DO298" s="67" t="s">
        <v>391</v>
      </c>
    </row>
    <row r="299" spans="15:119" s="67" customFormat="1" ht="64.5" hidden="1" thickBot="1" x14ac:dyDescent="0.4">
      <c r="O299" s="671" t="s">
        <v>523</v>
      </c>
      <c r="Q299" s="682">
        <v>1.57</v>
      </c>
      <c r="R299" s="682">
        <v>28</v>
      </c>
      <c r="S299" s="688">
        <f t="shared" si="119"/>
        <v>0</v>
      </c>
      <c r="T299" s="688">
        <f t="shared" si="119"/>
        <v>0</v>
      </c>
      <c r="U299" s="688">
        <f t="shared" si="119"/>
        <v>0.12607100000000002</v>
      </c>
      <c r="V299" s="688">
        <f t="shared" si="119"/>
        <v>0.50428400000000007</v>
      </c>
      <c r="W299" s="688">
        <f t="shared" si="119"/>
        <v>0.12607100000000002</v>
      </c>
      <c r="X299" s="688">
        <f t="shared" si="119"/>
        <v>0</v>
      </c>
      <c r="Y299" s="688">
        <f t="shared" si="119"/>
        <v>0.25214200000000003</v>
      </c>
      <c r="Z299" s="688">
        <f t="shared" si="119"/>
        <v>1.7649940000000004</v>
      </c>
      <c r="AA299" s="688">
        <f t="shared" si="119"/>
        <v>0</v>
      </c>
      <c r="AB299" s="688">
        <f t="shared" si="119"/>
        <v>0</v>
      </c>
      <c r="AC299" s="688">
        <f t="shared" si="119"/>
        <v>0.15128520000000001</v>
      </c>
      <c r="AD299" s="688">
        <f t="shared" si="119"/>
        <v>0</v>
      </c>
      <c r="AE299" s="688">
        <f t="shared" si="119"/>
        <v>2.52142</v>
      </c>
      <c r="AF299" s="688">
        <v>0</v>
      </c>
      <c r="AG299" s="688">
        <f t="shared" si="119"/>
        <v>0.25214200000000003</v>
      </c>
      <c r="AH299" s="682"/>
      <c r="AI299" s="635">
        <v>1</v>
      </c>
      <c r="AJ299" s="635">
        <v>20</v>
      </c>
      <c r="AL299" s="635">
        <v>18</v>
      </c>
      <c r="AM299" s="689">
        <v>0.3</v>
      </c>
      <c r="AN299" s="686">
        <v>0.3</v>
      </c>
      <c r="AO299" s="686">
        <v>0.28999999999999998</v>
      </c>
      <c r="AP299" s="690">
        <f>(AN299*365)*(AO299*0.67*0.015*1)</f>
        <v>0.31913775</v>
      </c>
      <c r="AQ299" s="690">
        <f>(AN299*365)*(AO299*0.67*0.005*1)</f>
        <v>0.10637925000000001</v>
      </c>
      <c r="AR299" s="691"/>
      <c r="AS299" s="690">
        <f>(AN299*365)*(AO299*0.67*0.04*1)</f>
        <v>0.85103400000000007</v>
      </c>
      <c r="AT299" s="690">
        <f>(AN299*365)*(AO299*0.67*0.015*1)</f>
        <v>0.31913775</v>
      </c>
      <c r="AU299" s="690">
        <f>(AN299*365)*(AO299*0.67*0.65*1)</f>
        <v>13.829302500000002</v>
      </c>
      <c r="AV299" s="690">
        <f>(AN299*365)*(AO299*0.67*0.79*1)</f>
        <v>16.807921499999999</v>
      </c>
      <c r="AW299" s="690">
        <f>(AN299*365)*(AO299*0.67*0.03*1)</f>
        <v>0.6382755</v>
      </c>
      <c r="AX299" s="691"/>
      <c r="AY299" s="690">
        <f>(AN299*365)*(AO299*0.67*0.65*1)</f>
        <v>13.829302500000002</v>
      </c>
      <c r="AZ299" s="690">
        <f t="shared" si="120"/>
        <v>21.275849999999998</v>
      </c>
      <c r="BA299" s="690">
        <f t="shared" si="121"/>
        <v>2.1275850000000003</v>
      </c>
      <c r="BB299" s="690">
        <f t="shared" si="122"/>
        <v>0.10637925000000001</v>
      </c>
      <c r="BC299" s="690">
        <f>(AN299*365)*(AO299*0.67*0.01*1)</f>
        <v>0.21275850000000002</v>
      </c>
      <c r="BD299" s="690">
        <v>0</v>
      </c>
      <c r="BE299" s="690">
        <v>0</v>
      </c>
      <c r="BH299" s="806"/>
      <c r="BI299" s="807" t="s">
        <v>335</v>
      </c>
      <c r="BJ299" s="796" t="s">
        <v>168</v>
      </c>
      <c r="BK299" s="801">
        <f t="shared" si="123"/>
        <v>1</v>
      </c>
      <c r="BL299" s="796" t="s">
        <v>412</v>
      </c>
      <c r="BM299" s="798">
        <v>0.2</v>
      </c>
      <c r="BN299" s="798">
        <v>0.5</v>
      </c>
      <c r="BO299" s="795" t="s">
        <v>258</v>
      </c>
      <c r="BP299" s="801">
        <f t="shared" si="124"/>
        <v>0.25645714285714288</v>
      </c>
      <c r="BQ299" s="796" t="s">
        <v>414</v>
      </c>
      <c r="BR299" s="798">
        <v>0.2</v>
      </c>
      <c r="BS299" s="798">
        <v>0.5</v>
      </c>
      <c r="BT299" s="795" t="s">
        <v>258</v>
      </c>
      <c r="BU299" s="637"/>
      <c r="BV299" s="801">
        <v>25</v>
      </c>
      <c r="BW299" s="796" t="s">
        <v>413</v>
      </c>
      <c r="BX299" s="637"/>
      <c r="BY299" s="801">
        <v>76.424228571428586</v>
      </c>
      <c r="BZ299" s="796" t="s">
        <v>413</v>
      </c>
      <c r="CA299" s="637"/>
      <c r="CB299" s="637"/>
      <c r="CC299" s="636"/>
      <c r="CD299" s="636"/>
      <c r="CE299" s="637"/>
      <c r="CF299" s="637"/>
      <c r="CG299" s="637"/>
      <c r="CH299" s="637"/>
      <c r="CI299" s="636"/>
      <c r="CJ299" s="636"/>
      <c r="CK299" s="637"/>
      <c r="CL299" s="637"/>
      <c r="CM299" s="637"/>
      <c r="CN299" s="705"/>
      <c r="CO299" s="667">
        <f t="shared" si="114"/>
        <v>0.2</v>
      </c>
      <c r="CP299" s="88">
        <f t="shared" si="115"/>
        <v>0.35</v>
      </c>
      <c r="CQ299" s="667">
        <f t="shared" si="116"/>
        <v>0.5</v>
      </c>
      <c r="CR299" s="67">
        <v>0.2</v>
      </c>
      <c r="CS299" s="67">
        <v>0.5</v>
      </c>
      <c r="DA299" s="910" t="s">
        <v>335</v>
      </c>
      <c r="DB299" s="910">
        <v>1</v>
      </c>
      <c r="DC299" s="911">
        <f t="shared" si="125"/>
        <v>21</v>
      </c>
      <c r="DD299" s="911">
        <f t="shared" si="126"/>
        <v>25</v>
      </c>
      <c r="DE299" s="910">
        <v>16</v>
      </c>
      <c r="DF299" s="910">
        <v>0.51</v>
      </c>
      <c r="DG299" s="911">
        <f t="shared" si="127"/>
        <v>8.16</v>
      </c>
      <c r="DH299" s="910">
        <v>0.02</v>
      </c>
      <c r="DI299" s="912">
        <f t="shared" si="128"/>
        <v>0.25645714285714288</v>
      </c>
      <c r="DJ299" s="912">
        <f t="shared" si="129"/>
        <v>79.5017142857143</v>
      </c>
      <c r="DK299" s="912">
        <f t="shared" si="130"/>
        <v>76.424228571428586</v>
      </c>
      <c r="DL299" s="913">
        <f t="shared" si="131"/>
        <v>100.5017142857143</v>
      </c>
      <c r="DM299" s="913">
        <f t="shared" si="131"/>
        <v>101.42422857142859</v>
      </c>
      <c r="DN299" s="705" t="s">
        <v>168</v>
      </c>
      <c r="DO299" s="67" t="s">
        <v>391</v>
      </c>
    </row>
    <row r="300" spans="15:119" s="67" customFormat="1" ht="64.5" hidden="1" thickBot="1" x14ac:dyDescent="0.4">
      <c r="O300" s="671" t="s">
        <v>524</v>
      </c>
      <c r="Q300" s="682">
        <v>1.57</v>
      </c>
      <c r="R300" s="682">
        <v>28</v>
      </c>
      <c r="S300" s="688">
        <f t="shared" si="119"/>
        <v>0</v>
      </c>
      <c r="T300" s="688">
        <f t="shared" si="119"/>
        <v>0</v>
      </c>
      <c r="U300" s="688">
        <f t="shared" si="119"/>
        <v>0.12607100000000002</v>
      </c>
      <c r="V300" s="688">
        <f t="shared" si="119"/>
        <v>0.50428400000000007</v>
      </c>
      <c r="W300" s="688">
        <f t="shared" si="119"/>
        <v>0.12607100000000002</v>
      </c>
      <c r="X300" s="688">
        <f t="shared" si="119"/>
        <v>0</v>
      </c>
      <c r="Y300" s="688">
        <f t="shared" si="119"/>
        <v>0.25214200000000003</v>
      </c>
      <c r="Z300" s="688">
        <f t="shared" si="119"/>
        <v>1.7649940000000004</v>
      </c>
      <c r="AA300" s="688">
        <f t="shared" si="119"/>
        <v>0</v>
      </c>
      <c r="AB300" s="688">
        <f t="shared" si="119"/>
        <v>0</v>
      </c>
      <c r="AC300" s="688">
        <f t="shared" si="119"/>
        <v>0.15128520000000001</v>
      </c>
      <c r="AD300" s="688">
        <f t="shared" si="119"/>
        <v>0</v>
      </c>
      <c r="AE300" s="688">
        <f t="shared" si="119"/>
        <v>2.52142</v>
      </c>
      <c r="AF300" s="688">
        <v>0</v>
      </c>
      <c r="AG300" s="688">
        <f t="shared" si="119"/>
        <v>0.25214200000000003</v>
      </c>
      <c r="AH300" s="682"/>
      <c r="AI300" s="635">
        <v>2</v>
      </c>
      <c r="AJ300" s="635">
        <v>23</v>
      </c>
      <c r="AL300" s="635">
        <v>21</v>
      </c>
      <c r="AM300" s="689">
        <v>0.3</v>
      </c>
      <c r="AN300" s="686">
        <v>0.3</v>
      </c>
      <c r="AO300" s="686">
        <v>0.28999999999999998</v>
      </c>
      <c r="AP300" s="690">
        <f>(AN300*365)*(AO300*0.67*0.02*1)</f>
        <v>0.42551700000000003</v>
      </c>
      <c r="AQ300" s="690">
        <f>(AN300*365)*(AO300*0.67*0.01*1)</f>
        <v>0.21275850000000002</v>
      </c>
      <c r="AR300" s="691"/>
      <c r="AS300" s="690">
        <f>(AN300*365)*(AO300*0.67*0.05*1)</f>
        <v>1.0637925000000001</v>
      </c>
      <c r="AT300" s="690">
        <f>(AN300*365)*(AO300*0.67*0.02*1)</f>
        <v>0.42551700000000003</v>
      </c>
      <c r="AU300" s="690">
        <f>(AN300*365)*(AO300*0.67*0.8*1)</f>
        <v>17.020680000000002</v>
      </c>
      <c r="AV300" s="690">
        <f>(AN300*365)*(AO300*0.67*0.8*1)</f>
        <v>17.020680000000002</v>
      </c>
      <c r="AW300" s="690">
        <f>(AN300*365)*(AO300*0.67*0.3*1)</f>
        <v>6.3827549999999995</v>
      </c>
      <c r="AX300" s="691"/>
      <c r="AY300" s="690">
        <f>(AN300*365)*(AO300*0.67*0.8*1)</f>
        <v>17.020680000000002</v>
      </c>
      <c r="AZ300" s="690">
        <f t="shared" si="120"/>
        <v>21.275849999999998</v>
      </c>
      <c r="BA300" s="690">
        <f t="shared" si="121"/>
        <v>2.1275850000000003</v>
      </c>
      <c r="BB300" s="690">
        <f t="shared" si="122"/>
        <v>0.10637925000000001</v>
      </c>
      <c r="BC300" s="690">
        <f>(AN300*365)*(AO300*0.67*0.015*1)</f>
        <v>0.31913775</v>
      </c>
      <c r="BD300" s="690">
        <v>0</v>
      </c>
      <c r="BE300" s="690">
        <v>0</v>
      </c>
      <c r="BH300" s="806"/>
      <c r="BI300" s="807" t="s">
        <v>139</v>
      </c>
      <c r="BJ300" s="796" t="s">
        <v>168</v>
      </c>
      <c r="BK300" s="801">
        <f t="shared" si="123"/>
        <v>2</v>
      </c>
      <c r="BL300" s="796" t="s">
        <v>412</v>
      </c>
      <c r="BM300" s="798">
        <v>0.2</v>
      </c>
      <c r="BN300" s="798">
        <v>0.5</v>
      </c>
      <c r="BO300" s="795" t="s">
        <v>258</v>
      </c>
      <c r="BP300" s="801">
        <f t="shared" si="124"/>
        <v>0.25645714285714288</v>
      </c>
      <c r="BQ300" s="796" t="s">
        <v>414</v>
      </c>
      <c r="BR300" s="798">
        <v>0.2</v>
      </c>
      <c r="BS300" s="798">
        <v>0.5</v>
      </c>
      <c r="BT300" s="795" t="s">
        <v>258</v>
      </c>
      <c r="BU300" s="637"/>
      <c r="BV300" s="801">
        <v>50</v>
      </c>
      <c r="BW300" s="796" t="s">
        <v>413</v>
      </c>
      <c r="BX300" s="637"/>
      <c r="BY300" s="801">
        <v>76.424228571428586</v>
      </c>
      <c r="BZ300" s="796" t="s">
        <v>413</v>
      </c>
      <c r="CA300" s="637"/>
      <c r="CB300" s="637"/>
      <c r="CC300" s="636"/>
      <c r="CD300" s="636"/>
      <c r="CE300" s="637"/>
      <c r="CF300" s="637"/>
      <c r="CG300" s="637"/>
      <c r="CH300" s="637"/>
      <c r="CI300" s="636"/>
      <c r="CJ300" s="636"/>
      <c r="CK300" s="637"/>
      <c r="CL300" s="637"/>
      <c r="CM300" s="637"/>
      <c r="CN300" s="705"/>
      <c r="CO300" s="667">
        <f t="shared" si="114"/>
        <v>0.2</v>
      </c>
      <c r="CP300" s="88">
        <f t="shared" si="115"/>
        <v>0.35</v>
      </c>
      <c r="CQ300" s="667">
        <f t="shared" si="116"/>
        <v>0.5</v>
      </c>
      <c r="CR300" s="67">
        <v>0.2</v>
      </c>
      <c r="CS300" s="67">
        <v>0.5</v>
      </c>
      <c r="DA300" s="910" t="s">
        <v>139</v>
      </c>
      <c r="DB300" s="910">
        <v>2</v>
      </c>
      <c r="DC300" s="911">
        <f t="shared" si="125"/>
        <v>42</v>
      </c>
      <c r="DD300" s="911">
        <f t="shared" si="126"/>
        <v>50</v>
      </c>
      <c r="DE300" s="910">
        <v>16</v>
      </c>
      <c r="DF300" s="910">
        <v>0.51</v>
      </c>
      <c r="DG300" s="911">
        <f t="shared" si="127"/>
        <v>8.16</v>
      </c>
      <c r="DH300" s="910">
        <v>0.02</v>
      </c>
      <c r="DI300" s="912">
        <f t="shared" si="128"/>
        <v>0.25645714285714288</v>
      </c>
      <c r="DJ300" s="912">
        <f t="shared" si="129"/>
        <v>79.5017142857143</v>
      </c>
      <c r="DK300" s="912">
        <f t="shared" si="130"/>
        <v>76.424228571428586</v>
      </c>
      <c r="DL300" s="913">
        <f t="shared" si="131"/>
        <v>121.5017142857143</v>
      </c>
      <c r="DM300" s="913">
        <f t="shared" si="131"/>
        <v>126.42422857142859</v>
      </c>
      <c r="DN300" s="705" t="s">
        <v>168</v>
      </c>
      <c r="DO300" s="67" t="s">
        <v>391</v>
      </c>
    </row>
    <row r="301" spans="15:119" s="67" customFormat="1" ht="18.75" hidden="1" customHeight="1" thickBot="1" x14ac:dyDescent="0.4">
      <c r="O301" s="671" t="s">
        <v>544</v>
      </c>
      <c r="Q301" s="682">
        <v>0.55000000000000004</v>
      </c>
      <c r="R301" s="682">
        <v>28</v>
      </c>
      <c r="S301" s="688">
        <f t="shared" si="119"/>
        <v>0</v>
      </c>
      <c r="T301" s="688">
        <f t="shared" si="119"/>
        <v>0</v>
      </c>
      <c r="U301" s="688">
        <f t="shared" si="119"/>
        <v>4.4165000000000003E-2</v>
      </c>
      <c r="V301" s="688">
        <f t="shared" si="119"/>
        <v>0.17666000000000001</v>
      </c>
      <c r="W301" s="688">
        <f t="shared" si="119"/>
        <v>4.4165000000000003E-2</v>
      </c>
      <c r="X301" s="688">
        <f t="shared" si="119"/>
        <v>0</v>
      </c>
      <c r="Y301" s="688">
        <f t="shared" si="119"/>
        <v>8.8330000000000006E-2</v>
      </c>
      <c r="Z301" s="688">
        <f t="shared" si="119"/>
        <v>0.61831000000000003</v>
      </c>
      <c r="AA301" s="688">
        <f t="shared" si="119"/>
        <v>0</v>
      </c>
      <c r="AB301" s="688">
        <f t="shared" si="119"/>
        <v>0</v>
      </c>
      <c r="AC301" s="688">
        <f t="shared" si="119"/>
        <v>5.299800000000001E-2</v>
      </c>
      <c r="AD301" s="688">
        <f t="shared" si="119"/>
        <v>0</v>
      </c>
      <c r="AE301" s="688">
        <f t="shared" si="119"/>
        <v>0.88330000000000009</v>
      </c>
      <c r="AF301" s="688">
        <v>0</v>
      </c>
      <c r="AG301" s="688">
        <f t="shared" si="119"/>
        <v>8.8330000000000006E-2</v>
      </c>
      <c r="AH301" s="682"/>
      <c r="AI301" s="635">
        <v>1</v>
      </c>
      <c r="AJ301" s="635">
        <v>23</v>
      </c>
      <c r="AL301" s="635">
        <v>12</v>
      </c>
      <c r="AM301" s="689">
        <v>0.3</v>
      </c>
      <c r="AN301" s="686">
        <v>0.3</v>
      </c>
      <c r="AO301" s="686">
        <v>0.28999999999999998</v>
      </c>
      <c r="AP301" s="690">
        <f>(AN301*365)*(AO301*0.67*0.01*1)</f>
        <v>0.21275850000000002</v>
      </c>
      <c r="AQ301" s="690">
        <f>(AN301*365)*(AO301*0.67*0.001*1)</f>
        <v>2.1275850000000002E-2</v>
      </c>
      <c r="AR301" s="691"/>
      <c r="AS301" s="690">
        <f>(AN301*365)*(AO301*0.67*0.02*1)</f>
        <v>0.42551700000000003</v>
      </c>
      <c r="AT301" s="690">
        <f>(AN301*365)*(AO301*0.67*0.01*1)</f>
        <v>0.21275850000000002</v>
      </c>
      <c r="AU301" s="690">
        <f>(AN301*365)*(AO301*0.67*0.25*1)</f>
        <v>5.3189624999999996</v>
      </c>
      <c r="AV301" s="690">
        <f>(AN301*365)*(AO301*0.67*0.73*1)</f>
        <v>15.5313705</v>
      </c>
      <c r="AW301" s="690">
        <f>(AN301*365)*(AO301*0.67*0.03*1)</f>
        <v>0.6382755</v>
      </c>
      <c r="AX301" s="691"/>
      <c r="AY301" s="690">
        <f>(AN301*365)*(AO301*0.67*0.25*1)</f>
        <v>5.3189624999999996</v>
      </c>
      <c r="AZ301" s="690">
        <f t="shared" si="120"/>
        <v>21.275849999999998</v>
      </c>
      <c r="BA301" s="690">
        <f t="shared" si="121"/>
        <v>2.1275850000000003</v>
      </c>
      <c r="BB301" s="690">
        <f t="shared" si="122"/>
        <v>0.10637925000000001</v>
      </c>
      <c r="BC301" s="690">
        <f>(AN301*365)*(AO301*0.67*0.005*1)</f>
        <v>0.10637925000000001</v>
      </c>
      <c r="BD301" s="690">
        <v>0</v>
      </c>
      <c r="BE301" s="690">
        <v>0</v>
      </c>
      <c r="BH301" s="806"/>
      <c r="BI301" s="807" t="s">
        <v>336</v>
      </c>
      <c r="BJ301" s="796" t="s">
        <v>168</v>
      </c>
      <c r="BK301" s="801">
        <f t="shared" si="123"/>
        <v>0</v>
      </c>
      <c r="BL301" s="796" t="s">
        <v>412</v>
      </c>
      <c r="BM301" s="798">
        <v>0.2</v>
      </c>
      <c r="BN301" s="798">
        <v>0.5</v>
      </c>
      <c r="BO301" s="795" t="s">
        <v>258</v>
      </c>
      <c r="BP301" s="801">
        <f t="shared" si="124"/>
        <v>5.0285714285714281E-2</v>
      </c>
      <c r="BQ301" s="796" t="s">
        <v>414</v>
      </c>
      <c r="BR301" s="798">
        <v>0.2</v>
      </c>
      <c r="BS301" s="798">
        <v>0.5</v>
      </c>
      <c r="BT301" s="795" t="s">
        <v>258</v>
      </c>
      <c r="BU301" s="637"/>
      <c r="BV301" s="801">
        <v>0</v>
      </c>
      <c r="BW301" s="796" t="s">
        <v>413</v>
      </c>
      <c r="BX301" s="637"/>
      <c r="BY301" s="801">
        <v>14.985142857142856</v>
      </c>
      <c r="BZ301" s="796" t="s">
        <v>413</v>
      </c>
      <c r="CA301" s="637"/>
      <c r="CB301" s="637"/>
      <c r="CC301" s="636"/>
      <c r="CD301" s="636"/>
      <c r="CE301" s="637"/>
      <c r="CF301" s="637"/>
      <c r="CG301" s="637"/>
      <c r="CH301" s="637"/>
      <c r="CI301" s="636"/>
      <c r="CJ301" s="636"/>
      <c r="CK301" s="637"/>
      <c r="CL301" s="637"/>
      <c r="CM301" s="637"/>
      <c r="CN301" s="705"/>
      <c r="CO301" s="667">
        <f t="shared" si="114"/>
        <v>0.2</v>
      </c>
      <c r="CP301" s="88">
        <f t="shared" si="115"/>
        <v>0.35</v>
      </c>
      <c r="CQ301" s="667">
        <f t="shared" si="116"/>
        <v>0.5</v>
      </c>
      <c r="CR301" s="67">
        <v>0.2</v>
      </c>
      <c r="CS301" s="67">
        <v>0.5</v>
      </c>
      <c r="DA301" s="910" t="s">
        <v>336</v>
      </c>
      <c r="DB301" s="910">
        <v>0</v>
      </c>
      <c r="DC301" s="911">
        <f t="shared" si="125"/>
        <v>0</v>
      </c>
      <c r="DD301" s="911">
        <f t="shared" si="126"/>
        <v>0</v>
      </c>
      <c r="DE301" s="910">
        <v>16</v>
      </c>
      <c r="DF301" s="910">
        <v>0.4</v>
      </c>
      <c r="DG301" s="911">
        <f t="shared" si="127"/>
        <v>6.4</v>
      </c>
      <c r="DH301" s="910">
        <v>5.0000000000000001E-3</v>
      </c>
      <c r="DI301" s="912">
        <f t="shared" si="128"/>
        <v>5.0285714285714281E-2</v>
      </c>
      <c r="DJ301" s="912">
        <f t="shared" si="129"/>
        <v>15.588571428571427</v>
      </c>
      <c r="DK301" s="912">
        <f t="shared" si="130"/>
        <v>14.985142857142856</v>
      </c>
      <c r="DL301" s="913">
        <f t="shared" si="131"/>
        <v>15.588571428571427</v>
      </c>
      <c r="DM301" s="913">
        <f t="shared" si="131"/>
        <v>14.985142857142856</v>
      </c>
      <c r="DN301" s="705" t="s">
        <v>168</v>
      </c>
      <c r="DO301" s="67" t="s">
        <v>391</v>
      </c>
    </row>
    <row r="302" spans="15:119" s="67" customFormat="1" ht="51.75" hidden="1" thickBot="1" x14ac:dyDescent="0.4">
      <c r="O302" s="671" t="s">
        <v>545</v>
      </c>
      <c r="Q302" s="682">
        <v>0.55000000000000004</v>
      </c>
      <c r="R302" s="682">
        <v>28</v>
      </c>
      <c r="S302" s="688">
        <f t="shared" si="119"/>
        <v>0</v>
      </c>
      <c r="T302" s="688">
        <f t="shared" si="119"/>
        <v>0</v>
      </c>
      <c r="U302" s="688">
        <f t="shared" si="119"/>
        <v>4.4165000000000003E-2</v>
      </c>
      <c r="V302" s="688">
        <f t="shared" si="119"/>
        <v>0.17666000000000001</v>
      </c>
      <c r="W302" s="688">
        <f t="shared" si="119"/>
        <v>4.4165000000000003E-2</v>
      </c>
      <c r="X302" s="688">
        <f t="shared" si="119"/>
        <v>0</v>
      </c>
      <c r="Y302" s="688">
        <f t="shared" si="119"/>
        <v>8.8330000000000006E-2</v>
      </c>
      <c r="Z302" s="688">
        <f t="shared" si="119"/>
        <v>0.61831000000000003</v>
      </c>
      <c r="AA302" s="688">
        <f t="shared" si="119"/>
        <v>0</v>
      </c>
      <c r="AB302" s="688">
        <f t="shared" si="119"/>
        <v>0</v>
      </c>
      <c r="AC302" s="688">
        <f t="shared" si="119"/>
        <v>5.299800000000001E-2</v>
      </c>
      <c r="AD302" s="688">
        <f t="shared" si="119"/>
        <v>0</v>
      </c>
      <c r="AE302" s="688">
        <f t="shared" si="119"/>
        <v>0.88330000000000009</v>
      </c>
      <c r="AF302" s="688">
        <v>0</v>
      </c>
      <c r="AG302" s="688">
        <f t="shared" si="119"/>
        <v>8.8330000000000006E-2</v>
      </c>
      <c r="AH302" s="682"/>
      <c r="AI302" s="635">
        <v>1</v>
      </c>
      <c r="AJ302" s="635">
        <v>39</v>
      </c>
      <c r="AL302" s="635">
        <v>27</v>
      </c>
      <c r="AM302" s="689">
        <v>0.3</v>
      </c>
      <c r="AN302" s="686">
        <v>0.3</v>
      </c>
      <c r="AO302" s="686">
        <v>0.28999999999999998</v>
      </c>
      <c r="AP302" s="690">
        <f>(AN302*365)*(AO302*0.67*0.015*1)</f>
        <v>0.31913775</v>
      </c>
      <c r="AQ302" s="690">
        <f>(AN302*365)*(AO302*0.67*0.005*1)</f>
        <v>0.10637925000000001</v>
      </c>
      <c r="AR302" s="691"/>
      <c r="AS302" s="690">
        <f>(AN302*365)*(AO302*0.67*0.04*1)</f>
        <v>0.85103400000000007</v>
      </c>
      <c r="AT302" s="690">
        <f>(AN302*365)*(AO302*0.67*0.015*1)</f>
        <v>0.31913775</v>
      </c>
      <c r="AU302" s="690">
        <f>(AN302*365)*(AO302*0.67*0.65*1)</f>
        <v>13.829302500000002</v>
      </c>
      <c r="AV302" s="690">
        <f>(AN302*365)*(AO302*0.67*0.79*1)</f>
        <v>16.807921499999999</v>
      </c>
      <c r="AW302" s="690">
        <f>(AN302*365)*(AO302*0.67*0.03*1)</f>
        <v>0.6382755</v>
      </c>
      <c r="AX302" s="691"/>
      <c r="AY302" s="690">
        <f>(AN302*365)*(AO302*0.67*0.65*1)</f>
        <v>13.829302500000002</v>
      </c>
      <c r="AZ302" s="690">
        <f t="shared" si="120"/>
        <v>21.275849999999998</v>
      </c>
      <c r="BA302" s="690">
        <f t="shared" si="121"/>
        <v>2.1275850000000003</v>
      </c>
      <c r="BB302" s="690">
        <f t="shared" si="122"/>
        <v>0.10637925000000001</v>
      </c>
      <c r="BC302" s="690">
        <f>(AN302*365)*(AO302*0.67*0.01*1)</f>
        <v>0.21275850000000002</v>
      </c>
      <c r="BD302" s="690">
        <v>0</v>
      </c>
      <c r="BE302" s="690">
        <v>0</v>
      </c>
      <c r="BH302" s="806"/>
      <c r="BI302" s="807" t="s">
        <v>337</v>
      </c>
      <c r="BJ302" s="796" t="s">
        <v>168</v>
      </c>
      <c r="BK302" s="801">
        <f t="shared" si="123"/>
        <v>1</v>
      </c>
      <c r="BL302" s="796" t="s">
        <v>412</v>
      </c>
      <c r="BM302" s="798">
        <v>0.2</v>
      </c>
      <c r="BN302" s="798">
        <v>0.5</v>
      </c>
      <c r="BO302" s="795" t="s">
        <v>258</v>
      </c>
      <c r="BP302" s="801">
        <f t="shared" si="124"/>
        <v>5.0285714285714281E-2</v>
      </c>
      <c r="BQ302" s="796" t="s">
        <v>414</v>
      </c>
      <c r="BR302" s="798">
        <v>0.2</v>
      </c>
      <c r="BS302" s="798">
        <v>0.5</v>
      </c>
      <c r="BT302" s="795" t="s">
        <v>258</v>
      </c>
      <c r="BU302" s="637"/>
      <c r="BV302" s="801">
        <v>25</v>
      </c>
      <c r="BW302" s="796" t="s">
        <v>413</v>
      </c>
      <c r="BX302" s="637"/>
      <c r="BY302" s="801">
        <v>14.985142857142856</v>
      </c>
      <c r="BZ302" s="796" t="s">
        <v>413</v>
      </c>
      <c r="CA302" s="637"/>
      <c r="CB302" s="637"/>
      <c r="CC302" s="636"/>
      <c r="CD302" s="636"/>
      <c r="CE302" s="637"/>
      <c r="CF302" s="637"/>
      <c r="CG302" s="637"/>
      <c r="CH302" s="637"/>
      <c r="CI302" s="636"/>
      <c r="CJ302" s="636"/>
      <c r="CK302" s="637"/>
      <c r="CL302" s="637"/>
      <c r="CM302" s="637"/>
      <c r="CN302" s="705"/>
      <c r="CO302" s="667">
        <f t="shared" si="114"/>
        <v>0.2</v>
      </c>
      <c r="CP302" s="88">
        <f t="shared" si="115"/>
        <v>0.35</v>
      </c>
      <c r="CQ302" s="667">
        <f t="shared" si="116"/>
        <v>0.5</v>
      </c>
      <c r="CR302" s="67">
        <v>0.2</v>
      </c>
      <c r="CS302" s="67">
        <v>0.5</v>
      </c>
      <c r="DA302" s="910" t="s">
        <v>337</v>
      </c>
      <c r="DB302" s="910">
        <v>1</v>
      </c>
      <c r="DC302" s="911">
        <f t="shared" si="125"/>
        <v>21</v>
      </c>
      <c r="DD302" s="911">
        <f t="shared" si="126"/>
        <v>25</v>
      </c>
      <c r="DE302" s="910">
        <v>16</v>
      </c>
      <c r="DF302" s="910">
        <v>0.4</v>
      </c>
      <c r="DG302" s="911">
        <f t="shared" si="127"/>
        <v>6.4</v>
      </c>
      <c r="DH302" s="910">
        <v>5.0000000000000001E-3</v>
      </c>
      <c r="DI302" s="912">
        <f t="shared" si="128"/>
        <v>5.0285714285714281E-2</v>
      </c>
      <c r="DJ302" s="912">
        <f t="shared" si="129"/>
        <v>15.588571428571427</v>
      </c>
      <c r="DK302" s="912">
        <f t="shared" si="130"/>
        <v>14.985142857142856</v>
      </c>
      <c r="DL302" s="913">
        <f t="shared" si="131"/>
        <v>36.588571428571427</v>
      </c>
      <c r="DM302" s="913">
        <f t="shared" si="131"/>
        <v>39.985142857142854</v>
      </c>
      <c r="DN302" s="705" t="s">
        <v>168</v>
      </c>
      <c r="DO302" s="67" t="s">
        <v>391</v>
      </c>
    </row>
    <row r="303" spans="15:119" s="67" customFormat="1" ht="51.75" hidden="1" thickBot="1" x14ac:dyDescent="0.4">
      <c r="O303" s="671" t="s">
        <v>546</v>
      </c>
      <c r="Q303" s="682">
        <v>0.55000000000000004</v>
      </c>
      <c r="R303" s="682">
        <v>28</v>
      </c>
      <c r="S303" s="688">
        <f t="shared" si="119"/>
        <v>0</v>
      </c>
      <c r="T303" s="688">
        <f t="shared" si="119"/>
        <v>0</v>
      </c>
      <c r="U303" s="688">
        <f t="shared" si="119"/>
        <v>4.4165000000000003E-2</v>
      </c>
      <c r="V303" s="688">
        <f t="shared" si="119"/>
        <v>0.17666000000000001</v>
      </c>
      <c r="W303" s="688">
        <f t="shared" si="119"/>
        <v>4.4165000000000003E-2</v>
      </c>
      <c r="X303" s="688">
        <f t="shared" si="119"/>
        <v>0</v>
      </c>
      <c r="Y303" s="688">
        <f t="shared" si="119"/>
        <v>8.8330000000000006E-2</v>
      </c>
      <c r="Z303" s="688">
        <f t="shared" si="119"/>
        <v>0.61831000000000003</v>
      </c>
      <c r="AA303" s="688">
        <f t="shared" si="119"/>
        <v>0</v>
      </c>
      <c r="AB303" s="688">
        <f t="shared" si="119"/>
        <v>0</v>
      </c>
      <c r="AC303" s="688">
        <f t="shared" si="119"/>
        <v>5.299800000000001E-2</v>
      </c>
      <c r="AD303" s="688">
        <f t="shared" si="119"/>
        <v>0</v>
      </c>
      <c r="AE303" s="688">
        <f t="shared" si="119"/>
        <v>0.88330000000000009</v>
      </c>
      <c r="AF303" s="688">
        <v>0</v>
      </c>
      <c r="AG303" s="688">
        <f t="shared" si="119"/>
        <v>8.8330000000000006E-2</v>
      </c>
      <c r="AH303" s="682"/>
      <c r="AI303" s="635">
        <v>2</v>
      </c>
      <c r="AJ303" s="635">
        <v>45</v>
      </c>
      <c r="AL303" s="635">
        <v>33</v>
      </c>
      <c r="AM303" s="689">
        <v>0.3</v>
      </c>
      <c r="AN303" s="686">
        <v>0.3</v>
      </c>
      <c r="AO303" s="686">
        <v>0.28999999999999998</v>
      </c>
      <c r="AP303" s="690">
        <f>(AN303*365)*(AO303*0.67*0.02*1)</f>
        <v>0.42551700000000003</v>
      </c>
      <c r="AQ303" s="690">
        <f>(AN303*365)*(AO303*0.67*0.01*1)</f>
        <v>0.21275850000000002</v>
      </c>
      <c r="AR303" s="691"/>
      <c r="AS303" s="690">
        <f>(AN303*365)*(AO303*0.67*0.05*1)</f>
        <v>1.0637925000000001</v>
      </c>
      <c r="AT303" s="690">
        <f>(AN303*365)*(AO303*0.67*0.02*1)</f>
        <v>0.42551700000000003</v>
      </c>
      <c r="AU303" s="690">
        <f>(AN303*365)*(AO303*0.67*0.8*1)</f>
        <v>17.020680000000002</v>
      </c>
      <c r="AV303" s="690">
        <f>(AN303*365)*(AO303*0.67*0.8*1)</f>
        <v>17.020680000000002</v>
      </c>
      <c r="AW303" s="690">
        <f>(AN303*365)*(AO303*0.67*0.3*1)</f>
        <v>6.3827549999999995</v>
      </c>
      <c r="AX303" s="691"/>
      <c r="AY303" s="690">
        <f>(AN303*365)*(AO303*0.67*0.8*1)</f>
        <v>17.020680000000002</v>
      </c>
      <c r="AZ303" s="690">
        <f t="shared" si="120"/>
        <v>21.275849999999998</v>
      </c>
      <c r="BA303" s="690">
        <f t="shared" si="121"/>
        <v>2.1275850000000003</v>
      </c>
      <c r="BB303" s="690">
        <f t="shared" si="122"/>
        <v>0.10637925000000001</v>
      </c>
      <c r="BC303" s="690">
        <f>(AN303*365)*(AO303*0.67*0.015*1)</f>
        <v>0.31913775</v>
      </c>
      <c r="BD303" s="690">
        <v>0</v>
      </c>
      <c r="BE303" s="690">
        <v>0</v>
      </c>
      <c r="BH303" s="806"/>
      <c r="BI303" s="807" t="s">
        <v>338</v>
      </c>
      <c r="BJ303" s="796" t="s">
        <v>168</v>
      </c>
      <c r="BK303" s="801">
        <f t="shared" si="123"/>
        <v>2</v>
      </c>
      <c r="BL303" s="796" t="s">
        <v>412</v>
      </c>
      <c r="BM303" s="798">
        <v>0.2</v>
      </c>
      <c r="BN303" s="798">
        <v>0.5</v>
      </c>
      <c r="BO303" s="795" t="s">
        <v>258</v>
      </c>
      <c r="BP303" s="801">
        <f t="shared" si="124"/>
        <v>5.0285714285714281E-2</v>
      </c>
      <c r="BQ303" s="796" t="s">
        <v>414</v>
      </c>
      <c r="BR303" s="798">
        <v>0.2</v>
      </c>
      <c r="BS303" s="798">
        <v>0.5</v>
      </c>
      <c r="BT303" s="795" t="s">
        <v>258</v>
      </c>
      <c r="BU303" s="637"/>
      <c r="BV303" s="801">
        <v>50</v>
      </c>
      <c r="BW303" s="796" t="s">
        <v>413</v>
      </c>
      <c r="BX303" s="637"/>
      <c r="BY303" s="801">
        <v>14.985142857142856</v>
      </c>
      <c r="BZ303" s="796" t="s">
        <v>413</v>
      </c>
      <c r="CA303" s="637"/>
      <c r="CB303" s="637"/>
      <c r="CC303" s="636"/>
      <c r="CD303" s="636"/>
      <c r="CE303" s="637"/>
      <c r="CF303" s="637"/>
      <c r="CG303" s="637"/>
      <c r="CH303" s="637"/>
      <c r="CI303" s="636"/>
      <c r="CJ303" s="636"/>
      <c r="CK303" s="637"/>
      <c r="CL303" s="637"/>
      <c r="CM303" s="637"/>
      <c r="CN303" s="705"/>
      <c r="CO303" s="667">
        <f t="shared" si="114"/>
        <v>0.2</v>
      </c>
      <c r="CP303" s="88">
        <f t="shared" si="115"/>
        <v>0.35</v>
      </c>
      <c r="CQ303" s="667">
        <f t="shared" si="116"/>
        <v>0.5</v>
      </c>
      <c r="CR303" s="67">
        <v>0.2</v>
      </c>
      <c r="CS303" s="67">
        <v>0.5</v>
      </c>
      <c r="DA303" s="910" t="s">
        <v>338</v>
      </c>
      <c r="DB303" s="910">
        <v>2</v>
      </c>
      <c r="DC303" s="911">
        <f t="shared" si="125"/>
        <v>42</v>
      </c>
      <c r="DD303" s="911">
        <f t="shared" si="126"/>
        <v>50</v>
      </c>
      <c r="DE303" s="910">
        <v>16</v>
      </c>
      <c r="DF303" s="910">
        <v>0.4</v>
      </c>
      <c r="DG303" s="911">
        <f t="shared" si="127"/>
        <v>6.4</v>
      </c>
      <c r="DH303" s="910">
        <v>5.0000000000000001E-3</v>
      </c>
      <c r="DI303" s="912">
        <f t="shared" si="128"/>
        <v>5.0285714285714281E-2</v>
      </c>
      <c r="DJ303" s="912">
        <f t="shared" si="129"/>
        <v>15.588571428571427</v>
      </c>
      <c r="DK303" s="912">
        <f t="shared" si="130"/>
        <v>14.985142857142856</v>
      </c>
      <c r="DL303" s="913">
        <f t="shared" si="131"/>
        <v>57.588571428571427</v>
      </c>
      <c r="DM303" s="913">
        <f t="shared" si="131"/>
        <v>64.985142857142861</v>
      </c>
      <c r="DN303" s="705" t="s">
        <v>168</v>
      </c>
      <c r="DO303" s="67" t="s">
        <v>391</v>
      </c>
    </row>
    <row r="304" spans="15:119" s="67" customFormat="1" ht="33.75" hidden="1" thickBot="1" x14ac:dyDescent="0.4">
      <c r="O304" s="671" t="s">
        <v>143</v>
      </c>
      <c r="Q304" s="682">
        <v>0.32</v>
      </c>
      <c r="R304" s="682">
        <v>380</v>
      </c>
      <c r="S304" s="688">
        <f t="shared" si="119"/>
        <v>0</v>
      </c>
      <c r="T304" s="688">
        <f t="shared" si="119"/>
        <v>0</v>
      </c>
      <c r="U304" s="688">
        <f t="shared" si="119"/>
        <v>0.34873142857142858</v>
      </c>
      <c r="V304" s="688">
        <f t="shared" si="119"/>
        <v>1.3949257142857143</v>
      </c>
      <c r="W304" s="688">
        <f t="shared" si="119"/>
        <v>0.34873142857142858</v>
      </c>
      <c r="X304" s="688">
        <f t="shared" si="119"/>
        <v>0</v>
      </c>
      <c r="Y304" s="688">
        <f t="shared" ref="Y304:AE304" si="132">((($Q304*($R304/1000)*365)*1)*Y$284)*(44/28)</f>
        <v>0.69746285714285716</v>
      </c>
      <c r="Z304" s="688">
        <f t="shared" si="132"/>
        <v>4.8822400000000004</v>
      </c>
      <c r="AA304" s="688">
        <f t="shared" si="132"/>
        <v>0</v>
      </c>
      <c r="AB304" s="688">
        <f t="shared" si="132"/>
        <v>0</v>
      </c>
      <c r="AC304" s="688">
        <f t="shared" si="132"/>
        <v>0.41847771428571423</v>
      </c>
      <c r="AD304" s="688">
        <f t="shared" si="132"/>
        <v>0</v>
      </c>
      <c r="AE304" s="688">
        <f t="shared" si="132"/>
        <v>6.9746285714285721</v>
      </c>
      <c r="AF304" s="688">
        <v>0</v>
      </c>
      <c r="AG304" s="688">
        <f t="shared" ref="AG304:AG309" si="133">((($Q304*($R304/1000)*365)*1)*AG$284)*(44/28)</f>
        <v>0.69746285714285716</v>
      </c>
      <c r="AH304" s="682"/>
      <c r="AI304" s="635">
        <v>1</v>
      </c>
      <c r="AJ304" s="88">
        <v>0</v>
      </c>
      <c r="AL304" s="635">
        <v>5</v>
      </c>
      <c r="AM304" s="689">
        <v>0.3</v>
      </c>
      <c r="AN304" s="686">
        <v>3.9</v>
      </c>
      <c r="AO304" s="686">
        <v>0.1</v>
      </c>
      <c r="AP304" s="690">
        <f>(AN304*365)*(AO304*0.67*0.01*1)</f>
        <v>0.95374500000000006</v>
      </c>
      <c r="AQ304" s="690">
        <f>(AN304*365)*(AO304*0.67*0.001*1)</f>
        <v>9.5374500000000001E-2</v>
      </c>
      <c r="AR304" s="691"/>
      <c r="AS304" s="690">
        <f>(AN304*365)*(AO304*0.67*0.02*1)</f>
        <v>1.9074900000000001</v>
      </c>
      <c r="AT304" s="690">
        <f>(AN304*365)*(AO304*0.67*0.01*1)</f>
        <v>0.95374500000000006</v>
      </c>
      <c r="AU304" s="690">
        <f>(AN304*365)*(AO304*0.67*0.25*1)</f>
        <v>23.843625000000003</v>
      </c>
      <c r="AV304" s="690">
        <f>(AN304*365)*(AO304*0.67*0.73*1)</f>
        <v>69.623384999999999</v>
      </c>
      <c r="AW304" s="690">
        <f>(AN304*365)*(AO304*0.67*0.03*1)</f>
        <v>2.8612350000000002</v>
      </c>
      <c r="AX304" s="691"/>
      <c r="AY304" s="690">
        <f>(AN304*365)*(AO304*0.67*0.25*1)</f>
        <v>23.843625000000003</v>
      </c>
      <c r="AZ304" s="690">
        <f t="shared" si="120"/>
        <v>95.374500000000012</v>
      </c>
      <c r="BA304" s="690">
        <f t="shared" si="121"/>
        <v>9.5374500000000015</v>
      </c>
      <c r="BB304" s="690">
        <f t="shared" si="122"/>
        <v>0.47687250000000003</v>
      </c>
      <c r="BC304" s="690">
        <f>(AN304*365)*(AO304*0.67*0.005*1)</f>
        <v>0.47687250000000003</v>
      </c>
      <c r="BD304" s="690">
        <v>0</v>
      </c>
      <c r="BE304" s="690">
        <v>0</v>
      </c>
      <c r="BH304" s="806"/>
      <c r="BI304" s="807" t="s">
        <v>143</v>
      </c>
      <c r="BJ304" s="796" t="s">
        <v>168</v>
      </c>
      <c r="BK304" s="801">
        <f t="shared" si="123"/>
        <v>1</v>
      </c>
      <c r="BL304" s="796" t="s">
        <v>412</v>
      </c>
      <c r="BM304" s="798">
        <v>0.2</v>
      </c>
      <c r="BN304" s="798">
        <v>0.5</v>
      </c>
      <c r="BO304" s="795" t="s">
        <v>258</v>
      </c>
      <c r="BP304" s="801">
        <f t="shared" si="124"/>
        <v>1.2445714285714284</v>
      </c>
      <c r="BQ304" s="796" t="s">
        <v>414</v>
      </c>
      <c r="BR304" s="798">
        <v>0.2</v>
      </c>
      <c r="BS304" s="798">
        <v>0.5</v>
      </c>
      <c r="BT304" s="795" t="s">
        <v>258</v>
      </c>
      <c r="BU304" s="637"/>
      <c r="BV304" s="801">
        <v>25</v>
      </c>
      <c r="BW304" s="796" t="s">
        <v>413</v>
      </c>
      <c r="BX304" s="637"/>
      <c r="BY304" s="801">
        <v>370.88228571428567</v>
      </c>
      <c r="BZ304" s="796" t="s">
        <v>413</v>
      </c>
      <c r="CA304" s="637"/>
      <c r="CB304" s="637"/>
      <c r="CC304" s="636"/>
      <c r="CD304" s="636"/>
      <c r="CE304" s="637"/>
      <c r="CF304" s="637"/>
      <c r="CG304" s="637"/>
      <c r="CH304" s="637"/>
      <c r="CI304" s="636"/>
      <c r="CJ304" s="636"/>
      <c r="CK304" s="637"/>
      <c r="CL304" s="637"/>
      <c r="CM304" s="637"/>
      <c r="CN304" s="705"/>
      <c r="CO304" s="667">
        <f t="shared" si="114"/>
        <v>0.2</v>
      </c>
      <c r="CP304" s="88">
        <f t="shared" si="115"/>
        <v>0.35</v>
      </c>
      <c r="CQ304" s="667">
        <f t="shared" si="116"/>
        <v>0.5</v>
      </c>
      <c r="CR304" s="67">
        <v>0.2</v>
      </c>
      <c r="CS304" s="67">
        <v>0.5</v>
      </c>
      <c r="DA304" s="910" t="s">
        <v>143</v>
      </c>
      <c r="DB304" s="910">
        <v>1</v>
      </c>
      <c r="DC304" s="911">
        <f t="shared" si="125"/>
        <v>21</v>
      </c>
      <c r="DD304" s="911">
        <f t="shared" si="126"/>
        <v>25</v>
      </c>
      <c r="DE304" s="910">
        <v>40</v>
      </c>
      <c r="DF304" s="910">
        <v>0.99</v>
      </c>
      <c r="DG304" s="911">
        <f t="shared" si="127"/>
        <v>39.6</v>
      </c>
      <c r="DH304" s="910">
        <v>0.02</v>
      </c>
      <c r="DI304" s="912">
        <f t="shared" si="128"/>
        <v>1.2445714285714284</v>
      </c>
      <c r="DJ304" s="912">
        <f t="shared" si="129"/>
        <v>385.81714285714281</v>
      </c>
      <c r="DK304" s="912">
        <f t="shared" si="130"/>
        <v>370.88228571428567</v>
      </c>
      <c r="DL304" s="913">
        <f t="shared" si="131"/>
        <v>406.81714285714281</v>
      </c>
      <c r="DM304" s="913">
        <f t="shared" si="131"/>
        <v>395.88228571428567</v>
      </c>
      <c r="DN304" s="705" t="s">
        <v>168</v>
      </c>
      <c r="DO304" s="67" t="s">
        <v>391</v>
      </c>
    </row>
    <row r="305" spans="15:119" s="67" customFormat="1" ht="33.75" hidden="1" thickBot="1" x14ac:dyDescent="0.4">
      <c r="O305" s="671" t="s">
        <v>144</v>
      </c>
      <c r="Q305" s="682">
        <v>0.32</v>
      </c>
      <c r="R305" s="682">
        <v>380</v>
      </c>
      <c r="S305" s="688">
        <f t="shared" ref="S305:AG318" si="134">((($Q305*($R305/1000)*365)*1)*S$284)*(44/28)</f>
        <v>0</v>
      </c>
      <c r="T305" s="688">
        <f t="shared" si="134"/>
        <v>0</v>
      </c>
      <c r="U305" s="688">
        <f t="shared" si="134"/>
        <v>0.34873142857142858</v>
      </c>
      <c r="V305" s="688">
        <f t="shared" si="134"/>
        <v>1.3949257142857143</v>
      </c>
      <c r="W305" s="688">
        <f t="shared" si="134"/>
        <v>0.34873142857142858</v>
      </c>
      <c r="X305" s="688">
        <f t="shared" si="134"/>
        <v>0</v>
      </c>
      <c r="Y305" s="688">
        <f t="shared" si="134"/>
        <v>0.69746285714285716</v>
      </c>
      <c r="Z305" s="688">
        <f t="shared" si="134"/>
        <v>4.8822400000000004</v>
      </c>
      <c r="AA305" s="688">
        <f t="shared" si="134"/>
        <v>0</v>
      </c>
      <c r="AB305" s="688">
        <f t="shared" si="134"/>
        <v>0</v>
      </c>
      <c r="AC305" s="688">
        <f t="shared" si="134"/>
        <v>0.41847771428571423</v>
      </c>
      <c r="AD305" s="688">
        <f t="shared" si="134"/>
        <v>0</v>
      </c>
      <c r="AE305" s="688">
        <f t="shared" si="134"/>
        <v>6.9746285714285721</v>
      </c>
      <c r="AF305" s="688">
        <v>0</v>
      </c>
      <c r="AG305" s="688">
        <f t="shared" si="133"/>
        <v>0.69746285714285716</v>
      </c>
      <c r="AH305" s="682"/>
      <c r="AI305" s="635">
        <v>1</v>
      </c>
      <c r="AJ305" s="88">
        <v>0</v>
      </c>
      <c r="AL305" s="635">
        <v>14</v>
      </c>
      <c r="AM305" s="689">
        <v>0.3</v>
      </c>
      <c r="AN305" s="686">
        <v>3.9</v>
      </c>
      <c r="AO305" s="686">
        <v>0.1</v>
      </c>
      <c r="AP305" s="690">
        <f>(AN305*365)*(AO305*0.67*0.015*1)</f>
        <v>1.4306175000000001</v>
      </c>
      <c r="AQ305" s="690">
        <f>(AN305*365)*(AO305*0.67*0.005*1)</f>
        <v>0.47687250000000003</v>
      </c>
      <c r="AR305" s="691"/>
      <c r="AS305" s="690">
        <f>(AN305*365)*(AO305*0.67*0.04*1)</f>
        <v>3.8149800000000003</v>
      </c>
      <c r="AT305" s="690">
        <f>(AN305*365)*(AO305*0.67*0.015*1)</f>
        <v>1.4306175000000001</v>
      </c>
      <c r="AU305" s="690">
        <f>(AN305*365)*(AO305*0.67*0.65*1)</f>
        <v>61.993425000000009</v>
      </c>
      <c r="AV305" s="690">
        <f>(AN305*365)*(AO305*0.67*0.79*1)</f>
        <v>75.345855</v>
      </c>
      <c r="AW305" s="690">
        <f>(AN305*365)*(AO305*0.67*0.03*1)</f>
        <v>2.8612350000000002</v>
      </c>
      <c r="AX305" s="691"/>
      <c r="AY305" s="690">
        <f>(AN305*365)*(AO305*0.67*0.65*1)</f>
        <v>61.993425000000009</v>
      </c>
      <c r="AZ305" s="690">
        <f t="shared" si="120"/>
        <v>95.374500000000012</v>
      </c>
      <c r="BA305" s="690">
        <f t="shared" si="121"/>
        <v>9.5374500000000015</v>
      </c>
      <c r="BB305" s="690">
        <f t="shared" si="122"/>
        <v>0.47687250000000003</v>
      </c>
      <c r="BC305" s="690">
        <f>(AN305*365)*(AO305*0.67*0.01*1)</f>
        <v>0.95374500000000006</v>
      </c>
      <c r="BD305" s="690">
        <v>0</v>
      </c>
      <c r="BE305" s="690">
        <v>0</v>
      </c>
      <c r="BH305" s="806"/>
      <c r="BI305" s="807" t="s">
        <v>144</v>
      </c>
      <c r="BJ305" s="796" t="s">
        <v>168</v>
      </c>
      <c r="BK305" s="801">
        <f t="shared" si="123"/>
        <v>1</v>
      </c>
      <c r="BL305" s="796" t="s">
        <v>412</v>
      </c>
      <c r="BM305" s="798">
        <v>0.2</v>
      </c>
      <c r="BN305" s="798">
        <v>0.5</v>
      </c>
      <c r="BO305" s="795" t="s">
        <v>258</v>
      </c>
      <c r="BP305" s="801">
        <f t="shared" si="124"/>
        <v>1.2445714285714284</v>
      </c>
      <c r="BQ305" s="796" t="s">
        <v>414</v>
      </c>
      <c r="BR305" s="798">
        <v>0.2</v>
      </c>
      <c r="BS305" s="798">
        <v>0.5</v>
      </c>
      <c r="BT305" s="795" t="s">
        <v>258</v>
      </c>
      <c r="BU305" s="637"/>
      <c r="BV305" s="801">
        <v>25</v>
      </c>
      <c r="BW305" s="796" t="s">
        <v>413</v>
      </c>
      <c r="BX305" s="637"/>
      <c r="BY305" s="801">
        <v>370.88228571428567</v>
      </c>
      <c r="BZ305" s="796" t="s">
        <v>413</v>
      </c>
      <c r="CA305" s="637"/>
      <c r="CB305" s="637"/>
      <c r="CC305" s="636"/>
      <c r="CD305" s="636"/>
      <c r="CE305" s="637"/>
      <c r="CF305" s="637"/>
      <c r="CG305" s="637"/>
      <c r="CH305" s="637"/>
      <c r="CI305" s="636"/>
      <c r="CJ305" s="636"/>
      <c r="CK305" s="637"/>
      <c r="CL305" s="637"/>
      <c r="CM305" s="637"/>
      <c r="CN305" s="705"/>
      <c r="CO305" s="667">
        <f t="shared" si="114"/>
        <v>0.2</v>
      </c>
      <c r="CP305" s="88">
        <f t="shared" si="115"/>
        <v>0.35</v>
      </c>
      <c r="CQ305" s="667">
        <f t="shared" si="116"/>
        <v>0.5</v>
      </c>
      <c r="CR305" s="67">
        <v>0.2</v>
      </c>
      <c r="CS305" s="67">
        <v>0.5</v>
      </c>
      <c r="DA305" s="910" t="s">
        <v>144</v>
      </c>
      <c r="DB305" s="910">
        <v>1</v>
      </c>
      <c r="DC305" s="911">
        <f t="shared" si="125"/>
        <v>21</v>
      </c>
      <c r="DD305" s="911">
        <f t="shared" si="126"/>
        <v>25</v>
      </c>
      <c r="DE305" s="910">
        <v>40</v>
      </c>
      <c r="DF305" s="910">
        <v>0.99</v>
      </c>
      <c r="DG305" s="911">
        <f t="shared" si="127"/>
        <v>39.6</v>
      </c>
      <c r="DH305" s="910">
        <v>0.02</v>
      </c>
      <c r="DI305" s="912">
        <f t="shared" si="128"/>
        <v>1.2445714285714284</v>
      </c>
      <c r="DJ305" s="912">
        <f t="shared" si="129"/>
        <v>385.81714285714281</v>
      </c>
      <c r="DK305" s="912">
        <f t="shared" si="130"/>
        <v>370.88228571428567</v>
      </c>
      <c r="DL305" s="913">
        <f t="shared" si="131"/>
        <v>406.81714285714281</v>
      </c>
      <c r="DM305" s="913">
        <f t="shared" si="131"/>
        <v>395.88228571428567</v>
      </c>
      <c r="DN305" s="705" t="s">
        <v>168</v>
      </c>
      <c r="DO305" s="67" t="s">
        <v>391</v>
      </c>
    </row>
    <row r="306" spans="15:119" s="67" customFormat="1" ht="33.75" hidden="1" thickBot="1" x14ac:dyDescent="0.4">
      <c r="O306" s="671" t="s">
        <v>145</v>
      </c>
      <c r="Q306" s="682">
        <v>0.32</v>
      </c>
      <c r="R306" s="682">
        <v>380</v>
      </c>
      <c r="S306" s="688">
        <f t="shared" si="134"/>
        <v>0</v>
      </c>
      <c r="T306" s="688">
        <f t="shared" si="134"/>
        <v>0</v>
      </c>
      <c r="U306" s="688">
        <f t="shared" si="134"/>
        <v>0.34873142857142858</v>
      </c>
      <c r="V306" s="688">
        <f t="shared" si="134"/>
        <v>1.3949257142857143</v>
      </c>
      <c r="W306" s="688">
        <f t="shared" si="134"/>
        <v>0.34873142857142858</v>
      </c>
      <c r="X306" s="688">
        <f t="shared" si="134"/>
        <v>0</v>
      </c>
      <c r="Y306" s="688">
        <f t="shared" si="134"/>
        <v>0.69746285714285716</v>
      </c>
      <c r="Z306" s="688">
        <f t="shared" si="134"/>
        <v>4.8822400000000004</v>
      </c>
      <c r="AA306" s="688">
        <f t="shared" si="134"/>
        <v>0</v>
      </c>
      <c r="AB306" s="688">
        <f t="shared" si="134"/>
        <v>0</v>
      </c>
      <c r="AC306" s="688">
        <f t="shared" si="134"/>
        <v>0.41847771428571423</v>
      </c>
      <c r="AD306" s="688">
        <f t="shared" si="134"/>
        <v>0</v>
      </c>
      <c r="AE306" s="688">
        <f t="shared" si="134"/>
        <v>6.9746285714285721</v>
      </c>
      <c r="AF306" s="688">
        <v>0</v>
      </c>
      <c r="AG306" s="688">
        <f t="shared" si="133"/>
        <v>0.69746285714285716</v>
      </c>
      <c r="AH306" s="682"/>
      <c r="AI306" s="635">
        <v>2</v>
      </c>
      <c r="AJ306" s="88">
        <v>0</v>
      </c>
      <c r="AL306" s="635">
        <v>17</v>
      </c>
      <c r="AM306" s="689">
        <v>0.3</v>
      </c>
      <c r="AN306" s="686">
        <v>3.9</v>
      </c>
      <c r="AO306" s="686">
        <v>0.1</v>
      </c>
      <c r="AP306" s="690">
        <f>(AN306*365)*(AO306*0.67*0.02*1)</f>
        <v>1.9074900000000001</v>
      </c>
      <c r="AQ306" s="690">
        <f>(AN306*365)*(AO306*0.67*0.01*1)</f>
        <v>0.95374500000000006</v>
      </c>
      <c r="AR306" s="691"/>
      <c r="AS306" s="690">
        <f>(AN306*365)*(AO306*0.67*0.05*1)</f>
        <v>4.7687250000000008</v>
      </c>
      <c r="AT306" s="690">
        <f>(AN306*365)*(AO306*0.67*0.02*1)</f>
        <v>1.9074900000000001</v>
      </c>
      <c r="AU306" s="690">
        <f>(AN306*365)*(AO306*0.67*0.8*1)</f>
        <v>76.299600000000012</v>
      </c>
      <c r="AV306" s="690">
        <f>(AN306*365)*(AO306*0.67*0.8*1)</f>
        <v>76.299600000000012</v>
      </c>
      <c r="AW306" s="690">
        <f>(AN306*365)*(AO306*0.67*0.3*1)</f>
        <v>28.612349999999999</v>
      </c>
      <c r="AX306" s="691"/>
      <c r="AY306" s="690">
        <f>(AN306*365)*(AO306*0.67*0.8*1)</f>
        <v>76.299600000000012</v>
      </c>
      <c r="AZ306" s="690">
        <f t="shared" si="120"/>
        <v>95.374500000000012</v>
      </c>
      <c r="BA306" s="690">
        <f t="shared" si="121"/>
        <v>9.5374500000000015</v>
      </c>
      <c r="BB306" s="690">
        <f t="shared" si="122"/>
        <v>0.47687250000000003</v>
      </c>
      <c r="BC306" s="690">
        <f>(AN306*365)*(AO306*0.67*0.015*1)</f>
        <v>1.4306175000000001</v>
      </c>
      <c r="BD306" s="690">
        <v>0</v>
      </c>
      <c r="BE306" s="690">
        <v>0</v>
      </c>
      <c r="BH306" s="806"/>
      <c r="BI306" s="807" t="s">
        <v>145</v>
      </c>
      <c r="BJ306" s="796" t="s">
        <v>168</v>
      </c>
      <c r="BK306" s="801">
        <f t="shared" si="123"/>
        <v>2</v>
      </c>
      <c r="BL306" s="796" t="s">
        <v>412</v>
      </c>
      <c r="BM306" s="798">
        <v>0.2</v>
      </c>
      <c r="BN306" s="798">
        <v>0.5</v>
      </c>
      <c r="BO306" s="795" t="s">
        <v>258</v>
      </c>
      <c r="BP306" s="801">
        <f t="shared" si="124"/>
        <v>1.2445714285714284</v>
      </c>
      <c r="BQ306" s="796" t="s">
        <v>414</v>
      </c>
      <c r="BR306" s="798">
        <v>0.2</v>
      </c>
      <c r="BS306" s="798">
        <v>0.5</v>
      </c>
      <c r="BT306" s="795" t="s">
        <v>258</v>
      </c>
      <c r="BU306" s="637"/>
      <c r="BV306" s="801">
        <v>50</v>
      </c>
      <c r="BW306" s="796" t="s">
        <v>413</v>
      </c>
      <c r="BX306" s="637"/>
      <c r="BY306" s="801">
        <v>370.88228571428567</v>
      </c>
      <c r="BZ306" s="796" t="s">
        <v>413</v>
      </c>
      <c r="CA306" s="637"/>
      <c r="CB306" s="637"/>
      <c r="CC306" s="636"/>
      <c r="CD306" s="636"/>
      <c r="CE306" s="637"/>
      <c r="CF306" s="637"/>
      <c r="CG306" s="637"/>
      <c r="CH306" s="637"/>
      <c r="CI306" s="636"/>
      <c r="CJ306" s="636"/>
      <c r="CK306" s="637"/>
      <c r="CL306" s="637"/>
      <c r="CM306" s="637"/>
      <c r="CN306" s="705"/>
      <c r="CO306" s="667">
        <f t="shared" si="114"/>
        <v>0.2</v>
      </c>
      <c r="CP306" s="88">
        <f t="shared" si="115"/>
        <v>0.35</v>
      </c>
      <c r="CQ306" s="667">
        <f t="shared" si="116"/>
        <v>0.5</v>
      </c>
      <c r="CR306" s="67">
        <v>0.2</v>
      </c>
      <c r="CS306" s="67">
        <v>0.5</v>
      </c>
      <c r="DA306" s="910" t="s">
        <v>145</v>
      </c>
      <c r="DB306" s="910">
        <v>2</v>
      </c>
      <c r="DC306" s="911">
        <f t="shared" si="125"/>
        <v>42</v>
      </c>
      <c r="DD306" s="911">
        <f t="shared" si="126"/>
        <v>50</v>
      </c>
      <c r="DE306" s="910">
        <v>40</v>
      </c>
      <c r="DF306" s="910">
        <v>0.99</v>
      </c>
      <c r="DG306" s="911">
        <f t="shared" si="127"/>
        <v>39.6</v>
      </c>
      <c r="DH306" s="910">
        <v>0.02</v>
      </c>
      <c r="DI306" s="912">
        <f t="shared" si="128"/>
        <v>1.2445714285714284</v>
      </c>
      <c r="DJ306" s="912">
        <f t="shared" si="129"/>
        <v>385.81714285714281</v>
      </c>
      <c r="DK306" s="912">
        <f t="shared" si="130"/>
        <v>370.88228571428567</v>
      </c>
      <c r="DL306" s="913">
        <f t="shared" si="131"/>
        <v>427.81714285714281</v>
      </c>
      <c r="DM306" s="913">
        <f t="shared" si="131"/>
        <v>420.88228571428567</v>
      </c>
      <c r="DN306" s="705" t="s">
        <v>168</v>
      </c>
      <c r="DO306" s="67" t="s">
        <v>391</v>
      </c>
    </row>
    <row r="307" spans="15:119" s="67" customFormat="1" ht="33.75" hidden="1" thickBot="1" x14ac:dyDescent="0.4">
      <c r="O307" s="671" t="s">
        <v>146</v>
      </c>
      <c r="Q307" s="682">
        <v>1.37</v>
      </c>
      <c r="R307" s="682">
        <v>30</v>
      </c>
      <c r="S307" s="688">
        <f t="shared" si="134"/>
        <v>0</v>
      </c>
      <c r="T307" s="688">
        <f t="shared" si="134"/>
        <v>0</v>
      </c>
      <c r="U307" s="688">
        <f t="shared" si="134"/>
        <v>0.11786892857142858</v>
      </c>
      <c r="V307" s="688">
        <f t="shared" si="134"/>
        <v>0.47147571428571433</v>
      </c>
      <c r="W307" s="688">
        <f t="shared" si="134"/>
        <v>0.11786892857142858</v>
      </c>
      <c r="X307" s="688">
        <f t="shared" si="134"/>
        <v>0</v>
      </c>
      <c r="Y307" s="688">
        <f t="shared" si="134"/>
        <v>0.23573785714285717</v>
      </c>
      <c r="Z307" s="688">
        <f t="shared" si="134"/>
        <v>1.6501650000000003</v>
      </c>
      <c r="AA307" s="688">
        <f t="shared" si="134"/>
        <v>0</v>
      </c>
      <c r="AB307" s="688">
        <f t="shared" si="134"/>
        <v>0</v>
      </c>
      <c r="AC307" s="688">
        <f t="shared" si="134"/>
        <v>0.14144271428571431</v>
      </c>
      <c r="AD307" s="688">
        <f t="shared" si="134"/>
        <v>0</v>
      </c>
      <c r="AE307" s="688">
        <f t="shared" si="134"/>
        <v>2.3573785714285718</v>
      </c>
      <c r="AF307" s="688">
        <v>0</v>
      </c>
      <c r="AG307" s="688">
        <f t="shared" si="133"/>
        <v>0.23573785714285717</v>
      </c>
      <c r="AH307" s="682"/>
      <c r="AI307" s="635">
        <v>0.11</v>
      </c>
      <c r="AJ307" s="88">
        <v>0</v>
      </c>
      <c r="AL307" s="88">
        <v>0</v>
      </c>
      <c r="AM307" s="689">
        <v>0.3</v>
      </c>
      <c r="AN307" s="686">
        <v>0.35</v>
      </c>
      <c r="AO307" s="686">
        <v>0.13</v>
      </c>
      <c r="AP307" s="690">
        <f>(AN307*365)*(AO307*0.67*0.01*1)</f>
        <v>0.11127025</v>
      </c>
      <c r="AQ307" s="690">
        <f>(AN307*365)*(AO307*0.67*0.001*1)</f>
        <v>1.1127025E-2</v>
      </c>
      <c r="AR307" s="691"/>
      <c r="AS307" s="690">
        <f>(AN307*365)*(AO307*0.67*0.02*1)</f>
        <v>0.2225405</v>
      </c>
      <c r="AT307" s="690">
        <f>(AN307*365)*(AO307*0.67*0.01*1)</f>
        <v>0.11127025</v>
      </c>
      <c r="AU307" s="690">
        <f>(AN307*365)*(AO307*0.67*0.25*1)</f>
        <v>2.7817562499999999</v>
      </c>
      <c r="AV307" s="690">
        <f>(AN307*365)*(AO307*0.67*0.73*1)</f>
        <v>8.1227282499999998</v>
      </c>
      <c r="AW307" s="690">
        <f>(AN307*365)*(AO307*0.67*0.03*1)</f>
        <v>0.33381074999999999</v>
      </c>
      <c r="AX307" s="691"/>
      <c r="AY307" s="690">
        <f>(AN307*365)*(AO307*0.67*0.25*1)</f>
        <v>2.7817562499999999</v>
      </c>
      <c r="AZ307" s="690">
        <f t="shared" si="120"/>
        <v>11.127025</v>
      </c>
      <c r="BA307" s="690">
        <f t="shared" si="121"/>
        <v>1.1127024999999999</v>
      </c>
      <c r="BB307" s="690">
        <f t="shared" si="122"/>
        <v>5.5635125000000001E-2</v>
      </c>
      <c r="BC307" s="690">
        <f>(AN307*365)*(AO307*0.67*0.005*1)</f>
        <v>5.5635125000000001E-2</v>
      </c>
      <c r="BD307" s="690">
        <v>0</v>
      </c>
      <c r="BE307" s="690">
        <v>0</v>
      </c>
      <c r="BH307" s="806"/>
      <c r="BI307" s="807" t="s">
        <v>146</v>
      </c>
      <c r="BJ307" s="796" t="s">
        <v>168</v>
      </c>
      <c r="BK307" s="801">
        <f t="shared" si="123"/>
        <v>0.11</v>
      </c>
      <c r="BL307" s="796" t="s">
        <v>412</v>
      </c>
      <c r="BM307" s="798">
        <v>0.2</v>
      </c>
      <c r="BN307" s="798">
        <v>0.5</v>
      </c>
      <c r="BO307" s="795" t="s">
        <v>258</v>
      </c>
      <c r="BP307" s="801">
        <f t="shared" si="124"/>
        <v>1.2445714285714284</v>
      </c>
      <c r="BQ307" s="796" t="s">
        <v>414</v>
      </c>
      <c r="BR307" s="798">
        <v>0.2</v>
      </c>
      <c r="BS307" s="798">
        <v>0.5</v>
      </c>
      <c r="BT307" s="795" t="s">
        <v>258</v>
      </c>
      <c r="BU307" s="637"/>
      <c r="BV307" s="801">
        <v>2.75</v>
      </c>
      <c r="BW307" s="796" t="s">
        <v>413</v>
      </c>
      <c r="BX307" s="637"/>
      <c r="BY307" s="801">
        <v>370.88228571428567</v>
      </c>
      <c r="BZ307" s="796" t="s">
        <v>413</v>
      </c>
      <c r="CA307" s="636"/>
      <c r="CB307" s="637"/>
      <c r="CC307" s="636"/>
      <c r="CD307" s="636"/>
      <c r="CE307" s="637"/>
      <c r="CF307" s="637"/>
      <c r="CG307" s="637"/>
      <c r="CH307" s="637"/>
      <c r="CI307" s="636"/>
      <c r="CJ307" s="636"/>
      <c r="CK307" s="637"/>
      <c r="CL307" s="637"/>
      <c r="CM307" s="637"/>
      <c r="CN307" s="705"/>
      <c r="CO307" s="667">
        <f t="shared" si="114"/>
        <v>0.2</v>
      </c>
      <c r="CP307" s="88">
        <f t="shared" si="115"/>
        <v>0.35</v>
      </c>
      <c r="CQ307" s="667">
        <f t="shared" si="116"/>
        <v>0.5</v>
      </c>
      <c r="CR307" s="67">
        <v>0.2</v>
      </c>
      <c r="CS307" s="67">
        <v>0.5</v>
      </c>
      <c r="DA307" s="910" t="s">
        <v>146</v>
      </c>
      <c r="DB307" s="910">
        <v>0.11</v>
      </c>
      <c r="DC307" s="911">
        <f t="shared" si="125"/>
        <v>2.31</v>
      </c>
      <c r="DD307" s="911">
        <f t="shared" si="126"/>
        <v>2.75</v>
      </c>
      <c r="DE307" s="910">
        <v>40</v>
      </c>
      <c r="DF307" s="910">
        <v>0.99</v>
      </c>
      <c r="DG307" s="911">
        <f t="shared" si="127"/>
        <v>39.6</v>
      </c>
      <c r="DH307" s="910">
        <v>0.02</v>
      </c>
      <c r="DI307" s="912">
        <f t="shared" si="128"/>
        <v>1.2445714285714284</v>
      </c>
      <c r="DJ307" s="912">
        <f t="shared" si="129"/>
        <v>385.81714285714281</v>
      </c>
      <c r="DK307" s="912">
        <f t="shared" si="130"/>
        <v>370.88228571428567</v>
      </c>
      <c r="DL307" s="913">
        <f t="shared" si="131"/>
        <v>388.12714285714281</v>
      </c>
      <c r="DM307" s="913">
        <f t="shared" si="131"/>
        <v>373.63228571428567</v>
      </c>
      <c r="DN307" s="705" t="s">
        <v>168</v>
      </c>
      <c r="DO307" s="67" t="s">
        <v>391</v>
      </c>
    </row>
    <row r="308" spans="15:119" s="67" customFormat="1" ht="33.75" hidden="1" thickBot="1" x14ac:dyDescent="0.4">
      <c r="O308" s="671" t="s">
        <v>147</v>
      </c>
      <c r="Q308" s="682">
        <v>1.37</v>
      </c>
      <c r="R308" s="682">
        <v>30</v>
      </c>
      <c r="S308" s="688">
        <f t="shared" si="134"/>
        <v>0</v>
      </c>
      <c r="T308" s="688">
        <f t="shared" si="134"/>
        <v>0</v>
      </c>
      <c r="U308" s="688">
        <f t="shared" si="134"/>
        <v>0.11786892857142858</v>
      </c>
      <c r="V308" s="688">
        <f t="shared" si="134"/>
        <v>0.47147571428571433</v>
      </c>
      <c r="W308" s="688">
        <f t="shared" si="134"/>
        <v>0.11786892857142858</v>
      </c>
      <c r="X308" s="688">
        <f t="shared" si="134"/>
        <v>0</v>
      </c>
      <c r="Y308" s="688">
        <f t="shared" si="134"/>
        <v>0.23573785714285717</v>
      </c>
      <c r="Z308" s="688">
        <f t="shared" si="134"/>
        <v>1.6501650000000003</v>
      </c>
      <c r="AA308" s="688">
        <f t="shared" si="134"/>
        <v>0</v>
      </c>
      <c r="AB308" s="688">
        <f t="shared" si="134"/>
        <v>0</v>
      </c>
      <c r="AC308" s="688">
        <f t="shared" si="134"/>
        <v>0.14144271428571431</v>
      </c>
      <c r="AD308" s="688">
        <f t="shared" si="134"/>
        <v>0</v>
      </c>
      <c r="AE308" s="688">
        <f t="shared" si="134"/>
        <v>2.3573785714285718</v>
      </c>
      <c r="AF308" s="688">
        <v>0</v>
      </c>
      <c r="AG308" s="688">
        <f t="shared" si="133"/>
        <v>0.23573785714285717</v>
      </c>
      <c r="AH308" s="682"/>
      <c r="AI308" s="635">
        <v>0.17</v>
      </c>
      <c r="AJ308" s="88">
        <v>0</v>
      </c>
      <c r="AL308" s="88">
        <v>0</v>
      </c>
      <c r="AM308" s="689">
        <v>0.3</v>
      </c>
      <c r="AN308" s="686">
        <v>0.35</v>
      </c>
      <c r="AO308" s="686">
        <v>0.13</v>
      </c>
      <c r="AP308" s="690">
        <f>(AN308*365)*(AO308*0.67*0.015*1)</f>
        <v>0.16690537499999999</v>
      </c>
      <c r="AQ308" s="690">
        <f>(AN308*365)*(AO308*0.67*0.005*1)</f>
        <v>5.5635125000000001E-2</v>
      </c>
      <c r="AR308" s="691"/>
      <c r="AS308" s="690">
        <f>(AN308*365)*(AO308*0.67*0.04*1)</f>
        <v>0.445081</v>
      </c>
      <c r="AT308" s="690">
        <f>(AN308*365)*(AO308*0.67*0.015*1)</f>
        <v>0.16690537499999999</v>
      </c>
      <c r="AU308" s="690">
        <f>(AN308*365)*(AO308*0.67*0.65*1)</f>
        <v>7.2325662499999996</v>
      </c>
      <c r="AV308" s="690">
        <f>(AN308*365)*(AO308*0.67*0.79*1)</f>
        <v>8.7903497500000007</v>
      </c>
      <c r="AW308" s="690">
        <f>(AN308*365)*(AO308*0.67*0.03*1)</f>
        <v>0.33381074999999999</v>
      </c>
      <c r="AX308" s="691"/>
      <c r="AY308" s="690">
        <f>(AN308*365)*(AO308*0.67*0.65*1)</f>
        <v>7.2325662499999996</v>
      </c>
      <c r="AZ308" s="690">
        <f t="shared" si="120"/>
        <v>11.127025</v>
      </c>
      <c r="BA308" s="690">
        <f t="shared" si="121"/>
        <v>1.1127024999999999</v>
      </c>
      <c r="BB308" s="690">
        <f t="shared" si="122"/>
        <v>5.5635125000000001E-2</v>
      </c>
      <c r="BC308" s="690">
        <f>(AN308*365)*(AO308*0.67*0.01*1)</f>
        <v>0.11127025</v>
      </c>
      <c r="BD308" s="690">
        <v>0</v>
      </c>
      <c r="BE308" s="690">
        <v>0</v>
      </c>
      <c r="BH308" s="806"/>
      <c r="BI308" s="807" t="s">
        <v>147</v>
      </c>
      <c r="BJ308" s="796" t="s">
        <v>168</v>
      </c>
      <c r="BK308" s="801">
        <f t="shared" si="123"/>
        <v>0.17</v>
      </c>
      <c r="BL308" s="796" t="s">
        <v>412</v>
      </c>
      <c r="BM308" s="798">
        <v>0.2</v>
      </c>
      <c r="BN308" s="798">
        <v>0.5</v>
      </c>
      <c r="BO308" s="795" t="s">
        <v>258</v>
      </c>
      <c r="BP308" s="801">
        <f t="shared" si="124"/>
        <v>1.2445714285714284</v>
      </c>
      <c r="BQ308" s="796" t="s">
        <v>414</v>
      </c>
      <c r="BR308" s="798">
        <v>0.2</v>
      </c>
      <c r="BS308" s="798">
        <v>0.5</v>
      </c>
      <c r="BT308" s="795" t="s">
        <v>258</v>
      </c>
      <c r="BU308" s="637"/>
      <c r="BV308" s="801">
        <v>4.25</v>
      </c>
      <c r="BW308" s="796" t="s">
        <v>413</v>
      </c>
      <c r="BX308" s="637"/>
      <c r="BY308" s="801">
        <v>370.88228571428567</v>
      </c>
      <c r="BZ308" s="796" t="s">
        <v>413</v>
      </c>
      <c r="CA308" s="636"/>
      <c r="CB308" s="637"/>
      <c r="CC308" s="636"/>
      <c r="CD308" s="636"/>
      <c r="CE308" s="637"/>
      <c r="CF308" s="637"/>
      <c r="CG308" s="637"/>
      <c r="CH308" s="637"/>
      <c r="CI308" s="636"/>
      <c r="CJ308" s="636"/>
      <c r="CK308" s="637"/>
      <c r="CL308" s="637"/>
      <c r="CM308" s="637"/>
      <c r="CN308" s="705"/>
      <c r="CO308" s="667">
        <f t="shared" si="114"/>
        <v>0.2</v>
      </c>
      <c r="CP308" s="88">
        <f t="shared" si="115"/>
        <v>0.35</v>
      </c>
      <c r="CQ308" s="667">
        <f t="shared" si="116"/>
        <v>0.5</v>
      </c>
      <c r="CR308" s="67">
        <v>0.2</v>
      </c>
      <c r="CS308" s="67">
        <v>0.5</v>
      </c>
      <c r="DA308" s="910" t="s">
        <v>147</v>
      </c>
      <c r="DB308" s="910">
        <v>0.17</v>
      </c>
      <c r="DC308" s="911">
        <f t="shared" si="125"/>
        <v>3.5700000000000003</v>
      </c>
      <c r="DD308" s="911">
        <f t="shared" si="126"/>
        <v>4.25</v>
      </c>
      <c r="DE308" s="910">
        <v>40</v>
      </c>
      <c r="DF308" s="910">
        <v>0.99</v>
      </c>
      <c r="DG308" s="911">
        <f t="shared" si="127"/>
        <v>39.6</v>
      </c>
      <c r="DH308" s="910">
        <v>0.02</v>
      </c>
      <c r="DI308" s="912">
        <f t="shared" si="128"/>
        <v>1.2445714285714284</v>
      </c>
      <c r="DJ308" s="912">
        <f t="shared" si="129"/>
        <v>385.81714285714281</v>
      </c>
      <c r="DK308" s="912">
        <f t="shared" si="130"/>
        <v>370.88228571428567</v>
      </c>
      <c r="DL308" s="913">
        <f t="shared" si="131"/>
        <v>389.38714285714281</v>
      </c>
      <c r="DM308" s="913">
        <f t="shared" si="131"/>
        <v>375.13228571428567</v>
      </c>
      <c r="DN308" s="705" t="s">
        <v>168</v>
      </c>
      <c r="DO308" s="67" t="s">
        <v>391</v>
      </c>
    </row>
    <row r="309" spans="15:119" s="67" customFormat="1" ht="22.5" hidden="1" customHeight="1" thickBot="1" x14ac:dyDescent="0.4">
      <c r="O309" s="671" t="s">
        <v>148</v>
      </c>
      <c r="Q309" s="682">
        <v>1.37</v>
      </c>
      <c r="R309" s="682">
        <v>30</v>
      </c>
      <c r="S309" s="688">
        <f t="shared" si="134"/>
        <v>0</v>
      </c>
      <c r="T309" s="688">
        <f t="shared" si="134"/>
        <v>0</v>
      </c>
      <c r="U309" s="688">
        <f t="shared" si="134"/>
        <v>0.11786892857142858</v>
      </c>
      <c r="V309" s="688">
        <f t="shared" si="134"/>
        <v>0.47147571428571433</v>
      </c>
      <c r="W309" s="688">
        <f t="shared" si="134"/>
        <v>0.11786892857142858</v>
      </c>
      <c r="X309" s="688">
        <f t="shared" si="134"/>
        <v>0</v>
      </c>
      <c r="Y309" s="688">
        <f t="shared" si="134"/>
        <v>0.23573785714285717</v>
      </c>
      <c r="Z309" s="688">
        <f t="shared" si="134"/>
        <v>1.6501650000000003</v>
      </c>
      <c r="AA309" s="688">
        <f t="shared" si="134"/>
        <v>0</v>
      </c>
      <c r="AB309" s="688">
        <f t="shared" si="134"/>
        <v>0</v>
      </c>
      <c r="AC309" s="688">
        <f t="shared" si="134"/>
        <v>0.14144271428571431</v>
      </c>
      <c r="AD309" s="688">
        <f t="shared" si="134"/>
        <v>0</v>
      </c>
      <c r="AE309" s="688">
        <f t="shared" si="134"/>
        <v>2.3573785714285718</v>
      </c>
      <c r="AF309" s="688">
        <v>0</v>
      </c>
      <c r="AG309" s="688">
        <f t="shared" si="133"/>
        <v>0.23573785714285717</v>
      </c>
      <c r="AH309" s="682"/>
      <c r="AI309" s="635">
        <v>0.22</v>
      </c>
      <c r="AJ309" s="88">
        <v>0</v>
      </c>
      <c r="AL309" s="88">
        <v>0</v>
      </c>
      <c r="AM309" s="689">
        <v>0.3</v>
      </c>
      <c r="AN309" s="686">
        <v>0.35</v>
      </c>
      <c r="AO309" s="686">
        <v>0.13</v>
      </c>
      <c r="AP309" s="690">
        <f>(AN309*365)*(AO309*0.67*0.02*1)</f>
        <v>0.2225405</v>
      </c>
      <c r="AQ309" s="690">
        <f>(AN309*365)*(AO309*0.67*0.01*1)</f>
        <v>0.11127025</v>
      </c>
      <c r="AR309" s="691"/>
      <c r="AS309" s="690">
        <f>(AN309*365)*(AO309*0.67*0.05*1)</f>
        <v>0.55635124999999996</v>
      </c>
      <c r="AT309" s="690">
        <f>(AN309*365)*(AO309*0.67*0.02*1)</f>
        <v>0.2225405</v>
      </c>
      <c r="AU309" s="690">
        <f>(AN309*365)*(AO309*0.67*0.8*1)</f>
        <v>8.9016199999999994</v>
      </c>
      <c r="AV309" s="690">
        <f>(AN309*365)*(AO309*0.67*0.8*1)</f>
        <v>8.9016199999999994</v>
      </c>
      <c r="AW309" s="690">
        <f>(AN309*365)*(AO309*0.67*0.3*1)</f>
        <v>3.3381075</v>
      </c>
      <c r="AX309" s="691"/>
      <c r="AY309" s="690">
        <f>(AN309*365)*(AO309*0.67*0.8*1)</f>
        <v>8.9016199999999994</v>
      </c>
      <c r="AZ309" s="690">
        <f t="shared" si="120"/>
        <v>11.127025</v>
      </c>
      <c r="BA309" s="690">
        <f t="shared" si="121"/>
        <v>1.1127024999999999</v>
      </c>
      <c r="BB309" s="690">
        <f t="shared" si="122"/>
        <v>5.5635125000000001E-2</v>
      </c>
      <c r="BC309" s="690">
        <f>(AN309*365)*(AO309*0.67*0.015*1)</f>
        <v>0.16690537499999999</v>
      </c>
      <c r="BD309" s="690">
        <v>0</v>
      </c>
      <c r="BE309" s="690">
        <v>0</v>
      </c>
      <c r="BH309" s="806"/>
      <c r="BI309" s="807" t="s">
        <v>148</v>
      </c>
      <c r="BJ309" s="796" t="s">
        <v>168</v>
      </c>
      <c r="BK309" s="801">
        <f t="shared" si="123"/>
        <v>0.22</v>
      </c>
      <c r="BL309" s="796" t="s">
        <v>412</v>
      </c>
      <c r="BM309" s="798">
        <v>0.2</v>
      </c>
      <c r="BN309" s="798">
        <v>0.5</v>
      </c>
      <c r="BO309" s="795" t="s">
        <v>258</v>
      </c>
      <c r="BP309" s="801">
        <f t="shared" si="124"/>
        <v>1.2445714285714284</v>
      </c>
      <c r="BQ309" s="796" t="s">
        <v>414</v>
      </c>
      <c r="BR309" s="798">
        <v>0.2</v>
      </c>
      <c r="BS309" s="798">
        <v>0.5</v>
      </c>
      <c r="BT309" s="795" t="s">
        <v>258</v>
      </c>
      <c r="BU309" s="914"/>
      <c r="BV309" s="801">
        <v>5.5</v>
      </c>
      <c r="BW309" s="796" t="s">
        <v>413</v>
      </c>
      <c r="BX309" s="914"/>
      <c r="BY309" s="801">
        <v>370.88228571428567</v>
      </c>
      <c r="BZ309" s="796" t="s">
        <v>413</v>
      </c>
      <c r="CA309" s="915"/>
      <c r="CB309" s="637"/>
      <c r="CC309" s="636"/>
      <c r="CD309" s="636"/>
      <c r="CE309" s="637"/>
      <c r="CF309" s="637"/>
      <c r="CG309" s="637"/>
      <c r="CH309" s="637"/>
      <c r="CI309" s="636"/>
      <c r="CJ309" s="636"/>
      <c r="CK309" s="637"/>
      <c r="CL309" s="637"/>
      <c r="CM309" s="637"/>
      <c r="CN309" s="705"/>
      <c r="CO309" s="667">
        <f t="shared" si="114"/>
        <v>0.2</v>
      </c>
      <c r="CP309" s="88">
        <f t="shared" si="115"/>
        <v>0.35</v>
      </c>
      <c r="CQ309" s="667">
        <f t="shared" si="116"/>
        <v>0.5</v>
      </c>
      <c r="CR309" s="67">
        <v>0.2</v>
      </c>
      <c r="CS309" s="67">
        <v>0.5</v>
      </c>
      <c r="DA309" s="910" t="s">
        <v>148</v>
      </c>
      <c r="DB309" s="910">
        <v>0.22</v>
      </c>
      <c r="DC309" s="911">
        <f t="shared" si="125"/>
        <v>4.62</v>
      </c>
      <c r="DD309" s="911">
        <f t="shared" si="126"/>
        <v>5.5</v>
      </c>
      <c r="DE309" s="910">
        <v>40</v>
      </c>
      <c r="DF309" s="910">
        <v>0.99</v>
      </c>
      <c r="DG309" s="911">
        <f t="shared" si="127"/>
        <v>39.6</v>
      </c>
      <c r="DH309" s="910">
        <v>0.02</v>
      </c>
      <c r="DI309" s="912">
        <f t="shared" si="128"/>
        <v>1.2445714285714284</v>
      </c>
      <c r="DJ309" s="912">
        <f t="shared" si="129"/>
        <v>385.81714285714281</v>
      </c>
      <c r="DK309" s="912">
        <f t="shared" si="130"/>
        <v>370.88228571428567</v>
      </c>
      <c r="DL309" s="913">
        <f t="shared" si="131"/>
        <v>390.43714285714282</v>
      </c>
      <c r="DM309" s="913">
        <f t="shared" si="131"/>
        <v>376.38228571428567</v>
      </c>
      <c r="DN309" s="705" t="s">
        <v>168</v>
      </c>
      <c r="DO309" s="67" t="s">
        <v>391</v>
      </c>
    </row>
    <row r="310" spans="15:119" s="67" customFormat="1" ht="24.75" hidden="1" customHeight="1" thickBot="1" x14ac:dyDescent="0.4">
      <c r="O310" s="671" t="s">
        <v>149</v>
      </c>
      <c r="Q310" s="682">
        <v>1.37</v>
      </c>
      <c r="R310" s="682">
        <v>30</v>
      </c>
      <c r="S310" s="688">
        <f t="shared" si="134"/>
        <v>0</v>
      </c>
      <c r="T310" s="688">
        <f t="shared" si="134"/>
        <v>0</v>
      </c>
      <c r="U310" s="688">
        <f t="shared" si="134"/>
        <v>0.11786892857142858</v>
      </c>
      <c r="V310" s="688">
        <f t="shared" si="134"/>
        <v>0.47147571428571433</v>
      </c>
      <c r="W310" s="688">
        <f t="shared" si="134"/>
        <v>0.11786892857142858</v>
      </c>
      <c r="X310" s="688">
        <f t="shared" si="134"/>
        <v>0</v>
      </c>
      <c r="Y310" s="688">
        <f t="shared" si="134"/>
        <v>0.23573785714285717</v>
      </c>
      <c r="Z310" s="688">
        <f t="shared" si="134"/>
        <v>1.6501650000000003</v>
      </c>
      <c r="AA310" s="688">
        <f t="shared" si="134"/>
        <v>0</v>
      </c>
      <c r="AB310" s="688">
        <f t="shared" si="134"/>
        <v>0</v>
      </c>
      <c r="AC310" s="688">
        <f t="shared" si="134"/>
        <v>0.14144271428571431</v>
      </c>
      <c r="AD310" s="688">
        <f t="shared" si="134"/>
        <v>0</v>
      </c>
      <c r="AE310" s="688">
        <f t="shared" si="134"/>
        <v>2.3573785714285718</v>
      </c>
      <c r="AF310" s="688">
        <v>0</v>
      </c>
      <c r="AG310" s="688">
        <f t="shared" si="134"/>
        <v>0.23573785714285717</v>
      </c>
      <c r="AH310" s="682"/>
      <c r="AI310" s="635">
        <v>1.0900000000000001</v>
      </c>
      <c r="AJ310" s="88">
        <v>0</v>
      </c>
      <c r="AL310" s="88">
        <v>0</v>
      </c>
      <c r="AM310" s="689">
        <v>0.3</v>
      </c>
      <c r="AN310" s="686">
        <v>1.72</v>
      </c>
      <c r="AO310" s="686">
        <v>0.26</v>
      </c>
      <c r="AP310" s="690">
        <f>(AN310*365)*(AO310*0.67*0.01*1)</f>
        <v>1.0936276</v>
      </c>
      <c r="AQ310" s="690">
        <f>(AN310*365)*(AO310*0.67*0.001*1)</f>
        <v>0.10936276000000002</v>
      </c>
      <c r="AR310" s="691"/>
      <c r="AS310" s="690">
        <f>(AN310*365)*(AO310*0.67*0.02*1)</f>
        <v>2.1872552000000001</v>
      </c>
      <c r="AT310" s="690">
        <f>(AN310*365)*(AO310*0.67*0.01*1)</f>
        <v>1.0936276</v>
      </c>
      <c r="AU310" s="690">
        <f>(AN310*365)*(AO310*0.67*0.25*1)</f>
        <v>27.340690000000002</v>
      </c>
      <c r="AV310" s="690">
        <f>(AN310*365)*(AO310*0.67*0.73*1)</f>
        <v>79.83481479999999</v>
      </c>
      <c r="AW310" s="690">
        <f>(AN310*365)*(AO310*0.67*0.03*1)</f>
        <v>3.2808828000000001</v>
      </c>
      <c r="AX310" s="691"/>
      <c r="AY310" s="690">
        <f>(AN310*365)*(AO310*0.67*0.25*1)</f>
        <v>27.340690000000002</v>
      </c>
      <c r="AZ310" s="690">
        <f t="shared" si="120"/>
        <v>109.36276000000001</v>
      </c>
      <c r="BA310" s="690">
        <f t="shared" si="121"/>
        <v>10.936275999999999</v>
      </c>
      <c r="BB310" s="690">
        <f t="shared" si="122"/>
        <v>0.54681380000000002</v>
      </c>
      <c r="BC310" s="690">
        <f>(AN310*365)*(AO310*0.67*0.005*1)</f>
        <v>0.54681380000000002</v>
      </c>
      <c r="BD310" s="690">
        <v>0</v>
      </c>
      <c r="BE310" s="690">
        <v>0</v>
      </c>
      <c r="BH310" s="806"/>
      <c r="BI310" s="807" t="s">
        <v>149</v>
      </c>
      <c r="BJ310" s="796" t="s">
        <v>168</v>
      </c>
      <c r="BK310" s="801">
        <f t="shared" si="123"/>
        <v>1.0900000000000001</v>
      </c>
      <c r="BL310" s="796" t="s">
        <v>412</v>
      </c>
      <c r="BM310" s="798">
        <v>0.2</v>
      </c>
      <c r="BN310" s="798">
        <v>0.5</v>
      </c>
      <c r="BO310" s="795" t="s">
        <v>258</v>
      </c>
      <c r="BP310" s="801">
        <f t="shared" si="124"/>
        <v>1.2445714285714284</v>
      </c>
      <c r="BQ310" s="796" t="s">
        <v>414</v>
      </c>
      <c r="BR310" s="798">
        <v>0.2</v>
      </c>
      <c r="BS310" s="798">
        <v>0.5</v>
      </c>
      <c r="BT310" s="795" t="s">
        <v>258</v>
      </c>
      <c r="BU310" s="914"/>
      <c r="BV310" s="801">
        <v>27.250000000000004</v>
      </c>
      <c r="BW310" s="796" t="s">
        <v>413</v>
      </c>
      <c r="BX310" s="914"/>
      <c r="BY310" s="801">
        <v>370.88228571428567</v>
      </c>
      <c r="BZ310" s="796" t="s">
        <v>413</v>
      </c>
      <c r="CA310" s="915"/>
      <c r="CB310" s="637"/>
      <c r="CC310" s="636"/>
      <c r="CD310" s="636"/>
      <c r="CE310" s="637"/>
      <c r="CF310" s="637"/>
      <c r="CG310" s="637"/>
      <c r="CH310" s="637"/>
      <c r="CI310" s="636"/>
      <c r="CJ310" s="636"/>
      <c r="CK310" s="637"/>
      <c r="CL310" s="637"/>
      <c r="CM310" s="637"/>
      <c r="CN310" s="705"/>
      <c r="CO310" s="667">
        <f t="shared" si="114"/>
        <v>0.2</v>
      </c>
      <c r="CP310" s="88">
        <f t="shared" si="115"/>
        <v>0.35</v>
      </c>
      <c r="CQ310" s="667">
        <f t="shared" si="116"/>
        <v>0.5</v>
      </c>
      <c r="CR310" s="67">
        <v>0.2</v>
      </c>
      <c r="CS310" s="67">
        <v>0.5</v>
      </c>
      <c r="DA310" s="910" t="s">
        <v>149</v>
      </c>
      <c r="DB310" s="910">
        <v>1.0900000000000001</v>
      </c>
      <c r="DC310" s="911">
        <f t="shared" si="125"/>
        <v>22.89</v>
      </c>
      <c r="DD310" s="911">
        <f t="shared" si="126"/>
        <v>27.250000000000004</v>
      </c>
      <c r="DE310" s="910">
        <v>40</v>
      </c>
      <c r="DF310" s="910">
        <v>0.99</v>
      </c>
      <c r="DG310" s="911">
        <f t="shared" si="127"/>
        <v>39.6</v>
      </c>
      <c r="DH310" s="910">
        <v>0.02</v>
      </c>
      <c r="DI310" s="912">
        <f t="shared" si="128"/>
        <v>1.2445714285714284</v>
      </c>
      <c r="DJ310" s="912">
        <f t="shared" si="129"/>
        <v>385.81714285714281</v>
      </c>
      <c r="DK310" s="912">
        <f t="shared" si="130"/>
        <v>370.88228571428567</v>
      </c>
      <c r="DL310" s="913">
        <f t="shared" si="131"/>
        <v>408.7071428571428</v>
      </c>
      <c r="DM310" s="913">
        <f t="shared" si="131"/>
        <v>398.13228571428567</v>
      </c>
      <c r="DN310" s="705" t="s">
        <v>168</v>
      </c>
      <c r="DO310" s="67" t="s">
        <v>391</v>
      </c>
    </row>
    <row r="311" spans="15:119" s="67" customFormat="1" ht="33.75" hidden="1" thickBot="1" x14ac:dyDescent="0.4">
      <c r="O311" s="671" t="s">
        <v>150</v>
      </c>
      <c r="Q311" s="682">
        <v>1.37</v>
      </c>
      <c r="R311" s="682">
        <v>30</v>
      </c>
      <c r="S311" s="688">
        <f t="shared" si="134"/>
        <v>0</v>
      </c>
      <c r="T311" s="688">
        <f t="shared" si="134"/>
        <v>0</v>
      </c>
      <c r="U311" s="688">
        <f t="shared" si="134"/>
        <v>0.11786892857142858</v>
      </c>
      <c r="V311" s="688">
        <f t="shared" si="134"/>
        <v>0.47147571428571433</v>
      </c>
      <c r="W311" s="688">
        <f t="shared" si="134"/>
        <v>0.11786892857142858</v>
      </c>
      <c r="X311" s="688">
        <f t="shared" si="134"/>
        <v>0</v>
      </c>
      <c r="Y311" s="688">
        <f t="shared" si="134"/>
        <v>0.23573785714285717</v>
      </c>
      <c r="Z311" s="688">
        <f t="shared" si="134"/>
        <v>1.6501650000000003</v>
      </c>
      <c r="AA311" s="688">
        <f t="shared" si="134"/>
        <v>0</v>
      </c>
      <c r="AB311" s="688">
        <f t="shared" si="134"/>
        <v>0</v>
      </c>
      <c r="AC311" s="688">
        <f t="shared" si="134"/>
        <v>0.14144271428571431</v>
      </c>
      <c r="AD311" s="688">
        <f t="shared" si="134"/>
        <v>0</v>
      </c>
      <c r="AE311" s="688">
        <f t="shared" si="134"/>
        <v>2.3573785714285718</v>
      </c>
      <c r="AF311" s="688">
        <v>0</v>
      </c>
      <c r="AG311" s="688">
        <f t="shared" si="134"/>
        <v>0.23573785714285717</v>
      </c>
      <c r="AH311" s="682"/>
      <c r="AI311" s="635">
        <v>1.64</v>
      </c>
      <c r="AJ311" s="88">
        <v>0</v>
      </c>
      <c r="AL311" s="88">
        <v>0</v>
      </c>
      <c r="AM311" s="689">
        <v>0.3</v>
      </c>
      <c r="AN311" s="686">
        <v>1.72</v>
      </c>
      <c r="AO311" s="686">
        <v>0.26</v>
      </c>
      <c r="AP311" s="690">
        <f>(AN311*365)*(AO311*0.67*0.015*1)</f>
        <v>1.6404414</v>
      </c>
      <c r="AQ311" s="690">
        <f>(AN311*365)*(AO311*0.67*0.005*1)</f>
        <v>0.54681380000000002</v>
      </c>
      <c r="AR311" s="691"/>
      <c r="AS311" s="690">
        <f>(AN311*365)*(AO311*0.67*0.04*1)</f>
        <v>4.3745104000000001</v>
      </c>
      <c r="AT311" s="690">
        <f>(AN311*365)*(AO311*0.67*0.015*1)</f>
        <v>1.6404414</v>
      </c>
      <c r="AU311" s="690">
        <f>(AN311*365)*(AO311*0.67*0.65*1)</f>
        <v>71.085794000000007</v>
      </c>
      <c r="AV311" s="690">
        <f>(AN311*365)*(AO311*0.67*0.79*1)</f>
        <v>86.396580400000005</v>
      </c>
      <c r="AW311" s="690">
        <f>(AN311*365)*(AO311*0.67*0.03*1)</f>
        <v>3.2808828000000001</v>
      </c>
      <c r="AX311" s="691"/>
      <c r="AY311" s="690">
        <f>(AN311*365)*(AO311*0.67*0.65*1)</f>
        <v>71.085794000000007</v>
      </c>
      <c r="AZ311" s="690">
        <f t="shared" si="120"/>
        <v>109.36276000000001</v>
      </c>
      <c r="BA311" s="690">
        <f t="shared" si="121"/>
        <v>10.936275999999999</v>
      </c>
      <c r="BB311" s="690">
        <f t="shared" si="122"/>
        <v>0.54681380000000002</v>
      </c>
      <c r="BC311" s="690">
        <f>(AN311*365)*(AO311*0.67*0.01*1)</f>
        <v>1.0936276</v>
      </c>
      <c r="BD311" s="690">
        <v>0</v>
      </c>
      <c r="BE311" s="690">
        <v>0</v>
      </c>
      <c r="BH311" s="806"/>
      <c r="BI311" s="807" t="s">
        <v>150</v>
      </c>
      <c r="BJ311" s="796" t="s">
        <v>168</v>
      </c>
      <c r="BK311" s="801">
        <f t="shared" si="123"/>
        <v>1.64</v>
      </c>
      <c r="BL311" s="796" t="s">
        <v>412</v>
      </c>
      <c r="BM311" s="798">
        <v>0.2</v>
      </c>
      <c r="BN311" s="798">
        <v>0.5</v>
      </c>
      <c r="BO311" s="795" t="s">
        <v>258</v>
      </c>
      <c r="BP311" s="801">
        <f t="shared" si="124"/>
        <v>1.2445714285714284</v>
      </c>
      <c r="BQ311" s="796" t="s">
        <v>414</v>
      </c>
      <c r="BR311" s="798">
        <v>0.2</v>
      </c>
      <c r="BS311" s="798">
        <v>0.5</v>
      </c>
      <c r="BT311" s="795" t="s">
        <v>258</v>
      </c>
      <c r="BU311" s="914"/>
      <c r="BV311" s="801">
        <v>41</v>
      </c>
      <c r="BW311" s="796" t="s">
        <v>413</v>
      </c>
      <c r="BX311" s="914"/>
      <c r="BY311" s="801">
        <v>370.88228571428567</v>
      </c>
      <c r="BZ311" s="796" t="s">
        <v>413</v>
      </c>
      <c r="CA311" s="915"/>
      <c r="CB311" s="637"/>
      <c r="CC311" s="636"/>
      <c r="CD311" s="636"/>
      <c r="CE311" s="637"/>
      <c r="CF311" s="637"/>
      <c r="CG311" s="637"/>
      <c r="CH311" s="637"/>
      <c r="CI311" s="636"/>
      <c r="CJ311" s="636"/>
      <c r="CK311" s="637"/>
      <c r="CL311" s="637"/>
      <c r="CM311" s="637"/>
      <c r="CN311" s="705"/>
      <c r="CO311" s="667">
        <f t="shared" si="114"/>
        <v>0.2</v>
      </c>
      <c r="CP311" s="88">
        <f t="shared" si="115"/>
        <v>0.35</v>
      </c>
      <c r="CQ311" s="667">
        <f t="shared" si="116"/>
        <v>0.5</v>
      </c>
      <c r="CR311" s="67">
        <v>0.2</v>
      </c>
      <c r="CS311" s="67">
        <v>0.5</v>
      </c>
      <c r="DA311" s="910" t="s">
        <v>150</v>
      </c>
      <c r="DB311" s="910">
        <v>1.64</v>
      </c>
      <c r="DC311" s="911">
        <f t="shared" si="125"/>
        <v>34.44</v>
      </c>
      <c r="DD311" s="911">
        <f t="shared" si="126"/>
        <v>41</v>
      </c>
      <c r="DE311" s="910">
        <v>40</v>
      </c>
      <c r="DF311" s="910">
        <v>0.99</v>
      </c>
      <c r="DG311" s="911">
        <f t="shared" si="127"/>
        <v>39.6</v>
      </c>
      <c r="DH311" s="910">
        <v>0.02</v>
      </c>
      <c r="DI311" s="912">
        <f t="shared" si="128"/>
        <v>1.2445714285714284</v>
      </c>
      <c r="DJ311" s="912">
        <f t="shared" si="129"/>
        <v>385.81714285714281</v>
      </c>
      <c r="DK311" s="912">
        <f t="shared" si="130"/>
        <v>370.88228571428567</v>
      </c>
      <c r="DL311" s="913">
        <f t="shared" si="131"/>
        <v>420.25714285714281</v>
      </c>
      <c r="DM311" s="913">
        <f t="shared" si="131"/>
        <v>411.88228571428567</v>
      </c>
      <c r="DN311" s="705" t="s">
        <v>168</v>
      </c>
      <c r="DO311" s="67" t="s">
        <v>391</v>
      </c>
    </row>
    <row r="312" spans="15:119" s="67" customFormat="1" ht="33.75" hidden="1" thickBot="1" x14ac:dyDescent="0.4">
      <c r="O312" s="671" t="s">
        <v>151</v>
      </c>
      <c r="Q312" s="682">
        <v>1.37</v>
      </c>
      <c r="R312" s="682">
        <v>30</v>
      </c>
      <c r="S312" s="688">
        <f t="shared" si="134"/>
        <v>0</v>
      </c>
      <c r="T312" s="688">
        <f t="shared" si="134"/>
        <v>0</v>
      </c>
      <c r="U312" s="688">
        <f t="shared" si="134"/>
        <v>0.11786892857142858</v>
      </c>
      <c r="V312" s="688">
        <f t="shared" si="134"/>
        <v>0.47147571428571433</v>
      </c>
      <c r="W312" s="688">
        <f t="shared" si="134"/>
        <v>0.11786892857142858</v>
      </c>
      <c r="X312" s="688">
        <f t="shared" si="134"/>
        <v>0</v>
      </c>
      <c r="Y312" s="688">
        <f t="shared" si="134"/>
        <v>0.23573785714285717</v>
      </c>
      <c r="Z312" s="688">
        <f t="shared" si="134"/>
        <v>1.6501650000000003</v>
      </c>
      <c r="AA312" s="688">
        <f t="shared" si="134"/>
        <v>0</v>
      </c>
      <c r="AB312" s="688">
        <f t="shared" si="134"/>
        <v>0</v>
      </c>
      <c r="AC312" s="688">
        <f t="shared" si="134"/>
        <v>0.14144271428571431</v>
      </c>
      <c r="AD312" s="688">
        <f t="shared" si="134"/>
        <v>0</v>
      </c>
      <c r="AE312" s="688">
        <f t="shared" si="134"/>
        <v>2.3573785714285718</v>
      </c>
      <c r="AF312" s="688">
        <v>0</v>
      </c>
      <c r="AG312" s="688">
        <f t="shared" si="134"/>
        <v>0.23573785714285717</v>
      </c>
      <c r="AH312" s="682"/>
      <c r="AI312" s="635">
        <v>2.19</v>
      </c>
      <c r="AJ312" s="88">
        <v>0</v>
      </c>
      <c r="AL312" s="88">
        <v>0</v>
      </c>
      <c r="AM312" s="689">
        <v>0.3</v>
      </c>
      <c r="AN312" s="686">
        <v>1.72</v>
      </c>
      <c r="AO312" s="686">
        <v>0.26</v>
      </c>
      <c r="AP312" s="690">
        <f>(AN312*365)*(AO312*0.67*0.02*1)</f>
        <v>2.1872552000000001</v>
      </c>
      <c r="AQ312" s="690">
        <f>(AN312*365)*(AO312*0.67*0.01*1)</f>
        <v>1.0936276</v>
      </c>
      <c r="AR312" s="691"/>
      <c r="AS312" s="690">
        <f>(AN312*365)*(AO312*0.67*0.05*1)</f>
        <v>5.4681379999999997</v>
      </c>
      <c r="AT312" s="690">
        <f>(AN312*365)*(AO312*0.67*0.02*1)</f>
        <v>2.1872552000000001</v>
      </c>
      <c r="AU312" s="690">
        <f>(AN312*365)*(AO312*0.67*0.8*1)</f>
        <v>87.490207999999996</v>
      </c>
      <c r="AV312" s="690">
        <f>(AN312*365)*(AO312*0.67*0.8*1)</f>
        <v>87.490207999999996</v>
      </c>
      <c r="AW312" s="690">
        <f>(AN312*365)*(AO312*0.67*0.3*1)</f>
        <v>32.808828000000005</v>
      </c>
      <c r="AX312" s="691"/>
      <c r="AY312" s="690">
        <f>(AN312*365)*(AO312*0.67*0.8*1)</f>
        <v>87.490207999999996</v>
      </c>
      <c r="AZ312" s="690">
        <f t="shared" si="120"/>
        <v>109.36276000000001</v>
      </c>
      <c r="BA312" s="690">
        <f t="shared" si="121"/>
        <v>10.936275999999999</v>
      </c>
      <c r="BB312" s="690">
        <f t="shared" si="122"/>
        <v>0.54681380000000002</v>
      </c>
      <c r="BC312" s="690">
        <f>(AN312*365)*(AO312*0.67*0.015*1)</f>
        <v>1.6404414</v>
      </c>
      <c r="BD312" s="690">
        <v>0</v>
      </c>
      <c r="BE312" s="690">
        <v>0</v>
      </c>
      <c r="BH312" s="806"/>
      <c r="BI312" s="807" t="s">
        <v>151</v>
      </c>
      <c r="BJ312" s="796" t="s">
        <v>168</v>
      </c>
      <c r="BK312" s="801">
        <f t="shared" si="123"/>
        <v>2.1800000000000002</v>
      </c>
      <c r="BL312" s="796" t="s">
        <v>412</v>
      </c>
      <c r="BM312" s="798">
        <v>0.2</v>
      </c>
      <c r="BN312" s="798">
        <v>0.5</v>
      </c>
      <c r="BO312" s="795" t="s">
        <v>258</v>
      </c>
      <c r="BP312" s="801">
        <f t="shared" si="124"/>
        <v>1.2445714285714284</v>
      </c>
      <c r="BQ312" s="796" t="s">
        <v>414</v>
      </c>
      <c r="BR312" s="798">
        <v>0.2</v>
      </c>
      <c r="BS312" s="798">
        <v>0.5</v>
      </c>
      <c r="BT312" s="795" t="s">
        <v>258</v>
      </c>
      <c r="BU312" s="916"/>
      <c r="BV312" s="801">
        <v>54.500000000000007</v>
      </c>
      <c r="BW312" s="796" t="s">
        <v>413</v>
      </c>
      <c r="BX312" s="916"/>
      <c r="BY312" s="801">
        <v>370.88228571428567</v>
      </c>
      <c r="BZ312" s="796" t="s">
        <v>413</v>
      </c>
      <c r="CA312" s="917"/>
      <c r="CB312" s="637"/>
      <c r="CC312" s="636"/>
      <c r="CD312" s="636"/>
      <c r="CE312" s="637"/>
      <c r="CF312" s="637"/>
      <c r="CG312" s="637"/>
      <c r="CH312" s="637"/>
      <c r="CI312" s="636"/>
      <c r="CJ312" s="636"/>
      <c r="CK312" s="637"/>
      <c r="CL312" s="637"/>
      <c r="CM312" s="637"/>
      <c r="CN312" s="705"/>
      <c r="CO312" s="667">
        <f t="shared" si="114"/>
        <v>0.2</v>
      </c>
      <c r="CP312" s="88">
        <f t="shared" si="115"/>
        <v>0.35</v>
      </c>
      <c r="CQ312" s="667">
        <f t="shared" si="116"/>
        <v>0.5</v>
      </c>
      <c r="CR312" s="67">
        <v>0.2</v>
      </c>
      <c r="CS312" s="67">
        <v>0.5</v>
      </c>
      <c r="DA312" s="910" t="s">
        <v>151</v>
      </c>
      <c r="DB312" s="910">
        <v>2.1800000000000002</v>
      </c>
      <c r="DC312" s="911">
        <f t="shared" si="125"/>
        <v>45.78</v>
      </c>
      <c r="DD312" s="911">
        <f t="shared" si="126"/>
        <v>54.500000000000007</v>
      </c>
      <c r="DE312" s="910">
        <v>40</v>
      </c>
      <c r="DF312" s="910">
        <v>0.99</v>
      </c>
      <c r="DG312" s="911">
        <f t="shared" si="127"/>
        <v>39.6</v>
      </c>
      <c r="DH312" s="910">
        <v>0.02</v>
      </c>
      <c r="DI312" s="912">
        <f t="shared" si="128"/>
        <v>1.2445714285714284</v>
      </c>
      <c r="DJ312" s="912">
        <f t="shared" si="129"/>
        <v>385.81714285714281</v>
      </c>
      <c r="DK312" s="912">
        <f t="shared" si="130"/>
        <v>370.88228571428567</v>
      </c>
      <c r="DL312" s="913">
        <f t="shared" si="131"/>
        <v>431.59714285714279</v>
      </c>
      <c r="DM312" s="913">
        <f t="shared" si="131"/>
        <v>425.38228571428567</v>
      </c>
      <c r="DN312" s="705" t="s">
        <v>168</v>
      </c>
      <c r="DO312" s="67" t="s">
        <v>391</v>
      </c>
    </row>
    <row r="313" spans="15:119" s="67" customFormat="1" ht="33.75" hidden="1" thickBot="1" x14ac:dyDescent="0.4">
      <c r="O313" s="671" t="s">
        <v>152</v>
      </c>
      <c r="Q313" s="682">
        <v>1.37</v>
      </c>
      <c r="R313" s="682">
        <v>30</v>
      </c>
      <c r="S313" s="688">
        <f t="shared" si="134"/>
        <v>0</v>
      </c>
      <c r="T313" s="688">
        <f t="shared" si="134"/>
        <v>0</v>
      </c>
      <c r="U313" s="688">
        <f t="shared" si="134"/>
        <v>0.11786892857142858</v>
      </c>
      <c r="V313" s="688">
        <f t="shared" si="134"/>
        <v>0.47147571428571433</v>
      </c>
      <c r="W313" s="688">
        <f t="shared" si="134"/>
        <v>0.11786892857142858</v>
      </c>
      <c r="X313" s="688">
        <f t="shared" si="134"/>
        <v>0</v>
      </c>
      <c r="Y313" s="688">
        <f t="shared" si="134"/>
        <v>0.23573785714285717</v>
      </c>
      <c r="Z313" s="688">
        <f t="shared" si="134"/>
        <v>1.6501650000000003</v>
      </c>
      <c r="AA313" s="688">
        <f t="shared" si="134"/>
        <v>0</v>
      </c>
      <c r="AB313" s="688">
        <f t="shared" si="134"/>
        <v>0</v>
      </c>
      <c r="AC313" s="688">
        <f t="shared" si="134"/>
        <v>0.14144271428571431</v>
      </c>
      <c r="AD313" s="688">
        <f t="shared" si="134"/>
        <v>0</v>
      </c>
      <c r="AE313" s="688">
        <f t="shared" si="134"/>
        <v>2.3573785714285718</v>
      </c>
      <c r="AF313" s="688">
        <v>0</v>
      </c>
      <c r="AG313" s="688">
        <f t="shared" si="134"/>
        <v>0.23573785714285717</v>
      </c>
      <c r="AH313" s="682"/>
      <c r="AI313" s="635">
        <v>0.6</v>
      </c>
      <c r="AJ313" s="88">
        <v>0</v>
      </c>
      <c r="AL313" s="88">
        <v>0</v>
      </c>
      <c r="AM313" s="689">
        <v>0.3</v>
      </c>
      <c r="AN313" s="686">
        <v>0.94</v>
      </c>
      <c r="AO313" s="686">
        <v>0.26</v>
      </c>
      <c r="AP313" s="690">
        <f>(AN313*365)*(AO313*0.67*0.01*1)</f>
        <v>0.59768019999999999</v>
      </c>
      <c r="AQ313" s="690">
        <f>(AN313*365)*(AO313*0.67*0.001*1)</f>
        <v>5.9768020000000005E-2</v>
      </c>
      <c r="AR313" s="691"/>
      <c r="AS313" s="690">
        <f>(AN313*365)*(AO313*0.67*0.02*1)</f>
        <v>1.1953604</v>
      </c>
      <c r="AT313" s="690">
        <f>(AN313*365)*(AO313*0.67*0.01*1)</f>
        <v>0.59768019999999999</v>
      </c>
      <c r="AU313" s="690">
        <f>(AN313*365)*(AO313*0.67*0.25*1)</f>
        <v>14.942005</v>
      </c>
      <c r="AV313" s="690">
        <f>(AN313*365)*(AO313*0.67*0.73*1)</f>
        <v>43.630654599999993</v>
      </c>
      <c r="AW313" s="690">
        <f>(AN313*365)*(AO313*0.67*0.03*1)</f>
        <v>1.7930406000000001</v>
      </c>
      <c r="AX313" s="691"/>
      <c r="AY313" s="690">
        <f>(AN313*365)*(AO313*0.67*0.25*1)</f>
        <v>14.942005</v>
      </c>
      <c r="AZ313" s="690">
        <f t="shared" si="120"/>
        <v>59.76802</v>
      </c>
      <c r="BA313" s="690">
        <f t="shared" si="121"/>
        <v>5.9768020000000002</v>
      </c>
      <c r="BB313" s="690">
        <f t="shared" si="122"/>
        <v>0.2988401</v>
      </c>
      <c r="BC313" s="690">
        <f>(AN313*365)*(AO313*0.67*0.005*1)</f>
        <v>0.2988401</v>
      </c>
      <c r="BD313" s="690">
        <v>0</v>
      </c>
      <c r="BE313" s="690">
        <v>0</v>
      </c>
      <c r="BH313" s="806"/>
      <c r="BI313" s="807" t="s">
        <v>152</v>
      </c>
      <c r="BJ313" s="796" t="s">
        <v>168</v>
      </c>
      <c r="BK313" s="801">
        <f t="shared" si="123"/>
        <v>0.6</v>
      </c>
      <c r="BL313" s="796" t="s">
        <v>412</v>
      </c>
      <c r="BM313" s="798">
        <v>0.2</v>
      </c>
      <c r="BN313" s="798">
        <v>0.5</v>
      </c>
      <c r="BO313" s="795" t="s">
        <v>258</v>
      </c>
      <c r="BP313" s="801">
        <f t="shared" si="124"/>
        <v>1.2445714285714284</v>
      </c>
      <c r="BQ313" s="796" t="s">
        <v>414</v>
      </c>
      <c r="BR313" s="798">
        <v>0.2</v>
      </c>
      <c r="BS313" s="798">
        <v>0.5</v>
      </c>
      <c r="BT313" s="795" t="s">
        <v>258</v>
      </c>
      <c r="BU313" s="916"/>
      <c r="BV313" s="801">
        <v>15</v>
      </c>
      <c r="BW313" s="796" t="s">
        <v>413</v>
      </c>
      <c r="BX313" s="916"/>
      <c r="BY313" s="801">
        <v>370.88228571428567</v>
      </c>
      <c r="BZ313" s="796" t="s">
        <v>413</v>
      </c>
      <c r="CA313" s="917"/>
      <c r="CB313" s="637"/>
      <c r="CC313" s="636"/>
      <c r="CD313" s="636"/>
      <c r="CE313" s="637"/>
      <c r="CF313" s="637"/>
      <c r="CG313" s="637"/>
      <c r="CH313" s="637"/>
      <c r="CI313" s="636"/>
      <c r="CJ313" s="636"/>
      <c r="CK313" s="637"/>
      <c r="CL313" s="637"/>
      <c r="CM313" s="637"/>
      <c r="CN313" s="705"/>
      <c r="CO313" s="667">
        <f t="shared" si="114"/>
        <v>0.2</v>
      </c>
      <c r="CP313" s="88">
        <f t="shared" si="115"/>
        <v>0.35</v>
      </c>
      <c r="CQ313" s="667">
        <f t="shared" si="116"/>
        <v>0.5</v>
      </c>
      <c r="CR313" s="67">
        <v>0.2</v>
      </c>
      <c r="CS313" s="67">
        <v>0.5</v>
      </c>
      <c r="DA313" s="910" t="s">
        <v>152</v>
      </c>
      <c r="DB313" s="910">
        <v>0.6</v>
      </c>
      <c r="DC313" s="911">
        <f t="shared" si="125"/>
        <v>12.6</v>
      </c>
      <c r="DD313" s="911">
        <f t="shared" si="126"/>
        <v>15</v>
      </c>
      <c r="DE313" s="910">
        <v>40</v>
      </c>
      <c r="DF313" s="910">
        <v>0.99</v>
      </c>
      <c r="DG313" s="911">
        <f t="shared" si="127"/>
        <v>39.6</v>
      </c>
      <c r="DH313" s="910">
        <v>0.02</v>
      </c>
      <c r="DI313" s="912">
        <f t="shared" si="128"/>
        <v>1.2445714285714284</v>
      </c>
      <c r="DJ313" s="912">
        <f t="shared" si="129"/>
        <v>385.81714285714281</v>
      </c>
      <c r="DK313" s="912">
        <f t="shared" si="130"/>
        <v>370.88228571428567</v>
      </c>
      <c r="DL313" s="913">
        <f t="shared" si="131"/>
        <v>398.41714285714284</v>
      </c>
      <c r="DM313" s="913">
        <f t="shared" si="131"/>
        <v>385.88228571428567</v>
      </c>
      <c r="DN313" s="705" t="s">
        <v>168</v>
      </c>
      <c r="DO313" s="67" t="s">
        <v>391</v>
      </c>
    </row>
    <row r="314" spans="15:119" s="67" customFormat="1" ht="33.75" hidden="1" thickBot="1" x14ac:dyDescent="0.4">
      <c r="O314" s="671" t="s">
        <v>153</v>
      </c>
      <c r="Q314" s="682">
        <v>1.37</v>
      </c>
      <c r="R314" s="682">
        <v>30</v>
      </c>
      <c r="S314" s="688">
        <f t="shared" si="134"/>
        <v>0</v>
      </c>
      <c r="T314" s="688">
        <f t="shared" si="134"/>
        <v>0</v>
      </c>
      <c r="U314" s="688">
        <f t="shared" si="134"/>
        <v>0.11786892857142858</v>
      </c>
      <c r="V314" s="688">
        <f t="shared" si="134"/>
        <v>0.47147571428571433</v>
      </c>
      <c r="W314" s="688">
        <f t="shared" si="134"/>
        <v>0.11786892857142858</v>
      </c>
      <c r="X314" s="688">
        <f t="shared" si="134"/>
        <v>0</v>
      </c>
      <c r="Y314" s="688">
        <f t="shared" si="134"/>
        <v>0.23573785714285717</v>
      </c>
      <c r="Z314" s="688">
        <f t="shared" si="134"/>
        <v>1.6501650000000003</v>
      </c>
      <c r="AA314" s="688">
        <f t="shared" si="134"/>
        <v>0</v>
      </c>
      <c r="AB314" s="688">
        <f t="shared" si="134"/>
        <v>0</v>
      </c>
      <c r="AC314" s="688">
        <f t="shared" si="134"/>
        <v>0.14144271428571431</v>
      </c>
      <c r="AD314" s="688">
        <f t="shared" si="134"/>
        <v>0</v>
      </c>
      <c r="AE314" s="688">
        <f t="shared" si="134"/>
        <v>2.3573785714285718</v>
      </c>
      <c r="AF314" s="688">
        <v>0</v>
      </c>
      <c r="AG314" s="688">
        <f t="shared" si="134"/>
        <v>0.23573785714285717</v>
      </c>
      <c r="AH314" s="682"/>
      <c r="AI314" s="635">
        <v>0.9</v>
      </c>
      <c r="AJ314" s="88">
        <v>0</v>
      </c>
      <c r="AL314" s="88">
        <v>0</v>
      </c>
      <c r="AM314" s="689">
        <v>0.3</v>
      </c>
      <c r="AN314" s="686">
        <v>0.94</v>
      </c>
      <c r="AO314" s="686">
        <v>0.26</v>
      </c>
      <c r="AP314" s="690">
        <f>(AN314*365)*(AO314*0.67*0.015*1)</f>
        <v>0.89652030000000005</v>
      </c>
      <c r="AQ314" s="690">
        <f>(AN314*365)*(AO314*0.67*0.005*1)</f>
        <v>0.2988401</v>
      </c>
      <c r="AR314" s="691"/>
      <c r="AS314" s="690">
        <f>(AN314*365)*(AO314*0.67*0.04*1)</f>
        <v>2.3907208</v>
      </c>
      <c r="AT314" s="690">
        <f>(AN314*365)*(AO314*0.67*0.015*1)</f>
        <v>0.89652030000000005</v>
      </c>
      <c r="AU314" s="690">
        <f>(AN314*365)*(AO314*0.67*0.65*1)</f>
        <v>38.849212999999999</v>
      </c>
      <c r="AV314" s="690">
        <f>(AN314*365)*(AO314*0.67*0.79*1)</f>
        <v>47.216735800000002</v>
      </c>
      <c r="AW314" s="690">
        <f>(AN314*365)*(AO314*0.67*0.03*1)</f>
        <v>1.7930406000000001</v>
      </c>
      <c r="AX314" s="691"/>
      <c r="AY314" s="690">
        <f>(AN314*365)*(AO314*0.67*0.65*1)</f>
        <v>38.849212999999999</v>
      </c>
      <c r="AZ314" s="690">
        <f t="shared" si="120"/>
        <v>59.76802</v>
      </c>
      <c r="BA314" s="690">
        <f t="shared" si="121"/>
        <v>5.9768020000000002</v>
      </c>
      <c r="BB314" s="690">
        <f t="shared" si="122"/>
        <v>0.2988401</v>
      </c>
      <c r="BC314" s="690">
        <f>(AN314*365)*(AO314*0.67*0.01*1)</f>
        <v>0.59768019999999999</v>
      </c>
      <c r="BD314" s="690">
        <v>0</v>
      </c>
      <c r="BE314" s="690">
        <v>0</v>
      </c>
      <c r="BH314" s="806"/>
      <c r="BI314" s="807" t="s">
        <v>153</v>
      </c>
      <c r="BJ314" s="796" t="s">
        <v>168</v>
      </c>
      <c r="BK314" s="801">
        <f t="shared" si="123"/>
        <v>0.9</v>
      </c>
      <c r="BL314" s="796" t="s">
        <v>412</v>
      </c>
      <c r="BM314" s="798">
        <v>0.2</v>
      </c>
      <c r="BN314" s="798">
        <v>0.5</v>
      </c>
      <c r="BO314" s="795" t="s">
        <v>258</v>
      </c>
      <c r="BP314" s="801">
        <f t="shared" si="124"/>
        <v>1.2445714285714284</v>
      </c>
      <c r="BQ314" s="796" t="s">
        <v>414</v>
      </c>
      <c r="BR314" s="798">
        <v>0.2</v>
      </c>
      <c r="BS314" s="798">
        <v>0.5</v>
      </c>
      <c r="BT314" s="795" t="s">
        <v>258</v>
      </c>
      <c r="BU314" s="916"/>
      <c r="BV314" s="801">
        <v>22.5</v>
      </c>
      <c r="BW314" s="796" t="s">
        <v>413</v>
      </c>
      <c r="BX314" s="916"/>
      <c r="BY314" s="801">
        <v>370.88228571428567</v>
      </c>
      <c r="BZ314" s="796" t="s">
        <v>413</v>
      </c>
      <c r="CA314" s="917"/>
      <c r="CB314" s="637"/>
      <c r="CC314" s="636"/>
      <c r="CD314" s="636"/>
      <c r="CE314" s="637"/>
      <c r="CF314" s="637"/>
      <c r="CG314" s="637"/>
      <c r="CH314" s="637"/>
      <c r="CI314" s="636"/>
      <c r="CJ314" s="636"/>
      <c r="CK314" s="637"/>
      <c r="CL314" s="637"/>
      <c r="CM314" s="637"/>
      <c r="CN314" s="705"/>
      <c r="CO314" s="667">
        <f t="shared" si="114"/>
        <v>0.2</v>
      </c>
      <c r="CP314" s="88">
        <f t="shared" si="115"/>
        <v>0.35</v>
      </c>
      <c r="CQ314" s="667">
        <f t="shared" si="116"/>
        <v>0.5</v>
      </c>
      <c r="CR314" s="67">
        <v>0.2</v>
      </c>
      <c r="CS314" s="67">
        <v>0.5</v>
      </c>
      <c r="DA314" s="910" t="s">
        <v>153</v>
      </c>
      <c r="DB314" s="910">
        <v>0.9</v>
      </c>
      <c r="DC314" s="911">
        <f t="shared" si="125"/>
        <v>18.900000000000002</v>
      </c>
      <c r="DD314" s="911">
        <f t="shared" si="126"/>
        <v>22.5</v>
      </c>
      <c r="DE314" s="910">
        <v>40</v>
      </c>
      <c r="DF314" s="910">
        <v>0.99</v>
      </c>
      <c r="DG314" s="911">
        <f t="shared" si="127"/>
        <v>39.6</v>
      </c>
      <c r="DH314" s="910">
        <v>0.02</v>
      </c>
      <c r="DI314" s="912">
        <f t="shared" si="128"/>
        <v>1.2445714285714284</v>
      </c>
      <c r="DJ314" s="912">
        <f t="shared" si="129"/>
        <v>385.81714285714281</v>
      </c>
      <c r="DK314" s="912">
        <f t="shared" si="130"/>
        <v>370.88228571428567</v>
      </c>
      <c r="DL314" s="913">
        <f t="shared" si="131"/>
        <v>404.71714285714279</v>
      </c>
      <c r="DM314" s="913">
        <f t="shared" si="131"/>
        <v>393.38228571428567</v>
      </c>
      <c r="DN314" s="705" t="s">
        <v>168</v>
      </c>
      <c r="DO314" s="67" t="s">
        <v>391</v>
      </c>
    </row>
    <row r="315" spans="15:119" s="67" customFormat="1" ht="33.75" hidden="1" thickBot="1" x14ac:dyDescent="0.4">
      <c r="O315" s="671" t="s">
        <v>154</v>
      </c>
      <c r="Q315" s="682">
        <v>1.37</v>
      </c>
      <c r="R315" s="682">
        <v>30</v>
      </c>
      <c r="S315" s="688">
        <f t="shared" si="134"/>
        <v>0</v>
      </c>
      <c r="T315" s="688">
        <f t="shared" si="134"/>
        <v>0</v>
      </c>
      <c r="U315" s="688">
        <f t="shared" si="134"/>
        <v>0.11786892857142858</v>
      </c>
      <c r="V315" s="688">
        <f t="shared" si="134"/>
        <v>0.47147571428571433</v>
      </c>
      <c r="W315" s="688">
        <f t="shared" si="134"/>
        <v>0.11786892857142858</v>
      </c>
      <c r="X315" s="688">
        <f t="shared" si="134"/>
        <v>0</v>
      </c>
      <c r="Y315" s="688">
        <f t="shared" si="134"/>
        <v>0.23573785714285717</v>
      </c>
      <c r="Z315" s="688">
        <f t="shared" si="134"/>
        <v>1.6501650000000003</v>
      </c>
      <c r="AA315" s="688">
        <f t="shared" si="134"/>
        <v>0</v>
      </c>
      <c r="AB315" s="688">
        <f t="shared" si="134"/>
        <v>0</v>
      </c>
      <c r="AC315" s="688">
        <f t="shared" si="134"/>
        <v>0.14144271428571431</v>
      </c>
      <c r="AD315" s="688">
        <f t="shared" si="134"/>
        <v>0</v>
      </c>
      <c r="AE315" s="688">
        <f t="shared" si="134"/>
        <v>2.3573785714285718</v>
      </c>
      <c r="AF315" s="688">
        <v>0</v>
      </c>
      <c r="AG315" s="688">
        <f t="shared" si="134"/>
        <v>0.23573785714285717</v>
      </c>
      <c r="AH315" s="682"/>
      <c r="AI315" s="635">
        <v>1.2</v>
      </c>
      <c r="AJ315" s="88">
        <v>0</v>
      </c>
      <c r="AL315" s="88">
        <v>0</v>
      </c>
      <c r="AM315" s="689">
        <v>0.3</v>
      </c>
      <c r="AN315" s="686">
        <v>0.94</v>
      </c>
      <c r="AO315" s="686">
        <v>0.26</v>
      </c>
      <c r="AP315" s="690">
        <f>(AN315*365)*(AO315*0.67*0.02*1)</f>
        <v>1.1953604</v>
      </c>
      <c r="AQ315" s="690">
        <f>(AN315*365)*(AO315*0.67*0.01*1)</f>
        <v>0.59768019999999999</v>
      </c>
      <c r="AR315" s="691"/>
      <c r="AS315" s="690">
        <f>(AN315*365)*(AO315*0.67*0.05*1)</f>
        <v>2.9884010000000001</v>
      </c>
      <c r="AT315" s="690">
        <f>(AN315*365)*(AO315*0.67*0.02*1)</f>
        <v>1.1953604</v>
      </c>
      <c r="AU315" s="690">
        <f>(AN315*365)*(AO315*0.67*0.8*1)</f>
        <v>47.814416000000001</v>
      </c>
      <c r="AV315" s="690">
        <f>(AN315*365)*(AO315*0.67*0.8*1)</f>
        <v>47.814416000000001</v>
      </c>
      <c r="AW315" s="690">
        <f>(AN315*365)*(AO315*0.67*0.3*1)</f>
        <v>17.930406000000001</v>
      </c>
      <c r="AX315" s="691"/>
      <c r="AY315" s="690">
        <f>(AN315*365)*(AO315*0.67*0.8*1)</f>
        <v>47.814416000000001</v>
      </c>
      <c r="AZ315" s="690">
        <f t="shared" si="120"/>
        <v>59.76802</v>
      </c>
      <c r="BA315" s="690">
        <f t="shared" si="121"/>
        <v>5.9768020000000002</v>
      </c>
      <c r="BB315" s="690">
        <f t="shared" si="122"/>
        <v>0.2988401</v>
      </c>
      <c r="BC315" s="690">
        <f>(AN315*365)*(AO315*0.67*0.015*1)</f>
        <v>0.89652030000000005</v>
      </c>
      <c r="BD315" s="690">
        <v>0</v>
      </c>
      <c r="BE315" s="690">
        <v>0</v>
      </c>
      <c r="BH315" s="806"/>
      <c r="BI315" s="807" t="s">
        <v>154</v>
      </c>
      <c r="BJ315" s="796" t="s">
        <v>168</v>
      </c>
      <c r="BK315" s="801">
        <f t="shared" si="123"/>
        <v>1.19</v>
      </c>
      <c r="BL315" s="796" t="s">
        <v>412</v>
      </c>
      <c r="BM315" s="798">
        <v>0.2</v>
      </c>
      <c r="BN315" s="798">
        <v>0.5</v>
      </c>
      <c r="BO315" s="795" t="s">
        <v>258</v>
      </c>
      <c r="BP315" s="801">
        <f t="shared" si="124"/>
        <v>1.2445714285714284</v>
      </c>
      <c r="BQ315" s="796" t="s">
        <v>414</v>
      </c>
      <c r="BR315" s="798">
        <v>0.2</v>
      </c>
      <c r="BS315" s="798">
        <v>0.5</v>
      </c>
      <c r="BT315" s="795" t="s">
        <v>258</v>
      </c>
      <c r="BU315" s="916"/>
      <c r="BV315" s="801">
        <v>29.75</v>
      </c>
      <c r="BW315" s="796" t="s">
        <v>413</v>
      </c>
      <c r="BX315" s="916"/>
      <c r="BY315" s="801">
        <v>370.88228571428567</v>
      </c>
      <c r="BZ315" s="796" t="s">
        <v>413</v>
      </c>
      <c r="CA315" s="917"/>
      <c r="CB315" s="637"/>
      <c r="CC315" s="636"/>
      <c r="CD315" s="636"/>
      <c r="CE315" s="637"/>
      <c r="CF315" s="637"/>
      <c r="CG315" s="637"/>
      <c r="CH315" s="637"/>
      <c r="CI315" s="636"/>
      <c r="CJ315" s="636"/>
      <c r="CK315" s="637"/>
      <c r="CL315" s="637"/>
      <c r="CM315" s="637"/>
      <c r="CN315" s="705"/>
      <c r="CO315" s="667">
        <f t="shared" si="114"/>
        <v>0.2</v>
      </c>
      <c r="CP315" s="88">
        <f t="shared" si="115"/>
        <v>0.35</v>
      </c>
      <c r="CQ315" s="667">
        <f t="shared" si="116"/>
        <v>0.5</v>
      </c>
      <c r="CR315" s="67">
        <v>0.2</v>
      </c>
      <c r="CS315" s="67">
        <v>0.5</v>
      </c>
      <c r="DA315" s="910" t="s">
        <v>154</v>
      </c>
      <c r="DB315" s="910">
        <v>1.19</v>
      </c>
      <c r="DC315" s="911">
        <f t="shared" si="125"/>
        <v>24.99</v>
      </c>
      <c r="DD315" s="911">
        <f t="shared" si="126"/>
        <v>29.75</v>
      </c>
      <c r="DE315" s="910">
        <v>40</v>
      </c>
      <c r="DF315" s="910">
        <v>0.99</v>
      </c>
      <c r="DG315" s="911">
        <f t="shared" si="127"/>
        <v>39.6</v>
      </c>
      <c r="DH315" s="910">
        <v>0.02</v>
      </c>
      <c r="DI315" s="912">
        <f t="shared" si="128"/>
        <v>1.2445714285714284</v>
      </c>
      <c r="DJ315" s="912">
        <f t="shared" si="129"/>
        <v>385.81714285714281</v>
      </c>
      <c r="DK315" s="912">
        <f t="shared" si="130"/>
        <v>370.88228571428567</v>
      </c>
      <c r="DL315" s="913">
        <f t="shared" si="131"/>
        <v>410.80714285714282</v>
      </c>
      <c r="DM315" s="913">
        <f t="shared" si="131"/>
        <v>400.63228571428567</v>
      </c>
      <c r="DN315" s="705" t="s">
        <v>168</v>
      </c>
      <c r="DO315" s="67" t="s">
        <v>391</v>
      </c>
    </row>
    <row r="316" spans="15:119" s="67" customFormat="1" hidden="1" x14ac:dyDescent="0.25">
      <c r="O316" s="671" t="s">
        <v>547</v>
      </c>
      <c r="Q316" s="682">
        <v>1.37</v>
      </c>
      <c r="R316" s="682">
        <v>30</v>
      </c>
      <c r="S316" s="688">
        <f t="shared" si="134"/>
        <v>0</v>
      </c>
      <c r="T316" s="688">
        <f t="shared" si="134"/>
        <v>0</v>
      </c>
      <c r="U316" s="688">
        <f t="shared" si="134"/>
        <v>0.11786892857142858</v>
      </c>
      <c r="V316" s="688">
        <f t="shared" si="134"/>
        <v>0.47147571428571433</v>
      </c>
      <c r="W316" s="688">
        <f t="shared" si="134"/>
        <v>0.11786892857142858</v>
      </c>
      <c r="X316" s="688">
        <f t="shared" si="134"/>
        <v>0</v>
      </c>
      <c r="Y316" s="688">
        <f t="shared" si="134"/>
        <v>0.23573785714285717</v>
      </c>
      <c r="Z316" s="688">
        <f t="shared" si="134"/>
        <v>1.6501650000000003</v>
      </c>
      <c r="AA316" s="688">
        <f t="shared" si="134"/>
        <v>0</v>
      </c>
      <c r="AB316" s="688">
        <f t="shared" si="134"/>
        <v>0</v>
      </c>
      <c r="AC316" s="688">
        <f t="shared" si="134"/>
        <v>0.14144271428571431</v>
      </c>
      <c r="AD316" s="688">
        <f t="shared" si="134"/>
        <v>0</v>
      </c>
      <c r="AE316" s="688">
        <f t="shared" si="134"/>
        <v>2.3573785714285718</v>
      </c>
      <c r="AF316" s="688">
        <v>0</v>
      </c>
      <c r="AG316" s="688">
        <f t="shared" si="134"/>
        <v>0.23573785714285717</v>
      </c>
      <c r="AH316" s="682"/>
      <c r="AI316" s="635">
        <v>0.08</v>
      </c>
      <c r="AJ316" s="88"/>
      <c r="AK316" s="88"/>
      <c r="AL316" s="88"/>
      <c r="AM316" s="88"/>
      <c r="AN316" s="686">
        <v>0.1</v>
      </c>
      <c r="AO316" s="686">
        <v>0.32</v>
      </c>
      <c r="AP316" s="690">
        <f>(AN316*365)*(AO316*0.67*0.01*1)</f>
        <v>7.8256000000000006E-2</v>
      </c>
      <c r="AQ316" s="690">
        <f>(AN316*365)*(AO316*0.67*0.001*1)</f>
        <v>7.8256000000000003E-3</v>
      </c>
      <c r="AR316" s="691"/>
      <c r="AS316" s="690">
        <f>(AN316*365)*(AO316*0.67*0.02*1)</f>
        <v>0.15651200000000001</v>
      </c>
      <c r="AT316" s="690">
        <f>(AN316*365)*(AO316*0.67*0.01*1)</f>
        <v>7.8256000000000006E-2</v>
      </c>
      <c r="AU316" s="690">
        <f>(AN316*365)*(AO316*0.67*0.25*1)</f>
        <v>1.9564000000000001</v>
      </c>
      <c r="AV316" s="690">
        <f>(AN316*365)*(AO316*0.67*0.73*1)</f>
        <v>5.7126880000000009</v>
      </c>
      <c r="AW316" s="690">
        <f>(AN316*365)*(AO316*0.67*0.03*1)</f>
        <v>0.234768</v>
      </c>
      <c r="AX316" s="691"/>
      <c r="AY316" s="690">
        <f>(AN316*365)*(AO316*0.67*0.25*1)</f>
        <v>1.9564000000000001</v>
      </c>
      <c r="AZ316" s="690">
        <f t="shared" si="120"/>
        <v>7.8256000000000006</v>
      </c>
      <c r="BA316" s="690">
        <f t="shared" si="121"/>
        <v>0.78256000000000003</v>
      </c>
      <c r="BB316" s="690">
        <f t="shared" si="122"/>
        <v>3.9128000000000003E-2</v>
      </c>
      <c r="BC316" s="690">
        <f>(AN316*365)*(AO316*0.67*0.005*1)</f>
        <v>3.9128000000000003E-2</v>
      </c>
      <c r="BD316" s="690">
        <v>0</v>
      </c>
      <c r="BE316" s="690">
        <v>0</v>
      </c>
      <c r="BI316" s="635"/>
      <c r="BJ316" s="636"/>
      <c r="BK316" s="636"/>
      <c r="BL316" s="636"/>
      <c r="BM316" s="102"/>
      <c r="BN316" s="102"/>
      <c r="BO316" s="102"/>
      <c r="BP316" s="916"/>
      <c r="BQ316" s="916"/>
      <c r="BR316" s="916"/>
      <c r="BS316" s="916"/>
      <c r="BT316" s="916"/>
      <c r="BU316" s="916"/>
      <c r="BV316" s="917"/>
      <c r="BW316" s="916"/>
      <c r="BX316" s="916"/>
      <c r="BY316" s="917"/>
      <c r="BZ316" s="917"/>
      <c r="CA316" s="917"/>
      <c r="CB316" s="637"/>
      <c r="CC316" s="636"/>
      <c r="CD316" s="636"/>
      <c r="CE316" s="637"/>
      <c r="CF316" s="637"/>
      <c r="CG316" s="637"/>
      <c r="CH316" s="637"/>
      <c r="CI316" s="636"/>
      <c r="CJ316" s="636"/>
      <c r="CK316" s="637"/>
      <c r="CL316" s="637"/>
      <c r="CM316" s="637"/>
      <c r="CN316" s="705"/>
      <c r="CO316" s="667">
        <f t="shared" si="114"/>
        <v>0</v>
      </c>
      <c r="CP316" s="88">
        <f t="shared" si="115"/>
        <v>0</v>
      </c>
      <c r="CQ316" s="667">
        <f t="shared" si="116"/>
        <v>0</v>
      </c>
      <c r="DC316" s="705"/>
      <c r="DD316" s="909"/>
      <c r="DE316" s="705"/>
      <c r="DF316" s="705"/>
      <c r="DG316" s="705"/>
      <c r="DH316" s="705"/>
      <c r="DI316" s="705"/>
    </row>
    <row r="317" spans="15:119" s="67" customFormat="1" hidden="1" x14ac:dyDescent="0.25">
      <c r="O317" s="671" t="s">
        <v>548</v>
      </c>
      <c r="Q317" s="682">
        <v>1.37</v>
      </c>
      <c r="R317" s="682">
        <v>30</v>
      </c>
      <c r="S317" s="688">
        <f t="shared" si="134"/>
        <v>0</v>
      </c>
      <c r="T317" s="688">
        <f t="shared" si="134"/>
        <v>0</v>
      </c>
      <c r="U317" s="688">
        <f t="shared" si="134"/>
        <v>0.11786892857142858</v>
      </c>
      <c r="V317" s="688">
        <f t="shared" si="134"/>
        <v>0.47147571428571433</v>
      </c>
      <c r="W317" s="688">
        <f t="shared" si="134"/>
        <v>0.11786892857142858</v>
      </c>
      <c r="X317" s="688">
        <f t="shared" si="134"/>
        <v>0</v>
      </c>
      <c r="Y317" s="688">
        <f t="shared" si="134"/>
        <v>0.23573785714285717</v>
      </c>
      <c r="Z317" s="688">
        <f t="shared" si="134"/>
        <v>1.6501650000000003</v>
      </c>
      <c r="AA317" s="688">
        <f t="shared" si="134"/>
        <v>0</v>
      </c>
      <c r="AB317" s="688">
        <f t="shared" si="134"/>
        <v>0</v>
      </c>
      <c r="AC317" s="688">
        <f t="shared" si="134"/>
        <v>0.14144271428571431</v>
      </c>
      <c r="AD317" s="688">
        <f t="shared" si="134"/>
        <v>0</v>
      </c>
      <c r="AE317" s="688">
        <f t="shared" si="134"/>
        <v>2.3573785714285718</v>
      </c>
      <c r="AF317" s="688">
        <v>0</v>
      </c>
      <c r="AG317" s="688">
        <f t="shared" si="134"/>
        <v>0.23573785714285717</v>
      </c>
      <c r="AH317" s="682"/>
      <c r="AN317" s="686">
        <v>0.1</v>
      </c>
      <c r="AO317" s="686">
        <v>0.32</v>
      </c>
      <c r="AP317" s="690">
        <f>(AN317*365)*(AO317*0.67*0.015*1)</f>
        <v>0.117384</v>
      </c>
      <c r="AQ317" s="690">
        <f>(AN317*365)*(AO317*0.67*0.005*1)</f>
        <v>3.9128000000000003E-2</v>
      </c>
      <c r="AR317" s="691"/>
      <c r="AS317" s="690">
        <f>(AN317*365)*(AO317*0.67*0.04*1)</f>
        <v>0.31302400000000002</v>
      </c>
      <c r="AT317" s="690">
        <f>(AN317*365)*(AO317*0.67*0.015*1)</f>
        <v>0.117384</v>
      </c>
      <c r="AU317" s="690">
        <f>(AN317*365)*(AO317*0.67*0.65*1)</f>
        <v>5.0866400000000001</v>
      </c>
      <c r="AV317" s="690">
        <f>(AN317*365)*(AO317*0.67*0.79*1)</f>
        <v>6.1822240000000006</v>
      </c>
      <c r="AW317" s="690">
        <f>(AN317*365)*(AO317*0.67*0.03*1)</f>
        <v>0.234768</v>
      </c>
      <c r="AX317" s="691"/>
      <c r="AY317" s="690">
        <f>(AN317*365)*(AO317*0.67*0.65*1)</f>
        <v>5.0866400000000001</v>
      </c>
      <c r="AZ317" s="690">
        <f t="shared" si="120"/>
        <v>7.8256000000000006</v>
      </c>
      <c r="BA317" s="690">
        <f t="shared" si="121"/>
        <v>0.78256000000000003</v>
      </c>
      <c r="BB317" s="690">
        <f t="shared" si="122"/>
        <v>3.9128000000000003E-2</v>
      </c>
      <c r="BC317" s="690">
        <f>(AN317*365)*(AO317*0.67*0.01*1)</f>
        <v>7.8256000000000006E-2</v>
      </c>
      <c r="BD317" s="690">
        <v>0</v>
      </c>
      <c r="BE317" s="690">
        <v>0</v>
      </c>
      <c r="BI317" s="635"/>
      <c r="BJ317" s="636"/>
      <c r="BK317" s="636"/>
      <c r="BL317" s="636"/>
      <c r="BM317" s="102"/>
      <c r="BN317" s="102"/>
      <c r="BO317" s="102"/>
      <c r="BP317" s="916"/>
      <c r="BQ317" s="916"/>
      <c r="BR317" s="916"/>
      <c r="BS317" s="916"/>
      <c r="BT317" s="916"/>
      <c r="BU317" s="916"/>
      <c r="BV317" s="917"/>
      <c r="BW317" s="916"/>
      <c r="BX317" s="916"/>
      <c r="BY317" s="917"/>
      <c r="BZ317" s="917"/>
      <c r="CA317" s="917"/>
      <c r="CB317" s="637"/>
      <c r="CC317" s="636"/>
      <c r="CD317" s="636"/>
      <c r="CE317" s="637"/>
      <c r="CF317" s="637"/>
      <c r="CG317" s="637"/>
      <c r="CH317" s="637"/>
      <c r="CI317" s="636"/>
      <c r="CJ317" s="636"/>
      <c r="CK317" s="637"/>
      <c r="CL317" s="637"/>
      <c r="CM317" s="637"/>
      <c r="CN317" s="705"/>
      <c r="CO317" s="667">
        <f t="shared" si="114"/>
        <v>0</v>
      </c>
      <c r="CP317" s="88">
        <f t="shared" si="115"/>
        <v>0</v>
      </c>
      <c r="CQ317" s="667">
        <f t="shared" si="116"/>
        <v>0</v>
      </c>
      <c r="DC317" s="705" t="s">
        <v>67</v>
      </c>
      <c r="DE317" s="705" t="s">
        <v>103</v>
      </c>
      <c r="DF317" s="705" t="s">
        <v>104</v>
      </c>
      <c r="DG317" s="705"/>
      <c r="DH317" s="705"/>
      <c r="DI317" s="705"/>
      <c r="DJ317" s="705" t="s">
        <v>105</v>
      </c>
      <c r="DK317" s="705" t="s">
        <v>106</v>
      </c>
      <c r="DL317" s="705" t="s">
        <v>107</v>
      </c>
      <c r="DM317" s="705"/>
      <c r="DN317" s="705" t="s">
        <v>108</v>
      </c>
    </row>
    <row r="318" spans="15:119" s="67" customFormat="1" ht="18.75" hidden="1" thickBot="1" x14ac:dyDescent="0.3">
      <c r="O318" s="671" t="s">
        <v>549</v>
      </c>
      <c r="Q318" s="682">
        <v>1.37</v>
      </c>
      <c r="R318" s="682">
        <v>30</v>
      </c>
      <c r="S318" s="688">
        <f t="shared" si="134"/>
        <v>0</v>
      </c>
      <c r="T318" s="688">
        <f t="shared" si="134"/>
        <v>0</v>
      </c>
      <c r="U318" s="688">
        <f t="shared" si="134"/>
        <v>0.11786892857142858</v>
      </c>
      <c r="V318" s="688">
        <f t="shared" si="134"/>
        <v>0.47147571428571433</v>
      </c>
      <c r="W318" s="688">
        <f t="shared" si="134"/>
        <v>0.11786892857142858</v>
      </c>
      <c r="X318" s="688">
        <f t="shared" si="134"/>
        <v>0</v>
      </c>
      <c r="Y318" s="688">
        <f t="shared" si="134"/>
        <v>0.23573785714285717</v>
      </c>
      <c r="Z318" s="688">
        <f t="shared" si="134"/>
        <v>1.6501650000000003</v>
      </c>
      <c r="AA318" s="688">
        <f t="shared" si="134"/>
        <v>0</v>
      </c>
      <c r="AB318" s="688">
        <f t="shared" si="134"/>
        <v>0</v>
      </c>
      <c r="AC318" s="688">
        <f t="shared" si="134"/>
        <v>0.14144271428571431</v>
      </c>
      <c r="AD318" s="688">
        <f t="shared" si="134"/>
        <v>0</v>
      </c>
      <c r="AE318" s="688">
        <f t="shared" si="134"/>
        <v>2.3573785714285718</v>
      </c>
      <c r="AF318" s="688">
        <v>0</v>
      </c>
      <c r="AG318" s="688">
        <f t="shared" si="134"/>
        <v>0.23573785714285717</v>
      </c>
      <c r="AH318" s="682"/>
      <c r="AN318" s="686">
        <v>0.1</v>
      </c>
      <c r="AO318" s="686">
        <v>0.32</v>
      </c>
      <c r="AP318" s="690">
        <f>(AN318*365)*(AO318*0.67*0.02*1)</f>
        <v>0.15651200000000001</v>
      </c>
      <c r="AQ318" s="690">
        <f>(AN318*365)*(AO318*0.67*0.01*1)</f>
        <v>7.8256000000000006E-2</v>
      </c>
      <c r="AR318" s="691"/>
      <c r="AS318" s="690">
        <f>(AN318*365)*(AO318*0.67*0.05*1)</f>
        <v>0.39128000000000002</v>
      </c>
      <c r="AT318" s="690">
        <f>(AN318*365)*(AO318*0.67*0.02*1)</f>
        <v>0.15651200000000001</v>
      </c>
      <c r="AU318" s="690">
        <f>(AN318*365)*(AO318*0.67*0.8*1)</f>
        <v>6.2604800000000003</v>
      </c>
      <c r="AV318" s="690">
        <f>(AN318*365)*(AO318*0.67*0.8*1)</f>
        <v>6.2604800000000003</v>
      </c>
      <c r="AW318" s="690">
        <f>(AN318*365)*(AO318*0.67*0.3*1)</f>
        <v>2.34768</v>
      </c>
      <c r="AX318" s="691"/>
      <c r="AY318" s="690">
        <f>(AN318*365)*(AO318*0.67*0.8*1)</f>
        <v>6.2604800000000003</v>
      </c>
      <c r="AZ318" s="690">
        <f t="shared" si="120"/>
        <v>7.8256000000000006</v>
      </c>
      <c r="BA318" s="690">
        <f t="shared" si="121"/>
        <v>0.78256000000000003</v>
      </c>
      <c r="BB318" s="690">
        <f t="shared" si="122"/>
        <v>3.9128000000000003E-2</v>
      </c>
      <c r="BC318" s="690">
        <f>(AN318*365)*(AO318*0.67*0.015*1)</f>
        <v>0.117384</v>
      </c>
      <c r="BD318" s="690">
        <v>0</v>
      </c>
      <c r="BE318" s="690">
        <v>0</v>
      </c>
      <c r="BI318" s="635"/>
      <c r="BJ318" s="636"/>
      <c r="BK318" s="636"/>
      <c r="BL318" s="636"/>
      <c r="BM318" s="102"/>
      <c r="BN318" s="102"/>
      <c r="BO318" s="102"/>
      <c r="BP318" s="916"/>
      <c r="BQ318" s="916"/>
      <c r="BR318" s="916"/>
      <c r="BS318" s="916"/>
      <c r="BT318" s="916"/>
      <c r="BU318" s="916"/>
      <c r="BV318" s="917"/>
      <c r="BW318" s="916"/>
      <c r="BX318" s="916"/>
      <c r="BY318" s="917"/>
      <c r="BZ318" s="917"/>
      <c r="CA318" s="917"/>
      <c r="CB318" s="637"/>
      <c r="CC318" s="636"/>
      <c r="CD318" s="636"/>
      <c r="CE318" s="637"/>
      <c r="CF318" s="637"/>
      <c r="CG318" s="637"/>
      <c r="CH318" s="637"/>
      <c r="CI318" s="636"/>
      <c r="CJ318" s="636"/>
      <c r="CK318" s="637"/>
      <c r="CL318" s="637"/>
      <c r="CM318" s="637"/>
      <c r="CN318" s="705"/>
      <c r="CO318" s="667">
        <f t="shared" si="114"/>
        <v>0</v>
      </c>
      <c r="CP318" s="88">
        <f t="shared" si="115"/>
        <v>0</v>
      </c>
      <c r="CQ318" s="667">
        <f t="shared" si="116"/>
        <v>0</v>
      </c>
      <c r="DA318" s="67" t="s">
        <v>62</v>
      </c>
      <c r="DB318" s="67" t="s">
        <v>49</v>
      </c>
      <c r="DC318" s="67">
        <f>+DN318</f>
        <v>6.1897500000000008E-2</v>
      </c>
      <c r="DE318" s="705">
        <v>1</v>
      </c>
      <c r="DF318" s="705">
        <v>0.9</v>
      </c>
      <c r="DG318" s="705"/>
      <c r="DH318" s="705"/>
      <c r="DI318" s="705"/>
      <c r="DJ318" s="705">
        <v>0.5</v>
      </c>
      <c r="DK318" s="705">
        <v>5.0000000000000001E-3</v>
      </c>
      <c r="DL318" s="705">
        <f>+DE318*DF318*DJ318*DK318*21</f>
        <v>4.7250000000000007E-2</v>
      </c>
      <c r="DM318" s="705"/>
      <c r="DN318" s="67">
        <f>+DL318+DM329</f>
        <v>6.1897500000000008E-2</v>
      </c>
      <c r="DO318" s="705" t="s">
        <v>375</v>
      </c>
    </row>
    <row r="319" spans="15:119" s="67" customFormat="1" ht="15" hidden="1" customHeight="1" x14ac:dyDescent="0.25">
      <c r="O319" s="671" t="s">
        <v>550</v>
      </c>
      <c r="Q319" s="682"/>
      <c r="R319" s="682"/>
      <c r="S319" s="684"/>
      <c r="T319" s="684"/>
      <c r="U319" s="684"/>
      <c r="V319" s="684"/>
      <c r="W319" s="684"/>
      <c r="X319" s="684"/>
      <c r="Y319" s="684"/>
      <c r="Z319" s="684"/>
      <c r="AA319" s="684"/>
      <c r="AB319" s="684"/>
      <c r="AC319" s="684"/>
      <c r="AD319" s="684"/>
      <c r="AE319" s="684"/>
      <c r="AF319" s="684"/>
      <c r="AG319" s="684"/>
      <c r="AH319" s="682"/>
      <c r="AI319" s="635">
        <v>5.67</v>
      </c>
      <c r="AN319" s="686">
        <v>1.1599999999999999</v>
      </c>
      <c r="AO319" s="686">
        <v>0.25</v>
      </c>
      <c r="AP319" s="690">
        <f>(AN319*365)*(AO319*0.67*0.01*1)</f>
        <v>0.70919500000000002</v>
      </c>
      <c r="AQ319" s="690">
        <f>(AN319*365)*(AO319*0.67*0.001*1)</f>
        <v>7.0919499999999996E-2</v>
      </c>
      <c r="AR319" s="691"/>
      <c r="AS319" s="690">
        <f>(AN319*365)*(AO319*0.67*0.02*1)</f>
        <v>1.41839</v>
      </c>
      <c r="AT319" s="690">
        <f>(AN319*365)*(AO319*0.67*0.01*1)</f>
        <v>0.70919500000000002</v>
      </c>
      <c r="AU319" s="690">
        <f>(AN319*365)*(AO319*0.67*0.25*1)</f>
        <v>17.729875</v>
      </c>
      <c r="AV319" s="690">
        <f>(AN319*365)*(AO319*0.67*0.73*1)</f>
        <v>51.771235000000004</v>
      </c>
      <c r="AW319" s="690">
        <f>(AN319*365)*(AO319*0.67*0.03*1)</f>
        <v>2.1275849999999998</v>
      </c>
      <c r="AX319" s="691"/>
      <c r="AY319" s="690">
        <f>(AN319*365)*(AO319*0.67*0.25*1)</f>
        <v>17.729875</v>
      </c>
      <c r="AZ319" s="690">
        <f t="shared" si="120"/>
        <v>70.919499999999999</v>
      </c>
      <c r="BA319" s="690">
        <f t="shared" si="121"/>
        <v>7.0919499999999998</v>
      </c>
      <c r="BB319" s="690">
        <f t="shared" si="122"/>
        <v>0.35459750000000001</v>
      </c>
      <c r="BC319" s="690">
        <f>(AN319*365)*(AO319*0.67*0.005*1)</f>
        <v>0.35459750000000001</v>
      </c>
      <c r="BD319" s="690">
        <v>0</v>
      </c>
      <c r="BE319" s="690">
        <v>0</v>
      </c>
      <c r="BI319" s="2096" t="s">
        <v>58</v>
      </c>
      <c r="BJ319" s="940"/>
      <c r="BK319" s="2096" t="s">
        <v>279</v>
      </c>
      <c r="BL319" s="940"/>
      <c r="BM319" s="2096" t="s">
        <v>233</v>
      </c>
      <c r="BN319" s="2096" t="s">
        <v>233</v>
      </c>
      <c r="BO319" s="2096" t="s">
        <v>240</v>
      </c>
      <c r="BP319" s="2096" t="s">
        <v>282</v>
      </c>
      <c r="BQ319" s="940"/>
      <c r="BR319" s="2096" t="s">
        <v>233</v>
      </c>
      <c r="BS319" s="2096" t="s">
        <v>233</v>
      </c>
      <c r="BT319" s="2096" t="s">
        <v>240</v>
      </c>
      <c r="BU319" s="635"/>
      <c r="BV319" s="917"/>
      <c r="BW319" s="916"/>
      <c r="BX319" s="916"/>
      <c r="BY319" s="917"/>
      <c r="BZ319" s="917"/>
      <c r="CA319" s="917"/>
      <c r="CB319" s="637"/>
      <c r="CC319" s="636"/>
      <c r="CD319" s="636"/>
      <c r="CE319" s="637"/>
      <c r="CF319" s="637"/>
      <c r="CG319" s="637"/>
      <c r="CH319" s="637"/>
      <c r="CI319" s="636"/>
      <c r="CJ319" s="636"/>
      <c r="CK319" s="637"/>
      <c r="CL319" s="637"/>
      <c r="CM319" s="637"/>
      <c r="CN319" s="705"/>
      <c r="CO319" s="667" t="str">
        <f t="shared" si="114"/>
        <v>Incertidumbre (+/- %)</v>
      </c>
      <c r="CP319" s="88" t="e">
        <f t="shared" si="115"/>
        <v>#VALUE!</v>
      </c>
      <c r="CQ319" s="667" t="str">
        <f t="shared" si="116"/>
        <v>Incertidumbre (+/- %)</v>
      </c>
      <c r="DF319" s="705"/>
      <c r="DG319" s="705"/>
      <c r="DH319" s="705"/>
      <c r="DI319" s="705"/>
    </row>
    <row r="320" spans="15:119" s="67" customFormat="1" ht="15.75" hidden="1" thickBot="1" x14ac:dyDescent="0.3">
      <c r="O320" s="671" t="s">
        <v>551</v>
      </c>
      <c r="Q320" s="682"/>
      <c r="R320" s="682"/>
      <c r="S320" s="684"/>
      <c r="T320" s="684"/>
      <c r="U320" s="684"/>
      <c r="V320" s="684"/>
      <c r="W320" s="684"/>
      <c r="X320" s="684"/>
      <c r="Y320" s="684"/>
      <c r="Z320" s="684"/>
      <c r="AA320" s="684"/>
      <c r="AB320" s="684"/>
      <c r="AC320" s="684"/>
      <c r="AD320" s="684"/>
      <c r="AE320" s="684"/>
      <c r="AF320" s="684"/>
      <c r="AG320" s="684"/>
      <c r="AH320" s="682"/>
      <c r="AN320" s="686">
        <v>1.1599999999999999</v>
      </c>
      <c r="AO320" s="686">
        <v>0.25</v>
      </c>
      <c r="AP320" s="690">
        <f>(AN320*365)*(AO320*0.67*0.015*1)</f>
        <v>1.0637924999999999</v>
      </c>
      <c r="AQ320" s="690">
        <f>(AN320*365)*(AO320*0.67*0.005*1)</f>
        <v>0.35459750000000001</v>
      </c>
      <c r="AR320" s="691"/>
      <c r="AS320" s="690">
        <f>(AN320*365)*(AO320*0.67*0.04*1)</f>
        <v>2.8367800000000001</v>
      </c>
      <c r="AT320" s="690">
        <f>(AN320*365)*(AO320*0.67*0.015*1)</f>
        <v>1.0637924999999999</v>
      </c>
      <c r="AU320" s="690">
        <f>(AN320*365)*(AO320*0.67*0.65*1)</f>
        <v>46.097675000000002</v>
      </c>
      <c r="AV320" s="690">
        <f>(AN320*365)*(AO320*0.67*0.79*1)</f>
        <v>56.026405000000011</v>
      </c>
      <c r="AW320" s="690">
        <f>(AN320*365)*(AO320*0.67*0.03*1)</f>
        <v>2.1275849999999998</v>
      </c>
      <c r="AX320" s="691"/>
      <c r="AY320" s="690">
        <f>(AN320*365)*(AO320*0.67*0.65*1)</f>
        <v>46.097675000000002</v>
      </c>
      <c r="AZ320" s="690">
        <f t="shared" si="120"/>
        <v>70.919499999999999</v>
      </c>
      <c r="BA320" s="690">
        <f t="shared" si="121"/>
        <v>7.0919499999999998</v>
      </c>
      <c r="BB320" s="690">
        <f t="shared" si="122"/>
        <v>0.35459750000000001</v>
      </c>
      <c r="BC320" s="690">
        <f>(AN320*365)*(AO320*0.67*0.01*1)</f>
        <v>0.70919500000000002</v>
      </c>
      <c r="BD320" s="690">
        <v>0</v>
      </c>
      <c r="BE320" s="690">
        <v>0</v>
      </c>
      <c r="BI320" s="2097"/>
      <c r="BJ320" s="941" t="s">
        <v>253</v>
      </c>
      <c r="BK320" s="2097"/>
      <c r="BL320" s="941" t="s">
        <v>251</v>
      </c>
      <c r="BM320" s="2097"/>
      <c r="BN320" s="2097"/>
      <c r="BO320" s="2097"/>
      <c r="BP320" s="2097"/>
      <c r="BQ320" s="941" t="s">
        <v>251</v>
      </c>
      <c r="BR320" s="2097"/>
      <c r="BS320" s="2097"/>
      <c r="BT320" s="2097"/>
      <c r="BU320" s="635"/>
      <c r="BV320" s="917"/>
      <c r="BW320" s="916"/>
      <c r="BX320" s="916"/>
      <c r="BY320" s="917"/>
      <c r="BZ320" s="917"/>
      <c r="CA320" s="917"/>
      <c r="CB320" s="637"/>
      <c r="CC320" s="636"/>
      <c r="CD320" s="636"/>
      <c r="CE320" s="637"/>
      <c r="CF320" s="637"/>
      <c r="CG320" s="637"/>
      <c r="CH320" s="637"/>
      <c r="CI320" s="636"/>
      <c r="CJ320" s="636"/>
      <c r="CK320" s="637"/>
      <c r="CL320" s="637"/>
      <c r="CM320" s="637"/>
      <c r="CN320" s="705"/>
      <c r="CO320" s="667">
        <f t="shared" si="114"/>
        <v>0</v>
      </c>
      <c r="CP320" s="88">
        <f t="shared" si="115"/>
        <v>0</v>
      </c>
      <c r="CQ320" s="667">
        <f t="shared" si="116"/>
        <v>0</v>
      </c>
      <c r="DF320" s="705"/>
      <c r="DG320" s="705"/>
      <c r="DH320" s="705"/>
      <c r="DI320" s="705"/>
      <c r="DL320" s="705">
        <f>+DE318*DF318*DJ318*DK318*25</f>
        <v>5.6250000000000008E-2</v>
      </c>
      <c r="DN320" s="67">
        <f>+DL320+DM331</f>
        <v>7.0330500000000004E-2</v>
      </c>
    </row>
    <row r="321" spans="15:117" s="67" customFormat="1" ht="39" hidden="1" thickBot="1" x14ac:dyDescent="0.3">
      <c r="O321" s="671" t="s">
        <v>552</v>
      </c>
      <c r="Q321" s="682"/>
      <c r="R321" s="682"/>
      <c r="S321" s="684"/>
      <c r="T321" s="684"/>
      <c r="U321" s="684"/>
      <c r="V321" s="684"/>
      <c r="W321" s="684"/>
      <c r="X321" s="684"/>
      <c r="Y321" s="684"/>
      <c r="Z321" s="684"/>
      <c r="AA321" s="684"/>
      <c r="AB321" s="684"/>
      <c r="AC321" s="684"/>
      <c r="AD321" s="684"/>
      <c r="AE321" s="684"/>
      <c r="AF321" s="684"/>
      <c r="AG321" s="684"/>
      <c r="AH321" s="682"/>
      <c r="AN321" s="686">
        <v>1.1599999999999999</v>
      </c>
      <c r="AO321" s="686">
        <v>0.25</v>
      </c>
      <c r="AP321" s="690">
        <f>(AN321*365)*(AO321*0.67*0.02*1)</f>
        <v>1.41839</v>
      </c>
      <c r="AQ321" s="690">
        <f>(AN321*365)*(AO321*0.67*0.01*1)</f>
        <v>0.70919500000000002</v>
      </c>
      <c r="AR321" s="691"/>
      <c r="AS321" s="690">
        <f>(AN321*365)*(AO321*0.67*0.05*1)</f>
        <v>3.5459749999999999</v>
      </c>
      <c r="AT321" s="690">
        <f>(AN321*365)*(AO321*0.67*0.02*1)</f>
        <v>1.41839</v>
      </c>
      <c r="AU321" s="690">
        <f>(AN321*365)*(AO321*0.67*0.8*1)</f>
        <v>56.735599999999998</v>
      </c>
      <c r="AV321" s="690">
        <f>(AN321*365)*(AO321*0.67*0.8*1)</f>
        <v>56.735599999999998</v>
      </c>
      <c r="AW321" s="690">
        <f>(AN321*365)*(AO321*0.67*0.3*1)</f>
        <v>21.275849999999998</v>
      </c>
      <c r="AX321" s="691"/>
      <c r="AY321" s="690">
        <f>(AN321*365)*(AO321*0.67*0.8*1)</f>
        <v>56.735599999999998</v>
      </c>
      <c r="AZ321" s="690">
        <f t="shared" si="120"/>
        <v>70.919499999999999</v>
      </c>
      <c r="BA321" s="690">
        <f t="shared" si="121"/>
        <v>7.0919499999999998</v>
      </c>
      <c r="BB321" s="690">
        <f t="shared" si="122"/>
        <v>0.35459750000000001</v>
      </c>
      <c r="BC321" s="690">
        <f>(AN321*365)*(AO321*0.67*0.015*1)</f>
        <v>1.0637924999999999</v>
      </c>
      <c r="BD321" s="690">
        <v>0</v>
      </c>
      <c r="BE321" s="690">
        <v>0</v>
      </c>
      <c r="BI321" s="807" t="s">
        <v>469</v>
      </c>
      <c r="BJ321" s="796" t="s">
        <v>470</v>
      </c>
      <c r="BK321" s="801">
        <f>10/1000</f>
        <v>0.01</v>
      </c>
      <c r="BL321" s="796" t="s">
        <v>415</v>
      </c>
      <c r="BM321" s="798">
        <f>0.08/10</f>
        <v>8.0000000000000002E-3</v>
      </c>
      <c r="BN321" s="798">
        <f>20/10</f>
        <v>2</v>
      </c>
      <c r="BO321" s="795" t="s">
        <v>258</v>
      </c>
      <c r="BP321" s="801">
        <f>0.6/1000</f>
        <v>5.9999999999999995E-4</v>
      </c>
      <c r="BQ321" s="796" t="s">
        <v>416</v>
      </c>
      <c r="BR321" s="798">
        <f>0.2/0.6</f>
        <v>0.33333333333333337</v>
      </c>
      <c r="BS321" s="798">
        <f>1.2/0.6</f>
        <v>2</v>
      </c>
      <c r="BT321" s="795" t="s">
        <v>258</v>
      </c>
      <c r="BU321" s="635"/>
      <c r="BV321" s="917"/>
      <c r="BW321" s="916"/>
      <c r="BX321" s="916"/>
      <c r="BY321" s="917"/>
      <c r="BZ321" s="917"/>
      <c r="CA321" s="917"/>
      <c r="CB321" s="637"/>
      <c r="CC321" s="636"/>
      <c r="CD321" s="636"/>
      <c r="CE321" s="637"/>
      <c r="CF321" s="637"/>
      <c r="CG321" s="637"/>
      <c r="CH321" s="637"/>
      <c r="CI321" s="636"/>
      <c r="CJ321" s="636"/>
      <c r="CK321" s="637"/>
      <c r="CL321" s="637"/>
      <c r="CM321" s="637"/>
      <c r="CN321" s="705"/>
      <c r="CO321" s="667">
        <f t="shared" si="114"/>
        <v>8.0000000000000002E-3</v>
      </c>
      <c r="CP321" s="88">
        <f t="shared" si="115"/>
        <v>1.004</v>
      </c>
      <c r="CQ321" s="667">
        <f t="shared" si="116"/>
        <v>2</v>
      </c>
      <c r="CR321" s="67">
        <v>0.9</v>
      </c>
      <c r="CS321" s="67">
        <v>1</v>
      </c>
      <c r="DF321" s="705"/>
      <c r="DG321" s="705"/>
      <c r="DH321" s="705"/>
      <c r="DI321" s="705"/>
      <c r="DL321" s="705"/>
    </row>
    <row r="322" spans="15:117" s="67" customFormat="1" ht="39" hidden="1" thickBot="1" x14ac:dyDescent="0.3">
      <c r="BD322" s="67">
        <v>0</v>
      </c>
      <c r="BI322" s="807" t="s">
        <v>471</v>
      </c>
      <c r="BJ322" s="796" t="s">
        <v>474</v>
      </c>
      <c r="BK322" s="801">
        <f>4/1000</f>
        <v>4.0000000000000001E-3</v>
      </c>
      <c r="BL322" s="796" t="s">
        <v>415</v>
      </c>
      <c r="BM322" s="798">
        <f>0.03/4</f>
        <v>7.4999999999999997E-3</v>
      </c>
      <c r="BN322" s="798">
        <f>8/4</f>
        <v>2</v>
      </c>
      <c r="BO322" s="795" t="s">
        <v>258</v>
      </c>
      <c r="BP322" s="801">
        <f>0.3/1000</f>
        <v>2.9999999999999997E-4</v>
      </c>
      <c r="BQ322" s="796" t="s">
        <v>416</v>
      </c>
      <c r="BR322" s="798">
        <f>0.06/0.3</f>
        <v>0.2</v>
      </c>
      <c r="BS322" s="798">
        <f>0.6/0.3</f>
        <v>2</v>
      </c>
      <c r="BT322" s="795" t="s">
        <v>258</v>
      </c>
      <c r="BU322" s="635"/>
      <c r="BV322" s="917"/>
      <c r="BW322" s="916"/>
      <c r="BX322" s="916"/>
      <c r="BY322" s="917"/>
      <c r="BZ322" s="917"/>
      <c r="CA322" s="917"/>
      <c r="CB322" s="637"/>
      <c r="CC322" s="636"/>
      <c r="CD322" s="636"/>
      <c r="CE322" s="637"/>
      <c r="CF322" s="637"/>
      <c r="CG322" s="637"/>
      <c r="CH322" s="637"/>
      <c r="CI322" s="636"/>
      <c r="CJ322" s="636"/>
      <c r="CK322" s="637"/>
      <c r="CL322" s="637"/>
      <c r="CM322" s="637"/>
      <c r="CN322" s="705"/>
      <c r="CO322" s="667">
        <f t="shared" si="114"/>
        <v>7.4999999999999997E-3</v>
      </c>
      <c r="CP322" s="88">
        <f t="shared" si="115"/>
        <v>1.0037499999999999</v>
      </c>
      <c r="CQ322" s="667">
        <f t="shared" si="116"/>
        <v>2</v>
      </c>
      <c r="CR322" s="67">
        <v>0.9</v>
      </c>
      <c r="CS322" s="67">
        <v>1</v>
      </c>
      <c r="DF322" s="705"/>
      <c r="DG322" s="705"/>
      <c r="DH322" s="705"/>
      <c r="DI322" s="705"/>
      <c r="DL322" s="705"/>
    </row>
    <row r="323" spans="15:117" s="67" customFormat="1" ht="51.75" hidden="1" thickBot="1" x14ac:dyDescent="0.3">
      <c r="BI323" s="807" t="s">
        <v>472</v>
      </c>
      <c r="BJ323" s="796" t="s">
        <v>470</v>
      </c>
      <c r="BK323" s="801">
        <f>2/1000</f>
        <v>2E-3</v>
      </c>
      <c r="BL323" s="796" t="s">
        <v>415</v>
      </c>
      <c r="BM323" s="798">
        <f>0/2</f>
        <v>0</v>
      </c>
      <c r="BN323" s="798">
        <f>20/2</f>
        <v>10</v>
      </c>
      <c r="BO323" s="795" t="s">
        <v>258</v>
      </c>
      <c r="BP323" s="801">
        <v>0</v>
      </c>
      <c r="BQ323" s="796" t="s">
        <v>416</v>
      </c>
      <c r="BR323" s="798">
        <v>0</v>
      </c>
      <c r="BS323" s="798">
        <v>0</v>
      </c>
      <c r="BT323" s="795" t="s">
        <v>258</v>
      </c>
      <c r="BU323" s="635"/>
      <c r="BV323" s="917"/>
      <c r="BW323" s="916"/>
      <c r="BX323" s="916"/>
      <c r="BY323" s="917"/>
      <c r="BZ323" s="917"/>
      <c r="CA323" s="917"/>
      <c r="CB323" s="637"/>
      <c r="CC323" s="636"/>
      <c r="CD323" s="636"/>
      <c r="CE323" s="637"/>
      <c r="CF323" s="637"/>
      <c r="CG323" s="637"/>
      <c r="CH323" s="637"/>
      <c r="CI323" s="636"/>
      <c r="CJ323" s="636"/>
      <c r="CK323" s="637"/>
      <c r="CL323" s="637"/>
      <c r="CM323" s="637"/>
      <c r="CN323" s="705"/>
      <c r="CO323" s="667">
        <f t="shared" si="114"/>
        <v>0</v>
      </c>
      <c r="CP323" s="88">
        <f t="shared" si="115"/>
        <v>5</v>
      </c>
      <c r="CQ323" s="667">
        <f t="shared" si="116"/>
        <v>10</v>
      </c>
      <c r="CR323" s="67">
        <v>0.9</v>
      </c>
      <c r="CS323" s="67">
        <v>1</v>
      </c>
      <c r="DF323" s="705"/>
      <c r="DG323" s="705"/>
      <c r="DH323" s="705"/>
      <c r="DI323" s="705"/>
      <c r="DL323" s="705"/>
    </row>
    <row r="324" spans="15:117" s="67" customFormat="1" ht="64.5" hidden="1" thickBot="1" x14ac:dyDescent="0.3">
      <c r="BB324" s="88" t="s">
        <v>508</v>
      </c>
      <c r="BC324" s="88" t="s">
        <v>509</v>
      </c>
      <c r="BD324" s="88" t="s">
        <v>511</v>
      </c>
      <c r="BE324" s="88"/>
      <c r="BF324" s="88" t="s">
        <v>510</v>
      </c>
      <c r="BI324" s="807" t="s">
        <v>473</v>
      </c>
      <c r="BJ324" s="796" t="s">
        <v>474</v>
      </c>
      <c r="BK324" s="801">
        <f>1/1000</f>
        <v>1E-3</v>
      </c>
      <c r="BL324" s="796" t="s">
        <v>415</v>
      </c>
      <c r="BM324" s="798">
        <f>0/2</f>
        <v>0</v>
      </c>
      <c r="BN324" s="798">
        <f>8/1</f>
        <v>8</v>
      </c>
      <c r="BO324" s="795" t="s">
        <v>258</v>
      </c>
      <c r="BP324" s="801">
        <v>0</v>
      </c>
      <c r="BQ324" s="796" t="s">
        <v>416</v>
      </c>
      <c r="BR324" s="798">
        <v>0</v>
      </c>
      <c r="BS324" s="798">
        <v>0</v>
      </c>
      <c r="BT324" s="795" t="s">
        <v>258</v>
      </c>
      <c r="BU324" s="635"/>
      <c r="BV324" s="917"/>
      <c r="BW324" s="916"/>
      <c r="BX324" s="916"/>
      <c r="BY324" s="917"/>
      <c r="BZ324" s="917"/>
      <c r="CA324" s="917"/>
      <c r="CB324" s="637"/>
      <c r="CC324" s="636"/>
      <c r="CD324" s="636"/>
      <c r="CE324" s="637"/>
      <c r="CF324" s="637"/>
      <c r="CG324" s="637"/>
      <c r="CH324" s="637"/>
      <c r="CI324" s="636"/>
      <c r="CJ324" s="636"/>
      <c r="CK324" s="637"/>
      <c r="CL324" s="637"/>
      <c r="CM324" s="637"/>
      <c r="CN324" s="705"/>
      <c r="CO324" s="667">
        <f t="shared" si="114"/>
        <v>0</v>
      </c>
      <c r="CP324" s="88">
        <f t="shared" si="115"/>
        <v>4</v>
      </c>
      <c r="CQ324" s="667">
        <f t="shared" si="116"/>
        <v>8</v>
      </c>
      <c r="CR324" s="67">
        <v>0.9</v>
      </c>
      <c r="CS324" s="67">
        <v>1</v>
      </c>
      <c r="DF324" s="705"/>
      <c r="DG324" s="705"/>
      <c r="DH324" s="705"/>
      <c r="DI324" s="705"/>
      <c r="DL324" s="705"/>
    </row>
    <row r="325" spans="15:117" s="67" customFormat="1" ht="64.5" hidden="1" thickBot="1" x14ac:dyDescent="0.3">
      <c r="BB325" s="88">
        <v>50.4</v>
      </c>
      <c r="BC325" s="88">
        <v>22</v>
      </c>
      <c r="BD325" s="88">
        <f>BC325/((BB325*1000*1000)/(1000*1000))</f>
        <v>0.43650793650793651</v>
      </c>
      <c r="BE325" s="88"/>
      <c r="BF325" s="88">
        <v>0.63500999999999996</v>
      </c>
      <c r="BI325" s="807" t="s">
        <v>506</v>
      </c>
      <c r="BJ325" s="796" t="s">
        <v>504</v>
      </c>
      <c r="BK325" s="801">
        <f>BD325*BF325</f>
        <v>0.27718690476190477</v>
      </c>
      <c r="BL325" s="796" t="s">
        <v>505</v>
      </c>
      <c r="BM325" s="798">
        <f>0%/5%</f>
        <v>0</v>
      </c>
      <c r="BN325" s="798">
        <f>10%/5%</f>
        <v>2</v>
      </c>
      <c r="BO325" s="795" t="s">
        <v>258</v>
      </c>
      <c r="BP325" s="801">
        <v>0</v>
      </c>
      <c r="BQ325" s="796" t="s">
        <v>507</v>
      </c>
      <c r="BR325" s="798">
        <v>0</v>
      </c>
      <c r="BS325" s="798">
        <v>0</v>
      </c>
      <c r="BT325" s="795" t="s">
        <v>258</v>
      </c>
      <c r="BU325" s="635"/>
      <c r="BV325" s="917"/>
      <c r="BW325" s="916"/>
      <c r="BX325" s="916"/>
      <c r="BY325" s="917"/>
      <c r="BZ325" s="917"/>
      <c r="CA325" s="917"/>
      <c r="CB325" s="637"/>
      <c r="CC325" s="636"/>
      <c r="CD325" s="636"/>
      <c r="CE325" s="637"/>
      <c r="CF325" s="637"/>
      <c r="CG325" s="637"/>
      <c r="CH325" s="637"/>
      <c r="CI325" s="636"/>
      <c r="CJ325" s="636"/>
      <c r="CK325" s="637"/>
      <c r="CL325" s="637"/>
      <c r="CM325" s="637"/>
      <c r="CN325" s="705"/>
      <c r="CO325" s="667">
        <f t="shared" si="114"/>
        <v>0</v>
      </c>
      <c r="CP325" s="88">
        <f t="shared" si="115"/>
        <v>1</v>
      </c>
      <c r="CQ325" s="667">
        <f t="shared" si="116"/>
        <v>2</v>
      </c>
      <c r="DF325" s="705"/>
      <c r="DG325" s="705"/>
      <c r="DH325" s="705"/>
      <c r="DI325" s="705"/>
      <c r="DL325" s="705"/>
    </row>
    <row r="326" spans="15:117" s="67" customFormat="1" ht="26.25" hidden="1" thickBot="1" x14ac:dyDescent="0.3">
      <c r="BI326" s="807" t="s">
        <v>315</v>
      </c>
      <c r="BJ326" s="796" t="s">
        <v>49</v>
      </c>
      <c r="BK326" s="801">
        <f>2.7/1000</f>
        <v>2.7000000000000001E-3</v>
      </c>
      <c r="BL326" s="796" t="s">
        <v>415</v>
      </c>
      <c r="BM326" s="798">
        <f>0.9/2.7</f>
        <v>0.33333333333333331</v>
      </c>
      <c r="BN326" s="798">
        <f>0.9/2.7</f>
        <v>0.33333333333333331</v>
      </c>
      <c r="BO326" s="795" t="s">
        <v>258</v>
      </c>
      <c r="BP326" s="801">
        <f>0.07/1000</f>
        <v>7.0000000000000007E-5</v>
      </c>
      <c r="BQ326" s="796" t="s">
        <v>416</v>
      </c>
      <c r="BR326" s="798">
        <f>0.1/0.07</f>
        <v>1.4285714285714286</v>
      </c>
      <c r="BS326" s="798">
        <f>0.1/0.07</f>
        <v>1.4285714285714286</v>
      </c>
      <c r="BT326" s="795" t="s">
        <v>258</v>
      </c>
      <c r="BU326" s="635"/>
      <c r="BV326" s="801">
        <v>1515</v>
      </c>
      <c r="BW326" s="796" t="s">
        <v>460</v>
      </c>
      <c r="BX326" s="798">
        <f>177/1515</f>
        <v>0.11683168316831684</v>
      </c>
      <c r="BY326" s="798">
        <f>177/1515</f>
        <v>0.11683168316831684</v>
      </c>
      <c r="BZ326" s="795" t="s">
        <v>258</v>
      </c>
      <c r="CA326" s="917"/>
      <c r="CB326" s="637"/>
      <c r="CC326" s="636"/>
      <c r="CD326" s="636"/>
      <c r="CE326" s="637"/>
      <c r="CF326" s="637"/>
      <c r="CG326" s="637"/>
      <c r="CH326" s="637"/>
      <c r="CI326" s="636"/>
      <c r="CJ326" s="636"/>
      <c r="CK326" s="637"/>
      <c r="CL326" s="637"/>
      <c r="CM326" s="637"/>
      <c r="CN326" s="705"/>
      <c r="CO326" s="667">
        <f t="shared" ref="CO326:CO389" si="135">BM326</f>
        <v>0.33333333333333331</v>
      </c>
      <c r="CP326" s="88">
        <f t="shared" ref="CP326:CP389" si="136">(CO326+CQ326)/2</f>
        <v>0.33333333333333331</v>
      </c>
      <c r="CQ326" s="667">
        <f t="shared" ref="CQ326:CQ389" si="137">BN326</f>
        <v>0.33333333333333331</v>
      </c>
      <c r="DF326" s="705"/>
      <c r="DG326" s="705"/>
      <c r="DH326" s="705"/>
      <c r="DI326" s="705"/>
      <c r="DL326" s="705"/>
    </row>
    <row r="327" spans="15:117" s="67" customFormat="1" ht="26.25" hidden="1" thickBot="1" x14ac:dyDescent="0.3">
      <c r="BI327" s="807" t="s">
        <v>459</v>
      </c>
      <c r="BJ327" s="796" t="s">
        <v>49</v>
      </c>
      <c r="BK327" s="801">
        <f>2.3/1000</f>
        <v>2.3E-3</v>
      </c>
      <c r="BL327" s="796" t="s">
        <v>415</v>
      </c>
      <c r="BM327" s="798">
        <f>0.9/2.3</f>
        <v>0.39130434782608697</v>
      </c>
      <c r="BN327" s="798">
        <f>0.9/2.3</f>
        <v>0.39130434782608697</v>
      </c>
      <c r="BO327" s="795" t="s">
        <v>258</v>
      </c>
      <c r="BP327" s="801">
        <f>0.21/1000</f>
        <v>2.0999999999999998E-4</v>
      </c>
      <c r="BQ327" s="796" t="s">
        <v>416</v>
      </c>
      <c r="BR327" s="798">
        <f>0.1/0.21</f>
        <v>0.47619047619047622</v>
      </c>
      <c r="BS327" s="798">
        <f>0.1/0.21</f>
        <v>0.47619047619047622</v>
      </c>
      <c r="BT327" s="795" t="s">
        <v>258</v>
      </c>
      <c r="BU327" s="635"/>
      <c r="BV327" s="801">
        <v>1613</v>
      </c>
      <c r="BW327" s="796" t="s">
        <v>460</v>
      </c>
      <c r="BX327" s="798">
        <f>95/1613</f>
        <v>5.8896466212027279E-2</v>
      </c>
      <c r="BY327" s="798">
        <f>95/1613</f>
        <v>5.8896466212027279E-2</v>
      </c>
      <c r="BZ327" s="795" t="s">
        <v>258</v>
      </c>
      <c r="CA327" s="917"/>
      <c r="CB327" s="637"/>
      <c r="CC327" s="636"/>
      <c r="CD327" s="636"/>
      <c r="CE327" s="637"/>
      <c r="CF327" s="637"/>
      <c r="CG327" s="637"/>
      <c r="CH327" s="637"/>
      <c r="CI327" s="636"/>
      <c r="CJ327" s="636"/>
      <c r="CK327" s="637"/>
      <c r="CL327" s="637"/>
      <c r="CM327" s="637"/>
      <c r="CN327" s="705"/>
      <c r="CO327" s="667">
        <f t="shared" si="135"/>
        <v>0.39130434782608697</v>
      </c>
      <c r="CP327" s="88">
        <f t="shared" si="136"/>
        <v>0.39130434782608697</v>
      </c>
      <c r="CQ327" s="667">
        <f t="shared" si="137"/>
        <v>0.39130434782608697</v>
      </c>
      <c r="DF327" s="705"/>
      <c r="DG327" s="705"/>
      <c r="DH327" s="705"/>
      <c r="DI327" s="705"/>
      <c r="DL327" s="705"/>
    </row>
    <row r="328" spans="15:117" s="67" customFormat="1" x14ac:dyDescent="0.25">
      <c r="BI328" s="635"/>
      <c r="BJ328" s="636"/>
      <c r="BK328" s="636"/>
      <c r="BL328" s="636"/>
      <c r="BM328" s="102"/>
      <c r="BN328" s="102"/>
      <c r="BO328" s="102"/>
      <c r="BP328" s="916"/>
      <c r="BQ328" s="636"/>
      <c r="BR328" s="916"/>
      <c r="BS328" s="916"/>
      <c r="BT328" s="916"/>
      <c r="BU328" s="916"/>
      <c r="BV328" s="917"/>
      <c r="BW328" s="916"/>
      <c r="BX328" s="916"/>
      <c r="BY328" s="917"/>
      <c r="BZ328" s="917"/>
      <c r="CA328" s="917"/>
      <c r="CB328" s="637"/>
      <c r="CC328" s="636"/>
      <c r="CD328" s="636"/>
      <c r="CE328" s="637"/>
      <c r="CF328" s="637"/>
      <c r="CG328" s="637"/>
      <c r="CH328" s="637"/>
      <c r="CI328" s="636"/>
      <c r="CJ328" s="636"/>
      <c r="CK328" s="637"/>
      <c r="CL328" s="637"/>
      <c r="CM328" s="637"/>
      <c r="CN328" s="705"/>
      <c r="CO328" s="667">
        <f t="shared" si="135"/>
        <v>0</v>
      </c>
      <c r="CP328" s="88">
        <f t="shared" si="136"/>
        <v>0</v>
      </c>
      <c r="CQ328" s="667">
        <f t="shared" si="137"/>
        <v>0</v>
      </c>
      <c r="DF328" s="705"/>
      <c r="DG328" s="705"/>
      <c r="DH328" s="705"/>
      <c r="DI328" s="705"/>
      <c r="DK328" s="67" t="s">
        <v>109</v>
      </c>
      <c r="DL328" s="67" t="s">
        <v>110</v>
      </c>
      <c r="DM328" s="67" t="s">
        <v>107</v>
      </c>
    </row>
    <row r="329" spans="15:117" s="67" customFormat="1" ht="15.75" thickBot="1" x14ac:dyDescent="0.3">
      <c r="BI329" s="635"/>
      <c r="BJ329" s="636"/>
      <c r="BK329" s="636"/>
      <c r="BL329" s="636"/>
      <c r="BM329" s="102"/>
      <c r="BN329" s="102"/>
      <c r="BO329" s="102"/>
      <c r="BP329" s="916"/>
      <c r="BQ329" s="916"/>
      <c r="BR329" s="916"/>
      <c r="BS329" s="916"/>
      <c r="BT329" s="916"/>
      <c r="BU329" s="916"/>
      <c r="BV329" s="917"/>
      <c r="BW329" s="916"/>
      <c r="BX329" s="916"/>
      <c r="BY329" s="917"/>
      <c r="BZ329" s="917"/>
      <c r="CA329" s="917"/>
      <c r="CB329" s="637"/>
      <c r="CC329" s="636"/>
      <c r="CD329" s="636"/>
      <c r="CE329" s="637"/>
      <c r="CF329" s="637"/>
      <c r="CG329" s="637"/>
      <c r="CH329" s="637"/>
      <c r="CI329" s="636"/>
      <c r="CJ329" s="636"/>
      <c r="CK329" s="637"/>
      <c r="CL329" s="637"/>
      <c r="CM329" s="637"/>
      <c r="CN329" s="705"/>
      <c r="CO329" s="667">
        <f t="shared" si="135"/>
        <v>0</v>
      </c>
      <c r="CP329" s="88">
        <f t="shared" si="136"/>
        <v>0</v>
      </c>
      <c r="CQ329" s="667">
        <f t="shared" si="137"/>
        <v>0</v>
      </c>
      <c r="DF329" s="705"/>
      <c r="DG329" s="705"/>
      <c r="DH329" s="705"/>
      <c r="DI329" s="705"/>
      <c r="DK329" s="67">
        <v>1.4999999999999999E-2</v>
      </c>
      <c r="DL329" s="67">
        <v>7.0000000000000001E-3</v>
      </c>
      <c r="DM329" s="67">
        <f>+DE318*DF318*DJ318*DK329*DL329*310</f>
        <v>1.4647500000000001E-2</v>
      </c>
    </row>
    <row r="330" spans="15:117" s="67" customFormat="1" x14ac:dyDescent="0.25">
      <c r="BI330" s="2096" t="s">
        <v>261</v>
      </c>
      <c r="BJ330" s="940"/>
      <c r="BK330" s="2096" t="s">
        <v>282</v>
      </c>
      <c r="BL330" s="940"/>
      <c r="BM330" s="2096" t="s">
        <v>233</v>
      </c>
      <c r="BN330" s="2096" t="s">
        <v>233</v>
      </c>
      <c r="BO330" s="2096" t="s">
        <v>240</v>
      </c>
      <c r="BP330" s="916"/>
      <c r="BQ330" s="916"/>
      <c r="BR330" s="916"/>
      <c r="BS330" s="916"/>
      <c r="BT330" s="916"/>
      <c r="BU330" s="916"/>
      <c r="BV330" s="917"/>
      <c r="BW330" s="916"/>
      <c r="BX330" s="916"/>
      <c r="BY330" s="917"/>
      <c r="BZ330" s="917"/>
      <c r="CA330" s="917"/>
      <c r="CB330" s="637"/>
      <c r="CC330" s="636"/>
      <c r="CD330" s="636"/>
      <c r="CE330" s="637"/>
      <c r="CF330" s="637"/>
      <c r="CG330" s="637"/>
      <c r="CH330" s="637"/>
      <c r="CI330" s="636"/>
      <c r="CJ330" s="636"/>
      <c r="CK330" s="637"/>
      <c r="CL330" s="637"/>
      <c r="CM330" s="637"/>
      <c r="CN330" s="705"/>
      <c r="CO330" s="667" t="str">
        <f t="shared" si="135"/>
        <v>Incertidumbre (+/- %)</v>
      </c>
      <c r="CP330" s="88" t="e">
        <f t="shared" si="136"/>
        <v>#VALUE!</v>
      </c>
      <c r="CQ330" s="667" t="str">
        <f t="shared" si="137"/>
        <v>Incertidumbre (+/- %)</v>
      </c>
      <c r="DF330" s="705"/>
      <c r="DG330" s="705"/>
      <c r="DH330" s="705"/>
      <c r="DI330" s="705"/>
    </row>
    <row r="331" spans="15:117" s="67" customFormat="1" ht="15.75" thickBot="1" x14ac:dyDescent="0.3">
      <c r="BI331" s="2097"/>
      <c r="BJ331" s="941" t="s">
        <v>253</v>
      </c>
      <c r="BK331" s="2097"/>
      <c r="BL331" s="941" t="s">
        <v>251</v>
      </c>
      <c r="BM331" s="2097"/>
      <c r="BN331" s="2097"/>
      <c r="BO331" s="2097"/>
      <c r="BP331" s="916"/>
      <c r="BQ331" s="916"/>
      <c r="BR331" s="916"/>
      <c r="BS331" s="916"/>
      <c r="BT331" s="916"/>
      <c r="BU331" s="916"/>
      <c r="BV331" s="917"/>
      <c r="BW331" s="916"/>
      <c r="BX331" s="916"/>
      <c r="BY331" s="917"/>
      <c r="BZ331" s="917"/>
      <c r="CA331" s="917"/>
      <c r="CB331" s="637"/>
      <c r="CC331" s="636"/>
      <c r="CD331" s="636"/>
      <c r="CE331" s="637"/>
      <c r="CF331" s="637"/>
      <c r="CG331" s="637"/>
      <c r="CH331" s="637"/>
      <c r="CI331" s="636"/>
      <c r="CJ331" s="636"/>
      <c r="CK331" s="637"/>
      <c r="CL331" s="637"/>
      <c r="CM331" s="637"/>
      <c r="CN331" s="705"/>
      <c r="CO331" s="667">
        <f t="shared" si="135"/>
        <v>0</v>
      </c>
      <c r="CP331" s="88">
        <f t="shared" si="136"/>
        <v>0</v>
      </c>
      <c r="CQ331" s="667">
        <f t="shared" si="137"/>
        <v>0</v>
      </c>
      <c r="DF331" s="705"/>
      <c r="DG331" s="705"/>
      <c r="DH331" s="705"/>
      <c r="DI331" s="705"/>
      <c r="DM331" s="67">
        <f>+DE318*DF318*DJ318*DK329*DL329*298</f>
        <v>1.4080500000000001E-2</v>
      </c>
    </row>
    <row r="332" spans="15:117" s="67" customFormat="1" ht="51.75" thickBot="1" x14ac:dyDescent="0.3">
      <c r="BI332" s="807" t="s">
        <v>449</v>
      </c>
      <c r="BJ332" s="796" t="s">
        <v>418</v>
      </c>
      <c r="BK332" s="801">
        <v>3.6666999999999998E-2</v>
      </c>
      <c r="BL332" s="796" t="s">
        <v>452</v>
      </c>
      <c r="BM332" s="798">
        <v>0.1</v>
      </c>
      <c r="BN332" s="798">
        <v>3</v>
      </c>
      <c r="BO332" s="795" t="s">
        <v>258</v>
      </c>
      <c r="BP332" s="916"/>
      <c r="BQ332" s="916"/>
      <c r="BR332" s="916"/>
      <c r="BS332" s="916"/>
      <c r="BT332" s="916"/>
      <c r="BU332" s="916"/>
      <c r="BV332" s="917"/>
      <c r="BW332" s="916"/>
      <c r="BX332" s="916"/>
      <c r="BY332" s="917"/>
      <c r="BZ332" s="917"/>
      <c r="CA332" s="917"/>
      <c r="CB332" s="637"/>
      <c r="CC332" s="636"/>
      <c r="CD332" s="636"/>
      <c r="CE332" s="637"/>
      <c r="CF332" s="637"/>
      <c r="CG332" s="637"/>
      <c r="CH332" s="637"/>
      <c r="CI332" s="636"/>
      <c r="CJ332" s="636"/>
      <c r="CK332" s="637"/>
      <c r="CL332" s="637"/>
      <c r="CM332" s="637"/>
      <c r="CN332" s="705"/>
      <c r="CO332" s="667">
        <f t="shared" si="135"/>
        <v>0.1</v>
      </c>
      <c r="CP332" s="88">
        <f t="shared" si="136"/>
        <v>1.55</v>
      </c>
      <c r="CQ332" s="667">
        <f t="shared" si="137"/>
        <v>3</v>
      </c>
      <c r="DF332" s="705"/>
      <c r="DG332" s="705"/>
      <c r="DH332" s="705"/>
      <c r="DI332" s="705"/>
    </row>
    <row r="333" spans="15:117" s="67" customFormat="1" ht="39" thickBot="1" x14ac:dyDescent="0.3">
      <c r="BI333" s="807" t="s">
        <v>450</v>
      </c>
      <c r="BJ333" s="796" t="s">
        <v>418</v>
      </c>
      <c r="BK333" s="801">
        <v>7.3332999999999995E-2</v>
      </c>
      <c r="BL333" s="796" t="s">
        <v>452</v>
      </c>
      <c r="BM333" s="798">
        <v>0.35</v>
      </c>
      <c r="BN333" s="798">
        <v>3</v>
      </c>
      <c r="BO333" s="795" t="s">
        <v>258</v>
      </c>
      <c r="BP333" s="916"/>
      <c r="BQ333" s="916"/>
      <c r="BR333" s="916"/>
      <c r="BS333" s="916"/>
      <c r="BT333" s="916"/>
      <c r="BU333" s="916"/>
      <c r="BV333" s="917"/>
      <c r="BW333" s="916"/>
      <c r="BX333" s="916"/>
      <c r="BY333" s="917"/>
      <c r="BZ333" s="917"/>
      <c r="CA333" s="917"/>
      <c r="CB333" s="637"/>
      <c r="CC333" s="636"/>
      <c r="CD333" s="636"/>
      <c r="CE333" s="637"/>
      <c r="CF333" s="637"/>
      <c r="CG333" s="637"/>
      <c r="CH333" s="637"/>
      <c r="CI333" s="636"/>
      <c r="CJ333" s="636"/>
      <c r="CK333" s="637"/>
      <c r="CL333" s="637"/>
      <c r="CM333" s="637"/>
      <c r="CN333" s="705"/>
      <c r="CO333" s="667">
        <f t="shared" si="135"/>
        <v>0.35</v>
      </c>
      <c r="CP333" s="88">
        <f t="shared" si="136"/>
        <v>1.675</v>
      </c>
      <c r="CQ333" s="667">
        <f t="shared" si="137"/>
        <v>3</v>
      </c>
      <c r="DF333" s="705"/>
      <c r="DG333" s="705"/>
      <c r="DH333" s="705"/>
      <c r="DI333" s="705"/>
    </row>
    <row r="334" spans="15:117" s="67" customFormat="1" ht="39" thickBot="1" x14ac:dyDescent="0.3">
      <c r="BI334" s="807" t="s">
        <v>451</v>
      </c>
      <c r="BJ334" s="796" t="s">
        <v>418</v>
      </c>
      <c r="BK334" s="801">
        <v>3.6666999999999998E-2</v>
      </c>
      <c r="BL334" s="796" t="s">
        <v>452</v>
      </c>
      <c r="BM334" s="798">
        <v>0.33329999999999999</v>
      </c>
      <c r="BN334" s="798">
        <v>3</v>
      </c>
      <c r="BO334" s="795" t="s">
        <v>258</v>
      </c>
      <c r="BP334" s="916"/>
      <c r="BQ334" s="916"/>
      <c r="BR334" s="916"/>
      <c r="BS334" s="916"/>
      <c r="BT334" s="916"/>
      <c r="BU334" s="916"/>
      <c r="BV334" s="917"/>
      <c r="BW334" s="916"/>
      <c r="BX334" s="916"/>
      <c r="BY334" s="917"/>
      <c r="BZ334" s="917"/>
      <c r="CA334" s="917"/>
      <c r="CB334" s="637"/>
      <c r="CC334" s="636"/>
      <c r="CD334" s="636"/>
      <c r="CE334" s="637"/>
      <c r="CF334" s="637"/>
      <c r="CG334" s="637"/>
      <c r="CH334" s="637"/>
      <c r="CI334" s="636"/>
      <c r="CJ334" s="636"/>
      <c r="CK334" s="637"/>
      <c r="CL334" s="637"/>
      <c r="CM334" s="637"/>
      <c r="CN334" s="705"/>
      <c r="CO334" s="667">
        <f t="shared" si="135"/>
        <v>0.33329999999999999</v>
      </c>
      <c r="CP334" s="88">
        <f t="shared" si="136"/>
        <v>1.66665</v>
      </c>
      <c r="CQ334" s="667">
        <f t="shared" si="137"/>
        <v>3</v>
      </c>
      <c r="DF334" s="705"/>
      <c r="DG334" s="705"/>
      <c r="DH334" s="705"/>
      <c r="DI334" s="705"/>
    </row>
    <row r="335" spans="15:117" s="67" customFormat="1" ht="39" thickBot="1" x14ac:dyDescent="0.3">
      <c r="BI335" s="807" t="s">
        <v>448</v>
      </c>
      <c r="BJ335" s="796" t="s">
        <v>418</v>
      </c>
      <c r="BK335" s="801">
        <v>1.0999999999999999E-2</v>
      </c>
      <c r="BL335" s="796" t="s">
        <v>452</v>
      </c>
      <c r="BM335" s="798">
        <v>0.01</v>
      </c>
      <c r="BN335" s="798">
        <v>2</v>
      </c>
      <c r="BO335" s="795" t="s">
        <v>258</v>
      </c>
      <c r="BP335" s="916"/>
      <c r="BQ335" s="801">
        <v>3.3525000000000005</v>
      </c>
      <c r="BR335" s="796" t="s">
        <v>419</v>
      </c>
      <c r="BS335" s="916"/>
      <c r="BT335" s="916"/>
      <c r="BU335" s="916"/>
      <c r="BV335" s="917"/>
      <c r="BW335" s="916"/>
      <c r="BX335" s="916"/>
      <c r="BY335" s="917"/>
      <c r="BZ335" s="917"/>
      <c r="CA335" s="917"/>
      <c r="CB335" s="637"/>
      <c r="CC335" s="636"/>
      <c r="CD335" s="636"/>
      <c r="CE335" s="637"/>
      <c r="CF335" s="637"/>
      <c r="CG335" s="637"/>
      <c r="CH335" s="637"/>
      <c r="CI335" s="636"/>
      <c r="CJ335" s="636"/>
      <c r="CK335" s="637"/>
      <c r="CL335" s="637"/>
      <c r="CM335" s="637"/>
      <c r="CN335" s="705"/>
      <c r="CO335" s="667">
        <f t="shared" si="135"/>
        <v>0.01</v>
      </c>
      <c r="CP335" s="88">
        <f t="shared" si="136"/>
        <v>1.0049999999999999</v>
      </c>
      <c r="CQ335" s="667">
        <f t="shared" si="137"/>
        <v>2</v>
      </c>
      <c r="DF335" s="705"/>
      <c r="DG335" s="705"/>
      <c r="DH335" s="705"/>
      <c r="DI335" s="705"/>
    </row>
    <row r="336" spans="15:117" s="67" customFormat="1" ht="26.25" thickBot="1" x14ac:dyDescent="0.3">
      <c r="BI336" s="807" t="s">
        <v>455</v>
      </c>
      <c r="BJ336" s="796" t="s">
        <v>454</v>
      </c>
      <c r="BK336" s="801">
        <f>0.12*(44/12)</f>
        <v>0.43999999999999995</v>
      </c>
      <c r="BL336" s="796" t="s">
        <v>453</v>
      </c>
      <c r="BM336" s="798">
        <v>0.01</v>
      </c>
      <c r="BN336" s="798">
        <v>0.5</v>
      </c>
      <c r="BO336" s="795" t="s">
        <v>258</v>
      </c>
      <c r="BP336" s="916"/>
      <c r="BQ336" s="916"/>
      <c r="BR336" s="916"/>
      <c r="BS336" s="916"/>
      <c r="BT336" s="916"/>
      <c r="BU336" s="916"/>
      <c r="BV336" s="917"/>
      <c r="BW336" s="916"/>
      <c r="BX336" s="916"/>
      <c r="BY336" s="917"/>
      <c r="BZ336" s="917"/>
      <c r="CA336" s="917"/>
      <c r="CB336" s="637"/>
      <c r="CC336" s="636"/>
      <c r="CD336" s="636"/>
      <c r="CE336" s="637"/>
      <c r="CF336" s="637"/>
      <c r="CG336" s="637"/>
      <c r="CH336" s="637"/>
      <c r="CI336" s="636"/>
      <c r="CJ336" s="636"/>
      <c r="CK336" s="637"/>
      <c r="CL336" s="637"/>
      <c r="CM336" s="637"/>
      <c r="CN336" s="705"/>
      <c r="CO336" s="667">
        <f t="shared" si="135"/>
        <v>0.01</v>
      </c>
      <c r="CP336" s="88">
        <f t="shared" si="136"/>
        <v>0.255</v>
      </c>
      <c r="CQ336" s="667">
        <f t="shared" si="137"/>
        <v>0.5</v>
      </c>
      <c r="DF336" s="705"/>
      <c r="DG336" s="705"/>
      <c r="DH336" s="705"/>
      <c r="DI336" s="705"/>
    </row>
    <row r="337" spans="61:119" s="67" customFormat="1" ht="39" thickBot="1" x14ac:dyDescent="0.3">
      <c r="BI337" s="807" t="s">
        <v>456</v>
      </c>
      <c r="BJ337" s="796" t="s">
        <v>454</v>
      </c>
      <c r="BK337" s="801">
        <f>0.13*(44/12)</f>
        <v>0.47666666666666668</v>
      </c>
      <c r="BL337" s="796" t="s">
        <v>453</v>
      </c>
      <c r="BM337" s="798">
        <v>0.01</v>
      </c>
      <c r="BN337" s="798">
        <v>0.5</v>
      </c>
      <c r="BO337" s="795" t="s">
        <v>258</v>
      </c>
      <c r="BP337" s="916"/>
      <c r="BQ337" s="916"/>
      <c r="BR337" s="916"/>
      <c r="BS337" s="916"/>
      <c r="BT337" s="916"/>
      <c r="BU337" s="916"/>
      <c r="BV337" s="917"/>
      <c r="BW337" s="916"/>
      <c r="BX337" s="916"/>
      <c r="BY337" s="917"/>
      <c r="BZ337" s="917"/>
      <c r="CA337" s="917"/>
      <c r="CB337" s="637"/>
      <c r="CC337" s="636"/>
      <c r="CD337" s="636"/>
      <c r="CE337" s="637"/>
      <c r="CF337" s="637"/>
      <c r="CG337" s="637"/>
      <c r="CH337" s="637"/>
      <c r="CI337" s="636"/>
      <c r="CJ337" s="636"/>
      <c r="CK337" s="637"/>
      <c r="CL337" s="637"/>
      <c r="CM337" s="637"/>
      <c r="CN337" s="705"/>
      <c r="CO337" s="667">
        <f t="shared" si="135"/>
        <v>0.01</v>
      </c>
      <c r="CP337" s="88">
        <f t="shared" si="136"/>
        <v>0.255</v>
      </c>
      <c r="CQ337" s="667">
        <f t="shared" si="137"/>
        <v>0.5</v>
      </c>
      <c r="DF337" s="705"/>
      <c r="DG337" s="705"/>
      <c r="DH337" s="705"/>
      <c r="DI337" s="705"/>
    </row>
    <row r="338" spans="61:119" s="67" customFormat="1" ht="26.25" thickBot="1" x14ac:dyDescent="0.3">
      <c r="BI338" s="807" t="s">
        <v>492</v>
      </c>
      <c r="BJ338" s="796" t="s">
        <v>457</v>
      </c>
      <c r="BK338" s="801">
        <f>0.2*(44/12)</f>
        <v>0.73333333333333339</v>
      </c>
      <c r="BL338" s="796" t="s">
        <v>458</v>
      </c>
      <c r="BM338" s="798">
        <v>0.01</v>
      </c>
      <c r="BN338" s="798">
        <v>0.5</v>
      </c>
      <c r="BO338" s="795" t="s">
        <v>258</v>
      </c>
      <c r="BP338" s="916"/>
      <c r="BQ338" s="801"/>
      <c r="BR338" s="796"/>
      <c r="BS338" s="916"/>
      <c r="BT338" s="916"/>
      <c r="BU338" s="916"/>
      <c r="BV338" s="917"/>
      <c r="BW338" s="916"/>
      <c r="BX338" s="916"/>
      <c r="BY338" s="917"/>
      <c r="BZ338" s="917"/>
      <c r="CA338" s="917"/>
      <c r="CB338" s="637"/>
      <c r="CC338" s="636"/>
      <c r="CD338" s="636"/>
      <c r="CE338" s="637"/>
      <c r="CF338" s="637"/>
      <c r="CG338" s="637"/>
      <c r="CH338" s="637"/>
      <c r="CI338" s="636"/>
      <c r="CJ338" s="636"/>
      <c r="CK338" s="637"/>
      <c r="CL338" s="637"/>
      <c r="CM338" s="637"/>
      <c r="CN338" s="705"/>
      <c r="CO338" s="667">
        <f t="shared" si="135"/>
        <v>0.01</v>
      </c>
      <c r="CP338" s="88">
        <f t="shared" si="136"/>
        <v>0.255</v>
      </c>
      <c r="CQ338" s="667">
        <f t="shared" si="137"/>
        <v>0.5</v>
      </c>
      <c r="CR338" s="67">
        <v>0.5</v>
      </c>
      <c r="CS338" s="67">
        <v>1</v>
      </c>
      <c r="DF338" s="705"/>
      <c r="DG338" s="705"/>
      <c r="DH338" s="705"/>
      <c r="DI338" s="705"/>
    </row>
    <row r="339" spans="61:119" s="67" customFormat="1" ht="14.45" customHeight="1" thickBot="1" x14ac:dyDescent="0.3">
      <c r="BI339" s="635"/>
      <c r="BJ339" s="636"/>
      <c r="BK339" s="636"/>
      <c r="BL339" s="636"/>
      <c r="BM339" s="102"/>
      <c r="BN339" s="102"/>
      <c r="BO339" s="102"/>
      <c r="BP339" s="916"/>
      <c r="BQ339" s="916"/>
      <c r="BR339" s="916"/>
      <c r="BS339" s="916"/>
      <c r="BT339" s="916"/>
      <c r="BU339" s="916"/>
      <c r="BV339" s="917"/>
      <c r="BW339" s="916"/>
      <c r="BX339" s="916"/>
      <c r="BY339" s="917"/>
      <c r="BZ339" s="917"/>
      <c r="CA339" s="917"/>
      <c r="CB339" s="637"/>
      <c r="CC339" s="636"/>
      <c r="CD339" s="636"/>
      <c r="CE339" s="637"/>
      <c r="CF339" s="637"/>
      <c r="CG339" s="637"/>
      <c r="CH339" s="637"/>
      <c r="CI339" s="636"/>
      <c r="CJ339" s="636"/>
      <c r="CK339" s="637"/>
      <c r="CL339" s="637"/>
      <c r="CM339" s="637"/>
      <c r="CN339" s="705"/>
      <c r="CO339" s="667">
        <f t="shared" si="135"/>
        <v>0</v>
      </c>
      <c r="CP339" s="88">
        <f t="shared" si="136"/>
        <v>0</v>
      </c>
      <c r="CQ339" s="667">
        <f t="shared" si="137"/>
        <v>0</v>
      </c>
      <c r="DB339" s="67" t="s">
        <v>111</v>
      </c>
      <c r="DC339" s="67" t="s">
        <v>112</v>
      </c>
      <c r="DE339" s="67" t="s">
        <v>103</v>
      </c>
      <c r="DF339" s="705" t="s">
        <v>113</v>
      </c>
      <c r="DG339" s="705"/>
      <c r="DH339" s="705"/>
      <c r="DI339" s="705"/>
      <c r="DK339" s="67" t="s">
        <v>114</v>
      </c>
      <c r="DL339" s="918" t="s">
        <v>115</v>
      </c>
      <c r="DM339" s="919" t="s">
        <v>107</v>
      </c>
    </row>
    <row r="340" spans="61:119" s="67" customFormat="1" ht="14.45" customHeight="1" x14ac:dyDescent="0.25">
      <c r="BI340" s="2100" t="s">
        <v>299</v>
      </c>
      <c r="BJ340" s="943"/>
      <c r="BK340" s="2102" t="s">
        <v>282</v>
      </c>
      <c r="BL340" s="943"/>
      <c r="BM340" s="2102" t="s">
        <v>233</v>
      </c>
      <c r="BN340" s="2102" t="s">
        <v>233</v>
      </c>
      <c r="BO340" s="2104" t="s">
        <v>240</v>
      </c>
      <c r="BP340" s="916"/>
      <c r="BQ340" s="916"/>
      <c r="BR340" s="916"/>
      <c r="BS340" s="916"/>
      <c r="BT340" s="916"/>
      <c r="BU340" s="916"/>
      <c r="BV340" s="917"/>
      <c r="BW340" s="916"/>
      <c r="BX340" s="916"/>
      <c r="BY340" s="917"/>
      <c r="BZ340" s="917"/>
      <c r="CA340" s="917"/>
      <c r="CB340" s="637"/>
      <c r="CC340" s="636"/>
      <c r="CD340" s="636"/>
      <c r="CE340" s="637"/>
      <c r="CF340" s="637"/>
      <c r="CG340" s="637"/>
      <c r="CH340" s="637"/>
      <c r="CI340" s="636"/>
      <c r="CJ340" s="636"/>
      <c r="CK340" s="637"/>
      <c r="CL340" s="637"/>
      <c r="CM340" s="637"/>
      <c r="CN340" s="705"/>
      <c r="CO340" s="667" t="str">
        <f t="shared" si="135"/>
        <v>Incertidumbre (+/- %)</v>
      </c>
      <c r="CP340" s="88" t="e">
        <f t="shared" si="136"/>
        <v>#VALUE!</v>
      </c>
      <c r="CQ340" s="667" t="str">
        <f t="shared" si="137"/>
        <v>Incertidumbre (+/- %)</v>
      </c>
      <c r="DA340" s="67" t="s">
        <v>9</v>
      </c>
      <c r="DC340" s="67">
        <f>+DM340</f>
        <v>3.4875000000000003</v>
      </c>
      <c r="DE340" s="67">
        <v>1</v>
      </c>
      <c r="DF340" s="705">
        <v>0.9</v>
      </c>
      <c r="DG340" s="705"/>
      <c r="DH340" s="705"/>
      <c r="DI340" s="705"/>
      <c r="DK340" s="67">
        <v>1.2500000000000001E-2</v>
      </c>
      <c r="DL340" s="67">
        <v>310</v>
      </c>
      <c r="DM340" s="67">
        <f>+DF340*DK340*DL340</f>
        <v>3.4875000000000003</v>
      </c>
    </row>
    <row r="341" spans="61:119" s="67" customFormat="1" x14ac:dyDescent="0.25">
      <c r="BI341" s="2101"/>
      <c r="BJ341" s="944" t="s">
        <v>253</v>
      </c>
      <c r="BK341" s="2103"/>
      <c r="BL341" s="944" t="s">
        <v>251</v>
      </c>
      <c r="BM341" s="2103"/>
      <c r="BN341" s="2103"/>
      <c r="BO341" s="2105"/>
      <c r="BP341" s="916"/>
      <c r="BQ341" s="916"/>
      <c r="BR341" s="916"/>
      <c r="BS341" s="916"/>
      <c r="BT341" s="916"/>
      <c r="BU341" s="916"/>
      <c r="BV341" s="917"/>
      <c r="BW341" s="916"/>
      <c r="BX341" s="916"/>
      <c r="BY341" s="917"/>
      <c r="BZ341" s="917"/>
      <c r="CA341" s="917"/>
      <c r="CB341" s="637"/>
      <c r="CC341" s="636"/>
      <c r="CD341" s="636"/>
      <c r="CE341" s="637"/>
      <c r="CF341" s="637"/>
      <c r="CG341" s="637"/>
      <c r="CH341" s="637"/>
      <c r="CI341" s="636"/>
      <c r="CJ341" s="636"/>
      <c r="CK341" s="637"/>
      <c r="CL341" s="637"/>
      <c r="CM341" s="637"/>
      <c r="CN341" s="705"/>
      <c r="CO341" s="667">
        <f t="shared" si="135"/>
        <v>0</v>
      </c>
      <c r="CP341" s="88">
        <f t="shared" si="136"/>
        <v>0</v>
      </c>
      <c r="CQ341" s="667">
        <f t="shared" si="137"/>
        <v>0</v>
      </c>
      <c r="DF341" s="705"/>
      <c r="DG341" s="705"/>
      <c r="DH341" s="705"/>
      <c r="DI341" s="705"/>
      <c r="DL341" s="67">
        <v>298</v>
      </c>
      <c r="DM341" s="67">
        <f>+DF340*DK340*DL341</f>
        <v>3.3525000000000005</v>
      </c>
    </row>
    <row r="342" spans="61:119" s="67" customFormat="1" ht="51" x14ac:dyDescent="0.25">
      <c r="BI342" s="920" t="s">
        <v>1744</v>
      </c>
      <c r="BJ342" s="921" t="s">
        <v>76</v>
      </c>
      <c r="BK342" s="956">
        <v>0.19</v>
      </c>
      <c r="BL342" s="921" t="s">
        <v>420</v>
      </c>
      <c r="BM342" s="922">
        <v>0.05</v>
      </c>
      <c r="BN342" s="922">
        <v>0.1</v>
      </c>
      <c r="BO342" s="923" t="s">
        <v>262</v>
      </c>
      <c r="BP342" s="916"/>
      <c r="BQ342" s="916"/>
      <c r="BR342" s="916"/>
      <c r="BS342" s="916"/>
      <c r="BT342" s="916"/>
      <c r="BU342" s="916"/>
      <c r="BV342" s="917"/>
      <c r="BW342" s="916"/>
      <c r="BX342" s="916"/>
      <c r="BY342" s="917"/>
      <c r="BZ342" s="917"/>
      <c r="CA342" s="917"/>
      <c r="CB342" s="637"/>
      <c r="CC342" s="636"/>
      <c r="CD342" s="636"/>
      <c r="CE342" s="637"/>
      <c r="CF342" s="637"/>
      <c r="CG342" s="637"/>
      <c r="CH342" s="637"/>
      <c r="CI342" s="636"/>
      <c r="CJ342" s="636"/>
      <c r="CK342" s="637"/>
      <c r="CL342" s="637"/>
      <c r="CM342" s="637"/>
      <c r="CN342" s="705"/>
      <c r="CO342" s="667">
        <f t="shared" si="135"/>
        <v>0.05</v>
      </c>
      <c r="CP342" s="88">
        <f t="shared" si="136"/>
        <v>7.5000000000000011E-2</v>
      </c>
      <c r="CQ342" s="667">
        <f t="shared" si="137"/>
        <v>0.1</v>
      </c>
      <c r="DF342" s="705"/>
      <c r="DG342" s="705"/>
      <c r="DH342" s="705"/>
      <c r="DI342" s="705"/>
    </row>
    <row r="343" spans="61:119" s="67" customFormat="1" ht="14.45" customHeight="1" x14ac:dyDescent="0.25">
      <c r="BI343" s="920" t="s">
        <v>1745</v>
      </c>
      <c r="BJ343" s="921" t="s">
        <v>76</v>
      </c>
      <c r="BK343" s="956">
        <v>0.16</v>
      </c>
      <c r="BL343" s="921" t="s">
        <v>420</v>
      </c>
      <c r="BM343" s="922">
        <v>0.05</v>
      </c>
      <c r="BN343" s="922">
        <v>0.1</v>
      </c>
      <c r="BO343" s="923" t="s">
        <v>262</v>
      </c>
      <c r="BP343" s="916"/>
      <c r="BQ343" s="916"/>
      <c r="BR343" s="916"/>
      <c r="BS343" s="916"/>
      <c r="BT343" s="916"/>
      <c r="BU343" s="916"/>
      <c r="BV343" s="917"/>
      <c r="BW343" s="916"/>
      <c r="BX343" s="916"/>
      <c r="BY343" s="917"/>
      <c r="BZ343" s="917"/>
      <c r="CA343" s="917"/>
      <c r="CB343" s="637"/>
      <c r="CC343" s="636"/>
      <c r="CD343" s="636"/>
      <c r="CE343" s="637"/>
      <c r="CF343" s="637"/>
      <c r="CG343" s="637"/>
      <c r="CH343" s="637"/>
      <c r="CI343" s="636"/>
      <c r="CJ343" s="636"/>
      <c r="CK343" s="637"/>
      <c r="CL343" s="637"/>
      <c r="CM343" s="637"/>
      <c r="CN343" s="705"/>
      <c r="CO343" s="667">
        <f t="shared" si="135"/>
        <v>0.05</v>
      </c>
      <c r="CP343" s="88">
        <f t="shared" si="136"/>
        <v>7.5000000000000011E-2</v>
      </c>
      <c r="CQ343" s="667">
        <f t="shared" si="137"/>
        <v>0.1</v>
      </c>
      <c r="DF343" s="705"/>
      <c r="DG343" s="705"/>
      <c r="DH343" s="705"/>
      <c r="DI343" s="705"/>
    </row>
    <row r="344" spans="61:119" s="67" customFormat="1" ht="51" x14ac:dyDescent="0.25">
      <c r="BI344" s="920" t="s">
        <v>1746</v>
      </c>
      <c r="BJ344" s="921" t="s">
        <v>76</v>
      </c>
      <c r="BK344" s="956">
        <v>0.13</v>
      </c>
      <c r="BL344" s="921" t="s">
        <v>420</v>
      </c>
      <c r="BM344" s="922">
        <v>0.05</v>
      </c>
      <c r="BN344" s="922">
        <v>0.1</v>
      </c>
      <c r="BO344" s="923" t="s">
        <v>262</v>
      </c>
      <c r="BP344" s="916"/>
      <c r="BQ344" s="916"/>
      <c r="BR344" s="916"/>
      <c r="BS344" s="916"/>
      <c r="BT344" s="916"/>
      <c r="BU344" s="916"/>
      <c r="BV344" s="917"/>
      <c r="BW344" s="916"/>
      <c r="BX344" s="916"/>
      <c r="BY344" s="917"/>
      <c r="BZ344" s="917"/>
      <c r="CA344" s="917"/>
      <c r="CB344" s="637"/>
      <c r="CC344" s="636"/>
      <c r="CD344" s="636"/>
      <c r="CE344" s="637"/>
      <c r="CF344" s="637"/>
      <c r="CG344" s="637"/>
      <c r="CH344" s="637"/>
      <c r="CI344" s="636"/>
      <c r="CJ344" s="636"/>
      <c r="CK344" s="637"/>
      <c r="CL344" s="637"/>
      <c r="CM344" s="637"/>
      <c r="CN344" s="705"/>
      <c r="CO344" s="667">
        <f t="shared" si="135"/>
        <v>0.05</v>
      </c>
      <c r="CP344" s="88">
        <f t="shared" si="136"/>
        <v>7.5000000000000011E-2</v>
      </c>
      <c r="CQ344" s="667">
        <f t="shared" si="137"/>
        <v>0.1</v>
      </c>
      <c r="DF344" s="705"/>
      <c r="DG344" s="705"/>
      <c r="DH344" s="705"/>
      <c r="DI344" s="705"/>
    </row>
    <row r="345" spans="61:119" s="67" customFormat="1" ht="51" x14ac:dyDescent="0.25">
      <c r="BI345" s="920" t="s">
        <v>1747</v>
      </c>
      <c r="BJ345" s="921" t="s">
        <v>76</v>
      </c>
      <c r="BK345" s="956">
        <v>0.11</v>
      </c>
      <c r="BL345" s="921" t="s">
        <v>420</v>
      </c>
      <c r="BM345" s="922">
        <v>0.05</v>
      </c>
      <c r="BN345" s="922">
        <v>0.1</v>
      </c>
      <c r="BO345" s="923" t="s">
        <v>262</v>
      </c>
      <c r="BP345" s="916"/>
      <c r="BQ345" s="916"/>
      <c r="BR345" s="916"/>
      <c r="BS345" s="916"/>
      <c r="BT345" s="916"/>
      <c r="BU345" s="916"/>
      <c r="BV345" s="917"/>
      <c r="BW345" s="916"/>
      <c r="BX345" s="916"/>
      <c r="BY345" s="917"/>
      <c r="BZ345" s="917"/>
      <c r="CA345" s="917"/>
      <c r="CB345" s="637"/>
      <c r="CC345" s="636"/>
      <c r="CD345" s="636"/>
      <c r="CE345" s="637"/>
      <c r="CF345" s="637"/>
      <c r="CG345" s="637"/>
      <c r="CH345" s="637"/>
      <c r="CI345" s="636"/>
      <c r="CJ345" s="636"/>
      <c r="CK345" s="637"/>
      <c r="CL345" s="637"/>
      <c r="CM345" s="637"/>
      <c r="CN345" s="705"/>
      <c r="CO345" s="667">
        <f t="shared" si="135"/>
        <v>0.05</v>
      </c>
      <c r="CP345" s="88">
        <f t="shared" si="136"/>
        <v>7.5000000000000011E-2</v>
      </c>
      <c r="CQ345" s="667">
        <f t="shared" si="137"/>
        <v>0.1</v>
      </c>
      <c r="CR345" s="67">
        <v>0.05</v>
      </c>
      <c r="CS345" s="67">
        <v>0.1</v>
      </c>
      <c r="CZ345" s="924"/>
      <c r="DA345" s="925"/>
      <c r="DB345" s="925"/>
      <c r="DC345" s="924"/>
      <c r="DD345" s="924"/>
      <c r="DE345" s="924"/>
      <c r="DF345" s="925"/>
      <c r="DG345" s="925"/>
      <c r="DH345" s="925"/>
      <c r="DI345" s="925"/>
      <c r="DJ345" s="925"/>
      <c r="DK345" s="924"/>
      <c r="DL345" s="910"/>
      <c r="DM345" s="913"/>
      <c r="DN345" s="913"/>
      <c r="DO345" s="705"/>
    </row>
    <row r="346" spans="61:119" s="67" customFormat="1" ht="51" x14ac:dyDescent="0.25">
      <c r="BI346" s="920" t="s">
        <v>1748</v>
      </c>
      <c r="BJ346" s="921" t="s">
        <v>76</v>
      </c>
      <c r="BK346" s="956">
        <v>0.21</v>
      </c>
      <c r="BL346" s="921" t="s">
        <v>420</v>
      </c>
      <c r="BM346" s="922">
        <v>0.05</v>
      </c>
      <c r="BN346" s="922">
        <v>0.1</v>
      </c>
      <c r="BO346" s="923" t="s">
        <v>262</v>
      </c>
      <c r="BP346" s="916"/>
      <c r="BQ346" s="916"/>
      <c r="BR346" s="916"/>
      <c r="BS346" s="916"/>
      <c r="BT346" s="916"/>
      <c r="BU346" s="916"/>
      <c r="BV346" s="917"/>
      <c r="BW346" s="916"/>
      <c r="BX346" s="916"/>
      <c r="BY346" s="917"/>
      <c r="BZ346" s="917"/>
      <c r="CA346" s="917"/>
      <c r="CB346" s="637"/>
      <c r="CC346" s="636"/>
      <c r="CD346" s="636"/>
      <c r="CE346" s="637"/>
      <c r="CF346" s="637"/>
      <c r="CG346" s="637"/>
      <c r="CH346" s="637"/>
      <c r="CI346" s="636"/>
      <c r="CJ346" s="636"/>
      <c r="CK346" s="637"/>
      <c r="CL346" s="637"/>
      <c r="CM346" s="637"/>
      <c r="CN346" s="705"/>
      <c r="CO346" s="667">
        <f t="shared" si="135"/>
        <v>0.05</v>
      </c>
      <c r="CP346" s="88">
        <f t="shared" si="136"/>
        <v>7.5000000000000011E-2</v>
      </c>
      <c r="CQ346" s="667">
        <f t="shared" si="137"/>
        <v>0.1</v>
      </c>
      <c r="CR346" s="67">
        <v>0.05</v>
      </c>
      <c r="CS346" s="67">
        <v>0.1</v>
      </c>
      <c r="CZ346" s="924"/>
      <c r="DA346" s="925"/>
      <c r="DB346" s="925"/>
      <c r="DC346" s="924"/>
      <c r="DD346" s="924"/>
      <c r="DE346" s="924"/>
      <c r="DF346" s="925"/>
      <c r="DG346" s="925"/>
      <c r="DH346" s="925"/>
      <c r="DI346" s="925"/>
      <c r="DJ346" s="925"/>
      <c r="DK346" s="924"/>
      <c r="DL346" s="910"/>
      <c r="DM346" s="913"/>
      <c r="DN346" s="913"/>
      <c r="DO346" s="705"/>
    </row>
    <row r="347" spans="61:119" s="67" customFormat="1" ht="51" x14ac:dyDescent="0.25">
      <c r="BI347" s="920" t="s">
        <v>442</v>
      </c>
      <c r="BJ347" s="921" t="s">
        <v>76</v>
      </c>
      <c r="BK347" s="956">
        <v>0.19900000000000001</v>
      </c>
      <c r="BL347" s="921" t="s">
        <v>420</v>
      </c>
      <c r="BM347" s="922">
        <v>0.05</v>
      </c>
      <c r="BN347" s="922">
        <v>0.1</v>
      </c>
      <c r="BO347" s="923" t="s">
        <v>262</v>
      </c>
      <c r="BP347" s="916"/>
      <c r="BQ347" s="916"/>
      <c r="BR347" s="916"/>
      <c r="BS347" s="916"/>
      <c r="BT347" s="916"/>
      <c r="BU347" s="916"/>
      <c r="BV347" s="917"/>
      <c r="BW347" s="916"/>
      <c r="BX347" s="916"/>
      <c r="BY347" s="917"/>
      <c r="BZ347" s="917"/>
      <c r="CA347" s="917"/>
      <c r="CB347" s="637"/>
      <c r="CC347" s="636"/>
      <c r="CD347" s="636"/>
      <c r="CE347" s="637"/>
      <c r="CF347" s="637"/>
      <c r="CG347" s="637"/>
      <c r="CH347" s="637"/>
      <c r="CI347" s="636"/>
      <c r="CJ347" s="636"/>
      <c r="CK347" s="637"/>
      <c r="CL347" s="637"/>
      <c r="CM347" s="637"/>
      <c r="CN347" s="705"/>
      <c r="CO347" s="667">
        <f t="shared" si="135"/>
        <v>0.05</v>
      </c>
      <c r="CP347" s="88">
        <f t="shared" si="136"/>
        <v>7.5000000000000011E-2</v>
      </c>
      <c r="CQ347" s="667">
        <f t="shared" si="137"/>
        <v>0.1</v>
      </c>
      <c r="CZ347" s="924"/>
      <c r="DA347" s="925"/>
      <c r="DB347" s="925"/>
      <c r="DC347" s="924"/>
      <c r="DD347" s="924"/>
      <c r="DE347" s="924"/>
      <c r="DF347" s="925"/>
      <c r="DG347" s="925"/>
      <c r="DH347" s="925"/>
      <c r="DI347" s="925"/>
      <c r="DJ347" s="925"/>
      <c r="DK347" s="924"/>
      <c r="DL347" s="910"/>
      <c r="DM347" s="913"/>
      <c r="DN347" s="913"/>
      <c r="DO347" s="705"/>
    </row>
    <row r="348" spans="61:119" s="67" customFormat="1" ht="51" x14ac:dyDescent="0.25">
      <c r="BI348" s="920" t="s">
        <v>191</v>
      </c>
      <c r="BJ348" s="921" t="s">
        <v>76</v>
      </c>
      <c r="BK348" s="956">
        <v>0.19</v>
      </c>
      <c r="BL348" s="921" t="s">
        <v>420</v>
      </c>
      <c r="BM348" s="922">
        <v>0.05</v>
      </c>
      <c r="BN348" s="922">
        <v>0.1</v>
      </c>
      <c r="BO348" s="923" t="s">
        <v>262</v>
      </c>
      <c r="BP348" s="916"/>
      <c r="BQ348" s="916"/>
      <c r="BR348" s="916"/>
      <c r="BS348" s="916"/>
      <c r="BT348" s="916"/>
      <c r="BU348" s="916"/>
      <c r="BV348" s="917"/>
      <c r="BW348" s="916"/>
      <c r="BX348" s="916"/>
      <c r="BY348" s="917"/>
      <c r="BZ348" s="917"/>
      <c r="CA348" s="917"/>
      <c r="CB348" s="637"/>
      <c r="CC348" s="636"/>
      <c r="CD348" s="636"/>
      <c r="CE348" s="637"/>
      <c r="CF348" s="637"/>
      <c r="CG348" s="637"/>
      <c r="CH348" s="637"/>
      <c r="CI348" s="636"/>
      <c r="CJ348" s="636"/>
      <c r="CK348" s="637"/>
      <c r="CL348" s="637"/>
      <c r="CM348" s="637"/>
      <c r="CN348" s="705"/>
      <c r="CO348" s="667">
        <f t="shared" si="135"/>
        <v>0.05</v>
      </c>
      <c r="CP348" s="88">
        <f t="shared" si="136"/>
        <v>7.5000000000000011E-2</v>
      </c>
      <c r="CQ348" s="667">
        <f t="shared" si="137"/>
        <v>0.1</v>
      </c>
      <c r="CZ348" s="924"/>
      <c r="DA348" s="925"/>
      <c r="DB348" s="925"/>
      <c r="DC348" s="924"/>
      <c r="DD348" s="924"/>
      <c r="DE348" s="924"/>
      <c r="DF348" s="925"/>
      <c r="DG348" s="925"/>
      <c r="DH348" s="925"/>
      <c r="DI348" s="925"/>
      <c r="DJ348" s="925"/>
      <c r="DK348" s="924"/>
      <c r="DL348" s="910"/>
      <c r="DM348" s="913"/>
      <c r="DN348" s="913"/>
      <c r="DO348" s="705"/>
    </row>
    <row r="349" spans="61:119" s="67" customFormat="1" ht="51" x14ac:dyDescent="0.25">
      <c r="BI349" s="920" t="s">
        <v>443</v>
      </c>
      <c r="BJ349" s="921" t="s">
        <v>76</v>
      </c>
      <c r="BK349" s="956">
        <v>0.2</v>
      </c>
      <c r="BL349" s="921" t="s">
        <v>420</v>
      </c>
      <c r="BM349" s="922">
        <v>0.05</v>
      </c>
      <c r="BN349" s="922">
        <v>0.1</v>
      </c>
      <c r="BO349" s="923" t="s">
        <v>262</v>
      </c>
      <c r="BP349" s="916"/>
      <c r="BQ349" s="916"/>
      <c r="BR349" s="916"/>
      <c r="BS349" s="916"/>
      <c r="BT349" s="916"/>
      <c r="BU349" s="916"/>
      <c r="BV349" s="917"/>
      <c r="BW349" s="916"/>
      <c r="BX349" s="916"/>
      <c r="BY349" s="917"/>
      <c r="BZ349" s="917"/>
      <c r="CA349" s="917"/>
      <c r="CB349" s="637"/>
      <c r="CC349" s="636"/>
      <c r="CD349" s="636"/>
      <c r="CE349" s="637"/>
      <c r="CF349" s="637"/>
      <c r="CG349" s="637"/>
      <c r="CH349" s="637"/>
      <c r="CI349" s="636"/>
      <c r="CJ349" s="636"/>
      <c r="CK349" s="637"/>
      <c r="CL349" s="637"/>
      <c r="CM349" s="637"/>
      <c r="CN349" s="705"/>
      <c r="CO349" s="667">
        <f t="shared" si="135"/>
        <v>0.05</v>
      </c>
      <c r="CP349" s="88">
        <f t="shared" si="136"/>
        <v>7.5000000000000011E-2</v>
      </c>
      <c r="CQ349" s="667">
        <f t="shared" si="137"/>
        <v>0.1</v>
      </c>
      <c r="CZ349" s="924"/>
      <c r="DA349" s="925"/>
      <c r="DB349" s="925"/>
      <c r="DC349" s="924"/>
      <c r="DD349" s="924"/>
      <c r="DE349" s="924"/>
      <c r="DF349" s="925"/>
      <c r="DG349" s="925"/>
      <c r="DH349" s="925"/>
      <c r="DI349" s="925"/>
      <c r="DJ349" s="925"/>
      <c r="DK349" s="924"/>
      <c r="DL349" s="910"/>
      <c r="DM349" s="913"/>
      <c r="DN349" s="913"/>
      <c r="DO349" s="705"/>
    </row>
    <row r="350" spans="61:119" s="67" customFormat="1" ht="51" x14ac:dyDescent="0.25">
      <c r="BI350" s="920" t="s">
        <v>444</v>
      </c>
      <c r="BJ350" s="921" t="s">
        <v>76</v>
      </c>
      <c r="BK350" s="956">
        <v>0.15</v>
      </c>
      <c r="BL350" s="921" t="s">
        <v>420</v>
      </c>
      <c r="BM350" s="922">
        <v>0.05</v>
      </c>
      <c r="BN350" s="922">
        <v>0.1</v>
      </c>
      <c r="BO350" s="923" t="s">
        <v>262</v>
      </c>
      <c r="BP350" s="916"/>
      <c r="BQ350" s="916"/>
      <c r="BR350" s="916"/>
      <c r="BS350" s="916"/>
      <c r="BT350" s="916"/>
      <c r="BU350" s="916"/>
      <c r="BV350" s="917"/>
      <c r="BW350" s="916"/>
      <c r="BX350" s="916"/>
      <c r="BY350" s="917"/>
      <c r="BZ350" s="917"/>
      <c r="CA350" s="917"/>
      <c r="CB350" s="637"/>
      <c r="CC350" s="636"/>
      <c r="CD350" s="636"/>
      <c r="CE350" s="637"/>
      <c r="CF350" s="637"/>
      <c r="CG350" s="637"/>
      <c r="CH350" s="637"/>
      <c r="CI350" s="636"/>
      <c r="CJ350" s="636"/>
      <c r="CK350" s="637"/>
      <c r="CL350" s="637"/>
      <c r="CM350" s="637"/>
      <c r="CN350" s="705"/>
      <c r="CO350" s="667">
        <f t="shared" si="135"/>
        <v>0.05</v>
      </c>
      <c r="CP350" s="88">
        <f t="shared" si="136"/>
        <v>7.5000000000000011E-2</v>
      </c>
      <c r="CQ350" s="667">
        <f t="shared" si="137"/>
        <v>0.1</v>
      </c>
      <c r="CZ350" s="924"/>
      <c r="DA350" s="925"/>
      <c r="DB350" s="925"/>
      <c r="DC350" s="924"/>
      <c r="DD350" s="924"/>
      <c r="DE350" s="924"/>
      <c r="DF350" s="925"/>
      <c r="DG350" s="925"/>
      <c r="DH350" s="925"/>
      <c r="DI350" s="925"/>
      <c r="DJ350" s="925"/>
      <c r="DK350" s="924"/>
      <c r="DL350" s="910"/>
      <c r="DM350" s="913"/>
      <c r="DN350" s="913"/>
      <c r="DO350" s="705"/>
    </row>
    <row r="351" spans="61:119" s="67" customFormat="1" ht="51" x14ac:dyDescent="0.25">
      <c r="BI351" s="920" t="s">
        <v>446</v>
      </c>
      <c r="BJ351" s="921" t="s">
        <v>76</v>
      </c>
      <c r="BK351" s="956">
        <v>0.22</v>
      </c>
      <c r="BL351" s="921" t="s">
        <v>420</v>
      </c>
      <c r="BM351" s="922">
        <v>0.05</v>
      </c>
      <c r="BN351" s="922">
        <v>0.1</v>
      </c>
      <c r="BO351" s="923" t="s">
        <v>262</v>
      </c>
      <c r="BP351" s="916"/>
      <c r="BQ351" s="916"/>
      <c r="BR351" s="916"/>
      <c r="BS351" s="916"/>
      <c r="BT351" s="916"/>
      <c r="BU351" s="916"/>
      <c r="BV351" s="917"/>
      <c r="BW351" s="916"/>
      <c r="BX351" s="916"/>
      <c r="BY351" s="917"/>
      <c r="BZ351" s="917"/>
      <c r="CA351" s="917"/>
      <c r="CB351" s="637"/>
      <c r="CC351" s="636"/>
      <c r="CD351" s="636"/>
      <c r="CE351" s="637"/>
      <c r="CF351" s="637"/>
      <c r="CG351" s="637"/>
      <c r="CH351" s="637"/>
      <c r="CI351" s="636"/>
      <c r="CJ351" s="636"/>
      <c r="CK351" s="637"/>
      <c r="CL351" s="637"/>
      <c r="CM351" s="637"/>
      <c r="CN351" s="705"/>
      <c r="CO351" s="667">
        <f t="shared" si="135"/>
        <v>0.05</v>
      </c>
      <c r="CP351" s="88">
        <f t="shared" si="136"/>
        <v>7.5000000000000011E-2</v>
      </c>
      <c r="CQ351" s="667">
        <f t="shared" si="137"/>
        <v>0.1</v>
      </c>
      <c r="CZ351" s="924"/>
      <c r="DA351" s="925"/>
      <c r="DB351" s="925"/>
      <c r="DC351" s="924"/>
      <c r="DD351" s="924"/>
      <c r="DE351" s="924"/>
      <c r="DF351" s="925"/>
      <c r="DG351" s="925"/>
      <c r="DH351" s="925"/>
      <c r="DI351" s="925"/>
      <c r="DJ351" s="925"/>
      <c r="DK351" s="924"/>
      <c r="DL351" s="910"/>
      <c r="DM351" s="913"/>
      <c r="DN351" s="913"/>
      <c r="DO351" s="705"/>
    </row>
    <row r="352" spans="61:119" s="67" customFormat="1" ht="51" x14ac:dyDescent="0.25">
      <c r="BI352" s="920" t="s">
        <v>445</v>
      </c>
      <c r="BJ352" s="921" t="s">
        <v>76</v>
      </c>
      <c r="BK352" s="956">
        <v>0.19</v>
      </c>
      <c r="BL352" s="921" t="s">
        <v>420</v>
      </c>
      <c r="BM352" s="922">
        <v>0.05</v>
      </c>
      <c r="BN352" s="922">
        <v>0.1</v>
      </c>
      <c r="BO352" s="923" t="s">
        <v>262</v>
      </c>
      <c r="BP352" s="916"/>
      <c r="BQ352" s="916"/>
      <c r="BR352" s="916"/>
      <c r="BS352" s="916"/>
      <c r="BT352" s="916"/>
      <c r="BU352" s="916"/>
      <c r="BV352" s="917"/>
      <c r="BW352" s="916"/>
      <c r="BX352" s="916"/>
      <c r="BY352" s="917"/>
      <c r="BZ352" s="917"/>
      <c r="CA352" s="917"/>
      <c r="CB352" s="637"/>
      <c r="CC352" s="636"/>
      <c r="CD352" s="636"/>
      <c r="CE352" s="637"/>
      <c r="CF352" s="637"/>
      <c r="CG352" s="637"/>
      <c r="CH352" s="637"/>
      <c r="CI352" s="636"/>
      <c r="CJ352" s="636"/>
      <c r="CK352" s="637"/>
      <c r="CL352" s="637"/>
      <c r="CM352" s="637"/>
      <c r="CN352" s="705"/>
      <c r="CO352" s="667">
        <f t="shared" si="135"/>
        <v>0.05</v>
      </c>
      <c r="CP352" s="88">
        <f t="shared" si="136"/>
        <v>7.5000000000000011E-2</v>
      </c>
      <c r="CQ352" s="667">
        <f t="shared" si="137"/>
        <v>0.1</v>
      </c>
      <c r="CZ352" s="924"/>
      <c r="DA352" s="925"/>
      <c r="DB352" s="925"/>
      <c r="DC352" s="924"/>
      <c r="DD352" s="924"/>
      <c r="DE352" s="924"/>
      <c r="DF352" s="925"/>
      <c r="DG352" s="925"/>
      <c r="DH352" s="925"/>
      <c r="DI352" s="925"/>
      <c r="DJ352" s="925"/>
      <c r="DK352" s="924"/>
      <c r="DL352" s="910"/>
      <c r="DM352" s="913"/>
      <c r="DN352" s="913"/>
      <c r="DO352" s="705"/>
    </row>
    <row r="353" spans="61:119" s="67" customFormat="1" ht="51" x14ac:dyDescent="0.25">
      <c r="BI353" s="920" t="s">
        <v>447</v>
      </c>
      <c r="BJ353" s="921" t="s">
        <v>76</v>
      </c>
      <c r="BK353" s="956">
        <v>0.19</v>
      </c>
      <c r="BL353" s="921" t="s">
        <v>420</v>
      </c>
      <c r="BM353" s="922">
        <v>0.05</v>
      </c>
      <c r="BN353" s="922">
        <v>0.1</v>
      </c>
      <c r="BO353" s="923" t="s">
        <v>262</v>
      </c>
      <c r="BP353" s="916"/>
      <c r="BQ353" s="916"/>
      <c r="BR353" s="916"/>
      <c r="BS353" s="916"/>
      <c r="BT353" s="916"/>
      <c r="BU353" s="916"/>
      <c r="BV353" s="917"/>
      <c r="BW353" s="916"/>
      <c r="BX353" s="916"/>
      <c r="BY353" s="917"/>
      <c r="BZ353" s="917"/>
      <c r="CA353" s="917"/>
      <c r="CB353" s="637"/>
      <c r="CC353" s="636"/>
      <c r="CD353" s="636"/>
      <c r="CE353" s="637"/>
      <c r="CF353" s="637"/>
      <c r="CG353" s="637"/>
      <c r="CH353" s="637"/>
      <c r="CI353" s="636"/>
      <c r="CJ353" s="636"/>
      <c r="CK353" s="637"/>
      <c r="CL353" s="637"/>
      <c r="CM353" s="637"/>
      <c r="CN353" s="705"/>
      <c r="CO353" s="667">
        <f t="shared" si="135"/>
        <v>0.05</v>
      </c>
      <c r="CP353" s="88">
        <f t="shared" si="136"/>
        <v>7.5000000000000011E-2</v>
      </c>
      <c r="CQ353" s="667">
        <f t="shared" si="137"/>
        <v>0.1</v>
      </c>
      <c r="CR353" s="67">
        <v>0.05</v>
      </c>
      <c r="CS353" s="67">
        <v>0.1</v>
      </c>
      <c r="CZ353" s="924"/>
      <c r="DA353" s="925"/>
      <c r="DB353" s="925"/>
      <c r="DC353" s="924"/>
      <c r="DD353" s="924"/>
      <c r="DE353" s="924"/>
      <c r="DF353" s="925"/>
      <c r="DG353" s="925"/>
      <c r="DH353" s="925"/>
      <c r="DI353" s="925"/>
      <c r="DJ353" s="925"/>
      <c r="DK353" s="924"/>
      <c r="DL353" s="910"/>
      <c r="DM353" s="913"/>
      <c r="DN353" s="913"/>
      <c r="DO353" s="705"/>
    </row>
    <row r="354" spans="61:119" s="67" customFormat="1" ht="51" x14ac:dyDescent="0.25">
      <c r="BI354" s="920" t="s">
        <v>190</v>
      </c>
      <c r="BJ354" s="921" t="s">
        <v>76</v>
      </c>
      <c r="BK354" s="956">
        <v>0.153</v>
      </c>
      <c r="BL354" s="921" t="s">
        <v>420</v>
      </c>
      <c r="BM354" s="922">
        <v>0.05</v>
      </c>
      <c r="BN354" s="922">
        <v>0.1</v>
      </c>
      <c r="BO354" s="923" t="s">
        <v>263</v>
      </c>
      <c r="BP354" s="916"/>
      <c r="BQ354" s="916"/>
      <c r="BR354" s="916"/>
      <c r="BS354" s="916"/>
      <c r="BT354" s="916"/>
      <c r="BU354" s="916"/>
      <c r="BV354" s="917"/>
      <c r="BW354" s="916"/>
      <c r="BX354" s="916"/>
      <c r="BY354" s="917"/>
      <c r="BZ354" s="917"/>
      <c r="CA354" s="917"/>
      <c r="CB354" s="637"/>
      <c r="CC354" s="636"/>
      <c r="CD354" s="636"/>
      <c r="CE354" s="637"/>
      <c r="CF354" s="637"/>
      <c r="CG354" s="637"/>
      <c r="CH354" s="637"/>
      <c r="CI354" s="636"/>
      <c r="CJ354" s="636"/>
      <c r="CK354" s="637"/>
      <c r="CL354" s="637"/>
      <c r="CM354" s="637"/>
      <c r="CN354" s="705"/>
      <c r="CO354" s="667">
        <f t="shared" si="135"/>
        <v>0.05</v>
      </c>
      <c r="CP354" s="88">
        <f t="shared" si="136"/>
        <v>7.5000000000000011E-2</v>
      </c>
      <c r="CQ354" s="667">
        <f t="shared" si="137"/>
        <v>0.1</v>
      </c>
      <c r="CR354" s="67">
        <v>0.05</v>
      </c>
      <c r="CS354" s="67">
        <v>0.1</v>
      </c>
      <c r="CZ354" s="924"/>
      <c r="DA354" s="925"/>
      <c r="DB354" s="925"/>
      <c r="DC354" s="924"/>
      <c r="DD354" s="924"/>
      <c r="DE354" s="924"/>
      <c r="DF354" s="925"/>
      <c r="DG354" s="925"/>
      <c r="DH354" s="925"/>
      <c r="DI354" s="925"/>
      <c r="DJ354" s="925"/>
      <c r="DK354" s="924"/>
      <c r="DL354" s="910"/>
      <c r="DM354" s="913"/>
      <c r="DN354" s="913"/>
      <c r="DO354" s="705"/>
    </row>
    <row r="355" spans="61:119" s="67" customFormat="1" ht="51" x14ac:dyDescent="0.25">
      <c r="BI355" s="920" t="s">
        <v>189</v>
      </c>
      <c r="BJ355" s="921" t="s">
        <v>76</v>
      </c>
      <c r="BK355" s="956">
        <v>0.13600000000000001</v>
      </c>
      <c r="BL355" s="921" t="s">
        <v>420</v>
      </c>
      <c r="BM355" s="922">
        <v>0.05</v>
      </c>
      <c r="BN355" s="922">
        <v>0.1</v>
      </c>
      <c r="BO355" s="923" t="s">
        <v>263</v>
      </c>
      <c r="BP355" s="916"/>
      <c r="BQ355" s="916"/>
      <c r="BR355" s="916"/>
      <c r="BS355" s="916"/>
      <c r="BT355" s="916"/>
      <c r="BU355" s="916"/>
      <c r="BV355" s="917"/>
      <c r="BW355" s="916"/>
      <c r="BX355" s="916"/>
      <c r="BY355" s="917"/>
      <c r="BZ355" s="917"/>
      <c r="CA355" s="917"/>
      <c r="CB355" s="637"/>
      <c r="CC355" s="636"/>
      <c r="CD355" s="636"/>
      <c r="CE355" s="637"/>
      <c r="CF355" s="637"/>
      <c r="CG355" s="637"/>
      <c r="CH355" s="637"/>
      <c r="CI355" s="636"/>
      <c r="CJ355" s="636"/>
      <c r="CK355" s="637"/>
      <c r="CL355" s="637"/>
      <c r="CM355" s="637"/>
      <c r="CN355" s="705"/>
      <c r="CO355" s="667">
        <f t="shared" si="135"/>
        <v>0.05</v>
      </c>
      <c r="CP355" s="88">
        <f t="shared" si="136"/>
        <v>7.5000000000000011E-2</v>
      </c>
      <c r="CQ355" s="667">
        <f t="shared" si="137"/>
        <v>0.1</v>
      </c>
      <c r="CZ355" s="924"/>
      <c r="DA355" s="925"/>
      <c r="DB355" s="925"/>
      <c r="DC355" s="924"/>
      <c r="DD355" s="924"/>
      <c r="DE355" s="924"/>
      <c r="DF355" s="925"/>
      <c r="DG355" s="925"/>
      <c r="DH355" s="925"/>
      <c r="DI355" s="925"/>
      <c r="DJ355" s="925"/>
      <c r="DK355" s="924"/>
      <c r="DL355" s="910"/>
      <c r="DM355" s="913"/>
      <c r="DN355" s="913"/>
      <c r="DO355" s="705"/>
    </row>
    <row r="356" spans="61:119" s="67" customFormat="1" ht="51.75" thickBot="1" x14ac:dyDescent="0.3">
      <c r="BI356" s="926" t="s">
        <v>175</v>
      </c>
      <c r="BJ356" s="927" t="s">
        <v>76</v>
      </c>
      <c r="BK356" s="928">
        <v>0.29039999999999999</v>
      </c>
      <c r="BL356" s="927" t="s">
        <v>420</v>
      </c>
      <c r="BM356" s="929">
        <v>0.05</v>
      </c>
      <c r="BN356" s="929">
        <v>0.1</v>
      </c>
      <c r="BO356" s="930" t="s">
        <v>262</v>
      </c>
      <c r="BP356" s="916"/>
      <c r="BQ356" s="916"/>
      <c r="BR356" s="916"/>
      <c r="BS356" s="916"/>
      <c r="BT356" s="916"/>
      <c r="BU356" s="916"/>
      <c r="BV356" s="917"/>
      <c r="BW356" s="916"/>
      <c r="BX356" s="916"/>
      <c r="BY356" s="917"/>
      <c r="BZ356" s="917"/>
      <c r="CA356" s="917"/>
      <c r="CB356" s="637"/>
      <c r="CC356" s="636"/>
      <c r="CD356" s="636"/>
      <c r="CE356" s="637"/>
      <c r="CF356" s="637"/>
      <c r="CG356" s="637"/>
      <c r="CH356" s="637"/>
      <c r="CI356" s="636"/>
      <c r="CJ356" s="636"/>
      <c r="CK356" s="637"/>
      <c r="CL356" s="637"/>
      <c r="CM356" s="637"/>
      <c r="CN356" s="705"/>
      <c r="CO356" s="667">
        <f t="shared" si="135"/>
        <v>0.05</v>
      </c>
      <c r="CP356" s="88">
        <f t="shared" si="136"/>
        <v>7.5000000000000011E-2</v>
      </c>
      <c r="CQ356" s="667">
        <f t="shared" si="137"/>
        <v>0.1</v>
      </c>
      <c r="CZ356" s="924"/>
      <c r="DA356" s="925"/>
      <c r="DB356" s="925"/>
      <c r="DC356" s="924"/>
      <c r="DD356" s="924"/>
      <c r="DE356" s="924"/>
      <c r="DF356" s="925"/>
      <c r="DG356" s="925"/>
      <c r="DH356" s="925"/>
      <c r="DI356" s="925"/>
      <c r="DJ356" s="925"/>
      <c r="DK356" s="924"/>
      <c r="DL356" s="910"/>
      <c r="DM356" s="913"/>
      <c r="DN356" s="913"/>
      <c r="DO356" s="705"/>
    </row>
    <row r="357" spans="61:119" s="67" customFormat="1" ht="15.75" thickBot="1" x14ac:dyDescent="0.3">
      <c r="BI357" s="635"/>
      <c r="BJ357" s="636"/>
      <c r="BK357" s="636"/>
      <c r="BL357" s="636"/>
      <c r="BM357" s="102"/>
      <c r="BN357" s="102"/>
      <c r="BO357" s="102"/>
      <c r="BP357" s="916"/>
      <c r="BQ357" s="916"/>
      <c r="BR357" s="916"/>
      <c r="BS357" s="916"/>
      <c r="BT357" s="916"/>
      <c r="BU357" s="916"/>
      <c r="BV357" s="917"/>
      <c r="BW357" s="916"/>
      <c r="BX357" s="916"/>
      <c r="BY357" s="917"/>
      <c r="BZ357" s="917"/>
      <c r="CA357" s="917"/>
      <c r="CB357" s="637"/>
      <c r="CC357" s="636"/>
      <c r="CD357" s="636"/>
      <c r="CE357" s="637"/>
      <c r="CF357" s="637"/>
      <c r="CG357" s="637"/>
      <c r="CH357" s="637"/>
      <c r="CI357" s="636"/>
      <c r="CJ357" s="636"/>
      <c r="CK357" s="637"/>
      <c r="CL357" s="637"/>
      <c r="CM357" s="637"/>
      <c r="CN357" s="705"/>
      <c r="CO357" s="667">
        <f t="shared" si="135"/>
        <v>0</v>
      </c>
      <c r="CP357" s="88">
        <f t="shared" si="136"/>
        <v>0</v>
      </c>
      <c r="CQ357" s="667">
        <f t="shared" si="137"/>
        <v>0</v>
      </c>
      <c r="CZ357" s="924"/>
      <c r="DA357" s="925"/>
      <c r="DB357" s="925"/>
      <c r="DC357" s="924"/>
      <c r="DD357" s="924"/>
      <c r="DE357" s="924"/>
      <c r="DF357" s="925"/>
      <c r="DG357" s="925"/>
      <c r="DH357" s="925"/>
      <c r="DI357" s="925"/>
      <c r="DJ357" s="925"/>
      <c r="DK357" s="924"/>
      <c r="DL357" s="910"/>
      <c r="DM357" s="913"/>
      <c r="DN357" s="913"/>
      <c r="DO357" s="705"/>
    </row>
    <row r="358" spans="61:119" s="67" customFormat="1" x14ac:dyDescent="0.25">
      <c r="BI358" s="2096" t="s">
        <v>300</v>
      </c>
      <c r="BJ358" s="940"/>
      <c r="BK358" s="2096" t="s">
        <v>302</v>
      </c>
      <c r="BL358" s="940"/>
      <c r="BM358" s="2096" t="s">
        <v>233</v>
      </c>
      <c r="BN358" s="2096" t="s">
        <v>233</v>
      </c>
      <c r="BO358" s="2096" t="s">
        <v>240</v>
      </c>
      <c r="BP358" s="916"/>
      <c r="BQ358" s="916"/>
      <c r="BR358" s="916"/>
      <c r="BS358" s="916"/>
      <c r="BT358" s="916"/>
      <c r="BU358" s="916"/>
      <c r="BV358" s="917"/>
      <c r="BW358" s="916"/>
      <c r="BX358" s="916"/>
      <c r="BY358" s="917"/>
      <c r="BZ358" s="917"/>
      <c r="CA358" s="917"/>
      <c r="CB358" s="637"/>
      <c r="CC358" s="636"/>
      <c r="CD358" s="636"/>
      <c r="CE358" s="637"/>
      <c r="CF358" s="637"/>
      <c r="CG358" s="637"/>
      <c r="CH358" s="637"/>
      <c r="CI358" s="636"/>
      <c r="CJ358" s="636"/>
      <c r="CK358" s="637"/>
      <c r="CL358" s="637"/>
      <c r="CM358" s="637"/>
      <c r="CN358" s="705"/>
      <c r="CO358" s="667" t="str">
        <f t="shared" si="135"/>
        <v>Incertidumbre (+/- %)</v>
      </c>
      <c r="CP358" s="88" t="e">
        <f t="shared" si="136"/>
        <v>#VALUE!</v>
      </c>
      <c r="CQ358" s="667" t="str">
        <f t="shared" si="137"/>
        <v>Incertidumbre (+/- %)</v>
      </c>
      <c r="CZ358" s="924"/>
      <c r="DA358" s="925"/>
      <c r="DB358" s="925"/>
      <c r="DC358" s="924"/>
      <c r="DD358" s="924"/>
      <c r="DE358" s="924"/>
      <c r="DF358" s="925"/>
      <c r="DG358" s="925"/>
      <c r="DH358" s="925"/>
      <c r="DI358" s="925"/>
      <c r="DJ358" s="925"/>
      <c r="DK358" s="924"/>
      <c r="DL358" s="910"/>
      <c r="DM358" s="913"/>
      <c r="DN358" s="913"/>
      <c r="DO358" s="705"/>
    </row>
    <row r="359" spans="61:119" s="67" customFormat="1" ht="15.75" thickBot="1" x14ac:dyDescent="0.3">
      <c r="BI359" s="2097"/>
      <c r="BJ359" s="941" t="s">
        <v>253</v>
      </c>
      <c r="BK359" s="2097"/>
      <c r="BL359" s="941" t="s">
        <v>251</v>
      </c>
      <c r="BM359" s="2097"/>
      <c r="BN359" s="2097"/>
      <c r="BO359" s="2097"/>
      <c r="BP359" s="916"/>
      <c r="BQ359" s="916"/>
      <c r="BR359" s="916"/>
      <c r="BS359" s="916"/>
      <c r="BT359" s="916"/>
      <c r="BU359" s="916"/>
      <c r="BV359" s="917"/>
      <c r="BW359" s="916"/>
      <c r="BX359" s="916"/>
      <c r="BY359" s="917"/>
      <c r="BZ359" s="917"/>
      <c r="CA359" s="917"/>
      <c r="CB359" s="637"/>
      <c r="CC359" s="636"/>
      <c r="CD359" s="636"/>
      <c r="CE359" s="637"/>
      <c r="CF359" s="637"/>
      <c r="CG359" s="637"/>
      <c r="CH359" s="637"/>
      <c r="CI359" s="636"/>
      <c r="CJ359" s="636"/>
      <c r="CK359" s="637"/>
      <c r="CL359" s="637"/>
      <c r="CM359" s="637"/>
      <c r="CN359" s="705"/>
      <c r="CO359" s="667">
        <f t="shared" si="135"/>
        <v>0</v>
      </c>
      <c r="CP359" s="88">
        <f t="shared" si="136"/>
        <v>0</v>
      </c>
      <c r="CQ359" s="667">
        <f t="shared" si="137"/>
        <v>0</v>
      </c>
      <c r="CZ359" s="924"/>
      <c r="DA359" s="925"/>
      <c r="DB359" s="925"/>
      <c r="DC359" s="924"/>
      <c r="DD359" s="924"/>
      <c r="DE359" s="924"/>
      <c r="DF359" s="925"/>
      <c r="DG359" s="925"/>
      <c r="DH359" s="925"/>
      <c r="DI359" s="925"/>
      <c r="DJ359" s="925"/>
      <c r="DK359" s="924"/>
      <c r="DL359" s="910"/>
      <c r="DM359" s="913"/>
      <c r="DN359" s="913"/>
      <c r="DO359" s="705"/>
    </row>
    <row r="360" spans="61:119" s="67" customFormat="1" ht="26.25" thickBot="1" x14ac:dyDescent="0.3">
      <c r="BI360" s="807" t="s">
        <v>74</v>
      </c>
      <c r="BJ360" s="796" t="s">
        <v>78</v>
      </c>
      <c r="BK360" s="801">
        <v>68.819999999999993</v>
      </c>
      <c r="BL360" s="796" t="s">
        <v>421</v>
      </c>
      <c r="BM360" s="798">
        <v>0.05</v>
      </c>
      <c r="BN360" s="798">
        <v>0.05</v>
      </c>
      <c r="BO360" s="795" t="s">
        <v>77</v>
      </c>
      <c r="BP360" s="916"/>
      <c r="BQ360" s="916"/>
      <c r="BR360" s="916"/>
      <c r="BS360" s="916"/>
      <c r="BT360" s="916"/>
      <c r="BU360" s="916"/>
      <c r="BV360" s="917"/>
      <c r="BW360" s="916"/>
      <c r="BX360" s="916"/>
      <c r="BY360" s="917"/>
      <c r="BZ360" s="917"/>
      <c r="CA360" s="917"/>
      <c r="CB360" s="637"/>
      <c r="CC360" s="636"/>
      <c r="CD360" s="636"/>
      <c r="CE360" s="637"/>
      <c r="CF360" s="637"/>
      <c r="CG360" s="637"/>
      <c r="CH360" s="637"/>
      <c r="CI360" s="636"/>
      <c r="CJ360" s="636"/>
      <c r="CK360" s="637"/>
      <c r="CL360" s="637"/>
      <c r="CM360" s="637"/>
      <c r="CN360" s="705"/>
      <c r="CO360" s="667">
        <f t="shared" si="135"/>
        <v>0.05</v>
      </c>
      <c r="CP360" s="88">
        <f t="shared" si="136"/>
        <v>0.05</v>
      </c>
      <c r="CQ360" s="667">
        <f t="shared" si="137"/>
        <v>0.05</v>
      </c>
      <c r="CR360" s="67">
        <v>0.05</v>
      </c>
      <c r="CS360" s="67">
        <v>0.05</v>
      </c>
      <c r="CZ360" s="924"/>
      <c r="DA360" s="925"/>
      <c r="DB360" s="925"/>
      <c r="DC360" s="924"/>
      <c r="DD360" s="924"/>
      <c r="DE360" s="924"/>
      <c r="DF360" s="925"/>
      <c r="DG360" s="925"/>
      <c r="DH360" s="925"/>
      <c r="DI360" s="925"/>
      <c r="DJ360" s="925"/>
      <c r="DK360" s="924"/>
      <c r="DL360" s="910"/>
      <c r="DM360" s="913"/>
      <c r="DN360" s="913"/>
      <c r="DO360" s="705"/>
    </row>
    <row r="361" spans="61:119" s="67" customFormat="1" ht="39" thickBot="1" x14ac:dyDescent="0.3">
      <c r="BI361" s="807" t="s">
        <v>73</v>
      </c>
      <c r="BJ361" s="796" t="s">
        <v>78</v>
      </c>
      <c r="BK361" s="801">
        <v>83.37</v>
      </c>
      <c r="BL361" s="796" t="s">
        <v>421</v>
      </c>
      <c r="BM361" s="798">
        <v>0.05</v>
      </c>
      <c r="BN361" s="798">
        <v>0.05</v>
      </c>
      <c r="BO361" s="795" t="s">
        <v>77</v>
      </c>
      <c r="BP361" s="916"/>
      <c r="BQ361" s="916"/>
      <c r="BR361" s="916"/>
      <c r="BS361" s="916"/>
      <c r="BT361" s="916"/>
      <c r="BU361" s="916"/>
      <c r="BV361" s="917"/>
      <c r="BW361" s="916"/>
      <c r="BX361" s="916"/>
      <c r="BY361" s="917"/>
      <c r="BZ361" s="917"/>
      <c r="CA361" s="917"/>
      <c r="CB361" s="637"/>
      <c r="CC361" s="636"/>
      <c r="CD361" s="636"/>
      <c r="CE361" s="637"/>
      <c r="CF361" s="637"/>
      <c r="CG361" s="637"/>
      <c r="CH361" s="637"/>
      <c r="CI361" s="636"/>
      <c r="CJ361" s="636"/>
      <c r="CK361" s="637"/>
      <c r="CL361" s="637"/>
      <c r="CM361" s="637"/>
      <c r="CN361" s="705"/>
      <c r="CO361" s="667">
        <f t="shared" si="135"/>
        <v>0.05</v>
      </c>
      <c r="CP361" s="88">
        <f t="shared" si="136"/>
        <v>0.05</v>
      </c>
      <c r="CQ361" s="667">
        <f t="shared" si="137"/>
        <v>0.05</v>
      </c>
      <c r="CR361" s="67">
        <v>0.05</v>
      </c>
      <c r="CS361" s="67">
        <v>0.05</v>
      </c>
      <c r="CZ361" s="924"/>
      <c r="DA361" s="925"/>
      <c r="DB361" s="925"/>
      <c r="DC361" s="924"/>
      <c r="DD361" s="924"/>
      <c r="DE361" s="924"/>
      <c r="DF361" s="925"/>
      <c r="DG361" s="925"/>
      <c r="DH361" s="925"/>
      <c r="DI361" s="925"/>
      <c r="DJ361" s="925"/>
      <c r="DK361" s="924"/>
      <c r="DL361" s="910"/>
      <c r="DM361" s="913"/>
      <c r="DN361" s="913"/>
      <c r="DO361" s="705"/>
    </row>
    <row r="362" spans="61:119" s="67" customFormat="1" ht="39" thickBot="1" x14ac:dyDescent="0.3">
      <c r="BI362" s="807" t="s">
        <v>79</v>
      </c>
      <c r="BJ362" s="796" t="s">
        <v>78</v>
      </c>
      <c r="BK362" s="801">
        <v>159.43</v>
      </c>
      <c r="BL362" s="796" t="s">
        <v>421</v>
      </c>
      <c r="BM362" s="798">
        <v>0.05</v>
      </c>
      <c r="BN362" s="798">
        <v>0.05</v>
      </c>
      <c r="BO362" s="795" t="s">
        <v>77</v>
      </c>
      <c r="BP362" s="916"/>
      <c r="BQ362" s="916"/>
      <c r="BR362" s="916"/>
      <c r="BS362" s="916"/>
      <c r="BT362" s="916"/>
      <c r="BU362" s="916"/>
      <c r="BV362" s="917"/>
      <c r="BW362" s="916"/>
      <c r="BX362" s="916"/>
      <c r="BY362" s="917"/>
      <c r="BZ362" s="917"/>
      <c r="CA362" s="917"/>
      <c r="CB362" s="637"/>
      <c r="CC362" s="636"/>
      <c r="CD362" s="636"/>
      <c r="CE362" s="637"/>
      <c r="CF362" s="637"/>
      <c r="CG362" s="637"/>
      <c r="CH362" s="637"/>
      <c r="CI362" s="636"/>
      <c r="CJ362" s="636"/>
      <c r="CK362" s="637"/>
      <c r="CL362" s="637"/>
      <c r="CM362" s="637"/>
      <c r="CN362" s="705"/>
      <c r="CO362" s="667">
        <f t="shared" si="135"/>
        <v>0.05</v>
      </c>
      <c r="CP362" s="88">
        <f t="shared" si="136"/>
        <v>0.05</v>
      </c>
      <c r="CQ362" s="667">
        <f t="shared" si="137"/>
        <v>0.05</v>
      </c>
      <c r="CR362" s="67">
        <v>0.05</v>
      </c>
      <c r="CS362" s="67">
        <v>0.05</v>
      </c>
      <c r="CZ362" s="924"/>
      <c r="DA362" s="925"/>
      <c r="DB362" s="925"/>
      <c r="DC362" s="924"/>
      <c r="DD362" s="924"/>
      <c r="DE362" s="924"/>
      <c r="DF362" s="925"/>
      <c r="DG362" s="925"/>
      <c r="DH362" s="925"/>
      <c r="DI362" s="925"/>
      <c r="DJ362" s="925"/>
      <c r="DK362" s="924"/>
      <c r="DL362" s="910"/>
      <c r="DM362" s="913"/>
      <c r="DN362" s="913"/>
      <c r="DO362" s="705"/>
    </row>
    <row r="363" spans="61:119" s="67" customFormat="1" ht="39" thickBot="1" x14ac:dyDescent="0.3">
      <c r="BI363" s="807" t="s">
        <v>70</v>
      </c>
      <c r="BJ363" s="796" t="s">
        <v>78</v>
      </c>
      <c r="BK363" s="801">
        <v>102.71</v>
      </c>
      <c r="BL363" s="796" t="s">
        <v>421</v>
      </c>
      <c r="BM363" s="798">
        <v>0.05</v>
      </c>
      <c r="BN363" s="798">
        <v>0.05</v>
      </c>
      <c r="BO363" s="795" t="s">
        <v>77</v>
      </c>
      <c r="BP363" s="916"/>
      <c r="BQ363" s="916"/>
      <c r="BR363" s="916"/>
      <c r="BS363" s="916"/>
      <c r="BT363" s="916"/>
      <c r="BU363" s="916"/>
      <c r="BV363" s="917"/>
      <c r="BW363" s="916"/>
      <c r="BX363" s="916"/>
      <c r="BY363" s="917"/>
      <c r="BZ363" s="917"/>
      <c r="CA363" s="917"/>
      <c r="CB363" s="637"/>
      <c r="CC363" s="636"/>
      <c r="CD363" s="636"/>
      <c r="CE363" s="637"/>
      <c r="CF363" s="637"/>
      <c r="CG363" s="637"/>
      <c r="CH363" s="637"/>
      <c r="CI363" s="636"/>
      <c r="CJ363" s="636"/>
      <c r="CK363" s="637"/>
      <c r="CL363" s="637"/>
      <c r="CM363" s="637"/>
      <c r="CN363" s="705"/>
      <c r="CO363" s="667">
        <f t="shared" si="135"/>
        <v>0.05</v>
      </c>
      <c r="CP363" s="88">
        <f t="shared" si="136"/>
        <v>0.05</v>
      </c>
      <c r="CQ363" s="667">
        <f t="shared" si="137"/>
        <v>0.05</v>
      </c>
      <c r="CR363" s="67">
        <v>0.05</v>
      </c>
      <c r="CS363" s="67">
        <v>0.05</v>
      </c>
      <c r="CZ363" s="924"/>
      <c r="DA363" s="925"/>
      <c r="DB363" s="925"/>
      <c r="DC363" s="924"/>
      <c r="DD363" s="924"/>
      <c r="DE363" s="924"/>
      <c r="DF363" s="925"/>
      <c r="DG363" s="925"/>
      <c r="DH363" s="925"/>
      <c r="DI363" s="925"/>
      <c r="DJ363" s="925"/>
      <c r="DK363" s="924"/>
      <c r="DL363" s="910"/>
      <c r="DM363" s="913"/>
      <c r="DN363" s="913"/>
      <c r="DO363" s="705"/>
    </row>
    <row r="364" spans="61:119" s="67" customFormat="1" ht="39" thickBot="1" x14ac:dyDescent="0.3">
      <c r="BI364" s="807" t="s">
        <v>80</v>
      </c>
      <c r="BJ364" s="796" t="s">
        <v>78</v>
      </c>
      <c r="BK364" s="801">
        <v>81.25</v>
      </c>
      <c r="BL364" s="796" t="s">
        <v>421</v>
      </c>
      <c r="BM364" s="798">
        <v>0.05</v>
      </c>
      <c r="BN364" s="798">
        <v>0.05</v>
      </c>
      <c r="BO364" s="795" t="s">
        <v>77</v>
      </c>
      <c r="BP364" s="916"/>
      <c r="BQ364" s="916"/>
      <c r="BR364" s="916"/>
      <c r="BS364" s="916"/>
      <c r="BT364" s="916"/>
      <c r="BU364" s="916"/>
      <c r="BV364" s="917"/>
      <c r="BW364" s="916"/>
      <c r="BX364" s="916"/>
      <c r="BY364" s="917"/>
      <c r="BZ364" s="917"/>
      <c r="CA364" s="917"/>
      <c r="CB364" s="637"/>
      <c r="CC364" s="636"/>
      <c r="CD364" s="636"/>
      <c r="CE364" s="637"/>
      <c r="CF364" s="637"/>
      <c r="CG364" s="637"/>
      <c r="CH364" s="637"/>
      <c r="CI364" s="636"/>
      <c r="CJ364" s="636"/>
      <c r="CK364" s="637"/>
      <c r="CL364" s="637"/>
      <c r="CM364" s="637"/>
      <c r="CN364" s="705"/>
      <c r="CO364" s="667">
        <f t="shared" si="135"/>
        <v>0.05</v>
      </c>
      <c r="CP364" s="88">
        <f t="shared" si="136"/>
        <v>0.05</v>
      </c>
      <c r="CQ364" s="667">
        <f t="shared" si="137"/>
        <v>0.05</v>
      </c>
      <c r="CR364" s="67">
        <v>0.05</v>
      </c>
      <c r="CS364" s="67">
        <v>0.05</v>
      </c>
      <c r="CZ364" s="924"/>
      <c r="DA364" s="925"/>
      <c r="DB364" s="925"/>
      <c r="DC364" s="924"/>
      <c r="DD364" s="924"/>
      <c r="DE364" s="924"/>
      <c r="DF364" s="925"/>
      <c r="DG364" s="925"/>
      <c r="DH364" s="925"/>
      <c r="DI364" s="925"/>
      <c r="DJ364" s="925"/>
      <c r="DK364" s="924"/>
      <c r="DL364" s="910"/>
      <c r="DM364" s="913"/>
      <c r="DN364" s="913"/>
      <c r="DO364" s="705"/>
    </row>
    <row r="365" spans="61:119" s="67" customFormat="1" ht="26.25" thickBot="1" x14ac:dyDescent="0.3">
      <c r="BI365" s="807" t="s">
        <v>71</v>
      </c>
      <c r="BJ365" s="796" t="s">
        <v>78</v>
      </c>
      <c r="BK365" s="801">
        <v>97.7</v>
      </c>
      <c r="BL365" s="796" t="s">
        <v>421</v>
      </c>
      <c r="BM365" s="798">
        <v>0.05</v>
      </c>
      <c r="BN365" s="798">
        <v>0.05</v>
      </c>
      <c r="BO365" s="795" t="s">
        <v>77</v>
      </c>
      <c r="BP365" s="916"/>
      <c r="BQ365" s="916"/>
      <c r="BR365" s="916"/>
      <c r="BS365" s="916"/>
      <c r="BT365" s="916"/>
      <c r="BU365" s="916"/>
      <c r="BV365" s="917"/>
      <c r="BW365" s="916"/>
      <c r="BX365" s="916"/>
      <c r="BY365" s="917"/>
      <c r="BZ365" s="917"/>
      <c r="CA365" s="917"/>
      <c r="CB365" s="637"/>
      <c r="CC365" s="636"/>
      <c r="CD365" s="636"/>
      <c r="CE365" s="637"/>
      <c r="CF365" s="637"/>
      <c r="CG365" s="637"/>
      <c r="CH365" s="637"/>
      <c r="CI365" s="636"/>
      <c r="CJ365" s="636"/>
      <c r="CK365" s="637"/>
      <c r="CL365" s="637"/>
      <c r="CM365" s="637"/>
      <c r="CN365" s="705"/>
      <c r="CO365" s="667">
        <f t="shared" si="135"/>
        <v>0.05</v>
      </c>
      <c r="CP365" s="88">
        <f t="shared" si="136"/>
        <v>0.05</v>
      </c>
      <c r="CQ365" s="667">
        <f t="shared" si="137"/>
        <v>0.05</v>
      </c>
      <c r="CR365" s="67">
        <v>0.05</v>
      </c>
      <c r="CS365" s="67">
        <v>0.05</v>
      </c>
      <c r="CZ365" s="924"/>
      <c r="DA365" s="925"/>
      <c r="DB365" s="925"/>
      <c r="DC365" s="924"/>
      <c r="DD365" s="924"/>
      <c r="DE365" s="924"/>
      <c r="DF365" s="925"/>
      <c r="DG365" s="925"/>
      <c r="DH365" s="925"/>
      <c r="DI365" s="925"/>
      <c r="DJ365" s="925"/>
      <c r="DK365" s="924"/>
      <c r="DL365" s="910"/>
      <c r="DM365" s="913"/>
      <c r="DN365" s="913"/>
      <c r="DO365" s="705"/>
    </row>
    <row r="366" spans="61:119" s="67" customFormat="1" ht="26.25" thickBot="1" x14ac:dyDescent="0.3">
      <c r="BI366" s="807" t="s">
        <v>72</v>
      </c>
      <c r="BJ366" s="796" t="s">
        <v>78</v>
      </c>
      <c r="BK366" s="801">
        <v>159.58000000000001</v>
      </c>
      <c r="BL366" s="796" t="s">
        <v>421</v>
      </c>
      <c r="BM366" s="798">
        <v>0.05</v>
      </c>
      <c r="BN366" s="798">
        <v>0.05</v>
      </c>
      <c r="BO366" s="795" t="s">
        <v>77</v>
      </c>
      <c r="BP366" s="916"/>
      <c r="BQ366" s="916"/>
      <c r="BR366" s="916"/>
      <c r="BS366" s="916"/>
      <c r="BT366" s="916"/>
      <c r="BU366" s="916"/>
      <c r="BV366" s="917"/>
      <c r="BW366" s="916"/>
      <c r="BX366" s="916"/>
      <c r="BY366" s="917"/>
      <c r="BZ366" s="917"/>
      <c r="CA366" s="917"/>
      <c r="CB366" s="637"/>
      <c r="CC366" s="636"/>
      <c r="CD366" s="636"/>
      <c r="CE366" s="637"/>
      <c r="CF366" s="637"/>
      <c r="CG366" s="637"/>
      <c r="CH366" s="637"/>
      <c r="CI366" s="636"/>
      <c r="CJ366" s="636"/>
      <c r="CK366" s="637"/>
      <c r="CL366" s="637"/>
      <c r="CM366" s="637"/>
      <c r="CN366" s="705"/>
      <c r="CO366" s="667">
        <f t="shared" si="135"/>
        <v>0.05</v>
      </c>
      <c r="CP366" s="88">
        <f t="shared" si="136"/>
        <v>0.05</v>
      </c>
      <c r="CQ366" s="667">
        <f t="shared" si="137"/>
        <v>0.05</v>
      </c>
      <c r="CR366" s="67">
        <v>0.05</v>
      </c>
      <c r="CS366" s="67">
        <v>0.05</v>
      </c>
      <c r="CZ366" s="924"/>
      <c r="DA366" s="925"/>
      <c r="DB366" s="925"/>
      <c r="DC366" s="924"/>
      <c r="DD366" s="924"/>
      <c r="DE366" s="924"/>
      <c r="DF366" s="925"/>
      <c r="DG366" s="925"/>
      <c r="DH366" s="925"/>
      <c r="DI366" s="925"/>
      <c r="DJ366" s="925"/>
      <c r="DK366" s="924"/>
      <c r="DL366" s="910"/>
      <c r="DM366" s="913"/>
      <c r="DN366" s="913"/>
      <c r="DO366" s="705"/>
    </row>
    <row r="367" spans="61:119" s="67" customFormat="1" ht="26.25" thickBot="1" x14ac:dyDescent="0.3">
      <c r="BI367" s="807" t="s">
        <v>81</v>
      </c>
      <c r="BJ367" s="796" t="s">
        <v>78</v>
      </c>
      <c r="BK367" s="801">
        <v>116.5</v>
      </c>
      <c r="BL367" s="796" t="s">
        <v>421</v>
      </c>
      <c r="BM367" s="798">
        <v>0.05</v>
      </c>
      <c r="BN367" s="798">
        <v>0.05</v>
      </c>
      <c r="BO367" s="795" t="s">
        <v>77</v>
      </c>
      <c r="BP367" s="916"/>
      <c r="BQ367" s="916"/>
      <c r="BR367" s="916"/>
      <c r="BS367" s="916"/>
      <c r="BT367" s="916"/>
      <c r="BU367" s="916"/>
      <c r="BV367" s="917"/>
      <c r="BW367" s="916"/>
      <c r="BX367" s="916"/>
      <c r="BY367" s="917"/>
      <c r="BZ367" s="917"/>
      <c r="CA367" s="917"/>
      <c r="CB367" s="637"/>
      <c r="CC367" s="636"/>
      <c r="CD367" s="636"/>
      <c r="CE367" s="637"/>
      <c r="CF367" s="637"/>
      <c r="CG367" s="637"/>
      <c r="CH367" s="637"/>
      <c r="CI367" s="636"/>
      <c r="CJ367" s="636"/>
      <c r="CK367" s="637"/>
      <c r="CL367" s="637"/>
      <c r="CM367" s="637"/>
      <c r="CN367" s="705"/>
      <c r="CO367" s="667">
        <f t="shared" si="135"/>
        <v>0.05</v>
      </c>
      <c r="CP367" s="88">
        <f t="shared" si="136"/>
        <v>0.05</v>
      </c>
      <c r="CQ367" s="667">
        <f t="shared" si="137"/>
        <v>0.05</v>
      </c>
      <c r="CR367" s="67">
        <v>0.05</v>
      </c>
      <c r="CS367" s="67">
        <v>0.05</v>
      </c>
      <c r="CZ367" s="924"/>
      <c r="DA367" s="925"/>
      <c r="DB367" s="925"/>
      <c r="DC367" s="924"/>
      <c r="DD367" s="924"/>
      <c r="DE367" s="924"/>
      <c r="DF367" s="925"/>
      <c r="DG367" s="925"/>
      <c r="DH367" s="925"/>
      <c r="DI367" s="925"/>
      <c r="DJ367" s="925"/>
      <c r="DK367" s="924"/>
      <c r="DL367" s="910"/>
      <c r="DM367" s="913"/>
      <c r="DN367" s="913"/>
      <c r="DO367" s="705"/>
    </row>
    <row r="368" spans="61:119" s="67" customFormat="1" ht="26.25" thickBot="1" x14ac:dyDescent="0.3">
      <c r="BI368" s="807" t="s">
        <v>82</v>
      </c>
      <c r="BJ368" s="796" t="s">
        <v>78</v>
      </c>
      <c r="BK368" s="801">
        <v>88.52</v>
      </c>
      <c r="BL368" s="796" t="s">
        <v>421</v>
      </c>
      <c r="BM368" s="798">
        <v>0.05</v>
      </c>
      <c r="BN368" s="798">
        <v>0.05</v>
      </c>
      <c r="BO368" s="795" t="s">
        <v>77</v>
      </c>
      <c r="BP368" s="916"/>
      <c r="BQ368" s="916"/>
      <c r="BR368" s="916"/>
      <c r="BS368" s="916"/>
      <c r="BT368" s="916"/>
      <c r="BU368" s="916"/>
      <c r="BV368" s="917"/>
      <c r="BW368" s="916"/>
      <c r="BX368" s="916"/>
      <c r="BY368" s="917"/>
      <c r="BZ368" s="917"/>
      <c r="CA368" s="917"/>
      <c r="CB368" s="637"/>
      <c r="CC368" s="636"/>
      <c r="CD368" s="636"/>
      <c r="CE368" s="637"/>
      <c r="CF368" s="637"/>
      <c r="CG368" s="637"/>
      <c r="CH368" s="637"/>
      <c r="CI368" s="636"/>
      <c r="CJ368" s="636"/>
      <c r="CK368" s="637"/>
      <c r="CL368" s="637"/>
      <c r="CM368" s="637"/>
      <c r="CN368" s="705"/>
      <c r="CO368" s="667">
        <f t="shared" si="135"/>
        <v>0.05</v>
      </c>
      <c r="CP368" s="88">
        <f t="shared" si="136"/>
        <v>0.05</v>
      </c>
      <c r="CQ368" s="667">
        <f t="shared" si="137"/>
        <v>0.05</v>
      </c>
      <c r="CR368" s="67">
        <v>0.05</v>
      </c>
      <c r="CS368" s="67">
        <v>0.05</v>
      </c>
      <c r="CZ368" s="924"/>
      <c r="DA368" s="925"/>
      <c r="DB368" s="925"/>
      <c r="DC368" s="924"/>
      <c r="DD368" s="924"/>
      <c r="DE368" s="924"/>
      <c r="DF368" s="925"/>
      <c r="DG368" s="925"/>
      <c r="DH368" s="925"/>
      <c r="DI368" s="925"/>
      <c r="DJ368" s="925"/>
      <c r="DK368" s="924"/>
      <c r="DL368" s="910"/>
      <c r="DM368" s="913"/>
      <c r="DN368" s="913"/>
      <c r="DO368" s="705"/>
    </row>
    <row r="369" spans="61:119" s="67" customFormat="1" ht="26.25" thickBot="1" x14ac:dyDescent="0.3">
      <c r="BI369" s="807" t="s">
        <v>83</v>
      </c>
      <c r="BJ369" s="796" t="s">
        <v>78</v>
      </c>
      <c r="BK369" s="801">
        <v>43.4</v>
      </c>
      <c r="BL369" s="796" t="s">
        <v>421</v>
      </c>
      <c r="BM369" s="798">
        <v>0.05</v>
      </c>
      <c r="BN369" s="798">
        <v>0.05</v>
      </c>
      <c r="BO369" s="795" t="s">
        <v>77</v>
      </c>
      <c r="BP369" s="916"/>
      <c r="BQ369" s="916"/>
      <c r="BR369" s="916"/>
      <c r="BS369" s="916"/>
      <c r="BT369" s="916"/>
      <c r="BU369" s="916"/>
      <c r="BV369" s="917"/>
      <c r="BW369" s="916"/>
      <c r="BX369" s="916"/>
      <c r="BY369" s="917"/>
      <c r="BZ369" s="917"/>
      <c r="CA369" s="917"/>
      <c r="CB369" s="637"/>
      <c r="CC369" s="636"/>
      <c r="CD369" s="636"/>
      <c r="CE369" s="637"/>
      <c r="CF369" s="637"/>
      <c r="CG369" s="637"/>
      <c r="CH369" s="637"/>
      <c r="CI369" s="636"/>
      <c r="CJ369" s="636"/>
      <c r="CK369" s="637"/>
      <c r="CL369" s="637"/>
      <c r="CM369" s="637"/>
      <c r="CN369" s="705"/>
      <c r="CO369" s="667">
        <f t="shared" si="135"/>
        <v>0.05</v>
      </c>
      <c r="CP369" s="88">
        <f t="shared" si="136"/>
        <v>0.05</v>
      </c>
      <c r="CQ369" s="667">
        <f t="shared" si="137"/>
        <v>0.05</v>
      </c>
      <c r="CR369" s="67">
        <v>0.05</v>
      </c>
      <c r="CS369" s="67">
        <v>0.05</v>
      </c>
      <c r="CZ369" s="924"/>
      <c r="DA369" s="925"/>
      <c r="DB369" s="925"/>
      <c r="DC369" s="924"/>
      <c r="DD369" s="924"/>
      <c r="DE369" s="924"/>
      <c r="DF369" s="925"/>
      <c r="DG369" s="925"/>
      <c r="DH369" s="925"/>
      <c r="DI369" s="925"/>
      <c r="DJ369" s="925"/>
      <c r="DK369" s="924"/>
      <c r="DL369" s="910"/>
      <c r="DM369" s="913"/>
      <c r="DN369" s="913"/>
      <c r="DO369" s="705"/>
    </row>
    <row r="370" spans="61:119" s="67" customFormat="1" ht="26.25" thickBot="1" x14ac:dyDescent="0.3">
      <c r="BI370" s="807" t="s">
        <v>84</v>
      </c>
      <c r="BJ370" s="796" t="s">
        <v>78</v>
      </c>
      <c r="BK370" s="801">
        <v>229.26</v>
      </c>
      <c r="BL370" s="796" t="s">
        <v>421</v>
      </c>
      <c r="BM370" s="798">
        <v>0.05</v>
      </c>
      <c r="BN370" s="798">
        <v>0.05</v>
      </c>
      <c r="BO370" s="795" t="s">
        <v>77</v>
      </c>
      <c r="BP370" s="916"/>
      <c r="BQ370" s="916"/>
      <c r="BR370" s="916"/>
      <c r="BS370" s="916"/>
      <c r="BT370" s="916"/>
      <c r="BU370" s="916"/>
      <c r="BV370" s="917"/>
      <c r="BW370" s="916"/>
      <c r="BX370" s="916"/>
      <c r="BY370" s="917"/>
      <c r="BZ370" s="917"/>
      <c r="CA370" s="917"/>
      <c r="CB370" s="637"/>
      <c r="CC370" s="636"/>
      <c r="CD370" s="636"/>
      <c r="CE370" s="637"/>
      <c r="CF370" s="637"/>
      <c r="CG370" s="637"/>
      <c r="CH370" s="637"/>
      <c r="CI370" s="636"/>
      <c r="CJ370" s="636"/>
      <c r="CK370" s="637"/>
      <c r="CL370" s="637"/>
      <c r="CM370" s="637"/>
      <c r="CN370" s="705"/>
      <c r="CO370" s="667">
        <f t="shared" si="135"/>
        <v>0.05</v>
      </c>
      <c r="CP370" s="88">
        <f t="shared" si="136"/>
        <v>0.05</v>
      </c>
      <c r="CQ370" s="667">
        <f t="shared" si="137"/>
        <v>0.05</v>
      </c>
      <c r="CR370" s="67">
        <v>0.05</v>
      </c>
      <c r="CS370" s="67">
        <v>0.05</v>
      </c>
      <c r="CZ370" s="924"/>
      <c r="DA370" s="925"/>
      <c r="DB370" s="925"/>
      <c r="DC370" s="924"/>
      <c r="DD370" s="924"/>
      <c r="DE370" s="924"/>
      <c r="DF370" s="925"/>
      <c r="DG370" s="925"/>
      <c r="DH370" s="925"/>
      <c r="DI370" s="925"/>
      <c r="DJ370" s="925"/>
      <c r="DK370" s="924"/>
      <c r="DL370" s="910"/>
      <c r="DM370" s="913"/>
      <c r="DN370" s="913"/>
      <c r="DO370" s="705"/>
    </row>
    <row r="371" spans="61:119" s="67" customFormat="1" ht="26.25" thickBot="1" x14ac:dyDescent="0.3">
      <c r="BI371" s="807" t="s">
        <v>85</v>
      </c>
      <c r="BJ371" s="796" t="s">
        <v>78</v>
      </c>
      <c r="BK371" s="801">
        <v>55.15</v>
      </c>
      <c r="BL371" s="796" t="s">
        <v>421</v>
      </c>
      <c r="BM371" s="798">
        <v>0.05</v>
      </c>
      <c r="BN371" s="798">
        <v>0.05</v>
      </c>
      <c r="BO371" s="795" t="s">
        <v>77</v>
      </c>
      <c r="BP371" s="916"/>
      <c r="BQ371" s="916"/>
      <c r="BR371" s="916"/>
      <c r="BS371" s="916"/>
      <c r="BT371" s="916"/>
      <c r="BU371" s="916"/>
      <c r="BV371" s="917"/>
      <c r="BW371" s="916"/>
      <c r="BX371" s="916"/>
      <c r="BY371" s="917"/>
      <c r="BZ371" s="917"/>
      <c r="CA371" s="917"/>
      <c r="CB371" s="637"/>
      <c r="CC371" s="636"/>
      <c r="CD371" s="636"/>
      <c r="CE371" s="637"/>
      <c r="CF371" s="637"/>
      <c r="CG371" s="637"/>
      <c r="CH371" s="637"/>
      <c r="CI371" s="636"/>
      <c r="CJ371" s="636"/>
      <c r="CK371" s="637"/>
      <c r="CL371" s="637"/>
      <c r="CM371" s="637"/>
      <c r="CN371" s="705"/>
      <c r="CO371" s="667">
        <f t="shared" si="135"/>
        <v>0.05</v>
      </c>
      <c r="CP371" s="88">
        <f t="shared" si="136"/>
        <v>0.05</v>
      </c>
      <c r="CQ371" s="667">
        <f t="shared" si="137"/>
        <v>0.05</v>
      </c>
      <c r="CR371" s="67">
        <v>0.05</v>
      </c>
      <c r="CS371" s="67">
        <v>0.05</v>
      </c>
      <c r="CZ371" s="924"/>
      <c r="DA371" s="925"/>
      <c r="DB371" s="925"/>
      <c r="DC371" s="924"/>
      <c r="DD371" s="924"/>
      <c r="DE371" s="924"/>
      <c r="DF371" s="925"/>
      <c r="DG371" s="925"/>
      <c r="DH371" s="925"/>
      <c r="DI371" s="925"/>
      <c r="DJ371" s="925"/>
      <c r="DK371" s="924"/>
      <c r="DL371" s="910"/>
      <c r="DM371" s="913"/>
      <c r="DN371" s="913"/>
      <c r="DO371" s="705"/>
    </row>
    <row r="372" spans="61:119" s="67" customFormat="1" ht="26.25" thickBot="1" x14ac:dyDescent="0.3">
      <c r="BI372" s="807" t="s">
        <v>86</v>
      </c>
      <c r="BJ372" s="796" t="s">
        <v>78</v>
      </c>
      <c r="BK372" s="801">
        <v>84.94</v>
      </c>
      <c r="BL372" s="796" t="s">
        <v>421</v>
      </c>
      <c r="BM372" s="798">
        <v>0.05</v>
      </c>
      <c r="BN372" s="798">
        <v>0.05</v>
      </c>
      <c r="BO372" s="795" t="s">
        <v>77</v>
      </c>
      <c r="BP372" s="916"/>
      <c r="BQ372" s="916"/>
      <c r="BR372" s="916"/>
      <c r="BS372" s="916"/>
      <c r="BT372" s="916"/>
      <c r="BU372" s="916"/>
      <c r="BV372" s="917"/>
      <c r="BW372" s="916"/>
      <c r="BX372" s="916"/>
      <c r="BY372" s="917"/>
      <c r="BZ372" s="917"/>
      <c r="CA372" s="917"/>
      <c r="CB372" s="637"/>
      <c r="CC372" s="636"/>
      <c r="CD372" s="636"/>
      <c r="CE372" s="637"/>
      <c r="CF372" s="637"/>
      <c r="CG372" s="637"/>
      <c r="CH372" s="637"/>
      <c r="CI372" s="636"/>
      <c r="CJ372" s="636"/>
      <c r="CK372" s="637"/>
      <c r="CL372" s="637"/>
      <c r="CM372" s="637"/>
      <c r="CN372" s="705"/>
      <c r="CO372" s="667">
        <f t="shared" si="135"/>
        <v>0.05</v>
      </c>
      <c r="CP372" s="88">
        <f t="shared" si="136"/>
        <v>0.05</v>
      </c>
      <c r="CQ372" s="667">
        <f t="shared" si="137"/>
        <v>0.05</v>
      </c>
      <c r="CR372" s="67">
        <v>0.05</v>
      </c>
      <c r="CS372" s="67">
        <v>0.05</v>
      </c>
      <c r="CZ372" s="924"/>
      <c r="DA372" s="925"/>
      <c r="DB372" s="925"/>
      <c r="DC372" s="924"/>
      <c r="DD372" s="924"/>
      <c r="DE372" s="924"/>
      <c r="DF372" s="925"/>
      <c r="DG372" s="925"/>
      <c r="DH372" s="925"/>
      <c r="DI372" s="925"/>
      <c r="DJ372" s="925"/>
      <c r="DK372" s="924"/>
      <c r="DL372" s="910"/>
      <c r="DM372" s="913"/>
      <c r="DN372" s="913"/>
      <c r="DO372" s="705"/>
    </row>
    <row r="373" spans="61:119" s="67" customFormat="1" ht="26.25" thickBot="1" x14ac:dyDescent="0.3">
      <c r="BI373" s="807" t="s">
        <v>87</v>
      </c>
      <c r="BJ373" s="796" t="s">
        <v>78</v>
      </c>
      <c r="BK373" s="801">
        <v>169.75</v>
      </c>
      <c r="BL373" s="796" t="s">
        <v>421</v>
      </c>
      <c r="BM373" s="798">
        <v>0.05</v>
      </c>
      <c r="BN373" s="798">
        <v>0.05</v>
      </c>
      <c r="BO373" s="795" t="s">
        <v>77</v>
      </c>
      <c r="BP373" s="916"/>
      <c r="BQ373" s="916"/>
      <c r="BR373" s="916"/>
      <c r="BS373" s="916"/>
      <c r="BT373" s="916"/>
      <c r="BU373" s="916"/>
      <c r="BV373" s="917"/>
      <c r="BW373" s="916"/>
      <c r="BX373" s="916"/>
      <c r="BY373" s="917"/>
      <c r="BZ373" s="917"/>
      <c r="CA373" s="917"/>
      <c r="CB373" s="637"/>
      <c r="CC373" s="636"/>
      <c r="CD373" s="636"/>
      <c r="CE373" s="637"/>
      <c r="CF373" s="637"/>
      <c r="CG373" s="637"/>
      <c r="CH373" s="637"/>
      <c r="CI373" s="636"/>
      <c r="CJ373" s="636"/>
      <c r="CK373" s="637"/>
      <c r="CL373" s="637"/>
      <c r="CM373" s="637"/>
      <c r="CN373" s="705"/>
      <c r="CO373" s="667">
        <f t="shared" si="135"/>
        <v>0.05</v>
      </c>
      <c r="CP373" s="88">
        <f t="shared" si="136"/>
        <v>0.05</v>
      </c>
      <c r="CQ373" s="667">
        <f t="shared" si="137"/>
        <v>0.05</v>
      </c>
      <c r="CR373" s="67">
        <v>0.05</v>
      </c>
      <c r="CS373" s="67">
        <v>0.05</v>
      </c>
      <c r="CZ373" s="924"/>
      <c r="DA373" s="925"/>
      <c r="DB373" s="925"/>
      <c r="DC373" s="924"/>
      <c r="DD373" s="924"/>
      <c r="DE373" s="924"/>
      <c r="DF373" s="925"/>
      <c r="DG373" s="925"/>
      <c r="DH373" s="925"/>
      <c r="DI373" s="925"/>
      <c r="DJ373" s="925"/>
      <c r="DK373" s="924"/>
      <c r="DL373" s="910"/>
      <c r="DM373" s="913"/>
      <c r="DN373" s="913"/>
      <c r="DO373" s="705"/>
    </row>
    <row r="374" spans="61:119" s="67" customFormat="1" ht="26.25" thickBot="1" x14ac:dyDescent="0.3">
      <c r="BI374" s="807" t="s">
        <v>339</v>
      </c>
      <c r="BJ374" s="796" t="s">
        <v>78</v>
      </c>
      <c r="BK374" s="801">
        <v>137.47</v>
      </c>
      <c r="BL374" s="796" t="s">
        <v>421</v>
      </c>
      <c r="BM374" s="798">
        <v>0.05</v>
      </c>
      <c r="BN374" s="798">
        <v>0.05</v>
      </c>
      <c r="BO374" s="795" t="s">
        <v>77</v>
      </c>
      <c r="BP374" s="916"/>
      <c r="BQ374" s="916"/>
      <c r="BR374" s="916"/>
      <c r="BS374" s="916"/>
      <c r="BT374" s="916"/>
      <c r="BU374" s="916"/>
      <c r="BV374" s="917"/>
      <c r="BW374" s="916"/>
      <c r="BX374" s="916"/>
      <c r="BY374" s="917"/>
      <c r="BZ374" s="917"/>
      <c r="CA374" s="917"/>
      <c r="CB374" s="637"/>
      <c r="CC374" s="636"/>
      <c r="CD374" s="636"/>
      <c r="CE374" s="637"/>
      <c r="CF374" s="637"/>
      <c r="CG374" s="637"/>
      <c r="CH374" s="637"/>
      <c r="CI374" s="636"/>
      <c r="CJ374" s="636"/>
      <c r="CK374" s="637"/>
      <c r="CL374" s="637"/>
      <c r="CM374" s="637"/>
      <c r="CN374" s="705"/>
      <c r="CO374" s="667">
        <f t="shared" si="135"/>
        <v>0.05</v>
      </c>
      <c r="CP374" s="88">
        <f t="shared" si="136"/>
        <v>0.05</v>
      </c>
      <c r="CQ374" s="667">
        <f t="shared" si="137"/>
        <v>0.05</v>
      </c>
      <c r="CR374" s="67">
        <v>0.05</v>
      </c>
      <c r="CS374" s="67">
        <v>0.05</v>
      </c>
      <c r="CZ374" s="924"/>
      <c r="DA374" s="925"/>
      <c r="DB374" s="925"/>
      <c r="DC374" s="924"/>
      <c r="DD374" s="924"/>
      <c r="DE374" s="924"/>
      <c r="DF374" s="925"/>
      <c r="DG374" s="925"/>
      <c r="DH374" s="925"/>
      <c r="DI374" s="925"/>
      <c r="DJ374" s="925"/>
      <c r="DK374" s="924"/>
      <c r="DL374" s="910"/>
      <c r="DM374" s="913"/>
      <c r="DN374" s="913"/>
      <c r="DO374" s="705"/>
    </row>
    <row r="375" spans="61:119" s="67" customFormat="1" ht="26.25" thickBot="1" x14ac:dyDescent="0.3">
      <c r="BI375" s="807" t="s">
        <v>88</v>
      </c>
      <c r="BJ375" s="796" t="s">
        <v>78</v>
      </c>
      <c r="BK375" s="801">
        <v>75.37</v>
      </c>
      <c r="BL375" s="796" t="s">
        <v>421</v>
      </c>
      <c r="BM375" s="798">
        <v>0.05</v>
      </c>
      <c r="BN375" s="798">
        <v>0.05</v>
      </c>
      <c r="BO375" s="795" t="s">
        <v>77</v>
      </c>
      <c r="BP375" s="916"/>
      <c r="BQ375" s="916"/>
      <c r="BR375" s="916"/>
      <c r="BS375" s="916"/>
      <c r="BT375" s="916"/>
      <c r="BU375" s="916"/>
      <c r="BV375" s="917"/>
      <c r="BW375" s="916"/>
      <c r="BX375" s="916"/>
      <c r="BY375" s="917"/>
      <c r="BZ375" s="917"/>
      <c r="CA375" s="917"/>
      <c r="CB375" s="637"/>
      <c r="CC375" s="636"/>
      <c r="CD375" s="636"/>
      <c r="CE375" s="637"/>
      <c r="CF375" s="637"/>
      <c r="CG375" s="637"/>
      <c r="CH375" s="637"/>
      <c r="CI375" s="636"/>
      <c r="CJ375" s="636"/>
      <c r="CK375" s="637"/>
      <c r="CL375" s="637"/>
      <c r="CM375" s="637"/>
      <c r="CN375" s="705"/>
      <c r="CO375" s="667">
        <f t="shared" si="135"/>
        <v>0.05</v>
      </c>
      <c r="CP375" s="88">
        <f t="shared" si="136"/>
        <v>0.05</v>
      </c>
      <c r="CQ375" s="667">
        <f t="shared" si="137"/>
        <v>0.05</v>
      </c>
      <c r="CR375" s="67">
        <v>0.05</v>
      </c>
      <c r="CS375" s="67">
        <v>0.05</v>
      </c>
      <c r="CZ375" s="924"/>
      <c r="DA375" s="925"/>
      <c r="DB375" s="925"/>
      <c r="DC375" s="924"/>
      <c r="DD375" s="924"/>
      <c r="DE375" s="924"/>
      <c r="DF375" s="925"/>
      <c r="DG375" s="925"/>
      <c r="DH375" s="925"/>
      <c r="DI375" s="925"/>
      <c r="DJ375" s="925"/>
      <c r="DK375" s="924"/>
      <c r="DL375" s="910"/>
      <c r="DM375" s="913"/>
      <c r="DN375" s="913"/>
      <c r="DO375" s="705"/>
    </row>
    <row r="376" spans="61:119" s="67" customFormat="1" ht="26.25" thickBot="1" x14ac:dyDescent="0.3">
      <c r="BI376" s="807" t="s">
        <v>89</v>
      </c>
      <c r="BJ376" s="796" t="s">
        <v>78</v>
      </c>
      <c r="BK376" s="801">
        <v>130.97999999999999</v>
      </c>
      <c r="BL376" s="796" t="s">
        <v>421</v>
      </c>
      <c r="BM376" s="798">
        <v>0.05</v>
      </c>
      <c r="BN376" s="798">
        <v>0.05</v>
      </c>
      <c r="BO376" s="795" t="s">
        <v>77</v>
      </c>
      <c r="BP376" s="916"/>
      <c r="BQ376" s="916"/>
      <c r="BR376" s="916"/>
      <c r="BS376" s="916"/>
      <c r="BT376" s="916"/>
      <c r="BU376" s="916"/>
      <c r="BV376" s="917"/>
      <c r="BW376" s="916"/>
      <c r="BX376" s="916"/>
      <c r="BY376" s="917"/>
      <c r="BZ376" s="917"/>
      <c r="CA376" s="917"/>
      <c r="CB376" s="637"/>
      <c r="CC376" s="636"/>
      <c r="CD376" s="636"/>
      <c r="CE376" s="637"/>
      <c r="CF376" s="637"/>
      <c r="CG376" s="637"/>
      <c r="CH376" s="637"/>
      <c r="CI376" s="636"/>
      <c r="CJ376" s="636"/>
      <c r="CK376" s="637"/>
      <c r="CL376" s="637"/>
      <c r="CM376" s="637"/>
      <c r="CN376" s="705"/>
      <c r="CO376" s="667">
        <f t="shared" si="135"/>
        <v>0.05</v>
      </c>
      <c r="CP376" s="88">
        <f t="shared" si="136"/>
        <v>0.05</v>
      </c>
      <c r="CQ376" s="667">
        <f t="shared" si="137"/>
        <v>0.05</v>
      </c>
      <c r="CR376" s="67">
        <v>0.05</v>
      </c>
      <c r="CS376" s="67">
        <v>0.05</v>
      </c>
      <c r="CZ376" s="924"/>
      <c r="DA376" s="925"/>
      <c r="DB376" s="925"/>
      <c r="DC376" s="924"/>
      <c r="DD376" s="924"/>
      <c r="DE376" s="924"/>
      <c r="DF376" s="925"/>
      <c r="DG376" s="925"/>
      <c r="DH376" s="925"/>
      <c r="DI376" s="925"/>
      <c r="DJ376" s="925"/>
      <c r="DK376" s="924"/>
      <c r="DL376" s="910"/>
      <c r="DM376" s="913"/>
      <c r="DN376" s="913"/>
      <c r="DO376" s="705"/>
    </row>
    <row r="377" spans="61:119" s="67" customFormat="1" ht="26.25" thickBot="1" x14ac:dyDescent="0.3">
      <c r="BI377" s="807" t="s">
        <v>90</v>
      </c>
      <c r="BJ377" s="796" t="s">
        <v>78</v>
      </c>
      <c r="BK377" s="801">
        <v>79.5</v>
      </c>
      <c r="BL377" s="796" t="s">
        <v>421</v>
      </c>
      <c r="BM377" s="798">
        <v>0.05</v>
      </c>
      <c r="BN377" s="798">
        <v>0.05</v>
      </c>
      <c r="BO377" s="795" t="s">
        <v>77</v>
      </c>
      <c r="BP377" s="916"/>
      <c r="BQ377" s="916"/>
      <c r="BR377" s="916"/>
      <c r="BS377" s="916"/>
      <c r="BT377" s="916"/>
      <c r="BU377" s="916"/>
      <c r="BV377" s="917"/>
      <c r="BW377" s="916"/>
      <c r="BX377" s="916"/>
      <c r="BY377" s="917"/>
      <c r="BZ377" s="917"/>
      <c r="CA377" s="917"/>
      <c r="CB377" s="637"/>
      <c r="CC377" s="636"/>
      <c r="CD377" s="636"/>
      <c r="CE377" s="637"/>
      <c r="CF377" s="637"/>
      <c r="CG377" s="637"/>
      <c r="CH377" s="637"/>
      <c r="CI377" s="636"/>
      <c r="CJ377" s="636"/>
      <c r="CK377" s="637"/>
      <c r="CL377" s="637"/>
      <c r="CM377" s="637"/>
      <c r="CN377" s="705"/>
      <c r="CO377" s="667">
        <f t="shared" si="135"/>
        <v>0.05</v>
      </c>
      <c r="CP377" s="88">
        <f t="shared" si="136"/>
        <v>0.05</v>
      </c>
      <c r="CQ377" s="667">
        <f t="shared" si="137"/>
        <v>0.05</v>
      </c>
      <c r="CR377" s="67">
        <v>0.05</v>
      </c>
      <c r="CS377" s="67">
        <v>0.05</v>
      </c>
      <c r="CZ377" s="924"/>
      <c r="DA377" s="925"/>
      <c r="DB377" s="925"/>
      <c r="DC377" s="924"/>
      <c r="DD377" s="924"/>
      <c r="DE377" s="924"/>
      <c r="DF377" s="925"/>
      <c r="DG377" s="925"/>
      <c r="DH377" s="925"/>
      <c r="DI377" s="925"/>
      <c r="DJ377" s="925"/>
      <c r="DK377" s="924"/>
      <c r="DL377" s="910"/>
      <c r="DM377" s="913"/>
      <c r="DN377" s="913"/>
      <c r="DO377" s="705"/>
    </row>
    <row r="378" spans="61:119" s="67" customFormat="1" ht="26.25" thickBot="1" x14ac:dyDescent="0.3">
      <c r="BI378" s="807" t="s">
        <v>91</v>
      </c>
      <c r="BJ378" s="796" t="s">
        <v>78</v>
      </c>
      <c r="BK378" s="801">
        <v>73.42</v>
      </c>
      <c r="BL378" s="796" t="s">
        <v>421</v>
      </c>
      <c r="BM378" s="798">
        <v>0.05</v>
      </c>
      <c r="BN378" s="798">
        <v>0.05</v>
      </c>
      <c r="BO378" s="795" t="s">
        <v>77</v>
      </c>
      <c r="BP378" s="916"/>
      <c r="BQ378" s="916"/>
      <c r="BR378" s="916"/>
      <c r="BS378" s="916"/>
      <c r="BT378" s="916"/>
      <c r="BU378" s="916"/>
      <c r="BV378" s="917"/>
      <c r="BW378" s="916"/>
      <c r="BX378" s="916"/>
      <c r="BY378" s="917"/>
      <c r="BZ378" s="917"/>
      <c r="CA378" s="917"/>
      <c r="CB378" s="637"/>
      <c r="CC378" s="636"/>
      <c r="CD378" s="636"/>
      <c r="CE378" s="637"/>
      <c r="CF378" s="637"/>
      <c r="CG378" s="637"/>
      <c r="CH378" s="637"/>
      <c r="CI378" s="636"/>
      <c r="CJ378" s="636"/>
      <c r="CK378" s="637"/>
      <c r="CL378" s="637"/>
      <c r="CM378" s="637"/>
      <c r="CN378" s="705"/>
      <c r="CO378" s="667">
        <f t="shared" si="135"/>
        <v>0.05</v>
      </c>
      <c r="CP378" s="88">
        <f t="shared" si="136"/>
        <v>0.05</v>
      </c>
      <c r="CQ378" s="667">
        <f t="shared" si="137"/>
        <v>0.05</v>
      </c>
      <c r="CR378" s="67">
        <v>0.05</v>
      </c>
      <c r="CS378" s="67">
        <v>0.05</v>
      </c>
      <c r="CZ378" s="924"/>
      <c r="DA378" s="925"/>
      <c r="DB378" s="925"/>
      <c r="DC378" s="924"/>
      <c r="DD378" s="924"/>
      <c r="DE378" s="924"/>
      <c r="DF378" s="925"/>
      <c r="DG378" s="925"/>
      <c r="DH378" s="925"/>
      <c r="DI378" s="925"/>
      <c r="DJ378" s="925"/>
      <c r="DK378" s="924"/>
      <c r="DL378" s="910"/>
      <c r="DM378" s="913"/>
      <c r="DN378" s="913"/>
      <c r="DO378" s="705"/>
    </row>
    <row r="379" spans="61:119" s="67" customFormat="1" ht="26.25" thickBot="1" x14ac:dyDescent="0.3">
      <c r="BI379" s="807" t="s">
        <v>331</v>
      </c>
      <c r="BJ379" s="796" t="s">
        <v>78</v>
      </c>
      <c r="BK379" s="801">
        <v>131.06</v>
      </c>
      <c r="BL379" s="796" t="s">
        <v>421</v>
      </c>
      <c r="BM379" s="798">
        <v>0.05</v>
      </c>
      <c r="BN379" s="798">
        <v>0.05</v>
      </c>
      <c r="BO379" s="795" t="s">
        <v>77</v>
      </c>
      <c r="BP379" s="916"/>
      <c r="BQ379" s="916"/>
      <c r="BR379" s="916"/>
      <c r="BS379" s="916"/>
      <c r="BT379" s="916"/>
      <c r="BU379" s="916"/>
      <c r="BV379" s="917"/>
      <c r="BW379" s="916"/>
      <c r="BX379" s="916"/>
      <c r="BY379" s="917"/>
      <c r="BZ379" s="917"/>
      <c r="CA379" s="917"/>
      <c r="CB379" s="637"/>
      <c r="CC379" s="636"/>
      <c r="CD379" s="636"/>
      <c r="CE379" s="637"/>
      <c r="CF379" s="637"/>
      <c r="CG379" s="637"/>
      <c r="CH379" s="637"/>
      <c r="CI379" s="636"/>
      <c r="CJ379" s="636"/>
      <c r="CK379" s="637"/>
      <c r="CL379" s="637"/>
      <c r="CM379" s="637"/>
      <c r="CN379" s="705"/>
      <c r="CO379" s="667">
        <f t="shared" si="135"/>
        <v>0.05</v>
      </c>
      <c r="CP379" s="88">
        <f t="shared" si="136"/>
        <v>0.05</v>
      </c>
      <c r="CQ379" s="667">
        <f t="shared" si="137"/>
        <v>0.05</v>
      </c>
      <c r="CR379" s="67">
        <v>0.05</v>
      </c>
      <c r="CS379" s="67">
        <v>0.05</v>
      </c>
      <c r="CZ379" s="924"/>
      <c r="DA379" s="925"/>
      <c r="DB379" s="925"/>
      <c r="DC379" s="924"/>
      <c r="DD379" s="924"/>
      <c r="DE379" s="924"/>
      <c r="DF379" s="925"/>
      <c r="DG379" s="925"/>
      <c r="DH379" s="925"/>
      <c r="DI379" s="925"/>
      <c r="DJ379" s="925"/>
      <c r="DK379" s="924"/>
      <c r="DL379" s="910"/>
      <c r="DM379" s="913"/>
      <c r="DN379" s="913"/>
      <c r="DO379" s="705"/>
    </row>
    <row r="380" spans="61:119" s="67" customFormat="1" ht="26.25" thickBot="1" x14ac:dyDescent="0.3">
      <c r="BI380" s="807" t="s">
        <v>92</v>
      </c>
      <c r="BJ380" s="796" t="s">
        <v>78</v>
      </c>
      <c r="BK380" s="801">
        <v>196.94</v>
      </c>
      <c r="BL380" s="796" t="s">
        <v>421</v>
      </c>
      <c r="BM380" s="798">
        <v>0.05</v>
      </c>
      <c r="BN380" s="798">
        <v>0.05</v>
      </c>
      <c r="BO380" s="795" t="s">
        <v>77</v>
      </c>
      <c r="BP380" s="916"/>
      <c r="BQ380" s="916"/>
      <c r="BR380" s="916"/>
      <c r="BS380" s="916"/>
      <c r="BT380" s="916"/>
      <c r="BU380" s="916"/>
      <c r="BV380" s="917"/>
      <c r="BW380" s="916"/>
      <c r="BX380" s="916"/>
      <c r="BY380" s="917"/>
      <c r="BZ380" s="917"/>
      <c r="CA380" s="917"/>
      <c r="CB380" s="637"/>
      <c r="CC380" s="636"/>
      <c r="CD380" s="636"/>
      <c r="CE380" s="637"/>
      <c r="CF380" s="637"/>
      <c r="CG380" s="637"/>
      <c r="CH380" s="637"/>
      <c r="CI380" s="636"/>
      <c r="CJ380" s="636"/>
      <c r="CK380" s="637"/>
      <c r="CL380" s="637"/>
      <c r="CM380" s="637"/>
      <c r="CN380" s="705"/>
      <c r="CO380" s="667">
        <f t="shared" si="135"/>
        <v>0.05</v>
      </c>
      <c r="CP380" s="88">
        <f t="shared" si="136"/>
        <v>0.05</v>
      </c>
      <c r="CQ380" s="667">
        <f t="shared" si="137"/>
        <v>0.05</v>
      </c>
      <c r="CR380" s="67">
        <v>0.05</v>
      </c>
      <c r="CS380" s="67">
        <v>0.05</v>
      </c>
      <c r="CZ380" s="924"/>
      <c r="DA380" s="925"/>
      <c r="DB380" s="925"/>
      <c r="DC380" s="924"/>
      <c r="DD380" s="924"/>
      <c r="DE380" s="924"/>
      <c r="DF380" s="925"/>
      <c r="DG380" s="925"/>
      <c r="DH380" s="925"/>
      <c r="DI380" s="925"/>
      <c r="DJ380" s="925"/>
      <c r="DK380" s="924"/>
      <c r="DL380" s="910"/>
      <c r="DM380" s="913"/>
      <c r="DN380" s="913"/>
      <c r="DO380" s="705"/>
    </row>
    <row r="381" spans="61:119" s="67" customFormat="1" ht="26.25" thickBot="1" x14ac:dyDescent="0.3">
      <c r="BI381" s="807" t="s">
        <v>330</v>
      </c>
      <c r="BJ381" s="796" t="s">
        <v>78</v>
      </c>
      <c r="BK381" s="801">
        <v>188.24</v>
      </c>
      <c r="BL381" s="796" t="s">
        <v>421</v>
      </c>
      <c r="BM381" s="798">
        <v>0.05</v>
      </c>
      <c r="BN381" s="798">
        <v>0.05</v>
      </c>
      <c r="BO381" s="795" t="s">
        <v>77</v>
      </c>
      <c r="BP381" s="916"/>
      <c r="BQ381" s="916"/>
      <c r="BR381" s="916"/>
      <c r="BS381" s="916"/>
      <c r="BT381" s="916"/>
      <c r="BU381" s="916"/>
      <c r="BV381" s="917"/>
      <c r="BW381" s="916"/>
      <c r="BX381" s="916"/>
      <c r="BY381" s="917"/>
      <c r="BZ381" s="917"/>
      <c r="CA381" s="917"/>
      <c r="CB381" s="637"/>
      <c r="CC381" s="636"/>
      <c r="CD381" s="636"/>
      <c r="CE381" s="637"/>
      <c r="CF381" s="637"/>
      <c r="CG381" s="637"/>
      <c r="CH381" s="637"/>
      <c r="CI381" s="636"/>
      <c r="CJ381" s="636"/>
      <c r="CK381" s="637"/>
      <c r="CL381" s="637"/>
      <c r="CM381" s="637"/>
      <c r="CN381" s="705"/>
      <c r="CO381" s="667">
        <f t="shared" si="135"/>
        <v>0.05</v>
      </c>
      <c r="CP381" s="88">
        <f t="shared" si="136"/>
        <v>0.05</v>
      </c>
      <c r="CQ381" s="667">
        <f t="shared" si="137"/>
        <v>0.05</v>
      </c>
      <c r="CR381" s="67">
        <v>0.05</v>
      </c>
      <c r="CS381" s="67">
        <v>0.05</v>
      </c>
      <c r="CZ381" s="924"/>
      <c r="DA381" s="925"/>
      <c r="DB381" s="925"/>
      <c r="DC381" s="924"/>
      <c r="DD381" s="924"/>
      <c r="DE381" s="924"/>
      <c r="DF381" s="925"/>
      <c r="DG381" s="925"/>
      <c r="DH381" s="925"/>
      <c r="DI381" s="925"/>
      <c r="DJ381" s="925"/>
      <c r="DK381" s="924"/>
      <c r="DL381" s="910"/>
      <c r="DM381" s="913"/>
      <c r="DN381" s="913"/>
      <c r="DO381" s="705"/>
    </row>
    <row r="382" spans="61:119" s="67" customFormat="1" ht="26.25" thickBot="1" x14ac:dyDescent="0.3">
      <c r="BI382" s="807" t="s">
        <v>304</v>
      </c>
      <c r="BJ382" s="796" t="s">
        <v>78</v>
      </c>
      <c r="BK382" s="801">
        <v>166.07</v>
      </c>
      <c r="BL382" s="796" t="s">
        <v>421</v>
      </c>
      <c r="BM382" s="798">
        <v>0.05</v>
      </c>
      <c r="BN382" s="798">
        <v>0.05</v>
      </c>
      <c r="BO382" s="795" t="s">
        <v>77</v>
      </c>
      <c r="BP382" s="916"/>
      <c r="BQ382" s="916"/>
      <c r="BR382" s="916"/>
      <c r="BS382" s="916"/>
      <c r="BT382" s="916"/>
      <c r="BU382" s="916"/>
      <c r="BV382" s="917"/>
      <c r="BW382" s="916"/>
      <c r="BX382" s="916"/>
      <c r="BY382" s="917"/>
      <c r="BZ382" s="917"/>
      <c r="CA382" s="917"/>
      <c r="CB382" s="637"/>
      <c r="CC382" s="636"/>
      <c r="CD382" s="636"/>
      <c r="CE382" s="637"/>
      <c r="CF382" s="637"/>
      <c r="CG382" s="637"/>
      <c r="CH382" s="637"/>
      <c r="CI382" s="636"/>
      <c r="CJ382" s="636"/>
      <c r="CK382" s="637"/>
      <c r="CL382" s="637"/>
      <c r="CM382" s="637"/>
      <c r="CN382" s="705"/>
      <c r="CO382" s="667">
        <f t="shared" si="135"/>
        <v>0.05</v>
      </c>
      <c r="CP382" s="88">
        <f t="shared" si="136"/>
        <v>0.05</v>
      </c>
      <c r="CQ382" s="667">
        <f t="shared" si="137"/>
        <v>0.05</v>
      </c>
      <c r="CR382" s="67">
        <v>0.05</v>
      </c>
      <c r="CS382" s="67">
        <v>0.05</v>
      </c>
      <c r="CZ382" s="924"/>
      <c r="DA382" s="925"/>
      <c r="DB382" s="925"/>
      <c r="DC382" s="924"/>
      <c r="DD382" s="924"/>
      <c r="DE382" s="924"/>
      <c r="DF382" s="925"/>
      <c r="DG382" s="925"/>
      <c r="DH382" s="925"/>
      <c r="DI382" s="925"/>
      <c r="DJ382" s="925"/>
      <c r="DK382" s="924"/>
      <c r="DL382" s="910"/>
      <c r="DM382" s="913"/>
      <c r="DN382" s="913"/>
      <c r="DO382" s="705"/>
    </row>
    <row r="383" spans="61:119" s="67" customFormat="1" ht="26.25" thickBot="1" x14ac:dyDescent="0.3">
      <c r="BI383" s="807" t="s">
        <v>93</v>
      </c>
      <c r="BJ383" s="796" t="s">
        <v>78</v>
      </c>
      <c r="BK383" s="801">
        <v>176.09</v>
      </c>
      <c r="BL383" s="796" t="s">
        <v>421</v>
      </c>
      <c r="BM383" s="798">
        <v>0.05</v>
      </c>
      <c r="BN383" s="798">
        <v>0.05</v>
      </c>
      <c r="BO383" s="795" t="s">
        <v>77</v>
      </c>
      <c r="BP383" s="916"/>
      <c r="BQ383" s="916"/>
      <c r="BR383" s="916"/>
      <c r="BS383" s="916"/>
      <c r="BT383" s="916"/>
      <c r="BU383" s="916"/>
      <c r="BV383" s="917"/>
      <c r="BW383" s="916"/>
      <c r="BX383" s="916"/>
      <c r="BY383" s="917"/>
      <c r="BZ383" s="917"/>
      <c r="CA383" s="917"/>
      <c r="CB383" s="637"/>
      <c r="CC383" s="636"/>
      <c r="CD383" s="636"/>
      <c r="CE383" s="637"/>
      <c r="CF383" s="637"/>
      <c r="CG383" s="637"/>
      <c r="CH383" s="637"/>
      <c r="CI383" s="636"/>
      <c r="CJ383" s="636"/>
      <c r="CK383" s="637"/>
      <c r="CL383" s="637"/>
      <c r="CM383" s="637"/>
      <c r="CN383" s="705"/>
      <c r="CO383" s="667">
        <f t="shared" si="135"/>
        <v>0.05</v>
      </c>
      <c r="CP383" s="88">
        <f t="shared" si="136"/>
        <v>0.05</v>
      </c>
      <c r="CQ383" s="667">
        <f t="shared" si="137"/>
        <v>0.05</v>
      </c>
      <c r="CR383" s="67">
        <v>0.05</v>
      </c>
      <c r="CS383" s="67">
        <v>0.05</v>
      </c>
      <c r="CZ383" s="924"/>
      <c r="DA383" s="925"/>
      <c r="DB383" s="925"/>
      <c r="DC383" s="924"/>
      <c r="DD383" s="924"/>
      <c r="DE383" s="924"/>
      <c r="DF383" s="925"/>
      <c r="DG383" s="925"/>
      <c r="DH383" s="925"/>
      <c r="DI383" s="925"/>
      <c r="DJ383" s="925"/>
      <c r="DK383" s="924"/>
      <c r="DL383" s="910"/>
      <c r="DM383" s="913"/>
      <c r="DN383" s="913"/>
      <c r="DO383" s="705"/>
    </row>
    <row r="384" spans="61:119" s="67" customFormat="1" ht="26.25" thickBot="1" x14ac:dyDescent="0.3">
      <c r="BI384" s="807" t="s">
        <v>94</v>
      </c>
      <c r="BJ384" s="796" t="s">
        <v>78</v>
      </c>
      <c r="BK384" s="801">
        <v>162.44</v>
      </c>
      <c r="BL384" s="796" t="s">
        <v>421</v>
      </c>
      <c r="BM384" s="798">
        <v>0.05</v>
      </c>
      <c r="BN384" s="798">
        <v>0.05</v>
      </c>
      <c r="BO384" s="795" t="s">
        <v>77</v>
      </c>
      <c r="BP384" s="916"/>
      <c r="BQ384" s="916"/>
      <c r="BR384" s="916"/>
      <c r="BS384" s="916"/>
      <c r="BT384" s="916"/>
      <c r="BU384" s="916"/>
      <c r="BV384" s="917"/>
      <c r="BW384" s="916"/>
      <c r="BX384" s="916"/>
      <c r="BY384" s="917"/>
      <c r="BZ384" s="917"/>
      <c r="CA384" s="917"/>
      <c r="CB384" s="637"/>
      <c r="CC384" s="636"/>
      <c r="CD384" s="636"/>
      <c r="CE384" s="637"/>
      <c r="CF384" s="637"/>
      <c r="CG384" s="637"/>
      <c r="CH384" s="637"/>
      <c r="CI384" s="636"/>
      <c r="CJ384" s="636"/>
      <c r="CK384" s="637"/>
      <c r="CL384" s="637"/>
      <c r="CM384" s="637"/>
      <c r="CN384" s="705"/>
      <c r="CO384" s="667">
        <f t="shared" si="135"/>
        <v>0.05</v>
      </c>
      <c r="CP384" s="88">
        <f t="shared" si="136"/>
        <v>0.05</v>
      </c>
      <c r="CQ384" s="667">
        <f t="shared" si="137"/>
        <v>0.05</v>
      </c>
      <c r="CR384" s="67">
        <v>0.05</v>
      </c>
      <c r="CS384" s="67">
        <v>0.05</v>
      </c>
      <c r="CZ384" s="924"/>
      <c r="DA384" s="925"/>
      <c r="DB384" s="925"/>
      <c r="DC384" s="924"/>
      <c r="DD384" s="924"/>
      <c r="DE384" s="924"/>
      <c r="DF384" s="925"/>
      <c r="DG384" s="925"/>
      <c r="DH384" s="925"/>
      <c r="DI384" s="925"/>
      <c r="DJ384" s="925"/>
      <c r="DK384" s="924"/>
      <c r="DL384" s="910"/>
      <c r="DM384" s="913"/>
      <c r="DN384" s="913"/>
      <c r="DO384" s="705"/>
    </row>
    <row r="385" spans="61:119" s="67" customFormat="1" ht="39" thickBot="1" x14ac:dyDescent="0.3">
      <c r="BI385" s="807" t="s">
        <v>95</v>
      </c>
      <c r="BJ385" s="796" t="s">
        <v>78</v>
      </c>
      <c r="BK385" s="801">
        <v>39.6</v>
      </c>
      <c r="BL385" s="796" t="s">
        <v>421</v>
      </c>
      <c r="BM385" s="798">
        <v>0.05</v>
      </c>
      <c r="BN385" s="798">
        <v>0.05</v>
      </c>
      <c r="BO385" s="795" t="s">
        <v>77</v>
      </c>
      <c r="BP385" s="916"/>
      <c r="BQ385" s="916"/>
      <c r="BR385" s="916"/>
      <c r="BS385" s="916"/>
      <c r="BT385" s="916"/>
      <c r="BU385" s="916"/>
      <c r="BV385" s="917"/>
      <c r="BW385" s="916"/>
      <c r="BX385" s="916"/>
      <c r="BY385" s="917"/>
      <c r="BZ385" s="917"/>
      <c r="CA385" s="917"/>
      <c r="CB385" s="637"/>
      <c r="CC385" s="636"/>
      <c r="CD385" s="636"/>
      <c r="CE385" s="637"/>
      <c r="CF385" s="637"/>
      <c r="CG385" s="637"/>
      <c r="CH385" s="637"/>
      <c r="CI385" s="636"/>
      <c r="CJ385" s="636"/>
      <c r="CK385" s="637"/>
      <c r="CL385" s="637"/>
      <c r="CM385" s="637"/>
      <c r="CN385" s="705"/>
      <c r="CO385" s="667">
        <f t="shared" si="135"/>
        <v>0.05</v>
      </c>
      <c r="CP385" s="88">
        <f t="shared" si="136"/>
        <v>0.05</v>
      </c>
      <c r="CQ385" s="667">
        <f t="shared" si="137"/>
        <v>0.05</v>
      </c>
      <c r="CR385" s="67">
        <v>0.05</v>
      </c>
      <c r="CS385" s="67">
        <v>0.05</v>
      </c>
      <c r="CZ385" s="924"/>
      <c r="DA385" s="925"/>
      <c r="DB385" s="925"/>
      <c r="DC385" s="924"/>
      <c r="DD385" s="924"/>
      <c r="DE385" s="924"/>
      <c r="DF385" s="925"/>
      <c r="DG385" s="925"/>
      <c r="DH385" s="925"/>
      <c r="DI385" s="925"/>
      <c r="DJ385" s="925"/>
      <c r="DK385" s="924"/>
      <c r="DL385" s="910"/>
      <c r="DM385" s="913"/>
      <c r="DN385" s="913"/>
      <c r="DO385" s="705"/>
    </row>
    <row r="386" spans="61:119" s="67" customFormat="1" ht="26.25" thickBot="1" x14ac:dyDescent="0.3">
      <c r="BI386" s="807" t="s">
        <v>96</v>
      </c>
      <c r="BJ386" s="796" t="s">
        <v>78</v>
      </c>
      <c r="BK386" s="801">
        <v>83.35</v>
      </c>
      <c r="BL386" s="796" t="s">
        <v>421</v>
      </c>
      <c r="BM386" s="798">
        <v>0.05</v>
      </c>
      <c r="BN386" s="798">
        <v>0.05</v>
      </c>
      <c r="BO386" s="795" t="s">
        <v>77</v>
      </c>
      <c r="BP386" s="916"/>
      <c r="BQ386" s="916"/>
      <c r="BR386" s="916"/>
      <c r="BS386" s="916"/>
      <c r="BT386" s="916"/>
      <c r="BU386" s="916"/>
      <c r="BV386" s="917"/>
      <c r="BW386" s="916"/>
      <c r="BX386" s="916"/>
      <c r="BY386" s="917"/>
      <c r="BZ386" s="917"/>
      <c r="CA386" s="917"/>
      <c r="CB386" s="637"/>
      <c r="CC386" s="636"/>
      <c r="CD386" s="636"/>
      <c r="CE386" s="637"/>
      <c r="CF386" s="637"/>
      <c r="CG386" s="637"/>
      <c r="CH386" s="637"/>
      <c r="CI386" s="636"/>
      <c r="CJ386" s="636"/>
      <c r="CK386" s="637"/>
      <c r="CL386" s="637"/>
      <c r="CM386" s="637"/>
      <c r="CN386" s="705"/>
      <c r="CO386" s="667">
        <f t="shared" si="135"/>
        <v>0.05</v>
      </c>
      <c r="CP386" s="88">
        <f t="shared" si="136"/>
        <v>0.05</v>
      </c>
      <c r="CQ386" s="667">
        <f t="shared" si="137"/>
        <v>0.05</v>
      </c>
      <c r="CR386" s="67">
        <v>0.05</v>
      </c>
      <c r="CS386" s="67">
        <v>0.05</v>
      </c>
      <c r="CZ386" s="924"/>
      <c r="DA386" s="925"/>
      <c r="DB386" s="925"/>
      <c r="DC386" s="924"/>
      <c r="DD386" s="924"/>
      <c r="DE386" s="924"/>
      <c r="DF386" s="925"/>
      <c r="DG386" s="925"/>
      <c r="DH386" s="925"/>
      <c r="DI386" s="925"/>
      <c r="DJ386" s="925"/>
      <c r="DK386" s="924"/>
      <c r="DL386" s="910"/>
      <c r="DM386" s="913"/>
      <c r="DN386" s="913"/>
      <c r="DO386" s="705"/>
    </row>
    <row r="387" spans="61:119" s="67" customFormat="1" ht="26.25" thickBot="1" x14ac:dyDescent="0.3">
      <c r="BI387" s="807" t="s">
        <v>349</v>
      </c>
      <c r="BJ387" s="807" t="s">
        <v>630</v>
      </c>
      <c r="BK387" s="801">
        <v>1.05</v>
      </c>
      <c r="BL387" s="807" t="s">
        <v>631</v>
      </c>
      <c r="BM387" s="798">
        <v>0.05</v>
      </c>
      <c r="BN387" s="798">
        <v>0.05</v>
      </c>
      <c r="BO387" s="807" t="s">
        <v>350</v>
      </c>
      <c r="BP387" s="916"/>
      <c r="BQ387" s="916"/>
      <c r="BR387" s="916"/>
      <c r="BS387" s="916"/>
      <c r="BT387" s="916"/>
      <c r="BU387" s="916"/>
      <c r="BV387" s="917"/>
      <c r="BW387" s="916"/>
      <c r="BX387" s="916"/>
      <c r="BY387" s="917"/>
      <c r="BZ387" s="917"/>
      <c r="CA387" s="917"/>
      <c r="CB387" s="637"/>
      <c r="CC387" s="636"/>
      <c r="CD387" s="636"/>
      <c r="CE387" s="637"/>
      <c r="CF387" s="637"/>
      <c r="CG387" s="637"/>
      <c r="CH387" s="637"/>
      <c r="CI387" s="636"/>
      <c r="CJ387" s="636"/>
      <c r="CK387" s="637"/>
      <c r="CL387" s="637"/>
      <c r="CM387" s="637"/>
      <c r="CN387" s="705"/>
      <c r="CO387" s="667">
        <f t="shared" si="135"/>
        <v>0.05</v>
      </c>
      <c r="CP387" s="88">
        <f t="shared" si="136"/>
        <v>0.05</v>
      </c>
      <c r="CQ387" s="667">
        <f t="shared" si="137"/>
        <v>0.05</v>
      </c>
      <c r="CR387" s="67">
        <v>0.05</v>
      </c>
      <c r="CS387" s="67">
        <v>0.05</v>
      </c>
      <c r="CZ387" s="924"/>
      <c r="DA387" s="925"/>
      <c r="DB387" s="925"/>
      <c r="DC387" s="924"/>
      <c r="DD387" s="924"/>
      <c r="DE387" s="924"/>
      <c r="DF387" s="925"/>
      <c r="DG387" s="925"/>
      <c r="DH387" s="925"/>
      <c r="DI387" s="925"/>
      <c r="DJ387" s="925"/>
      <c r="DK387" s="924"/>
      <c r="DL387" s="910"/>
      <c r="DM387" s="913"/>
      <c r="DN387" s="913"/>
      <c r="DO387" s="705"/>
    </row>
    <row r="388" spans="61:119" s="67" customFormat="1" ht="26.25" thickBot="1" x14ac:dyDescent="0.3">
      <c r="BI388" s="807" t="s">
        <v>351</v>
      </c>
      <c r="BJ388" s="807" t="s">
        <v>630</v>
      </c>
      <c r="BK388" s="801">
        <v>1.44E-2</v>
      </c>
      <c r="BL388" s="807" t="s">
        <v>631</v>
      </c>
      <c r="BM388" s="798">
        <v>0.05</v>
      </c>
      <c r="BN388" s="798">
        <v>0.05</v>
      </c>
      <c r="BO388" s="807" t="s">
        <v>352</v>
      </c>
      <c r="BP388" s="916"/>
      <c r="BQ388" s="916"/>
      <c r="BR388" s="916"/>
      <c r="BS388" s="916"/>
      <c r="BT388" s="916"/>
      <c r="BU388" s="916"/>
      <c r="BV388" s="917"/>
      <c r="BW388" s="916"/>
      <c r="BX388" s="916"/>
      <c r="BY388" s="917"/>
      <c r="BZ388" s="917"/>
      <c r="CA388" s="917"/>
      <c r="CB388" s="637"/>
      <c r="CC388" s="636"/>
      <c r="CD388" s="636"/>
      <c r="CE388" s="637"/>
      <c r="CF388" s="637"/>
      <c r="CG388" s="637"/>
      <c r="CH388" s="637"/>
      <c r="CI388" s="636"/>
      <c r="CJ388" s="636"/>
      <c r="CK388" s="637"/>
      <c r="CL388" s="637"/>
      <c r="CM388" s="637"/>
      <c r="CN388" s="705"/>
      <c r="CO388" s="667">
        <f t="shared" si="135"/>
        <v>0.05</v>
      </c>
      <c r="CP388" s="88">
        <f t="shared" si="136"/>
        <v>0.05</v>
      </c>
      <c r="CQ388" s="667">
        <f t="shared" si="137"/>
        <v>0.05</v>
      </c>
      <c r="CR388" s="67">
        <v>0.05</v>
      </c>
      <c r="CS388" s="67">
        <v>0.05</v>
      </c>
      <c r="CZ388" s="924"/>
      <c r="DA388" s="925"/>
      <c r="DB388" s="925"/>
      <c r="DC388" s="924"/>
      <c r="DD388" s="924"/>
      <c r="DE388" s="924"/>
      <c r="DF388" s="925"/>
      <c r="DG388" s="925"/>
      <c r="DH388" s="925"/>
      <c r="DI388" s="925"/>
      <c r="DJ388" s="925"/>
      <c r="DK388" s="924"/>
      <c r="DL388" s="910"/>
      <c r="DM388" s="913"/>
      <c r="DN388" s="913"/>
      <c r="DO388" s="705"/>
    </row>
    <row r="389" spans="61:119" s="67" customFormat="1" ht="26.25" thickBot="1" x14ac:dyDescent="0.3">
      <c r="BI389" s="807" t="s">
        <v>353</v>
      </c>
      <c r="BJ389" s="807" t="s">
        <v>630</v>
      </c>
      <c r="BK389" s="801">
        <v>7.8200000000000006E-2</v>
      </c>
      <c r="BL389" s="807" t="s">
        <v>631</v>
      </c>
      <c r="BM389" s="798">
        <v>0.05</v>
      </c>
      <c r="BN389" s="798">
        <v>0.05</v>
      </c>
      <c r="BO389" s="807" t="s">
        <v>354</v>
      </c>
      <c r="BP389" s="916"/>
      <c r="BQ389" s="916"/>
      <c r="BR389" s="916"/>
      <c r="BS389" s="916"/>
      <c r="BT389" s="916"/>
      <c r="BU389" s="916"/>
      <c r="BV389" s="917"/>
      <c r="BW389" s="916"/>
      <c r="BX389" s="916"/>
      <c r="BY389" s="917"/>
      <c r="BZ389" s="917"/>
      <c r="CA389" s="917"/>
      <c r="CB389" s="637"/>
      <c r="CC389" s="636"/>
      <c r="CD389" s="636"/>
      <c r="CE389" s="637"/>
      <c r="CF389" s="637"/>
      <c r="CG389" s="637"/>
      <c r="CH389" s="637"/>
      <c r="CI389" s="636"/>
      <c r="CJ389" s="636"/>
      <c r="CK389" s="637"/>
      <c r="CL389" s="637"/>
      <c r="CM389" s="637"/>
      <c r="CN389" s="705"/>
      <c r="CO389" s="667">
        <f t="shared" si="135"/>
        <v>0.05</v>
      </c>
      <c r="CP389" s="88">
        <f t="shared" si="136"/>
        <v>0.05</v>
      </c>
      <c r="CQ389" s="667">
        <f t="shared" si="137"/>
        <v>0.05</v>
      </c>
      <c r="CR389" s="67">
        <v>0.05</v>
      </c>
      <c r="CS389" s="67">
        <v>0.05</v>
      </c>
      <c r="CZ389" s="924"/>
      <c r="DA389" s="925"/>
      <c r="DB389" s="925"/>
      <c r="DC389" s="924"/>
      <c r="DD389" s="924"/>
      <c r="DE389" s="924"/>
      <c r="DF389" s="925"/>
      <c r="DG389" s="925"/>
      <c r="DH389" s="925"/>
      <c r="DI389" s="925"/>
      <c r="DJ389" s="925"/>
      <c r="DK389" s="924"/>
      <c r="DL389" s="910"/>
      <c r="DM389" s="913"/>
      <c r="DN389" s="913"/>
      <c r="DO389" s="705"/>
    </row>
    <row r="390" spans="61:119" s="67" customFormat="1" x14ac:dyDescent="0.25">
      <c r="BI390" s="635"/>
      <c r="BJ390" s="636"/>
      <c r="BK390" s="636"/>
      <c r="BL390" s="636"/>
      <c r="BM390" s="102"/>
      <c r="BN390" s="102"/>
      <c r="BO390" s="102"/>
      <c r="BP390" s="916"/>
      <c r="BQ390" s="916"/>
      <c r="BR390" s="916"/>
      <c r="BS390" s="916"/>
      <c r="BT390" s="916"/>
      <c r="BU390" s="916"/>
      <c r="BV390" s="917"/>
      <c r="BW390" s="916"/>
      <c r="BX390" s="916"/>
      <c r="BY390" s="917"/>
      <c r="BZ390" s="917"/>
      <c r="CA390" s="917"/>
      <c r="CB390" s="637"/>
      <c r="CC390" s="636"/>
      <c r="CD390" s="636"/>
      <c r="CE390" s="637"/>
      <c r="CF390" s="637"/>
      <c r="CG390" s="637"/>
      <c r="CH390" s="637"/>
      <c r="CI390" s="636"/>
      <c r="CJ390" s="636"/>
      <c r="CK390" s="637"/>
      <c r="CL390" s="637"/>
      <c r="CM390" s="637"/>
      <c r="CN390" s="705"/>
      <c r="CO390" s="667">
        <f t="shared" ref="CO390:CO446" si="138">BM390</f>
        <v>0</v>
      </c>
      <c r="CP390" s="88">
        <f t="shared" ref="CP390:CP450" si="139">(CO390+CQ390)/2</f>
        <v>0</v>
      </c>
      <c r="CQ390" s="667">
        <f t="shared" ref="CQ390:CQ446" si="140">BN390</f>
        <v>0</v>
      </c>
      <c r="CZ390" s="924"/>
      <c r="DA390" s="925"/>
      <c r="DB390" s="925"/>
      <c r="DC390" s="924"/>
      <c r="DD390" s="924"/>
      <c r="DE390" s="924"/>
      <c r="DF390" s="925"/>
      <c r="DG390" s="925"/>
      <c r="DH390" s="925"/>
      <c r="DI390" s="925"/>
      <c r="DJ390" s="925"/>
      <c r="DK390" s="924"/>
      <c r="DL390" s="910"/>
      <c r="DM390" s="913"/>
      <c r="DN390" s="913"/>
      <c r="DO390" s="705"/>
    </row>
    <row r="391" spans="61:119" s="67" customFormat="1" x14ac:dyDescent="0.25">
      <c r="BI391" s="635"/>
      <c r="BJ391" s="636"/>
      <c r="BK391" s="636"/>
      <c r="BL391" s="636"/>
      <c r="BM391" s="102"/>
      <c r="BN391" s="102"/>
      <c r="BO391" s="102"/>
      <c r="BP391" s="916"/>
      <c r="BQ391" s="916"/>
      <c r="BR391" s="916"/>
      <c r="BS391" s="916"/>
      <c r="BT391" s="916"/>
      <c r="BU391" s="916"/>
      <c r="BV391" s="917"/>
      <c r="BW391" s="916"/>
      <c r="BX391" s="916"/>
      <c r="BY391" s="917"/>
      <c r="BZ391" s="917"/>
      <c r="CA391" s="917"/>
      <c r="CB391" s="637"/>
      <c r="CC391" s="636"/>
      <c r="CD391" s="636"/>
      <c r="CE391" s="637"/>
      <c r="CF391" s="637"/>
      <c r="CG391" s="637"/>
      <c r="CH391" s="637"/>
      <c r="CI391" s="636"/>
      <c r="CJ391" s="636"/>
      <c r="CK391" s="637"/>
      <c r="CL391" s="637"/>
      <c r="CM391" s="637"/>
      <c r="CN391" s="705"/>
      <c r="CO391" s="667">
        <f t="shared" si="138"/>
        <v>0</v>
      </c>
      <c r="CP391" s="88">
        <f t="shared" si="139"/>
        <v>0</v>
      </c>
      <c r="CQ391" s="667">
        <f t="shared" si="140"/>
        <v>0</v>
      </c>
      <c r="CZ391" s="924"/>
      <c r="DA391" s="925"/>
      <c r="DB391" s="925"/>
      <c r="DC391" s="924"/>
      <c r="DD391" s="924"/>
      <c r="DE391" s="924"/>
      <c r="DF391" s="925"/>
      <c r="DG391" s="925"/>
      <c r="DH391" s="925"/>
      <c r="DI391" s="925"/>
      <c r="DJ391" s="925"/>
      <c r="DK391" s="924"/>
      <c r="DL391" s="910"/>
      <c r="DM391" s="913"/>
      <c r="DN391" s="913"/>
      <c r="DO391" s="705"/>
    </row>
    <row r="392" spans="61:119" s="67" customFormat="1" ht="15.75" thickBot="1" x14ac:dyDescent="0.3">
      <c r="BI392" s="635"/>
      <c r="BJ392" s="636"/>
      <c r="BK392" s="636"/>
      <c r="BL392" s="636"/>
      <c r="BM392" s="102"/>
      <c r="BN392" s="102"/>
      <c r="BO392" s="102"/>
      <c r="BP392" s="916"/>
      <c r="BQ392" s="916"/>
      <c r="BR392" s="916"/>
      <c r="BS392" s="916"/>
      <c r="BT392" s="916"/>
      <c r="BU392" s="916"/>
      <c r="BV392" s="917"/>
      <c r="BW392" s="916"/>
      <c r="BX392" s="916"/>
      <c r="BY392" s="917"/>
      <c r="BZ392" s="917"/>
      <c r="CA392" s="917"/>
      <c r="CB392" s="637"/>
      <c r="CC392" s="636"/>
      <c r="CD392" s="636"/>
      <c r="CE392" s="637"/>
      <c r="CF392" s="637"/>
      <c r="CG392" s="637"/>
      <c r="CH392" s="637"/>
      <c r="CI392" s="636"/>
      <c r="CJ392" s="636"/>
      <c r="CK392" s="637"/>
      <c r="CL392" s="637"/>
      <c r="CM392" s="637"/>
      <c r="CN392" s="705"/>
      <c r="CO392" s="667">
        <f t="shared" si="138"/>
        <v>0</v>
      </c>
      <c r="CP392" s="88">
        <f t="shared" si="139"/>
        <v>0</v>
      </c>
      <c r="CQ392" s="667">
        <f t="shared" si="140"/>
        <v>0</v>
      </c>
      <c r="CZ392" s="924"/>
      <c r="DA392" s="925"/>
      <c r="DB392" s="925"/>
      <c r="DC392" s="924"/>
      <c r="DD392" s="924"/>
      <c r="DE392" s="924"/>
      <c r="DF392" s="925"/>
      <c r="DG392" s="925"/>
      <c r="DH392" s="925"/>
      <c r="DI392" s="925"/>
      <c r="DJ392" s="925"/>
      <c r="DK392" s="924"/>
      <c r="DL392" s="910"/>
      <c r="DM392" s="913"/>
      <c r="DN392" s="913"/>
      <c r="DO392" s="705"/>
    </row>
    <row r="393" spans="61:119" s="67" customFormat="1" ht="15" customHeight="1" x14ac:dyDescent="0.25">
      <c r="BI393" s="2096" t="s">
        <v>301</v>
      </c>
      <c r="BJ393" s="940"/>
      <c r="BK393" s="2096" t="s">
        <v>302</v>
      </c>
      <c r="BL393" s="940"/>
      <c r="BM393" s="2096" t="s">
        <v>233</v>
      </c>
      <c r="BN393" s="2096" t="s">
        <v>233</v>
      </c>
      <c r="BO393" s="2096" t="s">
        <v>240</v>
      </c>
      <c r="BP393" s="916"/>
      <c r="BQ393" s="916"/>
      <c r="BR393" s="916"/>
      <c r="BS393" s="916"/>
      <c r="BT393" s="916"/>
      <c r="BU393" s="916"/>
      <c r="BV393" s="917"/>
      <c r="BW393" s="916"/>
      <c r="BX393" s="916"/>
      <c r="BY393" s="917"/>
      <c r="BZ393" s="917"/>
      <c r="CA393" s="917"/>
      <c r="CB393" s="637"/>
      <c r="CC393" s="636"/>
      <c r="CD393" s="636"/>
      <c r="CE393" s="637"/>
      <c r="CF393" s="637"/>
      <c r="CG393" s="637"/>
      <c r="CH393" s="637"/>
      <c r="CI393" s="636"/>
      <c r="CJ393" s="636"/>
      <c r="CK393" s="637"/>
      <c r="CL393" s="637"/>
      <c r="CM393" s="637"/>
      <c r="CN393" s="705"/>
      <c r="CO393" s="667" t="str">
        <f t="shared" si="138"/>
        <v>Incertidumbre (+/- %)</v>
      </c>
      <c r="CP393" s="88" t="e">
        <f t="shared" si="139"/>
        <v>#VALUE!</v>
      </c>
      <c r="CQ393" s="667" t="str">
        <f t="shared" si="140"/>
        <v>Incertidumbre (+/- %)</v>
      </c>
      <c r="CZ393" s="924"/>
      <c r="DA393" s="925"/>
      <c r="DB393" s="925"/>
      <c r="DC393" s="924"/>
      <c r="DD393" s="924"/>
      <c r="DE393" s="924"/>
      <c r="DF393" s="925"/>
      <c r="DG393" s="925"/>
      <c r="DH393" s="925"/>
      <c r="DI393" s="925"/>
      <c r="DJ393" s="925"/>
      <c r="DK393" s="924"/>
      <c r="DL393" s="910"/>
      <c r="DM393" s="913"/>
      <c r="DN393" s="913"/>
      <c r="DO393" s="705"/>
    </row>
    <row r="394" spans="61:119" s="67" customFormat="1" ht="15.75" thickBot="1" x14ac:dyDescent="0.3">
      <c r="BI394" s="2097"/>
      <c r="BJ394" s="941" t="s">
        <v>253</v>
      </c>
      <c r="BK394" s="2097"/>
      <c r="BL394" s="941" t="s">
        <v>251</v>
      </c>
      <c r="BM394" s="2097"/>
      <c r="BN394" s="2097"/>
      <c r="BO394" s="2097"/>
      <c r="BP394" s="916"/>
      <c r="BQ394" s="916"/>
      <c r="BR394" s="916"/>
      <c r="BS394" s="916"/>
      <c r="BT394" s="916"/>
      <c r="BU394" s="916"/>
      <c r="BV394" s="917"/>
      <c r="BW394" s="916"/>
      <c r="BX394" s="916"/>
      <c r="BY394" s="917"/>
      <c r="BZ394" s="917"/>
      <c r="CA394" s="917"/>
      <c r="CB394" s="637"/>
      <c r="CC394" s="636"/>
      <c r="CD394" s="636"/>
      <c r="CE394" s="637"/>
      <c r="CF394" s="637"/>
      <c r="CG394" s="637"/>
      <c r="CH394" s="637"/>
      <c r="CI394" s="636"/>
      <c r="CJ394" s="636"/>
      <c r="CK394" s="637"/>
      <c r="CL394" s="637"/>
      <c r="CM394" s="637"/>
      <c r="CN394" s="705"/>
      <c r="CO394" s="667">
        <f t="shared" si="138"/>
        <v>0</v>
      </c>
      <c r="CP394" s="88">
        <f t="shared" si="139"/>
        <v>0</v>
      </c>
      <c r="CQ394" s="667">
        <f t="shared" si="140"/>
        <v>0</v>
      </c>
      <c r="CZ394" s="924"/>
      <c r="DA394" s="925"/>
      <c r="DB394" s="925"/>
      <c r="DC394" s="924"/>
      <c r="DD394" s="924"/>
      <c r="DE394" s="924"/>
      <c r="DF394" s="925"/>
      <c r="DG394" s="925"/>
      <c r="DH394" s="925"/>
      <c r="DI394" s="925"/>
      <c r="DJ394" s="925"/>
      <c r="DK394" s="924"/>
      <c r="DL394" s="910"/>
      <c r="DM394" s="913"/>
      <c r="DN394" s="913"/>
      <c r="DO394" s="705"/>
    </row>
    <row r="395" spans="61:119" s="67" customFormat="1" ht="18.75" customHeight="1" thickBot="1" x14ac:dyDescent="0.3">
      <c r="BI395" s="807" t="s">
        <v>68</v>
      </c>
      <c r="BJ395" s="796" t="s">
        <v>49</v>
      </c>
      <c r="BK395" s="801">
        <v>1.05</v>
      </c>
      <c r="BL395" s="796" t="s">
        <v>417</v>
      </c>
      <c r="BM395" s="798">
        <v>0.01</v>
      </c>
      <c r="BN395" s="798">
        <v>0.5</v>
      </c>
      <c r="BO395" s="810" t="s">
        <v>340</v>
      </c>
      <c r="BP395" s="916"/>
      <c r="BQ395" s="916"/>
      <c r="BR395" s="916"/>
      <c r="BS395" s="916"/>
      <c r="BT395" s="916"/>
      <c r="BU395" s="916"/>
      <c r="BV395" s="917"/>
      <c r="BW395" s="916"/>
      <c r="BX395" s="916"/>
      <c r="BY395" s="917"/>
      <c r="BZ395" s="917"/>
      <c r="CA395" s="917"/>
      <c r="CB395" s="637"/>
      <c r="CC395" s="636"/>
      <c r="CD395" s="636"/>
      <c r="CE395" s="637"/>
      <c r="CF395" s="637"/>
      <c r="CG395" s="637"/>
      <c r="CH395" s="637"/>
      <c r="CI395" s="636"/>
      <c r="CJ395" s="636"/>
      <c r="CK395" s="637"/>
      <c r="CL395" s="637"/>
      <c r="CM395" s="637"/>
      <c r="CN395" s="705"/>
      <c r="CO395" s="667">
        <f t="shared" si="138"/>
        <v>0.01</v>
      </c>
      <c r="CP395" s="88">
        <f t="shared" si="139"/>
        <v>0.255</v>
      </c>
      <c r="CQ395" s="667">
        <f t="shared" si="140"/>
        <v>0.5</v>
      </c>
      <c r="CR395" s="67">
        <v>0.01</v>
      </c>
      <c r="CS395" s="67">
        <v>0.5</v>
      </c>
      <c r="CZ395" s="924"/>
      <c r="DA395" s="925"/>
      <c r="DB395" s="925"/>
      <c r="DC395" s="924"/>
      <c r="DD395" s="924"/>
      <c r="DE395" s="924"/>
      <c r="DF395" s="925"/>
      <c r="DG395" s="925"/>
      <c r="DH395" s="925"/>
      <c r="DI395" s="925"/>
      <c r="DJ395" s="925"/>
      <c r="DK395" s="924"/>
      <c r="DL395" s="910"/>
      <c r="DM395" s="913"/>
      <c r="DN395" s="913"/>
      <c r="DO395" s="705"/>
    </row>
    <row r="396" spans="61:119" s="67" customFormat="1" ht="18.75" customHeight="1" thickBot="1" x14ac:dyDescent="0.3">
      <c r="BI396" s="807" t="s">
        <v>69</v>
      </c>
      <c r="BJ396" s="796" t="s">
        <v>49</v>
      </c>
      <c r="BK396" s="801">
        <v>0.81</v>
      </c>
      <c r="BL396" s="796" t="s">
        <v>417</v>
      </c>
      <c r="BM396" s="798">
        <v>0.01</v>
      </c>
      <c r="BN396" s="798">
        <v>0.5</v>
      </c>
      <c r="BO396" s="811" t="s">
        <v>319</v>
      </c>
      <c r="BP396" s="916"/>
      <c r="BQ396" s="916"/>
      <c r="BR396" s="916"/>
      <c r="BS396" s="916"/>
      <c r="BT396" s="916"/>
      <c r="BU396" s="916"/>
      <c r="BV396" s="917"/>
      <c r="BW396" s="916"/>
      <c r="BX396" s="916"/>
      <c r="BY396" s="917"/>
      <c r="BZ396" s="917"/>
      <c r="CA396" s="917"/>
      <c r="CB396" s="637"/>
      <c r="CC396" s="636"/>
      <c r="CD396" s="636"/>
      <c r="CE396" s="637"/>
      <c r="CF396" s="637"/>
      <c r="CG396" s="637"/>
      <c r="CH396" s="637"/>
      <c r="CI396" s="636"/>
      <c r="CJ396" s="636"/>
      <c r="CK396" s="637"/>
      <c r="CL396" s="637"/>
      <c r="CM396" s="637"/>
      <c r="CN396" s="705"/>
      <c r="CO396" s="667">
        <f t="shared" si="138"/>
        <v>0.01</v>
      </c>
      <c r="CP396" s="88">
        <f t="shared" si="139"/>
        <v>0.255</v>
      </c>
      <c r="CQ396" s="667">
        <f t="shared" si="140"/>
        <v>0.5</v>
      </c>
      <c r="CR396" s="67">
        <v>0.01</v>
      </c>
      <c r="CS396" s="67">
        <v>0.5</v>
      </c>
      <c r="CZ396" s="924"/>
      <c r="DA396" s="925"/>
      <c r="DB396" s="925"/>
      <c r="DC396" s="924"/>
      <c r="DD396" s="924"/>
      <c r="DE396" s="924"/>
      <c r="DF396" s="925"/>
      <c r="DG396" s="925"/>
      <c r="DH396" s="925"/>
      <c r="DI396" s="925"/>
      <c r="DJ396" s="925"/>
      <c r="DK396" s="924"/>
      <c r="DL396" s="910"/>
      <c r="DM396" s="913"/>
      <c r="DN396" s="913"/>
      <c r="DO396" s="705"/>
    </row>
    <row r="397" spans="61:119" s="67" customFormat="1" ht="18.75" customHeight="1" thickBot="1" x14ac:dyDescent="0.3">
      <c r="BI397" s="807" t="s">
        <v>316</v>
      </c>
      <c r="BJ397" s="796" t="s">
        <v>49</v>
      </c>
      <c r="BK397" s="801">
        <v>0.83</v>
      </c>
      <c r="BL397" s="796" t="s">
        <v>417</v>
      </c>
      <c r="BM397" s="798">
        <v>0.01</v>
      </c>
      <c r="BN397" s="798">
        <v>0.5</v>
      </c>
      <c r="BO397" s="810" t="s">
        <v>341</v>
      </c>
      <c r="BP397" s="916"/>
      <c r="BQ397" s="916"/>
      <c r="BR397" s="916"/>
      <c r="BS397" s="916"/>
      <c r="BT397" s="916"/>
      <c r="BU397" s="916"/>
      <c r="BV397" s="917"/>
      <c r="BW397" s="916"/>
      <c r="BX397" s="916"/>
      <c r="BY397" s="917"/>
      <c r="BZ397" s="917"/>
      <c r="CA397" s="917"/>
      <c r="CB397" s="637"/>
      <c r="CC397" s="636"/>
      <c r="CD397" s="636"/>
      <c r="CE397" s="637"/>
      <c r="CF397" s="637"/>
      <c r="CG397" s="637"/>
      <c r="CH397" s="637"/>
      <c r="CI397" s="636"/>
      <c r="CJ397" s="636"/>
      <c r="CK397" s="637"/>
      <c r="CL397" s="637"/>
      <c r="CM397" s="637"/>
      <c r="CN397" s="705"/>
      <c r="CO397" s="667">
        <f t="shared" si="138"/>
        <v>0.01</v>
      </c>
      <c r="CP397" s="88">
        <f t="shared" si="139"/>
        <v>0.255</v>
      </c>
      <c r="CQ397" s="667">
        <f t="shared" si="140"/>
        <v>0.5</v>
      </c>
      <c r="CR397" s="67">
        <v>0.01</v>
      </c>
      <c r="CS397" s="67">
        <v>0.5</v>
      </c>
      <c r="CZ397" s="924"/>
      <c r="DA397" s="925"/>
      <c r="DB397" s="925"/>
      <c r="DC397" s="924"/>
      <c r="DD397" s="924"/>
      <c r="DE397" s="924"/>
      <c r="DF397" s="925"/>
      <c r="DG397" s="925"/>
      <c r="DH397" s="925"/>
      <c r="DI397" s="925"/>
      <c r="DJ397" s="925"/>
      <c r="DK397" s="924"/>
      <c r="DL397" s="910"/>
      <c r="DM397" s="913"/>
      <c r="DN397" s="913"/>
      <c r="DO397" s="705"/>
    </row>
    <row r="398" spans="61:119" s="67" customFormat="1" ht="18.75" customHeight="1" thickBot="1" x14ac:dyDescent="0.3">
      <c r="BI398" s="807" t="s">
        <v>317</v>
      </c>
      <c r="BJ398" s="796" t="s">
        <v>49</v>
      </c>
      <c r="BK398" s="801">
        <v>1.39</v>
      </c>
      <c r="BL398" s="796" t="s">
        <v>417</v>
      </c>
      <c r="BM398" s="798">
        <v>0.01</v>
      </c>
      <c r="BN398" s="798">
        <v>0.5</v>
      </c>
      <c r="BO398" s="810" t="s">
        <v>341</v>
      </c>
      <c r="BP398" s="916"/>
      <c r="BQ398" s="916"/>
      <c r="BR398" s="916"/>
      <c r="BS398" s="916"/>
      <c r="BT398" s="916"/>
      <c r="BU398" s="916"/>
      <c r="BV398" s="917"/>
      <c r="BW398" s="916"/>
      <c r="BX398" s="916"/>
      <c r="BY398" s="917"/>
      <c r="BZ398" s="917"/>
      <c r="CA398" s="917"/>
      <c r="CB398" s="637"/>
      <c r="CC398" s="636"/>
      <c r="CD398" s="636"/>
      <c r="CE398" s="637"/>
      <c r="CF398" s="637"/>
      <c r="CG398" s="637"/>
      <c r="CH398" s="637"/>
      <c r="CI398" s="636"/>
      <c r="CJ398" s="636"/>
      <c r="CK398" s="637"/>
      <c r="CL398" s="637"/>
      <c r="CM398" s="637"/>
      <c r="CN398" s="705"/>
      <c r="CO398" s="667">
        <f t="shared" si="138"/>
        <v>0.01</v>
      </c>
      <c r="CP398" s="88">
        <f t="shared" si="139"/>
        <v>0.255</v>
      </c>
      <c r="CQ398" s="667">
        <f t="shared" si="140"/>
        <v>0.5</v>
      </c>
      <c r="CR398" s="67">
        <v>0.01</v>
      </c>
      <c r="CS398" s="67">
        <v>0.5</v>
      </c>
      <c r="CZ398" s="924"/>
      <c r="DA398" s="925"/>
      <c r="DB398" s="925"/>
      <c r="DC398" s="924"/>
      <c r="DD398" s="924"/>
      <c r="DE398" s="924"/>
      <c r="DF398" s="925"/>
      <c r="DG398" s="925"/>
      <c r="DH398" s="925"/>
      <c r="DI398" s="925"/>
      <c r="DJ398" s="925"/>
      <c r="DK398" s="924"/>
      <c r="DL398" s="910"/>
      <c r="DM398" s="913"/>
      <c r="DN398" s="913"/>
      <c r="DO398" s="705"/>
    </row>
    <row r="399" spans="61:119" s="67" customFormat="1" ht="18.75" customHeight="1" thickBot="1" x14ac:dyDescent="0.3">
      <c r="BI399" s="807" t="s">
        <v>325</v>
      </c>
      <c r="BJ399" s="796" t="s">
        <v>49</v>
      </c>
      <c r="BK399" s="801">
        <v>2.87</v>
      </c>
      <c r="BL399" s="796" t="s">
        <v>417</v>
      </c>
      <c r="BM399" s="798">
        <v>0.01</v>
      </c>
      <c r="BN399" s="798">
        <v>0.5</v>
      </c>
      <c r="BO399" s="811" t="s">
        <v>318</v>
      </c>
      <c r="BP399" s="916"/>
      <c r="BQ399" s="916"/>
      <c r="BR399" s="916"/>
      <c r="BS399" s="916"/>
      <c r="BT399" s="916"/>
      <c r="BU399" s="916"/>
      <c r="BV399" s="917"/>
      <c r="BW399" s="916"/>
      <c r="BX399" s="916"/>
      <c r="BY399" s="917"/>
      <c r="BZ399" s="917"/>
      <c r="CA399" s="917"/>
      <c r="CB399" s="637"/>
      <c r="CC399" s="636"/>
      <c r="CD399" s="636"/>
      <c r="CE399" s="637"/>
      <c r="CF399" s="637"/>
      <c r="CG399" s="637"/>
      <c r="CH399" s="637"/>
      <c r="CI399" s="636"/>
      <c r="CJ399" s="636"/>
      <c r="CK399" s="637"/>
      <c r="CL399" s="637"/>
      <c r="CM399" s="637"/>
      <c r="CN399" s="705"/>
      <c r="CO399" s="667">
        <f t="shared" si="138"/>
        <v>0.01</v>
      </c>
      <c r="CP399" s="88">
        <f t="shared" si="139"/>
        <v>0.255</v>
      </c>
      <c r="CQ399" s="667">
        <f t="shared" si="140"/>
        <v>0.5</v>
      </c>
      <c r="CR399" s="67">
        <v>0.01</v>
      </c>
      <c r="CS399" s="67">
        <v>0.5</v>
      </c>
      <c r="CZ399" s="924"/>
      <c r="DA399" s="925"/>
      <c r="DB399" s="925"/>
      <c r="DC399" s="924"/>
      <c r="DD399" s="924"/>
      <c r="DE399" s="924"/>
      <c r="DF399" s="925"/>
      <c r="DG399" s="925"/>
      <c r="DH399" s="925"/>
      <c r="DI399" s="925"/>
      <c r="DJ399" s="925"/>
      <c r="DK399" s="924"/>
      <c r="DL399" s="910"/>
      <c r="DM399" s="913"/>
      <c r="DN399" s="913"/>
      <c r="DO399" s="705"/>
    </row>
    <row r="400" spans="61:119" s="67" customFormat="1" ht="18.75" customHeight="1" thickBot="1" x14ac:dyDescent="0.3">
      <c r="BI400" s="807" t="s">
        <v>326</v>
      </c>
      <c r="BJ400" s="796" t="s">
        <v>49</v>
      </c>
      <c r="BK400" s="801">
        <v>2.08</v>
      </c>
      <c r="BL400" s="796" t="s">
        <v>417</v>
      </c>
      <c r="BM400" s="798">
        <v>0.01</v>
      </c>
      <c r="BN400" s="798">
        <v>0.5</v>
      </c>
      <c r="BO400" s="811" t="s">
        <v>321</v>
      </c>
      <c r="BP400" s="916"/>
      <c r="BQ400" s="916"/>
      <c r="BR400" s="916"/>
      <c r="BS400" s="916"/>
      <c r="BT400" s="916"/>
      <c r="BU400" s="916"/>
      <c r="BV400" s="917"/>
      <c r="BW400" s="916"/>
      <c r="BX400" s="916"/>
      <c r="BY400" s="917"/>
      <c r="BZ400" s="917"/>
      <c r="CA400" s="917"/>
      <c r="CB400" s="637"/>
      <c r="CC400" s="636"/>
      <c r="CD400" s="636"/>
      <c r="CE400" s="637"/>
      <c r="CF400" s="637"/>
      <c r="CG400" s="637"/>
      <c r="CH400" s="637"/>
      <c r="CI400" s="636"/>
      <c r="CJ400" s="636"/>
      <c r="CK400" s="637"/>
      <c r="CL400" s="637"/>
      <c r="CM400" s="637"/>
      <c r="CN400" s="705"/>
      <c r="CO400" s="667">
        <f t="shared" si="138"/>
        <v>0.01</v>
      </c>
      <c r="CP400" s="88">
        <f t="shared" si="139"/>
        <v>0.255</v>
      </c>
      <c r="CQ400" s="667">
        <f t="shared" si="140"/>
        <v>0.5</v>
      </c>
      <c r="CR400" s="67">
        <v>0.01</v>
      </c>
      <c r="CS400" s="67">
        <v>0.5</v>
      </c>
      <c r="CZ400" s="924"/>
      <c r="DA400" s="925"/>
      <c r="DB400" s="925"/>
      <c r="DC400" s="924"/>
      <c r="DD400" s="924"/>
      <c r="DE400" s="924"/>
      <c r="DF400" s="925"/>
      <c r="DG400" s="925"/>
      <c r="DH400" s="925"/>
      <c r="DI400" s="925"/>
      <c r="DJ400" s="925"/>
      <c r="DK400" s="924"/>
      <c r="DL400" s="910"/>
      <c r="DM400" s="913"/>
      <c r="DN400" s="913"/>
      <c r="DO400" s="705"/>
    </row>
    <row r="401" spans="61:120" s="67" customFormat="1" ht="18.75" customHeight="1" thickBot="1" x14ac:dyDescent="0.3">
      <c r="BI401" s="807" t="s">
        <v>327</v>
      </c>
      <c r="BJ401" s="796" t="s">
        <v>49</v>
      </c>
      <c r="BK401" s="801">
        <v>2.89</v>
      </c>
      <c r="BL401" s="796" t="s">
        <v>417</v>
      </c>
      <c r="BM401" s="798">
        <v>0.01</v>
      </c>
      <c r="BN401" s="798">
        <v>0.5</v>
      </c>
      <c r="BO401" s="811" t="s">
        <v>320</v>
      </c>
      <c r="BP401" s="916"/>
      <c r="BQ401" s="916"/>
      <c r="BR401" s="916"/>
      <c r="BS401" s="916"/>
      <c r="BT401" s="916"/>
      <c r="BU401" s="916"/>
      <c r="BV401" s="917"/>
      <c r="BW401" s="916"/>
      <c r="BX401" s="916"/>
      <c r="BY401" s="917"/>
      <c r="BZ401" s="917"/>
      <c r="CA401" s="917"/>
      <c r="CB401" s="637"/>
      <c r="CC401" s="636"/>
      <c r="CD401" s="636"/>
      <c r="CE401" s="637"/>
      <c r="CF401" s="637"/>
      <c r="CG401" s="637"/>
      <c r="CH401" s="637"/>
      <c r="CI401" s="636"/>
      <c r="CJ401" s="636"/>
      <c r="CK401" s="637"/>
      <c r="CL401" s="637"/>
      <c r="CM401" s="637"/>
      <c r="CN401" s="705"/>
      <c r="CO401" s="667">
        <f t="shared" si="138"/>
        <v>0.01</v>
      </c>
      <c r="CP401" s="88">
        <f t="shared" si="139"/>
        <v>0.255</v>
      </c>
      <c r="CQ401" s="667">
        <f t="shared" si="140"/>
        <v>0.5</v>
      </c>
      <c r="CR401" s="67">
        <v>0.01</v>
      </c>
      <c r="CS401" s="67">
        <v>0.5</v>
      </c>
      <c r="CZ401" s="924"/>
      <c r="DA401" s="925"/>
      <c r="DB401" s="925"/>
      <c r="DC401" s="924"/>
      <c r="DD401" s="924"/>
      <c r="DE401" s="924"/>
      <c r="DF401" s="925"/>
      <c r="DG401" s="925"/>
      <c r="DH401" s="925"/>
      <c r="DI401" s="925"/>
      <c r="DJ401" s="925"/>
      <c r="DK401" s="924"/>
      <c r="DL401" s="910"/>
      <c r="DM401" s="913"/>
      <c r="DN401" s="913"/>
      <c r="DO401" s="705"/>
    </row>
    <row r="402" spans="61:120" s="67" customFormat="1" ht="18.75" customHeight="1" thickBot="1" x14ac:dyDescent="0.3">
      <c r="BI402" s="807" t="s">
        <v>322</v>
      </c>
      <c r="BJ402" s="796" t="s">
        <v>49</v>
      </c>
      <c r="BK402" s="801">
        <v>11.1</v>
      </c>
      <c r="BL402" s="796" t="s">
        <v>417</v>
      </c>
      <c r="BM402" s="798">
        <v>0.01</v>
      </c>
      <c r="BN402" s="798">
        <v>0.5</v>
      </c>
      <c r="BO402" s="811" t="s">
        <v>324</v>
      </c>
      <c r="BP402" s="916"/>
      <c r="BQ402" s="916"/>
      <c r="BR402" s="916"/>
      <c r="BS402" s="916"/>
      <c r="BT402" s="916"/>
      <c r="BU402" s="916"/>
      <c r="BV402" s="917"/>
      <c r="BW402" s="916"/>
      <c r="BX402" s="916"/>
      <c r="BY402" s="917"/>
      <c r="BZ402" s="917"/>
      <c r="CA402" s="917"/>
      <c r="CB402" s="637"/>
      <c r="CC402" s="636"/>
      <c r="CD402" s="636"/>
      <c r="CE402" s="637"/>
      <c r="CF402" s="637"/>
      <c r="CG402" s="637"/>
      <c r="CH402" s="637"/>
      <c r="CI402" s="636"/>
      <c r="CJ402" s="636"/>
      <c r="CK402" s="637"/>
      <c r="CL402" s="637"/>
      <c r="CM402" s="637"/>
      <c r="CN402" s="705"/>
      <c r="CO402" s="667">
        <f t="shared" si="138"/>
        <v>0.01</v>
      </c>
      <c r="CP402" s="88">
        <f t="shared" si="139"/>
        <v>0.255</v>
      </c>
      <c r="CQ402" s="667">
        <f t="shared" si="140"/>
        <v>0.5</v>
      </c>
      <c r="CR402" s="67">
        <v>0.01</v>
      </c>
      <c r="CS402" s="67">
        <v>0.5</v>
      </c>
      <c r="CZ402" s="924"/>
      <c r="DA402" s="925"/>
      <c r="DB402" s="925"/>
      <c r="DC402" s="924"/>
      <c r="DD402" s="924"/>
      <c r="DE402" s="924"/>
      <c r="DF402" s="925"/>
      <c r="DG402" s="925"/>
      <c r="DH402" s="925"/>
      <c r="DI402" s="925"/>
      <c r="DJ402" s="925"/>
      <c r="DK402" s="924"/>
      <c r="DL402" s="910"/>
      <c r="DM402" s="913"/>
      <c r="DN402" s="913"/>
      <c r="DO402" s="705"/>
    </row>
    <row r="403" spans="61:120" s="67" customFormat="1" ht="18.75" customHeight="1" thickBot="1" x14ac:dyDescent="0.3">
      <c r="BI403" s="807" t="s">
        <v>323</v>
      </c>
      <c r="BJ403" s="796" t="s">
        <v>49</v>
      </c>
      <c r="BK403" s="801">
        <v>2.33</v>
      </c>
      <c r="BL403" s="796" t="s">
        <v>417</v>
      </c>
      <c r="BM403" s="798">
        <v>0.01</v>
      </c>
      <c r="BN403" s="798">
        <v>0.5</v>
      </c>
      <c r="BO403" s="811" t="s">
        <v>328</v>
      </c>
      <c r="BP403" s="916"/>
      <c r="BQ403" s="916"/>
      <c r="BR403" s="916"/>
      <c r="BS403" s="916"/>
      <c r="BT403" s="916"/>
      <c r="BU403" s="916"/>
      <c r="BV403" s="917"/>
      <c r="BW403" s="916"/>
      <c r="BX403" s="916"/>
      <c r="BY403" s="917"/>
      <c r="BZ403" s="917"/>
      <c r="CA403" s="917"/>
      <c r="CB403" s="637"/>
      <c r="CC403" s="636"/>
      <c r="CD403" s="636"/>
      <c r="CE403" s="637"/>
      <c r="CF403" s="637"/>
      <c r="CG403" s="637"/>
      <c r="CH403" s="637"/>
      <c r="CI403" s="636"/>
      <c r="CJ403" s="636"/>
      <c r="CK403" s="637"/>
      <c r="CL403" s="637"/>
      <c r="CM403" s="637"/>
      <c r="CN403" s="705"/>
      <c r="CO403" s="667">
        <f t="shared" si="138"/>
        <v>0.01</v>
      </c>
      <c r="CP403" s="88">
        <f t="shared" si="139"/>
        <v>0.255</v>
      </c>
      <c r="CQ403" s="667">
        <f t="shared" si="140"/>
        <v>0.5</v>
      </c>
      <c r="CR403" s="67">
        <v>0.01</v>
      </c>
      <c r="CS403" s="67">
        <v>0.5</v>
      </c>
      <c r="CZ403" s="924"/>
      <c r="DA403" s="925"/>
      <c r="DB403" s="925"/>
      <c r="DC403" s="924"/>
      <c r="DD403" s="924"/>
      <c r="DE403" s="924"/>
      <c r="DF403" s="925"/>
      <c r="DG403" s="925"/>
      <c r="DH403" s="925"/>
      <c r="DI403" s="925"/>
      <c r="DJ403" s="925"/>
      <c r="DK403" s="924"/>
      <c r="DL403" s="910"/>
      <c r="DM403" s="913"/>
      <c r="DN403" s="913"/>
      <c r="DO403" s="705"/>
    </row>
    <row r="404" spans="61:120" s="67" customFormat="1" ht="18.75" customHeight="1" thickBot="1" x14ac:dyDescent="0.3">
      <c r="BI404" s="807"/>
      <c r="BJ404" s="796"/>
      <c r="BK404" s="801"/>
      <c r="BL404" s="796"/>
      <c r="BM404" s="798"/>
      <c r="BN404" s="798"/>
      <c r="BO404" s="811"/>
      <c r="BP404" s="916"/>
      <c r="BQ404" s="916"/>
      <c r="BR404" s="916"/>
      <c r="BS404" s="916"/>
      <c r="BT404" s="916"/>
      <c r="BU404" s="916"/>
      <c r="BV404" s="917"/>
      <c r="BW404" s="916"/>
      <c r="BX404" s="916"/>
      <c r="BY404" s="917"/>
      <c r="BZ404" s="917"/>
      <c r="CA404" s="917"/>
      <c r="CB404" s="637"/>
      <c r="CC404" s="636"/>
      <c r="CD404" s="636"/>
      <c r="CE404" s="637"/>
      <c r="CF404" s="637"/>
      <c r="CG404" s="637"/>
      <c r="CH404" s="637"/>
      <c r="CI404" s="636"/>
      <c r="CJ404" s="636"/>
      <c r="CK404" s="637"/>
      <c r="CL404" s="637"/>
      <c r="CM404" s="637"/>
      <c r="CN404" s="705"/>
      <c r="CO404" s="667">
        <f t="shared" si="138"/>
        <v>0</v>
      </c>
      <c r="CP404" s="88">
        <f t="shared" si="139"/>
        <v>0</v>
      </c>
      <c r="CQ404" s="667">
        <f t="shared" si="140"/>
        <v>0</v>
      </c>
      <c r="CR404" s="67">
        <v>0.01</v>
      </c>
      <c r="CS404" s="67">
        <v>0.5</v>
      </c>
      <c r="CZ404" s="924"/>
      <c r="DA404" s="925"/>
      <c r="DB404" s="925"/>
      <c r="DC404" s="924"/>
      <c r="DD404" s="924"/>
      <c r="DE404" s="924"/>
      <c r="DF404" s="925"/>
      <c r="DG404" s="925"/>
      <c r="DH404" s="925"/>
      <c r="DI404" s="925"/>
      <c r="DJ404" s="925"/>
      <c r="DK404" s="924"/>
      <c r="DL404" s="910"/>
      <c r="DM404" s="913"/>
      <c r="DN404" s="913"/>
      <c r="DO404" s="705"/>
    </row>
    <row r="405" spans="61:120" s="67" customFormat="1" x14ac:dyDescent="0.25">
      <c r="BI405" s="635"/>
      <c r="BJ405" s="636"/>
      <c r="BK405" s="636"/>
      <c r="BL405" s="636"/>
      <c r="BM405" s="102"/>
      <c r="BN405" s="102"/>
      <c r="BO405" s="102"/>
      <c r="BP405" s="916"/>
      <c r="BQ405" s="916"/>
      <c r="BR405" s="916"/>
      <c r="BS405" s="916"/>
      <c r="BT405" s="916"/>
      <c r="BU405" s="916"/>
      <c r="BV405" s="917"/>
      <c r="BW405" s="916"/>
      <c r="BX405" s="916"/>
      <c r="BY405" s="917"/>
      <c r="BZ405" s="917"/>
      <c r="CA405" s="917"/>
      <c r="CB405" s="637"/>
      <c r="CC405" s="636"/>
      <c r="CD405" s="636"/>
      <c r="CE405" s="637"/>
      <c r="CF405" s="637"/>
      <c r="CG405" s="637"/>
      <c r="CH405" s="637"/>
      <c r="CI405" s="636"/>
      <c r="CJ405" s="636"/>
      <c r="CK405" s="637"/>
      <c r="CL405" s="637"/>
      <c r="CM405" s="637"/>
      <c r="CN405" s="705"/>
      <c r="CO405" s="667">
        <f t="shared" si="138"/>
        <v>0</v>
      </c>
      <c r="CP405" s="88">
        <f t="shared" si="139"/>
        <v>0</v>
      </c>
      <c r="CQ405" s="667">
        <f t="shared" si="140"/>
        <v>0</v>
      </c>
      <c r="CZ405" s="924"/>
      <c r="DA405" s="925"/>
      <c r="DB405" s="925"/>
      <c r="DC405" s="924"/>
      <c r="DD405" s="924"/>
      <c r="DE405" s="924"/>
      <c r="DF405" s="925"/>
      <c r="DG405" s="925"/>
      <c r="DH405" s="925"/>
      <c r="DI405" s="925"/>
      <c r="DJ405" s="925"/>
      <c r="DK405" s="924"/>
      <c r="DL405" s="910"/>
      <c r="DM405" s="913"/>
      <c r="DN405" s="913"/>
      <c r="DO405" s="705"/>
    </row>
    <row r="406" spans="61:120" s="67" customFormat="1" x14ac:dyDescent="0.25">
      <c r="BI406" s="635"/>
      <c r="BJ406" s="636"/>
      <c r="BK406" s="636"/>
      <c r="BL406" s="636"/>
      <c r="BM406" s="102"/>
      <c r="BN406" s="102"/>
      <c r="BO406" s="102"/>
      <c r="BP406" s="916"/>
      <c r="BQ406" s="916"/>
      <c r="BR406" s="916"/>
      <c r="BS406" s="916"/>
      <c r="BT406" s="916"/>
      <c r="BU406" s="916"/>
      <c r="BV406" s="917"/>
      <c r="BW406" s="916"/>
      <c r="BX406" s="916"/>
      <c r="BY406" s="917"/>
      <c r="BZ406" s="917"/>
      <c r="CA406" s="917"/>
      <c r="CB406" s="637"/>
      <c r="CC406" s="636"/>
      <c r="CD406" s="636"/>
      <c r="CE406" s="637"/>
      <c r="CF406" s="637"/>
      <c r="CG406" s="637"/>
      <c r="CH406" s="637"/>
      <c r="CI406" s="636"/>
      <c r="CJ406" s="636"/>
      <c r="CK406" s="637"/>
      <c r="CL406" s="637"/>
      <c r="CM406" s="637"/>
      <c r="CN406" s="705"/>
      <c r="CO406" s="667">
        <f t="shared" si="138"/>
        <v>0</v>
      </c>
      <c r="CP406" s="88">
        <f t="shared" si="139"/>
        <v>0</v>
      </c>
      <c r="CQ406" s="667">
        <f t="shared" si="140"/>
        <v>0</v>
      </c>
      <c r="CZ406" s="924"/>
      <c r="DA406" s="925"/>
      <c r="DB406" s="925"/>
      <c r="DC406" s="924"/>
      <c r="DD406" s="924"/>
      <c r="DE406" s="924"/>
      <c r="DF406" s="925"/>
      <c r="DG406" s="925"/>
      <c r="DH406" s="925"/>
      <c r="DI406" s="925"/>
      <c r="DJ406" s="925"/>
      <c r="DK406" s="924"/>
      <c r="DL406" s="910"/>
      <c r="DM406" s="913"/>
      <c r="DN406" s="913"/>
      <c r="DO406" s="705"/>
    </row>
    <row r="407" spans="61:120" s="67" customFormat="1" x14ac:dyDescent="0.25">
      <c r="BI407" s="635"/>
      <c r="BJ407" s="636"/>
      <c r="BK407" s="636"/>
      <c r="BL407" s="636"/>
      <c r="BM407" s="102"/>
      <c r="BN407" s="102"/>
      <c r="BO407" s="102"/>
      <c r="BP407" s="916"/>
      <c r="BQ407" s="916"/>
      <c r="BR407" s="916"/>
      <c r="BS407" s="916"/>
      <c r="BT407" s="916"/>
      <c r="BU407" s="916"/>
      <c r="BV407" s="917"/>
      <c r="BW407" s="916"/>
      <c r="BX407" s="916"/>
      <c r="BY407" s="917"/>
      <c r="BZ407" s="917"/>
      <c r="CA407" s="917"/>
      <c r="CB407" s="637"/>
      <c r="CC407" s="636"/>
      <c r="CD407" s="636"/>
      <c r="CE407" s="637"/>
      <c r="CF407" s="637"/>
      <c r="CG407" s="637"/>
      <c r="CH407" s="637"/>
      <c r="CI407" s="636"/>
      <c r="CJ407" s="636"/>
      <c r="CK407" s="637"/>
      <c r="CL407" s="637"/>
      <c r="CM407" s="637"/>
      <c r="CN407" s="705"/>
      <c r="CO407" s="667">
        <f t="shared" si="138"/>
        <v>0</v>
      </c>
      <c r="CP407" s="88">
        <f t="shared" si="139"/>
        <v>0</v>
      </c>
      <c r="CQ407" s="667">
        <f t="shared" si="140"/>
        <v>0</v>
      </c>
      <c r="CZ407" s="924"/>
      <c r="DA407" s="925"/>
      <c r="DB407" s="925"/>
      <c r="DC407" s="924"/>
      <c r="DD407" s="924"/>
      <c r="DE407" s="924"/>
      <c r="DF407" s="925"/>
      <c r="DG407" s="925"/>
      <c r="DH407" s="925"/>
      <c r="DI407" s="925"/>
      <c r="DJ407" s="925"/>
      <c r="DK407" s="924"/>
      <c r="DL407" s="910"/>
      <c r="DM407" s="913"/>
      <c r="DN407" s="913"/>
      <c r="DO407" s="705"/>
    </row>
    <row r="408" spans="61:120" s="67" customFormat="1" x14ac:dyDescent="0.25">
      <c r="BI408" s="635"/>
      <c r="BJ408" s="636"/>
      <c r="BK408" s="636"/>
      <c r="BL408" s="636"/>
      <c r="BM408" s="102"/>
      <c r="BN408" s="102"/>
      <c r="BO408" s="102"/>
      <c r="BP408" s="916"/>
      <c r="BQ408" s="916"/>
      <c r="BR408" s="916"/>
      <c r="BS408" s="916"/>
      <c r="BT408" s="916"/>
      <c r="BU408" s="916"/>
      <c r="BV408" s="917"/>
      <c r="BW408" s="916"/>
      <c r="BX408" s="916"/>
      <c r="BY408" s="917"/>
      <c r="BZ408" s="917"/>
      <c r="CA408" s="917"/>
      <c r="CB408" s="637"/>
      <c r="CC408" s="636"/>
      <c r="CD408" s="636"/>
      <c r="CE408" s="637"/>
      <c r="CF408" s="637"/>
      <c r="CG408" s="637"/>
      <c r="CH408" s="637"/>
      <c r="CI408" s="636"/>
      <c r="CJ408" s="636"/>
      <c r="CK408" s="637"/>
      <c r="CL408" s="637"/>
      <c r="CM408" s="637"/>
      <c r="CN408" s="705"/>
      <c r="CO408" s="667">
        <f t="shared" si="138"/>
        <v>0</v>
      </c>
      <c r="CP408" s="88">
        <f t="shared" si="139"/>
        <v>0</v>
      </c>
      <c r="CQ408" s="667">
        <f t="shared" si="140"/>
        <v>0</v>
      </c>
      <c r="CZ408" s="924"/>
      <c r="DA408" s="925"/>
      <c r="DB408" s="925"/>
      <c r="DC408" s="924"/>
      <c r="DD408" s="924"/>
      <c r="DE408" s="924"/>
      <c r="DF408" s="925"/>
      <c r="DG408" s="925"/>
      <c r="DH408" s="925"/>
      <c r="DI408" s="925"/>
      <c r="DJ408" s="925"/>
      <c r="DK408" s="924"/>
      <c r="DL408" s="910"/>
      <c r="DM408" s="913"/>
      <c r="DN408" s="913"/>
      <c r="DO408" s="705"/>
    </row>
    <row r="409" spans="61:120" s="67" customFormat="1" x14ac:dyDescent="0.25">
      <c r="BI409" s="635"/>
      <c r="BJ409" s="636"/>
      <c r="BK409" s="636"/>
      <c r="BL409" s="636"/>
      <c r="BM409" s="102"/>
      <c r="BN409" s="102"/>
      <c r="BO409" s="102"/>
      <c r="BP409" s="916"/>
      <c r="BQ409" s="916"/>
      <c r="BR409" s="916"/>
      <c r="BS409" s="916"/>
      <c r="BT409" s="916"/>
      <c r="BU409" s="916"/>
      <c r="BV409" s="917"/>
      <c r="BW409" s="916"/>
      <c r="BX409" s="916"/>
      <c r="BY409" s="917"/>
      <c r="BZ409" s="917"/>
      <c r="CA409" s="917"/>
      <c r="CB409" s="637"/>
      <c r="CC409" s="636"/>
      <c r="CD409" s="636"/>
      <c r="CE409" s="637"/>
      <c r="CF409" s="637"/>
      <c r="CG409" s="637"/>
      <c r="CH409" s="637"/>
      <c r="CI409" s="636"/>
      <c r="CJ409" s="636"/>
      <c r="CK409" s="637"/>
      <c r="CL409" s="637"/>
      <c r="CM409" s="637"/>
      <c r="CN409" s="705"/>
      <c r="CO409" s="667">
        <f t="shared" si="138"/>
        <v>0</v>
      </c>
      <c r="CP409" s="88">
        <f t="shared" si="139"/>
        <v>0</v>
      </c>
      <c r="CQ409" s="667">
        <f t="shared" si="140"/>
        <v>0</v>
      </c>
      <c r="CZ409" s="924"/>
      <c r="DA409" s="925"/>
      <c r="DB409" s="925"/>
      <c r="DC409" s="924"/>
      <c r="DD409" s="924"/>
      <c r="DE409" s="924"/>
      <c r="DF409" s="925"/>
      <c r="DG409" s="925"/>
      <c r="DH409" s="925"/>
      <c r="DI409" s="925"/>
      <c r="DJ409" s="925"/>
      <c r="DK409" s="924"/>
      <c r="DL409" s="910"/>
      <c r="DM409" s="913"/>
      <c r="DN409" s="913"/>
      <c r="DO409" s="705"/>
    </row>
    <row r="410" spans="61:120" s="67" customFormat="1" x14ac:dyDescent="0.25">
      <c r="BI410" s="635"/>
      <c r="BJ410" s="636"/>
      <c r="BK410" s="636"/>
      <c r="BL410" s="636"/>
      <c r="BM410" s="102"/>
      <c r="BN410" s="102"/>
      <c r="BO410" s="102"/>
      <c r="BP410" s="916"/>
      <c r="BQ410" s="916"/>
      <c r="BR410" s="916"/>
      <c r="BS410" s="916"/>
      <c r="BT410" s="916"/>
      <c r="BU410" s="916"/>
      <c r="BV410" s="917"/>
      <c r="BW410" s="916"/>
      <c r="BX410" s="916"/>
      <c r="BY410" s="917"/>
      <c r="BZ410" s="917"/>
      <c r="CA410" s="917"/>
      <c r="CB410" s="637"/>
      <c r="CC410" s="636"/>
      <c r="CD410" s="636"/>
      <c r="CE410" s="637"/>
      <c r="CF410" s="637"/>
      <c r="CG410" s="637"/>
      <c r="CH410" s="637"/>
      <c r="CI410" s="636"/>
      <c r="CJ410" s="636"/>
      <c r="CK410" s="637"/>
      <c r="CL410" s="637"/>
      <c r="CM410" s="637"/>
      <c r="CN410" s="705"/>
      <c r="CO410" s="667">
        <f t="shared" si="138"/>
        <v>0</v>
      </c>
      <c r="CP410" s="88">
        <f t="shared" si="139"/>
        <v>0</v>
      </c>
      <c r="CQ410" s="667">
        <f t="shared" si="140"/>
        <v>0</v>
      </c>
      <c r="CZ410" s="924"/>
      <c r="DA410" s="925"/>
      <c r="DB410" s="925"/>
      <c r="DC410" s="924"/>
      <c r="DD410" s="924"/>
      <c r="DE410" s="924"/>
      <c r="DF410" s="925"/>
      <c r="DG410" s="925"/>
      <c r="DH410" s="925"/>
      <c r="DI410" s="925"/>
      <c r="DJ410" s="925"/>
      <c r="DK410" s="924"/>
      <c r="DL410" s="910"/>
      <c r="DM410" s="913"/>
      <c r="DN410" s="913"/>
      <c r="DO410" s="705"/>
    </row>
    <row r="411" spans="61:120" s="67" customFormat="1" ht="15.75" thickBot="1" x14ac:dyDescent="0.3">
      <c r="BI411" s="635"/>
      <c r="BJ411" s="636"/>
      <c r="BK411" s="636"/>
      <c r="BL411" s="636"/>
      <c r="BM411" s="102"/>
      <c r="BN411" s="102"/>
      <c r="BO411" s="102"/>
      <c r="BP411" s="916"/>
      <c r="BQ411" s="916"/>
      <c r="BR411" s="916"/>
      <c r="BS411" s="916"/>
      <c r="BT411" s="916"/>
      <c r="BU411" s="916"/>
      <c r="BV411" s="917"/>
      <c r="BW411" s="916"/>
      <c r="BX411" s="916"/>
      <c r="BY411" s="917"/>
      <c r="BZ411" s="917"/>
      <c r="CA411" s="917"/>
      <c r="CB411" s="637"/>
      <c r="CC411" s="636"/>
      <c r="CD411" s="636"/>
      <c r="CE411" s="637"/>
      <c r="CF411" s="637"/>
      <c r="CG411" s="637"/>
      <c r="CH411" s="637"/>
      <c r="CI411" s="636"/>
      <c r="CJ411" s="636"/>
      <c r="CK411" s="637"/>
      <c r="CL411" s="637"/>
      <c r="CM411" s="637"/>
      <c r="CN411" s="705"/>
      <c r="CO411" s="667">
        <f t="shared" si="138"/>
        <v>0</v>
      </c>
      <c r="CP411" s="88">
        <f t="shared" si="139"/>
        <v>0</v>
      </c>
      <c r="CQ411" s="667">
        <f t="shared" si="140"/>
        <v>0</v>
      </c>
      <c r="CZ411" s="924"/>
      <c r="DA411" s="925"/>
      <c r="DB411" s="925"/>
      <c r="DC411" s="924"/>
      <c r="DD411" s="924"/>
      <c r="DE411" s="924"/>
      <c r="DF411" s="925"/>
      <c r="DG411" s="925"/>
      <c r="DH411" s="925"/>
      <c r="DI411" s="925"/>
      <c r="DJ411" s="925"/>
      <c r="DK411" s="924"/>
      <c r="DL411" s="910"/>
      <c r="DM411" s="913"/>
      <c r="DN411" s="913"/>
      <c r="DO411" s="705"/>
    </row>
    <row r="412" spans="61:120" s="67" customFormat="1" ht="15.75" thickBot="1" x14ac:dyDescent="0.3">
      <c r="BI412" s="812" t="s">
        <v>116</v>
      </c>
      <c r="BJ412" s="813" t="s">
        <v>117</v>
      </c>
      <c r="BK412" s="636"/>
      <c r="BL412" s="636"/>
      <c r="BM412" s="102"/>
      <c r="BN412" s="102"/>
      <c r="BO412" s="102"/>
      <c r="BP412" s="916"/>
      <c r="BQ412" s="916"/>
      <c r="BR412" s="916"/>
      <c r="BS412" s="916"/>
      <c r="BT412" s="916"/>
      <c r="BU412" s="916"/>
      <c r="BV412" s="917"/>
      <c r="BW412" s="916"/>
      <c r="BX412" s="916"/>
      <c r="BY412" s="917"/>
      <c r="BZ412" s="917"/>
      <c r="CA412" s="917"/>
      <c r="CB412" s="637"/>
      <c r="CC412" s="636"/>
      <c r="CD412" s="636"/>
      <c r="CE412" s="637"/>
      <c r="CF412" s="637"/>
      <c r="CG412" s="637"/>
      <c r="CH412" s="637"/>
      <c r="CI412" s="636"/>
      <c r="CJ412" s="636"/>
      <c r="CK412" s="637"/>
      <c r="CL412" s="637"/>
      <c r="CM412" s="637"/>
      <c r="CN412" s="705"/>
      <c r="CO412" s="667">
        <f t="shared" si="138"/>
        <v>0</v>
      </c>
      <c r="CP412" s="88">
        <f t="shared" si="139"/>
        <v>0</v>
      </c>
      <c r="CQ412" s="667">
        <f t="shared" si="140"/>
        <v>0</v>
      </c>
      <c r="CZ412" s="924"/>
      <c r="DA412" s="925"/>
      <c r="DB412" s="925"/>
      <c r="DC412" s="924"/>
      <c r="DD412" s="924"/>
      <c r="DE412" s="924"/>
      <c r="DF412" s="925"/>
      <c r="DG412" s="925"/>
      <c r="DH412" s="925"/>
      <c r="DI412" s="925"/>
      <c r="DJ412" s="925"/>
      <c r="DK412" s="924"/>
      <c r="DL412" s="910"/>
      <c r="DM412" s="913"/>
      <c r="DN412" s="913"/>
      <c r="DO412" s="705"/>
    </row>
    <row r="413" spans="61:120" s="67" customFormat="1" ht="15.75" thickBot="1" x14ac:dyDescent="0.3">
      <c r="BI413" s="796">
        <v>0</v>
      </c>
      <c r="BJ413" s="807">
        <v>0</v>
      </c>
      <c r="BK413" s="636"/>
      <c r="BL413" s="636"/>
      <c r="BM413" s="102"/>
      <c r="BN413" s="102"/>
      <c r="BO413" s="102"/>
      <c r="BP413" s="916"/>
      <c r="BQ413" s="916"/>
      <c r="BR413" s="916"/>
      <c r="BS413" s="916"/>
      <c r="BT413" s="916"/>
      <c r="BU413" s="916"/>
      <c r="BV413" s="917"/>
      <c r="BW413" s="916"/>
      <c r="BX413" s="916"/>
      <c r="BY413" s="917"/>
      <c r="BZ413" s="917"/>
      <c r="CA413" s="917"/>
      <c r="CB413" s="637"/>
      <c r="CC413" s="636"/>
      <c r="CD413" s="636"/>
      <c r="CE413" s="637"/>
      <c r="CF413" s="637"/>
      <c r="CG413" s="637"/>
      <c r="CH413" s="637"/>
      <c r="CI413" s="636"/>
      <c r="CJ413" s="636"/>
      <c r="CK413" s="637"/>
      <c r="CL413" s="637"/>
      <c r="CM413" s="637"/>
      <c r="CN413" s="705"/>
      <c r="CO413" s="667">
        <f t="shared" si="138"/>
        <v>0</v>
      </c>
      <c r="CP413" s="88">
        <f t="shared" si="139"/>
        <v>0</v>
      </c>
      <c r="CQ413" s="667">
        <f t="shared" si="140"/>
        <v>0</v>
      </c>
      <c r="CZ413" s="924"/>
      <c r="DA413" s="925"/>
      <c r="DB413" s="925"/>
      <c r="DC413" s="924"/>
      <c r="DD413" s="924"/>
      <c r="DE413" s="924"/>
      <c r="DF413" s="925"/>
      <c r="DG413" s="925"/>
      <c r="DH413" s="925"/>
      <c r="DI413" s="925"/>
      <c r="DJ413" s="925"/>
      <c r="DK413" s="924"/>
      <c r="DL413" s="910"/>
      <c r="DM413" s="913"/>
      <c r="DN413" s="913"/>
      <c r="DO413" s="705"/>
    </row>
    <row r="414" spans="61:120" s="67" customFormat="1" ht="15.75" thickBot="1" x14ac:dyDescent="0.3">
      <c r="BI414" s="796">
        <v>2</v>
      </c>
      <c r="BJ414" s="807">
        <v>12.71</v>
      </c>
      <c r="BK414" s="636"/>
      <c r="BL414" s="636"/>
      <c r="BM414" s="102"/>
      <c r="BN414" s="102"/>
      <c r="BO414" s="102"/>
      <c r="BP414" s="637"/>
      <c r="BQ414" s="637"/>
      <c r="BR414" s="637"/>
      <c r="BS414" s="637"/>
      <c r="BT414" s="637"/>
      <c r="BU414" s="637"/>
      <c r="BV414" s="637"/>
      <c r="BW414" s="637"/>
      <c r="BX414" s="637"/>
      <c r="BY414" s="637"/>
      <c r="BZ414" s="637"/>
      <c r="CA414" s="637"/>
      <c r="CB414" s="637"/>
      <c r="CC414" s="636"/>
      <c r="CD414" s="636"/>
      <c r="CE414" s="637"/>
      <c r="CF414" s="637"/>
      <c r="CG414" s="637"/>
      <c r="CH414" s="637"/>
      <c r="CI414" s="636"/>
      <c r="CJ414" s="636"/>
      <c r="CK414" s="637"/>
      <c r="CL414" s="637"/>
      <c r="CM414" s="637"/>
      <c r="CN414" s="705"/>
      <c r="CO414" s="667">
        <f t="shared" si="138"/>
        <v>0</v>
      </c>
      <c r="CP414" s="88">
        <f t="shared" si="139"/>
        <v>0</v>
      </c>
      <c r="CQ414" s="667">
        <f t="shared" si="140"/>
        <v>0</v>
      </c>
      <c r="CZ414" s="705"/>
      <c r="DA414" s="705"/>
      <c r="DB414" s="705"/>
      <c r="DC414" s="705"/>
      <c r="DD414" s="705"/>
      <c r="DE414" s="705"/>
      <c r="DF414" s="705"/>
      <c r="DG414" s="705"/>
      <c r="DH414" s="705"/>
      <c r="DI414" s="705"/>
      <c r="DJ414" s="705"/>
      <c r="DK414" s="705"/>
      <c r="DL414" s="705"/>
    </row>
    <row r="415" spans="61:120" s="67" customFormat="1" ht="15.75" thickBot="1" x14ac:dyDescent="0.3">
      <c r="BI415" s="796">
        <v>3</v>
      </c>
      <c r="BJ415" s="807">
        <v>4.3</v>
      </c>
      <c r="BK415" s="636"/>
      <c r="BL415" s="636"/>
      <c r="BM415" s="102"/>
      <c r="BN415" s="102"/>
      <c r="BO415" s="102"/>
      <c r="BP415" s="637"/>
      <c r="BQ415" s="637"/>
      <c r="BR415" s="637"/>
      <c r="BS415" s="637"/>
      <c r="BT415" s="637"/>
      <c r="BU415" s="637"/>
      <c r="BV415" s="637"/>
      <c r="BW415" s="637"/>
      <c r="BX415" s="637"/>
      <c r="BY415" s="637"/>
      <c r="BZ415" s="637"/>
      <c r="CA415" s="637"/>
      <c r="CB415" s="637"/>
      <c r="CC415" s="636"/>
      <c r="CD415" s="636"/>
      <c r="CE415" s="637"/>
      <c r="CF415" s="637"/>
      <c r="CG415" s="637"/>
      <c r="CH415" s="637"/>
      <c r="CI415" s="636"/>
      <c r="CJ415" s="636"/>
      <c r="CK415" s="637"/>
      <c r="CL415" s="637"/>
      <c r="CM415" s="637"/>
      <c r="CN415" s="705"/>
      <c r="CO415" s="667">
        <f t="shared" si="138"/>
        <v>0</v>
      </c>
      <c r="CP415" s="88">
        <f t="shared" si="139"/>
        <v>0</v>
      </c>
      <c r="CQ415" s="667">
        <f t="shared" si="140"/>
        <v>0</v>
      </c>
      <c r="CZ415" s="705"/>
      <c r="DA415" s="705"/>
      <c r="DB415" s="705"/>
      <c r="DC415" s="705"/>
      <c r="DD415" s="705"/>
      <c r="DE415" s="705"/>
      <c r="DF415" s="705"/>
      <c r="DG415" s="705"/>
      <c r="DH415" s="705"/>
      <c r="DI415" s="705"/>
      <c r="DJ415" s="705"/>
      <c r="DK415" s="705"/>
      <c r="DL415" s="705"/>
      <c r="DM415" s="705"/>
      <c r="DN415" s="705"/>
      <c r="DO415" s="705"/>
    </row>
    <row r="416" spans="61:120" s="67" customFormat="1" ht="15.75" thickBot="1" x14ac:dyDescent="0.3">
      <c r="BI416" s="796">
        <v>4</v>
      </c>
      <c r="BJ416" s="807">
        <v>3.18</v>
      </c>
      <c r="BK416" s="636"/>
      <c r="BL416" s="636"/>
      <c r="BM416" s="102"/>
      <c r="BN416" s="102"/>
      <c r="BO416" s="102"/>
      <c r="BP416" s="636"/>
      <c r="BQ416" s="636"/>
      <c r="BR416" s="636"/>
      <c r="BS416" s="636"/>
      <c r="BT416" s="636"/>
      <c r="BU416" s="636"/>
      <c r="BV416" s="637"/>
      <c r="BW416" s="636"/>
      <c r="BX416" s="636"/>
      <c r="BY416" s="637"/>
      <c r="BZ416" s="637"/>
      <c r="CA416" s="637"/>
      <c r="CB416" s="637"/>
      <c r="CC416" s="636"/>
      <c r="CD416" s="636"/>
      <c r="CE416" s="637"/>
      <c r="CF416" s="637"/>
      <c r="CG416" s="637"/>
      <c r="CH416" s="637"/>
      <c r="CI416" s="636"/>
      <c r="CJ416" s="636"/>
      <c r="CK416" s="637"/>
      <c r="CL416" s="637"/>
      <c r="CM416" s="637"/>
      <c r="CN416" s="705"/>
      <c r="CO416" s="667">
        <f t="shared" si="138"/>
        <v>0</v>
      </c>
      <c r="CP416" s="88">
        <f t="shared" si="139"/>
        <v>0</v>
      </c>
      <c r="CQ416" s="667">
        <f t="shared" si="140"/>
        <v>0</v>
      </c>
      <c r="CZ416" s="705"/>
      <c r="DA416" s="919"/>
      <c r="DB416" s="919"/>
      <c r="DC416" s="705"/>
      <c r="DD416" s="705"/>
      <c r="DE416" s="705"/>
      <c r="DF416" s="705"/>
      <c r="DG416" s="919"/>
      <c r="DH416" s="919"/>
      <c r="DI416" s="705"/>
      <c r="DJ416" s="705"/>
      <c r="DK416" s="705"/>
      <c r="DL416" s="705"/>
      <c r="DM416" s="705"/>
      <c r="DN416" s="705"/>
      <c r="DP416" s="705"/>
    </row>
    <row r="417" spans="22:116" s="67" customFormat="1" ht="15.75" thickBot="1" x14ac:dyDescent="0.3">
      <c r="BI417" s="796">
        <v>5</v>
      </c>
      <c r="BJ417" s="807">
        <v>2.78</v>
      </c>
      <c r="BK417" s="636"/>
      <c r="BL417" s="636"/>
      <c r="BM417" s="102"/>
      <c r="BN417" s="102"/>
      <c r="BO417" s="102"/>
      <c r="BP417" s="636"/>
      <c r="BQ417" s="636"/>
      <c r="BR417" s="636"/>
      <c r="BS417" s="636"/>
      <c r="BT417" s="636"/>
      <c r="BU417" s="636"/>
      <c r="BV417" s="636"/>
      <c r="BW417" s="636"/>
      <c r="BX417" s="636"/>
      <c r="BY417" s="636"/>
      <c r="BZ417" s="636"/>
      <c r="CA417" s="636"/>
      <c r="CB417" s="637"/>
      <c r="CC417" s="636"/>
      <c r="CD417" s="636"/>
      <c r="CE417" s="637"/>
      <c r="CF417" s="637"/>
      <c r="CG417" s="637"/>
      <c r="CH417" s="637"/>
      <c r="CI417" s="636"/>
      <c r="CJ417" s="636"/>
      <c r="CK417" s="637"/>
      <c r="CL417" s="637"/>
      <c r="CM417" s="637"/>
      <c r="CN417" s="705"/>
      <c r="CO417" s="667">
        <f t="shared" si="138"/>
        <v>0</v>
      </c>
      <c r="CP417" s="88">
        <f t="shared" si="139"/>
        <v>0</v>
      </c>
      <c r="CQ417" s="667">
        <f t="shared" si="140"/>
        <v>0</v>
      </c>
      <c r="CZ417" s="705"/>
      <c r="DA417" s="919"/>
      <c r="DB417" s="919"/>
      <c r="DC417" s="705"/>
      <c r="DD417" s="705"/>
      <c r="DE417" s="705"/>
      <c r="DF417" s="705"/>
      <c r="DG417" s="919"/>
      <c r="DH417" s="919"/>
      <c r="DI417" s="705"/>
      <c r="DJ417" s="705"/>
      <c r="DK417" s="705"/>
      <c r="DL417" s="705"/>
    </row>
    <row r="418" spans="22:116" s="67" customFormat="1" ht="15.75" thickBot="1" x14ac:dyDescent="0.3">
      <c r="BI418" s="796">
        <v>6</v>
      </c>
      <c r="BJ418" s="807">
        <v>2.57</v>
      </c>
      <c r="BK418" s="636"/>
      <c r="BL418" s="636"/>
      <c r="BM418" s="102"/>
      <c r="BN418" s="102"/>
      <c r="BO418" s="102"/>
      <c r="BP418" s="636"/>
      <c r="BQ418" s="636"/>
      <c r="BR418" s="636"/>
      <c r="BS418" s="636"/>
      <c r="BT418" s="636"/>
      <c r="BU418" s="636"/>
      <c r="BV418" s="636"/>
      <c r="BW418" s="636"/>
      <c r="BX418" s="636"/>
      <c r="BY418" s="636"/>
      <c r="BZ418" s="636"/>
      <c r="CA418" s="636"/>
      <c r="CB418" s="637"/>
      <c r="CC418" s="636"/>
      <c r="CD418" s="636"/>
      <c r="CE418" s="637"/>
      <c r="CF418" s="637"/>
      <c r="CG418" s="637"/>
      <c r="CH418" s="637"/>
      <c r="CI418" s="636"/>
      <c r="CJ418" s="636"/>
      <c r="CK418" s="637"/>
      <c r="CL418" s="637"/>
      <c r="CM418" s="637"/>
      <c r="CN418" s="705"/>
      <c r="CO418" s="667">
        <f t="shared" si="138"/>
        <v>0</v>
      </c>
      <c r="CP418" s="88">
        <f t="shared" si="139"/>
        <v>0</v>
      </c>
      <c r="CQ418" s="667">
        <f t="shared" si="140"/>
        <v>0</v>
      </c>
      <c r="CR418" s="705"/>
    </row>
    <row r="419" spans="22:116" s="67" customFormat="1" ht="15.75" thickBot="1" x14ac:dyDescent="0.3">
      <c r="BI419" s="796">
        <v>7</v>
      </c>
      <c r="BJ419" s="807">
        <v>2.4500000000000002</v>
      </c>
      <c r="BK419" s="636"/>
      <c r="BL419" s="636"/>
      <c r="BM419" s="102"/>
      <c r="BN419" s="102"/>
      <c r="BO419" s="102"/>
      <c r="BP419" s="636"/>
      <c r="BQ419" s="636"/>
      <c r="BR419" s="636"/>
      <c r="BS419" s="636"/>
      <c r="BT419" s="636"/>
      <c r="BU419" s="636"/>
      <c r="BV419" s="636"/>
      <c r="BW419" s="636"/>
      <c r="BX419" s="636"/>
      <c r="BY419" s="636"/>
      <c r="BZ419" s="636"/>
      <c r="CA419" s="636"/>
      <c r="CB419" s="637"/>
      <c r="CC419" s="636"/>
      <c r="CD419" s="636"/>
      <c r="CE419" s="637"/>
      <c r="CF419" s="637"/>
      <c r="CG419" s="637"/>
      <c r="CH419" s="637"/>
      <c r="CI419" s="636"/>
      <c r="CJ419" s="636"/>
      <c r="CK419" s="637"/>
      <c r="CL419" s="637"/>
      <c r="CM419" s="637"/>
      <c r="CN419" s="705"/>
      <c r="CO419" s="667">
        <f t="shared" si="138"/>
        <v>0</v>
      </c>
      <c r="CP419" s="88">
        <f t="shared" si="139"/>
        <v>0</v>
      </c>
      <c r="CQ419" s="667">
        <f t="shared" si="140"/>
        <v>0</v>
      </c>
    </row>
    <row r="420" spans="22:116" s="67" customFormat="1" ht="15.75" thickBot="1" x14ac:dyDescent="0.3">
      <c r="BI420" s="796">
        <v>8</v>
      </c>
      <c r="BJ420" s="807">
        <v>2.36</v>
      </c>
      <c r="BK420" s="636"/>
      <c r="BL420" s="636"/>
      <c r="BM420" s="102"/>
      <c r="BN420" s="102"/>
      <c r="BO420" s="102"/>
      <c r="BP420" s="636"/>
      <c r="BQ420" s="636"/>
      <c r="BR420" s="636"/>
      <c r="BS420" s="636"/>
      <c r="BT420" s="636"/>
      <c r="BU420" s="636"/>
      <c r="BV420" s="636"/>
      <c r="BW420" s="636"/>
      <c r="BX420" s="636"/>
      <c r="BY420" s="636"/>
      <c r="BZ420" s="636"/>
      <c r="CA420" s="636"/>
      <c r="CB420" s="637"/>
      <c r="CC420" s="636"/>
      <c r="CD420" s="636"/>
      <c r="CE420" s="637"/>
      <c r="CF420" s="637"/>
      <c r="CG420" s="637"/>
      <c r="CH420" s="637"/>
      <c r="CI420" s="636"/>
      <c r="CJ420" s="636"/>
      <c r="CK420" s="637"/>
      <c r="CL420" s="637"/>
      <c r="CM420" s="637"/>
      <c r="CN420" s="705"/>
      <c r="CO420" s="667">
        <f t="shared" si="138"/>
        <v>0</v>
      </c>
      <c r="CP420" s="88">
        <f t="shared" si="139"/>
        <v>0</v>
      </c>
      <c r="CQ420" s="667">
        <f t="shared" si="140"/>
        <v>0</v>
      </c>
    </row>
    <row r="421" spans="22:116" s="67" customFormat="1" ht="15.75" thickBot="1" x14ac:dyDescent="0.3">
      <c r="BI421" s="796">
        <v>9</v>
      </c>
      <c r="BJ421" s="807">
        <v>2.31</v>
      </c>
      <c r="BK421" s="636"/>
      <c r="BL421" s="636"/>
      <c r="BM421" s="102"/>
      <c r="BN421" s="102"/>
      <c r="BO421" s="102"/>
      <c r="BP421" s="636"/>
      <c r="BQ421" s="636"/>
      <c r="BR421" s="636"/>
      <c r="BS421" s="636"/>
      <c r="BT421" s="636"/>
      <c r="BU421" s="636"/>
      <c r="BV421" s="636"/>
      <c r="BW421" s="636"/>
      <c r="BX421" s="636"/>
      <c r="BY421" s="636"/>
      <c r="BZ421" s="636"/>
      <c r="CA421" s="636"/>
      <c r="CB421" s="637"/>
      <c r="CC421" s="636"/>
      <c r="CD421" s="636"/>
      <c r="CE421" s="637"/>
      <c r="CF421" s="637"/>
      <c r="CG421" s="637"/>
      <c r="CH421" s="637"/>
      <c r="CI421" s="636"/>
      <c r="CJ421" s="636"/>
      <c r="CK421" s="637"/>
      <c r="CL421" s="637"/>
      <c r="CM421" s="637"/>
      <c r="CN421" s="705"/>
      <c r="CO421" s="667">
        <f t="shared" si="138"/>
        <v>0</v>
      </c>
      <c r="CP421" s="88">
        <f t="shared" si="139"/>
        <v>0</v>
      </c>
      <c r="CQ421" s="667">
        <f t="shared" si="140"/>
        <v>0</v>
      </c>
    </row>
    <row r="422" spans="22:116" s="67" customFormat="1" ht="15.75" thickBot="1" x14ac:dyDescent="0.3">
      <c r="BI422" s="796">
        <v>10</v>
      </c>
      <c r="BJ422" s="807">
        <v>2.2599999999999998</v>
      </c>
      <c r="BK422" s="636"/>
      <c r="BL422" s="636"/>
      <c r="BM422" s="102"/>
      <c r="BN422" s="102"/>
      <c r="BO422" s="102"/>
      <c r="BP422" s="636"/>
      <c r="BQ422" s="636"/>
      <c r="BR422" s="636"/>
      <c r="BS422" s="636"/>
      <c r="BT422" s="636"/>
      <c r="BU422" s="636"/>
      <c r="BV422" s="636"/>
      <c r="BW422" s="636"/>
      <c r="BX422" s="636"/>
      <c r="BY422" s="636"/>
      <c r="BZ422" s="636"/>
      <c r="CA422" s="636"/>
      <c r="CB422" s="637"/>
      <c r="CC422" s="636"/>
      <c r="CD422" s="636"/>
      <c r="CE422" s="637"/>
      <c r="CF422" s="637"/>
      <c r="CG422" s="637"/>
      <c r="CH422" s="637"/>
      <c r="CI422" s="636"/>
      <c r="CJ422" s="636"/>
      <c r="CK422" s="637"/>
      <c r="CL422" s="637"/>
      <c r="CM422" s="637"/>
      <c r="CN422" s="705"/>
      <c r="CO422" s="667">
        <f t="shared" si="138"/>
        <v>0</v>
      </c>
      <c r="CP422" s="88">
        <f t="shared" si="139"/>
        <v>0</v>
      </c>
      <c r="CQ422" s="667">
        <f t="shared" si="140"/>
        <v>0</v>
      </c>
    </row>
    <row r="423" spans="22:116" s="67" customFormat="1" ht="15.75" thickBot="1" x14ac:dyDescent="0.3">
      <c r="BI423" s="796">
        <v>11</v>
      </c>
      <c r="BJ423" s="807">
        <v>2.23</v>
      </c>
      <c r="BK423" s="636"/>
      <c r="BL423" s="636"/>
      <c r="BM423" s="102"/>
      <c r="BN423" s="102"/>
      <c r="BO423" s="102"/>
      <c r="BP423" s="636"/>
      <c r="BQ423" s="636"/>
      <c r="BR423" s="636"/>
      <c r="BS423" s="636"/>
      <c r="BT423" s="636"/>
      <c r="BU423" s="636"/>
      <c r="BV423" s="636"/>
      <c r="BW423" s="636"/>
      <c r="BX423" s="636"/>
      <c r="BY423" s="636"/>
      <c r="BZ423" s="636"/>
      <c r="CA423" s="636"/>
      <c r="CB423" s="637"/>
      <c r="CC423" s="636"/>
      <c r="CD423" s="636"/>
      <c r="CE423" s="637"/>
      <c r="CF423" s="637"/>
      <c r="CG423" s="637"/>
      <c r="CH423" s="637"/>
      <c r="CI423" s="636"/>
      <c r="CJ423" s="636"/>
      <c r="CK423" s="637"/>
      <c r="CL423" s="637"/>
      <c r="CM423" s="637"/>
      <c r="CN423" s="705"/>
      <c r="CO423" s="667">
        <f t="shared" si="138"/>
        <v>0</v>
      </c>
      <c r="CP423" s="88">
        <f t="shared" si="139"/>
        <v>0</v>
      </c>
      <c r="CQ423" s="667">
        <f t="shared" si="140"/>
        <v>0</v>
      </c>
    </row>
    <row r="424" spans="22:116" s="67" customFormat="1" ht="15.75" thickBot="1" x14ac:dyDescent="0.3">
      <c r="BI424" s="796">
        <v>12</v>
      </c>
      <c r="BJ424" s="807">
        <v>2.2000000000000002</v>
      </c>
      <c r="BK424" s="636"/>
      <c r="BL424" s="636"/>
      <c r="BM424" s="102"/>
      <c r="BN424" s="102"/>
      <c r="BO424" s="102"/>
      <c r="BP424" s="636"/>
      <c r="BQ424" s="636"/>
      <c r="BR424" s="636"/>
      <c r="BS424" s="636"/>
      <c r="BT424" s="636"/>
      <c r="BU424" s="636"/>
      <c r="BV424" s="636"/>
      <c r="BW424" s="636"/>
      <c r="BX424" s="636"/>
      <c r="BY424" s="636"/>
      <c r="BZ424" s="636"/>
      <c r="CA424" s="636"/>
      <c r="CB424" s="637"/>
      <c r="CC424" s="636"/>
      <c r="CD424" s="636"/>
      <c r="CE424" s="637"/>
      <c r="CF424" s="637"/>
      <c r="CG424" s="637"/>
      <c r="CH424" s="637"/>
      <c r="CI424" s="636"/>
      <c r="CJ424" s="636"/>
      <c r="CK424" s="637"/>
      <c r="CL424" s="637"/>
      <c r="CM424" s="637"/>
      <c r="CN424" s="705"/>
      <c r="CO424" s="667">
        <f t="shared" si="138"/>
        <v>0</v>
      </c>
      <c r="CP424" s="88">
        <f t="shared" si="139"/>
        <v>0</v>
      </c>
      <c r="CQ424" s="667">
        <f t="shared" si="140"/>
        <v>0</v>
      </c>
    </row>
    <row r="425" spans="22:116" s="67" customFormat="1" x14ac:dyDescent="0.25">
      <c r="BI425" s="635"/>
      <c r="BJ425" s="636"/>
      <c r="BK425" s="636"/>
      <c r="BL425" s="636"/>
      <c r="BM425" s="102"/>
      <c r="BN425" s="102"/>
      <c r="BO425" s="102"/>
      <c r="BP425" s="636"/>
      <c r="BQ425" s="636"/>
      <c r="BR425" s="636"/>
      <c r="BS425" s="636"/>
      <c r="BT425" s="636"/>
      <c r="BU425" s="636"/>
      <c r="BV425" s="636"/>
      <c r="BW425" s="636"/>
      <c r="BX425" s="636"/>
      <c r="BY425" s="636"/>
      <c r="BZ425" s="636"/>
      <c r="CA425" s="636"/>
      <c r="CB425" s="637"/>
      <c r="CC425" s="636"/>
      <c r="CD425" s="636"/>
      <c r="CE425" s="637"/>
      <c r="CF425" s="637"/>
      <c r="CG425" s="637"/>
      <c r="CH425" s="637"/>
      <c r="CI425" s="636"/>
      <c r="CJ425" s="636"/>
      <c r="CK425" s="637"/>
      <c r="CL425" s="637"/>
      <c r="CM425" s="637"/>
      <c r="CN425" s="705"/>
      <c r="CO425" s="667">
        <f t="shared" si="138"/>
        <v>0</v>
      </c>
      <c r="CP425" s="88">
        <f t="shared" si="139"/>
        <v>0</v>
      </c>
      <c r="CQ425" s="667">
        <f t="shared" si="140"/>
        <v>0</v>
      </c>
      <c r="CR425" s="918"/>
      <c r="CS425" s="919"/>
    </row>
    <row r="426" spans="22:116" s="67" customFormat="1" x14ac:dyDescent="0.25">
      <c r="V426" s="655"/>
      <c r="AA426" s="656"/>
      <c r="AB426" s="656"/>
      <c r="AD426" s="656"/>
      <c r="AE426" s="657"/>
      <c r="AH426" s="658"/>
      <c r="AI426" s="658"/>
      <c r="AK426" s="656"/>
      <c r="AR426" s="656"/>
      <c r="AV426" s="656"/>
      <c r="AX426" s="656"/>
      <c r="BB426" s="656"/>
      <c r="BC426" s="656"/>
      <c r="BE426" s="656"/>
      <c r="BI426" s="635"/>
      <c r="BJ426" s="636"/>
      <c r="BK426" s="636"/>
      <c r="BL426" s="636"/>
      <c r="BM426" s="102"/>
      <c r="BN426" s="102"/>
      <c r="BO426" s="102"/>
      <c r="BP426" s="636"/>
      <c r="BQ426" s="636"/>
      <c r="BR426" s="636"/>
      <c r="BS426" s="636"/>
      <c r="BT426" s="636"/>
      <c r="BU426" s="636"/>
      <c r="BV426" s="636"/>
      <c r="BW426" s="636"/>
      <c r="BX426" s="636"/>
      <c r="BY426" s="636"/>
      <c r="BZ426" s="636"/>
      <c r="CA426" s="636"/>
      <c r="CB426" s="637"/>
      <c r="CC426" s="636"/>
      <c r="CD426" s="636"/>
      <c r="CE426" s="637"/>
      <c r="CF426" s="637"/>
      <c r="CG426" s="637"/>
      <c r="CH426" s="637"/>
      <c r="CI426" s="636"/>
      <c r="CJ426" s="636"/>
      <c r="CK426" s="637"/>
      <c r="CL426" s="637"/>
      <c r="CM426" s="637"/>
      <c r="CN426" s="705"/>
      <c r="CO426" s="667">
        <f t="shared" si="138"/>
        <v>0</v>
      </c>
      <c r="CP426" s="88">
        <f t="shared" si="139"/>
        <v>0</v>
      </c>
      <c r="CQ426" s="667">
        <f t="shared" si="140"/>
        <v>0</v>
      </c>
    </row>
    <row r="427" spans="22:116" s="67" customFormat="1" ht="15.75" thickBot="1" x14ac:dyDescent="0.3">
      <c r="V427" s="655"/>
      <c r="AA427" s="656"/>
      <c r="AB427" s="656"/>
      <c r="AD427" s="656"/>
      <c r="AE427" s="657"/>
      <c r="AH427" s="658"/>
      <c r="AI427" s="658"/>
      <c r="AK427" s="656"/>
      <c r="AR427" s="656"/>
      <c r="AV427" s="656"/>
      <c r="AX427" s="656"/>
      <c r="BB427" s="656"/>
      <c r="BC427" s="656"/>
      <c r="BE427" s="656"/>
      <c r="BI427" s="635"/>
      <c r="BJ427" s="636"/>
      <c r="BK427" s="636"/>
      <c r="BL427" s="636"/>
      <c r="BM427" s="102"/>
      <c r="BN427" s="102"/>
      <c r="BO427" s="102"/>
      <c r="BP427" s="636"/>
      <c r="BQ427" s="636"/>
      <c r="BR427" s="636"/>
      <c r="BS427" s="636"/>
      <c r="BT427" s="636"/>
      <c r="BU427" s="636"/>
      <c r="BV427" s="636"/>
      <c r="BW427" s="636"/>
      <c r="BX427" s="636"/>
      <c r="BY427" s="636"/>
      <c r="BZ427" s="636"/>
      <c r="CA427" s="636"/>
      <c r="CB427" s="637"/>
      <c r="CC427" s="636"/>
      <c r="CD427" s="636"/>
      <c r="CE427" s="637"/>
      <c r="CF427" s="637"/>
      <c r="CG427" s="637"/>
      <c r="CH427" s="637"/>
      <c r="CI427" s="636"/>
      <c r="CJ427" s="636"/>
      <c r="CK427" s="637"/>
      <c r="CL427" s="637"/>
      <c r="CM427" s="637"/>
      <c r="CN427" s="705"/>
      <c r="CO427" s="667">
        <f t="shared" si="138"/>
        <v>0</v>
      </c>
      <c r="CP427" s="88">
        <f t="shared" si="139"/>
        <v>0</v>
      </c>
      <c r="CQ427" s="667">
        <f t="shared" si="140"/>
        <v>0</v>
      </c>
    </row>
    <row r="428" spans="22:116" s="67" customFormat="1" ht="15.75" thickBot="1" x14ac:dyDescent="0.3">
      <c r="V428" s="655"/>
      <c r="AA428" s="656"/>
      <c r="AB428" s="656"/>
      <c r="AD428" s="656"/>
      <c r="AE428" s="657"/>
      <c r="AH428" s="658"/>
      <c r="AI428" s="658"/>
      <c r="AK428" s="656"/>
      <c r="AR428" s="656"/>
      <c r="AV428" s="656"/>
      <c r="AX428" s="656"/>
      <c r="BB428" s="656"/>
      <c r="BC428" s="656"/>
      <c r="BE428" s="656"/>
      <c r="BI428" s="812"/>
      <c r="BJ428" s="812" t="s">
        <v>308</v>
      </c>
      <c r="BK428" s="812" t="s">
        <v>309</v>
      </c>
      <c r="BL428" s="812" t="s">
        <v>566</v>
      </c>
      <c r="BM428" s="102"/>
      <c r="BN428" s="102"/>
      <c r="BO428" s="102"/>
      <c r="BP428" s="636"/>
      <c r="BQ428" s="636"/>
      <c r="BR428" s="636"/>
      <c r="BS428" s="636"/>
      <c r="BT428" s="636"/>
      <c r="BU428" s="636"/>
      <c r="BV428" s="636"/>
      <c r="BW428" s="636"/>
      <c r="BX428" s="636"/>
      <c r="BY428" s="636"/>
      <c r="BZ428" s="636"/>
      <c r="CA428" s="636"/>
      <c r="CB428" s="637"/>
      <c r="CC428" s="636"/>
      <c r="CD428" s="636"/>
      <c r="CE428" s="637"/>
      <c r="CF428" s="637"/>
      <c r="CG428" s="637"/>
      <c r="CH428" s="637"/>
      <c r="CI428" s="636"/>
      <c r="CJ428" s="636"/>
      <c r="CK428" s="637"/>
      <c r="CL428" s="637"/>
      <c r="CM428" s="637"/>
      <c r="CN428" s="705"/>
      <c r="CO428" s="667">
        <f t="shared" si="138"/>
        <v>0</v>
      </c>
      <c r="CP428" s="88">
        <f t="shared" si="139"/>
        <v>0</v>
      </c>
      <c r="CQ428" s="667">
        <f t="shared" si="140"/>
        <v>0</v>
      </c>
    </row>
    <row r="429" spans="22:116" s="67" customFormat="1" ht="25.5" customHeight="1" thickBot="1" x14ac:dyDescent="0.3">
      <c r="V429" s="655"/>
      <c r="AA429" s="656"/>
      <c r="AB429" s="656"/>
      <c r="AD429" s="656"/>
      <c r="AE429" s="657"/>
      <c r="AH429" s="658"/>
      <c r="AI429" s="658"/>
      <c r="AK429" s="656"/>
      <c r="AR429" s="656"/>
      <c r="AV429" s="656"/>
      <c r="AX429" s="656"/>
      <c r="BB429" s="656"/>
      <c r="BC429" s="656"/>
      <c r="BE429" s="656"/>
      <c r="BI429" s="812" t="s">
        <v>306</v>
      </c>
      <c r="BJ429" s="812" t="s">
        <v>307</v>
      </c>
      <c r="BK429" s="812" t="s">
        <v>307</v>
      </c>
      <c r="BL429" s="812" t="s">
        <v>307</v>
      </c>
      <c r="BM429" s="102"/>
      <c r="BN429" s="102"/>
      <c r="BO429" s="102"/>
      <c r="BP429" s="636"/>
      <c r="BQ429" s="636"/>
      <c r="BR429" s="636"/>
      <c r="BS429" s="636"/>
      <c r="BT429" s="636"/>
      <c r="BU429" s="636"/>
      <c r="BV429" s="636"/>
      <c r="BW429" s="636"/>
      <c r="BX429" s="636"/>
      <c r="BY429" s="636"/>
      <c r="BZ429" s="636"/>
      <c r="CA429" s="636"/>
      <c r="CB429" s="637"/>
      <c r="CC429" s="636"/>
      <c r="CD429" s="636"/>
      <c r="CE429" s="637"/>
      <c r="CF429" s="637"/>
      <c r="CG429" s="637"/>
      <c r="CH429" s="637"/>
      <c r="CI429" s="636"/>
      <c r="CJ429" s="636"/>
      <c r="CK429" s="637"/>
      <c r="CL429" s="637"/>
      <c r="CM429" s="637"/>
      <c r="CN429" s="705"/>
      <c r="CO429" s="667">
        <f t="shared" si="138"/>
        <v>0</v>
      </c>
      <c r="CP429" s="88">
        <f t="shared" si="139"/>
        <v>0</v>
      </c>
      <c r="CQ429" s="667">
        <f t="shared" si="140"/>
        <v>0</v>
      </c>
    </row>
    <row r="430" spans="22:116" s="67" customFormat="1" ht="15.75" thickBot="1" x14ac:dyDescent="0.3">
      <c r="V430" s="655"/>
      <c r="AA430" s="656"/>
      <c r="AB430" s="656"/>
      <c r="AD430" s="656"/>
      <c r="AE430" s="657"/>
      <c r="AH430" s="658"/>
      <c r="AI430" s="658"/>
      <c r="AK430" s="656"/>
      <c r="AR430" s="656"/>
      <c r="AV430" s="656"/>
      <c r="AX430" s="656"/>
      <c r="BB430" s="656"/>
      <c r="BC430" s="656"/>
      <c r="BE430" s="656"/>
      <c r="BI430" s="796" t="s">
        <v>170</v>
      </c>
      <c r="BJ430" s="796">
        <v>1</v>
      </c>
      <c r="BK430" s="796">
        <v>1</v>
      </c>
      <c r="BL430" s="796">
        <v>1</v>
      </c>
      <c r="BM430" s="102"/>
      <c r="BN430" s="102"/>
      <c r="BO430" s="102"/>
      <c r="BP430" s="636"/>
      <c r="BQ430" s="636"/>
      <c r="BR430" s="636"/>
      <c r="BS430" s="636"/>
      <c r="BT430" s="636"/>
      <c r="BU430" s="636"/>
      <c r="BV430" s="636"/>
      <c r="BW430" s="636"/>
      <c r="BX430" s="636"/>
      <c r="BY430" s="636"/>
      <c r="BZ430" s="636"/>
      <c r="CA430" s="636"/>
      <c r="CB430" s="637"/>
      <c r="CC430" s="636"/>
      <c r="CD430" s="636"/>
      <c r="CE430" s="637"/>
      <c r="CF430" s="637"/>
      <c r="CG430" s="637"/>
      <c r="CH430" s="637"/>
      <c r="CI430" s="636"/>
      <c r="CJ430" s="636"/>
      <c r="CK430" s="637"/>
      <c r="CL430" s="637"/>
      <c r="CM430" s="637"/>
      <c r="CN430" s="705"/>
      <c r="CO430" s="667">
        <f t="shared" si="138"/>
        <v>0</v>
      </c>
      <c r="CP430" s="88">
        <f t="shared" si="139"/>
        <v>0</v>
      </c>
      <c r="CQ430" s="667">
        <f t="shared" si="140"/>
        <v>0</v>
      </c>
    </row>
    <row r="431" spans="22:116" s="67" customFormat="1" ht="15.75" thickBot="1" x14ac:dyDescent="0.3">
      <c r="V431" s="655"/>
      <c r="AA431" s="656"/>
      <c r="AB431" s="656"/>
      <c r="AD431" s="656"/>
      <c r="AE431" s="657"/>
      <c r="AH431" s="658"/>
      <c r="AI431" s="658"/>
      <c r="AK431" s="656"/>
      <c r="AR431" s="656"/>
      <c r="AV431" s="656"/>
      <c r="AX431" s="656"/>
      <c r="BB431" s="656"/>
      <c r="BC431" s="656"/>
      <c r="BE431" s="656"/>
      <c r="BI431" s="796" t="s">
        <v>106</v>
      </c>
      <c r="BJ431" s="796">
        <v>28</v>
      </c>
      <c r="BK431" s="796">
        <v>25</v>
      </c>
      <c r="BL431" s="796">
        <v>21</v>
      </c>
      <c r="BM431" s="102"/>
      <c r="BN431" s="102"/>
      <c r="BO431" s="102"/>
      <c r="BP431" s="636"/>
      <c r="BQ431" s="636"/>
      <c r="BR431" s="636"/>
      <c r="BS431" s="636"/>
      <c r="BT431" s="636"/>
      <c r="BU431" s="636"/>
      <c r="BV431" s="636"/>
      <c r="BW431" s="636"/>
      <c r="BX431" s="636"/>
      <c r="BY431" s="636"/>
      <c r="BZ431" s="636"/>
      <c r="CA431" s="636"/>
      <c r="CB431" s="637"/>
      <c r="CC431" s="636"/>
      <c r="CD431" s="636"/>
      <c r="CE431" s="637"/>
      <c r="CF431" s="637"/>
      <c r="CG431" s="637"/>
      <c r="CH431" s="637"/>
      <c r="CI431" s="636"/>
      <c r="CJ431" s="636"/>
      <c r="CK431" s="637"/>
      <c r="CL431" s="637"/>
      <c r="CM431" s="637"/>
      <c r="CN431" s="705"/>
      <c r="CO431" s="667">
        <f t="shared" si="138"/>
        <v>0</v>
      </c>
      <c r="CP431" s="88">
        <f t="shared" si="139"/>
        <v>0</v>
      </c>
      <c r="CQ431" s="667">
        <f t="shared" si="140"/>
        <v>0</v>
      </c>
    </row>
    <row r="432" spans="22:116" s="67" customFormat="1" ht="15.75" thickBot="1" x14ac:dyDescent="0.3">
      <c r="V432" s="655"/>
      <c r="AA432" s="656"/>
      <c r="AB432" s="656"/>
      <c r="AD432" s="656"/>
      <c r="AE432" s="657"/>
      <c r="AH432" s="658"/>
      <c r="AI432" s="658"/>
      <c r="AK432" s="656"/>
      <c r="AR432" s="656"/>
      <c r="AV432" s="656"/>
      <c r="AX432" s="656"/>
      <c r="BB432" s="656"/>
      <c r="BC432" s="656"/>
      <c r="BE432" s="656"/>
      <c r="BI432" s="796" t="s">
        <v>110</v>
      </c>
      <c r="BJ432" s="796">
        <v>265</v>
      </c>
      <c r="BK432" s="796">
        <v>298</v>
      </c>
      <c r="BL432" s="796">
        <v>310</v>
      </c>
      <c r="BM432" s="102"/>
      <c r="BN432" s="102"/>
      <c r="BO432" s="102"/>
      <c r="BP432" s="636"/>
      <c r="BQ432" s="636"/>
      <c r="BR432" s="636"/>
      <c r="BS432" s="636"/>
      <c r="BT432" s="636"/>
      <c r="BU432" s="636"/>
      <c r="BV432" s="636"/>
      <c r="BW432" s="636"/>
      <c r="BX432" s="636"/>
      <c r="BY432" s="636"/>
      <c r="BZ432" s="636"/>
      <c r="CA432" s="636"/>
      <c r="CB432" s="637"/>
      <c r="CC432" s="636"/>
      <c r="CD432" s="636"/>
      <c r="CE432" s="637"/>
      <c r="CF432" s="637"/>
      <c r="CG432" s="637"/>
      <c r="CH432" s="637"/>
      <c r="CI432" s="636"/>
      <c r="CJ432" s="636"/>
      <c r="CK432" s="637"/>
      <c r="CL432" s="637"/>
      <c r="CM432" s="637"/>
      <c r="CN432" s="705"/>
      <c r="CO432" s="667">
        <f t="shared" si="138"/>
        <v>0</v>
      </c>
      <c r="CP432" s="88">
        <f t="shared" si="139"/>
        <v>0</v>
      </c>
      <c r="CQ432" s="667">
        <f t="shared" si="140"/>
        <v>0</v>
      </c>
    </row>
    <row r="433" spans="22:95" s="67" customFormat="1" ht="15.75" thickBot="1" x14ac:dyDescent="0.3">
      <c r="V433" s="655"/>
      <c r="AA433" s="656"/>
      <c r="AB433" s="656"/>
      <c r="AD433" s="656"/>
      <c r="AE433" s="657"/>
      <c r="AH433" s="658"/>
      <c r="AI433" s="658"/>
      <c r="AK433" s="656"/>
      <c r="AR433" s="656"/>
      <c r="AV433" s="656"/>
      <c r="AX433" s="656"/>
      <c r="BB433" s="656"/>
      <c r="BC433" s="656"/>
      <c r="BE433" s="656"/>
      <c r="BI433" s="796" t="s">
        <v>8</v>
      </c>
      <c r="BJ433" s="796">
        <v>23500</v>
      </c>
      <c r="BK433" s="796">
        <v>22800</v>
      </c>
      <c r="BL433" s="796"/>
      <c r="BM433" s="102"/>
      <c r="BN433" s="102"/>
      <c r="BO433" s="102"/>
      <c r="BP433" s="636"/>
      <c r="BQ433" s="636"/>
      <c r="BR433" s="636"/>
      <c r="BS433" s="636"/>
      <c r="BT433" s="636"/>
      <c r="BU433" s="636"/>
      <c r="BV433" s="636"/>
      <c r="BW433" s="636"/>
      <c r="BX433" s="636"/>
      <c r="BY433" s="636"/>
      <c r="BZ433" s="636"/>
      <c r="CA433" s="636"/>
      <c r="CB433" s="637"/>
      <c r="CC433" s="636"/>
      <c r="CD433" s="636"/>
      <c r="CE433" s="637"/>
      <c r="CF433" s="637"/>
      <c r="CG433" s="637"/>
      <c r="CH433" s="637"/>
      <c r="CI433" s="636"/>
      <c r="CJ433" s="636"/>
      <c r="CK433" s="637"/>
      <c r="CL433" s="637"/>
      <c r="CM433" s="637"/>
      <c r="CN433" s="705"/>
      <c r="CO433" s="667">
        <f t="shared" si="138"/>
        <v>0</v>
      </c>
      <c r="CP433" s="88">
        <f t="shared" si="139"/>
        <v>0</v>
      </c>
      <c r="CQ433" s="667">
        <f t="shared" si="140"/>
        <v>0</v>
      </c>
    </row>
    <row r="434" spans="22:95" s="67" customFormat="1" ht="15.75" thickBot="1" x14ac:dyDescent="0.3">
      <c r="V434" s="655"/>
      <c r="AA434" s="656"/>
      <c r="AB434" s="656"/>
      <c r="AD434" s="656"/>
      <c r="AE434" s="657"/>
      <c r="AH434" s="658"/>
      <c r="AI434" s="658"/>
      <c r="AK434" s="656"/>
      <c r="AR434" s="656"/>
      <c r="AV434" s="656"/>
      <c r="AX434" s="656"/>
      <c r="BB434" s="656"/>
      <c r="BC434" s="656"/>
      <c r="BE434" s="656"/>
      <c r="BI434" s="796" t="s">
        <v>312</v>
      </c>
      <c r="BJ434" s="796">
        <v>16100</v>
      </c>
      <c r="BK434" s="796">
        <v>17200</v>
      </c>
      <c r="BL434" s="796" t="s">
        <v>313</v>
      </c>
      <c r="BM434" s="102"/>
      <c r="BN434" s="102"/>
      <c r="BO434" s="102"/>
      <c r="BP434" s="636"/>
      <c r="BQ434" s="636"/>
      <c r="BR434" s="636"/>
      <c r="BS434" s="636"/>
      <c r="BT434" s="636"/>
      <c r="BU434" s="636"/>
      <c r="BV434" s="636"/>
      <c r="BW434" s="636"/>
      <c r="BX434" s="636"/>
      <c r="BY434" s="636"/>
      <c r="BZ434" s="636"/>
      <c r="CA434" s="636"/>
      <c r="CB434" s="637"/>
      <c r="CC434" s="636"/>
      <c r="CD434" s="636"/>
      <c r="CE434" s="637"/>
      <c r="CF434" s="637"/>
      <c r="CG434" s="637"/>
      <c r="CH434" s="637"/>
      <c r="CI434" s="636"/>
      <c r="CJ434" s="636"/>
      <c r="CK434" s="637"/>
      <c r="CL434" s="637"/>
      <c r="CM434" s="637"/>
      <c r="CN434" s="705"/>
      <c r="CO434" s="667">
        <f t="shared" si="138"/>
        <v>0</v>
      </c>
      <c r="CP434" s="88">
        <f t="shared" si="139"/>
        <v>0</v>
      </c>
      <c r="CQ434" s="667">
        <f t="shared" si="140"/>
        <v>0</v>
      </c>
    </row>
    <row r="435" spans="22:95" s="67" customFormat="1" ht="15.75" thickBot="1" x14ac:dyDescent="0.3">
      <c r="V435" s="655"/>
      <c r="AA435" s="656"/>
      <c r="AB435" s="656"/>
      <c r="AD435" s="656"/>
      <c r="AE435" s="657"/>
      <c r="AH435" s="658"/>
      <c r="AI435" s="658"/>
      <c r="AK435" s="656"/>
      <c r="AR435" s="656"/>
      <c r="AV435" s="656"/>
      <c r="AX435" s="656"/>
      <c r="BB435" s="656"/>
      <c r="BC435" s="656"/>
      <c r="BE435" s="656"/>
      <c r="BI435" s="796"/>
      <c r="BJ435" s="796"/>
      <c r="BK435" s="796"/>
      <c r="BL435" s="796"/>
      <c r="BM435" s="102"/>
      <c r="BN435" s="102"/>
      <c r="BO435" s="102"/>
      <c r="BP435" s="636"/>
      <c r="BQ435" s="636"/>
      <c r="BR435" s="636"/>
      <c r="BS435" s="636"/>
      <c r="BT435" s="636"/>
      <c r="BU435" s="636"/>
      <c r="BV435" s="636"/>
      <c r="BW435" s="636"/>
      <c r="BX435" s="636"/>
      <c r="BY435" s="636"/>
      <c r="BZ435" s="636"/>
      <c r="CA435" s="636"/>
      <c r="CB435" s="637"/>
      <c r="CC435" s="636"/>
      <c r="CD435" s="636"/>
      <c r="CE435" s="637"/>
      <c r="CF435" s="637"/>
      <c r="CG435" s="637"/>
      <c r="CH435" s="637"/>
      <c r="CI435" s="636"/>
      <c r="CJ435" s="636"/>
      <c r="CK435" s="637"/>
      <c r="CL435" s="637"/>
      <c r="CM435" s="637"/>
      <c r="CN435" s="705"/>
      <c r="CO435" s="667">
        <f t="shared" si="138"/>
        <v>0</v>
      </c>
      <c r="CP435" s="88">
        <f t="shared" si="139"/>
        <v>0</v>
      </c>
      <c r="CQ435" s="667">
        <f t="shared" si="140"/>
        <v>0</v>
      </c>
    </row>
    <row r="436" spans="22:95" s="67" customFormat="1" ht="15.75" thickBot="1" x14ac:dyDescent="0.3">
      <c r="V436" s="655"/>
      <c r="AA436" s="656"/>
      <c r="AB436" s="656"/>
      <c r="AD436" s="656"/>
      <c r="AE436" s="657"/>
      <c r="AH436" s="658"/>
      <c r="AI436" s="658"/>
      <c r="AK436" s="656"/>
      <c r="AR436" s="656"/>
      <c r="AV436" s="656"/>
      <c r="AX436" s="656"/>
      <c r="BB436" s="656"/>
      <c r="BC436" s="656"/>
      <c r="BE436" s="656"/>
      <c r="BI436" s="796"/>
      <c r="BJ436" s="796"/>
      <c r="BK436" s="796"/>
      <c r="BL436" s="796"/>
      <c r="BM436" s="102"/>
      <c r="BN436" s="102"/>
      <c r="BO436" s="102"/>
      <c r="BP436" s="636"/>
      <c r="BQ436" s="636"/>
      <c r="BR436" s="636"/>
      <c r="BS436" s="636"/>
      <c r="BT436" s="636"/>
      <c r="BU436" s="636"/>
      <c r="BV436" s="636"/>
      <c r="BW436" s="636"/>
      <c r="BX436" s="636"/>
      <c r="BY436" s="636"/>
      <c r="BZ436" s="636"/>
      <c r="CA436" s="636"/>
      <c r="CB436" s="637"/>
      <c r="CC436" s="636"/>
      <c r="CD436" s="636"/>
      <c r="CE436" s="637"/>
      <c r="CF436" s="637"/>
      <c r="CG436" s="637"/>
      <c r="CH436" s="637"/>
      <c r="CI436" s="636"/>
      <c r="CJ436" s="636"/>
      <c r="CK436" s="637"/>
      <c r="CL436" s="637"/>
      <c r="CM436" s="637"/>
      <c r="CN436" s="705"/>
      <c r="CO436" s="667">
        <f t="shared" si="138"/>
        <v>0</v>
      </c>
      <c r="CP436" s="88">
        <f t="shared" si="139"/>
        <v>0</v>
      </c>
      <c r="CQ436" s="667">
        <f t="shared" si="140"/>
        <v>0</v>
      </c>
    </row>
    <row r="437" spans="22:95" s="67" customFormat="1" ht="15.75" thickBot="1" x14ac:dyDescent="0.3">
      <c r="V437" s="655"/>
      <c r="AA437" s="656"/>
      <c r="AB437" s="656"/>
      <c r="AD437" s="656"/>
      <c r="AE437" s="657"/>
      <c r="AH437" s="658"/>
      <c r="AI437" s="658"/>
      <c r="AK437" s="656"/>
      <c r="AR437" s="656"/>
      <c r="AV437" s="656"/>
      <c r="AX437" s="656"/>
      <c r="BB437" s="656"/>
      <c r="BC437" s="656"/>
      <c r="BE437" s="656"/>
      <c r="BI437" s="796"/>
      <c r="BJ437" s="796"/>
      <c r="BK437" s="796"/>
      <c r="BL437" s="796"/>
      <c r="BM437" s="102"/>
      <c r="BN437" s="102"/>
      <c r="BO437" s="102"/>
      <c r="BP437" s="636"/>
      <c r="BQ437" s="636"/>
      <c r="BR437" s="636"/>
      <c r="BS437" s="636"/>
      <c r="BT437" s="636"/>
      <c r="BU437" s="636"/>
      <c r="BV437" s="636"/>
      <c r="BW437" s="636"/>
      <c r="BX437" s="636"/>
      <c r="BY437" s="636"/>
      <c r="BZ437" s="636"/>
      <c r="CA437" s="636"/>
      <c r="CB437" s="637"/>
      <c r="CC437" s="636"/>
      <c r="CD437" s="636"/>
      <c r="CE437" s="637"/>
      <c r="CF437" s="637"/>
      <c r="CG437" s="637"/>
      <c r="CH437" s="637"/>
      <c r="CI437" s="636"/>
      <c r="CJ437" s="636"/>
      <c r="CK437" s="637"/>
      <c r="CL437" s="637"/>
      <c r="CM437" s="637"/>
      <c r="CN437" s="705"/>
      <c r="CO437" s="667">
        <f t="shared" si="138"/>
        <v>0</v>
      </c>
      <c r="CP437" s="88">
        <f t="shared" si="139"/>
        <v>0</v>
      </c>
      <c r="CQ437" s="667">
        <f t="shared" si="140"/>
        <v>0</v>
      </c>
    </row>
    <row r="438" spans="22:95" s="67" customFormat="1" x14ac:dyDescent="0.25">
      <c r="V438" s="655"/>
      <c r="AA438" s="656"/>
      <c r="AB438" s="656"/>
      <c r="AD438" s="656"/>
      <c r="AE438" s="657"/>
      <c r="AH438" s="658"/>
      <c r="AI438" s="658"/>
      <c r="AK438" s="656"/>
      <c r="AR438" s="656"/>
      <c r="AV438" s="656"/>
      <c r="AX438" s="656"/>
      <c r="BB438" s="656"/>
      <c r="BC438" s="656"/>
      <c r="BE438" s="656"/>
      <c r="BI438" s="635"/>
      <c r="BJ438" s="636"/>
      <c r="BK438" s="636"/>
      <c r="BL438" s="636"/>
      <c r="BM438" s="102"/>
      <c r="BN438" s="102"/>
      <c r="BO438" s="102"/>
      <c r="BP438" s="636"/>
      <c r="BQ438" s="636"/>
      <c r="BR438" s="636"/>
      <c r="BS438" s="636"/>
      <c r="BT438" s="636"/>
      <c r="BU438" s="636"/>
      <c r="BV438" s="636"/>
      <c r="BW438" s="636"/>
      <c r="BX438" s="636"/>
      <c r="BY438" s="636"/>
      <c r="BZ438" s="636"/>
      <c r="CA438" s="636"/>
      <c r="CB438" s="637"/>
      <c r="CC438" s="636"/>
      <c r="CD438" s="636"/>
      <c r="CE438" s="637"/>
      <c r="CF438" s="637"/>
      <c r="CG438" s="637"/>
      <c r="CH438" s="637"/>
      <c r="CI438" s="636"/>
      <c r="CJ438" s="636"/>
      <c r="CK438" s="637"/>
      <c r="CL438" s="637"/>
      <c r="CM438" s="637"/>
      <c r="CN438" s="705"/>
      <c r="CO438" s="667">
        <f t="shared" si="138"/>
        <v>0</v>
      </c>
      <c r="CP438" s="88">
        <f t="shared" si="139"/>
        <v>0</v>
      </c>
      <c r="CQ438" s="667">
        <f t="shared" si="140"/>
        <v>0</v>
      </c>
    </row>
    <row r="439" spans="22:95" s="67" customFormat="1" x14ac:dyDescent="0.25">
      <c r="V439" s="655"/>
      <c r="AA439" s="656"/>
      <c r="AB439" s="656"/>
      <c r="AD439" s="656"/>
      <c r="AE439" s="657"/>
      <c r="AH439" s="658"/>
      <c r="AI439" s="658"/>
      <c r="AK439" s="656"/>
      <c r="AR439" s="656"/>
      <c r="AV439" s="656"/>
      <c r="AX439" s="656"/>
      <c r="BB439" s="656"/>
      <c r="BC439" s="656"/>
      <c r="BE439" s="656"/>
      <c r="BI439" s="635"/>
      <c r="BJ439" s="636"/>
      <c r="BK439" s="636"/>
      <c r="BL439" s="636"/>
      <c r="BM439" s="102"/>
      <c r="BN439" s="102"/>
      <c r="BO439" s="102"/>
      <c r="BP439" s="636"/>
      <c r="BQ439" s="636"/>
      <c r="BR439" s="636"/>
      <c r="BS439" s="636"/>
      <c r="BT439" s="636"/>
      <c r="BU439" s="636"/>
      <c r="BV439" s="636"/>
      <c r="BW439" s="636"/>
      <c r="BX439" s="636"/>
      <c r="BY439" s="636"/>
      <c r="BZ439" s="636"/>
      <c r="CA439" s="636"/>
      <c r="CB439" s="637"/>
      <c r="CC439" s="636"/>
      <c r="CD439" s="636"/>
      <c r="CE439" s="637"/>
      <c r="CF439" s="637"/>
      <c r="CG439" s="637"/>
      <c r="CH439" s="637"/>
      <c r="CI439" s="636"/>
      <c r="CJ439" s="636"/>
      <c r="CK439" s="637"/>
      <c r="CL439" s="637"/>
      <c r="CM439" s="637"/>
      <c r="CN439" s="705"/>
      <c r="CO439" s="667">
        <f t="shared" si="138"/>
        <v>0</v>
      </c>
      <c r="CP439" s="88">
        <f t="shared" si="139"/>
        <v>0</v>
      </c>
      <c r="CQ439" s="667">
        <f t="shared" si="140"/>
        <v>0</v>
      </c>
    </row>
    <row r="440" spans="22:95" s="67" customFormat="1" x14ac:dyDescent="0.25">
      <c r="V440" s="655"/>
      <c r="AA440" s="656"/>
      <c r="AB440" s="656"/>
      <c r="AD440" s="656"/>
      <c r="AE440" s="657"/>
      <c r="AH440" s="658"/>
      <c r="AI440" s="658"/>
      <c r="AK440" s="656"/>
      <c r="AR440" s="656"/>
      <c r="AV440" s="656"/>
      <c r="AX440" s="656"/>
      <c r="BB440" s="656"/>
      <c r="BC440" s="656"/>
      <c r="BE440" s="656"/>
      <c r="BI440" s="635"/>
      <c r="BJ440" s="636"/>
      <c r="BK440" s="636"/>
      <c r="BL440" s="636"/>
      <c r="BM440" s="102"/>
      <c r="BN440" s="102"/>
      <c r="BO440" s="102"/>
      <c r="BP440" s="636"/>
      <c r="BQ440" s="636"/>
      <c r="BR440" s="636"/>
      <c r="BS440" s="636"/>
      <c r="BT440" s="636"/>
      <c r="BU440" s="636"/>
      <c r="BV440" s="636"/>
      <c r="BW440" s="636"/>
      <c r="BX440" s="636"/>
      <c r="BY440" s="636"/>
      <c r="BZ440" s="636"/>
      <c r="CA440" s="636"/>
      <c r="CB440" s="637"/>
      <c r="CC440" s="636"/>
      <c r="CD440" s="636"/>
      <c r="CE440" s="637"/>
      <c r="CF440" s="637"/>
      <c r="CG440" s="637"/>
      <c r="CH440" s="637"/>
      <c r="CI440" s="636"/>
      <c r="CJ440" s="636"/>
      <c r="CK440" s="637"/>
      <c r="CL440" s="637"/>
      <c r="CM440" s="637"/>
      <c r="CN440" s="705"/>
      <c r="CO440" s="667">
        <f t="shared" si="138"/>
        <v>0</v>
      </c>
      <c r="CP440" s="88">
        <f t="shared" si="139"/>
        <v>0</v>
      </c>
      <c r="CQ440" s="667">
        <f t="shared" si="140"/>
        <v>0</v>
      </c>
    </row>
    <row r="441" spans="22:95" s="67" customFormat="1" x14ac:dyDescent="0.25">
      <c r="V441" s="655"/>
      <c r="AA441" s="656"/>
      <c r="AB441" s="656"/>
      <c r="AD441" s="656"/>
      <c r="AE441" s="657"/>
      <c r="AH441" s="658"/>
      <c r="AI441" s="658"/>
      <c r="AK441" s="656"/>
      <c r="AR441" s="656"/>
      <c r="AV441" s="656"/>
      <c r="AX441" s="656"/>
      <c r="BB441" s="656"/>
      <c r="BC441" s="656"/>
      <c r="BE441" s="656"/>
      <c r="BI441" s="635"/>
      <c r="BJ441" s="636"/>
      <c r="BK441" s="636"/>
      <c r="BL441" s="636"/>
      <c r="BM441" s="102"/>
      <c r="BN441" s="102"/>
      <c r="BO441" s="102"/>
      <c r="BP441" s="636"/>
      <c r="BQ441" s="636"/>
      <c r="BR441" s="636"/>
      <c r="BS441" s="636"/>
      <c r="BT441" s="636"/>
      <c r="BU441" s="636"/>
      <c r="BV441" s="636"/>
      <c r="BW441" s="636"/>
      <c r="BX441" s="636"/>
      <c r="BY441" s="636"/>
      <c r="BZ441" s="636"/>
      <c r="CA441" s="636"/>
      <c r="CB441" s="637"/>
      <c r="CC441" s="636"/>
      <c r="CD441" s="636"/>
      <c r="CE441" s="637"/>
      <c r="CF441" s="637"/>
      <c r="CG441" s="637"/>
      <c r="CH441" s="637"/>
      <c r="CI441" s="636"/>
      <c r="CJ441" s="636"/>
      <c r="CK441" s="637"/>
      <c r="CL441" s="637"/>
      <c r="CM441" s="637"/>
      <c r="CN441" s="705"/>
      <c r="CO441" s="667">
        <f t="shared" si="138"/>
        <v>0</v>
      </c>
      <c r="CP441" s="88">
        <f t="shared" si="139"/>
        <v>0</v>
      </c>
      <c r="CQ441" s="667">
        <f t="shared" si="140"/>
        <v>0</v>
      </c>
    </row>
    <row r="442" spans="22:95" s="65" customFormat="1" ht="15" customHeight="1" x14ac:dyDescent="0.25">
      <c r="V442" s="631"/>
      <c r="AA442" s="632"/>
      <c r="AB442" s="632"/>
      <c r="AD442" s="632"/>
      <c r="AE442" s="633"/>
      <c r="AH442" s="634"/>
      <c r="AI442" s="634"/>
      <c r="AK442" s="632"/>
      <c r="AR442" s="632"/>
      <c r="AV442" s="632"/>
      <c r="AX442" s="632"/>
      <c r="BB442" s="632"/>
      <c r="BC442" s="632"/>
      <c r="BE442" s="632"/>
      <c r="BH442" s="67"/>
      <c r="BI442" s="635" t="s">
        <v>232</v>
      </c>
      <c r="BJ442" s="636"/>
      <c r="BK442" s="636" t="s">
        <v>605</v>
      </c>
      <c r="BL442" s="636"/>
      <c r="BM442" s="102" t="s">
        <v>233</v>
      </c>
      <c r="BN442" s="102" t="s">
        <v>233</v>
      </c>
      <c r="BO442" s="102" t="s">
        <v>240</v>
      </c>
      <c r="BP442" s="636" t="s">
        <v>643</v>
      </c>
      <c r="BQ442" s="636"/>
      <c r="BR442" s="636"/>
      <c r="BS442" s="636"/>
      <c r="BT442" s="636"/>
      <c r="BU442" s="636"/>
      <c r="BV442" s="636"/>
      <c r="BW442" s="636"/>
      <c r="BX442" s="636"/>
      <c r="BY442" s="636"/>
      <c r="BZ442" s="636"/>
      <c r="CA442" s="636"/>
      <c r="CB442" s="637"/>
      <c r="CC442" s="636"/>
      <c r="CD442" s="636"/>
      <c r="CE442" s="637"/>
      <c r="CF442" s="637"/>
      <c r="CG442" s="637"/>
      <c r="CH442" s="637"/>
      <c r="CI442" s="636"/>
      <c r="CJ442" s="636"/>
      <c r="CK442" s="637"/>
      <c r="CL442" s="637"/>
      <c r="CM442" s="637"/>
      <c r="CN442" s="705"/>
      <c r="CO442" s="667" t="str">
        <f t="shared" si="138"/>
        <v>Incertidumbre (+/- %)</v>
      </c>
      <c r="CP442" s="88" t="e">
        <f t="shared" si="139"/>
        <v>#VALUE!</v>
      </c>
      <c r="CQ442" s="667" t="str">
        <f t="shared" si="140"/>
        <v>Incertidumbre (+/- %)</v>
      </c>
    </row>
    <row r="443" spans="22:95" s="65" customFormat="1" x14ac:dyDescent="0.25">
      <c r="V443" s="631"/>
      <c r="AA443" s="632"/>
      <c r="AB443" s="632"/>
      <c r="AD443" s="632"/>
      <c r="AE443" s="633"/>
      <c r="AH443" s="634"/>
      <c r="AI443" s="634"/>
      <c r="AK443" s="632"/>
      <c r="AR443" s="632"/>
      <c r="AV443" s="632"/>
      <c r="AX443" s="632"/>
      <c r="BB443" s="632"/>
      <c r="BC443" s="632"/>
      <c r="BE443" s="632"/>
      <c r="BH443" s="67"/>
      <c r="BI443" s="635"/>
      <c r="BJ443" s="636" t="s">
        <v>253</v>
      </c>
      <c r="BK443" s="636"/>
      <c r="BL443" s="636" t="s">
        <v>251</v>
      </c>
      <c r="BM443" s="102"/>
      <c r="BN443" s="102"/>
      <c r="BO443" s="102"/>
      <c r="BP443" s="636"/>
      <c r="BQ443" s="636"/>
      <c r="BR443" s="636"/>
      <c r="BS443" s="636"/>
      <c r="BT443" s="636"/>
      <c r="BU443" s="636"/>
      <c r="BV443" s="636"/>
      <c r="BW443" s="636"/>
      <c r="BX443" s="636"/>
      <c r="BY443" s="636"/>
      <c r="BZ443" s="636"/>
      <c r="CA443" s="636"/>
      <c r="CB443" s="637"/>
      <c r="CC443" s="636"/>
      <c r="CD443" s="636"/>
      <c r="CE443" s="637"/>
      <c r="CF443" s="637"/>
      <c r="CG443" s="637"/>
      <c r="CH443" s="637"/>
      <c r="CI443" s="636"/>
      <c r="CJ443" s="636"/>
      <c r="CK443" s="637"/>
      <c r="CL443" s="637"/>
      <c r="CM443" s="637"/>
      <c r="CN443" s="705"/>
      <c r="CO443" s="667">
        <f t="shared" si="138"/>
        <v>0</v>
      </c>
      <c r="CP443" s="88">
        <f t="shared" si="139"/>
        <v>0</v>
      </c>
      <c r="CQ443" s="667">
        <f t="shared" si="140"/>
        <v>0</v>
      </c>
    </row>
    <row r="444" spans="22:95" s="65" customFormat="1" x14ac:dyDescent="0.25">
      <c r="V444" s="631"/>
      <c r="AA444" s="632"/>
      <c r="AB444" s="632"/>
      <c r="AD444" s="632"/>
      <c r="AE444" s="633"/>
      <c r="AH444" s="634"/>
      <c r="AI444" s="634"/>
      <c r="AK444" s="632"/>
      <c r="AR444" s="632"/>
      <c r="AV444" s="632"/>
      <c r="AX444" s="632"/>
      <c r="BB444" s="632"/>
      <c r="BC444" s="632"/>
      <c r="BE444" s="632"/>
      <c r="BH444" s="67"/>
      <c r="BI444" s="635" t="s">
        <v>1</v>
      </c>
      <c r="BJ444" s="636" t="s">
        <v>613</v>
      </c>
      <c r="BK444" s="636">
        <v>1664.9169999999999</v>
      </c>
      <c r="BL444" s="636" t="s">
        <v>639</v>
      </c>
      <c r="BM444" s="102">
        <v>4.3E-3</v>
      </c>
      <c r="BN444" s="102">
        <v>4.3E-3</v>
      </c>
      <c r="BO444" s="102" t="s">
        <v>241</v>
      </c>
      <c r="BP444" s="931">
        <v>1</v>
      </c>
      <c r="BQ444" s="636"/>
      <c r="BR444" s="636"/>
      <c r="BS444" s="636"/>
      <c r="BT444" s="636"/>
      <c r="BU444" s="636"/>
      <c r="BV444" s="636"/>
      <c r="BW444" s="636"/>
      <c r="BX444" s="636"/>
      <c r="BY444" s="636"/>
      <c r="BZ444" s="636"/>
      <c r="CA444" s="636"/>
      <c r="CB444" s="637"/>
      <c r="CC444" s="636"/>
      <c r="CD444" s="636"/>
      <c r="CE444" s="637"/>
      <c r="CF444" s="637"/>
      <c r="CG444" s="637"/>
      <c r="CH444" s="637"/>
      <c r="CI444" s="636"/>
      <c r="CJ444" s="636"/>
      <c r="CK444" s="637"/>
      <c r="CL444" s="637"/>
      <c r="CM444" s="637"/>
      <c r="CN444" s="705"/>
      <c r="CO444" s="667">
        <f t="shared" si="138"/>
        <v>4.3E-3</v>
      </c>
      <c r="CP444" s="88">
        <f t="shared" si="139"/>
        <v>4.3E-3</v>
      </c>
      <c r="CQ444" s="667">
        <f t="shared" si="140"/>
        <v>4.3E-3</v>
      </c>
    </row>
    <row r="445" spans="22:95" s="65" customFormat="1" x14ac:dyDescent="0.25">
      <c r="V445" s="631"/>
      <c r="AA445" s="632"/>
      <c r="AB445" s="632"/>
      <c r="AD445" s="632"/>
      <c r="AE445" s="633"/>
      <c r="AH445" s="634"/>
      <c r="AI445" s="634"/>
      <c r="AK445" s="632"/>
      <c r="AR445" s="632"/>
      <c r="AV445" s="632"/>
      <c r="AX445" s="632"/>
      <c r="BB445" s="632"/>
      <c r="BC445" s="632"/>
      <c r="BE445" s="632"/>
      <c r="BH445" s="67"/>
      <c r="BI445" s="635" t="s">
        <v>221</v>
      </c>
      <c r="BJ445" s="636" t="s">
        <v>613</v>
      </c>
      <c r="BK445" s="636">
        <v>1869.837</v>
      </c>
      <c r="BL445" s="636" t="s">
        <v>639</v>
      </c>
      <c r="BM445" s="102">
        <v>3.82E-3</v>
      </c>
      <c r="BN445" s="102">
        <v>3.82E-3</v>
      </c>
      <c r="BO445" s="102" t="s">
        <v>241</v>
      </c>
      <c r="BP445" s="931">
        <v>1</v>
      </c>
      <c r="BQ445" s="636"/>
      <c r="BR445" s="636"/>
      <c r="BS445" s="636"/>
      <c r="BT445" s="636"/>
      <c r="BU445" s="636"/>
      <c r="BV445" s="636"/>
      <c r="BW445" s="636"/>
      <c r="BX445" s="636"/>
      <c r="BY445" s="636"/>
      <c r="BZ445" s="636"/>
      <c r="CA445" s="636"/>
      <c r="CB445" s="637"/>
      <c r="CC445" s="636"/>
      <c r="CD445" s="636"/>
      <c r="CE445" s="637"/>
      <c r="CF445" s="637"/>
      <c r="CG445" s="637"/>
      <c r="CH445" s="637"/>
      <c r="CI445" s="636"/>
      <c r="CJ445" s="636"/>
      <c r="CK445" s="637"/>
      <c r="CL445" s="637"/>
      <c r="CM445" s="637"/>
      <c r="CN445" s="705"/>
      <c r="CO445" s="667">
        <f t="shared" si="138"/>
        <v>3.82E-3</v>
      </c>
      <c r="CP445" s="88">
        <f t="shared" si="139"/>
        <v>3.82E-3</v>
      </c>
      <c r="CQ445" s="667">
        <f t="shared" si="140"/>
        <v>3.82E-3</v>
      </c>
    </row>
    <row r="446" spans="22:95" s="65" customFormat="1" x14ac:dyDescent="0.25">
      <c r="V446" s="631"/>
      <c r="AA446" s="632"/>
      <c r="AB446" s="632"/>
      <c r="AD446" s="632"/>
      <c r="AE446" s="633"/>
      <c r="AH446" s="634"/>
      <c r="AI446" s="634"/>
      <c r="AK446" s="632"/>
      <c r="AR446" s="632"/>
      <c r="AV446" s="632"/>
      <c r="AX446" s="632"/>
      <c r="BB446" s="632"/>
      <c r="BC446" s="632"/>
      <c r="BE446" s="632"/>
      <c r="BH446" s="67"/>
      <c r="BI446" s="635" t="s">
        <v>222</v>
      </c>
      <c r="BJ446" s="636" t="s">
        <v>613</v>
      </c>
      <c r="BK446" s="636">
        <v>1758.4449999999999</v>
      </c>
      <c r="BL446" s="636" t="s">
        <v>639</v>
      </c>
      <c r="BM446" s="102">
        <v>3.98E-3</v>
      </c>
      <c r="BN446" s="102">
        <v>3.98E-3</v>
      </c>
      <c r="BO446" s="102" t="s">
        <v>241</v>
      </c>
      <c r="BP446" s="931">
        <v>1</v>
      </c>
      <c r="BQ446" s="636"/>
      <c r="BR446" s="636"/>
      <c r="BS446" s="636"/>
      <c r="BT446" s="636"/>
      <c r="BU446" s="636"/>
      <c r="BV446" s="636"/>
      <c r="BW446" s="636"/>
      <c r="BX446" s="636"/>
      <c r="BY446" s="636"/>
      <c r="BZ446" s="636"/>
      <c r="CA446" s="636"/>
      <c r="CB446" s="637"/>
      <c r="CC446" s="636"/>
      <c r="CD446" s="636"/>
      <c r="CE446" s="637"/>
      <c r="CF446" s="637"/>
      <c r="CG446" s="637"/>
      <c r="CH446" s="637"/>
      <c r="CI446" s="636"/>
      <c r="CJ446" s="636"/>
      <c r="CK446" s="637"/>
      <c r="CL446" s="637"/>
      <c r="CM446" s="637"/>
      <c r="CN446" s="705"/>
      <c r="CO446" s="667">
        <f t="shared" si="138"/>
        <v>3.98E-3</v>
      </c>
      <c r="CP446" s="88">
        <f t="shared" si="139"/>
        <v>3.98E-3</v>
      </c>
      <c r="CQ446" s="667">
        <f t="shared" si="140"/>
        <v>3.98E-3</v>
      </c>
    </row>
    <row r="447" spans="22:95" s="65" customFormat="1" x14ac:dyDescent="0.25">
      <c r="V447" s="631"/>
      <c r="AA447" s="632"/>
      <c r="AB447" s="632"/>
      <c r="AD447" s="632"/>
      <c r="AE447" s="633"/>
      <c r="AH447" s="634"/>
      <c r="AI447" s="634"/>
      <c r="AK447" s="632"/>
      <c r="AR447" s="632"/>
      <c r="AV447" s="632"/>
      <c r="AX447" s="632"/>
      <c r="BB447" s="632"/>
      <c r="BC447" s="632"/>
      <c r="BE447" s="632"/>
      <c r="BH447" s="67"/>
      <c r="BI447" s="635" t="s">
        <v>224</v>
      </c>
      <c r="BJ447" s="636" t="s">
        <v>613</v>
      </c>
      <c r="BK447" s="636">
        <v>1553.251</v>
      </c>
      <c r="BL447" s="636" t="s">
        <v>639</v>
      </c>
      <c r="BM447" s="102">
        <v>4.4900000000000001E-3</v>
      </c>
      <c r="BN447" s="102">
        <v>4.4900000000000001E-3</v>
      </c>
      <c r="BO447" s="102" t="s">
        <v>241</v>
      </c>
      <c r="BP447" s="931">
        <v>1</v>
      </c>
      <c r="BQ447" s="636"/>
      <c r="BR447" s="636"/>
      <c r="BS447" s="636"/>
      <c r="BT447" s="636"/>
      <c r="BU447" s="636"/>
      <c r="BV447" s="636"/>
      <c r="BW447" s="636"/>
      <c r="BX447" s="636"/>
      <c r="BY447" s="636"/>
      <c r="BZ447" s="636"/>
      <c r="CA447" s="636"/>
      <c r="CB447" s="637"/>
      <c r="CC447" s="636"/>
      <c r="CD447" s="636"/>
      <c r="CE447" s="637"/>
      <c r="CF447" s="637"/>
      <c r="CG447" s="637"/>
      <c r="CH447" s="637"/>
      <c r="CI447" s="636"/>
      <c r="CJ447" s="636"/>
      <c r="CK447" s="637"/>
      <c r="CL447" s="637"/>
      <c r="CM447" s="637"/>
      <c r="CN447" s="705"/>
      <c r="CO447" s="667" t="e">
        <f>#REF!</f>
        <v>#REF!</v>
      </c>
      <c r="CP447" s="88" t="e">
        <f t="shared" si="139"/>
        <v>#REF!</v>
      </c>
      <c r="CQ447" s="667" t="e">
        <f>#REF!</f>
        <v>#REF!</v>
      </c>
    </row>
    <row r="448" spans="22:95" s="65" customFormat="1" x14ac:dyDescent="0.25">
      <c r="V448" s="631"/>
      <c r="AA448" s="632"/>
      <c r="AB448" s="632"/>
      <c r="AD448" s="632"/>
      <c r="AE448" s="633"/>
      <c r="AH448" s="634"/>
      <c r="AI448" s="634"/>
      <c r="AK448" s="632"/>
      <c r="AR448" s="632"/>
      <c r="AV448" s="632"/>
      <c r="AX448" s="632"/>
      <c r="BB448" s="632"/>
      <c r="BC448" s="632"/>
      <c r="BE448" s="632"/>
      <c r="BH448" s="67"/>
      <c r="BI448" s="635" t="s">
        <v>225</v>
      </c>
      <c r="BJ448" s="636" t="s">
        <v>613</v>
      </c>
      <c r="BK448" s="636">
        <v>2222.1489999999999</v>
      </c>
      <c r="BL448" s="636" t="s">
        <v>639</v>
      </c>
      <c r="BM448" s="102">
        <v>3.0299999999999997E-3</v>
      </c>
      <c r="BN448" s="102">
        <v>3.0299999999999997E-3</v>
      </c>
      <c r="BO448" s="102" t="s">
        <v>241</v>
      </c>
      <c r="BP448" s="931">
        <v>1</v>
      </c>
      <c r="BQ448" s="636"/>
      <c r="BR448" s="636"/>
      <c r="BS448" s="636"/>
      <c r="BT448" s="636"/>
      <c r="BU448" s="636"/>
      <c r="BV448" s="636"/>
      <c r="BW448" s="636"/>
      <c r="BX448" s="636"/>
      <c r="BY448" s="636"/>
      <c r="BZ448" s="636"/>
      <c r="CA448" s="636"/>
      <c r="CB448" s="637"/>
      <c r="CC448" s="636"/>
      <c r="CD448" s="636"/>
      <c r="CE448" s="637"/>
      <c r="CF448" s="637"/>
      <c r="CG448" s="637"/>
      <c r="CH448" s="637"/>
      <c r="CI448" s="636"/>
      <c r="CJ448" s="636"/>
      <c r="CK448" s="637"/>
      <c r="CL448" s="637"/>
      <c r="CM448" s="637"/>
      <c r="CN448" s="705"/>
      <c r="CO448" s="667">
        <f>BM447</f>
        <v>4.4900000000000001E-3</v>
      </c>
      <c r="CP448" s="88">
        <f t="shared" si="139"/>
        <v>4.4900000000000001E-3</v>
      </c>
      <c r="CQ448" s="667">
        <f>BN447</f>
        <v>4.4900000000000001E-3</v>
      </c>
    </row>
    <row r="449" spans="22:95" s="65" customFormat="1" x14ac:dyDescent="0.25">
      <c r="V449" s="631"/>
      <c r="AA449" s="632"/>
      <c r="AB449" s="632"/>
      <c r="AD449" s="632"/>
      <c r="AE449" s="633"/>
      <c r="AH449" s="634"/>
      <c r="AI449" s="634"/>
      <c r="AK449" s="632"/>
      <c r="AR449" s="632"/>
      <c r="AV449" s="632"/>
      <c r="AX449" s="632"/>
      <c r="BB449" s="632"/>
      <c r="BC449" s="632"/>
      <c r="BE449" s="632"/>
      <c r="BH449" s="67"/>
      <c r="BI449" s="635" t="s">
        <v>226</v>
      </c>
      <c r="BJ449" s="636" t="s">
        <v>613</v>
      </c>
      <c r="BK449" s="636">
        <v>1871.6690000000001</v>
      </c>
      <c r="BL449" s="636" t="s">
        <v>639</v>
      </c>
      <c r="BM449" s="102">
        <v>3.7299999999999998E-3</v>
      </c>
      <c r="BN449" s="102">
        <v>3.7299999999999998E-3</v>
      </c>
      <c r="BO449" s="102" t="s">
        <v>241</v>
      </c>
      <c r="BP449" s="931">
        <v>1</v>
      </c>
      <c r="BQ449" s="636"/>
      <c r="BR449" s="636"/>
      <c r="BS449" s="636"/>
      <c r="BT449" s="636"/>
      <c r="BU449" s="636"/>
      <c r="BV449" s="636"/>
      <c r="BW449" s="636"/>
      <c r="BX449" s="636"/>
      <c r="BY449" s="636"/>
      <c r="BZ449" s="636"/>
      <c r="CA449" s="636"/>
      <c r="CB449" s="637"/>
      <c r="CC449" s="636"/>
      <c r="CD449" s="636"/>
      <c r="CE449" s="637"/>
      <c r="CF449" s="637"/>
      <c r="CG449" s="637"/>
      <c r="CH449" s="637"/>
      <c r="CI449" s="636"/>
      <c r="CJ449" s="636"/>
      <c r="CK449" s="637"/>
      <c r="CL449" s="637"/>
      <c r="CM449" s="637"/>
      <c r="CN449" s="705"/>
      <c r="CO449" s="667">
        <f>BM448</f>
        <v>3.0299999999999997E-3</v>
      </c>
      <c r="CP449" s="88">
        <f t="shared" si="139"/>
        <v>3.0299999999999997E-3</v>
      </c>
      <c r="CQ449" s="667">
        <f>BN448</f>
        <v>3.0299999999999997E-3</v>
      </c>
    </row>
    <row r="450" spans="22:95" s="65" customFormat="1" x14ac:dyDescent="0.25">
      <c r="V450" s="631"/>
      <c r="AA450" s="632"/>
      <c r="AB450" s="632"/>
      <c r="AD450" s="632"/>
      <c r="AE450" s="633"/>
      <c r="AH450" s="634"/>
      <c r="AI450" s="634"/>
      <c r="AK450" s="632"/>
      <c r="AR450" s="632"/>
      <c r="AV450" s="632"/>
      <c r="AX450" s="632"/>
      <c r="BB450" s="632"/>
      <c r="BC450" s="632"/>
      <c r="BE450" s="632"/>
      <c r="BH450" s="67"/>
      <c r="BI450" s="635" t="s">
        <v>3</v>
      </c>
      <c r="BJ450" s="636" t="s">
        <v>613</v>
      </c>
      <c r="BK450" s="636">
        <v>1521.3389999999999</v>
      </c>
      <c r="BL450" s="636" t="s">
        <v>639</v>
      </c>
      <c r="BM450" s="102">
        <v>4.4099999999999999E-3</v>
      </c>
      <c r="BN450" s="102">
        <v>4.4099999999999999E-3</v>
      </c>
      <c r="BO450" s="102" t="s">
        <v>241</v>
      </c>
      <c r="BP450" s="931">
        <v>1</v>
      </c>
      <c r="BQ450" s="636"/>
      <c r="BR450" s="636"/>
      <c r="BS450" s="636"/>
      <c r="BT450" s="636"/>
      <c r="BU450" s="636"/>
      <c r="BV450" s="636"/>
      <c r="BW450" s="636"/>
      <c r="BX450" s="636"/>
      <c r="BY450" s="636"/>
      <c r="BZ450" s="636"/>
      <c r="CA450" s="636"/>
      <c r="CB450" s="637"/>
      <c r="CC450" s="636"/>
      <c r="CD450" s="636"/>
      <c r="CE450" s="637"/>
      <c r="CF450" s="637"/>
      <c r="CG450" s="637"/>
      <c r="CH450" s="637"/>
      <c r="CI450" s="636"/>
      <c r="CJ450" s="636"/>
      <c r="CK450" s="637"/>
      <c r="CL450" s="637"/>
      <c r="CM450" s="637"/>
      <c r="CN450" s="705"/>
      <c r="CO450" s="667">
        <f>BM449</f>
        <v>3.7299999999999998E-3</v>
      </c>
      <c r="CP450" s="88">
        <f t="shared" si="139"/>
        <v>3.7299999999999998E-3</v>
      </c>
      <c r="CQ450" s="667">
        <f>BN449</f>
        <v>3.7299999999999998E-3</v>
      </c>
    </row>
    <row r="451" spans="22:95" s="65" customFormat="1" x14ac:dyDescent="0.25">
      <c r="V451" s="631"/>
      <c r="AA451" s="632"/>
      <c r="AB451" s="632"/>
      <c r="AD451" s="632"/>
      <c r="AE451" s="633"/>
      <c r="AH451" s="634"/>
      <c r="AI451" s="634"/>
      <c r="AK451" s="632"/>
      <c r="AR451" s="632"/>
      <c r="AV451" s="632"/>
      <c r="AX451" s="632"/>
      <c r="BB451" s="632"/>
      <c r="BC451" s="632"/>
      <c r="BE451" s="632"/>
      <c r="BH451" s="67"/>
      <c r="BI451" s="635" t="s">
        <v>227</v>
      </c>
      <c r="BJ451" s="636" t="s">
        <v>613</v>
      </c>
      <c r="BK451" s="636">
        <v>1958.4190000000001</v>
      </c>
      <c r="BL451" s="636" t="s">
        <v>639</v>
      </c>
      <c r="BM451" s="102">
        <v>3.6800000000000001E-3</v>
      </c>
      <c r="BN451" s="102">
        <v>3.6800000000000001E-3</v>
      </c>
      <c r="BO451" s="102" t="s">
        <v>241</v>
      </c>
      <c r="BP451" s="931">
        <v>1</v>
      </c>
      <c r="BQ451" s="636"/>
      <c r="BR451" s="636"/>
      <c r="BS451" s="636"/>
      <c r="BT451" s="636"/>
      <c r="BU451" s="636"/>
      <c r="BV451" s="636"/>
      <c r="BW451" s="636"/>
      <c r="BX451" s="636"/>
      <c r="BY451" s="636"/>
      <c r="BZ451" s="636"/>
      <c r="CA451" s="636"/>
      <c r="CB451" s="637"/>
      <c r="CC451" s="636"/>
      <c r="CD451" s="636"/>
      <c r="CE451" s="637"/>
      <c r="CF451" s="637"/>
      <c r="CG451" s="637"/>
      <c r="CH451" s="637"/>
      <c r="CI451" s="636"/>
      <c r="CJ451" s="636"/>
      <c r="CK451" s="637"/>
      <c r="CL451" s="637"/>
      <c r="CM451" s="637"/>
      <c r="CN451" s="705"/>
      <c r="CO451" s="88"/>
      <c r="CP451" s="88"/>
      <c r="CQ451" s="88"/>
    </row>
    <row r="452" spans="22:95" s="65" customFormat="1" x14ac:dyDescent="0.25">
      <c r="V452" s="631"/>
      <c r="AA452" s="632"/>
      <c r="AB452" s="632"/>
      <c r="AD452" s="632"/>
      <c r="AE452" s="633"/>
      <c r="AH452" s="634"/>
      <c r="AI452" s="634"/>
      <c r="AK452" s="632"/>
      <c r="AR452" s="632"/>
      <c r="AV452" s="632"/>
      <c r="AX452" s="632"/>
      <c r="BB452" s="632"/>
      <c r="BC452" s="632"/>
      <c r="BE452" s="632"/>
      <c r="BH452" s="67"/>
      <c r="BI452" s="635" t="s">
        <v>228</v>
      </c>
      <c r="BJ452" s="636" t="s">
        <v>613</v>
      </c>
      <c r="BK452" s="636">
        <v>1953.38</v>
      </c>
      <c r="BL452" s="636" t="s">
        <v>639</v>
      </c>
      <c r="BM452" s="102">
        <v>3.5899999999999999E-3</v>
      </c>
      <c r="BN452" s="102">
        <v>3.5899999999999999E-3</v>
      </c>
      <c r="BO452" s="102" t="s">
        <v>241</v>
      </c>
      <c r="BP452" s="931">
        <v>1</v>
      </c>
      <c r="BQ452" s="636"/>
      <c r="BR452" s="636"/>
      <c r="BS452" s="636"/>
      <c r="BT452" s="636"/>
      <c r="BU452" s="636"/>
      <c r="BV452" s="636"/>
      <c r="BW452" s="636"/>
      <c r="BX452" s="636"/>
      <c r="BY452" s="636"/>
      <c r="BZ452" s="636"/>
      <c r="CA452" s="636"/>
      <c r="CB452" s="637"/>
      <c r="CC452" s="636"/>
      <c r="CD452" s="636"/>
      <c r="CE452" s="637"/>
      <c r="CF452" s="637"/>
      <c r="CG452" s="637"/>
      <c r="CH452" s="637"/>
      <c r="CI452" s="636"/>
      <c r="CJ452" s="636"/>
      <c r="CK452" s="637"/>
      <c r="CL452" s="637"/>
      <c r="CM452" s="637"/>
      <c r="CN452" s="705"/>
      <c r="CO452" s="88"/>
      <c r="CP452" s="88"/>
      <c r="CQ452" s="88"/>
    </row>
    <row r="453" spans="22:95" s="65" customFormat="1" x14ac:dyDescent="0.25">
      <c r="V453" s="631"/>
      <c r="AA453" s="632"/>
      <c r="AB453" s="632"/>
      <c r="AD453" s="632"/>
      <c r="AE453" s="633"/>
      <c r="AH453" s="634"/>
      <c r="AI453" s="634"/>
      <c r="AK453" s="632"/>
      <c r="AR453" s="632"/>
      <c r="AV453" s="632"/>
      <c r="AX453" s="632"/>
      <c r="BB453" s="632"/>
      <c r="BC453" s="632"/>
      <c r="BE453" s="632"/>
      <c r="BH453" s="67"/>
      <c r="BI453" s="635" t="s">
        <v>229</v>
      </c>
      <c r="BJ453" s="636" t="s">
        <v>613</v>
      </c>
      <c r="BK453" s="636">
        <v>2005.412</v>
      </c>
      <c r="BL453" s="636" t="s">
        <v>639</v>
      </c>
      <c r="BM453" s="102">
        <v>3.4999999999999996E-3</v>
      </c>
      <c r="BN453" s="102">
        <v>3.4999999999999996E-3</v>
      </c>
      <c r="BO453" s="102" t="s">
        <v>241</v>
      </c>
      <c r="BP453" s="931">
        <v>1</v>
      </c>
      <c r="BQ453" s="636"/>
      <c r="BR453" s="636"/>
      <c r="BS453" s="636"/>
      <c r="BT453" s="636"/>
      <c r="BU453" s="636"/>
      <c r="BV453" s="636"/>
      <c r="BW453" s="636"/>
      <c r="BX453" s="636"/>
      <c r="BY453" s="636"/>
      <c r="BZ453" s="636"/>
      <c r="CA453" s="636"/>
      <c r="CB453" s="637"/>
      <c r="CC453" s="636"/>
      <c r="CD453" s="636"/>
      <c r="CE453" s="637"/>
      <c r="CF453" s="637"/>
      <c r="CG453" s="637"/>
      <c r="CH453" s="637"/>
      <c r="CI453" s="636"/>
      <c r="CJ453" s="636"/>
      <c r="CK453" s="637"/>
      <c r="CL453" s="637"/>
      <c r="CM453" s="637"/>
      <c r="CN453" s="705"/>
      <c r="CO453" s="88"/>
      <c r="CP453" s="88"/>
      <c r="CQ453" s="88"/>
    </row>
    <row r="454" spans="22:95" s="65" customFormat="1" x14ac:dyDescent="0.25">
      <c r="V454" s="631"/>
      <c r="AA454" s="632"/>
      <c r="AB454" s="632"/>
      <c r="AD454" s="632"/>
      <c r="AE454" s="633"/>
      <c r="AH454" s="634"/>
      <c r="AI454" s="634"/>
      <c r="AK454" s="632"/>
      <c r="AR454" s="632"/>
      <c r="AV454" s="632"/>
      <c r="AX454" s="632"/>
      <c r="BB454" s="632"/>
      <c r="BC454" s="632"/>
      <c r="BE454" s="632"/>
      <c r="BH454" s="67"/>
      <c r="BI454" s="635" t="s">
        <v>230</v>
      </c>
      <c r="BJ454" s="636" t="s">
        <v>613</v>
      </c>
      <c r="BK454" s="636">
        <v>1942.7539999999999</v>
      </c>
      <c r="BL454" s="636" t="s">
        <v>639</v>
      </c>
      <c r="BM454" s="102">
        <v>3.5899999999999999E-3</v>
      </c>
      <c r="BN454" s="102">
        <v>3.5899999999999999E-3</v>
      </c>
      <c r="BO454" s="102" t="s">
        <v>241</v>
      </c>
      <c r="BP454" s="931">
        <v>1</v>
      </c>
      <c r="BQ454" s="636"/>
      <c r="BR454" s="636"/>
      <c r="BS454" s="636"/>
      <c r="BT454" s="636"/>
      <c r="BU454" s="636"/>
      <c r="BV454" s="636"/>
      <c r="BW454" s="636"/>
      <c r="BX454" s="636"/>
      <c r="BY454" s="636"/>
      <c r="BZ454" s="636"/>
      <c r="CA454" s="636"/>
      <c r="CB454" s="637"/>
      <c r="CC454" s="636"/>
      <c r="CD454" s="636"/>
      <c r="CE454" s="637"/>
      <c r="CF454" s="637"/>
      <c r="CG454" s="637"/>
      <c r="CH454" s="637"/>
      <c r="CI454" s="636"/>
      <c r="CJ454" s="636"/>
      <c r="CK454" s="637"/>
      <c r="CL454" s="637"/>
      <c r="CM454" s="637"/>
      <c r="CN454" s="705"/>
      <c r="CO454" s="88"/>
      <c r="CP454" s="88"/>
      <c r="CQ454" s="88"/>
    </row>
    <row r="455" spans="22:95" s="65" customFormat="1" x14ac:dyDescent="0.25">
      <c r="V455" s="631"/>
      <c r="AA455" s="632"/>
      <c r="AB455" s="632"/>
      <c r="AD455" s="632"/>
      <c r="AE455" s="633"/>
      <c r="AH455" s="634"/>
      <c r="AI455" s="634"/>
      <c r="AK455" s="632"/>
      <c r="AR455" s="632"/>
      <c r="AV455" s="632"/>
      <c r="AX455" s="632"/>
      <c r="BB455" s="632"/>
      <c r="BC455" s="632"/>
      <c r="BE455" s="632"/>
      <c r="BH455" s="67"/>
      <c r="BI455" s="635" t="s">
        <v>231</v>
      </c>
      <c r="BJ455" s="636" t="s">
        <v>613</v>
      </c>
      <c r="BK455" s="636">
        <v>1932.1279999999999</v>
      </c>
      <c r="BL455" s="636" t="s">
        <v>639</v>
      </c>
      <c r="BM455" s="102">
        <v>3.6099999999999999E-3</v>
      </c>
      <c r="BN455" s="102">
        <v>3.6099999999999999E-3</v>
      </c>
      <c r="BO455" s="102" t="s">
        <v>241</v>
      </c>
      <c r="BP455" s="931">
        <v>1</v>
      </c>
      <c r="BQ455" s="636"/>
      <c r="BR455" s="636"/>
      <c r="BS455" s="636"/>
      <c r="BT455" s="636"/>
      <c r="BU455" s="636"/>
      <c r="BV455" s="636"/>
      <c r="BW455" s="636"/>
      <c r="BX455" s="636"/>
      <c r="BY455" s="636"/>
      <c r="BZ455" s="636"/>
      <c r="CA455" s="636"/>
      <c r="CB455" s="637"/>
      <c r="CC455" s="636"/>
      <c r="CD455" s="636"/>
      <c r="CE455" s="637"/>
      <c r="CF455" s="637"/>
      <c r="CG455" s="637"/>
      <c r="CH455" s="637"/>
      <c r="CI455" s="636"/>
      <c r="CJ455" s="636"/>
      <c r="CK455" s="637"/>
      <c r="CL455" s="637"/>
      <c r="CM455" s="637"/>
      <c r="CN455" s="705"/>
      <c r="CO455" s="88"/>
      <c r="CP455" s="88"/>
      <c r="CQ455" s="88"/>
    </row>
    <row r="456" spans="22:95" s="65" customFormat="1" x14ac:dyDescent="0.25">
      <c r="V456" s="631"/>
      <c r="AA456" s="632"/>
      <c r="AB456" s="632"/>
      <c r="AD456" s="632"/>
      <c r="AE456" s="633"/>
      <c r="AH456" s="634"/>
      <c r="AI456" s="634"/>
      <c r="AK456" s="632"/>
      <c r="AR456" s="632"/>
      <c r="AV456" s="632"/>
      <c r="AX456" s="632"/>
      <c r="BB456" s="632"/>
      <c r="BC456" s="632"/>
      <c r="BE456" s="632"/>
      <c r="BH456" s="67"/>
      <c r="BI456" s="635" t="s">
        <v>601</v>
      </c>
      <c r="BJ456" s="636" t="s">
        <v>49</v>
      </c>
      <c r="BK456" s="636">
        <v>1.521339</v>
      </c>
      <c r="BL456" s="636" t="s">
        <v>259</v>
      </c>
      <c r="BM456" s="102">
        <v>4.4099999999999999E-3</v>
      </c>
      <c r="BN456" s="102">
        <v>4.4099999999999999E-3</v>
      </c>
      <c r="BO456" s="102" t="s">
        <v>241</v>
      </c>
      <c r="BP456" s="931">
        <v>1</v>
      </c>
      <c r="BQ456" s="636"/>
      <c r="BR456" s="636"/>
      <c r="BS456" s="636"/>
      <c r="BT456" s="636"/>
      <c r="BU456" s="636"/>
      <c r="BV456" s="636"/>
      <c r="BW456" s="636"/>
      <c r="BX456" s="636"/>
      <c r="BY456" s="636"/>
      <c r="BZ456" s="636"/>
      <c r="CA456" s="636"/>
      <c r="CB456" s="637"/>
      <c r="CC456" s="636"/>
      <c r="CD456" s="636"/>
      <c r="CE456" s="637"/>
      <c r="CF456" s="637"/>
      <c r="CG456" s="637"/>
      <c r="CH456" s="637"/>
      <c r="CI456" s="636"/>
      <c r="CJ456" s="636"/>
      <c r="CK456" s="637"/>
      <c r="CL456" s="637"/>
      <c r="CM456" s="637"/>
      <c r="CN456" s="705"/>
      <c r="CO456" s="88"/>
      <c r="CP456" s="88"/>
      <c r="CQ456" s="88"/>
    </row>
    <row r="457" spans="22:95" s="65" customFormat="1" x14ac:dyDescent="0.25">
      <c r="BI457" s="635" t="s">
        <v>602</v>
      </c>
      <c r="BJ457" s="636" t="s">
        <v>49</v>
      </c>
      <c r="BK457" s="636">
        <v>1.521339</v>
      </c>
      <c r="BL457" s="636" t="s">
        <v>259</v>
      </c>
      <c r="BM457" s="102">
        <v>4.4099999999999999E-3</v>
      </c>
      <c r="BN457" s="102">
        <v>4.4099999999999999E-3</v>
      </c>
      <c r="BO457" s="102" t="s">
        <v>241</v>
      </c>
      <c r="BP457" s="931">
        <v>1</v>
      </c>
      <c r="CO457" s="88"/>
      <c r="CP457" s="88"/>
      <c r="CQ457" s="88"/>
    </row>
    <row r="458" spans="22:95" s="65" customFormat="1" x14ac:dyDescent="0.25">
      <c r="BI458" s="635">
        <v>0</v>
      </c>
      <c r="BJ458" s="636">
        <v>0</v>
      </c>
      <c r="BK458" s="636">
        <v>0</v>
      </c>
      <c r="BL458" s="636">
        <v>0</v>
      </c>
      <c r="BM458" s="102">
        <v>0</v>
      </c>
      <c r="BN458" s="102">
        <v>0</v>
      </c>
      <c r="BO458" s="102">
        <v>0</v>
      </c>
      <c r="BP458" s="636"/>
      <c r="CO458" s="88"/>
      <c r="CP458" s="88"/>
      <c r="CQ458" s="88"/>
    </row>
    <row r="459" spans="22:95" s="65" customFormat="1" x14ac:dyDescent="0.25">
      <c r="BI459" s="635"/>
      <c r="BJ459" s="636"/>
      <c r="BK459" s="636"/>
      <c r="BL459" s="636"/>
      <c r="BM459" s="102"/>
      <c r="BN459" s="102"/>
      <c r="BO459" s="102"/>
      <c r="BP459" s="636"/>
      <c r="CO459" s="88"/>
      <c r="CP459" s="88"/>
      <c r="CQ459" s="88"/>
    </row>
    <row r="460" spans="22:95" s="65" customFormat="1" x14ac:dyDescent="0.25">
      <c r="BI460" s="635"/>
      <c r="BJ460" s="636"/>
      <c r="BK460" s="636"/>
      <c r="BL460" s="636"/>
      <c r="BM460" s="102"/>
      <c r="BN460" s="102"/>
      <c r="BO460" s="102"/>
      <c r="BP460" s="636"/>
      <c r="CO460" s="88"/>
      <c r="CP460" s="88"/>
      <c r="CQ460" s="88"/>
    </row>
    <row r="461" spans="22:95" s="65" customFormat="1" ht="15" customHeight="1" x14ac:dyDescent="0.25">
      <c r="BI461" s="635" t="s">
        <v>232</v>
      </c>
      <c r="BJ461" s="636"/>
      <c r="BK461" s="636" t="s">
        <v>267</v>
      </c>
      <c r="BL461" s="636"/>
      <c r="BM461" s="102" t="s">
        <v>233</v>
      </c>
      <c r="BN461" s="102" t="s">
        <v>233</v>
      </c>
      <c r="BO461" s="102" t="s">
        <v>240</v>
      </c>
      <c r="BP461" s="636"/>
      <c r="CO461" s="88"/>
      <c r="CP461" s="88"/>
      <c r="CQ461" s="88"/>
    </row>
    <row r="462" spans="22:95" s="65" customFormat="1" x14ac:dyDescent="0.25">
      <c r="BI462" s="635"/>
      <c r="BJ462" s="636" t="s">
        <v>253</v>
      </c>
      <c r="BK462" s="636"/>
      <c r="BL462" s="636" t="s">
        <v>251</v>
      </c>
      <c r="BM462" s="102"/>
      <c r="BN462" s="102"/>
      <c r="BO462" s="102"/>
      <c r="BP462" s="636"/>
      <c r="CO462" s="88"/>
      <c r="CP462" s="88"/>
      <c r="CQ462" s="88"/>
    </row>
    <row r="463" spans="22:95" s="65" customFormat="1" x14ac:dyDescent="0.25">
      <c r="BI463" s="635" t="s">
        <v>237</v>
      </c>
      <c r="BJ463" s="636" t="s">
        <v>252</v>
      </c>
      <c r="BK463" s="636">
        <v>6.8822999999999999</v>
      </c>
      <c r="BL463" s="636" t="s">
        <v>640</v>
      </c>
      <c r="BM463" s="102">
        <v>2.98E-3</v>
      </c>
      <c r="BN463" s="102">
        <v>2.98E-3</v>
      </c>
      <c r="BO463" s="102" t="s">
        <v>241</v>
      </c>
      <c r="BP463" s="931">
        <v>1</v>
      </c>
      <c r="CO463" s="88"/>
      <c r="CP463" s="88"/>
      <c r="CQ463" s="88"/>
    </row>
    <row r="464" spans="22:95" s="65" customFormat="1" x14ac:dyDescent="0.25">
      <c r="BI464" s="635" t="s">
        <v>367</v>
      </c>
      <c r="BJ464" s="636" t="s">
        <v>252</v>
      </c>
      <c r="BK464" s="636">
        <v>5.9200999999999997</v>
      </c>
      <c r="BL464" s="636" t="s">
        <v>640</v>
      </c>
      <c r="BM464" s="102">
        <v>3.4799999999999996E-3</v>
      </c>
      <c r="BN464" s="102">
        <v>3.4799999999999996E-3</v>
      </c>
      <c r="BO464" s="102" t="s">
        <v>241</v>
      </c>
      <c r="BP464" s="931">
        <v>1</v>
      </c>
      <c r="CO464" s="88"/>
      <c r="CP464" s="88"/>
      <c r="CQ464" s="88"/>
    </row>
    <row r="465" spans="60:139" s="65" customFormat="1" x14ac:dyDescent="0.25">
      <c r="BI465" s="635"/>
      <c r="BJ465" s="636"/>
      <c r="BK465" s="636"/>
      <c r="BL465" s="636"/>
      <c r="BM465" s="102"/>
      <c r="BN465" s="102"/>
      <c r="BO465" s="102"/>
      <c r="BP465" s="636"/>
      <c r="CO465" s="88"/>
      <c r="CP465" s="88"/>
      <c r="CQ465" s="88"/>
    </row>
    <row r="466" spans="60:139" s="66" customFormat="1" x14ac:dyDescent="0.25">
      <c r="BH466" s="65"/>
      <c r="BI466" s="635"/>
      <c r="BJ466" s="636"/>
      <c r="BK466" s="636"/>
      <c r="BL466" s="636"/>
      <c r="BM466" s="102"/>
      <c r="BN466" s="102"/>
      <c r="BO466" s="102"/>
      <c r="BP466" s="636"/>
      <c r="BQ466" s="65"/>
      <c r="BR466" s="65"/>
      <c r="BS466" s="65"/>
      <c r="BT466" s="65"/>
      <c r="BU466" s="65"/>
      <c r="BV466" s="65"/>
      <c r="BW466" s="65"/>
      <c r="BX466" s="65"/>
      <c r="BY466" s="65"/>
      <c r="BZ466" s="65"/>
      <c r="CA466" s="65"/>
      <c r="CB466" s="65"/>
      <c r="CC466" s="65"/>
      <c r="CD466" s="65"/>
      <c r="CE466" s="65"/>
      <c r="CF466" s="65"/>
      <c r="CG466" s="65"/>
      <c r="CH466" s="65"/>
      <c r="CI466" s="65"/>
      <c r="CJ466" s="65"/>
      <c r="CK466" s="65"/>
      <c r="CL466" s="65"/>
      <c r="CM466" s="65"/>
      <c r="CN466" s="65"/>
      <c r="CO466" s="88"/>
      <c r="CP466" s="88"/>
      <c r="CQ466" s="88"/>
      <c r="CR466" s="65"/>
      <c r="CS466" s="65"/>
      <c r="CT466" s="65"/>
      <c r="CU466" s="65"/>
      <c r="CV466" s="65"/>
      <c r="CW466" s="65"/>
      <c r="CX466" s="65"/>
      <c r="CY466" s="65"/>
      <c r="CZ466" s="65"/>
      <c r="DA466" s="65"/>
      <c r="DB466" s="65"/>
      <c r="DC466" s="65"/>
      <c r="DD466" s="65"/>
      <c r="DE466" s="65"/>
      <c r="DF466" s="65"/>
      <c r="DG466" s="65"/>
      <c r="DH466" s="65"/>
      <c r="DI466" s="65"/>
      <c r="DJ466" s="65"/>
      <c r="DK466" s="65"/>
      <c r="DL466" s="65"/>
      <c r="DM466" s="65"/>
      <c r="DN466" s="65"/>
      <c r="DO466" s="65"/>
      <c r="DP466" s="65"/>
      <c r="DQ466" s="65"/>
      <c r="DR466" s="65"/>
      <c r="DS466" s="65"/>
      <c r="DT466" s="65"/>
      <c r="DU466" s="65"/>
      <c r="DV466" s="65"/>
      <c r="DW466" s="65"/>
      <c r="DX466" s="65"/>
      <c r="DY466" s="65"/>
      <c r="DZ466" s="65"/>
      <c r="EA466" s="65"/>
      <c r="EB466" s="65"/>
      <c r="EC466" s="65"/>
      <c r="ED466" s="65"/>
      <c r="EE466" s="65"/>
      <c r="EF466" s="65"/>
      <c r="EG466" s="65"/>
      <c r="EH466" s="65"/>
      <c r="EI466" s="65"/>
    </row>
    <row r="467" spans="60:139" s="66" customFormat="1" ht="15" customHeight="1" x14ac:dyDescent="0.25">
      <c r="BH467" s="65"/>
      <c r="BI467" s="635" t="s">
        <v>232</v>
      </c>
      <c r="BJ467" s="636"/>
      <c r="BK467" s="636" t="s">
        <v>267</v>
      </c>
      <c r="BL467" s="636"/>
      <c r="BM467" s="102" t="s">
        <v>233</v>
      </c>
      <c r="BN467" s="102" t="s">
        <v>233</v>
      </c>
      <c r="BO467" s="102" t="s">
        <v>240</v>
      </c>
      <c r="BP467" s="636"/>
      <c r="BQ467" s="65"/>
      <c r="BR467" s="65"/>
      <c r="BS467" s="65"/>
      <c r="BT467" s="65"/>
      <c r="BU467" s="65"/>
      <c r="BV467" s="65"/>
      <c r="BW467" s="65"/>
      <c r="BX467" s="65"/>
      <c r="BY467" s="65"/>
      <c r="BZ467" s="65"/>
      <c r="CA467" s="65"/>
      <c r="CB467" s="65"/>
      <c r="CC467" s="65"/>
      <c r="CD467" s="65"/>
      <c r="CE467" s="65"/>
      <c r="CF467" s="65"/>
      <c r="CG467" s="65"/>
      <c r="CH467" s="65"/>
      <c r="CI467" s="65"/>
      <c r="CJ467" s="65"/>
      <c r="CK467" s="65"/>
      <c r="CL467" s="65"/>
      <c r="CM467" s="65"/>
      <c r="CN467" s="65"/>
      <c r="CO467" s="88"/>
      <c r="CP467" s="88"/>
      <c r="CQ467" s="88"/>
      <c r="CR467" s="65"/>
      <c r="CS467" s="65"/>
      <c r="CT467" s="65"/>
      <c r="CU467" s="65"/>
      <c r="CV467" s="65"/>
      <c r="CW467" s="65"/>
      <c r="CX467" s="65"/>
      <c r="CY467" s="65"/>
      <c r="CZ467" s="65"/>
      <c r="DA467" s="65"/>
      <c r="DB467" s="65"/>
      <c r="DC467" s="65"/>
      <c r="DD467" s="65"/>
      <c r="DE467" s="65"/>
      <c r="DF467" s="65"/>
      <c r="DG467" s="65"/>
      <c r="DH467" s="65"/>
      <c r="DI467" s="65"/>
      <c r="DJ467" s="65"/>
      <c r="DK467" s="65"/>
      <c r="DL467" s="65"/>
      <c r="DM467" s="65"/>
      <c r="DN467" s="65"/>
      <c r="DO467" s="65"/>
      <c r="DP467" s="65"/>
      <c r="DQ467" s="65"/>
      <c r="DR467" s="65"/>
      <c r="DS467" s="65"/>
      <c r="DT467" s="65"/>
      <c r="DU467" s="65"/>
      <c r="DV467" s="65"/>
      <c r="DW467" s="65"/>
      <c r="DX467" s="65"/>
      <c r="DY467" s="65"/>
      <c r="DZ467" s="65"/>
      <c r="EA467" s="65"/>
      <c r="EB467" s="65"/>
      <c r="EC467" s="65"/>
      <c r="ED467" s="65"/>
      <c r="EE467" s="65"/>
      <c r="EF467" s="65"/>
      <c r="EG467" s="65"/>
      <c r="EH467" s="65"/>
      <c r="EI467" s="65"/>
    </row>
    <row r="468" spans="60:139" s="66" customFormat="1" x14ac:dyDescent="0.25">
      <c r="BH468" s="65"/>
      <c r="BI468" s="635"/>
      <c r="BJ468" s="636" t="s">
        <v>253</v>
      </c>
      <c r="BK468" s="636"/>
      <c r="BL468" s="636" t="s">
        <v>251</v>
      </c>
      <c r="BM468" s="102"/>
      <c r="BN468" s="102"/>
      <c r="BO468" s="102"/>
      <c r="BP468" s="636"/>
      <c r="BQ468" s="65"/>
      <c r="BR468" s="65"/>
      <c r="BS468" s="65"/>
      <c r="BT468" s="65"/>
      <c r="BU468" s="65"/>
      <c r="BV468" s="65"/>
      <c r="BW468" s="65"/>
      <c r="BX468" s="65"/>
      <c r="BY468" s="65"/>
      <c r="BZ468" s="65"/>
      <c r="CA468" s="65"/>
      <c r="CB468" s="65"/>
      <c r="CC468" s="65"/>
      <c r="CD468" s="65"/>
      <c r="CE468" s="65"/>
      <c r="CF468" s="65"/>
      <c r="CG468" s="65"/>
      <c r="CH468" s="65"/>
      <c r="CI468" s="65"/>
      <c r="CJ468" s="65"/>
      <c r="CK468" s="65"/>
      <c r="CL468" s="65"/>
      <c r="CM468" s="65"/>
      <c r="CN468" s="65"/>
      <c r="CO468" s="88"/>
      <c r="CP468" s="88"/>
      <c r="CQ468" s="88"/>
      <c r="CR468" s="65"/>
      <c r="CS468" s="65"/>
      <c r="CT468" s="65"/>
      <c r="CU468" s="65"/>
      <c r="CV468" s="65"/>
      <c r="CW468" s="65"/>
      <c r="CX468" s="65"/>
      <c r="CY468" s="65"/>
      <c r="CZ468" s="65"/>
      <c r="DA468" s="65"/>
      <c r="DB468" s="65"/>
      <c r="DC468" s="65"/>
      <c r="DD468" s="65"/>
      <c r="DE468" s="65"/>
      <c r="DF468" s="65"/>
      <c r="DG468" s="65"/>
      <c r="DH468" s="65"/>
      <c r="DI468" s="65"/>
      <c r="DJ468" s="65"/>
      <c r="DK468" s="65"/>
      <c r="DL468" s="65"/>
      <c r="DM468" s="65"/>
      <c r="DN468" s="65"/>
      <c r="DO468" s="65"/>
      <c r="DP468" s="65"/>
      <c r="DQ468" s="65"/>
      <c r="DR468" s="65"/>
      <c r="DS468" s="65"/>
      <c r="DT468" s="65"/>
      <c r="DU468" s="65"/>
      <c r="DV468" s="65"/>
      <c r="DW468" s="65"/>
      <c r="DX468" s="65"/>
      <c r="DY468" s="65"/>
      <c r="DZ468" s="65"/>
      <c r="EA468" s="65"/>
      <c r="EB468" s="65"/>
      <c r="EC468" s="65"/>
      <c r="ED468" s="65"/>
      <c r="EE468" s="65"/>
      <c r="EF468" s="65"/>
      <c r="EG468" s="65"/>
      <c r="EH468" s="65"/>
      <c r="EI468" s="65"/>
    </row>
    <row r="469" spans="60:139" s="66" customFormat="1" x14ac:dyDescent="0.25">
      <c r="BH469" s="65"/>
      <c r="BI469" s="635" t="s">
        <v>274</v>
      </c>
      <c r="BJ469" s="636" t="s">
        <v>641</v>
      </c>
      <c r="BK469" s="636">
        <v>1.8565</v>
      </c>
      <c r="BL469" s="636" t="s">
        <v>642</v>
      </c>
      <c r="BM469" s="102">
        <v>8.8870000000000005E-2</v>
      </c>
      <c r="BN469" s="102">
        <v>8.8870000000000005E-2</v>
      </c>
      <c r="BO469" s="102" t="s">
        <v>241</v>
      </c>
      <c r="BP469" s="931">
        <v>1</v>
      </c>
      <c r="BQ469" s="65"/>
      <c r="BR469" s="65"/>
      <c r="BS469" s="65"/>
      <c r="BT469" s="65"/>
      <c r="BU469" s="65"/>
      <c r="BV469" s="65"/>
      <c r="BW469" s="65"/>
      <c r="BX469" s="65"/>
      <c r="BY469" s="65"/>
      <c r="BZ469" s="65"/>
      <c r="CA469" s="65"/>
      <c r="CB469" s="65"/>
      <c r="CC469" s="65"/>
      <c r="CD469" s="65"/>
      <c r="CE469" s="65"/>
      <c r="CF469" s="65"/>
      <c r="CG469" s="65"/>
      <c r="CH469" s="65"/>
      <c r="CI469" s="65"/>
      <c r="CJ469" s="65"/>
      <c r="CK469" s="65"/>
      <c r="CL469" s="65"/>
      <c r="CM469" s="65"/>
      <c r="CN469" s="65"/>
      <c r="CO469" s="88"/>
      <c r="CP469" s="88"/>
      <c r="CQ469" s="88"/>
      <c r="CR469" s="65"/>
      <c r="CS469" s="65"/>
      <c r="CT469" s="65"/>
      <c r="CU469" s="65"/>
      <c r="CV469" s="65"/>
      <c r="CW469" s="65"/>
      <c r="CX469" s="65"/>
      <c r="CY469" s="65"/>
      <c r="CZ469" s="65"/>
      <c r="DA469" s="65"/>
      <c r="DB469" s="65"/>
      <c r="DC469" s="65"/>
      <c r="DD469" s="65"/>
      <c r="DE469" s="65"/>
      <c r="DF469" s="65"/>
      <c r="DG469" s="65"/>
      <c r="DH469" s="65"/>
      <c r="DI469" s="65"/>
      <c r="DJ469" s="65"/>
      <c r="DK469" s="65"/>
      <c r="DL469" s="65"/>
      <c r="DM469" s="65"/>
      <c r="DN469" s="65"/>
      <c r="DO469" s="65"/>
      <c r="DP469" s="65"/>
      <c r="DQ469" s="65"/>
      <c r="DR469" s="65"/>
      <c r="DS469" s="65"/>
      <c r="DT469" s="65"/>
      <c r="DU469" s="65"/>
      <c r="DV469" s="65"/>
      <c r="DW469" s="65"/>
      <c r="DX469" s="65"/>
      <c r="DY469" s="65"/>
      <c r="DZ469" s="65"/>
      <c r="EA469" s="65"/>
      <c r="EB469" s="65"/>
      <c r="EC469" s="65"/>
      <c r="ED469" s="65"/>
      <c r="EE469" s="65"/>
      <c r="EF469" s="65"/>
      <c r="EG469" s="65"/>
      <c r="EH469" s="65"/>
      <c r="EI469" s="65"/>
    </row>
    <row r="470" spans="60:139" s="66" customFormat="1" x14ac:dyDescent="0.25">
      <c r="BH470" s="65"/>
      <c r="BI470" s="635"/>
      <c r="BJ470" s="636"/>
      <c r="BK470" s="636"/>
      <c r="BL470" s="636"/>
      <c r="BM470" s="102"/>
      <c r="BN470" s="102"/>
      <c r="BO470" s="102"/>
      <c r="BP470" s="636"/>
      <c r="BQ470" s="65"/>
      <c r="BR470" s="65"/>
      <c r="BS470" s="65"/>
      <c r="BT470" s="65"/>
      <c r="BU470" s="65"/>
      <c r="BV470" s="65"/>
      <c r="BW470" s="65"/>
      <c r="BX470" s="65"/>
      <c r="BY470" s="65"/>
      <c r="BZ470" s="65"/>
      <c r="CA470" s="65"/>
      <c r="CB470" s="65"/>
      <c r="CC470" s="65"/>
      <c r="CD470" s="65"/>
      <c r="CE470" s="65"/>
      <c r="CF470" s="65"/>
      <c r="CG470" s="65"/>
      <c r="CH470" s="65"/>
      <c r="CI470" s="65"/>
      <c r="CJ470" s="65"/>
      <c r="CK470" s="65"/>
      <c r="CL470" s="65"/>
      <c r="CM470" s="65"/>
      <c r="CN470" s="65"/>
      <c r="CO470" s="88"/>
      <c r="CP470" s="88"/>
      <c r="CQ470" s="88"/>
      <c r="CR470" s="65"/>
      <c r="CS470" s="65"/>
      <c r="CT470" s="65"/>
      <c r="CU470" s="65"/>
      <c r="CV470" s="65"/>
      <c r="CW470" s="65"/>
      <c r="CX470" s="65"/>
      <c r="CY470" s="65"/>
      <c r="CZ470" s="65"/>
      <c r="DA470" s="65"/>
      <c r="DB470" s="65"/>
      <c r="DC470" s="65"/>
      <c r="DD470" s="65"/>
      <c r="DE470" s="65"/>
      <c r="DF470" s="65"/>
      <c r="DG470" s="65"/>
      <c r="DH470" s="65"/>
      <c r="DI470" s="65"/>
      <c r="DJ470" s="65"/>
      <c r="DK470" s="65"/>
      <c r="DL470" s="65"/>
      <c r="DM470" s="65"/>
      <c r="DN470" s="65"/>
      <c r="DO470" s="65"/>
      <c r="DP470" s="65"/>
      <c r="DQ470" s="65"/>
      <c r="DR470" s="65"/>
      <c r="DS470" s="65"/>
      <c r="DT470" s="65"/>
      <c r="DU470" s="65"/>
      <c r="DV470" s="65"/>
      <c r="DW470" s="65"/>
      <c r="DX470" s="65"/>
      <c r="DY470" s="65"/>
      <c r="DZ470" s="65"/>
      <c r="EA470" s="65"/>
      <c r="EB470" s="65"/>
      <c r="EC470" s="65"/>
      <c r="ED470" s="65"/>
      <c r="EE470" s="65"/>
      <c r="EF470" s="65"/>
      <c r="EG470" s="65"/>
      <c r="EH470" s="65"/>
      <c r="EI470" s="65"/>
    </row>
    <row r="471" spans="60:139" s="66" customFormat="1" x14ac:dyDescent="0.25">
      <c r="BH471" s="65"/>
      <c r="BI471" s="635"/>
      <c r="BJ471" s="636"/>
      <c r="BK471" s="636"/>
      <c r="BL471" s="636"/>
      <c r="BM471" s="102"/>
      <c r="BN471" s="102"/>
      <c r="BO471" s="102"/>
      <c r="BP471" s="636"/>
      <c r="BQ471" s="65"/>
      <c r="BR471" s="65"/>
      <c r="BS471" s="65"/>
      <c r="BT471" s="65"/>
      <c r="BU471" s="65"/>
      <c r="BV471" s="65"/>
      <c r="BW471" s="65"/>
      <c r="BX471" s="65"/>
      <c r="BY471" s="65"/>
      <c r="BZ471" s="65"/>
      <c r="CA471" s="65"/>
      <c r="CB471" s="65"/>
      <c r="CC471" s="65"/>
      <c r="CD471" s="65"/>
      <c r="CE471" s="65"/>
      <c r="CF471" s="65"/>
      <c r="CG471" s="65"/>
      <c r="CH471" s="65"/>
      <c r="CI471" s="65"/>
      <c r="CJ471" s="65"/>
      <c r="CK471" s="65"/>
      <c r="CL471" s="65"/>
      <c r="CM471" s="65"/>
      <c r="CN471" s="65"/>
      <c r="CO471" s="88"/>
      <c r="CP471" s="88"/>
      <c r="CQ471" s="88"/>
      <c r="CR471" s="65"/>
      <c r="CS471" s="65"/>
      <c r="CT471" s="65"/>
      <c r="CU471" s="65"/>
      <c r="CV471" s="65"/>
      <c r="CW471" s="65"/>
      <c r="CX471" s="65"/>
      <c r="CY471" s="65"/>
      <c r="CZ471" s="65"/>
      <c r="DA471" s="65"/>
      <c r="DB471" s="65"/>
      <c r="DC471" s="65"/>
      <c r="DD471" s="65"/>
      <c r="DE471" s="65"/>
      <c r="DF471" s="65"/>
      <c r="DG471" s="65"/>
      <c r="DH471" s="65"/>
      <c r="DI471" s="65"/>
      <c r="DJ471" s="65"/>
      <c r="DK471" s="65"/>
      <c r="DL471" s="65"/>
      <c r="DM471" s="65"/>
      <c r="DN471" s="65"/>
      <c r="DO471" s="65"/>
      <c r="DP471" s="65"/>
      <c r="DQ471" s="65"/>
      <c r="DR471" s="65"/>
      <c r="DS471" s="65"/>
      <c r="DT471" s="65"/>
      <c r="DU471" s="65"/>
      <c r="DV471" s="65"/>
      <c r="DW471" s="65"/>
      <c r="DX471" s="65"/>
      <c r="DY471" s="65"/>
      <c r="DZ471" s="65"/>
      <c r="EA471" s="65"/>
      <c r="EB471" s="65"/>
      <c r="EC471" s="65"/>
      <c r="ED471" s="65"/>
      <c r="EE471" s="65"/>
      <c r="EF471" s="65"/>
      <c r="EG471" s="65"/>
      <c r="EH471" s="65"/>
      <c r="EI471" s="65"/>
    </row>
  </sheetData>
  <sheetProtection algorithmName="SHA-512" hashValue="Lq0HiFh2NxNLkdZOD59ck9DQEgdoED3JbOBk8EYIKuR2reEuzEvu4M4pHPVI4mofE2v/e12waLj2XxeWjflYjw==" saltValue="Po3YqzcLlCYzaU4SEXsA8g==" spinCount="100000" sheet="1" formatColumns="0" formatRows="0" insertRows="0"/>
  <protectedRanges>
    <protectedRange algorithmName="SHA-512" hashValue="JkwGMkyN6uDZy9K3UnLYKHbONkTneyvcBkZbw832pf3/OvzPn47/tOjWWFkoHruJFqsDNzL3ZtFhUW1rxpiesQ==" saltValue="hiIEQ6ppq6xjmWFZjcvCAg==" spinCount="100000" sqref="BP105:BS106 BP90:BP104 BP122:BS123 BW105:BX106 BW122:BX123 CC105:CD106 CC122:CD123 CI105:CJ106 CI122:CJ123 BU105:BU106 BU122:BU123 BS104 BT104:BT106 BS91:BT103 BS109:BT120 BT121:BT123 BS121 CI109:CI121 CC109:CC121 BW109:BW121 BP109:BQ121" name="Rango1_10"/>
  </protectedRanges>
  <mergeCells count="153">
    <mergeCell ref="C50:AE50"/>
    <mergeCell ref="BI340:BI341"/>
    <mergeCell ref="BK340:BK341"/>
    <mergeCell ref="BM340:BM341"/>
    <mergeCell ref="BN340:BN341"/>
    <mergeCell ref="BO340:BO341"/>
    <mergeCell ref="B64:AA64"/>
    <mergeCell ref="AE52:AE53"/>
    <mergeCell ref="AF52:AF53"/>
    <mergeCell ref="B54:B57"/>
    <mergeCell ref="B58:B59"/>
    <mergeCell ref="B60:B61"/>
    <mergeCell ref="B62:AA62"/>
    <mergeCell ref="B52:B53"/>
    <mergeCell ref="C52:C53"/>
    <mergeCell ref="D52:R52"/>
    <mergeCell ref="S52:W52"/>
    <mergeCell ref="X52:AD52"/>
    <mergeCell ref="BI319:BI320"/>
    <mergeCell ref="BK319:BK320"/>
    <mergeCell ref="BM319:BM320"/>
    <mergeCell ref="BN319:BN320"/>
    <mergeCell ref="BO319:BO320"/>
    <mergeCell ref="AI284:AM284"/>
    <mergeCell ref="BN358:BN359"/>
    <mergeCell ref="BO358:BO359"/>
    <mergeCell ref="BI393:BI394"/>
    <mergeCell ref="BK393:BK394"/>
    <mergeCell ref="BM393:BM394"/>
    <mergeCell ref="BN393:BN394"/>
    <mergeCell ref="BO393:BO394"/>
    <mergeCell ref="BI330:BI331"/>
    <mergeCell ref="BK330:BK331"/>
    <mergeCell ref="BM330:BM331"/>
    <mergeCell ref="BN330:BN331"/>
    <mergeCell ref="BO330:BO331"/>
    <mergeCell ref="BI358:BI359"/>
    <mergeCell ref="BK358:BK359"/>
    <mergeCell ref="BM358:BM359"/>
    <mergeCell ref="BP319:BP320"/>
    <mergeCell ref="BR319:BR320"/>
    <mergeCell ref="BS319:BS320"/>
    <mergeCell ref="BT319:BT320"/>
    <mergeCell ref="DG283:DG284"/>
    <mergeCell ref="DH283:DH284"/>
    <mergeCell ref="DI283:DI284"/>
    <mergeCell ref="DJ283:DK283"/>
    <mergeCell ref="DL283:DM283"/>
    <mergeCell ref="DF283:DF284"/>
    <mergeCell ref="BI284:BI285"/>
    <mergeCell ref="BK284:BK285"/>
    <mergeCell ref="BM284:BM285"/>
    <mergeCell ref="BN284:BN285"/>
    <mergeCell ref="BK283:BO283"/>
    <mergeCell ref="BP283:BT283"/>
    <mergeCell ref="DB283:DB284"/>
    <mergeCell ref="DC283:DD283"/>
    <mergeCell ref="DE283:DE284"/>
    <mergeCell ref="BO284:BO285"/>
    <mergeCell ref="BP284:BP285"/>
    <mergeCell ref="BR284:BR285"/>
    <mergeCell ref="BS284:BS285"/>
    <mergeCell ref="BT284:BT285"/>
    <mergeCell ref="BN262:BN263"/>
    <mergeCell ref="BO262:BO263"/>
    <mergeCell ref="BQ188:BQ189"/>
    <mergeCell ref="BS188:BS189"/>
    <mergeCell ref="BT188:BT189"/>
    <mergeCell ref="BU188:BU189"/>
    <mergeCell ref="BI195:BI196"/>
    <mergeCell ref="BK195:BK196"/>
    <mergeCell ref="BM195:BM196"/>
    <mergeCell ref="BN195:BN196"/>
    <mergeCell ref="BO195:BO196"/>
    <mergeCell ref="BI262:BI263"/>
    <mergeCell ref="BJ262:BJ263"/>
    <mergeCell ref="BK262:BK263"/>
    <mergeCell ref="BM262:BM263"/>
    <mergeCell ref="BN183:BN184"/>
    <mergeCell ref="BO183:BO184"/>
    <mergeCell ref="BI188:BI189"/>
    <mergeCell ref="BK188:BK189"/>
    <mergeCell ref="BM188:BM189"/>
    <mergeCell ref="BN188:BN189"/>
    <mergeCell ref="BO188:BO189"/>
    <mergeCell ref="BT171:BT172"/>
    <mergeCell ref="BU171:BU172"/>
    <mergeCell ref="BI177:BI178"/>
    <mergeCell ref="BK177:BK178"/>
    <mergeCell ref="BM177:BM178"/>
    <mergeCell ref="BN177:BN178"/>
    <mergeCell ref="BO177:BO178"/>
    <mergeCell ref="BI183:BI184"/>
    <mergeCell ref="BK183:BK184"/>
    <mergeCell ref="BM183:BM184"/>
    <mergeCell ref="BS145:BS146"/>
    <mergeCell ref="BT145:BT146"/>
    <mergeCell ref="BU145:BU146"/>
    <mergeCell ref="BI171:BI172"/>
    <mergeCell ref="BK171:BK172"/>
    <mergeCell ref="BM171:BM172"/>
    <mergeCell ref="BN171:BN172"/>
    <mergeCell ref="BO171:BO172"/>
    <mergeCell ref="BQ171:BQ172"/>
    <mergeCell ref="BS171:BS172"/>
    <mergeCell ref="BI145:BI146"/>
    <mergeCell ref="BK145:BK146"/>
    <mergeCell ref="BM145:BM146"/>
    <mergeCell ref="BN145:BN146"/>
    <mergeCell ref="BO145:BO146"/>
    <mergeCell ref="BQ145:BQ146"/>
    <mergeCell ref="CB107:CM107"/>
    <mergeCell ref="BI124:BI125"/>
    <mergeCell ref="BK124:BK125"/>
    <mergeCell ref="BM124:BM125"/>
    <mergeCell ref="BN124:BN125"/>
    <mergeCell ref="BO124:BO125"/>
    <mergeCell ref="BP124:CA124"/>
    <mergeCell ref="CB124:CM124"/>
    <mergeCell ref="BN78:BN79"/>
    <mergeCell ref="BO78:BO79"/>
    <mergeCell ref="BP78:CA78"/>
    <mergeCell ref="CB78:CM78"/>
    <mergeCell ref="BI107:BI108"/>
    <mergeCell ref="BK107:BK108"/>
    <mergeCell ref="BM107:BM108"/>
    <mergeCell ref="BN107:BN108"/>
    <mergeCell ref="BO107:BO108"/>
    <mergeCell ref="BP107:CA107"/>
    <mergeCell ref="BK78:BK79"/>
    <mergeCell ref="BM78:BM79"/>
    <mergeCell ref="B44:E44"/>
    <mergeCell ref="B14:AE14"/>
    <mergeCell ref="AF14:BG14"/>
    <mergeCell ref="C12:BG12"/>
    <mergeCell ref="B2:BF3"/>
    <mergeCell ref="B5:BF5"/>
    <mergeCell ref="E6:BF6"/>
    <mergeCell ref="E7:BF7"/>
    <mergeCell ref="E8:BF8"/>
    <mergeCell ref="E9:BF9"/>
    <mergeCell ref="E10:BF10"/>
    <mergeCell ref="C40:BG40"/>
    <mergeCell ref="D15:E15"/>
    <mergeCell ref="X15:AB15"/>
    <mergeCell ref="AE15:AI15"/>
    <mergeCell ref="AL15:AP15"/>
    <mergeCell ref="AS15:AV15"/>
    <mergeCell ref="AY15:BC15"/>
    <mergeCell ref="BF15:BF16"/>
    <mergeCell ref="BG15:BG16"/>
    <mergeCell ref="B15:B16"/>
    <mergeCell ref="C15:C16"/>
  </mergeCells>
  <dataValidations count="8">
    <dataValidation type="list" allowBlank="1" showInputMessage="1" showErrorMessage="1" sqref="C60:C61" xr:uid="{00000000-0002-0000-0500-000000000000}">
      <formula1>$BI$469:$BI$470</formula1>
    </dataValidation>
    <dataValidation type="list" allowBlank="1" showInputMessage="1" showErrorMessage="1" sqref="C58:C59" xr:uid="{00000000-0002-0000-0500-000001000000}">
      <formula1>$BI$463:$BI$464</formula1>
    </dataValidation>
    <dataValidation type="list" allowBlank="1" showInputMessage="1" showErrorMessage="1" sqref="C29:C34" xr:uid="{00000000-0002-0000-0500-000002000000}">
      <formula1>$BI$147:$BI$168</formula1>
    </dataValidation>
    <dataValidation type="list" allowBlank="1" showInputMessage="1" showErrorMessage="1" sqref="C41" xr:uid="{00000000-0002-0000-0500-000003000000}">
      <formula1>$BI$342:$BI$356</formula1>
    </dataValidation>
    <dataValidation type="list" allowBlank="1" showInputMessage="1" showErrorMessage="1" sqref="C25:C27" xr:uid="{00000000-0002-0000-0500-000004000000}">
      <formula1>$BI$126:$BI$143</formula1>
    </dataValidation>
    <dataValidation type="list" allowBlank="1" showInputMessage="1" showErrorMessage="1" sqref="C21:C24" xr:uid="{00000000-0002-0000-0500-000005000000}">
      <formula1>$BI$109:$BI$121</formula1>
    </dataValidation>
    <dataValidation type="list" allowBlank="1" showInputMessage="1" showErrorMessage="1" sqref="C17:C20" xr:uid="{00000000-0002-0000-0500-000006000000}">
      <formula1>$BI$80:$BI$104</formula1>
    </dataValidation>
    <dataValidation type="list" allowBlank="1" showInputMessage="1" showErrorMessage="1" sqref="C54:C57" xr:uid="{00000000-0002-0000-0500-000007000000}">
      <formula1>$BI$444:$BI$455</formula1>
    </dataValidation>
  </dataValidations>
  <hyperlinks>
    <hyperlink ref="Q16" location="'INSTRUCCIONES INCERTIDUMBRE'!C21" display="TOTAL" xr:uid="{00000000-0004-0000-0500-000000000000}"/>
    <hyperlink ref="R16" location="'INSTRUCCIONES INCERTIDUMBRE'!C22" display="No. DATOS" xr:uid="{00000000-0004-0000-0500-000001000000}"/>
    <hyperlink ref="S16" location="'INSTRUCCIONES INCERTIDUMBRE'!C23" display="PROMEDIO" xr:uid="{00000000-0004-0000-0500-000002000000}"/>
    <hyperlink ref="T16" location="'INSTRUCCIONES INCERTIDUMBRE'!C24" display="DESVIACION ESTÁNDAR" xr:uid="{00000000-0004-0000-0500-000003000000}"/>
    <hyperlink ref="U16" location="'INSTRUCCIONES INCERTIDUMBRE'!C25" display="FACTOR T" xr:uid="{00000000-0004-0000-0500-000004000000}"/>
    <hyperlink ref="W16" location="'INSTRUCCIONES INCERTIDUMBRE'!C26" display="INCERTIDUMBRE" xr:uid="{00000000-0004-0000-0500-000005000000}"/>
    <hyperlink ref="BU159" r:id="rId1" xr:uid="{00000000-0004-0000-0500-000006000000}"/>
    <hyperlink ref="BO165" r:id="rId2" xr:uid="{00000000-0004-0000-0500-000007000000}"/>
    <hyperlink ref="Q53" location="'INSTRUCCIONES INCERTIDUMBRE'!C21" display="TOTAL" xr:uid="{00000000-0004-0000-0500-000008000000}"/>
    <hyperlink ref="R53" location="'INSTRUCCIONES INCERTIDUMBRE'!C22" display="No. DATOS" xr:uid="{00000000-0004-0000-0500-000009000000}"/>
    <hyperlink ref="S53" location="'INSTRUCCIONES INCERTIDUMBRE'!C23" display="PROMEDIO" xr:uid="{00000000-0004-0000-0500-00000A000000}"/>
    <hyperlink ref="T53" location="'INSTRUCCIONES INCERTIDUMBRE'!C24" display="DESVIACION ESTÁNDAR" xr:uid="{00000000-0004-0000-0500-00000B000000}"/>
    <hyperlink ref="U53" location="'INSTRUCCIONES INCERTIDUMBRE'!C25" display="FACTOR T" xr:uid="{00000000-0004-0000-0500-00000C000000}"/>
    <hyperlink ref="W53" location="'INSTRUCCIONES INCERTIDUMBRE'!C26" display="INCERTIDUMBRE" xr:uid="{00000000-0004-0000-0500-00000D000000}"/>
  </hyperlinks>
  <pageMargins left="0.7" right="0.7" top="0.75" bottom="0.75" header="0.3" footer="0.3"/>
  <ignoredErrors>
    <ignoredError sqref="AB28 AI28 AP28 AV28 BC28 BF28" formula="1"/>
  </ignoredErrors>
  <drawing r:id="rId3"/>
  <legacyDrawing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6" tint="0.39997558519241921"/>
  </sheetPr>
  <dimension ref="A1:EV925"/>
  <sheetViews>
    <sheetView topLeftCell="A12" zoomScaleNormal="100" workbookViewId="0">
      <selection activeCell="C16" sqref="C16"/>
    </sheetView>
  </sheetViews>
  <sheetFormatPr baseColWidth="10" defaultColWidth="11.42578125" defaultRowHeight="15" x14ac:dyDescent="0.25"/>
  <cols>
    <col min="1" max="1" width="2.7109375" style="65" customWidth="1"/>
    <col min="2" max="2" width="37.85546875" style="66" customWidth="1"/>
    <col min="3" max="3" width="59.42578125" style="66" customWidth="1"/>
    <col min="4" max="4" width="16.42578125" style="66" customWidth="1"/>
    <col min="5" max="5" width="14.7109375" style="66" customWidth="1"/>
    <col min="6" max="21" width="14.7109375" style="66" hidden="1" customWidth="1"/>
    <col min="22" max="22" width="14.7109375" style="61" hidden="1" customWidth="1"/>
    <col min="23" max="23" width="14.7109375" style="66" hidden="1" customWidth="1"/>
    <col min="24" max="25" width="14.7109375" style="66" customWidth="1"/>
    <col min="26" max="26" width="14.7109375" style="66" hidden="1" customWidth="1"/>
    <col min="27" max="28" width="14.7109375" style="62" customWidth="1"/>
    <col min="29" max="29" width="14.7109375" style="66" hidden="1" customWidth="1"/>
    <col min="30" max="30" width="14.7109375" style="62" hidden="1" customWidth="1"/>
    <col min="31" max="31" width="14.7109375" style="63" customWidth="1"/>
    <col min="32" max="32" width="14.7109375" style="66" customWidth="1"/>
    <col min="33" max="33" width="14.7109375" style="66" hidden="1" customWidth="1"/>
    <col min="34" max="35" width="14.7109375" style="64" customWidth="1"/>
    <col min="36" max="36" width="14.7109375" style="66" hidden="1" customWidth="1"/>
    <col min="37" max="37" width="14.7109375" style="62" hidden="1" customWidth="1"/>
    <col min="38" max="39" width="14.7109375" style="66" customWidth="1"/>
    <col min="40" max="40" width="14.7109375" style="66" hidden="1" customWidth="1"/>
    <col min="41" max="42" width="14.7109375" style="66" customWidth="1"/>
    <col min="43" max="43" width="14.7109375" style="66" hidden="1" customWidth="1"/>
    <col min="44" max="44" width="14.7109375" style="62" hidden="1" customWidth="1"/>
    <col min="45" max="46" width="14.7109375" style="66" customWidth="1"/>
    <col min="47" max="47" width="14.7109375" style="66" hidden="1" customWidth="1"/>
    <col min="48" max="48" width="14.7109375" style="62" customWidth="1"/>
    <col min="49" max="49" width="14.7109375" style="66" hidden="1" customWidth="1"/>
    <col min="50" max="50" width="14.7109375" style="62" hidden="1" customWidth="1"/>
    <col min="51" max="52" width="14.7109375" style="66" customWidth="1"/>
    <col min="53" max="53" width="14.7109375" style="66" hidden="1" customWidth="1"/>
    <col min="54" max="55" width="14.7109375" style="62" customWidth="1"/>
    <col min="56" max="56" width="14.7109375" style="66" hidden="1" customWidth="1"/>
    <col min="57" max="57" width="14.7109375" style="62" hidden="1" customWidth="1"/>
    <col min="58" max="58" width="14.7109375" style="66" customWidth="1"/>
    <col min="59" max="59" width="14.7109375" style="66" hidden="1" customWidth="1"/>
    <col min="60" max="60" width="14.7109375" style="67" hidden="1" customWidth="1"/>
    <col min="61" max="61" width="14.7109375" style="70" hidden="1" customWidth="1"/>
    <col min="62" max="64" width="14.7109375" style="111" hidden="1" customWidth="1"/>
    <col min="65" max="67" width="14.7109375" style="105" hidden="1" customWidth="1"/>
    <col min="68" max="73" width="14.7109375" style="111" hidden="1" customWidth="1"/>
    <col min="74" max="78" width="11.7109375" style="111" hidden="1" customWidth="1"/>
    <col min="79" max="79" width="14.85546875" style="111" hidden="1" customWidth="1"/>
    <col min="80" max="80" width="11.7109375" style="112" hidden="1" customWidth="1"/>
    <col min="81" max="82" width="11.7109375" style="111" hidden="1" customWidth="1"/>
    <col min="83" max="84" width="11.7109375" style="112" hidden="1" customWidth="1"/>
    <col min="85" max="85" width="14.85546875" style="112" hidden="1" customWidth="1"/>
    <col min="86" max="86" width="11.7109375" style="112" hidden="1" customWidth="1"/>
    <col min="87" max="88" width="11.7109375" style="111" hidden="1" customWidth="1"/>
    <col min="89" max="90" width="11.7109375" style="112" hidden="1" customWidth="1"/>
    <col min="91" max="91" width="14.85546875" style="112" hidden="1" customWidth="1"/>
    <col min="92" max="92" width="11.7109375" style="74" hidden="1" customWidth="1"/>
    <col min="93" max="95" width="11.7109375" style="68" hidden="1" customWidth="1"/>
    <col min="96" max="99" width="11.7109375" style="69" hidden="1" customWidth="1"/>
    <col min="100" max="102" width="11.7109375" style="67" customWidth="1"/>
    <col min="103" max="103" width="11.42578125" style="67" customWidth="1"/>
    <col min="104" max="104" width="13.42578125" style="67" customWidth="1"/>
    <col min="105" max="105" width="14.85546875" style="67" customWidth="1"/>
    <col min="106" max="106" width="11.5703125" style="67" customWidth="1"/>
    <col min="107" max="114" width="11.42578125" style="67" customWidth="1"/>
    <col min="115" max="129" width="11.42578125" style="67"/>
    <col min="130" max="137" width="11.42578125" style="88"/>
    <col min="138" max="152" width="11.42578125" style="65"/>
    <col min="153" max="16384" width="11.42578125" style="66"/>
  </cols>
  <sheetData>
    <row r="1" spans="1:152" s="65" customFormat="1" ht="9.6" customHeight="1" x14ac:dyDescent="0.25">
      <c r="V1" s="631"/>
      <c r="AA1" s="632"/>
      <c r="AB1" s="632"/>
      <c r="AD1" s="632"/>
      <c r="AE1" s="633"/>
      <c r="AH1" s="634"/>
      <c r="AI1" s="634"/>
      <c r="AK1" s="632"/>
      <c r="AR1" s="632"/>
      <c r="AV1" s="632"/>
      <c r="AX1" s="632"/>
      <c r="BB1" s="632"/>
      <c r="BC1" s="632"/>
      <c r="BE1" s="632"/>
      <c r="BH1" s="67"/>
      <c r="BI1" s="635"/>
      <c r="BJ1" s="636"/>
      <c r="BK1" s="636"/>
      <c r="BL1" s="636"/>
      <c r="BM1" s="102"/>
      <c r="BN1" s="102"/>
      <c r="BO1" s="102"/>
      <c r="BP1" s="636"/>
      <c r="BQ1" s="636"/>
      <c r="BR1" s="636"/>
      <c r="BS1" s="636"/>
      <c r="BT1" s="636"/>
      <c r="BU1" s="636"/>
      <c r="BV1" s="636"/>
      <c r="BW1" s="636"/>
      <c r="BX1" s="636"/>
      <c r="BY1" s="636"/>
      <c r="BZ1" s="636"/>
      <c r="CA1" s="636"/>
      <c r="CB1" s="637"/>
      <c r="CC1" s="636"/>
      <c r="CD1" s="636"/>
      <c r="CE1" s="637"/>
      <c r="CF1" s="637"/>
      <c r="CG1" s="637"/>
      <c r="CH1" s="637"/>
      <c r="CI1" s="636"/>
      <c r="CJ1" s="636"/>
      <c r="CK1" s="637"/>
      <c r="CL1" s="637"/>
      <c r="CM1" s="637"/>
      <c r="CN1" s="705"/>
      <c r="CO1" s="88"/>
      <c r="CP1" s="88"/>
      <c r="CQ1" s="88"/>
      <c r="CR1" s="67"/>
      <c r="CS1" s="67"/>
      <c r="CT1" s="67"/>
      <c r="CU1" s="67"/>
      <c r="CV1" s="67"/>
      <c r="CW1" s="67"/>
      <c r="CX1" s="67"/>
      <c r="CY1" s="67"/>
      <c r="CZ1" s="67"/>
      <c r="DA1" s="67"/>
      <c r="DB1" s="67"/>
      <c r="DC1" s="67"/>
      <c r="DD1" s="67"/>
      <c r="DE1" s="67"/>
      <c r="DF1" s="67"/>
      <c r="DG1" s="67"/>
      <c r="DH1" s="67"/>
      <c r="DI1" s="67"/>
      <c r="DJ1" s="67"/>
      <c r="DK1" s="67"/>
      <c r="DL1" s="67"/>
      <c r="DM1" s="67"/>
      <c r="DN1" s="67"/>
      <c r="DO1" s="67"/>
      <c r="DP1" s="67"/>
      <c r="DQ1" s="67"/>
      <c r="DR1" s="67"/>
      <c r="DS1" s="67"/>
      <c r="DT1" s="67"/>
      <c r="DU1" s="67"/>
      <c r="DV1" s="67"/>
      <c r="DW1" s="67"/>
      <c r="DX1" s="67"/>
      <c r="DY1" s="67"/>
      <c r="DZ1" s="88"/>
      <c r="EA1" s="88"/>
      <c r="EB1" s="88"/>
      <c r="EC1" s="88"/>
      <c r="ED1" s="88"/>
      <c r="EE1" s="88"/>
      <c r="EF1" s="88"/>
      <c r="EG1" s="88"/>
    </row>
    <row r="2" spans="1:152" s="14" customFormat="1" ht="18.75" customHeight="1" x14ac:dyDescent="0.25">
      <c r="A2" s="13"/>
      <c r="B2" s="2131" t="s">
        <v>1282</v>
      </c>
      <c r="C2" s="2131"/>
      <c r="D2" s="2131"/>
      <c r="E2" s="2131"/>
      <c r="F2" s="2131"/>
      <c r="G2" s="2131"/>
      <c r="H2" s="2131"/>
      <c r="I2" s="2131"/>
      <c r="J2" s="2131"/>
      <c r="K2" s="2131"/>
      <c r="L2" s="2131"/>
      <c r="M2" s="2131"/>
      <c r="N2" s="2131"/>
      <c r="O2" s="2131"/>
      <c r="P2" s="2131"/>
      <c r="Q2" s="2131"/>
      <c r="R2" s="2131"/>
      <c r="S2" s="2131"/>
      <c r="T2" s="2131"/>
      <c r="U2" s="2131"/>
      <c r="V2" s="2131"/>
      <c r="W2" s="2131"/>
      <c r="X2" s="2131"/>
      <c r="Y2" s="2131"/>
      <c r="Z2" s="2131"/>
      <c r="AA2" s="2131"/>
      <c r="AB2" s="2131"/>
      <c r="AC2" s="2131"/>
      <c r="AD2" s="2131"/>
      <c r="AE2" s="2131"/>
      <c r="AF2" s="2131"/>
      <c r="AG2" s="2131"/>
      <c r="AH2" s="2131"/>
      <c r="AI2" s="2131"/>
      <c r="AJ2" s="2131"/>
      <c r="AK2" s="2131"/>
      <c r="AL2" s="2131"/>
      <c r="AM2" s="2131"/>
      <c r="AN2" s="2131"/>
      <c r="AO2" s="2131"/>
      <c r="AP2" s="2131"/>
      <c r="AQ2" s="2131"/>
      <c r="AR2" s="2131"/>
      <c r="AS2" s="2131"/>
      <c r="AT2" s="2131"/>
      <c r="AU2" s="2131"/>
      <c r="AV2" s="2131"/>
      <c r="AW2" s="2131"/>
      <c r="AX2" s="2131"/>
      <c r="AY2" s="2131"/>
      <c r="AZ2" s="2131"/>
      <c r="BA2" s="2131"/>
      <c r="BB2" s="2131"/>
      <c r="BC2" s="2131"/>
      <c r="BD2" s="2131"/>
      <c r="BE2" s="2131"/>
      <c r="BF2" s="2131"/>
      <c r="BG2" s="22"/>
      <c r="BH2" s="15"/>
      <c r="BI2" s="51"/>
      <c r="BJ2" s="104"/>
      <c r="BK2" s="104"/>
      <c r="BL2" s="104"/>
      <c r="BM2" s="105"/>
      <c r="BN2" s="105"/>
      <c r="BO2" s="105"/>
      <c r="BP2" s="104"/>
      <c r="BQ2" s="104"/>
      <c r="BR2" s="104"/>
      <c r="BS2" s="104"/>
      <c r="BT2" s="104"/>
      <c r="BU2" s="104"/>
      <c r="BV2" s="104"/>
      <c r="BW2" s="104"/>
      <c r="BX2" s="104"/>
      <c r="BY2" s="104"/>
      <c r="BZ2" s="104"/>
      <c r="CA2" s="104"/>
      <c r="CB2" s="106"/>
      <c r="CC2" s="104"/>
      <c r="CD2" s="104"/>
      <c r="CE2" s="106"/>
      <c r="CF2" s="106"/>
      <c r="CG2" s="106"/>
      <c r="CH2" s="106"/>
      <c r="CI2" s="104"/>
      <c r="CJ2" s="104"/>
      <c r="CK2" s="106"/>
      <c r="CL2" s="106"/>
      <c r="CM2" s="106"/>
      <c r="CN2" s="72"/>
      <c r="CO2" s="23"/>
      <c r="CP2" s="23"/>
      <c r="CQ2" s="23"/>
      <c r="CR2" s="24"/>
      <c r="CS2" s="24"/>
      <c r="CT2" s="24"/>
      <c r="CU2" s="24"/>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6"/>
      <c r="EA2" s="16"/>
      <c r="EB2" s="16"/>
      <c r="EC2" s="16"/>
      <c r="ED2" s="16"/>
      <c r="EE2" s="16"/>
      <c r="EF2" s="16"/>
      <c r="EG2" s="16"/>
      <c r="EH2" s="13"/>
      <c r="EI2" s="13"/>
      <c r="EJ2" s="13"/>
      <c r="EK2" s="13"/>
      <c r="EL2" s="13"/>
      <c r="EM2" s="13"/>
      <c r="EN2" s="13"/>
      <c r="EO2" s="13"/>
      <c r="EP2" s="13"/>
      <c r="EQ2" s="13"/>
      <c r="ER2" s="13"/>
      <c r="ES2" s="13"/>
      <c r="ET2" s="13"/>
      <c r="EU2" s="13"/>
      <c r="EV2" s="13"/>
    </row>
    <row r="3" spans="1:152" s="14" customFormat="1" ht="38.25" customHeight="1" x14ac:dyDescent="0.25">
      <c r="A3" s="13"/>
      <c r="B3" s="2131"/>
      <c r="C3" s="2131"/>
      <c r="D3" s="2131"/>
      <c r="E3" s="2131"/>
      <c r="F3" s="2131"/>
      <c r="G3" s="2131"/>
      <c r="H3" s="2131"/>
      <c r="I3" s="2131"/>
      <c r="J3" s="2131"/>
      <c r="K3" s="2131"/>
      <c r="L3" s="2131"/>
      <c r="M3" s="2131"/>
      <c r="N3" s="2131"/>
      <c r="O3" s="2131"/>
      <c r="P3" s="2131"/>
      <c r="Q3" s="2131"/>
      <c r="R3" s="2131"/>
      <c r="S3" s="2131"/>
      <c r="T3" s="2131"/>
      <c r="U3" s="2131"/>
      <c r="V3" s="2131"/>
      <c r="W3" s="2131"/>
      <c r="X3" s="2131"/>
      <c r="Y3" s="2131"/>
      <c r="Z3" s="2131"/>
      <c r="AA3" s="2131"/>
      <c r="AB3" s="2131"/>
      <c r="AC3" s="2131"/>
      <c r="AD3" s="2131"/>
      <c r="AE3" s="2131"/>
      <c r="AF3" s="2131"/>
      <c r="AG3" s="2131"/>
      <c r="AH3" s="2131"/>
      <c r="AI3" s="2131"/>
      <c r="AJ3" s="2131"/>
      <c r="AK3" s="2131"/>
      <c r="AL3" s="2131"/>
      <c r="AM3" s="2131"/>
      <c r="AN3" s="2131"/>
      <c r="AO3" s="2131"/>
      <c r="AP3" s="2131"/>
      <c r="AQ3" s="2131"/>
      <c r="AR3" s="2131"/>
      <c r="AS3" s="2131"/>
      <c r="AT3" s="2131"/>
      <c r="AU3" s="2131"/>
      <c r="AV3" s="2131"/>
      <c r="AW3" s="2131"/>
      <c r="AX3" s="2131"/>
      <c r="AY3" s="2131"/>
      <c r="AZ3" s="2131"/>
      <c r="BA3" s="2131"/>
      <c r="BB3" s="2131"/>
      <c r="BC3" s="2131"/>
      <c r="BD3" s="2131"/>
      <c r="BE3" s="2131"/>
      <c r="BF3" s="2131"/>
      <c r="BG3" s="19"/>
      <c r="BH3" s="15"/>
      <c r="BI3" s="51"/>
      <c r="BJ3" s="104"/>
      <c r="BK3" s="104"/>
      <c r="BL3" s="104"/>
      <c r="BM3" s="105"/>
      <c r="BN3" s="105"/>
      <c r="BO3" s="105"/>
      <c r="BP3" s="104"/>
      <c r="BQ3" s="104"/>
      <c r="BR3" s="104"/>
      <c r="BS3" s="104"/>
      <c r="BT3" s="104"/>
      <c r="BU3" s="104"/>
      <c r="BV3" s="104"/>
      <c r="BW3" s="104"/>
      <c r="BX3" s="104"/>
      <c r="BY3" s="104"/>
      <c r="BZ3" s="104"/>
      <c r="CA3" s="104"/>
      <c r="CB3" s="106"/>
      <c r="CC3" s="104"/>
      <c r="CD3" s="104"/>
      <c r="CE3" s="106"/>
      <c r="CF3" s="106"/>
      <c r="CG3" s="106"/>
      <c r="CH3" s="106"/>
      <c r="CI3" s="104"/>
      <c r="CJ3" s="104"/>
      <c r="CK3" s="106"/>
      <c r="CL3" s="106"/>
      <c r="CM3" s="106"/>
      <c r="CN3" s="72"/>
      <c r="CO3" s="23"/>
      <c r="CP3" s="23"/>
      <c r="CQ3" s="23"/>
      <c r="CR3" s="24"/>
      <c r="CS3" s="24"/>
      <c r="CT3" s="24"/>
      <c r="CU3" s="24"/>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6"/>
      <c r="EA3" s="16"/>
      <c r="EB3" s="16"/>
      <c r="EC3" s="16"/>
      <c r="ED3" s="16"/>
      <c r="EE3" s="16"/>
      <c r="EF3" s="16"/>
      <c r="EG3" s="16"/>
      <c r="EH3" s="13"/>
      <c r="EI3" s="13"/>
      <c r="EJ3" s="13"/>
      <c r="EK3" s="13"/>
      <c r="EL3" s="13"/>
      <c r="EM3" s="13"/>
      <c r="EN3" s="13"/>
      <c r="EO3" s="13"/>
      <c r="EP3" s="13"/>
      <c r="EQ3" s="13"/>
      <c r="ER3" s="13"/>
      <c r="ES3" s="13"/>
      <c r="ET3" s="13"/>
      <c r="EU3" s="13"/>
      <c r="EV3" s="13"/>
    </row>
    <row r="4" spans="1:152" s="13" customFormat="1" ht="12.6" customHeight="1" x14ac:dyDescent="0.25">
      <c r="A4" s="30"/>
      <c r="B4" s="18"/>
      <c r="C4" s="707"/>
      <c r="D4" s="30"/>
      <c r="E4" s="31"/>
      <c r="F4" s="31"/>
      <c r="G4" s="31"/>
      <c r="H4" s="31"/>
      <c r="I4" s="31"/>
      <c r="J4" s="31"/>
      <c r="K4" s="31"/>
      <c r="L4" s="31"/>
      <c r="M4" s="31"/>
      <c r="N4" s="31"/>
      <c r="O4" s="31"/>
      <c r="P4" s="31"/>
      <c r="Q4" s="31"/>
      <c r="R4" s="32"/>
      <c r="S4" s="31"/>
      <c r="T4" s="31"/>
      <c r="U4" s="31"/>
      <c r="V4" s="33"/>
      <c r="W4" s="33"/>
      <c r="X4" s="30"/>
      <c r="Y4" s="30"/>
      <c r="Z4" s="33"/>
      <c r="AA4" s="34"/>
      <c r="AB4" s="34"/>
      <c r="AC4" s="33"/>
      <c r="AD4" s="34"/>
      <c r="AE4" s="35"/>
      <c r="AF4" s="30"/>
      <c r="AG4" s="33"/>
      <c r="AH4" s="36"/>
      <c r="AI4" s="36"/>
      <c r="AJ4" s="33"/>
      <c r="AK4" s="34"/>
      <c r="AL4" s="30"/>
      <c r="AM4" s="30"/>
      <c r="AN4" s="33"/>
      <c r="AO4" s="33"/>
      <c r="AP4" s="33"/>
      <c r="AQ4" s="33"/>
      <c r="AR4" s="34"/>
      <c r="AS4" s="30"/>
      <c r="AT4" s="30"/>
      <c r="AU4" s="33"/>
      <c r="AV4" s="34"/>
      <c r="AW4" s="33"/>
      <c r="AX4" s="34"/>
      <c r="AY4" s="30"/>
      <c r="AZ4" s="30"/>
      <c r="BA4" s="33"/>
      <c r="BB4" s="34"/>
      <c r="BC4" s="34"/>
      <c r="BD4" s="33"/>
      <c r="BE4" s="34"/>
      <c r="BF4" s="37"/>
      <c r="BG4" s="38"/>
      <c r="BH4" s="15"/>
      <c r="BI4" s="100"/>
      <c r="BJ4" s="101"/>
      <c r="BK4" s="101"/>
      <c r="BL4" s="101"/>
      <c r="BM4" s="102"/>
      <c r="BN4" s="102"/>
      <c r="BO4" s="102"/>
      <c r="BP4" s="101"/>
      <c r="BQ4" s="101"/>
      <c r="BR4" s="101"/>
      <c r="BS4" s="101"/>
      <c r="BT4" s="101"/>
      <c r="BU4" s="101"/>
      <c r="BV4" s="101"/>
      <c r="BW4" s="101"/>
      <c r="BX4" s="101"/>
      <c r="BY4" s="101"/>
      <c r="BZ4" s="101"/>
      <c r="CA4" s="101"/>
      <c r="CB4" s="103"/>
      <c r="CC4" s="101"/>
      <c r="CD4" s="101"/>
      <c r="CE4" s="103"/>
      <c r="CF4" s="103"/>
      <c r="CG4" s="103"/>
      <c r="CH4" s="103"/>
      <c r="CI4" s="101"/>
      <c r="CJ4" s="101"/>
      <c r="CK4" s="103"/>
      <c r="CL4" s="103"/>
      <c r="CM4" s="103"/>
      <c r="CN4" s="71"/>
      <c r="CO4" s="16"/>
      <c r="CP4" s="16"/>
      <c r="CQ4" s="16"/>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6"/>
      <c r="EA4" s="16"/>
      <c r="EB4" s="16"/>
      <c r="EC4" s="16"/>
      <c r="ED4" s="16"/>
      <c r="EE4" s="16"/>
      <c r="EF4" s="16"/>
      <c r="EG4" s="16"/>
    </row>
    <row r="5" spans="1:152" s="14" customFormat="1" ht="18.75" customHeight="1" x14ac:dyDescent="0.25">
      <c r="A5" s="13"/>
      <c r="B5" s="2132" t="s">
        <v>645</v>
      </c>
      <c r="C5" s="2132"/>
      <c r="D5" s="2132"/>
      <c r="E5" s="2132"/>
      <c r="F5" s="2132"/>
      <c r="G5" s="2132"/>
      <c r="H5" s="2132"/>
      <c r="I5" s="2132"/>
      <c r="J5" s="2132"/>
      <c r="K5" s="2132"/>
      <c r="L5" s="2132"/>
      <c r="M5" s="2132"/>
      <c r="N5" s="2132"/>
      <c r="O5" s="2132"/>
      <c r="P5" s="2132"/>
      <c r="Q5" s="2132"/>
      <c r="R5" s="2132"/>
      <c r="S5" s="2132"/>
      <c r="T5" s="2132"/>
      <c r="U5" s="2132"/>
      <c r="V5" s="2132"/>
      <c r="W5" s="2132"/>
      <c r="X5" s="2132"/>
      <c r="Y5" s="2132"/>
      <c r="Z5" s="2132"/>
      <c r="AA5" s="2132"/>
      <c r="AB5" s="2132"/>
      <c r="AC5" s="2132"/>
      <c r="AD5" s="2132"/>
      <c r="AE5" s="2132"/>
      <c r="AF5" s="2132"/>
      <c r="AG5" s="2132"/>
      <c r="AH5" s="2132"/>
      <c r="AI5" s="2132"/>
      <c r="AJ5" s="2132"/>
      <c r="AK5" s="2132"/>
      <c r="AL5" s="2132"/>
      <c r="AM5" s="2132"/>
      <c r="AN5" s="2132"/>
      <c r="AO5" s="2132"/>
      <c r="AP5" s="2132"/>
      <c r="AQ5" s="2132"/>
      <c r="AR5" s="2132"/>
      <c r="AS5" s="2132"/>
      <c r="AT5" s="2132"/>
      <c r="AU5" s="2132"/>
      <c r="AV5" s="2132"/>
      <c r="AW5" s="2132"/>
      <c r="AX5" s="2132"/>
      <c r="AY5" s="2132"/>
      <c r="AZ5" s="2132"/>
      <c r="BA5" s="2132"/>
      <c r="BB5" s="2132"/>
      <c r="BC5" s="2132"/>
      <c r="BD5" s="2132"/>
      <c r="BE5" s="2132"/>
      <c r="BF5" s="2132"/>
      <c r="BH5" s="15"/>
      <c r="BI5" s="51"/>
      <c r="BJ5" s="104"/>
      <c r="BK5" s="104"/>
      <c r="BL5" s="104"/>
      <c r="BM5" s="105"/>
      <c r="BN5" s="105"/>
      <c r="BO5" s="105"/>
      <c r="BP5" s="104"/>
      <c r="BQ5" s="104"/>
      <c r="BR5" s="104"/>
      <c r="BS5" s="104"/>
      <c r="BT5" s="104"/>
      <c r="BU5" s="104"/>
      <c r="BV5" s="104"/>
      <c r="BW5" s="104"/>
      <c r="BX5" s="104"/>
      <c r="BY5" s="104"/>
      <c r="BZ5" s="104"/>
      <c r="CA5" s="104"/>
      <c r="CB5" s="106"/>
      <c r="CC5" s="104"/>
      <c r="CD5" s="104"/>
      <c r="CE5" s="106"/>
      <c r="CF5" s="106"/>
      <c r="CG5" s="106"/>
      <c r="CH5" s="106"/>
      <c r="CI5" s="104"/>
      <c r="CJ5" s="104"/>
      <c r="CK5" s="106"/>
      <c r="CL5" s="106"/>
      <c r="CM5" s="106"/>
      <c r="CN5" s="72"/>
      <c r="CO5" s="23"/>
      <c r="CP5" s="23"/>
      <c r="CQ5" s="23"/>
      <c r="CR5" s="24"/>
      <c r="CS5" s="24"/>
      <c r="CT5" s="24"/>
      <c r="CU5" s="24"/>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6"/>
      <c r="EA5" s="16"/>
      <c r="EB5" s="16"/>
      <c r="EC5" s="16"/>
      <c r="ED5" s="16"/>
      <c r="EE5" s="16"/>
      <c r="EF5" s="16"/>
      <c r="EG5" s="16"/>
      <c r="EH5" s="13"/>
      <c r="EI5" s="13"/>
      <c r="EJ5" s="13"/>
      <c r="EK5" s="13"/>
      <c r="EL5" s="13"/>
      <c r="EM5" s="13"/>
      <c r="EN5" s="13"/>
      <c r="EO5" s="13"/>
      <c r="EP5" s="13"/>
      <c r="EQ5" s="13"/>
      <c r="ER5" s="13"/>
      <c r="ES5" s="13"/>
      <c r="ET5" s="13"/>
      <c r="EU5" s="13"/>
      <c r="EV5" s="13"/>
    </row>
    <row r="6" spans="1:152" s="14" customFormat="1" x14ac:dyDescent="0.25">
      <c r="A6" s="13"/>
      <c r="B6" s="259" t="s">
        <v>17</v>
      </c>
      <c r="C6" s="1533" t="str">
        <f>INSTITUCIONAL!C6</f>
        <v>CAJICÁ</v>
      </c>
      <c r="D6" s="259" t="s">
        <v>16</v>
      </c>
      <c r="E6" s="2134">
        <f>INSTITUCIONAL!E6</f>
        <v>0</v>
      </c>
      <c r="F6" s="2135"/>
      <c r="G6" s="2135"/>
      <c r="H6" s="2135"/>
      <c r="I6" s="2135"/>
      <c r="J6" s="2135"/>
      <c r="K6" s="2135"/>
      <c r="L6" s="2135"/>
      <c r="M6" s="2135"/>
      <c r="N6" s="2135"/>
      <c r="O6" s="2135"/>
      <c r="P6" s="2135"/>
      <c r="Q6" s="2135"/>
      <c r="R6" s="2135"/>
      <c r="S6" s="2135"/>
      <c r="T6" s="2135"/>
      <c r="U6" s="2135"/>
      <c r="V6" s="2135"/>
      <c r="W6" s="2135"/>
      <c r="X6" s="2135"/>
      <c r="Y6" s="2135"/>
      <c r="Z6" s="2135"/>
      <c r="AA6" s="2135"/>
      <c r="AB6" s="2135"/>
      <c r="AC6" s="2135"/>
      <c r="AD6" s="2135"/>
      <c r="AE6" s="2135"/>
      <c r="AF6" s="2135"/>
      <c r="AG6" s="2135"/>
      <c r="AH6" s="2135"/>
      <c r="AI6" s="2135"/>
      <c r="AJ6" s="2135"/>
      <c r="AK6" s="2135"/>
      <c r="AL6" s="2135"/>
      <c r="AM6" s="2135"/>
      <c r="AN6" s="2135"/>
      <c r="AO6" s="2135"/>
      <c r="AP6" s="2135"/>
      <c r="AQ6" s="2135"/>
      <c r="AR6" s="2135"/>
      <c r="AS6" s="2135"/>
      <c r="AT6" s="2135"/>
      <c r="AU6" s="2135"/>
      <c r="AV6" s="2135"/>
      <c r="AW6" s="2135"/>
      <c r="AX6" s="2135"/>
      <c r="AY6" s="2135"/>
      <c r="AZ6" s="2135"/>
      <c r="BA6" s="2135"/>
      <c r="BB6" s="2135"/>
      <c r="BC6" s="2135"/>
      <c r="BD6" s="2135"/>
      <c r="BE6" s="2135"/>
      <c r="BF6" s="2136"/>
      <c r="BH6" s="15"/>
      <c r="BI6" s="51"/>
      <c r="BJ6" s="104"/>
      <c r="BK6" s="104"/>
      <c r="BL6" s="104"/>
      <c r="BM6" s="105"/>
      <c r="BN6" s="105"/>
      <c r="BO6" s="105"/>
      <c r="BP6" s="104"/>
      <c r="BQ6" s="104"/>
      <c r="BR6" s="104"/>
      <c r="BS6" s="104"/>
      <c r="BT6" s="104"/>
      <c r="BU6" s="104"/>
      <c r="BV6" s="104"/>
      <c r="BW6" s="104"/>
      <c r="BX6" s="104"/>
      <c r="BY6" s="104"/>
      <c r="BZ6" s="104"/>
      <c r="CA6" s="104"/>
      <c r="CB6" s="106"/>
      <c r="CC6" s="104"/>
      <c r="CD6" s="104"/>
      <c r="CE6" s="106"/>
      <c r="CF6" s="106"/>
      <c r="CG6" s="106"/>
      <c r="CH6" s="106"/>
      <c r="CI6" s="104"/>
      <c r="CJ6" s="104"/>
      <c r="CK6" s="106"/>
      <c r="CL6" s="106"/>
      <c r="CM6" s="106"/>
      <c r="CN6" s="72"/>
      <c r="CO6" s="23"/>
      <c r="CP6" s="23"/>
      <c r="CQ6" s="23"/>
      <c r="CR6" s="24"/>
      <c r="CS6" s="24"/>
      <c r="CT6" s="24"/>
      <c r="CU6" s="24"/>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6"/>
      <c r="EA6" s="16"/>
      <c r="EB6" s="16"/>
      <c r="EC6" s="16"/>
      <c r="ED6" s="16"/>
      <c r="EE6" s="16"/>
      <c r="EF6" s="16"/>
      <c r="EG6" s="16"/>
      <c r="EH6" s="13"/>
      <c r="EI6" s="13"/>
      <c r="EJ6" s="13"/>
      <c r="EK6" s="13"/>
      <c r="EL6" s="13"/>
      <c r="EM6" s="13"/>
      <c r="EN6" s="13"/>
      <c r="EO6" s="13"/>
      <c r="EP6" s="13"/>
      <c r="EQ6" s="13"/>
      <c r="ER6" s="13"/>
      <c r="ES6" s="13"/>
      <c r="ET6" s="13"/>
      <c r="EU6" s="13"/>
      <c r="EV6" s="13"/>
    </row>
    <row r="7" spans="1:152" s="14" customFormat="1" x14ac:dyDescent="0.25">
      <c r="A7" s="13"/>
      <c r="B7" s="259" t="s">
        <v>646</v>
      </c>
      <c r="C7" s="1533">
        <f>INSTITUCIONAL!C7</f>
        <v>0</v>
      </c>
      <c r="D7" s="259" t="s">
        <v>17</v>
      </c>
      <c r="E7" s="2134">
        <f>INSTITUCIONAL!E7</f>
        <v>0</v>
      </c>
      <c r="F7" s="2135"/>
      <c r="G7" s="2135"/>
      <c r="H7" s="2135"/>
      <c r="I7" s="2135"/>
      <c r="J7" s="2135"/>
      <c r="K7" s="2135"/>
      <c r="L7" s="2135"/>
      <c r="M7" s="2135"/>
      <c r="N7" s="2135"/>
      <c r="O7" s="2135"/>
      <c r="P7" s="2135"/>
      <c r="Q7" s="2135"/>
      <c r="R7" s="2135"/>
      <c r="S7" s="2135"/>
      <c r="T7" s="2135"/>
      <c r="U7" s="2135"/>
      <c r="V7" s="2135"/>
      <c r="W7" s="2135"/>
      <c r="X7" s="2135"/>
      <c r="Y7" s="2135"/>
      <c r="Z7" s="2135"/>
      <c r="AA7" s="2135"/>
      <c r="AB7" s="2135"/>
      <c r="AC7" s="2135"/>
      <c r="AD7" s="2135"/>
      <c r="AE7" s="2135"/>
      <c r="AF7" s="2135"/>
      <c r="AG7" s="2135"/>
      <c r="AH7" s="2135"/>
      <c r="AI7" s="2135"/>
      <c r="AJ7" s="2135"/>
      <c r="AK7" s="2135"/>
      <c r="AL7" s="2135"/>
      <c r="AM7" s="2135"/>
      <c r="AN7" s="2135"/>
      <c r="AO7" s="2135"/>
      <c r="AP7" s="2135"/>
      <c r="AQ7" s="2135"/>
      <c r="AR7" s="2135"/>
      <c r="AS7" s="2135"/>
      <c r="AT7" s="2135"/>
      <c r="AU7" s="2135"/>
      <c r="AV7" s="2135"/>
      <c r="AW7" s="2135"/>
      <c r="AX7" s="2135"/>
      <c r="AY7" s="2135"/>
      <c r="AZ7" s="2135"/>
      <c r="BA7" s="2135"/>
      <c r="BB7" s="2135"/>
      <c r="BC7" s="2135"/>
      <c r="BD7" s="2135"/>
      <c r="BE7" s="2135"/>
      <c r="BF7" s="2136"/>
      <c r="BH7" s="15"/>
      <c r="BI7" s="51"/>
      <c r="BJ7" s="104"/>
      <c r="BK7" s="104"/>
      <c r="BL7" s="104"/>
      <c r="BM7" s="105"/>
      <c r="BN7" s="105"/>
      <c r="BO7" s="105"/>
      <c r="BP7" s="104"/>
      <c r="BQ7" s="104"/>
      <c r="BR7" s="104"/>
      <c r="BS7" s="104"/>
      <c r="BT7" s="104"/>
      <c r="BU7" s="104"/>
      <c r="BV7" s="104"/>
      <c r="BW7" s="104"/>
      <c r="BX7" s="104"/>
      <c r="BY7" s="104"/>
      <c r="BZ7" s="104"/>
      <c r="CA7" s="104"/>
      <c r="CB7" s="106"/>
      <c r="CC7" s="104"/>
      <c r="CD7" s="104"/>
      <c r="CE7" s="106"/>
      <c r="CF7" s="106"/>
      <c r="CG7" s="106"/>
      <c r="CH7" s="106"/>
      <c r="CI7" s="104"/>
      <c r="CJ7" s="104"/>
      <c r="CK7" s="106"/>
      <c r="CL7" s="106"/>
      <c r="CM7" s="106"/>
      <c r="CN7" s="72"/>
      <c r="CO7" s="23"/>
      <c r="CP7" s="23"/>
      <c r="CQ7" s="23"/>
      <c r="CR7" s="24"/>
      <c r="CS7" s="24"/>
      <c r="CT7" s="24"/>
      <c r="CU7" s="24"/>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6"/>
      <c r="EA7" s="16"/>
      <c r="EB7" s="16"/>
      <c r="EC7" s="16"/>
      <c r="ED7" s="16"/>
      <c r="EE7" s="16"/>
      <c r="EF7" s="16"/>
      <c r="EG7" s="16"/>
      <c r="EH7" s="13"/>
      <c r="EI7" s="13"/>
      <c r="EJ7" s="13"/>
      <c r="EK7" s="13"/>
      <c r="EL7" s="13"/>
      <c r="EM7" s="13"/>
      <c r="EN7" s="13"/>
      <c r="EO7" s="13"/>
      <c r="EP7" s="13"/>
      <c r="EQ7" s="13"/>
      <c r="ER7" s="13"/>
      <c r="ES7" s="13"/>
      <c r="ET7" s="13"/>
      <c r="EU7" s="13"/>
      <c r="EV7" s="13"/>
    </row>
    <row r="8" spans="1:152" s="14" customFormat="1" x14ac:dyDescent="0.25">
      <c r="A8" s="13"/>
      <c r="B8" s="259" t="s">
        <v>18</v>
      </c>
      <c r="C8" s="1533">
        <f>INSTITUCIONAL!C8</f>
        <v>0</v>
      </c>
      <c r="D8" s="259" t="s">
        <v>19</v>
      </c>
      <c r="E8" s="2134">
        <f>INSTITUCIONAL!E8</f>
        <v>0</v>
      </c>
      <c r="F8" s="2135"/>
      <c r="G8" s="2135"/>
      <c r="H8" s="2135"/>
      <c r="I8" s="2135"/>
      <c r="J8" s="2135"/>
      <c r="K8" s="2135"/>
      <c r="L8" s="2135"/>
      <c r="M8" s="2135"/>
      <c r="N8" s="2135"/>
      <c r="O8" s="2135"/>
      <c r="P8" s="2135"/>
      <c r="Q8" s="2135"/>
      <c r="R8" s="2135"/>
      <c r="S8" s="2135"/>
      <c r="T8" s="2135"/>
      <c r="U8" s="2135"/>
      <c r="V8" s="2135"/>
      <c r="W8" s="2135"/>
      <c r="X8" s="2135"/>
      <c r="Y8" s="2135"/>
      <c r="Z8" s="2135"/>
      <c r="AA8" s="2135"/>
      <c r="AB8" s="2135"/>
      <c r="AC8" s="2135"/>
      <c r="AD8" s="2135"/>
      <c r="AE8" s="2135"/>
      <c r="AF8" s="2135"/>
      <c r="AG8" s="2135"/>
      <c r="AH8" s="2135"/>
      <c r="AI8" s="2135"/>
      <c r="AJ8" s="2135"/>
      <c r="AK8" s="2135"/>
      <c r="AL8" s="2135"/>
      <c r="AM8" s="2135"/>
      <c r="AN8" s="2135"/>
      <c r="AO8" s="2135"/>
      <c r="AP8" s="2135"/>
      <c r="AQ8" s="2135"/>
      <c r="AR8" s="2135"/>
      <c r="AS8" s="2135"/>
      <c r="AT8" s="2135"/>
      <c r="AU8" s="2135"/>
      <c r="AV8" s="2135"/>
      <c r="AW8" s="2135"/>
      <c r="AX8" s="2135"/>
      <c r="AY8" s="2135"/>
      <c r="AZ8" s="2135"/>
      <c r="BA8" s="2135"/>
      <c r="BB8" s="2135"/>
      <c r="BC8" s="2135"/>
      <c r="BD8" s="2135"/>
      <c r="BE8" s="2135"/>
      <c r="BF8" s="2136"/>
      <c r="BH8" s="15"/>
      <c r="BI8" s="51"/>
      <c r="BJ8" s="104"/>
      <c r="BK8" s="104"/>
      <c r="BL8" s="104"/>
      <c r="BM8" s="105"/>
      <c r="BN8" s="105"/>
      <c r="BO8" s="105"/>
      <c r="BP8" s="104"/>
      <c r="BQ8" s="104"/>
      <c r="BR8" s="104"/>
      <c r="BS8" s="104"/>
      <c r="BT8" s="104"/>
      <c r="BU8" s="104"/>
      <c r="BV8" s="104"/>
      <c r="BW8" s="104"/>
      <c r="BX8" s="104"/>
      <c r="BY8" s="104"/>
      <c r="BZ8" s="104"/>
      <c r="CA8" s="104"/>
      <c r="CB8" s="106"/>
      <c r="CC8" s="104"/>
      <c r="CD8" s="104"/>
      <c r="CE8" s="106"/>
      <c r="CF8" s="106"/>
      <c r="CG8" s="106"/>
      <c r="CH8" s="106"/>
      <c r="CI8" s="104"/>
      <c r="CJ8" s="104"/>
      <c r="CK8" s="106"/>
      <c r="CL8" s="106"/>
      <c r="CM8" s="106"/>
      <c r="CN8" s="72"/>
      <c r="CO8" s="23"/>
      <c r="CP8" s="23"/>
      <c r="CQ8" s="23"/>
      <c r="CR8" s="24"/>
      <c r="CS8" s="24"/>
      <c r="CT8" s="24"/>
      <c r="CU8" s="24"/>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6"/>
      <c r="EA8" s="16"/>
      <c r="EB8" s="16"/>
      <c r="EC8" s="16"/>
      <c r="ED8" s="16"/>
      <c r="EE8" s="16"/>
      <c r="EF8" s="16"/>
      <c r="EG8" s="16"/>
      <c r="EH8" s="13"/>
      <c r="EI8" s="13"/>
      <c r="EJ8" s="13"/>
      <c r="EK8" s="13"/>
      <c r="EL8" s="13"/>
      <c r="EM8" s="13"/>
      <c r="EN8" s="13"/>
      <c r="EO8" s="13"/>
      <c r="EP8" s="13"/>
      <c r="EQ8" s="13"/>
      <c r="ER8" s="13"/>
      <c r="ES8" s="13"/>
      <c r="ET8" s="13"/>
      <c r="EU8" s="13"/>
      <c r="EV8" s="13"/>
    </row>
    <row r="9" spans="1:152" s="14" customFormat="1" x14ac:dyDescent="0.25">
      <c r="A9" s="13"/>
      <c r="B9" s="259" t="s">
        <v>20</v>
      </c>
      <c r="C9" s="1533">
        <f>INSTITUCIONAL!C9</f>
        <v>0</v>
      </c>
      <c r="D9" s="259" t="s">
        <v>21</v>
      </c>
      <c r="E9" s="2134">
        <f>INSTITUCIONAL!E9</f>
        <v>2019</v>
      </c>
      <c r="F9" s="2135"/>
      <c r="G9" s="2135"/>
      <c r="H9" s="2135"/>
      <c r="I9" s="2135"/>
      <c r="J9" s="2135"/>
      <c r="K9" s="2135"/>
      <c r="L9" s="2135"/>
      <c r="M9" s="2135"/>
      <c r="N9" s="2135"/>
      <c r="O9" s="2135"/>
      <c r="P9" s="2135"/>
      <c r="Q9" s="2135"/>
      <c r="R9" s="2135"/>
      <c r="S9" s="2135"/>
      <c r="T9" s="2135"/>
      <c r="U9" s="2135"/>
      <c r="V9" s="2135"/>
      <c r="W9" s="2135"/>
      <c r="X9" s="2135"/>
      <c r="Y9" s="2135"/>
      <c r="Z9" s="2135"/>
      <c r="AA9" s="2135"/>
      <c r="AB9" s="2135"/>
      <c r="AC9" s="2135"/>
      <c r="AD9" s="2135"/>
      <c r="AE9" s="2135"/>
      <c r="AF9" s="2135"/>
      <c r="AG9" s="2135"/>
      <c r="AH9" s="2135"/>
      <c r="AI9" s="2135"/>
      <c r="AJ9" s="2135"/>
      <c r="AK9" s="2135"/>
      <c r="AL9" s="2135"/>
      <c r="AM9" s="2135"/>
      <c r="AN9" s="2135"/>
      <c r="AO9" s="2135"/>
      <c r="AP9" s="2135"/>
      <c r="AQ9" s="2135"/>
      <c r="AR9" s="2135"/>
      <c r="AS9" s="2135"/>
      <c r="AT9" s="2135"/>
      <c r="AU9" s="2135"/>
      <c r="AV9" s="2135"/>
      <c r="AW9" s="2135"/>
      <c r="AX9" s="2135"/>
      <c r="AY9" s="2135"/>
      <c r="AZ9" s="2135"/>
      <c r="BA9" s="2135"/>
      <c r="BB9" s="2135"/>
      <c r="BC9" s="2135"/>
      <c r="BD9" s="2135"/>
      <c r="BE9" s="2135"/>
      <c r="BF9" s="2136"/>
      <c r="BH9" s="15"/>
      <c r="BI9" s="51"/>
      <c r="BJ9" s="104"/>
      <c r="BK9" s="104"/>
      <c r="BL9" s="104"/>
      <c r="BM9" s="105"/>
      <c r="BN9" s="105"/>
      <c r="BO9" s="105"/>
      <c r="BP9" s="104"/>
      <c r="BQ9" s="104"/>
      <c r="BR9" s="104"/>
      <c r="BS9" s="104"/>
      <c r="BT9" s="104"/>
      <c r="BU9" s="104"/>
      <c r="BV9" s="104"/>
      <c r="BW9" s="104"/>
      <c r="BX9" s="104"/>
      <c r="BY9" s="104"/>
      <c r="BZ9" s="104"/>
      <c r="CA9" s="104"/>
      <c r="CB9" s="106"/>
      <c r="CC9" s="104"/>
      <c r="CD9" s="104"/>
      <c r="CE9" s="106"/>
      <c r="CF9" s="106"/>
      <c r="CG9" s="106"/>
      <c r="CH9" s="106"/>
      <c r="CI9" s="104"/>
      <c r="CJ9" s="104"/>
      <c r="CK9" s="106"/>
      <c r="CL9" s="106"/>
      <c r="CM9" s="106"/>
      <c r="CN9" s="72"/>
      <c r="CO9" s="23"/>
      <c r="CP9" s="23"/>
      <c r="CQ9" s="23"/>
      <c r="CR9" s="24"/>
      <c r="CS9" s="24"/>
      <c r="CT9" s="24"/>
      <c r="CU9" s="24"/>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6"/>
      <c r="EA9" s="16"/>
      <c r="EB9" s="16"/>
      <c r="EC9" s="16"/>
      <c r="ED9" s="16"/>
      <c r="EE9" s="16"/>
      <c r="EF9" s="16"/>
      <c r="EG9" s="16"/>
      <c r="EH9" s="13"/>
      <c r="EI9" s="13"/>
      <c r="EJ9" s="13"/>
      <c r="EK9" s="13"/>
      <c r="EL9" s="13"/>
      <c r="EM9" s="13"/>
      <c r="EN9" s="13"/>
      <c r="EO9" s="13"/>
      <c r="EP9" s="13"/>
      <c r="EQ9" s="13"/>
      <c r="ER9" s="13"/>
      <c r="ES9" s="13"/>
      <c r="ET9" s="13"/>
      <c r="EU9" s="13"/>
      <c r="EV9" s="13"/>
    </row>
    <row r="10" spans="1:152" s="14" customFormat="1" x14ac:dyDescent="0.25">
      <c r="A10" s="13"/>
      <c r="B10" s="259" t="s">
        <v>121</v>
      </c>
      <c r="C10" s="1533">
        <f>INSTITUCIONAL!C10</f>
        <v>0</v>
      </c>
      <c r="D10" s="259" t="s">
        <v>22</v>
      </c>
      <c r="E10" s="2134">
        <f>INSTITUCIONAL!E10</f>
        <v>0</v>
      </c>
      <c r="F10" s="2135"/>
      <c r="G10" s="2135"/>
      <c r="H10" s="2135"/>
      <c r="I10" s="2135"/>
      <c r="J10" s="2135"/>
      <c r="K10" s="2135"/>
      <c r="L10" s="2135"/>
      <c r="M10" s="2135"/>
      <c r="N10" s="2135"/>
      <c r="O10" s="2135"/>
      <c r="P10" s="2135"/>
      <c r="Q10" s="2135"/>
      <c r="R10" s="2135"/>
      <c r="S10" s="2135"/>
      <c r="T10" s="2135"/>
      <c r="U10" s="2135"/>
      <c r="V10" s="2135"/>
      <c r="W10" s="2135"/>
      <c r="X10" s="2135"/>
      <c r="Y10" s="2135"/>
      <c r="Z10" s="2135"/>
      <c r="AA10" s="2135"/>
      <c r="AB10" s="2135"/>
      <c r="AC10" s="2135"/>
      <c r="AD10" s="2135"/>
      <c r="AE10" s="2135"/>
      <c r="AF10" s="2135"/>
      <c r="AG10" s="2135"/>
      <c r="AH10" s="2135"/>
      <c r="AI10" s="2135"/>
      <c r="AJ10" s="2135"/>
      <c r="AK10" s="2135"/>
      <c r="AL10" s="2135"/>
      <c r="AM10" s="2135"/>
      <c r="AN10" s="2135"/>
      <c r="AO10" s="2135"/>
      <c r="AP10" s="2135"/>
      <c r="AQ10" s="2135"/>
      <c r="AR10" s="2135"/>
      <c r="AS10" s="2135"/>
      <c r="AT10" s="2135"/>
      <c r="AU10" s="2135"/>
      <c r="AV10" s="2135"/>
      <c r="AW10" s="2135"/>
      <c r="AX10" s="2135"/>
      <c r="AY10" s="2135"/>
      <c r="AZ10" s="2135"/>
      <c r="BA10" s="2135"/>
      <c r="BB10" s="2135"/>
      <c r="BC10" s="2135"/>
      <c r="BD10" s="2135"/>
      <c r="BE10" s="2135"/>
      <c r="BF10" s="2136"/>
      <c r="BH10" s="15"/>
      <c r="BI10" s="51"/>
      <c r="BJ10" s="104"/>
      <c r="BK10" s="104"/>
      <c r="BL10" s="104"/>
      <c r="BM10" s="105"/>
      <c r="BN10" s="105"/>
      <c r="BO10" s="105"/>
      <c r="BP10" s="124"/>
      <c r="BQ10" s="124"/>
      <c r="BR10" s="124"/>
      <c r="BS10" s="124"/>
      <c r="BT10" s="124"/>
      <c r="BU10" s="124"/>
      <c r="BV10" s="104"/>
      <c r="BW10" s="124"/>
      <c r="BX10" s="124"/>
      <c r="BY10" s="104"/>
      <c r="BZ10" s="104"/>
      <c r="CA10" s="104"/>
      <c r="CB10" s="106"/>
      <c r="CC10" s="124"/>
      <c r="CD10" s="124"/>
      <c r="CE10" s="106"/>
      <c r="CF10" s="106"/>
      <c r="CG10" s="106"/>
      <c r="CH10" s="106"/>
      <c r="CI10" s="124"/>
      <c r="CJ10" s="124"/>
      <c r="CK10" s="106"/>
      <c r="CL10" s="106"/>
      <c r="CM10" s="106"/>
      <c r="CN10" s="72"/>
      <c r="CO10" s="23"/>
      <c r="CP10" s="23"/>
      <c r="CQ10" s="23"/>
      <c r="CR10" s="24"/>
      <c r="CS10" s="24"/>
      <c r="CT10" s="24"/>
      <c r="CU10" s="24"/>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6"/>
      <c r="EA10" s="16"/>
      <c r="EB10" s="16"/>
      <c r="EC10" s="16"/>
      <c r="ED10" s="16"/>
      <c r="EE10" s="16"/>
      <c r="EF10" s="16"/>
      <c r="EG10" s="16"/>
      <c r="EH10" s="13"/>
      <c r="EI10" s="13"/>
      <c r="EJ10" s="13"/>
      <c r="EK10" s="13"/>
      <c r="EL10" s="13"/>
      <c r="EM10" s="13"/>
      <c r="EN10" s="13"/>
      <c r="EO10" s="13"/>
      <c r="EP10" s="13"/>
      <c r="EQ10" s="13"/>
      <c r="ER10" s="13"/>
      <c r="ES10" s="13"/>
      <c r="ET10" s="13"/>
      <c r="EU10" s="13"/>
      <c r="EV10" s="13"/>
    </row>
    <row r="11" spans="1:152" s="13" customFormat="1" x14ac:dyDescent="0.25">
      <c r="B11" s="39"/>
      <c r="C11" s="40"/>
      <c r="D11" s="40"/>
      <c r="E11" s="41"/>
      <c r="F11" s="41"/>
      <c r="G11" s="41"/>
      <c r="H11" s="41"/>
      <c r="I11" s="41"/>
      <c r="J11" s="41"/>
      <c r="K11" s="41"/>
      <c r="L11" s="41"/>
      <c r="M11" s="41"/>
      <c r="N11" s="41"/>
      <c r="O11" s="41"/>
      <c r="P11" s="41"/>
      <c r="Q11" s="41"/>
      <c r="R11" s="42"/>
      <c r="S11" s="41"/>
      <c r="T11" s="41"/>
      <c r="U11" s="41"/>
      <c r="V11" s="43"/>
      <c r="W11" s="43"/>
      <c r="X11" s="40"/>
      <c r="Y11" s="44"/>
      <c r="Z11" s="45"/>
      <c r="AA11" s="46"/>
      <c r="AB11" s="46"/>
      <c r="AC11" s="45"/>
      <c r="AD11" s="46"/>
      <c r="AE11" s="47"/>
      <c r="AF11" s="44"/>
      <c r="AG11" s="45"/>
      <c r="AH11" s="48"/>
      <c r="AI11" s="48"/>
      <c r="AJ11" s="45"/>
      <c r="AK11" s="46"/>
      <c r="AL11" s="40"/>
      <c r="AM11" s="44"/>
      <c r="AN11" s="45"/>
      <c r="AO11" s="45"/>
      <c r="AP11" s="45"/>
      <c r="AQ11" s="45"/>
      <c r="AR11" s="46"/>
      <c r="AS11" s="40"/>
      <c r="AT11" s="44"/>
      <c r="AU11" s="45"/>
      <c r="AV11" s="46"/>
      <c r="AW11" s="45"/>
      <c r="AX11" s="46"/>
      <c r="AY11" s="40"/>
      <c r="AZ11" s="44"/>
      <c r="BA11" s="45"/>
      <c r="BB11" s="46"/>
      <c r="BC11" s="46"/>
      <c r="BD11" s="45"/>
      <c r="BE11" s="46"/>
      <c r="BF11" s="49"/>
      <c r="BG11" s="50"/>
      <c r="BH11" s="15"/>
      <c r="BI11" s="100"/>
      <c r="BJ11" s="101"/>
      <c r="BK11" s="101"/>
      <c r="BL11" s="101"/>
      <c r="BM11" s="102"/>
      <c r="BN11" s="102"/>
      <c r="BO11" s="102"/>
      <c r="BP11" s="1012"/>
      <c r="BQ11" s="1012"/>
      <c r="BR11" s="1012"/>
      <c r="BS11" s="1012"/>
      <c r="BT11" s="1012"/>
      <c r="BU11" s="1012"/>
      <c r="BV11" s="101"/>
      <c r="BW11" s="1012"/>
      <c r="BX11" s="1012"/>
      <c r="BY11" s="101"/>
      <c r="BZ11" s="101"/>
      <c r="CA11" s="101"/>
      <c r="CB11" s="103"/>
      <c r="CC11" s="1012"/>
      <c r="CD11" s="1012"/>
      <c r="CE11" s="103"/>
      <c r="CF11" s="103"/>
      <c r="CG11" s="103"/>
      <c r="CH11" s="103"/>
      <c r="CI11" s="1012"/>
      <c r="CJ11" s="1012"/>
      <c r="CK11" s="103"/>
      <c r="CL11" s="103"/>
      <c r="CM11" s="103"/>
      <c r="CN11" s="71"/>
      <c r="CO11" s="16"/>
      <c r="CP11" s="16"/>
      <c r="CQ11" s="16"/>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6"/>
      <c r="EA11" s="16"/>
      <c r="EB11" s="16"/>
      <c r="EC11" s="16"/>
      <c r="ED11" s="16"/>
      <c r="EE11" s="16"/>
      <c r="EF11" s="16"/>
      <c r="EG11" s="16"/>
    </row>
    <row r="12" spans="1:152" s="51" customFormat="1" ht="57.6" customHeight="1" x14ac:dyDescent="0.25">
      <c r="A12" s="13"/>
      <c r="B12" s="728" t="s">
        <v>1721</v>
      </c>
      <c r="C12" s="2133" t="s">
        <v>1729</v>
      </c>
      <c r="D12" s="2133"/>
      <c r="E12" s="2133"/>
      <c r="F12" s="2133"/>
      <c r="G12" s="2133"/>
      <c r="H12" s="2133"/>
      <c r="I12" s="2133"/>
      <c r="J12" s="2133"/>
      <c r="K12" s="2133"/>
      <c r="L12" s="2133"/>
      <c r="M12" s="2133"/>
      <c r="N12" s="2133"/>
      <c r="O12" s="2133"/>
      <c r="P12" s="2133"/>
      <c r="Q12" s="2133"/>
      <c r="R12" s="2133"/>
      <c r="S12" s="2133"/>
      <c r="T12" s="2133"/>
      <c r="U12" s="2133"/>
      <c r="V12" s="2133"/>
      <c r="W12" s="2133"/>
      <c r="X12" s="2133"/>
      <c r="Y12" s="2133"/>
      <c r="Z12" s="2133"/>
      <c r="AA12" s="2133"/>
      <c r="AB12" s="2133"/>
      <c r="AC12" s="2133"/>
      <c r="AD12" s="2133"/>
      <c r="AE12" s="2133"/>
      <c r="AF12" s="2133"/>
      <c r="AG12" s="2133"/>
      <c r="AH12" s="2133"/>
      <c r="AI12" s="2133"/>
      <c r="AJ12" s="2133"/>
      <c r="AK12" s="2133"/>
      <c r="AL12" s="2133"/>
      <c r="AM12" s="2133"/>
      <c r="AN12" s="2133"/>
      <c r="AO12" s="2133"/>
      <c r="AP12" s="2133"/>
      <c r="AQ12" s="2133"/>
      <c r="AR12" s="2133"/>
      <c r="AS12" s="2133"/>
      <c r="AT12" s="2133"/>
      <c r="AU12" s="2133"/>
      <c r="AV12" s="2133"/>
      <c r="AW12" s="2133"/>
      <c r="AX12" s="2133"/>
      <c r="AY12" s="2133"/>
      <c r="AZ12" s="2133"/>
      <c r="BA12" s="2133"/>
      <c r="BB12" s="2133"/>
      <c r="BC12" s="2133"/>
      <c r="BD12" s="2133"/>
      <c r="BE12" s="2133"/>
      <c r="BF12" s="2133"/>
      <c r="BG12" s="729"/>
      <c r="BH12" s="15"/>
      <c r="BJ12" s="104"/>
      <c r="BK12" s="104"/>
      <c r="BL12" s="104"/>
      <c r="BM12" s="105"/>
      <c r="BN12" s="105"/>
      <c r="BO12" s="105"/>
      <c r="BP12" s="104"/>
      <c r="BQ12" s="104"/>
      <c r="BR12" s="104"/>
      <c r="BS12" s="104"/>
      <c r="BT12" s="104"/>
      <c r="BU12" s="104"/>
      <c r="BV12" s="104"/>
      <c r="BW12" s="104"/>
      <c r="BX12" s="104"/>
      <c r="BY12" s="104"/>
      <c r="BZ12" s="104"/>
      <c r="CA12" s="104"/>
      <c r="CB12" s="106"/>
      <c r="CC12" s="104"/>
      <c r="CD12" s="104"/>
      <c r="CE12" s="106"/>
      <c r="CF12" s="106"/>
      <c r="CG12" s="106"/>
      <c r="CH12" s="106"/>
      <c r="CI12" s="104"/>
      <c r="CJ12" s="104"/>
      <c r="CK12" s="106"/>
      <c r="CL12" s="106"/>
      <c r="CM12" s="106"/>
      <c r="CN12" s="72"/>
      <c r="CO12" s="23"/>
      <c r="CP12" s="23"/>
      <c r="CQ12" s="23"/>
      <c r="CR12" s="24"/>
      <c r="CS12" s="24"/>
      <c r="CT12" s="24"/>
      <c r="CU12" s="24"/>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6"/>
      <c r="EA12" s="16"/>
      <c r="EB12" s="16"/>
      <c r="EC12" s="16"/>
      <c r="ED12" s="16"/>
      <c r="EE12" s="16"/>
      <c r="EF12" s="16"/>
      <c r="EG12" s="16"/>
      <c r="EH12" s="100"/>
      <c r="EI12" s="100"/>
      <c r="EJ12" s="100"/>
      <c r="EK12" s="100"/>
      <c r="EL12" s="100"/>
      <c r="EM12" s="100"/>
      <c r="EN12" s="100"/>
      <c r="EO12" s="100"/>
      <c r="EP12" s="100"/>
      <c r="EQ12" s="100"/>
      <c r="ER12" s="100"/>
      <c r="ES12" s="100"/>
      <c r="ET12" s="100"/>
      <c r="EU12" s="100"/>
      <c r="EV12" s="100"/>
    </row>
    <row r="13" spans="1:152" s="51" customFormat="1" ht="25.5" customHeight="1" x14ac:dyDescent="0.25">
      <c r="A13" s="13"/>
      <c r="B13" s="2125" t="s">
        <v>24</v>
      </c>
      <c r="C13" s="2126"/>
      <c r="D13" s="2126"/>
      <c r="E13" s="2126"/>
      <c r="F13" s="2126"/>
      <c r="G13" s="2126"/>
      <c r="H13" s="2126"/>
      <c r="I13" s="2126"/>
      <c r="J13" s="2126"/>
      <c r="K13" s="2126"/>
      <c r="L13" s="2126"/>
      <c r="M13" s="2126"/>
      <c r="N13" s="2126"/>
      <c r="O13" s="2126"/>
      <c r="P13" s="2126"/>
      <c r="Q13" s="2126"/>
      <c r="R13" s="2126"/>
      <c r="S13" s="2126"/>
      <c r="T13" s="2126"/>
      <c r="U13" s="2126"/>
      <c r="V13" s="2126"/>
      <c r="W13" s="2126"/>
      <c r="X13" s="2126"/>
      <c r="Y13" s="2126"/>
      <c r="Z13" s="2126"/>
      <c r="AA13" s="2126"/>
      <c r="AB13" s="2126"/>
      <c r="AC13" s="2126"/>
      <c r="AD13" s="2126"/>
      <c r="AE13" s="2126"/>
      <c r="AF13" s="2126"/>
      <c r="AG13" s="2126"/>
      <c r="AH13" s="2126"/>
      <c r="AI13" s="2126"/>
      <c r="AJ13" s="2126"/>
      <c r="AK13" s="2126"/>
      <c r="AL13" s="2126"/>
      <c r="AM13" s="2126"/>
      <c r="AN13" s="2126"/>
      <c r="AO13" s="2126"/>
      <c r="AP13" s="2126"/>
      <c r="AQ13" s="2126"/>
      <c r="AR13" s="2126"/>
      <c r="AS13" s="2126"/>
      <c r="AT13" s="2126"/>
      <c r="AU13" s="2126"/>
      <c r="AV13" s="2126"/>
      <c r="AW13" s="2126"/>
      <c r="AX13" s="2126"/>
      <c r="AY13" s="2126"/>
      <c r="AZ13" s="2126"/>
      <c r="BA13" s="2126"/>
      <c r="BB13" s="2126"/>
      <c r="BC13" s="2126"/>
      <c r="BD13" s="2126"/>
      <c r="BE13" s="2126"/>
      <c r="BF13" s="2126"/>
      <c r="BG13" s="2127"/>
      <c r="BH13" s="15"/>
      <c r="BJ13" s="104"/>
      <c r="BK13" s="104"/>
      <c r="BL13" s="104"/>
      <c r="BM13" s="105"/>
      <c r="BN13" s="105"/>
      <c r="BO13" s="105"/>
      <c r="BP13" s="104"/>
      <c r="BQ13" s="104"/>
      <c r="BR13" s="104"/>
      <c r="BS13" s="104"/>
      <c r="BT13" s="104"/>
      <c r="BU13" s="104"/>
      <c r="BV13" s="104"/>
      <c r="BW13" s="104"/>
      <c r="BX13" s="104"/>
      <c r="BY13" s="104"/>
      <c r="BZ13" s="104"/>
      <c r="CA13" s="104"/>
      <c r="CB13" s="106"/>
      <c r="CC13" s="104"/>
      <c r="CD13" s="104"/>
      <c r="CE13" s="106"/>
      <c r="CF13" s="106"/>
      <c r="CG13" s="106"/>
      <c r="CH13" s="106"/>
      <c r="CI13" s="104"/>
      <c r="CJ13" s="104"/>
      <c r="CK13" s="106"/>
      <c r="CL13" s="106"/>
      <c r="CM13" s="106"/>
      <c r="CN13" s="72"/>
      <c r="CO13" s="23"/>
      <c r="CP13" s="23"/>
      <c r="CQ13" s="23"/>
      <c r="CR13" s="24"/>
      <c r="CS13" s="24"/>
      <c r="CT13" s="24"/>
      <c r="CU13" s="24"/>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6"/>
      <c r="EA13" s="16"/>
      <c r="EB13" s="16"/>
      <c r="EC13" s="16"/>
      <c r="ED13" s="16"/>
      <c r="EE13" s="16"/>
      <c r="EF13" s="16"/>
      <c r="EG13" s="16"/>
      <c r="EH13" s="100"/>
      <c r="EI13" s="100"/>
      <c r="EJ13" s="100"/>
      <c r="EK13" s="100"/>
      <c r="EL13" s="100"/>
      <c r="EM13" s="100"/>
      <c r="EN13" s="100"/>
      <c r="EO13" s="100"/>
      <c r="EP13" s="100"/>
      <c r="EQ13" s="100"/>
      <c r="ER13" s="100"/>
      <c r="ES13" s="100"/>
      <c r="ET13" s="100"/>
      <c r="EU13" s="100"/>
      <c r="EV13" s="100"/>
    </row>
    <row r="14" spans="1:152" s="51" customFormat="1" ht="15" customHeight="1" x14ac:dyDescent="0.25">
      <c r="A14" s="13"/>
      <c r="B14" s="2128" t="s">
        <v>1725</v>
      </c>
      <c r="C14" s="2130" t="s">
        <v>287</v>
      </c>
      <c r="D14" s="2130" t="s">
        <v>25</v>
      </c>
      <c r="E14" s="2130"/>
      <c r="F14" s="2130"/>
      <c r="G14" s="2130"/>
      <c r="H14" s="2130"/>
      <c r="I14" s="2130"/>
      <c r="J14" s="2130"/>
      <c r="K14" s="2130"/>
      <c r="L14" s="2130"/>
      <c r="M14" s="2130"/>
      <c r="N14" s="2130"/>
      <c r="O14" s="2130"/>
      <c r="P14" s="2130"/>
      <c r="Q14" s="2130"/>
      <c r="R14" s="2130"/>
      <c r="S14" s="2130" t="s">
        <v>193</v>
      </c>
      <c r="T14" s="2130"/>
      <c r="U14" s="2130"/>
      <c r="V14" s="2130"/>
      <c r="W14" s="2130"/>
      <c r="X14" s="2124" t="s">
        <v>201</v>
      </c>
      <c r="Y14" s="2124"/>
      <c r="Z14" s="2124"/>
      <c r="AA14" s="2124"/>
      <c r="AB14" s="2124"/>
      <c r="AC14" s="2124"/>
      <c r="AD14" s="2124"/>
      <c r="AE14" s="2124" t="s">
        <v>200</v>
      </c>
      <c r="AF14" s="2124"/>
      <c r="AG14" s="2124"/>
      <c r="AH14" s="2124"/>
      <c r="AI14" s="2124"/>
      <c r="AJ14" s="2124"/>
      <c r="AK14" s="2124"/>
      <c r="AL14" s="2124" t="s">
        <v>199</v>
      </c>
      <c r="AM14" s="2124"/>
      <c r="AN14" s="2124"/>
      <c r="AO14" s="2124"/>
      <c r="AP14" s="2124"/>
      <c r="AQ14" s="2124"/>
      <c r="AR14" s="2124"/>
      <c r="AS14" s="2124" t="s">
        <v>362</v>
      </c>
      <c r="AT14" s="2124"/>
      <c r="AU14" s="2124"/>
      <c r="AV14" s="2124"/>
      <c r="AW14" s="2124"/>
      <c r="AX14" s="2124"/>
      <c r="AY14" s="2124" t="s">
        <v>198</v>
      </c>
      <c r="AZ14" s="2124"/>
      <c r="BA14" s="2124"/>
      <c r="BB14" s="2124"/>
      <c r="BC14" s="2124"/>
      <c r="BD14" s="2124"/>
      <c r="BE14" s="2124"/>
      <c r="BF14" s="2130" t="s">
        <v>604</v>
      </c>
      <c r="BG14" s="2122" t="s">
        <v>26</v>
      </c>
      <c r="BH14" s="15"/>
      <c r="BJ14" s="104"/>
      <c r="BK14" s="104"/>
      <c r="BL14" s="104"/>
      <c r="BM14" s="105"/>
      <c r="BN14" s="105"/>
      <c r="BO14" s="105"/>
      <c r="BP14" s="104"/>
      <c r="BQ14" s="104"/>
      <c r="BR14" s="104"/>
      <c r="BS14" s="104"/>
      <c r="BT14" s="104"/>
      <c r="BU14" s="104"/>
      <c r="BV14" s="104"/>
      <c r="BW14" s="104"/>
      <c r="BX14" s="104"/>
      <c r="BY14" s="104"/>
      <c r="BZ14" s="104"/>
      <c r="CA14" s="104"/>
      <c r="CB14" s="106"/>
      <c r="CC14" s="104"/>
      <c r="CD14" s="104"/>
      <c r="CE14" s="106"/>
      <c r="CF14" s="106"/>
      <c r="CG14" s="106"/>
      <c r="CH14" s="106"/>
      <c r="CI14" s="104"/>
      <c r="CJ14" s="104"/>
      <c r="CK14" s="106"/>
      <c r="CL14" s="106"/>
      <c r="CM14" s="106"/>
      <c r="CN14" s="72"/>
      <c r="CO14" s="23"/>
      <c r="CP14" s="23"/>
      <c r="CQ14" s="23"/>
      <c r="CR14" s="24"/>
      <c r="CS14" s="24"/>
      <c r="CT14" s="24"/>
      <c r="CU14" s="24"/>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6"/>
      <c r="EA14" s="16"/>
      <c r="EB14" s="16"/>
      <c r="EC14" s="16"/>
      <c r="ED14" s="16"/>
      <c r="EE14" s="16"/>
      <c r="EF14" s="16"/>
      <c r="EG14" s="16"/>
      <c r="EH14" s="100"/>
      <c r="EI14" s="100"/>
      <c r="EJ14" s="100"/>
      <c r="EK14" s="100"/>
      <c r="EL14" s="100"/>
      <c r="EM14" s="100"/>
      <c r="EN14" s="100"/>
      <c r="EO14" s="100"/>
      <c r="EP14" s="100"/>
      <c r="EQ14" s="100"/>
      <c r="ER14" s="100"/>
      <c r="ES14" s="100"/>
      <c r="ET14" s="100"/>
      <c r="EU14" s="100"/>
      <c r="EV14" s="100"/>
    </row>
    <row r="15" spans="1:152" s="51" customFormat="1" ht="75" customHeight="1" x14ac:dyDescent="0.25">
      <c r="A15" s="13"/>
      <c r="B15" s="2129"/>
      <c r="C15" s="2130"/>
      <c r="D15" s="287" t="s">
        <v>27</v>
      </c>
      <c r="E15" s="287" t="s">
        <v>652</v>
      </c>
      <c r="F15" s="948" t="s">
        <v>29</v>
      </c>
      <c r="G15" s="948" t="s">
        <v>30</v>
      </c>
      <c r="H15" s="948" t="s">
        <v>31</v>
      </c>
      <c r="I15" s="948" t="s">
        <v>32</v>
      </c>
      <c r="J15" s="948" t="s">
        <v>33</v>
      </c>
      <c r="K15" s="948" t="s">
        <v>34</v>
      </c>
      <c r="L15" s="948" t="s">
        <v>35</v>
      </c>
      <c r="M15" s="948" t="s">
        <v>36</v>
      </c>
      <c r="N15" s="948" t="s">
        <v>37</v>
      </c>
      <c r="O15" s="948" t="s">
        <v>38</v>
      </c>
      <c r="P15" s="948" t="s">
        <v>39</v>
      </c>
      <c r="Q15" s="948" t="s">
        <v>40</v>
      </c>
      <c r="R15" s="948" t="s">
        <v>41</v>
      </c>
      <c r="S15" s="948" t="s">
        <v>42</v>
      </c>
      <c r="T15" s="948" t="s">
        <v>43</v>
      </c>
      <c r="U15" s="948" t="s">
        <v>44</v>
      </c>
      <c r="V15" s="285" t="s">
        <v>210</v>
      </c>
      <c r="W15" s="286" t="s">
        <v>193</v>
      </c>
      <c r="X15" s="2123" t="s">
        <v>194</v>
      </c>
      <c r="Y15" s="2123"/>
      <c r="Z15" s="948" t="s">
        <v>202</v>
      </c>
      <c r="AA15" s="287" t="s">
        <v>603</v>
      </c>
      <c r="AB15" s="287" t="s">
        <v>615</v>
      </c>
      <c r="AC15" s="286" t="s">
        <v>203</v>
      </c>
      <c r="AD15" s="287" t="s">
        <v>294</v>
      </c>
      <c r="AE15" s="2123" t="s">
        <v>195</v>
      </c>
      <c r="AF15" s="2123"/>
      <c r="AG15" s="286" t="s">
        <v>204</v>
      </c>
      <c r="AH15" s="288" t="s">
        <v>616</v>
      </c>
      <c r="AI15" s="288" t="s">
        <v>617</v>
      </c>
      <c r="AJ15" s="286" t="s">
        <v>205</v>
      </c>
      <c r="AK15" s="287" t="s">
        <v>294</v>
      </c>
      <c r="AL15" s="2123" t="s">
        <v>196</v>
      </c>
      <c r="AM15" s="2123"/>
      <c r="AN15" s="286" t="s">
        <v>206</v>
      </c>
      <c r="AO15" s="948" t="s">
        <v>618</v>
      </c>
      <c r="AP15" s="948" t="s">
        <v>619</v>
      </c>
      <c r="AQ15" s="286" t="s">
        <v>207</v>
      </c>
      <c r="AR15" s="287" t="s">
        <v>294</v>
      </c>
      <c r="AS15" s="2123" t="s">
        <v>620</v>
      </c>
      <c r="AT15" s="2123"/>
      <c r="AU15" s="286" t="s">
        <v>364</v>
      </c>
      <c r="AV15" s="287" t="s">
        <v>621</v>
      </c>
      <c r="AW15" s="286" t="s">
        <v>363</v>
      </c>
      <c r="AX15" s="287" t="s">
        <v>294</v>
      </c>
      <c r="AY15" s="2123" t="s">
        <v>197</v>
      </c>
      <c r="AZ15" s="2123"/>
      <c r="BA15" s="286" t="s">
        <v>208</v>
      </c>
      <c r="BB15" s="287" t="s">
        <v>622</v>
      </c>
      <c r="BC15" s="287" t="s">
        <v>623</v>
      </c>
      <c r="BD15" s="286" t="s">
        <v>209</v>
      </c>
      <c r="BE15" s="287" t="s">
        <v>294</v>
      </c>
      <c r="BF15" s="2130"/>
      <c r="BG15" s="2122"/>
      <c r="BH15" s="15" t="s">
        <v>45</v>
      </c>
      <c r="BJ15" s="104"/>
      <c r="BK15" s="104"/>
      <c r="BL15" s="104"/>
      <c r="BM15" s="105"/>
      <c r="BN15" s="105"/>
      <c r="BO15" s="105"/>
      <c r="BP15" s="104"/>
      <c r="BQ15" s="104"/>
      <c r="BR15" s="104"/>
      <c r="BS15" s="104"/>
      <c r="BT15" s="104"/>
      <c r="BU15" s="104"/>
      <c r="BV15" s="104"/>
      <c r="BW15" s="104"/>
      <c r="BX15" s="104"/>
      <c r="BY15" s="104"/>
      <c r="BZ15" s="104"/>
      <c r="CA15" s="104"/>
      <c r="CB15" s="106"/>
      <c r="CC15" s="104"/>
      <c r="CD15" s="104"/>
      <c r="CE15" s="106"/>
      <c r="CF15" s="106"/>
      <c r="CG15" s="106"/>
      <c r="CH15" s="106"/>
      <c r="CI15" s="104"/>
      <c r="CJ15" s="104"/>
      <c r="CK15" s="106"/>
      <c r="CL15" s="106"/>
      <c r="CM15" s="106"/>
      <c r="CN15" s="72"/>
      <c r="CO15" s="23"/>
      <c r="CP15" s="23"/>
      <c r="CQ15" s="23"/>
      <c r="CR15" s="24"/>
      <c r="CS15" s="24"/>
      <c r="CT15" s="24"/>
      <c r="CU15" s="24"/>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6"/>
      <c r="EA15" s="16"/>
      <c r="EB15" s="16"/>
      <c r="EC15" s="16"/>
      <c r="ED15" s="16"/>
      <c r="EE15" s="16"/>
      <c r="EF15" s="16"/>
      <c r="EG15" s="16"/>
      <c r="EH15" s="100"/>
      <c r="EI15" s="100"/>
      <c r="EJ15" s="100"/>
      <c r="EK15" s="100"/>
      <c r="EL15" s="100"/>
      <c r="EM15" s="100"/>
      <c r="EN15" s="100"/>
      <c r="EO15" s="100"/>
      <c r="EP15" s="100"/>
      <c r="EQ15" s="100"/>
      <c r="ER15" s="100"/>
      <c r="ES15" s="100"/>
      <c r="ET15" s="100"/>
      <c r="EU15" s="100"/>
      <c r="EV15" s="100"/>
    </row>
    <row r="16" spans="1:152" s="14" customFormat="1" ht="15" customHeight="1" x14ac:dyDescent="0.25">
      <c r="A16" s="13"/>
      <c r="B16" s="264" t="s">
        <v>401</v>
      </c>
      <c r="C16" s="209"/>
      <c r="D16" s="289">
        <f t="shared" ref="D16:D23" si="0">VLOOKUP($C16,$BI$91:$CM$473,2,FALSE)</f>
        <v>0</v>
      </c>
      <c r="E16" s="578"/>
      <c r="F16" s="1534"/>
      <c r="G16" s="1534"/>
      <c r="H16" s="1534"/>
      <c r="I16" s="1534"/>
      <c r="J16" s="1534"/>
      <c r="K16" s="1534"/>
      <c r="L16" s="1534"/>
      <c r="M16" s="1534"/>
      <c r="N16" s="1534"/>
      <c r="O16" s="1534"/>
      <c r="P16" s="1534"/>
      <c r="Q16" s="132">
        <f>SUM(E16:P16)</f>
        <v>0</v>
      </c>
      <c r="R16" s="133">
        <f>COUNT(E16:P16)</f>
        <v>0</v>
      </c>
      <c r="S16" s="132">
        <f>IF(R16&gt;1,AVERAGE(E16:P16),0)</f>
        <v>0</v>
      </c>
      <c r="T16" s="132">
        <f>IF(R16&gt;1,STDEV(E16:P16),0)</f>
        <v>0</v>
      </c>
      <c r="U16" s="132">
        <f t="shared" ref="U16:U23" si="1">IF(R16&gt;1,VLOOKUP($R16,$BI$425:$BJ$437,2,FALSE),0)</f>
        <v>0</v>
      </c>
      <c r="V16" s="1342"/>
      <c r="W16" s="135">
        <f t="shared" ref="W16:W23" si="2">IF(R16&gt;1,1-((S16-((T16*U16)/(SQRT(R16))))/S16),VLOOKUP($C16,$BI$91:$CS$473,34,FALSE))</f>
        <v>0</v>
      </c>
      <c r="X16" s="290">
        <f t="shared" ref="X16:X23" si="3">VLOOKUP($C16,$BI$91:$CM$473,3,FALSE)</f>
        <v>0</v>
      </c>
      <c r="Y16" s="279">
        <f t="shared" ref="Y16:Y23" si="4">VLOOKUP($C16,$BI$91:$CM$473,4,FALSE)</f>
        <v>0</v>
      </c>
      <c r="Z16" s="280">
        <f t="shared" ref="Z16:Z23" si="5">IF($Q16&gt;0,VLOOKUP($C16,$BI$91:$CM$473,6,FALSE),0)</f>
        <v>0</v>
      </c>
      <c r="AA16" s="281">
        <f>($Q16*X16)/1000</f>
        <v>0</v>
      </c>
      <c r="AB16" s="281">
        <f t="shared" ref="AB16:AB23" si="6">AA16*$BJ$443</f>
        <v>0</v>
      </c>
      <c r="AC16" s="280">
        <f>IF(AA16&gt;0,SQRT(($W16*$W16)+(Z16*Z16)+($V16*$V16)),0)</f>
        <v>0</v>
      </c>
      <c r="AD16" s="281">
        <f>(AB16*AC16)^2</f>
        <v>0</v>
      </c>
      <c r="AE16" s="291">
        <f t="shared" ref="AE16:AE23" si="7">VLOOKUP($C16,$BI$91:$CM$473,21,FALSE)</f>
        <v>0</v>
      </c>
      <c r="AF16" s="279">
        <f t="shared" ref="AF16:AF23" si="8">VLOOKUP($C16,$BI$91:$CM$473,22,FALSE)</f>
        <v>0</v>
      </c>
      <c r="AG16" s="280">
        <f t="shared" ref="AG16:AG23" si="9">IF($Q16&gt;0,VLOOKUP($C16,$BI$91:$CM$473,24,FALSE),0)</f>
        <v>0</v>
      </c>
      <c r="AH16" s="292">
        <f>($Q16*AE16)/1000</f>
        <v>0</v>
      </c>
      <c r="AI16" s="292">
        <f t="shared" ref="AI16:AI23" si="10">AH16*$BJ$444</f>
        <v>0</v>
      </c>
      <c r="AJ16" s="280">
        <f>IF(AH16&gt;0,SQRT(($W16*$W16)+(AG16*AG16)+($V16*$V16)),0)</f>
        <v>0</v>
      </c>
      <c r="AK16" s="281">
        <f>(AI16*AJ16)^2</f>
        <v>0</v>
      </c>
      <c r="AL16" s="291">
        <f t="shared" ref="AL16:AL23" si="11">VLOOKUP($C16,$BI$91:$CM$473,27,FALSE)</f>
        <v>0</v>
      </c>
      <c r="AM16" s="279">
        <f t="shared" ref="AM16:AM23" si="12">VLOOKUP($C16,$BI$91:$CM$473,28,FALSE)</f>
        <v>0</v>
      </c>
      <c r="AN16" s="280">
        <f t="shared" ref="AN16:AN23" si="13">IF($Q16&gt;0,VLOOKUP($C16,$BI$91:$CM$473,30,FALSE),0)</f>
        <v>0</v>
      </c>
      <c r="AO16" s="292">
        <f>($Q16*AL16)/1000</f>
        <v>0</v>
      </c>
      <c r="AP16" s="292">
        <f t="shared" ref="AP16:AP23" si="14">AO16*$BJ$445</f>
        <v>0</v>
      </c>
      <c r="AQ16" s="280">
        <f>IF(AO16&gt;0,SQRT(($W16*$W16)+(AN16*AN16)+($V16*$V16)),0)</f>
        <v>0</v>
      </c>
      <c r="AR16" s="281">
        <f>(AP16*AQ16)^2</f>
        <v>0</v>
      </c>
      <c r="AS16" s="278">
        <v>0</v>
      </c>
      <c r="AT16" s="279">
        <v>0</v>
      </c>
      <c r="AU16" s="280">
        <v>0</v>
      </c>
      <c r="AV16" s="292">
        <f t="shared" ref="AV16:AV23" si="15">($Q16*AS16)/1000</f>
        <v>0</v>
      </c>
      <c r="AW16" s="280">
        <f t="shared" ref="AW16:AW22" si="16">IF(AV16&gt;0,SQRT(($W16*$W16)+(AU16*AU16)+($V16*$V16)),0)</f>
        <v>0</v>
      </c>
      <c r="AX16" s="281">
        <f>(AV16*AW16)^2</f>
        <v>0</v>
      </c>
      <c r="AY16" s="278">
        <v>0</v>
      </c>
      <c r="AZ16" s="279">
        <v>0</v>
      </c>
      <c r="BA16" s="280">
        <v>0</v>
      </c>
      <c r="BB16" s="292">
        <f>($Q16*AY16)/1000</f>
        <v>0</v>
      </c>
      <c r="BC16" s="292">
        <f t="shared" ref="BC16:BC23" si="17">BB16*$BJ$446</f>
        <v>0</v>
      </c>
      <c r="BD16" s="280">
        <f>IF(BB16&gt;0,SQRT(($W16*$W16)+(BA16*BA16)+($V16*$V16)),0)</f>
        <v>0</v>
      </c>
      <c r="BE16" s="281">
        <f>(BC16*BD16)^2</f>
        <v>0</v>
      </c>
      <c r="BF16" s="282">
        <f t="shared" ref="BF16:BF23" si="18">AB16+AI16+AP16+AV16+BC16</f>
        <v>0</v>
      </c>
      <c r="BG16" s="269">
        <f t="shared" ref="BG16:BG23" si="19">IF(BF16&gt;0,SQRT(AD16+AK16+AR16+AX16+BE16)/BF16,0)</f>
        <v>0</v>
      </c>
      <c r="BH16" s="15">
        <f>(BF16*BG16)^2</f>
        <v>0</v>
      </c>
      <c r="BI16" s="51"/>
      <c r="BJ16" s="104"/>
      <c r="BK16" s="104"/>
      <c r="BL16" s="104"/>
      <c r="BM16" s="105"/>
      <c r="BN16" s="105"/>
      <c r="BO16" s="105"/>
      <c r="BP16" s="104"/>
      <c r="BQ16" s="104"/>
      <c r="BR16" s="104"/>
      <c r="BS16" s="104"/>
      <c r="BT16" s="104"/>
      <c r="BU16" s="104"/>
      <c r="BV16" s="104"/>
      <c r="BW16" s="104"/>
      <c r="BX16" s="104"/>
      <c r="BY16" s="104"/>
      <c r="BZ16" s="104"/>
      <c r="CA16" s="104"/>
      <c r="CB16" s="106"/>
      <c r="CC16" s="104"/>
      <c r="CD16" s="104"/>
      <c r="CE16" s="106"/>
      <c r="CF16" s="106"/>
      <c r="CG16" s="106"/>
      <c r="CH16" s="106"/>
      <c r="CI16" s="104"/>
      <c r="CJ16" s="104"/>
      <c r="CK16" s="106"/>
      <c r="CL16" s="106"/>
      <c r="CM16" s="106"/>
      <c r="CN16" s="72"/>
      <c r="CO16" s="23"/>
      <c r="CP16" s="23"/>
      <c r="CQ16" s="23"/>
      <c r="CR16" s="24"/>
      <c r="CS16" s="24"/>
      <c r="CT16" s="24"/>
      <c r="CU16" s="24"/>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6"/>
      <c r="EA16" s="16"/>
      <c r="EB16" s="16"/>
      <c r="EC16" s="16"/>
      <c r="ED16" s="16"/>
      <c r="EE16" s="16"/>
      <c r="EF16" s="16"/>
      <c r="EG16" s="16"/>
      <c r="EH16" s="13"/>
      <c r="EI16" s="13"/>
      <c r="EJ16" s="13"/>
      <c r="EK16" s="13"/>
      <c r="EL16" s="13"/>
      <c r="EM16" s="13"/>
      <c r="EN16" s="13"/>
      <c r="EO16" s="13"/>
      <c r="EP16" s="13"/>
      <c r="EQ16" s="13"/>
      <c r="ER16" s="13"/>
      <c r="ES16" s="13"/>
      <c r="ET16" s="13"/>
      <c r="EU16" s="13"/>
      <c r="EV16" s="13"/>
    </row>
    <row r="17" spans="1:152" s="14" customFormat="1" x14ac:dyDescent="0.25">
      <c r="A17" s="13"/>
      <c r="B17" s="265" t="s">
        <v>400</v>
      </c>
      <c r="C17" s="209"/>
      <c r="D17" s="289">
        <f t="shared" si="0"/>
        <v>0</v>
      </c>
      <c r="E17" s="578"/>
      <c r="F17" s="1534"/>
      <c r="G17" s="1534"/>
      <c r="H17" s="1534"/>
      <c r="I17" s="1534"/>
      <c r="J17" s="1534"/>
      <c r="K17" s="1534"/>
      <c r="L17" s="1534"/>
      <c r="M17" s="1534"/>
      <c r="N17" s="1534"/>
      <c r="O17" s="1534"/>
      <c r="P17" s="1534"/>
      <c r="Q17" s="132">
        <f t="shared" ref="Q17:Q23" si="20">SUM(E17:P17)</f>
        <v>0</v>
      </c>
      <c r="R17" s="133">
        <f t="shared" ref="R17:R23" si="21">COUNT(E17:P17)</f>
        <v>0</v>
      </c>
      <c r="S17" s="132">
        <f t="shared" ref="S17:S23" si="22">IF(R17&gt;1,AVERAGE(E17:P17),0)</f>
        <v>0</v>
      </c>
      <c r="T17" s="132">
        <f t="shared" ref="T17:T23" si="23">IF(R17&gt;1,STDEV(E17:P17),0)</f>
        <v>0</v>
      </c>
      <c r="U17" s="132">
        <f t="shared" si="1"/>
        <v>0</v>
      </c>
      <c r="V17" s="1342"/>
      <c r="W17" s="135">
        <f t="shared" si="2"/>
        <v>0</v>
      </c>
      <c r="X17" s="290">
        <f t="shared" si="3"/>
        <v>0</v>
      </c>
      <c r="Y17" s="279">
        <f t="shared" si="4"/>
        <v>0</v>
      </c>
      <c r="Z17" s="280">
        <f t="shared" si="5"/>
        <v>0</v>
      </c>
      <c r="AA17" s="281">
        <f t="shared" ref="AA17:AA23" si="24">($Q17*X17)/1000</f>
        <v>0</v>
      </c>
      <c r="AB17" s="281">
        <f t="shared" si="6"/>
        <v>0</v>
      </c>
      <c r="AC17" s="280">
        <f t="shared" ref="AC17:AC23" si="25">IF(AA17&gt;0,SQRT(($W17*$W17)+(Z17*Z17)+($V17*$V17)),0)</f>
        <v>0</v>
      </c>
      <c r="AD17" s="281">
        <f t="shared" ref="AD17:AD32" si="26">(AB17*AC17)^2</f>
        <v>0</v>
      </c>
      <c r="AE17" s="291">
        <f t="shared" si="7"/>
        <v>0</v>
      </c>
      <c r="AF17" s="279">
        <f t="shared" si="8"/>
        <v>0</v>
      </c>
      <c r="AG17" s="280">
        <f t="shared" si="9"/>
        <v>0</v>
      </c>
      <c r="AH17" s="292">
        <f t="shared" ref="AH17:AH23" si="27">($Q17*AE17)/1000</f>
        <v>0</v>
      </c>
      <c r="AI17" s="292">
        <f t="shared" si="10"/>
        <v>0</v>
      </c>
      <c r="AJ17" s="280">
        <f t="shared" ref="AJ17:AJ23" si="28">IF(AH17&gt;0,SQRT(($W17*$W17)+(AG17*AG17)+($V17*$V17)),0)</f>
        <v>0</v>
      </c>
      <c r="AK17" s="281">
        <f t="shared" ref="AK17:AK32" si="29">(AI17*AJ17)^2</f>
        <v>0</v>
      </c>
      <c r="AL17" s="291">
        <f t="shared" si="11"/>
        <v>0</v>
      </c>
      <c r="AM17" s="279">
        <f t="shared" si="12"/>
        <v>0</v>
      </c>
      <c r="AN17" s="280">
        <f t="shared" si="13"/>
        <v>0</v>
      </c>
      <c r="AO17" s="292">
        <f t="shared" ref="AO17:AO23" si="30">($Q17*AL17)/1000</f>
        <v>0</v>
      </c>
      <c r="AP17" s="292">
        <f t="shared" si="14"/>
        <v>0</v>
      </c>
      <c r="AQ17" s="280">
        <f t="shared" ref="AQ17:AQ23" si="31">IF(AO17&gt;0,SQRT(($W17*$W17)+(AN17*AN17)+($V17*$V17)),0)</f>
        <v>0</v>
      </c>
      <c r="AR17" s="281">
        <f t="shared" ref="AR17:AR32" si="32">(AP17*AQ17)^2</f>
        <v>0</v>
      </c>
      <c r="AS17" s="278">
        <v>0</v>
      </c>
      <c r="AT17" s="279">
        <v>0</v>
      </c>
      <c r="AU17" s="280">
        <v>0</v>
      </c>
      <c r="AV17" s="292">
        <f t="shared" si="15"/>
        <v>0</v>
      </c>
      <c r="AW17" s="280">
        <f t="shared" si="16"/>
        <v>0</v>
      </c>
      <c r="AX17" s="281">
        <f t="shared" ref="AX17:AX32" si="33">(AV17*AW17)^2</f>
        <v>0</v>
      </c>
      <c r="AY17" s="278">
        <v>0</v>
      </c>
      <c r="AZ17" s="279">
        <v>0</v>
      </c>
      <c r="BA17" s="280">
        <v>0</v>
      </c>
      <c r="BB17" s="292">
        <f t="shared" ref="BB17:BB23" si="34">($Q17*AY17)/1000</f>
        <v>0</v>
      </c>
      <c r="BC17" s="292">
        <f t="shared" si="17"/>
        <v>0</v>
      </c>
      <c r="BD17" s="280">
        <f t="shared" ref="BD17:BD23" si="35">IF(BB17&gt;0,SQRT(($W17*$W17)+(BA17*BA17)+($V17*$V17)),0)</f>
        <v>0</v>
      </c>
      <c r="BE17" s="281">
        <f t="shared" ref="BE17:BE32" si="36">(BC17*BD17)^2</f>
        <v>0</v>
      </c>
      <c r="BF17" s="282">
        <f t="shared" si="18"/>
        <v>0</v>
      </c>
      <c r="BG17" s="269">
        <f t="shared" si="19"/>
        <v>0</v>
      </c>
      <c r="BH17" s="15">
        <f t="shared" ref="BH17:BH32" si="37">(BF17*BG17)^2</f>
        <v>0</v>
      </c>
      <c r="BI17" s="51"/>
      <c r="BJ17" s="104"/>
      <c r="BK17" s="104"/>
      <c r="BL17" s="104"/>
      <c r="BM17" s="105"/>
      <c r="BN17" s="105"/>
      <c r="BO17" s="105"/>
      <c r="BP17" s="104"/>
      <c r="BQ17" s="104"/>
      <c r="BR17" s="104"/>
      <c r="BS17" s="104"/>
      <c r="BT17" s="104"/>
      <c r="BU17" s="104"/>
      <c r="BV17" s="104"/>
      <c r="BW17" s="104"/>
      <c r="BX17" s="104"/>
      <c r="BY17" s="104"/>
      <c r="BZ17" s="104"/>
      <c r="CA17" s="104"/>
      <c r="CB17" s="106"/>
      <c r="CC17" s="104"/>
      <c r="CD17" s="104"/>
      <c r="CE17" s="106"/>
      <c r="CF17" s="106"/>
      <c r="CG17" s="106"/>
      <c r="CH17" s="106"/>
      <c r="CI17" s="104"/>
      <c r="CJ17" s="104"/>
      <c r="CK17" s="106"/>
      <c r="CL17" s="106"/>
      <c r="CM17" s="106"/>
      <c r="CN17" s="72"/>
      <c r="CO17" s="23"/>
      <c r="CP17" s="23"/>
      <c r="CQ17" s="23"/>
      <c r="CR17" s="24"/>
      <c r="CS17" s="24"/>
      <c r="CT17" s="24"/>
      <c r="CU17" s="24"/>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6"/>
      <c r="EA17" s="16"/>
      <c r="EB17" s="16"/>
      <c r="EC17" s="16"/>
      <c r="ED17" s="16"/>
      <c r="EE17" s="16"/>
      <c r="EF17" s="16"/>
      <c r="EG17" s="16"/>
      <c r="EH17" s="13"/>
      <c r="EI17" s="13"/>
      <c r="EJ17" s="13"/>
      <c r="EK17" s="13"/>
      <c r="EL17" s="13"/>
      <c r="EM17" s="13"/>
      <c r="EN17" s="13"/>
      <c r="EO17" s="13"/>
      <c r="EP17" s="13"/>
      <c r="EQ17" s="13"/>
      <c r="ER17" s="13"/>
      <c r="ES17" s="13"/>
      <c r="ET17" s="13"/>
      <c r="EU17" s="13"/>
      <c r="EV17" s="13"/>
    </row>
    <row r="18" spans="1:152" s="14" customFormat="1" x14ac:dyDescent="0.25">
      <c r="A18" s="13"/>
      <c r="B18" s="265"/>
      <c r="C18" s="209"/>
      <c r="D18" s="289">
        <f t="shared" si="0"/>
        <v>0</v>
      </c>
      <c r="E18" s="578"/>
      <c r="F18" s="1534"/>
      <c r="G18" s="1534"/>
      <c r="H18" s="1534"/>
      <c r="I18" s="1534"/>
      <c r="J18" s="1534"/>
      <c r="K18" s="1534"/>
      <c r="L18" s="1534"/>
      <c r="M18" s="1534"/>
      <c r="N18" s="1534"/>
      <c r="O18" s="1534"/>
      <c r="P18" s="1534"/>
      <c r="Q18" s="132">
        <f t="shared" si="20"/>
        <v>0</v>
      </c>
      <c r="R18" s="133">
        <f t="shared" si="21"/>
        <v>0</v>
      </c>
      <c r="S18" s="132">
        <f t="shared" si="22"/>
        <v>0</v>
      </c>
      <c r="T18" s="132">
        <f t="shared" si="23"/>
        <v>0</v>
      </c>
      <c r="U18" s="132">
        <f t="shared" si="1"/>
        <v>0</v>
      </c>
      <c r="V18" s="1342"/>
      <c r="W18" s="135">
        <f t="shared" si="2"/>
        <v>0</v>
      </c>
      <c r="X18" s="290">
        <f t="shared" si="3"/>
        <v>0</v>
      </c>
      <c r="Y18" s="279">
        <f t="shared" si="4"/>
        <v>0</v>
      </c>
      <c r="Z18" s="280">
        <f t="shared" si="5"/>
        <v>0</v>
      </c>
      <c r="AA18" s="281">
        <f t="shared" si="24"/>
        <v>0</v>
      </c>
      <c r="AB18" s="281">
        <f t="shared" si="6"/>
        <v>0</v>
      </c>
      <c r="AC18" s="280">
        <f t="shared" si="25"/>
        <v>0</v>
      </c>
      <c r="AD18" s="281">
        <f t="shared" si="26"/>
        <v>0</v>
      </c>
      <c r="AE18" s="291">
        <f t="shared" si="7"/>
        <v>0</v>
      </c>
      <c r="AF18" s="279">
        <f t="shared" si="8"/>
        <v>0</v>
      </c>
      <c r="AG18" s="280">
        <f t="shared" si="9"/>
        <v>0</v>
      </c>
      <c r="AH18" s="292">
        <f t="shared" si="27"/>
        <v>0</v>
      </c>
      <c r="AI18" s="292">
        <f t="shared" si="10"/>
        <v>0</v>
      </c>
      <c r="AJ18" s="280">
        <f t="shared" si="28"/>
        <v>0</v>
      </c>
      <c r="AK18" s="281">
        <f t="shared" si="29"/>
        <v>0</v>
      </c>
      <c r="AL18" s="291">
        <f t="shared" si="11"/>
        <v>0</v>
      </c>
      <c r="AM18" s="279">
        <f t="shared" si="12"/>
        <v>0</v>
      </c>
      <c r="AN18" s="280">
        <f t="shared" si="13"/>
        <v>0</v>
      </c>
      <c r="AO18" s="292">
        <f t="shared" si="30"/>
        <v>0</v>
      </c>
      <c r="AP18" s="292">
        <f t="shared" si="14"/>
        <v>0</v>
      </c>
      <c r="AQ18" s="280">
        <f t="shared" si="31"/>
        <v>0</v>
      </c>
      <c r="AR18" s="281">
        <f t="shared" si="32"/>
        <v>0</v>
      </c>
      <c r="AS18" s="278">
        <v>0</v>
      </c>
      <c r="AT18" s="279">
        <v>0</v>
      </c>
      <c r="AU18" s="280">
        <v>0</v>
      </c>
      <c r="AV18" s="292">
        <f t="shared" si="15"/>
        <v>0</v>
      </c>
      <c r="AW18" s="280">
        <f t="shared" si="16"/>
        <v>0</v>
      </c>
      <c r="AX18" s="281">
        <f t="shared" si="33"/>
        <v>0</v>
      </c>
      <c r="AY18" s="278">
        <v>0</v>
      </c>
      <c r="AZ18" s="279">
        <v>0</v>
      </c>
      <c r="BA18" s="280">
        <v>0</v>
      </c>
      <c r="BB18" s="292">
        <f t="shared" si="34"/>
        <v>0</v>
      </c>
      <c r="BC18" s="292">
        <f t="shared" si="17"/>
        <v>0</v>
      </c>
      <c r="BD18" s="280">
        <f t="shared" si="35"/>
        <v>0</v>
      </c>
      <c r="BE18" s="281">
        <f t="shared" si="36"/>
        <v>0</v>
      </c>
      <c r="BF18" s="282">
        <f t="shared" si="18"/>
        <v>0</v>
      </c>
      <c r="BG18" s="269">
        <f t="shared" si="19"/>
        <v>0</v>
      </c>
      <c r="BH18" s="15">
        <f t="shared" si="37"/>
        <v>0</v>
      </c>
      <c r="BI18" s="51"/>
      <c r="BJ18" s="104"/>
      <c r="BK18" s="104"/>
      <c r="BL18" s="104"/>
      <c r="BM18" s="105"/>
      <c r="BN18" s="105"/>
      <c r="BO18" s="105"/>
      <c r="BP18" s="104"/>
      <c r="BQ18" s="104"/>
      <c r="BR18" s="104"/>
      <c r="BS18" s="104"/>
      <c r="BT18" s="104"/>
      <c r="BU18" s="104"/>
      <c r="BV18" s="104"/>
      <c r="BW18" s="104"/>
      <c r="BX18" s="104"/>
      <c r="BY18" s="104"/>
      <c r="BZ18" s="104"/>
      <c r="CA18" s="104"/>
      <c r="CB18" s="106"/>
      <c r="CC18" s="104"/>
      <c r="CD18" s="104"/>
      <c r="CE18" s="106"/>
      <c r="CF18" s="106"/>
      <c r="CG18" s="106"/>
      <c r="CH18" s="106"/>
      <c r="CI18" s="104"/>
      <c r="CJ18" s="104"/>
      <c r="CK18" s="106"/>
      <c r="CL18" s="106"/>
      <c r="CM18" s="106"/>
      <c r="CN18" s="72"/>
      <c r="CO18" s="23"/>
      <c r="CP18" s="23"/>
      <c r="CQ18" s="23"/>
      <c r="CR18" s="24"/>
      <c r="CS18" s="24"/>
      <c r="CT18" s="24"/>
      <c r="CU18" s="24"/>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6"/>
      <c r="EA18" s="16"/>
      <c r="EB18" s="16"/>
      <c r="EC18" s="16"/>
      <c r="ED18" s="16"/>
      <c r="EE18" s="16"/>
      <c r="EF18" s="16"/>
      <c r="EG18" s="16"/>
      <c r="EH18" s="13"/>
      <c r="EI18" s="13"/>
      <c r="EJ18" s="13"/>
      <c r="EK18" s="13"/>
      <c r="EL18" s="13"/>
      <c r="EM18" s="13"/>
      <c r="EN18" s="13"/>
      <c r="EO18" s="13"/>
      <c r="EP18" s="13"/>
      <c r="EQ18" s="13"/>
      <c r="ER18" s="13"/>
      <c r="ES18" s="13"/>
      <c r="ET18" s="13"/>
      <c r="EU18" s="13"/>
      <c r="EV18" s="13"/>
    </row>
    <row r="19" spans="1:152" s="14" customFormat="1" x14ac:dyDescent="0.25">
      <c r="A19" s="13"/>
      <c r="B19" s="266"/>
      <c r="C19" s="209"/>
      <c r="D19" s="289">
        <f t="shared" si="0"/>
        <v>0</v>
      </c>
      <c r="E19" s="578"/>
      <c r="F19" s="1534"/>
      <c r="G19" s="1534"/>
      <c r="H19" s="1534"/>
      <c r="I19" s="1534"/>
      <c r="J19" s="1534"/>
      <c r="K19" s="1534"/>
      <c r="L19" s="1534"/>
      <c r="M19" s="1534"/>
      <c r="N19" s="1534"/>
      <c r="O19" s="1534"/>
      <c r="P19" s="1534"/>
      <c r="Q19" s="132">
        <f t="shared" si="20"/>
        <v>0</v>
      </c>
      <c r="R19" s="133">
        <f t="shared" si="21"/>
        <v>0</v>
      </c>
      <c r="S19" s="132">
        <f t="shared" si="22"/>
        <v>0</v>
      </c>
      <c r="T19" s="132">
        <f t="shared" si="23"/>
        <v>0</v>
      </c>
      <c r="U19" s="132">
        <f t="shared" si="1"/>
        <v>0</v>
      </c>
      <c r="V19" s="1342"/>
      <c r="W19" s="135">
        <f t="shared" si="2"/>
        <v>0</v>
      </c>
      <c r="X19" s="290">
        <f t="shared" si="3"/>
        <v>0</v>
      </c>
      <c r="Y19" s="279">
        <f t="shared" si="4"/>
        <v>0</v>
      </c>
      <c r="Z19" s="280">
        <f t="shared" si="5"/>
        <v>0</v>
      </c>
      <c r="AA19" s="281">
        <f t="shared" si="24"/>
        <v>0</v>
      </c>
      <c r="AB19" s="281">
        <f t="shared" si="6"/>
        <v>0</v>
      </c>
      <c r="AC19" s="280">
        <f t="shared" si="25"/>
        <v>0</v>
      </c>
      <c r="AD19" s="281">
        <f t="shared" si="26"/>
        <v>0</v>
      </c>
      <c r="AE19" s="291">
        <f t="shared" si="7"/>
        <v>0</v>
      </c>
      <c r="AF19" s="279">
        <f t="shared" si="8"/>
        <v>0</v>
      </c>
      <c r="AG19" s="280">
        <f t="shared" si="9"/>
        <v>0</v>
      </c>
      <c r="AH19" s="292">
        <f t="shared" si="27"/>
        <v>0</v>
      </c>
      <c r="AI19" s="292">
        <f t="shared" si="10"/>
        <v>0</v>
      </c>
      <c r="AJ19" s="280">
        <f t="shared" si="28"/>
        <v>0</v>
      </c>
      <c r="AK19" s="281">
        <f t="shared" si="29"/>
        <v>0</v>
      </c>
      <c r="AL19" s="291">
        <f t="shared" si="11"/>
        <v>0</v>
      </c>
      <c r="AM19" s="279">
        <f t="shared" si="12"/>
        <v>0</v>
      </c>
      <c r="AN19" s="280">
        <f t="shared" si="13"/>
        <v>0</v>
      </c>
      <c r="AO19" s="292">
        <f t="shared" si="30"/>
        <v>0</v>
      </c>
      <c r="AP19" s="292">
        <f t="shared" si="14"/>
        <v>0</v>
      </c>
      <c r="AQ19" s="280">
        <f t="shared" si="31"/>
        <v>0</v>
      </c>
      <c r="AR19" s="281">
        <f t="shared" si="32"/>
        <v>0</v>
      </c>
      <c r="AS19" s="278">
        <v>0</v>
      </c>
      <c r="AT19" s="279">
        <v>0</v>
      </c>
      <c r="AU19" s="280">
        <v>0</v>
      </c>
      <c r="AV19" s="292">
        <f t="shared" si="15"/>
        <v>0</v>
      </c>
      <c r="AW19" s="280">
        <f t="shared" si="16"/>
        <v>0</v>
      </c>
      <c r="AX19" s="281">
        <f t="shared" si="33"/>
        <v>0</v>
      </c>
      <c r="AY19" s="278">
        <v>0</v>
      </c>
      <c r="AZ19" s="279">
        <v>0</v>
      </c>
      <c r="BA19" s="280">
        <v>0</v>
      </c>
      <c r="BB19" s="292">
        <f t="shared" si="34"/>
        <v>0</v>
      </c>
      <c r="BC19" s="292">
        <f t="shared" si="17"/>
        <v>0</v>
      </c>
      <c r="BD19" s="280">
        <f t="shared" si="35"/>
        <v>0</v>
      </c>
      <c r="BE19" s="281">
        <f t="shared" si="36"/>
        <v>0</v>
      </c>
      <c r="BF19" s="282">
        <f t="shared" si="18"/>
        <v>0</v>
      </c>
      <c r="BG19" s="269">
        <f t="shared" si="19"/>
        <v>0</v>
      </c>
      <c r="BH19" s="15">
        <f t="shared" si="37"/>
        <v>0</v>
      </c>
      <c r="BI19" s="51"/>
      <c r="BJ19" s="104"/>
      <c r="BK19" s="104"/>
      <c r="BL19" s="104"/>
      <c r="BM19" s="105"/>
      <c r="BN19" s="105"/>
      <c r="BO19" s="105"/>
      <c r="BP19" s="104"/>
      <c r="BQ19" s="104"/>
      <c r="BR19" s="104"/>
      <c r="BS19" s="104"/>
      <c r="BT19" s="104"/>
      <c r="BU19" s="104"/>
      <c r="BV19" s="104"/>
      <c r="BW19" s="104"/>
      <c r="BX19" s="104"/>
      <c r="BY19" s="104"/>
      <c r="BZ19" s="104"/>
      <c r="CA19" s="104"/>
      <c r="CB19" s="106"/>
      <c r="CC19" s="104"/>
      <c r="CD19" s="104"/>
      <c r="CE19" s="106"/>
      <c r="CF19" s="106"/>
      <c r="CG19" s="106"/>
      <c r="CH19" s="106"/>
      <c r="CI19" s="104"/>
      <c r="CJ19" s="104"/>
      <c r="CK19" s="106"/>
      <c r="CL19" s="106"/>
      <c r="CM19" s="106"/>
      <c r="CN19" s="72"/>
      <c r="CO19" s="23"/>
      <c r="CP19" s="23"/>
      <c r="CQ19" s="23"/>
      <c r="CR19" s="24"/>
      <c r="CS19" s="24"/>
      <c r="CT19" s="24"/>
      <c r="CU19" s="24"/>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6"/>
      <c r="EA19" s="16"/>
      <c r="EB19" s="16"/>
      <c r="EC19" s="16"/>
      <c r="ED19" s="16"/>
      <c r="EE19" s="16"/>
      <c r="EF19" s="16"/>
      <c r="EG19" s="16"/>
      <c r="EH19" s="13"/>
      <c r="EI19" s="13"/>
      <c r="EJ19" s="13"/>
      <c r="EK19" s="13"/>
      <c r="EL19" s="13"/>
      <c r="EM19" s="13"/>
      <c r="EN19" s="13"/>
      <c r="EO19" s="13"/>
      <c r="EP19" s="13"/>
      <c r="EQ19" s="13"/>
      <c r="ER19" s="13"/>
      <c r="ES19" s="13"/>
      <c r="ET19" s="13"/>
      <c r="EU19" s="13"/>
      <c r="EV19" s="13"/>
    </row>
    <row r="20" spans="1:152" s="14" customFormat="1" ht="15" customHeight="1" x14ac:dyDescent="0.25">
      <c r="A20" s="13"/>
      <c r="B20" s="264" t="s">
        <v>397</v>
      </c>
      <c r="C20" s="209"/>
      <c r="D20" s="289">
        <f t="shared" si="0"/>
        <v>0</v>
      </c>
      <c r="E20" s="578"/>
      <c r="F20" s="1534"/>
      <c r="G20" s="1534"/>
      <c r="H20" s="1534"/>
      <c r="I20" s="1534"/>
      <c r="J20" s="1534"/>
      <c r="K20" s="1534"/>
      <c r="L20" s="1534"/>
      <c r="M20" s="1534"/>
      <c r="N20" s="1534"/>
      <c r="O20" s="1534"/>
      <c r="P20" s="1534"/>
      <c r="Q20" s="132">
        <f t="shared" si="20"/>
        <v>0</v>
      </c>
      <c r="R20" s="133">
        <f t="shared" si="21"/>
        <v>0</v>
      </c>
      <c r="S20" s="132">
        <f t="shared" si="22"/>
        <v>0</v>
      </c>
      <c r="T20" s="132">
        <f t="shared" si="23"/>
        <v>0</v>
      </c>
      <c r="U20" s="132">
        <f t="shared" si="1"/>
        <v>0</v>
      </c>
      <c r="V20" s="1342"/>
      <c r="W20" s="135">
        <f t="shared" si="2"/>
        <v>0</v>
      </c>
      <c r="X20" s="290">
        <f t="shared" si="3"/>
        <v>0</v>
      </c>
      <c r="Y20" s="279">
        <f t="shared" si="4"/>
        <v>0</v>
      </c>
      <c r="Z20" s="280">
        <f t="shared" si="5"/>
        <v>0</v>
      </c>
      <c r="AA20" s="281">
        <f t="shared" si="24"/>
        <v>0</v>
      </c>
      <c r="AB20" s="281">
        <f t="shared" si="6"/>
        <v>0</v>
      </c>
      <c r="AC20" s="280">
        <f t="shared" si="25"/>
        <v>0</v>
      </c>
      <c r="AD20" s="281">
        <f t="shared" si="26"/>
        <v>0</v>
      </c>
      <c r="AE20" s="291">
        <f t="shared" si="7"/>
        <v>0</v>
      </c>
      <c r="AF20" s="279">
        <f t="shared" si="8"/>
        <v>0</v>
      </c>
      <c r="AG20" s="280">
        <f t="shared" si="9"/>
        <v>0</v>
      </c>
      <c r="AH20" s="292">
        <f t="shared" si="27"/>
        <v>0</v>
      </c>
      <c r="AI20" s="292">
        <f t="shared" si="10"/>
        <v>0</v>
      </c>
      <c r="AJ20" s="280">
        <f t="shared" si="28"/>
        <v>0</v>
      </c>
      <c r="AK20" s="281">
        <f t="shared" si="29"/>
        <v>0</v>
      </c>
      <c r="AL20" s="291">
        <f t="shared" si="11"/>
        <v>0</v>
      </c>
      <c r="AM20" s="279">
        <f t="shared" si="12"/>
        <v>0</v>
      </c>
      <c r="AN20" s="280">
        <f t="shared" si="13"/>
        <v>0</v>
      </c>
      <c r="AO20" s="292">
        <f t="shared" si="30"/>
        <v>0</v>
      </c>
      <c r="AP20" s="292">
        <f t="shared" si="14"/>
        <v>0</v>
      </c>
      <c r="AQ20" s="280">
        <f t="shared" si="31"/>
        <v>0</v>
      </c>
      <c r="AR20" s="281">
        <f t="shared" si="32"/>
        <v>0</v>
      </c>
      <c r="AS20" s="278">
        <v>0</v>
      </c>
      <c r="AT20" s="279">
        <v>0</v>
      </c>
      <c r="AU20" s="280">
        <v>0</v>
      </c>
      <c r="AV20" s="292">
        <f t="shared" si="15"/>
        <v>0</v>
      </c>
      <c r="AW20" s="280">
        <f t="shared" si="16"/>
        <v>0</v>
      </c>
      <c r="AX20" s="281">
        <f t="shared" si="33"/>
        <v>0</v>
      </c>
      <c r="AY20" s="278">
        <v>0</v>
      </c>
      <c r="AZ20" s="279">
        <v>0</v>
      </c>
      <c r="BA20" s="280">
        <v>0</v>
      </c>
      <c r="BB20" s="292">
        <f t="shared" si="34"/>
        <v>0</v>
      </c>
      <c r="BC20" s="292">
        <f t="shared" si="17"/>
        <v>0</v>
      </c>
      <c r="BD20" s="280">
        <f t="shared" si="35"/>
        <v>0</v>
      </c>
      <c r="BE20" s="281">
        <f t="shared" si="36"/>
        <v>0</v>
      </c>
      <c r="BF20" s="282">
        <f t="shared" si="18"/>
        <v>0</v>
      </c>
      <c r="BG20" s="269">
        <f t="shared" si="19"/>
        <v>0</v>
      </c>
      <c r="BH20" s="15">
        <f t="shared" si="37"/>
        <v>0</v>
      </c>
      <c r="BI20" s="51"/>
      <c r="BJ20" s="104"/>
      <c r="BK20" s="104"/>
      <c r="BL20" s="104"/>
      <c r="BM20" s="105"/>
      <c r="BN20" s="105"/>
      <c r="BO20" s="105"/>
      <c r="BP20" s="104"/>
      <c r="BQ20" s="104"/>
      <c r="BR20" s="104"/>
      <c r="BS20" s="104"/>
      <c r="BT20" s="104"/>
      <c r="BU20" s="104"/>
      <c r="BV20" s="104"/>
      <c r="BW20" s="104"/>
      <c r="BX20" s="104"/>
      <c r="BY20" s="104"/>
      <c r="BZ20" s="104"/>
      <c r="CA20" s="104"/>
      <c r="CB20" s="106"/>
      <c r="CC20" s="104"/>
      <c r="CD20" s="104"/>
      <c r="CE20" s="106"/>
      <c r="CF20" s="106"/>
      <c r="CG20" s="106"/>
      <c r="CH20" s="106"/>
      <c r="CI20" s="104"/>
      <c r="CJ20" s="104"/>
      <c r="CK20" s="106"/>
      <c r="CL20" s="106"/>
      <c r="CM20" s="106"/>
      <c r="CN20" s="72"/>
      <c r="CO20" s="23"/>
      <c r="CP20" s="23"/>
      <c r="CQ20" s="23"/>
      <c r="CR20" s="24"/>
      <c r="CS20" s="24"/>
      <c r="CT20" s="24"/>
      <c r="CU20" s="24"/>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6"/>
      <c r="EA20" s="16"/>
      <c r="EB20" s="16"/>
      <c r="EC20" s="16"/>
      <c r="ED20" s="16"/>
      <c r="EE20" s="16"/>
      <c r="EF20" s="16"/>
      <c r="EG20" s="16"/>
      <c r="EH20" s="13"/>
      <c r="EI20" s="13"/>
      <c r="EJ20" s="13"/>
      <c r="EK20" s="13"/>
      <c r="EL20" s="13"/>
      <c r="EM20" s="13"/>
      <c r="EN20" s="13"/>
      <c r="EO20" s="13"/>
      <c r="EP20" s="13"/>
      <c r="EQ20" s="13"/>
      <c r="ER20" s="13"/>
      <c r="ES20" s="13"/>
      <c r="ET20" s="13"/>
      <c r="EU20" s="13"/>
      <c r="EV20" s="13"/>
    </row>
    <row r="21" spans="1:152" s="14" customFormat="1" x14ac:dyDescent="0.25">
      <c r="A21" s="13"/>
      <c r="B21" s="265" t="s">
        <v>400</v>
      </c>
      <c r="C21" s="209"/>
      <c r="D21" s="289">
        <f t="shared" si="0"/>
        <v>0</v>
      </c>
      <c r="E21" s="578"/>
      <c r="F21" s="1534"/>
      <c r="G21" s="1534"/>
      <c r="H21" s="1534"/>
      <c r="I21" s="1534"/>
      <c r="J21" s="1534"/>
      <c r="K21" s="1534"/>
      <c r="L21" s="1534"/>
      <c r="M21" s="1534"/>
      <c r="N21" s="1534"/>
      <c r="O21" s="1534"/>
      <c r="P21" s="1534"/>
      <c r="Q21" s="132">
        <f t="shared" si="20"/>
        <v>0</v>
      </c>
      <c r="R21" s="133">
        <f t="shared" si="21"/>
        <v>0</v>
      </c>
      <c r="S21" s="132">
        <f t="shared" si="22"/>
        <v>0</v>
      </c>
      <c r="T21" s="132">
        <f t="shared" si="23"/>
        <v>0</v>
      </c>
      <c r="U21" s="132">
        <f t="shared" si="1"/>
        <v>0</v>
      </c>
      <c r="V21" s="1342"/>
      <c r="W21" s="135">
        <f t="shared" si="2"/>
        <v>0</v>
      </c>
      <c r="X21" s="290">
        <f t="shared" si="3"/>
        <v>0</v>
      </c>
      <c r="Y21" s="279">
        <f t="shared" si="4"/>
        <v>0</v>
      </c>
      <c r="Z21" s="280">
        <f t="shared" si="5"/>
        <v>0</v>
      </c>
      <c r="AA21" s="281">
        <f t="shared" si="24"/>
        <v>0</v>
      </c>
      <c r="AB21" s="281">
        <f t="shared" si="6"/>
        <v>0</v>
      </c>
      <c r="AC21" s="280">
        <f t="shared" si="25"/>
        <v>0</v>
      </c>
      <c r="AD21" s="281">
        <f t="shared" si="26"/>
        <v>0</v>
      </c>
      <c r="AE21" s="291">
        <f t="shared" si="7"/>
        <v>0</v>
      </c>
      <c r="AF21" s="279">
        <f t="shared" si="8"/>
        <v>0</v>
      </c>
      <c r="AG21" s="280">
        <f t="shared" si="9"/>
        <v>0</v>
      </c>
      <c r="AH21" s="292">
        <f t="shared" si="27"/>
        <v>0</v>
      </c>
      <c r="AI21" s="292">
        <f t="shared" si="10"/>
        <v>0</v>
      </c>
      <c r="AJ21" s="280">
        <f t="shared" si="28"/>
        <v>0</v>
      </c>
      <c r="AK21" s="281">
        <f t="shared" si="29"/>
        <v>0</v>
      </c>
      <c r="AL21" s="291">
        <f t="shared" si="11"/>
        <v>0</v>
      </c>
      <c r="AM21" s="279">
        <f t="shared" si="12"/>
        <v>0</v>
      </c>
      <c r="AN21" s="280">
        <f t="shared" si="13"/>
        <v>0</v>
      </c>
      <c r="AO21" s="292">
        <f t="shared" si="30"/>
        <v>0</v>
      </c>
      <c r="AP21" s="292">
        <f t="shared" si="14"/>
        <v>0</v>
      </c>
      <c r="AQ21" s="280">
        <f t="shared" si="31"/>
        <v>0</v>
      </c>
      <c r="AR21" s="281">
        <f t="shared" si="32"/>
        <v>0</v>
      </c>
      <c r="AS21" s="278">
        <v>0</v>
      </c>
      <c r="AT21" s="279">
        <v>0</v>
      </c>
      <c r="AU21" s="280">
        <v>0</v>
      </c>
      <c r="AV21" s="292">
        <f t="shared" si="15"/>
        <v>0</v>
      </c>
      <c r="AW21" s="280">
        <f t="shared" si="16"/>
        <v>0</v>
      </c>
      <c r="AX21" s="281">
        <f t="shared" si="33"/>
        <v>0</v>
      </c>
      <c r="AY21" s="278">
        <v>0</v>
      </c>
      <c r="AZ21" s="279">
        <v>0</v>
      </c>
      <c r="BA21" s="280">
        <v>0</v>
      </c>
      <c r="BB21" s="292">
        <f t="shared" si="34"/>
        <v>0</v>
      </c>
      <c r="BC21" s="292">
        <f t="shared" si="17"/>
        <v>0</v>
      </c>
      <c r="BD21" s="280">
        <f t="shared" si="35"/>
        <v>0</v>
      </c>
      <c r="BE21" s="281">
        <f t="shared" si="36"/>
        <v>0</v>
      </c>
      <c r="BF21" s="282">
        <f t="shared" si="18"/>
        <v>0</v>
      </c>
      <c r="BG21" s="269">
        <f t="shared" si="19"/>
        <v>0</v>
      </c>
      <c r="BH21" s="15">
        <f t="shared" si="37"/>
        <v>0</v>
      </c>
      <c r="BI21" s="51"/>
      <c r="BJ21" s="104"/>
      <c r="BK21" s="104"/>
      <c r="BL21" s="104"/>
      <c r="BM21" s="105"/>
      <c r="BN21" s="105"/>
      <c r="BO21" s="105"/>
      <c r="BP21" s="104"/>
      <c r="BQ21" s="104"/>
      <c r="BR21" s="104"/>
      <c r="BS21" s="104"/>
      <c r="BT21" s="104"/>
      <c r="BU21" s="104"/>
      <c r="BV21" s="104"/>
      <c r="BW21" s="104"/>
      <c r="BX21" s="104"/>
      <c r="BY21" s="104"/>
      <c r="BZ21" s="104"/>
      <c r="CA21" s="104"/>
      <c r="CB21" s="106"/>
      <c r="CC21" s="104"/>
      <c r="CD21" s="104"/>
      <c r="CE21" s="106"/>
      <c r="CF21" s="106"/>
      <c r="CG21" s="106"/>
      <c r="CH21" s="106"/>
      <c r="CI21" s="104"/>
      <c r="CJ21" s="104"/>
      <c r="CK21" s="106"/>
      <c r="CL21" s="106"/>
      <c r="CM21" s="106"/>
      <c r="CN21" s="72"/>
      <c r="CO21" s="23"/>
      <c r="CP21" s="23"/>
      <c r="CQ21" s="23"/>
      <c r="CR21" s="24"/>
      <c r="CS21" s="24"/>
      <c r="CT21" s="24"/>
      <c r="CU21" s="24"/>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6"/>
      <c r="EA21" s="16"/>
      <c r="EB21" s="16"/>
      <c r="EC21" s="16"/>
      <c r="ED21" s="16"/>
      <c r="EE21" s="16"/>
      <c r="EF21" s="16"/>
      <c r="EG21" s="16"/>
      <c r="EH21" s="13"/>
      <c r="EI21" s="13"/>
      <c r="EJ21" s="13"/>
      <c r="EK21" s="13"/>
      <c r="EL21" s="13"/>
      <c r="EM21" s="13"/>
      <c r="EN21" s="13"/>
      <c r="EO21" s="13"/>
      <c r="EP21" s="13"/>
      <c r="EQ21" s="13"/>
      <c r="ER21" s="13"/>
      <c r="ES21" s="13"/>
      <c r="ET21" s="13"/>
      <c r="EU21" s="13"/>
      <c r="EV21" s="13"/>
    </row>
    <row r="22" spans="1:152" s="14" customFormat="1" x14ac:dyDescent="0.25">
      <c r="A22" s="13"/>
      <c r="B22" s="265"/>
      <c r="C22" s="209"/>
      <c r="D22" s="289">
        <f t="shared" si="0"/>
        <v>0</v>
      </c>
      <c r="E22" s="578"/>
      <c r="F22" s="1534"/>
      <c r="G22" s="1534"/>
      <c r="H22" s="1534"/>
      <c r="I22" s="1534"/>
      <c r="J22" s="1534"/>
      <c r="K22" s="1534"/>
      <c r="L22" s="1534"/>
      <c r="M22" s="1534"/>
      <c r="N22" s="1534"/>
      <c r="O22" s="1534"/>
      <c r="P22" s="1534"/>
      <c r="Q22" s="132">
        <f t="shared" si="20"/>
        <v>0</v>
      </c>
      <c r="R22" s="133">
        <f t="shared" si="21"/>
        <v>0</v>
      </c>
      <c r="S22" s="132">
        <f t="shared" si="22"/>
        <v>0</v>
      </c>
      <c r="T22" s="132">
        <f t="shared" si="23"/>
        <v>0</v>
      </c>
      <c r="U22" s="132">
        <f t="shared" si="1"/>
        <v>0</v>
      </c>
      <c r="V22" s="1342"/>
      <c r="W22" s="135">
        <f t="shared" si="2"/>
        <v>0</v>
      </c>
      <c r="X22" s="290">
        <f t="shared" si="3"/>
        <v>0</v>
      </c>
      <c r="Y22" s="279">
        <f t="shared" si="4"/>
        <v>0</v>
      </c>
      <c r="Z22" s="280">
        <f t="shared" si="5"/>
        <v>0</v>
      </c>
      <c r="AA22" s="281">
        <f t="shared" si="24"/>
        <v>0</v>
      </c>
      <c r="AB22" s="281">
        <f t="shared" si="6"/>
        <v>0</v>
      </c>
      <c r="AC22" s="280">
        <f t="shared" si="25"/>
        <v>0</v>
      </c>
      <c r="AD22" s="281">
        <f t="shared" si="26"/>
        <v>0</v>
      </c>
      <c r="AE22" s="291">
        <f t="shared" si="7"/>
        <v>0</v>
      </c>
      <c r="AF22" s="279">
        <f t="shared" si="8"/>
        <v>0</v>
      </c>
      <c r="AG22" s="280">
        <f t="shared" si="9"/>
        <v>0</v>
      </c>
      <c r="AH22" s="292">
        <f t="shared" si="27"/>
        <v>0</v>
      </c>
      <c r="AI22" s="292">
        <f t="shared" si="10"/>
        <v>0</v>
      </c>
      <c r="AJ22" s="280">
        <f t="shared" si="28"/>
        <v>0</v>
      </c>
      <c r="AK22" s="281">
        <f t="shared" si="29"/>
        <v>0</v>
      </c>
      <c r="AL22" s="291">
        <f t="shared" si="11"/>
        <v>0</v>
      </c>
      <c r="AM22" s="279">
        <f t="shared" si="12"/>
        <v>0</v>
      </c>
      <c r="AN22" s="280">
        <f t="shared" si="13"/>
        <v>0</v>
      </c>
      <c r="AO22" s="292">
        <f t="shared" si="30"/>
        <v>0</v>
      </c>
      <c r="AP22" s="292">
        <f t="shared" si="14"/>
        <v>0</v>
      </c>
      <c r="AQ22" s="280">
        <f t="shared" si="31"/>
        <v>0</v>
      </c>
      <c r="AR22" s="281">
        <f t="shared" si="32"/>
        <v>0</v>
      </c>
      <c r="AS22" s="278">
        <v>0</v>
      </c>
      <c r="AT22" s="279">
        <v>0</v>
      </c>
      <c r="AU22" s="280">
        <v>0</v>
      </c>
      <c r="AV22" s="292">
        <f t="shared" si="15"/>
        <v>0</v>
      </c>
      <c r="AW22" s="280">
        <f t="shared" si="16"/>
        <v>0</v>
      </c>
      <c r="AX22" s="281">
        <f t="shared" si="33"/>
        <v>0</v>
      </c>
      <c r="AY22" s="278">
        <v>0</v>
      </c>
      <c r="AZ22" s="279">
        <v>0</v>
      </c>
      <c r="BA22" s="280">
        <v>0</v>
      </c>
      <c r="BB22" s="292">
        <f t="shared" si="34"/>
        <v>0</v>
      </c>
      <c r="BC22" s="292">
        <f t="shared" si="17"/>
        <v>0</v>
      </c>
      <c r="BD22" s="280">
        <f t="shared" si="35"/>
        <v>0</v>
      </c>
      <c r="BE22" s="281">
        <f t="shared" si="36"/>
        <v>0</v>
      </c>
      <c r="BF22" s="282">
        <f t="shared" si="18"/>
        <v>0</v>
      </c>
      <c r="BG22" s="269">
        <f t="shared" si="19"/>
        <v>0</v>
      </c>
      <c r="BH22" s="15">
        <f t="shared" si="37"/>
        <v>0</v>
      </c>
      <c r="BI22" s="51"/>
      <c r="BJ22" s="104"/>
      <c r="BK22" s="104"/>
      <c r="BL22" s="104"/>
      <c r="BM22" s="105"/>
      <c r="BN22" s="105"/>
      <c r="BO22" s="105"/>
      <c r="BP22" s="104"/>
      <c r="BQ22" s="104"/>
      <c r="BR22" s="104"/>
      <c r="BS22" s="104"/>
      <c r="BT22" s="104"/>
      <c r="BU22" s="104"/>
      <c r="BV22" s="104"/>
      <c r="BW22" s="104"/>
      <c r="BX22" s="104"/>
      <c r="BY22" s="104"/>
      <c r="BZ22" s="104"/>
      <c r="CA22" s="104"/>
      <c r="CB22" s="106"/>
      <c r="CC22" s="104"/>
      <c r="CD22" s="104"/>
      <c r="CE22" s="106"/>
      <c r="CF22" s="106"/>
      <c r="CG22" s="106"/>
      <c r="CH22" s="106"/>
      <c r="CI22" s="104"/>
      <c r="CJ22" s="104"/>
      <c r="CK22" s="106"/>
      <c r="CL22" s="106"/>
      <c r="CM22" s="106"/>
      <c r="CN22" s="72"/>
      <c r="CO22" s="23"/>
      <c r="CP22" s="23"/>
      <c r="CQ22" s="23"/>
      <c r="CR22" s="24"/>
      <c r="CS22" s="24"/>
      <c r="CT22" s="24"/>
      <c r="CU22" s="24"/>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6"/>
      <c r="EA22" s="16"/>
      <c r="EB22" s="16"/>
      <c r="EC22" s="16"/>
      <c r="ED22" s="16"/>
      <c r="EE22" s="16"/>
      <c r="EF22" s="16"/>
      <c r="EG22" s="16"/>
      <c r="EH22" s="13"/>
      <c r="EI22" s="13"/>
      <c r="EJ22" s="13"/>
      <c r="EK22" s="13"/>
      <c r="EL22" s="13"/>
      <c r="EM22" s="13"/>
      <c r="EN22" s="13"/>
      <c r="EO22" s="13"/>
      <c r="EP22" s="13"/>
      <c r="EQ22" s="13"/>
      <c r="ER22" s="13"/>
      <c r="ES22" s="13"/>
      <c r="ET22" s="13"/>
      <c r="EU22" s="13"/>
      <c r="EV22" s="13"/>
    </row>
    <row r="23" spans="1:152" s="14" customFormat="1" x14ac:dyDescent="0.25">
      <c r="A23" s="13"/>
      <c r="B23" s="266"/>
      <c r="C23" s="209"/>
      <c r="D23" s="289">
        <f t="shared" si="0"/>
        <v>0</v>
      </c>
      <c r="E23" s="578"/>
      <c r="F23" s="1534"/>
      <c r="G23" s="1534"/>
      <c r="H23" s="1534"/>
      <c r="I23" s="1534"/>
      <c r="J23" s="1534"/>
      <c r="K23" s="1534"/>
      <c r="L23" s="1534"/>
      <c r="M23" s="1534"/>
      <c r="N23" s="1534"/>
      <c r="O23" s="1534"/>
      <c r="P23" s="1534"/>
      <c r="Q23" s="132">
        <f t="shared" si="20"/>
        <v>0</v>
      </c>
      <c r="R23" s="133">
        <f t="shared" si="21"/>
        <v>0</v>
      </c>
      <c r="S23" s="132">
        <f t="shared" si="22"/>
        <v>0</v>
      </c>
      <c r="T23" s="132">
        <f t="shared" si="23"/>
        <v>0</v>
      </c>
      <c r="U23" s="132">
        <f t="shared" si="1"/>
        <v>0</v>
      </c>
      <c r="V23" s="1342"/>
      <c r="W23" s="135">
        <f t="shared" si="2"/>
        <v>0</v>
      </c>
      <c r="X23" s="290">
        <f t="shared" si="3"/>
        <v>0</v>
      </c>
      <c r="Y23" s="279">
        <f t="shared" si="4"/>
        <v>0</v>
      </c>
      <c r="Z23" s="280">
        <f t="shared" si="5"/>
        <v>0</v>
      </c>
      <c r="AA23" s="281">
        <f t="shared" si="24"/>
        <v>0</v>
      </c>
      <c r="AB23" s="281">
        <f t="shared" si="6"/>
        <v>0</v>
      </c>
      <c r="AC23" s="280">
        <f t="shared" si="25"/>
        <v>0</v>
      </c>
      <c r="AD23" s="281">
        <f t="shared" si="26"/>
        <v>0</v>
      </c>
      <c r="AE23" s="291">
        <f t="shared" si="7"/>
        <v>0</v>
      </c>
      <c r="AF23" s="279">
        <f t="shared" si="8"/>
        <v>0</v>
      </c>
      <c r="AG23" s="280">
        <f t="shared" si="9"/>
        <v>0</v>
      </c>
      <c r="AH23" s="292">
        <f t="shared" si="27"/>
        <v>0</v>
      </c>
      <c r="AI23" s="292">
        <f t="shared" si="10"/>
        <v>0</v>
      </c>
      <c r="AJ23" s="280">
        <f t="shared" si="28"/>
        <v>0</v>
      </c>
      <c r="AK23" s="281">
        <f t="shared" si="29"/>
        <v>0</v>
      </c>
      <c r="AL23" s="291">
        <f t="shared" si="11"/>
        <v>0</v>
      </c>
      <c r="AM23" s="279">
        <f t="shared" si="12"/>
        <v>0</v>
      </c>
      <c r="AN23" s="280">
        <f t="shared" si="13"/>
        <v>0</v>
      </c>
      <c r="AO23" s="292">
        <f t="shared" si="30"/>
        <v>0</v>
      </c>
      <c r="AP23" s="292">
        <f t="shared" si="14"/>
        <v>0</v>
      </c>
      <c r="AQ23" s="280">
        <f t="shared" si="31"/>
        <v>0</v>
      </c>
      <c r="AR23" s="281">
        <f t="shared" si="32"/>
        <v>0</v>
      </c>
      <c r="AS23" s="278">
        <v>0</v>
      </c>
      <c r="AT23" s="279">
        <v>0</v>
      </c>
      <c r="AU23" s="280">
        <v>0</v>
      </c>
      <c r="AV23" s="292">
        <f t="shared" si="15"/>
        <v>0</v>
      </c>
      <c r="AW23" s="280">
        <f>IF(AV23&gt;0,SQRT(($W23*$W23)+(AU23*AU23)+($V23*$V23)),0)</f>
        <v>0</v>
      </c>
      <c r="AX23" s="281">
        <f t="shared" si="33"/>
        <v>0</v>
      </c>
      <c r="AY23" s="278">
        <v>0</v>
      </c>
      <c r="AZ23" s="279">
        <v>0</v>
      </c>
      <c r="BA23" s="280">
        <v>0</v>
      </c>
      <c r="BB23" s="292">
        <f t="shared" si="34"/>
        <v>0</v>
      </c>
      <c r="BC23" s="292">
        <f t="shared" si="17"/>
        <v>0</v>
      </c>
      <c r="BD23" s="280">
        <f t="shared" si="35"/>
        <v>0</v>
      </c>
      <c r="BE23" s="281">
        <f t="shared" si="36"/>
        <v>0</v>
      </c>
      <c r="BF23" s="282">
        <f t="shared" si="18"/>
        <v>0</v>
      </c>
      <c r="BG23" s="269">
        <f t="shared" si="19"/>
        <v>0</v>
      </c>
      <c r="BH23" s="15">
        <f t="shared" si="37"/>
        <v>0</v>
      </c>
      <c r="BI23" s="51"/>
      <c r="BJ23" s="104"/>
      <c r="BK23" s="104"/>
      <c r="BL23" s="104"/>
      <c r="BM23" s="105"/>
      <c r="BN23" s="105"/>
      <c r="BO23" s="105"/>
      <c r="BP23" s="104"/>
      <c r="BQ23" s="104"/>
      <c r="BR23" s="104"/>
      <c r="BS23" s="104"/>
      <c r="BT23" s="104"/>
      <c r="BU23" s="104"/>
      <c r="BV23" s="104"/>
      <c r="BW23" s="104"/>
      <c r="BX23" s="104"/>
      <c r="BY23" s="104"/>
      <c r="BZ23" s="104"/>
      <c r="CA23" s="104"/>
      <c r="CB23" s="106"/>
      <c r="CC23" s="104"/>
      <c r="CD23" s="104"/>
      <c r="CE23" s="106"/>
      <c r="CF23" s="106"/>
      <c r="CG23" s="106"/>
      <c r="CH23" s="106"/>
      <c r="CI23" s="104"/>
      <c r="CJ23" s="104"/>
      <c r="CK23" s="106"/>
      <c r="CL23" s="106"/>
      <c r="CM23" s="106"/>
      <c r="CN23" s="72"/>
      <c r="CO23" s="23"/>
      <c r="CP23" s="23"/>
      <c r="CQ23" s="23"/>
      <c r="CR23" s="24"/>
      <c r="CS23" s="24"/>
      <c r="CT23" s="24"/>
      <c r="CU23" s="24"/>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6"/>
      <c r="EA23" s="16"/>
      <c r="EB23" s="16"/>
      <c r="EC23" s="16"/>
      <c r="ED23" s="16"/>
      <c r="EE23" s="16"/>
      <c r="EF23" s="16"/>
      <c r="EG23" s="16"/>
      <c r="EH23" s="13"/>
      <c r="EI23" s="13"/>
      <c r="EJ23" s="13"/>
      <c r="EK23" s="13"/>
      <c r="EL23" s="13"/>
      <c r="EM23" s="13"/>
      <c r="EN23" s="13"/>
      <c r="EO23" s="13"/>
      <c r="EP23" s="13"/>
      <c r="EQ23" s="13"/>
      <c r="ER23" s="13"/>
      <c r="ES23" s="13"/>
      <c r="ET23" s="13"/>
      <c r="EU23" s="13"/>
      <c r="EV23" s="13"/>
    </row>
    <row r="24" spans="1:152" s="14" customFormat="1" x14ac:dyDescent="0.25">
      <c r="A24" s="13"/>
      <c r="B24" s="262" t="s">
        <v>46</v>
      </c>
      <c r="C24" s="293"/>
      <c r="D24" s="293"/>
      <c r="E24" s="293"/>
      <c r="F24" s="293"/>
      <c r="G24" s="293"/>
      <c r="H24" s="293"/>
      <c r="I24" s="293"/>
      <c r="J24" s="293"/>
      <c r="K24" s="293"/>
      <c r="L24" s="293"/>
      <c r="M24" s="293"/>
      <c r="N24" s="293"/>
      <c r="O24" s="293"/>
      <c r="P24" s="293"/>
      <c r="Q24" s="293"/>
      <c r="R24" s="293"/>
      <c r="S24" s="293"/>
      <c r="T24" s="293"/>
      <c r="U24" s="293"/>
      <c r="V24" s="293"/>
      <c r="W24" s="293"/>
      <c r="X24" s="294"/>
      <c r="Y24" s="293"/>
      <c r="Z24" s="293"/>
      <c r="AA24" s="295"/>
      <c r="AB24" s="296">
        <f>SUM(AB16:AB23)</f>
        <v>0</v>
      </c>
      <c r="AC24" s="297">
        <f>IF(AB24&gt;0,SQRT(SUM(AD16:AD23))/AB24,0)</f>
        <v>0</v>
      </c>
      <c r="AD24" s="296">
        <f t="shared" si="26"/>
        <v>0</v>
      </c>
      <c r="AE24" s="298"/>
      <c r="AF24" s="293"/>
      <c r="AG24" s="293"/>
      <c r="AH24" s="299"/>
      <c r="AI24" s="296">
        <f>SUM(AI16:AI23)</f>
        <v>0</v>
      </c>
      <c r="AJ24" s="297">
        <f>IF(AI24&gt;0,SQRT(SUM(AK16:AK23))/AI24,0)</f>
        <v>0</v>
      </c>
      <c r="AK24" s="296">
        <f t="shared" si="29"/>
        <v>0</v>
      </c>
      <c r="AL24" s="293"/>
      <c r="AM24" s="293"/>
      <c r="AN24" s="293"/>
      <c r="AO24" s="293"/>
      <c r="AP24" s="296">
        <f>SUM(AP16:AP23)</f>
        <v>0</v>
      </c>
      <c r="AQ24" s="297">
        <f>IF(AP24&gt;0,SQRT(SUM(AR16:AR23))/AP24,0)</f>
        <v>0</v>
      </c>
      <c r="AR24" s="296">
        <f t="shared" si="32"/>
        <v>0</v>
      </c>
      <c r="AS24" s="293"/>
      <c r="AT24" s="293"/>
      <c r="AU24" s="293"/>
      <c r="AV24" s="296">
        <f>SUM(AV16:AV23)</f>
        <v>0</v>
      </c>
      <c r="AW24" s="297">
        <f>IF(AV24&gt;0,SQRT(SUM(AX16:AX23))/AV24,0)</f>
        <v>0</v>
      </c>
      <c r="AX24" s="296">
        <f t="shared" si="33"/>
        <v>0</v>
      </c>
      <c r="AY24" s="293"/>
      <c r="AZ24" s="293"/>
      <c r="BA24" s="300"/>
      <c r="BB24" s="301"/>
      <c r="BC24" s="296">
        <f>SUM(BC16:BC23)</f>
        <v>0</v>
      </c>
      <c r="BD24" s="297">
        <f>IF(BC24&gt;0,SQRT(SUM(BE16:BE23))/BC24,0)</f>
        <v>0</v>
      </c>
      <c r="BE24" s="296">
        <f t="shared" si="36"/>
        <v>0</v>
      </c>
      <c r="BF24" s="296">
        <f>SUM(BF16:BF23)</f>
        <v>0</v>
      </c>
      <c r="BG24" s="263">
        <f>IF(BF24&gt;0,SQRT(SUM(BH16:BH23))/BF24,0)</f>
        <v>0</v>
      </c>
      <c r="BH24" s="15">
        <f t="shared" si="37"/>
        <v>0</v>
      </c>
      <c r="BI24" s="51"/>
      <c r="BJ24" s="104"/>
      <c r="BK24" s="104"/>
      <c r="BL24" s="104"/>
      <c r="BM24" s="105"/>
      <c r="BN24" s="105"/>
      <c r="BO24" s="105"/>
      <c r="BP24" s="104"/>
      <c r="BQ24" s="104"/>
      <c r="BR24" s="104"/>
      <c r="BS24" s="104"/>
      <c r="BT24" s="104"/>
      <c r="BU24" s="104"/>
      <c r="BV24" s="104"/>
      <c r="BW24" s="104"/>
      <c r="BX24" s="104"/>
      <c r="BY24" s="104"/>
      <c r="BZ24" s="104"/>
      <c r="CA24" s="104"/>
      <c r="CB24" s="106"/>
      <c r="CC24" s="104"/>
      <c r="CD24" s="104"/>
      <c r="CE24" s="106"/>
      <c r="CF24" s="106"/>
      <c r="CG24" s="106"/>
      <c r="CH24" s="106"/>
      <c r="CI24" s="104"/>
      <c r="CJ24" s="104"/>
      <c r="CK24" s="106"/>
      <c r="CL24" s="106"/>
      <c r="CM24" s="106"/>
      <c r="CN24" s="72"/>
      <c r="CO24" s="23"/>
      <c r="CP24" s="23"/>
      <c r="CQ24" s="23"/>
      <c r="CR24" s="24"/>
      <c r="CS24" s="24"/>
      <c r="CT24" s="24"/>
      <c r="CU24" s="24"/>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6"/>
      <c r="EA24" s="16"/>
      <c r="EB24" s="16"/>
      <c r="EC24" s="16"/>
      <c r="ED24" s="16"/>
      <c r="EE24" s="16"/>
      <c r="EF24" s="16"/>
      <c r="EG24" s="16"/>
      <c r="EH24" s="13"/>
      <c r="EI24" s="13"/>
      <c r="EJ24" s="13"/>
      <c r="EK24" s="13"/>
      <c r="EL24" s="13"/>
      <c r="EM24" s="13"/>
      <c r="EN24" s="13"/>
      <c r="EO24" s="13"/>
      <c r="EP24" s="13"/>
      <c r="EQ24" s="13"/>
      <c r="ER24" s="13"/>
      <c r="ES24" s="13"/>
      <c r="ET24" s="13"/>
      <c r="EU24" s="13"/>
      <c r="EV24" s="13"/>
    </row>
    <row r="25" spans="1:152" s="14" customFormat="1" ht="15" customHeight="1" x14ac:dyDescent="0.25">
      <c r="A25" s="13"/>
      <c r="B25" s="264" t="s">
        <v>398</v>
      </c>
      <c r="C25" s="209"/>
      <c r="D25" s="289">
        <f t="shared" ref="D25:D30" si="38">VLOOKUP($C25,$BI$91:$CM$473,2,FALSE)</f>
        <v>0</v>
      </c>
      <c r="E25" s="131"/>
      <c r="F25" s="1534"/>
      <c r="G25" s="1534"/>
      <c r="H25" s="1534"/>
      <c r="I25" s="1534"/>
      <c r="J25" s="1534"/>
      <c r="K25" s="1534"/>
      <c r="L25" s="1534"/>
      <c r="M25" s="1534"/>
      <c r="N25" s="1534"/>
      <c r="O25" s="1534"/>
      <c r="P25" s="1534"/>
      <c r="Q25" s="132">
        <f t="shared" ref="Q25:Q30" si="39">SUM(E25:P25)</f>
        <v>0</v>
      </c>
      <c r="R25" s="133">
        <f t="shared" ref="R25:R30" si="40">COUNT(E25:P25)</f>
        <v>0</v>
      </c>
      <c r="S25" s="132">
        <f t="shared" ref="S25:S30" si="41">IF(R25&gt;1,AVERAGE(E25:P25),0)</f>
        <v>0</v>
      </c>
      <c r="T25" s="132">
        <f t="shared" ref="T25:T30" si="42">IF(R25&gt;1,STDEV(E25:P25),0)</f>
        <v>0</v>
      </c>
      <c r="U25" s="132">
        <f t="shared" ref="U25:U30" si="43">IF(R25&gt;1,VLOOKUP($R25,$BI$425:$BJ$437,2,FALSE),0)</f>
        <v>0</v>
      </c>
      <c r="V25" s="1342"/>
      <c r="W25" s="135">
        <f t="shared" ref="W25:W30" si="44">IF(R25&gt;1,1-((S25-((T25*U25)/(SQRT(R25))))/S25),VLOOKUP($C25,$BI$91:$CS$473,34,FALSE))</f>
        <v>0</v>
      </c>
      <c r="X25" s="290">
        <v>0</v>
      </c>
      <c r="Y25" s="279">
        <v>0</v>
      </c>
      <c r="Z25" s="280">
        <v>0</v>
      </c>
      <c r="AA25" s="281">
        <f t="shared" ref="AA25:AA30" si="45">($Q25*X25)/1000</f>
        <v>0</v>
      </c>
      <c r="AB25" s="281">
        <f t="shared" ref="AB25:AB30" si="46">AA25*$BJ$443</f>
        <v>0</v>
      </c>
      <c r="AC25" s="280">
        <f t="shared" ref="AC25:AC30" si="47">IF(AA25&gt;0,SQRT(($W25*$W25)+(Z25*Z25)+($V25*$V25)),0)</f>
        <v>0</v>
      </c>
      <c r="AD25" s="281">
        <f t="shared" si="26"/>
        <v>0</v>
      </c>
      <c r="AE25" s="291">
        <v>0</v>
      </c>
      <c r="AF25" s="279">
        <v>0</v>
      </c>
      <c r="AG25" s="280">
        <v>0</v>
      </c>
      <c r="AH25" s="292">
        <f t="shared" ref="AH25:AH30" si="48">($Q25*AE25)/1000</f>
        <v>0</v>
      </c>
      <c r="AI25" s="292">
        <f t="shared" ref="AI25:AI30" si="49">AH25*$BJ$444</f>
        <v>0</v>
      </c>
      <c r="AJ25" s="280">
        <f t="shared" ref="AJ25:AJ30" si="50">IF(AH25&gt;0,SQRT(($W25*$W25)+(AG25*AG25)+($V25*$V25)),0)</f>
        <v>0</v>
      </c>
      <c r="AK25" s="281">
        <f t="shared" si="29"/>
        <v>0</v>
      </c>
      <c r="AL25" s="291">
        <v>0</v>
      </c>
      <c r="AM25" s="279">
        <f>VLOOKUP($C25,$BI$91:$CM$473,28,FALSE)</f>
        <v>0</v>
      </c>
      <c r="AN25" s="280">
        <v>0</v>
      </c>
      <c r="AO25" s="292">
        <f>(W25*AL25)/1000</f>
        <v>0</v>
      </c>
      <c r="AP25" s="292">
        <f t="shared" ref="AP25:AP30" si="51">AO25*$BJ$445</f>
        <v>0</v>
      </c>
      <c r="AQ25" s="280">
        <f t="shared" ref="AQ25:AQ30" si="52">IF(AO25&gt;0,SQRT(($W25*$W25)+(AN25*AN25)+($V25*$V25)),0)</f>
        <v>0</v>
      </c>
      <c r="AR25" s="281">
        <f t="shared" si="32"/>
        <v>0</v>
      </c>
      <c r="AS25" s="278">
        <f>VLOOKUP($C25,$BI$91:$CM$473,3,FALSE)</f>
        <v>0</v>
      </c>
      <c r="AT25" s="279">
        <f>VLOOKUP($C25,$BI$91:$CM$473,4,FALSE)</f>
        <v>0</v>
      </c>
      <c r="AU25" s="280">
        <f>IF($Q25&gt;0,VLOOKUP($C25,$BI$91:$CM$473,6,FALSE),0)</f>
        <v>0</v>
      </c>
      <c r="AV25" s="292">
        <f t="shared" ref="AV25:AV30" si="53">($Q25*AS25)/1000</f>
        <v>0</v>
      </c>
      <c r="AW25" s="280">
        <f t="shared" ref="AW25:AW30" si="54">IF(AV25&gt;0,SQRT(($W25*$W25)+(AU25*AU25)+($V25*$V25)),0)</f>
        <v>0</v>
      </c>
      <c r="AX25" s="281">
        <f t="shared" si="33"/>
        <v>0</v>
      </c>
      <c r="AY25" s="278">
        <v>0</v>
      </c>
      <c r="AZ25" s="279">
        <v>0</v>
      </c>
      <c r="BA25" s="280">
        <v>0</v>
      </c>
      <c r="BB25" s="292">
        <f t="shared" ref="BB25:BB30" si="55">($Q25*AY25)/1000</f>
        <v>0</v>
      </c>
      <c r="BC25" s="292">
        <f t="shared" ref="BC25:BC30" si="56">BB25*$BJ$446</f>
        <v>0</v>
      </c>
      <c r="BD25" s="280">
        <v>0</v>
      </c>
      <c r="BE25" s="281">
        <f t="shared" si="36"/>
        <v>0</v>
      </c>
      <c r="BF25" s="282">
        <f t="shared" ref="BF25:BF30" si="57">AB25+AI25+AP25+AV25+BC25</f>
        <v>0</v>
      </c>
      <c r="BG25" s="269">
        <f t="shared" ref="BG25:BG30" si="58">IF(BF25&gt;0,SQRT(AD25+AK25+AR25+AX25+BE25)/BF25,0)</f>
        <v>0</v>
      </c>
      <c r="BH25" s="15">
        <f t="shared" si="37"/>
        <v>0</v>
      </c>
      <c r="BI25" s="51"/>
      <c r="BJ25" s="104"/>
      <c r="BK25" s="104"/>
      <c r="BL25" s="104"/>
      <c r="BM25" s="105"/>
      <c r="BN25" s="105"/>
      <c r="BO25" s="105"/>
      <c r="BP25" s="104"/>
      <c r="BQ25" s="104"/>
      <c r="BR25" s="104"/>
      <c r="BS25" s="104"/>
      <c r="BT25" s="104"/>
      <c r="BU25" s="104"/>
      <c r="BV25" s="104"/>
      <c r="BW25" s="104"/>
      <c r="BX25" s="104"/>
      <c r="BY25" s="104"/>
      <c r="BZ25" s="104"/>
      <c r="CA25" s="104"/>
      <c r="CB25" s="106"/>
      <c r="CC25" s="104"/>
      <c r="CD25" s="104"/>
      <c r="CE25" s="106"/>
      <c r="CF25" s="106"/>
      <c r="CG25" s="106"/>
      <c r="CH25" s="106"/>
      <c r="CI25" s="104"/>
      <c r="CJ25" s="104"/>
      <c r="CK25" s="106"/>
      <c r="CL25" s="106"/>
      <c r="CM25" s="106"/>
      <c r="CN25" s="72"/>
      <c r="CO25" s="23"/>
      <c r="CP25" s="23"/>
      <c r="CQ25" s="23"/>
      <c r="CR25" s="24"/>
      <c r="CS25" s="24"/>
      <c r="CT25" s="24"/>
      <c r="CU25" s="24"/>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6"/>
      <c r="EA25" s="16"/>
      <c r="EB25" s="16"/>
      <c r="EC25" s="16"/>
      <c r="ED25" s="16"/>
      <c r="EE25" s="16"/>
      <c r="EF25" s="16"/>
      <c r="EG25" s="16"/>
      <c r="EH25" s="13"/>
      <c r="EI25" s="13"/>
      <c r="EJ25" s="13"/>
      <c r="EK25" s="13"/>
      <c r="EL25" s="13"/>
      <c r="EM25" s="13"/>
      <c r="EN25" s="13"/>
      <c r="EO25" s="13"/>
      <c r="EP25" s="13"/>
      <c r="EQ25" s="13"/>
      <c r="ER25" s="13"/>
      <c r="ES25" s="13"/>
      <c r="ET25" s="13"/>
      <c r="EU25" s="13"/>
      <c r="EV25" s="13"/>
    </row>
    <row r="26" spans="1:152" s="14" customFormat="1" x14ac:dyDescent="0.25">
      <c r="A26" s="13"/>
      <c r="B26" s="267" t="s">
        <v>400</v>
      </c>
      <c r="C26" s="209"/>
      <c r="D26" s="289">
        <f t="shared" si="38"/>
        <v>0</v>
      </c>
      <c r="E26" s="131"/>
      <c r="F26" s="1534"/>
      <c r="G26" s="1534"/>
      <c r="H26" s="1534"/>
      <c r="I26" s="1534"/>
      <c r="J26" s="1534"/>
      <c r="K26" s="1534"/>
      <c r="L26" s="1534"/>
      <c r="M26" s="1534"/>
      <c r="N26" s="1534"/>
      <c r="O26" s="1534"/>
      <c r="P26" s="1534"/>
      <c r="Q26" s="132">
        <f t="shared" si="39"/>
        <v>0</v>
      </c>
      <c r="R26" s="133">
        <f t="shared" si="40"/>
        <v>0</v>
      </c>
      <c r="S26" s="132">
        <f t="shared" si="41"/>
        <v>0</v>
      </c>
      <c r="T26" s="132">
        <f t="shared" si="42"/>
        <v>0</v>
      </c>
      <c r="U26" s="132">
        <f t="shared" si="43"/>
        <v>0</v>
      </c>
      <c r="V26" s="1342"/>
      <c r="W26" s="135">
        <f t="shared" si="44"/>
        <v>0</v>
      </c>
      <c r="X26" s="290">
        <v>0</v>
      </c>
      <c r="Y26" s="279">
        <v>0</v>
      </c>
      <c r="Z26" s="280">
        <v>0</v>
      </c>
      <c r="AA26" s="281">
        <f t="shared" si="45"/>
        <v>0</v>
      </c>
      <c r="AB26" s="281">
        <f t="shared" si="46"/>
        <v>0</v>
      </c>
      <c r="AC26" s="280">
        <f t="shared" si="47"/>
        <v>0</v>
      </c>
      <c r="AD26" s="281">
        <f t="shared" si="26"/>
        <v>0</v>
      </c>
      <c r="AE26" s="291">
        <v>0</v>
      </c>
      <c r="AF26" s="279">
        <v>0</v>
      </c>
      <c r="AG26" s="280">
        <v>0</v>
      </c>
      <c r="AH26" s="292">
        <f t="shared" si="48"/>
        <v>0</v>
      </c>
      <c r="AI26" s="292">
        <f t="shared" si="49"/>
        <v>0</v>
      </c>
      <c r="AJ26" s="280">
        <f t="shared" si="50"/>
        <v>0</v>
      </c>
      <c r="AK26" s="281">
        <f t="shared" si="29"/>
        <v>0</v>
      </c>
      <c r="AL26" s="291">
        <v>0</v>
      </c>
      <c r="AM26" s="279">
        <v>0</v>
      </c>
      <c r="AN26" s="280">
        <v>0</v>
      </c>
      <c r="AO26" s="292">
        <f>(W26*AL26)/1000</f>
        <v>0</v>
      </c>
      <c r="AP26" s="292">
        <f t="shared" si="51"/>
        <v>0</v>
      </c>
      <c r="AQ26" s="280">
        <f t="shared" si="52"/>
        <v>0</v>
      </c>
      <c r="AR26" s="281">
        <f t="shared" si="32"/>
        <v>0</v>
      </c>
      <c r="AS26" s="278">
        <f>VLOOKUP($C26,$BI$91:$CM$473,3,FALSE)</f>
        <v>0</v>
      </c>
      <c r="AT26" s="279">
        <f>VLOOKUP($C26,$BI$91:$CM$473,4,FALSE)</f>
        <v>0</v>
      </c>
      <c r="AU26" s="280">
        <f>IF($Q26&gt;0,VLOOKUP($C26,$BI$91:$CM$473,6,FALSE),0)</f>
        <v>0</v>
      </c>
      <c r="AV26" s="292">
        <f t="shared" si="53"/>
        <v>0</v>
      </c>
      <c r="AW26" s="280">
        <f t="shared" si="54"/>
        <v>0</v>
      </c>
      <c r="AX26" s="281">
        <f t="shared" si="33"/>
        <v>0</v>
      </c>
      <c r="AY26" s="278">
        <v>0</v>
      </c>
      <c r="AZ26" s="279">
        <v>0</v>
      </c>
      <c r="BA26" s="280">
        <v>0</v>
      </c>
      <c r="BB26" s="292">
        <f t="shared" si="55"/>
        <v>0</v>
      </c>
      <c r="BC26" s="292">
        <f t="shared" si="56"/>
        <v>0</v>
      </c>
      <c r="BD26" s="280">
        <v>0</v>
      </c>
      <c r="BE26" s="281">
        <f t="shared" si="36"/>
        <v>0</v>
      </c>
      <c r="BF26" s="282">
        <f t="shared" si="57"/>
        <v>0</v>
      </c>
      <c r="BG26" s="269">
        <f t="shared" si="58"/>
        <v>0</v>
      </c>
      <c r="BH26" s="15">
        <f t="shared" si="37"/>
        <v>0</v>
      </c>
      <c r="BI26" s="51"/>
      <c r="BJ26" s="104"/>
      <c r="BK26" s="104"/>
      <c r="BL26" s="104"/>
      <c r="BM26" s="105"/>
      <c r="BN26" s="105"/>
      <c r="BO26" s="105"/>
      <c r="BP26" s="104"/>
      <c r="BQ26" s="104"/>
      <c r="BR26" s="104"/>
      <c r="BS26" s="104"/>
      <c r="BT26" s="104"/>
      <c r="BU26" s="104"/>
      <c r="BV26" s="104"/>
      <c r="BW26" s="104"/>
      <c r="BX26" s="104"/>
      <c r="BY26" s="104"/>
      <c r="BZ26" s="104"/>
      <c r="CA26" s="104"/>
      <c r="CB26" s="106"/>
      <c r="CC26" s="104"/>
      <c r="CD26" s="104"/>
      <c r="CE26" s="106"/>
      <c r="CF26" s="106"/>
      <c r="CG26" s="106"/>
      <c r="CH26" s="106"/>
      <c r="CI26" s="104"/>
      <c r="CJ26" s="104"/>
      <c r="CK26" s="106"/>
      <c r="CL26" s="106"/>
      <c r="CM26" s="106"/>
      <c r="CN26" s="72"/>
      <c r="CO26" s="23"/>
      <c r="CP26" s="23"/>
      <c r="CQ26" s="23"/>
      <c r="CR26" s="24"/>
      <c r="CS26" s="24"/>
      <c r="CT26" s="24"/>
      <c r="CU26" s="24"/>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6"/>
      <c r="EA26" s="16"/>
      <c r="EB26" s="16"/>
      <c r="EC26" s="16"/>
      <c r="ED26" s="16"/>
      <c r="EE26" s="16"/>
      <c r="EF26" s="16"/>
      <c r="EG26" s="16"/>
      <c r="EH26" s="13"/>
      <c r="EI26" s="13"/>
      <c r="EJ26" s="13"/>
      <c r="EK26" s="13"/>
      <c r="EL26" s="13"/>
      <c r="EM26" s="13"/>
      <c r="EN26" s="13"/>
      <c r="EO26" s="13"/>
      <c r="EP26" s="13"/>
      <c r="EQ26" s="13"/>
      <c r="ER26" s="13"/>
      <c r="ES26" s="13"/>
      <c r="ET26" s="13"/>
      <c r="EU26" s="13"/>
      <c r="EV26" s="13"/>
    </row>
    <row r="27" spans="1:152" s="14" customFormat="1" x14ac:dyDescent="0.25">
      <c r="A27" s="13"/>
      <c r="B27" s="267"/>
      <c r="C27" s="209"/>
      <c r="D27" s="289">
        <f t="shared" si="38"/>
        <v>0</v>
      </c>
      <c r="E27" s="131"/>
      <c r="F27" s="1534"/>
      <c r="G27" s="1534"/>
      <c r="H27" s="1534"/>
      <c r="I27" s="1534"/>
      <c r="J27" s="1534"/>
      <c r="K27" s="1534"/>
      <c r="L27" s="1534"/>
      <c r="M27" s="1534"/>
      <c r="N27" s="1534"/>
      <c r="O27" s="1534"/>
      <c r="P27" s="1534"/>
      <c r="Q27" s="132">
        <f t="shared" si="39"/>
        <v>0</v>
      </c>
      <c r="R27" s="133">
        <f t="shared" si="40"/>
        <v>0</v>
      </c>
      <c r="S27" s="132">
        <f t="shared" si="41"/>
        <v>0</v>
      </c>
      <c r="T27" s="132">
        <f t="shared" si="42"/>
        <v>0</v>
      </c>
      <c r="U27" s="132">
        <f t="shared" si="43"/>
        <v>0</v>
      </c>
      <c r="V27" s="1342"/>
      <c r="W27" s="135">
        <f t="shared" si="44"/>
        <v>0</v>
      </c>
      <c r="X27" s="290">
        <v>0</v>
      </c>
      <c r="Y27" s="279">
        <v>0</v>
      </c>
      <c r="Z27" s="280">
        <v>0</v>
      </c>
      <c r="AA27" s="281">
        <f t="shared" si="45"/>
        <v>0</v>
      </c>
      <c r="AB27" s="281">
        <f t="shared" si="46"/>
        <v>0</v>
      </c>
      <c r="AC27" s="280">
        <f t="shared" si="47"/>
        <v>0</v>
      </c>
      <c r="AD27" s="281">
        <f t="shared" si="26"/>
        <v>0</v>
      </c>
      <c r="AE27" s="291">
        <v>0</v>
      </c>
      <c r="AF27" s="279">
        <v>0</v>
      </c>
      <c r="AG27" s="280">
        <v>0</v>
      </c>
      <c r="AH27" s="292">
        <f t="shared" si="48"/>
        <v>0</v>
      </c>
      <c r="AI27" s="292">
        <f t="shared" si="49"/>
        <v>0</v>
      </c>
      <c r="AJ27" s="280">
        <f t="shared" si="50"/>
        <v>0</v>
      </c>
      <c r="AK27" s="281">
        <f t="shared" si="29"/>
        <v>0</v>
      </c>
      <c r="AL27" s="291">
        <v>0</v>
      </c>
      <c r="AM27" s="279">
        <v>0</v>
      </c>
      <c r="AN27" s="280">
        <v>0</v>
      </c>
      <c r="AO27" s="292">
        <f>(W27*AL27)/1000</f>
        <v>0</v>
      </c>
      <c r="AP27" s="292">
        <f t="shared" si="51"/>
        <v>0</v>
      </c>
      <c r="AQ27" s="280">
        <f t="shared" si="52"/>
        <v>0</v>
      </c>
      <c r="AR27" s="281">
        <f t="shared" si="32"/>
        <v>0</v>
      </c>
      <c r="AS27" s="278">
        <f>VLOOKUP($C27,$BI$91:$CM$473,3,FALSE)</f>
        <v>0</v>
      </c>
      <c r="AT27" s="279">
        <f>VLOOKUP($C27,$BI$91:$CM$473,4,FALSE)</f>
        <v>0</v>
      </c>
      <c r="AU27" s="280">
        <f>IF($Q27&gt;0,VLOOKUP($C27,$BI$91:$CM$473,6,FALSE),0)</f>
        <v>0</v>
      </c>
      <c r="AV27" s="292">
        <f t="shared" si="53"/>
        <v>0</v>
      </c>
      <c r="AW27" s="280">
        <f t="shared" si="54"/>
        <v>0</v>
      </c>
      <c r="AX27" s="281">
        <f t="shared" si="33"/>
        <v>0</v>
      </c>
      <c r="AY27" s="278">
        <v>0</v>
      </c>
      <c r="AZ27" s="279">
        <v>0</v>
      </c>
      <c r="BA27" s="280">
        <v>0</v>
      </c>
      <c r="BB27" s="292">
        <f t="shared" si="55"/>
        <v>0</v>
      </c>
      <c r="BC27" s="292">
        <f t="shared" si="56"/>
        <v>0</v>
      </c>
      <c r="BD27" s="280">
        <v>0</v>
      </c>
      <c r="BE27" s="281">
        <f t="shared" si="36"/>
        <v>0</v>
      </c>
      <c r="BF27" s="282">
        <f t="shared" si="57"/>
        <v>0</v>
      </c>
      <c r="BG27" s="269">
        <f t="shared" si="58"/>
        <v>0</v>
      </c>
      <c r="BH27" s="15">
        <f t="shared" si="37"/>
        <v>0</v>
      </c>
      <c r="BI27" s="51"/>
      <c r="BJ27" s="104"/>
      <c r="BK27" s="104"/>
      <c r="BL27" s="104"/>
      <c r="BM27" s="105"/>
      <c r="BN27" s="105"/>
      <c r="BO27" s="105"/>
      <c r="BP27" s="104"/>
      <c r="BQ27" s="104"/>
      <c r="BR27" s="104"/>
      <c r="BS27" s="104"/>
      <c r="BT27" s="104"/>
      <c r="BU27" s="104"/>
      <c r="BV27" s="104"/>
      <c r="BW27" s="104"/>
      <c r="BX27" s="104"/>
      <c r="BY27" s="104"/>
      <c r="BZ27" s="104"/>
      <c r="CA27" s="104"/>
      <c r="CB27" s="106"/>
      <c r="CC27" s="104"/>
      <c r="CD27" s="104"/>
      <c r="CE27" s="106"/>
      <c r="CF27" s="106"/>
      <c r="CG27" s="106"/>
      <c r="CH27" s="106"/>
      <c r="CI27" s="104"/>
      <c r="CJ27" s="104"/>
      <c r="CK27" s="106"/>
      <c r="CL27" s="106"/>
      <c r="CM27" s="106"/>
      <c r="CN27" s="72"/>
      <c r="CO27" s="23"/>
      <c r="CP27" s="23"/>
      <c r="CQ27" s="23"/>
      <c r="CR27" s="24"/>
      <c r="CS27" s="24"/>
      <c r="CT27" s="24"/>
      <c r="CU27" s="24"/>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6"/>
      <c r="EA27" s="16"/>
      <c r="EB27" s="16"/>
      <c r="EC27" s="16"/>
      <c r="ED27" s="16"/>
      <c r="EE27" s="16"/>
      <c r="EF27" s="16"/>
      <c r="EG27" s="16"/>
      <c r="EH27" s="13"/>
      <c r="EI27" s="13"/>
      <c r="EJ27" s="13"/>
      <c r="EK27" s="13"/>
      <c r="EL27" s="13"/>
      <c r="EM27" s="13"/>
      <c r="EN27" s="13"/>
      <c r="EO27" s="13"/>
      <c r="EP27" s="13"/>
      <c r="EQ27" s="13"/>
      <c r="ER27" s="13"/>
      <c r="ES27" s="13"/>
      <c r="ET27" s="13"/>
      <c r="EU27" s="13"/>
      <c r="EV27" s="13"/>
    </row>
    <row r="28" spans="1:152" s="14" customFormat="1" x14ac:dyDescent="0.25">
      <c r="A28" s="13"/>
      <c r="B28" s="268"/>
      <c r="C28" s="209"/>
      <c r="D28" s="289">
        <f t="shared" si="38"/>
        <v>0</v>
      </c>
      <c r="E28" s="131"/>
      <c r="F28" s="1534"/>
      <c r="G28" s="1534"/>
      <c r="H28" s="1534"/>
      <c r="I28" s="1534"/>
      <c r="J28" s="1534"/>
      <c r="K28" s="1534"/>
      <c r="L28" s="1534"/>
      <c r="M28" s="1534"/>
      <c r="N28" s="1534"/>
      <c r="O28" s="1534"/>
      <c r="P28" s="1534"/>
      <c r="Q28" s="132">
        <f t="shared" si="39"/>
        <v>0</v>
      </c>
      <c r="R28" s="133">
        <f t="shared" si="40"/>
        <v>0</v>
      </c>
      <c r="S28" s="132">
        <f t="shared" si="41"/>
        <v>0</v>
      </c>
      <c r="T28" s="132">
        <f t="shared" si="42"/>
        <v>0</v>
      </c>
      <c r="U28" s="132">
        <f t="shared" si="43"/>
        <v>0</v>
      </c>
      <c r="V28" s="1342"/>
      <c r="W28" s="135">
        <f t="shared" si="44"/>
        <v>0</v>
      </c>
      <c r="X28" s="290">
        <v>0</v>
      </c>
      <c r="Y28" s="279">
        <v>0</v>
      </c>
      <c r="Z28" s="280">
        <v>0</v>
      </c>
      <c r="AA28" s="281">
        <f t="shared" si="45"/>
        <v>0</v>
      </c>
      <c r="AB28" s="281">
        <f t="shared" si="46"/>
        <v>0</v>
      </c>
      <c r="AC28" s="280">
        <f t="shared" si="47"/>
        <v>0</v>
      </c>
      <c r="AD28" s="281">
        <f t="shared" si="26"/>
        <v>0</v>
      </c>
      <c r="AE28" s="291">
        <v>0</v>
      </c>
      <c r="AF28" s="279">
        <v>0</v>
      </c>
      <c r="AG28" s="280">
        <v>0</v>
      </c>
      <c r="AH28" s="292">
        <f t="shared" si="48"/>
        <v>0</v>
      </c>
      <c r="AI28" s="292">
        <f t="shared" si="49"/>
        <v>0</v>
      </c>
      <c r="AJ28" s="280">
        <f t="shared" si="50"/>
        <v>0</v>
      </c>
      <c r="AK28" s="281">
        <f t="shared" si="29"/>
        <v>0</v>
      </c>
      <c r="AL28" s="291">
        <v>0</v>
      </c>
      <c r="AM28" s="279">
        <v>0</v>
      </c>
      <c r="AN28" s="280">
        <v>0</v>
      </c>
      <c r="AO28" s="292">
        <f>(W28*AL28)/1000</f>
        <v>0</v>
      </c>
      <c r="AP28" s="292">
        <f t="shared" si="51"/>
        <v>0</v>
      </c>
      <c r="AQ28" s="280">
        <f t="shared" si="52"/>
        <v>0</v>
      </c>
      <c r="AR28" s="281">
        <f t="shared" si="32"/>
        <v>0</v>
      </c>
      <c r="AS28" s="278">
        <f>VLOOKUP($C28,$BI$91:$CM$473,3,FALSE)</f>
        <v>0</v>
      </c>
      <c r="AT28" s="279">
        <f>VLOOKUP($C28,$BI$91:$CM$473,4,FALSE)</f>
        <v>0</v>
      </c>
      <c r="AU28" s="280">
        <f>IF($Q28&gt;0,VLOOKUP($C28,$BI$91:$CM$473,6,FALSE),0)</f>
        <v>0</v>
      </c>
      <c r="AV28" s="292">
        <f t="shared" si="53"/>
        <v>0</v>
      </c>
      <c r="AW28" s="280">
        <f t="shared" si="54"/>
        <v>0</v>
      </c>
      <c r="AX28" s="281">
        <f t="shared" si="33"/>
        <v>0</v>
      </c>
      <c r="AY28" s="278">
        <v>0</v>
      </c>
      <c r="AZ28" s="279">
        <v>0</v>
      </c>
      <c r="BA28" s="280">
        <v>0</v>
      </c>
      <c r="BB28" s="292">
        <f t="shared" si="55"/>
        <v>0</v>
      </c>
      <c r="BC28" s="292">
        <f t="shared" si="56"/>
        <v>0</v>
      </c>
      <c r="BD28" s="280">
        <v>0</v>
      </c>
      <c r="BE28" s="281">
        <f t="shared" si="36"/>
        <v>0</v>
      </c>
      <c r="BF28" s="282">
        <f t="shared" si="57"/>
        <v>0</v>
      </c>
      <c r="BG28" s="269">
        <f t="shared" si="58"/>
        <v>0</v>
      </c>
      <c r="BH28" s="15">
        <f t="shared" si="37"/>
        <v>0</v>
      </c>
      <c r="BI28" s="51"/>
      <c r="BJ28" s="104"/>
      <c r="BK28" s="104"/>
      <c r="BL28" s="104"/>
      <c r="BM28" s="105"/>
      <c r="BN28" s="105"/>
      <c r="BO28" s="105"/>
      <c r="BP28" s="104"/>
      <c r="BQ28" s="104"/>
      <c r="BR28" s="104"/>
      <c r="BS28" s="104"/>
      <c r="BT28" s="104"/>
      <c r="BU28" s="104"/>
      <c r="BV28" s="104"/>
      <c r="BW28" s="104"/>
      <c r="BX28" s="104"/>
      <c r="BY28" s="104"/>
      <c r="BZ28" s="104"/>
      <c r="CA28" s="104"/>
      <c r="CB28" s="106"/>
      <c r="CC28" s="104"/>
      <c r="CD28" s="104"/>
      <c r="CE28" s="106"/>
      <c r="CF28" s="106"/>
      <c r="CG28" s="106"/>
      <c r="CH28" s="106"/>
      <c r="CI28" s="104"/>
      <c r="CJ28" s="104"/>
      <c r="CK28" s="106"/>
      <c r="CL28" s="106"/>
      <c r="CM28" s="106"/>
      <c r="CN28" s="72"/>
      <c r="CO28" s="23"/>
      <c r="CP28" s="23"/>
      <c r="CQ28" s="23"/>
      <c r="CR28" s="24"/>
      <c r="CS28" s="24"/>
      <c r="CT28" s="24"/>
      <c r="CU28" s="24"/>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6"/>
      <c r="EA28" s="16"/>
      <c r="EB28" s="16"/>
      <c r="EC28" s="16"/>
      <c r="ED28" s="16"/>
      <c r="EE28" s="16"/>
      <c r="EF28" s="16"/>
      <c r="EG28" s="16"/>
      <c r="EH28" s="13"/>
      <c r="EI28" s="13"/>
      <c r="EJ28" s="13"/>
      <c r="EK28" s="13"/>
      <c r="EL28" s="13"/>
      <c r="EM28" s="13"/>
      <c r="EN28" s="13"/>
      <c r="EO28" s="13"/>
      <c r="EP28" s="13"/>
      <c r="EQ28" s="13"/>
      <c r="ER28" s="13"/>
      <c r="ES28" s="13"/>
      <c r="ET28" s="13"/>
      <c r="EU28" s="13"/>
      <c r="EV28" s="13"/>
    </row>
    <row r="29" spans="1:152" s="14" customFormat="1" x14ac:dyDescent="0.25">
      <c r="A29" s="13"/>
      <c r="B29" s="2137" t="s">
        <v>329</v>
      </c>
      <c r="C29" s="209" t="s">
        <v>257</v>
      </c>
      <c r="D29" s="289" t="str">
        <f t="shared" si="38"/>
        <v>kg</v>
      </c>
      <c r="E29" s="578">
        <v>68681.600000000006</v>
      </c>
      <c r="F29" s="1534"/>
      <c r="G29" s="1534"/>
      <c r="H29" s="1534"/>
      <c r="I29" s="1534"/>
      <c r="J29" s="1534"/>
      <c r="K29" s="1534"/>
      <c r="L29" s="1534"/>
      <c r="M29" s="1534"/>
      <c r="N29" s="1534"/>
      <c r="O29" s="1534"/>
      <c r="P29" s="1534"/>
      <c r="Q29" s="132">
        <f t="shared" si="39"/>
        <v>68681.600000000006</v>
      </c>
      <c r="R29" s="133">
        <f t="shared" si="40"/>
        <v>1</v>
      </c>
      <c r="S29" s="132">
        <f t="shared" si="41"/>
        <v>0</v>
      </c>
      <c r="T29" s="132">
        <f t="shared" si="42"/>
        <v>0</v>
      </c>
      <c r="U29" s="132">
        <f t="shared" si="43"/>
        <v>0</v>
      </c>
      <c r="V29" s="1342"/>
      <c r="W29" s="135">
        <f t="shared" si="44"/>
        <v>0</v>
      </c>
      <c r="X29" s="290">
        <f>VLOOKUP($C29,$BI$91:$CM$473,3,FALSE)</f>
        <v>5.8960000000000013E-4</v>
      </c>
      <c r="Y29" s="279" t="str">
        <f>VLOOKUP($C29,$BI$91:$CM$473,4,FALSE)</f>
        <v>kg CO2/kg</v>
      </c>
      <c r="Z29" s="280">
        <f>IF($Q29&gt;0,VLOOKUP($C29,$BI$91:$CM$473,6,FALSE),0)</f>
        <v>0.5</v>
      </c>
      <c r="AA29" s="281">
        <f t="shared" si="45"/>
        <v>4.0494671360000012E-2</v>
      </c>
      <c r="AB29" s="281">
        <f t="shared" si="46"/>
        <v>4.0494671360000012E-2</v>
      </c>
      <c r="AC29" s="280">
        <f t="shared" si="47"/>
        <v>0.5</v>
      </c>
      <c r="AD29" s="281">
        <f t="shared" si="26"/>
        <v>4.0995460213860132E-4</v>
      </c>
      <c r="AE29" s="291">
        <v>0</v>
      </c>
      <c r="AF29" s="279">
        <v>0</v>
      </c>
      <c r="AG29" s="280">
        <v>0</v>
      </c>
      <c r="AH29" s="292">
        <f t="shared" si="48"/>
        <v>0</v>
      </c>
      <c r="AI29" s="292">
        <f t="shared" si="49"/>
        <v>0</v>
      </c>
      <c r="AJ29" s="280">
        <f t="shared" si="50"/>
        <v>0</v>
      </c>
      <c r="AK29" s="281">
        <f t="shared" si="29"/>
        <v>0</v>
      </c>
      <c r="AL29" s="291">
        <v>0</v>
      </c>
      <c r="AM29" s="279">
        <v>0</v>
      </c>
      <c r="AN29" s="280">
        <v>0</v>
      </c>
      <c r="AO29" s="292">
        <f>($Q29*AL29)/1000</f>
        <v>0</v>
      </c>
      <c r="AP29" s="292">
        <f t="shared" si="51"/>
        <v>0</v>
      </c>
      <c r="AQ29" s="280">
        <f t="shared" si="52"/>
        <v>0</v>
      </c>
      <c r="AR29" s="281">
        <f t="shared" si="32"/>
        <v>0</v>
      </c>
      <c r="AS29" s="278">
        <v>0</v>
      </c>
      <c r="AT29" s="279">
        <v>0</v>
      </c>
      <c r="AU29" s="280">
        <v>0</v>
      </c>
      <c r="AV29" s="292">
        <f t="shared" si="53"/>
        <v>0</v>
      </c>
      <c r="AW29" s="280">
        <f t="shared" si="54"/>
        <v>0</v>
      </c>
      <c r="AX29" s="281">
        <f t="shared" si="33"/>
        <v>0</v>
      </c>
      <c r="AY29" s="278">
        <v>0</v>
      </c>
      <c r="AZ29" s="279">
        <v>0</v>
      </c>
      <c r="BA29" s="280">
        <v>0</v>
      </c>
      <c r="BB29" s="292">
        <f t="shared" si="55"/>
        <v>0</v>
      </c>
      <c r="BC29" s="292">
        <f t="shared" si="56"/>
        <v>0</v>
      </c>
      <c r="BD29" s="280">
        <f>IF(BB29&gt;0,SQRT(($W29*$W29)+(BA29*BA29)+($V29*$V29)),0)</f>
        <v>0</v>
      </c>
      <c r="BE29" s="281">
        <f t="shared" si="36"/>
        <v>0</v>
      </c>
      <c r="BF29" s="282">
        <f t="shared" si="57"/>
        <v>4.0494671360000012E-2</v>
      </c>
      <c r="BG29" s="269">
        <f t="shared" si="58"/>
        <v>0.5</v>
      </c>
      <c r="BH29" s="15">
        <f t="shared" si="37"/>
        <v>4.0995460213860132E-4</v>
      </c>
      <c r="BI29" s="51"/>
      <c r="BJ29" s="104"/>
      <c r="BK29" s="104"/>
      <c r="BL29" s="104"/>
      <c r="BM29" s="105"/>
      <c r="BN29" s="105"/>
      <c r="BO29" s="105"/>
      <c r="BP29" s="104"/>
      <c r="BQ29" s="104"/>
      <c r="BR29" s="104"/>
      <c r="BS29" s="104"/>
      <c r="BT29" s="104"/>
      <c r="BU29" s="104"/>
      <c r="BV29" s="104"/>
      <c r="BW29" s="104"/>
      <c r="BX29" s="104"/>
      <c r="BY29" s="104"/>
      <c r="BZ29" s="104"/>
      <c r="CA29" s="104"/>
      <c r="CB29" s="106"/>
      <c r="CC29" s="104"/>
      <c r="CD29" s="104"/>
      <c r="CE29" s="106"/>
      <c r="CF29" s="106"/>
      <c r="CG29" s="106"/>
      <c r="CH29" s="106"/>
      <c r="CI29" s="104"/>
      <c r="CJ29" s="104"/>
      <c r="CK29" s="106"/>
      <c r="CL29" s="106"/>
      <c r="CM29" s="106"/>
      <c r="CN29" s="72"/>
      <c r="CO29" s="23"/>
      <c r="CP29" s="23"/>
      <c r="CQ29" s="23"/>
      <c r="CR29" s="24"/>
      <c r="CS29" s="24"/>
      <c r="CT29" s="24"/>
      <c r="CU29" s="24"/>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6"/>
      <c r="EA29" s="16"/>
      <c r="EB29" s="16"/>
      <c r="EC29" s="16"/>
      <c r="ED29" s="16"/>
      <c r="EE29" s="16"/>
      <c r="EF29" s="16"/>
      <c r="EG29" s="16"/>
      <c r="EH29" s="13"/>
      <c r="EI29" s="13"/>
      <c r="EJ29" s="13"/>
      <c r="EK29" s="13"/>
      <c r="EL29" s="13"/>
      <c r="EM29" s="13"/>
      <c r="EN29" s="13"/>
      <c r="EO29" s="13"/>
      <c r="EP29" s="13"/>
      <c r="EQ29" s="13"/>
      <c r="ER29" s="13"/>
      <c r="ES29" s="13"/>
      <c r="ET29" s="13"/>
      <c r="EU29" s="13"/>
      <c r="EV29" s="13"/>
    </row>
    <row r="30" spans="1:152" s="14" customFormat="1" x14ac:dyDescent="0.25">
      <c r="A30" s="13"/>
      <c r="B30" s="2138"/>
      <c r="C30" s="209"/>
      <c r="D30" s="289">
        <f t="shared" si="38"/>
        <v>0</v>
      </c>
      <c r="E30" s="131"/>
      <c r="F30" s="1534"/>
      <c r="G30" s="1534"/>
      <c r="H30" s="1534"/>
      <c r="I30" s="1534"/>
      <c r="J30" s="1534"/>
      <c r="K30" s="1534"/>
      <c r="L30" s="1534"/>
      <c r="M30" s="1534"/>
      <c r="N30" s="1534"/>
      <c r="O30" s="1534"/>
      <c r="P30" s="1534"/>
      <c r="Q30" s="132">
        <f t="shared" si="39"/>
        <v>0</v>
      </c>
      <c r="R30" s="133">
        <f t="shared" si="40"/>
        <v>0</v>
      </c>
      <c r="S30" s="132">
        <f t="shared" si="41"/>
        <v>0</v>
      </c>
      <c r="T30" s="132">
        <f t="shared" si="42"/>
        <v>0</v>
      </c>
      <c r="U30" s="132">
        <f t="shared" si="43"/>
        <v>0</v>
      </c>
      <c r="V30" s="1342"/>
      <c r="W30" s="135">
        <f t="shared" si="44"/>
        <v>0</v>
      </c>
      <c r="X30" s="290">
        <f>VLOOKUP($C30,$BI$91:$CM$473,3,FALSE)</f>
        <v>0</v>
      </c>
      <c r="Y30" s="279">
        <f>VLOOKUP($C30,$BI$91:$CM$473,4,FALSE)</f>
        <v>0</v>
      </c>
      <c r="Z30" s="280">
        <f>IF($Q30&gt;0,VLOOKUP($C30,$BI$91:$CM$473,6,FALSE),0)</f>
        <v>0</v>
      </c>
      <c r="AA30" s="281">
        <f t="shared" si="45"/>
        <v>0</v>
      </c>
      <c r="AB30" s="281">
        <f t="shared" si="46"/>
        <v>0</v>
      </c>
      <c r="AC30" s="280">
        <f t="shared" si="47"/>
        <v>0</v>
      </c>
      <c r="AD30" s="281">
        <f t="shared" si="26"/>
        <v>0</v>
      </c>
      <c r="AE30" s="291">
        <v>0</v>
      </c>
      <c r="AF30" s="279">
        <v>0</v>
      </c>
      <c r="AG30" s="280">
        <v>0</v>
      </c>
      <c r="AH30" s="292">
        <f t="shared" si="48"/>
        <v>0</v>
      </c>
      <c r="AI30" s="292">
        <f t="shared" si="49"/>
        <v>0</v>
      </c>
      <c r="AJ30" s="280">
        <f t="shared" si="50"/>
        <v>0</v>
      </c>
      <c r="AK30" s="281">
        <f t="shared" si="29"/>
        <v>0</v>
      </c>
      <c r="AL30" s="291">
        <v>0</v>
      </c>
      <c r="AM30" s="279">
        <v>0</v>
      </c>
      <c r="AN30" s="280">
        <v>0</v>
      </c>
      <c r="AO30" s="292">
        <f>($Q30*AL30)/1000</f>
        <v>0</v>
      </c>
      <c r="AP30" s="292">
        <f t="shared" si="51"/>
        <v>0</v>
      </c>
      <c r="AQ30" s="280">
        <f t="shared" si="52"/>
        <v>0</v>
      </c>
      <c r="AR30" s="281">
        <f t="shared" si="32"/>
        <v>0</v>
      </c>
      <c r="AS30" s="278">
        <v>0</v>
      </c>
      <c r="AT30" s="279">
        <v>0</v>
      </c>
      <c r="AU30" s="280">
        <v>0</v>
      </c>
      <c r="AV30" s="292">
        <f t="shared" si="53"/>
        <v>0</v>
      </c>
      <c r="AW30" s="280">
        <f t="shared" si="54"/>
        <v>0</v>
      </c>
      <c r="AX30" s="281">
        <f t="shared" si="33"/>
        <v>0</v>
      </c>
      <c r="AY30" s="278">
        <v>0</v>
      </c>
      <c r="AZ30" s="279">
        <v>0</v>
      </c>
      <c r="BA30" s="280">
        <v>0</v>
      </c>
      <c r="BB30" s="292">
        <f t="shared" si="55"/>
        <v>0</v>
      </c>
      <c r="BC30" s="292">
        <f t="shared" si="56"/>
        <v>0</v>
      </c>
      <c r="BD30" s="280">
        <f>IF(BB30&gt;0,SQRT(($W30*$W30)+(BA30*BA30)+($V30*$V30)),0)</f>
        <v>0</v>
      </c>
      <c r="BE30" s="281">
        <f t="shared" si="36"/>
        <v>0</v>
      </c>
      <c r="BF30" s="282">
        <f t="shared" si="57"/>
        <v>0</v>
      </c>
      <c r="BG30" s="269">
        <f t="shared" si="58"/>
        <v>0</v>
      </c>
      <c r="BH30" s="15">
        <f t="shared" si="37"/>
        <v>0</v>
      </c>
      <c r="BI30" s="51"/>
      <c r="BJ30" s="104"/>
      <c r="BK30" s="104"/>
      <c r="BL30" s="104"/>
      <c r="BM30" s="105"/>
      <c r="BN30" s="105"/>
      <c r="BO30" s="105"/>
      <c r="BP30" s="104"/>
      <c r="BQ30" s="104"/>
      <c r="BR30" s="104"/>
      <c r="BS30" s="104"/>
      <c r="BT30" s="104"/>
      <c r="BU30" s="104"/>
      <c r="BV30" s="104"/>
      <c r="BW30" s="104"/>
      <c r="BX30" s="104"/>
      <c r="BY30" s="104"/>
      <c r="BZ30" s="104"/>
      <c r="CA30" s="104"/>
      <c r="CB30" s="106"/>
      <c r="CC30" s="104"/>
      <c r="CD30" s="104"/>
      <c r="CE30" s="106"/>
      <c r="CF30" s="106"/>
      <c r="CG30" s="106"/>
      <c r="CH30" s="106"/>
      <c r="CI30" s="104"/>
      <c r="CJ30" s="104"/>
      <c r="CK30" s="106"/>
      <c r="CL30" s="106"/>
      <c r="CM30" s="106"/>
      <c r="CN30" s="72"/>
      <c r="CO30" s="23"/>
      <c r="CP30" s="23"/>
      <c r="CQ30" s="23"/>
      <c r="CR30" s="24"/>
      <c r="CS30" s="24"/>
      <c r="CT30" s="24"/>
      <c r="CU30" s="24"/>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6"/>
      <c r="EA30" s="16"/>
      <c r="EB30" s="16"/>
      <c r="EC30" s="16"/>
      <c r="ED30" s="16"/>
      <c r="EE30" s="16"/>
      <c r="EF30" s="16"/>
      <c r="EG30" s="16"/>
      <c r="EH30" s="13"/>
      <c r="EI30" s="13"/>
      <c r="EJ30" s="13"/>
      <c r="EK30" s="13"/>
      <c r="EL30" s="13"/>
      <c r="EM30" s="13"/>
      <c r="EN30" s="13"/>
      <c r="EO30" s="13"/>
      <c r="EP30" s="13"/>
      <c r="EQ30" s="13"/>
      <c r="ER30" s="13"/>
      <c r="ES30" s="13"/>
      <c r="ET30" s="13"/>
      <c r="EU30" s="13"/>
      <c r="EV30" s="13"/>
    </row>
    <row r="31" spans="1:152" s="14" customFormat="1" x14ac:dyDescent="0.25">
      <c r="A31" s="13"/>
      <c r="B31" s="262" t="s">
        <v>286</v>
      </c>
      <c r="C31" s="293"/>
      <c r="D31" s="293"/>
      <c r="E31" s="293"/>
      <c r="F31" s="293"/>
      <c r="G31" s="293"/>
      <c r="H31" s="293"/>
      <c r="I31" s="293"/>
      <c r="J31" s="293"/>
      <c r="K31" s="293"/>
      <c r="L31" s="293"/>
      <c r="M31" s="293"/>
      <c r="N31" s="293"/>
      <c r="O31" s="293"/>
      <c r="P31" s="293"/>
      <c r="Q31" s="293"/>
      <c r="R31" s="293"/>
      <c r="S31" s="293"/>
      <c r="T31" s="293"/>
      <c r="U31" s="293"/>
      <c r="V31" s="293"/>
      <c r="W31" s="293"/>
      <c r="X31" s="293"/>
      <c r="Y31" s="293"/>
      <c r="Z31" s="293"/>
      <c r="AA31" s="295"/>
      <c r="AB31" s="296">
        <f>SUM(AB25:AB30)</f>
        <v>4.0494671360000012E-2</v>
      </c>
      <c r="AC31" s="297">
        <f>IF(AB31&gt;0,SQRT(SUM(AD25:AD30))/AB31,0)</f>
        <v>0.5</v>
      </c>
      <c r="AD31" s="296">
        <f t="shared" si="26"/>
        <v>4.0995460213860132E-4</v>
      </c>
      <c r="AE31" s="298"/>
      <c r="AF31" s="293"/>
      <c r="AG31" s="293"/>
      <c r="AH31" s="299"/>
      <c r="AI31" s="296">
        <f>SUM(AI25:AI30)</f>
        <v>0</v>
      </c>
      <c r="AJ31" s="297">
        <f>IF(AI31&gt;0,SQRT(SUM(AK25:AK30))/AI31,0)</f>
        <v>0</v>
      </c>
      <c r="AK31" s="296">
        <f t="shared" si="29"/>
        <v>0</v>
      </c>
      <c r="AL31" s="293"/>
      <c r="AM31" s="293"/>
      <c r="AN31" s="293"/>
      <c r="AO31" s="293"/>
      <c r="AP31" s="296">
        <f>SUM(AP25:AP30)</f>
        <v>0</v>
      </c>
      <c r="AQ31" s="297">
        <f>IF(AP31&gt;0,SQRT(SUM(AR25:AR30))/AP31,0)</f>
        <v>0</v>
      </c>
      <c r="AR31" s="296">
        <f t="shared" si="32"/>
        <v>0</v>
      </c>
      <c r="AS31" s="293"/>
      <c r="AT31" s="293"/>
      <c r="AU31" s="293"/>
      <c r="AV31" s="296">
        <f>SUM(AV25:AV30)</f>
        <v>0</v>
      </c>
      <c r="AW31" s="297">
        <f>IF(AV31&gt;0,SQRT(SUM(AX25:AX30))/AV31,0)</f>
        <v>0</v>
      </c>
      <c r="AX31" s="296">
        <f t="shared" si="33"/>
        <v>0</v>
      </c>
      <c r="AY31" s="293"/>
      <c r="AZ31" s="293"/>
      <c r="BA31" s="300"/>
      <c r="BB31" s="301"/>
      <c r="BC31" s="296">
        <f>SUM(BC25:BC30)</f>
        <v>0</v>
      </c>
      <c r="BD31" s="297">
        <f>IF(BC31&gt;0,SQRT(SUM(BE25:BE30))/BC31,0)</f>
        <v>0</v>
      </c>
      <c r="BE31" s="296">
        <f t="shared" si="36"/>
        <v>0</v>
      </c>
      <c r="BF31" s="296">
        <f>SUM(BF25:BF30)</f>
        <v>4.0494671360000012E-2</v>
      </c>
      <c r="BG31" s="263">
        <f>IF(BF31&gt;0,SQRT(SUM(BH25:BH30))/BF31,0)</f>
        <v>0.5</v>
      </c>
      <c r="BH31" s="15">
        <f t="shared" si="37"/>
        <v>4.0995460213860132E-4</v>
      </c>
      <c r="BI31" s="51"/>
      <c r="BJ31" s="104"/>
      <c r="BK31" s="104"/>
      <c r="BL31" s="104"/>
      <c r="BM31" s="105"/>
      <c r="BN31" s="105"/>
      <c r="BO31" s="105"/>
      <c r="BP31" s="104"/>
      <c r="BQ31" s="104"/>
      <c r="BR31" s="104"/>
      <c r="BS31" s="104"/>
      <c r="BT31" s="104"/>
      <c r="BU31" s="104"/>
      <c r="BV31" s="104"/>
      <c r="BW31" s="104"/>
      <c r="BX31" s="104"/>
      <c r="BY31" s="104"/>
      <c r="BZ31" s="104"/>
      <c r="CA31" s="104"/>
      <c r="CB31" s="106"/>
      <c r="CC31" s="104"/>
      <c r="CD31" s="104"/>
      <c r="CE31" s="106"/>
      <c r="CF31" s="106"/>
      <c r="CG31" s="106"/>
      <c r="CH31" s="106"/>
      <c r="CI31" s="104"/>
      <c r="CJ31" s="104"/>
      <c r="CK31" s="106"/>
      <c r="CL31" s="106"/>
      <c r="CM31" s="106"/>
      <c r="CN31" s="72"/>
      <c r="CO31" s="23"/>
      <c r="CP31" s="23"/>
      <c r="CQ31" s="23"/>
      <c r="CR31" s="24"/>
      <c r="CS31" s="24"/>
      <c r="CT31" s="24"/>
      <c r="CU31" s="24"/>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6"/>
      <c r="EA31" s="16"/>
      <c r="EB31" s="16"/>
      <c r="EC31" s="16"/>
      <c r="ED31" s="16"/>
      <c r="EE31" s="16"/>
      <c r="EF31" s="16"/>
      <c r="EG31" s="16"/>
      <c r="EH31" s="13"/>
      <c r="EI31" s="13"/>
      <c r="EJ31" s="13"/>
      <c r="EK31" s="13"/>
      <c r="EL31" s="13"/>
      <c r="EM31" s="13"/>
      <c r="EN31" s="13"/>
      <c r="EO31" s="13"/>
      <c r="EP31" s="13"/>
      <c r="EQ31" s="13"/>
      <c r="ER31" s="13"/>
      <c r="ES31" s="13"/>
      <c r="ET31" s="13"/>
      <c r="EU31" s="13"/>
      <c r="EV31" s="13"/>
    </row>
    <row r="32" spans="1:152" s="14" customFormat="1" ht="15.75" x14ac:dyDescent="0.25">
      <c r="A32" s="13"/>
      <c r="B32" s="260" t="s">
        <v>47</v>
      </c>
      <c r="C32" s="302"/>
      <c r="D32" s="302"/>
      <c r="E32" s="302"/>
      <c r="F32" s="302"/>
      <c r="G32" s="302"/>
      <c r="H32" s="302"/>
      <c r="I32" s="302"/>
      <c r="J32" s="302"/>
      <c r="K32" s="302"/>
      <c r="L32" s="302"/>
      <c r="M32" s="302"/>
      <c r="N32" s="302"/>
      <c r="O32" s="302"/>
      <c r="P32" s="302"/>
      <c r="Q32" s="302"/>
      <c r="R32" s="302"/>
      <c r="S32" s="302"/>
      <c r="T32" s="302"/>
      <c r="U32" s="302"/>
      <c r="V32" s="302"/>
      <c r="W32" s="302"/>
      <c r="X32" s="302"/>
      <c r="Y32" s="302"/>
      <c r="Z32" s="302"/>
      <c r="AA32" s="303"/>
      <c r="AB32" s="304">
        <f>+AB24+AB31</f>
        <v>4.0494671360000012E-2</v>
      </c>
      <c r="AC32" s="305">
        <f>IF(AB32&gt;0,(SQRT(AD24+AD31))/AB32,0)</f>
        <v>0.5</v>
      </c>
      <c r="AD32" s="304">
        <f t="shared" si="26"/>
        <v>4.0995460213860132E-4</v>
      </c>
      <c r="AE32" s="306"/>
      <c r="AF32" s="302"/>
      <c r="AG32" s="302"/>
      <c r="AH32" s="307"/>
      <c r="AI32" s="304">
        <f>+AI24+AI31</f>
        <v>0</v>
      </c>
      <c r="AJ32" s="305">
        <f>IF(AI32&gt;0,(SQRT(AK24+AK31))/AI32,0)</f>
        <v>0</v>
      </c>
      <c r="AK32" s="304">
        <f t="shared" si="29"/>
        <v>0</v>
      </c>
      <c r="AL32" s="302"/>
      <c r="AM32" s="302"/>
      <c r="AN32" s="302"/>
      <c r="AO32" s="302"/>
      <c r="AP32" s="304">
        <f>+AP24+AP31</f>
        <v>0</v>
      </c>
      <c r="AQ32" s="305">
        <f>IF(AP32&gt;0,(SQRT(AR24+AR31))/AP32,0)</f>
        <v>0</v>
      </c>
      <c r="AR32" s="304">
        <f t="shared" si="32"/>
        <v>0</v>
      </c>
      <c r="AS32" s="302"/>
      <c r="AT32" s="302"/>
      <c r="AU32" s="302"/>
      <c r="AV32" s="304">
        <f>+AV24+AV31</f>
        <v>0</v>
      </c>
      <c r="AW32" s="305">
        <f>IF(AV32&gt;0,(SQRT(AX24+AX31))/AV32,0)</f>
        <v>0</v>
      </c>
      <c r="AX32" s="304">
        <f t="shared" si="33"/>
        <v>0</v>
      </c>
      <c r="AY32" s="302"/>
      <c r="AZ32" s="302"/>
      <c r="BA32" s="308"/>
      <c r="BB32" s="309"/>
      <c r="BC32" s="304">
        <f>+BC24+BC31</f>
        <v>0</v>
      </c>
      <c r="BD32" s="305">
        <f>IF(BC32&gt;0,(SQRT(BE24+BE31))/BC32,0)</f>
        <v>0</v>
      </c>
      <c r="BE32" s="304">
        <f t="shared" si="36"/>
        <v>0</v>
      </c>
      <c r="BF32" s="304">
        <f>+BF24+BF31</f>
        <v>4.0494671360000012E-2</v>
      </c>
      <c r="BG32" s="261">
        <f>IF(BF32&gt;0,(SQRT(BH24+BH31))/BF32,0)</f>
        <v>0.5</v>
      </c>
      <c r="BH32" s="15">
        <f t="shared" si="37"/>
        <v>4.0995460213860132E-4</v>
      </c>
      <c r="BI32" s="51"/>
      <c r="BJ32" s="104"/>
      <c r="BK32" s="104"/>
      <c r="BL32" s="104"/>
      <c r="BM32" s="105"/>
      <c r="BN32" s="105"/>
      <c r="BO32" s="105"/>
      <c r="BP32" s="104"/>
      <c r="BQ32" s="104"/>
      <c r="BR32" s="104"/>
      <c r="BS32" s="104"/>
      <c r="BT32" s="104"/>
      <c r="BU32" s="104"/>
      <c r="BV32" s="104"/>
      <c r="BW32" s="104"/>
      <c r="BX32" s="104"/>
      <c r="BY32" s="104"/>
      <c r="BZ32" s="104"/>
      <c r="CA32" s="104"/>
      <c r="CB32" s="106"/>
      <c r="CC32" s="104"/>
      <c r="CD32" s="104"/>
      <c r="CE32" s="106"/>
      <c r="CF32" s="106"/>
      <c r="CG32" s="106"/>
      <c r="CH32" s="106"/>
      <c r="CI32" s="104"/>
      <c r="CJ32" s="104"/>
      <c r="CK32" s="106"/>
      <c r="CL32" s="106"/>
      <c r="CM32" s="106"/>
      <c r="CN32" s="72"/>
      <c r="CO32" s="23"/>
      <c r="CP32" s="23"/>
      <c r="CQ32" s="23"/>
      <c r="CR32" s="24"/>
      <c r="CS32" s="24"/>
      <c r="CT32" s="24"/>
      <c r="CU32" s="24"/>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6"/>
      <c r="EA32" s="16"/>
      <c r="EB32" s="16"/>
      <c r="EC32" s="16"/>
      <c r="ED32" s="16"/>
      <c r="EE32" s="16"/>
      <c r="EF32" s="16"/>
      <c r="EG32" s="16"/>
      <c r="EH32" s="13"/>
      <c r="EI32" s="13"/>
      <c r="EJ32" s="13"/>
      <c r="EK32" s="13"/>
      <c r="EL32" s="13"/>
      <c r="EM32" s="13"/>
      <c r="EN32" s="13"/>
      <c r="EO32" s="13"/>
      <c r="EP32" s="13"/>
      <c r="EQ32" s="13"/>
      <c r="ER32" s="13"/>
      <c r="ES32" s="13"/>
      <c r="ET32" s="13"/>
      <c r="EU32" s="13"/>
      <c r="EV32" s="13"/>
    </row>
    <row r="33" spans="1:152" s="14" customFormat="1" ht="4.9000000000000004" customHeight="1" x14ac:dyDescent="0.25">
      <c r="A33" s="13"/>
      <c r="B33" s="270"/>
      <c r="C33" s="310"/>
      <c r="D33" s="310"/>
      <c r="E33" s="310"/>
      <c r="F33" s="310"/>
      <c r="G33" s="310"/>
      <c r="H33" s="310"/>
      <c r="I33" s="310"/>
      <c r="J33" s="310"/>
      <c r="K33" s="310"/>
      <c r="L33" s="310"/>
      <c r="M33" s="310"/>
      <c r="N33" s="310"/>
      <c r="O33" s="310"/>
      <c r="P33" s="310"/>
      <c r="Q33" s="310"/>
      <c r="R33" s="310"/>
      <c r="S33" s="310"/>
      <c r="T33" s="310"/>
      <c r="U33" s="310"/>
      <c r="V33" s="310"/>
      <c r="W33" s="310"/>
      <c r="X33" s="310"/>
      <c r="Y33" s="310"/>
      <c r="Z33" s="310"/>
      <c r="AA33" s="311"/>
      <c r="AB33" s="312"/>
      <c r="AC33" s="313"/>
      <c r="AD33" s="312"/>
      <c r="AE33" s="314"/>
      <c r="AF33" s="310"/>
      <c r="AG33" s="310"/>
      <c r="AH33" s="315"/>
      <c r="AI33" s="312"/>
      <c r="AJ33" s="313"/>
      <c r="AK33" s="312"/>
      <c r="AL33" s="310"/>
      <c r="AM33" s="310"/>
      <c r="AN33" s="310"/>
      <c r="AO33" s="310"/>
      <c r="AP33" s="312"/>
      <c r="AQ33" s="313"/>
      <c r="AR33" s="312"/>
      <c r="AS33" s="310"/>
      <c r="AT33" s="310"/>
      <c r="AU33" s="310"/>
      <c r="AV33" s="312"/>
      <c r="AW33" s="313"/>
      <c r="AX33" s="312"/>
      <c r="AY33" s="310"/>
      <c r="AZ33" s="310"/>
      <c r="BA33" s="316"/>
      <c r="BB33" s="317"/>
      <c r="BC33" s="312"/>
      <c r="BD33" s="313"/>
      <c r="BE33" s="312"/>
      <c r="BF33" s="312"/>
      <c r="BG33" s="271"/>
      <c r="BH33" s="15"/>
      <c r="BI33" s="51"/>
      <c r="BJ33" s="104"/>
      <c r="BK33" s="104"/>
      <c r="BL33" s="104"/>
      <c r="BM33" s="105"/>
      <c r="BN33" s="105"/>
      <c r="BO33" s="105"/>
      <c r="BP33" s="104"/>
      <c r="BQ33" s="104"/>
      <c r="BR33" s="104"/>
      <c r="BS33" s="104"/>
      <c r="BT33" s="104"/>
      <c r="BU33" s="104"/>
      <c r="BV33" s="104"/>
      <c r="BW33" s="104"/>
      <c r="BX33" s="104"/>
      <c r="BY33" s="104"/>
      <c r="BZ33" s="104"/>
      <c r="CA33" s="104"/>
      <c r="CB33" s="106"/>
      <c r="CC33" s="104"/>
      <c r="CD33" s="104"/>
      <c r="CE33" s="106"/>
      <c r="CF33" s="106"/>
      <c r="CG33" s="106"/>
      <c r="CH33" s="106"/>
      <c r="CI33" s="104"/>
      <c r="CJ33" s="104"/>
      <c r="CK33" s="106"/>
      <c r="CL33" s="106"/>
      <c r="CM33" s="106"/>
      <c r="CN33" s="72"/>
      <c r="CO33" s="23"/>
      <c r="CP33" s="23"/>
      <c r="CQ33" s="23"/>
      <c r="CR33" s="24"/>
      <c r="CS33" s="24"/>
      <c r="CT33" s="24"/>
      <c r="CU33" s="24"/>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6"/>
      <c r="EA33" s="16"/>
      <c r="EB33" s="16"/>
      <c r="EC33" s="16"/>
      <c r="ED33" s="16"/>
      <c r="EE33" s="16"/>
      <c r="EF33" s="16"/>
      <c r="EG33" s="16"/>
      <c r="EH33" s="13"/>
      <c r="EI33" s="13"/>
      <c r="EJ33" s="13"/>
      <c r="EK33" s="13"/>
      <c r="EL33" s="13"/>
      <c r="EM33" s="13"/>
      <c r="EN33" s="13"/>
      <c r="EO33" s="13"/>
      <c r="EP33" s="13"/>
      <c r="EQ33" s="13"/>
      <c r="ER33" s="13"/>
      <c r="ES33" s="13"/>
      <c r="ET33" s="13"/>
      <c r="EU33" s="13"/>
      <c r="EV33" s="13"/>
    </row>
    <row r="34" spans="1:152" s="57" customFormat="1" ht="30.75" customHeight="1" thickBot="1" x14ac:dyDescent="0.3">
      <c r="A34" s="13"/>
      <c r="B34" s="249" t="s">
        <v>64</v>
      </c>
      <c r="C34" s="250"/>
      <c r="D34" s="250"/>
      <c r="E34" s="250"/>
      <c r="F34" s="250"/>
      <c r="G34" s="250"/>
      <c r="H34" s="250"/>
      <c r="I34" s="250"/>
      <c r="J34" s="250"/>
      <c r="K34" s="250"/>
      <c r="L34" s="250"/>
      <c r="M34" s="250"/>
      <c r="N34" s="250"/>
      <c r="O34" s="250"/>
      <c r="P34" s="250"/>
      <c r="Q34" s="250"/>
      <c r="R34" s="250"/>
      <c r="S34" s="250"/>
      <c r="T34" s="250"/>
      <c r="U34" s="250"/>
      <c r="V34" s="250"/>
      <c r="W34" s="250"/>
      <c r="X34" s="250"/>
      <c r="Y34" s="250"/>
      <c r="Z34" s="250"/>
      <c r="AA34" s="251"/>
      <c r="AB34" s="252">
        <f>+AB32</f>
        <v>4.0494671360000012E-2</v>
      </c>
      <c r="AC34" s="253" t="e">
        <f>IF(AB34&gt;0,(SQRT(AD32+#REF!+#REF!))/AB34,0)</f>
        <v>#REF!</v>
      </c>
      <c r="AD34" s="252" t="e">
        <f>(AB34*AC34)^2</f>
        <v>#REF!</v>
      </c>
      <c r="AE34" s="254"/>
      <c r="AF34" s="250"/>
      <c r="AG34" s="250"/>
      <c r="AH34" s="255"/>
      <c r="AI34" s="252">
        <f>+AI32</f>
        <v>0</v>
      </c>
      <c r="AJ34" s="253">
        <f>IF(AI34&gt;0,(SQRT(AK32+#REF!+#REF!))/AI34,0)</f>
        <v>0</v>
      </c>
      <c r="AK34" s="252">
        <f>(AI34*AJ34)^2</f>
        <v>0</v>
      </c>
      <c r="AL34" s="250"/>
      <c r="AM34" s="250"/>
      <c r="AN34" s="250"/>
      <c r="AO34" s="250"/>
      <c r="AP34" s="252">
        <f>+AP32</f>
        <v>0</v>
      </c>
      <c r="AQ34" s="253">
        <f>IF(AP34&gt;0,(SQRT(AR32+#REF!+#REF!))/AP34,0)</f>
        <v>0</v>
      </c>
      <c r="AR34" s="252">
        <f>(AP34*AQ34)^2</f>
        <v>0</v>
      </c>
      <c r="AS34" s="250"/>
      <c r="AT34" s="250"/>
      <c r="AU34" s="250"/>
      <c r="AV34" s="252">
        <f>+AV32</f>
        <v>0</v>
      </c>
      <c r="AW34" s="253">
        <f>IF(AV34&gt;0,(SQRT(AX32+#REF!+#REF!))/AV34,0)</f>
        <v>0</v>
      </c>
      <c r="AX34" s="252">
        <f>(AV34*AW34)^2</f>
        <v>0</v>
      </c>
      <c r="AY34" s="250"/>
      <c r="AZ34" s="250"/>
      <c r="BA34" s="256"/>
      <c r="BB34" s="257"/>
      <c r="BC34" s="252">
        <f>+BC32</f>
        <v>0</v>
      </c>
      <c r="BD34" s="253">
        <f>IF(BC34&gt;0,(SQRT(BE32+#REF!+#REF!))/BC34,0)</f>
        <v>0</v>
      </c>
      <c r="BE34" s="252">
        <f>(BC34*BD34)^2</f>
        <v>0</v>
      </c>
      <c r="BF34" s="252">
        <f>+BF32</f>
        <v>4.0494671360000012E-2</v>
      </c>
      <c r="BG34" s="258">
        <f>BG32</f>
        <v>0.5</v>
      </c>
      <c r="BH34" s="15">
        <f t="shared" ref="BH34:BH40" si="59">(BF34*BG34)^2</f>
        <v>4.0995460213860132E-4</v>
      </c>
      <c r="BI34" s="107"/>
      <c r="BJ34" s="108"/>
      <c r="BK34" s="108"/>
      <c r="BL34" s="108"/>
      <c r="BM34" s="109"/>
      <c r="BN34" s="109"/>
      <c r="BO34" s="109"/>
      <c r="BP34" s="108"/>
      <c r="BQ34" s="108"/>
      <c r="BR34" s="108"/>
      <c r="BS34" s="108"/>
      <c r="BT34" s="108"/>
      <c r="BU34" s="108"/>
      <c r="BV34" s="108"/>
      <c r="BW34" s="108"/>
      <c r="BX34" s="108"/>
      <c r="BY34" s="108"/>
      <c r="BZ34" s="108"/>
      <c r="CA34" s="108"/>
      <c r="CB34" s="110"/>
      <c r="CC34" s="108"/>
      <c r="CD34" s="108"/>
      <c r="CE34" s="110"/>
      <c r="CF34" s="110"/>
      <c r="CG34" s="110"/>
      <c r="CH34" s="110"/>
      <c r="CI34" s="108"/>
      <c r="CJ34" s="108"/>
      <c r="CK34" s="110"/>
      <c r="CL34" s="110"/>
      <c r="CM34" s="110"/>
      <c r="CN34" s="73"/>
      <c r="CO34" s="23"/>
      <c r="CP34" s="23"/>
      <c r="CQ34" s="23"/>
      <c r="CR34" s="56"/>
      <c r="CS34" s="56"/>
      <c r="CT34" s="56"/>
      <c r="CU34" s="56"/>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6"/>
      <c r="EA34" s="16"/>
      <c r="EB34" s="16"/>
      <c r="EC34" s="16"/>
      <c r="ED34" s="16"/>
      <c r="EE34" s="16"/>
      <c r="EF34" s="16"/>
      <c r="EG34" s="16"/>
      <c r="EH34" s="13"/>
      <c r="EI34" s="13"/>
      <c r="EJ34" s="13"/>
      <c r="EK34" s="13"/>
      <c r="EL34" s="13"/>
      <c r="EM34" s="13"/>
      <c r="EN34" s="13"/>
      <c r="EO34" s="13"/>
      <c r="EP34" s="13"/>
      <c r="EQ34" s="13"/>
      <c r="ER34" s="13"/>
      <c r="ES34" s="13"/>
      <c r="ET34" s="13"/>
      <c r="EU34" s="13"/>
      <c r="EV34" s="13"/>
    </row>
    <row r="35" spans="1:152" s="13" customFormat="1" ht="21" hidden="1" x14ac:dyDescent="0.25">
      <c r="B35" s="318"/>
      <c r="C35" s="319"/>
      <c r="D35" s="319"/>
      <c r="E35" s="320"/>
      <c r="F35" s="320"/>
      <c r="G35" s="320"/>
      <c r="H35" s="320"/>
      <c r="I35" s="320"/>
      <c r="J35" s="320"/>
      <c r="K35" s="320"/>
      <c r="L35" s="320"/>
      <c r="M35" s="320"/>
      <c r="N35" s="320"/>
      <c r="O35" s="320"/>
      <c r="P35" s="320"/>
      <c r="Q35" s="320"/>
      <c r="R35" s="321"/>
      <c r="S35" s="320"/>
      <c r="T35" s="320"/>
      <c r="U35" s="320"/>
      <c r="V35" s="322"/>
      <c r="W35" s="322"/>
      <c r="X35" s="319"/>
      <c r="Y35" s="319"/>
      <c r="Z35" s="322"/>
      <c r="AA35" s="323"/>
      <c r="AB35" s="323"/>
      <c r="AC35" s="322"/>
      <c r="AD35" s="323"/>
      <c r="AE35" s="324"/>
      <c r="AF35" s="319"/>
      <c r="AG35" s="322"/>
      <c r="AH35" s="325"/>
      <c r="AI35" s="325"/>
      <c r="AJ35" s="322"/>
      <c r="AK35" s="323"/>
      <c r="AL35" s="319"/>
      <c r="AM35" s="319"/>
      <c r="AN35" s="322"/>
      <c r="AO35" s="322"/>
      <c r="AP35" s="322"/>
      <c r="AQ35" s="322"/>
      <c r="AR35" s="323"/>
      <c r="AS35" s="319"/>
      <c r="AT35" s="319"/>
      <c r="AU35" s="322"/>
      <c r="AV35" s="323"/>
      <c r="AW35" s="322"/>
      <c r="AX35" s="323"/>
      <c r="AY35" s="319"/>
      <c r="AZ35" s="319"/>
      <c r="BA35" s="322"/>
      <c r="BB35" s="323"/>
      <c r="BC35" s="323"/>
      <c r="BD35" s="322"/>
      <c r="BE35" s="323"/>
      <c r="BF35" s="320"/>
      <c r="BG35" s="326"/>
      <c r="BH35" s="15">
        <f t="shared" si="59"/>
        <v>0</v>
      </c>
      <c r="BI35" s="100"/>
      <c r="BJ35" s="101"/>
      <c r="BK35" s="101"/>
      <c r="BL35" s="101"/>
      <c r="BM35" s="102"/>
      <c r="BN35" s="102"/>
      <c r="BO35" s="102"/>
      <c r="BP35" s="101"/>
      <c r="BQ35" s="101"/>
      <c r="BR35" s="101"/>
      <c r="BS35" s="101"/>
      <c r="BT35" s="101"/>
      <c r="BU35" s="101"/>
      <c r="BV35" s="101"/>
      <c r="BW35" s="101"/>
      <c r="BX35" s="101"/>
      <c r="BY35" s="101"/>
      <c r="BZ35" s="101"/>
      <c r="CA35" s="101"/>
      <c r="CB35" s="103"/>
      <c r="CC35" s="101"/>
      <c r="CD35" s="101"/>
      <c r="CE35" s="103"/>
      <c r="CF35" s="103"/>
      <c r="CG35" s="103"/>
      <c r="CH35" s="103"/>
      <c r="CI35" s="101"/>
      <c r="CJ35" s="101"/>
      <c r="CK35" s="103"/>
      <c r="CL35" s="103"/>
      <c r="CM35" s="103"/>
      <c r="CN35" s="71"/>
      <c r="CO35" s="23"/>
      <c r="CP35" s="23"/>
      <c r="CQ35" s="23"/>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6"/>
      <c r="EA35" s="16"/>
      <c r="EB35" s="16"/>
      <c r="EC35" s="16"/>
      <c r="ED35" s="16"/>
      <c r="EE35" s="16"/>
      <c r="EF35" s="16"/>
      <c r="EG35" s="16"/>
    </row>
    <row r="36" spans="1:152" s="13" customFormat="1" ht="9" customHeight="1" x14ac:dyDescent="0.25">
      <c r="B36" s="80"/>
      <c r="C36" s="80"/>
      <c r="D36" s="80"/>
      <c r="E36" s="81"/>
      <c r="F36" s="81"/>
      <c r="G36" s="81"/>
      <c r="H36" s="81"/>
      <c r="I36" s="81"/>
      <c r="J36" s="81"/>
      <c r="K36" s="81"/>
      <c r="L36" s="81"/>
      <c r="M36" s="81"/>
      <c r="N36" s="81"/>
      <c r="O36" s="81"/>
      <c r="P36" s="81"/>
      <c r="Q36" s="81"/>
      <c r="R36" s="82"/>
      <c r="S36" s="81"/>
      <c r="T36" s="81"/>
      <c r="U36" s="81"/>
      <c r="V36" s="83"/>
      <c r="W36" s="83"/>
      <c r="X36" s="80"/>
      <c r="Y36" s="80"/>
      <c r="Z36" s="83"/>
      <c r="AA36" s="84"/>
      <c r="AB36" s="84"/>
      <c r="AC36" s="83"/>
      <c r="AD36" s="84"/>
      <c r="AE36" s="646"/>
      <c r="AF36" s="80"/>
      <c r="AG36" s="83"/>
      <c r="AH36" s="647"/>
      <c r="AI36" s="647"/>
      <c r="AJ36" s="83"/>
      <c r="AK36" s="84"/>
      <c r="AL36" s="80"/>
      <c r="AM36" s="80"/>
      <c r="AN36" s="83"/>
      <c r="AO36" s="83"/>
      <c r="AP36" s="83"/>
      <c r="AQ36" s="83"/>
      <c r="AR36" s="84"/>
      <c r="AS36" s="80"/>
      <c r="AT36" s="80"/>
      <c r="AU36" s="83"/>
      <c r="AV36" s="84"/>
      <c r="AW36" s="83"/>
      <c r="AX36" s="84"/>
      <c r="AY36" s="80"/>
      <c r="AZ36" s="80"/>
      <c r="BA36" s="83"/>
      <c r="BB36" s="84"/>
      <c r="BC36" s="84"/>
      <c r="BD36" s="83"/>
      <c r="BE36" s="84"/>
      <c r="BF36" s="81"/>
      <c r="BG36" s="83"/>
      <c r="BH36" s="15">
        <f t="shared" si="59"/>
        <v>0</v>
      </c>
      <c r="BI36" s="100"/>
      <c r="BJ36" s="101"/>
      <c r="BK36" s="101"/>
      <c r="BL36" s="101"/>
      <c r="BM36" s="102"/>
      <c r="BN36" s="102"/>
      <c r="BO36" s="102"/>
      <c r="BP36" s="101"/>
      <c r="BQ36" s="101"/>
      <c r="BR36" s="101"/>
      <c r="BS36" s="101"/>
      <c r="BT36" s="101"/>
      <c r="BU36" s="101"/>
      <c r="BV36" s="101"/>
      <c r="BW36" s="101"/>
      <c r="BX36" s="101"/>
      <c r="BY36" s="101"/>
      <c r="BZ36" s="101"/>
      <c r="CA36" s="101"/>
      <c r="CB36" s="103"/>
      <c r="CC36" s="101"/>
      <c r="CD36" s="101"/>
      <c r="CE36" s="103"/>
      <c r="CF36" s="103"/>
      <c r="CG36" s="103"/>
      <c r="CH36" s="103"/>
      <c r="CI36" s="101"/>
      <c r="CJ36" s="101"/>
      <c r="CK36" s="103"/>
      <c r="CL36" s="103"/>
      <c r="CM36" s="103"/>
      <c r="CN36" s="71"/>
      <c r="CO36" s="16"/>
      <c r="CP36" s="16"/>
      <c r="CQ36" s="16"/>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6"/>
      <c r="EA36" s="16"/>
      <c r="EB36" s="16"/>
      <c r="EC36" s="16"/>
      <c r="ED36" s="16"/>
      <c r="EE36" s="16"/>
      <c r="EF36" s="16"/>
      <c r="EG36" s="16"/>
    </row>
    <row r="37" spans="1:152" s="14" customFormat="1" ht="31.5" customHeight="1" thickBot="1" x14ac:dyDescent="0.3">
      <c r="A37" s="13"/>
      <c r="B37" s="767" t="s">
        <v>1722</v>
      </c>
      <c r="C37" s="2120" t="s">
        <v>1730</v>
      </c>
      <c r="D37" s="2120"/>
      <c r="E37" s="2120"/>
      <c r="F37" s="2120"/>
      <c r="G37" s="2120"/>
      <c r="H37" s="2120"/>
      <c r="I37" s="2120"/>
      <c r="J37" s="2120"/>
      <c r="K37" s="2120"/>
      <c r="L37" s="2120"/>
      <c r="M37" s="2120"/>
      <c r="N37" s="2120"/>
      <c r="O37" s="2120"/>
      <c r="P37" s="2120"/>
      <c r="Q37" s="2120"/>
      <c r="R37" s="2120"/>
      <c r="S37" s="2120"/>
      <c r="T37" s="2120"/>
      <c r="U37" s="2120"/>
      <c r="V37" s="2120"/>
      <c r="W37" s="2120"/>
      <c r="X37" s="2120"/>
      <c r="Y37" s="2120"/>
      <c r="Z37" s="2120"/>
      <c r="AA37" s="2120"/>
      <c r="AB37" s="2120"/>
      <c r="AC37" s="2120"/>
      <c r="AD37" s="2120"/>
      <c r="AE37" s="2120"/>
      <c r="AF37" s="2120"/>
      <c r="AG37" s="2120"/>
      <c r="AH37" s="2120"/>
      <c r="AI37" s="2120"/>
      <c r="AJ37" s="2120"/>
      <c r="AK37" s="2120"/>
      <c r="AL37" s="2120"/>
      <c r="AM37" s="2120"/>
      <c r="AN37" s="2120"/>
      <c r="AO37" s="2120"/>
      <c r="AP37" s="2120"/>
      <c r="AQ37" s="2120"/>
      <c r="AR37" s="2120"/>
      <c r="AS37" s="2120"/>
      <c r="AT37" s="2120"/>
      <c r="AU37" s="2120"/>
      <c r="AV37" s="2120"/>
      <c r="AW37" s="2120"/>
      <c r="AX37" s="2120"/>
      <c r="AY37" s="2120"/>
      <c r="AZ37" s="2120"/>
      <c r="BA37" s="2120"/>
      <c r="BB37" s="2120"/>
      <c r="BC37" s="2120"/>
      <c r="BD37" s="2120"/>
      <c r="BE37" s="2120"/>
      <c r="BF37" s="2120"/>
      <c r="BG37" s="2121"/>
      <c r="BH37" s="15">
        <f t="shared" si="59"/>
        <v>0</v>
      </c>
      <c r="BI37" s="51"/>
      <c r="BJ37" s="104"/>
      <c r="BK37" s="104"/>
      <c r="BL37" s="104"/>
      <c r="BM37" s="105"/>
      <c r="BN37" s="105"/>
      <c r="BO37" s="105"/>
      <c r="BP37" s="104"/>
      <c r="BQ37" s="104"/>
      <c r="BR37" s="104"/>
      <c r="BS37" s="104"/>
      <c r="BT37" s="104"/>
      <c r="BU37" s="104"/>
      <c r="BV37" s="104"/>
      <c r="BW37" s="104"/>
      <c r="BX37" s="104"/>
      <c r="BY37" s="104"/>
      <c r="BZ37" s="104"/>
      <c r="CA37" s="104"/>
      <c r="CB37" s="106"/>
      <c r="CC37" s="104"/>
      <c r="CD37" s="104"/>
      <c r="CE37" s="106"/>
      <c r="CF37" s="106"/>
      <c r="CG37" s="106"/>
      <c r="CH37" s="106"/>
      <c r="CI37" s="104"/>
      <c r="CJ37" s="104"/>
      <c r="CK37" s="106"/>
      <c r="CL37" s="106"/>
      <c r="CM37" s="106"/>
      <c r="CN37" s="72"/>
      <c r="CO37" s="23"/>
      <c r="CP37" s="23"/>
      <c r="CQ37" s="23"/>
      <c r="CR37" s="24"/>
      <c r="CS37" s="24"/>
      <c r="CT37" s="24"/>
      <c r="CU37" s="24"/>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6"/>
      <c r="EA37" s="16"/>
      <c r="EB37" s="16"/>
      <c r="EC37" s="16"/>
      <c r="ED37" s="16"/>
      <c r="EE37" s="16"/>
      <c r="EF37" s="16"/>
      <c r="EG37" s="16"/>
      <c r="EH37" s="13"/>
      <c r="EI37" s="13"/>
      <c r="EJ37" s="13"/>
      <c r="EK37" s="13"/>
      <c r="EL37" s="13"/>
      <c r="EM37" s="13"/>
      <c r="EN37" s="13"/>
      <c r="EO37" s="13"/>
      <c r="EP37" s="13"/>
      <c r="EQ37" s="13"/>
      <c r="ER37" s="13"/>
      <c r="ES37" s="13"/>
      <c r="ET37" s="13"/>
      <c r="EU37" s="13"/>
      <c r="EV37" s="13"/>
    </row>
    <row r="38" spans="1:152" s="14" customFormat="1" ht="15" customHeight="1" x14ac:dyDescent="0.25">
      <c r="A38" s="13"/>
      <c r="B38" s="766" t="s">
        <v>66</v>
      </c>
      <c r="C38" s="9" t="s">
        <v>1748</v>
      </c>
      <c r="D38" s="719" t="str">
        <f>VLOOKUP($C38,$BI$74:$CM$456,2,FALSE)</f>
        <v>KWh</v>
      </c>
      <c r="E38" s="897"/>
      <c r="F38" s="1543"/>
      <c r="G38" s="1543"/>
      <c r="H38" s="1543"/>
      <c r="I38" s="1544"/>
      <c r="J38" s="1544"/>
      <c r="K38" s="1544"/>
      <c r="L38" s="1545"/>
      <c r="M38" s="1545"/>
      <c r="N38" s="1543"/>
      <c r="O38" s="1543"/>
      <c r="P38" s="1543"/>
      <c r="Q38" s="720">
        <f>SUM(E38:P38)</f>
        <v>0</v>
      </c>
      <c r="R38" s="719">
        <f>COUNT(E38:P38)</f>
        <v>0</v>
      </c>
      <c r="S38" s="720">
        <f>IF(R38&gt;1,AVERAGE(E38:P38),0)</f>
        <v>0</v>
      </c>
      <c r="T38" s="720">
        <f>IF(R38&gt;1,STDEV(E38:P38),0)</f>
        <v>0</v>
      </c>
      <c r="U38" s="720">
        <f>IF(R38&gt;1,VLOOKUP($R38,$BI$408:$BJ$420,2,FALSE),0)</f>
        <v>0</v>
      </c>
      <c r="V38" s="1546"/>
      <c r="W38" s="721">
        <f>IF(R38&gt;1,1-((S38-((T38*U38)/(SQRT(R38))))/S38),VLOOKUP($C38,$BI$74:$CS$456,34,FALSE))</f>
        <v>7.5000000000000011E-2</v>
      </c>
      <c r="X38" s="722">
        <f>VLOOKUP($C38,$BI$74:$CM$456,3,FALSE)</f>
        <v>0.21</v>
      </c>
      <c r="Y38" s="723" t="str">
        <f>VLOOKUP($C38,$BI$74:$CM$456,4,FALSE)</f>
        <v>kgCO2 e/KWh</v>
      </c>
      <c r="Z38" s="721">
        <f>IF($Q38&gt;0,VLOOKUP($C38,$BI$74:$CM$456,6,FALSE),0)</f>
        <v>0</v>
      </c>
      <c r="AA38" s="724">
        <f>($Q38*X38)/1000</f>
        <v>0</v>
      </c>
      <c r="AB38" s="725">
        <f>AA38*$BJ$426</f>
        <v>0</v>
      </c>
      <c r="AC38" s="721">
        <f>IF(AA38&gt;0,SQRT(($W38*$W38)+(Z38*Z38)+($V38*$V38)),0)</f>
        <v>0</v>
      </c>
      <c r="AD38" s="724">
        <f>(AB38*AC38)^2</f>
        <v>0</v>
      </c>
      <c r="AE38" s="722">
        <v>0</v>
      </c>
      <c r="AF38" s="723">
        <v>0</v>
      </c>
      <c r="AG38" s="721">
        <v>0</v>
      </c>
      <c r="AH38" s="726">
        <f>($Q38*AE38)/1000</f>
        <v>0</v>
      </c>
      <c r="AI38" s="726">
        <f>AH38*$BJ$427</f>
        <v>0</v>
      </c>
      <c r="AJ38" s="721">
        <f>IF(AH38&gt;0,SQRT(($W38*$W38)+(AG38*AG38)+($V38*$V38)),0)</f>
        <v>0</v>
      </c>
      <c r="AK38" s="724">
        <f>(AI38*AJ38)^2</f>
        <v>0</v>
      </c>
      <c r="AL38" s="722">
        <v>0</v>
      </c>
      <c r="AM38" s="723">
        <v>0</v>
      </c>
      <c r="AN38" s="721">
        <v>0</v>
      </c>
      <c r="AO38" s="726">
        <f>(W38*AL38)/1000</f>
        <v>0</v>
      </c>
      <c r="AP38" s="726">
        <f>AO38*$BJ$428</f>
        <v>0</v>
      </c>
      <c r="AQ38" s="721">
        <f>IF(AO38&gt;0,SQRT(($W38*$W38)+(AN38*AN38)+($V38*$V38)),0)</f>
        <v>0</v>
      </c>
      <c r="AR38" s="724">
        <f>(AP38*AQ38)^2</f>
        <v>0</v>
      </c>
      <c r="AS38" s="727">
        <v>0</v>
      </c>
      <c r="AT38" s="723">
        <v>0</v>
      </c>
      <c r="AU38" s="721">
        <v>0</v>
      </c>
      <c r="AV38" s="726">
        <v>0</v>
      </c>
      <c r="AW38" s="721">
        <v>0</v>
      </c>
      <c r="AX38" s="724">
        <f>(AV38*AW38)^2</f>
        <v>0</v>
      </c>
      <c r="AY38" s="727">
        <v>0</v>
      </c>
      <c r="AZ38" s="723">
        <v>0</v>
      </c>
      <c r="BA38" s="721">
        <v>0</v>
      </c>
      <c r="BB38" s="726">
        <f>($Q38*AY38)/1000</f>
        <v>0</v>
      </c>
      <c r="BC38" s="726">
        <f>BB38*$BJ$429</f>
        <v>0</v>
      </c>
      <c r="BD38" s="721">
        <v>0</v>
      </c>
      <c r="BE38" s="724">
        <f>(BC38*BD38)^2</f>
        <v>0</v>
      </c>
      <c r="BF38" s="720">
        <f>AB38+AI38+AP38+AV38+BC38</f>
        <v>0</v>
      </c>
      <c r="BG38" s="137">
        <f>IF(BF38&gt;0,SQRT(AD38+AK38+AR38+AX38+BE38)/BF38,0)</f>
        <v>0</v>
      </c>
      <c r="BH38" s="15">
        <f t="shared" si="59"/>
        <v>0</v>
      </c>
      <c r="BI38" s="51"/>
      <c r="BJ38" s="104"/>
      <c r="BK38" s="104"/>
      <c r="BL38" s="104"/>
      <c r="BM38" s="105"/>
      <c r="BN38" s="105"/>
      <c r="BO38" s="105"/>
      <c r="BP38" s="104"/>
      <c r="BQ38" s="104"/>
      <c r="BR38" s="104"/>
      <c r="BS38" s="104"/>
      <c r="BT38" s="104"/>
      <c r="BU38" s="104"/>
      <c r="BV38" s="104"/>
      <c r="BW38" s="104"/>
      <c r="BX38" s="104"/>
      <c r="BY38" s="104"/>
      <c r="BZ38" s="104"/>
      <c r="CA38" s="104"/>
      <c r="CB38" s="106"/>
      <c r="CC38" s="104"/>
      <c r="CD38" s="104"/>
      <c r="CE38" s="106"/>
      <c r="CF38" s="106"/>
      <c r="CG38" s="106"/>
      <c r="CH38" s="106"/>
      <c r="CI38" s="104"/>
      <c r="CJ38" s="104"/>
      <c r="CK38" s="106"/>
      <c r="CL38" s="106"/>
      <c r="CM38" s="106"/>
      <c r="CN38" s="72"/>
      <c r="CO38" s="23"/>
      <c r="CP38" s="23"/>
      <c r="CQ38" s="23"/>
      <c r="CR38" s="24"/>
      <c r="CS38" s="24"/>
      <c r="CT38" s="24"/>
      <c r="CU38" s="24"/>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6"/>
      <c r="EA38" s="16"/>
      <c r="EB38" s="16"/>
      <c r="EC38" s="16"/>
      <c r="ED38" s="16"/>
      <c r="EE38" s="16"/>
      <c r="EF38" s="16"/>
      <c r="EG38" s="16"/>
      <c r="EH38" s="13"/>
      <c r="EI38" s="13"/>
      <c r="EJ38" s="13"/>
      <c r="EK38" s="13"/>
      <c r="EL38" s="13"/>
      <c r="EM38" s="13"/>
      <c r="EN38" s="13"/>
      <c r="EO38" s="13"/>
      <c r="EP38" s="13"/>
      <c r="EQ38" s="13"/>
      <c r="ER38" s="13"/>
      <c r="ES38" s="13"/>
      <c r="ET38" s="13"/>
      <c r="EU38" s="13"/>
      <c r="EV38" s="13"/>
    </row>
    <row r="39" spans="1:152" s="14" customFormat="1" ht="31.5" customHeight="1" x14ac:dyDescent="0.25">
      <c r="A39" s="13"/>
      <c r="B39" s="738" t="s">
        <v>1301</v>
      </c>
      <c r="C39" s="739"/>
      <c r="D39" s="739"/>
      <c r="E39" s="739"/>
      <c r="F39" s="739"/>
      <c r="G39" s="739"/>
      <c r="H39" s="739"/>
      <c r="I39" s="739"/>
      <c r="J39" s="739"/>
      <c r="K39" s="739"/>
      <c r="L39" s="739"/>
      <c r="M39" s="739"/>
      <c r="N39" s="739"/>
      <c r="O39" s="739"/>
      <c r="P39" s="739"/>
      <c r="Q39" s="739"/>
      <c r="R39" s="739"/>
      <c r="S39" s="739"/>
      <c r="T39" s="739"/>
      <c r="U39" s="739"/>
      <c r="V39" s="739"/>
      <c r="W39" s="739"/>
      <c r="X39" s="739"/>
      <c r="Y39" s="739"/>
      <c r="Z39" s="739"/>
      <c r="AA39" s="740"/>
      <c r="AB39" s="741">
        <f>AB38</f>
        <v>0</v>
      </c>
      <c r="AC39" s="742"/>
      <c r="AD39" s="741"/>
      <c r="AE39" s="743"/>
      <c r="AF39" s="739"/>
      <c r="AG39" s="739"/>
      <c r="AH39" s="744"/>
      <c r="AI39" s="741">
        <f>AI38</f>
        <v>0</v>
      </c>
      <c r="AJ39" s="742"/>
      <c r="AK39" s="741"/>
      <c r="AL39" s="739"/>
      <c r="AM39" s="739"/>
      <c r="AN39" s="739"/>
      <c r="AO39" s="739"/>
      <c r="AP39" s="741">
        <f>AP38</f>
        <v>0</v>
      </c>
      <c r="AQ39" s="742"/>
      <c r="AR39" s="741"/>
      <c r="AS39" s="739"/>
      <c r="AT39" s="739"/>
      <c r="AU39" s="739"/>
      <c r="AV39" s="741">
        <f>AV38</f>
        <v>0</v>
      </c>
      <c r="AW39" s="742"/>
      <c r="AX39" s="741"/>
      <c r="AY39" s="739"/>
      <c r="AZ39" s="739"/>
      <c r="BA39" s="745"/>
      <c r="BB39" s="746"/>
      <c r="BC39" s="741">
        <f>BC38</f>
        <v>0</v>
      </c>
      <c r="BD39" s="742"/>
      <c r="BE39" s="741"/>
      <c r="BF39" s="741">
        <f>BF38</f>
        <v>0</v>
      </c>
      <c r="BG39" s="747">
        <f>BG38</f>
        <v>0</v>
      </c>
      <c r="BH39" s="15">
        <f t="shared" si="59"/>
        <v>0</v>
      </c>
      <c r="BI39" s="51"/>
      <c r="BJ39" s="104"/>
      <c r="BK39" s="104"/>
      <c r="BL39" s="104"/>
      <c r="BM39" s="105"/>
      <c r="BN39" s="105"/>
      <c r="BO39" s="105"/>
      <c r="BP39" s="104"/>
      <c r="BQ39" s="104"/>
      <c r="BR39" s="104"/>
      <c r="BS39" s="104"/>
      <c r="BT39" s="104"/>
      <c r="BU39" s="104"/>
      <c r="BV39" s="104"/>
      <c r="BW39" s="104"/>
      <c r="BX39" s="104"/>
      <c r="BY39" s="104"/>
      <c r="BZ39" s="104"/>
      <c r="CA39" s="104"/>
      <c r="CB39" s="106"/>
      <c r="CC39" s="104"/>
      <c r="CD39" s="104"/>
      <c r="CE39" s="106"/>
      <c r="CF39" s="106"/>
      <c r="CG39" s="106"/>
      <c r="CH39" s="106"/>
      <c r="CI39" s="104"/>
      <c r="CJ39" s="104"/>
      <c r="CK39" s="106"/>
      <c r="CL39" s="106"/>
      <c r="CM39" s="106"/>
      <c r="CN39" s="72"/>
      <c r="CO39" s="23"/>
      <c r="CP39" s="23"/>
      <c r="CQ39" s="23"/>
      <c r="CR39" s="24"/>
      <c r="CS39" s="24"/>
      <c r="CT39" s="24"/>
      <c r="CU39" s="24"/>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6"/>
      <c r="EA39" s="16"/>
      <c r="EB39" s="16"/>
      <c r="EC39" s="16"/>
      <c r="ED39" s="16"/>
      <c r="EE39" s="16"/>
      <c r="EF39" s="16"/>
      <c r="EG39" s="16"/>
      <c r="EH39" s="13"/>
      <c r="EI39" s="13"/>
      <c r="EJ39" s="13"/>
      <c r="EK39" s="13"/>
      <c r="EL39" s="13"/>
      <c r="EM39" s="13"/>
      <c r="EN39" s="13"/>
      <c r="EO39" s="13"/>
      <c r="EP39" s="13"/>
      <c r="EQ39" s="13"/>
      <c r="ER39" s="13"/>
      <c r="ES39" s="13"/>
      <c r="ET39" s="13"/>
      <c r="EU39" s="13"/>
      <c r="EV39" s="13"/>
    </row>
    <row r="40" spans="1:152" s="13" customFormat="1" ht="13.9" customHeight="1" x14ac:dyDescent="0.25">
      <c r="B40" s="1012"/>
      <c r="C40" s="1012"/>
      <c r="D40" s="1012"/>
      <c r="E40" s="748"/>
      <c r="F40" s="748"/>
      <c r="G40" s="748"/>
      <c r="H40" s="748"/>
      <c r="I40" s="748"/>
      <c r="J40" s="748"/>
      <c r="K40" s="748"/>
      <c r="L40" s="748"/>
      <c r="M40" s="748"/>
      <c r="N40" s="748"/>
      <c r="O40" s="748"/>
      <c r="P40" s="748"/>
      <c r="Q40" s="748"/>
      <c r="R40" s="749"/>
      <c r="S40" s="748"/>
      <c r="T40" s="748"/>
      <c r="U40" s="748"/>
      <c r="V40" s="750"/>
      <c r="W40" s="750"/>
      <c r="X40" s="1012"/>
      <c r="Y40" s="1012"/>
      <c r="Z40" s="750"/>
      <c r="AA40" s="751"/>
      <c r="AB40" s="751"/>
      <c r="AC40" s="750"/>
      <c r="AD40" s="751"/>
      <c r="AE40" s="752"/>
      <c r="AF40" s="1012"/>
      <c r="AG40" s="750"/>
      <c r="AH40" s="753"/>
      <c r="AI40" s="753"/>
      <c r="AJ40" s="750"/>
      <c r="AK40" s="751"/>
      <c r="AL40" s="1012"/>
      <c r="AM40" s="1012"/>
      <c r="AN40" s="750"/>
      <c r="AO40" s="750"/>
      <c r="AP40" s="750"/>
      <c r="AQ40" s="750"/>
      <c r="AR40" s="751"/>
      <c r="AS40" s="1012"/>
      <c r="AT40" s="1012"/>
      <c r="AU40" s="750"/>
      <c r="AV40" s="751"/>
      <c r="AW40" s="750"/>
      <c r="AX40" s="751"/>
      <c r="AY40" s="1012"/>
      <c r="AZ40" s="1012"/>
      <c r="BA40" s="750"/>
      <c r="BB40" s="751"/>
      <c r="BC40" s="751"/>
      <c r="BD40" s="750"/>
      <c r="BE40" s="751"/>
      <c r="BF40" s="748"/>
      <c r="BG40" s="750"/>
      <c r="BH40" s="15">
        <f t="shared" si="59"/>
        <v>0</v>
      </c>
      <c r="BI40" s="100"/>
      <c r="BJ40" s="101"/>
      <c r="BK40" s="101"/>
      <c r="BL40" s="101"/>
      <c r="BM40" s="102"/>
      <c r="BN40" s="102"/>
      <c r="BO40" s="102"/>
      <c r="BP40" s="101"/>
      <c r="BQ40" s="101"/>
      <c r="BR40" s="101"/>
      <c r="BS40" s="101"/>
      <c r="BT40" s="101"/>
      <c r="BU40" s="101"/>
      <c r="BV40" s="101"/>
      <c r="BW40" s="101"/>
      <c r="BX40" s="101"/>
      <c r="BY40" s="101"/>
      <c r="BZ40" s="101"/>
      <c r="CA40" s="101"/>
      <c r="CB40" s="103"/>
      <c r="CC40" s="101"/>
      <c r="CD40" s="101"/>
      <c r="CE40" s="103"/>
      <c r="CF40" s="103"/>
      <c r="CG40" s="103"/>
      <c r="CH40" s="103"/>
      <c r="CI40" s="101"/>
      <c r="CJ40" s="101"/>
      <c r="CK40" s="103"/>
      <c r="CL40" s="103"/>
      <c r="CM40" s="103"/>
      <c r="CN40" s="71"/>
      <c r="CO40" s="16"/>
      <c r="CP40" s="16"/>
      <c r="CQ40" s="16"/>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6"/>
      <c r="EA40" s="16"/>
      <c r="EB40" s="16"/>
      <c r="EC40" s="16"/>
      <c r="ED40" s="16"/>
      <c r="EE40" s="16"/>
      <c r="EF40" s="16"/>
      <c r="EG40" s="16"/>
    </row>
    <row r="41" spans="1:152" s="51" customFormat="1" ht="66" customHeight="1" x14ac:dyDescent="0.25">
      <c r="A41" s="13"/>
      <c r="B41" s="728" t="s">
        <v>1732</v>
      </c>
      <c r="C41" s="2133" t="s">
        <v>1733</v>
      </c>
      <c r="D41" s="2133"/>
      <c r="E41" s="2133"/>
      <c r="F41" s="2133"/>
      <c r="G41" s="2133"/>
      <c r="H41" s="2133"/>
      <c r="I41" s="2133"/>
      <c r="J41" s="2133"/>
      <c r="K41" s="2133"/>
      <c r="L41" s="2133"/>
      <c r="M41" s="2133"/>
      <c r="N41" s="2133"/>
      <c r="O41" s="2133"/>
      <c r="P41" s="2133"/>
      <c r="Q41" s="2133"/>
      <c r="R41" s="2133"/>
      <c r="S41" s="2133"/>
      <c r="T41" s="2133"/>
      <c r="U41" s="2133"/>
      <c r="V41" s="2133"/>
      <c r="W41" s="2133"/>
      <c r="X41" s="2133"/>
      <c r="Y41" s="2133"/>
      <c r="Z41" s="2133"/>
      <c r="AA41" s="2133"/>
      <c r="AB41" s="2133"/>
      <c r="AC41" s="2133"/>
      <c r="AD41" s="2133"/>
      <c r="AE41" s="2133"/>
      <c r="AF41" s="2133"/>
      <c r="AG41" s="2133"/>
      <c r="AH41" s="2133"/>
      <c r="AI41" s="2133"/>
      <c r="AJ41" s="2133"/>
      <c r="AK41" s="2133"/>
      <c r="AL41" s="2133"/>
      <c r="AM41" s="2133"/>
      <c r="AN41" s="2133"/>
      <c r="AO41" s="2133"/>
      <c r="AP41" s="2133"/>
      <c r="AQ41" s="2133"/>
      <c r="AR41" s="2133"/>
      <c r="AS41" s="2133"/>
      <c r="AT41" s="2133"/>
      <c r="AU41" s="2133"/>
      <c r="AV41" s="2133"/>
      <c r="AW41" s="2133"/>
      <c r="AX41" s="2133"/>
      <c r="AY41" s="2133"/>
      <c r="AZ41" s="2133"/>
      <c r="BA41" s="2133"/>
      <c r="BB41" s="2133"/>
      <c r="BC41" s="2133"/>
      <c r="BD41" s="2133"/>
      <c r="BE41" s="2133"/>
      <c r="BF41" s="2133"/>
      <c r="BG41" s="729"/>
      <c r="BH41" s="15"/>
      <c r="BJ41" s="104"/>
      <c r="BK41" s="104"/>
      <c r="BL41" s="104"/>
      <c r="BM41" s="105"/>
      <c r="BN41" s="105"/>
      <c r="BO41" s="105"/>
      <c r="BP41" s="104"/>
      <c r="BQ41" s="104"/>
      <c r="BR41" s="104"/>
      <c r="BS41" s="104"/>
      <c r="BT41" s="104"/>
      <c r="BU41" s="104"/>
      <c r="BV41" s="104"/>
      <c r="BW41" s="104"/>
      <c r="BX41" s="104"/>
      <c r="BY41" s="104"/>
      <c r="BZ41" s="104"/>
      <c r="CA41" s="104"/>
      <c r="CB41" s="106"/>
      <c r="CC41" s="104"/>
      <c r="CD41" s="104"/>
      <c r="CE41" s="106"/>
      <c r="CF41" s="106"/>
      <c r="CG41" s="106"/>
      <c r="CH41" s="106"/>
      <c r="CI41" s="104"/>
      <c r="CJ41" s="104"/>
      <c r="CK41" s="106"/>
      <c r="CL41" s="106"/>
      <c r="CM41" s="106"/>
      <c r="CN41" s="72"/>
      <c r="CO41" s="23"/>
      <c r="CP41" s="23"/>
      <c r="CQ41" s="23"/>
      <c r="CR41" s="24"/>
      <c r="CS41" s="24"/>
      <c r="CT41" s="24"/>
      <c r="CU41" s="24"/>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6"/>
      <c r="EA41" s="16"/>
      <c r="EB41" s="16"/>
      <c r="EC41" s="16"/>
      <c r="ED41" s="16"/>
      <c r="EE41" s="16"/>
      <c r="EF41" s="16"/>
      <c r="EG41" s="16"/>
      <c r="EH41" s="100"/>
      <c r="EI41" s="100"/>
      <c r="EJ41" s="100"/>
      <c r="EK41" s="100"/>
      <c r="EL41" s="100"/>
      <c r="EM41" s="100"/>
      <c r="EN41" s="100"/>
      <c r="EO41" s="100"/>
      <c r="EP41" s="100"/>
      <c r="EQ41" s="100"/>
      <c r="ER41" s="100"/>
      <c r="ES41" s="100"/>
      <c r="ET41" s="100"/>
      <c r="EU41" s="100"/>
      <c r="EV41" s="100"/>
    </row>
    <row r="42" spans="1:152" s="51" customFormat="1" ht="25.5" customHeight="1" x14ac:dyDescent="0.25">
      <c r="A42" s="13"/>
      <c r="B42" s="2125" t="s">
        <v>24</v>
      </c>
      <c r="C42" s="2126"/>
      <c r="D42" s="2126"/>
      <c r="E42" s="2126"/>
      <c r="F42" s="2126"/>
      <c r="G42" s="2126"/>
      <c r="H42" s="2126"/>
      <c r="I42" s="2126"/>
      <c r="J42" s="2126"/>
      <c r="K42" s="2126"/>
      <c r="L42" s="2126"/>
      <c r="M42" s="2126"/>
      <c r="N42" s="2126"/>
      <c r="O42" s="2126"/>
      <c r="P42" s="2126"/>
      <c r="Q42" s="2126"/>
      <c r="R42" s="2126"/>
      <c r="S42" s="2126"/>
      <c r="T42" s="2126"/>
      <c r="U42" s="2126"/>
      <c r="V42" s="2126"/>
      <c r="W42" s="2126"/>
      <c r="X42" s="2126"/>
      <c r="Y42" s="2126"/>
      <c r="Z42" s="2126"/>
      <c r="AA42" s="2126"/>
      <c r="AB42" s="2126"/>
      <c r="AC42" s="2126"/>
      <c r="AD42" s="2126"/>
      <c r="AE42" s="2126"/>
      <c r="AF42" s="2126"/>
      <c r="AG42" s="2126"/>
      <c r="AH42" s="2126"/>
      <c r="AI42" s="2126"/>
      <c r="AJ42" s="2126"/>
      <c r="AK42" s="2126"/>
      <c r="AL42" s="2126"/>
      <c r="AM42" s="2126"/>
      <c r="AN42" s="2126"/>
      <c r="AO42" s="2126"/>
      <c r="AP42" s="2126"/>
      <c r="AQ42" s="2126"/>
      <c r="AR42" s="2126"/>
      <c r="AS42" s="2126"/>
      <c r="AT42" s="2126"/>
      <c r="AU42" s="2126"/>
      <c r="AV42" s="2126"/>
      <c r="AW42" s="2126"/>
      <c r="AX42" s="2126"/>
      <c r="AY42" s="2126"/>
      <c r="AZ42" s="2126"/>
      <c r="BA42" s="2126"/>
      <c r="BB42" s="2126"/>
      <c r="BC42" s="2126"/>
      <c r="BD42" s="2126"/>
      <c r="BE42" s="2126"/>
      <c r="BF42" s="2126"/>
      <c r="BG42" s="2127"/>
      <c r="BH42" s="15"/>
      <c r="BJ42" s="104"/>
      <c r="BK42" s="104"/>
      <c r="BL42" s="104"/>
      <c r="BM42" s="105"/>
      <c r="BN42" s="105"/>
      <c r="BO42" s="105"/>
      <c r="BP42" s="104"/>
      <c r="BQ42" s="104"/>
      <c r="BR42" s="104"/>
      <c r="BS42" s="104"/>
      <c r="BT42" s="104"/>
      <c r="BU42" s="104"/>
      <c r="BV42" s="104"/>
      <c r="BW42" s="104"/>
      <c r="BX42" s="104"/>
      <c r="BY42" s="104"/>
      <c r="BZ42" s="104"/>
      <c r="CA42" s="104"/>
      <c r="CB42" s="106"/>
      <c r="CC42" s="104"/>
      <c r="CD42" s="104"/>
      <c r="CE42" s="106"/>
      <c r="CF42" s="106"/>
      <c r="CG42" s="106"/>
      <c r="CH42" s="106"/>
      <c r="CI42" s="104"/>
      <c r="CJ42" s="104"/>
      <c r="CK42" s="106"/>
      <c r="CL42" s="106"/>
      <c r="CM42" s="106"/>
      <c r="CN42" s="72"/>
      <c r="CO42" s="23"/>
      <c r="CP42" s="23"/>
      <c r="CQ42" s="23"/>
      <c r="CR42" s="24"/>
      <c r="CS42" s="24"/>
      <c r="CT42" s="24"/>
      <c r="CU42" s="24"/>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6"/>
      <c r="EA42" s="16"/>
      <c r="EB42" s="16"/>
      <c r="EC42" s="16"/>
      <c r="ED42" s="16"/>
      <c r="EE42" s="16"/>
      <c r="EF42" s="16"/>
      <c r="EG42" s="16"/>
      <c r="EH42" s="100"/>
      <c r="EI42" s="100"/>
      <c r="EJ42" s="100"/>
      <c r="EK42" s="100"/>
      <c r="EL42" s="100"/>
      <c r="EM42" s="100"/>
      <c r="EN42" s="100"/>
      <c r="EO42" s="100"/>
      <c r="EP42" s="100"/>
      <c r="EQ42" s="100"/>
      <c r="ER42" s="100"/>
      <c r="ES42" s="100"/>
      <c r="ET42" s="100"/>
      <c r="EU42" s="100"/>
      <c r="EV42" s="100"/>
    </row>
    <row r="43" spans="1:152" s="51" customFormat="1" ht="15" customHeight="1" x14ac:dyDescent="0.25">
      <c r="A43" s="13"/>
      <c r="B43" s="2128" t="s">
        <v>283</v>
      </c>
      <c r="C43" s="2130" t="s">
        <v>287</v>
      </c>
      <c r="D43" s="2130" t="s">
        <v>25</v>
      </c>
      <c r="E43" s="2130"/>
      <c r="F43" s="2130"/>
      <c r="G43" s="2130"/>
      <c r="H43" s="2130"/>
      <c r="I43" s="2130"/>
      <c r="J43" s="2130"/>
      <c r="K43" s="2130"/>
      <c r="L43" s="2130"/>
      <c r="M43" s="2130"/>
      <c r="N43" s="2130"/>
      <c r="O43" s="2130"/>
      <c r="P43" s="2130"/>
      <c r="Q43" s="2130"/>
      <c r="R43" s="2130"/>
      <c r="S43" s="2130" t="s">
        <v>193</v>
      </c>
      <c r="T43" s="2130"/>
      <c r="U43" s="2130"/>
      <c r="V43" s="2130"/>
      <c r="W43" s="2130"/>
      <c r="X43" s="2124" t="s">
        <v>201</v>
      </c>
      <c r="Y43" s="2124"/>
      <c r="Z43" s="2124"/>
      <c r="AA43" s="2124"/>
      <c r="AB43" s="2124"/>
      <c r="AC43" s="2124"/>
      <c r="AD43" s="2124"/>
      <c r="AE43" s="2124" t="s">
        <v>200</v>
      </c>
      <c r="AF43" s="2124"/>
      <c r="AG43" s="2124"/>
      <c r="AH43" s="2124"/>
      <c r="AI43" s="2124"/>
      <c r="AJ43" s="2124"/>
      <c r="AK43" s="2124"/>
      <c r="AL43" s="2124" t="s">
        <v>199</v>
      </c>
      <c r="AM43" s="2124"/>
      <c r="AN43" s="2124"/>
      <c r="AO43" s="2124"/>
      <c r="AP43" s="2124"/>
      <c r="AQ43" s="2124"/>
      <c r="AR43" s="2124"/>
      <c r="AS43" s="2124" t="s">
        <v>362</v>
      </c>
      <c r="AT43" s="2124"/>
      <c r="AU43" s="2124"/>
      <c r="AV43" s="2124"/>
      <c r="AW43" s="2124"/>
      <c r="AX43" s="2124"/>
      <c r="AY43" s="2124" t="s">
        <v>198</v>
      </c>
      <c r="AZ43" s="2124"/>
      <c r="BA43" s="2124"/>
      <c r="BB43" s="2124"/>
      <c r="BC43" s="2124"/>
      <c r="BD43" s="2124"/>
      <c r="BE43" s="2124"/>
      <c r="BF43" s="2130" t="s">
        <v>604</v>
      </c>
      <c r="BG43" s="2122" t="s">
        <v>26</v>
      </c>
      <c r="BH43" s="15"/>
      <c r="BJ43" s="104"/>
      <c r="BK43" s="104"/>
      <c r="BL43" s="104"/>
      <c r="BM43" s="105"/>
      <c r="BN43" s="105"/>
      <c r="BO43" s="105"/>
      <c r="BP43" s="104"/>
      <c r="BQ43" s="104"/>
      <c r="BR43" s="104"/>
      <c r="BS43" s="104"/>
      <c r="BT43" s="104"/>
      <c r="BU43" s="104"/>
      <c r="BV43" s="104"/>
      <c r="BW43" s="104"/>
      <c r="BX43" s="104"/>
      <c r="BY43" s="104"/>
      <c r="BZ43" s="104"/>
      <c r="CA43" s="104"/>
      <c r="CB43" s="106"/>
      <c r="CC43" s="104"/>
      <c r="CD43" s="104"/>
      <c r="CE43" s="106"/>
      <c r="CF43" s="106"/>
      <c r="CG43" s="106"/>
      <c r="CH43" s="106"/>
      <c r="CI43" s="104"/>
      <c r="CJ43" s="104"/>
      <c r="CK43" s="106"/>
      <c r="CL43" s="106"/>
      <c r="CM43" s="106"/>
      <c r="CN43" s="72"/>
      <c r="CO43" s="23"/>
      <c r="CP43" s="23"/>
      <c r="CQ43" s="23"/>
      <c r="CR43" s="24"/>
      <c r="CS43" s="24"/>
      <c r="CT43" s="24"/>
      <c r="CU43" s="24"/>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6"/>
      <c r="EA43" s="16"/>
      <c r="EB43" s="16"/>
      <c r="EC43" s="16"/>
      <c r="ED43" s="16"/>
      <c r="EE43" s="16"/>
      <c r="EF43" s="16"/>
      <c r="EG43" s="16"/>
      <c r="EH43" s="100"/>
      <c r="EI43" s="100"/>
      <c r="EJ43" s="100"/>
      <c r="EK43" s="100"/>
      <c r="EL43" s="100"/>
      <c r="EM43" s="100"/>
      <c r="EN43" s="100"/>
      <c r="EO43" s="100"/>
      <c r="EP43" s="100"/>
      <c r="EQ43" s="100"/>
      <c r="ER43" s="100"/>
      <c r="ES43" s="100"/>
      <c r="ET43" s="100"/>
      <c r="EU43" s="100"/>
      <c r="EV43" s="100"/>
    </row>
    <row r="44" spans="1:152" s="51" customFormat="1" ht="75" customHeight="1" x14ac:dyDescent="0.25">
      <c r="A44" s="13"/>
      <c r="B44" s="2129"/>
      <c r="C44" s="2130"/>
      <c r="D44" s="287" t="s">
        <v>27</v>
      </c>
      <c r="E44" s="287" t="s">
        <v>644</v>
      </c>
      <c r="F44" s="948" t="s">
        <v>29</v>
      </c>
      <c r="G44" s="948" t="s">
        <v>30</v>
      </c>
      <c r="H44" s="948" t="s">
        <v>31</v>
      </c>
      <c r="I44" s="948" t="s">
        <v>32</v>
      </c>
      <c r="J44" s="948" t="s">
        <v>33</v>
      </c>
      <c r="K44" s="948" t="s">
        <v>34</v>
      </c>
      <c r="L44" s="948" t="s">
        <v>35</v>
      </c>
      <c r="M44" s="948" t="s">
        <v>36</v>
      </c>
      <c r="N44" s="948" t="s">
        <v>37</v>
      </c>
      <c r="O44" s="948" t="s">
        <v>38</v>
      </c>
      <c r="P44" s="948" t="s">
        <v>39</v>
      </c>
      <c r="Q44" s="948" t="s">
        <v>40</v>
      </c>
      <c r="R44" s="948" t="s">
        <v>41</v>
      </c>
      <c r="S44" s="948" t="s">
        <v>42</v>
      </c>
      <c r="T44" s="948" t="s">
        <v>43</v>
      </c>
      <c r="U44" s="948" t="s">
        <v>44</v>
      </c>
      <c r="V44" s="285" t="s">
        <v>210</v>
      </c>
      <c r="W44" s="286" t="s">
        <v>193</v>
      </c>
      <c r="X44" s="2123" t="s">
        <v>194</v>
      </c>
      <c r="Y44" s="2123"/>
      <c r="Z44" s="948" t="s">
        <v>202</v>
      </c>
      <c r="AA44" s="287" t="s">
        <v>603</v>
      </c>
      <c r="AB44" s="287" t="s">
        <v>615</v>
      </c>
      <c r="AC44" s="286" t="s">
        <v>203</v>
      </c>
      <c r="AD44" s="287" t="s">
        <v>294</v>
      </c>
      <c r="AE44" s="2123" t="s">
        <v>195</v>
      </c>
      <c r="AF44" s="2123"/>
      <c r="AG44" s="286" t="s">
        <v>204</v>
      </c>
      <c r="AH44" s="288" t="s">
        <v>616</v>
      </c>
      <c r="AI44" s="288" t="s">
        <v>617</v>
      </c>
      <c r="AJ44" s="286" t="s">
        <v>205</v>
      </c>
      <c r="AK44" s="287" t="s">
        <v>294</v>
      </c>
      <c r="AL44" s="2123" t="s">
        <v>196</v>
      </c>
      <c r="AM44" s="2123"/>
      <c r="AN44" s="286" t="s">
        <v>206</v>
      </c>
      <c r="AO44" s="948" t="s">
        <v>618</v>
      </c>
      <c r="AP44" s="948" t="s">
        <v>619</v>
      </c>
      <c r="AQ44" s="286" t="s">
        <v>207</v>
      </c>
      <c r="AR44" s="287" t="s">
        <v>294</v>
      </c>
      <c r="AS44" s="2123" t="s">
        <v>620</v>
      </c>
      <c r="AT44" s="2123"/>
      <c r="AU44" s="286" t="s">
        <v>364</v>
      </c>
      <c r="AV44" s="287" t="s">
        <v>621</v>
      </c>
      <c r="AW44" s="286" t="s">
        <v>363</v>
      </c>
      <c r="AX44" s="287" t="s">
        <v>294</v>
      </c>
      <c r="AY44" s="2123" t="s">
        <v>197</v>
      </c>
      <c r="AZ44" s="2123"/>
      <c r="BA44" s="286" t="s">
        <v>208</v>
      </c>
      <c r="BB44" s="287" t="s">
        <v>622</v>
      </c>
      <c r="BC44" s="287" t="s">
        <v>623</v>
      </c>
      <c r="BD44" s="286" t="s">
        <v>209</v>
      </c>
      <c r="BE44" s="287" t="s">
        <v>294</v>
      </c>
      <c r="BF44" s="2130"/>
      <c r="BG44" s="2122"/>
      <c r="BH44" s="15" t="s">
        <v>45</v>
      </c>
      <c r="BJ44" s="104"/>
      <c r="BK44" s="104"/>
      <c r="BL44" s="104"/>
      <c r="BM44" s="105"/>
      <c r="BN44" s="105"/>
      <c r="BO44" s="105"/>
      <c r="BP44" s="104"/>
      <c r="BQ44" s="104"/>
      <c r="BR44" s="104"/>
      <c r="BS44" s="104"/>
      <c r="BT44" s="104"/>
      <c r="BU44" s="104"/>
      <c r="BV44" s="104"/>
      <c r="BW44" s="104"/>
      <c r="BX44" s="104"/>
      <c r="BY44" s="104"/>
      <c r="BZ44" s="104"/>
      <c r="CA44" s="104"/>
      <c r="CB44" s="106"/>
      <c r="CC44" s="104"/>
      <c r="CD44" s="104"/>
      <c r="CE44" s="106"/>
      <c r="CF44" s="106"/>
      <c r="CG44" s="106"/>
      <c r="CH44" s="106"/>
      <c r="CI44" s="104"/>
      <c r="CJ44" s="104"/>
      <c r="CK44" s="106"/>
      <c r="CL44" s="106"/>
      <c r="CM44" s="106"/>
      <c r="CN44" s="72"/>
      <c r="CO44" s="23"/>
      <c r="CP44" s="23"/>
      <c r="CQ44" s="23"/>
      <c r="CR44" s="24"/>
      <c r="CS44" s="24"/>
      <c r="CT44" s="24"/>
      <c r="CU44" s="24"/>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6"/>
      <c r="EA44" s="16"/>
      <c r="EB44" s="16"/>
      <c r="EC44" s="16"/>
      <c r="ED44" s="16"/>
      <c r="EE44" s="16"/>
      <c r="EF44" s="16"/>
      <c r="EG44" s="16"/>
      <c r="EH44" s="100"/>
      <c r="EI44" s="100"/>
      <c r="EJ44" s="100"/>
      <c r="EK44" s="100"/>
      <c r="EL44" s="100"/>
      <c r="EM44" s="100"/>
      <c r="EN44" s="100"/>
      <c r="EO44" s="100"/>
      <c r="EP44" s="100"/>
      <c r="EQ44" s="100"/>
      <c r="ER44" s="100"/>
      <c r="ES44" s="100"/>
      <c r="ET44" s="100"/>
      <c r="EU44" s="100"/>
      <c r="EV44" s="100"/>
    </row>
    <row r="45" spans="1:152" s="14" customFormat="1" ht="15" customHeight="1" x14ac:dyDescent="0.25">
      <c r="A45" s="13"/>
      <c r="B45" s="264" t="s">
        <v>401</v>
      </c>
      <c r="C45" s="216"/>
      <c r="D45" s="289">
        <f t="shared" ref="D45:D52" si="60">VLOOKUP($C45,$BI$91:$CM$473,2,FALSE)</f>
        <v>0</v>
      </c>
      <c r="E45" s="131"/>
      <c r="F45" s="1534"/>
      <c r="G45" s="1534"/>
      <c r="H45" s="1534"/>
      <c r="I45" s="1534"/>
      <c r="J45" s="1534"/>
      <c r="K45" s="1534"/>
      <c r="L45" s="1534"/>
      <c r="M45" s="1534"/>
      <c r="N45" s="1534"/>
      <c r="O45" s="1534"/>
      <c r="P45" s="1534"/>
      <c r="Q45" s="132">
        <f>SUM(E45:P45)</f>
        <v>0</v>
      </c>
      <c r="R45" s="133">
        <f>COUNT(E45:P45)</f>
        <v>0</v>
      </c>
      <c r="S45" s="132">
        <f>IF(R45&gt;1,AVERAGE(E45:P45),0)</f>
        <v>0</v>
      </c>
      <c r="T45" s="132">
        <f>IF(R45&gt;1,STDEV(E45:P45),0)</f>
        <v>0</v>
      </c>
      <c r="U45" s="132">
        <f t="shared" ref="U45:U52" si="61">IF(R45&gt;1,VLOOKUP($R45,$BI$425:$BJ$437,2,FALSE),0)</f>
        <v>0</v>
      </c>
      <c r="V45" s="1342"/>
      <c r="W45" s="135">
        <f t="shared" ref="W45:W52" si="62">IF(R45&gt;1,1-((S45-((T45*U45)/(SQRT(R45))))/S45),VLOOKUP($C45,$BI$91:$CS$473,34,FALSE))</f>
        <v>0</v>
      </c>
      <c r="X45" s="290">
        <f t="shared" ref="X45:X52" si="63">VLOOKUP($C45,$BI$91:$CM$473,3,FALSE)</f>
        <v>0</v>
      </c>
      <c r="Y45" s="279">
        <f t="shared" ref="Y45:Y52" si="64">VLOOKUP($C45,$BI$91:$CM$473,4,FALSE)</f>
        <v>0</v>
      </c>
      <c r="Z45" s="280">
        <f t="shared" ref="Z45:Z52" si="65">IF($Q45&gt;0,VLOOKUP($C45,$BI$91:$CM$473,6,FALSE),0)</f>
        <v>0</v>
      </c>
      <c r="AA45" s="281">
        <f>($Q45*X45)/1000</f>
        <v>0</v>
      </c>
      <c r="AB45" s="281">
        <f t="shared" ref="AB45:AB52" si="66">AA45*$BJ$443</f>
        <v>0</v>
      </c>
      <c r="AC45" s="280">
        <f>IF(AA45&gt;0,SQRT(($W45*$W45)+(Z45*Z45)+($V45*$V45)),0)</f>
        <v>0</v>
      </c>
      <c r="AD45" s="281">
        <f>(AB45*AC45)^2</f>
        <v>0</v>
      </c>
      <c r="AE45" s="291">
        <f t="shared" ref="AE45:AE52" si="67">VLOOKUP($C45,$BI$91:$CM$473,21,FALSE)</f>
        <v>0</v>
      </c>
      <c r="AF45" s="279">
        <f t="shared" ref="AF45:AF52" si="68">VLOOKUP($C45,$BI$91:$CM$473,22,FALSE)</f>
        <v>0</v>
      </c>
      <c r="AG45" s="280">
        <f t="shared" ref="AG45:AG52" si="69">IF($Q45&gt;0,VLOOKUP($C45,$BI$91:$CM$473,24,FALSE),0)</f>
        <v>0</v>
      </c>
      <c r="AH45" s="292">
        <f>($Q45*AE45)/1000</f>
        <v>0</v>
      </c>
      <c r="AI45" s="292">
        <f t="shared" ref="AI45:AI52" si="70">AH45*$BJ$444</f>
        <v>0</v>
      </c>
      <c r="AJ45" s="280">
        <f>IF(AH45&gt;0,SQRT(($W45*$W45)+(AG45*AG45)+($V45*$V45)),0)</f>
        <v>0</v>
      </c>
      <c r="AK45" s="281">
        <f>(AI45*AJ45)^2</f>
        <v>0</v>
      </c>
      <c r="AL45" s="291">
        <f t="shared" ref="AL45:AL52" si="71">VLOOKUP($C45,$BI$91:$CM$473,27,FALSE)</f>
        <v>0</v>
      </c>
      <c r="AM45" s="279">
        <f t="shared" ref="AM45:AM52" si="72">VLOOKUP($C45,$BI$91:$CM$473,28,FALSE)</f>
        <v>0</v>
      </c>
      <c r="AN45" s="280">
        <f t="shared" ref="AN45:AN52" si="73">IF($Q45&gt;0,VLOOKUP($C45,$BI$91:$CM$473,30,FALSE),0)</f>
        <v>0</v>
      </c>
      <c r="AO45" s="292">
        <f>($Q45*AL45)/1000</f>
        <v>0</v>
      </c>
      <c r="AP45" s="292">
        <f t="shared" ref="AP45:AP52" si="74">AO45*$BJ$445</f>
        <v>0</v>
      </c>
      <c r="AQ45" s="280">
        <f>IF(AO45&gt;0,SQRT(($W45*$W45)+(AN45*AN45)+($V45*$V45)),0)</f>
        <v>0</v>
      </c>
      <c r="AR45" s="281">
        <f>(AP45*AQ45)^2</f>
        <v>0</v>
      </c>
      <c r="AS45" s="278">
        <v>0</v>
      </c>
      <c r="AT45" s="279">
        <v>0</v>
      </c>
      <c r="AU45" s="280">
        <v>0</v>
      </c>
      <c r="AV45" s="292">
        <f t="shared" ref="AV45:AV52" si="75">($Q45*AS45)/1000</f>
        <v>0</v>
      </c>
      <c r="AW45" s="280">
        <f t="shared" ref="AW45:AW51" si="76">IF(AV45&gt;0,SQRT(($W45*$W45)+(AU45*AU45)+($V45*$V45)),0)</f>
        <v>0</v>
      </c>
      <c r="AX45" s="281">
        <f>(AV45*AW45)^2</f>
        <v>0</v>
      </c>
      <c r="AY45" s="278">
        <v>0</v>
      </c>
      <c r="AZ45" s="279">
        <v>0</v>
      </c>
      <c r="BA45" s="280">
        <v>0</v>
      </c>
      <c r="BB45" s="292">
        <f>($Q45*AY45)/1000</f>
        <v>0</v>
      </c>
      <c r="BC45" s="292">
        <f t="shared" ref="BC45:BC52" si="77">BB45*$BJ$446</f>
        <v>0</v>
      </c>
      <c r="BD45" s="280">
        <f>IF(BB45&gt;0,SQRT(($W45*$W45)+(BA45*BA45)+($V45*$V45)),0)</f>
        <v>0</v>
      </c>
      <c r="BE45" s="281">
        <f>(BC45*BD45)^2</f>
        <v>0</v>
      </c>
      <c r="BF45" s="282">
        <f t="shared" ref="BF45:BF52" si="78">AB45+AI45+AP45+AV45+BC45</f>
        <v>0</v>
      </c>
      <c r="BG45" s="269">
        <f t="shared" ref="BG45:BG52" si="79">IF(BF45&gt;0,SQRT(AD45+AK45+AR45+AX45+BE45)/BF45,0)</f>
        <v>0</v>
      </c>
      <c r="BH45" s="15">
        <f>(BF45*BG45)^2</f>
        <v>0</v>
      </c>
      <c r="BI45" s="51"/>
      <c r="BJ45" s="104"/>
      <c r="BK45" s="104"/>
      <c r="BL45" s="104"/>
      <c r="BM45" s="105"/>
      <c r="BN45" s="105"/>
      <c r="BO45" s="105"/>
      <c r="BP45" s="104"/>
      <c r="BQ45" s="104"/>
      <c r="BR45" s="104"/>
      <c r="BS45" s="104"/>
      <c r="BT45" s="104"/>
      <c r="BU45" s="104"/>
      <c r="BV45" s="104"/>
      <c r="BW45" s="104"/>
      <c r="BX45" s="104"/>
      <c r="BY45" s="104"/>
      <c r="BZ45" s="104"/>
      <c r="CA45" s="104"/>
      <c r="CB45" s="106"/>
      <c r="CC45" s="104"/>
      <c r="CD45" s="104"/>
      <c r="CE45" s="106"/>
      <c r="CF45" s="106"/>
      <c r="CG45" s="106"/>
      <c r="CH45" s="106"/>
      <c r="CI45" s="104"/>
      <c r="CJ45" s="104"/>
      <c r="CK45" s="106"/>
      <c r="CL45" s="106"/>
      <c r="CM45" s="106"/>
      <c r="CN45" s="72"/>
      <c r="CO45" s="23"/>
      <c r="CP45" s="23"/>
      <c r="CQ45" s="23"/>
      <c r="CR45" s="24"/>
      <c r="CS45" s="24"/>
      <c r="CT45" s="24"/>
      <c r="CU45" s="24"/>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6"/>
      <c r="EA45" s="16"/>
      <c r="EB45" s="16"/>
      <c r="EC45" s="16"/>
      <c r="ED45" s="16"/>
      <c r="EE45" s="16"/>
      <c r="EF45" s="16"/>
      <c r="EG45" s="16"/>
      <c r="EH45" s="13"/>
      <c r="EI45" s="13"/>
      <c r="EJ45" s="13"/>
      <c r="EK45" s="13"/>
      <c r="EL45" s="13"/>
      <c r="EM45" s="13"/>
      <c r="EN45" s="13"/>
      <c r="EO45" s="13"/>
      <c r="EP45" s="13"/>
      <c r="EQ45" s="13"/>
      <c r="ER45" s="13"/>
      <c r="ES45" s="13"/>
      <c r="ET45" s="13"/>
      <c r="EU45" s="13"/>
      <c r="EV45" s="13"/>
    </row>
    <row r="46" spans="1:152" s="14" customFormat="1" x14ac:dyDescent="0.25">
      <c r="A46" s="13"/>
      <c r="B46" s="265" t="s">
        <v>400</v>
      </c>
      <c r="C46" s="216"/>
      <c r="D46" s="289">
        <f t="shared" si="60"/>
        <v>0</v>
      </c>
      <c r="E46" s="131"/>
      <c r="F46" s="1534"/>
      <c r="G46" s="1534"/>
      <c r="H46" s="1534"/>
      <c r="I46" s="1534"/>
      <c r="J46" s="1534"/>
      <c r="K46" s="1534"/>
      <c r="L46" s="1534"/>
      <c r="M46" s="1534"/>
      <c r="N46" s="1534"/>
      <c r="O46" s="1534"/>
      <c r="P46" s="1534"/>
      <c r="Q46" s="132">
        <f t="shared" ref="Q46:Q52" si="80">SUM(E46:P46)</f>
        <v>0</v>
      </c>
      <c r="R46" s="133">
        <f t="shared" ref="R46:R52" si="81">COUNT(E46:P46)</f>
        <v>0</v>
      </c>
      <c r="S46" s="132">
        <f t="shared" ref="S46:S52" si="82">IF(R46&gt;1,AVERAGE(E46:P46),0)</f>
        <v>0</v>
      </c>
      <c r="T46" s="132">
        <f t="shared" ref="T46:T52" si="83">IF(R46&gt;1,STDEV(E46:P46),0)</f>
        <v>0</v>
      </c>
      <c r="U46" s="132">
        <f t="shared" si="61"/>
        <v>0</v>
      </c>
      <c r="V46" s="1342"/>
      <c r="W46" s="135">
        <f t="shared" si="62"/>
        <v>0</v>
      </c>
      <c r="X46" s="290">
        <f t="shared" si="63"/>
        <v>0</v>
      </c>
      <c r="Y46" s="279">
        <f t="shared" si="64"/>
        <v>0</v>
      </c>
      <c r="Z46" s="280">
        <f t="shared" si="65"/>
        <v>0</v>
      </c>
      <c r="AA46" s="281">
        <f t="shared" ref="AA46:AA52" si="84">($Q46*X46)/1000</f>
        <v>0</v>
      </c>
      <c r="AB46" s="281">
        <f t="shared" si="66"/>
        <v>0</v>
      </c>
      <c r="AC46" s="280">
        <f t="shared" ref="AC46:AC52" si="85">IF(AA46&gt;0,SQRT(($W46*$W46)+(Z46*Z46)+($V46*$V46)),0)</f>
        <v>0</v>
      </c>
      <c r="AD46" s="281">
        <f t="shared" ref="AD46:AD61" si="86">(AB46*AC46)^2</f>
        <v>0</v>
      </c>
      <c r="AE46" s="291">
        <f t="shared" si="67"/>
        <v>0</v>
      </c>
      <c r="AF46" s="279">
        <f t="shared" si="68"/>
        <v>0</v>
      </c>
      <c r="AG46" s="280">
        <f t="shared" si="69"/>
        <v>0</v>
      </c>
      <c r="AH46" s="292">
        <f t="shared" ref="AH46:AH52" si="87">($Q46*AE46)/1000</f>
        <v>0</v>
      </c>
      <c r="AI46" s="292">
        <f t="shared" si="70"/>
        <v>0</v>
      </c>
      <c r="AJ46" s="280">
        <f t="shared" ref="AJ46:AJ52" si="88">IF(AH46&gt;0,SQRT(($W46*$W46)+(AG46*AG46)+($V46*$V46)),0)</f>
        <v>0</v>
      </c>
      <c r="AK46" s="281">
        <f t="shared" ref="AK46:AK61" si="89">(AI46*AJ46)^2</f>
        <v>0</v>
      </c>
      <c r="AL46" s="291">
        <f t="shared" si="71"/>
        <v>0</v>
      </c>
      <c r="AM46" s="279">
        <f t="shared" si="72"/>
        <v>0</v>
      </c>
      <c r="AN46" s="280">
        <f t="shared" si="73"/>
        <v>0</v>
      </c>
      <c r="AO46" s="292">
        <f t="shared" ref="AO46:AO52" si="90">($Q46*AL46)/1000</f>
        <v>0</v>
      </c>
      <c r="AP46" s="292">
        <f t="shared" si="74"/>
        <v>0</v>
      </c>
      <c r="AQ46" s="280">
        <f t="shared" ref="AQ46:AQ52" si="91">IF(AO46&gt;0,SQRT(($W46*$W46)+(AN46*AN46)+($V46*$V46)),0)</f>
        <v>0</v>
      </c>
      <c r="AR46" s="281">
        <f t="shared" ref="AR46:AR61" si="92">(AP46*AQ46)^2</f>
        <v>0</v>
      </c>
      <c r="AS46" s="278">
        <v>0</v>
      </c>
      <c r="AT46" s="279">
        <v>0</v>
      </c>
      <c r="AU46" s="280">
        <v>0</v>
      </c>
      <c r="AV46" s="292">
        <f t="shared" si="75"/>
        <v>0</v>
      </c>
      <c r="AW46" s="280">
        <f t="shared" si="76"/>
        <v>0</v>
      </c>
      <c r="AX46" s="281">
        <f t="shared" ref="AX46:AX61" si="93">(AV46*AW46)^2</f>
        <v>0</v>
      </c>
      <c r="AY46" s="278">
        <v>0</v>
      </c>
      <c r="AZ46" s="279">
        <v>0</v>
      </c>
      <c r="BA46" s="280">
        <v>0</v>
      </c>
      <c r="BB46" s="292">
        <f t="shared" ref="BB46:BB52" si="94">($Q46*AY46)/1000</f>
        <v>0</v>
      </c>
      <c r="BC46" s="292">
        <f t="shared" si="77"/>
        <v>0</v>
      </c>
      <c r="BD46" s="280">
        <f t="shared" ref="BD46:BD52" si="95">IF(BB46&gt;0,SQRT(($W46*$W46)+(BA46*BA46)+($V46*$V46)),0)</f>
        <v>0</v>
      </c>
      <c r="BE46" s="281">
        <f t="shared" ref="BE46:BE61" si="96">(BC46*BD46)^2</f>
        <v>0</v>
      </c>
      <c r="BF46" s="282">
        <f t="shared" si="78"/>
        <v>0</v>
      </c>
      <c r="BG46" s="269">
        <f t="shared" si="79"/>
        <v>0</v>
      </c>
      <c r="BH46" s="15">
        <f t="shared" ref="BH46:BH61" si="97">(BF46*BG46)^2</f>
        <v>0</v>
      </c>
      <c r="BI46" s="51"/>
      <c r="BJ46" s="104"/>
      <c r="BK46" s="104"/>
      <c r="BL46" s="104"/>
      <c r="BM46" s="105"/>
      <c r="BN46" s="105"/>
      <c r="BO46" s="105"/>
      <c r="BP46" s="104"/>
      <c r="BQ46" s="104"/>
      <c r="BR46" s="104"/>
      <c r="BS46" s="104"/>
      <c r="BT46" s="104"/>
      <c r="BU46" s="104"/>
      <c r="BV46" s="104"/>
      <c r="BW46" s="104"/>
      <c r="BX46" s="104"/>
      <c r="BY46" s="104"/>
      <c r="BZ46" s="104"/>
      <c r="CA46" s="104"/>
      <c r="CB46" s="106"/>
      <c r="CC46" s="104"/>
      <c r="CD46" s="104"/>
      <c r="CE46" s="106"/>
      <c r="CF46" s="106"/>
      <c r="CG46" s="106"/>
      <c r="CH46" s="106"/>
      <c r="CI46" s="104"/>
      <c r="CJ46" s="104"/>
      <c r="CK46" s="106"/>
      <c r="CL46" s="106"/>
      <c r="CM46" s="106"/>
      <c r="CN46" s="72"/>
      <c r="CO46" s="23"/>
      <c r="CP46" s="23"/>
      <c r="CQ46" s="23"/>
      <c r="CR46" s="24"/>
      <c r="CS46" s="24"/>
      <c r="CT46" s="24"/>
      <c r="CU46" s="24"/>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6"/>
      <c r="EA46" s="16"/>
      <c r="EB46" s="16"/>
      <c r="EC46" s="16"/>
      <c r="ED46" s="16"/>
      <c r="EE46" s="16"/>
      <c r="EF46" s="16"/>
      <c r="EG46" s="16"/>
      <c r="EH46" s="13"/>
      <c r="EI46" s="13"/>
      <c r="EJ46" s="13"/>
      <c r="EK46" s="13"/>
      <c r="EL46" s="13"/>
      <c r="EM46" s="13"/>
      <c r="EN46" s="13"/>
      <c r="EO46" s="13"/>
      <c r="EP46" s="13"/>
      <c r="EQ46" s="13"/>
      <c r="ER46" s="13"/>
      <c r="ES46" s="13"/>
      <c r="ET46" s="13"/>
      <c r="EU46" s="13"/>
      <c r="EV46" s="13"/>
    </row>
    <row r="47" spans="1:152" s="14" customFormat="1" x14ac:dyDescent="0.25">
      <c r="A47" s="13"/>
      <c r="B47" s="265"/>
      <c r="C47" s="216"/>
      <c r="D47" s="289">
        <f t="shared" si="60"/>
        <v>0</v>
      </c>
      <c r="E47" s="131"/>
      <c r="F47" s="1534"/>
      <c r="G47" s="1534"/>
      <c r="H47" s="1534"/>
      <c r="I47" s="1534"/>
      <c r="J47" s="1534"/>
      <c r="K47" s="1534"/>
      <c r="L47" s="1534"/>
      <c r="M47" s="1534"/>
      <c r="N47" s="1534"/>
      <c r="O47" s="1534"/>
      <c r="P47" s="1534"/>
      <c r="Q47" s="132">
        <f t="shared" si="80"/>
        <v>0</v>
      </c>
      <c r="R47" s="133">
        <f t="shared" si="81"/>
        <v>0</v>
      </c>
      <c r="S47" s="132">
        <f t="shared" si="82"/>
        <v>0</v>
      </c>
      <c r="T47" s="132">
        <f t="shared" si="83"/>
        <v>0</v>
      </c>
      <c r="U47" s="132">
        <f t="shared" si="61"/>
        <v>0</v>
      </c>
      <c r="V47" s="1342"/>
      <c r="W47" s="135">
        <f t="shared" si="62"/>
        <v>0</v>
      </c>
      <c r="X47" s="290">
        <f t="shared" si="63"/>
        <v>0</v>
      </c>
      <c r="Y47" s="279">
        <f t="shared" si="64"/>
        <v>0</v>
      </c>
      <c r="Z47" s="280">
        <f t="shared" si="65"/>
        <v>0</v>
      </c>
      <c r="AA47" s="281">
        <f t="shared" si="84"/>
        <v>0</v>
      </c>
      <c r="AB47" s="281">
        <f t="shared" si="66"/>
        <v>0</v>
      </c>
      <c r="AC47" s="280">
        <f t="shared" si="85"/>
        <v>0</v>
      </c>
      <c r="AD47" s="281">
        <f t="shared" si="86"/>
        <v>0</v>
      </c>
      <c r="AE47" s="291">
        <f t="shared" si="67"/>
        <v>0</v>
      </c>
      <c r="AF47" s="279">
        <f t="shared" si="68"/>
        <v>0</v>
      </c>
      <c r="AG47" s="280">
        <f t="shared" si="69"/>
        <v>0</v>
      </c>
      <c r="AH47" s="292">
        <f t="shared" si="87"/>
        <v>0</v>
      </c>
      <c r="AI47" s="292">
        <f t="shared" si="70"/>
        <v>0</v>
      </c>
      <c r="AJ47" s="280">
        <f t="shared" si="88"/>
        <v>0</v>
      </c>
      <c r="AK47" s="281">
        <f t="shared" si="89"/>
        <v>0</v>
      </c>
      <c r="AL47" s="291">
        <f t="shared" si="71"/>
        <v>0</v>
      </c>
      <c r="AM47" s="279">
        <f t="shared" si="72"/>
        <v>0</v>
      </c>
      <c r="AN47" s="280">
        <f t="shared" si="73"/>
        <v>0</v>
      </c>
      <c r="AO47" s="292">
        <f t="shared" si="90"/>
        <v>0</v>
      </c>
      <c r="AP47" s="292">
        <f t="shared" si="74"/>
        <v>0</v>
      </c>
      <c r="AQ47" s="280">
        <f t="shared" si="91"/>
        <v>0</v>
      </c>
      <c r="AR47" s="281">
        <f t="shared" si="92"/>
        <v>0</v>
      </c>
      <c r="AS47" s="278">
        <v>0</v>
      </c>
      <c r="AT47" s="279">
        <v>0</v>
      </c>
      <c r="AU47" s="280">
        <v>0</v>
      </c>
      <c r="AV47" s="292">
        <f t="shared" si="75"/>
        <v>0</v>
      </c>
      <c r="AW47" s="280">
        <f t="shared" si="76"/>
        <v>0</v>
      </c>
      <c r="AX47" s="281">
        <f t="shared" si="93"/>
        <v>0</v>
      </c>
      <c r="AY47" s="278">
        <v>0</v>
      </c>
      <c r="AZ47" s="279">
        <v>0</v>
      </c>
      <c r="BA47" s="280">
        <v>0</v>
      </c>
      <c r="BB47" s="292">
        <f t="shared" si="94"/>
        <v>0</v>
      </c>
      <c r="BC47" s="292">
        <f t="shared" si="77"/>
        <v>0</v>
      </c>
      <c r="BD47" s="280">
        <f t="shared" si="95"/>
        <v>0</v>
      </c>
      <c r="BE47" s="281">
        <f t="shared" si="96"/>
        <v>0</v>
      </c>
      <c r="BF47" s="282">
        <f t="shared" si="78"/>
        <v>0</v>
      </c>
      <c r="BG47" s="269">
        <f t="shared" si="79"/>
        <v>0</v>
      </c>
      <c r="BH47" s="15">
        <f t="shared" si="97"/>
        <v>0</v>
      </c>
      <c r="BI47" s="51"/>
      <c r="BJ47" s="104"/>
      <c r="BK47" s="104"/>
      <c r="BL47" s="104"/>
      <c r="BM47" s="105"/>
      <c r="BN47" s="105"/>
      <c r="BO47" s="105"/>
      <c r="BP47" s="104"/>
      <c r="BQ47" s="104"/>
      <c r="BR47" s="104"/>
      <c r="BS47" s="104"/>
      <c r="BT47" s="104"/>
      <c r="BU47" s="104"/>
      <c r="BV47" s="104"/>
      <c r="BW47" s="104"/>
      <c r="BX47" s="104"/>
      <c r="BY47" s="104"/>
      <c r="BZ47" s="104"/>
      <c r="CA47" s="104"/>
      <c r="CB47" s="106"/>
      <c r="CC47" s="104"/>
      <c r="CD47" s="104"/>
      <c r="CE47" s="106"/>
      <c r="CF47" s="106"/>
      <c r="CG47" s="106"/>
      <c r="CH47" s="106"/>
      <c r="CI47" s="104"/>
      <c r="CJ47" s="104"/>
      <c r="CK47" s="106"/>
      <c r="CL47" s="106"/>
      <c r="CM47" s="106"/>
      <c r="CN47" s="72"/>
      <c r="CO47" s="23"/>
      <c r="CP47" s="23"/>
      <c r="CQ47" s="23"/>
      <c r="CR47" s="24"/>
      <c r="CS47" s="24"/>
      <c r="CT47" s="24"/>
      <c r="CU47" s="24"/>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6"/>
      <c r="EA47" s="16"/>
      <c r="EB47" s="16"/>
      <c r="EC47" s="16"/>
      <c r="ED47" s="16"/>
      <c r="EE47" s="16"/>
      <c r="EF47" s="16"/>
      <c r="EG47" s="16"/>
      <c r="EH47" s="13"/>
      <c r="EI47" s="13"/>
      <c r="EJ47" s="13"/>
      <c r="EK47" s="13"/>
      <c r="EL47" s="13"/>
      <c r="EM47" s="13"/>
      <c r="EN47" s="13"/>
      <c r="EO47" s="13"/>
      <c r="EP47" s="13"/>
      <c r="EQ47" s="13"/>
      <c r="ER47" s="13"/>
      <c r="ES47" s="13"/>
      <c r="ET47" s="13"/>
      <c r="EU47" s="13"/>
      <c r="EV47" s="13"/>
    </row>
    <row r="48" spans="1:152" s="14" customFormat="1" x14ac:dyDescent="0.25">
      <c r="A48" s="13"/>
      <c r="B48" s="266"/>
      <c r="C48" s="216"/>
      <c r="D48" s="289">
        <f t="shared" si="60"/>
        <v>0</v>
      </c>
      <c r="E48" s="131"/>
      <c r="F48" s="1534"/>
      <c r="G48" s="1534"/>
      <c r="H48" s="1534"/>
      <c r="I48" s="1534"/>
      <c r="J48" s="1534"/>
      <c r="K48" s="1534"/>
      <c r="L48" s="1534"/>
      <c r="M48" s="1534"/>
      <c r="N48" s="1534"/>
      <c r="O48" s="1534"/>
      <c r="P48" s="1534"/>
      <c r="Q48" s="132">
        <f t="shared" si="80"/>
        <v>0</v>
      </c>
      <c r="R48" s="133">
        <f t="shared" si="81"/>
        <v>0</v>
      </c>
      <c r="S48" s="132">
        <f t="shared" si="82"/>
        <v>0</v>
      </c>
      <c r="T48" s="132">
        <f t="shared" si="83"/>
        <v>0</v>
      </c>
      <c r="U48" s="132">
        <f t="shared" si="61"/>
        <v>0</v>
      </c>
      <c r="V48" s="1342"/>
      <c r="W48" s="135">
        <f t="shared" si="62"/>
        <v>0</v>
      </c>
      <c r="X48" s="290">
        <f t="shared" si="63"/>
        <v>0</v>
      </c>
      <c r="Y48" s="279">
        <f t="shared" si="64"/>
        <v>0</v>
      </c>
      <c r="Z48" s="280">
        <f t="shared" si="65"/>
        <v>0</v>
      </c>
      <c r="AA48" s="281">
        <f t="shared" si="84"/>
        <v>0</v>
      </c>
      <c r="AB48" s="281">
        <f t="shared" si="66"/>
        <v>0</v>
      </c>
      <c r="AC48" s="280">
        <f t="shared" si="85"/>
        <v>0</v>
      </c>
      <c r="AD48" s="281">
        <f t="shared" si="86"/>
        <v>0</v>
      </c>
      <c r="AE48" s="291">
        <f t="shared" si="67"/>
        <v>0</v>
      </c>
      <c r="AF48" s="279">
        <f t="shared" si="68"/>
        <v>0</v>
      </c>
      <c r="AG48" s="280">
        <f t="shared" si="69"/>
        <v>0</v>
      </c>
      <c r="AH48" s="292">
        <f t="shared" si="87"/>
        <v>0</v>
      </c>
      <c r="AI48" s="292">
        <f t="shared" si="70"/>
        <v>0</v>
      </c>
      <c r="AJ48" s="280">
        <f t="shared" si="88"/>
        <v>0</v>
      </c>
      <c r="AK48" s="281">
        <f t="shared" si="89"/>
        <v>0</v>
      </c>
      <c r="AL48" s="291">
        <f t="shared" si="71"/>
        <v>0</v>
      </c>
      <c r="AM48" s="279">
        <f t="shared" si="72"/>
        <v>0</v>
      </c>
      <c r="AN48" s="280">
        <f t="shared" si="73"/>
        <v>0</v>
      </c>
      <c r="AO48" s="292">
        <f t="shared" si="90"/>
        <v>0</v>
      </c>
      <c r="AP48" s="292">
        <f t="shared" si="74"/>
        <v>0</v>
      </c>
      <c r="AQ48" s="280">
        <f t="shared" si="91"/>
        <v>0</v>
      </c>
      <c r="AR48" s="281">
        <f t="shared" si="92"/>
        <v>0</v>
      </c>
      <c r="AS48" s="278">
        <v>0</v>
      </c>
      <c r="AT48" s="279">
        <v>0</v>
      </c>
      <c r="AU48" s="280">
        <v>0</v>
      </c>
      <c r="AV48" s="292">
        <f t="shared" si="75"/>
        <v>0</v>
      </c>
      <c r="AW48" s="280">
        <f t="shared" si="76"/>
        <v>0</v>
      </c>
      <c r="AX48" s="281">
        <f t="shared" si="93"/>
        <v>0</v>
      </c>
      <c r="AY48" s="278">
        <v>0</v>
      </c>
      <c r="AZ48" s="279">
        <v>0</v>
      </c>
      <c r="BA48" s="280">
        <v>0</v>
      </c>
      <c r="BB48" s="292">
        <f t="shared" si="94"/>
        <v>0</v>
      </c>
      <c r="BC48" s="292">
        <f t="shared" si="77"/>
        <v>0</v>
      </c>
      <c r="BD48" s="280">
        <f t="shared" si="95"/>
        <v>0</v>
      </c>
      <c r="BE48" s="281">
        <f t="shared" si="96"/>
        <v>0</v>
      </c>
      <c r="BF48" s="282">
        <f t="shared" si="78"/>
        <v>0</v>
      </c>
      <c r="BG48" s="269">
        <f t="shared" si="79"/>
        <v>0</v>
      </c>
      <c r="BH48" s="15">
        <f t="shared" si="97"/>
        <v>0</v>
      </c>
      <c r="BI48" s="51"/>
      <c r="BJ48" s="104"/>
      <c r="BK48" s="104"/>
      <c r="BL48" s="104"/>
      <c r="BM48" s="105"/>
      <c r="BN48" s="105"/>
      <c r="BO48" s="105"/>
      <c r="BP48" s="104"/>
      <c r="BQ48" s="104"/>
      <c r="BR48" s="104"/>
      <c r="BS48" s="104"/>
      <c r="BT48" s="104"/>
      <c r="BU48" s="104"/>
      <c r="BV48" s="104"/>
      <c r="BW48" s="104"/>
      <c r="BX48" s="104"/>
      <c r="BY48" s="104"/>
      <c r="BZ48" s="104"/>
      <c r="CA48" s="104"/>
      <c r="CB48" s="106"/>
      <c r="CC48" s="104"/>
      <c r="CD48" s="104"/>
      <c r="CE48" s="106"/>
      <c r="CF48" s="106"/>
      <c r="CG48" s="106"/>
      <c r="CH48" s="106"/>
      <c r="CI48" s="104"/>
      <c r="CJ48" s="104"/>
      <c r="CK48" s="106"/>
      <c r="CL48" s="106"/>
      <c r="CM48" s="106"/>
      <c r="CN48" s="72"/>
      <c r="CO48" s="23"/>
      <c r="CP48" s="23"/>
      <c r="CQ48" s="23"/>
      <c r="CR48" s="24"/>
      <c r="CS48" s="24"/>
      <c r="CT48" s="24"/>
      <c r="CU48" s="24"/>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6"/>
      <c r="EA48" s="16"/>
      <c r="EB48" s="16"/>
      <c r="EC48" s="16"/>
      <c r="ED48" s="16"/>
      <c r="EE48" s="16"/>
      <c r="EF48" s="16"/>
      <c r="EG48" s="16"/>
      <c r="EH48" s="13"/>
      <c r="EI48" s="13"/>
      <c r="EJ48" s="13"/>
      <c r="EK48" s="13"/>
      <c r="EL48" s="13"/>
      <c r="EM48" s="13"/>
      <c r="EN48" s="13"/>
      <c r="EO48" s="13"/>
      <c r="EP48" s="13"/>
      <c r="EQ48" s="13"/>
      <c r="ER48" s="13"/>
      <c r="ES48" s="13"/>
      <c r="ET48" s="13"/>
      <c r="EU48" s="13"/>
      <c r="EV48" s="13"/>
    </row>
    <row r="49" spans="1:152" s="14" customFormat="1" ht="15" customHeight="1" x14ac:dyDescent="0.25">
      <c r="A49" s="13"/>
      <c r="B49" s="264" t="s">
        <v>397</v>
      </c>
      <c r="C49" s="209"/>
      <c r="D49" s="289">
        <f t="shared" si="60"/>
        <v>0</v>
      </c>
      <c r="E49" s="131"/>
      <c r="F49" s="1534"/>
      <c r="G49" s="1534"/>
      <c r="H49" s="1534"/>
      <c r="I49" s="1534"/>
      <c r="J49" s="1534"/>
      <c r="K49" s="1534"/>
      <c r="L49" s="1534"/>
      <c r="M49" s="1534"/>
      <c r="N49" s="1534"/>
      <c r="O49" s="1534"/>
      <c r="P49" s="1534"/>
      <c r="Q49" s="132">
        <f t="shared" si="80"/>
        <v>0</v>
      </c>
      <c r="R49" s="133">
        <f t="shared" si="81"/>
        <v>0</v>
      </c>
      <c r="S49" s="132">
        <f t="shared" si="82"/>
        <v>0</v>
      </c>
      <c r="T49" s="132">
        <f t="shared" si="83"/>
        <v>0</v>
      </c>
      <c r="U49" s="132">
        <f t="shared" si="61"/>
        <v>0</v>
      </c>
      <c r="V49" s="1342"/>
      <c r="W49" s="135">
        <f t="shared" si="62"/>
        <v>0</v>
      </c>
      <c r="X49" s="290">
        <f t="shared" si="63"/>
        <v>0</v>
      </c>
      <c r="Y49" s="279">
        <f t="shared" si="64"/>
        <v>0</v>
      </c>
      <c r="Z49" s="280">
        <f t="shared" si="65"/>
        <v>0</v>
      </c>
      <c r="AA49" s="281">
        <f t="shared" si="84"/>
        <v>0</v>
      </c>
      <c r="AB49" s="281">
        <f t="shared" si="66"/>
        <v>0</v>
      </c>
      <c r="AC49" s="280">
        <f t="shared" si="85"/>
        <v>0</v>
      </c>
      <c r="AD49" s="281">
        <f t="shared" si="86"/>
        <v>0</v>
      </c>
      <c r="AE49" s="291">
        <f t="shared" si="67"/>
        <v>0</v>
      </c>
      <c r="AF49" s="279">
        <f t="shared" si="68"/>
        <v>0</v>
      </c>
      <c r="AG49" s="280">
        <f t="shared" si="69"/>
        <v>0</v>
      </c>
      <c r="AH49" s="292">
        <f t="shared" si="87"/>
        <v>0</v>
      </c>
      <c r="AI49" s="292">
        <f t="shared" si="70"/>
        <v>0</v>
      </c>
      <c r="AJ49" s="280">
        <f t="shared" si="88"/>
        <v>0</v>
      </c>
      <c r="AK49" s="281">
        <f t="shared" si="89"/>
        <v>0</v>
      </c>
      <c r="AL49" s="291">
        <f t="shared" si="71"/>
        <v>0</v>
      </c>
      <c r="AM49" s="279">
        <f t="shared" si="72"/>
        <v>0</v>
      </c>
      <c r="AN49" s="280">
        <f t="shared" si="73"/>
        <v>0</v>
      </c>
      <c r="AO49" s="292">
        <f t="shared" si="90"/>
        <v>0</v>
      </c>
      <c r="AP49" s="292">
        <f t="shared" si="74"/>
        <v>0</v>
      </c>
      <c r="AQ49" s="280">
        <f t="shared" si="91"/>
        <v>0</v>
      </c>
      <c r="AR49" s="281">
        <f t="shared" si="92"/>
        <v>0</v>
      </c>
      <c r="AS49" s="278">
        <v>0</v>
      </c>
      <c r="AT49" s="279">
        <v>0</v>
      </c>
      <c r="AU49" s="280">
        <v>0</v>
      </c>
      <c r="AV49" s="292">
        <f t="shared" si="75"/>
        <v>0</v>
      </c>
      <c r="AW49" s="280">
        <f t="shared" si="76"/>
        <v>0</v>
      </c>
      <c r="AX49" s="281">
        <f t="shared" si="93"/>
        <v>0</v>
      </c>
      <c r="AY49" s="278">
        <v>0</v>
      </c>
      <c r="AZ49" s="279">
        <v>0</v>
      </c>
      <c r="BA49" s="280">
        <v>0</v>
      </c>
      <c r="BB49" s="292">
        <f t="shared" si="94"/>
        <v>0</v>
      </c>
      <c r="BC49" s="292">
        <f t="shared" si="77"/>
        <v>0</v>
      </c>
      <c r="BD49" s="280">
        <f t="shared" si="95"/>
        <v>0</v>
      </c>
      <c r="BE49" s="281">
        <f t="shared" si="96"/>
        <v>0</v>
      </c>
      <c r="BF49" s="282">
        <f t="shared" si="78"/>
        <v>0</v>
      </c>
      <c r="BG49" s="269">
        <f t="shared" si="79"/>
        <v>0</v>
      </c>
      <c r="BH49" s="15">
        <f t="shared" si="97"/>
        <v>0</v>
      </c>
      <c r="BI49" s="51"/>
      <c r="BJ49" s="104"/>
      <c r="BK49" s="104"/>
      <c r="BL49" s="104"/>
      <c r="BM49" s="105"/>
      <c r="BN49" s="105"/>
      <c r="BO49" s="105"/>
      <c r="BP49" s="104"/>
      <c r="BQ49" s="104"/>
      <c r="BR49" s="104"/>
      <c r="BS49" s="104"/>
      <c r="BT49" s="104"/>
      <c r="BU49" s="104"/>
      <c r="BV49" s="104"/>
      <c r="BW49" s="104"/>
      <c r="BX49" s="104"/>
      <c r="BY49" s="104"/>
      <c r="BZ49" s="104"/>
      <c r="CA49" s="104"/>
      <c r="CB49" s="106"/>
      <c r="CC49" s="104"/>
      <c r="CD49" s="104"/>
      <c r="CE49" s="106"/>
      <c r="CF49" s="106"/>
      <c r="CG49" s="106"/>
      <c r="CH49" s="106"/>
      <c r="CI49" s="104"/>
      <c r="CJ49" s="104"/>
      <c r="CK49" s="106"/>
      <c r="CL49" s="106"/>
      <c r="CM49" s="106"/>
      <c r="CN49" s="72"/>
      <c r="CO49" s="23"/>
      <c r="CP49" s="23"/>
      <c r="CQ49" s="23"/>
      <c r="CR49" s="24"/>
      <c r="CS49" s="24"/>
      <c r="CT49" s="24"/>
      <c r="CU49" s="24"/>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6"/>
      <c r="EA49" s="16"/>
      <c r="EB49" s="16"/>
      <c r="EC49" s="16"/>
      <c r="ED49" s="16"/>
      <c r="EE49" s="16"/>
      <c r="EF49" s="16"/>
      <c r="EG49" s="16"/>
      <c r="EH49" s="13"/>
      <c r="EI49" s="13"/>
      <c r="EJ49" s="13"/>
      <c r="EK49" s="13"/>
      <c r="EL49" s="13"/>
      <c r="EM49" s="13"/>
      <c r="EN49" s="13"/>
      <c r="EO49" s="13"/>
      <c r="EP49" s="13"/>
      <c r="EQ49" s="13"/>
      <c r="ER49" s="13"/>
      <c r="ES49" s="13"/>
      <c r="ET49" s="13"/>
      <c r="EU49" s="13"/>
      <c r="EV49" s="13"/>
    </row>
    <row r="50" spans="1:152" s="14" customFormat="1" x14ac:dyDescent="0.25">
      <c r="A50" s="13"/>
      <c r="B50" s="265" t="s">
        <v>400</v>
      </c>
      <c r="C50" s="209"/>
      <c r="D50" s="289">
        <f t="shared" si="60"/>
        <v>0</v>
      </c>
      <c r="E50" s="131"/>
      <c r="F50" s="1534"/>
      <c r="G50" s="1534"/>
      <c r="H50" s="1534"/>
      <c r="I50" s="1534"/>
      <c r="J50" s="1534"/>
      <c r="K50" s="1534"/>
      <c r="L50" s="1534"/>
      <c r="M50" s="1534"/>
      <c r="N50" s="1534"/>
      <c r="O50" s="1534"/>
      <c r="P50" s="1534"/>
      <c r="Q50" s="132">
        <f t="shared" si="80"/>
        <v>0</v>
      </c>
      <c r="R50" s="133">
        <f t="shared" si="81"/>
        <v>0</v>
      </c>
      <c r="S50" s="132">
        <f t="shared" si="82"/>
        <v>0</v>
      </c>
      <c r="T50" s="132">
        <f t="shared" si="83"/>
        <v>0</v>
      </c>
      <c r="U50" s="132">
        <f t="shared" si="61"/>
        <v>0</v>
      </c>
      <c r="V50" s="1342"/>
      <c r="W50" s="135">
        <f t="shared" si="62"/>
        <v>0</v>
      </c>
      <c r="X50" s="290">
        <f t="shared" si="63"/>
        <v>0</v>
      </c>
      <c r="Y50" s="279">
        <f t="shared" si="64"/>
        <v>0</v>
      </c>
      <c r="Z50" s="280">
        <f t="shared" si="65"/>
        <v>0</v>
      </c>
      <c r="AA50" s="281">
        <f t="shared" si="84"/>
        <v>0</v>
      </c>
      <c r="AB50" s="281">
        <f t="shared" si="66"/>
        <v>0</v>
      </c>
      <c r="AC50" s="280">
        <f t="shared" si="85"/>
        <v>0</v>
      </c>
      <c r="AD50" s="281">
        <f t="shared" si="86"/>
        <v>0</v>
      </c>
      <c r="AE50" s="291">
        <f t="shared" si="67"/>
        <v>0</v>
      </c>
      <c r="AF50" s="279">
        <f t="shared" si="68"/>
        <v>0</v>
      </c>
      <c r="AG50" s="280">
        <f t="shared" si="69"/>
        <v>0</v>
      </c>
      <c r="AH50" s="292">
        <f t="shared" si="87"/>
        <v>0</v>
      </c>
      <c r="AI50" s="292">
        <f t="shared" si="70"/>
        <v>0</v>
      </c>
      <c r="AJ50" s="280">
        <f t="shared" si="88"/>
        <v>0</v>
      </c>
      <c r="AK50" s="281">
        <f t="shared" si="89"/>
        <v>0</v>
      </c>
      <c r="AL50" s="291">
        <f t="shared" si="71"/>
        <v>0</v>
      </c>
      <c r="AM50" s="279">
        <f t="shared" si="72"/>
        <v>0</v>
      </c>
      <c r="AN50" s="280">
        <f t="shared" si="73"/>
        <v>0</v>
      </c>
      <c r="AO50" s="292">
        <f t="shared" si="90"/>
        <v>0</v>
      </c>
      <c r="AP50" s="292">
        <f t="shared" si="74"/>
        <v>0</v>
      </c>
      <c r="AQ50" s="280">
        <f t="shared" si="91"/>
        <v>0</v>
      </c>
      <c r="AR50" s="281">
        <f t="shared" si="92"/>
        <v>0</v>
      </c>
      <c r="AS50" s="278">
        <v>0</v>
      </c>
      <c r="AT50" s="279">
        <v>0</v>
      </c>
      <c r="AU50" s="280">
        <v>0</v>
      </c>
      <c r="AV50" s="292">
        <f t="shared" si="75"/>
        <v>0</v>
      </c>
      <c r="AW50" s="280">
        <f t="shared" si="76"/>
        <v>0</v>
      </c>
      <c r="AX50" s="281">
        <f t="shared" si="93"/>
        <v>0</v>
      </c>
      <c r="AY50" s="278">
        <v>0</v>
      </c>
      <c r="AZ50" s="279">
        <v>0</v>
      </c>
      <c r="BA50" s="280">
        <v>0</v>
      </c>
      <c r="BB50" s="292">
        <f t="shared" si="94"/>
        <v>0</v>
      </c>
      <c r="BC50" s="292">
        <f t="shared" si="77"/>
        <v>0</v>
      </c>
      <c r="BD50" s="280">
        <f t="shared" si="95"/>
        <v>0</v>
      </c>
      <c r="BE50" s="281">
        <f t="shared" si="96"/>
        <v>0</v>
      </c>
      <c r="BF50" s="282">
        <f t="shared" si="78"/>
        <v>0</v>
      </c>
      <c r="BG50" s="269">
        <f t="shared" si="79"/>
        <v>0</v>
      </c>
      <c r="BH50" s="15">
        <f t="shared" si="97"/>
        <v>0</v>
      </c>
      <c r="BI50" s="51"/>
      <c r="BJ50" s="104"/>
      <c r="BK50" s="104"/>
      <c r="BL50" s="104"/>
      <c r="BM50" s="105"/>
      <c r="BN50" s="105"/>
      <c r="BO50" s="105"/>
      <c r="BP50" s="104"/>
      <c r="BQ50" s="104"/>
      <c r="BR50" s="104"/>
      <c r="BS50" s="104"/>
      <c r="BT50" s="104"/>
      <c r="BU50" s="104"/>
      <c r="BV50" s="104"/>
      <c r="BW50" s="104"/>
      <c r="BX50" s="104"/>
      <c r="BY50" s="104"/>
      <c r="BZ50" s="104"/>
      <c r="CA50" s="104"/>
      <c r="CB50" s="106"/>
      <c r="CC50" s="104"/>
      <c r="CD50" s="104"/>
      <c r="CE50" s="106"/>
      <c r="CF50" s="106"/>
      <c r="CG50" s="106"/>
      <c r="CH50" s="106"/>
      <c r="CI50" s="104"/>
      <c r="CJ50" s="104"/>
      <c r="CK50" s="106"/>
      <c r="CL50" s="106"/>
      <c r="CM50" s="106"/>
      <c r="CN50" s="72"/>
      <c r="CO50" s="23"/>
      <c r="CP50" s="23"/>
      <c r="CQ50" s="23"/>
      <c r="CR50" s="24"/>
      <c r="CS50" s="24"/>
      <c r="CT50" s="24"/>
      <c r="CU50" s="24"/>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6"/>
      <c r="EA50" s="16"/>
      <c r="EB50" s="16"/>
      <c r="EC50" s="16"/>
      <c r="ED50" s="16"/>
      <c r="EE50" s="16"/>
      <c r="EF50" s="16"/>
      <c r="EG50" s="16"/>
      <c r="EH50" s="13"/>
      <c r="EI50" s="13"/>
      <c r="EJ50" s="13"/>
      <c r="EK50" s="13"/>
      <c r="EL50" s="13"/>
      <c r="EM50" s="13"/>
      <c r="EN50" s="13"/>
      <c r="EO50" s="13"/>
      <c r="EP50" s="13"/>
      <c r="EQ50" s="13"/>
      <c r="ER50" s="13"/>
      <c r="ES50" s="13"/>
      <c r="ET50" s="13"/>
      <c r="EU50" s="13"/>
      <c r="EV50" s="13"/>
    </row>
    <row r="51" spans="1:152" s="14" customFormat="1" x14ac:dyDescent="0.25">
      <c r="A51" s="13"/>
      <c r="B51" s="265"/>
      <c r="C51" s="209"/>
      <c r="D51" s="289">
        <f t="shared" si="60"/>
        <v>0</v>
      </c>
      <c r="E51" s="131"/>
      <c r="F51" s="1534"/>
      <c r="G51" s="1534"/>
      <c r="H51" s="1534"/>
      <c r="I51" s="1534"/>
      <c r="J51" s="1534"/>
      <c r="K51" s="1534"/>
      <c r="L51" s="1534"/>
      <c r="M51" s="1534"/>
      <c r="N51" s="1534"/>
      <c r="O51" s="1534"/>
      <c r="P51" s="1534"/>
      <c r="Q51" s="132">
        <f t="shared" si="80"/>
        <v>0</v>
      </c>
      <c r="R51" s="133">
        <f t="shared" si="81"/>
        <v>0</v>
      </c>
      <c r="S51" s="132">
        <f t="shared" si="82"/>
        <v>0</v>
      </c>
      <c r="T51" s="132">
        <f t="shared" si="83"/>
        <v>0</v>
      </c>
      <c r="U51" s="132">
        <f t="shared" si="61"/>
        <v>0</v>
      </c>
      <c r="V51" s="1342"/>
      <c r="W51" s="135">
        <f t="shared" si="62"/>
        <v>0</v>
      </c>
      <c r="X51" s="290">
        <f t="shared" si="63"/>
        <v>0</v>
      </c>
      <c r="Y51" s="279">
        <f t="shared" si="64"/>
        <v>0</v>
      </c>
      <c r="Z51" s="280">
        <f t="shared" si="65"/>
        <v>0</v>
      </c>
      <c r="AA51" s="281">
        <f t="shared" si="84"/>
        <v>0</v>
      </c>
      <c r="AB51" s="281">
        <f t="shared" si="66"/>
        <v>0</v>
      </c>
      <c r="AC51" s="280">
        <f t="shared" si="85"/>
        <v>0</v>
      </c>
      <c r="AD51" s="281">
        <f t="shared" si="86"/>
        <v>0</v>
      </c>
      <c r="AE51" s="291">
        <f t="shared" si="67"/>
        <v>0</v>
      </c>
      <c r="AF51" s="279">
        <f t="shared" si="68"/>
        <v>0</v>
      </c>
      <c r="AG51" s="280">
        <f t="shared" si="69"/>
        <v>0</v>
      </c>
      <c r="AH51" s="292">
        <f t="shared" si="87"/>
        <v>0</v>
      </c>
      <c r="AI51" s="292">
        <f t="shared" si="70"/>
        <v>0</v>
      </c>
      <c r="AJ51" s="280">
        <f t="shared" si="88"/>
        <v>0</v>
      </c>
      <c r="AK51" s="281">
        <f t="shared" si="89"/>
        <v>0</v>
      </c>
      <c r="AL51" s="291">
        <f t="shared" si="71"/>
        <v>0</v>
      </c>
      <c r="AM51" s="279">
        <f t="shared" si="72"/>
        <v>0</v>
      </c>
      <c r="AN51" s="280">
        <f t="shared" si="73"/>
        <v>0</v>
      </c>
      <c r="AO51" s="292">
        <f t="shared" si="90"/>
        <v>0</v>
      </c>
      <c r="AP51" s="292">
        <f t="shared" si="74"/>
        <v>0</v>
      </c>
      <c r="AQ51" s="280">
        <f t="shared" si="91"/>
        <v>0</v>
      </c>
      <c r="AR51" s="281">
        <f t="shared" si="92"/>
        <v>0</v>
      </c>
      <c r="AS51" s="278">
        <v>0</v>
      </c>
      <c r="AT51" s="279">
        <v>0</v>
      </c>
      <c r="AU51" s="280">
        <v>0</v>
      </c>
      <c r="AV51" s="292">
        <f t="shared" si="75"/>
        <v>0</v>
      </c>
      <c r="AW51" s="280">
        <f t="shared" si="76"/>
        <v>0</v>
      </c>
      <c r="AX51" s="281">
        <f t="shared" si="93"/>
        <v>0</v>
      </c>
      <c r="AY51" s="278">
        <v>0</v>
      </c>
      <c r="AZ51" s="279">
        <v>0</v>
      </c>
      <c r="BA51" s="280">
        <v>0</v>
      </c>
      <c r="BB51" s="292">
        <f t="shared" si="94"/>
        <v>0</v>
      </c>
      <c r="BC51" s="292">
        <f t="shared" si="77"/>
        <v>0</v>
      </c>
      <c r="BD51" s="280">
        <f t="shared" si="95"/>
        <v>0</v>
      </c>
      <c r="BE51" s="281">
        <f t="shared" si="96"/>
        <v>0</v>
      </c>
      <c r="BF51" s="282">
        <f t="shared" si="78"/>
        <v>0</v>
      </c>
      <c r="BG51" s="269">
        <f t="shared" si="79"/>
        <v>0</v>
      </c>
      <c r="BH51" s="15">
        <f t="shared" si="97"/>
        <v>0</v>
      </c>
      <c r="BI51" s="51"/>
      <c r="BJ51" s="104"/>
      <c r="BK51" s="104"/>
      <c r="BL51" s="104"/>
      <c r="BM51" s="105"/>
      <c r="BN51" s="105"/>
      <c r="BO51" s="105"/>
      <c r="BP51" s="104"/>
      <c r="BQ51" s="104"/>
      <c r="BR51" s="104"/>
      <c r="BS51" s="104"/>
      <c r="BT51" s="104"/>
      <c r="BU51" s="104"/>
      <c r="BV51" s="104"/>
      <c r="BW51" s="104"/>
      <c r="BX51" s="104"/>
      <c r="BY51" s="104"/>
      <c r="BZ51" s="104"/>
      <c r="CA51" s="104"/>
      <c r="CB51" s="106"/>
      <c r="CC51" s="104"/>
      <c r="CD51" s="104"/>
      <c r="CE51" s="106"/>
      <c r="CF51" s="106"/>
      <c r="CG51" s="106"/>
      <c r="CH51" s="106"/>
      <c r="CI51" s="104"/>
      <c r="CJ51" s="104"/>
      <c r="CK51" s="106"/>
      <c r="CL51" s="106"/>
      <c r="CM51" s="106"/>
      <c r="CN51" s="72"/>
      <c r="CO51" s="23"/>
      <c r="CP51" s="23"/>
      <c r="CQ51" s="23"/>
      <c r="CR51" s="24"/>
      <c r="CS51" s="24"/>
      <c r="CT51" s="24"/>
      <c r="CU51" s="24"/>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6"/>
      <c r="EA51" s="16"/>
      <c r="EB51" s="16"/>
      <c r="EC51" s="16"/>
      <c r="ED51" s="16"/>
      <c r="EE51" s="16"/>
      <c r="EF51" s="16"/>
      <c r="EG51" s="16"/>
      <c r="EH51" s="13"/>
      <c r="EI51" s="13"/>
      <c r="EJ51" s="13"/>
      <c r="EK51" s="13"/>
      <c r="EL51" s="13"/>
      <c r="EM51" s="13"/>
      <c r="EN51" s="13"/>
      <c r="EO51" s="13"/>
      <c r="EP51" s="13"/>
      <c r="EQ51" s="13"/>
      <c r="ER51" s="13"/>
      <c r="ES51" s="13"/>
      <c r="ET51" s="13"/>
      <c r="EU51" s="13"/>
      <c r="EV51" s="13"/>
    </row>
    <row r="52" spans="1:152" s="14" customFormat="1" x14ac:dyDescent="0.25">
      <c r="A52" s="13"/>
      <c r="B52" s="266"/>
      <c r="C52" s="209"/>
      <c r="D52" s="289">
        <f t="shared" si="60"/>
        <v>0</v>
      </c>
      <c r="E52" s="131"/>
      <c r="F52" s="1534"/>
      <c r="G52" s="1534"/>
      <c r="H52" s="1534"/>
      <c r="I52" s="1534"/>
      <c r="J52" s="1534"/>
      <c r="K52" s="1534"/>
      <c r="L52" s="1534"/>
      <c r="M52" s="1534"/>
      <c r="N52" s="1534"/>
      <c r="O52" s="1534"/>
      <c r="P52" s="1534"/>
      <c r="Q52" s="132">
        <f t="shared" si="80"/>
        <v>0</v>
      </c>
      <c r="R52" s="133">
        <f t="shared" si="81"/>
        <v>0</v>
      </c>
      <c r="S52" s="132">
        <f t="shared" si="82"/>
        <v>0</v>
      </c>
      <c r="T52" s="132">
        <f t="shared" si="83"/>
        <v>0</v>
      </c>
      <c r="U52" s="132">
        <f t="shared" si="61"/>
        <v>0</v>
      </c>
      <c r="V52" s="1342"/>
      <c r="W52" s="135">
        <f t="shared" si="62"/>
        <v>0</v>
      </c>
      <c r="X52" s="290">
        <f t="shared" si="63"/>
        <v>0</v>
      </c>
      <c r="Y52" s="279">
        <f t="shared" si="64"/>
        <v>0</v>
      </c>
      <c r="Z52" s="280">
        <f t="shared" si="65"/>
        <v>0</v>
      </c>
      <c r="AA52" s="281">
        <f t="shared" si="84"/>
        <v>0</v>
      </c>
      <c r="AB52" s="281">
        <f t="shared" si="66"/>
        <v>0</v>
      </c>
      <c r="AC52" s="280">
        <f t="shared" si="85"/>
        <v>0</v>
      </c>
      <c r="AD52" s="281">
        <f t="shared" si="86"/>
        <v>0</v>
      </c>
      <c r="AE52" s="291">
        <f t="shared" si="67"/>
        <v>0</v>
      </c>
      <c r="AF52" s="279">
        <f t="shared" si="68"/>
        <v>0</v>
      </c>
      <c r="AG52" s="280">
        <f t="shared" si="69"/>
        <v>0</v>
      </c>
      <c r="AH52" s="292">
        <f t="shared" si="87"/>
        <v>0</v>
      </c>
      <c r="AI52" s="292">
        <f t="shared" si="70"/>
        <v>0</v>
      </c>
      <c r="AJ52" s="280">
        <f t="shared" si="88"/>
        <v>0</v>
      </c>
      <c r="AK52" s="281">
        <f t="shared" si="89"/>
        <v>0</v>
      </c>
      <c r="AL52" s="291">
        <f t="shared" si="71"/>
        <v>0</v>
      </c>
      <c r="AM52" s="279">
        <f t="shared" si="72"/>
        <v>0</v>
      </c>
      <c r="AN52" s="280">
        <f t="shared" si="73"/>
        <v>0</v>
      </c>
      <c r="AO52" s="292">
        <f t="shared" si="90"/>
        <v>0</v>
      </c>
      <c r="AP52" s="292">
        <f t="shared" si="74"/>
        <v>0</v>
      </c>
      <c r="AQ52" s="280">
        <f t="shared" si="91"/>
        <v>0</v>
      </c>
      <c r="AR52" s="281">
        <f t="shared" si="92"/>
        <v>0</v>
      </c>
      <c r="AS52" s="278">
        <v>0</v>
      </c>
      <c r="AT52" s="279">
        <v>0</v>
      </c>
      <c r="AU52" s="280">
        <v>0</v>
      </c>
      <c r="AV52" s="292">
        <f t="shared" si="75"/>
        <v>0</v>
      </c>
      <c r="AW52" s="280">
        <f>IF(AV52&gt;0,SQRT(($W52*$W52)+(AU52*AU52)+($V52*$V52)),0)</f>
        <v>0</v>
      </c>
      <c r="AX52" s="281">
        <f t="shared" si="93"/>
        <v>0</v>
      </c>
      <c r="AY52" s="278">
        <v>0</v>
      </c>
      <c r="AZ52" s="279">
        <v>0</v>
      </c>
      <c r="BA52" s="280">
        <v>0</v>
      </c>
      <c r="BB52" s="292">
        <f t="shared" si="94"/>
        <v>0</v>
      </c>
      <c r="BC52" s="292">
        <f t="shared" si="77"/>
        <v>0</v>
      </c>
      <c r="BD52" s="280">
        <f t="shared" si="95"/>
        <v>0</v>
      </c>
      <c r="BE52" s="281">
        <f t="shared" si="96"/>
        <v>0</v>
      </c>
      <c r="BF52" s="282">
        <f t="shared" si="78"/>
        <v>0</v>
      </c>
      <c r="BG52" s="269">
        <f t="shared" si="79"/>
        <v>0</v>
      </c>
      <c r="BH52" s="15">
        <f t="shared" si="97"/>
        <v>0</v>
      </c>
      <c r="BI52" s="51"/>
      <c r="BJ52" s="104"/>
      <c r="BK52" s="104"/>
      <c r="BL52" s="104"/>
      <c r="BM52" s="105"/>
      <c r="BN52" s="105"/>
      <c r="BO52" s="105"/>
      <c r="BP52" s="104"/>
      <c r="BQ52" s="104"/>
      <c r="BR52" s="104"/>
      <c r="BS52" s="104"/>
      <c r="BT52" s="104"/>
      <c r="BU52" s="104"/>
      <c r="BV52" s="104"/>
      <c r="BW52" s="104"/>
      <c r="BX52" s="104"/>
      <c r="BY52" s="104"/>
      <c r="BZ52" s="104"/>
      <c r="CA52" s="104"/>
      <c r="CB52" s="106"/>
      <c r="CC52" s="104"/>
      <c r="CD52" s="104"/>
      <c r="CE52" s="106"/>
      <c r="CF52" s="106"/>
      <c r="CG52" s="106"/>
      <c r="CH52" s="106"/>
      <c r="CI52" s="104"/>
      <c r="CJ52" s="104"/>
      <c r="CK52" s="106"/>
      <c r="CL52" s="106"/>
      <c r="CM52" s="106"/>
      <c r="CN52" s="72"/>
      <c r="CO52" s="23"/>
      <c r="CP52" s="23"/>
      <c r="CQ52" s="23"/>
      <c r="CR52" s="24"/>
      <c r="CS52" s="24"/>
      <c r="CT52" s="24"/>
      <c r="CU52" s="24"/>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6"/>
      <c r="EA52" s="16"/>
      <c r="EB52" s="16"/>
      <c r="EC52" s="16"/>
      <c r="ED52" s="16"/>
      <c r="EE52" s="16"/>
      <c r="EF52" s="16"/>
      <c r="EG52" s="16"/>
      <c r="EH52" s="13"/>
      <c r="EI52" s="13"/>
      <c r="EJ52" s="13"/>
      <c r="EK52" s="13"/>
      <c r="EL52" s="13"/>
      <c r="EM52" s="13"/>
      <c r="EN52" s="13"/>
      <c r="EO52" s="13"/>
      <c r="EP52" s="13"/>
      <c r="EQ52" s="13"/>
      <c r="ER52" s="13"/>
      <c r="ES52" s="13"/>
      <c r="ET52" s="13"/>
      <c r="EU52" s="13"/>
      <c r="EV52" s="13"/>
    </row>
    <row r="53" spans="1:152" s="14" customFormat="1" x14ac:dyDescent="0.25">
      <c r="A53" s="13"/>
      <c r="B53" s="262" t="s">
        <v>46</v>
      </c>
      <c r="C53" s="293"/>
      <c r="D53" s="293"/>
      <c r="E53" s="293"/>
      <c r="F53" s="293"/>
      <c r="G53" s="293"/>
      <c r="H53" s="293"/>
      <c r="I53" s="293"/>
      <c r="J53" s="293"/>
      <c r="K53" s="293"/>
      <c r="L53" s="293"/>
      <c r="M53" s="293"/>
      <c r="N53" s="293"/>
      <c r="O53" s="293"/>
      <c r="P53" s="293"/>
      <c r="Q53" s="293"/>
      <c r="R53" s="293"/>
      <c r="S53" s="293"/>
      <c r="T53" s="293"/>
      <c r="U53" s="293"/>
      <c r="V53" s="293"/>
      <c r="W53" s="293"/>
      <c r="X53" s="294"/>
      <c r="Y53" s="293"/>
      <c r="Z53" s="293"/>
      <c r="AA53" s="295"/>
      <c r="AB53" s="296">
        <f>SUM(AB45:AB52)</f>
        <v>0</v>
      </c>
      <c r="AC53" s="297">
        <f>IF(AB53&gt;0,SQRT(SUM(AD45:AD52))/AB53,0)</f>
        <v>0</v>
      </c>
      <c r="AD53" s="296">
        <f t="shared" si="86"/>
        <v>0</v>
      </c>
      <c r="AE53" s="298"/>
      <c r="AF53" s="293"/>
      <c r="AG53" s="293"/>
      <c r="AH53" s="299"/>
      <c r="AI53" s="296">
        <f>SUM(AI45:AI52)</f>
        <v>0</v>
      </c>
      <c r="AJ53" s="297">
        <f>IF(AI53&gt;0,SQRT(SUM(AK45:AK52))/AI53,0)</f>
        <v>0</v>
      </c>
      <c r="AK53" s="296">
        <f t="shared" si="89"/>
        <v>0</v>
      </c>
      <c r="AL53" s="293"/>
      <c r="AM53" s="293"/>
      <c r="AN53" s="293"/>
      <c r="AO53" s="293"/>
      <c r="AP53" s="296">
        <f>SUM(AP45:AP52)</f>
        <v>0</v>
      </c>
      <c r="AQ53" s="297">
        <f>IF(AP53&gt;0,SQRT(SUM(AR45:AR52))/AP53,0)</f>
        <v>0</v>
      </c>
      <c r="AR53" s="296">
        <f t="shared" si="92"/>
        <v>0</v>
      </c>
      <c r="AS53" s="293"/>
      <c r="AT53" s="293"/>
      <c r="AU53" s="293"/>
      <c r="AV53" s="296">
        <f>SUM(AV45:AV52)</f>
        <v>0</v>
      </c>
      <c r="AW53" s="297">
        <f>IF(AV53&gt;0,SQRT(SUM(AX45:AX52))/AV53,0)</f>
        <v>0</v>
      </c>
      <c r="AX53" s="296">
        <f t="shared" si="93"/>
        <v>0</v>
      </c>
      <c r="AY53" s="293"/>
      <c r="AZ53" s="293"/>
      <c r="BA53" s="300"/>
      <c r="BB53" s="301"/>
      <c r="BC53" s="296">
        <f>SUM(BC45:BC52)</f>
        <v>0</v>
      </c>
      <c r="BD53" s="297">
        <f>IF(BC53&gt;0,SQRT(SUM(BE45:BE52))/BC53,0)</f>
        <v>0</v>
      </c>
      <c r="BE53" s="296">
        <f t="shared" si="96"/>
        <v>0</v>
      </c>
      <c r="BF53" s="296">
        <f>SUM(BF45:BF52)</f>
        <v>0</v>
      </c>
      <c r="BG53" s="263">
        <f>IF(BF53&gt;0,SQRT(SUM(BH45:BH52))/BF53,0)</f>
        <v>0</v>
      </c>
      <c r="BH53" s="15">
        <f t="shared" si="97"/>
        <v>0</v>
      </c>
      <c r="BI53" s="51"/>
      <c r="BJ53" s="104"/>
      <c r="BK53" s="104"/>
      <c r="BL53" s="104"/>
      <c r="BM53" s="105"/>
      <c r="BN53" s="105"/>
      <c r="BO53" s="105"/>
      <c r="BP53" s="104"/>
      <c r="BQ53" s="104"/>
      <c r="BR53" s="104"/>
      <c r="BS53" s="104"/>
      <c r="BT53" s="104"/>
      <c r="BU53" s="104"/>
      <c r="BV53" s="104"/>
      <c r="BW53" s="104"/>
      <c r="BX53" s="104"/>
      <c r="BY53" s="104"/>
      <c r="BZ53" s="104"/>
      <c r="CA53" s="104"/>
      <c r="CB53" s="106"/>
      <c r="CC53" s="104"/>
      <c r="CD53" s="104"/>
      <c r="CE53" s="106"/>
      <c r="CF53" s="106"/>
      <c r="CG53" s="106"/>
      <c r="CH53" s="106"/>
      <c r="CI53" s="104"/>
      <c r="CJ53" s="104"/>
      <c r="CK53" s="106"/>
      <c r="CL53" s="106"/>
      <c r="CM53" s="106"/>
      <c r="CN53" s="72"/>
      <c r="CO53" s="23"/>
      <c r="CP53" s="23"/>
      <c r="CQ53" s="23"/>
      <c r="CR53" s="24"/>
      <c r="CS53" s="24"/>
      <c r="CT53" s="24"/>
      <c r="CU53" s="24"/>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6"/>
      <c r="EA53" s="16"/>
      <c r="EB53" s="16"/>
      <c r="EC53" s="16"/>
      <c r="ED53" s="16"/>
      <c r="EE53" s="16"/>
      <c r="EF53" s="16"/>
      <c r="EG53" s="16"/>
      <c r="EH53" s="13"/>
      <c r="EI53" s="13"/>
      <c r="EJ53" s="13"/>
      <c r="EK53" s="13"/>
      <c r="EL53" s="13"/>
      <c r="EM53" s="13"/>
      <c r="EN53" s="13"/>
      <c r="EO53" s="13"/>
      <c r="EP53" s="13"/>
      <c r="EQ53" s="13"/>
      <c r="ER53" s="13"/>
      <c r="ES53" s="13"/>
      <c r="ET53" s="13"/>
      <c r="EU53" s="13"/>
      <c r="EV53" s="13"/>
    </row>
    <row r="54" spans="1:152" s="14" customFormat="1" ht="15" customHeight="1" x14ac:dyDescent="0.25">
      <c r="A54" s="13"/>
      <c r="B54" s="264" t="s">
        <v>398</v>
      </c>
      <c r="C54" s="209"/>
      <c r="D54" s="289">
        <f t="shared" ref="D54:D59" si="98">VLOOKUP($C54,$BI$91:$CM$473,2,FALSE)</f>
        <v>0</v>
      </c>
      <c r="E54" s="131"/>
      <c r="F54" s="1534"/>
      <c r="G54" s="1534"/>
      <c r="H54" s="1534"/>
      <c r="I54" s="1534"/>
      <c r="J54" s="1534"/>
      <c r="K54" s="1534"/>
      <c r="L54" s="1534"/>
      <c r="M54" s="1534"/>
      <c r="N54" s="1534"/>
      <c r="O54" s="1534"/>
      <c r="P54" s="1534"/>
      <c r="Q54" s="132">
        <f t="shared" ref="Q54:Q59" si="99">SUM(E54:P54)</f>
        <v>0</v>
      </c>
      <c r="R54" s="133">
        <f t="shared" ref="R54:R59" si="100">COUNT(E54:P54)</f>
        <v>0</v>
      </c>
      <c r="S54" s="132">
        <f t="shared" ref="S54:S59" si="101">IF(R54&gt;1,AVERAGE(E54:P54),0)</f>
        <v>0</v>
      </c>
      <c r="T54" s="132">
        <f t="shared" ref="T54:T59" si="102">IF(R54&gt;1,STDEV(E54:P54),0)</f>
        <v>0</v>
      </c>
      <c r="U54" s="132">
        <f t="shared" ref="U54:U59" si="103">IF(R54&gt;1,VLOOKUP($R54,$BI$425:$BJ$437,2,FALSE),0)</f>
        <v>0</v>
      </c>
      <c r="V54" s="1342"/>
      <c r="W54" s="135">
        <f t="shared" ref="W54:W59" si="104">IF(R54&gt;1,1-((S54-((T54*U54)/(SQRT(R54))))/S54),VLOOKUP($C54,$BI$91:$CS$473,34,FALSE))</f>
        <v>0</v>
      </c>
      <c r="X54" s="290">
        <v>0</v>
      </c>
      <c r="Y54" s="279">
        <v>0</v>
      </c>
      <c r="Z54" s="280">
        <v>0</v>
      </c>
      <c r="AA54" s="281">
        <f t="shared" ref="AA54:AA59" si="105">($Q54*X54)/1000</f>
        <v>0</v>
      </c>
      <c r="AB54" s="281">
        <f t="shared" ref="AB54:AB59" si="106">AA54*$BJ$443</f>
        <v>0</v>
      </c>
      <c r="AC54" s="280">
        <f t="shared" ref="AC54:AC59" si="107">IF(AA54&gt;0,SQRT(($W54*$W54)+(Z54*Z54)+($V54*$V54)),0)</f>
        <v>0</v>
      </c>
      <c r="AD54" s="281">
        <f t="shared" si="86"/>
        <v>0</v>
      </c>
      <c r="AE54" s="291">
        <v>0</v>
      </c>
      <c r="AF54" s="279">
        <v>0</v>
      </c>
      <c r="AG54" s="280">
        <v>0</v>
      </c>
      <c r="AH54" s="292">
        <f t="shared" ref="AH54:AH59" si="108">($Q54*AE54)/1000</f>
        <v>0</v>
      </c>
      <c r="AI54" s="292">
        <f t="shared" ref="AI54:AI59" si="109">AH54*$BJ$444</f>
        <v>0</v>
      </c>
      <c r="AJ54" s="280">
        <f t="shared" ref="AJ54:AJ59" si="110">IF(AH54&gt;0,SQRT(($W54*$W54)+(AG54*AG54)+($V54*$V54)),0)</f>
        <v>0</v>
      </c>
      <c r="AK54" s="281">
        <f t="shared" si="89"/>
        <v>0</v>
      </c>
      <c r="AL54" s="291">
        <v>0</v>
      </c>
      <c r="AM54" s="279">
        <f>VLOOKUP($C54,$BI$91:$CM$473,28,FALSE)</f>
        <v>0</v>
      </c>
      <c r="AN54" s="280">
        <v>0</v>
      </c>
      <c r="AO54" s="292">
        <f>(W54*AL54)/1000</f>
        <v>0</v>
      </c>
      <c r="AP54" s="292">
        <f t="shared" ref="AP54:AP59" si="111">AO54*$BJ$445</f>
        <v>0</v>
      </c>
      <c r="AQ54" s="280">
        <f t="shared" ref="AQ54:AQ59" si="112">IF(AO54&gt;0,SQRT(($W54*$W54)+(AN54*AN54)+($V54*$V54)),0)</f>
        <v>0</v>
      </c>
      <c r="AR54" s="281">
        <f t="shared" si="92"/>
        <v>0</v>
      </c>
      <c r="AS54" s="278">
        <f>VLOOKUP($C54,$BI$91:$CM$473,3,FALSE)</f>
        <v>0</v>
      </c>
      <c r="AT54" s="279">
        <f>VLOOKUP($C54,$BI$91:$CM$473,4,FALSE)</f>
        <v>0</v>
      </c>
      <c r="AU54" s="280">
        <f>IF($Q54&gt;0,VLOOKUP($C54,$BI$91:$CM$473,6,FALSE),0)</f>
        <v>0</v>
      </c>
      <c r="AV54" s="292">
        <f t="shared" ref="AV54:AV59" si="113">($Q54*AS54)/1000</f>
        <v>0</v>
      </c>
      <c r="AW54" s="280">
        <f t="shared" ref="AW54:AW59" si="114">IF(AV54&gt;0,SQRT(($W54*$W54)+(AU54*AU54)+($V54*$V54)),0)</f>
        <v>0</v>
      </c>
      <c r="AX54" s="281">
        <f t="shared" si="93"/>
        <v>0</v>
      </c>
      <c r="AY54" s="278">
        <v>0</v>
      </c>
      <c r="AZ54" s="279">
        <v>0</v>
      </c>
      <c r="BA54" s="280">
        <v>0</v>
      </c>
      <c r="BB54" s="292">
        <f t="shared" ref="BB54:BB59" si="115">($Q54*AY54)/1000</f>
        <v>0</v>
      </c>
      <c r="BC54" s="292">
        <f t="shared" ref="BC54:BC59" si="116">BB54*$BJ$446</f>
        <v>0</v>
      </c>
      <c r="BD54" s="280">
        <v>0</v>
      </c>
      <c r="BE54" s="281">
        <f t="shared" si="96"/>
        <v>0</v>
      </c>
      <c r="BF54" s="282">
        <f t="shared" ref="BF54:BF59" si="117">AB54+AI54+AP54+AV54+BC54</f>
        <v>0</v>
      </c>
      <c r="BG54" s="269">
        <f t="shared" ref="BG54:BG59" si="118">IF(BF54&gt;0,SQRT(AD54+AK54+AR54+AX54+BE54)/BF54,0)</f>
        <v>0</v>
      </c>
      <c r="BH54" s="15">
        <f t="shared" si="97"/>
        <v>0</v>
      </c>
      <c r="BI54" s="51"/>
      <c r="BJ54" s="104"/>
      <c r="BK54" s="104"/>
      <c r="BL54" s="104"/>
      <c r="BM54" s="105"/>
      <c r="BN54" s="105"/>
      <c r="BO54" s="105"/>
      <c r="BP54" s="104"/>
      <c r="BQ54" s="104"/>
      <c r="BR54" s="104"/>
      <c r="BS54" s="104"/>
      <c r="BT54" s="104"/>
      <c r="BU54" s="104"/>
      <c r="BV54" s="104"/>
      <c r="BW54" s="104"/>
      <c r="BX54" s="104"/>
      <c r="BY54" s="104"/>
      <c r="BZ54" s="104"/>
      <c r="CA54" s="104"/>
      <c r="CB54" s="106"/>
      <c r="CC54" s="104"/>
      <c r="CD54" s="104"/>
      <c r="CE54" s="106"/>
      <c r="CF54" s="106"/>
      <c r="CG54" s="106"/>
      <c r="CH54" s="106"/>
      <c r="CI54" s="104"/>
      <c r="CJ54" s="104"/>
      <c r="CK54" s="106"/>
      <c r="CL54" s="106"/>
      <c r="CM54" s="106"/>
      <c r="CN54" s="72"/>
      <c r="CO54" s="23"/>
      <c r="CP54" s="23"/>
      <c r="CQ54" s="23"/>
      <c r="CR54" s="24"/>
      <c r="CS54" s="24"/>
      <c r="CT54" s="24"/>
      <c r="CU54" s="24"/>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6"/>
      <c r="EA54" s="16"/>
      <c r="EB54" s="16"/>
      <c r="EC54" s="16"/>
      <c r="ED54" s="16"/>
      <c r="EE54" s="16"/>
      <c r="EF54" s="16"/>
      <c r="EG54" s="16"/>
      <c r="EH54" s="13"/>
      <c r="EI54" s="13"/>
      <c r="EJ54" s="13"/>
      <c r="EK54" s="13"/>
      <c r="EL54" s="13"/>
      <c r="EM54" s="13"/>
      <c r="EN54" s="13"/>
      <c r="EO54" s="13"/>
      <c r="EP54" s="13"/>
      <c r="EQ54" s="13"/>
      <c r="ER54" s="13"/>
      <c r="ES54" s="13"/>
      <c r="ET54" s="13"/>
      <c r="EU54" s="13"/>
      <c r="EV54" s="13"/>
    </row>
    <row r="55" spans="1:152" s="14" customFormat="1" x14ac:dyDescent="0.25">
      <c r="A55" s="13"/>
      <c r="B55" s="267" t="s">
        <v>400</v>
      </c>
      <c r="C55" s="209"/>
      <c r="D55" s="289">
        <f t="shared" si="98"/>
        <v>0</v>
      </c>
      <c r="E55" s="131"/>
      <c r="F55" s="1534"/>
      <c r="G55" s="1534"/>
      <c r="H55" s="1534"/>
      <c r="I55" s="1534"/>
      <c r="J55" s="1534"/>
      <c r="K55" s="1534"/>
      <c r="L55" s="1534"/>
      <c r="M55" s="1534"/>
      <c r="N55" s="1534"/>
      <c r="O55" s="1534"/>
      <c r="P55" s="1534"/>
      <c r="Q55" s="132">
        <f t="shared" si="99"/>
        <v>0</v>
      </c>
      <c r="R55" s="133">
        <f t="shared" si="100"/>
        <v>0</v>
      </c>
      <c r="S55" s="132">
        <f t="shared" si="101"/>
        <v>0</v>
      </c>
      <c r="T55" s="132">
        <f t="shared" si="102"/>
        <v>0</v>
      </c>
      <c r="U55" s="132">
        <f t="shared" si="103"/>
        <v>0</v>
      </c>
      <c r="V55" s="1342"/>
      <c r="W55" s="135">
        <f t="shared" si="104"/>
        <v>0</v>
      </c>
      <c r="X55" s="290">
        <v>0</v>
      </c>
      <c r="Y55" s="279">
        <v>0</v>
      </c>
      <c r="Z55" s="280">
        <v>0</v>
      </c>
      <c r="AA55" s="281">
        <f t="shared" si="105"/>
        <v>0</v>
      </c>
      <c r="AB55" s="281">
        <f t="shared" si="106"/>
        <v>0</v>
      </c>
      <c r="AC55" s="280">
        <f t="shared" si="107"/>
        <v>0</v>
      </c>
      <c r="AD55" s="281">
        <f t="shared" si="86"/>
        <v>0</v>
      </c>
      <c r="AE55" s="291">
        <v>0</v>
      </c>
      <c r="AF55" s="279">
        <v>0</v>
      </c>
      <c r="AG55" s="280">
        <v>0</v>
      </c>
      <c r="AH55" s="292">
        <f t="shared" si="108"/>
        <v>0</v>
      </c>
      <c r="AI55" s="292">
        <f t="shared" si="109"/>
        <v>0</v>
      </c>
      <c r="AJ55" s="280">
        <f t="shared" si="110"/>
        <v>0</v>
      </c>
      <c r="AK55" s="281">
        <f t="shared" si="89"/>
        <v>0</v>
      </c>
      <c r="AL55" s="291">
        <v>0</v>
      </c>
      <c r="AM55" s="279">
        <v>0</v>
      </c>
      <c r="AN55" s="280">
        <v>0</v>
      </c>
      <c r="AO55" s="292">
        <f>(W55*AL55)/1000</f>
        <v>0</v>
      </c>
      <c r="AP55" s="292">
        <f t="shared" si="111"/>
        <v>0</v>
      </c>
      <c r="AQ55" s="280">
        <f t="shared" si="112"/>
        <v>0</v>
      </c>
      <c r="AR55" s="281">
        <f t="shared" si="92"/>
        <v>0</v>
      </c>
      <c r="AS55" s="278">
        <f>VLOOKUP($C55,$BI$91:$CM$473,3,FALSE)</f>
        <v>0</v>
      </c>
      <c r="AT55" s="279">
        <f>VLOOKUP($C55,$BI$91:$CM$473,4,FALSE)</f>
        <v>0</v>
      </c>
      <c r="AU55" s="280">
        <f>IF($Q55&gt;0,VLOOKUP($C55,$BI$91:$CM$473,6,FALSE),0)</f>
        <v>0</v>
      </c>
      <c r="AV55" s="292">
        <f t="shared" si="113"/>
        <v>0</v>
      </c>
      <c r="AW55" s="280">
        <f t="shared" si="114"/>
        <v>0</v>
      </c>
      <c r="AX55" s="281">
        <f t="shared" si="93"/>
        <v>0</v>
      </c>
      <c r="AY55" s="278">
        <v>0</v>
      </c>
      <c r="AZ55" s="279">
        <v>0</v>
      </c>
      <c r="BA55" s="280">
        <v>0</v>
      </c>
      <c r="BB55" s="292">
        <f t="shared" si="115"/>
        <v>0</v>
      </c>
      <c r="BC55" s="292">
        <f t="shared" si="116"/>
        <v>0</v>
      </c>
      <c r="BD55" s="280">
        <v>0</v>
      </c>
      <c r="BE55" s="281">
        <f t="shared" si="96"/>
        <v>0</v>
      </c>
      <c r="BF55" s="282">
        <f t="shared" si="117"/>
        <v>0</v>
      </c>
      <c r="BG55" s="269">
        <f t="shared" si="118"/>
        <v>0</v>
      </c>
      <c r="BH55" s="15">
        <f t="shared" si="97"/>
        <v>0</v>
      </c>
      <c r="BI55" s="51"/>
      <c r="BJ55" s="104"/>
      <c r="BK55" s="104"/>
      <c r="BL55" s="104"/>
      <c r="BM55" s="105"/>
      <c r="BN55" s="105"/>
      <c r="BO55" s="105"/>
      <c r="BP55" s="104"/>
      <c r="BQ55" s="104"/>
      <c r="BR55" s="104"/>
      <c r="BS55" s="104"/>
      <c r="BT55" s="104"/>
      <c r="BU55" s="104"/>
      <c r="BV55" s="104"/>
      <c r="BW55" s="104"/>
      <c r="BX55" s="104"/>
      <c r="BY55" s="104"/>
      <c r="BZ55" s="104"/>
      <c r="CA55" s="104"/>
      <c r="CB55" s="106"/>
      <c r="CC55" s="104"/>
      <c r="CD55" s="104"/>
      <c r="CE55" s="106"/>
      <c r="CF55" s="106"/>
      <c r="CG55" s="106"/>
      <c r="CH55" s="106"/>
      <c r="CI55" s="104"/>
      <c r="CJ55" s="104"/>
      <c r="CK55" s="106"/>
      <c r="CL55" s="106"/>
      <c r="CM55" s="106"/>
      <c r="CN55" s="72"/>
      <c r="CO55" s="23"/>
      <c r="CP55" s="23"/>
      <c r="CQ55" s="23"/>
      <c r="CR55" s="24"/>
      <c r="CS55" s="24"/>
      <c r="CT55" s="24"/>
      <c r="CU55" s="24"/>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6"/>
      <c r="EA55" s="16"/>
      <c r="EB55" s="16"/>
      <c r="EC55" s="16"/>
      <c r="ED55" s="16"/>
      <c r="EE55" s="16"/>
      <c r="EF55" s="16"/>
      <c r="EG55" s="16"/>
      <c r="EH55" s="13"/>
      <c r="EI55" s="13"/>
      <c r="EJ55" s="13"/>
      <c r="EK55" s="13"/>
      <c r="EL55" s="13"/>
      <c r="EM55" s="13"/>
      <c r="EN55" s="13"/>
      <c r="EO55" s="13"/>
      <c r="EP55" s="13"/>
      <c r="EQ55" s="13"/>
      <c r="ER55" s="13"/>
      <c r="ES55" s="13"/>
      <c r="ET55" s="13"/>
      <c r="EU55" s="13"/>
      <c r="EV55" s="13"/>
    </row>
    <row r="56" spans="1:152" s="14" customFormat="1" x14ac:dyDescent="0.25">
      <c r="A56" s="13"/>
      <c r="B56" s="267"/>
      <c r="C56" s="209"/>
      <c r="D56" s="289">
        <f t="shared" si="98"/>
        <v>0</v>
      </c>
      <c r="E56" s="131"/>
      <c r="F56" s="1534"/>
      <c r="G56" s="1534"/>
      <c r="H56" s="1534"/>
      <c r="I56" s="1534"/>
      <c r="J56" s="1534"/>
      <c r="K56" s="1534"/>
      <c r="L56" s="1534"/>
      <c r="M56" s="1534"/>
      <c r="N56" s="1534"/>
      <c r="O56" s="1534"/>
      <c r="P56" s="1534"/>
      <c r="Q56" s="132">
        <f t="shared" si="99"/>
        <v>0</v>
      </c>
      <c r="R56" s="133">
        <f t="shared" si="100"/>
        <v>0</v>
      </c>
      <c r="S56" s="132">
        <f t="shared" si="101"/>
        <v>0</v>
      </c>
      <c r="T56" s="132">
        <f t="shared" si="102"/>
        <v>0</v>
      </c>
      <c r="U56" s="132">
        <f t="shared" si="103"/>
        <v>0</v>
      </c>
      <c r="V56" s="1342"/>
      <c r="W56" s="135">
        <f t="shared" si="104"/>
        <v>0</v>
      </c>
      <c r="X56" s="290">
        <v>0</v>
      </c>
      <c r="Y56" s="279">
        <v>0</v>
      </c>
      <c r="Z56" s="280">
        <v>0</v>
      </c>
      <c r="AA56" s="281">
        <f t="shared" si="105"/>
        <v>0</v>
      </c>
      <c r="AB56" s="281">
        <f t="shared" si="106"/>
        <v>0</v>
      </c>
      <c r="AC56" s="280">
        <f t="shared" si="107"/>
        <v>0</v>
      </c>
      <c r="AD56" s="281">
        <f t="shared" si="86"/>
        <v>0</v>
      </c>
      <c r="AE56" s="291">
        <v>0</v>
      </c>
      <c r="AF56" s="279">
        <v>0</v>
      </c>
      <c r="AG56" s="280">
        <v>0</v>
      </c>
      <c r="AH56" s="292">
        <f t="shared" si="108"/>
        <v>0</v>
      </c>
      <c r="AI56" s="292">
        <f t="shared" si="109"/>
        <v>0</v>
      </c>
      <c r="AJ56" s="280">
        <f t="shared" si="110"/>
        <v>0</v>
      </c>
      <c r="AK56" s="281">
        <f t="shared" si="89"/>
        <v>0</v>
      </c>
      <c r="AL56" s="291">
        <v>0</v>
      </c>
      <c r="AM56" s="279">
        <v>0</v>
      </c>
      <c r="AN56" s="280">
        <v>0</v>
      </c>
      <c r="AO56" s="292">
        <f>(W56*AL56)/1000</f>
        <v>0</v>
      </c>
      <c r="AP56" s="292">
        <f t="shared" si="111"/>
        <v>0</v>
      </c>
      <c r="AQ56" s="280">
        <f t="shared" si="112"/>
        <v>0</v>
      </c>
      <c r="AR56" s="281">
        <f t="shared" si="92"/>
        <v>0</v>
      </c>
      <c r="AS56" s="278">
        <f>VLOOKUP($C56,$BI$91:$CM$473,3,FALSE)</f>
        <v>0</v>
      </c>
      <c r="AT56" s="279">
        <f>VLOOKUP($C56,$BI$91:$CM$473,4,FALSE)</f>
        <v>0</v>
      </c>
      <c r="AU56" s="280">
        <f>IF($Q56&gt;0,VLOOKUP($C56,$BI$91:$CM$473,6,FALSE),0)</f>
        <v>0</v>
      </c>
      <c r="AV56" s="292">
        <f t="shared" si="113"/>
        <v>0</v>
      </c>
      <c r="AW56" s="280">
        <f t="shared" si="114"/>
        <v>0</v>
      </c>
      <c r="AX56" s="281">
        <f t="shared" si="93"/>
        <v>0</v>
      </c>
      <c r="AY56" s="278">
        <v>0</v>
      </c>
      <c r="AZ56" s="279">
        <v>0</v>
      </c>
      <c r="BA56" s="280">
        <v>0</v>
      </c>
      <c r="BB56" s="292">
        <f t="shared" si="115"/>
        <v>0</v>
      </c>
      <c r="BC56" s="292">
        <f t="shared" si="116"/>
        <v>0</v>
      </c>
      <c r="BD56" s="280">
        <v>0</v>
      </c>
      <c r="BE56" s="281">
        <f t="shared" si="96"/>
        <v>0</v>
      </c>
      <c r="BF56" s="282">
        <f t="shared" si="117"/>
        <v>0</v>
      </c>
      <c r="BG56" s="269">
        <f t="shared" si="118"/>
        <v>0</v>
      </c>
      <c r="BH56" s="15">
        <f t="shared" si="97"/>
        <v>0</v>
      </c>
      <c r="BI56" s="51"/>
      <c r="BJ56" s="104"/>
      <c r="BK56" s="104"/>
      <c r="BL56" s="104"/>
      <c r="BM56" s="105"/>
      <c r="BN56" s="105"/>
      <c r="BO56" s="105"/>
      <c r="BP56" s="104"/>
      <c r="BQ56" s="104"/>
      <c r="BR56" s="104"/>
      <c r="BS56" s="104"/>
      <c r="BT56" s="104"/>
      <c r="BU56" s="104"/>
      <c r="BV56" s="104"/>
      <c r="BW56" s="104"/>
      <c r="BX56" s="104"/>
      <c r="BY56" s="104"/>
      <c r="BZ56" s="104"/>
      <c r="CA56" s="104"/>
      <c r="CB56" s="106"/>
      <c r="CC56" s="104"/>
      <c r="CD56" s="104"/>
      <c r="CE56" s="106"/>
      <c r="CF56" s="106"/>
      <c r="CG56" s="106"/>
      <c r="CH56" s="106"/>
      <c r="CI56" s="104"/>
      <c r="CJ56" s="104"/>
      <c r="CK56" s="106"/>
      <c r="CL56" s="106"/>
      <c r="CM56" s="106"/>
      <c r="CN56" s="72"/>
      <c r="CO56" s="23"/>
      <c r="CP56" s="23"/>
      <c r="CQ56" s="23"/>
      <c r="CR56" s="24"/>
      <c r="CS56" s="24"/>
      <c r="CT56" s="24"/>
      <c r="CU56" s="24"/>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6"/>
      <c r="EA56" s="16"/>
      <c r="EB56" s="16"/>
      <c r="EC56" s="16"/>
      <c r="ED56" s="16"/>
      <c r="EE56" s="16"/>
      <c r="EF56" s="16"/>
      <c r="EG56" s="16"/>
      <c r="EH56" s="13"/>
      <c r="EI56" s="13"/>
      <c r="EJ56" s="13"/>
      <c r="EK56" s="13"/>
      <c r="EL56" s="13"/>
      <c r="EM56" s="13"/>
      <c r="EN56" s="13"/>
      <c r="EO56" s="13"/>
      <c r="EP56" s="13"/>
      <c r="EQ56" s="13"/>
      <c r="ER56" s="13"/>
      <c r="ES56" s="13"/>
      <c r="ET56" s="13"/>
      <c r="EU56" s="13"/>
      <c r="EV56" s="13"/>
    </row>
    <row r="57" spans="1:152" s="14" customFormat="1" x14ac:dyDescent="0.25">
      <c r="A57" s="13"/>
      <c r="B57" s="268"/>
      <c r="C57" s="209"/>
      <c r="D57" s="289">
        <f t="shared" si="98"/>
        <v>0</v>
      </c>
      <c r="E57" s="131"/>
      <c r="F57" s="1534"/>
      <c r="G57" s="1534"/>
      <c r="H57" s="1534"/>
      <c r="I57" s="1534"/>
      <c r="J57" s="1534"/>
      <c r="K57" s="1534"/>
      <c r="L57" s="1534"/>
      <c r="M57" s="1534"/>
      <c r="N57" s="1534"/>
      <c r="O57" s="1534"/>
      <c r="P57" s="1534"/>
      <c r="Q57" s="132">
        <f t="shared" si="99"/>
        <v>0</v>
      </c>
      <c r="R57" s="133">
        <f t="shared" si="100"/>
        <v>0</v>
      </c>
      <c r="S57" s="132">
        <f t="shared" si="101"/>
        <v>0</v>
      </c>
      <c r="T57" s="132">
        <f t="shared" si="102"/>
        <v>0</v>
      </c>
      <c r="U57" s="132">
        <f t="shared" si="103"/>
        <v>0</v>
      </c>
      <c r="V57" s="1342"/>
      <c r="W57" s="135">
        <f t="shared" si="104"/>
        <v>0</v>
      </c>
      <c r="X57" s="290">
        <v>0</v>
      </c>
      <c r="Y57" s="279">
        <v>0</v>
      </c>
      <c r="Z57" s="280">
        <v>0</v>
      </c>
      <c r="AA57" s="281">
        <f t="shared" si="105"/>
        <v>0</v>
      </c>
      <c r="AB57" s="281">
        <f t="shared" si="106"/>
        <v>0</v>
      </c>
      <c r="AC57" s="280">
        <f t="shared" si="107"/>
        <v>0</v>
      </c>
      <c r="AD57" s="281">
        <f t="shared" si="86"/>
        <v>0</v>
      </c>
      <c r="AE57" s="291">
        <v>0</v>
      </c>
      <c r="AF57" s="279">
        <v>0</v>
      </c>
      <c r="AG57" s="280">
        <v>0</v>
      </c>
      <c r="AH57" s="292">
        <f t="shared" si="108"/>
        <v>0</v>
      </c>
      <c r="AI57" s="292">
        <f t="shared" si="109"/>
        <v>0</v>
      </c>
      <c r="AJ57" s="280">
        <f t="shared" si="110"/>
        <v>0</v>
      </c>
      <c r="AK57" s="281">
        <f t="shared" si="89"/>
        <v>0</v>
      </c>
      <c r="AL57" s="291">
        <v>0</v>
      </c>
      <c r="AM57" s="279">
        <v>0</v>
      </c>
      <c r="AN57" s="280">
        <v>0</v>
      </c>
      <c r="AO57" s="292">
        <f>(W57*AL57)/1000</f>
        <v>0</v>
      </c>
      <c r="AP57" s="292">
        <f t="shared" si="111"/>
        <v>0</v>
      </c>
      <c r="AQ57" s="280">
        <f t="shared" si="112"/>
        <v>0</v>
      </c>
      <c r="AR57" s="281">
        <f t="shared" si="92"/>
        <v>0</v>
      </c>
      <c r="AS57" s="278">
        <f>VLOOKUP($C57,$BI$91:$CM$473,3,FALSE)</f>
        <v>0</v>
      </c>
      <c r="AT57" s="279">
        <f>VLOOKUP($C57,$BI$91:$CM$473,4,FALSE)</f>
        <v>0</v>
      </c>
      <c r="AU57" s="280">
        <f>IF($Q57&gt;0,VLOOKUP($C57,$BI$91:$CM$473,6,FALSE),0)</f>
        <v>0</v>
      </c>
      <c r="AV57" s="292">
        <f t="shared" si="113"/>
        <v>0</v>
      </c>
      <c r="AW57" s="280">
        <f t="shared" si="114"/>
        <v>0</v>
      </c>
      <c r="AX57" s="281">
        <f t="shared" si="93"/>
        <v>0</v>
      </c>
      <c r="AY57" s="278">
        <v>0</v>
      </c>
      <c r="AZ57" s="279">
        <v>0</v>
      </c>
      <c r="BA57" s="280">
        <v>0</v>
      </c>
      <c r="BB57" s="292">
        <f t="shared" si="115"/>
        <v>0</v>
      </c>
      <c r="BC57" s="292">
        <f t="shared" si="116"/>
        <v>0</v>
      </c>
      <c r="BD57" s="280">
        <v>0</v>
      </c>
      <c r="BE57" s="281">
        <f t="shared" si="96"/>
        <v>0</v>
      </c>
      <c r="BF57" s="282">
        <f t="shared" si="117"/>
        <v>0</v>
      </c>
      <c r="BG57" s="269">
        <f t="shared" si="118"/>
        <v>0</v>
      </c>
      <c r="BH57" s="15">
        <f t="shared" si="97"/>
        <v>0</v>
      </c>
      <c r="BI57" s="51"/>
      <c r="BJ57" s="104"/>
      <c r="BK57" s="104"/>
      <c r="BL57" s="104"/>
      <c r="BM57" s="105"/>
      <c r="BN57" s="105"/>
      <c r="BO57" s="105"/>
      <c r="BP57" s="104"/>
      <c r="BQ57" s="104"/>
      <c r="BR57" s="104"/>
      <c r="BS57" s="104"/>
      <c r="BT57" s="104"/>
      <c r="BU57" s="104"/>
      <c r="BV57" s="104"/>
      <c r="BW57" s="104"/>
      <c r="BX57" s="104"/>
      <c r="BY57" s="104"/>
      <c r="BZ57" s="104"/>
      <c r="CA57" s="104"/>
      <c r="CB57" s="106"/>
      <c r="CC57" s="104"/>
      <c r="CD57" s="104"/>
      <c r="CE57" s="106"/>
      <c r="CF57" s="106"/>
      <c r="CG57" s="106"/>
      <c r="CH57" s="106"/>
      <c r="CI57" s="104"/>
      <c r="CJ57" s="104"/>
      <c r="CK57" s="106"/>
      <c r="CL57" s="106"/>
      <c r="CM57" s="106"/>
      <c r="CN57" s="72"/>
      <c r="CO57" s="23"/>
      <c r="CP57" s="23"/>
      <c r="CQ57" s="23"/>
      <c r="CR57" s="24"/>
      <c r="CS57" s="24"/>
      <c r="CT57" s="24"/>
      <c r="CU57" s="24"/>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6"/>
      <c r="EA57" s="16"/>
      <c r="EB57" s="16"/>
      <c r="EC57" s="16"/>
      <c r="ED57" s="16"/>
      <c r="EE57" s="16"/>
      <c r="EF57" s="16"/>
      <c r="EG57" s="16"/>
      <c r="EH57" s="13"/>
      <c r="EI57" s="13"/>
      <c r="EJ57" s="13"/>
      <c r="EK57" s="13"/>
      <c r="EL57" s="13"/>
      <c r="EM57" s="13"/>
      <c r="EN57" s="13"/>
      <c r="EO57" s="13"/>
      <c r="EP57" s="13"/>
      <c r="EQ57" s="13"/>
      <c r="ER57" s="13"/>
      <c r="ES57" s="13"/>
      <c r="ET57" s="13"/>
      <c r="EU57" s="13"/>
      <c r="EV57" s="13"/>
    </row>
    <row r="58" spans="1:152" s="14" customFormat="1" x14ac:dyDescent="0.25">
      <c r="A58" s="13"/>
      <c r="B58" s="2137" t="s">
        <v>329</v>
      </c>
      <c r="C58" s="209"/>
      <c r="D58" s="289">
        <f t="shared" si="98"/>
        <v>0</v>
      </c>
      <c r="E58" s="131"/>
      <c r="F58" s="1534"/>
      <c r="G58" s="1534"/>
      <c r="H58" s="1534"/>
      <c r="I58" s="1534"/>
      <c r="J58" s="1534"/>
      <c r="K58" s="1534"/>
      <c r="L58" s="1534"/>
      <c r="M58" s="1534"/>
      <c r="N58" s="1534"/>
      <c r="O58" s="1534"/>
      <c r="P58" s="1534"/>
      <c r="Q58" s="132">
        <f t="shared" si="99"/>
        <v>0</v>
      </c>
      <c r="R58" s="133">
        <f t="shared" si="100"/>
        <v>0</v>
      </c>
      <c r="S58" s="132">
        <f t="shared" si="101"/>
        <v>0</v>
      </c>
      <c r="T58" s="132">
        <f t="shared" si="102"/>
        <v>0</v>
      </c>
      <c r="U58" s="132">
        <f t="shared" si="103"/>
        <v>0</v>
      </c>
      <c r="V58" s="1342"/>
      <c r="W58" s="135">
        <f t="shared" si="104"/>
        <v>0</v>
      </c>
      <c r="X58" s="290">
        <f>VLOOKUP($C58,$BI$91:$CM$473,3,FALSE)</f>
        <v>0</v>
      </c>
      <c r="Y58" s="279">
        <f>VLOOKUP($C58,$BI$91:$CM$473,4,FALSE)</f>
        <v>0</v>
      </c>
      <c r="Z58" s="280">
        <f>IF($Q58&gt;0,VLOOKUP($C58,$BI$91:$CM$473,6,FALSE),0)</f>
        <v>0</v>
      </c>
      <c r="AA58" s="281">
        <f t="shared" si="105"/>
        <v>0</v>
      </c>
      <c r="AB58" s="281">
        <f t="shared" si="106"/>
        <v>0</v>
      </c>
      <c r="AC58" s="280">
        <f t="shared" si="107"/>
        <v>0</v>
      </c>
      <c r="AD58" s="281">
        <f t="shared" si="86"/>
        <v>0</v>
      </c>
      <c r="AE58" s="291">
        <v>0</v>
      </c>
      <c r="AF58" s="279">
        <v>0</v>
      </c>
      <c r="AG58" s="280">
        <v>0</v>
      </c>
      <c r="AH58" s="292">
        <f t="shared" si="108"/>
        <v>0</v>
      </c>
      <c r="AI58" s="292">
        <f t="shared" si="109"/>
        <v>0</v>
      </c>
      <c r="AJ58" s="280">
        <f t="shared" si="110"/>
        <v>0</v>
      </c>
      <c r="AK58" s="281">
        <f t="shared" si="89"/>
        <v>0</v>
      </c>
      <c r="AL58" s="291">
        <v>0</v>
      </c>
      <c r="AM58" s="279">
        <v>0</v>
      </c>
      <c r="AN58" s="280">
        <v>0</v>
      </c>
      <c r="AO58" s="292">
        <f>($Q58*AL58)/1000</f>
        <v>0</v>
      </c>
      <c r="AP58" s="292">
        <f t="shared" si="111"/>
        <v>0</v>
      </c>
      <c r="AQ58" s="280">
        <f t="shared" si="112"/>
        <v>0</v>
      </c>
      <c r="AR58" s="281">
        <f t="shared" si="92"/>
        <v>0</v>
      </c>
      <c r="AS58" s="278">
        <v>0</v>
      </c>
      <c r="AT58" s="279">
        <v>0</v>
      </c>
      <c r="AU58" s="280">
        <v>0</v>
      </c>
      <c r="AV58" s="292">
        <f t="shared" si="113"/>
        <v>0</v>
      </c>
      <c r="AW58" s="280">
        <f t="shared" si="114"/>
        <v>0</v>
      </c>
      <c r="AX58" s="281">
        <f t="shared" si="93"/>
        <v>0</v>
      </c>
      <c r="AY58" s="278">
        <v>0</v>
      </c>
      <c r="AZ58" s="279">
        <v>0</v>
      </c>
      <c r="BA58" s="280">
        <v>0</v>
      </c>
      <c r="BB58" s="292">
        <f t="shared" si="115"/>
        <v>0</v>
      </c>
      <c r="BC58" s="292">
        <f t="shared" si="116"/>
        <v>0</v>
      </c>
      <c r="BD58" s="280">
        <f>IF(BB58&gt;0,SQRT(($W58*$W58)+(BA58*BA58)+($V58*$V58)),0)</f>
        <v>0</v>
      </c>
      <c r="BE58" s="281">
        <f t="shared" si="96"/>
        <v>0</v>
      </c>
      <c r="BF58" s="282">
        <f t="shared" si="117"/>
        <v>0</v>
      </c>
      <c r="BG58" s="269">
        <f t="shared" si="118"/>
        <v>0</v>
      </c>
      <c r="BH58" s="15">
        <f t="shared" si="97"/>
        <v>0</v>
      </c>
      <c r="BI58" s="51"/>
      <c r="BJ58" s="104"/>
      <c r="BK58" s="104"/>
      <c r="BL58" s="104"/>
      <c r="BM58" s="105"/>
      <c r="BN58" s="105"/>
      <c r="BO58" s="105"/>
      <c r="BP58" s="104"/>
      <c r="BQ58" s="104"/>
      <c r="BR58" s="104"/>
      <c r="BS58" s="104"/>
      <c r="BT58" s="104"/>
      <c r="BU58" s="104"/>
      <c r="BV58" s="104"/>
      <c r="BW58" s="104"/>
      <c r="BX58" s="104"/>
      <c r="BY58" s="104"/>
      <c r="BZ58" s="104"/>
      <c r="CA58" s="104"/>
      <c r="CB58" s="106"/>
      <c r="CC58" s="104"/>
      <c r="CD58" s="104"/>
      <c r="CE58" s="106"/>
      <c r="CF58" s="106"/>
      <c r="CG58" s="106"/>
      <c r="CH58" s="106"/>
      <c r="CI58" s="104"/>
      <c r="CJ58" s="104"/>
      <c r="CK58" s="106"/>
      <c r="CL58" s="106"/>
      <c r="CM58" s="106"/>
      <c r="CN58" s="72"/>
      <c r="CO58" s="23"/>
      <c r="CP58" s="23"/>
      <c r="CQ58" s="23"/>
      <c r="CR58" s="24"/>
      <c r="CS58" s="24"/>
      <c r="CT58" s="24"/>
      <c r="CU58" s="24"/>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6"/>
      <c r="EA58" s="16"/>
      <c r="EB58" s="16"/>
      <c r="EC58" s="16"/>
      <c r="ED58" s="16"/>
      <c r="EE58" s="16"/>
      <c r="EF58" s="16"/>
      <c r="EG58" s="16"/>
      <c r="EH58" s="13"/>
      <c r="EI58" s="13"/>
      <c r="EJ58" s="13"/>
      <c r="EK58" s="13"/>
      <c r="EL58" s="13"/>
      <c r="EM58" s="13"/>
      <c r="EN58" s="13"/>
      <c r="EO58" s="13"/>
      <c r="EP58" s="13"/>
      <c r="EQ58" s="13"/>
      <c r="ER58" s="13"/>
      <c r="ES58" s="13"/>
      <c r="ET58" s="13"/>
      <c r="EU58" s="13"/>
      <c r="EV58" s="13"/>
    </row>
    <row r="59" spans="1:152" s="14" customFormat="1" x14ac:dyDescent="0.25">
      <c r="A59" s="13"/>
      <c r="B59" s="2138"/>
      <c r="C59" s="209"/>
      <c r="D59" s="289">
        <f t="shared" si="98"/>
        <v>0</v>
      </c>
      <c r="E59" s="131"/>
      <c r="F59" s="1534"/>
      <c r="G59" s="1534"/>
      <c r="H59" s="1534"/>
      <c r="I59" s="1534"/>
      <c r="J59" s="1534"/>
      <c r="K59" s="1534"/>
      <c r="L59" s="1534"/>
      <c r="M59" s="1534"/>
      <c r="N59" s="1534"/>
      <c r="O59" s="1534"/>
      <c r="P59" s="1534"/>
      <c r="Q59" s="132">
        <f t="shared" si="99"/>
        <v>0</v>
      </c>
      <c r="R59" s="133">
        <f t="shared" si="100"/>
        <v>0</v>
      </c>
      <c r="S59" s="132">
        <f t="shared" si="101"/>
        <v>0</v>
      </c>
      <c r="T59" s="132">
        <f t="shared" si="102"/>
        <v>0</v>
      </c>
      <c r="U59" s="132">
        <f t="shared" si="103"/>
        <v>0</v>
      </c>
      <c r="V59" s="1342"/>
      <c r="W59" s="135">
        <f t="shared" si="104"/>
        <v>0</v>
      </c>
      <c r="X59" s="290">
        <f>VLOOKUP($C59,$BI$91:$CM$473,3,FALSE)</f>
        <v>0</v>
      </c>
      <c r="Y59" s="279">
        <f>VLOOKUP($C59,$BI$91:$CM$473,4,FALSE)</f>
        <v>0</v>
      </c>
      <c r="Z59" s="280">
        <f>IF($Q59&gt;0,VLOOKUP($C59,$BI$91:$CM$473,6,FALSE),0)</f>
        <v>0</v>
      </c>
      <c r="AA59" s="281">
        <f t="shared" si="105"/>
        <v>0</v>
      </c>
      <c r="AB59" s="281">
        <f t="shared" si="106"/>
        <v>0</v>
      </c>
      <c r="AC59" s="280">
        <f t="shared" si="107"/>
        <v>0</v>
      </c>
      <c r="AD59" s="281">
        <f t="shared" si="86"/>
        <v>0</v>
      </c>
      <c r="AE59" s="291">
        <v>0</v>
      </c>
      <c r="AF59" s="279">
        <v>0</v>
      </c>
      <c r="AG59" s="280">
        <v>0</v>
      </c>
      <c r="AH59" s="292">
        <f t="shared" si="108"/>
        <v>0</v>
      </c>
      <c r="AI59" s="292">
        <f t="shared" si="109"/>
        <v>0</v>
      </c>
      <c r="AJ59" s="280">
        <f t="shared" si="110"/>
        <v>0</v>
      </c>
      <c r="AK59" s="281">
        <f t="shared" si="89"/>
        <v>0</v>
      </c>
      <c r="AL59" s="291">
        <v>0</v>
      </c>
      <c r="AM59" s="279">
        <v>0</v>
      </c>
      <c r="AN59" s="280">
        <v>0</v>
      </c>
      <c r="AO59" s="292">
        <f>($Q59*AL59)/1000</f>
        <v>0</v>
      </c>
      <c r="AP59" s="292">
        <f t="shared" si="111"/>
        <v>0</v>
      </c>
      <c r="AQ59" s="280">
        <f t="shared" si="112"/>
        <v>0</v>
      </c>
      <c r="AR59" s="281">
        <f t="shared" si="92"/>
        <v>0</v>
      </c>
      <c r="AS59" s="278">
        <v>0</v>
      </c>
      <c r="AT59" s="279">
        <v>0</v>
      </c>
      <c r="AU59" s="280">
        <v>0</v>
      </c>
      <c r="AV59" s="292">
        <f t="shared" si="113"/>
        <v>0</v>
      </c>
      <c r="AW59" s="280">
        <f t="shared" si="114"/>
        <v>0</v>
      </c>
      <c r="AX59" s="281">
        <f t="shared" si="93"/>
        <v>0</v>
      </c>
      <c r="AY59" s="278">
        <v>0</v>
      </c>
      <c r="AZ59" s="279">
        <v>0</v>
      </c>
      <c r="BA59" s="280">
        <v>0</v>
      </c>
      <c r="BB59" s="292">
        <f t="shared" si="115"/>
        <v>0</v>
      </c>
      <c r="BC59" s="292">
        <f t="shared" si="116"/>
        <v>0</v>
      </c>
      <c r="BD59" s="280">
        <f>IF(BB59&gt;0,SQRT(($W59*$W59)+(BA59*BA59)+($V59*$V59)),0)</f>
        <v>0</v>
      </c>
      <c r="BE59" s="281">
        <f t="shared" si="96"/>
        <v>0</v>
      </c>
      <c r="BF59" s="282">
        <f t="shared" si="117"/>
        <v>0</v>
      </c>
      <c r="BG59" s="269">
        <f t="shared" si="118"/>
        <v>0</v>
      </c>
      <c r="BH59" s="15">
        <f t="shared" si="97"/>
        <v>0</v>
      </c>
      <c r="BI59" s="51"/>
      <c r="BJ59" s="104"/>
      <c r="BK59" s="104"/>
      <c r="BL59" s="104"/>
      <c r="BM59" s="105"/>
      <c r="BN59" s="105"/>
      <c r="BO59" s="105"/>
      <c r="BP59" s="104"/>
      <c r="BQ59" s="104"/>
      <c r="BR59" s="104"/>
      <c r="BS59" s="104"/>
      <c r="BT59" s="104"/>
      <c r="BU59" s="104"/>
      <c r="BV59" s="104"/>
      <c r="BW59" s="104"/>
      <c r="BX59" s="104"/>
      <c r="BY59" s="104"/>
      <c r="BZ59" s="104"/>
      <c r="CA59" s="104"/>
      <c r="CB59" s="106"/>
      <c r="CC59" s="104"/>
      <c r="CD59" s="104"/>
      <c r="CE59" s="106"/>
      <c r="CF59" s="106"/>
      <c r="CG59" s="106"/>
      <c r="CH59" s="106"/>
      <c r="CI59" s="104"/>
      <c r="CJ59" s="104"/>
      <c r="CK59" s="106"/>
      <c r="CL59" s="106"/>
      <c r="CM59" s="106"/>
      <c r="CN59" s="72"/>
      <c r="CO59" s="23"/>
      <c r="CP59" s="23"/>
      <c r="CQ59" s="23"/>
      <c r="CR59" s="24"/>
      <c r="CS59" s="24"/>
      <c r="CT59" s="24"/>
      <c r="CU59" s="24"/>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6"/>
      <c r="EA59" s="16"/>
      <c r="EB59" s="16"/>
      <c r="EC59" s="16"/>
      <c r="ED59" s="16"/>
      <c r="EE59" s="16"/>
      <c r="EF59" s="16"/>
      <c r="EG59" s="16"/>
      <c r="EH59" s="13"/>
      <c r="EI59" s="13"/>
      <c r="EJ59" s="13"/>
      <c r="EK59" s="13"/>
      <c r="EL59" s="13"/>
      <c r="EM59" s="13"/>
      <c r="EN59" s="13"/>
      <c r="EO59" s="13"/>
      <c r="EP59" s="13"/>
      <c r="EQ59" s="13"/>
      <c r="ER59" s="13"/>
      <c r="ES59" s="13"/>
      <c r="ET59" s="13"/>
      <c r="EU59" s="13"/>
      <c r="EV59" s="13"/>
    </row>
    <row r="60" spans="1:152" s="14" customFormat="1" x14ac:dyDescent="0.25">
      <c r="A60" s="13"/>
      <c r="B60" s="262" t="s">
        <v>286</v>
      </c>
      <c r="C60" s="293"/>
      <c r="D60" s="293"/>
      <c r="E60" s="293"/>
      <c r="F60" s="293"/>
      <c r="G60" s="293"/>
      <c r="H60" s="293"/>
      <c r="I60" s="293"/>
      <c r="J60" s="293"/>
      <c r="K60" s="293"/>
      <c r="L60" s="293"/>
      <c r="M60" s="293"/>
      <c r="N60" s="293"/>
      <c r="O60" s="293"/>
      <c r="P60" s="293"/>
      <c r="Q60" s="293"/>
      <c r="R60" s="293"/>
      <c r="S60" s="293"/>
      <c r="T60" s="293"/>
      <c r="U60" s="293"/>
      <c r="V60" s="293"/>
      <c r="W60" s="293"/>
      <c r="X60" s="293"/>
      <c r="Y60" s="293"/>
      <c r="Z60" s="293"/>
      <c r="AA60" s="295"/>
      <c r="AB60" s="296">
        <f>SUM(AB54:AB59)</f>
        <v>0</v>
      </c>
      <c r="AC60" s="297">
        <f>IF(AB60&gt;0,SQRT(SUM(AD54:AD59))/AB60,0)</f>
        <v>0</v>
      </c>
      <c r="AD60" s="296">
        <f t="shared" si="86"/>
        <v>0</v>
      </c>
      <c r="AE60" s="298"/>
      <c r="AF60" s="293"/>
      <c r="AG60" s="293"/>
      <c r="AH60" s="299"/>
      <c r="AI60" s="296">
        <f>SUM(AI54:AI59)</f>
        <v>0</v>
      </c>
      <c r="AJ60" s="297">
        <f>IF(AI60&gt;0,SQRT(SUM(AK54:AK59))/AI60,0)</f>
        <v>0</v>
      </c>
      <c r="AK60" s="296">
        <f t="shared" si="89"/>
        <v>0</v>
      </c>
      <c r="AL60" s="293"/>
      <c r="AM60" s="293"/>
      <c r="AN60" s="293"/>
      <c r="AO60" s="293"/>
      <c r="AP60" s="296">
        <f>SUM(AP54:AP59)</f>
        <v>0</v>
      </c>
      <c r="AQ60" s="297">
        <f>IF(AP60&gt;0,SQRT(SUM(AR54:AR59))/AP60,0)</f>
        <v>0</v>
      </c>
      <c r="AR60" s="296">
        <f t="shared" si="92"/>
        <v>0</v>
      </c>
      <c r="AS60" s="293"/>
      <c r="AT60" s="293"/>
      <c r="AU60" s="293"/>
      <c r="AV60" s="296">
        <f>SUM(AV54:AV59)</f>
        <v>0</v>
      </c>
      <c r="AW60" s="297">
        <f>IF(AV60&gt;0,SQRT(SUM(AX54:AX59))/AV60,0)</f>
        <v>0</v>
      </c>
      <c r="AX60" s="296">
        <f t="shared" si="93"/>
        <v>0</v>
      </c>
      <c r="AY60" s="293"/>
      <c r="AZ60" s="293"/>
      <c r="BA60" s="300"/>
      <c r="BB60" s="301"/>
      <c r="BC60" s="296">
        <f>SUM(BC54:BC59)</f>
        <v>0</v>
      </c>
      <c r="BD60" s="297">
        <f>IF(BC60&gt;0,SQRT(SUM(BE54:BE59))/BC60,0)</f>
        <v>0</v>
      </c>
      <c r="BE60" s="296">
        <f t="shared" si="96"/>
        <v>0</v>
      </c>
      <c r="BF60" s="296">
        <f>SUM(BF54:BF59)</f>
        <v>0</v>
      </c>
      <c r="BG60" s="263">
        <f>IF(BF60&gt;0,SQRT(SUM(BH54:BH59))/BF60,0)</f>
        <v>0</v>
      </c>
      <c r="BH60" s="15">
        <f t="shared" si="97"/>
        <v>0</v>
      </c>
      <c r="BI60" s="51"/>
      <c r="BJ60" s="104"/>
      <c r="BK60" s="104"/>
      <c r="BL60" s="104"/>
      <c r="BM60" s="105"/>
      <c r="BN60" s="105"/>
      <c r="BO60" s="105"/>
      <c r="BP60" s="104"/>
      <c r="BQ60" s="104"/>
      <c r="BR60" s="104"/>
      <c r="BS60" s="104"/>
      <c r="BT60" s="104"/>
      <c r="BU60" s="104"/>
      <c r="BV60" s="104"/>
      <c r="BW60" s="104"/>
      <c r="BX60" s="104"/>
      <c r="BY60" s="104"/>
      <c r="BZ60" s="104"/>
      <c r="CA60" s="104"/>
      <c r="CB60" s="106"/>
      <c r="CC60" s="104"/>
      <c r="CD60" s="104"/>
      <c r="CE60" s="106"/>
      <c r="CF60" s="106"/>
      <c r="CG60" s="106"/>
      <c r="CH60" s="106"/>
      <c r="CI60" s="104"/>
      <c r="CJ60" s="104"/>
      <c r="CK60" s="106"/>
      <c r="CL60" s="106"/>
      <c r="CM60" s="106"/>
      <c r="CN60" s="72"/>
      <c r="CO60" s="23"/>
      <c r="CP60" s="23"/>
      <c r="CQ60" s="23"/>
      <c r="CR60" s="24"/>
      <c r="CS60" s="24"/>
      <c r="CT60" s="24"/>
      <c r="CU60" s="24"/>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6"/>
      <c r="EA60" s="16"/>
      <c r="EB60" s="16"/>
      <c r="EC60" s="16"/>
      <c r="ED60" s="16"/>
      <c r="EE60" s="16"/>
      <c r="EF60" s="16"/>
      <c r="EG60" s="16"/>
      <c r="EH60" s="13"/>
      <c r="EI60" s="13"/>
      <c r="EJ60" s="13"/>
      <c r="EK60" s="13"/>
      <c r="EL60" s="13"/>
      <c r="EM60" s="13"/>
      <c r="EN60" s="13"/>
      <c r="EO60" s="13"/>
      <c r="EP60" s="13"/>
      <c r="EQ60" s="13"/>
      <c r="ER60" s="13"/>
      <c r="ES60" s="13"/>
      <c r="ET60" s="13"/>
      <c r="EU60" s="13"/>
      <c r="EV60" s="13"/>
    </row>
    <row r="61" spans="1:152" s="14" customFormat="1" ht="15.75" x14ac:dyDescent="0.25">
      <c r="A61" s="13"/>
      <c r="B61" s="260" t="s">
        <v>47</v>
      </c>
      <c r="C61" s="302"/>
      <c r="D61" s="302"/>
      <c r="E61" s="302"/>
      <c r="F61" s="302"/>
      <c r="G61" s="302"/>
      <c r="H61" s="302"/>
      <c r="I61" s="302"/>
      <c r="J61" s="302"/>
      <c r="K61" s="302"/>
      <c r="L61" s="302"/>
      <c r="M61" s="302"/>
      <c r="N61" s="302"/>
      <c r="O61" s="302"/>
      <c r="P61" s="302"/>
      <c r="Q61" s="302"/>
      <c r="R61" s="302"/>
      <c r="S61" s="302"/>
      <c r="T61" s="302"/>
      <c r="U61" s="302"/>
      <c r="V61" s="302"/>
      <c r="W61" s="302"/>
      <c r="X61" s="302"/>
      <c r="Y61" s="302"/>
      <c r="Z61" s="302"/>
      <c r="AA61" s="303"/>
      <c r="AB61" s="304">
        <f>+AB53+AB60</f>
        <v>0</v>
      </c>
      <c r="AC61" s="305">
        <f>IF(AB61&gt;0,(SQRT(AD53+AD60))/AB61,0)</f>
        <v>0</v>
      </c>
      <c r="AD61" s="304">
        <f t="shared" si="86"/>
        <v>0</v>
      </c>
      <c r="AE61" s="306"/>
      <c r="AF61" s="302"/>
      <c r="AG61" s="302"/>
      <c r="AH61" s="307"/>
      <c r="AI61" s="304">
        <f>+AI53+AI60</f>
        <v>0</v>
      </c>
      <c r="AJ61" s="305">
        <f>IF(AI61&gt;0,(SQRT(AK53+AK60))/AI61,0)</f>
        <v>0</v>
      </c>
      <c r="AK61" s="304">
        <f t="shared" si="89"/>
        <v>0</v>
      </c>
      <c r="AL61" s="302"/>
      <c r="AM61" s="302"/>
      <c r="AN61" s="302"/>
      <c r="AO61" s="302"/>
      <c r="AP61" s="304">
        <f>+AP53+AP60</f>
        <v>0</v>
      </c>
      <c r="AQ61" s="305">
        <f>IF(AP61&gt;0,(SQRT(AR53+AR60))/AP61,0)</f>
        <v>0</v>
      </c>
      <c r="AR61" s="304">
        <f t="shared" si="92"/>
        <v>0</v>
      </c>
      <c r="AS61" s="302"/>
      <c r="AT61" s="302"/>
      <c r="AU61" s="302"/>
      <c r="AV61" s="304">
        <f>+AV53+AV60</f>
        <v>0</v>
      </c>
      <c r="AW61" s="305">
        <f>IF(AV61&gt;0,(SQRT(AX53+AX60))/AV61,0)</f>
        <v>0</v>
      </c>
      <c r="AX61" s="304">
        <f t="shared" si="93"/>
        <v>0</v>
      </c>
      <c r="AY61" s="302"/>
      <c r="AZ61" s="302"/>
      <c r="BA61" s="308"/>
      <c r="BB61" s="309"/>
      <c r="BC61" s="304">
        <f>+BC53+BC60</f>
        <v>0</v>
      </c>
      <c r="BD61" s="305">
        <f>IF(BC61&gt;0,(SQRT(BE53+BE60))/BC61,0)</f>
        <v>0</v>
      </c>
      <c r="BE61" s="304">
        <f t="shared" si="96"/>
        <v>0</v>
      </c>
      <c r="BF61" s="304">
        <f>+BF53+BF60</f>
        <v>0</v>
      </c>
      <c r="BG61" s="261">
        <f>IF(BF61&gt;0,(SQRT(BH53+BH60))/BF61,0)</f>
        <v>0</v>
      </c>
      <c r="BH61" s="15">
        <f t="shared" si="97"/>
        <v>0</v>
      </c>
      <c r="BI61" s="51"/>
      <c r="BJ61" s="104"/>
      <c r="BK61" s="104"/>
      <c r="BL61" s="104"/>
      <c r="BM61" s="105"/>
      <c r="BN61" s="105"/>
      <c r="BO61" s="105"/>
      <c r="BP61" s="104"/>
      <c r="BQ61" s="104"/>
      <c r="BR61" s="104"/>
      <c r="BS61" s="104"/>
      <c r="BT61" s="104"/>
      <c r="BU61" s="104"/>
      <c r="BV61" s="104"/>
      <c r="BW61" s="104"/>
      <c r="BX61" s="104"/>
      <c r="BY61" s="104"/>
      <c r="BZ61" s="104"/>
      <c r="CA61" s="104"/>
      <c r="CB61" s="106"/>
      <c r="CC61" s="104"/>
      <c r="CD61" s="104"/>
      <c r="CE61" s="106"/>
      <c r="CF61" s="106"/>
      <c r="CG61" s="106"/>
      <c r="CH61" s="106"/>
      <c r="CI61" s="104"/>
      <c r="CJ61" s="104"/>
      <c r="CK61" s="106"/>
      <c r="CL61" s="106"/>
      <c r="CM61" s="106"/>
      <c r="CN61" s="72"/>
      <c r="CO61" s="23"/>
      <c r="CP61" s="23"/>
      <c r="CQ61" s="23"/>
      <c r="CR61" s="24"/>
      <c r="CS61" s="24"/>
      <c r="CT61" s="24"/>
      <c r="CU61" s="24"/>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6"/>
      <c r="EA61" s="16"/>
      <c r="EB61" s="16"/>
      <c r="EC61" s="16"/>
      <c r="ED61" s="16"/>
      <c r="EE61" s="16"/>
      <c r="EF61" s="16"/>
      <c r="EG61" s="16"/>
      <c r="EH61" s="13"/>
      <c r="EI61" s="13"/>
      <c r="EJ61" s="13"/>
      <c r="EK61" s="13"/>
      <c r="EL61" s="13"/>
      <c r="EM61" s="13"/>
      <c r="EN61" s="13"/>
      <c r="EO61" s="13"/>
      <c r="EP61" s="13"/>
      <c r="EQ61" s="13"/>
      <c r="ER61" s="13"/>
      <c r="ES61" s="13"/>
      <c r="ET61" s="13"/>
      <c r="EU61" s="13"/>
      <c r="EV61" s="13"/>
    </row>
    <row r="62" spans="1:152" s="14" customFormat="1" ht="6" customHeight="1" x14ac:dyDescent="0.25">
      <c r="A62" s="13"/>
      <c r="B62" s="270"/>
      <c r="C62" s="310"/>
      <c r="D62" s="310"/>
      <c r="E62" s="310"/>
      <c r="F62" s="310"/>
      <c r="G62" s="310"/>
      <c r="H62" s="310"/>
      <c r="I62" s="310"/>
      <c r="J62" s="310"/>
      <c r="K62" s="310"/>
      <c r="L62" s="310"/>
      <c r="M62" s="310"/>
      <c r="N62" s="310"/>
      <c r="O62" s="310"/>
      <c r="P62" s="310"/>
      <c r="Q62" s="310"/>
      <c r="R62" s="310"/>
      <c r="S62" s="310"/>
      <c r="T62" s="310"/>
      <c r="U62" s="310"/>
      <c r="V62" s="310"/>
      <c r="W62" s="310"/>
      <c r="X62" s="310"/>
      <c r="Y62" s="310"/>
      <c r="Z62" s="310"/>
      <c r="AA62" s="311"/>
      <c r="AB62" s="312"/>
      <c r="AC62" s="313"/>
      <c r="AD62" s="312"/>
      <c r="AE62" s="314"/>
      <c r="AF62" s="310"/>
      <c r="AG62" s="310"/>
      <c r="AH62" s="315"/>
      <c r="AI62" s="312"/>
      <c r="AJ62" s="313"/>
      <c r="AK62" s="312"/>
      <c r="AL62" s="310"/>
      <c r="AM62" s="310"/>
      <c r="AN62" s="310"/>
      <c r="AO62" s="310"/>
      <c r="AP62" s="312"/>
      <c r="AQ62" s="313"/>
      <c r="AR62" s="312"/>
      <c r="AS62" s="310"/>
      <c r="AT62" s="310"/>
      <c r="AU62" s="310"/>
      <c r="AV62" s="312"/>
      <c r="AW62" s="313"/>
      <c r="AX62" s="312"/>
      <c r="AY62" s="310"/>
      <c r="AZ62" s="310"/>
      <c r="BA62" s="316"/>
      <c r="BB62" s="317"/>
      <c r="BC62" s="312"/>
      <c r="BD62" s="313"/>
      <c r="BE62" s="312"/>
      <c r="BF62" s="312"/>
      <c r="BG62" s="271"/>
      <c r="BH62" s="15"/>
      <c r="BI62" s="51"/>
      <c r="BJ62" s="104"/>
      <c r="BK62" s="104"/>
      <c r="BL62" s="104"/>
      <c r="BM62" s="105"/>
      <c r="BN62" s="105"/>
      <c r="BO62" s="105"/>
      <c r="BP62" s="104"/>
      <c r="BQ62" s="104"/>
      <c r="BR62" s="104"/>
      <c r="BS62" s="104"/>
      <c r="BT62" s="104"/>
      <c r="BU62" s="104"/>
      <c r="BV62" s="104"/>
      <c r="BW62" s="104"/>
      <c r="BX62" s="104"/>
      <c r="BY62" s="104"/>
      <c r="BZ62" s="104"/>
      <c r="CA62" s="104"/>
      <c r="CB62" s="106"/>
      <c r="CC62" s="104"/>
      <c r="CD62" s="104"/>
      <c r="CE62" s="106"/>
      <c r="CF62" s="106"/>
      <c r="CG62" s="106"/>
      <c r="CH62" s="106"/>
      <c r="CI62" s="104"/>
      <c r="CJ62" s="104"/>
      <c r="CK62" s="106"/>
      <c r="CL62" s="106"/>
      <c r="CM62" s="106"/>
      <c r="CN62" s="72"/>
      <c r="CO62" s="23"/>
      <c r="CP62" s="23"/>
      <c r="CQ62" s="23"/>
      <c r="CR62" s="24"/>
      <c r="CS62" s="24"/>
      <c r="CT62" s="24"/>
      <c r="CU62" s="24"/>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6"/>
      <c r="EA62" s="16"/>
      <c r="EB62" s="16"/>
      <c r="EC62" s="16"/>
      <c r="ED62" s="16"/>
      <c r="EE62" s="16"/>
      <c r="EF62" s="16"/>
      <c r="EG62" s="16"/>
      <c r="EH62" s="13"/>
      <c r="EI62" s="13"/>
      <c r="EJ62" s="13"/>
      <c r="EK62" s="13"/>
      <c r="EL62" s="13"/>
      <c r="EM62" s="13"/>
      <c r="EN62" s="13"/>
      <c r="EO62" s="13"/>
      <c r="EP62" s="13"/>
      <c r="EQ62" s="13"/>
      <c r="ER62" s="13"/>
      <c r="ES62" s="13"/>
      <c r="ET62" s="13"/>
      <c r="EU62" s="13"/>
      <c r="EV62" s="13"/>
    </row>
    <row r="63" spans="1:152" s="57" customFormat="1" ht="30.75" customHeight="1" x14ac:dyDescent="0.25">
      <c r="A63" s="13"/>
      <c r="B63" s="738" t="s">
        <v>1285</v>
      </c>
      <c r="C63" s="739"/>
      <c r="D63" s="739"/>
      <c r="E63" s="739"/>
      <c r="F63" s="739"/>
      <c r="G63" s="739"/>
      <c r="H63" s="739"/>
      <c r="I63" s="739"/>
      <c r="J63" s="739"/>
      <c r="K63" s="739"/>
      <c r="L63" s="739"/>
      <c r="M63" s="739"/>
      <c r="N63" s="739"/>
      <c r="O63" s="739"/>
      <c r="P63" s="739"/>
      <c r="Q63" s="739"/>
      <c r="R63" s="739"/>
      <c r="S63" s="739"/>
      <c r="T63" s="739"/>
      <c r="U63" s="739"/>
      <c r="V63" s="739"/>
      <c r="W63" s="739"/>
      <c r="X63" s="739"/>
      <c r="Y63" s="739"/>
      <c r="Z63" s="739"/>
      <c r="AA63" s="740"/>
      <c r="AB63" s="741">
        <f>+AB61</f>
        <v>0</v>
      </c>
      <c r="AC63" s="742">
        <f>IF(AB63&gt;0,(SQRT(AD61+#REF!+#REF!))/AB63,0)</f>
        <v>0</v>
      </c>
      <c r="AD63" s="741">
        <f>(AB63*AC63)^2</f>
        <v>0</v>
      </c>
      <c r="AE63" s="743"/>
      <c r="AF63" s="739"/>
      <c r="AG63" s="739"/>
      <c r="AH63" s="744"/>
      <c r="AI63" s="741">
        <f>+AI61</f>
        <v>0</v>
      </c>
      <c r="AJ63" s="742">
        <f>IF(AI63&gt;0,(SQRT(AK61+#REF!+#REF!))/AI63,0)</f>
        <v>0</v>
      </c>
      <c r="AK63" s="741">
        <f>(AI63*AJ63)^2</f>
        <v>0</v>
      </c>
      <c r="AL63" s="739"/>
      <c r="AM63" s="739"/>
      <c r="AN63" s="739"/>
      <c r="AO63" s="739"/>
      <c r="AP63" s="741">
        <f>+AP61</f>
        <v>0</v>
      </c>
      <c r="AQ63" s="742">
        <f>IF(AP63&gt;0,(SQRT(AR61+#REF!+#REF!))/AP63,0)</f>
        <v>0</v>
      </c>
      <c r="AR63" s="741">
        <f>(AP63*AQ63)^2</f>
        <v>0</v>
      </c>
      <c r="AS63" s="739"/>
      <c r="AT63" s="739"/>
      <c r="AU63" s="739"/>
      <c r="AV63" s="741">
        <f>+AV61</f>
        <v>0</v>
      </c>
      <c r="AW63" s="742">
        <f>IF(AV63&gt;0,(SQRT(AX61+#REF!+#REF!))/AV63,0)</f>
        <v>0</v>
      </c>
      <c r="AX63" s="741">
        <f>(AV63*AW63)^2</f>
        <v>0</v>
      </c>
      <c r="AY63" s="739"/>
      <c r="AZ63" s="739"/>
      <c r="BA63" s="745"/>
      <c r="BB63" s="746"/>
      <c r="BC63" s="741">
        <f>+BC61</f>
        <v>0</v>
      </c>
      <c r="BD63" s="742">
        <f>IF(BC63&gt;0,(SQRT(BE61+#REF!+#REF!))/BC63,0)</f>
        <v>0</v>
      </c>
      <c r="BE63" s="741">
        <f>(BC63*BD63)^2</f>
        <v>0</v>
      </c>
      <c r="BF63" s="741">
        <f>+BF61</f>
        <v>0</v>
      </c>
      <c r="BG63" s="754">
        <f>BG61</f>
        <v>0</v>
      </c>
      <c r="BH63" s="15">
        <f>(BF63*BG63)^2</f>
        <v>0</v>
      </c>
      <c r="BI63" s="107"/>
      <c r="BJ63" s="108"/>
      <c r="BK63" s="108"/>
      <c r="BL63" s="108"/>
      <c r="BM63" s="109"/>
      <c r="BN63" s="109"/>
      <c r="BO63" s="109"/>
      <c r="BP63" s="108"/>
      <c r="BQ63" s="108"/>
      <c r="BR63" s="108"/>
      <c r="BS63" s="108"/>
      <c r="BT63" s="108"/>
      <c r="BU63" s="108"/>
      <c r="BV63" s="108"/>
      <c r="BW63" s="108"/>
      <c r="BX63" s="108"/>
      <c r="BY63" s="108"/>
      <c r="BZ63" s="108"/>
      <c r="CA63" s="108"/>
      <c r="CB63" s="110"/>
      <c r="CC63" s="108"/>
      <c r="CD63" s="108"/>
      <c r="CE63" s="110"/>
      <c r="CF63" s="110"/>
      <c r="CG63" s="110"/>
      <c r="CH63" s="110"/>
      <c r="CI63" s="108"/>
      <c r="CJ63" s="108"/>
      <c r="CK63" s="110"/>
      <c r="CL63" s="110"/>
      <c r="CM63" s="110"/>
      <c r="CN63" s="73"/>
      <c r="CO63" s="23"/>
      <c r="CP63" s="23"/>
      <c r="CQ63" s="23"/>
      <c r="CR63" s="56"/>
      <c r="CS63" s="56"/>
      <c r="CT63" s="56"/>
      <c r="CU63" s="56"/>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6"/>
      <c r="EA63" s="16"/>
      <c r="EB63" s="16"/>
      <c r="EC63" s="16"/>
      <c r="ED63" s="16"/>
      <c r="EE63" s="16"/>
      <c r="EF63" s="16"/>
      <c r="EG63" s="16"/>
      <c r="EH63" s="13"/>
      <c r="EI63" s="13"/>
      <c r="EJ63" s="13"/>
      <c r="EK63" s="13"/>
      <c r="EL63" s="13"/>
      <c r="EM63" s="13"/>
      <c r="EN63" s="13"/>
      <c r="EO63" s="13"/>
      <c r="EP63" s="13"/>
      <c r="EQ63" s="13"/>
      <c r="ER63" s="13"/>
      <c r="ES63" s="13"/>
      <c r="ET63" s="13"/>
      <c r="EU63" s="13"/>
      <c r="EV63" s="13"/>
    </row>
    <row r="64" spans="1:152" s="13" customFormat="1" ht="10.15" customHeight="1" x14ac:dyDescent="0.25">
      <c r="B64" s="649"/>
      <c r="C64" s="649"/>
      <c r="D64" s="649"/>
      <c r="E64" s="650"/>
      <c r="F64" s="650"/>
      <c r="G64" s="650"/>
      <c r="H64" s="650"/>
      <c r="I64" s="650"/>
      <c r="J64" s="650"/>
      <c r="K64" s="650"/>
      <c r="L64" s="650"/>
      <c r="M64" s="650"/>
      <c r="N64" s="650"/>
      <c r="O64" s="650"/>
      <c r="P64" s="650"/>
      <c r="Q64" s="650"/>
      <c r="R64" s="651"/>
      <c r="S64" s="650"/>
      <c r="T64" s="650"/>
      <c r="U64" s="650"/>
      <c r="V64" s="652"/>
      <c r="W64" s="652"/>
      <c r="X64" s="649"/>
      <c r="Y64" s="649"/>
      <c r="Z64" s="652"/>
      <c r="AA64" s="762"/>
      <c r="AB64" s="762"/>
      <c r="AC64" s="652"/>
      <c r="AD64" s="762"/>
      <c r="AE64" s="763"/>
      <c r="AF64" s="649"/>
      <c r="AG64" s="652"/>
      <c r="AH64" s="764"/>
      <c r="AI64" s="764"/>
      <c r="AJ64" s="652"/>
      <c r="AK64" s="762"/>
      <c r="AL64" s="649"/>
      <c r="AM64" s="649"/>
      <c r="AN64" s="652"/>
      <c r="AO64" s="652"/>
      <c r="AP64" s="652"/>
      <c r="AQ64" s="652"/>
      <c r="AR64" s="762"/>
      <c r="AS64" s="649"/>
      <c r="AT64" s="649"/>
      <c r="AU64" s="652"/>
      <c r="AV64" s="762"/>
      <c r="AW64" s="652"/>
      <c r="AX64" s="762"/>
      <c r="AY64" s="649"/>
      <c r="AZ64" s="649"/>
      <c r="BA64" s="652"/>
      <c r="BB64" s="762"/>
      <c r="BC64" s="762"/>
      <c r="BD64" s="652"/>
      <c r="BE64" s="762"/>
      <c r="BF64" s="650"/>
      <c r="BG64" s="652"/>
      <c r="BH64" s="15">
        <f>(BF64*BG64)^2</f>
        <v>0</v>
      </c>
      <c r="BI64" s="100"/>
      <c r="BJ64" s="101"/>
      <c r="BK64" s="101"/>
      <c r="BL64" s="101"/>
      <c r="BM64" s="102"/>
      <c r="BN64" s="102"/>
      <c r="BO64" s="102"/>
      <c r="BP64" s="101"/>
      <c r="BQ64" s="101"/>
      <c r="BR64" s="101"/>
      <c r="BS64" s="101"/>
      <c r="BT64" s="101"/>
      <c r="BU64" s="101"/>
      <c r="BV64" s="101"/>
      <c r="BW64" s="101"/>
      <c r="BX64" s="101"/>
      <c r="BY64" s="101"/>
      <c r="BZ64" s="101"/>
      <c r="CA64" s="101"/>
      <c r="CB64" s="103"/>
      <c r="CC64" s="101"/>
      <c r="CD64" s="101"/>
      <c r="CE64" s="103"/>
      <c r="CF64" s="103"/>
      <c r="CG64" s="103"/>
      <c r="CH64" s="103"/>
      <c r="CI64" s="101"/>
      <c r="CJ64" s="101"/>
      <c r="CK64" s="103"/>
      <c r="CL64" s="103"/>
      <c r="CM64" s="103"/>
      <c r="CN64" s="71"/>
      <c r="CO64" s="16"/>
      <c r="CP64" s="16"/>
      <c r="CQ64" s="16"/>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6"/>
      <c r="EA64" s="16"/>
      <c r="EB64" s="16"/>
      <c r="EC64" s="16"/>
      <c r="ED64" s="16"/>
      <c r="EE64" s="16"/>
      <c r="EF64" s="16"/>
      <c r="EG64" s="16"/>
    </row>
    <row r="65" spans="1:152" s="24" customFormat="1" ht="30.75" customHeight="1" thickBot="1" x14ac:dyDescent="0.3">
      <c r="A65" s="15"/>
      <c r="B65" s="755" t="s">
        <v>653</v>
      </c>
      <c r="C65" s="756"/>
      <c r="D65" s="756"/>
      <c r="E65" s="756"/>
      <c r="F65" s="756"/>
      <c r="G65" s="756"/>
      <c r="H65" s="756"/>
      <c r="I65" s="756"/>
      <c r="J65" s="756"/>
      <c r="K65" s="756"/>
      <c r="L65" s="756"/>
      <c r="M65" s="756"/>
      <c r="N65" s="756"/>
      <c r="O65" s="756"/>
      <c r="P65" s="756"/>
      <c r="Q65" s="756"/>
      <c r="R65" s="756"/>
      <c r="S65" s="756"/>
      <c r="T65" s="756"/>
      <c r="U65" s="756"/>
      <c r="V65" s="756"/>
      <c r="W65" s="756"/>
      <c r="X65" s="756"/>
      <c r="Y65" s="756"/>
      <c r="Z65" s="756"/>
      <c r="AA65" s="756"/>
      <c r="AB65" s="757">
        <f>AB34+AB63+AB39</f>
        <v>4.0494671360000012E-2</v>
      </c>
      <c r="AC65" s="758" t="e">
        <f>IF(AB65&gt;0,SQRT(AD34+#REF!+#REF!)/AB65,0)</f>
        <v>#REF!</v>
      </c>
      <c r="AD65" s="757" t="e">
        <f>(AB65*AC65)^2</f>
        <v>#REF!</v>
      </c>
      <c r="AE65" s="756"/>
      <c r="AF65" s="756"/>
      <c r="AG65" s="756"/>
      <c r="AH65" s="756"/>
      <c r="AI65" s="757">
        <f>AI34+AI63+AI39</f>
        <v>0</v>
      </c>
      <c r="AJ65" s="758">
        <f>IF(AI65&gt;0,SQRT(AK34+#REF!+#REF!)/AI65,0)</f>
        <v>0</v>
      </c>
      <c r="AK65" s="757">
        <f>(AI65*AJ65)^2</f>
        <v>0</v>
      </c>
      <c r="AL65" s="756"/>
      <c r="AM65" s="756"/>
      <c r="AN65" s="756"/>
      <c r="AO65" s="756"/>
      <c r="AP65" s="757">
        <f>AP34+AP63+AP39</f>
        <v>0</v>
      </c>
      <c r="AQ65" s="758">
        <f>IF(AP65&gt;0,SQRT(AR34+#REF!+#REF!)/AP65,0)</f>
        <v>0</v>
      </c>
      <c r="AR65" s="757">
        <f>(AP65*AQ65)^2</f>
        <v>0</v>
      </c>
      <c r="AS65" s="756"/>
      <c r="AT65" s="756"/>
      <c r="AU65" s="756"/>
      <c r="AV65" s="757">
        <f>AV34+AV63+AV39</f>
        <v>0</v>
      </c>
      <c r="AW65" s="758">
        <f>IF(AV65&gt;0,SQRT(AX34+#REF!+#REF!)/AV65,0)</f>
        <v>0</v>
      </c>
      <c r="AX65" s="757">
        <f>(AV65*AW65)^2</f>
        <v>0</v>
      </c>
      <c r="AY65" s="756"/>
      <c r="AZ65" s="756"/>
      <c r="BA65" s="756"/>
      <c r="BB65" s="759"/>
      <c r="BC65" s="757">
        <f>BC34+BC63</f>
        <v>0</v>
      </c>
      <c r="BD65" s="758">
        <f>IF(BC65&gt;0,SQRT(BE34+#REF!+#REF!)/BC65,0)</f>
        <v>0</v>
      </c>
      <c r="BE65" s="757">
        <f>(BC65*BD65)^2</f>
        <v>0</v>
      </c>
      <c r="BF65" s="760">
        <f>BF34+BF63+BF39</f>
        <v>4.0494671360000012E-2</v>
      </c>
      <c r="BG65" s="761">
        <f>IF(BF65&gt;0,SQRT(BH34+BH63)/BF65,0)</f>
        <v>0.5</v>
      </c>
      <c r="BH65" s="15">
        <f>(BF65*BG65)^2</f>
        <v>4.0995460213860132E-4</v>
      </c>
      <c r="BJ65" s="272"/>
      <c r="BK65" s="272"/>
      <c r="BL65" s="272"/>
      <c r="BM65" s="273"/>
      <c r="BN65" s="273"/>
      <c r="BO65" s="273"/>
      <c r="BP65" s="272"/>
      <c r="BQ65" s="272"/>
      <c r="BR65" s="272"/>
      <c r="BS65" s="272"/>
      <c r="BT65" s="272"/>
      <c r="BU65" s="272"/>
      <c r="BV65" s="272"/>
      <c r="BW65" s="272"/>
      <c r="BX65" s="272"/>
      <c r="BY65" s="272"/>
      <c r="BZ65" s="272"/>
      <c r="CA65" s="272"/>
      <c r="CB65" s="72"/>
      <c r="CC65" s="272"/>
      <c r="CD65" s="272"/>
      <c r="CE65" s="72"/>
      <c r="CF65" s="72"/>
      <c r="CG65" s="72"/>
      <c r="CH65" s="72"/>
      <c r="CI65" s="272"/>
      <c r="CJ65" s="272"/>
      <c r="CK65" s="72"/>
      <c r="CL65" s="72"/>
      <c r="CM65" s="72"/>
      <c r="CN65" s="72"/>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row>
    <row r="66" spans="1:152" s="13" customFormat="1" ht="22.9" customHeight="1" x14ac:dyDescent="0.25">
      <c r="E66" s="653"/>
      <c r="F66" s="653"/>
      <c r="G66" s="653"/>
      <c r="H66" s="653"/>
      <c r="I66" s="653"/>
      <c r="J66" s="653"/>
      <c r="K66" s="653"/>
      <c r="L66" s="653"/>
      <c r="M66" s="653"/>
      <c r="N66" s="653"/>
      <c r="O66" s="653"/>
      <c r="P66" s="653"/>
      <c r="Q66" s="653"/>
      <c r="R66" s="654"/>
      <c r="S66" s="653"/>
      <c r="T66" s="653"/>
      <c r="U66" s="653"/>
      <c r="V66" s="631"/>
      <c r="W66" s="631"/>
      <c r="Z66" s="631"/>
      <c r="AA66" s="632"/>
      <c r="AB66" s="632"/>
      <c r="AC66" s="631"/>
      <c r="AD66" s="632"/>
      <c r="AE66" s="632"/>
      <c r="AF66" s="632"/>
      <c r="AG66" s="631"/>
      <c r="AH66" s="634"/>
      <c r="AI66" s="634"/>
      <c r="AJ66" s="631"/>
      <c r="AK66" s="632"/>
      <c r="AN66" s="631"/>
      <c r="AO66" s="631"/>
      <c r="AP66" s="631"/>
      <c r="AQ66" s="631"/>
      <c r="AR66" s="632"/>
      <c r="AU66" s="631"/>
      <c r="AV66" s="632"/>
      <c r="AW66" s="631"/>
      <c r="AX66" s="632"/>
      <c r="AY66" s="631"/>
      <c r="AZ66" s="631"/>
      <c r="BA66" s="631"/>
      <c r="BB66" s="631"/>
      <c r="BC66" s="631"/>
      <c r="BD66" s="631"/>
      <c r="BE66" s="631"/>
      <c r="BF66" s="631"/>
      <c r="BG66" s="631"/>
      <c r="BH66" s="631"/>
      <c r="BI66" s="631"/>
      <c r="BJ66" s="631"/>
      <c r="BK66" s="631"/>
      <c r="BL66" s="631"/>
      <c r="BM66" s="631"/>
      <c r="BN66" s="631"/>
      <c r="BO66" s="631"/>
      <c r="BP66" s="631"/>
      <c r="BQ66" s="631"/>
      <c r="BR66" s="631"/>
      <c r="BS66" s="631"/>
      <c r="BT66" s="631"/>
      <c r="BU66" s="631"/>
      <c r="BV66" s="631"/>
      <c r="BW66" s="631"/>
      <c r="BX66" s="631"/>
      <c r="BY66" s="631"/>
      <c r="BZ66" s="631"/>
      <c r="CA66" s="631"/>
      <c r="CB66" s="103"/>
      <c r="CC66" s="101"/>
      <c r="CD66" s="101"/>
      <c r="CE66" s="103"/>
      <c r="CF66" s="103"/>
      <c r="CG66" s="103"/>
      <c r="CH66" s="103"/>
      <c r="CI66" s="101"/>
      <c r="CJ66" s="101"/>
      <c r="CK66" s="103"/>
      <c r="CL66" s="103"/>
      <c r="CM66" s="103"/>
      <c r="CN66" s="71"/>
      <c r="CO66" s="16"/>
      <c r="CP66" s="16"/>
      <c r="CQ66" s="16"/>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6"/>
      <c r="EA66" s="16"/>
      <c r="EB66" s="16"/>
      <c r="EC66" s="16"/>
      <c r="ED66" s="16"/>
      <c r="EE66" s="16"/>
      <c r="EF66" s="16"/>
      <c r="EG66" s="16"/>
    </row>
    <row r="67" spans="1:152" s="51" customFormat="1" ht="63" x14ac:dyDescent="0.25">
      <c r="A67" s="13"/>
      <c r="B67" s="765" t="s">
        <v>305</v>
      </c>
      <c r="C67" s="2140" t="s">
        <v>1731</v>
      </c>
      <c r="D67" s="2141"/>
      <c r="E67" s="2141"/>
      <c r="F67" s="2141"/>
      <c r="G67" s="2141"/>
      <c r="H67" s="2141"/>
      <c r="I67" s="2141"/>
      <c r="J67" s="2141"/>
      <c r="K67" s="2141"/>
      <c r="L67" s="2141"/>
      <c r="M67" s="2141"/>
      <c r="N67" s="2141"/>
      <c r="O67" s="2141"/>
      <c r="P67" s="2141"/>
      <c r="Q67" s="2141"/>
      <c r="R67" s="2141"/>
      <c r="S67" s="2141"/>
      <c r="T67" s="2141"/>
      <c r="U67" s="2141"/>
      <c r="V67" s="2141"/>
      <c r="W67" s="2141"/>
      <c r="X67" s="2141"/>
      <c r="Y67" s="2141"/>
      <c r="Z67" s="2141"/>
      <c r="AA67" s="2141"/>
      <c r="AB67" s="2141"/>
      <c r="AC67" s="2141"/>
      <c r="AD67" s="2141"/>
      <c r="AE67" s="2142"/>
      <c r="AF67" s="695"/>
      <c r="AG67" s="15"/>
      <c r="AH67" s="100"/>
      <c r="AI67" s="101"/>
      <c r="AJ67" s="101"/>
      <c r="AK67" s="101"/>
      <c r="AL67" s="102"/>
      <c r="AM67" s="102"/>
      <c r="AN67" s="102"/>
      <c r="AO67" s="101"/>
      <c r="AP67" s="101"/>
      <c r="AQ67" s="101"/>
      <c r="AR67" s="101"/>
      <c r="AS67" s="101"/>
      <c r="AT67" s="101"/>
      <c r="AU67" s="101"/>
      <c r="AV67" s="101"/>
      <c r="AW67" s="101"/>
      <c r="AX67" s="101"/>
      <c r="AY67" s="631"/>
      <c r="AZ67" s="631"/>
      <c r="BA67" s="631"/>
      <c r="BB67" s="631"/>
      <c r="BC67" s="631"/>
      <c r="BD67" s="631"/>
      <c r="BE67" s="631"/>
      <c r="BF67" s="631"/>
      <c r="BG67" s="61"/>
      <c r="BH67" s="61"/>
      <c r="BI67" s="61"/>
      <c r="BJ67" s="61"/>
      <c r="BK67" s="61"/>
      <c r="BL67" s="61"/>
      <c r="BM67" s="61"/>
      <c r="BN67" s="61"/>
      <c r="BO67" s="61"/>
      <c r="BP67" s="61"/>
      <c r="BQ67" s="61"/>
      <c r="BR67" s="61"/>
      <c r="BS67" s="61"/>
      <c r="BT67" s="61"/>
      <c r="BU67" s="61"/>
      <c r="BV67" s="61"/>
      <c r="BW67" s="61"/>
      <c r="BX67" s="61"/>
      <c r="BY67" s="61"/>
      <c r="BZ67" s="61"/>
      <c r="CA67" s="61"/>
      <c r="CB67" s="24"/>
      <c r="CC67" s="24"/>
      <c r="CD67" s="24"/>
      <c r="CE67" s="24"/>
      <c r="CF67" s="24"/>
      <c r="CG67" s="24"/>
      <c r="CH67" s="24"/>
      <c r="CI67" s="24"/>
      <c r="CJ67" s="24"/>
      <c r="CK67" s="24"/>
      <c r="CL67" s="24"/>
      <c r="CM67" s="24"/>
      <c r="CN67" s="24"/>
      <c r="CO67" s="16"/>
      <c r="CP67" s="16"/>
      <c r="CQ67" s="16"/>
      <c r="CR67" s="24"/>
      <c r="CS67" s="24"/>
      <c r="CT67" s="24"/>
      <c r="CU67" s="24"/>
      <c r="CV67" s="15"/>
      <c r="CW67" s="15"/>
      <c r="CX67" s="15"/>
      <c r="CY67" s="16"/>
      <c r="CZ67" s="16"/>
      <c r="DA67" s="16"/>
      <c r="DB67" s="16"/>
      <c r="DC67" s="16"/>
      <c r="DD67" s="16"/>
      <c r="DE67" s="16"/>
      <c r="DF67" s="16"/>
      <c r="DG67" s="100"/>
      <c r="DH67" s="100"/>
      <c r="DI67" s="100"/>
      <c r="DJ67" s="100"/>
      <c r="DK67" s="100"/>
      <c r="DL67" s="100"/>
      <c r="DM67" s="100"/>
      <c r="DN67" s="100"/>
      <c r="DO67" s="100"/>
      <c r="DP67" s="100"/>
      <c r="DQ67" s="100"/>
      <c r="DR67" s="100"/>
      <c r="DS67" s="100"/>
      <c r="DT67" s="100"/>
      <c r="DU67" s="100"/>
      <c r="DV67" s="100"/>
      <c r="DW67" s="100"/>
      <c r="DX67" s="100"/>
      <c r="DY67" s="100"/>
      <c r="DZ67" s="100"/>
      <c r="EA67" s="100"/>
      <c r="EB67" s="100"/>
      <c r="EC67" s="100"/>
      <c r="ED67" s="100"/>
      <c r="EE67" s="100"/>
      <c r="EF67" s="100"/>
      <c r="EG67" s="100"/>
      <c r="EH67" s="100"/>
      <c r="EI67" s="100"/>
      <c r="EJ67" s="100"/>
      <c r="EK67" s="100"/>
      <c r="EL67" s="100"/>
      <c r="EM67" s="100"/>
      <c r="EN67" s="100"/>
      <c r="EO67" s="100"/>
      <c r="EP67" s="100"/>
      <c r="EQ67" s="100"/>
      <c r="ER67" s="100"/>
      <c r="ES67" s="100"/>
      <c r="ET67" s="100"/>
      <c r="EU67" s="100"/>
      <c r="EV67" s="100"/>
    </row>
    <row r="68" spans="1:152" s="78" customFormat="1" x14ac:dyDescent="0.25">
      <c r="A68" s="75"/>
      <c r="B68" s="732" t="s">
        <v>24</v>
      </c>
      <c r="C68" s="732"/>
      <c r="D68" s="732"/>
      <c r="E68" s="732"/>
      <c r="F68" s="732"/>
      <c r="G68" s="732"/>
      <c r="H68" s="732"/>
      <c r="I68" s="732"/>
      <c r="J68" s="732"/>
      <c r="K68" s="732"/>
      <c r="L68" s="732"/>
      <c r="M68" s="732"/>
      <c r="N68" s="732"/>
      <c r="O68" s="732"/>
      <c r="P68" s="732"/>
      <c r="Q68" s="732"/>
      <c r="R68" s="732"/>
      <c r="S68" s="732"/>
      <c r="T68" s="732"/>
      <c r="U68" s="732"/>
      <c r="V68" s="732"/>
      <c r="W68" s="732"/>
      <c r="X68" s="732"/>
      <c r="Y68" s="732"/>
      <c r="Z68" s="732"/>
      <c r="AA68" s="732"/>
      <c r="AB68" s="732"/>
      <c r="AC68" s="732"/>
      <c r="AD68" s="732"/>
      <c r="AE68" s="732"/>
      <c r="AF68" s="696"/>
      <c r="AG68" s="76"/>
      <c r="AH68" s="736"/>
      <c r="AI68" s="737"/>
      <c r="AJ68" s="737"/>
      <c r="AK68" s="737"/>
      <c r="AL68" s="737"/>
      <c r="AM68" s="737"/>
      <c r="AN68" s="737"/>
      <c r="AO68" s="737"/>
      <c r="AP68" s="737"/>
      <c r="AQ68" s="737"/>
      <c r="AR68" s="737"/>
      <c r="AS68" s="737"/>
      <c r="AT68" s="737"/>
      <c r="AU68" s="737"/>
      <c r="AV68" s="737"/>
      <c r="AW68" s="737"/>
      <c r="AX68" s="737"/>
      <c r="AY68" s="631"/>
      <c r="AZ68" s="631"/>
      <c r="BA68" s="631"/>
      <c r="BB68" s="631"/>
      <c r="BC68" s="631"/>
      <c r="BD68" s="631"/>
      <c r="BE68" s="631"/>
      <c r="BF68" s="631"/>
      <c r="BG68" s="61"/>
      <c r="BH68" s="61"/>
      <c r="BI68" s="61"/>
      <c r="BJ68" s="61"/>
      <c r="BK68" s="61"/>
      <c r="BL68" s="61"/>
      <c r="BM68" s="61"/>
      <c r="BN68" s="61"/>
      <c r="BO68" s="61"/>
      <c r="BP68" s="61"/>
      <c r="BQ68" s="61"/>
      <c r="BR68" s="61"/>
      <c r="BS68" s="61"/>
      <c r="BT68" s="61"/>
      <c r="BU68" s="61"/>
      <c r="BV68" s="61"/>
      <c r="BW68" s="61"/>
      <c r="BX68" s="61"/>
      <c r="BY68" s="61"/>
      <c r="BZ68" s="61"/>
      <c r="CA68" s="61"/>
      <c r="CB68" s="77"/>
      <c r="CC68" s="77"/>
      <c r="CD68" s="77"/>
      <c r="CE68" s="77"/>
      <c r="CF68" s="77"/>
      <c r="CG68" s="77"/>
      <c r="CH68" s="77"/>
      <c r="CI68" s="77"/>
      <c r="CJ68" s="77"/>
      <c r="CK68" s="77"/>
      <c r="CL68" s="77"/>
      <c r="CM68" s="77"/>
      <c r="CN68" s="77"/>
      <c r="CO68" s="16"/>
      <c r="CP68" s="16"/>
      <c r="CQ68" s="16"/>
      <c r="CR68" s="77"/>
      <c r="CS68" s="77"/>
      <c r="CT68" s="77"/>
      <c r="CU68" s="77"/>
      <c r="CV68" s="76"/>
      <c r="CW68" s="76"/>
      <c r="CX68" s="76"/>
      <c r="CY68" s="933"/>
      <c r="CZ68" s="933"/>
      <c r="DA68" s="933"/>
      <c r="DB68" s="933"/>
      <c r="DC68" s="933"/>
      <c r="DD68" s="933"/>
      <c r="DE68" s="933"/>
      <c r="DF68" s="933"/>
      <c r="DG68" s="736"/>
      <c r="DH68" s="736"/>
      <c r="DI68" s="736"/>
      <c r="DJ68" s="736"/>
      <c r="DK68" s="736"/>
      <c r="DL68" s="736"/>
      <c r="DM68" s="736"/>
      <c r="DN68" s="736"/>
      <c r="DO68" s="736"/>
      <c r="DP68" s="736"/>
      <c r="DQ68" s="736"/>
      <c r="DR68" s="736"/>
      <c r="DS68" s="736"/>
      <c r="DT68" s="736"/>
      <c r="DU68" s="736"/>
      <c r="DV68" s="736"/>
      <c r="DW68" s="736"/>
      <c r="DX68" s="736"/>
      <c r="DY68" s="736"/>
      <c r="DZ68" s="736"/>
      <c r="EA68" s="736"/>
      <c r="EB68" s="736"/>
      <c r="EC68" s="736"/>
      <c r="ED68" s="736"/>
      <c r="EE68" s="736"/>
      <c r="EF68" s="736"/>
      <c r="EG68" s="736"/>
      <c r="EH68" s="736"/>
      <c r="EI68" s="736"/>
      <c r="EJ68" s="736"/>
      <c r="EK68" s="736"/>
      <c r="EL68" s="736"/>
      <c r="EM68" s="736"/>
      <c r="EN68" s="736"/>
      <c r="EO68" s="736"/>
      <c r="EP68" s="736"/>
      <c r="EQ68" s="736"/>
      <c r="ER68" s="736"/>
      <c r="ES68" s="736"/>
      <c r="ET68" s="736"/>
      <c r="EU68" s="736"/>
      <c r="EV68" s="736"/>
    </row>
    <row r="69" spans="1:152" s="78" customFormat="1" ht="15" customHeight="1" x14ac:dyDescent="0.25">
      <c r="A69" s="75"/>
      <c r="B69" s="2143" t="s">
        <v>283</v>
      </c>
      <c r="C69" s="2143" t="s">
        <v>287</v>
      </c>
      <c r="D69" s="2139" t="s">
        <v>25</v>
      </c>
      <c r="E69" s="2139"/>
      <c r="F69" s="2139"/>
      <c r="G69" s="2139"/>
      <c r="H69" s="2139"/>
      <c r="I69" s="2139"/>
      <c r="J69" s="2139"/>
      <c r="K69" s="2139"/>
      <c r="L69" s="2139"/>
      <c r="M69" s="2139"/>
      <c r="N69" s="2139"/>
      <c r="O69" s="2139"/>
      <c r="P69" s="2139"/>
      <c r="Q69" s="2139"/>
      <c r="R69" s="2139"/>
      <c r="S69" s="2139" t="s">
        <v>193</v>
      </c>
      <c r="T69" s="2139"/>
      <c r="U69" s="2139"/>
      <c r="V69" s="2139"/>
      <c r="W69" s="2139"/>
      <c r="X69" s="2139" t="s">
        <v>201</v>
      </c>
      <c r="Y69" s="2139"/>
      <c r="Z69" s="2139"/>
      <c r="AA69" s="2139"/>
      <c r="AB69" s="2139"/>
      <c r="AC69" s="2139"/>
      <c r="AD69" s="2139"/>
      <c r="AE69" s="2143" t="s">
        <v>636</v>
      </c>
      <c r="AF69" s="2110"/>
      <c r="AG69" s="76"/>
      <c r="AH69" s="736"/>
      <c r="AI69" s="737"/>
      <c r="AJ69" s="737"/>
      <c r="AK69" s="737"/>
      <c r="AL69" s="737"/>
      <c r="AM69" s="737"/>
      <c r="AN69" s="737"/>
      <c r="AO69" s="737"/>
      <c r="AP69" s="737"/>
      <c r="AQ69" s="737"/>
      <c r="AR69" s="737"/>
      <c r="AS69" s="737"/>
      <c r="AT69" s="737"/>
      <c r="AU69" s="737"/>
      <c r="AV69" s="737"/>
      <c r="AW69" s="737"/>
      <c r="AX69" s="737"/>
      <c r="AY69" s="631"/>
      <c r="AZ69" s="631"/>
      <c r="BA69" s="631"/>
      <c r="BB69" s="631"/>
      <c r="BC69" s="631"/>
      <c r="BD69" s="631"/>
      <c r="BE69" s="631"/>
      <c r="BF69" s="631"/>
      <c r="BG69" s="61"/>
      <c r="BH69" s="61"/>
      <c r="BI69" s="61"/>
      <c r="BJ69" s="61"/>
      <c r="BK69" s="61"/>
      <c r="BL69" s="61"/>
      <c r="BM69" s="61"/>
      <c r="BN69" s="61"/>
      <c r="BO69" s="61"/>
      <c r="BP69" s="61"/>
      <c r="BQ69" s="61"/>
      <c r="BR69" s="61"/>
      <c r="BS69" s="61"/>
      <c r="BT69" s="61"/>
      <c r="BU69" s="61"/>
      <c r="BV69" s="61"/>
      <c r="BW69" s="61"/>
      <c r="BX69" s="61"/>
      <c r="BY69" s="61"/>
      <c r="BZ69" s="61"/>
      <c r="CA69" s="61"/>
      <c r="CB69" s="77"/>
      <c r="CC69" s="77"/>
      <c r="CD69" s="77"/>
      <c r="CE69" s="77"/>
      <c r="CF69" s="77"/>
      <c r="CG69" s="77"/>
      <c r="CH69" s="77"/>
      <c r="CI69" s="77"/>
      <c r="CJ69" s="77"/>
      <c r="CK69" s="77"/>
      <c r="CL69" s="77"/>
      <c r="CM69" s="77"/>
      <c r="CN69" s="77"/>
      <c r="CO69" s="23"/>
      <c r="CP69" s="23"/>
      <c r="CQ69" s="23"/>
      <c r="CR69" s="77"/>
      <c r="CS69" s="77"/>
      <c r="CT69" s="77"/>
      <c r="CU69" s="77"/>
      <c r="CV69" s="76"/>
      <c r="CW69" s="76"/>
      <c r="CX69" s="76"/>
      <c r="CY69" s="933"/>
      <c r="CZ69" s="933"/>
      <c r="DA69" s="933"/>
      <c r="DB69" s="933"/>
      <c r="DC69" s="933"/>
      <c r="DD69" s="933"/>
      <c r="DE69" s="933"/>
      <c r="DF69" s="933"/>
      <c r="DG69" s="736"/>
      <c r="DH69" s="736"/>
      <c r="DI69" s="736"/>
      <c r="DJ69" s="736"/>
      <c r="DK69" s="736"/>
      <c r="DL69" s="736"/>
      <c r="DM69" s="736"/>
      <c r="DN69" s="736"/>
      <c r="DO69" s="736"/>
      <c r="DP69" s="736"/>
      <c r="DQ69" s="736"/>
      <c r="DR69" s="736"/>
      <c r="DS69" s="736"/>
      <c r="DT69" s="736"/>
      <c r="DU69" s="736"/>
      <c r="DV69" s="736"/>
      <c r="DW69" s="736"/>
      <c r="DX69" s="736"/>
      <c r="DY69" s="736"/>
      <c r="DZ69" s="736"/>
      <c r="EA69" s="736"/>
      <c r="EB69" s="736"/>
      <c r="EC69" s="736"/>
      <c r="ED69" s="736"/>
      <c r="EE69" s="736"/>
      <c r="EF69" s="736"/>
      <c r="EG69" s="736"/>
      <c r="EH69" s="736"/>
      <c r="EI69" s="736"/>
      <c r="EJ69" s="736"/>
      <c r="EK69" s="736"/>
      <c r="EL69" s="736"/>
      <c r="EM69" s="736"/>
      <c r="EN69" s="736"/>
      <c r="EO69" s="736"/>
      <c r="EP69" s="736"/>
      <c r="EQ69" s="736"/>
      <c r="ER69" s="736"/>
      <c r="ES69" s="736"/>
      <c r="ET69" s="736"/>
      <c r="EU69" s="736"/>
      <c r="EV69" s="736"/>
    </row>
    <row r="70" spans="1:152" s="78" customFormat="1" ht="36" customHeight="1" x14ac:dyDescent="0.25">
      <c r="A70" s="75"/>
      <c r="B70" s="2143"/>
      <c r="C70" s="2143"/>
      <c r="D70" s="947" t="s">
        <v>27</v>
      </c>
      <c r="E70" s="947" t="s">
        <v>28</v>
      </c>
      <c r="F70" s="947" t="s">
        <v>29</v>
      </c>
      <c r="G70" s="947" t="s">
        <v>30</v>
      </c>
      <c r="H70" s="947" t="s">
        <v>31</v>
      </c>
      <c r="I70" s="947" t="s">
        <v>32</v>
      </c>
      <c r="J70" s="947" t="s">
        <v>33</v>
      </c>
      <c r="K70" s="947" t="s">
        <v>34</v>
      </c>
      <c r="L70" s="947" t="s">
        <v>35</v>
      </c>
      <c r="M70" s="947" t="s">
        <v>36</v>
      </c>
      <c r="N70" s="947" t="s">
        <v>37</v>
      </c>
      <c r="O70" s="947" t="s">
        <v>38</v>
      </c>
      <c r="P70" s="947" t="s">
        <v>39</v>
      </c>
      <c r="Q70" s="947" t="s">
        <v>40</v>
      </c>
      <c r="R70" s="947" t="s">
        <v>41</v>
      </c>
      <c r="S70" s="947" t="s">
        <v>42</v>
      </c>
      <c r="T70" s="947" t="s">
        <v>43</v>
      </c>
      <c r="U70" s="947" t="s">
        <v>44</v>
      </c>
      <c r="V70" s="947" t="s">
        <v>210</v>
      </c>
      <c r="W70" s="947" t="s">
        <v>193</v>
      </c>
      <c r="X70" s="947" t="s">
        <v>194</v>
      </c>
      <c r="Y70" s="947" t="s">
        <v>27</v>
      </c>
      <c r="Z70" s="947" t="s">
        <v>202</v>
      </c>
      <c r="AA70" s="947" t="s">
        <v>637</v>
      </c>
      <c r="AB70" s="947" t="s">
        <v>638</v>
      </c>
      <c r="AC70" s="947" t="s">
        <v>203</v>
      </c>
      <c r="AD70" s="947" t="s">
        <v>294</v>
      </c>
      <c r="AE70" s="2143"/>
      <c r="AF70" s="2110"/>
      <c r="AG70" s="76" t="s">
        <v>45</v>
      </c>
      <c r="AH70" s="736"/>
      <c r="AI70" s="737"/>
      <c r="AJ70" s="737"/>
      <c r="AK70" s="737"/>
      <c r="AL70" s="737"/>
      <c r="AM70" s="737"/>
      <c r="AN70" s="737"/>
      <c r="AO70" s="737"/>
      <c r="AP70" s="737"/>
      <c r="AQ70" s="737"/>
      <c r="AR70" s="737"/>
      <c r="AS70" s="737"/>
      <c r="AT70" s="737"/>
      <c r="AU70" s="737"/>
      <c r="AV70" s="737"/>
      <c r="AW70" s="737"/>
      <c r="AX70" s="737"/>
      <c r="AY70" s="631"/>
      <c r="AZ70" s="631"/>
      <c r="BA70" s="631"/>
      <c r="BB70" s="631"/>
      <c r="BC70" s="631"/>
      <c r="BD70" s="631"/>
      <c r="BE70" s="631"/>
      <c r="BF70" s="631"/>
      <c r="BG70" s="61"/>
      <c r="BH70" s="61"/>
      <c r="BI70" s="61"/>
      <c r="BJ70" s="61"/>
      <c r="BK70" s="61"/>
      <c r="BL70" s="61"/>
      <c r="BM70" s="61"/>
      <c r="BN70" s="61"/>
      <c r="BO70" s="61"/>
      <c r="BP70" s="61"/>
      <c r="BQ70" s="61"/>
      <c r="BR70" s="61"/>
      <c r="BS70" s="61"/>
      <c r="BT70" s="61"/>
      <c r="BU70" s="61"/>
      <c r="BV70" s="61"/>
      <c r="BW70" s="61"/>
      <c r="BX70" s="61"/>
      <c r="BY70" s="61"/>
      <c r="BZ70" s="61"/>
      <c r="CA70" s="61"/>
      <c r="CB70" s="77"/>
      <c r="CC70" s="77"/>
      <c r="CD70" s="77"/>
      <c r="CE70" s="77"/>
      <c r="CF70" s="77"/>
      <c r="CG70" s="77"/>
      <c r="CH70" s="77"/>
      <c r="CI70" s="77"/>
      <c r="CJ70" s="77"/>
      <c r="CK70" s="77"/>
      <c r="CL70" s="77"/>
      <c r="CM70" s="77"/>
      <c r="CN70" s="77"/>
      <c r="CO70" s="23"/>
      <c r="CP70" s="23"/>
      <c r="CQ70" s="23"/>
      <c r="CR70" s="77"/>
      <c r="CS70" s="77"/>
      <c r="CT70" s="77"/>
      <c r="CU70" s="77"/>
      <c r="CV70" s="76"/>
      <c r="CW70" s="76"/>
      <c r="CX70" s="76"/>
      <c r="CY70" s="933"/>
      <c r="CZ70" s="933"/>
      <c r="DA70" s="933"/>
      <c r="DB70" s="933"/>
      <c r="DC70" s="933"/>
      <c r="DD70" s="933"/>
      <c r="DE70" s="933"/>
      <c r="DF70" s="933"/>
      <c r="DG70" s="736"/>
      <c r="DH70" s="736"/>
      <c r="DI70" s="736"/>
      <c r="DJ70" s="736"/>
      <c r="DK70" s="736"/>
      <c r="DL70" s="736"/>
      <c r="DM70" s="736"/>
      <c r="DN70" s="736"/>
      <c r="DO70" s="736"/>
      <c r="DP70" s="736"/>
      <c r="DQ70" s="736"/>
      <c r="DR70" s="736"/>
      <c r="DS70" s="736"/>
      <c r="DT70" s="736"/>
      <c r="DU70" s="736"/>
      <c r="DV70" s="736"/>
      <c r="DW70" s="736"/>
      <c r="DX70" s="736"/>
      <c r="DY70" s="736"/>
      <c r="DZ70" s="736"/>
      <c r="EA70" s="736"/>
      <c r="EB70" s="736"/>
      <c r="EC70" s="736"/>
      <c r="ED70" s="736"/>
      <c r="EE70" s="736"/>
      <c r="EF70" s="736"/>
      <c r="EG70" s="736"/>
      <c r="EH70" s="736"/>
      <c r="EI70" s="736"/>
      <c r="EJ70" s="736"/>
      <c r="EK70" s="736"/>
      <c r="EL70" s="736"/>
      <c r="EM70" s="736"/>
      <c r="EN70" s="736"/>
      <c r="EO70" s="736"/>
      <c r="EP70" s="736"/>
      <c r="EQ70" s="736"/>
      <c r="ER70" s="736"/>
      <c r="ES70" s="736"/>
      <c r="ET70" s="736"/>
      <c r="EU70" s="736"/>
      <c r="EV70" s="736"/>
    </row>
    <row r="71" spans="1:152" s="14" customFormat="1" ht="15" customHeight="1" x14ac:dyDescent="0.25">
      <c r="A71" s="13"/>
      <c r="B71" s="2145" t="s">
        <v>284</v>
      </c>
      <c r="C71" s="209"/>
      <c r="D71" s="275">
        <f>VLOOKUP($C71,$BI$455:$BO$485,2,FALSE)</f>
        <v>0</v>
      </c>
      <c r="E71" s="578"/>
      <c r="F71" s="1534"/>
      <c r="G71" s="1534"/>
      <c r="H71" s="1534"/>
      <c r="I71" s="1534"/>
      <c r="J71" s="1534"/>
      <c r="K71" s="1534"/>
      <c r="L71" s="1534"/>
      <c r="M71" s="1534"/>
      <c r="N71" s="1534"/>
      <c r="O71" s="1534"/>
      <c r="P71" s="1534"/>
      <c r="Q71" s="276">
        <f>SUM(E71:P71)</f>
        <v>0</v>
      </c>
      <c r="R71" s="276">
        <f>COUNT(E71:P71)</f>
        <v>0</v>
      </c>
      <c r="S71" s="276">
        <f>IF(R71&gt;1,AVERAGE(E71:P71),0)</f>
        <v>0</v>
      </c>
      <c r="T71" s="276">
        <f>IF(R71&gt;1,STDEV(E71:P71),0)</f>
        <v>0</v>
      </c>
      <c r="U71" s="276">
        <f>IF(R71&gt;1,VLOOKUP($R71,$AH$34:$AI$34,2,FALSE),0)</f>
        <v>0</v>
      </c>
      <c r="V71" s="1342"/>
      <c r="W71" s="277">
        <f>IF(R71&gt;1,1-((S71-((T71*U71)/(SQRT(R71))))/S71),VLOOKUP($C71,$BI$455:$BQ$485,8,FALSE))</f>
        <v>0</v>
      </c>
      <c r="X71" s="278">
        <f>VLOOKUP($C71,$BI$455:$BO$485,3,FALSE)</f>
        <v>0</v>
      </c>
      <c r="Y71" s="279">
        <f>VLOOKUP($C71,$BI$455:$BO$485,4,FALSE)</f>
        <v>0</v>
      </c>
      <c r="Z71" s="280">
        <f>IF($Q71&gt;0,VLOOKUP($C71,$BI$455:$BO$485,6,FALSE),0)</f>
        <v>0</v>
      </c>
      <c r="AA71" s="281">
        <f>($Q71*X71)/1000</f>
        <v>0</v>
      </c>
      <c r="AB71" s="281">
        <f>AA71*1</f>
        <v>0</v>
      </c>
      <c r="AC71" s="280">
        <f>IF(AA71&gt;0,SQRT(($W71*$W71)+(Z71*Z71)+($V71*$V71)),0)</f>
        <v>0</v>
      </c>
      <c r="AD71" s="281">
        <f>(AB71*AC71)^2</f>
        <v>0</v>
      </c>
      <c r="AE71" s="282">
        <f>AB71</f>
        <v>0</v>
      </c>
      <c r="AF71" s="141"/>
      <c r="AG71" s="15">
        <f>(AE71*AF71)^2</f>
        <v>0</v>
      </c>
      <c r="AH71" s="100"/>
      <c r="AI71" s="101"/>
      <c r="AJ71" s="101"/>
      <c r="AK71" s="101"/>
      <c r="AL71" s="102"/>
      <c r="AM71" s="102"/>
      <c r="AN71" s="102"/>
      <c r="AO71" s="101"/>
      <c r="AP71" s="101"/>
      <c r="AQ71" s="101"/>
      <c r="AR71" s="101"/>
      <c r="AS71" s="101"/>
      <c r="AT71" s="101"/>
      <c r="AU71" s="101"/>
      <c r="AV71" s="101"/>
      <c r="AW71" s="101"/>
      <c r="AX71" s="101"/>
      <c r="AY71" s="631"/>
      <c r="AZ71" s="631"/>
      <c r="BA71" s="631"/>
      <c r="BB71" s="631"/>
      <c r="BC71" s="631"/>
      <c r="BD71" s="631"/>
      <c r="BE71" s="631"/>
      <c r="BF71" s="631"/>
      <c r="BG71" s="61"/>
      <c r="BH71" s="61"/>
      <c r="BI71" s="61"/>
      <c r="BJ71" s="61"/>
      <c r="BK71" s="61"/>
      <c r="BL71" s="61"/>
      <c r="BM71" s="61"/>
      <c r="BN71" s="61"/>
      <c r="BO71" s="61"/>
      <c r="BP71" s="61"/>
      <c r="BQ71" s="61"/>
      <c r="BR71" s="61"/>
      <c r="BS71" s="61"/>
      <c r="BT71" s="61"/>
      <c r="BU71" s="61"/>
      <c r="BV71" s="61"/>
      <c r="BW71" s="61"/>
      <c r="BX71" s="61"/>
      <c r="BY71" s="61"/>
      <c r="BZ71" s="61"/>
      <c r="CA71" s="61"/>
      <c r="CB71" s="24"/>
      <c r="CC71" s="24"/>
      <c r="CD71" s="24"/>
      <c r="CE71" s="24"/>
      <c r="CF71" s="24"/>
      <c r="CG71" s="24"/>
      <c r="CH71" s="24"/>
      <c r="CI71" s="24"/>
      <c r="CJ71" s="24"/>
      <c r="CK71" s="24"/>
      <c r="CL71" s="24"/>
      <c r="CM71" s="24"/>
      <c r="CN71" s="24"/>
      <c r="CO71" s="23"/>
      <c r="CP71" s="23"/>
      <c r="CQ71" s="23"/>
      <c r="CR71" s="24"/>
      <c r="CS71" s="24"/>
      <c r="CT71" s="24"/>
      <c r="CU71" s="24"/>
      <c r="CV71" s="15"/>
      <c r="CW71" s="15"/>
      <c r="CX71" s="15"/>
      <c r="CY71" s="16"/>
      <c r="CZ71" s="16"/>
      <c r="DA71" s="16"/>
      <c r="DB71" s="16"/>
      <c r="DC71" s="16"/>
      <c r="DD71" s="16"/>
      <c r="DE71" s="16"/>
      <c r="DF71" s="16"/>
      <c r="DG71" s="13"/>
      <c r="DH71" s="13"/>
      <c r="DI71" s="13"/>
      <c r="DJ71" s="13"/>
      <c r="DK71" s="13"/>
      <c r="DL71" s="13"/>
      <c r="DM71" s="13"/>
      <c r="DN71" s="13"/>
      <c r="DO71" s="13"/>
      <c r="DP71" s="13"/>
      <c r="DQ71" s="13"/>
      <c r="DR71" s="13"/>
      <c r="DS71" s="13"/>
      <c r="DT71" s="13"/>
      <c r="DU71" s="13"/>
      <c r="DV71" s="13"/>
      <c r="DW71" s="13"/>
      <c r="DX71" s="13"/>
      <c r="DY71" s="13"/>
      <c r="DZ71" s="13"/>
      <c r="EA71" s="13"/>
      <c r="EB71" s="13"/>
      <c r="EC71" s="13"/>
      <c r="ED71" s="13"/>
      <c r="EE71" s="13"/>
      <c r="EF71" s="13"/>
      <c r="EG71" s="13"/>
      <c r="EH71" s="13"/>
      <c r="EI71" s="13"/>
      <c r="EJ71" s="13"/>
      <c r="EK71" s="13"/>
      <c r="EL71" s="13"/>
      <c r="EM71" s="13"/>
      <c r="EN71" s="13"/>
      <c r="EO71" s="13"/>
      <c r="EP71" s="13"/>
      <c r="EQ71" s="13"/>
      <c r="ER71" s="13"/>
      <c r="ES71" s="13"/>
      <c r="ET71" s="13"/>
      <c r="EU71" s="13"/>
      <c r="EV71" s="13"/>
    </row>
    <row r="72" spans="1:152" s="14" customFormat="1" x14ac:dyDescent="0.25">
      <c r="A72" s="13"/>
      <c r="B72" s="2145"/>
      <c r="C72" s="209"/>
      <c r="D72" s="275">
        <f>VLOOKUP($C72,$BI$455:$BO$485,2,FALSE)</f>
        <v>0</v>
      </c>
      <c r="E72" s="578"/>
      <c r="F72" s="1534"/>
      <c r="G72" s="1534"/>
      <c r="H72" s="1534"/>
      <c r="I72" s="1534"/>
      <c r="J72" s="1534"/>
      <c r="K72" s="1534"/>
      <c r="L72" s="1534"/>
      <c r="M72" s="1534"/>
      <c r="N72" s="1534"/>
      <c r="O72" s="1534"/>
      <c r="P72" s="1534"/>
      <c r="Q72" s="276">
        <f>SUM(E72:P72)</f>
        <v>0</v>
      </c>
      <c r="R72" s="276">
        <f>COUNT(E72:P72)</f>
        <v>0</v>
      </c>
      <c r="S72" s="276">
        <f>IF(R72&gt;1,AVERAGE(E72:P72),0)</f>
        <v>0</v>
      </c>
      <c r="T72" s="276">
        <f>IF(R72&gt;1,STDEV(E72:P72),0)</f>
        <v>0</v>
      </c>
      <c r="U72" s="276">
        <f>IF(R72&gt;1,VLOOKUP($R72,$AH$34:$AI$34,2,FALSE),0)</f>
        <v>0</v>
      </c>
      <c r="V72" s="1342"/>
      <c r="W72" s="277">
        <f>IF(R72&gt;1,1-((S72-((T72*U72)/(SQRT(R72))))/S72),VLOOKUP($C72,$BI$455:$BQ$485,8,FALSE))</f>
        <v>0</v>
      </c>
      <c r="X72" s="278">
        <f>VLOOKUP($C72,$BI$455:$BO$485,3,FALSE)</f>
        <v>0</v>
      </c>
      <c r="Y72" s="279">
        <f>VLOOKUP($C72,$BI$455:$BO$485,4,FALSE)</f>
        <v>0</v>
      </c>
      <c r="Z72" s="280">
        <f>IF($Q72&gt;0,VLOOKUP($C72,$BI$455:$BO$485,6,FALSE),0)</f>
        <v>0</v>
      </c>
      <c r="AA72" s="281">
        <f>($Q72*X72)/1000</f>
        <v>0</v>
      </c>
      <c r="AB72" s="281">
        <f>AA72*1</f>
        <v>0</v>
      </c>
      <c r="AC72" s="280">
        <f>IF(AA72&gt;0,SQRT(($W72*$W72)+(Z72*Z72)+($V72*$V72)),0)</f>
        <v>0</v>
      </c>
      <c r="AD72" s="281">
        <f>(AB72*AC72)^2</f>
        <v>0</v>
      </c>
      <c r="AE72" s="282">
        <f>AB72</f>
        <v>0</v>
      </c>
      <c r="AF72" s="141"/>
      <c r="AG72" s="15">
        <f t="shared" ref="AG72:AG77" si="119">(AE72*AF72)^2</f>
        <v>0</v>
      </c>
      <c r="AH72" s="100"/>
      <c r="AI72" s="101"/>
      <c r="AJ72" s="101"/>
      <c r="AK72" s="101"/>
      <c r="AL72" s="102"/>
      <c r="AM72" s="102"/>
      <c r="AN72" s="102"/>
      <c r="AO72" s="101"/>
      <c r="AP72" s="101"/>
      <c r="AQ72" s="101"/>
      <c r="AR72" s="101"/>
      <c r="AS72" s="101"/>
      <c r="AT72" s="101"/>
      <c r="AU72" s="101"/>
      <c r="AV72" s="101"/>
      <c r="AW72" s="101"/>
      <c r="AX72" s="101"/>
      <c r="AY72" s="631"/>
      <c r="AZ72" s="631"/>
      <c r="BA72" s="631"/>
      <c r="BB72" s="631"/>
      <c r="BC72" s="631"/>
      <c r="BD72" s="631"/>
      <c r="BE72" s="631"/>
      <c r="BF72" s="631"/>
      <c r="BG72" s="61"/>
      <c r="BH72" s="61"/>
      <c r="BI72" s="61"/>
      <c r="BJ72" s="61"/>
      <c r="BK72" s="61"/>
      <c r="BL72" s="61"/>
      <c r="BM72" s="61"/>
      <c r="BN72" s="61"/>
      <c r="BO72" s="61"/>
      <c r="BP72" s="61"/>
      <c r="BQ72" s="61"/>
      <c r="BR72" s="61"/>
      <c r="BS72" s="61"/>
      <c r="BT72" s="61"/>
      <c r="BU72" s="61"/>
      <c r="BV72" s="61"/>
      <c r="BW72" s="61"/>
      <c r="BX72" s="61"/>
      <c r="BY72" s="61"/>
      <c r="BZ72" s="61"/>
      <c r="CA72" s="61"/>
      <c r="CB72" s="24"/>
      <c r="CC72" s="24"/>
      <c r="CD72" s="24"/>
      <c r="CE72" s="24"/>
      <c r="CF72" s="24"/>
      <c r="CG72" s="24"/>
      <c r="CH72" s="24"/>
      <c r="CI72" s="24"/>
      <c r="CJ72" s="24"/>
      <c r="CK72" s="24"/>
      <c r="CL72" s="24"/>
      <c r="CM72" s="24"/>
      <c r="CN72" s="24"/>
      <c r="CO72" s="23"/>
      <c r="CP72" s="23"/>
      <c r="CQ72" s="23"/>
      <c r="CR72" s="24"/>
      <c r="CS72" s="24"/>
      <c r="CT72" s="24"/>
      <c r="CU72" s="24"/>
      <c r="CV72" s="15"/>
      <c r="CW72" s="15"/>
      <c r="CX72" s="15"/>
      <c r="CY72" s="16"/>
      <c r="CZ72" s="16"/>
      <c r="DA72" s="16"/>
      <c r="DB72" s="16"/>
      <c r="DC72" s="16"/>
      <c r="DD72" s="16"/>
      <c r="DE72" s="16"/>
      <c r="DF72" s="16"/>
      <c r="DG72" s="13"/>
      <c r="DH72" s="13"/>
      <c r="DI72" s="13"/>
      <c r="DJ72" s="13"/>
      <c r="DK72" s="13"/>
      <c r="DL72" s="13"/>
      <c r="DM72" s="13"/>
      <c r="DN72" s="13"/>
      <c r="DO72" s="13"/>
      <c r="DP72" s="13"/>
      <c r="DQ72" s="13"/>
      <c r="DR72" s="13"/>
      <c r="DS72" s="13"/>
      <c r="DT72" s="13"/>
      <c r="DU72" s="13"/>
      <c r="DV72" s="13"/>
      <c r="DW72" s="13"/>
      <c r="DX72" s="13"/>
      <c r="DY72" s="13"/>
      <c r="DZ72" s="13"/>
      <c r="EA72" s="13"/>
      <c r="EB72" s="13"/>
      <c r="EC72" s="13"/>
      <c r="ED72" s="13"/>
      <c r="EE72" s="13"/>
      <c r="EF72" s="13"/>
      <c r="EG72" s="13"/>
      <c r="EH72" s="13"/>
      <c r="EI72" s="13"/>
      <c r="EJ72" s="13"/>
      <c r="EK72" s="13"/>
      <c r="EL72" s="13"/>
      <c r="EM72" s="13"/>
      <c r="EN72" s="13"/>
      <c r="EO72" s="13"/>
      <c r="EP72" s="13"/>
      <c r="EQ72" s="13"/>
      <c r="ER72" s="13"/>
      <c r="ES72" s="13"/>
      <c r="ET72" s="13"/>
      <c r="EU72" s="13"/>
      <c r="EV72" s="13"/>
    </row>
    <row r="73" spans="1:152" s="14" customFormat="1" ht="15" customHeight="1" x14ac:dyDescent="0.25">
      <c r="A73" s="13"/>
      <c r="B73" s="2145" t="s">
        <v>285</v>
      </c>
      <c r="C73" s="209"/>
      <c r="D73" s="275">
        <f>VLOOKUP($C73,$BI$455:$BO$485,2,FALSE)</f>
        <v>0</v>
      </c>
      <c r="E73" s="578"/>
      <c r="F73" s="1534"/>
      <c r="G73" s="1534"/>
      <c r="H73" s="1534"/>
      <c r="I73" s="1534"/>
      <c r="J73" s="1534"/>
      <c r="K73" s="1534"/>
      <c r="L73" s="1534"/>
      <c r="M73" s="1534"/>
      <c r="N73" s="1534"/>
      <c r="O73" s="1534"/>
      <c r="P73" s="1534"/>
      <c r="Q73" s="276">
        <f>SUM(E73:P73)</f>
        <v>0</v>
      </c>
      <c r="R73" s="276">
        <f>COUNT(E73:P73)</f>
        <v>0</v>
      </c>
      <c r="S73" s="276">
        <f>IF(R73&gt;1,AVERAGE(E73:P73),0)</f>
        <v>0</v>
      </c>
      <c r="T73" s="276">
        <f>IF(R73&gt;1,STDEV(E73:P73),0)</f>
        <v>0</v>
      </c>
      <c r="U73" s="276">
        <f>IF(R73&gt;1,VLOOKUP($R73,$AH$34:$AI$34,2,FALSE),0)</f>
        <v>0</v>
      </c>
      <c r="V73" s="1342"/>
      <c r="W73" s="277">
        <f>IF(R73&gt;1,1-((S73-((T73*U73)/(SQRT(R73))))/S73),VLOOKUP($C73,$BI$455:$BQ$485,8,FALSE))</f>
        <v>0</v>
      </c>
      <c r="X73" s="278">
        <f>VLOOKUP($C73,$BI$455:$BO$485,3,FALSE)</f>
        <v>0</v>
      </c>
      <c r="Y73" s="279">
        <f>VLOOKUP($C73,$BI$455:$BO$485,4,FALSE)</f>
        <v>0</v>
      </c>
      <c r="Z73" s="280">
        <f>IF($Q73&gt;0,VLOOKUP($C73,$BI$455:$BO$485,6,FALSE),0)</f>
        <v>0</v>
      </c>
      <c r="AA73" s="281">
        <f>($Q73*X73)/1000</f>
        <v>0</v>
      </c>
      <c r="AB73" s="281">
        <f>AA73*1</f>
        <v>0</v>
      </c>
      <c r="AC73" s="280">
        <f>IF(AA73&gt;0,SQRT(($W73*$W73)+(Z73*Z73)+($V73*$V73)),0)</f>
        <v>0</v>
      </c>
      <c r="AD73" s="281">
        <f>(AB73*AC73)^2</f>
        <v>0</v>
      </c>
      <c r="AE73" s="282">
        <f>AB73</f>
        <v>0</v>
      </c>
      <c r="AF73" s="141"/>
      <c r="AG73" s="15">
        <f t="shared" si="119"/>
        <v>0</v>
      </c>
      <c r="AH73" s="100"/>
      <c r="AI73" s="101"/>
      <c r="AJ73" s="101"/>
      <c r="AK73" s="101"/>
      <c r="AL73" s="102"/>
      <c r="AM73" s="102"/>
      <c r="AN73" s="102"/>
      <c r="AO73" s="101"/>
      <c r="AP73" s="101"/>
      <c r="AQ73" s="101"/>
      <c r="AR73" s="101"/>
      <c r="AS73" s="101"/>
      <c r="AT73" s="101"/>
      <c r="AU73" s="101"/>
      <c r="AV73" s="101"/>
      <c r="AW73" s="101"/>
      <c r="AX73" s="101"/>
      <c r="AY73" s="631"/>
      <c r="AZ73" s="631"/>
      <c r="BA73" s="631"/>
      <c r="BB73" s="631"/>
      <c r="BC73" s="631"/>
      <c r="BD73" s="631"/>
      <c r="BE73" s="631"/>
      <c r="BF73" s="631"/>
      <c r="BG73" s="61"/>
      <c r="BH73" s="61"/>
      <c r="BI73" s="61"/>
      <c r="BJ73" s="61"/>
      <c r="BK73" s="61"/>
      <c r="BL73" s="61"/>
      <c r="BM73" s="61"/>
      <c r="BN73" s="61"/>
      <c r="BO73" s="61"/>
      <c r="BP73" s="61"/>
      <c r="BQ73" s="61"/>
      <c r="BR73" s="61"/>
      <c r="BS73" s="61"/>
      <c r="BT73" s="61"/>
      <c r="BU73" s="61"/>
      <c r="BV73" s="61"/>
      <c r="BW73" s="61"/>
      <c r="BX73" s="61"/>
      <c r="BY73" s="61"/>
      <c r="BZ73" s="61"/>
      <c r="CA73" s="61"/>
      <c r="CB73" s="24"/>
      <c r="CC73" s="24"/>
      <c r="CD73" s="24"/>
      <c r="CE73" s="24"/>
      <c r="CF73" s="24"/>
      <c r="CG73" s="24"/>
      <c r="CH73" s="24"/>
      <c r="CI73" s="24"/>
      <c r="CJ73" s="24"/>
      <c r="CK73" s="24"/>
      <c r="CL73" s="24"/>
      <c r="CM73" s="24"/>
      <c r="CN73" s="24"/>
      <c r="CO73" s="23"/>
      <c r="CP73" s="23"/>
      <c r="CQ73" s="23"/>
      <c r="CR73" s="24"/>
      <c r="CS73" s="24"/>
      <c r="CT73" s="24"/>
      <c r="CU73" s="24"/>
      <c r="CV73" s="15"/>
      <c r="CW73" s="15"/>
      <c r="CX73" s="15"/>
      <c r="CY73" s="16"/>
      <c r="CZ73" s="16"/>
      <c r="DA73" s="16"/>
      <c r="DB73" s="16"/>
      <c r="DC73" s="16"/>
      <c r="DD73" s="16"/>
      <c r="DE73" s="16"/>
      <c r="DF73" s="16"/>
      <c r="DG73" s="13"/>
      <c r="DH73" s="13"/>
      <c r="DI73" s="13"/>
      <c r="DJ73" s="13"/>
      <c r="DK73" s="13"/>
      <c r="DL73" s="13"/>
      <c r="DM73" s="13"/>
      <c r="DN73" s="13"/>
      <c r="DO73" s="13"/>
      <c r="DP73" s="13"/>
      <c r="DQ73" s="13"/>
      <c r="DR73" s="13"/>
      <c r="DS73" s="13"/>
      <c r="DT73" s="13"/>
      <c r="DU73" s="13"/>
      <c r="DV73" s="13"/>
      <c r="DW73" s="13"/>
      <c r="DX73" s="13"/>
      <c r="DY73" s="13"/>
      <c r="DZ73" s="13"/>
      <c r="EA73" s="13"/>
      <c r="EB73" s="13"/>
      <c r="EC73" s="13"/>
      <c r="ED73" s="13"/>
      <c r="EE73" s="13"/>
      <c r="EF73" s="13"/>
      <c r="EG73" s="13"/>
      <c r="EH73" s="13"/>
      <c r="EI73" s="13"/>
      <c r="EJ73" s="13"/>
      <c r="EK73" s="13"/>
      <c r="EL73" s="13"/>
      <c r="EM73" s="13"/>
      <c r="EN73" s="13"/>
      <c r="EO73" s="13"/>
      <c r="EP73" s="13"/>
      <c r="EQ73" s="13"/>
      <c r="ER73" s="13"/>
      <c r="ES73" s="13"/>
      <c r="ET73" s="13"/>
      <c r="EU73" s="13"/>
      <c r="EV73" s="13"/>
    </row>
    <row r="74" spans="1:152" s="14" customFormat="1" x14ac:dyDescent="0.25">
      <c r="A74" s="13"/>
      <c r="B74" s="2145"/>
      <c r="C74" s="209"/>
      <c r="D74" s="275">
        <f>VLOOKUP($C74,$BI$455:$BO$485,2,FALSE)</f>
        <v>0</v>
      </c>
      <c r="E74" s="578"/>
      <c r="F74" s="1534"/>
      <c r="G74" s="1534"/>
      <c r="H74" s="1534"/>
      <c r="I74" s="1534"/>
      <c r="J74" s="1534"/>
      <c r="K74" s="1534"/>
      <c r="L74" s="1534"/>
      <c r="M74" s="1534"/>
      <c r="N74" s="1534"/>
      <c r="O74" s="1534"/>
      <c r="P74" s="1534"/>
      <c r="Q74" s="276">
        <f>SUM(E74:P74)</f>
        <v>0</v>
      </c>
      <c r="R74" s="276">
        <f>COUNT(E74:P74)</f>
        <v>0</v>
      </c>
      <c r="S74" s="276">
        <f>IF(R74&gt;1,AVERAGE(E74:P74),0)</f>
        <v>0</v>
      </c>
      <c r="T74" s="276">
        <f>IF(R74&gt;1,STDEV(E74:P74),0)</f>
        <v>0</v>
      </c>
      <c r="U74" s="276">
        <f>IF(R74&gt;1,VLOOKUP($R74,$AH$34:$AI$34,2,FALSE),0)</f>
        <v>0</v>
      </c>
      <c r="V74" s="1342"/>
      <c r="W74" s="277">
        <f>IF(R74&gt;1,1-((S74-((T74*U74)/(SQRT(R74))))/S74),VLOOKUP($C74,$BI$455:$BQ$485,8,FALSE))</f>
        <v>0</v>
      </c>
      <c r="X74" s="278">
        <f>VLOOKUP($C74,$BI$455:$BO$485,3,FALSE)</f>
        <v>0</v>
      </c>
      <c r="Y74" s="279">
        <f>VLOOKUP($C74,$BI$455:$BO$485,4,FALSE)</f>
        <v>0</v>
      </c>
      <c r="Z74" s="280">
        <f>IF($Q74&gt;0,VLOOKUP($C74,$BI$455:$BO$485,6,FALSE),0)</f>
        <v>0</v>
      </c>
      <c r="AA74" s="281">
        <f>($Q74*X74)/1000</f>
        <v>0</v>
      </c>
      <c r="AB74" s="281">
        <f>AA74*1</f>
        <v>0</v>
      </c>
      <c r="AC74" s="280">
        <f>IF(AA74&gt;0,SQRT(($W74*$W74)+(Z74*Z74)+($V74*$V74)),0)</f>
        <v>0</v>
      </c>
      <c r="AD74" s="281">
        <f>(AB74*AC74)^2</f>
        <v>0</v>
      </c>
      <c r="AE74" s="282">
        <f>AB74</f>
        <v>0</v>
      </c>
      <c r="AF74" s="141"/>
      <c r="AG74" s="15">
        <f t="shared" si="119"/>
        <v>0</v>
      </c>
      <c r="AH74" s="100"/>
      <c r="AI74" s="101"/>
      <c r="AJ74" s="101"/>
      <c r="AK74" s="101"/>
      <c r="AL74" s="102"/>
      <c r="AM74" s="102"/>
      <c r="AN74" s="102"/>
      <c r="AO74" s="101"/>
      <c r="AP74" s="101"/>
      <c r="AQ74" s="101"/>
      <c r="AR74" s="101"/>
      <c r="AS74" s="101"/>
      <c r="AT74" s="101"/>
      <c r="AU74" s="101"/>
      <c r="AV74" s="101"/>
      <c r="AW74" s="101"/>
      <c r="AX74" s="101"/>
      <c r="AY74" s="631"/>
      <c r="AZ74" s="631"/>
      <c r="BA74" s="631"/>
      <c r="BB74" s="631"/>
      <c r="BC74" s="631"/>
      <c r="BD74" s="631"/>
      <c r="BE74" s="631"/>
      <c r="BF74" s="631"/>
      <c r="BG74" s="61"/>
      <c r="BH74" s="61"/>
      <c r="BI74" s="61"/>
      <c r="BJ74" s="61"/>
      <c r="BK74" s="61"/>
      <c r="BL74" s="61"/>
      <c r="BM74" s="61"/>
      <c r="BN74" s="61"/>
      <c r="BO74" s="61"/>
      <c r="BP74" s="61"/>
      <c r="BQ74" s="61"/>
      <c r="BR74" s="61"/>
      <c r="BS74" s="61"/>
      <c r="BT74" s="61"/>
      <c r="BU74" s="61"/>
      <c r="BV74" s="61"/>
      <c r="BW74" s="61"/>
      <c r="BX74" s="61"/>
      <c r="BY74" s="61"/>
      <c r="BZ74" s="61"/>
      <c r="CA74" s="61"/>
      <c r="CB74" s="24"/>
      <c r="CC74" s="24"/>
      <c r="CD74" s="24"/>
      <c r="CE74" s="24"/>
      <c r="CF74" s="24"/>
      <c r="CG74" s="24"/>
      <c r="CH74" s="24"/>
      <c r="CI74" s="24"/>
      <c r="CJ74" s="24"/>
      <c r="CK74" s="24"/>
      <c r="CL74" s="24"/>
      <c r="CM74" s="24"/>
      <c r="CN74" s="24"/>
      <c r="CO74" s="23"/>
      <c r="CP74" s="23"/>
      <c r="CQ74" s="23"/>
      <c r="CR74" s="24"/>
      <c r="CS74" s="24"/>
      <c r="CT74" s="24"/>
      <c r="CU74" s="24"/>
      <c r="CV74" s="15"/>
      <c r="CW74" s="15"/>
      <c r="CX74" s="15"/>
      <c r="CY74" s="16"/>
      <c r="CZ74" s="16"/>
      <c r="DA74" s="16"/>
      <c r="DB74" s="16"/>
      <c r="DC74" s="16"/>
      <c r="DD74" s="16"/>
      <c r="DE74" s="16"/>
      <c r="DF74" s="16"/>
      <c r="DG74" s="13"/>
      <c r="DH74" s="13"/>
      <c r="DI74" s="13"/>
      <c r="DJ74" s="13"/>
      <c r="DK74" s="13"/>
      <c r="DL74" s="13"/>
      <c r="DM74" s="13"/>
      <c r="DN74" s="13"/>
      <c r="DO74" s="13"/>
      <c r="DP74" s="13"/>
      <c r="DQ74" s="13"/>
      <c r="DR74" s="13"/>
      <c r="DS74" s="13"/>
      <c r="DT74" s="13"/>
      <c r="DU74" s="13"/>
      <c r="DV74" s="13"/>
      <c r="DW74" s="13"/>
      <c r="DX74" s="13"/>
      <c r="DY74" s="13"/>
      <c r="DZ74" s="13"/>
      <c r="EA74" s="13"/>
      <c r="EB74" s="13"/>
      <c r="EC74" s="13"/>
      <c r="ED74" s="13"/>
      <c r="EE74" s="13"/>
      <c r="EF74" s="13"/>
      <c r="EG74" s="13"/>
      <c r="EH74" s="13"/>
      <c r="EI74" s="13"/>
      <c r="EJ74" s="13"/>
      <c r="EK74" s="13"/>
      <c r="EL74" s="13"/>
      <c r="EM74" s="13"/>
      <c r="EN74" s="13"/>
      <c r="EO74" s="13"/>
      <c r="EP74" s="13"/>
      <c r="EQ74" s="13"/>
      <c r="ER74" s="13"/>
      <c r="ES74" s="13"/>
      <c r="ET74" s="13"/>
      <c r="EU74" s="13"/>
      <c r="EV74" s="13"/>
    </row>
    <row r="75" spans="1:152" s="14" customFormat="1" x14ac:dyDescent="0.25">
      <c r="A75" s="13"/>
      <c r="B75" s="733" t="s">
        <v>47</v>
      </c>
      <c r="C75" s="733"/>
      <c r="D75" s="733"/>
      <c r="E75" s="733"/>
      <c r="F75" s="733"/>
      <c r="G75" s="733"/>
      <c r="H75" s="733"/>
      <c r="I75" s="733"/>
      <c r="J75" s="733"/>
      <c r="K75" s="733"/>
      <c r="L75" s="733"/>
      <c r="M75" s="733"/>
      <c r="N75" s="733"/>
      <c r="O75" s="733"/>
      <c r="P75" s="733"/>
      <c r="Q75" s="733"/>
      <c r="R75" s="733"/>
      <c r="S75" s="733"/>
      <c r="T75" s="733"/>
      <c r="U75" s="733"/>
      <c r="V75" s="733"/>
      <c r="W75" s="733"/>
      <c r="X75" s="733"/>
      <c r="Y75" s="733"/>
      <c r="Z75" s="733"/>
      <c r="AA75" s="733"/>
      <c r="AB75" s="283">
        <f>SUM(AB71:AB74)</f>
        <v>0</v>
      </c>
      <c r="AC75" s="284">
        <f>IF(AB75&gt;0,SQRT(SUM(AD71:AD74))/AB75,0)</f>
        <v>0</v>
      </c>
      <c r="AD75" s="283">
        <f>(AB75*AC75)^2</f>
        <v>0</v>
      </c>
      <c r="AE75" s="283">
        <f>SUM(AE67:AE74)</f>
        <v>0</v>
      </c>
      <c r="AF75" s="718"/>
      <c r="AG75" s="15">
        <f t="shared" si="119"/>
        <v>0</v>
      </c>
      <c r="AH75" s="100"/>
      <c r="AI75" s="101"/>
      <c r="AJ75" s="101"/>
      <c r="AK75" s="101"/>
      <c r="AL75" s="102"/>
      <c r="AM75" s="102"/>
      <c r="AN75" s="102"/>
      <c r="AO75" s="101"/>
      <c r="AP75" s="101"/>
      <c r="AQ75" s="101"/>
      <c r="AR75" s="101"/>
      <c r="AS75" s="101"/>
      <c r="AT75" s="101"/>
      <c r="AU75" s="101"/>
      <c r="AV75" s="101"/>
      <c r="AW75" s="101"/>
      <c r="AX75" s="101"/>
      <c r="AY75" s="631"/>
      <c r="AZ75" s="631"/>
      <c r="BA75" s="631"/>
      <c r="BB75" s="631"/>
      <c r="BC75" s="631"/>
      <c r="BD75" s="631"/>
      <c r="BE75" s="631"/>
      <c r="BF75" s="631"/>
      <c r="BG75" s="61"/>
      <c r="BH75" s="61"/>
      <c r="BI75" s="61"/>
      <c r="BJ75" s="61"/>
      <c r="BK75" s="61"/>
      <c r="BL75" s="61"/>
      <c r="BM75" s="61"/>
      <c r="BN75" s="61"/>
      <c r="BO75" s="61"/>
      <c r="BP75" s="61"/>
      <c r="BQ75" s="61"/>
      <c r="BR75" s="61"/>
      <c r="BS75" s="61"/>
      <c r="BT75" s="61"/>
      <c r="BU75" s="61"/>
      <c r="BV75" s="61"/>
      <c r="BW75" s="61"/>
      <c r="BX75" s="61"/>
      <c r="BY75" s="61"/>
      <c r="BZ75" s="61"/>
      <c r="CA75" s="61"/>
      <c r="CB75" s="24"/>
      <c r="CC75" s="24"/>
      <c r="CD75" s="24"/>
      <c r="CE75" s="24"/>
      <c r="CF75" s="24"/>
      <c r="CG75" s="24"/>
      <c r="CH75" s="24"/>
      <c r="CI75" s="24"/>
      <c r="CJ75" s="24"/>
      <c r="CK75" s="24"/>
      <c r="CL75" s="24"/>
      <c r="CM75" s="24"/>
      <c r="CN75" s="24"/>
      <c r="CO75" s="23"/>
      <c r="CP75" s="23"/>
      <c r="CQ75" s="23"/>
      <c r="CR75" s="24"/>
      <c r="CS75" s="24"/>
      <c r="CT75" s="24"/>
      <c r="CU75" s="24"/>
      <c r="CV75" s="15"/>
      <c r="CW75" s="15"/>
      <c r="CX75" s="15"/>
      <c r="CY75" s="16"/>
      <c r="CZ75" s="16"/>
      <c r="DA75" s="16"/>
      <c r="DB75" s="16"/>
      <c r="DC75" s="16"/>
      <c r="DD75" s="16"/>
      <c r="DE75" s="16"/>
      <c r="DF75" s="16"/>
      <c r="DG75" s="13"/>
      <c r="DH75" s="13"/>
      <c r="DI75" s="13"/>
      <c r="DJ75" s="13"/>
      <c r="DK75" s="13"/>
      <c r="DL75" s="13"/>
      <c r="DM75" s="13"/>
      <c r="DN75" s="13"/>
      <c r="DO75" s="13"/>
      <c r="DP75" s="13"/>
      <c r="DQ75" s="13"/>
      <c r="DR75" s="13"/>
      <c r="DS75" s="13"/>
      <c r="DT75" s="13"/>
      <c r="DU75" s="13"/>
      <c r="DV75" s="13"/>
      <c r="DW75" s="13"/>
      <c r="DX75" s="13"/>
      <c r="DY75" s="13"/>
      <c r="DZ75" s="13"/>
      <c r="EA75" s="13"/>
      <c r="EB75" s="13"/>
      <c r="EC75" s="13"/>
      <c r="ED75" s="13"/>
      <c r="EE75" s="13"/>
      <c r="EF75" s="13"/>
      <c r="EG75" s="13"/>
      <c r="EH75" s="13"/>
      <c r="EI75" s="13"/>
      <c r="EJ75" s="13"/>
      <c r="EK75" s="13"/>
      <c r="EL75" s="13"/>
      <c r="EM75" s="13"/>
      <c r="EN75" s="13"/>
      <c r="EO75" s="13"/>
      <c r="EP75" s="13"/>
      <c r="EQ75" s="13"/>
      <c r="ER75" s="13"/>
      <c r="ES75" s="13"/>
      <c r="ET75" s="13"/>
      <c r="EU75" s="13"/>
      <c r="EV75" s="13"/>
    </row>
    <row r="76" spans="1:152" s="14" customFormat="1" ht="4.9000000000000004" customHeight="1" x14ac:dyDescent="0.25">
      <c r="A76" s="13"/>
      <c r="B76" s="730"/>
      <c r="C76" s="731"/>
      <c r="D76" s="731"/>
      <c r="E76" s="731"/>
      <c r="F76" s="731"/>
      <c r="G76" s="731"/>
      <c r="H76" s="731"/>
      <c r="I76" s="731"/>
      <c r="J76" s="731"/>
      <c r="K76" s="731"/>
      <c r="L76" s="731"/>
      <c r="M76" s="731"/>
      <c r="N76" s="731"/>
      <c r="O76" s="731"/>
      <c r="P76" s="731"/>
      <c r="Q76" s="731"/>
      <c r="R76" s="731"/>
      <c r="S76" s="731"/>
      <c r="T76" s="731"/>
      <c r="U76" s="731"/>
      <c r="V76" s="731"/>
      <c r="W76" s="731"/>
      <c r="X76" s="731"/>
      <c r="Y76" s="731"/>
      <c r="Z76" s="731"/>
      <c r="AA76" s="731"/>
      <c r="AB76" s="731"/>
      <c r="AC76" s="731"/>
      <c r="AD76" s="731"/>
      <c r="AE76" s="274"/>
      <c r="AF76" s="13"/>
      <c r="AG76" s="15">
        <f t="shared" si="119"/>
        <v>0</v>
      </c>
      <c r="AH76" s="100"/>
      <c r="AI76" s="101"/>
      <c r="AJ76" s="101"/>
      <c r="AK76" s="101"/>
      <c r="AL76" s="102"/>
      <c r="AM76" s="102"/>
      <c r="AN76" s="102"/>
      <c r="AO76" s="101"/>
      <c r="AP76" s="101"/>
      <c r="AQ76" s="101"/>
      <c r="AR76" s="101"/>
      <c r="AS76" s="101"/>
      <c r="AT76" s="101"/>
      <c r="AU76" s="101"/>
      <c r="AV76" s="101"/>
      <c r="AW76" s="101"/>
      <c r="AX76" s="101"/>
      <c r="AY76" s="631"/>
      <c r="AZ76" s="631"/>
      <c r="BA76" s="631"/>
      <c r="BB76" s="631"/>
      <c r="BC76" s="631"/>
      <c r="BD76" s="631"/>
      <c r="BE76" s="631"/>
      <c r="BF76" s="631"/>
      <c r="BG76" s="61"/>
      <c r="BH76" s="61"/>
      <c r="BI76" s="61"/>
      <c r="BJ76" s="61"/>
      <c r="BK76" s="61"/>
      <c r="BL76" s="61"/>
      <c r="BM76" s="61"/>
      <c r="BN76" s="61"/>
      <c r="BO76" s="61"/>
      <c r="BP76" s="61"/>
      <c r="BQ76" s="61"/>
      <c r="BR76" s="61"/>
      <c r="BS76" s="61"/>
      <c r="BT76" s="61"/>
      <c r="BU76" s="61"/>
      <c r="BV76" s="61"/>
      <c r="BW76" s="61"/>
      <c r="BX76" s="61"/>
      <c r="BY76" s="61"/>
      <c r="BZ76" s="61"/>
      <c r="CA76" s="61"/>
      <c r="CB76" s="24"/>
      <c r="CC76" s="24"/>
      <c r="CD76" s="24"/>
      <c r="CE76" s="24"/>
      <c r="CF76" s="24"/>
      <c r="CG76" s="24"/>
      <c r="CH76" s="24"/>
      <c r="CI76" s="24"/>
      <c r="CJ76" s="24"/>
      <c r="CK76" s="24"/>
      <c r="CL76" s="24"/>
      <c r="CM76" s="24"/>
      <c r="CN76" s="24"/>
      <c r="CO76" s="23"/>
      <c r="CP76" s="23"/>
      <c r="CQ76" s="23"/>
      <c r="CR76" s="24"/>
      <c r="CS76" s="24"/>
      <c r="CT76" s="24"/>
      <c r="CU76" s="24"/>
      <c r="CV76" s="15"/>
      <c r="CW76" s="15"/>
      <c r="CX76" s="15"/>
      <c r="CY76" s="16"/>
      <c r="CZ76" s="16"/>
      <c r="DA76" s="16"/>
      <c r="DB76" s="16"/>
      <c r="DC76" s="16"/>
      <c r="DD76" s="16"/>
      <c r="DE76" s="16"/>
      <c r="DF76" s="16"/>
      <c r="DG76" s="13"/>
      <c r="DH76" s="13"/>
      <c r="DI76" s="13"/>
      <c r="DJ76" s="13"/>
      <c r="DK76" s="13"/>
      <c r="DL76" s="13"/>
      <c r="DM76" s="13"/>
      <c r="DN76" s="13"/>
      <c r="DO76" s="13"/>
      <c r="DP76" s="13"/>
      <c r="DQ76" s="13"/>
      <c r="DR76" s="13"/>
      <c r="DS76" s="13"/>
      <c r="DT76" s="13"/>
      <c r="DU76" s="13"/>
      <c r="DV76" s="13"/>
      <c r="DW76" s="13"/>
      <c r="DX76" s="13"/>
      <c r="DY76" s="13"/>
      <c r="DZ76" s="13"/>
      <c r="EA76" s="13"/>
      <c r="EB76" s="13"/>
      <c r="EC76" s="13"/>
      <c r="ED76" s="13"/>
      <c r="EE76" s="13"/>
      <c r="EF76" s="13"/>
      <c r="EG76" s="13"/>
      <c r="EH76" s="13"/>
      <c r="EI76" s="13"/>
      <c r="EJ76" s="13"/>
      <c r="EK76" s="13"/>
      <c r="EL76" s="13"/>
      <c r="EM76" s="13"/>
      <c r="EN76" s="13"/>
      <c r="EO76" s="13"/>
      <c r="EP76" s="13"/>
      <c r="EQ76" s="13"/>
      <c r="ER76" s="13"/>
      <c r="ES76" s="13"/>
      <c r="ET76" s="13"/>
      <c r="EU76" s="13"/>
      <c r="EV76" s="13"/>
    </row>
    <row r="77" spans="1:152" s="57" customFormat="1" ht="31.5" x14ac:dyDescent="0.25">
      <c r="A77" s="13"/>
      <c r="B77" s="2144" t="s">
        <v>303</v>
      </c>
      <c r="C77" s="2144"/>
      <c r="D77" s="2144"/>
      <c r="E77" s="2144"/>
      <c r="F77" s="2144"/>
      <c r="G77" s="2144"/>
      <c r="H77" s="2144"/>
      <c r="I77" s="2144"/>
      <c r="J77" s="2144"/>
      <c r="K77" s="2144"/>
      <c r="L77" s="2144"/>
      <c r="M77" s="2144"/>
      <c r="N77" s="2144"/>
      <c r="O77" s="2144"/>
      <c r="P77" s="2144"/>
      <c r="Q77" s="2144"/>
      <c r="R77" s="2144"/>
      <c r="S77" s="2144"/>
      <c r="T77" s="2144"/>
      <c r="U77" s="2144"/>
      <c r="V77" s="2144"/>
      <c r="W77" s="2144"/>
      <c r="X77" s="2144"/>
      <c r="Y77" s="2144"/>
      <c r="Z77" s="2144"/>
      <c r="AA77" s="2144"/>
      <c r="AB77" s="734"/>
      <c r="AC77" s="735">
        <f>IF(AB77&gt;0,(SQRT(AD75+#REF!+#REF!))/AB77,0)</f>
        <v>0</v>
      </c>
      <c r="AD77" s="734">
        <f>(AB77*AC77)^2</f>
        <v>0</v>
      </c>
      <c r="AE77" s="1886">
        <f>AE75</f>
        <v>0</v>
      </c>
      <c r="AF77" s="697"/>
      <c r="AG77" s="15">
        <f t="shared" si="119"/>
        <v>0</v>
      </c>
      <c r="AH77" s="100"/>
      <c r="AI77" s="101"/>
      <c r="AJ77" s="101"/>
      <c r="AK77" s="101"/>
      <c r="AL77" s="102"/>
      <c r="AM77" s="102"/>
      <c r="AN77" s="102"/>
      <c r="AO77" s="101"/>
      <c r="AP77" s="101"/>
      <c r="AQ77" s="101"/>
      <c r="AR77" s="101"/>
      <c r="AS77" s="101"/>
      <c r="AT77" s="101"/>
      <c r="AU77" s="101"/>
      <c r="AV77" s="101"/>
      <c r="AW77" s="101"/>
      <c r="AX77" s="101"/>
      <c r="AY77" s="631"/>
      <c r="AZ77" s="631"/>
      <c r="BA77" s="631"/>
      <c r="BB77" s="631"/>
      <c r="BC77" s="631"/>
      <c r="BD77" s="631"/>
      <c r="BE77" s="631"/>
      <c r="BF77" s="631"/>
      <c r="BG77" s="61"/>
      <c r="BH77" s="61"/>
      <c r="BI77" s="61"/>
      <c r="BJ77" s="61"/>
      <c r="BK77" s="61"/>
      <c r="BL77" s="61"/>
      <c r="BM77" s="61"/>
      <c r="BN77" s="61"/>
      <c r="BO77" s="61"/>
      <c r="BP77" s="61"/>
      <c r="BQ77" s="61"/>
      <c r="BR77" s="61"/>
      <c r="BS77" s="61"/>
      <c r="BT77" s="61"/>
      <c r="BU77" s="61"/>
      <c r="BV77" s="61"/>
      <c r="BW77" s="61"/>
      <c r="BX77" s="61"/>
      <c r="BY77" s="61"/>
      <c r="BZ77" s="61"/>
      <c r="CA77" s="61"/>
      <c r="CB77" s="56"/>
      <c r="CC77" s="56"/>
      <c r="CD77" s="56"/>
      <c r="CE77" s="56"/>
      <c r="CF77" s="56"/>
      <c r="CG77" s="56"/>
      <c r="CH77" s="56"/>
      <c r="CI77" s="56"/>
      <c r="CJ77" s="56"/>
      <c r="CK77" s="56"/>
      <c r="CL77" s="56"/>
      <c r="CM77" s="56"/>
      <c r="CN77" s="56"/>
      <c r="CO77" s="23"/>
      <c r="CP77" s="23"/>
      <c r="CQ77" s="23"/>
      <c r="CR77" s="56"/>
      <c r="CS77" s="56"/>
      <c r="CT77" s="56"/>
      <c r="CU77" s="56"/>
      <c r="CV77" s="15"/>
      <c r="CW77" s="15"/>
      <c r="CX77" s="15"/>
      <c r="CY77" s="16"/>
      <c r="CZ77" s="16"/>
      <c r="DA77" s="16"/>
      <c r="DB77" s="16"/>
      <c r="DC77" s="16"/>
      <c r="DD77" s="16"/>
      <c r="DE77" s="16"/>
      <c r="DF77" s="16"/>
      <c r="DG77" s="13"/>
      <c r="DH77" s="13"/>
      <c r="DI77" s="13"/>
      <c r="DJ77" s="13"/>
      <c r="DK77" s="13"/>
      <c r="DL77" s="13"/>
      <c r="DM77" s="13"/>
      <c r="DN77" s="13"/>
      <c r="DO77" s="13"/>
      <c r="DP77" s="13"/>
      <c r="DQ77" s="13"/>
      <c r="DR77" s="13"/>
      <c r="DS77" s="13"/>
      <c r="DT77" s="13"/>
      <c r="DU77" s="13"/>
      <c r="DV77" s="13"/>
      <c r="DW77" s="13"/>
      <c r="DX77" s="13"/>
      <c r="DY77" s="13"/>
      <c r="DZ77" s="13"/>
      <c r="EA77" s="13"/>
      <c r="EB77" s="13"/>
      <c r="EC77" s="13"/>
      <c r="ED77" s="13"/>
      <c r="EE77" s="13"/>
      <c r="EF77" s="13"/>
      <c r="EG77" s="13"/>
      <c r="EH77" s="13"/>
      <c r="EI77" s="13"/>
      <c r="EJ77" s="13"/>
      <c r="EK77" s="13"/>
      <c r="EL77" s="13"/>
      <c r="EM77" s="13"/>
      <c r="EN77" s="13"/>
      <c r="EO77" s="13"/>
      <c r="EP77" s="13"/>
      <c r="EQ77" s="13"/>
      <c r="ER77" s="13"/>
      <c r="ES77" s="13"/>
      <c r="ET77" s="13"/>
      <c r="EU77" s="13"/>
      <c r="EV77" s="13"/>
    </row>
    <row r="78" spans="1:152" s="13" customFormat="1" ht="21" x14ac:dyDescent="0.25">
      <c r="B78" s="80"/>
      <c r="C78" s="80"/>
      <c r="D78" s="80"/>
      <c r="E78" s="81"/>
      <c r="F78" s="81"/>
      <c r="G78" s="81"/>
      <c r="H78" s="81"/>
      <c r="I78" s="81"/>
      <c r="J78" s="81"/>
      <c r="K78" s="81"/>
      <c r="L78" s="81"/>
      <c r="M78" s="81"/>
      <c r="N78" s="81"/>
      <c r="O78" s="81"/>
      <c r="P78" s="81"/>
      <c r="Q78" s="81"/>
      <c r="R78" s="82"/>
      <c r="S78" s="81"/>
      <c r="T78" s="81"/>
      <c r="U78" s="81"/>
      <c r="V78" s="83"/>
      <c r="W78" s="83"/>
      <c r="X78" s="80"/>
      <c r="Y78" s="80"/>
      <c r="Z78" s="83"/>
      <c r="AA78" s="84"/>
      <c r="AB78" s="84"/>
      <c r="AC78" s="83"/>
      <c r="AD78" s="84"/>
      <c r="AG78" s="15"/>
      <c r="AH78" s="100"/>
      <c r="AI78" s="101"/>
      <c r="AJ78" s="101"/>
      <c r="AK78" s="101"/>
      <c r="AL78" s="102"/>
      <c r="AM78" s="102"/>
      <c r="AN78" s="102"/>
      <c r="AO78" s="101"/>
      <c r="AP78" s="101"/>
      <c r="AQ78" s="101"/>
      <c r="AR78" s="101"/>
      <c r="AS78" s="101"/>
      <c r="AT78" s="101"/>
      <c r="AU78" s="101"/>
      <c r="AV78" s="101"/>
      <c r="AW78" s="101"/>
      <c r="AX78" s="101"/>
      <c r="AY78" s="631"/>
      <c r="AZ78" s="631"/>
      <c r="BA78" s="631"/>
      <c r="BB78" s="631"/>
      <c r="BC78" s="631"/>
      <c r="BD78" s="631"/>
      <c r="BE78" s="631"/>
      <c r="BF78" s="631"/>
      <c r="BG78" s="631"/>
      <c r="BH78" s="631"/>
      <c r="BI78" s="631"/>
      <c r="BJ78" s="631"/>
      <c r="BK78" s="631"/>
      <c r="BL78" s="631"/>
      <c r="BM78" s="631"/>
      <c r="BN78" s="631"/>
      <c r="BO78" s="631"/>
      <c r="BP78" s="631"/>
      <c r="BQ78" s="631"/>
      <c r="BR78" s="631"/>
      <c r="BS78" s="631"/>
      <c r="BT78" s="631"/>
      <c r="BU78" s="631"/>
      <c r="BV78" s="631"/>
      <c r="BW78" s="631"/>
      <c r="BX78" s="631"/>
      <c r="BY78" s="631"/>
      <c r="BZ78" s="631"/>
      <c r="CA78" s="631"/>
      <c r="CB78" s="15"/>
      <c r="CC78" s="15"/>
      <c r="CD78" s="15"/>
      <c r="CE78" s="15"/>
      <c r="CF78" s="15"/>
      <c r="CG78" s="15"/>
      <c r="CH78" s="15"/>
      <c r="CI78" s="15"/>
      <c r="CJ78" s="15"/>
      <c r="CK78" s="15"/>
      <c r="CL78" s="15"/>
      <c r="CM78" s="15"/>
      <c r="CN78" s="15"/>
      <c r="CO78" s="16"/>
      <c r="CP78" s="16"/>
      <c r="CQ78" s="16"/>
      <c r="CR78" s="15"/>
      <c r="CS78" s="15"/>
      <c r="CT78" s="15"/>
      <c r="CU78" s="15"/>
      <c r="CV78" s="15"/>
      <c r="CW78" s="15"/>
      <c r="CX78" s="15"/>
      <c r="CY78" s="16"/>
      <c r="CZ78" s="16"/>
      <c r="DA78" s="16"/>
      <c r="DB78" s="16"/>
      <c r="DC78" s="16"/>
      <c r="DD78" s="16"/>
      <c r="DE78" s="16"/>
      <c r="DF78" s="16"/>
    </row>
    <row r="79" spans="1:152" s="65" customFormat="1" hidden="1" x14ac:dyDescent="0.25">
      <c r="V79" s="631"/>
      <c r="AA79" s="632"/>
      <c r="AB79" s="632"/>
      <c r="AD79" s="632"/>
      <c r="AE79" s="633"/>
      <c r="AH79" s="634"/>
      <c r="AI79" s="634"/>
      <c r="AK79" s="632"/>
      <c r="AR79" s="632"/>
      <c r="AV79" s="632"/>
      <c r="AX79" s="632"/>
      <c r="AY79" s="631"/>
      <c r="AZ79" s="631"/>
      <c r="BA79" s="631"/>
      <c r="BB79" s="631"/>
      <c r="BC79" s="631"/>
      <c r="BD79" s="631"/>
      <c r="BE79" s="631"/>
      <c r="BF79" s="631"/>
      <c r="BG79" s="631"/>
      <c r="BH79" s="631"/>
      <c r="BI79" s="631"/>
      <c r="BJ79" s="631"/>
      <c r="BK79" s="631"/>
      <c r="BL79" s="631"/>
      <c r="BM79" s="631"/>
      <c r="BN79" s="631"/>
      <c r="BO79" s="631"/>
      <c r="BP79" s="631"/>
      <c r="BQ79" s="631"/>
      <c r="BR79" s="631"/>
      <c r="BS79" s="631"/>
      <c r="BT79" s="631"/>
      <c r="BU79" s="631"/>
      <c r="BV79" s="631"/>
      <c r="BW79" s="631"/>
      <c r="BX79" s="631"/>
      <c r="BY79" s="631"/>
      <c r="BZ79" s="631"/>
      <c r="CA79" s="631"/>
      <c r="CB79" s="637"/>
      <c r="CC79" s="636"/>
      <c r="CD79" s="636"/>
      <c r="CE79" s="637"/>
      <c r="CF79" s="637"/>
      <c r="CG79" s="637"/>
      <c r="CH79" s="637"/>
      <c r="CI79" s="636"/>
      <c r="CJ79" s="636"/>
      <c r="CK79" s="637"/>
      <c r="CL79" s="637"/>
      <c r="CM79" s="637"/>
      <c r="CN79" s="705"/>
      <c r="CO79" s="16"/>
      <c r="CP79" s="16"/>
      <c r="CQ79" s="16"/>
      <c r="CR79" s="67"/>
      <c r="CS79" s="67"/>
      <c r="CT79" s="67"/>
      <c r="CU79" s="67"/>
      <c r="CV79" s="67"/>
      <c r="CW79" s="67"/>
      <c r="CX79" s="67"/>
      <c r="CY79" s="67"/>
      <c r="CZ79" s="67"/>
      <c r="DA79" s="67"/>
      <c r="DB79" s="67"/>
      <c r="DC79" s="67"/>
      <c r="DD79" s="67"/>
      <c r="DE79" s="67"/>
      <c r="DF79" s="67"/>
      <c r="DG79" s="67"/>
      <c r="DH79" s="67"/>
      <c r="DI79" s="67"/>
      <c r="DJ79" s="67"/>
      <c r="DK79" s="67"/>
      <c r="DL79" s="67"/>
      <c r="DM79" s="67"/>
      <c r="DN79" s="67"/>
      <c r="DO79" s="67"/>
      <c r="DP79" s="67"/>
      <c r="DQ79" s="67"/>
      <c r="DR79" s="67"/>
      <c r="DS79" s="67"/>
      <c r="DT79" s="67"/>
      <c r="DU79" s="67"/>
      <c r="DV79" s="67"/>
      <c r="DW79" s="67"/>
      <c r="DX79" s="67"/>
      <c r="DY79" s="67"/>
      <c r="DZ79" s="88"/>
      <c r="EA79" s="88"/>
      <c r="EB79" s="88"/>
      <c r="EC79" s="88"/>
      <c r="ED79" s="88"/>
      <c r="EE79" s="88"/>
      <c r="EF79" s="88"/>
      <c r="EG79" s="88"/>
    </row>
    <row r="80" spans="1:152" s="65" customFormat="1" hidden="1" x14ac:dyDescent="0.25">
      <c r="V80" s="631"/>
      <c r="AA80" s="632"/>
      <c r="AB80" s="632"/>
      <c r="AD80" s="632"/>
      <c r="AE80" s="633"/>
      <c r="AH80" s="634"/>
      <c r="AI80" s="634"/>
      <c r="AK80" s="632"/>
      <c r="AR80" s="632"/>
      <c r="AV80" s="632"/>
      <c r="AX80" s="632"/>
      <c r="AY80" s="631"/>
      <c r="AZ80" s="631"/>
      <c r="BA80" s="631"/>
      <c r="BB80" s="631"/>
      <c r="BC80" s="631"/>
      <c r="BD80" s="631"/>
      <c r="BE80" s="631"/>
      <c r="BF80" s="631"/>
      <c r="BG80" s="631"/>
      <c r="BH80" s="631"/>
      <c r="BI80" s="631"/>
      <c r="BJ80" s="631"/>
      <c r="BK80" s="631"/>
      <c r="BL80" s="631"/>
      <c r="BM80" s="631"/>
      <c r="BN80" s="631"/>
      <c r="BO80" s="631"/>
      <c r="BP80" s="631"/>
      <c r="BQ80" s="631"/>
      <c r="BR80" s="631"/>
      <c r="BS80" s="631"/>
      <c r="BT80" s="631"/>
      <c r="BU80" s="631"/>
      <c r="BV80" s="631"/>
      <c r="BW80" s="631"/>
      <c r="BX80" s="631"/>
      <c r="BY80" s="631"/>
      <c r="BZ80" s="631"/>
      <c r="CA80" s="631"/>
      <c r="CB80" s="637"/>
      <c r="CC80" s="636"/>
      <c r="CD80" s="636"/>
      <c r="CE80" s="637"/>
      <c r="CF80" s="637"/>
      <c r="CG80" s="637"/>
      <c r="CH80" s="637"/>
      <c r="CI80" s="636"/>
      <c r="CJ80" s="636"/>
      <c r="CK80" s="637"/>
      <c r="CL80" s="637"/>
      <c r="CM80" s="637"/>
      <c r="CN80" s="705"/>
      <c r="CO80" s="16"/>
      <c r="CP80" s="16"/>
      <c r="CQ80" s="16"/>
      <c r="CR80" s="67"/>
      <c r="CS80" s="67"/>
      <c r="CT80" s="67"/>
      <c r="CU80" s="67"/>
      <c r="CV80" s="67"/>
      <c r="CW80" s="67"/>
      <c r="CX80" s="67"/>
      <c r="CY80" s="67"/>
      <c r="CZ80" s="67"/>
      <c r="DA80" s="67"/>
      <c r="DB80" s="67"/>
      <c r="DC80" s="67"/>
      <c r="DD80" s="67"/>
      <c r="DE80" s="67"/>
      <c r="DF80" s="67"/>
      <c r="DG80" s="67"/>
      <c r="DH80" s="67"/>
      <c r="DI80" s="67"/>
      <c r="DJ80" s="67"/>
      <c r="DK80" s="67"/>
      <c r="DL80" s="67"/>
      <c r="DM80" s="67"/>
      <c r="DN80" s="67"/>
      <c r="DO80" s="67"/>
      <c r="DP80" s="67"/>
      <c r="DQ80" s="67"/>
      <c r="DR80" s="67"/>
      <c r="DS80" s="67"/>
      <c r="DT80" s="67"/>
      <c r="DU80" s="67"/>
      <c r="DV80" s="67"/>
      <c r="DW80" s="67"/>
      <c r="DX80" s="67"/>
      <c r="DY80" s="67"/>
      <c r="DZ80" s="88"/>
      <c r="EA80" s="88"/>
      <c r="EB80" s="88"/>
      <c r="EC80" s="88"/>
      <c r="ED80" s="88"/>
      <c r="EE80" s="88"/>
      <c r="EF80" s="88"/>
      <c r="EG80" s="88"/>
    </row>
    <row r="81" spans="22:137" s="65" customFormat="1" hidden="1" x14ac:dyDescent="0.25">
      <c r="V81" s="631"/>
      <c r="AA81" s="632"/>
      <c r="AB81" s="632"/>
      <c r="AD81" s="632"/>
      <c r="AE81" s="633"/>
      <c r="AH81" s="634"/>
      <c r="AI81" s="634"/>
      <c r="AK81" s="632"/>
      <c r="AR81" s="632"/>
      <c r="AV81" s="632"/>
      <c r="AX81" s="632"/>
      <c r="AY81" s="631"/>
      <c r="AZ81" s="631"/>
      <c r="BA81" s="631"/>
      <c r="BB81" s="631"/>
      <c r="BC81" s="631"/>
      <c r="BD81" s="631"/>
      <c r="BE81" s="631"/>
      <c r="BF81" s="631"/>
      <c r="BG81" s="631"/>
      <c r="BH81" s="631"/>
      <c r="BI81" s="631"/>
      <c r="BJ81" s="631"/>
      <c r="BK81" s="631"/>
      <c r="BL81" s="631"/>
      <c r="BM81" s="631"/>
      <c r="BN81" s="631"/>
      <c r="BO81" s="631"/>
      <c r="BP81" s="631"/>
      <c r="BQ81" s="631"/>
      <c r="BR81" s="631"/>
      <c r="BS81" s="631"/>
      <c r="BT81" s="631"/>
      <c r="BU81" s="631"/>
      <c r="BV81" s="631"/>
      <c r="BW81" s="631"/>
      <c r="BX81" s="631"/>
      <c r="BY81" s="631"/>
      <c r="BZ81" s="631"/>
      <c r="CA81" s="631"/>
      <c r="CB81" s="637"/>
      <c r="CC81" s="636"/>
      <c r="CD81" s="636"/>
      <c r="CE81" s="637"/>
      <c r="CF81" s="637"/>
      <c r="CG81" s="637"/>
      <c r="CH81" s="637"/>
      <c r="CI81" s="636"/>
      <c r="CJ81" s="636"/>
      <c r="CK81" s="637"/>
      <c r="CL81" s="637"/>
      <c r="CM81" s="637"/>
      <c r="CN81" s="705"/>
      <c r="CO81" s="16"/>
      <c r="CP81" s="16"/>
      <c r="CQ81" s="16"/>
      <c r="CR81" s="67"/>
      <c r="CS81" s="67"/>
      <c r="CT81" s="67"/>
      <c r="CU81" s="67"/>
      <c r="CV81" s="67"/>
      <c r="CW81" s="67"/>
      <c r="CX81" s="67"/>
      <c r="CY81" s="67"/>
      <c r="CZ81" s="67"/>
      <c r="DA81" s="67"/>
      <c r="DB81" s="67"/>
      <c r="DC81" s="67"/>
      <c r="DD81" s="67"/>
      <c r="DE81" s="67"/>
      <c r="DF81" s="67"/>
      <c r="DG81" s="67"/>
      <c r="DH81" s="67"/>
      <c r="DI81" s="67"/>
      <c r="DJ81" s="67"/>
      <c r="DK81" s="67"/>
      <c r="DL81" s="67"/>
      <c r="DM81" s="67"/>
      <c r="DN81" s="67"/>
      <c r="DO81" s="67"/>
      <c r="DP81" s="67"/>
      <c r="DQ81" s="67"/>
      <c r="DR81" s="67"/>
      <c r="DS81" s="67"/>
      <c r="DT81" s="67"/>
      <c r="DU81" s="67"/>
      <c r="DV81" s="67"/>
      <c r="DW81" s="67"/>
      <c r="DX81" s="67"/>
      <c r="DY81" s="67"/>
      <c r="DZ81" s="88"/>
      <c r="EA81" s="88"/>
      <c r="EB81" s="88"/>
      <c r="EC81" s="88"/>
      <c r="ED81" s="88"/>
      <c r="EE81" s="88"/>
      <c r="EF81" s="88"/>
      <c r="EG81" s="88"/>
    </row>
    <row r="82" spans="22:137" s="65" customFormat="1" hidden="1" x14ac:dyDescent="0.25">
      <c r="V82" s="631"/>
      <c r="AA82" s="632"/>
      <c r="AB82" s="632"/>
      <c r="AD82" s="632"/>
      <c r="AE82" s="633"/>
      <c r="AH82" s="634"/>
      <c r="AI82" s="634"/>
      <c r="AK82" s="632"/>
      <c r="AR82" s="632"/>
      <c r="AV82" s="632"/>
      <c r="AX82" s="632"/>
      <c r="AY82" s="631"/>
      <c r="AZ82" s="631"/>
      <c r="BA82" s="631"/>
      <c r="BB82" s="631"/>
      <c r="BC82" s="631"/>
      <c r="BD82" s="631"/>
      <c r="BE82" s="631"/>
      <c r="BF82" s="631"/>
      <c r="BG82" s="631"/>
      <c r="BH82" s="631"/>
      <c r="BI82" s="631"/>
      <c r="BJ82" s="631"/>
      <c r="BK82" s="631"/>
      <c r="BL82" s="631"/>
      <c r="BM82" s="631"/>
      <c r="BN82" s="631"/>
      <c r="BO82" s="631"/>
      <c r="BP82" s="631"/>
      <c r="BQ82" s="631"/>
      <c r="BR82" s="631"/>
      <c r="BS82" s="631"/>
      <c r="BT82" s="631"/>
      <c r="BU82" s="631"/>
      <c r="BV82" s="631"/>
      <c r="BW82" s="631"/>
      <c r="BX82" s="631"/>
      <c r="BY82" s="631"/>
      <c r="BZ82" s="631"/>
      <c r="CA82" s="631"/>
      <c r="CB82" s="637"/>
      <c r="CC82" s="636"/>
      <c r="CD82" s="636"/>
      <c r="CE82" s="637"/>
      <c r="CF82" s="637"/>
      <c r="CG82" s="637"/>
      <c r="CH82" s="637"/>
      <c r="CI82" s="636"/>
      <c r="CJ82" s="636"/>
      <c r="CK82" s="637"/>
      <c r="CL82" s="637"/>
      <c r="CM82" s="637"/>
      <c r="CN82" s="705"/>
      <c r="CO82" s="16"/>
      <c r="CP82" s="16"/>
      <c r="CQ82" s="16"/>
      <c r="CR82" s="67"/>
      <c r="CS82" s="67"/>
      <c r="CT82" s="67"/>
      <c r="CU82" s="67"/>
      <c r="CV82" s="67"/>
      <c r="CW82" s="67"/>
      <c r="CX82" s="67"/>
      <c r="CY82" s="67"/>
      <c r="CZ82" s="67"/>
      <c r="DA82" s="67"/>
      <c r="DB82" s="67"/>
      <c r="DC82" s="67"/>
      <c r="DD82" s="67"/>
      <c r="DE82" s="67"/>
      <c r="DF82" s="67"/>
      <c r="DG82" s="67"/>
      <c r="DH82" s="67"/>
      <c r="DI82" s="67"/>
      <c r="DJ82" s="67"/>
      <c r="DK82" s="67"/>
      <c r="DL82" s="67"/>
      <c r="DM82" s="67"/>
      <c r="DN82" s="67"/>
      <c r="DO82" s="67"/>
      <c r="DP82" s="67"/>
      <c r="DQ82" s="67"/>
      <c r="DR82" s="67"/>
      <c r="DS82" s="67"/>
      <c r="DT82" s="67"/>
      <c r="DU82" s="67"/>
      <c r="DV82" s="67"/>
      <c r="DW82" s="67"/>
      <c r="DX82" s="67"/>
      <c r="DY82" s="67"/>
      <c r="DZ82" s="88"/>
      <c r="EA82" s="88"/>
      <c r="EB82" s="88"/>
      <c r="EC82" s="88"/>
      <c r="ED82" s="88"/>
      <c r="EE82" s="88"/>
      <c r="EF82" s="88"/>
      <c r="EG82" s="88"/>
    </row>
    <row r="83" spans="22:137" s="65" customFormat="1" hidden="1" x14ac:dyDescent="0.25">
      <c r="V83" s="631"/>
      <c r="AA83" s="632"/>
      <c r="AB83" s="632"/>
      <c r="AD83" s="632"/>
      <c r="AE83" s="633"/>
      <c r="AH83" s="634"/>
      <c r="AI83" s="634"/>
      <c r="AK83" s="632"/>
      <c r="AR83" s="632"/>
      <c r="AV83" s="632"/>
      <c r="AX83" s="632"/>
      <c r="AY83" s="631"/>
      <c r="AZ83" s="631"/>
      <c r="BA83" s="631"/>
      <c r="BB83" s="631"/>
      <c r="BC83" s="631"/>
      <c r="BD83" s="631"/>
      <c r="BE83" s="631"/>
      <c r="BF83" s="631"/>
      <c r="BG83" s="631"/>
      <c r="BH83" s="631"/>
      <c r="BI83" s="631"/>
      <c r="BJ83" s="631"/>
      <c r="BK83" s="631"/>
      <c r="BL83" s="631"/>
      <c r="BM83" s="631"/>
      <c r="BN83" s="631"/>
      <c r="BO83" s="631"/>
      <c r="BP83" s="631"/>
      <c r="BQ83" s="631"/>
      <c r="BR83" s="631"/>
      <c r="BS83" s="631"/>
      <c r="BT83" s="631"/>
      <c r="BU83" s="631"/>
      <c r="BV83" s="631"/>
      <c r="BW83" s="631"/>
      <c r="BX83" s="631"/>
      <c r="BY83" s="631"/>
      <c r="BZ83" s="631"/>
      <c r="CA83" s="631"/>
      <c r="CB83" s="637"/>
      <c r="CC83" s="636"/>
      <c r="CD83" s="636"/>
      <c r="CE83" s="637"/>
      <c r="CF83" s="637"/>
      <c r="CG83" s="637"/>
      <c r="CH83" s="637"/>
      <c r="CI83" s="636"/>
      <c r="CJ83" s="636"/>
      <c r="CK83" s="637"/>
      <c r="CL83" s="637"/>
      <c r="CM83" s="637"/>
      <c r="CN83" s="705"/>
      <c r="CO83" s="16"/>
      <c r="CP83" s="16"/>
      <c r="CQ83" s="16"/>
      <c r="CR83" s="67"/>
      <c r="CS83" s="67"/>
      <c r="CT83" s="67"/>
      <c r="CU83" s="67"/>
      <c r="CV83" s="67"/>
      <c r="CW83" s="67"/>
      <c r="CX83" s="67"/>
      <c r="CY83" s="67"/>
      <c r="CZ83" s="67"/>
      <c r="DA83" s="67"/>
      <c r="DB83" s="67"/>
      <c r="DC83" s="67"/>
      <c r="DD83" s="67"/>
      <c r="DE83" s="67"/>
      <c r="DF83" s="67"/>
      <c r="DG83" s="67"/>
      <c r="DH83" s="67"/>
      <c r="DI83" s="67"/>
      <c r="DJ83" s="67"/>
      <c r="DK83" s="67"/>
      <c r="DL83" s="67"/>
      <c r="DM83" s="67"/>
      <c r="DN83" s="67"/>
      <c r="DO83" s="67"/>
      <c r="DP83" s="67"/>
      <c r="DQ83" s="67"/>
      <c r="DR83" s="67"/>
      <c r="DS83" s="67"/>
      <c r="DT83" s="67"/>
      <c r="DU83" s="67"/>
      <c r="DV83" s="67"/>
      <c r="DW83" s="67"/>
      <c r="DX83" s="67"/>
      <c r="DY83" s="67"/>
      <c r="DZ83" s="88"/>
      <c r="EA83" s="88"/>
      <c r="EB83" s="88"/>
      <c r="EC83" s="88"/>
      <c r="ED83" s="88"/>
      <c r="EE83" s="88"/>
      <c r="EF83" s="88"/>
      <c r="EG83" s="88"/>
    </row>
    <row r="84" spans="22:137" s="65" customFormat="1" hidden="1" x14ac:dyDescent="0.25">
      <c r="V84" s="631"/>
      <c r="AA84" s="632"/>
      <c r="AB84" s="632"/>
      <c r="AD84" s="632"/>
      <c r="AE84" s="633"/>
      <c r="AH84" s="634"/>
      <c r="AI84" s="634"/>
      <c r="AK84" s="632"/>
      <c r="AR84" s="632"/>
      <c r="AV84" s="632"/>
      <c r="AX84" s="632"/>
      <c r="AY84" s="631"/>
      <c r="AZ84" s="631"/>
      <c r="BA84" s="631"/>
      <c r="BB84" s="631"/>
      <c r="BC84" s="631"/>
      <c r="BD84" s="631"/>
      <c r="BE84" s="631"/>
      <c r="BF84" s="631"/>
      <c r="BG84" s="631"/>
      <c r="BH84" s="631"/>
      <c r="BI84" s="631"/>
      <c r="BJ84" s="631"/>
      <c r="BK84" s="631"/>
      <c r="BL84" s="631"/>
      <c r="BM84" s="631"/>
      <c r="BN84" s="631"/>
      <c r="BO84" s="631"/>
      <c r="BP84" s="631"/>
      <c r="BQ84" s="631"/>
      <c r="BR84" s="631"/>
      <c r="BS84" s="631"/>
      <c r="BT84" s="631"/>
      <c r="BU84" s="631"/>
      <c r="BV84" s="631"/>
      <c r="BW84" s="631"/>
      <c r="BX84" s="631"/>
      <c r="BY84" s="631"/>
      <c r="BZ84" s="631"/>
      <c r="CA84" s="631"/>
      <c r="CB84" s="637"/>
      <c r="CC84" s="636"/>
      <c r="CD84" s="636"/>
      <c r="CE84" s="637"/>
      <c r="CF84" s="637"/>
      <c r="CG84" s="637"/>
      <c r="CH84" s="637"/>
      <c r="CI84" s="636"/>
      <c r="CJ84" s="636"/>
      <c r="CK84" s="637"/>
      <c r="CL84" s="637"/>
      <c r="CM84" s="637"/>
      <c r="CN84" s="705"/>
      <c r="CO84" s="16"/>
      <c r="CP84" s="16"/>
      <c r="CQ84" s="16"/>
      <c r="CR84" s="67"/>
      <c r="CS84" s="67"/>
      <c r="CT84" s="67"/>
      <c r="CU84" s="67"/>
      <c r="CV84" s="67"/>
      <c r="CW84" s="67"/>
      <c r="CX84" s="67"/>
      <c r="CY84" s="67"/>
      <c r="CZ84" s="67"/>
      <c r="DA84" s="67"/>
      <c r="DB84" s="67"/>
      <c r="DC84" s="67"/>
      <c r="DD84" s="67"/>
      <c r="DE84" s="67"/>
      <c r="DF84" s="67"/>
      <c r="DG84" s="67"/>
      <c r="DH84" s="67"/>
      <c r="DI84" s="67"/>
      <c r="DJ84" s="67"/>
      <c r="DK84" s="67"/>
      <c r="DL84" s="67"/>
      <c r="DM84" s="67"/>
      <c r="DN84" s="67"/>
      <c r="DO84" s="67"/>
      <c r="DP84" s="67"/>
      <c r="DQ84" s="67"/>
      <c r="DR84" s="67"/>
      <c r="DS84" s="67"/>
      <c r="DT84" s="67"/>
      <c r="DU84" s="67"/>
      <c r="DV84" s="67"/>
      <c r="DW84" s="67"/>
      <c r="DX84" s="67"/>
      <c r="DY84" s="67"/>
      <c r="DZ84" s="88"/>
      <c r="EA84" s="88"/>
      <c r="EB84" s="88"/>
      <c r="EC84" s="88"/>
      <c r="ED84" s="88"/>
      <c r="EE84" s="88"/>
      <c r="EF84" s="88"/>
      <c r="EG84" s="88"/>
    </row>
    <row r="85" spans="22:137" s="65" customFormat="1" ht="15" hidden="1" customHeight="1" x14ac:dyDescent="0.25">
      <c r="V85" s="631"/>
      <c r="AA85" s="632"/>
      <c r="AB85" s="632"/>
      <c r="AD85" s="632"/>
      <c r="AE85" s="633"/>
      <c r="AH85" s="634"/>
      <c r="AI85" s="634"/>
      <c r="AK85" s="632"/>
      <c r="AR85" s="632"/>
      <c r="AV85" s="632"/>
      <c r="AX85" s="632"/>
      <c r="AY85" s="631"/>
      <c r="AZ85" s="631"/>
      <c r="BA85" s="631"/>
      <c r="BB85" s="631"/>
      <c r="BC85" s="631"/>
      <c r="BD85" s="631"/>
      <c r="BE85" s="631"/>
      <c r="BF85" s="631"/>
      <c r="BG85" s="631"/>
      <c r="BH85" s="631"/>
      <c r="BI85" s="631"/>
      <c r="BJ85" s="631"/>
      <c r="BK85" s="631"/>
      <c r="BL85" s="631"/>
      <c r="BM85" s="631"/>
      <c r="BN85" s="631"/>
      <c r="BO85" s="631"/>
      <c r="BP85" s="631"/>
      <c r="BQ85" s="631"/>
      <c r="BR85" s="631"/>
      <c r="BS85" s="631"/>
      <c r="BT85" s="631"/>
      <c r="BU85" s="631"/>
      <c r="BV85" s="631"/>
      <c r="BW85" s="631"/>
      <c r="BX85" s="631"/>
      <c r="BY85" s="631"/>
      <c r="BZ85" s="631"/>
      <c r="CA85" s="631"/>
      <c r="CB85" s="637"/>
      <c r="CC85" s="636"/>
      <c r="CD85" s="636"/>
      <c r="CE85" s="637"/>
      <c r="CF85" s="637"/>
      <c r="CG85" s="637"/>
      <c r="CH85" s="637"/>
      <c r="CI85" s="636"/>
      <c r="CJ85" s="636"/>
      <c r="CK85" s="637"/>
      <c r="CL85" s="637"/>
      <c r="CM85" s="637"/>
      <c r="CN85" s="705"/>
      <c r="CO85" s="16"/>
      <c r="CP85" s="16"/>
      <c r="CQ85" s="16"/>
      <c r="CR85" s="67"/>
      <c r="CS85" s="67"/>
      <c r="CT85" s="67"/>
      <c r="CU85" s="67"/>
      <c r="CV85" s="67"/>
      <c r="CW85" s="67"/>
      <c r="CX85" s="67"/>
      <c r="CY85" s="67"/>
      <c r="CZ85" s="67"/>
      <c r="DA85" s="67"/>
      <c r="DB85" s="67"/>
      <c r="DC85" s="67"/>
      <c r="DD85" s="67"/>
      <c r="DE85" s="67"/>
      <c r="DF85" s="67"/>
      <c r="DG85" s="67"/>
      <c r="DH85" s="67"/>
      <c r="DI85" s="67"/>
      <c r="DJ85" s="67"/>
      <c r="DK85" s="67"/>
      <c r="DL85" s="67"/>
      <c r="DM85" s="67"/>
      <c r="DN85" s="67"/>
      <c r="DO85" s="67"/>
      <c r="DP85" s="67"/>
      <c r="DQ85" s="67"/>
      <c r="DR85" s="67"/>
      <c r="DS85" s="67"/>
      <c r="DT85" s="67"/>
      <c r="DU85" s="67"/>
      <c r="DV85" s="67"/>
      <c r="DW85" s="67"/>
      <c r="DX85" s="67"/>
      <c r="DY85" s="67"/>
      <c r="DZ85" s="88"/>
      <c r="EA85" s="88"/>
      <c r="EB85" s="88"/>
      <c r="EC85" s="88"/>
      <c r="ED85" s="88"/>
      <c r="EE85" s="88"/>
      <c r="EF85" s="88"/>
      <c r="EG85" s="88"/>
    </row>
    <row r="86" spans="22:137" s="65" customFormat="1" ht="15" hidden="1" customHeight="1" x14ac:dyDescent="0.25">
      <c r="V86" s="631"/>
      <c r="AA86" s="632"/>
      <c r="AB86" s="632"/>
      <c r="AD86" s="632"/>
      <c r="AE86" s="633"/>
      <c r="AH86" s="634"/>
      <c r="AI86" s="634"/>
      <c r="AK86" s="632"/>
      <c r="AR86" s="632"/>
      <c r="AV86" s="632"/>
      <c r="AX86" s="632"/>
      <c r="AY86" s="631"/>
      <c r="AZ86" s="631"/>
      <c r="BA86" s="631"/>
      <c r="BB86" s="631"/>
      <c r="BC86" s="631"/>
      <c r="BD86" s="631"/>
      <c r="BE86" s="631"/>
      <c r="BF86" s="631"/>
      <c r="BG86" s="631"/>
      <c r="BH86" s="631"/>
      <c r="BI86" s="631"/>
      <c r="BJ86" s="631"/>
      <c r="BK86" s="631"/>
      <c r="BL86" s="631"/>
      <c r="BM86" s="631"/>
      <c r="BN86" s="631"/>
      <c r="BO86" s="631"/>
      <c r="BP86" s="631"/>
      <c r="BQ86" s="631"/>
      <c r="BR86" s="631"/>
      <c r="BS86" s="631"/>
      <c r="BT86" s="631"/>
      <c r="BU86" s="631"/>
      <c r="BV86" s="631"/>
      <c r="BW86" s="631"/>
      <c r="BX86" s="631"/>
      <c r="BY86" s="631"/>
      <c r="BZ86" s="631"/>
      <c r="CA86" s="631"/>
      <c r="CB86" s="637"/>
      <c r="CC86" s="636"/>
      <c r="CD86" s="636"/>
      <c r="CE86" s="637"/>
      <c r="CF86" s="637"/>
      <c r="CG86" s="637"/>
      <c r="CH86" s="637"/>
      <c r="CI86" s="636"/>
      <c r="CJ86" s="636"/>
      <c r="CK86" s="637"/>
      <c r="CL86" s="637"/>
      <c r="CM86" s="637"/>
      <c r="CN86" s="705"/>
      <c r="CO86" s="16"/>
      <c r="CP86" s="16"/>
      <c r="CQ86" s="16"/>
      <c r="CR86" s="67"/>
      <c r="CS86" s="67"/>
    </row>
    <row r="87" spans="22:137" s="65" customFormat="1" ht="15" hidden="1" customHeight="1" x14ac:dyDescent="0.25">
      <c r="V87" s="631"/>
      <c r="AA87" s="632"/>
      <c r="AB87" s="632"/>
      <c r="AD87" s="632"/>
      <c r="AE87" s="633"/>
      <c r="AH87" s="634"/>
      <c r="AI87" s="634"/>
      <c r="AK87" s="632"/>
      <c r="AR87" s="632"/>
      <c r="AV87" s="632"/>
      <c r="AX87" s="632"/>
      <c r="AY87" s="631"/>
      <c r="AZ87" s="631"/>
      <c r="BA87" s="631"/>
      <c r="BB87" s="631"/>
      <c r="BC87" s="631"/>
      <c r="BD87" s="631"/>
      <c r="BE87" s="631"/>
      <c r="BF87" s="631"/>
      <c r="BG87" s="631"/>
      <c r="BH87" s="631"/>
      <c r="BI87" s="631"/>
      <c r="BJ87" s="631"/>
      <c r="BK87" s="631"/>
      <c r="BL87" s="631"/>
      <c r="BM87" s="631"/>
      <c r="BN87" s="631"/>
      <c r="BO87" s="631"/>
      <c r="BP87" s="631"/>
      <c r="BQ87" s="631"/>
      <c r="BR87" s="631"/>
      <c r="BS87" s="631"/>
      <c r="BT87" s="631"/>
      <c r="BU87" s="631"/>
      <c r="BV87" s="631"/>
      <c r="BW87" s="631"/>
      <c r="BX87" s="631"/>
      <c r="BY87" s="631"/>
      <c r="BZ87" s="631"/>
      <c r="CA87" s="631"/>
      <c r="CB87" s="637"/>
      <c r="CC87" s="636"/>
      <c r="CD87" s="636"/>
      <c r="CE87" s="637"/>
      <c r="CF87" s="637"/>
      <c r="CG87" s="637"/>
      <c r="CH87" s="637"/>
      <c r="CI87" s="636"/>
      <c r="CJ87" s="636"/>
      <c r="CK87" s="637"/>
      <c r="CL87" s="637"/>
      <c r="CM87" s="637"/>
      <c r="CN87" s="705"/>
      <c r="CO87" s="88"/>
      <c r="CP87" s="88"/>
      <c r="CQ87" s="88"/>
      <c r="CR87" s="67"/>
      <c r="CS87" s="67"/>
    </row>
    <row r="88" spans="22:137" s="65" customFormat="1" ht="15" hidden="1" customHeight="1" x14ac:dyDescent="0.25">
      <c r="V88" s="631"/>
      <c r="AA88" s="632"/>
      <c r="AB88" s="632"/>
      <c r="AD88" s="632"/>
      <c r="AE88" s="633"/>
      <c r="AH88" s="634"/>
      <c r="AI88" s="634"/>
      <c r="AK88" s="632"/>
      <c r="AR88" s="632"/>
      <c r="AV88" s="632"/>
      <c r="AX88" s="632"/>
      <c r="AY88" s="631"/>
      <c r="AZ88" s="631"/>
      <c r="BA88" s="631"/>
      <c r="BB88" s="631"/>
      <c r="BC88" s="631"/>
      <c r="BD88" s="631"/>
      <c r="BE88" s="631"/>
      <c r="BF88" s="631"/>
      <c r="BG88" s="631"/>
      <c r="BH88" s="631"/>
      <c r="BI88" s="631"/>
      <c r="BJ88" s="631"/>
      <c r="BK88" s="631"/>
      <c r="BL88" s="631"/>
      <c r="BM88" s="631"/>
      <c r="BN88" s="631"/>
      <c r="BO88" s="631"/>
      <c r="BP88" s="631"/>
      <c r="BQ88" s="631"/>
      <c r="BR88" s="631"/>
      <c r="BS88" s="631"/>
      <c r="BT88" s="631"/>
      <c r="BU88" s="631"/>
      <c r="BV88" s="631"/>
      <c r="BW88" s="631"/>
      <c r="BX88" s="631"/>
      <c r="BY88" s="631"/>
      <c r="BZ88" s="631"/>
      <c r="CA88" s="631"/>
      <c r="CB88" s="637"/>
      <c r="CC88" s="636"/>
      <c r="CD88" s="636"/>
      <c r="CE88" s="637"/>
      <c r="CF88" s="637"/>
      <c r="CG88" s="637"/>
      <c r="CH88" s="637"/>
      <c r="CI88" s="636"/>
      <c r="CJ88" s="636"/>
      <c r="CK88" s="637"/>
      <c r="CL88" s="637"/>
      <c r="CM88" s="637"/>
      <c r="CN88" s="705"/>
      <c r="CO88" s="88"/>
      <c r="CP88" s="88"/>
      <c r="CQ88" s="88"/>
      <c r="CR88" s="67"/>
      <c r="CS88" s="67"/>
    </row>
    <row r="89" spans="22:137" s="67" customFormat="1" ht="15" hidden="1" customHeight="1" x14ac:dyDescent="0.25">
      <c r="V89" s="655"/>
      <c r="AA89" s="656"/>
      <c r="AB89" s="656"/>
      <c r="AD89" s="656"/>
      <c r="AE89" s="657"/>
      <c r="AH89" s="658"/>
      <c r="AI89" s="658"/>
      <c r="AK89" s="656"/>
      <c r="AR89" s="656"/>
      <c r="AV89" s="656"/>
      <c r="AX89" s="656"/>
      <c r="AY89" s="631"/>
      <c r="AZ89" s="631"/>
      <c r="BA89" s="631"/>
      <c r="BB89" s="631"/>
      <c r="BC89" s="631"/>
      <c r="BD89" s="631"/>
      <c r="BE89" s="631"/>
      <c r="BF89" s="631"/>
      <c r="BG89" s="631"/>
      <c r="BH89" s="631"/>
      <c r="BI89" s="631"/>
      <c r="BJ89" s="631"/>
      <c r="BK89" s="631"/>
      <c r="BL89" s="631"/>
      <c r="BM89" s="631"/>
      <c r="BN89" s="631"/>
      <c r="BO89" s="631"/>
      <c r="BP89" s="631"/>
      <c r="BQ89" s="631"/>
      <c r="BR89" s="631"/>
      <c r="BS89" s="631"/>
      <c r="BT89" s="631"/>
      <c r="BU89" s="631"/>
      <c r="BV89" s="631"/>
      <c r="BW89" s="631"/>
      <c r="BX89" s="631"/>
      <c r="BY89" s="631"/>
      <c r="BZ89" s="631"/>
      <c r="CA89" s="631"/>
      <c r="CB89" s="637"/>
      <c r="CC89" s="898"/>
      <c r="CD89" s="898"/>
      <c r="CE89" s="637"/>
      <c r="CF89" s="637"/>
      <c r="CG89" s="637"/>
      <c r="CH89" s="637"/>
      <c r="CI89" s="898"/>
      <c r="CJ89" s="898"/>
      <c r="CK89" s="637"/>
      <c r="CL89" s="637"/>
      <c r="CM89" s="637"/>
      <c r="CN89" s="705"/>
      <c r="CO89" s="88"/>
      <c r="CP89" s="88"/>
      <c r="CQ89" s="88"/>
    </row>
    <row r="90" spans="22:137" s="67" customFormat="1" ht="15" hidden="1" customHeight="1" thickBot="1" x14ac:dyDescent="0.3">
      <c r="V90" s="655"/>
      <c r="AA90" s="656"/>
      <c r="AB90" s="656"/>
      <c r="AD90" s="656"/>
      <c r="AE90" s="657"/>
      <c r="AH90" s="658"/>
      <c r="AI90" s="658"/>
      <c r="AK90" s="656"/>
      <c r="AR90" s="656"/>
      <c r="AV90" s="656"/>
      <c r="AX90" s="656"/>
      <c r="AY90" s="631"/>
      <c r="AZ90" s="631"/>
      <c r="BA90" s="631"/>
      <c r="BB90" s="631"/>
      <c r="BC90" s="631"/>
      <c r="BD90" s="631"/>
      <c r="BE90" s="631"/>
      <c r="BF90" s="631"/>
      <c r="BG90" s="631"/>
      <c r="BH90" s="631"/>
      <c r="BI90" s="631">
        <v>1</v>
      </c>
      <c r="BJ90" s="631">
        <v>2</v>
      </c>
      <c r="BK90" s="631">
        <v>3</v>
      </c>
      <c r="BL90" s="631">
        <v>4</v>
      </c>
      <c r="BM90" s="631">
        <v>5</v>
      </c>
      <c r="BN90" s="631">
        <v>6</v>
      </c>
      <c r="BO90" s="631">
        <v>7</v>
      </c>
      <c r="BP90" s="631">
        <v>8</v>
      </c>
      <c r="BQ90" s="631">
        <v>9</v>
      </c>
      <c r="BR90" s="631">
        <v>10</v>
      </c>
      <c r="BS90" s="631">
        <v>11</v>
      </c>
      <c r="BT90" s="631">
        <v>12</v>
      </c>
      <c r="BU90" s="631">
        <v>13</v>
      </c>
      <c r="BV90" s="631">
        <v>14</v>
      </c>
      <c r="BW90" s="631">
        <v>15</v>
      </c>
      <c r="BX90" s="631">
        <v>16</v>
      </c>
      <c r="BY90" s="631">
        <v>17</v>
      </c>
      <c r="BZ90" s="631">
        <v>18</v>
      </c>
      <c r="CA90" s="631">
        <v>19</v>
      </c>
      <c r="CB90" s="636">
        <v>20</v>
      </c>
      <c r="CC90" s="636">
        <v>21</v>
      </c>
      <c r="CD90" s="636">
        <v>22</v>
      </c>
      <c r="CE90" s="636">
        <v>23</v>
      </c>
      <c r="CF90" s="636">
        <v>24</v>
      </c>
      <c r="CG90" s="636">
        <v>25</v>
      </c>
      <c r="CH90" s="636">
        <v>26</v>
      </c>
      <c r="CI90" s="636">
        <v>27</v>
      </c>
      <c r="CJ90" s="636">
        <v>28</v>
      </c>
      <c r="CK90" s="636">
        <v>29</v>
      </c>
      <c r="CL90" s="636">
        <v>30</v>
      </c>
      <c r="CM90" s="636">
        <v>31</v>
      </c>
      <c r="CN90" s="919">
        <v>32</v>
      </c>
      <c r="CO90" s="88"/>
      <c r="CP90" s="88"/>
      <c r="CQ90" s="88"/>
      <c r="CR90" s="919">
        <v>33</v>
      </c>
      <c r="CS90" s="919">
        <v>34</v>
      </c>
    </row>
    <row r="91" spans="22:137" s="67" customFormat="1" ht="26.25" hidden="1" customHeight="1" thickBot="1" x14ac:dyDescent="0.3">
      <c r="V91" s="655"/>
      <c r="AA91" s="656"/>
      <c r="AB91" s="656"/>
      <c r="AD91" s="656"/>
      <c r="AE91" s="657"/>
      <c r="AH91" s="658"/>
      <c r="AI91" s="658"/>
      <c r="AK91" s="656"/>
      <c r="AR91" s="656"/>
      <c r="AV91" s="656"/>
      <c r="AX91" s="656"/>
      <c r="AY91" s="631"/>
      <c r="AZ91" s="631"/>
      <c r="BA91" s="631"/>
      <c r="BB91" s="631"/>
      <c r="BC91" s="631"/>
      <c r="BD91" s="631"/>
      <c r="BE91" s="631"/>
      <c r="BF91" s="631"/>
      <c r="BG91" s="631"/>
      <c r="BH91" s="631"/>
      <c r="BI91" s="631"/>
      <c r="BJ91" s="631"/>
      <c r="BK91" s="631" t="s">
        <v>605</v>
      </c>
      <c r="BL91" s="631"/>
      <c r="BM91" s="631" t="s">
        <v>233</v>
      </c>
      <c r="BN91" s="631" t="s">
        <v>233</v>
      </c>
      <c r="BO91" s="631" t="s">
        <v>240</v>
      </c>
      <c r="BP91" s="631" t="s">
        <v>172</v>
      </c>
      <c r="BQ91" s="631"/>
      <c r="BR91" s="631"/>
      <c r="BS91" s="631"/>
      <c r="BT91" s="631"/>
      <c r="BU91" s="631"/>
      <c r="BV91" s="631"/>
      <c r="BW91" s="631"/>
      <c r="BX91" s="631"/>
      <c r="BY91" s="631"/>
      <c r="BZ91" s="631"/>
      <c r="CA91" s="631"/>
      <c r="CB91" s="2093" t="s">
        <v>173</v>
      </c>
      <c r="CC91" s="2094"/>
      <c r="CD91" s="2094"/>
      <c r="CE91" s="2094"/>
      <c r="CF91" s="2094"/>
      <c r="CG91" s="2094"/>
      <c r="CH91" s="2094"/>
      <c r="CI91" s="2094"/>
      <c r="CJ91" s="2094"/>
      <c r="CK91" s="2094"/>
      <c r="CL91" s="2094"/>
      <c r="CM91" s="2095"/>
      <c r="CN91" s="705"/>
      <c r="CO91" s="88"/>
      <c r="CP91" s="88"/>
      <c r="CQ91" s="88"/>
      <c r="CR91" s="67" t="s">
        <v>295</v>
      </c>
    </row>
    <row r="92" spans="22:137" s="67" customFormat="1" ht="58.5" hidden="1" customHeight="1" thickBot="1" x14ac:dyDescent="0.3">
      <c r="V92" s="655"/>
      <c r="X92" s="659"/>
      <c r="Y92" s="659"/>
      <c r="Z92" s="659"/>
      <c r="AA92" s="660"/>
      <c r="AB92" s="660"/>
      <c r="AC92" s="659"/>
      <c r="AD92" s="660"/>
      <c r="AE92" s="661"/>
      <c r="AF92" s="659"/>
      <c r="AG92" s="659"/>
      <c r="AH92" s="662"/>
      <c r="AI92" s="662"/>
      <c r="AJ92" s="659"/>
      <c r="AK92" s="660"/>
      <c r="AL92" s="659"/>
      <c r="AM92" s="659"/>
      <c r="AN92" s="659"/>
      <c r="AO92" s="659"/>
      <c r="AP92" s="659"/>
      <c r="AQ92" s="659"/>
      <c r="AR92" s="660"/>
      <c r="AS92" s="659"/>
      <c r="AT92" s="659"/>
      <c r="AU92" s="659"/>
      <c r="AV92" s="660"/>
      <c r="AW92" s="659"/>
      <c r="AX92" s="660"/>
      <c r="AY92" s="631"/>
      <c r="AZ92" s="631"/>
      <c r="BA92" s="631"/>
      <c r="BB92" s="631"/>
      <c r="BC92" s="631"/>
      <c r="BD92" s="631"/>
      <c r="BE92" s="631"/>
      <c r="BF92" s="631"/>
      <c r="BG92" s="631"/>
      <c r="BH92" s="631"/>
      <c r="BI92" s="631" t="s">
        <v>365</v>
      </c>
      <c r="BJ92" s="631" t="s">
        <v>253</v>
      </c>
      <c r="BK92" s="631"/>
      <c r="BL92" s="631" t="s">
        <v>251</v>
      </c>
      <c r="BM92" s="631"/>
      <c r="BN92" s="631"/>
      <c r="BO92" s="631"/>
      <c r="BP92" s="631" t="s">
        <v>606</v>
      </c>
      <c r="BQ92" s="631" t="s">
        <v>607</v>
      </c>
      <c r="BR92" s="631" t="s">
        <v>251</v>
      </c>
      <c r="BS92" s="631" t="s">
        <v>233</v>
      </c>
      <c r="BT92" s="631" t="s">
        <v>233</v>
      </c>
      <c r="BU92" s="631" t="s">
        <v>240</v>
      </c>
      <c r="BV92" s="631" t="s">
        <v>265</v>
      </c>
      <c r="BW92" s="631" t="s">
        <v>608</v>
      </c>
      <c r="BX92" s="631" t="s">
        <v>251</v>
      </c>
      <c r="BY92" s="631" t="s">
        <v>233</v>
      </c>
      <c r="BZ92" s="631" t="s">
        <v>233</v>
      </c>
      <c r="CA92" s="631" t="s">
        <v>240</v>
      </c>
      <c r="CB92" s="900" t="s">
        <v>266</v>
      </c>
      <c r="CC92" s="900" t="s">
        <v>607</v>
      </c>
      <c r="CD92" s="941" t="s">
        <v>251</v>
      </c>
      <c r="CE92" s="900" t="s">
        <v>233</v>
      </c>
      <c r="CF92" s="900" t="s">
        <v>233</v>
      </c>
      <c r="CG92" s="900" t="s">
        <v>240</v>
      </c>
      <c r="CH92" s="900" t="s">
        <v>265</v>
      </c>
      <c r="CI92" s="900" t="s">
        <v>608</v>
      </c>
      <c r="CJ92" s="941" t="s">
        <v>251</v>
      </c>
      <c r="CK92" s="900" t="s">
        <v>233</v>
      </c>
      <c r="CL92" s="900" t="s">
        <v>233</v>
      </c>
      <c r="CM92" s="900" t="s">
        <v>240</v>
      </c>
      <c r="CN92" s="705"/>
      <c r="CO92" s="88"/>
      <c r="CP92" s="88"/>
      <c r="CQ92" s="88"/>
      <c r="CR92" s="67" t="s">
        <v>296</v>
      </c>
      <c r="CS92" s="67" t="s">
        <v>297</v>
      </c>
    </row>
    <row r="93" spans="22:137" s="67" customFormat="1" ht="16.5" hidden="1" customHeight="1" thickBot="1" x14ac:dyDescent="0.35">
      <c r="V93" s="655"/>
      <c r="X93" s="659"/>
      <c r="Y93" s="659"/>
      <c r="Z93" s="659"/>
      <c r="AA93" s="660"/>
      <c r="AB93" s="660"/>
      <c r="AC93" s="659"/>
      <c r="AD93" s="660"/>
      <c r="AE93" s="661"/>
      <c r="AF93" s="659"/>
      <c r="AG93" s="659"/>
      <c r="AH93" s="662"/>
      <c r="AI93" s="662"/>
      <c r="AJ93" s="659"/>
      <c r="AK93" s="660"/>
      <c r="AL93" s="659"/>
      <c r="AM93" s="659"/>
      <c r="AN93" s="659"/>
      <c r="AO93" s="659"/>
      <c r="AP93" s="659"/>
      <c r="AQ93" s="659"/>
      <c r="AR93" s="660"/>
      <c r="AS93" s="659"/>
      <c r="AT93" s="659"/>
      <c r="AU93" s="659"/>
      <c r="AV93" s="660"/>
      <c r="AW93" s="659"/>
      <c r="AX93" s="660"/>
      <c r="AY93" s="631"/>
      <c r="AZ93" s="631"/>
      <c r="BA93" s="631"/>
      <c r="BB93" s="631"/>
      <c r="BC93" s="631"/>
      <c r="BD93" s="631"/>
      <c r="BE93" s="631"/>
      <c r="BF93" s="631"/>
      <c r="BG93" s="631"/>
      <c r="BH93" s="631"/>
      <c r="BI93" s="631" t="s">
        <v>2</v>
      </c>
      <c r="BJ93" s="631" t="s">
        <v>609</v>
      </c>
      <c r="BK93" s="631">
        <v>2534.8130000000001</v>
      </c>
      <c r="BL93" s="631" t="s">
        <v>610</v>
      </c>
      <c r="BM93" s="631">
        <v>2.64E-3</v>
      </c>
      <c r="BN93" s="631">
        <v>2.64E-3</v>
      </c>
      <c r="BO93" s="631" t="s">
        <v>241</v>
      </c>
      <c r="BP93" s="631">
        <v>28.760200000000001</v>
      </c>
      <c r="BQ93" s="631">
        <f>BP93/1000</f>
        <v>2.87602E-2</v>
      </c>
      <c r="BR93" s="631" t="s">
        <v>611</v>
      </c>
      <c r="BS93" s="631">
        <v>3.0000000000000001E-3</v>
      </c>
      <c r="BT93" s="631">
        <v>0.03</v>
      </c>
      <c r="BU93" s="631" t="s">
        <v>242</v>
      </c>
      <c r="BV93" s="631">
        <v>43.1404</v>
      </c>
      <c r="BW93" s="631">
        <f>BV93/1000</f>
        <v>4.3140400000000002E-2</v>
      </c>
      <c r="BX93" s="631" t="s">
        <v>612</v>
      </c>
      <c r="BY93" s="631">
        <v>5.0000000000000001E-3</v>
      </c>
      <c r="BZ93" s="631">
        <v>0.05</v>
      </c>
      <c r="CA93" s="631" t="s">
        <v>242</v>
      </c>
      <c r="CB93" s="794">
        <v>0</v>
      </c>
      <c r="CC93" s="794">
        <f>CB93/1000</f>
        <v>0</v>
      </c>
      <c r="CD93" s="794" t="s">
        <v>611</v>
      </c>
      <c r="CE93" s="798">
        <v>0</v>
      </c>
      <c r="CF93" s="798">
        <v>0</v>
      </c>
      <c r="CG93" s="794" t="s">
        <v>242</v>
      </c>
      <c r="CH93" s="794">
        <v>0</v>
      </c>
      <c r="CI93" s="794">
        <f>CH93/1000</f>
        <v>0</v>
      </c>
      <c r="CJ93" s="794" t="s">
        <v>612</v>
      </c>
      <c r="CK93" s="798">
        <v>0</v>
      </c>
      <c r="CL93" s="798">
        <v>0</v>
      </c>
      <c r="CM93" s="794" t="s">
        <v>242</v>
      </c>
      <c r="CN93" s="705"/>
      <c r="CO93" s="88"/>
      <c r="CP93" s="88"/>
      <c r="CQ93" s="88"/>
      <c r="CR93" s="67">
        <v>0.15</v>
      </c>
      <c r="CS93" s="67">
        <v>0.2</v>
      </c>
    </row>
    <row r="94" spans="22:137" s="67" customFormat="1" ht="16.5" hidden="1" customHeight="1" thickBot="1" x14ac:dyDescent="0.35">
      <c r="V94" s="655"/>
      <c r="X94" s="659"/>
      <c r="Y94" s="659"/>
      <c r="Z94" s="659"/>
      <c r="AA94" s="660"/>
      <c r="AB94" s="660"/>
      <c r="AC94" s="659"/>
      <c r="AD94" s="660"/>
      <c r="AE94" s="661"/>
      <c r="AF94" s="659"/>
      <c r="AG94" s="659"/>
      <c r="AH94" s="662"/>
      <c r="AI94" s="662"/>
      <c r="AJ94" s="659"/>
      <c r="AK94" s="660"/>
      <c r="AL94" s="659"/>
      <c r="AM94" s="659"/>
      <c r="AN94" s="659"/>
      <c r="AO94" s="659"/>
      <c r="AP94" s="659"/>
      <c r="AQ94" s="659"/>
      <c r="AR94" s="660"/>
      <c r="AS94" s="659"/>
      <c r="AT94" s="659"/>
      <c r="AU94" s="659"/>
      <c r="AV94" s="660"/>
      <c r="AW94" s="659"/>
      <c r="AX94" s="660"/>
      <c r="AY94" s="631"/>
      <c r="AZ94" s="631"/>
      <c r="BA94" s="631"/>
      <c r="BB94" s="631"/>
      <c r="BC94" s="631"/>
      <c r="BD94" s="631"/>
      <c r="BE94" s="631"/>
      <c r="BF94" s="631"/>
      <c r="BG94" s="631"/>
      <c r="BH94" s="631"/>
      <c r="BI94" s="631" t="s">
        <v>211</v>
      </c>
      <c r="BJ94" s="631" t="s">
        <v>613</v>
      </c>
      <c r="BK94" s="631">
        <v>2160.7550000000001</v>
      </c>
      <c r="BL94" s="631" t="s">
        <v>610</v>
      </c>
      <c r="BM94" s="631">
        <v>3.0399999999999997E-3</v>
      </c>
      <c r="BN94" s="631">
        <v>3.0399999999999997E-3</v>
      </c>
      <c r="BO94" s="631" t="s">
        <v>241</v>
      </c>
      <c r="BP94" s="631">
        <v>26.622399999999999</v>
      </c>
      <c r="BQ94" s="631">
        <f t="shared" ref="BQ94:BQ117" si="120">BP94/1000</f>
        <v>2.6622399999999997E-2</v>
      </c>
      <c r="BR94" s="631" t="s">
        <v>614</v>
      </c>
      <c r="BS94" s="631">
        <v>3.0000000000000001E-3</v>
      </c>
      <c r="BT94" s="631">
        <v>0.03</v>
      </c>
      <c r="BU94" s="631" t="s">
        <v>242</v>
      </c>
      <c r="BV94" s="631">
        <v>39.933500000000002</v>
      </c>
      <c r="BW94" s="631">
        <f t="shared" ref="BW94:BW117" si="121">BV94/1000</f>
        <v>3.9933500000000004E-2</v>
      </c>
      <c r="BX94" s="631" t="s">
        <v>612</v>
      </c>
      <c r="BY94" s="631">
        <v>5.0000000000000001E-3</v>
      </c>
      <c r="BZ94" s="631">
        <v>0.05</v>
      </c>
      <c r="CA94" s="631" t="s">
        <v>242</v>
      </c>
      <c r="CB94" s="794">
        <v>0</v>
      </c>
      <c r="CC94" s="794">
        <f t="shared" ref="CC94:CC117" si="122">CB94/1000</f>
        <v>0</v>
      </c>
      <c r="CD94" s="794" t="s">
        <v>611</v>
      </c>
      <c r="CE94" s="798">
        <v>0</v>
      </c>
      <c r="CF94" s="798">
        <v>0</v>
      </c>
      <c r="CG94" s="794" t="s">
        <v>242</v>
      </c>
      <c r="CH94" s="797">
        <v>0</v>
      </c>
      <c r="CI94" s="794">
        <f t="shared" ref="CI94:CI117" si="123">CH94/1000</f>
        <v>0</v>
      </c>
      <c r="CJ94" s="794" t="s">
        <v>612</v>
      </c>
      <c r="CK94" s="798">
        <v>0</v>
      </c>
      <c r="CL94" s="798">
        <v>0</v>
      </c>
      <c r="CM94" s="794" t="s">
        <v>242</v>
      </c>
      <c r="CN94" s="705"/>
      <c r="CO94" s="88"/>
      <c r="CP94" s="88"/>
      <c r="CQ94" s="88"/>
      <c r="CR94" s="67">
        <v>0.15</v>
      </c>
      <c r="CS94" s="67">
        <v>0.2</v>
      </c>
    </row>
    <row r="95" spans="22:137" s="67" customFormat="1" ht="16.5" hidden="1" customHeight="1" thickBot="1" x14ac:dyDescent="0.35">
      <c r="V95" s="655"/>
      <c r="X95" s="659"/>
      <c r="Y95" s="659"/>
      <c r="Z95" s="659"/>
      <c r="AA95" s="660"/>
      <c r="AB95" s="660"/>
      <c r="AC95" s="659"/>
      <c r="AD95" s="660"/>
      <c r="AE95" s="661"/>
      <c r="AF95" s="659"/>
      <c r="AG95" s="659"/>
      <c r="AH95" s="662"/>
      <c r="AI95" s="662"/>
      <c r="AJ95" s="659"/>
      <c r="AK95" s="660"/>
      <c r="AL95" s="659"/>
      <c r="AM95" s="659"/>
      <c r="AN95" s="659"/>
      <c r="AO95" s="659"/>
      <c r="AP95" s="659"/>
      <c r="AQ95" s="659"/>
      <c r="AR95" s="660"/>
      <c r="AS95" s="659"/>
      <c r="AT95" s="659"/>
      <c r="AU95" s="659"/>
      <c r="AV95" s="660"/>
      <c r="AW95" s="659"/>
      <c r="AX95" s="660"/>
      <c r="AY95" s="631"/>
      <c r="AZ95" s="631"/>
      <c r="BA95" s="631"/>
      <c r="BB95" s="631"/>
      <c r="BC95" s="631"/>
      <c r="BD95" s="631"/>
      <c r="BE95" s="631"/>
      <c r="BF95" s="631"/>
      <c r="BG95" s="631"/>
      <c r="BH95" s="631"/>
      <c r="BI95" s="631" t="s">
        <v>212</v>
      </c>
      <c r="BJ95" s="631" t="s">
        <v>613</v>
      </c>
      <c r="BK95" s="631">
        <v>2894.0590000000002</v>
      </c>
      <c r="BL95" s="631" t="s">
        <v>610</v>
      </c>
      <c r="BM95" s="631">
        <v>2.3499999999999997E-3</v>
      </c>
      <c r="BN95" s="631">
        <v>2.3499999999999997E-3</v>
      </c>
      <c r="BO95" s="631" t="s">
        <v>241</v>
      </c>
      <c r="BP95" s="631">
        <v>30.416899999999998</v>
      </c>
      <c r="BQ95" s="631">
        <f t="shared" si="120"/>
        <v>3.0416899999999997E-2</v>
      </c>
      <c r="BR95" s="631" t="s">
        <v>611</v>
      </c>
      <c r="BS95" s="631">
        <v>3.0000000000000001E-3</v>
      </c>
      <c r="BT95" s="631">
        <v>0.03</v>
      </c>
      <c r="BU95" s="631" t="s">
        <v>242</v>
      </c>
      <c r="BV95" s="631">
        <v>45.625300000000003</v>
      </c>
      <c r="BW95" s="631">
        <f t="shared" si="121"/>
        <v>4.5625300000000001E-2</v>
      </c>
      <c r="BX95" s="631" t="s">
        <v>612</v>
      </c>
      <c r="BY95" s="631">
        <v>5.0000000000000001E-3</v>
      </c>
      <c r="BZ95" s="631">
        <v>0.05</v>
      </c>
      <c r="CA95" s="631" t="s">
        <v>242</v>
      </c>
      <c r="CB95" s="794">
        <v>0</v>
      </c>
      <c r="CC95" s="794">
        <f t="shared" si="122"/>
        <v>0</v>
      </c>
      <c r="CD95" s="794" t="s">
        <v>611</v>
      </c>
      <c r="CE95" s="798">
        <v>0</v>
      </c>
      <c r="CF95" s="798">
        <v>0</v>
      </c>
      <c r="CG95" s="794" t="s">
        <v>242</v>
      </c>
      <c r="CH95" s="797">
        <v>0</v>
      </c>
      <c r="CI95" s="794">
        <f t="shared" si="123"/>
        <v>0</v>
      </c>
      <c r="CJ95" s="794" t="s">
        <v>612</v>
      </c>
      <c r="CK95" s="798">
        <v>0</v>
      </c>
      <c r="CL95" s="798">
        <v>0</v>
      </c>
      <c r="CM95" s="794" t="s">
        <v>242</v>
      </c>
      <c r="CN95" s="705"/>
      <c r="CO95" s="88"/>
      <c r="CP95" s="88"/>
      <c r="CQ95" s="88"/>
      <c r="CR95" s="67">
        <v>0.15</v>
      </c>
      <c r="CS95" s="67">
        <v>0.2</v>
      </c>
    </row>
    <row r="96" spans="22:137" s="67" customFormat="1" ht="16.5" hidden="1" customHeight="1" thickBot="1" x14ac:dyDescent="0.35">
      <c r="V96" s="655"/>
      <c r="X96" s="659"/>
      <c r="Y96" s="659"/>
      <c r="Z96" s="659"/>
      <c r="AA96" s="660"/>
      <c r="AB96" s="660"/>
      <c r="AC96" s="659"/>
      <c r="AD96" s="660"/>
      <c r="AE96" s="661"/>
      <c r="AF96" s="659"/>
      <c r="AG96" s="659"/>
      <c r="AH96" s="662"/>
      <c r="AI96" s="662"/>
      <c r="AJ96" s="659"/>
      <c r="AK96" s="660"/>
      <c r="AL96" s="659"/>
      <c r="AM96" s="659"/>
      <c r="AN96" s="659"/>
      <c r="AO96" s="659"/>
      <c r="AP96" s="659"/>
      <c r="AQ96" s="659"/>
      <c r="AR96" s="660"/>
      <c r="AS96" s="659"/>
      <c r="AT96" s="659"/>
      <c r="AU96" s="659"/>
      <c r="AV96" s="660"/>
      <c r="AW96" s="659"/>
      <c r="AX96" s="660"/>
      <c r="AY96" s="631"/>
      <c r="AZ96" s="631"/>
      <c r="BA96" s="631"/>
      <c r="BB96" s="631"/>
      <c r="BC96" s="631"/>
      <c r="BD96" s="631"/>
      <c r="BE96" s="631"/>
      <c r="BF96" s="631"/>
      <c r="BG96" s="631"/>
      <c r="BH96" s="631"/>
      <c r="BI96" s="631" t="s">
        <v>213</v>
      </c>
      <c r="BJ96" s="631" t="s">
        <v>613</v>
      </c>
      <c r="BK96" s="631">
        <v>2214.4580000000001</v>
      </c>
      <c r="BL96" s="631" t="s">
        <v>610</v>
      </c>
      <c r="BM96" s="631">
        <v>2.9299999999999999E-3</v>
      </c>
      <c r="BN96" s="631">
        <v>2.9299999999999999E-3</v>
      </c>
      <c r="BO96" s="631" t="s">
        <v>241</v>
      </c>
      <c r="BP96" s="631">
        <v>29.170200000000001</v>
      </c>
      <c r="BQ96" s="631">
        <f t="shared" si="120"/>
        <v>2.91702E-2</v>
      </c>
      <c r="BR96" s="631" t="s">
        <v>611</v>
      </c>
      <c r="BS96" s="631">
        <v>3.0000000000000001E-3</v>
      </c>
      <c r="BT96" s="631">
        <v>0.03</v>
      </c>
      <c r="BU96" s="631" t="s">
        <v>242</v>
      </c>
      <c r="BV96" s="631">
        <v>43.755299999999998</v>
      </c>
      <c r="BW96" s="631">
        <f t="shared" si="121"/>
        <v>4.3755299999999997E-2</v>
      </c>
      <c r="BX96" s="631" t="s">
        <v>612</v>
      </c>
      <c r="BY96" s="631">
        <v>5.0000000000000001E-3</v>
      </c>
      <c r="BZ96" s="631">
        <v>0.05</v>
      </c>
      <c r="CA96" s="631" t="s">
        <v>242</v>
      </c>
      <c r="CB96" s="794">
        <v>0</v>
      </c>
      <c r="CC96" s="794">
        <f t="shared" si="122"/>
        <v>0</v>
      </c>
      <c r="CD96" s="794" t="s">
        <v>611</v>
      </c>
      <c r="CE96" s="798">
        <v>0</v>
      </c>
      <c r="CF96" s="798">
        <v>0</v>
      </c>
      <c r="CG96" s="794" t="s">
        <v>242</v>
      </c>
      <c r="CH96" s="797">
        <v>0</v>
      </c>
      <c r="CI96" s="794">
        <f t="shared" si="123"/>
        <v>0</v>
      </c>
      <c r="CJ96" s="794" t="s">
        <v>612</v>
      </c>
      <c r="CK96" s="798">
        <v>0</v>
      </c>
      <c r="CL96" s="798">
        <v>0</v>
      </c>
      <c r="CM96" s="794" t="s">
        <v>242</v>
      </c>
      <c r="CN96" s="705"/>
      <c r="CO96" s="88"/>
      <c r="CP96" s="88"/>
      <c r="CQ96" s="88"/>
      <c r="CR96" s="67">
        <v>0.15</v>
      </c>
      <c r="CS96" s="67">
        <v>0.2</v>
      </c>
    </row>
    <row r="97" spans="22:97" s="67" customFormat="1" ht="16.5" hidden="1" customHeight="1" thickBot="1" x14ac:dyDescent="0.35">
      <c r="V97" s="655"/>
      <c r="X97" s="659"/>
      <c r="Y97" s="659"/>
      <c r="Z97" s="659"/>
      <c r="AA97" s="660"/>
      <c r="AB97" s="660"/>
      <c r="AC97" s="659"/>
      <c r="AD97" s="660"/>
      <c r="AE97" s="661"/>
      <c r="AF97" s="659"/>
      <c r="AG97" s="659"/>
      <c r="AH97" s="662"/>
      <c r="AI97" s="662"/>
      <c r="AJ97" s="659"/>
      <c r="AK97" s="660"/>
      <c r="AL97" s="659"/>
      <c r="AM97" s="659"/>
      <c r="AN97" s="659"/>
      <c r="AO97" s="659"/>
      <c r="AP97" s="659"/>
      <c r="AQ97" s="659"/>
      <c r="AR97" s="660"/>
      <c r="AS97" s="659"/>
      <c r="AT97" s="659"/>
      <c r="AU97" s="659"/>
      <c r="AV97" s="660"/>
      <c r="AW97" s="659"/>
      <c r="AX97" s="660"/>
      <c r="AY97" s="631"/>
      <c r="AZ97" s="631"/>
      <c r="BA97" s="631"/>
      <c r="BB97" s="631"/>
      <c r="BC97" s="631"/>
      <c r="BD97" s="631"/>
      <c r="BE97" s="631"/>
      <c r="BF97" s="631"/>
      <c r="BG97" s="631"/>
      <c r="BH97" s="631"/>
      <c r="BI97" s="631" t="s">
        <v>214</v>
      </c>
      <c r="BJ97" s="631" t="s">
        <v>613</v>
      </c>
      <c r="BK97" s="631">
        <v>2507.6329999999998</v>
      </c>
      <c r="BL97" s="631" t="s">
        <v>610</v>
      </c>
      <c r="BM97" s="631">
        <v>2.6099999999999999E-3</v>
      </c>
      <c r="BN97" s="631">
        <v>2.6099999999999999E-3</v>
      </c>
      <c r="BO97" s="631" t="s">
        <v>241</v>
      </c>
      <c r="BP97" s="631">
        <v>31.212299999999999</v>
      </c>
      <c r="BQ97" s="631">
        <f t="shared" si="120"/>
        <v>3.1212299999999998E-2</v>
      </c>
      <c r="BR97" s="631" t="s">
        <v>611</v>
      </c>
      <c r="BS97" s="631">
        <v>3.0000000000000001E-3</v>
      </c>
      <c r="BT97" s="631">
        <v>0.03</v>
      </c>
      <c r="BU97" s="631" t="s">
        <v>242</v>
      </c>
      <c r="BV97" s="631">
        <v>46.818399999999997</v>
      </c>
      <c r="BW97" s="631">
        <f t="shared" si="121"/>
        <v>4.6818399999999996E-2</v>
      </c>
      <c r="BX97" s="631" t="s">
        <v>612</v>
      </c>
      <c r="BY97" s="631">
        <v>5.0000000000000001E-3</v>
      </c>
      <c r="BZ97" s="631">
        <v>0.05</v>
      </c>
      <c r="CA97" s="631" t="s">
        <v>242</v>
      </c>
      <c r="CB97" s="794">
        <v>0</v>
      </c>
      <c r="CC97" s="794">
        <f t="shared" si="122"/>
        <v>0</v>
      </c>
      <c r="CD97" s="794" t="s">
        <v>611</v>
      </c>
      <c r="CE97" s="798">
        <v>0</v>
      </c>
      <c r="CF97" s="798">
        <v>0</v>
      </c>
      <c r="CG97" s="794" t="s">
        <v>242</v>
      </c>
      <c r="CH97" s="797">
        <v>0</v>
      </c>
      <c r="CI97" s="794">
        <f t="shared" si="123"/>
        <v>0</v>
      </c>
      <c r="CJ97" s="794" t="s">
        <v>612</v>
      </c>
      <c r="CK97" s="798">
        <v>0</v>
      </c>
      <c r="CL97" s="798">
        <v>0</v>
      </c>
      <c r="CM97" s="794" t="s">
        <v>242</v>
      </c>
      <c r="CN97" s="705"/>
      <c r="CO97" s="88"/>
      <c r="CP97" s="88"/>
      <c r="CQ97" s="88"/>
      <c r="CR97" s="67">
        <v>0.15</v>
      </c>
      <c r="CS97" s="67">
        <v>0.2</v>
      </c>
    </row>
    <row r="98" spans="22:97" s="67" customFormat="1" ht="16.5" hidden="1" customHeight="1" thickBot="1" x14ac:dyDescent="0.35">
      <c r="V98" s="655"/>
      <c r="X98" s="659"/>
      <c r="Y98" s="659"/>
      <c r="Z98" s="659"/>
      <c r="AA98" s="660"/>
      <c r="AB98" s="660"/>
      <c r="AC98" s="659"/>
      <c r="AD98" s="660"/>
      <c r="AE98" s="661"/>
      <c r="AF98" s="659"/>
      <c r="AG98" s="659"/>
      <c r="AH98" s="662"/>
      <c r="AI98" s="662"/>
      <c r="AJ98" s="659"/>
      <c r="AK98" s="660"/>
      <c r="AL98" s="659"/>
      <c r="AM98" s="659"/>
      <c r="AN98" s="659"/>
      <c r="AO98" s="659"/>
      <c r="AP98" s="659"/>
      <c r="AQ98" s="659"/>
      <c r="AR98" s="660"/>
      <c r="AS98" s="659"/>
      <c r="AT98" s="659"/>
      <c r="AU98" s="659"/>
      <c r="AV98" s="660"/>
      <c r="AW98" s="659"/>
      <c r="AX98" s="660"/>
      <c r="AY98" s="631"/>
      <c r="AZ98" s="631"/>
      <c r="BA98" s="631"/>
      <c r="BB98" s="631"/>
      <c r="BC98" s="631"/>
      <c r="BD98" s="631"/>
      <c r="BE98" s="631"/>
      <c r="BF98" s="631"/>
      <c r="BG98" s="631"/>
      <c r="BH98" s="631"/>
      <c r="BI98" s="631" t="s">
        <v>215</v>
      </c>
      <c r="BJ98" s="631" t="s">
        <v>613</v>
      </c>
      <c r="BK98" s="631">
        <v>2812.7539999999999</v>
      </c>
      <c r="BL98" s="631" t="s">
        <v>610</v>
      </c>
      <c r="BM98" s="631">
        <v>2.3899999999999998E-3</v>
      </c>
      <c r="BN98" s="631">
        <v>2.3899999999999998E-3</v>
      </c>
      <c r="BO98" s="631" t="s">
        <v>241</v>
      </c>
      <c r="BP98" s="631">
        <v>31.229299999999999</v>
      </c>
      <c r="BQ98" s="631">
        <f t="shared" si="120"/>
        <v>3.1229299999999998E-2</v>
      </c>
      <c r="BR98" s="631" t="s">
        <v>611</v>
      </c>
      <c r="BS98" s="631">
        <v>3.0000000000000001E-3</v>
      </c>
      <c r="BT98" s="631">
        <v>0.03</v>
      </c>
      <c r="BU98" s="631" t="s">
        <v>242</v>
      </c>
      <c r="BV98" s="631">
        <v>46.843899999999998</v>
      </c>
      <c r="BW98" s="631">
        <f t="shared" si="121"/>
        <v>4.6843900000000001E-2</v>
      </c>
      <c r="BX98" s="631" t="s">
        <v>612</v>
      </c>
      <c r="BY98" s="631">
        <v>5.0000000000000001E-3</v>
      </c>
      <c r="BZ98" s="631">
        <v>0.05</v>
      </c>
      <c r="CA98" s="631" t="s">
        <v>242</v>
      </c>
      <c r="CB98" s="794">
        <v>0</v>
      </c>
      <c r="CC98" s="794">
        <f t="shared" si="122"/>
        <v>0</v>
      </c>
      <c r="CD98" s="794" t="s">
        <v>611</v>
      </c>
      <c r="CE98" s="798">
        <v>0</v>
      </c>
      <c r="CF98" s="798">
        <v>0</v>
      </c>
      <c r="CG98" s="794" t="s">
        <v>242</v>
      </c>
      <c r="CH98" s="797">
        <v>0</v>
      </c>
      <c r="CI98" s="794">
        <f t="shared" si="123"/>
        <v>0</v>
      </c>
      <c r="CJ98" s="794" t="s">
        <v>612</v>
      </c>
      <c r="CK98" s="798">
        <v>0</v>
      </c>
      <c r="CL98" s="798">
        <v>0</v>
      </c>
      <c r="CM98" s="794" t="s">
        <v>242</v>
      </c>
      <c r="CN98" s="705"/>
      <c r="CO98" s="899">
        <v>33</v>
      </c>
      <c r="CP98" s="899">
        <v>34</v>
      </c>
      <c r="CQ98" s="899">
        <v>35</v>
      </c>
      <c r="CR98" s="67">
        <v>0.15</v>
      </c>
      <c r="CS98" s="67">
        <v>0.2</v>
      </c>
    </row>
    <row r="99" spans="22:97" s="67" customFormat="1" ht="16.5" hidden="1" customHeight="1" thickBot="1" x14ac:dyDescent="0.35">
      <c r="V99" s="655"/>
      <c r="X99" s="659"/>
      <c r="Y99" s="659"/>
      <c r="Z99" s="659"/>
      <c r="AA99" s="660"/>
      <c r="AB99" s="660"/>
      <c r="AC99" s="659"/>
      <c r="AD99" s="660"/>
      <c r="AE99" s="661"/>
      <c r="AF99" s="659"/>
      <c r="AG99" s="659"/>
      <c r="AH99" s="662"/>
      <c r="AI99" s="662"/>
      <c r="AJ99" s="659"/>
      <c r="AK99" s="660"/>
      <c r="AL99" s="659"/>
      <c r="AM99" s="659"/>
      <c r="AN99" s="659"/>
      <c r="AO99" s="659"/>
      <c r="AP99" s="659"/>
      <c r="AQ99" s="659"/>
      <c r="AR99" s="660"/>
      <c r="AS99" s="659"/>
      <c r="AT99" s="659"/>
      <c r="AU99" s="659"/>
      <c r="AV99" s="660"/>
      <c r="AW99" s="659"/>
      <c r="AX99" s="660"/>
      <c r="AY99" s="631"/>
      <c r="AZ99" s="631"/>
      <c r="BA99" s="631"/>
      <c r="BB99" s="631"/>
      <c r="BC99" s="631"/>
      <c r="BD99" s="631"/>
      <c r="BE99" s="631"/>
      <c r="BF99" s="631"/>
      <c r="BG99" s="631"/>
      <c r="BH99" s="631"/>
      <c r="BI99" s="631" t="s">
        <v>216</v>
      </c>
      <c r="BJ99" s="631" t="s">
        <v>613</v>
      </c>
      <c r="BK99" s="631">
        <v>1903.181</v>
      </c>
      <c r="BL99" s="631" t="s">
        <v>610</v>
      </c>
      <c r="BM99" s="631">
        <v>3.5399999999999997E-3</v>
      </c>
      <c r="BN99" s="631">
        <v>3.5399999999999997E-3</v>
      </c>
      <c r="BO99" s="631" t="s">
        <v>241</v>
      </c>
      <c r="BP99" s="631">
        <v>20.947600000000001</v>
      </c>
      <c r="BQ99" s="631">
        <f t="shared" si="120"/>
        <v>2.09476E-2</v>
      </c>
      <c r="BR99" s="631" t="s">
        <v>611</v>
      </c>
      <c r="BS99" s="631">
        <v>3.0000000000000001E-3</v>
      </c>
      <c r="BT99" s="631">
        <v>0.03</v>
      </c>
      <c r="BU99" s="631" t="s">
        <v>242</v>
      </c>
      <c r="BV99" s="631">
        <v>31.421399999999998</v>
      </c>
      <c r="BW99" s="631">
        <f t="shared" si="121"/>
        <v>3.1421399999999995E-2</v>
      </c>
      <c r="BX99" s="631" t="s">
        <v>612</v>
      </c>
      <c r="BY99" s="631">
        <v>5.0000000000000001E-3</v>
      </c>
      <c r="BZ99" s="631">
        <v>0.05</v>
      </c>
      <c r="CA99" s="631" t="s">
        <v>242</v>
      </c>
      <c r="CB99" s="794">
        <v>0</v>
      </c>
      <c r="CC99" s="794">
        <f t="shared" si="122"/>
        <v>0</v>
      </c>
      <c r="CD99" s="794" t="s">
        <v>611</v>
      </c>
      <c r="CE99" s="798">
        <v>0</v>
      </c>
      <c r="CF99" s="798">
        <v>0</v>
      </c>
      <c r="CG99" s="794" t="s">
        <v>242</v>
      </c>
      <c r="CH99" s="797">
        <v>0</v>
      </c>
      <c r="CI99" s="794">
        <f t="shared" si="123"/>
        <v>0</v>
      </c>
      <c r="CJ99" s="794" t="s">
        <v>612</v>
      </c>
      <c r="CK99" s="798">
        <v>0</v>
      </c>
      <c r="CL99" s="798">
        <v>0</v>
      </c>
      <c r="CM99" s="794" t="s">
        <v>242</v>
      </c>
      <c r="CN99" s="705"/>
      <c r="CO99" s="88" t="s">
        <v>295</v>
      </c>
      <c r="CP99" s="88"/>
      <c r="CQ99" s="88"/>
      <c r="CR99" s="67">
        <v>0.15</v>
      </c>
      <c r="CS99" s="67">
        <v>0.2</v>
      </c>
    </row>
    <row r="100" spans="22:97" s="67" customFormat="1" ht="16.5" hidden="1" customHeight="1" thickBot="1" x14ac:dyDescent="0.35">
      <c r="V100" s="655"/>
      <c r="X100" s="659"/>
      <c r="Y100" s="659"/>
      <c r="Z100" s="659"/>
      <c r="AA100" s="660"/>
      <c r="AB100" s="660"/>
      <c r="AC100" s="659"/>
      <c r="AD100" s="660"/>
      <c r="AE100" s="661"/>
      <c r="AF100" s="659"/>
      <c r="AG100" s="659"/>
      <c r="AH100" s="662"/>
      <c r="AI100" s="662"/>
      <c r="AJ100" s="659"/>
      <c r="AK100" s="660"/>
      <c r="AL100" s="659"/>
      <c r="AM100" s="659"/>
      <c r="AN100" s="659"/>
      <c r="AO100" s="659"/>
      <c r="AP100" s="659"/>
      <c r="AQ100" s="659"/>
      <c r="AR100" s="660"/>
      <c r="AS100" s="659"/>
      <c r="AT100" s="659"/>
      <c r="AU100" s="659"/>
      <c r="AV100" s="660"/>
      <c r="AW100" s="659"/>
      <c r="AX100" s="660"/>
      <c r="AY100" s="631"/>
      <c r="AZ100" s="631"/>
      <c r="BA100" s="631"/>
      <c r="BB100" s="631"/>
      <c r="BC100" s="631"/>
      <c r="BD100" s="631"/>
      <c r="BE100" s="631"/>
      <c r="BF100" s="631"/>
      <c r="BG100" s="631"/>
      <c r="BH100" s="631"/>
      <c r="BI100" s="631" t="s">
        <v>217</v>
      </c>
      <c r="BJ100" s="631" t="s">
        <v>613</v>
      </c>
      <c r="BK100" s="631">
        <v>2560.306</v>
      </c>
      <c r="BL100" s="631" t="s">
        <v>610</v>
      </c>
      <c r="BM100" s="631">
        <v>2.5400000000000002E-3</v>
      </c>
      <c r="BN100" s="631">
        <v>2.5400000000000002E-3</v>
      </c>
      <c r="BO100" s="631" t="s">
        <v>241</v>
      </c>
      <c r="BP100" s="631">
        <v>33.076700000000002</v>
      </c>
      <c r="BQ100" s="631">
        <f t="shared" si="120"/>
        <v>3.3076700000000001E-2</v>
      </c>
      <c r="BR100" s="631" t="s">
        <v>611</v>
      </c>
      <c r="BS100" s="631">
        <v>3.0000000000000001E-3</v>
      </c>
      <c r="BT100" s="631">
        <v>0.03</v>
      </c>
      <c r="BU100" s="631" t="s">
        <v>242</v>
      </c>
      <c r="BV100" s="631">
        <v>49.615000000000002</v>
      </c>
      <c r="BW100" s="631">
        <f t="shared" si="121"/>
        <v>4.9614999999999999E-2</v>
      </c>
      <c r="BX100" s="631" t="s">
        <v>612</v>
      </c>
      <c r="BY100" s="631">
        <v>5.0000000000000001E-3</v>
      </c>
      <c r="BZ100" s="631">
        <v>0.05</v>
      </c>
      <c r="CA100" s="631" t="s">
        <v>242</v>
      </c>
      <c r="CB100" s="794">
        <v>0</v>
      </c>
      <c r="CC100" s="794">
        <f t="shared" si="122"/>
        <v>0</v>
      </c>
      <c r="CD100" s="794" t="s">
        <v>611</v>
      </c>
      <c r="CE100" s="798">
        <v>0</v>
      </c>
      <c r="CF100" s="798">
        <v>0</v>
      </c>
      <c r="CG100" s="794" t="s">
        <v>242</v>
      </c>
      <c r="CH100" s="797">
        <v>0</v>
      </c>
      <c r="CI100" s="794">
        <f t="shared" si="123"/>
        <v>0</v>
      </c>
      <c r="CJ100" s="794" t="s">
        <v>612</v>
      </c>
      <c r="CK100" s="798">
        <v>0</v>
      </c>
      <c r="CL100" s="798">
        <v>0</v>
      </c>
      <c r="CM100" s="794" t="s">
        <v>242</v>
      </c>
      <c r="CN100" s="705"/>
      <c r="CO100" s="88" t="s">
        <v>296</v>
      </c>
      <c r="CP100" s="88" t="s">
        <v>296</v>
      </c>
      <c r="CQ100" s="88" t="s">
        <v>297</v>
      </c>
      <c r="CR100" s="67">
        <v>0.15</v>
      </c>
      <c r="CS100" s="67">
        <v>0.2</v>
      </c>
    </row>
    <row r="101" spans="22:97" s="67" customFormat="1" ht="16.5" hidden="1" customHeight="1" thickBot="1" x14ac:dyDescent="0.35">
      <c r="V101" s="655"/>
      <c r="X101" s="659"/>
      <c r="Y101" s="659"/>
      <c r="Z101" s="659"/>
      <c r="AA101" s="660"/>
      <c r="AB101" s="660"/>
      <c r="AC101" s="659"/>
      <c r="AD101" s="660"/>
      <c r="AE101" s="661"/>
      <c r="AF101" s="659"/>
      <c r="AG101" s="659"/>
      <c r="AH101" s="662"/>
      <c r="AI101" s="662"/>
      <c r="AJ101" s="659"/>
      <c r="AK101" s="660"/>
      <c r="AL101" s="659"/>
      <c r="AM101" s="659"/>
      <c r="AN101" s="659"/>
      <c r="AO101" s="659"/>
      <c r="AP101" s="659"/>
      <c r="AQ101" s="659"/>
      <c r="AR101" s="660"/>
      <c r="AS101" s="659"/>
      <c r="AT101" s="659"/>
      <c r="AU101" s="659"/>
      <c r="AV101" s="660"/>
      <c r="AW101" s="659"/>
      <c r="AX101" s="660"/>
      <c r="AY101" s="631"/>
      <c r="AZ101" s="631"/>
      <c r="BA101" s="631"/>
      <c r="BB101" s="631"/>
      <c r="BC101" s="631"/>
      <c r="BD101" s="631"/>
      <c r="BE101" s="631"/>
      <c r="BF101" s="631"/>
      <c r="BG101" s="631"/>
      <c r="BH101" s="631"/>
      <c r="BI101" s="631" t="s">
        <v>218</v>
      </c>
      <c r="BJ101" s="631" t="s">
        <v>613</v>
      </c>
      <c r="BK101" s="631">
        <v>2690.982</v>
      </c>
      <c r="BL101" s="631" t="s">
        <v>610</v>
      </c>
      <c r="BM101" s="631">
        <v>2.5100000000000001E-3</v>
      </c>
      <c r="BN101" s="631">
        <v>2.5100000000000001E-3</v>
      </c>
      <c r="BO101" s="631" t="s">
        <v>241</v>
      </c>
      <c r="BP101" s="631">
        <v>29.204699999999999</v>
      </c>
      <c r="BQ101" s="631">
        <f t="shared" si="120"/>
        <v>2.92047E-2</v>
      </c>
      <c r="BR101" s="631" t="s">
        <v>611</v>
      </c>
      <c r="BS101" s="631">
        <v>3.0000000000000001E-3</v>
      </c>
      <c r="BT101" s="631">
        <v>0.03</v>
      </c>
      <c r="BU101" s="631" t="s">
        <v>242</v>
      </c>
      <c r="BV101" s="631">
        <v>43.807099999999998</v>
      </c>
      <c r="BW101" s="631">
        <f t="shared" si="121"/>
        <v>4.3807100000000002E-2</v>
      </c>
      <c r="BX101" s="631" t="s">
        <v>612</v>
      </c>
      <c r="BY101" s="631">
        <v>5.0000000000000001E-3</v>
      </c>
      <c r="BZ101" s="631">
        <v>0.05</v>
      </c>
      <c r="CA101" s="631" t="s">
        <v>242</v>
      </c>
      <c r="CB101" s="794">
        <v>0</v>
      </c>
      <c r="CC101" s="794">
        <f t="shared" si="122"/>
        <v>0</v>
      </c>
      <c r="CD101" s="794" t="s">
        <v>611</v>
      </c>
      <c r="CE101" s="798">
        <v>0</v>
      </c>
      <c r="CF101" s="798">
        <v>0</v>
      </c>
      <c r="CG101" s="794" t="s">
        <v>242</v>
      </c>
      <c r="CH101" s="797">
        <v>0</v>
      </c>
      <c r="CI101" s="794">
        <f t="shared" si="123"/>
        <v>0</v>
      </c>
      <c r="CJ101" s="794" t="s">
        <v>612</v>
      </c>
      <c r="CK101" s="798">
        <v>0</v>
      </c>
      <c r="CL101" s="798">
        <v>0</v>
      </c>
      <c r="CM101" s="794" t="s">
        <v>242</v>
      </c>
      <c r="CN101" s="705"/>
      <c r="CO101" s="88">
        <v>0.15</v>
      </c>
      <c r="CP101" s="88">
        <f>(CO101+CQ101)/2</f>
        <v>0.17499999999999999</v>
      </c>
      <c r="CQ101" s="88">
        <v>0.2</v>
      </c>
      <c r="CR101" s="67">
        <v>0.15</v>
      </c>
      <c r="CS101" s="67">
        <v>0.2</v>
      </c>
    </row>
    <row r="102" spans="22:97" s="67" customFormat="1" ht="16.5" hidden="1" customHeight="1" thickBot="1" x14ac:dyDescent="0.35">
      <c r="V102" s="655"/>
      <c r="AA102" s="656"/>
      <c r="AB102" s="656"/>
      <c r="AD102" s="656"/>
      <c r="AE102" s="657"/>
      <c r="AH102" s="658"/>
      <c r="AI102" s="658"/>
      <c r="AK102" s="656"/>
      <c r="AR102" s="656"/>
      <c r="AV102" s="656"/>
      <c r="AX102" s="656"/>
      <c r="AY102" s="631"/>
      <c r="AZ102" s="631"/>
      <c r="BA102" s="631"/>
      <c r="BB102" s="631"/>
      <c r="BC102" s="631"/>
      <c r="BD102" s="631"/>
      <c r="BE102" s="631"/>
      <c r="BF102" s="631"/>
      <c r="BG102" s="631"/>
      <c r="BH102" s="631"/>
      <c r="BI102" s="631" t="s">
        <v>219</v>
      </c>
      <c r="BJ102" s="631" t="s">
        <v>613</v>
      </c>
      <c r="BK102" s="631">
        <v>3052.7950000000001</v>
      </c>
      <c r="BL102" s="631" t="s">
        <v>610</v>
      </c>
      <c r="BM102" s="631">
        <v>2.1800000000000001E-3</v>
      </c>
      <c r="BN102" s="631">
        <v>2.1800000000000001E-3</v>
      </c>
      <c r="BO102" s="631" t="s">
        <v>241</v>
      </c>
      <c r="BP102" s="631">
        <v>35.206200000000003</v>
      </c>
      <c r="BQ102" s="631">
        <f t="shared" si="120"/>
        <v>3.52062E-2</v>
      </c>
      <c r="BR102" s="631" t="s">
        <v>611</v>
      </c>
      <c r="BS102" s="631">
        <v>3.0000000000000001E-3</v>
      </c>
      <c r="BT102" s="631">
        <v>0.03</v>
      </c>
      <c r="BU102" s="631" t="s">
        <v>242</v>
      </c>
      <c r="BV102" s="631">
        <v>52.8093</v>
      </c>
      <c r="BW102" s="631">
        <f t="shared" si="121"/>
        <v>5.2809300000000003E-2</v>
      </c>
      <c r="BX102" s="631" t="s">
        <v>612</v>
      </c>
      <c r="BY102" s="631">
        <v>5.0000000000000001E-3</v>
      </c>
      <c r="BZ102" s="631">
        <v>0.05</v>
      </c>
      <c r="CA102" s="631" t="s">
        <v>242</v>
      </c>
      <c r="CB102" s="794">
        <v>0</v>
      </c>
      <c r="CC102" s="794">
        <f t="shared" si="122"/>
        <v>0</v>
      </c>
      <c r="CD102" s="794" t="s">
        <v>611</v>
      </c>
      <c r="CE102" s="798">
        <v>0</v>
      </c>
      <c r="CF102" s="798">
        <v>0</v>
      </c>
      <c r="CG102" s="794" t="s">
        <v>242</v>
      </c>
      <c r="CH102" s="797">
        <v>0</v>
      </c>
      <c r="CI102" s="794">
        <f t="shared" si="123"/>
        <v>0</v>
      </c>
      <c r="CJ102" s="794" t="s">
        <v>612</v>
      </c>
      <c r="CK102" s="798">
        <v>0</v>
      </c>
      <c r="CL102" s="798">
        <v>0</v>
      </c>
      <c r="CM102" s="794" t="s">
        <v>242</v>
      </c>
      <c r="CN102" s="705"/>
      <c r="CO102" s="88">
        <v>0.15</v>
      </c>
      <c r="CP102" s="88">
        <f t="shared" ref="CP102:CP125" si="124">(CO102+CQ102)/2</f>
        <v>0.17499999999999999</v>
      </c>
      <c r="CQ102" s="88">
        <v>0.2</v>
      </c>
      <c r="CR102" s="67">
        <v>0.15</v>
      </c>
      <c r="CS102" s="67">
        <v>0.2</v>
      </c>
    </row>
    <row r="103" spans="22:97" s="67" customFormat="1" ht="16.5" hidden="1" customHeight="1" thickBot="1" x14ac:dyDescent="0.35">
      <c r="V103" s="655"/>
      <c r="AA103" s="656"/>
      <c r="AB103" s="656"/>
      <c r="AD103" s="656"/>
      <c r="AE103" s="657"/>
      <c r="AH103" s="658"/>
      <c r="AI103" s="658"/>
      <c r="AK103" s="656"/>
      <c r="AR103" s="656"/>
      <c r="AV103" s="656"/>
      <c r="AX103" s="656"/>
      <c r="AY103" s="631"/>
      <c r="AZ103" s="631"/>
      <c r="BA103" s="631"/>
      <c r="BB103" s="631"/>
      <c r="BC103" s="631"/>
      <c r="BD103" s="631"/>
      <c r="BE103" s="631"/>
      <c r="BF103" s="631"/>
      <c r="BG103" s="631"/>
      <c r="BH103" s="631"/>
      <c r="BI103" s="631" t="s">
        <v>220</v>
      </c>
      <c r="BJ103" s="631" t="s">
        <v>613</v>
      </c>
      <c r="BK103" s="631">
        <v>2277.4490000000001</v>
      </c>
      <c r="BL103" s="631" t="s">
        <v>610</v>
      </c>
      <c r="BM103" s="631">
        <v>2.98E-3</v>
      </c>
      <c r="BN103" s="631">
        <v>2.98E-3</v>
      </c>
      <c r="BO103" s="631" t="s">
        <v>241</v>
      </c>
      <c r="BP103" s="631">
        <v>24.4054</v>
      </c>
      <c r="BQ103" s="631">
        <f t="shared" si="120"/>
        <v>2.4405400000000001E-2</v>
      </c>
      <c r="BR103" s="631" t="s">
        <v>611</v>
      </c>
      <c r="BS103" s="631">
        <v>3.0000000000000001E-3</v>
      </c>
      <c r="BT103" s="631">
        <v>0.03</v>
      </c>
      <c r="BU103" s="631" t="s">
        <v>242</v>
      </c>
      <c r="BV103" s="631">
        <v>36.6081</v>
      </c>
      <c r="BW103" s="631">
        <f t="shared" si="121"/>
        <v>3.6608099999999998E-2</v>
      </c>
      <c r="BX103" s="631" t="s">
        <v>612</v>
      </c>
      <c r="BY103" s="631">
        <v>5.0000000000000001E-3</v>
      </c>
      <c r="BZ103" s="631">
        <v>0.05</v>
      </c>
      <c r="CA103" s="631" t="s">
        <v>242</v>
      </c>
      <c r="CB103" s="794">
        <v>0</v>
      </c>
      <c r="CC103" s="794">
        <f t="shared" si="122"/>
        <v>0</v>
      </c>
      <c r="CD103" s="794" t="s">
        <v>611</v>
      </c>
      <c r="CE103" s="798">
        <v>0</v>
      </c>
      <c r="CF103" s="798">
        <v>0</v>
      </c>
      <c r="CG103" s="794" t="s">
        <v>242</v>
      </c>
      <c r="CH103" s="797">
        <v>0</v>
      </c>
      <c r="CI103" s="794">
        <f t="shared" si="123"/>
        <v>0</v>
      </c>
      <c r="CJ103" s="794" t="s">
        <v>612</v>
      </c>
      <c r="CK103" s="798">
        <v>0</v>
      </c>
      <c r="CL103" s="798">
        <v>0</v>
      </c>
      <c r="CM103" s="794" t="s">
        <v>242</v>
      </c>
      <c r="CN103" s="705"/>
      <c r="CO103" s="88">
        <v>0.15</v>
      </c>
      <c r="CP103" s="88">
        <f t="shared" si="124"/>
        <v>0.17499999999999999</v>
      </c>
      <c r="CQ103" s="88">
        <v>0.2</v>
      </c>
      <c r="CR103" s="67">
        <v>0.15</v>
      </c>
      <c r="CS103" s="67">
        <v>0.2</v>
      </c>
    </row>
    <row r="104" spans="22:97" s="67" customFormat="1" ht="16.5" hidden="1" customHeight="1" thickBot="1" x14ac:dyDescent="0.35">
      <c r="V104" s="655"/>
      <c r="AA104" s="656"/>
      <c r="AB104" s="656"/>
      <c r="AD104" s="656"/>
      <c r="AE104" s="657"/>
      <c r="AH104" s="658"/>
      <c r="AI104" s="658"/>
      <c r="AK104" s="656"/>
      <c r="AR104" s="656"/>
      <c r="AV104" s="656"/>
      <c r="AX104" s="656"/>
      <c r="AY104" s="631"/>
      <c r="AZ104" s="631"/>
      <c r="BA104" s="631"/>
      <c r="BB104" s="631"/>
      <c r="BC104" s="631"/>
      <c r="BD104" s="631"/>
      <c r="BE104" s="631"/>
      <c r="BF104" s="631"/>
      <c r="BG104" s="631"/>
      <c r="BH104" s="631"/>
      <c r="BI104" s="631" t="s">
        <v>1</v>
      </c>
      <c r="BJ104" s="631" t="s">
        <v>613</v>
      </c>
      <c r="BK104" s="631">
        <v>0</v>
      </c>
      <c r="BL104" s="631" t="s">
        <v>610</v>
      </c>
      <c r="BM104" s="631">
        <v>4.3E-3</v>
      </c>
      <c r="BN104" s="631">
        <v>4.3E-3</v>
      </c>
      <c r="BO104" s="631" t="s">
        <v>241</v>
      </c>
      <c r="BP104" s="631">
        <v>442.28840000000002</v>
      </c>
      <c r="BQ104" s="631">
        <f t="shared" si="120"/>
        <v>0.44228840000000003</v>
      </c>
      <c r="BR104" s="631" t="s">
        <v>611</v>
      </c>
      <c r="BS104" s="631">
        <v>0.1</v>
      </c>
      <c r="BT104" s="631">
        <v>1</v>
      </c>
      <c r="BU104" s="631" t="s">
        <v>242</v>
      </c>
      <c r="BV104" s="631">
        <v>58.971800000000002</v>
      </c>
      <c r="BW104" s="631">
        <f t="shared" si="121"/>
        <v>5.8971800000000005E-2</v>
      </c>
      <c r="BX104" s="631" t="s">
        <v>612</v>
      </c>
      <c r="BY104" s="631">
        <v>1.4999999999999999E-2</v>
      </c>
      <c r="BZ104" s="631">
        <v>0.15</v>
      </c>
      <c r="CA104" s="631" t="s">
        <v>242</v>
      </c>
      <c r="CB104" s="794">
        <v>0</v>
      </c>
      <c r="CC104" s="794">
        <f t="shared" si="122"/>
        <v>0</v>
      </c>
      <c r="CD104" s="794" t="s">
        <v>611</v>
      </c>
      <c r="CE104" s="798">
        <v>0</v>
      </c>
      <c r="CF104" s="798">
        <v>0</v>
      </c>
      <c r="CG104" s="794" t="s">
        <v>242</v>
      </c>
      <c r="CH104" s="797">
        <v>0</v>
      </c>
      <c r="CI104" s="794">
        <f t="shared" si="123"/>
        <v>0</v>
      </c>
      <c r="CJ104" s="794" t="s">
        <v>612</v>
      </c>
      <c r="CK104" s="798">
        <v>0</v>
      </c>
      <c r="CL104" s="798">
        <v>0</v>
      </c>
      <c r="CM104" s="794" t="s">
        <v>242</v>
      </c>
      <c r="CN104" s="705"/>
      <c r="CO104" s="88">
        <v>0.15</v>
      </c>
      <c r="CP104" s="88">
        <f t="shared" si="124"/>
        <v>0.17499999999999999</v>
      </c>
      <c r="CQ104" s="88">
        <v>0.2</v>
      </c>
      <c r="CR104" s="67">
        <v>0.6</v>
      </c>
      <c r="CS104" s="67">
        <v>1</v>
      </c>
    </row>
    <row r="105" spans="22:97" s="67" customFormat="1" ht="16.5" hidden="1" customHeight="1" thickBot="1" x14ac:dyDescent="0.35">
      <c r="V105" s="655"/>
      <c r="AA105" s="656"/>
      <c r="AB105" s="656"/>
      <c r="AD105" s="656"/>
      <c r="AE105" s="657"/>
      <c r="AH105" s="658"/>
      <c r="AI105" s="658"/>
      <c r="AK105" s="656"/>
      <c r="AR105" s="656"/>
      <c r="AV105" s="656"/>
      <c r="AX105" s="656"/>
      <c r="AY105" s="631"/>
      <c r="AZ105" s="631"/>
      <c r="BA105" s="631"/>
      <c r="BB105" s="631"/>
      <c r="BC105" s="631"/>
      <c r="BD105" s="631"/>
      <c r="BE105" s="631"/>
      <c r="BF105" s="631"/>
      <c r="BG105" s="631"/>
      <c r="BH105" s="631"/>
      <c r="BI105" s="631" t="s">
        <v>221</v>
      </c>
      <c r="BJ105" s="631" t="s">
        <v>613</v>
      </c>
      <c r="BK105" s="631">
        <v>0</v>
      </c>
      <c r="BL105" s="631" t="s">
        <v>610</v>
      </c>
      <c r="BM105" s="631">
        <v>3.82E-3</v>
      </c>
      <c r="BN105" s="631">
        <v>3.82E-3</v>
      </c>
      <c r="BO105" s="631" t="s">
        <v>241</v>
      </c>
      <c r="BP105" s="631">
        <v>499.19130000000001</v>
      </c>
      <c r="BQ105" s="631">
        <f t="shared" si="120"/>
        <v>0.4991913</v>
      </c>
      <c r="BR105" s="631" t="s">
        <v>611</v>
      </c>
      <c r="BS105" s="631">
        <v>0.1</v>
      </c>
      <c r="BT105" s="631">
        <v>1</v>
      </c>
      <c r="BU105" s="631" t="s">
        <v>242</v>
      </c>
      <c r="BV105" s="631">
        <v>66.558800000000005</v>
      </c>
      <c r="BW105" s="631">
        <f t="shared" si="121"/>
        <v>6.6558800000000001E-2</v>
      </c>
      <c r="BX105" s="631" t="s">
        <v>612</v>
      </c>
      <c r="BY105" s="631">
        <v>1.4999999999999999E-2</v>
      </c>
      <c r="BZ105" s="631">
        <v>0.15</v>
      </c>
      <c r="CA105" s="631" t="s">
        <v>242</v>
      </c>
      <c r="CB105" s="794">
        <v>0</v>
      </c>
      <c r="CC105" s="794">
        <f t="shared" si="122"/>
        <v>0</v>
      </c>
      <c r="CD105" s="794" t="s">
        <v>611</v>
      </c>
      <c r="CE105" s="798">
        <v>0</v>
      </c>
      <c r="CF105" s="798">
        <v>0</v>
      </c>
      <c r="CG105" s="794" t="s">
        <v>242</v>
      </c>
      <c r="CH105" s="797">
        <v>0</v>
      </c>
      <c r="CI105" s="794">
        <f t="shared" si="123"/>
        <v>0</v>
      </c>
      <c r="CJ105" s="794" t="s">
        <v>612</v>
      </c>
      <c r="CK105" s="798">
        <v>0</v>
      </c>
      <c r="CL105" s="798">
        <v>0</v>
      </c>
      <c r="CM105" s="794" t="s">
        <v>242</v>
      </c>
      <c r="CN105" s="705"/>
      <c r="CO105" s="88">
        <v>0.15</v>
      </c>
      <c r="CP105" s="88">
        <f t="shared" si="124"/>
        <v>0.17499999999999999</v>
      </c>
      <c r="CQ105" s="88">
        <v>0.2</v>
      </c>
      <c r="CR105" s="67">
        <v>0.6</v>
      </c>
      <c r="CS105" s="67">
        <v>1</v>
      </c>
    </row>
    <row r="106" spans="22:97" s="67" customFormat="1" ht="16.5" hidden="1" customHeight="1" thickBot="1" x14ac:dyDescent="0.35">
      <c r="V106" s="655"/>
      <c r="AA106" s="656"/>
      <c r="AB106" s="656"/>
      <c r="AD106" s="656"/>
      <c r="AE106" s="657"/>
      <c r="AH106" s="658"/>
      <c r="AI106" s="658"/>
      <c r="AK106" s="656"/>
      <c r="AR106" s="656"/>
      <c r="AV106" s="656"/>
      <c r="AX106" s="656"/>
      <c r="AY106" s="631"/>
      <c r="AZ106" s="631"/>
      <c r="BA106" s="631"/>
      <c r="BB106" s="631"/>
      <c r="BC106" s="631"/>
      <c r="BD106" s="631"/>
      <c r="BE106" s="631"/>
      <c r="BF106" s="631"/>
      <c r="BG106" s="631"/>
      <c r="BH106" s="631"/>
      <c r="BI106" s="631" t="s">
        <v>222</v>
      </c>
      <c r="BJ106" s="631" t="s">
        <v>613</v>
      </c>
      <c r="BK106" s="631">
        <v>0</v>
      </c>
      <c r="BL106" s="631" t="s">
        <v>610</v>
      </c>
      <c r="BM106" s="631">
        <v>3.98E-3</v>
      </c>
      <c r="BN106" s="631">
        <v>3.98E-3</v>
      </c>
      <c r="BO106" s="631" t="s">
        <v>241</v>
      </c>
      <c r="BP106" s="631">
        <v>503.12909999999999</v>
      </c>
      <c r="BQ106" s="631">
        <f t="shared" si="120"/>
        <v>0.5031291</v>
      </c>
      <c r="BR106" s="631" t="s">
        <v>611</v>
      </c>
      <c r="BS106" s="631">
        <v>0.1</v>
      </c>
      <c r="BT106" s="631">
        <v>1</v>
      </c>
      <c r="BU106" s="631" t="s">
        <v>242</v>
      </c>
      <c r="BV106" s="631">
        <v>67.0839</v>
      </c>
      <c r="BW106" s="631">
        <f t="shared" si="121"/>
        <v>6.7083900000000002E-2</v>
      </c>
      <c r="BX106" s="631" t="s">
        <v>612</v>
      </c>
      <c r="BY106" s="631">
        <v>1.4999999999999999E-2</v>
      </c>
      <c r="BZ106" s="631">
        <v>0.15</v>
      </c>
      <c r="CA106" s="631" t="s">
        <v>242</v>
      </c>
      <c r="CB106" s="794">
        <v>0</v>
      </c>
      <c r="CC106" s="794">
        <f t="shared" si="122"/>
        <v>0</v>
      </c>
      <c r="CD106" s="794" t="s">
        <v>611</v>
      </c>
      <c r="CE106" s="798">
        <v>0</v>
      </c>
      <c r="CF106" s="798">
        <v>0</v>
      </c>
      <c r="CG106" s="794" t="s">
        <v>242</v>
      </c>
      <c r="CH106" s="797">
        <v>0</v>
      </c>
      <c r="CI106" s="794">
        <f t="shared" si="123"/>
        <v>0</v>
      </c>
      <c r="CJ106" s="794" t="s">
        <v>612</v>
      </c>
      <c r="CK106" s="798">
        <v>0</v>
      </c>
      <c r="CL106" s="798">
        <v>0</v>
      </c>
      <c r="CM106" s="794" t="s">
        <v>242</v>
      </c>
      <c r="CN106" s="705"/>
      <c r="CO106" s="88">
        <v>0.15</v>
      </c>
      <c r="CP106" s="88">
        <f t="shared" si="124"/>
        <v>0.17499999999999999</v>
      </c>
      <c r="CQ106" s="88">
        <v>0.2</v>
      </c>
      <c r="CR106" s="67">
        <v>0.6</v>
      </c>
      <c r="CS106" s="67">
        <v>1</v>
      </c>
    </row>
    <row r="107" spans="22:97" s="67" customFormat="1" ht="16.5" hidden="1" customHeight="1" thickBot="1" x14ac:dyDescent="0.35">
      <c r="V107" s="655"/>
      <c r="AA107" s="656"/>
      <c r="AB107" s="656"/>
      <c r="AD107" s="656"/>
      <c r="AE107" s="657"/>
      <c r="AH107" s="658"/>
      <c r="AI107" s="658"/>
      <c r="AK107" s="656"/>
      <c r="AR107" s="656"/>
      <c r="AV107" s="656"/>
      <c r="AX107" s="656"/>
      <c r="AY107" s="631"/>
      <c r="AZ107" s="631"/>
      <c r="BA107" s="631"/>
      <c r="BB107" s="631"/>
      <c r="BC107" s="631"/>
      <c r="BD107" s="631"/>
      <c r="BE107" s="631"/>
      <c r="BF107" s="631"/>
      <c r="BG107" s="631"/>
      <c r="BH107" s="631"/>
      <c r="BI107" s="631" t="s">
        <v>223</v>
      </c>
      <c r="BJ107" s="631" t="s">
        <v>613</v>
      </c>
      <c r="BK107" s="631">
        <v>0</v>
      </c>
      <c r="BL107" s="631" t="s">
        <v>610</v>
      </c>
      <c r="BM107" s="631">
        <v>3.5799999999999998E-3</v>
      </c>
      <c r="BN107" s="631">
        <v>3.5799999999999998E-3</v>
      </c>
      <c r="BO107" s="631" t="s">
        <v>241</v>
      </c>
      <c r="BP107" s="631">
        <v>548.92100000000005</v>
      </c>
      <c r="BQ107" s="631">
        <f t="shared" si="120"/>
        <v>0.5489210000000001</v>
      </c>
      <c r="BR107" s="631" t="s">
        <v>611</v>
      </c>
      <c r="BS107" s="631">
        <v>0.1</v>
      </c>
      <c r="BT107" s="631">
        <v>1</v>
      </c>
      <c r="BU107" s="631" t="s">
        <v>242</v>
      </c>
      <c r="BV107" s="631">
        <v>73.189499999999995</v>
      </c>
      <c r="BW107" s="631">
        <f t="shared" si="121"/>
        <v>7.3189499999999991E-2</v>
      </c>
      <c r="BX107" s="631" t="s">
        <v>612</v>
      </c>
      <c r="BY107" s="631">
        <v>1.4999999999999999E-2</v>
      </c>
      <c r="BZ107" s="631">
        <v>0.15</v>
      </c>
      <c r="CA107" s="631" t="s">
        <v>242</v>
      </c>
      <c r="CB107" s="794">
        <v>0</v>
      </c>
      <c r="CC107" s="794">
        <f t="shared" si="122"/>
        <v>0</v>
      </c>
      <c r="CD107" s="794" t="s">
        <v>611</v>
      </c>
      <c r="CE107" s="798">
        <v>0</v>
      </c>
      <c r="CF107" s="798">
        <v>0</v>
      </c>
      <c r="CG107" s="794" t="s">
        <v>242</v>
      </c>
      <c r="CH107" s="797">
        <v>0</v>
      </c>
      <c r="CI107" s="794">
        <f t="shared" si="123"/>
        <v>0</v>
      </c>
      <c r="CJ107" s="794" t="s">
        <v>612</v>
      </c>
      <c r="CK107" s="798">
        <v>0</v>
      </c>
      <c r="CL107" s="798">
        <v>0</v>
      </c>
      <c r="CM107" s="794" t="s">
        <v>242</v>
      </c>
      <c r="CN107" s="705"/>
      <c r="CO107" s="88">
        <v>0.15</v>
      </c>
      <c r="CP107" s="88">
        <f t="shared" si="124"/>
        <v>0.17499999999999999</v>
      </c>
      <c r="CQ107" s="88">
        <v>0.2</v>
      </c>
      <c r="CR107" s="67">
        <v>0.6</v>
      </c>
      <c r="CS107" s="67">
        <v>1</v>
      </c>
    </row>
    <row r="108" spans="22:97" s="67" customFormat="1" ht="16.5" hidden="1" customHeight="1" thickBot="1" x14ac:dyDescent="0.35">
      <c r="V108" s="655"/>
      <c r="AA108" s="656"/>
      <c r="AB108" s="656"/>
      <c r="AD108" s="656"/>
      <c r="AE108" s="657"/>
      <c r="AH108" s="658"/>
      <c r="AI108" s="658"/>
      <c r="AK108" s="656"/>
      <c r="AR108" s="656"/>
      <c r="AV108" s="656"/>
      <c r="AX108" s="656"/>
      <c r="AY108" s="631"/>
      <c r="AZ108" s="631"/>
      <c r="BA108" s="631"/>
      <c r="BB108" s="631"/>
      <c r="BC108" s="631"/>
      <c r="BD108" s="631"/>
      <c r="BE108" s="631"/>
      <c r="BF108" s="631"/>
      <c r="BG108" s="631"/>
      <c r="BH108" s="631"/>
      <c r="BI108" s="631" t="s">
        <v>224</v>
      </c>
      <c r="BJ108" s="631" t="s">
        <v>613</v>
      </c>
      <c r="BK108" s="631">
        <v>0</v>
      </c>
      <c r="BL108" s="631" t="s">
        <v>610</v>
      </c>
      <c r="BM108" s="631">
        <v>4.4900000000000001E-3</v>
      </c>
      <c r="BN108" s="631">
        <v>4.4900000000000001E-3</v>
      </c>
      <c r="BO108" s="631" t="s">
        <v>241</v>
      </c>
      <c r="BP108" s="631">
        <v>448.58819999999997</v>
      </c>
      <c r="BQ108" s="631">
        <f t="shared" si="120"/>
        <v>0.44858819999999999</v>
      </c>
      <c r="BR108" s="631" t="s">
        <v>611</v>
      </c>
      <c r="BS108" s="631">
        <v>0.1</v>
      </c>
      <c r="BT108" s="631">
        <v>1</v>
      </c>
      <c r="BU108" s="631" t="s">
        <v>242</v>
      </c>
      <c r="BV108" s="631">
        <v>59.811799999999998</v>
      </c>
      <c r="BW108" s="631">
        <f t="shared" si="121"/>
        <v>5.9811799999999998E-2</v>
      </c>
      <c r="BX108" s="631" t="s">
        <v>612</v>
      </c>
      <c r="BY108" s="631">
        <v>1.4999999999999999E-2</v>
      </c>
      <c r="BZ108" s="631">
        <v>0.15</v>
      </c>
      <c r="CA108" s="631" t="s">
        <v>242</v>
      </c>
      <c r="CB108" s="794">
        <v>0</v>
      </c>
      <c r="CC108" s="794">
        <f t="shared" si="122"/>
        <v>0</v>
      </c>
      <c r="CD108" s="794" t="s">
        <v>611</v>
      </c>
      <c r="CE108" s="798">
        <v>0</v>
      </c>
      <c r="CF108" s="798">
        <v>0</v>
      </c>
      <c r="CG108" s="794" t="s">
        <v>242</v>
      </c>
      <c r="CH108" s="797">
        <v>0</v>
      </c>
      <c r="CI108" s="794">
        <f t="shared" si="123"/>
        <v>0</v>
      </c>
      <c r="CJ108" s="794" t="s">
        <v>612</v>
      </c>
      <c r="CK108" s="798">
        <v>0</v>
      </c>
      <c r="CL108" s="798">
        <v>0</v>
      </c>
      <c r="CM108" s="794" t="s">
        <v>242</v>
      </c>
      <c r="CN108" s="705"/>
      <c r="CO108" s="88">
        <v>0.15</v>
      </c>
      <c r="CP108" s="88">
        <f t="shared" si="124"/>
        <v>0.17499999999999999</v>
      </c>
      <c r="CQ108" s="88">
        <v>0.2</v>
      </c>
      <c r="CR108" s="67">
        <v>0.6</v>
      </c>
      <c r="CS108" s="67">
        <v>1</v>
      </c>
    </row>
    <row r="109" spans="22:97" s="67" customFormat="1" ht="16.5" hidden="1" customHeight="1" thickBot="1" x14ac:dyDescent="0.35">
      <c r="V109" s="655"/>
      <c r="AA109" s="656"/>
      <c r="AB109" s="656"/>
      <c r="AD109" s="656"/>
      <c r="AE109" s="657"/>
      <c r="AH109" s="658"/>
      <c r="AI109" s="658"/>
      <c r="AK109" s="656"/>
      <c r="AR109" s="656"/>
      <c r="AV109" s="656"/>
      <c r="AX109" s="656"/>
      <c r="AY109" s="631"/>
      <c r="AZ109" s="631"/>
      <c r="BA109" s="631"/>
      <c r="BB109" s="631"/>
      <c r="BC109" s="631"/>
      <c r="BD109" s="631"/>
      <c r="BE109" s="631"/>
      <c r="BF109" s="631"/>
      <c r="BG109" s="631"/>
      <c r="BH109" s="631"/>
      <c r="BI109" s="631" t="s">
        <v>225</v>
      </c>
      <c r="BJ109" s="631" t="s">
        <v>613</v>
      </c>
      <c r="BK109" s="631">
        <v>0</v>
      </c>
      <c r="BL109" s="631" t="s">
        <v>610</v>
      </c>
      <c r="BM109" s="631">
        <v>3.0299999999999997E-3</v>
      </c>
      <c r="BN109" s="631">
        <v>3.0299999999999997E-3</v>
      </c>
      <c r="BO109" s="631" t="s">
        <v>241</v>
      </c>
      <c r="BP109" s="631">
        <v>735.18640000000005</v>
      </c>
      <c r="BQ109" s="631">
        <f t="shared" si="120"/>
        <v>0.73518640000000002</v>
      </c>
      <c r="BR109" s="631" t="s">
        <v>611</v>
      </c>
      <c r="BS109" s="631">
        <v>0.1</v>
      </c>
      <c r="BT109" s="631">
        <v>1</v>
      </c>
      <c r="BU109" s="631" t="s">
        <v>242</v>
      </c>
      <c r="BV109" s="631">
        <v>98.024799999999999</v>
      </c>
      <c r="BW109" s="631">
        <f t="shared" si="121"/>
        <v>9.8024799999999995E-2</v>
      </c>
      <c r="BX109" s="631" t="s">
        <v>612</v>
      </c>
      <c r="BY109" s="631">
        <v>1.4999999999999999E-2</v>
      </c>
      <c r="BZ109" s="631">
        <v>0.15</v>
      </c>
      <c r="CA109" s="631" t="s">
        <v>242</v>
      </c>
      <c r="CB109" s="794">
        <v>0</v>
      </c>
      <c r="CC109" s="794">
        <f t="shared" si="122"/>
        <v>0</v>
      </c>
      <c r="CD109" s="794" t="s">
        <v>611</v>
      </c>
      <c r="CE109" s="798">
        <v>0</v>
      </c>
      <c r="CF109" s="798">
        <v>0</v>
      </c>
      <c r="CG109" s="794" t="s">
        <v>242</v>
      </c>
      <c r="CH109" s="797">
        <v>0</v>
      </c>
      <c r="CI109" s="794">
        <f t="shared" si="123"/>
        <v>0</v>
      </c>
      <c r="CJ109" s="794" t="s">
        <v>612</v>
      </c>
      <c r="CK109" s="798">
        <v>0</v>
      </c>
      <c r="CL109" s="798">
        <v>0</v>
      </c>
      <c r="CM109" s="794" t="s">
        <v>242</v>
      </c>
      <c r="CN109" s="705"/>
      <c r="CO109" s="88">
        <v>0.15</v>
      </c>
      <c r="CP109" s="88">
        <f t="shared" si="124"/>
        <v>0.17499999999999999</v>
      </c>
      <c r="CQ109" s="88">
        <v>0.2</v>
      </c>
      <c r="CR109" s="67">
        <v>0.6</v>
      </c>
      <c r="CS109" s="67">
        <v>1</v>
      </c>
    </row>
    <row r="110" spans="22:97" s="67" customFormat="1" ht="16.5" hidden="1" customHeight="1" thickBot="1" x14ac:dyDescent="0.35">
      <c r="V110" s="655"/>
      <c r="AA110" s="656"/>
      <c r="AB110" s="656"/>
      <c r="AD110" s="656"/>
      <c r="AE110" s="657"/>
      <c r="AH110" s="658"/>
      <c r="AI110" s="658"/>
      <c r="AK110" s="656"/>
      <c r="AR110" s="656"/>
      <c r="AV110" s="656"/>
      <c r="AX110" s="656"/>
      <c r="AY110" s="631"/>
      <c r="AZ110" s="631"/>
      <c r="BA110" s="631"/>
      <c r="BB110" s="631"/>
      <c r="BC110" s="631"/>
      <c r="BD110" s="631"/>
      <c r="BE110" s="631"/>
      <c r="BF110" s="631"/>
      <c r="BG110" s="631"/>
      <c r="BH110" s="631"/>
      <c r="BI110" s="631" t="s">
        <v>226</v>
      </c>
      <c r="BJ110" s="631" t="s">
        <v>613</v>
      </c>
      <c r="BK110" s="631">
        <v>0</v>
      </c>
      <c r="BL110" s="631" t="s">
        <v>610</v>
      </c>
      <c r="BM110" s="631">
        <v>3.7299999999999998E-3</v>
      </c>
      <c r="BN110" s="631">
        <v>3.7299999999999998E-3</v>
      </c>
      <c r="BO110" s="631" t="s">
        <v>241</v>
      </c>
      <c r="BP110" s="631">
        <v>537.77970000000005</v>
      </c>
      <c r="BQ110" s="631">
        <f t="shared" si="120"/>
        <v>0.53777970000000008</v>
      </c>
      <c r="BR110" s="631" t="s">
        <v>611</v>
      </c>
      <c r="BS110" s="631">
        <v>0.1</v>
      </c>
      <c r="BT110" s="631">
        <v>1</v>
      </c>
      <c r="BU110" s="631" t="s">
        <v>242</v>
      </c>
      <c r="BV110" s="631">
        <v>71.703999999999994</v>
      </c>
      <c r="BW110" s="631">
        <f t="shared" si="121"/>
        <v>7.170399999999999E-2</v>
      </c>
      <c r="BX110" s="631" t="s">
        <v>612</v>
      </c>
      <c r="BY110" s="631">
        <v>1.4999999999999999E-2</v>
      </c>
      <c r="BZ110" s="631">
        <v>0.15</v>
      </c>
      <c r="CA110" s="631" t="s">
        <v>242</v>
      </c>
      <c r="CB110" s="794">
        <v>0</v>
      </c>
      <c r="CC110" s="794">
        <f t="shared" si="122"/>
        <v>0</v>
      </c>
      <c r="CD110" s="794" t="s">
        <v>611</v>
      </c>
      <c r="CE110" s="798">
        <v>0</v>
      </c>
      <c r="CF110" s="798">
        <v>0</v>
      </c>
      <c r="CG110" s="794" t="s">
        <v>242</v>
      </c>
      <c r="CH110" s="797">
        <v>0</v>
      </c>
      <c r="CI110" s="794">
        <f t="shared" si="123"/>
        <v>0</v>
      </c>
      <c r="CJ110" s="794" t="s">
        <v>612</v>
      </c>
      <c r="CK110" s="798">
        <v>0</v>
      </c>
      <c r="CL110" s="798">
        <v>0</v>
      </c>
      <c r="CM110" s="794" t="s">
        <v>242</v>
      </c>
      <c r="CN110" s="705"/>
      <c r="CO110" s="88">
        <v>0.15</v>
      </c>
      <c r="CP110" s="88">
        <f t="shared" si="124"/>
        <v>0.17499999999999999</v>
      </c>
      <c r="CQ110" s="88">
        <v>0.2</v>
      </c>
      <c r="CR110" s="67">
        <v>0.6</v>
      </c>
      <c r="CS110" s="67">
        <v>1</v>
      </c>
    </row>
    <row r="111" spans="22:97" s="67" customFormat="1" ht="16.5" hidden="1" customHeight="1" thickBot="1" x14ac:dyDescent="0.35">
      <c r="V111" s="655"/>
      <c r="AA111" s="656"/>
      <c r="AB111" s="656"/>
      <c r="AD111" s="656"/>
      <c r="AE111" s="657"/>
      <c r="AH111" s="658"/>
      <c r="AI111" s="658"/>
      <c r="AK111" s="656"/>
      <c r="AR111" s="656"/>
      <c r="AV111" s="656"/>
      <c r="AX111" s="656"/>
      <c r="AY111" s="631"/>
      <c r="AZ111" s="631"/>
      <c r="BA111" s="631"/>
      <c r="BB111" s="631"/>
      <c r="BC111" s="631"/>
      <c r="BD111" s="631"/>
      <c r="BE111" s="631"/>
      <c r="BF111" s="631"/>
      <c r="BG111" s="631"/>
      <c r="BH111" s="631"/>
      <c r="BI111" s="631" t="s">
        <v>3</v>
      </c>
      <c r="BJ111" s="631" t="s">
        <v>613</v>
      </c>
      <c r="BK111" s="631">
        <v>0</v>
      </c>
      <c r="BL111" s="631" t="s">
        <v>610</v>
      </c>
      <c r="BM111" s="631">
        <v>4.4099999999999999E-3</v>
      </c>
      <c r="BN111" s="631">
        <v>4.4099999999999999E-3</v>
      </c>
      <c r="BO111" s="631" t="s">
        <v>241</v>
      </c>
      <c r="BP111" s="631">
        <v>509.80349999999999</v>
      </c>
      <c r="BQ111" s="631">
        <f t="shared" si="120"/>
        <v>0.50980349999999997</v>
      </c>
      <c r="BR111" s="631" t="s">
        <v>611</v>
      </c>
      <c r="BS111" s="631">
        <v>0.1</v>
      </c>
      <c r="BT111" s="631">
        <v>1</v>
      </c>
      <c r="BU111" s="631" t="s">
        <v>242</v>
      </c>
      <c r="BV111" s="631">
        <v>67.973799999999997</v>
      </c>
      <c r="BW111" s="631">
        <f t="shared" si="121"/>
        <v>6.7973800000000001E-2</v>
      </c>
      <c r="BX111" s="631" t="s">
        <v>612</v>
      </c>
      <c r="BY111" s="631">
        <v>1.4999999999999999E-2</v>
      </c>
      <c r="BZ111" s="631">
        <v>0.15</v>
      </c>
      <c r="CA111" s="631" t="s">
        <v>242</v>
      </c>
      <c r="CB111" s="794">
        <v>0</v>
      </c>
      <c r="CC111" s="794">
        <f t="shared" si="122"/>
        <v>0</v>
      </c>
      <c r="CD111" s="794" t="s">
        <v>611</v>
      </c>
      <c r="CE111" s="798">
        <v>0</v>
      </c>
      <c r="CF111" s="798">
        <v>0</v>
      </c>
      <c r="CG111" s="794" t="s">
        <v>242</v>
      </c>
      <c r="CH111" s="797">
        <v>0</v>
      </c>
      <c r="CI111" s="794">
        <f t="shared" si="123"/>
        <v>0</v>
      </c>
      <c r="CJ111" s="794" t="s">
        <v>612</v>
      </c>
      <c r="CK111" s="798">
        <v>0</v>
      </c>
      <c r="CL111" s="798">
        <v>0</v>
      </c>
      <c r="CM111" s="794" t="s">
        <v>242</v>
      </c>
      <c r="CN111" s="705"/>
      <c r="CO111" s="88">
        <v>0.15</v>
      </c>
      <c r="CP111" s="88">
        <f t="shared" si="124"/>
        <v>0.17499999999999999</v>
      </c>
      <c r="CQ111" s="88">
        <v>0.2</v>
      </c>
      <c r="CR111" s="67">
        <v>0.6</v>
      </c>
      <c r="CS111" s="67">
        <v>1</v>
      </c>
    </row>
    <row r="112" spans="22:97" s="67" customFormat="1" ht="16.5" hidden="1" customHeight="1" thickBot="1" x14ac:dyDescent="0.35">
      <c r="V112" s="655"/>
      <c r="AA112" s="656"/>
      <c r="AB112" s="656"/>
      <c r="AD112" s="656"/>
      <c r="AE112" s="657"/>
      <c r="AH112" s="658"/>
      <c r="AI112" s="658"/>
      <c r="AK112" s="656"/>
      <c r="AR112" s="656"/>
      <c r="AV112" s="656"/>
      <c r="AX112" s="656"/>
      <c r="AY112" s="631"/>
      <c r="AZ112" s="631"/>
      <c r="BA112" s="631"/>
      <c r="BB112" s="631"/>
      <c r="BC112" s="631"/>
      <c r="BD112" s="631"/>
      <c r="BE112" s="631"/>
      <c r="BF112" s="631"/>
      <c r="BG112" s="631"/>
      <c r="BH112" s="631"/>
      <c r="BI112" s="631" t="s">
        <v>227</v>
      </c>
      <c r="BJ112" s="631" t="s">
        <v>613</v>
      </c>
      <c r="BK112" s="631">
        <v>0</v>
      </c>
      <c r="BL112" s="631" t="s">
        <v>610</v>
      </c>
      <c r="BM112" s="631">
        <v>3.6800000000000001E-3</v>
      </c>
      <c r="BN112" s="631">
        <v>3.6800000000000001E-3</v>
      </c>
      <c r="BO112" s="631" t="s">
        <v>241</v>
      </c>
      <c r="BP112" s="631">
        <v>509.37279999999998</v>
      </c>
      <c r="BQ112" s="631">
        <f t="shared" si="120"/>
        <v>0.50937279999999996</v>
      </c>
      <c r="BR112" s="631" t="s">
        <v>611</v>
      </c>
      <c r="BS112" s="631">
        <v>0.1</v>
      </c>
      <c r="BT112" s="631">
        <v>1</v>
      </c>
      <c r="BU112" s="631" t="s">
        <v>242</v>
      </c>
      <c r="BV112" s="631">
        <v>67.916399999999996</v>
      </c>
      <c r="BW112" s="631">
        <f t="shared" si="121"/>
        <v>6.7916400000000002E-2</v>
      </c>
      <c r="BX112" s="631" t="s">
        <v>612</v>
      </c>
      <c r="BY112" s="631">
        <v>1.4999999999999999E-2</v>
      </c>
      <c r="BZ112" s="631">
        <v>0.15</v>
      </c>
      <c r="CA112" s="631" t="s">
        <v>242</v>
      </c>
      <c r="CB112" s="794">
        <v>0</v>
      </c>
      <c r="CC112" s="794">
        <f t="shared" si="122"/>
        <v>0</v>
      </c>
      <c r="CD112" s="794" t="s">
        <v>611</v>
      </c>
      <c r="CE112" s="798">
        <v>0</v>
      </c>
      <c r="CF112" s="798">
        <v>0</v>
      </c>
      <c r="CG112" s="794" t="s">
        <v>242</v>
      </c>
      <c r="CH112" s="797">
        <v>0</v>
      </c>
      <c r="CI112" s="794">
        <f t="shared" si="123"/>
        <v>0</v>
      </c>
      <c r="CJ112" s="794" t="s">
        <v>612</v>
      </c>
      <c r="CK112" s="798">
        <v>0</v>
      </c>
      <c r="CL112" s="798">
        <v>0</v>
      </c>
      <c r="CM112" s="794" t="s">
        <v>242</v>
      </c>
      <c r="CN112" s="705"/>
      <c r="CO112" s="88">
        <v>0.6</v>
      </c>
      <c r="CP112" s="88">
        <f t="shared" si="124"/>
        <v>0.8</v>
      </c>
      <c r="CQ112" s="88">
        <v>1</v>
      </c>
      <c r="CR112" s="67">
        <v>0.6</v>
      </c>
      <c r="CS112" s="67">
        <v>1</v>
      </c>
    </row>
    <row r="113" spans="22:97" s="67" customFormat="1" ht="16.5" hidden="1" customHeight="1" thickBot="1" x14ac:dyDescent="0.35">
      <c r="V113" s="655"/>
      <c r="AA113" s="656"/>
      <c r="AB113" s="656"/>
      <c r="AD113" s="656"/>
      <c r="AE113" s="657"/>
      <c r="AH113" s="658"/>
      <c r="AI113" s="658"/>
      <c r="AK113" s="656"/>
      <c r="AR113" s="656"/>
      <c r="AV113" s="656"/>
      <c r="AX113" s="656"/>
      <c r="AY113" s="631"/>
      <c r="AZ113" s="631"/>
      <c r="BA113" s="631"/>
      <c r="BB113" s="631"/>
      <c r="BC113" s="631"/>
      <c r="BD113" s="631"/>
      <c r="BE113" s="631"/>
      <c r="BF113" s="631"/>
      <c r="BG113" s="631"/>
      <c r="BH113" s="631"/>
      <c r="BI113" s="631" t="s">
        <v>228</v>
      </c>
      <c r="BJ113" s="631" t="s">
        <v>613</v>
      </c>
      <c r="BK113" s="631">
        <v>0</v>
      </c>
      <c r="BL113" s="631" t="s">
        <v>610</v>
      </c>
      <c r="BM113" s="631">
        <v>3.5899999999999999E-3</v>
      </c>
      <c r="BN113" s="631">
        <v>3.5899999999999999E-3</v>
      </c>
      <c r="BO113" s="631" t="s">
        <v>241</v>
      </c>
      <c r="BP113" s="631">
        <v>554.66999999999996</v>
      </c>
      <c r="BQ113" s="631">
        <f t="shared" si="120"/>
        <v>0.55467</v>
      </c>
      <c r="BR113" s="631" t="s">
        <v>611</v>
      </c>
      <c r="BS113" s="631">
        <v>0.1</v>
      </c>
      <c r="BT113" s="631">
        <v>1</v>
      </c>
      <c r="BU113" s="631" t="s">
        <v>242</v>
      </c>
      <c r="BV113" s="631">
        <v>73.956000000000003</v>
      </c>
      <c r="BW113" s="631">
        <f t="shared" si="121"/>
        <v>7.3956000000000008E-2</v>
      </c>
      <c r="BX113" s="631" t="s">
        <v>612</v>
      </c>
      <c r="BY113" s="631">
        <v>1.4999999999999999E-2</v>
      </c>
      <c r="BZ113" s="631">
        <v>0.15</v>
      </c>
      <c r="CA113" s="631" t="s">
        <v>242</v>
      </c>
      <c r="CB113" s="794">
        <v>0</v>
      </c>
      <c r="CC113" s="794">
        <f t="shared" si="122"/>
        <v>0</v>
      </c>
      <c r="CD113" s="794" t="s">
        <v>611</v>
      </c>
      <c r="CE113" s="798">
        <v>0</v>
      </c>
      <c r="CF113" s="798">
        <v>0</v>
      </c>
      <c r="CG113" s="794" t="s">
        <v>242</v>
      </c>
      <c r="CH113" s="797">
        <v>0</v>
      </c>
      <c r="CI113" s="794">
        <f t="shared" si="123"/>
        <v>0</v>
      </c>
      <c r="CJ113" s="794" t="s">
        <v>612</v>
      </c>
      <c r="CK113" s="798">
        <v>0</v>
      </c>
      <c r="CL113" s="798">
        <v>0</v>
      </c>
      <c r="CM113" s="794" t="s">
        <v>242</v>
      </c>
      <c r="CN113" s="705"/>
      <c r="CO113" s="88">
        <v>0.6</v>
      </c>
      <c r="CP113" s="88">
        <f t="shared" si="124"/>
        <v>0.8</v>
      </c>
      <c r="CQ113" s="88">
        <v>1</v>
      </c>
      <c r="CR113" s="67">
        <v>0.6</v>
      </c>
      <c r="CS113" s="67">
        <v>1</v>
      </c>
    </row>
    <row r="114" spans="22:97" s="67" customFormat="1" ht="16.5" hidden="1" customHeight="1" thickBot="1" x14ac:dyDescent="0.35">
      <c r="V114" s="655"/>
      <c r="AA114" s="656"/>
      <c r="AB114" s="656"/>
      <c r="AD114" s="656"/>
      <c r="AE114" s="657"/>
      <c r="AH114" s="658"/>
      <c r="AI114" s="658"/>
      <c r="AK114" s="656"/>
      <c r="AR114" s="656"/>
      <c r="AV114" s="656"/>
      <c r="AX114" s="656"/>
      <c r="AY114" s="631"/>
      <c r="AZ114" s="631"/>
      <c r="BA114" s="631"/>
      <c r="BB114" s="631"/>
      <c r="BC114" s="631"/>
      <c r="BD114" s="631"/>
      <c r="BE114" s="631"/>
      <c r="BF114" s="631"/>
      <c r="BG114" s="631"/>
      <c r="BH114" s="631"/>
      <c r="BI114" s="631" t="s">
        <v>229</v>
      </c>
      <c r="BJ114" s="631" t="s">
        <v>613</v>
      </c>
      <c r="BK114" s="631">
        <v>0</v>
      </c>
      <c r="BL114" s="631" t="s">
        <v>610</v>
      </c>
      <c r="BM114" s="631">
        <v>3.4999999999999996E-3</v>
      </c>
      <c r="BN114" s="631">
        <v>3.4999999999999996E-3</v>
      </c>
      <c r="BO114" s="631" t="s">
        <v>241</v>
      </c>
      <c r="BP114" s="631">
        <v>569.07000000000005</v>
      </c>
      <c r="BQ114" s="631">
        <f t="shared" si="120"/>
        <v>0.56907000000000008</v>
      </c>
      <c r="BR114" s="631" t="s">
        <v>611</v>
      </c>
      <c r="BS114" s="631">
        <v>0.1</v>
      </c>
      <c r="BT114" s="631">
        <v>1</v>
      </c>
      <c r="BU114" s="631" t="s">
        <v>242</v>
      </c>
      <c r="BV114" s="631">
        <v>75.876000000000005</v>
      </c>
      <c r="BW114" s="631">
        <f t="shared" si="121"/>
        <v>7.5875999999999999E-2</v>
      </c>
      <c r="BX114" s="631" t="s">
        <v>612</v>
      </c>
      <c r="BY114" s="631">
        <v>1.4999999999999999E-2</v>
      </c>
      <c r="BZ114" s="631">
        <v>0.15</v>
      </c>
      <c r="CA114" s="631" t="s">
        <v>242</v>
      </c>
      <c r="CB114" s="794">
        <v>0</v>
      </c>
      <c r="CC114" s="794">
        <f t="shared" si="122"/>
        <v>0</v>
      </c>
      <c r="CD114" s="794" t="s">
        <v>611</v>
      </c>
      <c r="CE114" s="798">
        <v>0</v>
      </c>
      <c r="CF114" s="798">
        <v>0</v>
      </c>
      <c r="CG114" s="794" t="s">
        <v>242</v>
      </c>
      <c r="CH114" s="797">
        <v>0</v>
      </c>
      <c r="CI114" s="794">
        <f t="shared" si="123"/>
        <v>0</v>
      </c>
      <c r="CJ114" s="794" t="s">
        <v>612</v>
      </c>
      <c r="CK114" s="798">
        <v>0</v>
      </c>
      <c r="CL114" s="798">
        <v>0</v>
      </c>
      <c r="CM114" s="794" t="s">
        <v>242</v>
      </c>
      <c r="CN114" s="705"/>
      <c r="CO114" s="88">
        <v>0.6</v>
      </c>
      <c r="CP114" s="88">
        <f t="shared" si="124"/>
        <v>0.8</v>
      </c>
      <c r="CQ114" s="88">
        <v>1</v>
      </c>
      <c r="CR114" s="67">
        <v>0.6</v>
      </c>
      <c r="CS114" s="67">
        <v>1</v>
      </c>
    </row>
    <row r="115" spans="22:97" s="67" customFormat="1" ht="16.5" hidden="1" customHeight="1" thickBot="1" x14ac:dyDescent="0.35">
      <c r="V115" s="655"/>
      <c r="AA115" s="656"/>
      <c r="AB115" s="656"/>
      <c r="AD115" s="656"/>
      <c r="AE115" s="657"/>
      <c r="AH115" s="658"/>
      <c r="AI115" s="658"/>
      <c r="AK115" s="656"/>
      <c r="AR115" s="656"/>
      <c r="AV115" s="656"/>
      <c r="AX115" s="656"/>
      <c r="AY115" s="631"/>
      <c r="AZ115" s="631"/>
      <c r="BA115" s="631"/>
      <c r="BB115" s="631"/>
      <c r="BC115" s="631"/>
      <c r="BD115" s="631"/>
      <c r="BE115" s="631"/>
      <c r="BF115" s="631"/>
      <c r="BG115" s="631"/>
      <c r="BH115" s="631"/>
      <c r="BI115" s="631" t="s">
        <v>230</v>
      </c>
      <c r="BJ115" s="631" t="s">
        <v>613</v>
      </c>
      <c r="BK115" s="631">
        <v>0</v>
      </c>
      <c r="BL115" s="631" t="s">
        <v>610</v>
      </c>
      <c r="BM115" s="631">
        <v>3.5899999999999999E-3</v>
      </c>
      <c r="BN115" s="631">
        <v>3.5899999999999999E-3</v>
      </c>
      <c r="BO115" s="631" t="s">
        <v>241</v>
      </c>
      <c r="BP115" s="631">
        <v>560.82000000000005</v>
      </c>
      <c r="BQ115" s="631">
        <f t="shared" si="120"/>
        <v>0.5608200000000001</v>
      </c>
      <c r="BR115" s="631" t="s">
        <v>611</v>
      </c>
      <c r="BS115" s="631">
        <v>0.1</v>
      </c>
      <c r="BT115" s="631">
        <v>1</v>
      </c>
      <c r="BU115" s="631" t="s">
        <v>242</v>
      </c>
      <c r="BV115" s="631">
        <v>74.775999999999996</v>
      </c>
      <c r="BW115" s="631">
        <f t="shared" si="121"/>
        <v>7.4775999999999995E-2</v>
      </c>
      <c r="BX115" s="631" t="s">
        <v>612</v>
      </c>
      <c r="BY115" s="631">
        <v>1.4999999999999999E-2</v>
      </c>
      <c r="BZ115" s="631">
        <v>0.15</v>
      </c>
      <c r="CA115" s="631" t="s">
        <v>242</v>
      </c>
      <c r="CB115" s="794">
        <v>0</v>
      </c>
      <c r="CC115" s="794">
        <f t="shared" si="122"/>
        <v>0</v>
      </c>
      <c r="CD115" s="794" t="s">
        <v>611</v>
      </c>
      <c r="CE115" s="798">
        <v>0</v>
      </c>
      <c r="CF115" s="798">
        <v>0</v>
      </c>
      <c r="CG115" s="794" t="s">
        <v>242</v>
      </c>
      <c r="CH115" s="797">
        <v>0</v>
      </c>
      <c r="CI115" s="794">
        <f t="shared" si="123"/>
        <v>0</v>
      </c>
      <c r="CJ115" s="794" t="s">
        <v>612</v>
      </c>
      <c r="CK115" s="798">
        <v>0</v>
      </c>
      <c r="CL115" s="798">
        <v>0</v>
      </c>
      <c r="CM115" s="794" t="s">
        <v>242</v>
      </c>
      <c r="CN115" s="705"/>
      <c r="CO115" s="88">
        <v>0.6</v>
      </c>
      <c r="CP115" s="88">
        <f t="shared" si="124"/>
        <v>0.8</v>
      </c>
      <c r="CQ115" s="88">
        <v>1</v>
      </c>
      <c r="CR115" s="67">
        <v>0.6</v>
      </c>
      <c r="CS115" s="67">
        <v>1</v>
      </c>
    </row>
    <row r="116" spans="22:97" s="67" customFormat="1" ht="16.5" hidden="1" customHeight="1" thickBot="1" x14ac:dyDescent="0.35">
      <c r="V116" s="655"/>
      <c r="AA116" s="656"/>
      <c r="AB116" s="656"/>
      <c r="AD116" s="656"/>
      <c r="AE116" s="657"/>
      <c r="AH116" s="658"/>
      <c r="AI116" s="658"/>
      <c r="AK116" s="656"/>
      <c r="AR116" s="656"/>
      <c r="AV116" s="656"/>
      <c r="AX116" s="656"/>
      <c r="AY116" s="631"/>
      <c r="AZ116" s="631"/>
      <c r="BA116" s="631"/>
      <c r="BB116" s="631"/>
      <c r="BC116" s="631"/>
      <c r="BD116" s="631"/>
      <c r="BE116" s="631"/>
      <c r="BF116" s="631"/>
      <c r="BG116" s="631"/>
      <c r="BH116" s="631"/>
      <c r="BI116" s="631" t="s">
        <v>231</v>
      </c>
      <c r="BJ116" s="631" t="s">
        <v>613</v>
      </c>
      <c r="BK116" s="631">
        <v>0</v>
      </c>
      <c r="BL116" s="631" t="s">
        <v>610</v>
      </c>
      <c r="BM116" s="631">
        <v>3.6099999999999999E-3</v>
      </c>
      <c r="BN116" s="631">
        <v>3.6099999999999999E-3</v>
      </c>
      <c r="BO116" s="631" t="s">
        <v>241</v>
      </c>
      <c r="BP116" s="631">
        <v>557.46</v>
      </c>
      <c r="BQ116" s="631">
        <f t="shared" si="120"/>
        <v>0.55746000000000007</v>
      </c>
      <c r="BR116" s="631" t="s">
        <v>611</v>
      </c>
      <c r="BS116" s="631">
        <v>0.1</v>
      </c>
      <c r="BT116" s="631">
        <v>1</v>
      </c>
      <c r="BU116" s="631" t="s">
        <v>242</v>
      </c>
      <c r="BV116" s="631">
        <v>74.328000000000003</v>
      </c>
      <c r="BW116" s="631">
        <f t="shared" si="121"/>
        <v>7.4328000000000005E-2</v>
      </c>
      <c r="BX116" s="631" t="s">
        <v>612</v>
      </c>
      <c r="BY116" s="631">
        <v>1.4999999999999999E-2</v>
      </c>
      <c r="BZ116" s="631">
        <v>0.15</v>
      </c>
      <c r="CA116" s="631" t="s">
        <v>242</v>
      </c>
      <c r="CB116" s="794">
        <v>0</v>
      </c>
      <c r="CC116" s="794">
        <f t="shared" si="122"/>
        <v>0</v>
      </c>
      <c r="CD116" s="794" t="s">
        <v>611</v>
      </c>
      <c r="CE116" s="798">
        <v>0</v>
      </c>
      <c r="CF116" s="798">
        <v>0</v>
      </c>
      <c r="CG116" s="794" t="s">
        <v>242</v>
      </c>
      <c r="CH116" s="797">
        <v>0</v>
      </c>
      <c r="CI116" s="794">
        <f t="shared" si="123"/>
        <v>0</v>
      </c>
      <c r="CJ116" s="794" t="s">
        <v>612</v>
      </c>
      <c r="CK116" s="798">
        <v>0</v>
      </c>
      <c r="CL116" s="798">
        <v>0</v>
      </c>
      <c r="CM116" s="794" t="s">
        <v>242</v>
      </c>
      <c r="CN116" s="705"/>
      <c r="CO116" s="88">
        <v>0.6</v>
      </c>
      <c r="CP116" s="88">
        <f t="shared" si="124"/>
        <v>0.8</v>
      </c>
      <c r="CQ116" s="88">
        <v>1</v>
      </c>
      <c r="CR116" s="67">
        <v>0.6</v>
      </c>
      <c r="CS116" s="67">
        <v>1</v>
      </c>
    </row>
    <row r="117" spans="22:97" s="67" customFormat="1" ht="16.5" hidden="1" customHeight="1" thickBot="1" x14ac:dyDescent="0.35">
      <c r="V117" s="655"/>
      <c r="AA117" s="656"/>
      <c r="AB117" s="656"/>
      <c r="AD117" s="656"/>
      <c r="AE117" s="657"/>
      <c r="AH117" s="658"/>
      <c r="AI117" s="658"/>
      <c r="AK117" s="656"/>
      <c r="AR117" s="656"/>
      <c r="AV117" s="656"/>
      <c r="AX117" s="656"/>
      <c r="AY117" s="631"/>
      <c r="AZ117" s="631"/>
      <c r="BA117" s="631"/>
      <c r="BB117" s="631"/>
      <c r="BC117" s="631"/>
      <c r="BD117" s="631"/>
      <c r="BE117" s="631"/>
      <c r="BF117" s="631"/>
      <c r="BG117" s="631"/>
      <c r="BH117" s="631"/>
      <c r="BI117" s="631" t="s">
        <v>371</v>
      </c>
      <c r="BJ117" s="631" t="s">
        <v>613</v>
      </c>
      <c r="BK117" s="631">
        <v>2941.7959999999998</v>
      </c>
      <c r="BL117" s="631" t="s">
        <v>610</v>
      </c>
      <c r="BM117" s="631">
        <v>2.2100000000000002E-3</v>
      </c>
      <c r="BN117" s="631">
        <v>2.2100000000000002E-3</v>
      </c>
      <c r="BO117" s="631" t="s">
        <v>241</v>
      </c>
      <c r="BP117" s="631">
        <v>1137.6222</v>
      </c>
      <c r="BQ117" s="631">
        <f t="shared" si="120"/>
        <v>1.1376222</v>
      </c>
      <c r="BR117" s="631" t="s">
        <v>611</v>
      </c>
      <c r="BS117" s="631">
        <v>3.0000000000000001E-3</v>
      </c>
      <c r="BT117" s="631">
        <v>0.03</v>
      </c>
      <c r="BU117" s="631" t="s">
        <v>242</v>
      </c>
      <c r="BV117" s="631">
        <v>3.7921</v>
      </c>
      <c r="BW117" s="631">
        <f t="shared" si="121"/>
        <v>3.7921000000000001E-3</v>
      </c>
      <c r="BX117" s="631" t="s">
        <v>612</v>
      </c>
      <c r="BY117" s="631">
        <v>3.0000000000000001E-3</v>
      </c>
      <c r="BZ117" s="631">
        <v>1.4999999999999999E-2</v>
      </c>
      <c r="CA117" s="631" t="s">
        <v>242</v>
      </c>
      <c r="CB117" s="794">
        <v>0</v>
      </c>
      <c r="CC117" s="794">
        <f t="shared" si="122"/>
        <v>0</v>
      </c>
      <c r="CD117" s="794" t="s">
        <v>611</v>
      </c>
      <c r="CE117" s="798">
        <v>0</v>
      </c>
      <c r="CF117" s="798">
        <v>0</v>
      </c>
      <c r="CG117" s="794" t="s">
        <v>242</v>
      </c>
      <c r="CH117" s="797">
        <v>0</v>
      </c>
      <c r="CI117" s="794">
        <f t="shared" si="123"/>
        <v>0</v>
      </c>
      <c r="CJ117" s="794" t="s">
        <v>612</v>
      </c>
      <c r="CK117" s="798">
        <v>0</v>
      </c>
      <c r="CL117" s="798">
        <v>0</v>
      </c>
      <c r="CM117" s="794" t="s">
        <v>242</v>
      </c>
      <c r="CN117" s="705"/>
      <c r="CO117" s="88">
        <v>0.6</v>
      </c>
      <c r="CP117" s="88">
        <f t="shared" si="124"/>
        <v>0.8</v>
      </c>
      <c r="CQ117" s="88">
        <v>1</v>
      </c>
      <c r="CR117" s="67">
        <v>0.15</v>
      </c>
      <c r="CS117" s="67">
        <v>0.2</v>
      </c>
    </row>
    <row r="118" spans="22:97" s="67" customFormat="1" ht="16.5" hidden="1" customHeight="1" x14ac:dyDescent="0.25">
      <c r="V118" s="655"/>
      <c r="AA118" s="656"/>
      <c r="AB118" s="656"/>
      <c r="AD118" s="656"/>
      <c r="AE118" s="657"/>
      <c r="AH118" s="658"/>
      <c r="AI118" s="658"/>
      <c r="AK118" s="656"/>
      <c r="AR118" s="656"/>
      <c r="AV118" s="656"/>
      <c r="AX118" s="656"/>
      <c r="AY118" s="631"/>
      <c r="AZ118" s="631"/>
      <c r="BA118" s="631"/>
      <c r="BB118" s="631"/>
      <c r="BC118" s="631"/>
      <c r="BD118" s="631"/>
      <c r="BE118" s="631"/>
      <c r="BF118" s="631"/>
      <c r="BG118" s="631"/>
      <c r="BH118" s="631"/>
      <c r="BI118" s="631"/>
      <c r="BJ118" s="631"/>
      <c r="BK118" s="631"/>
      <c r="BL118" s="631"/>
      <c r="BM118" s="631"/>
      <c r="BN118" s="631"/>
      <c r="BO118" s="631"/>
      <c r="BP118" s="631"/>
      <c r="BQ118" s="631"/>
      <c r="BR118" s="631"/>
      <c r="BS118" s="631"/>
      <c r="BT118" s="631"/>
      <c r="BU118" s="631"/>
      <c r="BV118" s="631"/>
      <c r="BW118" s="631"/>
      <c r="BX118" s="631"/>
      <c r="BY118" s="631"/>
      <c r="BZ118" s="631"/>
      <c r="CA118" s="631"/>
      <c r="CB118" s="637"/>
      <c r="CC118" s="902"/>
      <c r="CD118" s="902"/>
      <c r="CE118" s="637"/>
      <c r="CF118" s="637"/>
      <c r="CG118" s="637"/>
      <c r="CH118" s="637"/>
      <c r="CI118" s="902"/>
      <c r="CJ118" s="902"/>
      <c r="CK118" s="637"/>
      <c r="CL118" s="637"/>
      <c r="CM118" s="637"/>
      <c r="CN118" s="705"/>
      <c r="CO118" s="88">
        <v>0.6</v>
      </c>
      <c r="CP118" s="88">
        <f t="shared" si="124"/>
        <v>0.8</v>
      </c>
      <c r="CQ118" s="88">
        <v>1</v>
      </c>
    </row>
    <row r="119" spans="22:97" s="67" customFormat="1" ht="16.5" hidden="1" customHeight="1" thickBot="1" x14ac:dyDescent="0.3">
      <c r="V119" s="655"/>
      <c r="AA119" s="656"/>
      <c r="AB119" s="656"/>
      <c r="AD119" s="656"/>
      <c r="AE119" s="657"/>
      <c r="AH119" s="658"/>
      <c r="AI119" s="658"/>
      <c r="AK119" s="656"/>
      <c r="AR119" s="656"/>
      <c r="AV119" s="656"/>
      <c r="AX119" s="656"/>
      <c r="AY119" s="631"/>
      <c r="AZ119" s="631"/>
      <c r="BA119" s="631"/>
      <c r="BB119" s="631"/>
      <c r="BC119" s="631"/>
      <c r="BD119" s="631"/>
      <c r="BE119" s="631"/>
      <c r="BF119" s="631"/>
      <c r="BG119" s="631"/>
      <c r="BH119" s="631"/>
      <c r="BI119" s="631"/>
      <c r="BJ119" s="631"/>
      <c r="BK119" s="631"/>
      <c r="BL119" s="631"/>
      <c r="BM119" s="631"/>
      <c r="BN119" s="631"/>
      <c r="BO119" s="631"/>
      <c r="BP119" s="631"/>
      <c r="BQ119" s="631"/>
      <c r="BR119" s="631"/>
      <c r="BS119" s="631"/>
      <c r="BT119" s="631"/>
      <c r="BU119" s="631"/>
      <c r="BV119" s="631"/>
      <c r="BW119" s="631"/>
      <c r="BX119" s="631"/>
      <c r="BY119" s="631"/>
      <c r="BZ119" s="631"/>
      <c r="CA119" s="631"/>
      <c r="CB119" s="637"/>
      <c r="CC119" s="902"/>
      <c r="CD119" s="902"/>
      <c r="CE119" s="637"/>
      <c r="CF119" s="637"/>
      <c r="CG119" s="637"/>
      <c r="CH119" s="637"/>
      <c r="CI119" s="902"/>
      <c r="CJ119" s="902"/>
      <c r="CK119" s="637"/>
      <c r="CL119" s="637"/>
      <c r="CM119" s="637"/>
      <c r="CN119" s="705"/>
      <c r="CO119" s="88">
        <v>0.6</v>
      </c>
      <c r="CP119" s="88">
        <f t="shared" si="124"/>
        <v>0.8</v>
      </c>
      <c r="CQ119" s="88">
        <v>1</v>
      </c>
    </row>
    <row r="120" spans="22:97" s="67" customFormat="1" ht="26.25" hidden="1" customHeight="1" thickBot="1" x14ac:dyDescent="0.3">
      <c r="V120" s="655"/>
      <c r="AA120" s="656"/>
      <c r="AB120" s="656"/>
      <c r="AD120" s="656"/>
      <c r="AE120" s="657"/>
      <c r="AH120" s="658"/>
      <c r="AI120" s="658"/>
      <c r="AK120" s="656"/>
      <c r="AR120" s="656"/>
      <c r="AV120" s="656"/>
      <c r="AX120" s="656"/>
      <c r="AY120" s="631"/>
      <c r="AZ120" s="631"/>
      <c r="BA120" s="631"/>
      <c r="BB120" s="631"/>
      <c r="BC120" s="631"/>
      <c r="BD120" s="631"/>
      <c r="BE120" s="631"/>
      <c r="BF120" s="631"/>
      <c r="BG120" s="631"/>
      <c r="BH120" s="631"/>
      <c r="BI120" s="631" t="s">
        <v>232</v>
      </c>
      <c r="BJ120" s="631"/>
      <c r="BK120" s="631" t="s">
        <v>267</v>
      </c>
      <c r="BL120" s="631"/>
      <c r="BM120" s="631" t="s">
        <v>233</v>
      </c>
      <c r="BN120" s="631" t="s">
        <v>233</v>
      </c>
      <c r="BO120" s="631" t="s">
        <v>240</v>
      </c>
      <c r="BP120" s="631" t="s">
        <v>172</v>
      </c>
      <c r="BQ120" s="631"/>
      <c r="BR120" s="631"/>
      <c r="BS120" s="631"/>
      <c r="BT120" s="631"/>
      <c r="BU120" s="631"/>
      <c r="BV120" s="631"/>
      <c r="BW120" s="631"/>
      <c r="BX120" s="631"/>
      <c r="BY120" s="631"/>
      <c r="BZ120" s="631"/>
      <c r="CA120" s="631"/>
      <c r="CB120" s="2093" t="s">
        <v>173</v>
      </c>
      <c r="CC120" s="2094"/>
      <c r="CD120" s="2094"/>
      <c r="CE120" s="2094"/>
      <c r="CF120" s="2094"/>
      <c r="CG120" s="2094"/>
      <c r="CH120" s="2094"/>
      <c r="CI120" s="2094"/>
      <c r="CJ120" s="2094"/>
      <c r="CK120" s="2094"/>
      <c r="CL120" s="2094"/>
      <c r="CM120" s="2095"/>
      <c r="CN120" s="705"/>
      <c r="CO120" s="88">
        <v>0.6</v>
      </c>
      <c r="CP120" s="88">
        <f t="shared" si="124"/>
        <v>0.8</v>
      </c>
      <c r="CQ120" s="88">
        <v>1</v>
      </c>
    </row>
    <row r="121" spans="22:97" s="67" customFormat="1" ht="58.5" hidden="1" customHeight="1" thickBot="1" x14ac:dyDescent="0.3">
      <c r="V121" s="655"/>
      <c r="AA121" s="656"/>
      <c r="AB121" s="656"/>
      <c r="AD121" s="656"/>
      <c r="AE121" s="657"/>
      <c r="AH121" s="658"/>
      <c r="AI121" s="658"/>
      <c r="AK121" s="656"/>
      <c r="AR121" s="656"/>
      <c r="AV121" s="656"/>
      <c r="AX121" s="656"/>
      <c r="AY121" s="631"/>
      <c r="AZ121" s="631"/>
      <c r="BA121" s="631"/>
      <c r="BB121" s="631"/>
      <c r="BC121" s="631"/>
      <c r="BD121" s="631"/>
      <c r="BE121" s="631"/>
      <c r="BF121" s="631"/>
      <c r="BG121" s="631"/>
      <c r="BH121" s="631"/>
      <c r="BI121" s="631"/>
      <c r="BJ121" s="631" t="s">
        <v>253</v>
      </c>
      <c r="BK121" s="631"/>
      <c r="BL121" s="631" t="s">
        <v>251</v>
      </c>
      <c r="BM121" s="631"/>
      <c r="BN121" s="631"/>
      <c r="BO121" s="631"/>
      <c r="BP121" s="631" t="s">
        <v>268</v>
      </c>
      <c r="BQ121" s="631" t="s">
        <v>269</v>
      </c>
      <c r="BR121" s="631" t="s">
        <v>251</v>
      </c>
      <c r="BS121" s="631" t="s">
        <v>233</v>
      </c>
      <c r="BT121" s="631" t="s">
        <v>233</v>
      </c>
      <c r="BU121" s="631" t="s">
        <v>240</v>
      </c>
      <c r="BV121" s="631" t="s">
        <v>270</v>
      </c>
      <c r="BW121" s="631" t="s">
        <v>271</v>
      </c>
      <c r="BX121" s="631" t="s">
        <v>251</v>
      </c>
      <c r="BY121" s="631" t="s">
        <v>233</v>
      </c>
      <c r="BZ121" s="631" t="s">
        <v>233</v>
      </c>
      <c r="CA121" s="631" t="s">
        <v>240</v>
      </c>
      <c r="CB121" s="900" t="s">
        <v>268</v>
      </c>
      <c r="CC121" s="900" t="s">
        <v>269</v>
      </c>
      <c r="CD121" s="941" t="s">
        <v>251</v>
      </c>
      <c r="CE121" s="900" t="s">
        <v>233</v>
      </c>
      <c r="CF121" s="900" t="s">
        <v>233</v>
      </c>
      <c r="CG121" s="900" t="s">
        <v>240</v>
      </c>
      <c r="CH121" s="900" t="s">
        <v>270</v>
      </c>
      <c r="CI121" s="900" t="s">
        <v>271</v>
      </c>
      <c r="CJ121" s="941" t="s">
        <v>251</v>
      </c>
      <c r="CK121" s="900" t="s">
        <v>233</v>
      </c>
      <c r="CL121" s="900" t="s">
        <v>233</v>
      </c>
      <c r="CM121" s="900" t="s">
        <v>240</v>
      </c>
      <c r="CN121" s="705"/>
      <c r="CO121" s="88">
        <v>0.6</v>
      </c>
      <c r="CP121" s="88">
        <f t="shared" si="124"/>
        <v>0.8</v>
      </c>
      <c r="CQ121" s="88">
        <v>1</v>
      </c>
    </row>
    <row r="122" spans="22:97" s="67" customFormat="1" ht="16.5" hidden="1" customHeight="1" thickBot="1" x14ac:dyDescent="0.35">
      <c r="V122" s="655"/>
      <c r="AA122" s="656"/>
      <c r="AB122" s="656"/>
      <c r="AD122" s="663"/>
      <c r="AE122" s="657"/>
      <c r="AH122" s="658"/>
      <c r="AI122" s="658"/>
      <c r="AK122" s="663"/>
      <c r="AR122" s="663"/>
      <c r="AV122" s="656"/>
      <c r="AX122" s="663"/>
      <c r="AY122" s="631"/>
      <c r="AZ122" s="631"/>
      <c r="BA122" s="631"/>
      <c r="BB122" s="631"/>
      <c r="BC122" s="631"/>
      <c r="BD122" s="631"/>
      <c r="BE122" s="631"/>
      <c r="BF122" s="631"/>
      <c r="BG122" s="631"/>
      <c r="BH122" s="631"/>
      <c r="BI122" s="631" t="s">
        <v>562</v>
      </c>
      <c r="BJ122" s="631" t="s">
        <v>252</v>
      </c>
      <c r="BK122" s="631">
        <v>10.148999999999999</v>
      </c>
      <c r="BL122" s="631" t="s">
        <v>404</v>
      </c>
      <c r="BM122" s="631">
        <v>2.0499999999999997E-3</v>
      </c>
      <c r="BN122" s="631">
        <v>2.0499999999999997E-3</v>
      </c>
      <c r="BO122" s="631" t="s">
        <v>241</v>
      </c>
      <c r="BP122" s="631">
        <v>0.01</v>
      </c>
      <c r="BQ122" s="631">
        <f>BP122/1000</f>
        <v>1.0000000000000001E-5</v>
      </c>
      <c r="BR122" s="631" t="s">
        <v>405</v>
      </c>
      <c r="BS122" s="631">
        <v>0.01</v>
      </c>
      <c r="BT122" s="631">
        <v>0.1</v>
      </c>
      <c r="BU122" s="631" t="s">
        <v>242</v>
      </c>
      <c r="BV122" s="631">
        <v>6.0000000000000001E-3</v>
      </c>
      <c r="BW122" s="631">
        <f>BV122/1000</f>
        <v>6.0000000000000002E-6</v>
      </c>
      <c r="BX122" s="631" t="s">
        <v>406</v>
      </c>
      <c r="BY122" s="631">
        <v>2E-3</v>
      </c>
      <c r="BZ122" s="631">
        <v>0.02</v>
      </c>
      <c r="CA122" s="631" t="s">
        <v>242</v>
      </c>
      <c r="CB122" s="797">
        <v>3.6999999999999998E-2</v>
      </c>
      <c r="CC122" s="901">
        <f>CB122/1000</f>
        <v>3.6999999999999998E-5</v>
      </c>
      <c r="CD122" s="794" t="s">
        <v>405</v>
      </c>
      <c r="CE122" s="798">
        <v>1.6E-2</v>
      </c>
      <c r="CF122" s="798">
        <v>9.5000000000000001E-2</v>
      </c>
      <c r="CG122" s="794" t="s">
        <v>242</v>
      </c>
      <c r="CH122" s="797">
        <v>3.6999999999999998E-2</v>
      </c>
      <c r="CI122" s="901">
        <f>CH122/1000</f>
        <v>3.6999999999999998E-5</v>
      </c>
      <c r="CJ122" s="794" t="s">
        <v>406</v>
      </c>
      <c r="CK122" s="798">
        <v>1.2999999999999999E-2</v>
      </c>
      <c r="CL122" s="798">
        <v>0.12</v>
      </c>
      <c r="CM122" s="794" t="s">
        <v>242</v>
      </c>
      <c r="CN122" s="705"/>
      <c r="CO122" s="88">
        <v>0.6</v>
      </c>
      <c r="CP122" s="88">
        <f t="shared" si="124"/>
        <v>0.8</v>
      </c>
      <c r="CQ122" s="88">
        <v>1</v>
      </c>
      <c r="CR122" s="67">
        <v>0.15</v>
      </c>
      <c r="CS122" s="67">
        <v>0.2</v>
      </c>
    </row>
    <row r="123" spans="22:97" s="67" customFormat="1" ht="16.5" hidden="1" customHeight="1" thickBot="1" x14ac:dyDescent="0.35">
      <c r="V123" s="655"/>
      <c r="AA123" s="656"/>
      <c r="AB123" s="656"/>
      <c r="AD123" s="663"/>
      <c r="AE123" s="657"/>
      <c r="AH123" s="658"/>
      <c r="AI123" s="658"/>
      <c r="AK123" s="663"/>
      <c r="AR123" s="663"/>
      <c r="AV123" s="656"/>
      <c r="AX123" s="663"/>
      <c r="AY123" s="631"/>
      <c r="AZ123" s="631"/>
      <c r="BA123" s="631"/>
      <c r="BB123" s="631"/>
      <c r="BC123" s="631"/>
      <c r="BD123" s="631"/>
      <c r="BE123" s="631"/>
      <c r="BF123" s="631"/>
      <c r="BG123" s="631"/>
      <c r="BH123" s="631"/>
      <c r="BI123" s="631" t="s">
        <v>366</v>
      </c>
      <c r="BJ123" s="631" t="s">
        <v>252</v>
      </c>
      <c r="BK123" s="631">
        <v>8.8085000000000004</v>
      </c>
      <c r="BL123" s="631" t="s">
        <v>404</v>
      </c>
      <c r="BM123" s="631">
        <v>2.0300000000000001E-3</v>
      </c>
      <c r="BN123" s="631">
        <v>2.0300000000000001E-3</v>
      </c>
      <c r="BO123" s="631" t="s">
        <v>241</v>
      </c>
      <c r="BP123" s="631">
        <v>2.6599999999999999E-2</v>
      </c>
      <c r="BQ123" s="631">
        <f>BP123/1000</f>
        <v>2.6599999999999999E-5</v>
      </c>
      <c r="BR123" s="631" t="s">
        <v>405</v>
      </c>
      <c r="BS123" s="631">
        <v>0.01</v>
      </c>
      <c r="BT123" s="631">
        <v>0.1</v>
      </c>
      <c r="BU123" s="631" t="s">
        <v>242</v>
      </c>
      <c r="BV123" s="631">
        <v>5.3E-3</v>
      </c>
      <c r="BW123" s="631">
        <f>BV123/1000</f>
        <v>5.3000000000000001E-6</v>
      </c>
      <c r="BX123" s="631" t="s">
        <v>406</v>
      </c>
      <c r="BY123" s="631">
        <v>2E-3</v>
      </c>
      <c r="BZ123" s="631">
        <v>0.02</v>
      </c>
      <c r="CA123" s="631" t="s">
        <v>242</v>
      </c>
      <c r="CB123" s="797">
        <v>0.29260000000000003</v>
      </c>
      <c r="CC123" s="901">
        <f>CB123/1000</f>
        <v>2.9260000000000001E-4</v>
      </c>
      <c r="CD123" s="794" t="s">
        <v>405</v>
      </c>
      <c r="CE123" s="798">
        <v>9.6000000000000002E-2</v>
      </c>
      <c r="CF123" s="798">
        <v>1.1000000000000001</v>
      </c>
      <c r="CG123" s="794" t="s">
        <v>242</v>
      </c>
      <c r="CH123" s="797">
        <v>2.8400000000000002E-2</v>
      </c>
      <c r="CI123" s="901">
        <f>CH123/1000</f>
        <v>2.8400000000000003E-5</v>
      </c>
      <c r="CJ123" s="794" t="s">
        <v>406</v>
      </c>
      <c r="CK123" s="798">
        <v>9.5999999999999992E-3</v>
      </c>
      <c r="CL123" s="798">
        <v>0.11</v>
      </c>
      <c r="CM123" s="794" t="s">
        <v>242</v>
      </c>
      <c r="CN123" s="705"/>
      <c r="CO123" s="88">
        <v>0.6</v>
      </c>
      <c r="CP123" s="88">
        <f t="shared" si="124"/>
        <v>0.8</v>
      </c>
      <c r="CQ123" s="88">
        <v>1</v>
      </c>
      <c r="CR123" s="67">
        <v>0.15</v>
      </c>
      <c r="CS123" s="67">
        <v>0.2</v>
      </c>
    </row>
    <row r="124" spans="22:97" s="67" customFormat="1" ht="16.5" hidden="1" customHeight="1" thickBot="1" x14ac:dyDescent="0.35">
      <c r="V124" s="655"/>
      <c r="AA124" s="656"/>
      <c r="AB124" s="656"/>
      <c r="AD124" s="656"/>
      <c r="AE124" s="657"/>
      <c r="AH124" s="658"/>
      <c r="AI124" s="658"/>
      <c r="AK124" s="656"/>
      <c r="AR124" s="656"/>
      <c r="AV124" s="656"/>
      <c r="AX124" s="656"/>
      <c r="AY124" s="631"/>
      <c r="AZ124" s="631"/>
      <c r="BA124" s="631"/>
      <c r="BB124" s="631"/>
      <c r="BC124" s="631"/>
      <c r="BD124" s="631"/>
      <c r="BE124" s="631"/>
      <c r="BF124" s="631"/>
      <c r="BG124" s="631"/>
      <c r="BH124" s="631"/>
      <c r="BI124" s="631" t="s">
        <v>234</v>
      </c>
      <c r="BJ124" s="631" t="s">
        <v>252</v>
      </c>
      <c r="BK124" s="631">
        <v>9.6232000000000006</v>
      </c>
      <c r="BL124" s="631" t="s">
        <v>404</v>
      </c>
      <c r="BM124" s="631">
        <v>2.0399999999999997E-3</v>
      </c>
      <c r="BN124" s="631">
        <v>2.0399999999999997E-3</v>
      </c>
      <c r="BO124" s="631" t="s">
        <v>241</v>
      </c>
      <c r="BP124" s="631">
        <v>2.7199999999999998E-2</v>
      </c>
      <c r="BQ124" s="631">
        <f>BP124/1000</f>
        <v>2.7199999999999997E-5</v>
      </c>
      <c r="BR124" s="631" t="s">
        <v>405</v>
      </c>
      <c r="BS124" s="631">
        <v>0.01</v>
      </c>
      <c r="BT124" s="631">
        <v>0.1</v>
      </c>
      <c r="BU124" s="631" t="s">
        <v>242</v>
      </c>
      <c r="BV124" s="631">
        <v>5.4000000000000003E-3</v>
      </c>
      <c r="BW124" s="631">
        <f>BV124/1000</f>
        <v>5.4E-6</v>
      </c>
      <c r="BX124" s="631" t="s">
        <v>406</v>
      </c>
      <c r="BY124" s="631">
        <v>2E-3</v>
      </c>
      <c r="BZ124" s="631">
        <v>0.02</v>
      </c>
      <c r="CA124" s="631" t="s">
        <v>242</v>
      </c>
      <c r="CB124" s="901">
        <v>0</v>
      </c>
      <c r="CC124" s="901">
        <f>CB124/1000</f>
        <v>0</v>
      </c>
      <c r="CD124" s="794" t="s">
        <v>405</v>
      </c>
      <c r="CE124" s="798">
        <v>0</v>
      </c>
      <c r="CF124" s="798">
        <v>0</v>
      </c>
      <c r="CG124" s="794" t="s">
        <v>242</v>
      </c>
      <c r="CH124" s="797">
        <v>0</v>
      </c>
      <c r="CI124" s="901">
        <f>CH124/1000</f>
        <v>0</v>
      </c>
      <c r="CJ124" s="794" t="s">
        <v>406</v>
      </c>
      <c r="CK124" s="798">
        <v>0</v>
      </c>
      <c r="CL124" s="798">
        <v>0</v>
      </c>
      <c r="CM124" s="794" t="s">
        <v>242</v>
      </c>
      <c r="CN124" s="705"/>
      <c r="CO124" s="88">
        <v>0.6</v>
      </c>
      <c r="CP124" s="88">
        <f t="shared" si="124"/>
        <v>0.8</v>
      </c>
      <c r="CQ124" s="88">
        <v>1</v>
      </c>
      <c r="CR124" s="67">
        <v>0.15</v>
      </c>
      <c r="CS124" s="67">
        <v>0.2</v>
      </c>
    </row>
    <row r="125" spans="22:97" s="67" customFormat="1" ht="16.5" hidden="1" customHeight="1" thickBot="1" x14ac:dyDescent="0.35">
      <c r="V125" s="655"/>
      <c r="AA125" s="656"/>
      <c r="AB125" s="656"/>
      <c r="AD125" s="663"/>
      <c r="AE125" s="657"/>
      <c r="AH125" s="658"/>
      <c r="AI125" s="658"/>
      <c r="AK125" s="663"/>
      <c r="AR125" s="663"/>
      <c r="AV125" s="656"/>
      <c r="AX125" s="663"/>
      <c r="AY125" s="631"/>
      <c r="AZ125" s="631"/>
      <c r="BA125" s="631"/>
      <c r="BB125" s="631"/>
      <c r="BC125" s="631"/>
      <c r="BD125" s="631"/>
      <c r="BE125" s="631"/>
      <c r="BF125" s="631"/>
      <c r="BG125" s="631"/>
      <c r="BH125" s="631"/>
      <c r="BI125" s="631" t="s">
        <v>123</v>
      </c>
      <c r="BJ125" s="631" t="s">
        <v>252</v>
      </c>
      <c r="BK125" s="631">
        <v>11.624599999999999</v>
      </c>
      <c r="BL125" s="631" t="s">
        <v>404</v>
      </c>
      <c r="BM125" s="631">
        <v>2.0699999999999998E-3</v>
      </c>
      <c r="BN125" s="631">
        <v>2.0699999999999998E-3</v>
      </c>
      <c r="BO125" s="631" t="s">
        <v>241</v>
      </c>
      <c r="BP125" s="631">
        <v>3.0200000000000001E-2</v>
      </c>
      <c r="BQ125" s="631">
        <f t="shared" ref="BQ125:BQ134" si="125">BP125/1000</f>
        <v>3.0200000000000002E-5</v>
      </c>
      <c r="BR125" s="631" t="s">
        <v>405</v>
      </c>
      <c r="BS125" s="631">
        <v>0.01</v>
      </c>
      <c r="BT125" s="631">
        <v>0.1</v>
      </c>
      <c r="BU125" s="631" t="s">
        <v>242</v>
      </c>
      <c r="BV125" s="631">
        <v>6.0000000000000001E-3</v>
      </c>
      <c r="BW125" s="631">
        <f t="shared" ref="BW125:BW134" si="126">BV125/1000</f>
        <v>6.0000000000000002E-6</v>
      </c>
      <c r="BX125" s="631" t="s">
        <v>406</v>
      </c>
      <c r="BY125" s="631">
        <v>2E-3</v>
      </c>
      <c r="BZ125" s="631">
        <v>0.02</v>
      </c>
      <c r="CA125" s="631" t="s">
        <v>242</v>
      </c>
      <c r="CB125" s="797">
        <v>0</v>
      </c>
      <c r="CC125" s="901">
        <f t="shared" ref="CC125:CC134" si="127">CB125/1000</f>
        <v>0</v>
      </c>
      <c r="CD125" s="794" t="s">
        <v>405</v>
      </c>
      <c r="CE125" s="798">
        <v>0</v>
      </c>
      <c r="CF125" s="798">
        <v>0</v>
      </c>
      <c r="CG125" s="794" t="s">
        <v>242</v>
      </c>
      <c r="CH125" s="797">
        <v>0</v>
      </c>
      <c r="CI125" s="901">
        <f t="shared" ref="CI125:CI134" si="128">CH125/1000</f>
        <v>0</v>
      </c>
      <c r="CJ125" s="794" t="s">
        <v>406</v>
      </c>
      <c r="CK125" s="798">
        <v>0</v>
      </c>
      <c r="CL125" s="798">
        <v>0</v>
      </c>
      <c r="CM125" s="794" t="s">
        <v>242</v>
      </c>
      <c r="CN125" s="705"/>
      <c r="CO125" s="88">
        <v>0.15</v>
      </c>
      <c r="CP125" s="88">
        <f t="shared" si="124"/>
        <v>0.17499999999999999</v>
      </c>
      <c r="CQ125" s="88">
        <v>0.2</v>
      </c>
      <c r="CR125" s="67">
        <v>0.15</v>
      </c>
      <c r="CS125" s="67">
        <v>0.2</v>
      </c>
    </row>
    <row r="126" spans="22:97" s="67" customFormat="1" ht="16.5" hidden="1" customHeight="1" thickBot="1" x14ac:dyDescent="0.35">
      <c r="V126" s="655"/>
      <c r="AA126" s="656"/>
      <c r="AB126" s="656"/>
      <c r="AD126" s="663"/>
      <c r="AE126" s="657"/>
      <c r="AH126" s="658"/>
      <c r="AI126" s="658"/>
      <c r="AK126" s="663"/>
      <c r="AR126" s="663"/>
      <c r="AV126" s="656"/>
      <c r="AX126" s="663"/>
      <c r="AY126" s="631"/>
      <c r="AZ126" s="631"/>
      <c r="BA126" s="631"/>
      <c r="BB126" s="631"/>
      <c r="BC126" s="631"/>
      <c r="BD126" s="631"/>
      <c r="BE126" s="631"/>
      <c r="BF126" s="631"/>
      <c r="BG126" s="631"/>
      <c r="BH126" s="631"/>
      <c r="BI126" s="631" t="s">
        <v>0</v>
      </c>
      <c r="BJ126" s="631" t="s">
        <v>252</v>
      </c>
      <c r="BK126" s="631">
        <v>11.2818</v>
      </c>
      <c r="BL126" s="631" t="s">
        <v>404</v>
      </c>
      <c r="BM126" s="631">
        <v>2.0599999999999998E-3</v>
      </c>
      <c r="BN126" s="631">
        <v>2.0599999999999998E-3</v>
      </c>
      <c r="BO126" s="631" t="s">
        <v>241</v>
      </c>
      <c r="BP126" s="631">
        <v>3.0300000000000001E-2</v>
      </c>
      <c r="BQ126" s="631">
        <f t="shared" si="125"/>
        <v>3.0300000000000001E-5</v>
      </c>
      <c r="BR126" s="631" t="s">
        <v>405</v>
      </c>
      <c r="BS126" s="631">
        <v>0.01</v>
      </c>
      <c r="BT126" s="631">
        <v>0.1</v>
      </c>
      <c r="BU126" s="631" t="s">
        <v>242</v>
      </c>
      <c r="BV126" s="631">
        <v>6.1000000000000004E-3</v>
      </c>
      <c r="BW126" s="631">
        <f t="shared" si="126"/>
        <v>6.1E-6</v>
      </c>
      <c r="BX126" s="631" t="s">
        <v>406</v>
      </c>
      <c r="BY126" s="631">
        <v>2E-3</v>
      </c>
      <c r="BZ126" s="631">
        <v>0.02</v>
      </c>
      <c r="CA126" s="631" t="s">
        <v>242</v>
      </c>
      <c r="CB126" s="797">
        <v>0</v>
      </c>
      <c r="CC126" s="901">
        <f t="shared" si="127"/>
        <v>0</v>
      </c>
      <c r="CD126" s="794" t="s">
        <v>405</v>
      </c>
      <c r="CE126" s="798">
        <v>0</v>
      </c>
      <c r="CF126" s="798">
        <v>0</v>
      </c>
      <c r="CG126" s="794" t="s">
        <v>242</v>
      </c>
      <c r="CH126" s="797">
        <v>0</v>
      </c>
      <c r="CI126" s="901">
        <f t="shared" si="128"/>
        <v>0</v>
      </c>
      <c r="CJ126" s="794" t="s">
        <v>406</v>
      </c>
      <c r="CK126" s="798">
        <v>0</v>
      </c>
      <c r="CL126" s="798">
        <v>0</v>
      </c>
      <c r="CM126" s="794" t="s">
        <v>242</v>
      </c>
      <c r="CN126" s="705"/>
      <c r="CO126" s="88"/>
      <c r="CP126" s="88"/>
      <c r="CQ126" s="88"/>
      <c r="CR126" s="67">
        <v>0.15</v>
      </c>
      <c r="CS126" s="67">
        <v>0.2</v>
      </c>
    </row>
    <row r="127" spans="22:97" s="67" customFormat="1" ht="16.5" hidden="1" customHeight="1" thickBot="1" x14ac:dyDescent="0.35">
      <c r="V127" s="655"/>
      <c r="AA127" s="656"/>
      <c r="AB127" s="656"/>
      <c r="AD127" s="663"/>
      <c r="AE127" s="657"/>
      <c r="AH127" s="658"/>
      <c r="AI127" s="658"/>
      <c r="AK127" s="663"/>
      <c r="AR127" s="663"/>
      <c r="AV127" s="656"/>
      <c r="AX127" s="663"/>
      <c r="AY127" s="631"/>
      <c r="AZ127" s="631"/>
      <c r="BA127" s="631"/>
      <c r="BB127" s="631"/>
      <c r="BC127" s="631"/>
      <c r="BD127" s="631"/>
      <c r="BE127" s="631"/>
      <c r="BF127" s="631"/>
      <c r="BG127" s="631"/>
      <c r="BH127" s="631"/>
      <c r="BI127" s="631" t="s">
        <v>235</v>
      </c>
      <c r="BJ127" s="631" t="s">
        <v>252</v>
      </c>
      <c r="BK127" s="631">
        <v>6.3869999999999996</v>
      </c>
      <c r="BL127" s="631" t="s">
        <v>404</v>
      </c>
      <c r="BM127" s="631">
        <v>2.5600000000000002E-3</v>
      </c>
      <c r="BN127" s="631">
        <v>2.5600000000000002E-3</v>
      </c>
      <c r="BO127" s="631" t="s">
        <v>241</v>
      </c>
      <c r="BP127" s="631">
        <v>2.3699999999999999E-2</v>
      </c>
      <c r="BQ127" s="631">
        <f t="shared" si="125"/>
        <v>2.37E-5</v>
      </c>
      <c r="BR127" s="631" t="s">
        <v>405</v>
      </c>
      <c r="BS127" s="631">
        <v>0.01</v>
      </c>
      <c r="BT127" s="631">
        <v>0.1</v>
      </c>
      <c r="BU127" s="631" t="s">
        <v>242</v>
      </c>
      <c r="BV127" s="631">
        <v>4.7000000000000002E-3</v>
      </c>
      <c r="BW127" s="631">
        <f t="shared" si="126"/>
        <v>4.6999999999999999E-6</v>
      </c>
      <c r="BX127" s="631" t="s">
        <v>406</v>
      </c>
      <c r="BY127" s="631">
        <v>2E-3</v>
      </c>
      <c r="BZ127" s="631">
        <v>0.02</v>
      </c>
      <c r="CA127" s="631" t="s">
        <v>242</v>
      </c>
      <c r="CB127" s="797">
        <v>0</v>
      </c>
      <c r="CC127" s="901">
        <f t="shared" si="127"/>
        <v>0</v>
      </c>
      <c r="CD127" s="794" t="s">
        <v>405</v>
      </c>
      <c r="CE127" s="798">
        <v>0</v>
      </c>
      <c r="CF127" s="798">
        <v>0</v>
      </c>
      <c r="CG127" s="794" t="s">
        <v>242</v>
      </c>
      <c r="CH127" s="797">
        <v>0</v>
      </c>
      <c r="CI127" s="901">
        <f t="shared" si="128"/>
        <v>0</v>
      </c>
      <c r="CJ127" s="794" t="s">
        <v>406</v>
      </c>
      <c r="CK127" s="798">
        <v>0</v>
      </c>
      <c r="CL127" s="798">
        <v>0</v>
      </c>
      <c r="CM127" s="794" t="s">
        <v>242</v>
      </c>
      <c r="CN127" s="705"/>
      <c r="CO127" s="88"/>
      <c r="CP127" s="88"/>
      <c r="CQ127" s="88"/>
      <c r="CR127" s="67">
        <v>0.15</v>
      </c>
      <c r="CS127" s="67">
        <v>0.2</v>
      </c>
    </row>
    <row r="128" spans="22:97" s="67" customFormat="1" ht="16.5" hidden="1" customHeight="1" thickBot="1" x14ac:dyDescent="0.35">
      <c r="V128" s="655"/>
      <c r="AA128" s="656"/>
      <c r="AB128" s="656"/>
      <c r="AD128" s="663"/>
      <c r="AE128" s="657"/>
      <c r="AH128" s="658"/>
      <c r="AI128" s="658"/>
      <c r="AK128" s="663"/>
      <c r="AR128" s="663"/>
      <c r="AV128" s="656"/>
      <c r="AX128" s="663"/>
      <c r="AY128" s="631"/>
      <c r="AZ128" s="631"/>
      <c r="BA128" s="631"/>
      <c r="BB128" s="631"/>
      <c r="BC128" s="631"/>
      <c r="BD128" s="631"/>
      <c r="BE128" s="631"/>
      <c r="BF128" s="631"/>
      <c r="BG128" s="631"/>
      <c r="BH128" s="631"/>
      <c r="BI128" s="631" t="s">
        <v>236</v>
      </c>
      <c r="BJ128" s="631" t="s">
        <v>252</v>
      </c>
      <c r="BK128" s="631">
        <v>9.8404000000000007</v>
      </c>
      <c r="BL128" s="631" t="s">
        <v>404</v>
      </c>
      <c r="BM128" s="631">
        <v>2.1299999999999999E-3</v>
      </c>
      <c r="BN128" s="631">
        <v>2.1299999999999999E-3</v>
      </c>
      <c r="BO128" s="631" t="s">
        <v>241</v>
      </c>
      <c r="BP128" s="631">
        <v>2.3300000000000001E-2</v>
      </c>
      <c r="BQ128" s="631">
        <f t="shared" si="125"/>
        <v>2.3300000000000001E-5</v>
      </c>
      <c r="BR128" s="631" t="s">
        <v>405</v>
      </c>
      <c r="BS128" s="631">
        <v>0.01</v>
      </c>
      <c r="BT128" s="631">
        <v>0.1</v>
      </c>
      <c r="BU128" s="631" t="s">
        <v>242</v>
      </c>
      <c r="BV128" s="631">
        <v>4.7000000000000002E-3</v>
      </c>
      <c r="BW128" s="631">
        <f t="shared" si="126"/>
        <v>4.6999999999999999E-6</v>
      </c>
      <c r="BX128" s="631" t="s">
        <v>406</v>
      </c>
      <c r="BY128" s="631">
        <v>2E-3</v>
      </c>
      <c r="BZ128" s="631">
        <v>0.02</v>
      </c>
      <c r="CA128" s="631" t="s">
        <v>242</v>
      </c>
      <c r="CB128" s="797">
        <v>0</v>
      </c>
      <c r="CC128" s="901">
        <f t="shared" si="127"/>
        <v>0</v>
      </c>
      <c r="CD128" s="794" t="s">
        <v>405</v>
      </c>
      <c r="CE128" s="798">
        <v>0</v>
      </c>
      <c r="CF128" s="798">
        <v>0</v>
      </c>
      <c r="CG128" s="794" t="s">
        <v>242</v>
      </c>
      <c r="CH128" s="797">
        <v>0</v>
      </c>
      <c r="CI128" s="901">
        <f t="shared" si="128"/>
        <v>0</v>
      </c>
      <c r="CJ128" s="794" t="s">
        <v>406</v>
      </c>
      <c r="CK128" s="798">
        <v>0</v>
      </c>
      <c r="CL128" s="798">
        <v>0</v>
      </c>
      <c r="CM128" s="794" t="s">
        <v>242</v>
      </c>
      <c r="CN128" s="705"/>
      <c r="CO128" s="88"/>
      <c r="CP128" s="88"/>
      <c r="CQ128" s="88"/>
      <c r="CR128" s="67">
        <v>0.15</v>
      </c>
      <c r="CS128" s="67">
        <v>0.2</v>
      </c>
    </row>
    <row r="129" spans="22:97" s="67" customFormat="1" ht="16.5" hidden="1" customHeight="1" thickBot="1" x14ac:dyDescent="0.35">
      <c r="V129" s="655"/>
      <c r="AA129" s="656"/>
      <c r="AB129" s="656"/>
      <c r="AD129" s="663"/>
      <c r="AE129" s="657"/>
      <c r="AH129" s="658"/>
      <c r="AI129" s="658"/>
      <c r="AK129" s="663"/>
      <c r="AR129" s="663"/>
      <c r="AV129" s="656"/>
      <c r="AX129" s="663"/>
      <c r="AY129" s="631"/>
      <c r="AZ129" s="631"/>
      <c r="BA129" s="631"/>
      <c r="BB129" s="631"/>
      <c r="BC129" s="631"/>
      <c r="BD129" s="631"/>
      <c r="BE129" s="631"/>
      <c r="BF129" s="631"/>
      <c r="BG129" s="631"/>
      <c r="BH129" s="631"/>
      <c r="BI129" s="631" t="s">
        <v>237</v>
      </c>
      <c r="BJ129" s="631" t="s">
        <v>252</v>
      </c>
      <c r="BK129" s="631">
        <v>0</v>
      </c>
      <c r="BL129" s="631" t="s">
        <v>404</v>
      </c>
      <c r="BM129" s="631">
        <v>2.98E-3</v>
      </c>
      <c r="BN129" s="631">
        <v>2.98E-3</v>
      </c>
      <c r="BO129" s="631" t="s">
        <v>241</v>
      </c>
      <c r="BP129" s="631">
        <v>2.63E-2</v>
      </c>
      <c r="BQ129" s="631">
        <f t="shared" si="125"/>
        <v>2.6299999999999999E-5</v>
      </c>
      <c r="BR129" s="631" t="s">
        <v>405</v>
      </c>
      <c r="BS129" s="631">
        <v>0.01</v>
      </c>
      <c r="BT129" s="631">
        <v>0.1</v>
      </c>
      <c r="BU129" s="631" t="s">
        <v>242</v>
      </c>
      <c r="BV129" s="631">
        <v>5.3E-3</v>
      </c>
      <c r="BW129" s="631">
        <f t="shared" si="126"/>
        <v>5.3000000000000001E-6</v>
      </c>
      <c r="BX129" s="631" t="s">
        <v>406</v>
      </c>
      <c r="BY129" s="631">
        <v>2E-3</v>
      </c>
      <c r="BZ129" s="631">
        <v>0.02</v>
      </c>
      <c r="CA129" s="631" t="s">
        <v>242</v>
      </c>
      <c r="CB129" s="797">
        <v>3.4200000000000001E-2</v>
      </c>
      <c r="CC129" s="901">
        <f t="shared" si="127"/>
        <v>3.4200000000000005E-5</v>
      </c>
      <c r="CD129" s="794" t="s">
        <v>405</v>
      </c>
      <c r="CE129" s="798">
        <v>1.6E-2</v>
      </c>
      <c r="CF129" s="798">
        <v>9.5000000000000001E-2</v>
      </c>
      <c r="CG129" s="794" t="s">
        <v>242</v>
      </c>
      <c r="CH129" s="797">
        <v>3.4200000000000001E-2</v>
      </c>
      <c r="CI129" s="901">
        <f t="shared" si="128"/>
        <v>3.4200000000000005E-5</v>
      </c>
      <c r="CJ129" s="794" t="s">
        <v>406</v>
      </c>
      <c r="CK129" s="798">
        <v>1.2999999999999999E-2</v>
      </c>
      <c r="CL129" s="798">
        <v>0.12</v>
      </c>
      <c r="CM129" s="794" t="s">
        <v>242</v>
      </c>
      <c r="CN129" s="705"/>
      <c r="CO129" s="88"/>
      <c r="CP129" s="88"/>
      <c r="CQ129" s="88"/>
      <c r="CR129" s="67">
        <v>0.6</v>
      </c>
      <c r="CS129" s="67">
        <v>1</v>
      </c>
    </row>
    <row r="130" spans="22:97" s="67" customFormat="1" ht="16.5" hidden="1" customHeight="1" thickBot="1" x14ac:dyDescent="0.35">
      <c r="V130" s="655"/>
      <c r="AA130" s="656"/>
      <c r="AB130" s="656"/>
      <c r="AD130" s="663"/>
      <c r="AE130" s="657"/>
      <c r="AH130" s="658"/>
      <c r="AI130" s="658"/>
      <c r="AK130" s="663"/>
      <c r="AR130" s="663"/>
      <c r="AV130" s="656"/>
      <c r="AX130" s="663"/>
      <c r="AY130" s="631"/>
      <c r="AZ130" s="631"/>
      <c r="BA130" s="631"/>
      <c r="BB130" s="631"/>
      <c r="BC130" s="631"/>
      <c r="BD130" s="631"/>
      <c r="BE130" s="631"/>
      <c r="BF130" s="631"/>
      <c r="BG130" s="631"/>
      <c r="BH130" s="631"/>
      <c r="BI130" s="631" t="s">
        <v>367</v>
      </c>
      <c r="BJ130" s="631" t="s">
        <v>252</v>
      </c>
      <c r="BK130" s="631">
        <v>0</v>
      </c>
      <c r="BL130" s="631" t="s">
        <v>404</v>
      </c>
      <c r="BM130" s="631">
        <v>3.4799999999999996E-3</v>
      </c>
      <c r="BN130" s="631">
        <v>3.4799999999999996E-3</v>
      </c>
      <c r="BO130" s="631" t="s">
        <v>241</v>
      </c>
      <c r="BP130" s="631">
        <v>1.46E-2</v>
      </c>
      <c r="BQ130" s="631">
        <f t="shared" si="125"/>
        <v>1.4600000000000001E-5</v>
      </c>
      <c r="BR130" s="631" t="s">
        <v>405</v>
      </c>
      <c r="BS130" s="631">
        <v>0.01</v>
      </c>
      <c r="BT130" s="631">
        <v>0.1</v>
      </c>
      <c r="BU130" s="631" t="s">
        <v>242</v>
      </c>
      <c r="BV130" s="631">
        <v>2.8999999999999998E-3</v>
      </c>
      <c r="BW130" s="631">
        <f t="shared" si="126"/>
        <v>2.8999999999999998E-6</v>
      </c>
      <c r="BX130" s="631" t="s">
        <v>406</v>
      </c>
      <c r="BY130" s="631">
        <v>2E-3</v>
      </c>
      <c r="BZ130" s="631">
        <v>0.02</v>
      </c>
      <c r="CA130" s="631" t="s">
        <v>242</v>
      </c>
      <c r="CB130" s="797">
        <v>8.77E-2</v>
      </c>
      <c r="CC130" s="901">
        <f t="shared" si="127"/>
        <v>8.7700000000000004E-5</v>
      </c>
      <c r="CD130" s="794" t="s">
        <v>405</v>
      </c>
      <c r="CE130" s="798">
        <v>0.13</v>
      </c>
      <c r="CF130" s="798">
        <v>0.84</v>
      </c>
      <c r="CG130" s="794" t="s">
        <v>242</v>
      </c>
      <c r="CH130" s="797">
        <v>0.19989999999999999</v>
      </c>
      <c r="CI130" s="901">
        <f t="shared" si="128"/>
        <v>1.9990000000000001E-4</v>
      </c>
      <c r="CJ130" s="794" t="s">
        <v>406</v>
      </c>
      <c r="CK130" s="798">
        <v>0.13</v>
      </c>
      <c r="CL130" s="798">
        <v>1.23</v>
      </c>
      <c r="CM130" s="794" t="s">
        <v>242</v>
      </c>
      <c r="CN130" s="705"/>
      <c r="CO130" s="88">
        <v>0.15</v>
      </c>
      <c r="CP130" s="88">
        <f t="shared" ref="CP130:CP142" si="129">(CO130+CQ130)/2</f>
        <v>0.17499999999999999</v>
      </c>
      <c r="CQ130" s="88">
        <v>0.2</v>
      </c>
      <c r="CR130" s="67">
        <v>0.6</v>
      </c>
      <c r="CS130" s="67">
        <v>1</v>
      </c>
    </row>
    <row r="131" spans="22:97" s="67" customFormat="1" ht="16.5" hidden="1" customHeight="1" thickBot="1" x14ac:dyDescent="0.35">
      <c r="V131" s="655"/>
      <c r="AA131" s="656"/>
      <c r="AB131" s="656"/>
      <c r="AD131" s="663"/>
      <c r="AE131" s="657"/>
      <c r="AH131" s="658"/>
      <c r="AI131" s="658"/>
      <c r="AK131" s="663"/>
      <c r="AR131" s="663"/>
      <c r="AV131" s="656"/>
      <c r="AX131" s="663"/>
      <c r="AY131" s="631"/>
      <c r="AZ131" s="631"/>
      <c r="BA131" s="631"/>
      <c r="BB131" s="631"/>
      <c r="BC131" s="631"/>
      <c r="BD131" s="631"/>
      <c r="BE131" s="631"/>
      <c r="BF131" s="631"/>
      <c r="BG131" s="631"/>
      <c r="BH131" s="631"/>
      <c r="BI131" s="631" t="s">
        <v>238</v>
      </c>
      <c r="BJ131" s="631" t="s">
        <v>252</v>
      </c>
      <c r="BK131" s="631">
        <v>10.178100000000001</v>
      </c>
      <c r="BL131" s="631" t="s">
        <v>404</v>
      </c>
      <c r="BM131" s="631">
        <v>2.0599999999999998E-3</v>
      </c>
      <c r="BN131" s="631">
        <v>2.0599999999999998E-3</v>
      </c>
      <c r="BO131" s="631" t="s">
        <v>241</v>
      </c>
      <c r="BP131" s="631">
        <v>2.7199999999999998E-2</v>
      </c>
      <c r="BQ131" s="631">
        <f t="shared" si="125"/>
        <v>2.7199999999999997E-5</v>
      </c>
      <c r="BR131" s="631" t="s">
        <v>405</v>
      </c>
      <c r="BS131" s="631">
        <v>0.01</v>
      </c>
      <c r="BT131" s="631">
        <v>0.1</v>
      </c>
      <c r="BU131" s="631" t="s">
        <v>242</v>
      </c>
      <c r="BV131" s="631">
        <v>5.4000000000000003E-3</v>
      </c>
      <c r="BW131" s="631">
        <f t="shared" si="126"/>
        <v>5.4E-6</v>
      </c>
      <c r="BX131" s="631" t="s">
        <v>406</v>
      </c>
      <c r="BY131" s="631">
        <v>2E-3</v>
      </c>
      <c r="BZ131" s="631">
        <v>0.02</v>
      </c>
      <c r="CA131" s="631" t="s">
        <v>242</v>
      </c>
      <c r="CB131" s="797">
        <v>0</v>
      </c>
      <c r="CC131" s="901">
        <f t="shared" si="127"/>
        <v>0</v>
      </c>
      <c r="CD131" s="794" t="s">
        <v>405</v>
      </c>
      <c r="CE131" s="798">
        <v>0</v>
      </c>
      <c r="CF131" s="798">
        <v>0</v>
      </c>
      <c r="CG131" s="794" t="s">
        <v>242</v>
      </c>
      <c r="CH131" s="797">
        <v>0</v>
      </c>
      <c r="CI131" s="901">
        <f t="shared" si="128"/>
        <v>0</v>
      </c>
      <c r="CJ131" s="794" t="s">
        <v>406</v>
      </c>
      <c r="CK131" s="798">
        <v>0</v>
      </c>
      <c r="CL131" s="798">
        <v>0</v>
      </c>
      <c r="CM131" s="794" t="s">
        <v>242</v>
      </c>
      <c r="CN131" s="705"/>
      <c r="CO131" s="88">
        <v>0.15</v>
      </c>
      <c r="CP131" s="88">
        <f t="shared" si="129"/>
        <v>0.17499999999999999</v>
      </c>
      <c r="CQ131" s="88">
        <v>0.2</v>
      </c>
      <c r="CR131" s="67">
        <v>0.15</v>
      </c>
      <c r="CS131" s="67">
        <v>0.2</v>
      </c>
    </row>
    <row r="132" spans="22:97" s="67" customFormat="1" ht="16.5" hidden="1" customHeight="1" thickBot="1" x14ac:dyDescent="0.35">
      <c r="V132" s="655"/>
      <c r="AA132" s="656"/>
      <c r="AB132" s="656"/>
      <c r="AD132" s="663"/>
      <c r="AE132" s="657"/>
      <c r="AH132" s="658"/>
      <c r="AI132" s="658"/>
      <c r="AK132" s="663"/>
      <c r="AR132" s="663"/>
      <c r="AV132" s="656"/>
      <c r="AX132" s="663"/>
      <c r="AY132" s="631"/>
      <c r="AZ132" s="631"/>
      <c r="BA132" s="631"/>
      <c r="BB132" s="631"/>
      <c r="BC132" s="631"/>
      <c r="BD132" s="631"/>
      <c r="BE132" s="631"/>
      <c r="BF132" s="631"/>
      <c r="BG132" s="631"/>
      <c r="BH132" s="631"/>
      <c r="BI132" s="631" t="s">
        <v>273</v>
      </c>
      <c r="BJ132" s="631" t="s">
        <v>252</v>
      </c>
      <c r="BK132" s="631">
        <v>8.8632000000000009</v>
      </c>
      <c r="BL132" s="631" t="s">
        <v>404</v>
      </c>
      <c r="BM132" s="631">
        <v>2.32E-3</v>
      </c>
      <c r="BN132" s="631">
        <v>2.32E-3</v>
      </c>
      <c r="BO132" s="631" t="s">
        <v>241</v>
      </c>
      <c r="BP132" s="631">
        <v>9.4999999999999998E-3</v>
      </c>
      <c r="BQ132" s="631">
        <f t="shared" si="125"/>
        <v>9.5000000000000005E-6</v>
      </c>
      <c r="BR132" s="631" t="s">
        <v>405</v>
      </c>
      <c r="BS132" s="631">
        <v>0.01</v>
      </c>
      <c r="BT132" s="631">
        <v>0.1</v>
      </c>
      <c r="BU132" s="631" t="s">
        <v>242</v>
      </c>
      <c r="BV132" s="631">
        <v>5.7000000000000002E-3</v>
      </c>
      <c r="BW132" s="631">
        <f t="shared" si="126"/>
        <v>5.7000000000000005E-6</v>
      </c>
      <c r="BX132" s="631" t="s">
        <v>406</v>
      </c>
      <c r="BY132" s="631">
        <v>2E-3</v>
      </c>
      <c r="BZ132" s="631">
        <v>0.02</v>
      </c>
      <c r="CA132" s="631" t="s">
        <v>242</v>
      </c>
      <c r="CB132" s="797">
        <v>3.6999999999999998E-2</v>
      </c>
      <c r="CC132" s="901">
        <f t="shared" si="127"/>
        <v>3.6999999999999998E-5</v>
      </c>
      <c r="CD132" s="794" t="s">
        <v>405</v>
      </c>
      <c r="CE132" s="798">
        <v>1.6E-2</v>
      </c>
      <c r="CF132" s="798">
        <v>9.5000000000000001E-2</v>
      </c>
      <c r="CG132" s="794" t="s">
        <v>242</v>
      </c>
      <c r="CH132" s="797">
        <v>3.6999999999999998E-2</v>
      </c>
      <c r="CI132" s="901">
        <f t="shared" si="128"/>
        <v>3.6999999999999998E-5</v>
      </c>
      <c r="CJ132" s="794" t="s">
        <v>406</v>
      </c>
      <c r="CK132" s="798">
        <v>1.2999999999999999E-2</v>
      </c>
      <c r="CL132" s="798">
        <v>0.12</v>
      </c>
      <c r="CM132" s="794" t="s">
        <v>242</v>
      </c>
      <c r="CN132" s="705"/>
      <c r="CO132" s="88">
        <v>0.15</v>
      </c>
      <c r="CP132" s="88">
        <f t="shared" si="129"/>
        <v>0.17499999999999999</v>
      </c>
      <c r="CQ132" s="88">
        <v>0.2</v>
      </c>
      <c r="CR132" s="67">
        <v>0.15</v>
      </c>
      <c r="CS132" s="67">
        <v>0.2</v>
      </c>
    </row>
    <row r="133" spans="22:97" s="67" customFormat="1" ht="16.5" hidden="1" customHeight="1" thickBot="1" x14ac:dyDescent="0.35">
      <c r="V133" s="655"/>
      <c r="AA133" s="656"/>
      <c r="AB133" s="656"/>
      <c r="AD133" s="663"/>
      <c r="AE133" s="657"/>
      <c r="AH133" s="658"/>
      <c r="AI133" s="658"/>
      <c r="AK133" s="663"/>
      <c r="AR133" s="663"/>
      <c r="AV133" s="656"/>
      <c r="AX133" s="663"/>
      <c r="AY133" s="631"/>
      <c r="AZ133" s="631"/>
      <c r="BA133" s="631"/>
      <c r="BB133" s="631"/>
      <c r="BC133" s="631"/>
      <c r="BD133" s="631"/>
      <c r="BE133" s="631"/>
      <c r="BF133" s="631"/>
      <c r="BG133" s="631"/>
      <c r="BH133" s="631"/>
      <c r="BI133" s="631" t="s">
        <v>272</v>
      </c>
      <c r="BJ133" s="631" t="s">
        <v>252</v>
      </c>
      <c r="BK133" s="631">
        <v>10.2765</v>
      </c>
      <c r="BL133" s="631" t="s">
        <v>404</v>
      </c>
      <c r="BM133" s="631">
        <v>2.0499999999999997E-3</v>
      </c>
      <c r="BN133" s="631">
        <v>2.0499999999999997E-3</v>
      </c>
      <c r="BO133" s="631" t="s">
        <v>241</v>
      </c>
      <c r="BP133" s="631">
        <v>9.5999999999999992E-3</v>
      </c>
      <c r="BQ133" s="631">
        <f>BP133/1000</f>
        <v>9.5999999999999996E-6</v>
      </c>
      <c r="BR133" s="631" t="s">
        <v>405</v>
      </c>
      <c r="BS133" s="631">
        <v>0.01</v>
      </c>
      <c r="BT133" s="631">
        <v>0.1</v>
      </c>
      <c r="BU133" s="631" t="s">
        <v>242</v>
      </c>
      <c r="BV133" s="631">
        <v>5.7999999999999996E-3</v>
      </c>
      <c r="BW133" s="631">
        <f>BV133/1000</f>
        <v>5.7999999999999995E-6</v>
      </c>
      <c r="BX133" s="631" t="s">
        <v>406</v>
      </c>
      <c r="BY133" s="631">
        <v>2E-3</v>
      </c>
      <c r="BZ133" s="631">
        <v>0.02</v>
      </c>
      <c r="CA133" s="631" t="s">
        <v>242</v>
      </c>
      <c r="CB133" s="797">
        <v>3.7400000000000003E-2</v>
      </c>
      <c r="CC133" s="901">
        <f>CB133/1000</f>
        <v>3.7400000000000001E-5</v>
      </c>
      <c r="CD133" s="794" t="s">
        <v>405</v>
      </c>
      <c r="CE133" s="798">
        <v>1.6E-2</v>
      </c>
      <c r="CF133" s="798">
        <v>9.5000000000000001E-2</v>
      </c>
      <c r="CG133" s="794" t="s">
        <v>242</v>
      </c>
      <c r="CH133" s="797">
        <v>3.7400000000000003E-2</v>
      </c>
      <c r="CI133" s="901">
        <f>CH133/1000</f>
        <v>3.7400000000000001E-5</v>
      </c>
      <c r="CJ133" s="794" t="s">
        <v>406</v>
      </c>
      <c r="CK133" s="798">
        <v>1.2999999999999999E-2</v>
      </c>
      <c r="CL133" s="798">
        <v>0.12</v>
      </c>
      <c r="CM133" s="794" t="s">
        <v>242</v>
      </c>
      <c r="CN133" s="705"/>
      <c r="CO133" s="88">
        <v>0.15</v>
      </c>
      <c r="CP133" s="88">
        <f t="shared" si="129"/>
        <v>0.17499999999999999</v>
      </c>
      <c r="CQ133" s="88">
        <v>0.2</v>
      </c>
      <c r="CR133" s="67">
        <v>0.15</v>
      </c>
      <c r="CS133" s="67">
        <v>0.2</v>
      </c>
    </row>
    <row r="134" spans="22:97" s="67" customFormat="1" ht="16.5" hidden="1" customHeight="1" thickBot="1" x14ac:dyDescent="0.35">
      <c r="V134" s="655"/>
      <c r="AA134" s="656"/>
      <c r="AB134" s="656"/>
      <c r="AD134" s="663"/>
      <c r="AE134" s="657"/>
      <c r="AH134" s="658"/>
      <c r="AI134" s="658"/>
      <c r="AK134" s="663"/>
      <c r="AR134" s="663"/>
      <c r="AV134" s="656"/>
      <c r="AX134" s="663"/>
      <c r="AY134" s="631"/>
      <c r="AZ134" s="631"/>
      <c r="BA134" s="631"/>
      <c r="BB134" s="631"/>
      <c r="BC134" s="631"/>
      <c r="BD134" s="631"/>
      <c r="BE134" s="631"/>
      <c r="BF134" s="631"/>
      <c r="BG134" s="631"/>
      <c r="BH134" s="631"/>
      <c r="BI134" s="631" t="s">
        <v>239</v>
      </c>
      <c r="BJ134" s="631" t="s">
        <v>252</v>
      </c>
      <c r="BK134" s="631">
        <v>7.6181000000000001</v>
      </c>
      <c r="BL134" s="631" t="s">
        <v>404</v>
      </c>
      <c r="BM134" s="631">
        <v>2.3400000000000001E-3</v>
      </c>
      <c r="BN134" s="631">
        <v>2.3400000000000001E-3</v>
      </c>
      <c r="BO134" s="631" t="s">
        <v>241</v>
      </c>
      <c r="BP134" s="631">
        <v>2.3900000000000001E-2</v>
      </c>
      <c r="BQ134" s="631">
        <f t="shared" si="125"/>
        <v>2.3900000000000002E-5</v>
      </c>
      <c r="BR134" s="631" t="s">
        <v>405</v>
      </c>
      <c r="BS134" s="631">
        <v>0.01</v>
      </c>
      <c r="BT134" s="631">
        <v>0.1</v>
      </c>
      <c r="BU134" s="631" t="s">
        <v>242</v>
      </c>
      <c r="BV134" s="631">
        <v>4.7999999999999996E-3</v>
      </c>
      <c r="BW134" s="631">
        <f t="shared" si="126"/>
        <v>4.7999999999999998E-6</v>
      </c>
      <c r="BX134" s="631" t="s">
        <v>406</v>
      </c>
      <c r="BY134" s="631">
        <v>2E-3</v>
      </c>
      <c r="BZ134" s="631">
        <v>0.02</v>
      </c>
      <c r="CA134" s="631" t="s">
        <v>242</v>
      </c>
      <c r="CB134" s="797">
        <v>0.26269999999999999</v>
      </c>
      <c r="CC134" s="901">
        <f t="shared" si="127"/>
        <v>2.6269999999999999E-4</v>
      </c>
      <c r="CD134" s="794" t="s">
        <v>405</v>
      </c>
      <c r="CE134" s="798">
        <v>9.6000000000000002E-2</v>
      </c>
      <c r="CF134" s="798">
        <v>1.1000000000000001</v>
      </c>
      <c r="CG134" s="794" t="s">
        <v>242</v>
      </c>
      <c r="CH134" s="797">
        <v>2.5499999999999998E-2</v>
      </c>
      <c r="CI134" s="901">
        <f t="shared" si="128"/>
        <v>2.55E-5</v>
      </c>
      <c r="CJ134" s="794" t="s">
        <v>406</v>
      </c>
      <c r="CK134" s="798">
        <v>9.5999999999999992E-3</v>
      </c>
      <c r="CL134" s="798">
        <v>0.11</v>
      </c>
      <c r="CM134" s="794" t="s">
        <v>242</v>
      </c>
      <c r="CN134" s="705"/>
      <c r="CO134" s="88">
        <v>0.15</v>
      </c>
      <c r="CP134" s="88">
        <f t="shared" si="129"/>
        <v>0.17499999999999999</v>
      </c>
      <c r="CQ134" s="88">
        <v>0.2</v>
      </c>
      <c r="CR134" s="67">
        <v>0.15</v>
      </c>
      <c r="CS134" s="67">
        <v>0.2</v>
      </c>
    </row>
    <row r="135" spans="22:97" s="67" customFormat="1" ht="15" hidden="1" customHeight="1" x14ac:dyDescent="0.25">
      <c r="V135" s="655"/>
      <c r="AA135" s="656"/>
      <c r="AB135" s="656"/>
      <c r="AD135" s="656"/>
      <c r="AE135" s="657"/>
      <c r="AH135" s="658"/>
      <c r="AI135" s="658"/>
      <c r="AK135" s="656"/>
      <c r="AR135" s="656"/>
      <c r="AV135" s="656"/>
      <c r="AX135" s="656"/>
      <c r="AY135" s="631"/>
      <c r="AZ135" s="631"/>
      <c r="BA135" s="631"/>
      <c r="BB135" s="631"/>
      <c r="BC135" s="631"/>
      <c r="BD135" s="631"/>
      <c r="BE135" s="631"/>
      <c r="BF135" s="631"/>
      <c r="BG135" s="631"/>
      <c r="BH135" s="631"/>
      <c r="BI135" s="631"/>
      <c r="BJ135" s="631"/>
      <c r="BK135" s="631"/>
      <c r="BL135" s="631"/>
      <c r="BM135" s="631"/>
      <c r="BN135" s="631"/>
      <c r="BO135" s="631"/>
      <c r="BP135" s="631"/>
      <c r="BQ135" s="631"/>
      <c r="BR135" s="631"/>
      <c r="BS135" s="631"/>
      <c r="BT135" s="631"/>
      <c r="BU135" s="631"/>
      <c r="BV135" s="631"/>
      <c r="BW135" s="631"/>
      <c r="BX135" s="631"/>
      <c r="BY135" s="631"/>
      <c r="BZ135" s="631"/>
      <c r="CA135" s="631"/>
      <c r="CB135" s="637"/>
      <c r="CC135" s="902"/>
      <c r="CD135" s="902"/>
      <c r="CE135" s="637"/>
      <c r="CF135" s="637"/>
      <c r="CG135" s="637"/>
      <c r="CH135" s="637"/>
      <c r="CI135" s="902"/>
      <c r="CJ135" s="902"/>
      <c r="CK135" s="637"/>
      <c r="CL135" s="637"/>
      <c r="CM135" s="637"/>
      <c r="CN135" s="705"/>
      <c r="CO135" s="88">
        <v>0.15</v>
      </c>
      <c r="CP135" s="88">
        <f t="shared" si="129"/>
        <v>0.17499999999999999</v>
      </c>
      <c r="CQ135" s="88">
        <v>0.2</v>
      </c>
    </row>
    <row r="136" spans="22:97" s="67" customFormat="1" ht="15" hidden="1" customHeight="1" thickBot="1" x14ac:dyDescent="0.3">
      <c r="V136" s="655"/>
      <c r="AA136" s="656"/>
      <c r="AB136" s="656"/>
      <c r="AD136" s="656"/>
      <c r="AE136" s="657"/>
      <c r="AH136" s="658"/>
      <c r="AI136" s="658"/>
      <c r="AK136" s="656"/>
      <c r="AR136" s="656"/>
      <c r="AV136" s="656"/>
      <c r="AX136" s="656"/>
      <c r="AY136" s="631"/>
      <c r="AZ136" s="631"/>
      <c r="BA136" s="631"/>
      <c r="BB136" s="631"/>
      <c r="BC136" s="631"/>
      <c r="BD136" s="631"/>
      <c r="BE136" s="631"/>
      <c r="BF136" s="631"/>
      <c r="BG136" s="631"/>
      <c r="BH136" s="631"/>
      <c r="BI136" s="631"/>
      <c r="BJ136" s="631"/>
      <c r="BK136" s="631"/>
      <c r="BL136" s="631"/>
      <c r="BM136" s="631"/>
      <c r="BN136" s="631"/>
      <c r="BO136" s="631"/>
      <c r="BP136" s="631"/>
      <c r="BQ136" s="631"/>
      <c r="BR136" s="631"/>
      <c r="BS136" s="631"/>
      <c r="BT136" s="631"/>
      <c r="BU136" s="631"/>
      <c r="BV136" s="631"/>
      <c r="BW136" s="631"/>
      <c r="BX136" s="631"/>
      <c r="BY136" s="631"/>
      <c r="BZ136" s="631"/>
      <c r="CA136" s="631"/>
      <c r="CB136" s="637"/>
      <c r="CC136" s="902"/>
      <c r="CD136" s="902"/>
      <c r="CE136" s="637"/>
      <c r="CF136" s="637"/>
      <c r="CG136" s="637"/>
      <c r="CH136" s="637"/>
      <c r="CI136" s="902"/>
      <c r="CJ136" s="902"/>
      <c r="CK136" s="637"/>
      <c r="CL136" s="637"/>
      <c r="CM136" s="637"/>
      <c r="CN136" s="705"/>
      <c r="CO136" s="88">
        <v>0.15</v>
      </c>
      <c r="CP136" s="88">
        <f t="shared" si="129"/>
        <v>0.17499999999999999</v>
      </c>
      <c r="CQ136" s="88">
        <v>0.2</v>
      </c>
    </row>
    <row r="137" spans="22:97" s="67" customFormat="1" ht="26.25" hidden="1" customHeight="1" thickBot="1" x14ac:dyDescent="0.3">
      <c r="V137" s="655"/>
      <c r="AA137" s="656"/>
      <c r="AB137" s="656"/>
      <c r="AD137" s="656"/>
      <c r="AE137" s="657"/>
      <c r="AH137" s="658"/>
      <c r="AI137" s="658"/>
      <c r="AK137" s="656"/>
      <c r="AR137" s="656"/>
      <c r="AV137" s="656"/>
      <c r="AX137" s="656"/>
      <c r="AY137" s="631"/>
      <c r="AZ137" s="631"/>
      <c r="BA137" s="631"/>
      <c r="BB137" s="631"/>
      <c r="BC137" s="631"/>
      <c r="BD137" s="631"/>
      <c r="BE137" s="631"/>
      <c r="BF137" s="631"/>
      <c r="BG137" s="631"/>
      <c r="BH137" s="631"/>
      <c r="BI137" s="631" t="s">
        <v>232</v>
      </c>
      <c r="BJ137" s="631"/>
      <c r="BK137" s="631" t="s">
        <v>267</v>
      </c>
      <c r="BL137" s="631"/>
      <c r="BM137" s="631" t="s">
        <v>233</v>
      </c>
      <c r="BN137" s="631" t="s">
        <v>233</v>
      </c>
      <c r="BO137" s="631" t="s">
        <v>240</v>
      </c>
      <c r="BP137" s="631" t="s">
        <v>172</v>
      </c>
      <c r="BQ137" s="631"/>
      <c r="BR137" s="631"/>
      <c r="BS137" s="631"/>
      <c r="BT137" s="631"/>
      <c r="BU137" s="631"/>
      <c r="BV137" s="631"/>
      <c r="BW137" s="631"/>
      <c r="BX137" s="631"/>
      <c r="BY137" s="631"/>
      <c r="BZ137" s="631"/>
      <c r="CA137" s="631"/>
      <c r="CB137" s="2093" t="s">
        <v>173</v>
      </c>
      <c r="CC137" s="2094"/>
      <c r="CD137" s="2094"/>
      <c r="CE137" s="2094"/>
      <c r="CF137" s="2094"/>
      <c r="CG137" s="2094"/>
      <c r="CH137" s="2094"/>
      <c r="CI137" s="2094"/>
      <c r="CJ137" s="2094"/>
      <c r="CK137" s="2094"/>
      <c r="CL137" s="2094"/>
      <c r="CM137" s="2095"/>
      <c r="CN137" s="705"/>
      <c r="CO137" s="88">
        <v>0.6</v>
      </c>
      <c r="CP137" s="88">
        <f t="shared" si="129"/>
        <v>0.8</v>
      </c>
      <c r="CQ137" s="88">
        <v>1</v>
      </c>
    </row>
    <row r="138" spans="22:97" s="67" customFormat="1" ht="59.25" hidden="1" customHeight="1" thickBot="1" x14ac:dyDescent="0.3">
      <c r="V138" s="655"/>
      <c r="AA138" s="656"/>
      <c r="AB138" s="656"/>
      <c r="AD138" s="656"/>
      <c r="AE138" s="657"/>
      <c r="AH138" s="658"/>
      <c r="AI138" s="658"/>
      <c r="AK138" s="656"/>
      <c r="AR138" s="656"/>
      <c r="AV138" s="656"/>
      <c r="AX138" s="656"/>
      <c r="AY138" s="631"/>
      <c r="AZ138" s="631"/>
      <c r="BA138" s="631"/>
      <c r="BB138" s="631"/>
      <c r="BC138" s="631"/>
      <c r="BD138" s="631"/>
      <c r="BE138" s="631"/>
      <c r="BF138" s="631"/>
      <c r="BG138" s="631"/>
      <c r="BH138" s="631"/>
      <c r="BI138" s="631"/>
      <c r="BJ138" s="631" t="s">
        <v>253</v>
      </c>
      <c r="BK138" s="631"/>
      <c r="BL138" s="631" t="s">
        <v>251</v>
      </c>
      <c r="BM138" s="631"/>
      <c r="BN138" s="631"/>
      <c r="BO138" s="631"/>
      <c r="BP138" s="631" t="s">
        <v>268</v>
      </c>
      <c r="BQ138" s="631" t="s">
        <v>269</v>
      </c>
      <c r="BR138" s="631" t="s">
        <v>251</v>
      </c>
      <c r="BS138" s="631" t="s">
        <v>233</v>
      </c>
      <c r="BT138" s="631" t="s">
        <v>233</v>
      </c>
      <c r="BU138" s="631" t="s">
        <v>240</v>
      </c>
      <c r="BV138" s="631" t="s">
        <v>270</v>
      </c>
      <c r="BW138" s="631" t="s">
        <v>271</v>
      </c>
      <c r="BX138" s="631" t="s">
        <v>251</v>
      </c>
      <c r="BY138" s="631" t="s">
        <v>233</v>
      </c>
      <c r="BZ138" s="631" t="s">
        <v>233</v>
      </c>
      <c r="CA138" s="631" t="s">
        <v>240</v>
      </c>
      <c r="CB138" s="900" t="s">
        <v>268</v>
      </c>
      <c r="CC138" s="900" t="s">
        <v>269</v>
      </c>
      <c r="CD138" s="941" t="s">
        <v>251</v>
      </c>
      <c r="CE138" s="900" t="s">
        <v>233</v>
      </c>
      <c r="CF138" s="900" t="s">
        <v>233</v>
      </c>
      <c r="CG138" s="900" t="s">
        <v>240</v>
      </c>
      <c r="CH138" s="900" t="s">
        <v>270</v>
      </c>
      <c r="CI138" s="900" t="s">
        <v>271</v>
      </c>
      <c r="CJ138" s="941" t="s">
        <v>251</v>
      </c>
      <c r="CK138" s="900" t="s">
        <v>233</v>
      </c>
      <c r="CL138" s="900" t="s">
        <v>233</v>
      </c>
      <c r="CM138" s="900" t="s">
        <v>240</v>
      </c>
      <c r="CN138" s="705"/>
      <c r="CO138" s="88">
        <v>0.6</v>
      </c>
      <c r="CP138" s="88">
        <f t="shared" si="129"/>
        <v>0.8</v>
      </c>
      <c r="CQ138" s="88">
        <v>1</v>
      </c>
    </row>
    <row r="139" spans="22:97" s="67" customFormat="1" ht="17.25" hidden="1" customHeight="1" thickBot="1" x14ac:dyDescent="0.35">
      <c r="V139" s="655"/>
      <c r="AA139" s="656"/>
      <c r="AB139" s="656"/>
      <c r="AD139" s="656"/>
      <c r="AE139" s="657"/>
      <c r="AH139" s="658"/>
      <c r="AI139" s="658"/>
      <c r="AK139" s="656"/>
      <c r="AR139" s="656"/>
      <c r="AV139" s="656"/>
      <c r="AX139" s="656"/>
      <c r="AY139" s="631"/>
      <c r="AZ139" s="631"/>
      <c r="BA139" s="631"/>
      <c r="BB139" s="631"/>
      <c r="BC139" s="631"/>
      <c r="BD139" s="631"/>
      <c r="BE139" s="631"/>
      <c r="BF139" s="631"/>
      <c r="BG139" s="631"/>
      <c r="BH139" s="631"/>
      <c r="BI139" s="631" t="s">
        <v>274</v>
      </c>
      <c r="BJ139" s="631" t="s">
        <v>407</v>
      </c>
      <c r="BK139" s="631">
        <v>0</v>
      </c>
      <c r="BL139" s="631" t="s">
        <v>408</v>
      </c>
      <c r="BM139" s="631">
        <v>8.8870000000000005E-2</v>
      </c>
      <c r="BN139" s="631">
        <v>8.8870000000000005E-2</v>
      </c>
      <c r="BO139" s="631" t="s">
        <v>241</v>
      </c>
      <c r="BP139" s="631">
        <v>2.1999999999999999E-2</v>
      </c>
      <c r="BQ139" s="631">
        <f>BP139/1000</f>
        <v>2.1999999999999999E-5</v>
      </c>
      <c r="BR139" s="631" t="s">
        <v>409</v>
      </c>
      <c r="BS139" s="631">
        <v>3.0000000000000001E-3</v>
      </c>
      <c r="BT139" s="631">
        <v>0.03</v>
      </c>
      <c r="BU139" s="631" t="s">
        <v>242</v>
      </c>
      <c r="BV139" s="631">
        <v>2.2000000000000001E-3</v>
      </c>
      <c r="BW139" s="631">
        <f>BV139/1000</f>
        <v>2.2000000000000001E-6</v>
      </c>
      <c r="BX139" s="631" t="s">
        <v>514</v>
      </c>
      <c r="BY139" s="631">
        <v>2.9999999999999997E-4</v>
      </c>
      <c r="BZ139" s="631">
        <v>0.03</v>
      </c>
      <c r="CA139" s="631" t="s">
        <v>242</v>
      </c>
      <c r="CB139" s="797">
        <v>0</v>
      </c>
      <c r="CC139" s="903">
        <f>CB139/1000</f>
        <v>0</v>
      </c>
      <c r="CD139" s="794" t="s">
        <v>409</v>
      </c>
      <c r="CE139" s="798">
        <v>0</v>
      </c>
      <c r="CF139" s="798">
        <v>0</v>
      </c>
      <c r="CG139" s="794" t="s">
        <v>242</v>
      </c>
      <c r="CH139" s="797">
        <v>0</v>
      </c>
      <c r="CI139" s="903">
        <f>CH139/1000</f>
        <v>0</v>
      </c>
      <c r="CJ139" s="794" t="s">
        <v>514</v>
      </c>
      <c r="CK139" s="798">
        <v>0</v>
      </c>
      <c r="CL139" s="798">
        <v>0</v>
      </c>
      <c r="CM139" s="794" t="s">
        <v>242</v>
      </c>
      <c r="CN139" s="705"/>
      <c r="CO139" s="88">
        <v>0.15</v>
      </c>
      <c r="CP139" s="88">
        <f t="shared" si="129"/>
        <v>0.17499999999999999</v>
      </c>
      <c r="CQ139" s="88">
        <v>0.2</v>
      </c>
      <c r="CR139" s="67">
        <v>0.6</v>
      </c>
      <c r="CS139" s="67">
        <v>1</v>
      </c>
    </row>
    <row r="140" spans="22:97" s="67" customFormat="1" ht="17.25" hidden="1" customHeight="1" thickBot="1" x14ac:dyDescent="0.35">
      <c r="V140" s="655"/>
      <c r="AA140" s="656"/>
      <c r="AB140" s="656"/>
      <c r="AD140" s="656"/>
      <c r="AE140" s="657"/>
      <c r="AH140" s="658"/>
      <c r="AI140" s="658"/>
      <c r="AK140" s="656"/>
      <c r="AR140" s="656"/>
      <c r="AV140" s="656"/>
      <c r="AX140" s="656"/>
      <c r="AY140" s="631"/>
      <c r="AZ140" s="631"/>
      <c r="BA140" s="631"/>
      <c r="BB140" s="631"/>
      <c r="BC140" s="631"/>
      <c r="BD140" s="631"/>
      <c r="BE140" s="631"/>
      <c r="BF140" s="631"/>
      <c r="BG140" s="631"/>
      <c r="BH140" s="631"/>
      <c r="BI140" s="631" t="s">
        <v>243</v>
      </c>
      <c r="BJ140" s="631" t="s">
        <v>407</v>
      </c>
      <c r="BK140" s="631">
        <v>0.6129</v>
      </c>
      <c r="BL140" s="631" t="s">
        <v>408</v>
      </c>
      <c r="BM140" s="631">
        <v>0.18914999999999998</v>
      </c>
      <c r="BN140" s="631">
        <v>0.18914999999999998</v>
      </c>
      <c r="BO140" s="631" t="s">
        <v>241</v>
      </c>
      <c r="BP140" s="631">
        <v>1.4999999999999999E-2</v>
      </c>
      <c r="BQ140" s="631">
        <f t="shared" ref="BQ140:BQ156" si="130">BP140/1000</f>
        <v>1.4999999999999999E-5</v>
      </c>
      <c r="BR140" s="631" t="s">
        <v>409</v>
      </c>
      <c r="BS140" s="631">
        <v>3.0000000000000001E-3</v>
      </c>
      <c r="BT140" s="631">
        <v>0.03</v>
      </c>
      <c r="BU140" s="631" t="s">
        <v>242</v>
      </c>
      <c r="BV140" s="631">
        <v>1.5E-3</v>
      </c>
      <c r="BW140" s="631">
        <f t="shared" ref="BW140:BW156" si="131">BV140/1000</f>
        <v>1.5E-6</v>
      </c>
      <c r="BX140" s="631" t="s">
        <v>514</v>
      </c>
      <c r="BY140" s="631">
        <v>2.9999999999999997E-4</v>
      </c>
      <c r="BZ140" s="631">
        <v>0.03</v>
      </c>
      <c r="CA140" s="631" t="s">
        <v>242</v>
      </c>
      <c r="CB140" s="797">
        <v>0</v>
      </c>
      <c r="CC140" s="903">
        <f t="shared" ref="CC140:CC156" si="132">CB140/1000</f>
        <v>0</v>
      </c>
      <c r="CD140" s="794" t="s">
        <v>409</v>
      </c>
      <c r="CE140" s="798">
        <v>0</v>
      </c>
      <c r="CF140" s="798">
        <v>0</v>
      </c>
      <c r="CG140" s="794" t="s">
        <v>242</v>
      </c>
      <c r="CH140" s="797">
        <v>0</v>
      </c>
      <c r="CI140" s="903">
        <f t="shared" ref="CI140:CI156" si="133">CH140/1000</f>
        <v>0</v>
      </c>
      <c r="CJ140" s="794" t="s">
        <v>514</v>
      </c>
      <c r="CK140" s="798">
        <v>0</v>
      </c>
      <c r="CL140" s="798">
        <v>0</v>
      </c>
      <c r="CM140" s="794" t="s">
        <v>242</v>
      </c>
      <c r="CN140" s="705"/>
      <c r="CO140" s="88">
        <v>0.15</v>
      </c>
      <c r="CP140" s="88">
        <f t="shared" si="129"/>
        <v>0.17499999999999999</v>
      </c>
      <c r="CQ140" s="88">
        <v>0.2</v>
      </c>
      <c r="CR140" s="67">
        <v>0.15</v>
      </c>
      <c r="CS140" s="67">
        <v>0.2</v>
      </c>
    </row>
    <row r="141" spans="22:97" s="67" customFormat="1" ht="17.25" hidden="1" customHeight="1" thickBot="1" x14ac:dyDescent="0.35">
      <c r="V141" s="655"/>
      <c r="AA141" s="656"/>
      <c r="AB141" s="656"/>
      <c r="AD141" s="656"/>
      <c r="AE141" s="657"/>
      <c r="AH141" s="658"/>
      <c r="AI141" s="658"/>
      <c r="AK141" s="656"/>
      <c r="AR141" s="656"/>
      <c r="AV141" s="656"/>
      <c r="AX141" s="656"/>
      <c r="AY141" s="631"/>
      <c r="AZ141" s="631"/>
      <c r="BA141" s="631"/>
      <c r="BB141" s="631"/>
      <c r="BC141" s="631"/>
      <c r="BD141" s="631"/>
      <c r="BE141" s="631"/>
      <c r="BF141" s="631"/>
      <c r="BG141" s="631"/>
      <c r="BH141" s="631"/>
      <c r="BI141" s="631" t="s">
        <v>426</v>
      </c>
      <c r="BJ141" s="631" t="s">
        <v>407</v>
      </c>
      <c r="BK141" s="631">
        <v>1.9805999999999999</v>
      </c>
      <c r="BL141" s="631" t="s">
        <v>408</v>
      </c>
      <c r="BM141" s="631">
        <v>6.5890000000000004E-2</v>
      </c>
      <c r="BN141" s="631">
        <v>6.5890000000000004E-2</v>
      </c>
      <c r="BO141" s="631" t="s">
        <v>241</v>
      </c>
      <c r="BP141" s="631">
        <v>3.5700000000000003E-2</v>
      </c>
      <c r="BQ141" s="631">
        <f>BP141/1000</f>
        <v>3.57E-5</v>
      </c>
      <c r="BR141" s="631" t="s">
        <v>409</v>
      </c>
      <c r="BS141" s="631">
        <v>3.0000000000000001E-3</v>
      </c>
      <c r="BT141" s="631">
        <v>0.03</v>
      </c>
      <c r="BU141" s="631" t="s">
        <v>242</v>
      </c>
      <c r="BV141" s="631">
        <v>3.5999999999999999E-3</v>
      </c>
      <c r="BW141" s="631">
        <f>BV141/1000</f>
        <v>3.5999999999999998E-6</v>
      </c>
      <c r="BX141" s="631" t="s">
        <v>514</v>
      </c>
      <c r="BY141" s="631">
        <v>2.9999999999999997E-4</v>
      </c>
      <c r="BZ141" s="631">
        <v>0.03</v>
      </c>
      <c r="CA141" s="631" t="s">
        <v>242</v>
      </c>
      <c r="CB141" s="797">
        <v>3.28</v>
      </c>
      <c r="CC141" s="903">
        <f>CB141/1000</f>
        <v>3.2799999999999999E-3</v>
      </c>
      <c r="CD141" s="794" t="s">
        <v>409</v>
      </c>
      <c r="CE141" s="798">
        <v>0.5</v>
      </c>
      <c r="CF141" s="798">
        <v>15.4</v>
      </c>
      <c r="CG141" s="794" t="s">
        <v>242</v>
      </c>
      <c r="CH141" s="797">
        <v>0.107</v>
      </c>
      <c r="CI141" s="903">
        <f>CH141/1000</f>
        <v>1.07E-4</v>
      </c>
      <c r="CJ141" s="794" t="s">
        <v>514</v>
      </c>
      <c r="CK141" s="798">
        <v>0.01</v>
      </c>
      <c r="CL141" s="798">
        <v>0.77</v>
      </c>
      <c r="CM141" s="794" t="s">
        <v>242</v>
      </c>
      <c r="CN141" s="705"/>
      <c r="CO141" s="88">
        <v>0.15</v>
      </c>
      <c r="CP141" s="88">
        <f t="shared" si="129"/>
        <v>0.17499999999999999</v>
      </c>
      <c r="CQ141" s="88">
        <v>0.2</v>
      </c>
      <c r="CR141" s="67">
        <v>0.15</v>
      </c>
      <c r="CS141" s="67">
        <v>0.2</v>
      </c>
    </row>
    <row r="142" spans="22:97" s="67" customFormat="1" ht="17.25" hidden="1" customHeight="1" thickBot="1" x14ac:dyDescent="0.35">
      <c r="V142" s="655"/>
      <c r="AA142" s="656"/>
      <c r="AB142" s="656"/>
      <c r="AD142" s="656"/>
      <c r="AE142" s="657"/>
      <c r="AH142" s="658"/>
      <c r="AI142" s="658"/>
      <c r="AK142" s="656"/>
      <c r="AR142" s="656"/>
      <c r="AV142" s="656"/>
      <c r="AX142" s="656"/>
      <c r="AY142" s="631"/>
      <c r="AZ142" s="631"/>
      <c r="BA142" s="631"/>
      <c r="BB142" s="631"/>
      <c r="BC142" s="631"/>
      <c r="BD142" s="631"/>
      <c r="BE142" s="631"/>
      <c r="BF142" s="631"/>
      <c r="BG142" s="631"/>
      <c r="BH142" s="631"/>
      <c r="BI142" s="631" t="s">
        <v>4</v>
      </c>
      <c r="BJ142" s="631" t="s">
        <v>407</v>
      </c>
      <c r="BK142" s="631">
        <v>2.1913</v>
      </c>
      <c r="BL142" s="631" t="s">
        <v>408</v>
      </c>
      <c r="BM142" s="631">
        <v>1.15E-3</v>
      </c>
      <c r="BN142" s="631">
        <v>1.15E-3</v>
      </c>
      <c r="BO142" s="631" t="s">
        <v>241</v>
      </c>
      <c r="BP142" s="631">
        <v>3.8699999999999998E-2</v>
      </c>
      <c r="BQ142" s="631">
        <f t="shared" si="130"/>
        <v>3.8699999999999999E-5</v>
      </c>
      <c r="BR142" s="631" t="s">
        <v>409</v>
      </c>
      <c r="BS142" s="631">
        <v>3.0000000000000001E-3</v>
      </c>
      <c r="BT142" s="631">
        <v>0.03</v>
      </c>
      <c r="BU142" s="631" t="s">
        <v>242</v>
      </c>
      <c r="BV142" s="631">
        <v>3.8999999999999998E-3</v>
      </c>
      <c r="BW142" s="631">
        <f t="shared" si="131"/>
        <v>3.8999999999999999E-6</v>
      </c>
      <c r="BX142" s="631" t="s">
        <v>514</v>
      </c>
      <c r="BY142" s="631">
        <v>2.9999999999999997E-4</v>
      </c>
      <c r="BZ142" s="631">
        <v>0.03</v>
      </c>
      <c r="CA142" s="631" t="s">
        <v>242</v>
      </c>
      <c r="CB142" s="797">
        <v>3.5579999999999998</v>
      </c>
      <c r="CC142" s="903">
        <f t="shared" si="132"/>
        <v>3.558E-3</v>
      </c>
      <c r="CD142" s="794" t="s">
        <v>409</v>
      </c>
      <c r="CE142" s="798">
        <v>0.5</v>
      </c>
      <c r="CF142" s="798">
        <v>15.4</v>
      </c>
      <c r="CG142" s="794" t="s">
        <v>242</v>
      </c>
      <c r="CH142" s="797">
        <v>0.11600000000000001</v>
      </c>
      <c r="CI142" s="903">
        <f t="shared" si="133"/>
        <v>1.16E-4</v>
      </c>
      <c r="CJ142" s="794" t="s">
        <v>514</v>
      </c>
      <c r="CK142" s="798">
        <v>0.01</v>
      </c>
      <c r="CL142" s="798">
        <v>0.77</v>
      </c>
      <c r="CM142" s="794" t="s">
        <v>242</v>
      </c>
      <c r="CN142" s="705"/>
      <c r="CO142" s="88">
        <v>0.15</v>
      </c>
      <c r="CP142" s="88">
        <f t="shared" si="129"/>
        <v>0.17499999999999999</v>
      </c>
      <c r="CQ142" s="88">
        <v>0.2</v>
      </c>
      <c r="CR142" s="67">
        <v>0.15</v>
      </c>
      <c r="CS142" s="67">
        <v>0.2</v>
      </c>
    </row>
    <row r="143" spans="22:97" s="67" customFormat="1" ht="17.25" hidden="1" customHeight="1" thickBot="1" x14ac:dyDescent="0.35">
      <c r="V143" s="655"/>
      <c r="AA143" s="656"/>
      <c r="AB143" s="656"/>
      <c r="AD143" s="656"/>
      <c r="AE143" s="657"/>
      <c r="AH143" s="658"/>
      <c r="AI143" s="658"/>
      <c r="AK143" s="656"/>
      <c r="AR143" s="656"/>
      <c r="AV143" s="656"/>
      <c r="AX143" s="656"/>
      <c r="AY143" s="631"/>
      <c r="AZ143" s="631"/>
      <c r="BA143" s="631"/>
      <c r="BB143" s="631"/>
      <c r="BC143" s="631"/>
      <c r="BD143" s="631"/>
      <c r="BE143" s="631"/>
      <c r="BF143" s="631"/>
      <c r="BG143" s="631"/>
      <c r="BH143" s="631"/>
      <c r="BI143" s="631" t="s">
        <v>5</v>
      </c>
      <c r="BJ143" s="631" t="s">
        <v>407</v>
      </c>
      <c r="BK143" s="631">
        <v>1.8396999999999999</v>
      </c>
      <c r="BL143" s="631" t="s">
        <v>408</v>
      </c>
      <c r="BM143" s="631">
        <v>1.16E-3</v>
      </c>
      <c r="BN143" s="631">
        <v>1.16E-3</v>
      </c>
      <c r="BO143" s="631" t="s">
        <v>241</v>
      </c>
      <c r="BP143" s="631">
        <v>3.3500000000000002E-2</v>
      </c>
      <c r="BQ143" s="631">
        <f t="shared" si="130"/>
        <v>3.3500000000000001E-5</v>
      </c>
      <c r="BR143" s="631" t="s">
        <v>409</v>
      </c>
      <c r="BS143" s="631">
        <v>3.0000000000000001E-3</v>
      </c>
      <c r="BT143" s="631">
        <v>0.03</v>
      </c>
      <c r="BU143" s="631" t="s">
        <v>242</v>
      </c>
      <c r="BV143" s="631">
        <v>3.3E-3</v>
      </c>
      <c r="BW143" s="631">
        <f t="shared" si="131"/>
        <v>3.3000000000000002E-6</v>
      </c>
      <c r="BX143" s="631" t="s">
        <v>514</v>
      </c>
      <c r="BY143" s="631">
        <v>2.9999999999999997E-4</v>
      </c>
      <c r="BZ143" s="631">
        <v>0.03</v>
      </c>
      <c r="CA143" s="631" t="s">
        <v>242</v>
      </c>
      <c r="CB143" s="797">
        <v>3.0815000000000001</v>
      </c>
      <c r="CC143" s="903">
        <f t="shared" si="132"/>
        <v>3.0815E-3</v>
      </c>
      <c r="CD143" s="794" t="s">
        <v>409</v>
      </c>
      <c r="CE143" s="798">
        <v>0.5</v>
      </c>
      <c r="CF143" s="798">
        <v>15.4</v>
      </c>
      <c r="CG143" s="794" t="s">
        <v>242</v>
      </c>
      <c r="CH143" s="797">
        <v>0.10050000000000001</v>
      </c>
      <c r="CI143" s="903">
        <f t="shared" si="133"/>
        <v>1.005E-4</v>
      </c>
      <c r="CJ143" s="794" t="s">
        <v>514</v>
      </c>
      <c r="CK143" s="798">
        <v>0.01</v>
      </c>
      <c r="CL143" s="798">
        <v>0.77</v>
      </c>
      <c r="CM143" s="794" t="s">
        <v>242</v>
      </c>
      <c r="CN143" s="705"/>
      <c r="CO143" s="88"/>
      <c r="CP143" s="88"/>
      <c r="CQ143" s="88"/>
      <c r="CR143" s="67">
        <v>0.15</v>
      </c>
      <c r="CS143" s="67">
        <v>0.2</v>
      </c>
    </row>
    <row r="144" spans="22:97" s="67" customFormat="1" ht="17.25" hidden="1" customHeight="1" thickBot="1" x14ac:dyDescent="0.35">
      <c r="V144" s="655"/>
      <c r="AA144" s="656"/>
      <c r="AB144" s="656"/>
      <c r="AD144" s="656"/>
      <c r="AE144" s="657"/>
      <c r="AH144" s="658"/>
      <c r="AI144" s="658"/>
      <c r="AK144" s="656"/>
      <c r="AR144" s="656"/>
      <c r="AV144" s="656"/>
      <c r="AX144" s="656"/>
      <c r="AY144" s="631"/>
      <c r="AZ144" s="631"/>
      <c r="BA144" s="631"/>
      <c r="BB144" s="631"/>
      <c r="BC144" s="631"/>
      <c r="BD144" s="631"/>
      <c r="BE144" s="631"/>
      <c r="BF144" s="631"/>
      <c r="BG144" s="631"/>
      <c r="BH144" s="631"/>
      <c r="BI144" s="631" t="s">
        <v>6</v>
      </c>
      <c r="BJ144" s="631" t="s">
        <v>407</v>
      </c>
      <c r="BK144" s="631">
        <v>1.8259000000000001</v>
      </c>
      <c r="BL144" s="631" t="s">
        <v>408</v>
      </c>
      <c r="BM144" s="631">
        <v>7.107999999999999E-2</v>
      </c>
      <c r="BN144" s="631">
        <v>7.107999999999999E-2</v>
      </c>
      <c r="BO144" s="631" t="s">
        <v>241</v>
      </c>
      <c r="BP144" s="631">
        <v>3.3300000000000003E-2</v>
      </c>
      <c r="BQ144" s="631">
        <f t="shared" si="130"/>
        <v>3.3300000000000003E-5</v>
      </c>
      <c r="BR144" s="631" t="s">
        <v>409</v>
      </c>
      <c r="BS144" s="631">
        <v>3.0000000000000001E-3</v>
      </c>
      <c r="BT144" s="631">
        <v>0.03</v>
      </c>
      <c r="BU144" s="631" t="s">
        <v>242</v>
      </c>
      <c r="BV144" s="631">
        <v>3.3E-3</v>
      </c>
      <c r="BW144" s="631">
        <f t="shared" si="131"/>
        <v>3.3000000000000002E-6</v>
      </c>
      <c r="BX144" s="631" t="s">
        <v>514</v>
      </c>
      <c r="BY144" s="631">
        <v>2.9999999999999997E-4</v>
      </c>
      <c r="BZ144" s="631">
        <v>0.03</v>
      </c>
      <c r="CA144" s="631" t="s">
        <v>242</v>
      </c>
      <c r="CB144" s="797">
        <v>3.0607000000000002</v>
      </c>
      <c r="CC144" s="903">
        <f t="shared" si="132"/>
        <v>3.0607000000000004E-3</v>
      </c>
      <c r="CD144" s="794" t="s">
        <v>409</v>
      </c>
      <c r="CE144" s="798">
        <v>0.5</v>
      </c>
      <c r="CF144" s="798">
        <v>15.4</v>
      </c>
      <c r="CG144" s="794" t="s">
        <v>242</v>
      </c>
      <c r="CH144" s="797">
        <v>9.98E-2</v>
      </c>
      <c r="CI144" s="903">
        <f t="shared" si="133"/>
        <v>9.98E-5</v>
      </c>
      <c r="CJ144" s="794" t="s">
        <v>514</v>
      </c>
      <c r="CK144" s="798">
        <v>0.01</v>
      </c>
      <c r="CL144" s="798">
        <v>0.77</v>
      </c>
      <c r="CM144" s="794" t="s">
        <v>242</v>
      </c>
      <c r="CN144" s="705"/>
      <c r="CO144" s="88"/>
      <c r="CP144" s="88"/>
      <c r="CQ144" s="88"/>
      <c r="CR144" s="67">
        <v>0.15</v>
      </c>
      <c r="CS144" s="67">
        <v>0.2</v>
      </c>
    </row>
    <row r="145" spans="22:97" s="67" customFormat="1" ht="17.25" hidden="1" customHeight="1" thickBot="1" x14ac:dyDescent="0.35">
      <c r="V145" s="655"/>
      <c r="AA145" s="656"/>
      <c r="AB145" s="656"/>
      <c r="AD145" s="656"/>
      <c r="AE145" s="657"/>
      <c r="AH145" s="658"/>
      <c r="AI145" s="658"/>
      <c r="AK145" s="656"/>
      <c r="AR145" s="656"/>
      <c r="AV145" s="656"/>
      <c r="AX145" s="656"/>
      <c r="AY145" s="631"/>
      <c r="AZ145" s="631"/>
      <c r="BA145" s="631"/>
      <c r="BB145" s="631"/>
      <c r="BC145" s="631"/>
      <c r="BD145" s="631"/>
      <c r="BE145" s="631"/>
      <c r="BF145" s="631"/>
      <c r="BG145" s="631"/>
      <c r="BH145" s="631"/>
      <c r="BI145" s="631" t="s">
        <v>244</v>
      </c>
      <c r="BJ145" s="631" t="s">
        <v>407</v>
      </c>
      <c r="BK145" s="631">
        <v>2.0354999999999999</v>
      </c>
      <c r="BL145" s="631" t="s">
        <v>408</v>
      </c>
      <c r="BM145" s="631">
        <v>6.3630000000000006E-2</v>
      </c>
      <c r="BN145" s="631">
        <v>6.3630000000000006E-2</v>
      </c>
      <c r="BO145" s="631" t="s">
        <v>241</v>
      </c>
      <c r="BP145" s="631">
        <v>3.73E-2</v>
      </c>
      <c r="BQ145" s="631">
        <f t="shared" si="130"/>
        <v>3.7299999999999999E-5</v>
      </c>
      <c r="BR145" s="631" t="s">
        <v>409</v>
      </c>
      <c r="BS145" s="631">
        <v>3.0000000000000001E-3</v>
      </c>
      <c r="BT145" s="631">
        <v>0.03</v>
      </c>
      <c r="BU145" s="631" t="s">
        <v>242</v>
      </c>
      <c r="BV145" s="631">
        <v>3.7000000000000002E-3</v>
      </c>
      <c r="BW145" s="631">
        <f t="shared" si="131"/>
        <v>3.7000000000000002E-6</v>
      </c>
      <c r="BX145" s="631" t="s">
        <v>514</v>
      </c>
      <c r="BY145" s="631">
        <v>2.9999999999999997E-4</v>
      </c>
      <c r="BZ145" s="631">
        <v>0.03</v>
      </c>
      <c r="CA145" s="631" t="s">
        <v>242</v>
      </c>
      <c r="CB145" s="797">
        <v>3.4278</v>
      </c>
      <c r="CC145" s="903">
        <f t="shared" si="132"/>
        <v>3.4277999999999999E-3</v>
      </c>
      <c r="CD145" s="794" t="s">
        <v>409</v>
      </c>
      <c r="CE145" s="798">
        <v>0.5</v>
      </c>
      <c r="CF145" s="798">
        <v>15.4</v>
      </c>
      <c r="CG145" s="794" t="s">
        <v>242</v>
      </c>
      <c r="CH145" s="797">
        <v>0.1118</v>
      </c>
      <c r="CI145" s="903">
        <f t="shared" si="133"/>
        <v>1.1179999999999999E-4</v>
      </c>
      <c r="CJ145" s="794" t="s">
        <v>514</v>
      </c>
      <c r="CK145" s="798">
        <v>0.01</v>
      </c>
      <c r="CL145" s="798">
        <v>0.77</v>
      </c>
      <c r="CM145" s="794" t="s">
        <v>242</v>
      </c>
      <c r="CN145" s="705"/>
      <c r="CO145" s="88"/>
      <c r="CP145" s="88"/>
      <c r="CQ145" s="88"/>
      <c r="CR145" s="67">
        <v>0.15</v>
      </c>
      <c r="CS145" s="67">
        <v>0.2</v>
      </c>
    </row>
    <row r="146" spans="22:97" s="67" customFormat="1" ht="17.25" hidden="1" customHeight="1" thickBot="1" x14ac:dyDescent="0.35">
      <c r="V146" s="655"/>
      <c r="AA146" s="656"/>
      <c r="AB146" s="656"/>
      <c r="AD146" s="656"/>
      <c r="AE146" s="657"/>
      <c r="AH146" s="658"/>
      <c r="AI146" s="658"/>
      <c r="AK146" s="656"/>
      <c r="AR146" s="656"/>
      <c r="AV146" s="656"/>
      <c r="AX146" s="656"/>
      <c r="AY146" s="631"/>
      <c r="AZ146" s="631"/>
      <c r="BA146" s="631"/>
      <c r="BB146" s="631"/>
      <c r="BC146" s="631"/>
      <c r="BD146" s="631"/>
      <c r="BE146" s="631"/>
      <c r="BF146" s="631"/>
      <c r="BG146" s="631"/>
      <c r="BH146" s="631"/>
      <c r="BI146" s="631" t="s">
        <v>245</v>
      </c>
      <c r="BJ146" s="631" t="s">
        <v>407</v>
      </c>
      <c r="BK146" s="631">
        <v>1.9775</v>
      </c>
      <c r="BL146" s="631" t="s">
        <v>408</v>
      </c>
      <c r="BM146" s="631">
        <v>3.7130000000000003E-2</v>
      </c>
      <c r="BN146" s="631">
        <v>3.7130000000000003E-2</v>
      </c>
      <c r="BO146" s="631" t="s">
        <v>241</v>
      </c>
      <c r="BP146" s="631">
        <v>3.5400000000000001E-2</v>
      </c>
      <c r="BQ146" s="631">
        <f t="shared" si="130"/>
        <v>3.54E-5</v>
      </c>
      <c r="BR146" s="631" t="s">
        <v>409</v>
      </c>
      <c r="BS146" s="631">
        <v>3.0000000000000001E-3</v>
      </c>
      <c r="BT146" s="631">
        <v>0.03</v>
      </c>
      <c r="BU146" s="631" t="s">
        <v>242</v>
      </c>
      <c r="BV146" s="631">
        <v>3.5000000000000001E-3</v>
      </c>
      <c r="BW146" s="631">
        <f t="shared" si="131"/>
        <v>3.4999999999999999E-6</v>
      </c>
      <c r="BX146" s="631" t="s">
        <v>514</v>
      </c>
      <c r="BY146" s="631">
        <v>2.9999999999999997E-4</v>
      </c>
      <c r="BZ146" s="631">
        <v>0.03</v>
      </c>
      <c r="CA146" s="631" t="s">
        <v>242</v>
      </c>
      <c r="CB146" s="797">
        <v>3.2595000000000001</v>
      </c>
      <c r="CC146" s="903">
        <f t="shared" si="132"/>
        <v>3.2595000000000002E-3</v>
      </c>
      <c r="CD146" s="794" t="s">
        <v>409</v>
      </c>
      <c r="CE146" s="798">
        <v>0.5</v>
      </c>
      <c r="CF146" s="798">
        <v>15.4</v>
      </c>
      <c r="CG146" s="794" t="s">
        <v>242</v>
      </c>
      <c r="CH146" s="797">
        <v>0.10630000000000001</v>
      </c>
      <c r="CI146" s="903">
        <f t="shared" si="133"/>
        <v>1.0630000000000001E-4</v>
      </c>
      <c r="CJ146" s="794" t="s">
        <v>514</v>
      </c>
      <c r="CK146" s="798">
        <v>0.01</v>
      </c>
      <c r="CL146" s="798">
        <v>0.77</v>
      </c>
      <c r="CM146" s="794" t="s">
        <v>242</v>
      </c>
      <c r="CN146" s="705"/>
      <c r="CO146" s="88"/>
      <c r="CP146" s="88"/>
      <c r="CQ146" s="88"/>
      <c r="CR146" s="67">
        <v>0.15</v>
      </c>
      <c r="CS146" s="67">
        <v>0.2</v>
      </c>
    </row>
    <row r="147" spans="22:97" s="67" customFormat="1" ht="17.25" hidden="1" customHeight="1" thickBot="1" x14ac:dyDescent="0.35">
      <c r="V147" s="655"/>
      <c r="AA147" s="656"/>
      <c r="AB147" s="656"/>
      <c r="AD147" s="656"/>
      <c r="AE147" s="657"/>
      <c r="AH147" s="658"/>
      <c r="AI147" s="658"/>
      <c r="AK147" s="656"/>
      <c r="AR147" s="656"/>
      <c r="AV147" s="656"/>
      <c r="AX147" s="656"/>
      <c r="AY147" s="631"/>
      <c r="AZ147" s="631"/>
      <c r="BA147" s="631"/>
      <c r="BB147" s="631"/>
      <c r="BC147" s="631"/>
      <c r="BD147" s="631"/>
      <c r="BE147" s="631"/>
      <c r="BF147" s="631"/>
      <c r="BG147" s="631"/>
      <c r="BH147" s="631"/>
      <c r="BI147" s="631" t="s">
        <v>246</v>
      </c>
      <c r="BJ147" s="631" t="s">
        <v>407</v>
      </c>
      <c r="BK147" s="631">
        <v>2.1621000000000001</v>
      </c>
      <c r="BL147" s="631" t="s">
        <v>408</v>
      </c>
      <c r="BM147" s="631">
        <v>3.0299999999999997E-3</v>
      </c>
      <c r="BN147" s="631">
        <v>3.0299999999999997E-3</v>
      </c>
      <c r="BO147" s="631" t="s">
        <v>241</v>
      </c>
      <c r="BP147" s="631">
        <v>3.7900000000000003E-2</v>
      </c>
      <c r="BQ147" s="631">
        <f t="shared" si="130"/>
        <v>3.7900000000000006E-5</v>
      </c>
      <c r="BR147" s="631" t="s">
        <v>409</v>
      </c>
      <c r="BS147" s="631">
        <v>3.0000000000000001E-3</v>
      </c>
      <c r="BT147" s="631">
        <v>0.03</v>
      </c>
      <c r="BU147" s="631" t="s">
        <v>242</v>
      </c>
      <c r="BV147" s="631">
        <v>3.8E-3</v>
      </c>
      <c r="BW147" s="631">
        <f t="shared" si="131"/>
        <v>3.8E-6</v>
      </c>
      <c r="BX147" s="631" t="s">
        <v>514</v>
      </c>
      <c r="BY147" s="631">
        <v>2.9999999999999997E-4</v>
      </c>
      <c r="BZ147" s="631">
        <v>0.03</v>
      </c>
      <c r="CA147" s="631" t="s">
        <v>242</v>
      </c>
      <c r="CB147" s="797">
        <v>3.49</v>
      </c>
      <c r="CC147" s="903">
        <f t="shared" si="132"/>
        <v>3.49E-3</v>
      </c>
      <c r="CD147" s="794" t="s">
        <v>409</v>
      </c>
      <c r="CE147" s="798">
        <v>0.5</v>
      </c>
      <c r="CF147" s="798">
        <v>15.4</v>
      </c>
      <c r="CG147" s="794" t="s">
        <v>242</v>
      </c>
      <c r="CH147" s="797">
        <v>0.1138</v>
      </c>
      <c r="CI147" s="903">
        <f t="shared" si="133"/>
        <v>1.138E-4</v>
      </c>
      <c r="CJ147" s="794" t="s">
        <v>514</v>
      </c>
      <c r="CK147" s="798">
        <v>0.01</v>
      </c>
      <c r="CL147" s="798">
        <v>0.77</v>
      </c>
      <c r="CM147" s="794" t="s">
        <v>242</v>
      </c>
      <c r="CN147" s="705"/>
      <c r="CO147" s="88">
        <v>0.6</v>
      </c>
      <c r="CP147" s="88">
        <f t="shared" ref="CP147:CP164" si="134">(CO147+CQ147)/2</f>
        <v>0.8</v>
      </c>
      <c r="CQ147" s="88">
        <v>1</v>
      </c>
      <c r="CR147" s="67">
        <v>0.15</v>
      </c>
      <c r="CS147" s="67">
        <v>0.2</v>
      </c>
    </row>
    <row r="148" spans="22:97" s="67" customFormat="1" ht="17.25" hidden="1" customHeight="1" thickBot="1" x14ac:dyDescent="0.35">
      <c r="V148" s="655"/>
      <c r="AA148" s="656"/>
      <c r="AB148" s="656"/>
      <c r="AD148" s="656"/>
      <c r="AE148" s="657"/>
      <c r="AH148" s="658"/>
      <c r="AI148" s="658"/>
      <c r="AK148" s="656"/>
      <c r="AR148" s="656"/>
      <c r="AV148" s="656"/>
      <c r="AX148" s="656"/>
      <c r="AY148" s="631"/>
      <c r="AZ148" s="631"/>
      <c r="BA148" s="631"/>
      <c r="BB148" s="631"/>
      <c r="BC148" s="631"/>
      <c r="BD148" s="631"/>
      <c r="BE148" s="631"/>
      <c r="BF148" s="631"/>
      <c r="BG148" s="631"/>
      <c r="BH148" s="631"/>
      <c r="BI148" s="631" t="s">
        <v>247</v>
      </c>
      <c r="BJ148" s="631" t="s">
        <v>407</v>
      </c>
      <c r="BK148" s="631">
        <v>1.8321000000000001</v>
      </c>
      <c r="BL148" s="631" t="s">
        <v>408</v>
      </c>
      <c r="BM148" s="631">
        <v>7.0720000000000005E-2</v>
      </c>
      <c r="BN148" s="631">
        <v>7.0720000000000005E-2</v>
      </c>
      <c r="BO148" s="631" t="s">
        <v>241</v>
      </c>
      <c r="BP148" s="631">
        <v>3.3500000000000002E-2</v>
      </c>
      <c r="BQ148" s="631">
        <f t="shared" si="130"/>
        <v>3.3500000000000001E-5</v>
      </c>
      <c r="BR148" s="631" t="s">
        <v>409</v>
      </c>
      <c r="BS148" s="631">
        <v>3.0000000000000001E-3</v>
      </c>
      <c r="BT148" s="631">
        <v>0.03</v>
      </c>
      <c r="BU148" s="631" t="s">
        <v>242</v>
      </c>
      <c r="BV148" s="631">
        <v>3.3999999999999998E-3</v>
      </c>
      <c r="BW148" s="631">
        <f t="shared" si="131"/>
        <v>3.3999999999999996E-6</v>
      </c>
      <c r="BX148" s="631" t="s">
        <v>514</v>
      </c>
      <c r="BY148" s="631">
        <v>2.9999999999999997E-4</v>
      </c>
      <c r="BZ148" s="631">
        <v>0.03</v>
      </c>
      <c r="CA148" s="631" t="s">
        <v>242</v>
      </c>
      <c r="CB148" s="797">
        <v>3.0825</v>
      </c>
      <c r="CC148" s="903">
        <f t="shared" si="132"/>
        <v>3.0825000000000002E-3</v>
      </c>
      <c r="CD148" s="794" t="s">
        <v>409</v>
      </c>
      <c r="CE148" s="798">
        <v>0.5</v>
      </c>
      <c r="CF148" s="798">
        <v>15.4</v>
      </c>
      <c r="CG148" s="794" t="s">
        <v>242</v>
      </c>
      <c r="CH148" s="797">
        <v>0.10050000000000001</v>
      </c>
      <c r="CI148" s="903">
        <f t="shared" si="133"/>
        <v>1.005E-4</v>
      </c>
      <c r="CJ148" s="794" t="s">
        <v>514</v>
      </c>
      <c r="CK148" s="798">
        <v>0.01</v>
      </c>
      <c r="CL148" s="798">
        <v>0.77</v>
      </c>
      <c r="CM148" s="794" t="s">
        <v>242</v>
      </c>
      <c r="CN148" s="705"/>
      <c r="CO148" s="88">
        <v>0.15</v>
      </c>
      <c r="CP148" s="88">
        <f t="shared" si="134"/>
        <v>0.17499999999999999</v>
      </c>
      <c r="CQ148" s="88">
        <v>0.2</v>
      </c>
      <c r="CR148" s="67">
        <v>0.15</v>
      </c>
      <c r="CS148" s="67">
        <v>0.2</v>
      </c>
    </row>
    <row r="149" spans="22:97" s="67" customFormat="1" ht="17.25" hidden="1" customHeight="1" thickBot="1" x14ac:dyDescent="0.35">
      <c r="V149" s="655"/>
      <c r="AA149" s="656"/>
      <c r="AB149" s="656"/>
      <c r="AD149" s="656"/>
      <c r="AE149" s="657"/>
      <c r="AH149" s="658"/>
      <c r="AI149" s="658"/>
      <c r="AK149" s="656"/>
      <c r="AR149" s="656"/>
      <c r="AV149" s="656"/>
      <c r="AX149" s="656"/>
      <c r="AY149" s="631"/>
      <c r="AZ149" s="631"/>
      <c r="BA149" s="631"/>
      <c r="BB149" s="631"/>
      <c r="BC149" s="631"/>
      <c r="BD149" s="631"/>
      <c r="BE149" s="631"/>
      <c r="BF149" s="631"/>
      <c r="BG149" s="631"/>
      <c r="BH149" s="631"/>
      <c r="BI149" s="631" t="s">
        <v>275</v>
      </c>
      <c r="BJ149" s="631" t="s">
        <v>407</v>
      </c>
      <c r="BK149" s="631">
        <v>4.6929999999999996</v>
      </c>
      <c r="BL149" s="631" t="s">
        <v>408</v>
      </c>
      <c r="BM149" s="631">
        <v>2.6000000000000002E-2</v>
      </c>
      <c r="BN149" s="631">
        <v>2.6000000000000002E-2</v>
      </c>
      <c r="BO149" s="631" t="s">
        <v>241</v>
      </c>
      <c r="BP149" s="631">
        <v>9.9199999999999997E-2</v>
      </c>
      <c r="BQ149" s="631">
        <f t="shared" si="130"/>
        <v>9.9199999999999999E-5</v>
      </c>
      <c r="BR149" s="631" t="s">
        <v>409</v>
      </c>
      <c r="BS149" s="631">
        <v>3.0000000000000001E-3</v>
      </c>
      <c r="BT149" s="631">
        <v>0.03</v>
      </c>
      <c r="BU149" s="631" t="s">
        <v>242</v>
      </c>
      <c r="BV149" s="631">
        <v>9.9000000000000008E-3</v>
      </c>
      <c r="BW149" s="631">
        <f t="shared" si="131"/>
        <v>9.9000000000000001E-6</v>
      </c>
      <c r="BX149" s="631" t="s">
        <v>514</v>
      </c>
      <c r="BY149" s="631">
        <v>2.9999999999999997E-4</v>
      </c>
      <c r="BZ149" s="631">
        <v>0.03</v>
      </c>
      <c r="CA149" s="631" t="s">
        <v>242</v>
      </c>
      <c r="CB149" s="797">
        <v>6.1513</v>
      </c>
      <c r="CC149" s="903">
        <f t="shared" si="132"/>
        <v>6.1513000000000002E-3</v>
      </c>
      <c r="CD149" s="794" t="s">
        <v>409</v>
      </c>
      <c r="CE149" s="798">
        <v>0</v>
      </c>
      <c r="CF149" s="798">
        <v>0</v>
      </c>
      <c r="CG149" s="794" t="s">
        <v>242</v>
      </c>
      <c r="CH149" s="797">
        <v>1.9800000000000002E-2</v>
      </c>
      <c r="CI149" s="903">
        <f t="shared" si="133"/>
        <v>1.98E-5</v>
      </c>
      <c r="CJ149" s="794" t="s">
        <v>514</v>
      </c>
      <c r="CK149" s="798">
        <v>0</v>
      </c>
      <c r="CL149" s="798">
        <v>0</v>
      </c>
      <c r="CM149" s="794" t="s">
        <v>242</v>
      </c>
      <c r="CN149" s="705"/>
      <c r="CO149" s="88">
        <v>0.15</v>
      </c>
      <c r="CP149" s="88">
        <f t="shared" si="134"/>
        <v>0.17499999999999999</v>
      </c>
      <c r="CQ149" s="88">
        <v>0.2</v>
      </c>
      <c r="CR149" s="67">
        <v>0.15</v>
      </c>
      <c r="CS149" s="67">
        <v>0.2</v>
      </c>
    </row>
    <row r="150" spans="22:97" s="67" customFormat="1" ht="17.25" hidden="1" customHeight="1" thickBot="1" x14ac:dyDescent="0.35">
      <c r="V150" s="655"/>
      <c r="AA150" s="656"/>
      <c r="AB150" s="656"/>
      <c r="AD150" s="656"/>
      <c r="AE150" s="657"/>
      <c r="AH150" s="658"/>
      <c r="AI150" s="658"/>
      <c r="AK150" s="656"/>
      <c r="AR150" s="656"/>
      <c r="AV150" s="656"/>
      <c r="AX150" s="656"/>
      <c r="AY150" s="631"/>
      <c r="AZ150" s="631"/>
      <c r="BA150" s="631"/>
      <c r="BB150" s="631"/>
      <c r="BC150" s="631"/>
      <c r="BD150" s="631"/>
      <c r="BE150" s="631"/>
      <c r="BF150" s="631"/>
      <c r="BG150" s="631"/>
      <c r="BH150" s="631"/>
      <c r="BI150" s="631" t="s">
        <v>7</v>
      </c>
      <c r="BJ150" s="631" t="s">
        <v>407</v>
      </c>
      <c r="BK150" s="631">
        <v>5.5792000000000002</v>
      </c>
      <c r="BL150" s="631" t="s">
        <v>408</v>
      </c>
      <c r="BM150" s="631">
        <v>2.5219999999999999E-2</v>
      </c>
      <c r="BN150" s="631">
        <v>2.5219999999999999E-2</v>
      </c>
      <c r="BO150" s="631" t="s">
        <v>241</v>
      </c>
      <c r="BP150" s="631">
        <v>8.6300000000000002E-2</v>
      </c>
      <c r="BQ150" s="631">
        <f t="shared" si="130"/>
        <v>8.6299999999999997E-5</v>
      </c>
      <c r="BR150" s="631" t="s">
        <v>409</v>
      </c>
      <c r="BS150" s="631">
        <v>3.0000000000000001E-3</v>
      </c>
      <c r="BT150" s="631">
        <v>0.03</v>
      </c>
      <c r="BU150" s="631" t="s">
        <v>242</v>
      </c>
      <c r="BV150" s="631">
        <v>8.6E-3</v>
      </c>
      <c r="BW150" s="631">
        <f t="shared" si="131"/>
        <v>8.6000000000000007E-6</v>
      </c>
      <c r="BX150" s="631" t="s">
        <v>514</v>
      </c>
      <c r="BY150" s="631">
        <v>2.9999999999999997E-4</v>
      </c>
      <c r="BZ150" s="631">
        <v>0.03</v>
      </c>
      <c r="CA150" s="631" t="s">
        <v>242</v>
      </c>
      <c r="CB150" s="797">
        <v>5.3475999999999999</v>
      </c>
      <c r="CC150" s="903">
        <f t="shared" si="132"/>
        <v>5.3476000000000001E-3</v>
      </c>
      <c r="CD150" s="794" t="s">
        <v>409</v>
      </c>
      <c r="CE150" s="798">
        <v>0</v>
      </c>
      <c r="CF150" s="798">
        <v>0</v>
      </c>
      <c r="CG150" s="794" t="s">
        <v>242</v>
      </c>
      <c r="CH150" s="797">
        <v>1.7299999999999999E-2</v>
      </c>
      <c r="CI150" s="903">
        <f t="shared" si="133"/>
        <v>1.73E-5</v>
      </c>
      <c r="CJ150" s="794" t="s">
        <v>514</v>
      </c>
      <c r="CK150" s="798">
        <v>0</v>
      </c>
      <c r="CL150" s="798">
        <v>0</v>
      </c>
      <c r="CM150" s="794" t="s">
        <v>242</v>
      </c>
      <c r="CN150" s="705"/>
      <c r="CO150" s="88">
        <v>0.15</v>
      </c>
      <c r="CP150" s="88">
        <f t="shared" si="134"/>
        <v>0.17499999999999999</v>
      </c>
      <c r="CQ150" s="88">
        <v>0.2</v>
      </c>
      <c r="CR150" s="67">
        <v>0.15</v>
      </c>
      <c r="CS150" s="67">
        <v>0.2</v>
      </c>
    </row>
    <row r="151" spans="22:97" s="67" customFormat="1" ht="17.25" hidden="1" customHeight="1" thickBot="1" x14ac:dyDescent="0.35">
      <c r="V151" s="655"/>
      <c r="AA151" s="656"/>
      <c r="AB151" s="656"/>
      <c r="AD151" s="656"/>
      <c r="AE151" s="657"/>
      <c r="AH151" s="658"/>
      <c r="AI151" s="658"/>
      <c r="AK151" s="656"/>
      <c r="AR151" s="656"/>
      <c r="AV151" s="656"/>
      <c r="AX151" s="656"/>
      <c r="AY151" s="631"/>
      <c r="AZ151" s="631"/>
      <c r="BA151" s="631"/>
      <c r="BB151" s="631"/>
      <c r="BC151" s="631"/>
      <c r="BD151" s="631"/>
      <c r="BE151" s="631"/>
      <c r="BF151" s="631"/>
      <c r="BG151" s="631"/>
      <c r="BH151" s="631"/>
      <c r="BI151" s="631" t="s">
        <v>248</v>
      </c>
      <c r="BJ151" s="631" t="s">
        <v>407</v>
      </c>
      <c r="BK151" s="631">
        <v>2.2818000000000001</v>
      </c>
      <c r="BL151" s="631" t="s">
        <v>408</v>
      </c>
      <c r="BM151" s="631">
        <v>2.8499999999999997E-3</v>
      </c>
      <c r="BN151" s="631">
        <v>2.8499999999999997E-3</v>
      </c>
      <c r="BO151" s="631" t="s">
        <v>241</v>
      </c>
      <c r="BP151" s="631">
        <v>4.0599999999999997E-2</v>
      </c>
      <c r="BQ151" s="631">
        <f t="shared" si="130"/>
        <v>4.0599999999999998E-5</v>
      </c>
      <c r="BR151" s="631" t="s">
        <v>409</v>
      </c>
      <c r="BS151" s="631">
        <v>3.0000000000000001E-3</v>
      </c>
      <c r="BT151" s="631">
        <v>0.03</v>
      </c>
      <c r="BU151" s="631" t="s">
        <v>242</v>
      </c>
      <c r="BV151" s="631">
        <v>4.1000000000000003E-3</v>
      </c>
      <c r="BW151" s="631">
        <f t="shared" si="131"/>
        <v>4.1000000000000006E-6</v>
      </c>
      <c r="BX151" s="631" t="s">
        <v>514</v>
      </c>
      <c r="BY151" s="631">
        <v>2.9999999999999997E-4</v>
      </c>
      <c r="BZ151" s="631">
        <v>0.03</v>
      </c>
      <c r="CA151" s="631" t="s">
        <v>242</v>
      </c>
      <c r="CB151" s="797">
        <v>0</v>
      </c>
      <c r="CC151" s="903">
        <f t="shared" si="132"/>
        <v>0</v>
      </c>
      <c r="CD151" s="794" t="s">
        <v>409</v>
      </c>
      <c r="CE151" s="798">
        <v>0</v>
      </c>
      <c r="CF151" s="798">
        <v>0</v>
      </c>
      <c r="CG151" s="794" t="s">
        <v>242</v>
      </c>
      <c r="CH151" s="797">
        <v>0</v>
      </c>
      <c r="CI151" s="903">
        <f t="shared" si="133"/>
        <v>0</v>
      </c>
      <c r="CJ151" s="794" t="s">
        <v>514</v>
      </c>
      <c r="CK151" s="798">
        <v>0</v>
      </c>
      <c r="CL151" s="798">
        <v>0</v>
      </c>
      <c r="CM151" s="794" t="s">
        <v>242</v>
      </c>
      <c r="CN151" s="705"/>
      <c r="CO151" s="88">
        <v>0.15</v>
      </c>
      <c r="CP151" s="88">
        <f t="shared" si="134"/>
        <v>0.17499999999999999</v>
      </c>
      <c r="CQ151" s="88">
        <v>0.2</v>
      </c>
      <c r="CR151" s="67">
        <v>0.15</v>
      </c>
      <c r="CS151" s="67">
        <v>0.2</v>
      </c>
    </row>
    <row r="152" spans="22:97" s="67" customFormat="1" ht="17.25" hidden="1" customHeight="1" thickBot="1" x14ac:dyDescent="0.35">
      <c r="V152" s="655"/>
      <c r="AA152" s="656"/>
      <c r="AB152" s="656"/>
      <c r="AD152" s="656"/>
      <c r="AE152" s="657"/>
      <c r="AH152" s="658"/>
      <c r="AI152" s="658"/>
      <c r="AK152" s="656"/>
      <c r="AR152" s="656"/>
      <c r="AV152" s="656"/>
      <c r="AX152" s="656"/>
      <c r="AY152" s="631"/>
      <c r="AZ152" s="631"/>
      <c r="BA152" s="631"/>
      <c r="BB152" s="631"/>
      <c r="BC152" s="631"/>
      <c r="BD152" s="631"/>
      <c r="BE152" s="631"/>
      <c r="BF152" s="631"/>
      <c r="BG152" s="631"/>
      <c r="BH152" s="631"/>
      <c r="BI152" s="631" t="s">
        <v>368</v>
      </c>
      <c r="BJ152" s="631" t="s">
        <v>407</v>
      </c>
      <c r="BK152" s="631">
        <v>1.9420999999999999</v>
      </c>
      <c r="BL152" s="631" t="s">
        <v>408</v>
      </c>
      <c r="BM152" s="631">
        <v>0.10070999999999999</v>
      </c>
      <c r="BN152" s="631">
        <v>0.10070999999999999</v>
      </c>
      <c r="BO152" s="631" t="s">
        <v>241</v>
      </c>
      <c r="BP152" s="631">
        <v>3.5499999999999997E-2</v>
      </c>
      <c r="BQ152" s="631">
        <f t="shared" si="130"/>
        <v>3.5499999999999996E-5</v>
      </c>
      <c r="BR152" s="631" t="s">
        <v>409</v>
      </c>
      <c r="BS152" s="631">
        <v>3.0000000000000001E-3</v>
      </c>
      <c r="BT152" s="631">
        <v>0.03</v>
      </c>
      <c r="BU152" s="631" t="s">
        <v>242</v>
      </c>
      <c r="BV152" s="631">
        <v>3.5999999999999999E-3</v>
      </c>
      <c r="BW152" s="631">
        <f t="shared" si="131"/>
        <v>3.5999999999999998E-6</v>
      </c>
      <c r="BX152" s="631" t="s">
        <v>514</v>
      </c>
      <c r="BY152" s="631">
        <v>2.9999999999999997E-4</v>
      </c>
      <c r="BZ152" s="631">
        <v>0.03</v>
      </c>
      <c r="CA152" s="631" t="s">
        <v>242</v>
      </c>
      <c r="CB152" s="797">
        <v>3.2690000000000001</v>
      </c>
      <c r="CC152" s="903">
        <f t="shared" si="132"/>
        <v>3.2690000000000002E-3</v>
      </c>
      <c r="CD152" s="794" t="s">
        <v>409</v>
      </c>
      <c r="CE152" s="798">
        <v>0.5</v>
      </c>
      <c r="CF152" s="798">
        <v>15.4</v>
      </c>
      <c r="CG152" s="794" t="s">
        <v>242</v>
      </c>
      <c r="CH152" s="797">
        <v>0.1066</v>
      </c>
      <c r="CI152" s="903">
        <f t="shared" si="133"/>
        <v>1.066E-4</v>
      </c>
      <c r="CJ152" s="794" t="s">
        <v>514</v>
      </c>
      <c r="CK152" s="798">
        <v>0.01</v>
      </c>
      <c r="CL152" s="798">
        <v>0.77</v>
      </c>
      <c r="CM152" s="794" t="s">
        <v>242</v>
      </c>
      <c r="CN152" s="705"/>
      <c r="CO152" s="88">
        <v>0.15</v>
      </c>
      <c r="CP152" s="88">
        <f t="shared" si="134"/>
        <v>0.17499999999999999</v>
      </c>
      <c r="CQ152" s="88">
        <v>0.2</v>
      </c>
      <c r="CR152" s="67">
        <v>0.15</v>
      </c>
      <c r="CS152" s="67">
        <v>0.2</v>
      </c>
    </row>
    <row r="153" spans="22:97" s="67" customFormat="1" ht="17.25" hidden="1" customHeight="1" thickBot="1" x14ac:dyDescent="0.35">
      <c r="V153" s="655"/>
      <c r="AA153" s="656"/>
      <c r="AB153" s="656"/>
      <c r="AD153" s="656"/>
      <c r="AE153" s="657"/>
      <c r="AH153" s="658"/>
      <c r="AI153" s="658"/>
      <c r="AK153" s="656"/>
      <c r="AR153" s="656"/>
      <c r="AV153" s="656"/>
      <c r="AX153" s="656"/>
      <c r="AY153" s="631"/>
      <c r="AZ153" s="631"/>
      <c r="BA153" s="631"/>
      <c r="BB153" s="631"/>
      <c r="BC153" s="631"/>
      <c r="BD153" s="631"/>
      <c r="BE153" s="631"/>
      <c r="BF153" s="631"/>
      <c r="BG153" s="631"/>
      <c r="BH153" s="631"/>
      <c r="BI153" s="631" t="s">
        <v>369</v>
      </c>
      <c r="BJ153" s="631" t="s">
        <v>407</v>
      </c>
      <c r="BK153" s="631">
        <v>2.101</v>
      </c>
      <c r="BL153" s="631" t="s">
        <v>408</v>
      </c>
      <c r="BM153" s="631">
        <v>6.6460000000000005E-2</v>
      </c>
      <c r="BN153" s="631">
        <v>6.6460000000000005E-2</v>
      </c>
      <c r="BO153" s="631" t="s">
        <v>241</v>
      </c>
      <c r="BP153" s="631">
        <v>3.73E-2</v>
      </c>
      <c r="BQ153" s="631">
        <f t="shared" si="130"/>
        <v>3.7299999999999999E-5</v>
      </c>
      <c r="BR153" s="631" t="s">
        <v>409</v>
      </c>
      <c r="BS153" s="631">
        <v>3.0000000000000001E-3</v>
      </c>
      <c r="BT153" s="631">
        <v>0.03</v>
      </c>
      <c r="BU153" s="631" t="s">
        <v>242</v>
      </c>
      <c r="BV153" s="631">
        <v>3.7000000000000002E-3</v>
      </c>
      <c r="BW153" s="631">
        <f t="shared" si="131"/>
        <v>3.7000000000000002E-6</v>
      </c>
      <c r="BX153" s="631" t="s">
        <v>514</v>
      </c>
      <c r="BY153" s="631">
        <v>2.9999999999999997E-4</v>
      </c>
      <c r="BZ153" s="631">
        <v>0.03</v>
      </c>
      <c r="CA153" s="631" t="s">
        <v>242</v>
      </c>
      <c r="CB153" s="797">
        <v>3.4272999999999998</v>
      </c>
      <c r="CC153" s="903">
        <f t="shared" si="132"/>
        <v>3.4272999999999999E-3</v>
      </c>
      <c r="CD153" s="794" t="s">
        <v>409</v>
      </c>
      <c r="CE153" s="798">
        <v>0.5</v>
      </c>
      <c r="CF153" s="798">
        <v>15.4</v>
      </c>
      <c r="CG153" s="794" t="s">
        <v>242</v>
      </c>
      <c r="CH153" s="797">
        <v>0.1118</v>
      </c>
      <c r="CI153" s="903">
        <f t="shared" si="133"/>
        <v>1.1179999999999999E-4</v>
      </c>
      <c r="CJ153" s="794" t="s">
        <v>514</v>
      </c>
      <c r="CK153" s="798">
        <v>0.01</v>
      </c>
      <c r="CL153" s="798">
        <v>0.77</v>
      </c>
      <c r="CM153" s="794" t="s">
        <v>242</v>
      </c>
      <c r="CN153" s="705"/>
      <c r="CO153" s="88">
        <v>0.15</v>
      </c>
      <c r="CP153" s="88">
        <f t="shared" si="134"/>
        <v>0.17499999999999999</v>
      </c>
      <c r="CQ153" s="88">
        <v>0.2</v>
      </c>
      <c r="CR153" s="67">
        <v>0.15</v>
      </c>
      <c r="CS153" s="67">
        <v>0.2</v>
      </c>
    </row>
    <row r="154" spans="22:97" s="67" customFormat="1" ht="17.25" hidden="1" customHeight="1" thickBot="1" x14ac:dyDescent="0.35">
      <c r="V154" s="655"/>
      <c r="AA154" s="656"/>
      <c r="AB154" s="656"/>
      <c r="AD154" s="656"/>
      <c r="AE154" s="657"/>
      <c r="AH154" s="658"/>
      <c r="AI154" s="658"/>
      <c r="AK154" s="656"/>
      <c r="AR154" s="656"/>
      <c r="AV154" s="656"/>
      <c r="AX154" s="656"/>
      <c r="AY154" s="631"/>
      <c r="AZ154" s="631"/>
      <c r="BA154" s="631"/>
      <c r="BB154" s="631"/>
      <c r="BC154" s="631"/>
      <c r="BD154" s="631"/>
      <c r="BE154" s="631"/>
      <c r="BF154" s="631"/>
      <c r="BG154" s="631"/>
      <c r="BH154" s="631"/>
      <c r="BI154" s="631" t="s">
        <v>370</v>
      </c>
      <c r="BJ154" s="631" t="s">
        <v>407</v>
      </c>
      <c r="BK154" s="631">
        <v>2.1795</v>
      </c>
      <c r="BL154" s="631" t="s">
        <v>408</v>
      </c>
      <c r="BM154" s="631">
        <v>4.79E-3</v>
      </c>
      <c r="BN154" s="631">
        <v>4.79E-3</v>
      </c>
      <c r="BO154" s="631" t="s">
        <v>241</v>
      </c>
      <c r="BP154" s="631">
        <v>3.85E-2</v>
      </c>
      <c r="BQ154" s="631">
        <f>BP154/1000</f>
        <v>3.8500000000000001E-5</v>
      </c>
      <c r="BR154" s="631" t="s">
        <v>409</v>
      </c>
      <c r="BS154" s="631">
        <v>3.0000000000000001E-3</v>
      </c>
      <c r="BT154" s="631">
        <v>0.03</v>
      </c>
      <c r="BU154" s="631" t="s">
        <v>242</v>
      </c>
      <c r="BV154" s="631">
        <v>3.8E-3</v>
      </c>
      <c r="BW154" s="631">
        <f>BV154/1000</f>
        <v>3.8E-6</v>
      </c>
      <c r="BX154" s="631" t="s">
        <v>514</v>
      </c>
      <c r="BY154" s="631">
        <v>2.9999999999999997E-4</v>
      </c>
      <c r="BZ154" s="631">
        <v>0.03</v>
      </c>
      <c r="CA154" s="631" t="s">
        <v>242</v>
      </c>
      <c r="CB154" s="797">
        <v>3.5390999999999999</v>
      </c>
      <c r="CC154" s="903">
        <f>CB154/1000</f>
        <v>3.5390999999999999E-3</v>
      </c>
      <c r="CD154" s="794" t="s">
        <v>409</v>
      </c>
      <c r="CE154" s="798">
        <v>0.5</v>
      </c>
      <c r="CF154" s="798">
        <v>15.4</v>
      </c>
      <c r="CG154" s="794" t="s">
        <v>242</v>
      </c>
      <c r="CH154" s="797">
        <v>0.1154</v>
      </c>
      <c r="CI154" s="903">
        <f>CH154/1000</f>
        <v>1.154E-4</v>
      </c>
      <c r="CJ154" s="794" t="s">
        <v>514</v>
      </c>
      <c r="CK154" s="798">
        <v>0.01</v>
      </c>
      <c r="CL154" s="798">
        <v>0.77</v>
      </c>
      <c r="CM154" s="794" t="s">
        <v>242</v>
      </c>
      <c r="CN154" s="705"/>
      <c r="CO154" s="88">
        <v>0.15</v>
      </c>
      <c r="CP154" s="88">
        <f t="shared" si="134"/>
        <v>0.17499999999999999</v>
      </c>
      <c r="CQ154" s="88">
        <v>0.2</v>
      </c>
      <c r="CR154" s="67">
        <v>0.15</v>
      </c>
      <c r="CS154" s="67">
        <v>0.2</v>
      </c>
    </row>
    <row r="155" spans="22:97" s="67" customFormat="1" ht="16.5" hidden="1" customHeight="1" thickBot="1" x14ac:dyDescent="0.35">
      <c r="V155" s="655"/>
      <c r="AA155" s="656"/>
      <c r="AB155" s="656"/>
      <c r="AD155" s="656"/>
      <c r="AE155" s="657"/>
      <c r="AH155" s="658"/>
      <c r="AI155" s="658"/>
      <c r="AK155" s="656"/>
      <c r="AR155" s="656"/>
      <c r="AV155" s="656"/>
      <c r="AX155" s="656"/>
      <c r="AY155" s="631"/>
      <c r="AZ155" s="631"/>
      <c r="BA155" s="631"/>
      <c r="BB155" s="631"/>
      <c r="BC155" s="631"/>
      <c r="BD155" s="631"/>
      <c r="BE155" s="631"/>
      <c r="BF155" s="631"/>
      <c r="BG155" s="631"/>
      <c r="BH155" s="631"/>
      <c r="BI155" s="631" t="s">
        <v>355</v>
      </c>
      <c r="BJ155" s="631" t="s">
        <v>49</v>
      </c>
      <c r="BK155" s="631">
        <f>(3.13757879682717*99.5%)</f>
        <v>3.1218909028430342</v>
      </c>
      <c r="BL155" s="631" t="s">
        <v>422</v>
      </c>
      <c r="BM155" s="631">
        <v>0.02</v>
      </c>
      <c r="BN155" s="631">
        <v>0.5</v>
      </c>
      <c r="BO155" s="631" t="s">
        <v>381</v>
      </c>
      <c r="BP155" s="631">
        <v>0</v>
      </c>
      <c r="BQ155" s="631">
        <f>BP155/1000</f>
        <v>0</v>
      </c>
      <c r="BR155" s="631" t="s">
        <v>409</v>
      </c>
      <c r="BS155" s="631">
        <v>0</v>
      </c>
      <c r="BT155" s="631">
        <v>0</v>
      </c>
      <c r="BU155" s="631"/>
      <c r="BV155" s="631">
        <v>0</v>
      </c>
      <c r="BW155" s="631">
        <f>BV155/1000</f>
        <v>0</v>
      </c>
      <c r="BX155" s="631" t="s">
        <v>514</v>
      </c>
      <c r="BY155" s="631">
        <v>0</v>
      </c>
      <c r="BZ155" s="631">
        <v>0</v>
      </c>
      <c r="CA155" s="631"/>
      <c r="CB155" s="797">
        <v>0</v>
      </c>
      <c r="CC155" s="903">
        <f>CB155/1000</f>
        <v>0</v>
      </c>
      <c r="CD155" s="794" t="s">
        <v>409</v>
      </c>
      <c r="CE155" s="798">
        <v>0</v>
      </c>
      <c r="CF155" s="798">
        <v>0</v>
      </c>
      <c r="CG155" s="794"/>
      <c r="CH155" s="797">
        <v>0</v>
      </c>
      <c r="CI155" s="903">
        <f>CH155/1000</f>
        <v>0</v>
      </c>
      <c r="CJ155" s="794" t="s">
        <v>514</v>
      </c>
      <c r="CK155" s="798">
        <v>0</v>
      </c>
      <c r="CL155" s="798">
        <v>0</v>
      </c>
      <c r="CM155" s="794"/>
      <c r="CN155" s="705"/>
      <c r="CO155" s="88">
        <v>0.15</v>
      </c>
      <c r="CP155" s="88">
        <f t="shared" si="134"/>
        <v>0.17499999999999999</v>
      </c>
      <c r="CQ155" s="88">
        <v>0.2</v>
      </c>
      <c r="CR155" s="67">
        <v>0.15</v>
      </c>
      <c r="CS155" s="67">
        <v>0.2</v>
      </c>
    </row>
    <row r="156" spans="22:97" s="67" customFormat="1" ht="17.25" hidden="1" customHeight="1" thickBot="1" x14ac:dyDescent="0.35">
      <c r="V156" s="655"/>
      <c r="AA156" s="656"/>
      <c r="AB156" s="656"/>
      <c r="AD156" s="656"/>
      <c r="AE156" s="657"/>
      <c r="AH156" s="658"/>
      <c r="AI156" s="658"/>
      <c r="AK156" s="656"/>
      <c r="AR156" s="656"/>
      <c r="AV156" s="656"/>
      <c r="AX156" s="656"/>
      <c r="AY156" s="631"/>
      <c r="AZ156" s="631"/>
      <c r="BA156" s="631"/>
      <c r="BB156" s="631"/>
      <c r="BC156" s="631"/>
      <c r="BD156" s="631"/>
      <c r="BE156" s="631"/>
      <c r="BF156" s="631"/>
      <c r="BG156" s="631"/>
      <c r="BH156" s="631"/>
      <c r="BI156" s="631" t="s">
        <v>348</v>
      </c>
      <c r="BJ156" s="631" t="s">
        <v>49</v>
      </c>
      <c r="BK156" s="631">
        <v>3.38</v>
      </c>
      <c r="BL156" s="631" t="s">
        <v>403</v>
      </c>
      <c r="BM156" s="631">
        <v>0.1</v>
      </c>
      <c r="BN156" s="631">
        <v>0.2</v>
      </c>
      <c r="BO156" s="631" t="s">
        <v>493</v>
      </c>
      <c r="BP156" s="631">
        <v>0</v>
      </c>
      <c r="BQ156" s="631">
        <f t="shared" si="130"/>
        <v>0</v>
      </c>
      <c r="BR156" s="631" t="s">
        <v>409</v>
      </c>
      <c r="BS156" s="631">
        <v>0</v>
      </c>
      <c r="BT156" s="631">
        <v>0</v>
      </c>
      <c r="BU156" s="631"/>
      <c r="BV156" s="631">
        <v>0</v>
      </c>
      <c r="BW156" s="631">
        <f t="shared" si="131"/>
        <v>0</v>
      </c>
      <c r="BX156" s="631" t="s">
        <v>514</v>
      </c>
      <c r="BY156" s="631">
        <v>0</v>
      </c>
      <c r="BZ156" s="631">
        <v>0</v>
      </c>
      <c r="CA156" s="631"/>
      <c r="CB156" s="797">
        <v>0</v>
      </c>
      <c r="CC156" s="903">
        <f t="shared" si="132"/>
        <v>0</v>
      </c>
      <c r="CD156" s="794" t="s">
        <v>409</v>
      </c>
      <c r="CE156" s="798">
        <v>0</v>
      </c>
      <c r="CF156" s="798">
        <v>0</v>
      </c>
      <c r="CG156" s="794"/>
      <c r="CH156" s="797">
        <v>0</v>
      </c>
      <c r="CI156" s="903">
        <f t="shared" si="133"/>
        <v>0</v>
      </c>
      <c r="CJ156" s="794" t="s">
        <v>514</v>
      </c>
      <c r="CK156" s="798">
        <v>0</v>
      </c>
      <c r="CL156" s="798">
        <v>0</v>
      </c>
      <c r="CM156" s="794"/>
      <c r="CN156" s="705"/>
      <c r="CO156" s="88">
        <v>0.15</v>
      </c>
      <c r="CP156" s="88">
        <f t="shared" si="134"/>
        <v>0.17499999999999999</v>
      </c>
      <c r="CQ156" s="88">
        <v>0.2</v>
      </c>
      <c r="CR156" s="67">
        <v>0.15</v>
      </c>
      <c r="CS156" s="67">
        <v>0.2</v>
      </c>
    </row>
    <row r="157" spans="22:97" s="67" customFormat="1" ht="15" hidden="1" customHeight="1" x14ac:dyDescent="0.25">
      <c r="V157" s="655"/>
      <c r="AA157" s="656"/>
      <c r="AB157" s="656"/>
      <c r="AD157" s="656"/>
      <c r="AE157" s="657"/>
      <c r="AH157" s="658"/>
      <c r="AI157" s="658"/>
      <c r="AK157" s="656"/>
      <c r="AR157" s="656"/>
      <c r="AV157" s="656"/>
      <c r="AX157" s="656"/>
      <c r="AY157" s="631"/>
      <c r="AZ157" s="631"/>
      <c r="BA157" s="631"/>
      <c r="BB157" s="631"/>
      <c r="BC157" s="631"/>
      <c r="BD157" s="631"/>
      <c r="BE157" s="631"/>
      <c r="BF157" s="631"/>
      <c r="BG157" s="631"/>
      <c r="BH157" s="631"/>
      <c r="BI157" s="631"/>
      <c r="BJ157" s="631"/>
      <c r="BK157" s="631"/>
      <c r="BL157" s="631"/>
      <c r="BM157" s="631"/>
      <c r="BN157" s="631"/>
      <c r="BO157" s="631"/>
      <c r="BP157" s="631"/>
      <c r="BQ157" s="631"/>
      <c r="BR157" s="631"/>
      <c r="BS157" s="631"/>
      <c r="BT157" s="631"/>
      <c r="BU157" s="631"/>
      <c r="BV157" s="631"/>
      <c r="BW157" s="631"/>
      <c r="BX157" s="631"/>
      <c r="BY157" s="631"/>
      <c r="BZ157" s="631"/>
      <c r="CA157" s="631"/>
      <c r="CB157" s="637"/>
      <c r="CC157" s="902"/>
      <c r="CD157" s="902"/>
      <c r="CE157" s="637"/>
      <c r="CF157" s="637"/>
      <c r="CG157" s="637"/>
      <c r="CH157" s="637"/>
      <c r="CI157" s="902"/>
      <c r="CJ157" s="902"/>
      <c r="CK157" s="637"/>
      <c r="CL157" s="637"/>
      <c r="CM157" s="637"/>
      <c r="CN157" s="705"/>
      <c r="CO157" s="88">
        <v>0.15</v>
      </c>
      <c r="CP157" s="88">
        <f t="shared" si="134"/>
        <v>0.17499999999999999</v>
      </c>
      <c r="CQ157" s="88">
        <v>0.2</v>
      </c>
    </row>
    <row r="158" spans="22:97" s="67" customFormat="1" ht="27" hidden="1" customHeight="1" x14ac:dyDescent="0.25">
      <c r="V158" s="655"/>
      <c r="AA158" s="656"/>
      <c r="AB158" s="656"/>
      <c r="AD158" s="656"/>
      <c r="AE158" s="657"/>
      <c r="AH158" s="658"/>
      <c r="AI158" s="658"/>
      <c r="AK158" s="656"/>
      <c r="AR158" s="656"/>
      <c r="AV158" s="656"/>
      <c r="AX158" s="656"/>
      <c r="AY158" s="631"/>
      <c r="AZ158" s="631"/>
      <c r="BA158" s="631"/>
      <c r="BB158" s="631"/>
      <c r="BC158" s="631"/>
      <c r="BD158" s="631"/>
      <c r="BE158" s="631"/>
      <c r="BF158" s="631"/>
      <c r="BG158" s="631"/>
      <c r="BH158" s="631"/>
      <c r="BI158" s="631" t="s">
        <v>255</v>
      </c>
      <c r="BJ158" s="631"/>
      <c r="BK158" s="631" t="s">
        <v>276</v>
      </c>
      <c r="BL158" s="631"/>
      <c r="BM158" s="631" t="s">
        <v>233</v>
      </c>
      <c r="BN158" s="631" t="s">
        <v>233</v>
      </c>
      <c r="BO158" s="631" t="s">
        <v>240</v>
      </c>
      <c r="BP158" s="631"/>
      <c r="BQ158" s="631" t="s">
        <v>276</v>
      </c>
      <c r="BR158" s="631"/>
      <c r="BS158" s="631" t="s">
        <v>233</v>
      </c>
      <c r="BT158" s="631" t="s">
        <v>233</v>
      </c>
      <c r="BU158" s="631" t="s">
        <v>240</v>
      </c>
      <c r="BV158" s="631"/>
      <c r="BW158" s="631"/>
      <c r="BX158" s="631"/>
      <c r="BY158" s="631"/>
      <c r="BZ158" s="631"/>
      <c r="CA158" s="631"/>
      <c r="CB158" s="637"/>
      <c r="CC158" s="902"/>
      <c r="CD158" s="902"/>
      <c r="CE158" s="637"/>
      <c r="CF158" s="637"/>
      <c r="CG158" s="637"/>
      <c r="CH158" s="637"/>
      <c r="CI158" s="902"/>
      <c r="CJ158" s="902"/>
      <c r="CK158" s="637"/>
      <c r="CL158" s="637"/>
      <c r="CM158" s="637"/>
      <c r="CN158" s="705"/>
      <c r="CO158" s="88">
        <v>0.15</v>
      </c>
      <c r="CP158" s="88">
        <f t="shared" si="134"/>
        <v>0.17499999999999999</v>
      </c>
      <c r="CQ158" s="88">
        <v>0.2</v>
      </c>
    </row>
    <row r="159" spans="22:97" s="67" customFormat="1" ht="53.25" hidden="1" customHeight="1" x14ac:dyDescent="0.25">
      <c r="V159" s="655"/>
      <c r="AA159" s="656"/>
      <c r="AB159" s="656"/>
      <c r="AD159" s="656"/>
      <c r="AE159" s="657"/>
      <c r="AH159" s="658"/>
      <c r="AI159" s="658"/>
      <c r="AK159" s="656"/>
      <c r="AR159" s="656"/>
      <c r="AV159" s="656"/>
      <c r="AX159" s="656"/>
      <c r="AY159" s="631"/>
      <c r="AZ159" s="631"/>
      <c r="BA159" s="631"/>
      <c r="BB159" s="631"/>
      <c r="BC159" s="631"/>
      <c r="BD159" s="631"/>
      <c r="BE159" s="631"/>
      <c r="BF159" s="631"/>
      <c r="BG159" s="631"/>
      <c r="BH159" s="631"/>
      <c r="BI159" s="631"/>
      <c r="BJ159" s="631" t="s">
        <v>253</v>
      </c>
      <c r="BK159" s="631"/>
      <c r="BL159" s="631" t="s">
        <v>251</v>
      </c>
      <c r="BM159" s="631"/>
      <c r="BN159" s="631"/>
      <c r="BO159" s="631"/>
      <c r="BP159" s="631" t="s">
        <v>253</v>
      </c>
      <c r="BQ159" s="631"/>
      <c r="BR159" s="631" t="s">
        <v>251</v>
      </c>
      <c r="BS159" s="631"/>
      <c r="BT159" s="631"/>
      <c r="BU159" s="631"/>
      <c r="BV159" s="631"/>
      <c r="BW159" s="631"/>
      <c r="BX159" s="631"/>
      <c r="BY159" s="631"/>
      <c r="BZ159" s="631"/>
      <c r="CA159" s="631"/>
      <c r="CB159" s="637"/>
      <c r="CC159" s="902"/>
      <c r="CD159" s="902"/>
      <c r="CE159" s="637"/>
      <c r="CF159" s="637"/>
      <c r="CG159" s="637"/>
      <c r="CH159" s="637"/>
      <c r="CI159" s="902"/>
      <c r="CJ159" s="902"/>
      <c r="CK159" s="637"/>
      <c r="CL159" s="637"/>
      <c r="CM159" s="637"/>
      <c r="CN159" s="705"/>
      <c r="CO159" s="88">
        <v>0.15</v>
      </c>
      <c r="CP159" s="88">
        <f t="shared" si="134"/>
        <v>0.17499999999999999</v>
      </c>
      <c r="CQ159" s="88">
        <v>0.2</v>
      </c>
    </row>
    <row r="160" spans="22:97" s="67" customFormat="1" ht="18.75" hidden="1" customHeight="1" x14ac:dyDescent="0.35">
      <c r="V160" s="655"/>
      <c r="AA160" s="656"/>
      <c r="AB160" s="656"/>
      <c r="AD160" s="656"/>
      <c r="AE160" s="657"/>
      <c r="AH160" s="658"/>
      <c r="AI160" s="658"/>
      <c r="AK160" s="656"/>
      <c r="AR160" s="656"/>
      <c r="AV160" s="656"/>
      <c r="AX160" s="656"/>
      <c r="AY160" s="631"/>
      <c r="AZ160" s="631"/>
      <c r="BA160" s="631"/>
      <c r="BB160" s="631"/>
      <c r="BC160" s="631"/>
      <c r="BD160" s="631"/>
      <c r="BE160" s="631"/>
      <c r="BF160" s="631"/>
      <c r="BG160" s="631"/>
      <c r="BH160" s="631"/>
      <c r="BI160" s="631" t="s">
        <v>176</v>
      </c>
      <c r="BJ160" s="631" t="s">
        <v>49</v>
      </c>
      <c r="BK160" s="631">
        <v>4660</v>
      </c>
      <c r="BL160" s="631" t="s">
        <v>410</v>
      </c>
      <c r="BM160" s="631">
        <v>0.01</v>
      </c>
      <c r="BN160" s="631">
        <v>0.5</v>
      </c>
      <c r="BO160" s="631" t="s">
        <v>310</v>
      </c>
      <c r="BP160" s="631" t="s">
        <v>49</v>
      </c>
      <c r="BQ160" s="631">
        <v>4750</v>
      </c>
      <c r="BR160" s="631" t="s">
        <v>410</v>
      </c>
      <c r="BS160" s="631">
        <v>0.01</v>
      </c>
      <c r="BT160" s="631">
        <v>0.5</v>
      </c>
      <c r="BU160" s="631" t="s">
        <v>254</v>
      </c>
      <c r="BV160" s="631"/>
      <c r="BW160" s="631"/>
      <c r="BX160" s="631"/>
      <c r="BY160" s="631"/>
      <c r="BZ160" s="631"/>
      <c r="CA160" s="631"/>
      <c r="CB160" s="635"/>
      <c r="CC160" s="635"/>
      <c r="CD160" s="635"/>
      <c r="CE160" s="637"/>
      <c r="CF160" s="637"/>
      <c r="CG160" s="637"/>
      <c r="CH160" s="637"/>
      <c r="CI160" s="636"/>
      <c r="CJ160" s="636"/>
      <c r="CK160" s="637"/>
      <c r="CL160" s="637"/>
      <c r="CM160" s="637"/>
      <c r="CN160" s="705"/>
      <c r="CO160" s="88">
        <v>0.15</v>
      </c>
      <c r="CP160" s="88">
        <f t="shared" si="134"/>
        <v>0.17499999999999999</v>
      </c>
      <c r="CQ160" s="88">
        <v>0.2</v>
      </c>
      <c r="CR160" s="67">
        <v>0.01</v>
      </c>
      <c r="CS160" s="67">
        <v>0.5</v>
      </c>
    </row>
    <row r="161" spans="22:97" s="67" customFormat="1" ht="18.75" hidden="1" customHeight="1" x14ac:dyDescent="0.35">
      <c r="V161" s="655"/>
      <c r="AA161" s="656"/>
      <c r="AB161" s="656"/>
      <c r="AD161" s="656"/>
      <c r="AE161" s="657"/>
      <c r="AH161" s="658"/>
      <c r="AI161" s="658"/>
      <c r="AK161" s="656"/>
      <c r="AR161" s="656"/>
      <c r="AV161" s="656"/>
      <c r="AX161" s="656"/>
      <c r="AY161" s="631"/>
      <c r="AZ161" s="631"/>
      <c r="BA161" s="631"/>
      <c r="BB161" s="631"/>
      <c r="BC161" s="631"/>
      <c r="BD161" s="631"/>
      <c r="BE161" s="631"/>
      <c r="BF161" s="631"/>
      <c r="BG161" s="631"/>
      <c r="BH161" s="631"/>
      <c r="BI161" s="631" t="s">
        <v>177</v>
      </c>
      <c r="BJ161" s="631" t="s">
        <v>49</v>
      </c>
      <c r="BK161" s="631">
        <v>10200</v>
      </c>
      <c r="BL161" s="631" t="s">
        <v>410</v>
      </c>
      <c r="BM161" s="631">
        <v>0.01</v>
      </c>
      <c r="BN161" s="631">
        <v>0.5</v>
      </c>
      <c r="BO161" s="631" t="s">
        <v>310</v>
      </c>
      <c r="BP161" s="631" t="s">
        <v>49</v>
      </c>
      <c r="BQ161" s="631">
        <v>10900</v>
      </c>
      <c r="BR161" s="631" t="s">
        <v>410</v>
      </c>
      <c r="BS161" s="631">
        <v>0.01</v>
      </c>
      <c r="BT161" s="631">
        <v>0.5</v>
      </c>
      <c r="BU161" s="631" t="s">
        <v>254</v>
      </c>
      <c r="BV161" s="631"/>
      <c r="BW161" s="631"/>
      <c r="BX161" s="631"/>
      <c r="BY161" s="631"/>
      <c r="BZ161" s="631"/>
      <c r="CA161" s="631"/>
      <c r="CB161" s="635"/>
      <c r="CC161" s="635"/>
      <c r="CD161" s="635"/>
      <c r="CE161" s="902"/>
      <c r="CF161" s="902"/>
      <c r="CG161" s="902"/>
      <c r="CH161" s="637"/>
      <c r="CI161" s="902"/>
      <c r="CJ161" s="902"/>
      <c r="CK161" s="637"/>
      <c r="CL161" s="637"/>
      <c r="CM161" s="902"/>
      <c r="CN161" s="705"/>
      <c r="CO161" s="88">
        <v>0.15</v>
      </c>
      <c r="CP161" s="88">
        <f t="shared" si="134"/>
        <v>0.17499999999999999</v>
      </c>
      <c r="CQ161" s="88">
        <v>0.2</v>
      </c>
      <c r="CR161" s="67">
        <v>0.01</v>
      </c>
      <c r="CS161" s="67">
        <v>0.5</v>
      </c>
    </row>
    <row r="162" spans="22:97" s="67" customFormat="1" ht="18.75" hidden="1" customHeight="1" x14ac:dyDescent="0.35">
      <c r="V162" s="655"/>
      <c r="AA162" s="656"/>
      <c r="AB162" s="656"/>
      <c r="AD162" s="656"/>
      <c r="AE162" s="657"/>
      <c r="AH162" s="658"/>
      <c r="AI162" s="658"/>
      <c r="AK162" s="656"/>
      <c r="AR162" s="656"/>
      <c r="AV162" s="656"/>
      <c r="AX162" s="656"/>
      <c r="AY162" s="631"/>
      <c r="AZ162" s="631"/>
      <c r="BA162" s="631"/>
      <c r="BB162" s="631"/>
      <c r="BC162" s="631"/>
      <c r="BD162" s="631"/>
      <c r="BE162" s="631"/>
      <c r="BF162" s="631"/>
      <c r="BG162" s="631"/>
      <c r="BH162" s="631"/>
      <c r="BI162" s="631" t="s">
        <v>178</v>
      </c>
      <c r="BJ162" s="631" t="s">
        <v>49</v>
      </c>
      <c r="BK162" s="631">
        <v>1760</v>
      </c>
      <c r="BL162" s="631" t="s">
        <v>410</v>
      </c>
      <c r="BM162" s="631">
        <v>0.01</v>
      </c>
      <c r="BN162" s="631">
        <v>0.5</v>
      </c>
      <c r="BO162" s="631" t="s">
        <v>310</v>
      </c>
      <c r="BP162" s="631" t="s">
        <v>49</v>
      </c>
      <c r="BQ162" s="631">
        <v>1810</v>
      </c>
      <c r="BR162" s="631" t="s">
        <v>410</v>
      </c>
      <c r="BS162" s="631">
        <v>0.01</v>
      </c>
      <c r="BT162" s="631">
        <v>0.5</v>
      </c>
      <c r="BU162" s="631" t="s">
        <v>254</v>
      </c>
      <c r="BV162" s="631"/>
      <c r="BW162" s="631"/>
      <c r="BX162" s="631"/>
      <c r="BY162" s="631"/>
      <c r="BZ162" s="631"/>
      <c r="CA162" s="631"/>
      <c r="CB162" s="635"/>
      <c r="CC162" s="635"/>
      <c r="CD162" s="635"/>
      <c r="CE162" s="902"/>
      <c r="CF162" s="902"/>
      <c r="CG162" s="902"/>
      <c r="CH162" s="637"/>
      <c r="CI162" s="902"/>
      <c r="CJ162" s="902"/>
      <c r="CK162" s="637"/>
      <c r="CL162" s="637"/>
      <c r="CM162" s="902"/>
      <c r="CN162" s="705"/>
      <c r="CO162" s="88">
        <v>0.15</v>
      </c>
      <c r="CP162" s="88">
        <f t="shared" si="134"/>
        <v>0.17499999999999999</v>
      </c>
      <c r="CQ162" s="88">
        <v>0.2</v>
      </c>
      <c r="CR162" s="67">
        <v>0.01</v>
      </c>
      <c r="CS162" s="67">
        <v>0.5</v>
      </c>
    </row>
    <row r="163" spans="22:97" s="67" customFormat="1" ht="18.75" hidden="1" customHeight="1" x14ac:dyDescent="0.35">
      <c r="V163" s="655"/>
      <c r="AA163" s="656"/>
      <c r="AB163" s="656"/>
      <c r="AD163" s="656"/>
      <c r="AE163" s="657"/>
      <c r="AH163" s="658"/>
      <c r="AI163" s="658"/>
      <c r="AK163" s="656"/>
      <c r="AR163" s="656"/>
      <c r="AV163" s="656"/>
      <c r="AX163" s="656"/>
      <c r="AY163" s="631"/>
      <c r="AZ163" s="631"/>
      <c r="BA163" s="631"/>
      <c r="BB163" s="631"/>
      <c r="BC163" s="631"/>
      <c r="BD163" s="631"/>
      <c r="BE163" s="631"/>
      <c r="BF163" s="631"/>
      <c r="BG163" s="631"/>
      <c r="BH163" s="631"/>
      <c r="BI163" s="631" t="s">
        <v>356</v>
      </c>
      <c r="BJ163" s="631" t="s">
        <v>49</v>
      </c>
      <c r="BK163" s="631">
        <v>782</v>
      </c>
      <c r="BL163" s="631" t="s">
        <v>410</v>
      </c>
      <c r="BM163" s="631">
        <v>0.01</v>
      </c>
      <c r="BN163" s="631">
        <v>0.5</v>
      </c>
      <c r="BO163" s="631" t="s">
        <v>310</v>
      </c>
      <c r="BP163" s="631"/>
      <c r="BQ163" s="631"/>
      <c r="BR163" s="631"/>
      <c r="BS163" s="631"/>
      <c r="BT163" s="631"/>
      <c r="BU163" s="631"/>
      <c r="BV163" s="631"/>
      <c r="BW163" s="631"/>
      <c r="BX163" s="631"/>
      <c r="BY163" s="631"/>
      <c r="BZ163" s="631"/>
      <c r="CA163" s="631"/>
      <c r="CB163" s="635"/>
      <c r="CC163" s="635"/>
      <c r="CD163" s="635"/>
      <c r="CE163" s="902"/>
      <c r="CF163" s="902"/>
      <c r="CG163" s="902"/>
      <c r="CH163" s="637"/>
      <c r="CI163" s="902"/>
      <c r="CJ163" s="902"/>
      <c r="CK163" s="637"/>
      <c r="CL163" s="637"/>
      <c r="CM163" s="902"/>
      <c r="CN163" s="705"/>
      <c r="CO163" s="88">
        <v>0.15</v>
      </c>
      <c r="CP163" s="88">
        <f t="shared" si="134"/>
        <v>0.17499999999999999</v>
      </c>
      <c r="CQ163" s="88">
        <v>0.2</v>
      </c>
    </row>
    <row r="164" spans="22:97" s="67" customFormat="1" ht="18.75" hidden="1" customHeight="1" x14ac:dyDescent="0.35">
      <c r="V164" s="655"/>
      <c r="AA164" s="656"/>
      <c r="AB164" s="656"/>
      <c r="AD164" s="656"/>
      <c r="AE164" s="657"/>
      <c r="AH164" s="658"/>
      <c r="AI164" s="658"/>
      <c r="AK164" s="656"/>
      <c r="AR164" s="656"/>
      <c r="AV164" s="656"/>
      <c r="AX164" s="656"/>
      <c r="AY164" s="631"/>
      <c r="AZ164" s="631"/>
      <c r="BA164" s="631"/>
      <c r="BB164" s="631"/>
      <c r="BC164" s="631"/>
      <c r="BD164" s="631"/>
      <c r="BE164" s="631"/>
      <c r="BF164" s="631"/>
      <c r="BG164" s="631"/>
      <c r="BH164" s="631"/>
      <c r="BI164" s="631" t="s">
        <v>179</v>
      </c>
      <c r="BJ164" s="631" t="s">
        <v>49</v>
      </c>
      <c r="BK164" s="631">
        <v>12400</v>
      </c>
      <c r="BL164" s="631" t="s">
        <v>410</v>
      </c>
      <c r="BM164" s="631">
        <v>0.01</v>
      </c>
      <c r="BN164" s="631">
        <v>0.5</v>
      </c>
      <c r="BO164" s="631" t="s">
        <v>310</v>
      </c>
      <c r="BP164" s="631" t="s">
        <v>49</v>
      </c>
      <c r="BQ164" s="631">
        <v>14800</v>
      </c>
      <c r="BR164" s="631" t="s">
        <v>410</v>
      </c>
      <c r="BS164" s="631">
        <v>0.01</v>
      </c>
      <c r="BT164" s="631">
        <v>0.5</v>
      </c>
      <c r="BU164" s="631" t="s">
        <v>254</v>
      </c>
      <c r="BV164" s="631"/>
      <c r="BW164" s="631"/>
      <c r="BX164" s="631"/>
      <c r="BY164" s="631"/>
      <c r="BZ164" s="631"/>
      <c r="CA164" s="631"/>
      <c r="CB164" s="635"/>
      <c r="CC164" s="635"/>
      <c r="CD164" s="635"/>
      <c r="CE164" s="902"/>
      <c r="CF164" s="902"/>
      <c r="CG164" s="902"/>
      <c r="CH164" s="637"/>
      <c r="CI164" s="902"/>
      <c r="CJ164" s="902"/>
      <c r="CK164" s="637"/>
      <c r="CL164" s="637"/>
      <c r="CM164" s="902"/>
      <c r="CN164" s="705"/>
      <c r="CO164" s="88">
        <v>0.15</v>
      </c>
      <c r="CP164" s="88">
        <f t="shared" si="134"/>
        <v>0.17499999999999999</v>
      </c>
      <c r="CQ164" s="88">
        <v>0.2</v>
      </c>
      <c r="CR164" s="67">
        <v>0.01</v>
      </c>
      <c r="CS164" s="67">
        <v>0.5</v>
      </c>
    </row>
    <row r="165" spans="22:97" s="67" customFormat="1" ht="18.75" hidden="1" customHeight="1" x14ac:dyDescent="0.35">
      <c r="V165" s="655"/>
      <c r="AA165" s="656"/>
      <c r="AB165" s="656"/>
      <c r="AD165" s="656"/>
      <c r="AE165" s="657"/>
      <c r="AH165" s="658"/>
      <c r="AI165" s="658"/>
      <c r="AK165" s="656"/>
      <c r="AR165" s="656"/>
      <c r="AV165" s="656"/>
      <c r="AX165" s="656"/>
      <c r="AY165" s="631"/>
      <c r="AZ165" s="631"/>
      <c r="BA165" s="631"/>
      <c r="BB165" s="631"/>
      <c r="BC165" s="631"/>
      <c r="BD165" s="631"/>
      <c r="BE165" s="631"/>
      <c r="BF165" s="631"/>
      <c r="BG165" s="631"/>
      <c r="BH165" s="631"/>
      <c r="BI165" s="631" t="s">
        <v>180</v>
      </c>
      <c r="BJ165" s="631" t="s">
        <v>49</v>
      </c>
      <c r="BK165" s="631">
        <v>677</v>
      </c>
      <c r="BL165" s="631" t="s">
        <v>410</v>
      </c>
      <c r="BM165" s="631">
        <v>0.01</v>
      </c>
      <c r="BN165" s="631">
        <v>0.5</v>
      </c>
      <c r="BO165" s="631" t="s">
        <v>310</v>
      </c>
      <c r="BP165" s="631" t="s">
        <v>49</v>
      </c>
      <c r="BQ165" s="631">
        <v>675</v>
      </c>
      <c r="BR165" s="631" t="s">
        <v>410</v>
      </c>
      <c r="BS165" s="631">
        <v>0.01</v>
      </c>
      <c r="BT165" s="631">
        <v>0.5</v>
      </c>
      <c r="BU165" s="631" t="s">
        <v>254</v>
      </c>
      <c r="BV165" s="631"/>
      <c r="BW165" s="631"/>
      <c r="BX165" s="631"/>
      <c r="BY165" s="631"/>
      <c r="BZ165" s="631"/>
      <c r="CA165" s="631"/>
      <c r="CB165" s="635"/>
      <c r="CC165" s="635"/>
      <c r="CD165" s="635"/>
      <c r="CE165" s="902"/>
      <c r="CF165" s="902"/>
      <c r="CG165" s="902"/>
      <c r="CH165" s="637"/>
      <c r="CI165" s="902"/>
      <c r="CJ165" s="902"/>
      <c r="CK165" s="637"/>
      <c r="CL165" s="637"/>
      <c r="CM165" s="902"/>
      <c r="CN165" s="705"/>
      <c r="CO165" s="88"/>
      <c r="CP165" s="88"/>
      <c r="CQ165" s="88"/>
      <c r="CR165" s="67">
        <v>0.01</v>
      </c>
      <c r="CS165" s="67">
        <v>0.5</v>
      </c>
    </row>
    <row r="166" spans="22:97" s="67" customFormat="1" ht="18.75" hidden="1" customHeight="1" x14ac:dyDescent="0.35">
      <c r="V166" s="655"/>
      <c r="AA166" s="656"/>
      <c r="AB166" s="656"/>
      <c r="AD166" s="656"/>
      <c r="AE166" s="657"/>
      <c r="AH166" s="658"/>
      <c r="AI166" s="658"/>
      <c r="AK166" s="656"/>
      <c r="AR166" s="656"/>
      <c r="AV166" s="656"/>
      <c r="AX166" s="656"/>
      <c r="AY166" s="631"/>
      <c r="AZ166" s="631"/>
      <c r="BA166" s="631"/>
      <c r="BB166" s="631"/>
      <c r="BC166" s="631"/>
      <c r="BD166" s="631"/>
      <c r="BE166" s="631"/>
      <c r="BF166" s="631"/>
      <c r="BG166" s="631"/>
      <c r="BH166" s="631"/>
      <c r="BI166" s="631" t="s">
        <v>359</v>
      </c>
      <c r="BJ166" s="631" t="s">
        <v>49</v>
      </c>
      <c r="BK166" s="631">
        <v>3170</v>
      </c>
      <c r="BL166" s="631" t="s">
        <v>410</v>
      </c>
      <c r="BM166" s="631">
        <v>0.01</v>
      </c>
      <c r="BN166" s="631">
        <v>0.5</v>
      </c>
      <c r="BO166" s="631" t="s">
        <v>310</v>
      </c>
      <c r="BP166" s="631"/>
      <c r="BQ166" s="631"/>
      <c r="BR166" s="631"/>
      <c r="BS166" s="631"/>
      <c r="BT166" s="631"/>
      <c r="BU166" s="631"/>
      <c r="BV166" s="631"/>
      <c r="BW166" s="631"/>
      <c r="BX166" s="631"/>
      <c r="BY166" s="631"/>
      <c r="BZ166" s="631"/>
      <c r="CA166" s="631"/>
      <c r="CB166" s="635"/>
      <c r="CC166" s="635"/>
      <c r="CD166" s="635"/>
      <c r="CE166" s="902"/>
      <c r="CF166" s="902"/>
      <c r="CG166" s="902"/>
      <c r="CH166" s="637"/>
      <c r="CI166" s="902"/>
      <c r="CJ166" s="902"/>
      <c r="CK166" s="637"/>
      <c r="CL166" s="637"/>
      <c r="CM166" s="902"/>
      <c r="CN166" s="705"/>
      <c r="CO166" s="88"/>
      <c r="CP166" s="88"/>
      <c r="CQ166" s="88"/>
      <c r="CR166" s="67">
        <v>0.01</v>
      </c>
      <c r="CS166" s="67">
        <v>0.5</v>
      </c>
    </row>
    <row r="167" spans="22:97" s="67" customFormat="1" ht="18.75" hidden="1" customHeight="1" x14ac:dyDescent="0.35">
      <c r="V167" s="655"/>
      <c r="AA167" s="656"/>
      <c r="AB167" s="656"/>
      <c r="AD167" s="656"/>
      <c r="AE167" s="657"/>
      <c r="AH167" s="658"/>
      <c r="AI167" s="658"/>
      <c r="AK167" s="656"/>
      <c r="AR167" s="656"/>
      <c r="AV167" s="656"/>
      <c r="AX167" s="656"/>
      <c r="AY167" s="631"/>
      <c r="AZ167" s="631"/>
      <c r="BA167" s="631"/>
      <c r="BB167" s="631"/>
      <c r="BC167" s="631"/>
      <c r="BD167" s="631"/>
      <c r="BE167" s="631"/>
      <c r="BF167" s="631"/>
      <c r="BG167" s="631"/>
      <c r="BH167" s="631"/>
      <c r="BI167" s="631" t="s">
        <v>181</v>
      </c>
      <c r="BJ167" s="631" t="s">
        <v>49</v>
      </c>
      <c r="BK167" s="631">
        <v>1120</v>
      </c>
      <c r="BL167" s="631" t="s">
        <v>410</v>
      </c>
      <c r="BM167" s="631">
        <v>0.01</v>
      </c>
      <c r="BN167" s="631">
        <v>0.5</v>
      </c>
      <c r="BO167" s="631" t="s">
        <v>310</v>
      </c>
      <c r="BP167" s="631" t="s">
        <v>49</v>
      </c>
      <c r="BQ167" s="631">
        <v>1100</v>
      </c>
      <c r="BR167" s="631" t="s">
        <v>410</v>
      </c>
      <c r="BS167" s="631">
        <v>0.01</v>
      </c>
      <c r="BT167" s="631">
        <v>0.5</v>
      </c>
      <c r="BU167" s="631" t="s">
        <v>254</v>
      </c>
      <c r="BV167" s="631"/>
      <c r="BW167" s="631"/>
      <c r="BX167" s="631"/>
      <c r="BY167" s="631"/>
      <c r="BZ167" s="631"/>
      <c r="CA167" s="631"/>
      <c r="CB167" s="635"/>
      <c r="CC167" s="635"/>
      <c r="CD167" s="635"/>
      <c r="CE167" s="902"/>
      <c r="CF167" s="902"/>
      <c r="CG167" s="902"/>
      <c r="CH167" s="637"/>
      <c r="CI167" s="902"/>
      <c r="CJ167" s="902"/>
      <c r="CK167" s="637"/>
      <c r="CL167" s="637"/>
      <c r="CM167" s="902"/>
      <c r="CN167" s="705"/>
      <c r="CO167" s="88"/>
      <c r="CP167" s="88"/>
      <c r="CQ167" s="88"/>
      <c r="CR167" s="67">
        <v>0.01</v>
      </c>
      <c r="CS167" s="67">
        <v>0.5</v>
      </c>
    </row>
    <row r="168" spans="22:97" s="67" customFormat="1" ht="18.75" hidden="1" customHeight="1" x14ac:dyDescent="0.35">
      <c r="V168" s="655"/>
      <c r="AA168" s="656"/>
      <c r="AB168" s="656"/>
      <c r="AD168" s="656"/>
      <c r="AE168" s="657"/>
      <c r="AH168" s="658"/>
      <c r="AI168" s="658"/>
      <c r="AK168" s="656"/>
      <c r="AR168" s="656"/>
      <c r="AV168" s="656"/>
      <c r="AX168" s="656"/>
      <c r="AY168" s="631"/>
      <c r="AZ168" s="631"/>
      <c r="BA168" s="631"/>
      <c r="BB168" s="631"/>
      <c r="BC168" s="631"/>
      <c r="BD168" s="631"/>
      <c r="BE168" s="631"/>
      <c r="BF168" s="631"/>
      <c r="BG168" s="631"/>
      <c r="BH168" s="631"/>
      <c r="BI168" s="631" t="s">
        <v>182</v>
      </c>
      <c r="BJ168" s="631" t="s">
        <v>49</v>
      </c>
      <c r="BK168" s="631">
        <v>1300</v>
      </c>
      <c r="BL168" s="631" t="s">
        <v>410</v>
      </c>
      <c r="BM168" s="631">
        <v>0.01</v>
      </c>
      <c r="BN168" s="631">
        <v>0.5</v>
      </c>
      <c r="BO168" s="631" t="s">
        <v>310</v>
      </c>
      <c r="BP168" s="631" t="s">
        <v>49</v>
      </c>
      <c r="BQ168" s="631">
        <v>1430</v>
      </c>
      <c r="BR168" s="631" t="s">
        <v>410</v>
      </c>
      <c r="BS168" s="631">
        <v>0.01</v>
      </c>
      <c r="BT168" s="631">
        <v>0.5</v>
      </c>
      <c r="BU168" s="631" t="s">
        <v>254</v>
      </c>
      <c r="BV168" s="631"/>
      <c r="BW168" s="631"/>
      <c r="BX168" s="631"/>
      <c r="BY168" s="631"/>
      <c r="BZ168" s="631"/>
      <c r="CA168" s="631"/>
      <c r="CB168" s="635"/>
      <c r="CC168" s="635"/>
      <c r="CD168" s="635"/>
      <c r="CE168" s="902"/>
      <c r="CF168" s="902"/>
      <c r="CG168" s="902"/>
      <c r="CH168" s="637"/>
      <c r="CI168" s="902"/>
      <c r="CJ168" s="902"/>
      <c r="CK168" s="637"/>
      <c r="CL168" s="637"/>
      <c r="CM168" s="902"/>
      <c r="CN168" s="705"/>
      <c r="CO168" s="88">
        <v>0.01</v>
      </c>
      <c r="CP168" s="88">
        <f t="shared" ref="CP168:CP189" si="135">(CO168+CQ168)/2</f>
        <v>0.255</v>
      </c>
      <c r="CQ168" s="88">
        <v>0.5</v>
      </c>
      <c r="CR168" s="67">
        <v>0.01</v>
      </c>
      <c r="CS168" s="67">
        <v>0.5</v>
      </c>
    </row>
    <row r="169" spans="22:97" s="67" customFormat="1" ht="18.75" hidden="1" customHeight="1" x14ac:dyDescent="0.35">
      <c r="V169" s="655"/>
      <c r="AA169" s="656"/>
      <c r="AB169" s="656"/>
      <c r="AD169" s="656"/>
      <c r="AE169" s="657"/>
      <c r="AH169" s="658"/>
      <c r="AI169" s="658"/>
      <c r="AK169" s="656"/>
      <c r="AR169" s="656"/>
      <c r="AV169" s="656"/>
      <c r="AX169" s="656"/>
      <c r="AY169" s="631"/>
      <c r="AZ169" s="631"/>
      <c r="BA169" s="631"/>
      <c r="BB169" s="631"/>
      <c r="BC169" s="631"/>
      <c r="BD169" s="631"/>
      <c r="BE169" s="631"/>
      <c r="BF169" s="631"/>
      <c r="BG169" s="631"/>
      <c r="BH169" s="631"/>
      <c r="BI169" s="631" t="s">
        <v>186</v>
      </c>
      <c r="BJ169" s="631" t="s">
        <v>49</v>
      </c>
      <c r="BK169" s="631">
        <v>328</v>
      </c>
      <c r="BL169" s="631" t="s">
        <v>410</v>
      </c>
      <c r="BM169" s="631">
        <v>0.01</v>
      </c>
      <c r="BN169" s="631">
        <v>0.5</v>
      </c>
      <c r="BO169" s="631" t="s">
        <v>310</v>
      </c>
      <c r="BP169" s="631" t="s">
        <v>49</v>
      </c>
      <c r="BQ169" s="631">
        <v>353</v>
      </c>
      <c r="BR169" s="631" t="s">
        <v>410</v>
      </c>
      <c r="BS169" s="631">
        <v>0.01</v>
      </c>
      <c r="BT169" s="631">
        <v>0.5</v>
      </c>
      <c r="BU169" s="631" t="s">
        <v>254</v>
      </c>
      <c r="BV169" s="631"/>
      <c r="BW169" s="631"/>
      <c r="BX169" s="631"/>
      <c r="BY169" s="631"/>
      <c r="BZ169" s="631"/>
      <c r="CA169" s="631"/>
      <c r="CB169" s="635"/>
      <c r="CC169" s="635"/>
      <c r="CD169" s="635"/>
      <c r="CE169" s="902"/>
      <c r="CF169" s="902"/>
      <c r="CG169" s="902"/>
      <c r="CH169" s="637"/>
      <c r="CI169" s="902"/>
      <c r="CJ169" s="902"/>
      <c r="CK169" s="637"/>
      <c r="CL169" s="637"/>
      <c r="CM169" s="902"/>
      <c r="CN169" s="705"/>
      <c r="CO169" s="88">
        <v>0.01</v>
      </c>
      <c r="CP169" s="88">
        <f t="shared" si="135"/>
        <v>0.255</v>
      </c>
      <c r="CQ169" s="88">
        <v>0.5</v>
      </c>
      <c r="CR169" s="67">
        <v>0.01</v>
      </c>
      <c r="CS169" s="67">
        <v>0.5</v>
      </c>
    </row>
    <row r="170" spans="22:97" s="67" customFormat="1" ht="18.75" hidden="1" customHeight="1" x14ac:dyDescent="0.35">
      <c r="V170" s="655"/>
      <c r="AA170" s="656"/>
      <c r="AB170" s="656"/>
      <c r="AD170" s="656"/>
      <c r="AE170" s="657"/>
      <c r="AH170" s="658"/>
      <c r="AI170" s="658"/>
      <c r="AK170" s="656"/>
      <c r="AR170" s="656"/>
      <c r="AV170" s="656"/>
      <c r="AX170" s="656"/>
      <c r="AY170" s="631"/>
      <c r="AZ170" s="631"/>
      <c r="BA170" s="631"/>
      <c r="BB170" s="631"/>
      <c r="BC170" s="631"/>
      <c r="BD170" s="631"/>
      <c r="BE170" s="631"/>
      <c r="BF170" s="631"/>
      <c r="BG170" s="631"/>
      <c r="BH170" s="631"/>
      <c r="BI170" s="631" t="s">
        <v>187</v>
      </c>
      <c r="BJ170" s="631" t="s">
        <v>49</v>
      </c>
      <c r="BK170" s="631">
        <v>4800</v>
      </c>
      <c r="BL170" s="631" t="s">
        <v>410</v>
      </c>
      <c r="BM170" s="631">
        <v>0.01</v>
      </c>
      <c r="BN170" s="631">
        <v>0.5</v>
      </c>
      <c r="BO170" s="631" t="s">
        <v>310</v>
      </c>
      <c r="BP170" s="631" t="s">
        <v>49</v>
      </c>
      <c r="BQ170" s="631">
        <v>4470</v>
      </c>
      <c r="BR170" s="631" t="s">
        <v>410</v>
      </c>
      <c r="BS170" s="631">
        <v>0.01</v>
      </c>
      <c r="BT170" s="631">
        <v>0.5</v>
      </c>
      <c r="BU170" s="631" t="s">
        <v>254</v>
      </c>
      <c r="BV170" s="631"/>
      <c r="BW170" s="631"/>
      <c r="BX170" s="631"/>
      <c r="BY170" s="631"/>
      <c r="BZ170" s="631"/>
      <c r="CA170" s="631"/>
      <c r="CB170" s="635"/>
      <c r="CC170" s="635"/>
      <c r="CD170" s="635"/>
      <c r="CE170" s="902"/>
      <c r="CF170" s="902"/>
      <c r="CG170" s="902"/>
      <c r="CH170" s="637"/>
      <c r="CI170" s="902"/>
      <c r="CJ170" s="902"/>
      <c r="CK170" s="637"/>
      <c r="CL170" s="637"/>
      <c r="CM170" s="902"/>
      <c r="CN170" s="705"/>
      <c r="CO170" s="88">
        <v>0.01</v>
      </c>
      <c r="CP170" s="88">
        <f t="shared" si="135"/>
        <v>0.255</v>
      </c>
      <c r="CQ170" s="88">
        <v>0.5</v>
      </c>
      <c r="CR170" s="67">
        <v>0.01</v>
      </c>
      <c r="CS170" s="67">
        <v>0.5</v>
      </c>
    </row>
    <row r="171" spans="22:97" s="67" customFormat="1" ht="18.75" hidden="1" customHeight="1" x14ac:dyDescent="0.35">
      <c r="V171" s="655"/>
      <c r="AA171" s="656"/>
      <c r="AB171" s="656"/>
      <c r="AD171" s="656"/>
      <c r="AE171" s="657"/>
      <c r="AH171" s="658"/>
      <c r="AI171" s="658"/>
      <c r="AK171" s="656"/>
      <c r="AR171" s="656"/>
      <c r="AV171" s="656"/>
      <c r="AX171" s="656"/>
      <c r="AY171" s="631"/>
      <c r="AZ171" s="631"/>
      <c r="BA171" s="631"/>
      <c r="BB171" s="631"/>
      <c r="BC171" s="631"/>
      <c r="BD171" s="631"/>
      <c r="BE171" s="631"/>
      <c r="BF171" s="631"/>
      <c r="BG171" s="631"/>
      <c r="BH171" s="631"/>
      <c r="BI171" s="631" t="s">
        <v>394</v>
      </c>
      <c r="BJ171" s="631" t="s">
        <v>49</v>
      </c>
      <c r="BK171" s="631">
        <v>3350</v>
      </c>
      <c r="BL171" s="631" t="s">
        <v>410</v>
      </c>
      <c r="BM171" s="631">
        <v>0.01</v>
      </c>
      <c r="BN171" s="631">
        <v>0.5</v>
      </c>
      <c r="BO171" s="631" t="s">
        <v>310</v>
      </c>
      <c r="BP171" s="631"/>
      <c r="BQ171" s="631"/>
      <c r="BR171" s="631"/>
      <c r="BS171" s="631"/>
      <c r="BT171" s="631"/>
      <c r="BU171" s="631"/>
      <c r="BV171" s="631"/>
      <c r="BW171" s="631"/>
      <c r="BX171" s="631"/>
      <c r="BY171" s="631"/>
      <c r="BZ171" s="631"/>
      <c r="CA171" s="631"/>
      <c r="CB171" s="635"/>
      <c r="CC171" s="635"/>
      <c r="CD171" s="635"/>
      <c r="CE171" s="902"/>
      <c r="CF171" s="902"/>
      <c r="CG171" s="902"/>
      <c r="CH171" s="637"/>
      <c r="CI171" s="902"/>
      <c r="CJ171" s="902"/>
      <c r="CK171" s="637"/>
      <c r="CL171" s="637"/>
      <c r="CM171" s="902"/>
      <c r="CN171" s="705"/>
      <c r="CO171" s="88">
        <v>0.01</v>
      </c>
      <c r="CP171" s="88">
        <f t="shared" si="135"/>
        <v>0.255</v>
      </c>
      <c r="CQ171" s="88">
        <v>0.5</v>
      </c>
    </row>
    <row r="172" spans="22:97" s="67" customFormat="1" ht="90.75" hidden="1" customHeight="1" x14ac:dyDescent="0.35">
      <c r="V172" s="655"/>
      <c r="AA172" s="656"/>
      <c r="AB172" s="656"/>
      <c r="AD172" s="656"/>
      <c r="AE172" s="657"/>
      <c r="AH172" s="658"/>
      <c r="AI172" s="658"/>
      <c r="AK172" s="656"/>
      <c r="AR172" s="656"/>
      <c r="AV172" s="656"/>
      <c r="AX172" s="656"/>
      <c r="AY172" s="631"/>
      <c r="AZ172" s="631"/>
      <c r="BA172" s="631"/>
      <c r="BB172" s="631"/>
      <c r="BC172" s="631"/>
      <c r="BD172" s="631"/>
      <c r="BE172" s="631"/>
      <c r="BF172" s="631"/>
      <c r="BG172" s="631"/>
      <c r="BH172" s="631"/>
      <c r="BI172" s="631" t="s">
        <v>358</v>
      </c>
      <c r="BJ172" s="631" t="s">
        <v>49</v>
      </c>
      <c r="BK172" s="631">
        <f>(BK168*4%)+(BK166*44%)+(BK170*52%)</f>
        <v>3942.8</v>
      </c>
      <c r="BL172" s="631" t="s">
        <v>410</v>
      </c>
      <c r="BM172" s="631">
        <v>0.01</v>
      </c>
      <c r="BN172" s="631">
        <v>0.5</v>
      </c>
      <c r="BO172" s="631" t="s">
        <v>382</v>
      </c>
      <c r="BP172" s="631" t="s">
        <v>49</v>
      </c>
      <c r="BQ172" s="631">
        <v>3922</v>
      </c>
      <c r="BR172" s="631" t="s">
        <v>410</v>
      </c>
      <c r="BS172" s="631">
        <v>0.01</v>
      </c>
      <c r="BT172" s="631">
        <v>0.5</v>
      </c>
      <c r="BU172" s="631" t="s">
        <v>357</v>
      </c>
      <c r="BV172" s="631"/>
      <c r="BW172" s="631"/>
      <c r="BX172" s="631"/>
      <c r="BY172" s="631"/>
      <c r="BZ172" s="631"/>
      <c r="CA172" s="631"/>
      <c r="CB172" s="635"/>
      <c r="CC172" s="635"/>
      <c r="CD172" s="635"/>
      <c r="CE172" s="902"/>
      <c r="CF172" s="902"/>
      <c r="CG172" s="902"/>
      <c r="CH172" s="637"/>
      <c r="CI172" s="902"/>
      <c r="CJ172" s="902"/>
      <c r="CK172" s="637"/>
      <c r="CL172" s="637"/>
      <c r="CM172" s="902"/>
      <c r="CN172" s="705"/>
      <c r="CO172" s="88">
        <v>0.01</v>
      </c>
      <c r="CP172" s="88">
        <f t="shared" si="135"/>
        <v>0.255</v>
      </c>
      <c r="CQ172" s="88">
        <v>0.5</v>
      </c>
      <c r="CR172" s="67">
        <v>0.01</v>
      </c>
      <c r="CS172" s="67">
        <v>0.5</v>
      </c>
    </row>
    <row r="173" spans="22:97" s="67" customFormat="1" ht="128.25" hidden="1" customHeight="1" x14ac:dyDescent="0.35">
      <c r="V173" s="655"/>
      <c r="AA173" s="656"/>
      <c r="AB173" s="656"/>
      <c r="AD173" s="656"/>
      <c r="AE173" s="657"/>
      <c r="AH173" s="658"/>
      <c r="AI173" s="658"/>
      <c r="AK173" s="656"/>
      <c r="AR173" s="656"/>
      <c r="AV173" s="656"/>
      <c r="AX173" s="656"/>
      <c r="AY173" s="631"/>
      <c r="AZ173" s="631"/>
      <c r="BA173" s="631"/>
      <c r="BB173" s="631"/>
      <c r="BC173" s="631"/>
      <c r="BD173" s="631"/>
      <c r="BE173" s="631"/>
      <c r="BF173" s="631"/>
      <c r="BG173" s="631"/>
      <c r="BH173" s="631"/>
      <c r="BI173" s="631" t="s">
        <v>185</v>
      </c>
      <c r="BJ173" s="631" t="s">
        <v>49</v>
      </c>
      <c r="BK173" s="631">
        <f>(BK168*52%)+(BK166*25%)+(BK165*23%)</f>
        <v>1624.21</v>
      </c>
      <c r="BL173" s="631" t="s">
        <v>410</v>
      </c>
      <c r="BM173" s="631">
        <v>0.01</v>
      </c>
      <c r="BN173" s="631">
        <v>0.5</v>
      </c>
      <c r="BO173" s="631" t="s">
        <v>383</v>
      </c>
      <c r="BP173" s="631" t="s">
        <v>49</v>
      </c>
      <c r="BQ173" s="631">
        <v>1774</v>
      </c>
      <c r="BR173" s="631" t="s">
        <v>410</v>
      </c>
      <c r="BS173" s="631">
        <v>0.01</v>
      </c>
      <c r="BT173" s="631">
        <v>0.5</v>
      </c>
      <c r="BU173" s="631" t="s">
        <v>254</v>
      </c>
      <c r="BV173" s="631"/>
      <c r="BW173" s="631"/>
      <c r="BX173" s="631"/>
      <c r="BY173" s="631"/>
      <c r="BZ173" s="631"/>
      <c r="CA173" s="631"/>
      <c r="CB173" s="635"/>
      <c r="CC173" s="635"/>
      <c r="CD173" s="635"/>
      <c r="CE173" s="902"/>
      <c r="CF173" s="902"/>
      <c r="CG173" s="902"/>
      <c r="CH173" s="637"/>
      <c r="CI173" s="902"/>
      <c r="CJ173" s="902"/>
      <c r="CK173" s="637"/>
      <c r="CL173" s="637"/>
      <c r="CM173" s="902"/>
      <c r="CN173" s="705"/>
      <c r="CO173" s="88">
        <v>0.01</v>
      </c>
      <c r="CP173" s="88">
        <f t="shared" si="135"/>
        <v>0.255</v>
      </c>
      <c r="CQ173" s="88">
        <v>0.5</v>
      </c>
      <c r="CR173" s="67">
        <v>0.01</v>
      </c>
      <c r="CS173" s="67">
        <v>0.5</v>
      </c>
    </row>
    <row r="174" spans="22:97" s="67" customFormat="1" ht="128.25" hidden="1" customHeight="1" x14ac:dyDescent="0.35">
      <c r="V174" s="655"/>
      <c r="AA174" s="656"/>
      <c r="AB174" s="656"/>
      <c r="AD174" s="656"/>
      <c r="AE174" s="657"/>
      <c r="AH174" s="658"/>
      <c r="AI174" s="658"/>
      <c r="AK174" s="656"/>
      <c r="AR174" s="656"/>
      <c r="AV174" s="656"/>
      <c r="AX174" s="656"/>
      <c r="AY174" s="631"/>
      <c r="AZ174" s="631"/>
      <c r="BA174" s="631"/>
      <c r="BB174" s="631"/>
      <c r="BC174" s="631"/>
      <c r="BD174" s="631"/>
      <c r="BE174" s="631"/>
      <c r="BF174" s="631"/>
      <c r="BG174" s="631"/>
      <c r="BH174" s="631"/>
      <c r="BI174" s="631" t="s">
        <v>184</v>
      </c>
      <c r="BJ174" s="631" t="s">
        <v>49</v>
      </c>
      <c r="BK174" s="631">
        <f>(BK166*50%)+(BK165*50%)</f>
        <v>1923.5</v>
      </c>
      <c r="BL174" s="631" t="s">
        <v>410</v>
      </c>
      <c r="BM174" s="631">
        <v>0.01</v>
      </c>
      <c r="BN174" s="631">
        <v>0.5</v>
      </c>
      <c r="BO174" s="631" t="s">
        <v>384</v>
      </c>
      <c r="BP174" s="631" t="s">
        <v>49</v>
      </c>
      <c r="BQ174" s="631">
        <v>2088</v>
      </c>
      <c r="BR174" s="631" t="s">
        <v>410</v>
      </c>
      <c r="BS174" s="631">
        <v>0.01</v>
      </c>
      <c r="BT174" s="631">
        <v>0.5</v>
      </c>
      <c r="BU174" s="631" t="s">
        <v>254</v>
      </c>
      <c r="BV174" s="631"/>
      <c r="BW174" s="631"/>
      <c r="BX174" s="631"/>
      <c r="BY174" s="631"/>
      <c r="BZ174" s="631"/>
      <c r="CA174" s="631"/>
      <c r="CB174" s="635"/>
      <c r="CC174" s="635"/>
      <c r="CD174" s="635"/>
      <c r="CE174" s="902"/>
      <c r="CF174" s="902"/>
      <c r="CG174" s="902"/>
      <c r="CH174" s="637"/>
      <c r="CI174" s="902"/>
      <c r="CJ174" s="902"/>
      <c r="CK174" s="637"/>
      <c r="CL174" s="637"/>
      <c r="CM174" s="902"/>
      <c r="CN174" s="705"/>
      <c r="CO174" s="88">
        <v>0.01</v>
      </c>
      <c r="CP174" s="88">
        <f t="shared" si="135"/>
        <v>0.255</v>
      </c>
      <c r="CQ174" s="88">
        <v>0.5</v>
      </c>
      <c r="CR174" s="67">
        <v>0.01</v>
      </c>
      <c r="CS174" s="67">
        <v>0.5</v>
      </c>
    </row>
    <row r="175" spans="22:97" s="67" customFormat="1" ht="128.25" hidden="1" customHeight="1" x14ac:dyDescent="0.35">
      <c r="V175" s="655"/>
      <c r="AA175" s="656"/>
      <c r="AB175" s="656"/>
      <c r="AD175" s="656"/>
      <c r="AE175" s="657"/>
      <c r="AH175" s="658"/>
      <c r="AI175" s="658"/>
      <c r="AK175" s="656"/>
      <c r="AR175" s="656"/>
      <c r="AV175" s="656"/>
      <c r="AX175" s="656"/>
      <c r="AY175" s="631"/>
      <c r="AZ175" s="631"/>
      <c r="BA175" s="631"/>
      <c r="BB175" s="631"/>
      <c r="BC175" s="631"/>
      <c r="BD175" s="631"/>
      <c r="BE175" s="631"/>
      <c r="BF175" s="631"/>
      <c r="BG175" s="631"/>
      <c r="BH175" s="631"/>
      <c r="BI175" s="631" t="s">
        <v>188</v>
      </c>
      <c r="BJ175" s="631" t="s">
        <v>49</v>
      </c>
      <c r="BK175" s="631">
        <f>(BK166*65.1%)+(BK168*31.5%)+(BK179*3.4%)</f>
        <v>2473.2039999999997</v>
      </c>
      <c r="BL175" s="631" t="s">
        <v>410</v>
      </c>
      <c r="BM175" s="631">
        <v>0.01</v>
      </c>
      <c r="BN175" s="631">
        <v>0.5</v>
      </c>
      <c r="BO175" s="631" t="s">
        <v>385</v>
      </c>
      <c r="BP175" s="631" t="s">
        <v>49</v>
      </c>
      <c r="BQ175" s="631">
        <v>2729</v>
      </c>
      <c r="BR175" s="631" t="s">
        <v>410</v>
      </c>
      <c r="BS175" s="631">
        <v>0.01</v>
      </c>
      <c r="BT175" s="631">
        <v>0.5</v>
      </c>
      <c r="BU175" s="631" t="s">
        <v>254</v>
      </c>
      <c r="BV175" s="631"/>
      <c r="BW175" s="631"/>
      <c r="BX175" s="631"/>
      <c r="BY175" s="631"/>
      <c r="BZ175" s="631"/>
      <c r="CA175" s="631"/>
      <c r="CB175" s="635"/>
      <c r="CC175" s="635"/>
      <c r="CD175" s="635"/>
      <c r="CE175" s="902"/>
      <c r="CF175" s="902"/>
      <c r="CG175" s="902"/>
      <c r="CH175" s="637"/>
      <c r="CI175" s="902"/>
      <c r="CJ175" s="902"/>
      <c r="CK175" s="637"/>
      <c r="CL175" s="637"/>
      <c r="CM175" s="902"/>
      <c r="CN175" s="705"/>
      <c r="CO175" s="88">
        <v>0.01</v>
      </c>
      <c r="CP175" s="88">
        <f t="shared" si="135"/>
        <v>0.255</v>
      </c>
      <c r="CQ175" s="88">
        <v>0.5</v>
      </c>
      <c r="CR175" s="67">
        <v>0.01</v>
      </c>
      <c r="CS175" s="67">
        <v>0.5</v>
      </c>
    </row>
    <row r="176" spans="22:97" s="67" customFormat="1" ht="18.75" hidden="1" customHeight="1" x14ac:dyDescent="0.35">
      <c r="V176" s="655"/>
      <c r="AA176" s="656"/>
      <c r="AB176" s="656"/>
      <c r="AD176" s="656"/>
      <c r="AE176" s="657"/>
      <c r="AH176" s="658"/>
      <c r="AI176" s="658"/>
      <c r="AK176" s="656"/>
      <c r="AR176" s="656"/>
      <c r="AV176" s="656"/>
      <c r="AX176" s="656"/>
      <c r="AY176" s="631"/>
      <c r="AZ176" s="631"/>
      <c r="BA176" s="631"/>
      <c r="BB176" s="631"/>
      <c r="BC176" s="631"/>
      <c r="BD176" s="631"/>
      <c r="BE176" s="631"/>
      <c r="BF176" s="631"/>
      <c r="BG176" s="631"/>
      <c r="BH176" s="631"/>
      <c r="BI176" s="631" t="s">
        <v>183</v>
      </c>
      <c r="BJ176" s="631" t="s">
        <v>49</v>
      </c>
      <c r="BK176" s="631">
        <v>6630</v>
      </c>
      <c r="BL176" s="631" t="s">
        <v>410</v>
      </c>
      <c r="BM176" s="631">
        <v>0.01</v>
      </c>
      <c r="BN176" s="631">
        <v>0.5</v>
      </c>
      <c r="BO176" s="631" t="s">
        <v>310</v>
      </c>
      <c r="BP176" s="631" t="s">
        <v>49</v>
      </c>
      <c r="BQ176" s="631">
        <v>7390</v>
      </c>
      <c r="BR176" s="631" t="s">
        <v>410</v>
      </c>
      <c r="BS176" s="631">
        <v>0.01</v>
      </c>
      <c r="BT176" s="631">
        <v>0.5</v>
      </c>
      <c r="BU176" s="631" t="s">
        <v>254</v>
      </c>
      <c r="BV176" s="631"/>
      <c r="BW176" s="631"/>
      <c r="BX176" s="631"/>
      <c r="BY176" s="631"/>
      <c r="BZ176" s="631"/>
      <c r="CA176" s="631"/>
      <c r="CB176" s="635"/>
      <c r="CC176" s="635"/>
      <c r="CD176" s="635"/>
      <c r="CE176" s="902"/>
      <c r="CF176" s="902"/>
      <c r="CG176" s="902"/>
      <c r="CH176" s="637"/>
      <c r="CI176" s="902"/>
      <c r="CJ176" s="902"/>
      <c r="CK176" s="637"/>
      <c r="CL176" s="637"/>
      <c r="CM176" s="902"/>
      <c r="CN176" s="705"/>
      <c r="CO176" s="88">
        <v>0.01</v>
      </c>
      <c r="CP176" s="88">
        <f t="shared" si="135"/>
        <v>0.255</v>
      </c>
      <c r="CQ176" s="88">
        <v>0.5</v>
      </c>
      <c r="CR176" s="67">
        <v>0.01</v>
      </c>
      <c r="CS176" s="67">
        <v>0.5</v>
      </c>
    </row>
    <row r="177" spans="22:97" s="67" customFormat="1" ht="18.75" hidden="1" customHeight="1" x14ac:dyDescent="0.35">
      <c r="V177" s="655"/>
      <c r="AA177" s="656"/>
      <c r="AB177" s="656"/>
      <c r="AD177" s="656"/>
      <c r="AE177" s="657"/>
      <c r="AH177" s="658"/>
      <c r="AI177" s="658"/>
      <c r="AK177" s="656"/>
      <c r="AR177" s="656"/>
      <c r="AV177" s="656"/>
      <c r="AX177" s="656"/>
      <c r="AY177" s="631"/>
      <c r="AZ177" s="631"/>
      <c r="BA177" s="631"/>
      <c r="BB177" s="631"/>
      <c r="BC177" s="631"/>
      <c r="BD177" s="631"/>
      <c r="BE177" s="631"/>
      <c r="BF177" s="631"/>
      <c r="BG177" s="631"/>
      <c r="BH177" s="631"/>
      <c r="BI177" s="631" t="s">
        <v>393</v>
      </c>
      <c r="BJ177" s="631" t="s">
        <v>49</v>
      </c>
      <c r="BK177" s="631">
        <v>182</v>
      </c>
      <c r="BL177" s="631" t="s">
        <v>410</v>
      </c>
      <c r="BM177" s="631">
        <v>0.01</v>
      </c>
      <c r="BN177" s="631">
        <v>0.5</v>
      </c>
      <c r="BO177" s="631" t="s">
        <v>310</v>
      </c>
      <c r="BP177" s="631"/>
      <c r="BQ177" s="631"/>
      <c r="BR177" s="631"/>
      <c r="BS177" s="631"/>
      <c r="BT177" s="631"/>
      <c r="BU177" s="631"/>
      <c r="BV177" s="631"/>
      <c r="BW177" s="631"/>
      <c r="BX177" s="631"/>
      <c r="BY177" s="631"/>
      <c r="BZ177" s="631"/>
      <c r="CA177" s="631"/>
      <c r="CB177" s="635"/>
      <c r="CC177" s="635"/>
      <c r="CD177" s="635"/>
      <c r="CE177" s="902"/>
      <c r="CF177" s="902"/>
      <c r="CG177" s="902"/>
      <c r="CH177" s="637"/>
      <c r="CI177" s="902"/>
      <c r="CJ177" s="902"/>
      <c r="CK177" s="637"/>
      <c r="CL177" s="637"/>
      <c r="CM177" s="902"/>
      <c r="CN177" s="705"/>
      <c r="CO177" s="88">
        <v>0.01</v>
      </c>
      <c r="CP177" s="88">
        <f t="shared" si="135"/>
        <v>0.255</v>
      </c>
      <c r="CQ177" s="88">
        <v>0.5</v>
      </c>
    </row>
    <row r="178" spans="22:97" s="67" customFormat="1" ht="105.75" hidden="1" customHeight="1" x14ac:dyDescent="0.35">
      <c r="V178" s="655"/>
      <c r="AA178" s="656"/>
      <c r="AB178" s="656"/>
      <c r="AD178" s="656"/>
      <c r="AE178" s="657"/>
      <c r="AH178" s="658"/>
      <c r="AI178" s="658"/>
      <c r="AK178" s="656"/>
      <c r="AR178" s="656"/>
      <c r="AV178" s="656"/>
      <c r="AX178" s="656"/>
      <c r="AY178" s="631"/>
      <c r="AZ178" s="631"/>
      <c r="BA178" s="631"/>
      <c r="BB178" s="631"/>
      <c r="BC178" s="631"/>
      <c r="BD178" s="631"/>
      <c r="BE178" s="631"/>
      <c r="BF178" s="631"/>
      <c r="BG178" s="631"/>
      <c r="BH178" s="631"/>
      <c r="BI178" s="631" t="s">
        <v>360</v>
      </c>
      <c r="BJ178" s="631" t="s">
        <v>49</v>
      </c>
      <c r="BK178" s="631">
        <v>3</v>
      </c>
      <c r="BL178" s="631" t="s">
        <v>410</v>
      </c>
      <c r="BM178" s="631">
        <v>0.01</v>
      </c>
      <c r="BN178" s="631">
        <v>0.5</v>
      </c>
      <c r="BO178" s="631" t="s">
        <v>311</v>
      </c>
      <c r="BP178" s="631" t="s">
        <v>49</v>
      </c>
      <c r="BQ178" s="631">
        <v>3</v>
      </c>
      <c r="BR178" s="631" t="s">
        <v>410</v>
      </c>
      <c r="BS178" s="631">
        <v>0.01</v>
      </c>
      <c r="BT178" s="631">
        <v>0.5</v>
      </c>
      <c r="BU178" s="631" t="s">
        <v>254</v>
      </c>
      <c r="BV178" s="631"/>
      <c r="BW178" s="631"/>
      <c r="BX178" s="631"/>
      <c r="BY178" s="631"/>
      <c r="BZ178" s="631"/>
      <c r="CA178" s="631"/>
      <c r="CB178" s="635"/>
      <c r="CC178" s="635"/>
      <c r="CD178" s="635"/>
      <c r="CE178" s="902"/>
      <c r="CF178" s="902"/>
      <c r="CG178" s="902"/>
      <c r="CH178" s="637"/>
      <c r="CI178" s="902"/>
      <c r="CJ178" s="902"/>
      <c r="CK178" s="637"/>
      <c r="CL178" s="637"/>
      <c r="CM178" s="902"/>
      <c r="CN178" s="705"/>
      <c r="CO178" s="88">
        <v>0.01</v>
      </c>
      <c r="CP178" s="88">
        <f t="shared" si="135"/>
        <v>0.255</v>
      </c>
      <c r="CQ178" s="88">
        <v>0.5</v>
      </c>
      <c r="CR178" s="67">
        <v>0.01</v>
      </c>
      <c r="CS178" s="67">
        <v>0.5</v>
      </c>
    </row>
    <row r="179" spans="22:97" s="67" customFormat="1" ht="64.5" hidden="1" customHeight="1" x14ac:dyDescent="0.35">
      <c r="V179" s="655"/>
      <c r="AA179" s="656"/>
      <c r="AB179" s="656"/>
      <c r="AD179" s="656"/>
      <c r="AE179" s="657"/>
      <c r="AH179" s="658"/>
      <c r="AI179" s="658"/>
      <c r="AK179" s="656"/>
      <c r="AR179" s="656"/>
      <c r="AV179" s="656"/>
      <c r="AX179" s="656"/>
      <c r="AY179" s="631"/>
      <c r="AZ179" s="631"/>
      <c r="BA179" s="631"/>
      <c r="BB179" s="631"/>
      <c r="BC179" s="631"/>
      <c r="BD179" s="631"/>
      <c r="BE179" s="631"/>
      <c r="BF179" s="631"/>
      <c r="BG179" s="631"/>
      <c r="BH179" s="631"/>
      <c r="BI179" s="631" t="s">
        <v>361</v>
      </c>
      <c r="BJ179" s="631" t="s">
        <v>49</v>
      </c>
      <c r="BK179" s="631">
        <v>1</v>
      </c>
      <c r="BL179" s="631" t="s">
        <v>410</v>
      </c>
      <c r="BM179" s="631">
        <v>0.01</v>
      </c>
      <c r="BN179" s="631">
        <v>0.5</v>
      </c>
      <c r="BO179" s="631" t="s">
        <v>311</v>
      </c>
      <c r="BP179" s="631" t="s">
        <v>49</v>
      </c>
      <c r="BQ179" s="631">
        <v>3</v>
      </c>
      <c r="BR179" s="631" t="s">
        <v>410</v>
      </c>
      <c r="BS179" s="631">
        <v>0.01</v>
      </c>
      <c r="BT179" s="631">
        <v>0.5</v>
      </c>
      <c r="BU179" s="631" t="s">
        <v>254</v>
      </c>
      <c r="BV179" s="631"/>
      <c r="BW179" s="631"/>
      <c r="BX179" s="631"/>
      <c r="BY179" s="631"/>
      <c r="BZ179" s="631"/>
      <c r="CA179" s="631"/>
      <c r="CB179" s="635"/>
      <c r="CC179" s="635"/>
      <c r="CD179" s="635"/>
      <c r="CE179" s="902"/>
      <c r="CF179" s="902"/>
      <c r="CG179" s="902"/>
      <c r="CH179" s="637"/>
      <c r="CI179" s="902"/>
      <c r="CJ179" s="902"/>
      <c r="CK179" s="637"/>
      <c r="CL179" s="637"/>
      <c r="CM179" s="902"/>
      <c r="CN179" s="705"/>
      <c r="CO179" s="88">
        <v>0.01</v>
      </c>
      <c r="CP179" s="88">
        <f t="shared" si="135"/>
        <v>0.255</v>
      </c>
      <c r="CQ179" s="88">
        <v>0.5</v>
      </c>
      <c r="CR179" s="67">
        <v>0.01</v>
      </c>
      <c r="CS179" s="67">
        <v>0.5</v>
      </c>
    </row>
    <row r="180" spans="22:97" s="67" customFormat="1" ht="18.75" hidden="1" customHeight="1" x14ac:dyDescent="0.35">
      <c r="V180" s="655"/>
      <c r="AA180" s="656"/>
      <c r="AB180" s="656"/>
      <c r="AD180" s="656"/>
      <c r="AE180" s="657"/>
      <c r="AH180" s="658"/>
      <c r="AI180" s="658"/>
      <c r="AK180" s="656"/>
      <c r="AR180" s="656"/>
      <c r="AV180" s="656"/>
      <c r="AX180" s="656"/>
      <c r="AY180" s="631"/>
      <c r="AZ180" s="631"/>
      <c r="BA180" s="631"/>
      <c r="BB180" s="631"/>
      <c r="BC180" s="631"/>
      <c r="BD180" s="631"/>
      <c r="BE180" s="631"/>
      <c r="BF180" s="631"/>
      <c r="BG180" s="631"/>
      <c r="BH180" s="631"/>
      <c r="BI180" s="631" t="s">
        <v>192</v>
      </c>
      <c r="BJ180" s="631" t="s">
        <v>49</v>
      </c>
      <c r="BK180" s="631">
        <v>6290</v>
      </c>
      <c r="BL180" s="631" t="s">
        <v>410</v>
      </c>
      <c r="BM180" s="631">
        <v>0.01</v>
      </c>
      <c r="BN180" s="631">
        <v>0.5</v>
      </c>
      <c r="BO180" s="631" t="s">
        <v>310</v>
      </c>
      <c r="BP180" s="631" t="s">
        <v>49</v>
      </c>
      <c r="BQ180" s="631">
        <v>7140</v>
      </c>
      <c r="BR180" s="631" t="s">
        <v>410</v>
      </c>
      <c r="BS180" s="631">
        <v>0.01</v>
      </c>
      <c r="BT180" s="631">
        <v>0.5</v>
      </c>
      <c r="BU180" s="631" t="s">
        <v>254</v>
      </c>
      <c r="BV180" s="631"/>
      <c r="BW180" s="631"/>
      <c r="BX180" s="631"/>
      <c r="BY180" s="631"/>
      <c r="BZ180" s="631"/>
      <c r="CA180" s="631"/>
      <c r="CB180" s="635"/>
      <c r="CC180" s="635"/>
      <c r="CD180" s="635"/>
      <c r="CE180" s="902"/>
      <c r="CF180" s="902"/>
      <c r="CG180" s="902"/>
      <c r="CH180" s="637"/>
      <c r="CI180" s="902"/>
      <c r="CJ180" s="902"/>
      <c r="CK180" s="637"/>
      <c r="CL180" s="637"/>
      <c r="CM180" s="902"/>
      <c r="CN180" s="705"/>
      <c r="CO180" s="88">
        <v>0.01</v>
      </c>
      <c r="CP180" s="88">
        <f t="shared" si="135"/>
        <v>0.255</v>
      </c>
      <c r="CQ180" s="88">
        <v>0.5</v>
      </c>
      <c r="CR180" s="67">
        <v>0.01</v>
      </c>
      <c r="CS180" s="67">
        <v>0.5</v>
      </c>
    </row>
    <row r="181" spans="22:97" s="67" customFormat="1" ht="15.75" hidden="1" customHeight="1" x14ac:dyDescent="0.25">
      <c r="V181" s="655"/>
      <c r="AA181" s="656"/>
      <c r="AB181" s="656"/>
      <c r="AD181" s="656"/>
      <c r="AE181" s="657"/>
      <c r="AH181" s="658"/>
      <c r="AI181" s="658"/>
      <c r="AK181" s="656"/>
      <c r="AR181" s="656"/>
      <c r="AV181" s="656"/>
      <c r="AX181" s="656"/>
      <c r="AY181" s="631"/>
      <c r="AZ181" s="631"/>
      <c r="BA181" s="631"/>
      <c r="BB181" s="631"/>
      <c r="BC181" s="631"/>
      <c r="BD181" s="631"/>
      <c r="BE181" s="631"/>
      <c r="BF181" s="631"/>
      <c r="BG181" s="631"/>
      <c r="BH181" s="631"/>
      <c r="BI181" s="631"/>
      <c r="BJ181" s="631"/>
      <c r="BK181" s="631"/>
      <c r="BL181" s="631"/>
      <c r="BM181" s="631"/>
      <c r="BN181" s="631"/>
      <c r="BO181" s="631"/>
      <c r="BP181" s="631"/>
      <c r="BQ181" s="631"/>
      <c r="BR181" s="631"/>
      <c r="BS181" s="631"/>
      <c r="BT181" s="631"/>
      <c r="BU181" s="631"/>
      <c r="BV181" s="631"/>
      <c r="BW181" s="631"/>
      <c r="BX181" s="631"/>
      <c r="BY181" s="631"/>
      <c r="BZ181" s="631"/>
      <c r="CA181" s="631"/>
      <c r="CB181" s="635"/>
      <c r="CC181" s="635"/>
      <c r="CD181" s="635"/>
      <c r="CE181" s="902"/>
      <c r="CF181" s="902"/>
      <c r="CG181" s="902"/>
      <c r="CH181" s="637"/>
      <c r="CI181" s="902"/>
      <c r="CJ181" s="902"/>
      <c r="CK181" s="637"/>
      <c r="CL181" s="637"/>
      <c r="CM181" s="902"/>
      <c r="CN181" s="705"/>
      <c r="CO181" s="88">
        <v>0.01</v>
      </c>
      <c r="CP181" s="88">
        <f t="shared" si="135"/>
        <v>0.255</v>
      </c>
      <c r="CQ181" s="88">
        <v>0.5</v>
      </c>
      <c r="CR181" s="67">
        <v>0.01</v>
      </c>
      <c r="CS181" s="67">
        <v>0.5</v>
      </c>
    </row>
    <row r="182" spans="22:97" s="67" customFormat="1" ht="15" hidden="1" customHeight="1" x14ac:dyDescent="0.25">
      <c r="V182" s="655"/>
      <c r="AA182" s="656"/>
      <c r="AB182" s="656"/>
      <c r="AD182" s="656"/>
      <c r="AE182" s="657"/>
      <c r="AH182" s="658"/>
      <c r="AI182" s="658"/>
      <c r="AK182" s="656"/>
      <c r="AR182" s="656"/>
      <c r="AV182" s="656"/>
      <c r="AX182" s="656"/>
      <c r="AY182" s="631"/>
      <c r="AZ182" s="631"/>
      <c r="BA182" s="631"/>
      <c r="BB182" s="631"/>
      <c r="BC182" s="631"/>
      <c r="BD182" s="631"/>
      <c r="BE182" s="631"/>
      <c r="BF182" s="631"/>
      <c r="BG182" s="631"/>
      <c r="BH182" s="631"/>
      <c r="BI182" s="631"/>
      <c r="BJ182" s="631"/>
      <c r="BK182" s="631"/>
      <c r="BL182" s="631"/>
      <c r="BM182" s="631"/>
      <c r="BN182" s="631"/>
      <c r="BO182" s="631"/>
      <c r="BP182" s="631"/>
      <c r="BQ182" s="631"/>
      <c r="BR182" s="631"/>
      <c r="BS182" s="631"/>
      <c r="BT182" s="631"/>
      <c r="BU182" s="631"/>
      <c r="BV182" s="631"/>
      <c r="BW182" s="631"/>
      <c r="BX182" s="631"/>
      <c r="BY182" s="631"/>
      <c r="BZ182" s="631"/>
      <c r="CA182" s="631"/>
      <c r="CB182" s="902"/>
      <c r="CC182" s="902"/>
      <c r="CD182" s="902"/>
      <c r="CE182" s="902"/>
      <c r="CF182" s="902"/>
      <c r="CG182" s="902"/>
      <c r="CH182" s="637"/>
      <c r="CI182" s="902"/>
      <c r="CJ182" s="902"/>
      <c r="CK182" s="637"/>
      <c r="CL182" s="637"/>
      <c r="CM182" s="902"/>
      <c r="CN182" s="705"/>
      <c r="CO182" s="88">
        <v>0.01</v>
      </c>
      <c r="CP182" s="88">
        <f t="shared" si="135"/>
        <v>0.255</v>
      </c>
      <c r="CQ182" s="88">
        <v>0.5</v>
      </c>
    </row>
    <row r="183" spans="22:97" s="67" customFormat="1" ht="15" hidden="1" customHeight="1" x14ac:dyDescent="0.25">
      <c r="V183" s="655"/>
      <c r="AA183" s="656"/>
      <c r="AB183" s="656"/>
      <c r="AD183" s="656"/>
      <c r="AE183" s="657"/>
      <c r="AH183" s="658"/>
      <c r="AI183" s="658"/>
      <c r="AK183" s="656"/>
      <c r="AR183" s="656"/>
      <c r="AV183" s="656"/>
      <c r="AX183" s="656"/>
      <c r="AY183" s="631"/>
      <c r="AZ183" s="631"/>
      <c r="BA183" s="631"/>
      <c r="BB183" s="631"/>
      <c r="BC183" s="631"/>
      <c r="BD183" s="631"/>
      <c r="BE183" s="631"/>
      <c r="BF183" s="631"/>
      <c r="BG183" s="631"/>
      <c r="BH183" s="631"/>
      <c r="BI183" s="631"/>
      <c r="BJ183" s="631"/>
      <c r="BK183" s="631"/>
      <c r="BL183" s="631"/>
      <c r="BM183" s="631"/>
      <c r="BN183" s="631"/>
      <c r="BO183" s="631"/>
      <c r="BP183" s="631"/>
      <c r="BQ183" s="631"/>
      <c r="BR183" s="631"/>
      <c r="BS183" s="631"/>
      <c r="BT183" s="631"/>
      <c r="BU183" s="631"/>
      <c r="BV183" s="631"/>
      <c r="BW183" s="631"/>
      <c r="BX183" s="631"/>
      <c r="BY183" s="631"/>
      <c r="BZ183" s="631"/>
      <c r="CA183" s="631"/>
      <c r="CB183" s="637"/>
      <c r="CC183" s="636"/>
      <c r="CD183" s="636"/>
      <c r="CE183" s="637"/>
      <c r="CF183" s="637"/>
      <c r="CG183" s="637"/>
      <c r="CH183" s="637"/>
      <c r="CI183" s="636"/>
      <c r="CJ183" s="636"/>
      <c r="CK183" s="637"/>
      <c r="CL183" s="637"/>
      <c r="CM183" s="637"/>
      <c r="CN183" s="705"/>
      <c r="CO183" s="88">
        <v>0.01</v>
      </c>
      <c r="CP183" s="88">
        <f t="shared" si="135"/>
        <v>0.255</v>
      </c>
      <c r="CQ183" s="88">
        <v>0.5</v>
      </c>
    </row>
    <row r="184" spans="22:97" s="67" customFormat="1" ht="33.75" hidden="1" customHeight="1" x14ac:dyDescent="0.25">
      <c r="V184" s="655"/>
      <c r="AA184" s="656"/>
      <c r="AB184" s="656"/>
      <c r="AD184" s="656"/>
      <c r="AE184" s="657"/>
      <c r="AH184" s="658"/>
      <c r="AI184" s="658"/>
      <c r="AK184" s="656"/>
      <c r="AR184" s="656"/>
      <c r="AV184" s="656"/>
      <c r="AX184" s="656"/>
      <c r="AY184" s="631"/>
      <c r="AZ184" s="631"/>
      <c r="BA184" s="631"/>
      <c r="BB184" s="631"/>
      <c r="BC184" s="631"/>
      <c r="BD184" s="631"/>
      <c r="BE184" s="631"/>
      <c r="BF184" s="631"/>
      <c r="BG184" s="631"/>
      <c r="BH184" s="631"/>
      <c r="BI184" s="631" t="s">
        <v>250</v>
      </c>
      <c r="BJ184" s="631"/>
      <c r="BK184" s="631" t="s">
        <v>276</v>
      </c>
      <c r="BL184" s="631"/>
      <c r="BM184" s="631" t="s">
        <v>233</v>
      </c>
      <c r="BN184" s="631" t="s">
        <v>233</v>
      </c>
      <c r="BO184" s="631" t="s">
        <v>240</v>
      </c>
      <c r="BP184" s="631"/>
      <c r="BQ184" s="631" t="s">
        <v>276</v>
      </c>
      <c r="BR184" s="631"/>
      <c r="BS184" s="631" t="s">
        <v>233</v>
      </c>
      <c r="BT184" s="631" t="s">
        <v>233</v>
      </c>
      <c r="BU184" s="631" t="s">
        <v>240</v>
      </c>
      <c r="BV184" s="631"/>
      <c r="BW184" s="631"/>
      <c r="BX184" s="631"/>
      <c r="BY184" s="631"/>
      <c r="BZ184" s="631"/>
      <c r="CA184" s="631"/>
      <c r="CB184" s="637"/>
      <c r="CC184" s="636"/>
      <c r="CD184" s="636"/>
      <c r="CE184" s="637"/>
      <c r="CF184" s="637"/>
      <c r="CG184" s="637"/>
      <c r="CH184" s="637"/>
      <c r="CI184" s="636"/>
      <c r="CJ184" s="636"/>
      <c r="CK184" s="637"/>
      <c r="CL184" s="637"/>
      <c r="CM184" s="637"/>
      <c r="CN184" s="705"/>
      <c r="CO184" s="88">
        <v>0.01</v>
      </c>
      <c r="CP184" s="88">
        <f t="shared" si="135"/>
        <v>0.255</v>
      </c>
      <c r="CQ184" s="88">
        <v>0.5</v>
      </c>
    </row>
    <row r="185" spans="22:97" s="67" customFormat="1" ht="37.5" hidden="1" customHeight="1" x14ac:dyDescent="0.25">
      <c r="V185" s="655"/>
      <c r="AA185" s="656"/>
      <c r="AB185" s="656"/>
      <c r="AD185" s="656"/>
      <c r="AE185" s="657"/>
      <c r="AH185" s="658"/>
      <c r="AI185" s="658"/>
      <c r="AK185" s="656"/>
      <c r="AR185" s="656"/>
      <c r="AV185" s="656"/>
      <c r="AX185" s="656"/>
      <c r="AY185" s="631"/>
      <c r="AZ185" s="631"/>
      <c r="BA185" s="631"/>
      <c r="BB185" s="631"/>
      <c r="BC185" s="631"/>
      <c r="BD185" s="631"/>
      <c r="BE185" s="631"/>
      <c r="BF185" s="631"/>
      <c r="BG185" s="631"/>
      <c r="BH185" s="631"/>
      <c r="BI185" s="631"/>
      <c r="BJ185" s="631" t="s">
        <v>253</v>
      </c>
      <c r="BK185" s="631"/>
      <c r="BL185" s="631" t="s">
        <v>251</v>
      </c>
      <c r="BM185" s="631"/>
      <c r="BN185" s="631"/>
      <c r="BO185" s="631"/>
      <c r="BP185" s="631" t="s">
        <v>253</v>
      </c>
      <c r="BQ185" s="631"/>
      <c r="BR185" s="631" t="s">
        <v>251</v>
      </c>
      <c r="BS185" s="631"/>
      <c r="BT185" s="631"/>
      <c r="BU185" s="631"/>
      <c r="BV185" s="631"/>
      <c r="BW185" s="631"/>
      <c r="BX185" s="631"/>
      <c r="BY185" s="631"/>
      <c r="BZ185" s="631"/>
      <c r="CA185" s="631"/>
      <c r="CB185" s="637"/>
      <c r="CC185" s="636"/>
      <c r="CD185" s="636"/>
      <c r="CE185" s="637"/>
      <c r="CF185" s="637"/>
      <c r="CG185" s="637"/>
      <c r="CH185" s="637"/>
      <c r="CI185" s="636"/>
      <c r="CJ185" s="636"/>
      <c r="CK185" s="637"/>
      <c r="CL185" s="637"/>
      <c r="CM185" s="637"/>
      <c r="CN185" s="705"/>
      <c r="CO185" s="88">
        <v>0.01</v>
      </c>
      <c r="CP185" s="88">
        <f t="shared" si="135"/>
        <v>0.255</v>
      </c>
      <c r="CQ185" s="88">
        <v>0.5</v>
      </c>
    </row>
    <row r="186" spans="22:97" s="67" customFormat="1" ht="18.75" hidden="1" customHeight="1" x14ac:dyDescent="0.35">
      <c r="V186" s="655"/>
      <c r="AA186" s="656"/>
      <c r="AB186" s="656"/>
      <c r="AD186" s="656"/>
      <c r="AE186" s="657"/>
      <c r="AH186" s="658"/>
      <c r="AI186" s="658"/>
      <c r="AK186" s="656"/>
      <c r="AR186" s="656"/>
      <c r="AV186" s="656"/>
      <c r="AX186" s="656"/>
      <c r="AY186" s="631"/>
      <c r="AZ186" s="631"/>
      <c r="BA186" s="631"/>
      <c r="BB186" s="631"/>
      <c r="BC186" s="631"/>
      <c r="BD186" s="631"/>
      <c r="BE186" s="631"/>
      <c r="BF186" s="631"/>
      <c r="BG186" s="631"/>
      <c r="BH186" s="631"/>
      <c r="BI186" s="631" t="s">
        <v>372</v>
      </c>
      <c r="BJ186" s="631" t="s">
        <v>49</v>
      </c>
      <c r="BK186" s="631">
        <v>1</v>
      </c>
      <c r="BL186" s="631" t="s">
        <v>410</v>
      </c>
      <c r="BM186" s="631">
        <v>0.01</v>
      </c>
      <c r="BN186" s="631">
        <v>0.5</v>
      </c>
      <c r="BO186" s="631" t="s">
        <v>310</v>
      </c>
      <c r="BP186" s="631" t="s">
        <v>49</v>
      </c>
      <c r="BQ186" s="631">
        <v>1</v>
      </c>
      <c r="BR186" s="631" t="s">
        <v>410</v>
      </c>
      <c r="BS186" s="631">
        <v>0.01</v>
      </c>
      <c r="BT186" s="631">
        <v>0.5</v>
      </c>
      <c r="BU186" s="631" t="s">
        <v>254</v>
      </c>
      <c r="BV186" s="631"/>
      <c r="BW186" s="631"/>
      <c r="BX186" s="631"/>
      <c r="BY186" s="631"/>
      <c r="BZ186" s="631"/>
      <c r="CA186" s="631"/>
      <c r="CB186" s="637"/>
      <c r="CC186" s="636"/>
      <c r="CD186" s="636"/>
      <c r="CE186" s="637"/>
      <c r="CF186" s="637"/>
      <c r="CG186" s="637"/>
      <c r="CH186" s="637"/>
      <c r="CI186" s="636"/>
      <c r="CJ186" s="636"/>
      <c r="CK186" s="637"/>
      <c r="CL186" s="637"/>
      <c r="CM186" s="637"/>
      <c r="CN186" s="705"/>
      <c r="CO186" s="88">
        <v>0.01</v>
      </c>
      <c r="CP186" s="88">
        <f t="shared" si="135"/>
        <v>0.255</v>
      </c>
      <c r="CQ186" s="88">
        <v>0.5</v>
      </c>
      <c r="CR186" s="67">
        <v>0.01</v>
      </c>
      <c r="CS186" s="67">
        <v>0.5</v>
      </c>
    </row>
    <row r="187" spans="22:97" s="67" customFormat="1" ht="18.75" hidden="1" customHeight="1" x14ac:dyDescent="0.35">
      <c r="V187" s="655"/>
      <c r="AA187" s="656"/>
      <c r="AB187" s="656"/>
      <c r="AD187" s="656"/>
      <c r="AE187" s="657"/>
      <c r="AH187" s="658"/>
      <c r="AI187" s="658"/>
      <c r="AK187" s="656"/>
      <c r="AR187" s="656"/>
      <c r="AV187" s="656"/>
      <c r="AX187" s="656"/>
      <c r="AY187" s="631"/>
      <c r="AZ187" s="631"/>
      <c r="BA187" s="631"/>
      <c r="BB187" s="631"/>
      <c r="BC187" s="631"/>
      <c r="BD187" s="631"/>
      <c r="BE187" s="631"/>
      <c r="BF187" s="631"/>
      <c r="BG187" s="631"/>
      <c r="BH187" s="631"/>
      <c r="BI187" s="631" t="s">
        <v>373</v>
      </c>
      <c r="BJ187" s="631" t="s">
        <v>49</v>
      </c>
      <c r="BK187" s="631">
        <v>79</v>
      </c>
      <c r="BL187" s="631" t="s">
        <v>410</v>
      </c>
      <c r="BM187" s="631">
        <v>0.01</v>
      </c>
      <c r="BN187" s="631">
        <v>0.5</v>
      </c>
      <c r="BO187" s="631" t="s">
        <v>310</v>
      </c>
      <c r="BP187" s="631" t="s">
        <v>49</v>
      </c>
      <c r="BQ187" s="631">
        <v>77</v>
      </c>
      <c r="BR187" s="631" t="s">
        <v>410</v>
      </c>
      <c r="BS187" s="631">
        <v>0.01</v>
      </c>
      <c r="BT187" s="631">
        <v>0.5</v>
      </c>
      <c r="BU187" s="631" t="s">
        <v>254</v>
      </c>
      <c r="BV187" s="631"/>
      <c r="BW187" s="631"/>
      <c r="BX187" s="631"/>
      <c r="BY187" s="631"/>
      <c r="BZ187" s="631"/>
      <c r="CA187" s="631"/>
      <c r="CB187" s="636"/>
      <c r="CC187" s="636"/>
      <c r="CD187" s="636"/>
      <c r="CE187" s="636"/>
      <c r="CF187" s="636"/>
      <c r="CG187" s="636"/>
      <c r="CH187" s="636"/>
      <c r="CI187" s="636"/>
      <c r="CJ187" s="636"/>
      <c r="CK187" s="636"/>
      <c r="CL187" s="636"/>
      <c r="CM187" s="636"/>
      <c r="CN187" s="705"/>
      <c r="CO187" s="88">
        <v>0.01</v>
      </c>
      <c r="CP187" s="88">
        <f t="shared" si="135"/>
        <v>0.255</v>
      </c>
      <c r="CQ187" s="88">
        <v>0.5</v>
      </c>
      <c r="CR187" s="67">
        <v>0.01</v>
      </c>
      <c r="CS187" s="67">
        <v>0.5</v>
      </c>
    </row>
    <row r="188" spans="22:97" s="67" customFormat="1" ht="15" hidden="1" customHeight="1" x14ac:dyDescent="0.25">
      <c r="V188" s="655"/>
      <c r="AA188" s="656"/>
      <c r="AB188" s="656"/>
      <c r="AD188" s="656"/>
      <c r="AE188" s="657"/>
      <c r="AH188" s="658"/>
      <c r="AI188" s="658"/>
      <c r="AK188" s="656"/>
      <c r="AR188" s="656"/>
      <c r="AV188" s="656"/>
      <c r="AX188" s="656"/>
      <c r="AY188" s="631"/>
      <c r="AZ188" s="631"/>
      <c r="BA188" s="631"/>
      <c r="BB188" s="631"/>
      <c r="BC188" s="631"/>
      <c r="BD188" s="631"/>
      <c r="BE188" s="631"/>
      <c r="BF188" s="631"/>
      <c r="BG188" s="631"/>
      <c r="BH188" s="631"/>
      <c r="BI188" s="631"/>
      <c r="BJ188" s="631"/>
      <c r="BK188" s="631"/>
      <c r="BL188" s="631"/>
      <c r="BM188" s="631"/>
      <c r="BN188" s="631"/>
      <c r="BO188" s="631"/>
      <c r="BP188" s="631"/>
      <c r="BQ188" s="631"/>
      <c r="BR188" s="631"/>
      <c r="BS188" s="631"/>
      <c r="BT188" s="631"/>
      <c r="BU188" s="631"/>
      <c r="BV188" s="631"/>
      <c r="BW188" s="631"/>
      <c r="BX188" s="631"/>
      <c r="BY188" s="631"/>
      <c r="BZ188" s="631"/>
      <c r="CA188" s="631"/>
      <c r="CB188" s="636"/>
      <c r="CC188" s="636"/>
      <c r="CD188" s="636"/>
      <c r="CE188" s="636"/>
      <c r="CF188" s="636"/>
      <c r="CG188" s="636"/>
      <c r="CH188" s="636"/>
      <c r="CI188" s="636"/>
      <c r="CJ188" s="636"/>
      <c r="CK188" s="636"/>
      <c r="CL188" s="636"/>
      <c r="CM188" s="636"/>
      <c r="CN188" s="932"/>
      <c r="CO188" s="88">
        <v>0.01</v>
      </c>
      <c r="CP188" s="88">
        <f t="shared" si="135"/>
        <v>0.255</v>
      </c>
      <c r="CQ188" s="88">
        <v>0.5</v>
      </c>
    </row>
    <row r="189" spans="22:97" s="67" customFormat="1" ht="15" hidden="1" customHeight="1" x14ac:dyDescent="0.25">
      <c r="V189" s="655"/>
      <c r="AA189" s="656"/>
      <c r="AB189" s="656"/>
      <c r="AD189" s="656"/>
      <c r="AE189" s="657"/>
      <c r="AH189" s="658"/>
      <c r="AI189" s="658"/>
      <c r="AK189" s="656"/>
      <c r="AR189" s="656"/>
      <c r="AV189" s="656"/>
      <c r="AX189" s="656"/>
      <c r="AY189" s="631"/>
      <c r="AZ189" s="631"/>
      <c r="BA189" s="631"/>
      <c r="BB189" s="631"/>
      <c r="BC189" s="631"/>
      <c r="BD189" s="631"/>
      <c r="BE189" s="631"/>
      <c r="BF189" s="631"/>
      <c r="BG189" s="631"/>
      <c r="BH189" s="631"/>
      <c r="BI189" s="631"/>
      <c r="BJ189" s="631"/>
      <c r="BK189" s="631"/>
      <c r="BL189" s="631"/>
      <c r="BM189" s="631"/>
      <c r="BN189" s="631"/>
      <c r="BO189" s="631"/>
      <c r="BP189" s="631"/>
      <c r="BQ189" s="631"/>
      <c r="BR189" s="631"/>
      <c r="BS189" s="631"/>
      <c r="BT189" s="631"/>
      <c r="BU189" s="631"/>
      <c r="BV189" s="631"/>
      <c r="BW189" s="631"/>
      <c r="BX189" s="631"/>
      <c r="BY189" s="631"/>
      <c r="BZ189" s="631"/>
      <c r="CA189" s="631"/>
      <c r="CB189" s="636"/>
      <c r="CC189" s="636"/>
      <c r="CD189" s="636"/>
      <c r="CE189" s="636"/>
      <c r="CF189" s="636"/>
      <c r="CG189" s="636"/>
      <c r="CH189" s="636"/>
      <c r="CI189" s="636"/>
      <c r="CJ189" s="636"/>
      <c r="CK189" s="636"/>
      <c r="CL189" s="636"/>
      <c r="CM189" s="636"/>
      <c r="CN189" s="932"/>
      <c r="CO189" s="88">
        <v>0.01</v>
      </c>
      <c r="CP189" s="88">
        <f t="shared" si="135"/>
        <v>0.255</v>
      </c>
      <c r="CQ189" s="88">
        <v>0.5</v>
      </c>
    </row>
    <row r="190" spans="22:97" s="67" customFormat="1" ht="15" hidden="1" customHeight="1" x14ac:dyDescent="0.25">
      <c r="V190" s="655"/>
      <c r="AA190" s="656"/>
      <c r="AB190" s="656"/>
      <c r="AD190" s="656"/>
      <c r="AE190" s="657"/>
      <c r="AH190" s="658"/>
      <c r="AI190" s="658"/>
      <c r="AK190" s="656"/>
      <c r="AR190" s="656"/>
      <c r="AV190" s="656"/>
      <c r="AX190" s="656"/>
      <c r="AY190" s="631"/>
      <c r="AZ190" s="631"/>
      <c r="BA190" s="631"/>
      <c r="BB190" s="631"/>
      <c r="BC190" s="631"/>
      <c r="BD190" s="631"/>
      <c r="BE190" s="631"/>
      <c r="BF190" s="631"/>
      <c r="BG190" s="631"/>
      <c r="BH190" s="631"/>
      <c r="BI190" s="631" t="s">
        <v>249</v>
      </c>
      <c r="BJ190" s="631"/>
      <c r="BK190" s="631" t="s">
        <v>277</v>
      </c>
      <c r="BL190" s="631"/>
      <c r="BM190" s="631" t="s">
        <v>233</v>
      </c>
      <c r="BN190" s="631" t="s">
        <v>233</v>
      </c>
      <c r="BO190" s="631" t="s">
        <v>240</v>
      </c>
      <c r="BP190" s="631"/>
      <c r="BQ190" s="631"/>
      <c r="BR190" s="631"/>
      <c r="BS190" s="631"/>
      <c r="BT190" s="631"/>
      <c r="BU190" s="631"/>
      <c r="BV190" s="631"/>
      <c r="BW190" s="631"/>
      <c r="BX190" s="631"/>
      <c r="BY190" s="631"/>
      <c r="BZ190" s="631"/>
      <c r="CA190" s="631"/>
      <c r="CB190" s="898"/>
      <c r="CC190" s="636"/>
      <c r="CD190" s="636"/>
      <c r="CE190" s="898"/>
      <c r="CF190" s="898"/>
      <c r="CG190" s="898"/>
      <c r="CH190" s="898"/>
      <c r="CI190" s="636"/>
      <c r="CJ190" s="636"/>
      <c r="CK190" s="898"/>
      <c r="CL190" s="898"/>
      <c r="CM190" s="898"/>
      <c r="CN190" s="932"/>
      <c r="CO190" s="88"/>
      <c r="CP190" s="88"/>
      <c r="CQ190" s="88"/>
    </row>
    <row r="191" spans="22:97" s="67" customFormat="1" ht="49.5" hidden="1" customHeight="1" x14ac:dyDescent="0.25">
      <c r="V191" s="655"/>
      <c r="AA191" s="656"/>
      <c r="AB191" s="656"/>
      <c r="AD191" s="656"/>
      <c r="AE191" s="657"/>
      <c r="AH191" s="658"/>
      <c r="AI191" s="658"/>
      <c r="AK191" s="656"/>
      <c r="AR191" s="656"/>
      <c r="AV191" s="656"/>
      <c r="AX191" s="656"/>
      <c r="AY191" s="631"/>
      <c r="AZ191" s="631"/>
      <c r="BA191" s="631"/>
      <c r="BB191" s="631"/>
      <c r="BC191" s="631"/>
      <c r="BD191" s="631"/>
      <c r="BE191" s="631"/>
      <c r="BF191" s="631"/>
      <c r="BG191" s="631"/>
      <c r="BH191" s="631"/>
      <c r="BI191" s="631"/>
      <c r="BJ191" s="631" t="s">
        <v>253</v>
      </c>
      <c r="BK191" s="631"/>
      <c r="BL191" s="631" t="s">
        <v>251</v>
      </c>
      <c r="BM191" s="631"/>
      <c r="BN191" s="631"/>
      <c r="BO191" s="631"/>
      <c r="BP191" s="631"/>
      <c r="BQ191" s="631"/>
      <c r="BR191" s="631"/>
      <c r="BS191" s="631"/>
      <c r="BT191" s="631"/>
      <c r="BU191" s="631"/>
      <c r="BV191" s="631"/>
      <c r="BW191" s="631"/>
      <c r="BX191" s="631"/>
      <c r="BY191" s="631"/>
      <c r="BZ191" s="631"/>
      <c r="CA191" s="631"/>
      <c r="CB191" s="898"/>
      <c r="CC191" s="636"/>
      <c r="CD191" s="636"/>
      <c r="CE191" s="898"/>
      <c r="CF191" s="898"/>
      <c r="CG191" s="898"/>
      <c r="CH191" s="898"/>
      <c r="CI191" s="636"/>
      <c r="CJ191" s="636"/>
      <c r="CK191" s="898"/>
      <c r="CL191" s="898"/>
      <c r="CM191" s="898"/>
      <c r="CN191" s="932"/>
      <c r="CO191" s="88"/>
      <c r="CP191" s="88"/>
      <c r="CQ191" s="88"/>
    </row>
    <row r="192" spans="22:97" s="67" customFormat="1" ht="15.75" hidden="1" customHeight="1" x14ac:dyDescent="0.25">
      <c r="V192" s="655"/>
      <c r="AA192" s="656"/>
      <c r="AB192" s="656"/>
      <c r="AD192" s="656"/>
      <c r="AE192" s="657"/>
      <c r="AH192" s="658"/>
      <c r="AI192" s="658"/>
      <c r="AK192" s="656"/>
      <c r="AR192" s="656"/>
      <c r="AV192" s="656"/>
      <c r="AX192" s="656"/>
      <c r="AY192" s="631"/>
      <c r="AZ192" s="631"/>
      <c r="BA192" s="631"/>
      <c r="BB192" s="631"/>
      <c r="BC192" s="631"/>
      <c r="BD192" s="631"/>
      <c r="BE192" s="631"/>
      <c r="BF192" s="631"/>
      <c r="BG192" s="631"/>
      <c r="BH192" s="631"/>
      <c r="BI192" s="631" t="s">
        <v>256</v>
      </c>
      <c r="BJ192" s="631" t="s">
        <v>75</v>
      </c>
      <c r="BK192" s="631">
        <v>1.7829504000000003E-3</v>
      </c>
      <c r="BL192" s="631" t="s">
        <v>278</v>
      </c>
      <c r="BM192" s="631">
        <v>0.01</v>
      </c>
      <c r="BN192" s="631">
        <v>0.5</v>
      </c>
      <c r="BO192" s="631" t="s">
        <v>258</v>
      </c>
      <c r="BP192" s="631"/>
      <c r="BQ192" s="631"/>
      <c r="BR192" s="631"/>
      <c r="BS192" s="631"/>
      <c r="BT192" s="631"/>
      <c r="BU192" s="631"/>
      <c r="BV192" s="631"/>
      <c r="BW192" s="631"/>
      <c r="BX192" s="631"/>
      <c r="BY192" s="631"/>
      <c r="BZ192" s="631"/>
      <c r="CA192" s="631"/>
      <c r="CB192" s="637"/>
      <c r="CC192" s="636"/>
      <c r="CD192" s="636"/>
      <c r="CE192" s="637"/>
      <c r="CF192" s="637"/>
      <c r="CG192" s="637"/>
      <c r="CH192" s="637"/>
      <c r="CI192" s="636"/>
      <c r="CJ192" s="636"/>
      <c r="CK192" s="637"/>
      <c r="CL192" s="637"/>
      <c r="CM192" s="637"/>
      <c r="CN192" s="705"/>
      <c r="CO192" s="88"/>
      <c r="CP192" s="88"/>
      <c r="CQ192" s="88"/>
      <c r="CR192" s="67">
        <v>0.15</v>
      </c>
      <c r="CS192" s="67">
        <v>0.2</v>
      </c>
    </row>
    <row r="193" spans="22:97" s="67" customFormat="1" ht="15.75" hidden="1" customHeight="1" x14ac:dyDescent="0.25">
      <c r="V193" s="655"/>
      <c r="AA193" s="656"/>
      <c r="AB193" s="656"/>
      <c r="AD193" s="656"/>
      <c r="AE193" s="657"/>
      <c r="AH193" s="658"/>
      <c r="AI193" s="658"/>
      <c r="AK193" s="656"/>
      <c r="AR193" s="656"/>
      <c r="AV193" s="656"/>
      <c r="AX193" s="656"/>
      <c r="AY193" s="631"/>
      <c r="AZ193" s="631"/>
      <c r="BA193" s="631"/>
      <c r="BB193" s="631"/>
      <c r="BC193" s="631"/>
      <c r="BD193" s="631"/>
      <c r="BE193" s="631"/>
      <c r="BF193" s="631"/>
      <c r="BG193" s="631"/>
      <c r="BH193" s="631"/>
      <c r="BI193" s="631" t="s">
        <v>257</v>
      </c>
      <c r="BJ193" s="631" t="s">
        <v>49</v>
      </c>
      <c r="BK193" s="631">
        <v>5.8960000000000013E-4</v>
      </c>
      <c r="BL193" s="631" t="s">
        <v>259</v>
      </c>
      <c r="BM193" s="631">
        <v>0.01</v>
      </c>
      <c r="BN193" s="631">
        <v>0.5</v>
      </c>
      <c r="BO193" s="631" t="s">
        <v>258</v>
      </c>
      <c r="BP193" s="631"/>
      <c r="BQ193" s="631"/>
      <c r="BR193" s="631"/>
      <c r="BS193" s="631"/>
      <c r="BT193" s="631"/>
      <c r="BU193" s="631"/>
      <c r="BV193" s="631"/>
      <c r="BW193" s="631"/>
      <c r="BX193" s="631"/>
      <c r="BY193" s="631"/>
      <c r="BZ193" s="631"/>
      <c r="CA193" s="631"/>
      <c r="CB193" s="637"/>
      <c r="CC193" s="636"/>
      <c r="CD193" s="636"/>
      <c r="CE193" s="637"/>
      <c r="CF193" s="637"/>
      <c r="CG193" s="637"/>
      <c r="CH193" s="637"/>
      <c r="CI193" s="636"/>
      <c r="CJ193" s="636"/>
      <c r="CK193" s="637"/>
      <c r="CL193" s="637"/>
      <c r="CM193" s="637"/>
      <c r="CN193" s="705"/>
      <c r="CO193" s="88"/>
      <c r="CP193" s="88"/>
      <c r="CQ193" s="88"/>
      <c r="CR193" s="67">
        <v>0.15</v>
      </c>
      <c r="CS193" s="67">
        <v>0.2</v>
      </c>
    </row>
    <row r="194" spans="22:97" s="67" customFormat="1" ht="15" hidden="1" customHeight="1" x14ac:dyDescent="0.25">
      <c r="V194" s="655"/>
      <c r="AA194" s="656"/>
      <c r="AB194" s="656"/>
      <c r="AD194" s="656"/>
      <c r="AE194" s="657"/>
      <c r="AH194" s="658"/>
      <c r="AI194" s="658"/>
      <c r="AK194" s="656"/>
      <c r="AR194" s="656"/>
      <c r="AV194" s="656"/>
      <c r="AX194" s="656"/>
      <c r="AY194" s="631"/>
      <c r="AZ194" s="631"/>
      <c r="BA194" s="631"/>
      <c r="BB194" s="631"/>
      <c r="BC194" s="631"/>
      <c r="BD194" s="631"/>
      <c r="BE194" s="631"/>
      <c r="BF194" s="631"/>
      <c r="BG194" s="631"/>
      <c r="BH194" s="631"/>
      <c r="BI194" s="631"/>
      <c r="BJ194" s="631"/>
      <c r="BK194" s="631"/>
      <c r="BL194" s="631"/>
      <c r="BM194" s="631"/>
      <c r="BN194" s="631"/>
      <c r="BO194" s="631"/>
      <c r="BP194" s="631"/>
      <c r="BQ194" s="631"/>
      <c r="BR194" s="631"/>
      <c r="BS194" s="631"/>
      <c r="BT194" s="631"/>
      <c r="BU194" s="631"/>
      <c r="BV194" s="631"/>
      <c r="BW194" s="631"/>
      <c r="BX194" s="631"/>
      <c r="BY194" s="631"/>
      <c r="BZ194" s="631"/>
      <c r="CA194" s="631"/>
      <c r="CB194" s="637"/>
      <c r="CC194" s="636"/>
      <c r="CD194" s="636"/>
      <c r="CE194" s="637"/>
      <c r="CF194" s="637"/>
      <c r="CG194" s="637"/>
      <c r="CH194" s="637"/>
      <c r="CI194" s="636"/>
      <c r="CJ194" s="636"/>
      <c r="CK194" s="637"/>
      <c r="CL194" s="637"/>
      <c r="CM194" s="637"/>
      <c r="CN194" s="705"/>
      <c r="CO194" s="88">
        <v>0.01</v>
      </c>
      <c r="CP194" s="88">
        <f>(CO194+CQ194)/2</f>
        <v>0.255</v>
      </c>
      <c r="CQ194" s="88">
        <v>0.5</v>
      </c>
    </row>
    <row r="195" spans="22:97" s="67" customFormat="1" ht="15" hidden="1" customHeight="1" x14ac:dyDescent="0.25">
      <c r="V195" s="655"/>
      <c r="AA195" s="656"/>
      <c r="AB195" s="656"/>
      <c r="AD195" s="656"/>
      <c r="AE195" s="657"/>
      <c r="AH195" s="658"/>
      <c r="AI195" s="658"/>
      <c r="AK195" s="656"/>
      <c r="AR195" s="656"/>
      <c r="AV195" s="656"/>
      <c r="AX195" s="656"/>
      <c r="AY195" s="631"/>
      <c r="AZ195" s="631"/>
      <c r="BA195" s="631"/>
      <c r="BB195" s="631"/>
      <c r="BC195" s="631"/>
      <c r="BD195" s="631"/>
      <c r="BE195" s="631"/>
      <c r="BF195" s="631"/>
      <c r="BG195" s="631"/>
      <c r="BH195" s="631"/>
      <c r="BI195" s="631"/>
      <c r="BJ195" s="631"/>
      <c r="BK195" s="631"/>
      <c r="BL195" s="631"/>
      <c r="BM195" s="631"/>
      <c r="BN195" s="631"/>
      <c r="BO195" s="631"/>
      <c r="BP195" s="631"/>
      <c r="BQ195" s="631"/>
      <c r="BR195" s="631"/>
      <c r="BS195" s="631"/>
      <c r="BT195" s="631"/>
      <c r="BU195" s="631"/>
      <c r="BV195" s="631"/>
      <c r="BW195" s="631"/>
      <c r="BX195" s="631"/>
      <c r="BY195" s="631"/>
      <c r="BZ195" s="631"/>
      <c r="CA195" s="631"/>
      <c r="CB195" s="637"/>
      <c r="CC195" s="636"/>
      <c r="CD195" s="636"/>
      <c r="CE195" s="637"/>
      <c r="CF195" s="637"/>
      <c r="CG195" s="637"/>
      <c r="CH195" s="637"/>
      <c r="CI195" s="636"/>
      <c r="CJ195" s="636"/>
      <c r="CK195" s="637"/>
      <c r="CL195" s="637"/>
      <c r="CM195" s="637"/>
      <c r="CN195" s="705"/>
      <c r="CO195" s="88">
        <v>0.01</v>
      </c>
      <c r="CP195" s="88">
        <f>(CO195+CQ195)/2</f>
        <v>0.255</v>
      </c>
      <c r="CQ195" s="88">
        <v>0.5</v>
      </c>
    </row>
    <row r="196" spans="22:97" s="67" customFormat="1" ht="15" hidden="1" customHeight="1" x14ac:dyDescent="0.25">
      <c r="V196" s="655"/>
      <c r="AA196" s="656"/>
      <c r="AB196" s="656"/>
      <c r="AD196" s="656"/>
      <c r="AE196" s="657"/>
      <c r="AH196" s="658"/>
      <c r="AI196" s="658"/>
      <c r="AK196" s="656"/>
      <c r="AR196" s="656"/>
      <c r="AV196" s="656"/>
      <c r="AX196" s="656"/>
      <c r="AY196" s="631"/>
      <c r="AZ196" s="631"/>
      <c r="BA196" s="631"/>
      <c r="BB196" s="631"/>
      <c r="BC196" s="631"/>
      <c r="BD196" s="631"/>
      <c r="BE196" s="631"/>
      <c r="BF196" s="631"/>
      <c r="BG196" s="631"/>
      <c r="BH196" s="631"/>
      <c r="BI196" s="631" t="s">
        <v>171</v>
      </c>
      <c r="BJ196" s="631"/>
      <c r="BK196" s="631" t="s">
        <v>276</v>
      </c>
      <c r="BL196" s="631"/>
      <c r="BM196" s="631" t="s">
        <v>233</v>
      </c>
      <c r="BN196" s="631" t="s">
        <v>233</v>
      </c>
      <c r="BO196" s="631" t="s">
        <v>240</v>
      </c>
      <c r="BP196" s="631"/>
      <c r="BQ196" s="631"/>
      <c r="BR196" s="631"/>
      <c r="BS196" s="631"/>
      <c r="BT196" s="631"/>
      <c r="BU196" s="631"/>
      <c r="BV196" s="631"/>
      <c r="BW196" s="631"/>
      <c r="BX196" s="631"/>
      <c r="BY196" s="631"/>
      <c r="BZ196" s="631"/>
      <c r="CA196" s="631"/>
      <c r="CB196" s="637"/>
      <c r="CC196" s="636"/>
      <c r="CD196" s="636"/>
      <c r="CE196" s="637"/>
      <c r="CF196" s="637"/>
      <c r="CG196" s="637"/>
      <c r="CH196" s="637"/>
      <c r="CI196" s="636"/>
      <c r="CJ196" s="636"/>
      <c r="CK196" s="637"/>
      <c r="CL196" s="637"/>
      <c r="CM196" s="637"/>
      <c r="CN196" s="705"/>
      <c r="CO196" s="88"/>
      <c r="CP196" s="88"/>
      <c r="CQ196" s="88"/>
    </row>
    <row r="197" spans="22:97" s="67" customFormat="1" ht="41.25" hidden="1" customHeight="1" x14ac:dyDescent="0.25">
      <c r="V197" s="655"/>
      <c r="AA197" s="656"/>
      <c r="AB197" s="656"/>
      <c r="AD197" s="656"/>
      <c r="AE197" s="657"/>
      <c r="AH197" s="658"/>
      <c r="AI197" s="658"/>
      <c r="AK197" s="656"/>
      <c r="AR197" s="656"/>
      <c r="AV197" s="656"/>
      <c r="AX197" s="656"/>
      <c r="AY197" s="631"/>
      <c r="AZ197" s="631"/>
      <c r="BA197" s="631"/>
      <c r="BB197" s="631"/>
      <c r="BC197" s="631"/>
      <c r="BD197" s="631"/>
      <c r="BE197" s="631"/>
      <c r="BF197" s="631"/>
      <c r="BG197" s="631"/>
      <c r="BH197" s="631"/>
      <c r="BI197" s="631"/>
      <c r="BJ197" s="631" t="s">
        <v>253</v>
      </c>
      <c r="BK197" s="631"/>
      <c r="BL197" s="631" t="s">
        <v>251</v>
      </c>
      <c r="BM197" s="631"/>
      <c r="BN197" s="631"/>
      <c r="BO197" s="631"/>
      <c r="BP197" s="631"/>
      <c r="BQ197" s="631"/>
      <c r="BR197" s="631"/>
      <c r="BS197" s="631"/>
      <c r="BT197" s="631"/>
      <c r="BU197" s="631"/>
      <c r="BV197" s="631"/>
      <c r="BW197" s="631"/>
      <c r="BX197" s="631"/>
      <c r="BY197" s="631"/>
      <c r="BZ197" s="631"/>
      <c r="CA197" s="631"/>
      <c r="CB197" s="637"/>
      <c r="CC197" s="636"/>
      <c r="CD197" s="636"/>
      <c r="CE197" s="637"/>
      <c r="CF197" s="637"/>
      <c r="CG197" s="637"/>
      <c r="CH197" s="637"/>
      <c r="CI197" s="636"/>
      <c r="CJ197" s="636"/>
      <c r="CK197" s="637"/>
      <c r="CL197" s="637"/>
      <c r="CM197" s="637"/>
      <c r="CN197" s="705"/>
      <c r="CO197" s="88"/>
      <c r="CP197" s="88"/>
      <c r="CQ197" s="88"/>
    </row>
    <row r="198" spans="22:97" s="67" customFormat="1" ht="18.75" hidden="1" customHeight="1" x14ac:dyDescent="0.35">
      <c r="V198" s="655"/>
      <c r="AA198" s="656"/>
      <c r="AB198" s="656"/>
      <c r="AD198" s="656"/>
      <c r="AE198" s="657"/>
      <c r="AH198" s="658"/>
      <c r="AI198" s="658"/>
      <c r="AK198" s="656"/>
      <c r="AR198" s="656"/>
      <c r="AV198" s="656"/>
      <c r="AX198" s="656"/>
      <c r="AY198" s="631"/>
      <c r="AZ198" s="631"/>
      <c r="BA198" s="631"/>
      <c r="BB198" s="631"/>
      <c r="BC198" s="631"/>
      <c r="BD198" s="631"/>
      <c r="BE198" s="631"/>
      <c r="BF198" s="631"/>
      <c r="BG198" s="631"/>
      <c r="BH198" s="631"/>
      <c r="BI198" s="631" t="s">
        <v>170</v>
      </c>
      <c r="BJ198" s="631" t="s">
        <v>49</v>
      </c>
      <c r="BK198" s="631">
        <v>1</v>
      </c>
      <c r="BL198" s="631" t="s">
        <v>410</v>
      </c>
      <c r="BM198" s="631">
        <v>0.01</v>
      </c>
      <c r="BN198" s="631">
        <v>0.5</v>
      </c>
      <c r="BO198" s="631" t="s">
        <v>310</v>
      </c>
      <c r="BP198" s="631"/>
      <c r="BQ198" s="631"/>
      <c r="BR198" s="631"/>
      <c r="BS198" s="631"/>
      <c r="BT198" s="631"/>
      <c r="BU198" s="631"/>
      <c r="BV198" s="631"/>
      <c r="BW198" s="631"/>
      <c r="BX198" s="631"/>
      <c r="BY198" s="631"/>
      <c r="BZ198" s="631"/>
      <c r="CA198" s="631"/>
      <c r="CB198" s="637"/>
      <c r="CC198" s="636"/>
      <c r="CD198" s="636"/>
      <c r="CE198" s="637"/>
      <c r="CF198" s="637"/>
      <c r="CG198" s="637"/>
      <c r="CH198" s="637"/>
      <c r="CI198" s="636"/>
      <c r="CJ198" s="636"/>
      <c r="CK198" s="637"/>
      <c r="CL198" s="637"/>
      <c r="CM198" s="637"/>
      <c r="CN198" s="705"/>
      <c r="CO198" s="88"/>
      <c r="CP198" s="88"/>
      <c r="CQ198" s="88"/>
      <c r="CR198" s="67">
        <v>0.01</v>
      </c>
      <c r="CS198" s="67">
        <v>0.5</v>
      </c>
    </row>
    <row r="199" spans="22:97" s="67" customFormat="1" ht="15" hidden="1" customHeight="1" x14ac:dyDescent="0.25">
      <c r="V199" s="655"/>
      <c r="AA199" s="656"/>
      <c r="AB199" s="656"/>
      <c r="AD199" s="656"/>
      <c r="AE199" s="657"/>
      <c r="AH199" s="658"/>
      <c r="AI199" s="658"/>
      <c r="AK199" s="656"/>
      <c r="AR199" s="656"/>
      <c r="AV199" s="656"/>
      <c r="AX199" s="656"/>
      <c r="AY199" s="631"/>
      <c r="AZ199" s="631"/>
      <c r="BA199" s="631"/>
      <c r="BB199" s="631"/>
      <c r="BC199" s="631"/>
      <c r="BD199" s="631"/>
      <c r="BE199" s="631"/>
      <c r="BF199" s="631"/>
      <c r="BG199" s="631"/>
      <c r="BH199" s="631"/>
      <c r="BI199" s="631"/>
      <c r="BJ199" s="631"/>
      <c r="BK199" s="631"/>
      <c r="BL199" s="631"/>
      <c r="BM199" s="631"/>
      <c r="BN199" s="631"/>
      <c r="BO199" s="631"/>
      <c r="BP199" s="631"/>
      <c r="BQ199" s="631"/>
      <c r="BR199" s="631"/>
      <c r="BS199" s="631"/>
      <c r="BT199" s="631"/>
      <c r="BU199" s="631"/>
      <c r="BV199" s="631"/>
      <c r="BW199" s="631"/>
      <c r="BX199" s="631"/>
      <c r="BY199" s="631"/>
      <c r="BZ199" s="631"/>
      <c r="CA199" s="631"/>
      <c r="CB199" s="637"/>
      <c r="CC199" s="636"/>
      <c r="CD199" s="636"/>
      <c r="CE199" s="637"/>
      <c r="CF199" s="637"/>
      <c r="CG199" s="637"/>
      <c r="CH199" s="637"/>
      <c r="CI199" s="636"/>
      <c r="CJ199" s="636"/>
      <c r="CK199" s="637"/>
      <c r="CL199" s="637"/>
      <c r="CM199" s="637"/>
      <c r="CN199" s="705"/>
      <c r="CO199" s="88"/>
      <c r="CP199" s="88"/>
      <c r="CQ199" s="88"/>
    </row>
    <row r="200" spans="22:97" s="67" customFormat="1" ht="15" hidden="1" customHeight="1" x14ac:dyDescent="0.25">
      <c r="V200" s="655"/>
      <c r="AA200" s="656"/>
      <c r="AB200" s="656"/>
      <c r="AD200" s="656"/>
      <c r="AE200" s="657"/>
      <c r="AH200" s="658"/>
      <c r="AI200" s="658"/>
      <c r="AK200" s="656"/>
      <c r="AR200" s="656"/>
      <c r="AV200" s="656"/>
      <c r="AX200" s="656"/>
      <c r="AY200" s="631"/>
      <c r="AZ200" s="631"/>
      <c r="BA200" s="631"/>
      <c r="BB200" s="631"/>
      <c r="BC200" s="631"/>
      <c r="BD200" s="631"/>
      <c r="BE200" s="631"/>
      <c r="BF200" s="631"/>
      <c r="BG200" s="631"/>
      <c r="BH200" s="631"/>
      <c r="BI200" s="631"/>
      <c r="BJ200" s="631"/>
      <c r="BK200" s="631"/>
      <c r="BL200" s="631"/>
      <c r="BM200" s="631"/>
      <c r="BN200" s="631"/>
      <c r="BO200" s="631"/>
      <c r="BP200" s="631"/>
      <c r="BQ200" s="631"/>
      <c r="BR200" s="631"/>
      <c r="BS200" s="631"/>
      <c r="BT200" s="631"/>
      <c r="BU200" s="631"/>
      <c r="BV200" s="631"/>
      <c r="BW200" s="631"/>
      <c r="BX200" s="631"/>
      <c r="BY200" s="631"/>
      <c r="BZ200" s="631"/>
      <c r="CA200" s="631"/>
      <c r="CB200" s="637"/>
      <c r="CC200" s="636"/>
      <c r="CD200" s="636"/>
      <c r="CE200" s="637"/>
      <c r="CF200" s="637"/>
      <c r="CG200" s="637"/>
      <c r="CH200" s="637"/>
      <c r="CI200" s="636"/>
      <c r="CJ200" s="636"/>
      <c r="CK200" s="637"/>
      <c r="CL200" s="637"/>
      <c r="CM200" s="637"/>
      <c r="CN200" s="705"/>
      <c r="CO200" s="88">
        <v>0.15</v>
      </c>
      <c r="CP200" s="88">
        <f>(CO200+CQ200)/2</f>
        <v>0.17499999999999999</v>
      </c>
      <c r="CQ200" s="88">
        <v>0.2</v>
      </c>
    </row>
    <row r="201" spans="22:97" s="67" customFormat="1" ht="15" hidden="1" customHeight="1" x14ac:dyDescent="0.25">
      <c r="V201" s="655"/>
      <c r="AA201" s="656"/>
      <c r="AB201" s="656"/>
      <c r="AD201" s="656"/>
      <c r="AE201" s="657"/>
      <c r="AH201" s="658"/>
      <c r="AI201" s="658"/>
      <c r="AK201" s="656"/>
      <c r="AR201" s="656"/>
      <c r="AV201" s="656"/>
      <c r="AX201" s="656"/>
      <c r="AY201" s="631"/>
      <c r="AZ201" s="631"/>
      <c r="BA201" s="631"/>
      <c r="BB201" s="631"/>
      <c r="BC201" s="631"/>
      <c r="BD201" s="631"/>
      <c r="BE201" s="631"/>
      <c r="BF201" s="631"/>
      <c r="BG201" s="631"/>
      <c r="BH201" s="631"/>
      <c r="BI201" s="631" t="s">
        <v>264</v>
      </c>
      <c r="BJ201" s="631"/>
      <c r="BK201" s="631" t="s">
        <v>276</v>
      </c>
      <c r="BL201" s="631"/>
      <c r="BM201" s="631" t="s">
        <v>233</v>
      </c>
      <c r="BN201" s="631" t="s">
        <v>233</v>
      </c>
      <c r="BO201" s="631" t="s">
        <v>240</v>
      </c>
      <c r="BP201" s="631"/>
      <c r="BQ201" s="631" t="s">
        <v>276</v>
      </c>
      <c r="BR201" s="631"/>
      <c r="BS201" s="631" t="s">
        <v>233</v>
      </c>
      <c r="BT201" s="631" t="s">
        <v>233</v>
      </c>
      <c r="BU201" s="631" t="s">
        <v>240</v>
      </c>
      <c r="BV201" s="631"/>
      <c r="BW201" s="631"/>
      <c r="BX201" s="631"/>
      <c r="BY201" s="631"/>
      <c r="BZ201" s="631"/>
      <c r="CA201" s="631"/>
      <c r="CB201" s="637"/>
      <c r="CC201" s="636"/>
      <c r="CD201" s="636"/>
      <c r="CE201" s="637"/>
      <c r="CF201" s="637"/>
      <c r="CG201" s="637"/>
      <c r="CH201" s="637"/>
      <c r="CI201" s="636"/>
      <c r="CJ201" s="636"/>
      <c r="CK201" s="637"/>
      <c r="CL201" s="637"/>
      <c r="CM201" s="637"/>
      <c r="CN201" s="705"/>
      <c r="CO201" s="88">
        <v>0.15</v>
      </c>
      <c r="CP201" s="88">
        <f>(CO201+CQ201)/2</f>
        <v>0.17499999999999999</v>
      </c>
      <c r="CQ201" s="88">
        <v>0.2</v>
      </c>
    </row>
    <row r="202" spans="22:97" s="67" customFormat="1" ht="15.75" hidden="1" customHeight="1" x14ac:dyDescent="0.25">
      <c r="V202" s="655"/>
      <c r="AA202" s="656"/>
      <c r="AB202" s="656"/>
      <c r="AD202" s="656"/>
      <c r="AE202" s="657"/>
      <c r="AH202" s="658"/>
      <c r="AI202" s="658"/>
      <c r="AK202" s="656"/>
      <c r="AR202" s="656"/>
      <c r="AV202" s="656"/>
      <c r="AX202" s="656"/>
      <c r="AY202" s="631"/>
      <c r="AZ202" s="631"/>
      <c r="BA202" s="631"/>
      <c r="BB202" s="631"/>
      <c r="BC202" s="631"/>
      <c r="BD202" s="631"/>
      <c r="BE202" s="631"/>
      <c r="BF202" s="631"/>
      <c r="BG202" s="631"/>
      <c r="BH202" s="631"/>
      <c r="BI202" s="631"/>
      <c r="BJ202" s="631" t="s">
        <v>253</v>
      </c>
      <c r="BK202" s="631"/>
      <c r="BL202" s="631" t="s">
        <v>251</v>
      </c>
      <c r="BM202" s="631"/>
      <c r="BN202" s="631"/>
      <c r="BO202" s="631"/>
      <c r="BP202" s="631" t="s">
        <v>253</v>
      </c>
      <c r="BQ202" s="631"/>
      <c r="BR202" s="631" t="s">
        <v>251</v>
      </c>
      <c r="BS202" s="631"/>
      <c r="BT202" s="631"/>
      <c r="BU202" s="631"/>
      <c r="BV202" s="631"/>
      <c r="BW202" s="631"/>
      <c r="BX202" s="631"/>
      <c r="BY202" s="631"/>
      <c r="BZ202" s="631"/>
      <c r="CA202" s="631"/>
      <c r="CB202" s="637"/>
      <c r="CC202" s="636"/>
      <c r="CD202" s="636"/>
      <c r="CE202" s="637"/>
      <c r="CF202" s="637"/>
      <c r="CG202" s="637"/>
      <c r="CH202" s="637"/>
      <c r="CI202" s="636"/>
      <c r="CJ202" s="636"/>
      <c r="CK202" s="637"/>
      <c r="CL202" s="637"/>
      <c r="CM202" s="637"/>
      <c r="CN202" s="705"/>
      <c r="CO202" s="88"/>
      <c r="CP202" s="88"/>
      <c r="CQ202" s="88"/>
    </row>
    <row r="203" spans="22:97" s="67" customFormat="1" ht="18.75" hidden="1" customHeight="1" x14ac:dyDescent="0.35">
      <c r="V203" s="655"/>
      <c r="AA203" s="656"/>
      <c r="AB203" s="656"/>
      <c r="AD203" s="656"/>
      <c r="AE203" s="657"/>
      <c r="AH203" s="658"/>
      <c r="AI203" s="658"/>
      <c r="AK203" s="656"/>
      <c r="AR203" s="656"/>
      <c r="AV203" s="656"/>
      <c r="AX203" s="656"/>
      <c r="AY203" s="631"/>
      <c r="AZ203" s="631"/>
      <c r="BA203" s="631"/>
      <c r="BB203" s="631"/>
      <c r="BC203" s="631"/>
      <c r="BD203" s="631"/>
      <c r="BE203" s="631"/>
      <c r="BF203" s="631"/>
      <c r="BG203" s="631"/>
      <c r="BH203" s="631"/>
      <c r="BI203" s="631" t="s">
        <v>8</v>
      </c>
      <c r="BJ203" s="631" t="s">
        <v>49</v>
      </c>
      <c r="BK203" s="631">
        <f>BJ446</f>
        <v>23500</v>
      </c>
      <c r="BL203" s="631" t="s">
        <v>410</v>
      </c>
      <c r="BM203" s="631">
        <v>0.01</v>
      </c>
      <c r="BN203" s="631">
        <v>0.5</v>
      </c>
      <c r="BO203" s="631" t="s">
        <v>310</v>
      </c>
      <c r="BP203" s="631" t="s">
        <v>49</v>
      </c>
      <c r="BQ203" s="631">
        <v>22800</v>
      </c>
      <c r="BR203" s="631" t="s">
        <v>410</v>
      </c>
      <c r="BS203" s="631">
        <v>0.01</v>
      </c>
      <c r="BT203" s="631">
        <v>0.5</v>
      </c>
      <c r="BU203" s="631" t="s">
        <v>254</v>
      </c>
      <c r="BV203" s="631"/>
      <c r="BW203" s="631"/>
      <c r="BX203" s="631"/>
      <c r="BY203" s="631"/>
      <c r="BZ203" s="631"/>
      <c r="CA203" s="631"/>
      <c r="CB203" s="637"/>
      <c r="CC203" s="636"/>
      <c r="CD203" s="636"/>
      <c r="CE203" s="637"/>
      <c r="CF203" s="637"/>
      <c r="CG203" s="637"/>
      <c r="CH203" s="637"/>
      <c r="CI203" s="636"/>
      <c r="CJ203" s="636"/>
      <c r="CK203" s="637"/>
      <c r="CL203" s="637"/>
      <c r="CM203" s="637"/>
      <c r="CN203" s="705"/>
      <c r="CO203" s="88"/>
      <c r="CP203" s="88"/>
      <c r="CQ203" s="88"/>
      <c r="CR203" s="67">
        <v>0.01</v>
      </c>
      <c r="CS203" s="67">
        <v>0.5</v>
      </c>
    </row>
    <row r="204" spans="22:97" s="67" customFormat="1" ht="15" hidden="1" customHeight="1" x14ac:dyDescent="0.25">
      <c r="V204" s="655"/>
      <c r="AA204" s="656"/>
      <c r="AB204" s="656"/>
      <c r="AD204" s="656"/>
      <c r="AE204" s="657"/>
      <c r="AH204" s="658"/>
      <c r="AI204" s="658"/>
      <c r="AK204" s="656"/>
      <c r="AR204" s="656"/>
      <c r="AV204" s="656"/>
      <c r="AX204" s="656"/>
      <c r="AY204" s="631"/>
      <c r="AZ204" s="631"/>
      <c r="BA204" s="631"/>
      <c r="BB204" s="631"/>
      <c r="BC204" s="631"/>
      <c r="BD204" s="631"/>
      <c r="BE204" s="631"/>
      <c r="BF204" s="631"/>
      <c r="BG204" s="631"/>
      <c r="BH204" s="631"/>
      <c r="BI204" s="631"/>
      <c r="BJ204" s="631"/>
      <c r="BK204" s="631"/>
      <c r="BL204" s="631"/>
      <c r="BM204" s="631"/>
      <c r="BN204" s="631"/>
      <c r="BO204" s="631"/>
      <c r="BP204" s="631"/>
      <c r="BQ204" s="631"/>
      <c r="BR204" s="631"/>
      <c r="BS204" s="631"/>
      <c r="BT204" s="631"/>
      <c r="BU204" s="631"/>
      <c r="BV204" s="631"/>
      <c r="BW204" s="631"/>
      <c r="BX204" s="631"/>
      <c r="BY204" s="631"/>
      <c r="BZ204" s="631"/>
      <c r="CA204" s="631"/>
      <c r="CB204" s="637"/>
      <c r="CC204" s="636"/>
      <c r="CD204" s="636"/>
      <c r="CE204" s="637"/>
      <c r="CF204" s="637"/>
      <c r="CG204" s="637"/>
      <c r="CH204" s="637"/>
      <c r="CI204" s="636"/>
      <c r="CJ204" s="636"/>
      <c r="CK204" s="637"/>
      <c r="CL204" s="637"/>
      <c r="CM204" s="637"/>
      <c r="CN204" s="705"/>
      <c r="CO204" s="88"/>
      <c r="CP204" s="88"/>
      <c r="CQ204" s="88"/>
    </row>
    <row r="205" spans="22:97" s="67" customFormat="1" ht="15" hidden="1" customHeight="1" x14ac:dyDescent="0.25">
      <c r="V205" s="655"/>
      <c r="AA205" s="656"/>
      <c r="AB205" s="656"/>
      <c r="AD205" s="656"/>
      <c r="AE205" s="657"/>
      <c r="AH205" s="658"/>
      <c r="AI205" s="658"/>
      <c r="AK205" s="656"/>
      <c r="AR205" s="656"/>
      <c r="AV205" s="656"/>
      <c r="AX205" s="656"/>
      <c r="AY205" s="631"/>
      <c r="AZ205" s="631"/>
      <c r="BA205" s="631"/>
      <c r="BB205" s="631"/>
      <c r="BC205" s="631"/>
      <c r="BD205" s="631"/>
      <c r="BE205" s="631"/>
      <c r="BF205" s="631"/>
      <c r="BG205" s="631"/>
      <c r="BH205" s="631"/>
      <c r="BI205" s="631"/>
      <c r="BJ205" s="631"/>
      <c r="BK205" s="631"/>
      <c r="BL205" s="631"/>
      <c r="BM205" s="631"/>
      <c r="BN205" s="631"/>
      <c r="BO205" s="631"/>
      <c r="BP205" s="631"/>
      <c r="BQ205" s="631"/>
      <c r="BR205" s="631"/>
      <c r="BS205" s="631"/>
      <c r="BT205" s="631"/>
      <c r="BU205" s="631"/>
      <c r="BV205" s="631"/>
      <c r="BW205" s="631"/>
      <c r="BX205" s="631"/>
      <c r="BY205" s="631"/>
      <c r="BZ205" s="631"/>
      <c r="CA205" s="631"/>
      <c r="CB205" s="637"/>
      <c r="CC205" s="636"/>
      <c r="CD205" s="636"/>
      <c r="CE205" s="637"/>
      <c r="CF205" s="637"/>
      <c r="CG205" s="637"/>
      <c r="CH205" s="637"/>
      <c r="CI205" s="636"/>
      <c r="CJ205" s="636"/>
      <c r="CK205" s="637"/>
      <c r="CL205" s="637"/>
      <c r="CM205" s="637"/>
      <c r="CN205" s="705"/>
      <c r="CO205" s="88"/>
      <c r="CP205" s="88"/>
      <c r="CQ205" s="88"/>
    </row>
    <row r="206" spans="22:97" s="67" customFormat="1" ht="15" hidden="1" customHeight="1" x14ac:dyDescent="0.25">
      <c r="V206" s="655"/>
      <c r="AA206" s="656"/>
      <c r="AB206" s="656"/>
      <c r="AD206" s="656"/>
      <c r="AE206" s="657"/>
      <c r="AH206" s="658"/>
      <c r="AI206" s="658"/>
      <c r="AK206" s="656"/>
      <c r="AR206" s="656"/>
      <c r="AV206" s="656"/>
      <c r="AX206" s="656"/>
      <c r="AY206" s="631"/>
      <c r="AZ206" s="631"/>
      <c r="BA206" s="631"/>
      <c r="BB206" s="631"/>
      <c r="BC206" s="631"/>
      <c r="BD206" s="631"/>
      <c r="BE206" s="631"/>
      <c r="BF206" s="631"/>
      <c r="BG206" s="631"/>
      <c r="BH206" s="631"/>
      <c r="BI206" s="631"/>
      <c r="BJ206" s="631"/>
      <c r="BK206" s="631"/>
      <c r="BL206" s="631"/>
      <c r="BM206" s="631"/>
      <c r="BN206" s="631"/>
      <c r="BO206" s="631"/>
      <c r="BP206" s="631"/>
      <c r="BQ206" s="631"/>
      <c r="BR206" s="631"/>
      <c r="BS206" s="631"/>
      <c r="BT206" s="631"/>
      <c r="BU206" s="631"/>
      <c r="BV206" s="631"/>
      <c r="BW206" s="631"/>
      <c r="BX206" s="631"/>
      <c r="BY206" s="631"/>
      <c r="BZ206" s="631"/>
      <c r="CA206" s="631"/>
      <c r="CB206" s="637"/>
      <c r="CC206" s="636"/>
      <c r="CD206" s="636"/>
      <c r="CE206" s="637"/>
      <c r="CF206" s="637"/>
      <c r="CG206" s="637"/>
      <c r="CH206" s="637"/>
      <c r="CI206" s="636"/>
      <c r="CJ206" s="636"/>
      <c r="CK206" s="637"/>
      <c r="CL206" s="637"/>
      <c r="CM206" s="637"/>
      <c r="CN206" s="705"/>
      <c r="CO206" s="88">
        <v>0.01</v>
      </c>
      <c r="CP206" s="88">
        <f>(CO206+CQ206)/2</f>
        <v>0.255</v>
      </c>
      <c r="CQ206" s="88">
        <v>0.5</v>
      </c>
    </row>
    <row r="207" spans="22:97" s="67" customFormat="1" ht="15" hidden="1" customHeight="1" x14ac:dyDescent="0.25">
      <c r="V207" s="655"/>
      <c r="AA207" s="656"/>
      <c r="AB207" s="656"/>
      <c r="AD207" s="656"/>
      <c r="AE207" s="657"/>
      <c r="AH207" s="658"/>
      <c r="AI207" s="658"/>
      <c r="AK207" s="656"/>
      <c r="AR207" s="656"/>
      <c r="AV207" s="656"/>
      <c r="AX207" s="656"/>
      <c r="AY207" s="631"/>
      <c r="AZ207" s="631"/>
      <c r="BA207" s="631"/>
      <c r="BB207" s="631"/>
      <c r="BC207" s="631"/>
      <c r="BD207" s="631"/>
      <c r="BE207" s="631"/>
      <c r="BF207" s="631"/>
      <c r="BG207" s="631"/>
      <c r="BH207" s="631"/>
      <c r="BI207" s="631"/>
      <c r="BJ207" s="631"/>
      <c r="BK207" s="631"/>
      <c r="BL207" s="631"/>
      <c r="BM207" s="631"/>
      <c r="BN207" s="631"/>
      <c r="BO207" s="631"/>
      <c r="BP207" s="631"/>
      <c r="BQ207" s="631"/>
      <c r="BR207" s="631"/>
      <c r="BS207" s="631"/>
      <c r="BT207" s="631"/>
      <c r="BU207" s="631"/>
      <c r="BV207" s="631"/>
      <c r="BW207" s="631"/>
      <c r="BX207" s="631"/>
      <c r="BY207" s="631"/>
      <c r="BZ207" s="631"/>
      <c r="CA207" s="631"/>
      <c r="CB207" s="637"/>
      <c r="CC207" s="636"/>
      <c r="CD207" s="636"/>
      <c r="CE207" s="637"/>
      <c r="CF207" s="637"/>
      <c r="CG207" s="637"/>
      <c r="CH207" s="637"/>
      <c r="CI207" s="636"/>
      <c r="CJ207" s="636"/>
      <c r="CK207" s="637"/>
      <c r="CL207" s="637"/>
      <c r="CM207" s="637"/>
      <c r="CN207" s="705"/>
      <c r="CO207" s="88"/>
      <c r="CP207" s="88"/>
      <c r="CQ207" s="88"/>
    </row>
    <row r="208" spans="22:97" s="67" customFormat="1" ht="27" hidden="1" customHeight="1" x14ac:dyDescent="0.25">
      <c r="V208" s="655"/>
      <c r="AA208" s="656"/>
      <c r="AB208" s="656"/>
      <c r="AD208" s="656"/>
      <c r="AE208" s="657"/>
      <c r="AH208" s="658"/>
      <c r="AI208" s="658"/>
      <c r="AK208" s="656"/>
      <c r="AR208" s="656"/>
      <c r="AV208" s="656"/>
      <c r="AX208" s="656"/>
      <c r="AY208" s="631"/>
      <c r="AZ208" s="631"/>
      <c r="BA208" s="631"/>
      <c r="BB208" s="631"/>
      <c r="BC208" s="631"/>
      <c r="BD208" s="631"/>
      <c r="BE208" s="631"/>
      <c r="BF208" s="631"/>
      <c r="BG208" s="631"/>
      <c r="BH208" s="631"/>
      <c r="BI208" s="631" t="s">
        <v>260</v>
      </c>
      <c r="BJ208" s="631"/>
      <c r="BK208" s="631" t="s">
        <v>276</v>
      </c>
      <c r="BL208" s="631"/>
      <c r="BM208" s="631" t="s">
        <v>233</v>
      </c>
      <c r="BN208" s="631" t="s">
        <v>233</v>
      </c>
      <c r="BO208" s="631" t="s">
        <v>240</v>
      </c>
      <c r="BP208" s="631"/>
      <c r="BQ208" s="631"/>
      <c r="BR208" s="631"/>
      <c r="BS208" s="631"/>
      <c r="BT208" s="631"/>
      <c r="BU208" s="631"/>
      <c r="BV208" s="631"/>
      <c r="BW208" s="631"/>
      <c r="BX208" s="631"/>
      <c r="BY208" s="631"/>
      <c r="BZ208" s="631"/>
      <c r="CA208" s="631"/>
      <c r="CB208" s="637"/>
      <c r="CC208" s="636"/>
      <c r="CD208" s="636"/>
      <c r="CE208" s="637"/>
      <c r="CF208" s="637"/>
      <c r="CG208" s="637"/>
      <c r="CH208" s="637"/>
      <c r="CI208" s="636"/>
      <c r="CJ208" s="636"/>
      <c r="CK208" s="637"/>
      <c r="CL208" s="637"/>
      <c r="CM208" s="637"/>
      <c r="CN208" s="705"/>
      <c r="CO208" s="88"/>
      <c r="CP208" s="88"/>
      <c r="CQ208" s="88"/>
    </row>
    <row r="209" spans="22:97" s="67" customFormat="1" ht="34.5" hidden="1" customHeight="1" x14ac:dyDescent="0.25">
      <c r="V209" s="655"/>
      <c r="AA209" s="656"/>
      <c r="AB209" s="656"/>
      <c r="AD209" s="656"/>
      <c r="AE209" s="657"/>
      <c r="AH209" s="658"/>
      <c r="AI209" s="658"/>
      <c r="AK209" s="656"/>
      <c r="AR209" s="656"/>
      <c r="AV209" s="656"/>
      <c r="AX209" s="656"/>
      <c r="AY209" s="631"/>
      <c r="AZ209" s="631"/>
      <c r="BA209" s="631"/>
      <c r="BB209" s="631"/>
      <c r="BC209" s="631"/>
      <c r="BD209" s="631"/>
      <c r="BE209" s="631"/>
      <c r="BF209" s="631"/>
      <c r="BG209" s="631"/>
      <c r="BH209" s="631"/>
      <c r="BI209" s="631"/>
      <c r="BJ209" s="631" t="s">
        <v>253</v>
      </c>
      <c r="BK209" s="631"/>
      <c r="BL209" s="631" t="s">
        <v>251</v>
      </c>
      <c r="BM209" s="631"/>
      <c r="BN209" s="631"/>
      <c r="BO209" s="631"/>
      <c r="BP209" s="631"/>
      <c r="BQ209" s="631"/>
      <c r="BR209" s="631"/>
      <c r="BS209" s="631"/>
      <c r="BT209" s="631"/>
      <c r="BU209" s="631"/>
      <c r="BV209" s="631"/>
      <c r="BW209" s="631"/>
      <c r="BX209" s="631"/>
      <c r="BY209" s="631"/>
      <c r="BZ209" s="631"/>
      <c r="CA209" s="631"/>
      <c r="CB209" s="637"/>
      <c r="CC209" s="636"/>
      <c r="CD209" s="636"/>
      <c r="CE209" s="637"/>
      <c r="CF209" s="637"/>
      <c r="CG209" s="637"/>
      <c r="CH209" s="637"/>
      <c r="CI209" s="636"/>
      <c r="CJ209" s="636"/>
      <c r="CK209" s="637"/>
      <c r="CL209" s="637"/>
      <c r="CM209" s="637"/>
      <c r="CN209" s="705"/>
      <c r="CO209" s="88"/>
      <c r="CP209" s="88"/>
      <c r="CQ209" s="88"/>
    </row>
    <row r="210" spans="22:97" s="67" customFormat="1" ht="102.75" hidden="1" customHeight="1" x14ac:dyDescent="0.35">
      <c r="V210" s="655"/>
      <c r="AA210" s="656"/>
      <c r="AB210" s="656"/>
      <c r="AD210" s="656"/>
      <c r="AE210" s="657"/>
      <c r="AH210" s="658"/>
      <c r="AI210" s="658"/>
      <c r="AK210" s="656"/>
      <c r="AR210" s="656"/>
      <c r="AV210" s="656"/>
      <c r="AX210" s="656"/>
      <c r="AY210" s="631"/>
      <c r="AZ210" s="631"/>
      <c r="BA210" s="631"/>
      <c r="BB210" s="631"/>
      <c r="BC210" s="631"/>
      <c r="BD210" s="631">
        <f>(10+0.9)*(0.67)</f>
        <v>7.3030000000000008</v>
      </c>
      <c r="BE210" s="631">
        <f>25*(0.67)</f>
        <v>16.75</v>
      </c>
      <c r="BF210" s="631">
        <f>(18+2.5)*(0.67)</f>
        <v>13.735000000000001</v>
      </c>
      <c r="BG210" s="631">
        <f>(25+4)*(0.67)</f>
        <v>19.43</v>
      </c>
      <c r="BH210" s="631" t="s">
        <v>52</v>
      </c>
      <c r="BI210" s="631" t="s">
        <v>10</v>
      </c>
      <c r="BJ210" s="631" t="s">
        <v>613</v>
      </c>
      <c r="BK210" s="631">
        <f>BG210</f>
        <v>19.43</v>
      </c>
      <c r="BL210" s="631" t="s">
        <v>632</v>
      </c>
      <c r="BM210" s="631">
        <v>0.5</v>
      </c>
      <c r="BN210" s="631">
        <v>3</v>
      </c>
      <c r="BO210" s="631" t="s">
        <v>428</v>
      </c>
      <c r="BP210" s="631"/>
      <c r="BQ210" s="631"/>
      <c r="BR210" s="631"/>
      <c r="BS210" s="631"/>
      <c r="BT210" s="631"/>
      <c r="BU210" s="631"/>
      <c r="BV210" s="631"/>
      <c r="BW210" s="631"/>
      <c r="BX210" s="631">
        <v>312.39</v>
      </c>
      <c r="BY210" s="631" t="s">
        <v>633</v>
      </c>
      <c r="BZ210" s="631"/>
      <c r="CA210" s="631"/>
      <c r="CB210" s="637"/>
      <c r="CC210" s="636"/>
      <c r="CD210" s="636"/>
      <c r="CE210" s="637"/>
      <c r="CF210" s="637"/>
      <c r="CG210" s="637"/>
      <c r="CH210" s="637"/>
      <c r="CI210" s="636"/>
      <c r="CJ210" s="636"/>
      <c r="CK210" s="637"/>
      <c r="CL210" s="637"/>
      <c r="CM210" s="637"/>
      <c r="CN210" s="705"/>
      <c r="CO210" s="88"/>
      <c r="CP210" s="88"/>
      <c r="CQ210" s="88"/>
      <c r="CR210" s="67">
        <v>0.05</v>
      </c>
      <c r="CS210" s="67">
        <v>0.3</v>
      </c>
    </row>
    <row r="211" spans="22:97" s="67" customFormat="1" ht="102.75" hidden="1" customHeight="1" x14ac:dyDescent="0.35">
      <c r="V211" s="655"/>
      <c r="AA211" s="656"/>
      <c r="AB211" s="656"/>
      <c r="AD211" s="656"/>
      <c r="AE211" s="657"/>
      <c r="AH211" s="658"/>
      <c r="AI211" s="658"/>
      <c r="AK211" s="656"/>
      <c r="AR211" s="656"/>
      <c r="AV211" s="656"/>
      <c r="AX211" s="656"/>
      <c r="AY211" s="631"/>
      <c r="AZ211" s="631"/>
      <c r="BA211" s="631"/>
      <c r="BB211" s="631"/>
      <c r="BC211" s="631"/>
      <c r="BD211" s="631">
        <f>(0.31+0)*(0.67)</f>
        <v>0.20770000000000002</v>
      </c>
      <c r="BE211" s="631">
        <f>25*(0.67)</f>
        <v>16.75</v>
      </c>
      <c r="BF211" s="631">
        <f>(1.2+0.1)*(0.67)</f>
        <v>0.87100000000000011</v>
      </c>
      <c r="BG211" s="631">
        <f>(2+0.2)*(0.67)</f>
        <v>1.4740000000000002</v>
      </c>
      <c r="BH211" s="631" t="s">
        <v>52</v>
      </c>
      <c r="BI211" s="631" t="s">
        <v>11</v>
      </c>
      <c r="BJ211" s="631" t="s">
        <v>613</v>
      </c>
      <c r="BK211" s="631">
        <f>BG211</f>
        <v>1.4740000000000002</v>
      </c>
      <c r="BL211" s="631" t="s">
        <v>632</v>
      </c>
      <c r="BM211" s="631">
        <v>0.5</v>
      </c>
      <c r="BN211" s="631">
        <v>3</v>
      </c>
      <c r="BO211" s="631" t="s">
        <v>429</v>
      </c>
      <c r="BP211" s="631"/>
      <c r="BQ211" s="631"/>
      <c r="BR211" s="631"/>
      <c r="BS211" s="631"/>
      <c r="BT211" s="631"/>
      <c r="BU211" s="631"/>
      <c r="BV211" s="631"/>
      <c r="BW211" s="631"/>
      <c r="BX211" s="631">
        <v>20.94</v>
      </c>
      <c r="BY211" s="631" t="s">
        <v>633</v>
      </c>
      <c r="BZ211" s="631"/>
      <c r="CA211" s="631"/>
      <c r="CB211" s="637"/>
      <c r="CC211" s="636"/>
      <c r="CD211" s="636"/>
      <c r="CE211" s="637"/>
      <c r="CF211" s="637"/>
      <c r="CG211" s="637"/>
      <c r="CH211" s="637"/>
      <c r="CI211" s="636"/>
      <c r="CJ211" s="636"/>
      <c r="CK211" s="637"/>
      <c r="CL211" s="637"/>
      <c r="CM211" s="637"/>
      <c r="CN211" s="705"/>
      <c r="CO211" s="88">
        <v>0.01</v>
      </c>
      <c r="CP211" s="88">
        <f>(CO211+CQ211)/2</f>
        <v>0.255</v>
      </c>
      <c r="CQ211" s="88">
        <v>0.5</v>
      </c>
      <c r="CR211" s="67">
        <v>0.05</v>
      </c>
      <c r="CS211" s="67">
        <v>0.3</v>
      </c>
    </row>
    <row r="212" spans="22:97" s="67" customFormat="1" ht="141" hidden="1" customHeight="1" x14ac:dyDescent="0.35">
      <c r="V212" s="655"/>
      <c r="AA212" s="656"/>
      <c r="AB212" s="656"/>
      <c r="AD212" s="656"/>
      <c r="AE212" s="657"/>
      <c r="AH212" s="658"/>
      <c r="AI212" s="658"/>
      <c r="AK212" s="656"/>
      <c r="AR212" s="656"/>
      <c r="AV212" s="656"/>
      <c r="AX212" s="656"/>
      <c r="AY212" s="631"/>
      <c r="AZ212" s="631"/>
      <c r="BA212" s="631"/>
      <c r="BB212" s="631"/>
      <c r="BC212" s="631"/>
      <c r="BD212" s="631"/>
      <c r="BE212" s="631"/>
      <c r="BF212" s="631"/>
      <c r="BG212" s="631"/>
      <c r="BH212" s="631" t="s">
        <v>346</v>
      </c>
      <c r="BI212" s="631" t="s">
        <v>344</v>
      </c>
      <c r="BJ212" s="631" t="s">
        <v>345</v>
      </c>
      <c r="BK212" s="631">
        <v>36.5</v>
      </c>
      <c r="BL212" s="631" t="s">
        <v>423</v>
      </c>
      <c r="BM212" s="631">
        <v>0.9</v>
      </c>
      <c r="BN212" s="631">
        <v>1.06</v>
      </c>
      <c r="BO212" s="631" t="s">
        <v>347</v>
      </c>
      <c r="BP212" s="631"/>
      <c r="BQ212" s="631"/>
      <c r="BR212" s="631"/>
      <c r="BS212" s="631"/>
      <c r="BT212" s="631"/>
      <c r="BU212" s="631"/>
      <c r="BV212" s="631"/>
      <c r="BW212" s="631"/>
      <c r="BX212" s="631">
        <v>20.94</v>
      </c>
      <c r="BY212" s="631" t="s">
        <v>633</v>
      </c>
      <c r="BZ212" s="631"/>
      <c r="CA212" s="631"/>
      <c r="CB212" s="637"/>
      <c r="CC212" s="636"/>
      <c r="CD212" s="636"/>
      <c r="CE212" s="637"/>
      <c r="CF212" s="637"/>
      <c r="CG212" s="637"/>
      <c r="CH212" s="637"/>
      <c r="CI212" s="636"/>
      <c r="CJ212" s="636"/>
      <c r="CK212" s="637"/>
      <c r="CL212" s="637"/>
      <c r="CM212" s="637"/>
      <c r="CN212" s="705"/>
      <c r="CO212" s="88"/>
      <c r="CP212" s="88"/>
      <c r="CQ212" s="88"/>
      <c r="CR212" s="67">
        <v>0.9</v>
      </c>
      <c r="CS212" s="67">
        <v>1.06</v>
      </c>
    </row>
    <row r="213" spans="22:97" s="67" customFormat="1" ht="18.75" hidden="1" customHeight="1" x14ac:dyDescent="0.35">
      <c r="V213" s="655"/>
      <c r="AA213" s="656"/>
      <c r="AB213" s="656"/>
      <c r="AD213" s="656"/>
      <c r="AE213" s="657"/>
      <c r="AH213" s="658"/>
      <c r="AI213" s="658"/>
      <c r="AK213" s="656"/>
      <c r="AR213" s="656"/>
      <c r="AV213" s="656"/>
      <c r="AX213" s="656"/>
      <c r="AY213" s="631"/>
      <c r="AZ213" s="631"/>
      <c r="BA213" s="631"/>
      <c r="BB213" s="631"/>
      <c r="BC213" s="631"/>
      <c r="BD213" s="631"/>
      <c r="BE213" s="631"/>
      <c r="BF213" s="631"/>
      <c r="BG213" s="631"/>
      <c r="BH213" s="631" t="s">
        <v>53</v>
      </c>
      <c r="BI213" s="631" t="s">
        <v>12</v>
      </c>
      <c r="BJ213" s="631" t="s">
        <v>613</v>
      </c>
      <c r="BK213" s="631">
        <v>1E-4</v>
      </c>
      <c r="BL213" s="631" t="s">
        <v>625</v>
      </c>
      <c r="BM213" s="631">
        <v>0.1</v>
      </c>
      <c r="BN213" s="631">
        <v>0.25</v>
      </c>
      <c r="BO213" s="631" t="s">
        <v>258</v>
      </c>
      <c r="BP213" s="631" t="s">
        <v>613</v>
      </c>
      <c r="BQ213" s="631">
        <v>560</v>
      </c>
      <c r="BR213" s="631" t="s">
        <v>635</v>
      </c>
      <c r="BS213" s="631">
        <v>0.1</v>
      </c>
      <c r="BT213" s="631">
        <v>0.25</v>
      </c>
      <c r="BU213" s="631" t="s">
        <v>258</v>
      </c>
      <c r="BV213" s="631"/>
      <c r="BW213" s="631"/>
      <c r="BX213" s="631">
        <v>12.5</v>
      </c>
      <c r="BY213" s="631" t="s">
        <v>633</v>
      </c>
      <c r="BZ213" s="631"/>
      <c r="CA213" s="631"/>
      <c r="CB213" s="637"/>
      <c r="CC213" s="636"/>
      <c r="CD213" s="636"/>
      <c r="CE213" s="637"/>
      <c r="CF213" s="637"/>
      <c r="CG213" s="637"/>
      <c r="CH213" s="637"/>
      <c r="CI213" s="636"/>
      <c r="CJ213" s="636"/>
      <c r="CK213" s="637"/>
      <c r="CL213" s="637"/>
      <c r="CM213" s="637"/>
      <c r="CN213" s="705"/>
      <c r="CO213" s="88"/>
      <c r="CP213" s="88"/>
      <c r="CQ213" s="88"/>
      <c r="CR213" s="67">
        <v>0.02</v>
      </c>
      <c r="CS213" s="67">
        <v>0.5</v>
      </c>
    </row>
    <row r="214" spans="22:97" s="67" customFormat="1" ht="26.25" hidden="1" customHeight="1" x14ac:dyDescent="0.25">
      <c r="V214" s="655"/>
      <c r="AA214" s="656"/>
      <c r="AB214" s="656"/>
      <c r="AD214" s="656"/>
      <c r="AE214" s="657"/>
      <c r="AH214" s="658"/>
      <c r="AI214" s="658"/>
      <c r="AK214" s="656"/>
      <c r="AR214" s="656"/>
      <c r="AV214" s="656"/>
      <c r="AX214" s="656"/>
      <c r="AY214" s="631"/>
      <c r="AZ214" s="631"/>
      <c r="BA214" s="631"/>
      <c r="BB214" s="631"/>
      <c r="BC214" s="631"/>
      <c r="BD214" s="631"/>
      <c r="BE214" s="631"/>
      <c r="BF214" s="631"/>
      <c r="BG214" s="631"/>
      <c r="BH214" s="631" t="s">
        <v>53</v>
      </c>
      <c r="BI214" s="631" t="s">
        <v>342</v>
      </c>
      <c r="BJ214" s="631" t="s">
        <v>613</v>
      </c>
      <c r="BK214" s="631">
        <v>1000</v>
      </c>
      <c r="BL214" s="631" t="s">
        <v>625</v>
      </c>
      <c r="BM214" s="631">
        <v>0.02</v>
      </c>
      <c r="BN214" s="631">
        <v>0.5</v>
      </c>
      <c r="BO214" s="631" t="s">
        <v>386</v>
      </c>
      <c r="BP214" s="631"/>
      <c r="BQ214" s="631"/>
      <c r="BR214" s="631"/>
      <c r="BS214" s="631"/>
      <c r="BT214" s="631"/>
      <c r="BU214" s="631"/>
      <c r="BV214" s="631"/>
      <c r="BW214" s="631"/>
      <c r="BX214" s="631"/>
      <c r="BY214" s="631"/>
      <c r="BZ214" s="631"/>
      <c r="CA214" s="631"/>
      <c r="CB214" s="637"/>
      <c r="CC214" s="636"/>
      <c r="CD214" s="636"/>
      <c r="CE214" s="637"/>
      <c r="CF214" s="637"/>
      <c r="CG214" s="637"/>
      <c r="CH214" s="637"/>
      <c r="CI214" s="636"/>
      <c r="CJ214" s="636"/>
      <c r="CK214" s="637"/>
      <c r="CL214" s="637"/>
      <c r="CM214" s="637"/>
      <c r="CN214" s="705"/>
      <c r="CO214" s="88"/>
      <c r="CP214" s="88"/>
      <c r="CQ214" s="88"/>
      <c r="CR214" s="67">
        <v>0.02</v>
      </c>
      <c r="CS214" s="67">
        <v>0.5</v>
      </c>
    </row>
    <row r="215" spans="22:97" s="67" customFormat="1" ht="16.5" hidden="1" customHeight="1" x14ac:dyDescent="0.3">
      <c r="V215" s="655"/>
      <c r="AA215" s="656"/>
      <c r="AB215" s="656"/>
      <c r="AD215" s="656"/>
      <c r="AE215" s="657"/>
      <c r="AH215" s="658"/>
      <c r="AI215" s="658"/>
      <c r="AK215" s="656"/>
      <c r="AR215" s="656"/>
      <c r="AV215" s="656"/>
      <c r="AX215" s="656"/>
      <c r="AY215" s="631"/>
      <c r="AZ215" s="631"/>
      <c r="BA215" s="631"/>
      <c r="BB215" s="631"/>
      <c r="BC215" s="631"/>
      <c r="BD215" s="631"/>
      <c r="BE215" s="631"/>
      <c r="BF215" s="631"/>
      <c r="BG215" s="631"/>
      <c r="BH215" s="631"/>
      <c r="BI215" s="631" t="s">
        <v>437</v>
      </c>
      <c r="BJ215" s="631" t="s">
        <v>624</v>
      </c>
      <c r="BK215" s="631">
        <v>520</v>
      </c>
      <c r="BL215" s="631" t="s">
        <v>626</v>
      </c>
      <c r="BM215" s="631">
        <v>0.01</v>
      </c>
      <c r="BN215" s="631">
        <v>0.35</v>
      </c>
      <c r="BO215" s="631" t="s">
        <v>258</v>
      </c>
      <c r="BP215" s="631"/>
      <c r="BQ215" s="631"/>
      <c r="BR215" s="631"/>
      <c r="BS215" s="631"/>
      <c r="BT215" s="631"/>
      <c r="BU215" s="631"/>
      <c r="BV215" s="631"/>
      <c r="BW215" s="631"/>
      <c r="BX215" s="631"/>
      <c r="BY215" s="631"/>
      <c r="BZ215" s="631"/>
      <c r="CA215" s="631"/>
      <c r="CB215" s="637"/>
      <c r="CC215" s="636"/>
      <c r="CD215" s="636"/>
      <c r="CE215" s="637"/>
      <c r="CF215" s="637"/>
      <c r="CG215" s="637"/>
      <c r="CH215" s="637"/>
      <c r="CI215" s="636"/>
      <c r="CJ215" s="636"/>
      <c r="CK215" s="637"/>
      <c r="CL215" s="637"/>
      <c r="CM215" s="637"/>
      <c r="CN215" s="705"/>
      <c r="CO215" s="88"/>
      <c r="CP215" s="88"/>
      <c r="CQ215" s="88"/>
    </row>
    <row r="216" spans="22:97" s="67" customFormat="1" ht="16.5" hidden="1" customHeight="1" x14ac:dyDescent="0.3">
      <c r="V216" s="655"/>
      <c r="AA216" s="656"/>
      <c r="AB216" s="656"/>
      <c r="AD216" s="656"/>
      <c r="AE216" s="657"/>
      <c r="AH216" s="658"/>
      <c r="AI216" s="658"/>
      <c r="AK216" s="656"/>
      <c r="AR216" s="656"/>
      <c r="AV216" s="656"/>
      <c r="AX216" s="656"/>
      <c r="AY216" s="631"/>
      <c r="AZ216" s="631"/>
      <c r="BA216" s="631"/>
      <c r="BB216" s="631"/>
      <c r="BC216" s="631"/>
      <c r="BD216" s="631"/>
      <c r="BE216" s="631"/>
      <c r="BF216" s="631"/>
      <c r="BG216" s="631"/>
      <c r="BH216" s="631" t="s">
        <v>53</v>
      </c>
      <c r="BI216" s="631" t="s">
        <v>13</v>
      </c>
      <c r="BJ216" s="631" t="s">
        <v>613</v>
      </c>
      <c r="BK216" s="631">
        <v>750</v>
      </c>
      <c r="BL216" s="631" t="s">
        <v>627</v>
      </c>
      <c r="BM216" s="631">
        <v>0.02</v>
      </c>
      <c r="BN216" s="631">
        <v>0.15</v>
      </c>
      <c r="BO216" s="631" t="s">
        <v>258</v>
      </c>
      <c r="BP216" s="631"/>
      <c r="BQ216" s="631"/>
      <c r="BR216" s="631"/>
      <c r="BS216" s="631"/>
      <c r="BT216" s="631"/>
      <c r="BU216" s="631"/>
      <c r="BV216" s="631"/>
      <c r="BW216" s="631"/>
      <c r="BX216" s="631">
        <v>790</v>
      </c>
      <c r="BY216" s="631" t="s">
        <v>633</v>
      </c>
      <c r="BZ216" s="631"/>
      <c r="CA216" s="631"/>
      <c r="CB216" s="637"/>
      <c r="CC216" s="636"/>
      <c r="CD216" s="636"/>
      <c r="CE216" s="637"/>
      <c r="CF216" s="637"/>
      <c r="CG216" s="637"/>
      <c r="CH216" s="637"/>
      <c r="CI216" s="636"/>
      <c r="CJ216" s="636"/>
      <c r="CK216" s="637"/>
      <c r="CL216" s="637"/>
      <c r="CM216" s="637"/>
      <c r="CN216" s="705"/>
      <c r="CO216" s="88"/>
      <c r="CP216" s="88"/>
      <c r="CQ216" s="88"/>
      <c r="CR216" s="67">
        <v>0.02</v>
      </c>
      <c r="CS216" s="67">
        <v>0.5</v>
      </c>
    </row>
    <row r="217" spans="22:97" s="67" customFormat="1" ht="16.5" hidden="1" customHeight="1" x14ac:dyDescent="0.3">
      <c r="V217" s="655"/>
      <c r="AA217" s="656"/>
      <c r="AB217" s="656"/>
      <c r="AD217" s="656"/>
      <c r="AE217" s="657"/>
      <c r="AH217" s="658"/>
      <c r="AI217" s="658"/>
      <c r="AK217" s="656"/>
      <c r="AR217" s="656"/>
      <c r="AV217" s="656"/>
      <c r="AX217" s="656"/>
      <c r="AY217" s="631"/>
      <c r="AZ217" s="631"/>
      <c r="BA217" s="631"/>
      <c r="BB217" s="631"/>
      <c r="BC217" s="631"/>
      <c r="BD217" s="631"/>
      <c r="BE217" s="631"/>
      <c r="BF217" s="631"/>
      <c r="BG217" s="631"/>
      <c r="BH217" s="631" t="s">
        <v>53</v>
      </c>
      <c r="BI217" s="631" t="s">
        <v>14</v>
      </c>
      <c r="BJ217" s="631" t="s">
        <v>613</v>
      </c>
      <c r="BK217" s="631">
        <v>860</v>
      </c>
      <c r="BL217" s="631" t="s">
        <v>627</v>
      </c>
      <c r="BM217" s="631">
        <v>0.02</v>
      </c>
      <c r="BN217" s="631">
        <v>0.15</v>
      </c>
      <c r="BO217" s="631" t="s">
        <v>258</v>
      </c>
      <c r="BP217" s="631"/>
      <c r="BQ217" s="631"/>
      <c r="BR217" s="631"/>
      <c r="BS217" s="631"/>
      <c r="BT217" s="631"/>
      <c r="BU217" s="631"/>
      <c r="BV217" s="631"/>
      <c r="BW217" s="631"/>
      <c r="BX217" s="631">
        <v>910</v>
      </c>
      <c r="BY217" s="631" t="s">
        <v>633</v>
      </c>
      <c r="BZ217" s="631"/>
      <c r="CA217" s="631"/>
      <c r="CB217" s="637"/>
      <c r="CC217" s="636"/>
      <c r="CD217" s="636"/>
      <c r="CE217" s="637"/>
      <c r="CF217" s="637"/>
      <c r="CG217" s="637"/>
      <c r="CH217" s="637"/>
      <c r="CI217" s="636"/>
      <c r="CJ217" s="636"/>
      <c r="CK217" s="637"/>
      <c r="CL217" s="637"/>
      <c r="CM217" s="637"/>
      <c r="CN217" s="705"/>
      <c r="CO217" s="88"/>
      <c r="CP217" s="88"/>
      <c r="CQ217" s="88"/>
      <c r="CR217" s="67">
        <v>0.02</v>
      </c>
      <c r="CS217" s="67">
        <v>0.5</v>
      </c>
    </row>
    <row r="218" spans="22:97" s="67" customFormat="1" ht="16.5" hidden="1" customHeight="1" x14ac:dyDescent="0.3">
      <c r="V218" s="655"/>
      <c r="AA218" s="656"/>
      <c r="AB218" s="656"/>
      <c r="AD218" s="656"/>
      <c r="AE218" s="657"/>
      <c r="AH218" s="658"/>
      <c r="AI218" s="658"/>
      <c r="AK218" s="656"/>
      <c r="AR218" s="656"/>
      <c r="AV218" s="656"/>
      <c r="AX218" s="656"/>
      <c r="AY218" s="631"/>
      <c r="AZ218" s="631"/>
      <c r="BA218" s="631"/>
      <c r="BB218" s="631"/>
      <c r="BC218" s="631"/>
      <c r="BD218" s="631"/>
      <c r="BE218" s="631"/>
      <c r="BF218" s="631"/>
      <c r="BG218" s="631"/>
      <c r="BH218" s="631"/>
      <c r="BI218" s="631" t="s">
        <v>430</v>
      </c>
      <c r="BJ218" s="631" t="s">
        <v>613</v>
      </c>
      <c r="BK218" s="631">
        <v>439.71</v>
      </c>
      <c r="BL218" s="631" t="s">
        <v>627</v>
      </c>
      <c r="BM218" s="631">
        <v>0.02</v>
      </c>
      <c r="BN218" s="631">
        <v>0.15</v>
      </c>
      <c r="BO218" s="631" t="s">
        <v>258</v>
      </c>
      <c r="BP218" s="631"/>
      <c r="BQ218" s="631"/>
      <c r="BR218" s="631"/>
      <c r="BS218" s="631"/>
      <c r="BT218" s="631"/>
      <c r="BU218" s="631"/>
      <c r="BV218" s="631"/>
      <c r="BW218" s="631"/>
      <c r="BX218" s="631"/>
      <c r="BY218" s="631"/>
      <c r="BZ218" s="631"/>
      <c r="CA218" s="631"/>
      <c r="CB218" s="637"/>
      <c r="CC218" s="636"/>
      <c r="CD218" s="636"/>
      <c r="CE218" s="637"/>
      <c r="CF218" s="637"/>
      <c r="CG218" s="637"/>
      <c r="CH218" s="637"/>
      <c r="CI218" s="636"/>
      <c r="CJ218" s="636"/>
      <c r="CK218" s="637"/>
      <c r="CL218" s="637"/>
      <c r="CM218" s="637"/>
      <c r="CN218" s="705"/>
      <c r="CO218" s="667">
        <f>BM218</f>
        <v>0.02</v>
      </c>
      <c r="CP218" s="88">
        <f>(CO218+CQ218)/2</f>
        <v>8.4999999999999992E-2</v>
      </c>
      <c r="CQ218" s="667">
        <f>BN218</f>
        <v>0.15</v>
      </c>
    </row>
    <row r="219" spans="22:97" s="67" customFormat="1" ht="16.5" hidden="1" customHeight="1" x14ac:dyDescent="0.3">
      <c r="V219" s="655"/>
      <c r="AA219" s="656"/>
      <c r="AB219" s="656"/>
      <c r="AD219" s="656"/>
      <c r="AE219" s="657"/>
      <c r="AH219" s="658"/>
      <c r="AI219" s="658"/>
      <c r="AK219" s="656"/>
      <c r="AR219" s="656"/>
      <c r="AV219" s="656"/>
      <c r="AX219" s="656"/>
      <c r="AY219" s="631"/>
      <c r="AZ219" s="631"/>
      <c r="BA219" s="631"/>
      <c r="BB219" s="631"/>
      <c r="BC219" s="631"/>
      <c r="BD219" s="631"/>
      <c r="BE219" s="631"/>
      <c r="BF219" s="631"/>
      <c r="BG219" s="631"/>
      <c r="BH219" s="631"/>
      <c r="BI219" s="631" t="s">
        <v>431</v>
      </c>
      <c r="BJ219" s="631" t="s">
        <v>613</v>
      </c>
      <c r="BK219" s="631">
        <v>521.97</v>
      </c>
      <c r="BL219" s="631" t="s">
        <v>627</v>
      </c>
      <c r="BM219" s="631">
        <v>0.02</v>
      </c>
      <c r="BN219" s="631">
        <v>0.15</v>
      </c>
      <c r="BO219" s="631" t="s">
        <v>258</v>
      </c>
      <c r="BP219" s="631"/>
      <c r="BQ219" s="631"/>
      <c r="BR219" s="631"/>
      <c r="BS219" s="631"/>
      <c r="BT219" s="631"/>
      <c r="BU219" s="631"/>
      <c r="BV219" s="631"/>
      <c r="BW219" s="631"/>
      <c r="BX219" s="631"/>
      <c r="BY219" s="631"/>
      <c r="BZ219" s="631"/>
      <c r="CA219" s="631"/>
      <c r="CB219" s="637"/>
      <c r="CC219" s="636"/>
      <c r="CD219" s="636"/>
      <c r="CE219" s="637"/>
      <c r="CF219" s="637"/>
      <c r="CG219" s="637"/>
      <c r="CH219" s="637"/>
      <c r="CI219" s="636"/>
      <c r="CJ219" s="636"/>
      <c r="CK219" s="637"/>
      <c r="CL219" s="637"/>
      <c r="CM219" s="637"/>
      <c r="CN219" s="705"/>
      <c r="CO219" s="667">
        <f t="shared" ref="CO219:CO282" si="136">BM219</f>
        <v>0.02</v>
      </c>
      <c r="CP219" s="88">
        <f t="shared" ref="CP219:CP282" si="137">(CO219+CQ219)/2</f>
        <v>8.4999999999999992E-2</v>
      </c>
      <c r="CQ219" s="667">
        <f t="shared" ref="CQ219:CQ282" si="138">BN219</f>
        <v>0.15</v>
      </c>
    </row>
    <row r="220" spans="22:97" s="67" customFormat="1" ht="16.5" hidden="1" customHeight="1" x14ac:dyDescent="0.3">
      <c r="V220" s="655"/>
      <c r="AA220" s="656"/>
      <c r="AB220" s="656"/>
      <c r="AD220" s="656"/>
      <c r="AE220" s="657"/>
      <c r="AH220" s="658"/>
      <c r="AI220" s="658"/>
      <c r="AK220" s="656"/>
      <c r="AR220" s="656"/>
      <c r="AV220" s="656"/>
      <c r="AX220" s="656"/>
      <c r="AY220" s="631"/>
      <c r="AZ220" s="631"/>
      <c r="BA220" s="631"/>
      <c r="BB220" s="631"/>
      <c r="BC220" s="631"/>
      <c r="BD220" s="631"/>
      <c r="BE220" s="631"/>
      <c r="BF220" s="631"/>
      <c r="BG220" s="631"/>
      <c r="BH220" s="631"/>
      <c r="BI220" s="631" t="s">
        <v>432</v>
      </c>
      <c r="BJ220" s="631" t="s">
        <v>613</v>
      </c>
      <c r="BK220" s="631">
        <v>477.32</v>
      </c>
      <c r="BL220" s="631" t="s">
        <v>627</v>
      </c>
      <c r="BM220" s="631">
        <v>0.02</v>
      </c>
      <c r="BN220" s="631">
        <v>0.15</v>
      </c>
      <c r="BO220" s="631" t="s">
        <v>258</v>
      </c>
      <c r="BP220" s="631"/>
      <c r="BQ220" s="631"/>
      <c r="BR220" s="631"/>
      <c r="BS220" s="631"/>
      <c r="BT220" s="631"/>
      <c r="BU220" s="631"/>
      <c r="BV220" s="631"/>
      <c r="BW220" s="631"/>
      <c r="BX220" s="631"/>
      <c r="BY220" s="631"/>
      <c r="BZ220" s="631"/>
      <c r="CA220" s="631"/>
      <c r="CB220" s="637"/>
      <c r="CC220" s="636"/>
      <c r="CD220" s="636"/>
      <c r="CE220" s="637"/>
      <c r="CF220" s="637"/>
      <c r="CG220" s="637"/>
      <c r="CH220" s="637"/>
      <c r="CI220" s="636"/>
      <c r="CJ220" s="636"/>
      <c r="CK220" s="637"/>
      <c r="CL220" s="637"/>
      <c r="CM220" s="637"/>
      <c r="CN220" s="705"/>
      <c r="CO220" s="667">
        <f t="shared" si="136"/>
        <v>0.02</v>
      </c>
      <c r="CP220" s="88">
        <f t="shared" si="137"/>
        <v>8.4999999999999992E-2</v>
      </c>
      <c r="CQ220" s="667">
        <f t="shared" si="138"/>
        <v>0.15</v>
      </c>
    </row>
    <row r="221" spans="22:97" s="67" customFormat="1" ht="16.5" hidden="1" customHeight="1" x14ac:dyDescent="0.3">
      <c r="V221" s="655"/>
      <c r="AA221" s="656"/>
      <c r="AB221" s="656"/>
      <c r="AD221" s="656"/>
      <c r="AE221" s="657"/>
      <c r="AH221" s="658"/>
      <c r="AI221" s="658"/>
      <c r="AK221" s="656"/>
      <c r="AR221" s="656"/>
      <c r="AV221" s="656"/>
      <c r="AX221" s="656"/>
      <c r="AY221" s="631"/>
      <c r="AZ221" s="631"/>
      <c r="BA221" s="631"/>
      <c r="BB221" s="631"/>
      <c r="BC221" s="631"/>
      <c r="BD221" s="631"/>
      <c r="BE221" s="631"/>
      <c r="BF221" s="631"/>
      <c r="BG221" s="631"/>
      <c r="BH221" s="631"/>
      <c r="BI221" s="631" t="s">
        <v>433</v>
      </c>
      <c r="BJ221" s="631" t="s">
        <v>613</v>
      </c>
      <c r="BK221" s="631">
        <v>379.87</v>
      </c>
      <c r="BL221" s="631" t="s">
        <v>627</v>
      </c>
      <c r="BM221" s="631">
        <v>0.02</v>
      </c>
      <c r="BN221" s="631">
        <v>0.15</v>
      </c>
      <c r="BO221" s="631" t="s">
        <v>258</v>
      </c>
      <c r="BP221" s="631"/>
      <c r="BQ221" s="631"/>
      <c r="BR221" s="631"/>
      <c r="BS221" s="631"/>
      <c r="BT221" s="631"/>
      <c r="BU221" s="631"/>
      <c r="BV221" s="631"/>
      <c r="BW221" s="631"/>
      <c r="BX221" s="631"/>
      <c r="BY221" s="631"/>
      <c r="BZ221" s="631"/>
      <c r="CA221" s="631"/>
      <c r="CB221" s="637"/>
      <c r="CC221" s="636"/>
      <c r="CD221" s="636"/>
      <c r="CE221" s="637"/>
      <c r="CF221" s="637"/>
      <c r="CG221" s="637"/>
      <c r="CH221" s="637"/>
      <c r="CI221" s="636"/>
      <c r="CJ221" s="636"/>
      <c r="CK221" s="637"/>
      <c r="CL221" s="637"/>
      <c r="CM221" s="637"/>
      <c r="CN221" s="705"/>
      <c r="CO221" s="667">
        <f t="shared" si="136"/>
        <v>0.02</v>
      </c>
      <c r="CP221" s="88">
        <f t="shared" si="137"/>
        <v>8.4999999999999992E-2</v>
      </c>
      <c r="CQ221" s="667">
        <f t="shared" si="138"/>
        <v>0.15</v>
      </c>
    </row>
    <row r="222" spans="22:97" s="67" customFormat="1" ht="16.5" hidden="1" customHeight="1" x14ac:dyDescent="0.3">
      <c r="V222" s="655"/>
      <c r="AA222" s="656"/>
      <c r="AB222" s="656"/>
      <c r="AD222" s="656"/>
      <c r="AE222" s="657"/>
      <c r="AH222" s="658"/>
      <c r="AI222" s="658"/>
      <c r="AK222" s="656"/>
      <c r="AR222" s="656"/>
      <c r="AV222" s="656"/>
      <c r="AX222" s="656"/>
      <c r="AY222" s="631"/>
      <c r="AZ222" s="631"/>
      <c r="BA222" s="631"/>
      <c r="BB222" s="631"/>
      <c r="BC222" s="631"/>
      <c r="BD222" s="631"/>
      <c r="BE222" s="631"/>
      <c r="BF222" s="631"/>
      <c r="BG222" s="631"/>
      <c r="BH222" s="631"/>
      <c r="BI222" s="631" t="s">
        <v>435</v>
      </c>
      <c r="BJ222" s="631" t="s">
        <v>613</v>
      </c>
      <c r="BK222" s="631">
        <v>382.86</v>
      </c>
      <c r="BL222" s="631" t="s">
        <v>627</v>
      </c>
      <c r="BM222" s="631">
        <v>0.02</v>
      </c>
      <c r="BN222" s="631">
        <v>0.15</v>
      </c>
      <c r="BO222" s="631" t="s">
        <v>258</v>
      </c>
      <c r="BP222" s="631"/>
      <c r="BQ222" s="631"/>
      <c r="BR222" s="631"/>
      <c r="BS222" s="631"/>
      <c r="BT222" s="631"/>
      <c r="BU222" s="631"/>
      <c r="BV222" s="631"/>
      <c r="BW222" s="631"/>
      <c r="BX222" s="631"/>
      <c r="BY222" s="631"/>
      <c r="BZ222" s="631"/>
      <c r="CA222" s="631"/>
      <c r="CB222" s="637"/>
      <c r="CC222" s="636"/>
      <c r="CD222" s="636"/>
      <c r="CE222" s="637"/>
      <c r="CF222" s="637"/>
      <c r="CG222" s="637"/>
      <c r="CH222" s="637"/>
      <c r="CI222" s="636"/>
      <c r="CJ222" s="636"/>
      <c r="CK222" s="637"/>
      <c r="CL222" s="637"/>
      <c r="CM222" s="637"/>
      <c r="CN222" s="705"/>
      <c r="CO222" s="667">
        <f t="shared" si="136"/>
        <v>0.02</v>
      </c>
      <c r="CP222" s="88">
        <f t="shared" si="137"/>
        <v>8.4999999999999992E-2</v>
      </c>
      <c r="CQ222" s="667">
        <f t="shared" si="138"/>
        <v>0.15</v>
      </c>
    </row>
    <row r="223" spans="22:97" s="67" customFormat="1" ht="16.5" hidden="1" customHeight="1" x14ac:dyDescent="0.3">
      <c r="V223" s="655"/>
      <c r="AA223" s="656"/>
      <c r="AB223" s="656"/>
      <c r="AD223" s="656"/>
      <c r="AE223" s="657"/>
      <c r="AH223" s="658"/>
      <c r="AI223" s="658"/>
      <c r="AK223" s="656"/>
      <c r="AR223" s="656"/>
      <c r="AV223" s="656"/>
      <c r="AX223" s="656"/>
      <c r="AY223" s="631"/>
      <c r="AZ223" s="631"/>
      <c r="BA223" s="631"/>
      <c r="BB223" s="631"/>
      <c r="BC223" s="631"/>
      <c r="BD223" s="631"/>
      <c r="BE223" s="631"/>
      <c r="BF223" s="631"/>
      <c r="BG223" s="631"/>
      <c r="BH223" s="631"/>
      <c r="BI223" s="631" t="s">
        <v>436</v>
      </c>
      <c r="BJ223" s="631" t="s">
        <v>613</v>
      </c>
      <c r="BK223" s="631">
        <v>414.92</v>
      </c>
      <c r="BL223" s="631" t="s">
        <v>627</v>
      </c>
      <c r="BM223" s="631">
        <v>0.02</v>
      </c>
      <c r="BN223" s="631">
        <v>0.15</v>
      </c>
      <c r="BO223" s="631" t="s">
        <v>258</v>
      </c>
      <c r="BP223" s="631"/>
      <c r="BQ223" s="631"/>
      <c r="BR223" s="631"/>
      <c r="BS223" s="631"/>
      <c r="BT223" s="631"/>
      <c r="BU223" s="631"/>
      <c r="BV223" s="631"/>
      <c r="BW223" s="631"/>
      <c r="BX223" s="631"/>
      <c r="BY223" s="631"/>
      <c r="BZ223" s="631"/>
      <c r="CA223" s="631"/>
      <c r="CB223" s="637"/>
      <c r="CC223" s="636"/>
      <c r="CD223" s="636"/>
      <c r="CE223" s="637"/>
      <c r="CF223" s="637"/>
      <c r="CG223" s="637"/>
      <c r="CH223" s="637"/>
      <c r="CI223" s="636"/>
      <c r="CJ223" s="636"/>
      <c r="CK223" s="637"/>
      <c r="CL223" s="637"/>
      <c r="CM223" s="637"/>
      <c r="CN223" s="705"/>
      <c r="CO223" s="667">
        <f t="shared" si="136"/>
        <v>0.02</v>
      </c>
      <c r="CP223" s="88">
        <f t="shared" si="137"/>
        <v>8.4999999999999992E-2</v>
      </c>
      <c r="CQ223" s="667">
        <f t="shared" si="138"/>
        <v>0.15</v>
      </c>
    </row>
    <row r="224" spans="22:97" s="67" customFormat="1" ht="16.5" hidden="1" customHeight="1" x14ac:dyDescent="0.3">
      <c r="V224" s="655"/>
      <c r="AA224" s="656"/>
      <c r="AB224" s="656"/>
      <c r="AD224" s="656"/>
      <c r="AE224" s="657"/>
      <c r="AH224" s="658"/>
      <c r="AI224" s="658"/>
      <c r="AK224" s="656"/>
      <c r="AR224" s="656"/>
      <c r="AV224" s="656"/>
      <c r="AX224" s="656"/>
      <c r="AY224" s="631"/>
      <c r="AZ224" s="631"/>
      <c r="BA224" s="631"/>
      <c r="BB224" s="631"/>
      <c r="BC224" s="631"/>
      <c r="BD224" s="631"/>
      <c r="BE224" s="631"/>
      <c r="BF224" s="631"/>
      <c r="BG224" s="631"/>
      <c r="BH224" s="631"/>
      <c r="BI224" s="631" t="s">
        <v>434</v>
      </c>
      <c r="BJ224" s="631" t="s">
        <v>613</v>
      </c>
      <c r="BK224" s="631">
        <v>475.72</v>
      </c>
      <c r="BL224" s="631" t="s">
        <v>627</v>
      </c>
      <c r="BM224" s="631">
        <v>0.02</v>
      </c>
      <c r="BN224" s="631">
        <v>0.15</v>
      </c>
      <c r="BO224" s="631" t="s">
        <v>258</v>
      </c>
      <c r="BP224" s="631"/>
      <c r="BQ224" s="631"/>
      <c r="BR224" s="631"/>
      <c r="BS224" s="631"/>
      <c r="BT224" s="631"/>
      <c r="BU224" s="631"/>
      <c r="BV224" s="631"/>
      <c r="BW224" s="631"/>
      <c r="BX224" s="631"/>
      <c r="BY224" s="631"/>
      <c r="BZ224" s="631"/>
      <c r="CA224" s="631"/>
      <c r="CB224" s="637"/>
      <c r="CC224" s="636"/>
      <c r="CD224" s="636"/>
      <c r="CE224" s="637"/>
      <c r="CF224" s="637"/>
      <c r="CG224" s="637"/>
      <c r="CH224" s="637"/>
      <c r="CI224" s="636"/>
      <c r="CJ224" s="636"/>
      <c r="CK224" s="637"/>
      <c r="CL224" s="637"/>
      <c r="CM224" s="637"/>
      <c r="CN224" s="705"/>
      <c r="CO224" s="667">
        <f t="shared" si="136"/>
        <v>0.02</v>
      </c>
      <c r="CP224" s="88">
        <f t="shared" si="137"/>
        <v>8.4999999999999992E-2</v>
      </c>
      <c r="CQ224" s="667">
        <f t="shared" si="138"/>
        <v>0.15</v>
      </c>
    </row>
    <row r="225" spans="22:97" s="67" customFormat="1" ht="16.5" hidden="1" customHeight="1" x14ac:dyDescent="0.3">
      <c r="V225" s="655"/>
      <c r="AA225" s="656"/>
      <c r="AB225" s="656"/>
      <c r="AD225" s="656"/>
      <c r="AE225" s="657"/>
      <c r="AH225" s="658"/>
      <c r="AI225" s="658"/>
      <c r="AK225" s="656"/>
      <c r="AR225" s="656"/>
      <c r="AV225" s="656"/>
      <c r="AX225" s="656"/>
      <c r="AY225" s="631"/>
      <c r="AZ225" s="631"/>
      <c r="BA225" s="631"/>
      <c r="BB225" s="631"/>
      <c r="BC225" s="631"/>
      <c r="BD225" s="631"/>
      <c r="BE225" s="631"/>
      <c r="BF225" s="631"/>
      <c r="BG225" s="631"/>
      <c r="BH225" s="631"/>
      <c r="BI225" s="631" t="s">
        <v>438</v>
      </c>
      <c r="BJ225" s="631" t="s">
        <v>49</v>
      </c>
      <c r="BK225" s="631">
        <v>0.21</v>
      </c>
      <c r="BL225" s="631" t="s">
        <v>627</v>
      </c>
      <c r="BM225" s="631">
        <v>0.1</v>
      </c>
      <c r="BN225" s="631">
        <v>0.6</v>
      </c>
      <c r="BO225" s="631" t="s">
        <v>258</v>
      </c>
      <c r="BP225" s="631"/>
      <c r="BQ225" s="631"/>
      <c r="BR225" s="631"/>
      <c r="BS225" s="631"/>
      <c r="BT225" s="631"/>
      <c r="BU225" s="631"/>
      <c r="BV225" s="631"/>
      <c r="BW225" s="631"/>
      <c r="BX225" s="631"/>
      <c r="BY225" s="631"/>
      <c r="BZ225" s="631"/>
      <c r="CA225" s="631"/>
      <c r="CB225" s="637"/>
      <c r="CC225" s="636"/>
      <c r="CD225" s="636"/>
      <c r="CE225" s="637"/>
      <c r="CF225" s="637"/>
      <c r="CG225" s="637"/>
      <c r="CH225" s="637"/>
      <c r="CI225" s="636"/>
      <c r="CJ225" s="636"/>
      <c r="CK225" s="637"/>
      <c r="CL225" s="637"/>
      <c r="CM225" s="637"/>
      <c r="CN225" s="705"/>
      <c r="CO225" s="667">
        <f t="shared" si="136"/>
        <v>0.1</v>
      </c>
      <c r="CP225" s="88">
        <f t="shared" si="137"/>
        <v>0.35</v>
      </c>
      <c r="CQ225" s="667">
        <f t="shared" si="138"/>
        <v>0.6</v>
      </c>
    </row>
    <row r="226" spans="22:97" s="67" customFormat="1" ht="16.5" hidden="1" customHeight="1" x14ac:dyDescent="0.3">
      <c r="V226" s="655"/>
      <c r="AA226" s="656"/>
      <c r="AB226" s="656"/>
      <c r="AD226" s="656"/>
      <c r="AE226" s="657"/>
      <c r="AH226" s="658"/>
      <c r="AI226" s="658"/>
      <c r="AK226" s="656"/>
      <c r="AR226" s="656"/>
      <c r="AV226" s="656"/>
      <c r="AX226" s="656"/>
      <c r="AY226" s="631"/>
      <c r="AZ226" s="631"/>
      <c r="BA226" s="631"/>
      <c r="BB226" s="631"/>
      <c r="BC226" s="631"/>
      <c r="BD226" s="631"/>
      <c r="BE226" s="631"/>
      <c r="BF226" s="631"/>
      <c r="BG226" s="631"/>
      <c r="BH226" s="631"/>
      <c r="BI226" s="631" t="s">
        <v>576</v>
      </c>
      <c r="BJ226" s="631" t="s">
        <v>49</v>
      </c>
      <c r="BK226" s="631">
        <v>0.25</v>
      </c>
      <c r="BL226" s="631" t="s">
        <v>627</v>
      </c>
      <c r="BM226" s="631">
        <v>0.1</v>
      </c>
      <c r="BN226" s="631">
        <v>0.6</v>
      </c>
      <c r="BO226" s="631" t="s">
        <v>258</v>
      </c>
      <c r="BP226" s="631"/>
      <c r="BQ226" s="631"/>
      <c r="BR226" s="631"/>
      <c r="BS226" s="631"/>
      <c r="BT226" s="631"/>
      <c r="BU226" s="631"/>
      <c r="BV226" s="631"/>
      <c r="BW226" s="631"/>
      <c r="BX226" s="631"/>
      <c r="BY226" s="631"/>
      <c r="BZ226" s="631"/>
      <c r="CA226" s="631"/>
      <c r="CB226" s="637"/>
      <c r="CC226" s="636"/>
      <c r="CD226" s="636"/>
      <c r="CE226" s="637"/>
      <c r="CF226" s="637"/>
      <c r="CG226" s="637"/>
      <c r="CH226" s="637"/>
      <c r="CI226" s="636"/>
      <c r="CJ226" s="636"/>
      <c r="CK226" s="637"/>
      <c r="CL226" s="637"/>
      <c r="CM226" s="637"/>
      <c r="CN226" s="705"/>
      <c r="CO226" s="667">
        <f t="shared" si="136"/>
        <v>0.1</v>
      </c>
      <c r="CP226" s="88">
        <f t="shared" si="137"/>
        <v>0.35</v>
      </c>
      <c r="CQ226" s="667">
        <f t="shared" si="138"/>
        <v>0.6</v>
      </c>
    </row>
    <row r="227" spans="22:97" s="67" customFormat="1" ht="16.5" hidden="1" customHeight="1" x14ac:dyDescent="0.3">
      <c r="V227" s="655"/>
      <c r="AA227" s="656"/>
      <c r="AB227" s="656"/>
      <c r="AD227" s="656"/>
      <c r="AE227" s="657"/>
      <c r="AH227" s="658"/>
      <c r="AI227" s="658"/>
      <c r="AK227" s="656"/>
      <c r="AR227" s="656"/>
      <c r="AV227" s="656"/>
      <c r="AX227" s="656"/>
      <c r="AY227" s="631"/>
      <c r="AZ227" s="631"/>
      <c r="BA227" s="631"/>
      <c r="BB227" s="631"/>
      <c r="BC227" s="631"/>
      <c r="BD227" s="631"/>
      <c r="BE227" s="631"/>
      <c r="BF227" s="631"/>
      <c r="BG227" s="631"/>
      <c r="BH227" s="631"/>
      <c r="BI227" s="631" t="s">
        <v>440</v>
      </c>
      <c r="BJ227" s="631" t="s">
        <v>49</v>
      </c>
      <c r="BK227" s="631">
        <v>0.1</v>
      </c>
      <c r="BL227" s="631" t="s">
        <v>627</v>
      </c>
      <c r="BM227" s="631">
        <v>0.1</v>
      </c>
      <c r="BN227" s="631">
        <v>0.6</v>
      </c>
      <c r="BO227" s="631" t="s">
        <v>258</v>
      </c>
      <c r="BP227" s="631"/>
      <c r="BQ227" s="631"/>
      <c r="BR227" s="631"/>
      <c r="BS227" s="631"/>
      <c r="BT227" s="631"/>
      <c r="BU227" s="631"/>
      <c r="BV227" s="631"/>
      <c r="BW227" s="631"/>
      <c r="BX227" s="631"/>
      <c r="BY227" s="631"/>
      <c r="BZ227" s="631"/>
      <c r="CA227" s="631"/>
      <c r="CB227" s="637"/>
      <c r="CC227" s="636"/>
      <c r="CD227" s="636"/>
      <c r="CE227" s="637"/>
      <c r="CF227" s="637"/>
      <c r="CG227" s="637"/>
      <c r="CH227" s="637"/>
      <c r="CI227" s="636"/>
      <c r="CJ227" s="636"/>
      <c r="CK227" s="637"/>
      <c r="CL227" s="637"/>
      <c r="CM227" s="637"/>
      <c r="CN227" s="705"/>
      <c r="CO227" s="667">
        <f t="shared" si="136"/>
        <v>0.1</v>
      </c>
      <c r="CP227" s="88">
        <f t="shared" si="137"/>
        <v>0.35</v>
      </c>
      <c r="CQ227" s="667">
        <f t="shared" si="138"/>
        <v>0.6</v>
      </c>
    </row>
    <row r="228" spans="22:97" s="67" customFormat="1" ht="16.5" hidden="1" customHeight="1" x14ac:dyDescent="0.3">
      <c r="V228" s="655"/>
      <c r="AA228" s="656"/>
      <c r="AB228" s="656"/>
      <c r="AD228" s="656"/>
      <c r="AE228" s="657"/>
      <c r="AH228" s="658"/>
      <c r="AI228" s="658"/>
      <c r="AK228" s="656"/>
      <c r="AR228" s="656"/>
      <c r="AV228" s="656"/>
      <c r="AX228" s="656"/>
      <c r="AY228" s="631"/>
      <c r="AZ228" s="631"/>
      <c r="BA228" s="631"/>
      <c r="BB228" s="631"/>
      <c r="BC228" s="631"/>
      <c r="BD228" s="631"/>
      <c r="BE228" s="631"/>
      <c r="BF228" s="631"/>
      <c r="BG228" s="631"/>
      <c r="BH228" s="631"/>
      <c r="BI228" s="631" t="s">
        <v>441</v>
      </c>
      <c r="BJ228" s="631" t="s">
        <v>49</v>
      </c>
      <c r="BK228" s="631">
        <v>0.2</v>
      </c>
      <c r="BL228" s="631" t="s">
        <v>627</v>
      </c>
      <c r="BM228" s="631">
        <v>0.1</v>
      </c>
      <c r="BN228" s="631">
        <v>0.6</v>
      </c>
      <c r="BO228" s="631" t="s">
        <v>258</v>
      </c>
      <c r="BP228" s="631"/>
      <c r="BQ228" s="631"/>
      <c r="BR228" s="631"/>
      <c r="BS228" s="631"/>
      <c r="BT228" s="631"/>
      <c r="BU228" s="631"/>
      <c r="BV228" s="631"/>
      <c r="BW228" s="631"/>
      <c r="BX228" s="631"/>
      <c r="BY228" s="631"/>
      <c r="BZ228" s="631"/>
      <c r="CA228" s="631"/>
      <c r="CB228" s="637"/>
      <c r="CC228" s="636"/>
      <c r="CD228" s="636"/>
      <c r="CE228" s="637"/>
      <c r="CF228" s="637"/>
      <c r="CG228" s="637"/>
      <c r="CH228" s="637"/>
      <c r="CI228" s="636"/>
      <c r="CJ228" s="636"/>
      <c r="CK228" s="637"/>
      <c r="CL228" s="637"/>
      <c r="CM228" s="637"/>
      <c r="CN228" s="705"/>
      <c r="CO228" s="667">
        <f t="shared" si="136"/>
        <v>0.1</v>
      </c>
      <c r="CP228" s="88">
        <f t="shared" si="137"/>
        <v>0.35</v>
      </c>
      <c r="CQ228" s="667">
        <f t="shared" si="138"/>
        <v>0.6</v>
      </c>
    </row>
    <row r="229" spans="22:97" s="67" customFormat="1" ht="16.5" hidden="1" customHeight="1" x14ac:dyDescent="0.3">
      <c r="V229" s="655"/>
      <c r="AA229" s="656"/>
      <c r="AB229" s="656"/>
      <c r="AD229" s="656"/>
      <c r="AE229" s="657"/>
      <c r="AH229" s="658"/>
      <c r="AI229" s="658"/>
      <c r="AK229" s="656"/>
      <c r="AR229" s="656"/>
      <c r="AV229" s="656"/>
      <c r="AX229" s="656"/>
      <c r="AY229" s="631"/>
      <c r="AZ229" s="631"/>
      <c r="BA229" s="631"/>
      <c r="BB229" s="631"/>
      <c r="BC229" s="631"/>
      <c r="BD229" s="631"/>
      <c r="BE229" s="631"/>
      <c r="BF229" s="631"/>
      <c r="BG229" s="631"/>
      <c r="BH229" s="631"/>
      <c r="BI229" s="631" t="s">
        <v>439</v>
      </c>
      <c r="BJ229" s="631" t="s">
        <v>49</v>
      </c>
      <c r="BK229" s="631">
        <v>0.03</v>
      </c>
      <c r="BL229" s="631" t="s">
        <v>627</v>
      </c>
      <c r="BM229" s="631">
        <v>0.1</v>
      </c>
      <c r="BN229" s="631">
        <v>0.6</v>
      </c>
      <c r="BO229" s="631" t="s">
        <v>258</v>
      </c>
      <c r="BP229" s="631"/>
      <c r="BQ229" s="631"/>
      <c r="BR229" s="631"/>
      <c r="BS229" s="631"/>
      <c r="BT229" s="631"/>
      <c r="BU229" s="631"/>
      <c r="BV229" s="631"/>
      <c r="BW229" s="631"/>
      <c r="BX229" s="631"/>
      <c r="BY229" s="631"/>
      <c r="BZ229" s="631"/>
      <c r="CA229" s="631"/>
      <c r="CB229" s="637"/>
      <c r="CC229" s="636"/>
      <c r="CD229" s="636"/>
      <c r="CE229" s="637"/>
      <c r="CF229" s="637"/>
      <c r="CG229" s="637"/>
      <c r="CH229" s="637"/>
      <c r="CI229" s="636"/>
      <c r="CJ229" s="636"/>
      <c r="CK229" s="637"/>
      <c r="CL229" s="637"/>
      <c r="CM229" s="637"/>
      <c r="CN229" s="705"/>
      <c r="CO229" s="667">
        <f t="shared" si="136"/>
        <v>0.1</v>
      </c>
      <c r="CP229" s="88">
        <f t="shared" si="137"/>
        <v>0.35</v>
      </c>
      <c r="CQ229" s="667">
        <f t="shared" si="138"/>
        <v>0.6</v>
      </c>
    </row>
    <row r="230" spans="22:97" s="67" customFormat="1" ht="15.75" hidden="1" customHeight="1" x14ac:dyDescent="0.25">
      <c r="V230" s="655"/>
      <c r="AA230" s="656"/>
      <c r="AB230" s="656"/>
      <c r="AD230" s="656"/>
      <c r="AE230" s="657"/>
      <c r="AH230" s="658"/>
      <c r="AI230" s="658"/>
      <c r="AK230" s="656"/>
      <c r="AR230" s="656"/>
      <c r="AV230" s="656"/>
      <c r="AX230" s="656"/>
      <c r="AY230" s="631"/>
      <c r="AZ230" s="631"/>
      <c r="BA230" s="631"/>
      <c r="BB230" s="631"/>
      <c r="BC230" s="631"/>
      <c r="BD230" s="631"/>
      <c r="BE230" s="631"/>
      <c r="BF230" s="631"/>
      <c r="BG230" s="631"/>
      <c r="BH230" s="631"/>
      <c r="BI230" s="631" t="s">
        <v>15</v>
      </c>
      <c r="BJ230" s="631" t="s">
        <v>634</v>
      </c>
      <c r="BK230" s="631">
        <v>3273</v>
      </c>
      <c r="BL230" s="631" t="s">
        <v>628</v>
      </c>
      <c r="BM230" s="631">
        <v>0.02</v>
      </c>
      <c r="BN230" s="631">
        <v>0.05</v>
      </c>
      <c r="BO230" s="631" t="s">
        <v>258</v>
      </c>
      <c r="BP230" s="631"/>
      <c r="BQ230" s="631"/>
      <c r="BR230" s="631"/>
      <c r="BS230" s="631"/>
      <c r="BT230" s="631"/>
      <c r="BU230" s="631"/>
      <c r="BV230" s="631"/>
      <c r="BW230" s="631"/>
      <c r="BX230" s="631"/>
      <c r="BY230" s="631"/>
      <c r="BZ230" s="631"/>
      <c r="CA230" s="631"/>
      <c r="CB230" s="637"/>
      <c r="CC230" s="636"/>
      <c r="CD230" s="636"/>
      <c r="CE230" s="637"/>
      <c r="CF230" s="637"/>
      <c r="CG230" s="637"/>
      <c r="CH230" s="637"/>
      <c r="CI230" s="636"/>
      <c r="CJ230" s="636"/>
      <c r="CK230" s="637"/>
      <c r="CL230" s="637"/>
      <c r="CM230" s="637"/>
      <c r="CN230" s="705"/>
      <c r="CO230" s="667">
        <f t="shared" si="136"/>
        <v>0.02</v>
      </c>
      <c r="CP230" s="88">
        <f t="shared" si="137"/>
        <v>3.5000000000000003E-2</v>
      </c>
      <c r="CQ230" s="667">
        <f t="shared" si="138"/>
        <v>0.05</v>
      </c>
    </row>
    <row r="231" spans="22:97" s="67" customFormat="1" ht="26.25" hidden="1" customHeight="1" x14ac:dyDescent="0.3">
      <c r="V231" s="655"/>
      <c r="AA231" s="656"/>
      <c r="AB231" s="656"/>
      <c r="AD231" s="656"/>
      <c r="AE231" s="657"/>
      <c r="AH231" s="658"/>
      <c r="AI231" s="658"/>
      <c r="AK231" s="656"/>
      <c r="AR231" s="656"/>
      <c r="AV231" s="656"/>
      <c r="AX231" s="656"/>
      <c r="AY231" s="631"/>
      <c r="AZ231" s="631"/>
      <c r="BA231" s="631"/>
      <c r="BB231" s="631"/>
      <c r="BC231" s="631"/>
      <c r="BD231" s="631"/>
      <c r="BE231" s="631"/>
      <c r="BF231" s="631"/>
      <c r="BG231" s="631"/>
      <c r="BH231" s="631" t="s">
        <v>53</v>
      </c>
      <c r="BI231" s="631" t="s">
        <v>343</v>
      </c>
      <c r="BJ231" s="631" t="s">
        <v>613</v>
      </c>
      <c r="BK231" s="631">
        <f>(3.13757879682717*1000)</f>
        <v>3137.5787968271702</v>
      </c>
      <c r="BL231" s="631" t="s">
        <v>627</v>
      </c>
      <c r="BM231" s="631">
        <v>0.02</v>
      </c>
      <c r="BN231" s="631">
        <v>0.5</v>
      </c>
      <c r="BO231" s="631" t="s">
        <v>381</v>
      </c>
      <c r="BP231" s="631"/>
      <c r="BQ231" s="631"/>
      <c r="BR231" s="631"/>
      <c r="BS231" s="631"/>
      <c r="BT231" s="631"/>
      <c r="BU231" s="631"/>
      <c r="BV231" s="631"/>
      <c r="BW231" s="631"/>
      <c r="BX231" s="631"/>
      <c r="BY231" s="631"/>
      <c r="BZ231" s="631"/>
      <c r="CA231" s="631"/>
      <c r="CB231" s="637"/>
      <c r="CC231" s="636"/>
      <c r="CD231" s="636"/>
      <c r="CE231" s="637"/>
      <c r="CF231" s="637"/>
      <c r="CG231" s="637"/>
      <c r="CH231" s="637"/>
      <c r="CI231" s="636"/>
      <c r="CJ231" s="636"/>
      <c r="CK231" s="637"/>
      <c r="CL231" s="637"/>
      <c r="CM231" s="637"/>
      <c r="CN231" s="705"/>
      <c r="CO231" s="667">
        <f t="shared" si="136"/>
        <v>0.02</v>
      </c>
      <c r="CP231" s="88">
        <f t="shared" si="137"/>
        <v>0.26</v>
      </c>
      <c r="CQ231" s="667">
        <f t="shared" si="138"/>
        <v>0.5</v>
      </c>
      <c r="CR231" s="67">
        <v>0.02</v>
      </c>
      <c r="CS231" s="67">
        <v>0.5</v>
      </c>
    </row>
    <row r="232" spans="22:97" s="67" customFormat="1" ht="16.5" hidden="1" customHeight="1" x14ac:dyDescent="0.3">
      <c r="V232" s="655"/>
      <c r="AA232" s="656"/>
      <c r="AB232" s="656"/>
      <c r="AD232" s="656"/>
      <c r="AE232" s="657"/>
      <c r="AH232" s="658"/>
      <c r="AI232" s="658"/>
      <c r="AK232" s="656"/>
      <c r="AR232" s="656"/>
      <c r="AV232" s="656"/>
      <c r="AX232" s="656"/>
      <c r="AY232" s="631"/>
      <c r="AZ232" s="631"/>
      <c r="BA232" s="631"/>
      <c r="BB232" s="631"/>
      <c r="BC232" s="631"/>
      <c r="BD232" s="631"/>
      <c r="BE232" s="631"/>
      <c r="BF232" s="631"/>
      <c r="BG232" s="631"/>
      <c r="BH232" s="631" t="s">
        <v>53</v>
      </c>
      <c r="BI232" s="631" t="s">
        <v>494</v>
      </c>
      <c r="BJ232" s="631" t="s">
        <v>613</v>
      </c>
      <c r="BK232" s="631">
        <v>9</v>
      </c>
      <c r="BL232" s="631" t="s">
        <v>629</v>
      </c>
      <c r="BM232" s="631">
        <v>0.1</v>
      </c>
      <c r="BN232" s="631">
        <v>0.4</v>
      </c>
      <c r="BO232" s="631" t="s">
        <v>258</v>
      </c>
      <c r="BP232" s="631"/>
      <c r="BQ232" s="631"/>
      <c r="BR232" s="631"/>
      <c r="BS232" s="631"/>
      <c r="BT232" s="631"/>
      <c r="BU232" s="631"/>
      <c r="BV232" s="631"/>
      <c r="BW232" s="631"/>
      <c r="BX232" s="631">
        <v>1500</v>
      </c>
      <c r="BY232" s="631" t="s">
        <v>633</v>
      </c>
      <c r="BZ232" s="631"/>
      <c r="CA232" s="631"/>
      <c r="CB232" s="637"/>
      <c r="CC232" s="636"/>
      <c r="CD232" s="636"/>
      <c r="CE232" s="637"/>
      <c r="CF232" s="637"/>
      <c r="CG232" s="637"/>
      <c r="CH232" s="637"/>
      <c r="CI232" s="636"/>
      <c r="CJ232" s="636"/>
      <c r="CK232" s="637"/>
      <c r="CL232" s="637"/>
      <c r="CM232" s="637"/>
      <c r="CN232" s="705"/>
      <c r="CO232" s="667">
        <f t="shared" si="136"/>
        <v>0.1</v>
      </c>
      <c r="CP232" s="88">
        <f t="shared" si="137"/>
        <v>0.25</v>
      </c>
      <c r="CQ232" s="667">
        <f t="shared" si="138"/>
        <v>0.4</v>
      </c>
      <c r="CR232" s="67">
        <v>0.02</v>
      </c>
      <c r="CS232" s="67">
        <v>0.5</v>
      </c>
    </row>
    <row r="233" spans="22:97" s="67" customFormat="1" ht="16.5" hidden="1" customHeight="1" x14ac:dyDescent="0.3">
      <c r="V233" s="655"/>
      <c r="AA233" s="656"/>
      <c r="AB233" s="656"/>
      <c r="AD233" s="656"/>
      <c r="AE233" s="657"/>
      <c r="AH233" s="658"/>
      <c r="AI233" s="658"/>
      <c r="AK233" s="656"/>
      <c r="AR233" s="656"/>
      <c r="AV233" s="656"/>
      <c r="AX233" s="656"/>
      <c r="AY233" s="631"/>
      <c r="AZ233" s="631"/>
      <c r="BA233" s="631"/>
      <c r="BB233" s="631"/>
      <c r="BC233" s="631"/>
      <c r="BD233" s="631"/>
      <c r="BE233" s="631"/>
      <c r="BF233" s="631"/>
      <c r="BG233" s="631"/>
      <c r="BH233" s="631" t="s">
        <v>97</v>
      </c>
      <c r="BI233" s="631" t="s">
        <v>516</v>
      </c>
      <c r="BJ233" s="631" t="s">
        <v>427</v>
      </c>
      <c r="BK233" s="631">
        <f>0.25*0.1</f>
        <v>2.5000000000000001E-2</v>
      </c>
      <c r="BL233" s="631" t="s">
        <v>411</v>
      </c>
      <c r="BM233" s="631">
        <v>0.05</v>
      </c>
      <c r="BN233" s="631">
        <v>1.04</v>
      </c>
      <c r="BO233" s="631" t="s">
        <v>258</v>
      </c>
      <c r="BP233" s="631"/>
      <c r="BQ233" s="631"/>
      <c r="BR233" s="631"/>
      <c r="BS233" s="631"/>
      <c r="BT233" s="631"/>
      <c r="BU233" s="631"/>
      <c r="BV233" s="631"/>
      <c r="BW233" s="631"/>
      <c r="BX233" s="631">
        <f>0.25*0.9*25</f>
        <v>5.625</v>
      </c>
      <c r="BY233" s="631" t="s">
        <v>298</v>
      </c>
      <c r="BZ233" s="631"/>
      <c r="CA233" s="631"/>
      <c r="CB233" s="637"/>
      <c r="CC233" s="636"/>
      <c r="CD233" s="636"/>
      <c r="CE233" s="637"/>
      <c r="CF233" s="637"/>
      <c r="CG233" s="637"/>
      <c r="CH233" s="637"/>
      <c r="CI233" s="636"/>
      <c r="CJ233" s="636"/>
      <c r="CK233" s="637"/>
      <c r="CL233" s="637"/>
      <c r="CM233" s="637"/>
      <c r="CN233" s="705"/>
      <c r="CO233" s="667">
        <f t="shared" si="136"/>
        <v>0.05</v>
      </c>
      <c r="CP233" s="88">
        <f t="shared" si="137"/>
        <v>0.54500000000000004</v>
      </c>
      <c r="CQ233" s="667">
        <f t="shared" si="138"/>
        <v>1.04</v>
      </c>
      <c r="CR233" s="67">
        <v>0.05</v>
      </c>
      <c r="CS233" s="67">
        <v>0.3</v>
      </c>
    </row>
    <row r="234" spans="22:97" s="67" customFormat="1" ht="16.5" hidden="1" customHeight="1" x14ac:dyDescent="0.3">
      <c r="V234" s="655"/>
      <c r="AA234" s="656"/>
      <c r="AB234" s="656"/>
      <c r="AD234" s="656"/>
      <c r="AE234" s="657"/>
      <c r="AH234" s="658"/>
      <c r="AI234" s="658"/>
      <c r="AK234" s="656"/>
      <c r="AR234" s="656"/>
      <c r="AV234" s="656"/>
      <c r="AX234" s="656"/>
      <c r="AY234" s="631"/>
      <c r="AZ234" s="631"/>
      <c r="BA234" s="631"/>
      <c r="BB234" s="631"/>
      <c r="BC234" s="631"/>
      <c r="BD234" s="631"/>
      <c r="BE234" s="631"/>
      <c r="BF234" s="631">
        <f t="shared" ref="BF234:BF249" si="139">BK234*25</f>
        <v>0</v>
      </c>
      <c r="BG234" s="631"/>
      <c r="BH234" s="631"/>
      <c r="BI234" s="631" t="s">
        <v>515</v>
      </c>
      <c r="BJ234" s="631" t="s">
        <v>427</v>
      </c>
      <c r="BK234" s="631">
        <f>0*0.25</f>
        <v>0</v>
      </c>
      <c r="BL234" s="631" t="s">
        <v>411</v>
      </c>
      <c r="BM234" s="631">
        <v>0.05</v>
      </c>
      <c r="BN234" s="631">
        <v>1</v>
      </c>
      <c r="BO234" s="631" t="s">
        <v>258</v>
      </c>
      <c r="BP234" s="631"/>
      <c r="BQ234" s="631"/>
      <c r="BR234" s="631"/>
      <c r="BS234" s="631"/>
      <c r="BT234" s="631"/>
      <c r="BU234" s="631"/>
      <c r="BV234" s="631"/>
      <c r="BW234" s="631"/>
      <c r="BX234" s="631"/>
      <c r="BY234" s="631"/>
      <c r="BZ234" s="631"/>
      <c r="CA234" s="631"/>
      <c r="CB234" s="637"/>
      <c r="CC234" s="636"/>
      <c r="CD234" s="636"/>
      <c r="CE234" s="637"/>
      <c r="CF234" s="637"/>
      <c r="CG234" s="637"/>
      <c r="CH234" s="637"/>
      <c r="CI234" s="636"/>
      <c r="CJ234" s="636"/>
      <c r="CK234" s="637"/>
      <c r="CL234" s="637"/>
      <c r="CM234" s="637"/>
      <c r="CN234" s="705"/>
      <c r="CO234" s="667">
        <f t="shared" si="136"/>
        <v>0.05</v>
      </c>
      <c r="CP234" s="88">
        <f t="shared" si="137"/>
        <v>0.52500000000000002</v>
      </c>
      <c r="CQ234" s="667">
        <f t="shared" si="138"/>
        <v>1</v>
      </c>
    </row>
    <row r="235" spans="22:97" s="67" customFormat="1" ht="16.5" hidden="1" customHeight="1" x14ac:dyDescent="0.3">
      <c r="V235" s="655"/>
      <c r="AA235" s="656"/>
      <c r="AB235" s="656"/>
      <c r="AD235" s="656"/>
      <c r="AE235" s="657"/>
      <c r="AH235" s="658"/>
      <c r="AI235" s="658"/>
      <c r="AK235" s="656"/>
      <c r="AR235" s="656"/>
      <c r="AV235" s="656"/>
      <c r="AX235" s="656"/>
      <c r="AY235" s="631"/>
      <c r="AZ235" s="631"/>
      <c r="BA235" s="631"/>
      <c r="BB235" s="631"/>
      <c r="BC235" s="631"/>
      <c r="BD235" s="631"/>
      <c r="BE235" s="631"/>
      <c r="BF235" s="631">
        <f t="shared" si="139"/>
        <v>1.875</v>
      </c>
      <c r="BG235" s="631"/>
      <c r="BH235" s="631"/>
      <c r="BI235" s="631" t="s">
        <v>517</v>
      </c>
      <c r="BJ235" s="631" t="s">
        <v>427</v>
      </c>
      <c r="BK235" s="631">
        <f>0.25*0.3</f>
        <v>7.4999999999999997E-2</v>
      </c>
      <c r="BL235" s="631" t="s">
        <v>411</v>
      </c>
      <c r="BM235" s="631">
        <f>0.2/0.3</f>
        <v>0.66666666666666674</v>
      </c>
      <c r="BN235" s="631">
        <f>0.4/0.3</f>
        <v>1.3333333333333335</v>
      </c>
      <c r="BO235" s="631" t="s">
        <v>258</v>
      </c>
      <c r="BP235" s="631"/>
      <c r="BQ235" s="631"/>
      <c r="BR235" s="631"/>
      <c r="BS235" s="631"/>
      <c r="BT235" s="631"/>
      <c r="BU235" s="631"/>
      <c r="BV235" s="631"/>
      <c r="BW235" s="631"/>
      <c r="BX235" s="631"/>
      <c r="BY235" s="631"/>
      <c r="BZ235" s="631"/>
      <c r="CA235" s="631"/>
      <c r="CB235" s="637"/>
      <c r="CC235" s="636"/>
      <c r="CD235" s="636"/>
      <c r="CE235" s="637"/>
      <c r="CF235" s="637"/>
      <c r="CG235" s="637"/>
      <c r="CH235" s="637"/>
      <c r="CI235" s="636"/>
      <c r="CJ235" s="636"/>
      <c r="CK235" s="637"/>
      <c r="CL235" s="637"/>
      <c r="CM235" s="637"/>
      <c r="CN235" s="705"/>
      <c r="CO235" s="667">
        <f t="shared" si="136"/>
        <v>0.66666666666666674</v>
      </c>
      <c r="CP235" s="88">
        <f t="shared" si="137"/>
        <v>1</v>
      </c>
      <c r="CQ235" s="667">
        <f t="shared" si="138"/>
        <v>1.3333333333333335</v>
      </c>
    </row>
    <row r="236" spans="22:97" s="67" customFormat="1" ht="16.5" hidden="1" customHeight="1" x14ac:dyDescent="0.3">
      <c r="V236" s="655"/>
      <c r="AA236" s="656"/>
      <c r="AB236" s="656"/>
      <c r="AD236" s="656"/>
      <c r="AE236" s="657"/>
      <c r="AH236" s="658"/>
      <c r="AI236" s="658"/>
      <c r="AK236" s="656"/>
      <c r="AR236" s="656"/>
      <c r="AV236" s="656"/>
      <c r="AX236" s="656"/>
      <c r="AY236" s="631"/>
      <c r="AZ236" s="631"/>
      <c r="BA236" s="631"/>
      <c r="BB236" s="631"/>
      <c r="BC236" s="631"/>
      <c r="BD236" s="631"/>
      <c r="BE236" s="631"/>
      <c r="BF236" s="631">
        <f t="shared" si="139"/>
        <v>5</v>
      </c>
      <c r="BG236" s="631">
        <f>0.4*21</f>
        <v>8.4</v>
      </c>
      <c r="BH236" s="631"/>
      <c r="BI236" s="631" t="s">
        <v>518</v>
      </c>
      <c r="BJ236" s="631" t="s">
        <v>427</v>
      </c>
      <c r="BK236" s="631">
        <f>0.25*0.8</f>
        <v>0.2</v>
      </c>
      <c r="BL236" s="631" t="s">
        <v>411</v>
      </c>
      <c r="BM236" s="631">
        <f>0.8/0.8</f>
        <v>1</v>
      </c>
      <c r="BN236" s="631">
        <f>1/0.8</f>
        <v>1.25</v>
      </c>
      <c r="BO236" s="631" t="s">
        <v>258</v>
      </c>
      <c r="BP236" s="631"/>
      <c r="BQ236" s="631"/>
      <c r="BR236" s="631"/>
      <c r="BS236" s="631"/>
      <c r="BT236" s="631"/>
      <c r="BU236" s="631"/>
      <c r="BV236" s="631"/>
      <c r="BW236" s="631"/>
      <c r="BX236" s="631"/>
      <c r="BY236" s="631"/>
      <c r="BZ236" s="631"/>
      <c r="CA236" s="631"/>
      <c r="CB236" s="637"/>
      <c r="CC236" s="636"/>
      <c r="CD236" s="636"/>
      <c r="CE236" s="637"/>
      <c r="CF236" s="637"/>
      <c r="CG236" s="637"/>
      <c r="CH236" s="637"/>
      <c r="CI236" s="636"/>
      <c r="CJ236" s="636"/>
      <c r="CK236" s="637"/>
      <c r="CL236" s="637"/>
      <c r="CM236" s="637"/>
      <c r="CN236" s="705"/>
      <c r="CO236" s="667">
        <f t="shared" si="136"/>
        <v>1</v>
      </c>
      <c r="CP236" s="88">
        <f t="shared" si="137"/>
        <v>1.125</v>
      </c>
      <c r="CQ236" s="667">
        <f t="shared" si="138"/>
        <v>1.25</v>
      </c>
    </row>
    <row r="237" spans="22:97" s="67" customFormat="1" ht="16.5" hidden="1" customHeight="1" x14ac:dyDescent="0.3">
      <c r="V237" s="655"/>
      <c r="AA237" s="656"/>
      <c r="AB237" s="656"/>
      <c r="AD237" s="656"/>
      <c r="AE237" s="657"/>
      <c r="AH237" s="658"/>
      <c r="AI237" s="658"/>
      <c r="AK237" s="656"/>
      <c r="AR237" s="656"/>
      <c r="AV237" s="656"/>
      <c r="AX237" s="656"/>
      <c r="AY237" s="631"/>
      <c r="AZ237" s="631"/>
      <c r="BA237" s="631"/>
      <c r="BB237" s="631"/>
      <c r="BC237" s="631"/>
      <c r="BD237" s="631"/>
      <c r="BE237" s="631"/>
      <c r="BF237" s="631">
        <f t="shared" si="139"/>
        <v>5</v>
      </c>
      <c r="BG237" s="631"/>
      <c r="BH237" s="631"/>
      <c r="BI237" s="631" t="s">
        <v>519</v>
      </c>
      <c r="BJ237" s="631" t="s">
        <v>427</v>
      </c>
      <c r="BK237" s="631">
        <f>0.25*0.8</f>
        <v>0.2</v>
      </c>
      <c r="BL237" s="631" t="s">
        <v>411</v>
      </c>
      <c r="BM237" s="631">
        <f>0.8/0.8</f>
        <v>1</v>
      </c>
      <c r="BN237" s="631">
        <f>1/0.8</f>
        <v>1.25</v>
      </c>
      <c r="BO237" s="631" t="s">
        <v>258</v>
      </c>
      <c r="BP237" s="631"/>
      <c r="BQ237" s="631"/>
      <c r="BR237" s="631"/>
      <c r="BS237" s="631"/>
      <c r="BT237" s="631"/>
      <c r="BU237" s="631"/>
      <c r="BV237" s="631"/>
      <c r="BW237" s="631"/>
      <c r="BX237" s="631"/>
      <c r="BY237" s="631"/>
      <c r="BZ237" s="631"/>
      <c r="CA237" s="631"/>
      <c r="CB237" s="637"/>
      <c r="CC237" s="636"/>
      <c r="CD237" s="636"/>
      <c r="CE237" s="637"/>
      <c r="CF237" s="637"/>
      <c r="CG237" s="637"/>
      <c r="CH237" s="637"/>
      <c r="CI237" s="636"/>
      <c r="CJ237" s="636"/>
      <c r="CK237" s="637"/>
      <c r="CL237" s="637"/>
      <c r="CM237" s="637"/>
      <c r="CN237" s="705"/>
      <c r="CO237" s="667">
        <f t="shared" si="136"/>
        <v>1</v>
      </c>
      <c r="CP237" s="88">
        <f t="shared" si="137"/>
        <v>1.125</v>
      </c>
      <c r="CQ237" s="667">
        <f t="shared" si="138"/>
        <v>1.25</v>
      </c>
    </row>
    <row r="238" spans="22:97" s="67" customFormat="1" ht="16.5" hidden="1" customHeight="1" x14ac:dyDescent="0.3">
      <c r="V238" s="655"/>
      <c r="AA238" s="656"/>
      <c r="AB238" s="656"/>
      <c r="AD238" s="656"/>
      <c r="AE238" s="657"/>
      <c r="AH238" s="658"/>
      <c r="AI238" s="658"/>
      <c r="AK238" s="656"/>
      <c r="AR238" s="656"/>
      <c r="AU238" s="666"/>
      <c r="AV238" s="656"/>
      <c r="AX238" s="656"/>
      <c r="AY238" s="631"/>
      <c r="AZ238" s="631"/>
      <c r="BA238" s="631"/>
      <c r="BB238" s="631"/>
      <c r="BC238" s="631"/>
      <c r="BD238" s="631"/>
      <c r="BE238" s="631"/>
      <c r="BF238" s="631">
        <f t="shared" si="139"/>
        <v>1.25</v>
      </c>
      <c r="BG238" s="631"/>
      <c r="BH238" s="631"/>
      <c r="BI238" s="631" t="s">
        <v>520</v>
      </c>
      <c r="BJ238" s="631" t="s">
        <v>427</v>
      </c>
      <c r="BK238" s="631">
        <f>0.25*0.2</f>
        <v>0.05</v>
      </c>
      <c r="BL238" s="631" t="s">
        <v>411</v>
      </c>
      <c r="BM238" s="631">
        <f>0/0.2</f>
        <v>0</v>
      </c>
      <c r="BN238" s="631">
        <f>0.3/0.2</f>
        <v>1.4999999999999998</v>
      </c>
      <c r="BO238" s="631" t="s">
        <v>258</v>
      </c>
      <c r="BP238" s="631"/>
      <c r="BQ238" s="631"/>
      <c r="BR238" s="631"/>
      <c r="BS238" s="631"/>
      <c r="BT238" s="631"/>
      <c r="BU238" s="631"/>
      <c r="BV238" s="631"/>
      <c r="BW238" s="631"/>
      <c r="BX238" s="631"/>
      <c r="BY238" s="631"/>
      <c r="BZ238" s="631"/>
      <c r="CA238" s="631"/>
      <c r="CB238" s="637"/>
      <c r="CC238" s="636"/>
      <c r="CD238" s="636"/>
      <c r="CE238" s="637"/>
      <c r="CF238" s="637"/>
      <c r="CG238" s="637"/>
      <c r="CH238" s="637"/>
      <c r="CI238" s="636"/>
      <c r="CJ238" s="636"/>
      <c r="CK238" s="637"/>
      <c r="CL238" s="637"/>
      <c r="CM238" s="637"/>
      <c r="CN238" s="705"/>
      <c r="CO238" s="667">
        <f t="shared" si="136"/>
        <v>0</v>
      </c>
      <c r="CP238" s="88">
        <f t="shared" si="137"/>
        <v>0.74999999999999989</v>
      </c>
      <c r="CQ238" s="667">
        <f t="shared" si="138"/>
        <v>1.4999999999999998</v>
      </c>
    </row>
    <row r="239" spans="22:97" s="67" customFormat="1" ht="16.5" hidden="1" customHeight="1" x14ac:dyDescent="0.3">
      <c r="V239" s="655"/>
      <c r="AA239" s="656"/>
      <c r="AB239" s="656"/>
      <c r="AD239" s="656"/>
      <c r="AE239" s="657"/>
      <c r="AH239" s="658"/>
      <c r="AI239" s="658"/>
      <c r="AK239" s="656"/>
      <c r="AR239" s="656"/>
      <c r="AV239" s="656"/>
      <c r="AX239" s="656"/>
      <c r="AY239" s="631"/>
      <c r="AZ239" s="631"/>
      <c r="BA239" s="631"/>
      <c r="BB239" s="631"/>
      <c r="BC239" s="631"/>
      <c r="BD239" s="631"/>
      <c r="BE239" s="631"/>
      <c r="BF239" s="631">
        <f t="shared" si="139"/>
        <v>5</v>
      </c>
      <c r="BG239" s="631"/>
      <c r="BH239" s="631"/>
      <c r="BI239" s="631" t="s">
        <v>521</v>
      </c>
      <c r="BJ239" s="631" t="s">
        <v>427</v>
      </c>
      <c r="BK239" s="631">
        <f>0.25*0.8</f>
        <v>0.2</v>
      </c>
      <c r="BL239" s="631" t="s">
        <v>411</v>
      </c>
      <c r="BM239" s="631">
        <f>0.8/0.8</f>
        <v>1</v>
      </c>
      <c r="BN239" s="631">
        <f>1/0.8</f>
        <v>1.25</v>
      </c>
      <c r="BO239" s="631" t="s">
        <v>258</v>
      </c>
      <c r="BP239" s="631"/>
      <c r="BQ239" s="631"/>
      <c r="BR239" s="631"/>
      <c r="BS239" s="631"/>
      <c r="BT239" s="631"/>
      <c r="BU239" s="631"/>
      <c r="BV239" s="631"/>
      <c r="BW239" s="631"/>
      <c r="BX239" s="631"/>
      <c r="BY239" s="631"/>
      <c r="BZ239" s="631"/>
      <c r="CA239" s="631"/>
      <c r="CB239" s="637"/>
      <c r="CC239" s="636"/>
      <c r="CD239" s="636"/>
      <c r="CE239" s="637"/>
      <c r="CF239" s="637"/>
      <c r="CG239" s="637"/>
      <c r="CH239" s="637"/>
      <c r="CI239" s="636"/>
      <c r="CJ239" s="636"/>
      <c r="CK239" s="637"/>
      <c r="CL239" s="637"/>
      <c r="CM239" s="637"/>
      <c r="CN239" s="705"/>
      <c r="CO239" s="667">
        <f t="shared" si="136"/>
        <v>1</v>
      </c>
      <c r="CP239" s="88">
        <f t="shared" si="137"/>
        <v>1.125</v>
      </c>
      <c r="CQ239" s="667">
        <f t="shared" si="138"/>
        <v>1.25</v>
      </c>
    </row>
    <row r="240" spans="22:97" s="67" customFormat="1" ht="16.5" hidden="1" customHeight="1" x14ac:dyDescent="0.3">
      <c r="V240" s="655"/>
      <c r="AA240" s="656"/>
      <c r="AB240" s="656"/>
      <c r="AD240" s="656"/>
      <c r="AE240" s="657"/>
      <c r="AH240" s="658"/>
      <c r="AI240" s="658"/>
      <c r="AK240" s="656"/>
      <c r="AR240" s="656"/>
      <c r="AV240" s="656"/>
      <c r="AX240" s="656"/>
      <c r="AY240" s="631"/>
      <c r="AZ240" s="631"/>
      <c r="BA240" s="631"/>
      <c r="BB240" s="631"/>
      <c r="BC240" s="631"/>
      <c r="BD240" s="631"/>
      <c r="BE240" s="631"/>
      <c r="BF240" s="631">
        <f t="shared" si="139"/>
        <v>1.5</v>
      </c>
      <c r="BG240" s="631"/>
      <c r="BH240" s="631"/>
      <c r="BI240" s="631" t="s">
        <v>577</v>
      </c>
      <c r="BJ240" s="631" t="s">
        <v>568</v>
      </c>
      <c r="BK240" s="631">
        <v>0.06</v>
      </c>
      <c r="BL240" s="631" t="s">
        <v>567</v>
      </c>
      <c r="BM240" s="631">
        <v>0.57999999999999996</v>
      </c>
      <c r="BN240" s="631">
        <v>1.04</v>
      </c>
      <c r="BO240" s="631" t="s">
        <v>258</v>
      </c>
      <c r="BP240" s="631"/>
      <c r="BQ240" s="631"/>
      <c r="BR240" s="631"/>
      <c r="BS240" s="631"/>
      <c r="BT240" s="631"/>
      <c r="BU240" s="631"/>
      <c r="BV240" s="631"/>
      <c r="BW240" s="631"/>
      <c r="BX240" s="631"/>
      <c r="BY240" s="631"/>
      <c r="BZ240" s="631"/>
      <c r="CA240" s="631"/>
      <c r="CB240" s="637"/>
      <c r="CC240" s="636"/>
      <c r="CD240" s="636"/>
      <c r="CE240" s="637"/>
      <c r="CF240" s="637"/>
      <c r="CG240" s="637"/>
      <c r="CH240" s="637"/>
      <c r="CI240" s="636"/>
      <c r="CJ240" s="636"/>
      <c r="CK240" s="637"/>
      <c r="CL240" s="637"/>
      <c r="CM240" s="637"/>
      <c r="CN240" s="705"/>
      <c r="CO240" s="667">
        <f t="shared" si="136"/>
        <v>0.57999999999999996</v>
      </c>
      <c r="CP240" s="88">
        <f t="shared" si="137"/>
        <v>0.81</v>
      </c>
      <c r="CQ240" s="667">
        <f t="shared" si="138"/>
        <v>1.04</v>
      </c>
    </row>
    <row r="241" spans="22:97" s="67" customFormat="1" ht="16.5" hidden="1" customHeight="1" x14ac:dyDescent="0.3">
      <c r="V241" s="655"/>
      <c r="AA241" s="656"/>
      <c r="AB241" s="656"/>
      <c r="AD241" s="656"/>
      <c r="AE241" s="657"/>
      <c r="AH241" s="658"/>
      <c r="AI241" s="658"/>
      <c r="AK241" s="656"/>
      <c r="AR241" s="656"/>
      <c r="AV241" s="656"/>
      <c r="AX241" s="656"/>
      <c r="AY241" s="631"/>
      <c r="AZ241" s="631"/>
      <c r="BA241" s="631"/>
      <c r="BB241" s="631"/>
      <c r="BC241" s="631"/>
      <c r="BD241" s="631"/>
      <c r="BE241" s="631"/>
      <c r="BF241" s="631">
        <f t="shared" si="139"/>
        <v>7.5</v>
      </c>
      <c r="BG241" s="631"/>
      <c r="BH241" s="631"/>
      <c r="BI241" s="631" t="s">
        <v>578</v>
      </c>
      <c r="BJ241" s="631" t="s">
        <v>568</v>
      </c>
      <c r="BK241" s="631">
        <v>0.3</v>
      </c>
      <c r="BL241" s="631" t="s">
        <v>567</v>
      </c>
      <c r="BM241" s="631">
        <v>0.57999999999999996</v>
      </c>
      <c r="BN241" s="631">
        <f>0.4/0.3</f>
        <v>1.3333333333333335</v>
      </c>
      <c r="BO241" s="631" t="s">
        <v>258</v>
      </c>
      <c r="BP241" s="631"/>
      <c r="BQ241" s="631"/>
      <c r="BR241" s="631"/>
      <c r="BS241" s="631"/>
      <c r="BT241" s="631"/>
      <c r="BU241" s="631"/>
      <c r="BV241" s="631"/>
      <c r="BW241" s="631"/>
      <c r="BX241" s="631"/>
      <c r="BY241" s="631"/>
      <c r="BZ241" s="631"/>
      <c r="CA241" s="631"/>
      <c r="CB241" s="637"/>
      <c r="CC241" s="636"/>
      <c r="CD241" s="636"/>
      <c r="CE241" s="637"/>
      <c r="CF241" s="637"/>
      <c r="CG241" s="637"/>
      <c r="CH241" s="637"/>
      <c r="CI241" s="636"/>
      <c r="CJ241" s="636"/>
      <c r="CK241" s="637"/>
      <c r="CL241" s="637"/>
      <c r="CM241" s="637"/>
      <c r="CN241" s="705"/>
      <c r="CO241" s="667">
        <f t="shared" si="136"/>
        <v>0.57999999999999996</v>
      </c>
      <c r="CP241" s="88">
        <f t="shared" si="137"/>
        <v>0.95666666666666678</v>
      </c>
      <c r="CQ241" s="667">
        <f t="shared" si="138"/>
        <v>1.3333333333333335</v>
      </c>
    </row>
    <row r="242" spans="22:97" s="67" customFormat="1" ht="26.25" hidden="1" customHeight="1" x14ac:dyDescent="0.3">
      <c r="V242" s="655"/>
      <c r="AA242" s="656"/>
      <c r="AB242" s="656"/>
      <c r="AD242" s="656"/>
      <c r="AE242" s="657"/>
      <c r="AH242" s="658"/>
      <c r="AI242" s="658"/>
      <c r="AK242" s="656"/>
      <c r="AR242" s="656"/>
      <c r="AV242" s="656"/>
      <c r="AX242" s="656"/>
      <c r="AY242" s="631"/>
      <c r="AZ242" s="631"/>
      <c r="BA242" s="631"/>
      <c r="BB242" s="631"/>
      <c r="BC242" s="631"/>
      <c r="BD242" s="631"/>
      <c r="BE242" s="631"/>
      <c r="BF242" s="631">
        <f t="shared" si="139"/>
        <v>0</v>
      </c>
      <c r="BG242" s="631">
        <f>0.4*21</f>
        <v>8.4</v>
      </c>
      <c r="BH242" s="631"/>
      <c r="BI242" s="631" t="s">
        <v>579</v>
      </c>
      <c r="BJ242" s="631" t="s">
        <v>568</v>
      </c>
      <c r="BK242" s="631">
        <v>0</v>
      </c>
      <c r="BL242" s="631" t="s">
        <v>567</v>
      </c>
      <c r="BM242" s="631">
        <f>0.8/0.8</f>
        <v>1</v>
      </c>
      <c r="BN242" s="631">
        <f>1/0.8</f>
        <v>1.25</v>
      </c>
      <c r="BO242" s="631" t="s">
        <v>258</v>
      </c>
      <c r="BP242" s="631"/>
      <c r="BQ242" s="631"/>
      <c r="BR242" s="631"/>
      <c r="BS242" s="631"/>
      <c r="BT242" s="631"/>
      <c r="BU242" s="631"/>
      <c r="BV242" s="631"/>
      <c r="BW242" s="631"/>
      <c r="BX242" s="631"/>
      <c r="BY242" s="631"/>
      <c r="BZ242" s="631"/>
      <c r="CA242" s="631"/>
      <c r="CB242" s="637"/>
      <c r="CC242" s="636"/>
      <c r="CD242" s="636"/>
      <c r="CE242" s="637"/>
      <c r="CF242" s="637"/>
      <c r="CG242" s="637"/>
      <c r="CH242" s="637"/>
      <c r="CI242" s="636"/>
      <c r="CJ242" s="636"/>
      <c r="CK242" s="637"/>
      <c r="CL242" s="637"/>
      <c r="CM242" s="637"/>
      <c r="CN242" s="705"/>
      <c r="CO242" s="667">
        <f t="shared" si="136"/>
        <v>1</v>
      </c>
      <c r="CP242" s="88">
        <f t="shared" si="137"/>
        <v>1.125</v>
      </c>
      <c r="CQ242" s="667">
        <f t="shared" si="138"/>
        <v>1.25</v>
      </c>
    </row>
    <row r="243" spans="22:97" s="67" customFormat="1" ht="16.5" hidden="1" customHeight="1" x14ac:dyDescent="0.3">
      <c r="V243" s="655"/>
      <c r="AA243" s="656"/>
      <c r="AB243" s="656"/>
      <c r="AD243" s="656"/>
      <c r="AE243" s="657"/>
      <c r="AH243" s="658"/>
      <c r="AI243" s="658"/>
      <c r="AK243" s="656"/>
      <c r="AR243" s="656"/>
      <c r="AV243" s="656"/>
      <c r="AX243" s="656"/>
      <c r="AY243" s="631"/>
      <c r="AZ243" s="631"/>
      <c r="BA243" s="631"/>
      <c r="BB243" s="631"/>
      <c r="BC243" s="631"/>
      <c r="BD243" s="631"/>
      <c r="BE243" s="631"/>
      <c r="BF243" s="631">
        <f t="shared" si="139"/>
        <v>0</v>
      </c>
      <c r="BG243" s="631"/>
      <c r="BH243" s="631"/>
      <c r="BI243" s="631" t="s">
        <v>580</v>
      </c>
      <c r="BJ243" s="631" t="s">
        <v>568</v>
      </c>
      <c r="BK243" s="631">
        <v>0</v>
      </c>
      <c r="BL243" s="631" t="s">
        <v>567</v>
      </c>
      <c r="BM243" s="631">
        <f>0.8/0.8</f>
        <v>1</v>
      </c>
      <c r="BN243" s="631">
        <f>1/0.8</f>
        <v>1.25</v>
      </c>
      <c r="BO243" s="631" t="s">
        <v>258</v>
      </c>
      <c r="BP243" s="631"/>
      <c r="BQ243" s="631"/>
      <c r="BR243" s="631"/>
      <c r="BS243" s="631"/>
      <c r="BT243" s="631"/>
      <c r="BU243" s="631"/>
      <c r="BV243" s="631"/>
      <c r="BW243" s="631"/>
      <c r="BX243" s="631"/>
      <c r="BY243" s="631"/>
      <c r="BZ243" s="631"/>
      <c r="CA243" s="631"/>
      <c r="CB243" s="637"/>
      <c r="CC243" s="636"/>
      <c r="CD243" s="636"/>
      <c r="CE243" s="637"/>
      <c r="CF243" s="637"/>
      <c r="CG243" s="637"/>
      <c r="CH243" s="637"/>
      <c r="CI243" s="636"/>
      <c r="CJ243" s="636"/>
      <c r="CK243" s="637"/>
      <c r="CL243" s="637"/>
      <c r="CM243" s="637"/>
      <c r="CN243" s="705"/>
      <c r="CO243" s="667">
        <f t="shared" si="136"/>
        <v>1</v>
      </c>
      <c r="CP243" s="88">
        <f t="shared" si="137"/>
        <v>1.125</v>
      </c>
      <c r="CQ243" s="667">
        <f t="shared" si="138"/>
        <v>1.25</v>
      </c>
    </row>
    <row r="244" spans="22:97" s="67" customFormat="1" ht="16.5" hidden="1" customHeight="1" x14ac:dyDescent="0.3">
      <c r="V244" s="655"/>
      <c r="AA244" s="656"/>
      <c r="AB244" s="656"/>
      <c r="AD244" s="656"/>
      <c r="AE244" s="657"/>
      <c r="AH244" s="658"/>
      <c r="AI244" s="658"/>
      <c r="AK244" s="656"/>
      <c r="AR244" s="656"/>
      <c r="AU244" s="666"/>
      <c r="AV244" s="656"/>
      <c r="AX244" s="656"/>
      <c r="AY244" s="631"/>
      <c r="AZ244" s="631"/>
      <c r="BA244" s="631"/>
      <c r="BB244" s="631"/>
      <c r="BC244" s="631"/>
      <c r="BD244" s="631"/>
      <c r="BE244" s="631"/>
      <c r="BF244" s="631">
        <f t="shared" si="139"/>
        <v>4.5</v>
      </c>
      <c r="BG244" s="631"/>
      <c r="BH244" s="631"/>
      <c r="BI244" s="631" t="s">
        <v>581</v>
      </c>
      <c r="BJ244" s="631" t="s">
        <v>568</v>
      </c>
      <c r="BK244" s="631">
        <v>0.18</v>
      </c>
      <c r="BL244" s="631" t="s">
        <v>567</v>
      </c>
      <c r="BM244" s="631">
        <v>0.42</v>
      </c>
      <c r="BN244" s="631">
        <f>0.3/0.2</f>
        <v>1.4999999999999998</v>
      </c>
      <c r="BO244" s="631" t="s">
        <v>258</v>
      </c>
      <c r="BP244" s="631"/>
      <c r="BQ244" s="631"/>
      <c r="BR244" s="631"/>
      <c r="BS244" s="631"/>
      <c r="BT244" s="631"/>
      <c r="BU244" s="631"/>
      <c r="BV244" s="631"/>
      <c r="BW244" s="631"/>
      <c r="BX244" s="631"/>
      <c r="BY244" s="631"/>
      <c r="BZ244" s="631"/>
      <c r="CA244" s="631"/>
      <c r="CB244" s="637"/>
      <c r="CC244" s="636"/>
      <c r="CD244" s="636"/>
      <c r="CE244" s="637"/>
      <c r="CF244" s="637"/>
      <c r="CG244" s="637"/>
      <c r="CH244" s="637"/>
      <c r="CI244" s="636"/>
      <c r="CJ244" s="636"/>
      <c r="CK244" s="637"/>
      <c r="CL244" s="637"/>
      <c r="CM244" s="637"/>
      <c r="CN244" s="705"/>
      <c r="CO244" s="667">
        <f t="shared" si="136"/>
        <v>0.42</v>
      </c>
      <c r="CP244" s="88">
        <f t="shared" si="137"/>
        <v>0.95999999999999985</v>
      </c>
      <c r="CQ244" s="667">
        <f t="shared" si="138"/>
        <v>1.4999999999999998</v>
      </c>
    </row>
    <row r="245" spans="22:97" s="67" customFormat="1" ht="16.5" hidden="1" customHeight="1" x14ac:dyDescent="0.3">
      <c r="V245" s="655"/>
      <c r="AA245" s="656"/>
      <c r="AB245" s="656"/>
      <c r="AD245" s="656"/>
      <c r="AE245" s="657"/>
      <c r="AH245" s="658"/>
      <c r="AI245" s="658"/>
      <c r="AK245" s="656"/>
      <c r="AR245" s="656"/>
      <c r="AV245" s="656"/>
      <c r="AX245" s="656"/>
      <c r="AY245" s="631"/>
      <c r="AZ245" s="631"/>
      <c r="BA245" s="631"/>
      <c r="BB245" s="631"/>
      <c r="BC245" s="631"/>
      <c r="BD245" s="631"/>
      <c r="BE245" s="631"/>
      <c r="BF245" s="631">
        <f t="shared" si="139"/>
        <v>12</v>
      </c>
      <c r="BG245" s="631"/>
      <c r="BH245" s="631"/>
      <c r="BI245" s="631" t="s">
        <v>582</v>
      </c>
      <c r="BJ245" s="631" t="s">
        <v>568</v>
      </c>
      <c r="BK245" s="631">
        <v>0.48</v>
      </c>
      <c r="BL245" s="631" t="s">
        <v>567</v>
      </c>
      <c r="BM245" s="631">
        <v>0.32</v>
      </c>
      <c r="BN245" s="631">
        <f>0.4/0.3</f>
        <v>1.3333333333333335</v>
      </c>
      <c r="BO245" s="631" t="s">
        <v>258</v>
      </c>
      <c r="BP245" s="631"/>
      <c r="BQ245" s="631"/>
      <c r="BR245" s="631"/>
      <c r="BS245" s="631"/>
      <c r="BT245" s="631"/>
      <c r="BU245" s="631"/>
      <c r="BV245" s="631"/>
      <c r="BW245" s="631"/>
      <c r="BX245" s="631"/>
      <c r="BY245" s="631"/>
      <c r="BZ245" s="631"/>
      <c r="CA245" s="631"/>
      <c r="CB245" s="637"/>
      <c r="CC245" s="636"/>
      <c r="CD245" s="636"/>
      <c r="CE245" s="637"/>
      <c r="CF245" s="637"/>
      <c r="CG245" s="637"/>
      <c r="CH245" s="637"/>
      <c r="CI245" s="636"/>
      <c r="CJ245" s="636"/>
      <c r="CK245" s="637"/>
      <c r="CL245" s="637"/>
      <c r="CM245" s="637"/>
      <c r="CN245" s="705"/>
      <c r="CO245" s="667">
        <f t="shared" si="136"/>
        <v>0.32</v>
      </c>
      <c r="CP245" s="88">
        <f t="shared" si="137"/>
        <v>0.82666666666666677</v>
      </c>
      <c r="CQ245" s="667">
        <f t="shared" si="138"/>
        <v>1.3333333333333335</v>
      </c>
    </row>
    <row r="246" spans="22:97" s="67" customFormat="1" ht="16.5" hidden="1" customHeight="1" x14ac:dyDescent="0.3">
      <c r="V246" s="655"/>
      <c r="AA246" s="656"/>
      <c r="AB246" s="656"/>
      <c r="AD246" s="656"/>
      <c r="AE246" s="657"/>
      <c r="AH246" s="658"/>
      <c r="AI246" s="658"/>
      <c r="AK246" s="656"/>
      <c r="AR246" s="656"/>
      <c r="AV246" s="656"/>
      <c r="AX246" s="656"/>
      <c r="AY246" s="631"/>
      <c r="AZ246" s="631"/>
      <c r="BA246" s="631"/>
      <c r="BB246" s="631"/>
      <c r="BC246" s="631"/>
      <c r="BD246" s="631"/>
      <c r="BE246" s="631"/>
      <c r="BF246" s="631">
        <f t="shared" si="139"/>
        <v>12</v>
      </c>
      <c r="BG246" s="631">
        <f>0.4*21</f>
        <v>8.4</v>
      </c>
      <c r="BH246" s="631"/>
      <c r="BI246" s="631" t="s">
        <v>583</v>
      </c>
      <c r="BJ246" s="631" t="s">
        <v>568</v>
      </c>
      <c r="BK246" s="631">
        <v>0.48</v>
      </c>
      <c r="BL246" s="631" t="s">
        <v>567</v>
      </c>
      <c r="BM246" s="631">
        <v>0.32</v>
      </c>
      <c r="BN246" s="631">
        <f>1/0.8</f>
        <v>1.25</v>
      </c>
      <c r="BO246" s="631" t="s">
        <v>258</v>
      </c>
      <c r="BP246" s="631"/>
      <c r="BQ246" s="631"/>
      <c r="BR246" s="631"/>
      <c r="BS246" s="631"/>
      <c r="BT246" s="631"/>
      <c r="BU246" s="631"/>
      <c r="BV246" s="631"/>
      <c r="BW246" s="631"/>
      <c r="BX246" s="631"/>
      <c r="BY246" s="631"/>
      <c r="BZ246" s="631"/>
      <c r="CA246" s="631"/>
      <c r="CB246" s="637"/>
      <c r="CC246" s="636"/>
      <c r="CD246" s="636"/>
      <c r="CE246" s="637"/>
      <c r="CF246" s="637"/>
      <c r="CG246" s="637"/>
      <c r="CH246" s="637"/>
      <c r="CI246" s="636"/>
      <c r="CJ246" s="636"/>
      <c r="CK246" s="637"/>
      <c r="CL246" s="637"/>
      <c r="CM246" s="637"/>
      <c r="CN246" s="705"/>
      <c r="CO246" s="667">
        <f t="shared" si="136"/>
        <v>0.32</v>
      </c>
      <c r="CP246" s="88">
        <f t="shared" si="137"/>
        <v>0.78500000000000003</v>
      </c>
      <c r="CQ246" s="667">
        <f t="shared" si="138"/>
        <v>1.25</v>
      </c>
    </row>
    <row r="247" spans="22:97" s="67" customFormat="1" ht="16.5" hidden="1" customHeight="1" x14ac:dyDescent="0.3">
      <c r="V247" s="655"/>
      <c r="AA247" s="656"/>
      <c r="AB247" s="656"/>
      <c r="AD247" s="656"/>
      <c r="AE247" s="657"/>
      <c r="AH247" s="658"/>
      <c r="AI247" s="658"/>
      <c r="AK247" s="656"/>
      <c r="AR247" s="656"/>
      <c r="AV247" s="656"/>
      <c r="AX247" s="656"/>
      <c r="AY247" s="631"/>
      <c r="AZ247" s="631"/>
      <c r="BA247" s="631"/>
      <c r="BB247" s="631"/>
      <c r="BC247" s="631"/>
      <c r="BD247" s="631"/>
      <c r="BE247" s="631"/>
      <c r="BF247" s="631">
        <f t="shared" si="139"/>
        <v>3</v>
      </c>
      <c r="BG247" s="631"/>
      <c r="BH247" s="631"/>
      <c r="BI247" s="631" t="s">
        <v>584</v>
      </c>
      <c r="BJ247" s="631" t="s">
        <v>568</v>
      </c>
      <c r="BK247" s="631">
        <v>0.12</v>
      </c>
      <c r="BL247" s="631" t="s">
        <v>567</v>
      </c>
      <c r="BM247" s="631">
        <v>0.42</v>
      </c>
      <c r="BN247" s="631">
        <f>1/0.8</f>
        <v>1.25</v>
      </c>
      <c r="BO247" s="631" t="s">
        <v>258</v>
      </c>
      <c r="BP247" s="631"/>
      <c r="BQ247" s="631"/>
      <c r="BR247" s="631"/>
      <c r="BS247" s="631"/>
      <c r="BT247" s="631"/>
      <c r="BU247" s="631"/>
      <c r="BV247" s="631"/>
      <c r="BW247" s="631"/>
      <c r="BX247" s="631"/>
      <c r="BY247" s="631"/>
      <c r="BZ247" s="631"/>
      <c r="CA247" s="631"/>
      <c r="CB247" s="637"/>
      <c r="CC247" s="636"/>
      <c r="CD247" s="636"/>
      <c r="CE247" s="637"/>
      <c r="CF247" s="637"/>
      <c r="CG247" s="637"/>
      <c r="CH247" s="637"/>
      <c r="CI247" s="636"/>
      <c r="CJ247" s="636"/>
      <c r="CK247" s="637"/>
      <c r="CL247" s="637"/>
      <c r="CM247" s="637"/>
      <c r="CN247" s="705"/>
      <c r="CO247" s="667">
        <f t="shared" si="136"/>
        <v>0.42</v>
      </c>
      <c r="CP247" s="88">
        <f t="shared" si="137"/>
        <v>0.83499999999999996</v>
      </c>
      <c r="CQ247" s="667">
        <f t="shared" si="138"/>
        <v>1.25</v>
      </c>
    </row>
    <row r="248" spans="22:97" s="67" customFormat="1" ht="16.5" hidden="1" customHeight="1" x14ac:dyDescent="0.3">
      <c r="V248" s="655"/>
      <c r="AA248" s="656"/>
      <c r="AB248" s="656"/>
      <c r="AD248" s="656"/>
      <c r="AE248" s="657"/>
      <c r="AH248" s="658"/>
      <c r="AI248" s="658"/>
      <c r="AK248" s="656"/>
      <c r="AR248" s="656"/>
      <c r="AU248" s="666"/>
      <c r="AV248" s="656"/>
      <c r="AX248" s="656"/>
      <c r="AY248" s="631"/>
      <c r="AZ248" s="631"/>
      <c r="BA248" s="631"/>
      <c r="BB248" s="631"/>
      <c r="BC248" s="631"/>
      <c r="BD248" s="631"/>
      <c r="BE248" s="631"/>
      <c r="BF248" s="631">
        <f t="shared" si="139"/>
        <v>12</v>
      </c>
      <c r="BG248" s="631"/>
      <c r="BH248" s="631"/>
      <c r="BI248" s="631" t="s">
        <v>585</v>
      </c>
      <c r="BJ248" s="631" t="s">
        <v>568</v>
      </c>
      <c r="BK248" s="631">
        <v>0.48</v>
      </c>
      <c r="BL248" s="631" t="s">
        <v>567</v>
      </c>
      <c r="BM248" s="631">
        <v>0.42</v>
      </c>
      <c r="BN248" s="631">
        <f>0.3/0.2</f>
        <v>1.4999999999999998</v>
      </c>
      <c r="BO248" s="631" t="s">
        <v>258</v>
      </c>
      <c r="BP248" s="631"/>
      <c r="BQ248" s="631"/>
      <c r="BR248" s="631"/>
      <c r="BS248" s="631"/>
      <c r="BT248" s="631"/>
      <c r="BU248" s="631"/>
      <c r="BV248" s="631"/>
      <c r="BW248" s="631"/>
      <c r="BX248" s="631"/>
      <c r="BY248" s="631"/>
      <c r="BZ248" s="631"/>
      <c r="CA248" s="631"/>
      <c r="CB248" s="637"/>
      <c r="CC248" s="636"/>
      <c r="CD248" s="636"/>
      <c r="CE248" s="637"/>
      <c r="CF248" s="637"/>
      <c r="CG248" s="637"/>
      <c r="CH248" s="637"/>
      <c r="CI248" s="636"/>
      <c r="CJ248" s="636"/>
      <c r="CK248" s="637"/>
      <c r="CL248" s="637"/>
      <c r="CM248" s="637"/>
      <c r="CN248" s="705"/>
      <c r="CO248" s="667">
        <f t="shared" si="136"/>
        <v>0.42</v>
      </c>
      <c r="CP248" s="88">
        <f t="shared" si="137"/>
        <v>0.95999999999999985</v>
      </c>
      <c r="CQ248" s="667">
        <f t="shared" si="138"/>
        <v>1.4999999999999998</v>
      </c>
    </row>
    <row r="249" spans="22:97" s="67" customFormat="1" ht="16.5" hidden="1" customHeight="1" x14ac:dyDescent="0.3">
      <c r="V249" s="655"/>
      <c r="AA249" s="656"/>
      <c r="AB249" s="656"/>
      <c r="AD249" s="656"/>
      <c r="AE249" s="657"/>
      <c r="AH249" s="658"/>
      <c r="AI249" s="658"/>
      <c r="AK249" s="656"/>
      <c r="AR249" s="656"/>
      <c r="AV249" s="656"/>
      <c r="AX249" s="656"/>
      <c r="AY249" s="631"/>
      <c r="AZ249" s="631"/>
      <c r="BA249" s="631"/>
      <c r="BB249" s="631"/>
      <c r="BC249" s="631"/>
      <c r="BD249" s="631"/>
      <c r="BE249" s="631"/>
      <c r="BF249" s="631">
        <f t="shared" si="139"/>
        <v>7.5</v>
      </c>
      <c r="BG249" s="631"/>
      <c r="BH249" s="631"/>
      <c r="BI249" s="631" t="s">
        <v>586</v>
      </c>
      <c r="BJ249" s="631" t="s">
        <v>568</v>
      </c>
      <c r="BK249" s="631">
        <v>0.3</v>
      </c>
      <c r="BL249" s="631" t="s">
        <v>567</v>
      </c>
      <c r="BM249" s="631">
        <v>0.3</v>
      </c>
      <c r="BN249" s="631">
        <f>1/0.8</f>
        <v>1.25</v>
      </c>
      <c r="BO249" s="631" t="s">
        <v>258</v>
      </c>
      <c r="BP249" s="631"/>
      <c r="BQ249" s="631"/>
      <c r="BR249" s="631"/>
      <c r="BS249" s="631"/>
      <c r="BT249" s="631"/>
      <c r="BU249" s="631"/>
      <c r="BV249" s="631"/>
      <c r="BW249" s="631"/>
      <c r="BX249" s="631"/>
      <c r="BY249" s="631"/>
      <c r="BZ249" s="631"/>
      <c r="CA249" s="631"/>
      <c r="CB249" s="637"/>
      <c r="CC249" s="636"/>
      <c r="CD249" s="636"/>
      <c r="CE249" s="637"/>
      <c r="CF249" s="637"/>
      <c r="CG249" s="637"/>
      <c r="CH249" s="637"/>
      <c r="CI249" s="636"/>
      <c r="CJ249" s="636"/>
      <c r="CK249" s="637"/>
      <c r="CL249" s="637"/>
      <c r="CM249" s="637"/>
      <c r="CN249" s="705"/>
      <c r="CO249" s="667">
        <f t="shared" si="136"/>
        <v>0.3</v>
      </c>
      <c r="CP249" s="88">
        <f t="shared" si="137"/>
        <v>0.77500000000000002</v>
      </c>
      <c r="CQ249" s="667">
        <f t="shared" si="138"/>
        <v>1.25</v>
      </c>
    </row>
    <row r="250" spans="22:97" s="88" customFormat="1" ht="16.5" hidden="1" customHeight="1" x14ac:dyDescent="0.3">
      <c r="V250" s="667"/>
      <c r="AA250" s="665"/>
      <c r="AB250" s="665"/>
      <c r="AD250" s="665"/>
      <c r="AE250" s="668"/>
      <c r="AH250" s="669"/>
      <c r="AI250" s="669"/>
      <c r="AK250" s="665"/>
      <c r="AR250" s="665"/>
      <c r="AY250" s="631"/>
      <c r="AZ250" s="631"/>
      <c r="BA250" s="631"/>
      <c r="BB250" s="631"/>
      <c r="BC250" s="631"/>
      <c r="BD250" s="631"/>
      <c r="BE250" s="631"/>
      <c r="BF250" s="631"/>
      <c r="BG250" s="631"/>
      <c r="BH250" s="631" t="s">
        <v>314</v>
      </c>
      <c r="BI250" s="631" t="s">
        <v>569</v>
      </c>
      <c r="BJ250" s="631" t="s">
        <v>427</v>
      </c>
      <c r="BK250" s="631">
        <v>0.2</v>
      </c>
      <c r="BL250" s="631" t="s">
        <v>411</v>
      </c>
      <c r="BM250" s="631">
        <v>0.05</v>
      </c>
      <c r="BN250" s="631">
        <v>0.39</v>
      </c>
      <c r="BO250" s="631" t="s">
        <v>258</v>
      </c>
      <c r="BP250" s="631"/>
      <c r="BQ250" s="631"/>
      <c r="BR250" s="631"/>
      <c r="BS250" s="631"/>
      <c r="BT250" s="631"/>
      <c r="BU250" s="631"/>
      <c r="BV250" s="631"/>
      <c r="BW250" s="631"/>
      <c r="BX250" s="631">
        <f>0.25*0.9*25</f>
        <v>5.625</v>
      </c>
      <c r="BY250" s="631" t="s">
        <v>298</v>
      </c>
      <c r="BZ250" s="631"/>
      <c r="CA250" s="631"/>
      <c r="CB250" s="638"/>
      <c r="CC250" s="899"/>
      <c r="CD250" s="899"/>
      <c r="CE250" s="638"/>
      <c r="CF250" s="638"/>
      <c r="CG250" s="638"/>
      <c r="CH250" s="638"/>
      <c r="CI250" s="899"/>
      <c r="CJ250" s="899"/>
      <c r="CK250" s="638"/>
      <c r="CL250" s="638"/>
      <c r="CM250" s="638"/>
      <c r="CN250" s="638"/>
      <c r="CO250" s="667">
        <f t="shared" si="136"/>
        <v>0.05</v>
      </c>
      <c r="CP250" s="88">
        <f t="shared" si="137"/>
        <v>0.22</v>
      </c>
      <c r="CQ250" s="667">
        <f t="shared" si="138"/>
        <v>0.39</v>
      </c>
      <c r="CR250" s="88">
        <v>0.05</v>
      </c>
      <c r="CS250" s="88">
        <v>0.3</v>
      </c>
    </row>
    <row r="251" spans="22:97" s="88" customFormat="1" ht="16.5" hidden="1" customHeight="1" x14ac:dyDescent="0.3">
      <c r="V251" s="667"/>
      <c r="AA251" s="665"/>
      <c r="AB251" s="665"/>
      <c r="AD251" s="665"/>
      <c r="AE251" s="668"/>
      <c r="AH251" s="669"/>
      <c r="AI251" s="669"/>
      <c r="AK251" s="665"/>
      <c r="AR251" s="665"/>
      <c r="AY251" s="631"/>
      <c r="AZ251" s="631"/>
      <c r="BA251" s="631"/>
      <c r="BB251" s="631"/>
      <c r="BC251" s="631"/>
      <c r="BD251" s="631"/>
      <c r="BE251" s="631"/>
      <c r="BF251" s="631"/>
      <c r="BG251" s="631"/>
      <c r="BH251" s="631" t="s">
        <v>314</v>
      </c>
      <c r="BI251" s="631" t="s">
        <v>587</v>
      </c>
      <c r="BJ251" s="631" t="s">
        <v>568</v>
      </c>
      <c r="BK251" s="631">
        <v>0.48</v>
      </c>
      <c r="BL251" s="631" t="s">
        <v>567</v>
      </c>
      <c r="BM251" s="631">
        <v>0.05</v>
      </c>
      <c r="BN251" s="631">
        <v>0.32</v>
      </c>
      <c r="BO251" s="631" t="s">
        <v>258</v>
      </c>
      <c r="BP251" s="631"/>
      <c r="BQ251" s="631"/>
      <c r="BR251" s="631"/>
      <c r="BS251" s="631"/>
      <c r="BT251" s="631"/>
      <c r="BU251" s="631"/>
      <c r="BV251" s="631"/>
      <c r="BW251" s="631"/>
      <c r="BX251" s="631">
        <f>0.25*0.9*25</f>
        <v>5.625</v>
      </c>
      <c r="BY251" s="631" t="s">
        <v>298</v>
      </c>
      <c r="BZ251" s="631"/>
      <c r="CA251" s="631"/>
      <c r="CB251" s="638"/>
      <c r="CC251" s="899"/>
      <c r="CD251" s="899"/>
      <c r="CE251" s="638"/>
      <c r="CF251" s="638"/>
      <c r="CG251" s="638"/>
      <c r="CH251" s="638"/>
      <c r="CI251" s="899"/>
      <c r="CJ251" s="899"/>
      <c r="CK251" s="638"/>
      <c r="CL251" s="638"/>
      <c r="CM251" s="638"/>
      <c r="CN251" s="638"/>
      <c r="CO251" s="667">
        <f t="shared" si="136"/>
        <v>0.05</v>
      </c>
      <c r="CP251" s="88">
        <f t="shared" si="137"/>
        <v>0.185</v>
      </c>
      <c r="CQ251" s="667">
        <f t="shared" si="138"/>
        <v>0.32</v>
      </c>
      <c r="CR251" s="88">
        <v>0.05</v>
      </c>
      <c r="CS251" s="88">
        <v>0.3</v>
      </c>
    </row>
    <row r="252" spans="22:97" s="88" customFormat="1" ht="16.5" hidden="1" customHeight="1" x14ac:dyDescent="0.3">
      <c r="V252" s="667"/>
      <c r="AA252" s="665"/>
      <c r="AB252" s="665"/>
      <c r="AD252" s="665"/>
      <c r="AE252" s="668"/>
      <c r="AH252" s="669"/>
      <c r="AI252" s="669"/>
      <c r="AK252" s="665"/>
      <c r="AR252" s="665"/>
      <c r="AY252" s="631"/>
      <c r="AZ252" s="631"/>
      <c r="BA252" s="631"/>
      <c r="BB252" s="631"/>
      <c r="BC252" s="631"/>
      <c r="BD252" s="631"/>
      <c r="BE252" s="631"/>
      <c r="BF252" s="631" t="s">
        <v>496</v>
      </c>
      <c r="BG252" s="631">
        <f>AV267</f>
        <v>5.497666666666666E-2</v>
      </c>
      <c r="BH252" s="631" t="s">
        <v>97</v>
      </c>
      <c r="BI252" s="631" t="s">
        <v>588</v>
      </c>
      <c r="BJ252" s="631" t="s">
        <v>332</v>
      </c>
      <c r="BK252" s="631">
        <f>AV267</f>
        <v>5.497666666666666E-2</v>
      </c>
      <c r="BL252" s="631" t="s">
        <v>424</v>
      </c>
      <c r="BM252" s="631">
        <v>0.05</v>
      </c>
      <c r="BN252" s="631">
        <v>0.3</v>
      </c>
      <c r="BO252" s="631" t="s">
        <v>258</v>
      </c>
      <c r="BP252" s="631"/>
      <c r="BQ252" s="631"/>
      <c r="BR252" s="631"/>
      <c r="BS252" s="631"/>
      <c r="BT252" s="631"/>
      <c r="BU252" s="631"/>
      <c r="BV252" s="631"/>
      <c r="BW252" s="631"/>
      <c r="BX252" s="631"/>
      <c r="BY252" s="631"/>
      <c r="BZ252" s="631"/>
      <c r="CA252" s="631"/>
      <c r="CB252" s="638"/>
      <c r="CC252" s="899"/>
      <c r="CD252" s="899"/>
      <c r="CE252" s="638"/>
      <c r="CF252" s="638"/>
      <c r="CG252" s="638"/>
      <c r="CH252" s="638"/>
      <c r="CI252" s="899"/>
      <c r="CJ252" s="899"/>
      <c r="CK252" s="638"/>
      <c r="CL252" s="638"/>
      <c r="CM252" s="638"/>
      <c r="CN252" s="638"/>
      <c r="CO252" s="667">
        <f t="shared" si="136"/>
        <v>0.05</v>
      </c>
      <c r="CP252" s="88">
        <f t="shared" si="137"/>
        <v>0.17499999999999999</v>
      </c>
      <c r="CQ252" s="667">
        <f t="shared" si="138"/>
        <v>0.3</v>
      </c>
      <c r="CR252" s="88">
        <v>0.28999999999999998</v>
      </c>
      <c r="CS252" s="88">
        <v>0.28999999999999998</v>
      </c>
    </row>
    <row r="253" spans="22:97" s="88" customFormat="1" ht="16.5" hidden="1" customHeight="1" x14ac:dyDescent="0.3">
      <c r="V253" s="667"/>
      <c r="AA253" s="665"/>
      <c r="AB253" s="665"/>
      <c r="AD253" s="665"/>
      <c r="AE253" s="668"/>
      <c r="AH253" s="669"/>
      <c r="AI253" s="669"/>
      <c r="AK253" s="665"/>
      <c r="AR253" s="665"/>
      <c r="AY253" s="631"/>
      <c r="AZ253" s="631"/>
      <c r="BA253" s="631"/>
      <c r="BB253" s="631"/>
      <c r="BC253" s="631"/>
      <c r="BD253" s="631"/>
      <c r="BE253" s="631"/>
      <c r="BF253" s="631"/>
      <c r="BG253" s="631"/>
      <c r="BH253" s="631"/>
      <c r="BI253" s="631" t="s">
        <v>563</v>
      </c>
      <c r="BJ253" s="631" t="s">
        <v>332</v>
      </c>
      <c r="BK253" s="631">
        <f>AW267</f>
        <v>2.748833333333333E-2</v>
      </c>
      <c r="BL253" s="631" t="s">
        <v>424</v>
      </c>
      <c r="BM253" s="631">
        <v>0.05</v>
      </c>
      <c r="BN253" s="631">
        <v>0.3</v>
      </c>
      <c r="BO253" s="631" t="s">
        <v>258</v>
      </c>
      <c r="BP253" s="631"/>
      <c r="BQ253" s="631"/>
      <c r="BR253" s="631"/>
      <c r="BS253" s="631"/>
      <c r="BT253" s="631"/>
      <c r="BU253" s="631"/>
      <c r="BV253" s="631"/>
      <c r="BW253" s="631"/>
      <c r="BX253" s="631"/>
      <c r="BY253" s="631"/>
      <c r="BZ253" s="631"/>
      <c r="CA253" s="631"/>
      <c r="CB253" s="638"/>
      <c r="CC253" s="899"/>
      <c r="CD253" s="899"/>
      <c r="CE253" s="638"/>
      <c r="CF253" s="638"/>
      <c r="CG253" s="638"/>
      <c r="CH253" s="638"/>
      <c r="CI253" s="899"/>
      <c r="CJ253" s="899"/>
      <c r="CK253" s="638"/>
      <c r="CL253" s="638"/>
      <c r="CM253" s="638"/>
      <c r="CN253" s="638"/>
      <c r="CO253" s="667">
        <f t="shared" si="136"/>
        <v>0.05</v>
      </c>
      <c r="CP253" s="88">
        <f t="shared" si="137"/>
        <v>0.17499999999999999</v>
      </c>
      <c r="CQ253" s="667">
        <f t="shared" si="138"/>
        <v>0.3</v>
      </c>
    </row>
    <row r="254" spans="22:97" s="88" customFormat="1" ht="16.5" hidden="1" customHeight="1" x14ac:dyDescent="0.3">
      <c r="V254" s="667"/>
      <c r="AA254" s="665"/>
      <c r="AB254" s="665"/>
      <c r="AD254" s="665"/>
      <c r="AE254" s="668"/>
      <c r="AH254" s="669"/>
      <c r="AI254" s="669"/>
      <c r="AK254" s="665"/>
      <c r="AR254" s="665"/>
      <c r="AY254" s="631"/>
      <c r="AZ254" s="631"/>
      <c r="BA254" s="631"/>
      <c r="BB254" s="631"/>
      <c r="BC254" s="631"/>
      <c r="BD254" s="631"/>
      <c r="BE254" s="631"/>
      <c r="BF254" s="631"/>
      <c r="BG254" s="631"/>
      <c r="BH254" s="631"/>
      <c r="BI254" s="631" t="s">
        <v>564</v>
      </c>
      <c r="BJ254" s="631" t="s">
        <v>332</v>
      </c>
      <c r="BK254" s="631">
        <f>AX267</f>
        <v>3.9583199999999999E-2</v>
      </c>
      <c r="BL254" s="631" t="s">
        <v>424</v>
      </c>
      <c r="BM254" s="631">
        <v>0.05</v>
      </c>
      <c r="BN254" s="631">
        <v>0.3</v>
      </c>
      <c r="BO254" s="631" t="s">
        <v>258</v>
      </c>
      <c r="BP254" s="631"/>
      <c r="BQ254" s="631"/>
      <c r="BR254" s="631"/>
      <c r="BS254" s="631"/>
      <c r="BT254" s="631"/>
      <c r="BU254" s="631"/>
      <c r="BV254" s="631"/>
      <c r="BW254" s="631"/>
      <c r="BX254" s="631"/>
      <c r="BY254" s="631"/>
      <c r="BZ254" s="631"/>
      <c r="CA254" s="631"/>
      <c r="CB254" s="638"/>
      <c r="CC254" s="899"/>
      <c r="CD254" s="899"/>
      <c r="CE254" s="638"/>
      <c r="CF254" s="638"/>
      <c r="CG254" s="638"/>
      <c r="CH254" s="638"/>
      <c r="CI254" s="899"/>
      <c r="CJ254" s="899"/>
      <c r="CK254" s="638"/>
      <c r="CL254" s="638"/>
      <c r="CM254" s="638"/>
      <c r="CN254" s="638"/>
      <c r="CO254" s="667">
        <f t="shared" si="136"/>
        <v>0.05</v>
      </c>
      <c r="CP254" s="88">
        <f t="shared" si="137"/>
        <v>0.17499999999999999</v>
      </c>
      <c r="CQ254" s="667">
        <f t="shared" si="138"/>
        <v>0.3</v>
      </c>
    </row>
    <row r="255" spans="22:97" s="88" customFormat="1" ht="16.5" hidden="1" customHeight="1" x14ac:dyDescent="0.3">
      <c r="V255" s="667"/>
      <c r="AA255" s="665"/>
      <c r="AB255" s="665"/>
      <c r="AD255" s="665"/>
      <c r="AE255" s="668"/>
      <c r="AH255" s="669"/>
      <c r="AI255" s="669"/>
      <c r="AK255" s="665"/>
      <c r="AR255" s="665"/>
      <c r="AY255" s="631"/>
      <c r="AZ255" s="631"/>
      <c r="BA255" s="631"/>
      <c r="BB255" s="631"/>
      <c r="BC255" s="631"/>
      <c r="BD255" s="631"/>
      <c r="BE255" s="631"/>
      <c r="BF255" s="631"/>
      <c r="BG255" s="631"/>
      <c r="BH255" s="631"/>
      <c r="BI255" s="631" t="s">
        <v>565</v>
      </c>
      <c r="BJ255" s="631" t="s">
        <v>332</v>
      </c>
      <c r="BK255" s="631">
        <f>AY267</f>
        <v>1.9791599999999999E-2</v>
      </c>
      <c r="BL255" s="631" t="s">
        <v>424</v>
      </c>
      <c r="BM255" s="631">
        <v>0.05</v>
      </c>
      <c r="BN255" s="631">
        <v>0.3</v>
      </c>
      <c r="BO255" s="631" t="s">
        <v>258</v>
      </c>
      <c r="BP255" s="631"/>
      <c r="BQ255" s="631"/>
      <c r="BR255" s="631"/>
      <c r="BS255" s="631"/>
      <c r="BT255" s="631"/>
      <c r="BU255" s="631"/>
      <c r="BV255" s="631"/>
      <c r="BW255" s="631"/>
      <c r="BX255" s="631"/>
      <c r="BY255" s="631"/>
      <c r="BZ255" s="631"/>
      <c r="CA255" s="631"/>
      <c r="CB255" s="638"/>
      <c r="CC255" s="899"/>
      <c r="CD255" s="899"/>
      <c r="CE255" s="638"/>
      <c r="CF255" s="638"/>
      <c r="CG255" s="638"/>
      <c r="CH255" s="638"/>
      <c r="CI255" s="899"/>
      <c r="CJ255" s="899"/>
      <c r="CK255" s="638"/>
      <c r="CL255" s="638"/>
      <c r="CM255" s="638"/>
      <c r="CN255" s="638"/>
      <c r="CO255" s="667">
        <f t="shared" si="136"/>
        <v>0.05</v>
      </c>
      <c r="CP255" s="88">
        <f t="shared" si="137"/>
        <v>0.17499999999999999</v>
      </c>
      <c r="CQ255" s="667">
        <f t="shared" si="138"/>
        <v>0.3</v>
      </c>
    </row>
    <row r="256" spans="22:97" s="88" customFormat="1" ht="16.5" hidden="1" customHeight="1" x14ac:dyDescent="0.3">
      <c r="V256" s="667"/>
      <c r="AA256" s="665"/>
      <c r="AB256" s="665"/>
      <c r="AD256" s="665"/>
      <c r="AE256" s="668"/>
      <c r="AH256" s="669"/>
      <c r="AI256" s="669"/>
      <c r="AK256" s="665"/>
      <c r="AR256" s="665"/>
      <c r="AY256" s="631"/>
      <c r="AZ256" s="631"/>
      <c r="BA256" s="631"/>
      <c r="BB256" s="631"/>
      <c r="BC256" s="631"/>
      <c r="BD256" s="631"/>
      <c r="BE256" s="631"/>
      <c r="BF256" s="631"/>
      <c r="BG256" s="631"/>
      <c r="BH256" s="631"/>
      <c r="BI256" s="631" t="s">
        <v>588</v>
      </c>
      <c r="BJ256" s="631" t="s">
        <v>332</v>
      </c>
      <c r="BK256" s="631">
        <f>AZ267</f>
        <v>2.9687399999999996E-2</v>
      </c>
      <c r="BL256" s="631" t="s">
        <v>424</v>
      </c>
      <c r="BM256" s="631">
        <v>0.05</v>
      </c>
      <c r="BN256" s="631">
        <v>0.3</v>
      </c>
      <c r="BO256" s="631" t="s">
        <v>258</v>
      </c>
      <c r="BP256" s="631"/>
      <c r="BQ256" s="631"/>
      <c r="BR256" s="631"/>
      <c r="BS256" s="631"/>
      <c r="BT256" s="631"/>
      <c r="BU256" s="631"/>
      <c r="BV256" s="631"/>
      <c r="BW256" s="631"/>
      <c r="BX256" s="631"/>
      <c r="BY256" s="631"/>
      <c r="BZ256" s="631"/>
      <c r="CA256" s="631"/>
      <c r="CB256" s="638"/>
      <c r="CC256" s="899"/>
      <c r="CD256" s="899"/>
      <c r="CE256" s="638"/>
      <c r="CF256" s="638"/>
      <c r="CG256" s="638"/>
      <c r="CH256" s="638"/>
      <c r="CI256" s="899"/>
      <c r="CJ256" s="899"/>
      <c r="CK256" s="638"/>
      <c r="CL256" s="638"/>
      <c r="CM256" s="638"/>
      <c r="CN256" s="638"/>
      <c r="CO256" s="667">
        <f t="shared" si="136"/>
        <v>0.05</v>
      </c>
      <c r="CP256" s="88">
        <f t="shared" si="137"/>
        <v>0.17499999999999999</v>
      </c>
      <c r="CQ256" s="667">
        <f t="shared" si="138"/>
        <v>0.3</v>
      </c>
    </row>
    <row r="257" spans="22:97" s="88" customFormat="1" ht="16.5" hidden="1" customHeight="1" x14ac:dyDescent="0.3">
      <c r="V257" s="667"/>
      <c r="AA257" s="665"/>
      <c r="AB257" s="665"/>
      <c r="AD257" s="665"/>
      <c r="AE257" s="668"/>
      <c r="AH257" s="669"/>
      <c r="AI257" s="669"/>
      <c r="AK257" s="665"/>
      <c r="AR257" s="665"/>
      <c r="AY257" s="631"/>
      <c r="AZ257" s="631"/>
      <c r="BA257" s="631"/>
      <c r="BB257" s="631"/>
      <c r="BC257" s="631"/>
      <c r="BD257" s="631"/>
      <c r="BE257" s="631"/>
      <c r="BF257" s="631"/>
      <c r="BG257" s="631"/>
      <c r="BH257" s="631"/>
      <c r="BI257" s="631" t="s">
        <v>589</v>
      </c>
      <c r="BJ257" s="631" t="s">
        <v>332</v>
      </c>
      <c r="BK257" s="631">
        <f>AV268</f>
        <v>1.6666666666666666E-2</v>
      </c>
      <c r="BL257" s="631" t="s">
        <v>424</v>
      </c>
      <c r="BM257" s="631">
        <v>0.05</v>
      </c>
      <c r="BN257" s="631">
        <v>0.3</v>
      </c>
      <c r="BO257" s="631" t="s">
        <v>258</v>
      </c>
      <c r="BP257" s="631"/>
      <c r="BQ257" s="631"/>
      <c r="BR257" s="631"/>
      <c r="BS257" s="631"/>
      <c r="BT257" s="631"/>
      <c r="BU257" s="631"/>
      <c r="BV257" s="631"/>
      <c r="BW257" s="631"/>
      <c r="BX257" s="631"/>
      <c r="BY257" s="631"/>
      <c r="BZ257" s="631"/>
      <c r="CA257" s="631"/>
      <c r="CB257" s="638"/>
      <c r="CC257" s="899"/>
      <c r="CD257" s="899"/>
      <c r="CE257" s="638"/>
      <c r="CF257" s="638"/>
      <c r="CG257" s="638"/>
      <c r="CH257" s="638"/>
      <c r="CI257" s="899"/>
      <c r="CJ257" s="899"/>
      <c r="CK257" s="638"/>
      <c r="CL257" s="638"/>
      <c r="CM257" s="638"/>
      <c r="CN257" s="638"/>
      <c r="CO257" s="667">
        <f t="shared" si="136"/>
        <v>0.05</v>
      </c>
      <c r="CP257" s="88">
        <f t="shared" si="137"/>
        <v>0.17499999999999999</v>
      </c>
      <c r="CQ257" s="667">
        <f t="shared" si="138"/>
        <v>0.3</v>
      </c>
    </row>
    <row r="258" spans="22:97" s="88" customFormat="1" ht="16.5" hidden="1" customHeight="1" x14ac:dyDescent="0.3">
      <c r="V258" s="667"/>
      <c r="AA258" s="665"/>
      <c r="AB258" s="665"/>
      <c r="AD258" s="665"/>
      <c r="AE258" s="668"/>
      <c r="AH258" s="669"/>
      <c r="AI258" s="669"/>
      <c r="AK258" s="665"/>
      <c r="AR258" s="665"/>
      <c r="AY258" s="631"/>
      <c r="AZ258" s="631"/>
      <c r="BA258" s="631"/>
      <c r="BB258" s="631"/>
      <c r="BC258" s="631"/>
      <c r="BD258" s="631"/>
      <c r="BE258" s="631"/>
      <c r="BF258" s="631"/>
      <c r="BG258" s="631"/>
      <c r="BH258" s="631"/>
      <c r="BI258" s="631" t="s">
        <v>590</v>
      </c>
      <c r="BJ258" s="631" t="s">
        <v>332</v>
      </c>
      <c r="BK258" s="631">
        <f>AV269</f>
        <v>4.9999999999999996E-2</v>
      </c>
      <c r="BL258" s="631" t="s">
        <v>424</v>
      </c>
      <c r="BM258" s="631">
        <v>0.05</v>
      </c>
      <c r="BN258" s="631">
        <v>0.3</v>
      </c>
      <c r="BO258" s="631" t="s">
        <v>258</v>
      </c>
      <c r="BP258" s="631"/>
      <c r="BQ258" s="631"/>
      <c r="BR258" s="631"/>
      <c r="BS258" s="631"/>
      <c r="BT258" s="631"/>
      <c r="BU258" s="631"/>
      <c r="BV258" s="631"/>
      <c r="BW258" s="631"/>
      <c r="BX258" s="631"/>
      <c r="BY258" s="631"/>
      <c r="BZ258" s="631"/>
      <c r="CA258" s="631"/>
      <c r="CB258" s="638"/>
      <c r="CC258" s="899"/>
      <c r="CD258" s="899"/>
      <c r="CE258" s="638"/>
      <c r="CF258" s="638"/>
      <c r="CG258" s="638"/>
      <c r="CH258" s="638"/>
      <c r="CI258" s="899"/>
      <c r="CJ258" s="899"/>
      <c r="CK258" s="638"/>
      <c r="CL258" s="638"/>
      <c r="CM258" s="638"/>
      <c r="CN258" s="638"/>
      <c r="CO258" s="667">
        <f t="shared" si="136"/>
        <v>0.05</v>
      </c>
      <c r="CP258" s="88">
        <f t="shared" si="137"/>
        <v>0.17499999999999999</v>
      </c>
      <c r="CQ258" s="667">
        <f t="shared" si="138"/>
        <v>0.3</v>
      </c>
    </row>
    <row r="259" spans="22:97" s="88" customFormat="1" ht="16.5" hidden="1" customHeight="1" x14ac:dyDescent="0.3">
      <c r="V259" s="667"/>
      <c r="AA259" s="665"/>
      <c r="AB259" s="665"/>
      <c r="AD259" s="665"/>
      <c r="AE259" s="668"/>
      <c r="AH259" s="669"/>
      <c r="AI259" s="669"/>
      <c r="AK259" s="665"/>
      <c r="AR259" s="665"/>
      <c r="AV259" s="88">
        <f>(0.449*0.15)+(0.171*0.4)+(0.047*0.43)+(0.026*0.24)+(0.007*0.39)</f>
        <v>0.16492999999999999</v>
      </c>
      <c r="AY259" s="631"/>
      <c r="AZ259" s="631"/>
      <c r="BA259" s="631"/>
      <c r="BB259" s="631"/>
      <c r="BC259" s="631"/>
      <c r="BD259" s="631"/>
      <c r="BE259" s="631"/>
      <c r="BF259" s="631"/>
      <c r="BG259" s="631"/>
      <c r="BH259" s="631"/>
      <c r="BI259" s="631" t="s">
        <v>591</v>
      </c>
      <c r="BJ259" s="631" t="s">
        <v>332</v>
      </c>
      <c r="BK259" s="631">
        <f>AV269</f>
        <v>4.9999999999999996E-2</v>
      </c>
      <c r="BL259" s="631" t="s">
        <v>424</v>
      </c>
      <c r="BM259" s="631">
        <v>0.05</v>
      </c>
      <c r="BN259" s="631">
        <v>0.3</v>
      </c>
      <c r="BO259" s="631" t="s">
        <v>258</v>
      </c>
      <c r="BP259" s="631"/>
      <c r="BQ259" s="631"/>
      <c r="BR259" s="631"/>
      <c r="BS259" s="631"/>
      <c r="BT259" s="631"/>
      <c r="BU259" s="631"/>
      <c r="BV259" s="631"/>
      <c r="BW259" s="631"/>
      <c r="BX259" s="631"/>
      <c r="BY259" s="631"/>
      <c r="BZ259" s="631"/>
      <c r="CA259" s="631"/>
      <c r="CB259" s="638"/>
      <c r="CC259" s="899"/>
      <c r="CD259" s="899"/>
      <c r="CE259" s="638"/>
      <c r="CF259" s="638"/>
      <c r="CG259" s="638"/>
      <c r="CH259" s="638"/>
      <c r="CI259" s="899"/>
      <c r="CJ259" s="899"/>
      <c r="CK259" s="638"/>
      <c r="CL259" s="638"/>
      <c r="CM259" s="638"/>
      <c r="CN259" s="638"/>
      <c r="CO259" s="667">
        <f t="shared" si="136"/>
        <v>0.05</v>
      </c>
      <c r="CP259" s="88">
        <f t="shared" si="137"/>
        <v>0.17499999999999999</v>
      </c>
      <c r="CQ259" s="667">
        <f t="shared" si="138"/>
        <v>0.3</v>
      </c>
    </row>
    <row r="260" spans="22:97" s="88" customFormat="1" ht="16.5" hidden="1" customHeight="1" x14ac:dyDescent="0.3">
      <c r="V260" s="667"/>
      <c r="AA260" s="665"/>
      <c r="AB260" s="665"/>
      <c r="AD260" s="665"/>
      <c r="AE260" s="668"/>
      <c r="AH260" s="669"/>
      <c r="AI260" s="669"/>
      <c r="AK260" s="665"/>
      <c r="AR260" s="665"/>
      <c r="AY260" s="631"/>
      <c r="AZ260" s="631"/>
      <c r="BA260" s="631"/>
      <c r="BB260" s="631"/>
      <c r="BC260" s="631"/>
      <c r="BD260" s="631"/>
      <c r="BE260" s="631"/>
      <c r="BF260" s="631"/>
      <c r="BG260" s="631"/>
      <c r="BH260" s="631"/>
      <c r="BI260" s="631" t="s">
        <v>592</v>
      </c>
      <c r="BJ260" s="631" t="s">
        <v>332</v>
      </c>
      <c r="BK260" s="631">
        <f t="shared" ref="BK260:BK265" si="140">AV271</f>
        <v>7.9999999999999988E-2</v>
      </c>
      <c r="BL260" s="631" t="s">
        <v>424</v>
      </c>
      <c r="BM260" s="631">
        <v>0.05</v>
      </c>
      <c r="BN260" s="631">
        <v>0.3</v>
      </c>
      <c r="BO260" s="631" t="s">
        <v>258</v>
      </c>
      <c r="BP260" s="631"/>
      <c r="BQ260" s="631"/>
      <c r="BR260" s="631"/>
      <c r="BS260" s="631"/>
      <c r="BT260" s="631"/>
      <c r="BU260" s="631"/>
      <c r="BV260" s="631"/>
      <c r="BW260" s="631"/>
      <c r="BX260" s="631"/>
      <c r="BY260" s="631"/>
      <c r="BZ260" s="631"/>
      <c r="CA260" s="631"/>
      <c r="CB260" s="638"/>
      <c r="CC260" s="899"/>
      <c r="CD260" s="899"/>
      <c r="CE260" s="638"/>
      <c r="CF260" s="638"/>
      <c r="CG260" s="638"/>
      <c r="CH260" s="638"/>
      <c r="CI260" s="899"/>
      <c r="CJ260" s="899"/>
      <c r="CK260" s="638"/>
      <c r="CL260" s="638"/>
      <c r="CM260" s="638"/>
      <c r="CN260" s="638"/>
      <c r="CO260" s="667">
        <f t="shared" si="136"/>
        <v>0.05</v>
      </c>
      <c r="CP260" s="88">
        <f t="shared" si="137"/>
        <v>0.17499999999999999</v>
      </c>
      <c r="CQ260" s="667">
        <f t="shared" si="138"/>
        <v>0.3</v>
      </c>
    </row>
    <row r="261" spans="22:97" s="88" customFormat="1" ht="16.5" hidden="1" customHeight="1" x14ac:dyDescent="0.3">
      <c r="V261" s="667"/>
      <c r="AA261" s="665"/>
      <c r="AB261" s="665"/>
      <c r="AD261" s="665"/>
      <c r="AE261" s="668"/>
      <c r="AH261" s="669"/>
      <c r="AI261" s="669"/>
      <c r="AK261" s="665"/>
      <c r="AR261" s="665"/>
      <c r="AY261" s="631"/>
      <c r="AZ261" s="631"/>
      <c r="BA261" s="631"/>
      <c r="BB261" s="631"/>
      <c r="BC261" s="631"/>
      <c r="BD261" s="631"/>
      <c r="BE261" s="631"/>
      <c r="BF261" s="631"/>
      <c r="BG261" s="631"/>
      <c r="BH261" s="631"/>
      <c r="BI261" s="631" t="s">
        <v>593</v>
      </c>
      <c r="BJ261" s="631" t="s">
        <v>332</v>
      </c>
      <c r="BK261" s="631">
        <f t="shared" si="140"/>
        <v>0.14333333333333331</v>
      </c>
      <c r="BL261" s="631" t="s">
        <v>424</v>
      </c>
      <c r="BM261" s="631">
        <v>0.05</v>
      </c>
      <c r="BN261" s="631">
        <v>0.3</v>
      </c>
      <c r="BO261" s="631" t="s">
        <v>258</v>
      </c>
      <c r="BP261" s="631"/>
      <c r="BQ261" s="631"/>
      <c r="BR261" s="631"/>
      <c r="BS261" s="631"/>
      <c r="BT261" s="631"/>
      <c r="BU261" s="631"/>
      <c r="BV261" s="631"/>
      <c r="BW261" s="631"/>
      <c r="BX261" s="631"/>
      <c r="BY261" s="631"/>
      <c r="BZ261" s="631"/>
      <c r="CA261" s="631"/>
      <c r="CB261" s="638"/>
      <c r="CC261" s="899"/>
      <c r="CD261" s="899"/>
      <c r="CE261" s="638"/>
      <c r="CF261" s="638"/>
      <c r="CG261" s="638"/>
      <c r="CH261" s="638"/>
      <c r="CI261" s="899"/>
      <c r="CJ261" s="899"/>
      <c r="CK261" s="638"/>
      <c r="CL261" s="638"/>
      <c r="CM261" s="638"/>
      <c r="CN261" s="638"/>
      <c r="CO261" s="667">
        <f t="shared" si="136"/>
        <v>0.05</v>
      </c>
      <c r="CP261" s="88">
        <f t="shared" si="137"/>
        <v>0.17499999999999999</v>
      </c>
      <c r="CQ261" s="667">
        <f t="shared" si="138"/>
        <v>0.3</v>
      </c>
    </row>
    <row r="262" spans="22:97" s="88" customFormat="1" ht="16.5" hidden="1" customHeight="1" x14ac:dyDescent="0.3">
      <c r="V262" s="667"/>
      <c r="AA262" s="665"/>
      <c r="AB262" s="665"/>
      <c r="AD262" s="665"/>
      <c r="AE262" s="668"/>
      <c r="AH262" s="669"/>
      <c r="AI262" s="669"/>
      <c r="AK262" s="665"/>
      <c r="AR262" s="665"/>
      <c r="AY262" s="631"/>
      <c r="AZ262" s="631"/>
      <c r="BA262" s="631"/>
      <c r="BB262" s="631"/>
      <c r="BC262" s="631"/>
      <c r="BD262" s="631"/>
      <c r="BE262" s="631"/>
      <c r="BF262" s="631"/>
      <c r="BG262" s="631"/>
      <c r="BH262" s="631"/>
      <c r="BI262" s="631" t="s">
        <v>594</v>
      </c>
      <c r="BJ262" s="631" t="s">
        <v>332</v>
      </c>
      <c r="BK262" s="631">
        <f t="shared" si="140"/>
        <v>0.13333333333333333</v>
      </c>
      <c r="BL262" s="631" t="s">
        <v>424</v>
      </c>
      <c r="BM262" s="631">
        <v>0.05</v>
      </c>
      <c r="BN262" s="631">
        <v>0.3</v>
      </c>
      <c r="BO262" s="631" t="s">
        <v>258</v>
      </c>
      <c r="BP262" s="631"/>
      <c r="BQ262" s="631"/>
      <c r="BR262" s="631"/>
      <c r="BS262" s="631"/>
      <c r="BT262" s="631"/>
      <c r="BU262" s="631"/>
      <c r="BV262" s="631"/>
      <c r="BW262" s="631"/>
      <c r="BX262" s="631"/>
      <c r="BY262" s="631"/>
      <c r="BZ262" s="631"/>
      <c r="CA262" s="631"/>
      <c r="CB262" s="638"/>
      <c r="CC262" s="899"/>
      <c r="CD262" s="899"/>
      <c r="CE262" s="638"/>
      <c r="CF262" s="638"/>
      <c r="CG262" s="638"/>
      <c r="CH262" s="638"/>
      <c r="CI262" s="899"/>
      <c r="CJ262" s="899"/>
      <c r="CK262" s="638"/>
      <c r="CL262" s="638"/>
      <c r="CM262" s="638"/>
      <c r="CN262" s="638"/>
      <c r="CO262" s="667">
        <f t="shared" si="136"/>
        <v>0.05</v>
      </c>
      <c r="CP262" s="88">
        <f t="shared" si="137"/>
        <v>0.17499999999999999</v>
      </c>
      <c r="CQ262" s="667">
        <f t="shared" si="138"/>
        <v>0.3</v>
      </c>
    </row>
    <row r="263" spans="22:97" s="88" customFormat="1" ht="16.5" hidden="1" customHeight="1" x14ac:dyDescent="0.3">
      <c r="V263" s="667"/>
      <c r="AA263" s="665"/>
      <c r="AB263" s="665"/>
      <c r="AD263" s="665"/>
      <c r="AE263" s="668"/>
      <c r="AH263" s="669"/>
      <c r="AI263" s="669"/>
      <c r="AK263" s="665"/>
      <c r="AR263" s="665"/>
      <c r="AY263" s="631"/>
      <c r="AZ263" s="631"/>
      <c r="BA263" s="631"/>
      <c r="BB263" s="631"/>
      <c r="BC263" s="631"/>
      <c r="BD263" s="631"/>
      <c r="BE263" s="631"/>
      <c r="BF263" s="631"/>
      <c r="BG263" s="631"/>
      <c r="BH263" s="631"/>
      <c r="BI263" s="631" t="s">
        <v>595</v>
      </c>
      <c r="BJ263" s="631" t="s">
        <v>332</v>
      </c>
      <c r="BK263" s="631">
        <f t="shared" si="140"/>
        <v>0.13</v>
      </c>
      <c r="BL263" s="631" t="s">
        <v>424</v>
      </c>
      <c r="BM263" s="631">
        <v>0.05</v>
      </c>
      <c r="BN263" s="631">
        <v>0.3</v>
      </c>
      <c r="BO263" s="631" t="s">
        <v>258</v>
      </c>
      <c r="BP263" s="631"/>
      <c r="BQ263" s="631"/>
      <c r="BR263" s="631"/>
      <c r="BS263" s="631"/>
      <c r="BT263" s="631"/>
      <c r="BU263" s="631"/>
      <c r="BV263" s="631"/>
      <c r="BW263" s="631"/>
      <c r="BX263" s="631"/>
      <c r="BY263" s="631"/>
      <c r="BZ263" s="631"/>
      <c r="CA263" s="631"/>
      <c r="CB263" s="638"/>
      <c r="CC263" s="899"/>
      <c r="CD263" s="899"/>
      <c r="CE263" s="638"/>
      <c r="CF263" s="638"/>
      <c r="CG263" s="638"/>
      <c r="CH263" s="638"/>
      <c r="CI263" s="899"/>
      <c r="CJ263" s="899"/>
      <c r="CK263" s="638"/>
      <c r="CL263" s="638"/>
      <c r="CM263" s="638"/>
      <c r="CN263" s="638"/>
      <c r="CO263" s="667">
        <f t="shared" si="136"/>
        <v>0.05</v>
      </c>
      <c r="CP263" s="88">
        <f t="shared" si="137"/>
        <v>0.17499999999999999</v>
      </c>
      <c r="CQ263" s="667">
        <f t="shared" si="138"/>
        <v>0.3</v>
      </c>
    </row>
    <row r="264" spans="22:97" s="88" customFormat="1" ht="16.5" hidden="1" customHeight="1" x14ac:dyDescent="0.3">
      <c r="V264" s="667"/>
      <c r="AA264" s="665"/>
      <c r="AB264" s="665"/>
      <c r="AD264" s="665"/>
      <c r="AE264" s="668"/>
      <c r="AH264" s="669"/>
      <c r="AI264" s="669"/>
      <c r="AK264" s="665"/>
      <c r="AR264" s="665"/>
      <c r="AY264" s="631"/>
      <c r="AZ264" s="631"/>
      <c r="BA264" s="631"/>
      <c r="BB264" s="631"/>
      <c r="BC264" s="631"/>
      <c r="BD264" s="631"/>
      <c r="BE264" s="631"/>
      <c r="BF264" s="631"/>
      <c r="BG264" s="631"/>
      <c r="BH264" s="631"/>
      <c r="BI264" s="631" t="s">
        <v>596</v>
      </c>
      <c r="BJ264" s="631" t="s">
        <v>332</v>
      </c>
      <c r="BK264" s="631">
        <f t="shared" si="140"/>
        <v>1.3333333333333332E-2</v>
      </c>
      <c r="BL264" s="631" t="s">
        <v>424</v>
      </c>
      <c r="BM264" s="631">
        <v>0.05</v>
      </c>
      <c r="BN264" s="631">
        <v>0.3</v>
      </c>
      <c r="BO264" s="631" t="s">
        <v>258</v>
      </c>
      <c r="BP264" s="631"/>
      <c r="BQ264" s="631"/>
      <c r="BR264" s="631"/>
      <c r="BS264" s="631"/>
      <c r="BT264" s="631"/>
      <c r="BU264" s="631"/>
      <c r="BV264" s="631"/>
      <c r="BW264" s="631"/>
      <c r="BX264" s="631"/>
      <c r="BY264" s="631"/>
      <c r="BZ264" s="631"/>
      <c r="CA264" s="631"/>
      <c r="CB264" s="638"/>
      <c r="CC264" s="899"/>
      <c r="CD264" s="899"/>
      <c r="CE264" s="638"/>
      <c r="CF264" s="638"/>
      <c r="CG264" s="638"/>
      <c r="CH264" s="638"/>
      <c r="CI264" s="899"/>
      <c r="CJ264" s="899"/>
      <c r="CK264" s="638"/>
      <c r="CL264" s="638"/>
      <c r="CM264" s="638"/>
      <c r="CN264" s="638"/>
      <c r="CO264" s="667">
        <f t="shared" si="136"/>
        <v>0.05</v>
      </c>
      <c r="CP264" s="88">
        <f t="shared" si="137"/>
        <v>0.17499999999999999</v>
      </c>
      <c r="CQ264" s="667">
        <f t="shared" si="138"/>
        <v>0.3</v>
      </c>
    </row>
    <row r="265" spans="22:97" s="88" customFormat="1" ht="16.5" hidden="1" customHeight="1" x14ac:dyDescent="0.3">
      <c r="V265" s="667"/>
      <c r="AA265" s="665"/>
      <c r="AB265" s="665"/>
      <c r="AD265" s="665"/>
      <c r="AE265" s="668"/>
      <c r="AH265" s="669"/>
      <c r="AI265" s="669"/>
      <c r="AK265" s="665"/>
      <c r="AR265" s="665"/>
      <c r="AV265" s="670" t="s">
        <v>503</v>
      </c>
      <c r="AY265" s="631"/>
      <c r="AZ265" s="631"/>
      <c r="BA265" s="631"/>
      <c r="BB265" s="631"/>
      <c r="BC265" s="631"/>
      <c r="BD265" s="631"/>
      <c r="BE265" s="631"/>
      <c r="BF265" s="631" t="s">
        <v>476</v>
      </c>
      <c r="BG265" s="631">
        <f>AW267</f>
        <v>2.748833333333333E-2</v>
      </c>
      <c r="BH265" s="631"/>
      <c r="BI265" s="631" t="s">
        <v>597</v>
      </c>
      <c r="BJ265" s="631" t="s">
        <v>332</v>
      </c>
      <c r="BK265" s="631">
        <f t="shared" si="140"/>
        <v>3.3333333333333331E-3</v>
      </c>
      <c r="BL265" s="631" t="s">
        <v>424</v>
      </c>
      <c r="BM265" s="631">
        <v>0.05</v>
      </c>
      <c r="BN265" s="631">
        <v>0.3</v>
      </c>
      <c r="BO265" s="631" t="s">
        <v>258</v>
      </c>
      <c r="BP265" s="631"/>
      <c r="BQ265" s="631"/>
      <c r="BR265" s="631"/>
      <c r="BS265" s="631"/>
      <c r="BT265" s="631"/>
      <c r="BU265" s="631"/>
      <c r="BV265" s="631"/>
      <c r="BW265" s="631"/>
      <c r="BX265" s="631"/>
      <c r="BY265" s="631"/>
      <c r="BZ265" s="631"/>
      <c r="CA265" s="631"/>
      <c r="CB265" s="638"/>
      <c r="CC265" s="899"/>
      <c r="CD265" s="899"/>
      <c r="CE265" s="638"/>
      <c r="CF265" s="638"/>
      <c r="CG265" s="638"/>
      <c r="CH265" s="638"/>
      <c r="CI265" s="899"/>
      <c r="CJ265" s="899"/>
      <c r="CK265" s="638"/>
      <c r="CL265" s="638"/>
      <c r="CM265" s="638"/>
      <c r="CN265" s="638"/>
      <c r="CO265" s="667">
        <f t="shared" si="136"/>
        <v>0.05</v>
      </c>
      <c r="CP265" s="88">
        <f t="shared" si="137"/>
        <v>0.17499999999999999</v>
      </c>
      <c r="CQ265" s="667">
        <f t="shared" si="138"/>
        <v>0.3</v>
      </c>
    </row>
    <row r="266" spans="22:97" s="67" customFormat="1" ht="29.25" hidden="1" customHeight="1" x14ac:dyDescent="0.3">
      <c r="V266" s="655"/>
      <c r="AA266" s="656"/>
      <c r="AB266" s="656"/>
      <c r="AD266" s="656"/>
      <c r="AE266" s="657"/>
      <c r="AH266" s="658"/>
      <c r="AI266" s="658"/>
      <c r="AK266" s="656"/>
      <c r="AR266" s="656"/>
      <c r="AT266" s="671"/>
      <c r="AU266" s="672" t="s">
        <v>483</v>
      </c>
      <c r="AV266" s="671" t="s">
        <v>495</v>
      </c>
      <c r="AW266" s="671" t="s">
        <v>478</v>
      </c>
      <c r="AX266" s="671" t="s">
        <v>560</v>
      </c>
      <c r="AY266" s="631" t="s">
        <v>479</v>
      </c>
      <c r="AZ266" s="631" t="s">
        <v>482</v>
      </c>
      <c r="BA266" s="631" t="s">
        <v>119</v>
      </c>
      <c r="BB266" s="631" t="s">
        <v>502</v>
      </c>
      <c r="BC266" s="631" t="s">
        <v>120</v>
      </c>
      <c r="BD266" s="631"/>
      <c r="BE266" s="631"/>
      <c r="BF266" s="631" t="s">
        <v>481</v>
      </c>
      <c r="BG266" s="631">
        <f>AX267</f>
        <v>3.9583199999999999E-2</v>
      </c>
      <c r="BH266" s="631" t="s">
        <v>97</v>
      </c>
      <c r="BI266" s="631" t="s">
        <v>572</v>
      </c>
      <c r="BJ266" s="631" t="s">
        <v>475</v>
      </c>
      <c r="BK266" s="631">
        <v>5.6000000000000004E-7</v>
      </c>
      <c r="BL266" s="631" t="s">
        <v>424</v>
      </c>
      <c r="BM266" s="631">
        <v>0.1</v>
      </c>
      <c r="BN266" s="631">
        <v>1</v>
      </c>
      <c r="BO266" s="631" t="s">
        <v>258</v>
      </c>
      <c r="BP266" s="631" t="s">
        <v>475</v>
      </c>
      <c r="BQ266" s="631">
        <v>9.7999999999999993E-6</v>
      </c>
      <c r="BR266" s="631" t="s">
        <v>425</v>
      </c>
      <c r="BS266" s="631">
        <v>0.1</v>
      </c>
      <c r="BT266" s="631">
        <v>1</v>
      </c>
      <c r="BU266" s="631" t="s">
        <v>258</v>
      </c>
      <c r="BV266" s="631" t="s">
        <v>475</v>
      </c>
      <c r="BW266" s="631">
        <v>0.14000000000000001</v>
      </c>
      <c r="BX266" s="631" t="s">
        <v>570</v>
      </c>
      <c r="BY266" s="631">
        <v>0.1</v>
      </c>
      <c r="BZ266" s="631">
        <v>1</v>
      </c>
      <c r="CA266" s="631" t="s">
        <v>258</v>
      </c>
      <c r="CB266" s="637"/>
      <c r="CC266" s="636"/>
      <c r="CD266" s="636"/>
      <c r="CE266" s="637"/>
      <c r="CF266" s="637"/>
      <c r="CG266" s="637"/>
      <c r="CH266" s="637"/>
      <c r="CI266" s="636"/>
      <c r="CJ266" s="636"/>
      <c r="CK266" s="637"/>
      <c r="CL266" s="637"/>
      <c r="CM266" s="637"/>
      <c r="CN266" s="705"/>
      <c r="CO266" s="667">
        <f t="shared" si="136"/>
        <v>0.1</v>
      </c>
      <c r="CP266" s="88">
        <f t="shared" si="137"/>
        <v>0.55000000000000004</v>
      </c>
      <c r="CQ266" s="667">
        <f t="shared" si="138"/>
        <v>1</v>
      </c>
      <c r="CR266" s="67">
        <v>0.4</v>
      </c>
      <c r="CS266" s="67">
        <v>1</v>
      </c>
    </row>
    <row r="267" spans="22:97" s="67" customFormat="1" ht="29.25" hidden="1" customHeight="1" x14ac:dyDescent="0.3">
      <c r="V267" s="655"/>
      <c r="AA267" s="656"/>
      <c r="AB267" s="656"/>
      <c r="AD267" s="656"/>
      <c r="AE267" s="657"/>
      <c r="AH267" s="658"/>
      <c r="AI267" s="658"/>
      <c r="AK267" s="656"/>
      <c r="AR267" s="656"/>
      <c r="AT267" s="671" t="s">
        <v>485</v>
      </c>
      <c r="AU267" s="675" t="s">
        <v>497</v>
      </c>
      <c r="AV267" s="669">
        <f>((((0.449*0.15)+(0.171*0.4)+(0.047*0.43)+(0.026*0.24)+(0.007*0.39))*0.5*1)*0.5*(16/12))*(1-0)</f>
        <v>5.497666666666666E-2</v>
      </c>
      <c r="AW267" s="669">
        <f>((((0.449*0.15)+(0.171*0.4)+(0.047*0.43)+(0.026*0.24)+(0.007*0.39))*0.5*0.5)*0.5*(16/12))*(1-0)</f>
        <v>2.748833333333333E-2</v>
      </c>
      <c r="AX267" s="669">
        <f>((((0.449*0.15)+(0.171*0.4)+(0.047*0.43)+(0.026*0.24)+(0.007*0.39))*0.5*0.8)*0.5*(16/12))*(1-0.1)</f>
        <v>3.9583199999999999E-2</v>
      </c>
      <c r="AY267" s="631">
        <f>((((0.449*0.15)+(0.171*0.4)+(0.047*0.43)+(0.026*0.24)+(0.007*0.39))*0.5*0.4)*0.5*(16/12))*(1-0.1)</f>
        <v>1.9791599999999999E-2</v>
      </c>
      <c r="AZ267" s="631">
        <f>((((0.449*0.15)+(0.171*0.4)+(0.047*0.43)+(0.026*0.24)+(0.007*0.39))*0.5*0.6)*0.5*(16/12))*(1-0.1)</f>
        <v>2.9687399999999996E-2</v>
      </c>
      <c r="BA267" s="631">
        <f t="shared" ref="BA267:BA276" si="141">AVERAGE(AV267:AZ267)</f>
        <v>3.430544E-2</v>
      </c>
      <c r="BB267" s="631">
        <f t="shared" ref="BB267:BB276" si="142">STDEV(AV267:AZ267)</f>
        <v>1.3542573156662487E-2</v>
      </c>
      <c r="BC267" s="631">
        <f>1-((BA267-((BB267*2.78)/(SQRT(5))))/BA267)</f>
        <v>0.49079258210126564</v>
      </c>
      <c r="BD267" s="631"/>
      <c r="BE267" s="631"/>
      <c r="BF267" s="631" t="s">
        <v>480</v>
      </c>
      <c r="BG267" s="631">
        <f>AY267</f>
        <v>1.9791599999999999E-2</v>
      </c>
      <c r="BH267" s="631" t="s">
        <v>97</v>
      </c>
      <c r="BI267" s="631" t="s">
        <v>571</v>
      </c>
      <c r="BJ267" s="631" t="s">
        <v>475</v>
      </c>
      <c r="BK267" s="631">
        <v>2.3699999999999999E-4</v>
      </c>
      <c r="BL267" s="631" t="s">
        <v>424</v>
      </c>
      <c r="BM267" s="631">
        <v>0.1</v>
      </c>
      <c r="BN267" s="631">
        <v>1</v>
      </c>
      <c r="BO267" s="631" t="s">
        <v>258</v>
      </c>
      <c r="BP267" s="631" t="s">
        <v>475</v>
      </c>
      <c r="BQ267" s="631">
        <v>6.0000000000000002E-5</v>
      </c>
      <c r="BR267" s="631" t="s">
        <v>425</v>
      </c>
      <c r="BS267" s="631">
        <v>0.1</v>
      </c>
      <c r="BT267" s="631">
        <v>1</v>
      </c>
      <c r="BU267" s="631" t="s">
        <v>258</v>
      </c>
      <c r="BV267" s="631" t="s">
        <v>475</v>
      </c>
      <c r="BW267" s="631">
        <v>0.23</v>
      </c>
      <c r="BX267" s="631" t="s">
        <v>570</v>
      </c>
      <c r="BY267" s="631">
        <v>0.1</v>
      </c>
      <c r="BZ267" s="631">
        <v>1</v>
      </c>
      <c r="CA267" s="631" t="s">
        <v>258</v>
      </c>
      <c r="CB267" s="637"/>
      <c r="CC267" s="636"/>
      <c r="CD267" s="636"/>
      <c r="CE267" s="637"/>
      <c r="CF267" s="637"/>
      <c r="CG267" s="637"/>
      <c r="CH267" s="637"/>
      <c r="CI267" s="636"/>
      <c r="CJ267" s="636"/>
      <c r="CK267" s="637"/>
      <c r="CL267" s="637"/>
      <c r="CM267" s="637"/>
      <c r="CN267" s="705"/>
      <c r="CO267" s="667">
        <f t="shared" si="136"/>
        <v>0.1</v>
      </c>
      <c r="CP267" s="88">
        <f t="shared" si="137"/>
        <v>0.55000000000000004</v>
      </c>
      <c r="CQ267" s="667">
        <f t="shared" si="138"/>
        <v>1</v>
      </c>
      <c r="CR267" s="67">
        <v>0.4</v>
      </c>
      <c r="CS267" s="67">
        <v>1</v>
      </c>
    </row>
    <row r="268" spans="22:97" s="67" customFormat="1" ht="29.25" hidden="1" customHeight="1" x14ac:dyDescent="0.3">
      <c r="V268" s="655"/>
      <c r="AA268" s="656"/>
      <c r="AB268" s="656"/>
      <c r="AD268" s="656"/>
      <c r="AE268" s="657"/>
      <c r="AH268" s="658"/>
      <c r="AI268" s="658"/>
      <c r="AK268" s="656"/>
      <c r="AR268" s="656"/>
      <c r="AT268" s="671" t="s">
        <v>561</v>
      </c>
      <c r="AU268" s="675">
        <v>0.05</v>
      </c>
      <c r="AV268" s="669">
        <f>((AU268*0.5*1)*0.5*(16/12))*(1-0)</f>
        <v>1.6666666666666666E-2</v>
      </c>
      <c r="AW268" s="669">
        <f>((AU268*0.5*0.5)*0.5*(16/12))*(1-0)</f>
        <v>8.3333333333333332E-3</v>
      </c>
      <c r="AX268" s="669">
        <f>((AU268*0.5*0.8)*0.5*(16/12))*(1-0.1)</f>
        <v>1.2000000000000002E-2</v>
      </c>
      <c r="AY268" s="631">
        <f t="shared" ref="AY268:AY276" si="143">((AU268*0.5*0.4)*0.5*(16/12))*(1-0.1)</f>
        <v>6.000000000000001E-3</v>
      </c>
      <c r="AZ268" s="631">
        <f t="shared" ref="AZ268:AZ276" si="144">((AU268*0.5*0.6)*0.5*(16/12))*(1-0.1)</f>
        <v>8.9999999999999993E-3</v>
      </c>
      <c r="BA268" s="631">
        <f t="shared" si="141"/>
        <v>1.0400000000000001E-2</v>
      </c>
      <c r="BB268" s="631">
        <f t="shared" si="142"/>
        <v>4.1055517967205765E-3</v>
      </c>
      <c r="BC268" s="631">
        <f>1-((BA268-((BB268*2.78)/(SQRT(5))))/BA268)</f>
        <v>0.49079258210126586</v>
      </c>
      <c r="BD268" s="631"/>
      <c r="BE268" s="631"/>
      <c r="BF268" s="631" t="s">
        <v>477</v>
      </c>
      <c r="BG268" s="631">
        <f>AZ267</f>
        <v>2.9687399999999996E-2</v>
      </c>
      <c r="BH268" s="631" t="s">
        <v>97</v>
      </c>
      <c r="BI268" s="631" t="s">
        <v>573</v>
      </c>
      <c r="BJ268" s="631" t="s">
        <v>475</v>
      </c>
      <c r="BK268" s="631">
        <v>6.4999999999999997E-3</v>
      </c>
      <c r="BL268" s="631" t="s">
        <v>424</v>
      </c>
      <c r="BM268" s="631">
        <v>0.1</v>
      </c>
      <c r="BN268" s="631">
        <v>1</v>
      </c>
      <c r="BO268" s="631" t="s">
        <v>258</v>
      </c>
      <c r="BP268" s="631" t="s">
        <v>475</v>
      </c>
      <c r="BQ268" s="631">
        <v>1.4999999999999999E-4</v>
      </c>
      <c r="BR268" s="631" t="s">
        <v>425</v>
      </c>
      <c r="BS268" s="631">
        <v>0.1</v>
      </c>
      <c r="BT268" s="631">
        <v>1</v>
      </c>
      <c r="BU268" s="631" t="s">
        <v>258</v>
      </c>
      <c r="BV268" s="631" t="s">
        <v>475</v>
      </c>
      <c r="BW268" s="631">
        <v>1.38</v>
      </c>
      <c r="BX268" s="631" t="s">
        <v>570</v>
      </c>
      <c r="BY268" s="631">
        <v>0.1</v>
      </c>
      <c r="BZ268" s="631">
        <v>1</v>
      </c>
      <c r="CA268" s="631" t="s">
        <v>258</v>
      </c>
      <c r="CB268" s="637"/>
      <c r="CC268" s="636"/>
      <c r="CD268" s="636"/>
      <c r="CE268" s="637"/>
      <c r="CF268" s="637"/>
      <c r="CG268" s="637"/>
      <c r="CH268" s="637"/>
      <c r="CI268" s="636"/>
      <c r="CJ268" s="636"/>
      <c r="CK268" s="637"/>
      <c r="CL268" s="637"/>
      <c r="CM268" s="637"/>
      <c r="CN268" s="705"/>
      <c r="CO268" s="667">
        <f t="shared" si="136"/>
        <v>0.1</v>
      </c>
      <c r="CP268" s="88">
        <f t="shared" si="137"/>
        <v>0.55000000000000004</v>
      </c>
      <c r="CQ268" s="667">
        <f t="shared" si="138"/>
        <v>1</v>
      </c>
      <c r="CR268" s="67">
        <v>0.4</v>
      </c>
      <c r="CS268" s="67">
        <v>1</v>
      </c>
    </row>
    <row r="269" spans="22:97" s="67" customFormat="1" ht="29.25" hidden="1" customHeight="1" x14ac:dyDescent="0.3">
      <c r="V269" s="655"/>
      <c r="AA269" s="656"/>
      <c r="AB269" s="656"/>
      <c r="AD269" s="656"/>
      <c r="AE269" s="657"/>
      <c r="AH269" s="658"/>
      <c r="AI269" s="658"/>
      <c r="AK269" s="656"/>
      <c r="AR269" s="656"/>
      <c r="AT269" s="671" t="s">
        <v>484</v>
      </c>
      <c r="AU269" s="675">
        <v>0.15</v>
      </c>
      <c r="AV269" s="669">
        <f>((AU269*0.5*1)*0.5*(16/12))*(1-0)</f>
        <v>4.9999999999999996E-2</v>
      </c>
      <c r="AW269" s="669">
        <f>((AU269*0.5*0.5)*0.5*(16/12))*(1-0)</f>
        <v>2.4999999999999998E-2</v>
      </c>
      <c r="AX269" s="669">
        <f>((AU269*0.5*0.8)*0.5*(16/12))*(1-0.1)</f>
        <v>3.5999999999999997E-2</v>
      </c>
      <c r="AY269" s="631">
        <f t="shared" si="143"/>
        <v>1.7999999999999999E-2</v>
      </c>
      <c r="AZ269" s="631">
        <f t="shared" si="144"/>
        <v>2.7E-2</v>
      </c>
      <c r="BA269" s="631">
        <f t="shared" si="141"/>
        <v>3.1199999999999995E-2</v>
      </c>
      <c r="BB269" s="631">
        <f t="shared" si="142"/>
        <v>1.2316655390161741E-2</v>
      </c>
      <c r="BC269" s="631">
        <f t="shared" ref="BC269:BC276" si="145">1-((BA269-((BB269*2.78)/(SQRT(5))))/BA269)</f>
        <v>0.49079258210126642</v>
      </c>
      <c r="BD269" s="631"/>
      <c r="BE269" s="631"/>
      <c r="BF269" s="631"/>
      <c r="BG269" s="631"/>
      <c r="BH269" s="631" t="s">
        <v>97</v>
      </c>
      <c r="BI269" s="631" t="s">
        <v>574</v>
      </c>
      <c r="BJ269" s="631" t="s">
        <v>475</v>
      </c>
      <c r="BK269" s="631">
        <v>5.6000000000000004E-7</v>
      </c>
      <c r="BL269" s="631" t="s">
        <v>424</v>
      </c>
      <c r="BM269" s="631">
        <v>0.1</v>
      </c>
      <c r="BN269" s="631">
        <v>1</v>
      </c>
      <c r="BO269" s="631" t="s">
        <v>258</v>
      </c>
      <c r="BP269" s="631" t="s">
        <v>475</v>
      </c>
      <c r="BQ269" s="631">
        <v>1E-4</v>
      </c>
      <c r="BR269" s="631" t="s">
        <v>425</v>
      </c>
      <c r="BS269" s="631">
        <v>0.1</v>
      </c>
      <c r="BT269" s="631">
        <v>1</v>
      </c>
      <c r="BU269" s="631" t="s">
        <v>258</v>
      </c>
      <c r="BV269" s="631" t="s">
        <v>475</v>
      </c>
      <c r="BW269" s="631">
        <v>0.56999999999999995</v>
      </c>
      <c r="BX269" s="631" t="s">
        <v>570</v>
      </c>
      <c r="BY269" s="631">
        <v>0.1</v>
      </c>
      <c r="BZ269" s="631">
        <v>1</v>
      </c>
      <c r="CA269" s="631" t="s">
        <v>258</v>
      </c>
      <c r="CB269" s="637"/>
      <c r="CC269" s="636"/>
      <c r="CD269" s="636"/>
      <c r="CE269" s="637"/>
      <c r="CF269" s="637"/>
      <c r="CG269" s="637"/>
      <c r="CH269" s="637"/>
      <c r="CI269" s="636"/>
      <c r="CJ269" s="636"/>
      <c r="CK269" s="637"/>
      <c r="CL269" s="637"/>
      <c r="CM269" s="637"/>
      <c r="CN269" s="705"/>
      <c r="CO269" s="667">
        <f t="shared" si="136"/>
        <v>0.1</v>
      </c>
      <c r="CP269" s="88">
        <f t="shared" si="137"/>
        <v>0.55000000000000004</v>
      </c>
      <c r="CQ269" s="667">
        <f t="shared" si="138"/>
        <v>1</v>
      </c>
      <c r="CR269" s="67">
        <v>0.4</v>
      </c>
      <c r="CS269" s="67">
        <v>1</v>
      </c>
    </row>
    <row r="270" spans="22:97" s="67" customFormat="1" ht="29.25" hidden="1" customHeight="1" x14ac:dyDescent="0.3">
      <c r="V270" s="655"/>
      <c r="AA270" s="656"/>
      <c r="AB270" s="656"/>
      <c r="AD270" s="656"/>
      <c r="AE270" s="657"/>
      <c r="AH270" s="658"/>
      <c r="AI270" s="658"/>
      <c r="AK270" s="656"/>
      <c r="AR270" s="656"/>
      <c r="AT270" s="671" t="s">
        <v>487</v>
      </c>
      <c r="AU270" s="675">
        <v>0.15</v>
      </c>
      <c r="AV270" s="669">
        <f t="shared" ref="AV270:AV276" si="146">((AU270*0.5*1)*0.5*(16/12))*(1-0)</f>
        <v>4.9999999999999996E-2</v>
      </c>
      <c r="AW270" s="669">
        <f t="shared" ref="AW270:AW276" si="147">((AU270*0.5*0.5)*0.5*(16/12))*(1-0)</f>
        <v>2.4999999999999998E-2</v>
      </c>
      <c r="AX270" s="669">
        <f t="shared" ref="AX270:AX276" si="148">((AU270*0.5*0.8)*0.5*(16/12))*(1-0.1)</f>
        <v>3.5999999999999997E-2</v>
      </c>
      <c r="AY270" s="631">
        <f t="shared" si="143"/>
        <v>1.7999999999999999E-2</v>
      </c>
      <c r="AZ270" s="631">
        <f t="shared" si="144"/>
        <v>2.7E-2</v>
      </c>
      <c r="BA270" s="631">
        <f t="shared" si="141"/>
        <v>3.1199999999999995E-2</v>
      </c>
      <c r="BB270" s="631">
        <f t="shared" si="142"/>
        <v>1.2316655390161741E-2</v>
      </c>
      <c r="BC270" s="631">
        <f t="shared" si="145"/>
        <v>0.49079258210126642</v>
      </c>
      <c r="BD270" s="631"/>
      <c r="BE270" s="631"/>
      <c r="BF270" s="631"/>
      <c r="BG270" s="631"/>
      <c r="BH270" s="631" t="s">
        <v>97</v>
      </c>
      <c r="BI270" s="631" t="s">
        <v>598</v>
      </c>
      <c r="BJ270" s="631" t="s">
        <v>475</v>
      </c>
      <c r="BK270" s="631">
        <v>5.6000000000000004E-7</v>
      </c>
      <c r="BL270" s="631" t="s">
        <v>424</v>
      </c>
      <c r="BM270" s="631">
        <v>0.1</v>
      </c>
      <c r="BN270" s="631">
        <v>1</v>
      </c>
      <c r="BO270" s="631" t="s">
        <v>258</v>
      </c>
      <c r="BP270" s="631" t="s">
        <v>475</v>
      </c>
      <c r="BQ270" s="631">
        <v>4.2000000000000002E-4</v>
      </c>
      <c r="BR270" s="631" t="s">
        <v>425</v>
      </c>
      <c r="BS270" s="631">
        <v>0.1</v>
      </c>
      <c r="BT270" s="631">
        <v>1</v>
      </c>
      <c r="BU270" s="631" t="s">
        <v>258</v>
      </c>
      <c r="BV270" s="631" t="s">
        <v>475</v>
      </c>
      <c r="BW270" s="631">
        <v>0.17</v>
      </c>
      <c r="BX270" s="631" t="s">
        <v>570</v>
      </c>
      <c r="BY270" s="631">
        <v>0.1</v>
      </c>
      <c r="BZ270" s="631">
        <v>1</v>
      </c>
      <c r="CA270" s="631" t="s">
        <v>258</v>
      </c>
      <c r="CB270" s="637"/>
      <c r="CC270" s="636"/>
      <c r="CD270" s="636"/>
      <c r="CE270" s="637"/>
      <c r="CF270" s="637"/>
      <c r="CG270" s="637"/>
      <c r="CH270" s="637"/>
      <c r="CI270" s="636"/>
      <c r="CJ270" s="636"/>
      <c r="CK270" s="637"/>
      <c r="CL270" s="637"/>
      <c r="CM270" s="637"/>
      <c r="CN270" s="705"/>
      <c r="CO270" s="667">
        <f t="shared" si="136"/>
        <v>0.1</v>
      </c>
      <c r="CP270" s="88">
        <f t="shared" si="137"/>
        <v>0.55000000000000004</v>
      </c>
      <c r="CQ270" s="667">
        <f t="shared" si="138"/>
        <v>1</v>
      </c>
      <c r="CR270" s="67">
        <v>0.4</v>
      </c>
      <c r="CS270" s="67">
        <v>1</v>
      </c>
    </row>
    <row r="271" spans="22:97" s="67" customFormat="1" ht="29.25" hidden="1" customHeight="1" x14ac:dyDescent="0.3">
      <c r="V271" s="655"/>
      <c r="AA271" s="656"/>
      <c r="AB271" s="656"/>
      <c r="AD271" s="656"/>
      <c r="AE271" s="657"/>
      <c r="AH271" s="658"/>
      <c r="AI271" s="658"/>
      <c r="AK271" s="656"/>
      <c r="AR271" s="656"/>
      <c r="AT271" s="671" t="s">
        <v>486</v>
      </c>
      <c r="AU271" s="675">
        <v>0.24</v>
      </c>
      <c r="AV271" s="669">
        <f t="shared" si="146"/>
        <v>7.9999999999999988E-2</v>
      </c>
      <c r="AW271" s="669">
        <f t="shared" si="147"/>
        <v>3.9999999999999994E-2</v>
      </c>
      <c r="AX271" s="669">
        <f t="shared" si="148"/>
        <v>5.7600000000000005E-2</v>
      </c>
      <c r="AY271" s="631">
        <f t="shared" si="143"/>
        <v>2.8800000000000003E-2</v>
      </c>
      <c r="AZ271" s="631">
        <f t="shared" si="144"/>
        <v>4.3199999999999995E-2</v>
      </c>
      <c r="BA271" s="631">
        <f t="shared" si="141"/>
        <v>4.9919999999999992E-2</v>
      </c>
      <c r="BB271" s="631">
        <f t="shared" si="142"/>
        <v>1.9706648624258784E-2</v>
      </c>
      <c r="BC271" s="631">
        <f t="shared" si="145"/>
        <v>0.49079258210126631</v>
      </c>
      <c r="BD271" s="631"/>
      <c r="BE271" s="631"/>
      <c r="BF271" s="631"/>
      <c r="BG271" s="631"/>
      <c r="BH271" s="631" t="s">
        <v>97</v>
      </c>
      <c r="BI271" s="631" t="s">
        <v>599</v>
      </c>
      <c r="BJ271" s="631" t="s">
        <v>475</v>
      </c>
      <c r="BK271" s="631">
        <v>9.7000000000000003E-6</v>
      </c>
      <c r="BL271" s="631" t="s">
        <v>424</v>
      </c>
      <c r="BM271" s="631">
        <v>0.1</v>
      </c>
      <c r="BN271" s="631">
        <v>1</v>
      </c>
      <c r="BO271" s="631" t="s">
        <v>258</v>
      </c>
      <c r="BP271" s="631" t="s">
        <v>475</v>
      </c>
      <c r="BQ271" s="631">
        <v>8.9999999999999998E-4</v>
      </c>
      <c r="BR271" s="631" t="s">
        <v>425</v>
      </c>
      <c r="BS271" s="631">
        <v>0.1</v>
      </c>
      <c r="BT271" s="631">
        <v>1</v>
      </c>
      <c r="BU271" s="631" t="s">
        <v>258</v>
      </c>
      <c r="BV271" s="631" t="s">
        <v>475</v>
      </c>
      <c r="BW271" s="631">
        <v>0.57999999999999996</v>
      </c>
      <c r="BX271" s="631" t="s">
        <v>570</v>
      </c>
      <c r="BY271" s="631">
        <v>0.1</v>
      </c>
      <c r="BZ271" s="631">
        <v>1</v>
      </c>
      <c r="CA271" s="631" t="s">
        <v>258</v>
      </c>
      <c r="CB271" s="637"/>
      <c r="CC271" s="636"/>
      <c r="CD271" s="636"/>
      <c r="CE271" s="637"/>
      <c r="CF271" s="637"/>
      <c r="CG271" s="637"/>
      <c r="CH271" s="637"/>
      <c r="CI271" s="636"/>
      <c r="CJ271" s="636"/>
      <c r="CK271" s="637"/>
      <c r="CL271" s="637"/>
      <c r="CM271" s="637"/>
      <c r="CN271" s="705"/>
      <c r="CO271" s="667">
        <f t="shared" si="136"/>
        <v>0.1</v>
      </c>
      <c r="CP271" s="88">
        <f t="shared" si="137"/>
        <v>0.55000000000000004</v>
      </c>
      <c r="CQ271" s="667">
        <f t="shared" si="138"/>
        <v>1</v>
      </c>
      <c r="CR271" s="67">
        <v>0.4</v>
      </c>
      <c r="CS271" s="67">
        <v>1</v>
      </c>
    </row>
    <row r="272" spans="22:97" s="67" customFormat="1" ht="29.25" hidden="1" customHeight="1" x14ac:dyDescent="0.3">
      <c r="V272" s="655"/>
      <c r="AA272" s="656"/>
      <c r="AB272" s="656"/>
      <c r="AD272" s="656"/>
      <c r="AE272" s="657"/>
      <c r="AH272" s="658"/>
      <c r="AI272" s="658"/>
      <c r="AK272" s="656"/>
      <c r="AR272" s="656"/>
      <c r="AT272" s="671" t="s">
        <v>488</v>
      </c>
      <c r="AU272" s="675">
        <v>0.43</v>
      </c>
      <c r="AV272" s="669">
        <f t="shared" si="146"/>
        <v>0.14333333333333331</v>
      </c>
      <c r="AW272" s="669">
        <f t="shared" si="147"/>
        <v>7.1666666666666656E-2</v>
      </c>
      <c r="AX272" s="669">
        <f t="shared" si="148"/>
        <v>0.1032</v>
      </c>
      <c r="AY272" s="631">
        <f t="shared" si="143"/>
        <v>5.16E-2</v>
      </c>
      <c r="AZ272" s="631">
        <f t="shared" si="144"/>
        <v>7.7399999999999997E-2</v>
      </c>
      <c r="BA272" s="631">
        <f t="shared" si="141"/>
        <v>8.9439999999999992E-2</v>
      </c>
      <c r="BB272" s="631">
        <f t="shared" si="142"/>
        <v>3.5307745451796956E-2</v>
      </c>
      <c r="BC272" s="631">
        <f t="shared" si="145"/>
        <v>0.49079258210126586</v>
      </c>
      <c r="BD272" s="631"/>
      <c r="BE272" s="631"/>
      <c r="BF272" s="631"/>
      <c r="BG272" s="631"/>
      <c r="BH272" s="631" t="s">
        <v>97</v>
      </c>
      <c r="BI272" s="631" t="s">
        <v>575</v>
      </c>
      <c r="BJ272" s="631" t="s">
        <v>475</v>
      </c>
      <c r="BK272" s="631">
        <v>9.7000000000000003E-6</v>
      </c>
      <c r="BL272" s="631" t="s">
        <v>424</v>
      </c>
      <c r="BM272" s="631">
        <v>0.1</v>
      </c>
      <c r="BN272" s="631">
        <v>1</v>
      </c>
      <c r="BO272" s="631" t="s">
        <v>258</v>
      </c>
      <c r="BP272" s="631" t="s">
        <v>475</v>
      </c>
      <c r="BQ272" s="631">
        <v>4.4999999999999999E-4</v>
      </c>
      <c r="BR272" s="631" t="s">
        <v>425</v>
      </c>
      <c r="BS272" s="631">
        <v>0.1</v>
      </c>
      <c r="BT272" s="631">
        <v>1</v>
      </c>
      <c r="BU272" s="631" t="s">
        <v>258</v>
      </c>
      <c r="BV272" s="631" t="s">
        <v>475</v>
      </c>
      <c r="BW272" s="631">
        <v>1.47</v>
      </c>
      <c r="BX272" s="631" t="s">
        <v>570</v>
      </c>
      <c r="BY272" s="631">
        <v>0.1</v>
      </c>
      <c r="BZ272" s="631">
        <v>1</v>
      </c>
      <c r="CA272" s="631" t="s">
        <v>258</v>
      </c>
      <c r="CB272" s="637"/>
      <c r="CC272" s="636"/>
      <c r="CD272" s="636"/>
      <c r="CE272" s="637"/>
      <c r="CF272" s="637"/>
      <c r="CG272" s="637"/>
      <c r="CH272" s="637"/>
      <c r="CI272" s="636"/>
      <c r="CJ272" s="636"/>
      <c r="CK272" s="637"/>
      <c r="CL272" s="637"/>
      <c r="CM272" s="637"/>
      <c r="CN272" s="705"/>
      <c r="CO272" s="667">
        <f t="shared" si="136"/>
        <v>0.1</v>
      </c>
      <c r="CP272" s="88">
        <f t="shared" si="137"/>
        <v>0.55000000000000004</v>
      </c>
      <c r="CQ272" s="667">
        <f t="shared" si="138"/>
        <v>1</v>
      </c>
      <c r="CR272" s="67">
        <v>0.4</v>
      </c>
      <c r="CS272" s="67">
        <v>1</v>
      </c>
    </row>
    <row r="273" spans="22:113" s="67" customFormat="1" ht="15" hidden="1" customHeight="1" x14ac:dyDescent="0.25">
      <c r="V273" s="655"/>
      <c r="AA273" s="656"/>
      <c r="AB273" s="656"/>
      <c r="AD273" s="656"/>
      <c r="AE273" s="657"/>
      <c r="AH273" s="658"/>
      <c r="AI273" s="658"/>
      <c r="AK273" s="656"/>
      <c r="AR273" s="656"/>
      <c r="AT273" s="671" t="s">
        <v>489</v>
      </c>
      <c r="AU273" s="675">
        <v>0.4</v>
      </c>
      <c r="AV273" s="669">
        <f t="shared" si="146"/>
        <v>0.13333333333333333</v>
      </c>
      <c r="AW273" s="669">
        <f t="shared" si="147"/>
        <v>6.6666666666666666E-2</v>
      </c>
      <c r="AX273" s="669">
        <f t="shared" si="148"/>
        <v>9.6000000000000016E-2</v>
      </c>
      <c r="AY273" s="631">
        <f t="shared" si="143"/>
        <v>4.8000000000000008E-2</v>
      </c>
      <c r="AZ273" s="631">
        <f t="shared" si="144"/>
        <v>7.1999999999999995E-2</v>
      </c>
      <c r="BA273" s="631">
        <f t="shared" si="141"/>
        <v>8.320000000000001E-2</v>
      </c>
      <c r="BB273" s="631">
        <f t="shared" si="142"/>
        <v>3.2844414373764612E-2</v>
      </c>
      <c r="BC273" s="631">
        <f t="shared" si="145"/>
        <v>0.49079258210126586</v>
      </c>
      <c r="BD273" s="631"/>
      <c r="BE273" s="631"/>
      <c r="BF273" s="631"/>
      <c r="BG273" s="631"/>
      <c r="BH273" s="631"/>
      <c r="BI273" s="631"/>
      <c r="BJ273" s="631"/>
      <c r="BK273" s="631"/>
      <c r="BL273" s="631"/>
      <c r="BM273" s="631"/>
      <c r="BN273" s="631"/>
      <c r="BO273" s="631"/>
      <c r="BP273" s="631"/>
      <c r="BQ273" s="631"/>
      <c r="BR273" s="631"/>
      <c r="BS273" s="631"/>
      <c r="BT273" s="631"/>
      <c r="BU273" s="631"/>
      <c r="BV273" s="631"/>
      <c r="BW273" s="631"/>
      <c r="BX273" s="631"/>
      <c r="BY273" s="631"/>
      <c r="BZ273" s="631"/>
      <c r="CA273" s="631"/>
      <c r="CB273" s="637"/>
      <c r="CC273" s="636"/>
      <c r="CD273" s="636"/>
      <c r="CE273" s="637"/>
      <c r="CF273" s="637"/>
      <c r="CG273" s="637"/>
      <c r="CH273" s="637"/>
      <c r="CI273" s="636"/>
      <c r="CJ273" s="636"/>
      <c r="CK273" s="637"/>
      <c r="CL273" s="637"/>
      <c r="CM273" s="637"/>
      <c r="CN273" s="705"/>
      <c r="CO273" s="667">
        <f t="shared" si="136"/>
        <v>0</v>
      </c>
      <c r="CP273" s="88">
        <f t="shared" si="137"/>
        <v>0</v>
      </c>
      <c r="CQ273" s="667">
        <f t="shared" si="138"/>
        <v>0</v>
      </c>
    </row>
    <row r="274" spans="22:113" s="67" customFormat="1" ht="18" hidden="1" customHeight="1" x14ac:dyDescent="0.25">
      <c r="V274" s="655"/>
      <c r="AA274" s="656"/>
      <c r="AB274" s="656"/>
      <c r="AD274" s="656"/>
      <c r="AE274" s="657"/>
      <c r="AH274" s="658"/>
      <c r="AI274" s="658"/>
      <c r="AK274" s="656"/>
      <c r="AR274" s="656"/>
      <c r="AT274" s="671" t="s">
        <v>490</v>
      </c>
      <c r="AU274" s="675">
        <v>0.39</v>
      </c>
      <c r="AV274" s="669">
        <f t="shared" si="146"/>
        <v>0.13</v>
      </c>
      <c r="AW274" s="669">
        <f t="shared" si="147"/>
        <v>6.5000000000000002E-2</v>
      </c>
      <c r="AX274" s="669">
        <f t="shared" si="148"/>
        <v>9.3600000000000017E-2</v>
      </c>
      <c r="AY274" s="631">
        <f t="shared" si="143"/>
        <v>4.6800000000000008E-2</v>
      </c>
      <c r="AZ274" s="631">
        <f t="shared" si="144"/>
        <v>7.0199999999999985E-2</v>
      </c>
      <c r="BA274" s="631">
        <f t="shared" si="141"/>
        <v>8.1119999999999998E-2</v>
      </c>
      <c r="BB274" s="631">
        <f t="shared" si="142"/>
        <v>3.2023304014420516E-2</v>
      </c>
      <c r="BC274" s="631">
        <f t="shared" si="145"/>
        <v>0.49079258210126619</v>
      </c>
      <c r="BD274" s="631"/>
      <c r="BE274" s="631"/>
      <c r="BF274" s="631"/>
      <c r="BG274" s="631"/>
      <c r="BH274" s="631"/>
      <c r="BI274" s="631"/>
      <c r="BJ274" s="631"/>
      <c r="BK274" s="631"/>
      <c r="BL274" s="631"/>
      <c r="BM274" s="631"/>
      <c r="BN274" s="631"/>
      <c r="BO274" s="631"/>
      <c r="BP274" s="631"/>
      <c r="BQ274" s="631"/>
      <c r="BR274" s="631"/>
      <c r="BS274" s="631"/>
      <c r="BT274" s="631"/>
      <c r="BU274" s="631"/>
      <c r="BV274" s="631"/>
      <c r="BW274" s="631"/>
      <c r="BX274" s="631"/>
      <c r="BY274" s="631"/>
      <c r="BZ274" s="631"/>
      <c r="CA274" s="631"/>
      <c r="CB274" s="635"/>
      <c r="CC274" s="635"/>
      <c r="CD274" s="635"/>
      <c r="CE274" s="635"/>
      <c r="CF274" s="635"/>
      <c r="CG274" s="635"/>
      <c r="CH274" s="635"/>
      <c r="CI274" s="635"/>
      <c r="CJ274" s="635"/>
      <c r="CK274" s="635"/>
      <c r="CL274" s="635"/>
      <c r="CM274" s="635"/>
      <c r="CO274" s="667">
        <f t="shared" si="136"/>
        <v>0</v>
      </c>
      <c r="CP274" s="88">
        <f t="shared" si="137"/>
        <v>0</v>
      </c>
      <c r="CQ274" s="667">
        <f t="shared" si="138"/>
        <v>0</v>
      </c>
      <c r="DC274" s="705" t="s">
        <v>376</v>
      </c>
      <c r="DD274" s="705" t="s">
        <v>377</v>
      </c>
      <c r="DF274" s="705" t="s">
        <v>387</v>
      </c>
      <c r="DG274" s="705"/>
      <c r="DH274" s="705"/>
      <c r="DI274" s="705"/>
    </row>
    <row r="275" spans="22:113" s="67" customFormat="1" ht="33" hidden="1" customHeight="1" x14ac:dyDescent="0.25">
      <c r="V275" s="655"/>
      <c r="AA275" s="656"/>
      <c r="AB275" s="656"/>
      <c r="AD275" s="656"/>
      <c r="AE275" s="657"/>
      <c r="AH275" s="658"/>
      <c r="AI275" s="658"/>
      <c r="AK275" s="656"/>
      <c r="AR275" s="656"/>
      <c r="AT275" s="671" t="s">
        <v>498</v>
      </c>
      <c r="AU275" s="675">
        <v>0.04</v>
      </c>
      <c r="AV275" s="669">
        <f t="shared" si="146"/>
        <v>1.3333333333333332E-2</v>
      </c>
      <c r="AW275" s="669">
        <f t="shared" si="147"/>
        <v>6.6666666666666662E-3</v>
      </c>
      <c r="AX275" s="669">
        <f t="shared" si="148"/>
        <v>9.5999999999999992E-3</v>
      </c>
      <c r="AY275" s="631">
        <f t="shared" si="143"/>
        <v>4.7999999999999996E-3</v>
      </c>
      <c r="AZ275" s="631">
        <f t="shared" si="144"/>
        <v>7.2000000000000007E-3</v>
      </c>
      <c r="BA275" s="631">
        <f t="shared" si="141"/>
        <v>8.3199999999999975E-3</v>
      </c>
      <c r="BB275" s="631">
        <f t="shared" si="142"/>
        <v>3.2844414373764635E-3</v>
      </c>
      <c r="BC275" s="631">
        <f t="shared" si="145"/>
        <v>0.49079258210126642</v>
      </c>
      <c r="BD275" s="631"/>
      <c r="BE275" s="631"/>
      <c r="BF275" s="631"/>
      <c r="BG275" s="631"/>
      <c r="BH275" s="631"/>
      <c r="BI275" s="631" t="s">
        <v>333</v>
      </c>
      <c r="BJ275" s="631" t="s">
        <v>253</v>
      </c>
      <c r="BK275" s="631" t="s">
        <v>279</v>
      </c>
      <c r="BL275" s="631"/>
      <c r="BM275" s="631" t="s">
        <v>233</v>
      </c>
      <c r="BN275" s="631" t="s">
        <v>233</v>
      </c>
      <c r="BO275" s="631" t="s">
        <v>240</v>
      </c>
      <c r="BP275" s="631"/>
      <c r="BQ275" s="631"/>
      <c r="BR275" s="631"/>
      <c r="BS275" s="631"/>
      <c r="BT275" s="631"/>
      <c r="BU275" s="631"/>
      <c r="BV275" s="631"/>
      <c r="BW275" s="631"/>
      <c r="BX275" s="631"/>
      <c r="BY275" s="631"/>
      <c r="BZ275" s="631"/>
      <c r="CA275" s="631"/>
      <c r="CB275" s="635"/>
      <c r="CC275" s="635"/>
      <c r="CD275" s="635"/>
      <c r="CE275" s="635"/>
      <c r="CF275" s="635"/>
      <c r="CG275" s="635"/>
      <c r="CH275" s="635"/>
      <c r="CI275" s="635"/>
      <c r="CJ275" s="635"/>
      <c r="CK275" s="635"/>
      <c r="CL275" s="635"/>
      <c r="CM275" s="635"/>
      <c r="CO275" s="667" t="str">
        <f t="shared" si="136"/>
        <v>Incertidumbre (+/- %)</v>
      </c>
      <c r="CP275" s="88" t="e">
        <f t="shared" si="137"/>
        <v>#VALUE!</v>
      </c>
      <c r="CQ275" s="667" t="str">
        <f t="shared" si="138"/>
        <v>Incertidumbre (+/- %)</v>
      </c>
      <c r="DA275" s="67">
        <v>0</v>
      </c>
      <c r="DC275" s="705" t="s">
        <v>99</v>
      </c>
      <c r="DD275" s="705" t="s">
        <v>98</v>
      </c>
      <c r="DF275" s="705" t="s">
        <v>98</v>
      </c>
      <c r="DG275" s="705"/>
      <c r="DH275" s="705"/>
      <c r="DI275" s="705"/>
    </row>
    <row r="276" spans="22:113" s="67" customFormat="1" ht="15.75" hidden="1" customHeight="1" x14ac:dyDescent="0.25">
      <c r="V276" s="655"/>
      <c r="AA276" s="656"/>
      <c r="AB276" s="656"/>
      <c r="AD276" s="656"/>
      <c r="AE276" s="657"/>
      <c r="AH276" s="658"/>
      <c r="AI276" s="658"/>
      <c r="AK276" s="656"/>
      <c r="AR276" s="656"/>
      <c r="AT276" s="671" t="s">
        <v>491</v>
      </c>
      <c r="AU276" s="675">
        <v>0.01</v>
      </c>
      <c r="AV276" s="669">
        <f t="shared" si="146"/>
        <v>3.3333333333333331E-3</v>
      </c>
      <c r="AW276" s="669">
        <f t="shared" si="147"/>
        <v>1.6666666666666666E-3</v>
      </c>
      <c r="AX276" s="669">
        <f t="shared" si="148"/>
        <v>2.3999999999999998E-3</v>
      </c>
      <c r="AY276" s="631">
        <f t="shared" si="143"/>
        <v>1.1999999999999999E-3</v>
      </c>
      <c r="AZ276" s="631">
        <f t="shared" si="144"/>
        <v>1.8000000000000002E-3</v>
      </c>
      <c r="BA276" s="631">
        <f t="shared" si="141"/>
        <v>2.0799999999999994E-3</v>
      </c>
      <c r="BB276" s="631">
        <f t="shared" si="142"/>
        <v>8.2111035934411534E-4</v>
      </c>
      <c r="BC276" s="631">
        <f t="shared" si="145"/>
        <v>0.49079258210126597</v>
      </c>
      <c r="BD276" s="631"/>
      <c r="BE276" s="631"/>
      <c r="BF276" s="631"/>
      <c r="BG276" s="631"/>
      <c r="BH276" s="631"/>
      <c r="BI276" s="631"/>
      <c r="BJ276" s="631"/>
      <c r="BK276" s="631"/>
      <c r="BL276" s="631" t="s">
        <v>251</v>
      </c>
      <c r="BM276" s="631"/>
      <c r="BN276" s="631"/>
      <c r="BO276" s="631"/>
      <c r="BP276" s="631"/>
      <c r="BQ276" s="631"/>
      <c r="BR276" s="631"/>
      <c r="BS276" s="631"/>
      <c r="BT276" s="631"/>
      <c r="BU276" s="631"/>
      <c r="BV276" s="631"/>
      <c r="BW276" s="631"/>
      <c r="BX276" s="631"/>
      <c r="BY276" s="631"/>
      <c r="BZ276" s="631"/>
      <c r="CA276" s="631"/>
      <c r="CB276" s="635"/>
      <c r="CC276" s="635"/>
      <c r="CD276" s="635"/>
      <c r="CE276" s="635"/>
      <c r="CF276" s="635"/>
      <c r="CG276" s="635"/>
      <c r="CH276" s="635"/>
      <c r="CI276" s="635"/>
      <c r="CJ276" s="635"/>
      <c r="CK276" s="635"/>
      <c r="CL276" s="635"/>
      <c r="CM276" s="635"/>
      <c r="CO276" s="667">
        <f t="shared" si="136"/>
        <v>0</v>
      </c>
      <c r="CP276" s="88">
        <f t="shared" si="137"/>
        <v>0</v>
      </c>
      <c r="CQ276" s="667">
        <f t="shared" si="138"/>
        <v>0</v>
      </c>
      <c r="DA276" s="67">
        <v>0</v>
      </c>
      <c r="DC276" s="705">
        <v>0</v>
      </c>
      <c r="DD276" s="705">
        <v>0</v>
      </c>
      <c r="DF276" s="705">
        <v>0</v>
      </c>
      <c r="DG276" s="705"/>
      <c r="DH276" s="705"/>
      <c r="DI276" s="705"/>
    </row>
    <row r="277" spans="22:113" s="67" customFormat="1" ht="39" hidden="1" customHeight="1" x14ac:dyDescent="0.35">
      <c r="V277" s="655"/>
      <c r="AA277" s="656"/>
      <c r="AB277" s="656"/>
      <c r="AD277" s="656"/>
      <c r="AE277" s="657"/>
      <c r="AH277" s="658"/>
      <c r="AI277" s="658"/>
      <c r="AK277" s="656"/>
      <c r="AR277" s="656"/>
      <c r="AT277" s="88"/>
      <c r="AU277" s="666" t="s">
        <v>119</v>
      </c>
      <c r="AV277" s="678">
        <f>AVERAGE(AV267:AV276)</f>
        <v>6.749766666666665E-2</v>
      </c>
      <c r="AW277" s="678">
        <f>AVERAGE(AW267:AW276)</f>
        <v>3.3748833333333325E-2</v>
      </c>
      <c r="AX277" s="678">
        <f>AVERAGE(AX267:AX276)</f>
        <v>4.8598320000000007E-2</v>
      </c>
      <c r="AY277" s="631">
        <f>AVERAGE(AY267:AY276)</f>
        <v>2.4299160000000004E-2</v>
      </c>
      <c r="AZ277" s="631">
        <f>AVERAGE(AZ267:AZ276)</f>
        <v>3.6448739999999993E-2</v>
      </c>
      <c r="BA277" s="631"/>
      <c r="BB277" s="631"/>
      <c r="BC277" s="631"/>
      <c r="BD277" s="631"/>
      <c r="BE277" s="631"/>
      <c r="BF277" s="631"/>
      <c r="BG277" s="631"/>
      <c r="BH277" s="631" t="s">
        <v>54</v>
      </c>
      <c r="BI277" s="631" t="s">
        <v>499</v>
      </c>
      <c r="BJ277" s="631" t="s">
        <v>100</v>
      </c>
      <c r="BK277" s="631">
        <v>84.62</v>
      </c>
      <c r="BL277" s="631" t="s">
        <v>412</v>
      </c>
      <c r="BM277" s="631">
        <v>0.2</v>
      </c>
      <c r="BN277" s="631">
        <v>0.5</v>
      </c>
      <c r="BO277" s="631" t="s">
        <v>461</v>
      </c>
      <c r="BP277" s="631"/>
      <c r="BQ277" s="631">
        <v>1425</v>
      </c>
      <c r="BR277" s="631" t="s">
        <v>413</v>
      </c>
      <c r="BS277" s="631"/>
      <c r="BT277" s="631"/>
      <c r="BU277" s="631"/>
      <c r="BV277" s="631"/>
      <c r="BW277" s="631"/>
      <c r="BX277" s="631"/>
      <c r="BY277" s="631"/>
      <c r="BZ277" s="631"/>
      <c r="CA277" s="631"/>
      <c r="CB277" s="635"/>
      <c r="CC277" s="635"/>
      <c r="CD277" s="635"/>
      <c r="CE277" s="635"/>
      <c r="CF277" s="635"/>
      <c r="CG277" s="635"/>
      <c r="CH277" s="635"/>
      <c r="CI277" s="635"/>
      <c r="CJ277" s="635"/>
      <c r="CK277" s="635"/>
      <c r="CL277" s="635"/>
      <c r="CM277" s="635"/>
      <c r="CO277" s="667">
        <f t="shared" si="136"/>
        <v>0.2</v>
      </c>
      <c r="CP277" s="88">
        <f t="shared" si="137"/>
        <v>0.35</v>
      </c>
      <c r="CQ277" s="667">
        <f t="shared" si="138"/>
        <v>0.5</v>
      </c>
      <c r="CR277" s="67">
        <v>0.2</v>
      </c>
      <c r="CS277" s="67">
        <v>0.5</v>
      </c>
      <c r="CZ277" s="67" t="s">
        <v>54</v>
      </c>
      <c r="DA277" s="67" t="s">
        <v>57</v>
      </c>
      <c r="DB277" s="67" t="s">
        <v>100</v>
      </c>
      <c r="DC277" s="705">
        <v>57</v>
      </c>
      <c r="DD277" s="909">
        <f>+DC277*21</f>
        <v>1197</v>
      </c>
      <c r="DE277" s="705" t="s">
        <v>374</v>
      </c>
      <c r="DF277" s="705">
        <f t="shared" ref="DF277:DF293" si="149">+DC277*25</f>
        <v>1425</v>
      </c>
      <c r="DG277" s="705"/>
      <c r="DH277" s="705"/>
      <c r="DI277" s="705"/>
    </row>
    <row r="278" spans="22:113" s="67" customFormat="1" ht="39" hidden="1" customHeight="1" x14ac:dyDescent="0.35">
      <c r="V278" s="655"/>
      <c r="AA278" s="656"/>
      <c r="AB278" s="656"/>
      <c r="AD278" s="656"/>
      <c r="AE278" s="657"/>
      <c r="AH278" s="658"/>
      <c r="AI278" s="658"/>
      <c r="AK278" s="656"/>
      <c r="AR278" s="656"/>
      <c r="AT278" s="88"/>
      <c r="AU278" s="666" t="s">
        <v>502</v>
      </c>
      <c r="AV278" s="666">
        <f>STDEV(AV267:AV276)</f>
        <v>5.2230230403710561E-2</v>
      </c>
      <c r="AW278" s="666">
        <f>STDEV(AW267:AW276)</f>
        <v>2.611511520185528E-2</v>
      </c>
      <c r="AX278" s="666">
        <f>STDEV(AX267:AX276)</f>
        <v>3.7605765890671605E-2</v>
      </c>
      <c r="AY278" s="631">
        <f>STDEV(AY267:AY276)</f>
        <v>1.8802882945335803E-2</v>
      </c>
      <c r="AZ278" s="631">
        <f>STDEV(AZ267:AZ276)</f>
        <v>2.8204324418003707E-2</v>
      </c>
      <c r="BA278" s="631"/>
      <c r="BB278" s="631"/>
      <c r="BC278" s="631"/>
      <c r="BD278" s="631"/>
      <c r="BE278" s="631"/>
      <c r="BF278" s="631"/>
      <c r="BG278" s="631"/>
      <c r="BH278" s="631"/>
      <c r="BI278" s="631" t="s">
        <v>500</v>
      </c>
      <c r="BJ278" s="631" t="s">
        <v>100</v>
      </c>
      <c r="BK278" s="631">
        <v>60.44</v>
      </c>
      <c r="BL278" s="631" t="s">
        <v>412</v>
      </c>
      <c r="BM278" s="631">
        <v>0.2</v>
      </c>
      <c r="BN278" s="631">
        <v>0.5</v>
      </c>
      <c r="BO278" s="631" t="s">
        <v>461</v>
      </c>
      <c r="BP278" s="631"/>
      <c r="BQ278" s="631"/>
      <c r="BR278" s="631"/>
      <c r="BS278" s="631"/>
      <c r="BT278" s="631"/>
      <c r="BU278" s="631"/>
      <c r="BV278" s="631"/>
      <c r="BW278" s="631"/>
      <c r="BX278" s="631"/>
      <c r="BY278" s="631"/>
      <c r="BZ278" s="631"/>
      <c r="CA278" s="631"/>
      <c r="CB278" s="635"/>
      <c r="CC278" s="635"/>
      <c r="CD278" s="635"/>
      <c r="CE278" s="635"/>
      <c r="CF278" s="635"/>
      <c r="CG278" s="635"/>
      <c r="CH278" s="635"/>
      <c r="CI278" s="635"/>
      <c r="CJ278" s="635"/>
      <c r="CK278" s="635"/>
      <c r="CL278" s="635"/>
      <c r="CM278" s="635"/>
      <c r="CO278" s="667">
        <f t="shared" si="136"/>
        <v>0.2</v>
      </c>
      <c r="CP278" s="88">
        <f t="shared" si="137"/>
        <v>0.35</v>
      </c>
      <c r="CQ278" s="667">
        <f t="shared" si="138"/>
        <v>0.5</v>
      </c>
      <c r="DC278" s="705"/>
      <c r="DD278" s="909"/>
      <c r="DE278" s="705"/>
      <c r="DF278" s="705"/>
      <c r="DG278" s="705"/>
      <c r="DH278" s="705"/>
      <c r="DI278" s="705"/>
    </row>
    <row r="279" spans="22:113" s="67" customFormat="1" ht="39" hidden="1" customHeight="1" x14ac:dyDescent="0.35">
      <c r="V279" s="655"/>
      <c r="AA279" s="656"/>
      <c r="AB279" s="656"/>
      <c r="AD279" s="656"/>
      <c r="AE279" s="657"/>
      <c r="AH279" s="658"/>
      <c r="AI279" s="658"/>
      <c r="AK279" s="656"/>
      <c r="AR279" s="656"/>
      <c r="AU279" s="666" t="s">
        <v>117</v>
      </c>
      <c r="AV279" s="666">
        <f>BJ434</f>
        <v>2.31</v>
      </c>
      <c r="AW279" s="679">
        <f>AV279</f>
        <v>2.31</v>
      </c>
      <c r="AX279" s="679">
        <f>AW279</f>
        <v>2.31</v>
      </c>
      <c r="AY279" s="631">
        <f>AX279</f>
        <v>2.31</v>
      </c>
      <c r="AZ279" s="631">
        <f>AY279</f>
        <v>2.31</v>
      </c>
      <c r="BA279" s="631"/>
      <c r="BB279" s="631"/>
      <c r="BC279" s="631"/>
      <c r="BD279" s="631"/>
      <c r="BE279" s="631"/>
      <c r="BF279" s="631"/>
      <c r="BG279" s="631"/>
      <c r="BH279" s="631"/>
      <c r="BI279" s="631" t="s">
        <v>501</v>
      </c>
      <c r="BJ279" s="631" t="s">
        <v>100</v>
      </c>
      <c r="BK279" s="631">
        <v>53.05</v>
      </c>
      <c r="BL279" s="631" t="s">
        <v>412</v>
      </c>
      <c r="BM279" s="631">
        <v>0.2</v>
      </c>
      <c r="BN279" s="631">
        <v>0.5</v>
      </c>
      <c r="BO279" s="631" t="s">
        <v>461</v>
      </c>
      <c r="BP279" s="631"/>
      <c r="BQ279" s="631"/>
      <c r="BR279" s="631"/>
      <c r="BS279" s="631"/>
      <c r="BT279" s="631"/>
      <c r="BU279" s="631"/>
      <c r="BV279" s="631"/>
      <c r="BW279" s="631"/>
      <c r="BX279" s="631"/>
      <c r="BY279" s="631"/>
      <c r="BZ279" s="631"/>
      <c r="CA279" s="631"/>
      <c r="CB279" s="635"/>
      <c r="CC279" s="635"/>
      <c r="CD279" s="635"/>
      <c r="CE279" s="635"/>
      <c r="CF279" s="635"/>
      <c r="CG279" s="635"/>
      <c r="CH279" s="635"/>
      <c r="CI279" s="635"/>
      <c r="CJ279" s="635"/>
      <c r="CK279" s="635"/>
      <c r="CL279" s="635"/>
      <c r="CM279" s="635"/>
      <c r="CO279" s="667">
        <f t="shared" si="136"/>
        <v>0.2</v>
      </c>
      <c r="CP279" s="88">
        <f t="shared" si="137"/>
        <v>0.35</v>
      </c>
      <c r="CQ279" s="667">
        <f t="shared" si="138"/>
        <v>0.5</v>
      </c>
      <c r="DC279" s="705"/>
      <c r="DD279" s="909"/>
      <c r="DE279" s="705"/>
      <c r="DF279" s="705"/>
      <c r="DG279" s="705"/>
      <c r="DH279" s="705"/>
      <c r="DI279" s="705"/>
    </row>
    <row r="280" spans="22:113" s="67" customFormat="1" ht="15" hidden="1" customHeight="1" x14ac:dyDescent="0.35">
      <c r="V280" s="655"/>
      <c r="AA280" s="656"/>
      <c r="AB280" s="656"/>
      <c r="AD280" s="656"/>
      <c r="AE280" s="657"/>
      <c r="AH280" s="658"/>
      <c r="AI280" s="658"/>
      <c r="AK280" s="656"/>
      <c r="AR280" s="656"/>
      <c r="AU280" s="666" t="s">
        <v>120</v>
      </c>
      <c r="AV280" s="677">
        <f>1-((AV277-((AV278*AV279)/(SQRT(9))))/AV277)</f>
        <v>0.59583211386354795</v>
      </c>
      <c r="AW280" s="677">
        <f>1-((AW277-((AW278*AW279)/(SQRT(9))))/AW277)</f>
        <v>0.59583211386354795</v>
      </c>
      <c r="AX280" s="677">
        <f>1-((AX277-((AX278*AX279)/(SQRT(9))))/AX277)</f>
        <v>0.59583211386354773</v>
      </c>
      <c r="AY280" s="631">
        <f>1-((AY277-((AY278*AY279)/(SQRT(9))))/AY277)</f>
        <v>0.59583211386354773</v>
      </c>
      <c r="AZ280" s="631">
        <f>1-((AZ277-((AZ278*AZ279)/(SQRT(9))))/AZ277)</f>
        <v>0.59583211386354806</v>
      </c>
      <c r="BA280" s="631"/>
      <c r="BB280" s="631"/>
      <c r="BC280" s="631"/>
      <c r="BD280" s="631"/>
      <c r="BE280" s="631"/>
      <c r="BF280" s="631"/>
      <c r="BG280" s="631"/>
      <c r="BH280" s="631"/>
      <c r="BI280" s="631" t="s">
        <v>462</v>
      </c>
      <c r="BJ280" s="631" t="s">
        <v>100</v>
      </c>
      <c r="BK280" s="631">
        <v>57.53</v>
      </c>
      <c r="BL280" s="631" t="s">
        <v>412</v>
      </c>
      <c r="BM280" s="631">
        <v>0.2</v>
      </c>
      <c r="BN280" s="631">
        <v>0.5</v>
      </c>
      <c r="BO280" s="631" t="s">
        <v>461</v>
      </c>
      <c r="BP280" s="631"/>
      <c r="BQ280" s="631"/>
      <c r="BR280" s="631"/>
      <c r="BS280" s="631"/>
      <c r="BT280" s="631"/>
      <c r="BU280" s="631"/>
      <c r="BV280" s="631"/>
      <c r="BW280" s="631"/>
      <c r="BX280" s="631"/>
      <c r="BY280" s="631"/>
      <c r="BZ280" s="631"/>
      <c r="CA280" s="631"/>
      <c r="CB280" s="635"/>
      <c r="CC280" s="635"/>
      <c r="CD280" s="635"/>
      <c r="CE280" s="635"/>
      <c r="CF280" s="635"/>
      <c r="CG280" s="635"/>
      <c r="CH280" s="635"/>
      <c r="CI280" s="635"/>
      <c r="CJ280" s="635"/>
      <c r="CK280" s="635"/>
      <c r="CL280" s="635"/>
      <c r="CM280" s="635"/>
      <c r="CO280" s="667">
        <f t="shared" si="136"/>
        <v>0.2</v>
      </c>
      <c r="CP280" s="88">
        <f t="shared" si="137"/>
        <v>0.35</v>
      </c>
      <c r="CQ280" s="667">
        <f t="shared" si="138"/>
        <v>0.5</v>
      </c>
      <c r="DC280" s="705"/>
      <c r="DD280" s="909"/>
      <c r="DE280" s="705"/>
      <c r="DF280" s="705"/>
      <c r="DG280" s="705"/>
      <c r="DH280" s="705"/>
      <c r="DI280" s="705"/>
    </row>
    <row r="281" spans="22:113" s="67" customFormat="1" ht="15" hidden="1" customHeight="1" x14ac:dyDescent="0.35">
      <c r="V281" s="655"/>
      <c r="AA281" s="656"/>
      <c r="AB281" s="656"/>
      <c r="AD281" s="656"/>
      <c r="AE281" s="657"/>
      <c r="AH281" s="658"/>
      <c r="AI281" s="658"/>
      <c r="AK281" s="656"/>
      <c r="AR281" s="656"/>
      <c r="AV281" s="656"/>
      <c r="AX281" s="656"/>
      <c r="AY281" s="631"/>
      <c r="AZ281" s="631"/>
      <c r="BA281" s="631"/>
      <c r="BB281" s="631"/>
      <c r="BC281" s="631"/>
      <c r="BD281" s="631"/>
      <c r="BE281" s="631"/>
      <c r="BF281" s="631"/>
      <c r="BG281" s="631"/>
      <c r="BH281" s="631"/>
      <c r="BI281" s="631" t="s">
        <v>463</v>
      </c>
      <c r="BJ281" s="631" t="s">
        <v>100</v>
      </c>
      <c r="BK281" s="631">
        <v>20.14</v>
      </c>
      <c r="BL281" s="631" t="s">
        <v>412</v>
      </c>
      <c r="BM281" s="631">
        <v>0.2</v>
      </c>
      <c r="BN281" s="631">
        <v>0.5</v>
      </c>
      <c r="BO281" s="631" t="s">
        <v>461</v>
      </c>
      <c r="BP281" s="631"/>
      <c r="BQ281" s="631"/>
      <c r="BR281" s="631"/>
      <c r="BS281" s="631"/>
      <c r="BT281" s="631"/>
      <c r="BU281" s="631"/>
      <c r="BV281" s="631"/>
      <c r="BW281" s="631"/>
      <c r="BX281" s="631"/>
      <c r="BY281" s="631"/>
      <c r="BZ281" s="631"/>
      <c r="CA281" s="631"/>
      <c r="CB281" s="635"/>
      <c r="CC281" s="635"/>
      <c r="CD281" s="635"/>
      <c r="CE281" s="635"/>
      <c r="CF281" s="635"/>
      <c r="CG281" s="635"/>
      <c r="CH281" s="635"/>
      <c r="CI281" s="635"/>
      <c r="CJ281" s="635"/>
      <c r="CK281" s="635"/>
      <c r="CL281" s="635"/>
      <c r="CM281" s="635"/>
      <c r="CO281" s="667">
        <f t="shared" si="136"/>
        <v>0.2</v>
      </c>
      <c r="CP281" s="88">
        <f t="shared" si="137"/>
        <v>0.35</v>
      </c>
      <c r="CQ281" s="667">
        <f t="shared" si="138"/>
        <v>0.5</v>
      </c>
      <c r="DC281" s="705"/>
      <c r="DD281" s="909"/>
      <c r="DE281" s="705"/>
      <c r="DF281" s="705"/>
      <c r="DG281" s="705"/>
      <c r="DH281" s="705"/>
      <c r="DI281" s="705"/>
    </row>
    <row r="282" spans="22:113" s="67" customFormat="1" ht="15" hidden="1" customHeight="1" x14ac:dyDescent="0.35">
      <c r="V282" s="655"/>
      <c r="AA282" s="656"/>
      <c r="AB282" s="656"/>
      <c r="AD282" s="656"/>
      <c r="AE282" s="657"/>
      <c r="AH282" s="658"/>
      <c r="AI282" s="658"/>
      <c r="AK282" s="656"/>
      <c r="AR282" s="656"/>
      <c r="AV282" s="656"/>
      <c r="AX282" s="656"/>
      <c r="AY282" s="631"/>
      <c r="AZ282" s="631"/>
      <c r="BA282" s="631"/>
      <c r="BB282" s="631"/>
      <c r="BC282" s="631"/>
      <c r="BD282" s="631"/>
      <c r="BE282" s="631"/>
      <c r="BF282" s="631"/>
      <c r="BG282" s="631"/>
      <c r="BH282" s="631"/>
      <c r="BI282" s="631" t="s">
        <v>464</v>
      </c>
      <c r="BJ282" s="631" t="s">
        <v>100</v>
      </c>
      <c r="BK282" s="631">
        <v>30.91</v>
      </c>
      <c r="BL282" s="631" t="s">
        <v>412</v>
      </c>
      <c r="BM282" s="631">
        <v>0.2</v>
      </c>
      <c r="BN282" s="631">
        <v>0.5</v>
      </c>
      <c r="BO282" s="631" t="s">
        <v>461</v>
      </c>
      <c r="BP282" s="631"/>
      <c r="BQ282" s="631"/>
      <c r="BR282" s="631"/>
      <c r="BS282" s="631"/>
      <c r="BT282" s="631"/>
      <c r="BU282" s="631"/>
      <c r="BV282" s="631"/>
      <c r="BW282" s="631"/>
      <c r="BX282" s="631"/>
      <c r="BY282" s="631"/>
      <c r="BZ282" s="631"/>
      <c r="CA282" s="631"/>
      <c r="CB282" s="635"/>
      <c r="CC282" s="635"/>
      <c r="CD282" s="635"/>
      <c r="CE282" s="635"/>
      <c r="CF282" s="635"/>
      <c r="CG282" s="635"/>
      <c r="CH282" s="635"/>
      <c r="CI282" s="635"/>
      <c r="CJ282" s="635"/>
      <c r="CK282" s="635"/>
      <c r="CL282" s="635"/>
      <c r="CM282" s="635"/>
      <c r="CO282" s="667">
        <f t="shared" si="136"/>
        <v>0.2</v>
      </c>
      <c r="CP282" s="88">
        <f t="shared" si="137"/>
        <v>0.35</v>
      </c>
      <c r="CQ282" s="667">
        <f t="shared" si="138"/>
        <v>0.5</v>
      </c>
      <c r="DC282" s="705"/>
      <c r="DD282" s="909"/>
      <c r="DE282" s="705"/>
      <c r="DF282" s="705"/>
      <c r="DG282" s="705"/>
      <c r="DH282" s="705"/>
      <c r="DI282" s="705"/>
    </row>
    <row r="283" spans="22:113" s="67" customFormat="1" ht="15" hidden="1" customHeight="1" x14ac:dyDescent="0.35">
      <c r="V283" s="655"/>
      <c r="AA283" s="656"/>
      <c r="AB283" s="656"/>
      <c r="AD283" s="656"/>
      <c r="AE283" s="657"/>
      <c r="AH283" s="658"/>
      <c r="AI283" s="658"/>
      <c r="AK283" s="656"/>
      <c r="AR283" s="656"/>
      <c r="AV283" s="656"/>
      <c r="AX283" s="656"/>
      <c r="AY283" s="631"/>
      <c r="AZ283" s="631"/>
      <c r="BA283" s="631"/>
      <c r="BB283" s="631"/>
      <c r="BC283" s="631"/>
      <c r="BD283" s="631"/>
      <c r="BE283" s="631"/>
      <c r="BF283" s="631"/>
      <c r="BG283" s="631"/>
      <c r="BH283" s="631"/>
      <c r="BI283" s="631" t="s">
        <v>465</v>
      </c>
      <c r="BJ283" s="631" t="s">
        <v>100</v>
      </c>
      <c r="BK283" s="631">
        <v>36.97</v>
      </c>
      <c r="BL283" s="631" t="s">
        <v>412</v>
      </c>
      <c r="BM283" s="631">
        <v>0.2</v>
      </c>
      <c r="BN283" s="631">
        <v>0.5</v>
      </c>
      <c r="BO283" s="631" t="s">
        <v>461</v>
      </c>
      <c r="BP283" s="631"/>
      <c r="BQ283" s="631"/>
      <c r="BR283" s="631"/>
      <c r="BS283" s="631"/>
      <c r="BT283" s="631"/>
      <c r="BU283" s="631"/>
      <c r="BV283" s="631"/>
      <c r="BW283" s="631"/>
      <c r="BX283" s="631"/>
      <c r="BY283" s="631"/>
      <c r="BZ283" s="631"/>
      <c r="CA283" s="631"/>
      <c r="CB283" s="635"/>
      <c r="CC283" s="635"/>
      <c r="CD283" s="635"/>
      <c r="CE283" s="635"/>
      <c r="CF283" s="635"/>
      <c r="CG283" s="635"/>
      <c r="CH283" s="635"/>
      <c r="CI283" s="635"/>
      <c r="CJ283" s="635"/>
      <c r="CK283" s="635"/>
      <c r="CL283" s="635"/>
      <c r="CM283" s="635"/>
      <c r="CO283" s="667">
        <f t="shared" ref="CO283:CO346" si="150">BM283</f>
        <v>0.2</v>
      </c>
      <c r="CP283" s="88">
        <f t="shared" ref="CP283:CP346" si="151">(CO283+CQ283)/2</f>
        <v>0.35</v>
      </c>
      <c r="CQ283" s="667">
        <f t="shared" ref="CQ283:CQ346" si="152">BN283</f>
        <v>0.5</v>
      </c>
      <c r="DC283" s="705"/>
      <c r="DD283" s="909"/>
      <c r="DE283" s="705"/>
      <c r="DF283" s="705"/>
      <c r="DG283" s="705"/>
      <c r="DH283" s="705"/>
      <c r="DI283" s="705"/>
    </row>
    <row r="284" spans="22:113" s="67" customFormat="1" ht="15" hidden="1" customHeight="1" x14ac:dyDescent="0.35">
      <c r="V284" s="655"/>
      <c r="AA284" s="656"/>
      <c r="AB284" s="656"/>
      <c r="AD284" s="656"/>
      <c r="AE284" s="657"/>
      <c r="AH284" s="658"/>
      <c r="AI284" s="658"/>
      <c r="AK284" s="656"/>
      <c r="AR284" s="656"/>
      <c r="AV284" s="656"/>
      <c r="AX284" s="656"/>
      <c r="AY284" s="631"/>
      <c r="AZ284" s="631"/>
      <c r="BA284" s="631"/>
      <c r="BB284" s="631"/>
      <c r="BC284" s="631"/>
      <c r="BD284" s="631"/>
      <c r="BE284" s="631"/>
      <c r="BF284" s="631"/>
      <c r="BG284" s="631"/>
      <c r="BH284" s="631"/>
      <c r="BI284" s="631" t="s">
        <v>57</v>
      </c>
      <c r="BJ284" s="631" t="s">
        <v>100</v>
      </c>
      <c r="BK284" s="631">
        <v>63</v>
      </c>
      <c r="BL284" s="631" t="s">
        <v>412</v>
      </c>
      <c r="BM284" s="631">
        <v>0.3</v>
      </c>
      <c r="BN284" s="631">
        <v>0.5</v>
      </c>
      <c r="BO284" s="631" t="s">
        <v>258</v>
      </c>
      <c r="BP284" s="631"/>
      <c r="BQ284" s="631"/>
      <c r="BR284" s="631"/>
      <c r="BS284" s="631"/>
      <c r="BT284" s="631"/>
      <c r="BU284" s="631"/>
      <c r="BV284" s="631"/>
      <c r="BW284" s="631"/>
      <c r="BX284" s="631"/>
      <c r="BY284" s="631"/>
      <c r="BZ284" s="631"/>
      <c r="CA284" s="631"/>
      <c r="CB284" s="635"/>
      <c r="CC284" s="635"/>
      <c r="CD284" s="635"/>
      <c r="CE284" s="635"/>
      <c r="CF284" s="635"/>
      <c r="CG284" s="635"/>
      <c r="CH284" s="635"/>
      <c r="CI284" s="635"/>
      <c r="CJ284" s="635"/>
      <c r="CK284" s="635"/>
      <c r="CL284" s="635"/>
      <c r="CM284" s="635"/>
      <c r="CO284" s="667">
        <f t="shared" si="150"/>
        <v>0.3</v>
      </c>
      <c r="CP284" s="88">
        <f t="shared" si="151"/>
        <v>0.4</v>
      </c>
      <c r="CQ284" s="667">
        <f t="shared" si="152"/>
        <v>0.5</v>
      </c>
      <c r="DC284" s="705"/>
      <c r="DD284" s="909"/>
      <c r="DE284" s="705"/>
      <c r="DF284" s="705"/>
      <c r="DG284" s="705"/>
      <c r="DH284" s="705"/>
      <c r="DI284" s="705"/>
    </row>
    <row r="285" spans="22:113" s="67" customFormat="1" ht="15" hidden="1" customHeight="1" x14ac:dyDescent="0.35">
      <c r="V285" s="655"/>
      <c r="AA285" s="656"/>
      <c r="AB285" s="656"/>
      <c r="AD285" s="656"/>
      <c r="AE285" s="657"/>
      <c r="AH285" s="658"/>
      <c r="AI285" s="658"/>
      <c r="AK285" s="656"/>
      <c r="AR285" s="656"/>
      <c r="AV285" s="656"/>
      <c r="AX285" s="656"/>
      <c r="AY285" s="631"/>
      <c r="AZ285" s="631"/>
      <c r="BA285" s="631"/>
      <c r="BB285" s="631"/>
      <c r="BC285" s="631"/>
      <c r="BD285" s="631"/>
      <c r="BE285" s="631"/>
      <c r="BF285" s="631"/>
      <c r="BG285" s="631"/>
      <c r="BH285" s="631"/>
      <c r="BI285" s="631" t="s">
        <v>59</v>
      </c>
      <c r="BJ285" s="631" t="s">
        <v>100</v>
      </c>
      <c r="BK285" s="631">
        <v>56</v>
      </c>
      <c r="BL285" s="631" t="s">
        <v>412</v>
      </c>
      <c r="BM285" s="631">
        <v>0.3</v>
      </c>
      <c r="BN285" s="631">
        <v>0.5</v>
      </c>
      <c r="BO285" s="631" t="s">
        <v>258</v>
      </c>
      <c r="BP285" s="631"/>
      <c r="BQ285" s="631">
        <v>1225</v>
      </c>
      <c r="BR285" s="631" t="s">
        <v>413</v>
      </c>
      <c r="BS285" s="631"/>
      <c r="BT285" s="631"/>
      <c r="BU285" s="631"/>
      <c r="BV285" s="631"/>
      <c r="BW285" s="631"/>
      <c r="BX285" s="631"/>
      <c r="BY285" s="631"/>
      <c r="BZ285" s="631"/>
      <c r="CA285" s="631"/>
      <c r="CB285" s="635"/>
      <c r="CC285" s="635"/>
      <c r="CD285" s="635"/>
      <c r="CE285" s="635"/>
      <c r="CF285" s="635"/>
      <c r="CG285" s="635"/>
      <c r="CH285" s="635"/>
      <c r="CI285" s="635"/>
      <c r="CJ285" s="635"/>
      <c r="CK285" s="635"/>
      <c r="CL285" s="635"/>
      <c r="CM285" s="635"/>
      <c r="CO285" s="667">
        <f t="shared" si="150"/>
        <v>0.3</v>
      </c>
      <c r="CP285" s="88">
        <f t="shared" si="151"/>
        <v>0.4</v>
      </c>
      <c r="CQ285" s="667">
        <f t="shared" si="152"/>
        <v>0.5</v>
      </c>
      <c r="CR285" s="67">
        <v>0.2</v>
      </c>
      <c r="CS285" s="67">
        <v>0.5</v>
      </c>
      <c r="DA285" s="67" t="s">
        <v>59</v>
      </c>
      <c r="DB285" s="67" t="s">
        <v>100</v>
      </c>
      <c r="DC285" s="705">
        <v>49</v>
      </c>
      <c r="DD285" s="909">
        <f t="shared" ref="DD285:DD293" si="153">+DC285*21</f>
        <v>1029</v>
      </c>
      <c r="DE285" s="705" t="s">
        <v>374</v>
      </c>
      <c r="DF285" s="705">
        <f t="shared" si="149"/>
        <v>1225</v>
      </c>
      <c r="DG285" s="705"/>
      <c r="DH285" s="705"/>
      <c r="DI285" s="705"/>
    </row>
    <row r="286" spans="22:113" s="67" customFormat="1" ht="15" hidden="1" customHeight="1" x14ac:dyDescent="0.35">
      <c r="V286" s="655"/>
      <c r="AA286" s="656"/>
      <c r="AB286" s="656"/>
      <c r="AD286" s="656"/>
      <c r="AE286" s="657"/>
      <c r="AH286" s="658"/>
      <c r="AI286" s="658"/>
      <c r="AK286" s="656"/>
      <c r="AR286" s="656"/>
      <c r="AV286" s="656"/>
      <c r="AX286" s="656"/>
      <c r="AY286" s="631"/>
      <c r="AZ286" s="631"/>
      <c r="BA286" s="631"/>
      <c r="BB286" s="631"/>
      <c r="BC286" s="631"/>
      <c r="BD286" s="631"/>
      <c r="BE286" s="631"/>
      <c r="BF286" s="631"/>
      <c r="BG286" s="631"/>
      <c r="BH286" s="631"/>
      <c r="BI286" s="631" t="s">
        <v>56</v>
      </c>
      <c r="BJ286" s="631" t="s">
        <v>100</v>
      </c>
      <c r="BK286" s="631">
        <v>55</v>
      </c>
      <c r="BL286" s="631" t="s">
        <v>412</v>
      </c>
      <c r="BM286" s="631">
        <v>0.3</v>
      </c>
      <c r="BN286" s="631">
        <v>0.5</v>
      </c>
      <c r="BO286" s="631" t="s">
        <v>258</v>
      </c>
      <c r="BP286" s="631"/>
      <c r="BQ286" s="631">
        <v>1375</v>
      </c>
      <c r="BR286" s="631" t="s">
        <v>413</v>
      </c>
      <c r="BS286" s="631"/>
      <c r="BT286" s="631"/>
      <c r="BU286" s="631"/>
      <c r="BV286" s="631"/>
      <c r="BW286" s="631"/>
      <c r="BX286" s="631"/>
      <c r="BY286" s="631"/>
      <c r="BZ286" s="631"/>
      <c r="CA286" s="631"/>
      <c r="CB286" s="635"/>
      <c r="CC286" s="635"/>
      <c r="CD286" s="635"/>
      <c r="CE286" s="635"/>
      <c r="CF286" s="635"/>
      <c r="CG286" s="635"/>
      <c r="CH286" s="635"/>
      <c r="CI286" s="635"/>
      <c r="CJ286" s="635"/>
      <c r="CK286" s="635"/>
      <c r="CL286" s="635"/>
      <c r="CM286" s="635"/>
      <c r="CO286" s="667">
        <f t="shared" si="150"/>
        <v>0.3</v>
      </c>
      <c r="CP286" s="88">
        <f t="shared" si="151"/>
        <v>0.4</v>
      </c>
      <c r="CQ286" s="667">
        <f t="shared" si="152"/>
        <v>0.5</v>
      </c>
      <c r="CR286" s="67">
        <v>0.2</v>
      </c>
      <c r="CS286" s="67">
        <v>0.5</v>
      </c>
      <c r="DA286" s="67" t="s">
        <v>56</v>
      </c>
      <c r="DB286" s="67" t="s">
        <v>100</v>
      </c>
      <c r="DC286" s="705">
        <v>55</v>
      </c>
      <c r="DD286" s="909">
        <f t="shared" si="153"/>
        <v>1155</v>
      </c>
      <c r="DE286" s="705" t="s">
        <v>374</v>
      </c>
      <c r="DF286" s="705">
        <f t="shared" si="149"/>
        <v>1375</v>
      </c>
      <c r="DG286" s="705"/>
      <c r="DH286" s="705"/>
      <c r="DI286" s="705"/>
    </row>
    <row r="287" spans="22:113" s="67" customFormat="1" ht="15" hidden="1" customHeight="1" x14ac:dyDescent="0.35">
      <c r="V287" s="655"/>
      <c r="AA287" s="656"/>
      <c r="AB287" s="656"/>
      <c r="AD287" s="656"/>
      <c r="AE287" s="657"/>
      <c r="AH287" s="658"/>
      <c r="AI287" s="658"/>
      <c r="AK287" s="656"/>
      <c r="AR287" s="656"/>
      <c r="AV287" s="656"/>
      <c r="AX287" s="656"/>
      <c r="AY287" s="631"/>
      <c r="AZ287" s="631"/>
      <c r="BA287" s="631"/>
      <c r="BB287" s="631"/>
      <c r="BC287" s="631"/>
      <c r="BD287" s="631"/>
      <c r="BE287" s="631"/>
      <c r="BF287" s="631"/>
      <c r="BG287" s="631"/>
      <c r="BH287" s="631"/>
      <c r="BI287" s="631" t="s">
        <v>101</v>
      </c>
      <c r="BJ287" s="631" t="s">
        <v>100</v>
      </c>
      <c r="BK287" s="631">
        <v>5</v>
      </c>
      <c r="BL287" s="631" t="s">
        <v>412</v>
      </c>
      <c r="BM287" s="631">
        <v>0.3</v>
      </c>
      <c r="BN287" s="631">
        <v>0.5</v>
      </c>
      <c r="BO287" s="631" t="s">
        <v>258</v>
      </c>
      <c r="BP287" s="631"/>
      <c r="BQ287" s="631">
        <v>125</v>
      </c>
      <c r="BR287" s="631" t="s">
        <v>413</v>
      </c>
      <c r="BS287" s="631"/>
      <c r="BT287" s="631"/>
      <c r="BU287" s="631"/>
      <c r="BV287" s="631"/>
      <c r="BW287" s="631"/>
      <c r="BX287" s="631"/>
      <c r="BY287" s="631"/>
      <c r="BZ287" s="631"/>
      <c r="CA287" s="631"/>
      <c r="CB287" s="635"/>
      <c r="CC287" s="635"/>
      <c r="CD287" s="635"/>
      <c r="CE287" s="635"/>
      <c r="CF287" s="635"/>
      <c r="CG287" s="635"/>
      <c r="CH287" s="635"/>
      <c r="CI287" s="635"/>
      <c r="CJ287" s="635"/>
      <c r="CK287" s="635"/>
      <c r="CL287" s="635"/>
      <c r="CM287" s="635"/>
      <c r="CO287" s="667">
        <f t="shared" si="150"/>
        <v>0.3</v>
      </c>
      <c r="CP287" s="88">
        <f t="shared" si="151"/>
        <v>0.4</v>
      </c>
      <c r="CQ287" s="667">
        <f t="shared" si="152"/>
        <v>0.5</v>
      </c>
      <c r="CR287" s="67">
        <v>0.2</v>
      </c>
      <c r="CS287" s="67">
        <v>0.5</v>
      </c>
      <c r="DA287" s="67" t="s">
        <v>101</v>
      </c>
      <c r="DB287" s="67" t="s">
        <v>100</v>
      </c>
      <c r="DC287" s="705">
        <v>5</v>
      </c>
      <c r="DD287" s="909">
        <f t="shared" si="153"/>
        <v>105</v>
      </c>
      <c r="DE287" s="705" t="s">
        <v>374</v>
      </c>
      <c r="DF287" s="705">
        <f t="shared" si="149"/>
        <v>125</v>
      </c>
      <c r="DG287" s="705"/>
      <c r="DH287" s="705"/>
      <c r="DI287" s="705"/>
    </row>
    <row r="288" spans="22:113" s="67" customFormat="1" ht="15" hidden="1" customHeight="1" x14ac:dyDescent="0.35">
      <c r="V288" s="655"/>
      <c r="AA288" s="656"/>
      <c r="AB288" s="656"/>
      <c r="AD288" s="656"/>
      <c r="AE288" s="657"/>
      <c r="AH288" s="658"/>
      <c r="AI288" s="658"/>
      <c r="AK288" s="656"/>
      <c r="AR288" s="656"/>
      <c r="AV288" s="656"/>
      <c r="AX288" s="656"/>
      <c r="AY288" s="631"/>
      <c r="AZ288" s="631"/>
      <c r="BA288" s="631"/>
      <c r="BB288" s="631"/>
      <c r="BC288" s="631"/>
      <c r="BD288" s="631"/>
      <c r="BE288" s="631"/>
      <c r="BF288" s="631"/>
      <c r="BG288" s="631"/>
      <c r="BH288" s="631"/>
      <c r="BI288" s="631" t="s">
        <v>55</v>
      </c>
      <c r="BJ288" s="631" t="s">
        <v>100</v>
      </c>
      <c r="BK288" s="631">
        <v>5</v>
      </c>
      <c r="BL288" s="631" t="s">
        <v>412</v>
      </c>
      <c r="BM288" s="631">
        <v>0.3</v>
      </c>
      <c r="BN288" s="631">
        <v>0.5</v>
      </c>
      <c r="BO288" s="631" t="s">
        <v>258</v>
      </c>
      <c r="BP288" s="631"/>
      <c r="BQ288" s="631">
        <v>125</v>
      </c>
      <c r="BR288" s="631" t="s">
        <v>413</v>
      </c>
      <c r="BS288" s="631"/>
      <c r="BT288" s="631"/>
      <c r="BU288" s="631"/>
      <c r="BV288" s="631"/>
      <c r="BW288" s="631"/>
      <c r="BX288" s="631"/>
      <c r="BY288" s="631"/>
      <c r="BZ288" s="631"/>
      <c r="CA288" s="631"/>
      <c r="CB288" s="635"/>
      <c r="CC288" s="635"/>
      <c r="CD288" s="635"/>
      <c r="CE288" s="635"/>
      <c r="CF288" s="635"/>
      <c r="CG288" s="635"/>
      <c r="CH288" s="635"/>
      <c r="CI288" s="635"/>
      <c r="CJ288" s="635"/>
      <c r="CK288" s="635"/>
      <c r="CL288" s="635"/>
      <c r="CM288" s="635"/>
      <c r="CO288" s="667">
        <f t="shared" si="150"/>
        <v>0.3</v>
      </c>
      <c r="CP288" s="88">
        <f t="shared" si="151"/>
        <v>0.4</v>
      </c>
      <c r="CQ288" s="667">
        <f t="shared" si="152"/>
        <v>0.5</v>
      </c>
      <c r="CR288" s="67">
        <v>0.2</v>
      </c>
      <c r="CS288" s="67">
        <v>0.5</v>
      </c>
      <c r="DA288" s="67" t="s">
        <v>55</v>
      </c>
      <c r="DB288" s="67" t="s">
        <v>100</v>
      </c>
      <c r="DC288" s="705">
        <v>5</v>
      </c>
      <c r="DD288" s="909">
        <f t="shared" si="153"/>
        <v>105</v>
      </c>
      <c r="DE288" s="705" t="s">
        <v>374</v>
      </c>
      <c r="DF288" s="705">
        <f t="shared" si="149"/>
        <v>125</v>
      </c>
      <c r="DG288" s="705"/>
      <c r="DH288" s="705"/>
      <c r="DI288" s="705"/>
    </row>
    <row r="289" spans="15:119" s="67" customFormat="1" ht="15" hidden="1" customHeight="1" x14ac:dyDescent="0.35">
      <c r="V289" s="655"/>
      <c r="AA289" s="656"/>
      <c r="AB289" s="656"/>
      <c r="AD289" s="656"/>
      <c r="AE289" s="657"/>
      <c r="AH289" s="658"/>
      <c r="AI289" s="658"/>
      <c r="AK289" s="656"/>
      <c r="AR289" s="656"/>
      <c r="AV289" s="656"/>
      <c r="AX289" s="656"/>
      <c r="AY289" s="631"/>
      <c r="AZ289" s="631"/>
      <c r="BA289" s="631"/>
      <c r="BB289" s="631"/>
      <c r="BC289" s="631"/>
      <c r="BD289" s="631"/>
      <c r="BE289" s="631"/>
      <c r="BF289" s="631"/>
      <c r="BG289" s="631"/>
      <c r="BH289" s="631"/>
      <c r="BI289" s="631" t="s">
        <v>60</v>
      </c>
      <c r="BJ289" s="631" t="s">
        <v>100</v>
      </c>
      <c r="BK289" s="631">
        <v>18</v>
      </c>
      <c r="BL289" s="631" t="s">
        <v>412</v>
      </c>
      <c r="BM289" s="631">
        <v>0.3</v>
      </c>
      <c r="BN289" s="631">
        <v>0.5</v>
      </c>
      <c r="BO289" s="631" t="s">
        <v>258</v>
      </c>
      <c r="BP289" s="631"/>
      <c r="BQ289" s="631">
        <v>450</v>
      </c>
      <c r="BR289" s="631" t="s">
        <v>413</v>
      </c>
      <c r="BS289" s="631"/>
      <c r="BT289" s="631"/>
      <c r="BU289" s="631"/>
      <c r="BV289" s="631"/>
      <c r="BW289" s="631"/>
      <c r="BX289" s="631"/>
      <c r="BY289" s="631"/>
      <c r="BZ289" s="631"/>
      <c r="CA289" s="631"/>
      <c r="CB289" s="635"/>
      <c r="CC289" s="635"/>
      <c r="CD289" s="635"/>
      <c r="CE289" s="635"/>
      <c r="CF289" s="635"/>
      <c r="CG289" s="635"/>
      <c r="CH289" s="635"/>
      <c r="CI289" s="635"/>
      <c r="CJ289" s="635"/>
      <c r="CK289" s="635"/>
      <c r="CL289" s="635"/>
      <c r="CM289" s="635"/>
      <c r="CO289" s="667">
        <f t="shared" si="150"/>
        <v>0.3</v>
      </c>
      <c r="CP289" s="88">
        <f t="shared" si="151"/>
        <v>0.4</v>
      </c>
      <c r="CQ289" s="667">
        <f t="shared" si="152"/>
        <v>0.5</v>
      </c>
      <c r="CR289" s="67">
        <v>0.2</v>
      </c>
      <c r="CS289" s="67">
        <v>0.5</v>
      </c>
      <c r="DA289" s="67" t="s">
        <v>60</v>
      </c>
      <c r="DB289" s="67" t="s">
        <v>100</v>
      </c>
      <c r="DC289" s="705">
        <v>18</v>
      </c>
      <c r="DD289" s="909">
        <f t="shared" si="153"/>
        <v>378</v>
      </c>
      <c r="DE289" s="705" t="s">
        <v>374</v>
      </c>
      <c r="DF289" s="705">
        <f t="shared" si="149"/>
        <v>450</v>
      </c>
      <c r="DG289" s="705"/>
      <c r="DH289" s="705"/>
      <c r="DI289" s="705"/>
    </row>
    <row r="290" spans="15:119" s="67" customFormat="1" ht="15" hidden="1" customHeight="1" x14ac:dyDescent="0.35">
      <c r="V290" s="655"/>
      <c r="AA290" s="656"/>
      <c r="AB290" s="656"/>
      <c r="AD290" s="656"/>
      <c r="AE290" s="657"/>
      <c r="AH290" s="658"/>
      <c r="AI290" s="658"/>
      <c r="AK290" s="656"/>
      <c r="AR290" s="656"/>
      <c r="AV290" s="656"/>
      <c r="AX290" s="656"/>
      <c r="AY290" s="631"/>
      <c r="AZ290" s="631"/>
      <c r="BA290" s="631"/>
      <c r="BB290" s="631"/>
      <c r="BC290" s="631"/>
      <c r="BD290" s="631"/>
      <c r="BE290" s="631"/>
      <c r="BF290" s="631"/>
      <c r="BG290" s="631"/>
      <c r="BH290" s="631"/>
      <c r="BI290" s="631" t="s">
        <v>61</v>
      </c>
      <c r="BJ290" s="631" t="s">
        <v>100</v>
      </c>
      <c r="BK290" s="631">
        <f>BQ290/25</f>
        <v>10</v>
      </c>
      <c r="BL290" s="631" t="s">
        <v>412</v>
      </c>
      <c r="BM290" s="631">
        <v>0.3</v>
      </c>
      <c r="BN290" s="631">
        <v>0.5</v>
      </c>
      <c r="BO290" s="631" t="s">
        <v>258</v>
      </c>
      <c r="BP290" s="631"/>
      <c r="BQ290" s="631">
        <v>250</v>
      </c>
      <c r="BR290" s="631" t="s">
        <v>413</v>
      </c>
      <c r="BS290" s="631"/>
      <c r="BT290" s="631"/>
      <c r="BU290" s="631"/>
      <c r="BV290" s="631"/>
      <c r="BW290" s="631"/>
      <c r="BX290" s="631"/>
      <c r="BY290" s="631"/>
      <c r="BZ290" s="631"/>
      <c r="CA290" s="631"/>
      <c r="CB290" s="635"/>
      <c r="CC290" s="635"/>
      <c r="CD290" s="635"/>
      <c r="CE290" s="635"/>
      <c r="CF290" s="635"/>
      <c r="CG290" s="635"/>
      <c r="CH290" s="635"/>
      <c r="CI290" s="635"/>
      <c r="CJ290" s="635"/>
      <c r="CK290" s="635"/>
      <c r="CL290" s="635"/>
      <c r="CM290" s="635"/>
      <c r="CO290" s="667">
        <f t="shared" si="150"/>
        <v>0.3</v>
      </c>
      <c r="CP290" s="88">
        <f t="shared" si="151"/>
        <v>0.4</v>
      </c>
      <c r="CQ290" s="667">
        <f t="shared" si="152"/>
        <v>0.5</v>
      </c>
      <c r="CR290" s="67">
        <v>0.2</v>
      </c>
      <c r="CS290" s="67">
        <v>0.5</v>
      </c>
      <c r="DA290" s="67" t="s">
        <v>61</v>
      </c>
      <c r="DB290" s="67" t="s">
        <v>100</v>
      </c>
      <c r="DC290" s="705">
        <v>10</v>
      </c>
      <c r="DD290" s="909">
        <f t="shared" si="153"/>
        <v>210</v>
      </c>
      <c r="DE290" s="705" t="s">
        <v>374</v>
      </c>
      <c r="DF290" s="705">
        <f t="shared" si="149"/>
        <v>250</v>
      </c>
      <c r="DG290" s="705"/>
      <c r="DH290" s="705"/>
      <c r="DI290" s="705"/>
    </row>
    <row r="291" spans="15:119" s="67" customFormat="1" ht="15" hidden="1" customHeight="1" x14ac:dyDescent="0.35">
      <c r="V291" s="655"/>
      <c r="AA291" s="656"/>
      <c r="AB291" s="656"/>
      <c r="AD291" s="656"/>
      <c r="AE291" s="657"/>
      <c r="AH291" s="658"/>
      <c r="AI291" s="658"/>
      <c r="AK291" s="656"/>
      <c r="AR291" s="656"/>
      <c r="AV291" s="656"/>
      <c r="AX291" s="656"/>
      <c r="AY291" s="631"/>
      <c r="AZ291" s="631"/>
      <c r="BA291" s="631"/>
      <c r="BB291" s="631"/>
      <c r="BC291" s="631"/>
      <c r="BD291" s="631"/>
      <c r="BE291" s="631"/>
      <c r="BF291" s="631"/>
      <c r="BG291" s="631"/>
      <c r="BH291" s="631"/>
      <c r="BI291" s="631" t="s">
        <v>102</v>
      </c>
      <c r="BJ291" s="631" t="s">
        <v>100</v>
      </c>
      <c r="BK291" s="631">
        <f>BQ291/25</f>
        <v>1</v>
      </c>
      <c r="BL291" s="631" t="s">
        <v>412</v>
      </c>
      <c r="BM291" s="631">
        <v>0.3</v>
      </c>
      <c r="BN291" s="631">
        <v>0.5</v>
      </c>
      <c r="BO291" s="631" t="s">
        <v>258</v>
      </c>
      <c r="BP291" s="631"/>
      <c r="BQ291" s="631">
        <v>25</v>
      </c>
      <c r="BR291" s="631" t="s">
        <v>413</v>
      </c>
      <c r="BS291" s="631"/>
      <c r="BT291" s="631"/>
      <c r="BU291" s="631"/>
      <c r="BV291" s="631"/>
      <c r="BW291" s="631"/>
      <c r="BX291" s="631"/>
      <c r="BY291" s="631"/>
      <c r="BZ291" s="631"/>
      <c r="CA291" s="631"/>
      <c r="CB291" s="635"/>
      <c r="CC291" s="635"/>
      <c r="CD291" s="635"/>
      <c r="CE291" s="635"/>
      <c r="CF291" s="635"/>
      <c r="CG291" s="635"/>
      <c r="CH291" s="635"/>
      <c r="CI291" s="635"/>
      <c r="CJ291" s="635"/>
      <c r="CK291" s="635"/>
      <c r="CL291" s="635"/>
      <c r="CM291" s="635"/>
      <c r="CO291" s="667">
        <f t="shared" si="150"/>
        <v>0.3</v>
      </c>
      <c r="CP291" s="88">
        <f t="shared" si="151"/>
        <v>0.4</v>
      </c>
      <c r="CQ291" s="667">
        <f t="shared" si="152"/>
        <v>0.5</v>
      </c>
      <c r="DC291" s="705"/>
      <c r="DD291" s="909"/>
      <c r="DE291" s="705"/>
      <c r="DF291" s="705"/>
      <c r="DG291" s="705"/>
      <c r="DH291" s="705"/>
      <c r="DI291" s="705"/>
    </row>
    <row r="292" spans="15:119" s="67" customFormat="1" ht="15" hidden="1" customHeight="1" x14ac:dyDescent="0.35">
      <c r="V292" s="655"/>
      <c r="AA292" s="656"/>
      <c r="AB292" s="656"/>
      <c r="AD292" s="656"/>
      <c r="AE292" s="657"/>
      <c r="AH292" s="658"/>
      <c r="AI292" s="658"/>
      <c r="AK292" s="656"/>
      <c r="AR292" s="656"/>
      <c r="AV292" s="656"/>
      <c r="AX292" s="656"/>
      <c r="AY292" s="631"/>
      <c r="AZ292" s="631"/>
      <c r="BA292" s="631"/>
      <c r="BB292" s="631"/>
      <c r="BC292" s="631"/>
      <c r="BD292" s="631"/>
      <c r="BE292" s="631"/>
      <c r="BF292" s="631"/>
      <c r="BG292" s="631"/>
      <c r="BH292" s="631"/>
      <c r="BI292" s="631" t="s">
        <v>466</v>
      </c>
      <c r="BJ292" s="631" t="s">
        <v>100</v>
      </c>
      <c r="BK292" s="631">
        <v>5.4199999999999998E-2</v>
      </c>
      <c r="BL292" s="631" t="s">
        <v>412</v>
      </c>
      <c r="BM292" s="631">
        <v>0.3</v>
      </c>
      <c r="BN292" s="631">
        <v>0.5</v>
      </c>
      <c r="BO292" s="631" t="s">
        <v>258</v>
      </c>
      <c r="BP292" s="631"/>
      <c r="BQ292" s="631">
        <f>BK292*25</f>
        <v>1.355</v>
      </c>
      <c r="BR292" s="631" t="s">
        <v>413</v>
      </c>
      <c r="BS292" s="631"/>
      <c r="BT292" s="631"/>
      <c r="BU292" s="631"/>
      <c r="BV292" s="631"/>
      <c r="BW292" s="631"/>
      <c r="BX292" s="631"/>
      <c r="BY292" s="631"/>
      <c r="BZ292" s="631"/>
      <c r="CA292" s="631"/>
      <c r="CB292" s="635"/>
      <c r="CC292" s="635"/>
      <c r="CD292" s="635"/>
      <c r="CE292" s="635"/>
      <c r="CF292" s="635"/>
      <c r="CG292" s="635"/>
      <c r="CH292" s="635"/>
      <c r="CI292" s="635"/>
      <c r="CJ292" s="635"/>
      <c r="CK292" s="635"/>
      <c r="CL292" s="635"/>
      <c r="CM292" s="635"/>
      <c r="CO292" s="667">
        <f t="shared" si="150"/>
        <v>0.3</v>
      </c>
      <c r="CP292" s="88">
        <f t="shared" si="151"/>
        <v>0.4</v>
      </c>
      <c r="CQ292" s="667">
        <f t="shared" si="152"/>
        <v>0.5</v>
      </c>
      <c r="DC292" s="705"/>
      <c r="DD292" s="909"/>
      <c r="DE292" s="705"/>
      <c r="DF292" s="705"/>
      <c r="DG292" s="705"/>
      <c r="DH292" s="705"/>
      <c r="DI292" s="705"/>
    </row>
    <row r="293" spans="15:119" s="67" customFormat="1" ht="15" hidden="1" customHeight="1" x14ac:dyDescent="0.35">
      <c r="V293" s="655"/>
      <c r="AA293" s="656"/>
      <c r="AB293" s="656"/>
      <c r="AD293" s="656"/>
      <c r="AE293" s="657"/>
      <c r="AH293" s="658"/>
      <c r="AI293" s="658"/>
      <c r="AK293" s="656"/>
      <c r="AR293" s="656"/>
      <c r="AV293" s="656"/>
      <c r="AX293" s="656"/>
      <c r="AY293" s="631"/>
      <c r="AZ293" s="631"/>
      <c r="BA293" s="631"/>
      <c r="BB293" s="631"/>
      <c r="BC293" s="631"/>
      <c r="BD293" s="631"/>
      <c r="BE293" s="631"/>
      <c r="BF293" s="631"/>
      <c r="BG293" s="631"/>
      <c r="BH293" s="631"/>
      <c r="BI293" s="631" t="s">
        <v>467</v>
      </c>
      <c r="BJ293" s="631" t="s">
        <v>100</v>
      </c>
      <c r="BK293" s="631">
        <v>9.522E-5</v>
      </c>
      <c r="BL293" s="631" t="s">
        <v>412</v>
      </c>
      <c r="BM293" s="631">
        <v>0.3</v>
      </c>
      <c r="BN293" s="631">
        <v>0.5</v>
      </c>
      <c r="BO293" s="631" t="s">
        <v>468</v>
      </c>
      <c r="BP293" s="631"/>
      <c r="BQ293" s="631">
        <f>BK293*25</f>
        <v>2.3804999999999998E-3</v>
      </c>
      <c r="BR293" s="631" t="s">
        <v>413</v>
      </c>
      <c r="BS293" s="631"/>
      <c r="BT293" s="631"/>
      <c r="BU293" s="631"/>
      <c r="BV293" s="631"/>
      <c r="BW293" s="631"/>
      <c r="BX293" s="631"/>
      <c r="BY293" s="631"/>
      <c r="BZ293" s="631"/>
      <c r="CA293" s="631"/>
      <c r="CB293" s="637"/>
      <c r="CC293" s="636"/>
      <c r="CD293" s="636"/>
      <c r="CE293" s="637"/>
      <c r="CF293" s="637"/>
      <c r="CG293" s="637"/>
      <c r="CH293" s="637"/>
      <c r="CI293" s="636"/>
      <c r="CJ293" s="636"/>
      <c r="CK293" s="637"/>
      <c r="CL293" s="637"/>
      <c r="CM293" s="637"/>
      <c r="CN293" s="705"/>
      <c r="CO293" s="667">
        <f t="shared" si="150"/>
        <v>0.3</v>
      </c>
      <c r="CP293" s="88">
        <f t="shared" si="151"/>
        <v>0.4</v>
      </c>
      <c r="CQ293" s="667">
        <f t="shared" si="152"/>
        <v>0.5</v>
      </c>
      <c r="CR293" s="67">
        <v>0.2</v>
      </c>
      <c r="CS293" s="67">
        <v>0.5</v>
      </c>
      <c r="DA293" s="67" t="s">
        <v>102</v>
      </c>
      <c r="DB293" s="67" t="s">
        <v>100</v>
      </c>
      <c r="DC293" s="705">
        <v>1</v>
      </c>
      <c r="DD293" s="909">
        <f t="shared" si="153"/>
        <v>21</v>
      </c>
      <c r="DE293" s="705" t="s">
        <v>374</v>
      </c>
      <c r="DF293" s="705">
        <f t="shared" si="149"/>
        <v>25</v>
      </c>
      <c r="DG293" s="705"/>
      <c r="DH293" s="705"/>
      <c r="DI293" s="705"/>
    </row>
    <row r="294" spans="15:119" s="67" customFormat="1" ht="15" hidden="1" customHeight="1" x14ac:dyDescent="0.25">
      <c r="V294" s="655"/>
      <c r="AA294" s="656"/>
      <c r="AB294" s="656"/>
      <c r="AD294" s="656"/>
      <c r="AE294" s="657"/>
      <c r="AH294" s="658"/>
      <c r="AI294" s="658"/>
      <c r="AK294" s="656"/>
      <c r="AR294" s="656"/>
      <c r="AV294" s="656"/>
      <c r="AX294" s="656"/>
      <c r="AY294" s="631"/>
      <c r="AZ294" s="631"/>
      <c r="BA294" s="631"/>
      <c r="BB294" s="631"/>
      <c r="BC294" s="631"/>
      <c r="BD294" s="631"/>
      <c r="BE294" s="631"/>
      <c r="BF294" s="631"/>
      <c r="BG294" s="631"/>
      <c r="BH294" s="631"/>
      <c r="BI294" s="631"/>
      <c r="BJ294" s="631"/>
      <c r="BK294" s="631"/>
      <c r="BL294" s="631"/>
      <c r="BM294" s="631"/>
      <c r="BN294" s="631"/>
      <c r="BO294" s="631"/>
      <c r="BP294" s="631"/>
      <c r="BQ294" s="631"/>
      <c r="BR294" s="631"/>
      <c r="BS294" s="631"/>
      <c r="BT294" s="631"/>
      <c r="BU294" s="631"/>
      <c r="BV294" s="631"/>
      <c r="BW294" s="631"/>
      <c r="BX294" s="631"/>
      <c r="BY294" s="631"/>
      <c r="BZ294" s="631"/>
      <c r="CA294" s="631"/>
      <c r="CB294" s="637"/>
      <c r="CC294" s="636"/>
      <c r="CD294" s="636"/>
      <c r="CE294" s="637"/>
      <c r="CF294" s="637"/>
      <c r="CG294" s="637"/>
      <c r="CH294" s="637"/>
      <c r="CI294" s="636"/>
      <c r="CJ294" s="636"/>
      <c r="CK294" s="637"/>
      <c r="CL294" s="637"/>
      <c r="CM294" s="637"/>
      <c r="CN294" s="705"/>
      <c r="CO294" s="667">
        <f t="shared" si="150"/>
        <v>0</v>
      </c>
      <c r="CP294" s="88">
        <f t="shared" si="151"/>
        <v>0</v>
      </c>
      <c r="CQ294" s="667">
        <f t="shared" si="152"/>
        <v>0</v>
      </c>
      <c r="DA294" s="67">
        <v>0</v>
      </c>
      <c r="DB294" s="67">
        <v>0</v>
      </c>
      <c r="DC294" s="705">
        <v>0</v>
      </c>
      <c r="DD294" s="67">
        <v>0</v>
      </c>
      <c r="DF294" s="705">
        <f>+DC319*25</f>
        <v>1050</v>
      </c>
      <c r="DG294" s="705"/>
      <c r="DH294" s="705"/>
      <c r="DI294" s="705"/>
    </row>
    <row r="295" spans="15:119" s="67" customFormat="1" ht="15.75" hidden="1" customHeight="1" x14ac:dyDescent="0.25">
      <c r="V295" s="655"/>
      <c r="AA295" s="656"/>
      <c r="AB295" s="656"/>
      <c r="AD295" s="656"/>
      <c r="AE295" s="657"/>
      <c r="AH295" s="658"/>
      <c r="AI295" s="658"/>
      <c r="AK295" s="656"/>
      <c r="AR295" s="656"/>
      <c r="AV295" s="656"/>
      <c r="AX295" s="656"/>
      <c r="AY295" s="631"/>
      <c r="AZ295" s="631"/>
      <c r="BA295" s="631"/>
      <c r="BB295" s="631"/>
      <c r="BC295" s="631"/>
      <c r="BD295" s="631"/>
      <c r="BE295" s="631"/>
      <c r="BF295" s="631"/>
      <c r="BG295" s="631"/>
      <c r="BH295" s="631"/>
      <c r="BI295" s="631"/>
      <c r="BJ295" s="631"/>
      <c r="BK295" s="631"/>
      <c r="BL295" s="631"/>
      <c r="BM295" s="631"/>
      <c r="BN295" s="631"/>
      <c r="BO295" s="631"/>
      <c r="BP295" s="631"/>
      <c r="BQ295" s="631"/>
      <c r="BR295" s="631"/>
      <c r="BS295" s="631"/>
      <c r="BT295" s="631"/>
      <c r="BU295" s="631"/>
      <c r="BV295" s="631"/>
      <c r="BW295" s="631"/>
      <c r="BX295" s="631"/>
      <c r="BY295" s="631"/>
      <c r="BZ295" s="631"/>
      <c r="CA295" s="631"/>
      <c r="CB295" s="637"/>
      <c r="CC295" s="636"/>
      <c r="CD295" s="636"/>
      <c r="CE295" s="637"/>
      <c r="CF295" s="637"/>
      <c r="CG295" s="637"/>
      <c r="CH295" s="637"/>
      <c r="CI295" s="636"/>
      <c r="CJ295" s="636"/>
      <c r="CK295" s="637"/>
      <c r="CL295" s="637"/>
      <c r="CM295" s="637"/>
      <c r="CN295" s="705"/>
      <c r="CO295" s="667">
        <f t="shared" si="150"/>
        <v>0</v>
      </c>
      <c r="CP295" s="88">
        <f t="shared" si="151"/>
        <v>0</v>
      </c>
      <c r="CQ295" s="667">
        <f t="shared" si="152"/>
        <v>0</v>
      </c>
      <c r="DC295" s="705"/>
      <c r="DF295" s="705"/>
      <c r="DG295" s="705"/>
      <c r="DH295" s="705"/>
      <c r="DI295" s="705"/>
    </row>
    <row r="296" spans="15:119" s="67" customFormat="1" ht="15.75" hidden="1" customHeight="1" x14ac:dyDescent="0.25">
      <c r="S296" s="680" t="s">
        <v>557</v>
      </c>
      <c r="V296" s="655"/>
      <c r="AA296" s="656"/>
      <c r="AB296" s="656"/>
      <c r="AD296" s="656"/>
      <c r="AF296" s="656"/>
      <c r="AI296" s="681" t="s">
        <v>554</v>
      </c>
      <c r="AJ296" s="681"/>
      <c r="AK296" s="681"/>
      <c r="AL296" s="681"/>
      <c r="AM296" s="681"/>
      <c r="AO296" s="681"/>
      <c r="AP296" s="681"/>
      <c r="AQ296" s="681"/>
      <c r="AR296" s="681"/>
      <c r="AS296" s="681"/>
      <c r="AT296" s="681"/>
      <c r="AU296" s="681"/>
      <c r="AV296" s="681"/>
      <c r="AW296" s="681"/>
      <c r="AX296" s="681"/>
      <c r="AY296" s="631"/>
      <c r="AZ296" s="631"/>
      <c r="BA296" s="631"/>
      <c r="BB296" s="631"/>
      <c r="BC296" s="631"/>
      <c r="BD296" s="631"/>
      <c r="BE296" s="631"/>
      <c r="BF296" s="631"/>
      <c r="BG296" s="631"/>
      <c r="BH296" s="631"/>
      <c r="BI296" s="631"/>
      <c r="BJ296" s="631"/>
      <c r="BK296" s="631" t="s">
        <v>106</v>
      </c>
      <c r="BL296" s="631"/>
      <c r="BM296" s="631"/>
      <c r="BN296" s="631"/>
      <c r="BO296" s="631"/>
      <c r="BP296" s="631" t="s">
        <v>110</v>
      </c>
      <c r="BQ296" s="631"/>
      <c r="BR296" s="631"/>
      <c r="BS296" s="631"/>
      <c r="BT296" s="631"/>
      <c r="BU296" s="631"/>
      <c r="BV296" s="631"/>
      <c r="BW296" s="631"/>
      <c r="BX296" s="631"/>
      <c r="BY296" s="631"/>
      <c r="BZ296" s="631"/>
      <c r="CA296" s="631"/>
      <c r="CB296" s="637"/>
      <c r="CC296" s="636"/>
      <c r="CD296" s="636"/>
      <c r="CE296" s="637"/>
      <c r="CF296" s="637"/>
      <c r="CG296" s="637"/>
      <c r="CH296" s="637"/>
      <c r="CI296" s="636"/>
      <c r="CJ296" s="636"/>
      <c r="CK296" s="637"/>
      <c r="CL296" s="637"/>
      <c r="CM296" s="637"/>
      <c r="CN296" s="705"/>
      <c r="CO296" s="667">
        <f t="shared" si="150"/>
        <v>0</v>
      </c>
      <c r="CP296" s="88">
        <f t="shared" si="151"/>
        <v>0</v>
      </c>
      <c r="CQ296" s="667">
        <f t="shared" si="152"/>
        <v>0</v>
      </c>
      <c r="DA296" s="1880" t="s">
        <v>155</v>
      </c>
      <c r="DB296" s="2098" t="s">
        <v>378</v>
      </c>
      <c r="DC296" s="2098" t="s">
        <v>379</v>
      </c>
      <c r="DD296" s="2098"/>
      <c r="DE296" s="2099" t="s">
        <v>159</v>
      </c>
      <c r="DF296" s="2098" t="s">
        <v>160</v>
      </c>
      <c r="DG296" s="2098" t="s">
        <v>162</v>
      </c>
      <c r="DH296" s="2098" t="s">
        <v>388</v>
      </c>
      <c r="DI296" s="2098" t="s">
        <v>389</v>
      </c>
      <c r="DJ296" s="2098" t="s">
        <v>379</v>
      </c>
      <c r="DK296" s="2098"/>
      <c r="DL296" s="2098" t="s">
        <v>390</v>
      </c>
      <c r="DM296" s="2098"/>
    </row>
    <row r="297" spans="15:119" s="67" customFormat="1" ht="21.75" hidden="1" customHeight="1" x14ac:dyDescent="0.25">
      <c r="S297" s="682">
        <v>0</v>
      </c>
      <c r="T297" s="682">
        <v>0</v>
      </c>
      <c r="U297" s="682">
        <v>5.0000000000000001E-3</v>
      </c>
      <c r="V297" s="682">
        <v>0.02</v>
      </c>
      <c r="W297" s="682">
        <v>5.0000000000000001E-3</v>
      </c>
      <c r="X297" s="682">
        <v>0</v>
      </c>
      <c r="Y297" s="682">
        <v>0.01</v>
      </c>
      <c r="Z297" s="682">
        <v>7.0000000000000007E-2</v>
      </c>
      <c r="AA297" s="683">
        <v>0</v>
      </c>
      <c r="AB297" s="683">
        <v>0</v>
      </c>
      <c r="AC297" s="682">
        <v>6.0000000000000001E-3</v>
      </c>
      <c r="AD297" s="683"/>
      <c r="AE297" s="682">
        <v>0.1</v>
      </c>
      <c r="AF297" s="683">
        <v>0.01</v>
      </c>
      <c r="AG297" s="682">
        <v>0.01</v>
      </c>
      <c r="AH297" s="88"/>
      <c r="AI297" s="2119" t="s">
        <v>555</v>
      </c>
      <c r="AJ297" s="2119"/>
      <c r="AK297" s="2119"/>
      <c r="AL297" s="2119"/>
      <c r="AM297" s="2119"/>
      <c r="AN297" s="681" t="s">
        <v>553</v>
      </c>
      <c r="AO297" s="681"/>
      <c r="AP297" s="681"/>
      <c r="AQ297" s="681"/>
      <c r="AR297" s="681"/>
      <c r="AS297" s="681"/>
      <c r="AT297" s="681"/>
      <c r="AU297" s="681"/>
      <c r="AV297" s="681"/>
      <c r="AW297" s="681"/>
      <c r="AX297" s="681"/>
      <c r="AY297" s="631"/>
      <c r="AZ297" s="631"/>
      <c r="BA297" s="631"/>
      <c r="BB297" s="631"/>
      <c r="BC297" s="631"/>
      <c r="BD297" s="631"/>
      <c r="BE297" s="631"/>
      <c r="BF297" s="631"/>
      <c r="BG297" s="631"/>
      <c r="BH297" s="631"/>
      <c r="BI297" s="631" t="s">
        <v>58</v>
      </c>
      <c r="BJ297" s="631"/>
      <c r="BK297" s="631" t="s">
        <v>280</v>
      </c>
      <c r="BL297" s="631"/>
      <c r="BM297" s="631" t="s">
        <v>233</v>
      </c>
      <c r="BN297" s="631" t="s">
        <v>233</v>
      </c>
      <c r="BO297" s="631" t="s">
        <v>240</v>
      </c>
      <c r="BP297" s="631" t="s">
        <v>281</v>
      </c>
      <c r="BQ297" s="631"/>
      <c r="BR297" s="631" t="s">
        <v>233</v>
      </c>
      <c r="BS297" s="631" t="s">
        <v>233</v>
      </c>
      <c r="BT297" s="631" t="s">
        <v>240</v>
      </c>
      <c r="BU297" s="631"/>
      <c r="BV297" s="631"/>
      <c r="BW297" s="631"/>
      <c r="BX297" s="631"/>
      <c r="BY297" s="631"/>
      <c r="BZ297" s="631"/>
      <c r="CA297" s="631"/>
      <c r="CB297" s="637"/>
      <c r="CC297" s="636"/>
      <c r="CD297" s="636"/>
      <c r="CE297" s="637"/>
      <c r="CF297" s="637"/>
      <c r="CG297" s="637"/>
      <c r="CH297" s="637"/>
      <c r="CI297" s="636"/>
      <c r="CJ297" s="636"/>
      <c r="CK297" s="637"/>
      <c r="CL297" s="637"/>
      <c r="CM297" s="637"/>
      <c r="CN297" s="705"/>
      <c r="CO297" s="667" t="str">
        <f t="shared" si="150"/>
        <v>Incertidumbre (+/- %)</v>
      </c>
      <c r="CP297" s="88" t="e">
        <f t="shared" si="151"/>
        <v>#VALUE!</v>
      </c>
      <c r="CQ297" s="667" t="str">
        <f t="shared" si="152"/>
        <v>Incertidumbre (+/- %)</v>
      </c>
      <c r="DA297" s="1880"/>
      <c r="DB297" s="2098"/>
      <c r="DC297" s="1879">
        <v>1995</v>
      </c>
      <c r="DD297" s="1880">
        <v>2007</v>
      </c>
      <c r="DE297" s="2099"/>
      <c r="DF297" s="2098"/>
      <c r="DG297" s="2098"/>
      <c r="DH297" s="2098"/>
      <c r="DI297" s="2098"/>
      <c r="DJ297" s="1880">
        <v>1995</v>
      </c>
      <c r="DK297" s="1880">
        <v>2007</v>
      </c>
      <c r="DL297" s="1880">
        <v>1995</v>
      </c>
      <c r="DM297" s="1880">
        <v>2007</v>
      </c>
    </row>
    <row r="298" spans="15:119" s="67" customFormat="1" ht="34.5" hidden="1" customHeight="1" x14ac:dyDescent="0.25">
      <c r="Q298" s="684" t="s">
        <v>556</v>
      </c>
      <c r="R298" s="684" t="s">
        <v>558</v>
      </c>
      <c r="S298" s="684" t="s">
        <v>531</v>
      </c>
      <c r="T298" s="684" t="s">
        <v>532</v>
      </c>
      <c r="U298" s="684" t="s">
        <v>529</v>
      </c>
      <c r="V298" s="684" t="s">
        <v>530</v>
      </c>
      <c r="W298" s="684" t="s">
        <v>528</v>
      </c>
      <c r="X298" s="684" t="s">
        <v>527</v>
      </c>
      <c r="Y298" s="684" t="s">
        <v>536</v>
      </c>
      <c r="Z298" s="684" t="s">
        <v>537</v>
      </c>
      <c r="AA298" s="684" t="s">
        <v>543</v>
      </c>
      <c r="AB298" s="684" t="s">
        <v>533</v>
      </c>
      <c r="AC298" s="684" t="s">
        <v>538</v>
      </c>
      <c r="AD298" s="682"/>
      <c r="AE298" s="684" t="s">
        <v>539</v>
      </c>
      <c r="AF298" s="684" t="s">
        <v>534</v>
      </c>
      <c r="AG298" s="684" t="s">
        <v>535</v>
      </c>
      <c r="AH298" s="684" t="s">
        <v>559</v>
      </c>
      <c r="AI298" s="685" t="s">
        <v>512</v>
      </c>
      <c r="AJ298" s="685" t="s">
        <v>526</v>
      </c>
      <c r="AK298" s="635"/>
      <c r="AL298" s="685" t="s">
        <v>513</v>
      </c>
      <c r="AM298" s="685" t="s">
        <v>525</v>
      </c>
      <c r="AN298" s="686" t="s">
        <v>542</v>
      </c>
      <c r="AO298" s="686" t="s">
        <v>541</v>
      </c>
      <c r="AP298" s="687" t="s">
        <v>531</v>
      </c>
      <c r="AQ298" s="687" t="s">
        <v>532</v>
      </c>
      <c r="AS298" s="687" t="s">
        <v>529</v>
      </c>
      <c r="AT298" s="687" t="s">
        <v>530</v>
      </c>
      <c r="AU298" s="687" t="s">
        <v>528</v>
      </c>
      <c r="AV298" s="687" t="s">
        <v>527</v>
      </c>
      <c r="AW298" s="687" t="s">
        <v>536</v>
      </c>
      <c r="AY298" s="631" t="s">
        <v>537</v>
      </c>
      <c r="AZ298" s="631" t="s">
        <v>543</v>
      </c>
      <c r="BA298" s="631" t="s">
        <v>533</v>
      </c>
      <c r="BB298" s="631" t="s">
        <v>538</v>
      </c>
      <c r="BC298" s="631" t="s">
        <v>539</v>
      </c>
      <c r="BD298" s="631" t="s">
        <v>534</v>
      </c>
      <c r="BE298" s="631" t="s">
        <v>535</v>
      </c>
      <c r="BF298" s="631"/>
      <c r="BG298" s="631"/>
      <c r="BH298" s="631"/>
      <c r="BI298" s="631"/>
      <c r="BJ298" s="631" t="s">
        <v>253</v>
      </c>
      <c r="BK298" s="631"/>
      <c r="BL298" s="631" t="s">
        <v>251</v>
      </c>
      <c r="BM298" s="631"/>
      <c r="BN298" s="631"/>
      <c r="BO298" s="631"/>
      <c r="BP298" s="631"/>
      <c r="BQ298" s="631" t="s">
        <v>251</v>
      </c>
      <c r="BR298" s="631"/>
      <c r="BS298" s="631"/>
      <c r="BT298" s="631"/>
      <c r="BU298" s="631"/>
      <c r="BV298" s="631"/>
      <c r="BW298" s="631"/>
      <c r="BX298" s="631"/>
      <c r="BY298" s="631"/>
      <c r="BZ298" s="631"/>
      <c r="CA298" s="631"/>
      <c r="CB298" s="637"/>
      <c r="CC298" s="636"/>
      <c r="CD298" s="636"/>
      <c r="CE298" s="637"/>
      <c r="CF298" s="637"/>
      <c r="CG298" s="637"/>
      <c r="CH298" s="637"/>
      <c r="CI298" s="636"/>
      <c r="CJ298" s="636"/>
      <c r="CK298" s="637"/>
      <c r="CL298" s="637"/>
      <c r="CM298" s="637"/>
      <c r="CN298" s="705"/>
      <c r="CO298" s="667">
        <f t="shared" si="150"/>
        <v>0</v>
      </c>
      <c r="CP298" s="88">
        <f t="shared" si="151"/>
        <v>0</v>
      </c>
      <c r="CQ298" s="667">
        <f t="shared" si="152"/>
        <v>0</v>
      </c>
      <c r="CZ298" s="67" t="s">
        <v>58</v>
      </c>
      <c r="DA298" s="1880">
        <v>0</v>
      </c>
      <c r="DB298" s="1879">
        <v>0</v>
      </c>
      <c r="DC298" s="1879">
        <v>0</v>
      </c>
      <c r="DD298" s="1880">
        <v>0</v>
      </c>
      <c r="DE298" s="1880">
        <v>0</v>
      </c>
      <c r="DF298" s="1879">
        <v>0</v>
      </c>
      <c r="DG298" s="1879">
        <v>0</v>
      </c>
      <c r="DH298" s="1879">
        <v>0</v>
      </c>
      <c r="DI298" s="1879">
        <v>0</v>
      </c>
      <c r="DJ298" s="1880">
        <v>0</v>
      </c>
      <c r="DK298" s="1880">
        <v>0</v>
      </c>
      <c r="DL298" s="1880">
        <v>0</v>
      </c>
      <c r="DM298" s="1880">
        <v>0</v>
      </c>
      <c r="DN298" s="67">
        <v>0</v>
      </c>
    </row>
    <row r="299" spans="15:119" s="67" customFormat="1" ht="33.75" hidden="1" customHeight="1" x14ac:dyDescent="0.35">
      <c r="O299" s="671" t="s">
        <v>128</v>
      </c>
      <c r="Q299" s="682">
        <v>0.48</v>
      </c>
      <c r="R299" s="682">
        <v>400</v>
      </c>
      <c r="S299" s="688">
        <f t="shared" ref="S299:AG317" si="154">((($Q299*($R299/1000)*365)*1)*S$297)*(44/28)</f>
        <v>0</v>
      </c>
      <c r="T299" s="688">
        <f t="shared" si="154"/>
        <v>0</v>
      </c>
      <c r="U299" s="688">
        <f t="shared" si="154"/>
        <v>0.55062857142857136</v>
      </c>
      <c r="V299" s="688">
        <f t="shared" si="154"/>
        <v>2.2025142857142854</v>
      </c>
      <c r="W299" s="688">
        <f t="shared" si="154"/>
        <v>0.55062857142857136</v>
      </c>
      <c r="X299" s="688">
        <f t="shared" si="154"/>
        <v>0</v>
      </c>
      <c r="Y299" s="688">
        <f t="shared" si="154"/>
        <v>1.1012571428571427</v>
      </c>
      <c r="Z299" s="688">
        <f t="shared" si="154"/>
        <v>7.708800000000001</v>
      </c>
      <c r="AA299" s="688">
        <f t="shared" si="154"/>
        <v>0</v>
      </c>
      <c r="AB299" s="688">
        <f t="shared" si="154"/>
        <v>0</v>
      </c>
      <c r="AC299" s="688">
        <f t="shared" si="154"/>
        <v>0.66075428571428574</v>
      </c>
      <c r="AD299" s="688">
        <f t="shared" si="154"/>
        <v>0</v>
      </c>
      <c r="AE299" s="688">
        <f t="shared" si="154"/>
        <v>11.012571428571428</v>
      </c>
      <c r="AF299" s="688">
        <v>0</v>
      </c>
      <c r="AG299" s="688">
        <f t="shared" si="154"/>
        <v>1.1012571428571427</v>
      </c>
      <c r="AH299" s="682"/>
      <c r="AI299" s="635">
        <v>1</v>
      </c>
      <c r="AJ299" s="635">
        <v>58</v>
      </c>
      <c r="AL299" s="635">
        <v>29</v>
      </c>
      <c r="AM299" s="689">
        <v>0.3</v>
      </c>
      <c r="AN299" s="686">
        <v>2.9</v>
      </c>
      <c r="AO299" s="686">
        <v>0.13</v>
      </c>
      <c r="AP299" s="690">
        <f>(AN299*365)*(AO299*0.67*0.01*1)</f>
        <v>0.92195350000000009</v>
      </c>
      <c r="AQ299" s="690">
        <f>(AN299*365)*(AO299*0.67*0.001*1)</f>
        <v>9.2195350000000023E-2</v>
      </c>
      <c r="AR299" s="691"/>
      <c r="AS299" s="690">
        <f>(AN299*365)*(AO299*0.67*0.02*1)</f>
        <v>1.8439070000000002</v>
      </c>
      <c r="AT299" s="690">
        <f>(AN299*365)*(AO299*0.67*0.01*1)</f>
        <v>0.92195350000000009</v>
      </c>
      <c r="AU299" s="690">
        <f>(AN299*365)*(AO299*0.67*0.25*1)</f>
        <v>23.048837500000001</v>
      </c>
      <c r="AV299" s="690">
        <f>(AN299*365)*(AO299*0.67*0.73*1)</f>
        <v>67.302605499999999</v>
      </c>
      <c r="AW299" s="690">
        <f>(AN299*365)*(AO299*0.67*0.03*1)</f>
        <v>2.7658605000000005</v>
      </c>
      <c r="AX299" s="691"/>
      <c r="AY299" s="631">
        <f>(AN299*365)*(AO299*0.67*0.25*1)</f>
        <v>23.048837500000001</v>
      </c>
      <c r="AZ299" s="631">
        <f t="shared" ref="AZ299:AZ334" si="155">(AN299*365)*(AO299*0.67*1*1)</f>
        <v>92.195350000000005</v>
      </c>
      <c r="BA299" s="631">
        <f t="shared" ref="BA299:BA334" si="156">(AN299*365)*(AO299*0.67*0.1*1)</f>
        <v>9.2195350000000005</v>
      </c>
      <c r="BB299" s="631">
        <f t="shared" ref="BB299:BB334" si="157">(AN299*365)*(AO299*0.67*0.005*1)</f>
        <v>0.46097675000000005</v>
      </c>
      <c r="BC299" s="631">
        <f>(AN299*365)*(AO299*0.67*0.005*1)</f>
        <v>0.46097675000000005</v>
      </c>
      <c r="BD299" s="631">
        <v>0</v>
      </c>
      <c r="BE299" s="631">
        <v>0</v>
      </c>
      <c r="BF299" s="631"/>
      <c r="BG299" s="631"/>
      <c r="BH299" s="631" t="s">
        <v>58</v>
      </c>
      <c r="BI299" s="631" t="s">
        <v>600</v>
      </c>
      <c r="BJ299" s="631" t="s">
        <v>168</v>
      </c>
      <c r="BK299" s="631">
        <f>BV299/25</f>
        <v>1</v>
      </c>
      <c r="BL299" s="631" t="s">
        <v>412</v>
      </c>
      <c r="BM299" s="631">
        <v>0.2</v>
      </c>
      <c r="BN299" s="631">
        <v>0.5</v>
      </c>
      <c r="BO299" s="631" t="s">
        <v>258</v>
      </c>
      <c r="BP299" s="631">
        <f>BY299/298</f>
        <v>1.2445714285714284</v>
      </c>
      <c r="BQ299" s="631" t="s">
        <v>414</v>
      </c>
      <c r="BR299" s="631">
        <v>0.2</v>
      </c>
      <c r="BS299" s="631">
        <v>0.5</v>
      </c>
      <c r="BT299" s="631" t="s">
        <v>258</v>
      </c>
      <c r="BU299" s="631"/>
      <c r="BV299" s="631">
        <v>25</v>
      </c>
      <c r="BW299" s="631" t="s">
        <v>413</v>
      </c>
      <c r="BX299" s="631"/>
      <c r="BY299" s="631">
        <v>370.88228571428567</v>
      </c>
      <c r="BZ299" s="631" t="s">
        <v>413</v>
      </c>
      <c r="CA299" s="631"/>
      <c r="CB299" s="637"/>
      <c r="CC299" s="636"/>
      <c r="CD299" s="636"/>
      <c r="CE299" s="637"/>
      <c r="CF299" s="637"/>
      <c r="CG299" s="637"/>
      <c r="CH299" s="637"/>
      <c r="CI299" s="636"/>
      <c r="CJ299" s="636"/>
      <c r="CK299" s="637"/>
      <c r="CL299" s="637"/>
      <c r="CM299" s="637"/>
      <c r="CN299" s="705"/>
      <c r="CO299" s="667">
        <f t="shared" si="150"/>
        <v>0.2</v>
      </c>
      <c r="CP299" s="88">
        <f t="shared" si="151"/>
        <v>0.35</v>
      </c>
      <c r="CQ299" s="667">
        <f t="shared" si="152"/>
        <v>0.5</v>
      </c>
      <c r="CR299" s="67">
        <v>0.2</v>
      </c>
      <c r="CS299" s="67">
        <v>0.5</v>
      </c>
      <c r="CZ299" s="67" t="s">
        <v>58</v>
      </c>
      <c r="DA299" s="910" t="s">
        <v>125</v>
      </c>
      <c r="DB299" s="910">
        <v>1</v>
      </c>
      <c r="DC299" s="911">
        <f>+DB299*21</f>
        <v>21</v>
      </c>
      <c r="DD299" s="911">
        <f>+DB299*25</f>
        <v>25</v>
      </c>
      <c r="DE299" s="910">
        <v>40</v>
      </c>
      <c r="DF299" s="910">
        <v>0.99</v>
      </c>
      <c r="DG299" s="911">
        <f>+DE299*DF299</f>
        <v>39.6</v>
      </c>
      <c r="DH299" s="910">
        <v>0.02</v>
      </c>
      <c r="DI299" s="912">
        <f>+DG299*DH299*44/28</f>
        <v>1.2445714285714284</v>
      </c>
      <c r="DJ299" s="912">
        <f>+DI299*310</f>
        <v>385.81714285714281</v>
      </c>
      <c r="DK299" s="912">
        <f>+DI299*298</f>
        <v>370.88228571428567</v>
      </c>
      <c r="DL299" s="913">
        <f>+DC299+DJ299</f>
        <v>406.81714285714281</v>
      </c>
      <c r="DM299" s="913">
        <f>+DD299+DK299</f>
        <v>395.88228571428567</v>
      </c>
      <c r="DN299" s="705" t="s">
        <v>168</v>
      </c>
      <c r="DO299" s="67" t="s">
        <v>391</v>
      </c>
    </row>
    <row r="300" spans="15:119" s="67" customFormat="1" ht="33.75" hidden="1" customHeight="1" x14ac:dyDescent="0.35">
      <c r="O300" s="671" t="s">
        <v>129</v>
      </c>
      <c r="Q300" s="682">
        <v>0.48</v>
      </c>
      <c r="R300" s="682">
        <v>400</v>
      </c>
      <c r="S300" s="688">
        <f t="shared" si="154"/>
        <v>0</v>
      </c>
      <c r="T300" s="688">
        <f t="shared" si="154"/>
        <v>0</v>
      </c>
      <c r="U300" s="688">
        <f t="shared" si="154"/>
        <v>0.55062857142857136</v>
      </c>
      <c r="V300" s="688">
        <f t="shared" si="154"/>
        <v>2.2025142857142854</v>
      </c>
      <c r="W300" s="688">
        <f t="shared" si="154"/>
        <v>0.55062857142857136</v>
      </c>
      <c r="X300" s="688">
        <f t="shared" si="154"/>
        <v>0</v>
      </c>
      <c r="Y300" s="688">
        <f t="shared" si="154"/>
        <v>1.1012571428571427</v>
      </c>
      <c r="Z300" s="688">
        <f t="shared" si="154"/>
        <v>7.708800000000001</v>
      </c>
      <c r="AA300" s="688">
        <f t="shared" si="154"/>
        <v>0</v>
      </c>
      <c r="AB300" s="688">
        <f t="shared" si="154"/>
        <v>0</v>
      </c>
      <c r="AC300" s="688">
        <f t="shared" si="154"/>
        <v>0.66075428571428574</v>
      </c>
      <c r="AD300" s="688">
        <f t="shared" si="154"/>
        <v>0</v>
      </c>
      <c r="AE300" s="688">
        <f t="shared" si="154"/>
        <v>11.012571428571428</v>
      </c>
      <c r="AF300" s="688">
        <v>0</v>
      </c>
      <c r="AG300" s="688">
        <f t="shared" si="154"/>
        <v>1.1012571428571427</v>
      </c>
      <c r="AH300" s="682"/>
      <c r="AI300" s="635">
        <v>1</v>
      </c>
      <c r="AJ300" s="635">
        <v>98</v>
      </c>
      <c r="AL300" s="635">
        <v>75</v>
      </c>
      <c r="AM300" s="689">
        <v>0.3</v>
      </c>
      <c r="AN300" s="686">
        <v>2.9</v>
      </c>
      <c r="AO300" s="686">
        <v>0.13</v>
      </c>
      <c r="AP300" s="690">
        <f>(AN300*365)*(AO300*0.67*0.015*1)</f>
        <v>1.3829302500000002</v>
      </c>
      <c r="AQ300" s="690">
        <f>(AN300*365)*(AO300*0.67*0.005*1)</f>
        <v>0.46097675000000005</v>
      </c>
      <c r="AR300" s="691"/>
      <c r="AS300" s="690">
        <f>(AN300*365)*(AO300*0.67*0.04*1)</f>
        <v>3.6878140000000004</v>
      </c>
      <c r="AT300" s="690">
        <f>(AN300*365)*(AO300*0.67*0.015*1)</f>
        <v>1.3829302500000002</v>
      </c>
      <c r="AU300" s="690">
        <f>(AN300*365)*(AO300*0.67*0.65*1)</f>
        <v>59.926977500000007</v>
      </c>
      <c r="AV300" s="690">
        <f>(AN300*365)*(AO300*0.67*0.79*1)</f>
        <v>72.834326500000003</v>
      </c>
      <c r="AW300" s="690">
        <f>(AN300*365)*(AO300*0.67*0.03*1)</f>
        <v>2.7658605000000005</v>
      </c>
      <c r="AX300" s="691"/>
      <c r="AY300" s="631">
        <f>(AN300*365)*(AO300*0.67*0.65*1)</f>
        <v>59.926977500000007</v>
      </c>
      <c r="AZ300" s="631">
        <f t="shared" si="155"/>
        <v>92.195350000000005</v>
      </c>
      <c r="BA300" s="631">
        <f t="shared" si="156"/>
        <v>9.2195350000000005</v>
      </c>
      <c r="BB300" s="631">
        <f t="shared" si="157"/>
        <v>0.46097675000000005</v>
      </c>
      <c r="BC300" s="631">
        <f>(AN300*365)*(AO300*0.67*0.01*1)</f>
        <v>0.92195350000000009</v>
      </c>
      <c r="BD300" s="631">
        <v>0</v>
      </c>
      <c r="BE300" s="631">
        <v>0</v>
      </c>
      <c r="BF300" s="631"/>
      <c r="BG300" s="631"/>
      <c r="BH300" s="631"/>
      <c r="BI300" s="631" t="s">
        <v>126</v>
      </c>
      <c r="BJ300" s="631" t="s">
        <v>168</v>
      </c>
      <c r="BK300" s="631">
        <f t="shared" ref="BK300:BK328" si="158">BV300/25</f>
        <v>1</v>
      </c>
      <c r="BL300" s="631" t="s">
        <v>412</v>
      </c>
      <c r="BM300" s="631">
        <v>0.2</v>
      </c>
      <c r="BN300" s="631">
        <v>0.5</v>
      </c>
      <c r="BO300" s="631" t="s">
        <v>258</v>
      </c>
      <c r="BP300" s="631">
        <f t="shared" ref="BP300:BP328" si="159">BY300/298</f>
        <v>1.2445714285714284</v>
      </c>
      <c r="BQ300" s="631" t="s">
        <v>414</v>
      </c>
      <c r="BR300" s="631">
        <v>0.2</v>
      </c>
      <c r="BS300" s="631">
        <v>0.5</v>
      </c>
      <c r="BT300" s="631" t="s">
        <v>258</v>
      </c>
      <c r="BU300" s="631"/>
      <c r="BV300" s="631">
        <v>25</v>
      </c>
      <c r="BW300" s="631" t="s">
        <v>413</v>
      </c>
      <c r="BX300" s="631"/>
      <c r="BY300" s="631">
        <v>370.88228571428567</v>
      </c>
      <c r="BZ300" s="631" t="s">
        <v>413</v>
      </c>
      <c r="CA300" s="631"/>
      <c r="CB300" s="637"/>
      <c r="CC300" s="636"/>
      <c r="CD300" s="636"/>
      <c r="CE300" s="637"/>
      <c r="CF300" s="637"/>
      <c r="CG300" s="637"/>
      <c r="CH300" s="637"/>
      <c r="CI300" s="636"/>
      <c r="CJ300" s="636"/>
      <c r="CK300" s="637"/>
      <c r="CL300" s="637"/>
      <c r="CM300" s="637"/>
      <c r="CN300" s="705"/>
      <c r="CO300" s="667">
        <f t="shared" si="150"/>
        <v>0.2</v>
      </c>
      <c r="CP300" s="88">
        <f t="shared" si="151"/>
        <v>0.35</v>
      </c>
      <c r="CQ300" s="667">
        <f t="shared" si="152"/>
        <v>0.5</v>
      </c>
      <c r="CR300" s="67">
        <v>0.2</v>
      </c>
      <c r="CS300" s="67">
        <v>0.5</v>
      </c>
      <c r="DA300" s="910" t="s">
        <v>126</v>
      </c>
      <c r="DB300" s="910">
        <v>1</v>
      </c>
      <c r="DC300" s="911">
        <f t="shared" ref="DC300:DC328" si="160">+DB300*21</f>
        <v>21</v>
      </c>
      <c r="DD300" s="911">
        <f t="shared" ref="DD300:DD328" si="161">+DB300*25</f>
        <v>25</v>
      </c>
      <c r="DE300" s="910">
        <v>40</v>
      </c>
      <c r="DF300" s="910">
        <v>0.99</v>
      </c>
      <c r="DG300" s="911">
        <f t="shared" ref="DG300:DG328" si="162">+DE300*DF300</f>
        <v>39.6</v>
      </c>
      <c r="DH300" s="910">
        <v>0.02</v>
      </c>
      <c r="DI300" s="912">
        <f t="shared" ref="DI300:DI328" si="163">+DG300*DH300*44/28</f>
        <v>1.2445714285714284</v>
      </c>
      <c r="DJ300" s="912">
        <f t="shared" ref="DJ300:DJ328" si="164">+DI300*310</f>
        <v>385.81714285714281</v>
      </c>
      <c r="DK300" s="912">
        <f t="shared" ref="DK300:DK328" si="165">+DI300*298</f>
        <v>370.88228571428567</v>
      </c>
      <c r="DL300" s="913">
        <f t="shared" ref="DL300:DM328" si="166">+DC300+DJ300</f>
        <v>406.81714285714281</v>
      </c>
      <c r="DM300" s="913">
        <f t="shared" si="166"/>
        <v>395.88228571428567</v>
      </c>
      <c r="DN300" s="705" t="s">
        <v>168</v>
      </c>
      <c r="DO300" s="67" t="s">
        <v>391</v>
      </c>
    </row>
    <row r="301" spans="15:119" s="67" customFormat="1" ht="33.75" hidden="1" customHeight="1" x14ac:dyDescent="0.35">
      <c r="O301" s="671" t="s">
        <v>130</v>
      </c>
      <c r="Q301" s="682">
        <v>0.48</v>
      </c>
      <c r="R301" s="682">
        <v>400</v>
      </c>
      <c r="S301" s="688">
        <f t="shared" si="154"/>
        <v>0</v>
      </c>
      <c r="T301" s="688">
        <f t="shared" si="154"/>
        <v>0</v>
      </c>
      <c r="U301" s="688">
        <f t="shared" si="154"/>
        <v>0.55062857142857136</v>
      </c>
      <c r="V301" s="688">
        <f t="shared" si="154"/>
        <v>2.2025142857142854</v>
      </c>
      <c r="W301" s="688">
        <f t="shared" si="154"/>
        <v>0.55062857142857136</v>
      </c>
      <c r="X301" s="688">
        <f t="shared" si="154"/>
        <v>0</v>
      </c>
      <c r="Y301" s="688">
        <f t="shared" si="154"/>
        <v>1.1012571428571427</v>
      </c>
      <c r="Z301" s="688">
        <f t="shared" si="154"/>
        <v>7.708800000000001</v>
      </c>
      <c r="AA301" s="688">
        <f t="shared" si="154"/>
        <v>0</v>
      </c>
      <c r="AB301" s="688">
        <f t="shared" si="154"/>
        <v>0</v>
      </c>
      <c r="AC301" s="688">
        <f t="shared" si="154"/>
        <v>0.66075428571428574</v>
      </c>
      <c r="AD301" s="688">
        <f t="shared" si="154"/>
        <v>0</v>
      </c>
      <c r="AE301" s="688">
        <f t="shared" si="154"/>
        <v>11.012571428571428</v>
      </c>
      <c r="AF301" s="688">
        <v>0</v>
      </c>
      <c r="AG301" s="688">
        <f t="shared" si="154"/>
        <v>1.1012571428571427</v>
      </c>
      <c r="AH301" s="682"/>
      <c r="AI301" s="635">
        <v>1</v>
      </c>
      <c r="AJ301" s="635">
        <v>112</v>
      </c>
      <c r="AL301" s="635">
        <v>92</v>
      </c>
      <c r="AM301" s="689">
        <v>0.3</v>
      </c>
      <c r="AN301" s="686">
        <v>2.9</v>
      </c>
      <c r="AO301" s="686">
        <v>0.13</v>
      </c>
      <c r="AP301" s="690">
        <f>(AN301*365)*(AO301*0.67*0.02*1)</f>
        <v>1.8439070000000002</v>
      </c>
      <c r="AQ301" s="690">
        <f>(AN301*365)*(AO301*0.67*0.01*1)</f>
        <v>0.92195350000000009</v>
      </c>
      <c r="AR301" s="691"/>
      <c r="AS301" s="690">
        <f>(AN301*365)*(AO301*0.67*0.05*1)</f>
        <v>4.6097675000000002</v>
      </c>
      <c r="AT301" s="690">
        <f>(AN301*365)*(AO301*0.67*0.02*1)</f>
        <v>1.8439070000000002</v>
      </c>
      <c r="AU301" s="690">
        <f>(AN301*365)*(AO301*0.67*0.8*1)</f>
        <v>73.756280000000004</v>
      </c>
      <c r="AV301" s="690">
        <f>(AN301*365)*(AO301*0.67*0.8*1)</f>
        <v>73.756280000000004</v>
      </c>
      <c r="AW301" s="690">
        <f>(AN301*365)*(AO301*0.67*0.3*1)</f>
        <v>27.658605000000005</v>
      </c>
      <c r="AX301" s="691"/>
      <c r="AY301" s="631">
        <f>(AN301*365)*(AO301*0.67*0.8*1)</f>
        <v>73.756280000000004</v>
      </c>
      <c r="AZ301" s="631">
        <f t="shared" si="155"/>
        <v>92.195350000000005</v>
      </c>
      <c r="BA301" s="631">
        <f t="shared" si="156"/>
        <v>9.2195350000000005</v>
      </c>
      <c r="BB301" s="631">
        <f t="shared" si="157"/>
        <v>0.46097675000000005</v>
      </c>
      <c r="BC301" s="631">
        <f>(AN301*365)*(AO301*0.67*0.015*1)</f>
        <v>1.3829302500000002</v>
      </c>
      <c r="BD301" s="631">
        <v>0</v>
      </c>
      <c r="BE301" s="631">
        <v>0</v>
      </c>
      <c r="BF301" s="631"/>
      <c r="BG301" s="631"/>
      <c r="BH301" s="631"/>
      <c r="BI301" s="631" t="s">
        <v>127</v>
      </c>
      <c r="BJ301" s="631" t="s">
        <v>168</v>
      </c>
      <c r="BK301" s="631">
        <f t="shared" si="158"/>
        <v>1</v>
      </c>
      <c r="BL301" s="631" t="s">
        <v>412</v>
      </c>
      <c r="BM301" s="631">
        <v>0.2</v>
      </c>
      <c r="BN301" s="631">
        <v>0.5</v>
      </c>
      <c r="BO301" s="631" t="s">
        <v>258</v>
      </c>
      <c r="BP301" s="631">
        <f t="shared" si="159"/>
        <v>1.2445714285714284</v>
      </c>
      <c r="BQ301" s="631" t="s">
        <v>414</v>
      </c>
      <c r="BR301" s="631">
        <v>0.2</v>
      </c>
      <c r="BS301" s="631">
        <v>0.5</v>
      </c>
      <c r="BT301" s="631" t="s">
        <v>258</v>
      </c>
      <c r="BU301" s="631"/>
      <c r="BV301" s="631">
        <v>25</v>
      </c>
      <c r="BW301" s="631" t="s">
        <v>413</v>
      </c>
      <c r="BX301" s="631"/>
      <c r="BY301" s="631">
        <v>370.88228571428567</v>
      </c>
      <c r="BZ301" s="631" t="s">
        <v>413</v>
      </c>
      <c r="CA301" s="631"/>
      <c r="CB301" s="637"/>
      <c r="CC301" s="636"/>
      <c r="CD301" s="636"/>
      <c r="CE301" s="637"/>
      <c r="CF301" s="637"/>
      <c r="CG301" s="637"/>
      <c r="CH301" s="637"/>
      <c r="CI301" s="636"/>
      <c r="CJ301" s="636"/>
      <c r="CK301" s="637"/>
      <c r="CL301" s="637"/>
      <c r="CM301" s="637"/>
      <c r="CN301" s="705"/>
      <c r="CO301" s="667">
        <f t="shared" si="150"/>
        <v>0.2</v>
      </c>
      <c r="CP301" s="88">
        <f t="shared" si="151"/>
        <v>0.35</v>
      </c>
      <c r="CQ301" s="667">
        <f t="shared" si="152"/>
        <v>0.5</v>
      </c>
      <c r="CR301" s="67">
        <v>0.2</v>
      </c>
      <c r="CS301" s="67">
        <v>0.5</v>
      </c>
      <c r="DA301" s="910" t="s">
        <v>127</v>
      </c>
      <c r="DB301" s="910">
        <v>1</v>
      </c>
      <c r="DC301" s="911">
        <f t="shared" si="160"/>
        <v>21</v>
      </c>
      <c r="DD301" s="911">
        <f t="shared" si="161"/>
        <v>25</v>
      </c>
      <c r="DE301" s="910">
        <v>40</v>
      </c>
      <c r="DF301" s="910">
        <v>0.99</v>
      </c>
      <c r="DG301" s="911">
        <f t="shared" si="162"/>
        <v>39.6</v>
      </c>
      <c r="DH301" s="910">
        <v>0.02</v>
      </c>
      <c r="DI301" s="912">
        <f t="shared" si="163"/>
        <v>1.2445714285714284</v>
      </c>
      <c r="DJ301" s="912">
        <f t="shared" si="164"/>
        <v>385.81714285714281</v>
      </c>
      <c r="DK301" s="912">
        <f t="shared" si="165"/>
        <v>370.88228571428567</v>
      </c>
      <c r="DL301" s="913">
        <f t="shared" si="166"/>
        <v>406.81714285714281</v>
      </c>
      <c r="DM301" s="913">
        <f t="shared" si="166"/>
        <v>395.88228571428567</v>
      </c>
      <c r="DN301" s="705" t="s">
        <v>168</v>
      </c>
      <c r="DO301" s="67" t="s">
        <v>391</v>
      </c>
    </row>
    <row r="302" spans="15:119" s="67" customFormat="1" ht="33.75" hidden="1" customHeight="1" x14ac:dyDescent="0.35">
      <c r="O302" s="671" t="s">
        <v>125</v>
      </c>
      <c r="Q302" s="682">
        <v>0.36</v>
      </c>
      <c r="R302" s="682">
        <v>305</v>
      </c>
      <c r="S302" s="688">
        <f t="shared" si="154"/>
        <v>0</v>
      </c>
      <c r="T302" s="688">
        <f t="shared" si="154"/>
        <v>0</v>
      </c>
      <c r="U302" s="688">
        <f t="shared" si="154"/>
        <v>0.3148907142857143</v>
      </c>
      <c r="V302" s="688">
        <f t="shared" si="154"/>
        <v>1.2595628571428572</v>
      </c>
      <c r="W302" s="688">
        <f t="shared" si="154"/>
        <v>0.3148907142857143</v>
      </c>
      <c r="X302" s="688">
        <f t="shared" si="154"/>
        <v>0</v>
      </c>
      <c r="Y302" s="688">
        <f t="shared" si="154"/>
        <v>0.6297814285714286</v>
      </c>
      <c r="Z302" s="688">
        <f t="shared" si="154"/>
        <v>4.4084700000000003</v>
      </c>
      <c r="AA302" s="688">
        <f t="shared" si="154"/>
        <v>0</v>
      </c>
      <c r="AB302" s="688">
        <f t="shared" si="154"/>
        <v>0</v>
      </c>
      <c r="AC302" s="688">
        <f t="shared" si="154"/>
        <v>0.37786885714285712</v>
      </c>
      <c r="AD302" s="688">
        <f t="shared" si="154"/>
        <v>0</v>
      </c>
      <c r="AE302" s="688">
        <f t="shared" si="154"/>
        <v>6.2978142857142849</v>
      </c>
      <c r="AF302" s="688">
        <v>0</v>
      </c>
      <c r="AG302" s="688">
        <f t="shared" si="154"/>
        <v>0.6297814285714286</v>
      </c>
      <c r="AH302" s="682"/>
      <c r="AI302" s="635">
        <v>1</v>
      </c>
      <c r="AJ302" s="88">
        <v>0</v>
      </c>
      <c r="AL302" s="635">
        <v>8</v>
      </c>
      <c r="AM302" s="689">
        <v>0.3</v>
      </c>
      <c r="AN302" s="686">
        <v>2.5</v>
      </c>
      <c r="AO302" s="686">
        <v>0.1</v>
      </c>
      <c r="AP302" s="690">
        <f>(AN302*365)*(AO302*0.67*0.01*1)</f>
        <v>0.611375</v>
      </c>
      <c r="AQ302" s="690">
        <f>(AN302*365)*(AO302*0.67*0.001*1)</f>
        <v>6.1137500000000004E-2</v>
      </c>
      <c r="AR302" s="691"/>
      <c r="AS302" s="690">
        <f>(AN302*365)*(AO302*0.67*0.02*1)</f>
        <v>1.22275</v>
      </c>
      <c r="AT302" s="690">
        <f>(AN302*365)*(AO302*0.67*0.01*1)</f>
        <v>0.611375</v>
      </c>
      <c r="AU302" s="690">
        <f>(AN302*365)*(AO302*0.67*0.25*1)</f>
        <v>15.284375000000001</v>
      </c>
      <c r="AV302" s="690">
        <f>(AN302*365)*(AO302*0.67*0.73*1)</f>
        <v>44.630375000000001</v>
      </c>
      <c r="AW302" s="690">
        <f>(AN302*365)*(AO302*0.67*0.03*1)</f>
        <v>1.834125</v>
      </c>
      <c r="AX302" s="691"/>
      <c r="AY302" s="631">
        <f>(AN302*365)*(AO302*0.67*0.25*1)</f>
        <v>15.284375000000001</v>
      </c>
      <c r="AZ302" s="631">
        <f t="shared" si="155"/>
        <v>61.137500000000003</v>
      </c>
      <c r="BA302" s="631">
        <f t="shared" si="156"/>
        <v>6.1137500000000014</v>
      </c>
      <c r="BB302" s="631">
        <f t="shared" si="157"/>
        <v>0.3056875</v>
      </c>
      <c r="BC302" s="631">
        <f>(AN302*365)*(AO302*0.67*0.005*1)</f>
        <v>0.3056875</v>
      </c>
      <c r="BD302" s="631">
        <v>0</v>
      </c>
      <c r="BE302" s="631">
        <v>0</v>
      </c>
      <c r="BF302" s="631"/>
      <c r="BG302" s="631"/>
      <c r="BH302" s="631"/>
      <c r="BI302" s="631" t="s">
        <v>128</v>
      </c>
      <c r="BJ302" s="631" t="s">
        <v>168</v>
      </c>
      <c r="BK302" s="631">
        <f t="shared" si="158"/>
        <v>0</v>
      </c>
      <c r="BL302" s="631" t="s">
        <v>412</v>
      </c>
      <c r="BM302" s="631">
        <v>0.2</v>
      </c>
      <c r="BN302" s="631">
        <v>0.5</v>
      </c>
      <c r="BO302" s="631" t="s">
        <v>258</v>
      </c>
      <c r="BP302" s="631">
        <f t="shared" si="159"/>
        <v>0.79200000000000004</v>
      </c>
      <c r="BQ302" s="631" t="s">
        <v>414</v>
      </c>
      <c r="BR302" s="631">
        <v>0.2</v>
      </c>
      <c r="BS302" s="631">
        <v>0.5</v>
      </c>
      <c r="BT302" s="631" t="s">
        <v>258</v>
      </c>
      <c r="BU302" s="631"/>
      <c r="BV302" s="631">
        <v>0</v>
      </c>
      <c r="BW302" s="631" t="s">
        <v>413</v>
      </c>
      <c r="BX302" s="631"/>
      <c r="BY302" s="631">
        <v>236.01600000000002</v>
      </c>
      <c r="BZ302" s="631" t="s">
        <v>413</v>
      </c>
      <c r="CA302" s="631"/>
      <c r="CB302" s="637"/>
      <c r="CC302" s="636"/>
      <c r="CD302" s="636"/>
      <c r="CE302" s="637"/>
      <c r="CF302" s="637"/>
      <c r="CG302" s="637"/>
      <c r="CH302" s="637"/>
      <c r="CI302" s="636"/>
      <c r="CJ302" s="636"/>
      <c r="CK302" s="637"/>
      <c r="CL302" s="637"/>
      <c r="CM302" s="637"/>
      <c r="CN302" s="705"/>
      <c r="CO302" s="667">
        <f t="shared" si="150"/>
        <v>0.2</v>
      </c>
      <c r="CP302" s="88">
        <f t="shared" si="151"/>
        <v>0.35</v>
      </c>
      <c r="CQ302" s="667">
        <f t="shared" si="152"/>
        <v>0.5</v>
      </c>
      <c r="CR302" s="67">
        <v>0.2</v>
      </c>
      <c r="CS302" s="67">
        <v>0.5</v>
      </c>
      <c r="DA302" s="910" t="s">
        <v>128</v>
      </c>
      <c r="DB302" s="910">
        <v>0</v>
      </c>
      <c r="DC302" s="911">
        <f t="shared" si="160"/>
        <v>0</v>
      </c>
      <c r="DD302" s="911">
        <f t="shared" si="161"/>
        <v>0</v>
      </c>
      <c r="DE302" s="910">
        <v>70</v>
      </c>
      <c r="DF302" s="910">
        <v>0.36</v>
      </c>
      <c r="DG302" s="911">
        <f t="shared" si="162"/>
        <v>25.2</v>
      </c>
      <c r="DH302" s="910">
        <v>0.02</v>
      </c>
      <c r="DI302" s="912">
        <f t="shared" si="163"/>
        <v>0.79200000000000004</v>
      </c>
      <c r="DJ302" s="912">
        <f t="shared" si="164"/>
        <v>245.52</v>
      </c>
      <c r="DK302" s="912">
        <f t="shared" si="165"/>
        <v>236.01600000000002</v>
      </c>
      <c r="DL302" s="913">
        <f t="shared" si="166"/>
        <v>245.52</v>
      </c>
      <c r="DM302" s="913">
        <f t="shared" si="166"/>
        <v>236.01600000000002</v>
      </c>
      <c r="DN302" s="705" t="s">
        <v>168</v>
      </c>
      <c r="DO302" s="67" t="s">
        <v>391</v>
      </c>
    </row>
    <row r="303" spans="15:119" s="67" customFormat="1" ht="33.75" hidden="1" customHeight="1" x14ac:dyDescent="0.35">
      <c r="O303" s="671" t="s">
        <v>126</v>
      </c>
      <c r="Q303" s="682">
        <v>0.36</v>
      </c>
      <c r="R303" s="682">
        <v>305</v>
      </c>
      <c r="S303" s="688">
        <f t="shared" si="154"/>
        <v>0</v>
      </c>
      <c r="T303" s="688">
        <f t="shared" si="154"/>
        <v>0</v>
      </c>
      <c r="U303" s="688">
        <f t="shared" si="154"/>
        <v>0.3148907142857143</v>
      </c>
      <c r="V303" s="688">
        <f t="shared" si="154"/>
        <v>1.2595628571428572</v>
      </c>
      <c r="W303" s="688">
        <f t="shared" si="154"/>
        <v>0.3148907142857143</v>
      </c>
      <c r="X303" s="688">
        <f t="shared" si="154"/>
        <v>0</v>
      </c>
      <c r="Y303" s="688">
        <f t="shared" si="154"/>
        <v>0.6297814285714286</v>
      </c>
      <c r="Z303" s="688">
        <f t="shared" si="154"/>
        <v>4.4084700000000003</v>
      </c>
      <c r="AA303" s="688">
        <f t="shared" si="154"/>
        <v>0</v>
      </c>
      <c r="AB303" s="688">
        <f t="shared" si="154"/>
        <v>0</v>
      </c>
      <c r="AC303" s="688">
        <f t="shared" si="154"/>
        <v>0.37786885714285712</v>
      </c>
      <c r="AD303" s="688">
        <f t="shared" si="154"/>
        <v>0</v>
      </c>
      <c r="AE303" s="688">
        <f t="shared" si="154"/>
        <v>6.2978142857142849</v>
      </c>
      <c r="AF303" s="688">
        <v>0</v>
      </c>
      <c r="AG303" s="688">
        <f t="shared" si="154"/>
        <v>0.6297814285714286</v>
      </c>
      <c r="AH303" s="682"/>
      <c r="AI303" s="635">
        <v>1</v>
      </c>
      <c r="AJ303" s="88">
        <v>0</v>
      </c>
      <c r="AL303" s="635">
        <v>21</v>
      </c>
      <c r="AM303" s="689">
        <v>0.3</v>
      </c>
      <c r="AN303" s="686">
        <v>2.5</v>
      </c>
      <c r="AO303" s="686">
        <v>0.1</v>
      </c>
      <c r="AP303" s="690">
        <f>(AN303*365)*(AO303*0.67*0.015*1)</f>
        <v>0.9170625</v>
      </c>
      <c r="AQ303" s="690">
        <f>(AN303*365)*(AO303*0.67*0.005*1)</f>
        <v>0.3056875</v>
      </c>
      <c r="AR303" s="691"/>
      <c r="AS303" s="690">
        <f>(AN303*365)*(AO303*0.67*0.04*1)</f>
        <v>2.4455</v>
      </c>
      <c r="AT303" s="690">
        <f>(AN303*365)*(AO303*0.67*0.015*1)</f>
        <v>0.9170625</v>
      </c>
      <c r="AU303" s="690">
        <f>(AN303*365)*(AO303*0.67*0.65*1)</f>
        <v>39.739375000000003</v>
      </c>
      <c r="AV303" s="690">
        <f>(AN303*365)*(AO303*0.67*0.79*1)</f>
        <v>48.298625000000001</v>
      </c>
      <c r="AW303" s="690">
        <f>(AN303*365)*(AO303*0.67*0.03*1)</f>
        <v>1.834125</v>
      </c>
      <c r="AX303" s="691"/>
      <c r="AY303" s="631">
        <f>(AN303*365)*(AO303*0.67*0.65*1)</f>
        <v>39.739375000000003</v>
      </c>
      <c r="AZ303" s="631">
        <f t="shared" si="155"/>
        <v>61.137500000000003</v>
      </c>
      <c r="BA303" s="631">
        <f t="shared" si="156"/>
        <v>6.1137500000000014</v>
      </c>
      <c r="BB303" s="631">
        <f t="shared" si="157"/>
        <v>0.3056875</v>
      </c>
      <c r="BC303" s="631">
        <f>(AN303*365)*(AO303*0.67*0.01*1)</f>
        <v>0.611375</v>
      </c>
      <c r="BD303" s="631">
        <v>0</v>
      </c>
      <c r="BE303" s="631">
        <v>0</v>
      </c>
      <c r="BF303" s="631"/>
      <c r="BG303" s="631"/>
      <c r="BH303" s="631"/>
      <c r="BI303" s="631" t="s">
        <v>129</v>
      </c>
      <c r="BJ303" s="631" t="s">
        <v>168</v>
      </c>
      <c r="BK303" s="631">
        <f t="shared" si="158"/>
        <v>1</v>
      </c>
      <c r="BL303" s="631" t="s">
        <v>412</v>
      </c>
      <c r="BM303" s="631">
        <v>0.2</v>
      </c>
      <c r="BN303" s="631">
        <v>0.5</v>
      </c>
      <c r="BO303" s="631" t="s">
        <v>258</v>
      </c>
      <c r="BP303" s="631">
        <f t="shared" si="159"/>
        <v>0.79200000000000004</v>
      </c>
      <c r="BQ303" s="631" t="s">
        <v>414</v>
      </c>
      <c r="BR303" s="631">
        <v>0.2</v>
      </c>
      <c r="BS303" s="631">
        <v>0.5</v>
      </c>
      <c r="BT303" s="631" t="s">
        <v>258</v>
      </c>
      <c r="BU303" s="631"/>
      <c r="BV303" s="631">
        <v>25</v>
      </c>
      <c r="BW303" s="631" t="s">
        <v>413</v>
      </c>
      <c r="BX303" s="631"/>
      <c r="BY303" s="631">
        <v>236.01600000000002</v>
      </c>
      <c r="BZ303" s="631" t="s">
        <v>413</v>
      </c>
      <c r="CA303" s="631"/>
      <c r="CB303" s="637"/>
      <c r="CC303" s="636"/>
      <c r="CD303" s="636"/>
      <c r="CE303" s="637"/>
      <c r="CF303" s="637"/>
      <c r="CG303" s="637"/>
      <c r="CH303" s="637"/>
      <c r="CI303" s="636"/>
      <c r="CJ303" s="636"/>
      <c r="CK303" s="637"/>
      <c r="CL303" s="637"/>
      <c r="CM303" s="637"/>
      <c r="CN303" s="705"/>
      <c r="CO303" s="667">
        <f t="shared" si="150"/>
        <v>0.2</v>
      </c>
      <c r="CP303" s="88">
        <f t="shared" si="151"/>
        <v>0.35</v>
      </c>
      <c r="CQ303" s="667">
        <f t="shared" si="152"/>
        <v>0.5</v>
      </c>
      <c r="CR303" s="67">
        <v>0.2</v>
      </c>
      <c r="CS303" s="67">
        <v>0.5</v>
      </c>
      <c r="DA303" s="910" t="s">
        <v>129</v>
      </c>
      <c r="DB303" s="910">
        <v>1</v>
      </c>
      <c r="DC303" s="911">
        <f t="shared" si="160"/>
        <v>21</v>
      </c>
      <c r="DD303" s="911">
        <f t="shared" si="161"/>
        <v>25</v>
      </c>
      <c r="DE303" s="910">
        <v>70</v>
      </c>
      <c r="DF303" s="910">
        <v>0.36</v>
      </c>
      <c r="DG303" s="911">
        <f t="shared" si="162"/>
        <v>25.2</v>
      </c>
      <c r="DH303" s="910">
        <v>0.02</v>
      </c>
      <c r="DI303" s="912">
        <f t="shared" si="163"/>
        <v>0.79200000000000004</v>
      </c>
      <c r="DJ303" s="912">
        <f t="shared" si="164"/>
        <v>245.52</v>
      </c>
      <c r="DK303" s="912">
        <f t="shared" si="165"/>
        <v>236.01600000000002</v>
      </c>
      <c r="DL303" s="913">
        <f t="shared" si="166"/>
        <v>266.52</v>
      </c>
      <c r="DM303" s="913">
        <f t="shared" si="166"/>
        <v>261.01600000000002</v>
      </c>
      <c r="DN303" s="705" t="s">
        <v>168</v>
      </c>
      <c r="DO303" s="67" t="s">
        <v>391</v>
      </c>
    </row>
    <row r="304" spans="15:119" s="67" customFormat="1" ht="33.75" hidden="1" customHeight="1" x14ac:dyDescent="0.35">
      <c r="O304" s="671" t="s">
        <v>127</v>
      </c>
      <c r="Q304" s="682">
        <v>0.36</v>
      </c>
      <c r="R304" s="682">
        <v>305</v>
      </c>
      <c r="S304" s="688">
        <f t="shared" si="154"/>
        <v>0</v>
      </c>
      <c r="T304" s="688">
        <f t="shared" si="154"/>
        <v>0</v>
      </c>
      <c r="U304" s="688">
        <f t="shared" si="154"/>
        <v>0.3148907142857143</v>
      </c>
      <c r="V304" s="688">
        <f t="shared" si="154"/>
        <v>1.2595628571428572</v>
      </c>
      <c r="W304" s="688">
        <f t="shared" si="154"/>
        <v>0.3148907142857143</v>
      </c>
      <c r="X304" s="688">
        <f t="shared" si="154"/>
        <v>0</v>
      </c>
      <c r="Y304" s="688">
        <f t="shared" si="154"/>
        <v>0.6297814285714286</v>
      </c>
      <c r="Z304" s="688">
        <f t="shared" si="154"/>
        <v>4.4084700000000003</v>
      </c>
      <c r="AA304" s="688">
        <f t="shared" si="154"/>
        <v>0</v>
      </c>
      <c r="AB304" s="688">
        <f t="shared" si="154"/>
        <v>0</v>
      </c>
      <c r="AC304" s="688">
        <f t="shared" si="154"/>
        <v>0.37786885714285712</v>
      </c>
      <c r="AD304" s="688">
        <f t="shared" si="154"/>
        <v>0</v>
      </c>
      <c r="AE304" s="688">
        <f t="shared" si="154"/>
        <v>6.2978142857142849</v>
      </c>
      <c r="AF304" s="688">
        <v>0</v>
      </c>
      <c r="AG304" s="688">
        <f t="shared" si="154"/>
        <v>0.6297814285714286</v>
      </c>
      <c r="AH304" s="682"/>
      <c r="AI304" s="635">
        <v>2</v>
      </c>
      <c r="AJ304" s="88">
        <v>0</v>
      </c>
      <c r="AL304" s="635">
        <v>26</v>
      </c>
      <c r="AM304" s="689">
        <v>0.3</v>
      </c>
      <c r="AN304" s="686">
        <v>2.5</v>
      </c>
      <c r="AO304" s="686">
        <v>0.1</v>
      </c>
      <c r="AP304" s="690">
        <f>(AN304*365)*(AO304*0.67*0.02*1)</f>
        <v>1.22275</v>
      </c>
      <c r="AQ304" s="690">
        <f>(AN304*365)*(AO304*0.67*0.01*1)</f>
        <v>0.611375</v>
      </c>
      <c r="AR304" s="691"/>
      <c r="AS304" s="690">
        <f>(AN304*365)*(AO304*0.67*0.05*1)</f>
        <v>3.0568750000000007</v>
      </c>
      <c r="AT304" s="690">
        <f>(AN304*365)*(AO304*0.67*0.02*1)</f>
        <v>1.22275</v>
      </c>
      <c r="AU304" s="690">
        <f>(AN304*365)*(AO304*0.67*0.8*1)</f>
        <v>48.910000000000011</v>
      </c>
      <c r="AV304" s="690">
        <f>(AN304*365)*(AO304*0.67*0.8*1)</f>
        <v>48.910000000000011</v>
      </c>
      <c r="AW304" s="690">
        <f>(AN304*365)*(AO304*0.67*0.3*1)</f>
        <v>18.341249999999999</v>
      </c>
      <c r="AX304" s="691"/>
      <c r="AY304" s="631">
        <f>(AN304*365)*(AO304*0.67*0.8*1)</f>
        <v>48.910000000000011</v>
      </c>
      <c r="AZ304" s="631">
        <f t="shared" si="155"/>
        <v>61.137500000000003</v>
      </c>
      <c r="BA304" s="631">
        <f t="shared" si="156"/>
        <v>6.1137500000000014</v>
      </c>
      <c r="BB304" s="631">
        <f t="shared" si="157"/>
        <v>0.3056875</v>
      </c>
      <c r="BC304" s="631">
        <f>(AN304*365)*(AO304*0.67*0.015*1)</f>
        <v>0.9170625</v>
      </c>
      <c r="BD304" s="631">
        <v>0</v>
      </c>
      <c r="BE304" s="631">
        <v>0</v>
      </c>
      <c r="BF304" s="631"/>
      <c r="BG304" s="631"/>
      <c r="BH304" s="631"/>
      <c r="BI304" s="631" t="s">
        <v>130</v>
      </c>
      <c r="BJ304" s="631" t="s">
        <v>168</v>
      </c>
      <c r="BK304" s="631">
        <f t="shared" si="158"/>
        <v>2</v>
      </c>
      <c r="BL304" s="631" t="s">
        <v>412</v>
      </c>
      <c r="BM304" s="631">
        <v>0.2</v>
      </c>
      <c r="BN304" s="631">
        <v>0.5</v>
      </c>
      <c r="BO304" s="631" t="s">
        <v>258</v>
      </c>
      <c r="BP304" s="631">
        <f t="shared" si="159"/>
        <v>0.79200000000000004</v>
      </c>
      <c r="BQ304" s="631" t="s">
        <v>414</v>
      </c>
      <c r="BR304" s="631">
        <v>0.2</v>
      </c>
      <c r="BS304" s="631">
        <v>0.5</v>
      </c>
      <c r="BT304" s="631" t="s">
        <v>258</v>
      </c>
      <c r="BU304" s="631"/>
      <c r="BV304" s="631">
        <v>50</v>
      </c>
      <c r="BW304" s="631" t="s">
        <v>413</v>
      </c>
      <c r="BX304" s="631"/>
      <c r="BY304" s="631">
        <v>236.01600000000002</v>
      </c>
      <c r="BZ304" s="631" t="s">
        <v>413</v>
      </c>
      <c r="CA304" s="631"/>
      <c r="CB304" s="637"/>
      <c r="CC304" s="636"/>
      <c r="CD304" s="636"/>
      <c r="CE304" s="637"/>
      <c r="CF304" s="637"/>
      <c r="CG304" s="637"/>
      <c r="CH304" s="637"/>
      <c r="CI304" s="636"/>
      <c r="CJ304" s="636"/>
      <c r="CK304" s="637"/>
      <c r="CL304" s="637"/>
      <c r="CM304" s="637"/>
      <c r="CN304" s="705"/>
      <c r="CO304" s="667">
        <f t="shared" si="150"/>
        <v>0.2</v>
      </c>
      <c r="CP304" s="88">
        <f t="shared" si="151"/>
        <v>0.35</v>
      </c>
      <c r="CQ304" s="667">
        <f t="shared" si="152"/>
        <v>0.5</v>
      </c>
      <c r="CR304" s="67">
        <v>0.2</v>
      </c>
      <c r="CS304" s="67">
        <v>0.5</v>
      </c>
      <c r="DA304" s="910" t="s">
        <v>130</v>
      </c>
      <c r="DB304" s="910">
        <v>2</v>
      </c>
      <c r="DC304" s="911">
        <f t="shared" si="160"/>
        <v>42</v>
      </c>
      <c r="DD304" s="911">
        <f t="shared" si="161"/>
        <v>50</v>
      </c>
      <c r="DE304" s="910">
        <v>70</v>
      </c>
      <c r="DF304" s="910">
        <v>0.36</v>
      </c>
      <c r="DG304" s="911">
        <f t="shared" si="162"/>
        <v>25.2</v>
      </c>
      <c r="DH304" s="910">
        <v>0.02</v>
      </c>
      <c r="DI304" s="912">
        <f t="shared" si="163"/>
        <v>0.79200000000000004</v>
      </c>
      <c r="DJ304" s="912">
        <f t="shared" si="164"/>
        <v>245.52</v>
      </c>
      <c r="DK304" s="912">
        <f t="shared" si="165"/>
        <v>236.01600000000002</v>
      </c>
      <c r="DL304" s="913">
        <f t="shared" si="166"/>
        <v>287.52</v>
      </c>
      <c r="DM304" s="913">
        <f t="shared" si="166"/>
        <v>286.01600000000002</v>
      </c>
      <c r="DN304" s="705" t="s">
        <v>168</v>
      </c>
      <c r="DO304" s="67" t="s">
        <v>391</v>
      </c>
    </row>
    <row r="305" spans="15:119" s="67" customFormat="1" ht="33.75" hidden="1" customHeight="1" x14ac:dyDescent="0.35">
      <c r="O305" s="671" t="s">
        <v>131</v>
      </c>
      <c r="Q305" s="682">
        <v>0.82</v>
      </c>
      <c r="R305" s="682">
        <v>1.8</v>
      </c>
      <c r="S305" s="688">
        <f t="shared" si="154"/>
        <v>0</v>
      </c>
      <c r="T305" s="688">
        <f t="shared" si="154"/>
        <v>0</v>
      </c>
      <c r="U305" s="688">
        <f t="shared" si="154"/>
        <v>4.2329571428571426E-3</v>
      </c>
      <c r="V305" s="688">
        <f t="shared" si="154"/>
        <v>1.6931828571428571E-2</v>
      </c>
      <c r="W305" s="688">
        <f t="shared" si="154"/>
        <v>4.2329571428571426E-3</v>
      </c>
      <c r="X305" s="688">
        <f t="shared" si="154"/>
        <v>0</v>
      </c>
      <c r="Y305" s="688">
        <v>0</v>
      </c>
      <c r="Z305" s="688">
        <v>0</v>
      </c>
      <c r="AA305" s="688">
        <f t="shared" si="154"/>
        <v>0</v>
      </c>
      <c r="AB305" s="688">
        <f t="shared" si="154"/>
        <v>0</v>
      </c>
      <c r="AC305" s="688">
        <f t="shared" si="154"/>
        <v>5.0795485714285717E-3</v>
      </c>
      <c r="AD305" s="688">
        <f t="shared" si="154"/>
        <v>0</v>
      </c>
      <c r="AE305" s="688">
        <f t="shared" si="154"/>
        <v>8.4659142857142863E-2</v>
      </c>
      <c r="AF305" s="688">
        <f t="shared" si="154"/>
        <v>8.4659142857142853E-3</v>
      </c>
      <c r="AG305" s="688">
        <f t="shared" si="154"/>
        <v>8.4659142857142853E-3</v>
      </c>
      <c r="AH305" s="682"/>
      <c r="AI305" s="635">
        <v>0.01</v>
      </c>
      <c r="AJ305" s="635">
        <v>1.2</v>
      </c>
      <c r="AL305" s="88">
        <v>0</v>
      </c>
      <c r="AM305" s="689">
        <v>0.3</v>
      </c>
      <c r="AN305" s="686">
        <v>0.1</v>
      </c>
      <c r="AO305" s="686">
        <v>0.24</v>
      </c>
      <c r="AP305" s="690">
        <f>(AN305*365)*(AO305*0.67*0.01*1)</f>
        <v>5.8692000000000001E-2</v>
      </c>
      <c r="AQ305" s="690">
        <f>(AN305*365)*(AO305*0.67*0.001*1)</f>
        <v>5.8691999999999998E-3</v>
      </c>
      <c r="AR305" s="691"/>
      <c r="AS305" s="690">
        <f>(AN305*365)*(AO305*0.67*0.02*1)</f>
        <v>0.117384</v>
      </c>
      <c r="AT305" s="690">
        <f>(AN305*365)*(AO305*0.67*0.01*1)</f>
        <v>5.8692000000000001E-2</v>
      </c>
      <c r="AU305" s="690">
        <f>(AN305*365)*(AO305*0.67*0.25*1)</f>
        <v>1.4673</v>
      </c>
      <c r="AV305" s="690">
        <f>(AN305*365)*(AO305*0.67*0.73*1)</f>
        <v>4.284516</v>
      </c>
      <c r="AW305" s="690">
        <v>0</v>
      </c>
      <c r="AX305" s="690" t="s">
        <v>540</v>
      </c>
      <c r="AY305" s="631">
        <v>0</v>
      </c>
      <c r="AZ305" s="631">
        <f t="shared" si="155"/>
        <v>5.8692000000000002</v>
      </c>
      <c r="BA305" s="631">
        <f t="shared" si="156"/>
        <v>0.58692</v>
      </c>
      <c r="BB305" s="631">
        <f t="shared" si="157"/>
        <v>2.9346000000000001E-2</v>
      </c>
      <c r="BC305" s="631">
        <f>(AN305*365)*(AO305*0.67*0.005*1)</f>
        <v>2.9346000000000001E-2</v>
      </c>
      <c r="BD305" s="631">
        <f>(AN305*365)*(AO305*0.67*0.0015*1)</f>
        <v>8.8038000000000005E-3</v>
      </c>
      <c r="BE305" s="631">
        <v>0</v>
      </c>
      <c r="BF305" s="631"/>
      <c r="BG305" s="631"/>
      <c r="BH305" s="631"/>
      <c r="BI305" s="631" t="s">
        <v>131</v>
      </c>
      <c r="BJ305" s="631" t="s">
        <v>169</v>
      </c>
      <c r="BK305" s="631">
        <f t="shared" si="158"/>
        <v>1.2E-2</v>
      </c>
      <c r="BL305" s="631" t="s">
        <v>412</v>
      </c>
      <c r="BM305" s="631">
        <v>0.2</v>
      </c>
      <c r="BN305" s="631">
        <v>0.5</v>
      </c>
      <c r="BO305" s="631" t="s">
        <v>258</v>
      </c>
      <c r="BP305" s="631">
        <f t="shared" si="159"/>
        <v>7.92E-3</v>
      </c>
      <c r="BQ305" s="631" t="s">
        <v>414</v>
      </c>
      <c r="BR305" s="631">
        <v>0.2</v>
      </c>
      <c r="BS305" s="631">
        <v>0.5</v>
      </c>
      <c r="BT305" s="631" t="s">
        <v>258</v>
      </c>
      <c r="BU305" s="631"/>
      <c r="BV305" s="631">
        <v>0.3</v>
      </c>
      <c r="BW305" s="631" t="s">
        <v>413</v>
      </c>
      <c r="BX305" s="631"/>
      <c r="BY305" s="631">
        <v>2.36016</v>
      </c>
      <c r="BZ305" s="631" t="s">
        <v>413</v>
      </c>
      <c r="CA305" s="631"/>
      <c r="CB305" s="637"/>
      <c r="CC305" s="636"/>
      <c r="CD305" s="636"/>
      <c r="CE305" s="637"/>
      <c r="CF305" s="637"/>
      <c r="CG305" s="637"/>
      <c r="CH305" s="637"/>
      <c r="CI305" s="636"/>
      <c r="CJ305" s="636"/>
      <c r="CK305" s="637"/>
      <c r="CL305" s="637"/>
      <c r="CM305" s="637"/>
      <c r="CN305" s="705"/>
      <c r="CO305" s="667">
        <f t="shared" si="150"/>
        <v>0.2</v>
      </c>
      <c r="CP305" s="88">
        <f t="shared" si="151"/>
        <v>0.35</v>
      </c>
      <c r="CQ305" s="667">
        <f t="shared" si="152"/>
        <v>0.5</v>
      </c>
      <c r="CR305" s="67">
        <v>0.2</v>
      </c>
      <c r="CS305" s="67">
        <v>0.5</v>
      </c>
      <c r="DA305" s="910" t="s">
        <v>131</v>
      </c>
      <c r="DB305" s="910">
        <v>1.2E-2</v>
      </c>
      <c r="DC305" s="911">
        <f t="shared" si="160"/>
        <v>0.252</v>
      </c>
      <c r="DD305" s="911">
        <f t="shared" si="161"/>
        <v>0.3</v>
      </c>
      <c r="DE305" s="910">
        <v>0.6</v>
      </c>
      <c r="DF305" s="910">
        <v>0.42</v>
      </c>
      <c r="DG305" s="911">
        <f t="shared" si="162"/>
        <v>0.252</v>
      </c>
      <c r="DH305" s="910">
        <v>0.02</v>
      </c>
      <c r="DI305" s="912">
        <f t="shared" si="163"/>
        <v>7.92E-3</v>
      </c>
      <c r="DJ305" s="912">
        <f t="shared" si="164"/>
        <v>2.4552</v>
      </c>
      <c r="DK305" s="912">
        <f t="shared" si="165"/>
        <v>2.36016</v>
      </c>
      <c r="DL305" s="913">
        <f t="shared" si="166"/>
        <v>2.7072000000000003</v>
      </c>
      <c r="DM305" s="913">
        <f t="shared" si="166"/>
        <v>2.6601599999999999</v>
      </c>
      <c r="DN305" s="705" t="s">
        <v>169</v>
      </c>
      <c r="DO305" s="67" t="s">
        <v>392</v>
      </c>
    </row>
    <row r="306" spans="15:119" s="67" customFormat="1" ht="33.75" hidden="1" customHeight="1" x14ac:dyDescent="0.35">
      <c r="O306" s="671" t="s">
        <v>132</v>
      </c>
      <c r="Q306" s="682">
        <v>0.82</v>
      </c>
      <c r="R306" s="682">
        <v>1.8</v>
      </c>
      <c r="S306" s="688">
        <f t="shared" si="154"/>
        <v>0</v>
      </c>
      <c r="T306" s="688">
        <f t="shared" si="154"/>
        <v>0</v>
      </c>
      <c r="U306" s="688">
        <f t="shared" si="154"/>
        <v>4.2329571428571426E-3</v>
      </c>
      <c r="V306" s="688">
        <f t="shared" si="154"/>
        <v>1.6931828571428571E-2</v>
      </c>
      <c r="W306" s="688">
        <f t="shared" si="154"/>
        <v>4.2329571428571426E-3</v>
      </c>
      <c r="X306" s="688">
        <f t="shared" si="154"/>
        <v>0</v>
      </c>
      <c r="Y306" s="688">
        <v>0</v>
      </c>
      <c r="Z306" s="688">
        <v>0</v>
      </c>
      <c r="AA306" s="688">
        <f t="shared" si="154"/>
        <v>0</v>
      </c>
      <c r="AB306" s="688">
        <f t="shared" si="154"/>
        <v>0</v>
      </c>
      <c r="AC306" s="688">
        <f t="shared" si="154"/>
        <v>5.0795485714285717E-3</v>
      </c>
      <c r="AD306" s="688">
        <f t="shared" si="154"/>
        <v>0</v>
      </c>
      <c r="AE306" s="688">
        <f t="shared" si="154"/>
        <v>8.4659142857142863E-2</v>
      </c>
      <c r="AF306" s="688">
        <f t="shared" si="154"/>
        <v>8.4659142857142853E-3</v>
      </c>
      <c r="AG306" s="688">
        <f t="shared" si="154"/>
        <v>8.4659142857142853E-3</v>
      </c>
      <c r="AH306" s="682"/>
      <c r="AI306" s="635">
        <v>0.02</v>
      </c>
      <c r="AJ306" s="635">
        <v>1.4</v>
      </c>
      <c r="AL306" s="88">
        <v>0</v>
      </c>
      <c r="AM306" s="689">
        <v>0.3</v>
      </c>
      <c r="AN306" s="686">
        <v>0.1</v>
      </c>
      <c r="AO306" s="686">
        <v>0.24</v>
      </c>
      <c r="AP306" s="690">
        <f>(AN306*365)*(AO306*0.67*0.015*1)</f>
        <v>8.8038000000000005E-2</v>
      </c>
      <c r="AQ306" s="690">
        <f>(AN306*365)*(AO306*0.67*0.005*1)</f>
        <v>2.9346000000000001E-2</v>
      </c>
      <c r="AR306" s="691"/>
      <c r="AS306" s="690">
        <f>(AN306*365)*(AO306*0.67*0.04*1)</f>
        <v>0.234768</v>
      </c>
      <c r="AT306" s="690">
        <f>(AN306*365)*(AO306*0.67*0.015*1)</f>
        <v>8.8038000000000005E-2</v>
      </c>
      <c r="AU306" s="690">
        <f>(AN306*365)*(AO306*0.67*0.65*1)</f>
        <v>3.8149800000000003</v>
      </c>
      <c r="AV306" s="690">
        <f>(AN306*365)*(AO306*0.67*0.79*1)</f>
        <v>4.6366680000000002</v>
      </c>
      <c r="AW306" s="690">
        <v>0</v>
      </c>
      <c r="AX306" s="690" t="s">
        <v>540</v>
      </c>
      <c r="AY306" s="631">
        <v>0</v>
      </c>
      <c r="AZ306" s="631">
        <f t="shared" si="155"/>
        <v>5.8692000000000002</v>
      </c>
      <c r="BA306" s="631">
        <f t="shared" si="156"/>
        <v>0.58692</v>
      </c>
      <c r="BB306" s="631">
        <f t="shared" si="157"/>
        <v>2.9346000000000001E-2</v>
      </c>
      <c r="BC306" s="631">
        <f>(AN306*365)*(AO306*0.67*0.01*1)</f>
        <v>5.8692000000000001E-2</v>
      </c>
      <c r="BD306" s="631">
        <f>(AN306*365)*(AO306*0.67*0.0015*1)</f>
        <v>8.8038000000000005E-3</v>
      </c>
      <c r="BE306" s="631">
        <v>0</v>
      </c>
      <c r="BF306" s="631"/>
      <c r="BG306" s="631"/>
      <c r="BH306" s="631"/>
      <c r="BI306" s="631" t="s">
        <v>132</v>
      </c>
      <c r="BJ306" s="631" t="s">
        <v>169</v>
      </c>
      <c r="BK306" s="631">
        <f t="shared" si="158"/>
        <v>1.7999999999999999E-2</v>
      </c>
      <c r="BL306" s="631" t="s">
        <v>412</v>
      </c>
      <c r="BM306" s="631">
        <v>0.2</v>
      </c>
      <c r="BN306" s="631">
        <v>0.5</v>
      </c>
      <c r="BO306" s="631" t="s">
        <v>258</v>
      </c>
      <c r="BP306" s="631">
        <f t="shared" si="159"/>
        <v>7.92E-3</v>
      </c>
      <c r="BQ306" s="631" t="s">
        <v>414</v>
      </c>
      <c r="BR306" s="631">
        <v>0.2</v>
      </c>
      <c r="BS306" s="631">
        <v>0.5</v>
      </c>
      <c r="BT306" s="631" t="s">
        <v>258</v>
      </c>
      <c r="BU306" s="631"/>
      <c r="BV306" s="631">
        <v>0.44999999999999996</v>
      </c>
      <c r="BW306" s="631" t="s">
        <v>413</v>
      </c>
      <c r="BX306" s="631"/>
      <c r="BY306" s="631">
        <v>2.36016</v>
      </c>
      <c r="BZ306" s="631" t="s">
        <v>413</v>
      </c>
      <c r="CA306" s="631"/>
      <c r="CB306" s="637"/>
      <c r="CC306" s="636"/>
      <c r="CD306" s="636"/>
      <c r="CE306" s="637"/>
      <c r="CF306" s="637"/>
      <c r="CG306" s="637"/>
      <c r="CH306" s="637"/>
      <c r="CI306" s="636"/>
      <c r="CJ306" s="636"/>
      <c r="CK306" s="637"/>
      <c r="CL306" s="637"/>
      <c r="CM306" s="637"/>
      <c r="CN306" s="705"/>
      <c r="CO306" s="667">
        <f t="shared" si="150"/>
        <v>0.2</v>
      </c>
      <c r="CP306" s="88">
        <f t="shared" si="151"/>
        <v>0.35</v>
      </c>
      <c r="CQ306" s="667">
        <f t="shared" si="152"/>
        <v>0.5</v>
      </c>
      <c r="CR306" s="67">
        <v>0.2</v>
      </c>
      <c r="CS306" s="67">
        <v>0.5</v>
      </c>
      <c r="DA306" s="910" t="s">
        <v>132</v>
      </c>
      <c r="DB306" s="910">
        <v>1.7999999999999999E-2</v>
      </c>
      <c r="DC306" s="911">
        <f t="shared" si="160"/>
        <v>0.37799999999999995</v>
      </c>
      <c r="DD306" s="911">
        <f t="shared" si="161"/>
        <v>0.44999999999999996</v>
      </c>
      <c r="DE306" s="910">
        <v>0.6</v>
      </c>
      <c r="DF306" s="910">
        <v>0.42</v>
      </c>
      <c r="DG306" s="911">
        <f t="shared" si="162"/>
        <v>0.252</v>
      </c>
      <c r="DH306" s="910">
        <v>0.02</v>
      </c>
      <c r="DI306" s="912">
        <f t="shared" si="163"/>
        <v>7.92E-3</v>
      </c>
      <c r="DJ306" s="912">
        <f t="shared" si="164"/>
        <v>2.4552</v>
      </c>
      <c r="DK306" s="912">
        <f t="shared" si="165"/>
        <v>2.36016</v>
      </c>
      <c r="DL306" s="913">
        <f t="shared" si="166"/>
        <v>2.8332000000000002</v>
      </c>
      <c r="DM306" s="913">
        <f t="shared" si="166"/>
        <v>2.8101599999999998</v>
      </c>
      <c r="DN306" s="705" t="s">
        <v>169</v>
      </c>
      <c r="DO306" s="67" t="s">
        <v>392</v>
      </c>
    </row>
    <row r="307" spans="15:119" s="67" customFormat="1" ht="33.75" hidden="1" customHeight="1" x14ac:dyDescent="0.35">
      <c r="O307" s="671" t="s">
        <v>133</v>
      </c>
      <c r="Q307" s="682">
        <v>0.82</v>
      </c>
      <c r="R307" s="682">
        <v>1.8</v>
      </c>
      <c r="S307" s="688">
        <f t="shared" si="154"/>
        <v>0</v>
      </c>
      <c r="T307" s="688">
        <f t="shared" si="154"/>
        <v>0</v>
      </c>
      <c r="U307" s="688">
        <f t="shared" si="154"/>
        <v>4.2329571428571426E-3</v>
      </c>
      <c r="V307" s="688">
        <f t="shared" si="154"/>
        <v>1.6931828571428571E-2</v>
      </c>
      <c r="W307" s="688">
        <f t="shared" si="154"/>
        <v>4.2329571428571426E-3</v>
      </c>
      <c r="X307" s="688">
        <f t="shared" si="154"/>
        <v>0</v>
      </c>
      <c r="Y307" s="688">
        <v>0</v>
      </c>
      <c r="Z307" s="688">
        <v>0</v>
      </c>
      <c r="AA307" s="688">
        <f t="shared" si="154"/>
        <v>0</v>
      </c>
      <c r="AB307" s="688">
        <f t="shared" si="154"/>
        <v>0</v>
      </c>
      <c r="AC307" s="688">
        <f t="shared" si="154"/>
        <v>5.0795485714285717E-3</v>
      </c>
      <c r="AD307" s="688">
        <f t="shared" si="154"/>
        <v>0</v>
      </c>
      <c r="AE307" s="688">
        <f t="shared" si="154"/>
        <v>8.4659142857142863E-2</v>
      </c>
      <c r="AF307" s="688">
        <f t="shared" si="154"/>
        <v>8.4659142857142853E-3</v>
      </c>
      <c r="AG307" s="688">
        <f t="shared" si="154"/>
        <v>8.4659142857142853E-3</v>
      </c>
      <c r="AH307" s="682"/>
      <c r="AI307" s="635">
        <v>0.02</v>
      </c>
      <c r="AJ307" s="635">
        <v>1.4</v>
      </c>
      <c r="AL307" s="88">
        <v>0</v>
      </c>
      <c r="AM307" s="689">
        <v>0.3</v>
      </c>
      <c r="AN307" s="686">
        <v>0.1</v>
      </c>
      <c r="AO307" s="686">
        <v>0.24</v>
      </c>
      <c r="AP307" s="690">
        <f>(AN307*365)*(AO307*0.67*0.02*1)</f>
        <v>0.117384</v>
      </c>
      <c r="AQ307" s="690">
        <f>(AN307*365)*(AO307*0.67*0.01*1)</f>
        <v>5.8692000000000001E-2</v>
      </c>
      <c r="AR307" s="691"/>
      <c r="AS307" s="690">
        <f>(AN307*365)*(AO307*0.67*0.05*1)</f>
        <v>0.29346</v>
      </c>
      <c r="AT307" s="690">
        <f>(AN307*365)*(AO307*0.67*0.02*1)</f>
        <v>0.117384</v>
      </c>
      <c r="AU307" s="690">
        <f>(AN307*365)*(AO307*0.67*0.8*1)</f>
        <v>4.69536</v>
      </c>
      <c r="AV307" s="690">
        <f>(AN307*365)*(AO307*0.67*0.8*1)</f>
        <v>4.69536</v>
      </c>
      <c r="AW307" s="690">
        <v>0</v>
      </c>
      <c r="AX307" s="690" t="s">
        <v>540</v>
      </c>
      <c r="AY307" s="631">
        <v>0</v>
      </c>
      <c r="AZ307" s="631">
        <f t="shared" si="155"/>
        <v>5.8692000000000002</v>
      </c>
      <c r="BA307" s="631">
        <f t="shared" si="156"/>
        <v>0.58692</v>
      </c>
      <c r="BB307" s="631">
        <f t="shared" si="157"/>
        <v>2.9346000000000001E-2</v>
      </c>
      <c r="BC307" s="631">
        <f>(AN307*365)*(AO307*0.67*0.015*1)</f>
        <v>8.8038000000000005E-2</v>
      </c>
      <c r="BD307" s="631">
        <f>(AN307*365)*(AO307*0.67*0.0015*1)</f>
        <v>8.8038000000000005E-3</v>
      </c>
      <c r="BE307" s="631">
        <v>0</v>
      </c>
      <c r="BF307" s="631"/>
      <c r="BG307" s="631"/>
      <c r="BH307" s="631"/>
      <c r="BI307" s="631" t="s">
        <v>133</v>
      </c>
      <c r="BJ307" s="631" t="s">
        <v>169</v>
      </c>
      <c r="BK307" s="631">
        <f t="shared" si="158"/>
        <v>2.3E-2</v>
      </c>
      <c r="BL307" s="631" t="s">
        <v>412</v>
      </c>
      <c r="BM307" s="631">
        <v>0.2</v>
      </c>
      <c r="BN307" s="631">
        <v>0.5</v>
      </c>
      <c r="BO307" s="631" t="s">
        <v>258</v>
      </c>
      <c r="BP307" s="631">
        <f t="shared" si="159"/>
        <v>7.92E-3</v>
      </c>
      <c r="BQ307" s="631" t="s">
        <v>414</v>
      </c>
      <c r="BR307" s="631">
        <v>0.2</v>
      </c>
      <c r="BS307" s="631">
        <v>0.5</v>
      </c>
      <c r="BT307" s="631" t="s">
        <v>258</v>
      </c>
      <c r="BU307" s="631"/>
      <c r="BV307" s="631">
        <v>0.57499999999999996</v>
      </c>
      <c r="BW307" s="631" t="s">
        <v>413</v>
      </c>
      <c r="BX307" s="631"/>
      <c r="BY307" s="631">
        <v>2.36016</v>
      </c>
      <c r="BZ307" s="631" t="s">
        <v>413</v>
      </c>
      <c r="CA307" s="631"/>
      <c r="CB307" s="637"/>
      <c r="CC307" s="636"/>
      <c r="CD307" s="636"/>
      <c r="CE307" s="637"/>
      <c r="CF307" s="637"/>
      <c r="CG307" s="637"/>
      <c r="CH307" s="637"/>
      <c r="CI307" s="636"/>
      <c r="CJ307" s="636"/>
      <c r="CK307" s="637"/>
      <c r="CL307" s="637"/>
      <c r="CM307" s="637"/>
      <c r="CN307" s="705"/>
      <c r="CO307" s="667">
        <f t="shared" si="150"/>
        <v>0.2</v>
      </c>
      <c r="CP307" s="88">
        <f t="shared" si="151"/>
        <v>0.35</v>
      </c>
      <c r="CQ307" s="667">
        <f t="shared" si="152"/>
        <v>0.5</v>
      </c>
      <c r="CR307" s="67">
        <v>0.2</v>
      </c>
      <c r="CS307" s="67">
        <v>0.5</v>
      </c>
      <c r="DA307" s="910" t="s">
        <v>133</v>
      </c>
      <c r="DB307" s="910">
        <v>2.3E-2</v>
      </c>
      <c r="DC307" s="911">
        <f t="shared" si="160"/>
        <v>0.48299999999999998</v>
      </c>
      <c r="DD307" s="911">
        <f t="shared" si="161"/>
        <v>0.57499999999999996</v>
      </c>
      <c r="DE307" s="910">
        <v>0.6</v>
      </c>
      <c r="DF307" s="910">
        <v>0.42</v>
      </c>
      <c r="DG307" s="911">
        <f t="shared" si="162"/>
        <v>0.252</v>
      </c>
      <c r="DH307" s="910">
        <v>0.02</v>
      </c>
      <c r="DI307" s="912">
        <f t="shared" si="163"/>
        <v>7.92E-3</v>
      </c>
      <c r="DJ307" s="912">
        <f t="shared" si="164"/>
        <v>2.4552</v>
      </c>
      <c r="DK307" s="912">
        <f t="shared" si="165"/>
        <v>2.36016</v>
      </c>
      <c r="DL307" s="913">
        <f t="shared" si="166"/>
        <v>2.9382000000000001</v>
      </c>
      <c r="DM307" s="913">
        <f t="shared" si="166"/>
        <v>2.9351599999999998</v>
      </c>
      <c r="DN307" s="705" t="s">
        <v>169</v>
      </c>
      <c r="DO307" s="67" t="s">
        <v>392</v>
      </c>
    </row>
    <row r="308" spans="15:119" s="67" customFormat="1" ht="33.75" hidden="1" customHeight="1" x14ac:dyDescent="0.35">
      <c r="O308" s="671" t="s">
        <v>134</v>
      </c>
      <c r="Q308" s="682">
        <v>1.17</v>
      </c>
      <c r="R308" s="682">
        <v>28</v>
      </c>
      <c r="S308" s="688">
        <f t="shared" si="154"/>
        <v>0</v>
      </c>
      <c r="T308" s="688">
        <f t="shared" si="154"/>
        <v>0</v>
      </c>
      <c r="U308" s="688">
        <f t="shared" si="154"/>
        <v>9.3950999999999993E-2</v>
      </c>
      <c r="V308" s="688">
        <f t="shared" si="154"/>
        <v>0.37580399999999997</v>
      </c>
      <c r="W308" s="688">
        <f t="shared" si="154"/>
        <v>9.3950999999999993E-2</v>
      </c>
      <c r="X308" s="688">
        <f t="shared" si="154"/>
        <v>0</v>
      </c>
      <c r="Y308" s="688">
        <f t="shared" si="154"/>
        <v>0.18790199999999999</v>
      </c>
      <c r="Z308" s="688">
        <f t="shared" si="154"/>
        <v>1.3153140000000001</v>
      </c>
      <c r="AA308" s="688">
        <f t="shared" si="154"/>
        <v>0</v>
      </c>
      <c r="AB308" s="688">
        <f t="shared" si="154"/>
        <v>0</v>
      </c>
      <c r="AC308" s="688">
        <f t="shared" si="154"/>
        <v>0.1127412</v>
      </c>
      <c r="AD308" s="688">
        <f t="shared" si="154"/>
        <v>0</v>
      </c>
      <c r="AE308" s="688">
        <f t="shared" si="154"/>
        <v>1.8790199999999999</v>
      </c>
      <c r="AF308" s="688">
        <v>0</v>
      </c>
      <c r="AG308" s="688">
        <f t="shared" si="154"/>
        <v>0.18790199999999999</v>
      </c>
      <c r="AH308" s="682"/>
      <c r="AI308" s="635">
        <v>0.1</v>
      </c>
      <c r="AJ308" s="88">
        <v>0</v>
      </c>
      <c r="AL308" s="88">
        <v>0</v>
      </c>
      <c r="AM308" s="689">
        <v>0.3</v>
      </c>
      <c r="AN308" s="686">
        <v>0.32</v>
      </c>
      <c r="AO308" s="686">
        <v>0.13</v>
      </c>
      <c r="AP308" s="690">
        <f>(AN308*365)*(AO308*0.67*0.01*1)</f>
        <v>0.10173280000000001</v>
      </c>
      <c r="AQ308" s="690">
        <f>(AN308*365)*(AO308*0.67*0.001*1)</f>
        <v>1.0173280000000002E-2</v>
      </c>
      <c r="AR308" s="691"/>
      <c r="AS308" s="690">
        <f>(AN308*365)*(AO308*0.67*0.02*1)</f>
        <v>0.20346560000000002</v>
      </c>
      <c r="AT308" s="690">
        <f>(AN308*365)*(AO308*0.67*0.01*1)</f>
        <v>0.10173280000000001</v>
      </c>
      <c r="AU308" s="690">
        <f>(AN308*365)*(AO308*0.67*0.25*1)</f>
        <v>2.5433200000000005</v>
      </c>
      <c r="AV308" s="690">
        <f>(AN308*365)*(AO308*0.67*0.73*1)</f>
        <v>7.4264944000000002</v>
      </c>
      <c r="AW308" s="690">
        <f>(AN308*365)*(AO308*0.67*0.03*1)</f>
        <v>0.30519840000000004</v>
      </c>
      <c r="AX308" s="691"/>
      <c r="AY308" s="631">
        <f>(AN308*365)*(AO308*0.67*0.25*1)</f>
        <v>2.5433200000000005</v>
      </c>
      <c r="AZ308" s="631">
        <f t="shared" si="155"/>
        <v>10.173280000000002</v>
      </c>
      <c r="BA308" s="631">
        <f t="shared" si="156"/>
        <v>1.017328</v>
      </c>
      <c r="BB308" s="631">
        <f t="shared" si="157"/>
        <v>5.0866400000000006E-2</v>
      </c>
      <c r="BC308" s="631">
        <f>(AN308*365)*(AO308*0.67*0.005*1)</f>
        <v>5.0866400000000006E-2</v>
      </c>
      <c r="BD308" s="631">
        <v>0</v>
      </c>
      <c r="BE308" s="631">
        <v>0</v>
      </c>
      <c r="BF308" s="631"/>
      <c r="BG308" s="631"/>
      <c r="BH308" s="631"/>
      <c r="BI308" s="631" t="s">
        <v>134</v>
      </c>
      <c r="BJ308" s="631" t="s">
        <v>168</v>
      </c>
      <c r="BK308" s="631">
        <f t="shared" si="158"/>
        <v>0.1</v>
      </c>
      <c r="BL308" s="631" t="s">
        <v>412</v>
      </c>
      <c r="BM308" s="631">
        <v>0.2</v>
      </c>
      <c r="BN308" s="631">
        <v>0.5</v>
      </c>
      <c r="BO308" s="631" t="s">
        <v>258</v>
      </c>
      <c r="BP308" s="631">
        <f t="shared" si="159"/>
        <v>0.37714285714285711</v>
      </c>
      <c r="BQ308" s="631" t="s">
        <v>414</v>
      </c>
      <c r="BR308" s="631">
        <v>0.2</v>
      </c>
      <c r="BS308" s="631">
        <v>0.5</v>
      </c>
      <c r="BT308" s="631" t="s">
        <v>258</v>
      </c>
      <c r="BU308" s="631"/>
      <c r="BV308" s="631">
        <v>2.5</v>
      </c>
      <c r="BW308" s="631" t="s">
        <v>413</v>
      </c>
      <c r="BX308" s="631"/>
      <c r="BY308" s="631">
        <v>112.38857142857142</v>
      </c>
      <c r="BZ308" s="631" t="s">
        <v>413</v>
      </c>
      <c r="CA308" s="631"/>
      <c r="CB308" s="637"/>
      <c r="CC308" s="636"/>
      <c r="CD308" s="636"/>
      <c r="CE308" s="637"/>
      <c r="CF308" s="637"/>
      <c r="CG308" s="637"/>
      <c r="CH308" s="637"/>
      <c r="CI308" s="636"/>
      <c r="CJ308" s="636"/>
      <c r="CK308" s="637"/>
      <c r="CL308" s="637"/>
      <c r="CM308" s="637"/>
      <c r="CN308" s="705"/>
      <c r="CO308" s="667">
        <f t="shared" si="150"/>
        <v>0.2</v>
      </c>
      <c r="CP308" s="88">
        <f t="shared" si="151"/>
        <v>0.35</v>
      </c>
      <c r="CQ308" s="667">
        <f t="shared" si="152"/>
        <v>0.5</v>
      </c>
      <c r="CR308" s="67">
        <v>0.2</v>
      </c>
      <c r="CS308" s="67">
        <v>0.5</v>
      </c>
      <c r="DA308" s="910" t="s">
        <v>134</v>
      </c>
      <c r="DB308" s="910">
        <v>0.1</v>
      </c>
      <c r="DC308" s="911">
        <f t="shared" si="160"/>
        <v>2.1</v>
      </c>
      <c r="DD308" s="911">
        <f t="shared" si="161"/>
        <v>2.5</v>
      </c>
      <c r="DE308" s="910">
        <v>12</v>
      </c>
      <c r="DF308" s="910">
        <v>1</v>
      </c>
      <c r="DG308" s="911">
        <f t="shared" si="162"/>
        <v>12</v>
      </c>
      <c r="DH308" s="910">
        <v>0.02</v>
      </c>
      <c r="DI308" s="912">
        <f t="shared" si="163"/>
        <v>0.37714285714285711</v>
      </c>
      <c r="DJ308" s="912">
        <f t="shared" si="164"/>
        <v>116.91428571428571</v>
      </c>
      <c r="DK308" s="912">
        <f t="shared" si="165"/>
        <v>112.38857142857142</v>
      </c>
      <c r="DL308" s="913">
        <f t="shared" si="166"/>
        <v>119.01428571428571</v>
      </c>
      <c r="DM308" s="913">
        <f t="shared" si="166"/>
        <v>114.88857142857142</v>
      </c>
      <c r="DN308" s="705" t="s">
        <v>168</v>
      </c>
      <c r="DO308" s="67" t="s">
        <v>391</v>
      </c>
    </row>
    <row r="309" spans="15:119" s="67" customFormat="1" ht="33.75" hidden="1" customHeight="1" x14ac:dyDescent="0.35">
      <c r="O309" s="671" t="s">
        <v>334</v>
      </c>
      <c r="Q309" s="682">
        <v>1.17</v>
      </c>
      <c r="R309" s="682">
        <v>28</v>
      </c>
      <c r="S309" s="688">
        <f t="shared" si="154"/>
        <v>0</v>
      </c>
      <c r="T309" s="688">
        <f t="shared" si="154"/>
        <v>0</v>
      </c>
      <c r="U309" s="688">
        <f t="shared" si="154"/>
        <v>9.3950999999999993E-2</v>
      </c>
      <c r="V309" s="688">
        <f t="shared" si="154"/>
        <v>0.37580399999999997</v>
      </c>
      <c r="W309" s="688">
        <f t="shared" si="154"/>
        <v>9.3950999999999993E-2</v>
      </c>
      <c r="X309" s="688">
        <f t="shared" si="154"/>
        <v>0</v>
      </c>
      <c r="Y309" s="688">
        <f t="shared" si="154"/>
        <v>0.18790199999999999</v>
      </c>
      <c r="Z309" s="688">
        <f t="shared" si="154"/>
        <v>1.3153140000000001</v>
      </c>
      <c r="AA309" s="688">
        <f t="shared" si="154"/>
        <v>0</v>
      </c>
      <c r="AB309" s="688">
        <f t="shared" si="154"/>
        <v>0</v>
      </c>
      <c r="AC309" s="688">
        <f t="shared" si="154"/>
        <v>0.1127412</v>
      </c>
      <c r="AD309" s="688">
        <f t="shared" si="154"/>
        <v>0</v>
      </c>
      <c r="AE309" s="688">
        <f t="shared" si="154"/>
        <v>1.8790199999999999</v>
      </c>
      <c r="AF309" s="688">
        <v>0</v>
      </c>
      <c r="AG309" s="688">
        <f t="shared" si="154"/>
        <v>0.18790199999999999</v>
      </c>
      <c r="AH309" s="682"/>
      <c r="AI309" s="635">
        <v>0.15</v>
      </c>
      <c r="AJ309" s="88">
        <v>0</v>
      </c>
      <c r="AL309" s="88">
        <v>0</v>
      </c>
      <c r="AM309" s="689">
        <v>0.3</v>
      </c>
      <c r="AN309" s="686">
        <v>0.32</v>
      </c>
      <c r="AO309" s="686">
        <v>0.13</v>
      </c>
      <c r="AP309" s="690">
        <f>(AN309*365)*(AO309*0.67*0.015*1)</f>
        <v>0.15259920000000002</v>
      </c>
      <c r="AQ309" s="690">
        <f>(AN309*365)*(AO309*0.67*0.005*1)</f>
        <v>5.0866400000000006E-2</v>
      </c>
      <c r="AR309" s="691"/>
      <c r="AS309" s="690">
        <f>(AN309*365)*(AO309*0.67*0.04*1)</f>
        <v>0.40693120000000005</v>
      </c>
      <c r="AT309" s="690">
        <f>(AN309*365)*(AO309*0.67*0.015*1)</f>
        <v>0.15259920000000002</v>
      </c>
      <c r="AU309" s="690">
        <f>(AN309*365)*(AO309*0.67*0.65*1)</f>
        <v>6.6126320000000005</v>
      </c>
      <c r="AV309" s="690">
        <f>(AN309*365)*(AO309*0.67*0.79*1)</f>
        <v>8.0368912000000012</v>
      </c>
      <c r="AW309" s="690">
        <f>(AN309*365)*(AO309*0.67*0.03*1)</f>
        <v>0.30519840000000004</v>
      </c>
      <c r="AX309" s="691"/>
      <c r="AY309" s="631">
        <f>(AN309*365)*(AO309*0.67*0.65*1)</f>
        <v>6.6126320000000005</v>
      </c>
      <c r="AZ309" s="631">
        <f t="shared" si="155"/>
        <v>10.173280000000002</v>
      </c>
      <c r="BA309" s="631">
        <f t="shared" si="156"/>
        <v>1.017328</v>
      </c>
      <c r="BB309" s="631">
        <f t="shared" si="157"/>
        <v>5.0866400000000006E-2</v>
      </c>
      <c r="BC309" s="631">
        <f>(AN309*365)*(AO309*0.67*0.01*1)</f>
        <v>0.10173280000000001</v>
      </c>
      <c r="BD309" s="631">
        <v>0</v>
      </c>
      <c r="BE309" s="631">
        <v>0</v>
      </c>
      <c r="BF309" s="631"/>
      <c r="BG309" s="631"/>
      <c r="BH309" s="631"/>
      <c r="BI309" s="631" t="s">
        <v>334</v>
      </c>
      <c r="BJ309" s="631" t="s">
        <v>168</v>
      </c>
      <c r="BK309" s="631">
        <f t="shared" si="158"/>
        <v>0.16</v>
      </c>
      <c r="BL309" s="631" t="s">
        <v>412</v>
      </c>
      <c r="BM309" s="631">
        <v>0.2</v>
      </c>
      <c r="BN309" s="631">
        <v>0.5</v>
      </c>
      <c r="BO309" s="631" t="s">
        <v>258</v>
      </c>
      <c r="BP309" s="631">
        <f t="shared" si="159"/>
        <v>0.37714285714285711</v>
      </c>
      <c r="BQ309" s="631" t="s">
        <v>414</v>
      </c>
      <c r="BR309" s="631">
        <v>0.2</v>
      </c>
      <c r="BS309" s="631">
        <v>0.5</v>
      </c>
      <c r="BT309" s="631" t="s">
        <v>258</v>
      </c>
      <c r="BU309" s="631"/>
      <c r="BV309" s="631">
        <v>4</v>
      </c>
      <c r="BW309" s="631" t="s">
        <v>413</v>
      </c>
      <c r="BX309" s="631"/>
      <c r="BY309" s="631">
        <v>112.38857142857142</v>
      </c>
      <c r="BZ309" s="631" t="s">
        <v>413</v>
      </c>
      <c r="CA309" s="631"/>
      <c r="CB309" s="637"/>
      <c r="CC309" s="636"/>
      <c r="CD309" s="636"/>
      <c r="CE309" s="637"/>
      <c r="CF309" s="637"/>
      <c r="CG309" s="637"/>
      <c r="CH309" s="637"/>
      <c r="CI309" s="636"/>
      <c r="CJ309" s="636"/>
      <c r="CK309" s="637"/>
      <c r="CL309" s="637"/>
      <c r="CM309" s="637"/>
      <c r="CN309" s="705"/>
      <c r="CO309" s="667">
        <f t="shared" si="150"/>
        <v>0.2</v>
      </c>
      <c r="CP309" s="88">
        <f t="shared" si="151"/>
        <v>0.35</v>
      </c>
      <c r="CQ309" s="667">
        <f t="shared" si="152"/>
        <v>0.5</v>
      </c>
      <c r="CR309" s="67">
        <v>0.2</v>
      </c>
      <c r="CS309" s="67">
        <v>0.5</v>
      </c>
      <c r="DA309" s="910" t="s">
        <v>334</v>
      </c>
      <c r="DB309" s="910">
        <v>0.16</v>
      </c>
      <c r="DC309" s="911">
        <f t="shared" si="160"/>
        <v>3.36</v>
      </c>
      <c r="DD309" s="911">
        <f t="shared" si="161"/>
        <v>4</v>
      </c>
      <c r="DE309" s="910">
        <v>12</v>
      </c>
      <c r="DF309" s="910">
        <v>1</v>
      </c>
      <c r="DG309" s="911">
        <f t="shared" si="162"/>
        <v>12</v>
      </c>
      <c r="DH309" s="910">
        <v>0.02</v>
      </c>
      <c r="DI309" s="912">
        <f t="shared" si="163"/>
        <v>0.37714285714285711</v>
      </c>
      <c r="DJ309" s="912">
        <f t="shared" si="164"/>
        <v>116.91428571428571</v>
      </c>
      <c r="DK309" s="912">
        <f t="shared" si="165"/>
        <v>112.38857142857142</v>
      </c>
      <c r="DL309" s="913">
        <f t="shared" si="166"/>
        <v>120.27428571428571</v>
      </c>
      <c r="DM309" s="913">
        <f t="shared" si="166"/>
        <v>116.38857142857142</v>
      </c>
      <c r="DN309" s="705" t="s">
        <v>168</v>
      </c>
      <c r="DO309" s="67" t="s">
        <v>391</v>
      </c>
    </row>
    <row r="310" spans="15:119" s="67" customFormat="1" ht="33.75" hidden="1" customHeight="1" x14ac:dyDescent="0.35">
      <c r="O310" s="671" t="s">
        <v>136</v>
      </c>
      <c r="Q310" s="682">
        <v>1.17</v>
      </c>
      <c r="R310" s="682">
        <v>28</v>
      </c>
      <c r="S310" s="688">
        <f t="shared" si="154"/>
        <v>0</v>
      </c>
      <c r="T310" s="688">
        <f t="shared" si="154"/>
        <v>0</v>
      </c>
      <c r="U310" s="688">
        <f t="shared" si="154"/>
        <v>9.3950999999999993E-2</v>
      </c>
      <c r="V310" s="688">
        <f t="shared" si="154"/>
        <v>0.37580399999999997</v>
      </c>
      <c r="W310" s="688">
        <f t="shared" si="154"/>
        <v>9.3950999999999993E-2</v>
      </c>
      <c r="X310" s="688">
        <f t="shared" si="154"/>
        <v>0</v>
      </c>
      <c r="Y310" s="688">
        <f t="shared" si="154"/>
        <v>0.18790199999999999</v>
      </c>
      <c r="Z310" s="688">
        <f t="shared" si="154"/>
        <v>1.3153140000000001</v>
      </c>
      <c r="AA310" s="688">
        <f t="shared" si="154"/>
        <v>0</v>
      </c>
      <c r="AB310" s="688">
        <f t="shared" si="154"/>
        <v>0</v>
      </c>
      <c r="AC310" s="688">
        <f t="shared" si="154"/>
        <v>0.1127412</v>
      </c>
      <c r="AD310" s="688">
        <f t="shared" si="154"/>
        <v>0</v>
      </c>
      <c r="AE310" s="688">
        <f t="shared" si="154"/>
        <v>1.8790199999999999</v>
      </c>
      <c r="AF310" s="688">
        <v>0</v>
      </c>
      <c r="AG310" s="688">
        <f t="shared" si="154"/>
        <v>0.18790199999999999</v>
      </c>
      <c r="AH310" s="682"/>
      <c r="AI310" s="635">
        <v>0.2</v>
      </c>
      <c r="AJ310" s="88">
        <v>0</v>
      </c>
      <c r="AL310" s="88">
        <v>0</v>
      </c>
      <c r="AM310" s="689">
        <v>0.3</v>
      </c>
      <c r="AN310" s="686">
        <v>0.32</v>
      </c>
      <c r="AO310" s="686">
        <v>0.13</v>
      </c>
      <c r="AP310" s="690">
        <f>(AN310*365)*(AO310*0.67*0.02*1)</f>
        <v>0.20346560000000002</v>
      </c>
      <c r="AQ310" s="690">
        <f>(AN310*365)*(AO310*0.67*0.01*1)</f>
        <v>0.10173280000000001</v>
      </c>
      <c r="AR310" s="691"/>
      <c r="AS310" s="690">
        <f>(AN310*365)*(AO310*0.67*0.05*1)</f>
        <v>0.50866400000000001</v>
      </c>
      <c r="AT310" s="690">
        <f>(AN310*365)*(AO310*0.67*0.02*1)</f>
        <v>0.20346560000000002</v>
      </c>
      <c r="AU310" s="690">
        <f>(AN310*365)*(AO310*0.67*0.8*1)</f>
        <v>8.1386240000000001</v>
      </c>
      <c r="AV310" s="690">
        <f>(AN310*365)*(AO310*0.67*0.8*1)</f>
        <v>8.1386240000000001</v>
      </c>
      <c r="AW310" s="690">
        <f>(AN310*365)*(AO310*0.67*0.3*1)</f>
        <v>3.0519840000000005</v>
      </c>
      <c r="AX310" s="691"/>
      <c r="AY310" s="631">
        <f>(AN310*365)*(AO310*0.67*0.8*1)</f>
        <v>8.1386240000000001</v>
      </c>
      <c r="AZ310" s="631">
        <f t="shared" si="155"/>
        <v>10.173280000000002</v>
      </c>
      <c r="BA310" s="631">
        <f t="shared" si="156"/>
        <v>1.017328</v>
      </c>
      <c r="BB310" s="631">
        <f t="shared" si="157"/>
        <v>5.0866400000000006E-2</v>
      </c>
      <c r="BC310" s="631">
        <f>(AN310*365)*(AO310*0.67*0.015*1)</f>
        <v>0.15259920000000002</v>
      </c>
      <c r="BD310" s="631">
        <v>0</v>
      </c>
      <c r="BE310" s="631">
        <v>0</v>
      </c>
      <c r="BF310" s="631"/>
      <c r="BG310" s="631"/>
      <c r="BH310" s="631"/>
      <c r="BI310" s="631" t="s">
        <v>136</v>
      </c>
      <c r="BJ310" s="631" t="s">
        <v>168</v>
      </c>
      <c r="BK310" s="631">
        <f t="shared" si="158"/>
        <v>0.21</v>
      </c>
      <c r="BL310" s="631" t="s">
        <v>412</v>
      </c>
      <c r="BM310" s="631">
        <v>0.2</v>
      </c>
      <c r="BN310" s="631">
        <v>0.5</v>
      </c>
      <c r="BO310" s="631" t="s">
        <v>258</v>
      </c>
      <c r="BP310" s="631">
        <f t="shared" si="159"/>
        <v>0.37714285714285711</v>
      </c>
      <c r="BQ310" s="631" t="s">
        <v>414</v>
      </c>
      <c r="BR310" s="631">
        <v>0.2</v>
      </c>
      <c r="BS310" s="631">
        <v>0.5</v>
      </c>
      <c r="BT310" s="631" t="s">
        <v>258</v>
      </c>
      <c r="BU310" s="631"/>
      <c r="BV310" s="631">
        <v>5.25</v>
      </c>
      <c r="BW310" s="631" t="s">
        <v>413</v>
      </c>
      <c r="BX310" s="631"/>
      <c r="BY310" s="631">
        <v>112.38857142857142</v>
      </c>
      <c r="BZ310" s="631" t="s">
        <v>413</v>
      </c>
      <c r="CA310" s="631"/>
      <c r="CB310" s="637"/>
      <c r="CC310" s="636"/>
      <c r="CD310" s="636"/>
      <c r="CE310" s="637"/>
      <c r="CF310" s="637"/>
      <c r="CG310" s="637"/>
      <c r="CH310" s="637"/>
      <c r="CI310" s="636"/>
      <c r="CJ310" s="636"/>
      <c r="CK310" s="637"/>
      <c r="CL310" s="637"/>
      <c r="CM310" s="637"/>
      <c r="CN310" s="705"/>
      <c r="CO310" s="667">
        <f t="shared" si="150"/>
        <v>0.2</v>
      </c>
      <c r="CP310" s="88">
        <f t="shared" si="151"/>
        <v>0.35</v>
      </c>
      <c r="CQ310" s="667">
        <f t="shared" si="152"/>
        <v>0.5</v>
      </c>
      <c r="CR310" s="67">
        <v>0.2</v>
      </c>
      <c r="CS310" s="67">
        <v>0.5</v>
      </c>
      <c r="DA310" s="910" t="s">
        <v>136</v>
      </c>
      <c r="DB310" s="910">
        <v>0.21</v>
      </c>
      <c r="DC310" s="911">
        <f t="shared" si="160"/>
        <v>4.41</v>
      </c>
      <c r="DD310" s="911">
        <f t="shared" si="161"/>
        <v>5.25</v>
      </c>
      <c r="DE310" s="910">
        <v>12</v>
      </c>
      <c r="DF310" s="910">
        <v>1</v>
      </c>
      <c r="DG310" s="911">
        <f t="shared" si="162"/>
        <v>12</v>
      </c>
      <c r="DH310" s="910">
        <v>0.02</v>
      </c>
      <c r="DI310" s="912">
        <f t="shared" si="163"/>
        <v>0.37714285714285711</v>
      </c>
      <c r="DJ310" s="912">
        <f t="shared" si="164"/>
        <v>116.91428571428571</v>
      </c>
      <c r="DK310" s="912">
        <f t="shared" si="165"/>
        <v>112.38857142857142</v>
      </c>
      <c r="DL310" s="913">
        <f t="shared" si="166"/>
        <v>121.32428571428571</v>
      </c>
      <c r="DM310" s="913">
        <f t="shared" si="166"/>
        <v>117.63857142857142</v>
      </c>
      <c r="DN310" s="705" t="s">
        <v>168</v>
      </c>
      <c r="DO310" s="67" t="s">
        <v>391</v>
      </c>
    </row>
    <row r="311" spans="15:119" s="67" customFormat="1" ht="33.75" hidden="1" customHeight="1" x14ac:dyDescent="0.35">
      <c r="O311" s="671" t="s">
        <v>522</v>
      </c>
      <c r="Q311" s="682">
        <v>1.57</v>
      </c>
      <c r="R311" s="682">
        <v>28</v>
      </c>
      <c r="S311" s="688">
        <f t="shared" si="154"/>
        <v>0</v>
      </c>
      <c r="T311" s="688">
        <f t="shared" si="154"/>
        <v>0</v>
      </c>
      <c r="U311" s="688">
        <f t="shared" si="154"/>
        <v>0.12607100000000002</v>
      </c>
      <c r="V311" s="688">
        <f t="shared" si="154"/>
        <v>0.50428400000000007</v>
      </c>
      <c r="W311" s="688">
        <f t="shared" si="154"/>
        <v>0.12607100000000002</v>
      </c>
      <c r="X311" s="688">
        <f t="shared" si="154"/>
        <v>0</v>
      </c>
      <c r="Y311" s="688">
        <f t="shared" si="154"/>
        <v>0.25214200000000003</v>
      </c>
      <c r="Z311" s="688">
        <f t="shared" si="154"/>
        <v>1.7649940000000004</v>
      </c>
      <c r="AA311" s="688">
        <f t="shared" si="154"/>
        <v>0</v>
      </c>
      <c r="AB311" s="688">
        <f t="shared" si="154"/>
        <v>0</v>
      </c>
      <c r="AC311" s="688">
        <f t="shared" si="154"/>
        <v>0.15128520000000001</v>
      </c>
      <c r="AD311" s="688">
        <f t="shared" si="154"/>
        <v>0</v>
      </c>
      <c r="AE311" s="688">
        <f t="shared" si="154"/>
        <v>2.52142</v>
      </c>
      <c r="AF311" s="688">
        <v>0</v>
      </c>
      <c r="AG311" s="688">
        <f t="shared" si="154"/>
        <v>0.25214200000000003</v>
      </c>
      <c r="AH311" s="682"/>
      <c r="AI311" s="635">
        <v>1</v>
      </c>
      <c r="AJ311" s="635">
        <v>12</v>
      </c>
      <c r="AL311" s="635">
        <v>8</v>
      </c>
      <c r="AM311" s="689">
        <v>0.3</v>
      </c>
      <c r="AN311" s="686">
        <v>0.3</v>
      </c>
      <c r="AO311" s="686">
        <v>0.28999999999999998</v>
      </c>
      <c r="AP311" s="690">
        <f>(AN311*365)*(AO311*0.67*0.01*1)</f>
        <v>0.21275850000000002</v>
      </c>
      <c r="AQ311" s="690">
        <f>(AN311*365)*(AO311*0.67*0.001*1)</f>
        <v>2.1275850000000002E-2</v>
      </c>
      <c r="AR311" s="691"/>
      <c r="AS311" s="690">
        <f>(AN311*365)*(AO311*0.67*0.02*1)</f>
        <v>0.42551700000000003</v>
      </c>
      <c r="AT311" s="690">
        <f>(AN311*365)*(AO311*0.67*0.01*1)</f>
        <v>0.21275850000000002</v>
      </c>
      <c r="AU311" s="690">
        <f>(AN311*365)*(AO311*0.67*0.25*1)</f>
        <v>5.3189624999999996</v>
      </c>
      <c r="AV311" s="690">
        <f>(AN311*365)*(AO311*0.67*0.73*1)</f>
        <v>15.5313705</v>
      </c>
      <c r="AW311" s="690">
        <f>(AN311*365)*(AO311*0.67*0.03*1)</f>
        <v>0.6382755</v>
      </c>
      <c r="AX311" s="691"/>
      <c r="AY311" s="631">
        <f>(AN311*365)*(AO311*0.67*0.25*1)</f>
        <v>5.3189624999999996</v>
      </c>
      <c r="AZ311" s="631">
        <f t="shared" si="155"/>
        <v>21.275849999999998</v>
      </c>
      <c r="BA311" s="631">
        <f t="shared" si="156"/>
        <v>2.1275850000000003</v>
      </c>
      <c r="BB311" s="631">
        <f t="shared" si="157"/>
        <v>0.10637925000000001</v>
      </c>
      <c r="BC311" s="631">
        <f>(AN311*365)*(AO311*0.67*0.005*1)</f>
        <v>0.10637925000000001</v>
      </c>
      <c r="BD311" s="631">
        <v>0</v>
      </c>
      <c r="BE311" s="631">
        <v>0</v>
      </c>
      <c r="BF311" s="631"/>
      <c r="BG311" s="631"/>
      <c r="BH311" s="631"/>
      <c r="BI311" s="631" t="s">
        <v>137</v>
      </c>
      <c r="BJ311" s="631" t="s">
        <v>168</v>
      </c>
      <c r="BK311" s="631">
        <f t="shared" si="158"/>
        <v>0</v>
      </c>
      <c r="BL311" s="631" t="s">
        <v>412</v>
      </c>
      <c r="BM311" s="631">
        <v>0.2</v>
      </c>
      <c r="BN311" s="631">
        <v>0.5</v>
      </c>
      <c r="BO311" s="631" t="s">
        <v>258</v>
      </c>
      <c r="BP311" s="631">
        <f t="shared" si="159"/>
        <v>0.25645714285714288</v>
      </c>
      <c r="BQ311" s="631" t="s">
        <v>414</v>
      </c>
      <c r="BR311" s="631">
        <v>0.2</v>
      </c>
      <c r="BS311" s="631">
        <v>0.5</v>
      </c>
      <c r="BT311" s="631" t="s">
        <v>258</v>
      </c>
      <c r="BU311" s="631"/>
      <c r="BV311" s="631">
        <v>0</v>
      </c>
      <c r="BW311" s="631" t="s">
        <v>413</v>
      </c>
      <c r="BX311" s="631"/>
      <c r="BY311" s="631">
        <v>76.424228571428586</v>
      </c>
      <c r="BZ311" s="631" t="s">
        <v>413</v>
      </c>
      <c r="CA311" s="631"/>
      <c r="CB311" s="637"/>
      <c r="CC311" s="636"/>
      <c r="CD311" s="636"/>
      <c r="CE311" s="637"/>
      <c r="CF311" s="637"/>
      <c r="CG311" s="637"/>
      <c r="CH311" s="637"/>
      <c r="CI311" s="636"/>
      <c r="CJ311" s="636"/>
      <c r="CK311" s="637"/>
      <c r="CL311" s="637"/>
      <c r="CM311" s="637"/>
      <c r="CN311" s="705"/>
      <c r="CO311" s="667">
        <f t="shared" si="150"/>
        <v>0.2</v>
      </c>
      <c r="CP311" s="88">
        <f t="shared" si="151"/>
        <v>0.35</v>
      </c>
      <c r="CQ311" s="667">
        <f t="shared" si="152"/>
        <v>0.5</v>
      </c>
      <c r="CR311" s="67">
        <v>0.2</v>
      </c>
      <c r="CS311" s="67">
        <v>0.5</v>
      </c>
      <c r="DA311" s="910" t="s">
        <v>137</v>
      </c>
      <c r="DB311" s="910">
        <v>0</v>
      </c>
      <c r="DC311" s="911">
        <f t="shared" si="160"/>
        <v>0</v>
      </c>
      <c r="DD311" s="911">
        <f t="shared" si="161"/>
        <v>0</v>
      </c>
      <c r="DE311" s="910">
        <v>16</v>
      </c>
      <c r="DF311" s="910">
        <v>0.51</v>
      </c>
      <c r="DG311" s="911">
        <f t="shared" si="162"/>
        <v>8.16</v>
      </c>
      <c r="DH311" s="910">
        <v>0.02</v>
      </c>
      <c r="DI311" s="912">
        <f t="shared" si="163"/>
        <v>0.25645714285714288</v>
      </c>
      <c r="DJ311" s="912">
        <f t="shared" si="164"/>
        <v>79.5017142857143</v>
      </c>
      <c r="DK311" s="912">
        <f t="shared" si="165"/>
        <v>76.424228571428586</v>
      </c>
      <c r="DL311" s="913">
        <f t="shared" si="166"/>
        <v>79.5017142857143</v>
      </c>
      <c r="DM311" s="913">
        <f t="shared" si="166"/>
        <v>76.424228571428586</v>
      </c>
      <c r="DN311" s="705" t="s">
        <v>168</v>
      </c>
      <c r="DO311" s="67" t="s">
        <v>391</v>
      </c>
    </row>
    <row r="312" spans="15:119" s="67" customFormat="1" ht="33.75" hidden="1" customHeight="1" x14ac:dyDescent="0.35">
      <c r="O312" s="671" t="s">
        <v>523</v>
      </c>
      <c r="Q312" s="682">
        <v>1.57</v>
      </c>
      <c r="R312" s="682">
        <v>28</v>
      </c>
      <c r="S312" s="688">
        <f t="shared" si="154"/>
        <v>0</v>
      </c>
      <c r="T312" s="688">
        <f t="shared" si="154"/>
        <v>0</v>
      </c>
      <c r="U312" s="688">
        <f t="shared" si="154"/>
        <v>0.12607100000000002</v>
      </c>
      <c r="V312" s="688">
        <f t="shared" si="154"/>
        <v>0.50428400000000007</v>
      </c>
      <c r="W312" s="688">
        <f t="shared" si="154"/>
        <v>0.12607100000000002</v>
      </c>
      <c r="X312" s="688">
        <f t="shared" si="154"/>
        <v>0</v>
      </c>
      <c r="Y312" s="688">
        <f t="shared" si="154"/>
        <v>0.25214200000000003</v>
      </c>
      <c r="Z312" s="688">
        <f t="shared" si="154"/>
        <v>1.7649940000000004</v>
      </c>
      <c r="AA312" s="688">
        <f t="shared" si="154"/>
        <v>0</v>
      </c>
      <c r="AB312" s="688">
        <f t="shared" si="154"/>
        <v>0</v>
      </c>
      <c r="AC312" s="688">
        <f t="shared" si="154"/>
        <v>0.15128520000000001</v>
      </c>
      <c r="AD312" s="688">
        <f t="shared" si="154"/>
        <v>0</v>
      </c>
      <c r="AE312" s="688">
        <f t="shared" si="154"/>
        <v>2.52142</v>
      </c>
      <c r="AF312" s="688">
        <v>0</v>
      </c>
      <c r="AG312" s="688">
        <f t="shared" si="154"/>
        <v>0.25214200000000003</v>
      </c>
      <c r="AH312" s="682"/>
      <c r="AI312" s="635">
        <v>1</v>
      </c>
      <c r="AJ312" s="635">
        <v>20</v>
      </c>
      <c r="AL312" s="635">
        <v>18</v>
      </c>
      <c r="AM312" s="689">
        <v>0.3</v>
      </c>
      <c r="AN312" s="686">
        <v>0.3</v>
      </c>
      <c r="AO312" s="686">
        <v>0.28999999999999998</v>
      </c>
      <c r="AP312" s="690">
        <f>(AN312*365)*(AO312*0.67*0.015*1)</f>
        <v>0.31913775</v>
      </c>
      <c r="AQ312" s="690">
        <f>(AN312*365)*(AO312*0.67*0.005*1)</f>
        <v>0.10637925000000001</v>
      </c>
      <c r="AR312" s="691"/>
      <c r="AS312" s="690">
        <f>(AN312*365)*(AO312*0.67*0.04*1)</f>
        <v>0.85103400000000007</v>
      </c>
      <c r="AT312" s="690">
        <f>(AN312*365)*(AO312*0.67*0.015*1)</f>
        <v>0.31913775</v>
      </c>
      <c r="AU312" s="690">
        <f>(AN312*365)*(AO312*0.67*0.65*1)</f>
        <v>13.829302500000002</v>
      </c>
      <c r="AV312" s="690">
        <f>(AN312*365)*(AO312*0.67*0.79*1)</f>
        <v>16.807921499999999</v>
      </c>
      <c r="AW312" s="690">
        <f>(AN312*365)*(AO312*0.67*0.03*1)</f>
        <v>0.6382755</v>
      </c>
      <c r="AX312" s="691"/>
      <c r="AY312" s="631">
        <f>(AN312*365)*(AO312*0.67*0.65*1)</f>
        <v>13.829302500000002</v>
      </c>
      <c r="AZ312" s="631">
        <f t="shared" si="155"/>
        <v>21.275849999999998</v>
      </c>
      <c r="BA312" s="631">
        <f t="shared" si="156"/>
        <v>2.1275850000000003</v>
      </c>
      <c r="BB312" s="631">
        <f t="shared" si="157"/>
        <v>0.10637925000000001</v>
      </c>
      <c r="BC312" s="631">
        <f>(AN312*365)*(AO312*0.67*0.01*1)</f>
        <v>0.21275850000000002</v>
      </c>
      <c r="BD312" s="631">
        <v>0</v>
      </c>
      <c r="BE312" s="631">
        <v>0</v>
      </c>
      <c r="BF312" s="631"/>
      <c r="BG312" s="631"/>
      <c r="BH312" s="631"/>
      <c r="BI312" s="631" t="s">
        <v>335</v>
      </c>
      <c r="BJ312" s="631" t="s">
        <v>168</v>
      </c>
      <c r="BK312" s="631">
        <f t="shared" si="158"/>
        <v>1</v>
      </c>
      <c r="BL312" s="631" t="s">
        <v>412</v>
      </c>
      <c r="BM312" s="631">
        <v>0.2</v>
      </c>
      <c r="BN312" s="631">
        <v>0.5</v>
      </c>
      <c r="BO312" s="631" t="s">
        <v>258</v>
      </c>
      <c r="BP312" s="631">
        <f t="shared" si="159"/>
        <v>0.25645714285714288</v>
      </c>
      <c r="BQ312" s="631" t="s">
        <v>414</v>
      </c>
      <c r="BR312" s="631">
        <v>0.2</v>
      </c>
      <c r="BS312" s="631">
        <v>0.5</v>
      </c>
      <c r="BT312" s="631" t="s">
        <v>258</v>
      </c>
      <c r="BU312" s="631"/>
      <c r="BV312" s="631">
        <v>25</v>
      </c>
      <c r="BW312" s="631" t="s">
        <v>413</v>
      </c>
      <c r="BX312" s="631"/>
      <c r="BY312" s="631">
        <v>76.424228571428586</v>
      </c>
      <c r="BZ312" s="631" t="s">
        <v>413</v>
      </c>
      <c r="CA312" s="631"/>
      <c r="CB312" s="637"/>
      <c r="CC312" s="636"/>
      <c r="CD312" s="636"/>
      <c r="CE312" s="637"/>
      <c r="CF312" s="637"/>
      <c r="CG312" s="637"/>
      <c r="CH312" s="637"/>
      <c r="CI312" s="636"/>
      <c r="CJ312" s="636"/>
      <c r="CK312" s="637"/>
      <c r="CL312" s="637"/>
      <c r="CM312" s="637"/>
      <c r="CN312" s="705"/>
      <c r="CO312" s="667">
        <f t="shared" si="150"/>
        <v>0.2</v>
      </c>
      <c r="CP312" s="88">
        <f t="shared" si="151"/>
        <v>0.35</v>
      </c>
      <c r="CQ312" s="667">
        <f t="shared" si="152"/>
        <v>0.5</v>
      </c>
      <c r="CR312" s="67">
        <v>0.2</v>
      </c>
      <c r="CS312" s="67">
        <v>0.5</v>
      </c>
      <c r="DA312" s="910" t="s">
        <v>335</v>
      </c>
      <c r="DB312" s="910">
        <v>1</v>
      </c>
      <c r="DC312" s="911">
        <f t="shared" si="160"/>
        <v>21</v>
      </c>
      <c r="DD312" s="911">
        <f t="shared" si="161"/>
        <v>25</v>
      </c>
      <c r="DE312" s="910">
        <v>16</v>
      </c>
      <c r="DF312" s="910">
        <v>0.51</v>
      </c>
      <c r="DG312" s="911">
        <f t="shared" si="162"/>
        <v>8.16</v>
      </c>
      <c r="DH312" s="910">
        <v>0.02</v>
      </c>
      <c r="DI312" s="912">
        <f t="shared" si="163"/>
        <v>0.25645714285714288</v>
      </c>
      <c r="DJ312" s="912">
        <f t="shared" si="164"/>
        <v>79.5017142857143</v>
      </c>
      <c r="DK312" s="912">
        <f t="shared" si="165"/>
        <v>76.424228571428586</v>
      </c>
      <c r="DL312" s="913">
        <f t="shared" si="166"/>
        <v>100.5017142857143</v>
      </c>
      <c r="DM312" s="913">
        <f t="shared" si="166"/>
        <v>101.42422857142859</v>
      </c>
      <c r="DN312" s="705" t="s">
        <v>168</v>
      </c>
      <c r="DO312" s="67" t="s">
        <v>391</v>
      </c>
    </row>
    <row r="313" spans="15:119" s="67" customFormat="1" ht="33.75" hidden="1" customHeight="1" x14ac:dyDescent="0.35">
      <c r="O313" s="671" t="s">
        <v>524</v>
      </c>
      <c r="Q313" s="682">
        <v>1.57</v>
      </c>
      <c r="R313" s="682">
        <v>28</v>
      </c>
      <c r="S313" s="688">
        <f t="shared" si="154"/>
        <v>0</v>
      </c>
      <c r="T313" s="688">
        <f t="shared" si="154"/>
        <v>0</v>
      </c>
      <c r="U313" s="688">
        <f t="shared" si="154"/>
        <v>0.12607100000000002</v>
      </c>
      <c r="V313" s="688">
        <f t="shared" si="154"/>
        <v>0.50428400000000007</v>
      </c>
      <c r="W313" s="688">
        <f t="shared" si="154"/>
        <v>0.12607100000000002</v>
      </c>
      <c r="X313" s="688">
        <f t="shared" si="154"/>
        <v>0</v>
      </c>
      <c r="Y313" s="688">
        <f t="shared" si="154"/>
        <v>0.25214200000000003</v>
      </c>
      <c r="Z313" s="688">
        <f t="shared" si="154"/>
        <v>1.7649940000000004</v>
      </c>
      <c r="AA313" s="688">
        <f t="shared" si="154"/>
        <v>0</v>
      </c>
      <c r="AB313" s="688">
        <f t="shared" si="154"/>
        <v>0</v>
      </c>
      <c r="AC313" s="688">
        <f t="shared" si="154"/>
        <v>0.15128520000000001</v>
      </c>
      <c r="AD313" s="688">
        <f t="shared" si="154"/>
        <v>0</v>
      </c>
      <c r="AE313" s="688">
        <f t="shared" si="154"/>
        <v>2.52142</v>
      </c>
      <c r="AF313" s="688">
        <v>0</v>
      </c>
      <c r="AG313" s="688">
        <f t="shared" si="154"/>
        <v>0.25214200000000003</v>
      </c>
      <c r="AH313" s="682"/>
      <c r="AI313" s="635">
        <v>2</v>
      </c>
      <c r="AJ313" s="635">
        <v>23</v>
      </c>
      <c r="AL313" s="635">
        <v>21</v>
      </c>
      <c r="AM313" s="689">
        <v>0.3</v>
      </c>
      <c r="AN313" s="686">
        <v>0.3</v>
      </c>
      <c r="AO313" s="686">
        <v>0.28999999999999998</v>
      </c>
      <c r="AP313" s="690">
        <f>(AN313*365)*(AO313*0.67*0.02*1)</f>
        <v>0.42551700000000003</v>
      </c>
      <c r="AQ313" s="690">
        <f>(AN313*365)*(AO313*0.67*0.01*1)</f>
        <v>0.21275850000000002</v>
      </c>
      <c r="AR313" s="691"/>
      <c r="AS313" s="690">
        <f>(AN313*365)*(AO313*0.67*0.05*1)</f>
        <v>1.0637925000000001</v>
      </c>
      <c r="AT313" s="690">
        <f>(AN313*365)*(AO313*0.67*0.02*1)</f>
        <v>0.42551700000000003</v>
      </c>
      <c r="AU313" s="690">
        <f>(AN313*365)*(AO313*0.67*0.8*1)</f>
        <v>17.020680000000002</v>
      </c>
      <c r="AV313" s="690">
        <f>(AN313*365)*(AO313*0.67*0.8*1)</f>
        <v>17.020680000000002</v>
      </c>
      <c r="AW313" s="690">
        <f>(AN313*365)*(AO313*0.67*0.3*1)</f>
        <v>6.3827549999999995</v>
      </c>
      <c r="AX313" s="691"/>
      <c r="AY313" s="631">
        <f>(AN313*365)*(AO313*0.67*0.8*1)</f>
        <v>17.020680000000002</v>
      </c>
      <c r="AZ313" s="631">
        <f t="shared" si="155"/>
        <v>21.275849999999998</v>
      </c>
      <c r="BA313" s="631">
        <f t="shared" si="156"/>
        <v>2.1275850000000003</v>
      </c>
      <c r="BB313" s="631">
        <f t="shared" si="157"/>
        <v>0.10637925000000001</v>
      </c>
      <c r="BC313" s="631">
        <f>(AN313*365)*(AO313*0.67*0.015*1)</f>
        <v>0.31913775</v>
      </c>
      <c r="BD313" s="631">
        <v>0</v>
      </c>
      <c r="BE313" s="631">
        <v>0</v>
      </c>
      <c r="BF313" s="631"/>
      <c r="BG313" s="631"/>
      <c r="BH313" s="631"/>
      <c r="BI313" s="631" t="s">
        <v>139</v>
      </c>
      <c r="BJ313" s="631" t="s">
        <v>168</v>
      </c>
      <c r="BK313" s="631">
        <f t="shared" si="158"/>
        <v>2</v>
      </c>
      <c r="BL313" s="631" t="s">
        <v>412</v>
      </c>
      <c r="BM313" s="631">
        <v>0.2</v>
      </c>
      <c r="BN313" s="631">
        <v>0.5</v>
      </c>
      <c r="BO313" s="631" t="s">
        <v>258</v>
      </c>
      <c r="BP313" s="631">
        <f t="shared" si="159"/>
        <v>0.25645714285714288</v>
      </c>
      <c r="BQ313" s="631" t="s">
        <v>414</v>
      </c>
      <c r="BR313" s="631">
        <v>0.2</v>
      </c>
      <c r="BS313" s="631">
        <v>0.5</v>
      </c>
      <c r="BT313" s="631" t="s">
        <v>258</v>
      </c>
      <c r="BU313" s="631"/>
      <c r="BV313" s="631">
        <v>50</v>
      </c>
      <c r="BW313" s="631" t="s">
        <v>413</v>
      </c>
      <c r="BX313" s="631"/>
      <c r="BY313" s="631">
        <v>76.424228571428586</v>
      </c>
      <c r="BZ313" s="631" t="s">
        <v>413</v>
      </c>
      <c r="CA313" s="631"/>
      <c r="CB313" s="637"/>
      <c r="CC313" s="636"/>
      <c r="CD313" s="636"/>
      <c r="CE313" s="637"/>
      <c r="CF313" s="637"/>
      <c r="CG313" s="637"/>
      <c r="CH313" s="637"/>
      <c r="CI313" s="636"/>
      <c r="CJ313" s="636"/>
      <c r="CK313" s="637"/>
      <c r="CL313" s="637"/>
      <c r="CM313" s="637"/>
      <c r="CN313" s="705"/>
      <c r="CO313" s="667">
        <f t="shared" si="150"/>
        <v>0.2</v>
      </c>
      <c r="CP313" s="88">
        <f t="shared" si="151"/>
        <v>0.35</v>
      </c>
      <c r="CQ313" s="667">
        <f t="shared" si="152"/>
        <v>0.5</v>
      </c>
      <c r="CR313" s="67">
        <v>0.2</v>
      </c>
      <c r="CS313" s="67">
        <v>0.5</v>
      </c>
      <c r="DA313" s="910" t="s">
        <v>139</v>
      </c>
      <c r="DB313" s="910">
        <v>2</v>
      </c>
      <c r="DC313" s="911">
        <f t="shared" si="160"/>
        <v>42</v>
      </c>
      <c r="DD313" s="911">
        <f t="shared" si="161"/>
        <v>50</v>
      </c>
      <c r="DE313" s="910">
        <v>16</v>
      </c>
      <c r="DF313" s="910">
        <v>0.51</v>
      </c>
      <c r="DG313" s="911">
        <f t="shared" si="162"/>
        <v>8.16</v>
      </c>
      <c r="DH313" s="910">
        <v>0.02</v>
      </c>
      <c r="DI313" s="912">
        <f t="shared" si="163"/>
        <v>0.25645714285714288</v>
      </c>
      <c r="DJ313" s="912">
        <f t="shared" si="164"/>
        <v>79.5017142857143</v>
      </c>
      <c r="DK313" s="912">
        <f t="shared" si="165"/>
        <v>76.424228571428586</v>
      </c>
      <c r="DL313" s="913">
        <f t="shared" si="166"/>
        <v>121.5017142857143</v>
      </c>
      <c r="DM313" s="913">
        <f t="shared" si="166"/>
        <v>126.42422857142859</v>
      </c>
      <c r="DN313" s="705" t="s">
        <v>168</v>
      </c>
      <c r="DO313" s="67" t="s">
        <v>391</v>
      </c>
    </row>
    <row r="314" spans="15:119" s="67" customFormat="1" ht="18.75" hidden="1" customHeight="1" x14ac:dyDescent="0.35">
      <c r="O314" s="671" t="s">
        <v>544</v>
      </c>
      <c r="Q314" s="682">
        <v>0.55000000000000004</v>
      </c>
      <c r="R314" s="682">
        <v>28</v>
      </c>
      <c r="S314" s="688">
        <f t="shared" si="154"/>
        <v>0</v>
      </c>
      <c r="T314" s="688">
        <f t="shared" si="154"/>
        <v>0</v>
      </c>
      <c r="U314" s="688">
        <f t="shared" si="154"/>
        <v>4.4165000000000003E-2</v>
      </c>
      <c r="V314" s="688">
        <f t="shared" si="154"/>
        <v>0.17666000000000001</v>
      </c>
      <c r="W314" s="688">
        <f t="shared" si="154"/>
        <v>4.4165000000000003E-2</v>
      </c>
      <c r="X314" s="688">
        <f t="shared" si="154"/>
        <v>0</v>
      </c>
      <c r="Y314" s="688">
        <f t="shared" si="154"/>
        <v>8.8330000000000006E-2</v>
      </c>
      <c r="Z314" s="688">
        <f t="shared" si="154"/>
        <v>0.61831000000000003</v>
      </c>
      <c r="AA314" s="688">
        <f t="shared" si="154"/>
        <v>0</v>
      </c>
      <c r="AB314" s="688">
        <f t="shared" si="154"/>
        <v>0</v>
      </c>
      <c r="AC314" s="688">
        <f t="shared" si="154"/>
        <v>5.299800000000001E-2</v>
      </c>
      <c r="AD314" s="688">
        <f t="shared" si="154"/>
        <v>0</v>
      </c>
      <c r="AE314" s="688">
        <f t="shared" si="154"/>
        <v>0.88330000000000009</v>
      </c>
      <c r="AF314" s="688">
        <v>0</v>
      </c>
      <c r="AG314" s="688">
        <f t="shared" si="154"/>
        <v>8.8330000000000006E-2</v>
      </c>
      <c r="AH314" s="682"/>
      <c r="AI314" s="635">
        <v>1</v>
      </c>
      <c r="AJ314" s="635">
        <v>23</v>
      </c>
      <c r="AL314" s="635">
        <v>12</v>
      </c>
      <c r="AM314" s="689">
        <v>0.3</v>
      </c>
      <c r="AN314" s="686">
        <v>0.3</v>
      </c>
      <c r="AO314" s="686">
        <v>0.28999999999999998</v>
      </c>
      <c r="AP314" s="690">
        <f>(AN314*365)*(AO314*0.67*0.01*1)</f>
        <v>0.21275850000000002</v>
      </c>
      <c r="AQ314" s="690">
        <f>(AN314*365)*(AO314*0.67*0.001*1)</f>
        <v>2.1275850000000002E-2</v>
      </c>
      <c r="AR314" s="691"/>
      <c r="AS314" s="690">
        <f>(AN314*365)*(AO314*0.67*0.02*1)</f>
        <v>0.42551700000000003</v>
      </c>
      <c r="AT314" s="690">
        <f>(AN314*365)*(AO314*0.67*0.01*1)</f>
        <v>0.21275850000000002</v>
      </c>
      <c r="AU314" s="690">
        <f>(AN314*365)*(AO314*0.67*0.25*1)</f>
        <v>5.3189624999999996</v>
      </c>
      <c r="AV314" s="690">
        <f>(AN314*365)*(AO314*0.67*0.73*1)</f>
        <v>15.5313705</v>
      </c>
      <c r="AW314" s="690">
        <f>(AN314*365)*(AO314*0.67*0.03*1)</f>
        <v>0.6382755</v>
      </c>
      <c r="AX314" s="691"/>
      <c r="AY314" s="631">
        <f>(AN314*365)*(AO314*0.67*0.25*1)</f>
        <v>5.3189624999999996</v>
      </c>
      <c r="AZ314" s="631">
        <f t="shared" si="155"/>
        <v>21.275849999999998</v>
      </c>
      <c r="BA314" s="631">
        <f t="shared" si="156"/>
        <v>2.1275850000000003</v>
      </c>
      <c r="BB314" s="631">
        <f t="shared" si="157"/>
        <v>0.10637925000000001</v>
      </c>
      <c r="BC314" s="631">
        <f>(AN314*365)*(AO314*0.67*0.005*1)</f>
        <v>0.10637925000000001</v>
      </c>
      <c r="BD314" s="631">
        <v>0</v>
      </c>
      <c r="BE314" s="631">
        <v>0</v>
      </c>
      <c r="BF314" s="631"/>
      <c r="BG314" s="631"/>
      <c r="BH314" s="631"/>
      <c r="BI314" s="631" t="s">
        <v>336</v>
      </c>
      <c r="BJ314" s="631" t="s">
        <v>168</v>
      </c>
      <c r="BK314" s="631">
        <f t="shared" si="158"/>
        <v>0</v>
      </c>
      <c r="BL314" s="631" t="s">
        <v>412</v>
      </c>
      <c r="BM314" s="631">
        <v>0.2</v>
      </c>
      <c r="BN314" s="631">
        <v>0.5</v>
      </c>
      <c r="BO314" s="631" t="s">
        <v>258</v>
      </c>
      <c r="BP314" s="631">
        <f t="shared" si="159"/>
        <v>5.0285714285714281E-2</v>
      </c>
      <c r="BQ314" s="631" t="s">
        <v>414</v>
      </c>
      <c r="BR314" s="631">
        <v>0.2</v>
      </c>
      <c r="BS314" s="631">
        <v>0.5</v>
      </c>
      <c r="BT314" s="631" t="s">
        <v>258</v>
      </c>
      <c r="BU314" s="631"/>
      <c r="BV314" s="631">
        <v>0</v>
      </c>
      <c r="BW314" s="631" t="s">
        <v>413</v>
      </c>
      <c r="BX314" s="631"/>
      <c r="BY314" s="631">
        <v>14.985142857142856</v>
      </c>
      <c r="BZ314" s="631" t="s">
        <v>413</v>
      </c>
      <c r="CA314" s="631"/>
      <c r="CB314" s="637"/>
      <c r="CC314" s="636"/>
      <c r="CD314" s="636"/>
      <c r="CE314" s="637"/>
      <c r="CF314" s="637"/>
      <c r="CG314" s="637"/>
      <c r="CH314" s="637"/>
      <c r="CI314" s="636"/>
      <c r="CJ314" s="636"/>
      <c r="CK314" s="637"/>
      <c r="CL314" s="637"/>
      <c r="CM314" s="637"/>
      <c r="CN314" s="705"/>
      <c r="CO314" s="667">
        <f t="shared" si="150"/>
        <v>0.2</v>
      </c>
      <c r="CP314" s="88">
        <f t="shared" si="151"/>
        <v>0.35</v>
      </c>
      <c r="CQ314" s="667">
        <f t="shared" si="152"/>
        <v>0.5</v>
      </c>
      <c r="CR314" s="67">
        <v>0.2</v>
      </c>
      <c r="CS314" s="67">
        <v>0.5</v>
      </c>
      <c r="DA314" s="910" t="s">
        <v>336</v>
      </c>
      <c r="DB314" s="910">
        <v>0</v>
      </c>
      <c r="DC314" s="911">
        <f t="shared" si="160"/>
        <v>0</v>
      </c>
      <c r="DD314" s="911">
        <f t="shared" si="161"/>
        <v>0</v>
      </c>
      <c r="DE314" s="910">
        <v>16</v>
      </c>
      <c r="DF314" s="910">
        <v>0.4</v>
      </c>
      <c r="DG314" s="911">
        <f t="shared" si="162"/>
        <v>6.4</v>
      </c>
      <c r="DH314" s="910">
        <v>5.0000000000000001E-3</v>
      </c>
      <c r="DI314" s="912">
        <f t="shared" si="163"/>
        <v>5.0285714285714281E-2</v>
      </c>
      <c r="DJ314" s="912">
        <f t="shared" si="164"/>
        <v>15.588571428571427</v>
      </c>
      <c r="DK314" s="912">
        <f t="shared" si="165"/>
        <v>14.985142857142856</v>
      </c>
      <c r="DL314" s="913">
        <f t="shared" si="166"/>
        <v>15.588571428571427</v>
      </c>
      <c r="DM314" s="913">
        <f t="shared" si="166"/>
        <v>14.985142857142856</v>
      </c>
      <c r="DN314" s="705" t="s">
        <v>168</v>
      </c>
      <c r="DO314" s="67" t="s">
        <v>391</v>
      </c>
    </row>
    <row r="315" spans="15:119" s="67" customFormat="1" ht="33.75" hidden="1" customHeight="1" x14ac:dyDescent="0.35">
      <c r="O315" s="671" t="s">
        <v>545</v>
      </c>
      <c r="Q315" s="682">
        <v>0.55000000000000004</v>
      </c>
      <c r="R315" s="682">
        <v>28</v>
      </c>
      <c r="S315" s="688">
        <f t="shared" si="154"/>
        <v>0</v>
      </c>
      <c r="T315" s="688">
        <f t="shared" si="154"/>
        <v>0</v>
      </c>
      <c r="U315" s="688">
        <f t="shared" si="154"/>
        <v>4.4165000000000003E-2</v>
      </c>
      <c r="V315" s="688">
        <f t="shared" si="154"/>
        <v>0.17666000000000001</v>
      </c>
      <c r="W315" s="688">
        <f t="shared" si="154"/>
        <v>4.4165000000000003E-2</v>
      </c>
      <c r="X315" s="688">
        <f t="shared" si="154"/>
        <v>0</v>
      </c>
      <c r="Y315" s="688">
        <f t="shared" si="154"/>
        <v>8.8330000000000006E-2</v>
      </c>
      <c r="Z315" s="688">
        <f t="shared" si="154"/>
        <v>0.61831000000000003</v>
      </c>
      <c r="AA315" s="688">
        <f t="shared" si="154"/>
        <v>0</v>
      </c>
      <c r="AB315" s="688">
        <f t="shared" si="154"/>
        <v>0</v>
      </c>
      <c r="AC315" s="688">
        <f t="shared" si="154"/>
        <v>5.299800000000001E-2</v>
      </c>
      <c r="AD315" s="688">
        <f t="shared" si="154"/>
        <v>0</v>
      </c>
      <c r="AE315" s="688">
        <f t="shared" si="154"/>
        <v>0.88330000000000009</v>
      </c>
      <c r="AF315" s="688">
        <v>0</v>
      </c>
      <c r="AG315" s="688">
        <f t="shared" si="154"/>
        <v>8.8330000000000006E-2</v>
      </c>
      <c r="AH315" s="682"/>
      <c r="AI315" s="635">
        <v>1</v>
      </c>
      <c r="AJ315" s="635">
        <v>39</v>
      </c>
      <c r="AL315" s="635">
        <v>27</v>
      </c>
      <c r="AM315" s="689">
        <v>0.3</v>
      </c>
      <c r="AN315" s="686">
        <v>0.3</v>
      </c>
      <c r="AO315" s="686">
        <v>0.28999999999999998</v>
      </c>
      <c r="AP315" s="690">
        <f>(AN315*365)*(AO315*0.67*0.015*1)</f>
        <v>0.31913775</v>
      </c>
      <c r="AQ315" s="690">
        <f>(AN315*365)*(AO315*0.67*0.005*1)</f>
        <v>0.10637925000000001</v>
      </c>
      <c r="AR315" s="691"/>
      <c r="AS315" s="690">
        <f>(AN315*365)*(AO315*0.67*0.04*1)</f>
        <v>0.85103400000000007</v>
      </c>
      <c r="AT315" s="690">
        <f>(AN315*365)*(AO315*0.67*0.015*1)</f>
        <v>0.31913775</v>
      </c>
      <c r="AU315" s="690">
        <f>(AN315*365)*(AO315*0.67*0.65*1)</f>
        <v>13.829302500000002</v>
      </c>
      <c r="AV315" s="690">
        <f>(AN315*365)*(AO315*0.67*0.79*1)</f>
        <v>16.807921499999999</v>
      </c>
      <c r="AW315" s="690">
        <f>(AN315*365)*(AO315*0.67*0.03*1)</f>
        <v>0.6382755</v>
      </c>
      <c r="AX315" s="691"/>
      <c r="AY315" s="631">
        <f>(AN315*365)*(AO315*0.67*0.65*1)</f>
        <v>13.829302500000002</v>
      </c>
      <c r="AZ315" s="631">
        <f t="shared" si="155"/>
        <v>21.275849999999998</v>
      </c>
      <c r="BA315" s="631">
        <f t="shared" si="156"/>
        <v>2.1275850000000003</v>
      </c>
      <c r="BB315" s="631">
        <f t="shared" si="157"/>
        <v>0.10637925000000001</v>
      </c>
      <c r="BC315" s="631">
        <f>(AN315*365)*(AO315*0.67*0.01*1)</f>
        <v>0.21275850000000002</v>
      </c>
      <c r="BD315" s="631">
        <v>0</v>
      </c>
      <c r="BE315" s="631">
        <v>0</v>
      </c>
      <c r="BF315" s="631"/>
      <c r="BG315" s="631"/>
      <c r="BH315" s="631"/>
      <c r="BI315" s="631" t="s">
        <v>337</v>
      </c>
      <c r="BJ315" s="631" t="s">
        <v>168</v>
      </c>
      <c r="BK315" s="631">
        <f t="shared" si="158"/>
        <v>1</v>
      </c>
      <c r="BL315" s="631" t="s">
        <v>412</v>
      </c>
      <c r="BM315" s="631">
        <v>0.2</v>
      </c>
      <c r="BN315" s="631">
        <v>0.5</v>
      </c>
      <c r="BO315" s="631" t="s">
        <v>258</v>
      </c>
      <c r="BP315" s="631">
        <f t="shared" si="159"/>
        <v>5.0285714285714281E-2</v>
      </c>
      <c r="BQ315" s="631" t="s">
        <v>414</v>
      </c>
      <c r="BR315" s="631">
        <v>0.2</v>
      </c>
      <c r="BS315" s="631">
        <v>0.5</v>
      </c>
      <c r="BT315" s="631" t="s">
        <v>258</v>
      </c>
      <c r="BU315" s="631"/>
      <c r="BV315" s="631">
        <v>25</v>
      </c>
      <c r="BW315" s="631" t="s">
        <v>413</v>
      </c>
      <c r="BX315" s="631"/>
      <c r="BY315" s="631">
        <v>14.985142857142856</v>
      </c>
      <c r="BZ315" s="631" t="s">
        <v>413</v>
      </c>
      <c r="CA315" s="631"/>
      <c r="CB315" s="637"/>
      <c r="CC315" s="636"/>
      <c r="CD315" s="636"/>
      <c r="CE315" s="637"/>
      <c r="CF315" s="637"/>
      <c r="CG315" s="637"/>
      <c r="CH315" s="637"/>
      <c r="CI315" s="636"/>
      <c r="CJ315" s="636"/>
      <c r="CK315" s="637"/>
      <c r="CL315" s="637"/>
      <c r="CM315" s="637"/>
      <c r="CN315" s="705"/>
      <c r="CO315" s="667">
        <f t="shared" si="150"/>
        <v>0.2</v>
      </c>
      <c r="CP315" s="88">
        <f t="shared" si="151"/>
        <v>0.35</v>
      </c>
      <c r="CQ315" s="667">
        <f t="shared" si="152"/>
        <v>0.5</v>
      </c>
      <c r="CR315" s="67">
        <v>0.2</v>
      </c>
      <c r="CS315" s="67">
        <v>0.5</v>
      </c>
      <c r="DA315" s="910" t="s">
        <v>337</v>
      </c>
      <c r="DB315" s="910">
        <v>1</v>
      </c>
      <c r="DC315" s="911">
        <f t="shared" si="160"/>
        <v>21</v>
      </c>
      <c r="DD315" s="911">
        <f t="shared" si="161"/>
        <v>25</v>
      </c>
      <c r="DE315" s="910">
        <v>16</v>
      </c>
      <c r="DF315" s="910">
        <v>0.4</v>
      </c>
      <c r="DG315" s="911">
        <f t="shared" si="162"/>
        <v>6.4</v>
      </c>
      <c r="DH315" s="910">
        <v>5.0000000000000001E-3</v>
      </c>
      <c r="DI315" s="912">
        <f t="shared" si="163"/>
        <v>5.0285714285714281E-2</v>
      </c>
      <c r="DJ315" s="912">
        <f t="shared" si="164"/>
        <v>15.588571428571427</v>
      </c>
      <c r="DK315" s="912">
        <f t="shared" si="165"/>
        <v>14.985142857142856</v>
      </c>
      <c r="DL315" s="913">
        <f t="shared" si="166"/>
        <v>36.588571428571427</v>
      </c>
      <c r="DM315" s="913">
        <f t="shared" si="166"/>
        <v>39.985142857142854</v>
      </c>
      <c r="DN315" s="705" t="s">
        <v>168</v>
      </c>
      <c r="DO315" s="67" t="s">
        <v>391</v>
      </c>
    </row>
    <row r="316" spans="15:119" s="67" customFormat="1" ht="33.75" hidden="1" customHeight="1" x14ac:dyDescent="0.35">
      <c r="O316" s="671" t="s">
        <v>546</v>
      </c>
      <c r="Q316" s="682">
        <v>0.55000000000000004</v>
      </c>
      <c r="R316" s="682">
        <v>28</v>
      </c>
      <c r="S316" s="688">
        <f t="shared" si="154"/>
        <v>0</v>
      </c>
      <c r="T316" s="688">
        <f t="shared" si="154"/>
        <v>0</v>
      </c>
      <c r="U316" s="688">
        <f t="shared" si="154"/>
        <v>4.4165000000000003E-2</v>
      </c>
      <c r="V316" s="688">
        <f t="shared" si="154"/>
        <v>0.17666000000000001</v>
      </c>
      <c r="W316" s="688">
        <f t="shared" si="154"/>
        <v>4.4165000000000003E-2</v>
      </c>
      <c r="X316" s="688">
        <f t="shared" si="154"/>
        <v>0</v>
      </c>
      <c r="Y316" s="688">
        <f t="shared" si="154"/>
        <v>8.8330000000000006E-2</v>
      </c>
      <c r="Z316" s="688">
        <f t="shared" si="154"/>
        <v>0.61831000000000003</v>
      </c>
      <c r="AA316" s="688">
        <f t="shared" si="154"/>
        <v>0</v>
      </c>
      <c r="AB316" s="688">
        <f t="shared" si="154"/>
        <v>0</v>
      </c>
      <c r="AC316" s="688">
        <f t="shared" si="154"/>
        <v>5.299800000000001E-2</v>
      </c>
      <c r="AD316" s="688">
        <f t="shared" si="154"/>
        <v>0</v>
      </c>
      <c r="AE316" s="688">
        <f t="shared" si="154"/>
        <v>0.88330000000000009</v>
      </c>
      <c r="AF316" s="688">
        <v>0</v>
      </c>
      <c r="AG316" s="688">
        <f t="shared" si="154"/>
        <v>8.8330000000000006E-2</v>
      </c>
      <c r="AH316" s="682"/>
      <c r="AI316" s="635">
        <v>2</v>
      </c>
      <c r="AJ316" s="635">
        <v>45</v>
      </c>
      <c r="AL316" s="635">
        <v>33</v>
      </c>
      <c r="AM316" s="689">
        <v>0.3</v>
      </c>
      <c r="AN316" s="686">
        <v>0.3</v>
      </c>
      <c r="AO316" s="686">
        <v>0.28999999999999998</v>
      </c>
      <c r="AP316" s="690">
        <f>(AN316*365)*(AO316*0.67*0.02*1)</f>
        <v>0.42551700000000003</v>
      </c>
      <c r="AQ316" s="690">
        <f>(AN316*365)*(AO316*0.67*0.01*1)</f>
        <v>0.21275850000000002</v>
      </c>
      <c r="AR316" s="691"/>
      <c r="AS316" s="690">
        <f>(AN316*365)*(AO316*0.67*0.05*1)</f>
        <v>1.0637925000000001</v>
      </c>
      <c r="AT316" s="690">
        <f>(AN316*365)*(AO316*0.67*0.02*1)</f>
        <v>0.42551700000000003</v>
      </c>
      <c r="AU316" s="690">
        <f>(AN316*365)*(AO316*0.67*0.8*1)</f>
        <v>17.020680000000002</v>
      </c>
      <c r="AV316" s="690">
        <f>(AN316*365)*(AO316*0.67*0.8*1)</f>
        <v>17.020680000000002</v>
      </c>
      <c r="AW316" s="690">
        <f>(AN316*365)*(AO316*0.67*0.3*1)</f>
        <v>6.3827549999999995</v>
      </c>
      <c r="AX316" s="691"/>
      <c r="AY316" s="631">
        <f>(AN316*365)*(AO316*0.67*0.8*1)</f>
        <v>17.020680000000002</v>
      </c>
      <c r="AZ316" s="631">
        <f t="shared" si="155"/>
        <v>21.275849999999998</v>
      </c>
      <c r="BA316" s="631">
        <f t="shared" si="156"/>
        <v>2.1275850000000003</v>
      </c>
      <c r="BB316" s="631">
        <f t="shared" si="157"/>
        <v>0.10637925000000001</v>
      </c>
      <c r="BC316" s="631">
        <f>(AN316*365)*(AO316*0.67*0.015*1)</f>
        <v>0.31913775</v>
      </c>
      <c r="BD316" s="631">
        <v>0</v>
      </c>
      <c r="BE316" s="631">
        <v>0</v>
      </c>
      <c r="BF316" s="631"/>
      <c r="BG316" s="631"/>
      <c r="BH316" s="631"/>
      <c r="BI316" s="631" t="s">
        <v>338</v>
      </c>
      <c r="BJ316" s="631" t="s">
        <v>168</v>
      </c>
      <c r="BK316" s="631">
        <f t="shared" si="158"/>
        <v>2</v>
      </c>
      <c r="BL316" s="631" t="s">
        <v>412</v>
      </c>
      <c r="BM316" s="631">
        <v>0.2</v>
      </c>
      <c r="BN316" s="631">
        <v>0.5</v>
      </c>
      <c r="BO316" s="631" t="s">
        <v>258</v>
      </c>
      <c r="BP316" s="631">
        <f t="shared" si="159"/>
        <v>5.0285714285714281E-2</v>
      </c>
      <c r="BQ316" s="631" t="s">
        <v>414</v>
      </c>
      <c r="BR316" s="631">
        <v>0.2</v>
      </c>
      <c r="BS316" s="631">
        <v>0.5</v>
      </c>
      <c r="BT316" s="631" t="s">
        <v>258</v>
      </c>
      <c r="BU316" s="631"/>
      <c r="BV316" s="631">
        <v>50</v>
      </c>
      <c r="BW316" s="631" t="s">
        <v>413</v>
      </c>
      <c r="BX316" s="631"/>
      <c r="BY316" s="631">
        <v>14.985142857142856</v>
      </c>
      <c r="BZ316" s="631" t="s">
        <v>413</v>
      </c>
      <c r="CA316" s="631"/>
      <c r="CB316" s="637"/>
      <c r="CC316" s="636"/>
      <c r="CD316" s="636"/>
      <c r="CE316" s="637"/>
      <c r="CF316" s="637"/>
      <c r="CG316" s="637"/>
      <c r="CH316" s="637"/>
      <c r="CI316" s="636"/>
      <c r="CJ316" s="636"/>
      <c r="CK316" s="637"/>
      <c r="CL316" s="637"/>
      <c r="CM316" s="637"/>
      <c r="CN316" s="705"/>
      <c r="CO316" s="667">
        <f t="shared" si="150"/>
        <v>0.2</v>
      </c>
      <c r="CP316" s="88">
        <f t="shared" si="151"/>
        <v>0.35</v>
      </c>
      <c r="CQ316" s="667">
        <f t="shared" si="152"/>
        <v>0.5</v>
      </c>
      <c r="CR316" s="67">
        <v>0.2</v>
      </c>
      <c r="CS316" s="67">
        <v>0.5</v>
      </c>
      <c r="DA316" s="910" t="s">
        <v>338</v>
      </c>
      <c r="DB316" s="910">
        <v>2</v>
      </c>
      <c r="DC316" s="911">
        <f t="shared" si="160"/>
        <v>42</v>
      </c>
      <c r="DD316" s="911">
        <f t="shared" si="161"/>
        <v>50</v>
      </c>
      <c r="DE316" s="910">
        <v>16</v>
      </c>
      <c r="DF316" s="910">
        <v>0.4</v>
      </c>
      <c r="DG316" s="911">
        <f t="shared" si="162"/>
        <v>6.4</v>
      </c>
      <c r="DH316" s="910">
        <v>5.0000000000000001E-3</v>
      </c>
      <c r="DI316" s="912">
        <f t="shared" si="163"/>
        <v>5.0285714285714281E-2</v>
      </c>
      <c r="DJ316" s="912">
        <f t="shared" si="164"/>
        <v>15.588571428571427</v>
      </c>
      <c r="DK316" s="912">
        <f t="shared" si="165"/>
        <v>14.985142857142856</v>
      </c>
      <c r="DL316" s="913">
        <f t="shared" si="166"/>
        <v>57.588571428571427</v>
      </c>
      <c r="DM316" s="913">
        <f t="shared" si="166"/>
        <v>64.985142857142861</v>
      </c>
      <c r="DN316" s="705" t="s">
        <v>168</v>
      </c>
      <c r="DO316" s="67" t="s">
        <v>391</v>
      </c>
    </row>
    <row r="317" spans="15:119" s="67" customFormat="1" ht="33.75" hidden="1" customHeight="1" x14ac:dyDescent="0.35">
      <c r="O317" s="671" t="s">
        <v>143</v>
      </c>
      <c r="Q317" s="682">
        <v>0.32</v>
      </c>
      <c r="R317" s="682">
        <v>380</v>
      </c>
      <c r="S317" s="688">
        <f t="shared" si="154"/>
        <v>0</v>
      </c>
      <c r="T317" s="688">
        <f t="shared" si="154"/>
        <v>0</v>
      </c>
      <c r="U317" s="688">
        <f t="shared" si="154"/>
        <v>0.34873142857142858</v>
      </c>
      <c r="V317" s="688">
        <f t="shared" si="154"/>
        <v>1.3949257142857143</v>
      </c>
      <c r="W317" s="688">
        <f t="shared" si="154"/>
        <v>0.34873142857142858</v>
      </c>
      <c r="X317" s="688">
        <f t="shared" si="154"/>
        <v>0</v>
      </c>
      <c r="Y317" s="688">
        <f t="shared" ref="Y317:AE317" si="167">((($Q317*($R317/1000)*365)*1)*Y$297)*(44/28)</f>
        <v>0.69746285714285716</v>
      </c>
      <c r="Z317" s="688">
        <f t="shared" si="167"/>
        <v>4.8822400000000004</v>
      </c>
      <c r="AA317" s="688">
        <f t="shared" si="167"/>
        <v>0</v>
      </c>
      <c r="AB317" s="688">
        <f t="shared" si="167"/>
        <v>0</v>
      </c>
      <c r="AC317" s="688">
        <f t="shared" si="167"/>
        <v>0.41847771428571423</v>
      </c>
      <c r="AD317" s="688">
        <f t="shared" si="167"/>
        <v>0</v>
      </c>
      <c r="AE317" s="688">
        <f t="shared" si="167"/>
        <v>6.9746285714285721</v>
      </c>
      <c r="AF317" s="688">
        <v>0</v>
      </c>
      <c r="AG317" s="688">
        <f t="shared" ref="AG317:AG322" si="168">((($Q317*($R317/1000)*365)*1)*AG$297)*(44/28)</f>
        <v>0.69746285714285716</v>
      </c>
      <c r="AH317" s="682"/>
      <c r="AI317" s="635">
        <v>1</v>
      </c>
      <c r="AJ317" s="88">
        <v>0</v>
      </c>
      <c r="AL317" s="635">
        <v>5</v>
      </c>
      <c r="AM317" s="689">
        <v>0.3</v>
      </c>
      <c r="AN317" s="686">
        <v>3.9</v>
      </c>
      <c r="AO317" s="686">
        <v>0.1</v>
      </c>
      <c r="AP317" s="690">
        <f>(AN317*365)*(AO317*0.67*0.01*1)</f>
        <v>0.95374500000000006</v>
      </c>
      <c r="AQ317" s="690">
        <f>(AN317*365)*(AO317*0.67*0.001*1)</f>
        <v>9.5374500000000001E-2</v>
      </c>
      <c r="AR317" s="691"/>
      <c r="AS317" s="690">
        <f>(AN317*365)*(AO317*0.67*0.02*1)</f>
        <v>1.9074900000000001</v>
      </c>
      <c r="AT317" s="690">
        <f>(AN317*365)*(AO317*0.67*0.01*1)</f>
        <v>0.95374500000000006</v>
      </c>
      <c r="AU317" s="690">
        <f>(AN317*365)*(AO317*0.67*0.25*1)</f>
        <v>23.843625000000003</v>
      </c>
      <c r="AV317" s="690">
        <f>(AN317*365)*(AO317*0.67*0.73*1)</f>
        <v>69.623384999999999</v>
      </c>
      <c r="AW317" s="690">
        <f>(AN317*365)*(AO317*0.67*0.03*1)</f>
        <v>2.8612350000000002</v>
      </c>
      <c r="AX317" s="691"/>
      <c r="AY317" s="631">
        <f>(AN317*365)*(AO317*0.67*0.25*1)</f>
        <v>23.843625000000003</v>
      </c>
      <c r="AZ317" s="631">
        <f t="shared" si="155"/>
        <v>95.374500000000012</v>
      </c>
      <c r="BA317" s="631">
        <f t="shared" si="156"/>
        <v>9.5374500000000015</v>
      </c>
      <c r="BB317" s="631">
        <f t="shared" si="157"/>
        <v>0.47687250000000003</v>
      </c>
      <c r="BC317" s="631">
        <f>(AN317*365)*(AO317*0.67*0.005*1)</f>
        <v>0.47687250000000003</v>
      </c>
      <c r="BD317" s="631">
        <v>0</v>
      </c>
      <c r="BE317" s="631">
        <v>0</v>
      </c>
      <c r="BF317" s="631"/>
      <c r="BG317" s="631"/>
      <c r="BH317" s="631"/>
      <c r="BI317" s="631" t="s">
        <v>143</v>
      </c>
      <c r="BJ317" s="631" t="s">
        <v>168</v>
      </c>
      <c r="BK317" s="631">
        <f t="shared" si="158"/>
        <v>1</v>
      </c>
      <c r="BL317" s="631" t="s">
        <v>412</v>
      </c>
      <c r="BM317" s="631">
        <v>0.2</v>
      </c>
      <c r="BN317" s="631">
        <v>0.5</v>
      </c>
      <c r="BO317" s="631" t="s">
        <v>258</v>
      </c>
      <c r="BP317" s="631">
        <f t="shared" si="159"/>
        <v>1.2445714285714284</v>
      </c>
      <c r="BQ317" s="631" t="s">
        <v>414</v>
      </c>
      <c r="BR317" s="631">
        <v>0.2</v>
      </c>
      <c r="BS317" s="631">
        <v>0.5</v>
      </c>
      <c r="BT317" s="631" t="s">
        <v>258</v>
      </c>
      <c r="BU317" s="631"/>
      <c r="BV317" s="631">
        <v>25</v>
      </c>
      <c r="BW317" s="631" t="s">
        <v>413</v>
      </c>
      <c r="BX317" s="631"/>
      <c r="BY317" s="631">
        <v>370.88228571428567</v>
      </c>
      <c r="BZ317" s="631" t="s">
        <v>413</v>
      </c>
      <c r="CA317" s="631"/>
      <c r="CB317" s="637"/>
      <c r="CC317" s="636"/>
      <c r="CD317" s="636"/>
      <c r="CE317" s="637"/>
      <c r="CF317" s="637"/>
      <c r="CG317" s="637"/>
      <c r="CH317" s="637"/>
      <c r="CI317" s="636"/>
      <c r="CJ317" s="636"/>
      <c r="CK317" s="637"/>
      <c r="CL317" s="637"/>
      <c r="CM317" s="637"/>
      <c r="CN317" s="705"/>
      <c r="CO317" s="667">
        <f t="shared" si="150"/>
        <v>0.2</v>
      </c>
      <c r="CP317" s="88">
        <f t="shared" si="151"/>
        <v>0.35</v>
      </c>
      <c r="CQ317" s="667">
        <f t="shared" si="152"/>
        <v>0.5</v>
      </c>
      <c r="CR317" s="67">
        <v>0.2</v>
      </c>
      <c r="CS317" s="67">
        <v>0.5</v>
      </c>
      <c r="DA317" s="910" t="s">
        <v>143</v>
      </c>
      <c r="DB317" s="910">
        <v>1</v>
      </c>
      <c r="DC317" s="911">
        <f t="shared" si="160"/>
        <v>21</v>
      </c>
      <c r="DD317" s="911">
        <f t="shared" si="161"/>
        <v>25</v>
      </c>
      <c r="DE317" s="910">
        <v>40</v>
      </c>
      <c r="DF317" s="910">
        <v>0.99</v>
      </c>
      <c r="DG317" s="911">
        <f t="shared" si="162"/>
        <v>39.6</v>
      </c>
      <c r="DH317" s="910">
        <v>0.02</v>
      </c>
      <c r="DI317" s="912">
        <f t="shared" si="163"/>
        <v>1.2445714285714284</v>
      </c>
      <c r="DJ317" s="912">
        <f t="shared" si="164"/>
        <v>385.81714285714281</v>
      </c>
      <c r="DK317" s="912">
        <f t="shared" si="165"/>
        <v>370.88228571428567</v>
      </c>
      <c r="DL317" s="913">
        <f t="shared" si="166"/>
        <v>406.81714285714281</v>
      </c>
      <c r="DM317" s="913">
        <f t="shared" si="166"/>
        <v>395.88228571428567</v>
      </c>
      <c r="DN317" s="705" t="s">
        <v>168</v>
      </c>
      <c r="DO317" s="67" t="s">
        <v>391</v>
      </c>
    </row>
    <row r="318" spans="15:119" s="67" customFormat="1" ht="33.75" hidden="1" customHeight="1" x14ac:dyDescent="0.35">
      <c r="O318" s="671" t="s">
        <v>144</v>
      </c>
      <c r="Q318" s="682">
        <v>0.32</v>
      </c>
      <c r="R318" s="682">
        <v>380</v>
      </c>
      <c r="S318" s="688">
        <f t="shared" ref="S318:AG331" si="169">((($Q318*($R318/1000)*365)*1)*S$297)*(44/28)</f>
        <v>0</v>
      </c>
      <c r="T318" s="688">
        <f t="shared" si="169"/>
        <v>0</v>
      </c>
      <c r="U318" s="688">
        <f t="shared" si="169"/>
        <v>0.34873142857142858</v>
      </c>
      <c r="V318" s="688">
        <f t="shared" si="169"/>
        <v>1.3949257142857143</v>
      </c>
      <c r="W318" s="688">
        <f t="shared" si="169"/>
        <v>0.34873142857142858</v>
      </c>
      <c r="X318" s="688">
        <f t="shared" si="169"/>
        <v>0</v>
      </c>
      <c r="Y318" s="688">
        <f t="shared" si="169"/>
        <v>0.69746285714285716</v>
      </c>
      <c r="Z318" s="688">
        <f t="shared" si="169"/>
        <v>4.8822400000000004</v>
      </c>
      <c r="AA318" s="688">
        <f t="shared" si="169"/>
        <v>0</v>
      </c>
      <c r="AB318" s="688">
        <f t="shared" si="169"/>
        <v>0</v>
      </c>
      <c r="AC318" s="688">
        <f t="shared" si="169"/>
        <v>0.41847771428571423</v>
      </c>
      <c r="AD318" s="688">
        <f t="shared" si="169"/>
        <v>0</v>
      </c>
      <c r="AE318" s="688">
        <f t="shared" si="169"/>
        <v>6.9746285714285721</v>
      </c>
      <c r="AF318" s="688">
        <v>0</v>
      </c>
      <c r="AG318" s="688">
        <f t="shared" si="168"/>
        <v>0.69746285714285716</v>
      </c>
      <c r="AH318" s="682"/>
      <c r="AI318" s="635">
        <v>1</v>
      </c>
      <c r="AJ318" s="88">
        <v>0</v>
      </c>
      <c r="AL318" s="635">
        <v>14</v>
      </c>
      <c r="AM318" s="689">
        <v>0.3</v>
      </c>
      <c r="AN318" s="686">
        <v>3.9</v>
      </c>
      <c r="AO318" s="686">
        <v>0.1</v>
      </c>
      <c r="AP318" s="690">
        <f>(AN318*365)*(AO318*0.67*0.015*1)</f>
        <v>1.4306175000000001</v>
      </c>
      <c r="AQ318" s="690">
        <f>(AN318*365)*(AO318*0.67*0.005*1)</f>
        <v>0.47687250000000003</v>
      </c>
      <c r="AR318" s="691"/>
      <c r="AS318" s="690">
        <f>(AN318*365)*(AO318*0.67*0.04*1)</f>
        <v>3.8149800000000003</v>
      </c>
      <c r="AT318" s="690">
        <f>(AN318*365)*(AO318*0.67*0.015*1)</f>
        <v>1.4306175000000001</v>
      </c>
      <c r="AU318" s="690">
        <f>(AN318*365)*(AO318*0.67*0.65*1)</f>
        <v>61.993425000000009</v>
      </c>
      <c r="AV318" s="690">
        <f>(AN318*365)*(AO318*0.67*0.79*1)</f>
        <v>75.345855</v>
      </c>
      <c r="AW318" s="690">
        <f>(AN318*365)*(AO318*0.67*0.03*1)</f>
        <v>2.8612350000000002</v>
      </c>
      <c r="AX318" s="691"/>
      <c r="AY318" s="631">
        <f>(AN318*365)*(AO318*0.67*0.65*1)</f>
        <v>61.993425000000009</v>
      </c>
      <c r="AZ318" s="631">
        <f t="shared" si="155"/>
        <v>95.374500000000012</v>
      </c>
      <c r="BA318" s="631">
        <f t="shared" si="156"/>
        <v>9.5374500000000015</v>
      </c>
      <c r="BB318" s="631">
        <f t="shared" si="157"/>
        <v>0.47687250000000003</v>
      </c>
      <c r="BC318" s="631">
        <f>(AN318*365)*(AO318*0.67*0.01*1)</f>
        <v>0.95374500000000006</v>
      </c>
      <c r="BD318" s="631">
        <v>0</v>
      </c>
      <c r="BE318" s="631">
        <v>0</v>
      </c>
      <c r="BF318" s="631"/>
      <c r="BG318" s="631"/>
      <c r="BH318" s="631"/>
      <c r="BI318" s="631" t="s">
        <v>144</v>
      </c>
      <c r="BJ318" s="631" t="s">
        <v>168</v>
      </c>
      <c r="BK318" s="631">
        <f t="shared" si="158"/>
        <v>1</v>
      </c>
      <c r="BL318" s="631" t="s">
        <v>412</v>
      </c>
      <c r="BM318" s="631">
        <v>0.2</v>
      </c>
      <c r="BN318" s="631">
        <v>0.5</v>
      </c>
      <c r="BO318" s="631" t="s">
        <v>258</v>
      </c>
      <c r="BP318" s="631">
        <f t="shared" si="159"/>
        <v>1.2445714285714284</v>
      </c>
      <c r="BQ318" s="631" t="s">
        <v>414</v>
      </c>
      <c r="BR318" s="631">
        <v>0.2</v>
      </c>
      <c r="BS318" s="631">
        <v>0.5</v>
      </c>
      <c r="BT318" s="631" t="s">
        <v>258</v>
      </c>
      <c r="BU318" s="631"/>
      <c r="BV318" s="631">
        <v>25</v>
      </c>
      <c r="BW318" s="631" t="s">
        <v>413</v>
      </c>
      <c r="BX318" s="631"/>
      <c r="BY318" s="631">
        <v>370.88228571428567</v>
      </c>
      <c r="BZ318" s="631" t="s">
        <v>413</v>
      </c>
      <c r="CA318" s="631"/>
      <c r="CB318" s="637"/>
      <c r="CC318" s="636"/>
      <c r="CD318" s="636"/>
      <c r="CE318" s="637"/>
      <c r="CF318" s="637"/>
      <c r="CG318" s="637"/>
      <c r="CH318" s="637"/>
      <c r="CI318" s="636"/>
      <c r="CJ318" s="636"/>
      <c r="CK318" s="637"/>
      <c r="CL318" s="637"/>
      <c r="CM318" s="637"/>
      <c r="CN318" s="705"/>
      <c r="CO318" s="667">
        <f t="shared" si="150"/>
        <v>0.2</v>
      </c>
      <c r="CP318" s="88">
        <f t="shared" si="151"/>
        <v>0.35</v>
      </c>
      <c r="CQ318" s="667">
        <f t="shared" si="152"/>
        <v>0.5</v>
      </c>
      <c r="CR318" s="67">
        <v>0.2</v>
      </c>
      <c r="CS318" s="67">
        <v>0.5</v>
      </c>
      <c r="DA318" s="910" t="s">
        <v>144</v>
      </c>
      <c r="DB318" s="910">
        <v>1</v>
      </c>
      <c r="DC318" s="911">
        <f t="shared" si="160"/>
        <v>21</v>
      </c>
      <c r="DD318" s="911">
        <f t="shared" si="161"/>
        <v>25</v>
      </c>
      <c r="DE318" s="910">
        <v>40</v>
      </c>
      <c r="DF318" s="910">
        <v>0.99</v>
      </c>
      <c r="DG318" s="911">
        <f t="shared" si="162"/>
        <v>39.6</v>
      </c>
      <c r="DH318" s="910">
        <v>0.02</v>
      </c>
      <c r="DI318" s="912">
        <f t="shared" si="163"/>
        <v>1.2445714285714284</v>
      </c>
      <c r="DJ318" s="912">
        <f t="shared" si="164"/>
        <v>385.81714285714281</v>
      </c>
      <c r="DK318" s="912">
        <f t="shared" si="165"/>
        <v>370.88228571428567</v>
      </c>
      <c r="DL318" s="913">
        <f t="shared" si="166"/>
        <v>406.81714285714281</v>
      </c>
      <c r="DM318" s="913">
        <f t="shared" si="166"/>
        <v>395.88228571428567</v>
      </c>
      <c r="DN318" s="705" t="s">
        <v>168</v>
      </c>
      <c r="DO318" s="67" t="s">
        <v>391</v>
      </c>
    </row>
    <row r="319" spans="15:119" s="67" customFormat="1" ht="33.75" hidden="1" customHeight="1" x14ac:dyDescent="0.35">
      <c r="O319" s="671" t="s">
        <v>145</v>
      </c>
      <c r="Q319" s="682">
        <v>0.32</v>
      </c>
      <c r="R319" s="682">
        <v>380</v>
      </c>
      <c r="S319" s="688">
        <f t="shared" si="169"/>
        <v>0</v>
      </c>
      <c r="T319" s="688">
        <f t="shared" si="169"/>
        <v>0</v>
      </c>
      <c r="U319" s="688">
        <f t="shared" si="169"/>
        <v>0.34873142857142858</v>
      </c>
      <c r="V319" s="688">
        <f t="shared" si="169"/>
        <v>1.3949257142857143</v>
      </c>
      <c r="W319" s="688">
        <f t="shared" si="169"/>
        <v>0.34873142857142858</v>
      </c>
      <c r="X319" s="688">
        <f t="shared" si="169"/>
        <v>0</v>
      </c>
      <c r="Y319" s="688">
        <f t="shared" si="169"/>
        <v>0.69746285714285716</v>
      </c>
      <c r="Z319" s="688">
        <f t="shared" si="169"/>
        <v>4.8822400000000004</v>
      </c>
      <c r="AA319" s="688">
        <f t="shared" si="169"/>
        <v>0</v>
      </c>
      <c r="AB319" s="688">
        <f t="shared" si="169"/>
        <v>0</v>
      </c>
      <c r="AC319" s="688">
        <f t="shared" si="169"/>
        <v>0.41847771428571423</v>
      </c>
      <c r="AD319" s="688">
        <f t="shared" si="169"/>
        <v>0</v>
      </c>
      <c r="AE319" s="688">
        <f t="shared" si="169"/>
        <v>6.9746285714285721</v>
      </c>
      <c r="AF319" s="688">
        <v>0</v>
      </c>
      <c r="AG319" s="688">
        <f t="shared" si="168"/>
        <v>0.69746285714285716</v>
      </c>
      <c r="AH319" s="682"/>
      <c r="AI319" s="635">
        <v>2</v>
      </c>
      <c r="AJ319" s="88">
        <v>0</v>
      </c>
      <c r="AL319" s="635">
        <v>17</v>
      </c>
      <c r="AM319" s="689">
        <v>0.3</v>
      </c>
      <c r="AN319" s="686">
        <v>3.9</v>
      </c>
      <c r="AO319" s="686">
        <v>0.1</v>
      </c>
      <c r="AP319" s="690">
        <f>(AN319*365)*(AO319*0.67*0.02*1)</f>
        <v>1.9074900000000001</v>
      </c>
      <c r="AQ319" s="690">
        <f>(AN319*365)*(AO319*0.67*0.01*1)</f>
        <v>0.95374500000000006</v>
      </c>
      <c r="AR319" s="691"/>
      <c r="AS319" s="690">
        <f>(AN319*365)*(AO319*0.67*0.05*1)</f>
        <v>4.7687250000000008</v>
      </c>
      <c r="AT319" s="690">
        <f>(AN319*365)*(AO319*0.67*0.02*1)</f>
        <v>1.9074900000000001</v>
      </c>
      <c r="AU319" s="690">
        <f>(AN319*365)*(AO319*0.67*0.8*1)</f>
        <v>76.299600000000012</v>
      </c>
      <c r="AV319" s="690">
        <f>(AN319*365)*(AO319*0.67*0.8*1)</f>
        <v>76.299600000000012</v>
      </c>
      <c r="AW319" s="690">
        <f>(AN319*365)*(AO319*0.67*0.3*1)</f>
        <v>28.612349999999999</v>
      </c>
      <c r="AX319" s="691"/>
      <c r="AY319" s="631">
        <f>(AN319*365)*(AO319*0.67*0.8*1)</f>
        <v>76.299600000000012</v>
      </c>
      <c r="AZ319" s="631">
        <f t="shared" si="155"/>
        <v>95.374500000000012</v>
      </c>
      <c r="BA319" s="631">
        <f t="shared" si="156"/>
        <v>9.5374500000000015</v>
      </c>
      <c r="BB319" s="631">
        <f t="shared" si="157"/>
        <v>0.47687250000000003</v>
      </c>
      <c r="BC319" s="631">
        <f>(AN319*365)*(AO319*0.67*0.015*1)</f>
        <v>1.4306175000000001</v>
      </c>
      <c r="BD319" s="631">
        <v>0</v>
      </c>
      <c r="BE319" s="631">
        <v>0</v>
      </c>
      <c r="BF319" s="631"/>
      <c r="BG319" s="631"/>
      <c r="BH319" s="631"/>
      <c r="BI319" s="631" t="s">
        <v>145</v>
      </c>
      <c r="BJ319" s="631" t="s">
        <v>168</v>
      </c>
      <c r="BK319" s="631">
        <f t="shared" si="158"/>
        <v>2</v>
      </c>
      <c r="BL319" s="631" t="s">
        <v>412</v>
      </c>
      <c r="BM319" s="631">
        <v>0.2</v>
      </c>
      <c r="BN319" s="631">
        <v>0.5</v>
      </c>
      <c r="BO319" s="631" t="s">
        <v>258</v>
      </c>
      <c r="BP319" s="631">
        <f t="shared" si="159"/>
        <v>1.2445714285714284</v>
      </c>
      <c r="BQ319" s="631" t="s">
        <v>414</v>
      </c>
      <c r="BR319" s="631">
        <v>0.2</v>
      </c>
      <c r="BS319" s="631">
        <v>0.5</v>
      </c>
      <c r="BT319" s="631" t="s">
        <v>258</v>
      </c>
      <c r="BU319" s="631"/>
      <c r="BV319" s="631">
        <v>50</v>
      </c>
      <c r="BW319" s="631" t="s">
        <v>413</v>
      </c>
      <c r="BX319" s="631"/>
      <c r="BY319" s="631">
        <v>370.88228571428567</v>
      </c>
      <c r="BZ319" s="631" t="s">
        <v>413</v>
      </c>
      <c r="CA319" s="631"/>
      <c r="CB319" s="637"/>
      <c r="CC319" s="636"/>
      <c r="CD319" s="636"/>
      <c r="CE319" s="637"/>
      <c r="CF319" s="637"/>
      <c r="CG319" s="637"/>
      <c r="CH319" s="637"/>
      <c r="CI319" s="636"/>
      <c r="CJ319" s="636"/>
      <c r="CK319" s="637"/>
      <c r="CL319" s="637"/>
      <c r="CM319" s="637"/>
      <c r="CN319" s="705"/>
      <c r="CO319" s="667">
        <f t="shared" si="150"/>
        <v>0.2</v>
      </c>
      <c r="CP319" s="88">
        <f t="shared" si="151"/>
        <v>0.35</v>
      </c>
      <c r="CQ319" s="667">
        <f t="shared" si="152"/>
        <v>0.5</v>
      </c>
      <c r="CR319" s="67">
        <v>0.2</v>
      </c>
      <c r="CS319" s="67">
        <v>0.5</v>
      </c>
      <c r="DA319" s="910" t="s">
        <v>145</v>
      </c>
      <c r="DB319" s="910">
        <v>2</v>
      </c>
      <c r="DC319" s="911">
        <f t="shared" si="160"/>
        <v>42</v>
      </c>
      <c r="DD319" s="911">
        <f t="shared" si="161"/>
        <v>50</v>
      </c>
      <c r="DE319" s="910">
        <v>40</v>
      </c>
      <c r="DF319" s="910">
        <v>0.99</v>
      </c>
      <c r="DG319" s="911">
        <f t="shared" si="162"/>
        <v>39.6</v>
      </c>
      <c r="DH319" s="910">
        <v>0.02</v>
      </c>
      <c r="DI319" s="912">
        <f t="shared" si="163"/>
        <v>1.2445714285714284</v>
      </c>
      <c r="DJ319" s="912">
        <f t="shared" si="164"/>
        <v>385.81714285714281</v>
      </c>
      <c r="DK319" s="912">
        <f t="shared" si="165"/>
        <v>370.88228571428567</v>
      </c>
      <c r="DL319" s="913">
        <f t="shared" si="166"/>
        <v>427.81714285714281</v>
      </c>
      <c r="DM319" s="913">
        <f t="shared" si="166"/>
        <v>420.88228571428567</v>
      </c>
      <c r="DN319" s="705" t="s">
        <v>168</v>
      </c>
      <c r="DO319" s="67" t="s">
        <v>391</v>
      </c>
    </row>
    <row r="320" spans="15:119" s="67" customFormat="1" ht="33.75" hidden="1" customHeight="1" x14ac:dyDescent="0.35">
      <c r="O320" s="671" t="s">
        <v>146</v>
      </c>
      <c r="Q320" s="682">
        <v>1.37</v>
      </c>
      <c r="R320" s="682">
        <v>30</v>
      </c>
      <c r="S320" s="688">
        <f t="shared" si="169"/>
        <v>0</v>
      </c>
      <c r="T320" s="688">
        <f t="shared" si="169"/>
        <v>0</v>
      </c>
      <c r="U320" s="688">
        <f t="shared" si="169"/>
        <v>0.11786892857142858</v>
      </c>
      <c r="V320" s="688">
        <f t="shared" si="169"/>
        <v>0.47147571428571433</v>
      </c>
      <c r="W320" s="688">
        <f t="shared" si="169"/>
        <v>0.11786892857142858</v>
      </c>
      <c r="X320" s="688">
        <f t="shared" si="169"/>
        <v>0</v>
      </c>
      <c r="Y320" s="688">
        <f t="shared" si="169"/>
        <v>0.23573785714285717</v>
      </c>
      <c r="Z320" s="688">
        <f t="shared" si="169"/>
        <v>1.6501650000000003</v>
      </c>
      <c r="AA320" s="688">
        <f t="shared" si="169"/>
        <v>0</v>
      </c>
      <c r="AB320" s="688">
        <f t="shared" si="169"/>
        <v>0</v>
      </c>
      <c r="AC320" s="688">
        <f t="shared" si="169"/>
        <v>0.14144271428571431</v>
      </c>
      <c r="AD320" s="688">
        <f t="shared" si="169"/>
        <v>0</v>
      </c>
      <c r="AE320" s="688">
        <f t="shared" si="169"/>
        <v>2.3573785714285718</v>
      </c>
      <c r="AF320" s="688">
        <v>0</v>
      </c>
      <c r="AG320" s="688">
        <f t="shared" si="168"/>
        <v>0.23573785714285717</v>
      </c>
      <c r="AH320" s="682"/>
      <c r="AI320" s="635">
        <v>0.11</v>
      </c>
      <c r="AJ320" s="88">
        <v>0</v>
      </c>
      <c r="AL320" s="88">
        <v>0</v>
      </c>
      <c r="AM320" s="689">
        <v>0.3</v>
      </c>
      <c r="AN320" s="686">
        <v>0.35</v>
      </c>
      <c r="AO320" s="686">
        <v>0.13</v>
      </c>
      <c r="AP320" s="690">
        <f>(AN320*365)*(AO320*0.67*0.01*1)</f>
        <v>0.11127025</v>
      </c>
      <c r="AQ320" s="690">
        <f>(AN320*365)*(AO320*0.67*0.001*1)</f>
        <v>1.1127025E-2</v>
      </c>
      <c r="AR320" s="691"/>
      <c r="AS320" s="690">
        <f>(AN320*365)*(AO320*0.67*0.02*1)</f>
        <v>0.2225405</v>
      </c>
      <c r="AT320" s="690">
        <f>(AN320*365)*(AO320*0.67*0.01*1)</f>
        <v>0.11127025</v>
      </c>
      <c r="AU320" s="690">
        <f>(AN320*365)*(AO320*0.67*0.25*1)</f>
        <v>2.7817562499999999</v>
      </c>
      <c r="AV320" s="690">
        <f>(AN320*365)*(AO320*0.67*0.73*1)</f>
        <v>8.1227282499999998</v>
      </c>
      <c r="AW320" s="690">
        <f>(AN320*365)*(AO320*0.67*0.03*1)</f>
        <v>0.33381074999999999</v>
      </c>
      <c r="AX320" s="691"/>
      <c r="AY320" s="631">
        <f>(AN320*365)*(AO320*0.67*0.25*1)</f>
        <v>2.7817562499999999</v>
      </c>
      <c r="AZ320" s="631">
        <f t="shared" si="155"/>
        <v>11.127025</v>
      </c>
      <c r="BA320" s="631">
        <f t="shared" si="156"/>
        <v>1.1127024999999999</v>
      </c>
      <c r="BB320" s="631">
        <f t="shared" si="157"/>
        <v>5.5635125000000001E-2</v>
      </c>
      <c r="BC320" s="631">
        <f>(AN320*365)*(AO320*0.67*0.005*1)</f>
        <v>5.5635125000000001E-2</v>
      </c>
      <c r="BD320" s="631">
        <v>0</v>
      </c>
      <c r="BE320" s="631">
        <v>0</v>
      </c>
      <c r="BF320" s="631"/>
      <c r="BG320" s="631"/>
      <c r="BH320" s="631"/>
      <c r="BI320" s="631" t="s">
        <v>146</v>
      </c>
      <c r="BJ320" s="631" t="s">
        <v>168</v>
      </c>
      <c r="BK320" s="631">
        <f t="shared" si="158"/>
        <v>0.11</v>
      </c>
      <c r="BL320" s="631" t="s">
        <v>412</v>
      </c>
      <c r="BM320" s="631">
        <v>0.2</v>
      </c>
      <c r="BN320" s="631">
        <v>0.5</v>
      </c>
      <c r="BO320" s="631" t="s">
        <v>258</v>
      </c>
      <c r="BP320" s="631">
        <f t="shared" si="159"/>
        <v>1.2445714285714284</v>
      </c>
      <c r="BQ320" s="631" t="s">
        <v>414</v>
      </c>
      <c r="BR320" s="631">
        <v>0.2</v>
      </c>
      <c r="BS320" s="631">
        <v>0.5</v>
      </c>
      <c r="BT320" s="631" t="s">
        <v>258</v>
      </c>
      <c r="BU320" s="631"/>
      <c r="BV320" s="631">
        <v>2.75</v>
      </c>
      <c r="BW320" s="631" t="s">
        <v>413</v>
      </c>
      <c r="BX320" s="631"/>
      <c r="BY320" s="631">
        <v>370.88228571428567</v>
      </c>
      <c r="BZ320" s="631" t="s">
        <v>413</v>
      </c>
      <c r="CA320" s="631"/>
      <c r="CB320" s="637"/>
      <c r="CC320" s="636"/>
      <c r="CD320" s="636"/>
      <c r="CE320" s="637"/>
      <c r="CF320" s="637"/>
      <c r="CG320" s="637"/>
      <c r="CH320" s="637"/>
      <c r="CI320" s="636"/>
      <c r="CJ320" s="636"/>
      <c r="CK320" s="637"/>
      <c r="CL320" s="637"/>
      <c r="CM320" s="637"/>
      <c r="CN320" s="705"/>
      <c r="CO320" s="667">
        <f t="shared" si="150"/>
        <v>0.2</v>
      </c>
      <c r="CP320" s="88">
        <f t="shared" si="151"/>
        <v>0.35</v>
      </c>
      <c r="CQ320" s="667">
        <f t="shared" si="152"/>
        <v>0.5</v>
      </c>
      <c r="CR320" s="67">
        <v>0.2</v>
      </c>
      <c r="CS320" s="67">
        <v>0.5</v>
      </c>
      <c r="DA320" s="910" t="s">
        <v>146</v>
      </c>
      <c r="DB320" s="910">
        <v>0.11</v>
      </c>
      <c r="DC320" s="911">
        <f t="shared" si="160"/>
        <v>2.31</v>
      </c>
      <c r="DD320" s="911">
        <f t="shared" si="161"/>
        <v>2.75</v>
      </c>
      <c r="DE320" s="910">
        <v>40</v>
      </c>
      <c r="DF320" s="910">
        <v>0.99</v>
      </c>
      <c r="DG320" s="911">
        <f t="shared" si="162"/>
        <v>39.6</v>
      </c>
      <c r="DH320" s="910">
        <v>0.02</v>
      </c>
      <c r="DI320" s="912">
        <f t="shared" si="163"/>
        <v>1.2445714285714284</v>
      </c>
      <c r="DJ320" s="912">
        <f t="shared" si="164"/>
        <v>385.81714285714281</v>
      </c>
      <c r="DK320" s="912">
        <f t="shared" si="165"/>
        <v>370.88228571428567</v>
      </c>
      <c r="DL320" s="913">
        <f t="shared" si="166"/>
        <v>388.12714285714281</v>
      </c>
      <c r="DM320" s="913">
        <f t="shared" si="166"/>
        <v>373.63228571428567</v>
      </c>
      <c r="DN320" s="705" t="s">
        <v>168</v>
      </c>
      <c r="DO320" s="67" t="s">
        <v>391</v>
      </c>
    </row>
    <row r="321" spans="15:119" s="67" customFormat="1" ht="33.75" hidden="1" customHeight="1" x14ac:dyDescent="0.35">
      <c r="O321" s="671" t="s">
        <v>147</v>
      </c>
      <c r="Q321" s="682">
        <v>1.37</v>
      </c>
      <c r="R321" s="682">
        <v>30</v>
      </c>
      <c r="S321" s="688">
        <f t="shared" si="169"/>
        <v>0</v>
      </c>
      <c r="T321" s="688">
        <f t="shared" si="169"/>
        <v>0</v>
      </c>
      <c r="U321" s="688">
        <f t="shared" si="169"/>
        <v>0.11786892857142858</v>
      </c>
      <c r="V321" s="688">
        <f t="shared" si="169"/>
        <v>0.47147571428571433</v>
      </c>
      <c r="W321" s="688">
        <f t="shared" si="169"/>
        <v>0.11786892857142858</v>
      </c>
      <c r="X321" s="688">
        <f t="shared" si="169"/>
        <v>0</v>
      </c>
      <c r="Y321" s="688">
        <f t="shared" si="169"/>
        <v>0.23573785714285717</v>
      </c>
      <c r="Z321" s="688">
        <f t="shared" si="169"/>
        <v>1.6501650000000003</v>
      </c>
      <c r="AA321" s="688">
        <f t="shared" si="169"/>
        <v>0</v>
      </c>
      <c r="AB321" s="688">
        <f t="shared" si="169"/>
        <v>0</v>
      </c>
      <c r="AC321" s="688">
        <f t="shared" si="169"/>
        <v>0.14144271428571431</v>
      </c>
      <c r="AD321" s="688">
        <f t="shared" si="169"/>
        <v>0</v>
      </c>
      <c r="AE321" s="688">
        <f t="shared" si="169"/>
        <v>2.3573785714285718</v>
      </c>
      <c r="AF321" s="688">
        <v>0</v>
      </c>
      <c r="AG321" s="688">
        <f t="shared" si="168"/>
        <v>0.23573785714285717</v>
      </c>
      <c r="AH321" s="682"/>
      <c r="AI321" s="635">
        <v>0.17</v>
      </c>
      <c r="AJ321" s="88">
        <v>0</v>
      </c>
      <c r="AL321" s="88">
        <v>0</v>
      </c>
      <c r="AM321" s="689">
        <v>0.3</v>
      </c>
      <c r="AN321" s="686">
        <v>0.35</v>
      </c>
      <c r="AO321" s="686">
        <v>0.13</v>
      </c>
      <c r="AP321" s="690">
        <f>(AN321*365)*(AO321*0.67*0.015*1)</f>
        <v>0.16690537499999999</v>
      </c>
      <c r="AQ321" s="690">
        <f>(AN321*365)*(AO321*0.67*0.005*1)</f>
        <v>5.5635125000000001E-2</v>
      </c>
      <c r="AR321" s="691"/>
      <c r="AS321" s="690">
        <f>(AN321*365)*(AO321*0.67*0.04*1)</f>
        <v>0.445081</v>
      </c>
      <c r="AT321" s="690">
        <f>(AN321*365)*(AO321*0.67*0.015*1)</f>
        <v>0.16690537499999999</v>
      </c>
      <c r="AU321" s="690">
        <f>(AN321*365)*(AO321*0.67*0.65*1)</f>
        <v>7.2325662499999996</v>
      </c>
      <c r="AV321" s="690">
        <f>(AN321*365)*(AO321*0.67*0.79*1)</f>
        <v>8.7903497500000007</v>
      </c>
      <c r="AW321" s="690">
        <f>(AN321*365)*(AO321*0.67*0.03*1)</f>
        <v>0.33381074999999999</v>
      </c>
      <c r="AX321" s="691"/>
      <c r="AY321" s="631">
        <f>(AN321*365)*(AO321*0.67*0.65*1)</f>
        <v>7.2325662499999996</v>
      </c>
      <c r="AZ321" s="631">
        <f t="shared" si="155"/>
        <v>11.127025</v>
      </c>
      <c r="BA321" s="631">
        <f t="shared" si="156"/>
        <v>1.1127024999999999</v>
      </c>
      <c r="BB321" s="631">
        <f t="shared" si="157"/>
        <v>5.5635125000000001E-2</v>
      </c>
      <c r="BC321" s="631">
        <f>(AN321*365)*(AO321*0.67*0.01*1)</f>
        <v>0.11127025</v>
      </c>
      <c r="BD321" s="631">
        <v>0</v>
      </c>
      <c r="BE321" s="631">
        <v>0</v>
      </c>
      <c r="BF321" s="631"/>
      <c r="BG321" s="631"/>
      <c r="BH321" s="631"/>
      <c r="BI321" s="631" t="s">
        <v>147</v>
      </c>
      <c r="BJ321" s="631" t="s">
        <v>168</v>
      </c>
      <c r="BK321" s="631">
        <f t="shared" si="158"/>
        <v>0.17</v>
      </c>
      <c r="BL321" s="631" t="s">
        <v>412</v>
      </c>
      <c r="BM321" s="631">
        <v>0.2</v>
      </c>
      <c r="BN321" s="631">
        <v>0.5</v>
      </c>
      <c r="BO321" s="631" t="s">
        <v>258</v>
      </c>
      <c r="BP321" s="631">
        <f t="shared" si="159"/>
        <v>1.2445714285714284</v>
      </c>
      <c r="BQ321" s="631" t="s">
        <v>414</v>
      </c>
      <c r="BR321" s="631">
        <v>0.2</v>
      </c>
      <c r="BS321" s="631">
        <v>0.5</v>
      </c>
      <c r="BT321" s="631" t="s">
        <v>258</v>
      </c>
      <c r="BU321" s="631"/>
      <c r="BV321" s="631">
        <v>4.25</v>
      </c>
      <c r="BW321" s="631" t="s">
        <v>413</v>
      </c>
      <c r="BX321" s="631"/>
      <c r="BY321" s="631">
        <v>370.88228571428567</v>
      </c>
      <c r="BZ321" s="631" t="s">
        <v>413</v>
      </c>
      <c r="CA321" s="631"/>
      <c r="CB321" s="637"/>
      <c r="CC321" s="636"/>
      <c r="CD321" s="636"/>
      <c r="CE321" s="637"/>
      <c r="CF321" s="637"/>
      <c r="CG321" s="637"/>
      <c r="CH321" s="637"/>
      <c r="CI321" s="636"/>
      <c r="CJ321" s="636"/>
      <c r="CK321" s="637"/>
      <c r="CL321" s="637"/>
      <c r="CM321" s="637"/>
      <c r="CN321" s="705"/>
      <c r="CO321" s="667">
        <f t="shared" si="150"/>
        <v>0.2</v>
      </c>
      <c r="CP321" s="88">
        <f t="shared" si="151"/>
        <v>0.35</v>
      </c>
      <c r="CQ321" s="667">
        <f t="shared" si="152"/>
        <v>0.5</v>
      </c>
      <c r="CR321" s="67">
        <v>0.2</v>
      </c>
      <c r="CS321" s="67">
        <v>0.5</v>
      </c>
      <c r="DA321" s="910" t="s">
        <v>147</v>
      </c>
      <c r="DB321" s="910">
        <v>0.17</v>
      </c>
      <c r="DC321" s="911">
        <f t="shared" si="160"/>
        <v>3.5700000000000003</v>
      </c>
      <c r="DD321" s="911">
        <f t="shared" si="161"/>
        <v>4.25</v>
      </c>
      <c r="DE321" s="910">
        <v>40</v>
      </c>
      <c r="DF321" s="910">
        <v>0.99</v>
      </c>
      <c r="DG321" s="911">
        <f t="shared" si="162"/>
        <v>39.6</v>
      </c>
      <c r="DH321" s="910">
        <v>0.02</v>
      </c>
      <c r="DI321" s="912">
        <f t="shared" si="163"/>
        <v>1.2445714285714284</v>
      </c>
      <c r="DJ321" s="912">
        <f t="shared" si="164"/>
        <v>385.81714285714281</v>
      </c>
      <c r="DK321" s="912">
        <f t="shared" si="165"/>
        <v>370.88228571428567</v>
      </c>
      <c r="DL321" s="913">
        <f t="shared" si="166"/>
        <v>389.38714285714281</v>
      </c>
      <c r="DM321" s="913">
        <f t="shared" si="166"/>
        <v>375.13228571428567</v>
      </c>
      <c r="DN321" s="705" t="s">
        <v>168</v>
      </c>
      <c r="DO321" s="67" t="s">
        <v>391</v>
      </c>
    </row>
    <row r="322" spans="15:119" s="67" customFormat="1" ht="22.5" hidden="1" customHeight="1" x14ac:dyDescent="0.35">
      <c r="O322" s="671" t="s">
        <v>148</v>
      </c>
      <c r="Q322" s="682">
        <v>1.37</v>
      </c>
      <c r="R322" s="682">
        <v>30</v>
      </c>
      <c r="S322" s="688">
        <f t="shared" si="169"/>
        <v>0</v>
      </c>
      <c r="T322" s="688">
        <f t="shared" si="169"/>
        <v>0</v>
      </c>
      <c r="U322" s="688">
        <f t="shared" si="169"/>
        <v>0.11786892857142858</v>
      </c>
      <c r="V322" s="688">
        <f t="shared" si="169"/>
        <v>0.47147571428571433</v>
      </c>
      <c r="W322" s="688">
        <f t="shared" si="169"/>
        <v>0.11786892857142858</v>
      </c>
      <c r="X322" s="688">
        <f t="shared" si="169"/>
        <v>0</v>
      </c>
      <c r="Y322" s="688">
        <f t="shared" si="169"/>
        <v>0.23573785714285717</v>
      </c>
      <c r="Z322" s="688">
        <f t="shared" si="169"/>
        <v>1.6501650000000003</v>
      </c>
      <c r="AA322" s="688">
        <f t="shared" si="169"/>
        <v>0</v>
      </c>
      <c r="AB322" s="688">
        <f t="shared" si="169"/>
        <v>0</v>
      </c>
      <c r="AC322" s="688">
        <f t="shared" si="169"/>
        <v>0.14144271428571431</v>
      </c>
      <c r="AD322" s="688">
        <f t="shared" si="169"/>
        <v>0</v>
      </c>
      <c r="AE322" s="688">
        <f t="shared" si="169"/>
        <v>2.3573785714285718</v>
      </c>
      <c r="AF322" s="688">
        <v>0</v>
      </c>
      <c r="AG322" s="688">
        <f t="shared" si="168"/>
        <v>0.23573785714285717</v>
      </c>
      <c r="AH322" s="682"/>
      <c r="AI322" s="635">
        <v>0.22</v>
      </c>
      <c r="AJ322" s="88">
        <v>0</v>
      </c>
      <c r="AL322" s="88">
        <v>0</v>
      </c>
      <c r="AM322" s="689">
        <v>0.3</v>
      </c>
      <c r="AN322" s="686">
        <v>0.35</v>
      </c>
      <c r="AO322" s="686">
        <v>0.13</v>
      </c>
      <c r="AP322" s="690">
        <f>(AN322*365)*(AO322*0.67*0.02*1)</f>
        <v>0.2225405</v>
      </c>
      <c r="AQ322" s="690">
        <f>(AN322*365)*(AO322*0.67*0.01*1)</f>
        <v>0.11127025</v>
      </c>
      <c r="AR322" s="691"/>
      <c r="AS322" s="690">
        <f>(AN322*365)*(AO322*0.67*0.05*1)</f>
        <v>0.55635124999999996</v>
      </c>
      <c r="AT322" s="690">
        <f>(AN322*365)*(AO322*0.67*0.02*1)</f>
        <v>0.2225405</v>
      </c>
      <c r="AU322" s="690">
        <f>(AN322*365)*(AO322*0.67*0.8*1)</f>
        <v>8.9016199999999994</v>
      </c>
      <c r="AV322" s="690">
        <f>(AN322*365)*(AO322*0.67*0.8*1)</f>
        <v>8.9016199999999994</v>
      </c>
      <c r="AW322" s="690">
        <f>(AN322*365)*(AO322*0.67*0.3*1)</f>
        <v>3.3381075</v>
      </c>
      <c r="AX322" s="691"/>
      <c r="AY322" s="631">
        <f>(AN322*365)*(AO322*0.67*0.8*1)</f>
        <v>8.9016199999999994</v>
      </c>
      <c r="AZ322" s="631">
        <f t="shared" si="155"/>
        <v>11.127025</v>
      </c>
      <c r="BA322" s="631">
        <f t="shared" si="156"/>
        <v>1.1127024999999999</v>
      </c>
      <c r="BB322" s="631">
        <f t="shared" si="157"/>
        <v>5.5635125000000001E-2</v>
      </c>
      <c r="BC322" s="631">
        <f>(AN322*365)*(AO322*0.67*0.015*1)</f>
        <v>0.16690537499999999</v>
      </c>
      <c r="BD322" s="631">
        <v>0</v>
      </c>
      <c r="BE322" s="631">
        <v>0</v>
      </c>
      <c r="BF322" s="631"/>
      <c r="BG322" s="631"/>
      <c r="BH322" s="631"/>
      <c r="BI322" s="631" t="s">
        <v>148</v>
      </c>
      <c r="BJ322" s="631" t="s">
        <v>168</v>
      </c>
      <c r="BK322" s="631">
        <f t="shared" si="158"/>
        <v>0.22</v>
      </c>
      <c r="BL322" s="631" t="s">
        <v>412</v>
      </c>
      <c r="BM322" s="631">
        <v>0.2</v>
      </c>
      <c r="BN322" s="631">
        <v>0.5</v>
      </c>
      <c r="BO322" s="631" t="s">
        <v>258</v>
      </c>
      <c r="BP322" s="631">
        <f t="shared" si="159"/>
        <v>1.2445714285714284</v>
      </c>
      <c r="BQ322" s="631" t="s">
        <v>414</v>
      </c>
      <c r="BR322" s="631">
        <v>0.2</v>
      </c>
      <c r="BS322" s="631">
        <v>0.5</v>
      </c>
      <c r="BT322" s="631" t="s">
        <v>258</v>
      </c>
      <c r="BU322" s="631"/>
      <c r="BV322" s="631">
        <v>5.5</v>
      </c>
      <c r="BW322" s="631" t="s">
        <v>413</v>
      </c>
      <c r="BX322" s="631"/>
      <c r="BY322" s="631">
        <v>370.88228571428567</v>
      </c>
      <c r="BZ322" s="631" t="s">
        <v>413</v>
      </c>
      <c r="CA322" s="631"/>
      <c r="CB322" s="637"/>
      <c r="CC322" s="636"/>
      <c r="CD322" s="636"/>
      <c r="CE322" s="637"/>
      <c r="CF322" s="637"/>
      <c r="CG322" s="637"/>
      <c r="CH322" s="637"/>
      <c r="CI322" s="636"/>
      <c r="CJ322" s="636"/>
      <c r="CK322" s="637"/>
      <c r="CL322" s="637"/>
      <c r="CM322" s="637"/>
      <c r="CN322" s="705"/>
      <c r="CO322" s="667">
        <f t="shared" si="150"/>
        <v>0.2</v>
      </c>
      <c r="CP322" s="88">
        <f t="shared" si="151"/>
        <v>0.35</v>
      </c>
      <c r="CQ322" s="667">
        <f t="shared" si="152"/>
        <v>0.5</v>
      </c>
      <c r="CR322" s="67">
        <v>0.2</v>
      </c>
      <c r="CS322" s="67">
        <v>0.5</v>
      </c>
      <c r="DA322" s="910" t="s">
        <v>148</v>
      </c>
      <c r="DB322" s="910">
        <v>0.22</v>
      </c>
      <c r="DC322" s="911">
        <f t="shared" si="160"/>
        <v>4.62</v>
      </c>
      <c r="DD322" s="911">
        <f t="shared" si="161"/>
        <v>5.5</v>
      </c>
      <c r="DE322" s="910">
        <v>40</v>
      </c>
      <c r="DF322" s="910">
        <v>0.99</v>
      </c>
      <c r="DG322" s="911">
        <f t="shared" si="162"/>
        <v>39.6</v>
      </c>
      <c r="DH322" s="910">
        <v>0.02</v>
      </c>
      <c r="DI322" s="912">
        <f t="shared" si="163"/>
        <v>1.2445714285714284</v>
      </c>
      <c r="DJ322" s="912">
        <f t="shared" si="164"/>
        <v>385.81714285714281</v>
      </c>
      <c r="DK322" s="912">
        <f t="shared" si="165"/>
        <v>370.88228571428567</v>
      </c>
      <c r="DL322" s="913">
        <f t="shared" si="166"/>
        <v>390.43714285714282</v>
      </c>
      <c r="DM322" s="913">
        <f t="shared" si="166"/>
        <v>376.38228571428567</v>
      </c>
      <c r="DN322" s="705" t="s">
        <v>168</v>
      </c>
      <c r="DO322" s="67" t="s">
        <v>391</v>
      </c>
    </row>
    <row r="323" spans="15:119" s="67" customFormat="1" ht="24.75" hidden="1" customHeight="1" x14ac:dyDescent="0.35">
      <c r="O323" s="671" t="s">
        <v>149</v>
      </c>
      <c r="Q323" s="682">
        <v>1.37</v>
      </c>
      <c r="R323" s="682">
        <v>30</v>
      </c>
      <c r="S323" s="688">
        <f t="shared" si="169"/>
        <v>0</v>
      </c>
      <c r="T323" s="688">
        <f t="shared" si="169"/>
        <v>0</v>
      </c>
      <c r="U323" s="688">
        <f t="shared" si="169"/>
        <v>0.11786892857142858</v>
      </c>
      <c r="V323" s="688">
        <f t="shared" si="169"/>
        <v>0.47147571428571433</v>
      </c>
      <c r="W323" s="688">
        <f t="shared" si="169"/>
        <v>0.11786892857142858</v>
      </c>
      <c r="X323" s="688">
        <f t="shared" si="169"/>
        <v>0</v>
      </c>
      <c r="Y323" s="688">
        <f t="shared" si="169"/>
        <v>0.23573785714285717</v>
      </c>
      <c r="Z323" s="688">
        <f t="shared" si="169"/>
        <v>1.6501650000000003</v>
      </c>
      <c r="AA323" s="688">
        <f t="shared" si="169"/>
        <v>0</v>
      </c>
      <c r="AB323" s="688">
        <f t="shared" si="169"/>
        <v>0</v>
      </c>
      <c r="AC323" s="688">
        <f t="shared" si="169"/>
        <v>0.14144271428571431</v>
      </c>
      <c r="AD323" s="688">
        <f t="shared" si="169"/>
        <v>0</v>
      </c>
      <c r="AE323" s="688">
        <f t="shared" si="169"/>
        <v>2.3573785714285718</v>
      </c>
      <c r="AF323" s="688">
        <v>0</v>
      </c>
      <c r="AG323" s="688">
        <f t="shared" si="169"/>
        <v>0.23573785714285717</v>
      </c>
      <c r="AH323" s="682"/>
      <c r="AI323" s="635">
        <v>1.0900000000000001</v>
      </c>
      <c r="AJ323" s="88">
        <v>0</v>
      </c>
      <c r="AL323" s="88">
        <v>0</v>
      </c>
      <c r="AM323" s="689">
        <v>0.3</v>
      </c>
      <c r="AN323" s="686">
        <v>1.72</v>
      </c>
      <c r="AO323" s="686">
        <v>0.26</v>
      </c>
      <c r="AP323" s="690">
        <f>(AN323*365)*(AO323*0.67*0.01*1)</f>
        <v>1.0936276</v>
      </c>
      <c r="AQ323" s="690">
        <f>(AN323*365)*(AO323*0.67*0.001*1)</f>
        <v>0.10936276000000002</v>
      </c>
      <c r="AR323" s="691"/>
      <c r="AS323" s="690">
        <f>(AN323*365)*(AO323*0.67*0.02*1)</f>
        <v>2.1872552000000001</v>
      </c>
      <c r="AT323" s="690">
        <f>(AN323*365)*(AO323*0.67*0.01*1)</f>
        <v>1.0936276</v>
      </c>
      <c r="AU323" s="690">
        <f>(AN323*365)*(AO323*0.67*0.25*1)</f>
        <v>27.340690000000002</v>
      </c>
      <c r="AV323" s="690">
        <f>(AN323*365)*(AO323*0.67*0.73*1)</f>
        <v>79.83481479999999</v>
      </c>
      <c r="AW323" s="690">
        <f>(AN323*365)*(AO323*0.67*0.03*1)</f>
        <v>3.2808828000000001</v>
      </c>
      <c r="AX323" s="691"/>
      <c r="AY323" s="631">
        <f>(AN323*365)*(AO323*0.67*0.25*1)</f>
        <v>27.340690000000002</v>
      </c>
      <c r="AZ323" s="631">
        <f t="shared" si="155"/>
        <v>109.36276000000001</v>
      </c>
      <c r="BA323" s="631">
        <f t="shared" si="156"/>
        <v>10.936275999999999</v>
      </c>
      <c r="BB323" s="631">
        <f t="shared" si="157"/>
        <v>0.54681380000000002</v>
      </c>
      <c r="BC323" s="631">
        <f>(AN323*365)*(AO323*0.67*0.005*1)</f>
        <v>0.54681380000000002</v>
      </c>
      <c r="BD323" s="631">
        <v>0</v>
      </c>
      <c r="BE323" s="631">
        <v>0</v>
      </c>
      <c r="BF323" s="631"/>
      <c r="BG323" s="631"/>
      <c r="BH323" s="631"/>
      <c r="BI323" s="631" t="s">
        <v>149</v>
      </c>
      <c r="BJ323" s="631" t="s">
        <v>168</v>
      </c>
      <c r="BK323" s="631">
        <f t="shared" si="158"/>
        <v>1.0900000000000001</v>
      </c>
      <c r="BL323" s="631" t="s">
        <v>412</v>
      </c>
      <c r="BM323" s="631">
        <v>0.2</v>
      </c>
      <c r="BN323" s="631">
        <v>0.5</v>
      </c>
      <c r="BO323" s="631" t="s">
        <v>258</v>
      </c>
      <c r="BP323" s="631">
        <f t="shared" si="159"/>
        <v>1.2445714285714284</v>
      </c>
      <c r="BQ323" s="631" t="s">
        <v>414</v>
      </c>
      <c r="BR323" s="631">
        <v>0.2</v>
      </c>
      <c r="BS323" s="631">
        <v>0.5</v>
      </c>
      <c r="BT323" s="631" t="s">
        <v>258</v>
      </c>
      <c r="BU323" s="631"/>
      <c r="BV323" s="631">
        <v>27.250000000000004</v>
      </c>
      <c r="BW323" s="631" t="s">
        <v>413</v>
      </c>
      <c r="BX323" s="631"/>
      <c r="BY323" s="631">
        <v>370.88228571428567</v>
      </c>
      <c r="BZ323" s="631" t="s">
        <v>413</v>
      </c>
      <c r="CA323" s="631"/>
      <c r="CB323" s="637"/>
      <c r="CC323" s="636"/>
      <c r="CD323" s="636"/>
      <c r="CE323" s="637"/>
      <c r="CF323" s="637"/>
      <c r="CG323" s="637"/>
      <c r="CH323" s="637"/>
      <c r="CI323" s="636"/>
      <c r="CJ323" s="636"/>
      <c r="CK323" s="637"/>
      <c r="CL323" s="637"/>
      <c r="CM323" s="637"/>
      <c r="CN323" s="705"/>
      <c r="CO323" s="667">
        <f t="shared" si="150"/>
        <v>0.2</v>
      </c>
      <c r="CP323" s="88">
        <f t="shared" si="151"/>
        <v>0.35</v>
      </c>
      <c r="CQ323" s="667">
        <f t="shared" si="152"/>
        <v>0.5</v>
      </c>
      <c r="CR323" s="67">
        <v>0.2</v>
      </c>
      <c r="CS323" s="67">
        <v>0.5</v>
      </c>
      <c r="DA323" s="910" t="s">
        <v>149</v>
      </c>
      <c r="DB323" s="910">
        <v>1.0900000000000001</v>
      </c>
      <c r="DC323" s="911">
        <f t="shared" si="160"/>
        <v>22.89</v>
      </c>
      <c r="DD323" s="911">
        <f t="shared" si="161"/>
        <v>27.250000000000004</v>
      </c>
      <c r="DE323" s="910">
        <v>40</v>
      </c>
      <c r="DF323" s="910">
        <v>0.99</v>
      </c>
      <c r="DG323" s="911">
        <f t="shared" si="162"/>
        <v>39.6</v>
      </c>
      <c r="DH323" s="910">
        <v>0.02</v>
      </c>
      <c r="DI323" s="912">
        <f t="shared" si="163"/>
        <v>1.2445714285714284</v>
      </c>
      <c r="DJ323" s="912">
        <f t="shared" si="164"/>
        <v>385.81714285714281</v>
      </c>
      <c r="DK323" s="912">
        <f t="shared" si="165"/>
        <v>370.88228571428567</v>
      </c>
      <c r="DL323" s="913">
        <f t="shared" si="166"/>
        <v>408.7071428571428</v>
      </c>
      <c r="DM323" s="913">
        <f t="shared" si="166"/>
        <v>398.13228571428567</v>
      </c>
      <c r="DN323" s="705" t="s">
        <v>168</v>
      </c>
      <c r="DO323" s="67" t="s">
        <v>391</v>
      </c>
    </row>
    <row r="324" spans="15:119" s="67" customFormat="1" ht="33.75" hidden="1" customHeight="1" x14ac:dyDescent="0.35">
      <c r="O324" s="671" t="s">
        <v>150</v>
      </c>
      <c r="Q324" s="682">
        <v>1.37</v>
      </c>
      <c r="R324" s="682">
        <v>30</v>
      </c>
      <c r="S324" s="688">
        <f t="shared" si="169"/>
        <v>0</v>
      </c>
      <c r="T324" s="688">
        <f t="shared" si="169"/>
        <v>0</v>
      </c>
      <c r="U324" s="688">
        <f t="shared" si="169"/>
        <v>0.11786892857142858</v>
      </c>
      <c r="V324" s="688">
        <f t="shared" si="169"/>
        <v>0.47147571428571433</v>
      </c>
      <c r="W324" s="688">
        <f t="shared" si="169"/>
        <v>0.11786892857142858</v>
      </c>
      <c r="X324" s="688">
        <f t="shared" si="169"/>
        <v>0</v>
      </c>
      <c r="Y324" s="688">
        <f t="shared" si="169"/>
        <v>0.23573785714285717</v>
      </c>
      <c r="Z324" s="688">
        <f t="shared" si="169"/>
        <v>1.6501650000000003</v>
      </c>
      <c r="AA324" s="688">
        <f t="shared" si="169"/>
        <v>0</v>
      </c>
      <c r="AB324" s="688">
        <f t="shared" si="169"/>
        <v>0</v>
      </c>
      <c r="AC324" s="688">
        <f t="shared" si="169"/>
        <v>0.14144271428571431</v>
      </c>
      <c r="AD324" s="688">
        <f t="shared" si="169"/>
        <v>0</v>
      </c>
      <c r="AE324" s="688">
        <f t="shared" si="169"/>
        <v>2.3573785714285718</v>
      </c>
      <c r="AF324" s="688">
        <v>0</v>
      </c>
      <c r="AG324" s="688">
        <f t="shared" si="169"/>
        <v>0.23573785714285717</v>
      </c>
      <c r="AH324" s="682"/>
      <c r="AI324" s="635">
        <v>1.64</v>
      </c>
      <c r="AJ324" s="88">
        <v>0</v>
      </c>
      <c r="AL324" s="88">
        <v>0</v>
      </c>
      <c r="AM324" s="689">
        <v>0.3</v>
      </c>
      <c r="AN324" s="686">
        <v>1.72</v>
      </c>
      <c r="AO324" s="686">
        <v>0.26</v>
      </c>
      <c r="AP324" s="690">
        <f>(AN324*365)*(AO324*0.67*0.015*1)</f>
        <v>1.6404414</v>
      </c>
      <c r="AQ324" s="690">
        <f>(AN324*365)*(AO324*0.67*0.005*1)</f>
        <v>0.54681380000000002</v>
      </c>
      <c r="AR324" s="691"/>
      <c r="AS324" s="690">
        <f>(AN324*365)*(AO324*0.67*0.04*1)</f>
        <v>4.3745104000000001</v>
      </c>
      <c r="AT324" s="690">
        <f>(AN324*365)*(AO324*0.67*0.015*1)</f>
        <v>1.6404414</v>
      </c>
      <c r="AU324" s="690">
        <f>(AN324*365)*(AO324*0.67*0.65*1)</f>
        <v>71.085794000000007</v>
      </c>
      <c r="AV324" s="690">
        <f>(AN324*365)*(AO324*0.67*0.79*1)</f>
        <v>86.396580400000005</v>
      </c>
      <c r="AW324" s="690">
        <f>(AN324*365)*(AO324*0.67*0.03*1)</f>
        <v>3.2808828000000001</v>
      </c>
      <c r="AX324" s="691"/>
      <c r="AY324" s="631">
        <f>(AN324*365)*(AO324*0.67*0.65*1)</f>
        <v>71.085794000000007</v>
      </c>
      <c r="AZ324" s="631">
        <f t="shared" si="155"/>
        <v>109.36276000000001</v>
      </c>
      <c r="BA324" s="631">
        <f t="shared" si="156"/>
        <v>10.936275999999999</v>
      </c>
      <c r="BB324" s="631">
        <f t="shared" si="157"/>
        <v>0.54681380000000002</v>
      </c>
      <c r="BC324" s="631">
        <f>(AN324*365)*(AO324*0.67*0.01*1)</f>
        <v>1.0936276</v>
      </c>
      <c r="BD324" s="631">
        <v>0</v>
      </c>
      <c r="BE324" s="631">
        <v>0</v>
      </c>
      <c r="BF324" s="631"/>
      <c r="BG324" s="631"/>
      <c r="BH324" s="631"/>
      <c r="BI324" s="631" t="s">
        <v>150</v>
      </c>
      <c r="BJ324" s="631" t="s">
        <v>168</v>
      </c>
      <c r="BK324" s="631">
        <f t="shared" si="158"/>
        <v>1.64</v>
      </c>
      <c r="BL324" s="631" t="s">
        <v>412</v>
      </c>
      <c r="BM324" s="631">
        <v>0.2</v>
      </c>
      <c r="BN324" s="631">
        <v>0.5</v>
      </c>
      <c r="BO324" s="631" t="s">
        <v>258</v>
      </c>
      <c r="BP324" s="631">
        <f t="shared" si="159"/>
        <v>1.2445714285714284</v>
      </c>
      <c r="BQ324" s="631" t="s">
        <v>414</v>
      </c>
      <c r="BR324" s="631">
        <v>0.2</v>
      </c>
      <c r="BS324" s="631">
        <v>0.5</v>
      </c>
      <c r="BT324" s="631" t="s">
        <v>258</v>
      </c>
      <c r="BU324" s="631"/>
      <c r="BV324" s="631">
        <v>41</v>
      </c>
      <c r="BW324" s="631" t="s">
        <v>413</v>
      </c>
      <c r="BX324" s="631"/>
      <c r="BY324" s="631">
        <v>370.88228571428567</v>
      </c>
      <c r="BZ324" s="631" t="s">
        <v>413</v>
      </c>
      <c r="CA324" s="631"/>
      <c r="CB324" s="637"/>
      <c r="CC324" s="636"/>
      <c r="CD324" s="636"/>
      <c r="CE324" s="637"/>
      <c r="CF324" s="637"/>
      <c r="CG324" s="637"/>
      <c r="CH324" s="637"/>
      <c r="CI324" s="636"/>
      <c r="CJ324" s="636"/>
      <c r="CK324" s="637"/>
      <c r="CL324" s="637"/>
      <c r="CM324" s="637"/>
      <c r="CN324" s="705"/>
      <c r="CO324" s="667">
        <f t="shared" si="150"/>
        <v>0.2</v>
      </c>
      <c r="CP324" s="88">
        <f t="shared" si="151"/>
        <v>0.35</v>
      </c>
      <c r="CQ324" s="667">
        <f t="shared" si="152"/>
        <v>0.5</v>
      </c>
      <c r="CR324" s="67">
        <v>0.2</v>
      </c>
      <c r="CS324" s="67">
        <v>0.5</v>
      </c>
      <c r="DA324" s="910" t="s">
        <v>150</v>
      </c>
      <c r="DB324" s="910">
        <v>1.64</v>
      </c>
      <c r="DC324" s="911">
        <f t="shared" si="160"/>
        <v>34.44</v>
      </c>
      <c r="DD324" s="911">
        <f t="shared" si="161"/>
        <v>41</v>
      </c>
      <c r="DE324" s="910">
        <v>40</v>
      </c>
      <c r="DF324" s="910">
        <v>0.99</v>
      </c>
      <c r="DG324" s="911">
        <f t="shared" si="162"/>
        <v>39.6</v>
      </c>
      <c r="DH324" s="910">
        <v>0.02</v>
      </c>
      <c r="DI324" s="912">
        <f t="shared" si="163"/>
        <v>1.2445714285714284</v>
      </c>
      <c r="DJ324" s="912">
        <f t="shared" si="164"/>
        <v>385.81714285714281</v>
      </c>
      <c r="DK324" s="912">
        <f t="shared" si="165"/>
        <v>370.88228571428567</v>
      </c>
      <c r="DL324" s="913">
        <f t="shared" si="166"/>
        <v>420.25714285714281</v>
      </c>
      <c r="DM324" s="913">
        <f t="shared" si="166"/>
        <v>411.88228571428567</v>
      </c>
      <c r="DN324" s="705" t="s">
        <v>168</v>
      </c>
      <c r="DO324" s="67" t="s">
        <v>391</v>
      </c>
    </row>
    <row r="325" spans="15:119" s="67" customFormat="1" ht="33.75" hidden="1" customHeight="1" x14ac:dyDescent="0.35">
      <c r="O325" s="671" t="s">
        <v>151</v>
      </c>
      <c r="Q325" s="682">
        <v>1.37</v>
      </c>
      <c r="R325" s="682">
        <v>30</v>
      </c>
      <c r="S325" s="688">
        <f t="shared" si="169"/>
        <v>0</v>
      </c>
      <c r="T325" s="688">
        <f t="shared" si="169"/>
        <v>0</v>
      </c>
      <c r="U325" s="688">
        <f t="shared" si="169"/>
        <v>0.11786892857142858</v>
      </c>
      <c r="V325" s="688">
        <f t="shared" si="169"/>
        <v>0.47147571428571433</v>
      </c>
      <c r="W325" s="688">
        <f t="shared" si="169"/>
        <v>0.11786892857142858</v>
      </c>
      <c r="X325" s="688">
        <f t="shared" si="169"/>
        <v>0</v>
      </c>
      <c r="Y325" s="688">
        <f t="shared" si="169"/>
        <v>0.23573785714285717</v>
      </c>
      <c r="Z325" s="688">
        <f t="shared" si="169"/>
        <v>1.6501650000000003</v>
      </c>
      <c r="AA325" s="688">
        <f t="shared" si="169"/>
        <v>0</v>
      </c>
      <c r="AB325" s="688">
        <f t="shared" si="169"/>
        <v>0</v>
      </c>
      <c r="AC325" s="688">
        <f t="shared" si="169"/>
        <v>0.14144271428571431</v>
      </c>
      <c r="AD325" s="688">
        <f t="shared" si="169"/>
        <v>0</v>
      </c>
      <c r="AE325" s="688">
        <f t="shared" si="169"/>
        <v>2.3573785714285718</v>
      </c>
      <c r="AF325" s="688">
        <v>0</v>
      </c>
      <c r="AG325" s="688">
        <f t="shared" si="169"/>
        <v>0.23573785714285717</v>
      </c>
      <c r="AH325" s="682"/>
      <c r="AI325" s="635">
        <v>2.19</v>
      </c>
      <c r="AJ325" s="88">
        <v>0</v>
      </c>
      <c r="AL325" s="88">
        <v>0</v>
      </c>
      <c r="AM325" s="689">
        <v>0.3</v>
      </c>
      <c r="AN325" s="686">
        <v>1.72</v>
      </c>
      <c r="AO325" s="686">
        <v>0.26</v>
      </c>
      <c r="AP325" s="690">
        <f>(AN325*365)*(AO325*0.67*0.02*1)</f>
        <v>2.1872552000000001</v>
      </c>
      <c r="AQ325" s="690">
        <f>(AN325*365)*(AO325*0.67*0.01*1)</f>
        <v>1.0936276</v>
      </c>
      <c r="AR325" s="691"/>
      <c r="AS325" s="690">
        <f>(AN325*365)*(AO325*0.67*0.05*1)</f>
        <v>5.4681379999999997</v>
      </c>
      <c r="AT325" s="690">
        <f>(AN325*365)*(AO325*0.67*0.02*1)</f>
        <v>2.1872552000000001</v>
      </c>
      <c r="AU325" s="690">
        <f>(AN325*365)*(AO325*0.67*0.8*1)</f>
        <v>87.490207999999996</v>
      </c>
      <c r="AV325" s="690">
        <f>(AN325*365)*(AO325*0.67*0.8*1)</f>
        <v>87.490207999999996</v>
      </c>
      <c r="AW325" s="690">
        <f>(AN325*365)*(AO325*0.67*0.3*1)</f>
        <v>32.808828000000005</v>
      </c>
      <c r="AX325" s="691"/>
      <c r="AY325" s="631">
        <f>(AN325*365)*(AO325*0.67*0.8*1)</f>
        <v>87.490207999999996</v>
      </c>
      <c r="AZ325" s="631">
        <f t="shared" si="155"/>
        <v>109.36276000000001</v>
      </c>
      <c r="BA325" s="631">
        <f t="shared" si="156"/>
        <v>10.936275999999999</v>
      </c>
      <c r="BB325" s="631">
        <f t="shared" si="157"/>
        <v>0.54681380000000002</v>
      </c>
      <c r="BC325" s="631">
        <f>(AN325*365)*(AO325*0.67*0.015*1)</f>
        <v>1.6404414</v>
      </c>
      <c r="BD325" s="631">
        <v>0</v>
      </c>
      <c r="BE325" s="631">
        <v>0</v>
      </c>
      <c r="BF325" s="631"/>
      <c r="BG325" s="631"/>
      <c r="BH325" s="631"/>
      <c r="BI325" s="631" t="s">
        <v>151</v>
      </c>
      <c r="BJ325" s="631" t="s">
        <v>168</v>
      </c>
      <c r="BK325" s="631">
        <f t="shared" si="158"/>
        <v>2.1800000000000002</v>
      </c>
      <c r="BL325" s="631" t="s">
        <v>412</v>
      </c>
      <c r="BM325" s="631">
        <v>0.2</v>
      </c>
      <c r="BN325" s="631">
        <v>0.5</v>
      </c>
      <c r="BO325" s="631" t="s">
        <v>258</v>
      </c>
      <c r="BP325" s="631">
        <f t="shared" si="159"/>
        <v>1.2445714285714284</v>
      </c>
      <c r="BQ325" s="631" t="s">
        <v>414</v>
      </c>
      <c r="BR325" s="631">
        <v>0.2</v>
      </c>
      <c r="BS325" s="631">
        <v>0.5</v>
      </c>
      <c r="BT325" s="631" t="s">
        <v>258</v>
      </c>
      <c r="BU325" s="631"/>
      <c r="BV325" s="631">
        <v>54.500000000000007</v>
      </c>
      <c r="BW325" s="631" t="s">
        <v>413</v>
      </c>
      <c r="BX325" s="631"/>
      <c r="BY325" s="631">
        <v>370.88228571428567</v>
      </c>
      <c r="BZ325" s="631" t="s">
        <v>413</v>
      </c>
      <c r="CA325" s="631"/>
      <c r="CB325" s="637"/>
      <c r="CC325" s="636"/>
      <c r="CD325" s="636"/>
      <c r="CE325" s="637"/>
      <c r="CF325" s="637"/>
      <c r="CG325" s="637"/>
      <c r="CH325" s="637"/>
      <c r="CI325" s="636"/>
      <c r="CJ325" s="636"/>
      <c r="CK325" s="637"/>
      <c r="CL325" s="637"/>
      <c r="CM325" s="637"/>
      <c r="CN325" s="705"/>
      <c r="CO325" s="667">
        <f t="shared" si="150"/>
        <v>0.2</v>
      </c>
      <c r="CP325" s="88">
        <f t="shared" si="151"/>
        <v>0.35</v>
      </c>
      <c r="CQ325" s="667">
        <f t="shared" si="152"/>
        <v>0.5</v>
      </c>
      <c r="CR325" s="67">
        <v>0.2</v>
      </c>
      <c r="CS325" s="67">
        <v>0.5</v>
      </c>
      <c r="DA325" s="910" t="s">
        <v>151</v>
      </c>
      <c r="DB325" s="910">
        <v>2.1800000000000002</v>
      </c>
      <c r="DC325" s="911">
        <f t="shared" si="160"/>
        <v>45.78</v>
      </c>
      <c r="DD325" s="911">
        <f t="shared" si="161"/>
        <v>54.500000000000007</v>
      </c>
      <c r="DE325" s="910">
        <v>40</v>
      </c>
      <c r="DF325" s="910">
        <v>0.99</v>
      </c>
      <c r="DG325" s="911">
        <f t="shared" si="162"/>
        <v>39.6</v>
      </c>
      <c r="DH325" s="910">
        <v>0.02</v>
      </c>
      <c r="DI325" s="912">
        <f t="shared" si="163"/>
        <v>1.2445714285714284</v>
      </c>
      <c r="DJ325" s="912">
        <f t="shared" si="164"/>
        <v>385.81714285714281</v>
      </c>
      <c r="DK325" s="912">
        <f t="shared" si="165"/>
        <v>370.88228571428567</v>
      </c>
      <c r="DL325" s="913">
        <f t="shared" si="166"/>
        <v>431.59714285714279</v>
      </c>
      <c r="DM325" s="913">
        <f t="shared" si="166"/>
        <v>425.38228571428567</v>
      </c>
      <c r="DN325" s="705" t="s">
        <v>168</v>
      </c>
      <c r="DO325" s="67" t="s">
        <v>391</v>
      </c>
    </row>
    <row r="326" spans="15:119" s="67" customFormat="1" ht="33.75" hidden="1" customHeight="1" x14ac:dyDescent="0.35">
      <c r="O326" s="671" t="s">
        <v>152</v>
      </c>
      <c r="Q326" s="682">
        <v>1.37</v>
      </c>
      <c r="R326" s="682">
        <v>30</v>
      </c>
      <c r="S326" s="688">
        <f t="shared" si="169"/>
        <v>0</v>
      </c>
      <c r="T326" s="688">
        <f t="shared" si="169"/>
        <v>0</v>
      </c>
      <c r="U326" s="688">
        <f t="shared" si="169"/>
        <v>0.11786892857142858</v>
      </c>
      <c r="V326" s="688">
        <f t="shared" si="169"/>
        <v>0.47147571428571433</v>
      </c>
      <c r="W326" s="688">
        <f t="shared" si="169"/>
        <v>0.11786892857142858</v>
      </c>
      <c r="X326" s="688">
        <f t="shared" si="169"/>
        <v>0</v>
      </c>
      <c r="Y326" s="688">
        <f t="shared" si="169"/>
        <v>0.23573785714285717</v>
      </c>
      <c r="Z326" s="688">
        <f t="shared" si="169"/>
        <v>1.6501650000000003</v>
      </c>
      <c r="AA326" s="688">
        <f t="shared" si="169"/>
        <v>0</v>
      </c>
      <c r="AB326" s="688">
        <f t="shared" si="169"/>
        <v>0</v>
      </c>
      <c r="AC326" s="688">
        <f t="shared" si="169"/>
        <v>0.14144271428571431</v>
      </c>
      <c r="AD326" s="688">
        <f t="shared" si="169"/>
        <v>0</v>
      </c>
      <c r="AE326" s="688">
        <f t="shared" si="169"/>
        <v>2.3573785714285718</v>
      </c>
      <c r="AF326" s="688">
        <v>0</v>
      </c>
      <c r="AG326" s="688">
        <f t="shared" si="169"/>
        <v>0.23573785714285717</v>
      </c>
      <c r="AH326" s="682"/>
      <c r="AI326" s="635">
        <v>0.6</v>
      </c>
      <c r="AJ326" s="88">
        <v>0</v>
      </c>
      <c r="AL326" s="88">
        <v>0</v>
      </c>
      <c r="AM326" s="689">
        <v>0.3</v>
      </c>
      <c r="AN326" s="686">
        <v>0.94</v>
      </c>
      <c r="AO326" s="686">
        <v>0.26</v>
      </c>
      <c r="AP326" s="690">
        <f>(AN326*365)*(AO326*0.67*0.01*1)</f>
        <v>0.59768019999999999</v>
      </c>
      <c r="AQ326" s="690">
        <f>(AN326*365)*(AO326*0.67*0.001*1)</f>
        <v>5.9768020000000005E-2</v>
      </c>
      <c r="AR326" s="691"/>
      <c r="AS326" s="690">
        <f>(AN326*365)*(AO326*0.67*0.02*1)</f>
        <v>1.1953604</v>
      </c>
      <c r="AT326" s="690">
        <f>(AN326*365)*(AO326*0.67*0.01*1)</f>
        <v>0.59768019999999999</v>
      </c>
      <c r="AU326" s="690">
        <f>(AN326*365)*(AO326*0.67*0.25*1)</f>
        <v>14.942005</v>
      </c>
      <c r="AV326" s="690">
        <f>(AN326*365)*(AO326*0.67*0.73*1)</f>
        <v>43.630654599999993</v>
      </c>
      <c r="AW326" s="690">
        <f>(AN326*365)*(AO326*0.67*0.03*1)</f>
        <v>1.7930406000000001</v>
      </c>
      <c r="AX326" s="691"/>
      <c r="AY326" s="631">
        <f>(AN326*365)*(AO326*0.67*0.25*1)</f>
        <v>14.942005</v>
      </c>
      <c r="AZ326" s="631">
        <f t="shared" si="155"/>
        <v>59.76802</v>
      </c>
      <c r="BA326" s="631">
        <f t="shared" si="156"/>
        <v>5.9768020000000002</v>
      </c>
      <c r="BB326" s="631">
        <f t="shared" si="157"/>
        <v>0.2988401</v>
      </c>
      <c r="BC326" s="631">
        <f>(AN326*365)*(AO326*0.67*0.005*1)</f>
        <v>0.2988401</v>
      </c>
      <c r="BD326" s="631">
        <v>0</v>
      </c>
      <c r="BE326" s="631">
        <v>0</v>
      </c>
      <c r="BF326" s="631"/>
      <c r="BG326" s="631"/>
      <c r="BH326" s="631"/>
      <c r="BI326" s="631" t="s">
        <v>152</v>
      </c>
      <c r="BJ326" s="631" t="s">
        <v>168</v>
      </c>
      <c r="BK326" s="631">
        <f t="shared" si="158"/>
        <v>0.6</v>
      </c>
      <c r="BL326" s="631" t="s">
        <v>412</v>
      </c>
      <c r="BM326" s="631">
        <v>0.2</v>
      </c>
      <c r="BN326" s="631">
        <v>0.5</v>
      </c>
      <c r="BO326" s="631" t="s">
        <v>258</v>
      </c>
      <c r="BP326" s="631">
        <f t="shared" si="159"/>
        <v>1.2445714285714284</v>
      </c>
      <c r="BQ326" s="631" t="s">
        <v>414</v>
      </c>
      <c r="BR326" s="631">
        <v>0.2</v>
      </c>
      <c r="BS326" s="631">
        <v>0.5</v>
      </c>
      <c r="BT326" s="631" t="s">
        <v>258</v>
      </c>
      <c r="BU326" s="631"/>
      <c r="BV326" s="631">
        <v>15</v>
      </c>
      <c r="BW326" s="631" t="s">
        <v>413</v>
      </c>
      <c r="BX326" s="631"/>
      <c r="BY326" s="631">
        <v>370.88228571428567</v>
      </c>
      <c r="BZ326" s="631" t="s">
        <v>413</v>
      </c>
      <c r="CA326" s="631"/>
      <c r="CB326" s="637"/>
      <c r="CC326" s="636"/>
      <c r="CD326" s="636"/>
      <c r="CE326" s="637"/>
      <c r="CF326" s="637"/>
      <c r="CG326" s="637"/>
      <c r="CH326" s="637"/>
      <c r="CI326" s="636"/>
      <c r="CJ326" s="636"/>
      <c r="CK326" s="637"/>
      <c r="CL326" s="637"/>
      <c r="CM326" s="637"/>
      <c r="CN326" s="705"/>
      <c r="CO326" s="667">
        <f t="shared" si="150"/>
        <v>0.2</v>
      </c>
      <c r="CP326" s="88">
        <f t="shared" si="151"/>
        <v>0.35</v>
      </c>
      <c r="CQ326" s="667">
        <f t="shared" si="152"/>
        <v>0.5</v>
      </c>
      <c r="CR326" s="67">
        <v>0.2</v>
      </c>
      <c r="CS326" s="67">
        <v>0.5</v>
      </c>
      <c r="DA326" s="910" t="s">
        <v>152</v>
      </c>
      <c r="DB326" s="910">
        <v>0.6</v>
      </c>
      <c r="DC326" s="911">
        <f t="shared" si="160"/>
        <v>12.6</v>
      </c>
      <c r="DD326" s="911">
        <f t="shared" si="161"/>
        <v>15</v>
      </c>
      <c r="DE326" s="910">
        <v>40</v>
      </c>
      <c r="DF326" s="910">
        <v>0.99</v>
      </c>
      <c r="DG326" s="911">
        <f t="shared" si="162"/>
        <v>39.6</v>
      </c>
      <c r="DH326" s="910">
        <v>0.02</v>
      </c>
      <c r="DI326" s="912">
        <f t="shared" si="163"/>
        <v>1.2445714285714284</v>
      </c>
      <c r="DJ326" s="912">
        <f t="shared" si="164"/>
        <v>385.81714285714281</v>
      </c>
      <c r="DK326" s="912">
        <f t="shared" si="165"/>
        <v>370.88228571428567</v>
      </c>
      <c r="DL326" s="913">
        <f t="shared" si="166"/>
        <v>398.41714285714284</v>
      </c>
      <c r="DM326" s="913">
        <f t="shared" si="166"/>
        <v>385.88228571428567</v>
      </c>
      <c r="DN326" s="705" t="s">
        <v>168</v>
      </c>
      <c r="DO326" s="67" t="s">
        <v>391</v>
      </c>
    </row>
    <row r="327" spans="15:119" s="67" customFormat="1" ht="33.75" hidden="1" customHeight="1" x14ac:dyDescent="0.35">
      <c r="O327" s="671" t="s">
        <v>153</v>
      </c>
      <c r="Q327" s="682">
        <v>1.37</v>
      </c>
      <c r="R327" s="682">
        <v>30</v>
      </c>
      <c r="S327" s="688">
        <f t="shared" si="169"/>
        <v>0</v>
      </c>
      <c r="T327" s="688">
        <f t="shared" si="169"/>
        <v>0</v>
      </c>
      <c r="U327" s="688">
        <f t="shared" si="169"/>
        <v>0.11786892857142858</v>
      </c>
      <c r="V327" s="688">
        <f t="shared" si="169"/>
        <v>0.47147571428571433</v>
      </c>
      <c r="W327" s="688">
        <f t="shared" si="169"/>
        <v>0.11786892857142858</v>
      </c>
      <c r="X327" s="688">
        <f t="shared" si="169"/>
        <v>0</v>
      </c>
      <c r="Y327" s="688">
        <f t="shared" si="169"/>
        <v>0.23573785714285717</v>
      </c>
      <c r="Z327" s="688">
        <f t="shared" si="169"/>
        <v>1.6501650000000003</v>
      </c>
      <c r="AA327" s="688">
        <f t="shared" si="169"/>
        <v>0</v>
      </c>
      <c r="AB327" s="688">
        <f t="shared" si="169"/>
        <v>0</v>
      </c>
      <c r="AC327" s="688">
        <f t="shared" si="169"/>
        <v>0.14144271428571431</v>
      </c>
      <c r="AD327" s="688">
        <f t="shared" si="169"/>
        <v>0</v>
      </c>
      <c r="AE327" s="688">
        <f t="shared" si="169"/>
        <v>2.3573785714285718</v>
      </c>
      <c r="AF327" s="688">
        <v>0</v>
      </c>
      <c r="AG327" s="688">
        <f t="shared" si="169"/>
        <v>0.23573785714285717</v>
      </c>
      <c r="AH327" s="682"/>
      <c r="AI327" s="635">
        <v>0.9</v>
      </c>
      <c r="AJ327" s="88">
        <v>0</v>
      </c>
      <c r="AL327" s="88">
        <v>0</v>
      </c>
      <c r="AM327" s="689">
        <v>0.3</v>
      </c>
      <c r="AN327" s="686">
        <v>0.94</v>
      </c>
      <c r="AO327" s="686">
        <v>0.26</v>
      </c>
      <c r="AP327" s="690">
        <f>(AN327*365)*(AO327*0.67*0.015*1)</f>
        <v>0.89652030000000005</v>
      </c>
      <c r="AQ327" s="690">
        <f>(AN327*365)*(AO327*0.67*0.005*1)</f>
        <v>0.2988401</v>
      </c>
      <c r="AR327" s="691"/>
      <c r="AS327" s="690">
        <f>(AN327*365)*(AO327*0.67*0.04*1)</f>
        <v>2.3907208</v>
      </c>
      <c r="AT327" s="690">
        <f>(AN327*365)*(AO327*0.67*0.015*1)</f>
        <v>0.89652030000000005</v>
      </c>
      <c r="AU327" s="690">
        <f>(AN327*365)*(AO327*0.67*0.65*1)</f>
        <v>38.849212999999999</v>
      </c>
      <c r="AV327" s="690">
        <f>(AN327*365)*(AO327*0.67*0.79*1)</f>
        <v>47.216735800000002</v>
      </c>
      <c r="AW327" s="690">
        <f>(AN327*365)*(AO327*0.67*0.03*1)</f>
        <v>1.7930406000000001</v>
      </c>
      <c r="AX327" s="691"/>
      <c r="AY327" s="631">
        <f>(AN327*365)*(AO327*0.67*0.65*1)</f>
        <v>38.849212999999999</v>
      </c>
      <c r="AZ327" s="631">
        <f t="shared" si="155"/>
        <v>59.76802</v>
      </c>
      <c r="BA327" s="631">
        <f t="shared" si="156"/>
        <v>5.9768020000000002</v>
      </c>
      <c r="BB327" s="631">
        <f t="shared" si="157"/>
        <v>0.2988401</v>
      </c>
      <c r="BC327" s="631">
        <f>(AN327*365)*(AO327*0.67*0.01*1)</f>
        <v>0.59768019999999999</v>
      </c>
      <c r="BD327" s="631">
        <v>0</v>
      </c>
      <c r="BE327" s="631">
        <v>0</v>
      </c>
      <c r="BF327" s="631"/>
      <c r="BG327" s="631"/>
      <c r="BH327" s="631"/>
      <c r="BI327" s="631" t="s">
        <v>153</v>
      </c>
      <c r="BJ327" s="631" t="s">
        <v>168</v>
      </c>
      <c r="BK327" s="631">
        <f t="shared" si="158"/>
        <v>0.9</v>
      </c>
      <c r="BL327" s="631" t="s">
        <v>412</v>
      </c>
      <c r="BM327" s="631">
        <v>0.2</v>
      </c>
      <c r="BN327" s="631">
        <v>0.5</v>
      </c>
      <c r="BO327" s="631" t="s">
        <v>258</v>
      </c>
      <c r="BP327" s="631">
        <f t="shared" si="159"/>
        <v>1.2445714285714284</v>
      </c>
      <c r="BQ327" s="631" t="s">
        <v>414</v>
      </c>
      <c r="BR327" s="631">
        <v>0.2</v>
      </c>
      <c r="BS327" s="631">
        <v>0.5</v>
      </c>
      <c r="BT327" s="631" t="s">
        <v>258</v>
      </c>
      <c r="BU327" s="631"/>
      <c r="BV327" s="631">
        <v>22.5</v>
      </c>
      <c r="BW327" s="631" t="s">
        <v>413</v>
      </c>
      <c r="BX327" s="631"/>
      <c r="BY327" s="631">
        <v>370.88228571428567</v>
      </c>
      <c r="BZ327" s="631" t="s">
        <v>413</v>
      </c>
      <c r="CA327" s="631"/>
      <c r="CB327" s="637"/>
      <c r="CC327" s="636"/>
      <c r="CD327" s="636"/>
      <c r="CE327" s="637"/>
      <c r="CF327" s="637"/>
      <c r="CG327" s="637"/>
      <c r="CH327" s="637"/>
      <c r="CI327" s="636"/>
      <c r="CJ327" s="636"/>
      <c r="CK327" s="637"/>
      <c r="CL327" s="637"/>
      <c r="CM327" s="637"/>
      <c r="CN327" s="705"/>
      <c r="CO327" s="667">
        <f t="shared" si="150"/>
        <v>0.2</v>
      </c>
      <c r="CP327" s="88">
        <f t="shared" si="151"/>
        <v>0.35</v>
      </c>
      <c r="CQ327" s="667">
        <f t="shared" si="152"/>
        <v>0.5</v>
      </c>
      <c r="CR327" s="67">
        <v>0.2</v>
      </c>
      <c r="CS327" s="67">
        <v>0.5</v>
      </c>
      <c r="DA327" s="910" t="s">
        <v>153</v>
      </c>
      <c r="DB327" s="910">
        <v>0.9</v>
      </c>
      <c r="DC327" s="911">
        <f t="shared" si="160"/>
        <v>18.900000000000002</v>
      </c>
      <c r="DD327" s="911">
        <f t="shared" si="161"/>
        <v>22.5</v>
      </c>
      <c r="DE327" s="910">
        <v>40</v>
      </c>
      <c r="DF327" s="910">
        <v>0.99</v>
      </c>
      <c r="DG327" s="911">
        <f t="shared" si="162"/>
        <v>39.6</v>
      </c>
      <c r="DH327" s="910">
        <v>0.02</v>
      </c>
      <c r="DI327" s="912">
        <f t="shared" si="163"/>
        <v>1.2445714285714284</v>
      </c>
      <c r="DJ327" s="912">
        <f t="shared" si="164"/>
        <v>385.81714285714281</v>
      </c>
      <c r="DK327" s="912">
        <f t="shared" si="165"/>
        <v>370.88228571428567</v>
      </c>
      <c r="DL327" s="913">
        <f t="shared" si="166"/>
        <v>404.71714285714279</v>
      </c>
      <c r="DM327" s="913">
        <f t="shared" si="166"/>
        <v>393.38228571428567</v>
      </c>
      <c r="DN327" s="705" t="s">
        <v>168</v>
      </c>
      <c r="DO327" s="67" t="s">
        <v>391</v>
      </c>
    </row>
    <row r="328" spans="15:119" s="67" customFormat="1" ht="33.75" hidden="1" customHeight="1" x14ac:dyDescent="0.35">
      <c r="O328" s="671" t="s">
        <v>154</v>
      </c>
      <c r="Q328" s="682">
        <v>1.37</v>
      </c>
      <c r="R328" s="682">
        <v>30</v>
      </c>
      <c r="S328" s="688">
        <f t="shared" si="169"/>
        <v>0</v>
      </c>
      <c r="T328" s="688">
        <f t="shared" si="169"/>
        <v>0</v>
      </c>
      <c r="U328" s="688">
        <f t="shared" si="169"/>
        <v>0.11786892857142858</v>
      </c>
      <c r="V328" s="688">
        <f t="shared" si="169"/>
        <v>0.47147571428571433</v>
      </c>
      <c r="W328" s="688">
        <f t="shared" si="169"/>
        <v>0.11786892857142858</v>
      </c>
      <c r="X328" s="688">
        <f t="shared" si="169"/>
        <v>0</v>
      </c>
      <c r="Y328" s="688">
        <f t="shared" si="169"/>
        <v>0.23573785714285717</v>
      </c>
      <c r="Z328" s="688">
        <f t="shared" si="169"/>
        <v>1.6501650000000003</v>
      </c>
      <c r="AA328" s="688">
        <f t="shared" si="169"/>
        <v>0</v>
      </c>
      <c r="AB328" s="688">
        <f t="shared" si="169"/>
        <v>0</v>
      </c>
      <c r="AC328" s="688">
        <f t="shared" si="169"/>
        <v>0.14144271428571431</v>
      </c>
      <c r="AD328" s="688">
        <f t="shared" si="169"/>
        <v>0</v>
      </c>
      <c r="AE328" s="688">
        <f t="shared" si="169"/>
        <v>2.3573785714285718</v>
      </c>
      <c r="AF328" s="688">
        <v>0</v>
      </c>
      <c r="AG328" s="688">
        <f t="shared" si="169"/>
        <v>0.23573785714285717</v>
      </c>
      <c r="AH328" s="682"/>
      <c r="AI328" s="635">
        <v>1.2</v>
      </c>
      <c r="AJ328" s="88">
        <v>0</v>
      </c>
      <c r="AL328" s="88">
        <v>0</v>
      </c>
      <c r="AM328" s="689">
        <v>0.3</v>
      </c>
      <c r="AN328" s="686">
        <v>0.94</v>
      </c>
      <c r="AO328" s="686">
        <v>0.26</v>
      </c>
      <c r="AP328" s="690">
        <f>(AN328*365)*(AO328*0.67*0.02*1)</f>
        <v>1.1953604</v>
      </c>
      <c r="AQ328" s="690">
        <f>(AN328*365)*(AO328*0.67*0.01*1)</f>
        <v>0.59768019999999999</v>
      </c>
      <c r="AR328" s="691"/>
      <c r="AS328" s="690">
        <f>(AN328*365)*(AO328*0.67*0.05*1)</f>
        <v>2.9884010000000001</v>
      </c>
      <c r="AT328" s="690">
        <f>(AN328*365)*(AO328*0.67*0.02*1)</f>
        <v>1.1953604</v>
      </c>
      <c r="AU328" s="690">
        <f>(AN328*365)*(AO328*0.67*0.8*1)</f>
        <v>47.814416000000001</v>
      </c>
      <c r="AV328" s="690">
        <f>(AN328*365)*(AO328*0.67*0.8*1)</f>
        <v>47.814416000000001</v>
      </c>
      <c r="AW328" s="690">
        <f>(AN328*365)*(AO328*0.67*0.3*1)</f>
        <v>17.930406000000001</v>
      </c>
      <c r="AX328" s="691"/>
      <c r="AY328" s="631">
        <f>(AN328*365)*(AO328*0.67*0.8*1)</f>
        <v>47.814416000000001</v>
      </c>
      <c r="AZ328" s="631">
        <f t="shared" si="155"/>
        <v>59.76802</v>
      </c>
      <c r="BA328" s="631">
        <f t="shared" si="156"/>
        <v>5.9768020000000002</v>
      </c>
      <c r="BB328" s="631">
        <f t="shared" si="157"/>
        <v>0.2988401</v>
      </c>
      <c r="BC328" s="631">
        <f>(AN328*365)*(AO328*0.67*0.015*1)</f>
        <v>0.89652030000000005</v>
      </c>
      <c r="BD328" s="631">
        <v>0</v>
      </c>
      <c r="BE328" s="631">
        <v>0</v>
      </c>
      <c r="BF328" s="631"/>
      <c r="BG328" s="631"/>
      <c r="BH328" s="631"/>
      <c r="BI328" s="631" t="s">
        <v>154</v>
      </c>
      <c r="BJ328" s="631" t="s">
        <v>168</v>
      </c>
      <c r="BK328" s="631">
        <f t="shared" si="158"/>
        <v>1.19</v>
      </c>
      <c r="BL328" s="631" t="s">
        <v>412</v>
      </c>
      <c r="BM328" s="631">
        <v>0.2</v>
      </c>
      <c r="BN328" s="631">
        <v>0.5</v>
      </c>
      <c r="BO328" s="631" t="s">
        <v>258</v>
      </c>
      <c r="BP328" s="631">
        <f t="shared" si="159"/>
        <v>1.2445714285714284</v>
      </c>
      <c r="BQ328" s="631" t="s">
        <v>414</v>
      </c>
      <c r="BR328" s="631">
        <v>0.2</v>
      </c>
      <c r="BS328" s="631">
        <v>0.5</v>
      </c>
      <c r="BT328" s="631" t="s">
        <v>258</v>
      </c>
      <c r="BU328" s="631"/>
      <c r="BV328" s="631">
        <v>29.75</v>
      </c>
      <c r="BW328" s="631" t="s">
        <v>413</v>
      </c>
      <c r="BX328" s="631"/>
      <c r="BY328" s="631">
        <v>370.88228571428567</v>
      </c>
      <c r="BZ328" s="631" t="s">
        <v>413</v>
      </c>
      <c r="CA328" s="631"/>
      <c r="CB328" s="637"/>
      <c r="CC328" s="636"/>
      <c r="CD328" s="636"/>
      <c r="CE328" s="637"/>
      <c r="CF328" s="637"/>
      <c r="CG328" s="637"/>
      <c r="CH328" s="637"/>
      <c r="CI328" s="636"/>
      <c r="CJ328" s="636"/>
      <c r="CK328" s="637"/>
      <c r="CL328" s="637"/>
      <c r="CM328" s="637"/>
      <c r="CN328" s="705"/>
      <c r="CO328" s="667">
        <f t="shared" si="150"/>
        <v>0.2</v>
      </c>
      <c r="CP328" s="88">
        <f t="shared" si="151"/>
        <v>0.35</v>
      </c>
      <c r="CQ328" s="667">
        <f t="shared" si="152"/>
        <v>0.5</v>
      </c>
      <c r="CR328" s="67">
        <v>0.2</v>
      </c>
      <c r="CS328" s="67">
        <v>0.5</v>
      </c>
      <c r="DA328" s="910" t="s">
        <v>154</v>
      </c>
      <c r="DB328" s="910">
        <v>1.19</v>
      </c>
      <c r="DC328" s="911">
        <f t="shared" si="160"/>
        <v>24.99</v>
      </c>
      <c r="DD328" s="911">
        <f t="shared" si="161"/>
        <v>29.75</v>
      </c>
      <c r="DE328" s="910">
        <v>40</v>
      </c>
      <c r="DF328" s="910">
        <v>0.99</v>
      </c>
      <c r="DG328" s="911">
        <f t="shared" si="162"/>
        <v>39.6</v>
      </c>
      <c r="DH328" s="910">
        <v>0.02</v>
      </c>
      <c r="DI328" s="912">
        <f t="shared" si="163"/>
        <v>1.2445714285714284</v>
      </c>
      <c r="DJ328" s="912">
        <f t="shared" si="164"/>
        <v>385.81714285714281</v>
      </c>
      <c r="DK328" s="912">
        <f t="shared" si="165"/>
        <v>370.88228571428567</v>
      </c>
      <c r="DL328" s="913">
        <f t="shared" si="166"/>
        <v>410.80714285714282</v>
      </c>
      <c r="DM328" s="913">
        <f t="shared" si="166"/>
        <v>400.63228571428567</v>
      </c>
      <c r="DN328" s="705" t="s">
        <v>168</v>
      </c>
      <c r="DO328" s="67" t="s">
        <v>391</v>
      </c>
    </row>
    <row r="329" spans="15:119" s="67" customFormat="1" ht="15" hidden="1" customHeight="1" x14ac:dyDescent="0.25">
      <c r="O329" s="671" t="s">
        <v>547</v>
      </c>
      <c r="Q329" s="682">
        <v>1.37</v>
      </c>
      <c r="R329" s="682">
        <v>30</v>
      </c>
      <c r="S329" s="688">
        <f t="shared" si="169"/>
        <v>0</v>
      </c>
      <c r="T329" s="688">
        <f t="shared" si="169"/>
        <v>0</v>
      </c>
      <c r="U329" s="688">
        <f t="shared" si="169"/>
        <v>0.11786892857142858</v>
      </c>
      <c r="V329" s="688">
        <f t="shared" si="169"/>
        <v>0.47147571428571433</v>
      </c>
      <c r="W329" s="688">
        <f t="shared" si="169"/>
        <v>0.11786892857142858</v>
      </c>
      <c r="X329" s="688">
        <f t="shared" si="169"/>
        <v>0</v>
      </c>
      <c r="Y329" s="688">
        <f t="shared" si="169"/>
        <v>0.23573785714285717</v>
      </c>
      <c r="Z329" s="688">
        <f t="shared" si="169"/>
        <v>1.6501650000000003</v>
      </c>
      <c r="AA329" s="688">
        <f t="shared" si="169"/>
        <v>0</v>
      </c>
      <c r="AB329" s="688">
        <f t="shared" si="169"/>
        <v>0</v>
      </c>
      <c r="AC329" s="688">
        <f t="shared" si="169"/>
        <v>0.14144271428571431</v>
      </c>
      <c r="AD329" s="688">
        <f t="shared" si="169"/>
        <v>0</v>
      </c>
      <c r="AE329" s="688">
        <f t="shared" si="169"/>
        <v>2.3573785714285718</v>
      </c>
      <c r="AF329" s="688">
        <v>0</v>
      </c>
      <c r="AG329" s="688">
        <f t="shared" si="169"/>
        <v>0.23573785714285717</v>
      </c>
      <c r="AH329" s="682"/>
      <c r="AI329" s="635">
        <v>0.08</v>
      </c>
      <c r="AJ329" s="88"/>
      <c r="AK329" s="88"/>
      <c r="AL329" s="88"/>
      <c r="AM329" s="88"/>
      <c r="AN329" s="686">
        <v>0.1</v>
      </c>
      <c r="AO329" s="686">
        <v>0.32</v>
      </c>
      <c r="AP329" s="690">
        <f>(AN329*365)*(AO329*0.67*0.01*1)</f>
        <v>7.8256000000000006E-2</v>
      </c>
      <c r="AQ329" s="690">
        <f>(AN329*365)*(AO329*0.67*0.001*1)</f>
        <v>7.8256000000000003E-3</v>
      </c>
      <c r="AR329" s="691"/>
      <c r="AS329" s="690">
        <f>(AN329*365)*(AO329*0.67*0.02*1)</f>
        <v>0.15651200000000001</v>
      </c>
      <c r="AT329" s="690">
        <f>(AN329*365)*(AO329*0.67*0.01*1)</f>
        <v>7.8256000000000006E-2</v>
      </c>
      <c r="AU329" s="690">
        <f>(AN329*365)*(AO329*0.67*0.25*1)</f>
        <v>1.9564000000000001</v>
      </c>
      <c r="AV329" s="690">
        <f>(AN329*365)*(AO329*0.67*0.73*1)</f>
        <v>5.7126880000000009</v>
      </c>
      <c r="AW329" s="690">
        <f>(AN329*365)*(AO329*0.67*0.03*1)</f>
        <v>0.234768</v>
      </c>
      <c r="AX329" s="691"/>
      <c r="AY329" s="631">
        <f>(AN329*365)*(AO329*0.67*0.25*1)</f>
        <v>1.9564000000000001</v>
      </c>
      <c r="AZ329" s="631">
        <f t="shared" si="155"/>
        <v>7.8256000000000006</v>
      </c>
      <c r="BA329" s="631">
        <f t="shared" si="156"/>
        <v>0.78256000000000003</v>
      </c>
      <c r="BB329" s="631">
        <f t="shared" si="157"/>
        <v>3.9128000000000003E-2</v>
      </c>
      <c r="BC329" s="631">
        <f>(AN329*365)*(AO329*0.67*0.005*1)</f>
        <v>3.9128000000000003E-2</v>
      </c>
      <c r="BD329" s="631">
        <v>0</v>
      </c>
      <c r="BE329" s="631">
        <v>0</v>
      </c>
      <c r="BF329" s="631"/>
      <c r="BG329" s="631"/>
      <c r="BH329" s="631"/>
      <c r="BI329" s="631"/>
      <c r="BJ329" s="631"/>
      <c r="BK329" s="631"/>
      <c r="BL329" s="631"/>
      <c r="BM329" s="631"/>
      <c r="BN329" s="631"/>
      <c r="BO329" s="631"/>
      <c r="BP329" s="631"/>
      <c r="BQ329" s="631"/>
      <c r="BR329" s="631"/>
      <c r="BS329" s="631"/>
      <c r="BT329" s="631"/>
      <c r="BU329" s="631"/>
      <c r="BV329" s="631"/>
      <c r="BW329" s="631"/>
      <c r="BX329" s="631"/>
      <c r="BY329" s="631"/>
      <c r="BZ329" s="631"/>
      <c r="CA329" s="631"/>
      <c r="CB329" s="637"/>
      <c r="CC329" s="636"/>
      <c r="CD329" s="636"/>
      <c r="CE329" s="637"/>
      <c r="CF329" s="637"/>
      <c r="CG329" s="637"/>
      <c r="CH329" s="637"/>
      <c r="CI329" s="636"/>
      <c r="CJ329" s="636"/>
      <c r="CK329" s="637"/>
      <c r="CL329" s="637"/>
      <c r="CM329" s="637"/>
      <c r="CN329" s="705"/>
      <c r="CO329" s="667">
        <f t="shared" si="150"/>
        <v>0</v>
      </c>
      <c r="CP329" s="88">
        <f t="shared" si="151"/>
        <v>0</v>
      </c>
      <c r="CQ329" s="667">
        <f t="shared" si="152"/>
        <v>0</v>
      </c>
      <c r="DC329" s="705"/>
      <c r="DD329" s="909"/>
      <c r="DE329" s="705"/>
      <c r="DF329" s="705"/>
      <c r="DG329" s="705"/>
      <c r="DH329" s="705"/>
      <c r="DI329" s="705"/>
    </row>
    <row r="330" spans="15:119" s="67" customFormat="1" ht="15" hidden="1" customHeight="1" x14ac:dyDescent="0.25">
      <c r="O330" s="671" t="s">
        <v>548</v>
      </c>
      <c r="Q330" s="682">
        <v>1.37</v>
      </c>
      <c r="R330" s="682">
        <v>30</v>
      </c>
      <c r="S330" s="688">
        <f t="shared" si="169"/>
        <v>0</v>
      </c>
      <c r="T330" s="688">
        <f t="shared" si="169"/>
        <v>0</v>
      </c>
      <c r="U330" s="688">
        <f t="shared" si="169"/>
        <v>0.11786892857142858</v>
      </c>
      <c r="V330" s="688">
        <f t="shared" si="169"/>
        <v>0.47147571428571433</v>
      </c>
      <c r="W330" s="688">
        <f t="shared" si="169"/>
        <v>0.11786892857142858</v>
      </c>
      <c r="X330" s="688">
        <f t="shared" si="169"/>
        <v>0</v>
      </c>
      <c r="Y330" s="688">
        <f t="shared" si="169"/>
        <v>0.23573785714285717</v>
      </c>
      <c r="Z330" s="688">
        <f t="shared" si="169"/>
        <v>1.6501650000000003</v>
      </c>
      <c r="AA330" s="688">
        <f t="shared" si="169"/>
        <v>0</v>
      </c>
      <c r="AB330" s="688">
        <f t="shared" si="169"/>
        <v>0</v>
      </c>
      <c r="AC330" s="688">
        <f t="shared" si="169"/>
        <v>0.14144271428571431</v>
      </c>
      <c r="AD330" s="688">
        <f t="shared" si="169"/>
        <v>0</v>
      </c>
      <c r="AE330" s="688">
        <f t="shared" si="169"/>
        <v>2.3573785714285718</v>
      </c>
      <c r="AF330" s="688">
        <v>0</v>
      </c>
      <c r="AG330" s="688">
        <f t="shared" si="169"/>
        <v>0.23573785714285717</v>
      </c>
      <c r="AH330" s="682"/>
      <c r="AN330" s="686">
        <v>0.1</v>
      </c>
      <c r="AO330" s="686">
        <v>0.32</v>
      </c>
      <c r="AP330" s="690">
        <f>(AN330*365)*(AO330*0.67*0.015*1)</f>
        <v>0.117384</v>
      </c>
      <c r="AQ330" s="690">
        <f>(AN330*365)*(AO330*0.67*0.005*1)</f>
        <v>3.9128000000000003E-2</v>
      </c>
      <c r="AR330" s="691"/>
      <c r="AS330" s="690">
        <f>(AN330*365)*(AO330*0.67*0.04*1)</f>
        <v>0.31302400000000002</v>
      </c>
      <c r="AT330" s="690">
        <f>(AN330*365)*(AO330*0.67*0.015*1)</f>
        <v>0.117384</v>
      </c>
      <c r="AU330" s="690">
        <f>(AN330*365)*(AO330*0.67*0.65*1)</f>
        <v>5.0866400000000001</v>
      </c>
      <c r="AV330" s="690">
        <f>(AN330*365)*(AO330*0.67*0.79*1)</f>
        <v>6.1822240000000006</v>
      </c>
      <c r="AW330" s="690">
        <f>(AN330*365)*(AO330*0.67*0.03*1)</f>
        <v>0.234768</v>
      </c>
      <c r="AX330" s="691"/>
      <c r="AY330" s="631">
        <f>(AN330*365)*(AO330*0.67*0.65*1)</f>
        <v>5.0866400000000001</v>
      </c>
      <c r="AZ330" s="631">
        <f t="shared" si="155"/>
        <v>7.8256000000000006</v>
      </c>
      <c r="BA330" s="631">
        <f t="shared" si="156"/>
        <v>0.78256000000000003</v>
      </c>
      <c r="BB330" s="631">
        <f t="shared" si="157"/>
        <v>3.9128000000000003E-2</v>
      </c>
      <c r="BC330" s="631">
        <f>(AN330*365)*(AO330*0.67*0.01*1)</f>
        <v>7.8256000000000006E-2</v>
      </c>
      <c r="BD330" s="631">
        <v>0</v>
      </c>
      <c r="BE330" s="631">
        <v>0</v>
      </c>
      <c r="BF330" s="631"/>
      <c r="BG330" s="631"/>
      <c r="BH330" s="631"/>
      <c r="BI330" s="631"/>
      <c r="BJ330" s="631"/>
      <c r="BK330" s="631"/>
      <c r="BL330" s="631"/>
      <c r="BM330" s="631"/>
      <c r="BN330" s="631"/>
      <c r="BO330" s="631"/>
      <c r="BP330" s="631"/>
      <c r="BQ330" s="631"/>
      <c r="BR330" s="631"/>
      <c r="BS330" s="631"/>
      <c r="BT330" s="631"/>
      <c r="BU330" s="631"/>
      <c r="BV330" s="631"/>
      <c r="BW330" s="631"/>
      <c r="BX330" s="631"/>
      <c r="BY330" s="631"/>
      <c r="BZ330" s="631"/>
      <c r="CA330" s="631"/>
      <c r="CB330" s="637"/>
      <c r="CC330" s="636"/>
      <c r="CD330" s="636"/>
      <c r="CE330" s="637"/>
      <c r="CF330" s="637"/>
      <c r="CG330" s="637"/>
      <c r="CH330" s="637"/>
      <c r="CI330" s="636"/>
      <c r="CJ330" s="636"/>
      <c r="CK330" s="637"/>
      <c r="CL330" s="637"/>
      <c r="CM330" s="637"/>
      <c r="CN330" s="705"/>
      <c r="CO330" s="667">
        <f t="shared" si="150"/>
        <v>0</v>
      </c>
      <c r="CP330" s="88">
        <f t="shared" si="151"/>
        <v>0</v>
      </c>
      <c r="CQ330" s="667">
        <f t="shared" si="152"/>
        <v>0</v>
      </c>
      <c r="DC330" s="705" t="s">
        <v>67</v>
      </c>
      <c r="DE330" s="705" t="s">
        <v>103</v>
      </c>
      <c r="DF330" s="705" t="s">
        <v>104</v>
      </c>
      <c r="DG330" s="705"/>
      <c r="DH330" s="705"/>
      <c r="DI330" s="705"/>
      <c r="DJ330" s="705" t="s">
        <v>105</v>
      </c>
      <c r="DK330" s="705" t="s">
        <v>106</v>
      </c>
      <c r="DL330" s="705" t="s">
        <v>107</v>
      </c>
      <c r="DM330" s="705"/>
      <c r="DN330" s="705" t="s">
        <v>108</v>
      </c>
    </row>
    <row r="331" spans="15:119" s="67" customFormat="1" ht="18" hidden="1" customHeight="1" x14ac:dyDescent="0.25">
      <c r="O331" s="671" t="s">
        <v>549</v>
      </c>
      <c r="Q331" s="682">
        <v>1.37</v>
      </c>
      <c r="R331" s="682">
        <v>30</v>
      </c>
      <c r="S331" s="688">
        <f t="shared" si="169"/>
        <v>0</v>
      </c>
      <c r="T331" s="688">
        <f t="shared" si="169"/>
        <v>0</v>
      </c>
      <c r="U331" s="688">
        <f t="shared" si="169"/>
        <v>0.11786892857142858</v>
      </c>
      <c r="V331" s="688">
        <f t="shared" si="169"/>
        <v>0.47147571428571433</v>
      </c>
      <c r="W331" s="688">
        <f t="shared" si="169"/>
        <v>0.11786892857142858</v>
      </c>
      <c r="X331" s="688">
        <f t="shared" si="169"/>
        <v>0</v>
      </c>
      <c r="Y331" s="688">
        <f t="shared" si="169"/>
        <v>0.23573785714285717</v>
      </c>
      <c r="Z331" s="688">
        <f t="shared" si="169"/>
        <v>1.6501650000000003</v>
      </c>
      <c r="AA331" s="688">
        <f t="shared" si="169"/>
        <v>0</v>
      </c>
      <c r="AB331" s="688">
        <f t="shared" si="169"/>
        <v>0</v>
      </c>
      <c r="AC331" s="688">
        <f t="shared" si="169"/>
        <v>0.14144271428571431</v>
      </c>
      <c r="AD331" s="688">
        <f t="shared" si="169"/>
        <v>0</v>
      </c>
      <c r="AE331" s="688">
        <f t="shared" si="169"/>
        <v>2.3573785714285718</v>
      </c>
      <c r="AF331" s="688">
        <v>0</v>
      </c>
      <c r="AG331" s="688">
        <f t="shared" si="169"/>
        <v>0.23573785714285717</v>
      </c>
      <c r="AH331" s="682"/>
      <c r="AN331" s="686">
        <v>0.1</v>
      </c>
      <c r="AO331" s="686">
        <v>0.32</v>
      </c>
      <c r="AP331" s="690">
        <f>(AN331*365)*(AO331*0.67*0.02*1)</f>
        <v>0.15651200000000001</v>
      </c>
      <c r="AQ331" s="690">
        <f>(AN331*365)*(AO331*0.67*0.01*1)</f>
        <v>7.8256000000000006E-2</v>
      </c>
      <c r="AR331" s="691"/>
      <c r="AS331" s="690">
        <f>(AN331*365)*(AO331*0.67*0.05*1)</f>
        <v>0.39128000000000002</v>
      </c>
      <c r="AT331" s="690">
        <f>(AN331*365)*(AO331*0.67*0.02*1)</f>
        <v>0.15651200000000001</v>
      </c>
      <c r="AU331" s="690">
        <f>(AN331*365)*(AO331*0.67*0.8*1)</f>
        <v>6.2604800000000003</v>
      </c>
      <c r="AV331" s="690">
        <f>(AN331*365)*(AO331*0.67*0.8*1)</f>
        <v>6.2604800000000003</v>
      </c>
      <c r="AW331" s="690">
        <f>(AN331*365)*(AO331*0.67*0.3*1)</f>
        <v>2.34768</v>
      </c>
      <c r="AX331" s="691"/>
      <c r="AY331" s="631">
        <f>(AN331*365)*(AO331*0.67*0.8*1)</f>
        <v>6.2604800000000003</v>
      </c>
      <c r="AZ331" s="631">
        <f t="shared" si="155"/>
        <v>7.8256000000000006</v>
      </c>
      <c r="BA331" s="631">
        <f t="shared" si="156"/>
        <v>0.78256000000000003</v>
      </c>
      <c r="BB331" s="631">
        <f t="shared" si="157"/>
        <v>3.9128000000000003E-2</v>
      </c>
      <c r="BC331" s="631">
        <f>(AN331*365)*(AO331*0.67*0.015*1)</f>
        <v>0.117384</v>
      </c>
      <c r="BD331" s="631">
        <v>0</v>
      </c>
      <c r="BE331" s="631">
        <v>0</v>
      </c>
      <c r="BF331" s="631"/>
      <c r="BG331" s="631"/>
      <c r="BH331" s="631"/>
      <c r="BI331" s="631"/>
      <c r="BJ331" s="631"/>
      <c r="BK331" s="631"/>
      <c r="BL331" s="631"/>
      <c r="BM331" s="631"/>
      <c r="BN331" s="631"/>
      <c r="BO331" s="631"/>
      <c r="BP331" s="631"/>
      <c r="BQ331" s="631"/>
      <c r="BR331" s="631"/>
      <c r="BS331" s="631"/>
      <c r="BT331" s="631"/>
      <c r="BU331" s="631"/>
      <c r="BV331" s="631"/>
      <c r="BW331" s="631"/>
      <c r="BX331" s="631"/>
      <c r="BY331" s="631"/>
      <c r="BZ331" s="631"/>
      <c r="CA331" s="631"/>
      <c r="CB331" s="637"/>
      <c r="CC331" s="636"/>
      <c r="CD331" s="636"/>
      <c r="CE331" s="637"/>
      <c r="CF331" s="637"/>
      <c r="CG331" s="637"/>
      <c r="CH331" s="637"/>
      <c r="CI331" s="636"/>
      <c r="CJ331" s="636"/>
      <c r="CK331" s="637"/>
      <c r="CL331" s="637"/>
      <c r="CM331" s="637"/>
      <c r="CN331" s="705"/>
      <c r="CO331" s="667">
        <f t="shared" si="150"/>
        <v>0</v>
      </c>
      <c r="CP331" s="88">
        <f t="shared" si="151"/>
        <v>0</v>
      </c>
      <c r="CQ331" s="667">
        <f t="shared" si="152"/>
        <v>0</v>
      </c>
      <c r="DA331" s="67" t="s">
        <v>62</v>
      </c>
      <c r="DB331" s="67" t="s">
        <v>49</v>
      </c>
      <c r="DC331" s="67">
        <f>+DN331</f>
        <v>6.1897500000000008E-2</v>
      </c>
      <c r="DE331" s="705">
        <v>1</v>
      </c>
      <c r="DF331" s="705">
        <v>0.9</v>
      </c>
      <c r="DG331" s="705"/>
      <c r="DH331" s="705"/>
      <c r="DI331" s="705"/>
      <c r="DJ331" s="705">
        <v>0.5</v>
      </c>
      <c r="DK331" s="705">
        <v>5.0000000000000001E-3</v>
      </c>
      <c r="DL331" s="705">
        <f>+DE331*DF331*DJ331*DK331*21</f>
        <v>4.7250000000000007E-2</v>
      </c>
      <c r="DM331" s="705"/>
      <c r="DN331" s="67">
        <f>+DL331+DM342</f>
        <v>6.1897500000000008E-2</v>
      </c>
      <c r="DO331" s="705" t="s">
        <v>375</v>
      </c>
    </row>
    <row r="332" spans="15:119" s="67" customFormat="1" ht="15" hidden="1" customHeight="1" x14ac:dyDescent="0.25">
      <c r="O332" s="671" t="s">
        <v>550</v>
      </c>
      <c r="Q332" s="682"/>
      <c r="R332" s="682"/>
      <c r="S332" s="684"/>
      <c r="T332" s="684"/>
      <c r="U332" s="684"/>
      <c r="V332" s="684"/>
      <c r="W332" s="684"/>
      <c r="X332" s="684"/>
      <c r="Y332" s="684"/>
      <c r="Z332" s="684"/>
      <c r="AA332" s="684"/>
      <c r="AB332" s="684"/>
      <c r="AC332" s="684"/>
      <c r="AD332" s="684"/>
      <c r="AE332" s="684"/>
      <c r="AF332" s="684"/>
      <c r="AG332" s="684"/>
      <c r="AH332" s="682"/>
      <c r="AI332" s="635">
        <v>5.67</v>
      </c>
      <c r="AN332" s="686">
        <v>1.1599999999999999</v>
      </c>
      <c r="AO332" s="686">
        <v>0.25</v>
      </c>
      <c r="AP332" s="690">
        <f>(AN332*365)*(AO332*0.67*0.01*1)</f>
        <v>0.70919500000000002</v>
      </c>
      <c r="AQ332" s="690">
        <f>(AN332*365)*(AO332*0.67*0.001*1)</f>
        <v>7.0919499999999996E-2</v>
      </c>
      <c r="AR332" s="691"/>
      <c r="AS332" s="690">
        <f>(AN332*365)*(AO332*0.67*0.02*1)</f>
        <v>1.41839</v>
      </c>
      <c r="AT332" s="690">
        <f>(AN332*365)*(AO332*0.67*0.01*1)</f>
        <v>0.70919500000000002</v>
      </c>
      <c r="AU332" s="690">
        <f>(AN332*365)*(AO332*0.67*0.25*1)</f>
        <v>17.729875</v>
      </c>
      <c r="AV332" s="690">
        <f>(AN332*365)*(AO332*0.67*0.73*1)</f>
        <v>51.771235000000004</v>
      </c>
      <c r="AW332" s="690">
        <f>(AN332*365)*(AO332*0.67*0.03*1)</f>
        <v>2.1275849999999998</v>
      </c>
      <c r="AX332" s="691"/>
      <c r="AY332" s="631">
        <f>(AN332*365)*(AO332*0.67*0.25*1)</f>
        <v>17.729875</v>
      </c>
      <c r="AZ332" s="631">
        <f t="shared" si="155"/>
        <v>70.919499999999999</v>
      </c>
      <c r="BA332" s="631">
        <f t="shared" si="156"/>
        <v>7.0919499999999998</v>
      </c>
      <c r="BB332" s="631">
        <f t="shared" si="157"/>
        <v>0.35459750000000001</v>
      </c>
      <c r="BC332" s="631">
        <f>(AN332*365)*(AO332*0.67*0.005*1)</f>
        <v>0.35459750000000001</v>
      </c>
      <c r="BD332" s="631">
        <v>0</v>
      </c>
      <c r="BE332" s="631">
        <v>0</v>
      </c>
      <c r="BF332" s="631"/>
      <c r="BG332" s="631"/>
      <c r="BH332" s="631"/>
      <c r="BI332" s="631" t="s">
        <v>58</v>
      </c>
      <c r="BJ332" s="631"/>
      <c r="BK332" s="631" t="s">
        <v>279</v>
      </c>
      <c r="BL332" s="631"/>
      <c r="BM332" s="631" t="s">
        <v>233</v>
      </c>
      <c r="BN332" s="631" t="s">
        <v>233</v>
      </c>
      <c r="BO332" s="631" t="s">
        <v>240</v>
      </c>
      <c r="BP332" s="631" t="s">
        <v>282</v>
      </c>
      <c r="BQ332" s="631"/>
      <c r="BR332" s="631" t="s">
        <v>233</v>
      </c>
      <c r="BS332" s="631" t="s">
        <v>233</v>
      </c>
      <c r="BT332" s="631" t="s">
        <v>240</v>
      </c>
      <c r="BU332" s="631"/>
      <c r="BV332" s="631"/>
      <c r="BW332" s="631"/>
      <c r="BX332" s="631"/>
      <c r="BY332" s="631"/>
      <c r="BZ332" s="631"/>
      <c r="CA332" s="631"/>
      <c r="CB332" s="637"/>
      <c r="CC332" s="636"/>
      <c r="CD332" s="636"/>
      <c r="CE332" s="637"/>
      <c r="CF332" s="637"/>
      <c r="CG332" s="637"/>
      <c r="CH332" s="637"/>
      <c r="CI332" s="636"/>
      <c r="CJ332" s="636"/>
      <c r="CK332" s="637"/>
      <c r="CL332" s="637"/>
      <c r="CM332" s="637"/>
      <c r="CN332" s="705"/>
      <c r="CO332" s="667" t="str">
        <f t="shared" si="150"/>
        <v>Incertidumbre (+/- %)</v>
      </c>
      <c r="CP332" s="88" t="e">
        <f t="shared" si="151"/>
        <v>#VALUE!</v>
      </c>
      <c r="CQ332" s="667" t="str">
        <f t="shared" si="152"/>
        <v>Incertidumbre (+/- %)</v>
      </c>
      <c r="DF332" s="705"/>
      <c r="DG332" s="705"/>
      <c r="DH332" s="705"/>
      <c r="DI332" s="705"/>
    </row>
    <row r="333" spans="15:119" s="67" customFormat="1" ht="15.75" hidden="1" customHeight="1" x14ac:dyDescent="0.25">
      <c r="O333" s="671" t="s">
        <v>551</v>
      </c>
      <c r="Q333" s="682"/>
      <c r="R333" s="682"/>
      <c r="S333" s="684"/>
      <c r="T333" s="684"/>
      <c r="U333" s="684"/>
      <c r="V333" s="684"/>
      <c r="W333" s="684"/>
      <c r="X333" s="684"/>
      <c r="Y333" s="684"/>
      <c r="Z333" s="684"/>
      <c r="AA333" s="684"/>
      <c r="AB333" s="684"/>
      <c r="AC333" s="684"/>
      <c r="AD333" s="684"/>
      <c r="AE333" s="684"/>
      <c r="AF333" s="684"/>
      <c r="AG333" s="684"/>
      <c r="AH333" s="682"/>
      <c r="AN333" s="686">
        <v>1.1599999999999999</v>
      </c>
      <c r="AO333" s="686">
        <v>0.25</v>
      </c>
      <c r="AP333" s="690">
        <f>(AN333*365)*(AO333*0.67*0.015*1)</f>
        <v>1.0637924999999999</v>
      </c>
      <c r="AQ333" s="690">
        <f>(AN333*365)*(AO333*0.67*0.005*1)</f>
        <v>0.35459750000000001</v>
      </c>
      <c r="AR333" s="691"/>
      <c r="AS333" s="690">
        <f>(AN333*365)*(AO333*0.67*0.04*1)</f>
        <v>2.8367800000000001</v>
      </c>
      <c r="AT333" s="690">
        <f>(AN333*365)*(AO333*0.67*0.015*1)</f>
        <v>1.0637924999999999</v>
      </c>
      <c r="AU333" s="690">
        <f>(AN333*365)*(AO333*0.67*0.65*1)</f>
        <v>46.097675000000002</v>
      </c>
      <c r="AV333" s="690">
        <f>(AN333*365)*(AO333*0.67*0.79*1)</f>
        <v>56.026405000000011</v>
      </c>
      <c r="AW333" s="690">
        <f>(AN333*365)*(AO333*0.67*0.03*1)</f>
        <v>2.1275849999999998</v>
      </c>
      <c r="AX333" s="691"/>
      <c r="AY333" s="631">
        <f>(AN333*365)*(AO333*0.67*0.65*1)</f>
        <v>46.097675000000002</v>
      </c>
      <c r="AZ333" s="631">
        <f t="shared" si="155"/>
        <v>70.919499999999999</v>
      </c>
      <c r="BA333" s="631">
        <f t="shared" si="156"/>
        <v>7.0919499999999998</v>
      </c>
      <c r="BB333" s="631">
        <f t="shared" si="157"/>
        <v>0.35459750000000001</v>
      </c>
      <c r="BC333" s="631">
        <f>(AN333*365)*(AO333*0.67*0.01*1)</f>
        <v>0.70919500000000002</v>
      </c>
      <c r="BD333" s="631">
        <v>0</v>
      </c>
      <c r="BE333" s="631">
        <v>0</v>
      </c>
      <c r="BF333" s="631"/>
      <c r="BG333" s="631"/>
      <c r="BH333" s="631"/>
      <c r="BI333" s="631"/>
      <c r="BJ333" s="631" t="s">
        <v>253</v>
      </c>
      <c r="BK333" s="631"/>
      <c r="BL333" s="631" t="s">
        <v>251</v>
      </c>
      <c r="BM333" s="631"/>
      <c r="BN333" s="631"/>
      <c r="BO333" s="631"/>
      <c r="BP333" s="631"/>
      <c r="BQ333" s="631" t="s">
        <v>251</v>
      </c>
      <c r="BR333" s="631"/>
      <c r="BS333" s="631"/>
      <c r="BT333" s="631"/>
      <c r="BU333" s="631"/>
      <c r="BV333" s="631"/>
      <c r="BW333" s="631"/>
      <c r="BX333" s="631"/>
      <c r="BY333" s="631"/>
      <c r="BZ333" s="631"/>
      <c r="CA333" s="631"/>
      <c r="CB333" s="637"/>
      <c r="CC333" s="636"/>
      <c r="CD333" s="636"/>
      <c r="CE333" s="637"/>
      <c r="CF333" s="637"/>
      <c r="CG333" s="637"/>
      <c r="CH333" s="637"/>
      <c r="CI333" s="636"/>
      <c r="CJ333" s="636"/>
      <c r="CK333" s="637"/>
      <c r="CL333" s="637"/>
      <c r="CM333" s="637"/>
      <c r="CN333" s="705"/>
      <c r="CO333" s="667">
        <f t="shared" si="150"/>
        <v>0</v>
      </c>
      <c r="CP333" s="88">
        <f t="shared" si="151"/>
        <v>0</v>
      </c>
      <c r="CQ333" s="667">
        <f t="shared" si="152"/>
        <v>0</v>
      </c>
      <c r="DF333" s="705"/>
      <c r="DG333" s="705"/>
      <c r="DH333" s="705"/>
      <c r="DI333" s="705"/>
      <c r="DL333" s="705">
        <f>+DE331*DF331*DJ331*DK331*25</f>
        <v>5.6250000000000008E-2</v>
      </c>
      <c r="DN333" s="67">
        <f>+DL333+DM344</f>
        <v>7.0330500000000004E-2</v>
      </c>
    </row>
    <row r="334" spans="15:119" s="67" customFormat="1" ht="18.75" hidden="1" customHeight="1" x14ac:dyDescent="0.35">
      <c r="O334" s="671" t="s">
        <v>552</v>
      </c>
      <c r="Q334" s="682"/>
      <c r="R334" s="682"/>
      <c r="S334" s="684"/>
      <c r="T334" s="684"/>
      <c r="U334" s="684"/>
      <c r="V334" s="684"/>
      <c r="W334" s="684"/>
      <c r="X334" s="684"/>
      <c r="Y334" s="684"/>
      <c r="Z334" s="684"/>
      <c r="AA334" s="684"/>
      <c r="AB334" s="684"/>
      <c r="AC334" s="684"/>
      <c r="AD334" s="684"/>
      <c r="AE334" s="684"/>
      <c r="AF334" s="684"/>
      <c r="AG334" s="684"/>
      <c r="AH334" s="682"/>
      <c r="AN334" s="686">
        <v>1.1599999999999999</v>
      </c>
      <c r="AO334" s="686">
        <v>0.25</v>
      </c>
      <c r="AP334" s="690">
        <f>(AN334*365)*(AO334*0.67*0.02*1)</f>
        <v>1.41839</v>
      </c>
      <c r="AQ334" s="690">
        <f>(AN334*365)*(AO334*0.67*0.01*1)</f>
        <v>0.70919500000000002</v>
      </c>
      <c r="AR334" s="691"/>
      <c r="AS334" s="690">
        <f>(AN334*365)*(AO334*0.67*0.05*1)</f>
        <v>3.5459749999999999</v>
      </c>
      <c r="AT334" s="690">
        <f>(AN334*365)*(AO334*0.67*0.02*1)</f>
        <v>1.41839</v>
      </c>
      <c r="AU334" s="690">
        <f>(AN334*365)*(AO334*0.67*0.8*1)</f>
        <v>56.735599999999998</v>
      </c>
      <c r="AV334" s="690">
        <f>(AN334*365)*(AO334*0.67*0.8*1)</f>
        <v>56.735599999999998</v>
      </c>
      <c r="AW334" s="690">
        <f>(AN334*365)*(AO334*0.67*0.3*1)</f>
        <v>21.275849999999998</v>
      </c>
      <c r="AX334" s="691"/>
      <c r="AY334" s="631">
        <f>(AN334*365)*(AO334*0.67*0.8*1)</f>
        <v>56.735599999999998</v>
      </c>
      <c r="AZ334" s="631">
        <f t="shared" si="155"/>
        <v>70.919499999999999</v>
      </c>
      <c r="BA334" s="631">
        <f t="shared" si="156"/>
        <v>7.0919499999999998</v>
      </c>
      <c r="BB334" s="631">
        <f t="shared" si="157"/>
        <v>0.35459750000000001</v>
      </c>
      <c r="BC334" s="631">
        <f>(AN334*365)*(AO334*0.67*0.015*1)</f>
        <v>1.0637924999999999</v>
      </c>
      <c r="BD334" s="631">
        <v>0</v>
      </c>
      <c r="BE334" s="631">
        <v>0</v>
      </c>
      <c r="BF334" s="631"/>
      <c r="BG334" s="631"/>
      <c r="BH334" s="631"/>
      <c r="BI334" s="631" t="s">
        <v>469</v>
      </c>
      <c r="BJ334" s="631" t="s">
        <v>470</v>
      </c>
      <c r="BK334" s="631">
        <f>10/1000</f>
        <v>0.01</v>
      </c>
      <c r="BL334" s="631" t="s">
        <v>415</v>
      </c>
      <c r="BM334" s="631">
        <f>0.08/10</f>
        <v>8.0000000000000002E-3</v>
      </c>
      <c r="BN334" s="631">
        <f>20/10</f>
        <v>2</v>
      </c>
      <c r="BO334" s="631" t="s">
        <v>258</v>
      </c>
      <c r="BP334" s="631">
        <f>0.6/1000</f>
        <v>5.9999999999999995E-4</v>
      </c>
      <c r="BQ334" s="631" t="s">
        <v>416</v>
      </c>
      <c r="BR334" s="631">
        <f>0.2/0.6</f>
        <v>0.33333333333333337</v>
      </c>
      <c r="BS334" s="631">
        <f>1.2/0.6</f>
        <v>2</v>
      </c>
      <c r="BT334" s="631" t="s">
        <v>258</v>
      </c>
      <c r="BU334" s="631"/>
      <c r="BV334" s="631"/>
      <c r="BW334" s="631"/>
      <c r="BX334" s="631"/>
      <c r="BY334" s="631"/>
      <c r="BZ334" s="631"/>
      <c r="CA334" s="631"/>
      <c r="CB334" s="637"/>
      <c r="CC334" s="636"/>
      <c r="CD334" s="636"/>
      <c r="CE334" s="637"/>
      <c r="CF334" s="637"/>
      <c r="CG334" s="637"/>
      <c r="CH334" s="637"/>
      <c r="CI334" s="636"/>
      <c r="CJ334" s="636"/>
      <c r="CK334" s="637"/>
      <c r="CL334" s="637"/>
      <c r="CM334" s="637"/>
      <c r="CN334" s="705"/>
      <c r="CO334" s="667">
        <f t="shared" si="150"/>
        <v>8.0000000000000002E-3</v>
      </c>
      <c r="CP334" s="88">
        <f t="shared" si="151"/>
        <v>1.004</v>
      </c>
      <c r="CQ334" s="667">
        <f t="shared" si="152"/>
        <v>2</v>
      </c>
      <c r="CR334" s="67">
        <v>0.9</v>
      </c>
      <c r="CS334" s="67">
        <v>1</v>
      </c>
      <c r="DF334" s="705"/>
      <c r="DG334" s="705"/>
      <c r="DH334" s="705"/>
      <c r="DI334" s="705"/>
      <c r="DL334" s="705"/>
    </row>
    <row r="335" spans="15:119" s="67" customFormat="1" ht="18.75" hidden="1" customHeight="1" x14ac:dyDescent="0.35">
      <c r="AY335" s="631"/>
      <c r="AZ335" s="631"/>
      <c r="BA335" s="631"/>
      <c r="BB335" s="631"/>
      <c r="BC335" s="631"/>
      <c r="BD335" s="631">
        <v>0</v>
      </c>
      <c r="BE335" s="631"/>
      <c r="BF335" s="631"/>
      <c r="BG335" s="631"/>
      <c r="BH335" s="631"/>
      <c r="BI335" s="631" t="s">
        <v>471</v>
      </c>
      <c r="BJ335" s="631" t="s">
        <v>474</v>
      </c>
      <c r="BK335" s="631">
        <f>4/1000</f>
        <v>4.0000000000000001E-3</v>
      </c>
      <c r="BL335" s="631" t="s">
        <v>415</v>
      </c>
      <c r="BM335" s="631">
        <f>0.03/4</f>
        <v>7.4999999999999997E-3</v>
      </c>
      <c r="BN335" s="631">
        <f>8/4</f>
        <v>2</v>
      </c>
      <c r="BO335" s="631" t="s">
        <v>258</v>
      </c>
      <c r="BP335" s="631">
        <f>0.3/1000</f>
        <v>2.9999999999999997E-4</v>
      </c>
      <c r="BQ335" s="631" t="s">
        <v>416</v>
      </c>
      <c r="BR335" s="631">
        <f>0.06/0.3</f>
        <v>0.2</v>
      </c>
      <c r="BS335" s="631">
        <f>0.6/0.3</f>
        <v>2</v>
      </c>
      <c r="BT335" s="631" t="s">
        <v>258</v>
      </c>
      <c r="BU335" s="631"/>
      <c r="BV335" s="631"/>
      <c r="BW335" s="631"/>
      <c r="BX335" s="631"/>
      <c r="BY335" s="631"/>
      <c r="BZ335" s="631"/>
      <c r="CA335" s="631"/>
      <c r="CB335" s="637"/>
      <c r="CC335" s="636"/>
      <c r="CD335" s="636"/>
      <c r="CE335" s="637"/>
      <c r="CF335" s="637"/>
      <c r="CG335" s="637"/>
      <c r="CH335" s="637"/>
      <c r="CI335" s="636"/>
      <c r="CJ335" s="636"/>
      <c r="CK335" s="637"/>
      <c r="CL335" s="637"/>
      <c r="CM335" s="637"/>
      <c r="CN335" s="705"/>
      <c r="CO335" s="667">
        <f t="shared" si="150"/>
        <v>7.4999999999999997E-3</v>
      </c>
      <c r="CP335" s="88">
        <f t="shared" si="151"/>
        <v>1.0037499999999999</v>
      </c>
      <c r="CQ335" s="667">
        <f t="shared" si="152"/>
        <v>2</v>
      </c>
      <c r="CR335" s="67">
        <v>0.9</v>
      </c>
      <c r="CS335" s="67">
        <v>1</v>
      </c>
      <c r="DF335" s="705"/>
      <c r="DG335" s="705"/>
      <c r="DH335" s="705"/>
      <c r="DI335" s="705"/>
      <c r="DL335" s="705"/>
    </row>
    <row r="336" spans="15:119" s="67" customFormat="1" ht="18.75" hidden="1" customHeight="1" x14ac:dyDescent="0.35">
      <c r="AY336" s="631"/>
      <c r="AZ336" s="631"/>
      <c r="BA336" s="631"/>
      <c r="BB336" s="631"/>
      <c r="BC336" s="631"/>
      <c r="BD336" s="631"/>
      <c r="BE336" s="631"/>
      <c r="BF336" s="631"/>
      <c r="BG336" s="631"/>
      <c r="BH336" s="631"/>
      <c r="BI336" s="631" t="s">
        <v>472</v>
      </c>
      <c r="BJ336" s="631" t="s">
        <v>470</v>
      </c>
      <c r="BK336" s="631">
        <f>2/1000</f>
        <v>2E-3</v>
      </c>
      <c r="BL336" s="631" t="s">
        <v>415</v>
      </c>
      <c r="BM336" s="631">
        <f>0/2</f>
        <v>0</v>
      </c>
      <c r="BN336" s="631">
        <f>20/2</f>
        <v>10</v>
      </c>
      <c r="BO336" s="631" t="s">
        <v>258</v>
      </c>
      <c r="BP336" s="631">
        <v>0</v>
      </c>
      <c r="BQ336" s="631" t="s">
        <v>416</v>
      </c>
      <c r="BR336" s="631">
        <v>0</v>
      </c>
      <c r="BS336" s="631">
        <v>0</v>
      </c>
      <c r="BT336" s="631" t="s">
        <v>258</v>
      </c>
      <c r="BU336" s="631"/>
      <c r="BV336" s="631"/>
      <c r="BW336" s="631"/>
      <c r="BX336" s="631"/>
      <c r="BY336" s="631"/>
      <c r="BZ336" s="631"/>
      <c r="CA336" s="631"/>
      <c r="CB336" s="637"/>
      <c r="CC336" s="636"/>
      <c r="CD336" s="636"/>
      <c r="CE336" s="637"/>
      <c r="CF336" s="637"/>
      <c r="CG336" s="637"/>
      <c r="CH336" s="637"/>
      <c r="CI336" s="636"/>
      <c r="CJ336" s="636"/>
      <c r="CK336" s="637"/>
      <c r="CL336" s="637"/>
      <c r="CM336" s="637"/>
      <c r="CN336" s="705"/>
      <c r="CO336" s="667">
        <f t="shared" si="150"/>
        <v>0</v>
      </c>
      <c r="CP336" s="88">
        <f t="shared" si="151"/>
        <v>5</v>
      </c>
      <c r="CQ336" s="667">
        <f t="shared" si="152"/>
        <v>10</v>
      </c>
      <c r="CR336" s="67">
        <v>0.9</v>
      </c>
      <c r="CS336" s="67">
        <v>1</v>
      </c>
      <c r="DF336" s="705"/>
      <c r="DG336" s="705"/>
      <c r="DH336" s="705"/>
      <c r="DI336" s="705"/>
      <c r="DL336" s="705"/>
    </row>
    <row r="337" spans="51:117" s="67" customFormat="1" ht="18.75" hidden="1" customHeight="1" x14ac:dyDescent="0.35">
      <c r="AY337" s="631"/>
      <c r="AZ337" s="631"/>
      <c r="BA337" s="631"/>
      <c r="BB337" s="631" t="s">
        <v>508</v>
      </c>
      <c r="BC337" s="631" t="s">
        <v>509</v>
      </c>
      <c r="BD337" s="631" t="s">
        <v>511</v>
      </c>
      <c r="BE337" s="631"/>
      <c r="BF337" s="631" t="s">
        <v>510</v>
      </c>
      <c r="BG337" s="631"/>
      <c r="BH337" s="631"/>
      <c r="BI337" s="631" t="s">
        <v>473</v>
      </c>
      <c r="BJ337" s="631" t="s">
        <v>474</v>
      </c>
      <c r="BK337" s="631">
        <f>1/1000</f>
        <v>1E-3</v>
      </c>
      <c r="BL337" s="631" t="s">
        <v>415</v>
      </c>
      <c r="BM337" s="631">
        <f>0/2</f>
        <v>0</v>
      </c>
      <c r="BN337" s="631">
        <f>8/1</f>
        <v>8</v>
      </c>
      <c r="BO337" s="631" t="s">
        <v>258</v>
      </c>
      <c r="BP337" s="631">
        <v>0</v>
      </c>
      <c r="BQ337" s="631" t="s">
        <v>416</v>
      </c>
      <c r="BR337" s="631">
        <v>0</v>
      </c>
      <c r="BS337" s="631">
        <v>0</v>
      </c>
      <c r="BT337" s="631" t="s">
        <v>258</v>
      </c>
      <c r="BU337" s="631"/>
      <c r="BV337" s="631"/>
      <c r="BW337" s="631"/>
      <c r="BX337" s="631"/>
      <c r="BY337" s="631"/>
      <c r="BZ337" s="631"/>
      <c r="CA337" s="631"/>
      <c r="CB337" s="637"/>
      <c r="CC337" s="636"/>
      <c r="CD337" s="636"/>
      <c r="CE337" s="637"/>
      <c r="CF337" s="637"/>
      <c r="CG337" s="637"/>
      <c r="CH337" s="637"/>
      <c r="CI337" s="636"/>
      <c r="CJ337" s="636"/>
      <c r="CK337" s="637"/>
      <c r="CL337" s="637"/>
      <c r="CM337" s="637"/>
      <c r="CN337" s="705"/>
      <c r="CO337" s="667">
        <f t="shared" si="150"/>
        <v>0</v>
      </c>
      <c r="CP337" s="88">
        <f t="shared" si="151"/>
        <v>4</v>
      </c>
      <c r="CQ337" s="667">
        <f t="shared" si="152"/>
        <v>8</v>
      </c>
      <c r="CR337" s="67">
        <v>0.9</v>
      </c>
      <c r="CS337" s="67">
        <v>1</v>
      </c>
      <c r="DF337" s="705"/>
      <c r="DG337" s="705"/>
      <c r="DH337" s="705"/>
      <c r="DI337" s="705"/>
      <c r="DL337" s="705"/>
    </row>
    <row r="338" spans="51:117" s="67" customFormat="1" ht="26.25" hidden="1" customHeight="1" x14ac:dyDescent="0.3">
      <c r="AY338" s="631"/>
      <c r="AZ338" s="631"/>
      <c r="BA338" s="631"/>
      <c r="BB338" s="631">
        <v>50.4</v>
      </c>
      <c r="BC338" s="631">
        <v>22</v>
      </c>
      <c r="BD338" s="631">
        <f>BC338/((BB338*1000*1000)/(1000*1000))</f>
        <v>0.43650793650793651</v>
      </c>
      <c r="BE338" s="631"/>
      <c r="BF338" s="631">
        <v>0.63500999999999996</v>
      </c>
      <c r="BG338" s="631"/>
      <c r="BH338" s="631"/>
      <c r="BI338" s="631" t="s">
        <v>506</v>
      </c>
      <c r="BJ338" s="631" t="s">
        <v>504</v>
      </c>
      <c r="BK338" s="631">
        <f>BD338*BF338</f>
        <v>0.27718690476190477</v>
      </c>
      <c r="BL338" s="631" t="s">
        <v>505</v>
      </c>
      <c r="BM338" s="631">
        <f>0%/5%</f>
        <v>0</v>
      </c>
      <c r="BN338" s="631">
        <f>10%/5%</f>
        <v>2</v>
      </c>
      <c r="BO338" s="631" t="s">
        <v>258</v>
      </c>
      <c r="BP338" s="631">
        <v>0</v>
      </c>
      <c r="BQ338" s="631" t="s">
        <v>507</v>
      </c>
      <c r="BR338" s="631">
        <v>0</v>
      </c>
      <c r="BS338" s="631">
        <v>0</v>
      </c>
      <c r="BT338" s="631" t="s">
        <v>258</v>
      </c>
      <c r="BU338" s="631"/>
      <c r="BV338" s="631"/>
      <c r="BW338" s="631"/>
      <c r="BX338" s="631"/>
      <c r="BY338" s="631"/>
      <c r="BZ338" s="631"/>
      <c r="CA338" s="631"/>
      <c r="CB338" s="637"/>
      <c r="CC338" s="636"/>
      <c r="CD338" s="636"/>
      <c r="CE338" s="637"/>
      <c r="CF338" s="637"/>
      <c r="CG338" s="637"/>
      <c r="CH338" s="637"/>
      <c r="CI338" s="636"/>
      <c r="CJ338" s="636"/>
      <c r="CK338" s="637"/>
      <c r="CL338" s="637"/>
      <c r="CM338" s="637"/>
      <c r="CN338" s="705"/>
      <c r="CO338" s="667">
        <f t="shared" si="150"/>
        <v>0</v>
      </c>
      <c r="CP338" s="88">
        <f t="shared" si="151"/>
        <v>1</v>
      </c>
      <c r="CQ338" s="667">
        <f t="shared" si="152"/>
        <v>2</v>
      </c>
      <c r="DF338" s="705"/>
      <c r="DG338" s="705"/>
      <c r="DH338" s="705"/>
      <c r="DI338" s="705"/>
      <c r="DL338" s="705"/>
    </row>
    <row r="339" spans="51:117" s="67" customFormat="1" ht="18.75" hidden="1" customHeight="1" x14ac:dyDescent="0.35">
      <c r="AY339" s="631"/>
      <c r="AZ339" s="631"/>
      <c r="BA339" s="631"/>
      <c r="BB339" s="631"/>
      <c r="BC339" s="631"/>
      <c r="BD339" s="631"/>
      <c r="BE339" s="631"/>
      <c r="BF339" s="631"/>
      <c r="BG339" s="631"/>
      <c r="BH339" s="631"/>
      <c r="BI339" s="631" t="s">
        <v>315</v>
      </c>
      <c r="BJ339" s="631" t="s">
        <v>49</v>
      </c>
      <c r="BK339" s="631">
        <f>2.7/1000</f>
        <v>2.7000000000000001E-3</v>
      </c>
      <c r="BL339" s="631" t="s">
        <v>415</v>
      </c>
      <c r="BM339" s="631">
        <f>0.9/2.7</f>
        <v>0.33333333333333331</v>
      </c>
      <c r="BN339" s="631">
        <f>0.9/2.7</f>
        <v>0.33333333333333331</v>
      </c>
      <c r="BO339" s="631" t="s">
        <v>258</v>
      </c>
      <c r="BP339" s="631">
        <f>0.07/1000</f>
        <v>7.0000000000000007E-5</v>
      </c>
      <c r="BQ339" s="631" t="s">
        <v>416</v>
      </c>
      <c r="BR339" s="631">
        <f>0.1/0.07</f>
        <v>1.4285714285714286</v>
      </c>
      <c r="BS339" s="631">
        <f>0.1/0.07</f>
        <v>1.4285714285714286</v>
      </c>
      <c r="BT339" s="631" t="s">
        <v>258</v>
      </c>
      <c r="BU339" s="631"/>
      <c r="BV339" s="631">
        <v>1515</v>
      </c>
      <c r="BW339" s="631" t="s">
        <v>460</v>
      </c>
      <c r="BX339" s="631">
        <f>177/1515</f>
        <v>0.11683168316831684</v>
      </c>
      <c r="BY339" s="631">
        <f>177/1515</f>
        <v>0.11683168316831684</v>
      </c>
      <c r="BZ339" s="631" t="s">
        <v>258</v>
      </c>
      <c r="CA339" s="631"/>
      <c r="CB339" s="637"/>
      <c r="CC339" s="636"/>
      <c r="CD339" s="636"/>
      <c r="CE339" s="637"/>
      <c r="CF339" s="637"/>
      <c r="CG339" s="637"/>
      <c r="CH339" s="637"/>
      <c r="CI339" s="636"/>
      <c r="CJ339" s="636"/>
      <c r="CK339" s="637"/>
      <c r="CL339" s="637"/>
      <c r="CM339" s="637"/>
      <c r="CN339" s="705"/>
      <c r="CO339" s="667">
        <f t="shared" si="150"/>
        <v>0.33333333333333331</v>
      </c>
      <c r="CP339" s="88">
        <f t="shared" si="151"/>
        <v>0.33333333333333331</v>
      </c>
      <c r="CQ339" s="667">
        <f t="shared" si="152"/>
        <v>0.33333333333333331</v>
      </c>
      <c r="DF339" s="705"/>
      <c r="DG339" s="705"/>
      <c r="DH339" s="705"/>
      <c r="DI339" s="705"/>
      <c r="DL339" s="705"/>
    </row>
    <row r="340" spans="51:117" s="67" customFormat="1" ht="18.75" hidden="1" customHeight="1" x14ac:dyDescent="0.35">
      <c r="AY340" s="631"/>
      <c r="AZ340" s="631"/>
      <c r="BA340" s="631"/>
      <c r="BB340" s="631"/>
      <c r="BC340" s="631"/>
      <c r="BD340" s="631"/>
      <c r="BE340" s="631"/>
      <c r="BF340" s="631"/>
      <c r="BG340" s="631"/>
      <c r="BH340" s="631"/>
      <c r="BI340" s="631" t="s">
        <v>459</v>
      </c>
      <c r="BJ340" s="631" t="s">
        <v>49</v>
      </c>
      <c r="BK340" s="631">
        <f>2.3/1000</f>
        <v>2.3E-3</v>
      </c>
      <c r="BL340" s="631" t="s">
        <v>415</v>
      </c>
      <c r="BM340" s="631">
        <f>0.9/2.3</f>
        <v>0.39130434782608697</v>
      </c>
      <c r="BN340" s="631">
        <f>0.9/2.3</f>
        <v>0.39130434782608697</v>
      </c>
      <c r="BO340" s="631" t="s">
        <v>258</v>
      </c>
      <c r="BP340" s="631">
        <f>0.21/1000</f>
        <v>2.0999999999999998E-4</v>
      </c>
      <c r="BQ340" s="631" t="s">
        <v>416</v>
      </c>
      <c r="BR340" s="631">
        <f>0.1/0.21</f>
        <v>0.47619047619047622</v>
      </c>
      <c r="BS340" s="631">
        <f>0.1/0.21</f>
        <v>0.47619047619047622</v>
      </c>
      <c r="BT340" s="631" t="s">
        <v>258</v>
      </c>
      <c r="BU340" s="631"/>
      <c r="BV340" s="631">
        <v>1613</v>
      </c>
      <c r="BW340" s="631" t="s">
        <v>460</v>
      </c>
      <c r="BX340" s="631">
        <f>95/1613</f>
        <v>5.8896466212027279E-2</v>
      </c>
      <c r="BY340" s="631">
        <f>95/1613</f>
        <v>5.8896466212027279E-2</v>
      </c>
      <c r="BZ340" s="631" t="s">
        <v>258</v>
      </c>
      <c r="CA340" s="631"/>
      <c r="CB340" s="637"/>
      <c r="CC340" s="636"/>
      <c r="CD340" s="636"/>
      <c r="CE340" s="637"/>
      <c r="CF340" s="637"/>
      <c r="CG340" s="637"/>
      <c r="CH340" s="637"/>
      <c r="CI340" s="636"/>
      <c r="CJ340" s="636"/>
      <c r="CK340" s="637"/>
      <c r="CL340" s="637"/>
      <c r="CM340" s="637"/>
      <c r="CN340" s="705"/>
      <c r="CO340" s="667">
        <f t="shared" si="150"/>
        <v>0.39130434782608697</v>
      </c>
      <c r="CP340" s="88">
        <f t="shared" si="151"/>
        <v>0.39130434782608697</v>
      </c>
      <c r="CQ340" s="667">
        <f t="shared" si="152"/>
        <v>0.39130434782608697</v>
      </c>
      <c r="DF340" s="705"/>
      <c r="DG340" s="705"/>
      <c r="DH340" s="705"/>
      <c r="DI340" s="705"/>
      <c r="DL340" s="705"/>
    </row>
    <row r="341" spans="51:117" s="67" customFormat="1" ht="15" hidden="1" customHeight="1" x14ac:dyDescent="0.25">
      <c r="AY341" s="631"/>
      <c r="AZ341" s="631"/>
      <c r="BA341" s="631"/>
      <c r="BB341" s="631"/>
      <c r="BC341" s="631"/>
      <c r="BD341" s="631"/>
      <c r="BE341" s="631"/>
      <c r="BF341" s="631"/>
      <c r="BG341" s="631"/>
      <c r="BH341" s="631"/>
      <c r="BI341" s="631"/>
      <c r="BJ341" s="631"/>
      <c r="BK341" s="631"/>
      <c r="BL341" s="631"/>
      <c r="BM341" s="631"/>
      <c r="BN341" s="631"/>
      <c r="BO341" s="631"/>
      <c r="BP341" s="631"/>
      <c r="BQ341" s="631"/>
      <c r="BR341" s="631"/>
      <c r="BS341" s="631"/>
      <c r="BT341" s="631"/>
      <c r="BU341" s="631"/>
      <c r="BV341" s="631"/>
      <c r="BW341" s="631"/>
      <c r="BX341" s="631"/>
      <c r="BY341" s="631"/>
      <c r="BZ341" s="631"/>
      <c r="CA341" s="631"/>
      <c r="CB341" s="637"/>
      <c r="CC341" s="636"/>
      <c r="CD341" s="636"/>
      <c r="CE341" s="637"/>
      <c r="CF341" s="637"/>
      <c r="CG341" s="637"/>
      <c r="CH341" s="637"/>
      <c r="CI341" s="636"/>
      <c r="CJ341" s="636"/>
      <c r="CK341" s="637"/>
      <c r="CL341" s="637"/>
      <c r="CM341" s="637"/>
      <c r="CN341" s="705"/>
      <c r="CO341" s="667">
        <f t="shared" si="150"/>
        <v>0</v>
      </c>
      <c r="CP341" s="88">
        <f t="shared" si="151"/>
        <v>0</v>
      </c>
      <c r="CQ341" s="667">
        <f t="shared" si="152"/>
        <v>0</v>
      </c>
      <c r="DF341" s="705"/>
      <c r="DG341" s="705"/>
      <c r="DH341" s="705"/>
      <c r="DI341" s="705"/>
      <c r="DK341" s="67" t="s">
        <v>109</v>
      </c>
      <c r="DL341" s="67" t="s">
        <v>110</v>
      </c>
      <c r="DM341" s="67" t="s">
        <v>107</v>
      </c>
    </row>
    <row r="342" spans="51:117" s="67" customFormat="1" ht="15" hidden="1" customHeight="1" x14ac:dyDescent="0.25">
      <c r="AY342" s="631"/>
      <c r="AZ342" s="631"/>
      <c r="BA342" s="631"/>
      <c r="BB342" s="631"/>
      <c r="BC342" s="631"/>
      <c r="BD342" s="631"/>
      <c r="BE342" s="631"/>
      <c r="BF342" s="631"/>
      <c r="BG342" s="631"/>
      <c r="BH342" s="631"/>
      <c r="BI342" s="631"/>
      <c r="BJ342" s="631"/>
      <c r="BK342" s="631"/>
      <c r="BL342" s="631"/>
      <c r="BM342" s="631"/>
      <c r="BN342" s="631"/>
      <c r="BO342" s="631"/>
      <c r="BP342" s="631"/>
      <c r="BQ342" s="631"/>
      <c r="BR342" s="631"/>
      <c r="BS342" s="631"/>
      <c r="BT342" s="631"/>
      <c r="BU342" s="631"/>
      <c r="BV342" s="631"/>
      <c r="BW342" s="631"/>
      <c r="BX342" s="631"/>
      <c r="BY342" s="631"/>
      <c r="BZ342" s="631"/>
      <c r="CA342" s="631"/>
      <c r="CB342" s="637"/>
      <c r="CC342" s="636"/>
      <c r="CD342" s="636"/>
      <c r="CE342" s="637"/>
      <c r="CF342" s="637"/>
      <c r="CG342" s="637"/>
      <c r="CH342" s="637"/>
      <c r="CI342" s="636"/>
      <c r="CJ342" s="636"/>
      <c r="CK342" s="637"/>
      <c r="CL342" s="637"/>
      <c r="CM342" s="637"/>
      <c r="CN342" s="705"/>
      <c r="CO342" s="667">
        <f t="shared" si="150"/>
        <v>0</v>
      </c>
      <c r="CP342" s="88">
        <f t="shared" si="151"/>
        <v>0</v>
      </c>
      <c r="CQ342" s="667">
        <f t="shared" si="152"/>
        <v>0</v>
      </c>
      <c r="DF342" s="705"/>
      <c r="DG342" s="705"/>
      <c r="DH342" s="705"/>
      <c r="DI342" s="705"/>
      <c r="DK342" s="67">
        <v>1.4999999999999999E-2</v>
      </c>
      <c r="DL342" s="67">
        <v>7.0000000000000001E-3</v>
      </c>
      <c r="DM342" s="67">
        <f>+DE331*DF331*DJ331*DK342*DL342*310</f>
        <v>1.4647500000000001E-2</v>
      </c>
    </row>
    <row r="343" spans="51:117" s="67" customFormat="1" ht="15" hidden="1" customHeight="1" x14ac:dyDescent="0.25">
      <c r="AY343" s="631"/>
      <c r="AZ343" s="631"/>
      <c r="BA343" s="631"/>
      <c r="BB343" s="631"/>
      <c r="BC343" s="631"/>
      <c r="BD343" s="631"/>
      <c r="BE343" s="631"/>
      <c r="BF343" s="631"/>
      <c r="BG343" s="631"/>
      <c r="BH343" s="631"/>
      <c r="BI343" s="631" t="s">
        <v>261</v>
      </c>
      <c r="BJ343" s="631"/>
      <c r="BK343" s="631" t="s">
        <v>282</v>
      </c>
      <c r="BL343" s="631"/>
      <c r="BM343" s="631" t="s">
        <v>233</v>
      </c>
      <c r="BN343" s="631" t="s">
        <v>233</v>
      </c>
      <c r="BO343" s="631" t="s">
        <v>240</v>
      </c>
      <c r="BP343" s="631"/>
      <c r="BQ343" s="631"/>
      <c r="BR343" s="631"/>
      <c r="BS343" s="631"/>
      <c r="BT343" s="631"/>
      <c r="BU343" s="631"/>
      <c r="BV343" s="631"/>
      <c r="BW343" s="631"/>
      <c r="BX343" s="631"/>
      <c r="BY343" s="631"/>
      <c r="BZ343" s="631"/>
      <c r="CA343" s="631"/>
      <c r="CB343" s="637"/>
      <c r="CC343" s="636"/>
      <c r="CD343" s="636"/>
      <c r="CE343" s="637"/>
      <c r="CF343" s="637"/>
      <c r="CG343" s="637"/>
      <c r="CH343" s="637"/>
      <c r="CI343" s="636"/>
      <c r="CJ343" s="636"/>
      <c r="CK343" s="637"/>
      <c r="CL343" s="637"/>
      <c r="CM343" s="637"/>
      <c r="CN343" s="705"/>
      <c r="CO343" s="667" t="str">
        <f t="shared" si="150"/>
        <v>Incertidumbre (+/- %)</v>
      </c>
      <c r="CP343" s="88" t="e">
        <f t="shared" si="151"/>
        <v>#VALUE!</v>
      </c>
      <c r="CQ343" s="667" t="str">
        <f t="shared" si="152"/>
        <v>Incertidumbre (+/- %)</v>
      </c>
      <c r="DF343" s="705"/>
      <c r="DG343" s="705"/>
      <c r="DH343" s="705"/>
      <c r="DI343" s="705"/>
    </row>
    <row r="344" spans="51:117" s="67" customFormat="1" ht="15.75" hidden="1" customHeight="1" x14ac:dyDescent="0.25">
      <c r="AY344" s="631"/>
      <c r="AZ344" s="631"/>
      <c r="BA344" s="631"/>
      <c r="BB344" s="631"/>
      <c r="BC344" s="631"/>
      <c r="BD344" s="631"/>
      <c r="BE344" s="631"/>
      <c r="BF344" s="631"/>
      <c r="BG344" s="631"/>
      <c r="BH344" s="631"/>
      <c r="BI344" s="631"/>
      <c r="BJ344" s="631" t="s">
        <v>253</v>
      </c>
      <c r="BK344" s="631"/>
      <c r="BL344" s="631" t="s">
        <v>251</v>
      </c>
      <c r="BM344" s="631"/>
      <c r="BN344" s="631"/>
      <c r="BO344" s="631"/>
      <c r="BP344" s="631"/>
      <c r="BQ344" s="631"/>
      <c r="BR344" s="631"/>
      <c r="BS344" s="631"/>
      <c r="BT344" s="631"/>
      <c r="BU344" s="631"/>
      <c r="BV344" s="631"/>
      <c r="BW344" s="631"/>
      <c r="BX344" s="631"/>
      <c r="BY344" s="631"/>
      <c r="BZ344" s="631"/>
      <c r="CA344" s="631"/>
      <c r="CB344" s="637"/>
      <c r="CC344" s="636"/>
      <c r="CD344" s="636"/>
      <c r="CE344" s="637"/>
      <c r="CF344" s="637"/>
      <c r="CG344" s="637"/>
      <c r="CH344" s="637"/>
      <c r="CI344" s="636"/>
      <c r="CJ344" s="636"/>
      <c r="CK344" s="637"/>
      <c r="CL344" s="637"/>
      <c r="CM344" s="637"/>
      <c r="CN344" s="705"/>
      <c r="CO344" s="667">
        <f t="shared" si="150"/>
        <v>0</v>
      </c>
      <c r="CP344" s="88">
        <f t="shared" si="151"/>
        <v>0</v>
      </c>
      <c r="CQ344" s="667">
        <f t="shared" si="152"/>
        <v>0</v>
      </c>
      <c r="DF344" s="705"/>
      <c r="DG344" s="705"/>
      <c r="DH344" s="705"/>
      <c r="DI344" s="705"/>
      <c r="DM344" s="67">
        <f>+DE331*DF331*DJ331*DK342*DL342*298</f>
        <v>1.4080500000000001E-2</v>
      </c>
    </row>
    <row r="345" spans="51:117" s="67" customFormat="1" ht="18.75" hidden="1" customHeight="1" x14ac:dyDescent="0.35">
      <c r="AY345" s="631"/>
      <c r="AZ345" s="631"/>
      <c r="BA345" s="631"/>
      <c r="BB345" s="631"/>
      <c r="BC345" s="631"/>
      <c r="BD345" s="631"/>
      <c r="BE345" s="631"/>
      <c r="BF345" s="631"/>
      <c r="BG345" s="631"/>
      <c r="BH345" s="631"/>
      <c r="BI345" s="631" t="s">
        <v>449</v>
      </c>
      <c r="BJ345" s="631" t="s">
        <v>418</v>
      </c>
      <c r="BK345" s="631">
        <v>3.6666999999999998E-2</v>
      </c>
      <c r="BL345" s="631" t="s">
        <v>452</v>
      </c>
      <c r="BM345" s="631">
        <v>0.1</v>
      </c>
      <c r="BN345" s="631">
        <v>3</v>
      </c>
      <c r="BO345" s="631" t="s">
        <v>258</v>
      </c>
      <c r="BP345" s="631"/>
      <c r="BQ345" s="631"/>
      <c r="BR345" s="631"/>
      <c r="BS345" s="631"/>
      <c r="BT345" s="631"/>
      <c r="BU345" s="631"/>
      <c r="BV345" s="631"/>
      <c r="BW345" s="631"/>
      <c r="BX345" s="631"/>
      <c r="BY345" s="631"/>
      <c r="BZ345" s="631"/>
      <c r="CA345" s="631"/>
      <c r="CB345" s="637"/>
      <c r="CC345" s="636"/>
      <c r="CD345" s="636"/>
      <c r="CE345" s="637"/>
      <c r="CF345" s="637"/>
      <c r="CG345" s="637"/>
      <c r="CH345" s="637"/>
      <c r="CI345" s="636"/>
      <c r="CJ345" s="636"/>
      <c r="CK345" s="637"/>
      <c r="CL345" s="637"/>
      <c r="CM345" s="637"/>
      <c r="CN345" s="705"/>
      <c r="CO345" s="667">
        <f t="shared" si="150"/>
        <v>0.1</v>
      </c>
      <c r="CP345" s="88">
        <f t="shared" si="151"/>
        <v>1.55</v>
      </c>
      <c r="CQ345" s="667">
        <f t="shared" si="152"/>
        <v>3</v>
      </c>
      <c r="DF345" s="705"/>
      <c r="DG345" s="705"/>
      <c r="DH345" s="705"/>
      <c r="DI345" s="705"/>
    </row>
    <row r="346" spans="51:117" s="67" customFormat="1" ht="18.75" hidden="1" customHeight="1" x14ac:dyDescent="0.35">
      <c r="AY346" s="631"/>
      <c r="AZ346" s="631"/>
      <c r="BA346" s="631"/>
      <c r="BB346" s="631"/>
      <c r="BC346" s="631"/>
      <c r="BD346" s="631"/>
      <c r="BE346" s="631"/>
      <c r="BF346" s="631"/>
      <c r="BG346" s="631"/>
      <c r="BH346" s="631"/>
      <c r="BI346" s="631" t="s">
        <v>450</v>
      </c>
      <c r="BJ346" s="631" t="s">
        <v>418</v>
      </c>
      <c r="BK346" s="631">
        <v>7.3332999999999995E-2</v>
      </c>
      <c r="BL346" s="631" t="s">
        <v>452</v>
      </c>
      <c r="BM346" s="631">
        <v>0.35</v>
      </c>
      <c r="BN346" s="631">
        <v>3</v>
      </c>
      <c r="BO346" s="631" t="s">
        <v>258</v>
      </c>
      <c r="BP346" s="631"/>
      <c r="BQ346" s="631"/>
      <c r="BR346" s="631"/>
      <c r="BS346" s="631"/>
      <c r="BT346" s="631"/>
      <c r="BU346" s="631"/>
      <c r="BV346" s="631"/>
      <c r="BW346" s="631"/>
      <c r="BX346" s="631"/>
      <c r="BY346" s="631"/>
      <c r="BZ346" s="631"/>
      <c r="CA346" s="631"/>
      <c r="CB346" s="637"/>
      <c r="CC346" s="636"/>
      <c r="CD346" s="636"/>
      <c r="CE346" s="637"/>
      <c r="CF346" s="637"/>
      <c r="CG346" s="637"/>
      <c r="CH346" s="637"/>
      <c r="CI346" s="636"/>
      <c r="CJ346" s="636"/>
      <c r="CK346" s="637"/>
      <c r="CL346" s="637"/>
      <c r="CM346" s="637"/>
      <c r="CN346" s="705"/>
      <c r="CO346" s="667">
        <f t="shared" si="150"/>
        <v>0.35</v>
      </c>
      <c r="CP346" s="88">
        <f t="shared" si="151"/>
        <v>1.675</v>
      </c>
      <c r="CQ346" s="667">
        <f t="shared" si="152"/>
        <v>3</v>
      </c>
      <c r="DF346" s="705"/>
      <c r="DG346" s="705"/>
      <c r="DH346" s="705"/>
      <c r="DI346" s="705"/>
    </row>
    <row r="347" spans="51:117" s="67" customFormat="1" ht="18.75" hidden="1" customHeight="1" x14ac:dyDescent="0.35">
      <c r="AY347" s="631"/>
      <c r="AZ347" s="631"/>
      <c r="BA347" s="631"/>
      <c r="BB347" s="631"/>
      <c r="BC347" s="631"/>
      <c r="BD347" s="631"/>
      <c r="BE347" s="631"/>
      <c r="BF347" s="631"/>
      <c r="BG347" s="631"/>
      <c r="BH347" s="631"/>
      <c r="BI347" s="631" t="s">
        <v>451</v>
      </c>
      <c r="BJ347" s="631" t="s">
        <v>418</v>
      </c>
      <c r="BK347" s="631">
        <v>3.6666999999999998E-2</v>
      </c>
      <c r="BL347" s="631" t="s">
        <v>452</v>
      </c>
      <c r="BM347" s="631">
        <v>0.33329999999999999</v>
      </c>
      <c r="BN347" s="631">
        <v>3</v>
      </c>
      <c r="BO347" s="631" t="s">
        <v>258</v>
      </c>
      <c r="BP347" s="631"/>
      <c r="BQ347" s="631"/>
      <c r="BR347" s="631"/>
      <c r="BS347" s="631"/>
      <c r="BT347" s="631"/>
      <c r="BU347" s="631"/>
      <c r="BV347" s="631"/>
      <c r="BW347" s="631"/>
      <c r="BX347" s="631"/>
      <c r="BY347" s="631"/>
      <c r="BZ347" s="631"/>
      <c r="CA347" s="631"/>
      <c r="CB347" s="637"/>
      <c r="CC347" s="636"/>
      <c r="CD347" s="636"/>
      <c r="CE347" s="637"/>
      <c r="CF347" s="637"/>
      <c r="CG347" s="637"/>
      <c r="CH347" s="637"/>
      <c r="CI347" s="636"/>
      <c r="CJ347" s="636"/>
      <c r="CK347" s="637"/>
      <c r="CL347" s="637"/>
      <c r="CM347" s="637"/>
      <c r="CN347" s="705"/>
      <c r="CO347" s="667">
        <f t="shared" ref="CO347:CO410" si="170">BM347</f>
        <v>0.33329999999999999</v>
      </c>
      <c r="CP347" s="88">
        <f t="shared" ref="CP347:CP410" si="171">(CO347+CQ347)/2</f>
        <v>1.66665</v>
      </c>
      <c r="CQ347" s="667">
        <f t="shared" ref="CQ347:CQ410" si="172">BN347</f>
        <v>3</v>
      </c>
      <c r="DF347" s="705"/>
      <c r="DG347" s="705"/>
      <c r="DH347" s="705"/>
      <c r="DI347" s="705"/>
    </row>
    <row r="348" spans="51:117" s="67" customFormat="1" ht="18.75" hidden="1" customHeight="1" x14ac:dyDescent="0.35">
      <c r="AY348" s="631"/>
      <c r="AZ348" s="631"/>
      <c r="BA348" s="631"/>
      <c r="BB348" s="631"/>
      <c r="BC348" s="631"/>
      <c r="BD348" s="631"/>
      <c r="BE348" s="631"/>
      <c r="BF348" s="631"/>
      <c r="BG348" s="631"/>
      <c r="BH348" s="631"/>
      <c r="BI348" s="631" t="s">
        <v>448</v>
      </c>
      <c r="BJ348" s="631" t="s">
        <v>418</v>
      </c>
      <c r="BK348" s="631">
        <v>1.0999999999999999E-2</v>
      </c>
      <c r="BL348" s="631" t="s">
        <v>452</v>
      </c>
      <c r="BM348" s="631">
        <v>0.01</v>
      </c>
      <c r="BN348" s="631">
        <v>2</v>
      </c>
      <c r="BO348" s="631" t="s">
        <v>258</v>
      </c>
      <c r="BP348" s="631"/>
      <c r="BQ348" s="631">
        <v>3.3525000000000005</v>
      </c>
      <c r="BR348" s="631" t="s">
        <v>419</v>
      </c>
      <c r="BS348" s="631"/>
      <c r="BT348" s="631"/>
      <c r="BU348" s="631"/>
      <c r="BV348" s="631"/>
      <c r="BW348" s="631"/>
      <c r="BX348" s="631"/>
      <c r="BY348" s="631"/>
      <c r="BZ348" s="631"/>
      <c r="CA348" s="631"/>
      <c r="CB348" s="637"/>
      <c r="CC348" s="636"/>
      <c r="CD348" s="636"/>
      <c r="CE348" s="637"/>
      <c r="CF348" s="637"/>
      <c r="CG348" s="637"/>
      <c r="CH348" s="637"/>
      <c r="CI348" s="636"/>
      <c r="CJ348" s="636"/>
      <c r="CK348" s="637"/>
      <c r="CL348" s="637"/>
      <c r="CM348" s="637"/>
      <c r="CN348" s="705"/>
      <c r="CO348" s="667">
        <f t="shared" si="170"/>
        <v>0.01</v>
      </c>
      <c r="CP348" s="88">
        <f t="shared" si="171"/>
        <v>1.0049999999999999</v>
      </c>
      <c r="CQ348" s="667">
        <f t="shared" si="172"/>
        <v>2</v>
      </c>
      <c r="DF348" s="705"/>
      <c r="DG348" s="705"/>
      <c r="DH348" s="705"/>
      <c r="DI348" s="705"/>
    </row>
    <row r="349" spans="51:117" s="67" customFormat="1" ht="18.75" hidden="1" customHeight="1" x14ac:dyDescent="0.35">
      <c r="AY349" s="631"/>
      <c r="AZ349" s="631"/>
      <c r="BA349" s="631"/>
      <c r="BB349" s="631"/>
      <c r="BC349" s="631"/>
      <c r="BD349" s="631"/>
      <c r="BE349" s="631"/>
      <c r="BF349" s="631"/>
      <c r="BG349" s="631"/>
      <c r="BH349" s="631"/>
      <c r="BI349" s="631" t="s">
        <v>455</v>
      </c>
      <c r="BJ349" s="631" t="s">
        <v>454</v>
      </c>
      <c r="BK349" s="631">
        <f>0.12*(44/12)</f>
        <v>0.43999999999999995</v>
      </c>
      <c r="BL349" s="631" t="s">
        <v>453</v>
      </c>
      <c r="BM349" s="631">
        <v>0.01</v>
      </c>
      <c r="BN349" s="631">
        <v>0.5</v>
      </c>
      <c r="BO349" s="631" t="s">
        <v>258</v>
      </c>
      <c r="BP349" s="631"/>
      <c r="BQ349" s="631"/>
      <c r="BR349" s="631"/>
      <c r="BS349" s="631"/>
      <c r="BT349" s="631"/>
      <c r="BU349" s="631"/>
      <c r="BV349" s="631"/>
      <c r="BW349" s="631"/>
      <c r="BX349" s="631"/>
      <c r="BY349" s="631"/>
      <c r="BZ349" s="631"/>
      <c r="CA349" s="631"/>
      <c r="CB349" s="637"/>
      <c r="CC349" s="636"/>
      <c r="CD349" s="636"/>
      <c r="CE349" s="637"/>
      <c r="CF349" s="637"/>
      <c r="CG349" s="637"/>
      <c r="CH349" s="637"/>
      <c r="CI349" s="636"/>
      <c r="CJ349" s="636"/>
      <c r="CK349" s="637"/>
      <c r="CL349" s="637"/>
      <c r="CM349" s="637"/>
      <c r="CN349" s="705"/>
      <c r="CO349" s="667">
        <f t="shared" si="170"/>
        <v>0.01</v>
      </c>
      <c r="CP349" s="88">
        <f t="shared" si="171"/>
        <v>0.255</v>
      </c>
      <c r="CQ349" s="667">
        <f t="shared" si="172"/>
        <v>0.5</v>
      </c>
      <c r="DF349" s="705"/>
      <c r="DG349" s="705"/>
      <c r="DH349" s="705"/>
      <c r="DI349" s="705"/>
    </row>
    <row r="350" spans="51:117" s="67" customFormat="1" ht="18.75" hidden="1" customHeight="1" x14ac:dyDescent="0.35">
      <c r="AY350" s="631"/>
      <c r="AZ350" s="631"/>
      <c r="BA350" s="631"/>
      <c r="BB350" s="631"/>
      <c r="BC350" s="631"/>
      <c r="BD350" s="631"/>
      <c r="BE350" s="631"/>
      <c r="BF350" s="631"/>
      <c r="BG350" s="631"/>
      <c r="BH350" s="631"/>
      <c r="BI350" s="631" t="s">
        <v>456</v>
      </c>
      <c r="BJ350" s="631" t="s">
        <v>454</v>
      </c>
      <c r="BK350" s="631">
        <f>0.13*(44/12)</f>
        <v>0.47666666666666668</v>
      </c>
      <c r="BL350" s="631" t="s">
        <v>453</v>
      </c>
      <c r="BM350" s="631">
        <v>0.01</v>
      </c>
      <c r="BN350" s="631">
        <v>0.5</v>
      </c>
      <c r="BO350" s="631" t="s">
        <v>258</v>
      </c>
      <c r="BP350" s="631"/>
      <c r="BQ350" s="631"/>
      <c r="BR350" s="631"/>
      <c r="BS350" s="631"/>
      <c r="BT350" s="631"/>
      <c r="BU350" s="631"/>
      <c r="BV350" s="631"/>
      <c r="BW350" s="631"/>
      <c r="BX350" s="631"/>
      <c r="BY350" s="631"/>
      <c r="BZ350" s="631"/>
      <c r="CA350" s="631"/>
      <c r="CB350" s="637"/>
      <c r="CC350" s="636"/>
      <c r="CD350" s="636"/>
      <c r="CE350" s="637"/>
      <c r="CF350" s="637"/>
      <c r="CG350" s="637"/>
      <c r="CH350" s="637"/>
      <c r="CI350" s="636"/>
      <c r="CJ350" s="636"/>
      <c r="CK350" s="637"/>
      <c r="CL350" s="637"/>
      <c r="CM350" s="637"/>
      <c r="CN350" s="705"/>
      <c r="CO350" s="667">
        <f t="shared" si="170"/>
        <v>0.01</v>
      </c>
      <c r="CP350" s="88">
        <f t="shared" si="171"/>
        <v>0.255</v>
      </c>
      <c r="CQ350" s="667">
        <f t="shared" si="172"/>
        <v>0.5</v>
      </c>
      <c r="DF350" s="705"/>
      <c r="DG350" s="705"/>
      <c r="DH350" s="705"/>
      <c r="DI350" s="705"/>
    </row>
    <row r="351" spans="51:117" s="67" customFormat="1" ht="18.75" hidden="1" customHeight="1" x14ac:dyDescent="0.35">
      <c r="AY351" s="631"/>
      <c r="AZ351" s="631"/>
      <c r="BA351" s="631"/>
      <c r="BB351" s="631"/>
      <c r="BC351" s="631"/>
      <c r="BD351" s="631"/>
      <c r="BE351" s="631"/>
      <c r="BF351" s="631"/>
      <c r="BG351" s="631"/>
      <c r="BH351" s="631"/>
      <c r="BI351" s="631" t="s">
        <v>492</v>
      </c>
      <c r="BJ351" s="631" t="s">
        <v>457</v>
      </c>
      <c r="BK351" s="631">
        <f>0.2*(44/12)</f>
        <v>0.73333333333333339</v>
      </c>
      <c r="BL351" s="631" t="s">
        <v>458</v>
      </c>
      <c r="BM351" s="631">
        <v>0.01</v>
      </c>
      <c r="BN351" s="631">
        <v>0.5</v>
      </c>
      <c r="BO351" s="631" t="s">
        <v>258</v>
      </c>
      <c r="BP351" s="631"/>
      <c r="BQ351" s="631"/>
      <c r="BR351" s="631"/>
      <c r="BS351" s="631"/>
      <c r="BT351" s="631"/>
      <c r="BU351" s="631"/>
      <c r="BV351" s="631"/>
      <c r="BW351" s="631"/>
      <c r="BX351" s="631"/>
      <c r="BY351" s="631"/>
      <c r="BZ351" s="631"/>
      <c r="CA351" s="631"/>
      <c r="CB351" s="637"/>
      <c r="CC351" s="636"/>
      <c r="CD351" s="636"/>
      <c r="CE351" s="637"/>
      <c r="CF351" s="637"/>
      <c r="CG351" s="637"/>
      <c r="CH351" s="637"/>
      <c r="CI351" s="636"/>
      <c r="CJ351" s="636"/>
      <c r="CK351" s="637"/>
      <c r="CL351" s="637"/>
      <c r="CM351" s="637"/>
      <c r="CN351" s="705"/>
      <c r="CO351" s="667">
        <f t="shared" si="170"/>
        <v>0.01</v>
      </c>
      <c r="CP351" s="88">
        <f t="shared" si="171"/>
        <v>0.255</v>
      </c>
      <c r="CQ351" s="667">
        <f t="shared" si="172"/>
        <v>0.5</v>
      </c>
      <c r="CR351" s="67">
        <v>0.5</v>
      </c>
      <c r="CS351" s="67">
        <v>1</v>
      </c>
      <c r="DF351" s="705"/>
      <c r="DG351" s="705"/>
      <c r="DH351" s="705"/>
      <c r="DI351" s="705"/>
    </row>
    <row r="352" spans="51:117" s="67" customFormat="1" ht="15" hidden="1" customHeight="1" thickBot="1" x14ac:dyDescent="0.3">
      <c r="AY352" s="631"/>
      <c r="AZ352" s="631"/>
      <c r="BA352" s="631"/>
      <c r="BB352" s="631"/>
      <c r="BC352" s="631"/>
      <c r="BD352" s="631"/>
      <c r="BE352" s="631"/>
      <c r="BF352" s="631"/>
      <c r="BG352" s="631"/>
      <c r="BH352" s="631"/>
      <c r="BI352" s="631"/>
      <c r="BJ352" s="631"/>
      <c r="BK352" s="631"/>
      <c r="BL352" s="631"/>
      <c r="BM352" s="631"/>
      <c r="BN352" s="631"/>
      <c r="BO352" s="631"/>
      <c r="BP352" s="631"/>
      <c r="BQ352" s="631"/>
      <c r="BR352" s="631"/>
      <c r="BS352" s="631"/>
      <c r="BT352" s="631"/>
      <c r="BU352" s="631"/>
      <c r="BV352" s="631"/>
      <c r="BW352" s="631"/>
      <c r="BX352" s="631"/>
      <c r="BY352" s="631"/>
      <c r="BZ352" s="631"/>
      <c r="CA352" s="631"/>
      <c r="CB352" s="637"/>
      <c r="CC352" s="636"/>
      <c r="CD352" s="636"/>
      <c r="CE352" s="637"/>
      <c r="CF352" s="637"/>
      <c r="CG352" s="637"/>
      <c r="CH352" s="637"/>
      <c r="CI352" s="636"/>
      <c r="CJ352" s="636"/>
      <c r="CK352" s="637"/>
      <c r="CL352" s="637"/>
      <c r="CM352" s="637"/>
      <c r="CN352" s="705"/>
      <c r="CO352" s="667">
        <f t="shared" si="170"/>
        <v>0</v>
      </c>
      <c r="CP352" s="88">
        <f t="shared" si="171"/>
        <v>0</v>
      </c>
      <c r="CQ352" s="667">
        <f t="shared" si="172"/>
        <v>0</v>
      </c>
      <c r="DB352" s="67" t="s">
        <v>111</v>
      </c>
      <c r="DC352" s="67" t="s">
        <v>112</v>
      </c>
      <c r="DE352" s="67" t="s">
        <v>103</v>
      </c>
      <c r="DF352" s="705" t="s">
        <v>113</v>
      </c>
      <c r="DG352" s="705"/>
      <c r="DH352" s="705"/>
      <c r="DI352" s="705"/>
      <c r="DK352" s="67" t="s">
        <v>114</v>
      </c>
      <c r="DL352" s="918" t="s">
        <v>115</v>
      </c>
      <c r="DM352" s="919" t="s">
        <v>107</v>
      </c>
    </row>
    <row r="353" spans="51:119" s="67" customFormat="1" ht="15" hidden="1" customHeight="1" x14ac:dyDescent="0.25">
      <c r="AY353" s="631"/>
      <c r="AZ353" s="631"/>
      <c r="BA353" s="631"/>
      <c r="BB353" s="631"/>
      <c r="BC353" s="631"/>
      <c r="BD353" s="631"/>
      <c r="BE353" s="631"/>
      <c r="BF353" s="631"/>
      <c r="BG353" s="631"/>
      <c r="BH353" s="631"/>
      <c r="BI353" s="2100" t="s">
        <v>299</v>
      </c>
      <c r="BJ353" s="943"/>
      <c r="BK353" s="2102" t="s">
        <v>282</v>
      </c>
      <c r="BL353" s="943"/>
      <c r="BM353" s="2102" t="s">
        <v>233</v>
      </c>
      <c r="BN353" s="2102" t="s">
        <v>233</v>
      </c>
      <c r="BO353" s="2104" t="s">
        <v>240</v>
      </c>
      <c r="BP353" s="631"/>
      <c r="BQ353" s="631"/>
      <c r="BR353" s="631"/>
      <c r="BS353" s="631"/>
      <c r="BT353" s="631"/>
      <c r="BU353" s="631"/>
      <c r="BV353" s="631"/>
      <c r="BW353" s="631"/>
      <c r="BX353" s="631"/>
      <c r="BY353" s="631"/>
      <c r="BZ353" s="631"/>
      <c r="CA353" s="631"/>
      <c r="CB353" s="637"/>
      <c r="CC353" s="636"/>
      <c r="CD353" s="636"/>
      <c r="CE353" s="637"/>
      <c r="CF353" s="637"/>
      <c r="CG353" s="637"/>
      <c r="CH353" s="637"/>
      <c r="CI353" s="636"/>
      <c r="CJ353" s="636"/>
      <c r="CK353" s="637"/>
      <c r="CL353" s="637"/>
      <c r="CM353" s="637"/>
      <c r="CN353" s="705"/>
      <c r="CO353" s="667" t="str">
        <f t="shared" si="170"/>
        <v>Incertidumbre (+/- %)</v>
      </c>
      <c r="CP353" s="88" t="e">
        <f t="shared" si="171"/>
        <v>#VALUE!</v>
      </c>
      <c r="CQ353" s="667" t="str">
        <f t="shared" si="172"/>
        <v>Incertidumbre (+/- %)</v>
      </c>
      <c r="DA353" s="67" t="s">
        <v>9</v>
      </c>
      <c r="DC353" s="67">
        <f>+DM353</f>
        <v>3.4875000000000003</v>
      </c>
      <c r="DE353" s="67">
        <v>1</v>
      </c>
      <c r="DF353" s="705">
        <v>0.9</v>
      </c>
      <c r="DG353" s="705"/>
      <c r="DH353" s="705"/>
      <c r="DI353" s="705"/>
      <c r="DK353" s="67">
        <v>1.2500000000000001E-2</v>
      </c>
      <c r="DL353" s="67">
        <v>310</v>
      </c>
      <c r="DM353" s="67">
        <f>+DF353*DK353*DL353</f>
        <v>3.4875000000000003</v>
      </c>
    </row>
    <row r="354" spans="51:119" s="67" customFormat="1" ht="15" hidden="1" customHeight="1" x14ac:dyDescent="0.25">
      <c r="AY354" s="631"/>
      <c r="AZ354" s="631"/>
      <c r="BA354" s="631"/>
      <c r="BB354" s="631"/>
      <c r="BC354" s="631"/>
      <c r="BD354" s="631"/>
      <c r="BE354" s="631"/>
      <c r="BF354" s="631"/>
      <c r="BG354" s="631"/>
      <c r="BH354" s="631"/>
      <c r="BI354" s="2101"/>
      <c r="BJ354" s="944" t="s">
        <v>253</v>
      </c>
      <c r="BK354" s="2103"/>
      <c r="BL354" s="944" t="s">
        <v>251</v>
      </c>
      <c r="BM354" s="2103"/>
      <c r="BN354" s="2103"/>
      <c r="BO354" s="2105"/>
      <c r="BP354" s="631"/>
      <c r="BQ354" s="631"/>
      <c r="BR354" s="631"/>
      <c r="BS354" s="631"/>
      <c r="BT354" s="631"/>
      <c r="BU354" s="631"/>
      <c r="BV354" s="631"/>
      <c r="BW354" s="631"/>
      <c r="BX354" s="631"/>
      <c r="BY354" s="631"/>
      <c r="BZ354" s="631"/>
      <c r="CA354" s="631"/>
      <c r="CB354" s="637"/>
      <c r="CC354" s="636"/>
      <c r="CD354" s="636"/>
      <c r="CE354" s="637"/>
      <c r="CF354" s="637"/>
      <c r="CG354" s="637"/>
      <c r="CH354" s="637"/>
      <c r="CI354" s="636"/>
      <c r="CJ354" s="636"/>
      <c r="CK354" s="637"/>
      <c r="CL354" s="637"/>
      <c r="CM354" s="637"/>
      <c r="CN354" s="705"/>
      <c r="CO354" s="667">
        <f t="shared" si="170"/>
        <v>0</v>
      </c>
      <c r="CP354" s="88">
        <f t="shared" si="171"/>
        <v>0</v>
      </c>
      <c r="CQ354" s="667">
        <f t="shared" si="172"/>
        <v>0</v>
      </c>
      <c r="DF354" s="705"/>
      <c r="DG354" s="705"/>
      <c r="DH354" s="705"/>
      <c r="DI354" s="705"/>
      <c r="DL354" s="67">
        <v>298</v>
      </c>
      <c r="DM354" s="67">
        <f>+DF353*DK353*DL354</f>
        <v>3.3525000000000005</v>
      </c>
    </row>
    <row r="355" spans="51:119" s="67" customFormat="1" ht="15" hidden="1" customHeight="1" x14ac:dyDescent="0.25">
      <c r="AY355" s="631"/>
      <c r="AZ355" s="631"/>
      <c r="BA355" s="631"/>
      <c r="BB355" s="631"/>
      <c r="BC355" s="631"/>
      <c r="BD355" s="631"/>
      <c r="BE355" s="631"/>
      <c r="BF355" s="631"/>
      <c r="BG355" s="631"/>
      <c r="BH355" s="631"/>
      <c r="BI355" s="920" t="s">
        <v>1744</v>
      </c>
      <c r="BJ355" s="921" t="s">
        <v>76</v>
      </c>
      <c r="BK355" s="956">
        <v>0.19</v>
      </c>
      <c r="BL355" s="921" t="s">
        <v>420</v>
      </c>
      <c r="BM355" s="922">
        <v>0.05</v>
      </c>
      <c r="BN355" s="922">
        <v>0.1</v>
      </c>
      <c r="BO355" s="923" t="s">
        <v>262</v>
      </c>
      <c r="BP355" s="631"/>
      <c r="BQ355" s="631"/>
      <c r="BR355" s="631"/>
      <c r="BS355" s="631"/>
      <c r="BT355" s="631"/>
      <c r="BU355" s="631"/>
      <c r="BV355" s="631"/>
      <c r="BW355" s="631"/>
      <c r="BX355" s="631"/>
      <c r="BY355" s="631"/>
      <c r="BZ355" s="631"/>
      <c r="CA355" s="631"/>
      <c r="CB355" s="637"/>
      <c r="CC355" s="636"/>
      <c r="CD355" s="636"/>
      <c r="CE355" s="637"/>
      <c r="CF355" s="637"/>
      <c r="CG355" s="637"/>
      <c r="CH355" s="637"/>
      <c r="CI355" s="636"/>
      <c r="CJ355" s="636"/>
      <c r="CK355" s="637"/>
      <c r="CL355" s="637"/>
      <c r="CM355" s="637"/>
      <c r="CN355" s="705"/>
      <c r="CO355" s="667">
        <f t="shared" si="170"/>
        <v>0.05</v>
      </c>
      <c r="CP355" s="88">
        <f t="shared" si="171"/>
        <v>7.5000000000000011E-2</v>
      </c>
      <c r="CQ355" s="667">
        <f t="shared" si="172"/>
        <v>0.1</v>
      </c>
      <c r="DF355" s="705"/>
      <c r="DG355" s="705"/>
      <c r="DH355" s="705"/>
      <c r="DI355" s="705"/>
    </row>
    <row r="356" spans="51:119" s="67" customFormat="1" ht="15" hidden="1" customHeight="1" x14ac:dyDescent="0.25">
      <c r="AY356" s="631"/>
      <c r="AZ356" s="631"/>
      <c r="BA356" s="631"/>
      <c r="BB356" s="631"/>
      <c r="BC356" s="631"/>
      <c r="BD356" s="631"/>
      <c r="BE356" s="631"/>
      <c r="BF356" s="631"/>
      <c r="BG356" s="631"/>
      <c r="BH356" s="631"/>
      <c r="BI356" s="920" t="s">
        <v>1745</v>
      </c>
      <c r="BJ356" s="921" t="s">
        <v>76</v>
      </c>
      <c r="BK356" s="956">
        <v>0.16</v>
      </c>
      <c r="BL356" s="921" t="s">
        <v>420</v>
      </c>
      <c r="BM356" s="922">
        <v>0.05</v>
      </c>
      <c r="BN356" s="922">
        <v>0.1</v>
      </c>
      <c r="BO356" s="923" t="s">
        <v>262</v>
      </c>
      <c r="BP356" s="631"/>
      <c r="BQ356" s="631"/>
      <c r="BR356" s="631"/>
      <c r="BS356" s="631"/>
      <c r="BT356" s="631"/>
      <c r="BU356" s="631"/>
      <c r="BV356" s="631"/>
      <c r="BW356" s="631"/>
      <c r="BX356" s="631"/>
      <c r="BY356" s="631"/>
      <c r="BZ356" s="631"/>
      <c r="CA356" s="631"/>
      <c r="CB356" s="637"/>
      <c r="CC356" s="636"/>
      <c r="CD356" s="636"/>
      <c r="CE356" s="637"/>
      <c r="CF356" s="637"/>
      <c r="CG356" s="637"/>
      <c r="CH356" s="637"/>
      <c r="CI356" s="636"/>
      <c r="CJ356" s="636"/>
      <c r="CK356" s="637"/>
      <c r="CL356" s="637"/>
      <c r="CM356" s="637"/>
      <c r="CN356" s="705"/>
      <c r="CO356" s="667">
        <f t="shared" si="170"/>
        <v>0.05</v>
      </c>
      <c r="CP356" s="88">
        <f t="shared" si="171"/>
        <v>7.5000000000000011E-2</v>
      </c>
      <c r="CQ356" s="667">
        <f t="shared" si="172"/>
        <v>0.1</v>
      </c>
      <c r="DF356" s="705"/>
      <c r="DG356" s="705"/>
      <c r="DH356" s="705"/>
      <c r="DI356" s="705"/>
    </row>
    <row r="357" spans="51:119" s="67" customFormat="1" ht="15.75" hidden="1" customHeight="1" x14ac:dyDescent="0.25">
      <c r="AY357" s="631"/>
      <c r="AZ357" s="631"/>
      <c r="BA357" s="631"/>
      <c r="BB357" s="631"/>
      <c r="BC357" s="631"/>
      <c r="BD357" s="631"/>
      <c r="BE357" s="631"/>
      <c r="BF357" s="631"/>
      <c r="BG357" s="631"/>
      <c r="BH357" s="631"/>
      <c r="BI357" s="920" t="s">
        <v>1746</v>
      </c>
      <c r="BJ357" s="921" t="s">
        <v>76</v>
      </c>
      <c r="BK357" s="956">
        <v>0.13</v>
      </c>
      <c r="BL357" s="921" t="s">
        <v>420</v>
      </c>
      <c r="BM357" s="922">
        <v>0.05</v>
      </c>
      <c r="BN357" s="922">
        <v>0.1</v>
      </c>
      <c r="BO357" s="923" t="s">
        <v>262</v>
      </c>
      <c r="BP357" s="631"/>
      <c r="BQ357" s="631"/>
      <c r="BR357" s="631"/>
      <c r="BS357" s="631"/>
      <c r="BT357" s="631"/>
      <c r="BU357" s="631"/>
      <c r="BV357" s="631"/>
      <c r="BW357" s="631"/>
      <c r="BX357" s="631"/>
      <c r="BY357" s="631"/>
      <c r="BZ357" s="631"/>
      <c r="CA357" s="631"/>
      <c r="CB357" s="637"/>
      <c r="CC357" s="636"/>
      <c r="CD357" s="636"/>
      <c r="CE357" s="637"/>
      <c r="CF357" s="637"/>
      <c r="CG357" s="637"/>
      <c r="CH357" s="637"/>
      <c r="CI357" s="636"/>
      <c r="CJ357" s="636"/>
      <c r="CK357" s="637"/>
      <c r="CL357" s="637"/>
      <c r="CM357" s="637"/>
      <c r="CN357" s="705"/>
      <c r="CO357" s="667">
        <f t="shared" si="170"/>
        <v>0.05</v>
      </c>
      <c r="CP357" s="88">
        <f t="shared" si="171"/>
        <v>7.5000000000000011E-2</v>
      </c>
      <c r="CQ357" s="667">
        <f t="shared" si="172"/>
        <v>0.1</v>
      </c>
      <c r="DF357" s="705"/>
      <c r="DG357" s="705"/>
      <c r="DH357" s="705"/>
      <c r="DI357" s="705"/>
    </row>
    <row r="358" spans="51:119" s="67" customFormat="1" ht="18.75" hidden="1" customHeight="1" x14ac:dyDescent="0.25">
      <c r="AY358" s="631"/>
      <c r="AZ358" s="631"/>
      <c r="BA358" s="631"/>
      <c r="BB358" s="631"/>
      <c r="BC358" s="631"/>
      <c r="BD358" s="631"/>
      <c r="BE358" s="631"/>
      <c r="BF358" s="631"/>
      <c r="BG358" s="631"/>
      <c r="BH358" s="631"/>
      <c r="BI358" s="920" t="s">
        <v>1747</v>
      </c>
      <c r="BJ358" s="921" t="s">
        <v>76</v>
      </c>
      <c r="BK358" s="956">
        <v>0.11</v>
      </c>
      <c r="BL358" s="921" t="s">
        <v>420</v>
      </c>
      <c r="BM358" s="922">
        <v>0.05</v>
      </c>
      <c r="BN358" s="922">
        <v>0.1</v>
      </c>
      <c r="BO358" s="923" t="s">
        <v>262</v>
      </c>
      <c r="BP358" s="631"/>
      <c r="BQ358" s="631"/>
      <c r="BR358" s="631"/>
      <c r="BS358" s="631"/>
      <c r="BT358" s="631"/>
      <c r="BU358" s="631"/>
      <c r="BV358" s="631"/>
      <c r="BW358" s="631"/>
      <c r="BX358" s="631"/>
      <c r="BY358" s="631"/>
      <c r="BZ358" s="631"/>
      <c r="CA358" s="631"/>
      <c r="CB358" s="637"/>
      <c r="CC358" s="636"/>
      <c r="CD358" s="636"/>
      <c r="CE358" s="637"/>
      <c r="CF358" s="637"/>
      <c r="CG358" s="637"/>
      <c r="CH358" s="637"/>
      <c r="CI358" s="636"/>
      <c r="CJ358" s="636"/>
      <c r="CK358" s="637"/>
      <c r="CL358" s="637"/>
      <c r="CM358" s="637"/>
      <c r="CN358" s="705"/>
      <c r="CO358" s="667">
        <f t="shared" si="170"/>
        <v>0.05</v>
      </c>
      <c r="CP358" s="88">
        <f t="shared" si="171"/>
        <v>7.5000000000000011E-2</v>
      </c>
      <c r="CQ358" s="667">
        <f t="shared" si="172"/>
        <v>0.1</v>
      </c>
      <c r="CR358" s="67">
        <v>0.05</v>
      </c>
      <c r="CS358" s="67">
        <v>0.1</v>
      </c>
      <c r="CZ358" s="924"/>
      <c r="DA358" s="925"/>
      <c r="DB358" s="925"/>
      <c r="DC358" s="924"/>
      <c r="DD358" s="924"/>
      <c r="DE358" s="924"/>
      <c r="DF358" s="925"/>
      <c r="DG358" s="925"/>
      <c r="DH358" s="925"/>
      <c r="DI358" s="925"/>
      <c r="DJ358" s="925"/>
      <c r="DK358" s="924"/>
      <c r="DL358" s="910"/>
      <c r="DM358" s="913"/>
      <c r="DN358" s="913"/>
      <c r="DO358" s="705"/>
    </row>
    <row r="359" spans="51:119" s="67" customFormat="1" ht="18.75" hidden="1" customHeight="1" x14ac:dyDescent="0.25">
      <c r="AY359" s="631"/>
      <c r="AZ359" s="631"/>
      <c r="BA359" s="631"/>
      <c r="BB359" s="631"/>
      <c r="BC359" s="631"/>
      <c r="BD359" s="631"/>
      <c r="BE359" s="631"/>
      <c r="BF359" s="631"/>
      <c r="BG359" s="631"/>
      <c r="BH359" s="631"/>
      <c r="BI359" s="920" t="s">
        <v>1748</v>
      </c>
      <c r="BJ359" s="921" t="s">
        <v>76</v>
      </c>
      <c r="BK359" s="956">
        <v>0.21</v>
      </c>
      <c r="BL359" s="921" t="s">
        <v>420</v>
      </c>
      <c r="BM359" s="922">
        <v>0.05</v>
      </c>
      <c r="BN359" s="922">
        <v>0.1</v>
      </c>
      <c r="BO359" s="923" t="s">
        <v>262</v>
      </c>
      <c r="BP359" s="631"/>
      <c r="BQ359" s="631"/>
      <c r="BR359" s="631"/>
      <c r="BS359" s="631"/>
      <c r="BT359" s="631"/>
      <c r="BU359" s="631"/>
      <c r="BV359" s="631"/>
      <c r="BW359" s="631"/>
      <c r="BX359" s="631"/>
      <c r="BY359" s="631"/>
      <c r="BZ359" s="631"/>
      <c r="CA359" s="631"/>
      <c r="CB359" s="637"/>
      <c r="CC359" s="636"/>
      <c r="CD359" s="636"/>
      <c r="CE359" s="637"/>
      <c r="CF359" s="637"/>
      <c r="CG359" s="637"/>
      <c r="CH359" s="637"/>
      <c r="CI359" s="636"/>
      <c r="CJ359" s="636"/>
      <c r="CK359" s="637"/>
      <c r="CL359" s="637"/>
      <c r="CM359" s="637"/>
      <c r="CN359" s="705"/>
      <c r="CO359" s="667">
        <f t="shared" si="170"/>
        <v>0.05</v>
      </c>
      <c r="CP359" s="88">
        <f t="shared" si="171"/>
        <v>7.5000000000000011E-2</v>
      </c>
      <c r="CQ359" s="667">
        <f t="shared" si="172"/>
        <v>0.1</v>
      </c>
      <c r="CR359" s="67">
        <v>0.05</v>
      </c>
      <c r="CS359" s="67">
        <v>0.1</v>
      </c>
      <c r="CZ359" s="924"/>
      <c r="DA359" s="925"/>
      <c r="DB359" s="925"/>
      <c r="DC359" s="924"/>
      <c r="DD359" s="924"/>
      <c r="DE359" s="924"/>
      <c r="DF359" s="925"/>
      <c r="DG359" s="925"/>
      <c r="DH359" s="925"/>
      <c r="DI359" s="925"/>
      <c r="DJ359" s="925"/>
      <c r="DK359" s="924"/>
      <c r="DL359" s="910"/>
      <c r="DM359" s="913"/>
      <c r="DN359" s="913"/>
      <c r="DO359" s="705"/>
    </row>
    <row r="360" spans="51:119" s="67" customFormat="1" ht="18.75" hidden="1" customHeight="1" x14ac:dyDescent="0.25">
      <c r="AY360" s="631"/>
      <c r="AZ360" s="631"/>
      <c r="BA360" s="631"/>
      <c r="BB360" s="631"/>
      <c r="BC360" s="631"/>
      <c r="BD360" s="631"/>
      <c r="BE360" s="631"/>
      <c r="BF360" s="631"/>
      <c r="BG360" s="631"/>
      <c r="BH360" s="631"/>
      <c r="BI360" s="920" t="s">
        <v>442</v>
      </c>
      <c r="BJ360" s="921" t="s">
        <v>76</v>
      </c>
      <c r="BK360" s="956">
        <v>0.19900000000000001</v>
      </c>
      <c r="BL360" s="921" t="s">
        <v>420</v>
      </c>
      <c r="BM360" s="922">
        <v>0.05</v>
      </c>
      <c r="BN360" s="922">
        <v>0.1</v>
      </c>
      <c r="BO360" s="923" t="s">
        <v>262</v>
      </c>
      <c r="BP360" s="631"/>
      <c r="BQ360" s="631"/>
      <c r="BR360" s="631"/>
      <c r="BS360" s="631"/>
      <c r="BT360" s="631"/>
      <c r="BU360" s="631"/>
      <c r="BV360" s="631"/>
      <c r="BW360" s="631"/>
      <c r="BX360" s="631"/>
      <c r="BY360" s="631"/>
      <c r="BZ360" s="631"/>
      <c r="CA360" s="631"/>
      <c r="CB360" s="637"/>
      <c r="CC360" s="636"/>
      <c r="CD360" s="636"/>
      <c r="CE360" s="637"/>
      <c r="CF360" s="637"/>
      <c r="CG360" s="637"/>
      <c r="CH360" s="637"/>
      <c r="CI360" s="636"/>
      <c r="CJ360" s="636"/>
      <c r="CK360" s="637"/>
      <c r="CL360" s="637"/>
      <c r="CM360" s="637"/>
      <c r="CN360" s="705"/>
      <c r="CO360" s="667">
        <f t="shared" si="170"/>
        <v>0.05</v>
      </c>
      <c r="CP360" s="88">
        <f t="shared" si="171"/>
        <v>7.5000000000000011E-2</v>
      </c>
      <c r="CQ360" s="667">
        <f t="shared" si="172"/>
        <v>0.1</v>
      </c>
      <c r="CZ360" s="924"/>
      <c r="DA360" s="925"/>
      <c r="DB360" s="925"/>
      <c r="DC360" s="924"/>
      <c r="DD360" s="924"/>
      <c r="DE360" s="924"/>
      <c r="DF360" s="925"/>
      <c r="DG360" s="925"/>
      <c r="DH360" s="925"/>
      <c r="DI360" s="925"/>
      <c r="DJ360" s="925"/>
      <c r="DK360" s="924"/>
      <c r="DL360" s="910"/>
      <c r="DM360" s="913"/>
      <c r="DN360" s="913"/>
      <c r="DO360" s="705"/>
    </row>
    <row r="361" spans="51:119" s="67" customFormat="1" ht="18.75" hidden="1" customHeight="1" x14ac:dyDescent="0.25">
      <c r="AY361" s="631"/>
      <c r="AZ361" s="631"/>
      <c r="BA361" s="631"/>
      <c r="BB361" s="631"/>
      <c r="BC361" s="631"/>
      <c r="BD361" s="631"/>
      <c r="BE361" s="631"/>
      <c r="BF361" s="631"/>
      <c r="BG361" s="631"/>
      <c r="BH361" s="631"/>
      <c r="BI361" s="920" t="s">
        <v>191</v>
      </c>
      <c r="BJ361" s="921" t="s">
        <v>76</v>
      </c>
      <c r="BK361" s="956">
        <v>0.19</v>
      </c>
      <c r="BL361" s="921" t="s">
        <v>420</v>
      </c>
      <c r="BM361" s="922">
        <v>0.05</v>
      </c>
      <c r="BN361" s="922">
        <v>0.1</v>
      </c>
      <c r="BO361" s="923" t="s">
        <v>262</v>
      </c>
      <c r="BP361" s="631"/>
      <c r="BQ361" s="631"/>
      <c r="BR361" s="631"/>
      <c r="BS361" s="631"/>
      <c r="BT361" s="631"/>
      <c r="BU361" s="631"/>
      <c r="BV361" s="631"/>
      <c r="BW361" s="631"/>
      <c r="BX361" s="631"/>
      <c r="BY361" s="631"/>
      <c r="BZ361" s="631"/>
      <c r="CA361" s="631"/>
      <c r="CB361" s="637"/>
      <c r="CC361" s="636"/>
      <c r="CD361" s="636"/>
      <c r="CE361" s="637"/>
      <c r="CF361" s="637"/>
      <c r="CG361" s="637"/>
      <c r="CH361" s="637"/>
      <c r="CI361" s="636"/>
      <c r="CJ361" s="636"/>
      <c r="CK361" s="637"/>
      <c r="CL361" s="637"/>
      <c r="CM361" s="637"/>
      <c r="CN361" s="705"/>
      <c r="CO361" s="667">
        <f t="shared" si="170"/>
        <v>0.05</v>
      </c>
      <c r="CP361" s="88">
        <f t="shared" si="171"/>
        <v>7.5000000000000011E-2</v>
      </c>
      <c r="CQ361" s="667">
        <f t="shared" si="172"/>
        <v>0.1</v>
      </c>
      <c r="CZ361" s="924"/>
      <c r="DA361" s="925"/>
      <c r="DB361" s="925"/>
      <c r="DC361" s="924"/>
      <c r="DD361" s="924"/>
      <c r="DE361" s="924"/>
      <c r="DF361" s="925"/>
      <c r="DG361" s="925"/>
      <c r="DH361" s="925"/>
      <c r="DI361" s="925"/>
      <c r="DJ361" s="925"/>
      <c r="DK361" s="924"/>
      <c r="DL361" s="910"/>
      <c r="DM361" s="913"/>
      <c r="DN361" s="913"/>
      <c r="DO361" s="705"/>
    </row>
    <row r="362" spans="51:119" s="67" customFormat="1" ht="18.75" hidden="1" customHeight="1" x14ac:dyDescent="0.25">
      <c r="AY362" s="631"/>
      <c r="AZ362" s="631"/>
      <c r="BA362" s="631"/>
      <c r="BB362" s="631"/>
      <c r="BC362" s="631"/>
      <c r="BD362" s="631"/>
      <c r="BE362" s="631"/>
      <c r="BF362" s="631"/>
      <c r="BG362" s="631"/>
      <c r="BH362" s="631"/>
      <c r="BI362" s="920" t="s">
        <v>443</v>
      </c>
      <c r="BJ362" s="921" t="s">
        <v>76</v>
      </c>
      <c r="BK362" s="956">
        <v>0.2</v>
      </c>
      <c r="BL362" s="921" t="s">
        <v>420</v>
      </c>
      <c r="BM362" s="922">
        <v>0.05</v>
      </c>
      <c r="BN362" s="922">
        <v>0.1</v>
      </c>
      <c r="BO362" s="923" t="s">
        <v>262</v>
      </c>
      <c r="BP362" s="631"/>
      <c r="BQ362" s="631"/>
      <c r="BR362" s="631"/>
      <c r="BS362" s="631"/>
      <c r="BT362" s="631"/>
      <c r="BU362" s="631"/>
      <c r="BV362" s="631"/>
      <c r="BW362" s="631"/>
      <c r="BX362" s="631"/>
      <c r="BY362" s="631"/>
      <c r="BZ362" s="631"/>
      <c r="CA362" s="631"/>
      <c r="CB362" s="637"/>
      <c r="CC362" s="636"/>
      <c r="CD362" s="636"/>
      <c r="CE362" s="637"/>
      <c r="CF362" s="637"/>
      <c r="CG362" s="637"/>
      <c r="CH362" s="637"/>
      <c r="CI362" s="636"/>
      <c r="CJ362" s="636"/>
      <c r="CK362" s="637"/>
      <c r="CL362" s="637"/>
      <c r="CM362" s="637"/>
      <c r="CN362" s="705"/>
      <c r="CO362" s="667">
        <f t="shared" si="170"/>
        <v>0.05</v>
      </c>
      <c r="CP362" s="88">
        <f t="shared" si="171"/>
        <v>7.5000000000000011E-2</v>
      </c>
      <c r="CQ362" s="667">
        <f t="shared" si="172"/>
        <v>0.1</v>
      </c>
      <c r="CZ362" s="924"/>
      <c r="DA362" s="925"/>
      <c r="DB362" s="925"/>
      <c r="DC362" s="924"/>
      <c r="DD362" s="924"/>
      <c r="DE362" s="924"/>
      <c r="DF362" s="925"/>
      <c r="DG362" s="925"/>
      <c r="DH362" s="925"/>
      <c r="DI362" s="925"/>
      <c r="DJ362" s="925"/>
      <c r="DK362" s="924"/>
      <c r="DL362" s="910"/>
      <c r="DM362" s="913"/>
      <c r="DN362" s="913"/>
      <c r="DO362" s="705"/>
    </row>
    <row r="363" spans="51:119" s="67" customFormat="1" ht="18.75" hidden="1" customHeight="1" x14ac:dyDescent="0.25">
      <c r="AY363" s="631"/>
      <c r="AZ363" s="631"/>
      <c r="BA363" s="631"/>
      <c r="BB363" s="631"/>
      <c r="BC363" s="631"/>
      <c r="BD363" s="631"/>
      <c r="BE363" s="631"/>
      <c r="BF363" s="631"/>
      <c r="BG363" s="631"/>
      <c r="BH363" s="631"/>
      <c r="BI363" s="920" t="s">
        <v>444</v>
      </c>
      <c r="BJ363" s="921" t="s">
        <v>76</v>
      </c>
      <c r="BK363" s="956">
        <v>0.15</v>
      </c>
      <c r="BL363" s="921" t="s">
        <v>420</v>
      </c>
      <c r="BM363" s="922">
        <v>0.05</v>
      </c>
      <c r="BN363" s="922">
        <v>0.1</v>
      </c>
      <c r="BO363" s="923" t="s">
        <v>262</v>
      </c>
      <c r="BP363" s="631"/>
      <c r="BQ363" s="631"/>
      <c r="BR363" s="631"/>
      <c r="BS363" s="631"/>
      <c r="BT363" s="631"/>
      <c r="BU363" s="631"/>
      <c r="BV363" s="631"/>
      <c r="BW363" s="631"/>
      <c r="BX363" s="631"/>
      <c r="BY363" s="631"/>
      <c r="BZ363" s="631"/>
      <c r="CA363" s="631"/>
      <c r="CB363" s="637"/>
      <c r="CC363" s="636"/>
      <c r="CD363" s="636"/>
      <c r="CE363" s="637"/>
      <c r="CF363" s="637"/>
      <c r="CG363" s="637"/>
      <c r="CH363" s="637"/>
      <c r="CI363" s="636"/>
      <c r="CJ363" s="636"/>
      <c r="CK363" s="637"/>
      <c r="CL363" s="637"/>
      <c r="CM363" s="637"/>
      <c r="CN363" s="705"/>
      <c r="CO363" s="667">
        <f t="shared" si="170"/>
        <v>0.05</v>
      </c>
      <c r="CP363" s="88">
        <f t="shared" si="171"/>
        <v>7.5000000000000011E-2</v>
      </c>
      <c r="CQ363" s="667">
        <f t="shared" si="172"/>
        <v>0.1</v>
      </c>
      <c r="CZ363" s="924"/>
      <c r="DA363" s="925"/>
      <c r="DB363" s="925"/>
      <c r="DC363" s="924"/>
      <c r="DD363" s="924"/>
      <c r="DE363" s="924"/>
      <c r="DF363" s="925"/>
      <c r="DG363" s="925"/>
      <c r="DH363" s="925"/>
      <c r="DI363" s="925"/>
      <c r="DJ363" s="925"/>
      <c r="DK363" s="924"/>
      <c r="DL363" s="910"/>
      <c r="DM363" s="913"/>
      <c r="DN363" s="913"/>
      <c r="DO363" s="705"/>
    </row>
    <row r="364" spans="51:119" s="67" customFormat="1" ht="18.75" hidden="1" customHeight="1" x14ac:dyDescent="0.25">
      <c r="AY364" s="631"/>
      <c r="AZ364" s="631"/>
      <c r="BA364" s="631"/>
      <c r="BB364" s="631"/>
      <c r="BC364" s="631"/>
      <c r="BD364" s="631"/>
      <c r="BE364" s="631"/>
      <c r="BF364" s="631"/>
      <c r="BG364" s="631"/>
      <c r="BH364" s="631"/>
      <c r="BI364" s="920" t="s">
        <v>446</v>
      </c>
      <c r="BJ364" s="921" t="s">
        <v>76</v>
      </c>
      <c r="BK364" s="956">
        <v>0.22</v>
      </c>
      <c r="BL364" s="921" t="s">
        <v>420</v>
      </c>
      <c r="BM364" s="922">
        <v>0.05</v>
      </c>
      <c r="BN364" s="922">
        <v>0.1</v>
      </c>
      <c r="BO364" s="923" t="s">
        <v>262</v>
      </c>
      <c r="BP364" s="631"/>
      <c r="BQ364" s="631"/>
      <c r="BR364" s="631"/>
      <c r="BS364" s="631"/>
      <c r="BT364" s="631"/>
      <c r="BU364" s="631"/>
      <c r="BV364" s="631"/>
      <c r="BW364" s="631"/>
      <c r="BX364" s="631"/>
      <c r="BY364" s="631"/>
      <c r="BZ364" s="631"/>
      <c r="CA364" s="631"/>
      <c r="CB364" s="637"/>
      <c r="CC364" s="636"/>
      <c r="CD364" s="636"/>
      <c r="CE364" s="637"/>
      <c r="CF364" s="637"/>
      <c r="CG364" s="637"/>
      <c r="CH364" s="637"/>
      <c r="CI364" s="636"/>
      <c r="CJ364" s="636"/>
      <c r="CK364" s="637"/>
      <c r="CL364" s="637"/>
      <c r="CM364" s="637"/>
      <c r="CN364" s="705"/>
      <c r="CO364" s="667">
        <f t="shared" si="170"/>
        <v>0.05</v>
      </c>
      <c r="CP364" s="88">
        <f t="shared" si="171"/>
        <v>7.5000000000000011E-2</v>
      </c>
      <c r="CQ364" s="667">
        <f t="shared" si="172"/>
        <v>0.1</v>
      </c>
      <c r="CZ364" s="924"/>
      <c r="DA364" s="925"/>
      <c r="DB364" s="925"/>
      <c r="DC364" s="924"/>
      <c r="DD364" s="924"/>
      <c r="DE364" s="924"/>
      <c r="DF364" s="925"/>
      <c r="DG364" s="925"/>
      <c r="DH364" s="925"/>
      <c r="DI364" s="925"/>
      <c r="DJ364" s="925"/>
      <c r="DK364" s="924"/>
      <c r="DL364" s="910"/>
      <c r="DM364" s="913"/>
      <c r="DN364" s="913"/>
      <c r="DO364" s="705"/>
    </row>
    <row r="365" spans="51:119" s="67" customFormat="1" ht="18.75" hidden="1" customHeight="1" x14ac:dyDescent="0.25">
      <c r="AY365" s="631"/>
      <c r="AZ365" s="631"/>
      <c r="BA365" s="631"/>
      <c r="BB365" s="631"/>
      <c r="BC365" s="631"/>
      <c r="BD365" s="631"/>
      <c r="BE365" s="631"/>
      <c r="BF365" s="631"/>
      <c r="BG365" s="631"/>
      <c r="BH365" s="631"/>
      <c r="BI365" s="920" t="s">
        <v>445</v>
      </c>
      <c r="BJ365" s="921" t="s">
        <v>76</v>
      </c>
      <c r="BK365" s="956">
        <v>0.19</v>
      </c>
      <c r="BL365" s="921" t="s">
        <v>420</v>
      </c>
      <c r="BM365" s="922">
        <v>0.05</v>
      </c>
      <c r="BN365" s="922">
        <v>0.1</v>
      </c>
      <c r="BO365" s="923" t="s">
        <v>262</v>
      </c>
      <c r="BP365" s="631"/>
      <c r="BQ365" s="631"/>
      <c r="BR365" s="631"/>
      <c r="BS365" s="631"/>
      <c r="BT365" s="631"/>
      <c r="BU365" s="631"/>
      <c r="BV365" s="631"/>
      <c r="BW365" s="631"/>
      <c r="BX365" s="631"/>
      <c r="BY365" s="631"/>
      <c r="BZ365" s="631"/>
      <c r="CA365" s="631"/>
      <c r="CB365" s="637"/>
      <c r="CC365" s="636"/>
      <c r="CD365" s="636"/>
      <c r="CE365" s="637"/>
      <c r="CF365" s="637"/>
      <c r="CG365" s="637"/>
      <c r="CH365" s="637"/>
      <c r="CI365" s="636"/>
      <c r="CJ365" s="636"/>
      <c r="CK365" s="637"/>
      <c r="CL365" s="637"/>
      <c r="CM365" s="637"/>
      <c r="CN365" s="705"/>
      <c r="CO365" s="667">
        <f t="shared" si="170"/>
        <v>0.05</v>
      </c>
      <c r="CP365" s="88">
        <f t="shared" si="171"/>
        <v>7.5000000000000011E-2</v>
      </c>
      <c r="CQ365" s="667">
        <f t="shared" si="172"/>
        <v>0.1</v>
      </c>
      <c r="CZ365" s="924"/>
      <c r="DA365" s="925"/>
      <c r="DB365" s="925"/>
      <c r="DC365" s="924"/>
      <c r="DD365" s="924"/>
      <c r="DE365" s="924"/>
      <c r="DF365" s="925"/>
      <c r="DG365" s="925"/>
      <c r="DH365" s="925"/>
      <c r="DI365" s="925"/>
      <c r="DJ365" s="925"/>
      <c r="DK365" s="924"/>
      <c r="DL365" s="910"/>
      <c r="DM365" s="913"/>
      <c r="DN365" s="913"/>
      <c r="DO365" s="705"/>
    </row>
    <row r="366" spans="51:119" s="67" customFormat="1" ht="18.75" hidden="1" customHeight="1" x14ac:dyDescent="0.25">
      <c r="AY366" s="631"/>
      <c r="AZ366" s="631"/>
      <c r="BA366" s="631"/>
      <c r="BB366" s="631"/>
      <c r="BC366" s="631"/>
      <c r="BD366" s="631"/>
      <c r="BE366" s="631"/>
      <c r="BF366" s="631"/>
      <c r="BG366" s="631"/>
      <c r="BH366" s="631"/>
      <c r="BI366" s="920" t="s">
        <v>447</v>
      </c>
      <c r="BJ366" s="921" t="s">
        <v>76</v>
      </c>
      <c r="BK366" s="956">
        <v>0.19</v>
      </c>
      <c r="BL366" s="921" t="s">
        <v>420</v>
      </c>
      <c r="BM366" s="922">
        <v>0.05</v>
      </c>
      <c r="BN366" s="922">
        <v>0.1</v>
      </c>
      <c r="BO366" s="923" t="s">
        <v>262</v>
      </c>
      <c r="BP366" s="631"/>
      <c r="BQ366" s="631"/>
      <c r="BR366" s="631"/>
      <c r="BS366" s="631"/>
      <c r="BT366" s="631"/>
      <c r="BU366" s="631"/>
      <c r="BV366" s="631"/>
      <c r="BW366" s="631"/>
      <c r="BX366" s="631"/>
      <c r="BY366" s="631"/>
      <c r="BZ366" s="631"/>
      <c r="CA366" s="631"/>
      <c r="CB366" s="637"/>
      <c r="CC366" s="636"/>
      <c r="CD366" s="636"/>
      <c r="CE366" s="637"/>
      <c r="CF366" s="637"/>
      <c r="CG366" s="637"/>
      <c r="CH366" s="637"/>
      <c r="CI366" s="636"/>
      <c r="CJ366" s="636"/>
      <c r="CK366" s="637"/>
      <c r="CL366" s="637"/>
      <c r="CM366" s="637"/>
      <c r="CN366" s="705"/>
      <c r="CO366" s="667">
        <f t="shared" si="170"/>
        <v>0.05</v>
      </c>
      <c r="CP366" s="88">
        <f t="shared" si="171"/>
        <v>7.5000000000000011E-2</v>
      </c>
      <c r="CQ366" s="667">
        <f t="shared" si="172"/>
        <v>0.1</v>
      </c>
      <c r="CR366" s="67">
        <v>0.05</v>
      </c>
      <c r="CS366" s="67">
        <v>0.1</v>
      </c>
      <c r="CZ366" s="924"/>
      <c r="DA366" s="925"/>
      <c r="DB366" s="925"/>
      <c r="DC366" s="924"/>
      <c r="DD366" s="924"/>
      <c r="DE366" s="924"/>
      <c r="DF366" s="925"/>
      <c r="DG366" s="925"/>
      <c r="DH366" s="925"/>
      <c r="DI366" s="925"/>
      <c r="DJ366" s="925"/>
      <c r="DK366" s="924"/>
      <c r="DL366" s="910"/>
      <c r="DM366" s="913"/>
      <c r="DN366" s="913"/>
      <c r="DO366" s="705"/>
    </row>
    <row r="367" spans="51:119" s="67" customFormat="1" ht="18.75" hidden="1" customHeight="1" x14ac:dyDescent="0.25">
      <c r="AY367" s="631"/>
      <c r="AZ367" s="631"/>
      <c r="BA367" s="631"/>
      <c r="BB367" s="631"/>
      <c r="BC367" s="631"/>
      <c r="BD367" s="631"/>
      <c r="BE367" s="631"/>
      <c r="BF367" s="631"/>
      <c r="BG367" s="631"/>
      <c r="BH367" s="631"/>
      <c r="BI367" s="920" t="s">
        <v>190</v>
      </c>
      <c r="BJ367" s="921" t="s">
        <v>76</v>
      </c>
      <c r="BK367" s="956">
        <v>0.153</v>
      </c>
      <c r="BL367" s="921" t="s">
        <v>420</v>
      </c>
      <c r="BM367" s="922">
        <v>0.05</v>
      </c>
      <c r="BN367" s="922">
        <v>0.1</v>
      </c>
      <c r="BO367" s="923" t="s">
        <v>263</v>
      </c>
      <c r="BP367" s="631"/>
      <c r="BQ367" s="631"/>
      <c r="BR367" s="631"/>
      <c r="BS367" s="631"/>
      <c r="BT367" s="631"/>
      <c r="BU367" s="631"/>
      <c r="BV367" s="631"/>
      <c r="BW367" s="631"/>
      <c r="BX367" s="631"/>
      <c r="BY367" s="631"/>
      <c r="BZ367" s="631"/>
      <c r="CA367" s="631"/>
      <c r="CB367" s="637"/>
      <c r="CC367" s="636"/>
      <c r="CD367" s="636"/>
      <c r="CE367" s="637"/>
      <c r="CF367" s="637"/>
      <c r="CG367" s="637"/>
      <c r="CH367" s="637"/>
      <c r="CI367" s="636"/>
      <c r="CJ367" s="636"/>
      <c r="CK367" s="637"/>
      <c r="CL367" s="637"/>
      <c r="CM367" s="637"/>
      <c r="CN367" s="705"/>
      <c r="CO367" s="667">
        <f t="shared" si="170"/>
        <v>0.05</v>
      </c>
      <c r="CP367" s="88">
        <f t="shared" si="171"/>
        <v>7.5000000000000011E-2</v>
      </c>
      <c r="CQ367" s="667">
        <f t="shared" si="172"/>
        <v>0.1</v>
      </c>
      <c r="CR367" s="67">
        <v>0.05</v>
      </c>
      <c r="CS367" s="67">
        <v>0.1</v>
      </c>
      <c r="CZ367" s="924"/>
      <c r="DA367" s="925"/>
      <c r="DB367" s="925"/>
      <c r="DC367" s="924"/>
      <c r="DD367" s="924"/>
      <c r="DE367" s="924"/>
      <c r="DF367" s="925"/>
      <c r="DG367" s="925"/>
      <c r="DH367" s="925"/>
      <c r="DI367" s="925"/>
      <c r="DJ367" s="925"/>
      <c r="DK367" s="924"/>
      <c r="DL367" s="910"/>
      <c r="DM367" s="913"/>
      <c r="DN367" s="913"/>
      <c r="DO367" s="705"/>
    </row>
    <row r="368" spans="51:119" s="67" customFormat="1" ht="15" hidden="1" customHeight="1" x14ac:dyDescent="0.25">
      <c r="AY368" s="631"/>
      <c r="AZ368" s="631"/>
      <c r="BA368" s="631"/>
      <c r="BB368" s="631"/>
      <c r="BC368" s="631"/>
      <c r="BD368" s="631"/>
      <c r="BE368" s="631"/>
      <c r="BF368" s="631"/>
      <c r="BG368" s="631"/>
      <c r="BH368" s="631"/>
      <c r="BI368" s="920" t="s">
        <v>189</v>
      </c>
      <c r="BJ368" s="921" t="s">
        <v>76</v>
      </c>
      <c r="BK368" s="956">
        <v>0.13600000000000001</v>
      </c>
      <c r="BL368" s="921" t="s">
        <v>420</v>
      </c>
      <c r="BM368" s="922">
        <v>0.05</v>
      </c>
      <c r="BN368" s="922">
        <v>0.1</v>
      </c>
      <c r="BO368" s="923" t="s">
        <v>263</v>
      </c>
      <c r="BP368" s="631"/>
      <c r="BQ368" s="631"/>
      <c r="BR368" s="631"/>
      <c r="BS368" s="631"/>
      <c r="BT368" s="631"/>
      <c r="BU368" s="631"/>
      <c r="BV368" s="631"/>
      <c r="BW368" s="631"/>
      <c r="BX368" s="631"/>
      <c r="BY368" s="631"/>
      <c r="BZ368" s="631"/>
      <c r="CA368" s="631"/>
      <c r="CB368" s="637"/>
      <c r="CC368" s="636"/>
      <c r="CD368" s="636"/>
      <c r="CE368" s="637"/>
      <c r="CF368" s="637"/>
      <c r="CG368" s="637"/>
      <c r="CH368" s="637"/>
      <c r="CI368" s="636"/>
      <c r="CJ368" s="636"/>
      <c r="CK368" s="637"/>
      <c r="CL368" s="637"/>
      <c r="CM368" s="637"/>
      <c r="CN368" s="705"/>
      <c r="CO368" s="667">
        <f t="shared" si="170"/>
        <v>0.05</v>
      </c>
      <c r="CP368" s="88">
        <f t="shared" si="171"/>
        <v>7.5000000000000011E-2</v>
      </c>
      <c r="CQ368" s="667">
        <f t="shared" si="172"/>
        <v>0.1</v>
      </c>
      <c r="CZ368" s="924"/>
      <c r="DA368" s="925"/>
      <c r="DB368" s="925"/>
      <c r="DC368" s="924"/>
      <c r="DD368" s="924"/>
      <c r="DE368" s="924"/>
      <c r="DF368" s="925"/>
      <c r="DG368" s="925"/>
      <c r="DH368" s="925"/>
      <c r="DI368" s="925"/>
      <c r="DJ368" s="925"/>
      <c r="DK368" s="924"/>
      <c r="DL368" s="910"/>
      <c r="DM368" s="913"/>
      <c r="DN368" s="913"/>
      <c r="DO368" s="705"/>
    </row>
    <row r="369" spans="51:119" s="67" customFormat="1" ht="15" hidden="1" customHeight="1" thickBot="1" x14ac:dyDescent="0.3">
      <c r="AY369" s="631"/>
      <c r="AZ369" s="631"/>
      <c r="BA369" s="631"/>
      <c r="BB369" s="631"/>
      <c r="BC369" s="631"/>
      <c r="BD369" s="631"/>
      <c r="BE369" s="631"/>
      <c r="BF369" s="631"/>
      <c r="BG369" s="631"/>
      <c r="BH369" s="631"/>
      <c r="BI369" s="926" t="s">
        <v>175</v>
      </c>
      <c r="BJ369" s="927" t="s">
        <v>76</v>
      </c>
      <c r="BK369" s="928">
        <v>0.29039999999999999</v>
      </c>
      <c r="BL369" s="927" t="s">
        <v>420</v>
      </c>
      <c r="BM369" s="929">
        <v>0.05</v>
      </c>
      <c r="BN369" s="929">
        <v>0.1</v>
      </c>
      <c r="BO369" s="930" t="s">
        <v>262</v>
      </c>
      <c r="BP369" s="631"/>
      <c r="BQ369" s="631"/>
      <c r="BR369" s="631"/>
      <c r="BS369" s="631"/>
      <c r="BT369" s="631"/>
      <c r="BU369" s="631"/>
      <c r="BV369" s="631"/>
      <c r="BW369" s="631"/>
      <c r="BX369" s="631"/>
      <c r="BY369" s="631"/>
      <c r="BZ369" s="631"/>
      <c r="CA369" s="631"/>
      <c r="CB369" s="637"/>
      <c r="CC369" s="636"/>
      <c r="CD369" s="636"/>
      <c r="CE369" s="637"/>
      <c r="CF369" s="637"/>
      <c r="CG369" s="637"/>
      <c r="CH369" s="637"/>
      <c r="CI369" s="636"/>
      <c r="CJ369" s="636"/>
      <c r="CK369" s="637"/>
      <c r="CL369" s="637"/>
      <c r="CM369" s="637"/>
      <c r="CN369" s="705"/>
      <c r="CO369" s="667">
        <f t="shared" si="170"/>
        <v>0.05</v>
      </c>
      <c r="CP369" s="88">
        <f t="shared" si="171"/>
        <v>7.5000000000000011E-2</v>
      </c>
      <c r="CQ369" s="667">
        <f t="shared" si="172"/>
        <v>0.1</v>
      </c>
      <c r="CZ369" s="924"/>
      <c r="DA369" s="925"/>
      <c r="DB369" s="925"/>
      <c r="DC369" s="924"/>
      <c r="DD369" s="924"/>
      <c r="DE369" s="924"/>
      <c r="DF369" s="925"/>
      <c r="DG369" s="925"/>
      <c r="DH369" s="925"/>
      <c r="DI369" s="925"/>
      <c r="DJ369" s="925"/>
      <c r="DK369" s="924"/>
      <c r="DL369" s="910"/>
      <c r="DM369" s="913"/>
      <c r="DN369" s="913"/>
      <c r="DO369" s="705"/>
    </row>
    <row r="370" spans="51:119" s="67" customFormat="1" ht="15" hidden="1" customHeight="1" x14ac:dyDescent="0.25">
      <c r="AY370" s="631"/>
      <c r="AZ370" s="631"/>
      <c r="BA370" s="631"/>
      <c r="BB370" s="631"/>
      <c r="BC370" s="631"/>
      <c r="BD370" s="631"/>
      <c r="BE370" s="631"/>
      <c r="BF370" s="631"/>
      <c r="BG370" s="631"/>
      <c r="BH370" s="631"/>
      <c r="BI370" s="631"/>
      <c r="BJ370" s="631"/>
      <c r="BK370" s="631"/>
      <c r="BL370" s="631"/>
      <c r="BM370" s="631"/>
      <c r="BN370" s="631"/>
      <c r="BO370" s="631"/>
      <c r="BP370" s="631"/>
      <c r="BQ370" s="631"/>
      <c r="BR370" s="631"/>
      <c r="BS370" s="631"/>
      <c r="BT370" s="631"/>
      <c r="BU370" s="631"/>
      <c r="BV370" s="631"/>
      <c r="BW370" s="631"/>
      <c r="BX370" s="631"/>
      <c r="BY370" s="631"/>
      <c r="BZ370" s="631"/>
      <c r="CA370" s="631"/>
      <c r="CB370" s="637"/>
      <c r="CC370" s="636"/>
      <c r="CD370" s="636"/>
      <c r="CE370" s="637"/>
      <c r="CF370" s="637"/>
      <c r="CG370" s="637"/>
      <c r="CH370" s="637"/>
      <c r="CI370" s="636"/>
      <c r="CJ370" s="636"/>
      <c r="CK370" s="637"/>
      <c r="CL370" s="637"/>
      <c r="CM370" s="637"/>
      <c r="CN370" s="705"/>
      <c r="CO370" s="667">
        <f t="shared" si="170"/>
        <v>0</v>
      </c>
      <c r="CP370" s="88">
        <f t="shared" si="171"/>
        <v>0</v>
      </c>
      <c r="CQ370" s="667">
        <f t="shared" si="172"/>
        <v>0</v>
      </c>
      <c r="CZ370" s="924"/>
      <c r="DA370" s="925"/>
      <c r="DB370" s="925"/>
      <c r="DC370" s="924"/>
      <c r="DD370" s="924"/>
      <c r="DE370" s="924"/>
      <c r="DF370" s="925"/>
      <c r="DG370" s="925"/>
      <c r="DH370" s="925"/>
      <c r="DI370" s="925"/>
      <c r="DJ370" s="925"/>
      <c r="DK370" s="924"/>
      <c r="DL370" s="910"/>
      <c r="DM370" s="913"/>
      <c r="DN370" s="913"/>
      <c r="DO370" s="705"/>
    </row>
    <row r="371" spans="51:119" s="67" customFormat="1" ht="15" hidden="1" customHeight="1" x14ac:dyDescent="0.25">
      <c r="AY371" s="631"/>
      <c r="AZ371" s="631"/>
      <c r="BA371" s="631"/>
      <c r="BB371" s="631"/>
      <c r="BC371" s="631"/>
      <c r="BD371" s="631"/>
      <c r="BE371" s="631"/>
      <c r="BF371" s="631"/>
      <c r="BG371" s="631"/>
      <c r="BH371" s="631"/>
      <c r="BI371" s="631" t="s">
        <v>300</v>
      </c>
      <c r="BJ371" s="631"/>
      <c r="BK371" s="631" t="s">
        <v>302</v>
      </c>
      <c r="BL371" s="631"/>
      <c r="BM371" s="631" t="s">
        <v>233</v>
      </c>
      <c r="BN371" s="631" t="s">
        <v>233</v>
      </c>
      <c r="BO371" s="631" t="s">
        <v>240</v>
      </c>
      <c r="BP371" s="631"/>
      <c r="BQ371" s="631"/>
      <c r="BR371" s="631"/>
      <c r="BS371" s="631"/>
      <c r="BT371" s="631"/>
      <c r="BU371" s="631"/>
      <c r="BV371" s="631"/>
      <c r="BW371" s="631"/>
      <c r="BX371" s="631"/>
      <c r="BY371" s="631"/>
      <c r="BZ371" s="631"/>
      <c r="CA371" s="631"/>
      <c r="CB371" s="637"/>
      <c r="CC371" s="636"/>
      <c r="CD371" s="636"/>
      <c r="CE371" s="637"/>
      <c r="CF371" s="637"/>
      <c r="CG371" s="637"/>
      <c r="CH371" s="637"/>
      <c r="CI371" s="636"/>
      <c r="CJ371" s="636"/>
      <c r="CK371" s="637"/>
      <c r="CL371" s="637"/>
      <c r="CM371" s="637"/>
      <c r="CN371" s="705"/>
      <c r="CO371" s="667" t="str">
        <f t="shared" si="170"/>
        <v>Incertidumbre (+/- %)</v>
      </c>
      <c r="CP371" s="88" t="e">
        <f t="shared" si="171"/>
        <v>#VALUE!</v>
      </c>
      <c r="CQ371" s="667" t="str">
        <f t="shared" si="172"/>
        <v>Incertidumbre (+/- %)</v>
      </c>
      <c r="CZ371" s="924"/>
      <c r="DA371" s="925"/>
      <c r="DB371" s="925"/>
      <c r="DC371" s="924"/>
      <c r="DD371" s="924"/>
      <c r="DE371" s="924"/>
      <c r="DF371" s="925"/>
      <c r="DG371" s="925"/>
      <c r="DH371" s="925"/>
      <c r="DI371" s="925"/>
      <c r="DJ371" s="925"/>
      <c r="DK371" s="924"/>
      <c r="DL371" s="910"/>
      <c r="DM371" s="913"/>
      <c r="DN371" s="913"/>
      <c r="DO371" s="705"/>
    </row>
    <row r="372" spans="51:119" s="67" customFormat="1" ht="15.75" hidden="1" customHeight="1" x14ac:dyDescent="0.25">
      <c r="AY372" s="631"/>
      <c r="AZ372" s="631"/>
      <c r="BA372" s="631"/>
      <c r="BB372" s="631"/>
      <c r="BC372" s="631"/>
      <c r="BD372" s="631"/>
      <c r="BE372" s="631"/>
      <c r="BF372" s="631"/>
      <c r="BG372" s="631"/>
      <c r="BH372" s="631"/>
      <c r="BI372" s="631"/>
      <c r="BJ372" s="631" t="s">
        <v>253</v>
      </c>
      <c r="BK372" s="631"/>
      <c r="BL372" s="631" t="s">
        <v>251</v>
      </c>
      <c r="BM372" s="631"/>
      <c r="BN372" s="631"/>
      <c r="BO372" s="631"/>
      <c r="BP372" s="631"/>
      <c r="BQ372" s="631"/>
      <c r="BR372" s="631"/>
      <c r="BS372" s="631"/>
      <c r="BT372" s="631"/>
      <c r="BU372" s="631"/>
      <c r="BV372" s="631"/>
      <c r="BW372" s="631"/>
      <c r="BX372" s="631"/>
      <c r="BY372" s="631"/>
      <c r="BZ372" s="631"/>
      <c r="CA372" s="631"/>
      <c r="CB372" s="637"/>
      <c r="CC372" s="636"/>
      <c r="CD372" s="636"/>
      <c r="CE372" s="637"/>
      <c r="CF372" s="637"/>
      <c r="CG372" s="637"/>
      <c r="CH372" s="637"/>
      <c r="CI372" s="636"/>
      <c r="CJ372" s="636"/>
      <c r="CK372" s="637"/>
      <c r="CL372" s="637"/>
      <c r="CM372" s="637"/>
      <c r="CN372" s="705"/>
      <c r="CO372" s="667">
        <f t="shared" si="170"/>
        <v>0</v>
      </c>
      <c r="CP372" s="88">
        <f t="shared" si="171"/>
        <v>0</v>
      </c>
      <c r="CQ372" s="667">
        <f t="shared" si="172"/>
        <v>0</v>
      </c>
      <c r="CZ372" s="924"/>
      <c r="DA372" s="925"/>
      <c r="DB372" s="925"/>
      <c r="DC372" s="924"/>
      <c r="DD372" s="924"/>
      <c r="DE372" s="924"/>
      <c r="DF372" s="925"/>
      <c r="DG372" s="925"/>
      <c r="DH372" s="925"/>
      <c r="DI372" s="925"/>
      <c r="DJ372" s="925"/>
      <c r="DK372" s="924"/>
      <c r="DL372" s="910"/>
      <c r="DM372" s="913"/>
      <c r="DN372" s="913"/>
      <c r="DO372" s="705"/>
    </row>
    <row r="373" spans="51:119" s="67" customFormat="1" ht="18.75" hidden="1" customHeight="1" x14ac:dyDescent="0.35">
      <c r="AY373" s="631"/>
      <c r="AZ373" s="631"/>
      <c r="BA373" s="631"/>
      <c r="BB373" s="631"/>
      <c r="BC373" s="631"/>
      <c r="BD373" s="631"/>
      <c r="BE373" s="631"/>
      <c r="BF373" s="631"/>
      <c r="BG373" s="631"/>
      <c r="BH373" s="631"/>
      <c r="BI373" s="631" t="s">
        <v>74</v>
      </c>
      <c r="BJ373" s="631" t="s">
        <v>78</v>
      </c>
      <c r="BK373" s="631">
        <v>68.819999999999993</v>
      </c>
      <c r="BL373" s="631" t="s">
        <v>421</v>
      </c>
      <c r="BM373" s="631">
        <v>0.05</v>
      </c>
      <c r="BN373" s="631">
        <v>0.05</v>
      </c>
      <c r="BO373" s="631" t="s">
        <v>77</v>
      </c>
      <c r="BP373" s="631"/>
      <c r="BQ373" s="631"/>
      <c r="BR373" s="631"/>
      <c r="BS373" s="631"/>
      <c r="BT373" s="631"/>
      <c r="BU373" s="631"/>
      <c r="BV373" s="631"/>
      <c r="BW373" s="631"/>
      <c r="BX373" s="631"/>
      <c r="BY373" s="631"/>
      <c r="BZ373" s="631"/>
      <c r="CA373" s="631"/>
      <c r="CB373" s="637"/>
      <c r="CC373" s="636"/>
      <c r="CD373" s="636"/>
      <c r="CE373" s="637"/>
      <c r="CF373" s="637"/>
      <c r="CG373" s="637"/>
      <c r="CH373" s="637"/>
      <c r="CI373" s="636"/>
      <c r="CJ373" s="636"/>
      <c r="CK373" s="637"/>
      <c r="CL373" s="637"/>
      <c r="CM373" s="637"/>
      <c r="CN373" s="705"/>
      <c r="CO373" s="667">
        <f t="shared" si="170"/>
        <v>0.05</v>
      </c>
      <c r="CP373" s="88">
        <f t="shared" si="171"/>
        <v>0.05</v>
      </c>
      <c r="CQ373" s="667">
        <f t="shared" si="172"/>
        <v>0.05</v>
      </c>
      <c r="CR373" s="67">
        <v>0.05</v>
      </c>
      <c r="CS373" s="67">
        <v>0.05</v>
      </c>
      <c r="CZ373" s="924"/>
      <c r="DA373" s="925"/>
      <c r="DB373" s="925"/>
      <c r="DC373" s="924"/>
      <c r="DD373" s="924"/>
      <c r="DE373" s="924"/>
      <c r="DF373" s="925"/>
      <c r="DG373" s="925"/>
      <c r="DH373" s="925"/>
      <c r="DI373" s="925"/>
      <c r="DJ373" s="925"/>
      <c r="DK373" s="924"/>
      <c r="DL373" s="910"/>
      <c r="DM373" s="913"/>
      <c r="DN373" s="913"/>
      <c r="DO373" s="705"/>
    </row>
    <row r="374" spans="51:119" s="67" customFormat="1" ht="18.75" hidden="1" customHeight="1" x14ac:dyDescent="0.35">
      <c r="AY374" s="631"/>
      <c r="AZ374" s="631"/>
      <c r="BA374" s="631"/>
      <c r="BB374" s="631"/>
      <c r="BC374" s="631"/>
      <c r="BD374" s="631"/>
      <c r="BE374" s="631"/>
      <c r="BF374" s="631"/>
      <c r="BG374" s="631"/>
      <c r="BH374" s="631"/>
      <c r="BI374" s="631" t="s">
        <v>73</v>
      </c>
      <c r="BJ374" s="631" t="s">
        <v>78</v>
      </c>
      <c r="BK374" s="631">
        <v>83.37</v>
      </c>
      <c r="BL374" s="631" t="s">
        <v>421</v>
      </c>
      <c r="BM374" s="631">
        <v>0.05</v>
      </c>
      <c r="BN374" s="631">
        <v>0.05</v>
      </c>
      <c r="BO374" s="631" t="s">
        <v>77</v>
      </c>
      <c r="BP374" s="631"/>
      <c r="BQ374" s="631"/>
      <c r="BR374" s="631"/>
      <c r="BS374" s="631"/>
      <c r="BT374" s="631"/>
      <c r="BU374" s="631"/>
      <c r="BV374" s="631"/>
      <c r="BW374" s="631"/>
      <c r="BX374" s="631"/>
      <c r="BY374" s="631"/>
      <c r="BZ374" s="631"/>
      <c r="CA374" s="631"/>
      <c r="CB374" s="637"/>
      <c r="CC374" s="636"/>
      <c r="CD374" s="636"/>
      <c r="CE374" s="637"/>
      <c r="CF374" s="637"/>
      <c r="CG374" s="637"/>
      <c r="CH374" s="637"/>
      <c r="CI374" s="636"/>
      <c r="CJ374" s="636"/>
      <c r="CK374" s="637"/>
      <c r="CL374" s="637"/>
      <c r="CM374" s="637"/>
      <c r="CN374" s="705"/>
      <c r="CO374" s="667">
        <f t="shared" si="170"/>
        <v>0.05</v>
      </c>
      <c r="CP374" s="88">
        <f t="shared" si="171"/>
        <v>0.05</v>
      </c>
      <c r="CQ374" s="667">
        <f t="shared" si="172"/>
        <v>0.05</v>
      </c>
      <c r="CR374" s="67">
        <v>0.05</v>
      </c>
      <c r="CS374" s="67">
        <v>0.05</v>
      </c>
      <c r="CZ374" s="924"/>
      <c r="DA374" s="925"/>
      <c r="DB374" s="925"/>
      <c r="DC374" s="924"/>
      <c r="DD374" s="924"/>
      <c r="DE374" s="924"/>
      <c r="DF374" s="925"/>
      <c r="DG374" s="925"/>
      <c r="DH374" s="925"/>
      <c r="DI374" s="925"/>
      <c r="DJ374" s="925"/>
      <c r="DK374" s="924"/>
      <c r="DL374" s="910"/>
      <c r="DM374" s="913"/>
      <c r="DN374" s="913"/>
      <c r="DO374" s="705"/>
    </row>
    <row r="375" spans="51:119" s="67" customFormat="1" ht="18.75" hidden="1" customHeight="1" x14ac:dyDescent="0.35">
      <c r="AY375" s="631"/>
      <c r="AZ375" s="631"/>
      <c r="BA375" s="631"/>
      <c r="BB375" s="631"/>
      <c r="BC375" s="631"/>
      <c r="BD375" s="631"/>
      <c r="BE375" s="631"/>
      <c r="BF375" s="631"/>
      <c r="BG375" s="631"/>
      <c r="BH375" s="631"/>
      <c r="BI375" s="631" t="s">
        <v>79</v>
      </c>
      <c r="BJ375" s="631" t="s">
        <v>78</v>
      </c>
      <c r="BK375" s="631">
        <v>159.43</v>
      </c>
      <c r="BL375" s="631" t="s">
        <v>421</v>
      </c>
      <c r="BM375" s="631">
        <v>0.05</v>
      </c>
      <c r="BN375" s="631">
        <v>0.05</v>
      </c>
      <c r="BO375" s="631" t="s">
        <v>77</v>
      </c>
      <c r="BP375" s="631"/>
      <c r="BQ375" s="631"/>
      <c r="BR375" s="631"/>
      <c r="BS375" s="631"/>
      <c r="BT375" s="631"/>
      <c r="BU375" s="631"/>
      <c r="BV375" s="631"/>
      <c r="BW375" s="631"/>
      <c r="BX375" s="631"/>
      <c r="BY375" s="631"/>
      <c r="BZ375" s="631"/>
      <c r="CA375" s="631"/>
      <c r="CB375" s="637"/>
      <c r="CC375" s="636"/>
      <c r="CD375" s="636"/>
      <c r="CE375" s="637"/>
      <c r="CF375" s="637"/>
      <c r="CG375" s="637"/>
      <c r="CH375" s="637"/>
      <c r="CI375" s="636"/>
      <c r="CJ375" s="636"/>
      <c r="CK375" s="637"/>
      <c r="CL375" s="637"/>
      <c r="CM375" s="637"/>
      <c r="CN375" s="705"/>
      <c r="CO375" s="667">
        <f t="shared" si="170"/>
        <v>0.05</v>
      </c>
      <c r="CP375" s="88">
        <f t="shared" si="171"/>
        <v>0.05</v>
      </c>
      <c r="CQ375" s="667">
        <f t="shared" si="172"/>
        <v>0.05</v>
      </c>
      <c r="CR375" s="67">
        <v>0.05</v>
      </c>
      <c r="CS375" s="67">
        <v>0.05</v>
      </c>
      <c r="CZ375" s="924"/>
      <c r="DA375" s="925"/>
      <c r="DB375" s="925"/>
      <c r="DC375" s="924"/>
      <c r="DD375" s="924"/>
      <c r="DE375" s="924"/>
      <c r="DF375" s="925"/>
      <c r="DG375" s="925"/>
      <c r="DH375" s="925"/>
      <c r="DI375" s="925"/>
      <c r="DJ375" s="925"/>
      <c r="DK375" s="924"/>
      <c r="DL375" s="910"/>
      <c r="DM375" s="913"/>
      <c r="DN375" s="913"/>
      <c r="DO375" s="705"/>
    </row>
    <row r="376" spans="51:119" s="67" customFormat="1" ht="18.75" hidden="1" customHeight="1" x14ac:dyDescent="0.35">
      <c r="AY376" s="631"/>
      <c r="AZ376" s="631"/>
      <c r="BA376" s="631"/>
      <c r="BB376" s="631"/>
      <c r="BC376" s="631"/>
      <c r="BD376" s="631"/>
      <c r="BE376" s="631"/>
      <c r="BF376" s="631"/>
      <c r="BG376" s="631"/>
      <c r="BH376" s="631"/>
      <c r="BI376" s="631" t="s">
        <v>70</v>
      </c>
      <c r="BJ376" s="631" t="s">
        <v>78</v>
      </c>
      <c r="BK376" s="631">
        <v>102.71</v>
      </c>
      <c r="BL376" s="631" t="s">
        <v>421</v>
      </c>
      <c r="BM376" s="631">
        <v>0.05</v>
      </c>
      <c r="BN376" s="631">
        <v>0.05</v>
      </c>
      <c r="BO376" s="631" t="s">
        <v>77</v>
      </c>
      <c r="BP376" s="631"/>
      <c r="BQ376" s="631"/>
      <c r="BR376" s="631"/>
      <c r="BS376" s="631"/>
      <c r="BT376" s="631"/>
      <c r="BU376" s="631"/>
      <c r="BV376" s="631"/>
      <c r="BW376" s="631"/>
      <c r="BX376" s="631"/>
      <c r="BY376" s="631"/>
      <c r="BZ376" s="631"/>
      <c r="CA376" s="631"/>
      <c r="CB376" s="637"/>
      <c r="CC376" s="636"/>
      <c r="CD376" s="636"/>
      <c r="CE376" s="637"/>
      <c r="CF376" s="637"/>
      <c r="CG376" s="637"/>
      <c r="CH376" s="637"/>
      <c r="CI376" s="636"/>
      <c r="CJ376" s="636"/>
      <c r="CK376" s="637"/>
      <c r="CL376" s="637"/>
      <c r="CM376" s="637"/>
      <c r="CN376" s="705"/>
      <c r="CO376" s="667">
        <f t="shared" si="170"/>
        <v>0.05</v>
      </c>
      <c r="CP376" s="88">
        <f t="shared" si="171"/>
        <v>0.05</v>
      </c>
      <c r="CQ376" s="667">
        <f t="shared" si="172"/>
        <v>0.05</v>
      </c>
      <c r="CR376" s="67">
        <v>0.05</v>
      </c>
      <c r="CS376" s="67">
        <v>0.05</v>
      </c>
      <c r="CZ376" s="924"/>
      <c r="DA376" s="925"/>
      <c r="DB376" s="925"/>
      <c r="DC376" s="924"/>
      <c r="DD376" s="924"/>
      <c r="DE376" s="924"/>
      <c r="DF376" s="925"/>
      <c r="DG376" s="925"/>
      <c r="DH376" s="925"/>
      <c r="DI376" s="925"/>
      <c r="DJ376" s="925"/>
      <c r="DK376" s="924"/>
      <c r="DL376" s="910"/>
      <c r="DM376" s="913"/>
      <c r="DN376" s="913"/>
      <c r="DO376" s="705"/>
    </row>
    <row r="377" spans="51:119" s="67" customFormat="1" ht="18.75" hidden="1" customHeight="1" x14ac:dyDescent="0.35">
      <c r="AY377" s="631"/>
      <c r="AZ377" s="631"/>
      <c r="BA377" s="631"/>
      <c r="BB377" s="631"/>
      <c r="BC377" s="631"/>
      <c r="BD377" s="631"/>
      <c r="BE377" s="631"/>
      <c r="BF377" s="631"/>
      <c r="BG377" s="631"/>
      <c r="BH377" s="631"/>
      <c r="BI377" s="631" t="s">
        <v>80</v>
      </c>
      <c r="BJ377" s="631" t="s">
        <v>78</v>
      </c>
      <c r="BK377" s="631">
        <v>81.25</v>
      </c>
      <c r="BL377" s="631" t="s">
        <v>421</v>
      </c>
      <c r="BM377" s="631">
        <v>0.05</v>
      </c>
      <c r="BN377" s="631">
        <v>0.05</v>
      </c>
      <c r="BO377" s="631" t="s">
        <v>77</v>
      </c>
      <c r="BP377" s="631"/>
      <c r="BQ377" s="631"/>
      <c r="BR377" s="631"/>
      <c r="BS377" s="631"/>
      <c r="BT377" s="631"/>
      <c r="BU377" s="631"/>
      <c r="BV377" s="631"/>
      <c r="BW377" s="631"/>
      <c r="BX377" s="631"/>
      <c r="BY377" s="631"/>
      <c r="BZ377" s="631"/>
      <c r="CA377" s="631"/>
      <c r="CB377" s="637"/>
      <c r="CC377" s="636"/>
      <c r="CD377" s="636"/>
      <c r="CE377" s="637"/>
      <c r="CF377" s="637"/>
      <c r="CG377" s="637"/>
      <c r="CH377" s="637"/>
      <c r="CI377" s="636"/>
      <c r="CJ377" s="636"/>
      <c r="CK377" s="637"/>
      <c r="CL377" s="637"/>
      <c r="CM377" s="637"/>
      <c r="CN377" s="705"/>
      <c r="CO377" s="667">
        <f t="shared" si="170"/>
        <v>0.05</v>
      </c>
      <c r="CP377" s="88">
        <f t="shared" si="171"/>
        <v>0.05</v>
      </c>
      <c r="CQ377" s="667">
        <f t="shared" si="172"/>
        <v>0.05</v>
      </c>
      <c r="CR377" s="67">
        <v>0.05</v>
      </c>
      <c r="CS377" s="67">
        <v>0.05</v>
      </c>
      <c r="CZ377" s="924"/>
      <c r="DA377" s="925"/>
      <c r="DB377" s="925"/>
      <c r="DC377" s="924"/>
      <c r="DD377" s="924"/>
      <c r="DE377" s="924"/>
      <c r="DF377" s="925"/>
      <c r="DG377" s="925"/>
      <c r="DH377" s="925"/>
      <c r="DI377" s="925"/>
      <c r="DJ377" s="925"/>
      <c r="DK377" s="924"/>
      <c r="DL377" s="910"/>
      <c r="DM377" s="913"/>
      <c r="DN377" s="913"/>
      <c r="DO377" s="705"/>
    </row>
    <row r="378" spans="51:119" s="67" customFormat="1" ht="18.75" hidden="1" customHeight="1" x14ac:dyDescent="0.35">
      <c r="AY378" s="631"/>
      <c r="AZ378" s="631"/>
      <c r="BA378" s="631"/>
      <c r="BB378" s="631"/>
      <c r="BC378" s="631"/>
      <c r="BD378" s="631"/>
      <c r="BE378" s="631"/>
      <c r="BF378" s="631"/>
      <c r="BG378" s="631"/>
      <c r="BH378" s="631"/>
      <c r="BI378" s="631" t="s">
        <v>71</v>
      </c>
      <c r="BJ378" s="631" t="s">
        <v>78</v>
      </c>
      <c r="BK378" s="631">
        <v>97.7</v>
      </c>
      <c r="BL378" s="631" t="s">
        <v>421</v>
      </c>
      <c r="BM378" s="631">
        <v>0.05</v>
      </c>
      <c r="BN378" s="631">
        <v>0.05</v>
      </c>
      <c r="BO378" s="631" t="s">
        <v>77</v>
      </c>
      <c r="BP378" s="631"/>
      <c r="BQ378" s="631"/>
      <c r="BR378" s="631"/>
      <c r="BS378" s="631"/>
      <c r="BT378" s="631"/>
      <c r="BU378" s="631"/>
      <c r="BV378" s="631"/>
      <c r="BW378" s="631"/>
      <c r="BX378" s="631"/>
      <c r="BY378" s="631"/>
      <c r="BZ378" s="631"/>
      <c r="CA378" s="631"/>
      <c r="CB378" s="637"/>
      <c r="CC378" s="636"/>
      <c r="CD378" s="636"/>
      <c r="CE378" s="637"/>
      <c r="CF378" s="637"/>
      <c r="CG378" s="637"/>
      <c r="CH378" s="637"/>
      <c r="CI378" s="636"/>
      <c r="CJ378" s="636"/>
      <c r="CK378" s="637"/>
      <c r="CL378" s="637"/>
      <c r="CM378" s="637"/>
      <c r="CN378" s="705"/>
      <c r="CO378" s="667">
        <f t="shared" si="170"/>
        <v>0.05</v>
      </c>
      <c r="CP378" s="88">
        <f t="shared" si="171"/>
        <v>0.05</v>
      </c>
      <c r="CQ378" s="667">
        <f t="shared" si="172"/>
        <v>0.05</v>
      </c>
      <c r="CR378" s="67">
        <v>0.05</v>
      </c>
      <c r="CS378" s="67">
        <v>0.05</v>
      </c>
      <c r="CZ378" s="924"/>
      <c r="DA378" s="925"/>
      <c r="DB378" s="925"/>
      <c r="DC378" s="924"/>
      <c r="DD378" s="924"/>
      <c r="DE378" s="924"/>
      <c r="DF378" s="925"/>
      <c r="DG378" s="925"/>
      <c r="DH378" s="925"/>
      <c r="DI378" s="925"/>
      <c r="DJ378" s="925"/>
      <c r="DK378" s="924"/>
      <c r="DL378" s="910"/>
      <c r="DM378" s="913"/>
      <c r="DN378" s="913"/>
      <c r="DO378" s="705"/>
    </row>
    <row r="379" spans="51:119" s="67" customFormat="1" ht="18.75" hidden="1" customHeight="1" x14ac:dyDescent="0.35">
      <c r="AY379" s="631"/>
      <c r="AZ379" s="631"/>
      <c r="BA379" s="631"/>
      <c r="BB379" s="631"/>
      <c r="BC379" s="631"/>
      <c r="BD379" s="631"/>
      <c r="BE379" s="631"/>
      <c r="BF379" s="631"/>
      <c r="BG379" s="631"/>
      <c r="BH379" s="631"/>
      <c r="BI379" s="631" t="s">
        <v>72</v>
      </c>
      <c r="BJ379" s="631" t="s">
        <v>78</v>
      </c>
      <c r="BK379" s="631">
        <v>159.58000000000001</v>
      </c>
      <c r="BL379" s="631" t="s">
        <v>421</v>
      </c>
      <c r="BM379" s="631">
        <v>0.05</v>
      </c>
      <c r="BN379" s="631">
        <v>0.05</v>
      </c>
      <c r="BO379" s="631" t="s">
        <v>77</v>
      </c>
      <c r="BP379" s="631"/>
      <c r="BQ379" s="631"/>
      <c r="BR379" s="631"/>
      <c r="BS379" s="631"/>
      <c r="BT379" s="631"/>
      <c r="BU379" s="631"/>
      <c r="BV379" s="631"/>
      <c r="BW379" s="631"/>
      <c r="BX379" s="631"/>
      <c r="BY379" s="631"/>
      <c r="BZ379" s="631"/>
      <c r="CA379" s="631"/>
      <c r="CB379" s="637"/>
      <c r="CC379" s="636"/>
      <c r="CD379" s="636"/>
      <c r="CE379" s="637"/>
      <c r="CF379" s="637"/>
      <c r="CG379" s="637"/>
      <c r="CH379" s="637"/>
      <c r="CI379" s="636"/>
      <c r="CJ379" s="636"/>
      <c r="CK379" s="637"/>
      <c r="CL379" s="637"/>
      <c r="CM379" s="637"/>
      <c r="CN379" s="705"/>
      <c r="CO379" s="667">
        <f t="shared" si="170"/>
        <v>0.05</v>
      </c>
      <c r="CP379" s="88">
        <f t="shared" si="171"/>
        <v>0.05</v>
      </c>
      <c r="CQ379" s="667">
        <f t="shared" si="172"/>
        <v>0.05</v>
      </c>
      <c r="CR379" s="67">
        <v>0.05</v>
      </c>
      <c r="CS379" s="67">
        <v>0.05</v>
      </c>
      <c r="CZ379" s="924"/>
      <c r="DA379" s="925"/>
      <c r="DB379" s="925"/>
      <c r="DC379" s="924"/>
      <c r="DD379" s="924"/>
      <c r="DE379" s="924"/>
      <c r="DF379" s="925"/>
      <c r="DG379" s="925"/>
      <c r="DH379" s="925"/>
      <c r="DI379" s="925"/>
      <c r="DJ379" s="925"/>
      <c r="DK379" s="924"/>
      <c r="DL379" s="910"/>
      <c r="DM379" s="913"/>
      <c r="DN379" s="913"/>
      <c r="DO379" s="705"/>
    </row>
    <row r="380" spans="51:119" s="67" customFormat="1" ht="18.75" hidden="1" customHeight="1" x14ac:dyDescent="0.35">
      <c r="AY380" s="631"/>
      <c r="AZ380" s="631"/>
      <c r="BA380" s="631"/>
      <c r="BB380" s="631"/>
      <c r="BC380" s="631"/>
      <c r="BD380" s="631"/>
      <c r="BE380" s="631"/>
      <c r="BF380" s="631"/>
      <c r="BG380" s="631"/>
      <c r="BH380" s="631"/>
      <c r="BI380" s="631" t="s">
        <v>81</v>
      </c>
      <c r="BJ380" s="631" t="s">
        <v>78</v>
      </c>
      <c r="BK380" s="631">
        <v>116.5</v>
      </c>
      <c r="BL380" s="631" t="s">
        <v>421</v>
      </c>
      <c r="BM380" s="631">
        <v>0.05</v>
      </c>
      <c r="BN380" s="631">
        <v>0.05</v>
      </c>
      <c r="BO380" s="631" t="s">
        <v>77</v>
      </c>
      <c r="BP380" s="631"/>
      <c r="BQ380" s="631"/>
      <c r="BR380" s="631"/>
      <c r="BS380" s="631"/>
      <c r="BT380" s="631"/>
      <c r="BU380" s="631"/>
      <c r="BV380" s="631"/>
      <c r="BW380" s="631"/>
      <c r="BX380" s="631"/>
      <c r="BY380" s="631"/>
      <c r="BZ380" s="631"/>
      <c r="CA380" s="631"/>
      <c r="CB380" s="637"/>
      <c r="CC380" s="636"/>
      <c r="CD380" s="636"/>
      <c r="CE380" s="637"/>
      <c r="CF380" s="637"/>
      <c r="CG380" s="637"/>
      <c r="CH380" s="637"/>
      <c r="CI380" s="636"/>
      <c r="CJ380" s="636"/>
      <c r="CK380" s="637"/>
      <c r="CL380" s="637"/>
      <c r="CM380" s="637"/>
      <c r="CN380" s="705"/>
      <c r="CO380" s="667">
        <f t="shared" si="170"/>
        <v>0.05</v>
      </c>
      <c r="CP380" s="88">
        <f t="shared" si="171"/>
        <v>0.05</v>
      </c>
      <c r="CQ380" s="667">
        <f t="shared" si="172"/>
        <v>0.05</v>
      </c>
      <c r="CR380" s="67">
        <v>0.05</v>
      </c>
      <c r="CS380" s="67">
        <v>0.05</v>
      </c>
      <c r="CZ380" s="924"/>
      <c r="DA380" s="925"/>
      <c r="DB380" s="925"/>
      <c r="DC380" s="924"/>
      <c r="DD380" s="924"/>
      <c r="DE380" s="924"/>
      <c r="DF380" s="925"/>
      <c r="DG380" s="925"/>
      <c r="DH380" s="925"/>
      <c r="DI380" s="925"/>
      <c r="DJ380" s="925"/>
      <c r="DK380" s="924"/>
      <c r="DL380" s="910"/>
      <c r="DM380" s="913"/>
      <c r="DN380" s="913"/>
      <c r="DO380" s="705"/>
    </row>
    <row r="381" spans="51:119" s="67" customFormat="1" ht="18.75" hidden="1" customHeight="1" x14ac:dyDescent="0.35">
      <c r="AY381" s="631"/>
      <c r="AZ381" s="631"/>
      <c r="BA381" s="631"/>
      <c r="BB381" s="631"/>
      <c r="BC381" s="631"/>
      <c r="BD381" s="631"/>
      <c r="BE381" s="631"/>
      <c r="BF381" s="631"/>
      <c r="BG381" s="631"/>
      <c r="BH381" s="631"/>
      <c r="BI381" s="631" t="s">
        <v>82</v>
      </c>
      <c r="BJ381" s="631" t="s">
        <v>78</v>
      </c>
      <c r="BK381" s="631">
        <v>88.52</v>
      </c>
      <c r="BL381" s="631" t="s">
        <v>421</v>
      </c>
      <c r="BM381" s="631">
        <v>0.05</v>
      </c>
      <c r="BN381" s="631">
        <v>0.05</v>
      </c>
      <c r="BO381" s="631" t="s">
        <v>77</v>
      </c>
      <c r="BP381" s="631"/>
      <c r="BQ381" s="631"/>
      <c r="BR381" s="631"/>
      <c r="BS381" s="631"/>
      <c r="BT381" s="631"/>
      <c r="BU381" s="631"/>
      <c r="BV381" s="631"/>
      <c r="BW381" s="631"/>
      <c r="BX381" s="631"/>
      <c r="BY381" s="631"/>
      <c r="BZ381" s="631"/>
      <c r="CA381" s="631"/>
      <c r="CB381" s="637"/>
      <c r="CC381" s="636"/>
      <c r="CD381" s="636"/>
      <c r="CE381" s="637"/>
      <c r="CF381" s="637"/>
      <c r="CG381" s="637"/>
      <c r="CH381" s="637"/>
      <c r="CI381" s="636"/>
      <c r="CJ381" s="636"/>
      <c r="CK381" s="637"/>
      <c r="CL381" s="637"/>
      <c r="CM381" s="637"/>
      <c r="CN381" s="705"/>
      <c r="CO381" s="667">
        <f t="shared" si="170"/>
        <v>0.05</v>
      </c>
      <c r="CP381" s="88">
        <f t="shared" si="171"/>
        <v>0.05</v>
      </c>
      <c r="CQ381" s="667">
        <f t="shared" si="172"/>
        <v>0.05</v>
      </c>
      <c r="CR381" s="67">
        <v>0.05</v>
      </c>
      <c r="CS381" s="67">
        <v>0.05</v>
      </c>
      <c r="CZ381" s="924"/>
      <c r="DA381" s="925"/>
      <c r="DB381" s="925"/>
      <c r="DC381" s="924"/>
      <c r="DD381" s="924"/>
      <c r="DE381" s="924"/>
      <c r="DF381" s="925"/>
      <c r="DG381" s="925"/>
      <c r="DH381" s="925"/>
      <c r="DI381" s="925"/>
      <c r="DJ381" s="925"/>
      <c r="DK381" s="924"/>
      <c r="DL381" s="910"/>
      <c r="DM381" s="913"/>
      <c r="DN381" s="913"/>
      <c r="DO381" s="705"/>
    </row>
    <row r="382" spans="51:119" s="67" customFormat="1" ht="18.75" hidden="1" customHeight="1" x14ac:dyDescent="0.35">
      <c r="AY382" s="631"/>
      <c r="AZ382" s="631"/>
      <c r="BA382" s="631"/>
      <c r="BB382" s="631"/>
      <c r="BC382" s="631"/>
      <c r="BD382" s="631"/>
      <c r="BE382" s="631"/>
      <c r="BF382" s="631"/>
      <c r="BG382" s="631"/>
      <c r="BH382" s="631"/>
      <c r="BI382" s="631" t="s">
        <v>83</v>
      </c>
      <c r="BJ382" s="631" t="s">
        <v>78</v>
      </c>
      <c r="BK382" s="631">
        <v>43.4</v>
      </c>
      <c r="BL382" s="631" t="s">
        <v>421</v>
      </c>
      <c r="BM382" s="631">
        <v>0.05</v>
      </c>
      <c r="BN382" s="631">
        <v>0.05</v>
      </c>
      <c r="BO382" s="631" t="s">
        <v>77</v>
      </c>
      <c r="BP382" s="631"/>
      <c r="BQ382" s="631"/>
      <c r="BR382" s="631"/>
      <c r="BS382" s="631"/>
      <c r="BT382" s="631"/>
      <c r="BU382" s="631"/>
      <c r="BV382" s="631"/>
      <c r="BW382" s="631"/>
      <c r="BX382" s="631"/>
      <c r="BY382" s="631"/>
      <c r="BZ382" s="631"/>
      <c r="CA382" s="631"/>
      <c r="CB382" s="637"/>
      <c r="CC382" s="636"/>
      <c r="CD382" s="636"/>
      <c r="CE382" s="637"/>
      <c r="CF382" s="637"/>
      <c r="CG382" s="637"/>
      <c r="CH382" s="637"/>
      <c r="CI382" s="636"/>
      <c r="CJ382" s="636"/>
      <c r="CK382" s="637"/>
      <c r="CL382" s="637"/>
      <c r="CM382" s="637"/>
      <c r="CN382" s="705"/>
      <c r="CO382" s="667">
        <f t="shared" si="170"/>
        <v>0.05</v>
      </c>
      <c r="CP382" s="88">
        <f t="shared" si="171"/>
        <v>0.05</v>
      </c>
      <c r="CQ382" s="667">
        <f t="shared" si="172"/>
        <v>0.05</v>
      </c>
      <c r="CR382" s="67">
        <v>0.05</v>
      </c>
      <c r="CS382" s="67">
        <v>0.05</v>
      </c>
      <c r="CZ382" s="924"/>
      <c r="DA382" s="925"/>
      <c r="DB382" s="925"/>
      <c r="DC382" s="924"/>
      <c r="DD382" s="924"/>
      <c r="DE382" s="924"/>
      <c r="DF382" s="925"/>
      <c r="DG382" s="925"/>
      <c r="DH382" s="925"/>
      <c r="DI382" s="925"/>
      <c r="DJ382" s="925"/>
      <c r="DK382" s="924"/>
      <c r="DL382" s="910"/>
      <c r="DM382" s="913"/>
      <c r="DN382" s="913"/>
      <c r="DO382" s="705"/>
    </row>
    <row r="383" spans="51:119" s="67" customFormat="1" ht="18.75" hidden="1" customHeight="1" x14ac:dyDescent="0.35">
      <c r="AY383" s="631"/>
      <c r="AZ383" s="631"/>
      <c r="BA383" s="631"/>
      <c r="BB383" s="631"/>
      <c r="BC383" s="631"/>
      <c r="BD383" s="631"/>
      <c r="BE383" s="631"/>
      <c r="BF383" s="631"/>
      <c r="BG383" s="631"/>
      <c r="BH383" s="631"/>
      <c r="BI383" s="631" t="s">
        <v>84</v>
      </c>
      <c r="BJ383" s="631" t="s">
        <v>78</v>
      </c>
      <c r="BK383" s="631">
        <v>229.26</v>
      </c>
      <c r="BL383" s="631" t="s">
        <v>421</v>
      </c>
      <c r="BM383" s="631">
        <v>0.05</v>
      </c>
      <c r="BN383" s="631">
        <v>0.05</v>
      </c>
      <c r="BO383" s="631" t="s">
        <v>77</v>
      </c>
      <c r="BP383" s="631"/>
      <c r="BQ383" s="631"/>
      <c r="BR383" s="631"/>
      <c r="BS383" s="631"/>
      <c r="BT383" s="631"/>
      <c r="BU383" s="631"/>
      <c r="BV383" s="631"/>
      <c r="BW383" s="631"/>
      <c r="BX383" s="631"/>
      <c r="BY383" s="631"/>
      <c r="BZ383" s="631"/>
      <c r="CA383" s="631"/>
      <c r="CB383" s="637"/>
      <c r="CC383" s="636"/>
      <c r="CD383" s="636"/>
      <c r="CE383" s="637"/>
      <c r="CF383" s="637"/>
      <c r="CG383" s="637"/>
      <c r="CH383" s="637"/>
      <c r="CI383" s="636"/>
      <c r="CJ383" s="636"/>
      <c r="CK383" s="637"/>
      <c r="CL383" s="637"/>
      <c r="CM383" s="637"/>
      <c r="CN383" s="705"/>
      <c r="CO383" s="667">
        <f t="shared" si="170"/>
        <v>0.05</v>
      </c>
      <c r="CP383" s="88">
        <f t="shared" si="171"/>
        <v>0.05</v>
      </c>
      <c r="CQ383" s="667">
        <f t="shared" si="172"/>
        <v>0.05</v>
      </c>
      <c r="CR383" s="67">
        <v>0.05</v>
      </c>
      <c r="CS383" s="67">
        <v>0.05</v>
      </c>
      <c r="CZ383" s="924"/>
      <c r="DA383" s="925"/>
      <c r="DB383" s="925"/>
      <c r="DC383" s="924"/>
      <c r="DD383" s="924"/>
      <c r="DE383" s="924"/>
      <c r="DF383" s="925"/>
      <c r="DG383" s="925"/>
      <c r="DH383" s="925"/>
      <c r="DI383" s="925"/>
      <c r="DJ383" s="925"/>
      <c r="DK383" s="924"/>
      <c r="DL383" s="910"/>
      <c r="DM383" s="913"/>
      <c r="DN383" s="913"/>
      <c r="DO383" s="705"/>
    </row>
    <row r="384" spans="51:119" s="67" customFormat="1" ht="18.75" hidden="1" customHeight="1" x14ac:dyDescent="0.35">
      <c r="AY384" s="631"/>
      <c r="AZ384" s="631"/>
      <c r="BA384" s="631"/>
      <c r="BB384" s="631"/>
      <c r="BC384" s="631"/>
      <c r="BD384" s="631"/>
      <c r="BE384" s="631"/>
      <c r="BF384" s="631"/>
      <c r="BG384" s="631"/>
      <c r="BH384" s="631"/>
      <c r="BI384" s="631" t="s">
        <v>85</v>
      </c>
      <c r="BJ384" s="631" t="s">
        <v>78</v>
      </c>
      <c r="BK384" s="631">
        <v>55.15</v>
      </c>
      <c r="BL384" s="631" t="s">
        <v>421</v>
      </c>
      <c r="BM384" s="631">
        <v>0.05</v>
      </c>
      <c r="BN384" s="631">
        <v>0.05</v>
      </c>
      <c r="BO384" s="631" t="s">
        <v>77</v>
      </c>
      <c r="BP384" s="631"/>
      <c r="BQ384" s="631"/>
      <c r="BR384" s="631"/>
      <c r="BS384" s="631"/>
      <c r="BT384" s="631"/>
      <c r="BU384" s="631"/>
      <c r="BV384" s="631"/>
      <c r="BW384" s="631"/>
      <c r="BX384" s="631"/>
      <c r="BY384" s="631"/>
      <c r="BZ384" s="631"/>
      <c r="CA384" s="631"/>
      <c r="CB384" s="637"/>
      <c r="CC384" s="636"/>
      <c r="CD384" s="636"/>
      <c r="CE384" s="637"/>
      <c r="CF384" s="637"/>
      <c r="CG384" s="637"/>
      <c r="CH384" s="637"/>
      <c r="CI384" s="636"/>
      <c r="CJ384" s="636"/>
      <c r="CK384" s="637"/>
      <c r="CL384" s="637"/>
      <c r="CM384" s="637"/>
      <c r="CN384" s="705"/>
      <c r="CO384" s="667">
        <f t="shared" si="170"/>
        <v>0.05</v>
      </c>
      <c r="CP384" s="88">
        <f t="shared" si="171"/>
        <v>0.05</v>
      </c>
      <c r="CQ384" s="667">
        <f t="shared" si="172"/>
        <v>0.05</v>
      </c>
      <c r="CR384" s="67">
        <v>0.05</v>
      </c>
      <c r="CS384" s="67">
        <v>0.05</v>
      </c>
      <c r="CZ384" s="924"/>
      <c r="DA384" s="925"/>
      <c r="DB384" s="925"/>
      <c r="DC384" s="924"/>
      <c r="DD384" s="924"/>
      <c r="DE384" s="924"/>
      <c r="DF384" s="925"/>
      <c r="DG384" s="925"/>
      <c r="DH384" s="925"/>
      <c r="DI384" s="925"/>
      <c r="DJ384" s="925"/>
      <c r="DK384" s="924"/>
      <c r="DL384" s="910"/>
      <c r="DM384" s="913"/>
      <c r="DN384" s="913"/>
      <c r="DO384" s="705"/>
    </row>
    <row r="385" spans="51:119" s="67" customFormat="1" ht="18.75" hidden="1" customHeight="1" x14ac:dyDescent="0.35">
      <c r="AY385" s="631"/>
      <c r="AZ385" s="631"/>
      <c r="BA385" s="631"/>
      <c r="BB385" s="631"/>
      <c r="BC385" s="631"/>
      <c r="BD385" s="631"/>
      <c r="BE385" s="631"/>
      <c r="BF385" s="631"/>
      <c r="BG385" s="631"/>
      <c r="BH385" s="631"/>
      <c r="BI385" s="631" t="s">
        <v>86</v>
      </c>
      <c r="BJ385" s="631" t="s">
        <v>78</v>
      </c>
      <c r="BK385" s="631">
        <v>84.94</v>
      </c>
      <c r="BL385" s="631" t="s">
        <v>421</v>
      </c>
      <c r="BM385" s="631">
        <v>0.05</v>
      </c>
      <c r="BN385" s="631">
        <v>0.05</v>
      </c>
      <c r="BO385" s="631" t="s">
        <v>77</v>
      </c>
      <c r="BP385" s="631"/>
      <c r="BQ385" s="631"/>
      <c r="BR385" s="631"/>
      <c r="BS385" s="631"/>
      <c r="BT385" s="631"/>
      <c r="BU385" s="631"/>
      <c r="BV385" s="631"/>
      <c r="BW385" s="631"/>
      <c r="BX385" s="631"/>
      <c r="BY385" s="631"/>
      <c r="BZ385" s="631"/>
      <c r="CA385" s="631"/>
      <c r="CB385" s="637"/>
      <c r="CC385" s="636"/>
      <c r="CD385" s="636"/>
      <c r="CE385" s="637"/>
      <c r="CF385" s="637"/>
      <c r="CG385" s="637"/>
      <c r="CH385" s="637"/>
      <c r="CI385" s="636"/>
      <c r="CJ385" s="636"/>
      <c r="CK385" s="637"/>
      <c r="CL385" s="637"/>
      <c r="CM385" s="637"/>
      <c r="CN385" s="705"/>
      <c r="CO385" s="667">
        <f t="shared" si="170"/>
        <v>0.05</v>
      </c>
      <c r="CP385" s="88">
        <f t="shared" si="171"/>
        <v>0.05</v>
      </c>
      <c r="CQ385" s="667">
        <f t="shared" si="172"/>
        <v>0.05</v>
      </c>
      <c r="CR385" s="67">
        <v>0.05</v>
      </c>
      <c r="CS385" s="67">
        <v>0.05</v>
      </c>
      <c r="CZ385" s="924"/>
      <c r="DA385" s="925"/>
      <c r="DB385" s="925"/>
      <c r="DC385" s="924"/>
      <c r="DD385" s="924"/>
      <c r="DE385" s="924"/>
      <c r="DF385" s="925"/>
      <c r="DG385" s="925"/>
      <c r="DH385" s="925"/>
      <c r="DI385" s="925"/>
      <c r="DJ385" s="925"/>
      <c r="DK385" s="924"/>
      <c r="DL385" s="910"/>
      <c r="DM385" s="913"/>
      <c r="DN385" s="913"/>
      <c r="DO385" s="705"/>
    </row>
    <row r="386" spans="51:119" s="67" customFormat="1" ht="18.75" hidden="1" customHeight="1" x14ac:dyDescent="0.35">
      <c r="AY386" s="631"/>
      <c r="AZ386" s="631"/>
      <c r="BA386" s="631"/>
      <c r="BB386" s="631"/>
      <c r="BC386" s="631"/>
      <c r="BD386" s="631"/>
      <c r="BE386" s="631"/>
      <c r="BF386" s="631"/>
      <c r="BG386" s="631"/>
      <c r="BH386" s="631"/>
      <c r="BI386" s="631" t="s">
        <v>87</v>
      </c>
      <c r="BJ386" s="631" t="s">
        <v>78</v>
      </c>
      <c r="BK386" s="631">
        <v>169.75</v>
      </c>
      <c r="BL386" s="631" t="s">
        <v>421</v>
      </c>
      <c r="BM386" s="631">
        <v>0.05</v>
      </c>
      <c r="BN386" s="631">
        <v>0.05</v>
      </c>
      <c r="BO386" s="631" t="s">
        <v>77</v>
      </c>
      <c r="BP386" s="631"/>
      <c r="BQ386" s="631"/>
      <c r="BR386" s="631"/>
      <c r="BS386" s="631"/>
      <c r="BT386" s="631"/>
      <c r="BU386" s="631"/>
      <c r="BV386" s="631"/>
      <c r="BW386" s="631"/>
      <c r="BX386" s="631"/>
      <c r="BY386" s="631"/>
      <c r="BZ386" s="631"/>
      <c r="CA386" s="631"/>
      <c r="CB386" s="637"/>
      <c r="CC386" s="636"/>
      <c r="CD386" s="636"/>
      <c r="CE386" s="637"/>
      <c r="CF386" s="637"/>
      <c r="CG386" s="637"/>
      <c r="CH386" s="637"/>
      <c r="CI386" s="636"/>
      <c r="CJ386" s="636"/>
      <c r="CK386" s="637"/>
      <c r="CL386" s="637"/>
      <c r="CM386" s="637"/>
      <c r="CN386" s="705"/>
      <c r="CO386" s="667">
        <f t="shared" si="170"/>
        <v>0.05</v>
      </c>
      <c r="CP386" s="88">
        <f t="shared" si="171"/>
        <v>0.05</v>
      </c>
      <c r="CQ386" s="667">
        <f t="shared" si="172"/>
        <v>0.05</v>
      </c>
      <c r="CR386" s="67">
        <v>0.05</v>
      </c>
      <c r="CS386" s="67">
        <v>0.05</v>
      </c>
      <c r="CZ386" s="924"/>
      <c r="DA386" s="925"/>
      <c r="DB386" s="925"/>
      <c r="DC386" s="924"/>
      <c r="DD386" s="924"/>
      <c r="DE386" s="924"/>
      <c r="DF386" s="925"/>
      <c r="DG386" s="925"/>
      <c r="DH386" s="925"/>
      <c r="DI386" s="925"/>
      <c r="DJ386" s="925"/>
      <c r="DK386" s="924"/>
      <c r="DL386" s="910"/>
      <c r="DM386" s="913"/>
      <c r="DN386" s="913"/>
      <c r="DO386" s="705"/>
    </row>
    <row r="387" spans="51:119" s="67" customFormat="1" ht="18.75" hidden="1" customHeight="1" x14ac:dyDescent="0.35">
      <c r="AY387" s="631"/>
      <c r="AZ387" s="631"/>
      <c r="BA387" s="631"/>
      <c r="BB387" s="631"/>
      <c r="BC387" s="631"/>
      <c r="BD387" s="631"/>
      <c r="BE387" s="631"/>
      <c r="BF387" s="631"/>
      <c r="BG387" s="631"/>
      <c r="BH387" s="631"/>
      <c r="BI387" s="631" t="s">
        <v>339</v>
      </c>
      <c r="BJ387" s="631" t="s">
        <v>78</v>
      </c>
      <c r="BK387" s="631">
        <v>137.47</v>
      </c>
      <c r="BL387" s="631" t="s">
        <v>421</v>
      </c>
      <c r="BM387" s="631">
        <v>0.05</v>
      </c>
      <c r="BN387" s="631">
        <v>0.05</v>
      </c>
      <c r="BO387" s="631" t="s">
        <v>77</v>
      </c>
      <c r="BP387" s="631"/>
      <c r="BQ387" s="631"/>
      <c r="BR387" s="631"/>
      <c r="BS387" s="631"/>
      <c r="BT387" s="631"/>
      <c r="BU387" s="631"/>
      <c r="BV387" s="631"/>
      <c r="BW387" s="631"/>
      <c r="BX387" s="631"/>
      <c r="BY387" s="631"/>
      <c r="BZ387" s="631"/>
      <c r="CA387" s="631"/>
      <c r="CB387" s="637"/>
      <c r="CC387" s="636"/>
      <c r="CD387" s="636"/>
      <c r="CE387" s="637"/>
      <c r="CF387" s="637"/>
      <c r="CG387" s="637"/>
      <c r="CH387" s="637"/>
      <c r="CI387" s="636"/>
      <c r="CJ387" s="636"/>
      <c r="CK387" s="637"/>
      <c r="CL387" s="637"/>
      <c r="CM387" s="637"/>
      <c r="CN387" s="705"/>
      <c r="CO387" s="667">
        <f t="shared" si="170"/>
        <v>0.05</v>
      </c>
      <c r="CP387" s="88">
        <f t="shared" si="171"/>
        <v>0.05</v>
      </c>
      <c r="CQ387" s="667">
        <f t="shared" si="172"/>
        <v>0.05</v>
      </c>
      <c r="CR387" s="67">
        <v>0.05</v>
      </c>
      <c r="CS387" s="67">
        <v>0.05</v>
      </c>
      <c r="CZ387" s="924"/>
      <c r="DA387" s="925"/>
      <c r="DB387" s="925"/>
      <c r="DC387" s="924"/>
      <c r="DD387" s="924"/>
      <c r="DE387" s="924"/>
      <c r="DF387" s="925"/>
      <c r="DG387" s="925"/>
      <c r="DH387" s="925"/>
      <c r="DI387" s="925"/>
      <c r="DJ387" s="925"/>
      <c r="DK387" s="924"/>
      <c r="DL387" s="910"/>
      <c r="DM387" s="913"/>
      <c r="DN387" s="913"/>
      <c r="DO387" s="705"/>
    </row>
    <row r="388" spans="51:119" s="67" customFormat="1" ht="18.75" hidden="1" customHeight="1" x14ac:dyDescent="0.35">
      <c r="AY388" s="631"/>
      <c r="AZ388" s="631"/>
      <c r="BA388" s="631"/>
      <c r="BB388" s="631"/>
      <c r="BC388" s="631"/>
      <c r="BD388" s="631"/>
      <c r="BE388" s="631"/>
      <c r="BF388" s="631"/>
      <c r="BG388" s="631"/>
      <c r="BH388" s="631"/>
      <c r="BI388" s="631" t="s">
        <v>88</v>
      </c>
      <c r="BJ388" s="631" t="s">
        <v>78</v>
      </c>
      <c r="BK388" s="631">
        <v>75.37</v>
      </c>
      <c r="BL388" s="631" t="s">
        <v>421</v>
      </c>
      <c r="BM388" s="631">
        <v>0.05</v>
      </c>
      <c r="BN388" s="631">
        <v>0.05</v>
      </c>
      <c r="BO388" s="631" t="s">
        <v>77</v>
      </c>
      <c r="BP388" s="631"/>
      <c r="BQ388" s="631"/>
      <c r="BR388" s="631"/>
      <c r="BS388" s="631"/>
      <c r="BT388" s="631"/>
      <c r="BU388" s="631"/>
      <c r="BV388" s="631"/>
      <c r="BW388" s="631"/>
      <c r="BX388" s="631"/>
      <c r="BY388" s="631"/>
      <c r="BZ388" s="631"/>
      <c r="CA388" s="631"/>
      <c r="CB388" s="637"/>
      <c r="CC388" s="636"/>
      <c r="CD388" s="636"/>
      <c r="CE388" s="637"/>
      <c r="CF388" s="637"/>
      <c r="CG388" s="637"/>
      <c r="CH388" s="637"/>
      <c r="CI388" s="636"/>
      <c r="CJ388" s="636"/>
      <c r="CK388" s="637"/>
      <c r="CL388" s="637"/>
      <c r="CM388" s="637"/>
      <c r="CN388" s="705"/>
      <c r="CO388" s="667">
        <f t="shared" si="170"/>
        <v>0.05</v>
      </c>
      <c r="CP388" s="88">
        <f t="shared" si="171"/>
        <v>0.05</v>
      </c>
      <c r="CQ388" s="667">
        <f t="shared" si="172"/>
        <v>0.05</v>
      </c>
      <c r="CR388" s="67">
        <v>0.05</v>
      </c>
      <c r="CS388" s="67">
        <v>0.05</v>
      </c>
      <c r="CZ388" s="924"/>
      <c r="DA388" s="925"/>
      <c r="DB388" s="925"/>
      <c r="DC388" s="924"/>
      <c r="DD388" s="924"/>
      <c r="DE388" s="924"/>
      <c r="DF388" s="925"/>
      <c r="DG388" s="925"/>
      <c r="DH388" s="925"/>
      <c r="DI388" s="925"/>
      <c r="DJ388" s="925"/>
      <c r="DK388" s="924"/>
      <c r="DL388" s="910"/>
      <c r="DM388" s="913"/>
      <c r="DN388" s="913"/>
      <c r="DO388" s="705"/>
    </row>
    <row r="389" spans="51:119" s="67" customFormat="1" ht="18.75" hidden="1" customHeight="1" x14ac:dyDescent="0.35">
      <c r="AY389" s="631"/>
      <c r="AZ389" s="631"/>
      <c r="BA389" s="631"/>
      <c r="BB389" s="631"/>
      <c r="BC389" s="631"/>
      <c r="BD389" s="631"/>
      <c r="BE389" s="631"/>
      <c r="BF389" s="631"/>
      <c r="BG389" s="631"/>
      <c r="BH389" s="631"/>
      <c r="BI389" s="631" t="s">
        <v>89</v>
      </c>
      <c r="BJ389" s="631" t="s">
        <v>78</v>
      </c>
      <c r="BK389" s="631">
        <v>130.97999999999999</v>
      </c>
      <c r="BL389" s="631" t="s">
        <v>421</v>
      </c>
      <c r="BM389" s="631">
        <v>0.05</v>
      </c>
      <c r="BN389" s="631">
        <v>0.05</v>
      </c>
      <c r="BO389" s="631" t="s">
        <v>77</v>
      </c>
      <c r="BP389" s="631"/>
      <c r="BQ389" s="631"/>
      <c r="BR389" s="631"/>
      <c r="BS389" s="631"/>
      <c r="BT389" s="631"/>
      <c r="BU389" s="631"/>
      <c r="BV389" s="631"/>
      <c r="BW389" s="631"/>
      <c r="BX389" s="631"/>
      <c r="BY389" s="631"/>
      <c r="BZ389" s="631"/>
      <c r="CA389" s="631"/>
      <c r="CB389" s="637"/>
      <c r="CC389" s="636"/>
      <c r="CD389" s="636"/>
      <c r="CE389" s="637"/>
      <c r="CF389" s="637"/>
      <c r="CG389" s="637"/>
      <c r="CH389" s="637"/>
      <c r="CI389" s="636"/>
      <c r="CJ389" s="636"/>
      <c r="CK389" s="637"/>
      <c r="CL389" s="637"/>
      <c r="CM389" s="637"/>
      <c r="CN389" s="705"/>
      <c r="CO389" s="667">
        <f t="shared" si="170"/>
        <v>0.05</v>
      </c>
      <c r="CP389" s="88">
        <f t="shared" si="171"/>
        <v>0.05</v>
      </c>
      <c r="CQ389" s="667">
        <f t="shared" si="172"/>
        <v>0.05</v>
      </c>
      <c r="CR389" s="67">
        <v>0.05</v>
      </c>
      <c r="CS389" s="67">
        <v>0.05</v>
      </c>
      <c r="CZ389" s="924"/>
      <c r="DA389" s="925"/>
      <c r="DB389" s="925"/>
      <c r="DC389" s="924"/>
      <c r="DD389" s="924"/>
      <c r="DE389" s="924"/>
      <c r="DF389" s="925"/>
      <c r="DG389" s="925"/>
      <c r="DH389" s="925"/>
      <c r="DI389" s="925"/>
      <c r="DJ389" s="925"/>
      <c r="DK389" s="924"/>
      <c r="DL389" s="910"/>
      <c r="DM389" s="913"/>
      <c r="DN389" s="913"/>
      <c r="DO389" s="705"/>
    </row>
    <row r="390" spans="51:119" s="67" customFormat="1" ht="18.75" hidden="1" customHeight="1" x14ac:dyDescent="0.35">
      <c r="AY390" s="631"/>
      <c r="AZ390" s="631"/>
      <c r="BA390" s="631"/>
      <c r="BB390" s="631"/>
      <c r="BC390" s="631"/>
      <c r="BD390" s="631"/>
      <c r="BE390" s="631"/>
      <c r="BF390" s="631"/>
      <c r="BG390" s="631"/>
      <c r="BH390" s="631"/>
      <c r="BI390" s="631" t="s">
        <v>90</v>
      </c>
      <c r="BJ390" s="631" t="s">
        <v>78</v>
      </c>
      <c r="BK390" s="631">
        <v>79.5</v>
      </c>
      <c r="BL390" s="631" t="s">
        <v>421</v>
      </c>
      <c r="BM390" s="631">
        <v>0.05</v>
      </c>
      <c r="BN390" s="631">
        <v>0.05</v>
      </c>
      <c r="BO390" s="631" t="s">
        <v>77</v>
      </c>
      <c r="BP390" s="631"/>
      <c r="BQ390" s="631"/>
      <c r="BR390" s="631"/>
      <c r="BS390" s="631"/>
      <c r="BT390" s="631"/>
      <c r="BU390" s="631"/>
      <c r="BV390" s="631"/>
      <c r="BW390" s="631"/>
      <c r="BX390" s="631"/>
      <c r="BY390" s="631"/>
      <c r="BZ390" s="631"/>
      <c r="CA390" s="631"/>
      <c r="CB390" s="637"/>
      <c r="CC390" s="636"/>
      <c r="CD390" s="636"/>
      <c r="CE390" s="637"/>
      <c r="CF390" s="637"/>
      <c r="CG390" s="637"/>
      <c r="CH390" s="637"/>
      <c r="CI390" s="636"/>
      <c r="CJ390" s="636"/>
      <c r="CK390" s="637"/>
      <c r="CL390" s="637"/>
      <c r="CM390" s="637"/>
      <c r="CN390" s="705"/>
      <c r="CO390" s="667">
        <f t="shared" si="170"/>
        <v>0.05</v>
      </c>
      <c r="CP390" s="88">
        <f t="shared" si="171"/>
        <v>0.05</v>
      </c>
      <c r="CQ390" s="667">
        <f t="shared" si="172"/>
        <v>0.05</v>
      </c>
      <c r="CR390" s="67">
        <v>0.05</v>
      </c>
      <c r="CS390" s="67">
        <v>0.05</v>
      </c>
      <c r="CZ390" s="924"/>
      <c r="DA390" s="925"/>
      <c r="DB390" s="925"/>
      <c r="DC390" s="924"/>
      <c r="DD390" s="924"/>
      <c r="DE390" s="924"/>
      <c r="DF390" s="925"/>
      <c r="DG390" s="925"/>
      <c r="DH390" s="925"/>
      <c r="DI390" s="925"/>
      <c r="DJ390" s="925"/>
      <c r="DK390" s="924"/>
      <c r="DL390" s="910"/>
      <c r="DM390" s="913"/>
      <c r="DN390" s="913"/>
      <c r="DO390" s="705"/>
    </row>
    <row r="391" spans="51:119" s="67" customFormat="1" ht="18.75" hidden="1" customHeight="1" x14ac:dyDescent="0.35">
      <c r="AY391" s="631"/>
      <c r="AZ391" s="631"/>
      <c r="BA391" s="631"/>
      <c r="BB391" s="631"/>
      <c r="BC391" s="631"/>
      <c r="BD391" s="631"/>
      <c r="BE391" s="631"/>
      <c r="BF391" s="631"/>
      <c r="BG391" s="631"/>
      <c r="BH391" s="631"/>
      <c r="BI391" s="631" t="s">
        <v>91</v>
      </c>
      <c r="BJ391" s="631" t="s">
        <v>78</v>
      </c>
      <c r="BK391" s="631">
        <v>73.42</v>
      </c>
      <c r="BL391" s="631" t="s">
        <v>421</v>
      </c>
      <c r="BM391" s="631">
        <v>0.05</v>
      </c>
      <c r="BN391" s="631">
        <v>0.05</v>
      </c>
      <c r="BO391" s="631" t="s">
        <v>77</v>
      </c>
      <c r="BP391" s="631"/>
      <c r="BQ391" s="631"/>
      <c r="BR391" s="631"/>
      <c r="BS391" s="631"/>
      <c r="BT391" s="631"/>
      <c r="BU391" s="631"/>
      <c r="BV391" s="631"/>
      <c r="BW391" s="631"/>
      <c r="BX391" s="631"/>
      <c r="BY391" s="631"/>
      <c r="BZ391" s="631"/>
      <c r="CA391" s="631"/>
      <c r="CB391" s="637"/>
      <c r="CC391" s="636"/>
      <c r="CD391" s="636"/>
      <c r="CE391" s="637"/>
      <c r="CF391" s="637"/>
      <c r="CG391" s="637"/>
      <c r="CH391" s="637"/>
      <c r="CI391" s="636"/>
      <c r="CJ391" s="636"/>
      <c r="CK391" s="637"/>
      <c r="CL391" s="637"/>
      <c r="CM391" s="637"/>
      <c r="CN391" s="705"/>
      <c r="CO391" s="667">
        <f t="shared" si="170"/>
        <v>0.05</v>
      </c>
      <c r="CP391" s="88">
        <f t="shared" si="171"/>
        <v>0.05</v>
      </c>
      <c r="CQ391" s="667">
        <f t="shared" si="172"/>
        <v>0.05</v>
      </c>
      <c r="CR391" s="67">
        <v>0.05</v>
      </c>
      <c r="CS391" s="67">
        <v>0.05</v>
      </c>
      <c r="CZ391" s="924"/>
      <c r="DA391" s="925"/>
      <c r="DB391" s="925"/>
      <c r="DC391" s="924"/>
      <c r="DD391" s="924"/>
      <c r="DE391" s="924"/>
      <c r="DF391" s="925"/>
      <c r="DG391" s="925"/>
      <c r="DH391" s="925"/>
      <c r="DI391" s="925"/>
      <c r="DJ391" s="925"/>
      <c r="DK391" s="924"/>
      <c r="DL391" s="910"/>
      <c r="DM391" s="913"/>
      <c r="DN391" s="913"/>
      <c r="DO391" s="705"/>
    </row>
    <row r="392" spans="51:119" s="67" customFormat="1" ht="18.75" hidden="1" customHeight="1" x14ac:dyDescent="0.35">
      <c r="AY392" s="631"/>
      <c r="AZ392" s="631"/>
      <c r="BA392" s="631"/>
      <c r="BB392" s="631"/>
      <c r="BC392" s="631"/>
      <c r="BD392" s="631"/>
      <c r="BE392" s="631"/>
      <c r="BF392" s="631"/>
      <c r="BG392" s="631"/>
      <c r="BH392" s="631"/>
      <c r="BI392" s="631" t="s">
        <v>331</v>
      </c>
      <c r="BJ392" s="631" t="s">
        <v>78</v>
      </c>
      <c r="BK392" s="631">
        <v>131.06</v>
      </c>
      <c r="BL392" s="631" t="s">
        <v>421</v>
      </c>
      <c r="BM392" s="631">
        <v>0.05</v>
      </c>
      <c r="BN392" s="631">
        <v>0.05</v>
      </c>
      <c r="BO392" s="631" t="s">
        <v>77</v>
      </c>
      <c r="BP392" s="631"/>
      <c r="BQ392" s="631"/>
      <c r="BR392" s="631"/>
      <c r="BS392" s="631"/>
      <c r="BT392" s="631"/>
      <c r="BU392" s="631"/>
      <c r="BV392" s="631"/>
      <c r="BW392" s="631"/>
      <c r="BX392" s="631"/>
      <c r="BY392" s="631"/>
      <c r="BZ392" s="631"/>
      <c r="CA392" s="631"/>
      <c r="CB392" s="637"/>
      <c r="CC392" s="636"/>
      <c r="CD392" s="636"/>
      <c r="CE392" s="637"/>
      <c r="CF392" s="637"/>
      <c r="CG392" s="637"/>
      <c r="CH392" s="637"/>
      <c r="CI392" s="636"/>
      <c r="CJ392" s="636"/>
      <c r="CK392" s="637"/>
      <c r="CL392" s="637"/>
      <c r="CM392" s="637"/>
      <c r="CN392" s="705"/>
      <c r="CO392" s="667">
        <f t="shared" si="170"/>
        <v>0.05</v>
      </c>
      <c r="CP392" s="88">
        <f t="shared" si="171"/>
        <v>0.05</v>
      </c>
      <c r="CQ392" s="667">
        <f t="shared" si="172"/>
        <v>0.05</v>
      </c>
      <c r="CR392" s="67">
        <v>0.05</v>
      </c>
      <c r="CS392" s="67">
        <v>0.05</v>
      </c>
      <c r="CZ392" s="924"/>
      <c r="DA392" s="925"/>
      <c r="DB392" s="925"/>
      <c r="DC392" s="924"/>
      <c r="DD392" s="924"/>
      <c r="DE392" s="924"/>
      <c r="DF392" s="925"/>
      <c r="DG392" s="925"/>
      <c r="DH392" s="925"/>
      <c r="DI392" s="925"/>
      <c r="DJ392" s="925"/>
      <c r="DK392" s="924"/>
      <c r="DL392" s="910"/>
      <c r="DM392" s="913"/>
      <c r="DN392" s="913"/>
      <c r="DO392" s="705"/>
    </row>
    <row r="393" spans="51:119" s="67" customFormat="1" ht="18.75" hidden="1" customHeight="1" x14ac:dyDescent="0.35">
      <c r="AY393" s="631"/>
      <c r="AZ393" s="631"/>
      <c r="BA393" s="631"/>
      <c r="BB393" s="631"/>
      <c r="BC393" s="631"/>
      <c r="BD393" s="631"/>
      <c r="BE393" s="631"/>
      <c r="BF393" s="631"/>
      <c r="BG393" s="631"/>
      <c r="BH393" s="631"/>
      <c r="BI393" s="631" t="s">
        <v>92</v>
      </c>
      <c r="BJ393" s="631" t="s">
        <v>78</v>
      </c>
      <c r="BK393" s="631">
        <v>196.94</v>
      </c>
      <c r="BL393" s="631" t="s">
        <v>421</v>
      </c>
      <c r="BM393" s="631">
        <v>0.05</v>
      </c>
      <c r="BN393" s="631">
        <v>0.05</v>
      </c>
      <c r="BO393" s="631" t="s">
        <v>77</v>
      </c>
      <c r="BP393" s="631"/>
      <c r="BQ393" s="631"/>
      <c r="BR393" s="631"/>
      <c r="BS393" s="631"/>
      <c r="BT393" s="631"/>
      <c r="BU393" s="631"/>
      <c r="BV393" s="631"/>
      <c r="BW393" s="631"/>
      <c r="BX393" s="631"/>
      <c r="BY393" s="631"/>
      <c r="BZ393" s="631"/>
      <c r="CA393" s="631"/>
      <c r="CB393" s="637"/>
      <c r="CC393" s="636"/>
      <c r="CD393" s="636"/>
      <c r="CE393" s="637"/>
      <c r="CF393" s="637"/>
      <c r="CG393" s="637"/>
      <c r="CH393" s="637"/>
      <c r="CI393" s="636"/>
      <c r="CJ393" s="636"/>
      <c r="CK393" s="637"/>
      <c r="CL393" s="637"/>
      <c r="CM393" s="637"/>
      <c r="CN393" s="705"/>
      <c r="CO393" s="667">
        <f t="shared" si="170"/>
        <v>0.05</v>
      </c>
      <c r="CP393" s="88">
        <f t="shared" si="171"/>
        <v>0.05</v>
      </c>
      <c r="CQ393" s="667">
        <f t="shared" si="172"/>
        <v>0.05</v>
      </c>
      <c r="CR393" s="67">
        <v>0.05</v>
      </c>
      <c r="CS393" s="67">
        <v>0.05</v>
      </c>
      <c r="CZ393" s="924"/>
      <c r="DA393" s="925"/>
      <c r="DB393" s="925"/>
      <c r="DC393" s="924"/>
      <c r="DD393" s="924"/>
      <c r="DE393" s="924"/>
      <c r="DF393" s="925"/>
      <c r="DG393" s="925"/>
      <c r="DH393" s="925"/>
      <c r="DI393" s="925"/>
      <c r="DJ393" s="925"/>
      <c r="DK393" s="924"/>
      <c r="DL393" s="910"/>
      <c r="DM393" s="913"/>
      <c r="DN393" s="913"/>
      <c r="DO393" s="705"/>
    </row>
    <row r="394" spans="51:119" s="67" customFormat="1" ht="18.75" hidden="1" customHeight="1" x14ac:dyDescent="0.35">
      <c r="AY394" s="631"/>
      <c r="AZ394" s="631"/>
      <c r="BA394" s="631"/>
      <c r="BB394" s="631"/>
      <c r="BC394" s="631"/>
      <c r="BD394" s="631"/>
      <c r="BE394" s="631"/>
      <c r="BF394" s="631"/>
      <c r="BG394" s="631"/>
      <c r="BH394" s="631"/>
      <c r="BI394" s="631" t="s">
        <v>330</v>
      </c>
      <c r="BJ394" s="631" t="s">
        <v>78</v>
      </c>
      <c r="BK394" s="631">
        <v>188.24</v>
      </c>
      <c r="BL394" s="631" t="s">
        <v>421</v>
      </c>
      <c r="BM394" s="631">
        <v>0.05</v>
      </c>
      <c r="BN394" s="631">
        <v>0.05</v>
      </c>
      <c r="BO394" s="631" t="s">
        <v>77</v>
      </c>
      <c r="BP394" s="631"/>
      <c r="BQ394" s="631"/>
      <c r="BR394" s="631"/>
      <c r="BS394" s="631"/>
      <c r="BT394" s="631"/>
      <c r="BU394" s="631"/>
      <c r="BV394" s="631"/>
      <c r="BW394" s="631"/>
      <c r="BX394" s="631"/>
      <c r="BY394" s="631"/>
      <c r="BZ394" s="631"/>
      <c r="CA394" s="631"/>
      <c r="CB394" s="637"/>
      <c r="CC394" s="636"/>
      <c r="CD394" s="636"/>
      <c r="CE394" s="637"/>
      <c r="CF394" s="637"/>
      <c r="CG394" s="637"/>
      <c r="CH394" s="637"/>
      <c r="CI394" s="636"/>
      <c r="CJ394" s="636"/>
      <c r="CK394" s="637"/>
      <c r="CL394" s="637"/>
      <c r="CM394" s="637"/>
      <c r="CN394" s="705"/>
      <c r="CO394" s="667">
        <f t="shared" si="170"/>
        <v>0.05</v>
      </c>
      <c r="CP394" s="88">
        <f t="shared" si="171"/>
        <v>0.05</v>
      </c>
      <c r="CQ394" s="667">
        <f t="shared" si="172"/>
        <v>0.05</v>
      </c>
      <c r="CR394" s="67">
        <v>0.05</v>
      </c>
      <c r="CS394" s="67">
        <v>0.05</v>
      </c>
      <c r="CZ394" s="924"/>
      <c r="DA394" s="925"/>
      <c r="DB394" s="925"/>
      <c r="DC394" s="924"/>
      <c r="DD394" s="924"/>
      <c r="DE394" s="924"/>
      <c r="DF394" s="925"/>
      <c r="DG394" s="925"/>
      <c r="DH394" s="925"/>
      <c r="DI394" s="925"/>
      <c r="DJ394" s="925"/>
      <c r="DK394" s="924"/>
      <c r="DL394" s="910"/>
      <c r="DM394" s="913"/>
      <c r="DN394" s="913"/>
      <c r="DO394" s="705"/>
    </row>
    <row r="395" spans="51:119" s="67" customFormat="1" ht="18.75" hidden="1" customHeight="1" x14ac:dyDescent="0.35">
      <c r="AY395" s="631"/>
      <c r="AZ395" s="631"/>
      <c r="BA395" s="631"/>
      <c r="BB395" s="631"/>
      <c r="BC395" s="631"/>
      <c r="BD395" s="631"/>
      <c r="BE395" s="631"/>
      <c r="BF395" s="631"/>
      <c r="BG395" s="631"/>
      <c r="BH395" s="631"/>
      <c r="BI395" s="631" t="s">
        <v>304</v>
      </c>
      <c r="BJ395" s="631" t="s">
        <v>78</v>
      </c>
      <c r="BK395" s="631">
        <v>166.07</v>
      </c>
      <c r="BL395" s="631" t="s">
        <v>421</v>
      </c>
      <c r="BM395" s="631">
        <v>0.05</v>
      </c>
      <c r="BN395" s="631">
        <v>0.05</v>
      </c>
      <c r="BO395" s="631" t="s">
        <v>77</v>
      </c>
      <c r="BP395" s="631"/>
      <c r="BQ395" s="631"/>
      <c r="BR395" s="631"/>
      <c r="BS395" s="631"/>
      <c r="BT395" s="631"/>
      <c r="BU395" s="631"/>
      <c r="BV395" s="631"/>
      <c r="BW395" s="631"/>
      <c r="BX395" s="631"/>
      <c r="BY395" s="631"/>
      <c r="BZ395" s="631"/>
      <c r="CA395" s="631"/>
      <c r="CB395" s="637"/>
      <c r="CC395" s="636"/>
      <c r="CD395" s="636"/>
      <c r="CE395" s="637"/>
      <c r="CF395" s="637"/>
      <c r="CG395" s="637"/>
      <c r="CH395" s="637"/>
      <c r="CI395" s="636"/>
      <c r="CJ395" s="636"/>
      <c r="CK395" s="637"/>
      <c r="CL395" s="637"/>
      <c r="CM395" s="637"/>
      <c r="CN395" s="705"/>
      <c r="CO395" s="667">
        <f t="shared" si="170"/>
        <v>0.05</v>
      </c>
      <c r="CP395" s="88">
        <f t="shared" si="171"/>
        <v>0.05</v>
      </c>
      <c r="CQ395" s="667">
        <f t="shared" si="172"/>
        <v>0.05</v>
      </c>
      <c r="CR395" s="67">
        <v>0.05</v>
      </c>
      <c r="CS395" s="67">
        <v>0.05</v>
      </c>
      <c r="CZ395" s="924"/>
      <c r="DA395" s="925"/>
      <c r="DB395" s="925"/>
      <c r="DC395" s="924"/>
      <c r="DD395" s="924"/>
      <c r="DE395" s="924"/>
      <c r="DF395" s="925"/>
      <c r="DG395" s="925"/>
      <c r="DH395" s="925"/>
      <c r="DI395" s="925"/>
      <c r="DJ395" s="925"/>
      <c r="DK395" s="924"/>
      <c r="DL395" s="910"/>
      <c r="DM395" s="913"/>
      <c r="DN395" s="913"/>
      <c r="DO395" s="705"/>
    </row>
    <row r="396" spans="51:119" s="67" customFormat="1" ht="18.75" hidden="1" customHeight="1" x14ac:dyDescent="0.35">
      <c r="AY396" s="631"/>
      <c r="AZ396" s="631"/>
      <c r="BA396" s="631"/>
      <c r="BB396" s="631"/>
      <c r="BC396" s="631"/>
      <c r="BD396" s="631"/>
      <c r="BE396" s="631"/>
      <c r="BF396" s="631"/>
      <c r="BG396" s="631"/>
      <c r="BH396" s="631"/>
      <c r="BI396" s="631" t="s">
        <v>93</v>
      </c>
      <c r="BJ396" s="631" t="s">
        <v>78</v>
      </c>
      <c r="BK396" s="631">
        <v>176.09</v>
      </c>
      <c r="BL396" s="631" t="s">
        <v>421</v>
      </c>
      <c r="BM396" s="631">
        <v>0.05</v>
      </c>
      <c r="BN396" s="631">
        <v>0.05</v>
      </c>
      <c r="BO396" s="631" t="s">
        <v>77</v>
      </c>
      <c r="BP396" s="631"/>
      <c r="BQ396" s="631"/>
      <c r="BR396" s="631"/>
      <c r="BS396" s="631"/>
      <c r="BT396" s="631"/>
      <c r="BU396" s="631"/>
      <c r="BV396" s="631"/>
      <c r="BW396" s="631"/>
      <c r="BX396" s="631"/>
      <c r="BY396" s="631"/>
      <c r="BZ396" s="631"/>
      <c r="CA396" s="631"/>
      <c r="CB396" s="637"/>
      <c r="CC396" s="636"/>
      <c r="CD396" s="636"/>
      <c r="CE396" s="637"/>
      <c r="CF396" s="637"/>
      <c r="CG396" s="637"/>
      <c r="CH396" s="637"/>
      <c r="CI396" s="636"/>
      <c r="CJ396" s="636"/>
      <c r="CK396" s="637"/>
      <c r="CL396" s="637"/>
      <c r="CM396" s="637"/>
      <c r="CN396" s="705"/>
      <c r="CO396" s="667">
        <f t="shared" si="170"/>
        <v>0.05</v>
      </c>
      <c r="CP396" s="88">
        <f t="shared" si="171"/>
        <v>0.05</v>
      </c>
      <c r="CQ396" s="667">
        <f t="shared" si="172"/>
        <v>0.05</v>
      </c>
      <c r="CR396" s="67">
        <v>0.05</v>
      </c>
      <c r="CS396" s="67">
        <v>0.05</v>
      </c>
      <c r="CZ396" s="924"/>
      <c r="DA396" s="925"/>
      <c r="DB396" s="925"/>
      <c r="DC396" s="924"/>
      <c r="DD396" s="924"/>
      <c r="DE396" s="924"/>
      <c r="DF396" s="925"/>
      <c r="DG396" s="925"/>
      <c r="DH396" s="925"/>
      <c r="DI396" s="925"/>
      <c r="DJ396" s="925"/>
      <c r="DK396" s="924"/>
      <c r="DL396" s="910"/>
      <c r="DM396" s="913"/>
      <c r="DN396" s="913"/>
      <c r="DO396" s="705"/>
    </row>
    <row r="397" spans="51:119" s="67" customFormat="1" ht="18.75" hidden="1" customHeight="1" x14ac:dyDescent="0.35">
      <c r="AY397" s="631"/>
      <c r="AZ397" s="631"/>
      <c r="BA397" s="631"/>
      <c r="BB397" s="631"/>
      <c r="BC397" s="631"/>
      <c r="BD397" s="631"/>
      <c r="BE397" s="631"/>
      <c r="BF397" s="631"/>
      <c r="BG397" s="631"/>
      <c r="BH397" s="631"/>
      <c r="BI397" s="631" t="s">
        <v>94</v>
      </c>
      <c r="BJ397" s="631" t="s">
        <v>78</v>
      </c>
      <c r="BK397" s="631">
        <v>162.44</v>
      </c>
      <c r="BL397" s="631" t="s">
        <v>421</v>
      </c>
      <c r="BM397" s="631">
        <v>0.05</v>
      </c>
      <c r="BN397" s="631">
        <v>0.05</v>
      </c>
      <c r="BO397" s="631" t="s">
        <v>77</v>
      </c>
      <c r="BP397" s="631"/>
      <c r="BQ397" s="631"/>
      <c r="BR397" s="631"/>
      <c r="BS397" s="631"/>
      <c r="BT397" s="631"/>
      <c r="BU397" s="631"/>
      <c r="BV397" s="631"/>
      <c r="BW397" s="631"/>
      <c r="BX397" s="631"/>
      <c r="BY397" s="631"/>
      <c r="BZ397" s="631"/>
      <c r="CA397" s="631"/>
      <c r="CB397" s="637"/>
      <c r="CC397" s="636"/>
      <c r="CD397" s="636"/>
      <c r="CE397" s="637"/>
      <c r="CF397" s="637"/>
      <c r="CG397" s="637"/>
      <c r="CH397" s="637"/>
      <c r="CI397" s="636"/>
      <c r="CJ397" s="636"/>
      <c r="CK397" s="637"/>
      <c r="CL397" s="637"/>
      <c r="CM397" s="637"/>
      <c r="CN397" s="705"/>
      <c r="CO397" s="667">
        <f t="shared" si="170"/>
        <v>0.05</v>
      </c>
      <c r="CP397" s="88">
        <f t="shared" si="171"/>
        <v>0.05</v>
      </c>
      <c r="CQ397" s="667">
        <f t="shared" si="172"/>
        <v>0.05</v>
      </c>
      <c r="CR397" s="67">
        <v>0.05</v>
      </c>
      <c r="CS397" s="67">
        <v>0.05</v>
      </c>
      <c r="CZ397" s="924"/>
      <c r="DA397" s="925"/>
      <c r="DB397" s="925"/>
      <c r="DC397" s="924"/>
      <c r="DD397" s="924"/>
      <c r="DE397" s="924"/>
      <c r="DF397" s="925"/>
      <c r="DG397" s="925"/>
      <c r="DH397" s="925"/>
      <c r="DI397" s="925"/>
      <c r="DJ397" s="925"/>
      <c r="DK397" s="924"/>
      <c r="DL397" s="910"/>
      <c r="DM397" s="913"/>
      <c r="DN397" s="913"/>
      <c r="DO397" s="705"/>
    </row>
    <row r="398" spans="51:119" s="67" customFormat="1" ht="18.75" hidden="1" customHeight="1" x14ac:dyDescent="0.35">
      <c r="AY398" s="631"/>
      <c r="AZ398" s="631"/>
      <c r="BA398" s="631"/>
      <c r="BB398" s="631"/>
      <c r="BC398" s="631"/>
      <c r="BD398" s="631"/>
      <c r="BE398" s="631"/>
      <c r="BF398" s="631"/>
      <c r="BG398" s="631"/>
      <c r="BH398" s="631"/>
      <c r="BI398" s="631" t="s">
        <v>95</v>
      </c>
      <c r="BJ398" s="631" t="s">
        <v>78</v>
      </c>
      <c r="BK398" s="631">
        <v>39.6</v>
      </c>
      <c r="BL398" s="631" t="s">
        <v>421</v>
      </c>
      <c r="BM398" s="631">
        <v>0.05</v>
      </c>
      <c r="BN398" s="631">
        <v>0.05</v>
      </c>
      <c r="BO398" s="631" t="s">
        <v>77</v>
      </c>
      <c r="BP398" s="631"/>
      <c r="BQ398" s="631"/>
      <c r="BR398" s="631"/>
      <c r="BS398" s="631"/>
      <c r="BT398" s="631"/>
      <c r="BU398" s="631"/>
      <c r="BV398" s="631"/>
      <c r="BW398" s="631"/>
      <c r="BX398" s="631"/>
      <c r="BY398" s="631"/>
      <c r="BZ398" s="631"/>
      <c r="CA398" s="631"/>
      <c r="CB398" s="637"/>
      <c r="CC398" s="636"/>
      <c r="CD398" s="636"/>
      <c r="CE398" s="637"/>
      <c r="CF398" s="637"/>
      <c r="CG398" s="637"/>
      <c r="CH398" s="637"/>
      <c r="CI398" s="636"/>
      <c r="CJ398" s="636"/>
      <c r="CK398" s="637"/>
      <c r="CL398" s="637"/>
      <c r="CM398" s="637"/>
      <c r="CN398" s="705"/>
      <c r="CO398" s="667">
        <f t="shared" si="170"/>
        <v>0.05</v>
      </c>
      <c r="CP398" s="88">
        <f t="shared" si="171"/>
        <v>0.05</v>
      </c>
      <c r="CQ398" s="667">
        <f t="shared" si="172"/>
        <v>0.05</v>
      </c>
      <c r="CR398" s="67">
        <v>0.05</v>
      </c>
      <c r="CS398" s="67">
        <v>0.05</v>
      </c>
      <c r="CZ398" s="924"/>
      <c r="DA398" s="925"/>
      <c r="DB398" s="925"/>
      <c r="DC398" s="924"/>
      <c r="DD398" s="924"/>
      <c r="DE398" s="924"/>
      <c r="DF398" s="925"/>
      <c r="DG398" s="925"/>
      <c r="DH398" s="925"/>
      <c r="DI398" s="925"/>
      <c r="DJ398" s="925"/>
      <c r="DK398" s="924"/>
      <c r="DL398" s="910"/>
      <c r="DM398" s="913"/>
      <c r="DN398" s="913"/>
      <c r="DO398" s="705"/>
    </row>
    <row r="399" spans="51:119" s="67" customFormat="1" ht="18.75" hidden="1" customHeight="1" x14ac:dyDescent="0.35">
      <c r="AY399" s="631"/>
      <c r="AZ399" s="631"/>
      <c r="BA399" s="631"/>
      <c r="BB399" s="631"/>
      <c r="BC399" s="631"/>
      <c r="BD399" s="631"/>
      <c r="BE399" s="631"/>
      <c r="BF399" s="631"/>
      <c r="BG399" s="631"/>
      <c r="BH399" s="631"/>
      <c r="BI399" s="631" t="s">
        <v>96</v>
      </c>
      <c r="BJ399" s="631" t="s">
        <v>78</v>
      </c>
      <c r="BK399" s="631">
        <v>83.35</v>
      </c>
      <c r="BL399" s="631" t="s">
        <v>421</v>
      </c>
      <c r="BM399" s="631">
        <v>0.05</v>
      </c>
      <c r="BN399" s="631">
        <v>0.05</v>
      </c>
      <c r="BO399" s="631" t="s">
        <v>77</v>
      </c>
      <c r="BP399" s="631"/>
      <c r="BQ399" s="631"/>
      <c r="BR399" s="631"/>
      <c r="BS399" s="631"/>
      <c r="BT399" s="631"/>
      <c r="BU399" s="631"/>
      <c r="BV399" s="631"/>
      <c r="BW399" s="631"/>
      <c r="BX399" s="631"/>
      <c r="BY399" s="631"/>
      <c r="BZ399" s="631"/>
      <c r="CA399" s="631"/>
      <c r="CB399" s="637"/>
      <c r="CC399" s="636"/>
      <c r="CD399" s="636"/>
      <c r="CE399" s="637"/>
      <c r="CF399" s="637"/>
      <c r="CG399" s="637"/>
      <c r="CH399" s="637"/>
      <c r="CI399" s="636"/>
      <c r="CJ399" s="636"/>
      <c r="CK399" s="637"/>
      <c r="CL399" s="637"/>
      <c r="CM399" s="637"/>
      <c r="CN399" s="705"/>
      <c r="CO399" s="667">
        <f t="shared" si="170"/>
        <v>0.05</v>
      </c>
      <c r="CP399" s="88">
        <f t="shared" si="171"/>
        <v>0.05</v>
      </c>
      <c r="CQ399" s="667">
        <f t="shared" si="172"/>
        <v>0.05</v>
      </c>
      <c r="CR399" s="67">
        <v>0.05</v>
      </c>
      <c r="CS399" s="67">
        <v>0.05</v>
      </c>
      <c r="CZ399" s="924"/>
      <c r="DA399" s="925"/>
      <c r="DB399" s="925"/>
      <c r="DC399" s="924"/>
      <c r="DD399" s="924"/>
      <c r="DE399" s="924"/>
      <c r="DF399" s="925"/>
      <c r="DG399" s="925"/>
      <c r="DH399" s="925"/>
      <c r="DI399" s="925"/>
      <c r="DJ399" s="925"/>
      <c r="DK399" s="924"/>
      <c r="DL399" s="910"/>
      <c r="DM399" s="913"/>
      <c r="DN399" s="913"/>
      <c r="DO399" s="705"/>
    </row>
    <row r="400" spans="51:119" s="67" customFormat="1" ht="15.75" hidden="1" customHeight="1" x14ac:dyDescent="0.25">
      <c r="AY400" s="631"/>
      <c r="AZ400" s="631"/>
      <c r="BA400" s="631"/>
      <c r="BB400" s="631"/>
      <c r="BC400" s="631"/>
      <c r="BD400" s="631"/>
      <c r="BE400" s="631"/>
      <c r="BF400" s="631"/>
      <c r="BG400" s="631"/>
      <c r="BH400" s="631"/>
      <c r="BI400" s="631" t="s">
        <v>349</v>
      </c>
      <c r="BJ400" s="631" t="s">
        <v>630</v>
      </c>
      <c r="BK400" s="631">
        <v>1.05</v>
      </c>
      <c r="BL400" s="631" t="s">
        <v>631</v>
      </c>
      <c r="BM400" s="631">
        <v>0.05</v>
      </c>
      <c r="BN400" s="631">
        <v>0.05</v>
      </c>
      <c r="BO400" s="631" t="s">
        <v>350</v>
      </c>
      <c r="BP400" s="631"/>
      <c r="BQ400" s="631"/>
      <c r="BR400" s="631"/>
      <c r="BS400" s="631"/>
      <c r="BT400" s="631"/>
      <c r="BU400" s="631"/>
      <c r="BV400" s="631"/>
      <c r="BW400" s="631"/>
      <c r="BX400" s="631"/>
      <c r="BY400" s="631"/>
      <c r="BZ400" s="631"/>
      <c r="CA400" s="631"/>
      <c r="CB400" s="637"/>
      <c r="CC400" s="636"/>
      <c r="CD400" s="636"/>
      <c r="CE400" s="637"/>
      <c r="CF400" s="637"/>
      <c r="CG400" s="637"/>
      <c r="CH400" s="637"/>
      <c r="CI400" s="636"/>
      <c r="CJ400" s="636"/>
      <c r="CK400" s="637"/>
      <c r="CL400" s="637"/>
      <c r="CM400" s="637"/>
      <c r="CN400" s="705"/>
      <c r="CO400" s="667">
        <f t="shared" si="170"/>
        <v>0.05</v>
      </c>
      <c r="CP400" s="88">
        <f t="shared" si="171"/>
        <v>0.05</v>
      </c>
      <c r="CQ400" s="667">
        <f t="shared" si="172"/>
        <v>0.05</v>
      </c>
      <c r="CR400" s="67">
        <v>0.05</v>
      </c>
      <c r="CS400" s="67">
        <v>0.05</v>
      </c>
      <c r="CZ400" s="924"/>
      <c r="DA400" s="925"/>
      <c r="DB400" s="925"/>
      <c r="DC400" s="924"/>
      <c r="DD400" s="924"/>
      <c r="DE400" s="924"/>
      <c r="DF400" s="925"/>
      <c r="DG400" s="925"/>
      <c r="DH400" s="925"/>
      <c r="DI400" s="925"/>
      <c r="DJ400" s="925"/>
      <c r="DK400" s="924"/>
      <c r="DL400" s="910"/>
      <c r="DM400" s="913"/>
      <c r="DN400" s="913"/>
      <c r="DO400" s="705"/>
    </row>
    <row r="401" spans="51:119" s="67" customFormat="1" ht="26.25" hidden="1" customHeight="1" x14ac:dyDescent="0.25">
      <c r="AY401" s="631"/>
      <c r="AZ401" s="631"/>
      <c r="BA401" s="631"/>
      <c r="BB401" s="631"/>
      <c r="BC401" s="631"/>
      <c r="BD401" s="631"/>
      <c r="BE401" s="631"/>
      <c r="BF401" s="631"/>
      <c r="BG401" s="631"/>
      <c r="BH401" s="631"/>
      <c r="BI401" s="631" t="s">
        <v>351</v>
      </c>
      <c r="BJ401" s="631" t="s">
        <v>630</v>
      </c>
      <c r="BK401" s="631">
        <v>1.44E-2</v>
      </c>
      <c r="BL401" s="631" t="s">
        <v>631</v>
      </c>
      <c r="BM401" s="631">
        <v>0.05</v>
      </c>
      <c r="BN401" s="631">
        <v>0.05</v>
      </c>
      <c r="BO401" s="631" t="s">
        <v>352</v>
      </c>
      <c r="BP401" s="631"/>
      <c r="BQ401" s="631"/>
      <c r="BR401" s="631"/>
      <c r="BS401" s="631"/>
      <c r="BT401" s="631"/>
      <c r="BU401" s="631"/>
      <c r="BV401" s="631"/>
      <c r="BW401" s="631"/>
      <c r="BX401" s="631"/>
      <c r="BY401" s="631"/>
      <c r="BZ401" s="631"/>
      <c r="CA401" s="631"/>
      <c r="CB401" s="637"/>
      <c r="CC401" s="636"/>
      <c r="CD401" s="636"/>
      <c r="CE401" s="637"/>
      <c r="CF401" s="637"/>
      <c r="CG401" s="637"/>
      <c r="CH401" s="637"/>
      <c r="CI401" s="636"/>
      <c r="CJ401" s="636"/>
      <c r="CK401" s="637"/>
      <c r="CL401" s="637"/>
      <c r="CM401" s="637"/>
      <c r="CN401" s="705"/>
      <c r="CO401" s="667">
        <f t="shared" si="170"/>
        <v>0.05</v>
      </c>
      <c r="CP401" s="88">
        <f t="shared" si="171"/>
        <v>0.05</v>
      </c>
      <c r="CQ401" s="667">
        <f t="shared" si="172"/>
        <v>0.05</v>
      </c>
      <c r="CR401" s="67">
        <v>0.05</v>
      </c>
      <c r="CS401" s="67">
        <v>0.05</v>
      </c>
      <c r="CZ401" s="924"/>
      <c r="DA401" s="925"/>
      <c r="DB401" s="925"/>
      <c r="DC401" s="924"/>
      <c r="DD401" s="924"/>
      <c r="DE401" s="924"/>
      <c r="DF401" s="925"/>
      <c r="DG401" s="925"/>
      <c r="DH401" s="925"/>
      <c r="DI401" s="925"/>
      <c r="DJ401" s="925"/>
      <c r="DK401" s="924"/>
      <c r="DL401" s="910"/>
      <c r="DM401" s="913"/>
      <c r="DN401" s="913"/>
      <c r="DO401" s="705"/>
    </row>
    <row r="402" spans="51:119" s="67" customFormat="1" ht="15.75" hidden="1" customHeight="1" x14ac:dyDescent="0.25">
      <c r="AY402" s="631"/>
      <c r="AZ402" s="631"/>
      <c r="BA402" s="631"/>
      <c r="BB402" s="631"/>
      <c r="BC402" s="631"/>
      <c r="BD402" s="631"/>
      <c r="BE402" s="631"/>
      <c r="BF402" s="631"/>
      <c r="BG402" s="631"/>
      <c r="BH402" s="631"/>
      <c r="BI402" s="631" t="s">
        <v>353</v>
      </c>
      <c r="BJ402" s="631" t="s">
        <v>630</v>
      </c>
      <c r="BK402" s="631">
        <v>7.8200000000000006E-2</v>
      </c>
      <c r="BL402" s="631" t="s">
        <v>631</v>
      </c>
      <c r="BM402" s="631">
        <v>0.05</v>
      </c>
      <c r="BN402" s="631">
        <v>0.05</v>
      </c>
      <c r="BO402" s="631" t="s">
        <v>354</v>
      </c>
      <c r="BP402" s="631"/>
      <c r="BQ402" s="631"/>
      <c r="BR402" s="631"/>
      <c r="BS402" s="631"/>
      <c r="BT402" s="631"/>
      <c r="BU402" s="631"/>
      <c r="BV402" s="631"/>
      <c r="BW402" s="631"/>
      <c r="BX402" s="631"/>
      <c r="BY402" s="631"/>
      <c r="BZ402" s="631"/>
      <c r="CA402" s="631"/>
      <c r="CB402" s="637"/>
      <c r="CC402" s="636"/>
      <c r="CD402" s="636"/>
      <c r="CE402" s="637"/>
      <c r="CF402" s="637"/>
      <c r="CG402" s="637"/>
      <c r="CH402" s="637"/>
      <c r="CI402" s="636"/>
      <c r="CJ402" s="636"/>
      <c r="CK402" s="637"/>
      <c r="CL402" s="637"/>
      <c r="CM402" s="637"/>
      <c r="CN402" s="705"/>
      <c r="CO402" s="667">
        <f t="shared" si="170"/>
        <v>0.05</v>
      </c>
      <c r="CP402" s="88">
        <f t="shared" si="171"/>
        <v>0.05</v>
      </c>
      <c r="CQ402" s="667">
        <f t="shared" si="172"/>
        <v>0.05</v>
      </c>
      <c r="CR402" s="67">
        <v>0.05</v>
      </c>
      <c r="CS402" s="67">
        <v>0.05</v>
      </c>
      <c r="CZ402" s="924"/>
      <c r="DA402" s="925"/>
      <c r="DB402" s="925"/>
      <c r="DC402" s="924"/>
      <c r="DD402" s="924"/>
      <c r="DE402" s="924"/>
      <c r="DF402" s="925"/>
      <c r="DG402" s="925"/>
      <c r="DH402" s="925"/>
      <c r="DI402" s="925"/>
      <c r="DJ402" s="925"/>
      <c r="DK402" s="924"/>
      <c r="DL402" s="910"/>
      <c r="DM402" s="913"/>
      <c r="DN402" s="913"/>
      <c r="DO402" s="705"/>
    </row>
    <row r="403" spans="51:119" s="67" customFormat="1" ht="15" hidden="1" customHeight="1" x14ac:dyDescent="0.25">
      <c r="AY403" s="631"/>
      <c r="AZ403" s="631"/>
      <c r="BA403" s="631"/>
      <c r="BB403" s="631"/>
      <c r="BC403" s="631"/>
      <c r="BD403" s="631"/>
      <c r="BE403" s="631"/>
      <c r="BF403" s="631"/>
      <c r="BG403" s="631"/>
      <c r="BH403" s="631"/>
      <c r="BI403" s="631"/>
      <c r="BJ403" s="631"/>
      <c r="BK403" s="631"/>
      <c r="BL403" s="631"/>
      <c r="BM403" s="631"/>
      <c r="BN403" s="631"/>
      <c r="BO403" s="631"/>
      <c r="BP403" s="631"/>
      <c r="BQ403" s="631"/>
      <c r="BR403" s="631"/>
      <c r="BS403" s="631"/>
      <c r="BT403" s="631"/>
      <c r="BU403" s="631"/>
      <c r="BV403" s="631"/>
      <c r="BW403" s="631"/>
      <c r="BX403" s="631"/>
      <c r="BY403" s="631"/>
      <c r="BZ403" s="631"/>
      <c r="CA403" s="631"/>
      <c r="CB403" s="637"/>
      <c r="CC403" s="636"/>
      <c r="CD403" s="636"/>
      <c r="CE403" s="637"/>
      <c r="CF403" s="637"/>
      <c r="CG403" s="637"/>
      <c r="CH403" s="637"/>
      <c r="CI403" s="636"/>
      <c r="CJ403" s="636"/>
      <c r="CK403" s="637"/>
      <c r="CL403" s="637"/>
      <c r="CM403" s="637"/>
      <c r="CN403" s="705"/>
      <c r="CO403" s="667">
        <f t="shared" si="170"/>
        <v>0</v>
      </c>
      <c r="CP403" s="88">
        <f t="shared" si="171"/>
        <v>0</v>
      </c>
      <c r="CQ403" s="667">
        <f t="shared" si="172"/>
        <v>0</v>
      </c>
      <c r="CZ403" s="924"/>
      <c r="DA403" s="925"/>
      <c r="DB403" s="925"/>
      <c r="DC403" s="924"/>
      <c r="DD403" s="924"/>
      <c r="DE403" s="924"/>
      <c r="DF403" s="925"/>
      <c r="DG403" s="925"/>
      <c r="DH403" s="925"/>
      <c r="DI403" s="925"/>
      <c r="DJ403" s="925"/>
      <c r="DK403" s="924"/>
      <c r="DL403" s="910"/>
      <c r="DM403" s="913"/>
      <c r="DN403" s="913"/>
      <c r="DO403" s="705"/>
    </row>
    <row r="404" spans="51:119" s="67" customFormat="1" ht="15" hidden="1" customHeight="1" x14ac:dyDescent="0.25">
      <c r="AY404" s="631"/>
      <c r="AZ404" s="631"/>
      <c r="BA404" s="631"/>
      <c r="BB404" s="631"/>
      <c r="BC404" s="631"/>
      <c r="BD404" s="631"/>
      <c r="BE404" s="631"/>
      <c r="BF404" s="631"/>
      <c r="BG404" s="631"/>
      <c r="BH404" s="631"/>
      <c r="BI404" s="631"/>
      <c r="BJ404" s="631"/>
      <c r="BK404" s="631"/>
      <c r="BL404" s="631"/>
      <c r="BM404" s="631"/>
      <c r="BN404" s="631"/>
      <c r="BO404" s="631"/>
      <c r="BP404" s="631"/>
      <c r="BQ404" s="631"/>
      <c r="BR404" s="631"/>
      <c r="BS404" s="631"/>
      <c r="BT404" s="631"/>
      <c r="BU404" s="631"/>
      <c r="BV404" s="631"/>
      <c r="BW404" s="631"/>
      <c r="BX404" s="631"/>
      <c r="BY404" s="631"/>
      <c r="BZ404" s="631"/>
      <c r="CA404" s="631"/>
      <c r="CB404" s="637"/>
      <c r="CC404" s="636"/>
      <c r="CD404" s="636"/>
      <c r="CE404" s="637"/>
      <c r="CF404" s="637"/>
      <c r="CG404" s="637"/>
      <c r="CH404" s="637"/>
      <c r="CI404" s="636"/>
      <c r="CJ404" s="636"/>
      <c r="CK404" s="637"/>
      <c r="CL404" s="637"/>
      <c r="CM404" s="637"/>
      <c r="CN404" s="705"/>
      <c r="CO404" s="667">
        <f t="shared" si="170"/>
        <v>0</v>
      </c>
      <c r="CP404" s="88">
        <f t="shared" si="171"/>
        <v>0</v>
      </c>
      <c r="CQ404" s="667">
        <f t="shared" si="172"/>
        <v>0</v>
      </c>
      <c r="CZ404" s="924"/>
      <c r="DA404" s="925"/>
      <c r="DB404" s="925"/>
      <c r="DC404" s="924"/>
      <c r="DD404" s="924"/>
      <c r="DE404" s="924"/>
      <c r="DF404" s="925"/>
      <c r="DG404" s="925"/>
      <c r="DH404" s="925"/>
      <c r="DI404" s="925"/>
      <c r="DJ404" s="925"/>
      <c r="DK404" s="924"/>
      <c r="DL404" s="910"/>
      <c r="DM404" s="913"/>
      <c r="DN404" s="913"/>
      <c r="DO404" s="705"/>
    </row>
    <row r="405" spans="51:119" s="67" customFormat="1" ht="15" hidden="1" customHeight="1" x14ac:dyDescent="0.25">
      <c r="AY405" s="631"/>
      <c r="AZ405" s="631"/>
      <c r="BA405" s="631"/>
      <c r="BB405" s="631"/>
      <c r="BC405" s="631"/>
      <c r="BD405" s="631"/>
      <c r="BE405" s="631"/>
      <c r="BF405" s="631"/>
      <c r="BG405" s="631"/>
      <c r="BH405" s="631"/>
      <c r="BI405" s="631"/>
      <c r="BJ405" s="631"/>
      <c r="BK405" s="631"/>
      <c r="BL405" s="631"/>
      <c r="BM405" s="631"/>
      <c r="BN405" s="631"/>
      <c r="BO405" s="631"/>
      <c r="BP405" s="631"/>
      <c r="BQ405" s="631"/>
      <c r="BR405" s="631"/>
      <c r="BS405" s="631"/>
      <c r="BT405" s="631"/>
      <c r="BU405" s="631"/>
      <c r="BV405" s="631"/>
      <c r="BW405" s="631"/>
      <c r="BX405" s="631"/>
      <c r="BY405" s="631"/>
      <c r="BZ405" s="631"/>
      <c r="CA405" s="631"/>
      <c r="CB405" s="637"/>
      <c r="CC405" s="636"/>
      <c r="CD405" s="636"/>
      <c r="CE405" s="637"/>
      <c r="CF405" s="637"/>
      <c r="CG405" s="637"/>
      <c r="CH405" s="637"/>
      <c r="CI405" s="636"/>
      <c r="CJ405" s="636"/>
      <c r="CK405" s="637"/>
      <c r="CL405" s="637"/>
      <c r="CM405" s="637"/>
      <c r="CN405" s="705"/>
      <c r="CO405" s="667">
        <f t="shared" si="170"/>
        <v>0</v>
      </c>
      <c r="CP405" s="88">
        <f t="shared" si="171"/>
        <v>0</v>
      </c>
      <c r="CQ405" s="667">
        <f t="shared" si="172"/>
        <v>0</v>
      </c>
      <c r="CZ405" s="924"/>
      <c r="DA405" s="925"/>
      <c r="DB405" s="925"/>
      <c r="DC405" s="924"/>
      <c r="DD405" s="924"/>
      <c r="DE405" s="924"/>
      <c r="DF405" s="925"/>
      <c r="DG405" s="925"/>
      <c r="DH405" s="925"/>
      <c r="DI405" s="925"/>
      <c r="DJ405" s="925"/>
      <c r="DK405" s="924"/>
      <c r="DL405" s="910"/>
      <c r="DM405" s="913"/>
      <c r="DN405" s="913"/>
      <c r="DO405" s="705"/>
    </row>
    <row r="406" spans="51:119" s="67" customFormat="1" ht="15" hidden="1" customHeight="1" x14ac:dyDescent="0.25">
      <c r="AY406" s="631"/>
      <c r="AZ406" s="631"/>
      <c r="BA406" s="631"/>
      <c r="BB406" s="631"/>
      <c r="BC406" s="631"/>
      <c r="BD406" s="631"/>
      <c r="BE406" s="631"/>
      <c r="BF406" s="631"/>
      <c r="BG406" s="631"/>
      <c r="BH406" s="631"/>
      <c r="BI406" s="631" t="s">
        <v>301</v>
      </c>
      <c r="BJ406" s="631"/>
      <c r="BK406" s="631" t="s">
        <v>302</v>
      </c>
      <c r="BL406" s="631"/>
      <c r="BM406" s="631" t="s">
        <v>233</v>
      </c>
      <c r="BN406" s="631" t="s">
        <v>233</v>
      </c>
      <c r="BO406" s="631" t="s">
        <v>240</v>
      </c>
      <c r="BP406" s="631"/>
      <c r="BQ406" s="631"/>
      <c r="BR406" s="631"/>
      <c r="BS406" s="631"/>
      <c r="BT406" s="631"/>
      <c r="BU406" s="631"/>
      <c r="BV406" s="631"/>
      <c r="BW406" s="631"/>
      <c r="BX406" s="631"/>
      <c r="BY406" s="631"/>
      <c r="BZ406" s="631"/>
      <c r="CA406" s="631"/>
      <c r="CB406" s="637"/>
      <c r="CC406" s="636"/>
      <c r="CD406" s="636"/>
      <c r="CE406" s="637"/>
      <c r="CF406" s="637"/>
      <c r="CG406" s="637"/>
      <c r="CH406" s="637"/>
      <c r="CI406" s="636"/>
      <c r="CJ406" s="636"/>
      <c r="CK406" s="637"/>
      <c r="CL406" s="637"/>
      <c r="CM406" s="637"/>
      <c r="CN406" s="705"/>
      <c r="CO406" s="667" t="str">
        <f t="shared" si="170"/>
        <v>Incertidumbre (+/- %)</v>
      </c>
      <c r="CP406" s="88" t="e">
        <f t="shared" si="171"/>
        <v>#VALUE!</v>
      </c>
      <c r="CQ406" s="667" t="str">
        <f t="shared" si="172"/>
        <v>Incertidumbre (+/- %)</v>
      </c>
      <c r="CZ406" s="924"/>
      <c r="DA406" s="925"/>
      <c r="DB406" s="925"/>
      <c r="DC406" s="924"/>
      <c r="DD406" s="924"/>
      <c r="DE406" s="924"/>
      <c r="DF406" s="925"/>
      <c r="DG406" s="925"/>
      <c r="DH406" s="925"/>
      <c r="DI406" s="925"/>
      <c r="DJ406" s="925"/>
      <c r="DK406" s="924"/>
      <c r="DL406" s="910"/>
      <c r="DM406" s="913"/>
      <c r="DN406" s="913"/>
      <c r="DO406" s="705"/>
    </row>
    <row r="407" spans="51:119" s="67" customFormat="1" ht="15.75" hidden="1" customHeight="1" x14ac:dyDescent="0.25">
      <c r="AY407" s="631"/>
      <c r="AZ407" s="631"/>
      <c r="BA407" s="631"/>
      <c r="BB407" s="631"/>
      <c r="BC407" s="631"/>
      <c r="BD407" s="631"/>
      <c r="BE407" s="631"/>
      <c r="BF407" s="631"/>
      <c r="BG407" s="631"/>
      <c r="BH407" s="631"/>
      <c r="BI407" s="631"/>
      <c r="BJ407" s="631" t="s">
        <v>253</v>
      </c>
      <c r="BK407" s="631"/>
      <c r="BL407" s="631" t="s">
        <v>251</v>
      </c>
      <c r="BM407" s="631"/>
      <c r="BN407" s="631"/>
      <c r="BO407" s="631"/>
      <c r="BP407" s="631"/>
      <c r="BQ407" s="631"/>
      <c r="BR407" s="631"/>
      <c r="BS407" s="631"/>
      <c r="BT407" s="631"/>
      <c r="BU407" s="631"/>
      <c r="BV407" s="631"/>
      <c r="BW407" s="631"/>
      <c r="BX407" s="631"/>
      <c r="BY407" s="631"/>
      <c r="BZ407" s="631"/>
      <c r="CA407" s="631"/>
      <c r="CB407" s="637"/>
      <c r="CC407" s="636"/>
      <c r="CD407" s="636"/>
      <c r="CE407" s="637"/>
      <c r="CF407" s="637"/>
      <c r="CG407" s="637"/>
      <c r="CH407" s="637"/>
      <c r="CI407" s="636"/>
      <c r="CJ407" s="636"/>
      <c r="CK407" s="637"/>
      <c r="CL407" s="637"/>
      <c r="CM407" s="637"/>
      <c r="CN407" s="705"/>
      <c r="CO407" s="667">
        <f t="shared" si="170"/>
        <v>0</v>
      </c>
      <c r="CP407" s="88">
        <f t="shared" si="171"/>
        <v>0</v>
      </c>
      <c r="CQ407" s="667">
        <f t="shared" si="172"/>
        <v>0</v>
      </c>
      <c r="CZ407" s="924"/>
      <c r="DA407" s="925"/>
      <c r="DB407" s="925"/>
      <c r="DC407" s="924"/>
      <c r="DD407" s="924"/>
      <c r="DE407" s="924"/>
      <c r="DF407" s="925"/>
      <c r="DG407" s="925"/>
      <c r="DH407" s="925"/>
      <c r="DI407" s="925"/>
      <c r="DJ407" s="925"/>
      <c r="DK407" s="924"/>
      <c r="DL407" s="910"/>
      <c r="DM407" s="913"/>
      <c r="DN407" s="913"/>
      <c r="DO407" s="705"/>
    </row>
    <row r="408" spans="51:119" s="67" customFormat="1" ht="18.75" hidden="1" customHeight="1" x14ac:dyDescent="0.35">
      <c r="AY408" s="631"/>
      <c r="AZ408" s="631"/>
      <c r="BA408" s="631"/>
      <c r="BB408" s="631"/>
      <c r="BC408" s="631"/>
      <c r="BD408" s="631"/>
      <c r="BE408" s="631"/>
      <c r="BF408" s="631"/>
      <c r="BG408" s="631"/>
      <c r="BH408" s="631"/>
      <c r="BI408" s="631" t="s">
        <v>68</v>
      </c>
      <c r="BJ408" s="631" t="s">
        <v>49</v>
      </c>
      <c r="BK408" s="631">
        <v>1.05</v>
      </c>
      <c r="BL408" s="631" t="s">
        <v>417</v>
      </c>
      <c r="BM408" s="631">
        <v>0.01</v>
      </c>
      <c r="BN408" s="631">
        <v>0.5</v>
      </c>
      <c r="BO408" s="631" t="s">
        <v>340</v>
      </c>
      <c r="BP408" s="631"/>
      <c r="BQ408" s="631"/>
      <c r="BR408" s="631"/>
      <c r="BS408" s="631"/>
      <c r="BT408" s="631"/>
      <c r="BU408" s="631"/>
      <c r="BV408" s="631"/>
      <c r="BW408" s="631"/>
      <c r="BX408" s="631"/>
      <c r="BY408" s="631"/>
      <c r="BZ408" s="631"/>
      <c r="CA408" s="631"/>
      <c r="CB408" s="637"/>
      <c r="CC408" s="636"/>
      <c r="CD408" s="636"/>
      <c r="CE408" s="637"/>
      <c r="CF408" s="637"/>
      <c r="CG408" s="637"/>
      <c r="CH408" s="637"/>
      <c r="CI408" s="636"/>
      <c r="CJ408" s="636"/>
      <c r="CK408" s="637"/>
      <c r="CL408" s="637"/>
      <c r="CM408" s="637"/>
      <c r="CN408" s="705"/>
      <c r="CO408" s="667">
        <f t="shared" si="170"/>
        <v>0.01</v>
      </c>
      <c r="CP408" s="88">
        <f t="shared" si="171"/>
        <v>0.255</v>
      </c>
      <c r="CQ408" s="667">
        <f t="shared" si="172"/>
        <v>0.5</v>
      </c>
      <c r="CR408" s="67">
        <v>0.01</v>
      </c>
      <c r="CS408" s="67">
        <v>0.5</v>
      </c>
      <c r="CZ408" s="924"/>
      <c r="DA408" s="925"/>
      <c r="DB408" s="925"/>
      <c r="DC408" s="924"/>
      <c r="DD408" s="924"/>
      <c r="DE408" s="924"/>
      <c r="DF408" s="925"/>
      <c r="DG408" s="925"/>
      <c r="DH408" s="925"/>
      <c r="DI408" s="925"/>
      <c r="DJ408" s="925"/>
      <c r="DK408" s="924"/>
      <c r="DL408" s="910"/>
      <c r="DM408" s="913"/>
      <c r="DN408" s="913"/>
      <c r="DO408" s="705"/>
    </row>
    <row r="409" spans="51:119" s="67" customFormat="1" ht="18.75" hidden="1" customHeight="1" x14ac:dyDescent="0.35">
      <c r="AY409" s="631"/>
      <c r="AZ409" s="631"/>
      <c r="BA409" s="631"/>
      <c r="BB409" s="631"/>
      <c r="BC409" s="631"/>
      <c r="BD409" s="631"/>
      <c r="BE409" s="631"/>
      <c r="BF409" s="631"/>
      <c r="BG409" s="631"/>
      <c r="BH409" s="631"/>
      <c r="BI409" s="631" t="s">
        <v>69</v>
      </c>
      <c r="BJ409" s="631" t="s">
        <v>49</v>
      </c>
      <c r="BK409" s="631">
        <v>0.81</v>
      </c>
      <c r="BL409" s="631" t="s">
        <v>417</v>
      </c>
      <c r="BM409" s="631">
        <v>0.01</v>
      </c>
      <c r="BN409" s="631">
        <v>0.5</v>
      </c>
      <c r="BO409" s="631" t="s">
        <v>319</v>
      </c>
      <c r="BP409" s="631"/>
      <c r="BQ409" s="631"/>
      <c r="BR409" s="631"/>
      <c r="BS409" s="631"/>
      <c r="BT409" s="631"/>
      <c r="BU409" s="631"/>
      <c r="BV409" s="631"/>
      <c r="BW409" s="631"/>
      <c r="BX409" s="631"/>
      <c r="BY409" s="631"/>
      <c r="BZ409" s="631"/>
      <c r="CA409" s="631"/>
      <c r="CB409" s="637"/>
      <c r="CC409" s="636"/>
      <c r="CD409" s="636"/>
      <c r="CE409" s="637"/>
      <c r="CF409" s="637"/>
      <c r="CG409" s="637"/>
      <c r="CH409" s="637"/>
      <c r="CI409" s="636"/>
      <c r="CJ409" s="636"/>
      <c r="CK409" s="637"/>
      <c r="CL409" s="637"/>
      <c r="CM409" s="637"/>
      <c r="CN409" s="705"/>
      <c r="CO409" s="667">
        <f t="shared" si="170"/>
        <v>0.01</v>
      </c>
      <c r="CP409" s="88">
        <f t="shared" si="171"/>
        <v>0.255</v>
      </c>
      <c r="CQ409" s="667">
        <f t="shared" si="172"/>
        <v>0.5</v>
      </c>
      <c r="CR409" s="67">
        <v>0.01</v>
      </c>
      <c r="CS409" s="67">
        <v>0.5</v>
      </c>
      <c r="CZ409" s="924"/>
      <c r="DA409" s="925"/>
      <c r="DB409" s="925"/>
      <c r="DC409" s="924"/>
      <c r="DD409" s="924"/>
      <c r="DE409" s="924"/>
      <c r="DF409" s="925"/>
      <c r="DG409" s="925"/>
      <c r="DH409" s="925"/>
      <c r="DI409" s="925"/>
      <c r="DJ409" s="925"/>
      <c r="DK409" s="924"/>
      <c r="DL409" s="910"/>
      <c r="DM409" s="913"/>
      <c r="DN409" s="913"/>
      <c r="DO409" s="705"/>
    </row>
    <row r="410" spans="51:119" s="67" customFormat="1" ht="18.75" hidden="1" customHeight="1" x14ac:dyDescent="0.35">
      <c r="AY410" s="631"/>
      <c r="AZ410" s="631"/>
      <c r="BA410" s="631"/>
      <c r="BB410" s="631"/>
      <c r="BC410" s="631"/>
      <c r="BD410" s="631"/>
      <c r="BE410" s="631"/>
      <c r="BF410" s="631"/>
      <c r="BG410" s="631"/>
      <c r="BH410" s="631"/>
      <c r="BI410" s="631" t="s">
        <v>316</v>
      </c>
      <c r="BJ410" s="631" t="s">
        <v>49</v>
      </c>
      <c r="BK410" s="631">
        <v>0.83</v>
      </c>
      <c r="BL410" s="631" t="s">
        <v>417</v>
      </c>
      <c r="BM410" s="631">
        <v>0.01</v>
      </c>
      <c r="BN410" s="631">
        <v>0.5</v>
      </c>
      <c r="BO410" s="631" t="s">
        <v>341</v>
      </c>
      <c r="BP410" s="631"/>
      <c r="BQ410" s="631"/>
      <c r="BR410" s="631"/>
      <c r="BS410" s="631"/>
      <c r="BT410" s="631"/>
      <c r="BU410" s="631"/>
      <c r="BV410" s="631"/>
      <c r="BW410" s="631"/>
      <c r="BX410" s="631"/>
      <c r="BY410" s="631"/>
      <c r="BZ410" s="631"/>
      <c r="CA410" s="631"/>
      <c r="CB410" s="637"/>
      <c r="CC410" s="636"/>
      <c r="CD410" s="636"/>
      <c r="CE410" s="637"/>
      <c r="CF410" s="637"/>
      <c r="CG410" s="637"/>
      <c r="CH410" s="637"/>
      <c r="CI410" s="636"/>
      <c r="CJ410" s="636"/>
      <c r="CK410" s="637"/>
      <c r="CL410" s="637"/>
      <c r="CM410" s="637"/>
      <c r="CN410" s="705"/>
      <c r="CO410" s="667">
        <f t="shared" si="170"/>
        <v>0.01</v>
      </c>
      <c r="CP410" s="88">
        <f t="shared" si="171"/>
        <v>0.255</v>
      </c>
      <c r="CQ410" s="667">
        <f t="shared" si="172"/>
        <v>0.5</v>
      </c>
      <c r="CR410" s="67">
        <v>0.01</v>
      </c>
      <c r="CS410" s="67">
        <v>0.5</v>
      </c>
      <c r="CZ410" s="924"/>
      <c r="DA410" s="925"/>
      <c r="DB410" s="925"/>
      <c r="DC410" s="924"/>
      <c r="DD410" s="924"/>
      <c r="DE410" s="924"/>
      <c r="DF410" s="925"/>
      <c r="DG410" s="925"/>
      <c r="DH410" s="925"/>
      <c r="DI410" s="925"/>
      <c r="DJ410" s="925"/>
      <c r="DK410" s="924"/>
      <c r="DL410" s="910"/>
      <c r="DM410" s="913"/>
      <c r="DN410" s="913"/>
      <c r="DO410" s="705"/>
    </row>
    <row r="411" spans="51:119" s="67" customFormat="1" ht="18.75" hidden="1" customHeight="1" x14ac:dyDescent="0.35">
      <c r="AY411" s="631"/>
      <c r="AZ411" s="631"/>
      <c r="BA411" s="631"/>
      <c r="BB411" s="631"/>
      <c r="BC411" s="631"/>
      <c r="BD411" s="631"/>
      <c r="BE411" s="631"/>
      <c r="BF411" s="631"/>
      <c r="BG411" s="631"/>
      <c r="BH411" s="631"/>
      <c r="BI411" s="631" t="s">
        <v>317</v>
      </c>
      <c r="BJ411" s="631" t="s">
        <v>49</v>
      </c>
      <c r="BK411" s="631">
        <v>1.39</v>
      </c>
      <c r="BL411" s="631" t="s">
        <v>417</v>
      </c>
      <c r="BM411" s="631">
        <v>0.01</v>
      </c>
      <c r="BN411" s="631">
        <v>0.5</v>
      </c>
      <c r="BO411" s="631" t="s">
        <v>341</v>
      </c>
      <c r="BP411" s="631"/>
      <c r="BQ411" s="631"/>
      <c r="BR411" s="631"/>
      <c r="BS411" s="631"/>
      <c r="BT411" s="631"/>
      <c r="BU411" s="631"/>
      <c r="BV411" s="631"/>
      <c r="BW411" s="631"/>
      <c r="BX411" s="631"/>
      <c r="BY411" s="631"/>
      <c r="BZ411" s="631"/>
      <c r="CA411" s="631"/>
      <c r="CB411" s="637"/>
      <c r="CC411" s="636"/>
      <c r="CD411" s="636"/>
      <c r="CE411" s="637"/>
      <c r="CF411" s="637"/>
      <c r="CG411" s="637"/>
      <c r="CH411" s="637"/>
      <c r="CI411" s="636"/>
      <c r="CJ411" s="636"/>
      <c r="CK411" s="637"/>
      <c r="CL411" s="637"/>
      <c r="CM411" s="637"/>
      <c r="CN411" s="705"/>
      <c r="CO411" s="667">
        <f t="shared" ref="CO411:CO471" si="173">BM411</f>
        <v>0.01</v>
      </c>
      <c r="CP411" s="88">
        <f t="shared" ref="CP411:CP471" si="174">(CO411+CQ411)/2</f>
        <v>0.255</v>
      </c>
      <c r="CQ411" s="667">
        <f t="shared" ref="CQ411:CQ471" si="175">BN411</f>
        <v>0.5</v>
      </c>
      <c r="CR411" s="67">
        <v>0.01</v>
      </c>
      <c r="CS411" s="67">
        <v>0.5</v>
      </c>
      <c r="CZ411" s="924"/>
      <c r="DA411" s="925"/>
      <c r="DB411" s="925"/>
      <c r="DC411" s="924"/>
      <c r="DD411" s="924"/>
      <c r="DE411" s="924"/>
      <c r="DF411" s="925"/>
      <c r="DG411" s="925"/>
      <c r="DH411" s="925"/>
      <c r="DI411" s="925"/>
      <c r="DJ411" s="925"/>
      <c r="DK411" s="924"/>
      <c r="DL411" s="910"/>
      <c r="DM411" s="913"/>
      <c r="DN411" s="913"/>
      <c r="DO411" s="705"/>
    </row>
    <row r="412" spans="51:119" s="67" customFormat="1" ht="18.75" hidden="1" customHeight="1" x14ac:dyDescent="0.35">
      <c r="AY412" s="631"/>
      <c r="AZ412" s="631"/>
      <c r="BA412" s="631"/>
      <c r="BB412" s="631"/>
      <c r="BC412" s="631"/>
      <c r="BD412" s="631"/>
      <c r="BE412" s="631"/>
      <c r="BF412" s="631"/>
      <c r="BG412" s="631"/>
      <c r="BH412" s="631"/>
      <c r="BI412" s="631" t="s">
        <v>325</v>
      </c>
      <c r="BJ412" s="631" t="s">
        <v>49</v>
      </c>
      <c r="BK412" s="631">
        <v>2.87</v>
      </c>
      <c r="BL412" s="631" t="s">
        <v>417</v>
      </c>
      <c r="BM412" s="631">
        <v>0.01</v>
      </c>
      <c r="BN412" s="631">
        <v>0.5</v>
      </c>
      <c r="BO412" s="631" t="s">
        <v>318</v>
      </c>
      <c r="BP412" s="631"/>
      <c r="BQ412" s="631"/>
      <c r="BR412" s="631"/>
      <c r="BS412" s="631"/>
      <c r="BT412" s="631"/>
      <c r="BU412" s="631"/>
      <c r="BV412" s="631"/>
      <c r="BW412" s="631"/>
      <c r="BX412" s="631"/>
      <c r="BY412" s="631"/>
      <c r="BZ412" s="631"/>
      <c r="CA412" s="631"/>
      <c r="CB412" s="637"/>
      <c r="CC412" s="636"/>
      <c r="CD412" s="636"/>
      <c r="CE412" s="637"/>
      <c r="CF412" s="637"/>
      <c r="CG412" s="637"/>
      <c r="CH412" s="637"/>
      <c r="CI412" s="636"/>
      <c r="CJ412" s="636"/>
      <c r="CK412" s="637"/>
      <c r="CL412" s="637"/>
      <c r="CM412" s="637"/>
      <c r="CN412" s="705"/>
      <c r="CO412" s="667">
        <f t="shared" si="173"/>
        <v>0.01</v>
      </c>
      <c r="CP412" s="88">
        <f t="shared" si="174"/>
        <v>0.255</v>
      </c>
      <c r="CQ412" s="667">
        <f t="shared" si="175"/>
        <v>0.5</v>
      </c>
      <c r="CR412" s="67">
        <v>0.01</v>
      </c>
      <c r="CS412" s="67">
        <v>0.5</v>
      </c>
      <c r="CZ412" s="924"/>
      <c r="DA412" s="925"/>
      <c r="DB412" s="925"/>
      <c r="DC412" s="924"/>
      <c r="DD412" s="924"/>
      <c r="DE412" s="924"/>
      <c r="DF412" s="925"/>
      <c r="DG412" s="925"/>
      <c r="DH412" s="925"/>
      <c r="DI412" s="925"/>
      <c r="DJ412" s="925"/>
      <c r="DK412" s="924"/>
      <c r="DL412" s="910"/>
      <c r="DM412" s="913"/>
      <c r="DN412" s="913"/>
      <c r="DO412" s="705"/>
    </row>
    <row r="413" spans="51:119" s="67" customFormat="1" ht="18.75" hidden="1" customHeight="1" x14ac:dyDescent="0.35">
      <c r="AY413" s="631"/>
      <c r="AZ413" s="631"/>
      <c r="BA413" s="631"/>
      <c r="BB413" s="631"/>
      <c r="BC413" s="631"/>
      <c r="BD413" s="631"/>
      <c r="BE413" s="631"/>
      <c r="BF413" s="631"/>
      <c r="BG413" s="631"/>
      <c r="BH413" s="631"/>
      <c r="BI413" s="631" t="s">
        <v>326</v>
      </c>
      <c r="BJ413" s="631" t="s">
        <v>49</v>
      </c>
      <c r="BK413" s="631">
        <v>2.08</v>
      </c>
      <c r="BL413" s="631" t="s">
        <v>417</v>
      </c>
      <c r="BM413" s="631">
        <v>0.01</v>
      </c>
      <c r="BN413" s="631">
        <v>0.5</v>
      </c>
      <c r="BO413" s="631" t="s">
        <v>321</v>
      </c>
      <c r="BP413" s="631"/>
      <c r="BQ413" s="631"/>
      <c r="BR413" s="631"/>
      <c r="BS413" s="631"/>
      <c r="BT413" s="631"/>
      <c r="BU413" s="631"/>
      <c r="BV413" s="631"/>
      <c r="BW413" s="631"/>
      <c r="BX413" s="631"/>
      <c r="BY413" s="631"/>
      <c r="BZ413" s="631"/>
      <c r="CA413" s="631"/>
      <c r="CB413" s="637"/>
      <c r="CC413" s="636"/>
      <c r="CD413" s="636"/>
      <c r="CE413" s="637"/>
      <c r="CF413" s="637"/>
      <c r="CG413" s="637"/>
      <c r="CH413" s="637"/>
      <c r="CI413" s="636"/>
      <c r="CJ413" s="636"/>
      <c r="CK413" s="637"/>
      <c r="CL413" s="637"/>
      <c r="CM413" s="637"/>
      <c r="CN413" s="705"/>
      <c r="CO413" s="667">
        <f t="shared" si="173"/>
        <v>0.01</v>
      </c>
      <c r="CP413" s="88">
        <f t="shared" si="174"/>
        <v>0.255</v>
      </c>
      <c r="CQ413" s="667">
        <f t="shared" si="175"/>
        <v>0.5</v>
      </c>
      <c r="CR413" s="67">
        <v>0.01</v>
      </c>
      <c r="CS413" s="67">
        <v>0.5</v>
      </c>
      <c r="CZ413" s="924"/>
      <c r="DA413" s="925"/>
      <c r="DB413" s="925"/>
      <c r="DC413" s="924"/>
      <c r="DD413" s="924"/>
      <c r="DE413" s="924"/>
      <c r="DF413" s="925"/>
      <c r="DG413" s="925"/>
      <c r="DH413" s="925"/>
      <c r="DI413" s="925"/>
      <c r="DJ413" s="925"/>
      <c r="DK413" s="924"/>
      <c r="DL413" s="910"/>
      <c r="DM413" s="913"/>
      <c r="DN413" s="913"/>
      <c r="DO413" s="705"/>
    </row>
    <row r="414" spans="51:119" s="67" customFormat="1" ht="18.75" hidden="1" customHeight="1" x14ac:dyDescent="0.35">
      <c r="AY414" s="631"/>
      <c r="AZ414" s="631"/>
      <c r="BA414" s="631"/>
      <c r="BB414" s="631"/>
      <c r="BC414" s="631"/>
      <c r="BD414" s="631"/>
      <c r="BE414" s="631"/>
      <c r="BF414" s="631"/>
      <c r="BG414" s="631"/>
      <c r="BH414" s="631"/>
      <c r="BI414" s="631" t="s">
        <v>327</v>
      </c>
      <c r="BJ414" s="631" t="s">
        <v>49</v>
      </c>
      <c r="BK414" s="631">
        <v>2.89</v>
      </c>
      <c r="BL414" s="631" t="s">
        <v>417</v>
      </c>
      <c r="BM414" s="631">
        <v>0.01</v>
      </c>
      <c r="BN414" s="631">
        <v>0.5</v>
      </c>
      <c r="BO414" s="631" t="s">
        <v>320</v>
      </c>
      <c r="BP414" s="631"/>
      <c r="BQ414" s="631"/>
      <c r="BR414" s="631"/>
      <c r="BS414" s="631"/>
      <c r="BT414" s="631"/>
      <c r="BU414" s="631"/>
      <c r="BV414" s="631"/>
      <c r="BW414" s="631"/>
      <c r="BX414" s="631"/>
      <c r="BY414" s="631"/>
      <c r="BZ414" s="631"/>
      <c r="CA414" s="631"/>
      <c r="CB414" s="637"/>
      <c r="CC414" s="636"/>
      <c r="CD414" s="636"/>
      <c r="CE414" s="637"/>
      <c r="CF414" s="637"/>
      <c r="CG414" s="637"/>
      <c r="CH414" s="637"/>
      <c r="CI414" s="636"/>
      <c r="CJ414" s="636"/>
      <c r="CK414" s="637"/>
      <c r="CL414" s="637"/>
      <c r="CM414" s="637"/>
      <c r="CN414" s="705"/>
      <c r="CO414" s="667">
        <f t="shared" si="173"/>
        <v>0.01</v>
      </c>
      <c r="CP414" s="88">
        <f t="shared" si="174"/>
        <v>0.255</v>
      </c>
      <c r="CQ414" s="667">
        <f t="shared" si="175"/>
        <v>0.5</v>
      </c>
      <c r="CR414" s="67">
        <v>0.01</v>
      </c>
      <c r="CS414" s="67">
        <v>0.5</v>
      </c>
      <c r="CZ414" s="924"/>
      <c r="DA414" s="925"/>
      <c r="DB414" s="925"/>
      <c r="DC414" s="924"/>
      <c r="DD414" s="924"/>
      <c r="DE414" s="924"/>
      <c r="DF414" s="925"/>
      <c r="DG414" s="925"/>
      <c r="DH414" s="925"/>
      <c r="DI414" s="925"/>
      <c r="DJ414" s="925"/>
      <c r="DK414" s="924"/>
      <c r="DL414" s="910"/>
      <c r="DM414" s="913"/>
      <c r="DN414" s="913"/>
      <c r="DO414" s="705"/>
    </row>
    <row r="415" spans="51:119" s="67" customFormat="1" ht="18.75" hidden="1" customHeight="1" x14ac:dyDescent="0.35">
      <c r="AY415" s="631"/>
      <c r="AZ415" s="631"/>
      <c r="BA415" s="631"/>
      <c r="BB415" s="631"/>
      <c r="BC415" s="631"/>
      <c r="BD415" s="631"/>
      <c r="BE415" s="631"/>
      <c r="BF415" s="631"/>
      <c r="BG415" s="631"/>
      <c r="BH415" s="631"/>
      <c r="BI415" s="631" t="s">
        <v>322</v>
      </c>
      <c r="BJ415" s="631" t="s">
        <v>49</v>
      </c>
      <c r="BK415" s="631">
        <v>11.1</v>
      </c>
      <c r="BL415" s="631" t="s">
        <v>417</v>
      </c>
      <c r="BM415" s="631">
        <v>0.01</v>
      </c>
      <c r="BN415" s="631">
        <v>0.5</v>
      </c>
      <c r="BO415" s="631" t="s">
        <v>324</v>
      </c>
      <c r="BP415" s="631"/>
      <c r="BQ415" s="631"/>
      <c r="BR415" s="631"/>
      <c r="BS415" s="631"/>
      <c r="BT415" s="631"/>
      <c r="BU415" s="631"/>
      <c r="BV415" s="631"/>
      <c r="BW415" s="631"/>
      <c r="BX415" s="631"/>
      <c r="BY415" s="631"/>
      <c r="BZ415" s="631"/>
      <c r="CA415" s="631"/>
      <c r="CB415" s="637"/>
      <c r="CC415" s="636"/>
      <c r="CD415" s="636"/>
      <c r="CE415" s="637"/>
      <c r="CF415" s="637"/>
      <c r="CG415" s="637"/>
      <c r="CH415" s="637"/>
      <c r="CI415" s="636"/>
      <c r="CJ415" s="636"/>
      <c r="CK415" s="637"/>
      <c r="CL415" s="637"/>
      <c r="CM415" s="637"/>
      <c r="CN415" s="705"/>
      <c r="CO415" s="667">
        <f t="shared" si="173"/>
        <v>0.01</v>
      </c>
      <c r="CP415" s="88">
        <f t="shared" si="174"/>
        <v>0.255</v>
      </c>
      <c r="CQ415" s="667">
        <f t="shared" si="175"/>
        <v>0.5</v>
      </c>
      <c r="CR415" s="67">
        <v>0.01</v>
      </c>
      <c r="CS415" s="67">
        <v>0.5</v>
      </c>
      <c r="CZ415" s="924"/>
      <c r="DA415" s="925"/>
      <c r="DB415" s="925"/>
      <c r="DC415" s="924"/>
      <c r="DD415" s="924"/>
      <c r="DE415" s="924"/>
      <c r="DF415" s="925"/>
      <c r="DG415" s="925"/>
      <c r="DH415" s="925"/>
      <c r="DI415" s="925"/>
      <c r="DJ415" s="925"/>
      <c r="DK415" s="924"/>
      <c r="DL415" s="910"/>
      <c r="DM415" s="913"/>
      <c r="DN415" s="913"/>
      <c r="DO415" s="705"/>
    </row>
    <row r="416" spans="51:119" s="67" customFormat="1" ht="18.75" hidden="1" customHeight="1" x14ac:dyDescent="0.35">
      <c r="AY416" s="631"/>
      <c r="AZ416" s="631"/>
      <c r="BA416" s="631"/>
      <c r="BB416" s="631"/>
      <c r="BC416" s="631"/>
      <c r="BD416" s="631"/>
      <c r="BE416" s="631"/>
      <c r="BF416" s="631"/>
      <c r="BG416" s="631"/>
      <c r="BH416" s="631"/>
      <c r="BI416" s="631" t="s">
        <v>323</v>
      </c>
      <c r="BJ416" s="631" t="s">
        <v>49</v>
      </c>
      <c r="BK416" s="631">
        <v>2.33</v>
      </c>
      <c r="BL416" s="631" t="s">
        <v>417</v>
      </c>
      <c r="BM416" s="631">
        <v>0.01</v>
      </c>
      <c r="BN416" s="631">
        <v>0.5</v>
      </c>
      <c r="BO416" s="631" t="s">
        <v>328</v>
      </c>
      <c r="BP416" s="631"/>
      <c r="BQ416" s="631"/>
      <c r="BR416" s="631"/>
      <c r="BS416" s="631"/>
      <c r="BT416" s="631"/>
      <c r="BU416" s="631"/>
      <c r="BV416" s="631"/>
      <c r="BW416" s="631"/>
      <c r="BX416" s="631"/>
      <c r="BY416" s="631"/>
      <c r="BZ416" s="631"/>
      <c r="CA416" s="631"/>
      <c r="CB416" s="637"/>
      <c r="CC416" s="636"/>
      <c r="CD416" s="636"/>
      <c r="CE416" s="637"/>
      <c r="CF416" s="637"/>
      <c r="CG416" s="637"/>
      <c r="CH416" s="637"/>
      <c r="CI416" s="636"/>
      <c r="CJ416" s="636"/>
      <c r="CK416" s="637"/>
      <c r="CL416" s="637"/>
      <c r="CM416" s="637"/>
      <c r="CN416" s="705"/>
      <c r="CO416" s="667">
        <f t="shared" si="173"/>
        <v>0.01</v>
      </c>
      <c r="CP416" s="88">
        <f t="shared" si="174"/>
        <v>0.255</v>
      </c>
      <c r="CQ416" s="667">
        <f t="shared" si="175"/>
        <v>0.5</v>
      </c>
      <c r="CR416" s="67">
        <v>0.01</v>
      </c>
      <c r="CS416" s="67">
        <v>0.5</v>
      </c>
      <c r="CZ416" s="924"/>
      <c r="DA416" s="925"/>
      <c r="DB416" s="925"/>
      <c r="DC416" s="924"/>
      <c r="DD416" s="924"/>
      <c r="DE416" s="924"/>
      <c r="DF416" s="925"/>
      <c r="DG416" s="925"/>
      <c r="DH416" s="925"/>
      <c r="DI416" s="925"/>
      <c r="DJ416" s="925"/>
      <c r="DK416" s="924"/>
      <c r="DL416" s="910"/>
      <c r="DM416" s="913"/>
      <c r="DN416" s="913"/>
      <c r="DO416" s="705"/>
    </row>
    <row r="417" spans="51:120" s="67" customFormat="1" ht="18.75" hidden="1" customHeight="1" x14ac:dyDescent="0.25">
      <c r="AY417" s="631"/>
      <c r="AZ417" s="631"/>
      <c r="BA417" s="631"/>
      <c r="BB417" s="631"/>
      <c r="BC417" s="631"/>
      <c r="BD417" s="631"/>
      <c r="BE417" s="631"/>
      <c r="BF417" s="631"/>
      <c r="BG417" s="631"/>
      <c r="BH417" s="631"/>
      <c r="BI417" s="631"/>
      <c r="BJ417" s="631"/>
      <c r="BK417" s="631"/>
      <c r="BL417" s="631"/>
      <c r="BM417" s="631"/>
      <c r="BN417" s="631"/>
      <c r="BO417" s="631"/>
      <c r="BP417" s="631"/>
      <c r="BQ417" s="631"/>
      <c r="BR417" s="631"/>
      <c r="BS417" s="631"/>
      <c r="BT417" s="631"/>
      <c r="BU417" s="631"/>
      <c r="BV417" s="631"/>
      <c r="BW417" s="631"/>
      <c r="BX417" s="631"/>
      <c r="BY417" s="631"/>
      <c r="BZ417" s="631"/>
      <c r="CA417" s="631"/>
      <c r="CB417" s="637"/>
      <c r="CC417" s="636"/>
      <c r="CD417" s="636"/>
      <c r="CE417" s="637"/>
      <c r="CF417" s="637"/>
      <c r="CG417" s="637"/>
      <c r="CH417" s="637"/>
      <c r="CI417" s="636"/>
      <c r="CJ417" s="636"/>
      <c r="CK417" s="637"/>
      <c r="CL417" s="637"/>
      <c r="CM417" s="637"/>
      <c r="CN417" s="705"/>
      <c r="CO417" s="667">
        <f t="shared" si="173"/>
        <v>0</v>
      </c>
      <c r="CP417" s="88">
        <f t="shared" si="174"/>
        <v>0</v>
      </c>
      <c r="CQ417" s="667">
        <f t="shared" si="175"/>
        <v>0</v>
      </c>
      <c r="CR417" s="67">
        <v>0.01</v>
      </c>
      <c r="CS417" s="67">
        <v>0.5</v>
      </c>
      <c r="CZ417" s="924"/>
      <c r="DA417" s="925"/>
      <c r="DB417" s="925"/>
      <c r="DC417" s="924"/>
      <c r="DD417" s="924"/>
      <c r="DE417" s="924"/>
      <c r="DF417" s="925"/>
      <c r="DG417" s="925"/>
      <c r="DH417" s="925"/>
      <c r="DI417" s="925"/>
      <c r="DJ417" s="925"/>
      <c r="DK417" s="924"/>
      <c r="DL417" s="910"/>
      <c r="DM417" s="913"/>
      <c r="DN417" s="913"/>
      <c r="DO417" s="705"/>
    </row>
    <row r="418" spans="51:120" s="67" customFormat="1" ht="15" hidden="1" customHeight="1" x14ac:dyDescent="0.25">
      <c r="AY418" s="631"/>
      <c r="AZ418" s="631"/>
      <c r="BA418" s="631"/>
      <c r="BB418" s="631"/>
      <c r="BC418" s="631"/>
      <c r="BD418" s="631"/>
      <c r="BE418" s="631"/>
      <c r="BF418" s="631"/>
      <c r="BG418" s="631"/>
      <c r="BH418" s="631"/>
      <c r="BI418" s="631"/>
      <c r="BJ418" s="631"/>
      <c r="BK418" s="631"/>
      <c r="BL418" s="631"/>
      <c r="BM418" s="631"/>
      <c r="BN418" s="631"/>
      <c r="BO418" s="631"/>
      <c r="BP418" s="631"/>
      <c r="BQ418" s="631"/>
      <c r="BR418" s="631"/>
      <c r="BS418" s="631"/>
      <c r="BT418" s="631"/>
      <c r="BU418" s="631"/>
      <c r="BV418" s="631"/>
      <c r="BW418" s="631"/>
      <c r="BX418" s="631"/>
      <c r="BY418" s="631"/>
      <c r="BZ418" s="631"/>
      <c r="CA418" s="631"/>
      <c r="CB418" s="637"/>
      <c r="CC418" s="636"/>
      <c r="CD418" s="636"/>
      <c r="CE418" s="637"/>
      <c r="CF418" s="637"/>
      <c r="CG418" s="637"/>
      <c r="CH418" s="637"/>
      <c r="CI418" s="636"/>
      <c r="CJ418" s="636"/>
      <c r="CK418" s="637"/>
      <c r="CL418" s="637"/>
      <c r="CM418" s="637"/>
      <c r="CN418" s="705"/>
      <c r="CO418" s="667">
        <f t="shared" si="173"/>
        <v>0</v>
      </c>
      <c r="CP418" s="88">
        <f t="shared" si="174"/>
        <v>0</v>
      </c>
      <c r="CQ418" s="667">
        <f t="shared" si="175"/>
        <v>0</v>
      </c>
      <c r="CZ418" s="924"/>
      <c r="DA418" s="925"/>
      <c r="DB418" s="925"/>
      <c r="DC418" s="924"/>
      <c r="DD418" s="924"/>
      <c r="DE418" s="924"/>
      <c r="DF418" s="925"/>
      <c r="DG418" s="925"/>
      <c r="DH418" s="925"/>
      <c r="DI418" s="925"/>
      <c r="DJ418" s="925"/>
      <c r="DK418" s="924"/>
      <c r="DL418" s="910"/>
      <c r="DM418" s="913"/>
      <c r="DN418" s="913"/>
      <c r="DO418" s="705"/>
    </row>
    <row r="419" spans="51:120" s="67" customFormat="1" ht="15" hidden="1" customHeight="1" x14ac:dyDescent="0.25">
      <c r="AY419" s="631"/>
      <c r="AZ419" s="631"/>
      <c r="BA419" s="631"/>
      <c r="BB419" s="631"/>
      <c r="BC419" s="631"/>
      <c r="BD419" s="631"/>
      <c r="BE419" s="631"/>
      <c r="BF419" s="631"/>
      <c r="BG419" s="631"/>
      <c r="BH419" s="631"/>
      <c r="BI419" s="631"/>
      <c r="BJ419" s="631"/>
      <c r="BK419" s="631"/>
      <c r="BL419" s="631"/>
      <c r="BM419" s="631"/>
      <c r="BN419" s="631"/>
      <c r="BO419" s="631"/>
      <c r="BP419" s="631"/>
      <c r="BQ419" s="631"/>
      <c r="BR419" s="631"/>
      <c r="BS419" s="631"/>
      <c r="BT419" s="631"/>
      <c r="BU419" s="631"/>
      <c r="BV419" s="631"/>
      <c r="BW419" s="631"/>
      <c r="BX419" s="631"/>
      <c r="BY419" s="631"/>
      <c r="BZ419" s="631"/>
      <c r="CA419" s="631"/>
      <c r="CB419" s="637"/>
      <c r="CC419" s="636"/>
      <c r="CD419" s="636"/>
      <c r="CE419" s="637"/>
      <c r="CF419" s="637"/>
      <c r="CG419" s="637"/>
      <c r="CH419" s="637"/>
      <c r="CI419" s="636"/>
      <c r="CJ419" s="636"/>
      <c r="CK419" s="637"/>
      <c r="CL419" s="637"/>
      <c r="CM419" s="637"/>
      <c r="CN419" s="705"/>
      <c r="CO419" s="667">
        <f t="shared" si="173"/>
        <v>0</v>
      </c>
      <c r="CP419" s="88">
        <f t="shared" si="174"/>
        <v>0</v>
      </c>
      <c r="CQ419" s="667">
        <f t="shared" si="175"/>
        <v>0</v>
      </c>
      <c r="CZ419" s="924"/>
      <c r="DA419" s="925"/>
      <c r="DB419" s="925"/>
      <c r="DC419" s="924"/>
      <c r="DD419" s="924"/>
      <c r="DE419" s="924"/>
      <c r="DF419" s="925"/>
      <c r="DG419" s="925"/>
      <c r="DH419" s="925"/>
      <c r="DI419" s="925"/>
      <c r="DJ419" s="925"/>
      <c r="DK419" s="924"/>
      <c r="DL419" s="910"/>
      <c r="DM419" s="913"/>
      <c r="DN419" s="913"/>
      <c r="DO419" s="705"/>
    </row>
    <row r="420" spans="51:120" s="67" customFormat="1" ht="15" hidden="1" customHeight="1" x14ac:dyDescent="0.25">
      <c r="AY420" s="631"/>
      <c r="AZ420" s="631"/>
      <c r="BA420" s="631"/>
      <c r="BB420" s="631"/>
      <c r="BC420" s="631"/>
      <c r="BD420" s="631"/>
      <c r="BE420" s="631"/>
      <c r="BF420" s="631"/>
      <c r="BG420" s="631"/>
      <c r="BH420" s="631"/>
      <c r="BI420" s="631"/>
      <c r="BJ420" s="631"/>
      <c r="BK420" s="631"/>
      <c r="BL420" s="631"/>
      <c r="BM420" s="631"/>
      <c r="BN420" s="631"/>
      <c r="BO420" s="631"/>
      <c r="BP420" s="631"/>
      <c r="BQ420" s="631"/>
      <c r="BR420" s="631"/>
      <c r="BS420" s="631"/>
      <c r="BT420" s="631"/>
      <c r="BU420" s="631"/>
      <c r="BV420" s="631"/>
      <c r="BW420" s="631"/>
      <c r="BX420" s="631"/>
      <c r="BY420" s="631"/>
      <c r="BZ420" s="631"/>
      <c r="CA420" s="631"/>
      <c r="CB420" s="637"/>
      <c r="CC420" s="636"/>
      <c r="CD420" s="636"/>
      <c r="CE420" s="637"/>
      <c r="CF420" s="637"/>
      <c r="CG420" s="637"/>
      <c r="CH420" s="637"/>
      <c r="CI420" s="636"/>
      <c r="CJ420" s="636"/>
      <c r="CK420" s="637"/>
      <c r="CL420" s="637"/>
      <c r="CM420" s="637"/>
      <c r="CN420" s="705"/>
      <c r="CO420" s="667">
        <f t="shared" si="173"/>
        <v>0</v>
      </c>
      <c r="CP420" s="88">
        <f t="shared" si="174"/>
        <v>0</v>
      </c>
      <c r="CQ420" s="667">
        <f t="shared" si="175"/>
        <v>0</v>
      </c>
      <c r="CZ420" s="924"/>
      <c r="DA420" s="925"/>
      <c r="DB420" s="925"/>
      <c r="DC420" s="924"/>
      <c r="DD420" s="924"/>
      <c r="DE420" s="924"/>
      <c r="DF420" s="925"/>
      <c r="DG420" s="925"/>
      <c r="DH420" s="925"/>
      <c r="DI420" s="925"/>
      <c r="DJ420" s="925"/>
      <c r="DK420" s="924"/>
      <c r="DL420" s="910"/>
      <c r="DM420" s="913"/>
      <c r="DN420" s="913"/>
      <c r="DO420" s="705"/>
    </row>
    <row r="421" spans="51:120" s="67" customFormat="1" ht="15" hidden="1" customHeight="1" x14ac:dyDescent="0.25">
      <c r="AY421" s="631"/>
      <c r="AZ421" s="631"/>
      <c r="BA421" s="631"/>
      <c r="BB421" s="631"/>
      <c r="BC421" s="631"/>
      <c r="BD421" s="631"/>
      <c r="BE421" s="631"/>
      <c r="BF421" s="631"/>
      <c r="BG421" s="631"/>
      <c r="BH421" s="631"/>
      <c r="BI421" s="631"/>
      <c r="BJ421" s="631"/>
      <c r="BK421" s="631"/>
      <c r="BL421" s="631"/>
      <c r="BM421" s="631"/>
      <c r="BN421" s="631"/>
      <c r="BO421" s="631"/>
      <c r="BP421" s="631"/>
      <c r="BQ421" s="631"/>
      <c r="BR421" s="631"/>
      <c r="BS421" s="631"/>
      <c r="BT421" s="631"/>
      <c r="BU421" s="631"/>
      <c r="BV421" s="631"/>
      <c r="BW421" s="631"/>
      <c r="BX421" s="631"/>
      <c r="BY421" s="631"/>
      <c r="BZ421" s="631"/>
      <c r="CA421" s="631"/>
      <c r="CB421" s="637"/>
      <c r="CC421" s="636"/>
      <c r="CD421" s="636"/>
      <c r="CE421" s="637"/>
      <c r="CF421" s="637"/>
      <c r="CG421" s="637"/>
      <c r="CH421" s="637"/>
      <c r="CI421" s="636"/>
      <c r="CJ421" s="636"/>
      <c r="CK421" s="637"/>
      <c r="CL421" s="637"/>
      <c r="CM421" s="637"/>
      <c r="CN421" s="705"/>
      <c r="CO421" s="667">
        <f t="shared" si="173"/>
        <v>0</v>
      </c>
      <c r="CP421" s="88">
        <f t="shared" si="174"/>
        <v>0</v>
      </c>
      <c r="CQ421" s="667">
        <f t="shared" si="175"/>
        <v>0</v>
      </c>
      <c r="CZ421" s="924"/>
      <c r="DA421" s="925"/>
      <c r="DB421" s="925"/>
      <c r="DC421" s="924"/>
      <c r="DD421" s="924"/>
      <c r="DE421" s="924"/>
      <c r="DF421" s="925"/>
      <c r="DG421" s="925"/>
      <c r="DH421" s="925"/>
      <c r="DI421" s="925"/>
      <c r="DJ421" s="925"/>
      <c r="DK421" s="924"/>
      <c r="DL421" s="910"/>
      <c r="DM421" s="913"/>
      <c r="DN421" s="913"/>
      <c r="DO421" s="705"/>
    </row>
    <row r="422" spans="51:120" s="67" customFormat="1" ht="15" hidden="1" customHeight="1" x14ac:dyDescent="0.25">
      <c r="AY422" s="631"/>
      <c r="AZ422" s="631"/>
      <c r="BA422" s="631"/>
      <c r="BB422" s="631"/>
      <c r="BC422" s="631"/>
      <c r="BD422" s="631"/>
      <c r="BE422" s="631"/>
      <c r="BF422" s="631"/>
      <c r="BG422" s="631"/>
      <c r="BH422" s="631"/>
      <c r="BI422" s="631"/>
      <c r="BJ422" s="631"/>
      <c r="BK422" s="631"/>
      <c r="BL422" s="631"/>
      <c r="BM422" s="631"/>
      <c r="BN422" s="631"/>
      <c r="BO422" s="631"/>
      <c r="BP422" s="631"/>
      <c r="BQ422" s="631"/>
      <c r="BR422" s="631"/>
      <c r="BS422" s="631"/>
      <c r="BT422" s="631"/>
      <c r="BU422" s="631"/>
      <c r="BV422" s="631"/>
      <c r="BW422" s="631"/>
      <c r="BX422" s="631"/>
      <c r="BY422" s="631"/>
      <c r="BZ422" s="631"/>
      <c r="CA422" s="631"/>
      <c r="CB422" s="637"/>
      <c r="CC422" s="636"/>
      <c r="CD422" s="636"/>
      <c r="CE422" s="637"/>
      <c r="CF422" s="637"/>
      <c r="CG422" s="637"/>
      <c r="CH422" s="637"/>
      <c r="CI422" s="636"/>
      <c r="CJ422" s="636"/>
      <c r="CK422" s="637"/>
      <c r="CL422" s="637"/>
      <c r="CM422" s="637"/>
      <c r="CN422" s="705"/>
      <c r="CO422" s="667">
        <f t="shared" si="173"/>
        <v>0</v>
      </c>
      <c r="CP422" s="88">
        <f t="shared" si="174"/>
        <v>0</v>
      </c>
      <c r="CQ422" s="667">
        <f t="shared" si="175"/>
        <v>0</v>
      </c>
      <c r="CZ422" s="924"/>
      <c r="DA422" s="925"/>
      <c r="DB422" s="925"/>
      <c r="DC422" s="924"/>
      <c r="DD422" s="924"/>
      <c r="DE422" s="924"/>
      <c r="DF422" s="925"/>
      <c r="DG422" s="925"/>
      <c r="DH422" s="925"/>
      <c r="DI422" s="925"/>
      <c r="DJ422" s="925"/>
      <c r="DK422" s="924"/>
      <c r="DL422" s="910"/>
      <c r="DM422" s="913"/>
      <c r="DN422" s="913"/>
      <c r="DO422" s="705"/>
    </row>
    <row r="423" spans="51:120" s="67" customFormat="1" ht="15" hidden="1" customHeight="1" x14ac:dyDescent="0.25">
      <c r="AY423" s="631"/>
      <c r="AZ423" s="631"/>
      <c r="BA423" s="631"/>
      <c r="BB423" s="631"/>
      <c r="BC423" s="631"/>
      <c r="BD423" s="631"/>
      <c r="BE423" s="631"/>
      <c r="BF423" s="631"/>
      <c r="BG423" s="631"/>
      <c r="BH423" s="631"/>
      <c r="BI423" s="631"/>
      <c r="BJ423" s="631"/>
      <c r="BK423" s="631"/>
      <c r="BL423" s="631"/>
      <c r="BM423" s="631"/>
      <c r="BN423" s="631"/>
      <c r="BO423" s="631"/>
      <c r="BP423" s="631"/>
      <c r="BQ423" s="631"/>
      <c r="BR423" s="631"/>
      <c r="BS423" s="631"/>
      <c r="BT423" s="631"/>
      <c r="BU423" s="631"/>
      <c r="BV423" s="631"/>
      <c r="BW423" s="631"/>
      <c r="BX423" s="631"/>
      <c r="BY423" s="631"/>
      <c r="BZ423" s="631"/>
      <c r="CA423" s="631"/>
      <c r="CB423" s="637"/>
      <c r="CC423" s="636"/>
      <c r="CD423" s="636"/>
      <c r="CE423" s="637"/>
      <c r="CF423" s="637"/>
      <c r="CG423" s="637"/>
      <c r="CH423" s="637"/>
      <c r="CI423" s="636"/>
      <c r="CJ423" s="636"/>
      <c r="CK423" s="637"/>
      <c r="CL423" s="637"/>
      <c r="CM423" s="637"/>
      <c r="CN423" s="705"/>
      <c r="CO423" s="667">
        <f t="shared" si="173"/>
        <v>0</v>
      </c>
      <c r="CP423" s="88">
        <f t="shared" si="174"/>
        <v>0</v>
      </c>
      <c r="CQ423" s="667">
        <f t="shared" si="175"/>
        <v>0</v>
      </c>
      <c r="CZ423" s="924"/>
      <c r="DA423" s="925"/>
      <c r="DB423" s="925"/>
      <c r="DC423" s="924"/>
      <c r="DD423" s="924"/>
      <c r="DE423" s="924"/>
      <c r="DF423" s="925"/>
      <c r="DG423" s="925"/>
      <c r="DH423" s="925"/>
      <c r="DI423" s="925"/>
      <c r="DJ423" s="925"/>
      <c r="DK423" s="924"/>
      <c r="DL423" s="910"/>
      <c r="DM423" s="913"/>
      <c r="DN423" s="913"/>
      <c r="DO423" s="705"/>
    </row>
    <row r="424" spans="51:120" s="67" customFormat="1" ht="15" hidden="1" customHeight="1" x14ac:dyDescent="0.25">
      <c r="AY424" s="631"/>
      <c r="AZ424" s="631"/>
      <c r="BA424" s="631"/>
      <c r="BB424" s="631"/>
      <c r="BC424" s="631"/>
      <c r="BD424" s="631"/>
      <c r="BE424" s="631"/>
      <c r="BF424" s="631"/>
      <c r="BG424" s="631"/>
      <c r="BH424" s="631"/>
      <c r="BI424" s="631"/>
      <c r="BJ424" s="631"/>
      <c r="BK424" s="631"/>
      <c r="BL424" s="631"/>
      <c r="BM424" s="631"/>
      <c r="BN424" s="631"/>
      <c r="BO424" s="631"/>
      <c r="BP424" s="631"/>
      <c r="BQ424" s="631"/>
      <c r="BR424" s="631"/>
      <c r="BS424" s="631"/>
      <c r="BT424" s="631"/>
      <c r="BU424" s="631"/>
      <c r="BV424" s="631"/>
      <c r="BW424" s="631"/>
      <c r="BX424" s="631"/>
      <c r="BY424" s="631"/>
      <c r="BZ424" s="631"/>
      <c r="CA424" s="631"/>
      <c r="CB424" s="637"/>
      <c r="CC424" s="636"/>
      <c r="CD424" s="636"/>
      <c r="CE424" s="637"/>
      <c r="CF424" s="637"/>
      <c r="CG424" s="637"/>
      <c r="CH424" s="637"/>
      <c r="CI424" s="636"/>
      <c r="CJ424" s="636"/>
      <c r="CK424" s="637"/>
      <c r="CL424" s="637"/>
      <c r="CM424" s="637"/>
      <c r="CN424" s="705"/>
      <c r="CO424" s="667">
        <f t="shared" si="173"/>
        <v>0</v>
      </c>
      <c r="CP424" s="88">
        <f t="shared" si="174"/>
        <v>0</v>
      </c>
      <c r="CQ424" s="667">
        <f t="shared" si="175"/>
        <v>0</v>
      </c>
      <c r="CZ424" s="924"/>
      <c r="DA424" s="925"/>
      <c r="DB424" s="925"/>
      <c r="DC424" s="924"/>
      <c r="DD424" s="924"/>
      <c r="DE424" s="924"/>
      <c r="DF424" s="925"/>
      <c r="DG424" s="925"/>
      <c r="DH424" s="925"/>
      <c r="DI424" s="925"/>
      <c r="DJ424" s="925"/>
      <c r="DK424" s="924"/>
      <c r="DL424" s="910"/>
      <c r="DM424" s="913"/>
      <c r="DN424" s="913"/>
      <c r="DO424" s="705"/>
    </row>
    <row r="425" spans="51:120" s="67" customFormat="1" ht="15.75" hidden="1" customHeight="1" x14ac:dyDescent="0.25">
      <c r="AY425" s="631"/>
      <c r="AZ425" s="631"/>
      <c r="BA425" s="631"/>
      <c r="BB425" s="631"/>
      <c r="BC425" s="631"/>
      <c r="BD425" s="631"/>
      <c r="BE425" s="631"/>
      <c r="BF425" s="631"/>
      <c r="BG425" s="631"/>
      <c r="BH425" s="631"/>
      <c r="BI425" s="631" t="s">
        <v>116</v>
      </c>
      <c r="BJ425" s="631" t="s">
        <v>117</v>
      </c>
      <c r="BK425" s="631"/>
      <c r="BL425" s="631"/>
      <c r="BM425" s="631"/>
      <c r="BN425" s="631"/>
      <c r="BO425" s="631"/>
      <c r="BP425" s="631"/>
      <c r="BQ425" s="631"/>
      <c r="BR425" s="631"/>
      <c r="BS425" s="631"/>
      <c r="BT425" s="631"/>
      <c r="BU425" s="631"/>
      <c r="BV425" s="631"/>
      <c r="BW425" s="631"/>
      <c r="BX425" s="631"/>
      <c r="BY425" s="631"/>
      <c r="BZ425" s="631"/>
      <c r="CA425" s="631"/>
      <c r="CB425" s="637"/>
      <c r="CC425" s="636"/>
      <c r="CD425" s="636"/>
      <c r="CE425" s="637"/>
      <c r="CF425" s="637"/>
      <c r="CG425" s="637"/>
      <c r="CH425" s="637"/>
      <c r="CI425" s="636"/>
      <c r="CJ425" s="636"/>
      <c r="CK425" s="637"/>
      <c r="CL425" s="637"/>
      <c r="CM425" s="637"/>
      <c r="CN425" s="705"/>
      <c r="CO425" s="667">
        <f t="shared" si="173"/>
        <v>0</v>
      </c>
      <c r="CP425" s="88">
        <f t="shared" si="174"/>
        <v>0</v>
      </c>
      <c r="CQ425" s="667">
        <f t="shared" si="175"/>
        <v>0</v>
      </c>
      <c r="CZ425" s="924"/>
      <c r="DA425" s="925"/>
      <c r="DB425" s="925"/>
      <c r="DC425" s="924"/>
      <c r="DD425" s="924"/>
      <c r="DE425" s="924"/>
      <c r="DF425" s="925"/>
      <c r="DG425" s="925"/>
      <c r="DH425" s="925"/>
      <c r="DI425" s="925"/>
      <c r="DJ425" s="925"/>
      <c r="DK425" s="924"/>
      <c r="DL425" s="910"/>
      <c r="DM425" s="913"/>
      <c r="DN425" s="913"/>
      <c r="DO425" s="705"/>
    </row>
    <row r="426" spans="51:120" s="67" customFormat="1" ht="15.75" hidden="1" customHeight="1" x14ac:dyDescent="0.25">
      <c r="AY426" s="631"/>
      <c r="AZ426" s="631"/>
      <c r="BA426" s="631"/>
      <c r="BB426" s="631"/>
      <c r="BC426" s="631"/>
      <c r="BD426" s="631"/>
      <c r="BE426" s="631"/>
      <c r="BF426" s="631"/>
      <c r="BG426" s="631"/>
      <c r="BH426" s="631"/>
      <c r="BI426" s="631">
        <v>0</v>
      </c>
      <c r="BJ426" s="631">
        <v>0</v>
      </c>
      <c r="BK426" s="631"/>
      <c r="BL426" s="631"/>
      <c r="BM426" s="631"/>
      <c r="BN426" s="631"/>
      <c r="BO426" s="631"/>
      <c r="BP426" s="631"/>
      <c r="BQ426" s="631"/>
      <c r="BR426" s="631"/>
      <c r="BS426" s="631"/>
      <c r="BT426" s="631"/>
      <c r="BU426" s="631"/>
      <c r="BV426" s="631"/>
      <c r="BW426" s="631"/>
      <c r="BX426" s="631"/>
      <c r="BY426" s="631"/>
      <c r="BZ426" s="631"/>
      <c r="CA426" s="631"/>
      <c r="CB426" s="637"/>
      <c r="CC426" s="636"/>
      <c r="CD426" s="636"/>
      <c r="CE426" s="637"/>
      <c r="CF426" s="637"/>
      <c r="CG426" s="637"/>
      <c r="CH426" s="637"/>
      <c r="CI426" s="636"/>
      <c r="CJ426" s="636"/>
      <c r="CK426" s="637"/>
      <c r="CL426" s="637"/>
      <c r="CM426" s="637"/>
      <c r="CN426" s="705"/>
      <c r="CO426" s="667">
        <f t="shared" si="173"/>
        <v>0</v>
      </c>
      <c r="CP426" s="88">
        <f t="shared" si="174"/>
        <v>0</v>
      </c>
      <c r="CQ426" s="667">
        <f t="shared" si="175"/>
        <v>0</v>
      </c>
      <c r="CZ426" s="924"/>
      <c r="DA426" s="925"/>
      <c r="DB426" s="925"/>
      <c r="DC426" s="924"/>
      <c r="DD426" s="924"/>
      <c r="DE426" s="924"/>
      <c r="DF426" s="925"/>
      <c r="DG426" s="925"/>
      <c r="DH426" s="925"/>
      <c r="DI426" s="925"/>
      <c r="DJ426" s="925"/>
      <c r="DK426" s="924"/>
      <c r="DL426" s="910"/>
      <c r="DM426" s="913"/>
      <c r="DN426" s="913"/>
      <c r="DO426" s="705"/>
    </row>
    <row r="427" spans="51:120" s="67" customFormat="1" ht="15.75" hidden="1" customHeight="1" x14ac:dyDescent="0.25">
      <c r="AY427" s="631"/>
      <c r="AZ427" s="631"/>
      <c r="BA427" s="631"/>
      <c r="BB427" s="631"/>
      <c r="BC427" s="631"/>
      <c r="BD427" s="631"/>
      <c r="BE427" s="631"/>
      <c r="BF427" s="631"/>
      <c r="BG427" s="631"/>
      <c r="BH427" s="631"/>
      <c r="BI427" s="631">
        <v>2</v>
      </c>
      <c r="BJ427" s="631">
        <v>12.71</v>
      </c>
      <c r="BK427" s="631"/>
      <c r="BL427" s="631"/>
      <c r="BM427" s="631"/>
      <c r="BN427" s="631"/>
      <c r="BO427" s="631"/>
      <c r="BP427" s="631"/>
      <c r="BQ427" s="631"/>
      <c r="BR427" s="631"/>
      <c r="BS427" s="631"/>
      <c r="BT427" s="631"/>
      <c r="BU427" s="631"/>
      <c r="BV427" s="631"/>
      <c r="BW427" s="631"/>
      <c r="BX427" s="631"/>
      <c r="BY427" s="631"/>
      <c r="BZ427" s="631"/>
      <c r="CA427" s="631"/>
      <c r="CB427" s="637"/>
      <c r="CC427" s="636"/>
      <c r="CD427" s="636"/>
      <c r="CE427" s="637"/>
      <c r="CF427" s="637"/>
      <c r="CG427" s="637"/>
      <c r="CH427" s="637"/>
      <c r="CI427" s="636"/>
      <c r="CJ427" s="636"/>
      <c r="CK427" s="637"/>
      <c r="CL427" s="637"/>
      <c r="CM427" s="637"/>
      <c r="CN427" s="705"/>
      <c r="CO427" s="667">
        <f t="shared" si="173"/>
        <v>0</v>
      </c>
      <c r="CP427" s="88">
        <f t="shared" si="174"/>
        <v>0</v>
      </c>
      <c r="CQ427" s="667">
        <f t="shared" si="175"/>
        <v>0</v>
      </c>
      <c r="CZ427" s="705"/>
      <c r="DA427" s="705"/>
      <c r="DB427" s="705"/>
      <c r="DC427" s="705"/>
      <c r="DD427" s="705"/>
      <c r="DE427" s="705"/>
      <c r="DF427" s="705"/>
      <c r="DG427" s="705"/>
      <c r="DH427" s="705"/>
      <c r="DI427" s="705"/>
      <c r="DJ427" s="705"/>
      <c r="DK427" s="705"/>
      <c r="DL427" s="705"/>
    </row>
    <row r="428" spans="51:120" s="67" customFormat="1" ht="15.75" hidden="1" customHeight="1" x14ac:dyDescent="0.25">
      <c r="AY428" s="631"/>
      <c r="AZ428" s="631"/>
      <c r="BA428" s="631"/>
      <c r="BB428" s="631"/>
      <c r="BC428" s="631"/>
      <c r="BD428" s="631"/>
      <c r="BE428" s="631"/>
      <c r="BF428" s="631"/>
      <c r="BG428" s="631"/>
      <c r="BH428" s="631"/>
      <c r="BI428" s="631">
        <v>3</v>
      </c>
      <c r="BJ428" s="631">
        <v>4.3</v>
      </c>
      <c r="BK428" s="631"/>
      <c r="BL428" s="631"/>
      <c r="BM428" s="631"/>
      <c r="BN428" s="631"/>
      <c r="BO428" s="631"/>
      <c r="BP428" s="631"/>
      <c r="BQ428" s="631"/>
      <c r="BR428" s="631"/>
      <c r="BS428" s="631"/>
      <c r="BT428" s="631"/>
      <c r="BU428" s="631"/>
      <c r="BV428" s="631"/>
      <c r="BW428" s="631"/>
      <c r="BX428" s="631"/>
      <c r="BY428" s="631"/>
      <c r="BZ428" s="631"/>
      <c r="CA428" s="631"/>
      <c r="CB428" s="637"/>
      <c r="CC428" s="636"/>
      <c r="CD428" s="636"/>
      <c r="CE428" s="637"/>
      <c r="CF428" s="637"/>
      <c r="CG428" s="637"/>
      <c r="CH428" s="637"/>
      <c r="CI428" s="636"/>
      <c r="CJ428" s="636"/>
      <c r="CK428" s="637"/>
      <c r="CL428" s="637"/>
      <c r="CM428" s="637"/>
      <c r="CN428" s="705"/>
      <c r="CO428" s="667">
        <f t="shared" si="173"/>
        <v>0</v>
      </c>
      <c r="CP428" s="88">
        <f t="shared" si="174"/>
        <v>0</v>
      </c>
      <c r="CQ428" s="667">
        <f t="shared" si="175"/>
        <v>0</v>
      </c>
      <c r="CZ428" s="705"/>
      <c r="DA428" s="705"/>
      <c r="DB428" s="705"/>
      <c r="DC428" s="705"/>
      <c r="DD428" s="705"/>
      <c r="DE428" s="705"/>
      <c r="DF428" s="705"/>
      <c r="DG428" s="705"/>
      <c r="DH428" s="705"/>
      <c r="DI428" s="705"/>
      <c r="DJ428" s="705"/>
      <c r="DK428" s="705"/>
      <c r="DL428" s="705"/>
      <c r="DM428" s="705"/>
      <c r="DN428" s="705"/>
      <c r="DO428" s="705"/>
    </row>
    <row r="429" spans="51:120" s="67" customFormat="1" ht="15.75" hidden="1" customHeight="1" x14ac:dyDescent="0.25">
      <c r="AY429" s="631"/>
      <c r="AZ429" s="631"/>
      <c r="BA429" s="631"/>
      <c r="BB429" s="631"/>
      <c r="BC429" s="631"/>
      <c r="BD429" s="631"/>
      <c r="BE429" s="631"/>
      <c r="BF429" s="631"/>
      <c r="BG429" s="631"/>
      <c r="BH429" s="631"/>
      <c r="BI429" s="631">
        <v>4</v>
      </c>
      <c r="BJ429" s="631">
        <v>3.18</v>
      </c>
      <c r="BK429" s="631"/>
      <c r="BL429" s="631"/>
      <c r="BM429" s="631"/>
      <c r="BN429" s="631"/>
      <c r="BO429" s="631"/>
      <c r="BP429" s="631"/>
      <c r="BQ429" s="631"/>
      <c r="BR429" s="631"/>
      <c r="BS429" s="631"/>
      <c r="BT429" s="631"/>
      <c r="BU429" s="631"/>
      <c r="BV429" s="631"/>
      <c r="BW429" s="631"/>
      <c r="BX429" s="631"/>
      <c r="BY429" s="631"/>
      <c r="BZ429" s="631"/>
      <c r="CA429" s="631"/>
      <c r="CB429" s="637"/>
      <c r="CC429" s="636"/>
      <c r="CD429" s="636"/>
      <c r="CE429" s="637"/>
      <c r="CF429" s="637"/>
      <c r="CG429" s="637"/>
      <c r="CH429" s="637"/>
      <c r="CI429" s="636"/>
      <c r="CJ429" s="636"/>
      <c r="CK429" s="637"/>
      <c r="CL429" s="637"/>
      <c r="CM429" s="637"/>
      <c r="CN429" s="705"/>
      <c r="CO429" s="667">
        <f t="shared" si="173"/>
        <v>0</v>
      </c>
      <c r="CP429" s="88">
        <f t="shared" si="174"/>
        <v>0</v>
      </c>
      <c r="CQ429" s="667">
        <f t="shared" si="175"/>
        <v>0</v>
      </c>
      <c r="CZ429" s="705"/>
      <c r="DA429" s="919"/>
      <c r="DB429" s="919"/>
      <c r="DC429" s="705"/>
      <c r="DD429" s="705"/>
      <c r="DE429" s="705"/>
      <c r="DF429" s="705"/>
      <c r="DG429" s="919"/>
      <c r="DH429" s="919"/>
      <c r="DI429" s="705"/>
      <c r="DJ429" s="705"/>
      <c r="DK429" s="705"/>
      <c r="DL429" s="705"/>
      <c r="DM429" s="705"/>
      <c r="DN429" s="705"/>
      <c r="DP429" s="705"/>
    </row>
    <row r="430" spans="51:120" s="67" customFormat="1" ht="15.75" hidden="1" customHeight="1" x14ac:dyDescent="0.25">
      <c r="AY430" s="631"/>
      <c r="AZ430" s="631"/>
      <c r="BA430" s="631"/>
      <c r="BB430" s="631"/>
      <c r="BC430" s="631"/>
      <c r="BD430" s="631"/>
      <c r="BE430" s="631"/>
      <c r="BF430" s="631"/>
      <c r="BG430" s="631"/>
      <c r="BH430" s="631"/>
      <c r="BI430" s="631">
        <v>5</v>
      </c>
      <c r="BJ430" s="631">
        <v>2.78</v>
      </c>
      <c r="BK430" s="631"/>
      <c r="BL430" s="631"/>
      <c r="BM430" s="631"/>
      <c r="BN430" s="631"/>
      <c r="BO430" s="631"/>
      <c r="BP430" s="631"/>
      <c r="BQ430" s="631"/>
      <c r="BR430" s="631"/>
      <c r="BS430" s="631"/>
      <c r="BT430" s="631"/>
      <c r="BU430" s="631"/>
      <c r="BV430" s="631"/>
      <c r="BW430" s="631"/>
      <c r="BX430" s="631"/>
      <c r="BY430" s="631"/>
      <c r="BZ430" s="631"/>
      <c r="CA430" s="631"/>
      <c r="CB430" s="637"/>
      <c r="CC430" s="636"/>
      <c r="CD430" s="636"/>
      <c r="CE430" s="637"/>
      <c r="CF430" s="637"/>
      <c r="CG430" s="637"/>
      <c r="CH430" s="637"/>
      <c r="CI430" s="636"/>
      <c r="CJ430" s="636"/>
      <c r="CK430" s="637"/>
      <c r="CL430" s="637"/>
      <c r="CM430" s="637"/>
      <c r="CN430" s="705"/>
      <c r="CO430" s="667">
        <f t="shared" si="173"/>
        <v>0</v>
      </c>
      <c r="CP430" s="88">
        <f t="shared" si="174"/>
        <v>0</v>
      </c>
      <c r="CQ430" s="667">
        <f t="shared" si="175"/>
        <v>0</v>
      </c>
      <c r="CZ430" s="705"/>
      <c r="DA430" s="919"/>
      <c r="DB430" s="919"/>
      <c r="DC430" s="705"/>
      <c r="DD430" s="705"/>
      <c r="DE430" s="705"/>
      <c r="DF430" s="705"/>
      <c r="DG430" s="919"/>
      <c r="DH430" s="919"/>
      <c r="DI430" s="705"/>
      <c r="DJ430" s="705"/>
      <c r="DK430" s="705"/>
      <c r="DL430" s="705"/>
    </row>
    <row r="431" spans="51:120" s="67" customFormat="1" ht="15.75" hidden="1" customHeight="1" x14ac:dyDescent="0.25">
      <c r="AY431" s="631"/>
      <c r="AZ431" s="631"/>
      <c r="BA431" s="631"/>
      <c r="BB431" s="631"/>
      <c r="BC431" s="631"/>
      <c r="BD431" s="631"/>
      <c r="BE431" s="631"/>
      <c r="BF431" s="631"/>
      <c r="BG431" s="631"/>
      <c r="BH431" s="631"/>
      <c r="BI431" s="631">
        <v>6</v>
      </c>
      <c r="BJ431" s="631">
        <v>2.57</v>
      </c>
      <c r="BK431" s="631"/>
      <c r="BL431" s="631"/>
      <c r="BM431" s="631"/>
      <c r="BN431" s="631"/>
      <c r="BO431" s="631"/>
      <c r="BP431" s="631"/>
      <c r="BQ431" s="631"/>
      <c r="BR431" s="631"/>
      <c r="BS431" s="631"/>
      <c r="BT431" s="631"/>
      <c r="BU431" s="631"/>
      <c r="BV431" s="631"/>
      <c r="BW431" s="631"/>
      <c r="BX431" s="631"/>
      <c r="BY431" s="631"/>
      <c r="BZ431" s="631"/>
      <c r="CA431" s="631"/>
      <c r="CB431" s="637"/>
      <c r="CC431" s="636"/>
      <c r="CD431" s="636"/>
      <c r="CE431" s="637"/>
      <c r="CF431" s="637"/>
      <c r="CG431" s="637"/>
      <c r="CH431" s="637"/>
      <c r="CI431" s="636"/>
      <c r="CJ431" s="636"/>
      <c r="CK431" s="637"/>
      <c r="CL431" s="637"/>
      <c r="CM431" s="637"/>
      <c r="CN431" s="705"/>
      <c r="CO431" s="667">
        <f t="shared" si="173"/>
        <v>0</v>
      </c>
      <c r="CP431" s="88">
        <f t="shared" si="174"/>
        <v>0</v>
      </c>
      <c r="CQ431" s="667">
        <f t="shared" si="175"/>
        <v>0</v>
      </c>
      <c r="CR431" s="705"/>
    </row>
    <row r="432" spans="51:120" s="67" customFormat="1" ht="15.75" hidden="1" customHeight="1" x14ac:dyDescent="0.25">
      <c r="AY432" s="631"/>
      <c r="AZ432" s="631"/>
      <c r="BA432" s="631"/>
      <c r="BB432" s="631"/>
      <c r="BC432" s="631"/>
      <c r="BD432" s="631"/>
      <c r="BE432" s="631"/>
      <c r="BF432" s="631"/>
      <c r="BG432" s="631"/>
      <c r="BH432" s="631"/>
      <c r="BI432" s="631">
        <v>7</v>
      </c>
      <c r="BJ432" s="631">
        <v>2.4500000000000002</v>
      </c>
      <c r="BK432" s="631"/>
      <c r="BL432" s="631"/>
      <c r="BM432" s="631"/>
      <c r="BN432" s="631"/>
      <c r="BO432" s="631"/>
      <c r="BP432" s="631"/>
      <c r="BQ432" s="631"/>
      <c r="BR432" s="631"/>
      <c r="BS432" s="631"/>
      <c r="BT432" s="631"/>
      <c r="BU432" s="631"/>
      <c r="BV432" s="631"/>
      <c r="BW432" s="631"/>
      <c r="BX432" s="631"/>
      <c r="BY432" s="631"/>
      <c r="BZ432" s="631"/>
      <c r="CA432" s="631"/>
      <c r="CB432" s="637"/>
      <c r="CC432" s="636"/>
      <c r="CD432" s="636"/>
      <c r="CE432" s="637"/>
      <c r="CF432" s="637"/>
      <c r="CG432" s="637"/>
      <c r="CH432" s="637"/>
      <c r="CI432" s="636"/>
      <c r="CJ432" s="636"/>
      <c r="CK432" s="637"/>
      <c r="CL432" s="637"/>
      <c r="CM432" s="637"/>
      <c r="CN432" s="705"/>
      <c r="CO432" s="667">
        <f t="shared" si="173"/>
        <v>0</v>
      </c>
      <c r="CP432" s="88">
        <f t="shared" si="174"/>
        <v>0</v>
      </c>
      <c r="CQ432" s="667">
        <f t="shared" si="175"/>
        <v>0</v>
      </c>
    </row>
    <row r="433" spans="22:97" s="67" customFormat="1" ht="15.75" hidden="1" customHeight="1" x14ac:dyDescent="0.25">
      <c r="AY433" s="631"/>
      <c r="AZ433" s="631"/>
      <c r="BA433" s="631"/>
      <c r="BB433" s="631"/>
      <c r="BC433" s="631"/>
      <c r="BD433" s="631"/>
      <c r="BE433" s="631"/>
      <c r="BF433" s="631"/>
      <c r="BG433" s="631"/>
      <c r="BH433" s="631"/>
      <c r="BI433" s="631">
        <v>8</v>
      </c>
      <c r="BJ433" s="631">
        <v>2.36</v>
      </c>
      <c r="BK433" s="631"/>
      <c r="BL433" s="631"/>
      <c r="BM433" s="631"/>
      <c r="BN433" s="631"/>
      <c r="BO433" s="631"/>
      <c r="BP433" s="631"/>
      <c r="BQ433" s="631"/>
      <c r="BR433" s="631"/>
      <c r="BS433" s="631"/>
      <c r="BT433" s="631"/>
      <c r="BU433" s="631"/>
      <c r="BV433" s="631"/>
      <c r="BW433" s="631"/>
      <c r="BX433" s="631"/>
      <c r="BY433" s="631"/>
      <c r="BZ433" s="631"/>
      <c r="CA433" s="631"/>
      <c r="CB433" s="637"/>
      <c r="CC433" s="636"/>
      <c r="CD433" s="636"/>
      <c r="CE433" s="637"/>
      <c r="CF433" s="637"/>
      <c r="CG433" s="637"/>
      <c r="CH433" s="637"/>
      <c r="CI433" s="636"/>
      <c r="CJ433" s="636"/>
      <c r="CK433" s="637"/>
      <c r="CL433" s="637"/>
      <c r="CM433" s="637"/>
      <c r="CN433" s="705"/>
      <c r="CO433" s="667">
        <f t="shared" si="173"/>
        <v>0</v>
      </c>
      <c r="CP433" s="88">
        <f t="shared" si="174"/>
        <v>0</v>
      </c>
      <c r="CQ433" s="667">
        <f t="shared" si="175"/>
        <v>0</v>
      </c>
    </row>
    <row r="434" spans="22:97" s="67" customFormat="1" ht="15.75" hidden="1" customHeight="1" x14ac:dyDescent="0.25">
      <c r="AY434" s="631"/>
      <c r="AZ434" s="631"/>
      <c r="BA434" s="631"/>
      <c r="BB434" s="631"/>
      <c r="BC434" s="631"/>
      <c r="BD434" s="631"/>
      <c r="BE434" s="631"/>
      <c r="BF434" s="631"/>
      <c r="BG434" s="631"/>
      <c r="BH434" s="631"/>
      <c r="BI434" s="631">
        <v>9</v>
      </c>
      <c r="BJ434" s="631">
        <v>2.31</v>
      </c>
      <c r="BK434" s="631"/>
      <c r="BL434" s="631"/>
      <c r="BM434" s="631"/>
      <c r="BN434" s="631"/>
      <c r="BO434" s="631"/>
      <c r="BP434" s="631"/>
      <c r="BQ434" s="631"/>
      <c r="BR434" s="631"/>
      <c r="BS434" s="631"/>
      <c r="BT434" s="631"/>
      <c r="BU434" s="631"/>
      <c r="BV434" s="631"/>
      <c r="BW434" s="631"/>
      <c r="BX434" s="631"/>
      <c r="BY434" s="631"/>
      <c r="BZ434" s="631"/>
      <c r="CA434" s="631"/>
      <c r="CB434" s="637"/>
      <c r="CC434" s="636"/>
      <c r="CD434" s="636"/>
      <c r="CE434" s="637"/>
      <c r="CF434" s="637"/>
      <c r="CG434" s="637"/>
      <c r="CH434" s="637"/>
      <c r="CI434" s="636"/>
      <c r="CJ434" s="636"/>
      <c r="CK434" s="637"/>
      <c r="CL434" s="637"/>
      <c r="CM434" s="637"/>
      <c r="CN434" s="705"/>
      <c r="CO434" s="667">
        <f t="shared" si="173"/>
        <v>0</v>
      </c>
      <c r="CP434" s="88">
        <f t="shared" si="174"/>
        <v>0</v>
      </c>
      <c r="CQ434" s="667">
        <f t="shared" si="175"/>
        <v>0</v>
      </c>
    </row>
    <row r="435" spans="22:97" s="67" customFormat="1" ht="15.75" hidden="1" customHeight="1" x14ac:dyDescent="0.25">
      <c r="AY435" s="631"/>
      <c r="AZ435" s="631"/>
      <c r="BA435" s="631"/>
      <c r="BB435" s="631"/>
      <c r="BC435" s="631"/>
      <c r="BD435" s="631"/>
      <c r="BE435" s="631"/>
      <c r="BF435" s="631"/>
      <c r="BG435" s="631"/>
      <c r="BH435" s="631"/>
      <c r="BI435" s="631">
        <v>10</v>
      </c>
      <c r="BJ435" s="631">
        <v>2.2599999999999998</v>
      </c>
      <c r="BK435" s="631"/>
      <c r="BL435" s="631"/>
      <c r="BM435" s="631"/>
      <c r="BN435" s="631"/>
      <c r="BO435" s="631"/>
      <c r="BP435" s="631"/>
      <c r="BQ435" s="631"/>
      <c r="BR435" s="631"/>
      <c r="BS435" s="631"/>
      <c r="BT435" s="631"/>
      <c r="BU435" s="631"/>
      <c r="BV435" s="631"/>
      <c r="BW435" s="631"/>
      <c r="BX435" s="631"/>
      <c r="BY435" s="631"/>
      <c r="BZ435" s="631"/>
      <c r="CA435" s="631"/>
      <c r="CB435" s="637"/>
      <c r="CC435" s="636"/>
      <c r="CD435" s="636"/>
      <c r="CE435" s="637"/>
      <c r="CF435" s="637"/>
      <c r="CG435" s="637"/>
      <c r="CH435" s="637"/>
      <c r="CI435" s="636"/>
      <c r="CJ435" s="636"/>
      <c r="CK435" s="637"/>
      <c r="CL435" s="637"/>
      <c r="CM435" s="637"/>
      <c r="CN435" s="705"/>
      <c r="CO435" s="667">
        <f t="shared" si="173"/>
        <v>0</v>
      </c>
      <c r="CP435" s="88">
        <f t="shared" si="174"/>
        <v>0</v>
      </c>
      <c r="CQ435" s="667">
        <f t="shared" si="175"/>
        <v>0</v>
      </c>
    </row>
    <row r="436" spans="22:97" s="67" customFormat="1" ht="15.75" hidden="1" customHeight="1" x14ac:dyDescent="0.25">
      <c r="AY436" s="631"/>
      <c r="AZ436" s="631"/>
      <c r="BA436" s="631"/>
      <c r="BB436" s="631"/>
      <c r="BC436" s="631"/>
      <c r="BD436" s="631"/>
      <c r="BE436" s="631"/>
      <c r="BF436" s="631"/>
      <c r="BG436" s="631"/>
      <c r="BH436" s="631"/>
      <c r="BI436" s="631">
        <v>11</v>
      </c>
      <c r="BJ436" s="631">
        <v>2.23</v>
      </c>
      <c r="BK436" s="631"/>
      <c r="BL436" s="631"/>
      <c r="BM436" s="631"/>
      <c r="BN436" s="631"/>
      <c r="BO436" s="631"/>
      <c r="BP436" s="631"/>
      <c r="BQ436" s="631"/>
      <c r="BR436" s="631"/>
      <c r="BS436" s="631"/>
      <c r="BT436" s="631"/>
      <c r="BU436" s="631"/>
      <c r="BV436" s="631"/>
      <c r="BW436" s="631"/>
      <c r="BX436" s="631"/>
      <c r="BY436" s="631"/>
      <c r="BZ436" s="631"/>
      <c r="CA436" s="631"/>
      <c r="CB436" s="637"/>
      <c r="CC436" s="636"/>
      <c r="CD436" s="636"/>
      <c r="CE436" s="637"/>
      <c r="CF436" s="637"/>
      <c r="CG436" s="637"/>
      <c r="CH436" s="637"/>
      <c r="CI436" s="636"/>
      <c r="CJ436" s="636"/>
      <c r="CK436" s="637"/>
      <c r="CL436" s="637"/>
      <c r="CM436" s="637"/>
      <c r="CN436" s="705"/>
      <c r="CO436" s="667">
        <f t="shared" si="173"/>
        <v>0</v>
      </c>
      <c r="CP436" s="88">
        <f t="shared" si="174"/>
        <v>0</v>
      </c>
      <c r="CQ436" s="667">
        <f t="shared" si="175"/>
        <v>0</v>
      </c>
    </row>
    <row r="437" spans="22:97" s="67" customFormat="1" ht="15.75" hidden="1" customHeight="1" x14ac:dyDescent="0.25">
      <c r="AY437" s="631"/>
      <c r="AZ437" s="631"/>
      <c r="BA437" s="631"/>
      <c r="BB437" s="631"/>
      <c r="BC437" s="631"/>
      <c r="BD437" s="631"/>
      <c r="BE437" s="631"/>
      <c r="BF437" s="631"/>
      <c r="BG437" s="631"/>
      <c r="BH437" s="631"/>
      <c r="BI437" s="631">
        <v>12</v>
      </c>
      <c r="BJ437" s="631">
        <v>2.2000000000000002</v>
      </c>
      <c r="BK437" s="631"/>
      <c r="BL437" s="631"/>
      <c r="BM437" s="631"/>
      <c r="BN437" s="631"/>
      <c r="BO437" s="631"/>
      <c r="BP437" s="631"/>
      <c r="BQ437" s="631"/>
      <c r="BR437" s="631"/>
      <c r="BS437" s="631"/>
      <c r="BT437" s="631"/>
      <c r="BU437" s="631"/>
      <c r="BV437" s="631"/>
      <c r="BW437" s="631"/>
      <c r="BX437" s="631"/>
      <c r="BY437" s="631"/>
      <c r="BZ437" s="631"/>
      <c r="CA437" s="631"/>
      <c r="CB437" s="637"/>
      <c r="CC437" s="636"/>
      <c r="CD437" s="636"/>
      <c r="CE437" s="637"/>
      <c r="CF437" s="637"/>
      <c r="CG437" s="637"/>
      <c r="CH437" s="637"/>
      <c r="CI437" s="636"/>
      <c r="CJ437" s="636"/>
      <c r="CK437" s="637"/>
      <c r="CL437" s="637"/>
      <c r="CM437" s="637"/>
      <c r="CN437" s="705"/>
      <c r="CO437" s="667">
        <f t="shared" si="173"/>
        <v>0</v>
      </c>
      <c r="CP437" s="88">
        <f t="shared" si="174"/>
        <v>0</v>
      </c>
      <c r="CQ437" s="667">
        <f t="shared" si="175"/>
        <v>0</v>
      </c>
    </row>
    <row r="438" spans="22:97" s="67" customFormat="1" ht="15" hidden="1" customHeight="1" x14ac:dyDescent="0.25">
      <c r="AY438" s="631"/>
      <c r="AZ438" s="631"/>
      <c r="BA438" s="631"/>
      <c r="BB438" s="631"/>
      <c r="BC438" s="631"/>
      <c r="BD438" s="631"/>
      <c r="BE438" s="631"/>
      <c r="BF438" s="631"/>
      <c r="BG438" s="631"/>
      <c r="BH438" s="631"/>
      <c r="BI438" s="631"/>
      <c r="BJ438" s="631"/>
      <c r="BK438" s="631"/>
      <c r="BL438" s="631"/>
      <c r="BM438" s="631"/>
      <c r="BN438" s="631"/>
      <c r="BO438" s="631"/>
      <c r="BP438" s="631"/>
      <c r="BQ438" s="631"/>
      <c r="BR438" s="631"/>
      <c r="BS438" s="631"/>
      <c r="BT438" s="631"/>
      <c r="BU438" s="631"/>
      <c r="BV438" s="631"/>
      <c r="BW438" s="631"/>
      <c r="BX438" s="631"/>
      <c r="BY438" s="631"/>
      <c r="BZ438" s="631"/>
      <c r="CA438" s="631"/>
      <c r="CB438" s="637"/>
      <c r="CC438" s="636"/>
      <c r="CD438" s="636"/>
      <c r="CE438" s="637"/>
      <c r="CF438" s="637"/>
      <c r="CG438" s="637"/>
      <c r="CH438" s="637"/>
      <c r="CI438" s="636"/>
      <c r="CJ438" s="636"/>
      <c r="CK438" s="637"/>
      <c r="CL438" s="637"/>
      <c r="CM438" s="637"/>
      <c r="CN438" s="705"/>
      <c r="CO438" s="667">
        <f t="shared" si="173"/>
        <v>0</v>
      </c>
      <c r="CP438" s="88">
        <f t="shared" si="174"/>
        <v>0</v>
      </c>
      <c r="CQ438" s="667">
        <f t="shared" si="175"/>
        <v>0</v>
      </c>
      <c r="CR438" s="918"/>
      <c r="CS438" s="919"/>
    </row>
    <row r="439" spans="22:97" s="67" customFormat="1" ht="15" hidden="1" customHeight="1" x14ac:dyDescent="0.25">
      <c r="V439" s="655"/>
      <c r="AA439" s="656"/>
      <c r="AB439" s="656"/>
      <c r="AD439" s="656"/>
      <c r="AE439" s="657"/>
      <c r="AH439" s="658"/>
      <c r="AI439" s="658"/>
      <c r="AK439" s="656"/>
      <c r="AR439" s="656"/>
      <c r="AV439" s="656"/>
      <c r="AX439" s="656"/>
      <c r="AY439" s="631"/>
      <c r="AZ439" s="631"/>
      <c r="BA439" s="631"/>
      <c r="BB439" s="631"/>
      <c r="BC439" s="631"/>
      <c r="BD439" s="631"/>
      <c r="BE439" s="631"/>
      <c r="BF439" s="631"/>
      <c r="BG439" s="631"/>
      <c r="BH439" s="631"/>
      <c r="BI439" s="631"/>
      <c r="BJ439" s="631"/>
      <c r="BK439" s="631"/>
      <c r="BL439" s="631"/>
      <c r="BM439" s="631"/>
      <c r="BN439" s="631"/>
      <c r="BO439" s="631"/>
      <c r="BP439" s="631"/>
      <c r="BQ439" s="631"/>
      <c r="BR439" s="631"/>
      <c r="BS439" s="631"/>
      <c r="BT439" s="631"/>
      <c r="BU439" s="631"/>
      <c r="BV439" s="631"/>
      <c r="BW439" s="631"/>
      <c r="BX439" s="631"/>
      <c r="BY439" s="631"/>
      <c r="BZ439" s="631"/>
      <c r="CA439" s="631"/>
      <c r="CB439" s="637"/>
      <c r="CC439" s="636"/>
      <c r="CD439" s="636"/>
      <c r="CE439" s="637"/>
      <c r="CF439" s="637"/>
      <c r="CG439" s="637"/>
      <c r="CH439" s="637"/>
      <c r="CI439" s="636"/>
      <c r="CJ439" s="636"/>
      <c r="CK439" s="637"/>
      <c r="CL439" s="637"/>
      <c r="CM439" s="637"/>
      <c r="CN439" s="705"/>
      <c r="CO439" s="667">
        <f t="shared" si="173"/>
        <v>0</v>
      </c>
      <c r="CP439" s="88">
        <f t="shared" si="174"/>
        <v>0</v>
      </c>
      <c r="CQ439" s="667">
        <f t="shared" si="175"/>
        <v>0</v>
      </c>
    </row>
    <row r="440" spans="22:97" s="67" customFormat="1" ht="15" hidden="1" customHeight="1" x14ac:dyDescent="0.25">
      <c r="V440" s="655"/>
      <c r="AA440" s="656"/>
      <c r="AB440" s="656"/>
      <c r="AD440" s="656"/>
      <c r="AE440" s="657"/>
      <c r="AH440" s="658"/>
      <c r="AI440" s="658"/>
      <c r="AK440" s="656"/>
      <c r="AR440" s="656"/>
      <c r="AV440" s="656"/>
      <c r="AX440" s="656"/>
      <c r="AY440" s="631"/>
      <c r="AZ440" s="631"/>
      <c r="BA440" s="631"/>
      <c r="BB440" s="631"/>
      <c r="BC440" s="631"/>
      <c r="BD440" s="631"/>
      <c r="BE440" s="631"/>
      <c r="BF440" s="631"/>
      <c r="BG440" s="631"/>
      <c r="BH440" s="631"/>
      <c r="BI440" s="631"/>
      <c r="BJ440" s="631"/>
      <c r="BK440" s="631"/>
      <c r="BL440" s="631"/>
      <c r="BM440" s="631"/>
      <c r="BN440" s="631"/>
      <c r="BO440" s="631"/>
      <c r="BP440" s="631"/>
      <c r="BQ440" s="631"/>
      <c r="BR440" s="631"/>
      <c r="BS440" s="631"/>
      <c r="BT440" s="631"/>
      <c r="BU440" s="631"/>
      <c r="BV440" s="631"/>
      <c r="BW440" s="631"/>
      <c r="BX440" s="631"/>
      <c r="BY440" s="631"/>
      <c r="BZ440" s="631"/>
      <c r="CA440" s="631"/>
      <c r="CB440" s="637"/>
      <c r="CC440" s="636"/>
      <c r="CD440" s="636"/>
      <c r="CE440" s="637"/>
      <c r="CF440" s="637"/>
      <c r="CG440" s="637"/>
      <c r="CH440" s="637"/>
      <c r="CI440" s="636"/>
      <c r="CJ440" s="636"/>
      <c r="CK440" s="637"/>
      <c r="CL440" s="637"/>
      <c r="CM440" s="637"/>
      <c r="CN440" s="705"/>
      <c r="CO440" s="667">
        <f t="shared" si="173"/>
        <v>0</v>
      </c>
      <c r="CP440" s="88">
        <f t="shared" si="174"/>
        <v>0</v>
      </c>
      <c r="CQ440" s="667">
        <f t="shared" si="175"/>
        <v>0</v>
      </c>
    </row>
    <row r="441" spans="22:97" s="67" customFormat="1" ht="15.75" hidden="1" customHeight="1" x14ac:dyDescent="0.25">
      <c r="V441" s="655"/>
      <c r="AA441" s="656"/>
      <c r="AB441" s="656"/>
      <c r="AD441" s="656"/>
      <c r="AE441" s="657"/>
      <c r="AH441" s="658"/>
      <c r="AI441" s="658"/>
      <c r="AK441" s="656"/>
      <c r="AR441" s="656"/>
      <c r="AV441" s="656"/>
      <c r="AX441" s="656"/>
      <c r="AY441" s="631"/>
      <c r="AZ441" s="631"/>
      <c r="BA441" s="631"/>
      <c r="BB441" s="631"/>
      <c r="BC441" s="631"/>
      <c r="BD441" s="631"/>
      <c r="BE441" s="631"/>
      <c r="BF441" s="631"/>
      <c r="BG441" s="631"/>
      <c r="BH441" s="631"/>
      <c r="BI441" s="631"/>
      <c r="BJ441" s="631" t="s">
        <v>308</v>
      </c>
      <c r="BK441" s="631" t="s">
        <v>309</v>
      </c>
      <c r="BL441" s="631" t="s">
        <v>566</v>
      </c>
      <c r="BM441" s="631"/>
      <c r="BN441" s="631"/>
      <c r="BO441" s="631"/>
      <c r="BP441" s="631"/>
      <c r="BQ441" s="631"/>
      <c r="BR441" s="631"/>
      <c r="BS441" s="631"/>
      <c r="BT441" s="631"/>
      <c r="BU441" s="631"/>
      <c r="BV441" s="631"/>
      <c r="BW441" s="631"/>
      <c r="BX441" s="631"/>
      <c r="BY441" s="631"/>
      <c r="BZ441" s="631"/>
      <c r="CA441" s="631"/>
      <c r="CB441" s="637"/>
      <c r="CC441" s="636"/>
      <c r="CD441" s="636"/>
      <c r="CE441" s="637"/>
      <c r="CF441" s="637"/>
      <c r="CG441" s="637"/>
      <c r="CH441" s="637"/>
      <c r="CI441" s="636"/>
      <c r="CJ441" s="636"/>
      <c r="CK441" s="637"/>
      <c r="CL441" s="637"/>
      <c r="CM441" s="637"/>
      <c r="CN441" s="705"/>
      <c r="CO441" s="667">
        <f t="shared" si="173"/>
        <v>0</v>
      </c>
      <c r="CP441" s="88">
        <f t="shared" si="174"/>
        <v>0</v>
      </c>
      <c r="CQ441" s="667">
        <f t="shared" si="175"/>
        <v>0</v>
      </c>
    </row>
    <row r="442" spans="22:97" s="67" customFormat="1" ht="25.5" hidden="1" customHeight="1" x14ac:dyDescent="0.25">
      <c r="V442" s="655"/>
      <c r="AA442" s="656"/>
      <c r="AB442" s="656"/>
      <c r="AD442" s="656"/>
      <c r="AE442" s="657"/>
      <c r="AH442" s="658"/>
      <c r="AI442" s="658"/>
      <c r="AK442" s="656"/>
      <c r="AR442" s="656"/>
      <c r="AV442" s="656"/>
      <c r="AX442" s="656"/>
      <c r="AY442" s="631"/>
      <c r="AZ442" s="631"/>
      <c r="BA442" s="631"/>
      <c r="BB442" s="631"/>
      <c r="BC442" s="631"/>
      <c r="BD442" s="631"/>
      <c r="BE442" s="631"/>
      <c r="BF442" s="631"/>
      <c r="BG442" s="631"/>
      <c r="BH442" s="631"/>
      <c r="BI442" s="631" t="s">
        <v>306</v>
      </c>
      <c r="BJ442" s="631" t="s">
        <v>307</v>
      </c>
      <c r="BK442" s="631" t="s">
        <v>307</v>
      </c>
      <c r="BL442" s="631" t="s">
        <v>307</v>
      </c>
      <c r="BM442" s="631"/>
      <c r="BN442" s="631"/>
      <c r="BO442" s="631"/>
      <c r="BP442" s="631"/>
      <c r="BQ442" s="631"/>
      <c r="BR442" s="631"/>
      <c r="BS442" s="631"/>
      <c r="BT442" s="631"/>
      <c r="BU442" s="631"/>
      <c r="BV442" s="631"/>
      <c r="BW442" s="631"/>
      <c r="BX442" s="631"/>
      <c r="BY442" s="631"/>
      <c r="BZ442" s="631"/>
      <c r="CA442" s="631"/>
      <c r="CB442" s="637"/>
      <c r="CC442" s="636"/>
      <c r="CD442" s="636"/>
      <c r="CE442" s="637"/>
      <c r="CF442" s="637"/>
      <c r="CG442" s="637"/>
      <c r="CH442" s="637"/>
      <c r="CI442" s="636"/>
      <c r="CJ442" s="636"/>
      <c r="CK442" s="637"/>
      <c r="CL442" s="637"/>
      <c r="CM442" s="637"/>
      <c r="CN442" s="705"/>
      <c r="CO442" s="667">
        <f t="shared" si="173"/>
        <v>0</v>
      </c>
      <c r="CP442" s="88">
        <f t="shared" si="174"/>
        <v>0</v>
      </c>
      <c r="CQ442" s="667">
        <f t="shared" si="175"/>
        <v>0</v>
      </c>
    </row>
    <row r="443" spans="22:97" s="67" customFormat="1" ht="15.75" hidden="1" customHeight="1" x14ac:dyDescent="0.25">
      <c r="V443" s="655"/>
      <c r="AA443" s="656"/>
      <c r="AB443" s="656"/>
      <c r="AD443" s="656"/>
      <c r="AE443" s="657"/>
      <c r="AH443" s="658"/>
      <c r="AI443" s="658"/>
      <c r="AK443" s="656"/>
      <c r="AR443" s="656"/>
      <c r="AV443" s="656"/>
      <c r="AX443" s="656"/>
      <c r="AY443" s="631"/>
      <c r="AZ443" s="631"/>
      <c r="BA443" s="631"/>
      <c r="BB443" s="631"/>
      <c r="BC443" s="631"/>
      <c r="BD443" s="631"/>
      <c r="BE443" s="631"/>
      <c r="BF443" s="631"/>
      <c r="BG443" s="631"/>
      <c r="BH443" s="631"/>
      <c r="BI443" s="631" t="s">
        <v>170</v>
      </c>
      <c r="BJ443" s="631">
        <v>1</v>
      </c>
      <c r="BK443" s="631">
        <v>1</v>
      </c>
      <c r="BL443" s="631">
        <v>1</v>
      </c>
      <c r="BM443" s="631"/>
      <c r="BN443" s="631"/>
      <c r="BO443" s="631"/>
      <c r="BP443" s="631"/>
      <c r="BQ443" s="631"/>
      <c r="BR443" s="631"/>
      <c r="BS443" s="631"/>
      <c r="BT443" s="631"/>
      <c r="BU443" s="631"/>
      <c r="BV443" s="631"/>
      <c r="BW443" s="631"/>
      <c r="BX443" s="631"/>
      <c r="BY443" s="631"/>
      <c r="BZ443" s="631"/>
      <c r="CA443" s="631"/>
      <c r="CB443" s="637"/>
      <c r="CC443" s="636"/>
      <c r="CD443" s="636"/>
      <c r="CE443" s="637"/>
      <c r="CF443" s="637"/>
      <c r="CG443" s="637"/>
      <c r="CH443" s="637"/>
      <c r="CI443" s="636"/>
      <c r="CJ443" s="636"/>
      <c r="CK443" s="637"/>
      <c r="CL443" s="637"/>
      <c r="CM443" s="637"/>
      <c r="CN443" s="705"/>
      <c r="CO443" s="667">
        <f t="shared" si="173"/>
        <v>0</v>
      </c>
      <c r="CP443" s="88">
        <f t="shared" si="174"/>
        <v>0</v>
      </c>
      <c r="CQ443" s="667">
        <f t="shared" si="175"/>
        <v>0</v>
      </c>
    </row>
    <row r="444" spans="22:97" s="67" customFormat="1" ht="15.75" hidden="1" customHeight="1" x14ac:dyDescent="0.25">
      <c r="V444" s="655"/>
      <c r="AA444" s="656"/>
      <c r="AB444" s="656"/>
      <c r="AD444" s="656"/>
      <c r="AE444" s="657"/>
      <c r="AH444" s="658"/>
      <c r="AI444" s="658"/>
      <c r="AK444" s="656"/>
      <c r="AR444" s="656"/>
      <c r="AV444" s="656"/>
      <c r="AX444" s="656"/>
      <c r="AY444" s="631"/>
      <c r="AZ444" s="631"/>
      <c r="BA444" s="631"/>
      <c r="BB444" s="631"/>
      <c r="BC444" s="631"/>
      <c r="BD444" s="631"/>
      <c r="BE444" s="631"/>
      <c r="BF444" s="631"/>
      <c r="BG444" s="631"/>
      <c r="BH444" s="631"/>
      <c r="BI444" s="631" t="s">
        <v>106</v>
      </c>
      <c r="BJ444" s="631">
        <v>28</v>
      </c>
      <c r="BK444" s="631">
        <v>25</v>
      </c>
      <c r="BL444" s="631">
        <v>21</v>
      </c>
      <c r="BM444" s="631"/>
      <c r="BN444" s="631"/>
      <c r="BO444" s="631"/>
      <c r="BP444" s="631"/>
      <c r="BQ444" s="631"/>
      <c r="BR444" s="631"/>
      <c r="BS444" s="631"/>
      <c r="BT444" s="631"/>
      <c r="BU444" s="631"/>
      <c r="BV444" s="631"/>
      <c r="BW444" s="631"/>
      <c r="BX444" s="631"/>
      <c r="BY444" s="631"/>
      <c r="BZ444" s="631"/>
      <c r="CA444" s="631"/>
      <c r="CB444" s="637"/>
      <c r="CC444" s="636"/>
      <c r="CD444" s="636"/>
      <c r="CE444" s="637"/>
      <c r="CF444" s="637"/>
      <c r="CG444" s="637"/>
      <c r="CH444" s="637"/>
      <c r="CI444" s="636"/>
      <c r="CJ444" s="636"/>
      <c r="CK444" s="637"/>
      <c r="CL444" s="637"/>
      <c r="CM444" s="637"/>
      <c r="CN444" s="705"/>
      <c r="CO444" s="667">
        <f t="shared" si="173"/>
        <v>0</v>
      </c>
      <c r="CP444" s="88">
        <f t="shared" si="174"/>
        <v>0</v>
      </c>
      <c r="CQ444" s="667">
        <f t="shared" si="175"/>
        <v>0</v>
      </c>
    </row>
    <row r="445" spans="22:97" s="67" customFormat="1" ht="15.75" hidden="1" customHeight="1" x14ac:dyDescent="0.25">
      <c r="V445" s="655"/>
      <c r="AA445" s="656"/>
      <c r="AB445" s="656"/>
      <c r="AD445" s="656"/>
      <c r="AE445" s="657"/>
      <c r="AH445" s="658"/>
      <c r="AI445" s="658"/>
      <c r="AK445" s="656"/>
      <c r="AR445" s="656"/>
      <c r="AV445" s="656"/>
      <c r="AX445" s="656"/>
      <c r="AY445" s="631"/>
      <c r="AZ445" s="631"/>
      <c r="BA445" s="631"/>
      <c r="BB445" s="631"/>
      <c r="BC445" s="631"/>
      <c r="BD445" s="631"/>
      <c r="BE445" s="631"/>
      <c r="BF445" s="631"/>
      <c r="BG445" s="631"/>
      <c r="BH445" s="631"/>
      <c r="BI445" s="631" t="s">
        <v>110</v>
      </c>
      <c r="BJ445" s="631">
        <v>265</v>
      </c>
      <c r="BK445" s="631">
        <v>298</v>
      </c>
      <c r="BL445" s="631">
        <v>310</v>
      </c>
      <c r="BM445" s="631"/>
      <c r="BN445" s="631"/>
      <c r="BO445" s="631"/>
      <c r="BP445" s="631"/>
      <c r="BQ445" s="631"/>
      <c r="BR445" s="631"/>
      <c r="BS445" s="631"/>
      <c r="BT445" s="631"/>
      <c r="BU445" s="631"/>
      <c r="BV445" s="631"/>
      <c r="BW445" s="631"/>
      <c r="BX445" s="631"/>
      <c r="BY445" s="631"/>
      <c r="BZ445" s="631"/>
      <c r="CA445" s="631"/>
      <c r="CB445" s="637"/>
      <c r="CC445" s="636"/>
      <c r="CD445" s="636"/>
      <c r="CE445" s="637"/>
      <c r="CF445" s="637"/>
      <c r="CG445" s="637"/>
      <c r="CH445" s="637"/>
      <c r="CI445" s="636"/>
      <c r="CJ445" s="636"/>
      <c r="CK445" s="637"/>
      <c r="CL445" s="637"/>
      <c r="CM445" s="637"/>
      <c r="CN445" s="705"/>
      <c r="CO445" s="667">
        <f t="shared" si="173"/>
        <v>0</v>
      </c>
      <c r="CP445" s="88">
        <f t="shared" si="174"/>
        <v>0</v>
      </c>
      <c r="CQ445" s="667">
        <f t="shared" si="175"/>
        <v>0</v>
      </c>
    </row>
    <row r="446" spans="22:97" s="67" customFormat="1" ht="15.75" hidden="1" customHeight="1" x14ac:dyDescent="0.25">
      <c r="V446" s="655"/>
      <c r="AA446" s="656"/>
      <c r="AB446" s="656"/>
      <c r="AD446" s="656"/>
      <c r="AE446" s="657"/>
      <c r="AH446" s="658"/>
      <c r="AI446" s="658"/>
      <c r="AK446" s="656"/>
      <c r="AR446" s="656"/>
      <c r="AV446" s="656"/>
      <c r="AX446" s="656"/>
      <c r="AY446" s="631"/>
      <c r="AZ446" s="631"/>
      <c r="BA446" s="631"/>
      <c r="BB446" s="631"/>
      <c r="BC446" s="631"/>
      <c r="BD446" s="631"/>
      <c r="BE446" s="631"/>
      <c r="BF446" s="631"/>
      <c r="BG446" s="631"/>
      <c r="BH446" s="631"/>
      <c r="BI446" s="631" t="s">
        <v>8</v>
      </c>
      <c r="BJ446" s="631">
        <v>23500</v>
      </c>
      <c r="BK446" s="631">
        <v>22800</v>
      </c>
      <c r="BL446" s="631"/>
      <c r="BM446" s="631"/>
      <c r="BN446" s="631"/>
      <c r="BO446" s="631"/>
      <c r="BP446" s="631"/>
      <c r="BQ446" s="631"/>
      <c r="BR446" s="631"/>
      <c r="BS446" s="631"/>
      <c r="BT446" s="631"/>
      <c r="BU446" s="631"/>
      <c r="BV446" s="631"/>
      <c r="BW446" s="631"/>
      <c r="BX446" s="631"/>
      <c r="BY446" s="631"/>
      <c r="BZ446" s="631"/>
      <c r="CA446" s="631"/>
      <c r="CB446" s="637"/>
      <c r="CC446" s="636"/>
      <c r="CD446" s="636"/>
      <c r="CE446" s="637"/>
      <c r="CF446" s="637"/>
      <c r="CG446" s="637"/>
      <c r="CH446" s="637"/>
      <c r="CI446" s="636"/>
      <c r="CJ446" s="636"/>
      <c r="CK446" s="637"/>
      <c r="CL446" s="637"/>
      <c r="CM446" s="637"/>
      <c r="CN446" s="705"/>
      <c r="CO446" s="667">
        <f t="shared" si="173"/>
        <v>0</v>
      </c>
      <c r="CP446" s="88">
        <f t="shared" si="174"/>
        <v>0</v>
      </c>
      <c r="CQ446" s="667">
        <f t="shared" si="175"/>
        <v>0</v>
      </c>
    </row>
    <row r="447" spans="22:97" s="67" customFormat="1" ht="15.75" hidden="1" customHeight="1" x14ac:dyDescent="0.25">
      <c r="V447" s="655"/>
      <c r="AA447" s="656"/>
      <c r="AB447" s="656"/>
      <c r="AD447" s="656"/>
      <c r="AE447" s="657"/>
      <c r="AH447" s="658"/>
      <c r="AI447" s="658"/>
      <c r="AK447" s="656"/>
      <c r="AR447" s="656"/>
      <c r="AV447" s="656"/>
      <c r="AX447" s="656"/>
      <c r="AY447" s="631"/>
      <c r="AZ447" s="631"/>
      <c r="BA447" s="631"/>
      <c r="BB447" s="631"/>
      <c r="BC447" s="631"/>
      <c r="BD447" s="631"/>
      <c r="BE447" s="631"/>
      <c r="BF447" s="631"/>
      <c r="BG447" s="631"/>
      <c r="BH447" s="631"/>
      <c r="BI447" s="631" t="s">
        <v>312</v>
      </c>
      <c r="BJ447" s="631">
        <v>16100</v>
      </c>
      <c r="BK447" s="631">
        <v>17200</v>
      </c>
      <c r="BL447" s="631" t="s">
        <v>313</v>
      </c>
      <c r="BM447" s="631"/>
      <c r="BN447" s="631"/>
      <c r="BO447" s="631"/>
      <c r="BP447" s="631"/>
      <c r="BQ447" s="631"/>
      <c r="BR447" s="631"/>
      <c r="BS447" s="631"/>
      <c r="BT447" s="631"/>
      <c r="BU447" s="631"/>
      <c r="BV447" s="631"/>
      <c r="BW447" s="631"/>
      <c r="BX447" s="631"/>
      <c r="BY447" s="631"/>
      <c r="BZ447" s="631"/>
      <c r="CA447" s="631"/>
      <c r="CB447" s="637"/>
      <c r="CC447" s="636"/>
      <c r="CD447" s="636"/>
      <c r="CE447" s="637"/>
      <c r="CF447" s="637"/>
      <c r="CG447" s="637"/>
      <c r="CH447" s="637"/>
      <c r="CI447" s="636"/>
      <c r="CJ447" s="636"/>
      <c r="CK447" s="637"/>
      <c r="CL447" s="637"/>
      <c r="CM447" s="637"/>
      <c r="CN447" s="705"/>
      <c r="CO447" s="667">
        <f t="shared" si="173"/>
        <v>0</v>
      </c>
      <c r="CP447" s="88">
        <f t="shared" si="174"/>
        <v>0</v>
      </c>
      <c r="CQ447" s="667">
        <f t="shared" si="175"/>
        <v>0</v>
      </c>
    </row>
    <row r="448" spans="22:97" s="67" customFormat="1" ht="15.75" hidden="1" customHeight="1" x14ac:dyDescent="0.25">
      <c r="V448" s="655"/>
      <c r="AA448" s="656"/>
      <c r="AB448" s="656"/>
      <c r="AD448" s="656"/>
      <c r="AE448" s="657"/>
      <c r="AH448" s="658"/>
      <c r="AI448" s="658"/>
      <c r="AK448" s="656"/>
      <c r="AR448" s="656"/>
      <c r="AV448" s="656"/>
      <c r="AX448" s="656"/>
      <c r="AY448" s="631"/>
      <c r="AZ448" s="631"/>
      <c r="BA448" s="631"/>
      <c r="BB448" s="631"/>
      <c r="BC448" s="631"/>
      <c r="BD448" s="631"/>
      <c r="BE448" s="631"/>
      <c r="BF448" s="631"/>
      <c r="BG448" s="631"/>
      <c r="BH448" s="631"/>
      <c r="BI448" s="631"/>
      <c r="BJ448" s="631"/>
      <c r="BK448" s="631"/>
      <c r="BL448" s="631"/>
      <c r="BM448" s="631"/>
      <c r="BN448" s="631"/>
      <c r="BO448" s="631"/>
      <c r="BP448" s="631"/>
      <c r="BQ448" s="631"/>
      <c r="BR448" s="631"/>
      <c r="BS448" s="631"/>
      <c r="BT448" s="631"/>
      <c r="BU448" s="631"/>
      <c r="BV448" s="631"/>
      <c r="BW448" s="631"/>
      <c r="BX448" s="631"/>
      <c r="BY448" s="631"/>
      <c r="BZ448" s="631"/>
      <c r="CA448" s="631"/>
      <c r="CB448" s="637"/>
      <c r="CC448" s="636"/>
      <c r="CD448" s="636"/>
      <c r="CE448" s="637"/>
      <c r="CF448" s="637"/>
      <c r="CG448" s="637"/>
      <c r="CH448" s="637"/>
      <c r="CI448" s="636"/>
      <c r="CJ448" s="636"/>
      <c r="CK448" s="637"/>
      <c r="CL448" s="637"/>
      <c r="CM448" s="637"/>
      <c r="CN448" s="705"/>
      <c r="CO448" s="667">
        <f t="shared" si="173"/>
        <v>0</v>
      </c>
      <c r="CP448" s="88">
        <f t="shared" si="174"/>
        <v>0</v>
      </c>
      <c r="CQ448" s="667">
        <f t="shared" si="175"/>
        <v>0</v>
      </c>
    </row>
    <row r="449" spans="22:95" s="67" customFormat="1" ht="15.75" hidden="1" customHeight="1" x14ac:dyDescent="0.25">
      <c r="V449" s="655"/>
      <c r="AA449" s="656"/>
      <c r="AB449" s="656"/>
      <c r="AD449" s="656"/>
      <c r="AE449" s="657"/>
      <c r="AH449" s="658"/>
      <c r="AI449" s="658"/>
      <c r="AK449" s="656"/>
      <c r="AR449" s="656"/>
      <c r="AV449" s="656"/>
      <c r="AX449" s="656"/>
      <c r="AY449" s="631"/>
      <c r="AZ449" s="631"/>
      <c r="BA449" s="631"/>
      <c r="BB449" s="631"/>
      <c r="BC449" s="631"/>
      <c r="BD449" s="631"/>
      <c r="BE449" s="631"/>
      <c r="BF449" s="631"/>
      <c r="BG449" s="631"/>
      <c r="BH449" s="631"/>
      <c r="BI449" s="631"/>
      <c r="BJ449" s="631"/>
      <c r="BK449" s="631"/>
      <c r="BL449" s="631"/>
      <c r="BM449" s="631"/>
      <c r="BN449" s="631"/>
      <c r="BO449" s="631"/>
      <c r="BP449" s="631"/>
      <c r="BQ449" s="631"/>
      <c r="BR449" s="631"/>
      <c r="BS449" s="631"/>
      <c r="BT449" s="631"/>
      <c r="BU449" s="631"/>
      <c r="BV449" s="631"/>
      <c r="BW449" s="631"/>
      <c r="BX449" s="631"/>
      <c r="BY449" s="631"/>
      <c r="BZ449" s="631"/>
      <c r="CA449" s="631"/>
      <c r="CB449" s="637"/>
      <c r="CC449" s="636"/>
      <c r="CD449" s="636"/>
      <c r="CE449" s="637"/>
      <c r="CF449" s="637"/>
      <c r="CG449" s="637"/>
      <c r="CH449" s="637"/>
      <c r="CI449" s="636"/>
      <c r="CJ449" s="636"/>
      <c r="CK449" s="637"/>
      <c r="CL449" s="637"/>
      <c r="CM449" s="637"/>
      <c r="CN449" s="705"/>
      <c r="CO449" s="667">
        <f t="shared" si="173"/>
        <v>0</v>
      </c>
      <c r="CP449" s="88">
        <f t="shared" si="174"/>
        <v>0</v>
      </c>
      <c r="CQ449" s="667">
        <f t="shared" si="175"/>
        <v>0</v>
      </c>
    </row>
    <row r="450" spans="22:95" s="67" customFormat="1" ht="15.75" hidden="1" customHeight="1" x14ac:dyDescent="0.25">
      <c r="V450" s="655"/>
      <c r="AA450" s="656"/>
      <c r="AB450" s="656"/>
      <c r="AD450" s="656"/>
      <c r="AE450" s="657"/>
      <c r="AH450" s="658"/>
      <c r="AI450" s="658"/>
      <c r="AK450" s="656"/>
      <c r="AR450" s="656"/>
      <c r="AV450" s="656"/>
      <c r="AX450" s="656"/>
      <c r="AY450" s="631"/>
      <c r="AZ450" s="631"/>
      <c r="BA450" s="631"/>
      <c r="BB450" s="631"/>
      <c r="BC450" s="631"/>
      <c r="BD450" s="631"/>
      <c r="BE450" s="631"/>
      <c r="BF450" s="631"/>
      <c r="BG450" s="631"/>
      <c r="BH450" s="631"/>
      <c r="BI450" s="631"/>
      <c r="BJ450" s="631"/>
      <c r="BK450" s="631"/>
      <c r="BL450" s="631"/>
      <c r="BM450" s="631"/>
      <c r="BN450" s="631"/>
      <c r="BO450" s="631"/>
      <c r="BP450" s="631"/>
      <c r="BQ450" s="631"/>
      <c r="BR450" s="631"/>
      <c r="BS450" s="631"/>
      <c r="BT450" s="631"/>
      <c r="BU450" s="631"/>
      <c r="BV450" s="631"/>
      <c r="BW450" s="631"/>
      <c r="BX450" s="631"/>
      <c r="BY450" s="631"/>
      <c r="BZ450" s="631"/>
      <c r="CA450" s="631"/>
      <c r="CB450" s="637"/>
      <c r="CC450" s="636"/>
      <c r="CD450" s="636"/>
      <c r="CE450" s="637"/>
      <c r="CF450" s="637"/>
      <c r="CG450" s="637"/>
      <c r="CH450" s="637"/>
      <c r="CI450" s="636"/>
      <c r="CJ450" s="636"/>
      <c r="CK450" s="637"/>
      <c r="CL450" s="637"/>
      <c r="CM450" s="637"/>
      <c r="CN450" s="705"/>
      <c r="CO450" s="667">
        <f t="shared" si="173"/>
        <v>0</v>
      </c>
      <c r="CP450" s="88">
        <f t="shared" si="174"/>
        <v>0</v>
      </c>
      <c r="CQ450" s="667">
        <f t="shared" si="175"/>
        <v>0</v>
      </c>
    </row>
    <row r="451" spans="22:95" s="67" customFormat="1" ht="15" hidden="1" customHeight="1" x14ac:dyDescent="0.25">
      <c r="V451" s="655"/>
      <c r="AA451" s="656"/>
      <c r="AB451" s="656"/>
      <c r="AD451" s="656"/>
      <c r="AE451" s="657"/>
      <c r="AH451" s="658"/>
      <c r="AI451" s="658"/>
      <c r="AK451" s="656"/>
      <c r="AR451" s="656"/>
      <c r="AV451" s="656"/>
      <c r="AX451" s="656"/>
      <c r="AY451" s="631"/>
      <c r="AZ451" s="631"/>
      <c r="BA451" s="631"/>
      <c r="BB451" s="631"/>
      <c r="BC451" s="631"/>
      <c r="BD451" s="631"/>
      <c r="BE451" s="631"/>
      <c r="BF451" s="631"/>
      <c r="BG451" s="631"/>
      <c r="BH451" s="631"/>
      <c r="BI451" s="631"/>
      <c r="BJ451" s="631"/>
      <c r="BK451" s="631"/>
      <c r="BL451" s="631"/>
      <c r="BM451" s="631"/>
      <c r="BN451" s="631"/>
      <c r="BO451" s="631"/>
      <c r="BP451" s="631"/>
      <c r="BQ451" s="631"/>
      <c r="BR451" s="631"/>
      <c r="BS451" s="631"/>
      <c r="BT451" s="631"/>
      <c r="BU451" s="631"/>
      <c r="BV451" s="631"/>
      <c r="BW451" s="631"/>
      <c r="BX451" s="631"/>
      <c r="BY451" s="631"/>
      <c r="BZ451" s="631"/>
      <c r="CA451" s="631"/>
      <c r="CB451" s="637"/>
      <c r="CC451" s="636"/>
      <c r="CD451" s="636"/>
      <c r="CE451" s="637"/>
      <c r="CF451" s="637"/>
      <c r="CG451" s="637"/>
      <c r="CH451" s="637"/>
      <c r="CI451" s="636"/>
      <c r="CJ451" s="636"/>
      <c r="CK451" s="637"/>
      <c r="CL451" s="637"/>
      <c r="CM451" s="637"/>
      <c r="CN451" s="705"/>
      <c r="CO451" s="667">
        <f t="shared" si="173"/>
        <v>0</v>
      </c>
      <c r="CP451" s="88">
        <f t="shared" si="174"/>
        <v>0</v>
      </c>
      <c r="CQ451" s="667">
        <f t="shared" si="175"/>
        <v>0</v>
      </c>
    </row>
    <row r="452" spans="22:95" s="67" customFormat="1" ht="15" hidden="1" customHeight="1" x14ac:dyDescent="0.25">
      <c r="V452" s="655"/>
      <c r="AA452" s="656"/>
      <c r="AB452" s="656"/>
      <c r="AD452" s="656"/>
      <c r="AE452" s="657"/>
      <c r="AH452" s="658"/>
      <c r="AI452" s="658"/>
      <c r="AK452" s="656"/>
      <c r="AR452" s="656"/>
      <c r="AV452" s="656"/>
      <c r="AX452" s="656"/>
      <c r="AY452" s="631"/>
      <c r="AZ452" s="631"/>
      <c r="BA452" s="631"/>
      <c r="BB452" s="631"/>
      <c r="BC452" s="631"/>
      <c r="BD452" s="631"/>
      <c r="BE452" s="631"/>
      <c r="BF452" s="631"/>
      <c r="BG452" s="631"/>
      <c r="BH452" s="631"/>
      <c r="BI452" s="631"/>
      <c r="BJ452" s="631"/>
      <c r="BK452" s="631"/>
      <c r="BL452" s="631"/>
      <c r="BM452" s="631"/>
      <c r="BN452" s="631"/>
      <c r="BO452" s="631"/>
      <c r="BP452" s="631"/>
      <c r="BQ452" s="631"/>
      <c r="BR452" s="631"/>
      <c r="BS452" s="631"/>
      <c r="BT452" s="631"/>
      <c r="BU452" s="631"/>
      <c r="BV452" s="631"/>
      <c r="BW452" s="631"/>
      <c r="BX452" s="631"/>
      <c r="BY452" s="631"/>
      <c r="BZ452" s="631"/>
      <c r="CA452" s="631"/>
      <c r="CB452" s="637"/>
      <c r="CC452" s="636"/>
      <c r="CD452" s="636"/>
      <c r="CE452" s="637"/>
      <c r="CF452" s="637"/>
      <c r="CG452" s="637"/>
      <c r="CH452" s="637"/>
      <c r="CI452" s="636"/>
      <c r="CJ452" s="636"/>
      <c r="CK452" s="637"/>
      <c r="CL452" s="637"/>
      <c r="CM452" s="637"/>
      <c r="CN452" s="705"/>
      <c r="CO452" s="667">
        <f t="shared" si="173"/>
        <v>0</v>
      </c>
      <c r="CP452" s="88">
        <f t="shared" si="174"/>
        <v>0</v>
      </c>
      <c r="CQ452" s="667">
        <f t="shared" si="175"/>
        <v>0</v>
      </c>
    </row>
    <row r="453" spans="22:95" s="67" customFormat="1" ht="15" hidden="1" customHeight="1" x14ac:dyDescent="0.25">
      <c r="V453" s="655"/>
      <c r="AA453" s="656"/>
      <c r="AB453" s="656"/>
      <c r="AD453" s="656"/>
      <c r="AE453" s="657"/>
      <c r="AH453" s="658"/>
      <c r="AI453" s="658"/>
      <c r="AK453" s="656"/>
      <c r="AR453" s="656"/>
      <c r="AV453" s="656"/>
      <c r="AX453" s="656"/>
      <c r="AY453" s="631"/>
      <c r="AZ453" s="631"/>
      <c r="BA453" s="631"/>
      <c r="BB453" s="631"/>
      <c r="BC453" s="631"/>
      <c r="BD453" s="631"/>
      <c r="BE453" s="631"/>
      <c r="BF453" s="631"/>
      <c r="BG453" s="631"/>
      <c r="BH453" s="631"/>
      <c r="BI453" s="631"/>
      <c r="BJ453" s="631"/>
      <c r="BK453" s="631"/>
      <c r="BL453" s="631"/>
      <c r="BM453" s="631"/>
      <c r="BN453" s="631"/>
      <c r="BO453" s="631"/>
      <c r="BP453" s="631"/>
      <c r="BQ453" s="631"/>
      <c r="BR453" s="631"/>
      <c r="BS453" s="631"/>
      <c r="BT453" s="631"/>
      <c r="BU453" s="631"/>
      <c r="BV453" s="631"/>
      <c r="BW453" s="631"/>
      <c r="BX453" s="631"/>
      <c r="BY453" s="631"/>
      <c r="BZ453" s="631"/>
      <c r="CA453" s="631"/>
      <c r="CB453" s="637"/>
      <c r="CC453" s="636"/>
      <c r="CD453" s="636"/>
      <c r="CE453" s="637"/>
      <c r="CF453" s="637"/>
      <c r="CG453" s="637"/>
      <c r="CH453" s="637"/>
      <c r="CI453" s="636"/>
      <c r="CJ453" s="636"/>
      <c r="CK453" s="637"/>
      <c r="CL453" s="637"/>
      <c r="CM453" s="637"/>
      <c r="CN453" s="705"/>
      <c r="CO453" s="667">
        <f t="shared" si="173"/>
        <v>0</v>
      </c>
      <c r="CP453" s="88">
        <f t="shared" si="174"/>
        <v>0</v>
      </c>
      <c r="CQ453" s="667">
        <f t="shared" si="175"/>
        <v>0</v>
      </c>
    </row>
    <row r="454" spans="22:95" s="67" customFormat="1" ht="15" hidden="1" customHeight="1" x14ac:dyDescent="0.25">
      <c r="V454" s="655"/>
      <c r="AA454" s="656"/>
      <c r="AB454" s="656"/>
      <c r="AD454" s="656"/>
      <c r="AE454" s="657"/>
      <c r="AH454" s="658"/>
      <c r="AI454" s="658"/>
      <c r="AK454" s="656"/>
      <c r="AR454" s="656"/>
      <c r="AV454" s="656"/>
      <c r="AX454" s="656"/>
      <c r="AY454" s="631"/>
      <c r="AZ454" s="631"/>
      <c r="BA454" s="631"/>
      <c r="BB454" s="631"/>
      <c r="BC454" s="631"/>
      <c r="BD454" s="631"/>
      <c r="BE454" s="631"/>
      <c r="BF454" s="631"/>
      <c r="BG454" s="631"/>
      <c r="BH454" s="631"/>
      <c r="BI454" s="631"/>
      <c r="BJ454" s="631"/>
      <c r="BK454" s="631"/>
      <c r="BL454" s="631"/>
      <c r="BM454" s="631"/>
      <c r="BN454" s="631"/>
      <c r="BO454" s="631"/>
      <c r="BP454" s="631"/>
      <c r="BQ454" s="631"/>
      <c r="BR454" s="631"/>
      <c r="BS454" s="631"/>
      <c r="BT454" s="631"/>
      <c r="BU454" s="631"/>
      <c r="BV454" s="631"/>
      <c r="BW454" s="631"/>
      <c r="BX454" s="631"/>
      <c r="BY454" s="631"/>
      <c r="BZ454" s="631"/>
      <c r="CA454" s="631"/>
      <c r="CB454" s="637"/>
      <c r="CC454" s="636"/>
      <c r="CD454" s="636"/>
      <c r="CE454" s="637"/>
      <c r="CF454" s="637"/>
      <c r="CG454" s="637"/>
      <c r="CH454" s="637"/>
      <c r="CI454" s="636"/>
      <c r="CJ454" s="636"/>
      <c r="CK454" s="637"/>
      <c r="CL454" s="637"/>
      <c r="CM454" s="637"/>
      <c r="CN454" s="705"/>
      <c r="CO454" s="667">
        <f t="shared" si="173"/>
        <v>0</v>
      </c>
      <c r="CP454" s="88">
        <f t="shared" si="174"/>
        <v>0</v>
      </c>
      <c r="CQ454" s="667">
        <f t="shared" si="175"/>
        <v>0</v>
      </c>
    </row>
    <row r="455" spans="22:95" s="65" customFormat="1" ht="15" hidden="1" customHeight="1" x14ac:dyDescent="0.25">
      <c r="V455" s="631"/>
      <c r="AA455" s="632"/>
      <c r="AB455" s="632"/>
      <c r="AD455" s="632"/>
      <c r="AE455" s="633"/>
      <c r="AH455" s="634"/>
      <c r="AI455" s="634"/>
      <c r="AK455" s="632"/>
      <c r="AR455" s="632"/>
      <c r="AV455" s="632"/>
      <c r="AX455" s="632"/>
      <c r="AY455" s="631"/>
      <c r="AZ455" s="631"/>
      <c r="BA455" s="631"/>
      <c r="BB455" s="631"/>
      <c r="BC455" s="631"/>
      <c r="BD455" s="631"/>
      <c r="BE455" s="631"/>
      <c r="BF455" s="631"/>
      <c r="BG455" s="631"/>
      <c r="BH455" s="631"/>
      <c r="BI455" s="631" t="s">
        <v>232</v>
      </c>
      <c r="BJ455" s="631"/>
      <c r="BK455" s="631" t="s">
        <v>605</v>
      </c>
      <c r="BL455" s="631"/>
      <c r="BM455" s="631" t="s">
        <v>233</v>
      </c>
      <c r="BN455" s="631" t="s">
        <v>233</v>
      </c>
      <c r="BO455" s="631" t="s">
        <v>240</v>
      </c>
      <c r="BP455" s="631" t="s">
        <v>643</v>
      </c>
      <c r="BQ455" s="631"/>
      <c r="BR455" s="631"/>
      <c r="BS455" s="631"/>
      <c r="BT455" s="631"/>
      <c r="BU455" s="631"/>
      <c r="BV455" s="631"/>
      <c r="BW455" s="631"/>
      <c r="BX455" s="631"/>
      <c r="BY455" s="631"/>
      <c r="BZ455" s="631"/>
      <c r="CA455" s="631"/>
      <c r="CB455" s="637"/>
      <c r="CC455" s="636"/>
      <c r="CD455" s="636"/>
      <c r="CE455" s="637"/>
      <c r="CF455" s="637"/>
      <c r="CG455" s="637"/>
      <c r="CH455" s="637"/>
      <c r="CI455" s="636"/>
      <c r="CJ455" s="636"/>
      <c r="CK455" s="637"/>
      <c r="CL455" s="637"/>
      <c r="CM455" s="637"/>
      <c r="CN455" s="705"/>
      <c r="CO455" s="667" t="str">
        <f t="shared" si="173"/>
        <v>Incertidumbre (+/- %)</v>
      </c>
      <c r="CP455" s="88" t="e">
        <f t="shared" si="174"/>
        <v>#VALUE!</v>
      </c>
      <c r="CQ455" s="667" t="str">
        <f t="shared" si="175"/>
        <v>Incertidumbre (+/- %)</v>
      </c>
    </row>
    <row r="456" spans="22:95" s="65" customFormat="1" ht="15" hidden="1" customHeight="1" x14ac:dyDescent="0.25">
      <c r="V456" s="631"/>
      <c r="AA456" s="632"/>
      <c r="AB456" s="632"/>
      <c r="AD456" s="632"/>
      <c r="AE456" s="633"/>
      <c r="AH456" s="634"/>
      <c r="AI456" s="634"/>
      <c r="AK456" s="632"/>
      <c r="AR456" s="632"/>
      <c r="AV456" s="632"/>
      <c r="AX456" s="632"/>
      <c r="AY456" s="631"/>
      <c r="AZ456" s="631"/>
      <c r="BA456" s="631"/>
      <c r="BB456" s="631"/>
      <c r="BC456" s="631"/>
      <c r="BD456" s="631"/>
      <c r="BE456" s="631"/>
      <c r="BF456" s="631"/>
      <c r="BG456" s="631"/>
      <c r="BH456" s="631"/>
      <c r="BI456" s="631"/>
      <c r="BJ456" s="631" t="s">
        <v>253</v>
      </c>
      <c r="BK456" s="631"/>
      <c r="BL456" s="631" t="s">
        <v>251</v>
      </c>
      <c r="BM456" s="631"/>
      <c r="BN456" s="631"/>
      <c r="BO456" s="631"/>
      <c r="BP456" s="631"/>
      <c r="BQ456" s="631"/>
      <c r="BR456" s="631"/>
      <c r="BS456" s="631"/>
      <c r="BT456" s="631"/>
      <c r="BU456" s="631"/>
      <c r="BV456" s="631"/>
      <c r="BW456" s="631"/>
      <c r="BX456" s="631"/>
      <c r="BY456" s="631"/>
      <c r="BZ456" s="631"/>
      <c r="CA456" s="631"/>
      <c r="CB456" s="637"/>
      <c r="CC456" s="636"/>
      <c r="CD456" s="636"/>
      <c r="CE456" s="637"/>
      <c r="CF456" s="637"/>
      <c r="CG456" s="637"/>
      <c r="CH456" s="637"/>
      <c r="CI456" s="636"/>
      <c r="CJ456" s="636"/>
      <c r="CK456" s="637"/>
      <c r="CL456" s="637"/>
      <c r="CM456" s="637"/>
      <c r="CN456" s="705"/>
      <c r="CO456" s="667">
        <f t="shared" si="173"/>
        <v>0</v>
      </c>
      <c r="CP456" s="88">
        <f t="shared" si="174"/>
        <v>0</v>
      </c>
      <c r="CQ456" s="667">
        <f t="shared" si="175"/>
        <v>0</v>
      </c>
    </row>
    <row r="457" spans="22:95" s="65" customFormat="1" ht="15" hidden="1" customHeight="1" x14ac:dyDescent="0.25">
      <c r="V457" s="631"/>
      <c r="AA457" s="632"/>
      <c r="AB457" s="632"/>
      <c r="AD457" s="632"/>
      <c r="AE457" s="633"/>
      <c r="AH457" s="634"/>
      <c r="AI457" s="634"/>
      <c r="AK457" s="632"/>
      <c r="AR457" s="632"/>
      <c r="AV457" s="632"/>
      <c r="AX457" s="632"/>
      <c r="AY457" s="631"/>
      <c r="AZ457" s="631"/>
      <c r="BA457" s="631"/>
      <c r="BB457" s="631"/>
      <c r="BC457" s="631"/>
      <c r="BD457" s="631"/>
      <c r="BE457" s="631"/>
      <c r="BF457" s="631"/>
      <c r="BG457" s="631"/>
      <c r="BH457" s="631"/>
      <c r="BI457" s="631" t="s">
        <v>1</v>
      </c>
      <c r="BJ457" s="631" t="s">
        <v>613</v>
      </c>
      <c r="BK457" s="631">
        <v>1664.9169999999999</v>
      </c>
      <c r="BL457" s="631" t="s">
        <v>639</v>
      </c>
      <c r="BM457" s="631">
        <v>4.3E-3</v>
      </c>
      <c r="BN457" s="631">
        <v>4.3E-3</v>
      </c>
      <c r="BO457" s="631" t="s">
        <v>241</v>
      </c>
      <c r="BP457" s="631">
        <v>1</v>
      </c>
      <c r="BQ457" s="631"/>
      <c r="BR457" s="631"/>
      <c r="BS457" s="631"/>
      <c r="BT457" s="631"/>
      <c r="BU457" s="631"/>
      <c r="BV457" s="631"/>
      <c r="BW457" s="631"/>
      <c r="BX457" s="631"/>
      <c r="BY457" s="631"/>
      <c r="BZ457" s="631"/>
      <c r="CA457" s="631"/>
      <c r="CB457" s="637"/>
      <c r="CC457" s="636"/>
      <c r="CD457" s="636"/>
      <c r="CE457" s="637"/>
      <c r="CF457" s="637"/>
      <c r="CG457" s="637"/>
      <c r="CH457" s="637"/>
      <c r="CI457" s="636"/>
      <c r="CJ457" s="636"/>
      <c r="CK457" s="637"/>
      <c r="CL457" s="637"/>
      <c r="CM457" s="637"/>
      <c r="CN457" s="705"/>
      <c r="CO457" s="667">
        <f t="shared" si="173"/>
        <v>4.3E-3</v>
      </c>
      <c r="CP457" s="88">
        <f t="shared" si="174"/>
        <v>4.3E-3</v>
      </c>
      <c r="CQ457" s="667">
        <f t="shared" si="175"/>
        <v>4.3E-3</v>
      </c>
    </row>
    <row r="458" spans="22:95" s="65" customFormat="1" ht="15" hidden="1" customHeight="1" x14ac:dyDescent="0.25">
      <c r="V458" s="631"/>
      <c r="AA458" s="632"/>
      <c r="AB458" s="632"/>
      <c r="AD458" s="632"/>
      <c r="AE458" s="633"/>
      <c r="AH458" s="634"/>
      <c r="AI458" s="634"/>
      <c r="AK458" s="632"/>
      <c r="AR458" s="632"/>
      <c r="AV458" s="632"/>
      <c r="AX458" s="632"/>
      <c r="AY458" s="631"/>
      <c r="AZ458" s="631"/>
      <c r="BA458" s="631"/>
      <c r="BB458" s="631"/>
      <c r="BC458" s="631"/>
      <c r="BD458" s="631"/>
      <c r="BE458" s="631"/>
      <c r="BF458" s="631"/>
      <c r="BG458" s="631"/>
      <c r="BH458" s="631"/>
      <c r="BI458" s="631" t="s">
        <v>221</v>
      </c>
      <c r="BJ458" s="631" t="s">
        <v>613</v>
      </c>
      <c r="BK458" s="631">
        <v>1869.837</v>
      </c>
      <c r="BL458" s="631" t="s">
        <v>639</v>
      </c>
      <c r="BM458" s="631">
        <v>3.82E-3</v>
      </c>
      <c r="BN458" s="631">
        <v>3.82E-3</v>
      </c>
      <c r="BO458" s="631" t="s">
        <v>241</v>
      </c>
      <c r="BP458" s="631">
        <v>1</v>
      </c>
      <c r="BQ458" s="631"/>
      <c r="BR458" s="631"/>
      <c r="BS458" s="631"/>
      <c r="BT458" s="631"/>
      <c r="BU458" s="631"/>
      <c r="BV458" s="631"/>
      <c r="BW458" s="631"/>
      <c r="BX458" s="631"/>
      <c r="BY458" s="631"/>
      <c r="BZ458" s="631"/>
      <c r="CA458" s="631"/>
      <c r="CB458" s="637"/>
      <c r="CC458" s="636"/>
      <c r="CD458" s="636"/>
      <c r="CE458" s="637"/>
      <c r="CF458" s="637"/>
      <c r="CG458" s="637"/>
      <c r="CH458" s="637"/>
      <c r="CI458" s="636"/>
      <c r="CJ458" s="636"/>
      <c r="CK458" s="637"/>
      <c r="CL458" s="637"/>
      <c r="CM458" s="637"/>
      <c r="CN458" s="705"/>
      <c r="CO458" s="667">
        <f t="shared" si="173"/>
        <v>3.82E-3</v>
      </c>
      <c r="CP458" s="88">
        <f t="shared" si="174"/>
        <v>3.82E-3</v>
      </c>
      <c r="CQ458" s="667">
        <f t="shared" si="175"/>
        <v>3.82E-3</v>
      </c>
    </row>
    <row r="459" spans="22:95" s="65" customFormat="1" ht="15" hidden="1" customHeight="1" x14ac:dyDescent="0.25">
      <c r="V459" s="631"/>
      <c r="AA459" s="632"/>
      <c r="AB459" s="632"/>
      <c r="AD459" s="632"/>
      <c r="AE459" s="633"/>
      <c r="AH459" s="634"/>
      <c r="AI459" s="634"/>
      <c r="AK459" s="632"/>
      <c r="AR459" s="632"/>
      <c r="AV459" s="632"/>
      <c r="AX459" s="632"/>
      <c r="AY459" s="631"/>
      <c r="AZ459" s="631"/>
      <c r="BA459" s="631"/>
      <c r="BB459" s="631"/>
      <c r="BC459" s="631"/>
      <c r="BD459" s="631"/>
      <c r="BE459" s="631"/>
      <c r="BF459" s="631"/>
      <c r="BG459" s="631"/>
      <c r="BH459" s="631"/>
      <c r="BI459" s="631" t="s">
        <v>222</v>
      </c>
      <c r="BJ459" s="631" t="s">
        <v>613</v>
      </c>
      <c r="BK459" s="631">
        <v>1758.4449999999999</v>
      </c>
      <c r="BL459" s="631" t="s">
        <v>639</v>
      </c>
      <c r="BM459" s="631">
        <v>3.98E-3</v>
      </c>
      <c r="BN459" s="631">
        <v>3.98E-3</v>
      </c>
      <c r="BO459" s="631" t="s">
        <v>241</v>
      </c>
      <c r="BP459" s="631">
        <v>1</v>
      </c>
      <c r="BQ459" s="631"/>
      <c r="BR459" s="631"/>
      <c r="BS459" s="631"/>
      <c r="BT459" s="631"/>
      <c r="BU459" s="631"/>
      <c r="BV459" s="631"/>
      <c r="BW459" s="631"/>
      <c r="BX459" s="631"/>
      <c r="BY459" s="631"/>
      <c r="BZ459" s="631"/>
      <c r="CA459" s="631"/>
      <c r="CB459" s="637"/>
      <c r="CC459" s="636"/>
      <c r="CD459" s="636"/>
      <c r="CE459" s="637"/>
      <c r="CF459" s="637"/>
      <c r="CG459" s="637"/>
      <c r="CH459" s="637"/>
      <c r="CI459" s="636"/>
      <c r="CJ459" s="636"/>
      <c r="CK459" s="637"/>
      <c r="CL459" s="637"/>
      <c r="CM459" s="637"/>
      <c r="CN459" s="705"/>
      <c r="CO459" s="667">
        <f t="shared" si="173"/>
        <v>3.98E-3</v>
      </c>
      <c r="CP459" s="88">
        <f t="shared" si="174"/>
        <v>3.98E-3</v>
      </c>
      <c r="CQ459" s="667">
        <f t="shared" si="175"/>
        <v>3.98E-3</v>
      </c>
    </row>
    <row r="460" spans="22:95" s="65" customFormat="1" ht="15" hidden="1" customHeight="1" x14ac:dyDescent="0.25">
      <c r="V460" s="631"/>
      <c r="AA460" s="632"/>
      <c r="AB460" s="632"/>
      <c r="AD460" s="632"/>
      <c r="AE460" s="633"/>
      <c r="AH460" s="634"/>
      <c r="AI460" s="634"/>
      <c r="AK460" s="632"/>
      <c r="AR460" s="632"/>
      <c r="AV460" s="632"/>
      <c r="AX460" s="632"/>
      <c r="AY460" s="631"/>
      <c r="AZ460" s="631"/>
      <c r="BA460" s="631"/>
      <c r="BB460" s="631"/>
      <c r="BC460" s="631"/>
      <c r="BD460" s="631"/>
      <c r="BE460" s="631"/>
      <c r="BF460" s="631"/>
      <c r="BG460" s="631"/>
      <c r="BH460" s="631"/>
      <c r="BI460" s="631" t="s">
        <v>223</v>
      </c>
      <c r="BJ460" s="631" t="s">
        <v>613</v>
      </c>
      <c r="BK460" s="631" t="s">
        <v>402</v>
      </c>
      <c r="BL460" s="631" t="s">
        <v>639</v>
      </c>
      <c r="BM460" s="631">
        <v>3.5799999999999998E-3</v>
      </c>
      <c r="BN460" s="631">
        <v>3.5799999999999998E-3</v>
      </c>
      <c r="BO460" s="631" t="s">
        <v>241</v>
      </c>
      <c r="BP460" s="631">
        <v>1</v>
      </c>
      <c r="BQ460" s="631"/>
      <c r="BR460" s="631"/>
      <c r="BS460" s="631"/>
      <c r="BT460" s="631"/>
      <c r="BU460" s="631"/>
      <c r="BV460" s="631"/>
      <c r="BW460" s="631"/>
      <c r="BX460" s="631"/>
      <c r="BY460" s="631"/>
      <c r="BZ460" s="631"/>
      <c r="CA460" s="631"/>
      <c r="CB460" s="637"/>
      <c r="CC460" s="636"/>
      <c r="CD460" s="636"/>
      <c r="CE460" s="637"/>
      <c r="CF460" s="637"/>
      <c r="CG460" s="637"/>
      <c r="CH460" s="637"/>
      <c r="CI460" s="636"/>
      <c r="CJ460" s="636"/>
      <c r="CK460" s="637"/>
      <c r="CL460" s="637"/>
      <c r="CM460" s="637"/>
      <c r="CN460" s="705"/>
      <c r="CO460" s="667">
        <f t="shared" si="173"/>
        <v>3.5799999999999998E-3</v>
      </c>
      <c r="CP460" s="88">
        <f t="shared" si="174"/>
        <v>3.5799999999999998E-3</v>
      </c>
      <c r="CQ460" s="667">
        <f t="shared" si="175"/>
        <v>3.5799999999999998E-3</v>
      </c>
    </row>
    <row r="461" spans="22:95" s="65" customFormat="1" ht="15" hidden="1" customHeight="1" x14ac:dyDescent="0.25">
      <c r="V461" s="631"/>
      <c r="AA461" s="632"/>
      <c r="AB461" s="632"/>
      <c r="AD461" s="632"/>
      <c r="AE461" s="633"/>
      <c r="AH461" s="634"/>
      <c r="AI461" s="634"/>
      <c r="AK461" s="632"/>
      <c r="AR461" s="632"/>
      <c r="AV461" s="632"/>
      <c r="AX461" s="632"/>
      <c r="AY461" s="631"/>
      <c r="AZ461" s="631"/>
      <c r="BA461" s="631"/>
      <c r="BB461" s="631"/>
      <c r="BC461" s="631"/>
      <c r="BD461" s="631"/>
      <c r="BE461" s="631"/>
      <c r="BF461" s="631"/>
      <c r="BG461" s="631"/>
      <c r="BH461" s="631"/>
      <c r="BI461" s="631" t="s">
        <v>224</v>
      </c>
      <c r="BJ461" s="631" t="s">
        <v>613</v>
      </c>
      <c r="BK461" s="631">
        <v>1553.251</v>
      </c>
      <c r="BL461" s="631" t="s">
        <v>639</v>
      </c>
      <c r="BM461" s="631">
        <v>4.4900000000000001E-3</v>
      </c>
      <c r="BN461" s="631">
        <v>4.4900000000000001E-3</v>
      </c>
      <c r="BO461" s="631" t="s">
        <v>241</v>
      </c>
      <c r="BP461" s="631">
        <v>1</v>
      </c>
      <c r="BQ461" s="631"/>
      <c r="BR461" s="631"/>
      <c r="BS461" s="631"/>
      <c r="BT461" s="631"/>
      <c r="BU461" s="631"/>
      <c r="BV461" s="631"/>
      <c r="BW461" s="631"/>
      <c r="BX461" s="631"/>
      <c r="BY461" s="631"/>
      <c r="BZ461" s="631"/>
      <c r="CA461" s="631"/>
      <c r="CB461" s="637"/>
      <c r="CC461" s="636"/>
      <c r="CD461" s="636"/>
      <c r="CE461" s="637"/>
      <c r="CF461" s="637"/>
      <c r="CG461" s="637"/>
      <c r="CH461" s="637"/>
      <c r="CI461" s="636"/>
      <c r="CJ461" s="636"/>
      <c r="CK461" s="637"/>
      <c r="CL461" s="637"/>
      <c r="CM461" s="637"/>
      <c r="CN461" s="705"/>
      <c r="CO461" s="667">
        <f t="shared" si="173"/>
        <v>4.4900000000000001E-3</v>
      </c>
      <c r="CP461" s="88">
        <f t="shared" si="174"/>
        <v>4.4900000000000001E-3</v>
      </c>
      <c r="CQ461" s="667">
        <f t="shared" si="175"/>
        <v>4.4900000000000001E-3</v>
      </c>
    </row>
    <row r="462" spans="22:95" s="65" customFormat="1" ht="15" hidden="1" customHeight="1" x14ac:dyDescent="0.25">
      <c r="V462" s="631"/>
      <c r="AA462" s="632"/>
      <c r="AB462" s="632"/>
      <c r="AD462" s="632"/>
      <c r="AE462" s="633"/>
      <c r="AH462" s="634"/>
      <c r="AI462" s="634"/>
      <c r="AK462" s="632"/>
      <c r="AR462" s="632"/>
      <c r="AV462" s="632"/>
      <c r="AX462" s="632"/>
      <c r="AY462" s="631"/>
      <c r="AZ462" s="631"/>
      <c r="BA462" s="631"/>
      <c r="BB462" s="631"/>
      <c r="BC462" s="631"/>
      <c r="BD462" s="631"/>
      <c r="BE462" s="631"/>
      <c r="BF462" s="631"/>
      <c r="BG462" s="631"/>
      <c r="BH462" s="631"/>
      <c r="BI462" s="631" t="s">
        <v>225</v>
      </c>
      <c r="BJ462" s="631" t="s">
        <v>613</v>
      </c>
      <c r="BK462" s="631">
        <v>2222.1489999999999</v>
      </c>
      <c r="BL462" s="631" t="s">
        <v>639</v>
      </c>
      <c r="BM462" s="631">
        <v>3.0299999999999997E-3</v>
      </c>
      <c r="BN462" s="631">
        <v>3.0299999999999997E-3</v>
      </c>
      <c r="BO462" s="631" t="s">
        <v>241</v>
      </c>
      <c r="BP462" s="631">
        <v>1</v>
      </c>
      <c r="BQ462" s="631"/>
      <c r="BR462" s="631"/>
      <c r="BS462" s="631"/>
      <c r="BT462" s="631"/>
      <c r="BU462" s="631"/>
      <c r="BV462" s="631"/>
      <c r="BW462" s="631"/>
      <c r="BX462" s="631"/>
      <c r="BY462" s="631"/>
      <c r="BZ462" s="631"/>
      <c r="CA462" s="631"/>
      <c r="CB462" s="637"/>
      <c r="CC462" s="636"/>
      <c r="CD462" s="636"/>
      <c r="CE462" s="637"/>
      <c r="CF462" s="637"/>
      <c r="CG462" s="637"/>
      <c r="CH462" s="637"/>
      <c r="CI462" s="636"/>
      <c r="CJ462" s="636"/>
      <c r="CK462" s="637"/>
      <c r="CL462" s="637"/>
      <c r="CM462" s="637"/>
      <c r="CN462" s="705"/>
      <c r="CO462" s="667">
        <f t="shared" si="173"/>
        <v>3.0299999999999997E-3</v>
      </c>
      <c r="CP462" s="88">
        <f t="shared" si="174"/>
        <v>3.0299999999999997E-3</v>
      </c>
      <c r="CQ462" s="667">
        <f t="shared" si="175"/>
        <v>3.0299999999999997E-3</v>
      </c>
    </row>
    <row r="463" spans="22:95" s="65" customFormat="1" ht="15" hidden="1" customHeight="1" x14ac:dyDescent="0.25">
      <c r="V463" s="631"/>
      <c r="AA463" s="632"/>
      <c r="AB463" s="632"/>
      <c r="AD463" s="632"/>
      <c r="AE463" s="633"/>
      <c r="AH463" s="634"/>
      <c r="AI463" s="634"/>
      <c r="AK463" s="632"/>
      <c r="AR463" s="632"/>
      <c r="AV463" s="632"/>
      <c r="AX463" s="632"/>
      <c r="AY463" s="631"/>
      <c r="AZ463" s="631"/>
      <c r="BA463" s="631"/>
      <c r="BB463" s="631"/>
      <c r="BC463" s="631"/>
      <c r="BD463" s="631"/>
      <c r="BE463" s="631"/>
      <c r="BF463" s="631"/>
      <c r="BG463" s="631"/>
      <c r="BH463" s="631"/>
      <c r="BI463" s="631" t="s">
        <v>226</v>
      </c>
      <c r="BJ463" s="631" t="s">
        <v>613</v>
      </c>
      <c r="BK463" s="631">
        <v>1871.6690000000001</v>
      </c>
      <c r="BL463" s="631" t="s">
        <v>639</v>
      </c>
      <c r="BM463" s="631">
        <v>3.7299999999999998E-3</v>
      </c>
      <c r="BN463" s="631">
        <v>3.7299999999999998E-3</v>
      </c>
      <c r="BO463" s="631" t="s">
        <v>241</v>
      </c>
      <c r="BP463" s="631">
        <v>1</v>
      </c>
      <c r="BQ463" s="631"/>
      <c r="BR463" s="631"/>
      <c r="BS463" s="631"/>
      <c r="BT463" s="631"/>
      <c r="BU463" s="631"/>
      <c r="BV463" s="631"/>
      <c r="BW463" s="631"/>
      <c r="BX463" s="631"/>
      <c r="BY463" s="631"/>
      <c r="BZ463" s="631"/>
      <c r="CA463" s="631"/>
      <c r="CB463" s="637"/>
      <c r="CC463" s="636"/>
      <c r="CD463" s="636"/>
      <c r="CE463" s="637"/>
      <c r="CF463" s="637"/>
      <c r="CG463" s="637"/>
      <c r="CH463" s="637"/>
      <c r="CI463" s="636"/>
      <c r="CJ463" s="636"/>
      <c r="CK463" s="637"/>
      <c r="CL463" s="637"/>
      <c r="CM463" s="637"/>
      <c r="CN463" s="705"/>
      <c r="CO463" s="667">
        <f t="shared" si="173"/>
        <v>3.7299999999999998E-3</v>
      </c>
      <c r="CP463" s="88">
        <f t="shared" si="174"/>
        <v>3.7299999999999998E-3</v>
      </c>
      <c r="CQ463" s="667">
        <f t="shared" si="175"/>
        <v>3.7299999999999998E-3</v>
      </c>
    </row>
    <row r="464" spans="22:95" s="65" customFormat="1" ht="15" hidden="1" customHeight="1" x14ac:dyDescent="0.25">
      <c r="V464" s="631"/>
      <c r="AA464" s="632"/>
      <c r="AB464" s="632"/>
      <c r="AD464" s="632"/>
      <c r="AE464" s="633"/>
      <c r="AH464" s="634"/>
      <c r="AI464" s="634"/>
      <c r="AK464" s="632"/>
      <c r="AR464" s="632"/>
      <c r="AV464" s="632"/>
      <c r="AX464" s="632"/>
      <c r="AY464" s="631"/>
      <c r="AZ464" s="631"/>
      <c r="BA464" s="631"/>
      <c r="BB464" s="631"/>
      <c r="BC464" s="631"/>
      <c r="BD464" s="631"/>
      <c r="BE464" s="631"/>
      <c r="BF464" s="631"/>
      <c r="BG464" s="631"/>
      <c r="BH464" s="631"/>
      <c r="BI464" s="631" t="s">
        <v>3</v>
      </c>
      <c r="BJ464" s="631" t="s">
        <v>613</v>
      </c>
      <c r="BK464" s="631">
        <v>1521.3389999999999</v>
      </c>
      <c r="BL464" s="631" t="s">
        <v>639</v>
      </c>
      <c r="BM464" s="631">
        <v>4.4099999999999999E-3</v>
      </c>
      <c r="BN464" s="631">
        <v>4.4099999999999999E-3</v>
      </c>
      <c r="BO464" s="631" t="s">
        <v>241</v>
      </c>
      <c r="BP464" s="631">
        <v>1</v>
      </c>
      <c r="BQ464" s="631"/>
      <c r="BR464" s="631"/>
      <c r="BS464" s="631"/>
      <c r="BT464" s="631"/>
      <c r="BU464" s="631"/>
      <c r="BV464" s="631"/>
      <c r="BW464" s="631"/>
      <c r="BX464" s="631"/>
      <c r="BY464" s="631"/>
      <c r="BZ464" s="631"/>
      <c r="CA464" s="631"/>
      <c r="CB464" s="637"/>
      <c r="CC464" s="636"/>
      <c r="CD464" s="636"/>
      <c r="CE464" s="637"/>
      <c r="CF464" s="637"/>
      <c r="CG464" s="637"/>
      <c r="CH464" s="637"/>
      <c r="CI464" s="636"/>
      <c r="CJ464" s="636"/>
      <c r="CK464" s="637"/>
      <c r="CL464" s="637"/>
      <c r="CM464" s="637"/>
      <c r="CN464" s="705"/>
      <c r="CO464" s="667">
        <f t="shared" si="173"/>
        <v>4.4099999999999999E-3</v>
      </c>
      <c r="CP464" s="88">
        <f t="shared" si="174"/>
        <v>4.4099999999999999E-3</v>
      </c>
      <c r="CQ464" s="667">
        <f t="shared" si="175"/>
        <v>4.4099999999999999E-3</v>
      </c>
    </row>
    <row r="465" spans="22:95" s="65" customFormat="1" ht="15" hidden="1" customHeight="1" x14ac:dyDescent="0.25">
      <c r="V465" s="631"/>
      <c r="AA465" s="632"/>
      <c r="AB465" s="632"/>
      <c r="AD465" s="632"/>
      <c r="AE465" s="633"/>
      <c r="AH465" s="634"/>
      <c r="AI465" s="634"/>
      <c r="AK465" s="632"/>
      <c r="AR465" s="632"/>
      <c r="AV465" s="632"/>
      <c r="AX465" s="632"/>
      <c r="AY465" s="631"/>
      <c r="AZ465" s="631"/>
      <c r="BA465" s="631"/>
      <c r="BB465" s="631"/>
      <c r="BC465" s="631"/>
      <c r="BD465" s="631"/>
      <c r="BE465" s="631"/>
      <c r="BF465" s="631"/>
      <c r="BG465" s="631"/>
      <c r="BH465" s="631"/>
      <c r="BI465" s="631" t="s">
        <v>227</v>
      </c>
      <c r="BJ465" s="631" t="s">
        <v>613</v>
      </c>
      <c r="BK465" s="631">
        <v>1958.4190000000001</v>
      </c>
      <c r="BL465" s="631" t="s">
        <v>639</v>
      </c>
      <c r="BM465" s="631">
        <v>3.6800000000000001E-3</v>
      </c>
      <c r="BN465" s="631">
        <v>3.6800000000000001E-3</v>
      </c>
      <c r="BO465" s="631" t="s">
        <v>241</v>
      </c>
      <c r="BP465" s="631">
        <v>1</v>
      </c>
      <c r="BQ465" s="631"/>
      <c r="BR465" s="631"/>
      <c r="BS465" s="631"/>
      <c r="BT465" s="631"/>
      <c r="BU465" s="631"/>
      <c r="BV465" s="631"/>
      <c r="BW465" s="631"/>
      <c r="BX465" s="631"/>
      <c r="BY465" s="631"/>
      <c r="BZ465" s="631"/>
      <c r="CA465" s="631"/>
      <c r="CB465" s="637"/>
      <c r="CC465" s="636"/>
      <c r="CD465" s="636"/>
      <c r="CE465" s="637"/>
      <c r="CF465" s="637"/>
      <c r="CG465" s="637"/>
      <c r="CH465" s="637"/>
      <c r="CI465" s="636"/>
      <c r="CJ465" s="636"/>
      <c r="CK465" s="637"/>
      <c r="CL465" s="637"/>
      <c r="CM465" s="637"/>
      <c r="CN465" s="705"/>
      <c r="CO465" s="667">
        <f t="shared" si="173"/>
        <v>3.6800000000000001E-3</v>
      </c>
      <c r="CP465" s="88">
        <f t="shared" si="174"/>
        <v>3.6800000000000001E-3</v>
      </c>
      <c r="CQ465" s="667">
        <f t="shared" si="175"/>
        <v>3.6800000000000001E-3</v>
      </c>
    </row>
    <row r="466" spans="22:95" s="65" customFormat="1" ht="15" hidden="1" customHeight="1" x14ac:dyDescent="0.25">
      <c r="V466" s="631"/>
      <c r="AA466" s="632"/>
      <c r="AB466" s="632"/>
      <c r="AD466" s="632"/>
      <c r="AE466" s="633"/>
      <c r="AH466" s="634"/>
      <c r="AI466" s="634"/>
      <c r="AK466" s="632"/>
      <c r="AR466" s="632"/>
      <c r="AV466" s="632"/>
      <c r="AX466" s="632"/>
      <c r="AY466" s="631"/>
      <c r="AZ466" s="631"/>
      <c r="BA466" s="631"/>
      <c r="BB466" s="631"/>
      <c r="BC466" s="631"/>
      <c r="BD466" s="631"/>
      <c r="BE466" s="631"/>
      <c r="BF466" s="631"/>
      <c r="BG466" s="631"/>
      <c r="BH466" s="631"/>
      <c r="BI466" s="631" t="s">
        <v>228</v>
      </c>
      <c r="BJ466" s="631" t="s">
        <v>613</v>
      </c>
      <c r="BK466" s="631">
        <v>1953.38</v>
      </c>
      <c r="BL466" s="631" t="s">
        <v>639</v>
      </c>
      <c r="BM466" s="631">
        <v>3.5899999999999999E-3</v>
      </c>
      <c r="BN466" s="631">
        <v>3.5899999999999999E-3</v>
      </c>
      <c r="BO466" s="631" t="s">
        <v>241</v>
      </c>
      <c r="BP466" s="631">
        <v>1</v>
      </c>
      <c r="BQ466" s="631"/>
      <c r="BR466" s="631"/>
      <c r="BS466" s="631"/>
      <c r="BT466" s="631"/>
      <c r="BU466" s="631"/>
      <c r="BV466" s="631"/>
      <c r="BW466" s="631"/>
      <c r="BX466" s="631"/>
      <c r="BY466" s="631"/>
      <c r="BZ466" s="631"/>
      <c r="CA466" s="631"/>
      <c r="CB466" s="637"/>
      <c r="CC466" s="636"/>
      <c r="CD466" s="636"/>
      <c r="CE466" s="637"/>
      <c r="CF466" s="637"/>
      <c r="CG466" s="637"/>
      <c r="CH466" s="637"/>
      <c r="CI466" s="636"/>
      <c r="CJ466" s="636"/>
      <c r="CK466" s="637"/>
      <c r="CL466" s="637"/>
      <c r="CM466" s="637"/>
      <c r="CN466" s="705"/>
      <c r="CO466" s="667">
        <f t="shared" si="173"/>
        <v>3.5899999999999999E-3</v>
      </c>
      <c r="CP466" s="88">
        <f t="shared" si="174"/>
        <v>3.5899999999999999E-3</v>
      </c>
      <c r="CQ466" s="667">
        <f t="shared" si="175"/>
        <v>3.5899999999999999E-3</v>
      </c>
    </row>
    <row r="467" spans="22:95" s="65" customFormat="1" ht="15" hidden="1" customHeight="1" x14ac:dyDescent="0.25">
      <c r="V467" s="631"/>
      <c r="AA467" s="632"/>
      <c r="AB467" s="632"/>
      <c r="AD467" s="632"/>
      <c r="AE467" s="633"/>
      <c r="AH467" s="634"/>
      <c r="AI467" s="634"/>
      <c r="AK467" s="632"/>
      <c r="AR467" s="632"/>
      <c r="AV467" s="632"/>
      <c r="AX467" s="632"/>
      <c r="AY467" s="631"/>
      <c r="AZ467" s="631"/>
      <c r="BA467" s="631"/>
      <c r="BB467" s="631"/>
      <c r="BC467" s="631"/>
      <c r="BD467" s="631"/>
      <c r="BE467" s="631"/>
      <c r="BF467" s="631"/>
      <c r="BG467" s="631"/>
      <c r="BH467" s="631"/>
      <c r="BI467" s="631" t="s">
        <v>229</v>
      </c>
      <c r="BJ467" s="631" t="s">
        <v>613</v>
      </c>
      <c r="BK467" s="631">
        <v>2005.412</v>
      </c>
      <c r="BL467" s="631" t="s">
        <v>639</v>
      </c>
      <c r="BM467" s="631">
        <v>3.4999999999999996E-3</v>
      </c>
      <c r="BN467" s="631">
        <v>3.4999999999999996E-3</v>
      </c>
      <c r="BO467" s="631" t="s">
        <v>241</v>
      </c>
      <c r="BP467" s="631">
        <v>1</v>
      </c>
      <c r="BQ467" s="631"/>
      <c r="BR467" s="631"/>
      <c r="BS467" s="631"/>
      <c r="BT467" s="631"/>
      <c r="BU467" s="631"/>
      <c r="BV467" s="631"/>
      <c r="BW467" s="631"/>
      <c r="BX467" s="631"/>
      <c r="BY467" s="631"/>
      <c r="BZ467" s="631"/>
      <c r="CA467" s="631"/>
      <c r="CB467" s="637"/>
      <c r="CC467" s="636"/>
      <c r="CD467" s="636"/>
      <c r="CE467" s="637"/>
      <c r="CF467" s="637"/>
      <c r="CG467" s="637"/>
      <c r="CH467" s="637"/>
      <c r="CI467" s="636"/>
      <c r="CJ467" s="636"/>
      <c r="CK467" s="637"/>
      <c r="CL467" s="637"/>
      <c r="CM467" s="637"/>
      <c r="CN467" s="705"/>
      <c r="CO467" s="667">
        <f t="shared" si="173"/>
        <v>3.4999999999999996E-3</v>
      </c>
      <c r="CP467" s="88">
        <f t="shared" si="174"/>
        <v>3.4999999999999996E-3</v>
      </c>
      <c r="CQ467" s="667">
        <f t="shared" si="175"/>
        <v>3.4999999999999996E-3</v>
      </c>
    </row>
    <row r="468" spans="22:95" s="65" customFormat="1" ht="15" hidden="1" customHeight="1" x14ac:dyDescent="0.25">
      <c r="V468" s="631"/>
      <c r="AA468" s="632"/>
      <c r="AB468" s="632"/>
      <c r="AD468" s="632"/>
      <c r="AE468" s="633"/>
      <c r="AH468" s="634"/>
      <c r="AI468" s="634"/>
      <c r="AK468" s="632"/>
      <c r="AR468" s="632"/>
      <c r="AV468" s="632"/>
      <c r="AX468" s="632"/>
      <c r="AY468" s="631"/>
      <c r="AZ468" s="631"/>
      <c r="BA468" s="631"/>
      <c r="BB468" s="631"/>
      <c r="BC468" s="631"/>
      <c r="BD468" s="631"/>
      <c r="BE468" s="631"/>
      <c r="BF468" s="631"/>
      <c r="BG468" s="631"/>
      <c r="BH468" s="631"/>
      <c r="BI468" s="631" t="s">
        <v>230</v>
      </c>
      <c r="BJ468" s="631" t="s">
        <v>613</v>
      </c>
      <c r="BK468" s="631">
        <v>1942.7539999999999</v>
      </c>
      <c r="BL468" s="631" t="s">
        <v>639</v>
      </c>
      <c r="BM468" s="631">
        <v>3.5899999999999999E-3</v>
      </c>
      <c r="BN468" s="631">
        <v>3.5899999999999999E-3</v>
      </c>
      <c r="BO468" s="631" t="s">
        <v>241</v>
      </c>
      <c r="BP468" s="631">
        <v>1</v>
      </c>
      <c r="BQ468" s="631"/>
      <c r="BR468" s="631"/>
      <c r="BS468" s="631"/>
      <c r="BT468" s="631"/>
      <c r="BU468" s="631"/>
      <c r="BV468" s="631"/>
      <c r="BW468" s="631"/>
      <c r="BX468" s="631"/>
      <c r="BY468" s="631"/>
      <c r="BZ468" s="631"/>
      <c r="CA468" s="631"/>
      <c r="CB468" s="637"/>
      <c r="CC468" s="636"/>
      <c r="CD468" s="636"/>
      <c r="CE468" s="637"/>
      <c r="CF468" s="637"/>
      <c r="CG468" s="637"/>
      <c r="CH468" s="637"/>
      <c r="CI468" s="636"/>
      <c r="CJ468" s="636"/>
      <c r="CK468" s="637"/>
      <c r="CL468" s="637"/>
      <c r="CM468" s="637"/>
      <c r="CN468" s="705"/>
      <c r="CO468" s="667">
        <f t="shared" si="173"/>
        <v>3.5899999999999999E-3</v>
      </c>
      <c r="CP468" s="88">
        <f t="shared" si="174"/>
        <v>3.5899999999999999E-3</v>
      </c>
      <c r="CQ468" s="667">
        <f t="shared" si="175"/>
        <v>3.5899999999999999E-3</v>
      </c>
    </row>
    <row r="469" spans="22:95" s="65" customFormat="1" ht="15" hidden="1" customHeight="1" x14ac:dyDescent="0.25">
      <c r="V469" s="631"/>
      <c r="AA469" s="632"/>
      <c r="AB469" s="632"/>
      <c r="AD469" s="632"/>
      <c r="AE469" s="633"/>
      <c r="AH469" s="634"/>
      <c r="AI469" s="634"/>
      <c r="AK469" s="632"/>
      <c r="AR469" s="632"/>
      <c r="AV469" s="632"/>
      <c r="AX469" s="632"/>
      <c r="AY469" s="631"/>
      <c r="AZ469" s="631"/>
      <c r="BA469" s="631"/>
      <c r="BB469" s="631"/>
      <c r="BC469" s="631"/>
      <c r="BD469" s="631"/>
      <c r="BE469" s="631"/>
      <c r="BF469" s="631"/>
      <c r="BG469" s="631"/>
      <c r="BH469" s="631"/>
      <c r="BI469" s="631" t="s">
        <v>231</v>
      </c>
      <c r="BJ469" s="631" t="s">
        <v>613</v>
      </c>
      <c r="BK469" s="631">
        <v>1932.1279999999999</v>
      </c>
      <c r="BL469" s="631" t="s">
        <v>639</v>
      </c>
      <c r="BM469" s="631">
        <v>3.6099999999999999E-3</v>
      </c>
      <c r="BN469" s="631">
        <v>3.6099999999999999E-3</v>
      </c>
      <c r="BO469" s="631" t="s">
        <v>241</v>
      </c>
      <c r="BP469" s="631">
        <v>1</v>
      </c>
      <c r="BQ469" s="631"/>
      <c r="BR469" s="631"/>
      <c r="BS469" s="631"/>
      <c r="BT469" s="631"/>
      <c r="BU469" s="631"/>
      <c r="BV469" s="631"/>
      <c r="BW469" s="631"/>
      <c r="BX469" s="631"/>
      <c r="BY469" s="631"/>
      <c r="BZ469" s="631"/>
      <c r="CA469" s="631"/>
      <c r="CB469" s="637"/>
      <c r="CC469" s="636"/>
      <c r="CD469" s="636"/>
      <c r="CE469" s="637"/>
      <c r="CF469" s="637"/>
      <c r="CG469" s="637"/>
      <c r="CH469" s="637"/>
      <c r="CI469" s="636"/>
      <c r="CJ469" s="636"/>
      <c r="CK469" s="637"/>
      <c r="CL469" s="637"/>
      <c r="CM469" s="637"/>
      <c r="CN469" s="705"/>
      <c r="CO469" s="667">
        <f t="shared" si="173"/>
        <v>3.6099999999999999E-3</v>
      </c>
      <c r="CP469" s="88">
        <f t="shared" si="174"/>
        <v>3.6099999999999999E-3</v>
      </c>
      <c r="CQ469" s="667">
        <f t="shared" si="175"/>
        <v>3.6099999999999999E-3</v>
      </c>
    </row>
    <row r="470" spans="22:95" s="65" customFormat="1" ht="15" hidden="1" customHeight="1" x14ac:dyDescent="0.25">
      <c r="AY470" s="631"/>
      <c r="AZ470" s="631"/>
      <c r="BA470" s="631"/>
      <c r="BB470" s="631"/>
      <c r="BC470" s="631"/>
      <c r="BD470" s="631"/>
      <c r="BE470" s="631"/>
      <c r="BF470" s="631"/>
      <c r="BG470" s="631"/>
      <c r="BH470" s="631"/>
      <c r="BI470" s="631" t="s">
        <v>601</v>
      </c>
      <c r="BJ470" s="631" t="s">
        <v>49</v>
      </c>
      <c r="BK470" s="631">
        <v>1.521339</v>
      </c>
      <c r="BL470" s="631" t="s">
        <v>259</v>
      </c>
      <c r="BM470" s="631">
        <v>4.4099999999999999E-3</v>
      </c>
      <c r="BN470" s="631">
        <v>4.4099999999999999E-3</v>
      </c>
      <c r="BO470" s="631" t="s">
        <v>241</v>
      </c>
      <c r="BP470" s="631">
        <v>1</v>
      </c>
      <c r="BQ470" s="631"/>
      <c r="BR470" s="631"/>
      <c r="BS470" s="631"/>
      <c r="BT470" s="631"/>
      <c r="BU470" s="631"/>
      <c r="BV470" s="631"/>
      <c r="BW470" s="631"/>
      <c r="BX470" s="631"/>
      <c r="BY470" s="631"/>
      <c r="BZ470" s="631"/>
      <c r="CA470" s="631"/>
      <c r="CO470" s="667">
        <f t="shared" si="173"/>
        <v>4.4099999999999999E-3</v>
      </c>
      <c r="CP470" s="88">
        <f t="shared" si="174"/>
        <v>4.4099999999999999E-3</v>
      </c>
      <c r="CQ470" s="667">
        <f t="shared" si="175"/>
        <v>4.4099999999999999E-3</v>
      </c>
    </row>
    <row r="471" spans="22:95" s="65" customFormat="1" ht="15" hidden="1" customHeight="1" x14ac:dyDescent="0.25">
      <c r="AY471" s="631"/>
      <c r="AZ471" s="631"/>
      <c r="BA471" s="631"/>
      <c r="BB471" s="631"/>
      <c r="BC471" s="631"/>
      <c r="BD471" s="631"/>
      <c r="BE471" s="631"/>
      <c r="BF471" s="631"/>
      <c r="BG471" s="631"/>
      <c r="BH471" s="631"/>
      <c r="BI471" s="631" t="s">
        <v>602</v>
      </c>
      <c r="BJ471" s="631" t="s">
        <v>49</v>
      </c>
      <c r="BK471" s="631">
        <v>1.521339</v>
      </c>
      <c r="BL471" s="631" t="s">
        <v>259</v>
      </c>
      <c r="BM471" s="631">
        <v>4.4099999999999999E-3</v>
      </c>
      <c r="BN471" s="631">
        <v>4.4099999999999999E-3</v>
      </c>
      <c r="BO471" s="631" t="s">
        <v>241</v>
      </c>
      <c r="BP471" s="631">
        <v>1</v>
      </c>
      <c r="BQ471" s="631"/>
      <c r="BR471" s="631"/>
      <c r="BS471" s="631"/>
      <c r="BT471" s="631"/>
      <c r="BU471" s="631"/>
      <c r="BV471" s="631"/>
      <c r="BW471" s="631"/>
      <c r="BX471" s="631"/>
      <c r="BY471" s="631"/>
      <c r="BZ471" s="631"/>
      <c r="CA471" s="631"/>
      <c r="CO471" s="667">
        <f t="shared" si="173"/>
        <v>4.4099999999999999E-3</v>
      </c>
      <c r="CP471" s="88">
        <f t="shared" si="174"/>
        <v>4.4099999999999999E-3</v>
      </c>
      <c r="CQ471" s="667">
        <f t="shared" si="175"/>
        <v>4.4099999999999999E-3</v>
      </c>
    </row>
    <row r="472" spans="22:95" s="65" customFormat="1" ht="15" hidden="1" customHeight="1" x14ac:dyDescent="0.25">
      <c r="AY472" s="631"/>
      <c r="AZ472" s="631"/>
      <c r="BA472" s="631"/>
      <c r="BB472" s="631"/>
      <c r="BC472" s="631"/>
      <c r="BD472" s="631"/>
      <c r="BE472" s="631"/>
      <c r="BF472" s="631"/>
      <c r="BG472" s="631"/>
      <c r="BH472" s="631"/>
      <c r="BI472" s="631">
        <v>0</v>
      </c>
      <c r="BJ472" s="631">
        <v>0</v>
      </c>
      <c r="BK472" s="631">
        <v>0</v>
      </c>
      <c r="BL472" s="631">
        <v>0</v>
      </c>
      <c r="BM472" s="631">
        <v>0</v>
      </c>
      <c r="BN472" s="631">
        <v>0</v>
      </c>
      <c r="BO472" s="631">
        <v>0</v>
      </c>
      <c r="BP472" s="631"/>
      <c r="BQ472" s="631"/>
      <c r="BR472" s="631"/>
      <c r="BS472" s="631"/>
      <c r="BT472" s="631"/>
      <c r="BU472" s="631"/>
      <c r="BV472" s="631"/>
      <c r="BW472" s="631"/>
      <c r="BX472" s="631"/>
      <c r="BY472" s="631"/>
      <c r="BZ472" s="631"/>
      <c r="CA472" s="631"/>
      <c r="CO472" s="88"/>
      <c r="CP472" s="88"/>
      <c r="CQ472" s="88"/>
    </row>
    <row r="473" spans="22:95" s="65" customFormat="1" ht="15" hidden="1" customHeight="1" x14ac:dyDescent="0.25">
      <c r="AY473" s="631"/>
      <c r="AZ473" s="631"/>
      <c r="BA473" s="631"/>
      <c r="BB473" s="631"/>
      <c r="BC473" s="631"/>
      <c r="BD473" s="631"/>
      <c r="BE473" s="631"/>
      <c r="BF473" s="631"/>
      <c r="BG473" s="631"/>
      <c r="BH473" s="631"/>
      <c r="BI473" s="631"/>
      <c r="BJ473" s="631"/>
      <c r="BK473" s="631"/>
      <c r="BL473" s="631"/>
      <c r="BM473" s="631"/>
      <c r="BN473" s="631"/>
      <c r="BO473" s="631"/>
      <c r="BP473" s="631"/>
      <c r="BQ473" s="631"/>
      <c r="BR473" s="631"/>
      <c r="BS473" s="631"/>
      <c r="BT473" s="631"/>
      <c r="BU473" s="631"/>
      <c r="BV473" s="631"/>
      <c r="BW473" s="631"/>
      <c r="BX473" s="631"/>
      <c r="BY473" s="631"/>
      <c r="BZ473" s="631"/>
      <c r="CA473" s="631"/>
      <c r="CO473" s="88"/>
      <c r="CP473" s="88"/>
      <c r="CQ473" s="88"/>
    </row>
    <row r="474" spans="22:95" s="65" customFormat="1" ht="15" hidden="1" customHeight="1" x14ac:dyDescent="0.25">
      <c r="AY474" s="631"/>
      <c r="AZ474" s="631"/>
      <c r="BA474" s="631"/>
      <c r="BB474" s="631"/>
      <c r="BC474" s="631"/>
      <c r="BD474" s="631"/>
      <c r="BE474" s="631"/>
      <c r="BF474" s="631"/>
      <c r="BG474" s="631"/>
      <c r="BH474" s="631"/>
      <c r="BI474" s="631" t="s">
        <v>232</v>
      </c>
      <c r="BJ474" s="631"/>
      <c r="BK474" s="631" t="s">
        <v>267</v>
      </c>
      <c r="BL474" s="631"/>
      <c r="BM474" s="631" t="s">
        <v>233</v>
      </c>
      <c r="BN474" s="631" t="s">
        <v>233</v>
      </c>
      <c r="BO474" s="631" t="s">
        <v>240</v>
      </c>
      <c r="BP474" s="631"/>
      <c r="BQ474" s="631"/>
      <c r="BR474" s="631"/>
      <c r="BS474" s="631"/>
      <c r="BT474" s="631"/>
      <c r="BU474" s="631"/>
      <c r="BV474" s="631"/>
      <c r="BW474" s="631"/>
      <c r="BX474" s="631"/>
      <c r="BY474" s="631"/>
      <c r="BZ474" s="631"/>
      <c r="CA474" s="631"/>
      <c r="CO474" s="88"/>
      <c r="CP474" s="88"/>
      <c r="CQ474" s="88"/>
    </row>
    <row r="475" spans="22:95" s="65" customFormat="1" ht="15" hidden="1" customHeight="1" x14ac:dyDescent="0.25">
      <c r="AY475" s="631"/>
      <c r="AZ475" s="631"/>
      <c r="BA475" s="631"/>
      <c r="BB475" s="631"/>
      <c r="BC475" s="631"/>
      <c r="BD475" s="631"/>
      <c r="BE475" s="631"/>
      <c r="BF475" s="631"/>
      <c r="BG475" s="631"/>
      <c r="BH475" s="631"/>
      <c r="BI475" s="631"/>
      <c r="BJ475" s="631" t="s">
        <v>253</v>
      </c>
      <c r="BK475" s="631"/>
      <c r="BL475" s="631" t="s">
        <v>251</v>
      </c>
      <c r="BM475" s="631"/>
      <c r="BN475" s="631"/>
      <c r="BO475" s="631"/>
      <c r="BP475" s="631"/>
      <c r="BQ475" s="631"/>
      <c r="BR475" s="631"/>
      <c r="BS475" s="631"/>
      <c r="BT475" s="631"/>
      <c r="BU475" s="631"/>
      <c r="BV475" s="631"/>
      <c r="BW475" s="631"/>
      <c r="BX475" s="631"/>
      <c r="BY475" s="631"/>
      <c r="BZ475" s="631"/>
      <c r="CA475" s="631"/>
      <c r="CO475" s="88"/>
      <c r="CP475" s="88"/>
      <c r="CQ475" s="88"/>
    </row>
    <row r="476" spans="22:95" s="65" customFormat="1" ht="15" hidden="1" customHeight="1" x14ac:dyDescent="0.25">
      <c r="AY476" s="631"/>
      <c r="AZ476" s="631"/>
      <c r="BA476" s="631"/>
      <c r="BB476" s="631"/>
      <c r="BC476" s="631"/>
      <c r="BD476" s="631"/>
      <c r="BE476" s="631"/>
      <c r="BF476" s="631"/>
      <c r="BG476" s="631"/>
      <c r="BH476" s="631"/>
      <c r="BI476" s="631" t="s">
        <v>237</v>
      </c>
      <c r="BJ476" s="631" t="s">
        <v>252</v>
      </c>
      <c r="BK476" s="631">
        <v>6.8822999999999999</v>
      </c>
      <c r="BL476" s="631" t="s">
        <v>640</v>
      </c>
      <c r="BM476" s="631">
        <v>2.98E-3</v>
      </c>
      <c r="BN476" s="631">
        <v>2.98E-3</v>
      </c>
      <c r="BO476" s="631" t="s">
        <v>241</v>
      </c>
      <c r="BP476" s="631">
        <v>1</v>
      </c>
      <c r="BQ476" s="631"/>
      <c r="BR476" s="631"/>
      <c r="BS476" s="631"/>
      <c r="BT476" s="631"/>
      <c r="BU476" s="631"/>
      <c r="BV476" s="631"/>
      <c r="BW476" s="631"/>
      <c r="BX476" s="631"/>
      <c r="BY476" s="631"/>
      <c r="BZ476" s="631"/>
      <c r="CA476" s="631"/>
      <c r="CO476" s="88"/>
      <c r="CP476" s="88"/>
      <c r="CQ476" s="88"/>
    </row>
    <row r="477" spans="22:95" s="65" customFormat="1" ht="15" hidden="1" customHeight="1" x14ac:dyDescent="0.25">
      <c r="AY477" s="631"/>
      <c r="AZ477" s="631"/>
      <c r="BA477" s="631"/>
      <c r="BB477" s="631"/>
      <c r="BC477" s="631"/>
      <c r="BD477" s="631"/>
      <c r="BE477" s="631"/>
      <c r="BF477" s="631"/>
      <c r="BG477" s="631"/>
      <c r="BH477" s="631"/>
      <c r="BI477" s="631" t="s">
        <v>367</v>
      </c>
      <c r="BJ477" s="631" t="s">
        <v>252</v>
      </c>
      <c r="BK477" s="631">
        <v>5.9200999999999997</v>
      </c>
      <c r="BL477" s="631" t="s">
        <v>640</v>
      </c>
      <c r="BM477" s="631">
        <v>3.4799999999999996E-3</v>
      </c>
      <c r="BN477" s="631">
        <v>3.4799999999999996E-3</v>
      </c>
      <c r="BO477" s="631" t="s">
        <v>241</v>
      </c>
      <c r="BP477" s="631">
        <v>1</v>
      </c>
      <c r="BQ477" s="631"/>
      <c r="BR477" s="631"/>
      <c r="BS477" s="631"/>
      <c r="BT477" s="631"/>
      <c r="BU477" s="631"/>
      <c r="BV477" s="631"/>
      <c r="BW477" s="631"/>
      <c r="BX477" s="631"/>
      <c r="BY477" s="631"/>
      <c r="BZ477" s="631"/>
      <c r="CA477" s="631"/>
      <c r="CO477" s="88"/>
      <c r="CP477" s="88"/>
      <c r="CQ477" s="88"/>
    </row>
    <row r="478" spans="22:95" s="65" customFormat="1" ht="15" hidden="1" customHeight="1" x14ac:dyDescent="0.25">
      <c r="AY478" s="631"/>
      <c r="AZ478" s="631"/>
      <c r="BA478" s="631"/>
      <c r="BB478" s="631"/>
      <c r="BC478" s="631"/>
      <c r="BD478" s="631"/>
      <c r="BE478" s="631"/>
      <c r="BF478" s="631"/>
      <c r="BG478" s="631"/>
      <c r="BH478" s="631"/>
      <c r="BI478" s="631"/>
      <c r="BJ478" s="631"/>
      <c r="BK478" s="631"/>
      <c r="BL478" s="631"/>
      <c r="BM478" s="631"/>
      <c r="BN478" s="631"/>
      <c r="BO478" s="631"/>
      <c r="BP478" s="631"/>
      <c r="BQ478" s="631"/>
      <c r="BR478" s="631"/>
      <c r="BS478" s="631"/>
      <c r="BT478" s="631"/>
      <c r="BU478" s="631"/>
      <c r="BV478" s="631"/>
      <c r="BW478" s="631"/>
      <c r="BX478" s="631"/>
      <c r="BY478" s="631"/>
      <c r="BZ478" s="631"/>
      <c r="CA478" s="631"/>
      <c r="CO478" s="88"/>
      <c r="CP478" s="88"/>
      <c r="CQ478" s="88"/>
    </row>
    <row r="479" spans="22:95" s="65" customFormat="1" ht="15" hidden="1" customHeight="1" x14ac:dyDescent="0.25">
      <c r="AY479" s="631"/>
      <c r="AZ479" s="631"/>
      <c r="BA479" s="631"/>
      <c r="BB479" s="631"/>
      <c r="BC479" s="631"/>
      <c r="BD479" s="631"/>
      <c r="BE479" s="631"/>
      <c r="BF479" s="631"/>
      <c r="BG479" s="631"/>
      <c r="BH479" s="631"/>
      <c r="BI479" s="631"/>
      <c r="BJ479" s="631"/>
      <c r="BK479" s="631"/>
      <c r="BL479" s="631"/>
      <c r="BM479" s="631"/>
      <c r="BN479" s="631"/>
      <c r="BO479" s="631"/>
      <c r="BP479" s="631"/>
      <c r="BQ479" s="631"/>
      <c r="BR479" s="631"/>
      <c r="BS479" s="631"/>
      <c r="BT479" s="631"/>
      <c r="BU479" s="631"/>
      <c r="BV479" s="631"/>
      <c r="BW479" s="631"/>
      <c r="BX479" s="631"/>
      <c r="BY479" s="631"/>
      <c r="BZ479" s="631"/>
      <c r="CA479" s="631"/>
      <c r="CO479" s="88"/>
      <c r="CP479" s="88"/>
      <c r="CQ479" s="88"/>
    </row>
    <row r="480" spans="22:95" s="65" customFormat="1" ht="15" hidden="1" customHeight="1" x14ac:dyDescent="0.25">
      <c r="AY480" s="631"/>
      <c r="AZ480" s="631"/>
      <c r="BA480" s="631"/>
      <c r="BB480" s="631"/>
      <c r="BC480" s="631"/>
      <c r="BD480" s="631"/>
      <c r="BE480" s="631"/>
      <c r="BF480" s="631"/>
      <c r="BG480" s="631"/>
      <c r="BH480" s="631"/>
      <c r="BI480" s="631" t="s">
        <v>232</v>
      </c>
      <c r="BJ480" s="631"/>
      <c r="BK480" s="631" t="s">
        <v>267</v>
      </c>
      <c r="BL480" s="631"/>
      <c r="BM480" s="631" t="s">
        <v>233</v>
      </c>
      <c r="BN480" s="631" t="s">
        <v>233</v>
      </c>
      <c r="BO480" s="631" t="s">
        <v>240</v>
      </c>
      <c r="BP480" s="631"/>
      <c r="BQ480" s="631"/>
      <c r="BR480" s="631"/>
      <c r="BS480" s="631"/>
      <c r="BT480" s="631"/>
      <c r="BU480" s="631"/>
      <c r="BV480" s="631"/>
      <c r="BW480" s="631"/>
      <c r="BX480" s="631"/>
      <c r="BY480" s="631"/>
      <c r="BZ480" s="631"/>
      <c r="CA480" s="631"/>
      <c r="CO480" s="88"/>
      <c r="CP480" s="88"/>
      <c r="CQ480" s="88"/>
    </row>
    <row r="481" spans="22:137" s="65" customFormat="1" ht="15" hidden="1" customHeight="1" x14ac:dyDescent="0.25">
      <c r="AY481" s="631"/>
      <c r="AZ481" s="631"/>
      <c r="BA481" s="631"/>
      <c r="BB481" s="631"/>
      <c r="BC481" s="631"/>
      <c r="BD481" s="631"/>
      <c r="BE481" s="631"/>
      <c r="BF481" s="631"/>
      <c r="BG481" s="631"/>
      <c r="BH481" s="631"/>
      <c r="BI481" s="631"/>
      <c r="BJ481" s="631" t="s">
        <v>253</v>
      </c>
      <c r="BK481" s="631"/>
      <c r="BL481" s="631" t="s">
        <v>251</v>
      </c>
      <c r="BM481" s="631"/>
      <c r="BN481" s="631"/>
      <c r="BO481" s="631"/>
      <c r="BP481" s="631"/>
      <c r="BQ481" s="631"/>
      <c r="BR481" s="631"/>
      <c r="BS481" s="631"/>
      <c r="BT481" s="631"/>
      <c r="BU481" s="631"/>
      <c r="BV481" s="631"/>
      <c r="BW481" s="631"/>
      <c r="BX481" s="631"/>
      <c r="BY481" s="631"/>
      <c r="BZ481" s="631"/>
      <c r="CA481" s="631"/>
      <c r="CO481" s="88"/>
      <c r="CP481" s="88"/>
      <c r="CQ481" s="88"/>
    </row>
    <row r="482" spans="22:137" s="65" customFormat="1" ht="15" hidden="1" customHeight="1" x14ac:dyDescent="0.25">
      <c r="AY482" s="631"/>
      <c r="AZ482" s="631"/>
      <c r="BA482" s="631"/>
      <c r="BB482" s="631"/>
      <c r="BC482" s="631"/>
      <c r="BD482" s="631"/>
      <c r="BE482" s="631"/>
      <c r="BF482" s="631"/>
      <c r="BG482" s="631"/>
      <c r="BH482" s="631"/>
      <c r="BI482" s="631" t="s">
        <v>274</v>
      </c>
      <c r="BJ482" s="631" t="s">
        <v>641</v>
      </c>
      <c r="BK482" s="631">
        <v>1.8565</v>
      </c>
      <c r="BL482" s="631" t="s">
        <v>642</v>
      </c>
      <c r="BM482" s="631">
        <v>8.8870000000000005E-2</v>
      </c>
      <c r="BN482" s="631">
        <v>8.8870000000000005E-2</v>
      </c>
      <c r="BO482" s="631" t="s">
        <v>241</v>
      </c>
      <c r="BP482" s="631">
        <v>1</v>
      </c>
      <c r="BQ482" s="631"/>
      <c r="BR482" s="631"/>
      <c r="BS482" s="631"/>
      <c r="BT482" s="631"/>
      <c r="BU482" s="631"/>
      <c r="BV482" s="631"/>
      <c r="BW482" s="631"/>
      <c r="BX482" s="631"/>
      <c r="BY482" s="631"/>
      <c r="BZ482" s="631"/>
      <c r="CA482" s="631"/>
      <c r="CO482" s="88"/>
      <c r="CP482" s="88"/>
      <c r="CQ482" s="88"/>
    </row>
    <row r="483" spans="22:137" s="65" customFormat="1" ht="15" hidden="1" customHeight="1" x14ac:dyDescent="0.25">
      <c r="AY483" s="631"/>
      <c r="AZ483" s="631"/>
      <c r="BA483" s="631"/>
      <c r="BB483" s="631"/>
      <c r="BC483" s="631"/>
      <c r="BD483" s="631"/>
      <c r="BE483" s="631"/>
      <c r="BF483" s="631"/>
      <c r="BG483" s="631"/>
      <c r="BH483" s="631"/>
      <c r="BI483" s="631"/>
      <c r="BJ483" s="631"/>
      <c r="BK483" s="631"/>
      <c r="BL483" s="631"/>
      <c r="BM483" s="631"/>
      <c r="BN483" s="631"/>
      <c r="BO483" s="631"/>
      <c r="BP483" s="631"/>
      <c r="BQ483" s="631"/>
      <c r="BR483" s="631"/>
      <c r="BS483" s="631"/>
      <c r="BT483" s="631"/>
      <c r="BU483" s="631"/>
      <c r="BV483" s="631"/>
      <c r="BW483" s="631"/>
      <c r="BX483" s="631"/>
      <c r="BY483" s="631"/>
      <c r="BZ483" s="631"/>
      <c r="CA483" s="631"/>
      <c r="CO483" s="88"/>
      <c r="CP483" s="88"/>
      <c r="CQ483" s="88"/>
    </row>
    <row r="484" spans="22:137" s="65" customFormat="1" ht="15" hidden="1" customHeight="1" x14ac:dyDescent="0.25">
      <c r="AY484" s="631"/>
      <c r="AZ484" s="631"/>
      <c r="BA484" s="631"/>
      <c r="BB484" s="631"/>
      <c r="BC484" s="631"/>
      <c r="BD484" s="631"/>
      <c r="BE484" s="631"/>
      <c r="BF484" s="631"/>
      <c r="BG484" s="631"/>
      <c r="BH484" s="631"/>
      <c r="BI484" s="631"/>
      <c r="BJ484" s="631"/>
      <c r="BK484" s="631"/>
      <c r="BL484" s="631"/>
      <c r="BM484" s="631"/>
      <c r="BN484" s="631"/>
      <c r="BO484" s="631"/>
      <c r="BP484" s="631"/>
      <c r="BQ484" s="631"/>
      <c r="BR484" s="631"/>
      <c r="BS484" s="631"/>
      <c r="BT484" s="631"/>
      <c r="BU484" s="631"/>
      <c r="BV484" s="631"/>
      <c r="BW484" s="631"/>
      <c r="BX484" s="631"/>
      <c r="BY484" s="631"/>
      <c r="BZ484" s="631"/>
      <c r="CA484" s="631"/>
      <c r="CO484" s="88"/>
      <c r="CP484" s="88"/>
      <c r="CQ484" s="88"/>
    </row>
    <row r="485" spans="22:137" s="65" customFormat="1" hidden="1" x14ac:dyDescent="0.25">
      <c r="V485" s="631"/>
      <c r="AA485" s="632"/>
      <c r="AB485" s="632"/>
      <c r="AD485" s="632"/>
      <c r="AE485" s="633"/>
      <c r="AH485" s="634"/>
      <c r="AI485" s="634"/>
      <c r="AK485" s="632"/>
      <c r="AR485" s="632"/>
      <c r="AV485" s="632"/>
      <c r="AX485" s="632"/>
      <c r="AY485" s="631"/>
      <c r="AZ485" s="631"/>
      <c r="BA485" s="631"/>
      <c r="BB485" s="631"/>
      <c r="BC485" s="631"/>
      <c r="BD485" s="631"/>
      <c r="BE485" s="631"/>
      <c r="BF485" s="631"/>
      <c r="BG485" s="631"/>
      <c r="BH485" s="631"/>
      <c r="BI485" s="631"/>
      <c r="BJ485" s="631"/>
      <c r="BK485" s="631"/>
      <c r="BL485" s="631"/>
      <c r="BM485" s="631"/>
      <c r="BN485" s="631"/>
      <c r="BO485" s="631"/>
      <c r="BP485" s="631"/>
      <c r="BQ485" s="631"/>
      <c r="BR485" s="631"/>
      <c r="BS485" s="631"/>
      <c r="BT485" s="631"/>
      <c r="BU485" s="631"/>
      <c r="BV485" s="631"/>
      <c r="BW485" s="631"/>
      <c r="BX485" s="631"/>
      <c r="BY485" s="631"/>
      <c r="BZ485" s="631"/>
      <c r="CA485" s="631"/>
      <c r="CB485" s="637"/>
      <c r="CC485" s="636"/>
      <c r="CD485" s="636"/>
      <c r="CE485" s="637"/>
      <c r="CF485" s="637"/>
      <c r="CG485" s="637"/>
      <c r="CH485" s="637"/>
      <c r="CI485" s="636"/>
      <c r="CJ485" s="636"/>
      <c r="CK485" s="637"/>
      <c r="CL485" s="637"/>
      <c r="CM485" s="637"/>
      <c r="CN485" s="705"/>
      <c r="CO485" s="88"/>
      <c r="CP485" s="88"/>
      <c r="CQ485" s="88"/>
      <c r="CR485" s="67"/>
      <c r="CS485" s="67"/>
      <c r="CT485" s="67"/>
      <c r="CU485" s="67"/>
      <c r="CV485" s="67"/>
      <c r="CW485" s="67"/>
      <c r="CX485" s="67"/>
      <c r="CY485" s="67"/>
      <c r="CZ485" s="67"/>
      <c r="DA485" s="67"/>
      <c r="DB485" s="67"/>
      <c r="DC485" s="67"/>
      <c r="DD485" s="67"/>
      <c r="DE485" s="67"/>
      <c r="DF485" s="67"/>
      <c r="DG485" s="67"/>
      <c r="DH485" s="67"/>
      <c r="DI485" s="67"/>
      <c r="DJ485" s="67"/>
      <c r="DK485" s="67"/>
      <c r="DL485" s="67"/>
      <c r="DM485" s="67"/>
      <c r="DN485" s="67"/>
      <c r="DO485" s="67"/>
      <c r="DP485" s="67"/>
      <c r="DQ485" s="67"/>
      <c r="DR485" s="67"/>
      <c r="DS485" s="67"/>
      <c r="DT485" s="67"/>
      <c r="DU485" s="67"/>
      <c r="DV485" s="67"/>
      <c r="DW485" s="67"/>
      <c r="DX485" s="67"/>
      <c r="DY485" s="67"/>
      <c r="DZ485" s="88"/>
      <c r="EA485" s="88"/>
      <c r="EB485" s="88"/>
      <c r="EC485" s="88"/>
      <c r="ED485" s="88"/>
      <c r="EE485" s="88"/>
      <c r="EF485" s="88"/>
      <c r="EG485" s="88"/>
    </row>
    <row r="486" spans="22:137" s="65" customFormat="1" hidden="1" x14ac:dyDescent="0.25">
      <c r="V486" s="631"/>
      <c r="AA486" s="632"/>
      <c r="AB486" s="632"/>
      <c r="AD486" s="632"/>
      <c r="AE486" s="633"/>
      <c r="AH486" s="634"/>
      <c r="AI486" s="634"/>
      <c r="AK486" s="632"/>
      <c r="AR486" s="632"/>
      <c r="AV486" s="632"/>
      <c r="AX486" s="632"/>
      <c r="AY486" s="631"/>
      <c r="AZ486" s="631"/>
      <c r="BA486" s="631"/>
      <c r="BB486" s="631"/>
      <c r="BC486" s="631"/>
      <c r="BD486" s="631"/>
      <c r="BE486" s="631"/>
      <c r="BF486" s="631"/>
      <c r="BG486" s="631"/>
      <c r="BH486" s="631"/>
      <c r="BI486" s="631"/>
      <c r="BJ486" s="631"/>
      <c r="BK486" s="631"/>
      <c r="BL486" s="631"/>
      <c r="BM486" s="631"/>
      <c r="BN486" s="631"/>
      <c r="BO486" s="631"/>
      <c r="BP486" s="631"/>
      <c r="BQ486" s="631"/>
      <c r="BR486" s="631"/>
      <c r="BS486" s="631"/>
      <c r="BT486" s="631"/>
      <c r="BU486" s="631"/>
      <c r="BV486" s="631"/>
      <c r="BW486" s="631"/>
      <c r="BX486" s="631"/>
      <c r="BY486" s="631"/>
      <c r="BZ486" s="631"/>
      <c r="CA486" s="631"/>
      <c r="CB486" s="637"/>
      <c r="CC486" s="636"/>
      <c r="CD486" s="636"/>
      <c r="CE486" s="637"/>
      <c r="CF486" s="637"/>
      <c r="CG486" s="637"/>
      <c r="CH486" s="637"/>
      <c r="CI486" s="636"/>
      <c r="CJ486" s="636"/>
      <c r="CK486" s="637"/>
      <c r="CL486" s="637"/>
      <c r="CM486" s="637"/>
      <c r="CN486" s="705"/>
      <c r="CO486" s="88"/>
      <c r="CP486" s="88"/>
      <c r="CQ486" s="88"/>
      <c r="CR486" s="67"/>
      <c r="CS486" s="67"/>
      <c r="CT486" s="67"/>
      <c r="CU486" s="67"/>
      <c r="CV486" s="67"/>
      <c r="CW486" s="67"/>
      <c r="CX486" s="67"/>
      <c r="CY486" s="67"/>
      <c r="CZ486" s="67"/>
      <c r="DA486" s="67"/>
      <c r="DB486" s="67"/>
      <c r="DC486" s="67"/>
      <c r="DD486" s="67"/>
      <c r="DE486" s="67"/>
      <c r="DF486" s="67"/>
      <c r="DG486" s="67"/>
      <c r="DH486" s="67"/>
      <c r="DI486" s="67"/>
      <c r="DJ486" s="67"/>
      <c r="DK486" s="67"/>
      <c r="DL486" s="67"/>
      <c r="DM486" s="67"/>
      <c r="DN486" s="67"/>
      <c r="DO486" s="67"/>
      <c r="DP486" s="67"/>
      <c r="DQ486" s="67"/>
      <c r="DR486" s="67"/>
      <c r="DS486" s="67"/>
      <c r="DT486" s="67"/>
      <c r="DU486" s="67"/>
      <c r="DV486" s="67"/>
      <c r="DW486" s="67"/>
      <c r="DX486" s="67"/>
      <c r="DY486" s="67"/>
      <c r="DZ486" s="88"/>
      <c r="EA486" s="88"/>
      <c r="EB486" s="88"/>
      <c r="EC486" s="88"/>
      <c r="ED486" s="88"/>
      <c r="EE486" s="88"/>
      <c r="EF486" s="88"/>
      <c r="EG486" s="88"/>
    </row>
    <row r="487" spans="22:137" s="65" customFormat="1" hidden="1" x14ac:dyDescent="0.25">
      <c r="V487" s="631"/>
      <c r="AA487" s="632"/>
      <c r="AB487" s="632"/>
      <c r="AD487" s="632"/>
      <c r="AE487" s="633"/>
      <c r="AH487" s="634"/>
      <c r="AI487" s="634"/>
      <c r="AK487" s="632"/>
      <c r="AR487" s="632"/>
      <c r="AV487" s="632"/>
      <c r="AX487" s="632"/>
      <c r="AY487" s="631"/>
      <c r="AZ487" s="631"/>
      <c r="BA487" s="631"/>
      <c r="BB487" s="631"/>
      <c r="BC487" s="631"/>
      <c r="BD487" s="631"/>
      <c r="BE487" s="631"/>
      <c r="BF487" s="631"/>
      <c r="BG487" s="631"/>
      <c r="BH487" s="631"/>
      <c r="BI487" s="631"/>
      <c r="BJ487" s="631"/>
      <c r="BK487" s="631"/>
      <c r="BL487" s="631"/>
      <c r="BM487" s="631"/>
      <c r="BN487" s="631"/>
      <c r="BO487" s="631"/>
      <c r="BP487" s="631"/>
      <c r="BQ487" s="631"/>
      <c r="BR487" s="631"/>
      <c r="BS487" s="631"/>
      <c r="BT487" s="631"/>
      <c r="BU487" s="631"/>
      <c r="BV487" s="631"/>
      <c r="BW487" s="631"/>
      <c r="BX487" s="631"/>
      <c r="BY487" s="631"/>
      <c r="BZ487" s="631"/>
      <c r="CA487" s="631"/>
      <c r="CB487" s="637"/>
      <c r="CC487" s="636"/>
      <c r="CD487" s="636"/>
      <c r="CE487" s="637"/>
      <c r="CF487" s="637"/>
      <c r="CG487" s="637"/>
      <c r="CH487" s="637"/>
      <c r="CI487" s="636"/>
      <c r="CJ487" s="636"/>
      <c r="CK487" s="637"/>
      <c r="CL487" s="637"/>
      <c r="CM487" s="637"/>
      <c r="CN487" s="705"/>
      <c r="CO487" s="88"/>
      <c r="CP487" s="88"/>
      <c r="CQ487" s="88"/>
      <c r="CR487" s="67"/>
      <c r="CS487" s="67"/>
      <c r="CT487" s="67"/>
      <c r="CU487" s="67"/>
      <c r="CV487" s="67"/>
      <c r="CW487" s="67"/>
      <c r="CX487" s="67"/>
      <c r="CY487" s="67"/>
      <c r="CZ487" s="67"/>
      <c r="DA487" s="67"/>
      <c r="DB487" s="67"/>
      <c r="DC487" s="67"/>
      <c r="DD487" s="67"/>
      <c r="DE487" s="67"/>
      <c r="DF487" s="67"/>
      <c r="DG487" s="67"/>
      <c r="DH487" s="67"/>
      <c r="DI487" s="67"/>
      <c r="DJ487" s="67"/>
      <c r="DK487" s="67"/>
      <c r="DL487" s="67"/>
      <c r="DM487" s="67"/>
      <c r="DN487" s="67"/>
      <c r="DO487" s="67"/>
      <c r="DP487" s="67"/>
      <c r="DQ487" s="67"/>
      <c r="DR487" s="67"/>
      <c r="DS487" s="67"/>
      <c r="DT487" s="67"/>
      <c r="DU487" s="67"/>
      <c r="DV487" s="67"/>
      <c r="DW487" s="67"/>
      <c r="DX487" s="67"/>
      <c r="DY487" s="67"/>
      <c r="DZ487" s="88"/>
      <c r="EA487" s="88"/>
      <c r="EB487" s="88"/>
      <c r="EC487" s="88"/>
      <c r="ED487" s="88"/>
      <c r="EE487" s="88"/>
      <c r="EF487" s="88"/>
      <c r="EG487" s="88"/>
    </row>
    <row r="488" spans="22:137" s="65" customFormat="1" hidden="1" x14ac:dyDescent="0.25">
      <c r="V488" s="631"/>
      <c r="AA488" s="632"/>
      <c r="AB488" s="632"/>
      <c r="AD488" s="632"/>
      <c r="AE488" s="633"/>
      <c r="AH488" s="634"/>
      <c r="AI488" s="634"/>
      <c r="AK488" s="632"/>
      <c r="AR488" s="632"/>
      <c r="AV488" s="632"/>
      <c r="AX488" s="632"/>
      <c r="AY488" s="631"/>
      <c r="AZ488" s="631"/>
      <c r="BA488" s="631"/>
      <c r="BB488" s="631"/>
      <c r="BC488" s="631"/>
      <c r="BD488" s="631"/>
      <c r="BE488" s="631"/>
      <c r="BF488" s="631"/>
      <c r="BG488" s="631"/>
      <c r="BH488" s="631"/>
      <c r="BI488" s="631"/>
      <c r="BJ488" s="631"/>
      <c r="BK488" s="631"/>
      <c r="BL488" s="631"/>
      <c r="BM488" s="631"/>
      <c r="BN488" s="631"/>
      <c r="BO488" s="631"/>
      <c r="BP488" s="631"/>
      <c r="BQ488" s="631"/>
      <c r="BR488" s="631"/>
      <c r="BS488" s="631"/>
      <c r="BT488" s="631"/>
      <c r="BU488" s="631"/>
      <c r="BV488" s="631"/>
      <c r="BW488" s="631"/>
      <c r="BX488" s="631"/>
      <c r="BY488" s="631"/>
      <c r="BZ488" s="631"/>
      <c r="CA488" s="631"/>
      <c r="CB488" s="637"/>
      <c r="CC488" s="636"/>
      <c r="CD488" s="636"/>
      <c r="CE488" s="637"/>
      <c r="CF488" s="637"/>
      <c r="CG488" s="637"/>
      <c r="CH488" s="637"/>
      <c r="CI488" s="636"/>
      <c r="CJ488" s="636"/>
      <c r="CK488" s="637"/>
      <c r="CL488" s="637"/>
      <c r="CM488" s="637"/>
      <c r="CN488" s="705"/>
      <c r="CO488" s="88"/>
      <c r="CP488" s="88"/>
      <c r="CQ488" s="88"/>
      <c r="CR488" s="67"/>
      <c r="CS488" s="67"/>
      <c r="CT488" s="67"/>
      <c r="CU488" s="67"/>
      <c r="CV488" s="67"/>
      <c r="CW488" s="67"/>
      <c r="CX488" s="67"/>
      <c r="CY488" s="67"/>
      <c r="CZ488" s="67"/>
      <c r="DA488" s="67"/>
      <c r="DB488" s="67"/>
      <c r="DC488" s="67"/>
      <c r="DD488" s="67"/>
      <c r="DE488" s="67"/>
      <c r="DF488" s="67"/>
      <c r="DG488" s="67"/>
      <c r="DH488" s="67"/>
      <c r="DI488" s="67"/>
      <c r="DJ488" s="67"/>
      <c r="DK488" s="67"/>
      <c r="DL488" s="67"/>
      <c r="DM488" s="67"/>
      <c r="DN488" s="67"/>
      <c r="DO488" s="67"/>
      <c r="DP488" s="67"/>
      <c r="DQ488" s="67"/>
      <c r="DR488" s="67"/>
      <c r="DS488" s="67"/>
      <c r="DT488" s="67"/>
      <c r="DU488" s="67"/>
      <c r="DV488" s="67"/>
      <c r="DW488" s="67"/>
      <c r="DX488" s="67"/>
      <c r="DY488" s="67"/>
      <c r="DZ488" s="88"/>
      <c r="EA488" s="88"/>
      <c r="EB488" s="88"/>
      <c r="EC488" s="88"/>
      <c r="ED488" s="88"/>
      <c r="EE488" s="88"/>
      <c r="EF488" s="88"/>
      <c r="EG488" s="88"/>
    </row>
    <row r="489" spans="22:137" s="65" customFormat="1" hidden="1" x14ac:dyDescent="0.25">
      <c r="V489" s="631"/>
      <c r="AA489" s="632"/>
      <c r="AB489" s="632"/>
      <c r="AD489" s="632"/>
      <c r="AE489" s="633"/>
      <c r="AH489" s="634"/>
      <c r="AI489" s="634"/>
      <c r="AK489" s="632"/>
      <c r="AR489" s="632"/>
      <c r="AV489" s="632"/>
      <c r="AX489" s="632"/>
      <c r="AY489" s="631"/>
      <c r="AZ489" s="631"/>
      <c r="BA489" s="631"/>
      <c r="BB489" s="631"/>
      <c r="BC489" s="631"/>
      <c r="BD489" s="631"/>
      <c r="BE489" s="631"/>
      <c r="BF489" s="631"/>
      <c r="BG489" s="631"/>
      <c r="BH489" s="631"/>
      <c r="BI489" s="631"/>
      <c r="BJ489" s="631"/>
      <c r="BK489" s="631"/>
      <c r="BL489" s="631"/>
      <c r="BM489" s="631"/>
      <c r="BN489" s="631"/>
      <c r="BO489" s="631"/>
      <c r="BP489" s="631"/>
      <c r="BQ489" s="631"/>
      <c r="BR489" s="631"/>
      <c r="BS489" s="631"/>
      <c r="BT489" s="631"/>
      <c r="BU489" s="631"/>
      <c r="BV489" s="631"/>
      <c r="BW489" s="631"/>
      <c r="BX489" s="631"/>
      <c r="BY489" s="631"/>
      <c r="BZ489" s="631"/>
      <c r="CA489" s="631"/>
      <c r="CB489" s="637"/>
      <c r="CC489" s="636"/>
      <c r="CD489" s="636"/>
      <c r="CE489" s="637"/>
      <c r="CF489" s="637"/>
      <c r="CG489" s="637"/>
      <c r="CH489" s="637"/>
      <c r="CI489" s="636"/>
      <c r="CJ489" s="636"/>
      <c r="CK489" s="637"/>
      <c r="CL489" s="637"/>
      <c r="CM489" s="637"/>
      <c r="CN489" s="705"/>
      <c r="CO489" s="88"/>
      <c r="CP489" s="88"/>
      <c r="CQ489" s="88"/>
      <c r="CR489" s="67"/>
      <c r="CS489" s="67"/>
      <c r="CT489" s="67"/>
      <c r="CU489" s="67"/>
      <c r="CV489" s="67"/>
      <c r="CW489" s="67"/>
      <c r="CX489" s="67"/>
      <c r="CY489" s="67"/>
      <c r="CZ489" s="67"/>
      <c r="DA489" s="67"/>
      <c r="DB489" s="67"/>
      <c r="DC489" s="67"/>
      <c r="DD489" s="67"/>
      <c r="DE489" s="67"/>
      <c r="DF489" s="67"/>
      <c r="DG489" s="67"/>
      <c r="DH489" s="67"/>
      <c r="DI489" s="67"/>
      <c r="DJ489" s="67"/>
      <c r="DK489" s="67"/>
      <c r="DL489" s="67"/>
      <c r="DM489" s="67"/>
      <c r="DN489" s="67"/>
      <c r="DO489" s="67"/>
      <c r="DP489" s="67"/>
      <c r="DQ489" s="67"/>
      <c r="DR489" s="67"/>
      <c r="DS489" s="67"/>
      <c r="DT489" s="67"/>
      <c r="DU489" s="67"/>
      <c r="DV489" s="67"/>
      <c r="DW489" s="67"/>
      <c r="DX489" s="67"/>
      <c r="DY489" s="67"/>
      <c r="DZ489" s="88"/>
      <c r="EA489" s="88"/>
      <c r="EB489" s="88"/>
      <c r="EC489" s="88"/>
      <c r="ED489" s="88"/>
      <c r="EE489" s="88"/>
      <c r="EF489" s="88"/>
      <c r="EG489" s="88"/>
    </row>
    <row r="490" spans="22:137" s="65" customFormat="1" hidden="1" x14ac:dyDescent="0.25">
      <c r="V490" s="631"/>
      <c r="AA490" s="632"/>
      <c r="AB490" s="632"/>
      <c r="AD490" s="632"/>
      <c r="AE490" s="633"/>
      <c r="AH490" s="634"/>
      <c r="AI490" s="634"/>
      <c r="AK490" s="632"/>
      <c r="AR490" s="632"/>
      <c r="AV490" s="632"/>
      <c r="AX490" s="632"/>
      <c r="AY490" s="631"/>
      <c r="AZ490" s="631"/>
      <c r="BA490" s="631"/>
      <c r="BB490" s="631"/>
      <c r="BC490" s="631"/>
      <c r="BD490" s="631"/>
      <c r="BE490" s="631"/>
      <c r="BF490" s="631"/>
      <c r="BG490" s="631"/>
      <c r="BH490" s="631"/>
      <c r="BI490" s="631"/>
      <c r="BJ490" s="631"/>
      <c r="BK490" s="631"/>
      <c r="BL490" s="631"/>
      <c r="BM490" s="631"/>
      <c r="BN490" s="631"/>
      <c r="BO490" s="631"/>
      <c r="BP490" s="631"/>
      <c r="BQ490" s="631"/>
      <c r="BR490" s="631"/>
      <c r="BS490" s="631"/>
      <c r="BT490" s="631"/>
      <c r="BU490" s="631"/>
      <c r="BV490" s="631"/>
      <c r="BW490" s="631"/>
      <c r="BX490" s="631"/>
      <c r="BY490" s="631"/>
      <c r="BZ490" s="631"/>
      <c r="CA490" s="631"/>
      <c r="CB490" s="637"/>
      <c r="CC490" s="636"/>
      <c r="CD490" s="636"/>
      <c r="CE490" s="637"/>
      <c r="CF490" s="637"/>
      <c r="CG490" s="637"/>
      <c r="CH490" s="637"/>
      <c r="CI490" s="636"/>
      <c r="CJ490" s="636"/>
      <c r="CK490" s="637"/>
      <c r="CL490" s="637"/>
      <c r="CM490" s="637"/>
      <c r="CN490" s="705"/>
      <c r="CO490" s="88"/>
      <c r="CP490" s="88"/>
      <c r="CQ490" s="88"/>
      <c r="CR490" s="67"/>
      <c r="CS490" s="67"/>
      <c r="CT490" s="67"/>
      <c r="CU490" s="67"/>
      <c r="CV490" s="67"/>
      <c r="CW490" s="67"/>
      <c r="CX490" s="67"/>
      <c r="CY490" s="67"/>
      <c r="CZ490" s="67"/>
      <c r="DA490" s="67"/>
      <c r="DB490" s="67"/>
      <c r="DC490" s="67"/>
      <c r="DD490" s="67"/>
      <c r="DE490" s="67"/>
      <c r="DF490" s="67"/>
      <c r="DG490" s="67"/>
      <c r="DH490" s="67"/>
      <c r="DI490" s="67"/>
      <c r="DJ490" s="67"/>
      <c r="DK490" s="67"/>
      <c r="DL490" s="67"/>
      <c r="DM490" s="67"/>
      <c r="DN490" s="67"/>
      <c r="DO490" s="67"/>
      <c r="DP490" s="67"/>
      <c r="DQ490" s="67"/>
      <c r="DR490" s="67"/>
      <c r="DS490" s="67"/>
      <c r="DT490" s="67"/>
      <c r="DU490" s="67"/>
      <c r="DV490" s="67"/>
      <c r="DW490" s="67"/>
      <c r="DX490" s="67"/>
      <c r="DY490" s="67"/>
      <c r="DZ490" s="88"/>
      <c r="EA490" s="88"/>
      <c r="EB490" s="88"/>
      <c r="EC490" s="88"/>
      <c r="ED490" s="88"/>
      <c r="EE490" s="88"/>
      <c r="EF490" s="88"/>
      <c r="EG490" s="88"/>
    </row>
    <row r="491" spans="22:137" s="65" customFormat="1" hidden="1" x14ac:dyDescent="0.25">
      <c r="V491" s="631"/>
      <c r="AA491" s="632"/>
      <c r="AB491" s="632"/>
      <c r="AD491" s="632"/>
      <c r="AE491" s="633"/>
      <c r="AH491" s="634"/>
      <c r="AI491" s="634"/>
      <c r="AK491" s="632"/>
      <c r="AR491" s="632"/>
      <c r="AV491" s="632"/>
      <c r="AX491" s="632"/>
      <c r="AY491" s="631"/>
      <c r="AZ491" s="631"/>
      <c r="BA491" s="631"/>
      <c r="BB491" s="631"/>
      <c r="BC491" s="631"/>
      <c r="BD491" s="631"/>
      <c r="BE491" s="631"/>
      <c r="BF491" s="631"/>
      <c r="BG491" s="631"/>
      <c r="BH491" s="631"/>
      <c r="BI491" s="631"/>
      <c r="BJ491" s="631"/>
      <c r="BK491" s="631"/>
      <c r="BL491" s="631"/>
      <c r="BM491" s="631"/>
      <c r="BN491" s="631"/>
      <c r="BO491" s="631"/>
      <c r="BP491" s="631"/>
      <c r="BQ491" s="631"/>
      <c r="BR491" s="631"/>
      <c r="BS491" s="631"/>
      <c r="BT491" s="631"/>
      <c r="BU491" s="631"/>
      <c r="BV491" s="631"/>
      <c r="BW491" s="631"/>
      <c r="BX491" s="631"/>
      <c r="BY491" s="631"/>
      <c r="BZ491" s="631"/>
      <c r="CA491" s="631"/>
      <c r="CB491" s="637"/>
      <c r="CC491" s="636"/>
      <c r="CD491" s="636"/>
      <c r="CE491" s="637"/>
      <c r="CF491" s="637"/>
      <c r="CG491" s="637"/>
      <c r="CH491" s="637"/>
      <c r="CI491" s="636"/>
      <c r="CJ491" s="636"/>
      <c r="CK491" s="637"/>
      <c r="CL491" s="637"/>
      <c r="CM491" s="637"/>
      <c r="CN491" s="705"/>
      <c r="CO491" s="88"/>
      <c r="CP491" s="88"/>
      <c r="CQ491" s="88"/>
      <c r="CR491" s="67"/>
      <c r="CS491" s="67"/>
      <c r="CT491" s="67"/>
      <c r="CU491" s="67"/>
      <c r="CV491" s="67"/>
      <c r="CW491" s="67"/>
      <c r="CX491" s="67"/>
      <c r="CY491" s="67"/>
      <c r="CZ491" s="67"/>
      <c r="DA491" s="67"/>
      <c r="DB491" s="67"/>
      <c r="DC491" s="67"/>
      <c r="DD491" s="67"/>
      <c r="DE491" s="67"/>
      <c r="DF491" s="67"/>
      <c r="DG491" s="67"/>
      <c r="DH491" s="67"/>
      <c r="DI491" s="67"/>
      <c r="DJ491" s="67"/>
      <c r="DK491" s="67"/>
      <c r="DL491" s="67"/>
      <c r="DM491" s="67"/>
      <c r="DN491" s="67"/>
      <c r="DO491" s="67"/>
      <c r="DP491" s="67"/>
      <c r="DQ491" s="67"/>
      <c r="DR491" s="67"/>
      <c r="DS491" s="67"/>
      <c r="DT491" s="67"/>
      <c r="DU491" s="67"/>
      <c r="DV491" s="67"/>
      <c r="DW491" s="67"/>
      <c r="DX491" s="67"/>
      <c r="DY491" s="67"/>
      <c r="DZ491" s="88"/>
      <c r="EA491" s="88"/>
      <c r="EB491" s="88"/>
      <c r="EC491" s="88"/>
      <c r="ED491" s="88"/>
      <c r="EE491" s="88"/>
      <c r="EF491" s="88"/>
      <c r="EG491" s="88"/>
    </row>
    <row r="492" spans="22:137" s="65" customFormat="1" hidden="1" x14ac:dyDescent="0.25">
      <c r="V492" s="631"/>
      <c r="AA492" s="632"/>
      <c r="AB492" s="632"/>
      <c r="AD492" s="632"/>
      <c r="AE492" s="633"/>
      <c r="AH492" s="634"/>
      <c r="AI492" s="634"/>
      <c r="AK492" s="632"/>
      <c r="AR492" s="632"/>
      <c r="AV492" s="632"/>
      <c r="AX492" s="632"/>
      <c r="AY492" s="631"/>
      <c r="AZ492" s="631"/>
      <c r="BA492" s="631"/>
      <c r="BB492" s="631"/>
      <c r="BC492" s="631"/>
      <c r="BD492" s="631"/>
      <c r="BE492" s="631"/>
      <c r="BF492" s="631"/>
      <c r="BG492" s="631"/>
      <c r="BH492" s="631"/>
      <c r="BI492" s="631"/>
      <c r="BJ492" s="631"/>
      <c r="BK492" s="631"/>
      <c r="BL492" s="631"/>
      <c r="BM492" s="631"/>
      <c r="BN492" s="631"/>
      <c r="BO492" s="631"/>
      <c r="BP492" s="631"/>
      <c r="BQ492" s="631"/>
      <c r="BR492" s="631"/>
      <c r="BS492" s="631"/>
      <c r="BT492" s="631"/>
      <c r="BU492" s="631"/>
      <c r="BV492" s="631"/>
      <c r="BW492" s="631"/>
      <c r="BX492" s="631"/>
      <c r="BY492" s="631"/>
      <c r="BZ492" s="631"/>
      <c r="CA492" s="631"/>
      <c r="CB492" s="637"/>
      <c r="CC492" s="636"/>
      <c r="CD492" s="636"/>
      <c r="CE492" s="637"/>
      <c r="CF492" s="637"/>
      <c r="CG492" s="637"/>
      <c r="CH492" s="637"/>
      <c r="CI492" s="636"/>
      <c r="CJ492" s="636"/>
      <c r="CK492" s="637"/>
      <c r="CL492" s="637"/>
      <c r="CM492" s="637"/>
      <c r="CN492" s="705"/>
      <c r="CO492" s="88"/>
      <c r="CP492" s="88"/>
      <c r="CQ492" s="88"/>
      <c r="CR492" s="67"/>
      <c r="CS492" s="67"/>
      <c r="CT492" s="67"/>
      <c r="CU492" s="67"/>
      <c r="CV492" s="67"/>
      <c r="CW492" s="67"/>
      <c r="CX492" s="67"/>
      <c r="CY492" s="67"/>
      <c r="CZ492" s="67"/>
      <c r="DA492" s="67"/>
      <c r="DB492" s="67"/>
      <c r="DC492" s="67"/>
      <c r="DD492" s="67"/>
      <c r="DE492" s="67"/>
      <c r="DF492" s="67"/>
      <c r="DG492" s="67"/>
      <c r="DH492" s="67"/>
      <c r="DI492" s="67"/>
      <c r="DJ492" s="67"/>
      <c r="DK492" s="67"/>
      <c r="DL492" s="67"/>
      <c r="DM492" s="67"/>
      <c r="DN492" s="67"/>
      <c r="DO492" s="67"/>
      <c r="DP492" s="67"/>
      <c r="DQ492" s="67"/>
      <c r="DR492" s="67"/>
      <c r="DS492" s="67"/>
      <c r="DT492" s="67"/>
      <c r="DU492" s="67"/>
      <c r="DV492" s="67"/>
      <c r="DW492" s="67"/>
      <c r="DX492" s="67"/>
      <c r="DY492" s="67"/>
      <c r="DZ492" s="88"/>
      <c r="EA492" s="88"/>
      <c r="EB492" s="88"/>
      <c r="EC492" s="88"/>
      <c r="ED492" s="88"/>
      <c r="EE492" s="88"/>
      <c r="EF492" s="88"/>
      <c r="EG492" s="88"/>
    </row>
    <row r="493" spans="22:137" s="65" customFormat="1" hidden="1" x14ac:dyDescent="0.25">
      <c r="V493" s="631"/>
      <c r="AA493" s="632"/>
      <c r="AB493" s="632"/>
      <c r="AD493" s="632"/>
      <c r="AE493" s="633"/>
      <c r="AH493" s="634"/>
      <c r="AI493" s="634"/>
      <c r="AK493" s="632"/>
      <c r="AR493" s="632"/>
      <c r="AV493" s="632"/>
      <c r="AX493" s="632"/>
      <c r="AY493" s="631"/>
      <c r="AZ493" s="631"/>
      <c r="BA493" s="631"/>
      <c r="BB493" s="631"/>
      <c r="BC493" s="631"/>
      <c r="BD493" s="631"/>
      <c r="BE493" s="631"/>
      <c r="BF493" s="631"/>
      <c r="BG493" s="631"/>
      <c r="BH493" s="631"/>
      <c r="BI493" s="631"/>
      <c r="BJ493" s="631"/>
      <c r="BK493" s="631"/>
      <c r="BL493" s="631"/>
      <c r="BM493" s="631"/>
      <c r="BN493" s="631"/>
      <c r="BO493" s="631"/>
      <c r="BP493" s="631"/>
      <c r="BQ493" s="631"/>
      <c r="BR493" s="631"/>
      <c r="BS493" s="631"/>
      <c r="BT493" s="631"/>
      <c r="BU493" s="631"/>
      <c r="BV493" s="631"/>
      <c r="BW493" s="631"/>
      <c r="BX493" s="631"/>
      <c r="BY493" s="631"/>
      <c r="BZ493" s="631"/>
      <c r="CA493" s="631"/>
      <c r="CB493" s="637"/>
      <c r="CC493" s="636"/>
      <c r="CD493" s="636"/>
      <c r="CE493" s="637"/>
      <c r="CF493" s="637"/>
      <c r="CG493" s="637"/>
      <c r="CH493" s="637"/>
      <c r="CI493" s="636"/>
      <c r="CJ493" s="636"/>
      <c r="CK493" s="637"/>
      <c r="CL493" s="637"/>
      <c r="CM493" s="637"/>
      <c r="CN493" s="705"/>
      <c r="CO493" s="88"/>
      <c r="CP493" s="88"/>
      <c r="CQ493" s="88"/>
      <c r="CR493" s="67"/>
      <c r="CS493" s="67"/>
      <c r="CT493" s="67"/>
      <c r="CU493" s="67"/>
      <c r="CV493" s="67"/>
      <c r="CW493" s="67"/>
      <c r="CX493" s="67"/>
      <c r="CY493" s="67"/>
      <c r="CZ493" s="67"/>
      <c r="DA493" s="67"/>
      <c r="DB493" s="67"/>
      <c r="DC493" s="67"/>
      <c r="DD493" s="67"/>
      <c r="DE493" s="67"/>
      <c r="DF493" s="67"/>
      <c r="DG493" s="67"/>
      <c r="DH493" s="67"/>
      <c r="DI493" s="67"/>
      <c r="DJ493" s="67"/>
      <c r="DK493" s="67"/>
      <c r="DL493" s="67"/>
      <c r="DM493" s="67"/>
      <c r="DN493" s="67"/>
      <c r="DO493" s="67"/>
      <c r="DP493" s="67"/>
      <c r="DQ493" s="67"/>
      <c r="DR493" s="67"/>
      <c r="DS493" s="67"/>
      <c r="DT493" s="67"/>
      <c r="DU493" s="67"/>
      <c r="DV493" s="67"/>
      <c r="DW493" s="67"/>
      <c r="DX493" s="67"/>
      <c r="DY493" s="67"/>
      <c r="DZ493" s="88"/>
      <c r="EA493" s="88"/>
      <c r="EB493" s="88"/>
      <c r="EC493" s="88"/>
      <c r="ED493" s="88"/>
      <c r="EE493" s="88"/>
      <c r="EF493" s="88"/>
      <c r="EG493" s="88"/>
    </row>
    <row r="494" spans="22:137" s="65" customFormat="1" hidden="1" x14ac:dyDescent="0.25">
      <c r="V494" s="631"/>
      <c r="AA494" s="632"/>
      <c r="AB494" s="632"/>
      <c r="AD494" s="632"/>
      <c r="AE494" s="633"/>
      <c r="AH494" s="634"/>
      <c r="AI494" s="634"/>
      <c r="AK494" s="632"/>
      <c r="AR494" s="632"/>
      <c r="AV494" s="632"/>
      <c r="AX494" s="632"/>
      <c r="AY494" s="631"/>
      <c r="AZ494" s="631"/>
      <c r="BA494" s="631"/>
      <c r="BB494" s="631"/>
      <c r="BC494" s="631"/>
      <c r="BD494" s="631"/>
      <c r="BE494" s="631"/>
      <c r="BF494" s="631"/>
      <c r="BG494" s="631"/>
      <c r="BH494" s="631"/>
      <c r="BI494" s="631"/>
      <c r="BJ494" s="631"/>
      <c r="BK494" s="631"/>
      <c r="BL494" s="631"/>
      <c r="BM494" s="631"/>
      <c r="BN494" s="631"/>
      <c r="BO494" s="631"/>
      <c r="BP494" s="631"/>
      <c r="BQ494" s="631"/>
      <c r="BR494" s="631"/>
      <c r="BS494" s="631"/>
      <c r="BT494" s="631"/>
      <c r="BU494" s="631"/>
      <c r="BV494" s="631"/>
      <c r="BW494" s="631"/>
      <c r="BX494" s="631"/>
      <c r="BY494" s="631"/>
      <c r="BZ494" s="631"/>
      <c r="CA494" s="631"/>
      <c r="CB494" s="637"/>
      <c r="CC494" s="636"/>
      <c r="CD494" s="636"/>
      <c r="CE494" s="637"/>
      <c r="CF494" s="637"/>
      <c r="CG494" s="637"/>
      <c r="CH494" s="637"/>
      <c r="CI494" s="636"/>
      <c r="CJ494" s="636"/>
      <c r="CK494" s="637"/>
      <c r="CL494" s="637"/>
      <c r="CM494" s="637"/>
      <c r="CN494" s="705"/>
      <c r="CO494" s="88"/>
      <c r="CP494" s="88"/>
      <c r="CQ494" s="88"/>
      <c r="CR494" s="67"/>
      <c r="CS494" s="67"/>
      <c r="CT494" s="67"/>
      <c r="CU494" s="67"/>
      <c r="CV494" s="67"/>
      <c r="CW494" s="67"/>
      <c r="CX494" s="67"/>
      <c r="CY494" s="67"/>
      <c r="CZ494" s="67"/>
      <c r="DA494" s="67"/>
      <c r="DB494" s="67"/>
      <c r="DC494" s="67"/>
      <c r="DD494" s="67"/>
      <c r="DE494" s="67"/>
      <c r="DF494" s="67"/>
      <c r="DG494" s="67"/>
      <c r="DH494" s="67"/>
      <c r="DI494" s="67"/>
      <c r="DJ494" s="67"/>
      <c r="DK494" s="67"/>
      <c r="DL494" s="67"/>
      <c r="DM494" s="67"/>
      <c r="DN494" s="67"/>
      <c r="DO494" s="67"/>
      <c r="DP494" s="67"/>
      <c r="DQ494" s="67"/>
      <c r="DR494" s="67"/>
      <c r="DS494" s="67"/>
      <c r="DT494" s="67"/>
      <c r="DU494" s="67"/>
      <c r="DV494" s="67"/>
      <c r="DW494" s="67"/>
      <c r="DX494" s="67"/>
      <c r="DY494" s="67"/>
      <c r="DZ494" s="88"/>
      <c r="EA494" s="88"/>
      <c r="EB494" s="88"/>
      <c r="EC494" s="88"/>
      <c r="ED494" s="88"/>
      <c r="EE494" s="88"/>
      <c r="EF494" s="88"/>
      <c r="EG494" s="88"/>
    </row>
    <row r="495" spans="22:137" s="65" customFormat="1" hidden="1" x14ac:dyDescent="0.25">
      <c r="V495" s="631"/>
      <c r="AA495" s="632"/>
      <c r="AB495" s="632"/>
      <c r="AD495" s="632"/>
      <c r="AE495" s="633"/>
      <c r="AH495" s="634"/>
      <c r="AI495" s="634"/>
      <c r="AK495" s="632"/>
      <c r="AR495" s="632"/>
      <c r="AV495" s="632"/>
      <c r="AX495" s="632"/>
      <c r="AY495" s="631"/>
      <c r="AZ495" s="631"/>
      <c r="BA495" s="631"/>
      <c r="BB495" s="631"/>
      <c r="BC495" s="631"/>
      <c r="BD495" s="631"/>
      <c r="BE495" s="631"/>
      <c r="BF495" s="631"/>
      <c r="BG495" s="631"/>
      <c r="BH495" s="631"/>
      <c r="BI495" s="631"/>
      <c r="BJ495" s="631"/>
      <c r="BK495" s="631"/>
      <c r="BL495" s="631"/>
      <c r="BM495" s="631"/>
      <c r="BN495" s="631"/>
      <c r="BO495" s="631"/>
      <c r="BP495" s="631"/>
      <c r="BQ495" s="631"/>
      <c r="BR495" s="631"/>
      <c r="BS495" s="631"/>
      <c r="BT495" s="631"/>
      <c r="BU495" s="631"/>
      <c r="BV495" s="631"/>
      <c r="BW495" s="631"/>
      <c r="BX495" s="631"/>
      <c r="BY495" s="631"/>
      <c r="BZ495" s="631"/>
      <c r="CA495" s="631"/>
      <c r="CB495" s="637"/>
      <c r="CC495" s="636"/>
      <c r="CD495" s="636"/>
      <c r="CE495" s="637"/>
      <c r="CF495" s="637"/>
      <c r="CG495" s="637"/>
      <c r="CH495" s="637"/>
      <c r="CI495" s="636"/>
      <c r="CJ495" s="636"/>
      <c r="CK495" s="637"/>
      <c r="CL495" s="637"/>
      <c r="CM495" s="637"/>
      <c r="CN495" s="705"/>
      <c r="CO495" s="88"/>
      <c r="CP495" s="88"/>
      <c r="CQ495" s="88"/>
      <c r="CR495" s="67"/>
      <c r="CS495" s="67"/>
      <c r="CT495" s="67"/>
      <c r="CU495" s="67"/>
      <c r="CV495" s="67"/>
      <c r="CW495" s="67"/>
      <c r="CX495" s="67"/>
      <c r="CY495" s="67"/>
      <c r="CZ495" s="67"/>
      <c r="DA495" s="67"/>
      <c r="DB495" s="67"/>
      <c r="DC495" s="67"/>
      <c r="DD495" s="67"/>
      <c r="DE495" s="67"/>
      <c r="DF495" s="67"/>
      <c r="DG495" s="67"/>
      <c r="DH495" s="67"/>
      <c r="DI495" s="67"/>
      <c r="DJ495" s="67"/>
      <c r="DK495" s="67"/>
      <c r="DL495" s="67"/>
      <c r="DM495" s="67"/>
      <c r="DN495" s="67"/>
      <c r="DO495" s="67"/>
      <c r="DP495" s="67"/>
      <c r="DQ495" s="67"/>
      <c r="DR495" s="67"/>
      <c r="DS495" s="67"/>
      <c r="DT495" s="67"/>
      <c r="DU495" s="67"/>
      <c r="DV495" s="67"/>
      <c r="DW495" s="67"/>
      <c r="DX495" s="67"/>
      <c r="DY495" s="67"/>
      <c r="DZ495" s="88"/>
      <c r="EA495" s="88"/>
      <c r="EB495" s="88"/>
      <c r="EC495" s="88"/>
      <c r="ED495" s="88"/>
      <c r="EE495" s="88"/>
      <c r="EF495" s="88"/>
      <c r="EG495" s="88"/>
    </row>
    <row r="496" spans="22:137" s="65" customFormat="1" hidden="1" x14ac:dyDescent="0.25">
      <c r="V496" s="631"/>
      <c r="AA496" s="632"/>
      <c r="AB496" s="632"/>
      <c r="AD496" s="632"/>
      <c r="AE496" s="633"/>
      <c r="AH496" s="634"/>
      <c r="AI496" s="634"/>
      <c r="AK496" s="632"/>
      <c r="AR496" s="632"/>
      <c r="AV496" s="632"/>
      <c r="AX496" s="632"/>
      <c r="BB496" s="632"/>
      <c r="BC496" s="632"/>
      <c r="BE496" s="632"/>
      <c r="BH496" s="67"/>
      <c r="BI496" s="635"/>
      <c r="BJ496" s="636"/>
      <c r="BK496" s="636"/>
      <c r="BL496" s="636"/>
      <c r="BM496" s="102"/>
      <c r="BN496" s="102"/>
      <c r="BO496" s="102"/>
      <c r="BP496" s="636"/>
      <c r="BQ496" s="636"/>
      <c r="BR496" s="636"/>
      <c r="BS496" s="636"/>
      <c r="BT496" s="636"/>
      <c r="BU496" s="636"/>
      <c r="BV496" s="636"/>
      <c r="BW496" s="636"/>
      <c r="BX496" s="636"/>
      <c r="BY496" s="636"/>
      <c r="BZ496" s="636"/>
      <c r="CA496" s="636"/>
      <c r="CB496" s="637"/>
      <c r="CC496" s="636"/>
      <c r="CD496" s="636"/>
      <c r="CE496" s="637"/>
      <c r="CF496" s="637"/>
      <c r="CG496" s="637"/>
      <c r="CH496" s="637"/>
      <c r="CI496" s="636"/>
      <c r="CJ496" s="636"/>
      <c r="CK496" s="637"/>
      <c r="CL496" s="637"/>
      <c r="CM496" s="637"/>
      <c r="CN496" s="705"/>
      <c r="CO496" s="88"/>
      <c r="CP496" s="88"/>
      <c r="CQ496" s="88"/>
      <c r="CR496" s="67"/>
      <c r="CS496" s="67"/>
      <c r="CT496" s="67"/>
      <c r="CU496" s="67"/>
      <c r="CV496" s="67"/>
      <c r="CW496" s="67"/>
      <c r="CX496" s="67"/>
      <c r="CY496" s="67"/>
      <c r="CZ496" s="67"/>
      <c r="DA496" s="67"/>
      <c r="DB496" s="67"/>
      <c r="DC496" s="67"/>
      <c r="DD496" s="67"/>
      <c r="DE496" s="67"/>
      <c r="DF496" s="67"/>
      <c r="DG496" s="67"/>
      <c r="DH496" s="67"/>
      <c r="DI496" s="67"/>
      <c r="DJ496" s="67"/>
      <c r="DK496" s="67"/>
      <c r="DL496" s="67"/>
      <c r="DM496" s="67"/>
      <c r="DN496" s="67"/>
      <c r="DO496" s="67"/>
      <c r="DP496" s="67"/>
      <c r="DQ496" s="67"/>
      <c r="DR496" s="67"/>
      <c r="DS496" s="67"/>
      <c r="DT496" s="67"/>
      <c r="DU496" s="67"/>
      <c r="DV496" s="67"/>
      <c r="DW496" s="67"/>
      <c r="DX496" s="67"/>
      <c r="DY496" s="67"/>
      <c r="DZ496" s="88"/>
      <c r="EA496" s="88"/>
      <c r="EB496" s="88"/>
      <c r="EC496" s="88"/>
      <c r="ED496" s="88"/>
      <c r="EE496" s="88"/>
      <c r="EF496" s="88"/>
      <c r="EG496" s="88"/>
    </row>
    <row r="497" spans="22:137" s="65" customFormat="1" hidden="1" x14ac:dyDescent="0.25">
      <c r="V497" s="631"/>
      <c r="AA497" s="632"/>
      <c r="AB497" s="632"/>
      <c r="AD497" s="632"/>
      <c r="AE497" s="633"/>
      <c r="AH497" s="634"/>
      <c r="AI497" s="634"/>
      <c r="AK497" s="632"/>
      <c r="AR497" s="632"/>
      <c r="AV497" s="632"/>
      <c r="AX497" s="632"/>
      <c r="BB497" s="632"/>
      <c r="BC497" s="632"/>
      <c r="BE497" s="632"/>
      <c r="BH497" s="67"/>
      <c r="BI497" s="635"/>
      <c r="BJ497" s="636"/>
      <c r="BK497" s="636"/>
      <c r="BL497" s="636"/>
      <c r="BM497" s="102"/>
      <c r="BN497" s="102"/>
      <c r="BO497" s="102"/>
      <c r="BP497" s="636"/>
      <c r="BQ497" s="636"/>
      <c r="BR497" s="636"/>
      <c r="BS497" s="636"/>
      <c r="BT497" s="636"/>
      <c r="BU497" s="636"/>
      <c r="BV497" s="636"/>
      <c r="BW497" s="636"/>
      <c r="BX497" s="636"/>
      <c r="BY497" s="636"/>
      <c r="BZ497" s="636"/>
      <c r="CA497" s="636"/>
      <c r="CB497" s="637"/>
      <c r="CC497" s="636"/>
      <c r="CD497" s="636"/>
      <c r="CE497" s="637"/>
      <c r="CF497" s="637"/>
      <c r="CG497" s="637"/>
      <c r="CH497" s="637"/>
      <c r="CI497" s="636"/>
      <c r="CJ497" s="636"/>
      <c r="CK497" s="637"/>
      <c r="CL497" s="637"/>
      <c r="CM497" s="637"/>
      <c r="CN497" s="705"/>
      <c r="CO497" s="88"/>
      <c r="CP497" s="88"/>
      <c r="CQ497" s="88"/>
      <c r="CR497" s="67"/>
      <c r="CS497" s="67"/>
      <c r="CT497" s="67"/>
      <c r="CU497" s="67"/>
      <c r="CV497" s="67"/>
      <c r="CW497" s="67"/>
      <c r="CX497" s="67"/>
      <c r="CY497" s="67"/>
      <c r="CZ497" s="67"/>
      <c r="DA497" s="67"/>
      <c r="DB497" s="67"/>
      <c r="DC497" s="67"/>
      <c r="DD497" s="67"/>
      <c r="DE497" s="67"/>
      <c r="DF497" s="67"/>
      <c r="DG497" s="67"/>
      <c r="DH497" s="67"/>
      <c r="DI497" s="67"/>
      <c r="DJ497" s="67"/>
      <c r="DK497" s="67"/>
      <c r="DL497" s="67"/>
      <c r="DM497" s="67"/>
      <c r="DN497" s="67"/>
      <c r="DO497" s="67"/>
      <c r="DP497" s="67"/>
      <c r="DQ497" s="67"/>
      <c r="DR497" s="67"/>
      <c r="DS497" s="67"/>
      <c r="DT497" s="67"/>
      <c r="DU497" s="67"/>
      <c r="DV497" s="67"/>
      <c r="DW497" s="67"/>
      <c r="DX497" s="67"/>
      <c r="DY497" s="67"/>
      <c r="DZ497" s="88"/>
      <c r="EA497" s="88"/>
      <c r="EB497" s="88"/>
      <c r="EC497" s="88"/>
      <c r="ED497" s="88"/>
      <c r="EE497" s="88"/>
      <c r="EF497" s="88"/>
      <c r="EG497" s="88"/>
    </row>
    <row r="498" spans="22:137" s="65" customFormat="1" hidden="1" x14ac:dyDescent="0.25">
      <c r="V498" s="631"/>
      <c r="AA498" s="632"/>
      <c r="AB498" s="632"/>
      <c r="AD498" s="632"/>
      <c r="AE498" s="633"/>
      <c r="AH498" s="634"/>
      <c r="AI498" s="634"/>
      <c r="AK498" s="632"/>
      <c r="AR498" s="632"/>
      <c r="AV498" s="632"/>
      <c r="AX498" s="632"/>
      <c r="BB498" s="632"/>
      <c r="BC498" s="632"/>
      <c r="BE498" s="632"/>
      <c r="BH498" s="67"/>
      <c r="BI498" s="635"/>
      <c r="BJ498" s="636"/>
      <c r="BK498" s="636"/>
      <c r="BL498" s="636"/>
      <c r="BM498" s="102"/>
      <c r="BN498" s="102"/>
      <c r="BO498" s="102"/>
      <c r="BP498" s="636"/>
      <c r="BQ498" s="636"/>
      <c r="BR498" s="636"/>
      <c r="BS498" s="636"/>
      <c r="BT498" s="636"/>
      <c r="BU498" s="636"/>
      <c r="BV498" s="636"/>
      <c r="BW498" s="636"/>
      <c r="BX498" s="636"/>
      <c r="BY498" s="636"/>
      <c r="BZ498" s="636"/>
      <c r="CA498" s="636"/>
      <c r="CB498" s="637"/>
      <c r="CC498" s="636"/>
      <c r="CD498" s="636"/>
      <c r="CE498" s="637"/>
      <c r="CF498" s="637"/>
      <c r="CG498" s="637"/>
      <c r="CH498" s="637"/>
      <c r="CI498" s="636"/>
      <c r="CJ498" s="636"/>
      <c r="CK498" s="637"/>
      <c r="CL498" s="637"/>
      <c r="CM498" s="637"/>
      <c r="CN498" s="705"/>
      <c r="CO498" s="88"/>
      <c r="CP498" s="88"/>
      <c r="CQ498" s="88"/>
      <c r="CR498" s="67"/>
      <c r="CS498" s="67"/>
      <c r="CT498" s="67"/>
      <c r="CU498" s="67"/>
      <c r="CV498" s="67"/>
      <c r="CW498" s="67"/>
      <c r="CX498" s="67"/>
      <c r="CY498" s="67"/>
      <c r="CZ498" s="67"/>
      <c r="DA498" s="67"/>
      <c r="DB498" s="67"/>
      <c r="DC498" s="67"/>
      <c r="DD498" s="67"/>
      <c r="DE498" s="67"/>
      <c r="DF498" s="67"/>
      <c r="DG498" s="67"/>
      <c r="DH498" s="67"/>
      <c r="DI498" s="67"/>
      <c r="DJ498" s="67"/>
      <c r="DK498" s="67"/>
      <c r="DL498" s="67"/>
      <c r="DM498" s="67"/>
      <c r="DN498" s="67"/>
      <c r="DO498" s="67"/>
      <c r="DP498" s="67"/>
      <c r="DQ498" s="67"/>
      <c r="DR498" s="67"/>
      <c r="DS498" s="67"/>
      <c r="DT498" s="67"/>
      <c r="DU498" s="67"/>
      <c r="DV498" s="67"/>
      <c r="DW498" s="67"/>
      <c r="DX498" s="67"/>
      <c r="DY498" s="67"/>
      <c r="DZ498" s="88"/>
      <c r="EA498" s="88"/>
      <c r="EB498" s="88"/>
      <c r="EC498" s="88"/>
      <c r="ED498" s="88"/>
      <c r="EE498" s="88"/>
      <c r="EF498" s="88"/>
      <c r="EG498" s="88"/>
    </row>
    <row r="499" spans="22:137" s="65" customFormat="1" hidden="1" x14ac:dyDescent="0.25">
      <c r="V499" s="631"/>
      <c r="AA499" s="632"/>
      <c r="AB499" s="632"/>
      <c r="AD499" s="632"/>
      <c r="AE499" s="633"/>
      <c r="AH499" s="634"/>
      <c r="AI499" s="634"/>
      <c r="AK499" s="632"/>
      <c r="AR499" s="632"/>
      <c r="AV499" s="632"/>
      <c r="AX499" s="632"/>
      <c r="BB499" s="632"/>
      <c r="BC499" s="632"/>
      <c r="BE499" s="632"/>
      <c r="BH499" s="67"/>
      <c r="BI499" s="635"/>
      <c r="BJ499" s="636"/>
      <c r="BK499" s="636"/>
      <c r="BL499" s="636"/>
      <c r="BM499" s="102"/>
      <c r="BN499" s="102"/>
      <c r="BO499" s="102"/>
      <c r="BP499" s="636"/>
      <c r="BQ499" s="636"/>
      <c r="BR499" s="636"/>
      <c r="BS499" s="636"/>
      <c r="BT499" s="636"/>
      <c r="BU499" s="636"/>
      <c r="BV499" s="636"/>
      <c r="BW499" s="636"/>
      <c r="BX499" s="636"/>
      <c r="BY499" s="636"/>
      <c r="BZ499" s="636"/>
      <c r="CA499" s="636"/>
      <c r="CB499" s="637"/>
      <c r="CC499" s="636"/>
      <c r="CD499" s="636"/>
      <c r="CE499" s="637"/>
      <c r="CF499" s="637"/>
      <c r="CG499" s="637"/>
      <c r="CH499" s="637"/>
      <c r="CI499" s="636"/>
      <c r="CJ499" s="636"/>
      <c r="CK499" s="637"/>
      <c r="CL499" s="637"/>
      <c r="CM499" s="637"/>
      <c r="CN499" s="705"/>
      <c r="CO499" s="88"/>
      <c r="CP499" s="88"/>
      <c r="CQ499" s="88"/>
      <c r="CR499" s="67"/>
      <c r="CS499" s="67"/>
      <c r="CT499" s="67"/>
      <c r="CU499" s="67"/>
      <c r="CV499" s="67"/>
      <c r="CW499" s="67"/>
      <c r="CX499" s="67"/>
      <c r="CY499" s="67"/>
      <c r="CZ499" s="67"/>
      <c r="DA499" s="67"/>
      <c r="DB499" s="67"/>
      <c r="DC499" s="67"/>
      <c r="DD499" s="67"/>
      <c r="DE499" s="67"/>
      <c r="DF499" s="67"/>
      <c r="DG499" s="67"/>
      <c r="DH499" s="67"/>
      <c r="DI499" s="67"/>
      <c r="DJ499" s="67"/>
      <c r="DK499" s="67"/>
      <c r="DL499" s="67"/>
      <c r="DM499" s="67"/>
      <c r="DN499" s="67"/>
      <c r="DO499" s="67"/>
      <c r="DP499" s="67"/>
      <c r="DQ499" s="67"/>
      <c r="DR499" s="67"/>
      <c r="DS499" s="67"/>
      <c r="DT499" s="67"/>
      <c r="DU499" s="67"/>
      <c r="DV499" s="67"/>
      <c r="DW499" s="67"/>
      <c r="DX499" s="67"/>
      <c r="DY499" s="67"/>
      <c r="DZ499" s="88"/>
      <c r="EA499" s="88"/>
      <c r="EB499" s="88"/>
      <c r="EC499" s="88"/>
      <c r="ED499" s="88"/>
      <c r="EE499" s="88"/>
      <c r="EF499" s="88"/>
      <c r="EG499" s="88"/>
    </row>
    <row r="500" spans="22:137" s="65" customFormat="1" hidden="1" x14ac:dyDescent="0.25">
      <c r="V500" s="631"/>
      <c r="AA500" s="632"/>
      <c r="AB500" s="632"/>
      <c r="AD500" s="632"/>
      <c r="AE500" s="633"/>
      <c r="AH500" s="634"/>
      <c r="AI500" s="634"/>
      <c r="AK500" s="632"/>
      <c r="AR500" s="632"/>
      <c r="AV500" s="632"/>
      <c r="AX500" s="632"/>
      <c r="BB500" s="632"/>
      <c r="BC500" s="632"/>
      <c r="BE500" s="632"/>
      <c r="BH500" s="67"/>
      <c r="BI500" s="635"/>
      <c r="BJ500" s="636"/>
      <c r="BK500" s="636"/>
      <c r="BL500" s="636"/>
      <c r="BM500" s="102"/>
      <c r="BN500" s="102"/>
      <c r="BO500" s="102"/>
      <c r="BP500" s="636"/>
      <c r="BQ500" s="636"/>
      <c r="BR500" s="636"/>
      <c r="BS500" s="636"/>
      <c r="BT500" s="636"/>
      <c r="BU500" s="636"/>
      <c r="BV500" s="636"/>
      <c r="BW500" s="636"/>
      <c r="BX500" s="636"/>
      <c r="BY500" s="636"/>
      <c r="BZ500" s="636"/>
      <c r="CA500" s="636"/>
      <c r="CB500" s="637"/>
      <c r="CC500" s="636"/>
      <c r="CD500" s="636"/>
      <c r="CE500" s="637"/>
      <c r="CF500" s="637"/>
      <c r="CG500" s="637"/>
      <c r="CH500" s="637"/>
      <c r="CI500" s="636"/>
      <c r="CJ500" s="636"/>
      <c r="CK500" s="637"/>
      <c r="CL500" s="637"/>
      <c r="CM500" s="637"/>
      <c r="CN500" s="705"/>
      <c r="CO500" s="88"/>
      <c r="CP500" s="88"/>
      <c r="CQ500" s="88"/>
      <c r="CR500" s="67"/>
      <c r="CS500" s="67"/>
      <c r="CT500" s="67"/>
      <c r="CU500" s="67"/>
      <c r="CV500" s="67"/>
      <c r="CW500" s="67"/>
      <c r="CX500" s="67"/>
      <c r="CY500" s="67"/>
      <c r="CZ500" s="67"/>
      <c r="DA500" s="67"/>
      <c r="DB500" s="67"/>
      <c r="DC500" s="67"/>
      <c r="DD500" s="67"/>
      <c r="DE500" s="67"/>
      <c r="DF500" s="67"/>
      <c r="DG500" s="67"/>
      <c r="DH500" s="67"/>
      <c r="DI500" s="67"/>
      <c r="DJ500" s="67"/>
      <c r="DK500" s="67"/>
      <c r="DL500" s="67"/>
      <c r="DM500" s="67"/>
      <c r="DN500" s="67"/>
      <c r="DO500" s="67"/>
      <c r="DP500" s="67"/>
      <c r="DQ500" s="67"/>
      <c r="DR500" s="67"/>
      <c r="DS500" s="67"/>
      <c r="DT500" s="67"/>
      <c r="DU500" s="67"/>
      <c r="DV500" s="67"/>
      <c r="DW500" s="67"/>
      <c r="DX500" s="67"/>
      <c r="DY500" s="67"/>
      <c r="DZ500" s="88"/>
      <c r="EA500" s="88"/>
      <c r="EB500" s="88"/>
      <c r="EC500" s="88"/>
      <c r="ED500" s="88"/>
      <c r="EE500" s="88"/>
      <c r="EF500" s="88"/>
      <c r="EG500" s="88"/>
    </row>
    <row r="501" spans="22:137" s="65" customFormat="1" hidden="1" x14ac:dyDescent="0.25">
      <c r="V501" s="631"/>
      <c r="AA501" s="632"/>
      <c r="AB501" s="632"/>
      <c r="AD501" s="632"/>
      <c r="AE501" s="633"/>
      <c r="AH501" s="634"/>
      <c r="AI501" s="634"/>
      <c r="AK501" s="632"/>
      <c r="AR501" s="632"/>
      <c r="AV501" s="632"/>
      <c r="AX501" s="632"/>
      <c r="BB501" s="632"/>
      <c r="BC501" s="632"/>
      <c r="BE501" s="632"/>
      <c r="BH501" s="67"/>
      <c r="BI501" s="635"/>
      <c r="BJ501" s="636"/>
      <c r="BK501" s="636"/>
      <c r="BL501" s="636"/>
      <c r="BM501" s="102"/>
      <c r="BN501" s="102"/>
      <c r="BO501" s="102"/>
      <c r="BP501" s="636"/>
      <c r="BQ501" s="636"/>
      <c r="BR501" s="636"/>
      <c r="BS501" s="636"/>
      <c r="BT501" s="636"/>
      <c r="BU501" s="636"/>
      <c r="BV501" s="636"/>
      <c r="BW501" s="636"/>
      <c r="BX501" s="636"/>
      <c r="BY501" s="636"/>
      <c r="BZ501" s="636"/>
      <c r="CA501" s="636"/>
      <c r="CB501" s="637"/>
      <c r="CC501" s="636"/>
      <c r="CD501" s="636"/>
      <c r="CE501" s="637"/>
      <c r="CF501" s="637"/>
      <c r="CG501" s="637"/>
      <c r="CH501" s="637"/>
      <c r="CI501" s="636"/>
      <c r="CJ501" s="636"/>
      <c r="CK501" s="637"/>
      <c r="CL501" s="637"/>
      <c r="CM501" s="637"/>
      <c r="CN501" s="705"/>
      <c r="CO501" s="88"/>
      <c r="CP501" s="88"/>
      <c r="CQ501" s="88"/>
      <c r="CR501" s="67"/>
      <c r="CS501" s="67"/>
      <c r="CT501" s="67"/>
      <c r="CU501" s="67"/>
      <c r="CV501" s="67"/>
      <c r="CW501" s="67"/>
      <c r="CX501" s="67"/>
      <c r="CY501" s="67"/>
      <c r="CZ501" s="67"/>
      <c r="DA501" s="67"/>
      <c r="DB501" s="67"/>
      <c r="DC501" s="67"/>
      <c r="DD501" s="67"/>
      <c r="DE501" s="67"/>
      <c r="DF501" s="67"/>
      <c r="DG501" s="67"/>
      <c r="DH501" s="67"/>
      <c r="DI501" s="67"/>
      <c r="DJ501" s="67"/>
      <c r="DK501" s="67"/>
      <c r="DL501" s="67"/>
      <c r="DM501" s="67"/>
      <c r="DN501" s="67"/>
      <c r="DO501" s="67"/>
      <c r="DP501" s="67"/>
      <c r="DQ501" s="67"/>
      <c r="DR501" s="67"/>
      <c r="DS501" s="67"/>
      <c r="DT501" s="67"/>
      <c r="DU501" s="67"/>
      <c r="DV501" s="67"/>
      <c r="DW501" s="67"/>
      <c r="DX501" s="67"/>
      <c r="DY501" s="67"/>
      <c r="DZ501" s="88"/>
      <c r="EA501" s="88"/>
      <c r="EB501" s="88"/>
      <c r="EC501" s="88"/>
      <c r="ED501" s="88"/>
      <c r="EE501" s="88"/>
      <c r="EF501" s="88"/>
      <c r="EG501" s="88"/>
    </row>
    <row r="502" spans="22:137" s="65" customFormat="1" hidden="1" x14ac:dyDescent="0.25">
      <c r="V502" s="631"/>
      <c r="AA502" s="632"/>
      <c r="AB502" s="632"/>
      <c r="AD502" s="632"/>
      <c r="AE502" s="633"/>
      <c r="AH502" s="634"/>
      <c r="AI502" s="634"/>
      <c r="AK502" s="632"/>
      <c r="AR502" s="632"/>
      <c r="AV502" s="632"/>
      <c r="AX502" s="632"/>
      <c r="BB502" s="632"/>
      <c r="BC502" s="632"/>
      <c r="BE502" s="632"/>
      <c r="BH502" s="67"/>
      <c r="BI502" s="635"/>
      <c r="BJ502" s="636"/>
      <c r="BK502" s="636"/>
      <c r="BL502" s="636"/>
      <c r="BM502" s="102"/>
      <c r="BN502" s="102"/>
      <c r="BO502" s="102"/>
      <c r="BP502" s="636"/>
      <c r="BQ502" s="636"/>
      <c r="BR502" s="636"/>
      <c r="BS502" s="636"/>
      <c r="BT502" s="636"/>
      <c r="BU502" s="636"/>
      <c r="BV502" s="636"/>
      <c r="BW502" s="636"/>
      <c r="BX502" s="636"/>
      <c r="BY502" s="636"/>
      <c r="BZ502" s="636"/>
      <c r="CA502" s="636"/>
      <c r="CB502" s="637"/>
      <c r="CC502" s="636"/>
      <c r="CD502" s="636"/>
      <c r="CE502" s="637"/>
      <c r="CF502" s="637"/>
      <c r="CG502" s="637"/>
      <c r="CH502" s="637"/>
      <c r="CI502" s="636"/>
      <c r="CJ502" s="636"/>
      <c r="CK502" s="637"/>
      <c r="CL502" s="637"/>
      <c r="CM502" s="637"/>
      <c r="CN502" s="705"/>
      <c r="CO502" s="88"/>
      <c r="CP502" s="88"/>
      <c r="CQ502" s="88"/>
      <c r="CR502" s="67"/>
      <c r="CS502" s="67"/>
      <c r="CT502" s="67"/>
      <c r="CU502" s="67"/>
      <c r="CV502" s="67"/>
      <c r="CW502" s="67"/>
      <c r="CX502" s="67"/>
      <c r="CY502" s="67"/>
      <c r="CZ502" s="67"/>
      <c r="DA502" s="67"/>
      <c r="DB502" s="67"/>
      <c r="DC502" s="67"/>
      <c r="DD502" s="67"/>
      <c r="DE502" s="67"/>
      <c r="DF502" s="67"/>
      <c r="DG502" s="67"/>
      <c r="DH502" s="67"/>
      <c r="DI502" s="67"/>
      <c r="DJ502" s="67"/>
      <c r="DK502" s="67"/>
      <c r="DL502" s="67"/>
      <c r="DM502" s="67"/>
      <c r="DN502" s="67"/>
      <c r="DO502" s="67"/>
      <c r="DP502" s="67"/>
      <c r="DQ502" s="67"/>
      <c r="DR502" s="67"/>
      <c r="DS502" s="67"/>
      <c r="DT502" s="67"/>
      <c r="DU502" s="67"/>
      <c r="DV502" s="67"/>
      <c r="DW502" s="67"/>
      <c r="DX502" s="67"/>
      <c r="DY502" s="67"/>
      <c r="DZ502" s="88"/>
      <c r="EA502" s="88"/>
      <c r="EB502" s="88"/>
      <c r="EC502" s="88"/>
      <c r="ED502" s="88"/>
      <c r="EE502" s="88"/>
      <c r="EF502" s="88"/>
      <c r="EG502" s="88"/>
    </row>
    <row r="503" spans="22:137" s="65" customFormat="1" hidden="1" x14ac:dyDescent="0.25">
      <c r="V503" s="631"/>
      <c r="AA503" s="632"/>
      <c r="AB503" s="632"/>
      <c r="AD503" s="632"/>
      <c r="AE503" s="633"/>
      <c r="AH503" s="634"/>
      <c r="AI503" s="634"/>
      <c r="AK503" s="632"/>
      <c r="AR503" s="632"/>
      <c r="AV503" s="632"/>
      <c r="AX503" s="632"/>
      <c r="BB503" s="632"/>
      <c r="BC503" s="632"/>
      <c r="BE503" s="632"/>
      <c r="BH503" s="67"/>
      <c r="BI503" s="635"/>
      <c r="BJ503" s="636"/>
      <c r="BK503" s="636"/>
      <c r="BL503" s="636"/>
      <c r="BM503" s="102"/>
      <c r="BN503" s="102"/>
      <c r="BO503" s="102"/>
      <c r="BP503" s="636"/>
      <c r="BQ503" s="636"/>
      <c r="BR503" s="636"/>
      <c r="BS503" s="636"/>
      <c r="BT503" s="636"/>
      <c r="BU503" s="636"/>
      <c r="BV503" s="636"/>
      <c r="BW503" s="636"/>
      <c r="BX503" s="636"/>
      <c r="BY503" s="636"/>
      <c r="BZ503" s="636"/>
      <c r="CA503" s="636"/>
      <c r="CB503" s="637"/>
      <c r="CC503" s="636"/>
      <c r="CD503" s="636"/>
      <c r="CE503" s="637"/>
      <c r="CF503" s="637"/>
      <c r="CG503" s="637"/>
      <c r="CH503" s="637"/>
      <c r="CI503" s="636"/>
      <c r="CJ503" s="636"/>
      <c r="CK503" s="637"/>
      <c r="CL503" s="637"/>
      <c r="CM503" s="637"/>
      <c r="CN503" s="705"/>
      <c r="CO503" s="88"/>
      <c r="CP503" s="88"/>
      <c r="CQ503" s="88"/>
      <c r="CR503" s="67"/>
      <c r="CS503" s="67"/>
      <c r="CT503" s="67"/>
      <c r="CU503" s="67"/>
      <c r="CV503" s="67"/>
      <c r="CW503" s="67"/>
      <c r="CX503" s="67"/>
      <c r="CY503" s="67"/>
      <c r="CZ503" s="67"/>
      <c r="DA503" s="67"/>
      <c r="DB503" s="67"/>
      <c r="DC503" s="67"/>
      <c r="DD503" s="67"/>
      <c r="DE503" s="67"/>
      <c r="DF503" s="67"/>
      <c r="DG503" s="67"/>
      <c r="DH503" s="67"/>
      <c r="DI503" s="67"/>
      <c r="DJ503" s="67"/>
      <c r="DK503" s="67"/>
      <c r="DL503" s="67"/>
      <c r="DM503" s="67"/>
      <c r="DN503" s="67"/>
      <c r="DO503" s="67"/>
      <c r="DP503" s="67"/>
      <c r="DQ503" s="67"/>
      <c r="DR503" s="67"/>
      <c r="DS503" s="67"/>
      <c r="DT503" s="67"/>
      <c r="DU503" s="67"/>
      <c r="DV503" s="67"/>
      <c r="DW503" s="67"/>
      <c r="DX503" s="67"/>
      <c r="DY503" s="67"/>
      <c r="DZ503" s="88"/>
      <c r="EA503" s="88"/>
      <c r="EB503" s="88"/>
      <c r="EC503" s="88"/>
      <c r="ED503" s="88"/>
      <c r="EE503" s="88"/>
      <c r="EF503" s="88"/>
      <c r="EG503" s="88"/>
    </row>
    <row r="504" spans="22:137" s="65" customFormat="1" hidden="1" x14ac:dyDescent="0.25">
      <c r="V504" s="631"/>
      <c r="AA504" s="632"/>
      <c r="AB504" s="632"/>
      <c r="AD504" s="632"/>
      <c r="AE504" s="633"/>
      <c r="AH504" s="634"/>
      <c r="AI504" s="634"/>
      <c r="AK504" s="632"/>
      <c r="AR504" s="632"/>
      <c r="AV504" s="632"/>
      <c r="AX504" s="632"/>
      <c r="BB504" s="632"/>
      <c r="BC504" s="632"/>
      <c r="BE504" s="632"/>
      <c r="BH504" s="67"/>
      <c r="BI504" s="635"/>
      <c r="BJ504" s="636"/>
      <c r="BK504" s="636"/>
      <c r="BL504" s="636"/>
      <c r="BM504" s="102"/>
      <c r="BN504" s="102"/>
      <c r="BO504" s="102"/>
      <c r="BP504" s="636"/>
      <c r="BQ504" s="636"/>
      <c r="BR504" s="636"/>
      <c r="BS504" s="636"/>
      <c r="BT504" s="636"/>
      <c r="BU504" s="636"/>
      <c r="BV504" s="636"/>
      <c r="BW504" s="636"/>
      <c r="BX504" s="636"/>
      <c r="BY504" s="636"/>
      <c r="BZ504" s="636"/>
      <c r="CA504" s="636"/>
      <c r="CB504" s="637"/>
      <c r="CC504" s="636"/>
      <c r="CD504" s="636"/>
      <c r="CE504" s="637"/>
      <c r="CF504" s="637"/>
      <c r="CG504" s="637"/>
      <c r="CH504" s="637"/>
      <c r="CI504" s="636"/>
      <c r="CJ504" s="636"/>
      <c r="CK504" s="637"/>
      <c r="CL504" s="637"/>
      <c r="CM504" s="637"/>
      <c r="CN504" s="705"/>
      <c r="CO504" s="88"/>
      <c r="CP504" s="88"/>
      <c r="CQ504" s="88"/>
      <c r="CR504" s="67"/>
      <c r="CS504" s="67"/>
      <c r="CT504" s="67"/>
      <c r="CU504" s="67"/>
      <c r="CV504" s="67"/>
      <c r="CW504" s="67"/>
      <c r="CX504" s="67"/>
      <c r="CY504" s="67"/>
      <c r="CZ504" s="67"/>
      <c r="DA504" s="67"/>
      <c r="DB504" s="67"/>
      <c r="DC504" s="67"/>
      <c r="DD504" s="67"/>
      <c r="DE504" s="67"/>
      <c r="DF504" s="67"/>
      <c r="DG504" s="67"/>
      <c r="DH504" s="67"/>
      <c r="DI504" s="67"/>
      <c r="DJ504" s="67"/>
      <c r="DK504" s="67"/>
      <c r="DL504" s="67"/>
      <c r="DM504" s="67"/>
      <c r="DN504" s="67"/>
      <c r="DO504" s="67"/>
      <c r="DP504" s="67"/>
      <c r="DQ504" s="67"/>
      <c r="DR504" s="67"/>
      <c r="DS504" s="67"/>
      <c r="DT504" s="67"/>
      <c r="DU504" s="67"/>
      <c r="DV504" s="67"/>
      <c r="DW504" s="67"/>
      <c r="DX504" s="67"/>
      <c r="DY504" s="67"/>
      <c r="DZ504" s="88"/>
      <c r="EA504" s="88"/>
      <c r="EB504" s="88"/>
      <c r="EC504" s="88"/>
      <c r="ED504" s="88"/>
      <c r="EE504" s="88"/>
      <c r="EF504" s="88"/>
      <c r="EG504" s="88"/>
    </row>
    <row r="505" spans="22:137" s="65" customFormat="1" hidden="1" x14ac:dyDescent="0.25">
      <c r="V505" s="631"/>
      <c r="AA505" s="632"/>
      <c r="AB505" s="632"/>
      <c r="AD505" s="632"/>
      <c r="AE505" s="633"/>
      <c r="AH505" s="634"/>
      <c r="AI505" s="634"/>
      <c r="AK505" s="632"/>
      <c r="AR505" s="632"/>
      <c r="AV505" s="632"/>
      <c r="AX505" s="632"/>
      <c r="BB505" s="632"/>
      <c r="BC505" s="632"/>
      <c r="BE505" s="632"/>
      <c r="BH505" s="67"/>
      <c r="BI505" s="635"/>
      <c r="BJ505" s="636"/>
      <c r="BK505" s="636"/>
      <c r="BL505" s="636"/>
      <c r="BM505" s="102"/>
      <c r="BN505" s="102"/>
      <c r="BO505" s="102"/>
      <c r="BP505" s="636"/>
      <c r="BQ505" s="636"/>
      <c r="BR505" s="636"/>
      <c r="BS505" s="636"/>
      <c r="BT505" s="636"/>
      <c r="BU505" s="636"/>
      <c r="BV505" s="636"/>
      <c r="BW505" s="636"/>
      <c r="BX505" s="636"/>
      <c r="BY505" s="636"/>
      <c r="BZ505" s="636"/>
      <c r="CA505" s="636"/>
      <c r="CB505" s="637"/>
      <c r="CC505" s="636"/>
      <c r="CD505" s="636"/>
      <c r="CE505" s="637"/>
      <c r="CF505" s="637"/>
      <c r="CG505" s="637"/>
      <c r="CH505" s="637"/>
      <c r="CI505" s="636"/>
      <c r="CJ505" s="636"/>
      <c r="CK505" s="637"/>
      <c r="CL505" s="637"/>
      <c r="CM505" s="637"/>
      <c r="CN505" s="705"/>
      <c r="CO505" s="88"/>
      <c r="CP505" s="88"/>
      <c r="CQ505" s="88"/>
      <c r="CR505" s="67"/>
      <c r="CS505" s="67"/>
      <c r="CT505" s="67"/>
      <c r="CU505" s="67"/>
      <c r="CV505" s="67"/>
      <c r="CW505" s="67"/>
      <c r="CX505" s="67"/>
      <c r="CY505" s="67"/>
      <c r="CZ505" s="67"/>
      <c r="DA505" s="67"/>
      <c r="DB505" s="67"/>
      <c r="DC505" s="67"/>
      <c r="DD505" s="67"/>
      <c r="DE505" s="67"/>
      <c r="DF505" s="67"/>
      <c r="DG505" s="67"/>
      <c r="DH505" s="67"/>
      <c r="DI505" s="67"/>
      <c r="DJ505" s="67"/>
      <c r="DK505" s="67"/>
      <c r="DL505" s="67"/>
      <c r="DM505" s="67"/>
      <c r="DN505" s="67"/>
      <c r="DO505" s="67"/>
      <c r="DP505" s="67"/>
      <c r="DQ505" s="67"/>
      <c r="DR505" s="67"/>
      <c r="DS505" s="67"/>
      <c r="DT505" s="67"/>
      <c r="DU505" s="67"/>
      <c r="DV505" s="67"/>
      <c r="DW505" s="67"/>
      <c r="DX505" s="67"/>
      <c r="DY505" s="67"/>
      <c r="DZ505" s="88"/>
      <c r="EA505" s="88"/>
      <c r="EB505" s="88"/>
      <c r="EC505" s="88"/>
      <c r="ED505" s="88"/>
      <c r="EE505" s="88"/>
      <c r="EF505" s="88"/>
      <c r="EG505" s="88"/>
    </row>
    <row r="506" spans="22:137" s="65" customFormat="1" hidden="1" x14ac:dyDescent="0.25">
      <c r="V506" s="631"/>
      <c r="AA506" s="632"/>
      <c r="AB506" s="632"/>
      <c r="AD506" s="632"/>
      <c r="AE506" s="633"/>
      <c r="AH506" s="634"/>
      <c r="AI506" s="634"/>
      <c r="AK506" s="632"/>
      <c r="AR506" s="632"/>
      <c r="AV506" s="632"/>
      <c r="AX506" s="632"/>
      <c r="BB506" s="632"/>
      <c r="BC506" s="632"/>
      <c r="BE506" s="632"/>
      <c r="BH506" s="67"/>
      <c r="BI506" s="635"/>
      <c r="BJ506" s="636"/>
      <c r="BK506" s="636"/>
      <c r="BL506" s="636"/>
      <c r="BM506" s="102"/>
      <c r="BN506" s="102"/>
      <c r="BO506" s="102"/>
      <c r="BP506" s="636"/>
      <c r="BQ506" s="636"/>
      <c r="BR506" s="636"/>
      <c r="BS506" s="636"/>
      <c r="BT506" s="636"/>
      <c r="BU506" s="636"/>
      <c r="BV506" s="636"/>
      <c r="BW506" s="636"/>
      <c r="BX506" s="636"/>
      <c r="BY506" s="636"/>
      <c r="BZ506" s="636"/>
      <c r="CA506" s="636"/>
      <c r="CB506" s="637"/>
      <c r="CC506" s="636"/>
      <c r="CD506" s="636"/>
      <c r="CE506" s="637"/>
      <c r="CF506" s="637"/>
      <c r="CG506" s="637"/>
      <c r="CH506" s="637"/>
      <c r="CI506" s="636"/>
      <c r="CJ506" s="636"/>
      <c r="CK506" s="637"/>
      <c r="CL506" s="637"/>
      <c r="CM506" s="637"/>
      <c r="CN506" s="705"/>
      <c r="CO506" s="88"/>
      <c r="CP506" s="88"/>
      <c r="CQ506" s="88"/>
      <c r="CR506" s="67"/>
      <c r="CS506" s="67"/>
      <c r="CT506" s="67"/>
      <c r="CU506" s="67"/>
      <c r="CV506" s="67"/>
      <c r="CW506" s="67"/>
      <c r="CX506" s="67"/>
      <c r="CY506" s="67"/>
      <c r="CZ506" s="67"/>
      <c r="DA506" s="67"/>
      <c r="DB506" s="67"/>
      <c r="DC506" s="67"/>
      <c r="DD506" s="67"/>
      <c r="DE506" s="67"/>
      <c r="DF506" s="67"/>
      <c r="DG506" s="67"/>
      <c r="DH506" s="67"/>
      <c r="DI506" s="67"/>
      <c r="DJ506" s="67"/>
      <c r="DK506" s="67"/>
      <c r="DL506" s="67"/>
      <c r="DM506" s="67"/>
      <c r="DN506" s="67"/>
      <c r="DO506" s="67"/>
      <c r="DP506" s="67"/>
      <c r="DQ506" s="67"/>
      <c r="DR506" s="67"/>
      <c r="DS506" s="67"/>
      <c r="DT506" s="67"/>
      <c r="DU506" s="67"/>
      <c r="DV506" s="67"/>
      <c r="DW506" s="67"/>
      <c r="DX506" s="67"/>
      <c r="DY506" s="67"/>
      <c r="DZ506" s="88"/>
      <c r="EA506" s="88"/>
      <c r="EB506" s="88"/>
      <c r="EC506" s="88"/>
      <c r="ED506" s="88"/>
      <c r="EE506" s="88"/>
      <c r="EF506" s="88"/>
      <c r="EG506" s="88"/>
    </row>
    <row r="507" spans="22:137" s="65" customFormat="1" hidden="1" x14ac:dyDescent="0.25">
      <c r="V507" s="631"/>
      <c r="AA507" s="632"/>
      <c r="AB507" s="632"/>
      <c r="AD507" s="632"/>
      <c r="AE507" s="633"/>
      <c r="AH507" s="634"/>
      <c r="AI507" s="634"/>
      <c r="AK507" s="632"/>
      <c r="AR507" s="632"/>
      <c r="AV507" s="632"/>
      <c r="AX507" s="632"/>
      <c r="BB507" s="632"/>
      <c r="BC507" s="632"/>
      <c r="BE507" s="632"/>
      <c r="BH507" s="67"/>
      <c r="BI507" s="635"/>
      <c r="BJ507" s="636"/>
      <c r="BK507" s="636"/>
      <c r="BL507" s="636"/>
      <c r="BM507" s="102"/>
      <c r="BN507" s="102"/>
      <c r="BO507" s="102"/>
      <c r="BP507" s="636"/>
      <c r="BQ507" s="636"/>
      <c r="BR507" s="636"/>
      <c r="BS507" s="636"/>
      <c r="BT507" s="636"/>
      <c r="BU507" s="636"/>
      <c r="BV507" s="636"/>
      <c r="BW507" s="636"/>
      <c r="BX507" s="636"/>
      <c r="BY507" s="636"/>
      <c r="BZ507" s="636"/>
      <c r="CA507" s="636"/>
      <c r="CB507" s="637"/>
      <c r="CC507" s="636"/>
      <c r="CD507" s="636"/>
      <c r="CE507" s="637"/>
      <c r="CF507" s="637"/>
      <c r="CG507" s="637"/>
      <c r="CH507" s="637"/>
      <c r="CI507" s="636"/>
      <c r="CJ507" s="636"/>
      <c r="CK507" s="637"/>
      <c r="CL507" s="637"/>
      <c r="CM507" s="637"/>
      <c r="CN507" s="705"/>
      <c r="CO507" s="88"/>
      <c r="CP507" s="88"/>
      <c r="CQ507" s="88"/>
      <c r="CR507" s="67"/>
      <c r="CS507" s="67"/>
      <c r="CT507" s="67"/>
      <c r="CU507" s="67"/>
      <c r="CV507" s="67"/>
      <c r="CW507" s="67"/>
      <c r="CX507" s="67"/>
      <c r="CY507" s="67"/>
      <c r="CZ507" s="67"/>
      <c r="DA507" s="67"/>
      <c r="DB507" s="67"/>
      <c r="DC507" s="67"/>
      <c r="DD507" s="67"/>
      <c r="DE507" s="67"/>
      <c r="DF507" s="67"/>
      <c r="DG507" s="67"/>
      <c r="DH507" s="67"/>
      <c r="DI507" s="67"/>
      <c r="DJ507" s="67"/>
      <c r="DK507" s="67"/>
      <c r="DL507" s="67"/>
      <c r="DM507" s="67"/>
      <c r="DN507" s="67"/>
      <c r="DO507" s="67"/>
      <c r="DP507" s="67"/>
      <c r="DQ507" s="67"/>
      <c r="DR507" s="67"/>
      <c r="DS507" s="67"/>
      <c r="DT507" s="67"/>
      <c r="DU507" s="67"/>
      <c r="DV507" s="67"/>
      <c r="DW507" s="67"/>
      <c r="DX507" s="67"/>
      <c r="DY507" s="67"/>
      <c r="DZ507" s="88"/>
      <c r="EA507" s="88"/>
      <c r="EB507" s="88"/>
      <c r="EC507" s="88"/>
      <c r="ED507" s="88"/>
      <c r="EE507" s="88"/>
      <c r="EF507" s="88"/>
      <c r="EG507" s="88"/>
    </row>
    <row r="508" spans="22:137" s="65" customFormat="1" hidden="1" x14ac:dyDescent="0.25">
      <c r="V508" s="631"/>
      <c r="AA508" s="632"/>
      <c r="AB508" s="632"/>
      <c r="AD508" s="632"/>
      <c r="AE508" s="633"/>
      <c r="AH508" s="634"/>
      <c r="AI508" s="634"/>
      <c r="AK508" s="632"/>
      <c r="AR508" s="632"/>
      <c r="AV508" s="632"/>
      <c r="AX508" s="632"/>
      <c r="BB508" s="632"/>
      <c r="BC508" s="632"/>
      <c r="BE508" s="632"/>
      <c r="BH508" s="67"/>
      <c r="BI508" s="635"/>
      <c r="BJ508" s="636"/>
      <c r="BK508" s="636"/>
      <c r="BL508" s="636"/>
      <c r="BM508" s="102"/>
      <c r="BN508" s="102"/>
      <c r="BO508" s="102"/>
      <c r="BP508" s="636"/>
      <c r="BQ508" s="636"/>
      <c r="BR508" s="636"/>
      <c r="BS508" s="636"/>
      <c r="BT508" s="636"/>
      <c r="BU508" s="636"/>
      <c r="BV508" s="636"/>
      <c r="BW508" s="636"/>
      <c r="BX508" s="636"/>
      <c r="BY508" s="636"/>
      <c r="BZ508" s="636"/>
      <c r="CA508" s="636"/>
      <c r="CB508" s="637"/>
      <c r="CC508" s="636"/>
      <c r="CD508" s="636"/>
      <c r="CE508" s="637"/>
      <c r="CF508" s="637"/>
      <c r="CG508" s="637"/>
      <c r="CH508" s="637"/>
      <c r="CI508" s="636"/>
      <c r="CJ508" s="636"/>
      <c r="CK508" s="637"/>
      <c r="CL508" s="637"/>
      <c r="CM508" s="637"/>
      <c r="CN508" s="705"/>
      <c r="CO508" s="88"/>
      <c r="CP508" s="88"/>
      <c r="CQ508" s="88"/>
      <c r="CR508" s="67"/>
      <c r="CS508" s="67"/>
      <c r="CT508" s="67"/>
      <c r="CU508" s="67"/>
      <c r="CV508" s="67"/>
      <c r="CW508" s="67"/>
      <c r="CX508" s="67"/>
      <c r="CY508" s="67"/>
      <c r="CZ508" s="67"/>
      <c r="DA508" s="67"/>
      <c r="DB508" s="67"/>
      <c r="DC508" s="67"/>
      <c r="DD508" s="67"/>
      <c r="DE508" s="67"/>
      <c r="DF508" s="67"/>
      <c r="DG508" s="67"/>
      <c r="DH508" s="67"/>
      <c r="DI508" s="67"/>
      <c r="DJ508" s="67"/>
      <c r="DK508" s="67"/>
      <c r="DL508" s="67"/>
      <c r="DM508" s="67"/>
      <c r="DN508" s="67"/>
      <c r="DO508" s="67"/>
      <c r="DP508" s="67"/>
      <c r="DQ508" s="67"/>
      <c r="DR508" s="67"/>
      <c r="DS508" s="67"/>
      <c r="DT508" s="67"/>
      <c r="DU508" s="67"/>
      <c r="DV508" s="67"/>
      <c r="DW508" s="67"/>
      <c r="DX508" s="67"/>
      <c r="DY508" s="67"/>
      <c r="DZ508" s="88"/>
      <c r="EA508" s="88"/>
      <c r="EB508" s="88"/>
      <c r="EC508" s="88"/>
      <c r="ED508" s="88"/>
      <c r="EE508" s="88"/>
      <c r="EF508" s="88"/>
      <c r="EG508" s="88"/>
    </row>
    <row r="509" spans="22:137" s="65" customFormat="1" hidden="1" x14ac:dyDescent="0.25">
      <c r="V509" s="631"/>
      <c r="AA509" s="632"/>
      <c r="AB509" s="632"/>
      <c r="AD509" s="632"/>
      <c r="AE509" s="633"/>
      <c r="AH509" s="634"/>
      <c r="AI509" s="634"/>
      <c r="AK509" s="632"/>
      <c r="AR509" s="632"/>
      <c r="AV509" s="632"/>
      <c r="AX509" s="632"/>
      <c r="BB509" s="632"/>
      <c r="BC509" s="632"/>
      <c r="BE509" s="632"/>
      <c r="BH509" s="67"/>
      <c r="BI509" s="635"/>
      <c r="BJ509" s="636"/>
      <c r="BK509" s="636"/>
      <c r="BL509" s="636"/>
      <c r="BM509" s="102"/>
      <c r="BN509" s="102"/>
      <c r="BO509" s="102"/>
      <c r="BP509" s="636"/>
      <c r="BQ509" s="636"/>
      <c r="BR509" s="636"/>
      <c r="BS509" s="636"/>
      <c r="BT509" s="636"/>
      <c r="BU509" s="636"/>
      <c r="BV509" s="636"/>
      <c r="BW509" s="636"/>
      <c r="BX509" s="636"/>
      <c r="BY509" s="636"/>
      <c r="BZ509" s="636"/>
      <c r="CA509" s="636"/>
      <c r="CB509" s="637"/>
      <c r="CC509" s="636"/>
      <c r="CD509" s="636"/>
      <c r="CE509" s="637"/>
      <c r="CF509" s="637"/>
      <c r="CG509" s="637"/>
      <c r="CH509" s="637"/>
      <c r="CI509" s="636"/>
      <c r="CJ509" s="636"/>
      <c r="CK509" s="637"/>
      <c r="CL509" s="637"/>
      <c r="CM509" s="637"/>
      <c r="CN509" s="705"/>
      <c r="CO509" s="88"/>
      <c r="CP509" s="88"/>
      <c r="CQ509" s="88"/>
      <c r="CR509" s="67"/>
      <c r="CS509" s="67"/>
      <c r="CT509" s="67"/>
      <c r="CU509" s="67"/>
      <c r="CV509" s="67"/>
      <c r="CW509" s="67"/>
      <c r="CX509" s="67"/>
      <c r="CY509" s="67"/>
      <c r="CZ509" s="67"/>
      <c r="DA509" s="67"/>
      <c r="DB509" s="67"/>
      <c r="DC509" s="67"/>
      <c r="DD509" s="67"/>
      <c r="DE509" s="67"/>
      <c r="DF509" s="67"/>
      <c r="DG509" s="67"/>
      <c r="DH509" s="67"/>
      <c r="DI509" s="67"/>
      <c r="DJ509" s="67"/>
      <c r="DK509" s="67"/>
      <c r="DL509" s="67"/>
      <c r="DM509" s="67"/>
      <c r="DN509" s="67"/>
      <c r="DO509" s="67"/>
      <c r="DP509" s="67"/>
      <c r="DQ509" s="67"/>
      <c r="DR509" s="67"/>
      <c r="DS509" s="67"/>
      <c r="DT509" s="67"/>
      <c r="DU509" s="67"/>
      <c r="DV509" s="67"/>
      <c r="DW509" s="67"/>
      <c r="DX509" s="67"/>
      <c r="DY509" s="67"/>
      <c r="DZ509" s="88"/>
      <c r="EA509" s="88"/>
      <c r="EB509" s="88"/>
      <c r="EC509" s="88"/>
      <c r="ED509" s="88"/>
      <c r="EE509" s="88"/>
      <c r="EF509" s="88"/>
      <c r="EG509" s="88"/>
    </row>
    <row r="510" spans="22:137" s="65" customFormat="1" hidden="1" x14ac:dyDescent="0.25">
      <c r="V510" s="631"/>
      <c r="AA510" s="632"/>
      <c r="AB510" s="632"/>
      <c r="AD510" s="632"/>
      <c r="AE510" s="633"/>
      <c r="AH510" s="634"/>
      <c r="AI510" s="634"/>
      <c r="AK510" s="632"/>
      <c r="AR510" s="632"/>
      <c r="AV510" s="632"/>
      <c r="AX510" s="632"/>
      <c r="BB510" s="632"/>
      <c r="BC510" s="632"/>
      <c r="BE510" s="632"/>
      <c r="BH510" s="67"/>
      <c r="BI510" s="635"/>
      <c r="BJ510" s="636"/>
      <c r="BK510" s="636"/>
      <c r="BL510" s="636"/>
      <c r="BM510" s="102"/>
      <c r="BN510" s="102"/>
      <c r="BO510" s="102"/>
      <c r="BP510" s="636"/>
      <c r="BQ510" s="636"/>
      <c r="BR510" s="636"/>
      <c r="BS510" s="636"/>
      <c r="BT510" s="636"/>
      <c r="BU510" s="636"/>
      <c r="BV510" s="636"/>
      <c r="BW510" s="636"/>
      <c r="BX510" s="636"/>
      <c r="BY510" s="636"/>
      <c r="BZ510" s="636"/>
      <c r="CA510" s="636"/>
      <c r="CB510" s="637"/>
      <c r="CC510" s="636"/>
      <c r="CD510" s="636"/>
      <c r="CE510" s="637"/>
      <c r="CF510" s="637"/>
      <c r="CG510" s="637"/>
      <c r="CH510" s="637"/>
      <c r="CI510" s="636"/>
      <c r="CJ510" s="636"/>
      <c r="CK510" s="637"/>
      <c r="CL510" s="637"/>
      <c r="CM510" s="637"/>
      <c r="CN510" s="705"/>
      <c r="CO510" s="88"/>
      <c r="CP510" s="88"/>
      <c r="CQ510" s="88"/>
      <c r="CR510" s="67"/>
      <c r="CS510" s="67"/>
      <c r="CT510" s="67"/>
      <c r="CU510" s="67"/>
      <c r="CV510" s="67"/>
      <c r="CW510" s="67"/>
      <c r="CX510" s="67"/>
      <c r="CY510" s="67"/>
      <c r="CZ510" s="67"/>
      <c r="DA510" s="67"/>
      <c r="DB510" s="67"/>
      <c r="DC510" s="67"/>
      <c r="DD510" s="67"/>
      <c r="DE510" s="67"/>
      <c r="DF510" s="67"/>
      <c r="DG510" s="67"/>
      <c r="DH510" s="67"/>
      <c r="DI510" s="67"/>
      <c r="DJ510" s="67"/>
      <c r="DK510" s="67"/>
      <c r="DL510" s="67"/>
      <c r="DM510" s="67"/>
      <c r="DN510" s="67"/>
      <c r="DO510" s="67"/>
      <c r="DP510" s="67"/>
      <c r="DQ510" s="67"/>
      <c r="DR510" s="67"/>
      <c r="DS510" s="67"/>
      <c r="DT510" s="67"/>
      <c r="DU510" s="67"/>
      <c r="DV510" s="67"/>
      <c r="DW510" s="67"/>
      <c r="DX510" s="67"/>
      <c r="DY510" s="67"/>
      <c r="DZ510" s="88"/>
      <c r="EA510" s="88"/>
      <c r="EB510" s="88"/>
      <c r="EC510" s="88"/>
      <c r="ED510" s="88"/>
      <c r="EE510" s="88"/>
      <c r="EF510" s="88"/>
      <c r="EG510" s="88"/>
    </row>
    <row r="511" spans="22:137" s="65" customFormat="1" hidden="1" x14ac:dyDescent="0.25">
      <c r="V511" s="631"/>
      <c r="AA511" s="632"/>
      <c r="AB511" s="632"/>
      <c r="AD511" s="632"/>
      <c r="AE511" s="633"/>
      <c r="AH511" s="634"/>
      <c r="AI511" s="634"/>
      <c r="AK511" s="632"/>
      <c r="AR511" s="632"/>
      <c r="AV511" s="632"/>
      <c r="AX511" s="632"/>
      <c r="BB511" s="632"/>
      <c r="BC511" s="632"/>
      <c r="BE511" s="632"/>
      <c r="BH511" s="67"/>
      <c r="BI511" s="635"/>
      <c r="BJ511" s="636"/>
      <c r="BK511" s="636"/>
      <c r="BL511" s="636"/>
      <c r="BM511" s="102"/>
      <c r="BN511" s="102"/>
      <c r="BO511" s="102"/>
      <c r="BP511" s="636"/>
      <c r="BQ511" s="636"/>
      <c r="BR511" s="636"/>
      <c r="BS511" s="636"/>
      <c r="BT511" s="636"/>
      <c r="BU511" s="636"/>
      <c r="BV511" s="636"/>
      <c r="BW511" s="636"/>
      <c r="BX511" s="636"/>
      <c r="BY511" s="636"/>
      <c r="BZ511" s="636"/>
      <c r="CA511" s="636"/>
      <c r="CB511" s="637"/>
      <c r="CC511" s="636"/>
      <c r="CD511" s="636"/>
      <c r="CE511" s="637"/>
      <c r="CF511" s="637"/>
      <c r="CG511" s="637"/>
      <c r="CH511" s="637"/>
      <c r="CI511" s="636"/>
      <c r="CJ511" s="636"/>
      <c r="CK511" s="637"/>
      <c r="CL511" s="637"/>
      <c r="CM511" s="637"/>
      <c r="CN511" s="705"/>
      <c r="CO511" s="88"/>
      <c r="CP511" s="88"/>
      <c r="CQ511" s="88"/>
      <c r="CR511" s="67"/>
      <c r="CS511" s="67"/>
      <c r="CT511" s="67"/>
      <c r="CU511" s="67"/>
      <c r="CV511" s="67"/>
      <c r="CW511" s="67"/>
      <c r="CX511" s="67"/>
      <c r="CY511" s="67"/>
      <c r="CZ511" s="67"/>
      <c r="DA511" s="67"/>
      <c r="DB511" s="67"/>
      <c r="DC511" s="67"/>
      <c r="DD511" s="67"/>
      <c r="DE511" s="67"/>
      <c r="DF511" s="67"/>
      <c r="DG511" s="67"/>
      <c r="DH511" s="67"/>
      <c r="DI511" s="67"/>
      <c r="DJ511" s="67"/>
      <c r="DK511" s="67"/>
      <c r="DL511" s="67"/>
      <c r="DM511" s="67"/>
      <c r="DN511" s="67"/>
      <c r="DO511" s="67"/>
      <c r="DP511" s="67"/>
      <c r="DQ511" s="67"/>
      <c r="DR511" s="67"/>
      <c r="DS511" s="67"/>
      <c r="DT511" s="67"/>
      <c r="DU511" s="67"/>
      <c r="DV511" s="67"/>
      <c r="DW511" s="67"/>
      <c r="DX511" s="67"/>
      <c r="DY511" s="67"/>
      <c r="DZ511" s="88"/>
      <c r="EA511" s="88"/>
      <c r="EB511" s="88"/>
      <c r="EC511" s="88"/>
      <c r="ED511" s="88"/>
      <c r="EE511" s="88"/>
      <c r="EF511" s="88"/>
      <c r="EG511" s="88"/>
    </row>
    <row r="512" spans="22:137" s="65" customFormat="1" hidden="1" x14ac:dyDescent="0.25">
      <c r="V512" s="631"/>
      <c r="AA512" s="632"/>
      <c r="AB512" s="632"/>
      <c r="AD512" s="632"/>
      <c r="AE512" s="633"/>
      <c r="AH512" s="634"/>
      <c r="AI512" s="634"/>
      <c r="AK512" s="632"/>
      <c r="AR512" s="632"/>
      <c r="AV512" s="632"/>
      <c r="AX512" s="632"/>
      <c r="BB512" s="632"/>
      <c r="BC512" s="632"/>
      <c r="BE512" s="632"/>
      <c r="BH512" s="67"/>
      <c r="BI512" s="635"/>
      <c r="BJ512" s="636"/>
      <c r="BK512" s="636"/>
      <c r="BL512" s="636"/>
      <c r="BM512" s="102"/>
      <c r="BN512" s="102"/>
      <c r="BO512" s="102"/>
      <c r="BP512" s="636"/>
      <c r="BQ512" s="636"/>
      <c r="BR512" s="636"/>
      <c r="BS512" s="636"/>
      <c r="BT512" s="636"/>
      <c r="BU512" s="636"/>
      <c r="BV512" s="636"/>
      <c r="BW512" s="636"/>
      <c r="BX512" s="636"/>
      <c r="BY512" s="636"/>
      <c r="BZ512" s="636"/>
      <c r="CA512" s="636"/>
      <c r="CB512" s="637"/>
      <c r="CC512" s="636"/>
      <c r="CD512" s="636"/>
      <c r="CE512" s="637"/>
      <c r="CF512" s="637"/>
      <c r="CG512" s="637"/>
      <c r="CH512" s="637"/>
      <c r="CI512" s="636"/>
      <c r="CJ512" s="636"/>
      <c r="CK512" s="637"/>
      <c r="CL512" s="637"/>
      <c r="CM512" s="637"/>
      <c r="CN512" s="705"/>
      <c r="CO512" s="88"/>
      <c r="CP512" s="88"/>
      <c r="CQ512" s="88"/>
      <c r="CR512" s="67"/>
      <c r="CS512" s="67"/>
      <c r="CT512" s="67"/>
      <c r="CU512" s="67"/>
      <c r="CV512" s="67"/>
      <c r="CW512" s="67"/>
      <c r="CX512" s="67"/>
      <c r="CY512" s="67"/>
      <c r="CZ512" s="67"/>
      <c r="DA512" s="67"/>
      <c r="DB512" s="67"/>
      <c r="DC512" s="67"/>
      <c r="DD512" s="67"/>
      <c r="DE512" s="67"/>
      <c r="DF512" s="67"/>
      <c r="DG512" s="67"/>
      <c r="DH512" s="67"/>
      <c r="DI512" s="67"/>
      <c r="DJ512" s="67"/>
      <c r="DK512" s="67"/>
      <c r="DL512" s="67"/>
      <c r="DM512" s="67"/>
      <c r="DN512" s="67"/>
      <c r="DO512" s="67"/>
      <c r="DP512" s="67"/>
      <c r="DQ512" s="67"/>
      <c r="DR512" s="67"/>
      <c r="DS512" s="67"/>
      <c r="DT512" s="67"/>
      <c r="DU512" s="67"/>
      <c r="DV512" s="67"/>
      <c r="DW512" s="67"/>
      <c r="DX512" s="67"/>
      <c r="DY512" s="67"/>
      <c r="DZ512" s="88"/>
      <c r="EA512" s="88"/>
      <c r="EB512" s="88"/>
      <c r="EC512" s="88"/>
      <c r="ED512" s="88"/>
      <c r="EE512" s="88"/>
      <c r="EF512" s="88"/>
      <c r="EG512" s="88"/>
    </row>
    <row r="513" spans="22:137" s="65" customFormat="1" hidden="1" x14ac:dyDescent="0.25">
      <c r="V513" s="631"/>
      <c r="AA513" s="632"/>
      <c r="AB513" s="632"/>
      <c r="AD513" s="632"/>
      <c r="AE513" s="633"/>
      <c r="AH513" s="634"/>
      <c r="AI513" s="634"/>
      <c r="AK513" s="632"/>
      <c r="AR513" s="632"/>
      <c r="AV513" s="632"/>
      <c r="AX513" s="632"/>
      <c r="BB513" s="632"/>
      <c r="BC513" s="632"/>
      <c r="BE513" s="632"/>
      <c r="BH513" s="67"/>
      <c r="BI513" s="635"/>
      <c r="BJ513" s="636"/>
      <c r="BK513" s="636"/>
      <c r="BL513" s="636"/>
      <c r="BM513" s="102"/>
      <c r="BN513" s="102"/>
      <c r="BO513" s="102"/>
      <c r="BP513" s="636"/>
      <c r="BQ513" s="636"/>
      <c r="BR513" s="636"/>
      <c r="BS513" s="636"/>
      <c r="BT513" s="636"/>
      <c r="BU513" s="636"/>
      <c r="BV513" s="636"/>
      <c r="BW513" s="636"/>
      <c r="BX513" s="636"/>
      <c r="BY513" s="636"/>
      <c r="BZ513" s="636"/>
      <c r="CA513" s="636"/>
      <c r="CB513" s="637"/>
      <c r="CC513" s="636"/>
      <c r="CD513" s="636"/>
      <c r="CE513" s="637"/>
      <c r="CF513" s="637"/>
      <c r="CG513" s="637"/>
      <c r="CH513" s="637"/>
      <c r="CI513" s="636"/>
      <c r="CJ513" s="636"/>
      <c r="CK513" s="637"/>
      <c r="CL513" s="637"/>
      <c r="CM513" s="637"/>
      <c r="CN513" s="705"/>
      <c r="CO513" s="88"/>
      <c r="CP513" s="88"/>
      <c r="CQ513" s="88"/>
      <c r="CR513" s="67"/>
      <c r="CS513" s="67"/>
      <c r="CT513" s="67"/>
      <c r="CU513" s="67"/>
      <c r="CV513" s="67"/>
      <c r="CW513" s="67"/>
      <c r="CX513" s="67"/>
      <c r="CY513" s="67"/>
      <c r="CZ513" s="67"/>
      <c r="DA513" s="67"/>
      <c r="DB513" s="67"/>
      <c r="DC513" s="67"/>
      <c r="DD513" s="67"/>
      <c r="DE513" s="67"/>
      <c r="DF513" s="67"/>
      <c r="DG513" s="67"/>
      <c r="DH513" s="67"/>
      <c r="DI513" s="67"/>
      <c r="DJ513" s="67"/>
      <c r="DK513" s="67"/>
      <c r="DL513" s="67"/>
      <c r="DM513" s="67"/>
      <c r="DN513" s="67"/>
      <c r="DO513" s="67"/>
      <c r="DP513" s="67"/>
      <c r="DQ513" s="67"/>
      <c r="DR513" s="67"/>
      <c r="DS513" s="67"/>
      <c r="DT513" s="67"/>
      <c r="DU513" s="67"/>
      <c r="DV513" s="67"/>
      <c r="DW513" s="67"/>
      <c r="DX513" s="67"/>
      <c r="DY513" s="67"/>
      <c r="DZ513" s="88"/>
      <c r="EA513" s="88"/>
      <c r="EB513" s="88"/>
      <c r="EC513" s="88"/>
      <c r="ED513" s="88"/>
      <c r="EE513" s="88"/>
      <c r="EF513" s="88"/>
      <c r="EG513" s="88"/>
    </row>
    <row r="514" spans="22:137" s="65" customFormat="1" hidden="1" x14ac:dyDescent="0.25">
      <c r="V514" s="631"/>
      <c r="AA514" s="632"/>
      <c r="AB514" s="632"/>
      <c r="AD514" s="632"/>
      <c r="AE514" s="633"/>
      <c r="AH514" s="634"/>
      <c r="AI514" s="634"/>
      <c r="AK514" s="632"/>
      <c r="AR514" s="632"/>
      <c r="AV514" s="632"/>
      <c r="AX514" s="632"/>
      <c r="BB514" s="632"/>
      <c r="BC514" s="632"/>
      <c r="BE514" s="632"/>
      <c r="BH514" s="67"/>
      <c r="BI514" s="635"/>
      <c r="BJ514" s="636"/>
      <c r="BK514" s="636"/>
      <c r="BL514" s="636"/>
      <c r="BM514" s="102"/>
      <c r="BN514" s="102"/>
      <c r="BO514" s="102"/>
      <c r="BP514" s="636"/>
      <c r="BQ514" s="636"/>
      <c r="BR514" s="636"/>
      <c r="BS514" s="636"/>
      <c r="BT514" s="636"/>
      <c r="BU514" s="636"/>
      <c r="BV514" s="636"/>
      <c r="BW514" s="636"/>
      <c r="BX514" s="636"/>
      <c r="BY514" s="636"/>
      <c r="BZ514" s="636"/>
      <c r="CA514" s="636"/>
      <c r="CB514" s="637"/>
      <c r="CC514" s="636"/>
      <c r="CD514" s="636"/>
      <c r="CE514" s="637"/>
      <c r="CF514" s="637"/>
      <c r="CG514" s="637"/>
      <c r="CH514" s="637"/>
      <c r="CI514" s="636"/>
      <c r="CJ514" s="636"/>
      <c r="CK514" s="637"/>
      <c r="CL514" s="637"/>
      <c r="CM514" s="637"/>
      <c r="CN514" s="705"/>
      <c r="CO514" s="88"/>
      <c r="CP514" s="88"/>
      <c r="CQ514" s="88"/>
      <c r="CR514" s="67"/>
      <c r="CS514" s="67"/>
      <c r="CT514" s="67"/>
      <c r="CU514" s="67"/>
      <c r="CV514" s="67"/>
      <c r="CW514" s="67"/>
      <c r="CX514" s="67"/>
      <c r="CY514" s="67"/>
      <c r="CZ514" s="67"/>
      <c r="DA514" s="67"/>
      <c r="DB514" s="67"/>
      <c r="DC514" s="67"/>
      <c r="DD514" s="67"/>
      <c r="DE514" s="67"/>
      <c r="DF514" s="67"/>
      <c r="DG514" s="67"/>
      <c r="DH514" s="67"/>
      <c r="DI514" s="67"/>
      <c r="DJ514" s="67"/>
      <c r="DK514" s="67"/>
      <c r="DL514" s="67"/>
      <c r="DM514" s="67"/>
      <c r="DN514" s="67"/>
      <c r="DO514" s="67"/>
      <c r="DP514" s="67"/>
      <c r="DQ514" s="67"/>
      <c r="DR514" s="67"/>
      <c r="DS514" s="67"/>
      <c r="DT514" s="67"/>
      <c r="DU514" s="67"/>
      <c r="DV514" s="67"/>
      <c r="DW514" s="67"/>
      <c r="DX514" s="67"/>
      <c r="DY514" s="67"/>
      <c r="DZ514" s="88"/>
      <c r="EA514" s="88"/>
      <c r="EB514" s="88"/>
      <c r="EC514" s="88"/>
      <c r="ED514" s="88"/>
      <c r="EE514" s="88"/>
      <c r="EF514" s="88"/>
      <c r="EG514" s="88"/>
    </row>
    <row r="515" spans="22:137" s="65" customFormat="1" hidden="1" x14ac:dyDescent="0.25">
      <c r="V515" s="631"/>
      <c r="AA515" s="632"/>
      <c r="AB515" s="632"/>
      <c r="AD515" s="632"/>
      <c r="AE515" s="633"/>
      <c r="AH515" s="634"/>
      <c r="AI515" s="634"/>
      <c r="AK515" s="632"/>
      <c r="AR515" s="632"/>
      <c r="AV515" s="632"/>
      <c r="AX515" s="632"/>
      <c r="BB515" s="632"/>
      <c r="BC515" s="632"/>
      <c r="BE515" s="632"/>
      <c r="BH515" s="67"/>
      <c r="BI515" s="635"/>
      <c r="BJ515" s="636"/>
      <c r="BK515" s="636"/>
      <c r="BL515" s="636"/>
      <c r="BM515" s="102"/>
      <c r="BN515" s="102"/>
      <c r="BO515" s="102"/>
      <c r="BP515" s="636"/>
      <c r="BQ515" s="636"/>
      <c r="BR515" s="636"/>
      <c r="BS515" s="636"/>
      <c r="BT515" s="636"/>
      <c r="BU515" s="636"/>
      <c r="BV515" s="636"/>
      <c r="BW515" s="636"/>
      <c r="BX515" s="636"/>
      <c r="BY515" s="636"/>
      <c r="BZ515" s="636"/>
      <c r="CA515" s="636"/>
      <c r="CB515" s="637"/>
      <c r="CC515" s="636"/>
      <c r="CD515" s="636"/>
      <c r="CE515" s="637"/>
      <c r="CF515" s="637"/>
      <c r="CG515" s="637"/>
      <c r="CH515" s="637"/>
      <c r="CI515" s="636"/>
      <c r="CJ515" s="636"/>
      <c r="CK515" s="637"/>
      <c r="CL515" s="637"/>
      <c r="CM515" s="637"/>
      <c r="CN515" s="705"/>
      <c r="CO515" s="88"/>
      <c r="CP515" s="88"/>
      <c r="CQ515" s="88"/>
      <c r="CR515" s="67"/>
      <c r="CS515" s="67"/>
      <c r="CT515" s="67"/>
      <c r="CU515" s="67"/>
      <c r="CV515" s="67"/>
      <c r="CW515" s="67"/>
      <c r="CX515" s="67"/>
      <c r="CY515" s="67"/>
      <c r="CZ515" s="67"/>
      <c r="DA515" s="67"/>
      <c r="DB515" s="67"/>
      <c r="DC515" s="67"/>
      <c r="DD515" s="67"/>
      <c r="DE515" s="67"/>
      <c r="DF515" s="67"/>
      <c r="DG515" s="67"/>
      <c r="DH515" s="67"/>
      <c r="DI515" s="67"/>
      <c r="DJ515" s="67"/>
      <c r="DK515" s="67"/>
      <c r="DL515" s="67"/>
      <c r="DM515" s="67"/>
      <c r="DN515" s="67"/>
      <c r="DO515" s="67"/>
      <c r="DP515" s="67"/>
      <c r="DQ515" s="67"/>
      <c r="DR515" s="67"/>
      <c r="DS515" s="67"/>
      <c r="DT515" s="67"/>
      <c r="DU515" s="67"/>
      <c r="DV515" s="67"/>
      <c r="DW515" s="67"/>
      <c r="DX515" s="67"/>
      <c r="DY515" s="67"/>
      <c r="DZ515" s="88"/>
      <c r="EA515" s="88"/>
      <c r="EB515" s="88"/>
      <c r="EC515" s="88"/>
      <c r="ED515" s="88"/>
      <c r="EE515" s="88"/>
      <c r="EF515" s="88"/>
      <c r="EG515" s="88"/>
    </row>
    <row r="516" spans="22:137" s="65" customFormat="1" hidden="1" x14ac:dyDescent="0.25">
      <c r="V516" s="631"/>
      <c r="AA516" s="632"/>
      <c r="AB516" s="632"/>
      <c r="AD516" s="632"/>
      <c r="AE516" s="633"/>
      <c r="AH516" s="634"/>
      <c r="AI516" s="634"/>
      <c r="AK516" s="632"/>
      <c r="AR516" s="632"/>
      <c r="AV516" s="632"/>
      <c r="AX516" s="632"/>
      <c r="BB516" s="632"/>
      <c r="BC516" s="632"/>
      <c r="BE516" s="632"/>
      <c r="BH516" s="67"/>
      <c r="BI516" s="635"/>
      <c r="BJ516" s="636"/>
      <c r="BK516" s="636"/>
      <c r="BL516" s="636"/>
      <c r="BM516" s="102"/>
      <c r="BN516" s="102"/>
      <c r="BO516" s="102"/>
      <c r="BP516" s="636"/>
      <c r="BQ516" s="636"/>
      <c r="BR516" s="636"/>
      <c r="BS516" s="636"/>
      <c r="BT516" s="636"/>
      <c r="BU516" s="636"/>
      <c r="BV516" s="636"/>
      <c r="BW516" s="636"/>
      <c r="BX516" s="636"/>
      <c r="BY516" s="636"/>
      <c r="BZ516" s="636"/>
      <c r="CA516" s="636"/>
      <c r="CB516" s="637"/>
      <c r="CC516" s="636"/>
      <c r="CD516" s="636"/>
      <c r="CE516" s="637"/>
      <c r="CF516" s="637"/>
      <c r="CG516" s="637"/>
      <c r="CH516" s="637"/>
      <c r="CI516" s="636"/>
      <c r="CJ516" s="636"/>
      <c r="CK516" s="637"/>
      <c r="CL516" s="637"/>
      <c r="CM516" s="637"/>
      <c r="CN516" s="705"/>
      <c r="CO516" s="88"/>
      <c r="CP516" s="88"/>
      <c r="CQ516" s="88"/>
      <c r="CR516" s="67"/>
      <c r="CS516" s="67"/>
      <c r="CT516" s="67"/>
      <c r="CU516" s="67"/>
      <c r="CV516" s="67"/>
      <c r="CW516" s="67"/>
      <c r="CX516" s="67"/>
      <c r="CY516" s="67"/>
      <c r="CZ516" s="67"/>
      <c r="DA516" s="67"/>
      <c r="DB516" s="67"/>
      <c r="DC516" s="67"/>
      <c r="DD516" s="67"/>
      <c r="DE516" s="67"/>
      <c r="DF516" s="67"/>
      <c r="DG516" s="67"/>
      <c r="DH516" s="67"/>
      <c r="DI516" s="67"/>
      <c r="DJ516" s="67"/>
      <c r="DK516" s="67"/>
      <c r="DL516" s="67"/>
      <c r="DM516" s="67"/>
      <c r="DN516" s="67"/>
      <c r="DO516" s="67"/>
      <c r="DP516" s="67"/>
      <c r="DQ516" s="67"/>
      <c r="DR516" s="67"/>
      <c r="DS516" s="67"/>
      <c r="DT516" s="67"/>
      <c r="DU516" s="67"/>
      <c r="DV516" s="67"/>
      <c r="DW516" s="67"/>
      <c r="DX516" s="67"/>
      <c r="DY516" s="67"/>
      <c r="DZ516" s="88"/>
      <c r="EA516" s="88"/>
      <c r="EB516" s="88"/>
      <c r="EC516" s="88"/>
      <c r="ED516" s="88"/>
      <c r="EE516" s="88"/>
      <c r="EF516" s="88"/>
      <c r="EG516" s="88"/>
    </row>
    <row r="517" spans="22:137" s="65" customFormat="1" hidden="1" x14ac:dyDescent="0.25">
      <c r="V517" s="631"/>
      <c r="AA517" s="632"/>
      <c r="AB517" s="632"/>
      <c r="AD517" s="632"/>
      <c r="AE517" s="633"/>
      <c r="AH517" s="634"/>
      <c r="AI517" s="634"/>
      <c r="AK517" s="632"/>
      <c r="AR517" s="632"/>
      <c r="AV517" s="632"/>
      <c r="AX517" s="632"/>
      <c r="BB517" s="632"/>
      <c r="BC517" s="632"/>
      <c r="BE517" s="632"/>
      <c r="BH517" s="67"/>
      <c r="BI517" s="635"/>
      <c r="BJ517" s="636"/>
      <c r="BK517" s="636"/>
      <c r="BL517" s="636"/>
      <c r="BM517" s="102"/>
      <c r="BN517" s="102"/>
      <c r="BO517" s="102"/>
      <c r="BP517" s="636"/>
      <c r="BQ517" s="636"/>
      <c r="BR517" s="636"/>
      <c r="BS517" s="636"/>
      <c r="BT517" s="636"/>
      <c r="BU517" s="636"/>
      <c r="BV517" s="636"/>
      <c r="BW517" s="636"/>
      <c r="BX517" s="636"/>
      <c r="BY517" s="636"/>
      <c r="BZ517" s="636"/>
      <c r="CA517" s="636"/>
      <c r="CB517" s="637"/>
      <c r="CC517" s="636"/>
      <c r="CD517" s="636"/>
      <c r="CE517" s="637"/>
      <c r="CF517" s="637"/>
      <c r="CG517" s="637"/>
      <c r="CH517" s="637"/>
      <c r="CI517" s="636"/>
      <c r="CJ517" s="636"/>
      <c r="CK517" s="637"/>
      <c r="CL517" s="637"/>
      <c r="CM517" s="637"/>
      <c r="CN517" s="705"/>
      <c r="CO517" s="88"/>
      <c r="CP517" s="88"/>
      <c r="CQ517" s="88"/>
      <c r="CR517" s="67"/>
      <c r="CS517" s="67"/>
      <c r="CT517" s="67"/>
      <c r="CU517" s="67"/>
      <c r="CV517" s="67"/>
      <c r="CW517" s="67"/>
      <c r="CX517" s="67"/>
      <c r="CY517" s="67"/>
      <c r="CZ517" s="67"/>
      <c r="DA517" s="67"/>
      <c r="DB517" s="67"/>
      <c r="DC517" s="67"/>
      <c r="DD517" s="67"/>
      <c r="DE517" s="67"/>
      <c r="DF517" s="67"/>
      <c r="DG517" s="67"/>
      <c r="DH517" s="67"/>
      <c r="DI517" s="67"/>
      <c r="DJ517" s="67"/>
      <c r="DK517" s="67"/>
      <c r="DL517" s="67"/>
      <c r="DM517" s="67"/>
      <c r="DN517" s="67"/>
      <c r="DO517" s="67"/>
      <c r="DP517" s="67"/>
      <c r="DQ517" s="67"/>
      <c r="DR517" s="67"/>
      <c r="DS517" s="67"/>
      <c r="DT517" s="67"/>
      <c r="DU517" s="67"/>
      <c r="DV517" s="67"/>
      <c r="DW517" s="67"/>
      <c r="DX517" s="67"/>
      <c r="DY517" s="67"/>
      <c r="DZ517" s="88"/>
      <c r="EA517" s="88"/>
      <c r="EB517" s="88"/>
      <c r="EC517" s="88"/>
      <c r="ED517" s="88"/>
      <c r="EE517" s="88"/>
      <c r="EF517" s="88"/>
      <c r="EG517" s="88"/>
    </row>
    <row r="518" spans="22:137" s="65" customFormat="1" hidden="1" x14ac:dyDescent="0.25">
      <c r="V518" s="631"/>
      <c r="AA518" s="632"/>
      <c r="AB518" s="632"/>
      <c r="AD518" s="632"/>
      <c r="AE518" s="633"/>
      <c r="AH518" s="634"/>
      <c r="AI518" s="634"/>
      <c r="AK518" s="632"/>
      <c r="AR518" s="632"/>
      <c r="AV518" s="632"/>
      <c r="AX518" s="632"/>
      <c r="BB518" s="632"/>
      <c r="BC518" s="632"/>
      <c r="BE518" s="632"/>
      <c r="BH518" s="67"/>
      <c r="BI518" s="635"/>
      <c r="BJ518" s="636"/>
      <c r="BK518" s="636"/>
      <c r="BL518" s="636"/>
      <c r="BM518" s="102"/>
      <c r="BN518" s="102"/>
      <c r="BO518" s="102"/>
      <c r="BP518" s="636"/>
      <c r="BQ518" s="636"/>
      <c r="BR518" s="636"/>
      <c r="BS518" s="636"/>
      <c r="BT518" s="636"/>
      <c r="BU518" s="636"/>
      <c r="BV518" s="636"/>
      <c r="BW518" s="636"/>
      <c r="BX518" s="636"/>
      <c r="BY518" s="636"/>
      <c r="BZ518" s="636"/>
      <c r="CA518" s="636"/>
      <c r="CB518" s="637"/>
      <c r="CC518" s="636"/>
      <c r="CD518" s="636"/>
      <c r="CE518" s="637"/>
      <c r="CF518" s="637"/>
      <c r="CG518" s="637"/>
      <c r="CH518" s="637"/>
      <c r="CI518" s="636"/>
      <c r="CJ518" s="636"/>
      <c r="CK518" s="637"/>
      <c r="CL518" s="637"/>
      <c r="CM518" s="637"/>
      <c r="CN518" s="705"/>
      <c r="CO518" s="88"/>
      <c r="CP518" s="88"/>
      <c r="CQ518" s="88"/>
      <c r="CR518" s="67"/>
      <c r="CS518" s="67"/>
      <c r="CT518" s="67"/>
      <c r="CU518" s="67"/>
      <c r="CV518" s="67"/>
      <c r="CW518" s="67"/>
      <c r="CX518" s="67"/>
      <c r="CY518" s="67"/>
      <c r="CZ518" s="67"/>
      <c r="DA518" s="67"/>
      <c r="DB518" s="67"/>
      <c r="DC518" s="67"/>
      <c r="DD518" s="67"/>
      <c r="DE518" s="67"/>
      <c r="DF518" s="67"/>
      <c r="DG518" s="67"/>
      <c r="DH518" s="67"/>
      <c r="DI518" s="67"/>
      <c r="DJ518" s="67"/>
      <c r="DK518" s="67"/>
      <c r="DL518" s="67"/>
      <c r="DM518" s="67"/>
      <c r="DN518" s="67"/>
      <c r="DO518" s="67"/>
      <c r="DP518" s="67"/>
      <c r="DQ518" s="67"/>
      <c r="DR518" s="67"/>
      <c r="DS518" s="67"/>
      <c r="DT518" s="67"/>
      <c r="DU518" s="67"/>
      <c r="DV518" s="67"/>
      <c r="DW518" s="67"/>
      <c r="DX518" s="67"/>
      <c r="DY518" s="67"/>
      <c r="DZ518" s="88"/>
      <c r="EA518" s="88"/>
      <c r="EB518" s="88"/>
      <c r="EC518" s="88"/>
      <c r="ED518" s="88"/>
      <c r="EE518" s="88"/>
      <c r="EF518" s="88"/>
      <c r="EG518" s="88"/>
    </row>
    <row r="519" spans="22:137" s="65" customFormat="1" hidden="1" x14ac:dyDescent="0.25">
      <c r="V519" s="631"/>
      <c r="AA519" s="632"/>
      <c r="AB519" s="632"/>
      <c r="AD519" s="632"/>
      <c r="AE519" s="633"/>
      <c r="AH519" s="634"/>
      <c r="AI519" s="634"/>
      <c r="AK519" s="632"/>
      <c r="AR519" s="632"/>
      <c r="AV519" s="632"/>
      <c r="AX519" s="632"/>
      <c r="BB519" s="632"/>
      <c r="BC519" s="632"/>
      <c r="BE519" s="632"/>
      <c r="BH519" s="67"/>
      <c r="BI519" s="635"/>
      <c r="BJ519" s="636"/>
      <c r="BK519" s="636"/>
      <c r="BL519" s="636"/>
      <c r="BM519" s="102"/>
      <c r="BN519" s="102"/>
      <c r="BO519" s="102"/>
      <c r="BP519" s="636"/>
      <c r="BQ519" s="636"/>
      <c r="BR519" s="636"/>
      <c r="BS519" s="636"/>
      <c r="BT519" s="636"/>
      <c r="BU519" s="636"/>
      <c r="BV519" s="636"/>
      <c r="BW519" s="636"/>
      <c r="BX519" s="636"/>
      <c r="BY519" s="636"/>
      <c r="BZ519" s="636"/>
      <c r="CA519" s="636"/>
      <c r="CB519" s="637"/>
      <c r="CC519" s="636"/>
      <c r="CD519" s="636"/>
      <c r="CE519" s="637"/>
      <c r="CF519" s="637"/>
      <c r="CG519" s="637"/>
      <c r="CH519" s="637"/>
      <c r="CI519" s="636"/>
      <c r="CJ519" s="636"/>
      <c r="CK519" s="637"/>
      <c r="CL519" s="637"/>
      <c r="CM519" s="637"/>
      <c r="CN519" s="705"/>
      <c r="CO519" s="88"/>
      <c r="CP519" s="88"/>
      <c r="CQ519" s="88"/>
      <c r="CR519" s="67"/>
      <c r="CS519" s="67"/>
      <c r="CT519" s="67"/>
      <c r="CU519" s="67"/>
      <c r="CV519" s="67"/>
      <c r="CW519" s="67"/>
      <c r="CX519" s="67"/>
      <c r="CY519" s="67"/>
      <c r="CZ519" s="67"/>
      <c r="DA519" s="67"/>
      <c r="DB519" s="67"/>
      <c r="DC519" s="67"/>
      <c r="DD519" s="67"/>
      <c r="DE519" s="67"/>
      <c r="DF519" s="67"/>
      <c r="DG519" s="67"/>
      <c r="DH519" s="67"/>
      <c r="DI519" s="67"/>
      <c r="DJ519" s="67"/>
      <c r="DK519" s="67"/>
      <c r="DL519" s="67"/>
      <c r="DM519" s="67"/>
      <c r="DN519" s="67"/>
      <c r="DO519" s="67"/>
      <c r="DP519" s="67"/>
      <c r="DQ519" s="67"/>
      <c r="DR519" s="67"/>
      <c r="DS519" s="67"/>
      <c r="DT519" s="67"/>
      <c r="DU519" s="67"/>
      <c r="DV519" s="67"/>
      <c r="DW519" s="67"/>
      <c r="DX519" s="67"/>
      <c r="DY519" s="67"/>
      <c r="DZ519" s="88"/>
      <c r="EA519" s="88"/>
      <c r="EB519" s="88"/>
      <c r="EC519" s="88"/>
      <c r="ED519" s="88"/>
      <c r="EE519" s="88"/>
      <c r="EF519" s="88"/>
      <c r="EG519" s="88"/>
    </row>
    <row r="520" spans="22:137" s="65" customFormat="1" hidden="1" x14ac:dyDescent="0.25">
      <c r="V520" s="631"/>
      <c r="AA520" s="632"/>
      <c r="AB520" s="632"/>
      <c r="AD520" s="632"/>
      <c r="AE520" s="633"/>
      <c r="AH520" s="634"/>
      <c r="AI520" s="634"/>
      <c r="AK520" s="632"/>
      <c r="AR520" s="632"/>
      <c r="AV520" s="632"/>
      <c r="AX520" s="632"/>
      <c r="BB520" s="632"/>
      <c r="BC520" s="632"/>
      <c r="BE520" s="632"/>
      <c r="BH520" s="67"/>
      <c r="BI520" s="635"/>
      <c r="BJ520" s="636"/>
      <c r="BK520" s="636"/>
      <c r="BL520" s="636"/>
      <c r="BM520" s="102"/>
      <c r="BN520" s="102"/>
      <c r="BO520" s="102"/>
      <c r="BP520" s="636"/>
      <c r="BQ520" s="636"/>
      <c r="BR520" s="636"/>
      <c r="BS520" s="636"/>
      <c r="BT520" s="636"/>
      <c r="BU520" s="636"/>
      <c r="BV520" s="636"/>
      <c r="BW520" s="636"/>
      <c r="BX520" s="636"/>
      <c r="BY520" s="636"/>
      <c r="BZ520" s="636"/>
      <c r="CA520" s="636"/>
      <c r="CB520" s="637"/>
      <c r="CC520" s="636"/>
      <c r="CD520" s="636"/>
      <c r="CE520" s="637"/>
      <c r="CF520" s="637"/>
      <c r="CG520" s="637"/>
      <c r="CH520" s="637"/>
      <c r="CI520" s="636"/>
      <c r="CJ520" s="636"/>
      <c r="CK520" s="637"/>
      <c r="CL520" s="637"/>
      <c r="CM520" s="637"/>
      <c r="CN520" s="705"/>
      <c r="CO520" s="88"/>
      <c r="CP520" s="88"/>
      <c r="CQ520" s="88"/>
      <c r="CR520" s="67"/>
      <c r="CS520" s="67"/>
      <c r="CT520" s="67"/>
      <c r="CU520" s="67"/>
      <c r="CV520" s="67"/>
      <c r="CW520" s="67"/>
      <c r="CX520" s="67"/>
      <c r="CY520" s="67"/>
      <c r="CZ520" s="67"/>
      <c r="DA520" s="67"/>
      <c r="DB520" s="67"/>
      <c r="DC520" s="67"/>
      <c r="DD520" s="67"/>
      <c r="DE520" s="67"/>
      <c r="DF520" s="67"/>
      <c r="DG520" s="67"/>
      <c r="DH520" s="67"/>
      <c r="DI520" s="67"/>
      <c r="DJ520" s="67"/>
      <c r="DK520" s="67"/>
      <c r="DL520" s="67"/>
      <c r="DM520" s="67"/>
      <c r="DN520" s="67"/>
      <c r="DO520" s="67"/>
      <c r="DP520" s="67"/>
      <c r="DQ520" s="67"/>
      <c r="DR520" s="67"/>
      <c r="DS520" s="67"/>
      <c r="DT520" s="67"/>
      <c r="DU520" s="67"/>
      <c r="DV520" s="67"/>
      <c r="DW520" s="67"/>
      <c r="DX520" s="67"/>
      <c r="DY520" s="67"/>
      <c r="DZ520" s="88"/>
      <c r="EA520" s="88"/>
      <c r="EB520" s="88"/>
      <c r="EC520" s="88"/>
      <c r="ED520" s="88"/>
      <c r="EE520" s="88"/>
      <c r="EF520" s="88"/>
      <c r="EG520" s="88"/>
    </row>
    <row r="521" spans="22:137" s="65" customFormat="1" hidden="1" x14ac:dyDescent="0.25">
      <c r="V521" s="631"/>
      <c r="AA521" s="632"/>
      <c r="AB521" s="632"/>
      <c r="AD521" s="632"/>
      <c r="AE521" s="633"/>
      <c r="AH521" s="634"/>
      <c r="AI521" s="634"/>
      <c r="AK521" s="632"/>
      <c r="AR521" s="632"/>
      <c r="AV521" s="632"/>
      <c r="AX521" s="632"/>
      <c r="BB521" s="632"/>
      <c r="BC521" s="632"/>
      <c r="BE521" s="632"/>
      <c r="BH521" s="67"/>
      <c r="BI521" s="635"/>
      <c r="BJ521" s="636"/>
      <c r="BK521" s="636"/>
      <c r="BL521" s="636"/>
      <c r="BM521" s="102"/>
      <c r="BN521" s="102"/>
      <c r="BO521" s="102"/>
      <c r="BP521" s="636"/>
      <c r="BQ521" s="636"/>
      <c r="BR521" s="636"/>
      <c r="BS521" s="636"/>
      <c r="BT521" s="636"/>
      <c r="BU521" s="636"/>
      <c r="BV521" s="636"/>
      <c r="BW521" s="636"/>
      <c r="BX521" s="636"/>
      <c r="BY521" s="636"/>
      <c r="BZ521" s="636"/>
      <c r="CA521" s="636"/>
      <c r="CB521" s="637"/>
      <c r="CC521" s="636"/>
      <c r="CD521" s="636"/>
      <c r="CE521" s="637"/>
      <c r="CF521" s="637"/>
      <c r="CG521" s="637"/>
      <c r="CH521" s="637"/>
      <c r="CI521" s="636"/>
      <c r="CJ521" s="636"/>
      <c r="CK521" s="637"/>
      <c r="CL521" s="637"/>
      <c r="CM521" s="637"/>
      <c r="CN521" s="705"/>
      <c r="CO521" s="88"/>
      <c r="CP521" s="88"/>
      <c r="CQ521" s="88"/>
      <c r="CR521" s="67"/>
      <c r="CS521" s="67"/>
      <c r="CT521" s="67"/>
      <c r="CU521" s="67"/>
      <c r="CV521" s="67"/>
      <c r="CW521" s="67"/>
      <c r="CX521" s="67"/>
      <c r="CY521" s="67"/>
      <c r="CZ521" s="67"/>
      <c r="DA521" s="67"/>
      <c r="DB521" s="67"/>
      <c r="DC521" s="67"/>
      <c r="DD521" s="67"/>
      <c r="DE521" s="67"/>
      <c r="DF521" s="67"/>
      <c r="DG521" s="67"/>
      <c r="DH521" s="67"/>
      <c r="DI521" s="67"/>
      <c r="DJ521" s="67"/>
      <c r="DK521" s="67"/>
      <c r="DL521" s="67"/>
      <c r="DM521" s="67"/>
      <c r="DN521" s="67"/>
      <c r="DO521" s="67"/>
      <c r="DP521" s="67"/>
      <c r="DQ521" s="67"/>
      <c r="DR521" s="67"/>
      <c r="DS521" s="67"/>
      <c r="DT521" s="67"/>
      <c r="DU521" s="67"/>
      <c r="DV521" s="67"/>
      <c r="DW521" s="67"/>
      <c r="DX521" s="67"/>
      <c r="DY521" s="67"/>
      <c r="DZ521" s="88"/>
      <c r="EA521" s="88"/>
      <c r="EB521" s="88"/>
      <c r="EC521" s="88"/>
      <c r="ED521" s="88"/>
      <c r="EE521" s="88"/>
      <c r="EF521" s="88"/>
      <c r="EG521" s="88"/>
    </row>
    <row r="522" spans="22:137" s="65" customFormat="1" hidden="1" x14ac:dyDescent="0.25">
      <c r="V522" s="631"/>
      <c r="AA522" s="632"/>
      <c r="AB522" s="632"/>
      <c r="AD522" s="632"/>
      <c r="AE522" s="633"/>
      <c r="AH522" s="634"/>
      <c r="AI522" s="634"/>
      <c r="AK522" s="632"/>
      <c r="AR522" s="632"/>
      <c r="AV522" s="632"/>
      <c r="AX522" s="632"/>
      <c r="BB522" s="632"/>
      <c r="BC522" s="632"/>
      <c r="BE522" s="632"/>
      <c r="BH522" s="67"/>
      <c r="BI522" s="635"/>
      <c r="BJ522" s="636"/>
      <c r="BK522" s="636"/>
      <c r="BL522" s="636"/>
      <c r="BM522" s="102"/>
      <c r="BN522" s="102"/>
      <c r="BO522" s="102"/>
      <c r="BP522" s="636"/>
      <c r="BQ522" s="636"/>
      <c r="BR522" s="636"/>
      <c r="BS522" s="636"/>
      <c r="BT522" s="636"/>
      <c r="BU522" s="636"/>
      <c r="BV522" s="636"/>
      <c r="BW522" s="636"/>
      <c r="BX522" s="636"/>
      <c r="BY522" s="636"/>
      <c r="BZ522" s="636"/>
      <c r="CA522" s="636"/>
      <c r="CB522" s="637"/>
      <c r="CC522" s="636"/>
      <c r="CD522" s="636"/>
      <c r="CE522" s="637"/>
      <c r="CF522" s="637"/>
      <c r="CG522" s="637"/>
      <c r="CH522" s="637"/>
      <c r="CI522" s="636"/>
      <c r="CJ522" s="636"/>
      <c r="CK522" s="637"/>
      <c r="CL522" s="637"/>
      <c r="CM522" s="637"/>
      <c r="CN522" s="705"/>
      <c r="CO522" s="88"/>
      <c r="CP522" s="88"/>
      <c r="CQ522" s="88"/>
      <c r="CR522" s="67"/>
      <c r="CS522" s="67"/>
      <c r="CT522" s="67"/>
      <c r="CU522" s="67"/>
      <c r="CV522" s="67"/>
      <c r="CW522" s="67"/>
      <c r="CX522" s="67"/>
      <c r="CY522" s="67"/>
      <c r="CZ522" s="67"/>
      <c r="DA522" s="67"/>
      <c r="DB522" s="67"/>
      <c r="DC522" s="67"/>
      <c r="DD522" s="67"/>
      <c r="DE522" s="67"/>
      <c r="DF522" s="67"/>
      <c r="DG522" s="67"/>
      <c r="DH522" s="67"/>
      <c r="DI522" s="67"/>
      <c r="DJ522" s="67"/>
      <c r="DK522" s="67"/>
      <c r="DL522" s="67"/>
      <c r="DM522" s="67"/>
      <c r="DN522" s="67"/>
      <c r="DO522" s="67"/>
      <c r="DP522" s="67"/>
      <c r="DQ522" s="67"/>
      <c r="DR522" s="67"/>
      <c r="DS522" s="67"/>
      <c r="DT522" s="67"/>
      <c r="DU522" s="67"/>
      <c r="DV522" s="67"/>
      <c r="DW522" s="67"/>
      <c r="DX522" s="67"/>
      <c r="DY522" s="67"/>
      <c r="DZ522" s="88"/>
      <c r="EA522" s="88"/>
      <c r="EB522" s="88"/>
      <c r="EC522" s="88"/>
      <c r="ED522" s="88"/>
      <c r="EE522" s="88"/>
      <c r="EF522" s="88"/>
      <c r="EG522" s="88"/>
    </row>
    <row r="523" spans="22:137" s="65" customFormat="1" hidden="1" x14ac:dyDescent="0.25">
      <c r="V523" s="631"/>
      <c r="AA523" s="632"/>
      <c r="AB523" s="632"/>
      <c r="AD523" s="632"/>
      <c r="AE523" s="633"/>
      <c r="AH523" s="634"/>
      <c r="AI523" s="634"/>
      <c r="AK523" s="632"/>
      <c r="AR523" s="632"/>
      <c r="AV523" s="632"/>
      <c r="AX523" s="632"/>
      <c r="BB523" s="632"/>
      <c r="BC523" s="632"/>
      <c r="BE523" s="632"/>
      <c r="BH523" s="67"/>
      <c r="BI523" s="635"/>
      <c r="BJ523" s="636"/>
      <c r="BK523" s="636"/>
      <c r="BL523" s="636"/>
      <c r="BM523" s="102"/>
      <c r="BN523" s="102"/>
      <c r="BO523" s="102"/>
      <c r="BP523" s="636"/>
      <c r="BQ523" s="636"/>
      <c r="BR523" s="636"/>
      <c r="BS523" s="636"/>
      <c r="BT523" s="636"/>
      <c r="BU523" s="636"/>
      <c r="BV523" s="636"/>
      <c r="BW523" s="636"/>
      <c r="BX523" s="636"/>
      <c r="BY523" s="636"/>
      <c r="BZ523" s="636"/>
      <c r="CA523" s="636"/>
      <c r="CB523" s="637"/>
      <c r="CC523" s="636"/>
      <c r="CD523" s="636"/>
      <c r="CE523" s="637"/>
      <c r="CF523" s="637"/>
      <c r="CG523" s="637"/>
      <c r="CH523" s="637"/>
      <c r="CI523" s="636"/>
      <c r="CJ523" s="636"/>
      <c r="CK523" s="637"/>
      <c r="CL523" s="637"/>
      <c r="CM523" s="637"/>
      <c r="CN523" s="705"/>
      <c r="CO523" s="88"/>
      <c r="CP523" s="88"/>
      <c r="CQ523" s="88"/>
      <c r="CR523" s="67"/>
      <c r="CS523" s="67"/>
      <c r="CT523" s="67"/>
      <c r="CU523" s="67"/>
      <c r="CV523" s="67"/>
      <c r="CW523" s="67"/>
      <c r="CX523" s="67"/>
      <c r="CY523" s="67"/>
      <c r="CZ523" s="67"/>
      <c r="DA523" s="67"/>
      <c r="DB523" s="67"/>
      <c r="DC523" s="67"/>
      <c r="DD523" s="67"/>
      <c r="DE523" s="67"/>
      <c r="DF523" s="67"/>
      <c r="DG523" s="67"/>
      <c r="DH523" s="67"/>
      <c r="DI523" s="67"/>
      <c r="DJ523" s="67"/>
      <c r="DK523" s="67"/>
      <c r="DL523" s="67"/>
      <c r="DM523" s="67"/>
      <c r="DN523" s="67"/>
      <c r="DO523" s="67"/>
      <c r="DP523" s="67"/>
      <c r="DQ523" s="67"/>
      <c r="DR523" s="67"/>
      <c r="DS523" s="67"/>
      <c r="DT523" s="67"/>
      <c r="DU523" s="67"/>
      <c r="DV523" s="67"/>
      <c r="DW523" s="67"/>
      <c r="DX523" s="67"/>
      <c r="DY523" s="67"/>
      <c r="DZ523" s="88"/>
      <c r="EA523" s="88"/>
      <c r="EB523" s="88"/>
      <c r="EC523" s="88"/>
      <c r="ED523" s="88"/>
      <c r="EE523" s="88"/>
      <c r="EF523" s="88"/>
      <c r="EG523" s="88"/>
    </row>
    <row r="524" spans="22:137" s="65" customFormat="1" hidden="1" x14ac:dyDescent="0.25">
      <c r="V524" s="631"/>
      <c r="AA524" s="632"/>
      <c r="AB524" s="632"/>
      <c r="AD524" s="632"/>
      <c r="AE524" s="633"/>
      <c r="AH524" s="634"/>
      <c r="AI524" s="634"/>
      <c r="AK524" s="632"/>
      <c r="AR524" s="632"/>
      <c r="AV524" s="632"/>
      <c r="AX524" s="632"/>
      <c r="BB524" s="632"/>
      <c r="BC524" s="632"/>
      <c r="BE524" s="632"/>
      <c r="BH524" s="67"/>
      <c r="BI524" s="635"/>
      <c r="BJ524" s="636"/>
      <c r="BK524" s="636"/>
      <c r="BL524" s="636"/>
      <c r="BM524" s="102"/>
      <c r="BN524" s="102"/>
      <c r="BO524" s="102"/>
      <c r="BP524" s="636"/>
      <c r="BQ524" s="636"/>
      <c r="BR524" s="636"/>
      <c r="BS524" s="636"/>
      <c r="BT524" s="636"/>
      <c r="BU524" s="636"/>
      <c r="BV524" s="636"/>
      <c r="BW524" s="636"/>
      <c r="BX524" s="636"/>
      <c r="BY524" s="636"/>
      <c r="BZ524" s="636"/>
      <c r="CA524" s="636"/>
      <c r="CB524" s="637"/>
      <c r="CC524" s="636"/>
      <c r="CD524" s="636"/>
      <c r="CE524" s="637"/>
      <c r="CF524" s="637"/>
      <c r="CG524" s="637"/>
      <c r="CH524" s="637"/>
      <c r="CI524" s="636"/>
      <c r="CJ524" s="636"/>
      <c r="CK524" s="637"/>
      <c r="CL524" s="637"/>
      <c r="CM524" s="637"/>
      <c r="CN524" s="705"/>
      <c r="CO524" s="88"/>
      <c r="CP524" s="88"/>
      <c r="CQ524" s="88"/>
      <c r="CR524" s="67"/>
      <c r="CS524" s="67"/>
      <c r="CT524" s="67"/>
      <c r="CU524" s="67"/>
      <c r="CV524" s="67"/>
      <c r="CW524" s="67"/>
      <c r="CX524" s="67"/>
      <c r="CY524" s="67"/>
      <c r="CZ524" s="67"/>
      <c r="DA524" s="67"/>
      <c r="DB524" s="67"/>
      <c r="DC524" s="67"/>
      <c r="DD524" s="67"/>
      <c r="DE524" s="67"/>
      <c r="DF524" s="67"/>
      <c r="DG524" s="67"/>
      <c r="DH524" s="67"/>
      <c r="DI524" s="67"/>
      <c r="DJ524" s="67"/>
      <c r="DK524" s="67"/>
      <c r="DL524" s="67"/>
      <c r="DM524" s="67"/>
      <c r="DN524" s="67"/>
      <c r="DO524" s="67"/>
      <c r="DP524" s="67"/>
      <c r="DQ524" s="67"/>
      <c r="DR524" s="67"/>
      <c r="DS524" s="67"/>
      <c r="DT524" s="67"/>
      <c r="DU524" s="67"/>
      <c r="DV524" s="67"/>
      <c r="DW524" s="67"/>
      <c r="DX524" s="67"/>
      <c r="DY524" s="67"/>
      <c r="DZ524" s="88"/>
      <c r="EA524" s="88"/>
      <c r="EB524" s="88"/>
      <c r="EC524" s="88"/>
      <c r="ED524" s="88"/>
      <c r="EE524" s="88"/>
      <c r="EF524" s="88"/>
      <c r="EG524" s="88"/>
    </row>
    <row r="525" spans="22:137" s="65" customFormat="1" hidden="1" x14ac:dyDescent="0.25">
      <c r="V525" s="631"/>
      <c r="AA525" s="632"/>
      <c r="AB525" s="632"/>
      <c r="AD525" s="632"/>
      <c r="AE525" s="633"/>
      <c r="AH525" s="634"/>
      <c r="AI525" s="634"/>
      <c r="AK525" s="632"/>
      <c r="AR525" s="632"/>
      <c r="AV525" s="632"/>
      <c r="AX525" s="632"/>
      <c r="BB525" s="632"/>
      <c r="BC525" s="632"/>
      <c r="BE525" s="632"/>
      <c r="BH525" s="67"/>
      <c r="BI525" s="635"/>
      <c r="BJ525" s="636"/>
      <c r="BK525" s="636"/>
      <c r="BL525" s="636"/>
      <c r="BM525" s="102"/>
      <c r="BN525" s="102"/>
      <c r="BO525" s="102"/>
      <c r="BP525" s="636"/>
      <c r="BQ525" s="636"/>
      <c r="BR525" s="636"/>
      <c r="BS525" s="636"/>
      <c r="BT525" s="636"/>
      <c r="BU525" s="636"/>
      <c r="BV525" s="636"/>
      <c r="BW525" s="636"/>
      <c r="BX525" s="636"/>
      <c r="BY525" s="636"/>
      <c r="BZ525" s="636"/>
      <c r="CA525" s="636"/>
      <c r="CB525" s="637"/>
      <c r="CC525" s="636"/>
      <c r="CD525" s="636"/>
      <c r="CE525" s="637"/>
      <c r="CF525" s="637"/>
      <c r="CG525" s="637"/>
      <c r="CH525" s="637"/>
      <c r="CI525" s="636"/>
      <c r="CJ525" s="636"/>
      <c r="CK525" s="637"/>
      <c r="CL525" s="637"/>
      <c r="CM525" s="637"/>
      <c r="CN525" s="705"/>
      <c r="CO525" s="88"/>
      <c r="CP525" s="88"/>
      <c r="CQ525" s="88"/>
      <c r="CR525" s="67"/>
      <c r="CS525" s="67"/>
      <c r="CT525" s="67"/>
      <c r="CU525" s="67"/>
      <c r="CV525" s="67"/>
      <c r="CW525" s="67"/>
      <c r="CX525" s="67"/>
      <c r="CY525" s="67"/>
      <c r="CZ525" s="67"/>
      <c r="DA525" s="67"/>
      <c r="DB525" s="67"/>
      <c r="DC525" s="67"/>
      <c r="DD525" s="67"/>
      <c r="DE525" s="67"/>
      <c r="DF525" s="67"/>
      <c r="DG525" s="67"/>
      <c r="DH525" s="67"/>
      <c r="DI525" s="67"/>
      <c r="DJ525" s="67"/>
      <c r="DK525" s="67"/>
      <c r="DL525" s="67"/>
      <c r="DM525" s="67"/>
      <c r="DN525" s="67"/>
      <c r="DO525" s="67"/>
      <c r="DP525" s="67"/>
      <c r="DQ525" s="67"/>
      <c r="DR525" s="67"/>
      <c r="DS525" s="67"/>
      <c r="DT525" s="67"/>
      <c r="DU525" s="67"/>
      <c r="DV525" s="67"/>
      <c r="DW525" s="67"/>
      <c r="DX525" s="67"/>
      <c r="DY525" s="67"/>
      <c r="DZ525" s="88"/>
      <c r="EA525" s="88"/>
      <c r="EB525" s="88"/>
      <c r="EC525" s="88"/>
      <c r="ED525" s="88"/>
      <c r="EE525" s="88"/>
      <c r="EF525" s="88"/>
      <c r="EG525" s="88"/>
    </row>
    <row r="526" spans="22:137" s="65" customFormat="1" hidden="1" x14ac:dyDescent="0.25">
      <c r="V526" s="631"/>
      <c r="AA526" s="632"/>
      <c r="AB526" s="632"/>
      <c r="AD526" s="632"/>
      <c r="AE526" s="633"/>
      <c r="AH526" s="634"/>
      <c r="AI526" s="634"/>
      <c r="AK526" s="632"/>
      <c r="AR526" s="632"/>
      <c r="AV526" s="632"/>
      <c r="AX526" s="632"/>
      <c r="BB526" s="632"/>
      <c r="BC526" s="632"/>
      <c r="BE526" s="632"/>
      <c r="BH526" s="67"/>
      <c r="BI526" s="635"/>
      <c r="BJ526" s="636"/>
      <c r="BK526" s="636"/>
      <c r="BL526" s="636"/>
      <c r="BM526" s="102"/>
      <c r="BN526" s="102"/>
      <c r="BO526" s="102"/>
      <c r="BP526" s="636"/>
      <c r="BQ526" s="636"/>
      <c r="BR526" s="636"/>
      <c r="BS526" s="636"/>
      <c r="BT526" s="636"/>
      <c r="BU526" s="636"/>
      <c r="BV526" s="636"/>
      <c r="BW526" s="636"/>
      <c r="BX526" s="636"/>
      <c r="BY526" s="636"/>
      <c r="BZ526" s="636"/>
      <c r="CA526" s="636"/>
      <c r="CB526" s="637"/>
      <c r="CC526" s="636"/>
      <c r="CD526" s="636"/>
      <c r="CE526" s="637"/>
      <c r="CF526" s="637"/>
      <c r="CG526" s="637"/>
      <c r="CH526" s="637"/>
      <c r="CI526" s="636"/>
      <c r="CJ526" s="636"/>
      <c r="CK526" s="637"/>
      <c r="CL526" s="637"/>
      <c r="CM526" s="637"/>
      <c r="CN526" s="705"/>
      <c r="CO526" s="88"/>
      <c r="CP526" s="88"/>
      <c r="CQ526" s="88"/>
      <c r="CR526" s="67"/>
      <c r="CS526" s="67"/>
      <c r="CT526" s="67"/>
      <c r="CU526" s="67"/>
      <c r="CV526" s="67"/>
      <c r="CW526" s="67"/>
      <c r="CX526" s="67"/>
      <c r="CY526" s="67"/>
      <c r="CZ526" s="67"/>
      <c r="DA526" s="67"/>
      <c r="DB526" s="67"/>
      <c r="DC526" s="67"/>
      <c r="DD526" s="67"/>
      <c r="DE526" s="67"/>
      <c r="DF526" s="67"/>
      <c r="DG526" s="67"/>
      <c r="DH526" s="67"/>
      <c r="DI526" s="67"/>
      <c r="DJ526" s="67"/>
      <c r="DK526" s="67"/>
      <c r="DL526" s="67"/>
      <c r="DM526" s="67"/>
      <c r="DN526" s="67"/>
      <c r="DO526" s="67"/>
      <c r="DP526" s="67"/>
      <c r="DQ526" s="67"/>
      <c r="DR526" s="67"/>
      <c r="DS526" s="67"/>
      <c r="DT526" s="67"/>
      <c r="DU526" s="67"/>
      <c r="DV526" s="67"/>
      <c r="DW526" s="67"/>
      <c r="DX526" s="67"/>
      <c r="DY526" s="67"/>
      <c r="DZ526" s="88"/>
      <c r="EA526" s="88"/>
      <c r="EB526" s="88"/>
      <c r="EC526" s="88"/>
      <c r="ED526" s="88"/>
      <c r="EE526" s="88"/>
      <c r="EF526" s="88"/>
      <c r="EG526" s="88"/>
    </row>
    <row r="527" spans="22:137" s="65" customFormat="1" hidden="1" x14ac:dyDescent="0.25">
      <c r="V527" s="631"/>
      <c r="AA527" s="632"/>
      <c r="AB527" s="632"/>
      <c r="AD527" s="632"/>
      <c r="AE527" s="633"/>
      <c r="AH527" s="634"/>
      <c r="AI527" s="634"/>
      <c r="AK527" s="632"/>
      <c r="AR527" s="632"/>
      <c r="AV527" s="632"/>
      <c r="AX527" s="632"/>
      <c r="BB527" s="632"/>
      <c r="BC527" s="632"/>
      <c r="BE527" s="632"/>
      <c r="BH527" s="67"/>
      <c r="BI527" s="635"/>
      <c r="BJ527" s="636"/>
      <c r="BK527" s="636"/>
      <c r="BL527" s="636"/>
      <c r="BM527" s="102"/>
      <c r="BN527" s="102"/>
      <c r="BO527" s="102"/>
      <c r="BP527" s="636"/>
      <c r="BQ527" s="636"/>
      <c r="BR527" s="636"/>
      <c r="BS527" s="636"/>
      <c r="BT527" s="636"/>
      <c r="BU527" s="636"/>
      <c r="BV527" s="636"/>
      <c r="BW527" s="636"/>
      <c r="BX527" s="636"/>
      <c r="BY527" s="636"/>
      <c r="BZ527" s="636"/>
      <c r="CA527" s="636"/>
      <c r="CB527" s="637"/>
      <c r="CC527" s="636"/>
      <c r="CD527" s="636"/>
      <c r="CE527" s="637"/>
      <c r="CF527" s="637"/>
      <c r="CG527" s="637"/>
      <c r="CH527" s="637"/>
      <c r="CI527" s="636"/>
      <c r="CJ527" s="636"/>
      <c r="CK527" s="637"/>
      <c r="CL527" s="637"/>
      <c r="CM527" s="637"/>
      <c r="CN527" s="705"/>
      <c r="CO527" s="88"/>
      <c r="CP527" s="88"/>
      <c r="CQ527" s="88"/>
      <c r="CR527" s="67"/>
      <c r="CS527" s="67"/>
      <c r="CT527" s="67"/>
      <c r="CU527" s="67"/>
      <c r="CV527" s="67"/>
      <c r="CW527" s="67"/>
      <c r="CX527" s="67"/>
      <c r="CY527" s="67"/>
      <c r="CZ527" s="67"/>
      <c r="DA527" s="67"/>
      <c r="DB527" s="67"/>
      <c r="DC527" s="67"/>
      <c r="DD527" s="67"/>
      <c r="DE527" s="67"/>
      <c r="DF527" s="67"/>
      <c r="DG527" s="67"/>
      <c r="DH527" s="67"/>
      <c r="DI527" s="67"/>
      <c r="DJ527" s="67"/>
      <c r="DK527" s="67"/>
      <c r="DL527" s="67"/>
      <c r="DM527" s="67"/>
      <c r="DN527" s="67"/>
      <c r="DO527" s="67"/>
      <c r="DP527" s="67"/>
      <c r="DQ527" s="67"/>
      <c r="DR527" s="67"/>
      <c r="DS527" s="67"/>
      <c r="DT527" s="67"/>
      <c r="DU527" s="67"/>
      <c r="DV527" s="67"/>
      <c r="DW527" s="67"/>
      <c r="DX527" s="67"/>
      <c r="DY527" s="67"/>
      <c r="DZ527" s="88"/>
      <c r="EA527" s="88"/>
      <c r="EB527" s="88"/>
      <c r="EC527" s="88"/>
      <c r="ED527" s="88"/>
      <c r="EE527" s="88"/>
      <c r="EF527" s="88"/>
      <c r="EG527" s="88"/>
    </row>
    <row r="528" spans="22:137" s="65" customFormat="1" hidden="1" x14ac:dyDescent="0.25">
      <c r="V528" s="631"/>
      <c r="AA528" s="632"/>
      <c r="AB528" s="632"/>
      <c r="AD528" s="632"/>
      <c r="AE528" s="633"/>
      <c r="AH528" s="634"/>
      <c r="AI528" s="634"/>
      <c r="AK528" s="632"/>
      <c r="AR528" s="632"/>
      <c r="AV528" s="632"/>
      <c r="AX528" s="632"/>
      <c r="BB528" s="632"/>
      <c r="BC528" s="632"/>
      <c r="BE528" s="632"/>
      <c r="BH528" s="67"/>
      <c r="BI528" s="635"/>
      <c r="BJ528" s="636"/>
      <c r="BK528" s="636"/>
      <c r="BL528" s="636"/>
      <c r="BM528" s="102"/>
      <c r="BN528" s="102"/>
      <c r="BO528" s="102"/>
      <c r="BP528" s="636"/>
      <c r="BQ528" s="636"/>
      <c r="BR528" s="636"/>
      <c r="BS528" s="636"/>
      <c r="BT528" s="636"/>
      <c r="BU528" s="636"/>
      <c r="BV528" s="636"/>
      <c r="BW528" s="636"/>
      <c r="BX528" s="636"/>
      <c r="BY528" s="636"/>
      <c r="BZ528" s="636"/>
      <c r="CA528" s="636"/>
      <c r="CB528" s="637"/>
      <c r="CC528" s="636"/>
      <c r="CD528" s="636"/>
      <c r="CE528" s="637"/>
      <c r="CF528" s="637"/>
      <c r="CG528" s="637"/>
      <c r="CH528" s="637"/>
      <c r="CI528" s="636"/>
      <c r="CJ528" s="636"/>
      <c r="CK528" s="637"/>
      <c r="CL528" s="637"/>
      <c r="CM528" s="637"/>
      <c r="CN528" s="705"/>
      <c r="CO528" s="88"/>
      <c r="CP528" s="88"/>
      <c r="CQ528" s="88"/>
      <c r="CR528" s="67"/>
      <c r="CS528" s="67"/>
      <c r="CT528" s="67"/>
      <c r="CU528" s="67"/>
      <c r="CV528" s="67"/>
      <c r="CW528" s="67"/>
      <c r="CX528" s="67"/>
      <c r="CY528" s="67"/>
      <c r="CZ528" s="67"/>
      <c r="DA528" s="67"/>
      <c r="DB528" s="67"/>
      <c r="DC528" s="67"/>
      <c r="DD528" s="67"/>
      <c r="DE528" s="67"/>
      <c r="DF528" s="67"/>
      <c r="DG528" s="67"/>
      <c r="DH528" s="67"/>
      <c r="DI528" s="67"/>
      <c r="DJ528" s="67"/>
      <c r="DK528" s="67"/>
      <c r="DL528" s="67"/>
      <c r="DM528" s="67"/>
      <c r="DN528" s="67"/>
      <c r="DO528" s="67"/>
      <c r="DP528" s="67"/>
      <c r="DQ528" s="67"/>
      <c r="DR528" s="67"/>
      <c r="DS528" s="67"/>
      <c r="DT528" s="67"/>
      <c r="DU528" s="67"/>
      <c r="DV528" s="67"/>
      <c r="DW528" s="67"/>
      <c r="DX528" s="67"/>
      <c r="DY528" s="67"/>
      <c r="DZ528" s="88"/>
      <c r="EA528" s="88"/>
      <c r="EB528" s="88"/>
      <c r="EC528" s="88"/>
      <c r="ED528" s="88"/>
      <c r="EE528" s="88"/>
      <c r="EF528" s="88"/>
      <c r="EG528" s="88"/>
    </row>
    <row r="529" spans="22:137" s="65" customFormat="1" hidden="1" x14ac:dyDescent="0.25">
      <c r="V529" s="631"/>
      <c r="AA529" s="632"/>
      <c r="AB529" s="632"/>
      <c r="AD529" s="632"/>
      <c r="AE529" s="633"/>
      <c r="AH529" s="634"/>
      <c r="AI529" s="634"/>
      <c r="AK529" s="632"/>
      <c r="AR529" s="632"/>
      <c r="AV529" s="632"/>
      <c r="AX529" s="632"/>
      <c r="BB529" s="632"/>
      <c r="BC529" s="632"/>
      <c r="BE529" s="632"/>
      <c r="BH529" s="67"/>
      <c r="BI529" s="635"/>
      <c r="BJ529" s="636"/>
      <c r="BK529" s="636"/>
      <c r="BL529" s="636"/>
      <c r="BM529" s="102"/>
      <c r="BN529" s="102"/>
      <c r="BO529" s="102"/>
      <c r="BP529" s="636"/>
      <c r="BQ529" s="636"/>
      <c r="BR529" s="636"/>
      <c r="BS529" s="636"/>
      <c r="BT529" s="636"/>
      <c r="BU529" s="636"/>
      <c r="BV529" s="636"/>
      <c r="BW529" s="636"/>
      <c r="BX529" s="636"/>
      <c r="BY529" s="636"/>
      <c r="BZ529" s="636"/>
      <c r="CA529" s="636"/>
      <c r="CB529" s="637"/>
      <c r="CC529" s="636"/>
      <c r="CD529" s="636"/>
      <c r="CE529" s="637"/>
      <c r="CF529" s="637"/>
      <c r="CG529" s="637"/>
      <c r="CH529" s="637"/>
      <c r="CI529" s="636"/>
      <c r="CJ529" s="636"/>
      <c r="CK529" s="637"/>
      <c r="CL529" s="637"/>
      <c r="CM529" s="637"/>
      <c r="CN529" s="705"/>
      <c r="CO529" s="88"/>
      <c r="CP529" s="88"/>
      <c r="CQ529" s="88"/>
      <c r="CR529" s="67"/>
      <c r="CS529" s="67"/>
      <c r="CT529" s="67"/>
      <c r="CU529" s="67"/>
      <c r="CV529" s="67"/>
      <c r="CW529" s="67"/>
      <c r="CX529" s="67"/>
      <c r="CY529" s="67"/>
      <c r="CZ529" s="67"/>
      <c r="DA529" s="67"/>
      <c r="DB529" s="67"/>
      <c r="DC529" s="67"/>
      <c r="DD529" s="67"/>
      <c r="DE529" s="67"/>
      <c r="DF529" s="67"/>
      <c r="DG529" s="67"/>
      <c r="DH529" s="67"/>
      <c r="DI529" s="67"/>
      <c r="DJ529" s="67"/>
      <c r="DK529" s="67"/>
      <c r="DL529" s="67"/>
      <c r="DM529" s="67"/>
      <c r="DN529" s="67"/>
      <c r="DO529" s="67"/>
      <c r="DP529" s="67"/>
      <c r="DQ529" s="67"/>
      <c r="DR529" s="67"/>
      <c r="DS529" s="67"/>
      <c r="DT529" s="67"/>
      <c r="DU529" s="67"/>
      <c r="DV529" s="67"/>
      <c r="DW529" s="67"/>
      <c r="DX529" s="67"/>
      <c r="DY529" s="67"/>
      <c r="DZ529" s="88"/>
      <c r="EA529" s="88"/>
      <c r="EB529" s="88"/>
      <c r="EC529" s="88"/>
      <c r="ED529" s="88"/>
      <c r="EE529" s="88"/>
      <c r="EF529" s="88"/>
      <c r="EG529" s="88"/>
    </row>
    <row r="530" spans="22:137" s="65" customFormat="1" hidden="1" x14ac:dyDescent="0.25">
      <c r="V530" s="631"/>
      <c r="AA530" s="632"/>
      <c r="AB530" s="632"/>
      <c r="AD530" s="632"/>
      <c r="AE530" s="633"/>
      <c r="AH530" s="634"/>
      <c r="AI530" s="634"/>
      <c r="AK530" s="632"/>
      <c r="AR530" s="632"/>
      <c r="AV530" s="632"/>
      <c r="AX530" s="632"/>
      <c r="BB530" s="632"/>
      <c r="BC530" s="632"/>
      <c r="BE530" s="632"/>
      <c r="BH530" s="67"/>
      <c r="BI530" s="635"/>
      <c r="BJ530" s="636"/>
      <c r="BK530" s="636"/>
      <c r="BL530" s="636"/>
      <c r="BM530" s="102"/>
      <c r="BN530" s="102"/>
      <c r="BO530" s="102"/>
      <c r="BP530" s="636"/>
      <c r="BQ530" s="636"/>
      <c r="BR530" s="636"/>
      <c r="BS530" s="636"/>
      <c r="BT530" s="636"/>
      <c r="BU530" s="636"/>
      <c r="BV530" s="636"/>
      <c r="BW530" s="636"/>
      <c r="BX530" s="636"/>
      <c r="BY530" s="636"/>
      <c r="BZ530" s="636"/>
      <c r="CA530" s="636"/>
      <c r="CB530" s="637"/>
      <c r="CC530" s="636"/>
      <c r="CD530" s="636"/>
      <c r="CE530" s="637"/>
      <c r="CF530" s="637"/>
      <c r="CG530" s="637"/>
      <c r="CH530" s="637"/>
      <c r="CI530" s="636"/>
      <c r="CJ530" s="636"/>
      <c r="CK530" s="637"/>
      <c r="CL530" s="637"/>
      <c r="CM530" s="637"/>
      <c r="CN530" s="705"/>
      <c r="CO530" s="88"/>
      <c r="CP530" s="88"/>
      <c r="CQ530" s="88"/>
      <c r="CR530" s="67"/>
      <c r="CS530" s="67"/>
      <c r="CT530" s="67"/>
      <c r="CU530" s="67"/>
      <c r="CV530" s="67"/>
      <c r="CW530" s="67"/>
      <c r="CX530" s="67"/>
      <c r="CY530" s="67"/>
      <c r="CZ530" s="67"/>
      <c r="DA530" s="67"/>
      <c r="DB530" s="67"/>
      <c r="DC530" s="67"/>
      <c r="DD530" s="67"/>
      <c r="DE530" s="67"/>
      <c r="DF530" s="67"/>
      <c r="DG530" s="67"/>
      <c r="DH530" s="67"/>
      <c r="DI530" s="67"/>
      <c r="DJ530" s="67"/>
      <c r="DK530" s="67"/>
      <c r="DL530" s="67"/>
      <c r="DM530" s="67"/>
      <c r="DN530" s="67"/>
      <c r="DO530" s="67"/>
      <c r="DP530" s="67"/>
      <c r="DQ530" s="67"/>
      <c r="DR530" s="67"/>
      <c r="DS530" s="67"/>
      <c r="DT530" s="67"/>
      <c r="DU530" s="67"/>
      <c r="DV530" s="67"/>
      <c r="DW530" s="67"/>
      <c r="DX530" s="67"/>
      <c r="DY530" s="67"/>
      <c r="DZ530" s="88"/>
      <c r="EA530" s="88"/>
      <c r="EB530" s="88"/>
      <c r="EC530" s="88"/>
      <c r="ED530" s="88"/>
      <c r="EE530" s="88"/>
      <c r="EF530" s="88"/>
      <c r="EG530" s="88"/>
    </row>
    <row r="531" spans="22:137" s="65" customFormat="1" hidden="1" x14ac:dyDescent="0.25">
      <c r="V531" s="631"/>
      <c r="AA531" s="632"/>
      <c r="AB531" s="632"/>
      <c r="AD531" s="632"/>
      <c r="AE531" s="633"/>
      <c r="AH531" s="634"/>
      <c r="AI531" s="634"/>
      <c r="AK531" s="632"/>
      <c r="AR531" s="632"/>
      <c r="AV531" s="632"/>
      <c r="AX531" s="632"/>
      <c r="BB531" s="632"/>
      <c r="BC531" s="632"/>
      <c r="BE531" s="632"/>
      <c r="BH531" s="67"/>
      <c r="BI531" s="635"/>
      <c r="BJ531" s="636"/>
      <c r="BK531" s="636"/>
      <c r="BL531" s="636"/>
      <c r="BM531" s="102"/>
      <c r="BN531" s="102"/>
      <c r="BO531" s="102"/>
      <c r="BP531" s="636"/>
      <c r="BQ531" s="636"/>
      <c r="BR531" s="636"/>
      <c r="BS531" s="636"/>
      <c r="BT531" s="636"/>
      <c r="BU531" s="636"/>
      <c r="BV531" s="636"/>
      <c r="BW531" s="636"/>
      <c r="BX531" s="636"/>
      <c r="BY531" s="636"/>
      <c r="BZ531" s="636"/>
      <c r="CA531" s="636"/>
      <c r="CB531" s="637"/>
      <c r="CC531" s="636"/>
      <c r="CD531" s="636"/>
      <c r="CE531" s="637"/>
      <c r="CF531" s="637"/>
      <c r="CG531" s="637"/>
      <c r="CH531" s="637"/>
      <c r="CI531" s="636"/>
      <c r="CJ531" s="636"/>
      <c r="CK531" s="637"/>
      <c r="CL531" s="637"/>
      <c r="CM531" s="637"/>
      <c r="CN531" s="705"/>
      <c r="CO531" s="88"/>
      <c r="CP531" s="88"/>
      <c r="CQ531" s="88"/>
      <c r="CR531" s="67"/>
      <c r="CS531" s="67"/>
      <c r="CT531" s="67"/>
      <c r="CU531" s="67"/>
      <c r="CV531" s="67"/>
      <c r="CW531" s="67"/>
      <c r="CX531" s="67"/>
      <c r="CY531" s="67"/>
      <c r="CZ531" s="67"/>
      <c r="DA531" s="67"/>
      <c r="DB531" s="67"/>
      <c r="DC531" s="67"/>
      <c r="DD531" s="67"/>
      <c r="DE531" s="67"/>
      <c r="DF531" s="67"/>
      <c r="DG531" s="67"/>
      <c r="DH531" s="67"/>
      <c r="DI531" s="67"/>
      <c r="DJ531" s="67"/>
      <c r="DK531" s="67"/>
      <c r="DL531" s="67"/>
      <c r="DM531" s="67"/>
      <c r="DN531" s="67"/>
      <c r="DO531" s="67"/>
      <c r="DP531" s="67"/>
      <c r="DQ531" s="67"/>
      <c r="DR531" s="67"/>
      <c r="DS531" s="67"/>
      <c r="DT531" s="67"/>
      <c r="DU531" s="67"/>
      <c r="DV531" s="67"/>
      <c r="DW531" s="67"/>
      <c r="DX531" s="67"/>
      <c r="DY531" s="67"/>
      <c r="DZ531" s="88"/>
      <c r="EA531" s="88"/>
      <c r="EB531" s="88"/>
      <c r="EC531" s="88"/>
      <c r="ED531" s="88"/>
      <c r="EE531" s="88"/>
      <c r="EF531" s="88"/>
      <c r="EG531" s="88"/>
    </row>
    <row r="532" spans="22:137" s="65" customFormat="1" hidden="1" x14ac:dyDescent="0.25">
      <c r="V532" s="631"/>
      <c r="AA532" s="632"/>
      <c r="AB532" s="632"/>
      <c r="AD532" s="632"/>
      <c r="AE532" s="633"/>
      <c r="AH532" s="634"/>
      <c r="AI532" s="634"/>
      <c r="AK532" s="632"/>
      <c r="AR532" s="632"/>
      <c r="AV532" s="632"/>
      <c r="AX532" s="632"/>
      <c r="BB532" s="632"/>
      <c r="BC532" s="632"/>
      <c r="BE532" s="632"/>
      <c r="BH532" s="67"/>
      <c r="BI532" s="635"/>
      <c r="BJ532" s="636"/>
      <c r="BK532" s="636"/>
      <c r="BL532" s="636"/>
      <c r="BM532" s="102"/>
      <c r="BN532" s="102"/>
      <c r="BO532" s="102"/>
      <c r="BP532" s="636"/>
      <c r="BQ532" s="636"/>
      <c r="BR532" s="636"/>
      <c r="BS532" s="636"/>
      <c r="BT532" s="636"/>
      <c r="BU532" s="636"/>
      <c r="BV532" s="636"/>
      <c r="BW532" s="636"/>
      <c r="BX532" s="636"/>
      <c r="BY532" s="636"/>
      <c r="BZ532" s="636"/>
      <c r="CA532" s="636"/>
      <c r="CB532" s="637"/>
      <c r="CC532" s="636"/>
      <c r="CD532" s="636"/>
      <c r="CE532" s="637"/>
      <c r="CF532" s="637"/>
      <c r="CG532" s="637"/>
      <c r="CH532" s="637"/>
      <c r="CI532" s="636"/>
      <c r="CJ532" s="636"/>
      <c r="CK532" s="637"/>
      <c r="CL532" s="637"/>
      <c r="CM532" s="637"/>
      <c r="CN532" s="705"/>
      <c r="CO532" s="88"/>
      <c r="CP532" s="88"/>
      <c r="CQ532" s="88"/>
      <c r="CR532" s="67"/>
      <c r="CS532" s="67"/>
      <c r="CT532" s="67"/>
      <c r="CU532" s="67"/>
      <c r="CV532" s="67"/>
      <c r="CW532" s="67"/>
      <c r="CX532" s="67"/>
      <c r="CY532" s="67"/>
      <c r="CZ532" s="67"/>
      <c r="DA532" s="67"/>
      <c r="DB532" s="67"/>
      <c r="DC532" s="67"/>
      <c r="DD532" s="67"/>
      <c r="DE532" s="67"/>
      <c r="DF532" s="67"/>
      <c r="DG532" s="67"/>
      <c r="DH532" s="67"/>
      <c r="DI532" s="67"/>
      <c r="DJ532" s="67"/>
      <c r="DK532" s="67"/>
      <c r="DL532" s="67"/>
      <c r="DM532" s="67"/>
      <c r="DN532" s="67"/>
      <c r="DO532" s="67"/>
      <c r="DP532" s="67"/>
      <c r="DQ532" s="67"/>
      <c r="DR532" s="67"/>
      <c r="DS532" s="67"/>
      <c r="DT532" s="67"/>
      <c r="DU532" s="67"/>
      <c r="DV532" s="67"/>
      <c r="DW532" s="67"/>
      <c r="DX532" s="67"/>
      <c r="DY532" s="67"/>
      <c r="DZ532" s="88"/>
      <c r="EA532" s="88"/>
      <c r="EB532" s="88"/>
      <c r="EC532" s="88"/>
      <c r="ED532" s="88"/>
      <c r="EE532" s="88"/>
      <c r="EF532" s="88"/>
      <c r="EG532" s="88"/>
    </row>
    <row r="533" spans="22:137" s="65" customFormat="1" hidden="1" x14ac:dyDescent="0.25">
      <c r="V533" s="631"/>
      <c r="AA533" s="632"/>
      <c r="AB533" s="632"/>
      <c r="AD533" s="632"/>
      <c r="AE533" s="633"/>
      <c r="AH533" s="634"/>
      <c r="AI533" s="634"/>
      <c r="AK533" s="632"/>
      <c r="AR533" s="632"/>
      <c r="AV533" s="632"/>
      <c r="AX533" s="632"/>
      <c r="BB533" s="632"/>
      <c r="BC533" s="632"/>
      <c r="BE533" s="632"/>
      <c r="BH533" s="67"/>
      <c r="BI533" s="635"/>
      <c r="BJ533" s="636"/>
      <c r="BK533" s="636"/>
      <c r="BL533" s="636"/>
      <c r="BM533" s="102"/>
      <c r="BN533" s="102"/>
      <c r="BO533" s="102"/>
      <c r="BP533" s="636"/>
      <c r="BQ533" s="636"/>
      <c r="BR533" s="636"/>
      <c r="BS533" s="636"/>
      <c r="BT533" s="636"/>
      <c r="BU533" s="636"/>
      <c r="BV533" s="636"/>
      <c r="BW533" s="636"/>
      <c r="BX533" s="636"/>
      <c r="BY533" s="636"/>
      <c r="BZ533" s="636"/>
      <c r="CA533" s="636"/>
      <c r="CB533" s="637"/>
      <c r="CC533" s="636"/>
      <c r="CD533" s="636"/>
      <c r="CE533" s="637"/>
      <c r="CF533" s="637"/>
      <c r="CG533" s="637"/>
      <c r="CH533" s="637"/>
      <c r="CI533" s="636"/>
      <c r="CJ533" s="636"/>
      <c r="CK533" s="637"/>
      <c r="CL533" s="637"/>
      <c r="CM533" s="637"/>
      <c r="CN533" s="705"/>
      <c r="CO533" s="88"/>
      <c r="CP533" s="88"/>
      <c r="CQ533" s="88"/>
      <c r="CR533" s="67"/>
      <c r="CS533" s="67"/>
      <c r="CT533" s="67"/>
      <c r="CU533" s="67"/>
      <c r="CV533" s="67"/>
      <c r="CW533" s="67"/>
      <c r="CX533" s="67"/>
      <c r="CY533" s="67"/>
      <c r="CZ533" s="67"/>
      <c r="DA533" s="67"/>
      <c r="DB533" s="67"/>
      <c r="DC533" s="67"/>
      <c r="DD533" s="67"/>
      <c r="DE533" s="67"/>
      <c r="DF533" s="67"/>
      <c r="DG533" s="67"/>
      <c r="DH533" s="67"/>
      <c r="DI533" s="67"/>
      <c r="DJ533" s="67"/>
      <c r="DK533" s="67"/>
      <c r="DL533" s="67"/>
      <c r="DM533" s="67"/>
      <c r="DN533" s="67"/>
      <c r="DO533" s="67"/>
      <c r="DP533" s="67"/>
      <c r="DQ533" s="67"/>
      <c r="DR533" s="67"/>
      <c r="DS533" s="67"/>
      <c r="DT533" s="67"/>
      <c r="DU533" s="67"/>
      <c r="DV533" s="67"/>
      <c r="DW533" s="67"/>
      <c r="DX533" s="67"/>
      <c r="DY533" s="67"/>
      <c r="DZ533" s="88"/>
      <c r="EA533" s="88"/>
      <c r="EB533" s="88"/>
      <c r="EC533" s="88"/>
      <c r="ED533" s="88"/>
      <c r="EE533" s="88"/>
      <c r="EF533" s="88"/>
      <c r="EG533" s="88"/>
    </row>
    <row r="534" spans="22:137" s="65" customFormat="1" hidden="1" x14ac:dyDescent="0.25">
      <c r="V534" s="631"/>
      <c r="AA534" s="632"/>
      <c r="AB534" s="632"/>
      <c r="AD534" s="632"/>
      <c r="AE534" s="633"/>
      <c r="AH534" s="634"/>
      <c r="AI534" s="634"/>
      <c r="AK534" s="632"/>
      <c r="AR534" s="632"/>
      <c r="AV534" s="632"/>
      <c r="AX534" s="632"/>
      <c r="BB534" s="632"/>
      <c r="BC534" s="632"/>
      <c r="BE534" s="632"/>
      <c r="BH534" s="67"/>
      <c r="BI534" s="635"/>
      <c r="BJ534" s="636"/>
      <c r="BK534" s="636"/>
      <c r="BL534" s="636"/>
      <c r="BM534" s="102"/>
      <c r="BN534" s="102"/>
      <c r="BO534" s="102"/>
      <c r="BP534" s="636"/>
      <c r="BQ534" s="636"/>
      <c r="BR534" s="636"/>
      <c r="BS534" s="636"/>
      <c r="BT534" s="636"/>
      <c r="BU534" s="636"/>
      <c r="BV534" s="636"/>
      <c r="BW534" s="636"/>
      <c r="BX534" s="636"/>
      <c r="BY534" s="636"/>
      <c r="BZ534" s="636"/>
      <c r="CA534" s="636"/>
      <c r="CB534" s="637"/>
      <c r="CC534" s="636"/>
      <c r="CD534" s="636"/>
      <c r="CE534" s="637"/>
      <c r="CF534" s="637"/>
      <c r="CG534" s="637"/>
      <c r="CH534" s="637"/>
      <c r="CI534" s="636"/>
      <c r="CJ534" s="636"/>
      <c r="CK534" s="637"/>
      <c r="CL534" s="637"/>
      <c r="CM534" s="637"/>
      <c r="CN534" s="705"/>
      <c r="CO534" s="88"/>
      <c r="CP534" s="88"/>
      <c r="CQ534" s="88"/>
      <c r="CR534" s="67"/>
      <c r="CS534" s="67"/>
      <c r="CT534" s="67"/>
      <c r="CU534" s="67"/>
      <c r="CV534" s="67"/>
      <c r="CW534" s="67"/>
      <c r="CX534" s="67"/>
      <c r="CY534" s="67"/>
      <c r="CZ534" s="67"/>
      <c r="DA534" s="67"/>
      <c r="DB534" s="67"/>
      <c r="DC534" s="67"/>
      <c r="DD534" s="67"/>
      <c r="DE534" s="67"/>
      <c r="DF534" s="67"/>
      <c r="DG534" s="67"/>
      <c r="DH534" s="67"/>
      <c r="DI534" s="67"/>
      <c r="DJ534" s="67"/>
      <c r="DK534" s="67"/>
      <c r="DL534" s="67"/>
      <c r="DM534" s="67"/>
      <c r="DN534" s="67"/>
      <c r="DO534" s="67"/>
      <c r="DP534" s="67"/>
      <c r="DQ534" s="67"/>
      <c r="DR534" s="67"/>
      <c r="DS534" s="67"/>
      <c r="DT534" s="67"/>
      <c r="DU534" s="67"/>
      <c r="DV534" s="67"/>
      <c r="DW534" s="67"/>
      <c r="DX534" s="67"/>
      <c r="DY534" s="67"/>
      <c r="DZ534" s="88"/>
      <c r="EA534" s="88"/>
      <c r="EB534" s="88"/>
      <c r="EC534" s="88"/>
      <c r="ED534" s="88"/>
      <c r="EE534" s="88"/>
      <c r="EF534" s="88"/>
      <c r="EG534" s="88"/>
    </row>
    <row r="535" spans="22:137" s="65" customFormat="1" hidden="1" x14ac:dyDescent="0.25">
      <c r="V535" s="631"/>
      <c r="AA535" s="632"/>
      <c r="AB535" s="632"/>
      <c r="AD535" s="632"/>
      <c r="AE535" s="633"/>
      <c r="AH535" s="634"/>
      <c r="AI535" s="634"/>
      <c r="AK535" s="632"/>
      <c r="AR535" s="632"/>
      <c r="AV535" s="632"/>
      <c r="AX535" s="632"/>
      <c r="BB535" s="632"/>
      <c r="BC535" s="632"/>
      <c r="BE535" s="632"/>
      <c r="BH535" s="67"/>
      <c r="BI535" s="635"/>
      <c r="BJ535" s="636"/>
      <c r="BK535" s="636"/>
      <c r="BL535" s="636"/>
      <c r="BM535" s="102"/>
      <c r="BN535" s="102"/>
      <c r="BO535" s="102"/>
      <c r="BP535" s="636"/>
      <c r="BQ535" s="636"/>
      <c r="BR535" s="636"/>
      <c r="BS535" s="636"/>
      <c r="BT535" s="636"/>
      <c r="BU535" s="636"/>
      <c r="BV535" s="636"/>
      <c r="BW535" s="636"/>
      <c r="BX535" s="636"/>
      <c r="BY535" s="636"/>
      <c r="BZ535" s="636"/>
      <c r="CA535" s="636"/>
      <c r="CB535" s="637"/>
      <c r="CC535" s="636"/>
      <c r="CD535" s="636"/>
      <c r="CE535" s="637"/>
      <c r="CF535" s="637"/>
      <c r="CG535" s="637"/>
      <c r="CH535" s="637"/>
      <c r="CI535" s="636"/>
      <c r="CJ535" s="636"/>
      <c r="CK535" s="637"/>
      <c r="CL535" s="637"/>
      <c r="CM535" s="637"/>
      <c r="CN535" s="705"/>
      <c r="CO535" s="88"/>
      <c r="CP535" s="88"/>
      <c r="CQ535" s="88"/>
      <c r="CR535" s="67"/>
      <c r="CS535" s="67"/>
      <c r="CT535" s="67"/>
      <c r="CU535" s="67"/>
      <c r="CV535" s="67"/>
      <c r="CW535" s="67"/>
      <c r="CX535" s="67"/>
      <c r="CY535" s="67"/>
      <c r="CZ535" s="67"/>
      <c r="DA535" s="67"/>
      <c r="DB535" s="67"/>
      <c r="DC535" s="67"/>
      <c r="DD535" s="67"/>
      <c r="DE535" s="67"/>
      <c r="DF535" s="67"/>
      <c r="DG535" s="67"/>
      <c r="DH535" s="67"/>
      <c r="DI535" s="67"/>
      <c r="DJ535" s="67"/>
      <c r="DK535" s="67"/>
      <c r="DL535" s="67"/>
      <c r="DM535" s="67"/>
      <c r="DN535" s="67"/>
      <c r="DO535" s="67"/>
      <c r="DP535" s="67"/>
      <c r="DQ535" s="67"/>
      <c r="DR535" s="67"/>
      <c r="DS535" s="67"/>
      <c r="DT535" s="67"/>
      <c r="DU535" s="67"/>
      <c r="DV535" s="67"/>
      <c r="DW535" s="67"/>
      <c r="DX535" s="67"/>
      <c r="DY535" s="67"/>
      <c r="DZ535" s="88"/>
      <c r="EA535" s="88"/>
      <c r="EB535" s="88"/>
      <c r="EC535" s="88"/>
      <c r="ED535" s="88"/>
      <c r="EE535" s="88"/>
      <c r="EF535" s="88"/>
      <c r="EG535" s="88"/>
    </row>
    <row r="536" spans="22:137" s="65" customFormat="1" hidden="1" x14ac:dyDescent="0.25">
      <c r="V536" s="631"/>
      <c r="AA536" s="632"/>
      <c r="AB536" s="632"/>
      <c r="AD536" s="632"/>
      <c r="AE536" s="633"/>
      <c r="AH536" s="634"/>
      <c r="AI536" s="634"/>
      <c r="AK536" s="632"/>
      <c r="AR536" s="632"/>
      <c r="AV536" s="632"/>
      <c r="AX536" s="632"/>
      <c r="BB536" s="632"/>
      <c r="BC536" s="632"/>
      <c r="BE536" s="632"/>
      <c r="BH536" s="67"/>
      <c r="BI536" s="635"/>
      <c r="BJ536" s="636"/>
      <c r="BK536" s="636"/>
      <c r="BL536" s="636"/>
      <c r="BM536" s="102"/>
      <c r="BN536" s="102"/>
      <c r="BO536" s="102"/>
      <c r="BP536" s="636"/>
      <c r="BQ536" s="636"/>
      <c r="BR536" s="636"/>
      <c r="BS536" s="636"/>
      <c r="BT536" s="636"/>
      <c r="BU536" s="636"/>
      <c r="BV536" s="636"/>
      <c r="BW536" s="636"/>
      <c r="BX536" s="636"/>
      <c r="BY536" s="636"/>
      <c r="BZ536" s="636"/>
      <c r="CA536" s="636"/>
      <c r="CB536" s="637"/>
      <c r="CC536" s="636"/>
      <c r="CD536" s="636"/>
      <c r="CE536" s="637"/>
      <c r="CF536" s="637"/>
      <c r="CG536" s="637"/>
      <c r="CH536" s="637"/>
      <c r="CI536" s="636"/>
      <c r="CJ536" s="636"/>
      <c r="CK536" s="637"/>
      <c r="CL536" s="637"/>
      <c r="CM536" s="637"/>
      <c r="CN536" s="705"/>
      <c r="CO536" s="88"/>
      <c r="CP536" s="88"/>
      <c r="CQ536" s="88"/>
      <c r="CR536" s="67"/>
      <c r="CS536" s="67"/>
      <c r="CT536" s="67"/>
      <c r="CU536" s="67"/>
      <c r="CV536" s="67"/>
      <c r="CW536" s="67"/>
      <c r="CX536" s="67"/>
      <c r="CY536" s="67"/>
      <c r="CZ536" s="67"/>
      <c r="DA536" s="67"/>
      <c r="DB536" s="67"/>
      <c r="DC536" s="67"/>
      <c r="DD536" s="67"/>
      <c r="DE536" s="67"/>
      <c r="DF536" s="67"/>
      <c r="DG536" s="67"/>
      <c r="DH536" s="67"/>
      <c r="DI536" s="67"/>
      <c r="DJ536" s="67"/>
      <c r="DK536" s="67"/>
      <c r="DL536" s="67"/>
      <c r="DM536" s="67"/>
      <c r="DN536" s="67"/>
      <c r="DO536" s="67"/>
      <c r="DP536" s="67"/>
      <c r="DQ536" s="67"/>
      <c r="DR536" s="67"/>
      <c r="DS536" s="67"/>
      <c r="DT536" s="67"/>
      <c r="DU536" s="67"/>
      <c r="DV536" s="67"/>
      <c r="DW536" s="67"/>
      <c r="DX536" s="67"/>
      <c r="DY536" s="67"/>
      <c r="DZ536" s="88"/>
      <c r="EA536" s="88"/>
      <c r="EB536" s="88"/>
      <c r="EC536" s="88"/>
      <c r="ED536" s="88"/>
      <c r="EE536" s="88"/>
      <c r="EF536" s="88"/>
      <c r="EG536" s="88"/>
    </row>
    <row r="537" spans="22:137" s="65" customFormat="1" hidden="1" x14ac:dyDescent="0.25">
      <c r="V537" s="631"/>
      <c r="AA537" s="632"/>
      <c r="AB537" s="632"/>
      <c r="AD537" s="632"/>
      <c r="AE537" s="633"/>
      <c r="AH537" s="634"/>
      <c r="AI537" s="634"/>
      <c r="AK537" s="632"/>
      <c r="AR537" s="632"/>
      <c r="AV537" s="632"/>
      <c r="AX537" s="632"/>
      <c r="BB537" s="632"/>
      <c r="BC537" s="632"/>
      <c r="BE537" s="632"/>
      <c r="BH537" s="67"/>
      <c r="BI537" s="635"/>
      <c r="BJ537" s="636"/>
      <c r="BK537" s="636"/>
      <c r="BL537" s="636"/>
      <c r="BM537" s="102"/>
      <c r="BN537" s="102"/>
      <c r="BO537" s="102"/>
      <c r="BP537" s="636"/>
      <c r="BQ537" s="636"/>
      <c r="BR537" s="636"/>
      <c r="BS537" s="636"/>
      <c r="BT537" s="636"/>
      <c r="BU537" s="636"/>
      <c r="BV537" s="636"/>
      <c r="BW537" s="636"/>
      <c r="BX537" s="636"/>
      <c r="BY537" s="636"/>
      <c r="BZ537" s="636"/>
      <c r="CA537" s="636"/>
      <c r="CB537" s="637"/>
      <c r="CC537" s="636"/>
      <c r="CD537" s="636"/>
      <c r="CE537" s="637"/>
      <c r="CF537" s="637"/>
      <c r="CG537" s="637"/>
      <c r="CH537" s="637"/>
      <c r="CI537" s="636"/>
      <c r="CJ537" s="636"/>
      <c r="CK537" s="637"/>
      <c r="CL537" s="637"/>
      <c r="CM537" s="637"/>
      <c r="CN537" s="705"/>
      <c r="CO537" s="88"/>
      <c r="CP537" s="88"/>
      <c r="CQ537" s="88"/>
      <c r="CR537" s="67"/>
      <c r="CS537" s="67"/>
      <c r="CT537" s="67"/>
      <c r="CU537" s="67"/>
      <c r="CV537" s="67"/>
      <c r="CW537" s="67"/>
      <c r="CX537" s="67"/>
      <c r="CY537" s="67"/>
      <c r="CZ537" s="67"/>
      <c r="DA537" s="67"/>
      <c r="DB537" s="67"/>
      <c r="DC537" s="67"/>
      <c r="DD537" s="67"/>
      <c r="DE537" s="67"/>
      <c r="DF537" s="67"/>
      <c r="DG537" s="67"/>
      <c r="DH537" s="67"/>
      <c r="DI537" s="67"/>
      <c r="DJ537" s="67"/>
      <c r="DK537" s="67"/>
      <c r="DL537" s="67"/>
      <c r="DM537" s="67"/>
      <c r="DN537" s="67"/>
      <c r="DO537" s="67"/>
      <c r="DP537" s="67"/>
      <c r="DQ537" s="67"/>
      <c r="DR537" s="67"/>
      <c r="DS537" s="67"/>
      <c r="DT537" s="67"/>
      <c r="DU537" s="67"/>
      <c r="DV537" s="67"/>
      <c r="DW537" s="67"/>
      <c r="DX537" s="67"/>
      <c r="DY537" s="67"/>
      <c r="DZ537" s="88"/>
      <c r="EA537" s="88"/>
      <c r="EB537" s="88"/>
      <c r="EC537" s="88"/>
      <c r="ED537" s="88"/>
      <c r="EE537" s="88"/>
      <c r="EF537" s="88"/>
      <c r="EG537" s="88"/>
    </row>
    <row r="538" spans="22:137" s="65" customFormat="1" hidden="1" x14ac:dyDescent="0.25">
      <c r="V538" s="631"/>
      <c r="AA538" s="632"/>
      <c r="AB538" s="632"/>
      <c r="AD538" s="632"/>
      <c r="AE538" s="633"/>
      <c r="AH538" s="634"/>
      <c r="AI538" s="634"/>
      <c r="AK538" s="632"/>
      <c r="AR538" s="632"/>
      <c r="AV538" s="632"/>
      <c r="AX538" s="632"/>
      <c r="BB538" s="632"/>
      <c r="BC538" s="632"/>
      <c r="BE538" s="632"/>
      <c r="BH538" s="67"/>
      <c r="BI538" s="635"/>
      <c r="BJ538" s="636"/>
      <c r="BK538" s="636"/>
      <c r="BL538" s="636"/>
      <c r="BM538" s="102"/>
      <c r="BN538" s="102"/>
      <c r="BO538" s="102"/>
      <c r="BP538" s="636"/>
      <c r="BQ538" s="636"/>
      <c r="BR538" s="636"/>
      <c r="BS538" s="636"/>
      <c r="BT538" s="636"/>
      <c r="BU538" s="636"/>
      <c r="BV538" s="636"/>
      <c r="BW538" s="636"/>
      <c r="BX538" s="636"/>
      <c r="BY538" s="636"/>
      <c r="BZ538" s="636"/>
      <c r="CA538" s="636"/>
      <c r="CB538" s="637"/>
      <c r="CC538" s="636"/>
      <c r="CD538" s="636"/>
      <c r="CE538" s="637"/>
      <c r="CF538" s="637"/>
      <c r="CG538" s="637"/>
      <c r="CH538" s="637"/>
      <c r="CI538" s="636"/>
      <c r="CJ538" s="636"/>
      <c r="CK538" s="637"/>
      <c r="CL538" s="637"/>
      <c r="CM538" s="637"/>
      <c r="CN538" s="705"/>
      <c r="CO538" s="88"/>
      <c r="CP538" s="88"/>
      <c r="CQ538" s="88"/>
      <c r="CR538" s="67"/>
      <c r="CS538" s="67"/>
      <c r="CT538" s="67"/>
      <c r="CU538" s="67"/>
      <c r="CV538" s="67"/>
      <c r="CW538" s="67"/>
      <c r="CX538" s="67"/>
      <c r="CY538" s="67"/>
      <c r="CZ538" s="67"/>
      <c r="DA538" s="67"/>
      <c r="DB538" s="67"/>
      <c r="DC538" s="67"/>
      <c r="DD538" s="67"/>
      <c r="DE538" s="67"/>
      <c r="DF538" s="67"/>
      <c r="DG538" s="67"/>
      <c r="DH538" s="67"/>
      <c r="DI538" s="67"/>
      <c r="DJ538" s="67"/>
      <c r="DK538" s="67"/>
      <c r="DL538" s="67"/>
      <c r="DM538" s="67"/>
      <c r="DN538" s="67"/>
      <c r="DO538" s="67"/>
      <c r="DP538" s="67"/>
      <c r="DQ538" s="67"/>
      <c r="DR538" s="67"/>
      <c r="DS538" s="67"/>
      <c r="DT538" s="67"/>
      <c r="DU538" s="67"/>
      <c r="DV538" s="67"/>
      <c r="DW538" s="67"/>
      <c r="DX538" s="67"/>
      <c r="DY538" s="67"/>
      <c r="DZ538" s="88"/>
      <c r="EA538" s="88"/>
      <c r="EB538" s="88"/>
      <c r="EC538" s="88"/>
      <c r="ED538" s="88"/>
      <c r="EE538" s="88"/>
      <c r="EF538" s="88"/>
      <c r="EG538" s="88"/>
    </row>
    <row r="539" spans="22:137" s="65" customFormat="1" hidden="1" x14ac:dyDescent="0.25">
      <c r="V539" s="631"/>
      <c r="AA539" s="632"/>
      <c r="AB539" s="632"/>
      <c r="AD539" s="632"/>
      <c r="AE539" s="633"/>
      <c r="AH539" s="634"/>
      <c r="AI539" s="634"/>
      <c r="AK539" s="632"/>
      <c r="AR539" s="632"/>
      <c r="AV539" s="632"/>
      <c r="AX539" s="632"/>
      <c r="BB539" s="632"/>
      <c r="BC539" s="632"/>
      <c r="BE539" s="632"/>
      <c r="BH539" s="67"/>
      <c r="BI539" s="635"/>
      <c r="BJ539" s="636"/>
      <c r="BK539" s="636"/>
      <c r="BL539" s="636"/>
      <c r="BM539" s="102"/>
      <c r="BN539" s="102"/>
      <c r="BO539" s="102"/>
      <c r="BP539" s="636"/>
      <c r="BQ539" s="636"/>
      <c r="BR539" s="636"/>
      <c r="BS539" s="636"/>
      <c r="BT539" s="636"/>
      <c r="BU539" s="636"/>
      <c r="BV539" s="636"/>
      <c r="BW539" s="636"/>
      <c r="BX539" s="636"/>
      <c r="BY539" s="636"/>
      <c r="BZ539" s="636"/>
      <c r="CA539" s="636"/>
      <c r="CB539" s="637"/>
      <c r="CC539" s="636"/>
      <c r="CD539" s="636"/>
      <c r="CE539" s="637"/>
      <c r="CF539" s="637"/>
      <c r="CG539" s="637"/>
      <c r="CH539" s="637"/>
      <c r="CI539" s="636"/>
      <c r="CJ539" s="636"/>
      <c r="CK539" s="637"/>
      <c r="CL539" s="637"/>
      <c r="CM539" s="637"/>
      <c r="CN539" s="705"/>
      <c r="CO539" s="88"/>
      <c r="CP539" s="88"/>
      <c r="CQ539" s="88"/>
      <c r="CR539" s="67"/>
      <c r="CS539" s="67"/>
      <c r="CT539" s="67"/>
      <c r="CU539" s="67"/>
      <c r="CV539" s="67"/>
      <c r="CW539" s="67"/>
      <c r="CX539" s="67"/>
      <c r="CY539" s="67"/>
      <c r="CZ539" s="67"/>
      <c r="DA539" s="67"/>
      <c r="DB539" s="67"/>
      <c r="DC539" s="67"/>
      <c r="DD539" s="67"/>
      <c r="DE539" s="67"/>
      <c r="DF539" s="67"/>
      <c r="DG539" s="67"/>
      <c r="DH539" s="67"/>
      <c r="DI539" s="67"/>
      <c r="DJ539" s="67"/>
      <c r="DK539" s="67"/>
      <c r="DL539" s="67"/>
      <c r="DM539" s="67"/>
      <c r="DN539" s="67"/>
      <c r="DO539" s="67"/>
      <c r="DP539" s="67"/>
      <c r="DQ539" s="67"/>
      <c r="DR539" s="67"/>
      <c r="DS539" s="67"/>
      <c r="DT539" s="67"/>
      <c r="DU539" s="67"/>
      <c r="DV539" s="67"/>
      <c r="DW539" s="67"/>
      <c r="DX539" s="67"/>
      <c r="DY539" s="67"/>
      <c r="DZ539" s="88"/>
      <c r="EA539" s="88"/>
      <c r="EB539" s="88"/>
      <c r="EC539" s="88"/>
      <c r="ED539" s="88"/>
      <c r="EE539" s="88"/>
      <c r="EF539" s="88"/>
      <c r="EG539" s="88"/>
    </row>
    <row r="540" spans="22:137" s="65" customFormat="1" hidden="1" x14ac:dyDescent="0.25">
      <c r="V540" s="631"/>
      <c r="AA540" s="632"/>
      <c r="AB540" s="632"/>
      <c r="AD540" s="632"/>
      <c r="AE540" s="633"/>
      <c r="AH540" s="634"/>
      <c r="AI540" s="634"/>
      <c r="AK540" s="632"/>
      <c r="AR540" s="632"/>
      <c r="AV540" s="632"/>
      <c r="AX540" s="632"/>
      <c r="BB540" s="632"/>
      <c r="BC540" s="632"/>
      <c r="BE540" s="632"/>
      <c r="BH540" s="67"/>
      <c r="BI540" s="635"/>
      <c r="BJ540" s="636"/>
      <c r="BK540" s="636"/>
      <c r="BL540" s="636"/>
      <c r="BM540" s="102"/>
      <c r="BN540" s="102"/>
      <c r="BO540" s="102"/>
      <c r="BP540" s="636"/>
      <c r="BQ540" s="636"/>
      <c r="BR540" s="636"/>
      <c r="BS540" s="636"/>
      <c r="BT540" s="636"/>
      <c r="BU540" s="636"/>
      <c r="BV540" s="636"/>
      <c r="BW540" s="636"/>
      <c r="BX540" s="636"/>
      <c r="BY540" s="636"/>
      <c r="BZ540" s="636"/>
      <c r="CA540" s="636"/>
      <c r="CB540" s="637"/>
      <c r="CC540" s="636"/>
      <c r="CD540" s="636"/>
      <c r="CE540" s="637"/>
      <c r="CF540" s="637"/>
      <c r="CG540" s="637"/>
      <c r="CH540" s="637"/>
      <c r="CI540" s="636"/>
      <c r="CJ540" s="636"/>
      <c r="CK540" s="637"/>
      <c r="CL540" s="637"/>
      <c r="CM540" s="637"/>
      <c r="CN540" s="705"/>
      <c r="CO540" s="88"/>
      <c r="CP540" s="88"/>
      <c r="CQ540" s="88"/>
      <c r="CR540" s="67"/>
      <c r="CS540" s="67"/>
      <c r="CT540" s="67"/>
      <c r="CU540" s="67"/>
      <c r="CV540" s="67"/>
      <c r="CW540" s="67"/>
      <c r="CX540" s="67"/>
      <c r="CY540" s="67"/>
      <c r="CZ540" s="67"/>
      <c r="DA540" s="67"/>
      <c r="DB540" s="67"/>
      <c r="DC540" s="67"/>
      <c r="DD540" s="67"/>
      <c r="DE540" s="67"/>
      <c r="DF540" s="67"/>
      <c r="DG540" s="67"/>
      <c r="DH540" s="67"/>
      <c r="DI540" s="67"/>
      <c r="DJ540" s="67"/>
      <c r="DK540" s="67"/>
      <c r="DL540" s="67"/>
      <c r="DM540" s="67"/>
      <c r="DN540" s="67"/>
      <c r="DO540" s="67"/>
      <c r="DP540" s="67"/>
      <c r="DQ540" s="67"/>
      <c r="DR540" s="67"/>
      <c r="DS540" s="67"/>
      <c r="DT540" s="67"/>
      <c r="DU540" s="67"/>
      <c r="DV540" s="67"/>
      <c r="DW540" s="67"/>
      <c r="DX540" s="67"/>
      <c r="DY540" s="67"/>
      <c r="DZ540" s="88"/>
      <c r="EA540" s="88"/>
      <c r="EB540" s="88"/>
      <c r="EC540" s="88"/>
      <c r="ED540" s="88"/>
      <c r="EE540" s="88"/>
      <c r="EF540" s="88"/>
      <c r="EG540" s="88"/>
    </row>
    <row r="541" spans="22:137" s="65" customFormat="1" hidden="1" x14ac:dyDescent="0.25">
      <c r="V541" s="631"/>
      <c r="AA541" s="632"/>
      <c r="AB541" s="632"/>
      <c r="AD541" s="632"/>
      <c r="AE541" s="633"/>
      <c r="AH541" s="634"/>
      <c r="AI541" s="634"/>
      <c r="AK541" s="632"/>
      <c r="AR541" s="632"/>
      <c r="AV541" s="632"/>
      <c r="AX541" s="632"/>
      <c r="BB541" s="632"/>
      <c r="BC541" s="632"/>
      <c r="BE541" s="632"/>
      <c r="BH541" s="67"/>
      <c r="BI541" s="635"/>
      <c r="BJ541" s="636"/>
      <c r="BK541" s="636"/>
      <c r="BL541" s="636"/>
      <c r="BM541" s="102"/>
      <c r="BN541" s="102"/>
      <c r="BO541" s="102"/>
      <c r="BP541" s="636"/>
      <c r="BQ541" s="636"/>
      <c r="BR541" s="636"/>
      <c r="BS541" s="636"/>
      <c r="BT541" s="636"/>
      <c r="BU541" s="636"/>
      <c r="BV541" s="636"/>
      <c r="BW541" s="636"/>
      <c r="BX541" s="636"/>
      <c r="BY541" s="636"/>
      <c r="BZ541" s="636"/>
      <c r="CA541" s="636"/>
      <c r="CB541" s="637"/>
      <c r="CC541" s="636"/>
      <c r="CD541" s="636"/>
      <c r="CE541" s="637"/>
      <c r="CF541" s="637"/>
      <c r="CG541" s="637"/>
      <c r="CH541" s="637"/>
      <c r="CI541" s="636"/>
      <c r="CJ541" s="636"/>
      <c r="CK541" s="637"/>
      <c r="CL541" s="637"/>
      <c r="CM541" s="637"/>
      <c r="CN541" s="705"/>
      <c r="CO541" s="88"/>
      <c r="CP541" s="88"/>
      <c r="CQ541" s="88"/>
      <c r="CR541" s="67"/>
      <c r="CS541" s="67"/>
      <c r="CT541" s="67"/>
      <c r="CU541" s="67"/>
      <c r="CV541" s="67"/>
      <c r="CW541" s="67"/>
      <c r="CX541" s="67"/>
      <c r="CY541" s="67"/>
      <c r="CZ541" s="67"/>
      <c r="DA541" s="67"/>
      <c r="DB541" s="67"/>
      <c r="DC541" s="67"/>
      <c r="DD541" s="67"/>
      <c r="DE541" s="67"/>
      <c r="DF541" s="67"/>
      <c r="DG541" s="67"/>
      <c r="DH541" s="67"/>
      <c r="DI541" s="67"/>
      <c r="DJ541" s="67"/>
      <c r="DK541" s="67"/>
      <c r="DL541" s="67"/>
      <c r="DM541" s="67"/>
      <c r="DN541" s="67"/>
      <c r="DO541" s="67"/>
      <c r="DP541" s="67"/>
      <c r="DQ541" s="67"/>
      <c r="DR541" s="67"/>
      <c r="DS541" s="67"/>
      <c r="DT541" s="67"/>
      <c r="DU541" s="67"/>
      <c r="DV541" s="67"/>
      <c r="DW541" s="67"/>
      <c r="DX541" s="67"/>
      <c r="DY541" s="67"/>
      <c r="DZ541" s="88"/>
      <c r="EA541" s="88"/>
      <c r="EB541" s="88"/>
      <c r="EC541" s="88"/>
      <c r="ED541" s="88"/>
      <c r="EE541" s="88"/>
      <c r="EF541" s="88"/>
      <c r="EG541" s="88"/>
    </row>
    <row r="542" spans="22:137" s="65" customFormat="1" hidden="1" x14ac:dyDescent="0.25">
      <c r="V542" s="631"/>
      <c r="AA542" s="632"/>
      <c r="AB542" s="632"/>
      <c r="AD542" s="632"/>
      <c r="AE542" s="633"/>
      <c r="AH542" s="634"/>
      <c r="AI542" s="634"/>
      <c r="AK542" s="632"/>
      <c r="AR542" s="632"/>
      <c r="AV542" s="632"/>
      <c r="AX542" s="632"/>
      <c r="BB542" s="632"/>
      <c r="BC542" s="632"/>
      <c r="BE542" s="632"/>
      <c r="BH542" s="67"/>
      <c r="BI542" s="635"/>
      <c r="BJ542" s="636"/>
      <c r="BK542" s="636"/>
      <c r="BL542" s="636"/>
      <c r="BM542" s="102"/>
      <c r="BN542" s="102"/>
      <c r="BO542" s="102"/>
      <c r="BP542" s="636"/>
      <c r="BQ542" s="636"/>
      <c r="BR542" s="636"/>
      <c r="BS542" s="636"/>
      <c r="BT542" s="636"/>
      <c r="BU542" s="636"/>
      <c r="BV542" s="636"/>
      <c r="BW542" s="636"/>
      <c r="BX542" s="636"/>
      <c r="BY542" s="636"/>
      <c r="BZ542" s="636"/>
      <c r="CA542" s="636"/>
      <c r="CB542" s="637"/>
      <c r="CC542" s="636"/>
      <c r="CD542" s="636"/>
      <c r="CE542" s="637"/>
      <c r="CF542" s="637"/>
      <c r="CG542" s="637"/>
      <c r="CH542" s="637"/>
      <c r="CI542" s="636"/>
      <c r="CJ542" s="636"/>
      <c r="CK542" s="637"/>
      <c r="CL542" s="637"/>
      <c r="CM542" s="637"/>
      <c r="CN542" s="705"/>
      <c r="CO542" s="88"/>
      <c r="CP542" s="88"/>
      <c r="CQ542" s="88"/>
      <c r="CR542" s="67"/>
      <c r="CS542" s="67"/>
      <c r="CT542" s="67"/>
      <c r="CU542" s="67"/>
      <c r="CV542" s="67"/>
      <c r="CW542" s="67"/>
      <c r="CX542" s="67"/>
      <c r="CY542" s="67"/>
      <c r="CZ542" s="67"/>
      <c r="DA542" s="67"/>
      <c r="DB542" s="67"/>
      <c r="DC542" s="67"/>
      <c r="DD542" s="67"/>
      <c r="DE542" s="67"/>
      <c r="DF542" s="67"/>
      <c r="DG542" s="67"/>
      <c r="DH542" s="67"/>
      <c r="DI542" s="67"/>
      <c r="DJ542" s="67"/>
      <c r="DK542" s="67"/>
      <c r="DL542" s="67"/>
      <c r="DM542" s="67"/>
      <c r="DN542" s="67"/>
      <c r="DO542" s="67"/>
      <c r="DP542" s="67"/>
      <c r="DQ542" s="67"/>
      <c r="DR542" s="67"/>
      <c r="DS542" s="67"/>
      <c r="DT542" s="67"/>
      <c r="DU542" s="67"/>
      <c r="DV542" s="67"/>
      <c r="DW542" s="67"/>
      <c r="DX542" s="67"/>
      <c r="DY542" s="67"/>
      <c r="DZ542" s="88"/>
      <c r="EA542" s="88"/>
      <c r="EB542" s="88"/>
      <c r="EC542" s="88"/>
      <c r="ED542" s="88"/>
      <c r="EE542" s="88"/>
      <c r="EF542" s="88"/>
      <c r="EG542" s="88"/>
    </row>
    <row r="543" spans="22:137" s="65" customFormat="1" hidden="1" x14ac:dyDescent="0.25">
      <c r="V543" s="631"/>
      <c r="AA543" s="632"/>
      <c r="AB543" s="632"/>
      <c r="AD543" s="632"/>
      <c r="AE543" s="633"/>
      <c r="AH543" s="634"/>
      <c r="AI543" s="634"/>
      <c r="AK543" s="632"/>
      <c r="AR543" s="632"/>
      <c r="AV543" s="632"/>
      <c r="AX543" s="632"/>
      <c r="BB543" s="632"/>
      <c r="BC543" s="632"/>
      <c r="BE543" s="632"/>
      <c r="BH543" s="67"/>
      <c r="BI543" s="635"/>
      <c r="BJ543" s="636"/>
      <c r="BK543" s="636"/>
      <c r="BL543" s="636"/>
      <c r="BM543" s="102"/>
      <c r="BN543" s="102"/>
      <c r="BO543" s="102"/>
      <c r="BP543" s="636"/>
      <c r="BQ543" s="636"/>
      <c r="BR543" s="636"/>
      <c r="BS543" s="636"/>
      <c r="BT543" s="636"/>
      <c r="BU543" s="636"/>
      <c r="BV543" s="636"/>
      <c r="BW543" s="636"/>
      <c r="BX543" s="636"/>
      <c r="BY543" s="636"/>
      <c r="BZ543" s="636"/>
      <c r="CA543" s="636"/>
      <c r="CB543" s="637"/>
      <c r="CC543" s="636"/>
      <c r="CD543" s="636"/>
      <c r="CE543" s="637"/>
      <c r="CF543" s="637"/>
      <c r="CG543" s="637"/>
      <c r="CH543" s="637"/>
      <c r="CI543" s="636"/>
      <c r="CJ543" s="636"/>
      <c r="CK543" s="637"/>
      <c r="CL543" s="637"/>
      <c r="CM543" s="637"/>
      <c r="CN543" s="705"/>
      <c r="CO543" s="88"/>
      <c r="CP543" s="88"/>
      <c r="CQ543" s="88"/>
      <c r="CR543" s="67"/>
      <c r="CS543" s="67"/>
      <c r="CT543" s="67"/>
      <c r="CU543" s="67"/>
      <c r="CV543" s="67"/>
      <c r="CW543" s="67"/>
      <c r="CX543" s="67"/>
      <c r="CY543" s="67"/>
      <c r="CZ543" s="67"/>
      <c r="DA543" s="67"/>
      <c r="DB543" s="67"/>
      <c r="DC543" s="67"/>
      <c r="DD543" s="67"/>
      <c r="DE543" s="67"/>
      <c r="DF543" s="67"/>
      <c r="DG543" s="67"/>
      <c r="DH543" s="67"/>
      <c r="DI543" s="67"/>
      <c r="DJ543" s="67"/>
      <c r="DK543" s="67"/>
      <c r="DL543" s="67"/>
      <c r="DM543" s="67"/>
      <c r="DN543" s="67"/>
      <c r="DO543" s="67"/>
      <c r="DP543" s="67"/>
      <c r="DQ543" s="67"/>
      <c r="DR543" s="67"/>
      <c r="DS543" s="67"/>
      <c r="DT543" s="67"/>
      <c r="DU543" s="67"/>
      <c r="DV543" s="67"/>
      <c r="DW543" s="67"/>
      <c r="DX543" s="67"/>
      <c r="DY543" s="67"/>
      <c r="DZ543" s="88"/>
      <c r="EA543" s="88"/>
      <c r="EB543" s="88"/>
      <c r="EC543" s="88"/>
      <c r="ED543" s="88"/>
      <c r="EE543" s="88"/>
      <c r="EF543" s="88"/>
      <c r="EG543" s="88"/>
    </row>
    <row r="544" spans="22:137" s="65" customFormat="1" hidden="1" x14ac:dyDescent="0.25">
      <c r="V544" s="631"/>
      <c r="AA544" s="632"/>
      <c r="AB544" s="632"/>
      <c r="AD544" s="632"/>
      <c r="AE544" s="633"/>
      <c r="AH544" s="634"/>
      <c r="AI544" s="634"/>
      <c r="AK544" s="632"/>
      <c r="AR544" s="632"/>
      <c r="AV544" s="632"/>
      <c r="AX544" s="632"/>
      <c r="BB544" s="632"/>
      <c r="BC544" s="632"/>
      <c r="BE544" s="632"/>
      <c r="BH544" s="67"/>
      <c r="BI544" s="635"/>
      <c r="BJ544" s="636"/>
      <c r="BK544" s="636"/>
      <c r="BL544" s="636"/>
      <c r="BM544" s="102"/>
      <c r="BN544" s="102"/>
      <c r="BO544" s="102"/>
      <c r="BP544" s="636"/>
      <c r="BQ544" s="636"/>
      <c r="BR544" s="636"/>
      <c r="BS544" s="636"/>
      <c r="BT544" s="636"/>
      <c r="BU544" s="636"/>
      <c r="BV544" s="636"/>
      <c r="BW544" s="636"/>
      <c r="BX544" s="636"/>
      <c r="BY544" s="636"/>
      <c r="BZ544" s="636"/>
      <c r="CA544" s="636"/>
      <c r="CB544" s="637"/>
      <c r="CC544" s="636"/>
      <c r="CD544" s="636"/>
      <c r="CE544" s="637"/>
      <c r="CF544" s="637"/>
      <c r="CG544" s="637"/>
      <c r="CH544" s="637"/>
      <c r="CI544" s="636"/>
      <c r="CJ544" s="636"/>
      <c r="CK544" s="637"/>
      <c r="CL544" s="637"/>
      <c r="CM544" s="637"/>
      <c r="CN544" s="705"/>
      <c r="CO544" s="88"/>
      <c r="CP544" s="88"/>
      <c r="CQ544" s="88"/>
      <c r="CR544" s="67"/>
      <c r="CS544" s="67"/>
      <c r="CT544" s="67"/>
      <c r="CU544" s="67"/>
      <c r="CV544" s="67"/>
      <c r="CW544" s="67"/>
      <c r="CX544" s="67"/>
      <c r="CY544" s="67"/>
      <c r="CZ544" s="67"/>
      <c r="DA544" s="67"/>
      <c r="DB544" s="67"/>
      <c r="DC544" s="67"/>
      <c r="DD544" s="67"/>
      <c r="DE544" s="67"/>
      <c r="DF544" s="67"/>
      <c r="DG544" s="67"/>
      <c r="DH544" s="67"/>
      <c r="DI544" s="67"/>
      <c r="DJ544" s="67"/>
      <c r="DK544" s="67"/>
      <c r="DL544" s="67"/>
      <c r="DM544" s="67"/>
      <c r="DN544" s="67"/>
      <c r="DO544" s="67"/>
      <c r="DP544" s="67"/>
      <c r="DQ544" s="67"/>
      <c r="DR544" s="67"/>
      <c r="DS544" s="67"/>
      <c r="DT544" s="67"/>
      <c r="DU544" s="67"/>
      <c r="DV544" s="67"/>
      <c r="DW544" s="67"/>
      <c r="DX544" s="67"/>
      <c r="DY544" s="67"/>
      <c r="DZ544" s="88"/>
      <c r="EA544" s="88"/>
      <c r="EB544" s="88"/>
      <c r="EC544" s="88"/>
      <c r="ED544" s="88"/>
      <c r="EE544" s="88"/>
      <c r="EF544" s="88"/>
      <c r="EG544" s="88"/>
    </row>
    <row r="545" spans="22:137" s="65" customFormat="1" hidden="1" x14ac:dyDescent="0.25">
      <c r="V545" s="631"/>
      <c r="AA545" s="632"/>
      <c r="AB545" s="632"/>
      <c r="AD545" s="632"/>
      <c r="AE545" s="633"/>
      <c r="AH545" s="634"/>
      <c r="AI545" s="634"/>
      <c r="AK545" s="632"/>
      <c r="AR545" s="632"/>
      <c r="AV545" s="632"/>
      <c r="AX545" s="632"/>
      <c r="BB545" s="632"/>
      <c r="BC545" s="632"/>
      <c r="BE545" s="632"/>
      <c r="BH545" s="67"/>
      <c r="BI545" s="635"/>
      <c r="BJ545" s="636"/>
      <c r="BK545" s="636"/>
      <c r="BL545" s="636"/>
      <c r="BM545" s="102"/>
      <c r="BN545" s="102"/>
      <c r="BO545" s="102"/>
      <c r="BP545" s="636"/>
      <c r="BQ545" s="636"/>
      <c r="BR545" s="636"/>
      <c r="BS545" s="636"/>
      <c r="BT545" s="636"/>
      <c r="BU545" s="636"/>
      <c r="BV545" s="636"/>
      <c r="BW545" s="636"/>
      <c r="BX545" s="636"/>
      <c r="BY545" s="636"/>
      <c r="BZ545" s="636"/>
      <c r="CA545" s="636"/>
      <c r="CB545" s="637"/>
      <c r="CC545" s="636"/>
      <c r="CD545" s="636"/>
      <c r="CE545" s="637"/>
      <c r="CF545" s="637"/>
      <c r="CG545" s="637"/>
      <c r="CH545" s="637"/>
      <c r="CI545" s="636"/>
      <c r="CJ545" s="636"/>
      <c r="CK545" s="637"/>
      <c r="CL545" s="637"/>
      <c r="CM545" s="637"/>
      <c r="CN545" s="705"/>
      <c r="CO545" s="88"/>
      <c r="CP545" s="88"/>
      <c r="CQ545" s="88"/>
      <c r="CR545" s="67"/>
      <c r="CS545" s="67"/>
      <c r="CT545" s="67"/>
      <c r="CU545" s="67"/>
      <c r="CV545" s="67"/>
      <c r="CW545" s="67"/>
      <c r="CX545" s="67"/>
      <c r="CY545" s="67"/>
      <c r="CZ545" s="67"/>
      <c r="DA545" s="67"/>
      <c r="DB545" s="67"/>
      <c r="DC545" s="67"/>
      <c r="DD545" s="67"/>
      <c r="DE545" s="67"/>
      <c r="DF545" s="67"/>
      <c r="DG545" s="67"/>
      <c r="DH545" s="67"/>
      <c r="DI545" s="67"/>
      <c r="DJ545" s="67"/>
      <c r="DK545" s="67"/>
      <c r="DL545" s="67"/>
      <c r="DM545" s="67"/>
      <c r="DN545" s="67"/>
      <c r="DO545" s="67"/>
      <c r="DP545" s="67"/>
      <c r="DQ545" s="67"/>
      <c r="DR545" s="67"/>
      <c r="DS545" s="67"/>
      <c r="DT545" s="67"/>
      <c r="DU545" s="67"/>
      <c r="DV545" s="67"/>
      <c r="DW545" s="67"/>
      <c r="DX545" s="67"/>
      <c r="DY545" s="67"/>
      <c r="DZ545" s="88"/>
      <c r="EA545" s="88"/>
      <c r="EB545" s="88"/>
      <c r="EC545" s="88"/>
      <c r="ED545" s="88"/>
      <c r="EE545" s="88"/>
      <c r="EF545" s="88"/>
      <c r="EG545" s="88"/>
    </row>
    <row r="546" spans="22:137" s="65" customFormat="1" hidden="1" x14ac:dyDescent="0.25">
      <c r="V546" s="631"/>
      <c r="AA546" s="632"/>
      <c r="AB546" s="632"/>
      <c r="AD546" s="632"/>
      <c r="AE546" s="633"/>
      <c r="AH546" s="634"/>
      <c r="AI546" s="634"/>
      <c r="AK546" s="632"/>
      <c r="AR546" s="632"/>
      <c r="AV546" s="632"/>
      <c r="AX546" s="632"/>
      <c r="BB546" s="632"/>
      <c r="BC546" s="632"/>
      <c r="BE546" s="632"/>
      <c r="BH546" s="67"/>
      <c r="BI546" s="635"/>
      <c r="BJ546" s="636"/>
      <c r="BK546" s="636"/>
      <c r="BL546" s="636"/>
      <c r="BM546" s="102"/>
      <c r="BN546" s="102"/>
      <c r="BO546" s="102"/>
      <c r="BP546" s="636"/>
      <c r="BQ546" s="636"/>
      <c r="BR546" s="636"/>
      <c r="BS546" s="636"/>
      <c r="BT546" s="636"/>
      <c r="BU546" s="636"/>
      <c r="BV546" s="636"/>
      <c r="BW546" s="636"/>
      <c r="BX546" s="636"/>
      <c r="BY546" s="636"/>
      <c r="BZ546" s="636"/>
      <c r="CA546" s="636"/>
      <c r="CB546" s="637"/>
      <c r="CC546" s="636"/>
      <c r="CD546" s="636"/>
      <c r="CE546" s="637"/>
      <c r="CF546" s="637"/>
      <c r="CG546" s="637"/>
      <c r="CH546" s="637"/>
      <c r="CI546" s="636"/>
      <c r="CJ546" s="636"/>
      <c r="CK546" s="637"/>
      <c r="CL546" s="637"/>
      <c r="CM546" s="637"/>
      <c r="CN546" s="705"/>
      <c r="CO546" s="88"/>
      <c r="CP546" s="88"/>
      <c r="CQ546" s="88"/>
      <c r="CR546" s="67"/>
      <c r="CS546" s="67"/>
      <c r="CT546" s="67"/>
      <c r="CU546" s="67"/>
      <c r="CV546" s="67"/>
      <c r="CW546" s="67"/>
      <c r="CX546" s="67"/>
      <c r="CY546" s="67"/>
      <c r="CZ546" s="67"/>
      <c r="DA546" s="67"/>
      <c r="DB546" s="67"/>
      <c r="DC546" s="67"/>
      <c r="DD546" s="67"/>
      <c r="DE546" s="67"/>
      <c r="DF546" s="67"/>
      <c r="DG546" s="67"/>
      <c r="DH546" s="67"/>
      <c r="DI546" s="67"/>
      <c r="DJ546" s="67"/>
      <c r="DK546" s="67"/>
      <c r="DL546" s="67"/>
      <c r="DM546" s="67"/>
      <c r="DN546" s="67"/>
      <c r="DO546" s="67"/>
      <c r="DP546" s="67"/>
      <c r="DQ546" s="67"/>
      <c r="DR546" s="67"/>
      <c r="DS546" s="67"/>
      <c r="DT546" s="67"/>
      <c r="DU546" s="67"/>
      <c r="DV546" s="67"/>
      <c r="DW546" s="67"/>
      <c r="DX546" s="67"/>
      <c r="DY546" s="67"/>
      <c r="DZ546" s="88"/>
      <c r="EA546" s="88"/>
      <c r="EB546" s="88"/>
      <c r="EC546" s="88"/>
      <c r="ED546" s="88"/>
      <c r="EE546" s="88"/>
      <c r="EF546" s="88"/>
      <c r="EG546" s="88"/>
    </row>
    <row r="547" spans="22:137" s="65" customFormat="1" hidden="1" x14ac:dyDescent="0.25">
      <c r="V547" s="631"/>
      <c r="AA547" s="632"/>
      <c r="AB547" s="632"/>
      <c r="AD547" s="632"/>
      <c r="AE547" s="633"/>
      <c r="AH547" s="634"/>
      <c r="AI547" s="634"/>
      <c r="AK547" s="632"/>
      <c r="AR547" s="632"/>
      <c r="AV547" s="632"/>
      <c r="AX547" s="632"/>
      <c r="BB547" s="632"/>
      <c r="BC547" s="632"/>
      <c r="BE547" s="632"/>
      <c r="BH547" s="67"/>
      <c r="BI547" s="635"/>
      <c r="BJ547" s="636"/>
      <c r="BK547" s="636"/>
      <c r="BL547" s="636"/>
      <c r="BM547" s="102"/>
      <c r="BN547" s="102"/>
      <c r="BO547" s="102"/>
      <c r="BP547" s="636"/>
      <c r="BQ547" s="636"/>
      <c r="BR547" s="636"/>
      <c r="BS547" s="636"/>
      <c r="BT547" s="636"/>
      <c r="BU547" s="636"/>
      <c r="BV547" s="636"/>
      <c r="BW547" s="636"/>
      <c r="BX547" s="636"/>
      <c r="BY547" s="636"/>
      <c r="BZ547" s="636"/>
      <c r="CA547" s="636"/>
      <c r="CB547" s="637"/>
      <c r="CC547" s="636"/>
      <c r="CD547" s="636"/>
      <c r="CE547" s="637"/>
      <c r="CF547" s="637"/>
      <c r="CG547" s="637"/>
      <c r="CH547" s="637"/>
      <c r="CI547" s="636"/>
      <c r="CJ547" s="636"/>
      <c r="CK547" s="637"/>
      <c r="CL547" s="637"/>
      <c r="CM547" s="637"/>
      <c r="CN547" s="705"/>
      <c r="CO547" s="88"/>
      <c r="CP547" s="88"/>
      <c r="CQ547" s="88"/>
      <c r="CR547" s="67"/>
      <c r="CS547" s="67"/>
      <c r="CT547" s="67"/>
      <c r="CU547" s="67"/>
      <c r="CV547" s="67"/>
      <c r="CW547" s="67"/>
      <c r="CX547" s="67"/>
      <c r="CY547" s="67"/>
      <c r="CZ547" s="67"/>
      <c r="DA547" s="67"/>
      <c r="DB547" s="67"/>
      <c r="DC547" s="67"/>
      <c r="DD547" s="67"/>
      <c r="DE547" s="67"/>
      <c r="DF547" s="67"/>
      <c r="DG547" s="67"/>
      <c r="DH547" s="67"/>
      <c r="DI547" s="67"/>
      <c r="DJ547" s="67"/>
      <c r="DK547" s="67"/>
      <c r="DL547" s="67"/>
      <c r="DM547" s="67"/>
      <c r="DN547" s="67"/>
      <c r="DO547" s="67"/>
      <c r="DP547" s="67"/>
      <c r="DQ547" s="67"/>
      <c r="DR547" s="67"/>
      <c r="DS547" s="67"/>
      <c r="DT547" s="67"/>
      <c r="DU547" s="67"/>
      <c r="DV547" s="67"/>
      <c r="DW547" s="67"/>
      <c r="DX547" s="67"/>
      <c r="DY547" s="67"/>
      <c r="DZ547" s="88"/>
      <c r="EA547" s="88"/>
      <c r="EB547" s="88"/>
      <c r="EC547" s="88"/>
      <c r="ED547" s="88"/>
      <c r="EE547" s="88"/>
      <c r="EF547" s="88"/>
      <c r="EG547" s="88"/>
    </row>
    <row r="548" spans="22:137" s="65" customFormat="1" hidden="1" x14ac:dyDescent="0.25">
      <c r="V548" s="631"/>
      <c r="AA548" s="632"/>
      <c r="AB548" s="632"/>
      <c r="AD548" s="632"/>
      <c r="AE548" s="633"/>
      <c r="AH548" s="634"/>
      <c r="AI548" s="634"/>
      <c r="AK548" s="632"/>
      <c r="AR548" s="632"/>
      <c r="AV548" s="632"/>
      <c r="AX548" s="632"/>
      <c r="BB548" s="632"/>
      <c r="BC548" s="632"/>
      <c r="BE548" s="632"/>
      <c r="BH548" s="67"/>
      <c r="BI548" s="635"/>
      <c r="BJ548" s="636"/>
      <c r="BK548" s="636"/>
      <c r="BL548" s="636"/>
      <c r="BM548" s="102"/>
      <c r="BN548" s="102"/>
      <c r="BO548" s="102"/>
      <c r="BP548" s="636"/>
      <c r="BQ548" s="636"/>
      <c r="BR548" s="636"/>
      <c r="BS548" s="636"/>
      <c r="BT548" s="636"/>
      <c r="BU548" s="636"/>
      <c r="BV548" s="636"/>
      <c r="BW548" s="636"/>
      <c r="BX548" s="636"/>
      <c r="BY548" s="636"/>
      <c r="BZ548" s="636"/>
      <c r="CA548" s="636"/>
      <c r="CB548" s="637"/>
      <c r="CC548" s="636"/>
      <c r="CD548" s="636"/>
      <c r="CE548" s="637"/>
      <c r="CF548" s="637"/>
      <c r="CG548" s="637"/>
      <c r="CH548" s="637"/>
      <c r="CI548" s="636"/>
      <c r="CJ548" s="636"/>
      <c r="CK548" s="637"/>
      <c r="CL548" s="637"/>
      <c r="CM548" s="637"/>
      <c r="CN548" s="705"/>
      <c r="CO548" s="88"/>
      <c r="CP548" s="88"/>
      <c r="CQ548" s="88"/>
      <c r="CR548" s="67"/>
      <c r="CS548" s="67"/>
      <c r="CT548" s="67"/>
      <c r="CU548" s="67"/>
      <c r="CV548" s="67"/>
      <c r="CW548" s="67"/>
      <c r="CX548" s="67"/>
      <c r="CY548" s="67"/>
      <c r="CZ548" s="67"/>
      <c r="DA548" s="67"/>
      <c r="DB548" s="67"/>
      <c r="DC548" s="67"/>
      <c r="DD548" s="67"/>
      <c r="DE548" s="67"/>
      <c r="DF548" s="67"/>
      <c r="DG548" s="67"/>
      <c r="DH548" s="67"/>
      <c r="DI548" s="67"/>
      <c r="DJ548" s="67"/>
      <c r="DK548" s="67"/>
      <c r="DL548" s="67"/>
      <c r="DM548" s="67"/>
      <c r="DN548" s="67"/>
      <c r="DO548" s="67"/>
      <c r="DP548" s="67"/>
      <c r="DQ548" s="67"/>
      <c r="DR548" s="67"/>
      <c r="DS548" s="67"/>
      <c r="DT548" s="67"/>
      <c r="DU548" s="67"/>
      <c r="DV548" s="67"/>
      <c r="DW548" s="67"/>
      <c r="DX548" s="67"/>
      <c r="DY548" s="67"/>
      <c r="DZ548" s="88"/>
      <c r="EA548" s="88"/>
      <c r="EB548" s="88"/>
      <c r="EC548" s="88"/>
      <c r="ED548" s="88"/>
      <c r="EE548" s="88"/>
      <c r="EF548" s="88"/>
      <c r="EG548" s="88"/>
    </row>
    <row r="549" spans="22:137" s="65" customFormat="1" hidden="1" x14ac:dyDescent="0.25">
      <c r="V549" s="631"/>
      <c r="AA549" s="632"/>
      <c r="AB549" s="632"/>
      <c r="AD549" s="632"/>
      <c r="AE549" s="633"/>
      <c r="AH549" s="634"/>
      <c r="AI549" s="634"/>
      <c r="AK549" s="632"/>
      <c r="AR549" s="632"/>
      <c r="AV549" s="632"/>
      <c r="AX549" s="632"/>
      <c r="BB549" s="632"/>
      <c r="BC549" s="632"/>
      <c r="BE549" s="632"/>
      <c r="BH549" s="67"/>
      <c r="BI549" s="635"/>
      <c r="BJ549" s="636"/>
      <c r="BK549" s="636"/>
      <c r="BL549" s="636"/>
      <c r="BM549" s="102"/>
      <c r="BN549" s="102"/>
      <c r="BO549" s="102"/>
      <c r="BP549" s="636"/>
      <c r="BQ549" s="636"/>
      <c r="BR549" s="636"/>
      <c r="BS549" s="636"/>
      <c r="BT549" s="636"/>
      <c r="BU549" s="636"/>
      <c r="BV549" s="636"/>
      <c r="BW549" s="636"/>
      <c r="BX549" s="636"/>
      <c r="BY549" s="636"/>
      <c r="BZ549" s="636"/>
      <c r="CA549" s="636"/>
      <c r="CB549" s="637"/>
      <c r="CC549" s="636"/>
      <c r="CD549" s="636"/>
      <c r="CE549" s="637"/>
      <c r="CF549" s="637"/>
      <c r="CG549" s="637"/>
      <c r="CH549" s="637"/>
      <c r="CI549" s="636"/>
      <c r="CJ549" s="636"/>
      <c r="CK549" s="637"/>
      <c r="CL549" s="637"/>
      <c r="CM549" s="637"/>
      <c r="CN549" s="705"/>
      <c r="CO549" s="88"/>
      <c r="CP549" s="88"/>
      <c r="CQ549" s="88"/>
      <c r="CR549" s="67"/>
      <c r="CS549" s="67"/>
      <c r="CT549" s="67"/>
      <c r="CU549" s="67"/>
      <c r="CV549" s="67"/>
      <c r="CW549" s="67"/>
      <c r="CX549" s="67"/>
      <c r="CY549" s="67"/>
      <c r="CZ549" s="67"/>
      <c r="DA549" s="67"/>
      <c r="DB549" s="67"/>
      <c r="DC549" s="67"/>
      <c r="DD549" s="67"/>
      <c r="DE549" s="67"/>
      <c r="DF549" s="67"/>
      <c r="DG549" s="67"/>
      <c r="DH549" s="67"/>
      <c r="DI549" s="67"/>
      <c r="DJ549" s="67"/>
      <c r="DK549" s="67"/>
      <c r="DL549" s="67"/>
      <c r="DM549" s="67"/>
      <c r="DN549" s="67"/>
      <c r="DO549" s="67"/>
      <c r="DP549" s="67"/>
      <c r="DQ549" s="67"/>
      <c r="DR549" s="67"/>
      <c r="DS549" s="67"/>
      <c r="DT549" s="67"/>
      <c r="DU549" s="67"/>
      <c r="DV549" s="67"/>
      <c r="DW549" s="67"/>
      <c r="DX549" s="67"/>
      <c r="DY549" s="67"/>
      <c r="DZ549" s="88"/>
      <c r="EA549" s="88"/>
      <c r="EB549" s="88"/>
      <c r="EC549" s="88"/>
      <c r="ED549" s="88"/>
      <c r="EE549" s="88"/>
      <c r="EF549" s="88"/>
      <c r="EG549" s="88"/>
    </row>
    <row r="550" spans="22:137" s="65" customFormat="1" hidden="1" x14ac:dyDescent="0.25">
      <c r="V550" s="631"/>
      <c r="AA550" s="632"/>
      <c r="AB550" s="632"/>
      <c r="AD550" s="632"/>
      <c r="AE550" s="633"/>
      <c r="AH550" s="634"/>
      <c r="AI550" s="634"/>
      <c r="AK550" s="632"/>
      <c r="AR550" s="632"/>
      <c r="AV550" s="632"/>
      <c r="AX550" s="632"/>
      <c r="BB550" s="632"/>
      <c r="BC550" s="632"/>
      <c r="BE550" s="632"/>
      <c r="BH550" s="67"/>
      <c r="BI550" s="635"/>
      <c r="BJ550" s="636"/>
      <c r="BK550" s="636"/>
      <c r="BL550" s="636"/>
      <c r="BM550" s="102"/>
      <c r="BN550" s="102"/>
      <c r="BO550" s="102"/>
      <c r="BP550" s="636"/>
      <c r="BQ550" s="636"/>
      <c r="BR550" s="636"/>
      <c r="BS550" s="636"/>
      <c r="BT550" s="636"/>
      <c r="BU550" s="636"/>
      <c r="BV550" s="636"/>
      <c r="BW550" s="636"/>
      <c r="BX550" s="636"/>
      <c r="BY550" s="636"/>
      <c r="BZ550" s="636"/>
      <c r="CA550" s="636"/>
      <c r="CB550" s="637"/>
      <c r="CC550" s="636"/>
      <c r="CD550" s="636"/>
      <c r="CE550" s="637"/>
      <c r="CF550" s="637"/>
      <c r="CG550" s="637"/>
      <c r="CH550" s="637"/>
      <c r="CI550" s="636"/>
      <c r="CJ550" s="636"/>
      <c r="CK550" s="637"/>
      <c r="CL550" s="637"/>
      <c r="CM550" s="637"/>
      <c r="CN550" s="705"/>
      <c r="CO550" s="88"/>
      <c r="CP550" s="88"/>
      <c r="CQ550" s="88"/>
      <c r="CR550" s="67"/>
      <c r="CS550" s="67"/>
      <c r="CT550" s="67"/>
      <c r="CU550" s="67"/>
      <c r="CV550" s="67"/>
      <c r="CW550" s="67"/>
      <c r="CX550" s="67"/>
      <c r="CY550" s="67"/>
      <c r="CZ550" s="67"/>
      <c r="DA550" s="67"/>
      <c r="DB550" s="67"/>
      <c r="DC550" s="67"/>
      <c r="DD550" s="67"/>
      <c r="DE550" s="67"/>
      <c r="DF550" s="67"/>
      <c r="DG550" s="67"/>
      <c r="DH550" s="67"/>
      <c r="DI550" s="67"/>
      <c r="DJ550" s="67"/>
      <c r="DK550" s="67"/>
      <c r="DL550" s="67"/>
      <c r="DM550" s="67"/>
      <c r="DN550" s="67"/>
      <c r="DO550" s="67"/>
      <c r="DP550" s="67"/>
      <c r="DQ550" s="67"/>
      <c r="DR550" s="67"/>
      <c r="DS550" s="67"/>
      <c r="DT550" s="67"/>
      <c r="DU550" s="67"/>
      <c r="DV550" s="67"/>
      <c r="DW550" s="67"/>
      <c r="DX550" s="67"/>
      <c r="DY550" s="67"/>
      <c r="DZ550" s="88"/>
      <c r="EA550" s="88"/>
      <c r="EB550" s="88"/>
      <c r="EC550" s="88"/>
      <c r="ED550" s="88"/>
      <c r="EE550" s="88"/>
      <c r="EF550" s="88"/>
      <c r="EG550" s="88"/>
    </row>
    <row r="551" spans="22:137" s="65" customFormat="1" hidden="1" x14ac:dyDescent="0.25">
      <c r="V551" s="631"/>
      <c r="AA551" s="632"/>
      <c r="AB551" s="632"/>
      <c r="AD551" s="632"/>
      <c r="AE551" s="633"/>
      <c r="AH551" s="634"/>
      <c r="AI551" s="634"/>
      <c r="AK551" s="632"/>
      <c r="AR551" s="632"/>
      <c r="AV551" s="632"/>
      <c r="AX551" s="632"/>
      <c r="BB551" s="632"/>
      <c r="BC551" s="632"/>
      <c r="BE551" s="632"/>
      <c r="BH551" s="67"/>
      <c r="BI551" s="635"/>
      <c r="BJ551" s="636"/>
      <c r="BK551" s="636"/>
      <c r="BL551" s="636"/>
      <c r="BM551" s="102"/>
      <c r="BN551" s="102"/>
      <c r="BO551" s="102"/>
      <c r="BP551" s="636"/>
      <c r="BQ551" s="636"/>
      <c r="BR551" s="636"/>
      <c r="BS551" s="636"/>
      <c r="BT551" s="636"/>
      <c r="BU551" s="636"/>
      <c r="BV551" s="636"/>
      <c r="BW551" s="636"/>
      <c r="BX551" s="636"/>
      <c r="BY551" s="636"/>
      <c r="BZ551" s="636"/>
      <c r="CA551" s="636"/>
      <c r="CB551" s="637"/>
      <c r="CC551" s="636"/>
      <c r="CD551" s="636"/>
      <c r="CE551" s="637"/>
      <c r="CF551" s="637"/>
      <c r="CG551" s="637"/>
      <c r="CH551" s="637"/>
      <c r="CI551" s="636"/>
      <c r="CJ551" s="636"/>
      <c r="CK551" s="637"/>
      <c r="CL551" s="637"/>
      <c r="CM551" s="637"/>
      <c r="CN551" s="705"/>
      <c r="CO551" s="88"/>
      <c r="CP551" s="88"/>
      <c r="CQ551" s="88"/>
      <c r="CR551" s="67"/>
      <c r="CS551" s="67"/>
      <c r="CT551" s="67"/>
      <c r="CU551" s="67"/>
      <c r="CV551" s="67"/>
      <c r="CW551" s="67"/>
      <c r="CX551" s="67"/>
      <c r="CY551" s="67"/>
      <c r="CZ551" s="67"/>
      <c r="DA551" s="67"/>
      <c r="DB551" s="67"/>
      <c r="DC551" s="67"/>
      <c r="DD551" s="67"/>
      <c r="DE551" s="67"/>
      <c r="DF551" s="67"/>
      <c r="DG551" s="67"/>
      <c r="DH551" s="67"/>
      <c r="DI551" s="67"/>
      <c r="DJ551" s="67"/>
      <c r="DK551" s="67"/>
      <c r="DL551" s="67"/>
      <c r="DM551" s="67"/>
      <c r="DN551" s="67"/>
      <c r="DO551" s="67"/>
      <c r="DP551" s="67"/>
      <c r="DQ551" s="67"/>
      <c r="DR551" s="67"/>
      <c r="DS551" s="67"/>
      <c r="DT551" s="67"/>
      <c r="DU551" s="67"/>
      <c r="DV551" s="67"/>
      <c r="DW551" s="67"/>
      <c r="DX551" s="67"/>
      <c r="DY551" s="67"/>
      <c r="DZ551" s="88"/>
      <c r="EA551" s="88"/>
      <c r="EB551" s="88"/>
      <c r="EC551" s="88"/>
      <c r="ED551" s="88"/>
      <c r="EE551" s="88"/>
      <c r="EF551" s="88"/>
      <c r="EG551" s="88"/>
    </row>
    <row r="552" spans="22:137" s="65" customFormat="1" hidden="1" x14ac:dyDescent="0.25">
      <c r="V552" s="631"/>
      <c r="AA552" s="632"/>
      <c r="AB552" s="632"/>
      <c r="AD552" s="632"/>
      <c r="AE552" s="633"/>
      <c r="AH552" s="634"/>
      <c r="AI552" s="634"/>
      <c r="AK552" s="632"/>
      <c r="AR552" s="632"/>
      <c r="AV552" s="632"/>
      <c r="AX552" s="632"/>
      <c r="BB552" s="632"/>
      <c r="BC552" s="632"/>
      <c r="BE552" s="632"/>
      <c r="BH552" s="67"/>
      <c r="BI552" s="635"/>
      <c r="BJ552" s="636"/>
      <c r="BK552" s="636"/>
      <c r="BL552" s="636"/>
      <c r="BM552" s="102"/>
      <c r="BN552" s="102"/>
      <c r="BO552" s="102"/>
      <c r="BP552" s="636"/>
      <c r="BQ552" s="636"/>
      <c r="BR552" s="636"/>
      <c r="BS552" s="636"/>
      <c r="BT552" s="636"/>
      <c r="BU552" s="636"/>
      <c r="BV552" s="636"/>
      <c r="BW552" s="636"/>
      <c r="BX552" s="636"/>
      <c r="BY552" s="636"/>
      <c r="BZ552" s="636"/>
      <c r="CA552" s="636"/>
      <c r="CB552" s="637"/>
      <c r="CC552" s="636"/>
      <c r="CD552" s="636"/>
      <c r="CE552" s="637"/>
      <c r="CF552" s="637"/>
      <c r="CG552" s="637"/>
      <c r="CH552" s="637"/>
      <c r="CI552" s="636"/>
      <c r="CJ552" s="636"/>
      <c r="CK552" s="637"/>
      <c r="CL552" s="637"/>
      <c r="CM552" s="637"/>
      <c r="CN552" s="705"/>
      <c r="CO552" s="88"/>
      <c r="CP552" s="88"/>
      <c r="CQ552" s="88"/>
      <c r="CR552" s="67"/>
      <c r="CS552" s="67"/>
      <c r="CT552" s="67"/>
      <c r="CU552" s="67"/>
      <c r="CV552" s="67"/>
      <c r="CW552" s="67"/>
      <c r="CX552" s="67"/>
      <c r="CY552" s="67"/>
      <c r="CZ552" s="67"/>
      <c r="DA552" s="67"/>
      <c r="DB552" s="67"/>
      <c r="DC552" s="67"/>
      <c r="DD552" s="67"/>
      <c r="DE552" s="67"/>
      <c r="DF552" s="67"/>
      <c r="DG552" s="67"/>
      <c r="DH552" s="67"/>
      <c r="DI552" s="67"/>
      <c r="DJ552" s="67"/>
      <c r="DK552" s="67"/>
      <c r="DL552" s="67"/>
      <c r="DM552" s="67"/>
      <c r="DN552" s="67"/>
      <c r="DO552" s="67"/>
      <c r="DP552" s="67"/>
      <c r="DQ552" s="67"/>
      <c r="DR552" s="67"/>
      <c r="DS552" s="67"/>
      <c r="DT552" s="67"/>
      <c r="DU552" s="67"/>
      <c r="DV552" s="67"/>
      <c r="DW552" s="67"/>
      <c r="DX552" s="67"/>
      <c r="DY552" s="67"/>
      <c r="DZ552" s="88"/>
      <c r="EA552" s="88"/>
      <c r="EB552" s="88"/>
      <c r="EC552" s="88"/>
      <c r="ED552" s="88"/>
      <c r="EE552" s="88"/>
      <c r="EF552" s="88"/>
      <c r="EG552" s="88"/>
    </row>
    <row r="553" spans="22:137" s="65" customFormat="1" hidden="1" x14ac:dyDescent="0.25">
      <c r="V553" s="631"/>
      <c r="AA553" s="632"/>
      <c r="AB553" s="632"/>
      <c r="AD553" s="632"/>
      <c r="AE553" s="633"/>
      <c r="AH553" s="634"/>
      <c r="AI553" s="634"/>
      <c r="AK553" s="632"/>
      <c r="AR553" s="632"/>
      <c r="AV553" s="632"/>
      <c r="AX553" s="632"/>
      <c r="BB553" s="632"/>
      <c r="BC553" s="632"/>
      <c r="BE553" s="632"/>
      <c r="BH553" s="67"/>
      <c r="BI553" s="635"/>
      <c r="BJ553" s="636"/>
      <c r="BK553" s="636"/>
      <c r="BL553" s="636"/>
      <c r="BM553" s="102"/>
      <c r="BN553" s="102"/>
      <c r="BO553" s="102"/>
      <c r="BP553" s="636"/>
      <c r="BQ553" s="636"/>
      <c r="BR553" s="636"/>
      <c r="BS553" s="636"/>
      <c r="BT553" s="636"/>
      <c r="BU553" s="636"/>
      <c r="BV553" s="636"/>
      <c r="BW553" s="636"/>
      <c r="BX553" s="636"/>
      <c r="BY553" s="636"/>
      <c r="BZ553" s="636"/>
      <c r="CA553" s="636"/>
      <c r="CB553" s="637"/>
      <c r="CC553" s="636"/>
      <c r="CD553" s="636"/>
      <c r="CE553" s="637"/>
      <c r="CF553" s="637"/>
      <c r="CG553" s="637"/>
      <c r="CH553" s="637"/>
      <c r="CI553" s="636"/>
      <c r="CJ553" s="636"/>
      <c r="CK553" s="637"/>
      <c r="CL553" s="637"/>
      <c r="CM553" s="637"/>
      <c r="CN553" s="705"/>
      <c r="CO553" s="88"/>
      <c r="CP553" s="88"/>
      <c r="CQ553" s="88"/>
      <c r="CR553" s="67"/>
      <c r="CS553" s="67"/>
      <c r="CT553" s="67"/>
      <c r="CU553" s="67"/>
      <c r="CV553" s="67"/>
      <c r="CW553" s="67"/>
      <c r="CX553" s="67"/>
      <c r="CY553" s="67"/>
      <c r="CZ553" s="67"/>
      <c r="DA553" s="67"/>
      <c r="DB553" s="67"/>
      <c r="DC553" s="67"/>
      <c r="DD553" s="67"/>
      <c r="DE553" s="67"/>
      <c r="DF553" s="67"/>
      <c r="DG553" s="67"/>
      <c r="DH553" s="67"/>
      <c r="DI553" s="67"/>
      <c r="DJ553" s="67"/>
      <c r="DK553" s="67"/>
      <c r="DL553" s="67"/>
      <c r="DM553" s="67"/>
      <c r="DN553" s="67"/>
      <c r="DO553" s="67"/>
      <c r="DP553" s="67"/>
      <c r="DQ553" s="67"/>
      <c r="DR553" s="67"/>
      <c r="DS553" s="67"/>
      <c r="DT553" s="67"/>
      <c r="DU553" s="67"/>
      <c r="DV553" s="67"/>
      <c r="DW553" s="67"/>
      <c r="DX553" s="67"/>
      <c r="DY553" s="67"/>
      <c r="DZ553" s="88"/>
      <c r="EA553" s="88"/>
      <c r="EB553" s="88"/>
      <c r="EC553" s="88"/>
      <c r="ED553" s="88"/>
      <c r="EE553" s="88"/>
      <c r="EF553" s="88"/>
      <c r="EG553" s="88"/>
    </row>
    <row r="554" spans="22:137" s="65" customFormat="1" hidden="1" x14ac:dyDescent="0.25">
      <c r="V554" s="631"/>
      <c r="AA554" s="632"/>
      <c r="AB554" s="632"/>
      <c r="AD554" s="632"/>
      <c r="AE554" s="633"/>
      <c r="AH554" s="634"/>
      <c r="AI554" s="634"/>
      <c r="AK554" s="632"/>
      <c r="AR554" s="632"/>
      <c r="AV554" s="632"/>
      <c r="AX554" s="632"/>
      <c r="BB554" s="632"/>
      <c r="BC554" s="632"/>
      <c r="BE554" s="632"/>
      <c r="BH554" s="67"/>
      <c r="BI554" s="635"/>
      <c r="BJ554" s="636"/>
      <c r="BK554" s="636"/>
      <c r="BL554" s="636"/>
      <c r="BM554" s="102"/>
      <c r="BN554" s="102"/>
      <c r="BO554" s="102"/>
      <c r="BP554" s="636"/>
      <c r="BQ554" s="636"/>
      <c r="BR554" s="636"/>
      <c r="BS554" s="636"/>
      <c r="BT554" s="636"/>
      <c r="BU554" s="636"/>
      <c r="BV554" s="636"/>
      <c r="BW554" s="636"/>
      <c r="BX554" s="636"/>
      <c r="BY554" s="636"/>
      <c r="BZ554" s="636"/>
      <c r="CA554" s="636"/>
      <c r="CB554" s="637"/>
      <c r="CC554" s="636"/>
      <c r="CD554" s="636"/>
      <c r="CE554" s="637"/>
      <c r="CF554" s="637"/>
      <c r="CG554" s="637"/>
      <c r="CH554" s="637"/>
      <c r="CI554" s="636"/>
      <c r="CJ554" s="636"/>
      <c r="CK554" s="637"/>
      <c r="CL554" s="637"/>
      <c r="CM554" s="637"/>
      <c r="CN554" s="705"/>
      <c r="CO554" s="88"/>
      <c r="CP554" s="88"/>
      <c r="CQ554" s="88"/>
      <c r="CR554" s="67"/>
      <c r="CS554" s="67"/>
      <c r="CT554" s="67"/>
      <c r="CU554" s="67"/>
      <c r="CV554" s="67"/>
      <c r="CW554" s="67"/>
      <c r="CX554" s="67"/>
      <c r="CY554" s="67"/>
      <c r="CZ554" s="67"/>
      <c r="DA554" s="67"/>
      <c r="DB554" s="67"/>
      <c r="DC554" s="67"/>
      <c r="DD554" s="67"/>
      <c r="DE554" s="67"/>
      <c r="DF554" s="67"/>
      <c r="DG554" s="67"/>
      <c r="DH554" s="67"/>
      <c r="DI554" s="67"/>
      <c r="DJ554" s="67"/>
      <c r="DK554" s="67"/>
      <c r="DL554" s="67"/>
      <c r="DM554" s="67"/>
      <c r="DN554" s="67"/>
      <c r="DO554" s="67"/>
      <c r="DP554" s="67"/>
      <c r="DQ554" s="67"/>
      <c r="DR554" s="67"/>
      <c r="DS554" s="67"/>
      <c r="DT554" s="67"/>
      <c r="DU554" s="67"/>
      <c r="DV554" s="67"/>
      <c r="DW554" s="67"/>
      <c r="DX554" s="67"/>
      <c r="DY554" s="67"/>
      <c r="DZ554" s="88"/>
      <c r="EA554" s="88"/>
      <c r="EB554" s="88"/>
      <c r="EC554" s="88"/>
      <c r="ED554" s="88"/>
      <c r="EE554" s="88"/>
      <c r="EF554" s="88"/>
      <c r="EG554" s="88"/>
    </row>
    <row r="555" spans="22:137" s="65" customFormat="1" hidden="1" x14ac:dyDescent="0.25">
      <c r="V555" s="631"/>
      <c r="AA555" s="632"/>
      <c r="AB555" s="632"/>
      <c r="AD555" s="632"/>
      <c r="AE555" s="633"/>
      <c r="AH555" s="634"/>
      <c r="AI555" s="634"/>
      <c r="AK555" s="632"/>
      <c r="AR555" s="632"/>
      <c r="AV555" s="632"/>
      <c r="AX555" s="632"/>
      <c r="BB555" s="632"/>
      <c r="BC555" s="632"/>
      <c r="BE555" s="632"/>
      <c r="BH555" s="67"/>
      <c r="BI555" s="635"/>
      <c r="BJ555" s="636"/>
      <c r="BK555" s="636"/>
      <c r="BL555" s="636"/>
      <c r="BM555" s="102"/>
      <c r="BN555" s="102"/>
      <c r="BO555" s="102"/>
      <c r="BP555" s="636"/>
      <c r="BQ555" s="636"/>
      <c r="BR555" s="636"/>
      <c r="BS555" s="636"/>
      <c r="BT555" s="636"/>
      <c r="BU555" s="636"/>
      <c r="BV555" s="636"/>
      <c r="BW555" s="636"/>
      <c r="BX555" s="636"/>
      <c r="BY555" s="636"/>
      <c r="BZ555" s="636"/>
      <c r="CA555" s="636"/>
      <c r="CB555" s="637"/>
      <c r="CC555" s="636"/>
      <c r="CD555" s="636"/>
      <c r="CE555" s="637"/>
      <c r="CF555" s="637"/>
      <c r="CG555" s="637"/>
      <c r="CH555" s="637"/>
      <c r="CI555" s="636"/>
      <c r="CJ555" s="636"/>
      <c r="CK555" s="637"/>
      <c r="CL555" s="637"/>
      <c r="CM555" s="637"/>
      <c r="CN555" s="705"/>
      <c r="CO555" s="88"/>
      <c r="CP555" s="88"/>
      <c r="CQ555" s="88"/>
      <c r="CR555" s="67"/>
      <c r="CS555" s="67"/>
      <c r="CT555" s="67"/>
      <c r="CU555" s="67"/>
      <c r="CV555" s="67"/>
      <c r="CW555" s="67"/>
      <c r="CX555" s="67"/>
      <c r="CY555" s="67"/>
      <c r="CZ555" s="67"/>
      <c r="DA555" s="67"/>
      <c r="DB555" s="67"/>
      <c r="DC555" s="67"/>
      <c r="DD555" s="67"/>
      <c r="DE555" s="67"/>
      <c r="DF555" s="67"/>
      <c r="DG555" s="67"/>
      <c r="DH555" s="67"/>
      <c r="DI555" s="67"/>
      <c r="DJ555" s="67"/>
      <c r="DK555" s="67"/>
      <c r="DL555" s="67"/>
      <c r="DM555" s="67"/>
      <c r="DN555" s="67"/>
      <c r="DO555" s="67"/>
      <c r="DP555" s="67"/>
      <c r="DQ555" s="67"/>
      <c r="DR555" s="67"/>
      <c r="DS555" s="67"/>
      <c r="DT555" s="67"/>
      <c r="DU555" s="67"/>
      <c r="DV555" s="67"/>
      <c r="DW555" s="67"/>
      <c r="DX555" s="67"/>
      <c r="DY555" s="67"/>
      <c r="DZ555" s="88"/>
      <c r="EA555" s="88"/>
      <c r="EB555" s="88"/>
      <c r="EC555" s="88"/>
      <c r="ED555" s="88"/>
      <c r="EE555" s="88"/>
      <c r="EF555" s="88"/>
      <c r="EG555" s="88"/>
    </row>
    <row r="556" spans="22:137" s="65" customFormat="1" hidden="1" x14ac:dyDescent="0.25">
      <c r="V556" s="631"/>
      <c r="AA556" s="632"/>
      <c r="AB556" s="632"/>
      <c r="AD556" s="632"/>
      <c r="AE556" s="633"/>
      <c r="AH556" s="634"/>
      <c r="AI556" s="634"/>
      <c r="AK556" s="632"/>
      <c r="AR556" s="632"/>
      <c r="AV556" s="632"/>
      <c r="AX556" s="632"/>
      <c r="BB556" s="632"/>
      <c r="BC556" s="632"/>
      <c r="BE556" s="632"/>
      <c r="BH556" s="67"/>
      <c r="BI556" s="635"/>
      <c r="BJ556" s="636"/>
      <c r="BK556" s="636"/>
      <c r="BL556" s="636"/>
      <c r="BM556" s="102"/>
      <c r="BN556" s="102"/>
      <c r="BO556" s="102"/>
      <c r="BP556" s="636"/>
      <c r="BQ556" s="636"/>
      <c r="BR556" s="636"/>
      <c r="BS556" s="636"/>
      <c r="BT556" s="636"/>
      <c r="BU556" s="636"/>
      <c r="BV556" s="636"/>
      <c r="BW556" s="636"/>
      <c r="BX556" s="636"/>
      <c r="BY556" s="636"/>
      <c r="BZ556" s="636"/>
      <c r="CA556" s="636"/>
      <c r="CB556" s="637"/>
      <c r="CC556" s="636"/>
      <c r="CD556" s="636"/>
      <c r="CE556" s="637"/>
      <c r="CF556" s="637"/>
      <c r="CG556" s="637"/>
      <c r="CH556" s="637"/>
      <c r="CI556" s="636"/>
      <c r="CJ556" s="636"/>
      <c r="CK556" s="637"/>
      <c r="CL556" s="637"/>
      <c r="CM556" s="637"/>
      <c r="CN556" s="705"/>
      <c r="CO556" s="88"/>
      <c r="CP556" s="88"/>
      <c r="CQ556" s="88"/>
      <c r="CR556" s="67"/>
      <c r="CS556" s="67"/>
      <c r="CT556" s="67"/>
      <c r="CU556" s="67"/>
      <c r="CV556" s="67"/>
      <c r="CW556" s="67"/>
      <c r="CX556" s="67"/>
      <c r="CY556" s="67"/>
      <c r="CZ556" s="67"/>
      <c r="DA556" s="67"/>
      <c r="DB556" s="67"/>
      <c r="DC556" s="67"/>
      <c r="DD556" s="67"/>
      <c r="DE556" s="67"/>
      <c r="DF556" s="67"/>
      <c r="DG556" s="67"/>
      <c r="DH556" s="67"/>
      <c r="DI556" s="67"/>
      <c r="DJ556" s="67"/>
      <c r="DK556" s="67"/>
      <c r="DL556" s="67"/>
      <c r="DM556" s="67"/>
      <c r="DN556" s="67"/>
      <c r="DO556" s="67"/>
      <c r="DP556" s="67"/>
      <c r="DQ556" s="67"/>
      <c r="DR556" s="67"/>
      <c r="DS556" s="67"/>
      <c r="DT556" s="67"/>
      <c r="DU556" s="67"/>
      <c r="DV556" s="67"/>
      <c r="DW556" s="67"/>
      <c r="DX556" s="67"/>
      <c r="DY556" s="67"/>
      <c r="DZ556" s="88"/>
      <c r="EA556" s="88"/>
      <c r="EB556" s="88"/>
      <c r="EC556" s="88"/>
      <c r="ED556" s="88"/>
      <c r="EE556" s="88"/>
      <c r="EF556" s="88"/>
      <c r="EG556" s="88"/>
    </row>
    <row r="557" spans="22:137" s="65" customFormat="1" hidden="1" x14ac:dyDescent="0.25">
      <c r="V557" s="631"/>
      <c r="AA557" s="632"/>
      <c r="AB557" s="632"/>
      <c r="AD557" s="632"/>
      <c r="AE557" s="633"/>
      <c r="AH557" s="634"/>
      <c r="AI557" s="634"/>
      <c r="AK557" s="632"/>
      <c r="AR557" s="632"/>
      <c r="AV557" s="632"/>
      <c r="AX557" s="632"/>
      <c r="BB557" s="632"/>
      <c r="BC557" s="632"/>
      <c r="BE557" s="632"/>
      <c r="BH557" s="67"/>
      <c r="BI557" s="635"/>
      <c r="BJ557" s="636"/>
      <c r="BK557" s="636"/>
      <c r="BL557" s="636"/>
      <c r="BM557" s="102"/>
      <c r="BN557" s="102"/>
      <c r="BO557" s="102"/>
      <c r="BP557" s="636"/>
      <c r="BQ557" s="636"/>
      <c r="BR557" s="636"/>
      <c r="BS557" s="636"/>
      <c r="BT557" s="636"/>
      <c r="BU557" s="636"/>
      <c r="BV557" s="636"/>
      <c r="BW557" s="636"/>
      <c r="BX557" s="636"/>
      <c r="BY557" s="636"/>
      <c r="BZ557" s="636"/>
      <c r="CA557" s="636"/>
      <c r="CB557" s="637"/>
      <c r="CC557" s="636"/>
      <c r="CD557" s="636"/>
      <c r="CE557" s="637"/>
      <c r="CF557" s="637"/>
      <c r="CG557" s="637"/>
      <c r="CH557" s="637"/>
      <c r="CI557" s="636"/>
      <c r="CJ557" s="636"/>
      <c r="CK557" s="637"/>
      <c r="CL557" s="637"/>
      <c r="CM557" s="637"/>
      <c r="CN557" s="705"/>
      <c r="CO557" s="88"/>
      <c r="CP557" s="88"/>
      <c r="CQ557" s="88"/>
      <c r="CR557" s="67"/>
      <c r="CS557" s="67"/>
      <c r="CT557" s="67"/>
      <c r="CU557" s="67"/>
      <c r="CV557" s="67"/>
      <c r="CW557" s="67"/>
      <c r="CX557" s="67"/>
      <c r="CY557" s="67"/>
      <c r="CZ557" s="67"/>
      <c r="DA557" s="67"/>
      <c r="DB557" s="67"/>
      <c r="DC557" s="67"/>
      <c r="DD557" s="67"/>
      <c r="DE557" s="67"/>
      <c r="DF557" s="67"/>
      <c r="DG557" s="67"/>
      <c r="DH557" s="67"/>
      <c r="DI557" s="67"/>
      <c r="DJ557" s="67"/>
      <c r="DK557" s="67"/>
      <c r="DL557" s="67"/>
      <c r="DM557" s="67"/>
      <c r="DN557" s="67"/>
      <c r="DO557" s="67"/>
      <c r="DP557" s="67"/>
      <c r="DQ557" s="67"/>
      <c r="DR557" s="67"/>
      <c r="DS557" s="67"/>
      <c r="DT557" s="67"/>
      <c r="DU557" s="67"/>
      <c r="DV557" s="67"/>
      <c r="DW557" s="67"/>
      <c r="DX557" s="67"/>
      <c r="DY557" s="67"/>
      <c r="DZ557" s="88"/>
      <c r="EA557" s="88"/>
      <c r="EB557" s="88"/>
      <c r="EC557" s="88"/>
      <c r="ED557" s="88"/>
      <c r="EE557" s="88"/>
      <c r="EF557" s="88"/>
      <c r="EG557" s="88"/>
    </row>
    <row r="558" spans="22:137" s="65" customFormat="1" hidden="1" x14ac:dyDescent="0.25">
      <c r="V558" s="631"/>
      <c r="AA558" s="632"/>
      <c r="AB558" s="632"/>
      <c r="AD558" s="632"/>
      <c r="AE558" s="633"/>
      <c r="AH558" s="634"/>
      <c r="AI558" s="634"/>
      <c r="AK558" s="632"/>
      <c r="AR558" s="632"/>
      <c r="AV558" s="632"/>
      <c r="AX558" s="632"/>
      <c r="BB558" s="632"/>
      <c r="BC558" s="632"/>
      <c r="BE558" s="632"/>
      <c r="BH558" s="67"/>
      <c r="BI558" s="635"/>
      <c r="BJ558" s="636"/>
      <c r="BK558" s="636"/>
      <c r="BL558" s="636"/>
      <c r="BM558" s="102"/>
      <c r="BN558" s="102"/>
      <c r="BO558" s="102"/>
      <c r="BP558" s="636"/>
      <c r="BQ558" s="636"/>
      <c r="BR558" s="636"/>
      <c r="BS558" s="636"/>
      <c r="BT558" s="636"/>
      <c r="BU558" s="636"/>
      <c r="BV558" s="636"/>
      <c r="BW558" s="636"/>
      <c r="BX558" s="636"/>
      <c r="BY558" s="636"/>
      <c r="BZ558" s="636"/>
      <c r="CA558" s="636"/>
      <c r="CB558" s="637"/>
      <c r="CC558" s="636"/>
      <c r="CD558" s="636"/>
      <c r="CE558" s="637"/>
      <c r="CF558" s="637"/>
      <c r="CG558" s="637"/>
      <c r="CH558" s="637"/>
      <c r="CI558" s="636"/>
      <c r="CJ558" s="636"/>
      <c r="CK558" s="637"/>
      <c r="CL558" s="637"/>
      <c r="CM558" s="637"/>
      <c r="CN558" s="705"/>
      <c r="CO558" s="88"/>
      <c r="CP558" s="88"/>
      <c r="CQ558" s="88"/>
      <c r="CR558" s="67"/>
      <c r="CS558" s="67"/>
      <c r="CT558" s="67"/>
      <c r="CU558" s="67"/>
      <c r="CV558" s="67"/>
      <c r="CW558" s="67"/>
      <c r="CX558" s="67"/>
      <c r="CY558" s="67"/>
      <c r="CZ558" s="67"/>
      <c r="DA558" s="67"/>
      <c r="DB558" s="67"/>
      <c r="DC558" s="67"/>
      <c r="DD558" s="67"/>
      <c r="DE558" s="67"/>
      <c r="DF558" s="67"/>
      <c r="DG558" s="67"/>
      <c r="DH558" s="67"/>
      <c r="DI558" s="67"/>
      <c r="DJ558" s="67"/>
      <c r="DK558" s="67"/>
      <c r="DL558" s="67"/>
      <c r="DM558" s="67"/>
      <c r="DN558" s="67"/>
      <c r="DO558" s="67"/>
      <c r="DP558" s="67"/>
      <c r="DQ558" s="67"/>
      <c r="DR558" s="67"/>
      <c r="DS558" s="67"/>
      <c r="DT558" s="67"/>
      <c r="DU558" s="67"/>
      <c r="DV558" s="67"/>
      <c r="DW558" s="67"/>
      <c r="DX558" s="67"/>
      <c r="DY558" s="67"/>
      <c r="DZ558" s="88"/>
      <c r="EA558" s="88"/>
      <c r="EB558" s="88"/>
      <c r="EC558" s="88"/>
      <c r="ED558" s="88"/>
      <c r="EE558" s="88"/>
      <c r="EF558" s="88"/>
      <c r="EG558" s="88"/>
    </row>
    <row r="559" spans="22:137" s="65" customFormat="1" hidden="1" x14ac:dyDescent="0.25">
      <c r="V559" s="631"/>
      <c r="AA559" s="632"/>
      <c r="AB559" s="632"/>
      <c r="AD559" s="632"/>
      <c r="AE559" s="633"/>
      <c r="AH559" s="634"/>
      <c r="AI559" s="634"/>
      <c r="AK559" s="632"/>
      <c r="AR559" s="632"/>
      <c r="AV559" s="632"/>
      <c r="AX559" s="632"/>
      <c r="BB559" s="632"/>
      <c r="BC559" s="632"/>
      <c r="BE559" s="632"/>
      <c r="BH559" s="67"/>
      <c r="BI559" s="635"/>
      <c r="BJ559" s="636"/>
      <c r="BK559" s="636"/>
      <c r="BL559" s="636"/>
      <c r="BM559" s="102"/>
      <c r="BN559" s="102"/>
      <c r="BO559" s="102"/>
      <c r="BP559" s="636"/>
      <c r="BQ559" s="636"/>
      <c r="BR559" s="636"/>
      <c r="BS559" s="636"/>
      <c r="BT559" s="636"/>
      <c r="BU559" s="636"/>
      <c r="BV559" s="636"/>
      <c r="BW559" s="636"/>
      <c r="BX559" s="636"/>
      <c r="BY559" s="636"/>
      <c r="BZ559" s="636"/>
      <c r="CA559" s="636"/>
      <c r="CB559" s="637"/>
      <c r="CC559" s="636"/>
      <c r="CD559" s="636"/>
      <c r="CE559" s="637"/>
      <c r="CF559" s="637"/>
      <c r="CG559" s="637"/>
      <c r="CH559" s="637"/>
      <c r="CI559" s="636"/>
      <c r="CJ559" s="636"/>
      <c r="CK559" s="637"/>
      <c r="CL559" s="637"/>
      <c r="CM559" s="637"/>
      <c r="CN559" s="705"/>
      <c r="CO559" s="88"/>
      <c r="CP559" s="88"/>
      <c r="CQ559" s="88"/>
      <c r="CR559" s="67"/>
      <c r="CS559" s="67"/>
      <c r="CT559" s="67"/>
      <c r="CU559" s="67"/>
      <c r="CV559" s="67"/>
      <c r="CW559" s="67"/>
      <c r="CX559" s="67"/>
      <c r="CY559" s="67"/>
      <c r="CZ559" s="67"/>
      <c r="DA559" s="67"/>
      <c r="DB559" s="67"/>
      <c r="DC559" s="67"/>
      <c r="DD559" s="67"/>
      <c r="DE559" s="67"/>
      <c r="DF559" s="67"/>
      <c r="DG559" s="67"/>
      <c r="DH559" s="67"/>
      <c r="DI559" s="67"/>
      <c r="DJ559" s="67"/>
      <c r="DK559" s="67"/>
      <c r="DL559" s="67"/>
      <c r="DM559" s="67"/>
      <c r="DN559" s="67"/>
      <c r="DO559" s="67"/>
      <c r="DP559" s="67"/>
      <c r="DQ559" s="67"/>
      <c r="DR559" s="67"/>
      <c r="DS559" s="67"/>
      <c r="DT559" s="67"/>
      <c r="DU559" s="67"/>
      <c r="DV559" s="67"/>
      <c r="DW559" s="67"/>
      <c r="DX559" s="67"/>
      <c r="DY559" s="67"/>
      <c r="DZ559" s="88"/>
      <c r="EA559" s="88"/>
      <c r="EB559" s="88"/>
      <c r="EC559" s="88"/>
      <c r="ED559" s="88"/>
      <c r="EE559" s="88"/>
      <c r="EF559" s="88"/>
      <c r="EG559" s="88"/>
    </row>
    <row r="560" spans="22:137" s="65" customFormat="1" hidden="1" x14ac:dyDescent="0.25">
      <c r="V560" s="631"/>
      <c r="AA560" s="632"/>
      <c r="AB560" s="632"/>
      <c r="AD560" s="632"/>
      <c r="AE560" s="633"/>
      <c r="AH560" s="634"/>
      <c r="AI560" s="634"/>
      <c r="AK560" s="632"/>
      <c r="AR560" s="632"/>
      <c r="AV560" s="632"/>
      <c r="AX560" s="632"/>
      <c r="BB560" s="632"/>
      <c r="BC560" s="632"/>
      <c r="BE560" s="632"/>
      <c r="BH560" s="67"/>
      <c r="BI560" s="635"/>
      <c r="BJ560" s="636"/>
      <c r="BK560" s="636"/>
      <c r="BL560" s="636"/>
      <c r="BM560" s="102"/>
      <c r="BN560" s="102"/>
      <c r="BO560" s="102"/>
      <c r="BP560" s="636"/>
      <c r="BQ560" s="636"/>
      <c r="BR560" s="636"/>
      <c r="BS560" s="636"/>
      <c r="BT560" s="636"/>
      <c r="BU560" s="636"/>
      <c r="BV560" s="636"/>
      <c r="BW560" s="636"/>
      <c r="BX560" s="636"/>
      <c r="BY560" s="636"/>
      <c r="BZ560" s="636"/>
      <c r="CA560" s="636"/>
      <c r="CB560" s="637"/>
      <c r="CC560" s="636"/>
      <c r="CD560" s="636"/>
      <c r="CE560" s="637"/>
      <c r="CF560" s="637"/>
      <c r="CG560" s="637"/>
      <c r="CH560" s="637"/>
      <c r="CI560" s="636"/>
      <c r="CJ560" s="636"/>
      <c r="CK560" s="637"/>
      <c r="CL560" s="637"/>
      <c r="CM560" s="637"/>
      <c r="CN560" s="705"/>
      <c r="CO560" s="88"/>
      <c r="CP560" s="88"/>
      <c r="CQ560" s="88"/>
      <c r="CR560" s="67"/>
      <c r="CS560" s="67"/>
      <c r="CT560" s="67"/>
      <c r="CU560" s="67"/>
      <c r="CV560" s="67"/>
      <c r="CW560" s="67"/>
      <c r="CX560" s="67"/>
      <c r="CY560" s="67"/>
      <c r="CZ560" s="67"/>
      <c r="DA560" s="67"/>
      <c r="DB560" s="67"/>
      <c r="DC560" s="67"/>
      <c r="DD560" s="67"/>
      <c r="DE560" s="67"/>
      <c r="DF560" s="67"/>
      <c r="DG560" s="67"/>
      <c r="DH560" s="67"/>
      <c r="DI560" s="67"/>
      <c r="DJ560" s="67"/>
      <c r="DK560" s="67"/>
      <c r="DL560" s="67"/>
      <c r="DM560" s="67"/>
      <c r="DN560" s="67"/>
      <c r="DO560" s="67"/>
      <c r="DP560" s="67"/>
      <c r="DQ560" s="67"/>
      <c r="DR560" s="67"/>
      <c r="DS560" s="67"/>
      <c r="DT560" s="67"/>
      <c r="DU560" s="67"/>
      <c r="DV560" s="67"/>
      <c r="DW560" s="67"/>
      <c r="DX560" s="67"/>
      <c r="DY560" s="67"/>
      <c r="DZ560" s="88"/>
      <c r="EA560" s="88"/>
      <c r="EB560" s="88"/>
      <c r="EC560" s="88"/>
      <c r="ED560" s="88"/>
      <c r="EE560" s="88"/>
      <c r="EF560" s="88"/>
      <c r="EG560" s="88"/>
    </row>
    <row r="561" spans="22:137" s="65" customFormat="1" hidden="1" x14ac:dyDescent="0.25">
      <c r="V561" s="631"/>
      <c r="AA561" s="632"/>
      <c r="AB561" s="632"/>
      <c r="AD561" s="632"/>
      <c r="AE561" s="633"/>
      <c r="AH561" s="634"/>
      <c r="AI561" s="634"/>
      <c r="AK561" s="632"/>
      <c r="AR561" s="632"/>
      <c r="AV561" s="632"/>
      <c r="AX561" s="632"/>
      <c r="BB561" s="632"/>
      <c r="BC561" s="632"/>
      <c r="BE561" s="632"/>
      <c r="BH561" s="67"/>
      <c r="BI561" s="635"/>
      <c r="BJ561" s="636"/>
      <c r="BK561" s="636"/>
      <c r="BL561" s="636"/>
      <c r="BM561" s="102"/>
      <c r="BN561" s="102"/>
      <c r="BO561" s="102"/>
      <c r="BP561" s="636"/>
      <c r="BQ561" s="636"/>
      <c r="BR561" s="636"/>
      <c r="BS561" s="636"/>
      <c r="BT561" s="636"/>
      <c r="BU561" s="636"/>
      <c r="BV561" s="636"/>
      <c r="BW561" s="636"/>
      <c r="BX561" s="636"/>
      <c r="BY561" s="636"/>
      <c r="BZ561" s="636"/>
      <c r="CA561" s="636"/>
      <c r="CB561" s="637"/>
      <c r="CC561" s="636"/>
      <c r="CD561" s="636"/>
      <c r="CE561" s="637"/>
      <c r="CF561" s="637"/>
      <c r="CG561" s="637"/>
      <c r="CH561" s="637"/>
      <c r="CI561" s="636"/>
      <c r="CJ561" s="636"/>
      <c r="CK561" s="637"/>
      <c r="CL561" s="637"/>
      <c r="CM561" s="637"/>
      <c r="CN561" s="705"/>
      <c r="CO561" s="88"/>
      <c r="CP561" s="88"/>
      <c r="CQ561" s="88"/>
      <c r="CR561" s="67"/>
      <c r="CS561" s="67"/>
      <c r="CT561" s="67"/>
      <c r="CU561" s="67"/>
      <c r="CV561" s="67"/>
      <c r="CW561" s="67"/>
      <c r="CX561" s="67"/>
      <c r="CY561" s="67"/>
      <c r="CZ561" s="67"/>
      <c r="DA561" s="67"/>
      <c r="DB561" s="67"/>
      <c r="DC561" s="67"/>
      <c r="DD561" s="67"/>
      <c r="DE561" s="67"/>
      <c r="DF561" s="67"/>
      <c r="DG561" s="67"/>
      <c r="DH561" s="67"/>
      <c r="DI561" s="67"/>
      <c r="DJ561" s="67"/>
      <c r="DK561" s="67"/>
      <c r="DL561" s="67"/>
      <c r="DM561" s="67"/>
      <c r="DN561" s="67"/>
      <c r="DO561" s="67"/>
      <c r="DP561" s="67"/>
      <c r="DQ561" s="67"/>
      <c r="DR561" s="67"/>
      <c r="DS561" s="67"/>
      <c r="DT561" s="67"/>
      <c r="DU561" s="67"/>
      <c r="DV561" s="67"/>
      <c r="DW561" s="67"/>
      <c r="DX561" s="67"/>
      <c r="DY561" s="67"/>
      <c r="DZ561" s="88"/>
      <c r="EA561" s="88"/>
      <c r="EB561" s="88"/>
      <c r="EC561" s="88"/>
      <c r="ED561" s="88"/>
      <c r="EE561" s="88"/>
      <c r="EF561" s="88"/>
      <c r="EG561" s="88"/>
    </row>
    <row r="562" spans="22:137" s="65" customFormat="1" hidden="1" x14ac:dyDescent="0.25">
      <c r="V562" s="631"/>
      <c r="AA562" s="632"/>
      <c r="AB562" s="632"/>
      <c r="AD562" s="632"/>
      <c r="AE562" s="633"/>
      <c r="AH562" s="634"/>
      <c r="AI562" s="634"/>
      <c r="AK562" s="632"/>
      <c r="AR562" s="632"/>
      <c r="AV562" s="632"/>
      <c r="AX562" s="632"/>
      <c r="BB562" s="632"/>
      <c r="BC562" s="632"/>
      <c r="BE562" s="632"/>
      <c r="BH562" s="67"/>
      <c r="BI562" s="635"/>
      <c r="BJ562" s="636"/>
      <c r="BK562" s="636"/>
      <c r="BL562" s="636"/>
      <c r="BM562" s="102"/>
      <c r="BN562" s="102"/>
      <c r="BO562" s="102"/>
      <c r="BP562" s="636"/>
      <c r="BQ562" s="636"/>
      <c r="BR562" s="636"/>
      <c r="BS562" s="636"/>
      <c r="BT562" s="636"/>
      <c r="BU562" s="636"/>
      <c r="BV562" s="636"/>
      <c r="BW562" s="636"/>
      <c r="BX562" s="636"/>
      <c r="BY562" s="636"/>
      <c r="BZ562" s="636"/>
      <c r="CA562" s="636"/>
      <c r="CB562" s="637"/>
      <c r="CC562" s="636"/>
      <c r="CD562" s="636"/>
      <c r="CE562" s="637"/>
      <c r="CF562" s="637"/>
      <c r="CG562" s="637"/>
      <c r="CH562" s="637"/>
      <c r="CI562" s="636"/>
      <c r="CJ562" s="636"/>
      <c r="CK562" s="637"/>
      <c r="CL562" s="637"/>
      <c r="CM562" s="637"/>
      <c r="CN562" s="705"/>
      <c r="CO562" s="88"/>
      <c r="CP562" s="88"/>
      <c r="CQ562" s="88"/>
      <c r="CR562" s="67"/>
      <c r="CS562" s="67"/>
      <c r="CT562" s="67"/>
      <c r="CU562" s="67"/>
      <c r="CV562" s="67"/>
      <c r="CW562" s="67"/>
      <c r="CX562" s="67"/>
      <c r="CY562" s="67"/>
      <c r="CZ562" s="67"/>
      <c r="DA562" s="67"/>
      <c r="DB562" s="67"/>
      <c r="DC562" s="67"/>
      <c r="DD562" s="67"/>
      <c r="DE562" s="67"/>
      <c r="DF562" s="67"/>
      <c r="DG562" s="67"/>
      <c r="DH562" s="67"/>
      <c r="DI562" s="67"/>
      <c r="DJ562" s="67"/>
      <c r="DK562" s="67"/>
      <c r="DL562" s="67"/>
      <c r="DM562" s="67"/>
      <c r="DN562" s="67"/>
      <c r="DO562" s="67"/>
      <c r="DP562" s="67"/>
      <c r="DQ562" s="67"/>
      <c r="DR562" s="67"/>
      <c r="DS562" s="67"/>
      <c r="DT562" s="67"/>
      <c r="DU562" s="67"/>
      <c r="DV562" s="67"/>
      <c r="DW562" s="67"/>
      <c r="DX562" s="67"/>
      <c r="DY562" s="67"/>
      <c r="DZ562" s="88"/>
      <c r="EA562" s="88"/>
      <c r="EB562" s="88"/>
      <c r="EC562" s="88"/>
      <c r="ED562" s="88"/>
      <c r="EE562" s="88"/>
      <c r="EF562" s="88"/>
      <c r="EG562" s="88"/>
    </row>
    <row r="563" spans="22:137" s="65" customFormat="1" hidden="1" x14ac:dyDescent="0.25">
      <c r="V563" s="631"/>
      <c r="AA563" s="632"/>
      <c r="AB563" s="632"/>
      <c r="AD563" s="632"/>
      <c r="AE563" s="633"/>
      <c r="AH563" s="634"/>
      <c r="AI563" s="634"/>
      <c r="AK563" s="632"/>
      <c r="AR563" s="632"/>
      <c r="AV563" s="632"/>
      <c r="AX563" s="632"/>
      <c r="BB563" s="632"/>
      <c r="BC563" s="632"/>
      <c r="BE563" s="632"/>
      <c r="BH563" s="67"/>
      <c r="BI563" s="635"/>
      <c r="BJ563" s="636"/>
      <c r="BK563" s="636"/>
      <c r="BL563" s="636"/>
      <c r="BM563" s="102"/>
      <c r="BN563" s="102"/>
      <c r="BO563" s="102"/>
      <c r="BP563" s="636"/>
      <c r="BQ563" s="636"/>
      <c r="BR563" s="636"/>
      <c r="BS563" s="636"/>
      <c r="BT563" s="636"/>
      <c r="BU563" s="636"/>
      <c r="BV563" s="636"/>
      <c r="BW563" s="636"/>
      <c r="BX563" s="636"/>
      <c r="BY563" s="636"/>
      <c r="BZ563" s="636"/>
      <c r="CA563" s="636"/>
      <c r="CB563" s="637"/>
      <c r="CC563" s="636"/>
      <c r="CD563" s="636"/>
      <c r="CE563" s="637"/>
      <c r="CF563" s="637"/>
      <c r="CG563" s="637"/>
      <c r="CH563" s="637"/>
      <c r="CI563" s="636"/>
      <c r="CJ563" s="636"/>
      <c r="CK563" s="637"/>
      <c r="CL563" s="637"/>
      <c r="CM563" s="637"/>
      <c r="CN563" s="705"/>
      <c r="CO563" s="88"/>
      <c r="CP563" s="88"/>
      <c r="CQ563" s="88"/>
      <c r="CR563" s="67"/>
      <c r="CS563" s="67"/>
      <c r="CT563" s="67"/>
      <c r="CU563" s="67"/>
      <c r="CV563" s="67"/>
      <c r="CW563" s="67"/>
      <c r="CX563" s="67"/>
      <c r="CY563" s="67"/>
      <c r="CZ563" s="67"/>
      <c r="DA563" s="67"/>
      <c r="DB563" s="67"/>
      <c r="DC563" s="67"/>
      <c r="DD563" s="67"/>
      <c r="DE563" s="67"/>
      <c r="DF563" s="67"/>
      <c r="DG563" s="67"/>
      <c r="DH563" s="67"/>
      <c r="DI563" s="67"/>
      <c r="DJ563" s="67"/>
      <c r="DK563" s="67"/>
      <c r="DL563" s="67"/>
      <c r="DM563" s="67"/>
      <c r="DN563" s="67"/>
      <c r="DO563" s="67"/>
      <c r="DP563" s="67"/>
      <c r="DQ563" s="67"/>
      <c r="DR563" s="67"/>
      <c r="DS563" s="67"/>
      <c r="DT563" s="67"/>
      <c r="DU563" s="67"/>
      <c r="DV563" s="67"/>
      <c r="DW563" s="67"/>
      <c r="DX563" s="67"/>
      <c r="DY563" s="67"/>
      <c r="DZ563" s="88"/>
      <c r="EA563" s="88"/>
      <c r="EB563" s="88"/>
      <c r="EC563" s="88"/>
      <c r="ED563" s="88"/>
      <c r="EE563" s="88"/>
      <c r="EF563" s="88"/>
      <c r="EG563" s="88"/>
    </row>
    <row r="564" spans="22:137" s="65" customFormat="1" hidden="1" x14ac:dyDescent="0.25">
      <c r="V564" s="631"/>
      <c r="AA564" s="632"/>
      <c r="AB564" s="632"/>
      <c r="AD564" s="632"/>
      <c r="AE564" s="633"/>
      <c r="AH564" s="634"/>
      <c r="AI564" s="634"/>
      <c r="AK564" s="632"/>
      <c r="AR564" s="632"/>
      <c r="AV564" s="632"/>
      <c r="AX564" s="632"/>
      <c r="BB564" s="632"/>
      <c r="BC564" s="632"/>
      <c r="BE564" s="632"/>
      <c r="BH564" s="67"/>
      <c r="BI564" s="635"/>
      <c r="BJ564" s="636"/>
      <c r="BK564" s="636"/>
      <c r="BL564" s="636"/>
      <c r="BM564" s="102"/>
      <c r="BN564" s="102"/>
      <c r="BO564" s="102"/>
      <c r="BP564" s="636"/>
      <c r="BQ564" s="636"/>
      <c r="BR564" s="636"/>
      <c r="BS564" s="636"/>
      <c r="BT564" s="636"/>
      <c r="BU564" s="636"/>
      <c r="BV564" s="636"/>
      <c r="BW564" s="636"/>
      <c r="BX564" s="636"/>
      <c r="BY564" s="636"/>
      <c r="BZ564" s="636"/>
      <c r="CA564" s="636"/>
      <c r="CB564" s="637"/>
      <c r="CC564" s="636"/>
      <c r="CD564" s="636"/>
      <c r="CE564" s="637"/>
      <c r="CF564" s="637"/>
      <c r="CG564" s="637"/>
      <c r="CH564" s="637"/>
      <c r="CI564" s="636"/>
      <c r="CJ564" s="636"/>
      <c r="CK564" s="637"/>
      <c r="CL564" s="637"/>
      <c r="CM564" s="637"/>
      <c r="CN564" s="705"/>
      <c r="CO564" s="88"/>
      <c r="CP564" s="88"/>
      <c r="CQ564" s="88"/>
      <c r="CR564" s="67"/>
      <c r="CS564" s="67"/>
      <c r="CT564" s="67"/>
      <c r="CU564" s="67"/>
      <c r="CV564" s="67"/>
      <c r="CW564" s="67"/>
      <c r="CX564" s="67"/>
      <c r="CY564" s="67"/>
      <c r="CZ564" s="67"/>
      <c r="DA564" s="67"/>
      <c r="DB564" s="67"/>
      <c r="DC564" s="67"/>
      <c r="DD564" s="67"/>
      <c r="DE564" s="67"/>
      <c r="DF564" s="67"/>
      <c r="DG564" s="67"/>
      <c r="DH564" s="67"/>
      <c r="DI564" s="67"/>
      <c r="DJ564" s="67"/>
      <c r="DK564" s="67"/>
      <c r="DL564" s="67"/>
      <c r="DM564" s="67"/>
      <c r="DN564" s="67"/>
      <c r="DO564" s="67"/>
      <c r="DP564" s="67"/>
      <c r="DQ564" s="67"/>
      <c r="DR564" s="67"/>
      <c r="DS564" s="67"/>
      <c r="DT564" s="67"/>
      <c r="DU564" s="67"/>
      <c r="DV564" s="67"/>
      <c r="DW564" s="67"/>
      <c r="DX564" s="67"/>
      <c r="DY564" s="67"/>
      <c r="DZ564" s="88"/>
      <c r="EA564" s="88"/>
      <c r="EB564" s="88"/>
      <c r="EC564" s="88"/>
      <c r="ED564" s="88"/>
      <c r="EE564" s="88"/>
      <c r="EF564" s="88"/>
      <c r="EG564" s="88"/>
    </row>
    <row r="565" spans="22:137" s="65" customFormat="1" hidden="1" x14ac:dyDescent="0.25">
      <c r="V565" s="631"/>
      <c r="AA565" s="632"/>
      <c r="AB565" s="632"/>
      <c r="AD565" s="632"/>
      <c r="AE565" s="633"/>
      <c r="AH565" s="634"/>
      <c r="AI565" s="634"/>
      <c r="AK565" s="632"/>
      <c r="AR565" s="632"/>
      <c r="AV565" s="632"/>
      <c r="AX565" s="632"/>
      <c r="BB565" s="632"/>
      <c r="BC565" s="632"/>
      <c r="BE565" s="632"/>
      <c r="BH565" s="67"/>
      <c r="BI565" s="635"/>
      <c r="BJ565" s="636"/>
      <c r="BK565" s="636"/>
      <c r="BL565" s="636"/>
      <c r="BM565" s="102"/>
      <c r="BN565" s="102"/>
      <c r="BO565" s="102"/>
      <c r="BP565" s="636"/>
      <c r="BQ565" s="636"/>
      <c r="BR565" s="636"/>
      <c r="BS565" s="636"/>
      <c r="BT565" s="636"/>
      <c r="BU565" s="636"/>
      <c r="BV565" s="636"/>
      <c r="BW565" s="636"/>
      <c r="BX565" s="636"/>
      <c r="BY565" s="636"/>
      <c r="BZ565" s="636"/>
      <c r="CA565" s="636"/>
      <c r="CB565" s="637"/>
      <c r="CC565" s="636"/>
      <c r="CD565" s="636"/>
      <c r="CE565" s="637"/>
      <c r="CF565" s="637"/>
      <c r="CG565" s="637"/>
      <c r="CH565" s="637"/>
      <c r="CI565" s="636"/>
      <c r="CJ565" s="636"/>
      <c r="CK565" s="637"/>
      <c r="CL565" s="637"/>
      <c r="CM565" s="637"/>
      <c r="CN565" s="705"/>
      <c r="CO565" s="88"/>
      <c r="CP565" s="88"/>
      <c r="CQ565" s="88"/>
      <c r="CR565" s="67"/>
      <c r="CS565" s="67"/>
      <c r="CT565" s="67"/>
      <c r="CU565" s="67"/>
      <c r="CV565" s="67"/>
      <c r="CW565" s="67"/>
      <c r="CX565" s="67"/>
      <c r="CY565" s="67"/>
      <c r="CZ565" s="67"/>
      <c r="DA565" s="67"/>
      <c r="DB565" s="67"/>
      <c r="DC565" s="67"/>
      <c r="DD565" s="67"/>
      <c r="DE565" s="67"/>
      <c r="DF565" s="67"/>
      <c r="DG565" s="67"/>
      <c r="DH565" s="67"/>
      <c r="DI565" s="67"/>
      <c r="DJ565" s="67"/>
      <c r="DK565" s="67"/>
      <c r="DL565" s="67"/>
      <c r="DM565" s="67"/>
      <c r="DN565" s="67"/>
      <c r="DO565" s="67"/>
      <c r="DP565" s="67"/>
      <c r="DQ565" s="67"/>
      <c r="DR565" s="67"/>
      <c r="DS565" s="67"/>
      <c r="DT565" s="67"/>
      <c r="DU565" s="67"/>
      <c r="DV565" s="67"/>
      <c r="DW565" s="67"/>
      <c r="DX565" s="67"/>
      <c r="DY565" s="67"/>
      <c r="DZ565" s="88"/>
      <c r="EA565" s="88"/>
      <c r="EB565" s="88"/>
      <c r="EC565" s="88"/>
      <c r="ED565" s="88"/>
      <c r="EE565" s="88"/>
      <c r="EF565" s="88"/>
      <c r="EG565" s="88"/>
    </row>
    <row r="566" spans="22:137" s="65" customFormat="1" hidden="1" x14ac:dyDescent="0.25">
      <c r="V566" s="631"/>
      <c r="AA566" s="632"/>
      <c r="AB566" s="632"/>
      <c r="AD566" s="632"/>
      <c r="AE566" s="633"/>
      <c r="AH566" s="634"/>
      <c r="AI566" s="634"/>
      <c r="AK566" s="632"/>
      <c r="AR566" s="632"/>
      <c r="AV566" s="632"/>
      <c r="AX566" s="632"/>
      <c r="BB566" s="632"/>
      <c r="BC566" s="632"/>
      <c r="BE566" s="632"/>
      <c r="BH566" s="67"/>
      <c r="BI566" s="635"/>
      <c r="BJ566" s="636"/>
      <c r="BK566" s="636"/>
      <c r="BL566" s="636"/>
      <c r="BM566" s="102"/>
      <c r="BN566" s="102"/>
      <c r="BO566" s="102"/>
      <c r="BP566" s="636"/>
      <c r="BQ566" s="636"/>
      <c r="BR566" s="636"/>
      <c r="BS566" s="636"/>
      <c r="BT566" s="636"/>
      <c r="BU566" s="636"/>
      <c r="BV566" s="636"/>
      <c r="BW566" s="636"/>
      <c r="BX566" s="636"/>
      <c r="BY566" s="636"/>
      <c r="BZ566" s="636"/>
      <c r="CA566" s="636"/>
      <c r="CB566" s="637"/>
      <c r="CC566" s="636"/>
      <c r="CD566" s="636"/>
      <c r="CE566" s="637"/>
      <c r="CF566" s="637"/>
      <c r="CG566" s="637"/>
      <c r="CH566" s="637"/>
      <c r="CI566" s="636"/>
      <c r="CJ566" s="636"/>
      <c r="CK566" s="637"/>
      <c r="CL566" s="637"/>
      <c r="CM566" s="637"/>
      <c r="CN566" s="705"/>
      <c r="CO566" s="88"/>
      <c r="CP566" s="88"/>
      <c r="CQ566" s="88"/>
      <c r="CR566" s="67"/>
      <c r="CS566" s="67"/>
      <c r="CT566" s="67"/>
      <c r="CU566" s="67"/>
      <c r="CV566" s="67"/>
      <c r="CW566" s="67"/>
      <c r="CX566" s="67"/>
      <c r="CY566" s="67"/>
      <c r="CZ566" s="67"/>
      <c r="DA566" s="67"/>
      <c r="DB566" s="67"/>
      <c r="DC566" s="67"/>
      <c r="DD566" s="67"/>
      <c r="DE566" s="67"/>
      <c r="DF566" s="67"/>
      <c r="DG566" s="67"/>
      <c r="DH566" s="67"/>
      <c r="DI566" s="67"/>
      <c r="DJ566" s="67"/>
      <c r="DK566" s="67"/>
      <c r="DL566" s="67"/>
      <c r="DM566" s="67"/>
      <c r="DN566" s="67"/>
      <c r="DO566" s="67"/>
      <c r="DP566" s="67"/>
      <c r="DQ566" s="67"/>
      <c r="DR566" s="67"/>
      <c r="DS566" s="67"/>
      <c r="DT566" s="67"/>
      <c r="DU566" s="67"/>
      <c r="DV566" s="67"/>
      <c r="DW566" s="67"/>
      <c r="DX566" s="67"/>
      <c r="DY566" s="67"/>
      <c r="DZ566" s="88"/>
      <c r="EA566" s="88"/>
      <c r="EB566" s="88"/>
      <c r="EC566" s="88"/>
      <c r="ED566" s="88"/>
      <c r="EE566" s="88"/>
      <c r="EF566" s="88"/>
      <c r="EG566" s="88"/>
    </row>
    <row r="567" spans="22:137" s="65" customFormat="1" hidden="1" x14ac:dyDescent="0.25">
      <c r="V567" s="631"/>
      <c r="AA567" s="632"/>
      <c r="AB567" s="632"/>
      <c r="AD567" s="632"/>
      <c r="AE567" s="633"/>
      <c r="AH567" s="634"/>
      <c r="AI567" s="634"/>
      <c r="AK567" s="632"/>
      <c r="AR567" s="632"/>
      <c r="AV567" s="632"/>
      <c r="AX567" s="632"/>
      <c r="BB567" s="632"/>
      <c r="BC567" s="632"/>
      <c r="BE567" s="632"/>
      <c r="BH567" s="67"/>
      <c r="BI567" s="635"/>
      <c r="BJ567" s="636"/>
      <c r="BK567" s="636"/>
      <c r="BL567" s="636"/>
      <c r="BM567" s="102"/>
      <c r="BN567" s="102"/>
      <c r="BO567" s="102"/>
      <c r="BP567" s="636"/>
      <c r="BQ567" s="636"/>
      <c r="BR567" s="636"/>
      <c r="BS567" s="636"/>
      <c r="BT567" s="636"/>
      <c r="BU567" s="636"/>
      <c r="BV567" s="636"/>
      <c r="BW567" s="636"/>
      <c r="BX567" s="636"/>
      <c r="BY567" s="636"/>
      <c r="BZ567" s="636"/>
      <c r="CA567" s="636"/>
      <c r="CB567" s="637"/>
      <c r="CC567" s="636"/>
      <c r="CD567" s="636"/>
      <c r="CE567" s="637"/>
      <c r="CF567" s="637"/>
      <c r="CG567" s="637"/>
      <c r="CH567" s="637"/>
      <c r="CI567" s="636"/>
      <c r="CJ567" s="636"/>
      <c r="CK567" s="637"/>
      <c r="CL567" s="637"/>
      <c r="CM567" s="637"/>
      <c r="CN567" s="705"/>
      <c r="CO567" s="88"/>
      <c r="CP567" s="88"/>
      <c r="CQ567" s="88"/>
      <c r="CR567" s="67"/>
      <c r="CS567" s="67"/>
      <c r="CT567" s="67"/>
      <c r="CU567" s="67"/>
      <c r="CV567" s="67"/>
      <c r="CW567" s="67"/>
      <c r="CX567" s="67"/>
      <c r="CY567" s="67"/>
      <c r="CZ567" s="67"/>
      <c r="DA567" s="67"/>
      <c r="DB567" s="67"/>
      <c r="DC567" s="67"/>
      <c r="DD567" s="67"/>
      <c r="DE567" s="67"/>
      <c r="DF567" s="67"/>
      <c r="DG567" s="67"/>
      <c r="DH567" s="67"/>
      <c r="DI567" s="67"/>
      <c r="DJ567" s="67"/>
      <c r="DK567" s="67"/>
      <c r="DL567" s="67"/>
      <c r="DM567" s="67"/>
      <c r="DN567" s="67"/>
      <c r="DO567" s="67"/>
      <c r="DP567" s="67"/>
      <c r="DQ567" s="67"/>
      <c r="DR567" s="67"/>
      <c r="DS567" s="67"/>
      <c r="DT567" s="67"/>
      <c r="DU567" s="67"/>
      <c r="DV567" s="67"/>
      <c r="DW567" s="67"/>
      <c r="DX567" s="67"/>
      <c r="DY567" s="67"/>
      <c r="DZ567" s="88"/>
      <c r="EA567" s="88"/>
      <c r="EB567" s="88"/>
      <c r="EC567" s="88"/>
      <c r="ED567" s="88"/>
      <c r="EE567" s="88"/>
      <c r="EF567" s="88"/>
      <c r="EG567" s="88"/>
    </row>
    <row r="568" spans="22:137" s="65" customFormat="1" hidden="1" x14ac:dyDescent="0.25">
      <c r="V568" s="631"/>
      <c r="AA568" s="632"/>
      <c r="AB568" s="632"/>
      <c r="AD568" s="632"/>
      <c r="AE568" s="633"/>
      <c r="AH568" s="634"/>
      <c r="AI568" s="634"/>
      <c r="AK568" s="632"/>
      <c r="AR568" s="632"/>
      <c r="AV568" s="632"/>
      <c r="AX568" s="632"/>
      <c r="BB568" s="632"/>
      <c r="BC568" s="632"/>
      <c r="BE568" s="632"/>
      <c r="BH568" s="67"/>
      <c r="BI568" s="635"/>
      <c r="BJ568" s="636"/>
      <c r="BK568" s="636"/>
      <c r="BL568" s="636"/>
      <c r="BM568" s="102"/>
      <c r="BN568" s="102"/>
      <c r="BO568" s="102"/>
      <c r="BP568" s="636"/>
      <c r="BQ568" s="636"/>
      <c r="BR568" s="636"/>
      <c r="BS568" s="636"/>
      <c r="BT568" s="636"/>
      <c r="BU568" s="636"/>
      <c r="BV568" s="636"/>
      <c r="BW568" s="636"/>
      <c r="BX568" s="636"/>
      <c r="BY568" s="636"/>
      <c r="BZ568" s="636"/>
      <c r="CA568" s="636"/>
      <c r="CB568" s="637"/>
      <c r="CC568" s="636"/>
      <c r="CD568" s="636"/>
      <c r="CE568" s="637"/>
      <c r="CF568" s="637"/>
      <c r="CG568" s="637"/>
      <c r="CH568" s="637"/>
      <c r="CI568" s="636"/>
      <c r="CJ568" s="636"/>
      <c r="CK568" s="637"/>
      <c r="CL568" s="637"/>
      <c r="CM568" s="637"/>
      <c r="CN568" s="705"/>
      <c r="CO568" s="88"/>
      <c r="CP568" s="88"/>
      <c r="CQ568" s="88"/>
      <c r="CR568" s="67"/>
      <c r="CS568" s="67"/>
      <c r="CT568" s="67"/>
      <c r="CU568" s="67"/>
      <c r="CV568" s="67"/>
      <c r="CW568" s="67"/>
      <c r="CX568" s="67"/>
      <c r="CY568" s="67"/>
      <c r="CZ568" s="67"/>
      <c r="DA568" s="67"/>
      <c r="DB568" s="67"/>
      <c r="DC568" s="67"/>
      <c r="DD568" s="67"/>
      <c r="DE568" s="67"/>
      <c r="DF568" s="67"/>
      <c r="DG568" s="67"/>
      <c r="DH568" s="67"/>
      <c r="DI568" s="67"/>
      <c r="DJ568" s="67"/>
      <c r="DK568" s="67"/>
      <c r="DL568" s="67"/>
      <c r="DM568" s="67"/>
      <c r="DN568" s="67"/>
      <c r="DO568" s="67"/>
      <c r="DP568" s="67"/>
      <c r="DQ568" s="67"/>
      <c r="DR568" s="67"/>
      <c r="DS568" s="67"/>
      <c r="DT568" s="67"/>
      <c r="DU568" s="67"/>
      <c r="DV568" s="67"/>
      <c r="DW568" s="67"/>
      <c r="DX568" s="67"/>
      <c r="DY568" s="67"/>
      <c r="DZ568" s="88"/>
      <c r="EA568" s="88"/>
      <c r="EB568" s="88"/>
      <c r="EC568" s="88"/>
      <c r="ED568" s="88"/>
      <c r="EE568" s="88"/>
      <c r="EF568" s="88"/>
      <c r="EG568" s="88"/>
    </row>
    <row r="569" spans="22:137" s="65" customFormat="1" hidden="1" x14ac:dyDescent="0.25">
      <c r="V569" s="631"/>
      <c r="AA569" s="632"/>
      <c r="AB569" s="632"/>
      <c r="AD569" s="632"/>
      <c r="AE569" s="633"/>
      <c r="AH569" s="634"/>
      <c r="AI569" s="634"/>
      <c r="AK569" s="632"/>
      <c r="AR569" s="632"/>
      <c r="AV569" s="632"/>
      <c r="AX569" s="632"/>
      <c r="BB569" s="632"/>
      <c r="BC569" s="632"/>
      <c r="BE569" s="632"/>
      <c r="BH569" s="67"/>
      <c r="BI569" s="635"/>
      <c r="BJ569" s="636"/>
      <c r="BK569" s="636"/>
      <c r="BL569" s="636"/>
      <c r="BM569" s="102"/>
      <c r="BN569" s="102"/>
      <c r="BO569" s="102"/>
      <c r="BP569" s="636"/>
      <c r="BQ569" s="636"/>
      <c r="BR569" s="636"/>
      <c r="BS569" s="636"/>
      <c r="BT569" s="636"/>
      <c r="BU569" s="636"/>
      <c r="BV569" s="636"/>
      <c r="BW569" s="636"/>
      <c r="BX569" s="636"/>
      <c r="BY569" s="636"/>
      <c r="BZ569" s="636"/>
      <c r="CA569" s="636"/>
      <c r="CB569" s="637"/>
      <c r="CC569" s="636"/>
      <c r="CD569" s="636"/>
      <c r="CE569" s="637"/>
      <c r="CF569" s="637"/>
      <c r="CG569" s="637"/>
      <c r="CH569" s="637"/>
      <c r="CI569" s="636"/>
      <c r="CJ569" s="636"/>
      <c r="CK569" s="637"/>
      <c r="CL569" s="637"/>
      <c r="CM569" s="637"/>
      <c r="CN569" s="705"/>
      <c r="CO569" s="88"/>
      <c r="CP569" s="88"/>
      <c r="CQ569" s="88"/>
      <c r="CR569" s="67"/>
      <c r="CS569" s="67"/>
      <c r="CT569" s="67"/>
      <c r="CU569" s="67"/>
      <c r="CV569" s="67"/>
      <c r="CW569" s="67"/>
      <c r="CX569" s="67"/>
      <c r="CY569" s="67"/>
      <c r="CZ569" s="67"/>
      <c r="DA569" s="67"/>
      <c r="DB569" s="67"/>
      <c r="DC569" s="67"/>
      <c r="DD569" s="67"/>
      <c r="DE569" s="67"/>
      <c r="DF569" s="67"/>
      <c r="DG569" s="67"/>
      <c r="DH569" s="67"/>
      <c r="DI569" s="67"/>
      <c r="DJ569" s="67"/>
      <c r="DK569" s="67"/>
      <c r="DL569" s="67"/>
      <c r="DM569" s="67"/>
      <c r="DN569" s="67"/>
      <c r="DO569" s="67"/>
      <c r="DP569" s="67"/>
      <c r="DQ569" s="67"/>
      <c r="DR569" s="67"/>
      <c r="DS569" s="67"/>
      <c r="DT569" s="67"/>
      <c r="DU569" s="67"/>
      <c r="DV569" s="67"/>
      <c r="DW569" s="67"/>
      <c r="DX569" s="67"/>
      <c r="DY569" s="67"/>
      <c r="DZ569" s="88"/>
      <c r="EA569" s="88"/>
      <c r="EB569" s="88"/>
      <c r="EC569" s="88"/>
      <c r="ED569" s="88"/>
      <c r="EE569" s="88"/>
      <c r="EF569" s="88"/>
      <c r="EG569" s="88"/>
    </row>
    <row r="570" spans="22:137" s="65" customFormat="1" hidden="1" x14ac:dyDescent="0.25">
      <c r="V570" s="631"/>
      <c r="AA570" s="632"/>
      <c r="AB570" s="632"/>
      <c r="AD570" s="632"/>
      <c r="AE570" s="633"/>
      <c r="AH570" s="634"/>
      <c r="AI570" s="634"/>
      <c r="AK570" s="632"/>
      <c r="AR570" s="632"/>
      <c r="AV570" s="632"/>
      <c r="AX570" s="632"/>
      <c r="BB570" s="632"/>
      <c r="BC570" s="632"/>
      <c r="BE570" s="632"/>
      <c r="BH570" s="67"/>
      <c r="BI570" s="635"/>
      <c r="BJ570" s="636"/>
      <c r="BK570" s="636"/>
      <c r="BL570" s="636"/>
      <c r="BM570" s="102"/>
      <c r="BN570" s="102"/>
      <c r="BO570" s="102"/>
      <c r="BP570" s="636"/>
      <c r="BQ570" s="636"/>
      <c r="BR570" s="636"/>
      <c r="BS570" s="636"/>
      <c r="BT570" s="636"/>
      <c r="BU570" s="636"/>
      <c r="BV570" s="636"/>
      <c r="BW570" s="636"/>
      <c r="BX570" s="636"/>
      <c r="BY570" s="636"/>
      <c r="BZ570" s="636"/>
      <c r="CA570" s="636"/>
      <c r="CB570" s="637"/>
      <c r="CC570" s="636"/>
      <c r="CD570" s="636"/>
      <c r="CE570" s="637"/>
      <c r="CF570" s="637"/>
      <c r="CG570" s="637"/>
      <c r="CH570" s="637"/>
      <c r="CI570" s="636"/>
      <c r="CJ570" s="636"/>
      <c r="CK570" s="637"/>
      <c r="CL570" s="637"/>
      <c r="CM570" s="637"/>
      <c r="CN570" s="705"/>
      <c r="CO570" s="88"/>
      <c r="CP570" s="88"/>
      <c r="CQ570" s="88"/>
      <c r="CR570" s="67"/>
      <c r="CS570" s="67"/>
      <c r="CT570" s="67"/>
      <c r="CU570" s="67"/>
      <c r="CV570" s="67"/>
      <c r="CW570" s="67"/>
      <c r="CX570" s="67"/>
      <c r="CY570" s="67"/>
      <c r="CZ570" s="67"/>
      <c r="DA570" s="67"/>
      <c r="DB570" s="67"/>
      <c r="DC570" s="67"/>
      <c r="DD570" s="67"/>
      <c r="DE570" s="67"/>
      <c r="DF570" s="67"/>
      <c r="DG570" s="67"/>
      <c r="DH570" s="67"/>
      <c r="DI570" s="67"/>
      <c r="DJ570" s="67"/>
      <c r="DK570" s="67"/>
      <c r="DL570" s="67"/>
      <c r="DM570" s="67"/>
      <c r="DN570" s="67"/>
      <c r="DO570" s="67"/>
      <c r="DP570" s="67"/>
      <c r="DQ570" s="67"/>
      <c r="DR570" s="67"/>
      <c r="DS570" s="67"/>
      <c r="DT570" s="67"/>
      <c r="DU570" s="67"/>
      <c r="DV570" s="67"/>
      <c r="DW570" s="67"/>
      <c r="DX570" s="67"/>
      <c r="DY570" s="67"/>
      <c r="DZ570" s="88"/>
      <c r="EA570" s="88"/>
      <c r="EB570" s="88"/>
      <c r="EC570" s="88"/>
      <c r="ED570" s="88"/>
      <c r="EE570" s="88"/>
      <c r="EF570" s="88"/>
      <c r="EG570" s="88"/>
    </row>
    <row r="571" spans="22:137" s="65" customFormat="1" hidden="1" x14ac:dyDescent="0.25">
      <c r="V571" s="631"/>
      <c r="AA571" s="632"/>
      <c r="AB571" s="632"/>
      <c r="AD571" s="632"/>
      <c r="AE571" s="633"/>
      <c r="AH571" s="634"/>
      <c r="AI571" s="634"/>
      <c r="AK571" s="632"/>
      <c r="AR571" s="632"/>
      <c r="AV571" s="632"/>
      <c r="AX571" s="632"/>
      <c r="BB571" s="632"/>
      <c r="BC571" s="632"/>
      <c r="BE571" s="632"/>
      <c r="BH571" s="67"/>
      <c r="BI571" s="635"/>
      <c r="BJ571" s="636"/>
      <c r="BK571" s="636"/>
      <c r="BL571" s="636"/>
      <c r="BM571" s="102"/>
      <c r="BN571" s="102"/>
      <c r="BO571" s="102"/>
      <c r="BP571" s="636"/>
      <c r="BQ571" s="636"/>
      <c r="BR571" s="636"/>
      <c r="BS571" s="636"/>
      <c r="BT571" s="636"/>
      <c r="BU571" s="636"/>
      <c r="BV571" s="636"/>
      <c r="BW571" s="636"/>
      <c r="BX571" s="636"/>
      <c r="BY571" s="636"/>
      <c r="BZ571" s="636"/>
      <c r="CA571" s="636"/>
      <c r="CB571" s="637"/>
      <c r="CC571" s="636"/>
      <c r="CD571" s="636"/>
      <c r="CE571" s="637"/>
      <c r="CF571" s="637"/>
      <c r="CG571" s="637"/>
      <c r="CH571" s="637"/>
      <c r="CI571" s="636"/>
      <c r="CJ571" s="636"/>
      <c r="CK571" s="637"/>
      <c r="CL571" s="637"/>
      <c r="CM571" s="637"/>
      <c r="CN571" s="705"/>
      <c r="CO571" s="88"/>
      <c r="CP571" s="88"/>
      <c r="CQ571" s="88"/>
      <c r="CR571" s="67"/>
      <c r="CS571" s="67"/>
      <c r="CT571" s="67"/>
      <c r="CU571" s="67"/>
      <c r="CV571" s="67"/>
      <c r="CW571" s="67"/>
      <c r="CX571" s="67"/>
      <c r="CY571" s="67"/>
      <c r="CZ571" s="67"/>
      <c r="DA571" s="67"/>
      <c r="DB571" s="67"/>
      <c r="DC571" s="67"/>
      <c r="DD571" s="67"/>
      <c r="DE571" s="67"/>
      <c r="DF571" s="67"/>
      <c r="DG571" s="67"/>
      <c r="DH571" s="67"/>
      <c r="DI571" s="67"/>
      <c r="DJ571" s="67"/>
      <c r="DK571" s="67"/>
      <c r="DL571" s="67"/>
      <c r="DM571" s="67"/>
      <c r="DN571" s="67"/>
      <c r="DO571" s="67"/>
      <c r="DP571" s="67"/>
      <c r="DQ571" s="67"/>
      <c r="DR571" s="67"/>
      <c r="DS571" s="67"/>
      <c r="DT571" s="67"/>
      <c r="DU571" s="67"/>
      <c r="DV571" s="67"/>
      <c r="DW571" s="67"/>
      <c r="DX571" s="67"/>
      <c r="DY571" s="67"/>
      <c r="DZ571" s="88"/>
      <c r="EA571" s="88"/>
      <c r="EB571" s="88"/>
      <c r="EC571" s="88"/>
      <c r="ED571" s="88"/>
      <c r="EE571" s="88"/>
      <c r="EF571" s="88"/>
      <c r="EG571" s="88"/>
    </row>
    <row r="572" spans="22:137" s="65" customFormat="1" hidden="1" x14ac:dyDescent="0.25">
      <c r="V572" s="631"/>
      <c r="AA572" s="632"/>
      <c r="AB572" s="632"/>
      <c r="AD572" s="632"/>
      <c r="AE572" s="633"/>
      <c r="AH572" s="634"/>
      <c r="AI572" s="634"/>
      <c r="AK572" s="632"/>
      <c r="AR572" s="632"/>
      <c r="AV572" s="632"/>
      <c r="AX572" s="632"/>
      <c r="BB572" s="632"/>
      <c r="BC572" s="632"/>
      <c r="BE572" s="632"/>
      <c r="BH572" s="67"/>
      <c r="BI572" s="635"/>
      <c r="BJ572" s="636"/>
      <c r="BK572" s="636"/>
      <c r="BL572" s="636"/>
      <c r="BM572" s="102"/>
      <c r="BN572" s="102"/>
      <c r="BO572" s="102"/>
      <c r="BP572" s="636"/>
      <c r="BQ572" s="636"/>
      <c r="BR572" s="636"/>
      <c r="BS572" s="636"/>
      <c r="BT572" s="636"/>
      <c r="BU572" s="636"/>
      <c r="BV572" s="636"/>
      <c r="BW572" s="636"/>
      <c r="BX572" s="636"/>
      <c r="BY572" s="636"/>
      <c r="BZ572" s="636"/>
      <c r="CA572" s="636"/>
      <c r="CB572" s="637"/>
      <c r="CC572" s="636"/>
      <c r="CD572" s="636"/>
      <c r="CE572" s="637"/>
      <c r="CF572" s="637"/>
      <c r="CG572" s="637"/>
      <c r="CH572" s="637"/>
      <c r="CI572" s="636"/>
      <c r="CJ572" s="636"/>
      <c r="CK572" s="637"/>
      <c r="CL572" s="637"/>
      <c r="CM572" s="637"/>
      <c r="CN572" s="705"/>
      <c r="CO572" s="88"/>
      <c r="CP572" s="88"/>
      <c r="CQ572" s="88"/>
      <c r="CR572" s="67"/>
      <c r="CS572" s="67"/>
      <c r="CT572" s="67"/>
      <c r="CU572" s="67"/>
      <c r="CV572" s="67"/>
      <c r="CW572" s="67"/>
      <c r="CX572" s="67"/>
      <c r="CY572" s="67"/>
      <c r="CZ572" s="67"/>
      <c r="DA572" s="67"/>
      <c r="DB572" s="67"/>
      <c r="DC572" s="67"/>
      <c r="DD572" s="67"/>
      <c r="DE572" s="67"/>
      <c r="DF572" s="67"/>
      <c r="DG572" s="67"/>
      <c r="DH572" s="67"/>
      <c r="DI572" s="67"/>
      <c r="DJ572" s="67"/>
      <c r="DK572" s="67"/>
      <c r="DL572" s="67"/>
      <c r="DM572" s="67"/>
      <c r="DN572" s="67"/>
      <c r="DO572" s="67"/>
      <c r="DP572" s="67"/>
      <c r="DQ572" s="67"/>
      <c r="DR572" s="67"/>
      <c r="DS572" s="67"/>
      <c r="DT572" s="67"/>
      <c r="DU572" s="67"/>
      <c r="DV572" s="67"/>
      <c r="DW572" s="67"/>
      <c r="DX572" s="67"/>
      <c r="DY572" s="67"/>
      <c r="DZ572" s="88"/>
      <c r="EA572" s="88"/>
      <c r="EB572" s="88"/>
      <c r="EC572" s="88"/>
      <c r="ED572" s="88"/>
      <c r="EE572" s="88"/>
      <c r="EF572" s="88"/>
      <c r="EG572" s="88"/>
    </row>
    <row r="573" spans="22:137" s="65" customFormat="1" hidden="1" x14ac:dyDescent="0.25">
      <c r="V573" s="631"/>
      <c r="AA573" s="632"/>
      <c r="AB573" s="632"/>
      <c r="AD573" s="632"/>
      <c r="AE573" s="633"/>
      <c r="AH573" s="634"/>
      <c r="AI573" s="634"/>
      <c r="AK573" s="632"/>
      <c r="AR573" s="632"/>
      <c r="AV573" s="632"/>
      <c r="AX573" s="632"/>
      <c r="BB573" s="632"/>
      <c r="BC573" s="632"/>
      <c r="BE573" s="632"/>
      <c r="BH573" s="67"/>
      <c r="BI573" s="635"/>
      <c r="BJ573" s="636"/>
      <c r="BK573" s="636"/>
      <c r="BL573" s="636"/>
      <c r="BM573" s="102"/>
      <c r="BN573" s="102"/>
      <c r="BO573" s="102"/>
      <c r="BP573" s="636"/>
      <c r="BQ573" s="636"/>
      <c r="BR573" s="636"/>
      <c r="BS573" s="636"/>
      <c r="BT573" s="636"/>
      <c r="BU573" s="636"/>
      <c r="BV573" s="636"/>
      <c r="BW573" s="636"/>
      <c r="BX573" s="636"/>
      <c r="BY573" s="636"/>
      <c r="BZ573" s="636"/>
      <c r="CA573" s="636"/>
      <c r="CB573" s="637"/>
      <c r="CC573" s="636"/>
      <c r="CD573" s="636"/>
      <c r="CE573" s="637"/>
      <c r="CF573" s="637"/>
      <c r="CG573" s="637"/>
      <c r="CH573" s="637"/>
      <c r="CI573" s="636"/>
      <c r="CJ573" s="636"/>
      <c r="CK573" s="637"/>
      <c r="CL573" s="637"/>
      <c r="CM573" s="637"/>
      <c r="CN573" s="705"/>
      <c r="CO573" s="88"/>
      <c r="CP573" s="88"/>
      <c r="CQ573" s="88"/>
      <c r="CR573" s="67"/>
      <c r="CS573" s="67"/>
      <c r="CT573" s="67"/>
      <c r="CU573" s="67"/>
      <c r="CV573" s="67"/>
      <c r="CW573" s="67"/>
      <c r="CX573" s="67"/>
      <c r="CY573" s="67"/>
      <c r="CZ573" s="67"/>
      <c r="DA573" s="67"/>
      <c r="DB573" s="67"/>
      <c r="DC573" s="67"/>
      <c r="DD573" s="67"/>
      <c r="DE573" s="67"/>
      <c r="DF573" s="67"/>
      <c r="DG573" s="67"/>
      <c r="DH573" s="67"/>
      <c r="DI573" s="67"/>
      <c r="DJ573" s="67"/>
      <c r="DK573" s="67"/>
      <c r="DL573" s="67"/>
      <c r="DM573" s="67"/>
      <c r="DN573" s="67"/>
      <c r="DO573" s="67"/>
      <c r="DP573" s="67"/>
      <c r="DQ573" s="67"/>
      <c r="DR573" s="67"/>
      <c r="DS573" s="67"/>
      <c r="DT573" s="67"/>
      <c r="DU573" s="67"/>
      <c r="DV573" s="67"/>
      <c r="DW573" s="67"/>
      <c r="DX573" s="67"/>
      <c r="DY573" s="67"/>
      <c r="DZ573" s="88"/>
      <c r="EA573" s="88"/>
      <c r="EB573" s="88"/>
      <c r="EC573" s="88"/>
      <c r="ED573" s="88"/>
      <c r="EE573" s="88"/>
      <c r="EF573" s="88"/>
      <c r="EG573" s="88"/>
    </row>
    <row r="574" spans="22:137" s="65" customFormat="1" hidden="1" x14ac:dyDescent="0.25">
      <c r="V574" s="631"/>
      <c r="AA574" s="632"/>
      <c r="AB574" s="632"/>
      <c r="AD574" s="632"/>
      <c r="AE574" s="633"/>
      <c r="AH574" s="634"/>
      <c r="AI574" s="634"/>
      <c r="AK574" s="632"/>
      <c r="AR574" s="632"/>
      <c r="AV574" s="632"/>
      <c r="AX574" s="632"/>
      <c r="BB574" s="632"/>
      <c r="BC574" s="632"/>
      <c r="BE574" s="632"/>
      <c r="BH574" s="67"/>
      <c r="BI574" s="635"/>
      <c r="BJ574" s="636"/>
      <c r="BK574" s="636"/>
      <c r="BL574" s="636"/>
      <c r="BM574" s="102"/>
      <c r="BN574" s="102"/>
      <c r="BO574" s="102"/>
      <c r="BP574" s="636"/>
      <c r="BQ574" s="636"/>
      <c r="BR574" s="636"/>
      <c r="BS574" s="636"/>
      <c r="BT574" s="636"/>
      <c r="BU574" s="636"/>
      <c r="BV574" s="636"/>
      <c r="BW574" s="636"/>
      <c r="BX574" s="636"/>
      <c r="BY574" s="636"/>
      <c r="BZ574" s="636"/>
      <c r="CA574" s="636"/>
      <c r="CB574" s="637"/>
      <c r="CC574" s="636"/>
      <c r="CD574" s="636"/>
      <c r="CE574" s="637"/>
      <c r="CF574" s="637"/>
      <c r="CG574" s="637"/>
      <c r="CH574" s="637"/>
      <c r="CI574" s="636"/>
      <c r="CJ574" s="636"/>
      <c r="CK574" s="637"/>
      <c r="CL574" s="637"/>
      <c r="CM574" s="637"/>
      <c r="CN574" s="705"/>
      <c r="CO574" s="88"/>
      <c r="CP574" s="88"/>
      <c r="CQ574" s="88"/>
      <c r="CR574" s="67"/>
      <c r="CS574" s="67"/>
      <c r="CT574" s="67"/>
      <c r="CU574" s="67"/>
      <c r="CV574" s="67"/>
      <c r="CW574" s="67"/>
      <c r="CX574" s="67"/>
      <c r="CY574" s="67"/>
      <c r="CZ574" s="67"/>
      <c r="DA574" s="67"/>
      <c r="DB574" s="67"/>
      <c r="DC574" s="67"/>
      <c r="DD574" s="67"/>
      <c r="DE574" s="67"/>
      <c r="DF574" s="67"/>
      <c r="DG574" s="67"/>
      <c r="DH574" s="67"/>
      <c r="DI574" s="67"/>
      <c r="DJ574" s="67"/>
      <c r="DK574" s="67"/>
      <c r="DL574" s="67"/>
      <c r="DM574" s="67"/>
      <c r="DN574" s="67"/>
      <c r="DO574" s="67"/>
      <c r="DP574" s="67"/>
      <c r="DQ574" s="67"/>
      <c r="DR574" s="67"/>
      <c r="DS574" s="67"/>
      <c r="DT574" s="67"/>
      <c r="DU574" s="67"/>
      <c r="DV574" s="67"/>
      <c r="DW574" s="67"/>
      <c r="DX574" s="67"/>
      <c r="DY574" s="67"/>
      <c r="DZ574" s="88"/>
      <c r="EA574" s="88"/>
      <c r="EB574" s="88"/>
      <c r="EC574" s="88"/>
      <c r="ED574" s="88"/>
      <c r="EE574" s="88"/>
      <c r="EF574" s="88"/>
      <c r="EG574" s="88"/>
    </row>
    <row r="575" spans="22:137" s="65" customFormat="1" hidden="1" x14ac:dyDescent="0.25">
      <c r="V575" s="631"/>
      <c r="AA575" s="632"/>
      <c r="AB575" s="632"/>
      <c r="AD575" s="632"/>
      <c r="AE575" s="633"/>
      <c r="AH575" s="634"/>
      <c r="AI575" s="634"/>
      <c r="AK575" s="632"/>
      <c r="AR575" s="632"/>
      <c r="AV575" s="632"/>
      <c r="AX575" s="632"/>
      <c r="BB575" s="632"/>
      <c r="BC575" s="632"/>
      <c r="BE575" s="632"/>
      <c r="BH575" s="67"/>
      <c r="BI575" s="635"/>
      <c r="BJ575" s="636"/>
      <c r="BK575" s="636"/>
      <c r="BL575" s="636"/>
      <c r="BM575" s="102"/>
      <c r="BN575" s="102"/>
      <c r="BO575" s="102"/>
      <c r="BP575" s="636"/>
      <c r="BQ575" s="636"/>
      <c r="BR575" s="636"/>
      <c r="BS575" s="636"/>
      <c r="BT575" s="636"/>
      <c r="BU575" s="636"/>
      <c r="BV575" s="636"/>
      <c r="BW575" s="636"/>
      <c r="BX575" s="636"/>
      <c r="BY575" s="636"/>
      <c r="BZ575" s="636"/>
      <c r="CA575" s="636"/>
      <c r="CB575" s="637"/>
      <c r="CC575" s="636"/>
      <c r="CD575" s="636"/>
      <c r="CE575" s="637"/>
      <c r="CF575" s="637"/>
      <c r="CG575" s="637"/>
      <c r="CH575" s="637"/>
      <c r="CI575" s="636"/>
      <c r="CJ575" s="636"/>
      <c r="CK575" s="637"/>
      <c r="CL575" s="637"/>
      <c r="CM575" s="637"/>
      <c r="CN575" s="705"/>
      <c r="CO575" s="88"/>
      <c r="CP575" s="88"/>
      <c r="CQ575" s="88"/>
      <c r="CR575" s="67"/>
      <c r="CS575" s="67"/>
      <c r="CT575" s="67"/>
      <c r="CU575" s="67"/>
      <c r="CV575" s="67"/>
      <c r="CW575" s="67"/>
      <c r="CX575" s="67"/>
      <c r="CY575" s="67"/>
      <c r="CZ575" s="67"/>
      <c r="DA575" s="67"/>
      <c r="DB575" s="67"/>
      <c r="DC575" s="67"/>
      <c r="DD575" s="67"/>
      <c r="DE575" s="67"/>
      <c r="DF575" s="67"/>
      <c r="DG575" s="67"/>
      <c r="DH575" s="67"/>
      <c r="DI575" s="67"/>
      <c r="DJ575" s="67"/>
      <c r="DK575" s="67"/>
      <c r="DL575" s="67"/>
      <c r="DM575" s="67"/>
      <c r="DN575" s="67"/>
      <c r="DO575" s="67"/>
      <c r="DP575" s="67"/>
      <c r="DQ575" s="67"/>
      <c r="DR575" s="67"/>
      <c r="DS575" s="67"/>
      <c r="DT575" s="67"/>
      <c r="DU575" s="67"/>
      <c r="DV575" s="67"/>
      <c r="DW575" s="67"/>
      <c r="DX575" s="67"/>
      <c r="DY575" s="67"/>
      <c r="DZ575" s="88"/>
      <c r="EA575" s="88"/>
      <c r="EB575" s="88"/>
      <c r="EC575" s="88"/>
      <c r="ED575" s="88"/>
      <c r="EE575" s="88"/>
      <c r="EF575" s="88"/>
      <c r="EG575" s="88"/>
    </row>
    <row r="576" spans="22:137" s="65" customFormat="1" hidden="1" x14ac:dyDescent="0.25">
      <c r="V576" s="631"/>
      <c r="AA576" s="632"/>
      <c r="AB576" s="632"/>
      <c r="AD576" s="632"/>
      <c r="AE576" s="633"/>
      <c r="AH576" s="634"/>
      <c r="AI576" s="634"/>
      <c r="AK576" s="632"/>
      <c r="AR576" s="632"/>
      <c r="AV576" s="632"/>
      <c r="AX576" s="632"/>
      <c r="BB576" s="632"/>
      <c r="BC576" s="632"/>
      <c r="BE576" s="632"/>
      <c r="BH576" s="67"/>
      <c r="BI576" s="635"/>
      <c r="BJ576" s="636"/>
      <c r="BK576" s="636"/>
      <c r="BL576" s="636"/>
      <c r="BM576" s="102"/>
      <c r="BN576" s="102"/>
      <c r="BO576" s="102"/>
      <c r="BP576" s="636"/>
      <c r="BQ576" s="636"/>
      <c r="BR576" s="636"/>
      <c r="BS576" s="636"/>
      <c r="BT576" s="636"/>
      <c r="BU576" s="636"/>
      <c r="BV576" s="636"/>
      <c r="BW576" s="636"/>
      <c r="BX576" s="636"/>
      <c r="BY576" s="636"/>
      <c r="BZ576" s="636"/>
      <c r="CA576" s="636"/>
      <c r="CB576" s="637"/>
      <c r="CC576" s="636"/>
      <c r="CD576" s="636"/>
      <c r="CE576" s="637"/>
      <c r="CF576" s="637"/>
      <c r="CG576" s="637"/>
      <c r="CH576" s="637"/>
      <c r="CI576" s="636"/>
      <c r="CJ576" s="636"/>
      <c r="CK576" s="637"/>
      <c r="CL576" s="637"/>
      <c r="CM576" s="637"/>
      <c r="CN576" s="705"/>
      <c r="CO576" s="88"/>
      <c r="CP576" s="88"/>
      <c r="CQ576" s="88"/>
      <c r="CR576" s="67"/>
      <c r="CS576" s="67"/>
      <c r="CT576" s="67"/>
      <c r="CU576" s="67"/>
      <c r="CV576" s="67"/>
      <c r="CW576" s="67"/>
      <c r="CX576" s="67"/>
      <c r="CY576" s="67"/>
      <c r="CZ576" s="67"/>
      <c r="DA576" s="67"/>
      <c r="DB576" s="67"/>
      <c r="DC576" s="67"/>
      <c r="DD576" s="67"/>
      <c r="DE576" s="67"/>
      <c r="DF576" s="67"/>
      <c r="DG576" s="67"/>
      <c r="DH576" s="67"/>
      <c r="DI576" s="67"/>
      <c r="DJ576" s="67"/>
      <c r="DK576" s="67"/>
      <c r="DL576" s="67"/>
      <c r="DM576" s="67"/>
      <c r="DN576" s="67"/>
      <c r="DO576" s="67"/>
      <c r="DP576" s="67"/>
      <c r="DQ576" s="67"/>
      <c r="DR576" s="67"/>
      <c r="DS576" s="67"/>
      <c r="DT576" s="67"/>
      <c r="DU576" s="67"/>
      <c r="DV576" s="67"/>
      <c r="DW576" s="67"/>
      <c r="DX576" s="67"/>
      <c r="DY576" s="67"/>
      <c r="DZ576" s="88"/>
      <c r="EA576" s="88"/>
      <c r="EB576" s="88"/>
      <c r="EC576" s="88"/>
      <c r="ED576" s="88"/>
      <c r="EE576" s="88"/>
      <c r="EF576" s="88"/>
      <c r="EG576" s="88"/>
    </row>
    <row r="577" spans="22:137" s="65" customFormat="1" hidden="1" x14ac:dyDescent="0.25">
      <c r="V577" s="631"/>
      <c r="AA577" s="632"/>
      <c r="AB577" s="632"/>
      <c r="AD577" s="632"/>
      <c r="AE577" s="633"/>
      <c r="AH577" s="634"/>
      <c r="AI577" s="634"/>
      <c r="AK577" s="632"/>
      <c r="AR577" s="632"/>
      <c r="AV577" s="632"/>
      <c r="AX577" s="632"/>
      <c r="BB577" s="632"/>
      <c r="BC577" s="632"/>
      <c r="BE577" s="632"/>
      <c r="BH577" s="67"/>
      <c r="BI577" s="635"/>
      <c r="BJ577" s="636"/>
      <c r="BK577" s="636"/>
      <c r="BL577" s="636"/>
      <c r="BM577" s="102"/>
      <c r="BN577" s="102"/>
      <c r="BO577" s="102"/>
      <c r="BP577" s="636"/>
      <c r="BQ577" s="636"/>
      <c r="BR577" s="636"/>
      <c r="BS577" s="636"/>
      <c r="BT577" s="636"/>
      <c r="BU577" s="636"/>
      <c r="BV577" s="636"/>
      <c r="BW577" s="636"/>
      <c r="BX577" s="636"/>
      <c r="BY577" s="636"/>
      <c r="BZ577" s="636"/>
      <c r="CA577" s="636"/>
      <c r="CB577" s="637"/>
      <c r="CC577" s="636"/>
      <c r="CD577" s="636"/>
      <c r="CE577" s="637"/>
      <c r="CF577" s="637"/>
      <c r="CG577" s="637"/>
      <c r="CH577" s="637"/>
      <c r="CI577" s="636"/>
      <c r="CJ577" s="636"/>
      <c r="CK577" s="637"/>
      <c r="CL577" s="637"/>
      <c r="CM577" s="637"/>
      <c r="CN577" s="705"/>
      <c r="CO577" s="88"/>
      <c r="CP577" s="88"/>
      <c r="CQ577" s="88"/>
      <c r="CR577" s="67"/>
      <c r="CS577" s="67"/>
      <c r="CT577" s="67"/>
      <c r="CU577" s="67"/>
      <c r="CV577" s="67"/>
      <c r="CW577" s="67"/>
      <c r="CX577" s="67"/>
      <c r="CY577" s="67"/>
      <c r="CZ577" s="67"/>
      <c r="DA577" s="67"/>
      <c r="DB577" s="67"/>
      <c r="DC577" s="67"/>
      <c r="DD577" s="67"/>
      <c r="DE577" s="67"/>
      <c r="DF577" s="67"/>
      <c r="DG577" s="67"/>
      <c r="DH577" s="67"/>
      <c r="DI577" s="67"/>
      <c r="DJ577" s="67"/>
      <c r="DK577" s="67"/>
      <c r="DL577" s="67"/>
      <c r="DM577" s="67"/>
      <c r="DN577" s="67"/>
      <c r="DO577" s="67"/>
      <c r="DP577" s="67"/>
      <c r="DQ577" s="67"/>
      <c r="DR577" s="67"/>
      <c r="DS577" s="67"/>
      <c r="DT577" s="67"/>
      <c r="DU577" s="67"/>
      <c r="DV577" s="67"/>
      <c r="DW577" s="67"/>
      <c r="DX577" s="67"/>
      <c r="DY577" s="67"/>
      <c r="DZ577" s="88"/>
      <c r="EA577" s="88"/>
      <c r="EB577" s="88"/>
      <c r="EC577" s="88"/>
      <c r="ED577" s="88"/>
      <c r="EE577" s="88"/>
      <c r="EF577" s="88"/>
      <c r="EG577" s="88"/>
    </row>
    <row r="578" spans="22:137" s="65" customFormat="1" hidden="1" x14ac:dyDescent="0.25">
      <c r="V578" s="631"/>
      <c r="AA578" s="632"/>
      <c r="AB578" s="632"/>
      <c r="AD578" s="632"/>
      <c r="AE578" s="633"/>
      <c r="AH578" s="634"/>
      <c r="AI578" s="634"/>
      <c r="AK578" s="632"/>
      <c r="AR578" s="632"/>
      <c r="AV578" s="632"/>
      <c r="AX578" s="632"/>
      <c r="BB578" s="632"/>
      <c r="BC578" s="632"/>
      <c r="BE578" s="632"/>
      <c r="BH578" s="67"/>
      <c r="BI578" s="635"/>
      <c r="BJ578" s="636"/>
      <c r="BK578" s="636"/>
      <c r="BL578" s="636"/>
      <c r="BM578" s="102"/>
      <c r="BN578" s="102"/>
      <c r="BO578" s="102"/>
      <c r="BP578" s="636"/>
      <c r="BQ578" s="636"/>
      <c r="BR578" s="636"/>
      <c r="BS578" s="636"/>
      <c r="BT578" s="636"/>
      <c r="BU578" s="636"/>
      <c r="BV578" s="636"/>
      <c r="BW578" s="636"/>
      <c r="BX578" s="636"/>
      <c r="BY578" s="636"/>
      <c r="BZ578" s="636"/>
      <c r="CA578" s="636"/>
      <c r="CB578" s="637"/>
      <c r="CC578" s="636"/>
      <c r="CD578" s="636"/>
      <c r="CE578" s="637"/>
      <c r="CF578" s="637"/>
      <c r="CG578" s="637"/>
      <c r="CH578" s="637"/>
      <c r="CI578" s="636"/>
      <c r="CJ578" s="636"/>
      <c r="CK578" s="637"/>
      <c r="CL578" s="637"/>
      <c r="CM578" s="637"/>
      <c r="CN578" s="705"/>
      <c r="CO578" s="88"/>
      <c r="CP578" s="88"/>
      <c r="CQ578" s="88"/>
      <c r="CR578" s="67"/>
      <c r="CS578" s="67"/>
      <c r="CT578" s="67"/>
      <c r="CU578" s="67"/>
      <c r="CV578" s="67"/>
      <c r="CW578" s="67"/>
      <c r="CX578" s="67"/>
      <c r="CY578" s="67"/>
      <c r="CZ578" s="67"/>
      <c r="DA578" s="67"/>
      <c r="DB578" s="67"/>
      <c r="DC578" s="67"/>
      <c r="DD578" s="67"/>
      <c r="DE578" s="67"/>
      <c r="DF578" s="67"/>
      <c r="DG578" s="67"/>
      <c r="DH578" s="67"/>
      <c r="DI578" s="67"/>
      <c r="DJ578" s="67"/>
      <c r="DK578" s="67"/>
      <c r="DL578" s="67"/>
      <c r="DM578" s="67"/>
      <c r="DN578" s="67"/>
      <c r="DO578" s="67"/>
      <c r="DP578" s="67"/>
      <c r="DQ578" s="67"/>
      <c r="DR578" s="67"/>
      <c r="DS578" s="67"/>
      <c r="DT578" s="67"/>
      <c r="DU578" s="67"/>
      <c r="DV578" s="67"/>
      <c r="DW578" s="67"/>
      <c r="DX578" s="67"/>
      <c r="DY578" s="67"/>
      <c r="DZ578" s="88"/>
      <c r="EA578" s="88"/>
      <c r="EB578" s="88"/>
      <c r="EC578" s="88"/>
      <c r="ED578" s="88"/>
      <c r="EE578" s="88"/>
      <c r="EF578" s="88"/>
      <c r="EG578" s="88"/>
    </row>
    <row r="579" spans="22:137" s="65" customFormat="1" hidden="1" x14ac:dyDescent="0.25">
      <c r="V579" s="631"/>
      <c r="AA579" s="632"/>
      <c r="AB579" s="632"/>
      <c r="AD579" s="632"/>
      <c r="AE579" s="633"/>
      <c r="AH579" s="634"/>
      <c r="AI579" s="634"/>
      <c r="AK579" s="632"/>
      <c r="AR579" s="632"/>
      <c r="AV579" s="632"/>
      <c r="AX579" s="632"/>
      <c r="BB579" s="632"/>
      <c r="BC579" s="632"/>
      <c r="BE579" s="632"/>
      <c r="BH579" s="67"/>
      <c r="BI579" s="635"/>
      <c r="BJ579" s="636"/>
      <c r="BK579" s="636"/>
      <c r="BL579" s="636"/>
      <c r="BM579" s="102"/>
      <c r="BN579" s="102"/>
      <c r="BO579" s="102"/>
      <c r="BP579" s="636"/>
      <c r="BQ579" s="636"/>
      <c r="BR579" s="636"/>
      <c r="BS579" s="636"/>
      <c r="BT579" s="636"/>
      <c r="BU579" s="636"/>
      <c r="BV579" s="636"/>
      <c r="BW579" s="636"/>
      <c r="BX579" s="636"/>
      <c r="BY579" s="636"/>
      <c r="BZ579" s="636"/>
      <c r="CA579" s="636"/>
      <c r="CB579" s="637"/>
      <c r="CC579" s="636"/>
      <c r="CD579" s="636"/>
      <c r="CE579" s="637"/>
      <c r="CF579" s="637"/>
      <c r="CG579" s="637"/>
      <c r="CH579" s="637"/>
      <c r="CI579" s="636"/>
      <c r="CJ579" s="636"/>
      <c r="CK579" s="637"/>
      <c r="CL579" s="637"/>
      <c r="CM579" s="637"/>
      <c r="CN579" s="705"/>
      <c r="CO579" s="88"/>
      <c r="CP579" s="88"/>
      <c r="CQ579" s="88"/>
      <c r="CR579" s="67"/>
      <c r="CS579" s="67"/>
      <c r="CT579" s="67"/>
      <c r="CU579" s="67"/>
      <c r="CV579" s="67"/>
      <c r="CW579" s="67"/>
      <c r="CX579" s="67"/>
      <c r="CY579" s="67"/>
      <c r="CZ579" s="67"/>
      <c r="DA579" s="67"/>
      <c r="DB579" s="67"/>
      <c r="DC579" s="67"/>
      <c r="DD579" s="67"/>
      <c r="DE579" s="67"/>
      <c r="DF579" s="67"/>
      <c r="DG579" s="67"/>
      <c r="DH579" s="67"/>
      <c r="DI579" s="67"/>
      <c r="DJ579" s="67"/>
      <c r="DK579" s="67"/>
      <c r="DL579" s="67"/>
      <c r="DM579" s="67"/>
      <c r="DN579" s="67"/>
      <c r="DO579" s="67"/>
      <c r="DP579" s="67"/>
      <c r="DQ579" s="67"/>
      <c r="DR579" s="67"/>
      <c r="DS579" s="67"/>
      <c r="DT579" s="67"/>
      <c r="DU579" s="67"/>
      <c r="DV579" s="67"/>
      <c r="DW579" s="67"/>
      <c r="DX579" s="67"/>
      <c r="DY579" s="67"/>
      <c r="DZ579" s="88"/>
      <c r="EA579" s="88"/>
      <c r="EB579" s="88"/>
      <c r="EC579" s="88"/>
      <c r="ED579" s="88"/>
      <c r="EE579" s="88"/>
      <c r="EF579" s="88"/>
      <c r="EG579" s="88"/>
    </row>
    <row r="580" spans="22:137" s="65" customFormat="1" hidden="1" x14ac:dyDescent="0.25">
      <c r="V580" s="631"/>
      <c r="AA580" s="632"/>
      <c r="AB580" s="632"/>
      <c r="AD580" s="632"/>
      <c r="AE580" s="633"/>
      <c r="AH580" s="634"/>
      <c r="AI580" s="634"/>
      <c r="AK580" s="632"/>
      <c r="AR580" s="632"/>
      <c r="AV580" s="632"/>
      <c r="AX580" s="632"/>
      <c r="BB580" s="632"/>
      <c r="BC580" s="632"/>
      <c r="BE580" s="632"/>
      <c r="BH580" s="67"/>
      <c r="BI580" s="635"/>
      <c r="BJ580" s="636"/>
      <c r="BK580" s="636"/>
      <c r="BL580" s="636"/>
      <c r="BM580" s="102"/>
      <c r="BN580" s="102"/>
      <c r="BO580" s="102"/>
      <c r="BP580" s="636"/>
      <c r="BQ580" s="636"/>
      <c r="BR580" s="636"/>
      <c r="BS580" s="636"/>
      <c r="BT580" s="636"/>
      <c r="BU580" s="636"/>
      <c r="BV580" s="636"/>
      <c r="BW580" s="636"/>
      <c r="BX580" s="636"/>
      <c r="BY580" s="636"/>
      <c r="BZ580" s="636"/>
      <c r="CA580" s="636"/>
      <c r="CB580" s="637"/>
      <c r="CC580" s="636"/>
      <c r="CD580" s="636"/>
      <c r="CE580" s="637"/>
      <c r="CF580" s="637"/>
      <c r="CG580" s="637"/>
      <c r="CH580" s="637"/>
      <c r="CI580" s="636"/>
      <c r="CJ580" s="636"/>
      <c r="CK580" s="637"/>
      <c r="CL580" s="637"/>
      <c r="CM580" s="637"/>
      <c r="CN580" s="705"/>
      <c r="CO580" s="88"/>
      <c r="CP580" s="88"/>
      <c r="CQ580" s="88"/>
      <c r="CR580" s="67"/>
      <c r="CS580" s="67"/>
      <c r="CT580" s="67"/>
      <c r="CU580" s="67"/>
      <c r="CV580" s="67"/>
      <c r="CW580" s="67"/>
      <c r="CX580" s="67"/>
      <c r="CY580" s="67"/>
      <c r="CZ580" s="67"/>
      <c r="DA580" s="67"/>
      <c r="DB580" s="67"/>
      <c r="DC580" s="67"/>
      <c r="DD580" s="67"/>
      <c r="DE580" s="67"/>
      <c r="DF580" s="67"/>
      <c r="DG580" s="67"/>
      <c r="DH580" s="67"/>
      <c r="DI580" s="67"/>
      <c r="DJ580" s="67"/>
      <c r="DK580" s="67"/>
      <c r="DL580" s="67"/>
      <c r="DM580" s="67"/>
      <c r="DN580" s="67"/>
      <c r="DO580" s="67"/>
      <c r="DP580" s="67"/>
      <c r="DQ580" s="67"/>
      <c r="DR580" s="67"/>
      <c r="DS580" s="67"/>
      <c r="DT580" s="67"/>
      <c r="DU580" s="67"/>
      <c r="DV580" s="67"/>
      <c r="DW580" s="67"/>
      <c r="DX580" s="67"/>
      <c r="DY580" s="67"/>
      <c r="DZ580" s="88"/>
      <c r="EA580" s="88"/>
      <c r="EB580" s="88"/>
      <c r="EC580" s="88"/>
      <c r="ED580" s="88"/>
      <c r="EE580" s="88"/>
      <c r="EF580" s="88"/>
      <c r="EG580" s="88"/>
    </row>
    <row r="581" spans="22:137" s="65" customFormat="1" hidden="1" x14ac:dyDescent="0.25">
      <c r="V581" s="631"/>
      <c r="AA581" s="632"/>
      <c r="AB581" s="632"/>
      <c r="AD581" s="632"/>
      <c r="AE581" s="633"/>
      <c r="AH581" s="634"/>
      <c r="AI581" s="634"/>
      <c r="AK581" s="632"/>
      <c r="AR581" s="632"/>
      <c r="AV581" s="632"/>
      <c r="AX581" s="632"/>
      <c r="BB581" s="632"/>
      <c r="BC581" s="632"/>
      <c r="BE581" s="632"/>
      <c r="BH581" s="67"/>
      <c r="BI581" s="635"/>
      <c r="BJ581" s="636"/>
      <c r="BK581" s="636"/>
      <c r="BL581" s="636"/>
      <c r="BM581" s="102"/>
      <c r="BN581" s="102"/>
      <c r="BO581" s="102"/>
      <c r="BP581" s="636"/>
      <c r="BQ581" s="636"/>
      <c r="BR581" s="636"/>
      <c r="BS581" s="636"/>
      <c r="BT581" s="636"/>
      <c r="BU581" s="636"/>
      <c r="BV581" s="636"/>
      <c r="BW581" s="636"/>
      <c r="BX581" s="636"/>
      <c r="BY581" s="636"/>
      <c r="BZ581" s="636"/>
      <c r="CA581" s="636"/>
      <c r="CB581" s="637"/>
      <c r="CC581" s="636"/>
      <c r="CD581" s="636"/>
      <c r="CE581" s="637"/>
      <c r="CF581" s="637"/>
      <c r="CG581" s="637"/>
      <c r="CH581" s="637"/>
      <c r="CI581" s="636"/>
      <c r="CJ581" s="636"/>
      <c r="CK581" s="637"/>
      <c r="CL581" s="637"/>
      <c r="CM581" s="637"/>
      <c r="CN581" s="705"/>
      <c r="CO581" s="88"/>
      <c r="CP581" s="88"/>
      <c r="CQ581" s="88"/>
      <c r="CR581" s="67"/>
      <c r="CS581" s="67"/>
      <c r="CT581" s="67"/>
      <c r="CU581" s="67"/>
      <c r="CV581" s="67"/>
      <c r="CW581" s="67"/>
      <c r="CX581" s="67"/>
      <c r="CY581" s="67"/>
      <c r="CZ581" s="67"/>
      <c r="DA581" s="67"/>
      <c r="DB581" s="67"/>
      <c r="DC581" s="67"/>
      <c r="DD581" s="67"/>
      <c r="DE581" s="67"/>
      <c r="DF581" s="67"/>
      <c r="DG581" s="67"/>
      <c r="DH581" s="67"/>
      <c r="DI581" s="67"/>
      <c r="DJ581" s="67"/>
      <c r="DK581" s="67"/>
      <c r="DL581" s="67"/>
      <c r="DM581" s="67"/>
      <c r="DN581" s="67"/>
      <c r="DO581" s="67"/>
      <c r="DP581" s="67"/>
      <c r="DQ581" s="67"/>
      <c r="DR581" s="67"/>
      <c r="DS581" s="67"/>
      <c r="DT581" s="67"/>
      <c r="DU581" s="67"/>
      <c r="DV581" s="67"/>
      <c r="DW581" s="67"/>
      <c r="DX581" s="67"/>
      <c r="DY581" s="67"/>
      <c r="DZ581" s="88"/>
      <c r="EA581" s="88"/>
      <c r="EB581" s="88"/>
      <c r="EC581" s="88"/>
      <c r="ED581" s="88"/>
      <c r="EE581" s="88"/>
      <c r="EF581" s="88"/>
      <c r="EG581" s="88"/>
    </row>
    <row r="582" spans="22:137" s="65" customFormat="1" hidden="1" x14ac:dyDescent="0.25">
      <c r="V582" s="631"/>
      <c r="AA582" s="632"/>
      <c r="AB582" s="632"/>
      <c r="AD582" s="632"/>
      <c r="AE582" s="633"/>
      <c r="AH582" s="634"/>
      <c r="AI582" s="634"/>
      <c r="AK582" s="632"/>
      <c r="AR582" s="632"/>
      <c r="AV582" s="632"/>
      <c r="AX582" s="632"/>
      <c r="BB582" s="632"/>
      <c r="BC582" s="632"/>
      <c r="BE582" s="632"/>
      <c r="BH582" s="67"/>
      <c r="BI582" s="635"/>
      <c r="BJ582" s="636"/>
      <c r="BK582" s="636"/>
      <c r="BL582" s="636"/>
      <c r="BM582" s="102"/>
      <c r="BN582" s="102"/>
      <c r="BO582" s="102"/>
      <c r="BP582" s="636"/>
      <c r="BQ582" s="636"/>
      <c r="BR582" s="636"/>
      <c r="BS582" s="636"/>
      <c r="BT582" s="636"/>
      <c r="BU582" s="636"/>
      <c r="BV582" s="636"/>
      <c r="BW582" s="636"/>
      <c r="BX582" s="636"/>
      <c r="BY582" s="636"/>
      <c r="BZ582" s="636"/>
      <c r="CA582" s="636"/>
      <c r="CB582" s="637"/>
      <c r="CC582" s="636"/>
      <c r="CD582" s="636"/>
      <c r="CE582" s="637"/>
      <c r="CF582" s="637"/>
      <c r="CG582" s="637"/>
      <c r="CH582" s="637"/>
      <c r="CI582" s="636"/>
      <c r="CJ582" s="636"/>
      <c r="CK582" s="637"/>
      <c r="CL582" s="637"/>
      <c r="CM582" s="637"/>
      <c r="CN582" s="705"/>
      <c r="CO582" s="88"/>
      <c r="CP582" s="88"/>
      <c r="CQ582" s="88"/>
      <c r="CR582" s="67"/>
      <c r="CS582" s="67"/>
      <c r="CT582" s="67"/>
      <c r="CU582" s="67"/>
      <c r="CV582" s="67"/>
      <c r="CW582" s="67"/>
      <c r="CX582" s="67"/>
      <c r="CY582" s="67"/>
      <c r="CZ582" s="67"/>
      <c r="DA582" s="67"/>
      <c r="DB582" s="67"/>
      <c r="DC582" s="67"/>
      <c r="DD582" s="67"/>
      <c r="DE582" s="67"/>
      <c r="DF582" s="67"/>
      <c r="DG582" s="67"/>
      <c r="DH582" s="67"/>
      <c r="DI582" s="67"/>
      <c r="DJ582" s="67"/>
      <c r="DK582" s="67"/>
      <c r="DL582" s="67"/>
      <c r="DM582" s="67"/>
      <c r="DN582" s="67"/>
      <c r="DO582" s="67"/>
      <c r="DP582" s="67"/>
      <c r="DQ582" s="67"/>
      <c r="DR582" s="67"/>
      <c r="DS582" s="67"/>
      <c r="DT582" s="67"/>
      <c r="DU582" s="67"/>
      <c r="DV582" s="67"/>
      <c r="DW582" s="67"/>
      <c r="DX582" s="67"/>
      <c r="DY582" s="67"/>
      <c r="DZ582" s="88"/>
      <c r="EA582" s="88"/>
      <c r="EB582" s="88"/>
      <c r="EC582" s="88"/>
      <c r="ED582" s="88"/>
      <c r="EE582" s="88"/>
      <c r="EF582" s="88"/>
      <c r="EG582" s="88"/>
    </row>
    <row r="583" spans="22:137" s="65" customFormat="1" hidden="1" x14ac:dyDescent="0.25">
      <c r="V583" s="631"/>
      <c r="AA583" s="632"/>
      <c r="AB583" s="632"/>
      <c r="AD583" s="632"/>
      <c r="AE583" s="633"/>
      <c r="AH583" s="634"/>
      <c r="AI583" s="634"/>
      <c r="AK583" s="632"/>
      <c r="AR583" s="632"/>
      <c r="AV583" s="632"/>
      <c r="AX583" s="632"/>
      <c r="BB583" s="632"/>
      <c r="BC583" s="632"/>
      <c r="BE583" s="632"/>
      <c r="BH583" s="67"/>
      <c r="BI583" s="635"/>
      <c r="BJ583" s="636"/>
      <c r="BK583" s="636"/>
      <c r="BL583" s="636"/>
      <c r="BM583" s="102"/>
      <c r="BN583" s="102"/>
      <c r="BO583" s="102"/>
      <c r="BP583" s="636"/>
      <c r="BQ583" s="636"/>
      <c r="BR583" s="636"/>
      <c r="BS583" s="636"/>
      <c r="BT583" s="636"/>
      <c r="BU583" s="636"/>
      <c r="BV583" s="636"/>
      <c r="BW583" s="636"/>
      <c r="BX583" s="636"/>
      <c r="BY583" s="636"/>
      <c r="BZ583" s="636"/>
      <c r="CA583" s="636"/>
      <c r="CB583" s="637"/>
      <c r="CC583" s="636"/>
      <c r="CD583" s="636"/>
      <c r="CE583" s="637"/>
      <c r="CF583" s="637"/>
      <c r="CG583" s="637"/>
      <c r="CH583" s="637"/>
      <c r="CI583" s="636"/>
      <c r="CJ583" s="636"/>
      <c r="CK583" s="637"/>
      <c r="CL583" s="637"/>
      <c r="CM583" s="637"/>
      <c r="CN583" s="705"/>
      <c r="CO583" s="88"/>
      <c r="CP583" s="88"/>
      <c r="CQ583" s="88"/>
      <c r="CR583" s="67"/>
      <c r="CS583" s="67"/>
      <c r="CT583" s="67"/>
      <c r="CU583" s="67"/>
      <c r="CV583" s="67"/>
      <c r="CW583" s="67"/>
      <c r="CX583" s="67"/>
      <c r="CY583" s="67"/>
      <c r="CZ583" s="67"/>
      <c r="DA583" s="67"/>
      <c r="DB583" s="67"/>
      <c r="DC583" s="67"/>
      <c r="DD583" s="67"/>
      <c r="DE583" s="67"/>
      <c r="DF583" s="67"/>
      <c r="DG583" s="67"/>
      <c r="DH583" s="67"/>
      <c r="DI583" s="67"/>
      <c r="DJ583" s="67"/>
      <c r="DK583" s="67"/>
      <c r="DL583" s="67"/>
      <c r="DM583" s="67"/>
      <c r="DN583" s="67"/>
      <c r="DO583" s="67"/>
      <c r="DP583" s="67"/>
      <c r="DQ583" s="67"/>
      <c r="DR583" s="67"/>
      <c r="DS583" s="67"/>
      <c r="DT583" s="67"/>
      <c r="DU583" s="67"/>
      <c r="DV583" s="67"/>
      <c r="DW583" s="67"/>
      <c r="DX583" s="67"/>
      <c r="DY583" s="67"/>
      <c r="DZ583" s="88"/>
      <c r="EA583" s="88"/>
      <c r="EB583" s="88"/>
      <c r="EC583" s="88"/>
      <c r="ED583" s="88"/>
      <c r="EE583" s="88"/>
      <c r="EF583" s="88"/>
      <c r="EG583" s="88"/>
    </row>
    <row r="584" spans="22:137" s="65" customFormat="1" hidden="1" x14ac:dyDescent="0.25">
      <c r="V584" s="631"/>
      <c r="AA584" s="632"/>
      <c r="AB584" s="632"/>
      <c r="AD584" s="632"/>
      <c r="AE584" s="633"/>
      <c r="AH584" s="634"/>
      <c r="AI584" s="634"/>
      <c r="AK584" s="632"/>
      <c r="AR584" s="632"/>
      <c r="AV584" s="632"/>
      <c r="AX584" s="632"/>
      <c r="BB584" s="632"/>
      <c r="BC584" s="632"/>
      <c r="BE584" s="632"/>
      <c r="BH584" s="67"/>
      <c r="BI584" s="635"/>
      <c r="BJ584" s="636"/>
      <c r="BK584" s="636"/>
      <c r="BL584" s="636"/>
      <c r="BM584" s="102"/>
      <c r="BN584" s="102"/>
      <c r="BO584" s="102"/>
      <c r="BP584" s="636"/>
      <c r="BQ584" s="636"/>
      <c r="BR584" s="636"/>
      <c r="BS584" s="636"/>
      <c r="BT584" s="636"/>
      <c r="BU584" s="636"/>
      <c r="BV584" s="636"/>
      <c r="BW584" s="636"/>
      <c r="BX584" s="636"/>
      <c r="BY584" s="636"/>
      <c r="BZ584" s="636"/>
      <c r="CA584" s="636"/>
      <c r="CB584" s="637"/>
      <c r="CC584" s="636"/>
      <c r="CD584" s="636"/>
      <c r="CE584" s="637"/>
      <c r="CF584" s="637"/>
      <c r="CG584" s="637"/>
      <c r="CH584" s="637"/>
      <c r="CI584" s="636"/>
      <c r="CJ584" s="636"/>
      <c r="CK584" s="637"/>
      <c r="CL584" s="637"/>
      <c r="CM584" s="637"/>
      <c r="CN584" s="705"/>
      <c r="CO584" s="88"/>
      <c r="CP584" s="88"/>
      <c r="CQ584" s="88"/>
      <c r="CR584" s="67"/>
      <c r="CS584" s="67"/>
      <c r="CT584" s="67"/>
      <c r="CU584" s="67"/>
      <c r="CV584" s="67"/>
      <c r="CW584" s="67"/>
      <c r="CX584" s="67"/>
      <c r="CY584" s="67"/>
      <c r="CZ584" s="67"/>
      <c r="DA584" s="67"/>
      <c r="DB584" s="67"/>
      <c r="DC584" s="67"/>
      <c r="DD584" s="67"/>
      <c r="DE584" s="67"/>
      <c r="DF584" s="67"/>
      <c r="DG584" s="67"/>
      <c r="DH584" s="67"/>
      <c r="DI584" s="67"/>
      <c r="DJ584" s="67"/>
      <c r="DK584" s="67"/>
      <c r="DL584" s="67"/>
      <c r="DM584" s="67"/>
      <c r="DN584" s="67"/>
      <c r="DO584" s="67"/>
      <c r="DP584" s="67"/>
      <c r="DQ584" s="67"/>
      <c r="DR584" s="67"/>
      <c r="DS584" s="67"/>
      <c r="DT584" s="67"/>
      <c r="DU584" s="67"/>
      <c r="DV584" s="67"/>
      <c r="DW584" s="67"/>
      <c r="DX584" s="67"/>
      <c r="DY584" s="67"/>
      <c r="DZ584" s="88"/>
      <c r="EA584" s="88"/>
      <c r="EB584" s="88"/>
      <c r="EC584" s="88"/>
      <c r="ED584" s="88"/>
      <c r="EE584" s="88"/>
      <c r="EF584" s="88"/>
      <c r="EG584" s="88"/>
    </row>
    <row r="585" spans="22:137" s="65" customFormat="1" hidden="1" x14ac:dyDescent="0.25">
      <c r="V585" s="631"/>
      <c r="AA585" s="632"/>
      <c r="AB585" s="632"/>
      <c r="AD585" s="632"/>
      <c r="AE585" s="633"/>
      <c r="AH585" s="634"/>
      <c r="AI585" s="634"/>
      <c r="AK585" s="632"/>
      <c r="AR585" s="632"/>
      <c r="AV585" s="632"/>
      <c r="AX585" s="632"/>
      <c r="BB585" s="632"/>
      <c r="BC585" s="632"/>
      <c r="BE585" s="632"/>
      <c r="BH585" s="67"/>
      <c r="BI585" s="635"/>
      <c r="BJ585" s="636"/>
      <c r="BK585" s="636"/>
      <c r="BL585" s="636"/>
      <c r="BM585" s="102"/>
      <c r="BN585" s="102"/>
      <c r="BO585" s="102"/>
      <c r="BP585" s="636"/>
      <c r="BQ585" s="636"/>
      <c r="BR585" s="636"/>
      <c r="BS585" s="636"/>
      <c r="BT585" s="636"/>
      <c r="BU585" s="636"/>
      <c r="BV585" s="636"/>
      <c r="BW585" s="636"/>
      <c r="BX585" s="636"/>
      <c r="BY585" s="636"/>
      <c r="BZ585" s="636"/>
      <c r="CA585" s="636"/>
      <c r="CB585" s="637"/>
      <c r="CC585" s="636"/>
      <c r="CD585" s="636"/>
      <c r="CE585" s="637"/>
      <c r="CF585" s="637"/>
      <c r="CG585" s="637"/>
      <c r="CH585" s="637"/>
      <c r="CI585" s="636"/>
      <c r="CJ585" s="636"/>
      <c r="CK585" s="637"/>
      <c r="CL585" s="637"/>
      <c r="CM585" s="637"/>
      <c r="CN585" s="705"/>
      <c r="CO585" s="88"/>
      <c r="CP585" s="88"/>
      <c r="CQ585" s="88"/>
      <c r="CR585" s="67"/>
      <c r="CS585" s="67"/>
      <c r="CT585" s="67"/>
      <c r="CU585" s="67"/>
      <c r="CV585" s="67"/>
      <c r="CW585" s="67"/>
      <c r="CX585" s="67"/>
      <c r="CY585" s="67"/>
      <c r="CZ585" s="67"/>
      <c r="DA585" s="67"/>
      <c r="DB585" s="67"/>
      <c r="DC585" s="67"/>
      <c r="DD585" s="67"/>
      <c r="DE585" s="67"/>
      <c r="DF585" s="67"/>
      <c r="DG585" s="67"/>
      <c r="DH585" s="67"/>
      <c r="DI585" s="67"/>
      <c r="DJ585" s="67"/>
      <c r="DK585" s="67"/>
      <c r="DL585" s="67"/>
      <c r="DM585" s="67"/>
      <c r="DN585" s="67"/>
      <c r="DO585" s="67"/>
      <c r="DP585" s="67"/>
      <c r="DQ585" s="67"/>
      <c r="DR585" s="67"/>
      <c r="DS585" s="67"/>
      <c r="DT585" s="67"/>
      <c r="DU585" s="67"/>
      <c r="DV585" s="67"/>
      <c r="DW585" s="67"/>
      <c r="DX585" s="67"/>
      <c r="DY585" s="67"/>
      <c r="DZ585" s="88"/>
      <c r="EA585" s="88"/>
      <c r="EB585" s="88"/>
      <c r="EC585" s="88"/>
      <c r="ED585" s="88"/>
      <c r="EE585" s="88"/>
      <c r="EF585" s="88"/>
      <c r="EG585" s="88"/>
    </row>
    <row r="586" spans="22:137" s="65" customFormat="1" hidden="1" x14ac:dyDescent="0.25">
      <c r="V586" s="631"/>
      <c r="AA586" s="632"/>
      <c r="AB586" s="632"/>
      <c r="AD586" s="632"/>
      <c r="AE586" s="633"/>
      <c r="AH586" s="634"/>
      <c r="AI586" s="634"/>
      <c r="AK586" s="632"/>
      <c r="AR586" s="632"/>
      <c r="AV586" s="632"/>
      <c r="AX586" s="632"/>
      <c r="BB586" s="632"/>
      <c r="BC586" s="632"/>
      <c r="BE586" s="632"/>
      <c r="BH586" s="67"/>
      <c r="BI586" s="635"/>
      <c r="BJ586" s="636"/>
      <c r="BK586" s="636"/>
      <c r="BL586" s="636"/>
      <c r="BM586" s="102"/>
      <c r="BN586" s="102"/>
      <c r="BO586" s="102"/>
      <c r="BP586" s="636"/>
      <c r="BQ586" s="636"/>
      <c r="BR586" s="636"/>
      <c r="BS586" s="636"/>
      <c r="BT586" s="636"/>
      <c r="BU586" s="636"/>
      <c r="BV586" s="636"/>
      <c r="BW586" s="636"/>
      <c r="BX586" s="636"/>
      <c r="BY586" s="636"/>
      <c r="BZ586" s="636"/>
      <c r="CA586" s="636"/>
      <c r="CB586" s="637"/>
      <c r="CC586" s="636"/>
      <c r="CD586" s="636"/>
      <c r="CE586" s="637"/>
      <c r="CF586" s="637"/>
      <c r="CG586" s="637"/>
      <c r="CH586" s="637"/>
      <c r="CI586" s="636"/>
      <c r="CJ586" s="636"/>
      <c r="CK586" s="637"/>
      <c r="CL586" s="637"/>
      <c r="CM586" s="637"/>
      <c r="CN586" s="705"/>
      <c r="CO586" s="88"/>
      <c r="CP586" s="88"/>
      <c r="CQ586" s="88"/>
      <c r="CR586" s="67"/>
      <c r="CS586" s="67"/>
      <c r="CT586" s="67"/>
      <c r="CU586" s="67"/>
      <c r="CV586" s="67"/>
      <c r="CW586" s="67"/>
      <c r="CX586" s="67"/>
      <c r="CY586" s="67"/>
      <c r="CZ586" s="67"/>
      <c r="DA586" s="67"/>
      <c r="DB586" s="67"/>
      <c r="DC586" s="67"/>
      <c r="DD586" s="67"/>
      <c r="DE586" s="67"/>
      <c r="DF586" s="67"/>
      <c r="DG586" s="67"/>
      <c r="DH586" s="67"/>
      <c r="DI586" s="67"/>
      <c r="DJ586" s="67"/>
      <c r="DK586" s="67"/>
      <c r="DL586" s="67"/>
      <c r="DM586" s="67"/>
      <c r="DN586" s="67"/>
      <c r="DO586" s="67"/>
      <c r="DP586" s="67"/>
      <c r="DQ586" s="67"/>
      <c r="DR586" s="67"/>
      <c r="DS586" s="67"/>
      <c r="DT586" s="67"/>
      <c r="DU586" s="67"/>
      <c r="DV586" s="67"/>
      <c r="DW586" s="67"/>
      <c r="DX586" s="67"/>
      <c r="DY586" s="67"/>
      <c r="DZ586" s="88"/>
      <c r="EA586" s="88"/>
      <c r="EB586" s="88"/>
      <c r="EC586" s="88"/>
      <c r="ED586" s="88"/>
      <c r="EE586" s="88"/>
      <c r="EF586" s="88"/>
      <c r="EG586" s="88"/>
    </row>
    <row r="587" spans="22:137" s="65" customFormat="1" hidden="1" x14ac:dyDescent="0.25">
      <c r="V587" s="631"/>
      <c r="AA587" s="632"/>
      <c r="AB587" s="632"/>
      <c r="AD587" s="632"/>
      <c r="AE587" s="633"/>
      <c r="AH587" s="634"/>
      <c r="AI587" s="634"/>
      <c r="AK587" s="632"/>
      <c r="AR587" s="632"/>
      <c r="AV587" s="632"/>
      <c r="AX587" s="632"/>
      <c r="BB587" s="632"/>
      <c r="BC587" s="632"/>
      <c r="BE587" s="632"/>
      <c r="BH587" s="67"/>
      <c r="BI587" s="635"/>
      <c r="BJ587" s="636"/>
      <c r="BK587" s="636"/>
      <c r="BL587" s="636"/>
      <c r="BM587" s="102"/>
      <c r="BN587" s="102"/>
      <c r="BO587" s="102"/>
      <c r="BP587" s="636"/>
      <c r="BQ587" s="636"/>
      <c r="BR587" s="636"/>
      <c r="BS587" s="636"/>
      <c r="BT587" s="636"/>
      <c r="BU587" s="636"/>
      <c r="BV587" s="636"/>
      <c r="BW587" s="636"/>
      <c r="BX587" s="636"/>
      <c r="BY587" s="636"/>
      <c r="BZ587" s="636"/>
      <c r="CA587" s="636"/>
      <c r="CB587" s="637"/>
      <c r="CC587" s="636"/>
      <c r="CD587" s="636"/>
      <c r="CE587" s="637"/>
      <c r="CF587" s="637"/>
      <c r="CG587" s="637"/>
      <c r="CH587" s="637"/>
      <c r="CI587" s="636"/>
      <c r="CJ587" s="636"/>
      <c r="CK587" s="637"/>
      <c r="CL587" s="637"/>
      <c r="CM587" s="637"/>
      <c r="CN587" s="705"/>
      <c r="CO587" s="88"/>
      <c r="CP587" s="88"/>
      <c r="CQ587" s="88"/>
      <c r="CR587" s="67"/>
      <c r="CS587" s="67"/>
      <c r="CT587" s="67"/>
      <c r="CU587" s="67"/>
      <c r="CV587" s="67"/>
      <c r="CW587" s="67"/>
      <c r="CX587" s="67"/>
      <c r="CY587" s="67"/>
      <c r="CZ587" s="67"/>
      <c r="DA587" s="67"/>
      <c r="DB587" s="67"/>
      <c r="DC587" s="67"/>
      <c r="DD587" s="67"/>
      <c r="DE587" s="67"/>
      <c r="DF587" s="67"/>
      <c r="DG587" s="67"/>
      <c r="DH587" s="67"/>
      <c r="DI587" s="67"/>
      <c r="DJ587" s="67"/>
      <c r="DK587" s="67"/>
      <c r="DL587" s="67"/>
      <c r="DM587" s="67"/>
      <c r="DN587" s="67"/>
      <c r="DO587" s="67"/>
      <c r="DP587" s="67"/>
      <c r="DQ587" s="67"/>
      <c r="DR587" s="67"/>
      <c r="DS587" s="67"/>
      <c r="DT587" s="67"/>
      <c r="DU587" s="67"/>
      <c r="DV587" s="67"/>
      <c r="DW587" s="67"/>
      <c r="DX587" s="67"/>
      <c r="DY587" s="67"/>
      <c r="DZ587" s="88"/>
      <c r="EA587" s="88"/>
      <c r="EB587" s="88"/>
      <c r="EC587" s="88"/>
      <c r="ED587" s="88"/>
      <c r="EE587" s="88"/>
      <c r="EF587" s="88"/>
      <c r="EG587" s="88"/>
    </row>
    <row r="588" spans="22:137" s="65" customFormat="1" hidden="1" x14ac:dyDescent="0.25">
      <c r="V588" s="631"/>
      <c r="AA588" s="632"/>
      <c r="AB588" s="632"/>
      <c r="AD588" s="632"/>
      <c r="AE588" s="633"/>
      <c r="AH588" s="634"/>
      <c r="AI588" s="634"/>
      <c r="AK588" s="632"/>
      <c r="AR588" s="632"/>
      <c r="AV588" s="632"/>
      <c r="AX588" s="632"/>
      <c r="BB588" s="632"/>
      <c r="BC588" s="632"/>
      <c r="BE588" s="632"/>
      <c r="BH588" s="67"/>
      <c r="BI588" s="635"/>
      <c r="BJ588" s="636"/>
      <c r="BK588" s="636"/>
      <c r="BL588" s="636"/>
      <c r="BM588" s="102"/>
      <c r="BN588" s="102"/>
      <c r="BO588" s="102"/>
      <c r="BP588" s="636"/>
      <c r="BQ588" s="636"/>
      <c r="BR588" s="636"/>
      <c r="BS588" s="636"/>
      <c r="BT588" s="636"/>
      <c r="BU588" s="636"/>
      <c r="BV588" s="636"/>
      <c r="BW588" s="636"/>
      <c r="BX588" s="636"/>
      <c r="BY588" s="636"/>
      <c r="BZ588" s="636"/>
      <c r="CA588" s="636"/>
      <c r="CB588" s="637"/>
      <c r="CC588" s="636"/>
      <c r="CD588" s="636"/>
      <c r="CE588" s="637"/>
      <c r="CF588" s="637"/>
      <c r="CG588" s="637"/>
      <c r="CH588" s="637"/>
      <c r="CI588" s="636"/>
      <c r="CJ588" s="636"/>
      <c r="CK588" s="637"/>
      <c r="CL588" s="637"/>
      <c r="CM588" s="637"/>
      <c r="CN588" s="705"/>
      <c r="CO588" s="88"/>
      <c r="CP588" s="88"/>
      <c r="CQ588" s="88"/>
      <c r="CR588" s="67"/>
      <c r="CS588" s="67"/>
      <c r="CT588" s="67"/>
      <c r="CU588" s="67"/>
      <c r="CV588" s="67"/>
      <c r="CW588" s="67"/>
      <c r="CX588" s="67"/>
      <c r="CY588" s="67"/>
      <c r="CZ588" s="67"/>
      <c r="DA588" s="67"/>
      <c r="DB588" s="67"/>
      <c r="DC588" s="67"/>
      <c r="DD588" s="67"/>
      <c r="DE588" s="67"/>
      <c r="DF588" s="67"/>
      <c r="DG588" s="67"/>
      <c r="DH588" s="67"/>
      <c r="DI588" s="67"/>
      <c r="DJ588" s="67"/>
      <c r="DK588" s="67"/>
      <c r="DL588" s="67"/>
      <c r="DM588" s="67"/>
      <c r="DN588" s="67"/>
      <c r="DO588" s="67"/>
      <c r="DP588" s="67"/>
      <c r="DQ588" s="67"/>
      <c r="DR588" s="67"/>
      <c r="DS588" s="67"/>
      <c r="DT588" s="67"/>
      <c r="DU588" s="67"/>
      <c r="DV588" s="67"/>
      <c r="DW588" s="67"/>
      <c r="DX588" s="67"/>
      <c r="DY588" s="67"/>
      <c r="DZ588" s="88"/>
      <c r="EA588" s="88"/>
      <c r="EB588" s="88"/>
      <c r="EC588" s="88"/>
      <c r="ED588" s="88"/>
      <c r="EE588" s="88"/>
      <c r="EF588" s="88"/>
      <c r="EG588" s="88"/>
    </row>
    <row r="589" spans="22:137" s="65" customFormat="1" hidden="1" x14ac:dyDescent="0.25">
      <c r="V589" s="631"/>
      <c r="AA589" s="632"/>
      <c r="AB589" s="632"/>
      <c r="AD589" s="632"/>
      <c r="AE589" s="633"/>
      <c r="AH589" s="634"/>
      <c r="AI589" s="634"/>
      <c r="AK589" s="632"/>
      <c r="AR589" s="632"/>
      <c r="AV589" s="632"/>
      <c r="AX589" s="632"/>
      <c r="BB589" s="632"/>
      <c r="BC589" s="632"/>
      <c r="BE589" s="632"/>
      <c r="BH589" s="67"/>
      <c r="BI589" s="635"/>
      <c r="BJ589" s="636"/>
      <c r="BK589" s="636"/>
      <c r="BL589" s="636"/>
      <c r="BM589" s="102"/>
      <c r="BN589" s="102"/>
      <c r="BO589" s="102"/>
      <c r="BP589" s="636"/>
      <c r="BQ589" s="636"/>
      <c r="BR589" s="636"/>
      <c r="BS589" s="636"/>
      <c r="BT589" s="636"/>
      <c r="BU589" s="636"/>
      <c r="BV589" s="636"/>
      <c r="BW589" s="636"/>
      <c r="BX589" s="636"/>
      <c r="BY589" s="636"/>
      <c r="BZ589" s="636"/>
      <c r="CA589" s="636"/>
      <c r="CB589" s="637"/>
      <c r="CC589" s="636"/>
      <c r="CD589" s="636"/>
      <c r="CE589" s="637"/>
      <c r="CF589" s="637"/>
      <c r="CG589" s="637"/>
      <c r="CH589" s="637"/>
      <c r="CI589" s="636"/>
      <c r="CJ589" s="636"/>
      <c r="CK589" s="637"/>
      <c r="CL589" s="637"/>
      <c r="CM589" s="637"/>
      <c r="CN589" s="705"/>
      <c r="CO589" s="88"/>
      <c r="CP589" s="88"/>
      <c r="CQ589" s="88"/>
      <c r="CR589" s="67"/>
      <c r="CS589" s="67"/>
      <c r="CT589" s="67"/>
      <c r="CU589" s="67"/>
      <c r="CV589" s="67"/>
      <c r="CW589" s="67"/>
      <c r="CX589" s="67"/>
      <c r="CY589" s="67"/>
      <c r="CZ589" s="67"/>
      <c r="DA589" s="67"/>
      <c r="DB589" s="67"/>
      <c r="DC589" s="67"/>
      <c r="DD589" s="67"/>
      <c r="DE589" s="67"/>
      <c r="DF589" s="67"/>
      <c r="DG589" s="67"/>
      <c r="DH589" s="67"/>
      <c r="DI589" s="67"/>
      <c r="DJ589" s="67"/>
      <c r="DK589" s="67"/>
      <c r="DL589" s="67"/>
      <c r="DM589" s="67"/>
      <c r="DN589" s="67"/>
      <c r="DO589" s="67"/>
      <c r="DP589" s="67"/>
      <c r="DQ589" s="67"/>
      <c r="DR589" s="67"/>
      <c r="DS589" s="67"/>
      <c r="DT589" s="67"/>
      <c r="DU589" s="67"/>
      <c r="DV589" s="67"/>
      <c r="DW589" s="67"/>
      <c r="DX589" s="67"/>
      <c r="DY589" s="67"/>
      <c r="DZ589" s="88"/>
      <c r="EA589" s="88"/>
      <c r="EB589" s="88"/>
      <c r="EC589" s="88"/>
      <c r="ED589" s="88"/>
      <c r="EE589" s="88"/>
      <c r="EF589" s="88"/>
      <c r="EG589" s="88"/>
    </row>
    <row r="590" spans="22:137" s="65" customFormat="1" hidden="1" x14ac:dyDescent="0.25">
      <c r="V590" s="631"/>
      <c r="AA590" s="632"/>
      <c r="AB590" s="632"/>
      <c r="AD590" s="632"/>
      <c r="AE590" s="633"/>
      <c r="AH590" s="634"/>
      <c r="AI590" s="634"/>
      <c r="AK590" s="632"/>
      <c r="AR590" s="632"/>
      <c r="AV590" s="632"/>
      <c r="AX590" s="632"/>
      <c r="BB590" s="632"/>
      <c r="BC590" s="632"/>
      <c r="BE590" s="632"/>
      <c r="BH590" s="67"/>
      <c r="BI590" s="635"/>
      <c r="BJ590" s="636"/>
      <c r="BK590" s="636"/>
      <c r="BL590" s="636"/>
      <c r="BM590" s="102"/>
      <c r="BN590" s="102"/>
      <c r="BO590" s="102"/>
      <c r="BP590" s="636"/>
      <c r="BQ590" s="636"/>
      <c r="BR590" s="636"/>
      <c r="BS590" s="636"/>
      <c r="BT590" s="636"/>
      <c r="BU590" s="636"/>
      <c r="BV590" s="636"/>
      <c r="BW590" s="636"/>
      <c r="BX590" s="636"/>
      <c r="BY590" s="636"/>
      <c r="BZ590" s="636"/>
      <c r="CA590" s="636"/>
      <c r="CB590" s="637"/>
      <c r="CC590" s="636"/>
      <c r="CD590" s="636"/>
      <c r="CE590" s="637"/>
      <c r="CF590" s="637"/>
      <c r="CG590" s="637"/>
      <c r="CH590" s="637"/>
      <c r="CI590" s="636"/>
      <c r="CJ590" s="636"/>
      <c r="CK590" s="637"/>
      <c r="CL590" s="637"/>
      <c r="CM590" s="637"/>
      <c r="CN590" s="705"/>
      <c r="CO590" s="88"/>
      <c r="CP590" s="88"/>
      <c r="CQ590" s="88"/>
      <c r="CR590" s="67"/>
      <c r="CS590" s="67"/>
      <c r="CT590" s="67"/>
      <c r="CU590" s="67"/>
      <c r="CV590" s="67"/>
      <c r="CW590" s="67"/>
      <c r="CX590" s="67"/>
      <c r="CY590" s="67"/>
      <c r="CZ590" s="67"/>
      <c r="DA590" s="67"/>
      <c r="DB590" s="67"/>
      <c r="DC590" s="67"/>
      <c r="DD590" s="67"/>
      <c r="DE590" s="67"/>
      <c r="DF590" s="67"/>
      <c r="DG590" s="67"/>
      <c r="DH590" s="67"/>
      <c r="DI590" s="67"/>
      <c r="DJ590" s="67"/>
      <c r="DK590" s="67"/>
      <c r="DL590" s="67"/>
      <c r="DM590" s="67"/>
      <c r="DN590" s="67"/>
      <c r="DO590" s="67"/>
      <c r="DP590" s="67"/>
      <c r="DQ590" s="67"/>
      <c r="DR590" s="67"/>
      <c r="DS590" s="67"/>
      <c r="DT590" s="67"/>
      <c r="DU590" s="67"/>
      <c r="DV590" s="67"/>
      <c r="DW590" s="67"/>
      <c r="DX590" s="67"/>
      <c r="DY590" s="67"/>
      <c r="DZ590" s="88"/>
      <c r="EA590" s="88"/>
      <c r="EB590" s="88"/>
      <c r="EC590" s="88"/>
      <c r="ED590" s="88"/>
      <c r="EE590" s="88"/>
      <c r="EF590" s="88"/>
      <c r="EG590" s="88"/>
    </row>
    <row r="591" spans="22:137" s="65" customFormat="1" hidden="1" x14ac:dyDescent="0.25">
      <c r="V591" s="631"/>
      <c r="AA591" s="632"/>
      <c r="AB591" s="632"/>
      <c r="AD591" s="632"/>
      <c r="AE591" s="633"/>
      <c r="AH591" s="634"/>
      <c r="AI591" s="634"/>
      <c r="AK591" s="632"/>
      <c r="AR591" s="632"/>
      <c r="AV591" s="632"/>
      <c r="AX591" s="632"/>
      <c r="BB591" s="632"/>
      <c r="BC591" s="632"/>
      <c r="BE591" s="632"/>
      <c r="BH591" s="67"/>
      <c r="BI591" s="635"/>
      <c r="BJ591" s="636"/>
      <c r="BK591" s="636"/>
      <c r="BL591" s="636"/>
      <c r="BM591" s="102"/>
      <c r="BN591" s="102"/>
      <c r="BO591" s="102"/>
      <c r="BP591" s="636"/>
      <c r="BQ591" s="636"/>
      <c r="BR591" s="636"/>
      <c r="BS591" s="636"/>
      <c r="BT591" s="636"/>
      <c r="BU591" s="636"/>
      <c r="BV591" s="636"/>
      <c r="BW591" s="636"/>
      <c r="BX591" s="636"/>
      <c r="BY591" s="636"/>
      <c r="BZ591" s="636"/>
      <c r="CA591" s="636"/>
      <c r="CB591" s="637"/>
      <c r="CC591" s="636"/>
      <c r="CD591" s="636"/>
      <c r="CE591" s="637"/>
      <c r="CF591" s="637"/>
      <c r="CG591" s="637"/>
      <c r="CH591" s="637"/>
      <c r="CI591" s="636"/>
      <c r="CJ591" s="636"/>
      <c r="CK591" s="637"/>
      <c r="CL591" s="637"/>
      <c r="CM591" s="637"/>
      <c r="CN591" s="705"/>
      <c r="CO591" s="88"/>
      <c r="CP591" s="88"/>
      <c r="CQ591" s="88"/>
      <c r="CR591" s="67"/>
      <c r="CS591" s="67"/>
      <c r="CT591" s="67"/>
      <c r="CU591" s="67"/>
      <c r="CV591" s="67"/>
      <c r="CW591" s="67"/>
      <c r="CX591" s="67"/>
      <c r="CY591" s="67"/>
      <c r="CZ591" s="67"/>
      <c r="DA591" s="67"/>
      <c r="DB591" s="67"/>
      <c r="DC591" s="67"/>
      <c r="DD591" s="67"/>
      <c r="DE591" s="67"/>
      <c r="DF591" s="67"/>
      <c r="DG591" s="67"/>
      <c r="DH591" s="67"/>
      <c r="DI591" s="67"/>
      <c r="DJ591" s="67"/>
      <c r="DK591" s="67"/>
      <c r="DL591" s="67"/>
      <c r="DM591" s="67"/>
      <c r="DN591" s="67"/>
      <c r="DO591" s="67"/>
      <c r="DP591" s="67"/>
      <c r="DQ591" s="67"/>
      <c r="DR591" s="67"/>
      <c r="DS591" s="67"/>
      <c r="DT591" s="67"/>
      <c r="DU591" s="67"/>
      <c r="DV591" s="67"/>
      <c r="DW591" s="67"/>
      <c r="DX591" s="67"/>
      <c r="DY591" s="67"/>
      <c r="DZ591" s="88"/>
      <c r="EA591" s="88"/>
      <c r="EB591" s="88"/>
      <c r="EC591" s="88"/>
      <c r="ED591" s="88"/>
      <c r="EE591" s="88"/>
      <c r="EF591" s="88"/>
      <c r="EG591" s="88"/>
    </row>
    <row r="592" spans="22:137" s="65" customFormat="1" hidden="1" x14ac:dyDescent="0.25">
      <c r="V592" s="631"/>
      <c r="AA592" s="632"/>
      <c r="AB592" s="632"/>
      <c r="AD592" s="632"/>
      <c r="AE592" s="633"/>
      <c r="AH592" s="634"/>
      <c r="AI592" s="634"/>
      <c r="AK592" s="632"/>
      <c r="AR592" s="632"/>
      <c r="AV592" s="632"/>
      <c r="AX592" s="632"/>
      <c r="BB592" s="632"/>
      <c r="BC592" s="632"/>
      <c r="BE592" s="632"/>
      <c r="BH592" s="67"/>
      <c r="BI592" s="635"/>
      <c r="BJ592" s="636"/>
      <c r="BK592" s="636"/>
      <c r="BL592" s="636"/>
      <c r="BM592" s="102"/>
      <c r="BN592" s="102"/>
      <c r="BO592" s="102"/>
      <c r="BP592" s="636"/>
      <c r="BQ592" s="636"/>
      <c r="BR592" s="636"/>
      <c r="BS592" s="636"/>
      <c r="BT592" s="636"/>
      <c r="BU592" s="636"/>
      <c r="BV592" s="636"/>
      <c r="BW592" s="636"/>
      <c r="BX592" s="636"/>
      <c r="BY592" s="636"/>
      <c r="BZ592" s="636"/>
      <c r="CA592" s="636"/>
      <c r="CB592" s="637"/>
      <c r="CC592" s="636"/>
      <c r="CD592" s="636"/>
      <c r="CE592" s="637"/>
      <c r="CF592" s="637"/>
      <c r="CG592" s="637"/>
      <c r="CH592" s="637"/>
      <c r="CI592" s="636"/>
      <c r="CJ592" s="636"/>
      <c r="CK592" s="637"/>
      <c r="CL592" s="637"/>
      <c r="CM592" s="637"/>
      <c r="CN592" s="705"/>
      <c r="CO592" s="88"/>
      <c r="CP592" s="88"/>
      <c r="CQ592" s="88"/>
      <c r="CR592" s="67"/>
      <c r="CS592" s="67"/>
      <c r="CT592" s="67"/>
      <c r="CU592" s="67"/>
      <c r="CV592" s="67"/>
      <c r="CW592" s="67"/>
      <c r="CX592" s="67"/>
      <c r="CY592" s="67"/>
      <c r="CZ592" s="67"/>
      <c r="DA592" s="67"/>
      <c r="DB592" s="67"/>
      <c r="DC592" s="67"/>
      <c r="DD592" s="67"/>
      <c r="DE592" s="67"/>
      <c r="DF592" s="67"/>
      <c r="DG592" s="67"/>
      <c r="DH592" s="67"/>
      <c r="DI592" s="67"/>
      <c r="DJ592" s="67"/>
      <c r="DK592" s="67"/>
      <c r="DL592" s="67"/>
      <c r="DM592" s="67"/>
      <c r="DN592" s="67"/>
      <c r="DO592" s="67"/>
      <c r="DP592" s="67"/>
      <c r="DQ592" s="67"/>
      <c r="DR592" s="67"/>
      <c r="DS592" s="67"/>
      <c r="DT592" s="67"/>
      <c r="DU592" s="67"/>
      <c r="DV592" s="67"/>
      <c r="DW592" s="67"/>
      <c r="DX592" s="67"/>
      <c r="DY592" s="67"/>
      <c r="DZ592" s="88"/>
      <c r="EA592" s="88"/>
      <c r="EB592" s="88"/>
      <c r="EC592" s="88"/>
      <c r="ED592" s="88"/>
      <c r="EE592" s="88"/>
      <c r="EF592" s="88"/>
      <c r="EG592" s="88"/>
    </row>
    <row r="593" spans="22:137" s="65" customFormat="1" hidden="1" x14ac:dyDescent="0.25">
      <c r="V593" s="631"/>
      <c r="AA593" s="632"/>
      <c r="AB593" s="632"/>
      <c r="AD593" s="632"/>
      <c r="AE593" s="633"/>
      <c r="AH593" s="634"/>
      <c r="AI593" s="634"/>
      <c r="AK593" s="632"/>
      <c r="AR593" s="632"/>
      <c r="AV593" s="632"/>
      <c r="AX593" s="632"/>
      <c r="BB593" s="632"/>
      <c r="BC593" s="632"/>
      <c r="BE593" s="632"/>
      <c r="BH593" s="67"/>
      <c r="BI593" s="635"/>
      <c r="BJ593" s="636"/>
      <c r="BK593" s="636"/>
      <c r="BL593" s="636"/>
      <c r="BM593" s="102"/>
      <c r="BN593" s="102"/>
      <c r="BO593" s="102"/>
      <c r="BP593" s="636"/>
      <c r="BQ593" s="636"/>
      <c r="BR593" s="636"/>
      <c r="BS593" s="636"/>
      <c r="BT593" s="636"/>
      <c r="BU593" s="636"/>
      <c r="BV593" s="636"/>
      <c r="BW593" s="636"/>
      <c r="BX593" s="636"/>
      <c r="BY593" s="636"/>
      <c r="BZ593" s="636"/>
      <c r="CA593" s="636"/>
      <c r="CB593" s="637"/>
      <c r="CC593" s="636"/>
      <c r="CD593" s="636"/>
      <c r="CE593" s="637"/>
      <c r="CF593" s="637"/>
      <c r="CG593" s="637"/>
      <c r="CH593" s="637"/>
      <c r="CI593" s="636"/>
      <c r="CJ593" s="636"/>
      <c r="CK593" s="637"/>
      <c r="CL593" s="637"/>
      <c r="CM593" s="637"/>
      <c r="CN593" s="705"/>
      <c r="CO593" s="88"/>
      <c r="CP593" s="88"/>
      <c r="CQ593" s="88"/>
      <c r="CR593" s="67"/>
      <c r="CS593" s="67"/>
      <c r="CT593" s="67"/>
      <c r="CU593" s="67"/>
      <c r="CV593" s="67"/>
      <c r="CW593" s="67"/>
      <c r="CX593" s="67"/>
      <c r="CY593" s="67"/>
      <c r="CZ593" s="67"/>
      <c r="DA593" s="67"/>
      <c r="DB593" s="67"/>
      <c r="DC593" s="67"/>
      <c r="DD593" s="67"/>
      <c r="DE593" s="67"/>
      <c r="DF593" s="67"/>
      <c r="DG593" s="67"/>
      <c r="DH593" s="67"/>
      <c r="DI593" s="67"/>
      <c r="DJ593" s="67"/>
      <c r="DK593" s="67"/>
      <c r="DL593" s="67"/>
      <c r="DM593" s="67"/>
      <c r="DN593" s="67"/>
      <c r="DO593" s="67"/>
      <c r="DP593" s="67"/>
      <c r="DQ593" s="67"/>
      <c r="DR593" s="67"/>
      <c r="DS593" s="67"/>
      <c r="DT593" s="67"/>
      <c r="DU593" s="67"/>
      <c r="DV593" s="67"/>
      <c r="DW593" s="67"/>
      <c r="DX593" s="67"/>
      <c r="DY593" s="67"/>
      <c r="DZ593" s="88"/>
      <c r="EA593" s="88"/>
      <c r="EB593" s="88"/>
      <c r="EC593" s="88"/>
      <c r="ED593" s="88"/>
      <c r="EE593" s="88"/>
      <c r="EF593" s="88"/>
      <c r="EG593" s="88"/>
    </row>
    <row r="594" spans="22:137" s="65" customFormat="1" hidden="1" x14ac:dyDescent="0.25">
      <c r="V594" s="631"/>
      <c r="AA594" s="632"/>
      <c r="AB594" s="632"/>
      <c r="AD594" s="632"/>
      <c r="AE594" s="633"/>
      <c r="AH594" s="634"/>
      <c r="AI594" s="634"/>
      <c r="AK594" s="632"/>
      <c r="AR594" s="632"/>
      <c r="AV594" s="632"/>
      <c r="AX594" s="632"/>
      <c r="BB594" s="632"/>
      <c r="BC594" s="632"/>
      <c r="BE594" s="632"/>
      <c r="BH594" s="67"/>
      <c r="BI594" s="635"/>
      <c r="BJ594" s="636"/>
      <c r="BK594" s="636"/>
      <c r="BL594" s="636"/>
      <c r="BM594" s="102"/>
      <c r="BN594" s="102"/>
      <c r="BO594" s="102"/>
      <c r="BP594" s="636"/>
      <c r="BQ594" s="636"/>
      <c r="BR594" s="636"/>
      <c r="BS594" s="636"/>
      <c r="BT594" s="636"/>
      <c r="BU594" s="636"/>
      <c r="BV594" s="636"/>
      <c r="BW594" s="636"/>
      <c r="BX594" s="636"/>
      <c r="BY594" s="636"/>
      <c r="BZ594" s="636"/>
      <c r="CA594" s="636"/>
      <c r="CB594" s="637"/>
      <c r="CC594" s="636"/>
      <c r="CD594" s="636"/>
      <c r="CE594" s="637"/>
      <c r="CF594" s="637"/>
      <c r="CG594" s="637"/>
      <c r="CH594" s="637"/>
      <c r="CI594" s="636"/>
      <c r="CJ594" s="636"/>
      <c r="CK594" s="637"/>
      <c r="CL594" s="637"/>
      <c r="CM594" s="637"/>
      <c r="CN594" s="705"/>
      <c r="CO594" s="88"/>
      <c r="CP594" s="88"/>
      <c r="CQ594" s="88"/>
      <c r="CR594" s="67"/>
      <c r="CS594" s="67"/>
      <c r="CT594" s="67"/>
      <c r="CU594" s="67"/>
      <c r="CV594" s="67"/>
      <c r="CW594" s="67"/>
      <c r="CX594" s="67"/>
      <c r="CY594" s="67"/>
      <c r="CZ594" s="67"/>
      <c r="DA594" s="67"/>
      <c r="DB594" s="67"/>
      <c r="DC594" s="67"/>
      <c r="DD594" s="67"/>
      <c r="DE594" s="67"/>
      <c r="DF594" s="67"/>
      <c r="DG594" s="67"/>
      <c r="DH594" s="67"/>
      <c r="DI594" s="67"/>
      <c r="DJ594" s="67"/>
      <c r="DK594" s="67"/>
      <c r="DL594" s="67"/>
      <c r="DM594" s="67"/>
      <c r="DN594" s="67"/>
      <c r="DO594" s="67"/>
      <c r="DP594" s="67"/>
      <c r="DQ594" s="67"/>
      <c r="DR594" s="67"/>
      <c r="DS594" s="67"/>
      <c r="DT594" s="67"/>
      <c r="DU594" s="67"/>
      <c r="DV594" s="67"/>
      <c r="DW594" s="67"/>
      <c r="DX594" s="67"/>
      <c r="DY594" s="67"/>
      <c r="DZ594" s="88"/>
      <c r="EA594" s="88"/>
      <c r="EB594" s="88"/>
      <c r="EC594" s="88"/>
      <c r="ED594" s="88"/>
      <c r="EE594" s="88"/>
      <c r="EF594" s="88"/>
      <c r="EG594" s="88"/>
    </row>
    <row r="595" spans="22:137" s="65" customFormat="1" hidden="1" x14ac:dyDescent="0.25">
      <c r="V595" s="631"/>
      <c r="AA595" s="632"/>
      <c r="AB595" s="632"/>
      <c r="AD595" s="632"/>
      <c r="AE595" s="633"/>
      <c r="AH595" s="634"/>
      <c r="AI595" s="634"/>
      <c r="AK595" s="632"/>
      <c r="AR595" s="632"/>
      <c r="AV595" s="632"/>
      <c r="AX595" s="632"/>
      <c r="BB595" s="632"/>
      <c r="BC595" s="632"/>
      <c r="BE595" s="632"/>
      <c r="BH595" s="67"/>
      <c r="BI595" s="635"/>
      <c r="BJ595" s="636"/>
      <c r="BK595" s="636"/>
      <c r="BL595" s="636"/>
      <c r="BM595" s="102"/>
      <c r="BN595" s="102"/>
      <c r="BO595" s="102"/>
      <c r="BP595" s="636"/>
      <c r="BQ595" s="636"/>
      <c r="BR595" s="636"/>
      <c r="BS595" s="636"/>
      <c r="BT595" s="636"/>
      <c r="BU595" s="636"/>
      <c r="BV595" s="636"/>
      <c r="BW595" s="636"/>
      <c r="BX595" s="636"/>
      <c r="BY595" s="636"/>
      <c r="BZ595" s="636"/>
      <c r="CA595" s="636"/>
      <c r="CB595" s="637"/>
      <c r="CC595" s="636"/>
      <c r="CD595" s="636"/>
      <c r="CE595" s="637"/>
      <c r="CF595" s="637"/>
      <c r="CG595" s="637"/>
      <c r="CH595" s="637"/>
      <c r="CI595" s="636"/>
      <c r="CJ595" s="636"/>
      <c r="CK595" s="637"/>
      <c r="CL595" s="637"/>
      <c r="CM595" s="637"/>
      <c r="CN595" s="705"/>
      <c r="CO595" s="88"/>
      <c r="CP595" s="88"/>
      <c r="CQ595" s="88"/>
      <c r="CR595" s="67"/>
      <c r="CS595" s="67"/>
      <c r="CT595" s="67"/>
      <c r="CU595" s="67"/>
      <c r="CV595" s="67"/>
      <c r="CW595" s="67"/>
      <c r="CX595" s="67"/>
      <c r="CY595" s="67"/>
      <c r="CZ595" s="67"/>
      <c r="DA595" s="67"/>
      <c r="DB595" s="67"/>
      <c r="DC595" s="67"/>
      <c r="DD595" s="67"/>
      <c r="DE595" s="67"/>
      <c r="DF595" s="67"/>
      <c r="DG595" s="67"/>
      <c r="DH595" s="67"/>
      <c r="DI595" s="67"/>
      <c r="DJ595" s="67"/>
      <c r="DK595" s="67"/>
      <c r="DL595" s="67"/>
      <c r="DM595" s="67"/>
      <c r="DN595" s="67"/>
      <c r="DO595" s="67"/>
      <c r="DP595" s="67"/>
      <c r="DQ595" s="67"/>
      <c r="DR595" s="67"/>
      <c r="DS595" s="67"/>
      <c r="DT595" s="67"/>
      <c r="DU595" s="67"/>
      <c r="DV595" s="67"/>
      <c r="DW595" s="67"/>
      <c r="DX595" s="67"/>
      <c r="DY595" s="67"/>
      <c r="DZ595" s="88"/>
      <c r="EA595" s="88"/>
      <c r="EB595" s="88"/>
      <c r="EC595" s="88"/>
      <c r="ED595" s="88"/>
      <c r="EE595" s="88"/>
      <c r="EF595" s="88"/>
      <c r="EG595" s="88"/>
    </row>
    <row r="596" spans="22:137" s="65" customFormat="1" x14ac:dyDescent="0.25">
      <c r="V596" s="631"/>
      <c r="AA596" s="632"/>
      <c r="AB596" s="632"/>
      <c r="AD596" s="632"/>
      <c r="AE596" s="633"/>
      <c r="AH596" s="634"/>
      <c r="AI596" s="634"/>
      <c r="AK596" s="632"/>
      <c r="AR596" s="632"/>
      <c r="AV596" s="632"/>
      <c r="AX596" s="632"/>
      <c r="BB596" s="632"/>
      <c r="BC596" s="632"/>
      <c r="BE596" s="632"/>
      <c r="BH596" s="67"/>
      <c r="BI596" s="635"/>
      <c r="BJ596" s="636"/>
      <c r="BK596" s="636"/>
      <c r="BL596" s="636"/>
      <c r="BM596" s="102"/>
      <c r="BN596" s="102"/>
      <c r="BO596" s="102"/>
      <c r="BP596" s="636"/>
      <c r="BQ596" s="636"/>
      <c r="BR596" s="636"/>
      <c r="BS596" s="636"/>
      <c r="BT596" s="636"/>
      <c r="BU596" s="636"/>
      <c r="BV596" s="636"/>
      <c r="BW596" s="636"/>
      <c r="BX596" s="636"/>
      <c r="BY596" s="636"/>
      <c r="BZ596" s="636"/>
      <c r="CA596" s="636"/>
      <c r="CB596" s="637"/>
      <c r="CC596" s="636"/>
      <c r="CD596" s="636"/>
      <c r="CE596" s="637"/>
      <c r="CF596" s="637"/>
      <c r="CG596" s="637"/>
      <c r="CH596" s="637"/>
      <c r="CI596" s="636"/>
      <c r="CJ596" s="636"/>
      <c r="CK596" s="637"/>
      <c r="CL596" s="637"/>
      <c r="CM596" s="637"/>
      <c r="CN596" s="705"/>
      <c r="CO596" s="88"/>
      <c r="CP596" s="88"/>
      <c r="CQ596" s="88"/>
      <c r="CR596" s="67"/>
      <c r="CS596" s="67"/>
      <c r="CT596" s="67"/>
      <c r="CU596" s="67"/>
      <c r="CV596" s="67"/>
      <c r="CW596" s="67"/>
      <c r="CX596" s="67"/>
      <c r="CY596" s="67"/>
      <c r="CZ596" s="67"/>
      <c r="DA596" s="67"/>
      <c r="DB596" s="67"/>
      <c r="DC596" s="67"/>
      <c r="DD596" s="67"/>
      <c r="DE596" s="67"/>
      <c r="DF596" s="67"/>
      <c r="DG596" s="67"/>
      <c r="DH596" s="67"/>
      <c r="DI596" s="67"/>
      <c r="DJ596" s="67"/>
      <c r="DK596" s="67"/>
      <c r="DL596" s="67"/>
      <c r="DM596" s="67"/>
      <c r="DN596" s="67"/>
      <c r="DO596" s="67"/>
      <c r="DP596" s="67"/>
      <c r="DQ596" s="67"/>
      <c r="DR596" s="67"/>
      <c r="DS596" s="67"/>
      <c r="DT596" s="67"/>
      <c r="DU596" s="67"/>
      <c r="DV596" s="67"/>
      <c r="DW596" s="67"/>
      <c r="DX596" s="67"/>
      <c r="DY596" s="67"/>
      <c r="DZ596" s="88"/>
      <c r="EA596" s="88"/>
      <c r="EB596" s="88"/>
      <c r="EC596" s="88"/>
      <c r="ED596" s="88"/>
      <c r="EE596" s="88"/>
      <c r="EF596" s="88"/>
      <c r="EG596" s="88"/>
    </row>
    <row r="597" spans="22:137" s="65" customFormat="1" x14ac:dyDescent="0.25">
      <c r="V597" s="631"/>
      <c r="AA597" s="632"/>
      <c r="AB597" s="632"/>
      <c r="AD597" s="632"/>
      <c r="AE597" s="633"/>
      <c r="AH597" s="634"/>
      <c r="AI597" s="634"/>
      <c r="AK597" s="632"/>
      <c r="AR597" s="632"/>
      <c r="AV597" s="632"/>
      <c r="AX597" s="632"/>
      <c r="BB597" s="632"/>
      <c r="BC597" s="632"/>
      <c r="BE597" s="632"/>
      <c r="BH597" s="67"/>
      <c r="BI597" s="635"/>
      <c r="BJ597" s="636"/>
      <c r="BK597" s="636"/>
      <c r="BL597" s="636"/>
      <c r="BM597" s="102"/>
      <c r="BN597" s="102"/>
      <c r="BO597" s="102"/>
      <c r="BP597" s="636"/>
      <c r="BQ597" s="636"/>
      <c r="BR597" s="636"/>
      <c r="BS597" s="636"/>
      <c r="BT597" s="636"/>
      <c r="BU597" s="636"/>
      <c r="BV597" s="636"/>
      <c r="BW597" s="636"/>
      <c r="BX597" s="636"/>
      <c r="BY597" s="636"/>
      <c r="BZ597" s="636"/>
      <c r="CA597" s="636"/>
      <c r="CB597" s="637"/>
      <c r="CC597" s="636"/>
      <c r="CD597" s="636"/>
      <c r="CE597" s="637"/>
      <c r="CF597" s="637"/>
      <c r="CG597" s="637"/>
      <c r="CH597" s="637"/>
      <c r="CI597" s="636"/>
      <c r="CJ597" s="636"/>
      <c r="CK597" s="637"/>
      <c r="CL597" s="637"/>
      <c r="CM597" s="637"/>
      <c r="CN597" s="705"/>
      <c r="CO597" s="88"/>
      <c r="CP597" s="88"/>
      <c r="CQ597" s="88"/>
      <c r="CR597" s="67"/>
      <c r="CS597" s="67"/>
      <c r="CT597" s="67"/>
      <c r="CU597" s="67"/>
      <c r="CV597" s="67"/>
      <c r="CW597" s="67"/>
      <c r="CX597" s="67"/>
      <c r="CY597" s="67"/>
      <c r="CZ597" s="67"/>
      <c r="DA597" s="67"/>
      <c r="DB597" s="67"/>
      <c r="DC597" s="67"/>
      <c r="DD597" s="67"/>
      <c r="DE597" s="67"/>
      <c r="DF597" s="67"/>
      <c r="DG597" s="67"/>
      <c r="DH597" s="67"/>
      <c r="DI597" s="67"/>
      <c r="DJ597" s="67"/>
      <c r="DK597" s="67"/>
      <c r="DL597" s="67"/>
      <c r="DM597" s="67"/>
      <c r="DN597" s="67"/>
      <c r="DO597" s="67"/>
      <c r="DP597" s="67"/>
      <c r="DQ597" s="67"/>
      <c r="DR597" s="67"/>
      <c r="DS597" s="67"/>
      <c r="DT597" s="67"/>
      <c r="DU597" s="67"/>
      <c r="DV597" s="67"/>
      <c r="DW597" s="67"/>
      <c r="DX597" s="67"/>
      <c r="DY597" s="67"/>
      <c r="DZ597" s="88"/>
      <c r="EA597" s="88"/>
      <c r="EB597" s="88"/>
      <c r="EC597" s="88"/>
      <c r="ED597" s="88"/>
      <c r="EE597" s="88"/>
      <c r="EF597" s="88"/>
      <c r="EG597" s="88"/>
    </row>
    <row r="598" spans="22:137" s="65" customFormat="1" x14ac:dyDescent="0.25">
      <c r="V598" s="631"/>
      <c r="AA598" s="632"/>
      <c r="AB598" s="632"/>
      <c r="AD598" s="632"/>
      <c r="AE598" s="633"/>
      <c r="AH598" s="634"/>
      <c r="AI598" s="634"/>
      <c r="AK598" s="632"/>
      <c r="AR598" s="632"/>
      <c r="AV598" s="632"/>
      <c r="AX598" s="632"/>
      <c r="BB598" s="632"/>
      <c r="BC598" s="632"/>
      <c r="BE598" s="632"/>
      <c r="BH598" s="67"/>
      <c r="BI598" s="635"/>
      <c r="BJ598" s="636"/>
      <c r="BK598" s="636"/>
      <c r="BL598" s="636"/>
      <c r="BM598" s="102"/>
      <c r="BN598" s="102"/>
      <c r="BO598" s="102"/>
      <c r="BP598" s="636"/>
      <c r="BQ598" s="636"/>
      <c r="BR598" s="636"/>
      <c r="BS598" s="636"/>
      <c r="BT598" s="636"/>
      <c r="BU598" s="636"/>
      <c r="BV598" s="636"/>
      <c r="BW598" s="636"/>
      <c r="BX598" s="636"/>
      <c r="BY598" s="636"/>
      <c r="BZ598" s="636"/>
      <c r="CA598" s="636"/>
      <c r="CB598" s="637"/>
      <c r="CC598" s="636"/>
      <c r="CD598" s="636"/>
      <c r="CE598" s="637"/>
      <c r="CF598" s="637"/>
      <c r="CG598" s="637"/>
      <c r="CH598" s="637"/>
      <c r="CI598" s="636"/>
      <c r="CJ598" s="636"/>
      <c r="CK598" s="637"/>
      <c r="CL598" s="637"/>
      <c r="CM598" s="637"/>
      <c r="CN598" s="705"/>
      <c r="CO598" s="88"/>
      <c r="CP598" s="88"/>
      <c r="CQ598" s="88"/>
      <c r="CR598" s="67"/>
      <c r="CS598" s="67"/>
      <c r="CT598" s="67"/>
      <c r="CU598" s="67"/>
      <c r="CV598" s="67"/>
      <c r="CW598" s="67"/>
      <c r="CX598" s="67"/>
      <c r="CY598" s="67"/>
      <c r="CZ598" s="67"/>
      <c r="DA598" s="67"/>
      <c r="DB598" s="67"/>
      <c r="DC598" s="67"/>
      <c r="DD598" s="67"/>
      <c r="DE598" s="67"/>
      <c r="DF598" s="67"/>
      <c r="DG598" s="67"/>
      <c r="DH598" s="67"/>
      <c r="DI598" s="67"/>
      <c r="DJ598" s="67"/>
      <c r="DK598" s="67"/>
      <c r="DL598" s="67"/>
      <c r="DM598" s="67"/>
      <c r="DN598" s="67"/>
      <c r="DO598" s="67"/>
      <c r="DP598" s="67"/>
      <c r="DQ598" s="67"/>
      <c r="DR598" s="67"/>
      <c r="DS598" s="67"/>
      <c r="DT598" s="67"/>
      <c r="DU598" s="67"/>
      <c r="DV598" s="67"/>
      <c r="DW598" s="67"/>
      <c r="DX598" s="67"/>
      <c r="DY598" s="67"/>
      <c r="DZ598" s="88"/>
      <c r="EA598" s="88"/>
      <c r="EB598" s="88"/>
      <c r="EC598" s="88"/>
      <c r="ED598" s="88"/>
      <c r="EE598" s="88"/>
      <c r="EF598" s="88"/>
      <c r="EG598" s="88"/>
    </row>
    <row r="599" spans="22:137" s="65" customFormat="1" x14ac:dyDescent="0.25">
      <c r="V599" s="631"/>
      <c r="AA599" s="632"/>
      <c r="AB599" s="632"/>
      <c r="AD599" s="632"/>
      <c r="AE599" s="633"/>
      <c r="AH599" s="634"/>
      <c r="AI599" s="634"/>
      <c r="AK599" s="632"/>
      <c r="AR599" s="632"/>
      <c r="AV599" s="632"/>
      <c r="AX599" s="632"/>
      <c r="BB599" s="632"/>
      <c r="BC599" s="632"/>
      <c r="BE599" s="632"/>
      <c r="BH599" s="67"/>
      <c r="BI599" s="635"/>
      <c r="BJ599" s="636"/>
      <c r="BK599" s="636"/>
      <c r="BL599" s="636"/>
      <c r="BM599" s="102"/>
      <c r="BN599" s="102"/>
      <c r="BO599" s="102"/>
      <c r="BP599" s="636"/>
      <c r="BQ599" s="636"/>
      <c r="BR599" s="636"/>
      <c r="BS599" s="636"/>
      <c r="BT599" s="636"/>
      <c r="BU599" s="636"/>
      <c r="BV599" s="636"/>
      <c r="BW599" s="636"/>
      <c r="BX599" s="636"/>
      <c r="BY599" s="636"/>
      <c r="BZ599" s="636"/>
      <c r="CA599" s="636"/>
      <c r="CB599" s="637"/>
      <c r="CC599" s="636"/>
      <c r="CD599" s="636"/>
      <c r="CE599" s="637"/>
      <c r="CF599" s="637"/>
      <c r="CG599" s="637"/>
      <c r="CH599" s="637"/>
      <c r="CI599" s="636"/>
      <c r="CJ599" s="636"/>
      <c r="CK599" s="637"/>
      <c r="CL599" s="637"/>
      <c r="CM599" s="637"/>
      <c r="CN599" s="705"/>
      <c r="CO599" s="88"/>
      <c r="CP599" s="88"/>
      <c r="CQ599" s="88"/>
      <c r="CR599" s="67"/>
      <c r="CS599" s="67"/>
      <c r="CT599" s="67"/>
      <c r="CU599" s="67"/>
      <c r="CV599" s="67"/>
      <c r="CW599" s="67"/>
      <c r="CX599" s="67"/>
      <c r="CY599" s="67"/>
      <c r="CZ599" s="67"/>
      <c r="DA599" s="67"/>
      <c r="DB599" s="67"/>
      <c r="DC599" s="67"/>
      <c r="DD599" s="67"/>
      <c r="DE599" s="67"/>
      <c r="DF599" s="67"/>
      <c r="DG599" s="67"/>
      <c r="DH599" s="67"/>
      <c r="DI599" s="67"/>
      <c r="DJ599" s="67"/>
      <c r="DK599" s="67"/>
      <c r="DL599" s="67"/>
      <c r="DM599" s="67"/>
      <c r="DN599" s="67"/>
      <c r="DO599" s="67"/>
      <c r="DP599" s="67"/>
      <c r="DQ599" s="67"/>
      <c r="DR599" s="67"/>
      <c r="DS599" s="67"/>
      <c r="DT599" s="67"/>
      <c r="DU599" s="67"/>
      <c r="DV599" s="67"/>
      <c r="DW599" s="67"/>
      <c r="DX599" s="67"/>
      <c r="DY599" s="67"/>
      <c r="DZ599" s="88"/>
      <c r="EA599" s="88"/>
      <c r="EB599" s="88"/>
      <c r="EC599" s="88"/>
      <c r="ED599" s="88"/>
      <c r="EE599" s="88"/>
      <c r="EF599" s="88"/>
      <c r="EG599" s="88"/>
    </row>
    <row r="600" spans="22:137" s="65" customFormat="1" x14ac:dyDescent="0.25">
      <c r="V600" s="631"/>
      <c r="AA600" s="632"/>
      <c r="AB600" s="632"/>
      <c r="AD600" s="632"/>
      <c r="AE600" s="633"/>
      <c r="AH600" s="634"/>
      <c r="AI600" s="634"/>
      <c r="AK600" s="632"/>
      <c r="AR600" s="632"/>
      <c r="AV600" s="632"/>
      <c r="AX600" s="632"/>
      <c r="BB600" s="632"/>
      <c r="BC600" s="632"/>
      <c r="BE600" s="632"/>
      <c r="BH600" s="67"/>
      <c r="BI600" s="635"/>
      <c r="BJ600" s="636"/>
      <c r="BK600" s="636"/>
      <c r="BL600" s="636"/>
      <c r="BM600" s="102"/>
      <c r="BN600" s="102"/>
      <c r="BO600" s="102"/>
      <c r="BP600" s="636"/>
      <c r="BQ600" s="636"/>
      <c r="BR600" s="636"/>
      <c r="BS600" s="636"/>
      <c r="BT600" s="636"/>
      <c r="BU600" s="636"/>
      <c r="BV600" s="636"/>
      <c r="BW600" s="636"/>
      <c r="BX600" s="636"/>
      <c r="BY600" s="636"/>
      <c r="BZ600" s="636"/>
      <c r="CA600" s="636"/>
      <c r="CB600" s="637"/>
      <c r="CC600" s="636"/>
      <c r="CD600" s="636"/>
      <c r="CE600" s="637"/>
      <c r="CF600" s="637"/>
      <c r="CG600" s="637"/>
      <c r="CH600" s="637"/>
      <c r="CI600" s="636"/>
      <c r="CJ600" s="636"/>
      <c r="CK600" s="637"/>
      <c r="CL600" s="637"/>
      <c r="CM600" s="637"/>
      <c r="CN600" s="705"/>
      <c r="CO600" s="88"/>
      <c r="CP600" s="88"/>
      <c r="CQ600" s="88"/>
      <c r="CR600" s="67"/>
      <c r="CS600" s="67"/>
      <c r="CT600" s="67"/>
      <c r="CU600" s="67"/>
      <c r="CV600" s="67"/>
      <c r="CW600" s="67"/>
      <c r="CX600" s="67"/>
      <c r="CY600" s="67"/>
      <c r="CZ600" s="67"/>
      <c r="DA600" s="67"/>
      <c r="DB600" s="67"/>
      <c r="DC600" s="67"/>
      <c r="DD600" s="67"/>
      <c r="DE600" s="67"/>
      <c r="DF600" s="67"/>
      <c r="DG600" s="67"/>
      <c r="DH600" s="67"/>
      <c r="DI600" s="67"/>
      <c r="DJ600" s="67"/>
      <c r="DK600" s="67"/>
      <c r="DL600" s="67"/>
      <c r="DM600" s="67"/>
      <c r="DN600" s="67"/>
      <c r="DO600" s="67"/>
      <c r="DP600" s="67"/>
      <c r="DQ600" s="67"/>
      <c r="DR600" s="67"/>
      <c r="DS600" s="67"/>
      <c r="DT600" s="67"/>
      <c r="DU600" s="67"/>
      <c r="DV600" s="67"/>
      <c r="DW600" s="67"/>
      <c r="DX600" s="67"/>
      <c r="DY600" s="67"/>
      <c r="DZ600" s="88"/>
      <c r="EA600" s="88"/>
      <c r="EB600" s="88"/>
      <c r="EC600" s="88"/>
      <c r="ED600" s="88"/>
      <c r="EE600" s="88"/>
      <c r="EF600" s="88"/>
      <c r="EG600" s="88"/>
    </row>
    <row r="601" spans="22:137" s="65" customFormat="1" x14ac:dyDescent="0.25">
      <c r="V601" s="631"/>
      <c r="AA601" s="632"/>
      <c r="AB601" s="632"/>
      <c r="AD601" s="632"/>
      <c r="AE601" s="633"/>
      <c r="AH601" s="634"/>
      <c r="AI601" s="634"/>
      <c r="AK601" s="632"/>
      <c r="AR601" s="632"/>
      <c r="AV601" s="632"/>
      <c r="AX601" s="632"/>
      <c r="BB601" s="632"/>
      <c r="BC601" s="632"/>
      <c r="BE601" s="632"/>
      <c r="BH601" s="67"/>
      <c r="BI601" s="635"/>
      <c r="BJ601" s="636"/>
      <c r="BK601" s="636"/>
      <c r="BL601" s="636"/>
      <c r="BM601" s="102"/>
      <c r="BN601" s="102"/>
      <c r="BO601" s="102"/>
      <c r="BP601" s="636"/>
      <c r="BQ601" s="636"/>
      <c r="BR601" s="636"/>
      <c r="BS601" s="636"/>
      <c r="BT601" s="636"/>
      <c r="BU601" s="636"/>
      <c r="BV601" s="636"/>
      <c r="BW601" s="636"/>
      <c r="BX601" s="636"/>
      <c r="BY601" s="636"/>
      <c r="BZ601" s="636"/>
      <c r="CA601" s="636"/>
      <c r="CB601" s="637"/>
      <c r="CC601" s="636"/>
      <c r="CD601" s="636"/>
      <c r="CE601" s="637"/>
      <c r="CF601" s="637"/>
      <c r="CG601" s="637"/>
      <c r="CH601" s="637"/>
      <c r="CI601" s="636"/>
      <c r="CJ601" s="636"/>
      <c r="CK601" s="637"/>
      <c r="CL601" s="637"/>
      <c r="CM601" s="637"/>
      <c r="CN601" s="705"/>
      <c r="CO601" s="88"/>
      <c r="CP601" s="88"/>
      <c r="CQ601" s="88"/>
      <c r="CR601" s="67"/>
      <c r="CS601" s="67"/>
      <c r="CT601" s="67"/>
      <c r="CU601" s="67"/>
      <c r="CV601" s="67"/>
      <c r="CW601" s="67"/>
      <c r="CX601" s="67"/>
      <c r="CY601" s="67"/>
      <c r="CZ601" s="67"/>
      <c r="DA601" s="67"/>
      <c r="DB601" s="67"/>
      <c r="DC601" s="67"/>
      <c r="DD601" s="67"/>
      <c r="DE601" s="67"/>
      <c r="DF601" s="67"/>
      <c r="DG601" s="67"/>
      <c r="DH601" s="67"/>
      <c r="DI601" s="67"/>
      <c r="DJ601" s="67"/>
      <c r="DK601" s="67"/>
      <c r="DL601" s="67"/>
      <c r="DM601" s="67"/>
      <c r="DN601" s="67"/>
      <c r="DO601" s="67"/>
      <c r="DP601" s="67"/>
      <c r="DQ601" s="67"/>
      <c r="DR601" s="67"/>
      <c r="DS601" s="67"/>
      <c r="DT601" s="67"/>
      <c r="DU601" s="67"/>
      <c r="DV601" s="67"/>
      <c r="DW601" s="67"/>
      <c r="DX601" s="67"/>
      <c r="DY601" s="67"/>
      <c r="DZ601" s="88"/>
      <c r="EA601" s="88"/>
      <c r="EB601" s="88"/>
      <c r="EC601" s="88"/>
      <c r="ED601" s="88"/>
      <c r="EE601" s="88"/>
      <c r="EF601" s="88"/>
      <c r="EG601" s="88"/>
    </row>
    <row r="602" spans="22:137" s="65" customFormat="1" x14ac:dyDescent="0.25">
      <c r="V602" s="631"/>
      <c r="AA602" s="632"/>
      <c r="AB602" s="632"/>
      <c r="AD602" s="632"/>
      <c r="AE602" s="633"/>
      <c r="AH602" s="634"/>
      <c r="AI602" s="634"/>
      <c r="AK602" s="632"/>
      <c r="AR602" s="632"/>
      <c r="AV602" s="632"/>
      <c r="AX602" s="632"/>
      <c r="BB602" s="632"/>
      <c r="BC602" s="632"/>
      <c r="BE602" s="632"/>
      <c r="BH602" s="67"/>
      <c r="BI602" s="635"/>
      <c r="BJ602" s="636"/>
      <c r="BK602" s="636"/>
      <c r="BL602" s="636"/>
      <c r="BM602" s="102"/>
      <c r="BN602" s="102"/>
      <c r="BO602" s="102"/>
      <c r="BP602" s="636"/>
      <c r="BQ602" s="636"/>
      <c r="BR602" s="636"/>
      <c r="BS602" s="636"/>
      <c r="BT602" s="636"/>
      <c r="BU602" s="636"/>
      <c r="BV602" s="636"/>
      <c r="BW602" s="636"/>
      <c r="BX602" s="636"/>
      <c r="BY602" s="636"/>
      <c r="BZ602" s="636"/>
      <c r="CA602" s="636"/>
      <c r="CB602" s="637"/>
      <c r="CC602" s="636"/>
      <c r="CD602" s="636"/>
      <c r="CE602" s="637"/>
      <c r="CF602" s="637"/>
      <c r="CG602" s="637"/>
      <c r="CH602" s="637"/>
      <c r="CI602" s="636"/>
      <c r="CJ602" s="636"/>
      <c r="CK602" s="637"/>
      <c r="CL602" s="637"/>
      <c r="CM602" s="637"/>
      <c r="CN602" s="705"/>
      <c r="CO602" s="88"/>
      <c r="CP602" s="88"/>
      <c r="CQ602" s="88"/>
      <c r="CR602" s="67"/>
      <c r="CS602" s="67"/>
      <c r="CT602" s="67"/>
      <c r="CU602" s="67"/>
      <c r="CV602" s="67"/>
      <c r="CW602" s="67"/>
      <c r="CX602" s="67"/>
      <c r="CY602" s="67"/>
      <c r="CZ602" s="67"/>
      <c r="DA602" s="67"/>
      <c r="DB602" s="67"/>
      <c r="DC602" s="67"/>
      <c r="DD602" s="67"/>
      <c r="DE602" s="67"/>
      <c r="DF602" s="67"/>
      <c r="DG602" s="67"/>
      <c r="DH602" s="67"/>
      <c r="DI602" s="67"/>
      <c r="DJ602" s="67"/>
      <c r="DK602" s="67"/>
      <c r="DL602" s="67"/>
      <c r="DM602" s="67"/>
      <c r="DN602" s="67"/>
      <c r="DO602" s="67"/>
      <c r="DP602" s="67"/>
      <c r="DQ602" s="67"/>
      <c r="DR602" s="67"/>
      <c r="DS602" s="67"/>
      <c r="DT602" s="67"/>
      <c r="DU602" s="67"/>
      <c r="DV602" s="67"/>
      <c r="DW602" s="67"/>
      <c r="DX602" s="67"/>
      <c r="DY602" s="67"/>
      <c r="DZ602" s="88"/>
      <c r="EA602" s="88"/>
      <c r="EB602" s="88"/>
      <c r="EC602" s="88"/>
      <c r="ED602" s="88"/>
      <c r="EE602" s="88"/>
      <c r="EF602" s="88"/>
      <c r="EG602" s="88"/>
    </row>
    <row r="603" spans="22:137" s="65" customFormat="1" x14ac:dyDescent="0.25">
      <c r="V603" s="631"/>
      <c r="AA603" s="632"/>
      <c r="AB603" s="632"/>
      <c r="AD603" s="632"/>
      <c r="AE603" s="633"/>
      <c r="AH603" s="634"/>
      <c r="AI603" s="634"/>
      <c r="AK603" s="632"/>
      <c r="AR603" s="632"/>
      <c r="AV603" s="632"/>
      <c r="AX603" s="632"/>
      <c r="BB603" s="632"/>
      <c r="BC603" s="632"/>
      <c r="BE603" s="632"/>
      <c r="BH603" s="67"/>
      <c r="BI603" s="635"/>
      <c r="BJ603" s="636"/>
      <c r="BK603" s="636"/>
      <c r="BL603" s="636"/>
      <c r="BM603" s="102"/>
      <c r="BN603" s="102"/>
      <c r="BO603" s="102"/>
      <c r="BP603" s="636"/>
      <c r="BQ603" s="636"/>
      <c r="BR603" s="636"/>
      <c r="BS603" s="636"/>
      <c r="BT603" s="636"/>
      <c r="BU603" s="636"/>
      <c r="BV603" s="636"/>
      <c r="BW603" s="636"/>
      <c r="BX603" s="636"/>
      <c r="BY603" s="636"/>
      <c r="BZ603" s="636"/>
      <c r="CA603" s="636"/>
      <c r="CB603" s="637"/>
      <c r="CC603" s="636"/>
      <c r="CD603" s="636"/>
      <c r="CE603" s="637"/>
      <c r="CF603" s="637"/>
      <c r="CG603" s="637"/>
      <c r="CH603" s="637"/>
      <c r="CI603" s="636"/>
      <c r="CJ603" s="636"/>
      <c r="CK603" s="637"/>
      <c r="CL603" s="637"/>
      <c r="CM603" s="637"/>
      <c r="CN603" s="705"/>
      <c r="CO603" s="88"/>
      <c r="CP603" s="88"/>
      <c r="CQ603" s="88"/>
      <c r="CR603" s="67"/>
      <c r="CS603" s="67"/>
      <c r="CT603" s="67"/>
      <c r="CU603" s="67"/>
      <c r="CV603" s="67"/>
      <c r="CW603" s="67"/>
      <c r="CX603" s="67"/>
      <c r="CY603" s="67"/>
      <c r="CZ603" s="67"/>
      <c r="DA603" s="67"/>
      <c r="DB603" s="67"/>
      <c r="DC603" s="67"/>
      <c r="DD603" s="67"/>
      <c r="DE603" s="67"/>
      <c r="DF603" s="67"/>
      <c r="DG603" s="67"/>
      <c r="DH603" s="67"/>
      <c r="DI603" s="67"/>
      <c r="DJ603" s="67"/>
      <c r="DK603" s="67"/>
      <c r="DL603" s="67"/>
      <c r="DM603" s="67"/>
      <c r="DN603" s="67"/>
      <c r="DO603" s="67"/>
      <c r="DP603" s="67"/>
      <c r="DQ603" s="67"/>
      <c r="DR603" s="67"/>
      <c r="DS603" s="67"/>
      <c r="DT603" s="67"/>
      <c r="DU603" s="67"/>
      <c r="DV603" s="67"/>
      <c r="DW603" s="67"/>
      <c r="DX603" s="67"/>
      <c r="DY603" s="67"/>
      <c r="DZ603" s="88"/>
      <c r="EA603" s="88"/>
      <c r="EB603" s="88"/>
      <c r="EC603" s="88"/>
      <c r="ED603" s="88"/>
      <c r="EE603" s="88"/>
      <c r="EF603" s="88"/>
      <c r="EG603" s="88"/>
    </row>
    <row r="604" spans="22:137" s="65" customFormat="1" x14ac:dyDescent="0.25">
      <c r="V604" s="631"/>
      <c r="AA604" s="632"/>
      <c r="AB604" s="632"/>
      <c r="AD604" s="632"/>
      <c r="AE604" s="633"/>
      <c r="AH604" s="634"/>
      <c r="AI604" s="634"/>
      <c r="AK604" s="632"/>
      <c r="AR604" s="632"/>
      <c r="AV604" s="632"/>
      <c r="AX604" s="632"/>
      <c r="BB604" s="632"/>
      <c r="BC604" s="632"/>
      <c r="BE604" s="632"/>
      <c r="BH604" s="67"/>
      <c r="BI604" s="635"/>
      <c r="BJ604" s="636"/>
      <c r="BK604" s="636"/>
      <c r="BL604" s="636"/>
      <c r="BM604" s="102"/>
      <c r="BN604" s="102"/>
      <c r="BO604" s="102"/>
      <c r="BP604" s="636"/>
      <c r="BQ604" s="636"/>
      <c r="BR604" s="636"/>
      <c r="BS604" s="636"/>
      <c r="BT604" s="636"/>
      <c r="BU604" s="636"/>
      <c r="BV604" s="636"/>
      <c r="BW604" s="636"/>
      <c r="BX604" s="636"/>
      <c r="BY604" s="636"/>
      <c r="BZ604" s="636"/>
      <c r="CA604" s="636"/>
      <c r="CB604" s="637"/>
      <c r="CC604" s="636"/>
      <c r="CD604" s="636"/>
      <c r="CE604" s="637"/>
      <c r="CF604" s="637"/>
      <c r="CG604" s="637"/>
      <c r="CH604" s="637"/>
      <c r="CI604" s="636"/>
      <c r="CJ604" s="636"/>
      <c r="CK604" s="637"/>
      <c r="CL604" s="637"/>
      <c r="CM604" s="637"/>
      <c r="CN604" s="705"/>
      <c r="CO604" s="88"/>
      <c r="CP604" s="88"/>
      <c r="CQ604" s="88"/>
      <c r="CR604" s="67"/>
      <c r="CS604" s="67"/>
      <c r="CT604" s="67"/>
      <c r="CU604" s="67"/>
      <c r="CV604" s="67"/>
      <c r="CW604" s="67"/>
      <c r="CX604" s="67"/>
      <c r="CY604" s="67"/>
      <c r="CZ604" s="67"/>
      <c r="DA604" s="67"/>
      <c r="DB604" s="67"/>
      <c r="DC604" s="67"/>
      <c r="DD604" s="67"/>
      <c r="DE604" s="67"/>
      <c r="DF604" s="67"/>
      <c r="DG604" s="67"/>
      <c r="DH604" s="67"/>
      <c r="DI604" s="67"/>
      <c r="DJ604" s="67"/>
      <c r="DK604" s="67"/>
      <c r="DL604" s="67"/>
      <c r="DM604" s="67"/>
      <c r="DN604" s="67"/>
      <c r="DO604" s="67"/>
      <c r="DP604" s="67"/>
      <c r="DQ604" s="67"/>
      <c r="DR604" s="67"/>
      <c r="DS604" s="67"/>
      <c r="DT604" s="67"/>
      <c r="DU604" s="67"/>
      <c r="DV604" s="67"/>
      <c r="DW604" s="67"/>
      <c r="DX604" s="67"/>
      <c r="DY604" s="67"/>
      <c r="DZ604" s="88"/>
      <c r="EA604" s="88"/>
      <c r="EB604" s="88"/>
      <c r="EC604" s="88"/>
      <c r="ED604" s="88"/>
      <c r="EE604" s="88"/>
      <c r="EF604" s="88"/>
      <c r="EG604" s="88"/>
    </row>
    <row r="605" spans="22:137" s="65" customFormat="1" x14ac:dyDescent="0.25">
      <c r="V605" s="631"/>
      <c r="AA605" s="632"/>
      <c r="AB605" s="632"/>
      <c r="AD605" s="632"/>
      <c r="AE605" s="633"/>
      <c r="AH605" s="634"/>
      <c r="AI605" s="634"/>
      <c r="AK605" s="632"/>
      <c r="AR605" s="632"/>
      <c r="AV605" s="632"/>
      <c r="AX605" s="632"/>
      <c r="BB605" s="632"/>
      <c r="BC605" s="632"/>
      <c r="BE605" s="632"/>
      <c r="BH605" s="67"/>
      <c r="BI605" s="635"/>
      <c r="BJ605" s="636"/>
      <c r="BK605" s="636"/>
      <c r="BL605" s="636"/>
      <c r="BM605" s="102"/>
      <c r="BN605" s="102"/>
      <c r="BO605" s="102"/>
      <c r="BP605" s="636"/>
      <c r="BQ605" s="636"/>
      <c r="BR605" s="636"/>
      <c r="BS605" s="636"/>
      <c r="BT605" s="636"/>
      <c r="BU605" s="636"/>
      <c r="BV605" s="636"/>
      <c r="BW605" s="636"/>
      <c r="BX605" s="636"/>
      <c r="BY605" s="636"/>
      <c r="BZ605" s="636"/>
      <c r="CA605" s="636"/>
      <c r="CB605" s="637"/>
      <c r="CC605" s="636"/>
      <c r="CD605" s="636"/>
      <c r="CE605" s="637"/>
      <c r="CF605" s="637"/>
      <c r="CG605" s="637"/>
      <c r="CH605" s="637"/>
      <c r="CI605" s="636"/>
      <c r="CJ605" s="636"/>
      <c r="CK605" s="637"/>
      <c r="CL605" s="637"/>
      <c r="CM605" s="637"/>
      <c r="CN605" s="705"/>
      <c r="CO605" s="88"/>
      <c r="CP605" s="88"/>
      <c r="CQ605" s="88"/>
      <c r="CR605" s="67"/>
      <c r="CS605" s="67"/>
      <c r="CT605" s="67"/>
      <c r="CU605" s="67"/>
      <c r="CV605" s="67"/>
      <c r="CW605" s="67"/>
      <c r="CX605" s="67"/>
      <c r="CY605" s="67"/>
      <c r="CZ605" s="67"/>
      <c r="DA605" s="67"/>
      <c r="DB605" s="67"/>
      <c r="DC605" s="67"/>
      <c r="DD605" s="67"/>
      <c r="DE605" s="67"/>
      <c r="DF605" s="67"/>
      <c r="DG605" s="67"/>
      <c r="DH605" s="67"/>
      <c r="DI605" s="67"/>
      <c r="DJ605" s="67"/>
      <c r="DK605" s="67"/>
      <c r="DL605" s="67"/>
      <c r="DM605" s="67"/>
      <c r="DN605" s="67"/>
      <c r="DO605" s="67"/>
      <c r="DP605" s="67"/>
      <c r="DQ605" s="67"/>
      <c r="DR605" s="67"/>
      <c r="DS605" s="67"/>
      <c r="DT605" s="67"/>
      <c r="DU605" s="67"/>
      <c r="DV605" s="67"/>
      <c r="DW605" s="67"/>
      <c r="DX605" s="67"/>
      <c r="DY605" s="67"/>
      <c r="DZ605" s="88"/>
      <c r="EA605" s="88"/>
      <c r="EB605" s="88"/>
      <c r="EC605" s="88"/>
      <c r="ED605" s="88"/>
      <c r="EE605" s="88"/>
      <c r="EF605" s="88"/>
      <c r="EG605" s="88"/>
    </row>
    <row r="606" spans="22:137" s="65" customFormat="1" x14ac:dyDescent="0.25">
      <c r="V606" s="631"/>
      <c r="AA606" s="632"/>
      <c r="AB606" s="632"/>
      <c r="AD606" s="632"/>
      <c r="AE606" s="633"/>
      <c r="AH606" s="634"/>
      <c r="AI606" s="634"/>
      <c r="AK606" s="632"/>
      <c r="AR606" s="632"/>
      <c r="AV606" s="632"/>
      <c r="AX606" s="632"/>
      <c r="BB606" s="632"/>
      <c r="BC606" s="632"/>
      <c r="BE606" s="632"/>
      <c r="BH606" s="67"/>
      <c r="BI606" s="635"/>
      <c r="BJ606" s="636"/>
      <c r="BK606" s="636"/>
      <c r="BL606" s="636"/>
      <c r="BM606" s="102"/>
      <c r="BN606" s="102"/>
      <c r="BO606" s="102"/>
      <c r="BP606" s="636"/>
      <c r="BQ606" s="636"/>
      <c r="BR606" s="636"/>
      <c r="BS606" s="636"/>
      <c r="BT606" s="636"/>
      <c r="BU606" s="636"/>
      <c r="BV606" s="636"/>
      <c r="BW606" s="636"/>
      <c r="BX606" s="636"/>
      <c r="BY606" s="636"/>
      <c r="BZ606" s="636"/>
      <c r="CA606" s="636"/>
      <c r="CB606" s="637"/>
      <c r="CC606" s="636"/>
      <c r="CD606" s="636"/>
      <c r="CE606" s="637"/>
      <c r="CF606" s="637"/>
      <c r="CG606" s="637"/>
      <c r="CH606" s="637"/>
      <c r="CI606" s="636"/>
      <c r="CJ606" s="636"/>
      <c r="CK606" s="637"/>
      <c r="CL606" s="637"/>
      <c r="CM606" s="637"/>
      <c r="CN606" s="705"/>
      <c r="CO606" s="88"/>
      <c r="CP606" s="88"/>
      <c r="CQ606" s="88"/>
      <c r="CR606" s="67"/>
      <c r="CS606" s="67"/>
      <c r="CT606" s="67"/>
      <c r="CU606" s="67"/>
      <c r="CV606" s="67"/>
      <c r="CW606" s="67"/>
      <c r="CX606" s="67"/>
      <c r="CY606" s="67"/>
      <c r="CZ606" s="67"/>
      <c r="DA606" s="67"/>
      <c r="DB606" s="67"/>
      <c r="DC606" s="67"/>
      <c r="DD606" s="67"/>
      <c r="DE606" s="67"/>
      <c r="DF606" s="67"/>
      <c r="DG606" s="67"/>
      <c r="DH606" s="67"/>
      <c r="DI606" s="67"/>
      <c r="DJ606" s="67"/>
      <c r="DK606" s="67"/>
      <c r="DL606" s="67"/>
      <c r="DM606" s="67"/>
      <c r="DN606" s="67"/>
      <c r="DO606" s="67"/>
      <c r="DP606" s="67"/>
      <c r="DQ606" s="67"/>
      <c r="DR606" s="67"/>
      <c r="DS606" s="67"/>
      <c r="DT606" s="67"/>
      <c r="DU606" s="67"/>
      <c r="DV606" s="67"/>
      <c r="DW606" s="67"/>
      <c r="DX606" s="67"/>
      <c r="DY606" s="67"/>
      <c r="DZ606" s="88"/>
      <c r="EA606" s="88"/>
      <c r="EB606" s="88"/>
      <c r="EC606" s="88"/>
      <c r="ED606" s="88"/>
      <c r="EE606" s="88"/>
      <c r="EF606" s="88"/>
      <c r="EG606" s="88"/>
    </row>
    <row r="607" spans="22:137" s="65" customFormat="1" x14ac:dyDescent="0.25">
      <c r="V607" s="631"/>
      <c r="AA607" s="632"/>
      <c r="AB607" s="632"/>
      <c r="AD607" s="632"/>
      <c r="AE607" s="633"/>
      <c r="AH607" s="634"/>
      <c r="AI607" s="634"/>
      <c r="AK607" s="632"/>
      <c r="AR607" s="632"/>
      <c r="AV607" s="632"/>
      <c r="AX607" s="632"/>
      <c r="BB607" s="632"/>
      <c r="BC607" s="632"/>
      <c r="BE607" s="632"/>
      <c r="BH607" s="67"/>
      <c r="BI607" s="635"/>
      <c r="BJ607" s="636"/>
      <c r="BK607" s="636"/>
      <c r="BL607" s="636"/>
      <c r="BM607" s="102"/>
      <c r="BN607" s="102"/>
      <c r="BO607" s="102"/>
      <c r="BP607" s="636"/>
      <c r="BQ607" s="636"/>
      <c r="BR607" s="636"/>
      <c r="BS607" s="636"/>
      <c r="BT607" s="636"/>
      <c r="BU607" s="636"/>
      <c r="BV607" s="636"/>
      <c r="BW607" s="636"/>
      <c r="BX607" s="636"/>
      <c r="BY607" s="636"/>
      <c r="BZ607" s="636"/>
      <c r="CA607" s="636"/>
      <c r="CB607" s="637"/>
      <c r="CC607" s="636"/>
      <c r="CD607" s="636"/>
      <c r="CE607" s="637"/>
      <c r="CF607" s="637"/>
      <c r="CG607" s="637"/>
      <c r="CH607" s="637"/>
      <c r="CI607" s="636"/>
      <c r="CJ607" s="636"/>
      <c r="CK607" s="637"/>
      <c r="CL607" s="637"/>
      <c r="CM607" s="637"/>
      <c r="CN607" s="705"/>
      <c r="CO607" s="88"/>
      <c r="CP607" s="88"/>
      <c r="CQ607" s="88"/>
      <c r="CR607" s="67"/>
      <c r="CS607" s="67"/>
      <c r="CT607" s="67"/>
      <c r="CU607" s="67"/>
      <c r="CV607" s="67"/>
      <c r="CW607" s="67"/>
      <c r="CX607" s="67"/>
      <c r="CY607" s="67"/>
      <c r="CZ607" s="67"/>
      <c r="DA607" s="67"/>
      <c r="DB607" s="67"/>
      <c r="DC607" s="67"/>
      <c r="DD607" s="67"/>
      <c r="DE607" s="67"/>
      <c r="DF607" s="67"/>
      <c r="DG607" s="67"/>
      <c r="DH607" s="67"/>
      <c r="DI607" s="67"/>
      <c r="DJ607" s="67"/>
      <c r="DK607" s="67"/>
      <c r="DL607" s="67"/>
      <c r="DM607" s="67"/>
      <c r="DN607" s="67"/>
      <c r="DO607" s="67"/>
      <c r="DP607" s="67"/>
      <c r="DQ607" s="67"/>
      <c r="DR607" s="67"/>
      <c r="DS607" s="67"/>
      <c r="DT607" s="67"/>
      <c r="DU607" s="67"/>
      <c r="DV607" s="67"/>
      <c r="DW607" s="67"/>
      <c r="DX607" s="67"/>
      <c r="DY607" s="67"/>
      <c r="DZ607" s="88"/>
      <c r="EA607" s="88"/>
      <c r="EB607" s="88"/>
      <c r="EC607" s="88"/>
      <c r="ED607" s="88"/>
      <c r="EE607" s="88"/>
      <c r="EF607" s="88"/>
      <c r="EG607" s="88"/>
    </row>
    <row r="608" spans="22:137" s="65" customFormat="1" x14ac:dyDescent="0.25">
      <c r="V608" s="631"/>
      <c r="AA608" s="632"/>
      <c r="AB608" s="632"/>
      <c r="AD608" s="632"/>
      <c r="AE608" s="633"/>
      <c r="AH608" s="634"/>
      <c r="AI608" s="634"/>
      <c r="AK608" s="632"/>
      <c r="AR608" s="632"/>
      <c r="AV608" s="632"/>
      <c r="AX608" s="632"/>
      <c r="BB608" s="632"/>
      <c r="BC608" s="632"/>
      <c r="BE608" s="632"/>
      <c r="BH608" s="67"/>
      <c r="BI608" s="635"/>
      <c r="BJ608" s="636"/>
      <c r="BK608" s="636"/>
      <c r="BL608" s="636"/>
      <c r="BM608" s="102"/>
      <c r="BN608" s="102"/>
      <c r="BO608" s="102"/>
      <c r="BP608" s="636"/>
      <c r="BQ608" s="636"/>
      <c r="BR608" s="636"/>
      <c r="BS608" s="636"/>
      <c r="BT608" s="636"/>
      <c r="BU608" s="636"/>
      <c r="BV608" s="636"/>
      <c r="BW608" s="636"/>
      <c r="BX608" s="636"/>
      <c r="BY608" s="636"/>
      <c r="BZ608" s="636"/>
      <c r="CA608" s="636"/>
      <c r="CB608" s="637"/>
      <c r="CC608" s="636"/>
      <c r="CD608" s="636"/>
      <c r="CE608" s="637"/>
      <c r="CF608" s="637"/>
      <c r="CG608" s="637"/>
      <c r="CH608" s="637"/>
      <c r="CI608" s="636"/>
      <c r="CJ608" s="636"/>
      <c r="CK608" s="637"/>
      <c r="CL608" s="637"/>
      <c r="CM608" s="637"/>
      <c r="CN608" s="705"/>
      <c r="CO608" s="88"/>
      <c r="CP608" s="88"/>
      <c r="CQ608" s="88"/>
      <c r="CR608" s="67"/>
      <c r="CS608" s="67"/>
      <c r="CT608" s="67"/>
      <c r="CU608" s="67"/>
      <c r="CV608" s="67"/>
      <c r="CW608" s="67"/>
      <c r="CX608" s="67"/>
      <c r="CY608" s="67"/>
      <c r="CZ608" s="67"/>
      <c r="DA608" s="67"/>
      <c r="DB608" s="67"/>
      <c r="DC608" s="67"/>
      <c r="DD608" s="67"/>
      <c r="DE608" s="67"/>
      <c r="DF608" s="67"/>
      <c r="DG608" s="67"/>
      <c r="DH608" s="67"/>
      <c r="DI608" s="67"/>
      <c r="DJ608" s="67"/>
      <c r="DK608" s="67"/>
      <c r="DL608" s="67"/>
      <c r="DM608" s="67"/>
      <c r="DN608" s="67"/>
      <c r="DO608" s="67"/>
      <c r="DP608" s="67"/>
      <c r="DQ608" s="67"/>
      <c r="DR608" s="67"/>
      <c r="DS608" s="67"/>
      <c r="DT608" s="67"/>
      <c r="DU608" s="67"/>
      <c r="DV608" s="67"/>
      <c r="DW608" s="67"/>
      <c r="DX608" s="67"/>
      <c r="DY608" s="67"/>
      <c r="DZ608" s="88"/>
      <c r="EA608" s="88"/>
      <c r="EB608" s="88"/>
      <c r="EC608" s="88"/>
      <c r="ED608" s="88"/>
      <c r="EE608" s="88"/>
      <c r="EF608" s="88"/>
      <c r="EG608" s="88"/>
    </row>
    <row r="609" spans="22:137" s="65" customFormat="1" x14ac:dyDescent="0.25">
      <c r="V609" s="631"/>
      <c r="AA609" s="632"/>
      <c r="AB609" s="632"/>
      <c r="AD609" s="632"/>
      <c r="AE609" s="633"/>
      <c r="AH609" s="634"/>
      <c r="AI609" s="634"/>
      <c r="AK609" s="632"/>
      <c r="AR609" s="632"/>
      <c r="AV609" s="632"/>
      <c r="AX609" s="632"/>
      <c r="BB609" s="632"/>
      <c r="BC609" s="632"/>
      <c r="BE609" s="632"/>
      <c r="BH609" s="67"/>
      <c r="BI609" s="635"/>
      <c r="BJ609" s="636"/>
      <c r="BK609" s="636"/>
      <c r="BL609" s="636"/>
      <c r="BM609" s="102"/>
      <c r="BN609" s="102"/>
      <c r="BO609" s="102"/>
      <c r="BP609" s="636"/>
      <c r="BQ609" s="636"/>
      <c r="BR609" s="636"/>
      <c r="BS609" s="636"/>
      <c r="BT609" s="636"/>
      <c r="BU609" s="636"/>
      <c r="BV609" s="636"/>
      <c r="BW609" s="636"/>
      <c r="BX609" s="636"/>
      <c r="BY609" s="636"/>
      <c r="BZ609" s="636"/>
      <c r="CA609" s="636"/>
      <c r="CB609" s="637"/>
      <c r="CC609" s="636"/>
      <c r="CD609" s="636"/>
      <c r="CE609" s="637"/>
      <c r="CF609" s="637"/>
      <c r="CG609" s="637"/>
      <c r="CH609" s="637"/>
      <c r="CI609" s="636"/>
      <c r="CJ609" s="636"/>
      <c r="CK609" s="637"/>
      <c r="CL609" s="637"/>
      <c r="CM609" s="637"/>
      <c r="CN609" s="705"/>
      <c r="CO609" s="88"/>
      <c r="CP609" s="88"/>
      <c r="CQ609" s="88"/>
      <c r="CR609" s="67"/>
      <c r="CS609" s="67"/>
      <c r="CT609" s="67"/>
      <c r="CU609" s="67"/>
      <c r="CV609" s="67"/>
      <c r="CW609" s="67"/>
      <c r="CX609" s="67"/>
      <c r="CY609" s="67"/>
      <c r="CZ609" s="67"/>
      <c r="DA609" s="67"/>
      <c r="DB609" s="67"/>
      <c r="DC609" s="67"/>
      <c r="DD609" s="67"/>
      <c r="DE609" s="67"/>
      <c r="DF609" s="67"/>
      <c r="DG609" s="67"/>
      <c r="DH609" s="67"/>
      <c r="DI609" s="67"/>
      <c r="DJ609" s="67"/>
      <c r="DK609" s="67"/>
      <c r="DL609" s="67"/>
      <c r="DM609" s="67"/>
      <c r="DN609" s="67"/>
      <c r="DO609" s="67"/>
      <c r="DP609" s="67"/>
      <c r="DQ609" s="67"/>
      <c r="DR609" s="67"/>
      <c r="DS609" s="67"/>
      <c r="DT609" s="67"/>
      <c r="DU609" s="67"/>
      <c r="DV609" s="67"/>
      <c r="DW609" s="67"/>
      <c r="DX609" s="67"/>
      <c r="DY609" s="67"/>
      <c r="DZ609" s="88"/>
      <c r="EA609" s="88"/>
      <c r="EB609" s="88"/>
      <c r="EC609" s="88"/>
      <c r="ED609" s="88"/>
      <c r="EE609" s="88"/>
      <c r="EF609" s="88"/>
      <c r="EG609" s="88"/>
    </row>
    <row r="610" spans="22:137" s="65" customFormat="1" x14ac:dyDescent="0.25">
      <c r="V610" s="631"/>
      <c r="AA610" s="632"/>
      <c r="AB610" s="632"/>
      <c r="AD610" s="632"/>
      <c r="AE610" s="633"/>
      <c r="AH610" s="634"/>
      <c r="AI610" s="634"/>
      <c r="AK610" s="632"/>
      <c r="AR610" s="632"/>
      <c r="AV610" s="632"/>
      <c r="AX610" s="632"/>
      <c r="BB610" s="632"/>
      <c r="BC610" s="632"/>
      <c r="BE610" s="632"/>
      <c r="BH610" s="67"/>
      <c r="BI610" s="635"/>
      <c r="BJ610" s="636"/>
      <c r="BK610" s="636"/>
      <c r="BL610" s="636"/>
      <c r="BM610" s="102"/>
      <c r="BN610" s="102"/>
      <c r="BO610" s="102"/>
      <c r="BP610" s="636"/>
      <c r="BQ610" s="636"/>
      <c r="BR610" s="636"/>
      <c r="BS610" s="636"/>
      <c r="BT610" s="636"/>
      <c r="BU610" s="636"/>
      <c r="BV610" s="636"/>
      <c r="BW610" s="636"/>
      <c r="BX610" s="636"/>
      <c r="BY610" s="636"/>
      <c r="BZ610" s="636"/>
      <c r="CA610" s="636"/>
      <c r="CB610" s="637"/>
      <c r="CC610" s="636"/>
      <c r="CD610" s="636"/>
      <c r="CE610" s="637"/>
      <c r="CF610" s="637"/>
      <c r="CG610" s="637"/>
      <c r="CH610" s="637"/>
      <c r="CI610" s="636"/>
      <c r="CJ610" s="636"/>
      <c r="CK610" s="637"/>
      <c r="CL610" s="637"/>
      <c r="CM610" s="637"/>
      <c r="CN610" s="705"/>
      <c r="CO610" s="88"/>
      <c r="CP610" s="88"/>
      <c r="CQ610" s="88"/>
      <c r="CR610" s="67"/>
      <c r="CS610" s="67"/>
      <c r="CT610" s="67"/>
      <c r="CU610" s="67"/>
      <c r="CV610" s="67"/>
      <c r="CW610" s="67"/>
      <c r="CX610" s="67"/>
      <c r="CY610" s="67"/>
      <c r="CZ610" s="67"/>
      <c r="DA610" s="67"/>
      <c r="DB610" s="67"/>
      <c r="DC610" s="67"/>
      <c r="DD610" s="67"/>
      <c r="DE610" s="67"/>
      <c r="DF610" s="67"/>
      <c r="DG610" s="67"/>
      <c r="DH610" s="67"/>
      <c r="DI610" s="67"/>
      <c r="DJ610" s="67"/>
      <c r="DK610" s="67"/>
      <c r="DL610" s="67"/>
      <c r="DM610" s="67"/>
      <c r="DN610" s="67"/>
      <c r="DO610" s="67"/>
      <c r="DP610" s="67"/>
      <c r="DQ610" s="67"/>
      <c r="DR610" s="67"/>
      <c r="DS610" s="67"/>
      <c r="DT610" s="67"/>
      <c r="DU610" s="67"/>
      <c r="DV610" s="67"/>
      <c r="DW610" s="67"/>
      <c r="DX610" s="67"/>
      <c r="DY610" s="67"/>
      <c r="DZ610" s="88"/>
      <c r="EA610" s="88"/>
      <c r="EB610" s="88"/>
      <c r="EC610" s="88"/>
      <c r="ED610" s="88"/>
      <c r="EE610" s="88"/>
      <c r="EF610" s="88"/>
      <c r="EG610" s="88"/>
    </row>
    <row r="611" spans="22:137" s="65" customFormat="1" x14ac:dyDescent="0.25">
      <c r="V611" s="631"/>
      <c r="AA611" s="632"/>
      <c r="AB611" s="632"/>
      <c r="AD611" s="632"/>
      <c r="AE611" s="633"/>
      <c r="AH611" s="634"/>
      <c r="AI611" s="634"/>
      <c r="AK611" s="632"/>
      <c r="AR611" s="632"/>
      <c r="AV611" s="632"/>
      <c r="AX611" s="632"/>
      <c r="BB611" s="632"/>
      <c r="BC611" s="632"/>
      <c r="BE611" s="632"/>
      <c r="BH611" s="67"/>
      <c r="BI611" s="635"/>
      <c r="BJ611" s="636"/>
      <c r="BK611" s="636"/>
      <c r="BL611" s="636"/>
      <c r="BM611" s="102"/>
      <c r="BN611" s="102"/>
      <c r="BO611" s="102"/>
      <c r="BP611" s="636"/>
      <c r="BQ611" s="636"/>
      <c r="BR611" s="636"/>
      <c r="BS611" s="636"/>
      <c r="BT611" s="636"/>
      <c r="BU611" s="636"/>
      <c r="BV611" s="636"/>
      <c r="BW611" s="636"/>
      <c r="BX611" s="636"/>
      <c r="BY611" s="636"/>
      <c r="BZ611" s="636"/>
      <c r="CA611" s="636"/>
      <c r="CB611" s="637"/>
      <c r="CC611" s="636"/>
      <c r="CD611" s="636"/>
      <c r="CE611" s="637"/>
      <c r="CF611" s="637"/>
      <c r="CG611" s="637"/>
      <c r="CH611" s="637"/>
      <c r="CI611" s="636"/>
      <c r="CJ611" s="636"/>
      <c r="CK611" s="637"/>
      <c r="CL611" s="637"/>
      <c r="CM611" s="637"/>
      <c r="CN611" s="705"/>
      <c r="CO611" s="88"/>
      <c r="CP611" s="88"/>
      <c r="CQ611" s="88"/>
      <c r="CR611" s="67"/>
      <c r="CS611" s="67"/>
      <c r="CT611" s="67"/>
      <c r="CU611" s="67"/>
      <c r="CV611" s="67"/>
      <c r="CW611" s="67"/>
      <c r="CX611" s="67"/>
      <c r="CY611" s="67"/>
      <c r="CZ611" s="67"/>
      <c r="DA611" s="67"/>
      <c r="DB611" s="67"/>
      <c r="DC611" s="67"/>
      <c r="DD611" s="67"/>
      <c r="DE611" s="67"/>
      <c r="DF611" s="67"/>
      <c r="DG611" s="67"/>
      <c r="DH611" s="67"/>
      <c r="DI611" s="67"/>
      <c r="DJ611" s="67"/>
      <c r="DK611" s="67"/>
      <c r="DL611" s="67"/>
      <c r="DM611" s="67"/>
      <c r="DN611" s="67"/>
      <c r="DO611" s="67"/>
      <c r="DP611" s="67"/>
      <c r="DQ611" s="67"/>
      <c r="DR611" s="67"/>
      <c r="DS611" s="67"/>
      <c r="DT611" s="67"/>
      <c r="DU611" s="67"/>
      <c r="DV611" s="67"/>
      <c r="DW611" s="67"/>
      <c r="DX611" s="67"/>
      <c r="DY611" s="67"/>
      <c r="DZ611" s="88"/>
      <c r="EA611" s="88"/>
      <c r="EB611" s="88"/>
      <c r="EC611" s="88"/>
      <c r="ED611" s="88"/>
      <c r="EE611" s="88"/>
      <c r="EF611" s="88"/>
      <c r="EG611" s="88"/>
    </row>
    <row r="612" spans="22:137" s="65" customFormat="1" x14ac:dyDescent="0.25">
      <c r="V612" s="631"/>
      <c r="AA612" s="632"/>
      <c r="AB612" s="632"/>
      <c r="AD612" s="632"/>
      <c r="AE612" s="633"/>
      <c r="AH612" s="634"/>
      <c r="AI612" s="634"/>
      <c r="AK612" s="632"/>
      <c r="AR612" s="632"/>
      <c r="AV612" s="632"/>
      <c r="AX612" s="632"/>
      <c r="BB612" s="632"/>
      <c r="BC612" s="632"/>
      <c r="BE612" s="632"/>
      <c r="BH612" s="67"/>
      <c r="BI612" s="635"/>
      <c r="BJ612" s="636"/>
      <c r="BK612" s="636"/>
      <c r="BL612" s="636"/>
      <c r="BM612" s="102"/>
      <c r="BN612" s="102"/>
      <c r="BO612" s="102"/>
      <c r="BP612" s="636"/>
      <c r="BQ612" s="636"/>
      <c r="BR612" s="636"/>
      <c r="BS612" s="636"/>
      <c r="BT612" s="636"/>
      <c r="BU612" s="636"/>
      <c r="BV612" s="636"/>
      <c r="BW612" s="636"/>
      <c r="BX612" s="636"/>
      <c r="BY612" s="636"/>
      <c r="BZ612" s="636"/>
      <c r="CA612" s="636"/>
      <c r="CB612" s="637"/>
      <c r="CC612" s="636"/>
      <c r="CD612" s="636"/>
      <c r="CE612" s="637"/>
      <c r="CF612" s="637"/>
      <c r="CG612" s="637"/>
      <c r="CH612" s="637"/>
      <c r="CI612" s="636"/>
      <c r="CJ612" s="636"/>
      <c r="CK612" s="637"/>
      <c r="CL612" s="637"/>
      <c r="CM612" s="637"/>
      <c r="CN612" s="705"/>
      <c r="CO612" s="88"/>
      <c r="CP612" s="88"/>
      <c r="CQ612" s="88"/>
      <c r="CR612" s="67"/>
      <c r="CS612" s="67"/>
      <c r="CT612" s="67"/>
      <c r="CU612" s="67"/>
      <c r="CV612" s="67"/>
      <c r="CW612" s="67"/>
      <c r="CX612" s="67"/>
      <c r="CY612" s="67"/>
      <c r="CZ612" s="67"/>
      <c r="DA612" s="67"/>
      <c r="DB612" s="67"/>
      <c r="DC612" s="67"/>
      <c r="DD612" s="67"/>
      <c r="DE612" s="67"/>
      <c r="DF612" s="67"/>
      <c r="DG612" s="67"/>
      <c r="DH612" s="67"/>
      <c r="DI612" s="67"/>
      <c r="DJ612" s="67"/>
      <c r="DK612" s="67"/>
      <c r="DL612" s="67"/>
      <c r="DM612" s="67"/>
      <c r="DN612" s="67"/>
      <c r="DO612" s="67"/>
      <c r="DP612" s="67"/>
      <c r="DQ612" s="67"/>
      <c r="DR612" s="67"/>
      <c r="DS612" s="67"/>
      <c r="DT612" s="67"/>
      <c r="DU612" s="67"/>
      <c r="DV612" s="67"/>
      <c r="DW612" s="67"/>
      <c r="DX612" s="67"/>
      <c r="DY612" s="67"/>
      <c r="DZ612" s="88"/>
      <c r="EA612" s="88"/>
      <c r="EB612" s="88"/>
      <c r="EC612" s="88"/>
      <c r="ED612" s="88"/>
      <c r="EE612" s="88"/>
      <c r="EF612" s="88"/>
      <c r="EG612" s="88"/>
    </row>
    <row r="613" spans="22:137" s="65" customFormat="1" x14ac:dyDescent="0.25">
      <c r="V613" s="631"/>
      <c r="AA613" s="632"/>
      <c r="AB613" s="632"/>
      <c r="AD613" s="632"/>
      <c r="AE613" s="633"/>
      <c r="AH613" s="634"/>
      <c r="AI613" s="634"/>
      <c r="AK613" s="632"/>
      <c r="AR613" s="632"/>
      <c r="AV613" s="632"/>
      <c r="AX613" s="632"/>
      <c r="BB613" s="632"/>
      <c r="BC613" s="632"/>
      <c r="BE613" s="632"/>
      <c r="BH613" s="67"/>
      <c r="BI613" s="635"/>
      <c r="BJ613" s="636"/>
      <c r="BK613" s="636"/>
      <c r="BL613" s="636"/>
      <c r="BM613" s="102"/>
      <c r="BN613" s="102"/>
      <c r="BO613" s="102"/>
      <c r="BP613" s="636"/>
      <c r="BQ613" s="636"/>
      <c r="BR613" s="636"/>
      <c r="BS613" s="636"/>
      <c r="BT613" s="636"/>
      <c r="BU613" s="636"/>
      <c r="BV613" s="636"/>
      <c r="BW613" s="636"/>
      <c r="BX613" s="636"/>
      <c r="BY613" s="636"/>
      <c r="BZ613" s="636"/>
      <c r="CA613" s="636"/>
      <c r="CB613" s="637"/>
      <c r="CC613" s="636"/>
      <c r="CD613" s="636"/>
      <c r="CE613" s="637"/>
      <c r="CF613" s="637"/>
      <c r="CG613" s="637"/>
      <c r="CH613" s="637"/>
      <c r="CI613" s="636"/>
      <c r="CJ613" s="636"/>
      <c r="CK613" s="637"/>
      <c r="CL613" s="637"/>
      <c r="CM613" s="637"/>
      <c r="CN613" s="705"/>
      <c r="CO613" s="88"/>
      <c r="CP613" s="88"/>
      <c r="CQ613" s="88"/>
      <c r="CR613" s="67"/>
      <c r="CS613" s="67"/>
      <c r="CT613" s="67"/>
      <c r="CU613" s="67"/>
      <c r="CV613" s="67"/>
      <c r="CW613" s="67"/>
      <c r="CX613" s="67"/>
      <c r="CY613" s="67"/>
      <c r="CZ613" s="67"/>
      <c r="DA613" s="67"/>
      <c r="DB613" s="67"/>
      <c r="DC613" s="67"/>
      <c r="DD613" s="67"/>
      <c r="DE613" s="67"/>
      <c r="DF613" s="67"/>
      <c r="DG613" s="67"/>
      <c r="DH613" s="67"/>
      <c r="DI613" s="67"/>
      <c r="DJ613" s="67"/>
      <c r="DK613" s="67"/>
      <c r="DL613" s="67"/>
      <c r="DM613" s="67"/>
      <c r="DN613" s="67"/>
      <c r="DO613" s="67"/>
      <c r="DP613" s="67"/>
      <c r="DQ613" s="67"/>
      <c r="DR613" s="67"/>
      <c r="DS613" s="67"/>
      <c r="DT613" s="67"/>
      <c r="DU613" s="67"/>
      <c r="DV613" s="67"/>
      <c r="DW613" s="67"/>
      <c r="DX613" s="67"/>
      <c r="DY613" s="67"/>
      <c r="DZ613" s="88"/>
      <c r="EA613" s="88"/>
      <c r="EB613" s="88"/>
      <c r="EC613" s="88"/>
      <c r="ED613" s="88"/>
      <c r="EE613" s="88"/>
      <c r="EF613" s="88"/>
      <c r="EG613" s="88"/>
    </row>
    <row r="614" spans="22:137" s="65" customFormat="1" x14ac:dyDescent="0.25">
      <c r="V614" s="631"/>
      <c r="AA614" s="632"/>
      <c r="AB614" s="632"/>
      <c r="AD614" s="632"/>
      <c r="AE614" s="633"/>
      <c r="AH614" s="634"/>
      <c r="AI614" s="634"/>
      <c r="AK614" s="632"/>
      <c r="AR614" s="632"/>
      <c r="AV614" s="632"/>
      <c r="AX614" s="632"/>
      <c r="BB614" s="632"/>
      <c r="BC614" s="632"/>
      <c r="BE614" s="632"/>
      <c r="BH614" s="67"/>
      <c r="BI614" s="635"/>
      <c r="BJ614" s="636"/>
      <c r="BK614" s="636"/>
      <c r="BL614" s="636"/>
      <c r="BM614" s="102"/>
      <c r="BN614" s="102"/>
      <c r="BO614" s="102"/>
      <c r="BP614" s="636"/>
      <c r="BQ614" s="636"/>
      <c r="BR614" s="636"/>
      <c r="BS614" s="636"/>
      <c r="BT614" s="636"/>
      <c r="BU614" s="636"/>
      <c r="BV614" s="636"/>
      <c r="BW614" s="636"/>
      <c r="BX614" s="636"/>
      <c r="BY614" s="636"/>
      <c r="BZ614" s="636"/>
      <c r="CA614" s="636"/>
      <c r="CB614" s="637"/>
      <c r="CC614" s="636"/>
      <c r="CD614" s="636"/>
      <c r="CE614" s="637"/>
      <c r="CF614" s="637"/>
      <c r="CG614" s="637"/>
      <c r="CH614" s="637"/>
      <c r="CI614" s="636"/>
      <c r="CJ614" s="636"/>
      <c r="CK614" s="637"/>
      <c r="CL614" s="637"/>
      <c r="CM614" s="637"/>
      <c r="CN614" s="705"/>
      <c r="CO614" s="88"/>
      <c r="CP614" s="88"/>
      <c r="CQ614" s="88"/>
      <c r="CR614" s="67"/>
      <c r="CS614" s="67"/>
      <c r="CT614" s="67"/>
      <c r="CU614" s="67"/>
      <c r="CV614" s="67"/>
      <c r="CW614" s="67"/>
      <c r="CX614" s="67"/>
      <c r="CY614" s="67"/>
      <c r="CZ614" s="67"/>
      <c r="DA614" s="67"/>
      <c r="DB614" s="67"/>
      <c r="DC614" s="67"/>
      <c r="DD614" s="67"/>
      <c r="DE614" s="67"/>
      <c r="DF614" s="67"/>
      <c r="DG614" s="67"/>
      <c r="DH614" s="67"/>
      <c r="DI614" s="67"/>
      <c r="DJ614" s="67"/>
      <c r="DK614" s="67"/>
      <c r="DL614" s="67"/>
      <c r="DM614" s="67"/>
      <c r="DN614" s="67"/>
      <c r="DO614" s="67"/>
      <c r="DP614" s="67"/>
      <c r="DQ614" s="67"/>
      <c r="DR614" s="67"/>
      <c r="DS614" s="67"/>
      <c r="DT614" s="67"/>
      <c r="DU614" s="67"/>
      <c r="DV614" s="67"/>
      <c r="DW614" s="67"/>
      <c r="DX614" s="67"/>
      <c r="DY614" s="67"/>
      <c r="DZ614" s="88"/>
      <c r="EA614" s="88"/>
      <c r="EB614" s="88"/>
      <c r="EC614" s="88"/>
      <c r="ED614" s="88"/>
      <c r="EE614" s="88"/>
      <c r="EF614" s="88"/>
      <c r="EG614" s="88"/>
    </row>
    <row r="615" spans="22:137" s="65" customFormat="1" x14ac:dyDescent="0.25">
      <c r="V615" s="631"/>
      <c r="AA615" s="632"/>
      <c r="AB615" s="632"/>
      <c r="AD615" s="632"/>
      <c r="AE615" s="633"/>
      <c r="AH615" s="634"/>
      <c r="AI615" s="634"/>
      <c r="AK615" s="632"/>
      <c r="AR615" s="632"/>
      <c r="AV615" s="632"/>
      <c r="AX615" s="632"/>
      <c r="BB615" s="632"/>
      <c r="BC615" s="632"/>
      <c r="BE615" s="632"/>
      <c r="BH615" s="67"/>
      <c r="BI615" s="635"/>
      <c r="BJ615" s="636"/>
      <c r="BK615" s="636"/>
      <c r="BL615" s="636"/>
      <c r="BM615" s="102"/>
      <c r="BN615" s="102"/>
      <c r="BO615" s="102"/>
      <c r="BP615" s="636"/>
      <c r="BQ615" s="636"/>
      <c r="BR615" s="636"/>
      <c r="BS615" s="636"/>
      <c r="BT615" s="636"/>
      <c r="BU615" s="636"/>
      <c r="BV615" s="636"/>
      <c r="BW615" s="636"/>
      <c r="BX615" s="636"/>
      <c r="BY615" s="636"/>
      <c r="BZ615" s="636"/>
      <c r="CA615" s="636"/>
      <c r="CB615" s="637"/>
      <c r="CC615" s="636"/>
      <c r="CD615" s="636"/>
      <c r="CE615" s="637"/>
      <c r="CF615" s="637"/>
      <c r="CG615" s="637"/>
      <c r="CH615" s="637"/>
      <c r="CI615" s="636"/>
      <c r="CJ615" s="636"/>
      <c r="CK615" s="637"/>
      <c r="CL615" s="637"/>
      <c r="CM615" s="637"/>
      <c r="CN615" s="705"/>
      <c r="CO615" s="88"/>
      <c r="CP615" s="88"/>
      <c r="CQ615" s="88"/>
      <c r="CR615" s="67"/>
      <c r="CS615" s="67"/>
      <c r="CT615" s="67"/>
      <c r="CU615" s="67"/>
      <c r="CV615" s="67"/>
      <c r="CW615" s="67"/>
      <c r="CX615" s="67"/>
      <c r="CY615" s="67"/>
      <c r="CZ615" s="67"/>
      <c r="DA615" s="67"/>
      <c r="DB615" s="67"/>
      <c r="DC615" s="67"/>
      <c r="DD615" s="67"/>
      <c r="DE615" s="67"/>
      <c r="DF615" s="67"/>
      <c r="DG615" s="67"/>
      <c r="DH615" s="67"/>
      <c r="DI615" s="67"/>
      <c r="DJ615" s="67"/>
      <c r="DK615" s="67"/>
      <c r="DL615" s="67"/>
      <c r="DM615" s="67"/>
      <c r="DN615" s="67"/>
      <c r="DO615" s="67"/>
      <c r="DP615" s="67"/>
      <c r="DQ615" s="67"/>
      <c r="DR615" s="67"/>
      <c r="DS615" s="67"/>
      <c r="DT615" s="67"/>
      <c r="DU615" s="67"/>
      <c r="DV615" s="67"/>
      <c r="DW615" s="67"/>
      <c r="DX615" s="67"/>
      <c r="DY615" s="67"/>
      <c r="DZ615" s="88"/>
      <c r="EA615" s="88"/>
      <c r="EB615" s="88"/>
      <c r="EC615" s="88"/>
      <c r="ED615" s="88"/>
      <c r="EE615" s="88"/>
      <c r="EF615" s="88"/>
      <c r="EG615" s="88"/>
    </row>
    <row r="616" spans="22:137" s="65" customFormat="1" x14ac:dyDescent="0.25">
      <c r="V616" s="631"/>
      <c r="AA616" s="632"/>
      <c r="AB616" s="632"/>
      <c r="AD616" s="632"/>
      <c r="AE616" s="633"/>
      <c r="AH616" s="634"/>
      <c r="AI616" s="634"/>
      <c r="AK616" s="632"/>
      <c r="AR616" s="632"/>
      <c r="AV616" s="632"/>
      <c r="AX616" s="632"/>
      <c r="BB616" s="632"/>
      <c r="BC616" s="632"/>
      <c r="BE616" s="632"/>
      <c r="BH616" s="67"/>
      <c r="BI616" s="635"/>
      <c r="BJ616" s="636"/>
      <c r="BK616" s="636"/>
      <c r="BL616" s="636"/>
      <c r="BM616" s="102"/>
      <c r="BN616" s="102"/>
      <c r="BO616" s="102"/>
      <c r="BP616" s="636"/>
      <c r="BQ616" s="636"/>
      <c r="BR616" s="636"/>
      <c r="BS616" s="636"/>
      <c r="BT616" s="636"/>
      <c r="BU616" s="636"/>
      <c r="BV616" s="636"/>
      <c r="BW616" s="636"/>
      <c r="BX616" s="636"/>
      <c r="BY616" s="636"/>
      <c r="BZ616" s="636"/>
      <c r="CA616" s="636"/>
      <c r="CB616" s="637"/>
      <c r="CC616" s="636"/>
      <c r="CD616" s="636"/>
      <c r="CE616" s="637"/>
      <c r="CF616" s="637"/>
      <c r="CG616" s="637"/>
      <c r="CH616" s="637"/>
      <c r="CI616" s="636"/>
      <c r="CJ616" s="636"/>
      <c r="CK616" s="637"/>
      <c r="CL616" s="637"/>
      <c r="CM616" s="637"/>
      <c r="CN616" s="705"/>
      <c r="CO616" s="88"/>
      <c r="CP616" s="88"/>
      <c r="CQ616" s="88"/>
      <c r="CR616" s="67"/>
      <c r="CS616" s="67"/>
      <c r="CT616" s="67"/>
      <c r="CU616" s="67"/>
      <c r="CV616" s="67"/>
      <c r="CW616" s="67"/>
      <c r="CX616" s="67"/>
      <c r="CY616" s="67"/>
      <c r="CZ616" s="67"/>
      <c r="DA616" s="67"/>
      <c r="DB616" s="67"/>
      <c r="DC616" s="67"/>
      <c r="DD616" s="67"/>
      <c r="DE616" s="67"/>
      <c r="DF616" s="67"/>
      <c r="DG616" s="67"/>
      <c r="DH616" s="67"/>
      <c r="DI616" s="67"/>
      <c r="DJ616" s="67"/>
      <c r="DK616" s="67"/>
      <c r="DL616" s="67"/>
      <c r="DM616" s="67"/>
      <c r="DN616" s="67"/>
      <c r="DO616" s="67"/>
      <c r="DP616" s="67"/>
      <c r="DQ616" s="67"/>
      <c r="DR616" s="67"/>
      <c r="DS616" s="67"/>
      <c r="DT616" s="67"/>
      <c r="DU616" s="67"/>
      <c r="DV616" s="67"/>
      <c r="DW616" s="67"/>
      <c r="DX616" s="67"/>
      <c r="DY616" s="67"/>
      <c r="DZ616" s="88"/>
      <c r="EA616" s="88"/>
      <c r="EB616" s="88"/>
      <c r="EC616" s="88"/>
      <c r="ED616" s="88"/>
      <c r="EE616" s="88"/>
      <c r="EF616" s="88"/>
      <c r="EG616" s="88"/>
    </row>
    <row r="617" spans="22:137" s="65" customFormat="1" x14ac:dyDescent="0.25">
      <c r="V617" s="631"/>
      <c r="AA617" s="632"/>
      <c r="AB617" s="632"/>
      <c r="AD617" s="632"/>
      <c r="AE617" s="633"/>
      <c r="AH617" s="634"/>
      <c r="AI617" s="634"/>
      <c r="AK617" s="632"/>
      <c r="AR617" s="632"/>
      <c r="AV617" s="632"/>
      <c r="AX617" s="632"/>
      <c r="BB617" s="632"/>
      <c r="BC617" s="632"/>
      <c r="BE617" s="632"/>
      <c r="BH617" s="67"/>
      <c r="BI617" s="635"/>
      <c r="BJ617" s="636"/>
      <c r="BK617" s="636"/>
      <c r="BL617" s="636"/>
      <c r="BM617" s="102"/>
      <c r="BN617" s="102"/>
      <c r="BO617" s="102"/>
      <c r="BP617" s="636"/>
      <c r="BQ617" s="636"/>
      <c r="BR617" s="636"/>
      <c r="BS617" s="636"/>
      <c r="BT617" s="636"/>
      <c r="BU617" s="636"/>
      <c r="BV617" s="636"/>
      <c r="BW617" s="636"/>
      <c r="BX617" s="636"/>
      <c r="BY617" s="636"/>
      <c r="BZ617" s="636"/>
      <c r="CA617" s="636"/>
      <c r="CB617" s="637"/>
      <c r="CC617" s="636"/>
      <c r="CD617" s="636"/>
      <c r="CE617" s="637"/>
      <c r="CF617" s="637"/>
      <c r="CG617" s="637"/>
      <c r="CH617" s="637"/>
      <c r="CI617" s="636"/>
      <c r="CJ617" s="636"/>
      <c r="CK617" s="637"/>
      <c r="CL617" s="637"/>
      <c r="CM617" s="637"/>
      <c r="CN617" s="705"/>
      <c r="CO617" s="88"/>
      <c r="CP617" s="88"/>
      <c r="CQ617" s="88"/>
      <c r="CR617" s="67"/>
      <c r="CS617" s="67"/>
      <c r="CT617" s="67"/>
      <c r="CU617" s="67"/>
      <c r="CV617" s="67"/>
      <c r="CW617" s="67"/>
      <c r="CX617" s="67"/>
      <c r="CY617" s="67"/>
      <c r="CZ617" s="67"/>
      <c r="DA617" s="67"/>
      <c r="DB617" s="67"/>
      <c r="DC617" s="67"/>
      <c r="DD617" s="67"/>
      <c r="DE617" s="67"/>
      <c r="DF617" s="67"/>
      <c r="DG617" s="67"/>
      <c r="DH617" s="67"/>
      <c r="DI617" s="67"/>
      <c r="DJ617" s="67"/>
      <c r="DK617" s="67"/>
      <c r="DL617" s="67"/>
      <c r="DM617" s="67"/>
      <c r="DN617" s="67"/>
      <c r="DO617" s="67"/>
      <c r="DP617" s="67"/>
      <c r="DQ617" s="67"/>
      <c r="DR617" s="67"/>
      <c r="DS617" s="67"/>
      <c r="DT617" s="67"/>
      <c r="DU617" s="67"/>
      <c r="DV617" s="67"/>
      <c r="DW617" s="67"/>
      <c r="DX617" s="67"/>
      <c r="DY617" s="67"/>
      <c r="DZ617" s="88"/>
      <c r="EA617" s="88"/>
      <c r="EB617" s="88"/>
      <c r="EC617" s="88"/>
      <c r="ED617" s="88"/>
      <c r="EE617" s="88"/>
      <c r="EF617" s="88"/>
      <c r="EG617" s="88"/>
    </row>
    <row r="618" spans="22:137" s="65" customFormat="1" x14ac:dyDescent="0.25">
      <c r="V618" s="631"/>
      <c r="AA618" s="632"/>
      <c r="AB618" s="632"/>
      <c r="AD618" s="632"/>
      <c r="AE618" s="633"/>
      <c r="AH618" s="634"/>
      <c r="AI618" s="634"/>
      <c r="AK618" s="632"/>
      <c r="AR618" s="632"/>
      <c r="AV618" s="632"/>
      <c r="AX618" s="632"/>
      <c r="BB618" s="632"/>
      <c r="BC618" s="632"/>
      <c r="BE618" s="632"/>
      <c r="BH618" s="67"/>
      <c r="BI618" s="635"/>
      <c r="BJ618" s="636"/>
      <c r="BK618" s="636"/>
      <c r="BL618" s="636"/>
      <c r="BM618" s="102"/>
      <c r="BN618" s="102"/>
      <c r="BO618" s="102"/>
      <c r="BP618" s="636"/>
      <c r="BQ618" s="636"/>
      <c r="BR618" s="636"/>
      <c r="BS618" s="636"/>
      <c r="BT618" s="636"/>
      <c r="BU618" s="636"/>
      <c r="BV618" s="636"/>
      <c r="BW618" s="636"/>
      <c r="BX618" s="636"/>
      <c r="BY618" s="636"/>
      <c r="BZ618" s="636"/>
      <c r="CA618" s="636"/>
      <c r="CB618" s="637"/>
      <c r="CC618" s="636"/>
      <c r="CD618" s="636"/>
      <c r="CE618" s="637"/>
      <c r="CF618" s="637"/>
      <c r="CG618" s="637"/>
      <c r="CH618" s="637"/>
      <c r="CI618" s="636"/>
      <c r="CJ618" s="636"/>
      <c r="CK618" s="637"/>
      <c r="CL618" s="637"/>
      <c r="CM618" s="637"/>
      <c r="CN618" s="705"/>
      <c r="CO618" s="88"/>
      <c r="CP618" s="88"/>
      <c r="CQ618" s="88"/>
      <c r="CR618" s="67"/>
      <c r="CS618" s="67"/>
      <c r="CT618" s="67"/>
      <c r="CU618" s="67"/>
      <c r="CV618" s="67"/>
      <c r="CW618" s="67"/>
      <c r="CX618" s="67"/>
      <c r="CY618" s="67"/>
      <c r="CZ618" s="67"/>
      <c r="DA618" s="67"/>
      <c r="DB618" s="67"/>
      <c r="DC618" s="67"/>
      <c r="DD618" s="67"/>
      <c r="DE618" s="67"/>
      <c r="DF618" s="67"/>
      <c r="DG618" s="67"/>
      <c r="DH618" s="67"/>
      <c r="DI618" s="67"/>
      <c r="DJ618" s="67"/>
      <c r="DK618" s="67"/>
      <c r="DL618" s="67"/>
      <c r="DM618" s="67"/>
      <c r="DN618" s="67"/>
      <c r="DO618" s="67"/>
      <c r="DP618" s="67"/>
      <c r="DQ618" s="67"/>
      <c r="DR618" s="67"/>
      <c r="DS618" s="67"/>
      <c r="DT618" s="67"/>
      <c r="DU618" s="67"/>
      <c r="DV618" s="67"/>
      <c r="DW618" s="67"/>
      <c r="DX618" s="67"/>
      <c r="DY618" s="67"/>
      <c r="DZ618" s="88"/>
      <c r="EA618" s="88"/>
      <c r="EB618" s="88"/>
      <c r="EC618" s="88"/>
      <c r="ED618" s="88"/>
      <c r="EE618" s="88"/>
      <c r="EF618" s="88"/>
      <c r="EG618" s="88"/>
    </row>
    <row r="619" spans="22:137" s="65" customFormat="1" x14ac:dyDescent="0.25">
      <c r="V619" s="631"/>
      <c r="AA619" s="632"/>
      <c r="AB619" s="632"/>
      <c r="AD619" s="632"/>
      <c r="AE619" s="633"/>
      <c r="AH619" s="634"/>
      <c r="AI619" s="634"/>
      <c r="AK619" s="632"/>
      <c r="AR619" s="632"/>
      <c r="AV619" s="632"/>
      <c r="AX619" s="632"/>
      <c r="BB619" s="632"/>
      <c r="BC619" s="632"/>
      <c r="BE619" s="632"/>
      <c r="BH619" s="67"/>
      <c r="BI619" s="635"/>
      <c r="BJ619" s="636"/>
      <c r="BK619" s="636"/>
      <c r="BL619" s="636"/>
      <c r="BM619" s="102"/>
      <c r="BN619" s="102"/>
      <c r="BO619" s="102"/>
      <c r="BP619" s="636"/>
      <c r="BQ619" s="636"/>
      <c r="BR619" s="636"/>
      <c r="BS619" s="636"/>
      <c r="BT619" s="636"/>
      <c r="BU619" s="636"/>
      <c r="BV619" s="636"/>
      <c r="BW619" s="636"/>
      <c r="BX619" s="636"/>
      <c r="BY619" s="636"/>
      <c r="BZ619" s="636"/>
      <c r="CA619" s="636"/>
      <c r="CB619" s="637"/>
      <c r="CC619" s="636"/>
      <c r="CD619" s="636"/>
      <c r="CE619" s="637"/>
      <c r="CF619" s="637"/>
      <c r="CG619" s="637"/>
      <c r="CH619" s="637"/>
      <c r="CI619" s="636"/>
      <c r="CJ619" s="636"/>
      <c r="CK619" s="637"/>
      <c r="CL619" s="637"/>
      <c r="CM619" s="637"/>
      <c r="CN619" s="705"/>
      <c r="CO619" s="88"/>
      <c r="CP619" s="88"/>
      <c r="CQ619" s="88"/>
      <c r="CR619" s="67"/>
      <c r="CS619" s="67"/>
      <c r="CT619" s="67"/>
      <c r="CU619" s="67"/>
      <c r="CV619" s="67"/>
      <c r="CW619" s="67"/>
      <c r="CX619" s="67"/>
      <c r="CY619" s="67"/>
      <c r="CZ619" s="67"/>
      <c r="DA619" s="67"/>
      <c r="DB619" s="67"/>
      <c r="DC619" s="67"/>
      <c r="DD619" s="67"/>
      <c r="DE619" s="67"/>
      <c r="DF619" s="67"/>
      <c r="DG619" s="67"/>
      <c r="DH619" s="67"/>
      <c r="DI619" s="67"/>
      <c r="DJ619" s="67"/>
      <c r="DK619" s="67"/>
      <c r="DL619" s="67"/>
      <c r="DM619" s="67"/>
      <c r="DN619" s="67"/>
      <c r="DO619" s="67"/>
      <c r="DP619" s="67"/>
      <c r="DQ619" s="67"/>
      <c r="DR619" s="67"/>
      <c r="DS619" s="67"/>
      <c r="DT619" s="67"/>
      <c r="DU619" s="67"/>
      <c r="DV619" s="67"/>
      <c r="DW619" s="67"/>
      <c r="DX619" s="67"/>
      <c r="DY619" s="67"/>
      <c r="DZ619" s="88"/>
      <c r="EA619" s="88"/>
      <c r="EB619" s="88"/>
      <c r="EC619" s="88"/>
      <c r="ED619" s="88"/>
      <c r="EE619" s="88"/>
      <c r="EF619" s="88"/>
      <c r="EG619" s="88"/>
    </row>
    <row r="620" spans="22:137" s="65" customFormat="1" x14ac:dyDescent="0.25">
      <c r="V620" s="631"/>
      <c r="AA620" s="632"/>
      <c r="AB620" s="632"/>
      <c r="AD620" s="632"/>
      <c r="AE620" s="633"/>
      <c r="AH620" s="634"/>
      <c r="AI620" s="634"/>
      <c r="AK620" s="632"/>
      <c r="AR620" s="632"/>
      <c r="AV620" s="632"/>
      <c r="AX620" s="632"/>
      <c r="BB620" s="632"/>
      <c r="BC620" s="632"/>
      <c r="BE620" s="632"/>
      <c r="BH620" s="67"/>
      <c r="BI620" s="635"/>
      <c r="BJ620" s="636"/>
      <c r="BK620" s="636"/>
      <c r="BL620" s="636"/>
      <c r="BM620" s="102"/>
      <c r="BN620" s="102"/>
      <c r="BO620" s="102"/>
      <c r="BP620" s="636"/>
      <c r="BQ620" s="636"/>
      <c r="BR620" s="636"/>
      <c r="BS620" s="636"/>
      <c r="BT620" s="636"/>
      <c r="BU620" s="636"/>
      <c r="BV620" s="636"/>
      <c r="BW620" s="636"/>
      <c r="BX620" s="636"/>
      <c r="BY620" s="636"/>
      <c r="BZ620" s="636"/>
      <c r="CA620" s="636"/>
      <c r="CB620" s="637"/>
      <c r="CC620" s="636"/>
      <c r="CD620" s="636"/>
      <c r="CE620" s="637"/>
      <c r="CF620" s="637"/>
      <c r="CG620" s="637"/>
      <c r="CH620" s="637"/>
      <c r="CI620" s="636"/>
      <c r="CJ620" s="636"/>
      <c r="CK620" s="637"/>
      <c r="CL620" s="637"/>
      <c r="CM620" s="637"/>
      <c r="CN620" s="705"/>
      <c r="CO620" s="88"/>
      <c r="CP620" s="88"/>
      <c r="CQ620" s="88"/>
      <c r="CR620" s="67"/>
      <c r="CS620" s="67"/>
      <c r="CT620" s="67"/>
      <c r="CU620" s="67"/>
      <c r="CV620" s="67"/>
      <c r="CW620" s="67"/>
      <c r="CX620" s="67"/>
      <c r="CY620" s="67"/>
      <c r="CZ620" s="67"/>
      <c r="DA620" s="67"/>
      <c r="DB620" s="67"/>
      <c r="DC620" s="67"/>
      <c r="DD620" s="67"/>
      <c r="DE620" s="67"/>
      <c r="DF620" s="67"/>
      <c r="DG620" s="67"/>
      <c r="DH620" s="67"/>
      <c r="DI620" s="67"/>
      <c r="DJ620" s="67"/>
      <c r="DK620" s="67"/>
      <c r="DL620" s="67"/>
      <c r="DM620" s="67"/>
      <c r="DN620" s="67"/>
      <c r="DO620" s="67"/>
      <c r="DP620" s="67"/>
      <c r="DQ620" s="67"/>
      <c r="DR620" s="67"/>
      <c r="DS620" s="67"/>
      <c r="DT620" s="67"/>
      <c r="DU620" s="67"/>
      <c r="DV620" s="67"/>
      <c r="DW620" s="67"/>
      <c r="DX620" s="67"/>
      <c r="DY620" s="67"/>
      <c r="DZ620" s="88"/>
      <c r="EA620" s="88"/>
      <c r="EB620" s="88"/>
      <c r="EC620" s="88"/>
      <c r="ED620" s="88"/>
      <c r="EE620" s="88"/>
      <c r="EF620" s="88"/>
      <c r="EG620" s="88"/>
    </row>
    <row r="621" spans="22:137" s="65" customFormat="1" x14ac:dyDescent="0.25">
      <c r="V621" s="631"/>
      <c r="AA621" s="632"/>
      <c r="AB621" s="632"/>
      <c r="AD621" s="632"/>
      <c r="AE621" s="633"/>
      <c r="AH621" s="634"/>
      <c r="AI621" s="634"/>
      <c r="AK621" s="632"/>
      <c r="AR621" s="632"/>
      <c r="AV621" s="632"/>
      <c r="AX621" s="632"/>
      <c r="BB621" s="632"/>
      <c r="BC621" s="632"/>
      <c r="BE621" s="632"/>
      <c r="BH621" s="67"/>
      <c r="BI621" s="635"/>
      <c r="BJ621" s="636"/>
      <c r="BK621" s="636"/>
      <c r="BL621" s="636"/>
      <c r="BM621" s="102"/>
      <c r="BN621" s="102"/>
      <c r="BO621" s="102"/>
      <c r="BP621" s="636"/>
      <c r="BQ621" s="636"/>
      <c r="BR621" s="636"/>
      <c r="BS621" s="636"/>
      <c r="BT621" s="636"/>
      <c r="BU621" s="636"/>
      <c r="BV621" s="636"/>
      <c r="BW621" s="636"/>
      <c r="BX621" s="636"/>
      <c r="BY621" s="636"/>
      <c r="BZ621" s="636"/>
      <c r="CA621" s="636"/>
      <c r="CB621" s="637"/>
      <c r="CC621" s="636"/>
      <c r="CD621" s="636"/>
      <c r="CE621" s="637"/>
      <c r="CF621" s="637"/>
      <c r="CG621" s="637"/>
      <c r="CH621" s="637"/>
      <c r="CI621" s="636"/>
      <c r="CJ621" s="636"/>
      <c r="CK621" s="637"/>
      <c r="CL621" s="637"/>
      <c r="CM621" s="637"/>
      <c r="CN621" s="705"/>
      <c r="CO621" s="88"/>
      <c r="CP621" s="88"/>
      <c r="CQ621" s="88"/>
      <c r="CR621" s="67"/>
      <c r="CS621" s="67"/>
      <c r="CT621" s="67"/>
      <c r="CU621" s="67"/>
      <c r="CV621" s="67"/>
      <c r="CW621" s="67"/>
      <c r="CX621" s="67"/>
      <c r="CY621" s="67"/>
      <c r="CZ621" s="67"/>
      <c r="DA621" s="67"/>
      <c r="DB621" s="67"/>
      <c r="DC621" s="67"/>
      <c r="DD621" s="67"/>
      <c r="DE621" s="67"/>
      <c r="DF621" s="67"/>
      <c r="DG621" s="67"/>
      <c r="DH621" s="67"/>
      <c r="DI621" s="67"/>
      <c r="DJ621" s="67"/>
      <c r="DK621" s="67"/>
      <c r="DL621" s="67"/>
      <c r="DM621" s="67"/>
      <c r="DN621" s="67"/>
      <c r="DO621" s="67"/>
      <c r="DP621" s="67"/>
      <c r="DQ621" s="67"/>
      <c r="DR621" s="67"/>
      <c r="DS621" s="67"/>
      <c r="DT621" s="67"/>
      <c r="DU621" s="67"/>
      <c r="DV621" s="67"/>
      <c r="DW621" s="67"/>
      <c r="DX621" s="67"/>
      <c r="DY621" s="67"/>
      <c r="DZ621" s="88"/>
      <c r="EA621" s="88"/>
      <c r="EB621" s="88"/>
      <c r="EC621" s="88"/>
      <c r="ED621" s="88"/>
      <c r="EE621" s="88"/>
      <c r="EF621" s="88"/>
      <c r="EG621" s="88"/>
    </row>
    <row r="622" spans="22:137" s="65" customFormat="1" x14ac:dyDescent="0.25">
      <c r="V622" s="631"/>
      <c r="AA622" s="632"/>
      <c r="AB622" s="632"/>
      <c r="AD622" s="632"/>
      <c r="AE622" s="633"/>
      <c r="AH622" s="634"/>
      <c r="AI622" s="634"/>
      <c r="AK622" s="632"/>
      <c r="AR622" s="632"/>
      <c r="AV622" s="632"/>
      <c r="AX622" s="632"/>
      <c r="BB622" s="632"/>
      <c r="BC622" s="632"/>
      <c r="BE622" s="632"/>
      <c r="BH622" s="67"/>
      <c r="BI622" s="635"/>
      <c r="BJ622" s="636"/>
      <c r="BK622" s="636"/>
      <c r="BL622" s="636"/>
      <c r="BM622" s="102"/>
      <c r="BN622" s="102"/>
      <c r="BO622" s="102"/>
      <c r="BP622" s="636"/>
      <c r="BQ622" s="636"/>
      <c r="BR622" s="636"/>
      <c r="BS622" s="636"/>
      <c r="BT622" s="636"/>
      <c r="BU622" s="636"/>
      <c r="BV622" s="636"/>
      <c r="BW622" s="636"/>
      <c r="BX622" s="636"/>
      <c r="BY622" s="636"/>
      <c r="BZ622" s="636"/>
      <c r="CA622" s="636"/>
      <c r="CB622" s="637"/>
      <c r="CC622" s="636"/>
      <c r="CD622" s="636"/>
      <c r="CE622" s="637"/>
      <c r="CF622" s="637"/>
      <c r="CG622" s="637"/>
      <c r="CH622" s="637"/>
      <c r="CI622" s="636"/>
      <c r="CJ622" s="636"/>
      <c r="CK622" s="637"/>
      <c r="CL622" s="637"/>
      <c r="CM622" s="637"/>
      <c r="CN622" s="705"/>
      <c r="CO622" s="88"/>
      <c r="CP622" s="88"/>
      <c r="CQ622" s="88"/>
      <c r="CR622" s="67"/>
      <c r="CS622" s="67"/>
      <c r="CT622" s="67"/>
      <c r="CU622" s="67"/>
      <c r="CV622" s="67"/>
      <c r="CW622" s="67"/>
      <c r="CX622" s="67"/>
      <c r="CY622" s="67"/>
      <c r="CZ622" s="67"/>
      <c r="DA622" s="67"/>
      <c r="DB622" s="67"/>
      <c r="DC622" s="67"/>
      <c r="DD622" s="67"/>
      <c r="DE622" s="67"/>
      <c r="DF622" s="67"/>
      <c r="DG622" s="67"/>
      <c r="DH622" s="67"/>
      <c r="DI622" s="67"/>
      <c r="DJ622" s="67"/>
      <c r="DK622" s="67"/>
      <c r="DL622" s="67"/>
      <c r="DM622" s="67"/>
      <c r="DN622" s="67"/>
      <c r="DO622" s="67"/>
      <c r="DP622" s="67"/>
      <c r="DQ622" s="67"/>
      <c r="DR622" s="67"/>
      <c r="DS622" s="67"/>
      <c r="DT622" s="67"/>
      <c r="DU622" s="67"/>
      <c r="DV622" s="67"/>
      <c r="DW622" s="67"/>
      <c r="DX622" s="67"/>
      <c r="DY622" s="67"/>
      <c r="DZ622" s="88"/>
      <c r="EA622" s="88"/>
      <c r="EB622" s="88"/>
      <c r="EC622" s="88"/>
      <c r="ED622" s="88"/>
      <c r="EE622" s="88"/>
      <c r="EF622" s="88"/>
      <c r="EG622" s="88"/>
    </row>
    <row r="623" spans="22:137" s="65" customFormat="1" x14ac:dyDescent="0.25">
      <c r="V623" s="631"/>
      <c r="AA623" s="632"/>
      <c r="AB623" s="632"/>
      <c r="AD623" s="632"/>
      <c r="AE623" s="633"/>
      <c r="AH623" s="634"/>
      <c r="AI623" s="634"/>
      <c r="AK623" s="632"/>
      <c r="AR623" s="632"/>
      <c r="AV623" s="632"/>
      <c r="AX623" s="632"/>
      <c r="BB623" s="632"/>
      <c r="BC623" s="632"/>
      <c r="BE623" s="632"/>
      <c r="BH623" s="67"/>
      <c r="BI623" s="635"/>
      <c r="BJ623" s="636"/>
      <c r="BK623" s="636"/>
      <c r="BL623" s="636"/>
      <c r="BM623" s="102"/>
      <c r="BN623" s="102"/>
      <c r="BO623" s="102"/>
      <c r="BP623" s="636"/>
      <c r="BQ623" s="636"/>
      <c r="BR623" s="636"/>
      <c r="BS623" s="636"/>
      <c r="BT623" s="636"/>
      <c r="BU623" s="636"/>
      <c r="BV623" s="636"/>
      <c r="BW623" s="636"/>
      <c r="BX623" s="636"/>
      <c r="BY623" s="636"/>
      <c r="BZ623" s="636"/>
      <c r="CA623" s="636"/>
      <c r="CB623" s="637"/>
      <c r="CC623" s="636"/>
      <c r="CD623" s="636"/>
      <c r="CE623" s="637"/>
      <c r="CF623" s="637"/>
      <c r="CG623" s="637"/>
      <c r="CH623" s="637"/>
      <c r="CI623" s="636"/>
      <c r="CJ623" s="636"/>
      <c r="CK623" s="637"/>
      <c r="CL623" s="637"/>
      <c r="CM623" s="637"/>
      <c r="CN623" s="705"/>
      <c r="CO623" s="88"/>
      <c r="CP623" s="88"/>
      <c r="CQ623" s="88"/>
      <c r="CR623" s="67"/>
      <c r="CS623" s="67"/>
      <c r="CT623" s="67"/>
      <c r="CU623" s="67"/>
      <c r="CV623" s="67"/>
      <c r="CW623" s="67"/>
      <c r="CX623" s="67"/>
      <c r="CY623" s="67"/>
      <c r="CZ623" s="67"/>
      <c r="DA623" s="67"/>
      <c r="DB623" s="67"/>
      <c r="DC623" s="67"/>
      <c r="DD623" s="67"/>
      <c r="DE623" s="67"/>
      <c r="DF623" s="67"/>
      <c r="DG623" s="67"/>
      <c r="DH623" s="67"/>
      <c r="DI623" s="67"/>
      <c r="DJ623" s="67"/>
      <c r="DK623" s="67"/>
      <c r="DL623" s="67"/>
      <c r="DM623" s="67"/>
      <c r="DN623" s="67"/>
      <c r="DO623" s="67"/>
      <c r="DP623" s="67"/>
      <c r="DQ623" s="67"/>
      <c r="DR623" s="67"/>
      <c r="DS623" s="67"/>
      <c r="DT623" s="67"/>
      <c r="DU623" s="67"/>
      <c r="DV623" s="67"/>
      <c r="DW623" s="67"/>
      <c r="DX623" s="67"/>
      <c r="DY623" s="67"/>
      <c r="DZ623" s="88"/>
      <c r="EA623" s="88"/>
      <c r="EB623" s="88"/>
      <c r="EC623" s="88"/>
      <c r="ED623" s="88"/>
      <c r="EE623" s="88"/>
      <c r="EF623" s="88"/>
      <c r="EG623" s="88"/>
    </row>
    <row r="624" spans="22:137" s="65" customFormat="1" x14ac:dyDescent="0.25">
      <c r="V624" s="631"/>
      <c r="AA624" s="632"/>
      <c r="AB624" s="632"/>
      <c r="AD624" s="632"/>
      <c r="AE624" s="633"/>
      <c r="AH624" s="634"/>
      <c r="AI624" s="634"/>
      <c r="AK624" s="632"/>
      <c r="AR624" s="632"/>
      <c r="AV624" s="632"/>
      <c r="AX624" s="632"/>
      <c r="BB624" s="632"/>
      <c r="BC624" s="632"/>
      <c r="BE624" s="632"/>
      <c r="BH624" s="67"/>
      <c r="BI624" s="635"/>
      <c r="BJ624" s="636"/>
      <c r="BK624" s="636"/>
      <c r="BL624" s="636"/>
      <c r="BM624" s="102"/>
      <c r="BN624" s="102"/>
      <c r="BO624" s="102"/>
      <c r="BP624" s="636"/>
      <c r="BQ624" s="636"/>
      <c r="BR624" s="636"/>
      <c r="BS624" s="636"/>
      <c r="BT624" s="636"/>
      <c r="BU624" s="636"/>
      <c r="BV624" s="636"/>
      <c r="BW624" s="636"/>
      <c r="BX624" s="636"/>
      <c r="BY624" s="636"/>
      <c r="BZ624" s="636"/>
      <c r="CA624" s="636"/>
      <c r="CB624" s="637"/>
      <c r="CC624" s="636"/>
      <c r="CD624" s="636"/>
      <c r="CE624" s="637"/>
      <c r="CF624" s="637"/>
      <c r="CG624" s="637"/>
      <c r="CH624" s="637"/>
      <c r="CI624" s="636"/>
      <c r="CJ624" s="636"/>
      <c r="CK624" s="637"/>
      <c r="CL624" s="637"/>
      <c r="CM624" s="637"/>
      <c r="CN624" s="705"/>
      <c r="CO624" s="88"/>
      <c r="CP624" s="88"/>
      <c r="CQ624" s="88"/>
      <c r="CR624" s="67"/>
      <c r="CS624" s="67"/>
      <c r="CT624" s="67"/>
      <c r="CU624" s="67"/>
      <c r="CV624" s="67"/>
      <c r="CW624" s="67"/>
      <c r="CX624" s="67"/>
      <c r="CY624" s="67"/>
      <c r="CZ624" s="67"/>
      <c r="DA624" s="67"/>
      <c r="DB624" s="67"/>
      <c r="DC624" s="67"/>
      <c r="DD624" s="67"/>
      <c r="DE624" s="67"/>
      <c r="DF624" s="67"/>
      <c r="DG624" s="67"/>
      <c r="DH624" s="67"/>
      <c r="DI624" s="67"/>
      <c r="DJ624" s="67"/>
      <c r="DK624" s="67"/>
      <c r="DL624" s="67"/>
      <c r="DM624" s="67"/>
      <c r="DN624" s="67"/>
      <c r="DO624" s="67"/>
      <c r="DP624" s="67"/>
      <c r="DQ624" s="67"/>
      <c r="DR624" s="67"/>
      <c r="DS624" s="67"/>
      <c r="DT624" s="67"/>
      <c r="DU624" s="67"/>
      <c r="DV624" s="67"/>
      <c r="DW624" s="67"/>
      <c r="DX624" s="67"/>
      <c r="DY624" s="67"/>
      <c r="DZ624" s="88"/>
      <c r="EA624" s="88"/>
      <c r="EB624" s="88"/>
      <c r="EC624" s="88"/>
      <c r="ED624" s="88"/>
      <c r="EE624" s="88"/>
      <c r="EF624" s="88"/>
      <c r="EG624" s="88"/>
    </row>
    <row r="625" spans="22:137" s="65" customFormat="1" x14ac:dyDescent="0.25">
      <c r="V625" s="631"/>
      <c r="AA625" s="632"/>
      <c r="AB625" s="632"/>
      <c r="AD625" s="632"/>
      <c r="AE625" s="633"/>
      <c r="AH625" s="634"/>
      <c r="AI625" s="634"/>
      <c r="AK625" s="632"/>
      <c r="AR625" s="632"/>
      <c r="AV625" s="632"/>
      <c r="AX625" s="632"/>
      <c r="BB625" s="632"/>
      <c r="BC625" s="632"/>
      <c r="BE625" s="632"/>
      <c r="BH625" s="67"/>
      <c r="BI625" s="635"/>
      <c r="BJ625" s="636"/>
      <c r="BK625" s="636"/>
      <c r="BL625" s="636"/>
      <c r="BM625" s="102"/>
      <c r="BN625" s="102"/>
      <c r="BO625" s="102"/>
      <c r="BP625" s="636"/>
      <c r="BQ625" s="636"/>
      <c r="BR625" s="636"/>
      <c r="BS625" s="636"/>
      <c r="BT625" s="636"/>
      <c r="BU625" s="636"/>
      <c r="BV625" s="636"/>
      <c r="BW625" s="636"/>
      <c r="BX625" s="636"/>
      <c r="BY625" s="636"/>
      <c r="BZ625" s="636"/>
      <c r="CA625" s="636"/>
      <c r="CB625" s="637"/>
      <c r="CC625" s="636"/>
      <c r="CD625" s="636"/>
      <c r="CE625" s="637"/>
      <c r="CF625" s="637"/>
      <c r="CG625" s="637"/>
      <c r="CH625" s="637"/>
      <c r="CI625" s="636"/>
      <c r="CJ625" s="636"/>
      <c r="CK625" s="637"/>
      <c r="CL625" s="637"/>
      <c r="CM625" s="637"/>
      <c r="CN625" s="705"/>
      <c r="CO625" s="88"/>
      <c r="CP625" s="88"/>
      <c r="CQ625" s="88"/>
      <c r="CR625" s="67"/>
      <c r="CS625" s="67"/>
      <c r="CT625" s="67"/>
      <c r="CU625" s="67"/>
      <c r="CV625" s="67"/>
      <c r="CW625" s="67"/>
      <c r="CX625" s="67"/>
      <c r="CY625" s="67"/>
      <c r="CZ625" s="67"/>
      <c r="DA625" s="67"/>
      <c r="DB625" s="67"/>
      <c r="DC625" s="67"/>
      <c r="DD625" s="67"/>
      <c r="DE625" s="67"/>
      <c r="DF625" s="67"/>
      <c r="DG625" s="67"/>
      <c r="DH625" s="67"/>
      <c r="DI625" s="67"/>
      <c r="DJ625" s="67"/>
      <c r="DK625" s="67"/>
      <c r="DL625" s="67"/>
      <c r="DM625" s="67"/>
      <c r="DN625" s="67"/>
      <c r="DO625" s="67"/>
      <c r="DP625" s="67"/>
      <c r="DQ625" s="67"/>
      <c r="DR625" s="67"/>
      <c r="DS625" s="67"/>
      <c r="DT625" s="67"/>
      <c r="DU625" s="67"/>
      <c r="DV625" s="67"/>
      <c r="DW625" s="67"/>
      <c r="DX625" s="67"/>
      <c r="DY625" s="67"/>
      <c r="DZ625" s="88"/>
      <c r="EA625" s="88"/>
      <c r="EB625" s="88"/>
      <c r="EC625" s="88"/>
      <c r="ED625" s="88"/>
      <c r="EE625" s="88"/>
      <c r="EF625" s="88"/>
      <c r="EG625" s="88"/>
    </row>
    <row r="626" spans="22:137" s="65" customFormat="1" x14ac:dyDescent="0.25">
      <c r="V626" s="631"/>
      <c r="AA626" s="632"/>
      <c r="AB626" s="632"/>
      <c r="AD626" s="632"/>
      <c r="AE626" s="633"/>
      <c r="AH626" s="634"/>
      <c r="AI626" s="634"/>
      <c r="AK626" s="632"/>
      <c r="AR626" s="632"/>
      <c r="AV626" s="632"/>
      <c r="AX626" s="632"/>
      <c r="BB626" s="632"/>
      <c r="BC626" s="632"/>
      <c r="BE626" s="632"/>
      <c r="BH626" s="67"/>
      <c r="BI626" s="635"/>
      <c r="BJ626" s="636"/>
      <c r="BK626" s="636"/>
      <c r="BL626" s="636"/>
      <c r="BM626" s="102"/>
      <c r="BN626" s="102"/>
      <c r="BO626" s="102"/>
      <c r="BP626" s="636"/>
      <c r="BQ626" s="636"/>
      <c r="BR626" s="636"/>
      <c r="BS626" s="636"/>
      <c r="BT626" s="636"/>
      <c r="BU626" s="636"/>
      <c r="BV626" s="636"/>
      <c r="BW626" s="636"/>
      <c r="BX626" s="636"/>
      <c r="BY626" s="636"/>
      <c r="BZ626" s="636"/>
      <c r="CA626" s="636"/>
      <c r="CB626" s="637"/>
      <c r="CC626" s="636"/>
      <c r="CD626" s="636"/>
      <c r="CE626" s="637"/>
      <c r="CF626" s="637"/>
      <c r="CG626" s="637"/>
      <c r="CH626" s="637"/>
      <c r="CI626" s="636"/>
      <c r="CJ626" s="636"/>
      <c r="CK626" s="637"/>
      <c r="CL626" s="637"/>
      <c r="CM626" s="637"/>
      <c r="CN626" s="705"/>
      <c r="CO626" s="88"/>
      <c r="CP626" s="88"/>
      <c r="CQ626" s="88"/>
      <c r="CR626" s="67"/>
      <c r="CS626" s="67"/>
      <c r="CT626" s="67"/>
      <c r="CU626" s="67"/>
      <c r="CV626" s="67"/>
      <c r="CW626" s="67"/>
      <c r="CX626" s="67"/>
      <c r="CY626" s="67"/>
      <c r="CZ626" s="67"/>
      <c r="DA626" s="67"/>
      <c r="DB626" s="67"/>
      <c r="DC626" s="67"/>
      <c r="DD626" s="67"/>
      <c r="DE626" s="67"/>
      <c r="DF626" s="67"/>
      <c r="DG626" s="67"/>
      <c r="DH626" s="67"/>
      <c r="DI626" s="67"/>
      <c r="DJ626" s="67"/>
      <c r="DK626" s="67"/>
      <c r="DL626" s="67"/>
      <c r="DM626" s="67"/>
      <c r="DN626" s="67"/>
      <c r="DO626" s="67"/>
      <c r="DP626" s="67"/>
      <c r="DQ626" s="67"/>
      <c r="DR626" s="67"/>
      <c r="DS626" s="67"/>
      <c r="DT626" s="67"/>
      <c r="DU626" s="67"/>
      <c r="DV626" s="67"/>
      <c r="DW626" s="67"/>
      <c r="DX626" s="67"/>
      <c r="DY626" s="67"/>
      <c r="DZ626" s="88"/>
      <c r="EA626" s="88"/>
      <c r="EB626" s="88"/>
      <c r="EC626" s="88"/>
      <c r="ED626" s="88"/>
      <c r="EE626" s="88"/>
      <c r="EF626" s="88"/>
      <c r="EG626" s="88"/>
    </row>
    <row r="627" spans="22:137" s="65" customFormat="1" x14ac:dyDescent="0.25">
      <c r="V627" s="631"/>
      <c r="AA627" s="632"/>
      <c r="AB627" s="632"/>
      <c r="AD627" s="632"/>
      <c r="AE627" s="633"/>
      <c r="AH627" s="634"/>
      <c r="AI627" s="634"/>
      <c r="AK627" s="632"/>
      <c r="AR627" s="632"/>
      <c r="AV627" s="632"/>
      <c r="AX627" s="632"/>
      <c r="BB627" s="632"/>
      <c r="BC627" s="632"/>
      <c r="BE627" s="632"/>
      <c r="BH627" s="67"/>
      <c r="BI627" s="635"/>
      <c r="BJ627" s="636"/>
      <c r="BK627" s="636"/>
      <c r="BL627" s="636"/>
      <c r="BM627" s="102"/>
      <c r="BN627" s="102"/>
      <c r="BO627" s="102"/>
      <c r="BP627" s="636"/>
      <c r="BQ627" s="636"/>
      <c r="BR627" s="636"/>
      <c r="BS627" s="636"/>
      <c r="BT627" s="636"/>
      <c r="BU627" s="636"/>
      <c r="BV627" s="636"/>
      <c r="BW627" s="636"/>
      <c r="BX627" s="636"/>
      <c r="BY627" s="636"/>
      <c r="BZ627" s="636"/>
      <c r="CA627" s="636"/>
      <c r="CB627" s="637"/>
      <c r="CC627" s="636"/>
      <c r="CD627" s="636"/>
      <c r="CE627" s="637"/>
      <c r="CF627" s="637"/>
      <c r="CG627" s="637"/>
      <c r="CH627" s="637"/>
      <c r="CI627" s="636"/>
      <c r="CJ627" s="636"/>
      <c r="CK627" s="637"/>
      <c r="CL627" s="637"/>
      <c r="CM627" s="637"/>
      <c r="CN627" s="705"/>
      <c r="CO627" s="88"/>
      <c r="CP627" s="88"/>
      <c r="CQ627" s="88"/>
      <c r="CR627" s="67"/>
      <c r="CS627" s="67"/>
      <c r="CT627" s="67"/>
      <c r="CU627" s="67"/>
      <c r="CV627" s="67"/>
      <c r="CW627" s="67"/>
      <c r="CX627" s="67"/>
      <c r="CY627" s="67"/>
      <c r="CZ627" s="67"/>
      <c r="DA627" s="67"/>
      <c r="DB627" s="67"/>
      <c r="DC627" s="67"/>
      <c r="DD627" s="67"/>
      <c r="DE627" s="67"/>
      <c r="DF627" s="67"/>
      <c r="DG627" s="67"/>
      <c r="DH627" s="67"/>
      <c r="DI627" s="67"/>
      <c r="DJ627" s="67"/>
      <c r="DK627" s="67"/>
      <c r="DL627" s="67"/>
      <c r="DM627" s="67"/>
      <c r="DN627" s="67"/>
      <c r="DO627" s="67"/>
      <c r="DP627" s="67"/>
      <c r="DQ627" s="67"/>
      <c r="DR627" s="67"/>
      <c r="DS627" s="67"/>
      <c r="DT627" s="67"/>
      <c r="DU627" s="67"/>
      <c r="DV627" s="67"/>
      <c r="DW627" s="67"/>
      <c r="DX627" s="67"/>
      <c r="DY627" s="67"/>
      <c r="DZ627" s="88"/>
      <c r="EA627" s="88"/>
      <c r="EB627" s="88"/>
      <c r="EC627" s="88"/>
      <c r="ED627" s="88"/>
      <c r="EE627" s="88"/>
      <c r="EF627" s="88"/>
      <c r="EG627" s="88"/>
    </row>
    <row r="628" spans="22:137" s="65" customFormat="1" x14ac:dyDescent="0.25">
      <c r="V628" s="631"/>
      <c r="AA628" s="632"/>
      <c r="AB628" s="632"/>
      <c r="AD628" s="632"/>
      <c r="AE628" s="633"/>
      <c r="AH628" s="634"/>
      <c r="AI628" s="634"/>
      <c r="AK628" s="632"/>
      <c r="AR628" s="632"/>
      <c r="AV628" s="632"/>
      <c r="AX628" s="632"/>
      <c r="BB628" s="632"/>
      <c r="BC628" s="632"/>
      <c r="BE628" s="632"/>
      <c r="BH628" s="67"/>
      <c r="BI628" s="635"/>
      <c r="BJ628" s="636"/>
      <c r="BK628" s="636"/>
      <c r="BL628" s="636"/>
      <c r="BM628" s="102"/>
      <c r="BN628" s="102"/>
      <c r="BO628" s="102"/>
      <c r="BP628" s="636"/>
      <c r="BQ628" s="636"/>
      <c r="BR628" s="636"/>
      <c r="BS628" s="636"/>
      <c r="BT628" s="636"/>
      <c r="BU628" s="636"/>
      <c r="BV628" s="636"/>
      <c r="BW628" s="636"/>
      <c r="BX628" s="636"/>
      <c r="BY628" s="636"/>
      <c r="BZ628" s="636"/>
      <c r="CA628" s="636"/>
      <c r="CB628" s="637"/>
      <c r="CC628" s="636"/>
      <c r="CD628" s="636"/>
      <c r="CE628" s="637"/>
      <c r="CF628" s="637"/>
      <c r="CG628" s="637"/>
      <c r="CH628" s="637"/>
      <c r="CI628" s="636"/>
      <c r="CJ628" s="636"/>
      <c r="CK628" s="637"/>
      <c r="CL628" s="637"/>
      <c r="CM628" s="637"/>
      <c r="CN628" s="705"/>
      <c r="CO628" s="88"/>
      <c r="CP628" s="88"/>
      <c r="CQ628" s="88"/>
      <c r="CR628" s="67"/>
      <c r="CS628" s="67"/>
      <c r="CT628" s="67"/>
      <c r="CU628" s="67"/>
      <c r="CV628" s="67"/>
      <c r="CW628" s="67"/>
      <c r="CX628" s="67"/>
      <c r="CY628" s="67"/>
      <c r="CZ628" s="67"/>
      <c r="DA628" s="67"/>
      <c r="DB628" s="67"/>
      <c r="DC628" s="67"/>
      <c r="DD628" s="67"/>
      <c r="DE628" s="67"/>
      <c r="DF628" s="67"/>
      <c r="DG628" s="67"/>
      <c r="DH628" s="67"/>
      <c r="DI628" s="67"/>
      <c r="DJ628" s="67"/>
      <c r="DK628" s="67"/>
      <c r="DL628" s="67"/>
      <c r="DM628" s="67"/>
      <c r="DN628" s="67"/>
      <c r="DO628" s="67"/>
      <c r="DP628" s="67"/>
      <c r="DQ628" s="67"/>
      <c r="DR628" s="67"/>
      <c r="DS628" s="67"/>
      <c r="DT628" s="67"/>
      <c r="DU628" s="67"/>
      <c r="DV628" s="67"/>
      <c r="DW628" s="67"/>
      <c r="DX628" s="67"/>
      <c r="DY628" s="67"/>
      <c r="DZ628" s="88"/>
      <c r="EA628" s="88"/>
      <c r="EB628" s="88"/>
      <c r="EC628" s="88"/>
      <c r="ED628" s="88"/>
      <c r="EE628" s="88"/>
      <c r="EF628" s="88"/>
      <c r="EG628" s="88"/>
    </row>
    <row r="629" spans="22:137" s="65" customFormat="1" x14ac:dyDescent="0.25">
      <c r="V629" s="631"/>
      <c r="AA629" s="632"/>
      <c r="AB629" s="632"/>
      <c r="AD629" s="632"/>
      <c r="AE629" s="633"/>
      <c r="AH629" s="634"/>
      <c r="AI629" s="634"/>
      <c r="AK629" s="632"/>
      <c r="AR629" s="632"/>
      <c r="AV629" s="632"/>
      <c r="AX629" s="632"/>
      <c r="BB629" s="632"/>
      <c r="BC629" s="632"/>
      <c r="BE629" s="632"/>
      <c r="BH629" s="67"/>
      <c r="BI629" s="635"/>
      <c r="BJ629" s="636"/>
      <c r="BK629" s="636"/>
      <c r="BL629" s="636"/>
      <c r="BM629" s="102"/>
      <c r="BN629" s="102"/>
      <c r="BO629" s="102"/>
      <c r="BP629" s="636"/>
      <c r="BQ629" s="636"/>
      <c r="BR629" s="636"/>
      <c r="BS629" s="636"/>
      <c r="BT629" s="636"/>
      <c r="BU629" s="636"/>
      <c r="BV629" s="636"/>
      <c r="BW629" s="636"/>
      <c r="BX629" s="636"/>
      <c r="BY629" s="636"/>
      <c r="BZ629" s="636"/>
      <c r="CA629" s="636"/>
      <c r="CB629" s="637"/>
      <c r="CC629" s="636"/>
      <c r="CD629" s="636"/>
      <c r="CE629" s="637"/>
      <c r="CF629" s="637"/>
      <c r="CG629" s="637"/>
      <c r="CH629" s="637"/>
      <c r="CI629" s="636"/>
      <c r="CJ629" s="636"/>
      <c r="CK629" s="637"/>
      <c r="CL629" s="637"/>
      <c r="CM629" s="637"/>
      <c r="CN629" s="705"/>
      <c r="CO629" s="88"/>
      <c r="CP629" s="88"/>
      <c r="CQ629" s="88"/>
      <c r="CR629" s="67"/>
      <c r="CS629" s="67"/>
      <c r="CT629" s="67"/>
      <c r="CU629" s="67"/>
      <c r="CV629" s="67"/>
      <c r="CW629" s="67"/>
      <c r="CX629" s="67"/>
      <c r="CY629" s="67"/>
      <c r="CZ629" s="67"/>
      <c r="DA629" s="67"/>
      <c r="DB629" s="67"/>
      <c r="DC629" s="67"/>
      <c r="DD629" s="67"/>
      <c r="DE629" s="67"/>
      <c r="DF629" s="67"/>
      <c r="DG629" s="67"/>
      <c r="DH629" s="67"/>
      <c r="DI629" s="67"/>
      <c r="DJ629" s="67"/>
      <c r="DK629" s="67"/>
      <c r="DL629" s="67"/>
      <c r="DM629" s="67"/>
      <c r="DN629" s="67"/>
      <c r="DO629" s="67"/>
      <c r="DP629" s="67"/>
      <c r="DQ629" s="67"/>
      <c r="DR629" s="67"/>
      <c r="DS629" s="67"/>
      <c r="DT629" s="67"/>
      <c r="DU629" s="67"/>
      <c r="DV629" s="67"/>
      <c r="DW629" s="67"/>
      <c r="DX629" s="67"/>
      <c r="DY629" s="67"/>
      <c r="DZ629" s="88"/>
      <c r="EA629" s="88"/>
      <c r="EB629" s="88"/>
      <c r="EC629" s="88"/>
      <c r="ED629" s="88"/>
      <c r="EE629" s="88"/>
      <c r="EF629" s="88"/>
      <c r="EG629" s="88"/>
    </row>
    <row r="630" spans="22:137" s="65" customFormat="1" x14ac:dyDescent="0.25">
      <c r="V630" s="631"/>
      <c r="AA630" s="632"/>
      <c r="AB630" s="632"/>
      <c r="AD630" s="632"/>
      <c r="AE630" s="633"/>
      <c r="AH630" s="634"/>
      <c r="AI630" s="634"/>
      <c r="AK630" s="632"/>
      <c r="AR630" s="632"/>
      <c r="AV630" s="632"/>
      <c r="AX630" s="632"/>
      <c r="BB630" s="632"/>
      <c r="BC630" s="632"/>
      <c r="BE630" s="632"/>
      <c r="BH630" s="67"/>
      <c r="BI630" s="635"/>
      <c r="BJ630" s="636"/>
      <c r="BK630" s="636"/>
      <c r="BL630" s="636"/>
      <c r="BM630" s="102"/>
      <c r="BN630" s="102"/>
      <c r="BO630" s="102"/>
      <c r="BP630" s="636"/>
      <c r="BQ630" s="636"/>
      <c r="BR630" s="636"/>
      <c r="BS630" s="636"/>
      <c r="BT630" s="636"/>
      <c r="BU630" s="636"/>
      <c r="BV630" s="636"/>
      <c r="BW630" s="636"/>
      <c r="BX630" s="636"/>
      <c r="BY630" s="636"/>
      <c r="BZ630" s="636"/>
      <c r="CA630" s="636"/>
      <c r="CB630" s="637"/>
      <c r="CC630" s="636"/>
      <c r="CD630" s="636"/>
      <c r="CE630" s="637"/>
      <c r="CF630" s="637"/>
      <c r="CG630" s="637"/>
      <c r="CH630" s="637"/>
      <c r="CI630" s="636"/>
      <c r="CJ630" s="636"/>
      <c r="CK630" s="637"/>
      <c r="CL630" s="637"/>
      <c r="CM630" s="637"/>
      <c r="CN630" s="705"/>
      <c r="CO630" s="88"/>
      <c r="CP630" s="88"/>
      <c r="CQ630" s="88"/>
      <c r="CR630" s="67"/>
      <c r="CS630" s="67"/>
      <c r="CT630" s="67"/>
      <c r="CU630" s="67"/>
      <c r="CV630" s="67"/>
      <c r="CW630" s="67"/>
      <c r="CX630" s="67"/>
      <c r="CY630" s="67"/>
      <c r="CZ630" s="67"/>
      <c r="DA630" s="67"/>
      <c r="DB630" s="67"/>
      <c r="DC630" s="67"/>
      <c r="DD630" s="67"/>
      <c r="DE630" s="67"/>
      <c r="DF630" s="67"/>
      <c r="DG630" s="67"/>
      <c r="DH630" s="67"/>
      <c r="DI630" s="67"/>
      <c r="DJ630" s="67"/>
      <c r="DK630" s="67"/>
      <c r="DL630" s="67"/>
      <c r="DM630" s="67"/>
      <c r="DN630" s="67"/>
      <c r="DO630" s="67"/>
      <c r="DP630" s="67"/>
      <c r="DQ630" s="67"/>
      <c r="DR630" s="67"/>
      <c r="DS630" s="67"/>
      <c r="DT630" s="67"/>
      <c r="DU630" s="67"/>
      <c r="DV630" s="67"/>
      <c r="DW630" s="67"/>
      <c r="DX630" s="67"/>
      <c r="DY630" s="67"/>
      <c r="DZ630" s="88"/>
      <c r="EA630" s="88"/>
      <c r="EB630" s="88"/>
      <c r="EC630" s="88"/>
      <c r="ED630" s="88"/>
      <c r="EE630" s="88"/>
      <c r="EF630" s="88"/>
      <c r="EG630" s="88"/>
    </row>
    <row r="631" spans="22:137" s="65" customFormat="1" x14ac:dyDescent="0.25">
      <c r="V631" s="631"/>
      <c r="AA631" s="632"/>
      <c r="AB631" s="632"/>
      <c r="AD631" s="632"/>
      <c r="AE631" s="633"/>
      <c r="AH631" s="634"/>
      <c r="AI631" s="634"/>
      <c r="AK631" s="632"/>
      <c r="AR631" s="632"/>
      <c r="AV631" s="632"/>
      <c r="AX631" s="632"/>
      <c r="BB631" s="632"/>
      <c r="BC631" s="632"/>
      <c r="BE631" s="632"/>
      <c r="BH631" s="67"/>
      <c r="BI631" s="635"/>
      <c r="BJ631" s="636"/>
      <c r="BK631" s="636"/>
      <c r="BL631" s="636"/>
      <c r="BM631" s="102"/>
      <c r="BN631" s="102"/>
      <c r="BO631" s="102"/>
      <c r="BP631" s="636"/>
      <c r="BQ631" s="636"/>
      <c r="BR631" s="636"/>
      <c r="BS631" s="636"/>
      <c r="BT631" s="636"/>
      <c r="BU631" s="636"/>
      <c r="BV631" s="636"/>
      <c r="BW631" s="636"/>
      <c r="BX631" s="636"/>
      <c r="BY631" s="636"/>
      <c r="BZ631" s="636"/>
      <c r="CA631" s="636"/>
      <c r="CB631" s="637"/>
      <c r="CC631" s="636"/>
      <c r="CD631" s="636"/>
      <c r="CE631" s="637"/>
      <c r="CF631" s="637"/>
      <c r="CG631" s="637"/>
      <c r="CH631" s="637"/>
      <c r="CI631" s="636"/>
      <c r="CJ631" s="636"/>
      <c r="CK631" s="637"/>
      <c r="CL631" s="637"/>
      <c r="CM631" s="637"/>
      <c r="CN631" s="705"/>
      <c r="CO631" s="88"/>
      <c r="CP631" s="88"/>
      <c r="CQ631" s="88"/>
      <c r="CR631" s="67"/>
      <c r="CS631" s="67"/>
      <c r="CT631" s="67"/>
      <c r="CU631" s="67"/>
      <c r="CV631" s="67"/>
      <c r="CW631" s="67"/>
      <c r="CX631" s="67"/>
      <c r="CY631" s="67"/>
      <c r="CZ631" s="67"/>
      <c r="DA631" s="67"/>
      <c r="DB631" s="67"/>
      <c r="DC631" s="67"/>
      <c r="DD631" s="67"/>
      <c r="DE631" s="67"/>
      <c r="DF631" s="67"/>
      <c r="DG631" s="67"/>
      <c r="DH631" s="67"/>
      <c r="DI631" s="67"/>
      <c r="DJ631" s="67"/>
      <c r="DK631" s="67"/>
      <c r="DL631" s="67"/>
      <c r="DM631" s="67"/>
      <c r="DN631" s="67"/>
      <c r="DO631" s="67"/>
      <c r="DP631" s="67"/>
      <c r="DQ631" s="67"/>
      <c r="DR631" s="67"/>
      <c r="DS631" s="67"/>
      <c r="DT631" s="67"/>
      <c r="DU631" s="67"/>
      <c r="DV631" s="67"/>
      <c r="DW631" s="67"/>
      <c r="DX631" s="67"/>
      <c r="DY631" s="67"/>
      <c r="DZ631" s="88"/>
      <c r="EA631" s="88"/>
      <c r="EB631" s="88"/>
      <c r="EC631" s="88"/>
      <c r="ED631" s="88"/>
      <c r="EE631" s="88"/>
      <c r="EF631" s="88"/>
      <c r="EG631" s="88"/>
    </row>
    <row r="632" spans="22:137" s="65" customFormat="1" x14ac:dyDescent="0.25">
      <c r="V632" s="631"/>
      <c r="AA632" s="632"/>
      <c r="AB632" s="632"/>
      <c r="AD632" s="632"/>
      <c r="AE632" s="633"/>
      <c r="AH632" s="634"/>
      <c r="AI632" s="634"/>
      <c r="AK632" s="632"/>
      <c r="AR632" s="632"/>
      <c r="AV632" s="632"/>
      <c r="AX632" s="632"/>
      <c r="BB632" s="632"/>
      <c r="BC632" s="632"/>
      <c r="BE632" s="632"/>
      <c r="BH632" s="67"/>
      <c r="BI632" s="635"/>
      <c r="BJ632" s="636"/>
      <c r="BK632" s="636"/>
      <c r="BL632" s="636"/>
      <c r="BM632" s="102"/>
      <c r="BN632" s="102"/>
      <c r="BO632" s="102"/>
      <c r="BP632" s="636"/>
      <c r="BQ632" s="636"/>
      <c r="BR632" s="636"/>
      <c r="BS632" s="636"/>
      <c r="BT632" s="636"/>
      <c r="BU632" s="636"/>
      <c r="BV632" s="636"/>
      <c r="BW632" s="636"/>
      <c r="BX632" s="636"/>
      <c r="BY632" s="636"/>
      <c r="BZ632" s="636"/>
      <c r="CA632" s="636"/>
      <c r="CB632" s="637"/>
      <c r="CC632" s="636"/>
      <c r="CD632" s="636"/>
      <c r="CE632" s="637"/>
      <c r="CF632" s="637"/>
      <c r="CG632" s="637"/>
      <c r="CH632" s="637"/>
      <c r="CI632" s="636"/>
      <c r="CJ632" s="636"/>
      <c r="CK632" s="637"/>
      <c r="CL632" s="637"/>
      <c r="CM632" s="637"/>
      <c r="CN632" s="705"/>
      <c r="CO632" s="88"/>
      <c r="CP632" s="88"/>
      <c r="CQ632" s="88"/>
      <c r="CR632" s="67"/>
      <c r="CS632" s="67"/>
      <c r="CT632" s="67"/>
      <c r="CU632" s="67"/>
      <c r="CV632" s="67"/>
      <c r="CW632" s="67"/>
      <c r="CX632" s="67"/>
      <c r="CY632" s="67"/>
      <c r="CZ632" s="67"/>
      <c r="DA632" s="67"/>
      <c r="DB632" s="67"/>
      <c r="DC632" s="67"/>
      <c r="DD632" s="67"/>
      <c r="DE632" s="67"/>
      <c r="DF632" s="67"/>
      <c r="DG632" s="67"/>
      <c r="DH632" s="67"/>
      <c r="DI632" s="67"/>
      <c r="DJ632" s="67"/>
      <c r="DK632" s="67"/>
      <c r="DL632" s="67"/>
      <c r="DM632" s="67"/>
      <c r="DN632" s="67"/>
      <c r="DO632" s="67"/>
      <c r="DP632" s="67"/>
      <c r="DQ632" s="67"/>
      <c r="DR632" s="67"/>
      <c r="DS632" s="67"/>
      <c r="DT632" s="67"/>
      <c r="DU632" s="67"/>
      <c r="DV632" s="67"/>
      <c r="DW632" s="67"/>
      <c r="DX632" s="67"/>
      <c r="DY632" s="67"/>
      <c r="DZ632" s="88"/>
      <c r="EA632" s="88"/>
      <c r="EB632" s="88"/>
      <c r="EC632" s="88"/>
      <c r="ED632" s="88"/>
      <c r="EE632" s="88"/>
      <c r="EF632" s="88"/>
      <c r="EG632" s="88"/>
    </row>
    <row r="633" spans="22:137" s="65" customFormat="1" x14ac:dyDescent="0.25">
      <c r="V633" s="631"/>
      <c r="AA633" s="632"/>
      <c r="AB633" s="632"/>
      <c r="AD633" s="632"/>
      <c r="AE633" s="633"/>
      <c r="AH633" s="634"/>
      <c r="AI633" s="634"/>
      <c r="AK633" s="632"/>
      <c r="AR633" s="632"/>
      <c r="AV633" s="632"/>
      <c r="AX633" s="632"/>
      <c r="BB633" s="632"/>
      <c r="BC633" s="632"/>
      <c r="BE633" s="632"/>
      <c r="BH633" s="67"/>
      <c r="BI633" s="635"/>
      <c r="BJ633" s="636"/>
      <c r="BK633" s="636"/>
      <c r="BL633" s="636"/>
      <c r="BM633" s="102"/>
      <c r="BN633" s="102"/>
      <c r="BO633" s="102"/>
      <c r="BP633" s="636"/>
      <c r="BQ633" s="636"/>
      <c r="BR633" s="636"/>
      <c r="BS633" s="636"/>
      <c r="BT633" s="636"/>
      <c r="BU633" s="636"/>
      <c r="BV633" s="636"/>
      <c r="BW633" s="636"/>
      <c r="BX633" s="636"/>
      <c r="BY633" s="636"/>
      <c r="BZ633" s="636"/>
      <c r="CA633" s="636"/>
      <c r="CB633" s="637"/>
      <c r="CC633" s="636"/>
      <c r="CD633" s="636"/>
      <c r="CE633" s="637"/>
      <c r="CF633" s="637"/>
      <c r="CG633" s="637"/>
      <c r="CH633" s="637"/>
      <c r="CI633" s="636"/>
      <c r="CJ633" s="636"/>
      <c r="CK633" s="637"/>
      <c r="CL633" s="637"/>
      <c r="CM633" s="637"/>
      <c r="CN633" s="705"/>
      <c r="CO633" s="88"/>
      <c r="CP633" s="88"/>
      <c r="CQ633" s="88"/>
      <c r="CR633" s="67"/>
      <c r="CS633" s="67"/>
      <c r="CT633" s="67"/>
      <c r="CU633" s="67"/>
      <c r="CV633" s="67"/>
      <c r="CW633" s="67"/>
      <c r="CX633" s="67"/>
      <c r="CY633" s="67"/>
      <c r="CZ633" s="67"/>
      <c r="DA633" s="67"/>
      <c r="DB633" s="67"/>
      <c r="DC633" s="67"/>
      <c r="DD633" s="67"/>
      <c r="DE633" s="67"/>
      <c r="DF633" s="67"/>
      <c r="DG633" s="67"/>
      <c r="DH633" s="67"/>
      <c r="DI633" s="67"/>
      <c r="DJ633" s="67"/>
      <c r="DK633" s="67"/>
      <c r="DL633" s="67"/>
      <c r="DM633" s="67"/>
      <c r="DN633" s="67"/>
      <c r="DO633" s="67"/>
      <c r="DP633" s="67"/>
      <c r="DQ633" s="67"/>
      <c r="DR633" s="67"/>
      <c r="DS633" s="67"/>
      <c r="DT633" s="67"/>
      <c r="DU633" s="67"/>
      <c r="DV633" s="67"/>
      <c r="DW633" s="67"/>
      <c r="DX633" s="67"/>
      <c r="DY633" s="67"/>
      <c r="DZ633" s="88"/>
      <c r="EA633" s="88"/>
      <c r="EB633" s="88"/>
      <c r="EC633" s="88"/>
      <c r="ED633" s="88"/>
      <c r="EE633" s="88"/>
      <c r="EF633" s="88"/>
      <c r="EG633" s="88"/>
    </row>
    <row r="634" spans="22:137" s="65" customFormat="1" x14ac:dyDescent="0.25">
      <c r="V634" s="631"/>
      <c r="AA634" s="632"/>
      <c r="AB634" s="632"/>
      <c r="AD634" s="632"/>
      <c r="AE634" s="633"/>
      <c r="AH634" s="634"/>
      <c r="AI634" s="634"/>
      <c r="AK634" s="632"/>
      <c r="AR634" s="632"/>
      <c r="AV634" s="632"/>
      <c r="AX634" s="632"/>
      <c r="BB634" s="632"/>
      <c r="BC634" s="632"/>
      <c r="BE634" s="632"/>
      <c r="BH634" s="67"/>
      <c r="BI634" s="635"/>
      <c r="BJ634" s="636"/>
      <c r="BK634" s="636"/>
      <c r="BL634" s="636"/>
      <c r="BM634" s="102"/>
      <c r="BN634" s="102"/>
      <c r="BO634" s="102"/>
      <c r="BP634" s="636"/>
      <c r="BQ634" s="636"/>
      <c r="BR634" s="636"/>
      <c r="BS634" s="636"/>
      <c r="BT634" s="636"/>
      <c r="BU634" s="636"/>
      <c r="BV634" s="636"/>
      <c r="BW634" s="636"/>
      <c r="BX634" s="636"/>
      <c r="BY634" s="636"/>
      <c r="BZ634" s="636"/>
      <c r="CA634" s="636"/>
      <c r="CB634" s="637"/>
      <c r="CC634" s="636"/>
      <c r="CD634" s="636"/>
      <c r="CE634" s="637"/>
      <c r="CF634" s="637"/>
      <c r="CG634" s="637"/>
      <c r="CH634" s="637"/>
      <c r="CI634" s="636"/>
      <c r="CJ634" s="636"/>
      <c r="CK634" s="637"/>
      <c r="CL634" s="637"/>
      <c r="CM634" s="637"/>
      <c r="CN634" s="705"/>
      <c r="CO634" s="88"/>
      <c r="CP634" s="88"/>
      <c r="CQ634" s="88"/>
      <c r="CR634" s="67"/>
      <c r="CS634" s="67"/>
      <c r="CT634" s="67"/>
      <c r="CU634" s="67"/>
      <c r="CV634" s="67"/>
      <c r="CW634" s="67"/>
      <c r="CX634" s="67"/>
      <c r="CY634" s="67"/>
      <c r="CZ634" s="67"/>
      <c r="DA634" s="67"/>
      <c r="DB634" s="67"/>
      <c r="DC634" s="67"/>
      <c r="DD634" s="67"/>
      <c r="DE634" s="67"/>
      <c r="DF634" s="67"/>
      <c r="DG634" s="67"/>
      <c r="DH634" s="67"/>
      <c r="DI634" s="67"/>
      <c r="DJ634" s="67"/>
      <c r="DK634" s="67"/>
      <c r="DL634" s="67"/>
      <c r="DM634" s="67"/>
      <c r="DN634" s="67"/>
      <c r="DO634" s="67"/>
      <c r="DP634" s="67"/>
      <c r="DQ634" s="67"/>
      <c r="DR634" s="67"/>
      <c r="DS634" s="67"/>
      <c r="DT634" s="67"/>
      <c r="DU634" s="67"/>
      <c r="DV634" s="67"/>
      <c r="DW634" s="67"/>
      <c r="DX634" s="67"/>
      <c r="DY634" s="67"/>
      <c r="DZ634" s="88"/>
      <c r="EA634" s="88"/>
      <c r="EB634" s="88"/>
      <c r="EC634" s="88"/>
      <c r="ED634" s="88"/>
      <c r="EE634" s="88"/>
      <c r="EF634" s="88"/>
      <c r="EG634" s="88"/>
    </row>
    <row r="635" spans="22:137" s="65" customFormat="1" x14ac:dyDescent="0.25">
      <c r="V635" s="631"/>
      <c r="AA635" s="632"/>
      <c r="AB635" s="632"/>
      <c r="AD635" s="632"/>
      <c r="AE635" s="633"/>
      <c r="AH635" s="634"/>
      <c r="AI635" s="634"/>
      <c r="AK635" s="632"/>
      <c r="AR635" s="632"/>
      <c r="AV635" s="632"/>
      <c r="AX635" s="632"/>
      <c r="BB635" s="632"/>
      <c r="BC635" s="632"/>
      <c r="BE635" s="632"/>
      <c r="BH635" s="67"/>
      <c r="BI635" s="635"/>
      <c r="BJ635" s="636"/>
      <c r="BK635" s="636"/>
      <c r="BL635" s="636"/>
      <c r="BM635" s="102"/>
      <c r="BN635" s="102"/>
      <c r="BO635" s="102"/>
      <c r="BP635" s="636"/>
      <c r="BQ635" s="636"/>
      <c r="BR635" s="636"/>
      <c r="BS635" s="636"/>
      <c r="BT635" s="636"/>
      <c r="BU635" s="636"/>
      <c r="BV635" s="636"/>
      <c r="BW635" s="636"/>
      <c r="BX635" s="636"/>
      <c r="BY635" s="636"/>
      <c r="BZ635" s="636"/>
      <c r="CA635" s="636"/>
      <c r="CB635" s="637"/>
      <c r="CC635" s="636"/>
      <c r="CD635" s="636"/>
      <c r="CE635" s="637"/>
      <c r="CF635" s="637"/>
      <c r="CG635" s="637"/>
      <c r="CH635" s="637"/>
      <c r="CI635" s="636"/>
      <c r="CJ635" s="636"/>
      <c r="CK635" s="637"/>
      <c r="CL635" s="637"/>
      <c r="CM635" s="637"/>
      <c r="CN635" s="705"/>
      <c r="CO635" s="88"/>
      <c r="CP635" s="88"/>
      <c r="CQ635" s="88"/>
      <c r="CR635" s="67"/>
      <c r="CS635" s="67"/>
      <c r="CT635" s="67"/>
      <c r="CU635" s="67"/>
      <c r="CV635" s="67"/>
      <c r="CW635" s="67"/>
      <c r="CX635" s="67"/>
      <c r="CY635" s="67"/>
      <c r="CZ635" s="67"/>
      <c r="DA635" s="67"/>
      <c r="DB635" s="67"/>
      <c r="DC635" s="67"/>
      <c r="DD635" s="67"/>
      <c r="DE635" s="67"/>
      <c r="DF635" s="67"/>
      <c r="DG635" s="67"/>
      <c r="DH635" s="67"/>
      <c r="DI635" s="67"/>
      <c r="DJ635" s="67"/>
      <c r="DK635" s="67"/>
      <c r="DL635" s="67"/>
      <c r="DM635" s="67"/>
      <c r="DN635" s="67"/>
      <c r="DO635" s="67"/>
      <c r="DP635" s="67"/>
      <c r="DQ635" s="67"/>
      <c r="DR635" s="67"/>
      <c r="DS635" s="67"/>
      <c r="DT635" s="67"/>
      <c r="DU635" s="67"/>
      <c r="DV635" s="67"/>
      <c r="DW635" s="67"/>
      <c r="DX635" s="67"/>
      <c r="DY635" s="67"/>
      <c r="DZ635" s="88"/>
      <c r="EA635" s="88"/>
      <c r="EB635" s="88"/>
      <c r="EC635" s="88"/>
      <c r="ED635" s="88"/>
      <c r="EE635" s="88"/>
      <c r="EF635" s="88"/>
      <c r="EG635" s="88"/>
    </row>
    <row r="636" spans="22:137" s="65" customFormat="1" x14ac:dyDescent="0.25">
      <c r="V636" s="631"/>
      <c r="AA636" s="632"/>
      <c r="AB636" s="632"/>
      <c r="AD636" s="632"/>
      <c r="AE636" s="633"/>
      <c r="AH636" s="634"/>
      <c r="AI636" s="634"/>
      <c r="AK636" s="632"/>
      <c r="AR636" s="632"/>
      <c r="AV636" s="632"/>
      <c r="AX636" s="632"/>
      <c r="BB636" s="632"/>
      <c r="BC636" s="632"/>
      <c r="BE636" s="632"/>
      <c r="BH636" s="67"/>
      <c r="BI636" s="635"/>
      <c r="BJ636" s="636"/>
      <c r="BK636" s="636"/>
      <c r="BL636" s="636"/>
      <c r="BM636" s="102"/>
      <c r="BN636" s="102"/>
      <c r="BO636" s="102"/>
      <c r="BP636" s="636"/>
      <c r="BQ636" s="636"/>
      <c r="BR636" s="636"/>
      <c r="BS636" s="636"/>
      <c r="BT636" s="636"/>
      <c r="BU636" s="636"/>
      <c r="BV636" s="636"/>
      <c r="BW636" s="636"/>
      <c r="BX636" s="636"/>
      <c r="BY636" s="636"/>
      <c r="BZ636" s="636"/>
      <c r="CA636" s="636"/>
      <c r="CB636" s="637"/>
      <c r="CC636" s="636"/>
      <c r="CD636" s="636"/>
      <c r="CE636" s="637"/>
      <c r="CF636" s="637"/>
      <c r="CG636" s="637"/>
      <c r="CH636" s="637"/>
      <c r="CI636" s="636"/>
      <c r="CJ636" s="636"/>
      <c r="CK636" s="637"/>
      <c r="CL636" s="637"/>
      <c r="CM636" s="637"/>
      <c r="CN636" s="705"/>
      <c r="CO636" s="88"/>
      <c r="CP636" s="88"/>
      <c r="CQ636" s="88"/>
      <c r="CR636" s="67"/>
      <c r="CS636" s="67"/>
      <c r="CT636" s="67"/>
      <c r="CU636" s="67"/>
      <c r="CV636" s="67"/>
      <c r="CW636" s="67"/>
      <c r="CX636" s="67"/>
      <c r="CY636" s="67"/>
      <c r="CZ636" s="67"/>
      <c r="DA636" s="67"/>
      <c r="DB636" s="67"/>
      <c r="DC636" s="67"/>
      <c r="DD636" s="67"/>
      <c r="DE636" s="67"/>
      <c r="DF636" s="67"/>
      <c r="DG636" s="67"/>
      <c r="DH636" s="67"/>
      <c r="DI636" s="67"/>
      <c r="DJ636" s="67"/>
      <c r="DK636" s="67"/>
      <c r="DL636" s="67"/>
      <c r="DM636" s="67"/>
      <c r="DN636" s="67"/>
      <c r="DO636" s="67"/>
      <c r="DP636" s="67"/>
      <c r="DQ636" s="67"/>
      <c r="DR636" s="67"/>
      <c r="DS636" s="67"/>
      <c r="DT636" s="67"/>
      <c r="DU636" s="67"/>
      <c r="DV636" s="67"/>
      <c r="DW636" s="67"/>
      <c r="DX636" s="67"/>
      <c r="DY636" s="67"/>
      <c r="DZ636" s="88"/>
      <c r="EA636" s="88"/>
      <c r="EB636" s="88"/>
      <c r="EC636" s="88"/>
      <c r="ED636" s="88"/>
      <c r="EE636" s="88"/>
      <c r="EF636" s="88"/>
      <c r="EG636" s="88"/>
    </row>
    <row r="637" spans="22:137" s="65" customFormat="1" x14ac:dyDescent="0.25">
      <c r="V637" s="631"/>
      <c r="AA637" s="632"/>
      <c r="AB637" s="632"/>
      <c r="AD637" s="632"/>
      <c r="AE637" s="633"/>
      <c r="AH637" s="634"/>
      <c r="AI637" s="634"/>
      <c r="AK637" s="632"/>
      <c r="AR637" s="632"/>
      <c r="AV637" s="632"/>
      <c r="AX637" s="632"/>
      <c r="BB637" s="632"/>
      <c r="BC637" s="632"/>
      <c r="BE637" s="632"/>
      <c r="BH637" s="67"/>
      <c r="BI637" s="635"/>
      <c r="BJ637" s="636"/>
      <c r="BK637" s="636"/>
      <c r="BL637" s="636"/>
      <c r="BM637" s="102"/>
      <c r="BN637" s="102"/>
      <c r="BO637" s="102"/>
      <c r="BP637" s="636"/>
      <c r="BQ637" s="636"/>
      <c r="BR637" s="636"/>
      <c r="BS637" s="636"/>
      <c r="BT637" s="636"/>
      <c r="BU637" s="636"/>
      <c r="BV637" s="636"/>
      <c r="BW637" s="636"/>
      <c r="BX637" s="636"/>
      <c r="BY637" s="636"/>
      <c r="BZ637" s="636"/>
      <c r="CA637" s="636"/>
      <c r="CB637" s="637"/>
      <c r="CC637" s="636"/>
      <c r="CD637" s="636"/>
      <c r="CE637" s="637"/>
      <c r="CF637" s="637"/>
      <c r="CG637" s="637"/>
      <c r="CH637" s="637"/>
      <c r="CI637" s="636"/>
      <c r="CJ637" s="636"/>
      <c r="CK637" s="637"/>
      <c r="CL637" s="637"/>
      <c r="CM637" s="637"/>
      <c r="CN637" s="705"/>
      <c r="CO637" s="88"/>
      <c r="CP637" s="88"/>
      <c r="CQ637" s="88"/>
      <c r="CR637" s="67"/>
      <c r="CS637" s="67"/>
      <c r="CT637" s="67"/>
      <c r="CU637" s="67"/>
      <c r="CV637" s="67"/>
      <c r="CW637" s="67"/>
      <c r="CX637" s="67"/>
      <c r="CY637" s="67"/>
      <c r="CZ637" s="67"/>
      <c r="DA637" s="67"/>
      <c r="DB637" s="67"/>
      <c r="DC637" s="67"/>
      <c r="DD637" s="67"/>
      <c r="DE637" s="67"/>
      <c r="DF637" s="67"/>
      <c r="DG637" s="67"/>
      <c r="DH637" s="67"/>
      <c r="DI637" s="67"/>
      <c r="DJ637" s="67"/>
      <c r="DK637" s="67"/>
      <c r="DL637" s="67"/>
      <c r="DM637" s="67"/>
      <c r="DN637" s="67"/>
      <c r="DO637" s="67"/>
      <c r="DP637" s="67"/>
      <c r="DQ637" s="67"/>
      <c r="DR637" s="67"/>
      <c r="DS637" s="67"/>
      <c r="DT637" s="67"/>
      <c r="DU637" s="67"/>
      <c r="DV637" s="67"/>
      <c r="DW637" s="67"/>
      <c r="DX637" s="67"/>
      <c r="DY637" s="67"/>
      <c r="DZ637" s="88"/>
      <c r="EA637" s="88"/>
      <c r="EB637" s="88"/>
      <c r="EC637" s="88"/>
      <c r="ED637" s="88"/>
      <c r="EE637" s="88"/>
      <c r="EF637" s="88"/>
      <c r="EG637" s="88"/>
    </row>
    <row r="638" spans="22:137" s="65" customFormat="1" x14ac:dyDescent="0.25">
      <c r="V638" s="631"/>
      <c r="AA638" s="632"/>
      <c r="AB638" s="632"/>
      <c r="AD638" s="632"/>
      <c r="AE638" s="633"/>
      <c r="AH638" s="634"/>
      <c r="AI638" s="634"/>
      <c r="AK638" s="632"/>
      <c r="AR638" s="632"/>
      <c r="AV638" s="632"/>
      <c r="AX638" s="632"/>
      <c r="BB638" s="632"/>
      <c r="BC638" s="632"/>
      <c r="BE638" s="632"/>
      <c r="BH638" s="67"/>
      <c r="BI638" s="635"/>
      <c r="BJ638" s="636"/>
      <c r="BK638" s="636"/>
      <c r="BL638" s="636"/>
      <c r="BM638" s="102"/>
      <c r="BN638" s="102"/>
      <c r="BO638" s="102"/>
      <c r="BP638" s="636"/>
      <c r="BQ638" s="636"/>
      <c r="BR638" s="636"/>
      <c r="BS638" s="636"/>
      <c r="BT638" s="636"/>
      <c r="BU638" s="636"/>
      <c r="BV638" s="636"/>
      <c r="BW638" s="636"/>
      <c r="BX638" s="636"/>
      <c r="BY638" s="636"/>
      <c r="BZ638" s="636"/>
      <c r="CA638" s="636"/>
      <c r="CB638" s="637"/>
      <c r="CC638" s="636"/>
      <c r="CD638" s="636"/>
      <c r="CE638" s="637"/>
      <c r="CF638" s="637"/>
      <c r="CG638" s="637"/>
      <c r="CH638" s="637"/>
      <c r="CI638" s="636"/>
      <c r="CJ638" s="636"/>
      <c r="CK638" s="637"/>
      <c r="CL638" s="637"/>
      <c r="CM638" s="637"/>
      <c r="CN638" s="705"/>
      <c r="CO638" s="88"/>
      <c r="CP638" s="88"/>
      <c r="CQ638" s="88"/>
      <c r="CR638" s="67"/>
      <c r="CS638" s="67"/>
      <c r="CT638" s="67"/>
      <c r="CU638" s="67"/>
      <c r="CV638" s="67"/>
      <c r="CW638" s="67"/>
      <c r="CX638" s="67"/>
      <c r="CY638" s="67"/>
      <c r="CZ638" s="67"/>
      <c r="DA638" s="67"/>
      <c r="DB638" s="67"/>
      <c r="DC638" s="67"/>
      <c r="DD638" s="67"/>
      <c r="DE638" s="67"/>
      <c r="DF638" s="67"/>
      <c r="DG638" s="67"/>
      <c r="DH638" s="67"/>
      <c r="DI638" s="67"/>
      <c r="DJ638" s="67"/>
      <c r="DK638" s="67"/>
      <c r="DL638" s="67"/>
      <c r="DM638" s="67"/>
      <c r="DN638" s="67"/>
      <c r="DO638" s="67"/>
      <c r="DP638" s="67"/>
      <c r="DQ638" s="67"/>
      <c r="DR638" s="67"/>
      <c r="DS638" s="67"/>
      <c r="DT638" s="67"/>
      <c r="DU638" s="67"/>
      <c r="DV638" s="67"/>
      <c r="DW638" s="67"/>
      <c r="DX638" s="67"/>
      <c r="DY638" s="67"/>
      <c r="DZ638" s="88"/>
      <c r="EA638" s="88"/>
      <c r="EB638" s="88"/>
      <c r="EC638" s="88"/>
      <c r="ED638" s="88"/>
      <c r="EE638" s="88"/>
      <c r="EF638" s="88"/>
      <c r="EG638" s="88"/>
    </row>
    <row r="639" spans="22:137" s="65" customFormat="1" x14ac:dyDescent="0.25">
      <c r="V639" s="631"/>
      <c r="AA639" s="632"/>
      <c r="AB639" s="632"/>
      <c r="AD639" s="632"/>
      <c r="AE639" s="633"/>
      <c r="AH639" s="634"/>
      <c r="AI639" s="634"/>
      <c r="AK639" s="632"/>
      <c r="AR639" s="632"/>
      <c r="AV639" s="632"/>
      <c r="AX639" s="632"/>
      <c r="BB639" s="632"/>
      <c r="BC639" s="632"/>
      <c r="BE639" s="632"/>
      <c r="BH639" s="67"/>
      <c r="BI639" s="635"/>
      <c r="BJ639" s="636"/>
      <c r="BK639" s="636"/>
      <c r="BL639" s="636"/>
      <c r="BM639" s="102"/>
      <c r="BN639" s="102"/>
      <c r="BO639" s="102"/>
      <c r="BP639" s="636"/>
      <c r="BQ639" s="636"/>
      <c r="BR639" s="636"/>
      <c r="BS639" s="636"/>
      <c r="BT639" s="636"/>
      <c r="BU639" s="636"/>
      <c r="BV639" s="636"/>
      <c r="BW639" s="636"/>
      <c r="BX639" s="636"/>
      <c r="BY639" s="636"/>
      <c r="BZ639" s="636"/>
      <c r="CA639" s="636"/>
      <c r="CB639" s="637"/>
      <c r="CC639" s="636"/>
      <c r="CD639" s="636"/>
      <c r="CE639" s="637"/>
      <c r="CF639" s="637"/>
      <c r="CG639" s="637"/>
      <c r="CH639" s="637"/>
      <c r="CI639" s="636"/>
      <c r="CJ639" s="636"/>
      <c r="CK639" s="637"/>
      <c r="CL639" s="637"/>
      <c r="CM639" s="637"/>
      <c r="CN639" s="705"/>
      <c r="CO639" s="88"/>
      <c r="CP639" s="88"/>
      <c r="CQ639" s="88"/>
      <c r="CR639" s="67"/>
      <c r="CS639" s="67"/>
      <c r="CT639" s="67"/>
      <c r="CU639" s="67"/>
      <c r="CV639" s="67"/>
      <c r="CW639" s="67"/>
      <c r="CX639" s="67"/>
      <c r="CY639" s="67"/>
      <c r="CZ639" s="67"/>
      <c r="DA639" s="67"/>
      <c r="DB639" s="67"/>
      <c r="DC639" s="67"/>
      <c r="DD639" s="67"/>
      <c r="DE639" s="67"/>
      <c r="DF639" s="67"/>
      <c r="DG639" s="67"/>
      <c r="DH639" s="67"/>
      <c r="DI639" s="67"/>
      <c r="DJ639" s="67"/>
      <c r="DK639" s="67"/>
      <c r="DL639" s="67"/>
      <c r="DM639" s="67"/>
      <c r="DN639" s="67"/>
      <c r="DO639" s="67"/>
      <c r="DP639" s="67"/>
      <c r="DQ639" s="67"/>
      <c r="DR639" s="67"/>
      <c r="DS639" s="67"/>
      <c r="DT639" s="67"/>
      <c r="DU639" s="67"/>
      <c r="DV639" s="67"/>
      <c r="DW639" s="67"/>
      <c r="DX639" s="67"/>
      <c r="DY639" s="67"/>
      <c r="DZ639" s="88"/>
      <c r="EA639" s="88"/>
      <c r="EB639" s="88"/>
      <c r="EC639" s="88"/>
      <c r="ED639" s="88"/>
      <c r="EE639" s="88"/>
      <c r="EF639" s="88"/>
      <c r="EG639" s="88"/>
    </row>
    <row r="640" spans="22:137" s="65" customFormat="1" x14ac:dyDescent="0.25">
      <c r="V640" s="631"/>
      <c r="AA640" s="632"/>
      <c r="AB640" s="632"/>
      <c r="AD640" s="632"/>
      <c r="AE640" s="633"/>
      <c r="AH640" s="634"/>
      <c r="AI640" s="634"/>
      <c r="AK640" s="632"/>
      <c r="AR640" s="632"/>
      <c r="AV640" s="632"/>
      <c r="AX640" s="632"/>
      <c r="BB640" s="632"/>
      <c r="BC640" s="632"/>
      <c r="BE640" s="632"/>
      <c r="BH640" s="67"/>
      <c r="BI640" s="635"/>
      <c r="BJ640" s="636"/>
      <c r="BK640" s="636"/>
      <c r="BL640" s="636"/>
      <c r="BM640" s="102"/>
      <c r="BN640" s="102"/>
      <c r="BO640" s="102"/>
      <c r="BP640" s="636"/>
      <c r="BQ640" s="636"/>
      <c r="BR640" s="636"/>
      <c r="BS640" s="636"/>
      <c r="BT640" s="636"/>
      <c r="BU640" s="636"/>
      <c r="BV640" s="636"/>
      <c r="BW640" s="636"/>
      <c r="BX640" s="636"/>
      <c r="BY640" s="636"/>
      <c r="BZ640" s="636"/>
      <c r="CA640" s="636"/>
      <c r="CB640" s="637"/>
      <c r="CC640" s="636"/>
      <c r="CD640" s="636"/>
      <c r="CE640" s="637"/>
      <c r="CF640" s="637"/>
      <c r="CG640" s="637"/>
      <c r="CH640" s="637"/>
      <c r="CI640" s="636"/>
      <c r="CJ640" s="636"/>
      <c r="CK640" s="637"/>
      <c r="CL640" s="637"/>
      <c r="CM640" s="637"/>
      <c r="CN640" s="705"/>
      <c r="CO640" s="88"/>
      <c r="CP640" s="88"/>
      <c r="CQ640" s="88"/>
      <c r="CR640" s="67"/>
      <c r="CS640" s="67"/>
      <c r="CT640" s="67"/>
      <c r="CU640" s="67"/>
      <c r="CV640" s="67"/>
      <c r="CW640" s="67"/>
      <c r="CX640" s="67"/>
      <c r="CY640" s="67"/>
      <c r="CZ640" s="67"/>
      <c r="DA640" s="67"/>
      <c r="DB640" s="67"/>
      <c r="DC640" s="67"/>
      <c r="DD640" s="67"/>
      <c r="DE640" s="67"/>
      <c r="DF640" s="67"/>
      <c r="DG640" s="67"/>
      <c r="DH640" s="67"/>
      <c r="DI640" s="67"/>
      <c r="DJ640" s="67"/>
      <c r="DK640" s="67"/>
      <c r="DL640" s="67"/>
      <c r="DM640" s="67"/>
      <c r="DN640" s="67"/>
      <c r="DO640" s="67"/>
      <c r="DP640" s="67"/>
      <c r="DQ640" s="67"/>
      <c r="DR640" s="67"/>
      <c r="DS640" s="67"/>
      <c r="DT640" s="67"/>
      <c r="DU640" s="67"/>
      <c r="DV640" s="67"/>
      <c r="DW640" s="67"/>
      <c r="DX640" s="67"/>
      <c r="DY640" s="67"/>
      <c r="DZ640" s="88"/>
      <c r="EA640" s="88"/>
      <c r="EB640" s="88"/>
      <c r="EC640" s="88"/>
      <c r="ED640" s="88"/>
      <c r="EE640" s="88"/>
      <c r="EF640" s="88"/>
      <c r="EG640" s="88"/>
    </row>
    <row r="641" spans="22:137" s="65" customFormat="1" x14ac:dyDescent="0.25">
      <c r="V641" s="631"/>
      <c r="AA641" s="632"/>
      <c r="AB641" s="632"/>
      <c r="AD641" s="632"/>
      <c r="AE641" s="633"/>
      <c r="AH641" s="634"/>
      <c r="AI641" s="634"/>
      <c r="AK641" s="632"/>
      <c r="AR641" s="632"/>
      <c r="AV641" s="632"/>
      <c r="AX641" s="632"/>
      <c r="BB641" s="632"/>
      <c r="BC641" s="632"/>
      <c r="BE641" s="632"/>
      <c r="BH641" s="67"/>
      <c r="BI641" s="635"/>
      <c r="BJ641" s="636"/>
      <c r="BK641" s="636"/>
      <c r="BL641" s="636"/>
      <c r="BM641" s="102"/>
      <c r="BN641" s="102"/>
      <c r="BO641" s="102"/>
      <c r="BP641" s="636"/>
      <c r="BQ641" s="636"/>
      <c r="BR641" s="636"/>
      <c r="BS641" s="636"/>
      <c r="BT641" s="636"/>
      <c r="BU641" s="636"/>
      <c r="BV641" s="636"/>
      <c r="BW641" s="636"/>
      <c r="BX641" s="636"/>
      <c r="BY641" s="636"/>
      <c r="BZ641" s="636"/>
      <c r="CA641" s="636"/>
      <c r="CB641" s="637"/>
      <c r="CC641" s="636"/>
      <c r="CD641" s="636"/>
      <c r="CE641" s="637"/>
      <c r="CF641" s="637"/>
      <c r="CG641" s="637"/>
      <c r="CH641" s="637"/>
      <c r="CI641" s="636"/>
      <c r="CJ641" s="636"/>
      <c r="CK641" s="637"/>
      <c r="CL641" s="637"/>
      <c r="CM641" s="637"/>
      <c r="CN641" s="705"/>
      <c r="CO641" s="88"/>
      <c r="CP641" s="88"/>
      <c r="CQ641" s="88"/>
      <c r="CR641" s="67"/>
      <c r="CS641" s="67"/>
      <c r="CT641" s="67"/>
      <c r="CU641" s="67"/>
      <c r="CV641" s="67"/>
      <c r="CW641" s="67"/>
      <c r="CX641" s="67"/>
      <c r="CY641" s="67"/>
      <c r="CZ641" s="67"/>
      <c r="DA641" s="67"/>
      <c r="DB641" s="67"/>
      <c r="DC641" s="67"/>
      <c r="DD641" s="67"/>
      <c r="DE641" s="67"/>
      <c r="DF641" s="67"/>
      <c r="DG641" s="67"/>
      <c r="DH641" s="67"/>
      <c r="DI641" s="67"/>
      <c r="DJ641" s="67"/>
      <c r="DK641" s="67"/>
      <c r="DL641" s="67"/>
      <c r="DM641" s="67"/>
      <c r="DN641" s="67"/>
      <c r="DO641" s="67"/>
      <c r="DP641" s="67"/>
      <c r="DQ641" s="67"/>
      <c r="DR641" s="67"/>
      <c r="DS641" s="67"/>
      <c r="DT641" s="67"/>
      <c r="DU641" s="67"/>
      <c r="DV641" s="67"/>
      <c r="DW641" s="67"/>
      <c r="DX641" s="67"/>
      <c r="DY641" s="67"/>
      <c r="DZ641" s="88"/>
      <c r="EA641" s="88"/>
      <c r="EB641" s="88"/>
      <c r="EC641" s="88"/>
      <c r="ED641" s="88"/>
      <c r="EE641" s="88"/>
      <c r="EF641" s="88"/>
      <c r="EG641" s="88"/>
    </row>
    <row r="642" spans="22:137" s="65" customFormat="1" x14ac:dyDescent="0.25">
      <c r="V642" s="631"/>
      <c r="AA642" s="632"/>
      <c r="AB642" s="632"/>
      <c r="AD642" s="632"/>
      <c r="AE642" s="633"/>
      <c r="AH642" s="634"/>
      <c r="AI642" s="634"/>
      <c r="AK642" s="632"/>
      <c r="AR642" s="632"/>
      <c r="AV642" s="632"/>
      <c r="AX642" s="632"/>
      <c r="BB642" s="632"/>
      <c r="BC642" s="632"/>
      <c r="BE642" s="632"/>
      <c r="BH642" s="67"/>
      <c r="BI642" s="635"/>
      <c r="BJ642" s="636"/>
      <c r="BK642" s="636"/>
      <c r="BL642" s="636"/>
      <c r="BM642" s="102"/>
      <c r="BN642" s="102"/>
      <c r="BO642" s="102"/>
      <c r="BP642" s="636"/>
      <c r="BQ642" s="636"/>
      <c r="BR642" s="636"/>
      <c r="BS642" s="636"/>
      <c r="BT642" s="636"/>
      <c r="BU642" s="636"/>
      <c r="BV642" s="636"/>
      <c r="BW642" s="636"/>
      <c r="BX642" s="636"/>
      <c r="BY642" s="636"/>
      <c r="BZ642" s="636"/>
      <c r="CA642" s="636"/>
      <c r="CB642" s="637"/>
      <c r="CC642" s="636"/>
      <c r="CD642" s="636"/>
      <c r="CE642" s="637"/>
      <c r="CF642" s="637"/>
      <c r="CG642" s="637"/>
      <c r="CH642" s="637"/>
      <c r="CI642" s="636"/>
      <c r="CJ642" s="636"/>
      <c r="CK642" s="637"/>
      <c r="CL642" s="637"/>
      <c r="CM642" s="637"/>
      <c r="CN642" s="705"/>
      <c r="CO642" s="88"/>
      <c r="CP642" s="88"/>
      <c r="CQ642" s="88"/>
      <c r="CR642" s="67"/>
      <c r="CS642" s="67"/>
      <c r="CT642" s="67"/>
      <c r="CU642" s="67"/>
      <c r="CV642" s="67"/>
      <c r="CW642" s="67"/>
      <c r="CX642" s="67"/>
      <c r="CY642" s="67"/>
      <c r="CZ642" s="67"/>
      <c r="DA642" s="67"/>
      <c r="DB642" s="67"/>
      <c r="DC642" s="67"/>
      <c r="DD642" s="67"/>
      <c r="DE642" s="67"/>
      <c r="DF642" s="67"/>
      <c r="DG642" s="67"/>
      <c r="DH642" s="67"/>
      <c r="DI642" s="67"/>
      <c r="DJ642" s="67"/>
      <c r="DK642" s="67"/>
      <c r="DL642" s="67"/>
      <c r="DM642" s="67"/>
      <c r="DN642" s="67"/>
      <c r="DO642" s="67"/>
      <c r="DP642" s="67"/>
      <c r="DQ642" s="67"/>
      <c r="DR642" s="67"/>
      <c r="DS642" s="67"/>
      <c r="DT642" s="67"/>
      <c r="DU642" s="67"/>
      <c r="DV642" s="67"/>
      <c r="DW642" s="67"/>
      <c r="DX642" s="67"/>
      <c r="DY642" s="67"/>
      <c r="DZ642" s="88"/>
      <c r="EA642" s="88"/>
      <c r="EB642" s="88"/>
      <c r="EC642" s="88"/>
      <c r="ED642" s="88"/>
      <c r="EE642" s="88"/>
      <c r="EF642" s="88"/>
      <c r="EG642" s="88"/>
    </row>
    <row r="643" spans="22:137" s="65" customFormat="1" x14ac:dyDescent="0.25">
      <c r="V643" s="631"/>
      <c r="AA643" s="632"/>
      <c r="AB643" s="632"/>
      <c r="AD643" s="632"/>
      <c r="AE643" s="633"/>
      <c r="AH643" s="634"/>
      <c r="AI643" s="634"/>
      <c r="AK643" s="632"/>
      <c r="AR643" s="632"/>
      <c r="AV643" s="632"/>
      <c r="AX643" s="632"/>
      <c r="BB643" s="632"/>
      <c r="BC643" s="632"/>
      <c r="BE643" s="632"/>
      <c r="BH643" s="67"/>
      <c r="BI643" s="635"/>
      <c r="BJ643" s="636"/>
      <c r="BK643" s="636"/>
      <c r="BL643" s="636"/>
      <c r="BM643" s="102"/>
      <c r="BN643" s="102"/>
      <c r="BO643" s="102"/>
      <c r="BP643" s="636"/>
      <c r="BQ643" s="636"/>
      <c r="BR643" s="636"/>
      <c r="BS643" s="636"/>
      <c r="BT643" s="636"/>
      <c r="BU643" s="636"/>
      <c r="BV643" s="636"/>
      <c r="BW643" s="636"/>
      <c r="BX643" s="636"/>
      <c r="BY643" s="636"/>
      <c r="BZ643" s="636"/>
      <c r="CA643" s="636"/>
      <c r="CB643" s="637"/>
      <c r="CC643" s="636"/>
      <c r="CD643" s="636"/>
      <c r="CE643" s="637"/>
      <c r="CF643" s="637"/>
      <c r="CG643" s="637"/>
      <c r="CH643" s="637"/>
      <c r="CI643" s="636"/>
      <c r="CJ643" s="636"/>
      <c r="CK643" s="637"/>
      <c r="CL643" s="637"/>
      <c r="CM643" s="637"/>
      <c r="CN643" s="705"/>
      <c r="CO643" s="88"/>
      <c r="CP643" s="88"/>
      <c r="CQ643" s="88"/>
      <c r="CR643" s="67"/>
      <c r="CS643" s="67"/>
      <c r="CT643" s="67"/>
      <c r="CU643" s="67"/>
      <c r="CV643" s="67"/>
      <c r="CW643" s="67"/>
      <c r="CX643" s="67"/>
      <c r="CY643" s="67"/>
      <c r="CZ643" s="67"/>
      <c r="DA643" s="67"/>
      <c r="DB643" s="67"/>
      <c r="DC643" s="67"/>
      <c r="DD643" s="67"/>
      <c r="DE643" s="67"/>
      <c r="DF643" s="67"/>
      <c r="DG643" s="67"/>
      <c r="DH643" s="67"/>
      <c r="DI643" s="67"/>
      <c r="DJ643" s="67"/>
      <c r="DK643" s="67"/>
      <c r="DL643" s="67"/>
      <c r="DM643" s="67"/>
      <c r="DN643" s="67"/>
      <c r="DO643" s="67"/>
      <c r="DP643" s="67"/>
      <c r="DQ643" s="67"/>
      <c r="DR643" s="67"/>
      <c r="DS643" s="67"/>
      <c r="DT643" s="67"/>
      <c r="DU643" s="67"/>
      <c r="DV643" s="67"/>
      <c r="DW643" s="67"/>
      <c r="DX643" s="67"/>
      <c r="DY643" s="67"/>
      <c r="DZ643" s="88"/>
      <c r="EA643" s="88"/>
      <c r="EB643" s="88"/>
      <c r="EC643" s="88"/>
      <c r="ED643" s="88"/>
      <c r="EE643" s="88"/>
      <c r="EF643" s="88"/>
      <c r="EG643" s="88"/>
    </row>
    <row r="644" spans="22:137" s="65" customFormat="1" x14ac:dyDescent="0.25">
      <c r="V644" s="631"/>
      <c r="AA644" s="632"/>
      <c r="AB644" s="632"/>
      <c r="AD644" s="632"/>
      <c r="AE644" s="633"/>
      <c r="AH644" s="634"/>
      <c r="AI644" s="634"/>
      <c r="AK644" s="632"/>
      <c r="AR644" s="632"/>
      <c r="AV644" s="632"/>
      <c r="AX644" s="632"/>
      <c r="BB644" s="632"/>
      <c r="BC644" s="632"/>
      <c r="BE644" s="632"/>
      <c r="BH644" s="67"/>
      <c r="BI644" s="635"/>
      <c r="BJ644" s="636"/>
      <c r="BK644" s="636"/>
      <c r="BL644" s="636"/>
      <c r="BM644" s="102"/>
      <c r="BN644" s="102"/>
      <c r="BO644" s="102"/>
      <c r="BP644" s="636"/>
      <c r="BQ644" s="636"/>
      <c r="BR644" s="636"/>
      <c r="BS644" s="636"/>
      <c r="BT644" s="636"/>
      <c r="BU644" s="636"/>
      <c r="BV644" s="636"/>
      <c r="BW644" s="636"/>
      <c r="BX644" s="636"/>
      <c r="BY644" s="636"/>
      <c r="BZ644" s="636"/>
      <c r="CA644" s="636"/>
      <c r="CB644" s="637"/>
      <c r="CC644" s="636"/>
      <c r="CD644" s="636"/>
      <c r="CE644" s="637"/>
      <c r="CF644" s="637"/>
      <c r="CG644" s="637"/>
      <c r="CH644" s="637"/>
      <c r="CI644" s="636"/>
      <c r="CJ644" s="636"/>
      <c r="CK644" s="637"/>
      <c r="CL644" s="637"/>
      <c r="CM644" s="637"/>
      <c r="CN644" s="705"/>
      <c r="CO644" s="88"/>
      <c r="CP644" s="88"/>
      <c r="CQ644" s="88"/>
      <c r="CR644" s="67"/>
      <c r="CS644" s="67"/>
      <c r="CT644" s="67"/>
      <c r="CU644" s="67"/>
      <c r="CV644" s="67"/>
      <c r="CW644" s="67"/>
      <c r="CX644" s="67"/>
      <c r="CY644" s="67"/>
      <c r="CZ644" s="67"/>
      <c r="DA644" s="67"/>
      <c r="DB644" s="67"/>
      <c r="DC644" s="67"/>
      <c r="DD644" s="67"/>
      <c r="DE644" s="67"/>
      <c r="DF644" s="67"/>
      <c r="DG644" s="67"/>
      <c r="DH644" s="67"/>
      <c r="DI644" s="67"/>
      <c r="DJ644" s="67"/>
      <c r="DK644" s="67"/>
      <c r="DL644" s="67"/>
      <c r="DM644" s="67"/>
      <c r="DN644" s="67"/>
      <c r="DO644" s="67"/>
      <c r="DP644" s="67"/>
      <c r="DQ644" s="67"/>
      <c r="DR644" s="67"/>
      <c r="DS644" s="67"/>
      <c r="DT644" s="67"/>
      <c r="DU644" s="67"/>
      <c r="DV644" s="67"/>
      <c r="DW644" s="67"/>
      <c r="DX644" s="67"/>
      <c r="DY644" s="67"/>
      <c r="DZ644" s="88"/>
      <c r="EA644" s="88"/>
      <c r="EB644" s="88"/>
      <c r="EC644" s="88"/>
      <c r="ED644" s="88"/>
      <c r="EE644" s="88"/>
      <c r="EF644" s="88"/>
      <c r="EG644" s="88"/>
    </row>
    <row r="645" spans="22:137" s="65" customFormat="1" x14ac:dyDescent="0.25">
      <c r="V645" s="631"/>
      <c r="AA645" s="632"/>
      <c r="AB645" s="632"/>
      <c r="AD645" s="632"/>
      <c r="AE645" s="633"/>
      <c r="AH645" s="634"/>
      <c r="AI645" s="634"/>
      <c r="AK645" s="632"/>
      <c r="AR645" s="632"/>
      <c r="AV645" s="632"/>
      <c r="AX645" s="632"/>
      <c r="BB645" s="632"/>
      <c r="BC645" s="632"/>
      <c r="BE645" s="632"/>
      <c r="BH645" s="67"/>
      <c r="BI645" s="635"/>
      <c r="BJ645" s="636"/>
      <c r="BK645" s="636"/>
      <c r="BL645" s="636"/>
      <c r="BM645" s="102"/>
      <c r="BN645" s="102"/>
      <c r="BO645" s="102"/>
      <c r="BP645" s="636"/>
      <c r="BQ645" s="636"/>
      <c r="BR645" s="636"/>
      <c r="BS645" s="636"/>
      <c r="BT645" s="636"/>
      <c r="BU645" s="636"/>
      <c r="BV645" s="636"/>
      <c r="BW645" s="636"/>
      <c r="BX645" s="636"/>
      <c r="BY645" s="636"/>
      <c r="BZ645" s="636"/>
      <c r="CA645" s="636"/>
      <c r="CB645" s="637"/>
      <c r="CC645" s="636"/>
      <c r="CD645" s="636"/>
      <c r="CE645" s="637"/>
      <c r="CF645" s="637"/>
      <c r="CG645" s="637"/>
      <c r="CH645" s="637"/>
      <c r="CI645" s="636"/>
      <c r="CJ645" s="636"/>
      <c r="CK645" s="637"/>
      <c r="CL645" s="637"/>
      <c r="CM645" s="637"/>
      <c r="CN645" s="705"/>
      <c r="CO645" s="88"/>
      <c r="CP645" s="88"/>
      <c r="CQ645" s="88"/>
      <c r="CR645" s="67"/>
      <c r="CS645" s="67"/>
      <c r="CT645" s="67"/>
      <c r="CU645" s="67"/>
      <c r="CV645" s="67"/>
      <c r="CW645" s="67"/>
      <c r="CX645" s="67"/>
      <c r="CY645" s="67"/>
      <c r="CZ645" s="67"/>
      <c r="DA645" s="67"/>
      <c r="DB645" s="67"/>
      <c r="DC645" s="67"/>
      <c r="DD645" s="67"/>
      <c r="DE645" s="67"/>
      <c r="DF645" s="67"/>
      <c r="DG645" s="67"/>
      <c r="DH645" s="67"/>
      <c r="DI645" s="67"/>
      <c r="DJ645" s="67"/>
      <c r="DK645" s="67"/>
      <c r="DL645" s="67"/>
      <c r="DM645" s="67"/>
      <c r="DN645" s="67"/>
      <c r="DO645" s="67"/>
      <c r="DP645" s="67"/>
      <c r="DQ645" s="67"/>
      <c r="DR645" s="67"/>
      <c r="DS645" s="67"/>
      <c r="DT645" s="67"/>
      <c r="DU645" s="67"/>
      <c r="DV645" s="67"/>
      <c r="DW645" s="67"/>
      <c r="DX645" s="67"/>
      <c r="DY645" s="67"/>
      <c r="DZ645" s="88"/>
      <c r="EA645" s="88"/>
      <c r="EB645" s="88"/>
      <c r="EC645" s="88"/>
      <c r="ED645" s="88"/>
      <c r="EE645" s="88"/>
      <c r="EF645" s="88"/>
      <c r="EG645" s="88"/>
    </row>
    <row r="646" spans="22:137" s="65" customFormat="1" x14ac:dyDescent="0.25">
      <c r="V646" s="631"/>
      <c r="AA646" s="632"/>
      <c r="AB646" s="632"/>
      <c r="AD646" s="632"/>
      <c r="AE646" s="633"/>
      <c r="AH646" s="634"/>
      <c r="AI646" s="634"/>
      <c r="AK646" s="632"/>
      <c r="AR646" s="632"/>
      <c r="AV646" s="632"/>
      <c r="AX646" s="632"/>
      <c r="BB646" s="632"/>
      <c r="BC646" s="632"/>
      <c r="BE646" s="632"/>
      <c r="BH646" s="67"/>
      <c r="BI646" s="635"/>
      <c r="BJ646" s="636"/>
      <c r="BK646" s="636"/>
      <c r="BL646" s="636"/>
      <c r="BM646" s="102"/>
      <c r="BN646" s="102"/>
      <c r="BO646" s="102"/>
      <c r="BP646" s="636"/>
      <c r="BQ646" s="636"/>
      <c r="BR646" s="636"/>
      <c r="BS646" s="636"/>
      <c r="BT646" s="636"/>
      <c r="BU646" s="636"/>
      <c r="BV646" s="636"/>
      <c r="BW646" s="636"/>
      <c r="BX646" s="636"/>
      <c r="BY646" s="636"/>
      <c r="BZ646" s="636"/>
      <c r="CA646" s="636"/>
      <c r="CB646" s="637"/>
      <c r="CC646" s="636"/>
      <c r="CD646" s="636"/>
      <c r="CE646" s="637"/>
      <c r="CF646" s="637"/>
      <c r="CG646" s="637"/>
      <c r="CH646" s="637"/>
      <c r="CI646" s="636"/>
      <c r="CJ646" s="636"/>
      <c r="CK646" s="637"/>
      <c r="CL646" s="637"/>
      <c r="CM646" s="637"/>
      <c r="CN646" s="705"/>
      <c r="CO646" s="88"/>
      <c r="CP646" s="88"/>
      <c r="CQ646" s="88"/>
      <c r="CR646" s="67"/>
      <c r="CS646" s="67"/>
      <c r="CT646" s="67"/>
      <c r="CU646" s="67"/>
      <c r="CV646" s="67"/>
      <c r="CW646" s="67"/>
      <c r="CX646" s="67"/>
      <c r="CY646" s="67"/>
      <c r="CZ646" s="67"/>
      <c r="DA646" s="67"/>
      <c r="DB646" s="67"/>
      <c r="DC646" s="67"/>
      <c r="DD646" s="67"/>
      <c r="DE646" s="67"/>
      <c r="DF646" s="67"/>
      <c r="DG646" s="67"/>
      <c r="DH646" s="67"/>
      <c r="DI646" s="67"/>
      <c r="DJ646" s="67"/>
      <c r="DK646" s="67"/>
      <c r="DL646" s="67"/>
      <c r="DM646" s="67"/>
      <c r="DN646" s="67"/>
      <c r="DO646" s="67"/>
      <c r="DP646" s="67"/>
      <c r="DQ646" s="67"/>
      <c r="DR646" s="67"/>
      <c r="DS646" s="67"/>
      <c r="DT646" s="67"/>
      <c r="DU646" s="67"/>
      <c r="DV646" s="67"/>
      <c r="DW646" s="67"/>
      <c r="DX646" s="67"/>
      <c r="DY646" s="67"/>
      <c r="DZ646" s="88"/>
      <c r="EA646" s="88"/>
      <c r="EB646" s="88"/>
      <c r="EC646" s="88"/>
      <c r="ED646" s="88"/>
      <c r="EE646" s="88"/>
      <c r="EF646" s="88"/>
      <c r="EG646" s="88"/>
    </row>
    <row r="647" spans="22:137" s="65" customFormat="1" x14ac:dyDescent="0.25">
      <c r="V647" s="631"/>
      <c r="AA647" s="632"/>
      <c r="AB647" s="632"/>
      <c r="AD647" s="632"/>
      <c r="AE647" s="633"/>
      <c r="AH647" s="634"/>
      <c r="AI647" s="634"/>
      <c r="AK647" s="632"/>
      <c r="AR647" s="632"/>
      <c r="AV647" s="632"/>
      <c r="AX647" s="632"/>
      <c r="BB647" s="632"/>
      <c r="BC647" s="632"/>
      <c r="BE647" s="632"/>
      <c r="BH647" s="67"/>
      <c r="BI647" s="635"/>
      <c r="BJ647" s="636"/>
      <c r="BK647" s="636"/>
      <c r="BL647" s="636"/>
      <c r="BM647" s="102"/>
      <c r="BN647" s="102"/>
      <c r="BO647" s="102"/>
      <c r="BP647" s="636"/>
      <c r="BQ647" s="636"/>
      <c r="BR647" s="636"/>
      <c r="BS647" s="636"/>
      <c r="BT647" s="636"/>
      <c r="BU647" s="636"/>
      <c r="BV647" s="636"/>
      <c r="BW647" s="636"/>
      <c r="BX647" s="636"/>
      <c r="BY647" s="636"/>
      <c r="BZ647" s="636"/>
      <c r="CA647" s="636"/>
      <c r="CB647" s="637"/>
      <c r="CC647" s="636"/>
      <c r="CD647" s="636"/>
      <c r="CE647" s="637"/>
      <c r="CF647" s="637"/>
      <c r="CG647" s="637"/>
      <c r="CH647" s="637"/>
      <c r="CI647" s="636"/>
      <c r="CJ647" s="636"/>
      <c r="CK647" s="637"/>
      <c r="CL647" s="637"/>
      <c r="CM647" s="637"/>
      <c r="CN647" s="705"/>
      <c r="CO647" s="88"/>
      <c r="CP647" s="88"/>
      <c r="CQ647" s="88"/>
      <c r="CR647" s="67"/>
      <c r="CS647" s="67"/>
      <c r="CT647" s="67"/>
      <c r="CU647" s="67"/>
      <c r="CV647" s="67"/>
      <c r="CW647" s="67"/>
      <c r="CX647" s="67"/>
      <c r="CY647" s="67"/>
      <c r="CZ647" s="67"/>
      <c r="DA647" s="67"/>
      <c r="DB647" s="67"/>
      <c r="DC647" s="67"/>
      <c r="DD647" s="67"/>
      <c r="DE647" s="67"/>
      <c r="DF647" s="67"/>
      <c r="DG647" s="67"/>
      <c r="DH647" s="67"/>
      <c r="DI647" s="67"/>
      <c r="DJ647" s="67"/>
      <c r="DK647" s="67"/>
      <c r="DL647" s="67"/>
      <c r="DM647" s="67"/>
      <c r="DN647" s="67"/>
      <c r="DO647" s="67"/>
      <c r="DP647" s="67"/>
      <c r="DQ647" s="67"/>
      <c r="DR647" s="67"/>
      <c r="DS647" s="67"/>
      <c r="DT647" s="67"/>
      <c r="DU647" s="67"/>
      <c r="DV647" s="67"/>
      <c r="DW647" s="67"/>
      <c r="DX647" s="67"/>
      <c r="DY647" s="67"/>
      <c r="DZ647" s="88"/>
      <c r="EA647" s="88"/>
      <c r="EB647" s="88"/>
      <c r="EC647" s="88"/>
      <c r="ED647" s="88"/>
      <c r="EE647" s="88"/>
      <c r="EF647" s="88"/>
      <c r="EG647" s="88"/>
    </row>
    <row r="648" spans="22:137" s="65" customFormat="1" x14ac:dyDescent="0.25">
      <c r="V648" s="631"/>
      <c r="AA648" s="632"/>
      <c r="AB648" s="632"/>
      <c r="AD648" s="632"/>
      <c r="AE648" s="633"/>
      <c r="AH648" s="634"/>
      <c r="AI648" s="634"/>
      <c r="AK648" s="632"/>
      <c r="AR648" s="632"/>
      <c r="AV648" s="632"/>
      <c r="AX648" s="632"/>
      <c r="BB648" s="632"/>
      <c r="BC648" s="632"/>
      <c r="BE648" s="632"/>
      <c r="BH648" s="67"/>
      <c r="BI648" s="635"/>
      <c r="BJ648" s="636"/>
      <c r="BK648" s="636"/>
      <c r="BL648" s="636"/>
      <c r="BM648" s="102"/>
      <c r="BN648" s="102"/>
      <c r="BO648" s="102"/>
      <c r="BP648" s="636"/>
      <c r="BQ648" s="636"/>
      <c r="BR648" s="636"/>
      <c r="BS648" s="636"/>
      <c r="BT648" s="636"/>
      <c r="BU648" s="636"/>
      <c r="BV648" s="636"/>
      <c r="BW648" s="636"/>
      <c r="BX648" s="636"/>
      <c r="BY648" s="636"/>
      <c r="BZ648" s="636"/>
      <c r="CA648" s="636"/>
      <c r="CB648" s="637"/>
      <c r="CC648" s="636"/>
      <c r="CD648" s="636"/>
      <c r="CE648" s="637"/>
      <c r="CF648" s="637"/>
      <c r="CG648" s="637"/>
      <c r="CH648" s="637"/>
      <c r="CI648" s="636"/>
      <c r="CJ648" s="636"/>
      <c r="CK648" s="637"/>
      <c r="CL648" s="637"/>
      <c r="CM648" s="637"/>
      <c r="CN648" s="705"/>
      <c r="CO648" s="88"/>
      <c r="CP648" s="88"/>
      <c r="CQ648" s="88"/>
      <c r="CR648" s="67"/>
      <c r="CS648" s="67"/>
      <c r="CT648" s="67"/>
      <c r="CU648" s="67"/>
      <c r="CV648" s="67"/>
      <c r="CW648" s="67"/>
      <c r="CX648" s="67"/>
      <c r="CY648" s="67"/>
      <c r="CZ648" s="67"/>
      <c r="DA648" s="67"/>
      <c r="DB648" s="67"/>
      <c r="DC648" s="67"/>
      <c r="DD648" s="67"/>
      <c r="DE648" s="67"/>
      <c r="DF648" s="67"/>
      <c r="DG648" s="67"/>
      <c r="DH648" s="67"/>
      <c r="DI648" s="67"/>
      <c r="DJ648" s="67"/>
      <c r="DK648" s="67"/>
      <c r="DL648" s="67"/>
      <c r="DM648" s="67"/>
      <c r="DN648" s="67"/>
      <c r="DO648" s="67"/>
      <c r="DP648" s="67"/>
      <c r="DQ648" s="67"/>
      <c r="DR648" s="67"/>
      <c r="DS648" s="67"/>
      <c r="DT648" s="67"/>
      <c r="DU648" s="67"/>
      <c r="DV648" s="67"/>
      <c r="DW648" s="67"/>
      <c r="DX648" s="67"/>
      <c r="DY648" s="67"/>
      <c r="DZ648" s="88"/>
      <c r="EA648" s="88"/>
      <c r="EB648" s="88"/>
      <c r="EC648" s="88"/>
      <c r="ED648" s="88"/>
      <c r="EE648" s="88"/>
      <c r="EF648" s="88"/>
      <c r="EG648" s="88"/>
    </row>
    <row r="649" spans="22:137" s="65" customFormat="1" x14ac:dyDescent="0.25">
      <c r="V649" s="631"/>
      <c r="AA649" s="632"/>
      <c r="AB649" s="632"/>
      <c r="AD649" s="632"/>
      <c r="AE649" s="633"/>
      <c r="AH649" s="634"/>
      <c r="AI649" s="634"/>
      <c r="AK649" s="632"/>
      <c r="AR649" s="632"/>
      <c r="AV649" s="632"/>
      <c r="AX649" s="632"/>
      <c r="BB649" s="632"/>
      <c r="BC649" s="632"/>
      <c r="BE649" s="632"/>
      <c r="BH649" s="67"/>
      <c r="BI649" s="635"/>
      <c r="BJ649" s="636"/>
      <c r="BK649" s="636"/>
      <c r="BL649" s="636"/>
      <c r="BM649" s="102"/>
      <c r="BN649" s="102"/>
      <c r="BO649" s="102"/>
      <c r="BP649" s="636"/>
      <c r="BQ649" s="636"/>
      <c r="BR649" s="636"/>
      <c r="BS649" s="636"/>
      <c r="BT649" s="636"/>
      <c r="BU649" s="636"/>
      <c r="BV649" s="636"/>
      <c r="BW649" s="636"/>
      <c r="BX649" s="636"/>
      <c r="BY649" s="636"/>
      <c r="BZ649" s="636"/>
      <c r="CA649" s="636"/>
      <c r="CB649" s="637"/>
      <c r="CC649" s="636"/>
      <c r="CD649" s="636"/>
      <c r="CE649" s="637"/>
      <c r="CF649" s="637"/>
      <c r="CG649" s="637"/>
      <c r="CH649" s="637"/>
      <c r="CI649" s="636"/>
      <c r="CJ649" s="636"/>
      <c r="CK649" s="637"/>
      <c r="CL649" s="637"/>
      <c r="CM649" s="637"/>
      <c r="CN649" s="705"/>
      <c r="CO649" s="88"/>
      <c r="CP649" s="88"/>
      <c r="CQ649" s="88"/>
      <c r="CR649" s="67"/>
      <c r="CS649" s="67"/>
      <c r="CT649" s="67"/>
      <c r="CU649" s="67"/>
      <c r="CV649" s="67"/>
      <c r="CW649" s="67"/>
      <c r="CX649" s="67"/>
      <c r="CY649" s="67"/>
      <c r="CZ649" s="67"/>
      <c r="DA649" s="67"/>
      <c r="DB649" s="67"/>
      <c r="DC649" s="67"/>
      <c r="DD649" s="67"/>
      <c r="DE649" s="67"/>
      <c r="DF649" s="67"/>
      <c r="DG649" s="67"/>
      <c r="DH649" s="67"/>
      <c r="DI649" s="67"/>
      <c r="DJ649" s="67"/>
      <c r="DK649" s="67"/>
      <c r="DL649" s="67"/>
      <c r="DM649" s="67"/>
      <c r="DN649" s="67"/>
      <c r="DO649" s="67"/>
      <c r="DP649" s="67"/>
      <c r="DQ649" s="67"/>
      <c r="DR649" s="67"/>
      <c r="DS649" s="67"/>
      <c r="DT649" s="67"/>
      <c r="DU649" s="67"/>
      <c r="DV649" s="67"/>
      <c r="DW649" s="67"/>
      <c r="DX649" s="67"/>
      <c r="DY649" s="67"/>
      <c r="DZ649" s="88"/>
      <c r="EA649" s="88"/>
      <c r="EB649" s="88"/>
      <c r="EC649" s="88"/>
      <c r="ED649" s="88"/>
      <c r="EE649" s="88"/>
      <c r="EF649" s="88"/>
      <c r="EG649" s="88"/>
    </row>
    <row r="650" spans="22:137" s="65" customFormat="1" x14ac:dyDescent="0.25">
      <c r="V650" s="631"/>
      <c r="AA650" s="632"/>
      <c r="AB650" s="632"/>
      <c r="AD650" s="632"/>
      <c r="AE650" s="633"/>
      <c r="AH650" s="634"/>
      <c r="AI650" s="634"/>
      <c r="AK650" s="632"/>
      <c r="AR650" s="632"/>
      <c r="AV650" s="632"/>
      <c r="AX650" s="632"/>
      <c r="BB650" s="632"/>
      <c r="BC650" s="632"/>
      <c r="BE650" s="632"/>
      <c r="BH650" s="67"/>
      <c r="BI650" s="635"/>
      <c r="BJ650" s="636"/>
      <c r="BK650" s="636"/>
      <c r="BL650" s="636"/>
      <c r="BM650" s="102"/>
      <c r="BN650" s="102"/>
      <c r="BO650" s="102"/>
      <c r="BP650" s="636"/>
      <c r="BQ650" s="636"/>
      <c r="BR650" s="636"/>
      <c r="BS650" s="636"/>
      <c r="BT650" s="636"/>
      <c r="BU650" s="636"/>
      <c r="BV650" s="636"/>
      <c r="BW650" s="636"/>
      <c r="BX650" s="636"/>
      <c r="BY650" s="636"/>
      <c r="BZ650" s="636"/>
      <c r="CA650" s="636"/>
      <c r="CB650" s="637"/>
      <c r="CC650" s="636"/>
      <c r="CD650" s="636"/>
      <c r="CE650" s="637"/>
      <c r="CF650" s="637"/>
      <c r="CG650" s="637"/>
      <c r="CH650" s="637"/>
      <c r="CI650" s="636"/>
      <c r="CJ650" s="636"/>
      <c r="CK650" s="637"/>
      <c r="CL650" s="637"/>
      <c r="CM650" s="637"/>
      <c r="CN650" s="705"/>
      <c r="CO650" s="88"/>
      <c r="CP650" s="88"/>
      <c r="CQ650" s="88"/>
      <c r="CR650" s="67"/>
      <c r="CS650" s="67"/>
      <c r="CT650" s="67"/>
      <c r="CU650" s="67"/>
      <c r="CV650" s="67"/>
      <c r="CW650" s="67"/>
      <c r="CX650" s="67"/>
      <c r="CY650" s="67"/>
      <c r="CZ650" s="67"/>
      <c r="DA650" s="67"/>
      <c r="DB650" s="67"/>
      <c r="DC650" s="67"/>
      <c r="DD650" s="67"/>
      <c r="DE650" s="67"/>
      <c r="DF650" s="67"/>
      <c r="DG650" s="67"/>
      <c r="DH650" s="67"/>
      <c r="DI650" s="67"/>
      <c r="DJ650" s="67"/>
      <c r="DK650" s="67"/>
      <c r="DL650" s="67"/>
      <c r="DM650" s="67"/>
      <c r="DN650" s="67"/>
      <c r="DO650" s="67"/>
      <c r="DP650" s="67"/>
      <c r="DQ650" s="67"/>
      <c r="DR650" s="67"/>
      <c r="DS650" s="67"/>
      <c r="DT650" s="67"/>
      <c r="DU650" s="67"/>
      <c r="DV650" s="67"/>
      <c r="DW650" s="67"/>
      <c r="DX650" s="67"/>
      <c r="DY650" s="67"/>
      <c r="DZ650" s="88"/>
      <c r="EA650" s="88"/>
      <c r="EB650" s="88"/>
      <c r="EC650" s="88"/>
      <c r="ED650" s="88"/>
      <c r="EE650" s="88"/>
      <c r="EF650" s="88"/>
      <c r="EG650" s="88"/>
    </row>
    <row r="651" spans="22:137" s="65" customFormat="1" x14ac:dyDescent="0.25">
      <c r="V651" s="631"/>
      <c r="AA651" s="632"/>
      <c r="AB651" s="632"/>
      <c r="AD651" s="632"/>
      <c r="AE651" s="633"/>
      <c r="AH651" s="634"/>
      <c r="AI651" s="634"/>
      <c r="AK651" s="632"/>
      <c r="AR651" s="632"/>
      <c r="AV651" s="632"/>
      <c r="AX651" s="632"/>
      <c r="BB651" s="632"/>
      <c r="BC651" s="632"/>
      <c r="BE651" s="632"/>
      <c r="BH651" s="67"/>
      <c r="BI651" s="635"/>
      <c r="BJ651" s="636"/>
      <c r="BK651" s="636"/>
      <c r="BL651" s="636"/>
      <c r="BM651" s="102"/>
      <c r="BN651" s="102"/>
      <c r="BO651" s="102"/>
      <c r="BP651" s="636"/>
      <c r="BQ651" s="636"/>
      <c r="BR651" s="636"/>
      <c r="BS651" s="636"/>
      <c r="BT651" s="636"/>
      <c r="BU651" s="636"/>
      <c r="BV651" s="636"/>
      <c r="BW651" s="636"/>
      <c r="BX651" s="636"/>
      <c r="BY651" s="636"/>
      <c r="BZ651" s="636"/>
      <c r="CA651" s="636"/>
      <c r="CB651" s="637"/>
      <c r="CC651" s="636"/>
      <c r="CD651" s="636"/>
      <c r="CE651" s="637"/>
      <c r="CF651" s="637"/>
      <c r="CG651" s="637"/>
      <c r="CH651" s="637"/>
      <c r="CI651" s="636"/>
      <c r="CJ651" s="636"/>
      <c r="CK651" s="637"/>
      <c r="CL651" s="637"/>
      <c r="CM651" s="637"/>
      <c r="CN651" s="705"/>
      <c r="CO651" s="88"/>
      <c r="CP651" s="88"/>
      <c r="CQ651" s="88"/>
      <c r="CR651" s="67"/>
      <c r="CS651" s="67"/>
      <c r="CT651" s="67"/>
      <c r="CU651" s="67"/>
      <c r="CV651" s="67"/>
      <c r="CW651" s="67"/>
      <c r="CX651" s="67"/>
      <c r="CY651" s="67"/>
      <c r="CZ651" s="67"/>
      <c r="DA651" s="67"/>
      <c r="DB651" s="67"/>
      <c r="DC651" s="67"/>
      <c r="DD651" s="67"/>
      <c r="DE651" s="67"/>
      <c r="DF651" s="67"/>
      <c r="DG651" s="67"/>
      <c r="DH651" s="67"/>
      <c r="DI651" s="67"/>
      <c r="DJ651" s="67"/>
      <c r="DK651" s="67"/>
      <c r="DL651" s="67"/>
      <c r="DM651" s="67"/>
      <c r="DN651" s="67"/>
      <c r="DO651" s="67"/>
      <c r="DP651" s="67"/>
      <c r="DQ651" s="67"/>
      <c r="DR651" s="67"/>
      <c r="DS651" s="67"/>
      <c r="DT651" s="67"/>
      <c r="DU651" s="67"/>
      <c r="DV651" s="67"/>
      <c r="DW651" s="67"/>
      <c r="DX651" s="67"/>
      <c r="DY651" s="67"/>
      <c r="DZ651" s="88"/>
      <c r="EA651" s="88"/>
      <c r="EB651" s="88"/>
      <c r="EC651" s="88"/>
      <c r="ED651" s="88"/>
      <c r="EE651" s="88"/>
      <c r="EF651" s="88"/>
      <c r="EG651" s="88"/>
    </row>
    <row r="652" spans="22:137" s="65" customFormat="1" x14ac:dyDescent="0.25">
      <c r="V652" s="631"/>
      <c r="AA652" s="632"/>
      <c r="AB652" s="632"/>
      <c r="AD652" s="632"/>
      <c r="AE652" s="633"/>
      <c r="AH652" s="634"/>
      <c r="AI652" s="634"/>
      <c r="AK652" s="632"/>
      <c r="AR652" s="632"/>
      <c r="AV652" s="632"/>
      <c r="AX652" s="632"/>
      <c r="BB652" s="632"/>
      <c r="BC652" s="632"/>
      <c r="BE652" s="632"/>
      <c r="BH652" s="67"/>
      <c r="BI652" s="635"/>
      <c r="BJ652" s="636"/>
      <c r="BK652" s="636"/>
      <c r="BL652" s="636"/>
      <c r="BM652" s="102"/>
      <c r="BN652" s="102"/>
      <c r="BO652" s="102"/>
      <c r="BP652" s="636"/>
      <c r="BQ652" s="636"/>
      <c r="BR652" s="636"/>
      <c r="BS652" s="636"/>
      <c r="BT652" s="636"/>
      <c r="BU652" s="636"/>
      <c r="BV652" s="636"/>
      <c r="BW652" s="636"/>
      <c r="BX652" s="636"/>
      <c r="BY652" s="636"/>
      <c r="BZ652" s="636"/>
      <c r="CA652" s="636"/>
      <c r="CB652" s="637"/>
      <c r="CC652" s="636"/>
      <c r="CD652" s="636"/>
      <c r="CE652" s="637"/>
      <c r="CF652" s="637"/>
      <c r="CG652" s="637"/>
      <c r="CH652" s="637"/>
      <c r="CI652" s="636"/>
      <c r="CJ652" s="636"/>
      <c r="CK652" s="637"/>
      <c r="CL652" s="637"/>
      <c r="CM652" s="637"/>
      <c r="CN652" s="705"/>
      <c r="CO652" s="88"/>
      <c r="CP652" s="88"/>
      <c r="CQ652" s="88"/>
      <c r="CR652" s="67"/>
      <c r="CS652" s="67"/>
      <c r="CT652" s="67"/>
      <c r="CU652" s="67"/>
      <c r="CV652" s="67"/>
      <c r="CW652" s="67"/>
      <c r="CX652" s="67"/>
      <c r="CY652" s="67"/>
      <c r="CZ652" s="67"/>
      <c r="DA652" s="67"/>
      <c r="DB652" s="67"/>
      <c r="DC652" s="67"/>
      <c r="DD652" s="67"/>
      <c r="DE652" s="67"/>
      <c r="DF652" s="67"/>
      <c r="DG652" s="67"/>
      <c r="DH652" s="67"/>
      <c r="DI652" s="67"/>
      <c r="DJ652" s="67"/>
      <c r="DK652" s="67"/>
      <c r="DL652" s="67"/>
      <c r="DM652" s="67"/>
      <c r="DN652" s="67"/>
      <c r="DO652" s="67"/>
      <c r="DP652" s="67"/>
      <c r="DQ652" s="67"/>
      <c r="DR652" s="67"/>
      <c r="DS652" s="67"/>
      <c r="DT652" s="67"/>
      <c r="DU652" s="67"/>
      <c r="DV652" s="67"/>
      <c r="DW652" s="67"/>
      <c r="DX652" s="67"/>
      <c r="DY652" s="67"/>
      <c r="DZ652" s="88"/>
      <c r="EA652" s="88"/>
      <c r="EB652" s="88"/>
      <c r="EC652" s="88"/>
      <c r="ED652" s="88"/>
      <c r="EE652" s="88"/>
      <c r="EF652" s="88"/>
      <c r="EG652" s="88"/>
    </row>
    <row r="653" spans="22:137" s="65" customFormat="1" x14ac:dyDescent="0.25">
      <c r="V653" s="631"/>
      <c r="AA653" s="632"/>
      <c r="AB653" s="632"/>
      <c r="AD653" s="632"/>
      <c r="AE653" s="633"/>
      <c r="AH653" s="634"/>
      <c r="AI653" s="634"/>
      <c r="AK653" s="632"/>
      <c r="AR653" s="632"/>
      <c r="AV653" s="632"/>
      <c r="AX653" s="632"/>
      <c r="BB653" s="632"/>
      <c r="BC653" s="632"/>
      <c r="BE653" s="632"/>
      <c r="BH653" s="67"/>
      <c r="BI653" s="635"/>
      <c r="BJ653" s="636"/>
      <c r="BK653" s="636"/>
      <c r="BL653" s="636"/>
      <c r="BM653" s="102"/>
      <c r="BN653" s="102"/>
      <c r="BO653" s="102"/>
      <c r="BP653" s="636"/>
      <c r="BQ653" s="636"/>
      <c r="BR653" s="636"/>
      <c r="BS653" s="636"/>
      <c r="BT653" s="636"/>
      <c r="BU653" s="636"/>
      <c r="BV653" s="636"/>
      <c r="BW653" s="636"/>
      <c r="BX653" s="636"/>
      <c r="BY653" s="636"/>
      <c r="BZ653" s="636"/>
      <c r="CA653" s="636"/>
      <c r="CB653" s="637"/>
      <c r="CC653" s="636"/>
      <c r="CD653" s="636"/>
      <c r="CE653" s="637"/>
      <c r="CF653" s="637"/>
      <c r="CG653" s="637"/>
      <c r="CH653" s="637"/>
      <c r="CI653" s="636"/>
      <c r="CJ653" s="636"/>
      <c r="CK653" s="637"/>
      <c r="CL653" s="637"/>
      <c r="CM653" s="637"/>
      <c r="CN653" s="705"/>
      <c r="CO653" s="88"/>
      <c r="CP653" s="88"/>
      <c r="CQ653" s="88"/>
      <c r="CR653" s="67"/>
      <c r="CS653" s="67"/>
      <c r="CT653" s="67"/>
      <c r="CU653" s="67"/>
      <c r="CV653" s="67"/>
      <c r="CW653" s="67"/>
      <c r="CX653" s="67"/>
      <c r="CY653" s="67"/>
      <c r="CZ653" s="67"/>
      <c r="DA653" s="67"/>
      <c r="DB653" s="67"/>
      <c r="DC653" s="67"/>
      <c r="DD653" s="67"/>
      <c r="DE653" s="67"/>
      <c r="DF653" s="67"/>
      <c r="DG653" s="67"/>
      <c r="DH653" s="67"/>
      <c r="DI653" s="67"/>
      <c r="DJ653" s="67"/>
      <c r="DK653" s="67"/>
      <c r="DL653" s="67"/>
      <c r="DM653" s="67"/>
      <c r="DN653" s="67"/>
      <c r="DO653" s="67"/>
      <c r="DP653" s="67"/>
      <c r="DQ653" s="67"/>
      <c r="DR653" s="67"/>
      <c r="DS653" s="67"/>
      <c r="DT653" s="67"/>
      <c r="DU653" s="67"/>
      <c r="DV653" s="67"/>
      <c r="DW653" s="67"/>
      <c r="DX653" s="67"/>
      <c r="DY653" s="67"/>
      <c r="DZ653" s="88"/>
      <c r="EA653" s="88"/>
      <c r="EB653" s="88"/>
      <c r="EC653" s="88"/>
      <c r="ED653" s="88"/>
      <c r="EE653" s="88"/>
      <c r="EF653" s="88"/>
      <c r="EG653" s="88"/>
    </row>
    <row r="654" spans="22:137" s="65" customFormat="1" x14ac:dyDescent="0.25">
      <c r="V654" s="631"/>
      <c r="AA654" s="632"/>
      <c r="AB654" s="632"/>
      <c r="AD654" s="632"/>
      <c r="AE654" s="633"/>
      <c r="AH654" s="634"/>
      <c r="AI654" s="634"/>
      <c r="AK654" s="632"/>
      <c r="AR654" s="632"/>
      <c r="AV654" s="632"/>
      <c r="AX654" s="632"/>
      <c r="BB654" s="632"/>
      <c r="BC654" s="632"/>
      <c r="BE654" s="632"/>
      <c r="BH654" s="67"/>
      <c r="BI654" s="635"/>
      <c r="BJ654" s="636"/>
      <c r="BK654" s="636"/>
      <c r="BL654" s="636"/>
      <c r="BM654" s="102"/>
      <c r="BN654" s="102"/>
      <c r="BO654" s="102"/>
      <c r="BP654" s="636"/>
      <c r="BQ654" s="636"/>
      <c r="BR654" s="636"/>
      <c r="BS654" s="636"/>
      <c r="BT654" s="636"/>
      <c r="BU654" s="636"/>
      <c r="BV654" s="636"/>
      <c r="BW654" s="636"/>
      <c r="BX654" s="636"/>
      <c r="BY654" s="636"/>
      <c r="BZ654" s="636"/>
      <c r="CA654" s="636"/>
      <c r="CB654" s="637"/>
      <c r="CC654" s="636"/>
      <c r="CD654" s="636"/>
      <c r="CE654" s="637"/>
      <c r="CF654" s="637"/>
      <c r="CG654" s="637"/>
      <c r="CH654" s="637"/>
      <c r="CI654" s="636"/>
      <c r="CJ654" s="636"/>
      <c r="CK654" s="637"/>
      <c r="CL654" s="637"/>
      <c r="CM654" s="637"/>
      <c r="CN654" s="705"/>
      <c r="CO654" s="88"/>
      <c r="CP654" s="88"/>
      <c r="CQ654" s="88"/>
      <c r="CR654" s="67"/>
      <c r="CS654" s="67"/>
      <c r="CT654" s="67"/>
      <c r="CU654" s="67"/>
      <c r="CV654" s="67"/>
      <c r="CW654" s="67"/>
      <c r="CX654" s="67"/>
      <c r="CY654" s="67"/>
      <c r="CZ654" s="67"/>
      <c r="DA654" s="67"/>
      <c r="DB654" s="67"/>
      <c r="DC654" s="67"/>
      <c r="DD654" s="67"/>
      <c r="DE654" s="67"/>
      <c r="DF654" s="67"/>
      <c r="DG654" s="67"/>
      <c r="DH654" s="67"/>
      <c r="DI654" s="67"/>
      <c r="DJ654" s="67"/>
      <c r="DK654" s="67"/>
      <c r="DL654" s="67"/>
      <c r="DM654" s="67"/>
      <c r="DN654" s="67"/>
      <c r="DO654" s="67"/>
      <c r="DP654" s="67"/>
      <c r="DQ654" s="67"/>
      <c r="DR654" s="67"/>
      <c r="DS654" s="67"/>
      <c r="DT654" s="67"/>
      <c r="DU654" s="67"/>
      <c r="DV654" s="67"/>
      <c r="DW654" s="67"/>
      <c r="DX654" s="67"/>
      <c r="DY654" s="67"/>
      <c r="DZ654" s="88"/>
      <c r="EA654" s="88"/>
      <c r="EB654" s="88"/>
      <c r="EC654" s="88"/>
      <c r="ED654" s="88"/>
      <c r="EE654" s="88"/>
      <c r="EF654" s="88"/>
      <c r="EG654" s="88"/>
    </row>
    <row r="655" spans="22:137" s="65" customFormat="1" x14ac:dyDescent="0.25">
      <c r="V655" s="631"/>
      <c r="AA655" s="632"/>
      <c r="AB655" s="632"/>
      <c r="AD655" s="632"/>
      <c r="AE655" s="633"/>
      <c r="AH655" s="634"/>
      <c r="AI655" s="634"/>
      <c r="AK655" s="632"/>
      <c r="AR655" s="632"/>
      <c r="AV655" s="632"/>
      <c r="AX655" s="632"/>
      <c r="BB655" s="632"/>
      <c r="BC655" s="632"/>
      <c r="BE655" s="632"/>
      <c r="BH655" s="67"/>
      <c r="BI655" s="635"/>
      <c r="BJ655" s="636"/>
      <c r="BK655" s="636"/>
      <c r="BL655" s="636"/>
      <c r="BM655" s="102"/>
      <c r="BN655" s="102"/>
      <c r="BO655" s="102"/>
      <c r="BP655" s="636"/>
      <c r="BQ655" s="636"/>
      <c r="BR655" s="636"/>
      <c r="BS655" s="636"/>
      <c r="BT655" s="636"/>
      <c r="BU655" s="636"/>
      <c r="BV655" s="636"/>
      <c r="BW655" s="636"/>
      <c r="BX655" s="636"/>
      <c r="BY655" s="636"/>
      <c r="BZ655" s="636"/>
      <c r="CA655" s="636"/>
      <c r="CB655" s="637"/>
      <c r="CC655" s="636"/>
      <c r="CD655" s="636"/>
      <c r="CE655" s="637"/>
      <c r="CF655" s="637"/>
      <c r="CG655" s="637"/>
      <c r="CH655" s="637"/>
      <c r="CI655" s="636"/>
      <c r="CJ655" s="636"/>
      <c r="CK655" s="637"/>
      <c r="CL655" s="637"/>
      <c r="CM655" s="637"/>
      <c r="CN655" s="705"/>
      <c r="CO655" s="88"/>
      <c r="CP655" s="88"/>
      <c r="CQ655" s="88"/>
      <c r="CR655" s="67"/>
      <c r="CS655" s="67"/>
      <c r="CT655" s="67"/>
      <c r="CU655" s="67"/>
      <c r="CV655" s="67"/>
      <c r="CW655" s="67"/>
      <c r="CX655" s="67"/>
      <c r="CY655" s="67"/>
      <c r="CZ655" s="67"/>
      <c r="DA655" s="67"/>
      <c r="DB655" s="67"/>
      <c r="DC655" s="67"/>
      <c r="DD655" s="67"/>
      <c r="DE655" s="67"/>
      <c r="DF655" s="67"/>
      <c r="DG655" s="67"/>
      <c r="DH655" s="67"/>
      <c r="DI655" s="67"/>
      <c r="DJ655" s="67"/>
      <c r="DK655" s="67"/>
      <c r="DL655" s="67"/>
      <c r="DM655" s="67"/>
      <c r="DN655" s="67"/>
      <c r="DO655" s="67"/>
      <c r="DP655" s="67"/>
      <c r="DQ655" s="67"/>
      <c r="DR655" s="67"/>
      <c r="DS655" s="67"/>
      <c r="DT655" s="67"/>
      <c r="DU655" s="67"/>
      <c r="DV655" s="67"/>
      <c r="DW655" s="67"/>
      <c r="DX655" s="67"/>
      <c r="DY655" s="67"/>
      <c r="DZ655" s="88"/>
      <c r="EA655" s="88"/>
      <c r="EB655" s="88"/>
      <c r="EC655" s="88"/>
      <c r="ED655" s="88"/>
      <c r="EE655" s="88"/>
      <c r="EF655" s="88"/>
      <c r="EG655" s="88"/>
    </row>
    <row r="656" spans="22:137" s="65" customFormat="1" x14ac:dyDescent="0.25">
      <c r="V656" s="631"/>
      <c r="AA656" s="632"/>
      <c r="AB656" s="632"/>
      <c r="AD656" s="632"/>
      <c r="AE656" s="633"/>
      <c r="AH656" s="634"/>
      <c r="AI656" s="634"/>
      <c r="AK656" s="632"/>
      <c r="AR656" s="632"/>
      <c r="AV656" s="632"/>
      <c r="AX656" s="632"/>
      <c r="BB656" s="632"/>
      <c r="BC656" s="632"/>
      <c r="BE656" s="632"/>
      <c r="BH656" s="67"/>
      <c r="BI656" s="635"/>
      <c r="BJ656" s="636"/>
      <c r="BK656" s="636"/>
      <c r="BL656" s="636"/>
      <c r="BM656" s="102"/>
      <c r="BN656" s="102"/>
      <c r="BO656" s="102"/>
      <c r="BP656" s="636"/>
      <c r="BQ656" s="636"/>
      <c r="BR656" s="636"/>
      <c r="BS656" s="636"/>
      <c r="BT656" s="636"/>
      <c r="BU656" s="636"/>
      <c r="BV656" s="636"/>
      <c r="BW656" s="636"/>
      <c r="BX656" s="636"/>
      <c r="BY656" s="636"/>
      <c r="BZ656" s="636"/>
      <c r="CA656" s="636"/>
      <c r="CB656" s="637"/>
      <c r="CC656" s="636"/>
      <c r="CD656" s="636"/>
      <c r="CE656" s="637"/>
      <c r="CF656" s="637"/>
      <c r="CG656" s="637"/>
      <c r="CH656" s="637"/>
      <c r="CI656" s="636"/>
      <c r="CJ656" s="636"/>
      <c r="CK656" s="637"/>
      <c r="CL656" s="637"/>
      <c r="CM656" s="637"/>
      <c r="CN656" s="705"/>
      <c r="CO656" s="88"/>
      <c r="CP656" s="88"/>
      <c r="CQ656" s="88"/>
      <c r="CR656" s="67"/>
      <c r="CS656" s="67"/>
      <c r="CT656" s="67"/>
      <c r="CU656" s="67"/>
      <c r="CV656" s="67"/>
      <c r="CW656" s="67"/>
      <c r="CX656" s="67"/>
      <c r="CY656" s="67"/>
      <c r="CZ656" s="67"/>
      <c r="DA656" s="67"/>
      <c r="DB656" s="67"/>
      <c r="DC656" s="67"/>
      <c r="DD656" s="67"/>
      <c r="DE656" s="67"/>
      <c r="DF656" s="67"/>
      <c r="DG656" s="67"/>
      <c r="DH656" s="67"/>
      <c r="DI656" s="67"/>
      <c r="DJ656" s="67"/>
      <c r="DK656" s="67"/>
      <c r="DL656" s="67"/>
      <c r="DM656" s="67"/>
      <c r="DN656" s="67"/>
      <c r="DO656" s="67"/>
      <c r="DP656" s="67"/>
      <c r="DQ656" s="67"/>
      <c r="DR656" s="67"/>
      <c r="DS656" s="67"/>
      <c r="DT656" s="67"/>
      <c r="DU656" s="67"/>
      <c r="DV656" s="67"/>
      <c r="DW656" s="67"/>
      <c r="DX656" s="67"/>
      <c r="DY656" s="67"/>
      <c r="DZ656" s="88"/>
      <c r="EA656" s="88"/>
      <c r="EB656" s="88"/>
      <c r="EC656" s="88"/>
      <c r="ED656" s="88"/>
      <c r="EE656" s="88"/>
      <c r="EF656" s="88"/>
      <c r="EG656" s="88"/>
    </row>
    <row r="657" spans="22:137" s="65" customFormat="1" x14ac:dyDescent="0.25">
      <c r="V657" s="631"/>
      <c r="AA657" s="632"/>
      <c r="AB657" s="632"/>
      <c r="AD657" s="632"/>
      <c r="AE657" s="633"/>
      <c r="AH657" s="634"/>
      <c r="AI657" s="634"/>
      <c r="AK657" s="632"/>
      <c r="AR657" s="632"/>
      <c r="AV657" s="632"/>
      <c r="AX657" s="632"/>
      <c r="BB657" s="632"/>
      <c r="BC657" s="632"/>
      <c r="BE657" s="632"/>
      <c r="BH657" s="67"/>
      <c r="BI657" s="635"/>
      <c r="BJ657" s="636"/>
      <c r="BK657" s="636"/>
      <c r="BL657" s="636"/>
      <c r="BM657" s="102"/>
      <c r="BN657" s="102"/>
      <c r="BO657" s="102"/>
      <c r="BP657" s="636"/>
      <c r="BQ657" s="636"/>
      <c r="BR657" s="636"/>
      <c r="BS657" s="636"/>
      <c r="BT657" s="636"/>
      <c r="BU657" s="636"/>
      <c r="BV657" s="636"/>
      <c r="BW657" s="636"/>
      <c r="BX657" s="636"/>
      <c r="BY657" s="636"/>
      <c r="BZ657" s="636"/>
      <c r="CA657" s="636"/>
      <c r="CB657" s="637"/>
      <c r="CC657" s="636"/>
      <c r="CD657" s="636"/>
      <c r="CE657" s="637"/>
      <c r="CF657" s="637"/>
      <c r="CG657" s="637"/>
      <c r="CH657" s="637"/>
      <c r="CI657" s="636"/>
      <c r="CJ657" s="636"/>
      <c r="CK657" s="637"/>
      <c r="CL657" s="637"/>
      <c r="CM657" s="637"/>
      <c r="CN657" s="705"/>
      <c r="CO657" s="88"/>
      <c r="CP657" s="88"/>
      <c r="CQ657" s="88"/>
      <c r="CR657" s="67"/>
      <c r="CS657" s="67"/>
      <c r="CT657" s="67"/>
      <c r="CU657" s="67"/>
      <c r="CV657" s="67"/>
      <c r="CW657" s="67"/>
      <c r="CX657" s="67"/>
      <c r="CY657" s="67"/>
      <c r="CZ657" s="67"/>
      <c r="DA657" s="67"/>
      <c r="DB657" s="67"/>
      <c r="DC657" s="67"/>
      <c r="DD657" s="67"/>
      <c r="DE657" s="67"/>
      <c r="DF657" s="67"/>
      <c r="DG657" s="67"/>
      <c r="DH657" s="67"/>
      <c r="DI657" s="67"/>
      <c r="DJ657" s="67"/>
      <c r="DK657" s="67"/>
      <c r="DL657" s="67"/>
      <c r="DM657" s="67"/>
      <c r="DN657" s="67"/>
      <c r="DO657" s="67"/>
      <c r="DP657" s="67"/>
      <c r="DQ657" s="67"/>
      <c r="DR657" s="67"/>
      <c r="DS657" s="67"/>
      <c r="DT657" s="67"/>
      <c r="DU657" s="67"/>
      <c r="DV657" s="67"/>
      <c r="DW657" s="67"/>
      <c r="DX657" s="67"/>
      <c r="DY657" s="67"/>
      <c r="DZ657" s="88"/>
      <c r="EA657" s="88"/>
      <c r="EB657" s="88"/>
      <c r="EC657" s="88"/>
      <c r="ED657" s="88"/>
      <c r="EE657" s="88"/>
      <c r="EF657" s="88"/>
      <c r="EG657" s="88"/>
    </row>
    <row r="658" spans="22:137" s="65" customFormat="1" x14ac:dyDescent="0.25">
      <c r="V658" s="631"/>
      <c r="AA658" s="632"/>
      <c r="AB658" s="632"/>
      <c r="AD658" s="632"/>
      <c r="AE658" s="633"/>
      <c r="AH658" s="634"/>
      <c r="AI658" s="634"/>
      <c r="AK658" s="632"/>
      <c r="AR658" s="632"/>
      <c r="AV658" s="632"/>
      <c r="AX658" s="632"/>
      <c r="BB658" s="632"/>
      <c r="BC658" s="632"/>
      <c r="BE658" s="632"/>
      <c r="BH658" s="67"/>
      <c r="BI658" s="635"/>
      <c r="BJ658" s="636"/>
      <c r="BK658" s="636"/>
      <c r="BL658" s="636"/>
      <c r="BM658" s="102"/>
      <c r="BN658" s="102"/>
      <c r="BO658" s="102"/>
      <c r="BP658" s="636"/>
      <c r="BQ658" s="636"/>
      <c r="BR658" s="636"/>
      <c r="BS658" s="636"/>
      <c r="BT658" s="636"/>
      <c r="BU658" s="636"/>
      <c r="BV658" s="636"/>
      <c r="BW658" s="636"/>
      <c r="BX658" s="636"/>
      <c r="BY658" s="636"/>
      <c r="BZ658" s="636"/>
      <c r="CA658" s="636"/>
      <c r="CB658" s="637"/>
      <c r="CC658" s="636"/>
      <c r="CD658" s="636"/>
      <c r="CE658" s="637"/>
      <c r="CF658" s="637"/>
      <c r="CG658" s="637"/>
      <c r="CH658" s="637"/>
      <c r="CI658" s="636"/>
      <c r="CJ658" s="636"/>
      <c r="CK658" s="637"/>
      <c r="CL658" s="637"/>
      <c r="CM658" s="637"/>
      <c r="CN658" s="705"/>
      <c r="CO658" s="88"/>
      <c r="CP658" s="88"/>
      <c r="CQ658" s="88"/>
      <c r="CR658" s="67"/>
      <c r="CS658" s="67"/>
      <c r="CT658" s="67"/>
      <c r="CU658" s="67"/>
      <c r="CV658" s="67"/>
      <c r="CW658" s="67"/>
      <c r="CX658" s="67"/>
      <c r="CY658" s="67"/>
      <c r="CZ658" s="67"/>
      <c r="DA658" s="67"/>
      <c r="DB658" s="67"/>
      <c r="DC658" s="67"/>
      <c r="DD658" s="67"/>
      <c r="DE658" s="67"/>
      <c r="DF658" s="67"/>
      <c r="DG658" s="67"/>
      <c r="DH658" s="67"/>
      <c r="DI658" s="67"/>
      <c r="DJ658" s="67"/>
      <c r="DK658" s="67"/>
      <c r="DL658" s="67"/>
      <c r="DM658" s="67"/>
      <c r="DN658" s="67"/>
      <c r="DO658" s="67"/>
      <c r="DP658" s="67"/>
      <c r="DQ658" s="67"/>
      <c r="DR658" s="67"/>
      <c r="DS658" s="67"/>
      <c r="DT658" s="67"/>
      <c r="DU658" s="67"/>
      <c r="DV658" s="67"/>
      <c r="DW658" s="67"/>
      <c r="DX658" s="67"/>
      <c r="DY658" s="67"/>
      <c r="DZ658" s="88"/>
      <c r="EA658" s="88"/>
      <c r="EB658" s="88"/>
      <c r="EC658" s="88"/>
      <c r="ED658" s="88"/>
      <c r="EE658" s="88"/>
      <c r="EF658" s="88"/>
      <c r="EG658" s="88"/>
    </row>
    <row r="659" spans="22:137" s="65" customFormat="1" x14ac:dyDescent="0.25">
      <c r="V659" s="631"/>
      <c r="AA659" s="632"/>
      <c r="AB659" s="632"/>
      <c r="AD659" s="632"/>
      <c r="AE659" s="633"/>
      <c r="AH659" s="634"/>
      <c r="AI659" s="634"/>
      <c r="AK659" s="632"/>
      <c r="AR659" s="632"/>
      <c r="AV659" s="632"/>
      <c r="AX659" s="632"/>
      <c r="BB659" s="632"/>
      <c r="BC659" s="632"/>
      <c r="BE659" s="632"/>
      <c r="BH659" s="67"/>
      <c r="BI659" s="635"/>
      <c r="BJ659" s="636"/>
      <c r="BK659" s="636"/>
      <c r="BL659" s="636"/>
      <c r="BM659" s="102"/>
      <c r="BN659" s="102"/>
      <c r="BO659" s="102"/>
      <c r="BP659" s="636"/>
      <c r="BQ659" s="636"/>
      <c r="BR659" s="636"/>
      <c r="BS659" s="636"/>
      <c r="BT659" s="636"/>
      <c r="BU659" s="636"/>
      <c r="BV659" s="636"/>
      <c r="BW659" s="636"/>
      <c r="BX659" s="636"/>
      <c r="BY659" s="636"/>
      <c r="BZ659" s="636"/>
      <c r="CA659" s="636"/>
      <c r="CB659" s="637"/>
      <c r="CC659" s="636"/>
      <c r="CD659" s="636"/>
      <c r="CE659" s="637"/>
      <c r="CF659" s="637"/>
      <c r="CG659" s="637"/>
      <c r="CH659" s="637"/>
      <c r="CI659" s="636"/>
      <c r="CJ659" s="636"/>
      <c r="CK659" s="637"/>
      <c r="CL659" s="637"/>
      <c r="CM659" s="637"/>
      <c r="CN659" s="705"/>
      <c r="CO659" s="88"/>
      <c r="CP659" s="88"/>
      <c r="CQ659" s="88"/>
      <c r="CR659" s="67"/>
      <c r="CS659" s="67"/>
      <c r="CT659" s="67"/>
      <c r="CU659" s="67"/>
      <c r="CV659" s="67"/>
      <c r="CW659" s="67"/>
      <c r="CX659" s="67"/>
      <c r="CY659" s="67"/>
      <c r="CZ659" s="67"/>
      <c r="DA659" s="67"/>
      <c r="DB659" s="67"/>
      <c r="DC659" s="67"/>
      <c r="DD659" s="67"/>
      <c r="DE659" s="67"/>
      <c r="DF659" s="67"/>
      <c r="DG659" s="67"/>
      <c r="DH659" s="67"/>
      <c r="DI659" s="67"/>
      <c r="DJ659" s="67"/>
      <c r="DK659" s="67"/>
      <c r="DL659" s="67"/>
      <c r="DM659" s="67"/>
      <c r="DN659" s="67"/>
      <c r="DO659" s="67"/>
      <c r="DP659" s="67"/>
      <c r="DQ659" s="67"/>
      <c r="DR659" s="67"/>
      <c r="DS659" s="67"/>
      <c r="DT659" s="67"/>
      <c r="DU659" s="67"/>
      <c r="DV659" s="67"/>
      <c r="DW659" s="67"/>
      <c r="DX659" s="67"/>
      <c r="DY659" s="67"/>
      <c r="DZ659" s="88"/>
      <c r="EA659" s="88"/>
      <c r="EB659" s="88"/>
      <c r="EC659" s="88"/>
      <c r="ED659" s="88"/>
      <c r="EE659" s="88"/>
      <c r="EF659" s="88"/>
      <c r="EG659" s="88"/>
    </row>
    <row r="660" spans="22:137" s="65" customFormat="1" x14ac:dyDescent="0.25">
      <c r="V660" s="631"/>
      <c r="AA660" s="632"/>
      <c r="AB660" s="632"/>
      <c r="AD660" s="632"/>
      <c r="AE660" s="633"/>
      <c r="AH660" s="634"/>
      <c r="AI660" s="634"/>
      <c r="AK660" s="632"/>
      <c r="AR660" s="632"/>
      <c r="AV660" s="632"/>
      <c r="AX660" s="632"/>
      <c r="BB660" s="632"/>
      <c r="BC660" s="632"/>
      <c r="BE660" s="632"/>
      <c r="BH660" s="67"/>
      <c r="BI660" s="635"/>
      <c r="BJ660" s="636"/>
      <c r="BK660" s="636"/>
      <c r="BL660" s="636"/>
      <c r="BM660" s="102"/>
      <c r="BN660" s="102"/>
      <c r="BO660" s="102"/>
      <c r="BP660" s="636"/>
      <c r="BQ660" s="636"/>
      <c r="BR660" s="636"/>
      <c r="BS660" s="636"/>
      <c r="BT660" s="636"/>
      <c r="BU660" s="636"/>
      <c r="BV660" s="636"/>
      <c r="BW660" s="636"/>
      <c r="BX660" s="636"/>
      <c r="BY660" s="636"/>
      <c r="BZ660" s="636"/>
      <c r="CA660" s="636"/>
      <c r="CB660" s="637"/>
      <c r="CC660" s="636"/>
      <c r="CD660" s="636"/>
      <c r="CE660" s="637"/>
      <c r="CF660" s="637"/>
      <c r="CG660" s="637"/>
      <c r="CH660" s="637"/>
      <c r="CI660" s="636"/>
      <c r="CJ660" s="636"/>
      <c r="CK660" s="637"/>
      <c r="CL660" s="637"/>
      <c r="CM660" s="637"/>
      <c r="CN660" s="705"/>
      <c r="CO660" s="88"/>
      <c r="CP660" s="88"/>
      <c r="CQ660" s="88"/>
      <c r="CR660" s="67"/>
      <c r="CS660" s="67"/>
      <c r="CT660" s="67"/>
      <c r="CU660" s="67"/>
      <c r="CV660" s="67"/>
      <c r="CW660" s="67"/>
      <c r="CX660" s="67"/>
      <c r="CY660" s="67"/>
      <c r="CZ660" s="67"/>
      <c r="DA660" s="67"/>
      <c r="DB660" s="67"/>
      <c r="DC660" s="67"/>
      <c r="DD660" s="67"/>
      <c r="DE660" s="67"/>
      <c r="DF660" s="67"/>
      <c r="DG660" s="67"/>
      <c r="DH660" s="67"/>
      <c r="DI660" s="67"/>
      <c r="DJ660" s="67"/>
      <c r="DK660" s="67"/>
      <c r="DL660" s="67"/>
      <c r="DM660" s="67"/>
      <c r="DN660" s="67"/>
      <c r="DO660" s="67"/>
      <c r="DP660" s="67"/>
      <c r="DQ660" s="67"/>
      <c r="DR660" s="67"/>
      <c r="DS660" s="67"/>
      <c r="DT660" s="67"/>
      <c r="DU660" s="67"/>
      <c r="DV660" s="67"/>
      <c r="DW660" s="67"/>
      <c r="DX660" s="67"/>
      <c r="DY660" s="67"/>
      <c r="DZ660" s="88"/>
      <c r="EA660" s="88"/>
      <c r="EB660" s="88"/>
      <c r="EC660" s="88"/>
      <c r="ED660" s="88"/>
      <c r="EE660" s="88"/>
      <c r="EF660" s="88"/>
      <c r="EG660" s="88"/>
    </row>
    <row r="661" spans="22:137" s="65" customFormat="1" x14ac:dyDescent="0.25">
      <c r="V661" s="631"/>
      <c r="AA661" s="632"/>
      <c r="AB661" s="632"/>
      <c r="AD661" s="632"/>
      <c r="AE661" s="633"/>
      <c r="AH661" s="634"/>
      <c r="AI661" s="634"/>
      <c r="AK661" s="632"/>
      <c r="AR661" s="632"/>
      <c r="AV661" s="632"/>
      <c r="AX661" s="632"/>
      <c r="BB661" s="632"/>
      <c r="BC661" s="632"/>
      <c r="BE661" s="632"/>
      <c r="BH661" s="67"/>
      <c r="BI661" s="635"/>
      <c r="BJ661" s="636"/>
      <c r="BK661" s="636"/>
      <c r="BL661" s="636"/>
      <c r="BM661" s="102"/>
      <c r="BN661" s="102"/>
      <c r="BO661" s="102"/>
      <c r="BP661" s="636"/>
      <c r="BQ661" s="636"/>
      <c r="BR661" s="636"/>
      <c r="BS661" s="636"/>
      <c r="BT661" s="636"/>
      <c r="BU661" s="636"/>
      <c r="BV661" s="636"/>
      <c r="BW661" s="636"/>
      <c r="BX661" s="636"/>
      <c r="BY661" s="636"/>
      <c r="BZ661" s="636"/>
      <c r="CA661" s="636"/>
      <c r="CB661" s="637"/>
      <c r="CC661" s="636"/>
      <c r="CD661" s="636"/>
      <c r="CE661" s="637"/>
      <c r="CF661" s="637"/>
      <c r="CG661" s="637"/>
      <c r="CH661" s="637"/>
      <c r="CI661" s="636"/>
      <c r="CJ661" s="636"/>
      <c r="CK661" s="637"/>
      <c r="CL661" s="637"/>
      <c r="CM661" s="637"/>
      <c r="CN661" s="705"/>
      <c r="CO661" s="88"/>
      <c r="CP661" s="88"/>
      <c r="CQ661" s="88"/>
      <c r="CR661" s="67"/>
      <c r="CS661" s="67"/>
      <c r="CT661" s="67"/>
      <c r="CU661" s="67"/>
      <c r="CV661" s="67"/>
      <c r="CW661" s="67"/>
      <c r="CX661" s="67"/>
      <c r="CY661" s="67"/>
      <c r="CZ661" s="67"/>
      <c r="DA661" s="67"/>
      <c r="DB661" s="67"/>
      <c r="DC661" s="67"/>
      <c r="DD661" s="67"/>
      <c r="DE661" s="67"/>
      <c r="DF661" s="67"/>
      <c r="DG661" s="67"/>
      <c r="DH661" s="67"/>
      <c r="DI661" s="67"/>
      <c r="DJ661" s="67"/>
      <c r="DK661" s="67"/>
      <c r="DL661" s="67"/>
      <c r="DM661" s="67"/>
      <c r="DN661" s="67"/>
      <c r="DO661" s="67"/>
      <c r="DP661" s="67"/>
      <c r="DQ661" s="67"/>
      <c r="DR661" s="67"/>
      <c r="DS661" s="67"/>
      <c r="DT661" s="67"/>
      <c r="DU661" s="67"/>
      <c r="DV661" s="67"/>
      <c r="DW661" s="67"/>
      <c r="DX661" s="67"/>
      <c r="DY661" s="67"/>
      <c r="DZ661" s="88"/>
      <c r="EA661" s="88"/>
      <c r="EB661" s="88"/>
      <c r="EC661" s="88"/>
      <c r="ED661" s="88"/>
      <c r="EE661" s="88"/>
      <c r="EF661" s="88"/>
      <c r="EG661" s="88"/>
    </row>
    <row r="662" spans="22:137" s="65" customFormat="1" x14ac:dyDescent="0.25">
      <c r="V662" s="631"/>
      <c r="AA662" s="632"/>
      <c r="AB662" s="632"/>
      <c r="AD662" s="632"/>
      <c r="AE662" s="633"/>
      <c r="AH662" s="634"/>
      <c r="AI662" s="634"/>
      <c r="AK662" s="632"/>
      <c r="AR662" s="632"/>
      <c r="AV662" s="632"/>
      <c r="AX662" s="632"/>
      <c r="BB662" s="632"/>
      <c r="BC662" s="632"/>
      <c r="BE662" s="632"/>
      <c r="BH662" s="67"/>
      <c r="BI662" s="635"/>
      <c r="BJ662" s="636"/>
      <c r="BK662" s="636"/>
      <c r="BL662" s="636"/>
      <c r="BM662" s="102"/>
      <c r="BN662" s="102"/>
      <c r="BO662" s="102"/>
      <c r="BP662" s="636"/>
      <c r="BQ662" s="636"/>
      <c r="BR662" s="636"/>
      <c r="BS662" s="636"/>
      <c r="BT662" s="636"/>
      <c r="BU662" s="636"/>
      <c r="BV662" s="636"/>
      <c r="BW662" s="636"/>
      <c r="BX662" s="636"/>
      <c r="BY662" s="636"/>
      <c r="BZ662" s="636"/>
      <c r="CA662" s="636"/>
      <c r="CB662" s="637"/>
      <c r="CC662" s="636"/>
      <c r="CD662" s="636"/>
      <c r="CE662" s="637"/>
      <c r="CF662" s="637"/>
      <c r="CG662" s="637"/>
      <c r="CH662" s="637"/>
      <c r="CI662" s="636"/>
      <c r="CJ662" s="636"/>
      <c r="CK662" s="637"/>
      <c r="CL662" s="637"/>
      <c r="CM662" s="637"/>
      <c r="CN662" s="705"/>
      <c r="CO662" s="88"/>
      <c r="CP662" s="88"/>
      <c r="CQ662" s="88"/>
      <c r="CR662" s="67"/>
      <c r="CS662" s="67"/>
      <c r="CT662" s="67"/>
      <c r="CU662" s="67"/>
      <c r="CV662" s="67"/>
      <c r="CW662" s="67"/>
      <c r="CX662" s="67"/>
      <c r="CY662" s="67"/>
      <c r="CZ662" s="67"/>
      <c r="DA662" s="67"/>
      <c r="DB662" s="67"/>
      <c r="DC662" s="67"/>
      <c r="DD662" s="67"/>
      <c r="DE662" s="67"/>
      <c r="DF662" s="67"/>
      <c r="DG662" s="67"/>
      <c r="DH662" s="67"/>
      <c r="DI662" s="67"/>
      <c r="DJ662" s="67"/>
      <c r="DK662" s="67"/>
      <c r="DL662" s="67"/>
      <c r="DM662" s="67"/>
      <c r="DN662" s="67"/>
      <c r="DO662" s="67"/>
      <c r="DP662" s="67"/>
      <c r="DQ662" s="67"/>
      <c r="DR662" s="67"/>
      <c r="DS662" s="67"/>
      <c r="DT662" s="67"/>
      <c r="DU662" s="67"/>
      <c r="DV662" s="67"/>
      <c r="DW662" s="67"/>
      <c r="DX662" s="67"/>
      <c r="DY662" s="67"/>
      <c r="DZ662" s="88"/>
      <c r="EA662" s="88"/>
      <c r="EB662" s="88"/>
      <c r="EC662" s="88"/>
      <c r="ED662" s="88"/>
      <c r="EE662" s="88"/>
      <c r="EF662" s="88"/>
      <c r="EG662" s="88"/>
    </row>
    <row r="663" spans="22:137" s="65" customFormat="1" x14ac:dyDescent="0.25">
      <c r="V663" s="631"/>
      <c r="AA663" s="632"/>
      <c r="AB663" s="632"/>
      <c r="AD663" s="632"/>
      <c r="AE663" s="633"/>
      <c r="AH663" s="634"/>
      <c r="AI663" s="634"/>
      <c r="AK663" s="632"/>
      <c r="AR663" s="632"/>
      <c r="AV663" s="632"/>
      <c r="AX663" s="632"/>
      <c r="BB663" s="632"/>
      <c r="BC663" s="632"/>
      <c r="BE663" s="632"/>
      <c r="BH663" s="67"/>
      <c r="BI663" s="635"/>
      <c r="BJ663" s="636"/>
      <c r="BK663" s="636"/>
      <c r="BL663" s="636"/>
      <c r="BM663" s="102"/>
      <c r="BN663" s="102"/>
      <c r="BO663" s="102"/>
      <c r="BP663" s="636"/>
      <c r="BQ663" s="636"/>
      <c r="BR663" s="636"/>
      <c r="BS663" s="636"/>
      <c r="BT663" s="636"/>
      <c r="BU663" s="636"/>
      <c r="BV663" s="636"/>
      <c r="BW663" s="636"/>
      <c r="BX663" s="636"/>
      <c r="BY663" s="636"/>
      <c r="BZ663" s="636"/>
      <c r="CA663" s="636"/>
      <c r="CB663" s="637"/>
      <c r="CC663" s="636"/>
      <c r="CD663" s="636"/>
      <c r="CE663" s="637"/>
      <c r="CF663" s="637"/>
      <c r="CG663" s="637"/>
      <c r="CH663" s="637"/>
      <c r="CI663" s="636"/>
      <c r="CJ663" s="636"/>
      <c r="CK663" s="637"/>
      <c r="CL663" s="637"/>
      <c r="CM663" s="637"/>
      <c r="CN663" s="705"/>
      <c r="CO663" s="88"/>
      <c r="CP663" s="88"/>
      <c r="CQ663" s="88"/>
      <c r="CR663" s="67"/>
      <c r="CS663" s="67"/>
      <c r="CT663" s="67"/>
      <c r="CU663" s="67"/>
      <c r="CV663" s="67"/>
      <c r="CW663" s="67"/>
      <c r="CX663" s="67"/>
      <c r="CY663" s="67"/>
      <c r="CZ663" s="67"/>
      <c r="DA663" s="67"/>
      <c r="DB663" s="67"/>
      <c r="DC663" s="67"/>
      <c r="DD663" s="67"/>
      <c r="DE663" s="67"/>
      <c r="DF663" s="67"/>
      <c r="DG663" s="67"/>
      <c r="DH663" s="67"/>
      <c r="DI663" s="67"/>
      <c r="DJ663" s="67"/>
      <c r="DK663" s="67"/>
      <c r="DL663" s="67"/>
      <c r="DM663" s="67"/>
      <c r="DN663" s="67"/>
      <c r="DO663" s="67"/>
      <c r="DP663" s="67"/>
      <c r="DQ663" s="67"/>
      <c r="DR663" s="67"/>
      <c r="DS663" s="67"/>
      <c r="DT663" s="67"/>
      <c r="DU663" s="67"/>
      <c r="DV663" s="67"/>
      <c r="DW663" s="67"/>
      <c r="DX663" s="67"/>
      <c r="DY663" s="67"/>
      <c r="DZ663" s="88"/>
      <c r="EA663" s="88"/>
      <c r="EB663" s="88"/>
      <c r="EC663" s="88"/>
      <c r="ED663" s="88"/>
      <c r="EE663" s="88"/>
      <c r="EF663" s="88"/>
      <c r="EG663" s="88"/>
    </row>
    <row r="664" spans="22:137" s="65" customFormat="1" x14ac:dyDescent="0.25">
      <c r="V664" s="631"/>
      <c r="AA664" s="632"/>
      <c r="AB664" s="632"/>
      <c r="AD664" s="632"/>
      <c r="AE664" s="633"/>
      <c r="AH664" s="634"/>
      <c r="AI664" s="634"/>
      <c r="AK664" s="632"/>
      <c r="AR664" s="632"/>
      <c r="AV664" s="632"/>
      <c r="AX664" s="632"/>
      <c r="BB664" s="632"/>
      <c r="BC664" s="632"/>
      <c r="BE664" s="632"/>
      <c r="BH664" s="67"/>
      <c r="BI664" s="635"/>
      <c r="BJ664" s="636"/>
      <c r="BK664" s="636"/>
      <c r="BL664" s="636"/>
      <c r="BM664" s="102"/>
      <c r="BN664" s="102"/>
      <c r="BO664" s="102"/>
      <c r="BP664" s="636"/>
      <c r="BQ664" s="636"/>
      <c r="BR664" s="636"/>
      <c r="BS664" s="636"/>
      <c r="BT664" s="636"/>
      <c r="BU664" s="636"/>
      <c r="BV664" s="636"/>
      <c r="BW664" s="636"/>
      <c r="BX664" s="636"/>
      <c r="BY664" s="636"/>
      <c r="BZ664" s="636"/>
      <c r="CA664" s="636"/>
      <c r="CB664" s="637"/>
      <c r="CC664" s="636"/>
      <c r="CD664" s="636"/>
      <c r="CE664" s="637"/>
      <c r="CF664" s="637"/>
      <c r="CG664" s="637"/>
      <c r="CH664" s="637"/>
      <c r="CI664" s="636"/>
      <c r="CJ664" s="636"/>
      <c r="CK664" s="637"/>
      <c r="CL664" s="637"/>
      <c r="CM664" s="637"/>
      <c r="CN664" s="705"/>
      <c r="CO664" s="88"/>
      <c r="CP664" s="88"/>
      <c r="CQ664" s="88"/>
      <c r="CR664" s="67"/>
      <c r="CS664" s="67"/>
      <c r="CT664" s="67"/>
      <c r="CU664" s="67"/>
      <c r="CV664" s="67"/>
      <c r="CW664" s="67"/>
      <c r="CX664" s="67"/>
      <c r="CY664" s="67"/>
      <c r="CZ664" s="67"/>
      <c r="DA664" s="67"/>
      <c r="DB664" s="67"/>
      <c r="DC664" s="67"/>
      <c r="DD664" s="67"/>
      <c r="DE664" s="67"/>
      <c r="DF664" s="67"/>
      <c r="DG664" s="67"/>
      <c r="DH664" s="67"/>
      <c r="DI664" s="67"/>
      <c r="DJ664" s="67"/>
      <c r="DK664" s="67"/>
      <c r="DL664" s="67"/>
      <c r="DM664" s="67"/>
      <c r="DN664" s="67"/>
      <c r="DO664" s="67"/>
      <c r="DP664" s="67"/>
      <c r="DQ664" s="67"/>
      <c r="DR664" s="67"/>
      <c r="DS664" s="67"/>
      <c r="DT664" s="67"/>
      <c r="DU664" s="67"/>
      <c r="DV664" s="67"/>
      <c r="DW664" s="67"/>
      <c r="DX664" s="67"/>
      <c r="DY664" s="67"/>
      <c r="DZ664" s="88"/>
      <c r="EA664" s="88"/>
      <c r="EB664" s="88"/>
      <c r="EC664" s="88"/>
      <c r="ED664" s="88"/>
      <c r="EE664" s="88"/>
      <c r="EF664" s="88"/>
      <c r="EG664" s="88"/>
    </row>
    <row r="665" spans="22:137" s="65" customFormat="1" x14ac:dyDescent="0.25">
      <c r="V665" s="631"/>
      <c r="AA665" s="632"/>
      <c r="AB665" s="632"/>
      <c r="AD665" s="632"/>
      <c r="AE665" s="633"/>
      <c r="AH665" s="634"/>
      <c r="AI665" s="634"/>
      <c r="AK665" s="632"/>
      <c r="AR665" s="632"/>
      <c r="AV665" s="632"/>
      <c r="AX665" s="632"/>
      <c r="BB665" s="632"/>
      <c r="BC665" s="632"/>
      <c r="BE665" s="632"/>
      <c r="BH665" s="67"/>
      <c r="BI665" s="635"/>
      <c r="BJ665" s="636"/>
      <c r="BK665" s="636"/>
      <c r="BL665" s="636"/>
      <c r="BM665" s="102"/>
      <c r="BN665" s="102"/>
      <c r="BO665" s="102"/>
      <c r="BP665" s="636"/>
      <c r="BQ665" s="636"/>
      <c r="BR665" s="636"/>
      <c r="BS665" s="636"/>
      <c r="BT665" s="636"/>
      <c r="BU665" s="636"/>
      <c r="BV665" s="636"/>
      <c r="BW665" s="636"/>
      <c r="BX665" s="636"/>
      <c r="BY665" s="636"/>
      <c r="BZ665" s="636"/>
      <c r="CA665" s="636"/>
      <c r="CB665" s="637"/>
      <c r="CC665" s="636"/>
      <c r="CD665" s="636"/>
      <c r="CE665" s="637"/>
      <c r="CF665" s="637"/>
      <c r="CG665" s="637"/>
      <c r="CH665" s="637"/>
      <c r="CI665" s="636"/>
      <c r="CJ665" s="636"/>
      <c r="CK665" s="637"/>
      <c r="CL665" s="637"/>
      <c r="CM665" s="637"/>
      <c r="CN665" s="705"/>
      <c r="CO665" s="88"/>
      <c r="CP665" s="88"/>
      <c r="CQ665" s="88"/>
      <c r="CR665" s="67"/>
      <c r="CS665" s="67"/>
      <c r="CT665" s="67"/>
      <c r="CU665" s="67"/>
      <c r="CV665" s="67"/>
      <c r="CW665" s="67"/>
      <c r="CX665" s="67"/>
      <c r="CY665" s="67"/>
      <c r="CZ665" s="67"/>
      <c r="DA665" s="67"/>
      <c r="DB665" s="67"/>
      <c r="DC665" s="67"/>
      <c r="DD665" s="67"/>
      <c r="DE665" s="67"/>
      <c r="DF665" s="67"/>
      <c r="DG665" s="67"/>
      <c r="DH665" s="67"/>
      <c r="DI665" s="67"/>
      <c r="DJ665" s="67"/>
      <c r="DK665" s="67"/>
      <c r="DL665" s="67"/>
      <c r="DM665" s="67"/>
      <c r="DN665" s="67"/>
      <c r="DO665" s="67"/>
      <c r="DP665" s="67"/>
      <c r="DQ665" s="67"/>
      <c r="DR665" s="67"/>
      <c r="DS665" s="67"/>
      <c r="DT665" s="67"/>
      <c r="DU665" s="67"/>
      <c r="DV665" s="67"/>
      <c r="DW665" s="67"/>
      <c r="DX665" s="67"/>
      <c r="DY665" s="67"/>
      <c r="DZ665" s="88"/>
      <c r="EA665" s="88"/>
      <c r="EB665" s="88"/>
      <c r="EC665" s="88"/>
      <c r="ED665" s="88"/>
      <c r="EE665" s="88"/>
      <c r="EF665" s="88"/>
      <c r="EG665" s="88"/>
    </row>
    <row r="666" spans="22:137" s="65" customFormat="1" x14ac:dyDescent="0.25">
      <c r="V666" s="631"/>
      <c r="AA666" s="632"/>
      <c r="AB666" s="632"/>
      <c r="AD666" s="632"/>
      <c r="AE666" s="633"/>
      <c r="AH666" s="634"/>
      <c r="AI666" s="634"/>
      <c r="AK666" s="632"/>
      <c r="AR666" s="632"/>
      <c r="AV666" s="632"/>
      <c r="AX666" s="632"/>
      <c r="BB666" s="632"/>
      <c r="BC666" s="632"/>
      <c r="BE666" s="632"/>
      <c r="BH666" s="67"/>
      <c r="BI666" s="635"/>
      <c r="BJ666" s="636"/>
      <c r="BK666" s="636"/>
      <c r="BL666" s="636"/>
      <c r="BM666" s="102"/>
      <c r="BN666" s="102"/>
      <c r="BO666" s="102"/>
      <c r="BP666" s="636"/>
      <c r="BQ666" s="636"/>
      <c r="BR666" s="636"/>
      <c r="BS666" s="636"/>
      <c r="BT666" s="636"/>
      <c r="BU666" s="636"/>
      <c r="BV666" s="636"/>
      <c r="BW666" s="636"/>
      <c r="BX666" s="636"/>
      <c r="BY666" s="636"/>
      <c r="BZ666" s="636"/>
      <c r="CA666" s="636"/>
      <c r="CB666" s="637"/>
      <c r="CC666" s="636"/>
      <c r="CD666" s="636"/>
      <c r="CE666" s="637"/>
      <c r="CF666" s="637"/>
      <c r="CG666" s="637"/>
      <c r="CH666" s="637"/>
      <c r="CI666" s="636"/>
      <c r="CJ666" s="636"/>
      <c r="CK666" s="637"/>
      <c r="CL666" s="637"/>
      <c r="CM666" s="637"/>
      <c r="CN666" s="705"/>
      <c r="CO666" s="88"/>
      <c r="CP666" s="88"/>
      <c r="CQ666" s="88"/>
      <c r="CR666" s="67"/>
      <c r="CS666" s="67"/>
      <c r="CT666" s="67"/>
      <c r="CU666" s="67"/>
      <c r="CV666" s="67"/>
      <c r="CW666" s="67"/>
      <c r="CX666" s="67"/>
      <c r="CY666" s="67"/>
      <c r="CZ666" s="67"/>
      <c r="DA666" s="67"/>
      <c r="DB666" s="67"/>
      <c r="DC666" s="67"/>
      <c r="DD666" s="67"/>
      <c r="DE666" s="67"/>
      <c r="DF666" s="67"/>
      <c r="DG666" s="67"/>
      <c r="DH666" s="67"/>
      <c r="DI666" s="67"/>
      <c r="DJ666" s="67"/>
      <c r="DK666" s="67"/>
      <c r="DL666" s="67"/>
      <c r="DM666" s="67"/>
      <c r="DN666" s="67"/>
      <c r="DO666" s="67"/>
      <c r="DP666" s="67"/>
      <c r="DQ666" s="67"/>
      <c r="DR666" s="67"/>
      <c r="DS666" s="67"/>
      <c r="DT666" s="67"/>
      <c r="DU666" s="67"/>
      <c r="DV666" s="67"/>
      <c r="DW666" s="67"/>
      <c r="DX666" s="67"/>
      <c r="DY666" s="67"/>
      <c r="DZ666" s="88"/>
      <c r="EA666" s="88"/>
      <c r="EB666" s="88"/>
      <c r="EC666" s="88"/>
      <c r="ED666" s="88"/>
      <c r="EE666" s="88"/>
      <c r="EF666" s="88"/>
      <c r="EG666" s="88"/>
    </row>
    <row r="667" spans="22:137" s="65" customFormat="1" x14ac:dyDescent="0.25">
      <c r="V667" s="631"/>
      <c r="AA667" s="632"/>
      <c r="AB667" s="632"/>
      <c r="AD667" s="632"/>
      <c r="AE667" s="633"/>
      <c r="AH667" s="634"/>
      <c r="AI667" s="634"/>
      <c r="AK667" s="632"/>
      <c r="AR667" s="632"/>
      <c r="AV667" s="632"/>
      <c r="AX667" s="632"/>
      <c r="BB667" s="632"/>
      <c r="BC667" s="632"/>
      <c r="BE667" s="632"/>
      <c r="BH667" s="67"/>
      <c r="BI667" s="635"/>
      <c r="BJ667" s="636"/>
      <c r="BK667" s="636"/>
      <c r="BL667" s="636"/>
      <c r="BM667" s="102"/>
      <c r="BN667" s="102"/>
      <c r="BO667" s="102"/>
      <c r="BP667" s="636"/>
      <c r="BQ667" s="636"/>
      <c r="BR667" s="636"/>
      <c r="BS667" s="636"/>
      <c r="BT667" s="636"/>
      <c r="BU667" s="636"/>
      <c r="BV667" s="636"/>
      <c r="BW667" s="636"/>
      <c r="BX667" s="636"/>
      <c r="BY667" s="636"/>
      <c r="BZ667" s="636"/>
      <c r="CA667" s="636"/>
      <c r="CB667" s="637"/>
      <c r="CC667" s="636"/>
      <c r="CD667" s="636"/>
      <c r="CE667" s="637"/>
      <c r="CF667" s="637"/>
      <c r="CG667" s="637"/>
      <c r="CH667" s="637"/>
      <c r="CI667" s="636"/>
      <c r="CJ667" s="636"/>
      <c r="CK667" s="637"/>
      <c r="CL667" s="637"/>
      <c r="CM667" s="637"/>
      <c r="CN667" s="705"/>
      <c r="CO667" s="88"/>
      <c r="CP667" s="88"/>
      <c r="CQ667" s="88"/>
      <c r="CR667" s="67"/>
      <c r="CS667" s="67"/>
      <c r="CT667" s="67"/>
      <c r="CU667" s="67"/>
      <c r="CV667" s="67"/>
      <c r="CW667" s="67"/>
      <c r="CX667" s="67"/>
      <c r="CY667" s="67"/>
      <c r="CZ667" s="67"/>
      <c r="DA667" s="67"/>
      <c r="DB667" s="67"/>
      <c r="DC667" s="67"/>
      <c r="DD667" s="67"/>
      <c r="DE667" s="67"/>
      <c r="DF667" s="67"/>
      <c r="DG667" s="67"/>
      <c r="DH667" s="67"/>
      <c r="DI667" s="67"/>
      <c r="DJ667" s="67"/>
      <c r="DK667" s="67"/>
      <c r="DL667" s="67"/>
      <c r="DM667" s="67"/>
      <c r="DN667" s="67"/>
      <c r="DO667" s="67"/>
      <c r="DP667" s="67"/>
      <c r="DQ667" s="67"/>
      <c r="DR667" s="67"/>
      <c r="DS667" s="67"/>
      <c r="DT667" s="67"/>
      <c r="DU667" s="67"/>
      <c r="DV667" s="67"/>
      <c r="DW667" s="67"/>
      <c r="DX667" s="67"/>
      <c r="DY667" s="67"/>
      <c r="DZ667" s="88"/>
      <c r="EA667" s="88"/>
      <c r="EB667" s="88"/>
      <c r="EC667" s="88"/>
      <c r="ED667" s="88"/>
      <c r="EE667" s="88"/>
      <c r="EF667" s="88"/>
      <c r="EG667" s="88"/>
    </row>
    <row r="668" spans="22:137" s="65" customFormat="1" x14ac:dyDescent="0.25">
      <c r="V668" s="631"/>
      <c r="AA668" s="632"/>
      <c r="AB668" s="632"/>
      <c r="AD668" s="632"/>
      <c r="AE668" s="633"/>
      <c r="AH668" s="634"/>
      <c r="AI668" s="634"/>
      <c r="AK668" s="632"/>
      <c r="AR668" s="632"/>
      <c r="AV668" s="632"/>
      <c r="AX668" s="632"/>
      <c r="BB668" s="632"/>
      <c r="BC668" s="632"/>
      <c r="BE668" s="632"/>
      <c r="BH668" s="67"/>
      <c r="BI668" s="635"/>
      <c r="BJ668" s="636"/>
      <c r="BK668" s="636"/>
      <c r="BL668" s="636"/>
      <c r="BM668" s="102"/>
      <c r="BN668" s="102"/>
      <c r="BO668" s="102"/>
      <c r="BP668" s="636"/>
      <c r="BQ668" s="636"/>
      <c r="BR668" s="636"/>
      <c r="BS668" s="636"/>
      <c r="BT668" s="636"/>
      <c r="BU668" s="636"/>
      <c r="BV668" s="636"/>
      <c r="BW668" s="636"/>
      <c r="BX668" s="636"/>
      <c r="BY668" s="636"/>
      <c r="BZ668" s="636"/>
      <c r="CA668" s="636"/>
      <c r="CB668" s="637"/>
      <c r="CC668" s="636"/>
      <c r="CD668" s="636"/>
      <c r="CE668" s="637"/>
      <c r="CF668" s="637"/>
      <c r="CG668" s="637"/>
      <c r="CH668" s="637"/>
      <c r="CI668" s="636"/>
      <c r="CJ668" s="636"/>
      <c r="CK668" s="637"/>
      <c r="CL668" s="637"/>
      <c r="CM668" s="637"/>
      <c r="CN668" s="705"/>
      <c r="CO668" s="88"/>
      <c r="CP668" s="88"/>
      <c r="CQ668" s="88"/>
      <c r="CR668" s="67"/>
      <c r="CS668" s="67"/>
      <c r="CT668" s="67"/>
      <c r="CU668" s="67"/>
      <c r="CV668" s="67"/>
      <c r="CW668" s="67"/>
      <c r="CX668" s="67"/>
      <c r="CY668" s="67"/>
      <c r="CZ668" s="67"/>
      <c r="DA668" s="67"/>
      <c r="DB668" s="67"/>
      <c r="DC668" s="67"/>
      <c r="DD668" s="67"/>
      <c r="DE668" s="67"/>
      <c r="DF668" s="67"/>
      <c r="DG668" s="67"/>
      <c r="DH668" s="67"/>
      <c r="DI668" s="67"/>
      <c r="DJ668" s="67"/>
      <c r="DK668" s="67"/>
      <c r="DL668" s="67"/>
      <c r="DM668" s="67"/>
      <c r="DN668" s="67"/>
      <c r="DO668" s="67"/>
      <c r="DP668" s="67"/>
      <c r="DQ668" s="67"/>
      <c r="DR668" s="67"/>
      <c r="DS668" s="67"/>
      <c r="DT668" s="67"/>
      <c r="DU668" s="67"/>
      <c r="DV668" s="67"/>
      <c r="DW668" s="67"/>
      <c r="DX668" s="67"/>
      <c r="DY668" s="67"/>
      <c r="DZ668" s="88"/>
      <c r="EA668" s="88"/>
      <c r="EB668" s="88"/>
      <c r="EC668" s="88"/>
      <c r="ED668" s="88"/>
      <c r="EE668" s="88"/>
      <c r="EF668" s="88"/>
      <c r="EG668" s="88"/>
    </row>
    <row r="669" spans="22:137" s="65" customFormat="1" x14ac:dyDescent="0.25">
      <c r="V669" s="631"/>
      <c r="AA669" s="632"/>
      <c r="AB669" s="632"/>
      <c r="AD669" s="632"/>
      <c r="AE669" s="633"/>
      <c r="AH669" s="634"/>
      <c r="AI669" s="634"/>
      <c r="AK669" s="632"/>
      <c r="AR669" s="632"/>
      <c r="AV669" s="632"/>
      <c r="AX669" s="632"/>
      <c r="BB669" s="632"/>
      <c r="BC669" s="632"/>
      <c r="BE669" s="632"/>
      <c r="BH669" s="67"/>
      <c r="BI669" s="635"/>
      <c r="BJ669" s="636"/>
      <c r="BK669" s="636"/>
      <c r="BL669" s="636"/>
      <c r="BM669" s="102"/>
      <c r="BN669" s="102"/>
      <c r="BO669" s="102"/>
      <c r="BP669" s="636"/>
      <c r="BQ669" s="636"/>
      <c r="BR669" s="636"/>
      <c r="BS669" s="636"/>
      <c r="BT669" s="636"/>
      <c r="BU669" s="636"/>
      <c r="BV669" s="636"/>
      <c r="BW669" s="636"/>
      <c r="BX669" s="636"/>
      <c r="BY669" s="636"/>
      <c r="BZ669" s="636"/>
      <c r="CA669" s="636"/>
      <c r="CB669" s="637"/>
      <c r="CC669" s="636"/>
      <c r="CD669" s="636"/>
      <c r="CE669" s="637"/>
      <c r="CF669" s="637"/>
      <c r="CG669" s="637"/>
      <c r="CH669" s="637"/>
      <c r="CI669" s="636"/>
      <c r="CJ669" s="636"/>
      <c r="CK669" s="637"/>
      <c r="CL669" s="637"/>
      <c r="CM669" s="637"/>
      <c r="CN669" s="705"/>
      <c r="CO669" s="88"/>
      <c r="CP669" s="88"/>
      <c r="CQ669" s="88"/>
      <c r="CR669" s="67"/>
      <c r="CS669" s="67"/>
      <c r="CT669" s="67"/>
      <c r="CU669" s="67"/>
      <c r="CV669" s="67"/>
      <c r="CW669" s="67"/>
      <c r="CX669" s="67"/>
      <c r="CY669" s="67"/>
      <c r="CZ669" s="67"/>
      <c r="DA669" s="67"/>
      <c r="DB669" s="67"/>
      <c r="DC669" s="67"/>
      <c r="DD669" s="67"/>
      <c r="DE669" s="67"/>
      <c r="DF669" s="67"/>
      <c r="DG669" s="67"/>
      <c r="DH669" s="67"/>
      <c r="DI669" s="67"/>
      <c r="DJ669" s="67"/>
      <c r="DK669" s="67"/>
      <c r="DL669" s="67"/>
      <c r="DM669" s="67"/>
      <c r="DN669" s="67"/>
      <c r="DO669" s="67"/>
      <c r="DP669" s="67"/>
      <c r="DQ669" s="67"/>
      <c r="DR669" s="67"/>
      <c r="DS669" s="67"/>
      <c r="DT669" s="67"/>
      <c r="DU669" s="67"/>
      <c r="DV669" s="67"/>
      <c r="DW669" s="67"/>
      <c r="DX669" s="67"/>
      <c r="DY669" s="67"/>
      <c r="DZ669" s="88"/>
      <c r="EA669" s="88"/>
      <c r="EB669" s="88"/>
      <c r="EC669" s="88"/>
      <c r="ED669" s="88"/>
      <c r="EE669" s="88"/>
      <c r="EF669" s="88"/>
      <c r="EG669" s="88"/>
    </row>
    <row r="670" spans="22:137" s="65" customFormat="1" x14ac:dyDescent="0.25">
      <c r="V670" s="631"/>
      <c r="AA670" s="632"/>
      <c r="AB670" s="632"/>
      <c r="AD670" s="632"/>
      <c r="AE670" s="633"/>
      <c r="AH670" s="634"/>
      <c r="AI670" s="634"/>
      <c r="AK670" s="632"/>
      <c r="AR670" s="632"/>
      <c r="AV670" s="632"/>
      <c r="AX670" s="632"/>
      <c r="BB670" s="632"/>
      <c r="BC670" s="632"/>
      <c r="BE670" s="632"/>
      <c r="BH670" s="67"/>
      <c r="BI670" s="635"/>
      <c r="BJ670" s="636"/>
      <c r="BK670" s="636"/>
      <c r="BL670" s="636"/>
      <c r="BM670" s="102"/>
      <c r="BN670" s="102"/>
      <c r="BO670" s="102"/>
      <c r="BP670" s="636"/>
      <c r="BQ670" s="636"/>
      <c r="BR670" s="636"/>
      <c r="BS670" s="636"/>
      <c r="BT670" s="636"/>
      <c r="BU670" s="636"/>
      <c r="BV670" s="636"/>
      <c r="BW670" s="636"/>
      <c r="BX670" s="636"/>
      <c r="BY670" s="636"/>
      <c r="BZ670" s="636"/>
      <c r="CA670" s="636"/>
      <c r="CB670" s="637"/>
      <c r="CC670" s="636"/>
      <c r="CD670" s="636"/>
      <c r="CE670" s="637"/>
      <c r="CF670" s="637"/>
      <c r="CG670" s="637"/>
      <c r="CH670" s="637"/>
      <c r="CI670" s="636"/>
      <c r="CJ670" s="636"/>
      <c r="CK670" s="637"/>
      <c r="CL670" s="637"/>
      <c r="CM670" s="637"/>
      <c r="CN670" s="705"/>
      <c r="CO670" s="88"/>
      <c r="CP670" s="88"/>
      <c r="CQ670" s="88"/>
      <c r="CR670" s="67"/>
      <c r="CS670" s="67"/>
      <c r="CT670" s="67"/>
      <c r="CU670" s="67"/>
      <c r="CV670" s="67"/>
      <c r="CW670" s="67"/>
      <c r="CX670" s="67"/>
      <c r="CY670" s="67"/>
      <c r="CZ670" s="67"/>
      <c r="DA670" s="67"/>
      <c r="DB670" s="67"/>
      <c r="DC670" s="67"/>
      <c r="DD670" s="67"/>
      <c r="DE670" s="67"/>
      <c r="DF670" s="67"/>
      <c r="DG670" s="67"/>
      <c r="DH670" s="67"/>
      <c r="DI670" s="67"/>
      <c r="DJ670" s="67"/>
      <c r="DK670" s="67"/>
      <c r="DL670" s="67"/>
      <c r="DM670" s="67"/>
      <c r="DN670" s="67"/>
      <c r="DO670" s="67"/>
      <c r="DP670" s="67"/>
      <c r="DQ670" s="67"/>
      <c r="DR670" s="67"/>
      <c r="DS670" s="67"/>
      <c r="DT670" s="67"/>
      <c r="DU670" s="67"/>
      <c r="DV670" s="67"/>
      <c r="DW670" s="67"/>
      <c r="DX670" s="67"/>
      <c r="DY670" s="67"/>
      <c r="DZ670" s="88"/>
      <c r="EA670" s="88"/>
      <c r="EB670" s="88"/>
      <c r="EC670" s="88"/>
      <c r="ED670" s="88"/>
      <c r="EE670" s="88"/>
      <c r="EF670" s="88"/>
      <c r="EG670" s="88"/>
    </row>
    <row r="671" spans="22:137" s="65" customFormat="1" x14ac:dyDescent="0.25">
      <c r="V671" s="631"/>
      <c r="AA671" s="632"/>
      <c r="AB671" s="632"/>
      <c r="AD671" s="632"/>
      <c r="AE671" s="633"/>
      <c r="AH671" s="634"/>
      <c r="AI671" s="634"/>
      <c r="AK671" s="632"/>
      <c r="AR671" s="632"/>
      <c r="AV671" s="632"/>
      <c r="AX671" s="632"/>
      <c r="BB671" s="632"/>
      <c r="BC671" s="632"/>
      <c r="BE671" s="632"/>
      <c r="BH671" s="67"/>
      <c r="BI671" s="635"/>
      <c r="BJ671" s="636"/>
      <c r="BK671" s="636"/>
      <c r="BL671" s="636"/>
      <c r="BM671" s="102"/>
      <c r="BN671" s="102"/>
      <c r="BO671" s="102"/>
      <c r="BP671" s="636"/>
      <c r="BQ671" s="636"/>
      <c r="BR671" s="636"/>
      <c r="BS671" s="636"/>
      <c r="BT671" s="636"/>
      <c r="BU671" s="636"/>
      <c r="BV671" s="636"/>
      <c r="BW671" s="636"/>
      <c r="BX671" s="636"/>
      <c r="BY671" s="636"/>
      <c r="BZ671" s="636"/>
      <c r="CA671" s="636"/>
      <c r="CB671" s="637"/>
      <c r="CC671" s="636"/>
      <c r="CD671" s="636"/>
      <c r="CE671" s="637"/>
      <c r="CF671" s="637"/>
      <c r="CG671" s="637"/>
      <c r="CH671" s="637"/>
      <c r="CI671" s="636"/>
      <c r="CJ671" s="636"/>
      <c r="CK671" s="637"/>
      <c r="CL671" s="637"/>
      <c r="CM671" s="637"/>
      <c r="CN671" s="705"/>
      <c r="CO671" s="88"/>
      <c r="CP671" s="88"/>
      <c r="CQ671" s="88"/>
      <c r="CR671" s="67"/>
      <c r="CS671" s="67"/>
      <c r="CT671" s="67"/>
      <c r="CU671" s="67"/>
      <c r="CV671" s="67"/>
      <c r="CW671" s="67"/>
      <c r="CX671" s="67"/>
      <c r="CY671" s="67"/>
      <c r="CZ671" s="67"/>
      <c r="DA671" s="67"/>
      <c r="DB671" s="67"/>
      <c r="DC671" s="67"/>
      <c r="DD671" s="67"/>
      <c r="DE671" s="67"/>
      <c r="DF671" s="67"/>
      <c r="DG671" s="67"/>
      <c r="DH671" s="67"/>
      <c r="DI671" s="67"/>
      <c r="DJ671" s="67"/>
      <c r="DK671" s="67"/>
      <c r="DL671" s="67"/>
      <c r="DM671" s="67"/>
      <c r="DN671" s="67"/>
      <c r="DO671" s="67"/>
      <c r="DP671" s="67"/>
      <c r="DQ671" s="67"/>
      <c r="DR671" s="67"/>
      <c r="DS671" s="67"/>
      <c r="DT671" s="67"/>
      <c r="DU671" s="67"/>
      <c r="DV671" s="67"/>
      <c r="DW671" s="67"/>
      <c r="DX671" s="67"/>
      <c r="DY671" s="67"/>
      <c r="DZ671" s="88"/>
      <c r="EA671" s="88"/>
      <c r="EB671" s="88"/>
      <c r="EC671" s="88"/>
      <c r="ED671" s="88"/>
      <c r="EE671" s="88"/>
      <c r="EF671" s="88"/>
      <c r="EG671" s="88"/>
    </row>
    <row r="672" spans="22:137" s="65" customFormat="1" x14ac:dyDescent="0.25">
      <c r="V672" s="631"/>
      <c r="AA672" s="632"/>
      <c r="AB672" s="632"/>
      <c r="AD672" s="632"/>
      <c r="AE672" s="633"/>
      <c r="AH672" s="634"/>
      <c r="AI672" s="634"/>
      <c r="AK672" s="632"/>
      <c r="AR672" s="632"/>
      <c r="AV672" s="632"/>
      <c r="AX672" s="632"/>
      <c r="BB672" s="632"/>
      <c r="BC672" s="632"/>
      <c r="BE672" s="632"/>
      <c r="BH672" s="67"/>
      <c r="BI672" s="635"/>
      <c r="BJ672" s="636"/>
      <c r="BK672" s="636"/>
      <c r="BL672" s="636"/>
      <c r="BM672" s="102"/>
      <c r="BN672" s="102"/>
      <c r="BO672" s="102"/>
      <c r="BP672" s="636"/>
      <c r="BQ672" s="636"/>
      <c r="BR672" s="636"/>
      <c r="BS672" s="636"/>
      <c r="BT672" s="636"/>
      <c r="BU672" s="636"/>
      <c r="BV672" s="636"/>
      <c r="BW672" s="636"/>
      <c r="BX672" s="636"/>
      <c r="BY672" s="636"/>
      <c r="BZ672" s="636"/>
      <c r="CA672" s="636"/>
      <c r="CB672" s="637"/>
      <c r="CC672" s="636"/>
      <c r="CD672" s="636"/>
      <c r="CE672" s="637"/>
      <c r="CF672" s="637"/>
      <c r="CG672" s="637"/>
      <c r="CH672" s="637"/>
      <c r="CI672" s="636"/>
      <c r="CJ672" s="636"/>
      <c r="CK672" s="637"/>
      <c r="CL672" s="637"/>
      <c r="CM672" s="637"/>
      <c r="CN672" s="705"/>
      <c r="CO672" s="88"/>
      <c r="CP672" s="88"/>
      <c r="CQ672" s="88"/>
      <c r="CR672" s="67"/>
      <c r="CS672" s="67"/>
      <c r="CT672" s="67"/>
      <c r="CU672" s="67"/>
      <c r="CV672" s="67"/>
      <c r="CW672" s="67"/>
      <c r="CX672" s="67"/>
      <c r="CY672" s="67"/>
      <c r="CZ672" s="67"/>
      <c r="DA672" s="67"/>
      <c r="DB672" s="67"/>
      <c r="DC672" s="67"/>
      <c r="DD672" s="67"/>
      <c r="DE672" s="67"/>
      <c r="DF672" s="67"/>
      <c r="DG672" s="67"/>
      <c r="DH672" s="67"/>
      <c r="DI672" s="67"/>
      <c r="DJ672" s="67"/>
      <c r="DK672" s="67"/>
      <c r="DL672" s="67"/>
      <c r="DM672" s="67"/>
      <c r="DN672" s="67"/>
      <c r="DO672" s="67"/>
      <c r="DP672" s="67"/>
      <c r="DQ672" s="67"/>
      <c r="DR672" s="67"/>
      <c r="DS672" s="67"/>
      <c r="DT672" s="67"/>
      <c r="DU672" s="67"/>
      <c r="DV672" s="67"/>
      <c r="DW672" s="67"/>
      <c r="DX672" s="67"/>
      <c r="DY672" s="67"/>
      <c r="DZ672" s="88"/>
      <c r="EA672" s="88"/>
      <c r="EB672" s="88"/>
      <c r="EC672" s="88"/>
      <c r="ED672" s="88"/>
      <c r="EE672" s="88"/>
      <c r="EF672" s="88"/>
      <c r="EG672" s="88"/>
    </row>
    <row r="673" spans="22:137" s="65" customFormat="1" x14ac:dyDescent="0.25">
      <c r="V673" s="631"/>
      <c r="AA673" s="632"/>
      <c r="AB673" s="632"/>
      <c r="AD673" s="632"/>
      <c r="AE673" s="633"/>
      <c r="AH673" s="634"/>
      <c r="AI673" s="634"/>
      <c r="AK673" s="632"/>
      <c r="AR673" s="632"/>
      <c r="AV673" s="632"/>
      <c r="AX673" s="632"/>
      <c r="BB673" s="632"/>
      <c r="BC673" s="632"/>
      <c r="BE673" s="632"/>
      <c r="BH673" s="67"/>
      <c r="BI673" s="635"/>
      <c r="BJ673" s="636"/>
      <c r="BK673" s="636"/>
      <c r="BL673" s="636"/>
      <c r="BM673" s="102"/>
      <c r="BN673" s="102"/>
      <c r="BO673" s="102"/>
      <c r="BP673" s="636"/>
      <c r="BQ673" s="636"/>
      <c r="BR673" s="636"/>
      <c r="BS673" s="636"/>
      <c r="BT673" s="636"/>
      <c r="BU673" s="636"/>
      <c r="BV673" s="636"/>
      <c r="BW673" s="636"/>
      <c r="BX673" s="636"/>
      <c r="BY673" s="636"/>
      <c r="BZ673" s="636"/>
      <c r="CA673" s="636"/>
      <c r="CB673" s="637"/>
      <c r="CC673" s="636"/>
      <c r="CD673" s="636"/>
      <c r="CE673" s="637"/>
      <c r="CF673" s="637"/>
      <c r="CG673" s="637"/>
      <c r="CH673" s="637"/>
      <c r="CI673" s="636"/>
      <c r="CJ673" s="636"/>
      <c r="CK673" s="637"/>
      <c r="CL673" s="637"/>
      <c r="CM673" s="637"/>
      <c r="CN673" s="705"/>
      <c r="CO673" s="88"/>
      <c r="CP673" s="88"/>
      <c r="CQ673" s="88"/>
      <c r="CR673" s="67"/>
      <c r="CS673" s="67"/>
      <c r="CT673" s="67"/>
      <c r="CU673" s="67"/>
      <c r="CV673" s="67"/>
      <c r="CW673" s="67"/>
      <c r="CX673" s="67"/>
      <c r="CY673" s="67"/>
      <c r="CZ673" s="67"/>
      <c r="DA673" s="67"/>
      <c r="DB673" s="67"/>
      <c r="DC673" s="67"/>
      <c r="DD673" s="67"/>
      <c r="DE673" s="67"/>
      <c r="DF673" s="67"/>
      <c r="DG673" s="67"/>
      <c r="DH673" s="67"/>
      <c r="DI673" s="67"/>
      <c r="DJ673" s="67"/>
      <c r="DK673" s="67"/>
      <c r="DL673" s="67"/>
      <c r="DM673" s="67"/>
      <c r="DN673" s="67"/>
      <c r="DO673" s="67"/>
      <c r="DP673" s="67"/>
      <c r="DQ673" s="67"/>
      <c r="DR673" s="67"/>
      <c r="DS673" s="67"/>
      <c r="DT673" s="67"/>
      <c r="DU673" s="67"/>
      <c r="DV673" s="67"/>
      <c r="DW673" s="67"/>
      <c r="DX673" s="67"/>
      <c r="DY673" s="67"/>
      <c r="DZ673" s="88"/>
      <c r="EA673" s="88"/>
      <c r="EB673" s="88"/>
      <c r="EC673" s="88"/>
      <c r="ED673" s="88"/>
      <c r="EE673" s="88"/>
      <c r="EF673" s="88"/>
      <c r="EG673" s="88"/>
    </row>
    <row r="674" spans="22:137" s="65" customFormat="1" x14ac:dyDescent="0.25">
      <c r="V674" s="631"/>
      <c r="AA674" s="632"/>
      <c r="AB674" s="632"/>
      <c r="AD674" s="632"/>
      <c r="AE674" s="633"/>
      <c r="AH674" s="634"/>
      <c r="AI674" s="634"/>
      <c r="AK674" s="632"/>
      <c r="AR674" s="632"/>
      <c r="AV674" s="632"/>
      <c r="AX674" s="632"/>
      <c r="BB674" s="632"/>
      <c r="BC674" s="632"/>
      <c r="BE674" s="632"/>
      <c r="BH674" s="67"/>
      <c r="BI674" s="635"/>
      <c r="BJ674" s="636"/>
      <c r="BK674" s="636"/>
      <c r="BL674" s="636"/>
      <c r="BM674" s="102"/>
      <c r="BN674" s="102"/>
      <c r="BO674" s="102"/>
      <c r="BP674" s="636"/>
      <c r="BQ674" s="636"/>
      <c r="BR674" s="636"/>
      <c r="BS674" s="636"/>
      <c r="BT674" s="636"/>
      <c r="BU674" s="636"/>
      <c r="BV674" s="636"/>
      <c r="BW674" s="636"/>
      <c r="BX674" s="636"/>
      <c r="BY674" s="636"/>
      <c r="BZ674" s="636"/>
      <c r="CA674" s="636"/>
      <c r="CB674" s="637"/>
      <c r="CC674" s="636"/>
      <c r="CD674" s="636"/>
      <c r="CE674" s="637"/>
      <c r="CF674" s="637"/>
      <c r="CG674" s="637"/>
      <c r="CH674" s="637"/>
      <c r="CI674" s="636"/>
      <c r="CJ674" s="636"/>
      <c r="CK674" s="637"/>
      <c r="CL674" s="637"/>
      <c r="CM674" s="637"/>
      <c r="CN674" s="705"/>
      <c r="CO674" s="88"/>
      <c r="CP674" s="88"/>
      <c r="CQ674" s="88"/>
      <c r="CR674" s="67"/>
      <c r="CS674" s="67"/>
      <c r="CT674" s="67"/>
      <c r="CU674" s="67"/>
      <c r="CV674" s="67"/>
      <c r="CW674" s="67"/>
      <c r="CX674" s="67"/>
      <c r="CY674" s="67"/>
      <c r="CZ674" s="67"/>
      <c r="DA674" s="67"/>
      <c r="DB674" s="67"/>
      <c r="DC674" s="67"/>
      <c r="DD674" s="67"/>
      <c r="DE674" s="67"/>
      <c r="DF674" s="67"/>
      <c r="DG674" s="67"/>
      <c r="DH674" s="67"/>
      <c r="DI674" s="67"/>
      <c r="DJ674" s="67"/>
      <c r="DK674" s="67"/>
      <c r="DL674" s="67"/>
      <c r="DM674" s="67"/>
      <c r="DN674" s="67"/>
      <c r="DO674" s="67"/>
      <c r="DP674" s="67"/>
      <c r="DQ674" s="67"/>
      <c r="DR674" s="67"/>
      <c r="DS674" s="67"/>
      <c r="DT674" s="67"/>
      <c r="DU674" s="67"/>
      <c r="DV674" s="67"/>
      <c r="DW674" s="67"/>
      <c r="DX674" s="67"/>
      <c r="DY674" s="67"/>
      <c r="DZ674" s="88"/>
      <c r="EA674" s="88"/>
      <c r="EB674" s="88"/>
      <c r="EC674" s="88"/>
      <c r="ED674" s="88"/>
      <c r="EE674" s="88"/>
      <c r="EF674" s="88"/>
      <c r="EG674" s="88"/>
    </row>
    <row r="675" spans="22:137" s="65" customFormat="1" x14ac:dyDescent="0.25">
      <c r="V675" s="631"/>
      <c r="AA675" s="632"/>
      <c r="AB675" s="632"/>
      <c r="AD675" s="632"/>
      <c r="AE675" s="633"/>
      <c r="AH675" s="634"/>
      <c r="AI675" s="634"/>
      <c r="AK675" s="632"/>
      <c r="AR675" s="632"/>
      <c r="AV675" s="632"/>
      <c r="AX675" s="632"/>
      <c r="BB675" s="632"/>
      <c r="BC675" s="632"/>
      <c r="BE675" s="632"/>
      <c r="BH675" s="67"/>
      <c r="BI675" s="635"/>
      <c r="BJ675" s="636"/>
      <c r="BK675" s="636"/>
      <c r="BL675" s="636"/>
      <c r="BM675" s="102"/>
      <c r="BN675" s="102"/>
      <c r="BO675" s="102"/>
      <c r="BP675" s="636"/>
      <c r="BQ675" s="636"/>
      <c r="BR675" s="636"/>
      <c r="BS675" s="636"/>
      <c r="BT675" s="636"/>
      <c r="BU675" s="636"/>
      <c r="BV675" s="636"/>
      <c r="BW675" s="636"/>
      <c r="BX675" s="636"/>
      <c r="BY675" s="636"/>
      <c r="BZ675" s="636"/>
      <c r="CA675" s="636"/>
      <c r="CB675" s="637"/>
      <c r="CC675" s="636"/>
      <c r="CD675" s="636"/>
      <c r="CE675" s="637"/>
      <c r="CF675" s="637"/>
      <c r="CG675" s="637"/>
      <c r="CH675" s="637"/>
      <c r="CI675" s="636"/>
      <c r="CJ675" s="636"/>
      <c r="CK675" s="637"/>
      <c r="CL675" s="637"/>
      <c r="CM675" s="637"/>
      <c r="CN675" s="705"/>
      <c r="CO675" s="88"/>
      <c r="CP675" s="88"/>
      <c r="CQ675" s="88"/>
      <c r="CR675" s="67"/>
      <c r="CS675" s="67"/>
      <c r="CT675" s="67"/>
      <c r="CU675" s="67"/>
      <c r="CV675" s="67"/>
      <c r="CW675" s="67"/>
      <c r="CX675" s="67"/>
      <c r="CY675" s="67"/>
      <c r="CZ675" s="67"/>
      <c r="DA675" s="67"/>
      <c r="DB675" s="67"/>
      <c r="DC675" s="67"/>
      <c r="DD675" s="67"/>
      <c r="DE675" s="67"/>
      <c r="DF675" s="67"/>
      <c r="DG675" s="67"/>
      <c r="DH675" s="67"/>
      <c r="DI675" s="67"/>
      <c r="DJ675" s="67"/>
      <c r="DK675" s="67"/>
      <c r="DL675" s="67"/>
      <c r="DM675" s="67"/>
      <c r="DN675" s="67"/>
      <c r="DO675" s="67"/>
      <c r="DP675" s="67"/>
      <c r="DQ675" s="67"/>
      <c r="DR675" s="67"/>
      <c r="DS675" s="67"/>
      <c r="DT675" s="67"/>
      <c r="DU675" s="67"/>
      <c r="DV675" s="67"/>
      <c r="DW675" s="67"/>
      <c r="DX675" s="67"/>
      <c r="DY675" s="67"/>
      <c r="DZ675" s="88"/>
      <c r="EA675" s="88"/>
      <c r="EB675" s="88"/>
      <c r="EC675" s="88"/>
      <c r="ED675" s="88"/>
      <c r="EE675" s="88"/>
      <c r="EF675" s="88"/>
      <c r="EG675" s="88"/>
    </row>
    <row r="676" spans="22:137" s="65" customFormat="1" x14ac:dyDescent="0.25">
      <c r="V676" s="631"/>
      <c r="AA676" s="632"/>
      <c r="AB676" s="632"/>
      <c r="AD676" s="632"/>
      <c r="AE676" s="633"/>
      <c r="AH676" s="634"/>
      <c r="AI676" s="634"/>
      <c r="AK676" s="632"/>
      <c r="AR676" s="632"/>
      <c r="AV676" s="632"/>
      <c r="AX676" s="632"/>
      <c r="BB676" s="632"/>
      <c r="BC676" s="632"/>
      <c r="BE676" s="632"/>
      <c r="BH676" s="67"/>
      <c r="BI676" s="635"/>
      <c r="BJ676" s="636"/>
      <c r="BK676" s="636"/>
      <c r="BL676" s="636"/>
      <c r="BM676" s="102"/>
      <c r="BN676" s="102"/>
      <c r="BO676" s="102"/>
      <c r="BP676" s="636"/>
      <c r="BQ676" s="636"/>
      <c r="BR676" s="636"/>
      <c r="BS676" s="636"/>
      <c r="BT676" s="636"/>
      <c r="BU676" s="636"/>
      <c r="BV676" s="636"/>
      <c r="BW676" s="636"/>
      <c r="BX676" s="636"/>
      <c r="BY676" s="636"/>
      <c r="BZ676" s="636"/>
      <c r="CA676" s="636"/>
      <c r="CB676" s="637"/>
      <c r="CC676" s="636"/>
      <c r="CD676" s="636"/>
      <c r="CE676" s="637"/>
      <c r="CF676" s="637"/>
      <c r="CG676" s="637"/>
      <c r="CH676" s="637"/>
      <c r="CI676" s="636"/>
      <c r="CJ676" s="636"/>
      <c r="CK676" s="637"/>
      <c r="CL676" s="637"/>
      <c r="CM676" s="637"/>
      <c r="CN676" s="705"/>
      <c r="CO676" s="88"/>
      <c r="CP676" s="88"/>
      <c r="CQ676" s="88"/>
      <c r="CR676" s="67"/>
      <c r="CS676" s="67"/>
      <c r="CT676" s="67"/>
      <c r="CU676" s="67"/>
      <c r="CV676" s="67"/>
      <c r="CW676" s="67"/>
      <c r="CX676" s="67"/>
      <c r="CY676" s="67"/>
      <c r="CZ676" s="67"/>
      <c r="DA676" s="67"/>
      <c r="DB676" s="67"/>
      <c r="DC676" s="67"/>
      <c r="DD676" s="67"/>
      <c r="DE676" s="67"/>
      <c r="DF676" s="67"/>
      <c r="DG676" s="67"/>
      <c r="DH676" s="67"/>
      <c r="DI676" s="67"/>
      <c r="DJ676" s="67"/>
      <c r="DK676" s="67"/>
      <c r="DL676" s="67"/>
      <c r="DM676" s="67"/>
      <c r="DN676" s="67"/>
      <c r="DO676" s="67"/>
      <c r="DP676" s="67"/>
      <c r="DQ676" s="67"/>
      <c r="DR676" s="67"/>
      <c r="DS676" s="67"/>
      <c r="DT676" s="67"/>
      <c r="DU676" s="67"/>
      <c r="DV676" s="67"/>
      <c r="DW676" s="67"/>
      <c r="DX676" s="67"/>
      <c r="DY676" s="67"/>
      <c r="DZ676" s="88"/>
      <c r="EA676" s="88"/>
      <c r="EB676" s="88"/>
      <c r="EC676" s="88"/>
      <c r="ED676" s="88"/>
      <c r="EE676" s="88"/>
      <c r="EF676" s="88"/>
      <c r="EG676" s="88"/>
    </row>
    <row r="677" spans="22:137" s="65" customFormat="1" x14ac:dyDescent="0.25">
      <c r="V677" s="631"/>
      <c r="AA677" s="632"/>
      <c r="AB677" s="632"/>
      <c r="AD677" s="632"/>
      <c r="AE677" s="633"/>
      <c r="AH677" s="634"/>
      <c r="AI677" s="634"/>
      <c r="AK677" s="632"/>
      <c r="AR677" s="632"/>
      <c r="AV677" s="632"/>
      <c r="AX677" s="632"/>
      <c r="BB677" s="632"/>
      <c r="BC677" s="632"/>
      <c r="BE677" s="632"/>
      <c r="BH677" s="67"/>
      <c r="BI677" s="635"/>
      <c r="BJ677" s="636"/>
      <c r="BK677" s="636"/>
      <c r="BL677" s="636"/>
      <c r="BM677" s="102"/>
      <c r="BN677" s="102"/>
      <c r="BO677" s="102"/>
      <c r="BP677" s="636"/>
      <c r="BQ677" s="636"/>
      <c r="BR677" s="636"/>
      <c r="BS677" s="636"/>
      <c r="BT677" s="636"/>
      <c r="BU677" s="636"/>
      <c r="BV677" s="636"/>
      <c r="BW677" s="636"/>
      <c r="BX677" s="636"/>
      <c r="BY677" s="636"/>
      <c r="BZ677" s="636"/>
      <c r="CA677" s="636"/>
      <c r="CB677" s="637"/>
      <c r="CC677" s="636"/>
      <c r="CD677" s="636"/>
      <c r="CE677" s="637"/>
      <c r="CF677" s="637"/>
      <c r="CG677" s="637"/>
      <c r="CH677" s="637"/>
      <c r="CI677" s="636"/>
      <c r="CJ677" s="636"/>
      <c r="CK677" s="637"/>
      <c r="CL677" s="637"/>
      <c r="CM677" s="637"/>
      <c r="CN677" s="705"/>
      <c r="CO677" s="88"/>
      <c r="CP677" s="88"/>
      <c r="CQ677" s="88"/>
      <c r="CR677" s="67"/>
      <c r="CS677" s="67"/>
      <c r="CT677" s="67"/>
      <c r="CU677" s="67"/>
      <c r="CV677" s="67"/>
      <c r="CW677" s="67"/>
      <c r="CX677" s="67"/>
      <c r="CY677" s="67"/>
      <c r="CZ677" s="67"/>
      <c r="DA677" s="67"/>
      <c r="DB677" s="67"/>
      <c r="DC677" s="67"/>
      <c r="DD677" s="67"/>
      <c r="DE677" s="67"/>
      <c r="DF677" s="67"/>
      <c r="DG677" s="67"/>
      <c r="DH677" s="67"/>
      <c r="DI677" s="67"/>
      <c r="DJ677" s="67"/>
      <c r="DK677" s="67"/>
      <c r="DL677" s="67"/>
      <c r="DM677" s="67"/>
      <c r="DN677" s="67"/>
      <c r="DO677" s="67"/>
      <c r="DP677" s="67"/>
      <c r="DQ677" s="67"/>
      <c r="DR677" s="67"/>
      <c r="DS677" s="67"/>
      <c r="DT677" s="67"/>
      <c r="DU677" s="67"/>
      <c r="DV677" s="67"/>
      <c r="DW677" s="67"/>
      <c r="DX677" s="67"/>
      <c r="DY677" s="67"/>
      <c r="DZ677" s="88"/>
      <c r="EA677" s="88"/>
      <c r="EB677" s="88"/>
      <c r="EC677" s="88"/>
      <c r="ED677" s="88"/>
      <c r="EE677" s="88"/>
      <c r="EF677" s="88"/>
      <c r="EG677" s="88"/>
    </row>
    <row r="678" spans="22:137" s="65" customFormat="1" x14ac:dyDescent="0.25">
      <c r="V678" s="631"/>
      <c r="AA678" s="632"/>
      <c r="AB678" s="632"/>
      <c r="AD678" s="632"/>
      <c r="AE678" s="633"/>
      <c r="AH678" s="634"/>
      <c r="AI678" s="634"/>
      <c r="AK678" s="632"/>
      <c r="AR678" s="632"/>
      <c r="AV678" s="632"/>
      <c r="AX678" s="632"/>
      <c r="BB678" s="632"/>
      <c r="BC678" s="632"/>
      <c r="BE678" s="632"/>
      <c r="BH678" s="67"/>
      <c r="BI678" s="635"/>
      <c r="BJ678" s="636"/>
      <c r="BK678" s="636"/>
      <c r="BL678" s="636"/>
      <c r="BM678" s="102"/>
      <c r="BN678" s="102"/>
      <c r="BO678" s="102"/>
      <c r="BP678" s="636"/>
      <c r="BQ678" s="636"/>
      <c r="BR678" s="636"/>
      <c r="BS678" s="636"/>
      <c r="BT678" s="636"/>
      <c r="BU678" s="636"/>
      <c r="BV678" s="636"/>
      <c r="BW678" s="636"/>
      <c r="BX678" s="636"/>
      <c r="BY678" s="636"/>
      <c r="BZ678" s="636"/>
      <c r="CA678" s="636"/>
      <c r="CB678" s="637"/>
      <c r="CC678" s="636"/>
      <c r="CD678" s="636"/>
      <c r="CE678" s="637"/>
      <c r="CF678" s="637"/>
      <c r="CG678" s="637"/>
      <c r="CH678" s="637"/>
      <c r="CI678" s="636"/>
      <c r="CJ678" s="636"/>
      <c r="CK678" s="637"/>
      <c r="CL678" s="637"/>
      <c r="CM678" s="637"/>
      <c r="CN678" s="705"/>
      <c r="CO678" s="88"/>
      <c r="CP678" s="88"/>
      <c r="CQ678" s="88"/>
      <c r="CR678" s="67"/>
      <c r="CS678" s="67"/>
      <c r="CT678" s="67"/>
      <c r="CU678" s="67"/>
      <c r="CV678" s="67"/>
      <c r="CW678" s="67"/>
      <c r="CX678" s="67"/>
      <c r="CY678" s="67"/>
      <c r="CZ678" s="67"/>
      <c r="DA678" s="67"/>
      <c r="DB678" s="67"/>
      <c r="DC678" s="67"/>
      <c r="DD678" s="67"/>
      <c r="DE678" s="67"/>
      <c r="DF678" s="67"/>
      <c r="DG678" s="67"/>
      <c r="DH678" s="67"/>
      <c r="DI678" s="67"/>
      <c r="DJ678" s="67"/>
      <c r="DK678" s="67"/>
      <c r="DL678" s="67"/>
      <c r="DM678" s="67"/>
      <c r="DN678" s="67"/>
      <c r="DO678" s="67"/>
      <c r="DP678" s="67"/>
      <c r="DQ678" s="67"/>
      <c r="DR678" s="67"/>
      <c r="DS678" s="67"/>
      <c r="DT678" s="67"/>
      <c r="DU678" s="67"/>
      <c r="DV678" s="67"/>
      <c r="DW678" s="67"/>
      <c r="DX678" s="67"/>
      <c r="DY678" s="67"/>
      <c r="DZ678" s="88"/>
      <c r="EA678" s="88"/>
      <c r="EB678" s="88"/>
      <c r="EC678" s="88"/>
      <c r="ED678" s="88"/>
      <c r="EE678" s="88"/>
      <c r="EF678" s="88"/>
      <c r="EG678" s="88"/>
    </row>
    <row r="679" spans="22:137" s="65" customFormat="1" x14ac:dyDescent="0.25">
      <c r="V679" s="631"/>
      <c r="AA679" s="632"/>
      <c r="AB679" s="632"/>
      <c r="AD679" s="632"/>
      <c r="AE679" s="633"/>
      <c r="AH679" s="634"/>
      <c r="AI679" s="634"/>
      <c r="AK679" s="632"/>
      <c r="AR679" s="632"/>
      <c r="AV679" s="632"/>
      <c r="AX679" s="632"/>
      <c r="BB679" s="632"/>
      <c r="BC679" s="632"/>
      <c r="BE679" s="632"/>
      <c r="BH679" s="67"/>
      <c r="BI679" s="635"/>
      <c r="BJ679" s="636"/>
      <c r="BK679" s="636"/>
      <c r="BL679" s="636"/>
      <c r="BM679" s="102"/>
      <c r="BN679" s="102"/>
      <c r="BO679" s="102"/>
      <c r="BP679" s="636"/>
      <c r="BQ679" s="636"/>
      <c r="BR679" s="636"/>
      <c r="BS679" s="636"/>
      <c r="BT679" s="636"/>
      <c r="BU679" s="636"/>
      <c r="BV679" s="636"/>
      <c r="BW679" s="636"/>
      <c r="BX679" s="636"/>
      <c r="BY679" s="636"/>
      <c r="BZ679" s="636"/>
      <c r="CA679" s="636"/>
      <c r="CB679" s="637"/>
      <c r="CC679" s="636"/>
      <c r="CD679" s="636"/>
      <c r="CE679" s="637"/>
      <c r="CF679" s="637"/>
      <c r="CG679" s="637"/>
      <c r="CH679" s="637"/>
      <c r="CI679" s="636"/>
      <c r="CJ679" s="636"/>
      <c r="CK679" s="637"/>
      <c r="CL679" s="637"/>
      <c r="CM679" s="637"/>
      <c r="CN679" s="705"/>
      <c r="CO679" s="88"/>
      <c r="CP679" s="88"/>
      <c r="CQ679" s="88"/>
      <c r="CR679" s="67"/>
      <c r="CS679" s="67"/>
      <c r="CT679" s="67"/>
      <c r="CU679" s="67"/>
      <c r="CV679" s="67"/>
      <c r="CW679" s="67"/>
      <c r="CX679" s="67"/>
      <c r="CY679" s="67"/>
      <c r="CZ679" s="67"/>
      <c r="DA679" s="67"/>
      <c r="DB679" s="67"/>
      <c r="DC679" s="67"/>
      <c r="DD679" s="67"/>
      <c r="DE679" s="67"/>
      <c r="DF679" s="67"/>
      <c r="DG679" s="67"/>
      <c r="DH679" s="67"/>
      <c r="DI679" s="67"/>
      <c r="DJ679" s="67"/>
      <c r="DK679" s="67"/>
      <c r="DL679" s="67"/>
      <c r="DM679" s="67"/>
      <c r="DN679" s="67"/>
      <c r="DO679" s="67"/>
      <c r="DP679" s="67"/>
      <c r="DQ679" s="67"/>
      <c r="DR679" s="67"/>
      <c r="DS679" s="67"/>
      <c r="DT679" s="67"/>
      <c r="DU679" s="67"/>
      <c r="DV679" s="67"/>
      <c r="DW679" s="67"/>
      <c r="DX679" s="67"/>
      <c r="DY679" s="67"/>
      <c r="DZ679" s="88"/>
      <c r="EA679" s="88"/>
      <c r="EB679" s="88"/>
      <c r="EC679" s="88"/>
      <c r="ED679" s="88"/>
      <c r="EE679" s="88"/>
      <c r="EF679" s="88"/>
      <c r="EG679" s="88"/>
    </row>
    <row r="680" spans="22:137" s="65" customFormat="1" x14ac:dyDescent="0.25">
      <c r="V680" s="631"/>
      <c r="AA680" s="632"/>
      <c r="AB680" s="632"/>
      <c r="AD680" s="632"/>
      <c r="AE680" s="633"/>
      <c r="AH680" s="634"/>
      <c r="AI680" s="634"/>
      <c r="AK680" s="632"/>
      <c r="AR680" s="632"/>
      <c r="AV680" s="632"/>
      <c r="AX680" s="632"/>
      <c r="BB680" s="632"/>
      <c r="BC680" s="632"/>
      <c r="BE680" s="632"/>
      <c r="BH680" s="67"/>
      <c r="BI680" s="635"/>
      <c r="BJ680" s="636"/>
      <c r="BK680" s="636"/>
      <c r="BL680" s="636"/>
      <c r="BM680" s="102"/>
      <c r="BN680" s="102"/>
      <c r="BO680" s="102"/>
      <c r="BP680" s="636"/>
      <c r="BQ680" s="636"/>
      <c r="BR680" s="636"/>
      <c r="BS680" s="636"/>
      <c r="BT680" s="636"/>
      <c r="BU680" s="636"/>
      <c r="BV680" s="636"/>
      <c r="BW680" s="636"/>
      <c r="BX680" s="636"/>
      <c r="BY680" s="636"/>
      <c r="BZ680" s="636"/>
      <c r="CA680" s="636"/>
      <c r="CB680" s="637"/>
      <c r="CC680" s="636"/>
      <c r="CD680" s="636"/>
      <c r="CE680" s="637"/>
      <c r="CF680" s="637"/>
      <c r="CG680" s="637"/>
      <c r="CH680" s="637"/>
      <c r="CI680" s="636"/>
      <c r="CJ680" s="636"/>
      <c r="CK680" s="637"/>
      <c r="CL680" s="637"/>
      <c r="CM680" s="637"/>
      <c r="CN680" s="705"/>
      <c r="CO680" s="88"/>
      <c r="CP680" s="88"/>
      <c r="CQ680" s="88"/>
      <c r="CR680" s="67"/>
      <c r="CS680" s="67"/>
      <c r="CT680" s="67"/>
      <c r="CU680" s="67"/>
      <c r="CV680" s="67"/>
      <c r="CW680" s="67"/>
      <c r="CX680" s="67"/>
      <c r="CY680" s="67"/>
      <c r="CZ680" s="67"/>
      <c r="DA680" s="67"/>
      <c r="DB680" s="67"/>
      <c r="DC680" s="67"/>
      <c r="DD680" s="67"/>
      <c r="DE680" s="67"/>
      <c r="DF680" s="67"/>
      <c r="DG680" s="67"/>
      <c r="DH680" s="67"/>
      <c r="DI680" s="67"/>
      <c r="DJ680" s="67"/>
      <c r="DK680" s="67"/>
      <c r="DL680" s="67"/>
      <c r="DM680" s="67"/>
      <c r="DN680" s="67"/>
      <c r="DO680" s="67"/>
      <c r="DP680" s="67"/>
      <c r="DQ680" s="67"/>
      <c r="DR680" s="67"/>
      <c r="DS680" s="67"/>
      <c r="DT680" s="67"/>
      <c r="DU680" s="67"/>
      <c r="DV680" s="67"/>
      <c r="DW680" s="67"/>
      <c r="DX680" s="67"/>
      <c r="DY680" s="67"/>
      <c r="DZ680" s="88"/>
      <c r="EA680" s="88"/>
      <c r="EB680" s="88"/>
      <c r="EC680" s="88"/>
      <c r="ED680" s="88"/>
      <c r="EE680" s="88"/>
      <c r="EF680" s="88"/>
      <c r="EG680" s="88"/>
    </row>
    <row r="681" spans="22:137" s="65" customFormat="1" x14ac:dyDescent="0.25">
      <c r="V681" s="631"/>
      <c r="AA681" s="632"/>
      <c r="AB681" s="632"/>
      <c r="AD681" s="632"/>
      <c r="AE681" s="633"/>
      <c r="AH681" s="634"/>
      <c r="AI681" s="634"/>
      <c r="AK681" s="632"/>
      <c r="AR681" s="632"/>
      <c r="AV681" s="632"/>
      <c r="AX681" s="632"/>
      <c r="BB681" s="632"/>
      <c r="BC681" s="632"/>
      <c r="BE681" s="632"/>
      <c r="BH681" s="67"/>
      <c r="BI681" s="635"/>
      <c r="BJ681" s="636"/>
      <c r="BK681" s="636"/>
      <c r="BL681" s="636"/>
      <c r="BM681" s="102"/>
      <c r="BN681" s="102"/>
      <c r="BO681" s="102"/>
      <c r="BP681" s="636"/>
      <c r="BQ681" s="636"/>
      <c r="BR681" s="636"/>
      <c r="BS681" s="636"/>
      <c r="BT681" s="636"/>
      <c r="BU681" s="636"/>
      <c r="BV681" s="636"/>
      <c r="BW681" s="636"/>
      <c r="BX681" s="636"/>
      <c r="BY681" s="636"/>
      <c r="BZ681" s="636"/>
      <c r="CA681" s="636"/>
      <c r="CB681" s="637"/>
      <c r="CC681" s="636"/>
      <c r="CD681" s="636"/>
      <c r="CE681" s="637"/>
      <c r="CF681" s="637"/>
      <c r="CG681" s="637"/>
      <c r="CH681" s="637"/>
      <c r="CI681" s="636"/>
      <c r="CJ681" s="636"/>
      <c r="CK681" s="637"/>
      <c r="CL681" s="637"/>
      <c r="CM681" s="637"/>
      <c r="CN681" s="705"/>
      <c r="CO681" s="88"/>
      <c r="CP681" s="88"/>
      <c r="CQ681" s="88"/>
      <c r="CR681" s="67"/>
      <c r="CS681" s="67"/>
      <c r="CT681" s="67"/>
      <c r="CU681" s="67"/>
      <c r="CV681" s="67"/>
      <c r="CW681" s="67"/>
      <c r="CX681" s="67"/>
      <c r="CY681" s="67"/>
      <c r="CZ681" s="67"/>
      <c r="DA681" s="67"/>
      <c r="DB681" s="67"/>
      <c r="DC681" s="67"/>
      <c r="DD681" s="67"/>
      <c r="DE681" s="67"/>
      <c r="DF681" s="67"/>
      <c r="DG681" s="67"/>
      <c r="DH681" s="67"/>
      <c r="DI681" s="67"/>
      <c r="DJ681" s="67"/>
      <c r="DK681" s="67"/>
      <c r="DL681" s="67"/>
      <c r="DM681" s="67"/>
      <c r="DN681" s="67"/>
      <c r="DO681" s="67"/>
      <c r="DP681" s="67"/>
      <c r="DQ681" s="67"/>
      <c r="DR681" s="67"/>
      <c r="DS681" s="67"/>
      <c r="DT681" s="67"/>
      <c r="DU681" s="67"/>
      <c r="DV681" s="67"/>
      <c r="DW681" s="67"/>
      <c r="DX681" s="67"/>
      <c r="DY681" s="67"/>
      <c r="DZ681" s="88"/>
      <c r="EA681" s="88"/>
      <c r="EB681" s="88"/>
      <c r="EC681" s="88"/>
      <c r="ED681" s="88"/>
      <c r="EE681" s="88"/>
      <c r="EF681" s="88"/>
      <c r="EG681" s="88"/>
    </row>
    <row r="682" spans="22:137" s="65" customFormat="1" x14ac:dyDescent="0.25">
      <c r="V682" s="631"/>
      <c r="AA682" s="632"/>
      <c r="AB682" s="632"/>
      <c r="AD682" s="632"/>
      <c r="AE682" s="633"/>
      <c r="AH682" s="634"/>
      <c r="AI682" s="634"/>
      <c r="AK682" s="632"/>
      <c r="AR682" s="632"/>
      <c r="AV682" s="632"/>
      <c r="AX682" s="632"/>
      <c r="BB682" s="632"/>
      <c r="BC682" s="632"/>
      <c r="BE682" s="632"/>
      <c r="BH682" s="67"/>
      <c r="BI682" s="635"/>
      <c r="BJ682" s="636"/>
      <c r="BK682" s="636"/>
      <c r="BL682" s="636"/>
      <c r="BM682" s="102"/>
      <c r="BN682" s="102"/>
      <c r="BO682" s="102"/>
      <c r="BP682" s="636"/>
      <c r="BQ682" s="636"/>
      <c r="BR682" s="636"/>
      <c r="BS682" s="636"/>
      <c r="BT682" s="636"/>
      <c r="BU682" s="636"/>
      <c r="BV682" s="636"/>
      <c r="BW682" s="636"/>
      <c r="BX682" s="636"/>
      <c r="BY682" s="636"/>
      <c r="BZ682" s="636"/>
      <c r="CA682" s="636"/>
      <c r="CB682" s="637"/>
      <c r="CC682" s="636"/>
      <c r="CD682" s="636"/>
      <c r="CE682" s="637"/>
      <c r="CF682" s="637"/>
      <c r="CG682" s="637"/>
      <c r="CH682" s="637"/>
      <c r="CI682" s="636"/>
      <c r="CJ682" s="636"/>
      <c r="CK682" s="637"/>
      <c r="CL682" s="637"/>
      <c r="CM682" s="637"/>
      <c r="CN682" s="705"/>
      <c r="CO682" s="88"/>
      <c r="CP682" s="88"/>
      <c r="CQ682" s="88"/>
      <c r="CR682" s="67"/>
      <c r="CS682" s="67"/>
      <c r="CT682" s="67"/>
      <c r="CU682" s="67"/>
      <c r="CV682" s="67"/>
      <c r="CW682" s="67"/>
      <c r="CX682" s="67"/>
      <c r="CY682" s="67"/>
      <c r="CZ682" s="67"/>
      <c r="DA682" s="67"/>
      <c r="DB682" s="67"/>
      <c r="DC682" s="67"/>
      <c r="DD682" s="67"/>
      <c r="DE682" s="67"/>
      <c r="DF682" s="67"/>
      <c r="DG682" s="67"/>
      <c r="DH682" s="67"/>
      <c r="DI682" s="67"/>
      <c r="DJ682" s="67"/>
      <c r="DK682" s="67"/>
      <c r="DL682" s="67"/>
      <c r="DM682" s="67"/>
      <c r="DN682" s="67"/>
      <c r="DO682" s="67"/>
      <c r="DP682" s="67"/>
      <c r="DQ682" s="67"/>
      <c r="DR682" s="67"/>
      <c r="DS682" s="67"/>
      <c r="DT682" s="67"/>
      <c r="DU682" s="67"/>
      <c r="DV682" s="67"/>
      <c r="DW682" s="67"/>
      <c r="DX682" s="67"/>
      <c r="DY682" s="67"/>
      <c r="DZ682" s="88"/>
      <c r="EA682" s="88"/>
      <c r="EB682" s="88"/>
      <c r="EC682" s="88"/>
      <c r="ED682" s="88"/>
      <c r="EE682" s="88"/>
      <c r="EF682" s="88"/>
      <c r="EG682" s="88"/>
    </row>
    <row r="683" spans="22:137" s="65" customFormat="1" x14ac:dyDescent="0.25">
      <c r="V683" s="631"/>
      <c r="AA683" s="632"/>
      <c r="AB683" s="632"/>
      <c r="AD683" s="632"/>
      <c r="AE683" s="633"/>
      <c r="AH683" s="634"/>
      <c r="AI683" s="634"/>
      <c r="AK683" s="632"/>
      <c r="AR683" s="632"/>
      <c r="AV683" s="632"/>
      <c r="AX683" s="632"/>
      <c r="BB683" s="632"/>
      <c r="BC683" s="632"/>
      <c r="BE683" s="632"/>
      <c r="BH683" s="67"/>
      <c r="BI683" s="635"/>
      <c r="BJ683" s="636"/>
      <c r="BK683" s="636"/>
      <c r="BL683" s="636"/>
      <c r="BM683" s="102"/>
      <c r="BN683" s="102"/>
      <c r="BO683" s="102"/>
      <c r="BP683" s="636"/>
      <c r="BQ683" s="636"/>
      <c r="BR683" s="636"/>
      <c r="BS683" s="636"/>
      <c r="BT683" s="636"/>
      <c r="BU683" s="636"/>
      <c r="BV683" s="636"/>
      <c r="BW683" s="636"/>
      <c r="BX683" s="636"/>
      <c r="BY683" s="636"/>
      <c r="BZ683" s="636"/>
      <c r="CA683" s="636"/>
      <c r="CB683" s="637"/>
      <c r="CC683" s="636"/>
      <c r="CD683" s="636"/>
      <c r="CE683" s="637"/>
      <c r="CF683" s="637"/>
      <c r="CG683" s="637"/>
      <c r="CH683" s="637"/>
      <c r="CI683" s="636"/>
      <c r="CJ683" s="636"/>
      <c r="CK683" s="637"/>
      <c r="CL683" s="637"/>
      <c r="CM683" s="637"/>
      <c r="CN683" s="705"/>
      <c r="CO683" s="88"/>
      <c r="CP683" s="88"/>
      <c r="CQ683" s="88"/>
      <c r="CR683" s="67"/>
      <c r="CS683" s="67"/>
      <c r="CT683" s="67"/>
      <c r="CU683" s="67"/>
      <c r="CV683" s="67"/>
      <c r="CW683" s="67"/>
      <c r="CX683" s="67"/>
      <c r="CY683" s="67"/>
      <c r="CZ683" s="67"/>
      <c r="DA683" s="67"/>
      <c r="DB683" s="67"/>
      <c r="DC683" s="67"/>
      <c r="DD683" s="67"/>
      <c r="DE683" s="67"/>
      <c r="DF683" s="67"/>
      <c r="DG683" s="67"/>
      <c r="DH683" s="67"/>
      <c r="DI683" s="67"/>
      <c r="DJ683" s="67"/>
      <c r="DK683" s="67"/>
      <c r="DL683" s="67"/>
      <c r="DM683" s="67"/>
      <c r="DN683" s="67"/>
      <c r="DO683" s="67"/>
      <c r="DP683" s="67"/>
      <c r="DQ683" s="67"/>
      <c r="DR683" s="67"/>
      <c r="DS683" s="67"/>
      <c r="DT683" s="67"/>
      <c r="DU683" s="67"/>
      <c r="DV683" s="67"/>
      <c r="DW683" s="67"/>
      <c r="DX683" s="67"/>
      <c r="DY683" s="67"/>
      <c r="DZ683" s="88"/>
      <c r="EA683" s="88"/>
      <c r="EB683" s="88"/>
      <c r="EC683" s="88"/>
      <c r="ED683" s="88"/>
      <c r="EE683" s="88"/>
      <c r="EF683" s="88"/>
      <c r="EG683" s="88"/>
    </row>
    <row r="684" spans="22:137" s="65" customFormat="1" x14ac:dyDescent="0.25">
      <c r="V684" s="631"/>
      <c r="AA684" s="632"/>
      <c r="AB684" s="632"/>
      <c r="AD684" s="632"/>
      <c r="AE684" s="633"/>
      <c r="AH684" s="634"/>
      <c r="AI684" s="634"/>
      <c r="AK684" s="632"/>
      <c r="AR684" s="632"/>
      <c r="AV684" s="632"/>
      <c r="AX684" s="632"/>
      <c r="BB684" s="632"/>
      <c r="BC684" s="632"/>
      <c r="BE684" s="632"/>
      <c r="BH684" s="67"/>
      <c r="BI684" s="635"/>
      <c r="BJ684" s="636"/>
      <c r="BK684" s="636"/>
      <c r="BL684" s="636"/>
      <c r="BM684" s="102"/>
      <c r="BN684" s="102"/>
      <c r="BO684" s="102"/>
      <c r="BP684" s="636"/>
      <c r="BQ684" s="636"/>
      <c r="BR684" s="636"/>
      <c r="BS684" s="636"/>
      <c r="BT684" s="636"/>
      <c r="BU684" s="636"/>
      <c r="BV684" s="636"/>
      <c r="BW684" s="636"/>
      <c r="BX684" s="636"/>
      <c r="BY684" s="636"/>
      <c r="BZ684" s="636"/>
      <c r="CA684" s="636"/>
      <c r="CB684" s="637"/>
      <c r="CC684" s="636"/>
      <c r="CD684" s="636"/>
      <c r="CE684" s="637"/>
      <c r="CF684" s="637"/>
      <c r="CG684" s="637"/>
      <c r="CH684" s="637"/>
      <c r="CI684" s="636"/>
      <c r="CJ684" s="636"/>
      <c r="CK684" s="637"/>
      <c r="CL684" s="637"/>
      <c r="CM684" s="637"/>
      <c r="CN684" s="705"/>
      <c r="CO684" s="88"/>
      <c r="CP684" s="88"/>
      <c r="CQ684" s="88"/>
      <c r="CR684" s="67"/>
      <c r="CS684" s="67"/>
      <c r="CT684" s="67"/>
      <c r="CU684" s="67"/>
      <c r="CV684" s="67"/>
      <c r="CW684" s="67"/>
      <c r="CX684" s="67"/>
      <c r="CY684" s="67"/>
      <c r="CZ684" s="67"/>
      <c r="DA684" s="67"/>
      <c r="DB684" s="67"/>
      <c r="DC684" s="67"/>
      <c r="DD684" s="67"/>
      <c r="DE684" s="67"/>
      <c r="DF684" s="67"/>
      <c r="DG684" s="67"/>
      <c r="DH684" s="67"/>
      <c r="DI684" s="67"/>
      <c r="DJ684" s="67"/>
      <c r="DK684" s="67"/>
      <c r="DL684" s="67"/>
      <c r="DM684" s="67"/>
      <c r="DN684" s="67"/>
      <c r="DO684" s="67"/>
      <c r="DP684" s="67"/>
      <c r="DQ684" s="67"/>
      <c r="DR684" s="67"/>
      <c r="DS684" s="67"/>
      <c r="DT684" s="67"/>
      <c r="DU684" s="67"/>
      <c r="DV684" s="67"/>
      <c r="DW684" s="67"/>
      <c r="DX684" s="67"/>
      <c r="DY684" s="67"/>
      <c r="DZ684" s="88"/>
      <c r="EA684" s="88"/>
      <c r="EB684" s="88"/>
      <c r="EC684" s="88"/>
      <c r="ED684" s="88"/>
      <c r="EE684" s="88"/>
      <c r="EF684" s="88"/>
      <c r="EG684" s="88"/>
    </row>
    <row r="685" spans="22:137" s="65" customFormat="1" x14ac:dyDescent="0.25">
      <c r="V685" s="631"/>
      <c r="AA685" s="632"/>
      <c r="AB685" s="632"/>
      <c r="AD685" s="632"/>
      <c r="AE685" s="633"/>
      <c r="AH685" s="634"/>
      <c r="AI685" s="634"/>
      <c r="AK685" s="632"/>
      <c r="AR685" s="632"/>
      <c r="AV685" s="632"/>
      <c r="AX685" s="632"/>
      <c r="BB685" s="632"/>
      <c r="BC685" s="632"/>
      <c r="BE685" s="632"/>
      <c r="BH685" s="67"/>
      <c r="BI685" s="635"/>
      <c r="BJ685" s="636"/>
      <c r="BK685" s="636"/>
      <c r="BL685" s="636"/>
      <c r="BM685" s="102"/>
      <c r="BN685" s="102"/>
      <c r="BO685" s="102"/>
      <c r="BP685" s="636"/>
      <c r="BQ685" s="636"/>
      <c r="BR685" s="636"/>
      <c r="BS685" s="636"/>
      <c r="BT685" s="636"/>
      <c r="BU685" s="636"/>
      <c r="BV685" s="636"/>
      <c r="BW685" s="636"/>
      <c r="BX685" s="636"/>
      <c r="BY685" s="636"/>
      <c r="BZ685" s="636"/>
      <c r="CA685" s="636"/>
      <c r="CB685" s="637"/>
      <c r="CC685" s="636"/>
      <c r="CD685" s="636"/>
      <c r="CE685" s="637"/>
      <c r="CF685" s="637"/>
      <c r="CG685" s="637"/>
      <c r="CH685" s="637"/>
      <c r="CI685" s="636"/>
      <c r="CJ685" s="636"/>
      <c r="CK685" s="637"/>
      <c r="CL685" s="637"/>
      <c r="CM685" s="637"/>
      <c r="CN685" s="705"/>
      <c r="CO685" s="88"/>
      <c r="CP685" s="88"/>
      <c r="CQ685" s="88"/>
      <c r="CR685" s="67"/>
      <c r="CS685" s="67"/>
      <c r="CT685" s="67"/>
      <c r="CU685" s="67"/>
      <c r="CV685" s="67"/>
      <c r="CW685" s="67"/>
      <c r="CX685" s="67"/>
      <c r="CY685" s="67"/>
      <c r="CZ685" s="67"/>
      <c r="DA685" s="67"/>
      <c r="DB685" s="67"/>
      <c r="DC685" s="67"/>
      <c r="DD685" s="67"/>
      <c r="DE685" s="67"/>
      <c r="DF685" s="67"/>
      <c r="DG685" s="67"/>
      <c r="DH685" s="67"/>
      <c r="DI685" s="67"/>
      <c r="DJ685" s="67"/>
      <c r="DK685" s="67"/>
      <c r="DL685" s="67"/>
      <c r="DM685" s="67"/>
      <c r="DN685" s="67"/>
      <c r="DO685" s="67"/>
      <c r="DP685" s="67"/>
      <c r="DQ685" s="67"/>
      <c r="DR685" s="67"/>
      <c r="DS685" s="67"/>
      <c r="DT685" s="67"/>
      <c r="DU685" s="67"/>
      <c r="DV685" s="67"/>
      <c r="DW685" s="67"/>
      <c r="DX685" s="67"/>
      <c r="DY685" s="67"/>
      <c r="DZ685" s="88"/>
      <c r="EA685" s="88"/>
      <c r="EB685" s="88"/>
      <c r="EC685" s="88"/>
      <c r="ED685" s="88"/>
      <c r="EE685" s="88"/>
      <c r="EF685" s="88"/>
      <c r="EG685" s="88"/>
    </row>
    <row r="686" spans="22:137" s="65" customFormat="1" x14ac:dyDescent="0.25">
      <c r="V686" s="631"/>
      <c r="AA686" s="632"/>
      <c r="AB686" s="632"/>
      <c r="AD686" s="632"/>
      <c r="AE686" s="633"/>
      <c r="AH686" s="634"/>
      <c r="AI686" s="634"/>
      <c r="AK686" s="632"/>
      <c r="AR686" s="632"/>
      <c r="AV686" s="632"/>
      <c r="AX686" s="632"/>
      <c r="BB686" s="632"/>
      <c r="BC686" s="632"/>
      <c r="BE686" s="632"/>
      <c r="BH686" s="67"/>
      <c r="BI686" s="635"/>
      <c r="BJ686" s="636"/>
      <c r="BK686" s="636"/>
      <c r="BL686" s="636"/>
      <c r="BM686" s="102"/>
      <c r="BN686" s="102"/>
      <c r="BO686" s="102"/>
      <c r="BP686" s="636"/>
      <c r="BQ686" s="636"/>
      <c r="BR686" s="636"/>
      <c r="BS686" s="636"/>
      <c r="BT686" s="636"/>
      <c r="BU686" s="636"/>
      <c r="BV686" s="636"/>
      <c r="BW686" s="636"/>
      <c r="BX686" s="636"/>
      <c r="BY686" s="636"/>
      <c r="BZ686" s="636"/>
      <c r="CA686" s="636"/>
      <c r="CB686" s="637"/>
      <c r="CC686" s="636"/>
      <c r="CD686" s="636"/>
      <c r="CE686" s="637"/>
      <c r="CF686" s="637"/>
      <c r="CG686" s="637"/>
      <c r="CH686" s="637"/>
      <c r="CI686" s="636"/>
      <c r="CJ686" s="636"/>
      <c r="CK686" s="637"/>
      <c r="CL686" s="637"/>
      <c r="CM686" s="637"/>
      <c r="CN686" s="705"/>
      <c r="CO686" s="88"/>
      <c r="CP686" s="88"/>
      <c r="CQ686" s="88"/>
      <c r="CR686" s="67"/>
      <c r="CS686" s="67"/>
      <c r="CT686" s="67"/>
      <c r="CU686" s="67"/>
      <c r="CV686" s="67"/>
      <c r="CW686" s="67"/>
      <c r="CX686" s="67"/>
      <c r="CY686" s="67"/>
      <c r="CZ686" s="67"/>
      <c r="DA686" s="67"/>
      <c r="DB686" s="67"/>
      <c r="DC686" s="67"/>
      <c r="DD686" s="67"/>
      <c r="DE686" s="67"/>
      <c r="DF686" s="67"/>
      <c r="DG686" s="67"/>
      <c r="DH686" s="67"/>
      <c r="DI686" s="67"/>
      <c r="DJ686" s="67"/>
      <c r="DK686" s="67"/>
      <c r="DL686" s="67"/>
      <c r="DM686" s="67"/>
      <c r="DN686" s="67"/>
      <c r="DO686" s="67"/>
      <c r="DP686" s="67"/>
      <c r="DQ686" s="67"/>
      <c r="DR686" s="67"/>
      <c r="DS686" s="67"/>
      <c r="DT686" s="67"/>
      <c r="DU686" s="67"/>
      <c r="DV686" s="67"/>
      <c r="DW686" s="67"/>
      <c r="DX686" s="67"/>
      <c r="DY686" s="67"/>
      <c r="DZ686" s="88"/>
      <c r="EA686" s="88"/>
      <c r="EB686" s="88"/>
      <c r="EC686" s="88"/>
      <c r="ED686" s="88"/>
      <c r="EE686" s="88"/>
      <c r="EF686" s="88"/>
      <c r="EG686" s="88"/>
    </row>
    <row r="687" spans="22:137" s="65" customFormat="1" x14ac:dyDescent="0.25">
      <c r="V687" s="631"/>
      <c r="AA687" s="632"/>
      <c r="AB687" s="632"/>
      <c r="AD687" s="632"/>
      <c r="AE687" s="633"/>
      <c r="AH687" s="634"/>
      <c r="AI687" s="634"/>
      <c r="AK687" s="632"/>
      <c r="AR687" s="632"/>
      <c r="AV687" s="632"/>
      <c r="AX687" s="632"/>
      <c r="BB687" s="632"/>
      <c r="BC687" s="632"/>
      <c r="BE687" s="632"/>
      <c r="BH687" s="67"/>
      <c r="BI687" s="635"/>
      <c r="BJ687" s="636"/>
      <c r="BK687" s="636"/>
      <c r="BL687" s="636"/>
      <c r="BM687" s="102"/>
      <c r="BN687" s="102"/>
      <c r="BO687" s="102"/>
      <c r="BP687" s="636"/>
      <c r="BQ687" s="636"/>
      <c r="BR687" s="636"/>
      <c r="BS687" s="636"/>
      <c r="BT687" s="636"/>
      <c r="BU687" s="636"/>
      <c r="BV687" s="636"/>
      <c r="BW687" s="636"/>
      <c r="BX687" s="636"/>
      <c r="BY687" s="636"/>
      <c r="BZ687" s="636"/>
      <c r="CA687" s="636"/>
      <c r="CB687" s="637"/>
      <c r="CC687" s="636"/>
      <c r="CD687" s="636"/>
      <c r="CE687" s="637"/>
      <c r="CF687" s="637"/>
      <c r="CG687" s="637"/>
      <c r="CH687" s="637"/>
      <c r="CI687" s="636"/>
      <c r="CJ687" s="636"/>
      <c r="CK687" s="637"/>
      <c r="CL687" s="637"/>
      <c r="CM687" s="637"/>
      <c r="CN687" s="705"/>
      <c r="CO687" s="88"/>
      <c r="CP687" s="88"/>
      <c r="CQ687" s="88"/>
      <c r="CR687" s="67"/>
      <c r="CS687" s="67"/>
      <c r="CT687" s="67"/>
      <c r="CU687" s="67"/>
      <c r="CV687" s="67"/>
      <c r="CW687" s="67"/>
      <c r="CX687" s="67"/>
      <c r="CY687" s="67"/>
      <c r="CZ687" s="67"/>
      <c r="DA687" s="67"/>
      <c r="DB687" s="67"/>
      <c r="DC687" s="67"/>
      <c r="DD687" s="67"/>
      <c r="DE687" s="67"/>
      <c r="DF687" s="67"/>
      <c r="DG687" s="67"/>
      <c r="DH687" s="67"/>
      <c r="DI687" s="67"/>
      <c r="DJ687" s="67"/>
      <c r="DK687" s="67"/>
      <c r="DL687" s="67"/>
      <c r="DM687" s="67"/>
      <c r="DN687" s="67"/>
      <c r="DO687" s="67"/>
      <c r="DP687" s="67"/>
      <c r="DQ687" s="67"/>
      <c r="DR687" s="67"/>
      <c r="DS687" s="67"/>
      <c r="DT687" s="67"/>
      <c r="DU687" s="67"/>
      <c r="DV687" s="67"/>
      <c r="DW687" s="67"/>
      <c r="DX687" s="67"/>
      <c r="DY687" s="67"/>
      <c r="DZ687" s="88"/>
      <c r="EA687" s="88"/>
      <c r="EB687" s="88"/>
      <c r="EC687" s="88"/>
      <c r="ED687" s="88"/>
      <c r="EE687" s="88"/>
      <c r="EF687" s="88"/>
      <c r="EG687" s="88"/>
    </row>
    <row r="688" spans="22:137" s="65" customFormat="1" x14ac:dyDescent="0.25">
      <c r="V688" s="631"/>
      <c r="AA688" s="632"/>
      <c r="AB688" s="632"/>
      <c r="AD688" s="632"/>
      <c r="AE688" s="633"/>
      <c r="AH688" s="634"/>
      <c r="AI688" s="634"/>
      <c r="AK688" s="632"/>
      <c r="AR688" s="632"/>
      <c r="AV688" s="632"/>
      <c r="AX688" s="632"/>
      <c r="BB688" s="632"/>
      <c r="BC688" s="632"/>
      <c r="BE688" s="632"/>
      <c r="BH688" s="67"/>
      <c r="BI688" s="635"/>
      <c r="BJ688" s="636"/>
      <c r="BK688" s="636"/>
      <c r="BL688" s="636"/>
      <c r="BM688" s="102"/>
      <c r="BN688" s="102"/>
      <c r="BO688" s="102"/>
      <c r="BP688" s="636"/>
      <c r="BQ688" s="636"/>
      <c r="BR688" s="636"/>
      <c r="BS688" s="636"/>
      <c r="BT688" s="636"/>
      <c r="BU688" s="636"/>
      <c r="BV688" s="636"/>
      <c r="BW688" s="636"/>
      <c r="BX688" s="636"/>
      <c r="BY688" s="636"/>
      <c r="BZ688" s="636"/>
      <c r="CA688" s="636"/>
      <c r="CB688" s="637"/>
      <c r="CC688" s="636"/>
      <c r="CD688" s="636"/>
      <c r="CE688" s="637"/>
      <c r="CF688" s="637"/>
      <c r="CG688" s="637"/>
      <c r="CH688" s="637"/>
      <c r="CI688" s="636"/>
      <c r="CJ688" s="636"/>
      <c r="CK688" s="637"/>
      <c r="CL688" s="637"/>
      <c r="CM688" s="637"/>
      <c r="CN688" s="705"/>
      <c r="CO688" s="88"/>
      <c r="CP688" s="88"/>
      <c r="CQ688" s="88"/>
      <c r="CR688" s="67"/>
      <c r="CS688" s="67"/>
      <c r="CT688" s="67"/>
      <c r="CU688" s="67"/>
      <c r="CV688" s="67"/>
      <c r="CW688" s="67"/>
      <c r="CX688" s="67"/>
      <c r="CY688" s="67"/>
      <c r="CZ688" s="67"/>
      <c r="DA688" s="67"/>
      <c r="DB688" s="67"/>
      <c r="DC688" s="67"/>
      <c r="DD688" s="67"/>
      <c r="DE688" s="67"/>
      <c r="DF688" s="67"/>
      <c r="DG688" s="67"/>
      <c r="DH688" s="67"/>
      <c r="DI688" s="67"/>
      <c r="DJ688" s="67"/>
      <c r="DK688" s="67"/>
      <c r="DL688" s="67"/>
      <c r="DM688" s="67"/>
      <c r="DN688" s="67"/>
      <c r="DO688" s="67"/>
      <c r="DP688" s="67"/>
      <c r="DQ688" s="67"/>
      <c r="DR688" s="67"/>
      <c r="DS688" s="67"/>
      <c r="DT688" s="67"/>
      <c r="DU688" s="67"/>
      <c r="DV688" s="67"/>
      <c r="DW688" s="67"/>
      <c r="DX688" s="67"/>
      <c r="DY688" s="67"/>
      <c r="DZ688" s="88"/>
      <c r="EA688" s="88"/>
      <c r="EB688" s="88"/>
      <c r="EC688" s="88"/>
      <c r="ED688" s="88"/>
      <c r="EE688" s="88"/>
      <c r="EF688" s="88"/>
      <c r="EG688" s="88"/>
    </row>
    <row r="689" spans="22:137" s="65" customFormat="1" x14ac:dyDescent="0.25">
      <c r="V689" s="631"/>
      <c r="AA689" s="632"/>
      <c r="AB689" s="632"/>
      <c r="AD689" s="632"/>
      <c r="AE689" s="633"/>
      <c r="AH689" s="634"/>
      <c r="AI689" s="634"/>
      <c r="AK689" s="632"/>
      <c r="AR689" s="632"/>
      <c r="AV689" s="632"/>
      <c r="AX689" s="632"/>
      <c r="BB689" s="632"/>
      <c r="BC689" s="632"/>
      <c r="BE689" s="632"/>
      <c r="BH689" s="67"/>
      <c r="BI689" s="635"/>
      <c r="BJ689" s="636"/>
      <c r="BK689" s="636"/>
      <c r="BL689" s="636"/>
      <c r="BM689" s="102"/>
      <c r="BN689" s="102"/>
      <c r="BO689" s="102"/>
      <c r="BP689" s="636"/>
      <c r="BQ689" s="636"/>
      <c r="BR689" s="636"/>
      <c r="BS689" s="636"/>
      <c r="BT689" s="636"/>
      <c r="BU689" s="636"/>
      <c r="BV689" s="636"/>
      <c r="BW689" s="636"/>
      <c r="BX689" s="636"/>
      <c r="BY689" s="636"/>
      <c r="BZ689" s="636"/>
      <c r="CA689" s="636"/>
      <c r="CB689" s="637"/>
      <c r="CC689" s="636"/>
      <c r="CD689" s="636"/>
      <c r="CE689" s="637"/>
      <c r="CF689" s="637"/>
      <c r="CG689" s="637"/>
      <c r="CH689" s="637"/>
      <c r="CI689" s="636"/>
      <c r="CJ689" s="636"/>
      <c r="CK689" s="637"/>
      <c r="CL689" s="637"/>
      <c r="CM689" s="637"/>
      <c r="CN689" s="705"/>
      <c r="CO689" s="88"/>
      <c r="CP689" s="88"/>
      <c r="CQ689" s="88"/>
      <c r="CR689" s="67"/>
      <c r="CS689" s="67"/>
      <c r="CT689" s="67"/>
      <c r="CU689" s="67"/>
      <c r="CV689" s="67"/>
      <c r="CW689" s="67"/>
      <c r="CX689" s="67"/>
      <c r="CY689" s="67"/>
      <c r="CZ689" s="67"/>
      <c r="DA689" s="67"/>
      <c r="DB689" s="67"/>
      <c r="DC689" s="67"/>
      <c r="DD689" s="67"/>
      <c r="DE689" s="67"/>
      <c r="DF689" s="67"/>
      <c r="DG689" s="67"/>
      <c r="DH689" s="67"/>
      <c r="DI689" s="67"/>
      <c r="DJ689" s="67"/>
      <c r="DK689" s="67"/>
      <c r="DL689" s="67"/>
      <c r="DM689" s="67"/>
      <c r="DN689" s="67"/>
      <c r="DO689" s="67"/>
      <c r="DP689" s="67"/>
      <c r="DQ689" s="67"/>
      <c r="DR689" s="67"/>
      <c r="DS689" s="67"/>
      <c r="DT689" s="67"/>
      <c r="DU689" s="67"/>
      <c r="DV689" s="67"/>
      <c r="DW689" s="67"/>
      <c r="DX689" s="67"/>
      <c r="DY689" s="67"/>
      <c r="DZ689" s="88"/>
      <c r="EA689" s="88"/>
      <c r="EB689" s="88"/>
      <c r="EC689" s="88"/>
      <c r="ED689" s="88"/>
      <c r="EE689" s="88"/>
      <c r="EF689" s="88"/>
      <c r="EG689" s="88"/>
    </row>
    <row r="690" spans="22:137" s="65" customFormat="1" x14ac:dyDescent="0.25">
      <c r="V690" s="631"/>
      <c r="AA690" s="632"/>
      <c r="AB690" s="632"/>
      <c r="AD690" s="632"/>
      <c r="AE690" s="633"/>
      <c r="AH690" s="634"/>
      <c r="AI690" s="634"/>
      <c r="AK690" s="632"/>
      <c r="AR690" s="632"/>
      <c r="AV690" s="632"/>
      <c r="AX690" s="632"/>
      <c r="BB690" s="632"/>
      <c r="BC690" s="632"/>
      <c r="BE690" s="632"/>
      <c r="BH690" s="67"/>
      <c r="BI690" s="635"/>
      <c r="BJ690" s="636"/>
      <c r="BK690" s="636"/>
      <c r="BL690" s="636"/>
      <c r="BM690" s="102"/>
      <c r="BN690" s="102"/>
      <c r="BO690" s="102"/>
      <c r="BP690" s="636"/>
      <c r="BQ690" s="636"/>
      <c r="BR690" s="636"/>
      <c r="BS690" s="636"/>
      <c r="BT690" s="636"/>
      <c r="BU690" s="636"/>
      <c r="BV690" s="636"/>
      <c r="BW690" s="636"/>
      <c r="BX690" s="636"/>
      <c r="BY690" s="636"/>
      <c r="BZ690" s="636"/>
      <c r="CA690" s="636"/>
      <c r="CB690" s="637"/>
      <c r="CC690" s="636"/>
      <c r="CD690" s="636"/>
      <c r="CE690" s="637"/>
      <c r="CF690" s="637"/>
      <c r="CG690" s="637"/>
      <c r="CH690" s="637"/>
      <c r="CI690" s="636"/>
      <c r="CJ690" s="636"/>
      <c r="CK690" s="637"/>
      <c r="CL690" s="637"/>
      <c r="CM690" s="637"/>
      <c r="CN690" s="705"/>
      <c r="CO690" s="88"/>
      <c r="CP690" s="88"/>
      <c r="CQ690" s="88"/>
      <c r="CR690" s="67"/>
      <c r="CS690" s="67"/>
      <c r="CT690" s="67"/>
      <c r="CU690" s="67"/>
      <c r="CV690" s="67"/>
      <c r="CW690" s="67"/>
      <c r="CX690" s="67"/>
      <c r="CY690" s="67"/>
      <c r="CZ690" s="67"/>
      <c r="DA690" s="67"/>
      <c r="DB690" s="67"/>
      <c r="DC690" s="67"/>
      <c r="DD690" s="67"/>
      <c r="DE690" s="67"/>
      <c r="DF690" s="67"/>
      <c r="DG690" s="67"/>
      <c r="DH690" s="67"/>
      <c r="DI690" s="67"/>
      <c r="DJ690" s="67"/>
      <c r="DK690" s="67"/>
      <c r="DL690" s="67"/>
      <c r="DM690" s="67"/>
      <c r="DN690" s="67"/>
      <c r="DO690" s="67"/>
      <c r="DP690" s="67"/>
      <c r="DQ690" s="67"/>
      <c r="DR690" s="67"/>
      <c r="DS690" s="67"/>
      <c r="DT690" s="67"/>
      <c r="DU690" s="67"/>
      <c r="DV690" s="67"/>
      <c r="DW690" s="67"/>
      <c r="DX690" s="67"/>
      <c r="DY690" s="67"/>
      <c r="DZ690" s="88"/>
      <c r="EA690" s="88"/>
      <c r="EB690" s="88"/>
      <c r="EC690" s="88"/>
      <c r="ED690" s="88"/>
      <c r="EE690" s="88"/>
      <c r="EF690" s="88"/>
      <c r="EG690" s="88"/>
    </row>
    <row r="691" spans="22:137" s="65" customFormat="1" x14ac:dyDescent="0.25">
      <c r="V691" s="631"/>
      <c r="AA691" s="632"/>
      <c r="AB691" s="632"/>
      <c r="AD691" s="632"/>
      <c r="AE691" s="633"/>
      <c r="AH691" s="634"/>
      <c r="AI691" s="634"/>
      <c r="AK691" s="632"/>
      <c r="AR691" s="632"/>
      <c r="AV691" s="632"/>
      <c r="AX691" s="632"/>
      <c r="BB691" s="632"/>
      <c r="BC691" s="632"/>
      <c r="BE691" s="632"/>
      <c r="BH691" s="67"/>
      <c r="BI691" s="635"/>
      <c r="BJ691" s="636"/>
      <c r="BK691" s="636"/>
      <c r="BL691" s="636"/>
      <c r="BM691" s="102"/>
      <c r="BN691" s="102"/>
      <c r="BO691" s="102"/>
      <c r="BP691" s="636"/>
      <c r="BQ691" s="636"/>
      <c r="BR691" s="636"/>
      <c r="BS691" s="636"/>
      <c r="BT691" s="636"/>
      <c r="BU691" s="636"/>
      <c r="BV691" s="636"/>
      <c r="BW691" s="636"/>
      <c r="BX691" s="636"/>
      <c r="BY691" s="636"/>
      <c r="BZ691" s="636"/>
      <c r="CA691" s="636"/>
      <c r="CB691" s="637"/>
      <c r="CC691" s="636"/>
      <c r="CD691" s="636"/>
      <c r="CE691" s="637"/>
      <c r="CF691" s="637"/>
      <c r="CG691" s="637"/>
      <c r="CH691" s="637"/>
      <c r="CI691" s="636"/>
      <c r="CJ691" s="636"/>
      <c r="CK691" s="637"/>
      <c r="CL691" s="637"/>
      <c r="CM691" s="637"/>
      <c r="CN691" s="705"/>
      <c r="CO691" s="88"/>
      <c r="CP691" s="88"/>
      <c r="CQ691" s="88"/>
      <c r="CR691" s="67"/>
      <c r="CS691" s="67"/>
      <c r="CT691" s="67"/>
      <c r="CU691" s="67"/>
      <c r="CV691" s="67"/>
      <c r="CW691" s="67"/>
      <c r="CX691" s="67"/>
      <c r="CY691" s="67"/>
      <c r="CZ691" s="67"/>
      <c r="DA691" s="67"/>
      <c r="DB691" s="67"/>
      <c r="DC691" s="67"/>
      <c r="DD691" s="67"/>
      <c r="DE691" s="67"/>
      <c r="DF691" s="67"/>
      <c r="DG691" s="67"/>
      <c r="DH691" s="67"/>
      <c r="DI691" s="67"/>
      <c r="DJ691" s="67"/>
      <c r="DK691" s="67"/>
      <c r="DL691" s="67"/>
      <c r="DM691" s="67"/>
      <c r="DN691" s="67"/>
      <c r="DO691" s="67"/>
      <c r="DP691" s="67"/>
      <c r="DQ691" s="67"/>
      <c r="DR691" s="67"/>
      <c r="DS691" s="67"/>
      <c r="DT691" s="67"/>
      <c r="DU691" s="67"/>
      <c r="DV691" s="67"/>
      <c r="DW691" s="67"/>
      <c r="DX691" s="67"/>
      <c r="DY691" s="67"/>
      <c r="DZ691" s="88"/>
      <c r="EA691" s="88"/>
      <c r="EB691" s="88"/>
      <c r="EC691" s="88"/>
      <c r="ED691" s="88"/>
      <c r="EE691" s="88"/>
      <c r="EF691" s="88"/>
      <c r="EG691" s="88"/>
    </row>
    <row r="692" spans="22:137" s="65" customFormat="1" x14ac:dyDescent="0.25">
      <c r="V692" s="631"/>
      <c r="AA692" s="632"/>
      <c r="AB692" s="632"/>
      <c r="AD692" s="632"/>
      <c r="AE692" s="633"/>
      <c r="AH692" s="634"/>
      <c r="AI692" s="634"/>
      <c r="AK692" s="632"/>
      <c r="AR692" s="632"/>
      <c r="AV692" s="632"/>
      <c r="AX692" s="632"/>
      <c r="BB692" s="632"/>
      <c r="BC692" s="632"/>
      <c r="BE692" s="632"/>
      <c r="BH692" s="67"/>
      <c r="BI692" s="635"/>
      <c r="BJ692" s="636"/>
      <c r="BK692" s="636"/>
      <c r="BL692" s="636"/>
      <c r="BM692" s="102"/>
      <c r="BN692" s="102"/>
      <c r="BO692" s="102"/>
      <c r="BP692" s="636"/>
      <c r="BQ692" s="636"/>
      <c r="BR692" s="636"/>
      <c r="BS692" s="636"/>
      <c r="BT692" s="636"/>
      <c r="BU692" s="636"/>
      <c r="BV692" s="636"/>
      <c r="BW692" s="636"/>
      <c r="BX692" s="636"/>
      <c r="BY692" s="636"/>
      <c r="BZ692" s="636"/>
      <c r="CA692" s="636"/>
      <c r="CB692" s="637"/>
      <c r="CC692" s="636"/>
      <c r="CD692" s="636"/>
      <c r="CE692" s="637"/>
      <c r="CF692" s="637"/>
      <c r="CG692" s="637"/>
      <c r="CH692" s="637"/>
      <c r="CI692" s="636"/>
      <c r="CJ692" s="636"/>
      <c r="CK692" s="637"/>
      <c r="CL692" s="637"/>
      <c r="CM692" s="637"/>
      <c r="CN692" s="705"/>
      <c r="CO692" s="88"/>
      <c r="CP692" s="88"/>
      <c r="CQ692" s="88"/>
      <c r="CR692" s="67"/>
      <c r="CS692" s="67"/>
      <c r="CT692" s="67"/>
      <c r="CU692" s="67"/>
      <c r="CV692" s="67"/>
      <c r="CW692" s="67"/>
      <c r="CX692" s="67"/>
      <c r="CY692" s="67"/>
      <c r="CZ692" s="67"/>
      <c r="DA692" s="67"/>
      <c r="DB692" s="67"/>
      <c r="DC692" s="67"/>
      <c r="DD692" s="67"/>
      <c r="DE692" s="67"/>
      <c r="DF692" s="67"/>
      <c r="DG692" s="67"/>
      <c r="DH692" s="67"/>
      <c r="DI692" s="67"/>
      <c r="DJ692" s="67"/>
      <c r="DK692" s="67"/>
      <c r="DL692" s="67"/>
      <c r="DM692" s="67"/>
      <c r="DN692" s="67"/>
      <c r="DO692" s="67"/>
      <c r="DP692" s="67"/>
      <c r="DQ692" s="67"/>
      <c r="DR692" s="67"/>
      <c r="DS692" s="67"/>
      <c r="DT692" s="67"/>
      <c r="DU692" s="67"/>
      <c r="DV692" s="67"/>
      <c r="DW692" s="67"/>
      <c r="DX692" s="67"/>
      <c r="DY692" s="67"/>
      <c r="DZ692" s="88"/>
      <c r="EA692" s="88"/>
      <c r="EB692" s="88"/>
      <c r="EC692" s="88"/>
      <c r="ED692" s="88"/>
      <c r="EE692" s="88"/>
      <c r="EF692" s="88"/>
      <c r="EG692" s="88"/>
    </row>
    <row r="693" spans="22:137" s="65" customFormat="1" x14ac:dyDescent="0.25">
      <c r="V693" s="631"/>
      <c r="AA693" s="632"/>
      <c r="AB693" s="632"/>
      <c r="AD693" s="632"/>
      <c r="AE693" s="633"/>
      <c r="AH693" s="634"/>
      <c r="AI693" s="634"/>
      <c r="AK693" s="632"/>
      <c r="AR693" s="632"/>
      <c r="AV693" s="632"/>
      <c r="AX693" s="632"/>
      <c r="BB693" s="632"/>
      <c r="BC693" s="632"/>
      <c r="BE693" s="632"/>
      <c r="BH693" s="67"/>
      <c r="BI693" s="635"/>
      <c r="BJ693" s="636"/>
      <c r="BK693" s="636"/>
      <c r="BL693" s="636"/>
      <c r="BM693" s="102"/>
      <c r="BN693" s="102"/>
      <c r="BO693" s="102"/>
      <c r="BP693" s="636"/>
      <c r="BQ693" s="636"/>
      <c r="BR693" s="636"/>
      <c r="BS693" s="636"/>
      <c r="BT693" s="636"/>
      <c r="BU693" s="636"/>
      <c r="BV693" s="636"/>
      <c r="BW693" s="636"/>
      <c r="BX693" s="636"/>
      <c r="BY693" s="636"/>
      <c r="BZ693" s="636"/>
      <c r="CA693" s="636"/>
      <c r="CB693" s="637"/>
      <c r="CC693" s="636"/>
      <c r="CD693" s="636"/>
      <c r="CE693" s="637"/>
      <c r="CF693" s="637"/>
      <c r="CG693" s="637"/>
      <c r="CH693" s="637"/>
      <c r="CI693" s="636"/>
      <c r="CJ693" s="636"/>
      <c r="CK693" s="637"/>
      <c r="CL693" s="637"/>
      <c r="CM693" s="637"/>
      <c r="CN693" s="705"/>
      <c r="CO693" s="88"/>
      <c r="CP693" s="88"/>
      <c r="CQ693" s="88"/>
      <c r="CR693" s="67"/>
      <c r="CS693" s="67"/>
      <c r="CT693" s="67"/>
      <c r="CU693" s="67"/>
      <c r="CV693" s="67"/>
      <c r="CW693" s="67"/>
      <c r="CX693" s="67"/>
      <c r="CY693" s="67"/>
      <c r="CZ693" s="67"/>
      <c r="DA693" s="67"/>
      <c r="DB693" s="67"/>
      <c r="DC693" s="67"/>
      <c r="DD693" s="67"/>
      <c r="DE693" s="67"/>
      <c r="DF693" s="67"/>
      <c r="DG693" s="67"/>
      <c r="DH693" s="67"/>
      <c r="DI693" s="67"/>
      <c r="DJ693" s="67"/>
      <c r="DK693" s="67"/>
      <c r="DL693" s="67"/>
      <c r="DM693" s="67"/>
      <c r="DN693" s="67"/>
      <c r="DO693" s="67"/>
      <c r="DP693" s="67"/>
      <c r="DQ693" s="67"/>
      <c r="DR693" s="67"/>
      <c r="DS693" s="67"/>
      <c r="DT693" s="67"/>
      <c r="DU693" s="67"/>
      <c r="DV693" s="67"/>
      <c r="DW693" s="67"/>
      <c r="DX693" s="67"/>
      <c r="DY693" s="67"/>
      <c r="DZ693" s="88"/>
      <c r="EA693" s="88"/>
      <c r="EB693" s="88"/>
      <c r="EC693" s="88"/>
      <c r="ED693" s="88"/>
      <c r="EE693" s="88"/>
      <c r="EF693" s="88"/>
      <c r="EG693" s="88"/>
    </row>
    <row r="694" spans="22:137" s="65" customFormat="1" x14ac:dyDescent="0.25">
      <c r="V694" s="631"/>
      <c r="AA694" s="632"/>
      <c r="AB694" s="632"/>
      <c r="AD694" s="632"/>
      <c r="AE694" s="633"/>
      <c r="AH694" s="634"/>
      <c r="AI694" s="634"/>
      <c r="AK694" s="632"/>
      <c r="AR694" s="632"/>
      <c r="AV694" s="632"/>
      <c r="AX694" s="632"/>
      <c r="BB694" s="632"/>
      <c r="BC694" s="632"/>
      <c r="BE694" s="632"/>
      <c r="BH694" s="67"/>
      <c r="BI694" s="635"/>
      <c r="BJ694" s="636"/>
      <c r="BK694" s="636"/>
      <c r="BL694" s="636"/>
      <c r="BM694" s="102"/>
      <c r="BN694" s="102"/>
      <c r="BO694" s="102"/>
      <c r="BP694" s="636"/>
      <c r="BQ694" s="636"/>
      <c r="BR694" s="636"/>
      <c r="BS694" s="636"/>
      <c r="BT694" s="636"/>
      <c r="BU694" s="636"/>
      <c r="BV694" s="636"/>
      <c r="BW694" s="636"/>
      <c r="BX694" s="636"/>
      <c r="BY694" s="636"/>
      <c r="BZ694" s="636"/>
      <c r="CA694" s="636"/>
      <c r="CB694" s="637"/>
      <c r="CC694" s="636"/>
      <c r="CD694" s="636"/>
      <c r="CE694" s="637"/>
      <c r="CF694" s="637"/>
      <c r="CG694" s="637"/>
      <c r="CH694" s="637"/>
      <c r="CI694" s="636"/>
      <c r="CJ694" s="636"/>
      <c r="CK694" s="637"/>
      <c r="CL694" s="637"/>
      <c r="CM694" s="637"/>
      <c r="CN694" s="705"/>
      <c r="CO694" s="88"/>
      <c r="CP694" s="88"/>
      <c r="CQ694" s="88"/>
      <c r="CR694" s="67"/>
      <c r="CS694" s="67"/>
      <c r="CT694" s="67"/>
      <c r="CU694" s="67"/>
      <c r="CV694" s="67"/>
      <c r="CW694" s="67"/>
      <c r="CX694" s="67"/>
      <c r="CY694" s="67"/>
      <c r="CZ694" s="67"/>
      <c r="DA694" s="67"/>
      <c r="DB694" s="67"/>
      <c r="DC694" s="67"/>
      <c r="DD694" s="67"/>
      <c r="DE694" s="67"/>
      <c r="DF694" s="67"/>
      <c r="DG694" s="67"/>
      <c r="DH694" s="67"/>
      <c r="DI694" s="67"/>
      <c r="DJ694" s="67"/>
      <c r="DK694" s="67"/>
      <c r="DL694" s="67"/>
      <c r="DM694" s="67"/>
      <c r="DN694" s="67"/>
      <c r="DO694" s="67"/>
      <c r="DP694" s="67"/>
      <c r="DQ694" s="67"/>
      <c r="DR694" s="67"/>
      <c r="DS694" s="67"/>
      <c r="DT694" s="67"/>
      <c r="DU694" s="67"/>
      <c r="DV694" s="67"/>
      <c r="DW694" s="67"/>
      <c r="DX694" s="67"/>
      <c r="DY694" s="67"/>
      <c r="DZ694" s="88"/>
      <c r="EA694" s="88"/>
      <c r="EB694" s="88"/>
      <c r="EC694" s="88"/>
      <c r="ED694" s="88"/>
      <c r="EE694" s="88"/>
      <c r="EF694" s="88"/>
      <c r="EG694" s="88"/>
    </row>
    <row r="695" spans="22:137" s="65" customFormat="1" x14ac:dyDescent="0.25">
      <c r="V695" s="631"/>
      <c r="AA695" s="632"/>
      <c r="AB695" s="632"/>
      <c r="AD695" s="632"/>
      <c r="AE695" s="633"/>
      <c r="AH695" s="634"/>
      <c r="AI695" s="634"/>
      <c r="AK695" s="632"/>
      <c r="AR695" s="632"/>
      <c r="AV695" s="632"/>
      <c r="AX695" s="632"/>
      <c r="BB695" s="632"/>
      <c r="BC695" s="632"/>
      <c r="BE695" s="632"/>
      <c r="BH695" s="67"/>
      <c r="BI695" s="635"/>
      <c r="BJ695" s="636"/>
      <c r="BK695" s="636"/>
      <c r="BL695" s="636"/>
      <c r="BM695" s="102"/>
      <c r="BN695" s="102"/>
      <c r="BO695" s="102"/>
      <c r="BP695" s="636"/>
      <c r="BQ695" s="636"/>
      <c r="BR695" s="636"/>
      <c r="BS695" s="636"/>
      <c r="BT695" s="636"/>
      <c r="BU695" s="636"/>
      <c r="BV695" s="636"/>
      <c r="BW695" s="636"/>
      <c r="BX695" s="636"/>
      <c r="BY695" s="636"/>
      <c r="BZ695" s="636"/>
      <c r="CA695" s="636"/>
      <c r="CB695" s="637"/>
      <c r="CC695" s="636"/>
      <c r="CD695" s="636"/>
      <c r="CE695" s="637"/>
      <c r="CF695" s="637"/>
      <c r="CG695" s="637"/>
      <c r="CH695" s="637"/>
      <c r="CI695" s="636"/>
      <c r="CJ695" s="636"/>
      <c r="CK695" s="637"/>
      <c r="CL695" s="637"/>
      <c r="CM695" s="637"/>
      <c r="CN695" s="705"/>
      <c r="CO695" s="88"/>
      <c r="CP695" s="88"/>
      <c r="CQ695" s="88"/>
      <c r="CR695" s="67"/>
      <c r="CS695" s="67"/>
      <c r="CT695" s="67"/>
      <c r="CU695" s="67"/>
      <c r="CV695" s="67"/>
      <c r="CW695" s="67"/>
      <c r="CX695" s="67"/>
      <c r="CY695" s="67"/>
      <c r="CZ695" s="67"/>
      <c r="DA695" s="67"/>
      <c r="DB695" s="67"/>
      <c r="DC695" s="67"/>
      <c r="DD695" s="67"/>
      <c r="DE695" s="67"/>
      <c r="DF695" s="67"/>
      <c r="DG695" s="67"/>
      <c r="DH695" s="67"/>
      <c r="DI695" s="67"/>
      <c r="DJ695" s="67"/>
      <c r="DK695" s="67"/>
      <c r="DL695" s="67"/>
      <c r="DM695" s="67"/>
      <c r="DN695" s="67"/>
      <c r="DO695" s="67"/>
      <c r="DP695" s="67"/>
      <c r="DQ695" s="67"/>
      <c r="DR695" s="67"/>
      <c r="DS695" s="67"/>
      <c r="DT695" s="67"/>
      <c r="DU695" s="67"/>
      <c r="DV695" s="67"/>
      <c r="DW695" s="67"/>
      <c r="DX695" s="67"/>
      <c r="DY695" s="67"/>
      <c r="DZ695" s="88"/>
      <c r="EA695" s="88"/>
      <c r="EB695" s="88"/>
      <c r="EC695" s="88"/>
      <c r="ED695" s="88"/>
      <c r="EE695" s="88"/>
      <c r="EF695" s="88"/>
      <c r="EG695" s="88"/>
    </row>
    <row r="696" spans="22:137" s="65" customFormat="1" x14ac:dyDescent="0.25">
      <c r="V696" s="631"/>
      <c r="AA696" s="632"/>
      <c r="AB696" s="632"/>
      <c r="AD696" s="632"/>
      <c r="AE696" s="633"/>
      <c r="AH696" s="634"/>
      <c r="AI696" s="634"/>
      <c r="AK696" s="632"/>
      <c r="AR696" s="632"/>
      <c r="AV696" s="632"/>
      <c r="AX696" s="632"/>
      <c r="BB696" s="632"/>
      <c r="BC696" s="632"/>
      <c r="BE696" s="632"/>
      <c r="BH696" s="67"/>
      <c r="BI696" s="635"/>
      <c r="BJ696" s="636"/>
      <c r="BK696" s="636"/>
      <c r="BL696" s="636"/>
      <c r="BM696" s="102"/>
      <c r="BN696" s="102"/>
      <c r="BO696" s="102"/>
      <c r="BP696" s="636"/>
      <c r="BQ696" s="636"/>
      <c r="BR696" s="636"/>
      <c r="BS696" s="636"/>
      <c r="BT696" s="636"/>
      <c r="BU696" s="636"/>
      <c r="BV696" s="636"/>
      <c r="BW696" s="636"/>
      <c r="BX696" s="636"/>
      <c r="BY696" s="636"/>
      <c r="BZ696" s="636"/>
      <c r="CA696" s="636"/>
      <c r="CB696" s="637"/>
      <c r="CC696" s="636"/>
      <c r="CD696" s="636"/>
      <c r="CE696" s="637"/>
      <c r="CF696" s="637"/>
      <c r="CG696" s="637"/>
      <c r="CH696" s="637"/>
      <c r="CI696" s="636"/>
      <c r="CJ696" s="636"/>
      <c r="CK696" s="637"/>
      <c r="CL696" s="637"/>
      <c r="CM696" s="637"/>
      <c r="CN696" s="705"/>
      <c r="CO696" s="88"/>
      <c r="CP696" s="88"/>
      <c r="CQ696" s="88"/>
      <c r="CR696" s="67"/>
      <c r="CS696" s="67"/>
      <c r="CT696" s="67"/>
      <c r="CU696" s="67"/>
      <c r="CV696" s="67"/>
      <c r="CW696" s="67"/>
      <c r="CX696" s="67"/>
      <c r="CY696" s="67"/>
      <c r="CZ696" s="67"/>
      <c r="DA696" s="67"/>
      <c r="DB696" s="67"/>
      <c r="DC696" s="67"/>
      <c r="DD696" s="67"/>
      <c r="DE696" s="67"/>
      <c r="DF696" s="67"/>
      <c r="DG696" s="67"/>
      <c r="DH696" s="67"/>
      <c r="DI696" s="67"/>
      <c r="DJ696" s="67"/>
      <c r="DK696" s="67"/>
      <c r="DL696" s="67"/>
      <c r="DM696" s="67"/>
      <c r="DN696" s="67"/>
      <c r="DO696" s="67"/>
      <c r="DP696" s="67"/>
      <c r="DQ696" s="67"/>
      <c r="DR696" s="67"/>
      <c r="DS696" s="67"/>
      <c r="DT696" s="67"/>
      <c r="DU696" s="67"/>
      <c r="DV696" s="67"/>
      <c r="DW696" s="67"/>
      <c r="DX696" s="67"/>
      <c r="DY696" s="67"/>
      <c r="DZ696" s="88"/>
      <c r="EA696" s="88"/>
      <c r="EB696" s="88"/>
      <c r="EC696" s="88"/>
      <c r="ED696" s="88"/>
      <c r="EE696" s="88"/>
      <c r="EF696" s="88"/>
      <c r="EG696" s="88"/>
    </row>
    <row r="697" spans="22:137" s="65" customFormat="1" x14ac:dyDescent="0.25">
      <c r="V697" s="631"/>
      <c r="AA697" s="632"/>
      <c r="AB697" s="632"/>
      <c r="AD697" s="632"/>
      <c r="AE697" s="633"/>
      <c r="AH697" s="634"/>
      <c r="AI697" s="634"/>
      <c r="AK697" s="632"/>
      <c r="AR697" s="632"/>
      <c r="AV697" s="632"/>
      <c r="AX697" s="632"/>
      <c r="BB697" s="632"/>
      <c r="BC697" s="632"/>
      <c r="BE697" s="632"/>
      <c r="BH697" s="67"/>
      <c r="BI697" s="635"/>
      <c r="BJ697" s="636"/>
      <c r="BK697" s="636"/>
      <c r="BL697" s="636"/>
      <c r="BM697" s="102"/>
      <c r="BN697" s="102"/>
      <c r="BO697" s="102"/>
      <c r="BP697" s="636"/>
      <c r="BQ697" s="636"/>
      <c r="BR697" s="636"/>
      <c r="BS697" s="636"/>
      <c r="BT697" s="636"/>
      <c r="BU697" s="636"/>
      <c r="BV697" s="636"/>
      <c r="BW697" s="636"/>
      <c r="BX697" s="636"/>
      <c r="BY697" s="636"/>
      <c r="BZ697" s="636"/>
      <c r="CA697" s="636"/>
      <c r="CB697" s="637"/>
      <c r="CC697" s="636"/>
      <c r="CD697" s="636"/>
      <c r="CE697" s="637"/>
      <c r="CF697" s="637"/>
      <c r="CG697" s="637"/>
      <c r="CH697" s="637"/>
      <c r="CI697" s="636"/>
      <c r="CJ697" s="636"/>
      <c r="CK697" s="637"/>
      <c r="CL697" s="637"/>
      <c r="CM697" s="637"/>
      <c r="CN697" s="705"/>
      <c r="CO697" s="88"/>
      <c r="CP697" s="88"/>
      <c r="CQ697" s="88"/>
      <c r="CR697" s="67"/>
      <c r="CS697" s="67"/>
      <c r="CT697" s="67"/>
      <c r="CU697" s="67"/>
      <c r="CV697" s="67"/>
      <c r="CW697" s="67"/>
      <c r="CX697" s="67"/>
      <c r="CY697" s="67"/>
      <c r="CZ697" s="67"/>
      <c r="DA697" s="67"/>
      <c r="DB697" s="67"/>
      <c r="DC697" s="67"/>
      <c r="DD697" s="67"/>
      <c r="DE697" s="67"/>
      <c r="DF697" s="67"/>
      <c r="DG697" s="67"/>
      <c r="DH697" s="67"/>
      <c r="DI697" s="67"/>
      <c r="DJ697" s="67"/>
      <c r="DK697" s="67"/>
      <c r="DL697" s="67"/>
      <c r="DM697" s="67"/>
      <c r="DN697" s="67"/>
      <c r="DO697" s="67"/>
      <c r="DP697" s="67"/>
      <c r="DQ697" s="67"/>
      <c r="DR697" s="67"/>
      <c r="DS697" s="67"/>
      <c r="DT697" s="67"/>
      <c r="DU697" s="67"/>
      <c r="DV697" s="67"/>
      <c r="DW697" s="67"/>
      <c r="DX697" s="67"/>
      <c r="DY697" s="67"/>
      <c r="DZ697" s="88"/>
      <c r="EA697" s="88"/>
      <c r="EB697" s="88"/>
      <c r="EC697" s="88"/>
      <c r="ED697" s="88"/>
      <c r="EE697" s="88"/>
      <c r="EF697" s="88"/>
      <c r="EG697" s="88"/>
    </row>
    <row r="698" spans="22:137" s="65" customFormat="1" x14ac:dyDescent="0.25">
      <c r="V698" s="631"/>
      <c r="AA698" s="632"/>
      <c r="AB698" s="632"/>
      <c r="AD698" s="632"/>
      <c r="AE698" s="633"/>
      <c r="AH698" s="634"/>
      <c r="AI698" s="634"/>
      <c r="AK698" s="632"/>
      <c r="AR698" s="632"/>
      <c r="AV698" s="632"/>
      <c r="AX698" s="632"/>
      <c r="BB698" s="632"/>
      <c r="BC698" s="632"/>
      <c r="BE698" s="632"/>
      <c r="BH698" s="67"/>
      <c r="BI698" s="635"/>
      <c r="BJ698" s="636"/>
      <c r="BK698" s="636"/>
      <c r="BL698" s="636"/>
      <c r="BM698" s="102"/>
      <c r="BN698" s="102"/>
      <c r="BO698" s="102"/>
      <c r="BP698" s="636"/>
      <c r="BQ698" s="636"/>
      <c r="BR698" s="636"/>
      <c r="BS698" s="636"/>
      <c r="BT698" s="636"/>
      <c r="BU698" s="636"/>
      <c r="BV698" s="636"/>
      <c r="BW698" s="636"/>
      <c r="BX698" s="636"/>
      <c r="BY698" s="636"/>
      <c r="BZ698" s="636"/>
      <c r="CA698" s="636"/>
      <c r="CB698" s="637"/>
      <c r="CC698" s="636"/>
      <c r="CD698" s="636"/>
      <c r="CE698" s="637"/>
      <c r="CF698" s="637"/>
      <c r="CG698" s="637"/>
      <c r="CH698" s="637"/>
      <c r="CI698" s="636"/>
      <c r="CJ698" s="636"/>
      <c r="CK698" s="637"/>
      <c r="CL698" s="637"/>
      <c r="CM698" s="637"/>
      <c r="CN698" s="705"/>
      <c r="CO698" s="88"/>
      <c r="CP698" s="88"/>
      <c r="CQ698" s="88"/>
      <c r="CR698" s="67"/>
      <c r="CS698" s="67"/>
      <c r="CT698" s="67"/>
      <c r="CU698" s="67"/>
      <c r="CV698" s="67"/>
      <c r="CW698" s="67"/>
      <c r="CX698" s="67"/>
      <c r="CY698" s="67"/>
      <c r="CZ698" s="67"/>
      <c r="DA698" s="67"/>
      <c r="DB698" s="67"/>
      <c r="DC698" s="67"/>
      <c r="DD698" s="67"/>
      <c r="DE698" s="67"/>
      <c r="DF698" s="67"/>
      <c r="DG698" s="67"/>
      <c r="DH698" s="67"/>
      <c r="DI698" s="67"/>
      <c r="DJ698" s="67"/>
      <c r="DK698" s="67"/>
      <c r="DL698" s="67"/>
      <c r="DM698" s="67"/>
      <c r="DN698" s="67"/>
      <c r="DO698" s="67"/>
      <c r="DP698" s="67"/>
      <c r="DQ698" s="67"/>
      <c r="DR698" s="67"/>
      <c r="DS698" s="67"/>
      <c r="DT698" s="67"/>
      <c r="DU698" s="67"/>
      <c r="DV698" s="67"/>
      <c r="DW698" s="67"/>
      <c r="DX698" s="67"/>
      <c r="DY698" s="67"/>
      <c r="DZ698" s="88"/>
      <c r="EA698" s="88"/>
      <c r="EB698" s="88"/>
      <c r="EC698" s="88"/>
      <c r="ED698" s="88"/>
      <c r="EE698" s="88"/>
      <c r="EF698" s="88"/>
      <c r="EG698" s="88"/>
    </row>
    <row r="699" spans="22:137" s="65" customFormat="1" x14ac:dyDescent="0.25">
      <c r="V699" s="631"/>
      <c r="AA699" s="632"/>
      <c r="AB699" s="632"/>
      <c r="AD699" s="632"/>
      <c r="AE699" s="633"/>
      <c r="AH699" s="634"/>
      <c r="AI699" s="634"/>
      <c r="AK699" s="632"/>
      <c r="AR699" s="632"/>
      <c r="AV699" s="632"/>
      <c r="AX699" s="632"/>
      <c r="BB699" s="632"/>
      <c r="BC699" s="632"/>
      <c r="BE699" s="632"/>
      <c r="BH699" s="67"/>
      <c r="BI699" s="635"/>
      <c r="BJ699" s="636"/>
      <c r="BK699" s="636"/>
      <c r="BL699" s="636"/>
      <c r="BM699" s="102"/>
      <c r="BN699" s="102"/>
      <c r="BO699" s="102"/>
      <c r="BP699" s="636"/>
      <c r="BQ699" s="636"/>
      <c r="BR699" s="636"/>
      <c r="BS699" s="636"/>
      <c r="BT699" s="636"/>
      <c r="BU699" s="636"/>
      <c r="BV699" s="636"/>
      <c r="BW699" s="636"/>
      <c r="BX699" s="636"/>
      <c r="BY699" s="636"/>
      <c r="BZ699" s="636"/>
      <c r="CA699" s="636"/>
      <c r="CB699" s="637"/>
      <c r="CC699" s="636"/>
      <c r="CD699" s="636"/>
      <c r="CE699" s="637"/>
      <c r="CF699" s="637"/>
      <c r="CG699" s="637"/>
      <c r="CH699" s="637"/>
      <c r="CI699" s="636"/>
      <c r="CJ699" s="636"/>
      <c r="CK699" s="637"/>
      <c r="CL699" s="637"/>
      <c r="CM699" s="637"/>
      <c r="CN699" s="705"/>
      <c r="CO699" s="88"/>
      <c r="CP699" s="88"/>
      <c r="CQ699" s="88"/>
      <c r="CR699" s="67"/>
      <c r="CS699" s="67"/>
      <c r="CT699" s="67"/>
      <c r="CU699" s="67"/>
      <c r="CV699" s="67"/>
      <c r="CW699" s="67"/>
      <c r="CX699" s="67"/>
      <c r="CY699" s="67"/>
      <c r="CZ699" s="67"/>
      <c r="DA699" s="67"/>
      <c r="DB699" s="67"/>
      <c r="DC699" s="67"/>
      <c r="DD699" s="67"/>
      <c r="DE699" s="67"/>
      <c r="DF699" s="67"/>
      <c r="DG699" s="67"/>
      <c r="DH699" s="67"/>
      <c r="DI699" s="67"/>
      <c r="DJ699" s="67"/>
      <c r="DK699" s="67"/>
      <c r="DL699" s="67"/>
      <c r="DM699" s="67"/>
      <c r="DN699" s="67"/>
      <c r="DO699" s="67"/>
      <c r="DP699" s="67"/>
      <c r="DQ699" s="67"/>
      <c r="DR699" s="67"/>
      <c r="DS699" s="67"/>
      <c r="DT699" s="67"/>
      <c r="DU699" s="67"/>
      <c r="DV699" s="67"/>
      <c r="DW699" s="67"/>
      <c r="DX699" s="67"/>
      <c r="DY699" s="67"/>
      <c r="DZ699" s="88"/>
      <c r="EA699" s="88"/>
      <c r="EB699" s="88"/>
      <c r="EC699" s="88"/>
      <c r="ED699" s="88"/>
      <c r="EE699" s="88"/>
      <c r="EF699" s="88"/>
      <c r="EG699" s="88"/>
    </row>
    <row r="700" spans="22:137" s="65" customFormat="1" x14ac:dyDescent="0.25">
      <c r="V700" s="631"/>
      <c r="AA700" s="632"/>
      <c r="AB700" s="632"/>
      <c r="AD700" s="632"/>
      <c r="AE700" s="633"/>
      <c r="AH700" s="634"/>
      <c r="AI700" s="634"/>
      <c r="AK700" s="632"/>
      <c r="AR700" s="632"/>
      <c r="AV700" s="632"/>
      <c r="AX700" s="632"/>
      <c r="BB700" s="632"/>
      <c r="BC700" s="632"/>
      <c r="BE700" s="632"/>
      <c r="BH700" s="67"/>
      <c r="BI700" s="635"/>
      <c r="BJ700" s="636"/>
      <c r="BK700" s="636"/>
      <c r="BL700" s="636"/>
      <c r="BM700" s="102"/>
      <c r="BN700" s="102"/>
      <c r="BO700" s="102"/>
      <c r="BP700" s="636"/>
      <c r="BQ700" s="636"/>
      <c r="BR700" s="636"/>
      <c r="BS700" s="636"/>
      <c r="BT700" s="636"/>
      <c r="BU700" s="636"/>
      <c r="BV700" s="636"/>
      <c r="BW700" s="636"/>
      <c r="BX700" s="636"/>
      <c r="BY700" s="636"/>
      <c r="BZ700" s="636"/>
      <c r="CA700" s="636"/>
      <c r="CB700" s="637"/>
      <c r="CC700" s="636"/>
      <c r="CD700" s="636"/>
      <c r="CE700" s="637"/>
      <c r="CF700" s="637"/>
      <c r="CG700" s="637"/>
      <c r="CH700" s="637"/>
      <c r="CI700" s="636"/>
      <c r="CJ700" s="636"/>
      <c r="CK700" s="637"/>
      <c r="CL700" s="637"/>
      <c r="CM700" s="637"/>
      <c r="CN700" s="705"/>
      <c r="CO700" s="88"/>
      <c r="CP700" s="88"/>
      <c r="CQ700" s="88"/>
      <c r="CR700" s="67"/>
      <c r="CS700" s="67"/>
      <c r="CT700" s="67"/>
      <c r="CU700" s="67"/>
      <c r="CV700" s="67"/>
      <c r="CW700" s="67"/>
      <c r="CX700" s="67"/>
      <c r="CY700" s="67"/>
      <c r="CZ700" s="67"/>
      <c r="DA700" s="67"/>
      <c r="DB700" s="67"/>
      <c r="DC700" s="67"/>
      <c r="DD700" s="67"/>
      <c r="DE700" s="67"/>
      <c r="DF700" s="67"/>
      <c r="DG700" s="67"/>
      <c r="DH700" s="67"/>
      <c r="DI700" s="67"/>
      <c r="DJ700" s="67"/>
      <c r="DK700" s="67"/>
      <c r="DL700" s="67"/>
      <c r="DM700" s="67"/>
      <c r="DN700" s="67"/>
      <c r="DO700" s="67"/>
      <c r="DP700" s="67"/>
      <c r="DQ700" s="67"/>
      <c r="DR700" s="67"/>
      <c r="DS700" s="67"/>
      <c r="DT700" s="67"/>
      <c r="DU700" s="67"/>
      <c r="DV700" s="67"/>
      <c r="DW700" s="67"/>
      <c r="DX700" s="67"/>
      <c r="DY700" s="67"/>
      <c r="DZ700" s="88"/>
      <c r="EA700" s="88"/>
      <c r="EB700" s="88"/>
      <c r="EC700" s="88"/>
      <c r="ED700" s="88"/>
      <c r="EE700" s="88"/>
      <c r="EF700" s="88"/>
      <c r="EG700" s="88"/>
    </row>
    <row r="701" spans="22:137" s="65" customFormat="1" x14ac:dyDescent="0.25">
      <c r="V701" s="631"/>
      <c r="AA701" s="632"/>
      <c r="AB701" s="632"/>
      <c r="AD701" s="632"/>
      <c r="AE701" s="633"/>
      <c r="AH701" s="634"/>
      <c r="AI701" s="634"/>
      <c r="AK701" s="632"/>
      <c r="AR701" s="632"/>
      <c r="AV701" s="632"/>
      <c r="AX701" s="632"/>
      <c r="BB701" s="632"/>
      <c r="BC701" s="632"/>
      <c r="BE701" s="632"/>
      <c r="BH701" s="67"/>
      <c r="BI701" s="635"/>
      <c r="BJ701" s="636"/>
      <c r="BK701" s="636"/>
      <c r="BL701" s="636"/>
      <c r="BM701" s="102"/>
      <c r="BN701" s="102"/>
      <c r="BO701" s="102"/>
      <c r="BP701" s="636"/>
      <c r="BQ701" s="636"/>
      <c r="BR701" s="636"/>
      <c r="BS701" s="636"/>
      <c r="BT701" s="636"/>
      <c r="BU701" s="636"/>
      <c r="BV701" s="636"/>
      <c r="BW701" s="636"/>
      <c r="BX701" s="636"/>
      <c r="BY701" s="636"/>
      <c r="BZ701" s="636"/>
      <c r="CA701" s="636"/>
      <c r="CB701" s="637"/>
      <c r="CC701" s="636"/>
      <c r="CD701" s="636"/>
      <c r="CE701" s="637"/>
      <c r="CF701" s="637"/>
      <c r="CG701" s="637"/>
      <c r="CH701" s="637"/>
      <c r="CI701" s="636"/>
      <c r="CJ701" s="636"/>
      <c r="CK701" s="637"/>
      <c r="CL701" s="637"/>
      <c r="CM701" s="637"/>
      <c r="CN701" s="705"/>
      <c r="CO701" s="88"/>
      <c r="CP701" s="88"/>
      <c r="CQ701" s="88"/>
      <c r="CR701" s="67"/>
      <c r="CS701" s="67"/>
      <c r="CT701" s="67"/>
      <c r="CU701" s="67"/>
      <c r="CV701" s="67"/>
      <c r="CW701" s="67"/>
      <c r="CX701" s="67"/>
      <c r="CY701" s="67"/>
      <c r="CZ701" s="67"/>
      <c r="DA701" s="67"/>
      <c r="DB701" s="67"/>
      <c r="DC701" s="67"/>
      <c r="DD701" s="67"/>
      <c r="DE701" s="67"/>
      <c r="DF701" s="67"/>
      <c r="DG701" s="67"/>
      <c r="DH701" s="67"/>
      <c r="DI701" s="67"/>
      <c r="DJ701" s="67"/>
      <c r="DK701" s="67"/>
      <c r="DL701" s="67"/>
      <c r="DM701" s="67"/>
      <c r="DN701" s="67"/>
      <c r="DO701" s="67"/>
      <c r="DP701" s="67"/>
      <c r="DQ701" s="67"/>
      <c r="DR701" s="67"/>
      <c r="DS701" s="67"/>
      <c r="DT701" s="67"/>
      <c r="DU701" s="67"/>
      <c r="DV701" s="67"/>
      <c r="DW701" s="67"/>
      <c r="DX701" s="67"/>
      <c r="DY701" s="67"/>
      <c r="DZ701" s="88"/>
      <c r="EA701" s="88"/>
      <c r="EB701" s="88"/>
      <c r="EC701" s="88"/>
      <c r="ED701" s="88"/>
      <c r="EE701" s="88"/>
      <c r="EF701" s="88"/>
      <c r="EG701" s="88"/>
    </row>
    <row r="702" spans="22:137" s="65" customFormat="1" x14ac:dyDescent="0.25">
      <c r="V702" s="631"/>
      <c r="AA702" s="632"/>
      <c r="AB702" s="632"/>
      <c r="AD702" s="632"/>
      <c r="AE702" s="633"/>
      <c r="AH702" s="634"/>
      <c r="AI702" s="634"/>
      <c r="AK702" s="632"/>
      <c r="AR702" s="632"/>
      <c r="AV702" s="632"/>
      <c r="AX702" s="632"/>
      <c r="BB702" s="632"/>
      <c r="BC702" s="632"/>
      <c r="BE702" s="632"/>
      <c r="BH702" s="67"/>
      <c r="BI702" s="635"/>
      <c r="BJ702" s="636"/>
      <c r="BK702" s="636"/>
      <c r="BL702" s="636"/>
      <c r="BM702" s="102"/>
      <c r="BN702" s="102"/>
      <c r="BO702" s="102"/>
      <c r="BP702" s="636"/>
      <c r="BQ702" s="636"/>
      <c r="BR702" s="636"/>
      <c r="BS702" s="636"/>
      <c r="BT702" s="636"/>
      <c r="BU702" s="636"/>
      <c r="BV702" s="636"/>
      <c r="BW702" s="636"/>
      <c r="BX702" s="636"/>
      <c r="BY702" s="636"/>
      <c r="BZ702" s="636"/>
      <c r="CA702" s="636"/>
      <c r="CB702" s="637"/>
      <c r="CC702" s="636"/>
      <c r="CD702" s="636"/>
      <c r="CE702" s="637"/>
      <c r="CF702" s="637"/>
      <c r="CG702" s="637"/>
      <c r="CH702" s="637"/>
      <c r="CI702" s="636"/>
      <c r="CJ702" s="636"/>
      <c r="CK702" s="637"/>
      <c r="CL702" s="637"/>
      <c r="CM702" s="637"/>
      <c r="CN702" s="705"/>
      <c r="CO702" s="88"/>
      <c r="CP702" s="88"/>
      <c r="CQ702" s="88"/>
      <c r="CR702" s="67"/>
      <c r="CS702" s="67"/>
      <c r="CT702" s="67"/>
      <c r="CU702" s="67"/>
      <c r="CV702" s="67"/>
      <c r="CW702" s="67"/>
      <c r="CX702" s="67"/>
      <c r="CY702" s="67"/>
      <c r="CZ702" s="67"/>
      <c r="DA702" s="67"/>
      <c r="DB702" s="67"/>
      <c r="DC702" s="67"/>
      <c r="DD702" s="67"/>
      <c r="DE702" s="67"/>
      <c r="DF702" s="67"/>
      <c r="DG702" s="67"/>
      <c r="DH702" s="67"/>
      <c r="DI702" s="67"/>
      <c r="DJ702" s="67"/>
      <c r="DK702" s="67"/>
      <c r="DL702" s="67"/>
      <c r="DM702" s="67"/>
      <c r="DN702" s="67"/>
      <c r="DO702" s="67"/>
      <c r="DP702" s="67"/>
      <c r="DQ702" s="67"/>
      <c r="DR702" s="67"/>
      <c r="DS702" s="67"/>
      <c r="DT702" s="67"/>
      <c r="DU702" s="67"/>
      <c r="DV702" s="67"/>
      <c r="DW702" s="67"/>
      <c r="DX702" s="67"/>
      <c r="DY702" s="67"/>
      <c r="DZ702" s="88"/>
      <c r="EA702" s="88"/>
      <c r="EB702" s="88"/>
      <c r="EC702" s="88"/>
      <c r="ED702" s="88"/>
      <c r="EE702" s="88"/>
      <c r="EF702" s="88"/>
      <c r="EG702" s="88"/>
    </row>
    <row r="703" spans="22:137" s="65" customFormat="1" x14ac:dyDescent="0.25">
      <c r="V703" s="631"/>
      <c r="AA703" s="632"/>
      <c r="AB703" s="632"/>
      <c r="AD703" s="632"/>
      <c r="AE703" s="633"/>
      <c r="AH703" s="634"/>
      <c r="AI703" s="634"/>
      <c r="AK703" s="632"/>
      <c r="AR703" s="632"/>
      <c r="AV703" s="632"/>
      <c r="AX703" s="632"/>
      <c r="BB703" s="632"/>
      <c r="BC703" s="632"/>
      <c r="BE703" s="632"/>
      <c r="BH703" s="67"/>
      <c r="BI703" s="635"/>
      <c r="BJ703" s="636"/>
      <c r="BK703" s="636"/>
      <c r="BL703" s="636"/>
      <c r="BM703" s="102"/>
      <c r="BN703" s="102"/>
      <c r="BO703" s="102"/>
      <c r="BP703" s="636"/>
      <c r="BQ703" s="636"/>
      <c r="BR703" s="636"/>
      <c r="BS703" s="636"/>
      <c r="BT703" s="636"/>
      <c r="BU703" s="636"/>
      <c r="BV703" s="636"/>
      <c r="BW703" s="636"/>
      <c r="BX703" s="636"/>
      <c r="BY703" s="636"/>
      <c r="BZ703" s="636"/>
      <c r="CA703" s="636"/>
      <c r="CB703" s="637"/>
      <c r="CC703" s="636"/>
      <c r="CD703" s="636"/>
      <c r="CE703" s="637"/>
      <c r="CF703" s="637"/>
      <c r="CG703" s="637"/>
      <c r="CH703" s="637"/>
      <c r="CI703" s="636"/>
      <c r="CJ703" s="636"/>
      <c r="CK703" s="637"/>
      <c r="CL703" s="637"/>
      <c r="CM703" s="637"/>
      <c r="CN703" s="705"/>
      <c r="CO703" s="88"/>
      <c r="CP703" s="88"/>
      <c r="CQ703" s="88"/>
      <c r="CR703" s="67"/>
      <c r="CS703" s="67"/>
      <c r="CT703" s="67"/>
      <c r="CU703" s="67"/>
      <c r="CV703" s="67"/>
      <c r="CW703" s="67"/>
      <c r="CX703" s="67"/>
      <c r="CY703" s="67"/>
      <c r="CZ703" s="67"/>
      <c r="DA703" s="67"/>
      <c r="DB703" s="67"/>
      <c r="DC703" s="67"/>
      <c r="DD703" s="67"/>
      <c r="DE703" s="67"/>
      <c r="DF703" s="67"/>
      <c r="DG703" s="67"/>
      <c r="DH703" s="67"/>
      <c r="DI703" s="67"/>
      <c r="DJ703" s="67"/>
      <c r="DK703" s="67"/>
      <c r="DL703" s="67"/>
      <c r="DM703" s="67"/>
      <c r="DN703" s="67"/>
      <c r="DO703" s="67"/>
      <c r="DP703" s="67"/>
      <c r="DQ703" s="67"/>
      <c r="DR703" s="67"/>
      <c r="DS703" s="67"/>
      <c r="DT703" s="67"/>
      <c r="DU703" s="67"/>
      <c r="DV703" s="67"/>
      <c r="DW703" s="67"/>
      <c r="DX703" s="67"/>
      <c r="DY703" s="67"/>
      <c r="DZ703" s="88"/>
      <c r="EA703" s="88"/>
      <c r="EB703" s="88"/>
      <c r="EC703" s="88"/>
      <c r="ED703" s="88"/>
      <c r="EE703" s="88"/>
      <c r="EF703" s="88"/>
      <c r="EG703" s="88"/>
    </row>
    <row r="704" spans="22:137" s="65" customFormat="1" x14ac:dyDescent="0.25">
      <c r="V704" s="631"/>
      <c r="AA704" s="632"/>
      <c r="AB704" s="632"/>
      <c r="AD704" s="632"/>
      <c r="AE704" s="633"/>
      <c r="AH704" s="634"/>
      <c r="AI704" s="634"/>
      <c r="AK704" s="632"/>
      <c r="AR704" s="632"/>
      <c r="AV704" s="632"/>
      <c r="AX704" s="632"/>
      <c r="BB704" s="632"/>
      <c r="BC704" s="632"/>
      <c r="BE704" s="632"/>
      <c r="BH704" s="67"/>
      <c r="BI704" s="635"/>
      <c r="BJ704" s="636"/>
      <c r="BK704" s="636"/>
      <c r="BL704" s="636"/>
      <c r="BM704" s="102"/>
      <c r="BN704" s="102"/>
      <c r="BO704" s="102"/>
      <c r="BP704" s="636"/>
      <c r="BQ704" s="636"/>
      <c r="BR704" s="636"/>
      <c r="BS704" s="636"/>
      <c r="BT704" s="636"/>
      <c r="BU704" s="636"/>
      <c r="BV704" s="636"/>
      <c r="BW704" s="636"/>
      <c r="BX704" s="636"/>
      <c r="BY704" s="636"/>
      <c r="BZ704" s="636"/>
      <c r="CA704" s="636"/>
      <c r="CB704" s="637"/>
      <c r="CC704" s="636"/>
      <c r="CD704" s="636"/>
      <c r="CE704" s="637"/>
      <c r="CF704" s="637"/>
      <c r="CG704" s="637"/>
      <c r="CH704" s="637"/>
      <c r="CI704" s="636"/>
      <c r="CJ704" s="636"/>
      <c r="CK704" s="637"/>
      <c r="CL704" s="637"/>
      <c r="CM704" s="637"/>
      <c r="CN704" s="705"/>
      <c r="CO704" s="88"/>
      <c r="CP704" s="88"/>
      <c r="CQ704" s="88"/>
      <c r="CR704" s="67"/>
      <c r="CS704" s="67"/>
      <c r="CT704" s="67"/>
      <c r="CU704" s="67"/>
      <c r="CV704" s="67"/>
      <c r="CW704" s="67"/>
      <c r="CX704" s="67"/>
      <c r="CY704" s="67"/>
      <c r="CZ704" s="67"/>
      <c r="DA704" s="67"/>
      <c r="DB704" s="67"/>
      <c r="DC704" s="67"/>
      <c r="DD704" s="67"/>
      <c r="DE704" s="67"/>
      <c r="DF704" s="67"/>
      <c r="DG704" s="67"/>
      <c r="DH704" s="67"/>
      <c r="DI704" s="67"/>
      <c r="DJ704" s="67"/>
      <c r="DK704" s="67"/>
      <c r="DL704" s="67"/>
      <c r="DM704" s="67"/>
      <c r="DN704" s="67"/>
      <c r="DO704" s="67"/>
      <c r="DP704" s="67"/>
      <c r="DQ704" s="67"/>
      <c r="DR704" s="67"/>
      <c r="DS704" s="67"/>
      <c r="DT704" s="67"/>
      <c r="DU704" s="67"/>
      <c r="DV704" s="67"/>
      <c r="DW704" s="67"/>
      <c r="DX704" s="67"/>
      <c r="DY704" s="67"/>
      <c r="DZ704" s="88"/>
      <c r="EA704" s="88"/>
      <c r="EB704" s="88"/>
      <c r="EC704" s="88"/>
      <c r="ED704" s="88"/>
      <c r="EE704" s="88"/>
      <c r="EF704" s="88"/>
      <c r="EG704" s="88"/>
    </row>
    <row r="705" spans="22:137" s="65" customFormat="1" x14ac:dyDescent="0.25">
      <c r="V705" s="631"/>
      <c r="AA705" s="632"/>
      <c r="AB705" s="632"/>
      <c r="AD705" s="632"/>
      <c r="AE705" s="633"/>
      <c r="AH705" s="634"/>
      <c r="AI705" s="634"/>
      <c r="AK705" s="632"/>
      <c r="AR705" s="632"/>
      <c r="AV705" s="632"/>
      <c r="AX705" s="632"/>
      <c r="BB705" s="632"/>
      <c r="BC705" s="632"/>
      <c r="BE705" s="632"/>
      <c r="BH705" s="67"/>
      <c r="BI705" s="635"/>
      <c r="BJ705" s="636"/>
      <c r="BK705" s="636"/>
      <c r="BL705" s="636"/>
      <c r="BM705" s="102"/>
      <c r="BN705" s="102"/>
      <c r="BO705" s="102"/>
      <c r="BP705" s="636"/>
      <c r="BQ705" s="636"/>
      <c r="BR705" s="636"/>
      <c r="BS705" s="636"/>
      <c r="BT705" s="636"/>
      <c r="BU705" s="636"/>
      <c r="BV705" s="636"/>
      <c r="BW705" s="636"/>
      <c r="BX705" s="636"/>
      <c r="BY705" s="636"/>
      <c r="BZ705" s="636"/>
      <c r="CA705" s="636"/>
      <c r="CB705" s="637"/>
      <c r="CC705" s="636"/>
      <c r="CD705" s="636"/>
      <c r="CE705" s="637"/>
      <c r="CF705" s="637"/>
      <c r="CG705" s="637"/>
      <c r="CH705" s="637"/>
      <c r="CI705" s="636"/>
      <c r="CJ705" s="636"/>
      <c r="CK705" s="637"/>
      <c r="CL705" s="637"/>
      <c r="CM705" s="637"/>
      <c r="CN705" s="705"/>
      <c r="CO705" s="88"/>
      <c r="CP705" s="88"/>
      <c r="CQ705" s="88"/>
      <c r="CR705" s="67"/>
      <c r="CS705" s="67"/>
      <c r="CT705" s="67"/>
      <c r="CU705" s="67"/>
      <c r="CV705" s="67"/>
      <c r="CW705" s="67"/>
      <c r="CX705" s="67"/>
      <c r="CY705" s="67"/>
      <c r="CZ705" s="67"/>
      <c r="DA705" s="67"/>
      <c r="DB705" s="67"/>
      <c r="DC705" s="67"/>
      <c r="DD705" s="67"/>
      <c r="DE705" s="67"/>
      <c r="DF705" s="67"/>
      <c r="DG705" s="67"/>
      <c r="DH705" s="67"/>
      <c r="DI705" s="67"/>
      <c r="DJ705" s="67"/>
      <c r="DK705" s="67"/>
      <c r="DL705" s="67"/>
      <c r="DM705" s="67"/>
      <c r="DN705" s="67"/>
      <c r="DO705" s="67"/>
      <c r="DP705" s="67"/>
      <c r="DQ705" s="67"/>
      <c r="DR705" s="67"/>
      <c r="DS705" s="67"/>
      <c r="DT705" s="67"/>
      <c r="DU705" s="67"/>
      <c r="DV705" s="67"/>
      <c r="DW705" s="67"/>
      <c r="DX705" s="67"/>
      <c r="DY705" s="67"/>
      <c r="DZ705" s="88"/>
      <c r="EA705" s="88"/>
      <c r="EB705" s="88"/>
      <c r="EC705" s="88"/>
      <c r="ED705" s="88"/>
      <c r="EE705" s="88"/>
      <c r="EF705" s="88"/>
      <c r="EG705" s="88"/>
    </row>
    <row r="706" spans="22:137" s="65" customFormat="1" x14ac:dyDescent="0.25">
      <c r="V706" s="631"/>
      <c r="AA706" s="632"/>
      <c r="AB706" s="632"/>
      <c r="AD706" s="632"/>
      <c r="AE706" s="633"/>
      <c r="AH706" s="634"/>
      <c r="AI706" s="634"/>
      <c r="AK706" s="632"/>
      <c r="AR706" s="632"/>
      <c r="AV706" s="632"/>
      <c r="AX706" s="632"/>
      <c r="BB706" s="632"/>
      <c r="BC706" s="632"/>
      <c r="BE706" s="632"/>
      <c r="BH706" s="67"/>
      <c r="BI706" s="635"/>
      <c r="BJ706" s="636"/>
      <c r="BK706" s="636"/>
      <c r="BL706" s="636"/>
      <c r="BM706" s="102"/>
      <c r="BN706" s="102"/>
      <c r="BO706" s="102"/>
      <c r="BP706" s="636"/>
      <c r="BQ706" s="636"/>
      <c r="BR706" s="636"/>
      <c r="BS706" s="636"/>
      <c r="BT706" s="636"/>
      <c r="BU706" s="636"/>
      <c r="BV706" s="636"/>
      <c r="BW706" s="636"/>
      <c r="BX706" s="636"/>
      <c r="BY706" s="636"/>
      <c r="BZ706" s="636"/>
      <c r="CA706" s="636"/>
      <c r="CB706" s="637"/>
      <c r="CC706" s="636"/>
      <c r="CD706" s="636"/>
      <c r="CE706" s="637"/>
      <c r="CF706" s="637"/>
      <c r="CG706" s="637"/>
      <c r="CH706" s="637"/>
      <c r="CI706" s="636"/>
      <c r="CJ706" s="636"/>
      <c r="CK706" s="637"/>
      <c r="CL706" s="637"/>
      <c r="CM706" s="637"/>
      <c r="CN706" s="705"/>
      <c r="CO706" s="88"/>
      <c r="CP706" s="88"/>
      <c r="CQ706" s="88"/>
      <c r="CR706" s="67"/>
      <c r="CS706" s="67"/>
      <c r="CT706" s="67"/>
      <c r="CU706" s="67"/>
      <c r="CV706" s="67"/>
      <c r="CW706" s="67"/>
      <c r="CX706" s="67"/>
      <c r="CY706" s="67"/>
      <c r="CZ706" s="67"/>
      <c r="DA706" s="67"/>
      <c r="DB706" s="67"/>
      <c r="DC706" s="67"/>
      <c r="DD706" s="67"/>
      <c r="DE706" s="67"/>
      <c r="DF706" s="67"/>
      <c r="DG706" s="67"/>
      <c r="DH706" s="67"/>
      <c r="DI706" s="67"/>
      <c r="DJ706" s="67"/>
      <c r="DK706" s="67"/>
      <c r="DL706" s="67"/>
      <c r="DM706" s="67"/>
      <c r="DN706" s="67"/>
      <c r="DO706" s="67"/>
      <c r="DP706" s="67"/>
      <c r="DQ706" s="67"/>
      <c r="DR706" s="67"/>
      <c r="DS706" s="67"/>
      <c r="DT706" s="67"/>
      <c r="DU706" s="67"/>
      <c r="DV706" s="67"/>
      <c r="DW706" s="67"/>
      <c r="DX706" s="67"/>
      <c r="DY706" s="67"/>
      <c r="DZ706" s="88"/>
      <c r="EA706" s="88"/>
      <c r="EB706" s="88"/>
      <c r="EC706" s="88"/>
      <c r="ED706" s="88"/>
      <c r="EE706" s="88"/>
      <c r="EF706" s="88"/>
      <c r="EG706" s="88"/>
    </row>
    <row r="707" spans="22:137" s="65" customFormat="1" x14ac:dyDescent="0.25">
      <c r="V707" s="631"/>
      <c r="AA707" s="632"/>
      <c r="AB707" s="632"/>
      <c r="AD707" s="632"/>
      <c r="AE707" s="633"/>
      <c r="AH707" s="634"/>
      <c r="AI707" s="634"/>
      <c r="AK707" s="632"/>
      <c r="AR707" s="632"/>
      <c r="AV707" s="632"/>
      <c r="AX707" s="632"/>
      <c r="BB707" s="632"/>
      <c r="BC707" s="632"/>
      <c r="BE707" s="632"/>
      <c r="BH707" s="67"/>
      <c r="BI707" s="635"/>
      <c r="BJ707" s="636"/>
      <c r="BK707" s="636"/>
      <c r="BL707" s="636"/>
      <c r="BM707" s="102"/>
      <c r="BN707" s="102"/>
      <c r="BO707" s="102"/>
      <c r="BP707" s="636"/>
      <c r="BQ707" s="636"/>
      <c r="BR707" s="636"/>
      <c r="BS707" s="636"/>
      <c r="BT707" s="636"/>
      <c r="BU707" s="636"/>
      <c r="BV707" s="636"/>
      <c r="BW707" s="636"/>
      <c r="BX707" s="636"/>
      <c r="BY707" s="636"/>
      <c r="BZ707" s="636"/>
      <c r="CA707" s="636"/>
      <c r="CB707" s="637"/>
      <c r="CC707" s="636"/>
      <c r="CD707" s="636"/>
      <c r="CE707" s="637"/>
      <c r="CF707" s="637"/>
      <c r="CG707" s="637"/>
      <c r="CH707" s="637"/>
      <c r="CI707" s="636"/>
      <c r="CJ707" s="636"/>
      <c r="CK707" s="637"/>
      <c r="CL707" s="637"/>
      <c r="CM707" s="637"/>
      <c r="CN707" s="705"/>
      <c r="CO707" s="88"/>
      <c r="CP707" s="88"/>
      <c r="CQ707" s="88"/>
      <c r="CR707" s="67"/>
      <c r="CS707" s="67"/>
      <c r="CT707" s="67"/>
      <c r="CU707" s="67"/>
      <c r="CV707" s="67"/>
      <c r="CW707" s="67"/>
      <c r="CX707" s="67"/>
      <c r="CY707" s="67"/>
      <c r="CZ707" s="67"/>
      <c r="DA707" s="67"/>
      <c r="DB707" s="67"/>
      <c r="DC707" s="67"/>
      <c r="DD707" s="67"/>
      <c r="DE707" s="67"/>
      <c r="DF707" s="67"/>
      <c r="DG707" s="67"/>
      <c r="DH707" s="67"/>
      <c r="DI707" s="67"/>
      <c r="DJ707" s="67"/>
      <c r="DK707" s="67"/>
      <c r="DL707" s="67"/>
      <c r="DM707" s="67"/>
      <c r="DN707" s="67"/>
      <c r="DO707" s="67"/>
      <c r="DP707" s="67"/>
      <c r="DQ707" s="67"/>
      <c r="DR707" s="67"/>
      <c r="DS707" s="67"/>
      <c r="DT707" s="67"/>
      <c r="DU707" s="67"/>
      <c r="DV707" s="67"/>
      <c r="DW707" s="67"/>
      <c r="DX707" s="67"/>
      <c r="DY707" s="67"/>
      <c r="DZ707" s="88"/>
      <c r="EA707" s="88"/>
      <c r="EB707" s="88"/>
      <c r="EC707" s="88"/>
      <c r="ED707" s="88"/>
      <c r="EE707" s="88"/>
      <c r="EF707" s="88"/>
      <c r="EG707" s="88"/>
    </row>
    <row r="708" spans="22:137" s="65" customFormat="1" x14ac:dyDescent="0.25">
      <c r="V708" s="631"/>
      <c r="AA708" s="632"/>
      <c r="AB708" s="632"/>
      <c r="AD708" s="632"/>
      <c r="AE708" s="633"/>
      <c r="AH708" s="634"/>
      <c r="AI708" s="634"/>
      <c r="AK708" s="632"/>
      <c r="AR708" s="632"/>
      <c r="AV708" s="632"/>
      <c r="AX708" s="632"/>
      <c r="BB708" s="632"/>
      <c r="BC708" s="632"/>
      <c r="BE708" s="632"/>
      <c r="BH708" s="67"/>
      <c r="BI708" s="635"/>
      <c r="BJ708" s="636"/>
      <c r="BK708" s="636"/>
      <c r="BL708" s="636"/>
      <c r="BM708" s="102"/>
      <c r="BN708" s="102"/>
      <c r="BO708" s="102"/>
      <c r="BP708" s="636"/>
      <c r="BQ708" s="636"/>
      <c r="BR708" s="636"/>
      <c r="BS708" s="636"/>
      <c r="BT708" s="636"/>
      <c r="BU708" s="636"/>
      <c r="BV708" s="636"/>
      <c r="BW708" s="636"/>
      <c r="BX708" s="636"/>
      <c r="BY708" s="636"/>
      <c r="BZ708" s="636"/>
      <c r="CA708" s="636"/>
      <c r="CB708" s="637"/>
      <c r="CC708" s="636"/>
      <c r="CD708" s="636"/>
      <c r="CE708" s="637"/>
      <c r="CF708" s="637"/>
      <c r="CG708" s="637"/>
      <c r="CH708" s="637"/>
      <c r="CI708" s="636"/>
      <c r="CJ708" s="636"/>
      <c r="CK708" s="637"/>
      <c r="CL708" s="637"/>
      <c r="CM708" s="637"/>
      <c r="CN708" s="705"/>
      <c r="CO708" s="88"/>
      <c r="CP708" s="88"/>
      <c r="CQ708" s="88"/>
      <c r="CR708" s="67"/>
      <c r="CS708" s="67"/>
      <c r="CT708" s="67"/>
      <c r="CU708" s="67"/>
      <c r="CV708" s="67"/>
      <c r="CW708" s="67"/>
      <c r="CX708" s="67"/>
      <c r="CY708" s="67"/>
      <c r="CZ708" s="67"/>
      <c r="DA708" s="67"/>
      <c r="DB708" s="67"/>
      <c r="DC708" s="67"/>
      <c r="DD708" s="67"/>
      <c r="DE708" s="67"/>
      <c r="DF708" s="67"/>
      <c r="DG708" s="67"/>
      <c r="DH708" s="67"/>
      <c r="DI708" s="67"/>
      <c r="DJ708" s="67"/>
      <c r="DK708" s="67"/>
      <c r="DL708" s="67"/>
      <c r="DM708" s="67"/>
      <c r="DN708" s="67"/>
      <c r="DO708" s="67"/>
      <c r="DP708" s="67"/>
      <c r="DQ708" s="67"/>
      <c r="DR708" s="67"/>
      <c r="DS708" s="67"/>
      <c r="DT708" s="67"/>
      <c r="DU708" s="67"/>
      <c r="DV708" s="67"/>
      <c r="DW708" s="67"/>
      <c r="DX708" s="67"/>
      <c r="DY708" s="67"/>
      <c r="DZ708" s="88"/>
      <c r="EA708" s="88"/>
      <c r="EB708" s="88"/>
      <c r="EC708" s="88"/>
      <c r="ED708" s="88"/>
      <c r="EE708" s="88"/>
      <c r="EF708" s="88"/>
      <c r="EG708" s="88"/>
    </row>
    <row r="709" spans="22:137" s="65" customFormat="1" x14ac:dyDescent="0.25">
      <c r="V709" s="631"/>
      <c r="AA709" s="632"/>
      <c r="AB709" s="632"/>
      <c r="AD709" s="632"/>
      <c r="AE709" s="633"/>
      <c r="AH709" s="634"/>
      <c r="AI709" s="634"/>
      <c r="AK709" s="632"/>
      <c r="AR709" s="632"/>
      <c r="AV709" s="632"/>
      <c r="AX709" s="632"/>
      <c r="BB709" s="632"/>
      <c r="BC709" s="632"/>
      <c r="BE709" s="632"/>
      <c r="BH709" s="67"/>
      <c r="BI709" s="635"/>
      <c r="BJ709" s="636"/>
      <c r="BK709" s="636"/>
      <c r="BL709" s="636"/>
      <c r="BM709" s="102"/>
      <c r="BN709" s="102"/>
      <c r="BO709" s="102"/>
      <c r="BP709" s="636"/>
      <c r="BQ709" s="636"/>
      <c r="BR709" s="636"/>
      <c r="BS709" s="636"/>
      <c r="BT709" s="636"/>
      <c r="BU709" s="636"/>
      <c r="BV709" s="636"/>
      <c r="BW709" s="636"/>
      <c r="BX709" s="636"/>
      <c r="BY709" s="636"/>
      <c r="BZ709" s="636"/>
      <c r="CA709" s="636"/>
      <c r="CB709" s="637"/>
      <c r="CC709" s="636"/>
      <c r="CD709" s="636"/>
      <c r="CE709" s="637"/>
      <c r="CF709" s="637"/>
      <c r="CG709" s="637"/>
      <c r="CH709" s="637"/>
      <c r="CI709" s="636"/>
      <c r="CJ709" s="636"/>
      <c r="CK709" s="637"/>
      <c r="CL709" s="637"/>
      <c r="CM709" s="637"/>
      <c r="CN709" s="705"/>
      <c r="CO709" s="88"/>
      <c r="CP709" s="88"/>
      <c r="CQ709" s="88"/>
      <c r="CR709" s="67"/>
      <c r="CS709" s="67"/>
      <c r="CT709" s="67"/>
      <c r="CU709" s="67"/>
      <c r="CV709" s="67"/>
      <c r="CW709" s="67"/>
      <c r="CX709" s="67"/>
      <c r="CY709" s="67"/>
      <c r="CZ709" s="67"/>
      <c r="DA709" s="67"/>
      <c r="DB709" s="67"/>
      <c r="DC709" s="67"/>
      <c r="DD709" s="67"/>
      <c r="DE709" s="67"/>
      <c r="DF709" s="67"/>
      <c r="DG709" s="67"/>
      <c r="DH709" s="67"/>
      <c r="DI709" s="67"/>
      <c r="DJ709" s="67"/>
      <c r="DK709" s="67"/>
      <c r="DL709" s="67"/>
      <c r="DM709" s="67"/>
      <c r="DN709" s="67"/>
      <c r="DO709" s="67"/>
      <c r="DP709" s="67"/>
      <c r="DQ709" s="67"/>
      <c r="DR709" s="67"/>
      <c r="DS709" s="67"/>
      <c r="DT709" s="67"/>
      <c r="DU709" s="67"/>
      <c r="DV709" s="67"/>
      <c r="DW709" s="67"/>
      <c r="DX709" s="67"/>
      <c r="DY709" s="67"/>
      <c r="DZ709" s="88"/>
      <c r="EA709" s="88"/>
      <c r="EB709" s="88"/>
      <c r="EC709" s="88"/>
      <c r="ED709" s="88"/>
      <c r="EE709" s="88"/>
      <c r="EF709" s="88"/>
      <c r="EG709" s="88"/>
    </row>
    <row r="710" spans="22:137" s="65" customFormat="1" x14ac:dyDescent="0.25">
      <c r="V710" s="631"/>
      <c r="AA710" s="632"/>
      <c r="AB710" s="632"/>
      <c r="AD710" s="632"/>
      <c r="AE710" s="633"/>
      <c r="AH710" s="634"/>
      <c r="AI710" s="634"/>
      <c r="AK710" s="632"/>
      <c r="AR710" s="632"/>
      <c r="AV710" s="632"/>
      <c r="AX710" s="632"/>
      <c r="BB710" s="632"/>
      <c r="BC710" s="632"/>
      <c r="BE710" s="632"/>
      <c r="BH710" s="67"/>
      <c r="BI710" s="635"/>
      <c r="BJ710" s="636"/>
      <c r="BK710" s="636"/>
      <c r="BL710" s="636"/>
      <c r="BM710" s="102"/>
      <c r="BN710" s="102"/>
      <c r="BO710" s="102"/>
      <c r="BP710" s="636"/>
      <c r="BQ710" s="636"/>
      <c r="BR710" s="636"/>
      <c r="BS710" s="636"/>
      <c r="BT710" s="636"/>
      <c r="BU710" s="636"/>
      <c r="BV710" s="636"/>
      <c r="BW710" s="636"/>
      <c r="BX710" s="636"/>
      <c r="BY710" s="636"/>
      <c r="BZ710" s="636"/>
      <c r="CA710" s="636"/>
      <c r="CB710" s="637"/>
      <c r="CC710" s="636"/>
      <c r="CD710" s="636"/>
      <c r="CE710" s="637"/>
      <c r="CF710" s="637"/>
      <c r="CG710" s="637"/>
      <c r="CH710" s="637"/>
      <c r="CI710" s="636"/>
      <c r="CJ710" s="636"/>
      <c r="CK710" s="637"/>
      <c r="CL710" s="637"/>
      <c r="CM710" s="637"/>
      <c r="CN710" s="705"/>
      <c r="CO710" s="88"/>
      <c r="CP710" s="88"/>
      <c r="CQ710" s="88"/>
      <c r="CR710" s="67"/>
      <c r="CS710" s="67"/>
      <c r="CT710" s="67"/>
      <c r="CU710" s="67"/>
      <c r="CV710" s="67"/>
      <c r="CW710" s="67"/>
      <c r="CX710" s="67"/>
      <c r="CY710" s="67"/>
      <c r="CZ710" s="67"/>
      <c r="DA710" s="67"/>
      <c r="DB710" s="67"/>
      <c r="DC710" s="67"/>
      <c r="DD710" s="67"/>
      <c r="DE710" s="67"/>
      <c r="DF710" s="67"/>
      <c r="DG710" s="67"/>
      <c r="DH710" s="67"/>
      <c r="DI710" s="67"/>
      <c r="DJ710" s="67"/>
      <c r="DK710" s="67"/>
      <c r="DL710" s="67"/>
      <c r="DM710" s="67"/>
      <c r="DN710" s="67"/>
      <c r="DO710" s="67"/>
      <c r="DP710" s="67"/>
      <c r="DQ710" s="67"/>
      <c r="DR710" s="67"/>
      <c r="DS710" s="67"/>
      <c r="DT710" s="67"/>
      <c r="DU710" s="67"/>
      <c r="DV710" s="67"/>
      <c r="DW710" s="67"/>
      <c r="DX710" s="67"/>
      <c r="DY710" s="67"/>
      <c r="DZ710" s="88"/>
      <c r="EA710" s="88"/>
      <c r="EB710" s="88"/>
      <c r="EC710" s="88"/>
      <c r="ED710" s="88"/>
      <c r="EE710" s="88"/>
      <c r="EF710" s="88"/>
      <c r="EG710" s="88"/>
    </row>
    <row r="711" spans="22:137" s="65" customFormat="1" x14ac:dyDescent="0.25">
      <c r="V711" s="631"/>
      <c r="AA711" s="632"/>
      <c r="AB711" s="632"/>
      <c r="AD711" s="632"/>
      <c r="AE711" s="633"/>
      <c r="AH711" s="634"/>
      <c r="AI711" s="634"/>
      <c r="AK711" s="632"/>
      <c r="AR711" s="632"/>
      <c r="AV711" s="632"/>
      <c r="AX711" s="632"/>
      <c r="BB711" s="632"/>
      <c r="BC711" s="632"/>
      <c r="BE711" s="632"/>
      <c r="BH711" s="67"/>
      <c r="BI711" s="635"/>
      <c r="BJ711" s="636"/>
      <c r="BK711" s="636"/>
      <c r="BL711" s="636"/>
      <c r="BM711" s="102"/>
      <c r="BN711" s="102"/>
      <c r="BO711" s="102"/>
      <c r="BP711" s="636"/>
      <c r="BQ711" s="636"/>
      <c r="BR711" s="636"/>
      <c r="BS711" s="636"/>
      <c r="BT711" s="636"/>
      <c r="BU711" s="636"/>
      <c r="BV711" s="636"/>
      <c r="BW711" s="636"/>
      <c r="BX711" s="636"/>
      <c r="BY711" s="636"/>
      <c r="BZ711" s="636"/>
      <c r="CA711" s="636"/>
      <c r="CB711" s="637"/>
      <c r="CC711" s="636"/>
      <c r="CD711" s="636"/>
      <c r="CE711" s="637"/>
      <c r="CF711" s="637"/>
      <c r="CG711" s="637"/>
      <c r="CH711" s="637"/>
      <c r="CI711" s="636"/>
      <c r="CJ711" s="636"/>
      <c r="CK711" s="637"/>
      <c r="CL711" s="637"/>
      <c r="CM711" s="637"/>
      <c r="CN711" s="705"/>
      <c r="CO711" s="88"/>
      <c r="CP711" s="88"/>
      <c r="CQ711" s="88"/>
      <c r="CR711" s="67"/>
      <c r="CS711" s="67"/>
      <c r="CT711" s="67"/>
      <c r="CU711" s="67"/>
      <c r="CV711" s="67"/>
      <c r="CW711" s="67"/>
      <c r="CX711" s="67"/>
      <c r="CY711" s="67"/>
      <c r="CZ711" s="67"/>
      <c r="DA711" s="67"/>
      <c r="DB711" s="67"/>
      <c r="DC711" s="67"/>
      <c r="DD711" s="67"/>
      <c r="DE711" s="67"/>
      <c r="DF711" s="67"/>
      <c r="DG711" s="67"/>
      <c r="DH711" s="67"/>
      <c r="DI711" s="67"/>
      <c r="DJ711" s="67"/>
      <c r="DK711" s="67"/>
      <c r="DL711" s="67"/>
      <c r="DM711" s="67"/>
      <c r="DN711" s="67"/>
      <c r="DO711" s="67"/>
      <c r="DP711" s="67"/>
      <c r="DQ711" s="67"/>
      <c r="DR711" s="67"/>
      <c r="DS711" s="67"/>
      <c r="DT711" s="67"/>
      <c r="DU711" s="67"/>
      <c r="DV711" s="67"/>
      <c r="DW711" s="67"/>
      <c r="DX711" s="67"/>
      <c r="DY711" s="67"/>
      <c r="DZ711" s="88"/>
      <c r="EA711" s="88"/>
      <c r="EB711" s="88"/>
      <c r="EC711" s="88"/>
      <c r="ED711" s="88"/>
      <c r="EE711" s="88"/>
      <c r="EF711" s="88"/>
      <c r="EG711" s="88"/>
    </row>
    <row r="712" spans="22:137" s="65" customFormat="1" x14ac:dyDescent="0.25">
      <c r="V712" s="631"/>
      <c r="AA712" s="632"/>
      <c r="AB712" s="632"/>
      <c r="AD712" s="632"/>
      <c r="AE712" s="633"/>
      <c r="AH712" s="634"/>
      <c r="AI712" s="634"/>
      <c r="AK712" s="632"/>
      <c r="AR712" s="632"/>
      <c r="AV712" s="632"/>
      <c r="AX712" s="632"/>
      <c r="BB712" s="632"/>
      <c r="BC712" s="632"/>
      <c r="BE712" s="632"/>
      <c r="BH712" s="67"/>
      <c r="BI712" s="635"/>
      <c r="BJ712" s="636"/>
      <c r="BK712" s="636"/>
      <c r="BL712" s="636"/>
      <c r="BM712" s="102"/>
      <c r="BN712" s="102"/>
      <c r="BO712" s="102"/>
      <c r="BP712" s="636"/>
      <c r="BQ712" s="636"/>
      <c r="BR712" s="636"/>
      <c r="BS712" s="636"/>
      <c r="BT712" s="636"/>
      <c r="BU712" s="636"/>
      <c r="BV712" s="636"/>
      <c r="BW712" s="636"/>
      <c r="BX712" s="636"/>
      <c r="BY712" s="636"/>
      <c r="BZ712" s="636"/>
      <c r="CA712" s="636"/>
      <c r="CB712" s="637"/>
      <c r="CC712" s="636"/>
      <c r="CD712" s="636"/>
      <c r="CE712" s="637"/>
      <c r="CF712" s="637"/>
      <c r="CG712" s="637"/>
      <c r="CH712" s="637"/>
      <c r="CI712" s="636"/>
      <c r="CJ712" s="636"/>
      <c r="CK712" s="637"/>
      <c r="CL712" s="637"/>
      <c r="CM712" s="637"/>
      <c r="CN712" s="705"/>
      <c r="CO712" s="88"/>
      <c r="CP712" s="88"/>
      <c r="CQ712" s="88"/>
      <c r="CR712" s="67"/>
      <c r="CS712" s="67"/>
      <c r="CT712" s="67"/>
      <c r="CU712" s="67"/>
      <c r="CV712" s="67"/>
      <c r="CW712" s="67"/>
      <c r="CX712" s="67"/>
      <c r="CY712" s="67"/>
      <c r="CZ712" s="67"/>
      <c r="DA712" s="67"/>
      <c r="DB712" s="67"/>
      <c r="DC712" s="67"/>
      <c r="DD712" s="67"/>
      <c r="DE712" s="67"/>
      <c r="DF712" s="67"/>
      <c r="DG712" s="67"/>
      <c r="DH712" s="67"/>
      <c r="DI712" s="67"/>
      <c r="DJ712" s="67"/>
      <c r="DK712" s="67"/>
      <c r="DL712" s="67"/>
      <c r="DM712" s="67"/>
      <c r="DN712" s="67"/>
      <c r="DO712" s="67"/>
      <c r="DP712" s="67"/>
      <c r="DQ712" s="67"/>
      <c r="DR712" s="67"/>
      <c r="DS712" s="67"/>
      <c r="DT712" s="67"/>
      <c r="DU712" s="67"/>
      <c r="DV712" s="67"/>
      <c r="DW712" s="67"/>
      <c r="DX712" s="67"/>
      <c r="DY712" s="67"/>
      <c r="DZ712" s="88"/>
      <c r="EA712" s="88"/>
      <c r="EB712" s="88"/>
      <c r="EC712" s="88"/>
      <c r="ED712" s="88"/>
      <c r="EE712" s="88"/>
      <c r="EF712" s="88"/>
      <c r="EG712" s="88"/>
    </row>
    <row r="713" spans="22:137" s="65" customFormat="1" x14ac:dyDescent="0.25">
      <c r="V713" s="631"/>
      <c r="AA713" s="632"/>
      <c r="AB713" s="632"/>
      <c r="AD713" s="632"/>
      <c r="AE713" s="633"/>
      <c r="AH713" s="634"/>
      <c r="AI713" s="634"/>
      <c r="AK713" s="632"/>
      <c r="AR713" s="632"/>
      <c r="AV713" s="632"/>
      <c r="AX713" s="632"/>
      <c r="BB713" s="632"/>
      <c r="BC713" s="632"/>
      <c r="BE713" s="632"/>
      <c r="BH713" s="67"/>
      <c r="BI713" s="635"/>
      <c r="BJ713" s="636"/>
      <c r="BK713" s="636"/>
      <c r="BL713" s="636"/>
      <c r="BM713" s="102"/>
      <c r="BN713" s="102"/>
      <c r="BO713" s="102"/>
      <c r="BP713" s="636"/>
      <c r="BQ713" s="636"/>
      <c r="BR713" s="636"/>
      <c r="BS713" s="636"/>
      <c r="BT713" s="636"/>
      <c r="BU713" s="636"/>
      <c r="BV713" s="636"/>
      <c r="BW713" s="636"/>
      <c r="BX713" s="636"/>
      <c r="BY713" s="636"/>
      <c r="BZ713" s="636"/>
      <c r="CA713" s="636"/>
      <c r="CB713" s="637"/>
      <c r="CC713" s="636"/>
      <c r="CD713" s="636"/>
      <c r="CE713" s="637"/>
      <c r="CF713" s="637"/>
      <c r="CG713" s="637"/>
      <c r="CH713" s="637"/>
      <c r="CI713" s="636"/>
      <c r="CJ713" s="636"/>
      <c r="CK713" s="637"/>
      <c r="CL713" s="637"/>
      <c r="CM713" s="637"/>
      <c r="CN713" s="705"/>
      <c r="CO713" s="88"/>
      <c r="CP713" s="88"/>
      <c r="CQ713" s="88"/>
      <c r="CR713" s="67"/>
      <c r="CS713" s="67"/>
      <c r="CT713" s="67"/>
      <c r="CU713" s="67"/>
      <c r="CV713" s="67"/>
      <c r="CW713" s="67"/>
      <c r="CX713" s="67"/>
      <c r="CY713" s="67"/>
      <c r="CZ713" s="67"/>
      <c r="DA713" s="67"/>
      <c r="DB713" s="67"/>
      <c r="DC713" s="67"/>
      <c r="DD713" s="67"/>
      <c r="DE713" s="67"/>
      <c r="DF713" s="67"/>
      <c r="DG713" s="67"/>
      <c r="DH713" s="67"/>
      <c r="DI713" s="67"/>
      <c r="DJ713" s="67"/>
      <c r="DK713" s="67"/>
      <c r="DL713" s="67"/>
      <c r="DM713" s="67"/>
      <c r="DN713" s="67"/>
      <c r="DO713" s="67"/>
      <c r="DP713" s="67"/>
      <c r="DQ713" s="67"/>
      <c r="DR713" s="67"/>
      <c r="DS713" s="67"/>
      <c r="DT713" s="67"/>
      <c r="DU713" s="67"/>
      <c r="DV713" s="67"/>
      <c r="DW713" s="67"/>
      <c r="DX713" s="67"/>
      <c r="DY713" s="67"/>
      <c r="DZ713" s="88"/>
      <c r="EA713" s="88"/>
      <c r="EB713" s="88"/>
      <c r="EC713" s="88"/>
      <c r="ED713" s="88"/>
      <c r="EE713" s="88"/>
      <c r="EF713" s="88"/>
      <c r="EG713" s="88"/>
    </row>
    <row r="714" spans="22:137" s="65" customFormat="1" x14ac:dyDescent="0.25">
      <c r="V714" s="631"/>
      <c r="AA714" s="632"/>
      <c r="AB714" s="632"/>
      <c r="AD714" s="632"/>
      <c r="AE714" s="633"/>
      <c r="AH714" s="634"/>
      <c r="AI714" s="634"/>
      <c r="AK714" s="632"/>
      <c r="AR714" s="632"/>
      <c r="AV714" s="632"/>
      <c r="AX714" s="632"/>
      <c r="BB714" s="632"/>
      <c r="BC714" s="632"/>
      <c r="BE714" s="632"/>
      <c r="BH714" s="67"/>
      <c r="BI714" s="635"/>
      <c r="BJ714" s="636"/>
      <c r="BK714" s="636"/>
      <c r="BL714" s="636"/>
      <c r="BM714" s="102"/>
      <c r="BN714" s="102"/>
      <c r="BO714" s="102"/>
      <c r="BP714" s="636"/>
      <c r="BQ714" s="636"/>
      <c r="BR714" s="636"/>
      <c r="BS714" s="636"/>
      <c r="BT714" s="636"/>
      <c r="BU714" s="636"/>
      <c r="BV714" s="636"/>
      <c r="BW714" s="636"/>
      <c r="BX714" s="636"/>
      <c r="BY714" s="636"/>
      <c r="BZ714" s="636"/>
      <c r="CA714" s="636"/>
      <c r="CB714" s="637"/>
      <c r="CC714" s="636"/>
      <c r="CD714" s="636"/>
      <c r="CE714" s="637"/>
      <c r="CF714" s="637"/>
      <c r="CG714" s="637"/>
      <c r="CH714" s="637"/>
      <c r="CI714" s="636"/>
      <c r="CJ714" s="636"/>
      <c r="CK714" s="637"/>
      <c r="CL714" s="637"/>
      <c r="CM714" s="637"/>
      <c r="CN714" s="705"/>
      <c r="CO714" s="88"/>
      <c r="CP714" s="88"/>
      <c r="CQ714" s="88"/>
      <c r="CR714" s="67"/>
      <c r="CS714" s="67"/>
      <c r="CT714" s="67"/>
      <c r="CU714" s="67"/>
      <c r="CV714" s="67"/>
      <c r="CW714" s="67"/>
      <c r="CX714" s="67"/>
      <c r="CY714" s="67"/>
      <c r="CZ714" s="67"/>
      <c r="DA714" s="67"/>
      <c r="DB714" s="67"/>
      <c r="DC714" s="67"/>
      <c r="DD714" s="67"/>
      <c r="DE714" s="67"/>
      <c r="DF714" s="67"/>
      <c r="DG714" s="67"/>
      <c r="DH714" s="67"/>
      <c r="DI714" s="67"/>
      <c r="DJ714" s="67"/>
      <c r="DK714" s="67"/>
      <c r="DL714" s="67"/>
      <c r="DM714" s="67"/>
      <c r="DN714" s="67"/>
      <c r="DO714" s="67"/>
      <c r="DP714" s="67"/>
      <c r="DQ714" s="67"/>
      <c r="DR714" s="67"/>
      <c r="DS714" s="67"/>
      <c r="DT714" s="67"/>
      <c r="DU714" s="67"/>
      <c r="DV714" s="67"/>
      <c r="DW714" s="67"/>
      <c r="DX714" s="67"/>
      <c r="DY714" s="67"/>
      <c r="DZ714" s="88"/>
      <c r="EA714" s="88"/>
      <c r="EB714" s="88"/>
      <c r="EC714" s="88"/>
      <c r="ED714" s="88"/>
      <c r="EE714" s="88"/>
      <c r="EF714" s="88"/>
      <c r="EG714" s="88"/>
    </row>
    <row r="715" spans="22:137" s="65" customFormat="1" x14ac:dyDescent="0.25">
      <c r="V715" s="631"/>
      <c r="AA715" s="632"/>
      <c r="AB715" s="632"/>
      <c r="AD715" s="632"/>
      <c r="AE715" s="633"/>
      <c r="AH715" s="634"/>
      <c r="AI715" s="634"/>
      <c r="AK715" s="632"/>
      <c r="AR715" s="632"/>
      <c r="AV715" s="632"/>
      <c r="AX715" s="632"/>
      <c r="BB715" s="632"/>
      <c r="BC715" s="632"/>
      <c r="BE715" s="632"/>
      <c r="BH715" s="67"/>
      <c r="BI715" s="635"/>
      <c r="BJ715" s="636"/>
      <c r="BK715" s="636"/>
      <c r="BL715" s="636"/>
      <c r="BM715" s="102"/>
      <c r="BN715" s="102"/>
      <c r="BO715" s="102"/>
      <c r="BP715" s="636"/>
      <c r="BQ715" s="636"/>
      <c r="BR715" s="636"/>
      <c r="BS715" s="636"/>
      <c r="BT715" s="636"/>
      <c r="BU715" s="636"/>
      <c r="BV715" s="636"/>
      <c r="BW715" s="636"/>
      <c r="BX715" s="636"/>
      <c r="BY715" s="636"/>
      <c r="BZ715" s="636"/>
      <c r="CA715" s="636"/>
      <c r="CB715" s="637"/>
      <c r="CC715" s="636"/>
      <c r="CD715" s="636"/>
      <c r="CE715" s="637"/>
      <c r="CF715" s="637"/>
      <c r="CG715" s="637"/>
      <c r="CH715" s="637"/>
      <c r="CI715" s="636"/>
      <c r="CJ715" s="636"/>
      <c r="CK715" s="637"/>
      <c r="CL715" s="637"/>
      <c r="CM715" s="637"/>
      <c r="CN715" s="705"/>
      <c r="CO715" s="88"/>
      <c r="CP715" s="88"/>
      <c r="CQ715" s="88"/>
      <c r="CR715" s="67"/>
      <c r="CS715" s="67"/>
      <c r="CT715" s="67"/>
      <c r="CU715" s="67"/>
      <c r="CV715" s="67"/>
      <c r="CW715" s="67"/>
      <c r="CX715" s="67"/>
      <c r="CY715" s="67"/>
      <c r="CZ715" s="67"/>
      <c r="DA715" s="67"/>
      <c r="DB715" s="67"/>
      <c r="DC715" s="67"/>
      <c r="DD715" s="67"/>
      <c r="DE715" s="67"/>
      <c r="DF715" s="67"/>
      <c r="DG715" s="67"/>
      <c r="DH715" s="67"/>
      <c r="DI715" s="67"/>
      <c r="DJ715" s="67"/>
      <c r="DK715" s="67"/>
      <c r="DL715" s="67"/>
      <c r="DM715" s="67"/>
      <c r="DN715" s="67"/>
      <c r="DO715" s="67"/>
      <c r="DP715" s="67"/>
      <c r="DQ715" s="67"/>
      <c r="DR715" s="67"/>
      <c r="DS715" s="67"/>
      <c r="DT715" s="67"/>
      <c r="DU715" s="67"/>
      <c r="DV715" s="67"/>
      <c r="DW715" s="67"/>
      <c r="DX715" s="67"/>
      <c r="DY715" s="67"/>
      <c r="DZ715" s="88"/>
      <c r="EA715" s="88"/>
      <c r="EB715" s="88"/>
      <c r="EC715" s="88"/>
      <c r="ED715" s="88"/>
      <c r="EE715" s="88"/>
      <c r="EF715" s="88"/>
      <c r="EG715" s="88"/>
    </row>
    <row r="716" spans="22:137" s="65" customFormat="1" x14ac:dyDescent="0.25">
      <c r="V716" s="631"/>
      <c r="AA716" s="632"/>
      <c r="AB716" s="632"/>
      <c r="AD716" s="632"/>
      <c r="AE716" s="633"/>
      <c r="AH716" s="634"/>
      <c r="AI716" s="634"/>
      <c r="AK716" s="632"/>
      <c r="AR716" s="632"/>
      <c r="AV716" s="632"/>
      <c r="AX716" s="632"/>
      <c r="BB716" s="632"/>
      <c r="BC716" s="632"/>
      <c r="BE716" s="632"/>
      <c r="BH716" s="67"/>
      <c r="BI716" s="635"/>
      <c r="BJ716" s="636"/>
      <c r="BK716" s="636"/>
      <c r="BL716" s="636"/>
      <c r="BM716" s="102"/>
      <c r="BN716" s="102"/>
      <c r="BO716" s="102"/>
      <c r="BP716" s="636"/>
      <c r="BQ716" s="636"/>
      <c r="BR716" s="636"/>
      <c r="BS716" s="636"/>
      <c r="BT716" s="636"/>
      <c r="BU716" s="636"/>
      <c r="BV716" s="636"/>
      <c r="BW716" s="636"/>
      <c r="BX716" s="636"/>
      <c r="BY716" s="636"/>
      <c r="BZ716" s="636"/>
      <c r="CA716" s="636"/>
      <c r="CB716" s="637"/>
      <c r="CC716" s="636"/>
      <c r="CD716" s="636"/>
      <c r="CE716" s="637"/>
      <c r="CF716" s="637"/>
      <c r="CG716" s="637"/>
      <c r="CH716" s="637"/>
      <c r="CI716" s="636"/>
      <c r="CJ716" s="636"/>
      <c r="CK716" s="637"/>
      <c r="CL716" s="637"/>
      <c r="CM716" s="637"/>
      <c r="CN716" s="705"/>
      <c r="CO716" s="88"/>
      <c r="CP716" s="88"/>
      <c r="CQ716" s="88"/>
      <c r="CR716" s="67"/>
      <c r="CS716" s="67"/>
      <c r="CT716" s="67"/>
      <c r="CU716" s="67"/>
      <c r="CV716" s="67"/>
      <c r="CW716" s="67"/>
      <c r="CX716" s="67"/>
      <c r="CY716" s="67"/>
      <c r="CZ716" s="67"/>
      <c r="DA716" s="67"/>
      <c r="DB716" s="67"/>
      <c r="DC716" s="67"/>
      <c r="DD716" s="67"/>
      <c r="DE716" s="67"/>
      <c r="DF716" s="67"/>
      <c r="DG716" s="67"/>
      <c r="DH716" s="67"/>
      <c r="DI716" s="67"/>
      <c r="DJ716" s="67"/>
      <c r="DK716" s="67"/>
      <c r="DL716" s="67"/>
      <c r="DM716" s="67"/>
      <c r="DN716" s="67"/>
      <c r="DO716" s="67"/>
      <c r="DP716" s="67"/>
      <c r="DQ716" s="67"/>
      <c r="DR716" s="67"/>
      <c r="DS716" s="67"/>
      <c r="DT716" s="67"/>
      <c r="DU716" s="67"/>
      <c r="DV716" s="67"/>
      <c r="DW716" s="67"/>
      <c r="DX716" s="67"/>
      <c r="DY716" s="67"/>
      <c r="DZ716" s="88"/>
      <c r="EA716" s="88"/>
      <c r="EB716" s="88"/>
      <c r="EC716" s="88"/>
      <c r="ED716" s="88"/>
      <c r="EE716" s="88"/>
      <c r="EF716" s="88"/>
      <c r="EG716" s="88"/>
    </row>
    <row r="717" spans="22:137" s="65" customFormat="1" x14ac:dyDescent="0.25">
      <c r="V717" s="631"/>
      <c r="AA717" s="632"/>
      <c r="AB717" s="632"/>
      <c r="AD717" s="632"/>
      <c r="AE717" s="633"/>
      <c r="AH717" s="634"/>
      <c r="AI717" s="634"/>
      <c r="AK717" s="632"/>
      <c r="AR717" s="632"/>
      <c r="AV717" s="632"/>
      <c r="AX717" s="632"/>
      <c r="BB717" s="632"/>
      <c r="BC717" s="632"/>
      <c r="BE717" s="632"/>
      <c r="BH717" s="67"/>
      <c r="BI717" s="635"/>
      <c r="BJ717" s="636"/>
      <c r="BK717" s="636"/>
      <c r="BL717" s="636"/>
      <c r="BM717" s="102"/>
      <c r="BN717" s="102"/>
      <c r="BO717" s="102"/>
      <c r="BP717" s="636"/>
      <c r="BQ717" s="636"/>
      <c r="BR717" s="636"/>
      <c r="BS717" s="636"/>
      <c r="BT717" s="636"/>
      <c r="BU717" s="636"/>
      <c r="BV717" s="636"/>
      <c r="BW717" s="636"/>
      <c r="BX717" s="636"/>
      <c r="BY717" s="636"/>
      <c r="BZ717" s="636"/>
      <c r="CA717" s="636"/>
      <c r="CB717" s="637"/>
      <c r="CC717" s="636"/>
      <c r="CD717" s="636"/>
      <c r="CE717" s="637"/>
      <c r="CF717" s="637"/>
      <c r="CG717" s="637"/>
      <c r="CH717" s="637"/>
      <c r="CI717" s="636"/>
      <c r="CJ717" s="636"/>
      <c r="CK717" s="637"/>
      <c r="CL717" s="637"/>
      <c r="CM717" s="637"/>
      <c r="CN717" s="705"/>
      <c r="CO717" s="88"/>
      <c r="CP717" s="88"/>
      <c r="CQ717" s="88"/>
      <c r="CR717" s="67"/>
      <c r="CS717" s="67"/>
      <c r="CT717" s="67"/>
      <c r="CU717" s="67"/>
      <c r="CV717" s="67"/>
      <c r="CW717" s="67"/>
      <c r="CX717" s="67"/>
      <c r="CY717" s="67"/>
      <c r="CZ717" s="67"/>
      <c r="DA717" s="67"/>
      <c r="DB717" s="67"/>
      <c r="DC717" s="67"/>
      <c r="DD717" s="67"/>
      <c r="DE717" s="67"/>
      <c r="DF717" s="67"/>
      <c r="DG717" s="67"/>
      <c r="DH717" s="67"/>
      <c r="DI717" s="67"/>
      <c r="DJ717" s="67"/>
      <c r="DK717" s="67"/>
      <c r="DL717" s="67"/>
      <c r="DM717" s="67"/>
      <c r="DN717" s="67"/>
      <c r="DO717" s="67"/>
      <c r="DP717" s="67"/>
      <c r="DQ717" s="67"/>
      <c r="DR717" s="67"/>
      <c r="DS717" s="67"/>
      <c r="DT717" s="67"/>
      <c r="DU717" s="67"/>
      <c r="DV717" s="67"/>
      <c r="DW717" s="67"/>
      <c r="DX717" s="67"/>
      <c r="DY717" s="67"/>
      <c r="DZ717" s="88"/>
      <c r="EA717" s="88"/>
      <c r="EB717" s="88"/>
      <c r="EC717" s="88"/>
      <c r="ED717" s="88"/>
      <c r="EE717" s="88"/>
      <c r="EF717" s="88"/>
      <c r="EG717" s="88"/>
    </row>
    <row r="718" spans="22:137" s="65" customFormat="1" x14ac:dyDescent="0.25">
      <c r="V718" s="631"/>
      <c r="AA718" s="632"/>
      <c r="AB718" s="632"/>
      <c r="AD718" s="632"/>
      <c r="AE718" s="633"/>
      <c r="AH718" s="634"/>
      <c r="AI718" s="634"/>
      <c r="AK718" s="632"/>
      <c r="AR718" s="632"/>
      <c r="AV718" s="632"/>
      <c r="AX718" s="632"/>
      <c r="BB718" s="632"/>
      <c r="BC718" s="632"/>
      <c r="BE718" s="632"/>
      <c r="BH718" s="67"/>
      <c r="BI718" s="635"/>
      <c r="BJ718" s="636"/>
      <c r="BK718" s="636"/>
      <c r="BL718" s="636"/>
      <c r="BM718" s="102"/>
      <c r="BN718" s="102"/>
      <c r="BO718" s="102"/>
      <c r="BP718" s="636"/>
      <c r="BQ718" s="636"/>
      <c r="BR718" s="636"/>
      <c r="BS718" s="636"/>
      <c r="BT718" s="636"/>
      <c r="BU718" s="636"/>
      <c r="BV718" s="636"/>
      <c r="BW718" s="636"/>
      <c r="BX718" s="636"/>
      <c r="BY718" s="636"/>
      <c r="BZ718" s="636"/>
      <c r="CA718" s="636"/>
      <c r="CB718" s="637"/>
      <c r="CC718" s="636"/>
      <c r="CD718" s="636"/>
      <c r="CE718" s="637"/>
      <c r="CF718" s="637"/>
      <c r="CG718" s="637"/>
      <c r="CH718" s="637"/>
      <c r="CI718" s="636"/>
      <c r="CJ718" s="636"/>
      <c r="CK718" s="637"/>
      <c r="CL718" s="637"/>
      <c r="CM718" s="637"/>
      <c r="CN718" s="705"/>
      <c r="CO718" s="88"/>
      <c r="CP718" s="88"/>
      <c r="CQ718" s="88"/>
      <c r="CR718" s="67"/>
      <c r="CS718" s="67"/>
      <c r="CT718" s="67"/>
      <c r="CU718" s="67"/>
      <c r="CV718" s="67"/>
      <c r="CW718" s="67"/>
      <c r="CX718" s="67"/>
      <c r="CY718" s="67"/>
      <c r="CZ718" s="67"/>
      <c r="DA718" s="67"/>
      <c r="DB718" s="67"/>
      <c r="DC718" s="67"/>
      <c r="DD718" s="67"/>
      <c r="DE718" s="67"/>
      <c r="DF718" s="67"/>
      <c r="DG718" s="67"/>
      <c r="DH718" s="67"/>
      <c r="DI718" s="67"/>
      <c r="DJ718" s="67"/>
      <c r="DK718" s="67"/>
      <c r="DL718" s="67"/>
      <c r="DM718" s="67"/>
      <c r="DN718" s="67"/>
      <c r="DO718" s="67"/>
      <c r="DP718" s="67"/>
      <c r="DQ718" s="67"/>
      <c r="DR718" s="67"/>
      <c r="DS718" s="67"/>
      <c r="DT718" s="67"/>
      <c r="DU718" s="67"/>
      <c r="DV718" s="67"/>
      <c r="DW718" s="67"/>
      <c r="DX718" s="67"/>
      <c r="DY718" s="67"/>
      <c r="DZ718" s="88"/>
      <c r="EA718" s="88"/>
      <c r="EB718" s="88"/>
      <c r="EC718" s="88"/>
      <c r="ED718" s="88"/>
      <c r="EE718" s="88"/>
      <c r="EF718" s="88"/>
      <c r="EG718" s="88"/>
    </row>
    <row r="719" spans="22:137" s="65" customFormat="1" x14ac:dyDescent="0.25">
      <c r="V719" s="631"/>
      <c r="AA719" s="632"/>
      <c r="AB719" s="632"/>
      <c r="AD719" s="632"/>
      <c r="AE719" s="633"/>
      <c r="AH719" s="634"/>
      <c r="AI719" s="634"/>
      <c r="AK719" s="632"/>
      <c r="AR719" s="632"/>
      <c r="AV719" s="632"/>
      <c r="AX719" s="632"/>
      <c r="BB719" s="632"/>
      <c r="BC719" s="632"/>
      <c r="BE719" s="632"/>
      <c r="BH719" s="67"/>
      <c r="BI719" s="635"/>
      <c r="BJ719" s="636"/>
      <c r="BK719" s="636"/>
      <c r="BL719" s="636"/>
      <c r="BM719" s="102"/>
      <c r="BN719" s="102"/>
      <c r="BO719" s="102"/>
      <c r="BP719" s="636"/>
      <c r="BQ719" s="636"/>
      <c r="BR719" s="636"/>
      <c r="BS719" s="636"/>
      <c r="BT719" s="636"/>
      <c r="BU719" s="636"/>
      <c r="BV719" s="636"/>
      <c r="BW719" s="636"/>
      <c r="BX719" s="636"/>
      <c r="BY719" s="636"/>
      <c r="BZ719" s="636"/>
      <c r="CA719" s="636"/>
      <c r="CB719" s="637"/>
      <c r="CC719" s="636"/>
      <c r="CD719" s="636"/>
      <c r="CE719" s="637"/>
      <c r="CF719" s="637"/>
      <c r="CG719" s="637"/>
      <c r="CH719" s="637"/>
      <c r="CI719" s="636"/>
      <c r="CJ719" s="636"/>
      <c r="CK719" s="637"/>
      <c r="CL719" s="637"/>
      <c r="CM719" s="637"/>
      <c r="CN719" s="705"/>
      <c r="CO719" s="88"/>
      <c r="CP719" s="88"/>
      <c r="CQ719" s="88"/>
      <c r="CR719" s="67"/>
      <c r="CS719" s="67"/>
      <c r="CT719" s="67"/>
      <c r="CU719" s="67"/>
      <c r="CV719" s="67"/>
      <c r="CW719" s="67"/>
      <c r="CX719" s="67"/>
      <c r="CY719" s="67"/>
      <c r="CZ719" s="67"/>
      <c r="DA719" s="67"/>
      <c r="DB719" s="67"/>
      <c r="DC719" s="67"/>
      <c r="DD719" s="67"/>
      <c r="DE719" s="67"/>
      <c r="DF719" s="67"/>
      <c r="DG719" s="67"/>
      <c r="DH719" s="67"/>
      <c r="DI719" s="67"/>
      <c r="DJ719" s="67"/>
      <c r="DK719" s="67"/>
      <c r="DL719" s="67"/>
      <c r="DM719" s="67"/>
      <c r="DN719" s="67"/>
      <c r="DO719" s="67"/>
      <c r="DP719" s="67"/>
      <c r="DQ719" s="67"/>
      <c r="DR719" s="67"/>
      <c r="DS719" s="67"/>
      <c r="DT719" s="67"/>
      <c r="DU719" s="67"/>
      <c r="DV719" s="67"/>
      <c r="DW719" s="67"/>
      <c r="DX719" s="67"/>
      <c r="DY719" s="67"/>
      <c r="DZ719" s="88"/>
      <c r="EA719" s="88"/>
      <c r="EB719" s="88"/>
      <c r="EC719" s="88"/>
      <c r="ED719" s="88"/>
      <c r="EE719" s="88"/>
      <c r="EF719" s="88"/>
      <c r="EG719" s="88"/>
    </row>
    <row r="720" spans="22:137" s="65" customFormat="1" x14ac:dyDescent="0.25">
      <c r="V720" s="631"/>
      <c r="AA720" s="632"/>
      <c r="AB720" s="632"/>
      <c r="AD720" s="632"/>
      <c r="AE720" s="633"/>
      <c r="AH720" s="634"/>
      <c r="AI720" s="634"/>
      <c r="AK720" s="632"/>
      <c r="AR720" s="632"/>
      <c r="AV720" s="632"/>
      <c r="AX720" s="632"/>
      <c r="BB720" s="632"/>
      <c r="BC720" s="632"/>
      <c r="BE720" s="632"/>
      <c r="BH720" s="67"/>
      <c r="BI720" s="635"/>
      <c r="BJ720" s="636"/>
      <c r="BK720" s="636"/>
      <c r="BL720" s="636"/>
      <c r="BM720" s="102"/>
      <c r="BN720" s="102"/>
      <c r="BO720" s="102"/>
      <c r="BP720" s="636"/>
      <c r="BQ720" s="636"/>
      <c r="BR720" s="636"/>
      <c r="BS720" s="636"/>
      <c r="BT720" s="636"/>
      <c r="BU720" s="636"/>
      <c r="BV720" s="636"/>
      <c r="BW720" s="636"/>
      <c r="BX720" s="636"/>
      <c r="BY720" s="636"/>
      <c r="BZ720" s="636"/>
      <c r="CA720" s="636"/>
      <c r="CB720" s="637"/>
      <c r="CC720" s="636"/>
      <c r="CD720" s="636"/>
      <c r="CE720" s="637"/>
      <c r="CF720" s="637"/>
      <c r="CG720" s="637"/>
      <c r="CH720" s="637"/>
      <c r="CI720" s="636"/>
      <c r="CJ720" s="636"/>
      <c r="CK720" s="637"/>
      <c r="CL720" s="637"/>
      <c r="CM720" s="637"/>
      <c r="CN720" s="705"/>
      <c r="CO720" s="88"/>
      <c r="CP720" s="88"/>
      <c r="CQ720" s="88"/>
      <c r="CR720" s="67"/>
      <c r="CS720" s="67"/>
      <c r="CT720" s="67"/>
      <c r="CU720" s="67"/>
      <c r="CV720" s="67"/>
      <c r="CW720" s="67"/>
      <c r="CX720" s="67"/>
      <c r="CY720" s="67"/>
      <c r="CZ720" s="67"/>
      <c r="DA720" s="67"/>
      <c r="DB720" s="67"/>
      <c r="DC720" s="67"/>
      <c r="DD720" s="67"/>
      <c r="DE720" s="67"/>
      <c r="DF720" s="67"/>
      <c r="DG720" s="67"/>
      <c r="DH720" s="67"/>
      <c r="DI720" s="67"/>
      <c r="DJ720" s="67"/>
      <c r="DK720" s="67"/>
      <c r="DL720" s="67"/>
      <c r="DM720" s="67"/>
      <c r="DN720" s="67"/>
      <c r="DO720" s="67"/>
      <c r="DP720" s="67"/>
      <c r="DQ720" s="67"/>
      <c r="DR720" s="67"/>
      <c r="DS720" s="67"/>
      <c r="DT720" s="67"/>
      <c r="DU720" s="67"/>
      <c r="DV720" s="67"/>
      <c r="DW720" s="67"/>
      <c r="DX720" s="67"/>
      <c r="DY720" s="67"/>
      <c r="DZ720" s="88"/>
      <c r="EA720" s="88"/>
      <c r="EB720" s="88"/>
      <c r="EC720" s="88"/>
      <c r="ED720" s="88"/>
      <c r="EE720" s="88"/>
      <c r="EF720" s="88"/>
      <c r="EG720" s="88"/>
    </row>
    <row r="721" spans="22:137" s="65" customFormat="1" x14ac:dyDescent="0.25">
      <c r="V721" s="631"/>
      <c r="AA721" s="632"/>
      <c r="AB721" s="632"/>
      <c r="AD721" s="632"/>
      <c r="AE721" s="633"/>
      <c r="AH721" s="634"/>
      <c r="AI721" s="634"/>
      <c r="AK721" s="632"/>
      <c r="AR721" s="632"/>
      <c r="AV721" s="632"/>
      <c r="AX721" s="632"/>
      <c r="BB721" s="632"/>
      <c r="BC721" s="632"/>
      <c r="BE721" s="632"/>
      <c r="BH721" s="67"/>
      <c r="BI721" s="635"/>
      <c r="BJ721" s="636"/>
      <c r="BK721" s="636"/>
      <c r="BL721" s="636"/>
      <c r="BM721" s="102"/>
      <c r="BN721" s="102"/>
      <c r="BO721" s="102"/>
      <c r="BP721" s="636"/>
      <c r="BQ721" s="636"/>
      <c r="BR721" s="636"/>
      <c r="BS721" s="636"/>
      <c r="BT721" s="636"/>
      <c r="BU721" s="636"/>
      <c r="BV721" s="636"/>
      <c r="BW721" s="636"/>
      <c r="BX721" s="636"/>
      <c r="BY721" s="636"/>
      <c r="BZ721" s="636"/>
      <c r="CA721" s="636"/>
      <c r="CB721" s="637"/>
      <c r="CC721" s="636"/>
      <c r="CD721" s="636"/>
      <c r="CE721" s="637"/>
      <c r="CF721" s="637"/>
      <c r="CG721" s="637"/>
      <c r="CH721" s="637"/>
      <c r="CI721" s="636"/>
      <c r="CJ721" s="636"/>
      <c r="CK721" s="637"/>
      <c r="CL721" s="637"/>
      <c r="CM721" s="637"/>
      <c r="CN721" s="705"/>
      <c r="CO721" s="88"/>
      <c r="CP721" s="88"/>
      <c r="CQ721" s="88"/>
      <c r="CR721" s="67"/>
      <c r="CS721" s="67"/>
      <c r="CT721" s="67"/>
      <c r="CU721" s="67"/>
      <c r="CV721" s="67"/>
      <c r="CW721" s="67"/>
      <c r="CX721" s="67"/>
      <c r="CY721" s="67"/>
      <c r="CZ721" s="67"/>
      <c r="DA721" s="67"/>
      <c r="DB721" s="67"/>
      <c r="DC721" s="67"/>
      <c r="DD721" s="67"/>
      <c r="DE721" s="67"/>
      <c r="DF721" s="67"/>
      <c r="DG721" s="67"/>
      <c r="DH721" s="67"/>
      <c r="DI721" s="67"/>
      <c r="DJ721" s="67"/>
      <c r="DK721" s="67"/>
      <c r="DL721" s="67"/>
      <c r="DM721" s="67"/>
      <c r="DN721" s="67"/>
      <c r="DO721" s="67"/>
      <c r="DP721" s="67"/>
      <c r="DQ721" s="67"/>
      <c r="DR721" s="67"/>
      <c r="DS721" s="67"/>
      <c r="DT721" s="67"/>
      <c r="DU721" s="67"/>
      <c r="DV721" s="67"/>
      <c r="DW721" s="67"/>
      <c r="DX721" s="67"/>
      <c r="DY721" s="67"/>
      <c r="DZ721" s="88"/>
      <c r="EA721" s="88"/>
      <c r="EB721" s="88"/>
      <c r="EC721" s="88"/>
      <c r="ED721" s="88"/>
      <c r="EE721" s="88"/>
      <c r="EF721" s="88"/>
      <c r="EG721" s="88"/>
    </row>
    <row r="722" spans="22:137" s="65" customFormat="1" x14ac:dyDescent="0.25">
      <c r="V722" s="631"/>
      <c r="AA722" s="632"/>
      <c r="AB722" s="632"/>
      <c r="AD722" s="632"/>
      <c r="AE722" s="633"/>
      <c r="AH722" s="634"/>
      <c r="AI722" s="634"/>
      <c r="AK722" s="632"/>
      <c r="AR722" s="632"/>
      <c r="AV722" s="632"/>
      <c r="AX722" s="632"/>
      <c r="BB722" s="632"/>
      <c r="BC722" s="632"/>
      <c r="BE722" s="632"/>
      <c r="BH722" s="67"/>
      <c r="BI722" s="635"/>
      <c r="BJ722" s="636"/>
      <c r="BK722" s="636"/>
      <c r="BL722" s="636"/>
      <c r="BM722" s="102"/>
      <c r="BN722" s="102"/>
      <c r="BO722" s="102"/>
      <c r="BP722" s="636"/>
      <c r="BQ722" s="636"/>
      <c r="BR722" s="636"/>
      <c r="BS722" s="636"/>
      <c r="BT722" s="636"/>
      <c r="BU722" s="636"/>
      <c r="BV722" s="636"/>
      <c r="BW722" s="636"/>
      <c r="BX722" s="636"/>
      <c r="BY722" s="636"/>
      <c r="BZ722" s="636"/>
      <c r="CA722" s="636"/>
      <c r="CB722" s="637"/>
      <c r="CC722" s="636"/>
      <c r="CD722" s="636"/>
      <c r="CE722" s="637"/>
      <c r="CF722" s="637"/>
      <c r="CG722" s="637"/>
      <c r="CH722" s="637"/>
      <c r="CI722" s="636"/>
      <c r="CJ722" s="636"/>
      <c r="CK722" s="637"/>
      <c r="CL722" s="637"/>
      <c r="CM722" s="637"/>
      <c r="CN722" s="705"/>
      <c r="CO722" s="88"/>
      <c r="CP722" s="88"/>
      <c r="CQ722" s="88"/>
      <c r="CR722" s="67"/>
      <c r="CS722" s="67"/>
      <c r="CT722" s="67"/>
      <c r="CU722" s="67"/>
      <c r="CV722" s="67"/>
      <c r="CW722" s="67"/>
      <c r="CX722" s="67"/>
      <c r="CY722" s="67"/>
      <c r="CZ722" s="67"/>
      <c r="DA722" s="67"/>
      <c r="DB722" s="67"/>
      <c r="DC722" s="67"/>
      <c r="DD722" s="67"/>
      <c r="DE722" s="67"/>
      <c r="DF722" s="67"/>
      <c r="DG722" s="67"/>
      <c r="DH722" s="67"/>
      <c r="DI722" s="67"/>
      <c r="DJ722" s="67"/>
      <c r="DK722" s="67"/>
      <c r="DL722" s="67"/>
      <c r="DM722" s="67"/>
      <c r="DN722" s="67"/>
      <c r="DO722" s="67"/>
      <c r="DP722" s="67"/>
      <c r="DQ722" s="67"/>
      <c r="DR722" s="67"/>
      <c r="DS722" s="67"/>
      <c r="DT722" s="67"/>
      <c r="DU722" s="67"/>
      <c r="DV722" s="67"/>
      <c r="DW722" s="67"/>
      <c r="DX722" s="67"/>
      <c r="DY722" s="67"/>
      <c r="DZ722" s="88"/>
      <c r="EA722" s="88"/>
      <c r="EB722" s="88"/>
      <c r="EC722" s="88"/>
      <c r="ED722" s="88"/>
      <c r="EE722" s="88"/>
      <c r="EF722" s="88"/>
      <c r="EG722" s="88"/>
    </row>
    <row r="723" spans="22:137" s="65" customFormat="1" x14ac:dyDescent="0.25">
      <c r="V723" s="631"/>
      <c r="AA723" s="632"/>
      <c r="AB723" s="632"/>
      <c r="AD723" s="632"/>
      <c r="AE723" s="633"/>
      <c r="AH723" s="634"/>
      <c r="AI723" s="634"/>
      <c r="AK723" s="632"/>
      <c r="AR723" s="632"/>
      <c r="AV723" s="632"/>
      <c r="AX723" s="632"/>
      <c r="BB723" s="632"/>
      <c r="BC723" s="632"/>
      <c r="BE723" s="632"/>
      <c r="BH723" s="67"/>
      <c r="BI723" s="635"/>
      <c r="BJ723" s="636"/>
      <c r="BK723" s="636"/>
      <c r="BL723" s="636"/>
      <c r="BM723" s="102"/>
      <c r="BN723" s="102"/>
      <c r="BO723" s="102"/>
      <c r="BP723" s="636"/>
      <c r="BQ723" s="636"/>
      <c r="BR723" s="636"/>
      <c r="BS723" s="636"/>
      <c r="BT723" s="636"/>
      <c r="BU723" s="636"/>
      <c r="BV723" s="636"/>
      <c r="BW723" s="636"/>
      <c r="BX723" s="636"/>
      <c r="BY723" s="636"/>
      <c r="BZ723" s="636"/>
      <c r="CA723" s="636"/>
      <c r="CB723" s="637"/>
      <c r="CC723" s="636"/>
      <c r="CD723" s="636"/>
      <c r="CE723" s="637"/>
      <c r="CF723" s="637"/>
      <c r="CG723" s="637"/>
      <c r="CH723" s="637"/>
      <c r="CI723" s="636"/>
      <c r="CJ723" s="636"/>
      <c r="CK723" s="637"/>
      <c r="CL723" s="637"/>
      <c r="CM723" s="637"/>
      <c r="CN723" s="705"/>
      <c r="CO723" s="88"/>
      <c r="CP723" s="88"/>
      <c r="CQ723" s="88"/>
      <c r="CR723" s="67"/>
      <c r="CS723" s="67"/>
      <c r="CT723" s="67"/>
      <c r="CU723" s="67"/>
      <c r="CV723" s="67"/>
      <c r="CW723" s="67"/>
      <c r="CX723" s="67"/>
      <c r="CY723" s="67"/>
      <c r="CZ723" s="67"/>
      <c r="DA723" s="67"/>
      <c r="DB723" s="67"/>
      <c r="DC723" s="67"/>
      <c r="DD723" s="67"/>
      <c r="DE723" s="67"/>
      <c r="DF723" s="67"/>
      <c r="DG723" s="67"/>
      <c r="DH723" s="67"/>
      <c r="DI723" s="67"/>
      <c r="DJ723" s="67"/>
      <c r="DK723" s="67"/>
      <c r="DL723" s="67"/>
      <c r="DM723" s="67"/>
      <c r="DN723" s="67"/>
      <c r="DO723" s="67"/>
      <c r="DP723" s="67"/>
      <c r="DQ723" s="67"/>
      <c r="DR723" s="67"/>
      <c r="DS723" s="67"/>
      <c r="DT723" s="67"/>
      <c r="DU723" s="67"/>
      <c r="DV723" s="67"/>
      <c r="DW723" s="67"/>
      <c r="DX723" s="67"/>
      <c r="DY723" s="67"/>
      <c r="DZ723" s="88"/>
      <c r="EA723" s="88"/>
      <c r="EB723" s="88"/>
      <c r="EC723" s="88"/>
      <c r="ED723" s="88"/>
      <c r="EE723" s="88"/>
      <c r="EF723" s="88"/>
      <c r="EG723" s="88"/>
    </row>
    <row r="724" spans="22:137" s="65" customFormat="1" x14ac:dyDescent="0.25">
      <c r="V724" s="631"/>
      <c r="AA724" s="632"/>
      <c r="AB724" s="632"/>
      <c r="AD724" s="632"/>
      <c r="AE724" s="633"/>
      <c r="AH724" s="634"/>
      <c r="AI724" s="634"/>
      <c r="AK724" s="632"/>
      <c r="AR724" s="632"/>
      <c r="AV724" s="632"/>
      <c r="AX724" s="632"/>
      <c r="BB724" s="632"/>
      <c r="BC724" s="632"/>
      <c r="BE724" s="632"/>
      <c r="BH724" s="67"/>
      <c r="BI724" s="635"/>
      <c r="BJ724" s="636"/>
      <c r="BK724" s="636"/>
      <c r="BL724" s="636"/>
      <c r="BM724" s="102"/>
      <c r="BN724" s="102"/>
      <c r="BO724" s="102"/>
      <c r="BP724" s="636"/>
      <c r="BQ724" s="636"/>
      <c r="BR724" s="636"/>
      <c r="BS724" s="636"/>
      <c r="BT724" s="636"/>
      <c r="BU724" s="636"/>
      <c r="BV724" s="636"/>
      <c r="BW724" s="636"/>
      <c r="BX724" s="636"/>
      <c r="BY724" s="636"/>
      <c r="BZ724" s="636"/>
      <c r="CA724" s="636"/>
      <c r="CB724" s="637"/>
      <c r="CC724" s="636"/>
      <c r="CD724" s="636"/>
      <c r="CE724" s="637"/>
      <c r="CF724" s="637"/>
      <c r="CG724" s="637"/>
      <c r="CH724" s="637"/>
      <c r="CI724" s="636"/>
      <c r="CJ724" s="636"/>
      <c r="CK724" s="637"/>
      <c r="CL724" s="637"/>
      <c r="CM724" s="637"/>
      <c r="CN724" s="705"/>
      <c r="CO724" s="88"/>
      <c r="CP724" s="88"/>
      <c r="CQ724" s="88"/>
      <c r="CR724" s="67"/>
      <c r="CS724" s="67"/>
      <c r="CT724" s="67"/>
      <c r="CU724" s="67"/>
      <c r="CV724" s="67"/>
      <c r="CW724" s="67"/>
      <c r="CX724" s="67"/>
      <c r="CY724" s="67"/>
      <c r="CZ724" s="67"/>
      <c r="DA724" s="67"/>
      <c r="DB724" s="67"/>
      <c r="DC724" s="67"/>
      <c r="DD724" s="67"/>
      <c r="DE724" s="67"/>
      <c r="DF724" s="67"/>
      <c r="DG724" s="67"/>
      <c r="DH724" s="67"/>
      <c r="DI724" s="67"/>
      <c r="DJ724" s="67"/>
      <c r="DK724" s="67"/>
      <c r="DL724" s="67"/>
      <c r="DM724" s="67"/>
      <c r="DN724" s="67"/>
      <c r="DO724" s="67"/>
      <c r="DP724" s="67"/>
      <c r="DQ724" s="67"/>
      <c r="DR724" s="67"/>
      <c r="DS724" s="67"/>
      <c r="DT724" s="67"/>
      <c r="DU724" s="67"/>
      <c r="DV724" s="67"/>
      <c r="DW724" s="67"/>
      <c r="DX724" s="67"/>
      <c r="DY724" s="67"/>
      <c r="DZ724" s="88"/>
      <c r="EA724" s="88"/>
      <c r="EB724" s="88"/>
      <c r="EC724" s="88"/>
      <c r="ED724" s="88"/>
      <c r="EE724" s="88"/>
      <c r="EF724" s="88"/>
      <c r="EG724" s="88"/>
    </row>
    <row r="725" spans="22:137" s="65" customFormat="1" x14ac:dyDescent="0.25">
      <c r="V725" s="631"/>
      <c r="AA725" s="632"/>
      <c r="AB725" s="632"/>
      <c r="AD725" s="632"/>
      <c r="AE725" s="633"/>
      <c r="AH725" s="634"/>
      <c r="AI725" s="634"/>
      <c r="AK725" s="632"/>
      <c r="AR725" s="632"/>
      <c r="AV725" s="632"/>
      <c r="AX725" s="632"/>
      <c r="BB725" s="632"/>
      <c r="BC725" s="632"/>
      <c r="BE725" s="632"/>
      <c r="BH725" s="67"/>
      <c r="BI725" s="635"/>
      <c r="BJ725" s="636"/>
      <c r="BK725" s="636"/>
      <c r="BL725" s="636"/>
      <c r="BM725" s="102"/>
      <c r="BN725" s="102"/>
      <c r="BO725" s="102"/>
      <c r="BP725" s="636"/>
      <c r="BQ725" s="636"/>
      <c r="BR725" s="636"/>
      <c r="BS725" s="636"/>
      <c r="BT725" s="636"/>
      <c r="BU725" s="636"/>
      <c r="BV725" s="636"/>
      <c r="BW725" s="636"/>
      <c r="BX725" s="636"/>
      <c r="BY725" s="636"/>
      <c r="BZ725" s="636"/>
      <c r="CA725" s="636"/>
      <c r="CB725" s="637"/>
      <c r="CC725" s="636"/>
      <c r="CD725" s="636"/>
      <c r="CE725" s="637"/>
      <c r="CF725" s="637"/>
      <c r="CG725" s="637"/>
      <c r="CH725" s="637"/>
      <c r="CI725" s="636"/>
      <c r="CJ725" s="636"/>
      <c r="CK725" s="637"/>
      <c r="CL725" s="637"/>
      <c r="CM725" s="637"/>
      <c r="CN725" s="705"/>
      <c r="CO725" s="88"/>
      <c r="CP725" s="88"/>
      <c r="CQ725" s="88"/>
      <c r="CR725" s="67"/>
      <c r="CS725" s="67"/>
      <c r="CT725" s="67"/>
      <c r="CU725" s="67"/>
      <c r="CV725" s="67"/>
      <c r="CW725" s="67"/>
      <c r="CX725" s="67"/>
      <c r="CY725" s="67"/>
      <c r="CZ725" s="67"/>
      <c r="DA725" s="67"/>
      <c r="DB725" s="67"/>
      <c r="DC725" s="67"/>
      <c r="DD725" s="67"/>
      <c r="DE725" s="67"/>
      <c r="DF725" s="67"/>
      <c r="DG725" s="67"/>
      <c r="DH725" s="67"/>
      <c r="DI725" s="67"/>
      <c r="DJ725" s="67"/>
      <c r="DK725" s="67"/>
      <c r="DL725" s="67"/>
      <c r="DM725" s="67"/>
      <c r="DN725" s="67"/>
      <c r="DO725" s="67"/>
      <c r="DP725" s="67"/>
      <c r="DQ725" s="67"/>
      <c r="DR725" s="67"/>
      <c r="DS725" s="67"/>
      <c r="DT725" s="67"/>
      <c r="DU725" s="67"/>
      <c r="DV725" s="67"/>
      <c r="DW725" s="67"/>
      <c r="DX725" s="67"/>
      <c r="DY725" s="67"/>
      <c r="DZ725" s="88"/>
      <c r="EA725" s="88"/>
      <c r="EB725" s="88"/>
      <c r="EC725" s="88"/>
      <c r="ED725" s="88"/>
      <c r="EE725" s="88"/>
      <c r="EF725" s="88"/>
      <c r="EG725" s="88"/>
    </row>
    <row r="726" spans="22:137" s="65" customFormat="1" x14ac:dyDescent="0.25">
      <c r="V726" s="631"/>
      <c r="AA726" s="632"/>
      <c r="AB726" s="632"/>
      <c r="AD726" s="632"/>
      <c r="AE726" s="633"/>
      <c r="AH726" s="634"/>
      <c r="AI726" s="634"/>
      <c r="AK726" s="632"/>
      <c r="AR726" s="632"/>
      <c r="AV726" s="632"/>
      <c r="AX726" s="632"/>
      <c r="BB726" s="632"/>
      <c r="BC726" s="632"/>
      <c r="BE726" s="632"/>
      <c r="BH726" s="67"/>
      <c r="BI726" s="635"/>
      <c r="BJ726" s="636"/>
      <c r="BK726" s="636"/>
      <c r="BL726" s="636"/>
      <c r="BM726" s="102"/>
      <c r="BN726" s="102"/>
      <c r="BO726" s="102"/>
      <c r="BP726" s="636"/>
      <c r="BQ726" s="636"/>
      <c r="BR726" s="636"/>
      <c r="BS726" s="636"/>
      <c r="BT726" s="636"/>
      <c r="BU726" s="636"/>
      <c r="BV726" s="636"/>
      <c r="BW726" s="636"/>
      <c r="BX726" s="636"/>
      <c r="BY726" s="636"/>
      <c r="BZ726" s="636"/>
      <c r="CA726" s="636"/>
      <c r="CB726" s="637"/>
      <c r="CC726" s="636"/>
      <c r="CD726" s="636"/>
      <c r="CE726" s="637"/>
      <c r="CF726" s="637"/>
      <c r="CG726" s="637"/>
      <c r="CH726" s="637"/>
      <c r="CI726" s="636"/>
      <c r="CJ726" s="636"/>
      <c r="CK726" s="637"/>
      <c r="CL726" s="637"/>
      <c r="CM726" s="637"/>
      <c r="CN726" s="705"/>
      <c r="CO726" s="88"/>
      <c r="CP726" s="88"/>
      <c r="CQ726" s="88"/>
      <c r="CR726" s="67"/>
      <c r="CS726" s="67"/>
      <c r="CT726" s="67"/>
      <c r="CU726" s="67"/>
      <c r="CV726" s="67"/>
      <c r="CW726" s="67"/>
      <c r="CX726" s="67"/>
      <c r="CY726" s="67"/>
      <c r="CZ726" s="67"/>
      <c r="DA726" s="67"/>
      <c r="DB726" s="67"/>
      <c r="DC726" s="67"/>
      <c r="DD726" s="67"/>
      <c r="DE726" s="67"/>
      <c r="DF726" s="67"/>
      <c r="DG726" s="67"/>
      <c r="DH726" s="67"/>
      <c r="DI726" s="67"/>
      <c r="DJ726" s="67"/>
      <c r="DK726" s="67"/>
      <c r="DL726" s="67"/>
      <c r="DM726" s="67"/>
      <c r="DN726" s="67"/>
      <c r="DO726" s="67"/>
      <c r="DP726" s="67"/>
      <c r="DQ726" s="67"/>
      <c r="DR726" s="67"/>
      <c r="DS726" s="67"/>
      <c r="DT726" s="67"/>
      <c r="DU726" s="67"/>
      <c r="DV726" s="67"/>
      <c r="DW726" s="67"/>
      <c r="DX726" s="67"/>
      <c r="DY726" s="67"/>
      <c r="DZ726" s="88"/>
      <c r="EA726" s="88"/>
      <c r="EB726" s="88"/>
      <c r="EC726" s="88"/>
      <c r="ED726" s="88"/>
      <c r="EE726" s="88"/>
      <c r="EF726" s="88"/>
      <c r="EG726" s="88"/>
    </row>
    <row r="727" spans="22:137" s="65" customFormat="1" x14ac:dyDescent="0.25">
      <c r="V727" s="631"/>
      <c r="AA727" s="632"/>
      <c r="AB727" s="632"/>
      <c r="AD727" s="632"/>
      <c r="AE727" s="633"/>
      <c r="AH727" s="634"/>
      <c r="AI727" s="634"/>
      <c r="AK727" s="632"/>
      <c r="AR727" s="632"/>
      <c r="AV727" s="632"/>
      <c r="AX727" s="632"/>
      <c r="BB727" s="632"/>
      <c r="BC727" s="632"/>
      <c r="BE727" s="632"/>
      <c r="BH727" s="67"/>
      <c r="BI727" s="635"/>
      <c r="BJ727" s="636"/>
      <c r="BK727" s="636"/>
      <c r="BL727" s="636"/>
      <c r="BM727" s="102"/>
      <c r="BN727" s="102"/>
      <c r="BO727" s="102"/>
      <c r="BP727" s="636"/>
      <c r="BQ727" s="636"/>
      <c r="BR727" s="636"/>
      <c r="BS727" s="636"/>
      <c r="BT727" s="636"/>
      <c r="BU727" s="636"/>
      <c r="BV727" s="636"/>
      <c r="BW727" s="636"/>
      <c r="BX727" s="636"/>
      <c r="BY727" s="636"/>
      <c r="BZ727" s="636"/>
      <c r="CA727" s="636"/>
      <c r="CB727" s="637"/>
      <c r="CC727" s="636"/>
      <c r="CD727" s="636"/>
      <c r="CE727" s="637"/>
      <c r="CF727" s="637"/>
      <c r="CG727" s="637"/>
      <c r="CH727" s="637"/>
      <c r="CI727" s="636"/>
      <c r="CJ727" s="636"/>
      <c r="CK727" s="637"/>
      <c r="CL727" s="637"/>
      <c r="CM727" s="637"/>
      <c r="CN727" s="705"/>
      <c r="CO727" s="88"/>
      <c r="CP727" s="88"/>
      <c r="CQ727" s="88"/>
      <c r="CR727" s="67"/>
      <c r="CS727" s="67"/>
      <c r="CT727" s="67"/>
      <c r="CU727" s="67"/>
      <c r="CV727" s="67"/>
      <c r="CW727" s="67"/>
      <c r="CX727" s="67"/>
      <c r="CY727" s="67"/>
      <c r="CZ727" s="67"/>
      <c r="DA727" s="67"/>
      <c r="DB727" s="67"/>
      <c r="DC727" s="67"/>
      <c r="DD727" s="67"/>
      <c r="DE727" s="67"/>
      <c r="DF727" s="67"/>
      <c r="DG727" s="67"/>
      <c r="DH727" s="67"/>
      <c r="DI727" s="67"/>
      <c r="DJ727" s="67"/>
      <c r="DK727" s="67"/>
      <c r="DL727" s="67"/>
      <c r="DM727" s="67"/>
      <c r="DN727" s="67"/>
      <c r="DO727" s="67"/>
      <c r="DP727" s="67"/>
      <c r="DQ727" s="67"/>
      <c r="DR727" s="67"/>
      <c r="DS727" s="67"/>
      <c r="DT727" s="67"/>
      <c r="DU727" s="67"/>
      <c r="DV727" s="67"/>
      <c r="DW727" s="67"/>
      <c r="DX727" s="67"/>
      <c r="DY727" s="67"/>
      <c r="DZ727" s="88"/>
      <c r="EA727" s="88"/>
      <c r="EB727" s="88"/>
      <c r="EC727" s="88"/>
      <c r="ED727" s="88"/>
      <c r="EE727" s="88"/>
      <c r="EF727" s="88"/>
      <c r="EG727" s="88"/>
    </row>
    <row r="728" spans="22:137" s="65" customFormat="1" x14ac:dyDescent="0.25">
      <c r="V728" s="631"/>
      <c r="AA728" s="632"/>
      <c r="AB728" s="632"/>
      <c r="AD728" s="632"/>
      <c r="AE728" s="633"/>
      <c r="AH728" s="634"/>
      <c r="AI728" s="634"/>
      <c r="AK728" s="632"/>
      <c r="AR728" s="632"/>
      <c r="AV728" s="632"/>
      <c r="AX728" s="632"/>
      <c r="BB728" s="632"/>
      <c r="BC728" s="632"/>
      <c r="BE728" s="632"/>
      <c r="BH728" s="67"/>
      <c r="BI728" s="635"/>
      <c r="BJ728" s="636"/>
      <c r="BK728" s="636"/>
      <c r="BL728" s="636"/>
      <c r="BM728" s="102"/>
      <c r="BN728" s="102"/>
      <c r="BO728" s="102"/>
      <c r="BP728" s="636"/>
      <c r="BQ728" s="636"/>
      <c r="BR728" s="636"/>
      <c r="BS728" s="636"/>
      <c r="BT728" s="636"/>
      <c r="BU728" s="636"/>
      <c r="BV728" s="636"/>
      <c r="BW728" s="636"/>
      <c r="BX728" s="636"/>
      <c r="BY728" s="636"/>
      <c r="BZ728" s="636"/>
      <c r="CA728" s="636"/>
      <c r="CB728" s="637"/>
      <c r="CC728" s="636"/>
      <c r="CD728" s="636"/>
      <c r="CE728" s="637"/>
      <c r="CF728" s="637"/>
      <c r="CG728" s="637"/>
      <c r="CH728" s="637"/>
      <c r="CI728" s="636"/>
      <c r="CJ728" s="636"/>
      <c r="CK728" s="637"/>
      <c r="CL728" s="637"/>
      <c r="CM728" s="637"/>
      <c r="CN728" s="705"/>
      <c r="CO728" s="88"/>
      <c r="CP728" s="88"/>
      <c r="CQ728" s="88"/>
      <c r="CR728" s="67"/>
      <c r="CS728" s="67"/>
      <c r="CT728" s="67"/>
      <c r="CU728" s="67"/>
      <c r="CV728" s="67"/>
      <c r="CW728" s="67"/>
      <c r="CX728" s="67"/>
      <c r="CY728" s="67"/>
      <c r="CZ728" s="67"/>
      <c r="DA728" s="67"/>
      <c r="DB728" s="67"/>
      <c r="DC728" s="67"/>
      <c r="DD728" s="67"/>
      <c r="DE728" s="67"/>
      <c r="DF728" s="67"/>
      <c r="DG728" s="67"/>
      <c r="DH728" s="67"/>
      <c r="DI728" s="67"/>
      <c r="DJ728" s="67"/>
      <c r="DK728" s="67"/>
      <c r="DL728" s="67"/>
      <c r="DM728" s="67"/>
      <c r="DN728" s="67"/>
      <c r="DO728" s="67"/>
      <c r="DP728" s="67"/>
      <c r="DQ728" s="67"/>
      <c r="DR728" s="67"/>
      <c r="DS728" s="67"/>
      <c r="DT728" s="67"/>
      <c r="DU728" s="67"/>
      <c r="DV728" s="67"/>
      <c r="DW728" s="67"/>
      <c r="DX728" s="67"/>
      <c r="DY728" s="67"/>
      <c r="DZ728" s="88"/>
      <c r="EA728" s="88"/>
      <c r="EB728" s="88"/>
      <c r="EC728" s="88"/>
      <c r="ED728" s="88"/>
      <c r="EE728" s="88"/>
      <c r="EF728" s="88"/>
      <c r="EG728" s="88"/>
    </row>
    <row r="729" spans="22:137" s="65" customFormat="1" x14ac:dyDescent="0.25">
      <c r="V729" s="631"/>
      <c r="AA729" s="632"/>
      <c r="AB729" s="632"/>
      <c r="AD729" s="632"/>
      <c r="AE729" s="633"/>
      <c r="AH729" s="634"/>
      <c r="AI729" s="634"/>
      <c r="AK729" s="632"/>
      <c r="AR729" s="632"/>
      <c r="AV729" s="632"/>
      <c r="AX729" s="632"/>
      <c r="BB729" s="632"/>
      <c r="BC729" s="632"/>
      <c r="BE729" s="632"/>
      <c r="BH729" s="67"/>
      <c r="BI729" s="635"/>
      <c r="BJ729" s="636"/>
      <c r="BK729" s="636"/>
      <c r="BL729" s="636"/>
      <c r="BM729" s="102"/>
      <c r="BN729" s="102"/>
      <c r="BO729" s="102"/>
      <c r="BP729" s="636"/>
      <c r="BQ729" s="636"/>
      <c r="BR729" s="636"/>
      <c r="BS729" s="636"/>
      <c r="BT729" s="636"/>
      <c r="BU729" s="636"/>
      <c r="BV729" s="636"/>
      <c r="BW729" s="636"/>
      <c r="BX729" s="636"/>
      <c r="BY729" s="636"/>
      <c r="BZ729" s="636"/>
      <c r="CA729" s="636"/>
      <c r="CB729" s="637"/>
      <c r="CC729" s="636"/>
      <c r="CD729" s="636"/>
      <c r="CE729" s="637"/>
      <c r="CF729" s="637"/>
      <c r="CG729" s="637"/>
      <c r="CH729" s="637"/>
      <c r="CI729" s="636"/>
      <c r="CJ729" s="636"/>
      <c r="CK729" s="637"/>
      <c r="CL729" s="637"/>
      <c r="CM729" s="637"/>
      <c r="CN729" s="705"/>
      <c r="CO729" s="88"/>
      <c r="CP729" s="88"/>
      <c r="CQ729" s="88"/>
      <c r="CR729" s="67"/>
      <c r="CS729" s="67"/>
      <c r="CT729" s="67"/>
      <c r="CU729" s="67"/>
      <c r="CV729" s="67"/>
      <c r="CW729" s="67"/>
      <c r="CX729" s="67"/>
      <c r="CY729" s="67"/>
      <c r="CZ729" s="67"/>
      <c r="DA729" s="67"/>
      <c r="DB729" s="67"/>
      <c r="DC729" s="67"/>
      <c r="DD729" s="67"/>
      <c r="DE729" s="67"/>
      <c r="DF729" s="67"/>
      <c r="DG729" s="67"/>
      <c r="DH729" s="67"/>
      <c r="DI729" s="67"/>
      <c r="DJ729" s="67"/>
      <c r="DK729" s="67"/>
      <c r="DL729" s="67"/>
      <c r="DM729" s="67"/>
      <c r="DN729" s="67"/>
      <c r="DO729" s="67"/>
      <c r="DP729" s="67"/>
      <c r="DQ729" s="67"/>
      <c r="DR729" s="67"/>
      <c r="DS729" s="67"/>
      <c r="DT729" s="67"/>
      <c r="DU729" s="67"/>
      <c r="DV729" s="67"/>
      <c r="DW729" s="67"/>
      <c r="DX729" s="67"/>
      <c r="DY729" s="67"/>
      <c r="DZ729" s="88"/>
      <c r="EA729" s="88"/>
      <c r="EB729" s="88"/>
      <c r="EC729" s="88"/>
      <c r="ED729" s="88"/>
      <c r="EE729" s="88"/>
      <c r="EF729" s="88"/>
      <c r="EG729" s="88"/>
    </row>
    <row r="730" spans="22:137" s="65" customFormat="1" x14ac:dyDescent="0.25">
      <c r="V730" s="631"/>
      <c r="AA730" s="632"/>
      <c r="AB730" s="632"/>
      <c r="AD730" s="632"/>
      <c r="AE730" s="633"/>
      <c r="AH730" s="634"/>
      <c r="AI730" s="634"/>
      <c r="AK730" s="632"/>
      <c r="AR730" s="632"/>
      <c r="AV730" s="632"/>
      <c r="AX730" s="632"/>
      <c r="BB730" s="632"/>
      <c r="BC730" s="632"/>
      <c r="BE730" s="632"/>
      <c r="BH730" s="67"/>
      <c r="BI730" s="635"/>
      <c r="BJ730" s="636"/>
      <c r="BK730" s="636"/>
      <c r="BL730" s="636"/>
      <c r="BM730" s="102"/>
      <c r="BN730" s="102"/>
      <c r="BO730" s="102"/>
      <c r="BP730" s="636"/>
      <c r="BQ730" s="636"/>
      <c r="BR730" s="636"/>
      <c r="BS730" s="636"/>
      <c r="BT730" s="636"/>
      <c r="BU730" s="636"/>
      <c r="BV730" s="636"/>
      <c r="BW730" s="636"/>
      <c r="BX730" s="636"/>
      <c r="BY730" s="636"/>
      <c r="BZ730" s="636"/>
      <c r="CA730" s="636"/>
      <c r="CB730" s="637"/>
      <c r="CC730" s="636"/>
      <c r="CD730" s="636"/>
      <c r="CE730" s="637"/>
      <c r="CF730" s="637"/>
      <c r="CG730" s="637"/>
      <c r="CH730" s="637"/>
      <c r="CI730" s="636"/>
      <c r="CJ730" s="636"/>
      <c r="CK730" s="637"/>
      <c r="CL730" s="637"/>
      <c r="CM730" s="637"/>
      <c r="CN730" s="705"/>
      <c r="CO730" s="88"/>
      <c r="CP730" s="88"/>
      <c r="CQ730" s="88"/>
      <c r="CR730" s="67"/>
      <c r="CS730" s="67"/>
      <c r="CT730" s="67"/>
      <c r="CU730" s="67"/>
      <c r="CV730" s="67"/>
      <c r="CW730" s="67"/>
      <c r="CX730" s="67"/>
      <c r="CY730" s="67"/>
      <c r="CZ730" s="67"/>
      <c r="DA730" s="67"/>
      <c r="DB730" s="67"/>
      <c r="DC730" s="67"/>
      <c r="DD730" s="67"/>
      <c r="DE730" s="67"/>
      <c r="DF730" s="67"/>
      <c r="DG730" s="67"/>
      <c r="DH730" s="67"/>
      <c r="DI730" s="67"/>
      <c r="DJ730" s="67"/>
      <c r="DK730" s="67"/>
      <c r="DL730" s="67"/>
      <c r="DM730" s="67"/>
      <c r="DN730" s="67"/>
      <c r="DO730" s="67"/>
      <c r="DP730" s="67"/>
      <c r="DQ730" s="67"/>
      <c r="DR730" s="67"/>
      <c r="DS730" s="67"/>
      <c r="DT730" s="67"/>
      <c r="DU730" s="67"/>
      <c r="DV730" s="67"/>
      <c r="DW730" s="67"/>
      <c r="DX730" s="67"/>
      <c r="DY730" s="67"/>
      <c r="DZ730" s="88"/>
      <c r="EA730" s="88"/>
      <c r="EB730" s="88"/>
      <c r="EC730" s="88"/>
      <c r="ED730" s="88"/>
      <c r="EE730" s="88"/>
      <c r="EF730" s="88"/>
      <c r="EG730" s="88"/>
    </row>
    <row r="731" spans="22:137" s="65" customFormat="1" x14ac:dyDescent="0.25">
      <c r="V731" s="631"/>
      <c r="AA731" s="632"/>
      <c r="AB731" s="632"/>
      <c r="AD731" s="632"/>
      <c r="AE731" s="633"/>
      <c r="AH731" s="634"/>
      <c r="AI731" s="634"/>
      <c r="AK731" s="632"/>
      <c r="AR731" s="632"/>
      <c r="AV731" s="632"/>
      <c r="AX731" s="632"/>
      <c r="BB731" s="632"/>
      <c r="BC731" s="632"/>
      <c r="BE731" s="632"/>
      <c r="BH731" s="67"/>
      <c r="BI731" s="635"/>
      <c r="BJ731" s="636"/>
      <c r="BK731" s="636"/>
      <c r="BL731" s="636"/>
      <c r="BM731" s="102"/>
      <c r="BN731" s="102"/>
      <c r="BO731" s="102"/>
      <c r="BP731" s="636"/>
      <c r="BQ731" s="636"/>
      <c r="BR731" s="636"/>
      <c r="BS731" s="636"/>
      <c r="BT731" s="636"/>
      <c r="BU731" s="636"/>
      <c r="BV731" s="636"/>
      <c r="BW731" s="636"/>
      <c r="BX731" s="636"/>
      <c r="BY731" s="636"/>
      <c r="BZ731" s="636"/>
      <c r="CA731" s="636"/>
      <c r="CB731" s="637"/>
      <c r="CC731" s="636"/>
      <c r="CD731" s="636"/>
      <c r="CE731" s="637"/>
      <c r="CF731" s="637"/>
      <c r="CG731" s="637"/>
      <c r="CH731" s="637"/>
      <c r="CI731" s="636"/>
      <c r="CJ731" s="636"/>
      <c r="CK731" s="637"/>
      <c r="CL731" s="637"/>
      <c r="CM731" s="637"/>
      <c r="CN731" s="705"/>
      <c r="CO731" s="88"/>
      <c r="CP731" s="88"/>
      <c r="CQ731" s="88"/>
      <c r="CR731" s="67"/>
      <c r="CS731" s="67"/>
      <c r="CT731" s="67"/>
      <c r="CU731" s="67"/>
      <c r="CV731" s="67"/>
      <c r="CW731" s="67"/>
      <c r="CX731" s="67"/>
      <c r="CY731" s="67"/>
      <c r="CZ731" s="67"/>
      <c r="DA731" s="67"/>
      <c r="DB731" s="67"/>
      <c r="DC731" s="67"/>
      <c r="DD731" s="67"/>
      <c r="DE731" s="67"/>
      <c r="DF731" s="67"/>
      <c r="DG731" s="67"/>
      <c r="DH731" s="67"/>
      <c r="DI731" s="67"/>
      <c r="DJ731" s="67"/>
      <c r="DK731" s="67"/>
      <c r="DL731" s="67"/>
      <c r="DM731" s="67"/>
      <c r="DN731" s="67"/>
      <c r="DO731" s="67"/>
      <c r="DP731" s="67"/>
      <c r="DQ731" s="67"/>
      <c r="DR731" s="67"/>
      <c r="DS731" s="67"/>
      <c r="DT731" s="67"/>
      <c r="DU731" s="67"/>
      <c r="DV731" s="67"/>
      <c r="DW731" s="67"/>
      <c r="DX731" s="67"/>
      <c r="DY731" s="67"/>
      <c r="DZ731" s="88"/>
      <c r="EA731" s="88"/>
      <c r="EB731" s="88"/>
      <c r="EC731" s="88"/>
      <c r="ED731" s="88"/>
      <c r="EE731" s="88"/>
      <c r="EF731" s="88"/>
      <c r="EG731" s="88"/>
    </row>
    <row r="732" spans="22:137" s="65" customFormat="1" x14ac:dyDescent="0.25">
      <c r="V732" s="631"/>
      <c r="AA732" s="632"/>
      <c r="AB732" s="632"/>
      <c r="AD732" s="632"/>
      <c r="AE732" s="633"/>
      <c r="AH732" s="634"/>
      <c r="AI732" s="634"/>
      <c r="AK732" s="632"/>
      <c r="AR732" s="632"/>
      <c r="AV732" s="632"/>
      <c r="AX732" s="632"/>
      <c r="BB732" s="632"/>
      <c r="BC732" s="632"/>
      <c r="BE732" s="632"/>
      <c r="BH732" s="67"/>
      <c r="BI732" s="635"/>
      <c r="BJ732" s="636"/>
      <c r="BK732" s="636"/>
      <c r="BL732" s="636"/>
      <c r="BM732" s="102"/>
      <c r="BN732" s="102"/>
      <c r="BO732" s="102"/>
      <c r="BP732" s="636"/>
      <c r="BQ732" s="636"/>
      <c r="BR732" s="636"/>
      <c r="BS732" s="636"/>
      <c r="BT732" s="636"/>
      <c r="BU732" s="636"/>
      <c r="BV732" s="636"/>
      <c r="BW732" s="636"/>
      <c r="BX732" s="636"/>
      <c r="BY732" s="636"/>
      <c r="BZ732" s="636"/>
      <c r="CA732" s="636"/>
      <c r="CB732" s="637"/>
      <c r="CC732" s="636"/>
      <c r="CD732" s="636"/>
      <c r="CE732" s="637"/>
      <c r="CF732" s="637"/>
      <c r="CG732" s="637"/>
      <c r="CH732" s="637"/>
      <c r="CI732" s="636"/>
      <c r="CJ732" s="636"/>
      <c r="CK732" s="637"/>
      <c r="CL732" s="637"/>
      <c r="CM732" s="637"/>
      <c r="CN732" s="705"/>
      <c r="CO732" s="88"/>
      <c r="CP732" s="88"/>
      <c r="CQ732" s="88"/>
      <c r="CR732" s="67"/>
      <c r="CS732" s="67"/>
      <c r="CT732" s="67"/>
      <c r="CU732" s="67"/>
      <c r="CV732" s="67"/>
      <c r="CW732" s="67"/>
      <c r="CX732" s="67"/>
      <c r="CY732" s="67"/>
      <c r="CZ732" s="67"/>
      <c r="DA732" s="67"/>
      <c r="DB732" s="67"/>
      <c r="DC732" s="67"/>
      <c r="DD732" s="67"/>
      <c r="DE732" s="67"/>
      <c r="DF732" s="67"/>
      <c r="DG732" s="67"/>
      <c r="DH732" s="67"/>
      <c r="DI732" s="67"/>
      <c r="DJ732" s="67"/>
      <c r="DK732" s="67"/>
      <c r="DL732" s="67"/>
      <c r="DM732" s="67"/>
      <c r="DN732" s="67"/>
      <c r="DO732" s="67"/>
      <c r="DP732" s="67"/>
      <c r="DQ732" s="67"/>
      <c r="DR732" s="67"/>
      <c r="DS732" s="67"/>
      <c r="DT732" s="67"/>
      <c r="DU732" s="67"/>
      <c r="DV732" s="67"/>
      <c r="DW732" s="67"/>
      <c r="DX732" s="67"/>
      <c r="DY732" s="67"/>
      <c r="DZ732" s="88"/>
      <c r="EA732" s="88"/>
      <c r="EB732" s="88"/>
      <c r="EC732" s="88"/>
      <c r="ED732" s="88"/>
      <c r="EE732" s="88"/>
      <c r="EF732" s="88"/>
      <c r="EG732" s="88"/>
    </row>
    <row r="733" spans="22:137" s="65" customFormat="1" x14ac:dyDescent="0.25">
      <c r="V733" s="631"/>
      <c r="AA733" s="632"/>
      <c r="AB733" s="632"/>
      <c r="AD733" s="632"/>
      <c r="AE733" s="633"/>
      <c r="AH733" s="634"/>
      <c r="AI733" s="634"/>
      <c r="AK733" s="632"/>
      <c r="AR733" s="632"/>
      <c r="AV733" s="632"/>
      <c r="AX733" s="632"/>
      <c r="BB733" s="632"/>
      <c r="BC733" s="632"/>
      <c r="BE733" s="632"/>
      <c r="BH733" s="67"/>
      <c r="BI733" s="635"/>
      <c r="BJ733" s="636"/>
      <c r="BK733" s="636"/>
      <c r="BL733" s="636"/>
      <c r="BM733" s="102"/>
      <c r="BN733" s="102"/>
      <c r="BO733" s="102"/>
      <c r="BP733" s="636"/>
      <c r="BQ733" s="636"/>
      <c r="BR733" s="636"/>
      <c r="BS733" s="636"/>
      <c r="BT733" s="636"/>
      <c r="BU733" s="636"/>
      <c r="BV733" s="636"/>
      <c r="BW733" s="636"/>
      <c r="BX733" s="636"/>
      <c r="BY733" s="636"/>
      <c r="BZ733" s="636"/>
      <c r="CA733" s="636"/>
      <c r="CB733" s="637"/>
      <c r="CC733" s="636"/>
      <c r="CD733" s="636"/>
      <c r="CE733" s="637"/>
      <c r="CF733" s="637"/>
      <c r="CG733" s="637"/>
      <c r="CH733" s="637"/>
      <c r="CI733" s="636"/>
      <c r="CJ733" s="636"/>
      <c r="CK733" s="637"/>
      <c r="CL733" s="637"/>
      <c r="CM733" s="637"/>
      <c r="CN733" s="705"/>
      <c r="CO733" s="88"/>
      <c r="CP733" s="88"/>
      <c r="CQ733" s="88"/>
      <c r="CR733" s="67"/>
      <c r="CS733" s="67"/>
      <c r="CT733" s="67"/>
      <c r="CU733" s="67"/>
      <c r="CV733" s="67"/>
      <c r="CW733" s="67"/>
      <c r="CX733" s="67"/>
      <c r="CY733" s="67"/>
      <c r="CZ733" s="67"/>
      <c r="DA733" s="67"/>
      <c r="DB733" s="67"/>
      <c r="DC733" s="67"/>
      <c r="DD733" s="67"/>
      <c r="DE733" s="67"/>
      <c r="DF733" s="67"/>
      <c r="DG733" s="67"/>
      <c r="DH733" s="67"/>
      <c r="DI733" s="67"/>
      <c r="DJ733" s="67"/>
      <c r="DK733" s="67"/>
      <c r="DL733" s="67"/>
      <c r="DM733" s="67"/>
      <c r="DN733" s="67"/>
      <c r="DO733" s="67"/>
      <c r="DP733" s="67"/>
      <c r="DQ733" s="67"/>
      <c r="DR733" s="67"/>
      <c r="DS733" s="67"/>
      <c r="DT733" s="67"/>
      <c r="DU733" s="67"/>
      <c r="DV733" s="67"/>
      <c r="DW733" s="67"/>
      <c r="DX733" s="67"/>
      <c r="DY733" s="67"/>
      <c r="DZ733" s="88"/>
      <c r="EA733" s="88"/>
      <c r="EB733" s="88"/>
      <c r="EC733" s="88"/>
      <c r="ED733" s="88"/>
      <c r="EE733" s="88"/>
      <c r="EF733" s="88"/>
      <c r="EG733" s="88"/>
    </row>
    <row r="734" spans="22:137" s="65" customFormat="1" x14ac:dyDescent="0.25">
      <c r="V734" s="631"/>
      <c r="AA734" s="632"/>
      <c r="AB734" s="632"/>
      <c r="AD734" s="632"/>
      <c r="AE734" s="633"/>
      <c r="AH734" s="634"/>
      <c r="AI734" s="634"/>
      <c r="AK734" s="632"/>
      <c r="AR734" s="632"/>
      <c r="AV734" s="632"/>
      <c r="AX734" s="632"/>
      <c r="BB734" s="632"/>
      <c r="BC734" s="632"/>
      <c r="BE734" s="632"/>
      <c r="BH734" s="67"/>
      <c r="BI734" s="635"/>
      <c r="BJ734" s="636"/>
      <c r="BK734" s="636"/>
      <c r="BL734" s="636"/>
      <c r="BM734" s="102"/>
      <c r="BN734" s="102"/>
      <c r="BO734" s="102"/>
      <c r="BP734" s="636"/>
      <c r="BQ734" s="636"/>
      <c r="BR734" s="636"/>
      <c r="BS734" s="636"/>
      <c r="BT734" s="636"/>
      <c r="BU734" s="636"/>
      <c r="BV734" s="636"/>
      <c r="BW734" s="636"/>
      <c r="BX734" s="636"/>
      <c r="BY734" s="636"/>
      <c r="BZ734" s="636"/>
      <c r="CA734" s="636"/>
      <c r="CB734" s="637"/>
      <c r="CC734" s="636"/>
      <c r="CD734" s="636"/>
      <c r="CE734" s="637"/>
      <c r="CF734" s="637"/>
      <c r="CG734" s="637"/>
      <c r="CH734" s="637"/>
      <c r="CI734" s="636"/>
      <c r="CJ734" s="636"/>
      <c r="CK734" s="637"/>
      <c r="CL734" s="637"/>
      <c r="CM734" s="637"/>
      <c r="CN734" s="705"/>
      <c r="CO734" s="88"/>
      <c r="CP734" s="88"/>
      <c r="CQ734" s="88"/>
      <c r="CR734" s="67"/>
      <c r="CS734" s="67"/>
      <c r="CT734" s="67"/>
      <c r="CU734" s="67"/>
      <c r="CV734" s="67"/>
      <c r="CW734" s="67"/>
      <c r="CX734" s="67"/>
      <c r="CY734" s="67"/>
      <c r="CZ734" s="67"/>
      <c r="DA734" s="67"/>
      <c r="DB734" s="67"/>
      <c r="DC734" s="67"/>
      <c r="DD734" s="67"/>
      <c r="DE734" s="67"/>
      <c r="DF734" s="67"/>
      <c r="DG734" s="67"/>
      <c r="DH734" s="67"/>
      <c r="DI734" s="67"/>
      <c r="DJ734" s="67"/>
      <c r="DK734" s="67"/>
      <c r="DL734" s="67"/>
      <c r="DM734" s="67"/>
      <c r="DN734" s="67"/>
      <c r="DO734" s="67"/>
      <c r="DP734" s="67"/>
      <c r="DQ734" s="67"/>
      <c r="DR734" s="67"/>
      <c r="DS734" s="67"/>
      <c r="DT734" s="67"/>
      <c r="DU734" s="67"/>
      <c r="DV734" s="67"/>
      <c r="DW734" s="67"/>
      <c r="DX734" s="67"/>
      <c r="DY734" s="67"/>
      <c r="DZ734" s="88"/>
      <c r="EA734" s="88"/>
      <c r="EB734" s="88"/>
      <c r="EC734" s="88"/>
      <c r="ED734" s="88"/>
      <c r="EE734" s="88"/>
      <c r="EF734" s="88"/>
      <c r="EG734" s="88"/>
    </row>
    <row r="735" spans="22:137" s="65" customFormat="1" x14ac:dyDescent="0.25">
      <c r="V735" s="631"/>
      <c r="AA735" s="632"/>
      <c r="AB735" s="632"/>
      <c r="AD735" s="632"/>
      <c r="AE735" s="633"/>
      <c r="AH735" s="634"/>
      <c r="AI735" s="634"/>
      <c r="AK735" s="632"/>
      <c r="AR735" s="632"/>
      <c r="AV735" s="632"/>
      <c r="AX735" s="632"/>
      <c r="BB735" s="632"/>
      <c r="BC735" s="632"/>
      <c r="BE735" s="632"/>
      <c r="BH735" s="67"/>
      <c r="BI735" s="635"/>
      <c r="BJ735" s="636"/>
      <c r="BK735" s="636"/>
      <c r="BL735" s="636"/>
      <c r="BM735" s="102"/>
      <c r="BN735" s="102"/>
      <c r="BO735" s="102"/>
      <c r="BP735" s="636"/>
      <c r="BQ735" s="636"/>
      <c r="BR735" s="636"/>
      <c r="BS735" s="636"/>
      <c r="BT735" s="636"/>
      <c r="BU735" s="636"/>
      <c r="BV735" s="636"/>
      <c r="BW735" s="636"/>
      <c r="BX735" s="636"/>
      <c r="BY735" s="636"/>
      <c r="BZ735" s="636"/>
      <c r="CA735" s="636"/>
      <c r="CB735" s="637"/>
      <c r="CC735" s="636"/>
      <c r="CD735" s="636"/>
      <c r="CE735" s="637"/>
      <c r="CF735" s="637"/>
      <c r="CG735" s="637"/>
      <c r="CH735" s="637"/>
      <c r="CI735" s="636"/>
      <c r="CJ735" s="636"/>
      <c r="CK735" s="637"/>
      <c r="CL735" s="637"/>
      <c r="CM735" s="637"/>
      <c r="CN735" s="705"/>
      <c r="CO735" s="88"/>
      <c r="CP735" s="88"/>
      <c r="CQ735" s="88"/>
      <c r="CR735" s="67"/>
      <c r="CS735" s="67"/>
      <c r="CT735" s="67"/>
      <c r="CU735" s="67"/>
      <c r="CV735" s="67"/>
      <c r="CW735" s="67"/>
      <c r="CX735" s="67"/>
      <c r="CY735" s="67"/>
      <c r="CZ735" s="67"/>
      <c r="DA735" s="67"/>
      <c r="DB735" s="67"/>
      <c r="DC735" s="67"/>
      <c r="DD735" s="67"/>
      <c r="DE735" s="67"/>
      <c r="DF735" s="67"/>
      <c r="DG735" s="67"/>
      <c r="DH735" s="67"/>
      <c r="DI735" s="67"/>
      <c r="DJ735" s="67"/>
      <c r="DK735" s="67"/>
      <c r="DL735" s="67"/>
      <c r="DM735" s="67"/>
      <c r="DN735" s="67"/>
      <c r="DO735" s="67"/>
      <c r="DP735" s="67"/>
      <c r="DQ735" s="67"/>
      <c r="DR735" s="67"/>
      <c r="DS735" s="67"/>
      <c r="DT735" s="67"/>
      <c r="DU735" s="67"/>
      <c r="DV735" s="67"/>
      <c r="DW735" s="67"/>
      <c r="DX735" s="67"/>
      <c r="DY735" s="67"/>
      <c r="DZ735" s="88"/>
      <c r="EA735" s="88"/>
      <c r="EB735" s="88"/>
      <c r="EC735" s="88"/>
      <c r="ED735" s="88"/>
      <c r="EE735" s="88"/>
      <c r="EF735" s="88"/>
      <c r="EG735" s="88"/>
    </row>
    <row r="736" spans="22:137" s="65" customFormat="1" x14ac:dyDescent="0.25">
      <c r="V736" s="631"/>
      <c r="AA736" s="632"/>
      <c r="AB736" s="632"/>
      <c r="AD736" s="632"/>
      <c r="AE736" s="633"/>
      <c r="AH736" s="634"/>
      <c r="AI736" s="634"/>
      <c r="AK736" s="632"/>
      <c r="AR736" s="632"/>
      <c r="AV736" s="632"/>
      <c r="AX736" s="632"/>
      <c r="BB736" s="632"/>
      <c r="BC736" s="632"/>
      <c r="BE736" s="632"/>
      <c r="BH736" s="67"/>
      <c r="BI736" s="635"/>
      <c r="BJ736" s="636"/>
      <c r="BK736" s="636"/>
      <c r="BL736" s="636"/>
      <c r="BM736" s="102"/>
      <c r="BN736" s="102"/>
      <c r="BO736" s="102"/>
      <c r="BP736" s="636"/>
      <c r="BQ736" s="636"/>
      <c r="BR736" s="636"/>
      <c r="BS736" s="636"/>
      <c r="BT736" s="636"/>
      <c r="BU736" s="636"/>
      <c r="BV736" s="636"/>
      <c r="BW736" s="636"/>
      <c r="BX736" s="636"/>
      <c r="BY736" s="636"/>
      <c r="BZ736" s="636"/>
      <c r="CA736" s="636"/>
      <c r="CB736" s="637"/>
      <c r="CC736" s="636"/>
      <c r="CD736" s="636"/>
      <c r="CE736" s="637"/>
      <c r="CF736" s="637"/>
      <c r="CG736" s="637"/>
      <c r="CH736" s="637"/>
      <c r="CI736" s="636"/>
      <c r="CJ736" s="636"/>
      <c r="CK736" s="637"/>
      <c r="CL736" s="637"/>
      <c r="CM736" s="637"/>
      <c r="CN736" s="705"/>
      <c r="CO736" s="88"/>
      <c r="CP736" s="88"/>
      <c r="CQ736" s="88"/>
      <c r="CR736" s="67"/>
      <c r="CS736" s="67"/>
      <c r="CT736" s="67"/>
      <c r="CU736" s="67"/>
      <c r="CV736" s="67"/>
      <c r="CW736" s="67"/>
      <c r="CX736" s="67"/>
      <c r="CY736" s="67"/>
      <c r="CZ736" s="67"/>
      <c r="DA736" s="67"/>
      <c r="DB736" s="67"/>
      <c r="DC736" s="67"/>
      <c r="DD736" s="67"/>
      <c r="DE736" s="67"/>
      <c r="DF736" s="67"/>
      <c r="DG736" s="67"/>
      <c r="DH736" s="67"/>
      <c r="DI736" s="67"/>
      <c r="DJ736" s="67"/>
      <c r="DK736" s="67"/>
      <c r="DL736" s="67"/>
      <c r="DM736" s="67"/>
      <c r="DN736" s="67"/>
      <c r="DO736" s="67"/>
      <c r="DP736" s="67"/>
      <c r="DQ736" s="67"/>
      <c r="DR736" s="67"/>
      <c r="DS736" s="67"/>
      <c r="DT736" s="67"/>
      <c r="DU736" s="67"/>
      <c r="DV736" s="67"/>
      <c r="DW736" s="67"/>
      <c r="DX736" s="67"/>
      <c r="DY736" s="67"/>
      <c r="DZ736" s="88"/>
      <c r="EA736" s="88"/>
      <c r="EB736" s="88"/>
      <c r="EC736" s="88"/>
      <c r="ED736" s="88"/>
      <c r="EE736" s="88"/>
      <c r="EF736" s="88"/>
      <c r="EG736" s="88"/>
    </row>
    <row r="737" spans="22:137" s="65" customFormat="1" x14ac:dyDescent="0.25">
      <c r="V737" s="631"/>
      <c r="AA737" s="632"/>
      <c r="AB737" s="632"/>
      <c r="AD737" s="632"/>
      <c r="AE737" s="633"/>
      <c r="AH737" s="634"/>
      <c r="AI737" s="634"/>
      <c r="AK737" s="632"/>
      <c r="AR737" s="632"/>
      <c r="AV737" s="632"/>
      <c r="AX737" s="632"/>
      <c r="BB737" s="632"/>
      <c r="BC737" s="632"/>
      <c r="BE737" s="632"/>
      <c r="BH737" s="67"/>
      <c r="BI737" s="635"/>
      <c r="BJ737" s="636"/>
      <c r="BK737" s="636"/>
      <c r="BL737" s="636"/>
      <c r="BM737" s="102"/>
      <c r="BN737" s="102"/>
      <c r="BO737" s="102"/>
      <c r="BP737" s="636"/>
      <c r="BQ737" s="636"/>
      <c r="BR737" s="636"/>
      <c r="BS737" s="636"/>
      <c r="BT737" s="636"/>
      <c r="BU737" s="636"/>
      <c r="BV737" s="636"/>
      <c r="BW737" s="636"/>
      <c r="BX737" s="636"/>
      <c r="BY737" s="636"/>
      <c r="BZ737" s="636"/>
      <c r="CA737" s="636"/>
      <c r="CB737" s="637"/>
      <c r="CC737" s="636"/>
      <c r="CD737" s="636"/>
      <c r="CE737" s="637"/>
      <c r="CF737" s="637"/>
      <c r="CG737" s="637"/>
      <c r="CH737" s="637"/>
      <c r="CI737" s="636"/>
      <c r="CJ737" s="636"/>
      <c r="CK737" s="637"/>
      <c r="CL737" s="637"/>
      <c r="CM737" s="637"/>
      <c r="CN737" s="705"/>
      <c r="CO737" s="88"/>
      <c r="CP737" s="88"/>
      <c r="CQ737" s="88"/>
      <c r="CR737" s="67"/>
      <c r="CS737" s="67"/>
      <c r="CT737" s="67"/>
      <c r="CU737" s="67"/>
      <c r="CV737" s="67"/>
      <c r="CW737" s="67"/>
      <c r="CX737" s="67"/>
      <c r="CY737" s="67"/>
      <c r="CZ737" s="67"/>
      <c r="DA737" s="67"/>
      <c r="DB737" s="67"/>
      <c r="DC737" s="67"/>
      <c r="DD737" s="67"/>
      <c r="DE737" s="67"/>
      <c r="DF737" s="67"/>
      <c r="DG737" s="67"/>
      <c r="DH737" s="67"/>
      <c r="DI737" s="67"/>
      <c r="DJ737" s="67"/>
      <c r="DK737" s="67"/>
      <c r="DL737" s="67"/>
      <c r="DM737" s="67"/>
      <c r="DN737" s="67"/>
      <c r="DO737" s="67"/>
      <c r="DP737" s="67"/>
      <c r="DQ737" s="67"/>
      <c r="DR737" s="67"/>
      <c r="DS737" s="67"/>
      <c r="DT737" s="67"/>
      <c r="DU737" s="67"/>
      <c r="DV737" s="67"/>
      <c r="DW737" s="67"/>
      <c r="DX737" s="67"/>
      <c r="DY737" s="67"/>
      <c r="DZ737" s="88"/>
      <c r="EA737" s="88"/>
      <c r="EB737" s="88"/>
      <c r="EC737" s="88"/>
      <c r="ED737" s="88"/>
      <c r="EE737" s="88"/>
      <c r="EF737" s="88"/>
      <c r="EG737" s="88"/>
    </row>
    <row r="738" spans="22:137" s="65" customFormat="1" x14ac:dyDescent="0.25">
      <c r="V738" s="631"/>
      <c r="AA738" s="632"/>
      <c r="AB738" s="632"/>
      <c r="AD738" s="632"/>
      <c r="AE738" s="633"/>
      <c r="AH738" s="634"/>
      <c r="AI738" s="634"/>
      <c r="AK738" s="632"/>
      <c r="AR738" s="632"/>
      <c r="AV738" s="632"/>
      <c r="AX738" s="632"/>
      <c r="BB738" s="632"/>
      <c r="BC738" s="632"/>
      <c r="BE738" s="632"/>
      <c r="BH738" s="67"/>
      <c r="BI738" s="635"/>
      <c r="BJ738" s="636"/>
      <c r="BK738" s="636"/>
      <c r="BL738" s="636"/>
      <c r="BM738" s="102"/>
      <c r="BN738" s="102"/>
      <c r="BO738" s="102"/>
      <c r="BP738" s="636"/>
      <c r="BQ738" s="636"/>
      <c r="BR738" s="636"/>
      <c r="BS738" s="636"/>
      <c r="BT738" s="636"/>
      <c r="BU738" s="636"/>
      <c r="BV738" s="636"/>
      <c r="BW738" s="636"/>
      <c r="BX738" s="636"/>
      <c r="BY738" s="636"/>
      <c r="BZ738" s="636"/>
      <c r="CA738" s="636"/>
      <c r="CB738" s="637"/>
      <c r="CC738" s="636"/>
      <c r="CD738" s="636"/>
      <c r="CE738" s="637"/>
      <c r="CF738" s="637"/>
      <c r="CG738" s="637"/>
      <c r="CH738" s="637"/>
      <c r="CI738" s="636"/>
      <c r="CJ738" s="636"/>
      <c r="CK738" s="637"/>
      <c r="CL738" s="637"/>
      <c r="CM738" s="637"/>
      <c r="CN738" s="705"/>
      <c r="CO738" s="88"/>
      <c r="CP738" s="88"/>
      <c r="CQ738" s="88"/>
      <c r="CR738" s="67"/>
      <c r="CS738" s="67"/>
      <c r="CT738" s="67"/>
      <c r="CU738" s="67"/>
      <c r="CV738" s="67"/>
      <c r="CW738" s="67"/>
      <c r="CX738" s="67"/>
      <c r="CY738" s="67"/>
      <c r="CZ738" s="67"/>
      <c r="DA738" s="67"/>
      <c r="DB738" s="67"/>
      <c r="DC738" s="67"/>
      <c r="DD738" s="67"/>
      <c r="DE738" s="67"/>
      <c r="DF738" s="67"/>
      <c r="DG738" s="67"/>
      <c r="DH738" s="67"/>
      <c r="DI738" s="67"/>
      <c r="DJ738" s="67"/>
      <c r="DK738" s="67"/>
      <c r="DL738" s="67"/>
      <c r="DM738" s="67"/>
      <c r="DN738" s="67"/>
      <c r="DO738" s="67"/>
      <c r="DP738" s="67"/>
      <c r="DQ738" s="67"/>
      <c r="DR738" s="67"/>
      <c r="DS738" s="67"/>
      <c r="DT738" s="67"/>
      <c r="DU738" s="67"/>
      <c r="DV738" s="67"/>
      <c r="DW738" s="67"/>
      <c r="DX738" s="67"/>
      <c r="DY738" s="67"/>
      <c r="DZ738" s="88"/>
      <c r="EA738" s="88"/>
      <c r="EB738" s="88"/>
      <c r="EC738" s="88"/>
      <c r="ED738" s="88"/>
      <c r="EE738" s="88"/>
      <c r="EF738" s="88"/>
      <c r="EG738" s="88"/>
    </row>
    <row r="739" spans="22:137" s="65" customFormat="1" x14ac:dyDescent="0.25">
      <c r="V739" s="631"/>
      <c r="AA739" s="632"/>
      <c r="AB739" s="632"/>
      <c r="AD739" s="632"/>
      <c r="AE739" s="633"/>
      <c r="AH739" s="634"/>
      <c r="AI739" s="634"/>
      <c r="AK739" s="632"/>
      <c r="AR739" s="632"/>
      <c r="AV739" s="632"/>
      <c r="AX739" s="632"/>
      <c r="BB739" s="632"/>
      <c r="BC739" s="632"/>
      <c r="BE739" s="632"/>
      <c r="BH739" s="67"/>
      <c r="BI739" s="635"/>
      <c r="BJ739" s="636"/>
      <c r="BK739" s="636"/>
      <c r="BL739" s="636"/>
      <c r="BM739" s="102"/>
      <c r="BN739" s="102"/>
      <c r="BO739" s="102"/>
      <c r="BP739" s="636"/>
      <c r="BQ739" s="636"/>
      <c r="BR739" s="636"/>
      <c r="BS739" s="636"/>
      <c r="BT739" s="636"/>
      <c r="BU739" s="636"/>
      <c r="BV739" s="636"/>
      <c r="BW739" s="636"/>
      <c r="BX739" s="636"/>
      <c r="BY739" s="636"/>
      <c r="BZ739" s="636"/>
      <c r="CA739" s="636"/>
      <c r="CB739" s="637"/>
      <c r="CC739" s="636"/>
      <c r="CD739" s="636"/>
      <c r="CE739" s="637"/>
      <c r="CF739" s="637"/>
      <c r="CG739" s="637"/>
      <c r="CH739" s="637"/>
      <c r="CI739" s="636"/>
      <c r="CJ739" s="636"/>
      <c r="CK739" s="637"/>
      <c r="CL739" s="637"/>
      <c r="CM739" s="637"/>
      <c r="CN739" s="705"/>
      <c r="CO739" s="88"/>
      <c r="CP739" s="88"/>
      <c r="CQ739" s="88"/>
      <c r="CR739" s="67"/>
      <c r="CS739" s="67"/>
      <c r="CT739" s="67"/>
      <c r="CU739" s="67"/>
      <c r="CV739" s="67"/>
      <c r="CW739" s="67"/>
      <c r="CX739" s="67"/>
      <c r="CY739" s="67"/>
      <c r="CZ739" s="67"/>
      <c r="DA739" s="67"/>
      <c r="DB739" s="67"/>
      <c r="DC739" s="67"/>
      <c r="DD739" s="67"/>
      <c r="DE739" s="67"/>
      <c r="DF739" s="67"/>
      <c r="DG739" s="67"/>
      <c r="DH739" s="67"/>
      <c r="DI739" s="67"/>
      <c r="DJ739" s="67"/>
      <c r="DK739" s="67"/>
      <c r="DL739" s="67"/>
      <c r="DM739" s="67"/>
      <c r="DN739" s="67"/>
      <c r="DO739" s="67"/>
      <c r="DP739" s="67"/>
      <c r="DQ739" s="67"/>
      <c r="DR739" s="67"/>
      <c r="DS739" s="67"/>
      <c r="DT739" s="67"/>
      <c r="DU739" s="67"/>
      <c r="DV739" s="67"/>
      <c r="DW739" s="67"/>
      <c r="DX739" s="67"/>
      <c r="DY739" s="67"/>
      <c r="DZ739" s="88"/>
      <c r="EA739" s="88"/>
      <c r="EB739" s="88"/>
      <c r="EC739" s="88"/>
      <c r="ED739" s="88"/>
      <c r="EE739" s="88"/>
      <c r="EF739" s="88"/>
      <c r="EG739" s="88"/>
    </row>
    <row r="740" spans="22:137" s="65" customFormat="1" x14ac:dyDescent="0.25">
      <c r="V740" s="631"/>
      <c r="AA740" s="632"/>
      <c r="AB740" s="632"/>
      <c r="AD740" s="632"/>
      <c r="AE740" s="633"/>
      <c r="AH740" s="634"/>
      <c r="AI740" s="634"/>
      <c r="AK740" s="632"/>
      <c r="AR740" s="632"/>
      <c r="AV740" s="632"/>
      <c r="AX740" s="632"/>
      <c r="BB740" s="632"/>
      <c r="BC740" s="632"/>
      <c r="BE740" s="632"/>
      <c r="BH740" s="67"/>
      <c r="BI740" s="635"/>
      <c r="BJ740" s="636"/>
      <c r="BK740" s="636"/>
      <c r="BL740" s="636"/>
      <c r="BM740" s="102"/>
      <c r="BN740" s="102"/>
      <c r="BO740" s="102"/>
      <c r="BP740" s="636"/>
      <c r="BQ740" s="636"/>
      <c r="BR740" s="636"/>
      <c r="BS740" s="636"/>
      <c r="BT740" s="636"/>
      <c r="BU740" s="636"/>
      <c r="BV740" s="636"/>
      <c r="BW740" s="636"/>
      <c r="BX740" s="636"/>
      <c r="BY740" s="636"/>
      <c r="BZ740" s="636"/>
      <c r="CA740" s="636"/>
      <c r="CB740" s="637"/>
      <c r="CC740" s="636"/>
      <c r="CD740" s="636"/>
      <c r="CE740" s="637"/>
      <c r="CF740" s="637"/>
      <c r="CG740" s="637"/>
      <c r="CH740" s="637"/>
      <c r="CI740" s="636"/>
      <c r="CJ740" s="636"/>
      <c r="CK740" s="637"/>
      <c r="CL740" s="637"/>
      <c r="CM740" s="637"/>
      <c r="CN740" s="705"/>
      <c r="CO740" s="88"/>
      <c r="CP740" s="88"/>
      <c r="CQ740" s="88"/>
      <c r="CR740" s="67"/>
      <c r="CS740" s="67"/>
      <c r="CT740" s="67"/>
      <c r="CU740" s="67"/>
      <c r="CV740" s="67"/>
      <c r="CW740" s="67"/>
      <c r="CX740" s="67"/>
      <c r="CY740" s="67"/>
      <c r="CZ740" s="67"/>
      <c r="DA740" s="67"/>
      <c r="DB740" s="67"/>
      <c r="DC740" s="67"/>
      <c r="DD740" s="67"/>
      <c r="DE740" s="67"/>
      <c r="DF740" s="67"/>
      <c r="DG740" s="67"/>
      <c r="DH740" s="67"/>
      <c r="DI740" s="67"/>
      <c r="DJ740" s="67"/>
      <c r="DK740" s="67"/>
      <c r="DL740" s="67"/>
      <c r="DM740" s="67"/>
      <c r="DN740" s="67"/>
      <c r="DO740" s="67"/>
      <c r="DP740" s="67"/>
      <c r="DQ740" s="67"/>
      <c r="DR740" s="67"/>
      <c r="DS740" s="67"/>
      <c r="DT740" s="67"/>
      <c r="DU740" s="67"/>
      <c r="DV740" s="67"/>
      <c r="DW740" s="67"/>
      <c r="DX740" s="67"/>
      <c r="DY740" s="67"/>
      <c r="DZ740" s="88"/>
      <c r="EA740" s="88"/>
      <c r="EB740" s="88"/>
      <c r="EC740" s="88"/>
      <c r="ED740" s="88"/>
      <c r="EE740" s="88"/>
      <c r="EF740" s="88"/>
      <c r="EG740" s="88"/>
    </row>
    <row r="741" spans="22:137" s="65" customFormat="1" x14ac:dyDescent="0.25">
      <c r="V741" s="631"/>
      <c r="AA741" s="632"/>
      <c r="AB741" s="632"/>
      <c r="AD741" s="632"/>
      <c r="AE741" s="633"/>
      <c r="AH741" s="634"/>
      <c r="AI741" s="634"/>
      <c r="AK741" s="632"/>
      <c r="AR741" s="632"/>
      <c r="AV741" s="632"/>
      <c r="AX741" s="632"/>
      <c r="BB741" s="632"/>
      <c r="BC741" s="632"/>
      <c r="BE741" s="632"/>
      <c r="BH741" s="67"/>
      <c r="BI741" s="635"/>
      <c r="BJ741" s="636"/>
      <c r="BK741" s="636"/>
      <c r="BL741" s="636"/>
      <c r="BM741" s="102"/>
      <c r="BN741" s="102"/>
      <c r="BO741" s="102"/>
      <c r="BP741" s="636"/>
      <c r="BQ741" s="636"/>
      <c r="BR741" s="636"/>
      <c r="BS741" s="636"/>
      <c r="BT741" s="636"/>
      <c r="BU741" s="636"/>
      <c r="BV741" s="636"/>
      <c r="BW741" s="636"/>
      <c r="BX741" s="636"/>
      <c r="BY741" s="636"/>
      <c r="BZ741" s="636"/>
      <c r="CA741" s="636"/>
      <c r="CB741" s="637"/>
      <c r="CC741" s="636"/>
      <c r="CD741" s="636"/>
      <c r="CE741" s="637"/>
      <c r="CF741" s="637"/>
      <c r="CG741" s="637"/>
      <c r="CH741" s="637"/>
      <c r="CI741" s="636"/>
      <c r="CJ741" s="636"/>
      <c r="CK741" s="637"/>
      <c r="CL741" s="637"/>
      <c r="CM741" s="637"/>
      <c r="CN741" s="705"/>
      <c r="CO741" s="88"/>
      <c r="CP741" s="88"/>
      <c r="CQ741" s="88"/>
      <c r="CR741" s="67"/>
      <c r="CS741" s="67"/>
      <c r="CT741" s="67"/>
      <c r="CU741" s="67"/>
      <c r="CV741" s="67"/>
      <c r="CW741" s="67"/>
      <c r="CX741" s="67"/>
      <c r="CY741" s="67"/>
      <c r="CZ741" s="67"/>
      <c r="DA741" s="67"/>
      <c r="DB741" s="67"/>
      <c r="DC741" s="67"/>
      <c r="DD741" s="67"/>
      <c r="DE741" s="67"/>
      <c r="DF741" s="67"/>
      <c r="DG741" s="67"/>
      <c r="DH741" s="67"/>
      <c r="DI741" s="67"/>
      <c r="DJ741" s="67"/>
      <c r="DK741" s="67"/>
      <c r="DL741" s="67"/>
      <c r="DM741" s="67"/>
      <c r="DN741" s="67"/>
      <c r="DO741" s="67"/>
      <c r="DP741" s="67"/>
      <c r="DQ741" s="67"/>
      <c r="DR741" s="67"/>
      <c r="DS741" s="67"/>
      <c r="DT741" s="67"/>
      <c r="DU741" s="67"/>
      <c r="DV741" s="67"/>
      <c r="DW741" s="67"/>
      <c r="DX741" s="67"/>
      <c r="DY741" s="67"/>
      <c r="DZ741" s="88"/>
      <c r="EA741" s="88"/>
      <c r="EB741" s="88"/>
      <c r="EC741" s="88"/>
      <c r="ED741" s="88"/>
      <c r="EE741" s="88"/>
      <c r="EF741" s="88"/>
      <c r="EG741" s="88"/>
    </row>
    <row r="742" spans="22:137" s="65" customFormat="1" x14ac:dyDescent="0.25">
      <c r="V742" s="631"/>
      <c r="AA742" s="632"/>
      <c r="AB742" s="632"/>
      <c r="AD742" s="632"/>
      <c r="AE742" s="633"/>
      <c r="AH742" s="634"/>
      <c r="AI742" s="634"/>
      <c r="AK742" s="632"/>
      <c r="AR742" s="632"/>
      <c r="AV742" s="632"/>
      <c r="AX742" s="632"/>
      <c r="BB742" s="632"/>
      <c r="BC742" s="632"/>
      <c r="BE742" s="632"/>
      <c r="BH742" s="67"/>
      <c r="BI742" s="635"/>
      <c r="BJ742" s="636"/>
      <c r="BK742" s="636"/>
      <c r="BL742" s="636"/>
      <c r="BM742" s="102"/>
      <c r="BN742" s="102"/>
      <c r="BO742" s="102"/>
      <c r="BP742" s="636"/>
      <c r="BQ742" s="636"/>
      <c r="BR742" s="636"/>
      <c r="BS742" s="636"/>
      <c r="BT742" s="636"/>
      <c r="BU742" s="636"/>
      <c r="BV742" s="636"/>
      <c r="BW742" s="636"/>
      <c r="BX742" s="636"/>
      <c r="BY742" s="636"/>
      <c r="BZ742" s="636"/>
      <c r="CA742" s="636"/>
      <c r="CB742" s="637"/>
      <c r="CC742" s="636"/>
      <c r="CD742" s="636"/>
      <c r="CE742" s="637"/>
      <c r="CF742" s="637"/>
      <c r="CG742" s="637"/>
      <c r="CH742" s="637"/>
      <c r="CI742" s="636"/>
      <c r="CJ742" s="636"/>
      <c r="CK742" s="637"/>
      <c r="CL742" s="637"/>
      <c r="CM742" s="637"/>
      <c r="CN742" s="705"/>
      <c r="CO742" s="88"/>
      <c r="CP742" s="88"/>
      <c r="CQ742" s="88"/>
      <c r="CR742" s="67"/>
      <c r="CS742" s="67"/>
      <c r="CT742" s="67"/>
      <c r="CU742" s="67"/>
      <c r="CV742" s="67"/>
      <c r="CW742" s="67"/>
      <c r="CX742" s="67"/>
      <c r="CY742" s="67"/>
      <c r="CZ742" s="67"/>
      <c r="DA742" s="67"/>
      <c r="DB742" s="67"/>
      <c r="DC742" s="67"/>
      <c r="DD742" s="67"/>
      <c r="DE742" s="67"/>
      <c r="DF742" s="67"/>
      <c r="DG742" s="67"/>
      <c r="DH742" s="67"/>
      <c r="DI742" s="67"/>
      <c r="DJ742" s="67"/>
      <c r="DK742" s="67"/>
      <c r="DL742" s="67"/>
      <c r="DM742" s="67"/>
      <c r="DN742" s="67"/>
      <c r="DO742" s="67"/>
      <c r="DP742" s="67"/>
      <c r="DQ742" s="67"/>
      <c r="DR742" s="67"/>
      <c r="DS742" s="67"/>
      <c r="DT742" s="67"/>
      <c r="DU742" s="67"/>
      <c r="DV742" s="67"/>
      <c r="DW742" s="67"/>
      <c r="DX742" s="67"/>
      <c r="DY742" s="67"/>
      <c r="DZ742" s="88"/>
      <c r="EA742" s="88"/>
      <c r="EB742" s="88"/>
      <c r="EC742" s="88"/>
      <c r="ED742" s="88"/>
      <c r="EE742" s="88"/>
      <c r="EF742" s="88"/>
      <c r="EG742" s="88"/>
    </row>
    <row r="743" spans="22:137" s="65" customFormat="1" x14ac:dyDescent="0.25">
      <c r="V743" s="631"/>
      <c r="AA743" s="632"/>
      <c r="AB743" s="632"/>
      <c r="AD743" s="632"/>
      <c r="AE743" s="633"/>
      <c r="AH743" s="634"/>
      <c r="AI743" s="634"/>
      <c r="AK743" s="632"/>
      <c r="AR743" s="632"/>
      <c r="AV743" s="632"/>
      <c r="AX743" s="632"/>
      <c r="BB743" s="632"/>
      <c r="BC743" s="632"/>
      <c r="BE743" s="632"/>
      <c r="BH743" s="67"/>
      <c r="BI743" s="635"/>
      <c r="BJ743" s="636"/>
      <c r="BK743" s="636"/>
      <c r="BL743" s="636"/>
      <c r="BM743" s="102"/>
      <c r="BN743" s="102"/>
      <c r="BO743" s="102"/>
      <c r="BP743" s="636"/>
      <c r="BQ743" s="636"/>
      <c r="BR743" s="636"/>
      <c r="BS743" s="636"/>
      <c r="BT743" s="636"/>
      <c r="BU743" s="636"/>
      <c r="BV743" s="636"/>
      <c r="BW743" s="636"/>
      <c r="BX743" s="636"/>
      <c r="BY743" s="636"/>
      <c r="BZ743" s="636"/>
      <c r="CA743" s="636"/>
      <c r="CB743" s="637"/>
      <c r="CC743" s="636"/>
      <c r="CD743" s="636"/>
      <c r="CE743" s="637"/>
      <c r="CF743" s="637"/>
      <c r="CG743" s="637"/>
      <c r="CH743" s="637"/>
      <c r="CI743" s="636"/>
      <c r="CJ743" s="636"/>
      <c r="CK743" s="637"/>
      <c r="CL743" s="637"/>
      <c r="CM743" s="637"/>
      <c r="CN743" s="705"/>
      <c r="CO743" s="88"/>
      <c r="CP743" s="88"/>
      <c r="CQ743" s="88"/>
      <c r="CR743" s="67"/>
      <c r="CS743" s="67"/>
      <c r="CT743" s="67"/>
      <c r="CU743" s="67"/>
      <c r="CV743" s="67"/>
      <c r="CW743" s="67"/>
      <c r="CX743" s="67"/>
      <c r="CY743" s="67"/>
      <c r="CZ743" s="67"/>
      <c r="DA743" s="67"/>
      <c r="DB743" s="67"/>
      <c r="DC743" s="67"/>
      <c r="DD743" s="67"/>
      <c r="DE743" s="67"/>
      <c r="DF743" s="67"/>
      <c r="DG743" s="67"/>
      <c r="DH743" s="67"/>
      <c r="DI743" s="67"/>
      <c r="DJ743" s="67"/>
      <c r="DK743" s="67"/>
      <c r="DL743" s="67"/>
      <c r="DM743" s="67"/>
      <c r="DN743" s="67"/>
      <c r="DO743" s="67"/>
      <c r="DP743" s="67"/>
      <c r="DQ743" s="67"/>
      <c r="DR743" s="67"/>
      <c r="DS743" s="67"/>
      <c r="DT743" s="67"/>
      <c r="DU743" s="67"/>
      <c r="DV743" s="67"/>
      <c r="DW743" s="67"/>
      <c r="DX743" s="67"/>
      <c r="DY743" s="67"/>
      <c r="DZ743" s="88"/>
      <c r="EA743" s="88"/>
      <c r="EB743" s="88"/>
      <c r="EC743" s="88"/>
      <c r="ED743" s="88"/>
      <c r="EE743" s="88"/>
      <c r="EF743" s="88"/>
      <c r="EG743" s="88"/>
    </row>
    <row r="744" spans="22:137" s="65" customFormat="1" x14ac:dyDescent="0.25">
      <c r="V744" s="631"/>
      <c r="AA744" s="632"/>
      <c r="AB744" s="632"/>
      <c r="AD744" s="632"/>
      <c r="AE744" s="633"/>
      <c r="AH744" s="634"/>
      <c r="AI744" s="634"/>
      <c r="AK744" s="632"/>
      <c r="AR744" s="632"/>
      <c r="AV744" s="632"/>
      <c r="AX744" s="632"/>
      <c r="BB744" s="632"/>
      <c r="BC744" s="632"/>
      <c r="BE744" s="632"/>
      <c r="BH744" s="67"/>
      <c r="BI744" s="635"/>
      <c r="BJ744" s="636"/>
      <c r="BK744" s="636"/>
      <c r="BL744" s="636"/>
      <c r="BM744" s="102"/>
      <c r="BN744" s="102"/>
      <c r="BO744" s="102"/>
      <c r="BP744" s="636"/>
      <c r="BQ744" s="636"/>
      <c r="BR744" s="636"/>
      <c r="BS744" s="636"/>
      <c r="BT744" s="636"/>
      <c r="BU744" s="636"/>
      <c r="BV744" s="636"/>
      <c r="BW744" s="636"/>
      <c r="BX744" s="636"/>
      <c r="BY744" s="636"/>
      <c r="BZ744" s="636"/>
      <c r="CA744" s="636"/>
      <c r="CB744" s="637"/>
      <c r="CC744" s="636"/>
      <c r="CD744" s="636"/>
      <c r="CE744" s="637"/>
      <c r="CF744" s="637"/>
      <c r="CG744" s="637"/>
      <c r="CH744" s="637"/>
      <c r="CI744" s="636"/>
      <c r="CJ744" s="636"/>
      <c r="CK744" s="637"/>
      <c r="CL744" s="637"/>
      <c r="CM744" s="637"/>
      <c r="CN744" s="705"/>
      <c r="CO744" s="88"/>
      <c r="CP744" s="88"/>
      <c r="CQ744" s="88"/>
      <c r="CR744" s="67"/>
      <c r="CS744" s="67"/>
      <c r="CT744" s="67"/>
      <c r="CU744" s="67"/>
      <c r="CV744" s="67"/>
      <c r="CW744" s="67"/>
      <c r="CX744" s="67"/>
      <c r="CY744" s="67"/>
      <c r="CZ744" s="67"/>
      <c r="DA744" s="67"/>
      <c r="DB744" s="67"/>
      <c r="DC744" s="67"/>
      <c r="DD744" s="67"/>
      <c r="DE744" s="67"/>
      <c r="DF744" s="67"/>
      <c r="DG744" s="67"/>
      <c r="DH744" s="67"/>
      <c r="DI744" s="67"/>
      <c r="DJ744" s="67"/>
      <c r="DK744" s="67"/>
      <c r="DL744" s="67"/>
      <c r="DM744" s="67"/>
      <c r="DN744" s="67"/>
      <c r="DO744" s="67"/>
      <c r="DP744" s="67"/>
      <c r="DQ744" s="67"/>
      <c r="DR744" s="67"/>
      <c r="DS744" s="67"/>
      <c r="DT744" s="67"/>
      <c r="DU744" s="67"/>
      <c r="DV744" s="67"/>
      <c r="DW744" s="67"/>
      <c r="DX744" s="67"/>
      <c r="DY744" s="67"/>
      <c r="DZ744" s="88"/>
      <c r="EA744" s="88"/>
      <c r="EB744" s="88"/>
      <c r="EC744" s="88"/>
      <c r="ED744" s="88"/>
      <c r="EE744" s="88"/>
      <c r="EF744" s="88"/>
      <c r="EG744" s="88"/>
    </row>
    <row r="745" spans="22:137" s="65" customFormat="1" x14ac:dyDescent="0.25">
      <c r="V745" s="631"/>
      <c r="AA745" s="632"/>
      <c r="AB745" s="632"/>
      <c r="AD745" s="632"/>
      <c r="AE745" s="633"/>
      <c r="AH745" s="634"/>
      <c r="AI745" s="634"/>
      <c r="AK745" s="632"/>
      <c r="AR745" s="632"/>
      <c r="AV745" s="632"/>
      <c r="AX745" s="632"/>
      <c r="BB745" s="632"/>
      <c r="BC745" s="632"/>
      <c r="BE745" s="632"/>
      <c r="BH745" s="67"/>
      <c r="BI745" s="635"/>
      <c r="BJ745" s="636"/>
      <c r="BK745" s="636"/>
      <c r="BL745" s="636"/>
      <c r="BM745" s="102"/>
      <c r="BN745" s="102"/>
      <c r="BO745" s="102"/>
      <c r="BP745" s="636"/>
      <c r="BQ745" s="636"/>
      <c r="BR745" s="636"/>
      <c r="BS745" s="636"/>
      <c r="BT745" s="636"/>
      <c r="BU745" s="636"/>
      <c r="BV745" s="636"/>
      <c r="BW745" s="636"/>
      <c r="BX745" s="636"/>
      <c r="BY745" s="636"/>
      <c r="BZ745" s="636"/>
      <c r="CA745" s="636"/>
      <c r="CB745" s="637"/>
      <c r="CC745" s="636"/>
      <c r="CD745" s="636"/>
      <c r="CE745" s="637"/>
      <c r="CF745" s="637"/>
      <c r="CG745" s="637"/>
      <c r="CH745" s="637"/>
      <c r="CI745" s="636"/>
      <c r="CJ745" s="636"/>
      <c r="CK745" s="637"/>
      <c r="CL745" s="637"/>
      <c r="CM745" s="637"/>
      <c r="CN745" s="705"/>
      <c r="CO745" s="88"/>
      <c r="CP745" s="88"/>
      <c r="CQ745" s="88"/>
      <c r="CR745" s="67"/>
      <c r="CS745" s="67"/>
      <c r="CT745" s="67"/>
      <c r="CU745" s="67"/>
      <c r="CV745" s="67"/>
      <c r="CW745" s="67"/>
      <c r="CX745" s="67"/>
      <c r="CY745" s="67"/>
      <c r="CZ745" s="67"/>
      <c r="DA745" s="67"/>
      <c r="DB745" s="67"/>
      <c r="DC745" s="67"/>
      <c r="DD745" s="67"/>
      <c r="DE745" s="67"/>
      <c r="DF745" s="67"/>
      <c r="DG745" s="67"/>
      <c r="DH745" s="67"/>
      <c r="DI745" s="67"/>
      <c r="DJ745" s="67"/>
      <c r="DK745" s="67"/>
      <c r="DL745" s="67"/>
      <c r="DM745" s="67"/>
      <c r="DN745" s="67"/>
      <c r="DO745" s="67"/>
      <c r="DP745" s="67"/>
      <c r="DQ745" s="67"/>
      <c r="DR745" s="67"/>
      <c r="DS745" s="67"/>
      <c r="DT745" s="67"/>
      <c r="DU745" s="67"/>
      <c r="DV745" s="67"/>
      <c r="DW745" s="67"/>
      <c r="DX745" s="67"/>
      <c r="DY745" s="67"/>
      <c r="DZ745" s="88"/>
      <c r="EA745" s="88"/>
      <c r="EB745" s="88"/>
      <c r="EC745" s="88"/>
      <c r="ED745" s="88"/>
      <c r="EE745" s="88"/>
      <c r="EF745" s="88"/>
      <c r="EG745" s="88"/>
    </row>
    <row r="746" spans="22:137" s="65" customFormat="1" x14ac:dyDescent="0.25">
      <c r="V746" s="631"/>
      <c r="AA746" s="632"/>
      <c r="AB746" s="632"/>
      <c r="AD746" s="632"/>
      <c r="AE746" s="633"/>
      <c r="AH746" s="634"/>
      <c r="AI746" s="634"/>
      <c r="AK746" s="632"/>
      <c r="AR746" s="632"/>
      <c r="AV746" s="632"/>
      <c r="AX746" s="632"/>
      <c r="BB746" s="632"/>
      <c r="BC746" s="632"/>
      <c r="BE746" s="632"/>
      <c r="BH746" s="67"/>
      <c r="BI746" s="635"/>
      <c r="BJ746" s="636"/>
      <c r="BK746" s="636"/>
      <c r="BL746" s="636"/>
      <c r="BM746" s="102"/>
      <c r="BN746" s="102"/>
      <c r="BO746" s="102"/>
      <c r="BP746" s="636"/>
      <c r="BQ746" s="636"/>
      <c r="BR746" s="636"/>
      <c r="BS746" s="636"/>
      <c r="BT746" s="636"/>
      <c r="BU746" s="636"/>
      <c r="BV746" s="636"/>
      <c r="BW746" s="636"/>
      <c r="BX746" s="636"/>
      <c r="BY746" s="636"/>
      <c r="BZ746" s="636"/>
      <c r="CA746" s="636"/>
      <c r="CB746" s="637"/>
      <c r="CC746" s="636"/>
      <c r="CD746" s="636"/>
      <c r="CE746" s="637"/>
      <c r="CF746" s="637"/>
      <c r="CG746" s="637"/>
      <c r="CH746" s="637"/>
      <c r="CI746" s="636"/>
      <c r="CJ746" s="636"/>
      <c r="CK746" s="637"/>
      <c r="CL746" s="637"/>
      <c r="CM746" s="637"/>
      <c r="CN746" s="705"/>
      <c r="CO746" s="88"/>
      <c r="CP746" s="88"/>
      <c r="CQ746" s="88"/>
      <c r="CR746" s="67"/>
      <c r="CS746" s="67"/>
      <c r="CT746" s="67"/>
      <c r="CU746" s="67"/>
      <c r="CV746" s="67"/>
      <c r="CW746" s="67"/>
      <c r="CX746" s="67"/>
      <c r="CY746" s="67"/>
      <c r="CZ746" s="67"/>
      <c r="DA746" s="67"/>
      <c r="DB746" s="67"/>
      <c r="DC746" s="67"/>
      <c r="DD746" s="67"/>
      <c r="DE746" s="67"/>
      <c r="DF746" s="67"/>
      <c r="DG746" s="67"/>
      <c r="DH746" s="67"/>
      <c r="DI746" s="67"/>
      <c r="DJ746" s="67"/>
      <c r="DK746" s="67"/>
      <c r="DL746" s="67"/>
      <c r="DM746" s="67"/>
      <c r="DN746" s="67"/>
      <c r="DO746" s="67"/>
      <c r="DP746" s="67"/>
      <c r="DQ746" s="67"/>
      <c r="DR746" s="67"/>
      <c r="DS746" s="67"/>
      <c r="DT746" s="67"/>
      <c r="DU746" s="67"/>
      <c r="DV746" s="67"/>
      <c r="DW746" s="67"/>
      <c r="DX746" s="67"/>
      <c r="DY746" s="67"/>
      <c r="DZ746" s="88"/>
      <c r="EA746" s="88"/>
      <c r="EB746" s="88"/>
      <c r="EC746" s="88"/>
      <c r="ED746" s="88"/>
      <c r="EE746" s="88"/>
      <c r="EF746" s="88"/>
      <c r="EG746" s="88"/>
    </row>
    <row r="747" spans="22:137" s="65" customFormat="1" x14ac:dyDescent="0.25">
      <c r="V747" s="631"/>
      <c r="AA747" s="632"/>
      <c r="AB747" s="632"/>
      <c r="AD747" s="632"/>
      <c r="AE747" s="633"/>
      <c r="AH747" s="634"/>
      <c r="AI747" s="634"/>
      <c r="AK747" s="632"/>
      <c r="AR747" s="632"/>
      <c r="AV747" s="632"/>
      <c r="AX747" s="632"/>
      <c r="BB747" s="632"/>
      <c r="BC747" s="632"/>
      <c r="BE747" s="632"/>
      <c r="BH747" s="67"/>
      <c r="BI747" s="635"/>
      <c r="BJ747" s="636"/>
      <c r="BK747" s="636"/>
      <c r="BL747" s="636"/>
      <c r="BM747" s="102"/>
      <c r="BN747" s="102"/>
      <c r="BO747" s="102"/>
      <c r="BP747" s="636"/>
      <c r="BQ747" s="636"/>
      <c r="BR747" s="636"/>
      <c r="BS747" s="636"/>
      <c r="BT747" s="636"/>
      <c r="BU747" s="636"/>
      <c r="BV747" s="636"/>
      <c r="BW747" s="636"/>
      <c r="BX747" s="636"/>
      <c r="BY747" s="636"/>
      <c r="BZ747" s="636"/>
      <c r="CA747" s="636"/>
      <c r="CB747" s="637"/>
      <c r="CC747" s="636"/>
      <c r="CD747" s="636"/>
      <c r="CE747" s="637"/>
      <c r="CF747" s="637"/>
      <c r="CG747" s="637"/>
      <c r="CH747" s="637"/>
      <c r="CI747" s="636"/>
      <c r="CJ747" s="636"/>
      <c r="CK747" s="637"/>
      <c r="CL747" s="637"/>
      <c r="CM747" s="637"/>
      <c r="CN747" s="705"/>
      <c r="CO747" s="88"/>
      <c r="CP747" s="88"/>
      <c r="CQ747" s="88"/>
      <c r="CR747" s="67"/>
      <c r="CS747" s="67"/>
      <c r="CT747" s="67"/>
      <c r="CU747" s="67"/>
      <c r="CV747" s="67"/>
      <c r="CW747" s="67"/>
      <c r="CX747" s="67"/>
      <c r="CY747" s="67"/>
      <c r="CZ747" s="67"/>
      <c r="DA747" s="67"/>
      <c r="DB747" s="67"/>
      <c r="DC747" s="67"/>
      <c r="DD747" s="67"/>
      <c r="DE747" s="67"/>
      <c r="DF747" s="67"/>
      <c r="DG747" s="67"/>
      <c r="DH747" s="67"/>
      <c r="DI747" s="67"/>
      <c r="DJ747" s="67"/>
      <c r="DK747" s="67"/>
      <c r="DL747" s="67"/>
      <c r="DM747" s="67"/>
      <c r="DN747" s="67"/>
      <c r="DO747" s="67"/>
      <c r="DP747" s="67"/>
      <c r="DQ747" s="67"/>
      <c r="DR747" s="67"/>
      <c r="DS747" s="67"/>
      <c r="DT747" s="67"/>
      <c r="DU747" s="67"/>
      <c r="DV747" s="67"/>
      <c r="DW747" s="67"/>
      <c r="DX747" s="67"/>
      <c r="DY747" s="67"/>
      <c r="DZ747" s="88"/>
      <c r="EA747" s="88"/>
      <c r="EB747" s="88"/>
      <c r="EC747" s="88"/>
      <c r="ED747" s="88"/>
      <c r="EE747" s="88"/>
      <c r="EF747" s="88"/>
      <c r="EG747" s="88"/>
    </row>
    <row r="748" spans="22:137" s="65" customFormat="1" x14ac:dyDescent="0.25">
      <c r="V748" s="631"/>
      <c r="AA748" s="632"/>
      <c r="AB748" s="632"/>
      <c r="AD748" s="632"/>
      <c r="AE748" s="633"/>
      <c r="AH748" s="634"/>
      <c r="AI748" s="634"/>
      <c r="AK748" s="632"/>
      <c r="AR748" s="632"/>
      <c r="AV748" s="632"/>
      <c r="AX748" s="632"/>
      <c r="BB748" s="632"/>
      <c r="BC748" s="632"/>
      <c r="BE748" s="632"/>
      <c r="BH748" s="67"/>
      <c r="BI748" s="635"/>
      <c r="BJ748" s="636"/>
      <c r="BK748" s="636"/>
      <c r="BL748" s="636"/>
      <c r="BM748" s="102"/>
      <c r="BN748" s="102"/>
      <c r="BO748" s="102"/>
      <c r="BP748" s="636"/>
      <c r="BQ748" s="636"/>
      <c r="BR748" s="636"/>
      <c r="BS748" s="636"/>
      <c r="BT748" s="636"/>
      <c r="BU748" s="636"/>
      <c r="BV748" s="636"/>
      <c r="BW748" s="636"/>
      <c r="BX748" s="636"/>
      <c r="BY748" s="636"/>
      <c r="BZ748" s="636"/>
      <c r="CA748" s="636"/>
      <c r="CB748" s="637"/>
      <c r="CC748" s="636"/>
      <c r="CD748" s="636"/>
      <c r="CE748" s="637"/>
      <c r="CF748" s="637"/>
      <c r="CG748" s="637"/>
      <c r="CH748" s="637"/>
      <c r="CI748" s="636"/>
      <c r="CJ748" s="636"/>
      <c r="CK748" s="637"/>
      <c r="CL748" s="637"/>
      <c r="CM748" s="637"/>
      <c r="CN748" s="705"/>
      <c r="CO748" s="88"/>
      <c r="CP748" s="88"/>
      <c r="CQ748" s="88"/>
      <c r="CR748" s="67"/>
      <c r="CS748" s="67"/>
      <c r="CT748" s="67"/>
      <c r="CU748" s="67"/>
      <c r="CV748" s="67"/>
      <c r="CW748" s="67"/>
      <c r="CX748" s="67"/>
      <c r="CY748" s="67"/>
      <c r="CZ748" s="67"/>
      <c r="DA748" s="67"/>
      <c r="DB748" s="67"/>
      <c r="DC748" s="67"/>
      <c r="DD748" s="67"/>
      <c r="DE748" s="67"/>
      <c r="DF748" s="67"/>
      <c r="DG748" s="67"/>
      <c r="DH748" s="67"/>
      <c r="DI748" s="67"/>
      <c r="DJ748" s="67"/>
      <c r="DK748" s="67"/>
      <c r="DL748" s="67"/>
      <c r="DM748" s="67"/>
      <c r="DN748" s="67"/>
      <c r="DO748" s="67"/>
      <c r="DP748" s="67"/>
      <c r="DQ748" s="67"/>
      <c r="DR748" s="67"/>
      <c r="DS748" s="67"/>
      <c r="DT748" s="67"/>
      <c r="DU748" s="67"/>
      <c r="DV748" s="67"/>
      <c r="DW748" s="67"/>
      <c r="DX748" s="67"/>
      <c r="DY748" s="67"/>
      <c r="DZ748" s="88"/>
      <c r="EA748" s="88"/>
      <c r="EB748" s="88"/>
      <c r="EC748" s="88"/>
      <c r="ED748" s="88"/>
      <c r="EE748" s="88"/>
      <c r="EF748" s="88"/>
      <c r="EG748" s="88"/>
    </row>
    <row r="749" spans="22:137" s="65" customFormat="1" x14ac:dyDescent="0.25">
      <c r="V749" s="631"/>
      <c r="AA749" s="632"/>
      <c r="AB749" s="632"/>
      <c r="AD749" s="632"/>
      <c r="AE749" s="633"/>
      <c r="AH749" s="634"/>
      <c r="AI749" s="634"/>
      <c r="AK749" s="632"/>
      <c r="AR749" s="632"/>
      <c r="AV749" s="632"/>
      <c r="AX749" s="632"/>
      <c r="BB749" s="632"/>
      <c r="BC749" s="632"/>
      <c r="BE749" s="632"/>
      <c r="BH749" s="67"/>
      <c r="BI749" s="635"/>
      <c r="BJ749" s="636"/>
      <c r="BK749" s="636"/>
      <c r="BL749" s="636"/>
      <c r="BM749" s="102"/>
      <c r="BN749" s="102"/>
      <c r="BO749" s="102"/>
      <c r="BP749" s="636"/>
      <c r="BQ749" s="636"/>
      <c r="BR749" s="636"/>
      <c r="BS749" s="636"/>
      <c r="BT749" s="636"/>
      <c r="BU749" s="636"/>
      <c r="BV749" s="636"/>
      <c r="BW749" s="636"/>
      <c r="BX749" s="636"/>
      <c r="BY749" s="636"/>
      <c r="BZ749" s="636"/>
      <c r="CA749" s="636"/>
      <c r="CB749" s="637"/>
      <c r="CC749" s="636"/>
      <c r="CD749" s="636"/>
      <c r="CE749" s="637"/>
      <c r="CF749" s="637"/>
      <c r="CG749" s="637"/>
      <c r="CH749" s="637"/>
      <c r="CI749" s="636"/>
      <c r="CJ749" s="636"/>
      <c r="CK749" s="637"/>
      <c r="CL749" s="637"/>
      <c r="CM749" s="637"/>
      <c r="CN749" s="705"/>
      <c r="CO749" s="88"/>
      <c r="CP749" s="88"/>
      <c r="CQ749" s="88"/>
      <c r="CR749" s="67"/>
      <c r="CS749" s="67"/>
      <c r="CT749" s="67"/>
      <c r="CU749" s="67"/>
      <c r="CV749" s="67"/>
      <c r="CW749" s="67"/>
      <c r="CX749" s="67"/>
      <c r="CY749" s="67"/>
      <c r="CZ749" s="67"/>
      <c r="DA749" s="67"/>
      <c r="DB749" s="67"/>
      <c r="DC749" s="67"/>
      <c r="DD749" s="67"/>
      <c r="DE749" s="67"/>
      <c r="DF749" s="67"/>
      <c r="DG749" s="67"/>
      <c r="DH749" s="67"/>
      <c r="DI749" s="67"/>
      <c r="DJ749" s="67"/>
      <c r="DK749" s="67"/>
      <c r="DL749" s="67"/>
      <c r="DM749" s="67"/>
      <c r="DN749" s="67"/>
      <c r="DO749" s="67"/>
      <c r="DP749" s="67"/>
      <c r="DQ749" s="67"/>
      <c r="DR749" s="67"/>
      <c r="DS749" s="67"/>
      <c r="DT749" s="67"/>
      <c r="DU749" s="67"/>
      <c r="DV749" s="67"/>
      <c r="DW749" s="67"/>
      <c r="DX749" s="67"/>
      <c r="DY749" s="67"/>
      <c r="DZ749" s="88"/>
      <c r="EA749" s="88"/>
      <c r="EB749" s="88"/>
      <c r="EC749" s="88"/>
      <c r="ED749" s="88"/>
      <c r="EE749" s="88"/>
      <c r="EF749" s="88"/>
      <c r="EG749" s="88"/>
    </row>
    <row r="750" spans="22:137" s="65" customFormat="1" x14ac:dyDescent="0.25">
      <c r="V750" s="631"/>
      <c r="AA750" s="632"/>
      <c r="AB750" s="632"/>
      <c r="AD750" s="632"/>
      <c r="AE750" s="633"/>
      <c r="AH750" s="634"/>
      <c r="AI750" s="634"/>
      <c r="AK750" s="632"/>
      <c r="AR750" s="632"/>
      <c r="AV750" s="632"/>
      <c r="AX750" s="632"/>
      <c r="BB750" s="632"/>
      <c r="BC750" s="632"/>
      <c r="BE750" s="632"/>
      <c r="BH750" s="67"/>
      <c r="BI750" s="635"/>
      <c r="BJ750" s="636"/>
      <c r="BK750" s="636"/>
      <c r="BL750" s="636"/>
      <c r="BM750" s="102"/>
      <c r="BN750" s="102"/>
      <c r="BO750" s="102"/>
      <c r="BP750" s="636"/>
      <c r="BQ750" s="636"/>
      <c r="BR750" s="636"/>
      <c r="BS750" s="636"/>
      <c r="BT750" s="636"/>
      <c r="BU750" s="636"/>
      <c r="BV750" s="636"/>
      <c r="BW750" s="636"/>
      <c r="BX750" s="636"/>
      <c r="BY750" s="636"/>
      <c r="BZ750" s="636"/>
      <c r="CA750" s="636"/>
      <c r="CB750" s="637"/>
      <c r="CC750" s="636"/>
      <c r="CD750" s="636"/>
      <c r="CE750" s="637"/>
      <c r="CF750" s="637"/>
      <c r="CG750" s="637"/>
      <c r="CH750" s="637"/>
      <c r="CI750" s="636"/>
      <c r="CJ750" s="636"/>
      <c r="CK750" s="637"/>
      <c r="CL750" s="637"/>
      <c r="CM750" s="637"/>
      <c r="CN750" s="705"/>
      <c r="CO750" s="88"/>
      <c r="CP750" s="88"/>
      <c r="CQ750" s="88"/>
      <c r="CR750" s="67"/>
      <c r="CS750" s="67"/>
      <c r="CT750" s="67"/>
      <c r="CU750" s="67"/>
      <c r="CV750" s="67"/>
      <c r="CW750" s="67"/>
      <c r="CX750" s="67"/>
      <c r="CY750" s="67"/>
      <c r="CZ750" s="67"/>
      <c r="DA750" s="67"/>
      <c r="DB750" s="67"/>
      <c r="DC750" s="67"/>
      <c r="DD750" s="67"/>
      <c r="DE750" s="67"/>
      <c r="DF750" s="67"/>
      <c r="DG750" s="67"/>
      <c r="DH750" s="67"/>
      <c r="DI750" s="67"/>
      <c r="DJ750" s="67"/>
      <c r="DK750" s="67"/>
      <c r="DL750" s="67"/>
      <c r="DM750" s="67"/>
      <c r="DN750" s="67"/>
      <c r="DO750" s="67"/>
      <c r="DP750" s="67"/>
      <c r="DQ750" s="67"/>
      <c r="DR750" s="67"/>
      <c r="DS750" s="67"/>
      <c r="DT750" s="67"/>
      <c r="DU750" s="67"/>
      <c r="DV750" s="67"/>
      <c r="DW750" s="67"/>
      <c r="DX750" s="67"/>
      <c r="DY750" s="67"/>
      <c r="DZ750" s="88"/>
      <c r="EA750" s="88"/>
      <c r="EB750" s="88"/>
      <c r="EC750" s="88"/>
      <c r="ED750" s="88"/>
      <c r="EE750" s="88"/>
      <c r="EF750" s="88"/>
      <c r="EG750" s="88"/>
    </row>
    <row r="751" spans="22:137" s="65" customFormat="1" x14ac:dyDescent="0.25">
      <c r="V751" s="631"/>
      <c r="AA751" s="632"/>
      <c r="AB751" s="632"/>
      <c r="AD751" s="632"/>
      <c r="AE751" s="633"/>
      <c r="AH751" s="634"/>
      <c r="AI751" s="634"/>
      <c r="AK751" s="632"/>
      <c r="AR751" s="632"/>
      <c r="AV751" s="632"/>
      <c r="AX751" s="632"/>
      <c r="BB751" s="632"/>
      <c r="BC751" s="632"/>
      <c r="BE751" s="632"/>
      <c r="BH751" s="67"/>
      <c r="BI751" s="635"/>
      <c r="BJ751" s="636"/>
      <c r="BK751" s="636"/>
      <c r="BL751" s="636"/>
      <c r="BM751" s="102"/>
      <c r="BN751" s="102"/>
      <c r="BO751" s="102"/>
      <c r="BP751" s="636"/>
      <c r="BQ751" s="636"/>
      <c r="BR751" s="636"/>
      <c r="BS751" s="636"/>
      <c r="BT751" s="636"/>
      <c r="BU751" s="636"/>
      <c r="BV751" s="636"/>
      <c r="BW751" s="636"/>
      <c r="BX751" s="636"/>
      <c r="BY751" s="636"/>
      <c r="BZ751" s="636"/>
      <c r="CA751" s="636"/>
      <c r="CB751" s="637"/>
      <c r="CC751" s="636"/>
      <c r="CD751" s="636"/>
      <c r="CE751" s="637"/>
      <c r="CF751" s="637"/>
      <c r="CG751" s="637"/>
      <c r="CH751" s="637"/>
      <c r="CI751" s="636"/>
      <c r="CJ751" s="636"/>
      <c r="CK751" s="637"/>
      <c r="CL751" s="637"/>
      <c r="CM751" s="637"/>
      <c r="CN751" s="705"/>
      <c r="CO751" s="88"/>
      <c r="CP751" s="88"/>
      <c r="CQ751" s="88"/>
      <c r="CR751" s="67"/>
      <c r="CS751" s="67"/>
      <c r="CT751" s="67"/>
      <c r="CU751" s="67"/>
      <c r="CV751" s="67"/>
      <c r="CW751" s="67"/>
      <c r="CX751" s="67"/>
      <c r="CY751" s="67"/>
      <c r="CZ751" s="67"/>
      <c r="DA751" s="67"/>
      <c r="DB751" s="67"/>
      <c r="DC751" s="67"/>
      <c r="DD751" s="67"/>
      <c r="DE751" s="67"/>
      <c r="DF751" s="67"/>
      <c r="DG751" s="67"/>
      <c r="DH751" s="67"/>
      <c r="DI751" s="67"/>
      <c r="DJ751" s="67"/>
      <c r="DK751" s="67"/>
      <c r="DL751" s="67"/>
      <c r="DM751" s="67"/>
      <c r="DN751" s="67"/>
      <c r="DO751" s="67"/>
      <c r="DP751" s="67"/>
      <c r="DQ751" s="67"/>
      <c r="DR751" s="67"/>
      <c r="DS751" s="67"/>
      <c r="DT751" s="67"/>
      <c r="DU751" s="67"/>
      <c r="DV751" s="67"/>
      <c r="DW751" s="67"/>
      <c r="DX751" s="67"/>
      <c r="DY751" s="67"/>
      <c r="DZ751" s="88"/>
      <c r="EA751" s="88"/>
      <c r="EB751" s="88"/>
      <c r="EC751" s="88"/>
      <c r="ED751" s="88"/>
      <c r="EE751" s="88"/>
      <c r="EF751" s="88"/>
      <c r="EG751" s="88"/>
    </row>
    <row r="752" spans="22:137" s="65" customFormat="1" x14ac:dyDescent="0.25">
      <c r="V752" s="631"/>
      <c r="AA752" s="632"/>
      <c r="AB752" s="632"/>
      <c r="AD752" s="632"/>
      <c r="AE752" s="633"/>
      <c r="AH752" s="634"/>
      <c r="AI752" s="634"/>
      <c r="AK752" s="632"/>
      <c r="AR752" s="632"/>
      <c r="AV752" s="632"/>
      <c r="AX752" s="632"/>
      <c r="BB752" s="632"/>
      <c r="BC752" s="632"/>
      <c r="BE752" s="632"/>
      <c r="BH752" s="67"/>
      <c r="BI752" s="635"/>
      <c r="BJ752" s="636"/>
      <c r="BK752" s="636"/>
      <c r="BL752" s="636"/>
      <c r="BM752" s="102"/>
      <c r="BN752" s="102"/>
      <c r="BO752" s="102"/>
      <c r="BP752" s="636"/>
      <c r="BQ752" s="636"/>
      <c r="BR752" s="636"/>
      <c r="BS752" s="636"/>
      <c r="BT752" s="636"/>
      <c r="BU752" s="636"/>
      <c r="BV752" s="636"/>
      <c r="BW752" s="636"/>
      <c r="BX752" s="636"/>
      <c r="BY752" s="636"/>
      <c r="BZ752" s="636"/>
      <c r="CA752" s="636"/>
      <c r="CB752" s="637"/>
      <c r="CC752" s="636"/>
      <c r="CD752" s="636"/>
      <c r="CE752" s="637"/>
      <c r="CF752" s="637"/>
      <c r="CG752" s="637"/>
      <c r="CH752" s="637"/>
      <c r="CI752" s="636"/>
      <c r="CJ752" s="636"/>
      <c r="CK752" s="637"/>
      <c r="CL752" s="637"/>
      <c r="CM752" s="637"/>
      <c r="CN752" s="705"/>
      <c r="CO752" s="88"/>
      <c r="CP752" s="88"/>
      <c r="CQ752" s="88"/>
      <c r="CR752" s="67"/>
      <c r="CS752" s="67"/>
      <c r="CT752" s="67"/>
      <c r="CU752" s="67"/>
      <c r="CV752" s="67"/>
      <c r="CW752" s="67"/>
      <c r="CX752" s="67"/>
      <c r="CY752" s="67"/>
      <c r="CZ752" s="67"/>
      <c r="DA752" s="67"/>
      <c r="DB752" s="67"/>
      <c r="DC752" s="67"/>
      <c r="DD752" s="67"/>
      <c r="DE752" s="67"/>
      <c r="DF752" s="67"/>
      <c r="DG752" s="67"/>
      <c r="DH752" s="67"/>
      <c r="DI752" s="67"/>
      <c r="DJ752" s="67"/>
      <c r="DK752" s="67"/>
      <c r="DL752" s="67"/>
      <c r="DM752" s="67"/>
      <c r="DN752" s="67"/>
      <c r="DO752" s="67"/>
      <c r="DP752" s="67"/>
      <c r="DQ752" s="67"/>
      <c r="DR752" s="67"/>
      <c r="DS752" s="67"/>
      <c r="DT752" s="67"/>
      <c r="DU752" s="67"/>
      <c r="DV752" s="67"/>
      <c r="DW752" s="67"/>
      <c r="DX752" s="67"/>
      <c r="DY752" s="67"/>
      <c r="DZ752" s="88"/>
      <c r="EA752" s="88"/>
      <c r="EB752" s="88"/>
      <c r="EC752" s="88"/>
      <c r="ED752" s="88"/>
      <c r="EE752" s="88"/>
      <c r="EF752" s="88"/>
      <c r="EG752" s="88"/>
    </row>
    <row r="753" spans="22:137" s="65" customFormat="1" x14ac:dyDescent="0.25">
      <c r="V753" s="631"/>
      <c r="AA753" s="632"/>
      <c r="AB753" s="632"/>
      <c r="AD753" s="632"/>
      <c r="AE753" s="633"/>
      <c r="AH753" s="634"/>
      <c r="AI753" s="634"/>
      <c r="AK753" s="632"/>
      <c r="AR753" s="632"/>
      <c r="AV753" s="632"/>
      <c r="AX753" s="632"/>
      <c r="BB753" s="632"/>
      <c r="BC753" s="632"/>
      <c r="BE753" s="632"/>
      <c r="BH753" s="67"/>
      <c r="BI753" s="635"/>
      <c r="BJ753" s="636"/>
      <c r="BK753" s="636"/>
      <c r="BL753" s="636"/>
      <c r="BM753" s="102"/>
      <c r="BN753" s="102"/>
      <c r="BO753" s="102"/>
      <c r="BP753" s="636"/>
      <c r="BQ753" s="636"/>
      <c r="BR753" s="636"/>
      <c r="BS753" s="636"/>
      <c r="BT753" s="636"/>
      <c r="BU753" s="636"/>
      <c r="BV753" s="636"/>
      <c r="BW753" s="636"/>
      <c r="BX753" s="636"/>
      <c r="BY753" s="636"/>
      <c r="BZ753" s="636"/>
      <c r="CA753" s="636"/>
      <c r="CB753" s="637"/>
      <c r="CC753" s="636"/>
      <c r="CD753" s="636"/>
      <c r="CE753" s="637"/>
      <c r="CF753" s="637"/>
      <c r="CG753" s="637"/>
      <c r="CH753" s="637"/>
      <c r="CI753" s="636"/>
      <c r="CJ753" s="636"/>
      <c r="CK753" s="637"/>
      <c r="CL753" s="637"/>
      <c r="CM753" s="637"/>
      <c r="CN753" s="705"/>
      <c r="CO753" s="88"/>
      <c r="CP753" s="88"/>
      <c r="CQ753" s="88"/>
      <c r="CR753" s="67"/>
      <c r="CS753" s="67"/>
      <c r="CT753" s="67"/>
      <c r="CU753" s="67"/>
      <c r="CV753" s="67"/>
      <c r="CW753" s="67"/>
      <c r="CX753" s="67"/>
      <c r="CY753" s="67"/>
      <c r="CZ753" s="67"/>
      <c r="DA753" s="67"/>
      <c r="DB753" s="67"/>
      <c r="DC753" s="67"/>
      <c r="DD753" s="67"/>
      <c r="DE753" s="67"/>
      <c r="DF753" s="67"/>
      <c r="DG753" s="67"/>
      <c r="DH753" s="67"/>
      <c r="DI753" s="67"/>
      <c r="DJ753" s="67"/>
      <c r="DK753" s="67"/>
      <c r="DL753" s="67"/>
      <c r="DM753" s="67"/>
      <c r="DN753" s="67"/>
      <c r="DO753" s="67"/>
      <c r="DP753" s="67"/>
      <c r="DQ753" s="67"/>
      <c r="DR753" s="67"/>
      <c r="DS753" s="67"/>
      <c r="DT753" s="67"/>
      <c r="DU753" s="67"/>
      <c r="DV753" s="67"/>
      <c r="DW753" s="67"/>
      <c r="DX753" s="67"/>
      <c r="DY753" s="67"/>
      <c r="DZ753" s="88"/>
      <c r="EA753" s="88"/>
      <c r="EB753" s="88"/>
      <c r="EC753" s="88"/>
      <c r="ED753" s="88"/>
      <c r="EE753" s="88"/>
      <c r="EF753" s="88"/>
      <c r="EG753" s="88"/>
    </row>
    <row r="754" spans="22:137" s="65" customFormat="1" x14ac:dyDescent="0.25">
      <c r="V754" s="631"/>
      <c r="AA754" s="632"/>
      <c r="AB754" s="632"/>
      <c r="AD754" s="632"/>
      <c r="AE754" s="633"/>
      <c r="AH754" s="634"/>
      <c r="AI754" s="634"/>
      <c r="AK754" s="632"/>
      <c r="AR754" s="632"/>
      <c r="AV754" s="632"/>
      <c r="AX754" s="632"/>
      <c r="BB754" s="632"/>
      <c r="BC754" s="632"/>
      <c r="BE754" s="632"/>
      <c r="BH754" s="67"/>
      <c r="BI754" s="635"/>
      <c r="BJ754" s="636"/>
      <c r="BK754" s="636"/>
      <c r="BL754" s="636"/>
      <c r="BM754" s="102"/>
      <c r="BN754" s="102"/>
      <c r="BO754" s="102"/>
      <c r="BP754" s="636"/>
      <c r="BQ754" s="636"/>
      <c r="BR754" s="636"/>
      <c r="BS754" s="636"/>
      <c r="BT754" s="636"/>
      <c r="BU754" s="636"/>
      <c r="BV754" s="636"/>
      <c r="BW754" s="636"/>
      <c r="BX754" s="636"/>
      <c r="BY754" s="636"/>
      <c r="BZ754" s="636"/>
      <c r="CA754" s="636"/>
      <c r="CB754" s="637"/>
      <c r="CC754" s="636"/>
      <c r="CD754" s="636"/>
      <c r="CE754" s="637"/>
      <c r="CF754" s="637"/>
      <c r="CG754" s="637"/>
      <c r="CH754" s="637"/>
      <c r="CI754" s="636"/>
      <c r="CJ754" s="636"/>
      <c r="CK754" s="637"/>
      <c r="CL754" s="637"/>
      <c r="CM754" s="637"/>
      <c r="CN754" s="705"/>
      <c r="CO754" s="88"/>
      <c r="CP754" s="88"/>
      <c r="CQ754" s="88"/>
      <c r="CR754" s="67"/>
      <c r="CS754" s="67"/>
      <c r="CT754" s="67"/>
      <c r="CU754" s="67"/>
      <c r="CV754" s="67"/>
      <c r="CW754" s="67"/>
      <c r="CX754" s="67"/>
      <c r="CY754" s="67"/>
      <c r="CZ754" s="67"/>
      <c r="DA754" s="67"/>
      <c r="DB754" s="67"/>
      <c r="DC754" s="67"/>
      <c r="DD754" s="67"/>
      <c r="DE754" s="67"/>
      <c r="DF754" s="67"/>
      <c r="DG754" s="67"/>
      <c r="DH754" s="67"/>
      <c r="DI754" s="67"/>
      <c r="DJ754" s="67"/>
      <c r="DK754" s="67"/>
      <c r="DL754" s="67"/>
      <c r="DM754" s="67"/>
      <c r="DN754" s="67"/>
      <c r="DO754" s="67"/>
      <c r="DP754" s="67"/>
      <c r="DQ754" s="67"/>
      <c r="DR754" s="67"/>
      <c r="DS754" s="67"/>
      <c r="DT754" s="67"/>
      <c r="DU754" s="67"/>
      <c r="DV754" s="67"/>
      <c r="DW754" s="67"/>
      <c r="DX754" s="67"/>
      <c r="DY754" s="67"/>
      <c r="DZ754" s="88"/>
      <c r="EA754" s="88"/>
      <c r="EB754" s="88"/>
      <c r="EC754" s="88"/>
      <c r="ED754" s="88"/>
      <c r="EE754" s="88"/>
      <c r="EF754" s="88"/>
      <c r="EG754" s="88"/>
    </row>
    <row r="755" spans="22:137" s="65" customFormat="1" x14ac:dyDescent="0.25">
      <c r="V755" s="631"/>
      <c r="AA755" s="632"/>
      <c r="AB755" s="632"/>
      <c r="AD755" s="632"/>
      <c r="AE755" s="633"/>
      <c r="AH755" s="634"/>
      <c r="AI755" s="634"/>
      <c r="AK755" s="632"/>
      <c r="AR755" s="632"/>
      <c r="AV755" s="632"/>
      <c r="AX755" s="632"/>
      <c r="BB755" s="632"/>
      <c r="BC755" s="632"/>
      <c r="BE755" s="632"/>
      <c r="BH755" s="67"/>
      <c r="BI755" s="635"/>
      <c r="BJ755" s="636"/>
      <c r="BK755" s="636"/>
      <c r="BL755" s="636"/>
      <c r="BM755" s="102"/>
      <c r="BN755" s="102"/>
      <c r="BO755" s="102"/>
      <c r="BP755" s="636"/>
      <c r="BQ755" s="636"/>
      <c r="BR755" s="636"/>
      <c r="BS755" s="636"/>
      <c r="BT755" s="636"/>
      <c r="BU755" s="636"/>
      <c r="BV755" s="636"/>
      <c r="BW755" s="636"/>
      <c r="BX755" s="636"/>
      <c r="BY755" s="636"/>
      <c r="BZ755" s="636"/>
      <c r="CA755" s="636"/>
      <c r="CB755" s="637"/>
      <c r="CC755" s="636"/>
      <c r="CD755" s="636"/>
      <c r="CE755" s="637"/>
      <c r="CF755" s="637"/>
      <c r="CG755" s="637"/>
      <c r="CH755" s="637"/>
      <c r="CI755" s="636"/>
      <c r="CJ755" s="636"/>
      <c r="CK755" s="637"/>
      <c r="CL755" s="637"/>
      <c r="CM755" s="637"/>
      <c r="CN755" s="705"/>
      <c r="CO755" s="88"/>
      <c r="CP755" s="88"/>
      <c r="CQ755" s="88"/>
      <c r="CR755" s="67"/>
      <c r="CS755" s="67"/>
      <c r="CT755" s="67"/>
      <c r="CU755" s="67"/>
      <c r="CV755" s="67"/>
      <c r="CW755" s="67"/>
      <c r="CX755" s="67"/>
      <c r="CY755" s="67"/>
      <c r="CZ755" s="67"/>
      <c r="DA755" s="67"/>
      <c r="DB755" s="67"/>
      <c r="DC755" s="67"/>
      <c r="DD755" s="67"/>
      <c r="DE755" s="67"/>
      <c r="DF755" s="67"/>
      <c r="DG755" s="67"/>
      <c r="DH755" s="67"/>
      <c r="DI755" s="67"/>
      <c r="DJ755" s="67"/>
      <c r="DK755" s="67"/>
      <c r="DL755" s="67"/>
      <c r="DM755" s="67"/>
      <c r="DN755" s="67"/>
      <c r="DO755" s="67"/>
      <c r="DP755" s="67"/>
      <c r="DQ755" s="67"/>
      <c r="DR755" s="67"/>
      <c r="DS755" s="67"/>
      <c r="DT755" s="67"/>
      <c r="DU755" s="67"/>
      <c r="DV755" s="67"/>
      <c r="DW755" s="67"/>
      <c r="DX755" s="67"/>
      <c r="DY755" s="67"/>
      <c r="DZ755" s="88"/>
      <c r="EA755" s="88"/>
      <c r="EB755" s="88"/>
      <c r="EC755" s="88"/>
      <c r="ED755" s="88"/>
      <c r="EE755" s="88"/>
      <c r="EF755" s="88"/>
      <c r="EG755" s="88"/>
    </row>
    <row r="756" spans="22:137" s="65" customFormat="1" x14ac:dyDescent="0.25">
      <c r="V756" s="631"/>
      <c r="AA756" s="632"/>
      <c r="AB756" s="632"/>
      <c r="AD756" s="632"/>
      <c r="AE756" s="633"/>
      <c r="AH756" s="634"/>
      <c r="AI756" s="634"/>
      <c r="AK756" s="632"/>
      <c r="AR756" s="632"/>
      <c r="AV756" s="632"/>
      <c r="AX756" s="632"/>
      <c r="BB756" s="632"/>
      <c r="BC756" s="632"/>
      <c r="BE756" s="632"/>
      <c r="BH756" s="67"/>
      <c r="BI756" s="635"/>
      <c r="BJ756" s="636"/>
      <c r="BK756" s="636"/>
      <c r="BL756" s="636"/>
      <c r="BM756" s="102"/>
      <c r="BN756" s="102"/>
      <c r="BO756" s="102"/>
      <c r="BP756" s="636"/>
      <c r="BQ756" s="636"/>
      <c r="BR756" s="636"/>
      <c r="BS756" s="636"/>
      <c r="BT756" s="636"/>
      <c r="BU756" s="636"/>
      <c r="BV756" s="636"/>
      <c r="BW756" s="636"/>
      <c r="BX756" s="636"/>
      <c r="BY756" s="636"/>
      <c r="BZ756" s="636"/>
      <c r="CA756" s="636"/>
      <c r="CB756" s="637"/>
      <c r="CC756" s="636"/>
      <c r="CD756" s="636"/>
      <c r="CE756" s="637"/>
      <c r="CF756" s="637"/>
      <c r="CG756" s="637"/>
      <c r="CH756" s="637"/>
      <c r="CI756" s="636"/>
      <c r="CJ756" s="636"/>
      <c r="CK756" s="637"/>
      <c r="CL756" s="637"/>
      <c r="CM756" s="637"/>
      <c r="CN756" s="705"/>
      <c r="CO756" s="88"/>
      <c r="CP756" s="88"/>
      <c r="CQ756" s="88"/>
      <c r="CR756" s="67"/>
      <c r="CS756" s="67"/>
      <c r="CT756" s="67"/>
      <c r="CU756" s="67"/>
      <c r="CV756" s="67"/>
      <c r="CW756" s="67"/>
      <c r="CX756" s="67"/>
      <c r="CY756" s="67"/>
      <c r="CZ756" s="67"/>
      <c r="DA756" s="67"/>
      <c r="DB756" s="67"/>
      <c r="DC756" s="67"/>
      <c r="DD756" s="67"/>
      <c r="DE756" s="67"/>
      <c r="DF756" s="67"/>
      <c r="DG756" s="67"/>
      <c r="DH756" s="67"/>
      <c r="DI756" s="67"/>
      <c r="DJ756" s="67"/>
      <c r="DK756" s="67"/>
      <c r="DL756" s="67"/>
      <c r="DM756" s="67"/>
      <c r="DN756" s="67"/>
      <c r="DO756" s="67"/>
      <c r="DP756" s="67"/>
      <c r="DQ756" s="67"/>
      <c r="DR756" s="67"/>
      <c r="DS756" s="67"/>
      <c r="DT756" s="67"/>
      <c r="DU756" s="67"/>
      <c r="DV756" s="67"/>
      <c r="DW756" s="67"/>
      <c r="DX756" s="67"/>
      <c r="DY756" s="67"/>
      <c r="DZ756" s="88"/>
      <c r="EA756" s="88"/>
      <c r="EB756" s="88"/>
      <c r="EC756" s="88"/>
      <c r="ED756" s="88"/>
      <c r="EE756" s="88"/>
      <c r="EF756" s="88"/>
      <c r="EG756" s="88"/>
    </row>
    <row r="757" spans="22:137" s="65" customFormat="1" x14ac:dyDescent="0.25">
      <c r="V757" s="631"/>
      <c r="AA757" s="632"/>
      <c r="AB757" s="632"/>
      <c r="AD757" s="632"/>
      <c r="AE757" s="633"/>
      <c r="AH757" s="634"/>
      <c r="AI757" s="634"/>
      <c r="AK757" s="632"/>
      <c r="AR757" s="632"/>
      <c r="AV757" s="632"/>
      <c r="AX757" s="632"/>
      <c r="BB757" s="632"/>
      <c r="BC757" s="632"/>
      <c r="BE757" s="632"/>
      <c r="BH757" s="67"/>
      <c r="BI757" s="635"/>
      <c r="BJ757" s="636"/>
      <c r="BK757" s="636"/>
      <c r="BL757" s="636"/>
      <c r="BM757" s="102"/>
      <c r="BN757" s="102"/>
      <c r="BO757" s="102"/>
      <c r="BP757" s="636"/>
      <c r="BQ757" s="636"/>
      <c r="BR757" s="636"/>
      <c r="BS757" s="636"/>
      <c r="BT757" s="636"/>
      <c r="BU757" s="636"/>
      <c r="BV757" s="636"/>
      <c r="BW757" s="636"/>
      <c r="BX757" s="636"/>
      <c r="BY757" s="636"/>
      <c r="BZ757" s="636"/>
      <c r="CA757" s="636"/>
      <c r="CB757" s="637"/>
      <c r="CC757" s="636"/>
      <c r="CD757" s="636"/>
      <c r="CE757" s="637"/>
      <c r="CF757" s="637"/>
      <c r="CG757" s="637"/>
      <c r="CH757" s="637"/>
      <c r="CI757" s="636"/>
      <c r="CJ757" s="636"/>
      <c r="CK757" s="637"/>
      <c r="CL757" s="637"/>
      <c r="CM757" s="637"/>
      <c r="CN757" s="705"/>
      <c r="CO757" s="88"/>
      <c r="CP757" s="88"/>
      <c r="CQ757" s="88"/>
      <c r="CR757" s="67"/>
      <c r="CS757" s="67"/>
      <c r="CT757" s="67"/>
      <c r="CU757" s="67"/>
      <c r="CV757" s="67"/>
      <c r="CW757" s="67"/>
      <c r="CX757" s="67"/>
      <c r="CY757" s="67"/>
      <c r="CZ757" s="67"/>
      <c r="DA757" s="67"/>
      <c r="DB757" s="67"/>
      <c r="DC757" s="67"/>
      <c r="DD757" s="67"/>
      <c r="DE757" s="67"/>
      <c r="DF757" s="67"/>
      <c r="DG757" s="67"/>
      <c r="DH757" s="67"/>
      <c r="DI757" s="67"/>
      <c r="DJ757" s="67"/>
      <c r="DK757" s="67"/>
      <c r="DL757" s="67"/>
      <c r="DM757" s="67"/>
      <c r="DN757" s="67"/>
      <c r="DO757" s="67"/>
      <c r="DP757" s="67"/>
      <c r="DQ757" s="67"/>
      <c r="DR757" s="67"/>
      <c r="DS757" s="67"/>
      <c r="DT757" s="67"/>
      <c r="DU757" s="67"/>
      <c r="DV757" s="67"/>
      <c r="DW757" s="67"/>
      <c r="DX757" s="67"/>
      <c r="DY757" s="67"/>
      <c r="DZ757" s="88"/>
      <c r="EA757" s="88"/>
      <c r="EB757" s="88"/>
      <c r="EC757" s="88"/>
      <c r="ED757" s="88"/>
      <c r="EE757" s="88"/>
      <c r="EF757" s="88"/>
      <c r="EG757" s="88"/>
    </row>
    <row r="758" spans="22:137" s="65" customFormat="1" x14ac:dyDescent="0.25">
      <c r="V758" s="631"/>
      <c r="AA758" s="632"/>
      <c r="AB758" s="632"/>
      <c r="AD758" s="632"/>
      <c r="AE758" s="633"/>
      <c r="AH758" s="634"/>
      <c r="AI758" s="634"/>
      <c r="AK758" s="632"/>
      <c r="AR758" s="632"/>
      <c r="AV758" s="632"/>
      <c r="AX758" s="632"/>
      <c r="BB758" s="632"/>
      <c r="BC758" s="632"/>
      <c r="BE758" s="632"/>
      <c r="BH758" s="67"/>
      <c r="BI758" s="635"/>
      <c r="BJ758" s="636"/>
      <c r="BK758" s="636"/>
      <c r="BL758" s="636"/>
      <c r="BM758" s="102"/>
      <c r="BN758" s="102"/>
      <c r="BO758" s="102"/>
      <c r="BP758" s="636"/>
      <c r="BQ758" s="636"/>
      <c r="BR758" s="636"/>
      <c r="BS758" s="636"/>
      <c r="BT758" s="636"/>
      <c r="BU758" s="636"/>
      <c r="BV758" s="636"/>
      <c r="BW758" s="636"/>
      <c r="BX758" s="636"/>
      <c r="BY758" s="636"/>
      <c r="BZ758" s="636"/>
      <c r="CA758" s="636"/>
      <c r="CB758" s="637"/>
      <c r="CC758" s="636"/>
      <c r="CD758" s="636"/>
      <c r="CE758" s="637"/>
      <c r="CF758" s="637"/>
      <c r="CG758" s="637"/>
      <c r="CH758" s="637"/>
      <c r="CI758" s="636"/>
      <c r="CJ758" s="636"/>
      <c r="CK758" s="637"/>
      <c r="CL758" s="637"/>
      <c r="CM758" s="637"/>
      <c r="CN758" s="705"/>
      <c r="CO758" s="88"/>
      <c r="CP758" s="88"/>
      <c r="CQ758" s="88"/>
      <c r="CR758" s="67"/>
      <c r="CS758" s="67"/>
      <c r="CT758" s="67"/>
      <c r="CU758" s="67"/>
      <c r="CV758" s="67"/>
      <c r="CW758" s="67"/>
      <c r="CX758" s="67"/>
      <c r="CY758" s="67"/>
      <c r="CZ758" s="67"/>
      <c r="DA758" s="67"/>
      <c r="DB758" s="67"/>
      <c r="DC758" s="67"/>
      <c r="DD758" s="67"/>
      <c r="DE758" s="67"/>
      <c r="DF758" s="67"/>
      <c r="DG758" s="67"/>
      <c r="DH758" s="67"/>
      <c r="DI758" s="67"/>
      <c r="DJ758" s="67"/>
      <c r="DK758" s="67"/>
      <c r="DL758" s="67"/>
      <c r="DM758" s="67"/>
      <c r="DN758" s="67"/>
      <c r="DO758" s="67"/>
      <c r="DP758" s="67"/>
      <c r="DQ758" s="67"/>
      <c r="DR758" s="67"/>
      <c r="DS758" s="67"/>
      <c r="DT758" s="67"/>
      <c r="DU758" s="67"/>
      <c r="DV758" s="67"/>
      <c r="DW758" s="67"/>
      <c r="DX758" s="67"/>
      <c r="DY758" s="67"/>
      <c r="DZ758" s="88"/>
      <c r="EA758" s="88"/>
      <c r="EB758" s="88"/>
      <c r="EC758" s="88"/>
      <c r="ED758" s="88"/>
      <c r="EE758" s="88"/>
      <c r="EF758" s="88"/>
      <c r="EG758" s="88"/>
    </row>
    <row r="759" spans="22:137" s="65" customFormat="1" x14ac:dyDescent="0.25">
      <c r="V759" s="631"/>
      <c r="AA759" s="632"/>
      <c r="AB759" s="632"/>
      <c r="AD759" s="632"/>
      <c r="AE759" s="633"/>
      <c r="AH759" s="634"/>
      <c r="AI759" s="634"/>
      <c r="AK759" s="632"/>
      <c r="AR759" s="632"/>
      <c r="AV759" s="632"/>
      <c r="AX759" s="632"/>
      <c r="BB759" s="632"/>
      <c r="BC759" s="632"/>
      <c r="BE759" s="632"/>
      <c r="BH759" s="67"/>
      <c r="BI759" s="635"/>
      <c r="BJ759" s="636"/>
      <c r="BK759" s="636"/>
      <c r="BL759" s="636"/>
      <c r="BM759" s="102"/>
      <c r="BN759" s="102"/>
      <c r="BO759" s="102"/>
      <c r="BP759" s="636"/>
      <c r="BQ759" s="636"/>
      <c r="BR759" s="636"/>
      <c r="BS759" s="636"/>
      <c r="BT759" s="636"/>
      <c r="BU759" s="636"/>
      <c r="BV759" s="636"/>
      <c r="BW759" s="636"/>
      <c r="BX759" s="636"/>
      <c r="BY759" s="636"/>
      <c r="BZ759" s="636"/>
      <c r="CA759" s="636"/>
      <c r="CB759" s="637"/>
      <c r="CC759" s="636"/>
      <c r="CD759" s="636"/>
      <c r="CE759" s="637"/>
      <c r="CF759" s="637"/>
      <c r="CG759" s="637"/>
      <c r="CH759" s="637"/>
      <c r="CI759" s="636"/>
      <c r="CJ759" s="636"/>
      <c r="CK759" s="637"/>
      <c r="CL759" s="637"/>
      <c r="CM759" s="637"/>
      <c r="CN759" s="705"/>
      <c r="CO759" s="88"/>
      <c r="CP759" s="88"/>
      <c r="CQ759" s="88"/>
      <c r="CR759" s="67"/>
      <c r="CS759" s="67"/>
      <c r="CT759" s="67"/>
      <c r="CU759" s="67"/>
      <c r="CV759" s="67"/>
      <c r="CW759" s="67"/>
      <c r="CX759" s="67"/>
      <c r="CY759" s="67"/>
      <c r="CZ759" s="67"/>
      <c r="DA759" s="67"/>
      <c r="DB759" s="67"/>
      <c r="DC759" s="67"/>
      <c r="DD759" s="67"/>
      <c r="DE759" s="67"/>
      <c r="DF759" s="67"/>
      <c r="DG759" s="67"/>
      <c r="DH759" s="67"/>
      <c r="DI759" s="67"/>
      <c r="DJ759" s="67"/>
      <c r="DK759" s="67"/>
      <c r="DL759" s="67"/>
      <c r="DM759" s="67"/>
      <c r="DN759" s="67"/>
      <c r="DO759" s="67"/>
      <c r="DP759" s="67"/>
      <c r="DQ759" s="67"/>
      <c r="DR759" s="67"/>
      <c r="DS759" s="67"/>
      <c r="DT759" s="67"/>
      <c r="DU759" s="67"/>
      <c r="DV759" s="67"/>
      <c r="DW759" s="67"/>
      <c r="DX759" s="67"/>
      <c r="DY759" s="67"/>
      <c r="DZ759" s="88"/>
      <c r="EA759" s="88"/>
      <c r="EB759" s="88"/>
      <c r="EC759" s="88"/>
      <c r="ED759" s="88"/>
      <c r="EE759" s="88"/>
      <c r="EF759" s="88"/>
      <c r="EG759" s="88"/>
    </row>
    <row r="760" spans="22:137" s="65" customFormat="1" x14ac:dyDescent="0.25">
      <c r="V760" s="631"/>
      <c r="AA760" s="632"/>
      <c r="AB760" s="632"/>
      <c r="AD760" s="632"/>
      <c r="AE760" s="633"/>
      <c r="AH760" s="634"/>
      <c r="AI760" s="634"/>
      <c r="AK760" s="632"/>
      <c r="AR760" s="632"/>
      <c r="AV760" s="632"/>
      <c r="AX760" s="632"/>
      <c r="BB760" s="632"/>
      <c r="BC760" s="632"/>
      <c r="BE760" s="632"/>
      <c r="BH760" s="67"/>
      <c r="BI760" s="635"/>
      <c r="BJ760" s="636"/>
      <c r="BK760" s="636"/>
      <c r="BL760" s="636"/>
      <c r="BM760" s="102"/>
      <c r="BN760" s="102"/>
      <c r="BO760" s="102"/>
      <c r="BP760" s="636"/>
      <c r="BQ760" s="636"/>
      <c r="BR760" s="636"/>
      <c r="BS760" s="636"/>
      <c r="BT760" s="636"/>
      <c r="BU760" s="636"/>
      <c r="BV760" s="636"/>
      <c r="BW760" s="636"/>
      <c r="BX760" s="636"/>
      <c r="BY760" s="636"/>
      <c r="BZ760" s="636"/>
      <c r="CA760" s="636"/>
      <c r="CB760" s="637"/>
      <c r="CC760" s="636"/>
      <c r="CD760" s="636"/>
      <c r="CE760" s="637"/>
      <c r="CF760" s="637"/>
      <c r="CG760" s="637"/>
      <c r="CH760" s="637"/>
      <c r="CI760" s="636"/>
      <c r="CJ760" s="636"/>
      <c r="CK760" s="637"/>
      <c r="CL760" s="637"/>
      <c r="CM760" s="637"/>
      <c r="CN760" s="705"/>
      <c r="CO760" s="88"/>
      <c r="CP760" s="88"/>
      <c r="CQ760" s="88"/>
      <c r="CR760" s="67"/>
      <c r="CS760" s="67"/>
      <c r="CT760" s="67"/>
      <c r="CU760" s="67"/>
      <c r="CV760" s="67"/>
      <c r="CW760" s="67"/>
      <c r="CX760" s="67"/>
      <c r="CY760" s="67"/>
      <c r="CZ760" s="67"/>
      <c r="DA760" s="67"/>
      <c r="DB760" s="67"/>
      <c r="DC760" s="67"/>
      <c r="DD760" s="67"/>
      <c r="DE760" s="67"/>
      <c r="DF760" s="67"/>
      <c r="DG760" s="67"/>
      <c r="DH760" s="67"/>
      <c r="DI760" s="67"/>
      <c r="DJ760" s="67"/>
      <c r="DK760" s="67"/>
      <c r="DL760" s="67"/>
      <c r="DM760" s="67"/>
      <c r="DN760" s="67"/>
      <c r="DO760" s="67"/>
      <c r="DP760" s="67"/>
      <c r="DQ760" s="67"/>
      <c r="DR760" s="67"/>
      <c r="DS760" s="67"/>
      <c r="DT760" s="67"/>
      <c r="DU760" s="67"/>
      <c r="DV760" s="67"/>
      <c r="DW760" s="67"/>
      <c r="DX760" s="67"/>
      <c r="DY760" s="67"/>
      <c r="DZ760" s="88"/>
      <c r="EA760" s="88"/>
      <c r="EB760" s="88"/>
      <c r="EC760" s="88"/>
      <c r="ED760" s="88"/>
      <c r="EE760" s="88"/>
      <c r="EF760" s="88"/>
      <c r="EG760" s="88"/>
    </row>
    <row r="761" spans="22:137" s="65" customFormat="1" x14ac:dyDescent="0.25">
      <c r="V761" s="631"/>
      <c r="AA761" s="632"/>
      <c r="AB761" s="632"/>
      <c r="AD761" s="632"/>
      <c r="AE761" s="633"/>
      <c r="AH761" s="634"/>
      <c r="AI761" s="634"/>
      <c r="AK761" s="632"/>
      <c r="AR761" s="632"/>
      <c r="AV761" s="632"/>
      <c r="AX761" s="632"/>
      <c r="BB761" s="632"/>
      <c r="BC761" s="632"/>
      <c r="BE761" s="632"/>
      <c r="BH761" s="67"/>
      <c r="BI761" s="635"/>
      <c r="BJ761" s="636"/>
      <c r="BK761" s="636"/>
      <c r="BL761" s="636"/>
      <c r="BM761" s="102"/>
      <c r="BN761" s="102"/>
      <c r="BO761" s="102"/>
      <c r="BP761" s="636"/>
      <c r="BQ761" s="636"/>
      <c r="BR761" s="636"/>
      <c r="BS761" s="636"/>
      <c r="BT761" s="636"/>
      <c r="BU761" s="636"/>
      <c r="BV761" s="636"/>
      <c r="BW761" s="636"/>
      <c r="BX761" s="636"/>
      <c r="BY761" s="636"/>
      <c r="BZ761" s="636"/>
      <c r="CA761" s="636"/>
      <c r="CB761" s="637"/>
      <c r="CC761" s="636"/>
      <c r="CD761" s="636"/>
      <c r="CE761" s="637"/>
      <c r="CF761" s="637"/>
      <c r="CG761" s="637"/>
      <c r="CH761" s="637"/>
      <c r="CI761" s="636"/>
      <c r="CJ761" s="636"/>
      <c r="CK761" s="637"/>
      <c r="CL761" s="637"/>
      <c r="CM761" s="637"/>
      <c r="CN761" s="705"/>
      <c r="CO761" s="88"/>
      <c r="CP761" s="88"/>
      <c r="CQ761" s="88"/>
      <c r="CR761" s="67"/>
      <c r="CS761" s="67"/>
      <c r="CT761" s="67"/>
      <c r="CU761" s="67"/>
      <c r="CV761" s="67"/>
      <c r="CW761" s="67"/>
      <c r="CX761" s="67"/>
      <c r="CY761" s="67"/>
      <c r="CZ761" s="67"/>
      <c r="DA761" s="67"/>
      <c r="DB761" s="67"/>
      <c r="DC761" s="67"/>
      <c r="DD761" s="67"/>
      <c r="DE761" s="67"/>
      <c r="DF761" s="67"/>
      <c r="DG761" s="67"/>
      <c r="DH761" s="67"/>
      <c r="DI761" s="67"/>
      <c r="DJ761" s="67"/>
      <c r="DK761" s="67"/>
      <c r="DL761" s="67"/>
      <c r="DM761" s="67"/>
      <c r="DN761" s="67"/>
      <c r="DO761" s="67"/>
      <c r="DP761" s="67"/>
      <c r="DQ761" s="67"/>
      <c r="DR761" s="67"/>
      <c r="DS761" s="67"/>
      <c r="DT761" s="67"/>
      <c r="DU761" s="67"/>
      <c r="DV761" s="67"/>
      <c r="DW761" s="67"/>
      <c r="DX761" s="67"/>
      <c r="DY761" s="67"/>
      <c r="DZ761" s="88"/>
      <c r="EA761" s="88"/>
      <c r="EB761" s="88"/>
      <c r="EC761" s="88"/>
      <c r="ED761" s="88"/>
      <c r="EE761" s="88"/>
      <c r="EF761" s="88"/>
      <c r="EG761" s="88"/>
    </row>
    <row r="762" spans="22:137" s="65" customFormat="1" x14ac:dyDescent="0.25">
      <c r="V762" s="631"/>
      <c r="AA762" s="632"/>
      <c r="AB762" s="632"/>
      <c r="AD762" s="632"/>
      <c r="AE762" s="633"/>
      <c r="AH762" s="634"/>
      <c r="AI762" s="634"/>
      <c r="AK762" s="632"/>
      <c r="AR762" s="632"/>
      <c r="AV762" s="632"/>
      <c r="AX762" s="632"/>
      <c r="BB762" s="632"/>
      <c r="BC762" s="632"/>
      <c r="BE762" s="632"/>
      <c r="BH762" s="67"/>
      <c r="BI762" s="635"/>
      <c r="BJ762" s="636"/>
      <c r="BK762" s="636"/>
      <c r="BL762" s="636"/>
      <c r="BM762" s="102"/>
      <c r="BN762" s="102"/>
      <c r="BO762" s="102"/>
      <c r="BP762" s="636"/>
      <c r="BQ762" s="636"/>
      <c r="BR762" s="636"/>
      <c r="BS762" s="636"/>
      <c r="BT762" s="636"/>
      <c r="BU762" s="636"/>
      <c r="BV762" s="636"/>
      <c r="BW762" s="636"/>
      <c r="BX762" s="636"/>
      <c r="BY762" s="636"/>
      <c r="BZ762" s="636"/>
      <c r="CA762" s="636"/>
      <c r="CB762" s="637"/>
      <c r="CC762" s="636"/>
      <c r="CD762" s="636"/>
      <c r="CE762" s="637"/>
      <c r="CF762" s="637"/>
      <c r="CG762" s="637"/>
      <c r="CH762" s="637"/>
      <c r="CI762" s="636"/>
      <c r="CJ762" s="636"/>
      <c r="CK762" s="637"/>
      <c r="CL762" s="637"/>
      <c r="CM762" s="637"/>
      <c r="CN762" s="705"/>
      <c r="CO762" s="88"/>
      <c r="CP762" s="88"/>
      <c r="CQ762" s="88"/>
      <c r="CR762" s="67"/>
      <c r="CS762" s="67"/>
      <c r="CT762" s="67"/>
      <c r="CU762" s="67"/>
      <c r="CV762" s="67"/>
      <c r="CW762" s="67"/>
      <c r="CX762" s="67"/>
      <c r="CY762" s="67"/>
      <c r="CZ762" s="67"/>
      <c r="DA762" s="67"/>
      <c r="DB762" s="67"/>
      <c r="DC762" s="67"/>
      <c r="DD762" s="67"/>
      <c r="DE762" s="67"/>
      <c r="DF762" s="67"/>
      <c r="DG762" s="67"/>
      <c r="DH762" s="67"/>
      <c r="DI762" s="67"/>
      <c r="DJ762" s="67"/>
      <c r="DK762" s="67"/>
      <c r="DL762" s="67"/>
      <c r="DM762" s="67"/>
      <c r="DN762" s="67"/>
      <c r="DO762" s="67"/>
      <c r="DP762" s="67"/>
      <c r="DQ762" s="67"/>
      <c r="DR762" s="67"/>
      <c r="DS762" s="67"/>
      <c r="DT762" s="67"/>
      <c r="DU762" s="67"/>
      <c r="DV762" s="67"/>
      <c r="DW762" s="67"/>
      <c r="DX762" s="67"/>
      <c r="DY762" s="67"/>
      <c r="DZ762" s="88"/>
      <c r="EA762" s="88"/>
      <c r="EB762" s="88"/>
      <c r="EC762" s="88"/>
      <c r="ED762" s="88"/>
      <c r="EE762" s="88"/>
      <c r="EF762" s="88"/>
      <c r="EG762" s="88"/>
    </row>
    <row r="763" spans="22:137" s="65" customFormat="1" x14ac:dyDescent="0.25">
      <c r="V763" s="631"/>
      <c r="AA763" s="632"/>
      <c r="AB763" s="632"/>
      <c r="AD763" s="632"/>
      <c r="AE763" s="633"/>
      <c r="AH763" s="634"/>
      <c r="AI763" s="634"/>
      <c r="AK763" s="632"/>
      <c r="AR763" s="632"/>
      <c r="AV763" s="632"/>
      <c r="AX763" s="632"/>
      <c r="BB763" s="632"/>
      <c r="BC763" s="632"/>
      <c r="BE763" s="632"/>
      <c r="BH763" s="67"/>
      <c r="BI763" s="635"/>
      <c r="BJ763" s="636"/>
      <c r="BK763" s="636"/>
      <c r="BL763" s="636"/>
      <c r="BM763" s="102"/>
      <c r="BN763" s="102"/>
      <c r="BO763" s="102"/>
      <c r="BP763" s="636"/>
      <c r="BQ763" s="636"/>
      <c r="BR763" s="636"/>
      <c r="BS763" s="636"/>
      <c r="BT763" s="636"/>
      <c r="BU763" s="636"/>
      <c r="BV763" s="636"/>
      <c r="BW763" s="636"/>
      <c r="BX763" s="636"/>
      <c r="BY763" s="636"/>
      <c r="BZ763" s="636"/>
      <c r="CA763" s="636"/>
      <c r="CB763" s="637"/>
      <c r="CC763" s="636"/>
      <c r="CD763" s="636"/>
      <c r="CE763" s="637"/>
      <c r="CF763" s="637"/>
      <c r="CG763" s="637"/>
      <c r="CH763" s="637"/>
      <c r="CI763" s="636"/>
      <c r="CJ763" s="636"/>
      <c r="CK763" s="637"/>
      <c r="CL763" s="637"/>
      <c r="CM763" s="637"/>
      <c r="CN763" s="705"/>
      <c r="CO763" s="88"/>
      <c r="CP763" s="88"/>
      <c r="CQ763" s="88"/>
      <c r="CR763" s="67"/>
      <c r="CS763" s="67"/>
      <c r="CT763" s="67"/>
      <c r="CU763" s="67"/>
      <c r="CV763" s="67"/>
      <c r="CW763" s="67"/>
      <c r="CX763" s="67"/>
      <c r="CY763" s="67"/>
      <c r="CZ763" s="67"/>
      <c r="DA763" s="67"/>
      <c r="DB763" s="67"/>
      <c r="DC763" s="67"/>
      <c r="DD763" s="67"/>
      <c r="DE763" s="67"/>
      <c r="DF763" s="67"/>
      <c r="DG763" s="67"/>
      <c r="DH763" s="67"/>
      <c r="DI763" s="67"/>
      <c r="DJ763" s="67"/>
      <c r="DK763" s="67"/>
      <c r="DL763" s="67"/>
      <c r="DM763" s="67"/>
      <c r="DN763" s="67"/>
      <c r="DO763" s="67"/>
      <c r="DP763" s="67"/>
      <c r="DQ763" s="67"/>
      <c r="DR763" s="67"/>
      <c r="DS763" s="67"/>
      <c r="DT763" s="67"/>
      <c r="DU763" s="67"/>
      <c r="DV763" s="67"/>
      <c r="DW763" s="67"/>
      <c r="DX763" s="67"/>
      <c r="DY763" s="67"/>
      <c r="DZ763" s="88"/>
      <c r="EA763" s="88"/>
      <c r="EB763" s="88"/>
      <c r="EC763" s="88"/>
      <c r="ED763" s="88"/>
      <c r="EE763" s="88"/>
      <c r="EF763" s="88"/>
      <c r="EG763" s="88"/>
    </row>
    <row r="764" spans="22:137" s="65" customFormat="1" x14ac:dyDescent="0.25">
      <c r="V764" s="631"/>
      <c r="AA764" s="632"/>
      <c r="AB764" s="632"/>
      <c r="AD764" s="632"/>
      <c r="AE764" s="633"/>
      <c r="AH764" s="634"/>
      <c r="AI764" s="634"/>
      <c r="AK764" s="632"/>
      <c r="AR764" s="632"/>
      <c r="AV764" s="632"/>
      <c r="AX764" s="632"/>
      <c r="BB764" s="632"/>
      <c r="BC764" s="632"/>
      <c r="BE764" s="632"/>
      <c r="BH764" s="67"/>
      <c r="BI764" s="635"/>
      <c r="BJ764" s="636"/>
      <c r="BK764" s="636"/>
      <c r="BL764" s="636"/>
      <c r="BM764" s="102"/>
      <c r="BN764" s="102"/>
      <c r="BO764" s="102"/>
      <c r="BP764" s="636"/>
      <c r="BQ764" s="636"/>
      <c r="BR764" s="636"/>
      <c r="BS764" s="636"/>
      <c r="BT764" s="636"/>
      <c r="BU764" s="636"/>
      <c r="BV764" s="636"/>
      <c r="BW764" s="636"/>
      <c r="BX764" s="636"/>
      <c r="BY764" s="636"/>
      <c r="BZ764" s="636"/>
      <c r="CA764" s="636"/>
      <c r="CB764" s="637"/>
      <c r="CC764" s="636"/>
      <c r="CD764" s="636"/>
      <c r="CE764" s="637"/>
      <c r="CF764" s="637"/>
      <c r="CG764" s="637"/>
      <c r="CH764" s="637"/>
      <c r="CI764" s="636"/>
      <c r="CJ764" s="636"/>
      <c r="CK764" s="637"/>
      <c r="CL764" s="637"/>
      <c r="CM764" s="637"/>
      <c r="CN764" s="705"/>
      <c r="CO764" s="88"/>
      <c r="CP764" s="88"/>
      <c r="CQ764" s="88"/>
      <c r="CR764" s="67"/>
      <c r="CS764" s="67"/>
      <c r="CT764" s="67"/>
      <c r="CU764" s="67"/>
      <c r="CV764" s="67"/>
      <c r="CW764" s="67"/>
      <c r="CX764" s="67"/>
      <c r="CY764" s="67"/>
      <c r="CZ764" s="67"/>
      <c r="DA764" s="67"/>
      <c r="DB764" s="67"/>
      <c r="DC764" s="67"/>
      <c r="DD764" s="67"/>
      <c r="DE764" s="67"/>
      <c r="DF764" s="67"/>
      <c r="DG764" s="67"/>
      <c r="DH764" s="67"/>
      <c r="DI764" s="67"/>
      <c r="DJ764" s="67"/>
      <c r="DK764" s="67"/>
      <c r="DL764" s="67"/>
      <c r="DM764" s="67"/>
      <c r="DN764" s="67"/>
      <c r="DO764" s="67"/>
      <c r="DP764" s="67"/>
      <c r="DQ764" s="67"/>
      <c r="DR764" s="67"/>
      <c r="DS764" s="67"/>
      <c r="DT764" s="67"/>
      <c r="DU764" s="67"/>
      <c r="DV764" s="67"/>
      <c r="DW764" s="67"/>
      <c r="DX764" s="67"/>
      <c r="DY764" s="67"/>
      <c r="DZ764" s="88"/>
      <c r="EA764" s="88"/>
      <c r="EB764" s="88"/>
      <c r="EC764" s="88"/>
      <c r="ED764" s="88"/>
      <c r="EE764" s="88"/>
      <c r="EF764" s="88"/>
      <c r="EG764" s="88"/>
    </row>
    <row r="765" spans="22:137" s="65" customFormat="1" x14ac:dyDescent="0.25">
      <c r="V765" s="631"/>
      <c r="AA765" s="632"/>
      <c r="AB765" s="632"/>
      <c r="AD765" s="632"/>
      <c r="AE765" s="633"/>
      <c r="AH765" s="634"/>
      <c r="AI765" s="634"/>
      <c r="AK765" s="632"/>
      <c r="AR765" s="632"/>
      <c r="AV765" s="632"/>
      <c r="AX765" s="632"/>
      <c r="BB765" s="632"/>
      <c r="BC765" s="632"/>
      <c r="BE765" s="632"/>
      <c r="BH765" s="67"/>
      <c r="BI765" s="635"/>
      <c r="BJ765" s="636"/>
      <c r="BK765" s="636"/>
      <c r="BL765" s="636"/>
      <c r="BM765" s="102"/>
      <c r="BN765" s="102"/>
      <c r="BO765" s="102"/>
      <c r="BP765" s="636"/>
      <c r="BQ765" s="636"/>
      <c r="BR765" s="636"/>
      <c r="BS765" s="636"/>
      <c r="BT765" s="636"/>
      <c r="BU765" s="636"/>
      <c r="BV765" s="636"/>
      <c r="BW765" s="636"/>
      <c r="BX765" s="636"/>
      <c r="BY765" s="636"/>
      <c r="BZ765" s="636"/>
      <c r="CA765" s="636"/>
      <c r="CB765" s="637"/>
      <c r="CC765" s="636"/>
      <c r="CD765" s="636"/>
      <c r="CE765" s="637"/>
      <c r="CF765" s="637"/>
      <c r="CG765" s="637"/>
      <c r="CH765" s="637"/>
      <c r="CI765" s="636"/>
      <c r="CJ765" s="636"/>
      <c r="CK765" s="637"/>
      <c r="CL765" s="637"/>
      <c r="CM765" s="637"/>
      <c r="CN765" s="705"/>
      <c r="CO765" s="88"/>
      <c r="CP765" s="88"/>
      <c r="CQ765" s="88"/>
      <c r="CR765" s="67"/>
      <c r="CS765" s="67"/>
      <c r="CT765" s="67"/>
      <c r="CU765" s="67"/>
      <c r="CV765" s="67"/>
      <c r="CW765" s="67"/>
      <c r="CX765" s="67"/>
      <c r="CY765" s="67"/>
      <c r="CZ765" s="67"/>
      <c r="DA765" s="67"/>
      <c r="DB765" s="67"/>
      <c r="DC765" s="67"/>
      <c r="DD765" s="67"/>
      <c r="DE765" s="67"/>
      <c r="DF765" s="67"/>
      <c r="DG765" s="67"/>
      <c r="DH765" s="67"/>
      <c r="DI765" s="67"/>
      <c r="DJ765" s="67"/>
      <c r="DK765" s="67"/>
      <c r="DL765" s="67"/>
      <c r="DM765" s="67"/>
      <c r="DN765" s="67"/>
      <c r="DO765" s="67"/>
      <c r="DP765" s="67"/>
      <c r="DQ765" s="67"/>
      <c r="DR765" s="67"/>
      <c r="DS765" s="67"/>
      <c r="DT765" s="67"/>
      <c r="DU765" s="67"/>
      <c r="DV765" s="67"/>
      <c r="DW765" s="67"/>
      <c r="DX765" s="67"/>
      <c r="DY765" s="67"/>
      <c r="DZ765" s="88"/>
      <c r="EA765" s="88"/>
      <c r="EB765" s="88"/>
      <c r="EC765" s="88"/>
      <c r="ED765" s="88"/>
      <c r="EE765" s="88"/>
      <c r="EF765" s="88"/>
      <c r="EG765" s="88"/>
    </row>
    <row r="766" spans="22:137" s="65" customFormat="1" x14ac:dyDescent="0.25">
      <c r="V766" s="631"/>
      <c r="AA766" s="632"/>
      <c r="AB766" s="632"/>
      <c r="AD766" s="632"/>
      <c r="AE766" s="633"/>
      <c r="AH766" s="634"/>
      <c r="AI766" s="634"/>
      <c r="AK766" s="632"/>
      <c r="AR766" s="632"/>
      <c r="AV766" s="632"/>
      <c r="AX766" s="632"/>
      <c r="BB766" s="632"/>
      <c r="BC766" s="632"/>
      <c r="BE766" s="632"/>
      <c r="BH766" s="67"/>
      <c r="BI766" s="635"/>
      <c r="BJ766" s="636"/>
      <c r="BK766" s="636"/>
      <c r="BL766" s="636"/>
      <c r="BM766" s="102"/>
      <c r="BN766" s="102"/>
      <c r="BO766" s="102"/>
      <c r="BP766" s="636"/>
      <c r="BQ766" s="636"/>
      <c r="BR766" s="636"/>
      <c r="BS766" s="636"/>
      <c r="BT766" s="636"/>
      <c r="BU766" s="636"/>
      <c r="BV766" s="636"/>
      <c r="BW766" s="636"/>
      <c r="BX766" s="636"/>
      <c r="BY766" s="636"/>
      <c r="BZ766" s="636"/>
      <c r="CA766" s="636"/>
      <c r="CB766" s="637"/>
      <c r="CC766" s="636"/>
      <c r="CD766" s="636"/>
      <c r="CE766" s="637"/>
      <c r="CF766" s="637"/>
      <c r="CG766" s="637"/>
      <c r="CH766" s="637"/>
      <c r="CI766" s="636"/>
      <c r="CJ766" s="636"/>
      <c r="CK766" s="637"/>
      <c r="CL766" s="637"/>
      <c r="CM766" s="637"/>
      <c r="CN766" s="705"/>
      <c r="CO766" s="88"/>
      <c r="CP766" s="88"/>
      <c r="CQ766" s="88"/>
      <c r="CR766" s="67"/>
      <c r="CS766" s="67"/>
      <c r="CT766" s="67"/>
      <c r="CU766" s="67"/>
      <c r="CV766" s="67"/>
      <c r="CW766" s="67"/>
      <c r="CX766" s="67"/>
      <c r="CY766" s="67"/>
      <c r="CZ766" s="67"/>
      <c r="DA766" s="67"/>
      <c r="DB766" s="67"/>
      <c r="DC766" s="67"/>
      <c r="DD766" s="67"/>
      <c r="DE766" s="67"/>
      <c r="DF766" s="67"/>
      <c r="DG766" s="67"/>
      <c r="DH766" s="67"/>
      <c r="DI766" s="67"/>
      <c r="DJ766" s="67"/>
      <c r="DK766" s="67"/>
      <c r="DL766" s="67"/>
      <c r="DM766" s="67"/>
      <c r="DN766" s="67"/>
      <c r="DO766" s="67"/>
      <c r="DP766" s="67"/>
      <c r="DQ766" s="67"/>
      <c r="DR766" s="67"/>
      <c r="DS766" s="67"/>
      <c r="DT766" s="67"/>
      <c r="DU766" s="67"/>
      <c r="DV766" s="67"/>
      <c r="DW766" s="67"/>
      <c r="DX766" s="67"/>
      <c r="DY766" s="67"/>
      <c r="DZ766" s="88"/>
      <c r="EA766" s="88"/>
      <c r="EB766" s="88"/>
      <c r="EC766" s="88"/>
      <c r="ED766" s="88"/>
      <c r="EE766" s="88"/>
      <c r="EF766" s="88"/>
      <c r="EG766" s="88"/>
    </row>
    <row r="767" spans="22:137" s="65" customFormat="1" x14ac:dyDescent="0.25">
      <c r="V767" s="631"/>
      <c r="AA767" s="632"/>
      <c r="AB767" s="632"/>
      <c r="AD767" s="632"/>
      <c r="AE767" s="633"/>
      <c r="AH767" s="634"/>
      <c r="AI767" s="634"/>
      <c r="AK767" s="632"/>
      <c r="AR767" s="632"/>
      <c r="AV767" s="632"/>
      <c r="AX767" s="632"/>
      <c r="BB767" s="632"/>
      <c r="BC767" s="632"/>
      <c r="BE767" s="632"/>
      <c r="BH767" s="67"/>
      <c r="BI767" s="635"/>
      <c r="BJ767" s="636"/>
      <c r="BK767" s="636"/>
      <c r="BL767" s="636"/>
      <c r="BM767" s="102"/>
      <c r="BN767" s="102"/>
      <c r="BO767" s="102"/>
      <c r="BP767" s="636"/>
      <c r="BQ767" s="636"/>
      <c r="BR767" s="636"/>
      <c r="BS767" s="636"/>
      <c r="BT767" s="636"/>
      <c r="BU767" s="636"/>
      <c r="BV767" s="636"/>
      <c r="BW767" s="636"/>
      <c r="BX767" s="636"/>
      <c r="BY767" s="636"/>
      <c r="BZ767" s="636"/>
      <c r="CA767" s="636"/>
      <c r="CB767" s="637"/>
      <c r="CC767" s="636"/>
      <c r="CD767" s="636"/>
      <c r="CE767" s="637"/>
      <c r="CF767" s="637"/>
      <c r="CG767" s="637"/>
      <c r="CH767" s="637"/>
      <c r="CI767" s="636"/>
      <c r="CJ767" s="636"/>
      <c r="CK767" s="637"/>
      <c r="CL767" s="637"/>
      <c r="CM767" s="637"/>
      <c r="CN767" s="705"/>
      <c r="CO767" s="88"/>
      <c r="CP767" s="88"/>
      <c r="CQ767" s="88"/>
      <c r="CR767" s="67"/>
      <c r="CS767" s="67"/>
      <c r="CT767" s="67"/>
      <c r="CU767" s="67"/>
      <c r="CV767" s="67"/>
      <c r="CW767" s="67"/>
      <c r="CX767" s="67"/>
      <c r="CY767" s="67"/>
      <c r="CZ767" s="67"/>
      <c r="DA767" s="67"/>
      <c r="DB767" s="67"/>
      <c r="DC767" s="67"/>
      <c r="DD767" s="67"/>
      <c r="DE767" s="67"/>
      <c r="DF767" s="67"/>
      <c r="DG767" s="67"/>
      <c r="DH767" s="67"/>
      <c r="DI767" s="67"/>
      <c r="DJ767" s="67"/>
      <c r="DK767" s="67"/>
      <c r="DL767" s="67"/>
      <c r="DM767" s="67"/>
      <c r="DN767" s="67"/>
      <c r="DO767" s="67"/>
      <c r="DP767" s="67"/>
      <c r="DQ767" s="67"/>
      <c r="DR767" s="67"/>
      <c r="DS767" s="67"/>
      <c r="DT767" s="67"/>
      <c r="DU767" s="67"/>
      <c r="DV767" s="67"/>
      <c r="DW767" s="67"/>
      <c r="DX767" s="67"/>
      <c r="DY767" s="67"/>
      <c r="DZ767" s="88"/>
      <c r="EA767" s="88"/>
      <c r="EB767" s="88"/>
      <c r="EC767" s="88"/>
      <c r="ED767" s="88"/>
      <c r="EE767" s="88"/>
      <c r="EF767" s="88"/>
      <c r="EG767" s="88"/>
    </row>
    <row r="768" spans="22:137" s="65" customFormat="1" x14ac:dyDescent="0.25">
      <c r="V768" s="631"/>
      <c r="AA768" s="632"/>
      <c r="AB768" s="632"/>
      <c r="AD768" s="632"/>
      <c r="AE768" s="633"/>
      <c r="AH768" s="634"/>
      <c r="AI768" s="634"/>
      <c r="AK768" s="632"/>
      <c r="AR768" s="632"/>
      <c r="AV768" s="632"/>
      <c r="AX768" s="632"/>
      <c r="BB768" s="632"/>
      <c r="BC768" s="632"/>
      <c r="BE768" s="632"/>
      <c r="BH768" s="67"/>
      <c r="BI768" s="635"/>
      <c r="BJ768" s="636"/>
      <c r="BK768" s="636"/>
      <c r="BL768" s="636"/>
      <c r="BM768" s="102"/>
      <c r="BN768" s="102"/>
      <c r="BO768" s="102"/>
      <c r="BP768" s="636"/>
      <c r="BQ768" s="636"/>
      <c r="BR768" s="636"/>
      <c r="BS768" s="636"/>
      <c r="BT768" s="636"/>
      <c r="BU768" s="636"/>
      <c r="BV768" s="636"/>
      <c r="BW768" s="636"/>
      <c r="BX768" s="636"/>
      <c r="BY768" s="636"/>
      <c r="BZ768" s="636"/>
      <c r="CA768" s="636"/>
      <c r="CB768" s="637"/>
      <c r="CC768" s="636"/>
      <c r="CD768" s="636"/>
      <c r="CE768" s="637"/>
      <c r="CF768" s="637"/>
      <c r="CG768" s="637"/>
      <c r="CH768" s="637"/>
      <c r="CI768" s="636"/>
      <c r="CJ768" s="636"/>
      <c r="CK768" s="637"/>
      <c r="CL768" s="637"/>
      <c r="CM768" s="637"/>
      <c r="CN768" s="705"/>
      <c r="CO768" s="88"/>
      <c r="CP768" s="88"/>
      <c r="CQ768" s="88"/>
      <c r="CR768" s="67"/>
      <c r="CS768" s="67"/>
      <c r="CT768" s="67"/>
      <c r="CU768" s="67"/>
      <c r="CV768" s="67"/>
      <c r="CW768" s="67"/>
      <c r="CX768" s="67"/>
      <c r="CY768" s="67"/>
      <c r="CZ768" s="67"/>
      <c r="DA768" s="67"/>
      <c r="DB768" s="67"/>
      <c r="DC768" s="67"/>
      <c r="DD768" s="67"/>
      <c r="DE768" s="67"/>
      <c r="DF768" s="67"/>
      <c r="DG768" s="67"/>
      <c r="DH768" s="67"/>
      <c r="DI768" s="67"/>
      <c r="DJ768" s="67"/>
      <c r="DK768" s="67"/>
      <c r="DL768" s="67"/>
      <c r="DM768" s="67"/>
      <c r="DN768" s="67"/>
      <c r="DO768" s="67"/>
      <c r="DP768" s="67"/>
      <c r="DQ768" s="67"/>
      <c r="DR768" s="67"/>
      <c r="DS768" s="67"/>
      <c r="DT768" s="67"/>
      <c r="DU768" s="67"/>
      <c r="DV768" s="67"/>
      <c r="DW768" s="67"/>
      <c r="DX768" s="67"/>
      <c r="DY768" s="67"/>
      <c r="DZ768" s="88"/>
      <c r="EA768" s="88"/>
      <c r="EB768" s="88"/>
      <c r="EC768" s="88"/>
      <c r="ED768" s="88"/>
      <c r="EE768" s="88"/>
      <c r="EF768" s="88"/>
      <c r="EG768" s="88"/>
    </row>
    <row r="769" spans="22:137" s="65" customFormat="1" x14ac:dyDescent="0.25">
      <c r="V769" s="631"/>
      <c r="AA769" s="632"/>
      <c r="AB769" s="632"/>
      <c r="AD769" s="632"/>
      <c r="AE769" s="633"/>
      <c r="AH769" s="634"/>
      <c r="AI769" s="634"/>
      <c r="AK769" s="632"/>
      <c r="AR769" s="632"/>
      <c r="AV769" s="632"/>
      <c r="AX769" s="632"/>
      <c r="BB769" s="632"/>
      <c r="BC769" s="632"/>
      <c r="BE769" s="632"/>
      <c r="BH769" s="67"/>
      <c r="BI769" s="635"/>
      <c r="BJ769" s="636"/>
      <c r="BK769" s="636"/>
      <c r="BL769" s="636"/>
      <c r="BM769" s="102"/>
      <c r="BN769" s="102"/>
      <c r="BO769" s="102"/>
      <c r="BP769" s="636"/>
      <c r="BQ769" s="636"/>
      <c r="BR769" s="636"/>
      <c r="BS769" s="636"/>
      <c r="BT769" s="636"/>
      <c r="BU769" s="636"/>
      <c r="BV769" s="636"/>
      <c r="BW769" s="636"/>
      <c r="BX769" s="636"/>
      <c r="BY769" s="636"/>
      <c r="BZ769" s="636"/>
      <c r="CA769" s="636"/>
      <c r="CB769" s="637"/>
      <c r="CC769" s="636"/>
      <c r="CD769" s="636"/>
      <c r="CE769" s="637"/>
      <c r="CF769" s="637"/>
      <c r="CG769" s="637"/>
      <c r="CH769" s="637"/>
      <c r="CI769" s="636"/>
      <c r="CJ769" s="636"/>
      <c r="CK769" s="637"/>
      <c r="CL769" s="637"/>
      <c r="CM769" s="637"/>
      <c r="CN769" s="705"/>
      <c r="CO769" s="88"/>
      <c r="CP769" s="88"/>
      <c r="CQ769" s="88"/>
      <c r="CR769" s="67"/>
      <c r="CS769" s="67"/>
      <c r="CT769" s="67"/>
      <c r="CU769" s="67"/>
      <c r="CV769" s="67"/>
      <c r="CW769" s="67"/>
      <c r="CX769" s="67"/>
      <c r="CY769" s="67"/>
      <c r="CZ769" s="67"/>
      <c r="DA769" s="67"/>
      <c r="DB769" s="67"/>
      <c r="DC769" s="67"/>
      <c r="DD769" s="67"/>
      <c r="DE769" s="67"/>
      <c r="DF769" s="67"/>
      <c r="DG769" s="67"/>
      <c r="DH769" s="67"/>
      <c r="DI769" s="67"/>
      <c r="DJ769" s="67"/>
      <c r="DK769" s="67"/>
      <c r="DL769" s="67"/>
      <c r="DM769" s="67"/>
      <c r="DN769" s="67"/>
      <c r="DO769" s="67"/>
      <c r="DP769" s="67"/>
      <c r="DQ769" s="67"/>
      <c r="DR769" s="67"/>
      <c r="DS769" s="67"/>
      <c r="DT769" s="67"/>
      <c r="DU769" s="67"/>
      <c r="DV769" s="67"/>
      <c r="DW769" s="67"/>
      <c r="DX769" s="67"/>
      <c r="DY769" s="67"/>
      <c r="DZ769" s="88"/>
      <c r="EA769" s="88"/>
      <c r="EB769" s="88"/>
      <c r="EC769" s="88"/>
      <c r="ED769" s="88"/>
      <c r="EE769" s="88"/>
      <c r="EF769" s="88"/>
      <c r="EG769" s="88"/>
    </row>
    <row r="770" spans="22:137" s="65" customFormat="1" x14ac:dyDescent="0.25">
      <c r="V770" s="631"/>
      <c r="AA770" s="632"/>
      <c r="AB770" s="632"/>
      <c r="AD770" s="632"/>
      <c r="AE770" s="633"/>
      <c r="AH770" s="634"/>
      <c r="AI770" s="634"/>
      <c r="AK770" s="632"/>
      <c r="AR770" s="632"/>
      <c r="AV770" s="632"/>
      <c r="AX770" s="632"/>
      <c r="BB770" s="632"/>
      <c r="BC770" s="632"/>
      <c r="BE770" s="632"/>
      <c r="BH770" s="67"/>
      <c r="BI770" s="635"/>
      <c r="BJ770" s="636"/>
      <c r="BK770" s="636"/>
      <c r="BL770" s="636"/>
      <c r="BM770" s="102"/>
      <c r="BN770" s="102"/>
      <c r="BO770" s="102"/>
      <c r="BP770" s="636"/>
      <c r="BQ770" s="636"/>
      <c r="BR770" s="636"/>
      <c r="BS770" s="636"/>
      <c r="BT770" s="636"/>
      <c r="BU770" s="636"/>
      <c r="BV770" s="636"/>
      <c r="BW770" s="636"/>
      <c r="BX770" s="636"/>
      <c r="BY770" s="636"/>
      <c r="BZ770" s="636"/>
      <c r="CA770" s="636"/>
      <c r="CB770" s="637"/>
      <c r="CC770" s="636"/>
      <c r="CD770" s="636"/>
      <c r="CE770" s="637"/>
      <c r="CF770" s="637"/>
      <c r="CG770" s="637"/>
      <c r="CH770" s="637"/>
      <c r="CI770" s="636"/>
      <c r="CJ770" s="636"/>
      <c r="CK770" s="637"/>
      <c r="CL770" s="637"/>
      <c r="CM770" s="637"/>
      <c r="CN770" s="705"/>
      <c r="CO770" s="88"/>
      <c r="CP770" s="88"/>
      <c r="CQ770" s="88"/>
      <c r="CR770" s="67"/>
      <c r="CS770" s="67"/>
      <c r="CT770" s="67"/>
      <c r="CU770" s="67"/>
      <c r="CV770" s="67"/>
      <c r="CW770" s="67"/>
      <c r="CX770" s="67"/>
      <c r="CY770" s="67"/>
      <c r="CZ770" s="67"/>
      <c r="DA770" s="67"/>
      <c r="DB770" s="67"/>
      <c r="DC770" s="67"/>
      <c r="DD770" s="67"/>
      <c r="DE770" s="67"/>
      <c r="DF770" s="67"/>
      <c r="DG770" s="67"/>
      <c r="DH770" s="67"/>
      <c r="DI770" s="67"/>
      <c r="DJ770" s="67"/>
      <c r="DK770" s="67"/>
      <c r="DL770" s="67"/>
      <c r="DM770" s="67"/>
      <c r="DN770" s="67"/>
      <c r="DO770" s="67"/>
      <c r="DP770" s="67"/>
      <c r="DQ770" s="67"/>
      <c r="DR770" s="67"/>
      <c r="DS770" s="67"/>
      <c r="DT770" s="67"/>
      <c r="DU770" s="67"/>
      <c r="DV770" s="67"/>
      <c r="DW770" s="67"/>
      <c r="DX770" s="67"/>
      <c r="DY770" s="67"/>
      <c r="DZ770" s="88"/>
      <c r="EA770" s="88"/>
      <c r="EB770" s="88"/>
      <c r="EC770" s="88"/>
      <c r="ED770" s="88"/>
      <c r="EE770" s="88"/>
      <c r="EF770" s="88"/>
      <c r="EG770" s="88"/>
    </row>
    <row r="771" spans="22:137" s="65" customFormat="1" x14ac:dyDescent="0.25">
      <c r="V771" s="631"/>
      <c r="AA771" s="632"/>
      <c r="AB771" s="632"/>
      <c r="AD771" s="632"/>
      <c r="AE771" s="633"/>
      <c r="AH771" s="634"/>
      <c r="AI771" s="634"/>
      <c r="AK771" s="632"/>
      <c r="AR771" s="632"/>
      <c r="AV771" s="632"/>
      <c r="AX771" s="632"/>
      <c r="BB771" s="632"/>
      <c r="BC771" s="632"/>
      <c r="BE771" s="632"/>
      <c r="BH771" s="67"/>
      <c r="BI771" s="635"/>
      <c r="BJ771" s="636"/>
      <c r="BK771" s="636"/>
      <c r="BL771" s="636"/>
      <c r="BM771" s="102"/>
      <c r="BN771" s="102"/>
      <c r="BO771" s="102"/>
      <c r="BP771" s="636"/>
      <c r="BQ771" s="636"/>
      <c r="BR771" s="636"/>
      <c r="BS771" s="636"/>
      <c r="BT771" s="636"/>
      <c r="BU771" s="636"/>
      <c r="BV771" s="636"/>
      <c r="BW771" s="636"/>
      <c r="BX771" s="636"/>
      <c r="BY771" s="636"/>
      <c r="BZ771" s="636"/>
      <c r="CA771" s="636"/>
      <c r="CB771" s="637"/>
      <c r="CC771" s="636"/>
      <c r="CD771" s="636"/>
      <c r="CE771" s="637"/>
      <c r="CF771" s="637"/>
      <c r="CG771" s="637"/>
      <c r="CH771" s="637"/>
      <c r="CI771" s="636"/>
      <c r="CJ771" s="636"/>
      <c r="CK771" s="637"/>
      <c r="CL771" s="637"/>
      <c r="CM771" s="637"/>
      <c r="CN771" s="705"/>
      <c r="CO771" s="88"/>
      <c r="CP771" s="88"/>
      <c r="CQ771" s="88"/>
      <c r="CR771" s="67"/>
      <c r="CS771" s="67"/>
      <c r="CT771" s="67"/>
      <c r="CU771" s="67"/>
      <c r="CV771" s="67"/>
      <c r="CW771" s="67"/>
      <c r="CX771" s="67"/>
      <c r="CY771" s="67"/>
      <c r="CZ771" s="67"/>
      <c r="DA771" s="67"/>
      <c r="DB771" s="67"/>
      <c r="DC771" s="67"/>
      <c r="DD771" s="67"/>
      <c r="DE771" s="67"/>
      <c r="DF771" s="67"/>
      <c r="DG771" s="67"/>
      <c r="DH771" s="67"/>
      <c r="DI771" s="67"/>
      <c r="DJ771" s="67"/>
      <c r="DK771" s="67"/>
      <c r="DL771" s="67"/>
      <c r="DM771" s="67"/>
      <c r="DN771" s="67"/>
      <c r="DO771" s="67"/>
      <c r="DP771" s="67"/>
      <c r="DQ771" s="67"/>
      <c r="DR771" s="67"/>
      <c r="DS771" s="67"/>
      <c r="DT771" s="67"/>
      <c r="DU771" s="67"/>
      <c r="DV771" s="67"/>
      <c r="DW771" s="67"/>
      <c r="DX771" s="67"/>
      <c r="DY771" s="67"/>
      <c r="DZ771" s="88"/>
      <c r="EA771" s="88"/>
      <c r="EB771" s="88"/>
      <c r="EC771" s="88"/>
      <c r="ED771" s="88"/>
      <c r="EE771" s="88"/>
      <c r="EF771" s="88"/>
      <c r="EG771" s="88"/>
    </row>
    <row r="772" spans="22:137" s="65" customFormat="1" x14ac:dyDescent="0.25">
      <c r="V772" s="631"/>
      <c r="AA772" s="632"/>
      <c r="AB772" s="632"/>
      <c r="AD772" s="632"/>
      <c r="AE772" s="633"/>
      <c r="AH772" s="634"/>
      <c r="AI772" s="634"/>
      <c r="AK772" s="632"/>
      <c r="AR772" s="632"/>
      <c r="AV772" s="632"/>
      <c r="AX772" s="632"/>
      <c r="BB772" s="632"/>
      <c r="BC772" s="632"/>
      <c r="BE772" s="632"/>
      <c r="BH772" s="67"/>
      <c r="BI772" s="635"/>
      <c r="BJ772" s="636"/>
      <c r="BK772" s="636"/>
      <c r="BL772" s="636"/>
      <c r="BM772" s="102"/>
      <c r="BN772" s="102"/>
      <c r="BO772" s="102"/>
      <c r="BP772" s="636"/>
      <c r="BQ772" s="636"/>
      <c r="BR772" s="636"/>
      <c r="BS772" s="636"/>
      <c r="BT772" s="636"/>
      <c r="BU772" s="636"/>
      <c r="BV772" s="636"/>
      <c r="BW772" s="636"/>
      <c r="BX772" s="636"/>
      <c r="BY772" s="636"/>
      <c r="BZ772" s="636"/>
      <c r="CA772" s="636"/>
      <c r="CB772" s="637"/>
      <c r="CC772" s="636"/>
      <c r="CD772" s="636"/>
      <c r="CE772" s="637"/>
      <c r="CF772" s="637"/>
      <c r="CG772" s="637"/>
      <c r="CH772" s="637"/>
      <c r="CI772" s="636"/>
      <c r="CJ772" s="636"/>
      <c r="CK772" s="637"/>
      <c r="CL772" s="637"/>
      <c r="CM772" s="637"/>
      <c r="CN772" s="705"/>
      <c r="CO772" s="88"/>
      <c r="CP772" s="88"/>
      <c r="CQ772" s="88"/>
      <c r="CR772" s="67"/>
      <c r="CS772" s="67"/>
      <c r="CT772" s="67"/>
      <c r="CU772" s="67"/>
      <c r="CV772" s="67"/>
      <c r="CW772" s="67"/>
      <c r="CX772" s="67"/>
      <c r="CY772" s="67"/>
      <c r="CZ772" s="67"/>
      <c r="DA772" s="67"/>
      <c r="DB772" s="67"/>
      <c r="DC772" s="67"/>
      <c r="DD772" s="67"/>
      <c r="DE772" s="67"/>
      <c r="DF772" s="67"/>
      <c r="DG772" s="67"/>
      <c r="DH772" s="67"/>
      <c r="DI772" s="67"/>
      <c r="DJ772" s="67"/>
      <c r="DK772" s="67"/>
      <c r="DL772" s="67"/>
      <c r="DM772" s="67"/>
      <c r="DN772" s="67"/>
      <c r="DO772" s="67"/>
      <c r="DP772" s="67"/>
      <c r="DQ772" s="67"/>
      <c r="DR772" s="67"/>
      <c r="DS772" s="67"/>
      <c r="DT772" s="67"/>
      <c r="DU772" s="67"/>
      <c r="DV772" s="67"/>
      <c r="DW772" s="67"/>
      <c r="DX772" s="67"/>
      <c r="DY772" s="67"/>
      <c r="DZ772" s="88"/>
      <c r="EA772" s="88"/>
      <c r="EB772" s="88"/>
      <c r="EC772" s="88"/>
      <c r="ED772" s="88"/>
      <c r="EE772" s="88"/>
      <c r="EF772" s="88"/>
      <c r="EG772" s="88"/>
    </row>
    <row r="773" spans="22:137" s="65" customFormat="1" x14ac:dyDescent="0.25">
      <c r="V773" s="631"/>
      <c r="AA773" s="632"/>
      <c r="AB773" s="632"/>
      <c r="AD773" s="632"/>
      <c r="AE773" s="633"/>
      <c r="AH773" s="634"/>
      <c r="AI773" s="634"/>
      <c r="AK773" s="632"/>
      <c r="AR773" s="632"/>
      <c r="AV773" s="632"/>
      <c r="AX773" s="632"/>
      <c r="BB773" s="632"/>
      <c r="BC773" s="632"/>
      <c r="BE773" s="632"/>
      <c r="BH773" s="67"/>
      <c r="BI773" s="635"/>
      <c r="BJ773" s="636"/>
      <c r="BK773" s="636"/>
      <c r="BL773" s="636"/>
      <c r="BM773" s="102"/>
      <c r="BN773" s="102"/>
      <c r="BO773" s="102"/>
      <c r="BP773" s="636"/>
      <c r="BQ773" s="636"/>
      <c r="BR773" s="636"/>
      <c r="BS773" s="636"/>
      <c r="BT773" s="636"/>
      <c r="BU773" s="636"/>
      <c r="BV773" s="636"/>
      <c r="BW773" s="636"/>
      <c r="BX773" s="636"/>
      <c r="BY773" s="636"/>
      <c r="BZ773" s="636"/>
      <c r="CA773" s="636"/>
      <c r="CB773" s="637"/>
      <c r="CC773" s="636"/>
      <c r="CD773" s="636"/>
      <c r="CE773" s="637"/>
      <c r="CF773" s="637"/>
      <c r="CG773" s="637"/>
      <c r="CH773" s="637"/>
      <c r="CI773" s="636"/>
      <c r="CJ773" s="636"/>
      <c r="CK773" s="637"/>
      <c r="CL773" s="637"/>
      <c r="CM773" s="637"/>
      <c r="CN773" s="705"/>
      <c r="CO773" s="88"/>
      <c r="CP773" s="88"/>
      <c r="CQ773" s="88"/>
      <c r="CR773" s="67"/>
      <c r="CS773" s="67"/>
      <c r="CT773" s="67"/>
      <c r="CU773" s="67"/>
      <c r="CV773" s="67"/>
      <c r="CW773" s="67"/>
      <c r="CX773" s="67"/>
      <c r="CY773" s="67"/>
      <c r="CZ773" s="67"/>
      <c r="DA773" s="67"/>
      <c r="DB773" s="67"/>
      <c r="DC773" s="67"/>
      <c r="DD773" s="67"/>
      <c r="DE773" s="67"/>
      <c r="DF773" s="67"/>
      <c r="DG773" s="67"/>
      <c r="DH773" s="67"/>
      <c r="DI773" s="67"/>
      <c r="DJ773" s="67"/>
      <c r="DK773" s="67"/>
      <c r="DL773" s="67"/>
      <c r="DM773" s="67"/>
      <c r="DN773" s="67"/>
      <c r="DO773" s="67"/>
      <c r="DP773" s="67"/>
      <c r="DQ773" s="67"/>
      <c r="DR773" s="67"/>
      <c r="DS773" s="67"/>
      <c r="DT773" s="67"/>
      <c r="DU773" s="67"/>
      <c r="DV773" s="67"/>
      <c r="DW773" s="67"/>
      <c r="DX773" s="67"/>
      <c r="DY773" s="67"/>
      <c r="DZ773" s="88"/>
      <c r="EA773" s="88"/>
      <c r="EB773" s="88"/>
      <c r="EC773" s="88"/>
      <c r="ED773" s="88"/>
      <c r="EE773" s="88"/>
      <c r="EF773" s="88"/>
      <c r="EG773" s="88"/>
    </row>
    <row r="774" spans="22:137" s="65" customFormat="1" x14ac:dyDescent="0.25">
      <c r="V774" s="631"/>
      <c r="AA774" s="632"/>
      <c r="AB774" s="632"/>
      <c r="AD774" s="632"/>
      <c r="AE774" s="633"/>
      <c r="AH774" s="634"/>
      <c r="AI774" s="634"/>
      <c r="AK774" s="632"/>
      <c r="AR774" s="632"/>
      <c r="AV774" s="632"/>
      <c r="AX774" s="632"/>
      <c r="BB774" s="632"/>
      <c r="BC774" s="632"/>
      <c r="BE774" s="632"/>
      <c r="BH774" s="67"/>
      <c r="BI774" s="635"/>
      <c r="BJ774" s="636"/>
      <c r="BK774" s="636"/>
      <c r="BL774" s="636"/>
      <c r="BM774" s="102"/>
      <c r="BN774" s="102"/>
      <c r="BO774" s="102"/>
      <c r="BP774" s="636"/>
      <c r="BQ774" s="636"/>
      <c r="BR774" s="636"/>
      <c r="BS774" s="636"/>
      <c r="BT774" s="636"/>
      <c r="BU774" s="636"/>
      <c r="BV774" s="636"/>
      <c r="BW774" s="636"/>
      <c r="BX774" s="636"/>
      <c r="BY774" s="636"/>
      <c r="BZ774" s="636"/>
      <c r="CA774" s="636"/>
      <c r="CB774" s="637"/>
      <c r="CC774" s="636"/>
      <c r="CD774" s="636"/>
      <c r="CE774" s="637"/>
      <c r="CF774" s="637"/>
      <c r="CG774" s="637"/>
      <c r="CH774" s="637"/>
      <c r="CI774" s="636"/>
      <c r="CJ774" s="636"/>
      <c r="CK774" s="637"/>
      <c r="CL774" s="637"/>
      <c r="CM774" s="637"/>
      <c r="CN774" s="705"/>
      <c r="CO774" s="88"/>
      <c r="CP774" s="88"/>
      <c r="CQ774" s="88"/>
      <c r="CR774" s="67"/>
      <c r="CS774" s="67"/>
      <c r="CT774" s="67"/>
      <c r="CU774" s="67"/>
      <c r="CV774" s="67"/>
      <c r="CW774" s="67"/>
      <c r="CX774" s="67"/>
      <c r="CY774" s="67"/>
      <c r="CZ774" s="67"/>
      <c r="DA774" s="67"/>
      <c r="DB774" s="67"/>
      <c r="DC774" s="67"/>
      <c r="DD774" s="67"/>
      <c r="DE774" s="67"/>
      <c r="DF774" s="67"/>
      <c r="DG774" s="67"/>
      <c r="DH774" s="67"/>
      <c r="DI774" s="67"/>
      <c r="DJ774" s="67"/>
      <c r="DK774" s="67"/>
      <c r="DL774" s="67"/>
      <c r="DM774" s="67"/>
      <c r="DN774" s="67"/>
      <c r="DO774" s="67"/>
      <c r="DP774" s="67"/>
      <c r="DQ774" s="67"/>
      <c r="DR774" s="67"/>
      <c r="DS774" s="67"/>
      <c r="DT774" s="67"/>
      <c r="DU774" s="67"/>
      <c r="DV774" s="67"/>
      <c r="DW774" s="67"/>
      <c r="DX774" s="67"/>
      <c r="DY774" s="67"/>
      <c r="DZ774" s="88"/>
      <c r="EA774" s="88"/>
      <c r="EB774" s="88"/>
      <c r="EC774" s="88"/>
      <c r="ED774" s="88"/>
      <c r="EE774" s="88"/>
      <c r="EF774" s="88"/>
      <c r="EG774" s="88"/>
    </row>
    <row r="775" spans="22:137" s="65" customFormat="1" x14ac:dyDescent="0.25">
      <c r="V775" s="631"/>
      <c r="AA775" s="632"/>
      <c r="AB775" s="632"/>
      <c r="AD775" s="632"/>
      <c r="AE775" s="633"/>
      <c r="AH775" s="634"/>
      <c r="AI775" s="634"/>
      <c r="AK775" s="632"/>
      <c r="AR775" s="632"/>
      <c r="AV775" s="632"/>
      <c r="AX775" s="632"/>
      <c r="BB775" s="632"/>
      <c r="BC775" s="632"/>
      <c r="BE775" s="632"/>
      <c r="BH775" s="67"/>
      <c r="BI775" s="635"/>
      <c r="BJ775" s="636"/>
      <c r="BK775" s="636"/>
      <c r="BL775" s="636"/>
      <c r="BM775" s="102"/>
      <c r="BN775" s="102"/>
      <c r="BO775" s="102"/>
      <c r="BP775" s="636"/>
      <c r="BQ775" s="636"/>
      <c r="BR775" s="636"/>
      <c r="BS775" s="636"/>
      <c r="BT775" s="636"/>
      <c r="BU775" s="636"/>
      <c r="BV775" s="636"/>
      <c r="BW775" s="636"/>
      <c r="BX775" s="636"/>
      <c r="BY775" s="636"/>
      <c r="BZ775" s="636"/>
      <c r="CA775" s="636"/>
      <c r="CB775" s="637"/>
      <c r="CC775" s="636"/>
      <c r="CD775" s="636"/>
      <c r="CE775" s="637"/>
      <c r="CF775" s="637"/>
      <c r="CG775" s="637"/>
      <c r="CH775" s="637"/>
      <c r="CI775" s="636"/>
      <c r="CJ775" s="636"/>
      <c r="CK775" s="637"/>
      <c r="CL775" s="637"/>
      <c r="CM775" s="637"/>
      <c r="CN775" s="705"/>
      <c r="CO775" s="88"/>
      <c r="CP775" s="88"/>
      <c r="CQ775" s="88"/>
      <c r="CR775" s="67"/>
      <c r="CS775" s="67"/>
      <c r="CT775" s="67"/>
      <c r="CU775" s="67"/>
      <c r="CV775" s="67"/>
      <c r="CW775" s="67"/>
      <c r="CX775" s="67"/>
      <c r="CY775" s="67"/>
      <c r="CZ775" s="67"/>
      <c r="DA775" s="67"/>
      <c r="DB775" s="67"/>
      <c r="DC775" s="67"/>
      <c r="DD775" s="67"/>
      <c r="DE775" s="67"/>
      <c r="DF775" s="67"/>
      <c r="DG775" s="67"/>
      <c r="DH775" s="67"/>
      <c r="DI775" s="67"/>
      <c r="DJ775" s="67"/>
      <c r="DK775" s="67"/>
      <c r="DL775" s="67"/>
      <c r="DM775" s="67"/>
      <c r="DN775" s="67"/>
      <c r="DO775" s="67"/>
      <c r="DP775" s="67"/>
      <c r="DQ775" s="67"/>
      <c r="DR775" s="67"/>
      <c r="DS775" s="67"/>
      <c r="DT775" s="67"/>
      <c r="DU775" s="67"/>
      <c r="DV775" s="67"/>
      <c r="DW775" s="67"/>
      <c r="DX775" s="67"/>
      <c r="DY775" s="67"/>
      <c r="DZ775" s="88"/>
      <c r="EA775" s="88"/>
      <c r="EB775" s="88"/>
      <c r="EC775" s="88"/>
      <c r="ED775" s="88"/>
      <c r="EE775" s="88"/>
      <c r="EF775" s="88"/>
      <c r="EG775" s="88"/>
    </row>
    <row r="776" spans="22:137" s="65" customFormat="1" x14ac:dyDescent="0.25">
      <c r="V776" s="631"/>
      <c r="AA776" s="632"/>
      <c r="AB776" s="632"/>
      <c r="AD776" s="632"/>
      <c r="AE776" s="633"/>
      <c r="AH776" s="634"/>
      <c r="AI776" s="634"/>
      <c r="AK776" s="632"/>
      <c r="AR776" s="632"/>
      <c r="AV776" s="632"/>
      <c r="AX776" s="632"/>
      <c r="BB776" s="632"/>
      <c r="BC776" s="632"/>
      <c r="BE776" s="632"/>
      <c r="BH776" s="67"/>
      <c r="BI776" s="635"/>
      <c r="BJ776" s="636"/>
      <c r="BK776" s="636"/>
      <c r="BL776" s="636"/>
      <c r="BM776" s="102"/>
      <c r="BN776" s="102"/>
      <c r="BO776" s="102"/>
      <c r="BP776" s="636"/>
      <c r="BQ776" s="636"/>
      <c r="BR776" s="636"/>
      <c r="BS776" s="636"/>
      <c r="BT776" s="636"/>
      <c r="BU776" s="636"/>
      <c r="BV776" s="636"/>
      <c r="BW776" s="636"/>
      <c r="BX776" s="636"/>
      <c r="BY776" s="636"/>
      <c r="BZ776" s="636"/>
      <c r="CA776" s="636"/>
      <c r="CB776" s="637"/>
      <c r="CC776" s="636"/>
      <c r="CD776" s="636"/>
      <c r="CE776" s="637"/>
      <c r="CF776" s="637"/>
      <c r="CG776" s="637"/>
      <c r="CH776" s="637"/>
      <c r="CI776" s="636"/>
      <c r="CJ776" s="636"/>
      <c r="CK776" s="637"/>
      <c r="CL776" s="637"/>
      <c r="CM776" s="637"/>
      <c r="CN776" s="705"/>
      <c r="CO776" s="88"/>
      <c r="CP776" s="88"/>
      <c r="CQ776" s="88"/>
      <c r="CR776" s="67"/>
      <c r="CS776" s="67"/>
      <c r="CT776" s="67"/>
      <c r="CU776" s="67"/>
      <c r="CV776" s="67"/>
      <c r="CW776" s="67"/>
      <c r="CX776" s="67"/>
      <c r="CY776" s="67"/>
      <c r="CZ776" s="67"/>
      <c r="DA776" s="67"/>
      <c r="DB776" s="67"/>
      <c r="DC776" s="67"/>
      <c r="DD776" s="67"/>
      <c r="DE776" s="67"/>
      <c r="DF776" s="67"/>
      <c r="DG776" s="67"/>
      <c r="DH776" s="67"/>
      <c r="DI776" s="67"/>
      <c r="DJ776" s="67"/>
      <c r="DK776" s="67"/>
      <c r="DL776" s="67"/>
      <c r="DM776" s="67"/>
      <c r="DN776" s="67"/>
      <c r="DO776" s="67"/>
      <c r="DP776" s="67"/>
      <c r="DQ776" s="67"/>
      <c r="DR776" s="67"/>
      <c r="DS776" s="67"/>
      <c r="DT776" s="67"/>
      <c r="DU776" s="67"/>
      <c r="DV776" s="67"/>
      <c r="DW776" s="67"/>
      <c r="DX776" s="67"/>
      <c r="DY776" s="67"/>
      <c r="DZ776" s="88"/>
      <c r="EA776" s="88"/>
      <c r="EB776" s="88"/>
      <c r="EC776" s="88"/>
      <c r="ED776" s="88"/>
      <c r="EE776" s="88"/>
      <c r="EF776" s="88"/>
      <c r="EG776" s="88"/>
    </row>
    <row r="777" spans="22:137" s="65" customFormat="1" x14ac:dyDescent="0.25">
      <c r="V777" s="631"/>
      <c r="AA777" s="632"/>
      <c r="AB777" s="632"/>
      <c r="AD777" s="632"/>
      <c r="AE777" s="633"/>
      <c r="AH777" s="634"/>
      <c r="AI777" s="634"/>
      <c r="AK777" s="632"/>
      <c r="AR777" s="632"/>
      <c r="AV777" s="632"/>
      <c r="AX777" s="632"/>
      <c r="BB777" s="632"/>
      <c r="BC777" s="632"/>
      <c r="BE777" s="632"/>
      <c r="BH777" s="67"/>
      <c r="BI777" s="635"/>
      <c r="BJ777" s="636"/>
      <c r="BK777" s="636"/>
      <c r="BL777" s="636"/>
      <c r="BM777" s="102"/>
      <c r="BN777" s="102"/>
      <c r="BO777" s="102"/>
      <c r="BP777" s="636"/>
      <c r="BQ777" s="636"/>
      <c r="BR777" s="636"/>
      <c r="BS777" s="636"/>
      <c r="BT777" s="636"/>
      <c r="BU777" s="636"/>
      <c r="BV777" s="636"/>
      <c r="BW777" s="636"/>
      <c r="BX777" s="636"/>
      <c r="BY777" s="636"/>
      <c r="BZ777" s="636"/>
      <c r="CA777" s="636"/>
      <c r="CB777" s="637"/>
      <c r="CC777" s="636"/>
      <c r="CD777" s="636"/>
      <c r="CE777" s="637"/>
      <c r="CF777" s="637"/>
      <c r="CG777" s="637"/>
      <c r="CH777" s="637"/>
      <c r="CI777" s="636"/>
      <c r="CJ777" s="636"/>
      <c r="CK777" s="637"/>
      <c r="CL777" s="637"/>
      <c r="CM777" s="637"/>
      <c r="CN777" s="705"/>
      <c r="CO777" s="88"/>
      <c r="CP777" s="88"/>
      <c r="CQ777" s="88"/>
      <c r="CR777" s="67"/>
      <c r="CS777" s="67"/>
      <c r="CT777" s="67"/>
      <c r="CU777" s="67"/>
      <c r="CV777" s="67"/>
      <c r="CW777" s="67"/>
      <c r="CX777" s="67"/>
      <c r="CY777" s="67"/>
      <c r="CZ777" s="67"/>
      <c r="DA777" s="67"/>
      <c r="DB777" s="67"/>
      <c r="DC777" s="67"/>
      <c r="DD777" s="67"/>
      <c r="DE777" s="67"/>
      <c r="DF777" s="67"/>
      <c r="DG777" s="67"/>
      <c r="DH777" s="67"/>
      <c r="DI777" s="67"/>
      <c r="DJ777" s="67"/>
      <c r="DK777" s="67"/>
      <c r="DL777" s="67"/>
      <c r="DM777" s="67"/>
      <c r="DN777" s="67"/>
      <c r="DO777" s="67"/>
      <c r="DP777" s="67"/>
      <c r="DQ777" s="67"/>
      <c r="DR777" s="67"/>
      <c r="DS777" s="67"/>
      <c r="DT777" s="67"/>
      <c r="DU777" s="67"/>
      <c r="DV777" s="67"/>
      <c r="DW777" s="67"/>
      <c r="DX777" s="67"/>
      <c r="DY777" s="67"/>
      <c r="DZ777" s="88"/>
      <c r="EA777" s="88"/>
      <c r="EB777" s="88"/>
      <c r="EC777" s="88"/>
      <c r="ED777" s="88"/>
      <c r="EE777" s="88"/>
      <c r="EF777" s="88"/>
      <c r="EG777" s="88"/>
    </row>
    <row r="778" spans="22:137" s="65" customFormat="1" x14ac:dyDescent="0.25">
      <c r="V778" s="631"/>
      <c r="AA778" s="632"/>
      <c r="AB778" s="632"/>
      <c r="AD778" s="632"/>
      <c r="AE778" s="633"/>
      <c r="AH778" s="634"/>
      <c r="AI778" s="634"/>
      <c r="AK778" s="632"/>
      <c r="AR778" s="632"/>
      <c r="AV778" s="632"/>
      <c r="AX778" s="632"/>
      <c r="BB778" s="632"/>
      <c r="BC778" s="632"/>
      <c r="BE778" s="632"/>
      <c r="BH778" s="67"/>
      <c r="BI778" s="635"/>
      <c r="BJ778" s="636"/>
      <c r="BK778" s="636"/>
      <c r="BL778" s="636"/>
      <c r="BM778" s="102"/>
      <c r="BN778" s="102"/>
      <c r="BO778" s="102"/>
      <c r="BP778" s="636"/>
      <c r="BQ778" s="636"/>
      <c r="BR778" s="636"/>
      <c r="BS778" s="636"/>
      <c r="BT778" s="636"/>
      <c r="BU778" s="636"/>
      <c r="BV778" s="636"/>
      <c r="BW778" s="636"/>
      <c r="BX778" s="636"/>
      <c r="BY778" s="636"/>
      <c r="BZ778" s="636"/>
      <c r="CA778" s="636"/>
      <c r="CB778" s="637"/>
      <c r="CC778" s="636"/>
      <c r="CD778" s="636"/>
      <c r="CE778" s="637"/>
      <c r="CF778" s="637"/>
      <c r="CG778" s="637"/>
      <c r="CH778" s="637"/>
      <c r="CI778" s="636"/>
      <c r="CJ778" s="636"/>
      <c r="CK778" s="637"/>
      <c r="CL778" s="637"/>
      <c r="CM778" s="637"/>
      <c r="CN778" s="705"/>
      <c r="CO778" s="88"/>
      <c r="CP778" s="88"/>
      <c r="CQ778" s="88"/>
      <c r="CR778" s="67"/>
      <c r="CS778" s="67"/>
      <c r="CT778" s="67"/>
      <c r="CU778" s="67"/>
      <c r="CV778" s="67"/>
      <c r="CW778" s="67"/>
      <c r="CX778" s="67"/>
      <c r="CY778" s="67"/>
      <c r="CZ778" s="67"/>
      <c r="DA778" s="67"/>
      <c r="DB778" s="67"/>
      <c r="DC778" s="67"/>
      <c r="DD778" s="67"/>
      <c r="DE778" s="67"/>
      <c r="DF778" s="67"/>
      <c r="DG778" s="67"/>
      <c r="DH778" s="67"/>
      <c r="DI778" s="67"/>
      <c r="DJ778" s="67"/>
      <c r="DK778" s="67"/>
      <c r="DL778" s="67"/>
      <c r="DM778" s="67"/>
      <c r="DN778" s="67"/>
      <c r="DO778" s="67"/>
      <c r="DP778" s="67"/>
      <c r="DQ778" s="67"/>
      <c r="DR778" s="67"/>
      <c r="DS778" s="67"/>
      <c r="DT778" s="67"/>
      <c r="DU778" s="67"/>
      <c r="DV778" s="67"/>
      <c r="DW778" s="67"/>
      <c r="DX778" s="67"/>
      <c r="DY778" s="67"/>
      <c r="DZ778" s="88"/>
      <c r="EA778" s="88"/>
      <c r="EB778" s="88"/>
      <c r="EC778" s="88"/>
      <c r="ED778" s="88"/>
      <c r="EE778" s="88"/>
      <c r="EF778" s="88"/>
      <c r="EG778" s="88"/>
    </row>
    <row r="779" spans="22:137" s="65" customFormat="1" x14ac:dyDescent="0.25">
      <c r="V779" s="631"/>
      <c r="AA779" s="632"/>
      <c r="AB779" s="632"/>
      <c r="AD779" s="632"/>
      <c r="AE779" s="633"/>
      <c r="AH779" s="634"/>
      <c r="AI779" s="634"/>
      <c r="AK779" s="632"/>
      <c r="AR779" s="632"/>
      <c r="AV779" s="632"/>
      <c r="AX779" s="632"/>
      <c r="BB779" s="632"/>
      <c r="BC779" s="632"/>
      <c r="BE779" s="632"/>
      <c r="BH779" s="67"/>
      <c r="BI779" s="635"/>
      <c r="BJ779" s="636"/>
      <c r="BK779" s="636"/>
      <c r="BL779" s="636"/>
      <c r="BM779" s="102"/>
      <c r="BN779" s="102"/>
      <c r="BO779" s="102"/>
      <c r="BP779" s="636"/>
      <c r="BQ779" s="636"/>
      <c r="BR779" s="636"/>
      <c r="BS779" s="636"/>
      <c r="BT779" s="636"/>
      <c r="BU779" s="636"/>
      <c r="BV779" s="636"/>
      <c r="BW779" s="636"/>
      <c r="BX779" s="636"/>
      <c r="BY779" s="636"/>
      <c r="BZ779" s="636"/>
      <c r="CA779" s="636"/>
      <c r="CB779" s="637"/>
      <c r="CC779" s="636"/>
      <c r="CD779" s="636"/>
      <c r="CE779" s="637"/>
      <c r="CF779" s="637"/>
      <c r="CG779" s="637"/>
      <c r="CH779" s="637"/>
      <c r="CI779" s="636"/>
      <c r="CJ779" s="636"/>
      <c r="CK779" s="637"/>
      <c r="CL779" s="637"/>
      <c r="CM779" s="637"/>
      <c r="CN779" s="705"/>
      <c r="CO779" s="88"/>
      <c r="CP779" s="88"/>
      <c r="CQ779" s="88"/>
      <c r="CR779" s="67"/>
      <c r="CS779" s="67"/>
      <c r="CT779" s="67"/>
      <c r="CU779" s="67"/>
      <c r="CV779" s="67"/>
      <c r="CW779" s="67"/>
      <c r="CX779" s="67"/>
      <c r="CY779" s="67"/>
      <c r="CZ779" s="67"/>
      <c r="DA779" s="67"/>
      <c r="DB779" s="67"/>
      <c r="DC779" s="67"/>
      <c r="DD779" s="67"/>
      <c r="DE779" s="67"/>
      <c r="DF779" s="67"/>
      <c r="DG779" s="67"/>
      <c r="DH779" s="67"/>
      <c r="DI779" s="67"/>
      <c r="DJ779" s="67"/>
      <c r="DK779" s="67"/>
      <c r="DL779" s="67"/>
      <c r="DM779" s="67"/>
      <c r="DN779" s="67"/>
      <c r="DO779" s="67"/>
      <c r="DP779" s="67"/>
      <c r="DQ779" s="67"/>
      <c r="DR779" s="67"/>
      <c r="DS779" s="67"/>
      <c r="DT779" s="67"/>
      <c r="DU779" s="67"/>
      <c r="DV779" s="67"/>
      <c r="DW779" s="67"/>
      <c r="DX779" s="67"/>
      <c r="DY779" s="67"/>
      <c r="DZ779" s="88"/>
      <c r="EA779" s="88"/>
      <c r="EB779" s="88"/>
      <c r="EC779" s="88"/>
      <c r="ED779" s="88"/>
      <c r="EE779" s="88"/>
      <c r="EF779" s="88"/>
      <c r="EG779" s="88"/>
    </row>
    <row r="780" spans="22:137" s="65" customFormat="1" x14ac:dyDescent="0.25">
      <c r="V780" s="631"/>
      <c r="AA780" s="632"/>
      <c r="AB780" s="632"/>
      <c r="AD780" s="632"/>
      <c r="AE780" s="633"/>
      <c r="AH780" s="634"/>
      <c r="AI780" s="634"/>
      <c r="AK780" s="632"/>
      <c r="AR780" s="632"/>
      <c r="AV780" s="632"/>
      <c r="AX780" s="632"/>
      <c r="BB780" s="632"/>
      <c r="BC780" s="632"/>
      <c r="BE780" s="632"/>
      <c r="BH780" s="67"/>
      <c r="BI780" s="635"/>
      <c r="BJ780" s="636"/>
      <c r="BK780" s="636"/>
      <c r="BL780" s="636"/>
      <c r="BM780" s="102"/>
      <c r="BN780" s="102"/>
      <c r="BO780" s="102"/>
      <c r="BP780" s="636"/>
      <c r="BQ780" s="636"/>
      <c r="BR780" s="636"/>
      <c r="BS780" s="636"/>
      <c r="BT780" s="636"/>
      <c r="BU780" s="636"/>
      <c r="BV780" s="636"/>
      <c r="BW780" s="636"/>
      <c r="BX780" s="636"/>
      <c r="BY780" s="636"/>
      <c r="BZ780" s="636"/>
      <c r="CA780" s="636"/>
      <c r="CB780" s="637"/>
      <c r="CC780" s="636"/>
      <c r="CD780" s="636"/>
      <c r="CE780" s="637"/>
      <c r="CF780" s="637"/>
      <c r="CG780" s="637"/>
      <c r="CH780" s="637"/>
      <c r="CI780" s="636"/>
      <c r="CJ780" s="636"/>
      <c r="CK780" s="637"/>
      <c r="CL780" s="637"/>
      <c r="CM780" s="637"/>
      <c r="CN780" s="705"/>
      <c r="CO780" s="88"/>
      <c r="CP780" s="88"/>
      <c r="CQ780" s="88"/>
      <c r="CR780" s="67"/>
      <c r="CS780" s="67"/>
      <c r="CT780" s="67"/>
      <c r="CU780" s="67"/>
      <c r="CV780" s="67"/>
      <c r="CW780" s="67"/>
      <c r="CX780" s="67"/>
      <c r="CY780" s="67"/>
      <c r="CZ780" s="67"/>
      <c r="DA780" s="67"/>
      <c r="DB780" s="67"/>
      <c r="DC780" s="67"/>
      <c r="DD780" s="67"/>
      <c r="DE780" s="67"/>
      <c r="DF780" s="67"/>
      <c r="DG780" s="67"/>
      <c r="DH780" s="67"/>
      <c r="DI780" s="67"/>
      <c r="DJ780" s="67"/>
      <c r="DK780" s="67"/>
      <c r="DL780" s="67"/>
      <c r="DM780" s="67"/>
      <c r="DN780" s="67"/>
      <c r="DO780" s="67"/>
      <c r="DP780" s="67"/>
      <c r="DQ780" s="67"/>
      <c r="DR780" s="67"/>
      <c r="DS780" s="67"/>
      <c r="DT780" s="67"/>
      <c r="DU780" s="67"/>
      <c r="DV780" s="67"/>
      <c r="DW780" s="67"/>
      <c r="DX780" s="67"/>
      <c r="DY780" s="67"/>
      <c r="DZ780" s="88"/>
      <c r="EA780" s="88"/>
      <c r="EB780" s="88"/>
      <c r="EC780" s="88"/>
      <c r="ED780" s="88"/>
      <c r="EE780" s="88"/>
      <c r="EF780" s="88"/>
      <c r="EG780" s="88"/>
    </row>
    <row r="781" spans="22:137" s="65" customFormat="1" x14ac:dyDescent="0.25">
      <c r="V781" s="631"/>
      <c r="AA781" s="632"/>
      <c r="AB781" s="632"/>
      <c r="AD781" s="632"/>
      <c r="AE781" s="633"/>
      <c r="AH781" s="634"/>
      <c r="AI781" s="634"/>
      <c r="AK781" s="632"/>
      <c r="AR781" s="632"/>
      <c r="AV781" s="632"/>
      <c r="AX781" s="632"/>
      <c r="BB781" s="632"/>
      <c r="BC781" s="632"/>
      <c r="BE781" s="632"/>
      <c r="BH781" s="67"/>
      <c r="BI781" s="635"/>
      <c r="BJ781" s="636"/>
      <c r="BK781" s="636"/>
      <c r="BL781" s="636"/>
      <c r="BM781" s="102"/>
      <c r="BN781" s="102"/>
      <c r="BO781" s="102"/>
      <c r="BP781" s="636"/>
      <c r="BQ781" s="636"/>
      <c r="BR781" s="636"/>
      <c r="BS781" s="636"/>
      <c r="BT781" s="636"/>
      <c r="BU781" s="636"/>
      <c r="BV781" s="636"/>
      <c r="BW781" s="636"/>
      <c r="BX781" s="636"/>
      <c r="BY781" s="636"/>
      <c r="BZ781" s="636"/>
      <c r="CA781" s="636"/>
      <c r="CB781" s="637"/>
      <c r="CC781" s="636"/>
      <c r="CD781" s="636"/>
      <c r="CE781" s="637"/>
      <c r="CF781" s="637"/>
      <c r="CG781" s="637"/>
      <c r="CH781" s="637"/>
      <c r="CI781" s="636"/>
      <c r="CJ781" s="636"/>
      <c r="CK781" s="637"/>
      <c r="CL781" s="637"/>
      <c r="CM781" s="637"/>
      <c r="CN781" s="705"/>
      <c r="CO781" s="88"/>
      <c r="CP781" s="88"/>
      <c r="CQ781" s="88"/>
      <c r="CR781" s="67"/>
      <c r="CS781" s="67"/>
      <c r="CT781" s="67"/>
      <c r="CU781" s="67"/>
      <c r="CV781" s="67"/>
      <c r="CW781" s="67"/>
      <c r="CX781" s="67"/>
      <c r="CY781" s="67"/>
      <c r="CZ781" s="67"/>
      <c r="DA781" s="67"/>
      <c r="DB781" s="67"/>
      <c r="DC781" s="67"/>
      <c r="DD781" s="67"/>
      <c r="DE781" s="67"/>
      <c r="DF781" s="67"/>
      <c r="DG781" s="67"/>
      <c r="DH781" s="67"/>
      <c r="DI781" s="67"/>
      <c r="DJ781" s="67"/>
      <c r="DK781" s="67"/>
      <c r="DL781" s="67"/>
      <c r="DM781" s="67"/>
      <c r="DN781" s="67"/>
      <c r="DO781" s="67"/>
      <c r="DP781" s="67"/>
      <c r="DQ781" s="67"/>
      <c r="DR781" s="67"/>
      <c r="DS781" s="67"/>
      <c r="DT781" s="67"/>
      <c r="DU781" s="67"/>
      <c r="DV781" s="67"/>
      <c r="DW781" s="67"/>
      <c r="DX781" s="67"/>
      <c r="DY781" s="67"/>
      <c r="DZ781" s="88"/>
      <c r="EA781" s="88"/>
      <c r="EB781" s="88"/>
      <c r="EC781" s="88"/>
      <c r="ED781" s="88"/>
      <c r="EE781" s="88"/>
      <c r="EF781" s="88"/>
      <c r="EG781" s="88"/>
    </row>
    <row r="782" spans="22:137" s="65" customFormat="1" x14ac:dyDescent="0.25">
      <c r="V782" s="631"/>
      <c r="AA782" s="632"/>
      <c r="AB782" s="632"/>
      <c r="AD782" s="632"/>
      <c r="AE782" s="633"/>
      <c r="AH782" s="634"/>
      <c r="AI782" s="634"/>
      <c r="AK782" s="632"/>
      <c r="AR782" s="632"/>
      <c r="AV782" s="632"/>
      <c r="AX782" s="632"/>
      <c r="BB782" s="632"/>
      <c r="BC782" s="632"/>
      <c r="BE782" s="632"/>
      <c r="BH782" s="67"/>
      <c r="BI782" s="635"/>
      <c r="BJ782" s="636"/>
      <c r="BK782" s="636"/>
      <c r="BL782" s="636"/>
      <c r="BM782" s="102"/>
      <c r="BN782" s="102"/>
      <c r="BO782" s="102"/>
      <c r="BP782" s="636"/>
      <c r="BQ782" s="636"/>
      <c r="BR782" s="636"/>
      <c r="BS782" s="636"/>
      <c r="BT782" s="636"/>
      <c r="BU782" s="636"/>
      <c r="BV782" s="636"/>
      <c r="BW782" s="636"/>
      <c r="BX782" s="636"/>
      <c r="BY782" s="636"/>
      <c r="BZ782" s="636"/>
      <c r="CA782" s="636"/>
      <c r="CB782" s="637"/>
      <c r="CC782" s="636"/>
      <c r="CD782" s="636"/>
      <c r="CE782" s="637"/>
      <c r="CF782" s="637"/>
      <c r="CG782" s="637"/>
      <c r="CH782" s="637"/>
      <c r="CI782" s="636"/>
      <c r="CJ782" s="636"/>
      <c r="CK782" s="637"/>
      <c r="CL782" s="637"/>
      <c r="CM782" s="637"/>
      <c r="CN782" s="705"/>
      <c r="CO782" s="88"/>
      <c r="CP782" s="88"/>
      <c r="CQ782" s="88"/>
      <c r="CR782" s="67"/>
      <c r="CS782" s="67"/>
      <c r="CT782" s="67"/>
      <c r="CU782" s="67"/>
      <c r="CV782" s="67"/>
      <c r="CW782" s="67"/>
      <c r="CX782" s="67"/>
      <c r="CY782" s="67"/>
      <c r="CZ782" s="67"/>
      <c r="DA782" s="67"/>
      <c r="DB782" s="67"/>
      <c r="DC782" s="67"/>
      <c r="DD782" s="67"/>
      <c r="DE782" s="67"/>
      <c r="DF782" s="67"/>
      <c r="DG782" s="67"/>
      <c r="DH782" s="67"/>
      <c r="DI782" s="67"/>
      <c r="DJ782" s="67"/>
      <c r="DK782" s="67"/>
      <c r="DL782" s="67"/>
      <c r="DM782" s="67"/>
      <c r="DN782" s="67"/>
      <c r="DO782" s="67"/>
      <c r="DP782" s="67"/>
      <c r="DQ782" s="67"/>
      <c r="DR782" s="67"/>
      <c r="DS782" s="67"/>
      <c r="DT782" s="67"/>
      <c r="DU782" s="67"/>
      <c r="DV782" s="67"/>
      <c r="DW782" s="67"/>
      <c r="DX782" s="67"/>
      <c r="DY782" s="67"/>
      <c r="DZ782" s="88"/>
      <c r="EA782" s="88"/>
      <c r="EB782" s="88"/>
      <c r="EC782" s="88"/>
      <c r="ED782" s="88"/>
      <c r="EE782" s="88"/>
      <c r="EF782" s="88"/>
      <c r="EG782" s="88"/>
    </row>
    <row r="783" spans="22:137" s="65" customFormat="1" x14ac:dyDescent="0.25">
      <c r="V783" s="631"/>
      <c r="AA783" s="632"/>
      <c r="AB783" s="632"/>
      <c r="AD783" s="632"/>
      <c r="AE783" s="633"/>
      <c r="AH783" s="634"/>
      <c r="AI783" s="634"/>
      <c r="AK783" s="632"/>
      <c r="AR783" s="632"/>
      <c r="AV783" s="632"/>
      <c r="AX783" s="632"/>
      <c r="BB783" s="632"/>
      <c r="BC783" s="632"/>
      <c r="BE783" s="632"/>
      <c r="BH783" s="67"/>
      <c r="BI783" s="635"/>
      <c r="BJ783" s="636"/>
      <c r="BK783" s="636"/>
      <c r="BL783" s="636"/>
      <c r="BM783" s="102"/>
      <c r="BN783" s="102"/>
      <c r="BO783" s="102"/>
      <c r="BP783" s="636"/>
      <c r="BQ783" s="636"/>
      <c r="BR783" s="636"/>
      <c r="BS783" s="636"/>
      <c r="BT783" s="636"/>
      <c r="BU783" s="636"/>
      <c r="BV783" s="636"/>
      <c r="BW783" s="636"/>
      <c r="BX783" s="636"/>
      <c r="BY783" s="636"/>
      <c r="BZ783" s="636"/>
      <c r="CA783" s="636"/>
      <c r="CB783" s="637"/>
      <c r="CC783" s="636"/>
      <c r="CD783" s="636"/>
      <c r="CE783" s="637"/>
      <c r="CF783" s="637"/>
      <c r="CG783" s="637"/>
      <c r="CH783" s="637"/>
      <c r="CI783" s="636"/>
      <c r="CJ783" s="636"/>
      <c r="CK783" s="637"/>
      <c r="CL783" s="637"/>
      <c r="CM783" s="637"/>
      <c r="CN783" s="705"/>
      <c r="CO783" s="88"/>
      <c r="CP783" s="88"/>
      <c r="CQ783" s="88"/>
      <c r="CR783" s="67"/>
      <c r="CS783" s="67"/>
      <c r="CT783" s="67"/>
      <c r="CU783" s="67"/>
      <c r="CV783" s="67"/>
      <c r="CW783" s="67"/>
      <c r="CX783" s="67"/>
      <c r="CY783" s="67"/>
      <c r="CZ783" s="67"/>
      <c r="DA783" s="67"/>
      <c r="DB783" s="67"/>
      <c r="DC783" s="67"/>
      <c r="DD783" s="67"/>
      <c r="DE783" s="67"/>
      <c r="DF783" s="67"/>
      <c r="DG783" s="67"/>
      <c r="DH783" s="67"/>
      <c r="DI783" s="67"/>
      <c r="DJ783" s="67"/>
      <c r="DK783" s="67"/>
      <c r="DL783" s="67"/>
      <c r="DM783" s="67"/>
      <c r="DN783" s="67"/>
      <c r="DO783" s="67"/>
      <c r="DP783" s="67"/>
      <c r="DQ783" s="67"/>
      <c r="DR783" s="67"/>
      <c r="DS783" s="67"/>
      <c r="DT783" s="67"/>
      <c r="DU783" s="67"/>
      <c r="DV783" s="67"/>
      <c r="DW783" s="67"/>
      <c r="DX783" s="67"/>
      <c r="DY783" s="67"/>
      <c r="DZ783" s="88"/>
      <c r="EA783" s="88"/>
      <c r="EB783" s="88"/>
      <c r="EC783" s="88"/>
      <c r="ED783" s="88"/>
      <c r="EE783" s="88"/>
      <c r="EF783" s="88"/>
      <c r="EG783" s="88"/>
    </row>
    <row r="784" spans="22:137" s="65" customFormat="1" x14ac:dyDescent="0.25">
      <c r="V784" s="631"/>
      <c r="AA784" s="632"/>
      <c r="AB784" s="632"/>
      <c r="AD784" s="632"/>
      <c r="AE784" s="633"/>
      <c r="AH784" s="634"/>
      <c r="AI784" s="634"/>
      <c r="AK784" s="632"/>
      <c r="AR784" s="632"/>
      <c r="AV784" s="632"/>
      <c r="AX784" s="632"/>
      <c r="BB784" s="632"/>
      <c r="BC784" s="632"/>
      <c r="BE784" s="632"/>
      <c r="BH784" s="67"/>
      <c r="BI784" s="635"/>
      <c r="BJ784" s="636"/>
      <c r="BK784" s="636"/>
      <c r="BL784" s="636"/>
      <c r="BM784" s="102"/>
      <c r="BN784" s="102"/>
      <c r="BO784" s="102"/>
      <c r="BP784" s="636"/>
      <c r="BQ784" s="636"/>
      <c r="BR784" s="636"/>
      <c r="BS784" s="636"/>
      <c r="BT784" s="636"/>
      <c r="BU784" s="636"/>
      <c r="BV784" s="636"/>
      <c r="BW784" s="636"/>
      <c r="BX784" s="636"/>
      <c r="BY784" s="636"/>
      <c r="BZ784" s="636"/>
      <c r="CA784" s="636"/>
      <c r="CB784" s="637"/>
      <c r="CC784" s="636"/>
      <c r="CD784" s="636"/>
      <c r="CE784" s="637"/>
      <c r="CF784" s="637"/>
      <c r="CG784" s="637"/>
      <c r="CH784" s="637"/>
      <c r="CI784" s="636"/>
      <c r="CJ784" s="636"/>
      <c r="CK784" s="637"/>
      <c r="CL784" s="637"/>
      <c r="CM784" s="637"/>
      <c r="CN784" s="705"/>
      <c r="CO784" s="88"/>
      <c r="CP784" s="88"/>
      <c r="CQ784" s="88"/>
      <c r="CR784" s="67"/>
      <c r="CS784" s="67"/>
      <c r="CT784" s="67"/>
      <c r="CU784" s="67"/>
      <c r="CV784" s="67"/>
      <c r="CW784" s="67"/>
      <c r="CX784" s="67"/>
      <c r="CY784" s="67"/>
      <c r="CZ784" s="67"/>
      <c r="DA784" s="67"/>
      <c r="DB784" s="67"/>
      <c r="DC784" s="67"/>
      <c r="DD784" s="67"/>
      <c r="DE784" s="67"/>
      <c r="DF784" s="67"/>
      <c r="DG784" s="67"/>
      <c r="DH784" s="67"/>
      <c r="DI784" s="67"/>
      <c r="DJ784" s="67"/>
      <c r="DK784" s="67"/>
      <c r="DL784" s="67"/>
      <c r="DM784" s="67"/>
      <c r="DN784" s="67"/>
      <c r="DO784" s="67"/>
      <c r="DP784" s="67"/>
      <c r="DQ784" s="67"/>
      <c r="DR784" s="67"/>
      <c r="DS784" s="67"/>
      <c r="DT784" s="67"/>
      <c r="DU784" s="67"/>
      <c r="DV784" s="67"/>
      <c r="DW784" s="67"/>
      <c r="DX784" s="67"/>
      <c r="DY784" s="67"/>
      <c r="DZ784" s="88"/>
      <c r="EA784" s="88"/>
      <c r="EB784" s="88"/>
      <c r="EC784" s="88"/>
      <c r="ED784" s="88"/>
      <c r="EE784" s="88"/>
      <c r="EF784" s="88"/>
      <c r="EG784" s="88"/>
    </row>
    <row r="785" spans="22:137" s="65" customFormat="1" x14ac:dyDescent="0.25">
      <c r="V785" s="631"/>
      <c r="AA785" s="632"/>
      <c r="AB785" s="632"/>
      <c r="AD785" s="632"/>
      <c r="AE785" s="633"/>
      <c r="AH785" s="634"/>
      <c r="AI785" s="634"/>
      <c r="AK785" s="632"/>
      <c r="AR785" s="632"/>
      <c r="AV785" s="632"/>
      <c r="AX785" s="632"/>
      <c r="BB785" s="632"/>
      <c r="BC785" s="632"/>
      <c r="BE785" s="632"/>
      <c r="BH785" s="67"/>
      <c r="BI785" s="635"/>
      <c r="BJ785" s="636"/>
      <c r="BK785" s="636"/>
      <c r="BL785" s="636"/>
      <c r="BM785" s="102"/>
      <c r="BN785" s="102"/>
      <c r="BO785" s="102"/>
      <c r="BP785" s="636"/>
      <c r="BQ785" s="636"/>
      <c r="BR785" s="636"/>
      <c r="BS785" s="636"/>
      <c r="BT785" s="636"/>
      <c r="BU785" s="636"/>
      <c r="BV785" s="636"/>
      <c r="BW785" s="636"/>
      <c r="BX785" s="636"/>
      <c r="BY785" s="636"/>
      <c r="BZ785" s="636"/>
      <c r="CA785" s="636"/>
      <c r="CB785" s="637"/>
      <c r="CC785" s="636"/>
      <c r="CD785" s="636"/>
      <c r="CE785" s="637"/>
      <c r="CF785" s="637"/>
      <c r="CG785" s="637"/>
      <c r="CH785" s="637"/>
      <c r="CI785" s="636"/>
      <c r="CJ785" s="636"/>
      <c r="CK785" s="637"/>
      <c r="CL785" s="637"/>
      <c r="CM785" s="637"/>
      <c r="CN785" s="705"/>
      <c r="CO785" s="88"/>
      <c r="CP785" s="88"/>
      <c r="CQ785" s="88"/>
      <c r="CR785" s="67"/>
      <c r="CS785" s="67"/>
      <c r="CT785" s="67"/>
      <c r="CU785" s="67"/>
      <c r="CV785" s="67"/>
      <c r="CW785" s="67"/>
      <c r="CX785" s="67"/>
      <c r="CY785" s="67"/>
      <c r="CZ785" s="67"/>
      <c r="DA785" s="67"/>
      <c r="DB785" s="67"/>
      <c r="DC785" s="67"/>
      <c r="DD785" s="67"/>
      <c r="DE785" s="67"/>
      <c r="DF785" s="67"/>
      <c r="DG785" s="67"/>
      <c r="DH785" s="67"/>
      <c r="DI785" s="67"/>
      <c r="DJ785" s="67"/>
      <c r="DK785" s="67"/>
      <c r="DL785" s="67"/>
      <c r="DM785" s="67"/>
      <c r="DN785" s="67"/>
      <c r="DO785" s="67"/>
      <c r="DP785" s="67"/>
      <c r="DQ785" s="67"/>
      <c r="DR785" s="67"/>
      <c r="DS785" s="67"/>
      <c r="DT785" s="67"/>
      <c r="DU785" s="67"/>
      <c r="DV785" s="67"/>
      <c r="DW785" s="67"/>
      <c r="DX785" s="67"/>
      <c r="DY785" s="67"/>
      <c r="DZ785" s="88"/>
      <c r="EA785" s="88"/>
      <c r="EB785" s="88"/>
      <c r="EC785" s="88"/>
      <c r="ED785" s="88"/>
      <c r="EE785" s="88"/>
      <c r="EF785" s="88"/>
      <c r="EG785" s="88"/>
    </row>
    <row r="786" spans="22:137" s="65" customFormat="1" x14ac:dyDescent="0.25">
      <c r="V786" s="631"/>
      <c r="AA786" s="632"/>
      <c r="AB786" s="632"/>
      <c r="AD786" s="632"/>
      <c r="AE786" s="633"/>
      <c r="AH786" s="634"/>
      <c r="AI786" s="634"/>
      <c r="AK786" s="632"/>
      <c r="AR786" s="632"/>
      <c r="AV786" s="632"/>
      <c r="AX786" s="632"/>
      <c r="BB786" s="632"/>
      <c r="BC786" s="632"/>
      <c r="BE786" s="632"/>
      <c r="BH786" s="67"/>
      <c r="BI786" s="635"/>
      <c r="BJ786" s="636"/>
      <c r="BK786" s="636"/>
      <c r="BL786" s="636"/>
      <c r="BM786" s="102"/>
      <c r="BN786" s="102"/>
      <c r="BO786" s="102"/>
      <c r="BP786" s="636"/>
      <c r="BQ786" s="636"/>
      <c r="BR786" s="636"/>
      <c r="BS786" s="636"/>
      <c r="BT786" s="636"/>
      <c r="BU786" s="636"/>
      <c r="BV786" s="636"/>
      <c r="BW786" s="636"/>
      <c r="BX786" s="636"/>
      <c r="BY786" s="636"/>
      <c r="BZ786" s="636"/>
      <c r="CA786" s="636"/>
      <c r="CB786" s="637"/>
      <c r="CC786" s="636"/>
      <c r="CD786" s="636"/>
      <c r="CE786" s="637"/>
      <c r="CF786" s="637"/>
      <c r="CG786" s="637"/>
      <c r="CH786" s="637"/>
      <c r="CI786" s="636"/>
      <c r="CJ786" s="636"/>
      <c r="CK786" s="637"/>
      <c r="CL786" s="637"/>
      <c r="CM786" s="637"/>
      <c r="CN786" s="705"/>
      <c r="CO786" s="88"/>
      <c r="CP786" s="88"/>
      <c r="CQ786" s="88"/>
      <c r="CR786" s="67"/>
      <c r="CS786" s="67"/>
      <c r="CT786" s="67"/>
      <c r="CU786" s="67"/>
      <c r="CV786" s="67"/>
      <c r="CW786" s="67"/>
      <c r="CX786" s="67"/>
      <c r="CY786" s="67"/>
      <c r="CZ786" s="67"/>
      <c r="DA786" s="67"/>
      <c r="DB786" s="67"/>
      <c r="DC786" s="67"/>
      <c r="DD786" s="67"/>
      <c r="DE786" s="67"/>
      <c r="DF786" s="67"/>
      <c r="DG786" s="67"/>
      <c r="DH786" s="67"/>
      <c r="DI786" s="67"/>
      <c r="DJ786" s="67"/>
      <c r="DK786" s="67"/>
      <c r="DL786" s="67"/>
      <c r="DM786" s="67"/>
      <c r="DN786" s="67"/>
      <c r="DO786" s="67"/>
      <c r="DP786" s="67"/>
      <c r="DQ786" s="67"/>
      <c r="DR786" s="67"/>
      <c r="DS786" s="67"/>
      <c r="DT786" s="67"/>
      <c r="DU786" s="67"/>
      <c r="DV786" s="67"/>
      <c r="DW786" s="67"/>
      <c r="DX786" s="67"/>
      <c r="DY786" s="67"/>
      <c r="DZ786" s="88"/>
      <c r="EA786" s="88"/>
      <c r="EB786" s="88"/>
      <c r="EC786" s="88"/>
      <c r="ED786" s="88"/>
      <c r="EE786" s="88"/>
      <c r="EF786" s="88"/>
      <c r="EG786" s="88"/>
    </row>
    <row r="787" spans="22:137" s="65" customFormat="1" x14ac:dyDescent="0.25">
      <c r="V787" s="631"/>
      <c r="AA787" s="632"/>
      <c r="AB787" s="632"/>
      <c r="AD787" s="632"/>
      <c r="AE787" s="633"/>
      <c r="AH787" s="634"/>
      <c r="AI787" s="634"/>
      <c r="AK787" s="632"/>
      <c r="AR787" s="632"/>
      <c r="AV787" s="632"/>
      <c r="AX787" s="632"/>
      <c r="BB787" s="632"/>
      <c r="BC787" s="632"/>
      <c r="BE787" s="632"/>
      <c r="BH787" s="67"/>
      <c r="BI787" s="635"/>
      <c r="BJ787" s="636"/>
      <c r="BK787" s="636"/>
      <c r="BL787" s="636"/>
      <c r="BM787" s="102"/>
      <c r="BN787" s="102"/>
      <c r="BO787" s="102"/>
      <c r="BP787" s="636"/>
      <c r="BQ787" s="636"/>
      <c r="BR787" s="636"/>
      <c r="BS787" s="636"/>
      <c r="BT787" s="636"/>
      <c r="BU787" s="636"/>
      <c r="BV787" s="636"/>
      <c r="BW787" s="636"/>
      <c r="BX787" s="636"/>
      <c r="BY787" s="636"/>
      <c r="BZ787" s="636"/>
      <c r="CA787" s="636"/>
      <c r="CB787" s="637"/>
      <c r="CC787" s="636"/>
      <c r="CD787" s="636"/>
      <c r="CE787" s="637"/>
      <c r="CF787" s="637"/>
      <c r="CG787" s="637"/>
      <c r="CH787" s="637"/>
      <c r="CI787" s="636"/>
      <c r="CJ787" s="636"/>
      <c r="CK787" s="637"/>
      <c r="CL787" s="637"/>
      <c r="CM787" s="637"/>
      <c r="CN787" s="705"/>
      <c r="CO787" s="88"/>
      <c r="CP787" s="88"/>
      <c r="CQ787" s="88"/>
      <c r="CR787" s="67"/>
      <c r="CS787" s="67"/>
      <c r="CT787" s="67"/>
      <c r="CU787" s="67"/>
      <c r="CV787" s="67"/>
      <c r="CW787" s="67"/>
      <c r="CX787" s="67"/>
      <c r="CY787" s="67"/>
      <c r="CZ787" s="67"/>
      <c r="DA787" s="67"/>
      <c r="DB787" s="67"/>
      <c r="DC787" s="67"/>
      <c r="DD787" s="67"/>
      <c r="DE787" s="67"/>
      <c r="DF787" s="67"/>
      <c r="DG787" s="67"/>
      <c r="DH787" s="67"/>
      <c r="DI787" s="67"/>
      <c r="DJ787" s="67"/>
      <c r="DK787" s="67"/>
      <c r="DL787" s="67"/>
      <c r="DM787" s="67"/>
      <c r="DN787" s="67"/>
      <c r="DO787" s="67"/>
      <c r="DP787" s="67"/>
      <c r="DQ787" s="67"/>
      <c r="DR787" s="67"/>
      <c r="DS787" s="67"/>
      <c r="DT787" s="67"/>
      <c r="DU787" s="67"/>
      <c r="DV787" s="67"/>
      <c r="DW787" s="67"/>
      <c r="DX787" s="67"/>
      <c r="DY787" s="67"/>
      <c r="DZ787" s="88"/>
      <c r="EA787" s="88"/>
      <c r="EB787" s="88"/>
      <c r="EC787" s="88"/>
      <c r="ED787" s="88"/>
      <c r="EE787" s="88"/>
      <c r="EF787" s="88"/>
      <c r="EG787" s="88"/>
    </row>
    <row r="788" spans="22:137" s="65" customFormat="1" x14ac:dyDescent="0.25">
      <c r="V788" s="631"/>
      <c r="AA788" s="632"/>
      <c r="AB788" s="632"/>
      <c r="AD788" s="632"/>
      <c r="AE788" s="633"/>
      <c r="AH788" s="634"/>
      <c r="AI788" s="634"/>
      <c r="AK788" s="632"/>
      <c r="AR788" s="632"/>
      <c r="AV788" s="632"/>
      <c r="AX788" s="632"/>
      <c r="BB788" s="632"/>
      <c r="BC788" s="632"/>
      <c r="BE788" s="632"/>
      <c r="BH788" s="67"/>
      <c r="BI788" s="635"/>
      <c r="BJ788" s="636"/>
      <c r="BK788" s="636"/>
      <c r="BL788" s="636"/>
      <c r="BM788" s="102"/>
      <c r="BN788" s="102"/>
      <c r="BO788" s="102"/>
      <c r="BP788" s="636"/>
      <c r="BQ788" s="636"/>
      <c r="BR788" s="636"/>
      <c r="BS788" s="636"/>
      <c r="BT788" s="636"/>
      <c r="BU788" s="636"/>
      <c r="BV788" s="636"/>
      <c r="BW788" s="636"/>
      <c r="BX788" s="636"/>
      <c r="BY788" s="636"/>
      <c r="BZ788" s="636"/>
      <c r="CA788" s="636"/>
      <c r="CB788" s="637"/>
      <c r="CC788" s="636"/>
      <c r="CD788" s="636"/>
      <c r="CE788" s="637"/>
      <c r="CF788" s="637"/>
      <c r="CG788" s="637"/>
      <c r="CH788" s="637"/>
      <c r="CI788" s="636"/>
      <c r="CJ788" s="636"/>
      <c r="CK788" s="637"/>
      <c r="CL788" s="637"/>
      <c r="CM788" s="637"/>
      <c r="CN788" s="705"/>
      <c r="CO788" s="88"/>
      <c r="CP788" s="88"/>
      <c r="CQ788" s="88"/>
      <c r="CR788" s="67"/>
      <c r="CS788" s="67"/>
      <c r="CT788" s="67"/>
      <c r="CU788" s="67"/>
      <c r="CV788" s="67"/>
      <c r="CW788" s="67"/>
      <c r="CX788" s="67"/>
      <c r="CY788" s="67"/>
      <c r="CZ788" s="67"/>
      <c r="DA788" s="67"/>
      <c r="DB788" s="67"/>
      <c r="DC788" s="67"/>
      <c r="DD788" s="67"/>
      <c r="DE788" s="67"/>
      <c r="DF788" s="67"/>
      <c r="DG788" s="67"/>
      <c r="DH788" s="67"/>
      <c r="DI788" s="67"/>
      <c r="DJ788" s="67"/>
      <c r="DK788" s="67"/>
      <c r="DL788" s="67"/>
      <c r="DM788" s="67"/>
      <c r="DN788" s="67"/>
      <c r="DO788" s="67"/>
      <c r="DP788" s="67"/>
      <c r="DQ788" s="67"/>
      <c r="DR788" s="67"/>
      <c r="DS788" s="67"/>
      <c r="DT788" s="67"/>
      <c r="DU788" s="67"/>
      <c r="DV788" s="67"/>
      <c r="DW788" s="67"/>
      <c r="DX788" s="67"/>
      <c r="DY788" s="67"/>
      <c r="DZ788" s="88"/>
      <c r="EA788" s="88"/>
      <c r="EB788" s="88"/>
      <c r="EC788" s="88"/>
      <c r="ED788" s="88"/>
      <c r="EE788" s="88"/>
      <c r="EF788" s="88"/>
      <c r="EG788" s="88"/>
    </row>
    <row r="789" spans="22:137" s="65" customFormat="1" x14ac:dyDescent="0.25">
      <c r="V789" s="631"/>
      <c r="AA789" s="632"/>
      <c r="AB789" s="632"/>
      <c r="AD789" s="632"/>
      <c r="AE789" s="633"/>
      <c r="AH789" s="634"/>
      <c r="AI789" s="634"/>
      <c r="AK789" s="632"/>
      <c r="AR789" s="632"/>
      <c r="AV789" s="632"/>
      <c r="AX789" s="632"/>
      <c r="BB789" s="632"/>
      <c r="BC789" s="632"/>
      <c r="BE789" s="632"/>
      <c r="BH789" s="67"/>
      <c r="BI789" s="635"/>
      <c r="BJ789" s="636"/>
      <c r="BK789" s="636"/>
      <c r="BL789" s="636"/>
      <c r="BM789" s="102"/>
      <c r="BN789" s="102"/>
      <c r="BO789" s="102"/>
      <c r="BP789" s="636"/>
      <c r="BQ789" s="636"/>
      <c r="BR789" s="636"/>
      <c r="BS789" s="636"/>
      <c r="BT789" s="636"/>
      <c r="BU789" s="636"/>
      <c r="BV789" s="636"/>
      <c r="BW789" s="636"/>
      <c r="BX789" s="636"/>
      <c r="BY789" s="636"/>
      <c r="BZ789" s="636"/>
      <c r="CA789" s="636"/>
      <c r="CB789" s="637"/>
      <c r="CC789" s="636"/>
      <c r="CD789" s="636"/>
      <c r="CE789" s="637"/>
      <c r="CF789" s="637"/>
      <c r="CG789" s="637"/>
      <c r="CH789" s="637"/>
      <c r="CI789" s="636"/>
      <c r="CJ789" s="636"/>
      <c r="CK789" s="637"/>
      <c r="CL789" s="637"/>
      <c r="CM789" s="637"/>
      <c r="CN789" s="705"/>
      <c r="CO789" s="88"/>
      <c r="CP789" s="88"/>
      <c r="CQ789" s="88"/>
      <c r="CR789" s="67"/>
      <c r="CS789" s="67"/>
      <c r="CT789" s="67"/>
      <c r="CU789" s="67"/>
      <c r="CV789" s="67"/>
      <c r="CW789" s="67"/>
      <c r="CX789" s="67"/>
      <c r="CY789" s="67"/>
      <c r="CZ789" s="67"/>
      <c r="DA789" s="67"/>
      <c r="DB789" s="67"/>
      <c r="DC789" s="67"/>
      <c r="DD789" s="67"/>
      <c r="DE789" s="67"/>
      <c r="DF789" s="67"/>
      <c r="DG789" s="67"/>
      <c r="DH789" s="67"/>
      <c r="DI789" s="67"/>
      <c r="DJ789" s="67"/>
      <c r="DK789" s="67"/>
      <c r="DL789" s="67"/>
      <c r="DM789" s="67"/>
      <c r="DN789" s="67"/>
      <c r="DO789" s="67"/>
      <c r="DP789" s="67"/>
      <c r="DQ789" s="67"/>
      <c r="DR789" s="67"/>
      <c r="DS789" s="67"/>
      <c r="DT789" s="67"/>
      <c r="DU789" s="67"/>
      <c r="DV789" s="67"/>
      <c r="DW789" s="67"/>
      <c r="DX789" s="67"/>
      <c r="DY789" s="67"/>
      <c r="DZ789" s="88"/>
      <c r="EA789" s="88"/>
      <c r="EB789" s="88"/>
      <c r="EC789" s="88"/>
      <c r="ED789" s="88"/>
      <c r="EE789" s="88"/>
      <c r="EF789" s="88"/>
      <c r="EG789" s="88"/>
    </row>
    <row r="790" spans="22:137" s="65" customFormat="1" x14ac:dyDescent="0.25">
      <c r="V790" s="631"/>
      <c r="AA790" s="632"/>
      <c r="AB790" s="632"/>
      <c r="AD790" s="632"/>
      <c r="AE790" s="633"/>
      <c r="AH790" s="634"/>
      <c r="AI790" s="634"/>
      <c r="AK790" s="632"/>
      <c r="AR790" s="632"/>
      <c r="AV790" s="632"/>
      <c r="AX790" s="632"/>
      <c r="BB790" s="632"/>
      <c r="BC790" s="632"/>
      <c r="BE790" s="632"/>
      <c r="BH790" s="67"/>
      <c r="BI790" s="635"/>
      <c r="BJ790" s="636"/>
      <c r="BK790" s="636"/>
      <c r="BL790" s="636"/>
      <c r="BM790" s="102"/>
      <c r="BN790" s="102"/>
      <c r="BO790" s="102"/>
      <c r="BP790" s="636"/>
      <c r="BQ790" s="636"/>
      <c r="BR790" s="636"/>
      <c r="BS790" s="636"/>
      <c r="BT790" s="636"/>
      <c r="BU790" s="636"/>
      <c r="BV790" s="636"/>
      <c r="BW790" s="636"/>
      <c r="BX790" s="636"/>
      <c r="BY790" s="636"/>
      <c r="BZ790" s="636"/>
      <c r="CA790" s="636"/>
      <c r="CB790" s="637"/>
      <c r="CC790" s="636"/>
      <c r="CD790" s="636"/>
      <c r="CE790" s="637"/>
      <c r="CF790" s="637"/>
      <c r="CG790" s="637"/>
      <c r="CH790" s="637"/>
      <c r="CI790" s="636"/>
      <c r="CJ790" s="636"/>
      <c r="CK790" s="637"/>
      <c r="CL790" s="637"/>
      <c r="CM790" s="637"/>
      <c r="CN790" s="705"/>
      <c r="CO790" s="88"/>
      <c r="CP790" s="88"/>
      <c r="CQ790" s="88"/>
      <c r="CR790" s="67"/>
      <c r="CS790" s="67"/>
      <c r="CT790" s="67"/>
      <c r="CU790" s="67"/>
      <c r="CV790" s="67"/>
      <c r="CW790" s="67"/>
      <c r="CX790" s="67"/>
      <c r="CY790" s="67"/>
      <c r="CZ790" s="67"/>
      <c r="DA790" s="67"/>
      <c r="DB790" s="67"/>
      <c r="DC790" s="67"/>
      <c r="DD790" s="67"/>
      <c r="DE790" s="67"/>
      <c r="DF790" s="67"/>
      <c r="DG790" s="67"/>
      <c r="DH790" s="67"/>
      <c r="DI790" s="67"/>
      <c r="DJ790" s="67"/>
      <c r="DK790" s="67"/>
      <c r="DL790" s="67"/>
      <c r="DM790" s="67"/>
      <c r="DN790" s="67"/>
      <c r="DO790" s="67"/>
      <c r="DP790" s="67"/>
      <c r="DQ790" s="67"/>
      <c r="DR790" s="67"/>
      <c r="DS790" s="67"/>
      <c r="DT790" s="67"/>
      <c r="DU790" s="67"/>
      <c r="DV790" s="67"/>
      <c r="DW790" s="67"/>
      <c r="DX790" s="67"/>
      <c r="DY790" s="67"/>
      <c r="DZ790" s="88"/>
      <c r="EA790" s="88"/>
      <c r="EB790" s="88"/>
      <c r="EC790" s="88"/>
      <c r="ED790" s="88"/>
      <c r="EE790" s="88"/>
      <c r="EF790" s="88"/>
      <c r="EG790" s="88"/>
    </row>
    <row r="791" spans="22:137" s="65" customFormat="1" x14ac:dyDescent="0.25">
      <c r="V791" s="631"/>
      <c r="AA791" s="632"/>
      <c r="AB791" s="632"/>
      <c r="AD791" s="632"/>
      <c r="AE791" s="633"/>
      <c r="AH791" s="634"/>
      <c r="AI791" s="634"/>
      <c r="AK791" s="632"/>
      <c r="AR791" s="632"/>
      <c r="AV791" s="632"/>
      <c r="AX791" s="632"/>
      <c r="BB791" s="632"/>
      <c r="BC791" s="632"/>
      <c r="BE791" s="632"/>
      <c r="BH791" s="67"/>
      <c r="BI791" s="635"/>
      <c r="BJ791" s="636"/>
      <c r="BK791" s="636"/>
      <c r="BL791" s="636"/>
      <c r="BM791" s="102"/>
      <c r="BN791" s="102"/>
      <c r="BO791" s="102"/>
      <c r="BP791" s="636"/>
      <c r="BQ791" s="636"/>
      <c r="BR791" s="636"/>
      <c r="BS791" s="636"/>
      <c r="BT791" s="636"/>
      <c r="BU791" s="636"/>
      <c r="BV791" s="636"/>
      <c r="BW791" s="636"/>
      <c r="BX791" s="636"/>
      <c r="BY791" s="636"/>
      <c r="BZ791" s="636"/>
      <c r="CA791" s="636"/>
      <c r="CB791" s="637"/>
      <c r="CC791" s="636"/>
      <c r="CD791" s="636"/>
      <c r="CE791" s="637"/>
      <c r="CF791" s="637"/>
      <c r="CG791" s="637"/>
      <c r="CH791" s="637"/>
      <c r="CI791" s="636"/>
      <c r="CJ791" s="636"/>
      <c r="CK791" s="637"/>
      <c r="CL791" s="637"/>
      <c r="CM791" s="637"/>
      <c r="CN791" s="705"/>
      <c r="CO791" s="88"/>
      <c r="CP791" s="88"/>
      <c r="CQ791" s="88"/>
      <c r="CR791" s="67"/>
      <c r="CS791" s="67"/>
      <c r="CT791" s="67"/>
      <c r="CU791" s="67"/>
      <c r="CV791" s="67"/>
      <c r="CW791" s="67"/>
      <c r="CX791" s="67"/>
      <c r="CY791" s="67"/>
      <c r="CZ791" s="67"/>
      <c r="DA791" s="67"/>
      <c r="DB791" s="67"/>
      <c r="DC791" s="67"/>
      <c r="DD791" s="67"/>
      <c r="DE791" s="67"/>
      <c r="DF791" s="67"/>
      <c r="DG791" s="67"/>
      <c r="DH791" s="67"/>
      <c r="DI791" s="67"/>
      <c r="DJ791" s="67"/>
      <c r="DK791" s="67"/>
      <c r="DL791" s="67"/>
      <c r="DM791" s="67"/>
      <c r="DN791" s="67"/>
      <c r="DO791" s="67"/>
      <c r="DP791" s="67"/>
      <c r="DQ791" s="67"/>
      <c r="DR791" s="67"/>
      <c r="DS791" s="67"/>
      <c r="DT791" s="67"/>
      <c r="DU791" s="67"/>
      <c r="DV791" s="67"/>
      <c r="DW791" s="67"/>
      <c r="DX791" s="67"/>
      <c r="DY791" s="67"/>
      <c r="DZ791" s="88"/>
      <c r="EA791" s="88"/>
      <c r="EB791" s="88"/>
      <c r="EC791" s="88"/>
      <c r="ED791" s="88"/>
      <c r="EE791" s="88"/>
      <c r="EF791" s="88"/>
      <c r="EG791" s="88"/>
    </row>
    <row r="792" spans="22:137" s="65" customFormat="1" x14ac:dyDescent="0.25">
      <c r="V792" s="631"/>
      <c r="AA792" s="632"/>
      <c r="AB792" s="632"/>
      <c r="AD792" s="632"/>
      <c r="AE792" s="633"/>
      <c r="AH792" s="634"/>
      <c r="AI792" s="634"/>
      <c r="AK792" s="632"/>
      <c r="AR792" s="632"/>
      <c r="AV792" s="632"/>
      <c r="AX792" s="632"/>
      <c r="BB792" s="632"/>
      <c r="BC792" s="632"/>
      <c r="BE792" s="632"/>
      <c r="BH792" s="67"/>
      <c r="BI792" s="635"/>
      <c r="BJ792" s="636"/>
      <c r="BK792" s="636"/>
      <c r="BL792" s="636"/>
      <c r="BM792" s="102"/>
      <c r="BN792" s="102"/>
      <c r="BO792" s="102"/>
      <c r="BP792" s="636"/>
      <c r="BQ792" s="636"/>
      <c r="BR792" s="636"/>
      <c r="BS792" s="636"/>
      <c r="BT792" s="636"/>
      <c r="BU792" s="636"/>
      <c r="BV792" s="636"/>
      <c r="BW792" s="636"/>
      <c r="BX792" s="636"/>
      <c r="BY792" s="636"/>
      <c r="BZ792" s="636"/>
      <c r="CA792" s="636"/>
      <c r="CB792" s="637"/>
      <c r="CC792" s="636"/>
      <c r="CD792" s="636"/>
      <c r="CE792" s="637"/>
      <c r="CF792" s="637"/>
      <c r="CG792" s="637"/>
      <c r="CH792" s="637"/>
      <c r="CI792" s="636"/>
      <c r="CJ792" s="636"/>
      <c r="CK792" s="637"/>
      <c r="CL792" s="637"/>
      <c r="CM792" s="637"/>
      <c r="CN792" s="705"/>
      <c r="CO792" s="88"/>
      <c r="CP792" s="88"/>
      <c r="CQ792" s="88"/>
      <c r="CR792" s="67"/>
      <c r="CS792" s="67"/>
      <c r="CT792" s="67"/>
      <c r="CU792" s="67"/>
      <c r="CV792" s="67"/>
      <c r="CW792" s="67"/>
      <c r="CX792" s="67"/>
      <c r="CY792" s="67"/>
      <c r="CZ792" s="67"/>
      <c r="DA792" s="67"/>
      <c r="DB792" s="67"/>
      <c r="DC792" s="67"/>
      <c r="DD792" s="67"/>
      <c r="DE792" s="67"/>
      <c r="DF792" s="67"/>
      <c r="DG792" s="67"/>
      <c r="DH792" s="67"/>
      <c r="DI792" s="67"/>
      <c r="DJ792" s="67"/>
      <c r="DK792" s="67"/>
      <c r="DL792" s="67"/>
      <c r="DM792" s="67"/>
      <c r="DN792" s="67"/>
      <c r="DO792" s="67"/>
      <c r="DP792" s="67"/>
      <c r="DQ792" s="67"/>
      <c r="DR792" s="67"/>
      <c r="DS792" s="67"/>
      <c r="DT792" s="67"/>
      <c r="DU792" s="67"/>
      <c r="DV792" s="67"/>
      <c r="DW792" s="67"/>
      <c r="DX792" s="67"/>
      <c r="DY792" s="67"/>
      <c r="DZ792" s="88"/>
      <c r="EA792" s="88"/>
      <c r="EB792" s="88"/>
      <c r="EC792" s="88"/>
      <c r="ED792" s="88"/>
      <c r="EE792" s="88"/>
      <c r="EF792" s="88"/>
      <c r="EG792" s="88"/>
    </row>
    <row r="793" spans="22:137" s="65" customFormat="1" x14ac:dyDescent="0.25">
      <c r="V793" s="631"/>
      <c r="AA793" s="632"/>
      <c r="AB793" s="632"/>
      <c r="AD793" s="632"/>
      <c r="AE793" s="633"/>
      <c r="AH793" s="634"/>
      <c r="AI793" s="634"/>
      <c r="AK793" s="632"/>
      <c r="AR793" s="632"/>
      <c r="AV793" s="632"/>
      <c r="AX793" s="632"/>
      <c r="BB793" s="632"/>
      <c r="BC793" s="632"/>
      <c r="BE793" s="632"/>
      <c r="BH793" s="67"/>
      <c r="BI793" s="635"/>
      <c r="BJ793" s="636"/>
      <c r="BK793" s="636"/>
      <c r="BL793" s="636"/>
      <c r="BM793" s="102"/>
      <c r="BN793" s="102"/>
      <c r="BO793" s="102"/>
      <c r="BP793" s="636"/>
      <c r="BQ793" s="636"/>
      <c r="BR793" s="636"/>
      <c r="BS793" s="636"/>
      <c r="BT793" s="636"/>
      <c r="BU793" s="636"/>
      <c r="BV793" s="636"/>
      <c r="BW793" s="636"/>
      <c r="BX793" s="636"/>
      <c r="BY793" s="636"/>
      <c r="BZ793" s="636"/>
      <c r="CA793" s="636"/>
      <c r="CB793" s="637"/>
      <c r="CC793" s="636"/>
      <c r="CD793" s="636"/>
      <c r="CE793" s="637"/>
      <c r="CF793" s="637"/>
      <c r="CG793" s="637"/>
      <c r="CH793" s="637"/>
      <c r="CI793" s="636"/>
      <c r="CJ793" s="636"/>
      <c r="CK793" s="637"/>
      <c r="CL793" s="637"/>
      <c r="CM793" s="637"/>
      <c r="CN793" s="705"/>
      <c r="CO793" s="88"/>
      <c r="CP793" s="88"/>
      <c r="CQ793" s="88"/>
      <c r="CR793" s="67"/>
      <c r="CS793" s="67"/>
      <c r="CT793" s="67"/>
      <c r="CU793" s="67"/>
      <c r="CV793" s="67"/>
      <c r="CW793" s="67"/>
      <c r="CX793" s="67"/>
      <c r="CY793" s="67"/>
      <c r="CZ793" s="67"/>
      <c r="DA793" s="67"/>
      <c r="DB793" s="67"/>
      <c r="DC793" s="67"/>
      <c r="DD793" s="67"/>
      <c r="DE793" s="67"/>
      <c r="DF793" s="67"/>
      <c r="DG793" s="67"/>
      <c r="DH793" s="67"/>
      <c r="DI793" s="67"/>
      <c r="DJ793" s="67"/>
      <c r="DK793" s="67"/>
      <c r="DL793" s="67"/>
      <c r="DM793" s="67"/>
      <c r="DN793" s="67"/>
      <c r="DO793" s="67"/>
      <c r="DP793" s="67"/>
      <c r="DQ793" s="67"/>
      <c r="DR793" s="67"/>
      <c r="DS793" s="67"/>
      <c r="DT793" s="67"/>
      <c r="DU793" s="67"/>
      <c r="DV793" s="67"/>
      <c r="DW793" s="67"/>
      <c r="DX793" s="67"/>
      <c r="DY793" s="67"/>
      <c r="DZ793" s="88"/>
      <c r="EA793" s="88"/>
      <c r="EB793" s="88"/>
      <c r="EC793" s="88"/>
      <c r="ED793" s="88"/>
      <c r="EE793" s="88"/>
      <c r="EF793" s="88"/>
      <c r="EG793" s="88"/>
    </row>
    <row r="794" spans="22:137" s="65" customFormat="1" x14ac:dyDescent="0.25">
      <c r="V794" s="631"/>
      <c r="AA794" s="632"/>
      <c r="AB794" s="632"/>
      <c r="AD794" s="632"/>
      <c r="AE794" s="633"/>
      <c r="AH794" s="634"/>
      <c r="AI794" s="634"/>
      <c r="AK794" s="632"/>
      <c r="AR794" s="632"/>
      <c r="AV794" s="632"/>
      <c r="AX794" s="632"/>
      <c r="BB794" s="632"/>
      <c r="BC794" s="632"/>
      <c r="BE794" s="632"/>
      <c r="BH794" s="67"/>
      <c r="BI794" s="635"/>
      <c r="BJ794" s="636"/>
      <c r="BK794" s="636"/>
      <c r="BL794" s="636"/>
      <c r="BM794" s="102"/>
      <c r="BN794" s="102"/>
      <c r="BO794" s="102"/>
      <c r="BP794" s="636"/>
      <c r="BQ794" s="636"/>
      <c r="BR794" s="636"/>
      <c r="BS794" s="636"/>
      <c r="BT794" s="636"/>
      <c r="BU794" s="636"/>
      <c r="BV794" s="636"/>
      <c r="BW794" s="636"/>
      <c r="BX794" s="636"/>
      <c r="BY794" s="636"/>
      <c r="BZ794" s="636"/>
      <c r="CA794" s="636"/>
      <c r="CB794" s="637"/>
      <c r="CC794" s="636"/>
      <c r="CD794" s="636"/>
      <c r="CE794" s="637"/>
      <c r="CF794" s="637"/>
      <c r="CG794" s="637"/>
      <c r="CH794" s="637"/>
      <c r="CI794" s="636"/>
      <c r="CJ794" s="636"/>
      <c r="CK794" s="637"/>
      <c r="CL794" s="637"/>
      <c r="CM794" s="637"/>
      <c r="CN794" s="705"/>
      <c r="CO794" s="88"/>
      <c r="CP794" s="88"/>
      <c r="CQ794" s="88"/>
      <c r="CR794" s="67"/>
      <c r="CS794" s="67"/>
      <c r="CT794" s="67"/>
      <c r="CU794" s="67"/>
      <c r="CV794" s="67"/>
      <c r="CW794" s="67"/>
      <c r="CX794" s="67"/>
      <c r="CY794" s="67"/>
      <c r="CZ794" s="67"/>
      <c r="DA794" s="67"/>
      <c r="DB794" s="67"/>
      <c r="DC794" s="67"/>
      <c r="DD794" s="67"/>
      <c r="DE794" s="67"/>
      <c r="DF794" s="67"/>
      <c r="DG794" s="67"/>
      <c r="DH794" s="67"/>
      <c r="DI794" s="67"/>
      <c r="DJ794" s="67"/>
      <c r="DK794" s="67"/>
      <c r="DL794" s="67"/>
      <c r="DM794" s="67"/>
      <c r="DN794" s="67"/>
      <c r="DO794" s="67"/>
      <c r="DP794" s="67"/>
      <c r="DQ794" s="67"/>
      <c r="DR794" s="67"/>
      <c r="DS794" s="67"/>
      <c r="DT794" s="67"/>
      <c r="DU794" s="67"/>
      <c r="DV794" s="67"/>
      <c r="DW794" s="67"/>
      <c r="DX794" s="67"/>
      <c r="DY794" s="67"/>
      <c r="DZ794" s="88"/>
      <c r="EA794" s="88"/>
      <c r="EB794" s="88"/>
      <c r="EC794" s="88"/>
      <c r="ED794" s="88"/>
      <c r="EE794" s="88"/>
      <c r="EF794" s="88"/>
      <c r="EG794" s="88"/>
    </row>
    <row r="795" spans="22:137" s="65" customFormat="1" x14ac:dyDescent="0.25">
      <c r="V795" s="631"/>
      <c r="AA795" s="632"/>
      <c r="AB795" s="632"/>
      <c r="AD795" s="632"/>
      <c r="AE795" s="633"/>
      <c r="AH795" s="634"/>
      <c r="AI795" s="634"/>
      <c r="AK795" s="632"/>
      <c r="AR795" s="632"/>
      <c r="AV795" s="632"/>
      <c r="AX795" s="632"/>
      <c r="BB795" s="632"/>
      <c r="BC795" s="632"/>
      <c r="BE795" s="632"/>
      <c r="BH795" s="67"/>
      <c r="BI795" s="635"/>
      <c r="BJ795" s="636"/>
      <c r="BK795" s="636"/>
      <c r="BL795" s="636"/>
      <c r="BM795" s="102"/>
      <c r="BN795" s="102"/>
      <c r="BO795" s="102"/>
      <c r="BP795" s="636"/>
      <c r="BQ795" s="636"/>
      <c r="BR795" s="636"/>
      <c r="BS795" s="636"/>
      <c r="BT795" s="636"/>
      <c r="BU795" s="636"/>
      <c r="BV795" s="636"/>
      <c r="BW795" s="636"/>
      <c r="BX795" s="636"/>
      <c r="BY795" s="636"/>
      <c r="BZ795" s="636"/>
      <c r="CA795" s="636"/>
      <c r="CB795" s="637"/>
      <c r="CC795" s="636"/>
      <c r="CD795" s="636"/>
      <c r="CE795" s="637"/>
      <c r="CF795" s="637"/>
      <c r="CG795" s="637"/>
      <c r="CH795" s="637"/>
      <c r="CI795" s="636"/>
      <c r="CJ795" s="636"/>
      <c r="CK795" s="637"/>
      <c r="CL795" s="637"/>
      <c r="CM795" s="637"/>
      <c r="CN795" s="705"/>
      <c r="CO795" s="88"/>
      <c r="CP795" s="88"/>
      <c r="CQ795" s="88"/>
      <c r="CR795" s="67"/>
      <c r="CS795" s="67"/>
      <c r="CT795" s="67"/>
      <c r="CU795" s="67"/>
      <c r="CV795" s="67"/>
      <c r="CW795" s="67"/>
      <c r="CX795" s="67"/>
      <c r="CY795" s="67"/>
      <c r="CZ795" s="67"/>
      <c r="DA795" s="67"/>
      <c r="DB795" s="67"/>
      <c r="DC795" s="67"/>
      <c r="DD795" s="67"/>
      <c r="DE795" s="67"/>
      <c r="DF795" s="67"/>
      <c r="DG795" s="67"/>
      <c r="DH795" s="67"/>
      <c r="DI795" s="67"/>
      <c r="DJ795" s="67"/>
      <c r="DK795" s="67"/>
      <c r="DL795" s="67"/>
      <c r="DM795" s="67"/>
      <c r="DN795" s="67"/>
      <c r="DO795" s="67"/>
      <c r="DP795" s="67"/>
      <c r="DQ795" s="67"/>
      <c r="DR795" s="67"/>
      <c r="DS795" s="67"/>
      <c r="DT795" s="67"/>
      <c r="DU795" s="67"/>
      <c r="DV795" s="67"/>
      <c r="DW795" s="67"/>
      <c r="DX795" s="67"/>
      <c r="DY795" s="67"/>
      <c r="DZ795" s="88"/>
      <c r="EA795" s="88"/>
      <c r="EB795" s="88"/>
      <c r="EC795" s="88"/>
      <c r="ED795" s="88"/>
      <c r="EE795" s="88"/>
      <c r="EF795" s="88"/>
      <c r="EG795" s="88"/>
    </row>
    <row r="796" spans="22:137" s="65" customFormat="1" x14ac:dyDescent="0.25">
      <c r="V796" s="631"/>
      <c r="AA796" s="632"/>
      <c r="AB796" s="632"/>
      <c r="AD796" s="632"/>
      <c r="AE796" s="633"/>
      <c r="AH796" s="634"/>
      <c r="AI796" s="634"/>
      <c r="AK796" s="632"/>
      <c r="AR796" s="632"/>
      <c r="AV796" s="632"/>
      <c r="AX796" s="632"/>
      <c r="BB796" s="632"/>
      <c r="BC796" s="632"/>
      <c r="BE796" s="632"/>
      <c r="BH796" s="67"/>
      <c r="BI796" s="635"/>
      <c r="BJ796" s="636"/>
      <c r="BK796" s="636"/>
      <c r="BL796" s="636"/>
      <c r="BM796" s="102"/>
      <c r="BN796" s="102"/>
      <c r="BO796" s="102"/>
      <c r="BP796" s="636"/>
      <c r="BQ796" s="636"/>
      <c r="BR796" s="636"/>
      <c r="BS796" s="636"/>
      <c r="BT796" s="636"/>
      <c r="BU796" s="636"/>
      <c r="BV796" s="636"/>
      <c r="BW796" s="636"/>
      <c r="BX796" s="636"/>
      <c r="BY796" s="636"/>
      <c r="BZ796" s="636"/>
      <c r="CA796" s="636"/>
      <c r="CB796" s="637"/>
      <c r="CC796" s="636"/>
      <c r="CD796" s="636"/>
      <c r="CE796" s="637"/>
      <c r="CF796" s="637"/>
      <c r="CG796" s="637"/>
      <c r="CH796" s="637"/>
      <c r="CI796" s="636"/>
      <c r="CJ796" s="636"/>
      <c r="CK796" s="637"/>
      <c r="CL796" s="637"/>
      <c r="CM796" s="637"/>
      <c r="CN796" s="705"/>
      <c r="CO796" s="88"/>
      <c r="CP796" s="88"/>
      <c r="CQ796" s="88"/>
      <c r="CR796" s="67"/>
      <c r="CS796" s="67"/>
      <c r="CT796" s="67"/>
      <c r="CU796" s="67"/>
      <c r="CV796" s="67"/>
      <c r="CW796" s="67"/>
      <c r="CX796" s="67"/>
      <c r="CY796" s="67"/>
      <c r="CZ796" s="67"/>
      <c r="DA796" s="67"/>
      <c r="DB796" s="67"/>
      <c r="DC796" s="67"/>
      <c r="DD796" s="67"/>
      <c r="DE796" s="67"/>
      <c r="DF796" s="67"/>
      <c r="DG796" s="67"/>
      <c r="DH796" s="67"/>
      <c r="DI796" s="67"/>
      <c r="DJ796" s="67"/>
      <c r="DK796" s="67"/>
      <c r="DL796" s="67"/>
      <c r="DM796" s="67"/>
      <c r="DN796" s="67"/>
      <c r="DO796" s="67"/>
      <c r="DP796" s="67"/>
      <c r="DQ796" s="67"/>
      <c r="DR796" s="67"/>
      <c r="DS796" s="67"/>
      <c r="DT796" s="67"/>
      <c r="DU796" s="67"/>
      <c r="DV796" s="67"/>
      <c r="DW796" s="67"/>
      <c r="DX796" s="67"/>
      <c r="DY796" s="67"/>
      <c r="DZ796" s="88"/>
      <c r="EA796" s="88"/>
      <c r="EB796" s="88"/>
      <c r="EC796" s="88"/>
      <c r="ED796" s="88"/>
      <c r="EE796" s="88"/>
      <c r="EF796" s="88"/>
      <c r="EG796" s="88"/>
    </row>
    <row r="797" spans="22:137" s="65" customFormat="1" x14ac:dyDescent="0.25">
      <c r="V797" s="631"/>
      <c r="AA797" s="632"/>
      <c r="AB797" s="632"/>
      <c r="AD797" s="632"/>
      <c r="AE797" s="633"/>
      <c r="AH797" s="634"/>
      <c r="AI797" s="634"/>
      <c r="AK797" s="632"/>
      <c r="AR797" s="632"/>
      <c r="AV797" s="632"/>
      <c r="AX797" s="632"/>
      <c r="BB797" s="632"/>
      <c r="BC797" s="632"/>
      <c r="BE797" s="632"/>
      <c r="BH797" s="67"/>
      <c r="BI797" s="635"/>
      <c r="BJ797" s="636"/>
      <c r="BK797" s="636"/>
      <c r="BL797" s="636"/>
      <c r="BM797" s="102"/>
      <c r="BN797" s="102"/>
      <c r="BO797" s="102"/>
      <c r="BP797" s="636"/>
      <c r="BQ797" s="636"/>
      <c r="BR797" s="636"/>
      <c r="BS797" s="636"/>
      <c r="BT797" s="636"/>
      <c r="BU797" s="636"/>
      <c r="BV797" s="636"/>
      <c r="BW797" s="636"/>
      <c r="BX797" s="636"/>
      <c r="BY797" s="636"/>
      <c r="BZ797" s="636"/>
      <c r="CA797" s="636"/>
      <c r="CB797" s="637"/>
      <c r="CC797" s="636"/>
      <c r="CD797" s="636"/>
      <c r="CE797" s="637"/>
      <c r="CF797" s="637"/>
      <c r="CG797" s="637"/>
      <c r="CH797" s="637"/>
      <c r="CI797" s="636"/>
      <c r="CJ797" s="636"/>
      <c r="CK797" s="637"/>
      <c r="CL797" s="637"/>
      <c r="CM797" s="637"/>
      <c r="CN797" s="705"/>
      <c r="CO797" s="88"/>
      <c r="CP797" s="88"/>
      <c r="CQ797" s="88"/>
      <c r="CR797" s="67"/>
      <c r="CS797" s="67"/>
      <c r="CT797" s="67"/>
      <c r="CU797" s="67"/>
      <c r="CV797" s="67"/>
      <c r="CW797" s="67"/>
      <c r="CX797" s="67"/>
      <c r="CY797" s="67"/>
      <c r="CZ797" s="67"/>
      <c r="DA797" s="67"/>
      <c r="DB797" s="67"/>
      <c r="DC797" s="67"/>
      <c r="DD797" s="67"/>
      <c r="DE797" s="67"/>
      <c r="DF797" s="67"/>
      <c r="DG797" s="67"/>
      <c r="DH797" s="67"/>
      <c r="DI797" s="67"/>
      <c r="DJ797" s="67"/>
      <c r="DK797" s="67"/>
      <c r="DL797" s="67"/>
      <c r="DM797" s="67"/>
      <c r="DN797" s="67"/>
      <c r="DO797" s="67"/>
      <c r="DP797" s="67"/>
      <c r="DQ797" s="67"/>
      <c r="DR797" s="67"/>
      <c r="DS797" s="67"/>
      <c r="DT797" s="67"/>
      <c r="DU797" s="67"/>
      <c r="DV797" s="67"/>
      <c r="DW797" s="67"/>
      <c r="DX797" s="67"/>
      <c r="DY797" s="67"/>
      <c r="DZ797" s="88"/>
      <c r="EA797" s="88"/>
      <c r="EB797" s="88"/>
      <c r="EC797" s="88"/>
      <c r="ED797" s="88"/>
      <c r="EE797" s="88"/>
      <c r="EF797" s="88"/>
      <c r="EG797" s="88"/>
    </row>
    <row r="798" spans="22:137" s="65" customFormat="1" x14ac:dyDescent="0.25">
      <c r="V798" s="631"/>
      <c r="AA798" s="632"/>
      <c r="AB798" s="632"/>
      <c r="AD798" s="632"/>
      <c r="AE798" s="633"/>
      <c r="AH798" s="634"/>
      <c r="AI798" s="634"/>
      <c r="AK798" s="632"/>
      <c r="AR798" s="632"/>
      <c r="AV798" s="632"/>
      <c r="AX798" s="632"/>
      <c r="BB798" s="632"/>
      <c r="BC798" s="632"/>
      <c r="BE798" s="632"/>
      <c r="BH798" s="67"/>
      <c r="BI798" s="635"/>
      <c r="BJ798" s="636"/>
      <c r="BK798" s="636"/>
      <c r="BL798" s="636"/>
      <c r="BM798" s="102"/>
      <c r="BN798" s="102"/>
      <c r="BO798" s="102"/>
      <c r="BP798" s="636"/>
      <c r="BQ798" s="636"/>
      <c r="BR798" s="636"/>
      <c r="BS798" s="636"/>
      <c r="BT798" s="636"/>
      <c r="BU798" s="636"/>
      <c r="BV798" s="636"/>
      <c r="BW798" s="636"/>
      <c r="BX798" s="636"/>
      <c r="BY798" s="636"/>
      <c r="BZ798" s="636"/>
      <c r="CA798" s="636"/>
      <c r="CB798" s="637"/>
      <c r="CC798" s="636"/>
      <c r="CD798" s="636"/>
      <c r="CE798" s="637"/>
      <c r="CF798" s="637"/>
      <c r="CG798" s="637"/>
      <c r="CH798" s="637"/>
      <c r="CI798" s="636"/>
      <c r="CJ798" s="636"/>
      <c r="CK798" s="637"/>
      <c r="CL798" s="637"/>
      <c r="CM798" s="637"/>
      <c r="CN798" s="705"/>
      <c r="CO798" s="88"/>
      <c r="CP798" s="88"/>
      <c r="CQ798" s="88"/>
      <c r="CR798" s="67"/>
      <c r="CS798" s="67"/>
      <c r="CT798" s="67"/>
      <c r="CU798" s="67"/>
      <c r="CV798" s="67"/>
      <c r="CW798" s="67"/>
      <c r="CX798" s="67"/>
      <c r="CY798" s="67"/>
      <c r="CZ798" s="67"/>
      <c r="DA798" s="67"/>
      <c r="DB798" s="67"/>
      <c r="DC798" s="67"/>
      <c r="DD798" s="67"/>
      <c r="DE798" s="67"/>
      <c r="DF798" s="67"/>
      <c r="DG798" s="67"/>
      <c r="DH798" s="67"/>
      <c r="DI798" s="67"/>
      <c r="DJ798" s="67"/>
      <c r="DK798" s="67"/>
      <c r="DL798" s="67"/>
      <c r="DM798" s="67"/>
      <c r="DN798" s="67"/>
      <c r="DO798" s="67"/>
      <c r="DP798" s="67"/>
      <c r="DQ798" s="67"/>
      <c r="DR798" s="67"/>
      <c r="DS798" s="67"/>
      <c r="DT798" s="67"/>
      <c r="DU798" s="67"/>
      <c r="DV798" s="67"/>
      <c r="DW798" s="67"/>
      <c r="DX798" s="67"/>
      <c r="DY798" s="67"/>
      <c r="DZ798" s="88"/>
      <c r="EA798" s="88"/>
      <c r="EB798" s="88"/>
      <c r="EC798" s="88"/>
      <c r="ED798" s="88"/>
      <c r="EE798" s="88"/>
      <c r="EF798" s="88"/>
      <c r="EG798" s="88"/>
    </row>
    <row r="799" spans="22:137" s="65" customFormat="1" x14ac:dyDescent="0.25">
      <c r="V799" s="631"/>
      <c r="AA799" s="632"/>
      <c r="AB799" s="632"/>
      <c r="AD799" s="632"/>
      <c r="AE799" s="633"/>
      <c r="AH799" s="634"/>
      <c r="AI799" s="634"/>
      <c r="AK799" s="632"/>
      <c r="AR799" s="632"/>
      <c r="AV799" s="632"/>
      <c r="AX799" s="632"/>
      <c r="BB799" s="632"/>
      <c r="BC799" s="632"/>
      <c r="BE799" s="632"/>
      <c r="BH799" s="67"/>
      <c r="BI799" s="635"/>
      <c r="BJ799" s="636"/>
      <c r="BK799" s="636"/>
      <c r="BL799" s="636"/>
      <c r="BM799" s="102"/>
      <c r="BN799" s="102"/>
      <c r="BO799" s="102"/>
      <c r="BP799" s="636"/>
      <c r="BQ799" s="636"/>
      <c r="BR799" s="636"/>
      <c r="BS799" s="636"/>
      <c r="BT799" s="636"/>
      <c r="BU799" s="636"/>
      <c r="BV799" s="636"/>
      <c r="BW799" s="636"/>
      <c r="BX799" s="636"/>
      <c r="BY799" s="636"/>
      <c r="BZ799" s="636"/>
      <c r="CA799" s="636"/>
      <c r="CB799" s="637"/>
      <c r="CC799" s="636"/>
      <c r="CD799" s="636"/>
      <c r="CE799" s="637"/>
      <c r="CF799" s="637"/>
      <c r="CG799" s="637"/>
      <c r="CH799" s="637"/>
      <c r="CI799" s="636"/>
      <c r="CJ799" s="636"/>
      <c r="CK799" s="637"/>
      <c r="CL799" s="637"/>
      <c r="CM799" s="637"/>
      <c r="CN799" s="705"/>
      <c r="CO799" s="88"/>
      <c r="CP799" s="88"/>
      <c r="CQ799" s="88"/>
      <c r="CR799" s="67"/>
      <c r="CS799" s="67"/>
      <c r="CT799" s="67"/>
      <c r="CU799" s="67"/>
      <c r="CV799" s="67"/>
      <c r="CW799" s="67"/>
      <c r="CX799" s="67"/>
      <c r="CY799" s="67"/>
      <c r="CZ799" s="67"/>
      <c r="DA799" s="67"/>
      <c r="DB799" s="67"/>
      <c r="DC799" s="67"/>
      <c r="DD799" s="67"/>
      <c r="DE799" s="67"/>
      <c r="DF799" s="67"/>
      <c r="DG799" s="67"/>
      <c r="DH799" s="67"/>
      <c r="DI799" s="67"/>
      <c r="DJ799" s="67"/>
      <c r="DK799" s="67"/>
      <c r="DL799" s="67"/>
      <c r="DM799" s="67"/>
      <c r="DN799" s="67"/>
      <c r="DO799" s="67"/>
      <c r="DP799" s="67"/>
      <c r="DQ799" s="67"/>
      <c r="DR799" s="67"/>
      <c r="DS799" s="67"/>
      <c r="DT799" s="67"/>
      <c r="DU799" s="67"/>
      <c r="DV799" s="67"/>
      <c r="DW799" s="67"/>
      <c r="DX799" s="67"/>
      <c r="DY799" s="67"/>
      <c r="DZ799" s="88"/>
      <c r="EA799" s="88"/>
      <c r="EB799" s="88"/>
      <c r="EC799" s="88"/>
      <c r="ED799" s="88"/>
      <c r="EE799" s="88"/>
      <c r="EF799" s="88"/>
      <c r="EG799" s="88"/>
    </row>
    <row r="800" spans="22:137" s="65" customFormat="1" x14ac:dyDescent="0.25">
      <c r="V800" s="631"/>
      <c r="AA800" s="632"/>
      <c r="AB800" s="632"/>
      <c r="AD800" s="632"/>
      <c r="AE800" s="633"/>
      <c r="AH800" s="634"/>
      <c r="AI800" s="634"/>
      <c r="AK800" s="632"/>
      <c r="AR800" s="632"/>
      <c r="AV800" s="632"/>
      <c r="AX800" s="632"/>
      <c r="BB800" s="632"/>
      <c r="BC800" s="632"/>
      <c r="BE800" s="632"/>
      <c r="BH800" s="67"/>
      <c r="BI800" s="635"/>
      <c r="BJ800" s="636"/>
      <c r="BK800" s="636"/>
      <c r="BL800" s="636"/>
      <c r="BM800" s="102"/>
      <c r="BN800" s="102"/>
      <c r="BO800" s="102"/>
      <c r="BP800" s="636"/>
      <c r="BQ800" s="636"/>
      <c r="BR800" s="636"/>
      <c r="BS800" s="636"/>
      <c r="BT800" s="636"/>
      <c r="BU800" s="636"/>
      <c r="BV800" s="636"/>
      <c r="BW800" s="636"/>
      <c r="BX800" s="636"/>
      <c r="BY800" s="636"/>
      <c r="BZ800" s="636"/>
      <c r="CA800" s="636"/>
      <c r="CB800" s="637"/>
      <c r="CC800" s="636"/>
      <c r="CD800" s="636"/>
      <c r="CE800" s="637"/>
      <c r="CF800" s="637"/>
      <c r="CG800" s="637"/>
      <c r="CH800" s="637"/>
      <c r="CI800" s="636"/>
      <c r="CJ800" s="636"/>
      <c r="CK800" s="637"/>
      <c r="CL800" s="637"/>
      <c r="CM800" s="637"/>
      <c r="CN800" s="705"/>
      <c r="CO800" s="88"/>
      <c r="CP800" s="88"/>
      <c r="CQ800" s="88"/>
      <c r="CR800" s="67"/>
      <c r="CS800" s="67"/>
      <c r="CT800" s="67"/>
      <c r="CU800" s="67"/>
      <c r="CV800" s="67"/>
      <c r="CW800" s="67"/>
      <c r="CX800" s="67"/>
      <c r="CY800" s="67"/>
      <c r="CZ800" s="67"/>
      <c r="DA800" s="67"/>
      <c r="DB800" s="67"/>
      <c r="DC800" s="67"/>
      <c r="DD800" s="67"/>
      <c r="DE800" s="67"/>
      <c r="DF800" s="67"/>
      <c r="DG800" s="67"/>
      <c r="DH800" s="67"/>
      <c r="DI800" s="67"/>
      <c r="DJ800" s="67"/>
      <c r="DK800" s="67"/>
      <c r="DL800" s="67"/>
      <c r="DM800" s="67"/>
      <c r="DN800" s="67"/>
      <c r="DO800" s="67"/>
      <c r="DP800" s="67"/>
      <c r="DQ800" s="67"/>
      <c r="DR800" s="67"/>
      <c r="DS800" s="67"/>
      <c r="DT800" s="67"/>
      <c r="DU800" s="67"/>
      <c r="DV800" s="67"/>
      <c r="DW800" s="67"/>
      <c r="DX800" s="67"/>
      <c r="DY800" s="67"/>
      <c r="DZ800" s="88"/>
      <c r="EA800" s="88"/>
      <c r="EB800" s="88"/>
      <c r="EC800" s="88"/>
      <c r="ED800" s="88"/>
      <c r="EE800" s="88"/>
      <c r="EF800" s="88"/>
      <c r="EG800" s="88"/>
    </row>
    <row r="801" spans="22:137" s="65" customFormat="1" x14ac:dyDescent="0.25">
      <c r="V801" s="631"/>
      <c r="AA801" s="632"/>
      <c r="AB801" s="632"/>
      <c r="AD801" s="632"/>
      <c r="AE801" s="633"/>
      <c r="AH801" s="634"/>
      <c r="AI801" s="634"/>
      <c r="AK801" s="632"/>
      <c r="AR801" s="632"/>
      <c r="AV801" s="632"/>
      <c r="AX801" s="632"/>
      <c r="BB801" s="632"/>
      <c r="BC801" s="632"/>
      <c r="BE801" s="632"/>
      <c r="BH801" s="67"/>
      <c r="BI801" s="635"/>
      <c r="BJ801" s="636"/>
      <c r="BK801" s="636"/>
      <c r="BL801" s="636"/>
      <c r="BM801" s="102"/>
      <c r="BN801" s="102"/>
      <c r="BO801" s="102"/>
      <c r="BP801" s="636"/>
      <c r="BQ801" s="636"/>
      <c r="BR801" s="636"/>
      <c r="BS801" s="636"/>
      <c r="BT801" s="636"/>
      <c r="BU801" s="636"/>
      <c r="BV801" s="636"/>
      <c r="BW801" s="636"/>
      <c r="BX801" s="636"/>
      <c r="BY801" s="636"/>
      <c r="BZ801" s="636"/>
      <c r="CA801" s="636"/>
      <c r="CB801" s="637"/>
      <c r="CC801" s="636"/>
      <c r="CD801" s="636"/>
      <c r="CE801" s="637"/>
      <c r="CF801" s="637"/>
      <c r="CG801" s="637"/>
      <c r="CH801" s="637"/>
      <c r="CI801" s="636"/>
      <c r="CJ801" s="636"/>
      <c r="CK801" s="637"/>
      <c r="CL801" s="637"/>
      <c r="CM801" s="637"/>
      <c r="CN801" s="705"/>
      <c r="CO801" s="88"/>
      <c r="CP801" s="88"/>
      <c r="CQ801" s="88"/>
      <c r="CR801" s="67"/>
      <c r="CS801" s="67"/>
      <c r="CT801" s="67"/>
      <c r="CU801" s="67"/>
      <c r="CV801" s="67"/>
      <c r="CW801" s="67"/>
      <c r="CX801" s="67"/>
      <c r="CY801" s="67"/>
      <c r="CZ801" s="67"/>
      <c r="DA801" s="67"/>
      <c r="DB801" s="67"/>
      <c r="DC801" s="67"/>
      <c r="DD801" s="67"/>
      <c r="DE801" s="67"/>
      <c r="DF801" s="67"/>
      <c r="DG801" s="67"/>
      <c r="DH801" s="67"/>
      <c r="DI801" s="67"/>
      <c r="DJ801" s="67"/>
      <c r="DK801" s="67"/>
      <c r="DL801" s="67"/>
      <c r="DM801" s="67"/>
      <c r="DN801" s="67"/>
      <c r="DO801" s="67"/>
      <c r="DP801" s="67"/>
      <c r="DQ801" s="67"/>
      <c r="DR801" s="67"/>
      <c r="DS801" s="67"/>
      <c r="DT801" s="67"/>
      <c r="DU801" s="67"/>
      <c r="DV801" s="67"/>
      <c r="DW801" s="67"/>
      <c r="DX801" s="67"/>
      <c r="DY801" s="67"/>
      <c r="DZ801" s="88"/>
      <c r="EA801" s="88"/>
      <c r="EB801" s="88"/>
      <c r="EC801" s="88"/>
      <c r="ED801" s="88"/>
      <c r="EE801" s="88"/>
      <c r="EF801" s="88"/>
      <c r="EG801" s="88"/>
    </row>
    <row r="802" spans="22:137" s="65" customFormat="1" x14ac:dyDescent="0.25">
      <c r="V802" s="631"/>
      <c r="AA802" s="632"/>
      <c r="AB802" s="632"/>
      <c r="AD802" s="632"/>
      <c r="AE802" s="633"/>
      <c r="AH802" s="634"/>
      <c r="AI802" s="634"/>
      <c r="AK802" s="632"/>
      <c r="AR802" s="632"/>
      <c r="AV802" s="632"/>
      <c r="AX802" s="632"/>
      <c r="BB802" s="632"/>
      <c r="BC802" s="632"/>
      <c r="BE802" s="632"/>
      <c r="BH802" s="67"/>
      <c r="BI802" s="635"/>
      <c r="BJ802" s="636"/>
      <c r="BK802" s="636"/>
      <c r="BL802" s="636"/>
      <c r="BM802" s="102"/>
      <c r="BN802" s="102"/>
      <c r="BO802" s="102"/>
      <c r="BP802" s="636"/>
      <c r="BQ802" s="636"/>
      <c r="BR802" s="636"/>
      <c r="BS802" s="636"/>
      <c r="BT802" s="636"/>
      <c r="BU802" s="636"/>
      <c r="BV802" s="636"/>
      <c r="BW802" s="636"/>
      <c r="BX802" s="636"/>
      <c r="BY802" s="636"/>
      <c r="BZ802" s="636"/>
      <c r="CA802" s="636"/>
      <c r="CB802" s="637"/>
      <c r="CC802" s="636"/>
      <c r="CD802" s="636"/>
      <c r="CE802" s="637"/>
      <c r="CF802" s="637"/>
      <c r="CG802" s="637"/>
      <c r="CH802" s="637"/>
      <c r="CI802" s="636"/>
      <c r="CJ802" s="636"/>
      <c r="CK802" s="637"/>
      <c r="CL802" s="637"/>
      <c r="CM802" s="637"/>
      <c r="CN802" s="705"/>
      <c r="CO802" s="88"/>
      <c r="CP802" s="88"/>
      <c r="CQ802" s="88"/>
      <c r="CR802" s="67"/>
      <c r="CS802" s="67"/>
      <c r="CT802" s="67"/>
      <c r="CU802" s="67"/>
      <c r="CV802" s="67"/>
      <c r="CW802" s="67"/>
      <c r="CX802" s="67"/>
      <c r="CY802" s="67"/>
      <c r="CZ802" s="67"/>
      <c r="DA802" s="67"/>
      <c r="DB802" s="67"/>
      <c r="DC802" s="67"/>
      <c r="DD802" s="67"/>
      <c r="DE802" s="67"/>
      <c r="DF802" s="67"/>
      <c r="DG802" s="67"/>
      <c r="DH802" s="67"/>
      <c r="DI802" s="67"/>
      <c r="DJ802" s="67"/>
      <c r="DK802" s="67"/>
      <c r="DL802" s="67"/>
      <c r="DM802" s="67"/>
      <c r="DN802" s="67"/>
      <c r="DO802" s="67"/>
      <c r="DP802" s="67"/>
      <c r="DQ802" s="67"/>
      <c r="DR802" s="67"/>
      <c r="DS802" s="67"/>
      <c r="DT802" s="67"/>
      <c r="DU802" s="67"/>
      <c r="DV802" s="67"/>
      <c r="DW802" s="67"/>
      <c r="DX802" s="67"/>
      <c r="DY802" s="67"/>
      <c r="DZ802" s="88"/>
      <c r="EA802" s="88"/>
      <c r="EB802" s="88"/>
      <c r="EC802" s="88"/>
      <c r="ED802" s="88"/>
      <c r="EE802" s="88"/>
      <c r="EF802" s="88"/>
      <c r="EG802" s="88"/>
    </row>
    <row r="803" spans="22:137" s="65" customFormat="1" x14ac:dyDescent="0.25">
      <c r="V803" s="631"/>
      <c r="AA803" s="632"/>
      <c r="AB803" s="632"/>
      <c r="AD803" s="632"/>
      <c r="AE803" s="633"/>
      <c r="AH803" s="634"/>
      <c r="AI803" s="634"/>
      <c r="AK803" s="632"/>
      <c r="AR803" s="632"/>
      <c r="AV803" s="632"/>
      <c r="AX803" s="632"/>
      <c r="BB803" s="632"/>
      <c r="BC803" s="632"/>
      <c r="BE803" s="632"/>
      <c r="BH803" s="67"/>
      <c r="BI803" s="635"/>
      <c r="BJ803" s="636"/>
      <c r="BK803" s="636"/>
      <c r="BL803" s="636"/>
      <c r="BM803" s="102"/>
      <c r="BN803" s="102"/>
      <c r="BO803" s="102"/>
      <c r="BP803" s="636"/>
      <c r="BQ803" s="636"/>
      <c r="BR803" s="636"/>
      <c r="BS803" s="636"/>
      <c r="BT803" s="636"/>
      <c r="BU803" s="636"/>
      <c r="BV803" s="636"/>
      <c r="BW803" s="636"/>
      <c r="BX803" s="636"/>
      <c r="BY803" s="636"/>
      <c r="BZ803" s="636"/>
      <c r="CA803" s="636"/>
      <c r="CB803" s="637"/>
      <c r="CC803" s="636"/>
      <c r="CD803" s="636"/>
      <c r="CE803" s="637"/>
      <c r="CF803" s="637"/>
      <c r="CG803" s="637"/>
      <c r="CH803" s="637"/>
      <c r="CI803" s="636"/>
      <c r="CJ803" s="636"/>
      <c r="CK803" s="637"/>
      <c r="CL803" s="637"/>
      <c r="CM803" s="637"/>
      <c r="CN803" s="705"/>
      <c r="CO803" s="88"/>
      <c r="CP803" s="88"/>
      <c r="CQ803" s="88"/>
      <c r="CR803" s="67"/>
      <c r="CS803" s="67"/>
      <c r="CT803" s="67"/>
      <c r="CU803" s="67"/>
      <c r="CV803" s="67"/>
      <c r="CW803" s="67"/>
      <c r="CX803" s="67"/>
      <c r="CY803" s="67"/>
      <c r="CZ803" s="67"/>
      <c r="DA803" s="67"/>
      <c r="DB803" s="67"/>
      <c r="DC803" s="67"/>
      <c r="DD803" s="67"/>
      <c r="DE803" s="67"/>
      <c r="DF803" s="67"/>
      <c r="DG803" s="67"/>
      <c r="DH803" s="67"/>
      <c r="DI803" s="67"/>
      <c r="DJ803" s="67"/>
      <c r="DK803" s="67"/>
      <c r="DL803" s="67"/>
      <c r="DM803" s="67"/>
      <c r="DN803" s="67"/>
      <c r="DO803" s="67"/>
      <c r="DP803" s="67"/>
      <c r="DQ803" s="67"/>
      <c r="DR803" s="67"/>
      <c r="DS803" s="67"/>
      <c r="DT803" s="67"/>
      <c r="DU803" s="67"/>
      <c r="DV803" s="67"/>
      <c r="DW803" s="67"/>
      <c r="DX803" s="67"/>
      <c r="DY803" s="67"/>
      <c r="DZ803" s="88"/>
      <c r="EA803" s="88"/>
      <c r="EB803" s="88"/>
      <c r="EC803" s="88"/>
      <c r="ED803" s="88"/>
      <c r="EE803" s="88"/>
      <c r="EF803" s="88"/>
      <c r="EG803" s="88"/>
    </row>
    <row r="804" spans="22:137" s="65" customFormat="1" x14ac:dyDescent="0.25">
      <c r="V804" s="631"/>
      <c r="AA804" s="632"/>
      <c r="AB804" s="632"/>
      <c r="AD804" s="632"/>
      <c r="AE804" s="633"/>
      <c r="AH804" s="634"/>
      <c r="AI804" s="634"/>
      <c r="AK804" s="632"/>
      <c r="AR804" s="632"/>
      <c r="AV804" s="632"/>
      <c r="AX804" s="632"/>
      <c r="BB804" s="632"/>
      <c r="BC804" s="632"/>
      <c r="BE804" s="632"/>
      <c r="BH804" s="67"/>
      <c r="BI804" s="635"/>
      <c r="BJ804" s="636"/>
      <c r="BK804" s="636"/>
      <c r="BL804" s="636"/>
      <c r="BM804" s="102"/>
      <c r="BN804" s="102"/>
      <c r="BO804" s="102"/>
      <c r="BP804" s="636"/>
      <c r="BQ804" s="636"/>
      <c r="BR804" s="636"/>
      <c r="BS804" s="636"/>
      <c r="BT804" s="636"/>
      <c r="BU804" s="636"/>
      <c r="BV804" s="636"/>
      <c r="BW804" s="636"/>
      <c r="BX804" s="636"/>
      <c r="BY804" s="636"/>
      <c r="BZ804" s="636"/>
      <c r="CA804" s="636"/>
      <c r="CB804" s="637"/>
      <c r="CC804" s="636"/>
      <c r="CD804" s="636"/>
      <c r="CE804" s="637"/>
      <c r="CF804" s="637"/>
      <c r="CG804" s="637"/>
      <c r="CH804" s="637"/>
      <c r="CI804" s="636"/>
      <c r="CJ804" s="636"/>
      <c r="CK804" s="637"/>
      <c r="CL804" s="637"/>
      <c r="CM804" s="637"/>
      <c r="CN804" s="705"/>
      <c r="CO804" s="88"/>
      <c r="CP804" s="88"/>
      <c r="CQ804" s="88"/>
      <c r="CR804" s="67"/>
      <c r="CS804" s="67"/>
      <c r="CT804" s="67"/>
      <c r="CU804" s="67"/>
      <c r="CV804" s="67"/>
      <c r="CW804" s="67"/>
      <c r="CX804" s="67"/>
      <c r="CY804" s="67"/>
      <c r="CZ804" s="67"/>
      <c r="DA804" s="67"/>
      <c r="DB804" s="67"/>
      <c r="DC804" s="67"/>
      <c r="DD804" s="67"/>
      <c r="DE804" s="67"/>
      <c r="DF804" s="67"/>
      <c r="DG804" s="67"/>
      <c r="DH804" s="67"/>
      <c r="DI804" s="67"/>
      <c r="DJ804" s="67"/>
      <c r="DK804" s="67"/>
      <c r="DL804" s="67"/>
      <c r="DM804" s="67"/>
      <c r="DN804" s="67"/>
      <c r="DO804" s="67"/>
      <c r="DP804" s="67"/>
      <c r="DQ804" s="67"/>
      <c r="DR804" s="67"/>
      <c r="DS804" s="67"/>
      <c r="DT804" s="67"/>
      <c r="DU804" s="67"/>
      <c r="DV804" s="67"/>
      <c r="DW804" s="67"/>
      <c r="DX804" s="67"/>
      <c r="DY804" s="67"/>
      <c r="DZ804" s="88"/>
      <c r="EA804" s="88"/>
      <c r="EB804" s="88"/>
      <c r="EC804" s="88"/>
      <c r="ED804" s="88"/>
      <c r="EE804" s="88"/>
      <c r="EF804" s="88"/>
      <c r="EG804" s="88"/>
    </row>
    <row r="805" spans="22:137" s="65" customFormat="1" x14ac:dyDescent="0.25">
      <c r="V805" s="631"/>
      <c r="AA805" s="632"/>
      <c r="AB805" s="632"/>
      <c r="AD805" s="632"/>
      <c r="AE805" s="633"/>
      <c r="AH805" s="634"/>
      <c r="AI805" s="634"/>
      <c r="AK805" s="632"/>
      <c r="AR805" s="632"/>
      <c r="AV805" s="632"/>
      <c r="AX805" s="632"/>
      <c r="BB805" s="632"/>
      <c r="BC805" s="632"/>
      <c r="BE805" s="632"/>
      <c r="BH805" s="67"/>
      <c r="BI805" s="635"/>
      <c r="BJ805" s="636"/>
      <c r="BK805" s="636"/>
      <c r="BL805" s="636"/>
      <c r="BM805" s="102"/>
      <c r="BN805" s="102"/>
      <c r="BO805" s="102"/>
      <c r="BP805" s="636"/>
      <c r="BQ805" s="636"/>
      <c r="BR805" s="636"/>
      <c r="BS805" s="636"/>
      <c r="BT805" s="636"/>
      <c r="BU805" s="636"/>
      <c r="BV805" s="636"/>
      <c r="BW805" s="636"/>
      <c r="BX805" s="636"/>
      <c r="BY805" s="636"/>
      <c r="BZ805" s="636"/>
      <c r="CA805" s="636"/>
      <c r="CB805" s="637"/>
      <c r="CC805" s="636"/>
      <c r="CD805" s="636"/>
      <c r="CE805" s="637"/>
      <c r="CF805" s="637"/>
      <c r="CG805" s="637"/>
      <c r="CH805" s="637"/>
      <c r="CI805" s="636"/>
      <c r="CJ805" s="636"/>
      <c r="CK805" s="637"/>
      <c r="CL805" s="637"/>
      <c r="CM805" s="637"/>
      <c r="CN805" s="705"/>
      <c r="CO805" s="88"/>
      <c r="CP805" s="88"/>
      <c r="CQ805" s="88"/>
      <c r="CR805" s="67"/>
      <c r="CS805" s="67"/>
      <c r="CT805" s="67"/>
      <c r="CU805" s="67"/>
      <c r="CV805" s="67"/>
      <c r="CW805" s="67"/>
      <c r="CX805" s="67"/>
      <c r="CY805" s="67"/>
      <c r="CZ805" s="67"/>
      <c r="DA805" s="67"/>
      <c r="DB805" s="67"/>
      <c r="DC805" s="67"/>
      <c r="DD805" s="67"/>
      <c r="DE805" s="67"/>
      <c r="DF805" s="67"/>
      <c r="DG805" s="67"/>
      <c r="DH805" s="67"/>
      <c r="DI805" s="67"/>
      <c r="DJ805" s="67"/>
      <c r="DK805" s="67"/>
      <c r="DL805" s="67"/>
      <c r="DM805" s="67"/>
      <c r="DN805" s="67"/>
      <c r="DO805" s="67"/>
      <c r="DP805" s="67"/>
      <c r="DQ805" s="67"/>
      <c r="DR805" s="67"/>
      <c r="DS805" s="67"/>
      <c r="DT805" s="67"/>
      <c r="DU805" s="67"/>
      <c r="DV805" s="67"/>
      <c r="DW805" s="67"/>
      <c r="DX805" s="67"/>
      <c r="DY805" s="67"/>
      <c r="DZ805" s="88"/>
      <c r="EA805" s="88"/>
      <c r="EB805" s="88"/>
      <c r="EC805" s="88"/>
      <c r="ED805" s="88"/>
      <c r="EE805" s="88"/>
      <c r="EF805" s="88"/>
      <c r="EG805" s="88"/>
    </row>
    <row r="806" spans="22:137" s="65" customFormat="1" x14ac:dyDescent="0.25">
      <c r="V806" s="631"/>
      <c r="AA806" s="632"/>
      <c r="AB806" s="632"/>
      <c r="AD806" s="632"/>
      <c r="AE806" s="633"/>
      <c r="AH806" s="634"/>
      <c r="AI806" s="634"/>
      <c r="AK806" s="632"/>
      <c r="AR806" s="632"/>
      <c r="AV806" s="632"/>
      <c r="AX806" s="632"/>
      <c r="BB806" s="632"/>
      <c r="BC806" s="632"/>
      <c r="BE806" s="632"/>
      <c r="BH806" s="67"/>
      <c r="BI806" s="635"/>
      <c r="BJ806" s="636"/>
      <c r="BK806" s="636"/>
      <c r="BL806" s="636"/>
      <c r="BM806" s="102"/>
      <c r="BN806" s="102"/>
      <c r="BO806" s="102"/>
      <c r="BP806" s="636"/>
      <c r="BQ806" s="636"/>
      <c r="BR806" s="636"/>
      <c r="BS806" s="636"/>
      <c r="BT806" s="636"/>
      <c r="BU806" s="636"/>
      <c r="BV806" s="636"/>
      <c r="BW806" s="636"/>
      <c r="BX806" s="636"/>
      <c r="BY806" s="636"/>
      <c r="BZ806" s="636"/>
      <c r="CA806" s="636"/>
      <c r="CB806" s="637"/>
      <c r="CC806" s="636"/>
      <c r="CD806" s="636"/>
      <c r="CE806" s="637"/>
      <c r="CF806" s="637"/>
      <c r="CG806" s="637"/>
      <c r="CH806" s="637"/>
      <c r="CI806" s="636"/>
      <c r="CJ806" s="636"/>
      <c r="CK806" s="637"/>
      <c r="CL806" s="637"/>
      <c r="CM806" s="637"/>
      <c r="CN806" s="705"/>
      <c r="CO806" s="88"/>
      <c r="CP806" s="88"/>
      <c r="CQ806" s="88"/>
      <c r="CR806" s="67"/>
      <c r="CS806" s="67"/>
      <c r="CT806" s="67"/>
      <c r="CU806" s="67"/>
      <c r="CV806" s="67"/>
      <c r="CW806" s="67"/>
      <c r="CX806" s="67"/>
      <c r="CY806" s="67"/>
      <c r="CZ806" s="67"/>
      <c r="DA806" s="67"/>
      <c r="DB806" s="67"/>
      <c r="DC806" s="67"/>
      <c r="DD806" s="67"/>
      <c r="DE806" s="67"/>
      <c r="DF806" s="67"/>
      <c r="DG806" s="67"/>
      <c r="DH806" s="67"/>
      <c r="DI806" s="67"/>
      <c r="DJ806" s="67"/>
      <c r="DK806" s="67"/>
      <c r="DL806" s="67"/>
      <c r="DM806" s="67"/>
      <c r="DN806" s="67"/>
      <c r="DO806" s="67"/>
      <c r="DP806" s="67"/>
      <c r="DQ806" s="67"/>
      <c r="DR806" s="67"/>
      <c r="DS806" s="67"/>
      <c r="DT806" s="67"/>
      <c r="DU806" s="67"/>
      <c r="DV806" s="67"/>
      <c r="DW806" s="67"/>
      <c r="DX806" s="67"/>
      <c r="DY806" s="67"/>
      <c r="DZ806" s="88"/>
      <c r="EA806" s="88"/>
      <c r="EB806" s="88"/>
      <c r="EC806" s="88"/>
      <c r="ED806" s="88"/>
      <c r="EE806" s="88"/>
      <c r="EF806" s="88"/>
      <c r="EG806" s="88"/>
    </row>
    <row r="807" spans="22:137" s="65" customFormat="1" x14ac:dyDescent="0.25">
      <c r="V807" s="631"/>
      <c r="AA807" s="632"/>
      <c r="AB807" s="632"/>
      <c r="AD807" s="632"/>
      <c r="AE807" s="633"/>
      <c r="AH807" s="634"/>
      <c r="AI807" s="634"/>
      <c r="AK807" s="632"/>
      <c r="AR807" s="632"/>
      <c r="AV807" s="632"/>
      <c r="AX807" s="632"/>
      <c r="BB807" s="632"/>
      <c r="BC807" s="632"/>
      <c r="BE807" s="632"/>
      <c r="BH807" s="67"/>
      <c r="BI807" s="635"/>
      <c r="BJ807" s="636"/>
      <c r="BK807" s="636"/>
      <c r="BL807" s="636"/>
      <c r="BM807" s="102"/>
      <c r="BN807" s="102"/>
      <c r="BO807" s="102"/>
      <c r="BP807" s="636"/>
      <c r="BQ807" s="636"/>
      <c r="BR807" s="636"/>
      <c r="BS807" s="636"/>
      <c r="BT807" s="636"/>
      <c r="BU807" s="636"/>
      <c r="BV807" s="636"/>
      <c r="BW807" s="636"/>
      <c r="BX807" s="636"/>
      <c r="BY807" s="636"/>
      <c r="BZ807" s="636"/>
      <c r="CA807" s="636"/>
      <c r="CB807" s="637"/>
      <c r="CC807" s="636"/>
      <c r="CD807" s="636"/>
      <c r="CE807" s="637"/>
      <c r="CF807" s="637"/>
      <c r="CG807" s="637"/>
      <c r="CH807" s="637"/>
      <c r="CI807" s="636"/>
      <c r="CJ807" s="636"/>
      <c r="CK807" s="637"/>
      <c r="CL807" s="637"/>
      <c r="CM807" s="637"/>
      <c r="CN807" s="705"/>
      <c r="CO807" s="88"/>
      <c r="CP807" s="88"/>
      <c r="CQ807" s="88"/>
      <c r="CR807" s="67"/>
      <c r="CS807" s="67"/>
      <c r="CT807" s="67"/>
      <c r="CU807" s="67"/>
      <c r="CV807" s="67"/>
      <c r="CW807" s="67"/>
      <c r="CX807" s="67"/>
      <c r="CY807" s="67"/>
      <c r="CZ807" s="67"/>
      <c r="DA807" s="67"/>
      <c r="DB807" s="67"/>
      <c r="DC807" s="67"/>
      <c r="DD807" s="67"/>
      <c r="DE807" s="67"/>
      <c r="DF807" s="67"/>
      <c r="DG807" s="67"/>
      <c r="DH807" s="67"/>
      <c r="DI807" s="67"/>
      <c r="DJ807" s="67"/>
      <c r="DK807" s="67"/>
      <c r="DL807" s="67"/>
      <c r="DM807" s="67"/>
      <c r="DN807" s="67"/>
      <c r="DO807" s="67"/>
      <c r="DP807" s="67"/>
      <c r="DQ807" s="67"/>
      <c r="DR807" s="67"/>
      <c r="DS807" s="67"/>
      <c r="DT807" s="67"/>
      <c r="DU807" s="67"/>
      <c r="DV807" s="67"/>
      <c r="DW807" s="67"/>
      <c r="DX807" s="67"/>
      <c r="DY807" s="67"/>
      <c r="DZ807" s="88"/>
      <c r="EA807" s="88"/>
      <c r="EB807" s="88"/>
      <c r="EC807" s="88"/>
      <c r="ED807" s="88"/>
      <c r="EE807" s="88"/>
      <c r="EF807" s="88"/>
      <c r="EG807" s="88"/>
    </row>
    <row r="808" spans="22:137" s="65" customFormat="1" x14ac:dyDescent="0.25">
      <c r="V808" s="631"/>
      <c r="AA808" s="632"/>
      <c r="AB808" s="632"/>
      <c r="AD808" s="632"/>
      <c r="AE808" s="633"/>
      <c r="AH808" s="634"/>
      <c r="AI808" s="634"/>
      <c r="AK808" s="632"/>
      <c r="AR808" s="632"/>
      <c r="AV808" s="632"/>
      <c r="AX808" s="632"/>
      <c r="BB808" s="632"/>
      <c r="BC808" s="632"/>
      <c r="BE808" s="632"/>
      <c r="BH808" s="67"/>
      <c r="BI808" s="635"/>
      <c r="BJ808" s="636"/>
      <c r="BK808" s="636"/>
      <c r="BL808" s="636"/>
      <c r="BM808" s="102"/>
      <c r="BN808" s="102"/>
      <c r="BO808" s="102"/>
      <c r="BP808" s="636"/>
      <c r="BQ808" s="636"/>
      <c r="BR808" s="636"/>
      <c r="BS808" s="636"/>
      <c r="BT808" s="636"/>
      <c r="BU808" s="636"/>
      <c r="BV808" s="636"/>
      <c r="BW808" s="636"/>
      <c r="BX808" s="636"/>
      <c r="BY808" s="636"/>
      <c r="BZ808" s="636"/>
      <c r="CA808" s="636"/>
      <c r="CB808" s="637"/>
      <c r="CC808" s="636"/>
      <c r="CD808" s="636"/>
      <c r="CE808" s="637"/>
      <c r="CF808" s="637"/>
      <c r="CG808" s="637"/>
      <c r="CH808" s="637"/>
      <c r="CI808" s="636"/>
      <c r="CJ808" s="636"/>
      <c r="CK808" s="637"/>
      <c r="CL808" s="637"/>
      <c r="CM808" s="637"/>
      <c r="CN808" s="705"/>
      <c r="CO808" s="88"/>
      <c r="CP808" s="88"/>
      <c r="CQ808" s="88"/>
      <c r="CR808" s="67"/>
      <c r="CS808" s="67"/>
      <c r="CT808" s="67"/>
      <c r="CU808" s="67"/>
      <c r="CV808" s="67"/>
      <c r="CW808" s="67"/>
      <c r="CX808" s="67"/>
      <c r="CY808" s="67"/>
      <c r="CZ808" s="67"/>
      <c r="DA808" s="67"/>
      <c r="DB808" s="67"/>
      <c r="DC808" s="67"/>
      <c r="DD808" s="67"/>
      <c r="DE808" s="67"/>
      <c r="DF808" s="67"/>
      <c r="DG808" s="67"/>
      <c r="DH808" s="67"/>
      <c r="DI808" s="67"/>
      <c r="DJ808" s="67"/>
      <c r="DK808" s="67"/>
      <c r="DL808" s="67"/>
      <c r="DM808" s="67"/>
      <c r="DN808" s="67"/>
      <c r="DO808" s="67"/>
      <c r="DP808" s="67"/>
      <c r="DQ808" s="67"/>
      <c r="DR808" s="67"/>
      <c r="DS808" s="67"/>
      <c r="DT808" s="67"/>
      <c r="DU808" s="67"/>
      <c r="DV808" s="67"/>
      <c r="DW808" s="67"/>
      <c r="DX808" s="67"/>
      <c r="DY808" s="67"/>
      <c r="DZ808" s="88"/>
      <c r="EA808" s="88"/>
      <c r="EB808" s="88"/>
      <c r="EC808" s="88"/>
      <c r="ED808" s="88"/>
      <c r="EE808" s="88"/>
      <c r="EF808" s="88"/>
      <c r="EG808" s="88"/>
    </row>
    <row r="809" spans="22:137" s="65" customFormat="1" x14ac:dyDescent="0.25">
      <c r="V809" s="631"/>
      <c r="AA809" s="632"/>
      <c r="AB809" s="632"/>
      <c r="AD809" s="632"/>
      <c r="AE809" s="633"/>
      <c r="AH809" s="634"/>
      <c r="AI809" s="634"/>
      <c r="AK809" s="632"/>
      <c r="AR809" s="632"/>
      <c r="AV809" s="632"/>
      <c r="AX809" s="632"/>
      <c r="BB809" s="632"/>
      <c r="BC809" s="632"/>
      <c r="BE809" s="632"/>
      <c r="BH809" s="67"/>
      <c r="BI809" s="635"/>
      <c r="BJ809" s="636"/>
      <c r="BK809" s="636"/>
      <c r="BL809" s="636"/>
      <c r="BM809" s="102"/>
      <c r="BN809" s="102"/>
      <c r="BO809" s="102"/>
      <c r="BP809" s="636"/>
      <c r="BQ809" s="636"/>
      <c r="BR809" s="636"/>
      <c r="BS809" s="636"/>
      <c r="BT809" s="636"/>
      <c r="BU809" s="636"/>
      <c r="BV809" s="636"/>
      <c r="BW809" s="636"/>
      <c r="BX809" s="636"/>
      <c r="BY809" s="636"/>
      <c r="BZ809" s="636"/>
      <c r="CA809" s="636"/>
      <c r="CB809" s="637"/>
      <c r="CC809" s="636"/>
      <c r="CD809" s="636"/>
      <c r="CE809" s="637"/>
      <c r="CF809" s="637"/>
      <c r="CG809" s="637"/>
      <c r="CH809" s="637"/>
      <c r="CI809" s="636"/>
      <c r="CJ809" s="636"/>
      <c r="CK809" s="637"/>
      <c r="CL809" s="637"/>
      <c r="CM809" s="637"/>
      <c r="CN809" s="705"/>
      <c r="CO809" s="88"/>
      <c r="CP809" s="88"/>
      <c r="CQ809" s="88"/>
      <c r="CR809" s="67"/>
      <c r="CS809" s="67"/>
      <c r="CT809" s="67"/>
      <c r="CU809" s="67"/>
      <c r="CV809" s="67"/>
      <c r="CW809" s="67"/>
      <c r="CX809" s="67"/>
      <c r="CY809" s="67"/>
      <c r="CZ809" s="67"/>
      <c r="DA809" s="67"/>
      <c r="DB809" s="67"/>
      <c r="DC809" s="67"/>
      <c r="DD809" s="67"/>
      <c r="DE809" s="67"/>
      <c r="DF809" s="67"/>
      <c r="DG809" s="67"/>
      <c r="DH809" s="67"/>
      <c r="DI809" s="67"/>
      <c r="DJ809" s="67"/>
      <c r="DK809" s="67"/>
      <c r="DL809" s="67"/>
      <c r="DM809" s="67"/>
      <c r="DN809" s="67"/>
      <c r="DO809" s="67"/>
      <c r="DP809" s="67"/>
      <c r="DQ809" s="67"/>
      <c r="DR809" s="67"/>
      <c r="DS809" s="67"/>
      <c r="DT809" s="67"/>
      <c r="DU809" s="67"/>
      <c r="DV809" s="67"/>
      <c r="DW809" s="67"/>
      <c r="DX809" s="67"/>
      <c r="DY809" s="67"/>
      <c r="DZ809" s="88"/>
      <c r="EA809" s="88"/>
      <c r="EB809" s="88"/>
      <c r="EC809" s="88"/>
      <c r="ED809" s="88"/>
      <c r="EE809" s="88"/>
      <c r="EF809" s="88"/>
      <c r="EG809" s="88"/>
    </row>
    <row r="810" spans="22:137" s="65" customFormat="1" x14ac:dyDescent="0.25">
      <c r="V810" s="631"/>
      <c r="AA810" s="632"/>
      <c r="AB810" s="632"/>
      <c r="AD810" s="632"/>
      <c r="AE810" s="633"/>
      <c r="AH810" s="634"/>
      <c r="AI810" s="634"/>
      <c r="AK810" s="632"/>
      <c r="AR810" s="632"/>
      <c r="AV810" s="632"/>
      <c r="AX810" s="632"/>
      <c r="BB810" s="632"/>
      <c r="BC810" s="632"/>
      <c r="BE810" s="632"/>
      <c r="BH810" s="67"/>
      <c r="BI810" s="635"/>
      <c r="BJ810" s="636"/>
      <c r="BK810" s="636"/>
      <c r="BL810" s="636"/>
      <c r="BM810" s="102"/>
      <c r="BN810" s="102"/>
      <c r="BO810" s="102"/>
      <c r="BP810" s="636"/>
      <c r="BQ810" s="636"/>
      <c r="BR810" s="636"/>
      <c r="BS810" s="636"/>
      <c r="BT810" s="636"/>
      <c r="BU810" s="636"/>
      <c r="BV810" s="636"/>
      <c r="BW810" s="636"/>
      <c r="BX810" s="636"/>
      <c r="BY810" s="636"/>
      <c r="BZ810" s="636"/>
      <c r="CA810" s="636"/>
      <c r="CB810" s="637"/>
      <c r="CC810" s="636"/>
      <c r="CD810" s="636"/>
      <c r="CE810" s="637"/>
      <c r="CF810" s="637"/>
      <c r="CG810" s="637"/>
      <c r="CH810" s="637"/>
      <c r="CI810" s="636"/>
      <c r="CJ810" s="636"/>
      <c r="CK810" s="637"/>
      <c r="CL810" s="637"/>
      <c r="CM810" s="637"/>
      <c r="CN810" s="705"/>
      <c r="CO810" s="88"/>
      <c r="CP810" s="88"/>
      <c r="CQ810" s="88"/>
      <c r="CR810" s="67"/>
      <c r="CS810" s="67"/>
      <c r="CT810" s="67"/>
      <c r="CU810" s="67"/>
      <c r="CV810" s="67"/>
      <c r="CW810" s="67"/>
      <c r="CX810" s="67"/>
      <c r="CY810" s="67"/>
      <c r="CZ810" s="67"/>
      <c r="DA810" s="67"/>
      <c r="DB810" s="67"/>
      <c r="DC810" s="67"/>
      <c r="DD810" s="67"/>
      <c r="DE810" s="67"/>
      <c r="DF810" s="67"/>
      <c r="DG810" s="67"/>
      <c r="DH810" s="67"/>
      <c r="DI810" s="67"/>
      <c r="DJ810" s="67"/>
      <c r="DK810" s="67"/>
      <c r="DL810" s="67"/>
      <c r="DM810" s="67"/>
      <c r="DN810" s="67"/>
      <c r="DO810" s="67"/>
      <c r="DP810" s="67"/>
      <c r="DQ810" s="67"/>
      <c r="DR810" s="67"/>
      <c r="DS810" s="67"/>
      <c r="DT810" s="67"/>
      <c r="DU810" s="67"/>
      <c r="DV810" s="67"/>
      <c r="DW810" s="67"/>
      <c r="DX810" s="67"/>
      <c r="DY810" s="67"/>
      <c r="DZ810" s="88"/>
      <c r="EA810" s="88"/>
      <c r="EB810" s="88"/>
      <c r="EC810" s="88"/>
      <c r="ED810" s="88"/>
      <c r="EE810" s="88"/>
      <c r="EF810" s="88"/>
      <c r="EG810" s="88"/>
    </row>
    <row r="811" spans="22:137" s="65" customFormat="1" x14ac:dyDescent="0.25">
      <c r="V811" s="631"/>
      <c r="AA811" s="632"/>
      <c r="AB811" s="632"/>
      <c r="AD811" s="632"/>
      <c r="AE811" s="633"/>
      <c r="AH811" s="634"/>
      <c r="AI811" s="634"/>
      <c r="AK811" s="632"/>
      <c r="AR811" s="632"/>
      <c r="AV811" s="632"/>
      <c r="AX811" s="632"/>
      <c r="BB811" s="632"/>
      <c r="BC811" s="632"/>
      <c r="BE811" s="632"/>
      <c r="BH811" s="67"/>
      <c r="BI811" s="635"/>
      <c r="BJ811" s="636"/>
      <c r="BK811" s="636"/>
      <c r="BL811" s="636"/>
      <c r="BM811" s="102"/>
      <c r="BN811" s="102"/>
      <c r="BO811" s="102"/>
      <c r="BP811" s="636"/>
      <c r="BQ811" s="636"/>
      <c r="BR811" s="636"/>
      <c r="BS811" s="636"/>
      <c r="BT811" s="636"/>
      <c r="BU811" s="636"/>
      <c r="BV811" s="636"/>
      <c r="BW811" s="636"/>
      <c r="BX811" s="636"/>
      <c r="BY811" s="636"/>
      <c r="BZ811" s="636"/>
      <c r="CA811" s="636"/>
      <c r="CB811" s="637"/>
      <c r="CC811" s="636"/>
      <c r="CD811" s="636"/>
      <c r="CE811" s="637"/>
      <c r="CF811" s="637"/>
      <c r="CG811" s="637"/>
      <c r="CH811" s="637"/>
      <c r="CI811" s="636"/>
      <c r="CJ811" s="636"/>
      <c r="CK811" s="637"/>
      <c r="CL811" s="637"/>
      <c r="CM811" s="637"/>
      <c r="CN811" s="705"/>
      <c r="CO811" s="88"/>
      <c r="CP811" s="88"/>
      <c r="CQ811" s="88"/>
      <c r="CR811" s="67"/>
      <c r="CS811" s="67"/>
      <c r="CT811" s="67"/>
      <c r="CU811" s="67"/>
      <c r="CV811" s="67"/>
      <c r="CW811" s="67"/>
      <c r="CX811" s="67"/>
      <c r="CY811" s="67"/>
      <c r="CZ811" s="67"/>
      <c r="DA811" s="67"/>
      <c r="DB811" s="67"/>
      <c r="DC811" s="67"/>
      <c r="DD811" s="67"/>
      <c r="DE811" s="67"/>
      <c r="DF811" s="67"/>
      <c r="DG811" s="67"/>
      <c r="DH811" s="67"/>
      <c r="DI811" s="67"/>
      <c r="DJ811" s="67"/>
      <c r="DK811" s="67"/>
      <c r="DL811" s="67"/>
      <c r="DM811" s="67"/>
      <c r="DN811" s="67"/>
      <c r="DO811" s="67"/>
      <c r="DP811" s="67"/>
      <c r="DQ811" s="67"/>
      <c r="DR811" s="67"/>
      <c r="DS811" s="67"/>
      <c r="DT811" s="67"/>
      <c r="DU811" s="67"/>
      <c r="DV811" s="67"/>
      <c r="DW811" s="67"/>
      <c r="DX811" s="67"/>
      <c r="DY811" s="67"/>
      <c r="DZ811" s="88"/>
      <c r="EA811" s="88"/>
      <c r="EB811" s="88"/>
      <c r="EC811" s="88"/>
      <c r="ED811" s="88"/>
      <c r="EE811" s="88"/>
      <c r="EF811" s="88"/>
      <c r="EG811" s="88"/>
    </row>
    <row r="812" spans="22:137" s="65" customFormat="1" x14ac:dyDescent="0.25">
      <c r="V812" s="631"/>
      <c r="AA812" s="632"/>
      <c r="AB812" s="632"/>
      <c r="AD812" s="632"/>
      <c r="AE812" s="633"/>
      <c r="AH812" s="634"/>
      <c r="AI812" s="634"/>
      <c r="AK812" s="632"/>
      <c r="AR812" s="632"/>
      <c r="AV812" s="632"/>
      <c r="AX812" s="632"/>
      <c r="BB812" s="632"/>
      <c r="BC812" s="632"/>
      <c r="BE812" s="632"/>
      <c r="BH812" s="67"/>
      <c r="BI812" s="635"/>
      <c r="BJ812" s="636"/>
      <c r="BK812" s="636"/>
      <c r="BL812" s="636"/>
      <c r="BM812" s="102"/>
      <c r="BN812" s="102"/>
      <c r="BO812" s="102"/>
      <c r="BP812" s="636"/>
      <c r="BQ812" s="636"/>
      <c r="BR812" s="636"/>
      <c r="BS812" s="636"/>
      <c r="BT812" s="636"/>
      <c r="BU812" s="636"/>
      <c r="BV812" s="636"/>
      <c r="BW812" s="636"/>
      <c r="BX812" s="636"/>
      <c r="BY812" s="636"/>
      <c r="BZ812" s="636"/>
      <c r="CA812" s="636"/>
      <c r="CB812" s="637"/>
      <c r="CC812" s="636"/>
      <c r="CD812" s="636"/>
      <c r="CE812" s="637"/>
      <c r="CF812" s="637"/>
      <c r="CG812" s="637"/>
      <c r="CH812" s="637"/>
      <c r="CI812" s="636"/>
      <c r="CJ812" s="636"/>
      <c r="CK812" s="637"/>
      <c r="CL812" s="637"/>
      <c r="CM812" s="637"/>
      <c r="CN812" s="705"/>
      <c r="CO812" s="88"/>
      <c r="CP812" s="88"/>
      <c r="CQ812" s="88"/>
      <c r="CR812" s="67"/>
      <c r="CS812" s="67"/>
      <c r="CT812" s="67"/>
      <c r="CU812" s="67"/>
      <c r="CV812" s="67"/>
      <c r="CW812" s="67"/>
      <c r="CX812" s="67"/>
      <c r="CY812" s="67"/>
      <c r="CZ812" s="67"/>
      <c r="DA812" s="67"/>
      <c r="DB812" s="67"/>
      <c r="DC812" s="67"/>
      <c r="DD812" s="67"/>
      <c r="DE812" s="67"/>
      <c r="DF812" s="67"/>
      <c r="DG812" s="67"/>
      <c r="DH812" s="67"/>
      <c r="DI812" s="67"/>
      <c r="DJ812" s="67"/>
      <c r="DK812" s="67"/>
      <c r="DL812" s="67"/>
      <c r="DM812" s="67"/>
      <c r="DN812" s="67"/>
      <c r="DO812" s="67"/>
      <c r="DP812" s="67"/>
      <c r="DQ812" s="67"/>
      <c r="DR812" s="67"/>
      <c r="DS812" s="67"/>
      <c r="DT812" s="67"/>
      <c r="DU812" s="67"/>
      <c r="DV812" s="67"/>
      <c r="DW812" s="67"/>
      <c r="DX812" s="67"/>
      <c r="DY812" s="67"/>
      <c r="DZ812" s="88"/>
      <c r="EA812" s="88"/>
      <c r="EB812" s="88"/>
      <c r="EC812" s="88"/>
      <c r="ED812" s="88"/>
      <c r="EE812" s="88"/>
      <c r="EF812" s="88"/>
      <c r="EG812" s="88"/>
    </row>
    <row r="813" spans="22:137" s="65" customFormat="1" x14ac:dyDescent="0.25">
      <c r="V813" s="631"/>
      <c r="AA813" s="632"/>
      <c r="AB813" s="632"/>
      <c r="AD813" s="632"/>
      <c r="AE813" s="633"/>
      <c r="AH813" s="634"/>
      <c r="AI813" s="634"/>
      <c r="AK813" s="632"/>
      <c r="AR813" s="632"/>
      <c r="AV813" s="632"/>
      <c r="AX813" s="632"/>
      <c r="BB813" s="632"/>
      <c r="BC813" s="632"/>
      <c r="BE813" s="632"/>
      <c r="BH813" s="67"/>
      <c r="BI813" s="635"/>
      <c r="BJ813" s="636"/>
      <c r="BK813" s="636"/>
      <c r="BL813" s="636"/>
      <c r="BM813" s="102"/>
      <c r="BN813" s="102"/>
      <c r="BO813" s="102"/>
      <c r="BP813" s="636"/>
      <c r="BQ813" s="636"/>
      <c r="BR813" s="636"/>
      <c r="BS813" s="636"/>
      <c r="BT813" s="636"/>
      <c r="BU813" s="636"/>
      <c r="BV813" s="636"/>
      <c r="BW813" s="636"/>
      <c r="BX813" s="636"/>
      <c r="BY813" s="636"/>
      <c r="BZ813" s="636"/>
      <c r="CA813" s="636"/>
      <c r="CB813" s="637"/>
      <c r="CC813" s="636"/>
      <c r="CD813" s="636"/>
      <c r="CE813" s="637"/>
      <c r="CF813" s="637"/>
      <c r="CG813" s="637"/>
      <c r="CH813" s="637"/>
      <c r="CI813" s="636"/>
      <c r="CJ813" s="636"/>
      <c r="CK813" s="637"/>
      <c r="CL813" s="637"/>
      <c r="CM813" s="637"/>
      <c r="CN813" s="705"/>
      <c r="CO813" s="88"/>
      <c r="CP813" s="88"/>
      <c r="CQ813" s="88"/>
      <c r="CR813" s="67"/>
      <c r="CS813" s="67"/>
      <c r="CT813" s="67"/>
      <c r="CU813" s="67"/>
      <c r="CV813" s="67"/>
      <c r="CW813" s="67"/>
      <c r="CX813" s="67"/>
      <c r="CY813" s="67"/>
      <c r="CZ813" s="67"/>
      <c r="DA813" s="67"/>
      <c r="DB813" s="67"/>
      <c r="DC813" s="67"/>
      <c r="DD813" s="67"/>
      <c r="DE813" s="67"/>
      <c r="DF813" s="67"/>
      <c r="DG813" s="67"/>
      <c r="DH813" s="67"/>
      <c r="DI813" s="67"/>
      <c r="DJ813" s="67"/>
      <c r="DK813" s="67"/>
      <c r="DL813" s="67"/>
      <c r="DM813" s="67"/>
      <c r="DN813" s="67"/>
      <c r="DO813" s="67"/>
      <c r="DP813" s="67"/>
      <c r="DQ813" s="67"/>
      <c r="DR813" s="67"/>
      <c r="DS813" s="67"/>
      <c r="DT813" s="67"/>
      <c r="DU813" s="67"/>
      <c r="DV813" s="67"/>
      <c r="DW813" s="67"/>
      <c r="DX813" s="67"/>
      <c r="DY813" s="67"/>
      <c r="DZ813" s="88"/>
      <c r="EA813" s="88"/>
      <c r="EB813" s="88"/>
      <c r="EC813" s="88"/>
      <c r="ED813" s="88"/>
      <c r="EE813" s="88"/>
      <c r="EF813" s="88"/>
      <c r="EG813" s="88"/>
    </row>
    <row r="814" spans="22:137" s="65" customFormat="1" x14ac:dyDescent="0.25">
      <c r="V814" s="631"/>
      <c r="AA814" s="632"/>
      <c r="AB814" s="632"/>
      <c r="AD814" s="632"/>
      <c r="AE814" s="633"/>
      <c r="AH814" s="634"/>
      <c r="AI814" s="634"/>
      <c r="AK814" s="632"/>
      <c r="AR814" s="632"/>
      <c r="AV814" s="632"/>
      <c r="AX814" s="632"/>
      <c r="BB814" s="632"/>
      <c r="BC814" s="632"/>
      <c r="BE814" s="632"/>
      <c r="BH814" s="67"/>
      <c r="BI814" s="635"/>
      <c r="BJ814" s="636"/>
      <c r="BK814" s="636"/>
      <c r="BL814" s="636"/>
      <c r="BM814" s="102"/>
      <c r="BN814" s="102"/>
      <c r="BO814" s="102"/>
      <c r="BP814" s="636"/>
      <c r="BQ814" s="636"/>
      <c r="BR814" s="636"/>
      <c r="BS814" s="636"/>
      <c r="BT814" s="636"/>
      <c r="BU814" s="636"/>
      <c r="BV814" s="636"/>
      <c r="BW814" s="636"/>
      <c r="BX814" s="636"/>
      <c r="BY814" s="636"/>
      <c r="BZ814" s="636"/>
      <c r="CA814" s="636"/>
      <c r="CB814" s="637"/>
      <c r="CC814" s="636"/>
      <c r="CD814" s="636"/>
      <c r="CE814" s="637"/>
      <c r="CF814" s="637"/>
      <c r="CG814" s="637"/>
      <c r="CH814" s="637"/>
      <c r="CI814" s="636"/>
      <c r="CJ814" s="636"/>
      <c r="CK814" s="637"/>
      <c r="CL814" s="637"/>
      <c r="CM814" s="637"/>
      <c r="CN814" s="705"/>
      <c r="CO814" s="88"/>
      <c r="CP814" s="88"/>
      <c r="CQ814" s="88"/>
      <c r="CR814" s="67"/>
      <c r="CS814" s="67"/>
      <c r="CT814" s="67"/>
      <c r="CU814" s="67"/>
      <c r="CV814" s="67"/>
      <c r="CW814" s="67"/>
      <c r="CX814" s="67"/>
      <c r="CY814" s="67"/>
      <c r="CZ814" s="67"/>
      <c r="DA814" s="67"/>
      <c r="DB814" s="67"/>
      <c r="DC814" s="67"/>
      <c r="DD814" s="67"/>
      <c r="DE814" s="67"/>
      <c r="DF814" s="67"/>
      <c r="DG814" s="67"/>
      <c r="DH814" s="67"/>
      <c r="DI814" s="67"/>
      <c r="DJ814" s="67"/>
      <c r="DK814" s="67"/>
      <c r="DL814" s="67"/>
      <c r="DM814" s="67"/>
      <c r="DN814" s="67"/>
      <c r="DO814" s="67"/>
      <c r="DP814" s="67"/>
      <c r="DQ814" s="67"/>
      <c r="DR814" s="67"/>
      <c r="DS814" s="67"/>
      <c r="DT814" s="67"/>
      <c r="DU814" s="67"/>
      <c r="DV814" s="67"/>
      <c r="DW814" s="67"/>
      <c r="DX814" s="67"/>
      <c r="DY814" s="67"/>
      <c r="DZ814" s="88"/>
      <c r="EA814" s="88"/>
      <c r="EB814" s="88"/>
      <c r="EC814" s="88"/>
      <c r="ED814" s="88"/>
      <c r="EE814" s="88"/>
      <c r="EF814" s="88"/>
      <c r="EG814" s="88"/>
    </row>
    <row r="815" spans="22:137" s="65" customFormat="1" x14ac:dyDescent="0.25">
      <c r="V815" s="631"/>
      <c r="AA815" s="632"/>
      <c r="AB815" s="632"/>
      <c r="AD815" s="632"/>
      <c r="AE815" s="633"/>
      <c r="AH815" s="634"/>
      <c r="AI815" s="634"/>
      <c r="AK815" s="632"/>
      <c r="AR815" s="632"/>
      <c r="AV815" s="632"/>
      <c r="AX815" s="632"/>
      <c r="BB815" s="632"/>
      <c r="BC815" s="632"/>
      <c r="BE815" s="632"/>
      <c r="BH815" s="67"/>
      <c r="BI815" s="635"/>
      <c r="BJ815" s="636"/>
      <c r="BK815" s="636"/>
      <c r="BL815" s="636"/>
      <c r="BM815" s="102"/>
      <c r="BN815" s="102"/>
      <c r="BO815" s="102"/>
      <c r="BP815" s="636"/>
      <c r="BQ815" s="636"/>
      <c r="BR815" s="636"/>
      <c r="BS815" s="636"/>
      <c r="BT815" s="636"/>
      <c r="BU815" s="636"/>
      <c r="BV815" s="636"/>
      <c r="BW815" s="636"/>
      <c r="BX815" s="636"/>
      <c r="BY815" s="636"/>
      <c r="BZ815" s="636"/>
      <c r="CA815" s="636"/>
      <c r="CB815" s="637"/>
      <c r="CC815" s="636"/>
      <c r="CD815" s="636"/>
      <c r="CE815" s="637"/>
      <c r="CF815" s="637"/>
      <c r="CG815" s="637"/>
      <c r="CH815" s="637"/>
      <c r="CI815" s="636"/>
      <c r="CJ815" s="636"/>
      <c r="CK815" s="637"/>
      <c r="CL815" s="637"/>
      <c r="CM815" s="637"/>
      <c r="CN815" s="705"/>
      <c r="CO815" s="88"/>
      <c r="CP815" s="88"/>
      <c r="CQ815" s="88"/>
      <c r="CR815" s="67"/>
      <c r="CS815" s="67"/>
      <c r="CT815" s="67"/>
      <c r="CU815" s="67"/>
      <c r="CV815" s="67"/>
      <c r="CW815" s="67"/>
      <c r="CX815" s="67"/>
      <c r="CY815" s="67"/>
      <c r="CZ815" s="67"/>
      <c r="DA815" s="67"/>
      <c r="DB815" s="67"/>
      <c r="DC815" s="67"/>
      <c r="DD815" s="67"/>
      <c r="DE815" s="67"/>
      <c r="DF815" s="67"/>
      <c r="DG815" s="67"/>
      <c r="DH815" s="67"/>
      <c r="DI815" s="67"/>
      <c r="DJ815" s="67"/>
      <c r="DK815" s="67"/>
      <c r="DL815" s="67"/>
      <c r="DM815" s="67"/>
      <c r="DN815" s="67"/>
      <c r="DO815" s="67"/>
      <c r="DP815" s="67"/>
      <c r="DQ815" s="67"/>
      <c r="DR815" s="67"/>
      <c r="DS815" s="67"/>
      <c r="DT815" s="67"/>
      <c r="DU815" s="67"/>
      <c r="DV815" s="67"/>
      <c r="DW815" s="67"/>
      <c r="DX815" s="67"/>
      <c r="DY815" s="67"/>
      <c r="DZ815" s="88"/>
      <c r="EA815" s="88"/>
      <c r="EB815" s="88"/>
      <c r="EC815" s="88"/>
      <c r="ED815" s="88"/>
      <c r="EE815" s="88"/>
      <c r="EF815" s="88"/>
      <c r="EG815" s="88"/>
    </row>
    <row r="816" spans="22:137" s="65" customFormat="1" x14ac:dyDescent="0.25">
      <c r="V816" s="631"/>
      <c r="AA816" s="632"/>
      <c r="AB816" s="632"/>
      <c r="AD816" s="632"/>
      <c r="AE816" s="633"/>
      <c r="AH816" s="634"/>
      <c r="AI816" s="634"/>
      <c r="AK816" s="632"/>
      <c r="AR816" s="632"/>
      <c r="AV816" s="632"/>
      <c r="AX816" s="632"/>
      <c r="BB816" s="632"/>
      <c r="BC816" s="632"/>
      <c r="BE816" s="632"/>
      <c r="BH816" s="67"/>
      <c r="BI816" s="635"/>
      <c r="BJ816" s="636"/>
      <c r="BK816" s="636"/>
      <c r="BL816" s="636"/>
      <c r="BM816" s="102"/>
      <c r="BN816" s="102"/>
      <c r="BO816" s="102"/>
      <c r="BP816" s="636"/>
      <c r="BQ816" s="636"/>
      <c r="BR816" s="636"/>
      <c r="BS816" s="636"/>
      <c r="BT816" s="636"/>
      <c r="BU816" s="636"/>
      <c r="BV816" s="636"/>
      <c r="BW816" s="636"/>
      <c r="BX816" s="636"/>
      <c r="BY816" s="636"/>
      <c r="BZ816" s="636"/>
      <c r="CA816" s="636"/>
      <c r="CB816" s="637"/>
      <c r="CC816" s="636"/>
      <c r="CD816" s="636"/>
      <c r="CE816" s="637"/>
      <c r="CF816" s="637"/>
      <c r="CG816" s="637"/>
      <c r="CH816" s="637"/>
      <c r="CI816" s="636"/>
      <c r="CJ816" s="636"/>
      <c r="CK816" s="637"/>
      <c r="CL816" s="637"/>
      <c r="CM816" s="637"/>
      <c r="CN816" s="705"/>
      <c r="CO816" s="88"/>
      <c r="CP816" s="88"/>
      <c r="CQ816" s="88"/>
      <c r="CR816" s="67"/>
      <c r="CS816" s="67"/>
      <c r="CT816" s="67"/>
      <c r="CU816" s="67"/>
      <c r="CV816" s="67"/>
      <c r="CW816" s="67"/>
      <c r="CX816" s="67"/>
      <c r="CY816" s="67"/>
      <c r="CZ816" s="67"/>
      <c r="DA816" s="67"/>
      <c r="DB816" s="67"/>
      <c r="DC816" s="67"/>
      <c r="DD816" s="67"/>
      <c r="DE816" s="67"/>
      <c r="DF816" s="67"/>
      <c r="DG816" s="67"/>
      <c r="DH816" s="67"/>
      <c r="DI816" s="67"/>
      <c r="DJ816" s="67"/>
      <c r="DK816" s="67"/>
      <c r="DL816" s="67"/>
      <c r="DM816" s="67"/>
      <c r="DN816" s="67"/>
      <c r="DO816" s="67"/>
      <c r="DP816" s="67"/>
      <c r="DQ816" s="67"/>
      <c r="DR816" s="67"/>
      <c r="DS816" s="67"/>
      <c r="DT816" s="67"/>
      <c r="DU816" s="67"/>
      <c r="DV816" s="67"/>
      <c r="DW816" s="67"/>
      <c r="DX816" s="67"/>
      <c r="DY816" s="67"/>
      <c r="DZ816" s="88"/>
      <c r="EA816" s="88"/>
      <c r="EB816" s="88"/>
      <c r="EC816" s="88"/>
      <c r="ED816" s="88"/>
      <c r="EE816" s="88"/>
      <c r="EF816" s="88"/>
      <c r="EG816" s="88"/>
    </row>
    <row r="817" spans="22:137" s="65" customFormat="1" x14ac:dyDescent="0.25">
      <c r="V817" s="631"/>
      <c r="AA817" s="632"/>
      <c r="AB817" s="632"/>
      <c r="AD817" s="632"/>
      <c r="AE817" s="633"/>
      <c r="AH817" s="634"/>
      <c r="AI817" s="634"/>
      <c r="AK817" s="632"/>
      <c r="AR817" s="632"/>
      <c r="AV817" s="632"/>
      <c r="AX817" s="632"/>
      <c r="BB817" s="632"/>
      <c r="BC817" s="632"/>
      <c r="BE817" s="632"/>
      <c r="BH817" s="67"/>
      <c r="BI817" s="635"/>
      <c r="BJ817" s="636"/>
      <c r="BK817" s="636"/>
      <c r="BL817" s="636"/>
      <c r="BM817" s="102"/>
      <c r="BN817" s="102"/>
      <c r="BO817" s="102"/>
      <c r="BP817" s="636"/>
      <c r="BQ817" s="636"/>
      <c r="BR817" s="636"/>
      <c r="BS817" s="636"/>
      <c r="BT817" s="636"/>
      <c r="BU817" s="636"/>
      <c r="BV817" s="636"/>
      <c r="BW817" s="636"/>
      <c r="BX817" s="636"/>
      <c r="BY817" s="636"/>
      <c r="BZ817" s="636"/>
      <c r="CA817" s="636"/>
      <c r="CB817" s="637"/>
      <c r="CC817" s="636"/>
      <c r="CD817" s="636"/>
      <c r="CE817" s="637"/>
      <c r="CF817" s="637"/>
      <c r="CG817" s="637"/>
      <c r="CH817" s="637"/>
      <c r="CI817" s="636"/>
      <c r="CJ817" s="636"/>
      <c r="CK817" s="637"/>
      <c r="CL817" s="637"/>
      <c r="CM817" s="637"/>
      <c r="CN817" s="705"/>
      <c r="CO817" s="88"/>
      <c r="CP817" s="88"/>
      <c r="CQ817" s="88"/>
      <c r="CR817" s="67"/>
      <c r="CS817" s="67"/>
      <c r="CT817" s="67"/>
      <c r="CU817" s="67"/>
      <c r="CV817" s="67"/>
      <c r="CW817" s="67"/>
      <c r="CX817" s="67"/>
      <c r="CY817" s="67"/>
      <c r="CZ817" s="67"/>
      <c r="DA817" s="67"/>
      <c r="DB817" s="67"/>
      <c r="DC817" s="67"/>
      <c r="DD817" s="67"/>
      <c r="DE817" s="67"/>
      <c r="DF817" s="67"/>
      <c r="DG817" s="67"/>
      <c r="DH817" s="67"/>
      <c r="DI817" s="67"/>
      <c r="DJ817" s="67"/>
      <c r="DK817" s="67"/>
      <c r="DL817" s="67"/>
      <c r="DM817" s="67"/>
      <c r="DN817" s="67"/>
      <c r="DO817" s="67"/>
      <c r="DP817" s="67"/>
      <c r="DQ817" s="67"/>
      <c r="DR817" s="67"/>
      <c r="DS817" s="67"/>
      <c r="DT817" s="67"/>
      <c r="DU817" s="67"/>
      <c r="DV817" s="67"/>
      <c r="DW817" s="67"/>
      <c r="DX817" s="67"/>
      <c r="DY817" s="67"/>
      <c r="DZ817" s="88"/>
      <c r="EA817" s="88"/>
      <c r="EB817" s="88"/>
      <c r="EC817" s="88"/>
      <c r="ED817" s="88"/>
      <c r="EE817" s="88"/>
      <c r="EF817" s="88"/>
      <c r="EG817" s="88"/>
    </row>
    <row r="818" spans="22:137" s="65" customFormat="1" x14ac:dyDescent="0.25">
      <c r="V818" s="631"/>
      <c r="AA818" s="632"/>
      <c r="AB818" s="632"/>
      <c r="AD818" s="632"/>
      <c r="AE818" s="633"/>
      <c r="AH818" s="634"/>
      <c r="AI818" s="634"/>
      <c r="AK818" s="632"/>
      <c r="AR818" s="632"/>
      <c r="AV818" s="632"/>
      <c r="AX818" s="632"/>
      <c r="BB818" s="632"/>
      <c r="BC818" s="632"/>
      <c r="BE818" s="632"/>
      <c r="BH818" s="67"/>
      <c r="BI818" s="635"/>
      <c r="BJ818" s="636"/>
      <c r="BK818" s="636"/>
      <c r="BL818" s="636"/>
      <c r="BM818" s="102"/>
      <c r="BN818" s="102"/>
      <c r="BO818" s="102"/>
      <c r="BP818" s="636"/>
      <c r="BQ818" s="636"/>
      <c r="BR818" s="636"/>
      <c r="BS818" s="636"/>
      <c r="BT818" s="636"/>
      <c r="BU818" s="636"/>
      <c r="BV818" s="636"/>
      <c r="BW818" s="636"/>
      <c r="BX818" s="636"/>
      <c r="BY818" s="636"/>
      <c r="BZ818" s="636"/>
      <c r="CA818" s="636"/>
      <c r="CB818" s="637"/>
      <c r="CC818" s="636"/>
      <c r="CD818" s="636"/>
      <c r="CE818" s="637"/>
      <c r="CF818" s="637"/>
      <c r="CG818" s="637"/>
      <c r="CH818" s="637"/>
      <c r="CI818" s="636"/>
      <c r="CJ818" s="636"/>
      <c r="CK818" s="637"/>
      <c r="CL818" s="637"/>
      <c r="CM818" s="637"/>
      <c r="CN818" s="705"/>
      <c r="CO818" s="88"/>
      <c r="CP818" s="88"/>
      <c r="CQ818" s="88"/>
      <c r="CR818" s="67"/>
      <c r="CS818" s="67"/>
      <c r="CT818" s="67"/>
      <c r="CU818" s="67"/>
      <c r="CV818" s="67"/>
      <c r="CW818" s="67"/>
      <c r="CX818" s="67"/>
      <c r="CY818" s="67"/>
      <c r="CZ818" s="67"/>
      <c r="DA818" s="67"/>
      <c r="DB818" s="67"/>
      <c r="DC818" s="67"/>
      <c r="DD818" s="67"/>
      <c r="DE818" s="67"/>
      <c r="DF818" s="67"/>
      <c r="DG818" s="67"/>
      <c r="DH818" s="67"/>
      <c r="DI818" s="67"/>
      <c r="DJ818" s="67"/>
      <c r="DK818" s="67"/>
      <c r="DL818" s="67"/>
      <c r="DM818" s="67"/>
      <c r="DN818" s="67"/>
      <c r="DO818" s="67"/>
      <c r="DP818" s="67"/>
      <c r="DQ818" s="67"/>
      <c r="DR818" s="67"/>
      <c r="DS818" s="67"/>
      <c r="DT818" s="67"/>
      <c r="DU818" s="67"/>
      <c r="DV818" s="67"/>
      <c r="DW818" s="67"/>
      <c r="DX818" s="67"/>
      <c r="DY818" s="67"/>
      <c r="DZ818" s="88"/>
      <c r="EA818" s="88"/>
      <c r="EB818" s="88"/>
      <c r="EC818" s="88"/>
      <c r="ED818" s="88"/>
      <c r="EE818" s="88"/>
      <c r="EF818" s="88"/>
      <c r="EG818" s="88"/>
    </row>
    <row r="819" spans="22:137" s="65" customFormat="1" x14ac:dyDescent="0.25">
      <c r="V819" s="631"/>
      <c r="AA819" s="632"/>
      <c r="AB819" s="632"/>
      <c r="AD819" s="632"/>
      <c r="AE819" s="633"/>
      <c r="AH819" s="634"/>
      <c r="AI819" s="634"/>
      <c r="AK819" s="632"/>
      <c r="AR819" s="632"/>
      <c r="AV819" s="632"/>
      <c r="AX819" s="632"/>
      <c r="BB819" s="632"/>
      <c r="BC819" s="632"/>
      <c r="BE819" s="632"/>
      <c r="BH819" s="67"/>
      <c r="BI819" s="635"/>
      <c r="BJ819" s="636"/>
      <c r="BK819" s="636"/>
      <c r="BL819" s="636"/>
      <c r="BM819" s="102"/>
      <c r="BN819" s="102"/>
      <c r="BO819" s="102"/>
      <c r="BP819" s="636"/>
      <c r="BQ819" s="636"/>
      <c r="BR819" s="636"/>
      <c r="BS819" s="636"/>
      <c r="BT819" s="636"/>
      <c r="BU819" s="636"/>
      <c r="BV819" s="636"/>
      <c r="BW819" s="636"/>
      <c r="BX819" s="636"/>
      <c r="BY819" s="636"/>
      <c r="BZ819" s="636"/>
      <c r="CA819" s="636"/>
      <c r="CB819" s="637"/>
      <c r="CC819" s="636"/>
      <c r="CD819" s="636"/>
      <c r="CE819" s="637"/>
      <c r="CF819" s="637"/>
      <c r="CG819" s="637"/>
      <c r="CH819" s="637"/>
      <c r="CI819" s="636"/>
      <c r="CJ819" s="636"/>
      <c r="CK819" s="637"/>
      <c r="CL819" s="637"/>
      <c r="CM819" s="637"/>
      <c r="CN819" s="705"/>
      <c r="CO819" s="88"/>
      <c r="CP819" s="88"/>
      <c r="CQ819" s="88"/>
      <c r="CR819" s="67"/>
      <c r="CS819" s="67"/>
      <c r="CT819" s="67"/>
      <c r="CU819" s="67"/>
      <c r="CV819" s="67"/>
      <c r="CW819" s="67"/>
      <c r="CX819" s="67"/>
      <c r="CY819" s="67"/>
      <c r="CZ819" s="67"/>
      <c r="DA819" s="67"/>
      <c r="DB819" s="67"/>
      <c r="DC819" s="67"/>
      <c r="DD819" s="67"/>
      <c r="DE819" s="67"/>
      <c r="DF819" s="67"/>
      <c r="DG819" s="67"/>
      <c r="DH819" s="67"/>
      <c r="DI819" s="67"/>
      <c r="DJ819" s="67"/>
      <c r="DK819" s="67"/>
      <c r="DL819" s="67"/>
      <c r="DM819" s="67"/>
      <c r="DN819" s="67"/>
      <c r="DO819" s="67"/>
      <c r="DP819" s="67"/>
      <c r="DQ819" s="67"/>
      <c r="DR819" s="67"/>
      <c r="DS819" s="67"/>
      <c r="DT819" s="67"/>
      <c r="DU819" s="67"/>
      <c r="DV819" s="67"/>
      <c r="DW819" s="67"/>
      <c r="DX819" s="67"/>
      <c r="DY819" s="67"/>
      <c r="DZ819" s="88"/>
      <c r="EA819" s="88"/>
      <c r="EB819" s="88"/>
      <c r="EC819" s="88"/>
      <c r="ED819" s="88"/>
      <c r="EE819" s="88"/>
      <c r="EF819" s="88"/>
      <c r="EG819" s="88"/>
    </row>
    <row r="820" spans="22:137" s="65" customFormat="1" x14ac:dyDescent="0.25">
      <c r="V820" s="631"/>
      <c r="AA820" s="632"/>
      <c r="AB820" s="632"/>
      <c r="AD820" s="632"/>
      <c r="AE820" s="633"/>
      <c r="AH820" s="634"/>
      <c r="AI820" s="634"/>
      <c r="AK820" s="632"/>
      <c r="AR820" s="632"/>
      <c r="AV820" s="632"/>
      <c r="AX820" s="632"/>
      <c r="BB820" s="632"/>
      <c r="BC820" s="632"/>
      <c r="BE820" s="632"/>
      <c r="BH820" s="67"/>
      <c r="BI820" s="635"/>
      <c r="BJ820" s="636"/>
      <c r="BK820" s="636"/>
      <c r="BL820" s="636"/>
      <c r="BM820" s="102"/>
      <c r="BN820" s="102"/>
      <c r="BO820" s="102"/>
      <c r="BP820" s="636"/>
      <c r="BQ820" s="636"/>
      <c r="BR820" s="636"/>
      <c r="BS820" s="636"/>
      <c r="BT820" s="636"/>
      <c r="BU820" s="636"/>
      <c r="BV820" s="636"/>
      <c r="BW820" s="636"/>
      <c r="BX820" s="636"/>
      <c r="BY820" s="636"/>
      <c r="BZ820" s="636"/>
      <c r="CA820" s="636"/>
      <c r="CB820" s="637"/>
      <c r="CC820" s="636"/>
      <c r="CD820" s="636"/>
      <c r="CE820" s="637"/>
      <c r="CF820" s="637"/>
      <c r="CG820" s="637"/>
      <c r="CH820" s="637"/>
      <c r="CI820" s="636"/>
      <c r="CJ820" s="636"/>
      <c r="CK820" s="637"/>
      <c r="CL820" s="637"/>
      <c r="CM820" s="637"/>
      <c r="CN820" s="705"/>
      <c r="CO820" s="88"/>
      <c r="CP820" s="88"/>
      <c r="CQ820" s="88"/>
      <c r="CR820" s="67"/>
      <c r="CS820" s="67"/>
      <c r="CT820" s="67"/>
      <c r="CU820" s="67"/>
      <c r="CV820" s="67"/>
      <c r="CW820" s="67"/>
      <c r="CX820" s="67"/>
      <c r="CY820" s="67"/>
      <c r="CZ820" s="67"/>
      <c r="DA820" s="67"/>
      <c r="DB820" s="67"/>
      <c r="DC820" s="67"/>
      <c r="DD820" s="67"/>
      <c r="DE820" s="67"/>
      <c r="DF820" s="67"/>
      <c r="DG820" s="67"/>
      <c r="DH820" s="67"/>
      <c r="DI820" s="67"/>
      <c r="DJ820" s="67"/>
      <c r="DK820" s="67"/>
      <c r="DL820" s="67"/>
      <c r="DM820" s="67"/>
      <c r="DN820" s="67"/>
      <c r="DO820" s="67"/>
      <c r="DP820" s="67"/>
      <c r="DQ820" s="67"/>
      <c r="DR820" s="67"/>
      <c r="DS820" s="67"/>
      <c r="DT820" s="67"/>
      <c r="DU820" s="67"/>
      <c r="DV820" s="67"/>
      <c r="DW820" s="67"/>
      <c r="DX820" s="67"/>
      <c r="DY820" s="67"/>
      <c r="DZ820" s="88"/>
      <c r="EA820" s="88"/>
      <c r="EB820" s="88"/>
      <c r="EC820" s="88"/>
      <c r="ED820" s="88"/>
      <c r="EE820" s="88"/>
      <c r="EF820" s="88"/>
      <c r="EG820" s="88"/>
    </row>
    <row r="821" spans="22:137" s="65" customFormat="1" x14ac:dyDescent="0.25">
      <c r="V821" s="631"/>
      <c r="AA821" s="632"/>
      <c r="AB821" s="632"/>
      <c r="AD821" s="632"/>
      <c r="AE821" s="633"/>
      <c r="AH821" s="634"/>
      <c r="AI821" s="634"/>
      <c r="AK821" s="632"/>
      <c r="AR821" s="632"/>
      <c r="AV821" s="632"/>
      <c r="AX821" s="632"/>
      <c r="BB821" s="632"/>
      <c r="BC821" s="632"/>
      <c r="BE821" s="632"/>
      <c r="BH821" s="67"/>
      <c r="BI821" s="635"/>
      <c r="BJ821" s="636"/>
      <c r="BK821" s="636"/>
      <c r="BL821" s="636"/>
      <c r="BM821" s="102"/>
      <c r="BN821" s="102"/>
      <c r="BO821" s="102"/>
      <c r="BP821" s="636"/>
      <c r="BQ821" s="636"/>
      <c r="BR821" s="636"/>
      <c r="BS821" s="636"/>
      <c r="BT821" s="636"/>
      <c r="BU821" s="636"/>
      <c r="BV821" s="636"/>
      <c r="BW821" s="636"/>
      <c r="BX821" s="636"/>
      <c r="BY821" s="636"/>
      <c r="BZ821" s="636"/>
      <c r="CA821" s="636"/>
      <c r="CB821" s="637"/>
      <c r="CC821" s="636"/>
      <c r="CD821" s="636"/>
      <c r="CE821" s="637"/>
      <c r="CF821" s="637"/>
      <c r="CG821" s="637"/>
      <c r="CH821" s="637"/>
      <c r="CI821" s="636"/>
      <c r="CJ821" s="636"/>
      <c r="CK821" s="637"/>
      <c r="CL821" s="637"/>
      <c r="CM821" s="637"/>
      <c r="CN821" s="705"/>
      <c r="CO821" s="88"/>
      <c r="CP821" s="88"/>
      <c r="CQ821" s="88"/>
      <c r="CR821" s="67"/>
      <c r="CS821" s="67"/>
      <c r="CT821" s="67"/>
      <c r="CU821" s="67"/>
      <c r="CV821" s="67"/>
      <c r="CW821" s="67"/>
      <c r="CX821" s="67"/>
      <c r="CY821" s="67"/>
      <c r="CZ821" s="67"/>
      <c r="DA821" s="67"/>
      <c r="DB821" s="67"/>
      <c r="DC821" s="67"/>
      <c r="DD821" s="67"/>
      <c r="DE821" s="67"/>
      <c r="DF821" s="67"/>
      <c r="DG821" s="67"/>
      <c r="DH821" s="67"/>
      <c r="DI821" s="67"/>
      <c r="DJ821" s="67"/>
      <c r="DK821" s="67"/>
      <c r="DL821" s="67"/>
      <c r="DM821" s="67"/>
      <c r="DN821" s="67"/>
      <c r="DO821" s="67"/>
      <c r="DP821" s="67"/>
      <c r="DQ821" s="67"/>
      <c r="DR821" s="67"/>
      <c r="DS821" s="67"/>
      <c r="DT821" s="67"/>
      <c r="DU821" s="67"/>
      <c r="DV821" s="67"/>
      <c r="DW821" s="67"/>
      <c r="DX821" s="67"/>
      <c r="DY821" s="67"/>
      <c r="DZ821" s="88"/>
      <c r="EA821" s="88"/>
      <c r="EB821" s="88"/>
      <c r="EC821" s="88"/>
      <c r="ED821" s="88"/>
      <c r="EE821" s="88"/>
      <c r="EF821" s="88"/>
      <c r="EG821" s="88"/>
    </row>
    <row r="822" spans="22:137" s="65" customFormat="1" x14ac:dyDescent="0.25">
      <c r="V822" s="631"/>
      <c r="AA822" s="632"/>
      <c r="AB822" s="632"/>
      <c r="AD822" s="632"/>
      <c r="AE822" s="633"/>
      <c r="AH822" s="634"/>
      <c r="AI822" s="634"/>
      <c r="AK822" s="632"/>
      <c r="AR822" s="632"/>
      <c r="AV822" s="632"/>
      <c r="AX822" s="632"/>
      <c r="BB822" s="632"/>
      <c r="BC822" s="632"/>
      <c r="BE822" s="632"/>
      <c r="BH822" s="67"/>
      <c r="BI822" s="635"/>
      <c r="BJ822" s="636"/>
      <c r="BK822" s="636"/>
      <c r="BL822" s="636"/>
      <c r="BM822" s="102"/>
      <c r="BN822" s="102"/>
      <c r="BO822" s="102"/>
      <c r="BP822" s="636"/>
      <c r="BQ822" s="636"/>
      <c r="BR822" s="636"/>
      <c r="BS822" s="636"/>
      <c r="BT822" s="636"/>
      <c r="BU822" s="636"/>
      <c r="BV822" s="636"/>
      <c r="BW822" s="636"/>
      <c r="BX822" s="636"/>
      <c r="BY822" s="636"/>
      <c r="BZ822" s="636"/>
      <c r="CA822" s="636"/>
      <c r="CB822" s="637"/>
      <c r="CC822" s="636"/>
      <c r="CD822" s="636"/>
      <c r="CE822" s="637"/>
      <c r="CF822" s="637"/>
      <c r="CG822" s="637"/>
      <c r="CH822" s="637"/>
      <c r="CI822" s="636"/>
      <c r="CJ822" s="636"/>
      <c r="CK822" s="637"/>
      <c r="CL822" s="637"/>
      <c r="CM822" s="637"/>
      <c r="CN822" s="705"/>
      <c r="CO822" s="88"/>
      <c r="CP822" s="88"/>
      <c r="CQ822" s="88"/>
      <c r="CR822" s="67"/>
      <c r="CS822" s="67"/>
      <c r="CT822" s="67"/>
      <c r="CU822" s="67"/>
      <c r="CV822" s="67"/>
      <c r="CW822" s="67"/>
      <c r="CX822" s="67"/>
      <c r="CY822" s="67"/>
      <c r="CZ822" s="67"/>
      <c r="DA822" s="67"/>
      <c r="DB822" s="67"/>
      <c r="DC822" s="67"/>
      <c r="DD822" s="67"/>
      <c r="DE822" s="67"/>
      <c r="DF822" s="67"/>
      <c r="DG822" s="67"/>
      <c r="DH822" s="67"/>
      <c r="DI822" s="67"/>
      <c r="DJ822" s="67"/>
      <c r="DK822" s="67"/>
      <c r="DL822" s="67"/>
      <c r="DM822" s="67"/>
      <c r="DN822" s="67"/>
      <c r="DO822" s="67"/>
      <c r="DP822" s="67"/>
      <c r="DQ822" s="67"/>
      <c r="DR822" s="67"/>
      <c r="DS822" s="67"/>
      <c r="DT822" s="67"/>
      <c r="DU822" s="67"/>
      <c r="DV822" s="67"/>
      <c r="DW822" s="67"/>
      <c r="DX822" s="67"/>
      <c r="DY822" s="67"/>
      <c r="DZ822" s="88"/>
      <c r="EA822" s="88"/>
      <c r="EB822" s="88"/>
      <c r="EC822" s="88"/>
      <c r="ED822" s="88"/>
      <c r="EE822" s="88"/>
      <c r="EF822" s="88"/>
      <c r="EG822" s="88"/>
    </row>
    <row r="823" spans="22:137" s="65" customFormat="1" x14ac:dyDescent="0.25">
      <c r="V823" s="631"/>
      <c r="AA823" s="632"/>
      <c r="AB823" s="632"/>
      <c r="AD823" s="632"/>
      <c r="AE823" s="633"/>
      <c r="AH823" s="634"/>
      <c r="AI823" s="634"/>
      <c r="AK823" s="632"/>
      <c r="AR823" s="632"/>
      <c r="AV823" s="632"/>
      <c r="AX823" s="632"/>
      <c r="BB823" s="632"/>
      <c r="BC823" s="632"/>
      <c r="BE823" s="632"/>
      <c r="BH823" s="67"/>
      <c r="BI823" s="635"/>
      <c r="BJ823" s="636"/>
      <c r="BK823" s="636"/>
      <c r="BL823" s="636"/>
      <c r="BM823" s="102"/>
      <c r="BN823" s="102"/>
      <c r="BO823" s="102"/>
      <c r="BP823" s="636"/>
      <c r="BQ823" s="636"/>
      <c r="BR823" s="636"/>
      <c r="BS823" s="636"/>
      <c r="BT823" s="636"/>
      <c r="BU823" s="636"/>
      <c r="BV823" s="636"/>
      <c r="BW823" s="636"/>
      <c r="BX823" s="636"/>
      <c r="BY823" s="636"/>
      <c r="BZ823" s="636"/>
      <c r="CA823" s="636"/>
      <c r="CB823" s="637"/>
      <c r="CC823" s="636"/>
      <c r="CD823" s="636"/>
      <c r="CE823" s="637"/>
      <c r="CF823" s="637"/>
      <c r="CG823" s="637"/>
      <c r="CH823" s="637"/>
      <c r="CI823" s="636"/>
      <c r="CJ823" s="636"/>
      <c r="CK823" s="637"/>
      <c r="CL823" s="637"/>
      <c r="CM823" s="637"/>
      <c r="CN823" s="705"/>
      <c r="CO823" s="88"/>
      <c r="CP823" s="88"/>
      <c r="CQ823" s="88"/>
      <c r="CR823" s="67"/>
      <c r="CS823" s="67"/>
      <c r="CT823" s="67"/>
      <c r="CU823" s="67"/>
      <c r="CV823" s="67"/>
      <c r="CW823" s="67"/>
      <c r="CX823" s="67"/>
      <c r="CY823" s="67"/>
      <c r="CZ823" s="67"/>
      <c r="DA823" s="67"/>
      <c r="DB823" s="67"/>
      <c r="DC823" s="67"/>
      <c r="DD823" s="67"/>
      <c r="DE823" s="67"/>
      <c r="DF823" s="67"/>
      <c r="DG823" s="67"/>
      <c r="DH823" s="67"/>
      <c r="DI823" s="67"/>
      <c r="DJ823" s="67"/>
      <c r="DK823" s="67"/>
      <c r="DL823" s="67"/>
      <c r="DM823" s="67"/>
      <c r="DN823" s="67"/>
      <c r="DO823" s="67"/>
      <c r="DP823" s="67"/>
      <c r="DQ823" s="67"/>
      <c r="DR823" s="67"/>
      <c r="DS823" s="67"/>
      <c r="DT823" s="67"/>
      <c r="DU823" s="67"/>
      <c r="DV823" s="67"/>
      <c r="DW823" s="67"/>
      <c r="DX823" s="67"/>
      <c r="DY823" s="67"/>
      <c r="DZ823" s="88"/>
      <c r="EA823" s="88"/>
      <c r="EB823" s="88"/>
      <c r="EC823" s="88"/>
      <c r="ED823" s="88"/>
      <c r="EE823" s="88"/>
      <c r="EF823" s="88"/>
      <c r="EG823" s="88"/>
    </row>
    <row r="824" spans="22:137" s="65" customFormat="1" x14ac:dyDescent="0.25">
      <c r="V824" s="631"/>
      <c r="AA824" s="632"/>
      <c r="AB824" s="632"/>
      <c r="AD824" s="632"/>
      <c r="AE824" s="633"/>
      <c r="AH824" s="634"/>
      <c r="AI824" s="634"/>
      <c r="AK824" s="632"/>
      <c r="AR824" s="632"/>
      <c r="AV824" s="632"/>
      <c r="AX824" s="632"/>
      <c r="BB824" s="632"/>
      <c r="BC824" s="632"/>
      <c r="BE824" s="632"/>
      <c r="BH824" s="67"/>
      <c r="BI824" s="635"/>
      <c r="BJ824" s="636"/>
      <c r="BK824" s="636"/>
      <c r="BL824" s="636"/>
      <c r="BM824" s="102"/>
      <c r="BN824" s="102"/>
      <c r="BO824" s="102"/>
      <c r="BP824" s="636"/>
      <c r="BQ824" s="636"/>
      <c r="BR824" s="636"/>
      <c r="BS824" s="636"/>
      <c r="BT824" s="636"/>
      <c r="BU824" s="636"/>
      <c r="BV824" s="636"/>
      <c r="BW824" s="636"/>
      <c r="BX824" s="636"/>
      <c r="BY824" s="636"/>
      <c r="BZ824" s="636"/>
      <c r="CA824" s="636"/>
      <c r="CB824" s="637"/>
      <c r="CC824" s="636"/>
      <c r="CD824" s="636"/>
      <c r="CE824" s="637"/>
      <c r="CF824" s="637"/>
      <c r="CG824" s="637"/>
      <c r="CH824" s="637"/>
      <c r="CI824" s="636"/>
      <c r="CJ824" s="636"/>
      <c r="CK824" s="637"/>
      <c r="CL824" s="637"/>
      <c r="CM824" s="637"/>
      <c r="CN824" s="705"/>
      <c r="CO824" s="88"/>
      <c r="CP824" s="88"/>
      <c r="CQ824" s="88"/>
      <c r="CR824" s="67"/>
      <c r="CS824" s="67"/>
      <c r="CT824" s="67"/>
      <c r="CU824" s="67"/>
      <c r="CV824" s="67"/>
      <c r="CW824" s="67"/>
      <c r="CX824" s="67"/>
      <c r="CY824" s="67"/>
      <c r="CZ824" s="67"/>
      <c r="DA824" s="67"/>
      <c r="DB824" s="67"/>
      <c r="DC824" s="67"/>
      <c r="DD824" s="67"/>
      <c r="DE824" s="67"/>
      <c r="DF824" s="67"/>
      <c r="DG824" s="67"/>
      <c r="DH824" s="67"/>
      <c r="DI824" s="67"/>
      <c r="DJ824" s="67"/>
      <c r="DK824" s="67"/>
      <c r="DL824" s="67"/>
      <c r="DM824" s="67"/>
      <c r="DN824" s="67"/>
      <c r="DO824" s="67"/>
      <c r="DP824" s="67"/>
      <c r="DQ824" s="67"/>
      <c r="DR824" s="67"/>
      <c r="DS824" s="67"/>
      <c r="DT824" s="67"/>
      <c r="DU824" s="67"/>
      <c r="DV824" s="67"/>
      <c r="DW824" s="67"/>
      <c r="DX824" s="67"/>
      <c r="DY824" s="67"/>
      <c r="DZ824" s="88"/>
      <c r="EA824" s="88"/>
      <c r="EB824" s="88"/>
      <c r="EC824" s="88"/>
      <c r="ED824" s="88"/>
      <c r="EE824" s="88"/>
      <c r="EF824" s="88"/>
      <c r="EG824" s="88"/>
    </row>
    <row r="825" spans="22:137" s="65" customFormat="1" x14ac:dyDescent="0.25">
      <c r="V825" s="631"/>
      <c r="AA825" s="632"/>
      <c r="AB825" s="632"/>
      <c r="AD825" s="632"/>
      <c r="AE825" s="633"/>
      <c r="AH825" s="634"/>
      <c r="AI825" s="634"/>
      <c r="AK825" s="632"/>
      <c r="AR825" s="632"/>
      <c r="AV825" s="632"/>
      <c r="AX825" s="632"/>
      <c r="BB825" s="632"/>
      <c r="BC825" s="632"/>
      <c r="BE825" s="632"/>
      <c r="BH825" s="67"/>
      <c r="BI825" s="635"/>
      <c r="BJ825" s="636"/>
      <c r="BK825" s="636"/>
      <c r="BL825" s="636"/>
      <c r="BM825" s="102"/>
      <c r="BN825" s="102"/>
      <c r="BO825" s="102"/>
      <c r="BP825" s="636"/>
      <c r="BQ825" s="636"/>
      <c r="BR825" s="636"/>
      <c r="BS825" s="636"/>
      <c r="BT825" s="636"/>
      <c r="BU825" s="636"/>
      <c r="BV825" s="636"/>
      <c r="BW825" s="636"/>
      <c r="BX825" s="636"/>
      <c r="BY825" s="636"/>
      <c r="BZ825" s="636"/>
      <c r="CA825" s="636"/>
      <c r="CB825" s="637"/>
      <c r="CC825" s="636"/>
      <c r="CD825" s="636"/>
      <c r="CE825" s="637"/>
      <c r="CF825" s="637"/>
      <c r="CG825" s="637"/>
      <c r="CH825" s="637"/>
      <c r="CI825" s="636"/>
      <c r="CJ825" s="636"/>
      <c r="CK825" s="637"/>
      <c r="CL825" s="637"/>
      <c r="CM825" s="637"/>
      <c r="CN825" s="705"/>
      <c r="CO825" s="88"/>
      <c r="CP825" s="88"/>
      <c r="CQ825" s="88"/>
      <c r="CR825" s="67"/>
      <c r="CS825" s="67"/>
      <c r="CT825" s="67"/>
      <c r="CU825" s="67"/>
      <c r="CV825" s="67"/>
      <c r="CW825" s="67"/>
      <c r="CX825" s="67"/>
      <c r="CY825" s="67"/>
      <c r="CZ825" s="67"/>
      <c r="DA825" s="67"/>
      <c r="DB825" s="67"/>
      <c r="DC825" s="67"/>
      <c r="DD825" s="67"/>
      <c r="DE825" s="67"/>
      <c r="DF825" s="67"/>
      <c r="DG825" s="67"/>
      <c r="DH825" s="67"/>
      <c r="DI825" s="67"/>
      <c r="DJ825" s="67"/>
      <c r="DK825" s="67"/>
      <c r="DL825" s="67"/>
      <c r="DM825" s="67"/>
      <c r="DN825" s="67"/>
      <c r="DO825" s="67"/>
      <c r="DP825" s="67"/>
      <c r="DQ825" s="67"/>
      <c r="DR825" s="67"/>
      <c r="DS825" s="67"/>
      <c r="DT825" s="67"/>
      <c r="DU825" s="67"/>
      <c r="DV825" s="67"/>
      <c r="DW825" s="67"/>
      <c r="DX825" s="67"/>
      <c r="DY825" s="67"/>
      <c r="DZ825" s="88"/>
      <c r="EA825" s="88"/>
      <c r="EB825" s="88"/>
      <c r="EC825" s="88"/>
      <c r="ED825" s="88"/>
      <c r="EE825" s="88"/>
      <c r="EF825" s="88"/>
      <c r="EG825" s="88"/>
    </row>
    <row r="826" spans="22:137" s="65" customFormat="1" x14ac:dyDescent="0.25">
      <c r="V826" s="631"/>
      <c r="AA826" s="632"/>
      <c r="AB826" s="632"/>
      <c r="AD826" s="632"/>
      <c r="AE826" s="633"/>
      <c r="AH826" s="634"/>
      <c r="AI826" s="634"/>
      <c r="AK826" s="632"/>
      <c r="AR826" s="632"/>
      <c r="AV826" s="632"/>
      <c r="AX826" s="632"/>
      <c r="BB826" s="632"/>
      <c r="BC826" s="632"/>
      <c r="BE826" s="632"/>
      <c r="BH826" s="67"/>
      <c r="BI826" s="635"/>
      <c r="BJ826" s="636"/>
      <c r="BK826" s="636"/>
      <c r="BL826" s="636"/>
      <c r="BM826" s="102"/>
      <c r="BN826" s="102"/>
      <c r="BO826" s="102"/>
      <c r="BP826" s="636"/>
      <c r="BQ826" s="636"/>
      <c r="BR826" s="636"/>
      <c r="BS826" s="636"/>
      <c r="BT826" s="636"/>
      <c r="BU826" s="636"/>
      <c r="BV826" s="636"/>
      <c r="BW826" s="636"/>
      <c r="BX826" s="636"/>
      <c r="BY826" s="636"/>
      <c r="BZ826" s="636"/>
      <c r="CA826" s="636"/>
      <c r="CB826" s="637"/>
      <c r="CC826" s="636"/>
      <c r="CD826" s="636"/>
      <c r="CE826" s="637"/>
      <c r="CF826" s="637"/>
      <c r="CG826" s="637"/>
      <c r="CH826" s="637"/>
      <c r="CI826" s="636"/>
      <c r="CJ826" s="636"/>
      <c r="CK826" s="637"/>
      <c r="CL826" s="637"/>
      <c r="CM826" s="637"/>
      <c r="CN826" s="705"/>
      <c r="CO826" s="88"/>
      <c r="CP826" s="88"/>
      <c r="CQ826" s="88"/>
      <c r="CR826" s="67"/>
      <c r="CS826" s="67"/>
      <c r="CT826" s="67"/>
      <c r="CU826" s="67"/>
      <c r="CV826" s="67"/>
      <c r="CW826" s="67"/>
      <c r="CX826" s="67"/>
      <c r="CY826" s="67"/>
      <c r="CZ826" s="67"/>
      <c r="DA826" s="67"/>
      <c r="DB826" s="67"/>
      <c r="DC826" s="67"/>
      <c r="DD826" s="67"/>
      <c r="DE826" s="67"/>
      <c r="DF826" s="67"/>
      <c r="DG826" s="67"/>
      <c r="DH826" s="67"/>
      <c r="DI826" s="67"/>
      <c r="DJ826" s="67"/>
      <c r="DK826" s="67"/>
      <c r="DL826" s="67"/>
      <c r="DM826" s="67"/>
      <c r="DN826" s="67"/>
      <c r="DO826" s="67"/>
      <c r="DP826" s="67"/>
      <c r="DQ826" s="67"/>
      <c r="DR826" s="67"/>
      <c r="DS826" s="67"/>
      <c r="DT826" s="67"/>
      <c r="DU826" s="67"/>
      <c r="DV826" s="67"/>
      <c r="DW826" s="67"/>
      <c r="DX826" s="67"/>
      <c r="DY826" s="67"/>
      <c r="DZ826" s="88"/>
      <c r="EA826" s="88"/>
      <c r="EB826" s="88"/>
      <c r="EC826" s="88"/>
      <c r="ED826" s="88"/>
      <c r="EE826" s="88"/>
      <c r="EF826" s="88"/>
      <c r="EG826" s="88"/>
    </row>
    <row r="827" spans="22:137" s="65" customFormat="1" x14ac:dyDescent="0.25">
      <c r="V827" s="631"/>
      <c r="AA827" s="632"/>
      <c r="AB827" s="632"/>
      <c r="AD827" s="632"/>
      <c r="AE827" s="633"/>
      <c r="AH827" s="634"/>
      <c r="AI827" s="634"/>
      <c r="AK827" s="632"/>
      <c r="AR827" s="632"/>
      <c r="AV827" s="632"/>
      <c r="AX827" s="632"/>
      <c r="BB827" s="632"/>
      <c r="BC827" s="632"/>
      <c r="BE827" s="632"/>
      <c r="BH827" s="67"/>
      <c r="BI827" s="635"/>
      <c r="BJ827" s="636"/>
      <c r="BK827" s="636"/>
      <c r="BL827" s="636"/>
      <c r="BM827" s="102"/>
      <c r="BN827" s="102"/>
      <c r="BO827" s="102"/>
      <c r="BP827" s="636"/>
      <c r="BQ827" s="636"/>
      <c r="BR827" s="636"/>
      <c r="BS827" s="636"/>
      <c r="BT827" s="636"/>
      <c r="BU827" s="636"/>
      <c r="BV827" s="636"/>
      <c r="BW827" s="636"/>
      <c r="BX827" s="636"/>
      <c r="BY827" s="636"/>
      <c r="BZ827" s="636"/>
      <c r="CA827" s="636"/>
      <c r="CB827" s="637"/>
      <c r="CC827" s="636"/>
      <c r="CD827" s="636"/>
      <c r="CE827" s="637"/>
      <c r="CF827" s="637"/>
      <c r="CG827" s="637"/>
      <c r="CH827" s="637"/>
      <c r="CI827" s="636"/>
      <c r="CJ827" s="636"/>
      <c r="CK827" s="637"/>
      <c r="CL827" s="637"/>
      <c r="CM827" s="637"/>
      <c r="CN827" s="705"/>
      <c r="CO827" s="88"/>
      <c r="CP827" s="88"/>
      <c r="CQ827" s="88"/>
      <c r="CR827" s="67"/>
      <c r="CS827" s="67"/>
      <c r="CT827" s="67"/>
      <c r="CU827" s="67"/>
      <c r="CV827" s="67"/>
      <c r="CW827" s="67"/>
      <c r="CX827" s="67"/>
      <c r="CY827" s="67"/>
      <c r="CZ827" s="67"/>
      <c r="DA827" s="67"/>
      <c r="DB827" s="67"/>
      <c r="DC827" s="67"/>
      <c r="DD827" s="67"/>
      <c r="DE827" s="67"/>
      <c r="DF827" s="67"/>
      <c r="DG827" s="67"/>
      <c r="DH827" s="67"/>
      <c r="DI827" s="67"/>
      <c r="DJ827" s="67"/>
      <c r="DK827" s="67"/>
      <c r="DL827" s="67"/>
      <c r="DM827" s="67"/>
      <c r="DN827" s="67"/>
      <c r="DO827" s="67"/>
      <c r="DP827" s="67"/>
      <c r="DQ827" s="67"/>
      <c r="DR827" s="67"/>
      <c r="DS827" s="67"/>
      <c r="DT827" s="67"/>
      <c r="DU827" s="67"/>
      <c r="DV827" s="67"/>
      <c r="DW827" s="67"/>
      <c r="DX827" s="67"/>
      <c r="DY827" s="67"/>
      <c r="DZ827" s="88"/>
      <c r="EA827" s="88"/>
      <c r="EB827" s="88"/>
      <c r="EC827" s="88"/>
      <c r="ED827" s="88"/>
      <c r="EE827" s="88"/>
      <c r="EF827" s="88"/>
      <c r="EG827" s="88"/>
    </row>
    <row r="828" spans="22:137" s="65" customFormat="1" x14ac:dyDescent="0.25">
      <c r="V828" s="631"/>
      <c r="AA828" s="632"/>
      <c r="AB828" s="632"/>
      <c r="AD828" s="632"/>
      <c r="AE828" s="633"/>
      <c r="AH828" s="634"/>
      <c r="AI828" s="634"/>
      <c r="AK828" s="632"/>
      <c r="AR828" s="632"/>
      <c r="AV828" s="632"/>
      <c r="AX828" s="632"/>
      <c r="BB828" s="632"/>
      <c r="BC828" s="632"/>
      <c r="BE828" s="632"/>
      <c r="BH828" s="67"/>
      <c r="BI828" s="635"/>
      <c r="BJ828" s="636"/>
      <c r="BK828" s="636"/>
      <c r="BL828" s="636"/>
      <c r="BM828" s="102"/>
      <c r="BN828" s="102"/>
      <c r="BO828" s="102"/>
      <c r="BP828" s="636"/>
      <c r="BQ828" s="636"/>
      <c r="BR828" s="636"/>
      <c r="BS828" s="636"/>
      <c r="BT828" s="636"/>
      <c r="BU828" s="636"/>
      <c r="BV828" s="636"/>
      <c r="BW828" s="636"/>
      <c r="BX828" s="636"/>
      <c r="BY828" s="636"/>
      <c r="BZ828" s="636"/>
      <c r="CA828" s="636"/>
      <c r="CB828" s="637"/>
      <c r="CC828" s="636"/>
      <c r="CD828" s="636"/>
      <c r="CE828" s="637"/>
      <c r="CF828" s="637"/>
      <c r="CG828" s="637"/>
      <c r="CH828" s="637"/>
      <c r="CI828" s="636"/>
      <c r="CJ828" s="636"/>
      <c r="CK828" s="637"/>
      <c r="CL828" s="637"/>
      <c r="CM828" s="637"/>
      <c r="CN828" s="705"/>
      <c r="CO828" s="88"/>
      <c r="CP828" s="88"/>
      <c r="CQ828" s="88"/>
      <c r="CR828" s="67"/>
      <c r="CS828" s="67"/>
      <c r="CT828" s="67"/>
      <c r="CU828" s="67"/>
      <c r="CV828" s="67"/>
      <c r="CW828" s="67"/>
      <c r="CX828" s="67"/>
      <c r="CY828" s="67"/>
      <c r="CZ828" s="67"/>
      <c r="DA828" s="67"/>
      <c r="DB828" s="67"/>
      <c r="DC828" s="67"/>
      <c r="DD828" s="67"/>
      <c r="DE828" s="67"/>
      <c r="DF828" s="67"/>
      <c r="DG828" s="67"/>
      <c r="DH828" s="67"/>
      <c r="DI828" s="67"/>
      <c r="DJ828" s="67"/>
      <c r="DK828" s="67"/>
      <c r="DL828" s="67"/>
      <c r="DM828" s="67"/>
      <c r="DN828" s="67"/>
      <c r="DO828" s="67"/>
      <c r="DP828" s="67"/>
      <c r="DQ828" s="67"/>
      <c r="DR828" s="67"/>
      <c r="DS828" s="67"/>
      <c r="DT828" s="67"/>
      <c r="DU828" s="67"/>
      <c r="DV828" s="67"/>
      <c r="DW828" s="67"/>
      <c r="DX828" s="67"/>
      <c r="DY828" s="67"/>
      <c r="DZ828" s="88"/>
      <c r="EA828" s="88"/>
      <c r="EB828" s="88"/>
      <c r="EC828" s="88"/>
      <c r="ED828" s="88"/>
      <c r="EE828" s="88"/>
      <c r="EF828" s="88"/>
      <c r="EG828" s="88"/>
    </row>
    <row r="829" spans="22:137" s="65" customFormat="1" x14ac:dyDescent="0.25">
      <c r="V829" s="631"/>
      <c r="AA829" s="632"/>
      <c r="AB829" s="632"/>
      <c r="AD829" s="632"/>
      <c r="AE829" s="633"/>
      <c r="AH829" s="634"/>
      <c r="AI829" s="634"/>
      <c r="AK829" s="632"/>
      <c r="AR829" s="632"/>
      <c r="AV829" s="632"/>
      <c r="AX829" s="632"/>
      <c r="BB829" s="632"/>
      <c r="BC829" s="632"/>
      <c r="BE829" s="632"/>
      <c r="BH829" s="67"/>
      <c r="BI829" s="635"/>
      <c r="BJ829" s="636"/>
      <c r="BK829" s="636"/>
      <c r="BL829" s="636"/>
      <c r="BM829" s="102"/>
      <c r="BN829" s="102"/>
      <c r="BO829" s="102"/>
      <c r="BP829" s="636"/>
      <c r="BQ829" s="636"/>
      <c r="BR829" s="636"/>
      <c r="BS829" s="636"/>
      <c r="BT829" s="636"/>
      <c r="BU829" s="636"/>
      <c r="BV829" s="636"/>
      <c r="BW829" s="636"/>
      <c r="BX829" s="636"/>
      <c r="BY829" s="636"/>
      <c r="BZ829" s="636"/>
      <c r="CA829" s="636"/>
      <c r="CB829" s="637"/>
      <c r="CC829" s="636"/>
      <c r="CD829" s="636"/>
      <c r="CE829" s="637"/>
      <c r="CF829" s="637"/>
      <c r="CG829" s="637"/>
      <c r="CH829" s="637"/>
      <c r="CI829" s="636"/>
      <c r="CJ829" s="636"/>
      <c r="CK829" s="637"/>
      <c r="CL829" s="637"/>
      <c r="CM829" s="637"/>
      <c r="CN829" s="705"/>
      <c r="CO829" s="88"/>
      <c r="CP829" s="88"/>
      <c r="CQ829" s="88"/>
      <c r="CR829" s="67"/>
      <c r="CS829" s="67"/>
      <c r="CT829" s="67"/>
      <c r="CU829" s="67"/>
      <c r="CV829" s="67"/>
      <c r="CW829" s="67"/>
      <c r="CX829" s="67"/>
      <c r="CY829" s="67"/>
      <c r="CZ829" s="67"/>
      <c r="DA829" s="67"/>
      <c r="DB829" s="67"/>
      <c r="DC829" s="67"/>
      <c r="DD829" s="67"/>
      <c r="DE829" s="67"/>
      <c r="DF829" s="67"/>
      <c r="DG829" s="67"/>
      <c r="DH829" s="67"/>
      <c r="DI829" s="67"/>
      <c r="DJ829" s="67"/>
      <c r="DK829" s="67"/>
      <c r="DL829" s="67"/>
      <c r="DM829" s="67"/>
      <c r="DN829" s="67"/>
      <c r="DO829" s="67"/>
      <c r="DP829" s="67"/>
      <c r="DQ829" s="67"/>
      <c r="DR829" s="67"/>
      <c r="DS829" s="67"/>
      <c r="DT829" s="67"/>
      <c r="DU829" s="67"/>
      <c r="DV829" s="67"/>
      <c r="DW829" s="67"/>
      <c r="DX829" s="67"/>
      <c r="DY829" s="67"/>
      <c r="DZ829" s="88"/>
      <c r="EA829" s="88"/>
      <c r="EB829" s="88"/>
      <c r="EC829" s="88"/>
      <c r="ED829" s="88"/>
      <c r="EE829" s="88"/>
      <c r="EF829" s="88"/>
      <c r="EG829" s="88"/>
    </row>
    <row r="830" spans="22:137" s="65" customFormat="1" x14ac:dyDescent="0.25">
      <c r="V830" s="631"/>
      <c r="AA830" s="632"/>
      <c r="AB830" s="632"/>
      <c r="AD830" s="632"/>
      <c r="AE830" s="633"/>
      <c r="AH830" s="634"/>
      <c r="AI830" s="634"/>
      <c r="AK830" s="632"/>
      <c r="AR830" s="632"/>
      <c r="AV830" s="632"/>
      <c r="AX830" s="632"/>
      <c r="BB830" s="632"/>
      <c r="BC830" s="632"/>
      <c r="BE830" s="632"/>
      <c r="BH830" s="67"/>
      <c r="BI830" s="635"/>
      <c r="BJ830" s="636"/>
      <c r="BK830" s="636"/>
      <c r="BL830" s="636"/>
      <c r="BM830" s="102"/>
      <c r="BN830" s="102"/>
      <c r="BO830" s="102"/>
      <c r="BP830" s="636"/>
      <c r="BQ830" s="636"/>
      <c r="BR830" s="636"/>
      <c r="BS830" s="636"/>
      <c r="BT830" s="636"/>
      <c r="BU830" s="636"/>
      <c r="BV830" s="636"/>
      <c r="BW830" s="636"/>
      <c r="BX830" s="636"/>
      <c r="BY830" s="636"/>
      <c r="BZ830" s="636"/>
      <c r="CA830" s="636"/>
      <c r="CB830" s="637"/>
      <c r="CC830" s="636"/>
      <c r="CD830" s="636"/>
      <c r="CE830" s="637"/>
      <c r="CF830" s="637"/>
      <c r="CG830" s="637"/>
      <c r="CH830" s="637"/>
      <c r="CI830" s="636"/>
      <c r="CJ830" s="636"/>
      <c r="CK830" s="637"/>
      <c r="CL830" s="637"/>
      <c r="CM830" s="637"/>
      <c r="CN830" s="705"/>
      <c r="CO830" s="88"/>
      <c r="CP830" s="88"/>
      <c r="CQ830" s="88"/>
      <c r="CR830" s="67"/>
      <c r="CS830" s="67"/>
      <c r="CT830" s="67"/>
      <c r="CU830" s="67"/>
      <c r="CV830" s="67"/>
      <c r="CW830" s="67"/>
      <c r="CX830" s="67"/>
      <c r="CY830" s="67"/>
      <c r="CZ830" s="67"/>
      <c r="DA830" s="67"/>
      <c r="DB830" s="67"/>
      <c r="DC830" s="67"/>
      <c r="DD830" s="67"/>
      <c r="DE830" s="67"/>
      <c r="DF830" s="67"/>
      <c r="DG830" s="67"/>
      <c r="DH830" s="67"/>
      <c r="DI830" s="67"/>
      <c r="DJ830" s="67"/>
      <c r="DK830" s="67"/>
      <c r="DL830" s="67"/>
      <c r="DM830" s="67"/>
      <c r="DN830" s="67"/>
      <c r="DO830" s="67"/>
      <c r="DP830" s="67"/>
      <c r="DQ830" s="67"/>
      <c r="DR830" s="67"/>
      <c r="DS830" s="67"/>
      <c r="DT830" s="67"/>
      <c r="DU830" s="67"/>
      <c r="DV830" s="67"/>
      <c r="DW830" s="67"/>
      <c r="DX830" s="67"/>
      <c r="DY830" s="67"/>
      <c r="DZ830" s="88"/>
      <c r="EA830" s="88"/>
      <c r="EB830" s="88"/>
      <c r="EC830" s="88"/>
      <c r="ED830" s="88"/>
      <c r="EE830" s="88"/>
      <c r="EF830" s="88"/>
      <c r="EG830" s="88"/>
    </row>
    <row r="831" spans="22:137" s="65" customFormat="1" x14ac:dyDescent="0.25">
      <c r="V831" s="631"/>
      <c r="AA831" s="632"/>
      <c r="AB831" s="632"/>
      <c r="AD831" s="632"/>
      <c r="AE831" s="633"/>
      <c r="AH831" s="634"/>
      <c r="AI831" s="634"/>
      <c r="AK831" s="632"/>
      <c r="AR831" s="632"/>
      <c r="AV831" s="632"/>
      <c r="AX831" s="632"/>
      <c r="BB831" s="632"/>
      <c r="BC831" s="632"/>
      <c r="BE831" s="632"/>
      <c r="BH831" s="67"/>
      <c r="BI831" s="635"/>
      <c r="BJ831" s="636"/>
      <c r="BK831" s="636"/>
      <c r="BL831" s="636"/>
      <c r="BM831" s="102"/>
      <c r="BN831" s="102"/>
      <c r="BO831" s="102"/>
      <c r="BP831" s="636"/>
      <c r="BQ831" s="636"/>
      <c r="BR831" s="636"/>
      <c r="BS831" s="636"/>
      <c r="BT831" s="636"/>
      <c r="BU831" s="636"/>
      <c r="BV831" s="636"/>
      <c r="BW831" s="636"/>
      <c r="BX831" s="636"/>
      <c r="BY831" s="636"/>
      <c r="BZ831" s="636"/>
      <c r="CA831" s="636"/>
      <c r="CB831" s="637"/>
      <c r="CC831" s="636"/>
      <c r="CD831" s="636"/>
      <c r="CE831" s="637"/>
      <c r="CF831" s="637"/>
      <c r="CG831" s="637"/>
      <c r="CH831" s="637"/>
      <c r="CI831" s="636"/>
      <c r="CJ831" s="636"/>
      <c r="CK831" s="637"/>
      <c r="CL831" s="637"/>
      <c r="CM831" s="637"/>
      <c r="CN831" s="705"/>
      <c r="CO831" s="88"/>
      <c r="CP831" s="88"/>
      <c r="CQ831" s="88"/>
      <c r="CR831" s="67"/>
      <c r="CS831" s="67"/>
      <c r="CT831" s="67"/>
      <c r="CU831" s="67"/>
      <c r="CV831" s="67"/>
      <c r="CW831" s="67"/>
      <c r="CX831" s="67"/>
      <c r="CY831" s="67"/>
      <c r="CZ831" s="67"/>
      <c r="DA831" s="67"/>
      <c r="DB831" s="67"/>
      <c r="DC831" s="67"/>
      <c r="DD831" s="67"/>
      <c r="DE831" s="67"/>
      <c r="DF831" s="67"/>
      <c r="DG831" s="67"/>
      <c r="DH831" s="67"/>
      <c r="DI831" s="67"/>
      <c r="DJ831" s="67"/>
      <c r="DK831" s="67"/>
      <c r="DL831" s="67"/>
      <c r="DM831" s="67"/>
      <c r="DN831" s="67"/>
      <c r="DO831" s="67"/>
      <c r="DP831" s="67"/>
      <c r="DQ831" s="67"/>
      <c r="DR831" s="67"/>
      <c r="DS831" s="67"/>
      <c r="DT831" s="67"/>
      <c r="DU831" s="67"/>
      <c r="DV831" s="67"/>
      <c r="DW831" s="67"/>
      <c r="DX831" s="67"/>
      <c r="DY831" s="67"/>
      <c r="DZ831" s="88"/>
      <c r="EA831" s="88"/>
      <c r="EB831" s="88"/>
      <c r="EC831" s="88"/>
      <c r="ED831" s="88"/>
      <c r="EE831" s="88"/>
      <c r="EF831" s="88"/>
      <c r="EG831" s="88"/>
    </row>
    <row r="832" spans="22:137" s="65" customFormat="1" x14ac:dyDescent="0.25">
      <c r="V832" s="631"/>
      <c r="AA832" s="632"/>
      <c r="AB832" s="632"/>
      <c r="AD832" s="632"/>
      <c r="AE832" s="633"/>
      <c r="AH832" s="634"/>
      <c r="AI832" s="634"/>
      <c r="AK832" s="632"/>
      <c r="AR832" s="632"/>
      <c r="AV832" s="632"/>
      <c r="AX832" s="632"/>
      <c r="BB832" s="632"/>
      <c r="BC832" s="632"/>
      <c r="BE832" s="632"/>
      <c r="BH832" s="67"/>
      <c r="BI832" s="635"/>
      <c r="BJ832" s="636"/>
      <c r="BK832" s="636"/>
      <c r="BL832" s="636"/>
      <c r="BM832" s="102"/>
      <c r="BN832" s="102"/>
      <c r="BO832" s="102"/>
      <c r="BP832" s="636"/>
      <c r="BQ832" s="636"/>
      <c r="BR832" s="636"/>
      <c r="BS832" s="636"/>
      <c r="BT832" s="636"/>
      <c r="BU832" s="636"/>
      <c r="BV832" s="636"/>
      <c r="BW832" s="636"/>
      <c r="BX832" s="636"/>
      <c r="BY832" s="636"/>
      <c r="BZ832" s="636"/>
      <c r="CA832" s="636"/>
      <c r="CB832" s="637"/>
      <c r="CC832" s="636"/>
      <c r="CD832" s="636"/>
      <c r="CE832" s="637"/>
      <c r="CF832" s="637"/>
      <c r="CG832" s="637"/>
      <c r="CH832" s="637"/>
      <c r="CI832" s="636"/>
      <c r="CJ832" s="636"/>
      <c r="CK832" s="637"/>
      <c r="CL832" s="637"/>
      <c r="CM832" s="637"/>
      <c r="CN832" s="705"/>
      <c r="CO832" s="88"/>
      <c r="CP832" s="88"/>
      <c r="CQ832" s="88"/>
      <c r="CR832" s="67"/>
      <c r="CS832" s="67"/>
      <c r="CT832" s="67"/>
      <c r="CU832" s="67"/>
      <c r="CV832" s="67"/>
      <c r="CW832" s="67"/>
      <c r="CX832" s="67"/>
      <c r="CY832" s="67"/>
      <c r="CZ832" s="67"/>
      <c r="DA832" s="67"/>
      <c r="DB832" s="67"/>
      <c r="DC832" s="67"/>
      <c r="DD832" s="67"/>
      <c r="DE832" s="67"/>
      <c r="DF832" s="67"/>
      <c r="DG832" s="67"/>
      <c r="DH832" s="67"/>
      <c r="DI832" s="67"/>
      <c r="DJ832" s="67"/>
      <c r="DK832" s="67"/>
      <c r="DL832" s="67"/>
      <c r="DM832" s="67"/>
      <c r="DN832" s="67"/>
      <c r="DO832" s="67"/>
      <c r="DP832" s="67"/>
      <c r="DQ832" s="67"/>
      <c r="DR832" s="67"/>
      <c r="DS832" s="67"/>
      <c r="DT832" s="67"/>
      <c r="DU832" s="67"/>
      <c r="DV832" s="67"/>
      <c r="DW832" s="67"/>
      <c r="DX832" s="67"/>
      <c r="DY832" s="67"/>
      <c r="DZ832" s="88"/>
      <c r="EA832" s="88"/>
      <c r="EB832" s="88"/>
      <c r="EC832" s="88"/>
      <c r="ED832" s="88"/>
      <c r="EE832" s="88"/>
      <c r="EF832" s="88"/>
      <c r="EG832" s="88"/>
    </row>
    <row r="833" spans="22:137" s="65" customFormat="1" x14ac:dyDescent="0.25">
      <c r="V833" s="631"/>
      <c r="AA833" s="632"/>
      <c r="AB833" s="632"/>
      <c r="AD833" s="632"/>
      <c r="AE833" s="633"/>
      <c r="AH833" s="634"/>
      <c r="AI833" s="634"/>
      <c r="AK833" s="632"/>
      <c r="AR833" s="632"/>
      <c r="AV833" s="632"/>
      <c r="AX833" s="632"/>
      <c r="BB833" s="632"/>
      <c r="BC833" s="632"/>
      <c r="BE833" s="632"/>
      <c r="BH833" s="67"/>
      <c r="BI833" s="635"/>
      <c r="BJ833" s="636"/>
      <c r="BK833" s="636"/>
      <c r="BL833" s="636"/>
      <c r="BM833" s="102"/>
      <c r="BN833" s="102"/>
      <c r="BO833" s="102"/>
      <c r="BP833" s="636"/>
      <c r="BQ833" s="636"/>
      <c r="BR833" s="636"/>
      <c r="BS833" s="636"/>
      <c r="BT833" s="636"/>
      <c r="BU833" s="636"/>
      <c r="BV833" s="636"/>
      <c r="BW833" s="636"/>
      <c r="BX833" s="636"/>
      <c r="BY833" s="636"/>
      <c r="BZ833" s="636"/>
      <c r="CA833" s="636"/>
      <c r="CB833" s="637"/>
      <c r="CC833" s="636"/>
      <c r="CD833" s="636"/>
      <c r="CE833" s="637"/>
      <c r="CF833" s="637"/>
      <c r="CG833" s="637"/>
      <c r="CH833" s="637"/>
      <c r="CI833" s="636"/>
      <c r="CJ833" s="636"/>
      <c r="CK833" s="637"/>
      <c r="CL833" s="637"/>
      <c r="CM833" s="637"/>
      <c r="CN833" s="705"/>
      <c r="CO833" s="88"/>
      <c r="CP833" s="88"/>
      <c r="CQ833" s="88"/>
      <c r="CR833" s="67"/>
      <c r="CS833" s="67"/>
      <c r="CT833" s="67"/>
      <c r="CU833" s="67"/>
      <c r="CV833" s="67"/>
      <c r="CW833" s="67"/>
      <c r="CX833" s="67"/>
      <c r="CY833" s="67"/>
      <c r="CZ833" s="67"/>
      <c r="DA833" s="67"/>
      <c r="DB833" s="67"/>
      <c r="DC833" s="67"/>
      <c r="DD833" s="67"/>
      <c r="DE833" s="67"/>
      <c r="DF833" s="67"/>
      <c r="DG833" s="67"/>
      <c r="DH833" s="67"/>
      <c r="DI833" s="67"/>
      <c r="DJ833" s="67"/>
      <c r="DK833" s="67"/>
      <c r="DL833" s="67"/>
      <c r="DM833" s="67"/>
      <c r="DN833" s="67"/>
      <c r="DO833" s="67"/>
      <c r="DP833" s="67"/>
      <c r="DQ833" s="67"/>
      <c r="DR833" s="67"/>
      <c r="DS833" s="67"/>
      <c r="DT833" s="67"/>
      <c r="DU833" s="67"/>
      <c r="DV833" s="67"/>
      <c r="DW833" s="67"/>
      <c r="DX833" s="67"/>
      <c r="DY833" s="67"/>
      <c r="DZ833" s="88"/>
      <c r="EA833" s="88"/>
      <c r="EB833" s="88"/>
      <c r="EC833" s="88"/>
      <c r="ED833" s="88"/>
      <c r="EE833" s="88"/>
      <c r="EF833" s="88"/>
      <c r="EG833" s="88"/>
    </row>
    <row r="834" spans="22:137" s="65" customFormat="1" x14ac:dyDescent="0.25">
      <c r="V834" s="631"/>
      <c r="AA834" s="632"/>
      <c r="AB834" s="632"/>
      <c r="AD834" s="632"/>
      <c r="AE834" s="633"/>
      <c r="AH834" s="634"/>
      <c r="AI834" s="634"/>
      <c r="AK834" s="632"/>
      <c r="AR834" s="632"/>
      <c r="AV834" s="632"/>
      <c r="AX834" s="632"/>
      <c r="BB834" s="632"/>
      <c r="BC834" s="632"/>
      <c r="BE834" s="632"/>
      <c r="BH834" s="67"/>
      <c r="BI834" s="635"/>
      <c r="BJ834" s="636"/>
      <c r="BK834" s="636"/>
      <c r="BL834" s="636"/>
      <c r="BM834" s="102"/>
      <c r="BN834" s="102"/>
      <c r="BO834" s="102"/>
      <c r="BP834" s="636"/>
      <c r="BQ834" s="636"/>
      <c r="BR834" s="636"/>
      <c r="BS834" s="636"/>
      <c r="BT834" s="636"/>
      <c r="BU834" s="636"/>
      <c r="BV834" s="636"/>
      <c r="BW834" s="636"/>
      <c r="BX834" s="636"/>
      <c r="BY834" s="636"/>
      <c r="BZ834" s="636"/>
      <c r="CA834" s="636"/>
      <c r="CB834" s="637"/>
      <c r="CC834" s="636"/>
      <c r="CD834" s="636"/>
      <c r="CE834" s="637"/>
      <c r="CF834" s="637"/>
      <c r="CG834" s="637"/>
      <c r="CH834" s="637"/>
      <c r="CI834" s="636"/>
      <c r="CJ834" s="636"/>
      <c r="CK834" s="637"/>
      <c r="CL834" s="637"/>
      <c r="CM834" s="637"/>
      <c r="CN834" s="705"/>
      <c r="CO834" s="88"/>
      <c r="CP834" s="88"/>
      <c r="CQ834" s="88"/>
      <c r="CR834" s="67"/>
      <c r="CS834" s="67"/>
      <c r="CT834" s="67"/>
      <c r="CU834" s="67"/>
      <c r="CV834" s="67"/>
      <c r="CW834" s="67"/>
      <c r="CX834" s="67"/>
      <c r="CY834" s="67"/>
      <c r="CZ834" s="67"/>
      <c r="DA834" s="67"/>
      <c r="DB834" s="67"/>
      <c r="DC834" s="67"/>
      <c r="DD834" s="67"/>
      <c r="DE834" s="67"/>
      <c r="DF834" s="67"/>
      <c r="DG834" s="67"/>
      <c r="DH834" s="67"/>
      <c r="DI834" s="67"/>
      <c r="DJ834" s="67"/>
      <c r="DK834" s="67"/>
      <c r="DL834" s="67"/>
      <c r="DM834" s="67"/>
      <c r="DN834" s="67"/>
      <c r="DO834" s="67"/>
      <c r="DP834" s="67"/>
      <c r="DQ834" s="67"/>
      <c r="DR834" s="67"/>
      <c r="DS834" s="67"/>
      <c r="DT834" s="67"/>
      <c r="DU834" s="67"/>
      <c r="DV834" s="67"/>
      <c r="DW834" s="67"/>
      <c r="DX834" s="67"/>
      <c r="DY834" s="67"/>
      <c r="DZ834" s="88"/>
      <c r="EA834" s="88"/>
      <c r="EB834" s="88"/>
      <c r="EC834" s="88"/>
      <c r="ED834" s="88"/>
      <c r="EE834" s="88"/>
      <c r="EF834" s="88"/>
      <c r="EG834" s="88"/>
    </row>
    <row r="835" spans="22:137" s="65" customFormat="1" x14ac:dyDescent="0.25">
      <c r="V835" s="631"/>
      <c r="AA835" s="632"/>
      <c r="AB835" s="632"/>
      <c r="AD835" s="632"/>
      <c r="AE835" s="633"/>
      <c r="AH835" s="634"/>
      <c r="AI835" s="634"/>
      <c r="AK835" s="632"/>
      <c r="AR835" s="632"/>
      <c r="AV835" s="632"/>
      <c r="AX835" s="632"/>
      <c r="BB835" s="632"/>
      <c r="BC835" s="632"/>
      <c r="BE835" s="632"/>
      <c r="BH835" s="67"/>
      <c r="BI835" s="635"/>
      <c r="BJ835" s="636"/>
      <c r="BK835" s="636"/>
      <c r="BL835" s="636"/>
      <c r="BM835" s="102"/>
      <c r="BN835" s="102"/>
      <c r="BO835" s="102"/>
      <c r="BP835" s="636"/>
      <c r="BQ835" s="636"/>
      <c r="BR835" s="636"/>
      <c r="BS835" s="636"/>
      <c r="BT835" s="636"/>
      <c r="BU835" s="636"/>
      <c r="BV835" s="636"/>
      <c r="BW835" s="636"/>
      <c r="BX835" s="636"/>
      <c r="BY835" s="636"/>
      <c r="BZ835" s="636"/>
      <c r="CA835" s="636"/>
      <c r="CB835" s="637"/>
      <c r="CC835" s="636"/>
      <c r="CD835" s="636"/>
      <c r="CE835" s="637"/>
      <c r="CF835" s="637"/>
      <c r="CG835" s="637"/>
      <c r="CH835" s="637"/>
      <c r="CI835" s="636"/>
      <c r="CJ835" s="636"/>
      <c r="CK835" s="637"/>
      <c r="CL835" s="637"/>
      <c r="CM835" s="637"/>
      <c r="CN835" s="705"/>
      <c r="CO835" s="88"/>
      <c r="CP835" s="88"/>
      <c r="CQ835" s="88"/>
      <c r="CR835" s="67"/>
      <c r="CS835" s="67"/>
      <c r="CT835" s="67"/>
      <c r="CU835" s="67"/>
      <c r="CV835" s="67"/>
      <c r="CW835" s="67"/>
      <c r="CX835" s="67"/>
      <c r="CY835" s="67"/>
      <c r="CZ835" s="67"/>
      <c r="DA835" s="67"/>
      <c r="DB835" s="67"/>
      <c r="DC835" s="67"/>
      <c r="DD835" s="67"/>
      <c r="DE835" s="67"/>
      <c r="DF835" s="67"/>
      <c r="DG835" s="67"/>
      <c r="DH835" s="67"/>
      <c r="DI835" s="67"/>
      <c r="DJ835" s="67"/>
      <c r="DK835" s="67"/>
      <c r="DL835" s="67"/>
      <c r="DM835" s="67"/>
      <c r="DN835" s="67"/>
      <c r="DO835" s="67"/>
      <c r="DP835" s="67"/>
      <c r="DQ835" s="67"/>
      <c r="DR835" s="67"/>
      <c r="DS835" s="67"/>
      <c r="DT835" s="67"/>
      <c r="DU835" s="67"/>
      <c r="DV835" s="67"/>
      <c r="DW835" s="67"/>
      <c r="DX835" s="67"/>
      <c r="DY835" s="67"/>
      <c r="DZ835" s="88"/>
      <c r="EA835" s="88"/>
      <c r="EB835" s="88"/>
      <c r="EC835" s="88"/>
      <c r="ED835" s="88"/>
      <c r="EE835" s="88"/>
      <c r="EF835" s="88"/>
      <c r="EG835" s="88"/>
    </row>
    <row r="836" spans="22:137" s="65" customFormat="1" x14ac:dyDescent="0.25">
      <c r="V836" s="631"/>
      <c r="AA836" s="632"/>
      <c r="AB836" s="632"/>
      <c r="AD836" s="632"/>
      <c r="AE836" s="633"/>
      <c r="AH836" s="634"/>
      <c r="AI836" s="634"/>
      <c r="AK836" s="632"/>
      <c r="AR836" s="632"/>
      <c r="AV836" s="632"/>
      <c r="AX836" s="632"/>
      <c r="BB836" s="632"/>
      <c r="BC836" s="632"/>
      <c r="BE836" s="632"/>
      <c r="BH836" s="67"/>
      <c r="BI836" s="635"/>
      <c r="BJ836" s="636"/>
      <c r="BK836" s="636"/>
      <c r="BL836" s="636"/>
      <c r="BM836" s="102"/>
      <c r="BN836" s="102"/>
      <c r="BO836" s="102"/>
      <c r="BP836" s="636"/>
      <c r="BQ836" s="636"/>
      <c r="BR836" s="636"/>
      <c r="BS836" s="636"/>
      <c r="BT836" s="636"/>
      <c r="BU836" s="636"/>
      <c r="BV836" s="636"/>
      <c r="BW836" s="636"/>
      <c r="BX836" s="636"/>
      <c r="BY836" s="636"/>
      <c r="BZ836" s="636"/>
      <c r="CA836" s="636"/>
      <c r="CB836" s="637"/>
      <c r="CC836" s="636"/>
      <c r="CD836" s="636"/>
      <c r="CE836" s="637"/>
      <c r="CF836" s="637"/>
      <c r="CG836" s="637"/>
      <c r="CH836" s="637"/>
      <c r="CI836" s="636"/>
      <c r="CJ836" s="636"/>
      <c r="CK836" s="637"/>
      <c r="CL836" s="637"/>
      <c r="CM836" s="637"/>
      <c r="CN836" s="705"/>
      <c r="CO836" s="88"/>
      <c r="CP836" s="88"/>
      <c r="CQ836" s="88"/>
      <c r="CR836" s="67"/>
      <c r="CS836" s="67"/>
      <c r="CT836" s="67"/>
      <c r="CU836" s="67"/>
      <c r="CV836" s="67"/>
      <c r="CW836" s="67"/>
      <c r="CX836" s="67"/>
      <c r="CY836" s="67"/>
      <c r="CZ836" s="67"/>
      <c r="DA836" s="67"/>
      <c r="DB836" s="67"/>
      <c r="DC836" s="67"/>
      <c r="DD836" s="67"/>
      <c r="DE836" s="67"/>
      <c r="DF836" s="67"/>
      <c r="DG836" s="67"/>
      <c r="DH836" s="67"/>
      <c r="DI836" s="67"/>
      <c r="DJ836" s="67"/>
      <c r="DK836" s="67"/>
      <c r="DL836" s="67"/>
      <c r="DM836" s="67"/>
      <c r="DN836" s="67"/>
      <c r="DO836" s="67"/>
      <c r="DP836" s="67"/>
      <c r="DQ836" s="67"/>
      <c r="DR836" s="67"/>
      <c r="DS836" s="67"/>
      <c r="DT836" s="67"/>
      <c r="DU836" s="67"/>
      <c r="DV836" s="67"/>
      <c r="DW836" s="67"/>
      <c r="DX836" s="67"/>
      <c r="DY836" s="67"/>
      <c r="DZ836" s="88"/>
      <c r="EA836" s="88"/>
      <c r="EB836" s="88"/>
      <c r="EC836" s="88"/>
      <c r="ED836" s="88"/>
      <c r="EE836" s="88"/>
      <c r="EF836" s="88"/>
      <c r="EG836" s="88"/>
    </row>
    <row r="837" spans="22:137" s="65" customFormat="1" x14ac:dyDescent="0.25">
      <c r="V837" s="631"/>
      <c r="AA837" s="632"/>
      <c r="AB837" s="632"/>
      <c r="AD837" s="632"/>
      <c r="AE837" s="633"/>
      <c r="AH837" s="634"/>
      <c r="AI837" s="634"/>
      <c r="AK837" s="632"/>
      <c r="AR837" s="632"/>
      <c r="AV837" s="632"/>
      <c r="AX837" s="632"/>
      <c r="BB837" s="632"/>
      <c r="BC837" s="632"/>
      <c r="BE837" s="632"/>
      <c r="BH837" s="67"/>
      <c r="BI837" s="635"/>
      <c r="BJ837" s="636"/>
      <c r="BK837" s="636"/>
      <c r="BL837" s="636"/>
      <c r="BM837" s="102"/>
      <c r="BN837" s="102"/>
      <c r="BO837" s="102"/>
      <c r="BP837" s="636"/>
      <c r="BQ837" s="636"/>
      <c r="BR837" s="636"/>
      <c r="BS837" s="636"/>
      <c r="BT837" s="636"/>
      <c r="BU837" s="636"/>
      <c r="BV837" s="636"/>
      <c r="BW837" s="636"/>
      <c r="BX837" s="636"/>
      <c r="BY837" s="636"/>
      <c r="BZ837" s="636"/>
      <c r="CA837" s="636"/>
      <c r="CB837" s="637"/>
      <c r="CC837" s="636"/>
      <c r="CD837" s="636"/>
      <c r="CE837" s="637"/>
      <c r="CF837" s="637"/>
      <c r="CG837" s="637"/>
      <c r="CH837" s="637"/>
      <c r="CI837" s="636"/>
      <c r="CJ837" s="636"/>
      <c r="CK837" s="637"/>
      <c r="CL837" s="637"/>
      <c r="CM837" s="637"/>
      <c r="CN837" s="705"/>
      <c r="CO837" s="88"/>
      <c r="CP837" s="88"/>
      <c r="CQ837" s="88"/>
      <c r="CR837" s="67"/>
      <c r="CS837" s="67"/>
      <c r="CT837" s="67"/>
      <c r="CU837" s="67"/>
      <c r="CV837" s="67"/>
      <c r="CW837" s="67"/>
      <c r="CX837" s="67"/>
      <c r="CY837" s="67"/>
      <c r="CZ837" s="67"/>
      <c r="DA837" s="67"/>
      <c r="DB837" s="67"/>
      <c r="DC837" s="67"/>
      <c r="DD837" s="67"/>
      <c r="DE837" s="67"/>
      <c r="DF837" s="67"/>
      <c r="DG837" s="67"/>
      <c r="DH837" s="67"/>
      <c r="DI837" s="67"/>
      <c r="DJ837" s="67"/>
      <c r="DK837" s="67"/>
      <c r="DL837" s="67"/>
      <c r="DM837" s="67"/>
      <c r="DN837" s="67"/>
      <c r="DO837" s="67"/>
      <c r="DP837" s="67"/>
      <c r="DQ837" s="67"/>
      <c r="DR837" s="67"/>
      <c r="DS837" s="67"/>
      <c r="DT837" s="67"/>
      <c r="DU837" s="67"/>
      <c r="DV837" s="67"/>
      <c r="DW837" s="67"/>
      <c r="DX837" s="67"/>
      <c r="DY837" s="67"/>
      <c r="DZ837" s="88"/>
      <c r="EA837" s="88"/>
      <c r="EB837" s="88"/>
      <c r="EC837" s="88"/>
      <c r="ED837" s="88"/>
      <c r="EE837" s="88"/>
      <c r="EF837" s="88"/>
      <c r="EG837" s="88"/>
    </row>
    <row r="838" spans="22:137" s="65" customFormat="1" x14ac:dyDescent="0.25">
      <c r="V838" s="631"/>
      <c r="AA838" s="632"/>
      <c r="AB838" s="632"/>
      <c r="AD838" s="632"/>
      <c r="AE838" s="633"/>
      <c r="AH838" s="634"/>
      <c r="AI838" s="634"/>
      <c r="AK838" s="632"/>
      <c r="AR838" s="632"/>
      <c r="AV838" s="632"/>
      <c r="AX838" s="632"/>
      <c r="BB838" s="632"/>
      <c r="BC838" s="632"/>
      <c r="BE838" s="632"/>
      <c r="BH838" s="67"/>
      <c r="BI838" s="635"/>
      <c r="BJ838" s="636"/>
      <c r="BK838" s="636"/>
      <c r="BL838" s="636"/>
      <c r="BM838" s="102"/>
      <c r="BN838" s="102"/>
      <c r="BO838" s="102"/>
      <c r="BP838" s="636"/>
      <c r="BQ838" s="636"/>
      <c r="BR838" s="636"/>
      <c r="BS838" s="636"/>
      <c r="BT838" s="636"/>
      <c r="BU838" s="636"/>
      <c r="BV838" s="636"/>
      <c r="BW838" s="636"/>
      <c r="BX838" s="636"/>
      <c r="BY838" s="636"/>
      <c r="BZ838" s="636"/>
      <c r="CA838" s="636"/>
      <c r="CB838" s="637"/>
      <c r="CC838" s="636"/>
      <c r="CD838" s="636"/>
      <c r="CE838" s="637"/>
      <c r="CF838" s="637"/>
      <c r="CG838" s="637"/>
      <c r="CH838" s="637"/>
      <c r="CI838" s="636"/>
      <c r="CJ838" s="636"/>
      <c r="CK838" s="637"/>
      <c r="CL838" s="637"/>
      <c r="CM838" s="637"/>
      <c r="CN838" s="705"/>
      <c r="CO838" s="88"/>
      <c r="CP838" s="88"/>
      <c r="CQ838" s="88"/>
      <c r="CR838" s="67"/>
      <c r="CS838" s="67"/>
      <c r="CT838" s="67"/>
      <c r="CU838" s="67"/>
      <c r="CV838" s="67"/>
      <c r="CW838" s="67"/>
      <c r="CX838" s="67"/>
      <c r="CY838" s="67"/>
      <c r="CZ838" s="67"/>
      <c r="DA838" s="67"/>
      <c r="DB838" s="67"/>
      <c r="DC838" s="67"/>
      <c r="DD838" s="67"/>
      <c r="DE838" s="67"/>
      <c r="DF838" s="67"/>
      <c r="DG838" s="67"/>
      <c r="DH838" s="67"/>
      <c r="DI838" s="67"/>
      <c r="DJ838" s="67"/>
      <c r="DK838" s="67"/>
      <c r="DL838" s="67"/>
      <c r="DM838" s="67"/>
      <c r="DN838" s="67"/>
      <c r="DO838" s="67"/>
      <c r="DP838" s="67"/>
      <c r="DQ838" s="67"/>
      <c r="DR838" s="67"/>
      <c r="DS838" s="67"/>
      <c r="DT838" s="67"/>
      <c r="DU838" s="67"/>
      <c r="DV838" s="67"/>
      <c r="DW838" s="67"/>
      <c r="DX838" s="67"/>
      <c r="DY838" s="67"/>
      <c r="DZ838" s="88"/>
      <c r="EA838" s="88"/>
      <c r="EB838" s="88"/>
      <c r="EC838" s="88"/>
      <c r="ED838" s="88"/>
      <c r="EE838" s="88"/>
      <c r="EF838" s="88"/>
      <c r="EG838" s="88"/>
    </row>
    <row r="839" spans="22:137" s="65" customFormat="1" x14ac:dyDescent="0.25">
      <c r="V839" s="631"/>
      <c r="AA839" s="632"/>
      <c r="AB839" s="632"/>
      <c r="AD839" s="632"/>
      <c r="AE839" s="633"/>
      <c r="AH839" s="634"/>
      <c r="AI839" s="634"/>
      <c r="AK839" s="632"/>
      <c r="AR839" s="632"/>
      <c r="AV839" s="632"/>
      <c r="AX839" s="632"/>
      <c r="BB839" s="632"/>
      <c r="BC839" s="632"/>
      <c r="BE839" s="632"/>
      <c r="BH839" s="67"/>
      <c r="BI839" s="635"/>
      <c r="BJ839" s="636"/>
      <c r="BK839" s="636"/>
      <c r="BL839" s="636"/>
      <c r="BM839" s="102"/>
      <c r="BN839" s="102"/>
      <c r="BO839" s="102"/>
      <c r="BP839" s="636"/>
      <c r="BQ839" s="636"/>
      <c r="BR839" s="636"/>
      <c r="BS839" s="636"/>
      <c r="BT839" s="636"/>
      <c r="BU839" s="636"/>
      <c r="BV839" s="636"/>
      <c r="BW839" s="636"/>
      <c r="BX839" s="636"/>
      <c r="BY839" s="636"/>
      <c r="BZ839" s="636"/>
      <c r="CA839" s="636"/>
      <c r="CB839" s="637"/>
      <c r="CC839" s="636"/>
      <c r="CD839" s="636"/>
      <c r="CE839" s="637"/>
      <c r="CF839" s="637"/>
      <c r="CG839" s="637"/>
      <c r="CH839" s="637"/>
      <c r="CI839" s="636"/>
      <c r="CJ839" s="636"/>
      <c r="CK839" s="637"/>
      <c r="CL839" s="637"/>
      <c r="CM839" s="637"/>
      <c r="CN839" s="705"/>
      <c r="CO839" s="88"/>
      <c r="CP839" s="88"/>
      <c r="CQ839" s="88"/>
      <c r="CR839" s="67"/>
      <c r="CS839" s="67"/>
      <c r="CT839" s="67"/>
      <c r="CU839" s="67"/>
      <c r="CV839" s="67"/>
      <c r="CW839" s="67"/>
      <c r="CX839" s="67"/>
      <c r="CY839" s="67"/>
      <c r="CZ839" s="67"/>
      <c r="DA839" s="67"/>
      <c r="DB839" s="67"/>
      <c r="DC839" s="67"/>
      <c r="DD839" s="67"/>
      <c r="DE839" s="67"/>
      <c r="DF839" s="67"/>
      <c r="DG839" s="67"/>
      <c r="DH839" s="67"/>
      <c r="DI839" s="67"/>
      <c r="DJ839" s="67"/>
      <c r="DK839" s="67"/>
      <c r="DL839" s="67"/>
      <c r="DM839" s="67"/>
      <c r="DN839" s="67"/>
      <c r="DO839" s="67"/>
      <c r="DP839" s="67"/>
      <c r="DQ839" s="67"/>
      <c r="DR839" s="67"/>
      <c r="DS839" s="67"/>
      <c r="DT839" s="67"/>
      <c r="DU839" s="67"/>
      <c r="DV839" s="67"/>
      <c r="DW839" s="67"/>
      <c r="DX839" s="67"/>
      <c r="DY839" s="67"/>
      <c r="DZ839" s="88"/>
      <c r="EA839" s="88"/>
      <c r="EB839" s="88"/>
      <c r="EC839" s="88"/>
      <c r="ED839" s="88"/>
      <c r="EE839" s="88"/>
      <c r="EF839" s="88"/>
      <c r="EG839" s="88"/>
    </row>
    <row r="840" spans="22:137" s="65" customFormat="1" x14ac:dyDescent="0.25">
      <c r="V840" s="631"/>
      <c r="AA840" s="632"/>
      <c r="AB840" s="632"/>
      <c r="AD840" s="632"/>
      <c r="AE840" s="633"/>
      <c r="AH840" s="634"/>
      <c r="AI840" s="634"/>
      <c r="AK840" s="632"/>
      <c r="AR840" s="632"/>
      <c r="AV840" s="632"/>
      <c r="AX840" s="632"/>
      <c r="BB840" s="632"/>
      <c r="BC840" s="632"/>
      <c r="BE840" s="632"/>
      <c r="BH840" s="67"/>
      <c r="BI840" s="635"/>
      <c r="BJ840" s="636"/>
      <c r="BK840" s="636"/>
      <c r="BL840" s="636"/>
      <c r="BM840" s="102"/>
      <c r="BN840" s="102"/>
      <c r="BO840" s="102"/>
      <c r="BP840" s="636"/>
      <c r="BQ840" s="636"/>
      <c r="BR840" s="636"/>
      <c r="BS840" s="636"/>
      <c r="BT840" s="636"/>
      <c r="BU840" s="636"/>
      <c r="BV840" s="636"/>
      <c r="BW840" s="636"/>
      <c r="BX840" s="636"/>
      <c r="BY840" s="636"/>
      <c r="BZ840" s="636"/>
      <c r="CA840" s="636"/>
      <c r="CB840" s="637"/>
      <c r="CC840" s="636"/>
      <c r="CD840" s="636"/>
      <c r="CE840" s="637"/>
      <c r="CF840" s="637"/>
      <c r="CG840" s="637"/>
      <c r="CH840" s="637"/>
      <c r="CI840" s="636"/>
      <c r="CJ840" s="636"/>
      <c r="CK840" s="637"/>
      <c r="CL840" s="637"/>
      <c r="CM840" s="637"/>
      <c r="CN840" s="705"/>
      <c r="CO840" s="88"/>
      <c r="CP840" s="88"/>
      <c r="CQ840" s="88"/>
      <c r="CR840" s="67"/>
      <c r="CS840" s="67"/>
      <c r="CT840" s="67"/>
      <c r="CU840" s="67"/>
      <c r="CV840" s="67"/>
      <c r="CW840" s="67"/>
      <c r="CX840" s="67"/>
      <c r="CY840" s="67"/>
      <c r="CZ840" s="67"/>
      <c r="DA840" s="67"/>
      <c r="DB840" s="67"/>
      <c r="DC840" s="67"/>
      <c r="DD840" s="67"/>
      <c r="DE840" s="67"/>
      <c r="DF840" s="67"/>
      <c r="DG840" s="67"/>
      <c r="DH840" s="67"/>
      <c r="DI840" s="67"/>
      <c r="DJ840" s="67"/>
      <c r="DK840" s="67"/>
      <c r="DL840" s="67"/>
      <c r="DM840" s="67"/>
      <c r="DN840" s="67"/>
      <c r="DO840" s="67"/>
      <c r="DP840" s="67"/>
      <c r="DQ840" s="67"/>
      <c r="DR840" s="67"/>
      <c r="DS840" s="67"/>
      <c r="DT840" s="67"/>
      <c r="DU840" s="67"/>
      <c r="DV840" s="67"/>
      <c r="DW840" s="67"/>
      <c r="DX840" s="67"/>
      <c r="DY840" s="67"/>
      <c r="DZ840" s="88"/>
      <c r="EA840" s="88"/>
      <c r="EB840" s="88"/>
      <c r="EC840" s="88"/>
      <c r="ED840" s="88"/>
      <c r="EE840" s="88"/>
      <c r="EF840" s="88"/>
      <c r="EG840" s="88"/>
    </row>
    <row r="841" spans="22:137" s="65" customFormat="1" x14ac:dyDescent="0.25">
      <c r="V841" s="631"/>
      <c r="AA841" s="632"/>
      <c r="AB841" s="632"/>
      <c r="AD841" s="632"/>
      <c r="AE841" s="633"/>
      <c r="AH841" s="634"/>
      <c r="AI841" s="634"/>
      <c r="AK841" s="632"/>
      <c r="AR841" s="632"/>
      <c r="AV841" s="632"/>
      <c r="AX841" s="632"/>
      <c r="BB841" s="632"/>
      <c r="BC841" s="632"/>
      <c r="BE841" s="632"/>
      <c r="BH841" s="67"/>
      <c r="BI841" s="635"/>
      <c r="BJ841" s="636"/>
      <c r="BK841" s="636"/>
      <c r="BL841" s="636"/>
      <c r="BM841" s="102"/>
      <c r="BN841" s="102"/>
      <c r="BO841" s="102"/>
      <c r="BP841" s="636"/>
      <c r="BQ841" s="636"/>
      <c r="BR841" s="636"/>
      <c r="BS841" s="636"/>
      <c r="BT841" s="636"/>
      <c r="BU841" s="636"/>
      <c r="BV841" s="636"/>
      <c r="BW841" s="636"/>
      <c r="BX841" s="636"/>
      <c r="BY841" s="636"/>
      <c r="BZ841" s="636"/>
      <c r="CA841" s="636"/>
      <c r="CB841" s="637"/>
      <c r="CC841" s="636"/>
      <c r="CD841" s="636"/>
      <c r="CE841" s="637"/>
      <c r="CF841" s="637"/>
      <c r="CG841" s="637"/>
      <c r="CH841" s="637"/>
      <c r="CI841" s="636"/>
      <c r="CJ841" s="636"/>
      <c r="CK841" s="637"/>
      <c r="CL841" s="637"/>
      <c r="CM841" s="637"/>
      <c r="CN841" s="705"/>
      <c r="CO841" s="88"/>
      <c r="CP841" s="88"/>
      <c r="CQ841" s="88"/>
      <c r="CR841" s="67"/>
      <c r="CS841" s="67"/>
      <c r="CT841" s="67"/>
      <c r="CU841" s="67"/>
      <c r="CV841" s="67"/>
      <c r="CW841" s="67"/>
      <c r="CX841" s="67"/>
      <c r="CY841" s="67"/>
      <c r="CZ841" s="67"/>
      <c r="DA841" s="67"/>
      <c r="DB841" s="67"/>
      <c r="DC841" s="67"/>
      <c r="DD841" s="67"/>
      <c r="DE841" s="67"/>
      <c r="DF841" s="67"/>
      <c r="DG841" s="67"/>
      <c r="DH841" s="67"/>
      <c r="DI841" s="67"/>
      <c r="DJ841" s="67"/>
      <c r="DK841" s="67"/>
      <c r="DL841" s="67"/>
      <c r="DM841" s="67"/>
      <c r="DN841" s="67"/>
      <c r="DO841" s="67"/>
      <c r="DP841" s="67"/>
      <c r="DQ841" s="67"/>
      <c r="DR841" s="67"/>
      <c r="DS841" s="67"/>
      <c r="DT841" s="67"/>
      <c r="DU841" s="67"/>
      <c r="DV841" s="67"/>
      <c r="DW841" s="67"/>
      <c r="DX841" s="67"/>
      <c r="DY841" s="67"/>
      <c r="DZ841" s="88"/>
      <c r="EA841" s="88"/>
      <c r="EB841" s="88"/>
      <c r="EC841" s="88"/>
      <c r="ED841" s="88"/>
      <c r="EE841" s="88"/>
      <c r="EF841" s="88"/>
      <c r="EG841" s="88"/>
    </row>
    <row r="842" spans="22:137" s="65" customFormat="1" x14ac:dyDescent="0.25">
      <c r="V842" s="631"/>
      <c r="AA842" s="632"/>
      <c r="AB842" s="632"/>
      <c r="AD842" s="632"/>
      <c r="AE842" s="633"/>
      <c r="AH842" s="634"/>
      <c r="AI842" s="634"/>
      <c r="AK842" s="632"/>
      <c r="AR842" s="632"/>
      <c r="AV842" s="632"/>
      <c r="AX842" s="632"/>
      <c r="BB842" s="632"/>
      <c r="BC842" s="632"/>
      <c r="BE842" s="632"/>
      <c r="BH842" s="67"/>
      <c r="BI842" s="635"/>
      <c r="BJ842" s="636"/>
      <c r="BK842" s="636"/>
      <c r="BL842" s="636"/>
      <c r="BM842" s="102"/>
      <c r="BN842" s="102"/>
      <c r="BO842" s="102"/>
      <c r="BP842" s="636"/>
      <c r="BQ842" s="636"/>
      <c r="BR842" s="636"/>
      <c r="BS842" s="636"/>
      <c r="BT842" s="636"/>
      <c r="BU842" s="636"/>
      <c r="BV842" s="636"/>
      <c r="BW842" s="636"/>
      <c r="BX842" s="636"/>
      <c r="BY842" s="636"/>
      <c r="BZ842" s="636"/>
      <c r="CA842" s="636"/>
      <c r="CB842" s="637"/>
      <c r="CC842" s="636"/>
      <c r="CD842" s="636"/>
      <c r="CE842" s="637"/>
      <c r="CF842" s="637"/>
      <c r="CG842" s="637"/>
      <c r="CH842" s="637"/>
      <c r="CI842" s="636"/>
      <c r="CJ842" s="636"/>
      <c r="CK842" s="637"/>
      <c r="CL842" s="637"/>
      <c r="CM842" s="637"/>
      <c r="CN842" s="705"/>
      <c r="CO842" s="88"/>
      <c r="CP842" s="88"/>
      <c r="CQ842" s="88"/>
      <c r="CR842" s="67"/>
      <c r="CS842" s="67"/>
      <c r="CT842" s="67"/>
      <c r="CU842" s="67"/>
      <c r="CV842" s="67"/>
      <c r="CW842" s="67"/>
      <c r="CX842" s="67"/>
      <c r="CY842" s="67"/>
      <c r="CZ842" s="67"/>
      <c r="DA842" s="67"/>
      <c r="DB842" s="67"/>
      <c r="DC842" s="67"/>
      <c r="DD842" s="67"/>
      <c r="DE842" s="67"/>
      <c r="DF842" s="67"/>
      <c r="DG842" s="67"/>
      <c r="DH842" s="67"/>
      <c r="DI842" s="67"/>
      <c r="DJ842" s="67"/>
      <c r="DK842" s="67"/>
      <c r="DL842" s="67"/>
      <c r="DM842" s="67"/>
      <c r="DN842" s="67"/>
      <c r="DO842" s="67"/>
      <c r="DP842" s="67"/>
      <c r="DQ842" s="67"/>
      <c r="DR842" s="67"/>
      <c r="DS842" s="67"/>
      <c r="DT842" s="67"/>
      <c r="DU842" s="67"/>
      <c r="DV842" s="67"/>
      <c r="DW842" s="67"/>
      <c r="DX842" s="67"/>
      <c r="DY842" s="67"/>
      <c r="DZ842" s="88"/>
      <c r="EA842" s="88"/>
      <c r="EB842" s="88"/>
      <c r="EC842" s="88"/>
      <c r="ED842" s="88"/>
      <c r="EE842" s="88"/>
      <c r="EF842" s="88"/>
      <c r="EG842" s="88"/>
    </row>
    <row r="843" spans="22:137" s="65" customFormat="1" x14ac:dyDescent="0.25">
      <c r="V843" s="631"/>
      <c r="AA843" s="632"/>
      <c r="AB843" s="632"/>
      <c r="AD843" s="632"/>
      <c r="AE843" s="633"/>
      <c r="AH843" s="634"/>
      <c r="AI843" s="634"/>
      <c r="AK843" s="632"/>
      <c r="AR843" s="632"/>
      <c r="AV843" s="632"/>
      <c r="AX843" s="632"/>
      <c r="BB843" s="632"/>
      <c r="BC843" s="632"/>
      <c r="BE843" s="632"/>
      <c r="BH843" s="67"/>
      <c r="BI843" s="635"/>
      <c r="BJ843" s="636"/>
      <c r="BK843" s="636"/>
      <c r="BL843" s="636"/>
      <c r="BM843" s="102"/>
      <c r="BN843" s="102"/>
      <c r="BO843" s="102"/>
      <c r="BP843" s="636"/>
      <c r="BQ843" s="636"/>
      <c r="BR843" s="636"/>
      <c r="BS843" s="636"/>
      <c r="BT843" s="636"/>
      <c r="BU843" s="636"/>
      <c r="BV843" s="636"/>
      <c r="BW843" s="636"/>
      <c r="BX843" s="636"/>
      <c r="BY843" s="636"/>
      <c r="BZ843" s="636"/>
      <c r="CA843" s="636"/>
      <c r="CB843" s="637"/>
      <c r="CC843" s="636"/>
      <c r="CD843" s="636"/>
      <c r="CE843" s="637"/>
      <c r="CF843" s="637"/>
      <c r="CG843" s="637"/>
      <c r="CH843" s="637"/>
      <c r="CI843" s="636"/>
      <c r="CJ843" s="636"/>
      <c r="CK843" s="637"/>
      <c r="CL843" s="637"/>
      <c r="CM843" s="637"/>
      <c r="CN843" s="705"/>
      <c r="CO843" s="88"/>
      <c r="CP843" s="88"/>
      <c r="CQ843" s="88"/>
      <c r="CR843" s="67"/>
      <c r="CS843" s="67"/>
      <c r="CT843" s="67"/>
      <c r="CU843" s="67"/>
      <c r="CV843" s="67"/>
      <c r="CW843" s="67"/>
      <c r="CX843" s="67"/>
      <c r="CY843" s="67"/>
      <c r="CZ843" s="67"/>
      <c r="DA843" s="67"/>
      <c r="DB843" s="67"/>
      <c r="DC843" s="67"/>
      <c r="DD843" s="67"/>
      <c r="DE843" s="67"/>
      <c r="DF843" s="67"/>
      <c r="DG843" s="67"/>
      <c r="DH843" s="67"/>
      <c r="DI843" s="67"/>
      <c r="DJ843" s="67"/>
      <c r="DK843" s="67"/>
      <c r="DL843" s="67"/>
      <c r="DM843" s="67"/>
      <c r="DN843" s="67"/>
      <c r="DO843" s="67"/>
      <c r="DP843" s="67"/>
      <c r="DQ843" s="67"/>
      <c r="DR843" s="67"/>
      <c r="DS843" s="67"/>
      <c r="DT843" s="67"/>
      <c r="DU843" s="67"/>
      <c r="DV843" s="67"/>
      <c r="DW843" s="67"/>
      <c r="DX843" s="67"/>
      <c r="DY843" s="67"/>
      <c r="DZ843" s="88"/>
      <c r="EA843" s="88"/>
      <c r="EB843" s="88"/>
      <c r="EC843" s="88"/>
      <c r="ED843" s="88"/>
      <c r="EE843" s="88"/>
      <c r="EF843" s="88"/>
      <c r="EG843" s="88"/>
    </row>
    <row r="844" spans="22:137" s="65" customFormat="1" x14ac:dyDescent="0.25">
      <c r="V844" s="631"/>
      <c r="AA844" s="632"/>
      <c r="AB844" s="632"/>
      <c r="AD844" s="632"/>
      <c r="AE844" s="633"/>
      <c r="AH844" s="634"/>
      <c r="AI844" s="634"/>
      <c r="AK844" s="632"/>
      <c r="AR844" s="632"/>
      <c r="AV844" s="632"/>
      <c r="AX844" s="632"/>
      <c r="BB844" s="632"/>
      <c r="BC844" s="632"/>
      <c r="BE844" s="632"/>
      <c r="BH844" s="67"/>
      <c r="BI844" s="635"/>
      <c r="BJ844" s="636"/>
      <c r="BK844" s="636"/>
      <c r="BL844" s="636"/>
      <c r="BM844" s="102"/>
      <c r="BN844" s="102"/>
      <c r="BO844" s="102"/>
      <c r="BP844" s="636"/>
      <c r="BQ844" s="636"/>
      <c r="BR844" s="636"/>
      <c r="BS844" s="636"/>
      <c r="BT844" s="636"/>
      <c r="BU844" s="636"/>
      <c r="BV844" s="636"/>
      <c r="BW844" s="636"/>
      <c r="BX844" s="636"/>
      <c r="BY844" s="636"/>
      <c r="BZ844" s="636"/>
      <c r="CA844" s="636"/>
      <c r="CB844" s="637"/>
      <c r="CC844" s="636"/>
      <c r="CD844" s="636"/>
      <c r="CE844" s="637"/>
      <c r="CF844" s="637"/>
      <c r="CG844" s="637"/>
      <c r="CH844" s="637"/>
      <c r="CI844" s="636"/>
      <c r="CJ844" s="636"/>
      <c r="CK844" s="637"/>
      <c r="CL844" s="637"/>
      <c r="CM844" s="637"/>
      <c r="CN844" s="705"/>
      <c r="CO844" s="88"/>
      <c r="CP844" s="88"/>
      <c r="CQ844" s="88"/>
      <c r="CR844" s="67"/>
      <c r="CS844" s="67"/>
      <c r="CT844" s="67"/>
      <c r="CU844" s="67"/>
      <c r="CV844" s="67"/>
      <c r="CW844" s="67"/>
      <c r="CX844" s="67"/>
      <c r="CY844" s="67"/>
      <c r="CZ844" s="67"/>
      <c r="DA844" s="67"/>
      <c r="DB844" s="67"/>
      <c r="DC844" s="67"/>
      <c r="DD844" s="67"/>
      <c r="DE844" s="67"/>
      <c r="DF844" s="67"/>
      <c r="DG844" s="67"/>
      <c r="DH844" s="67"/>
      <c r="DI844" s="67"/>
      <c r="DJ844" s="67"/>
      <c r="DK844" s="67"/>
      <c r="DL844" s="67"/>
      <c r="DM844" s="67"/>
      <c r="DN844" s="67"/>
      <c r="DO844" s="67"/>
      <c r="DP844" s="67"/>
      <c r="DQ844" s="67"/>
      <c r="DR844" s="67"/>
      <c r="DS844" s="67"/>
      <c r="DT844" s="67"/>
      <c r="DU844" s="67"/>
      <c r="DV844" s="67"/>
      <c r="DW844" s="67"/>
      <c r="DX844" s="67"/>
      <c r="DY844" s="67"/>
      <c r="DZ844" s="88"/>
      <c r="EA844" s="88"/>
      <c r="EB844" s="88"/>
      <c r="EC844" s="88"/>
      <c r="ED844" s="88"/>
      <c r="EE844" s="88"/>
      <c r="EF844" s="88"/>
      <c r="EG844" s="88"/>
    </row>
    <row r="845" spans="22:137" s="65" customFormat="1" x14ac:dyDescent="0.25">
      <c r="V845" s="631"/>
      <c r="AA845" s="632"/>
      <c r="AB845" s="632"/>
      <c r="AD845" s="632"/>
      <c r="AE845" s="633"/>
      <c r="AH845" s="634"/>
      <c r="AI845" s="634"/>
      <c r="AK845" s="632"/>
      <c r="AR845" s="632"/>
      <c r="AV845" s="632"/>
      <c r="AX845" s="632"/>
      <c r="BB845" s="632"/>
      <c r="BC845" s="632"/>
      <c r="BE845" s="632"/>
      <c r="BH845" s="67"/>
      <c r="BI845" s="635"/>
      <c r="BJ845" s="636"/>
      <c r="BK845" s="636"/>
      <c r="BL845" s="636"/>
      <c r="BM845" s="102"/>
      <c r="BN845" s="102"/>
      <c r="BO845" s="102"/>
      <c r="BP845" s="636"/>
      <c r="BQ845" s="636"/>
      <c r="BR845" s="636"/>
      <c r="BS845" s="636"/>
      <c r="BT845" s="636"/>
      <c r="BU845" s="636"/>
      <c r="BV845" s="636"/>
      <c r="BW845" s="636"/>
      <c r="BX845" s="636"/>
      <c r="BY845" s="636"/>
      <c r="BZ845" s="636"/>
      <c r="CA845" s="636"/>
      <c r="CB845" s="637"/>
      <c r="CC845" s="636"/>
      <c r="CD845" s="636"/>
      <c r="CE845" s="637"/>
      <c r="CF845" s="637"/>
      <c r="CG845" s="637"/>
      <c r="CH845" s="637"/>
      <c r="CI845" s="636"/>
      <c r="CJ845" s="636"/>
      <c r="CK845" s="637"/>
      <c r="CL845" s="637"/>
      <c r="CM845" s="637"/>
      <c r="CN845" s="705"/>
      <c r="CO845" s="88"/>
      <c r="CP845" s="88"/>
      <c r="CQ845" s="88"/>
      <c r="CR845" s="67"/>
      <c r="CS845" s="67"/>
      <c r="CT845" s="67"/>
      <c r="CU845" s="67"/>
      <c r="CV845" s="67"/>
      <c r="CW845" s="67"/>
      <c r="CX845" s="67"/>
      <c r="CY845" s="67"/>
      <c r="CZ845" s="67"/>
      <c r="DA845" s="67"/>
      <c r="DB845" s="67"/>
      <c r="DC845" s="67"/>
      <c r="DD845" s="67"/>
      <c r="DE845" s="67"/>
      <c r="DF845" s="67"/>
      <c r="DG845" s="67"/>
      <c r="DH845" s="67"/>
      <c r="DI845" s="67"/>
      <c r="DJ845" s="67"/>
      <c r="DK845" s="67"/>
      <c r="DL845" s="67"/>
      <c r="DM845" s="67"/>
      <c r="DN845" s="67"/>
      <c r="DO845" s="67"/>
      <c r="DP845" s="67"/>
      <c r="DQ845" s="67"/>
      <c r="DR845" s="67"/>
      <c r="DS845" s="67"/>
      <c r="DT845" s="67"/>
      <c r="DU845" s="67"/>
      <c r="DV845" s="67"/>
      <c r="DW845" s="67"/>
      <c r="DX845" s="67"/>
      <c r="DY845" s="67"/>
      <c r="DZ845" s="88"/>
      <c r="EA845" s="88"/>
      <c r="EB845" s="88"/>
      <c r="EC845" s="88"/>
      <c r="ED845" s="88"/>
      <c r="EE845" s="88"/>
      <c r="EF845" s="88"/>
      <c r="EG845" s="88"/>
    </row>
    <row r="846" spans="22:137" s="65" customFormat="1" x14ac:dyDescent="0.25">
      <c r="V846" s="631"/>
      <c r="AA846" s="632"/>
      <c r="AB846" s="632"/>
      <c r="AD846" s="632"/>
      <c r="AE846" s="633"/>
      <c r="AH846" s="634"/>
      <c r="AI846" s="634"/>
      <c r="AK846" s="632"/>
      <c r="AR846" s="632"/>
      <c r="AV846" s="632"/>
      <c r="AX846" s="632"/>
      <c r="BB846" s="632"/>
      <c r="BC846" s="632"/>
      <c r="BE846" s="632"/>
      <c r="BH846" s="67"/>
      <c r="BI846" s="635"/>
      <c r="BJ846" s="636"/>
      <c r="BK846" s="636"/>
      <c r="BL846" s="636"/>
      <c r="BM846" s="102"/>
      <c r="BN846" s="102"/>
      <c r="BO846" s="102"/>
      <c r="BP846" s="636"/>
      <c r="BQ846" s="636"/>
      <c r="BR846" s="636"/>
      <c r="BS846" s="636"/>
      <c r="BT846" s="636"/>
      <c r="BU846" s="636"/>
      <c r="BV846" s="636"/>
      <c r="BW846" s="636"/>
      <c r="BX846" s="636"/>
      <c r="BY846" s="636"/>
      <c r="BZ846" s="636"/>
      <c r="CA846" s="636"/>
      <c r="CB846" s="637"/>
      <c r="CC846" s="636"/>
      <c r="CD846" s="636"/>
      <c r="CE846" s="637"/>
      <c r="CF846" s="637"/>
      <c r="CG846" s="637"/>
      <c r="CH846" s="637"/>
      <c r="CI846" s="636"/>
      <c r="CJ846" s="636"/>
      <c r="CK846" s="637"/>
      <c r="CL846" s="637"/>
      <c r="CM846" s="637"/>
      <c r="CN846" s="705"/>
      <c r="CO846" s="88"/>
      <c r="CP846" s="88"/>
      <c r="CQ846" s="88"/>
      <c r="CR846" s="67"/>
      <c r="CS846" s="67"/>
      <c r="CT846" s="67"/>
      <c r="CU846" s="67"/>
      <c r="CV846" s="67"/>
      <c r="CW846" s="67"/>
      <c r="CX846" s="67"/>
      <c r="CY846" s="67"/>
      <c r="CZ846" s="67"/>
      <c r="DA846" s="67"/>
      <c r="DB846" s="67"/>
      <c r="DC846" s="67"/>
      <c r="DD846" s="67"/>
      <c r="DE846" s="67"/>
      <c r="DF846" s="67"/>
      <c r="DG846" s="67"/>
      <c r="DH846" s="67"/>
      <c r="DI846" s="67"/>
      <c r="DJ846" s="67"/>
      <c r="DK846" s="67"/>
      <c r="DL846" s="67"/>
      <c r="DM846" s="67"/>
      <c r="DN846" s="67"/>
      <c r="DO846" s="67"/>
      <c r="DP846" s="67"/>
      <c r="DQ846" s="67"/>
      <c r="DR846" s="67"/>
      <c r="DS846" s="67"/>
      <c r="DT846" s="67"/>
      <c r="DU846" s="67"/>
      <c r="DV846" s="67"/>
      <c r="DW846" s="67"/>
      <c r="DX846" s="67"/>
      <c r="DY846" s="67"/>
      <c r="DZ846" s="88"/>
      <c r="EA846" s="88"/>
      <c r="EB846" s="88"/>
      <c r="EC846" s="88"/>
      <c r="ED846" s="88"/>
      <c r="EE846" s="88"/>
      <c r="EF846" s="88"/>
      <c r="EG846" s="88"/>
    </row>
    <row r="847" spans="22:137" s="65" customFormat="1" x14ac:dyDescent="0.25">
      <c r="V847" s="631"/>
      <c r="AA847" s="632"/>
      <c r="AB847" s="632"/>
      <c r="AD847" s="632"/>
      <c r="AE847" s="633"/>
      <c r="AH847" s="634"/>
      <c r="AI847" s="634"/>
      <c r="AK847" s="632"/>
      <c r="AR847" s="632"/>
      <c r="AV847" s="632"/>
      <c r="AX847" s="632"/>
      <c r="BB847" s="632"/>
      <c r="BC847" s="632"/>
      <c r="BE847" s="632"/>
      <c r="BH847" s="67"/>
      <c r="BI847" s="635"/>
      <c r="BJ847" s="636"/>
      <c r="BK847" s="636"/>
      <c r="BL847" s="636"/>
      <c r="BM847" s="102"/>
      <c r="BN847" s="102"/>
      <c r="BO847" s="102"/>
      <c r="BP847" s="636"/>
      <c r="BQ847" s="636"/>
      <c r="BR847" s="636"/>
      <c r="BS847" s="636"/>
      <c r="BT847" s="636"/>
      <c r="BU847" s="636"/>
      <c r="BV847" s="636"/>
      <c r="BW847" s="636"/>
      <c r="BX847" s="636"/>
      <c r="BY847" s="636"/>
      <c r="BZ847" s="636"/>
      <c r="CA847" s="636"/>
      <c r="CB847" s="637"/>
      <c r="CC847" s="636"/>
      <c r="CD847" s="636"/>
      <c r="CE847" s="637"/>
      <c r="CF847" s="637"/>
      <c r="CG847" s="637"/>
      <c r="CH847" s="637"/>
      <c r="CI847" s="636"/>
      <c r="CJ847" s="636"/>
      <c r="CK847" s="637"/>
      <c r="CL847" s="637"/>
      <c r="CM847" s="637"/>
      <c r="CN847" s="705"/>
      <c r="CO847" s="88"/>
      <c r="CP847" s="88"/>
      <c r="CQ847" s="88"/>
      <c r="CR847" s="67"/>
      <c r="CS847" s="67"/>
      <c r="CT847" s="67"/>
      <c r="CU847" s="67"/>
      <c r="CV847" s="67"/>
      <c r="CW847" s="67"/>
      <c r="CX847" s="67"/>
      <c r="CY847" s="67"/>
      <c r="CZ847" s="67"/>
      <c r="DA847" s="67"/>
      <c r="DB847" s="67"/>
      <c r="DC847" s="67"/>
      <c r="DD847" s="67"/>
      <c r="DE847" s="67"/>
      <c r="DF847" s="67"/>
      <c r="DG847" s="67"/>
      <c r="DH847" s="67"/>
      <c r="DI847" s="67"/>
      <c r="DJ847" s="67"/>
      <c r="DK847" s="67"/>
      <c r="DL847" s="67"/>
      <c r="DM847" s="67"/>
      <c r="DN847" s="67"/>
      <c r="DO847" s="67"/>
      <c r="DP847" s="67"/>
      <c r="DQ847" s="67"/>
      <c r="DR847" s="67"/>
      <c r="DS847" s="67"/>
      <c r="DT847" s="67"/>
      <c r="DU847" s="67"/>
      <c r="DV847" s="67"/>
      <c r="DW847" s="67"/>
      <c r="DX847" s="67"/>
      <c r="DY847" s="67"/>
      <c r="DZ847" s="88"/>
      <c r="EA847" s="88"/>
      <c r="EB847" s="88"/>
      <c r="EC847" s="88"/>
      <c r="ED847" s="88"/>
      <c r="EE847" s="88"/>
      <c r="EF847" s="88"/>
      <c r="EG847" s="88"/>
    </row>
    <row r="848" spans="22:137" s="65" customFormat="1" x14ac:dyDescent="0.25">
      <c r="V848" s="631"/>
      <c r="AA848" s="632"/>
      <c r="AB848" s="632"/>
      <c r="AD848" s="632"/>
      <c r="AE848" s="633"/>
      <c r="AH848" s="634"/>
      <c r="AI848" s="634"/>
      <c r="AK848" s="632"/>
      <c r="AR848" s="632"/>
      <c r="AV848" s="632"/>
      <c r="AX848" s="632"/>
      <c r="BB848" s="632"/>
      <c r="BC848" s="632"/>
      <c r="BE848" s="632"/>
      <c r="BH848" s="67"/>
      <c r="BI848" s="635"/>
      <c r="BJ848" s="636"/>
      <c r="BK848" s="636"/>
      <c r="BL848" s="636"/>
      <c r="BM848" s="102"/>
      <c r="BN848" s="102"/>
      <c r="BO848" s="102"/>
      <c r="BP848" s="636"/>
      <c r="BQ848" s="636"/>
      <c r="BR848" s="636"/>
      <c r="BS848" s="636"/>
      <c r="BT848" s="636"/>
      <c r="BU848" s="636"/>
      <c r="BV848" s="636"/>
      <c r="BW848" s="636"/>
      <c r="BX848" s="636"/>
      <c r="BY848" s="636"/>
      <c r="BZ848" s="636"/>
      <c r="CA848" s="636"/>
      <c r="CB848" s="637"/>
      <c r="CC848" s="636"/>
      <c r="CD848" s="636"/>
      <c r="CE848" s="637"/>
      <c r="CF848" s="637"/>
      <c r="CG848" s="637"/>
      <c r="CH848" s="637"/>
      <c r="CI848" s="636"/>
      <c r="CJ848" s="636"/>
      <c r="CK848" s="637"/>
      <c r="CL848" s="637"/>
      <c r="CM848" s="637"/>
      <c r="CN848" s="705"/>
      <c r="CO848" s="88"/>
      <c r="CP848" s="88"/>
      <c r="CQ848" s="88"/>
      <c r="CR848" s="67"/>
      <c r="CS848" s="67"/>
      <c r="CT848" s="67"/>
      <c r="CU848" s="67"/>
      <c r="CV848" s="67"/>
      <c r="CW848" s="67"/>
      <c r="CX848" s="67"/>
      <c r="CY848" s="67"/>
      <c r="CZ848" s="67"/>
      <c r="DA848" s="67"/>
      <c r="DB848" s="67"/>
      <c r="DC848" s="67"/>
      <c r="DD848" s="67"/>
      <c r="DE848" s="67"/>
      <c r="DF848" s="67"/>
      <c r="DG848" s="67"/>
      <c r="DH848" s="67"/>
      <c r="DI848" s="67"/>
      <c r="DJ848" s="67"/>
      <c r="DK848" s="67"/>
      <c r="DL848" s="67"/>
      <c r="DM848" s="67"/>
      <c r="DN848" s="67"/>
      <c r="DO848" s="67"/>
      <c r="DP848" s="67"/>
      <c r="DQ848" s="67"/>
      <c r="DR848" s="67"/>
      <c r="DS848" s="67"/>
      <c r="DT848" s="67"/>
      <c r="DU848" s="67"/>
      <c r="DV848" s="67"/>
      <c r="DW848" s="67"/>
      <c r="DX848" s="67"/>
      <c r="DY848" s="67"/>
      <c r="DZ848" s="88"/>
      <c r="EA848" s="88"/>
      <c r="EB848" s="88"/>
      <c r="EC848" s="88"/>
      <c r="ED848" s="88"/>
      <c r="EE848" s="88"/>
      <c r="EF848" s="88"/>
      <c r="EG848" s="88"/>
    </row>
    <row r="849" spans="22:137" s="65" customFormat="1" x14ac:dyDescent="0.25">
      <c r="V849" s="631"/>
      <c r="AA849" s="632"/>
      <c r="AB849" s="632"/>
      <c r="AD849" s="632"/>
      <c r="AE849" s="633"/>
      <c r="AH849" s="634"/>
      <c r="AI849" s="634"/>
      <c r="AK849" s="632"/>
      <c r="AR849" s="632"/>
      <c r="AV849" s="632"/>
      <c r="AX849" s="632"/>
      <c r="BB849" s="632"/>
      <c r="BC849" s="632"/>
      <c r="BE849" s="632"/>
      <c r="BH849" s="67"/>
      <c r="BI849" s="635"/>
      <c r="BJ849" s="636"/>
      <c r="BK849" s="636"/>
      <c r="BL849" s="636"/>
      <c r="BM849" s="102"/>
      <c r="BN849" s="102"/>
      <c r="BO849" s="102"/>
      <c r="BP849" s="636"/>
      <c r="BQ849" s="636"/>
      <c r="BR849" s="636"/>
      <c r="BS849" s="636"/>
      <c r="BT849" s="636"/>
      <c r="BU849" s="636"/>
      <c r="BV849" s="636"/>
      <c r="BW849" s="636"/>
      <c r="BX849" s="636"/>
      <c r="BY849" s="636"/>
      <c r="BZ849" s="636"/>
      <c r="CA849" s="636"/>
      <c r="CB849" s="637"/>
      <c r="CC849" s="636"/>
      <c r="CD849" s="636"/>
      <c r="CE849" s="637"/>
      <c r="CF849" s="637"/>
      <c r="CG849" s="637"/>
      <c r="CH849" s="637"/>
      <c r="CI849" s="636"/>
      <c r="CJ849" s="636"/>
      <c r="CK849" s="637"/>
      <c r="CL849" s="637"/>
      <c r="CM849" s="637"/>
      <c r="CN849" s="705"/>
      <c r="CO849" s="88"/>
      <c r="CP849" s="88"/>
      <c r="CQ849" s="88"/>
      <c r="CR849" s="67"/>
      <c r="CS849" s="67"/>
      <c r="CT849" s="67"/>
      <c r="CU849" s="67"/>
      <c r="CV849" s="67"/>
      <c r="CW849" s="67"/>
      <c r="CX849" s="67"/>
      <c r="CY849" s="67"/>
      <c r="CZ849" s="67"/>
      <c r="DA849" s="67"/>
      <c r="DB849" s="67"/>
      <c r="DC849" s="67"/>
      <c r="DD849" s="67"/>
      <c r="DE849" s="67"/>
      <c r="DF849" s="67"/>
      <c r="DG849" s="67"/>
      <c r="DH849" s="67"/>
      <c r="DI849" s="67"/>
      <c r="DJ849" s="67"/>
      <c r="DK849" s="67"/>
      <c r="DL849" s="67"/>
      <c r="DM849" s="67"/>
      <c r="DN849" s="67"/>
      <c r="DO849" s="67"/>
      <c r="DP849" s="67"/>
      <c r="DQ849" s="67"/>
      <c r="DR849" s="67"/>
      <c r="DS849" s="67"/>
      <c r="DT849" s="67"/>
      <c r="DU849" s="67"/>
      <c r="DV849" s="67"/>
      <c r="DW849" s="67"/>
      <c r="DX849" s="67"/>
      <c r="DY849" s="67"/>
      <c r="DZ849" s="88"/>
      <c r="EA849" s="88"/>
      <c r="EB849" s="88"/>
      <c r="EC849" s="88"/>
      <c r="ED849" s="88"/>
      <c r="EE849" s="88"/>
      <c r="EF849" s="88"/>
      <c r="EG849" s="88"/>
    </row>
    <row r="850" spans="22:137" s="65" customFormat="1" x14ac:dyDescent="0.25">
      <c r="V850" s="631"/>
      <c r="AA850" s="632"/>
      <c r="AB850" s="632"/>
      <c r="AD850" s="632"/>
      <c r="AE850" s="633"/>
      <c r="AH850" s="634"/>
      <c r="AI850" s="634"/>
      <c r="AK850" s="632"/>
      <c r="AR850" s="632"/>
      <c r="AV850" s="632"/>
      <c r="AX850" s="632"/>
      <c r="BB850" s="632"/>
      <c r="BC850" s="632"/>
      <c r="BE850" s="632"/>
      <c r="BH850" s="67"/>
      <c r="BI850" s="635"/>
      <c r="BJ850" s="636"/>
      <c r="BK850" s="636"/>
      <c r="BL850" s="636"/>
      <c r="BM850" s="102"/>
      <c r="BN850" s="102"/>
      <c r="BO850" s="102"/>
      <c r="BP850" s="636"/>
      <c r="BQ850" s="636"/>
      <c r="BR850" s="636"/>
      <c r="BS850" s="636"/>
      <c r="BT850" s="636"/>
      <c r="BU850" s="636"/>
      <c r="BV850" s="636"/>
      <c r="BW850" s="636"/>
      <c r="BX850" s="636"/>
      <c r="BY850" s="636"/>
      <c r="BZ850" s="636"/>
      <c r="CA850" s="636"/>
      <c r="CB850" s="637"/>
      <c r="CC850" s="636"/>
      <c r="CD850" s="636"/>
      <c r="CE850" s="637"/>
      <c r="CF850" s="637"/>
      <c r="CG850" s="637"/>
      <c r="CH850" s="637"/>
      <c r="CI850" s="636"/>
      <c r="CJ850" s="636"/>
      <c r="CK850" s="637"/>
      <c r="CL850" s="637"/>
      <c r="CM850" s="637"/>
      <c r="CN850" s="705"/>
      <c r="CO850" s="88"/>
      <c r="CP850" s="88"/>
      <c r="CQ850" s="88"/>
      <c r="CR850" s="67"/>
      <c r="CS850" s="67"/>
      <c r="CT850" s="67"/>
      <c r="CU850" s="67"/>
      <c r="CV850" s="67"/>
      <c r="CW850" s="67"/>
      <c r="CX850" s="67"/>
      <c r="CY850" s="67"/>
      <c r="CZ850" s="67"/>
      <c r="DA850" s="67"/>
      <c r="DB850" s="67"/>
      <c r="DC850" s="67"/>
      <c r="DD850" s="67"/>
      <c r="DE850" s="67"/>
      <c r="DF850" s="67"/>
      <c r="DG850" s="67"/>
      <c r="DH850" s="67"/>
      <c r="DI850" s="67"/>
      <c r="DJ850" s="67"/>
      <c r="DK850" s="67"/>
      <c r="DL850" s="67"/>
      <c r="DM850" s="67"/>
      <c r="DN850" s="67"/>
      <c r="DO850" s="67"/>
      <c r="DP850" s="67"/>
      <c r="DQ850" s="67"/>
      <c r="DR850" s="67"/>
      <c r="DS850" s="67"/>
      <c r="DT850" s="67"/>
      <c r="DU850" s="67"/>
      <c r="DV850" s="67"/>
      <c r="DW850" s="67"/>
      <c r="DX850" s="67"/>
      <c r="DY850" s="67"/>
      <c r="DZ850" s="88"/>
      <c r="EA850" s="88"/>
      <c r="EB850" s="88"/>
      <c r="EC850" s="88"/>
      <c r="ED850" s="88"/>
      <c r="EE850" s="88"/>
      <c r="EF850" s="88"/>
      <c r="EG850" s="88"/>
    </row>
    <row r="851" spans="22:137" s="65" customFormat="1" x14ac:dyDescent="0.25">
      <c r="V851" s="631"/>
      <c r="AA851" s="632"/>
      <c r="AB851" s="632"/>
      <c r="AD851" s="632"/>
      <c r="AE851" s="633"/>
      <c r="AH851" s="634"/>
      <c r="AI851" s="634"/>
      <c r="AK851" s="632"/>
      <c r="AR851" s="632"/>
      <c r="AV851" s="632"/>
      <c r="AX851" s="632"/>
      <c r="BB851" s="632"/>
      <c r="BC851" s="632"/>
      <c r="BE851" s="632"/>
      <c r="BH851" s="67"/>
      <c r="BI851" s="635"/>
      <c r="BJ851" s="636"/>
      <c r="BK851" s="636"/>
      <c r="BL851" s="636"/>
      <c r="BM851" s="102"/>
      <c r="BN851" s="102"/>
      <c r="BO851" s="102"/>
      <c r="BP851" s="636"/>
      <c r="BQ851" s="636"/>
      <c r="BR851" s="636"/>
      <c r="BS851" s="636"/>
      <c r="BT851" s="636"/>
      <c r="BU851" s="636"/>
      <c r="BV851" s="636"/>
      <c r="BW851" s="636"/>
      <c r="BX851" s="636"/>
      <c r="BY851" s="636"/>
      <c r="BZ851" s="636"/>
      <c r="CA851" s="636"/>
      <c r="CB851" s="637"/>
      <c r="CC851" s="636"/>
      <c r="CD851" s="636"/>
      <c r="CE851" s="637"/>
      <c r="CF851" s="637"/>
      <c r="CG851" s="637"/>
      <c r="CH851" s="637"/>
      <c r="CI851" s="636"/>
      <c r="CJ851" s="636"/>
      <c r="CK851" s="637"/>
      <c r="CL851" s="637"/>
      <c r="CM851" s="637"/>
      <c r="CN851" s="705"/>
      <c r="CO851" s="88"/>
      <c r="CP851" s="88"/>
      <c r="CQ851" s="88"/>
      <c r="CR851" s="67"/>
      <c r="CS851" s="67"/>
      <c r="CT851" s="67"/>
      <c r="CU851" s="67"/>
      <c r="CV851" s="67"/>
      <c r="CW851" s="67"/>
      <c r="CX851" s="67"/>
      <c r="CY851" s="67"/>
      <c r="CZ851" s="67"/>
      <c r="DA851" s="67"/>
      <c r="DB851" s="67"/>
      <c r="DC851" s="67"/>
      <c r="DD851" s="67"/>
      <c r="DE851" s="67"/>
      <c r="DF851" s="67"/>
      <c r="DG851" s="67"/>
      <c r="DH851" s="67"/>
      <c r="DI851" s="67"/>
      <c r="DJ851" s="67"/>
      <c r="DK851" s="67"/>
      <c r="DL851" s="67"/>
      <c r="DM851" s="67"/>
      <c r="DN851" s="67"/>
      <c r="DO851" s="67"/>
      <c r="DP851" s="67"/>
      <c r="DQ851" s="67"/>
      <c r="DR851" s="67"/>
      <c r="DS851" s="67"/>
      <c r="DT851" s="67"/>
      <c r="DU851" s="67"/>
      <c r="DV851" s="67"/>
      <c r="DW851" s="67"/>
      <c r="DX851" s="67"/>
      <c r="DY851" s="67"/>
      <c r="DZ851" s="88"/>
      <c r="EA851" s="88"/>
      <c r="EB851" s="88"/>
      <c r="EC851" s="88"/>
      <c r="ED851" s="88"/>
      <c r="EE851" s="88"/>
      <c r="EF851" s="88"/>
      <c r="EG851" s="88"/>
    </row>
    <row r="852" spans="22:137" s="65" customFormat="1" x14ac:dyDescent="0.25">
      <c r="V852" s="631"/>
      <c r="AA852" s="632"/>
      <c r="AB852" s="632"/>
      <c r="AD852" s="632"/>
      <c r="AE852" s="633"/>
      <c r="AH852" s="634"/>
      <c r="AI852" s="634"/>
      <c r="AK852" s="632"/>
      <c r="AR852" s="632"/>
      <c r="AV852" s="632"/>
      <c r="AX852" s="632"/>
      <c r="BB852" s="632"/>
      <c r="BC852" s="632"/>
      <c r="BE852" s="632"/>
      <c r="BH852" s="67"/>
      <c r="BI852" s="635"/>
      <c r="BJ852" s="636"/>
      <c r="BK852" s="636"/>
      <c r="BL852" s="636"/>
      <c r="BM852" s="102"/>
      <c r="BN852" s="102"/>
      <c r="BO852" s="102"/>
      <c r="BP852" s="636"/>
      <c r="BQ852" s="636"/>
      <c r="BR852" s="636"/>
      <c r="BS852" s="636"/>
      <c r="BT852" s="636"/>
      <c r="BU852" s="636"/>
      <c r="BV852" s="636"/>
      <c r="BW852" s="636"/>
      <c r="BX852" s="636"/>
      <c r="BY852" s="636"/>
      <c r="BZ852" s="636"/>
      <c r="CA852" s="636"/>
      <c r="CB852" s="637"/>
      <c r="CC852" s="636"/>
      <c r="CD852" s="636"/>
      <c r="CE852" s="637"/>
      <c r="CF852" s="637"/>
      <c r="CG852" s="637"/>
      <c r="CH852" s="637"/>
      <c r="CI852" s="636"/>
      <c r="CJ852" s="636"/>
      <c r="CK852" s="637"/>
      <c r="CL852" s="637"/>
      <c r="CM852" s="637"/>
      <c r="CN852" s="705"/>
      <c r="CO852" s="88"/>
      <c r="CP852" s="88"/>
      <c r="CQ852" s="88"/>
      <c r="CR852" s="67"/>
      <c r="CS852" s="67"/>
      <c r="CT852" s="67"/>
      <c r="CU852" s="67"/>
      <c r="CV852" s="67"/>
      <c r="CW852" s="67"/>
      <c r="CX852" s="67"/>
      <c r="CY852" s="67"/>
      <c r="CZ852" s="67"/>
      <c r="DA852" s="67"/>
      <c r="DB852" s="67"/>
      <c r="DC852" s="67"/>
      <c r="DD852" s="67"/>
      <c r="DE852" s="67"/>
      <c r="DF852" s="67"/>
      <c r="DG852" s="67"/>
      <c r="DH852" s="67"/>
      <c r="DI852" s="67"/>
      <c r="DJ852" s="67"/>
      <c r="DK852" s="67"/>
      <c r="DL852" s="67"/>
      <c r="DM852" s="67"/>
      <c r="DN852" s="67"/>
      <c r="DO852" s="67"/>
      <c r="DP852" s="67"/>
      <c r="DQ852" s="67"/>
      <c r="DR852" s="67"/>
      <c r="DS852" s="67"/>
      <c r="DT852" s="67"/>
      <c r="DU852" s="67"/>
      <c r="DV852" s="67"/>
      <c r="DW852" s="67"/>
      <c r="DX852" s="67"/>
      <c r="DY852" s="67"/>
      <c r="DZ852" s="88"/>
      <c r="EA852" s="88"/>
      <c r="EB852" s="88"/>
      <c r="EC852" s="88"/>
      <c r="ED852" s="88"/>
      <c r="EE852" s="88"/>
      <c r="EF852" s="88"/>
      <c r="EG852" s="88"/>
    </row>
    <row r="853" spans="22:137" s="65" customFormat="1" x14ac:dyDescent="0.25">
      <c r="V853" s="631"/>
      <c r="AA853" s="632"/>
      <c r="AB853" s="632"/>
      <c r="AD853" s="632"/>
      <c r="AE853" s="633"/>
      <c r="AH853" s="634"/>
      <c r="AI853" s="634"/>
      <c r="AK853" s="632"/>
      <c r="AR853" s="632"/>
      <c r="AV853" s="632"/>
      <c r="AX853" s="632"/>
      <c r="BB853" s="632"/>
      <c r="BC853" s="632"/>
      <c r="BE853" s="632"/>
      <c r="BH853" s="67"/>
      <c r="BI853" s="635"/>
      <c r="BJ853" s="636"/>
      <c r="BK853" s="636"/>
      <c r="BL853" s="636"/>
      <c r="BM853" s="102"/>
      <c r="BN853" s="102"/>
      <c r="BO853" s="102"/>
      <c r="BP853" s="636"/>
      <c r="BQ853" s="636"/>
      <c r="BR853" s="636"/>
      <c r="BS853" s="636"/>
      <c r="BT853" s="636"/>
      <c r="BU853" s="636"/>
      <c r="BV853" s="636"/>
      <c r="BW853" s="636"/>
      <c r="BX853" s="636"/>
      <c r="BY853" s="636"/>
      <c r="BZ853" s="636"/>
      <c r="CA853" s="636"/>
      <c r="CB853" s="637"/>
      <c r="CC853" s="636"/>
      <c r="CD853" s="636"/>
      <c r="CE853" s="637"/>
      <c r="CF853" s="637"/>
      <c r="CG853" s="637"/>
      <c r="CH853" s="637"/>
      <c r="CI853" s="636"/>
      <c r="CJ853" s="636"/>
      <c r="CK853" s="637"/>
      <c r="CL853" s="637"/>
      <c r="CM853" s="637"/>
      <c r="CN853" s="705"/>
      <c r="CO853" s="88"/>
      <c r="CP853" s="88"/>
      <c r="CQ853" s="88"/>
      <c r="CR853" s="67"/>
      <c r="CS853" s="67"/>
      <c r="CT853" s="67"/>
      <c r="CU853" s="67"/>
      <c r="CV853" s="67"/>
      <c r="CW853" s="67"/>
      <c r="CX853" s="67"/>
      <c r="CY853" s="67"/>
      <c r="CZ853" s="67"/>
      <c r="DA853" s="67"/>
      <c r="DB853" s="67"/>
      <c r="DC853" s="67"/>
      <c r="DD853" s="67"/>
      <c r="DE853" s="67"/>
      <c r="DF853" s="67"/>
      <c r="DG853" s="67"/>
      <c r="DH853" s="67"/>
      <c r="DI853" s="67"/>
      <c r="DJ853" s="67"/>
      <c r="DK853" s="67"/>
      <c r="DL853" s="67"/>
      <c r="DM853" s="67"/>
      <c r="DN853" s="67"/>
      <c r="DO853" s="67"/>
      <c r="DP853" s="67"/>
      <c r="DQ853" s="67"/>
      <c r="DR853" s="67"/>
      <c r="DS853" s="67"/>
      <c r="DT853" s="67"/>
      <c r="DU853" s="67"/>
      <c r="DV853" s="67"/>
      <c r="DW853" s="67"/>
      <c r="DX853" s="67"/>
      <c r="DY853" s="67"/>
      <c r="DZ853" s="88"/>
      <c r="EA853" s="88"/>
      <c r="EB853" s="88"/>
      <c r="EC853" s="88"/>
      <c r="ED853" s="88"/>
      <c r="EE853" s="88"/>
      <c r="EF853" s="88"/>
      <c r="EG853" s="88"/>
    </row>
    <row r="854" spans="22:137" s="65" customFormat="1" x14ac:dyDescent="0.25">
      <c r="V854" s="631"/>
      <c r="AA854" s="632"/>
      <c r="AB854" s="632"/>
      <c r="AD854" s="632"/>
      <c r="AE854" s="633"/>
      <c r="AH854" s="634"/>
      <c r="AI854" s="634"/>
      <c r="AK854" s="632"/>
      <c r="AR854" s="632"/>
      <c r="AV854" s="632"/>
      <c r="AX854" s="632"/>
      <c r="BB854" s="632"/>
      <c r="BC854" s="632"/>
      <c r="BE854" s="632"/>
      <c r="BH854" s="67"/>
      <c r="BI854" s="635"/>
      <c r="BJ854" s="636"/>
      <c r="BK854" s="636"/>
      <c r="BL854" s="636"/>
      <c r="BM854" s="102"/>
      <c r="BN854" s="102"/>
      <c r="BO854" s="102"/>
      <c r="BP854" s="636"/>
      <c r="BQ854" s="636"/>
      <c r="BR854" s="636"/>
      <c r="BS854" s="636"/>
      <c r="BT854" s="636"/>
      <c r="BU854" s="636"/>
      <c r="BV854" s="636"/>
      <c r="BW854" s="636"/>
      <c r="BX854" s="636"/>
      <c r="BY854" s="636"/>
      <c r="BZ854" s="636"/>
      <c r="CA854" s="636"/>
      <c r="CB854" s="637"/>
      <c r="CC854" s="636"/>
      <c r="CD854" s="636"/>
      <c r="CE854" s="637"/>
      <c r="CF854" s="637"/>
      <c r="CG854" s="637"/>
      <c r="CH854" s="637"/>
      <c r="CI854" s="636"/>
      <c r="CJ854" s="636"/>
      <c r="CK854" s="637"/>
      <c r="CL854" s="637"/>
      <c r="CM854" s="637"/>
      <c r="CN854" s="705"/>
      <c r="CO854" s="88"/>
      <c r="CP854" s="88"/>
      <c r="CQ854" s="88"/>
      <c r="CR854" s="67"/>
      <c r="CS854" s="67"/>
      <c r="CT854" s="67"/>
      <c r="CU854" s="67"/>
      <c r="CV854" s="67"/>
      <c r="CW854" s="67"/>
      <c r="CX854" s="67"/>
      <c r="CY854" s="67"/>
      <c r="CZ854" s="67"/>
      <c r="DA854" s="67"/>
      <c r="DB854" s="67"/>
      <c r="DC854" s="67"/>
      <c r="DD854" s="67"/>
      <c r="DE854" s="67"/>
      <c r="DF854" s="67"/>
      <c r="DG854" s="67"/>
      <c r="DH854" s="67"/>
      <c r="DI854" s="67"/>
      <c r="DJ854" s="67"/>
      <c r="DK854" s="67"/>
      <c r="DL854" s="67"/>
      <c r="DM854" s="67"/>
      <c r="DN854" s="67"/>
      <c r="DO854" s="67"/>
      <c r="DP854" s="67"/>
      <c r="DQ854" s="67"/>
      <c r="DR854" s="67"/>
      <c r="DS854" s="67"/>
      <c r="DT854" s="67"/>
      <c r="DU854" s="67"/>
      <c r="DV854" s="67"/>
      <c r="DW854" s="67"/>
      <c r="DX854" s="67"/>
      <c r="DY854" s="67"/>
      <c r="DZ854" s="88"/>
      <c r="EA854" s="88"/>
      <c r="EB854" s="88"/>
      <c r="EC854" s="88"/>
      <c r="ED854" s="88"/>
      <c r="EE854" s="88"/>
      <c r="EF854" s="88"/>
      <c r="EG854" s="88"/>
    </row>
    <row r="855" spans="22:137" s="65" customFormat="1" x14ac:dyDescent="0.25">
      <c r="V855" s="631"/>
      <c r="AA855" s="632"/>
      <c r="AB855" s="632"/>
      <c r="AD855" s="632"/>
      <c r="AE855" s="633"/>
      <c r="AH855" s="634"/>
      <c r="AI855" s="634"/>
      <c r="AK855" s="632"/>
      <c r="AR855" s="632"/>
      <c r="AV855" s="632"/>
      <c r="AX855" s="632"/>
      <c r="BB855" s="632"/>
      <c r="BC855" s="632"/>
      <c r="BE855" s="632"/>
      <c r="BH855" s="67"/>
      <c r="BI855" s="635"/>
      <c r="BJ855" s="636"/>
      <c r="BK855" s="636"/>
      <c r="BL855" s="636"/>
      <c r="BM855" s="102"/>
      <c r="BN855" s="102"/>
      <c r="BO855" s="102"/>
      <c r="BP855" s="636"/>
      <c r="BQ855" s="636"/>
      <c r="BR855" s="636"/>
      <c r="BS855" s="636"/>
      <c r="BT855" s="636"/>
      <c r="BU855" s="636"/>
      <c r="BV855" s="636"/>
      <c r="BW855" s="636"/>
      <c r="BX855" s="636"/>
      <c r="BY855" s="636"/>
      <c r="BZ855" s="636"/>
      <c r="CA855" s="636"/>
      <c r="CB855" s="637"/>
      <c r="CC855" s="636"/>
      <c r="CD855" s="636"/>
      <c r="CE855" s="637"/>
      <c r="CF855" s="637"/>
      <c r="CG855" s="637"/>
      <c r="CH855" s="637"/>
      <c r="CI855" s="636"/>
      <c r="CJ855" s="636"/>
      <c r="CK855" s="637"/>
      <c r="CL855" s="637"/>
      <c r="CM855" s="637"/>
      <c r="CN855" s="705"/>
      <c r="CO855" s="88"/>
      <c r="CP855" s="88"/>
      <c r="CQ855" s="88"/>
      <c r="CR855" s="67"/>
      <c r="CS855" s="67"/>
      <c r="CT855" s="67"/>
      <c r="CU855" s="67"/>
      <c r="CV855" s="67"/>
      <c r="CW855" s="67"/>
      <c r="CX855" s="67"/>
      <c r="CY855" s="67"/>
      <c r="CZ855" s="67"/>
      <c r="DA855" s="67"/>
      <c r="DB855" s="67"/>
      <c r="DC855" s="67"/>
      <c r="DD855" s="67"/>
      <c r="DE855" s="67"/>
      <c r="DF855" s="67"/>
      <c r="DG855" s="67"/>
      <c r="DH855" s="67"/>
      <c r="DI855" s="67"/>
      <c r="DJ855" s="67"/>
      <c r="DK855" s="67"/>
      <c r="DL855" s="67"/>
      <c r="DM855" s="67"/>
      <c r="DN855" s="67"/>
      <c r="DO855" s="67"/>
      <c r="DP855" s="67"/>
      <c r="DQ855" s="67"/>
      <c r="DR855" s="67"/>
      <c r="DS855" s="67"/>
      <c r="DT855" s="67"/>
      <c r="DU855" s="67"/>
      <c r="DV855" s="67"/>
      <c r="DW855" s="67"/>
      <c r="DX855" s="67"/>
      <c r="DY855" s="67"/>
      <c r="DZ855" s="88"/>
      <c r="EA855" s="88"/>
      <c r="EB855" s="88"/>
      <c r="EC855" s="88"/>
      <c r="ED855" s="88"/>
      <c r="EE855" s="88"/>
      <c r="EF855" s="88"/>
      <c r="EG855" s="88"/>
    </row>
    <row r="856" spans="22:137" s="65" customFormat="1" x14ac:dyDescent="0.25">
      <c r="V856" s="631"/>
      <c r="AA856" s="632"/>
      <c r="AB856" s="632"/>
      <c r="AD856" s="632"/>
      <c r="AE856" s="633"/>
      <c r="AH856" s="634"/>
      <c r="AI856" s="634"/>
      <c r="AK856" s="632"/>
      <c r="AR856" s="632"/>
      <c r="AV856" s="632"/>
      <c r="AX856" s="632"/>
      <c r="BB856" s="632"/>
      <c r="BC856" s="632"/>
      <c r="BE856" s="632"/>
      <c r="BH856" s="67"/>
      <c r="BI856" s="635"/>
      <c r="BJ856" s="636"/>
      <c r="BK856" s="636"/>
      <c r="BL856" s="636"/>
      <c r="BM856" s="102"/>
      <c r="BN856" s="102"/>
      <c r="BO856" s="102"/>
      <c r="BP856" s="636"/>
      <c r="BQ856" s="636"/>
      <c r="BR856" s="636"/>
      <c r="BS856" s="636"/>
      <c r="BT856" s="636"/>
      <c r="BU856" s="636"/>
      <c r="BV856" s="636"/>
      <c r="BW856" s="636"/>
      <c r="BX856" s="636"/>
      <c r="BY856" s="636"/>
      <c r="BZ856" s="636"/>
      <c r="CA856" s="636"/>
      <c r="CB856" s="637"/>
      <c r="CC856" s="636"/>
      <c r="CD856" s="636"/>
      <c r="CE856" s="637"/>
      <c r="CF856" s="637"/>
      <c r="CG856" s="637"/>
      <c r="CH856" s="637"/>
      <c r="CI856" s="636"/>
      <c r="CJ856" s="636"/>
      <c r="CK856" s="637"/>
      <c r="CL856" s="637"/>
      <c r="CM856" s="637"/>
      <c r="CN856" s="705"/>
      <c r="CO856" s="88"/>
      <c r="CP856" s="88"/>
      <c r="CQ856" s="88"/>
      <c r="CR856" s="67"/>
      <c r="CS856" s="67"/>
      <c r="CT856" s="67"/>
      <c r="CU856" s="67"/>
      <c r="CV856" s="67"/>
      <c r="CW856" s="67"/>
      <c r="CX856" s="67"/>
      <c r="CY856" s="67"/>
      <c r="CZ856" s="67"/>
      <c r="DA856" s="67"/>
      <c r="DB856" s="67"/>
      <c r="DC856" s="67"/>
      <c r="DD856" s="67"/>
      <c r="DE856" s="67"/>
      <c r="DF856" s="67"/>
      <c r="DG856" s="67"/>
      <c r="DH856" s="67"/>
      <c r="DI856" s="67"/>
      <c r="DJ856" s="67"/>
      <c r="DK856" s="67"/>
      <c r="DL856" s="67"/>
      <c r="DM856" s="67"/>
      <c r="DN856" s="67"/>
      <c r="DO856" s="67"/>
      <c r="DP856" s="67"/>
      <c r="DQ856" s="67"/>
      <c r="DR856" s="67"/>
      <c r="DS856" s="67"/>
      <c r="DT856" s="67"/>
      <c r="DU856" s="67"/>
      <c r="DV856" s="67"/>
      <c r="DW856" s="67"/>
      <c r="DX856" s="67"/>
      <c r="DY856" s="67"/>
      <c r="DZ856" s="88"/>
      <c r="EA856" s="88"/>
      <c r="EB856" s="88"/>
      <c r="EC856" s="88"/>
      <c r="ED856" s="88"/>
      <c r="EE856" s="88"/>
      <c r="EF856" s="88"/>
      <c r="EG856" s="88"/>
    </row>
    <row r="857" spans="22:137" s="65" customFormat="1" x14ac:dyDescent="0.25">
      <c r="V857" s="631"/>
      <c r="AA857" s="632"/>
      <c r="AB857" s="632"/>
      <c r="AD857" s="632"/>
      <c r="AE857" s="633"/>
      <c r="AH857" s="634"/>
      <c r="AI857" s="634"/>
      <c r="AK857" s="632"/>
      <c r="AR857" s="632"/>
      <c r="AV857" s="632"/>
      <c r="AX857" s="632"/>
      <c r="BB857" s="632"/>
      <c r="BC857" s="632"/>
      <c r="BE857" s="632"/>
      <c r="BH857" s="67"/>
      <c r="BI857" s="635"/>
      <c r="BJ857" s="636"/>
      <c r="BK857" s="636"/>
      <c r="BL857" s="636"/>
      <c r="BM857" s="102"/>
      <c r="BN857" s="102"/>
      <c r="BO857" s="102"/>
      <c r="BP857" s="636"/>
      <c r="BQ857" s="636"/>
      <c r="BR857" s="636"/>
      <c r="BS857" s="636"/>
      <c r="BT857" s="636"/>
      <c r="BU857" s="636"/>
      <c r="BV857" s="636"/>
      <c r="BW857" s="636"/>
      <c r="BX857" s="636"/>
      <c r="BY857" s="636"/>
      <c r="BZ857" s="636"/>
      <c r="CA857" s="636"/>
      <c r="CB857" s="637"/>
      <c r="CC857" s="636"/>
      <c r="CD857" s="636"/>
      <c r="CE857" s="637"/>
      <c r="CF857" s="637"/>
      <c r="CG857" s="637"/>
      <c r="CH857" s="637"/>
      <c r="CI857" s="636"/>
      <c r="CJ857" s="636"/>
      <c r="CK857" s="637"/>
      <c r="CL857" s="637"/>
      <c r="CM857" s="637"/>
      <c r="CN857" s="705"/>
      <c r="CO857" s="88"/>
      <c r="CP857" s="88"/>
      <c r="CQ857" s="88"/>
      <c r="CR857" s="67"/>
      <c r="CS857" s="67"/>
      <c r="CT857" s="67"/>
      <c r="CU857" s="67"/>
      <c r="CV857" s="67"/>
      <c r="CW857" s="67"/>
      <c r="CX857" s="67"/>
      <c r="CY857" s="67"/>
      <c r="CZ857" s="67"/>
      <c r="DA857" s="67"/>
      <c r="DB857" s="67"/>
      <c r="DC857" s="67"/>
      <c r="DD857" s="67"/>
      <c r="DE857" s="67"/>
      <c r="DF857" s="67"/>
      <c r="DG857" s="67"/>
      <c r="DH857" s="67"/>
      <c r="DI857" s="67"/>
      <c r="DJ857" s="67"/>
      <c r="DK857" s="67"/>
      <c r="DL857" s="67"/>
      <c r="DM857" s="67"/>
      <c r="DN857" s="67"/>
      <c r="DO857" s="67"/>
      <c r="DP857" s="67"/>
      <c r="DQ857" s="67"/>
      <c r="DR857" s="67"/>
      <c r="DS857" s="67"/>
      <c r="DT857" s="67"/>
      <c r="DU857" s="67"/>
      <c r="DV857" s="67"/>
      <c r="DW857" s="67"/>
      <c r="DX857" s="67"/>
      <c r="DY857" s="67"/>
      <c r="DZ857" s="88"/>
      <c r="EA857" s="88"/>
      <c r="EB857" s="88"/>
      <c r="EC857" s="88"/>
      <c r="ED857" s="88"/>
      <c r="EE857" s="88"/>
      <c r="EF857" s="88"/>
      <c r="EG857" s="88"/>
    </row>
    <row r="858" spans="22:137" s="65" customFormat="1" x14ac:dyDescent="0.25">
      <c r="V858" s="631"/>
      <c r="AA858" s="632"/>
      <c r="AB858" s="632"/>
      <c r="AD858" s="632"/>
      <c r="AE858" s="633"/>
      <c r="AH858" s="634"/>
      <c r="AI858" s="634"/>
      <c r="AK858" s="632"/>
      <c r="AR858" s="632"/>
      <c r="AV858" s="632"/>
      <c r="AX858" s="632"/>
      <c r="BB858" s="632"/>
      <c r="BC858" s="632"/>
      <c r="BE858" s="632"/>
      <c r="BH858" s="67"/>
      <c r="BI858" s="635"/>
      <c r="BJ858" s="636"/>
      <c r="BK858" s="636"/>
      <c r="BL858" s="636"/>
      <c r="BM858" s="102"/>
      <c r="BN858" s="102"/>
      <c r="BO858" s="102"/>
      <c r="BP858" s="636"/>
      <c r="BQ858" s="636"/>
      <c r="BR858" s="636"/>
      <c r="BS858" s="636"/>
      <c r="BT858" s="636"/>
      <c r="BU858" s="636"/>
      <c r="BV858" s="636"/>
      <c r="BW858" s="636"/>
      <c r="BX858" s="636"/>
      <c r="BY858" s="636"/>
      <c r="BZ858" s="636"/>
      <c r="CA858" s="636"/>
      <c r="CB858" s="637"/>
      <c r="CC858" s="636"/>
      <c r="CD858" s="636"/>
      <c r="CE858" s="637"/>
      <c r="CF858" s="637"/>
      <c r="CG858" s="637"/>
      <c r="CH858" s="637"/>
      <c r="CI858" s="636"/>
      <c r="CJ858" s="636"/>
      <c r="CK858" s="637"/>
      <c r="CL858" s="637"/>
      <c r="CM858" s="637"/>
      <c r="CN858" s="705"/>
      <c r="CO858" s="88"/>
      <c r="CP858" s="88"/>
      <c r="CQ858" s="88"/>
      <c r="CR858" s="67"/>
      <c r="CS858" s="67"/>
      <c r="CT858" s="67"/>
      <c r="CU858" s="67"/>
      <c r="CV858" s="67"/>
      <c r="CW858" s="67"/>
      <c r="CX858" s="67"/>
      <c r="CY858" s="67"/>
      <c r="CZ858" s="67"/>
      <c r="DA858" s="67"/>
      <c r="DB858" s="67"/>
      <c r="DC858" s="67"/>
      <c r="DD858" s="67"/>
      <c r="DE858" s="67"/>
      <c r="DF858" s="67"/>
      <c r="DG858" s="67"/>
      <c r="DH858" s="67"/>
      <c r="DI858" s="67"/>
      <c r="DJ858" s="67"/>
      <c r="DK858" s="67"/>
      <c r="DL858" s="67"/>
      <c r="DM858" s="67"/>
      <c r="DN858" s="67"/>
      <c r="DO858" s="67"/>
      <c r="DP858" s="67"/>
      <c r="DQ858" s="67"/>
      <c r="DR858" s="67"/>
      <c r="DS858" s="67"/>
      <c r="DT858" s="67"/>
      <c r="DU858" s="67"/>
      <c r="DV858" s="67"/>
      <c r="DW858" s="67"/>
      <c r="DX858" s="67"/>
      <c r="DY858" s="67"/>
      <c r="DZ858" s="88"/>
      <c r="EA858" s="88"/>
      <c r="EB858" s="88"/>
      <c r="EC858" s="88"/>
      <c r="ED858" s="88"/>
      <c r="EE858" s="88"/>
      <c r="EF858" s="88"/>
      <c r="EG858" s="88"/>
    </row>
    <row r="859" spans="22:137" s="65" customFormat="1" x14ac:dyDescent="0.25">
      <c r="V859" s="631"/>
      <c r="AA859" s="632"/>
      <c r="AB859" s="632"/>
      <c r="AD859" s="632"/>
      <c r="AE859" s="633"/>
      <c r="AH859" s="634"/>
      <c r="AI859" s="634"/>
      <c r="AK859" s="632"/>
      <c r="AR859" s="632"/>
      <c r="AV859" s="632"/>
      <c r="AX859" s="632"/>
      <c r="BB859" s="632"/>
      <c r="BC859" s="632"/>
      <c r="BE859" s="632"/>
      <c r="BH859" s="67"/>
      <c r="BI859" s="635"/>
      <c r="BJ859" s="636"/>
      <c r="BK859" s="636"/>
      <c r="BL859" s="636"/>
      <c r="BM859" s="102"/>
      <c r="BN859" s="102"/>
      <c r="BO859" s="102"/>
      <c r="BP859" s="636"/>
      <c r="BQ859" s="636"/>
      <c r="BR859" s="636"/>
      <c r="BS859" s="636"/>
      <c r="BT859" s="636"/>
      <c r="BU859" s="636"/>
      <c r="BV859" s="636"/>
      <c r="BW859" s="636"/>
      <c r="BX859" s="636"/>
      <c r="BY859" s="636"/>
      <c r="BZ859" s="636"/>
      <c r="CA859" s="636"/>
      <c r="CB859" s="637"/>
      <c r="CC859" s="636"/>
      <c r="CD859" s="636"/>
      <c r="CE859" s="637"/>
      <c r="CF859" s="637"/>
      <c r="CG859" s="637"/>
      <c r="CH859" s="637"/>
      <c r="CI859" s="636"/>
      <c r="CJ859" s="636"/>
      <c r="CK859" s="637"/>
      <c r="CL859" s="637"/>
      <c r="CM859" s="637"/>
      <c r="CN859" s="705"/>
      <c r="CO859" s="88"/>
      <c r="CP859" s="88"/>
      <c r="CQ859" s="88"/>
      <c r="CR859" s="67"/>
      <c r="CS859" s="67"/>
      <c r="CT859" s="67"/>
      <c r="CU859" s="67"/>
      <c r="CV859" s="67"/>
      <c r="CW859" s="67"/>
      <c r="CX859" s="67"/>
      <c r="CY859" s="67"/>
      <c r="CZ859" s="67"/>
      <c r="DA859" s="67"/>
      <c r="DB859" s="67"/>
      <c r="DC859" s="67"/>
      <c r="DD859" s="67"/>
      <c r="DE859" s="67"/>
      <c r="DF859" s="67"/>
      <c r="DG859" s="67"/>
      <c r="DH859" s="67"/>
      <c r="DI859" s="67"/>
      <c r="DJ859" s="67"/>
      <c r="DK859" s="67"/>
      <c r="DL859" s="67"/>
      <c r="DM859" s="67"/>
      <c r="DN859" s="67"/>
      <c r="DO859" s="67"/>
      <c r="DP859" s="67"/>
      <c r="DQ859" s="67"/>
      <c r="DR859" s="67"/>
      <c r="DS859" s="67"/>
      <c r="DT859" s="67"/>
      <c r="DU859" s="67"/>
      <c r="DV859" s="67"/>
      <c r="DW859" s="67"/>
      <c r="DX859" s="67"/>
      <c r="DY859" s="67"/>
      <c r="DZ859" s="88"/>
      <c r="EA859" s="88"/>
      <c r="EB859" s="88"/>
      <c r="EC859" s="88"/>
      <c r="ED859" s="88"/>
      <c r="EE859" s="88"/>
      <c r="EF859" s="88"/>
      <c r="EG859" s="88"/>
    </row>
    <row r="860" spans="22:137" s="65" customFormat="1" x14ac:dyDescent="0.25">
      <c r="V860" s="631"/>
      <c r="AA860" s="632"/>
      <c r="AB860" s="632"/>
      <c r="AD860" s="632"/>
      <c r="AE860" s="633"/>
      <c r="AH860" s="634"/>
      <c r="AI860" s="634"/>
      <c r="AK860" s="632"/>
      <c r="AR860" s="632"/>
      <c r="AV860" s="632"/>
      <c r="AX860" s="632"/>
      <c r="BB860" s="632"/>
      <c r="BC860" s="632"/>
      <c r="BE860" s="632"/>
      <c r="BH860" s="67"/>
      <c r="BI860" s="635"/>
      <c r="BJ860" s="636"/>
      <c r="BK860" s="636"/>
      <c r="BL860" s="636"/>
      <c r="BM860" s="102"/>
      <c r="BN860" s="102"/>
      <c r="BO860" s="102"/>
      <c r="BP860" s="636"/>
      <c r="BQ860" s="636"/>
      <c r="BR860" s="636"/>
      <c r="BS860" s="636"/>
      <c r="BT860" s="636"/>
      <c r="BU860" s="636"/>
      <c r="BV860" s="636"/>
      <c r="BW860" s="636"/>
      <c r="BX860" s="636"/>
      <c r="BY860" s="636"/>
      <c r="BZ860" s="636"/>
      <c r="CA860" s="636"/>
      <c r="CB860" s="637"/>
      <c r="CC860" s="636"/>
      <c r="CD860" s="636"/>
      <c r="CE860" s="637"/>
      <c r="CF860" s="637"/>
      <c r="CG860" s="637"/>
      <c r="CH860" s="637"/>
      <c r="CI860" s="636"/>
      <c r="CJ860" s="636"/>
      <c r="CK860" s="637"/>
      <c r="CL860" s="637"/>
      <c r="CM860" s="637"/>
      <c r="CN860" s="705"/>
      <c r="CO860" s="88"/>
      <c r="CP860" s="88"/>
      <c r="CQ860" s="88"/>
      <c r="CR860" s="67"/>
      <c r="CS860" s="67"/>
      <c r="CT860" s="67"/>
      <c r="CU860" s="67"/>
      <c r="CV860" s="67"/>
      <c r="CW860" s="67"/>
      <c r="CX860" s="67"/>
      <c r="CY860" s="67"/>
      <c r="CZ860" s="67"/>
      <c r="DA860" s="67"/>
      <c r="DB860" s="67"/>
      <c r="DC860" s="67"/>
      <c r="DD860" s="67"/>
      <c r="DE860" s="67"/>
      <c r="DF860" s="67"/>
      <c r="DG860" s="67"/>
      <c r="DH860" s="67"/>
      <c r="DI860" s="67"/>
      <c r="DJ860" s="67"/>
      <c r="DK860" s="67"/>
      <c r="DL860" s="67"/>
      <c r="DM860" s="67"/>
      <c r="DN860" s="67"/>
      <c r="DO860" s="67"/>
      <c r="DP860" s="67"/>
      <c r="DQ860" s="67"/>
      <c r="DR860" s="67"/>
      <c r="DS860" s="67"/>
      <c r="DT860" s="67"/>
      <c r="DU860" s="67"/>
      <c r="DV860" s="67"/>
      <c r="DW860" s="67"/>
      <c r="DX860" s="67"/>
      <c r="DY860" s="67"/>
      <c r="DZ860" s="88"/>
      <c r="EA860" s="88"/>
      <c r="EB860" s="88"/>
      <c r="EC860" s="88"/>
      <c r="ED860" s="88"/>
      <c r="EE860" s="88"/>
      <c r="EF860" s="88"/>
      <c r="EG860" s="88"/>
    </row>
    <row r="861" spans="22:137" s="65" customFormat="1" x14ac:dyDescent="0.25">
      <c r="V861" s="631"/>
      <c r="AA861" s="632"/>
      <c r="AB861" s="632"/>
      <c r="AD861" s="632"/>
      <c r="AE861" s="633"/>
      <c r="AH861" s="634"/>
      <c r="AI861" s="634"/>
      <c r="AK861" s="632"/>
      <c r="AR861" s="632"/>
      <c r="AV861" s="632"/>
      <c r="AX861" s="632"/>
      <c r="BB861" s="632"/>
      <c r="BC861" s="632"/>
      <c r="BE861" s="632"/>
      <c r="BH861" s="67"/>
      <c r="BI861" s="635"/>
      <c r="BJ861" s="636"/>
      <c r="BK861" s="636"/>
      <c r="BL861" s="636"/>
      <c r="BM861" s="102"/>
      <c r="BN861" s="102"/>
      <c r="BO861" s="102"/>
      <c r="BP861" s="636"/>
      <c r="BQ861" s="636"/>
      <c r="BR861" s="636"/>
      <c r="BS861" s="636"/>
      <c r="BT861" s="636"/>
      <c r="BU861" s="636"/>
      <c r="BV861" s="636"/>
      <c r="BW861" s="636"/>
      <c r="BX861" s="636"/>
      <c r="BY861" s="636"/>
      <c r="BZ861" s="636"/>
      <c r="CA861" s="636"/>
      <c r="CB861" s="637"/>
      <c r="CC861" s="636"/>
      <c r="CD861" s="636"/>
      <c r="CE861" s="637"/>
      <c r="CF861" s="637"/>
      <c r="CG861" s="637"/>
      <c r="CH861" s="637"/>
      <c r="CI861" s="636"/>
      <c r="CJ861" s="636"/>
      <c r="CK861" s="637"/>
      <c r="CL861" s="637"/>
      <c r="CM861" s="637"/>
      <c r="CN861" s="705"/>
      <c r="CO861" s="88"/>
      <c r="CP861" s="88"/>
      <c r="CQ861" s="88"/>
      <c r="CR861" s="67"/>
      <c r="CS861" s="67"/>
      <c r="CT861" s="67"/>
      <c r="CU861" s="67"/>
      <c r="CV861" s="67"/>
      <c r="CW861" s="67"/>
      <c r="CX861" s="67"/>
      <c r="CY861" s="67"/>
      <c r="CZ861" s="67"/>
      <c r="DA861" s="67"/>
      <c r="DB861" s="67"/>
      <c r="DC861" s="67"/>
      <c r="DD861" s="67"/>
      <c r="DE861" s="67"/>
      <c r="DF861" s="67"/>
      <c r="DG861" s="67"/>
      <c r="DH861" s="67"/>
      <c r="DI861" s="67"/>
      <c r="DJ861" s="67"/>
      <c r="DK861" s="67"/>
      <c r="DL861" s="67"/>
      <c r="DM861" s="67"/>
      <c r="DN861" s="67"/>
      <c r="DO861" s="67"/>
      <c r="DP861" s="67"/>
      <c r="DQ861" s="67"/>
      <c r="DR861" s="67"/>
      <c r="DS861" s="67"/>
      <c r="DT861" s="67"/>
      <c r="DU861" s="67"/>
      <c r="DV861" s="67"/>
      <c r="DW861" s="67"/>
      <c r="DX861" s="67"/>
      <c r="DY861" s="67"/>
      <c r="DZ861" s="88"/>
      <c r="EA861" s="88"/>
      <c r="EB861" s="88"/>
      <c r="EC861" s="88"/>
      <c r="ED861" s="88"/>
      <c r="EE861" s="88"/>
      <c r="EF861" s="88"/>
      <c r="EG861" s="88"/>
    </row>
    <row r="862" spans="22:137" s="65" customFormat="1" x14ac:dyDescent="0.25">
      <c r="V862" s="631"/>
      <c r="AA862" s="632"/>
      <c r="AB862" s="632"/>
      <c r="AD862" s="632"/>
      <c r="AE862" s="633"/>
      <c r="AH862" s="634"/>
      <c r="AI862" s="634"/>
      <c r="AK862" s="632"/>
      <c r="AR862" s="632"/>
      <c r="AV862" s="632"/>
      <c r="AX862" s="632"/>
      <c r="BB862" s="632"/>
      <c r="BC862" s="632"/>
      <c r="BE862" s="632"/>
      <c r="BH862" s="67"/>
      <c r="BI862" s="635"/>
      <c r="BJ862" s="636"/>
      <c r="BK862" s="636"/>
      <c r="BL862" s="636"/>
      <c r="BM862" s="102"/>
      <c r="BN862" s="102"/>
      <c r="BO862" s="102"/>
      <c r="BP862" s="636"/>
      <c r="BQ862" s="636"/>
      <c r="BR862" s="636"/>
      <c r="BS862" s="636"/>
      <c r="BT862" s="636"/>
      <c r="BU862" s="636"/>
      <c r="BV862" s="636"/>
      <c r="BW862" s="636"/>
      <c r="BX862" s="636"/>
      <c r="BY862" s="636"/>
      <c r="BZ862" s="636"/>
      <c r="CA862" s="636"/>
      <c r="CB862" s="637"/>
      <c r="CC862" s="636"/>
      <c r="CD862" s="636"/>
      <c r="CE862" s="637"/>
      <c r="CF862" s="637"/>
      <c r="CG862" s="637"/>
      <c r="CH862" s="637"/>
      <c r="CI862" s="636"/>
      <c r="CJ862" s="636"/>
      <c r="CK862" s="637"/>
      <c r="CL862" s="637"/>
      <c r="CM862" s="637"/>
      <c r="CN862" s="705"/>
      <c r="CO862" s="88"/>
      <c r="CP862" s="88"/>
      <c r="CQ862" s="88"/>
      <c r="CR862" s="67"/>
      <c r="CS862" s="67"/>
      <c r="CT862" s="67"/>
      <c r="CU862" s="67"/>
      <c r="CV862" s="67"/>
      <c r="CW862" s="67"/>
      <c r="CX862" s="67"/>
      <c r="CY862" s="67"/>
      <c r="CZ862" s="67"/>
      <c r="DA862" s="67"/>
      <c r="DB862" s="67"/>
      <c r="DC862" s="67"/>
      <c r="DD862" s="67"/>
      <c r="DE862" s="67"/>
      <c r="DF862" s="67"/>
      <c r="DG862" s="67"/>
      <c r="DH862" s="67"/>
      <c r="DI862" s="67"/>
      <c r="DJ862" s="67"/>
      <c r="DK862" s="67"/>
      <c r="DL862" s="67"/>
      <c r="DM862" s="67"/>
      <c r="DN862" s="67"/>
      <c r="DO862" s="67"/>
      <c r="DP862" s="67"/>
      <c r="DQ862" s="67"/>
      <c r="DR862" s="67"/>
      <c r="DS862" s="67"/>
      <c r="DT862" s="67"/>
      <c r="DU862" s="67"/>
      <c r="DV862" s="67"/>
      <c r="DW862" s="67"/>
      <c r="DX862" s="67"/>
      <c r="DY862" s="67"/>
      <c r="DZ862" s="88"/>
      <c r="EA862" s="88"/>
      <c r="EB862" s="88"/>
      <c r="EC862" s="88"/>
      <c r="ED862" s="88"/>
      <c r="EE862" s="88"/>
      <c r="EF862" s="88"/>
      <c r="EG862" s="88"/>
    </row>
    <row r="863" spans="22:137" s="65" customFormat="1" x14ac:dyDescent="0.25">
      <c r="V863" s="631"/>
      <c r="AA863" s="632"/>
      <c r="AB863" s="632"/>
      <c r="AD863" s="632"/>
      <c r="AE863" s="633"/>
      <c r="AH863" s="634"/>
      <c r="AI863" s="634"/>
      <c r="AK863" s="632"/>
      <c r="AR863" s="632"/>
      <c r="AV863" s="632"/>
      <c r="AX863" s="632"/>
      <c r="BB863" s="632"/>
      <c r="BC863" s="632"/>
      <c r="BE863" s="632"/>
      <c r="BH863" s="67"/>
      <c r="BI863" s="635"/>
      <c r="BJ863" s="636"/>
      <c r="BK863" s="636"/>
      <c r="BL863" s="636"/>
      <c r="BM863" s="102"/>
      <c r="BN863" s="102"/>
      <c r="BO863" s="102"/>
      <c r="BP863" s="636"/>
      <c r="BQ863" s="636"/>
      <c r="BR863" s="636"/>
      <c r="BS863" s="636"/>
      <c r="BT863" s="636"/>
      <c r="BU863" s="636"/>
      <c r="BV863" s="636"/>
      <c r="BW863" s="636"/>
      <c r="BX863" s="636"/>
      <c r="BY863" s="636"/>
      <c r="BZ863" s="636"/>
      <c r="CA863" s="636"/>
      <c r="CB863" s="637"/>
      <c r="CC863" s="636"/>
      <c r="CD863" s="636"/>
      <c r="CE863" s="637"/>
      <c r="CF863" s="637"/>
      <c r="CG863" s="637"/>
      <c r="CH863" s="637"/>
      <c r="CI863" s="636"/>
      <c r="CJ863" s="636"/>
      <c r="CK863" s="637"/>
      <c r="CL863" s="637"/>
      <c r="CM863" s="637"/>
      <c r="CN863" s="705"/>
      <c r="CO863" s="88"/>
      <c r="CP863" s="88"/>
      <c r="CQ863" s="88"/>
      <c r="CR863" s="67"/>
      <c r="CS863" s="67"/>
      <c r="CT863" s="67"/>
      <c r="CU863" s="67"/>
      <c r="CV863" s="67"/>
      <c r="CW863" s="67"/>
      <c r="CX863" s="67"/>
      <c r="CY863" s="67"/>
      <c r="CZ863" s="67"/>
      <c r="DA863" s="67"/>
      <c r="DB863" s="67"/>
      <c r="DC863" s="67"/>
      <c r="DD863" s="67"/>
      <c r="DE863" s="67"/>
      <c r="DF863" s="67"/>
      <c r="DG863" s="67"/>
      <c r="DH863" s="67"/>
      <c r="DI863" s="67"/>
      <c r="DJ863" s="67"/>
      <c r="DK863" s="67"/>
      <c r="DL863" s="67"/>
      <c r="DM863" s="67"/>
      <c r="DN863" s="67"/>
      <c r="DO863" s="67"/>
      <c r="DP863" s="67"/>
      <c r="DQ863" s="67"/>
      <c r="DR863" s="67"/>
      <c r="DS863" s="67"/>
      <c r="DT863" s="67"/>
      <c r="DU863" s="67"/>
      <c r="DV863" s="67"/>
      <c r="DW863" s="67"/>
      <c r="DX863" s="67"/>
      <c r="DY863" s="67"/>
      <c r="DZ863" s="88"/>
      <c r="EA863" s="88"/>
      <c r="EB863" s="88"/>
      <c r="EC863" s="88"/>
      <c r="ED863" s="88"/>
      <c r="EE863" s="88"/>
      <c r="EF863" s="88"/>
      <c r="EG863" s="88"/>
    </row>
    <row r="864" spans="22:137" s="65" customFormat="1" x14ac:dyDescent="0.25">
      <c r="V864" s="631"/>
      <c r="AA864" s="632"/>
      <c r="AB864" s="632"/>
      <c r="AD864" s="632"/>
      <c r="AE864" s="633"/>
      <c r="AH864" s="634"/>
      <c r="AI864" s="634"/>
      <c r="AK864" s="632"/>
      <c r="AR864" s="632"/>
      <c r="AV864" s="632"/>
      <c r="AX864" s="632"/>
      <c r="BB864" s="632"/>
      <c r="BC864" s="632"/>
      <c r="BE864" s="632"/>
      <c r="BH864" s="67"/>
      <c r="BI864" s="635"/>
      <c r="BJ864" s="636"/>
      <c r="BK864" s="636"/>
      <c r="BL864" s="636"/>
      <c r="BM864" s="102"/>
      <c r="BN864" s="102"/>
      <c r="BO864" s="102"/>
      <c r="BP864" s="636"/>
      <c r="BQ864" s="636"/>
      <c r="BR864" s="636"/>
      <c r="BS864" s="636"/>
      <c r="BT864" s="636"/>
      <c r="BU864" s="636"/>
      <c r="BV864" s="636"/>
      <c r="BW864" s="636"/>
      <c r="BX864" s="636"/>
      <c r="BY864" s="636"/>
      <c r="BZ864" s="636"/>
      <c r="CA864" s="636"/>
      <c r="CB864" s="637"/>
      <c r="CC864" s="636"/>
      <c r="CD864" s="636"/>
      <c r="CE864" s="637"/>
      <c r="CF864" s="637"/>
      <c r="CG864" s="637"/>
      <c r="CH864" s="637"/>
      <c r="CI864" s="636"/>
      <c r="CJ864" s="636"/>
      <c r="CK864" s="637"/>
      <c r="CL864" s="637"/>
      <c r="CM864" s="637"/>
      <c r="CN864" s="705"/>
      <c r="CO864" s="88"/>
      <c r="CP864" s="88"/>
      <c r="CQ864" s="88"/>
      <c r="CR864" s="67"/>
      <c r="CS864" s="67"/>
      <c r="CT864" s="67"/>
      <c r="CU864" s="67"/>
      <c r="CV864" s="67"/>
      <c r="CW864" s="67"/>
      <c r="CX864" s="67"/>
      <c r="CY864" s="67"/>
      <c r="CZ864" s="67"/>
      <c r="DA864" s="67"/>
      <c r="DB864" s="67"/>
      <c r="DC864" s="67"/>
      <c r="DD864" s="67"/>
      <c r="DE864" s="67"/>
      <c r="DF864" s="67"/>
      <c r="DG864" s="67"/>
      <c r="DH864" s="67"/>
      <c r="DI864" s="67"/>
      <c r="DJ864" s="67"/>
      <c r="DK864" s="67"/>
      <c r="DL864" s="67"/>
      <c r="DM864" s="67"/>
      <c r="DN864" s="67"/>
      <c r="DO864" s="67"/>
      <c r="DP864" s="67"/>
      <c r="DQ864" s="67"/>
      <c r="DR864" s="67"/>
      <c r="DS864" s="67"/>
      <c r="DT864" s="67"/>
      <c r="DU864" s="67"/>
      <c r="DV864" s="67"/>
      <c r="DW864" s="67"/>
      <c r="DX864" s="67"/>
      <c r="DY864" s="67"/>
      <c r="DZ864" s="88"/>
      <c r="EA864" s="88"/>
      <c r="EB864" s="88"/>
      <c r="EC864" s="88"/>
      <c r="ED864" s="88"/>
      <c r="EE864" s="88"/>
      <c r="EF864" s="88"/>
      <c r="EG864" s="88"/>
    </row>
    <row r="865" spans="22:137" s="65" customFormat="1" x14ac:dyDescent="0.25">
      <c r="V865" s="631"/>
      <c r="AA865" s="632"/>
      <c r="AB865" s="632"/>
      <c r="AD865" s="632"/>
      <c r="AE865" s="633"/>
      <c r="AH865" s="634"/>
      <c r="AI865" s="634"/>
      <c r="AK865" s="632"/>
      <c r="AR865" s="632"/>
      <c r="AV865" s="632"/>
      <c r="AX865" s="632"/>
      <c r="BB865" s="632"/>
      <c r="BC865" s="632"/>
      <c r="BE865" s="632"/>
      <c r="BH865" s="67"/>
      <c r="BI865" s="635"/>
      <c r="BJ865" s="636"/>
      <c r="BK865" s="636"/>
      <c r="BL865" s="636"/>
      <c r="BM865" s="102"/>
      <c r="BN865" s="102"/>
      <c r="BO865" s="102"/>
      <c r="BP865" s="636"/>
      <c r="BQ865" s="636"/>
      <c r="BR865" s="636"/>
      <c r="BS865" s="636"/>
      <c r="BT865" s="636"/>
      <c r="BU865" s="636"/>
      <c r="BV865" s="636"/>
      <c r="BW865" s="636"/>
      <c r="BX865" s="636"/>
      <c r="BY865" s="636"/>
      <c r="BZ865" s="636"/>
      <c r="CA865" s="636"/>
      <c r="CB865" s="637"/>
      <c r="CC865" s="636"/>
      <c r="CD865" s="636"/>
      <c r="CE865" s="637"/>
      <c r="CF865" s="637"/>
      <c r="CG865" s="637"/>
      <c r="CH865" s="637"/>
      <c r="CI865" s="636"/>
      <c r="CJ865" s="636"/>
      <c r="CK865" s="637"/>
      <c r="CL865" s="637"/>
      <c r="CM865" s="637"/>
      <c r="CN865" s="705"/>
      <c r="CO865" s="88"/>
      <c r="CP865" s="88"/>
      <c r="CQ865" s="88"/>
      <c r="CR865" s="67"/>
      <c r="CS865" s="67"/>
      <c r="CT865" s="67"/>
      <c r="CU865" s="67"/>
      <c r="CV865" s="67"/>
      <c r="CW865" s="67"/>
      <c r="CX865" s="67"/>
      <c r="CY865" s="67"/>
      <c r="CZ865" s="67"/>
      <c r="DA865" s="67"/>
      <c r="DB865" s="67"/>
      <c r="DC865" s="67"/>
      <c r="DD865" s="67"/>
      <c r="DE865" s="67"/>
      <c r="DF865" s="67"/>
      <c r="DG865" s="67"/>
      <c r="DH865" s="67"/>
      <c r="DI865" s="67"/>
      <c r="DJ865" s="67"/>
      <c r="DK865" s="67"/>
      <c r="DL865" s="67"/>
      <c r="DM865" s="67"/>
      <c r="DN865" s="67"/>
      <c r="DO865" s="67"/>
      <c r="DP865" s="67"/>
      <c r="DQ865" s="67"/>
      <c r="DR865" s="67"/>
      <c r="DS865" s="67"/>
      <c r="DT865" s="67"/>
      <c r="DU865" s="67"/>
      <c r="DV865" s="67"/>
      <c r="DW865" s="67"/>
      <c r="DX865" s="67"/>
      <c r="DY865" s="67"/>
      <c r="DZ865" s="88"/>
      <c r="EA865" s="88"/>
      <c r="EB865" s="88"/>
      <c r="EC865" s="88"/>
      <c r="ED865" s="88"/>
      <c r="EE865" s="88"/>
      <c r="EF865" s="88"/>
      <c r="EG865" s="88"/>
    </row>
    <row r="866" spans="22:137" s="65" customFormat="1" x14ac:dyDescent="0.25">
      <c r="V866" s="631"/>
      <c r="AA866" s="632"/>
      <c r="AB866" s="632"/>
      <c r="AD866" s="632"/>
      <c r="AE866" s="633"/>
      <c r="AH866" s="634"/>
      <c r="AI866" s="634"/>
      <c r="AK866" s="632"/>
      <c r="AR866" s="632"/>
      <c r="AV866" s="632"/>
      <c r="AX866" s="632"/>
      <c r="BB866" s="632"/>
      <c r="BC866" s="632"/>
      <c r="BE866" s="632"/>
      <c r="BH866" s="67"/>
      <c r="BI866" s="635"/>
      <c r="BJ866" s="636"/>
      <c r="BK866" s="636"/>
      <c r="BL866" s="636"/>
      <c r="BM866" s="102"/>
      <c r="BN866" s="102"/>
      <c r="BO866" s="102"/>
      <c r="BP866" s="636"/>
      <c r="BQ866" s="636"/>
      <c r="BR866" s="636"/>
      <c r="BS866" s="636"/>
      <c r="BT866" s="636"/>
      <c r="BU866" s="636"/>
      <c r="BV866" s="636"/>
      <c r="BW866" s="636"/>
      <c r="BX866" s="636"/>
      <c r="BY866" s="636"/>
      <c r="BZ866" s="636"/>
      <c r="CA866" s="636"/>
      <c r="CB866" s="637"/>
      <c r="CC866" s="636"/>
      <c r="CD866" s="636"/>
      <c r="CE866" s="637"/>
      <c r="CF866" s="637"/>
      <c r="CG866" s="637"/>
      <c r="CH866" s="637"/>
      <c r="CI866" s="636"/>
      <c r="CJ866" s="636"/>
      <c r="CK866" s="637"/>
      <c r="CL866" s="637"/>
      <c r="CM866" s="637"/>
      <c r="CN866" s="705"/>
      <c r="CO866" s="88"/>
      <c r="CP866" s="88"/>
      <c r="CQ866" s="88"/>
      <c r="CR866" s="67"/>
      <c r="CS866" s="67"/>
      <c r="CT866" s="67"/>
      <c r="CU866" s="67"/>
      <c r="CV866" s="67"/>
      <c r="CW866" s="67"/>
      <c r="CX866" s="67"/>
      <c r="CY866" s="67"/>
      <c r="CZ866" s="67"/>
      <c r="DA866" s="67"/>
      <c r="DB866" s="67"/>
      <c r="DC866" s="67"/>
      <c r="DD866" s="67"/>
      <c r="DE866" s="67"/>
      <c r="DF866" s="67"/>
      <c r="DG866" s="67"/>
      <c r="DH866" s="67"/>
      <c r="DI866" s="67"/>
      <c r="DJ866" s="67"/>
      <c r="DK866" s="67"/>
      <c r="DL866" s="67"/>
      <c r="DM866" s="67"/>
      <c r="DN866" s="67"/>
      <c r="DO866" s="67"/>
      <c r="DP866" s="67"/>
      <c r="DQ866" s="67"/>
      <c r="DR866" s="67"/>
      <c r="DS866" s="67"/>
      <c r="DT866" s="67"/>
      <c r="DU866" s="67"/>
      <c r="DV866" s="67"/>
      <c r="DW866" s="67"/>
      <c r="DX866" s="67"/>
      <c r="DY866" s="67"/>
      <c r="DZ866" s="88"/>
      <c r="EA866" s="88"/>
      <c r="EB866" s="88"/>
      <c r="EC866" s="88"/>
      <c r="ED866" s="88"/>
      <c r="EE866" s="88"/>
      <c r="EF866" s="88"/>
      <c r="EG866" s="88"/>
    </row>
    <row r="867" spans="22:137" s="65" customFormat="1" x14ac:dyDescent="0.25">
      <c r="V867" s="631"/>
      <c r="AA867" s="632"/>
      <c r="AB867" s="632"/>
      <c r="AD867" s="632"/>
      <c r="AE867" s="633"/>
      <c r="AH867" s="634"/>
      <c r="AI867" s="634"/>
      <c r="AK867" s="632"/>
      <c r="AR867" s="632"/>
      <c r="AV867" s="632"/>
      <c r="AX867" s="632"/>
      <c r="BB867" s="632"/>
      <c r="BC867" s="632"/>
      <c r="BE867" s="632"/>
      <c r="BH867" s="67"/>
      <c r="BI867" s="635"/>
      <c r="BJ867" s="636"/>
      <c r="BK867" s="636"/>
      <c r="BL867" s="636"/>
      <c r="BM867" s="102"/>
      <c r="BN867" s="102"/>
      <c r="BO867" s="102"/>
      <c r="BP867" s="636"/>
      <c r="BQ867" s="636"/>
      <c r="BR867" s="636"/>
      <c r="BS867" s="636"/>
      <c r="BT867" s="636"/>
      <c r="BU867" s="636"/>
      <c r="BV867" s="636"/>
      <c r="BW867" s="636"/>
      <c r="BX867" s="636"/>
      <c r="BY867" s="636"/>
      <c r="BZ867" s="636"/>
      <c r="CA867" s="636"/>
      <c r="CB867" s="637"/>
      <c r="CC867" s="636"/>
      <c r="CD867" s="636"/>
      <c r="CE867" s="637"/>
      <c r="CF867" s="637"/>
      <c r="CG867" s="637"/>
      <c r="CH867" s="637"/>
      <c r="CI867" s="636"/>
      <c r="CJ867" s="636"/>
      <c r="CK867" s="637"/>
      <c r="CL867" s="637"/>
      <c r="CM867" s="637"/>
      <c r="CN867" s="705"/>
      <c r="CO867" s="88"/>
      <c r="CP867" s="88"/>
      <c r="CQ867" s="88"/>
      <c r="CR867" s="67"/>
      <c r="CS867" s="67"/>
      <c r="CT867" s="67"/>
      <c r="CU867" s="67"/>
      <c r="CV867" s="67"/>
      <c r="CW867" s="67"/>
      <c r="CX867" s="67"/>
      <c r="CY867" s="67"/>
      <c r="CZ867" s="67"/>
      <c r="DA867" s="67"/>
      <c r="DB867" s="67"/>
      <c r="DC867" s="67"/>
      <c r="DD867" s="67"/>
      <c r="DE867" s="67"/>
      <c r="DF867" s="67"/>
      <c r="DG867" s="67"/>
      <c r="DH867" s="67"/>
      <c r="DI867" s="67"/>
      <c r="DJ867" s="67"/>
      <c r="DK867" s="67"/>
      <c r="DL867" s="67"/>
      <c r="DM867" s="67"/>
      <c r="DN867" s="67"/>
      <c r="DO867" s="67"/>
      <c r="DP867" s="67"/>
      <c r="DQ867" s="67"/>
      <c r="DR867" s="67"/>
      <c r="DS867" s="67"/>
      <c r="DT867" s="67"/>
      <c r="DU867" s="67"/>
      <c r="DV867" s="67"/>
      <c r="DW867" s="67"/>
      <c r="DX867" s="67"/>
      <c r="DY867" s="67"/>
      <c r="DZ867" s="88"/>
      <c r="EA867" s="88"/>
      <c r="EB867" s="88"/>
      <c r="EC867" s="88"/>
      <c r="ED867" s="88"/>
      <c r="EE867" s="88"/>
      <c r="EF867" s="88"/>
      <c r="EG867" s="88"/>
    </row>
    <row r="868" spans="22:137" s="65" customFormat="1" x14ac:dyDescent="0.25">
      <c r="V868" s="631"/>
      <c r="AA868" s="632"/>
      <c r="AB868" s="632"/>
      <c r="AD868" s="632"/>
      <c r="AE868" s="633"/>
      <c r="AH868" s="634"/>
      <c r="AI868" s="634"/>
      <c r="AK868" s="632"/>
      <c r="AR868" s="632"/>
      <c r="AV868" s="632"/>
      <c r="AX868" s="632"/>
      <c r="BB868" s="632"/>
      <c r="BC868" s="632"/>
      <c r="BE868" s="632"/>
      <c r="BH868" s="67"/>
      <c r="BI868" s="635"/>
      <c r="BJ868" s="636"/>
      <c r="BK868" s="636"/>
      <c r="BL868" s="636"/>
      <c r="BM868" s="102"/>
      <c r="BN868" s="102"/>
      <c r="BO868" s="102"/>
      <c r="BP868" s="636"/>
      <c r="BQ868" s="636"/>
      <c r="BR868" s="636"/>
      <c r="BS868" s="636"/>
      <c r="BT868" s="636"/>
      <c r="BU868" s="636"/>
      <c r="BV868" s="636"/>
      <c r="BW868" s="636"/>
      <c r="BX868" s="636"/>
      <c r="BY868" s="636"/>
      <c r="BZ868" s="636"/>
      <c r="CA868" s="636"/>
      <c r="CB868" s="637"/>
      <c r="CC868" s="636"/>
      <c r="CD868" s="636"/>
      <c r="CE868" s="637"/>
      <c r="CF868" s="637"/>
      <c r="CG868" s="637"/>
      <c r="CH868" s="637"/>
      <c r="CI868" s="636"/>
      <c r="CJ868" s="636"/>
      <c r="CK868" s="637"/>
      <c r="CL868" s="637"/>
      <c r="CM868" s="637"/>
      <c r="CN868" s="705"/>
      <c r="CO868" s="88"/>
      <c r="CP868" s="88"/>
      <c r="CQ868" s="88"/>
      <c r="CR868" s="67"/>
      <c r="CS868" s="67"/>
      <c r="CT868" s="67"/>
      <c r="CU868" s="67"/>
      <c r="CV868" s="67"/>
      <c r="CW868" s="67"/>
      <c r="CX868" s="67"/>
      <c r="CY868" s="67"/>
      <c r="CZ868" s="67"/>
      <c r="DA868" s="67"/>
      <c r="DB868" s="67"/>
      <c r="DC868" s="67"/>
      <c r="DD868" s="67"/>
      <c r="DE868" s="67"/>
      <c r="DF868" s="67"/>
      <c r="DG868" s="67"/>
      <c r="DH868" s="67"/>
      <c r="DI868" s="67"/>
      <c r="DJ868" s="67"/>
      <c r="DK868" s="67"/>
      <c r="DL868" s="67"/>
      <c r="DM868" s="67"/>
      <c r="DN868" s="67"/>
      <c r="DO868" s="67"/>
      <c r="DP868" s="67"/>
      <c r="DQ868" s="67"/>
      <c r="DR868" s="67"/>
      <c r="DS868" s="67"/>
      <c r="DT868" s="67"/>
      <c r="DU868" s="67"/>
      <c r="DV868" s="67"/>
      <c r="DW868" s="67"/>
      <c r="DX868" s="67"/>
      <c r="DY868" s="67"/>
      <c r="DZ868" s="88"/>
      <c r="EA868" s="88"/>
      <c r="EB868" s="88"/>
      <c r="EC868" s="88"/>
      <c r="ED868" s="88"/>
      <c r="EE868" s="88"/>
      <c r="EF868" s="88"/>
      <c r="EG868" s="88"/>
    </row>
    <row r="869" spans="22:137" s="65" customFormat="1" x14ac:dyDescent="0.25">
      <c r="V869" s="631"/>
      <c r="AA869" s="632"/>
      <c r="AB869" s="632"/>
      <c r="AD869" s="632"/>
      <c r="AE869" s="633"/>
      <c r="AH869" s="634"/>
      <c r="AI869" s="634"/>
      <c r="AK869" s="632"/>
      <c r="AR869" s="632"/>
      <c r="AV869" s="632"/>
      <c r="AX869" s="632"/>
      <c r="BB869" s="632"/>
      <c r="BC869" s="632"/>
      <c r="BE869" s="632"/>
      <c r="BH869" s="67"/>
      <c r="BI869" s="635"/>
      <c r="BJ869" s="636"/>
      <c r="BK869" s="636"/>
      <c r="BL869" s="636"/>
      <c r="BM869" s="102"/>
      <c r="BN869" s="102"/>
      <c r="BO869" s="102"/>
      <c r="BP869" s="636"/>
      <c r="BQ869" s="636"/>
      <c r="BR869" s="636"/>
      <c r="BS869" s="636"/>
      <c r="BT869" s="636"/>
      <c r="BU869" s="636"/>
      <c r="BV869" s="636"/>
      <c r="BW869" s="636"/>
      <c r="BX869" s="636"/>
      <c r="BY869" s="636"/>
      <c r="BZ869" s="636"/>
      <c r="CA869" s="636"/>
      <c r="CB869" s="637"/>
      <c r="CC869" s="636"/>
      <c r="CD869" s="636"/>
      <c r="CE869" s="637"/>
      <c r="CF869" s="637"/>
      <c r="CG869" s="637"/>
      <c r="CH869" s="637"/>
      <c r="CI869" s="636"/>
      <c r="CJ869" s="636"/>
      <c r="CK869" s="637"/>
      <c r="CL869" s="637"/>
      <c r="CM869" s="637"/>
      <c r="CN869" s="705"/>
      <c r="CO869" s="88"/>
      <c r="CP869" s="88"/>
      <c r="CQ869" s="88"/>
      <c r="CR869" s="67"/>
      <c r="CS869" s="67"/>
      <c r="CT869" s="67"/>
      <c r="CU869" s="67"/>
      <c r="CV869" s="67"/>
      <c r="CW869" s="67"/>
      <c r="CX869" s="67"/>
      <c r="CY869" s="67"/>
      <c r="CZ869" s="67"/>
      <c r="DA869" s="67"/>
      <c r="DB869" s="67"/>
      <c r="DC869" s="67"/>
      <c r="DD869" s="67"/>
      <c r="DE869" s="67"/>
      <c r="DF869" s="67"/>
      <c r="DG869" s="67"/>
      <c r="DH869" s="67"/>
      <c r="DI869" s="67"/>
      <c r="DJ869" s="67"/>
      <c r="DK869" s="67"/>
      <c r="DL869" s="67"/>
      <c r="DM869" s="67"/>
      <c r="DN869" s="67"/>
      <c r="DO869" s="67"/>
      <c r="DP869" s="67"/>
      <c r="DQ869" s="67"/>
      <c r="DR869" s="67"/>
      <c r="DS869" s="67"/>
      <c r="DT869" s="67"/>
      <c r="DU869" s="67"/>
      <c r="DV869" s="67"/>
      <c r="DW869" s="67"/>
      <c r="DX869" s="67"/>
      <c r="DY869" s="67"/>
      <c r="DZ869" s="88"/>
      <c r="EA869" s="88"/>
      <c r="EB869" s="88"/>
      <c r="EC869" s="88"/>
      <c r="ED869" s="88"/>
      <c r="EE869" s="88"/>
      <c r="EF869" s="88"/>
      <c r="EG869" s="88"/>
    </row>
    <row r="870" spans="22:137" s="65" customFormat="1" x14ac:dyDescent="0.25">
      <c r="V870" s="631"/>
      <c r="AA870" s="632"/>
      <c r="AB870" s="632"/>
      <c r="AD870" s="632"/>
      <c r="AE870" s="633"/>
      <c r="AH870" s="634"/>
      <c r="AI870" s="634"/>
      <c r="AK870" s="632"/>
      <c r="AR870" s="632"/>
      <c r="AV870" s="632"/>
      <c r="AX870" s="632"/>
      <c r="BB870" s="632"/>
      <c r="BC870" s="632"/>
      <c r="BE870" s="632"/>
      <c r="BH870" s="67"/>
      <c r="BI870" s="635"/>
      <c r="BJ870" s="636"/>
      <c r="BK870" s="636"/>
      <c r="BL870" s="636"/>
      <c r="BM870" s="102"/>
      <c r="BN870" s="102"/>
      <c r="BO870" s="102"/>
      <c r="BP870" s="636"/>
      <c r="BQ870" s="636"/>
      <c r="BR870" s="636"/>
      <c r="BS870" s="636"/>
      <c r="BT870" s="636"/>
      <c r="BU870" s="636"/>
      <c r="BV870" s="636"/>
      <c r="BW870" s="636"/>
      <c r="BX870" s="636"/>
      <c r="BY870" s="636"/>
      <c r="BZ870" s="636"/>
      <c r="CA870" s="636"/>
      <c r="CB870" s="637"/>
      <c r="CC870" s="636"/>
      <c r="CD870" s="636"/>
      <c r="CE870" s="637"/>
      <c r="CF870" s="637"/>
      <c r="CG870" s="637"/>
      <c r="CH870" s="637"/>
      <c r="CI870" s="636"/>
      <c r="CJ870" s="636"/>
      <c r="CK870" s="637"/>
      <c r="CL870" s="637"/>
      <c r="CM870" s="637"/>
      <c r="CN870" s="705"/>
      <c r="CO870" s="88"/>
      <c r="CP870" s="88"/>
      <c r="CQ870" s="88"/>
      <c r="CR870" s="67"/>
      <c r="CS870" s="67"/>
      <c r="CT870" s="67"/>
      <c r="CU870" s="67"/>
      <c r="CV870" s="67"/>
      <c r="CW870" s="67"/>
      <c r="CX870" s="67"/>
      <c r="CY870" s="67"/>
      <c r="CZ870" s="67"/>
      <c r="DA870" s="67"/>
      <c r="DB870" s="67"/>
      <c r="DC870" s="67"/>
      <c r="DD870" s="67"/>
      <c r="DE870" s="67"/>
      <c r="DF870" s="67"/>
      <c r="DG870" s="67"/>
      <c r="DH870" s="67"/>
      <c r="DI870" s="67"/>
      <c r="DJ870" s="67"/>
      <c r="DK870" s="67"/>
      <c r="DL870" s="67"/>
      <c r="DM870" s="67"/>
      <c r="DN870" s="67"/>
      <c r="DO870" s="67"/>
      <c r="DP870" s="67"/>
      <c r="DQ870" s="67"/>
      <c r="DR870" s="67"/>
      <c r="DS870" s="67"/>
      <c r="DT870" s="67"/>
      <c r="DU870" s="67"/>
      <c r="DV870" s="67"/>
      <c r="DW870" s="67"/>
      <c r="DX870" s="67"/>
      <c r="DY870" s="67"/>
      <c r="DZ870" s="88"/>
      <c r="EA870" s="88"/>
      <c r="EB870" s="88"/>
      <c r="EC870" s="88"/>
      <c r="ED870" s="88"/>
      <c r="EE870" s="88"/>
      <c r="EF870" s="88"/>
      <c r="EG870" s="88"/>
    </row>
    <row r="871" spans="22:137" s="65" customFormat="1" x14ac:dyDescent="0.25">
      <c r="V871" s="631"/>
      <c r="AA871" s="632"/>
      <c r="AB871" s="632"/>
      <c r="AD871" s="632"/>
      <c r="AE871" s="633"/>
      <c r="AH871" s="634"/>
      <c r="AI871" s="634"/>
      <c r="AK871" s="632"/>
      <c r="AR871" s="632"/>
      <c r="AV871" s="632"/>
      <c r="AX871" s="632"/>
      <c r="BB871" s="632"/>
      <c r="BC871" s="632"/>
      <c r="BE871" s="632"/>
      <c r="BH871" s="67"/>
      <c r="BI871" s="635"/>
      <c r="BJ871" s="636"/>
      <c r="BK871" s="636"/>
      <c r="BL871" s="636"/>
      <c r="BM871" s="102"/>
      <c r="BN871" s="102"/>
      <c r="BO871" s="102"/>
      <c r="BP871" s="636"/>
      <c r="BQ871" s="636"/>
      <c r="BR871" s="636"/>
      <c r="BS871" s="636"/>
      <c r="BT871" s="636"/>
      <c r="BU871" s="636"/>
      <c r="BV871" s="636"/>
      <c r="BW871" s="636"/>
      <c r="BX871" s="636"/>
      <c r="BY871" s="636"/>
      <c r="BZ871" s="636"/>
      <c r="CA871" s="636"/>
      <c r="CB871" s="637"/>
      <c r="CC871" s="636"/>
      <c r="CD871" s="636"/>
      <c r="CE871" s="637"/>
      <c r="CF871" s="637"/>
      <c r="CG871" s="637"/>
      <c r="CH871" s="637"/>
      <c r="CI871" s="636"/>
      <c r="CJ871" s="636"/>
      <c r="CK871" s="637"/>
      <c r="CL871" s="637"/>
      <c r="CM871" s="637"/>
      <c r="CN871" s="705"/>
      <c r="CO871" s="88"/>
      <c r="CP871" s="88"/>
      <c r="CQ871" s="88"/>
      <c r="CR871" s="67"/>
      <c r="CS871" s="67"/>
      <c r="CT871" s="67"/>
      <c r="CU871" s="67"/>
      <c r="CV871" s="67"/>
      <c r="CW871" s="67"/>
      <c r="CX871" s="67"/>
      <c r="CY871" s="67"/>
      <c r="CZ871" s="67"/>
      <c r="DA871" s="67"/>
      <c r="DB871" s="67"/>
      <c r="DC871" s="67"/>
      <c r="DD871" s="67"/>
      <c r="DE871" s="67"/>
      <c r="DF871" s="67"/>
      <c r="DG871" s="67"/>
      <c r="DH871" s="67"/>
      <c r="DI871" s="67"/>
      <c r="DJ871" s="67"/>
      <c r="DK871" s="67"/>
      <c r="DL871" s="67"/>
      <c r="DM871" s="67"/>
      <c r="DN871" s="67"/>
      <c r="DO871" s="67"/>
      <c r="DP871" s="67"/>
      <c r="DQ871" s="67"/>
      <c r="DR871" s="67"/>
      <c r="DS871" s="67"/>
      <c r="DT871" s="67"/>
      <c r="DU871" s="67"/>
      <c r="DV871" s="67"/>
      <c r="DW871" s="67"/>
      <c r="DX871" s="67"/>
      <c r="DY871" s="67"/>
      <c r="DZ871" s="88"/>
      <c r="EA871" s="88"/>
      <c r="EB871" s="88"/>
      <c r="EC871" s="88"/>
      <c r="ED871" s="88"/>
      <c r="EE871" s="88"/>
      <c r="EF871" s="88"/>
      <c r="EG871" s="88"/>
    </row>
    <row r="872" spans="22:137" s="65" customFormat="1" x14ac:dyDescent="0.25">
      <c r="V872" s="631"/>
      <c r="AA872" s="632"/>
      <c r="AB872" s="632"/>
      <c r="AD872" s="632"/>
      <c r="AE872" s="633"/>
      <c r="AH872" s="634"/>
      <c r="AI872" s="634"/>
      <c r="AK872" s="632"/>
      <c r="AR872" s="632"/>
      <c r="AV872" s="632"/>
      <c r="AX872" s="632"/>
      <c r="BB872" s="632"/>
      <c r="BC872" s="632"/>
      <c r="BE872" s="632"/>
      <c r="BH872" s="67"/>
      <c r="BI872" s="635"/>
      <c r="BJ872" s="636"/>
      <c r="BK872" s="636"/>
      <c r="BL872" s="636"/>
      <c r="BM872" s="102"/>
      <c r="BN872" s="102"/>
      <c r="BO872" s="102"/>
      <c r="BP872" s="636"/>
      <c r="BQ872" s="636"/>
      <c r="BR872" s="636"/>
      <c r="BS872" s="636"/>
      <c r="BT872" s="636"/>
      <c r="BU872" s="636"/>
      <c r="BV872" s="636"/>
      <c r="BW872" s="636"/>
      <c r="BX872" s="636"/>
      <c r="BY872" s="636"/>
      <c r="BZ872" s="636"/>
      <c r="CA872" s="636"/>
      <c r="CB872" s="637"/>
      <c r="CC872" s="636"/>
      <c r="CD872" s="636"/>
      <c r="CE872" s="637"/>
      <c r="CF872" s="637"/>
      <c r="CG872" s="637"/>
      <c r="CH872" s="637"/>
      <c r="CI872" s="636"/>
      <c r="CJ872" s="636"/>
      <c r="CK872" s="637"/>
      <c r="CL872" s="637"/>
      <c r="CM872" s="637"/>
      <c r="CN872" s="705"/>
      <c r="CO872" s="88"/>
      <c r="CP872" s="88"/>
      <c r="CQ872" s="88"/>
      <c r="CR872" s="67"/>
      <c r="CS872" s="67"/>
      <c r="CT872" s="67"/>
      <c r="CU872" s="67"/>
      <c r="CV872" s="67"/>
      <c r="CW872" s="67"/>
      <c r="CX872" s="67"/>
      <c r="CY872" s="67"/>
      <c r="CZ872" s="67"/>
      <c r="DA872" s="67"/>
      <c r="DB872" s="67"/>
      <c r="DC872" s="67"/>
      <c r="DD872" s="67"/>
      <c r="DE872" s="67"/>
      <c r="DF872" s="67"/>
      <c r="DG872" s="67"/>
      <c r="DH872" s="67"/>
      <c r="DI872" s="67"/>
      <c r="DJ872" s="67"/>
      <c r="DK872" s="67"/>
      <c r="DL872" s="67"/>
      <c r="DM872" s="67"/>
      <c r="DN872" s="67"/>
      <c r="DO872" s="67"/>
      <c r="DP872" s="67"/>
      <c r="DQ872" s="67"/>
      <c r="DR872" s="67"/>
      <c r="DS872" s="67"/>
      <c r="DT872" s="67"/>
      <c r="DU872" s="67"/>
      <c r="DV872" s="67"/>
      <c r="DW872" s="67"/>
      <c r="DX872" s="67"/>
      <c r="DY872" s="67"/>
      <c r="DZ872" s="88"/>
      <c r="EA872" s="88"/>
      <c r="EB872" s="88"/>
      <c r="EC872" s="88"/>
      <c r="ED872" s="88"/>
      <c r="EE872" s="88"/>
      <c r="EF872" s="88"/>
      <c r="EG872" s="88"/>
    </row>
    <row r="873" spans="22:137" s="65" customFormat="1" x14ac:dyDescent="0.25">
      <c r="V873" s="631"/>
      <c r="AA873" s="632"/>
      <c r="AB873" s="632"/>
      <c r="AD873" s="632"/>
      <c r="AE873" s="633"/>
      <c r="AH873" s="634"/>
      <c r="AI873" s="634"/>
      <c r="AK873" s="632"/>
      <c r="AR873" s="632"/>
      <c r="AV873" s="632"/>
      <c r="AX873" s="632"/>
      <c r="BB873" s="632"/>
      <c r="BC873" s="632"/>
      <c r="BE873" s="632"/>
      <c r="BH873" s="67"/>
      <c r="BI873" s="635"/>
      <c r="BJ873" s="636"/>
      <c r="BK873" s="636"/>
      <c r="BL873" s="636"/>
      <c r="BM873" s="102"/>
      <c r="BN873" s="102"/>
      <c r="BO873" s="102"/>
      <c r="BP873" s="636"/>
      <c r="BQ873" s="636"/>
      <c r="BR873" s="636"/>
      <c r="BS873" s="636"/>
      <c r="BT873" s="636"/>
      <c r="BU873" s="636"/>
      <c r="BV873" s="636"/>
      <c r="BW873" s="636"/>
      <c r="BX873" s="636"/>
      <c r="BY873" s="636"/>
      <c r="BZ873" s="636"/>
      <c r="CA873" s="636"/>
      <c r="CB873" s="637"/>
      <c r="CC873" s="636"/>
      <c r="CD873" s="636"/>
      <c r="CE873" s="637"/>
      <c r="CF873" s="637"/>
      <c r="CG873" s="637"/>
      <c r="CH873" s="637"/>
      <c r="CI873" s="636"/>
      <c r="CJ873" s="636"/>
      <c r="CK873" s="637"/>
      <c r="CL873" s="637"/>
      <c r="CM873" s="637"/>
      <c r="CN873" s="705"/>
      <c r="CO873" s="88"/>
      <c r="CP873" s="88"/>
      <c r="CQ873" s="88"/>
      <c r="CR873" s="67"/>
      <c r="CS873" s="67"/>
      <c r="CT873" s="67"/>
      <c r="CU873" s="67"/>
      <c r="CV873" s="67"/>
      <c r="CW873" s="67"/>
      <c r="CX873" s="67"/>
      <c r="CY873" s="67"/>
      <c r="CZ873" s="67"/>
      <c r="DA873" s="67"/>
      <c r="DB873" s="67"/>
      <c r="DC873" s="67"/>
      <c r="DD873" s="67"/>
      <c r="DE873" s="67"/>
      <c r="DF873" s="67"/>
      <c r="DG873" s="67"/>
      <c r="DH873" s="67"/>
      <c r="DI873" s="67"/>
      <c r="DJ873" s="67"/>
      <c r="DK873" s="67"/>
      <c r="DL873" s="67"/>
      <c r="DM873" s="67"/>
      <c r="DN873" s="67"/>
      <c r="DO873" s="67"/>
      <c r="DP873" s="67"/>
      <c r="DQ873" s="67"/>
      <c r="DR873" s="67"/>
      <c r="DS873" s="67"/>
      <c r="DT873" s="67"/>
      <c r="DU873" s="67"/>
      <c r="DV873" s="67"/>
      <c r="DW873" s="67"/>
      <c r="DX873" s="67"/>
      <c r="DY873" s="67"/>
      <c r="DZ873" s="88"/>
      <c r="EA873" s="88"/>
      <c r="EB873" s="88"/>
      <c r="EC873" s="88"/>
      <c r="ED873" s="88"/>
      <c r="EE873" s="88"/>
      <c r="EF873" s="88"/>
      <c r="EG873" s="88"/>
    </row>
    <row r="874" spans="22:137" s="65" customFormat="1" x14ac:dyDescent="0.25">
      <c r="V874" s="631"/>
      <c r="AA874" s="632"/>
      <c r="AB874" s="632"/>
      <c r="AD874" s="632"/>
      <c r="AE874" s="633"/>
      <c r="AH874" s="634"/>
      <c r="AI874" s="634"/>
      <c r="AK874" s="632"/>
      <c r="AR874" s="632"/>
      <c r="AV874" s="632"/>
      <c r="AX874" s="632"/>
      <c r="BB874" s="632"/>
      <c r="BC874" s="632"/>
      <c r="BE874" s="632"/>
      <c r="BH874" s="67"/>
      <c r="BI874" s="635"/>
      <c r="BJ874" s="636"/>
      <c r="BK874" s="636"/>
      <c r="BL874" s="636"/>
      <c r="BM874" s="102"/>
      <c r="BN874" s="102"/>
      <c r="BO874" s="102"/>
      <c r="BP874" s="636"/>
      <c r="BQ874" s="636"/>
      <c r="BR874" s="636"/>
      <c r="BS874" s="636"/>
      <c r="BT874" s="636"/>
      <c r="BU874" s="636"/>
      <c r="BV874" s="636"/>
      <c r="BW874" s="636"/>
      <c r="BX874" s="636"/>
      <c r="BY874" s="636"/>
      <c r="BZ874" s="636"/>
      <c r="CA874" s="636"/>
      <c r="CB874" s="637"/>
      <c r="CC874" s="636"/>
      <c r="CD874" s="636"/>
      <c r="CE874" s="637"/>
      <c r="CF874" s="637"/>
      <c r="CG874" s="637"/>
      <c r="CH874" s="637"/>
      <c r="CI874" s="636"/>
      <c r="CJ874" s="636"/>
      <c r="CK874" s="637"/>
      <c r="CL874" s="637"/>
      <c r="CM874" s="637"/>
      <c r="CN874" s="705"/>
      <c r="CO874" s="88"/>
      <c r="CP874" s="88"/>
      <c r="CQ874" s="88"/>
      <c r="CR874" s="67"/>
      <c r="CS874" s="67"/>
      <c r="CT874" s="67"/>
      <c r="CU874" s="67"/>
      <c r="CV874" s="67"/>
      <c r="CW874" s="67"/>
      <c r="CX874" s="67"/>
      <c r="CY874" s="67"/>
      <c r="CZ874" s="67"/>
      <c r="DA874" s="67"/>
      <c r="DB874" s="67"/>
      <c r="DC874" s="67"/>
      <c r="DD874" s="67"/>
      <c r="DE874" s="67"/>
      <c r="DF874" s="67"/>
      <c r="DG874" s="67"/>
      <c r="DH874" s="67"/>
      <c r="DI874" s="67"/>
      <c r="DJ874" s="67"/>
      <c r="DK874" s="67"/>
      <c r="DL874" s="67"/>
      <c r="DM874" s="67"/>
      <c r="DN874" s="67"/>
      <c r="DO874" s="67"/>
      <c r="DP874" s="67"/>
      <c r="DQ874" s="67"/>
      <c r="DR874" s="67"/>
      <c r="DS874" s="67"/>
      <c r="DT874" s="67"/>
      <c r="DU874" s="67"/>
      <c r="DV874" s="67"/>
      <c r="DW874" s="67"/>
      <c r="DX874" s="67"/>
      <c r="DY874" s="67"/>
      <c r="DZ874" s="88"/>
      <c r="EA874" s="88"/>
      <c r="EB874" s="88"/>
      <c r="EC874" s="88"/>
      <c r="ED874" s="88"/>
      <c r="EE874" s="88"/>
      <c r="EF874" s="88"/>
      <c r="EG874" s="88"/>
    </row>
    <row r="875" spans="22:137" s="65" customFormat="1" x14ac:dyDescent="0.25">
      <c r="V875" s="631"/>
      <c r="AA875" s="632"/>
      <c r="AB875" s="632"/>
      <c r="AD875" s="632"/>
      <c r="AE875" s="633"/>
      <c r="AH875" s="634"/>
      <c r="AI875" s="634"/>
      <c r="AK875" s="632"/>
      <c r="AR875" s="632"/>
      <c r="AV875" s="632"/>
      <c r="AX875" s="632"/>
      <c r="BB875" s="632"/>
      <c r="BC875" s="632"/>
      <c r="BE875" s="632"/>
      <c r="BH875" s="67"/>
      <c r="BI875" s="635"/>
      <c r="BJ875" s="636"/>
      <c r="BK875" s="636"/>
      <c r="BL875" s="636"/>
      <c r="BM875" s="102"/>
      <c r="BN875" s="102"/>
      <c r="BO875" s="102"/>
      <c r="BP875" s="636"/>
      <c r="BQ875" s="636"/>
      <c r="BR875" s="636"/>
      <c r="BS875" s="636"/>
      <c r="BT875" s="636"/>
      <c r="BU875" s="636"/>
      <c r="BV875" s="636"/>
      <c r="BW875" s="636"/>
      <c r="BX875" s="636"/>
      <c r="BY875" s="636"/>
      <c r="BZ875" s="636"/>
      <c r="CA875" s="636"/>
      <c r="CB875" s="637"/>
      <c r="CC875" s="636"/>
      <c r="CD875" s="636"/>
      <c r="CE875" s="637"/>
      <c r="CF875" s="637"/>
      <c r="CG875" s="637"/>
      <c r="CH875" s="637"/>
      <c r="CI875" s="636"/>
      <c r="CJ875" s="636"/>
      <c r="CK875" s="637"/>
      <c r="CL875" s="637"/>
      <c r="CM875" s="637"/>
      <c r="CN875" s="705"/>
      <c r="CO875" s="88"/>
      <c r="CP875" s="88"/>
      <c r="CQ875" s="88"/>
      <c r="CR875" s="67"/>
      <c r="CS875" s="67"/>
      <c r="CT875" s="67"/>
      <c r="CU875" s="67"/>
      <c r="CV875" s="67"/>
      <c r="CW875" s="67"/>
      <c r="CX875" s="67"/>
      <c r="CY875" s="67"/>
      <c r="CZ875" s="67"/>
      <c r="DA875" s="67"/>
      <c r="DB875" s="67"/>
      <c r="DC875" s="67"/>
      <c r="DD875" s="67"/>
      <c r="DE875" s="67"/>
      <c r="DF875" s="67"/>
      <c r="DG875" s="67"/>
      <c r="DH875" s="67"/>
      <c r="DI875" s="67"/>
      <c r="DJ875" s="67"/>
      <c r="DK875" s="67"/>
      <c r="DL875" s="67"/>
      <c r="DM875" s="67"/>
      <c r="DN875" s="67"/>
      <c r="DO875" s="67"/>
      <c r="DP875" s="67"/>
      <c r="DQ875" s="67"/>
      <c r="DR875" s="67"/>
      <c r="DS875" s="67"/>
      <c r="DT875" s="67"/>
      <c r="DU875" s="67"/>
      <c r="DV875" s="67"/>
      <c r="DW875" s="67"/>
      <c r="DX875" s="67"/>
      <c r="DY875" s="67"/>
      <c r="DZ875" s="88"/>
      <c r="EA875" s="88"/>
      <c r="EB875" s="88"/>
      <c r="EC875" s="88"/>
      <c r="ED875" s="88"/>
      <c r="EE875" s="88"/>
      <c r="EF875" s="88"/>
      <c r="EG875" s="88"/>
    </row>
    <row r="876" spans="22:137" s="65" customFormat="1" x14ac:dyDescent="0.25">
      <c r="V876" s="631"/>
      <c r="AA876" s="632"/>
      <c r="AB876" s="632"/>
      <c r="AD876" s="632"/>
      <c r="AE876" s="633"/>
      <c r="AH876" s="634"/>
      <c r="AI876" s="634"/>
      <c r="AK876" s="632"/>
      <c r="AR876" s="632"/>
      <c r="AV876" s="632"/>
      <c r="AX876" s="632"/>
      <c r="BB876" s="632"/>
      <c r="BC876" s="632"/>
      <c r="BE876" s="632"/>
      <c r="BH876" s="67"/>
      <c r="BI876" s="635"/>
      <c r="BJ876" s="636"/>
      <c r="BK876" s="636"/>
      <c r="BL876" s="636"/>
      <c r="BM876" s="102"/>
      <c r="BN876" s="102"/>
      <c r="BO876" s="102"/>
      <c r="BP876" s="636"/>
      <c r="BQ876" s="636"/>
      <c r="BR876" s="636"/>
      <c r="BS876" s="636"/>
      <c r="BT876" s="636"/>
      <c r="BU876" s="636"/>
      <c r="BV876" s="636"/>
      <c r="BW876" s="636"/>
      <c r="BX876" s="636"/>
      <c r="BY876" s="636"/>
      <c r="BZ876" s="636"/>
      <c r="CA876" s="636"/>
      <c r="CB876" s="637"/>
      <c r="CC876" s="636"/>
      <c r="CD876" s="636"/>
      <c r="CE876" s="637"/>
      <c r="CF876" s="637"/>
      <c r="CG876" s="637"/>
      <c r="CH876" s="637"/>
      <c r="CI876" s="636"/>
      <c r="CJ876" s="636"/>
      <c r="CK876" s="637"/>
      <c r="CL876" s="637"/>
      <c r="CM876" s="637"/>
      <c r="CN876" s="705"/>
      <c r="CO876" s="88"/>
      <c r="CP876" s="88"/>
      <c r="CQ876" s="88"/>
      <c r="CR876" s="67"/>
      <c r="CS876" s="67"/>
      <c r="CT876" s="67"/>
      <c r="CU876" s="67"/>
      <c r="CV876" s="67"/>
      <c r="CW876" s="67"/>
      <c r="CX876" s="67"/>
      <c r="CY876" s="67"/>
      <c r="CZ876" s="67"/>
      <c r="DA876" s="67"/>
      <c r="DB876" s="67"/>
      <c r="DC876" s="67"/>
      <c r="DD876" s="67"/>
      <c r="DE876" s="67"/>
      <c r="DF876" s="67"/>
      <c r="DG876" s="67"/>
      <c r="DH876" s="67"/>
      <c r="DI876" s="67"/>
      <c r="DJ876" s="67"/>
      <c r="DK876" s="67"/>
      <c r="DL876" s="67"/>
      <c r="DM876" s="67"/>
      <c r="DN876" s="67"/>
      <c r="DO876" s="67"/>
      <c r="DP876" s="67"/>
      <c r="DQ876" s="67"/>
      <c r="DR876" s="67"/>
      <c r="DS876" s="67"/>
      <c r="DT876" s="67"/>
      <c r="DU876" s="67"/>
      <c r="DV876" s="67"/>
      <c r="DW876" s="67"/>
      <c r="DX876" s="67"/>
      <c r="DY876" s="67"/>
      <c r="DZ876" s="88"/>
      <c r="EA876" s="88"/>
      <c r="EB876" s="88"/>
      <c r="EC876" s="88"/>
      <c r="ED876" s="88"/>
      <c r="EE876" s="88"/>
      <c r="EF876" s="88"/>
      <c r="EG876" s="88"/>
    </row>
    <row r="877" spans="22:137" s="65" customFormat="1" x14ac:dyDescent="0.25">
      <c r="V877" s="631"/>
      <c r="AA877" s="632"/>
      <c r="AB877" s="632"/>
      <c r="AD877" s="632"/>
      <c r="AE877" s="633"/>
      <c r="AH877" s="634"/>
      <c r="AI877" s="634"/>
      <c r="AK877" s="632"/>
      <c r="AR877" s="632"/>
      <c r="AV877" s="632"/>
      <c r="AX877" s="632"/>
      <c r="BB877" s="632"/>
      <c r="BC877" s="632"/>
      <c r="BE877" s="632"/>
      <c r="BH877" s="67"/>
      <c r="BI877" s="635"/>
      <c r="BJ877" s="636"/>
      <c r="BK877" s="636"/>
      <c r="BL877" s="636"/>
      <c r="BM877" s="102"/>
      <c r="BN877" s="102"/>
      <c r="BO877" s="102"/>
      <c r="BP877" s="636"/>
      <c r="BQ877" s="636"/>
      <c r="BR877" s="636"/>
      <c r="BS877" s="636"/>
      <c r="BT877" s="636"/>
      <c r="BU877" s="636"/>
      <c r="BV877" s="636"/>
      <c r="BW877" s="636"/>
      <c r="BX877" s="636"/>
      <c r="BY877" s="636"/>
      <c r="BZ877" s="636"/>
      <c r="CA877" s="636"/>
      <c r="CB877" s="637"/>
      <c r="CC877" s="636"/>
      <c r="CD877" s="636"/>
      <c r="CE877" s="637"/>
      <c r="CF877" s="637"/>
      <c r="CG877" s="637"/>
      <c r="CH877" s="637"/>
      <c r="CI877" s="636"/>
      <c r="CJ877" s="636"/>
      <c r="CK877" s="637"/>
      <c r="CL877" s="637"/>
      <c r="CM877" s="637"/>
      <c r="CN877" s="705"/>
      <c r="CO877" s="88"/>
      <c r="CP877" s="88"/>
      <c r="CQ877" s="88"/>
      <c r="CR877" s="67"/>
      <c r="CS877" s="67"/>
      <c r="CT877" s="67"/>
      <c r="CU877" s="67"/>
      <c r="CV877" s="67"/>
      <c r="CW877" s="67"/>
      <c r="CX877" s="67"/>
      <c r="CY877" s="67"/>
      <c r="CZ877" s="67"/>
      <c r="DA877" s="67"/>
      <c r="DB877" s="67"/>
      <c r="DC877" s="67"/>
      <c r="DD877" s="67"/>
      <c r="DE877" s="67"/>
      <c r="DF877" s="67"/>
      <c r="DG877" s="67"/>
      <c r="DH877" s="67"/>
      <c r="DI877" s="67"/>
      <c r="DJ877" s="67"/>
      <c r="DK877" s="67"/>
      <c r="DL877" s="67"/>
      <c r="DM877" s="67"/>
      <c r="DN877" s="67"/>
      <c r="DO877" s="67"/>
      <c r="DP877" s="67"/>
      <c r="DQ877" s="67"/>
      <c r="DR877" s="67"/>
      <c r="DS877" s="67"/>
      <c r="DT877" s="67"/>
      <c r="DU877" s="67"/>
      <c r="DV877" s="67"/>
      <c r="DW877" s="67"/>
      <c r="DX877" s="67"/>
      <c r="DY877" s="67"/>
      <c r="DZ877" s="88"/>
      <c r="EA877" s="88"/>
      <c r="EB877" s="88"/>
      <c r="EC877" s="88"/>
      <c r="ED877" s="88"/>
      <c r="EE877" s="88"/>
      <c r="EF877" s="88"/>
      <c r="EG877" s="88"/>
    </row>
    <row r="878" spans="22:137" s="65" customFormat="1" x14ac:dyDescent="0.25">
      <c r="V878" s="631"/>
      <c r="AA878" s="632"/>
      <c r="AB878" s="632"/>
      <c r="AD878" s="632"/>
      <c r="AE878" s="633"/>
      <c r="AH878" s="634"/>
      <c r="AI878" s="634"/>
      <c r="AK878" s="632"/>
      <c r="AR878" s="632"/>
      <c r="AV878" s="632"/>
      <c r="AX878" s="632"/>
      <c r="BB878" s="632"/>
      <c r="BC878" s="632"/>
      <c r="BE878" s="632"/>
      <c r="BH878" s="67"/>
      <c r="BI878" s="635"/>
      <c r="BJ878" s="636"/>
      <c r="BK878" s="636"/>
      <c r="BL878" s="636"/>
      <c r="BM878" s="102"/>
      <c r="BN878" s="102"/>
      <c r="BO878" s="102"/>
      <c r="BP878" s="636"/>
      <c r="BQ878" s="636"/>
      <c r="BR878" s="636"/>
      <c r="BS878" s="636"/>
      <c r="BT878" s="636"/>
      <c r="BU878" s="636"/>
      <c r="BV878" s="636"/>
      <c r="BW878" s="636"/>
      <c r="BX878" s="636"/>
      <c r="BY878" s="636"/>
      <c r="BZ878" s="636"/>
      <c r="CA878" s="636"/>
      <c r="CB878" s="637"/>
      <c r="CC878" s="636"/>
      <c r="CD878" s="636"/>
      <c r="CE878" s="637"/>
      <c r="CF878" s="637"/>
      <c r="CG878" s="637"/>
      <c r="CH878" s="637"/>
      <c r="CI878" s="636"/>
      <c r="CJ878" s="636"/>
      <c r="CK878" s="637"/>
      <c r="CL878" s="637"/>
      <c r="CM878" s="637"/>
      <c r="CN878" s="705"/>
      <c r="CO878" s="88"/>
      <c r="CP878" s="88"/>
      <c r="CQ878" s="88"/>
      <c r="CR878" s="67"/>
      <c r="CS878" s="67"/>
      <c r="CT878" s="67"/>
      <c r="CU878" s="67"/>
      <c r="CV878" s="67"/>
      <c r="CW878" s="67"/>
      <c r="CX878" s="67"/>
      <c r="CY878" s="67"/>
      <c r="CZ878" s="67"/>
      <c r="DA878" s="67"/>
      <c r="DB878" s="67"/>
      <c r="DC878" s="67"/>
      <c r="DD878" s="67"/>
      <c r="DE878" s="67"/>
      <c r="DF878" s="67"/>
      <c r="DG878" s="67"/>
      <c r="DH878" s="67"/>
      <c r="DI878" s="67"/>
      <c r="DJ878" s="67"/>
      <c r="DK878" s="67"/>
      <c r="DL878" s="67"/>
      <c r="DM878" s="67"/>
      <c r="DN878" s="67"/>
      <c r="DO878" s="67"/>
      <c r="DP878" s="67"/>
      <c r="DQ878" s="67"/>
      <c r="DR878" s="67"/>
      <c r="DS878" s="67"/>
      <c r="DT878" s="67"/>
      <c r="DU878" s="67"/>
      <c r="DV878" s="67"/>
      <c r="DW878" s="67"/>
      <c r="DX878" s="67"/>
      <c r="DY878" s="67"/>
      <c r="DZ878" s="88"/>
      <c r="EA878" s="88"/>
      <c r="EB878" s="88"/>
      <c r="EC878" s="88"/>
      <c r="ED878" s="88"/>
      <c r="EE878" s="88"/>
      <c r="EF878" s="88"/>
      <c r="EG878" s="88"/>
    </row>
    <row r="879" spans="22:137" s="65" customFormat="1" x14ac:dyDescent="0.25">
      <c r="V879" s="631"/>
      <c r="AA879" s="632"/>
      <c r="AB879" s="632"/>
      <c r="AD879" s="632"/>
      <c r="AE879" s="633"/>
      <c r="AH879" s="634"/>
      <c r="AI879" s="634"/>
      <c r="AK879" s="632"/>
      <c r="AR879" s="632"/>
      <c r="AV879" s="632"/>
      <c r="AX879" s="632"/>
      <c r="BB879" s="632"/>
      <c r="BC879" s="632"/>
      <c r="BE879" s="632"/>
      <c r="BH879" s="67"/>
      <c r="BI879" s="635"/>
      <c r="BJ879" s="636"/>
      <c r="BK879" s="636"/>
      <c r="BL879" s="636"/>
      <c r="BM879" s="102"/>
      <c r="BN879" s="102"/>
      <c r="BO879" s="102"/>
      <c r="BP879" s="636"/>
      <c r="BQ879" s="636"/>
      <c r="BR879" s="636"/>
      <c r="BS879" s="636"/>
      <c r="BT879" s="636"/>
      <c r="BU879" s="636"/>
      <c r="BV879" s="636"/>
      <c r="BW879" s="636"/>
      <c r="BX879" s="636"/>
      <c r="BY879" s="636"/>
      <c r="BZ879" s="636"/>
      <c r="CA879" s="636"/>
      <c r="CB879" s="637"/>
      <c r="CC879" s="636"/>
      <c r="CD879" s="636"/>
      <c r="CE879" s="637"/>
      <c r="CF879" s="637"/>
      <c r="CG879" s="637"/>
      <c r="CH879" s="637"/>
      <c r="CI879" s="636"/>
      <c r="CJ879" s="636"/>
      <c r="CK879" s="637"/>
      <c r="CL879" s="637"/>
      <c r="CM879" s="637"/>
      <c r="CN879" s="705"/>
      <c r="CO879" s="88"/>
      <c r="CP879" s="88"/>
      <c r="CQ879" s="88"/>
      <c r="CR879" s="67"/>
      <c r="CS879" s="67"/>
      <c r="CT879" s="67"/>
      <c r="CU879" s="67"/>
      <c r="CV879" s="67"/>
      <c r="CW879" s="67"/>
      <c r="CX879" s="67"/>
      <c r="CY879" s="67"/>
      <c r="CZ879" s="67"/>
      <c r="DA879" s="67"/>
      <c r="DB879" s="67"/>
      <c r="DC879" s="67"/>
      <c r="DD879" s="67"/>
      <c r="DE879" s="67"/>
      <c r="DF879" s="67"/>
      <c r="DG879" s="67"/>
      <c r="DH879" s="67"/>
      <c r="DI879" s="67"/>
      <c r="DJ879" s="67"/>
      <c r="DK879" s="67"/>
      <c r="DL879" s="67"/>
      <c r="DM879" s="67"/>
      <c r="DN879" s="67"/>
      <c r="DO879" s="67"/>
      <c r="DP879" s="67"/>
      <c r="DQ879" s="67"/>
      <c r="DR879" s="67"/>
      <c r="DS879" s="67"/>
      <c r="DT879" s="67"/>
      <c r="DU879" s="67"/>
      <c r="DV879" s="67"/>
      <c r="DW879" s="67"/>
      <c r="DX879" s="67"/>
      <c r="DY879" s="67"/>
      <c r="DZ879" s="88"/>
      <c r="EA879" s="88"/>
      <c r="EB879" s="88"/>
      <c r="EC879" s="88"/>
      <c r="ED879" s="88"/>
      <c r="EE879" s="88"/>
      <c r="EF879" s="88"/>
      <c r="EG879" s="88"/>
    </row>
    <row r="880" spans="22:137" s="65" customFormat="1" x14ac:dyDescent="0.25">
      <c r="V880" s="631"/>
      <c r="AA880" s="632"/>
      <c r="AB880" s="632"/>
      <c r="AD880" s="632"/>
      <c r="AE880" s="633"/>
      <c r="AH880" s="634"/>
      <c r="AI880" s="634"/>
      <c r="AK880" s="632"/>
      <c r="AR880" s="632"/>
      <c r="AV880" s="632"/>
      <c r="AX880" s="632"/>
      <c r="BB880" s="632"/>
      <c r="BC880" s="632"/>
      <c r="BE880" s="632"/>
      <c r="BH880" s="67"/>
      <c r="BI880" s="635"/>
      <c r="BJ880" s="636"/>
      <c r="BK880" s="636"/>
      <c r="BL880" s="636"/>
      <c r="BM880" s="102"/>
      <c r="BN880" s="102"/>
      <c r="BO880" s="102"/>
      <c r="BP880" s="636"/>
      <c r="BQ880" s="636"/>
      <c r="BR880" s="636"/>
      <c r="BS880" s="636"/>
      <c r="BT880" s="636"/>
      <c r="BU880" s="636"/>
      <c r="BV880" s="636"/>
      <c r="BW880" s="636"/>
      <c r="BX880" s="636"/>
      <c r="BY880" s="636"/>
      <c r="BZ880" s="636"/>
      <c r="CA880" s="636"/>
      <c r="CB880" s="637"/>
      <c r="CC880" s="636"/>
      <c r="CD880" s="636"/>
      <c r="CE880" s="637"/>
      <c r="CF880" s="637"/>
      <c r="CG880" s="637"/>
      <c r="CH880" s="637"/>
      <c r="CI880" s="636"/>
      <c r="CJ880" s="636"/>
      <c r="CK880" s="637"/>
      <c r="CL880" s="637"/>
      <c r="CM880" s="637"/>
      <c r="CN880" s="705"/>
      <c r="CO880" s="88"/>
      <c r="CP880" s="88"/>
      <c r="CQ880" s="88"/>
      <c r="CR880" s="67"/>
      <c r="CS880" s="67"/>
      <c r="CT880" s="67"/>
      <c r="CU880" s="67"/>
      <c r="CV880" s="67"/>
      <c r="CW880" s="67"/>
      <c r="CX880" s="67"/>
      <c r="CY880" s="67"/>
      <c r="CZ880" s="67"/>
      <c r="DA880" s="67"/>
      <c r="DB880" s="67"/>
      <c r="DC880" s="67"/>
      <c r="DD880" s="67"/>
      <c r="DE880" s="67"/>
      <c r="DF880" s="67"/>
      <c r="DG880" s="67"/>
      <c r="DH880" s="67"/>
      <c r="DI880" s="67"/>
      <c r="DJ880" s="67"/>
      <c r="DK880" s="67"/>
      <c r="DL880" s="67"/>
      <c r="DM880" s="67"/>
      <c r="DN880" s="67"/>
      <c r="DO880" s="67"/>
      <c r="DP880" s="67"/>
      <c r="DQ880" s="67"/>
      <c r="DR880" s="67"/>
      <c r="DS880" s="67"/>
      <c r="DT880" s="67"/>
      <c r="DU880" s="67"/>
      <c r="DV880" s="67"/>
      <c r="DW880" s="67"/>
      <c r="DX880" s="67"/>
      <c r="DY880" s="67"/>
      <c r="DZ880" s="88"/>
      <c r="EA880" s="88"/>
      <c r="EB880" s="88"/>
      <c r="EC880" s="88"/>
      <c r="ED880" s="88"/>
      <c r="EE880" s="88"/>
      <c r="EF880" s="88"/>
      <c r="EG880" s="88"/>
    </row>
    <row r="881" spans="22:137" s="65" customFormat="1" x14ac:dyDescent="0.25">
      <c r="V881" s="631"/>
      <c r="AA881" s="632"/>
      <c r="AB881" s="632"/>
      <c r="AD881" s="632"/>
      <c r="AE881" s="633"/>
      <c r="AH881" s="634"/>
      <c r="AI881" s="634"/>
      <c r="AK881" s="632"/>
      <c r="AR881" s="632"/>
      <c r="AV881" s="632"/>
      <c r="AX881" s="632"/>
      <c r="BB881" s="632"/>
      <c r="BC881" s="632"/>
      <c r="BE881" s="632"/>
      <c r="BH881" s="67"/>
      <c r="BI881" s="635"/>
      <c r="BJ881" s="636"/>
      <c r="BK881" s="636"/>
      <c r="BL881" s="636"/>
      <c r="BM881" s="102"/>
      <c r="BN881" s="102"/>
      <c r="BO881" s="102"/>
      <c r="BP881" s="636"/>
      <c r="BQ881" s="636"/>
      <c r="BR881" s="636"/>
      <c r="BS881" s="636"/>
      <c r="BT881" s="636"/>
      <c r="BU881" s="636"/>
      <c r="BV881" s="636"/>
      <c r="BW881" s="636"/>
      <c r="BX881" s="636"/>
      <c r="BY881" s="636"/>
      <c r="BZ881" s="636"/>
      <c r="CA881" s="636"/>
      <c r="CB881" s="637"/>
      <c r="CC881" s="636"/>
      <c r="CD881" s="636"/>
      <c r="CE881" s="637"/>
      <c r="CF881" s="637"/>
      <c r="CG881" s="637"/>
      <c r="CH881" s="637"/>
      <c r="CI881" s="636"/>
      <c r="CJ881" s="636"/>
      <c r="CK881" s="637"/>
      <c r="CL881" s="637"/>
      <c r="CM881" s="637"/>
      <c r="CN881" s="705"/>
      <c r="CO881" s="88"/>
      <c r="CP881" s="88"/>
      <c r="CQ881" s="88"/>
      <c r="CR881" s="67"/>
      <c r="CS881" s="67"/>
      <c r="CT881" s="67"/>
      <c r="CU881" s="67"/>
      <c r="CV881" s="67"/>
      <c r="CW881" s="67"/>
      <c r="CX881" s="67"/>
      <c r="CY881" s="67"/>
      <c r="CZ881" s="67"/>
      <c r="DA881" s="67"/>
      <c r="DB881" s="67"/>
      <c r="DC881" s="67"/>
      <c r="DD881" s="67"/>
      <c r="DE881" s="67"/>
      <c r="DF881" s="67"/>
      <c r="DG881" s="67"/>
      <c r="DH881" s="67"/>
      <c r="DI881" s="67"/>
      <c r="DJ881" s="67"/>
      <c r="DK881" s="67"/>
      <c r="DL881" s="67"/>
      <c r="DM881" s="67"/>
      <c r="DN881" s="67"/>
      <c r="DO881" s="67"/>
      <c r="DP881" s="67"/>
      <c r="DQ881" s="67"/>
      <c r="DR881" s="67"/>
      <c r="DS881" s="67"/>
      <c r="DT881" s="67"/>
      <c r="DU881" s="67"/>
      <c r="DV881" s="67"/>
      <c r="DW881" s="67"/>
      <c r="DX881" s="67"/>
      <c r="DY881" s="67"/>
      <c r="DZ881" s="88"/>
      <c r="EA881" s="88"/>
      <c r="EB881" s="88"/>
      <c r="EC881" s="88"/>
      <c r="ED881" s="88"/>
      <c r="EE881" s="88"/>
      <c r="EF881" s="88"/>
      <c r="EG881" s="88"/>
    </row>
    <row r="882" spans="22:137" s="65" customFormat="1" x14ac:dyDescent="0.25">
      <c r="V882" s="631"/>
      <c r="AA882" s="632"/>
      <c r="AB882" s="632"/>
      <c r="AD882" s="632"/>
      <c r="AE882" s="633"/>
      <c r="AH882" s="634"/>
      <c r="AI882" s="634"/>
      <c r="AK882" s="632"/>
      <c r="AR882" s="632"/>
      <c r="AV882" s="632"/>
      <c r="AX882" s="632"/>
      <c r="BB882" s="632"/>
      <c r="BC882" s="632"/>
      <c r="BE882" s="632"/>
      <c r="BH882" s="67"/>
      <c r="BI882" s="635"/>
      <c r="BJ882" s="636"/>
      <c r="BK882" s="636"/>
      <c r="BL882" s="636"/>
      <c r="BM882" s="102"/>
      <c r="BN882" s="102"/>
      <c r="BO882" s="102"/>
      <c r="BP882" s="636"/>
      <c r="BQ882" s="636"/>
      <c r="BR882" s="636"/>
      <c r="BS882" s="636"/>
      <c r="BT882" s="636"/>
      <c r="BU882" s="636"/>
      <c r="BV882" s="636"/>
      <c r="BW882" s="636"/>
      <c r="BX882" s="636"/>
      <c r="BY882" s="636"/>
      <c r="BZ882" s="636"/>
      <c r="CA882" s="636"/>
      <c r="CB882" s="637"/>
      <c r="CC882" s="636"/>
      <c r="CD882" s="636"/>
      <c r="CE882" s="637"/>
      <c r="CF882" s="637"/>
      <c r="CG882" s="637"/>
      <c r="CH882" s="637"/>
      <c r="CI882" s="636"/>
      <c r="CJ882" s="636"/>
      <c r="CK882" s="637"/>
      <c r="CL882" s="637"/>
      <c r="CM882" s="637"/>
      <c r="CN882" s="705"/>
      <c r="CO882" s="88"/>
      <c r="CP882" s="88"/>
      <c r="CQ882" s="88"/>
      <c r="CR882" s="67"/>
      <c r="CS882" s="67"/>
      <c r="CT882" s="67"/>
      <c r="CU882" s="67"/>
      <c r="CV882" s="67"/>
      <c r="CW882" s="67"/>
      <c r="CX882" s="67"/>
      <c r="CY882" s="67"/>
      <c r="CZ882" s="67"/>
      <c r="DA882" s="67"/>
      <c r="DB882" s="67"/>
      <c r="DC882" s="67"/>
      <c r="DD882" s="67"/>
      <c r="DE882" s="67"/>
      <c r="DF882" s="67"/>
      <c r="DG882" s="67"/>
      <c r="DH882" s="67"/>
      <c r="DI882" s="67"/>
      <c r="DJ882" s="67"/>
      <c r="DK882" s="67"/>
      <c r="DL882" s="67"/>
      <c r="DM882" s="67"/>
      <c r="DN882" s="67"/>
      <c r="DO882" s="67"/>
      <c r="DP882" s="67"/>
      <c r="DQ882" s="67"/>
      <c r="DR882" s="67"/>
      <c r="DS882" s="67"/>
      <c r="DT882" s="67"/>
      <c r="DU882" s="67"/>
      <c r="DV882" s="67"/>
      <c r="DW882" s="67"/>
      <c r="DX882" s="67"/>
      <c r="DY882" s="67"/>
      <c r="DZ882" s="88"/>
      <c r="EA882" s="88"/>
      <c r="EB882" s="88"/>
      <c r="EC882" s="88"/>
      <c r="ED882" s="88"/>
      <c r="EE882" s="88"/>
      <c r="EF882" s="88"/>
      <c r="EG882" s="88"/>
    </row>
    <row r="883" spans="22:137" s="65" customFormat="1" x14ac:dyDescent="0.25">
      <c r="V883" s="631"/>
      <c r="AA883" s="632"/>
      <c r="AB883" s="632"/>
      <c r="AD883" s="632"/>
      <c r="AE883" s="633"/>
      <c r="AH883" s="634"/>
      <c r="AI883" s="634"/>
      <c r="AK883" s="632"/>
      <c r="AR883" s="632"/>
      <c r="AV883" s="632"/>
      <c r="AX883" s="632"/>
      <c r="BB883" s="632"/>
      <c r="BC883" s="632"/>
      <c r="BE883" s="632"/>
      <c r="BH883" s="67"/>
      <c r="BI883" s="635"/>
      <c r="BJ883" s="636"/>
      <c r="BK883" s="636"/>
      <c r="BL883" s="636"/>
      <c r="BM883" s="102"/>
      <c r="BN883" s="102"/>
      <c r="BO883" s="102"/>
      <c r="BP883" s="636"/>
      <c r="BQ883" s="636"/>
      <c r="BR883" s="636"/>
      <c r="BS883" s="636"/>
      <c r="BT883" s="636"/>
      <c r="BU883" s="636"/>
      <c r="BV883" s="636"/>
      <c r="BW883" s="636"/>
      <c r="BX883" s="636"/>
      <c r="BY883" s="636"/>
      <c r="BZ883" s="636"/>
      <c r="CA883" s="636"/>
      <c r="CB883" s="637"/>
      <c r="CC883" s="636"/>
      <c r="CD883" s="636"/>
      <c r="CE883" s="637"/>
      <c r="CF883" s="637"/>
      <c r="CG883" s="637"/>
      <c r="CH883" s="637"/>
      <c r="CI883" s="636"/>
      <c r="CJ883" s="636"/>
      <c r="CK883" s="637"/>
      <c r="CL883" s="637"/>
      <c r="CM883" s="637"/>
      <c r="CN883" s="705"/>
      <c r="CO883" s="88"/>
      <c r="CP883" s="88"/>
      <c r="CQ883" s="88"/>
      <c r="CR883" s="67"/>
      <c r="CS883" s="67"/>
      <c r="CT883" s="67"/>
      <c r="CU883" s="67"/>
      <c r="CV883" s="67"/>
      <c r="CW883" s="67"/>
      <c r="CX883" s="67"/>
      <c r="CY883" s="67"/>
      <c r="CZ883" s="67"/>
      <c r="DA883" s="67"/>
      <c r="DB883" s="67"/>
      <c r="DC883" s="67"/>
      <c r="DD883" s="67"/>
      <c r="DE883" s="67"/>
      <c r="DF883" s="67"/>
      <c r="DG883" s="67"/>
      <c r="DH883" s="67"/>
      <c r="DI883" s="67"/>
      <c r="DJ883" s="67"/>
      <c r="DK883" s="67"/>
      <c r="DL883" s="67"/>
      <c r="DM883" s="67"/>
      <c r="DN883" s="67"/>
      <c r="DO883" s="67"/>
      <c r="DP883" s="67"/>
      <c r="DQ883" s="67"/>
      <c r="DR883" s="67"/>
      <c r="DS883" s="67"/>
      <c r="DT883" s="67"/>
      <c r="DU883" s="67"/>
      <c r="DV883" s="67"/>
      <c r="DW883" s="67"/>
      <c r="DX883" s="67"/>
      <c r="DY883" s="67"/>
      <c r="DZ883" s="88"/>
      <c r="EA883" s="88"/>
      <c r="EB883" s="88"/>
      <c r="EC883" s="88"/>
      <c r="ED883" s="88"/>
      <c r="EE883" s="88"/>
      <c r="EF883" s="88"/>
      <c r="EG883" s="88"/>
    </row>
    <row r="884" spans="22:137" s="65" customFormat="1" x14ac:dyDescent="0.25">
      <c r="V884" s="631"/>
      <c r="AA884" s="632"/>
      <c r="AB884" s="632"/>
      <c r="AD884" s="632"/>
      <c r="AE884" s="633"/>
      <c r="AH884" s="634"/>
      <c r="AI884" s="634"/>
      <c r="AK884" s="632"/>
      <c r="AR884" s="632"/>
      <c r="AV884" s="632"/>
      <c r="AX884" s="632"/>
      <c r="BB884" s="632"/>
      <c r="BC884" s="632"/>
      <c r="BE884" s="632"/>
      <c r="BH884" s="67"/>
      <c r="BI884" s="635"/>
      <c r="BJ884" s="636"/>
      <c r="BK884" s="636"/>
      <c r="BL884" s="636"/>
      <c r="BM884" s="102"/>
      <c r="BN884" s="102"/>
      <c r="BO884" s="102"/>
      <c r="BP884" s="636"/>
      <c r="BQ884" s="636"/>
      <c r="BR884" s="636"/>
      <c r="BS884" s="636"/>
      <c r="BT884" s="636"/>
      <c r="BU884" s="636"/>
      <c r="BV884" s="636"/>
      <c r="BW884" s="636"/>
      <c r="BX884" s="636"/>
      <c r="BY884" s="636"/>
      <c r="BZ884" s="636"/>
      <c r="CA884" s="636"/>
      <c r="CB884" s="637"/>
      <c r="CC884" s="636"/>
      <c r="CD884" s="636"/>
      <c r="CE884" s="637"/>
      <c r="CF884" s="637"/>
      <c r="CG884" s="637"/>
      <c r="CH884" s="637"/>
      <c r="CI884" s="636"/>
      <c r="CJ884" s="636"/>
      <c r="CK884" s="637"/>
      <c r="CL884" s="637"/>
      <c r="CM884" s="637"/>
      <c r="CN884" s="705"/>
      <c r="CO884" s="88"/>
      <c r="CP884" s="88"/>
      <c r="CQ884" s="88"/>
      <c r="CR884" s="67"/>
      <c r="CS884" s="67"/>
      <c r="CT884" s="67"/>
      <c r="CU884" s="67"/>
      <c r="CV884" s="67"/>
      <c r="CW884" s="67"/>
      <c r="CX884" s="67"/>
      <c r="CY884" s="67"/>
      <c r="CZ884" s="67"/>
      <c r="DA884" s="67"/>
      <c r="DB884" s="67"/>
      <c r="DC884" s="67"/>
      <c r="DD884" s="67"/>
      <c r="DE884" s="67"/>
      <c r="DF884" s="67"/>
      <c r="DG884" s="67"/>
      <c r="DH884" s="67"/>
      <c r="DI884" s="67"/>
      <c r="DJ884" s="67"/>
      <c r="DK884" s="67"/>
      <c r="DL884" s="67"/>
      <c r="DM884" s="67"/>
      <c r="DN884" s="67"/>
      <c r="DO884" s="67"/>
      <c r="DP884" s="67"/>
      <c r="DQ884" s="67"/>
      <c r="DR884" s="67"/>
      <c r="DS884" s="67"/>
      <c r="DT884" s="67"/>
      <c r="DU884" s="67"/>
      <c r="DV884" s="67"/>
      <c r="DW884" s="67"/>
      <c r="DX884" s="67"/>
      <c r="DY884" s="67"/>
      <c r="DZ884" s="88"/>
      <c r="EA884" s="88"/>
      <c r="EB884" s="88"/>
      <c r="EC884" s="88"/>
      <c r="ED884" s="88"/>
      <c r="EE884" s="88"/>
      <c r="EF884" s="88"/>
      <c r="EG884" s="88"/>
    </row>
    <row r="885" spans="22:137" s="65" customFormat="1" x14ac:dyDescent="0.25">
      <c r="V885" s="631"/>
      <c r="AA885" s="632"/>
      <c r="AB885" s="632"/>
      <c r="AD885" s="632"/>
      <c r="AE885" s="633"/>
      <c r="AH885" s="634"/>
      <c r="AI885" s="634"/>
      <c r="AK885" s="632"/>
      <c r="AR885" s="632"/>
      <c r="AV885" s="632"/>
      <c r="AX885" s="632"/>
      <c r="BB885" s="632"/>
      <c r="BC885" s="632"/>
      <c r="BE885" s="632"/>
      <c r="BH885" s="67"/>
      <c r="BI885" s="635"/>
      <c r="BJ885" s="636"/>
      <c r="BK885" s="636"/>
      <c r="BL885" s="636"/>
      <c r="BM885" s="102"/>
      <c r="BN885" s="102"/>
      <c r="BO885" s="102"/>
      <c r="BP885" s="636"/>
      <c r="BQ885" s="636"/>
      <c r="BR885" s="636"/>
      <c r="BS885" s="636"/>
      <c r="BT885" s="636"/>
      <c r="BU885" s="636"/>
      <c r="BV885" s="636"/>
      <c r="BW885" s="636"/>
      <c r="BX885" s="636"/>
      <c r="BY885" s="636"/>
      <c r="BZ885" s="636"/>
      <c r="CA885" s="636"/>
      <c r="CB885" s="637"/>
      <c r="CC885" s="636"/>
      <c r="CD885" s="636"/>
      <c r="CE885" s="637"/>
      <c r="CF885" s="637"/>
      <c r="CG885" s="637"/>
      <c r="CH885" s="637"/>
      <c r="CI885" s="636"/>
      <c r="CJ885" s="636"/>
      <c r="CK885" s="637"/>
      <c r="CL885" s="637"/>
      <c r="CM885" s="637"/>
      <c r="CN885" s="705"/>
      <c r="CO885" s="88"/>
      <c r="CP885" s="88"/>
      <c r="CQ885" s="88"/>
      <c r="CR885" s="67"/>
      <c r="CS885" s="67"/>
      <c r="CT885" s="67"/>
      <c r="CU885" s="67"/>
      <c r="CV885" s="67"/>
      <c r="CW885" s="67"/>
      <c r="CX885" s="67"/>
      <c r="CY885" s="67"/>
      <c r="CZ885" s="67"/>
      <c r="DA885" s="67"/>
      <c r="DB885" s="67"/>
      <c r="DC885" s="67"/>
      <c r="DD885" s="67"/>
      <c r="DE885" s="67"/>
      <c r="DF885" s="67"/>
      <c r="DG885" s="67"/>
      <c r="DH885" s="67"/>
      <c r="DI885" s="67"/>
      <c r="DJ885" s="67"/>
      <c r="DK885" s="67"/>
      <c r="DL885" s="67"/>
      <c r="DM885" s="67"/>
      <c r="DN885" s="67"/>
      <c r="DO885" s="67"/>
      <c r="DP885" s="67"/>
      <c r="DQ885" s="67"/>
      <c r="DR885" s="67"/>
      <c r="DS885" s="67"/>
      <c r="DT885" s="67"/>
      <c r="DU885" s="67"/>
      <c r="DV885" s="67"/>
      <c r="DW885" s="67"/>
      <c r="DX885" s="67"/>
      <c r="DY885" s="67"/>
      <c r="DZ885" s="88"/>
      <c r="EA885" s="88"/>
      <c r="EB885" s="88"/>
      <c r="EC885" s="88"/>
      <c r="ED885" s="88"/>
      <c r="EE885" s="88"/>
      <c r="EF885" s="88"/>
      <c r="EG885" s="88"/>
    </row>
    <row r="886" spans="22:137" s="65" customFormat="1" x14ac:dyDescent="0.25">
      <c r="V886" s="631"/>
      <c r="AA886" s="632"/>
      <c r="AB886" s="632"/>
      <c r="AD886" s="632"/>
      <c r="AE886" s="633"/>
      <c r="AH886" s="634"/>
      <c r="AI886" s="634"/>
      <c r="AK886" s="632"/>
      <c r="AR886" s="632"/>
      <c r="AV886" s="632"/>
      <c r="AX886" s="632"/>
      <c r="BB886" s="632"/>
      <c r="BC886" s="632"/>
      <c r="BE886" s="632"/>
      <c r="BH886" s="67"/>
      <c r="BI886" s="635"/>
      <c r="BJ886" s="636"/>
      <c r="BK886" s="636"/>
      <c r="BL886" s="636"/>
      <c r="BM886" s="102"/>
      <c r="BN886" s="102"/>
      <c r="BO886" s="102"/>
      <c r="BP886" s="636"/>
      <c r="BQ886" s="636"/>
      <c r="BR886" s="636"/>
      <c r="BS886" s="636"/>
      <c r="BT886" s="636"/>
      <c r="BU886" s="636"/>
      <c r="BV886" s="636"/>
      <c r="BW886" s="636"/>
      <c r="BX886" s="636"/>
      <c r="BY886" s="636"/>
      <c r="BZ886" s="636"/>
      <c r="CA886" s="636"/>
      <c r="CB886" s="637"/>
      <c r="CC886" s="636"/>
      <c r="CD886" s="636"/>
      <c r="CE886" s="637"/>
      <c r="CF886" s="637"/>
      <c r="CG886" s="637"/>
      <c r="CH886" s="637"/>
      <c r="CI886" s="636"/>
      <c r="CJ886" s="636"/>
      <c r="CK886" s="637"/>
      <c r="CL886" s="637"/>
      <c r="CM886" s="637"/>
      <c r="CN886" s="705"/>
      <c r="CO886" s="88"/>
      <c r="CP886" s="88"/>
      <c r="CQ886" s="88"/>
      <c r="CR886" s="67"/>
      <c r="CS886" s="67"/>
      <c r="CT886" s="67"/>
      <c r="CU886" s="67"/>
      <c r="CV886" s="67"/>
      <c r="CW886" s="67"/>
      <c r="CX886" s="67"/>
      <c r="CY886" s="67"/>
      <c r="CZ886" s="67"/>
      <c r="DA886" s="67"/>
      <c r="DB886" s="67"/>
      <c r="DC886" s="67"/>
      <c r="DD886" s="67"/>
      <c r="DE886" s="67"/>
      <c r="DF886" s="67"/>
      <c r="DG886" s="67"/>
      <c r="DH886" s="67"/>
      <c r="DI886" s="67"/>
      <c r="DJ886" s="67"/>
      <c r="DK886" s="67"/>
      <c r="DL886" s="67"/>
      <c r="DM886" s="67"/>
      <c r="DN886" s="67"/>
      <c r="DO886" s="67"/>
      <c r="DP886" s="67"/>
      <c r="DQ886" s="67"/>
      <c r="DR886" s="67"/>
      <c r="DS886" s="67"/>
      <c r="DT886" s="67"/>
      <c r="DU886" s="67"/>
      <c r="DV886" s="67"/>
      <c r="DW886" s="67"/>
      <c r="DX886" s="67"/>
      <c r="DY886" s="67"/>
      <c r="DZ886" s="88"/>
      <c r="EA886" s="88"/>
      <c r="EB886" s="88"/>
      <c r="EC886" s="88"/>
      <c r="ED886" s="88"/>
      <c r="EE886" s="88"/>
      <c r="EF886" s="88"/>
      <c r="EG886" s="88"/>
    </row>
    <row r="887" spans="22:137" s="65" customFormat="1" x14ac:dyDescent="0.25">
      <c r="V887" s="631"/>
      <c r="AA887" s="632"/>
      <c r="AB887" s="632"/>
      <c r="AD887" s="632"/>
      <c r="AE887" s="633"/>
      <c r="AH887" s="634"/>
      <c r="AI887" s="634"/>
      <c r="AK887" s="632"/>
      <c r="AR887" s="632"/>
      <c r="AV887" s="632"/>
      <c r="AX887" s="632"/>
      <c r="BB887" s="632"/>
      <c r="BC887" s="632"/>
      <c r="BE887" s="632"/>
      <c r="BH887" s="67"/>
      <c r="BI887" s="635"/>
      <c r="BJ887" s="636"/>
      <c r="BK887" s="636"/>
      <c r="BL887" s="636"/>
      <c r="BM887" s="102"/>
      <c r="BN887" s="102"/>
      <c r="BO887" s="102"/>
      <c r="BP887" s="636"/>
      <c r="BQ887" s="636"/>
      <c r="BR887" s="636"/>
      <c r="BS887" s="636"/>
      <c r="BT887" s="636"/>
      <c r="BU887" s="636"/>
      <c r="BV887" s="636"/>
      <c r="BW887" s="636"/>
      <c r="BX887" s="636"/>
      <c r="BY887" s="636"/>
      <c r="BZ887" s="636"/>
      <c r="CA887" s="636"/>
      <c r="CB887" s="637"/>
      <c r="CC887" s="636"/>
      <c r="CD887" s="636"/>
      <c r="CE887" s="637"/>
      <c r="CF887" s="637"/>
      <c r="CG887" s="637"/>
      <c r="CH887" s="637"/>
      <c r="CI887" s="636"/>
      <c r="CJ887" s="636"/>
      <c r="CK887" s="637"/>
      <c r="CL887" s="637"/>
      <c r="CM887" s="637"/>
      <c r="CN887" s="705"/>
      <c r="CO887" s="88"/>
      <c r="CP887" s="88"/>
      <c r="CQ887" s="88"/>
      <c r="CR887" s="67"/>
      <c r="CS887" s="67"/>
      <c r="CT887" s="67"/>
      <c r="CU887" s="67"/>
      <c r="CV887" s="67"/>
      <c r="CW887" s="67"/>
      <c r="CX887" s="67"/>
      <c r="CY887" s="67"/>
      <c r="CZ887" s="67"/>
      <c r="DA887" s="67"/>
      <c r="DB887" s="67"/>
      <c r="DC887" s="67"/>
      <c r="DD887" s="67"/>
      <c r="DE887" s="67"/>
      <c r="DF887" s="67"/>
      <c r="DG887" s="67"/>
      <c r="DH887" s="67"/>
      <c r="DI887" s="67"/>
      <c r="DJ887" s="67"/>
      <c r="DK887" s="67"/>
      <c r="DL887" s="67"/>
      <c r="DM887" s="67"/>
      <c r="DN887" s="67"/>
      <c r="DO887" s="67"/>
      <c r="DP887" s="67"/>
      <c r="DQ887" s="67"/>
      <c r="DR887" s="67"/>
      <c r="DS887" s="67"/>
      <c r="DT887" s="67"/>
      <c r="DU887" s="67"/>
      <c r="DV887" s="67"/>
      <c r="DW887" s="67"/>
      <c r="DX887" s="67"/>
      <c r="DY887" s="67"/>
      <c r="DZ887" s="88"/>
      <c r="EA887" s="88"/>
      <c r="EB887" s="88"/>
      <c r="EC887" s="88"/>
      <c r="ED887" s="88"/>
      <c r="EE887" s="88"/>
      <c r="EF887" s="88"/>
      <c r="EG887" s="88"/>
    </row>
    <row r="888" spans="22:137" s="65" customFormat="1" x14ac:dyDescent="0.25">
      <c r="V888" s="631"/>
      <c r="AA888" s="632"/>
      <c r="AB888" s="632"/>
      <c r="AD888" s="632"/>
      <c r="AE888" s="633"/>
      <c r="AH888" s="634"/>
      <c r="AI888" s="634"/>
      <c r="AK888" s="632"/>
      <c r="AR888" s="632"/>
      <c r="AV888" s="632"/>
      <c r="AX888" s="632"/>
      <c r="BB888" s="632"/>
      <c r="BC888" s="632"/>
      <c r="BE888" s="632"/>
      <c r="BH888" s="67"/>
      <c r="BI888" s="635"/>
      <c r="BJ888" s="636"/>
      <c r="BK888" s="636"/>
      <c r="BL888" s="636"/>
      <c r="BM888" s="102"/>
      <c r="BN888" s="102"/>
      <c r="BO888" s="102"/>
      <c r="BP888" s="636"/>
      <c r="BQ888" s="636"/>
      <c r="BR888" s="636"/>
      <c r="BS888" s="636"/>
      <c r="BT888" s="636"/>
      <c r="BU888" s="636"/>
      <c r="BV888" s="636"/>
      <c r="BW888" s="636"/>
      <c r="BX888" s="636"/>
      <c r="BY888" s="636"/>
      <c r="BZ888" s="636"/>
      <c r="CA888" s="636"/>
      <c r="CB888" s="637"/>
      <c r="CC888" s="636"/>
      <c r="CD888" s="636"/>
      <c r="CE888" s="637"/>
      <c r="CF888" s="637"/>
      <c r="CG888" s="637"/>
      <c r="CH888" s="637"/>
      <c r="CI888" s="636"/>
      <c r="CJ888" s="636"/>
      <c r="CK888" s="637"/>
      <c r="CL888" s="637"/>
      <c r="CM888" s="637"/>
      <c r="CN888" s="705"/>
      <c r="CO888" s="88"/>
      <c r="CP888" s="88"/>
      <c r="CQ888" s="88"/>
      <c r="CR888" s="67"/>
      <c r="CS888" s="67"/>
      <c r="CT888" s="67"/>
      <c r="CU888" s="67"/>
      <c r="CV888" s="67"/>
      <c r="CW888" s="67"/>
      <c r="CX888" s="67"/>
      <c r="CY888" s="67"/>
      <c r="CZ888" s="67"/>
      <c r="DA888" s="67"/>
      <c r="DB888" s="67"/>
      <c r="DC888" s="67"/>
      <c r="DD888" s="67"/>
      <c r="DE888" s="67"/>
      <c r="DF888" s="67"/>
      <c r="DG888" s="67"/>
      <c r="DH888" s="67"/>
      <c r="DI888" s="67"/>
      <c r="DJ888" s="67"/>
      <c r="DK888" s="67"/>
      <c r="DL888" s="67"/>
      <c r="DM888" s="67"/>
      <c r="DN888" s="67"/>
      <c r="DO888" s="67"/>
      <c r="DP888" s="67"/>
      <c r="DQ888" s="67"/>
      <c r="DR888" s="67"/>
      <c r="DS888" s="67"/>
      <c r="DT888" s="67"/>
      <c r="DU888" s="67"/>
      <c r="DV888" s="67"/>
      <c r="DW888" s="67"/>
      <c r="DX888" s="67"/>
      <c r="DY888" s="67"/>
      <c r="DZ888" s="88"/>
      <c r="EA888" s="88"/>
      <c r="EB888" s="88"/>
      <c r="EC888" s="88"/>
      <c r="ED888" s="88"/>
      <c r="EE888" s="88"/>
      <c r="EF888" s="88"/>
      <c r="EG888" s="88"/>
    </row>
    <row r="889" spans="22:137" s="65" customFormat="1" x14ac:dyDescent="0.25">
      <c r="V889" s="631"/>
      <c r="AA889" s="632"/>
      <c r="AB889" s="632"/>
      <c r="AD889" s="632"/>
      <c r="AE889" s="633"/>
      <c r="AH889" s="634"/>
      <c r="AI889" s="634"/>
      <c r="AK889" s="632"/>
      <c r="AR889" s="632"/>
      <c r="AV889" s="632"/>
      <c r="AX889" s="632"/>
      <c r="BB889" s="632"/>
      <c r="BC889" s="632"/>
      <c r="BE889" s="632"/>
      <c r="BH889" s="67"/>
      <c r="BI889" s="635"/>
      <c r="BJ889" s="636"/>
      <c r="BK889" s="636"/>
      <c r="BL889" s="636"/>
      <c r="BM889" s="102"/>
      <c r="BN889" s="102"/>
      <c r="BO889" s="102"/>
      <c r="BP889" s="636"/>
      <c r="BQ889" s="636"/>
      <c r="BR889" s="636"/>
      <c r="BS889" s="636"/>
      <c r="BT889" s="636"/>
      <c r="BU889" s="636"/>
      <c r="BV889" s="636"/>
      <c r="BW889" s="636"/>
      <c r="BX889" s="636"/>
      <c r="BY889" s="636"/>
      <c r="BZ889" s="636"/>
      <c r="CA889" s="636"/>
      <c r="CB889" s="637"/>
      <c r="CC889" s="636"/>
      <c r="CD889" s="636"/>
      <c r="CE889" s="637"/>
      <c r="CF889" s="637"/>
      <c r="CG889" s="637"/>
      <c r="CH889" s="637"/>
      <c r="CI889" s="636"/>
      <c r="CJ889" s="636"/>
      <c r="CK889" s="637"/>
      <c r="CL889" s="637"/>
      <c r="CM889" s="637"/>
      <c r="CN889" s="705"/>
      <c r="CO889" s="88"/>
      <c r="CP889" s="88"/>
      <c r="CQ889" s="88"/>
      <c r="CR889" s="67"/>
      <c r="CS889" s="67"/>
      <c r="CT889" s="67"/>
      <c r="CU889" s="67"/>
      <c r="CV889" s="67"/>
      <c r="CW889" s="67"/>
      <c r="CX889" s="67"/>
      <c r="CY889" s="67"/>
      <c r="CZ889" s="67"/>
      <c r="DA889" s="67"/>
      <c r="DB889" s="67"/>
      <c r="DC889" s="67"/>
      <c r="DD889" s="67"/>
      <c r="DE889" s="67"/>
      <c r="DF889" s="67"/>
      <c r="DG889" s="67"/>
      <c r="DH889" s="67"/>
      <c r="DI889" s="67"/>
      <c r="DJ889" s="67"/>
      <c r="DK889" s="67"/>
      <c r="DL889" s="67"/>
      <c r="DM889" s="67"/>
      <c r="DN889" s="67"/>
      <c r="DO889" s="67"/>
      <c r="DP889" s="67"/>
      <c r="DQ889" s="67"/>
      <c r="DR889" s="67"/>
      <c r="DS889" s="67"/>
      <c r="DT889" s="67"/>
      <c r="DU889" s="67"/>
      <c r="DV889" s="67"/>
      <c r="DW889" s="67"/>
      <c r="DX889" s="67"/>
      <c r="DY889" s="67"/>
      <c r="DZ889" s="88"/>
      <c r="EA889" s="88"/>
      <c r="EB889" s="88"/>
      <c r="EC889" s="88"/>
      <c r="ED889" s="88"/>
      <c r="EE889" s="88"/>
      <c r="EF889" s="88"/>
      <c r="EG889" s="88"/>
    </row>
    <row r="890" spans="22:137" s="65" customFormat="1" x14ac:dyDescent="0.25">
      <c r="V890" s="631"/>
      <c r="AA890" s="632"/>
      <c r="AB890" s="632"/>
      <c r="AD890" s="632"/>
      <c r="AE890" s="633"/>
      <c r="AH890" s="634"/>
      <c r="AI890" s="634"/>
      <c r="AK890" s="632"/>
      <c r="AR890" s="632"/>
      <c r="AV890" s="632"/>
      <c r="AX890" s="632"/>
      <c r="BB890" s="632"/>
      <c r="BC890" s="632"/>
      <c r="BE890" s="632"/>
      <c r="BH890" s="67"/>
      <c r="BI890" s="635"/>
      <c r="BJ890" s="636"/>
      <c r="BK890" s="636"/>
      <c r="BL890" s="636"/>
      <c r="BM890" s="102"/>
      <c r="BN890" s="102"/>
      <c r="BO890" s="102"/>
      <c r="BP890" s="636"/>
      <c r="BQ890" s="636"/>
      <c r="BR890" s="636"/>
      <c r="BS890" s="636"/>
      <c r="BT890" s="636"/>
      <c r="BU890" s="636"/>
      <c r="BV890" s="636"/>
      <c r="BW890" s="636"/>
      <c r="BX890" s="636"/>
      <c r="BY890" s="636"/>
      <c r="BZ890" s="636"/>
      <c r="CA890" s="636"/>
      <c r="CB890" s="637"/>
      <c r="CC890" s="636"/>
      <c r="CD890" s="636"/>
      <c r="CE890" s="637"/>
      <c r="CF890" s="637"/>
      <c r="CG890" s="637"/>
      <c r="CH890" s="637"/>
      <c r="CI890" s="636"/>
      <c r="CJ890" s="636"/>
      <c r="CK890" s="637"/>
      <c r="CL890" s="637"/>
      <c r="CM890" s="637"/>
      <c r="CN890" s="705"/>
      <c r="CO890" s="88"/>
      <c r="CP890" s="88"/>
      <c r="CQ890" s="88"/>
      <c r="CR890" s="67"/>
      <c r="CS890" s="67"/>
      <c r="CT890" s="67"/>
      <c r="CU890" s="67"/>
      <c r="CV890" s="67"/>
      <c r="CW890" s="67"/>
      <c r="CX890" s="67"/>
      <c r="CY890" s="67"/>
      <c r="CZ890" s="67"/>
      <c r="DA890" s="67"/>
      <c r="DB890" s="67"/>
      <c r="DC890" s="67"/>
      <c r="DD890" s="67"/>
      <c r="DE890" s="67"/>
      <c r="DF890" s="67"/>
      <c r="DG890" s="67"/>
      <c r="DH890" s="67"/>
      <c r="DI890" s="67"/>
      <c r="DJ890" s="67"/>
      <c r="DK890" s="67"/>
      <c r="DL890" s="67"/>
      <c r="DM890" s="67"/>
      <c r="DN890" s="67"/>
      <c r="DO890" s="67"/>
      <c r="DP890" s="67"/>
      <c r="DQ890" s="67"/>
      <c r="DR890" s="67"/>
      <c r="DS890" s="67"/>
      <c r="DT890" s="67"/>
      <c r="DU890" s="67"/>
      <c r="DV890" s="67"/>
      <c r="DW890" s="67"/>
      <c r="DX890" s="67"/>
      <c r="DY890" s="67"/>
      <c r="DZ890" s="88"/>
      <c r="EA890" s="88"/>
      <c r="EB890" s="88"/>
      <c r="EC890" s="88"/>
      <c r="ED890" s="88"/>
      <c r="EE890" s="88"/>
      <c r="EF890" s="88"/>
      <c r="EG890" s="88"/>
    </row>
    <row r="891" spans="22:137" s="65" customFormat="1" x14ac:dyDescent="0.25">
      <c r="V891" s="631"/>
      <c r="AA891" s="632"/>
      <c r="AB891" s="632"/>
      <c r="AD891" s="632"/>
      <c r="AE891" s="633"/>
      <c r="AH891" s="634"/>
      <c r="AI891" s="634"/>
      <c r="AK891" s="632"/>
      <c r="AR891" s="632"/>
      <c r="AV891" s="632"/>
      <c r="AX891" s="632"/>
      <c r="BB891" s="632"/>
      <c r="BC891" s="632"/>
      <c r="BE891" s="632"/>
      <c r="BH891" s="67"/>
      <c r="BI891" s="635"/>
      <c r="BJ891" s="636"/>
      <c r="BK891" s="636"/>
      <c r="BL891" s="636"/>
      <c r="BM891" s="102"/>
      <c r="BN891" s="102"/>
      <c r="BO891" s="102"/>
      <c r="BP891" s="636"/>
      <c r="BQ891" s="636"/>
      <c r="BR891" s="636"/>
      <c r="BS891" s="636"/>
      <c r="BT891" s="636"/>
      <c r="BU891" s="636"/>
      <c r="BV891" s="636"/>
      <c r="BW891" s="636"/>
      <c r="BX891" s="636"/>
      <c r="BY891" s="636"/>
      <c r="BZ891" s="636"/>
      <c r="CA891" s="636"/>
      <c r="CB891" s="637"/>
      <c r="CC891" s="636"/>
      <c r="CD891" s="636"/>
      <c r="CE891" s="637"/>
      <c r="CF891" s="637"/>
      <c r="CG891" s="637"/>
      <c r="CH891" s="637"/>
      <c r="CI891" s="636"/>
      <c r="CJ891" s="636"/>
      <c r="CK891" s="637"/>
      <c r="CL891" s="637"/>
      <c r="CM891" s="637"/>
      <c r="CN891" s="705"/>
      <c r="CO891" s="88"/>
      <c r="CP891" s="88"/>
      <c r="CQ891" s="88"/>
      <c r="CR891" s="67"/>
      <c r="CS891" s="67"/>
      <c r="CT891" s="67"/>
      <c r="CU891" s="67"/>
      <c r="CV891" s="67"/>
      <c r="CW891" s="67"/>
      <c r="CX891" s="67"/>
      <c r="CY891" s="67"/>
      <c r="CZ891" s="67"/>
      <c r="DA891" s="67"/>
      <c r="DB891" s="67"/>
      <c r="DC891" s="67"/>
      <c r="DD891" s="67"/>
      <c r="DE891" s="67"/>
      <c r="DF891" s="67"/>
      <c r="DG891" s="67"/>
      <c r="DH891" s="67"/>
      <c r="DI891" s="67"/>
      <c r="DJ891" s="67"/>
      <c r="DK891" s="67"/>
      <c r="DL891" s="67"/>
      <c r="DM891" s="67"/>
      <c r="DN891" s="67"/>
      <c r="DO891" s="67"/>
      <c r="DP891" s="67"/>
      <c r="DQ891" s="67"/>
      <c r="DR891" s="67"/>
      <c r="DS891" s="67"/>
      <c r="DT891" s="67"/>
      <c r="DU891" s="67"/>
      <c r="DV891" s="67"/>
      <c r="DW891" s="67"/>
      <c r="DX891" s="67"/>
      <c r="DY891" s="67"/>
      <c r="DZ891" s="88"/>
      <c r="EA891" s="88"/>
      <c r="EB891" s="88"/>
      <c r="EC891" s="88"/>
      <c r="ED891" s="88"/>
      <c r="EE891" s="88"/>
      <c r="EF891" s="88"/>
      <c r="EG891" s="88"/>
    </row>
    <row r="892" spans="22:137" s="65" customFormat="1" x14ac:dyDescent="0.25">
      <c r="V892" s="631"/>
      <c r="AA892" s="632"/>
      <c r="AB892" s="632"/>
      <c r="AD892" s="632"/>
      <c r="AE892" s="633"/>
      <c r="AH892" s="634"/>
      <c r="AI892" s="634"/>
      <c r="AK892" s="632"/>
      <c r="AR892" s="632"/>
      <c r="AV892" s="632"/>
      <c r="AX892" s="632"/>
      <c r="BB892" s="632"/>
      <c r="BC892" s="632"/>
      <c r="BE892" s="632"/>
      <c r="BH892" s="67"/>
      <c r="BI892" s="635"/>
      <c r="BJ892" s="636"/>
      <c r="BK892" s="636"/>
      <c r="BL892" s="636"/>
      <c r="BM892" s="102"/>
      <c r="BN892" s="102"/>
      <c r="BO892" s="102"/>
      <c r="BP892" s="636"/>
      <c r="BQ892" s="636"/>
      <c r="BR892" s="636"/>
      <c r="BS892" s="636"/>
      <c r="BT892" s="636"/>
      <c r="BU892" s="636"/>
      <c r="BV892" s="636"/>
      <c r="BW892" s="636"/>
      <c r="BX892" s="636"/>
      <c r="BY892" s="636"/>
      <c r="BZ892" s="636"/>
      <c r="CA892" s="636"/>
      <c r="CB892" s="637"/>
      <c r="CC892" s="636"/>
      <c r="CD892" s="636"/>
      <c r="CE892" s="637"/>
      <c r="CF892" s="637"/>
      <c r="CG892" s="637"/>
      <c r="CH892" s="637"/>
      <c r="CI892" s="636"/>
      <c r="CJ892" s="636"/>
      <c r="CK892" s="637"/>
      <c r="CL892" s="637"/>
      <c r="CM892" s="637"/>
      <c r="CN892" s="705"/>
      <c r="CO892" s="88"/>
      <c r="CP892" s="88"/>
      <c r="CQ892" s="88"/>
      <c r="CR892" s="67"/>
      <c r="CS892" s="67"/>
      <c r="CT892" s="67"/>
      <c r="CU892" s="67"/>
      <c r="CV892" s="67"/>
      <c r="CW892" s="67"/>
      <c r="CX892" s="67"/>
      <c r="CY892" s="67"/>
      <c r="CZ892" s="67"/>
      <c r="DA892" s="67"/>
      <c r="DB892" s="67"/>
      <c r="DC892" s="67"/>
      <c r="DD892" s="67"/>
      <c r="DE892" s="67"/>
      <c r="DF892" s="67"/>
      <c r="DG892" s="67"/>
      <c r="DH892" s="67"/>
      <c r="DI892" s="67"/>
      <c r="DJ892" s="67"/>
      <c r="DK892" s="67"/>
      <c r="DL892" s="67"/>
      <c r="DM892" s="67"/>
      <c r="DN892" s="67"/>
      <c r="DO892" s="67"/>
      <c r="DP892" s="67"/>
      <c r="DQ892" s="67"/>
      <c r="DR892" s="67"/>
      <c r="DS892" s="67"/>
      <c r="DT892" s="67"/>
      <c r="DU892" s="67"/>
      <c r="DV892" s="67"/>
      <c r="DW892" s="67"/>
      <c r="DX892" s="67"/>
      <c r="DY892" s="67"/>
      <c r="DZ892" s="88"/>
      <c r="EA892" s="88"/>
      <c r="EB892" s="88"/>
      <c r="EC892" s="88"/>
      <c r="ED892" s="88"/>
      <c r="EE892" s="88"/>
      <c r="EF892" s="88"/>
      <c r="EG892" s="88"/>
    </row>
    <row r="893" spans="22:137" s="65" customFormat="1" x14ac:dyDescent="0.25">
      <c r="V893" s="631"/>
      <c r="AA893" s="632"/>
      <c r="AB893" s="632"/>
      <c r="AD893" s="632"/>
      <c r="AE893" s="633"/>
      <c r="AH893" s="634"/>
      <c r="AI893" s="634"/>
      <c r="AK893" s="632"/>
      <c r="AR893" s="632"/>
      <c r="AV893" s="632"/>
      <c r="AX893" s="632"/>
      <c r="BB893" s="632"/>
      <c r="BC893" s="632"/>
      <c r="BE893" s="632"/>
      <c r="BH893" s="67"/>
      <c r="BI893" s="635"/>
      <c r="BJ893" s="636"/>
      <c r="BK893" s="636"/>
      <c r="BL893" s="636"/>
      <c r="BM893" s="102"/>
      <c r="BN893" s="102"/>
      <c r="BO893" s="102"/>
      <c r="BP893" s="636"/>
      <c r="BQ893" s="636"/>
      <c r="BR893" s="636"/>
      <c r="BS893" s="636"/>
      <c r="BT893" s="636"/>
      <c r="BU893" s="636"/>
      <c r="BV893" s="636"/>
      <c r="BW893" s="636"/>
      <c r="BX893" s="636"/>
      <c r="BY893" s="636"/>
      <c r="BZ893" s="636"/>
      <c r="CA893" s="636"/>
      <c r="CB893" s="637"/>
      <c r="CC893" s="636"/>
      <c r="CD893" s="636"/>
      <c r="CE893" s="637"/>
      <c r="CF893" s="637"/>
      <c r="CG893" s="637"/>
      <c r="CH893" s="637"/>
      <c r="CI893" s="636"/>
      <c r="CJ893" s="636"/>
      <c r="CK893" s="637"/>
      <c r="CL893" s="637"/>
      <c r="CM893" s="637"/>
      <c r="CN893" s="705"/>
      <c r="CO893" s="88"/>
      <c r="CP893" s="88"/>
      <c r="CQ893" s="88"/>
      <c r="CR893" s="67"/>
      <c r="CS893" s="67"/>
      <c r="CT893" s="67"/>
      <c r="CU893" s="67"/>
      <c r="CV893" s="67"/>
      <c r="CW893" s="67"/>
      <c r="CX893" s="67"/>
      <c r="CY893" s="67"/>
      <c r="CZ893" s="67"/>
      <c r="DA893" s="67"/>
      <c r="DB893" s="67"/>
      <c r="DC893" s="67"/>
      <c r="DD893" s="67"/>
      <c r="DE893" s="67"/>
      <c r="DF893" s="67"/>
      <c r="DG893" s="67"/>
      <c r="DH893" s="67"/>
      <c r="DI893" s="67"/>
      <c r="DJ893" s="67"/>
      <c r="DK893" s="67"/>
      <c r="DL893" s="67"/>
      <c r="DM893" s="67"/>
      <c r="DN893" s="67"/>
      <c r="DO893" s="67"/>
      <c r="DP893" s="67"/>
      <c r="DQ893" s="67"/>
      <c r="DR893" s="67"/>
      <c r="DS893" s="67"/>
      <c r="DT893" s="67"/>
      <c r="DU893" s="67"/>
      <c r="DV893" s="67"/>
      <c r="DW893" s="67"/>
      <c r="DX893" s="67"/>
      <c r="DY893" s="67"/>
      <c r="DZ893" s="88"/>
      <c r="EA893" s="88"/>
      <c r="EB893" s="88"/>
      <c r="EC893" s="88"/>
      <c r="ED893" s="88"/>
      <c r="EE893" s="88"/>
      <c r="EF893" s="88"/>
      <c r="EG893" s="88"/>
    </row>
    <row r="894" spans="22:137" s="65" customFormat="1" x14ac:dyDescent="0.25">
      <c r="V894" s="631"/>
      <c r="AA894" s="632"/>
      <c r="AB894" s="632"/>
      <c r="AD894" s="632"/>
      <c r="AE894" s="633"/>
      <c r="AH894" s="634"/>
      <c r="AI894" s="634"/>
      <c r="AK894" s="632"/>
      <c r="AR894" s="632"/>
      <c r="AV894" s="632"/>
      <c r="AX894" s="632"/>
      <c r="BB894" s="632"/>
      <c r="BC894" s="632"/>
      <c r="BE894" s="632"/>
      <c r="BH894" s="67"/>
      <c r="BI894" s="635"/>
      <c r="BJ894" s="636"/>
      <c r="BK894" s="636"/>
      <c r="BL894" s="636"/>
      <c r="BM894" s="102"/>
      <c r="BN894" s="102"/>
      <c r="BO894" s="102"/>
      <c r="BP894" s="636"/>
      <c r="BQ894" s="636"/>
      <c r="BR894" s="636"/>
      <c r="BS894" s="636"/>
      <c r="BT894" s="636"/>
      <c r="BU894" s="636"/>
      <c r="BV894" s="636"/>
      <c r="BW894" s="636"/>
      <c r="BX894" s="636"/>
      <c r="BY894" s="636"/>
      <c r="BZ894" s="636"/>
      <c r="CA894" s="636"/>
      <c r="CB894" s="637"/>
      <c r="CC894" s="636"/>
      <c r="CD894" s="636"/>
      <c r="CE894" s="637"/>
      <c r="CF894" s="637"/>
      <c r="CG894" s="637"/>
      <c r="CH894" s="637"/>
      <c r="CI894" s="636"/>
      <c r="CJ894" s="636"/>
      <c r="CK894" s="637"/>
      <c r="CL894" s="637"/>
      <c r="CM894" s="637"/>
      <c r="CN894" s="705"/>
      <c r="CO894" s="88"/>
      <c r="CP894" s="88"/>
      <c r="CQ894" s="88"/>
      <c r="CR894" s="67"/>
      <c r="CS894" s="67"/>
      <c r="CT894" s="67"/>
      <c r="CU894" s="67"/>
      <c r="CV894" s="67"/>
      <c r="CW894" s="67"/>
      <c r="CX894" s="67"/>
      <c r="CY894" s="67"/>
      <c r="CZ894" s="67"/>
      <c r="DA894" s="67"/>
      <c r="DB894" s="67"/>
      <c r="DC894" s="67"/>
      <c r="DD894" s="67"/>
      <c r="DE894" s="67"/>
      <c r="DF894" s="67"/>
      <c r="DG894" s="67"/>
      <c r="DH894" s="67"/>
      <c r="DI894" s="67"/>
      <c r="DJ894" s="67"/>
      <c r="DK894" s="67"/>
      <c r="DL894" s="67"/>
      <c r="DM894" s="67"/>
      <c r="DN894" s="67"/>
      <c r="DO894" s="67"/>
      <c r="DP894" s="67"/>
      <c r="DQ894" s="67"/>
      <c r="DR894" s="67"/>
      <c r="DS894" s="67"/>
      <c r="DT894" s="67"/>
      <c r="DU894" s="67"/>
      <c r="DV894" s="67"/>
      <c r="DW894" s="67"/>
      <c r="DX894" s="67"/>
      <c r="DY894" s="67"/>
      <c r="DZ894" s="88"/>
      <c r="EA894" s="88"/>
      <c r="EB894" s="88"/>
      <c r="EC894" s="88"/>
      <c r="ED894" s="88"/>
      <c r="EE894" s="88"/>
      <c r="EF894" s="88"/>
      <c r="EG894" s="88"/>
    </row>
    <row r="895" spans="22:137" s="65" customFormat="1" x14ac:dyDescent="0.25">
      <c r="V895" s="631"/>
      <c r="AA895" s="632"/>
      <c r="AB895" s="632"/>
      <c r="AD895" s="632"/>
      <c r="AE895" s="633"/>
      <c r="AH895" s="634"/>
      <c r="AI895" s="634"/>
      <c r="AK895" s="632"/>
      <c r="AR895" s="632"/>
      <c r="AV895" s="632"/>
      <c r="AX895" s="632"/>
      <c r="BB895" s="632"/>
      <c r="BC895" s="632"/>
      <c r="BE895" s="632"/>
      <c r="BH895" s="67"/>
      <c r="BI895" s="635"/>
      <c r="BJ895" s="636"/>
      <c r="BK895" s="636"/>
      <c r="BL895" s="636"/>
      <c r="BM895" s="102"/>
      <c r="BN895" s="102"/>
      <c r="BO895" s="102"/>
      <c r="BP895" s="636"/>
      <c r="BQ895" s="636"/>
      <c r="BR895" s="636"/>
      <c r="BS895" s="636"/>
      <c r="BT895" s="636"/>
      <c r="BU895" s="636"/>
      <c r="BV895" s="636"/>
      <c r="BW895" s="636"/>
      <c r="BX895" s="636"/>
      <c r="BY895" s="636"/>
      <c r="BZ895" s="636"/>
      <c r="CA895" s="636"/>
      <c r="CB895" s="637"/>
      <c r="CC895" s="636"/>
      <c r="CD895" s="636"/>
      <c r="CE895" s="637"/>
      <c r="CF895" s="637"/>
      <c r="CG895" s="637"/>
      <c r="CH895" s="637"/>
      <c r="CI895" s="636"/>
      <c r="CJ895" s="636"/>
      <c r="CK895" s="637"/>
      <c r="CL895" s="637"/>
      <c r="CM895" s="637"/>
      <c r="CN895" s="705"/>
      <c r="CO895" s="88"/>
      <c r="CP895" s="88"/>
      <c r="CQ895" s="88"/>
      <c r="CR895" s="67"/>
      <c r="CS895" s="67"/>
      <c r="CT895" s="67"/>
      <c r="CU895" s="67"/>
      <c r="CV895" s="67"/>
      <c r="CW895" s="67"/>
      <c r="CX895" s="67"/>
      <c r="CY895" s="67"/>
      <c r="CZ895" s="67"/>
      <c r="DA895" s="67"/>
      <c r="DB895" s="67"/>
      <c r="DC895" s="67"/>
      <c r="DD895" s="67"/>
      <c r="DE895" s="67"/>
      <c r="DF895" s="67"/>
      <c r="DG895" s="67"/>
      <c r="DH895" s="67"/>
      <c r="DI895" s="67"/>
      <c r="DJ895" s="67"/>
      <c r="DK895" s="67"/>
      <c r="DL895" s="67"/>
      <c r="DM895" s="67"/>
      <c r="DN895" s="67"/>
      <c r="DO895" s="67"/>
      <c r="DP895" s="67"/>
      <c r="DQ895" s="67"/>
      <c r="DR895" s="67"/>
      <c r="DS895" s="67"/>
      <c r="DT895" s="67"/>
      <c r="DU895" s="67"/>
      <c r="DV895" s="67"/>
      <c r="DW895" s="67"/>
      <c r="DX895" s="67"/>
      <c r="DY895" s="67"/>
      <c r="DZ895" s="88"/>
      <c r="EA895" s="88"/>
      <c r="EB895" s="88"/>
      <c r="EC895" s="88"/>
      <c r="ED895" s="88"/>
      <c r="EE895" s="88"/>
      <c r="EF895" s="88"/>
      <c r="EG895" s="88"/>
    </row>
    <row r="896" spans="22:137" s="65" customFormat="1" x14ac:dyDescent="0.25">
      <c r="V896" s="631"/>
      <c r="AA896" s="632"/>
      <c r="AB896" s="632"/>
      <c r="AD896" s="632"/>
      <c r="AE896" s="633"/>
      <c r="AH896" s="634"/>
      <c r="AI896" s="634"/>
      <c r="AK896" s="632"/>
      <c r="AR896" s="632"/>
      <c r="AV896" s="632"/>
      <c r="AX896" s="632"/>
      <c r="BB896" s="632"/>
      <c r="BC896" s="632"/>
      <c r="BE896" s="632"/>
      <c r="BH896" s="67"/>
      <c r="BI896" s="635"/>
      <c r="BJ896" s="636"/>
      <c r="BK896" s="636"/>
      <c r="BL896" s="636"/>
      <c r="BM896" s="102"/>
      <c r="BN896" s="102"/>
      <c r="BO896" s="102"/>
      <c r="BP896" s="636"/>
      <c r="BQ896" s="636"/>
      <c r="BR896" s="636"/>
      <c r="BS896" s="636"/>
      <c r="BT896" s="636"/>
      <c r="BU896" s="636"/>
      <c r="BV896" s="636"/>
      <c r="BW896" s="636"/>
      <c r="BX896" s="636"/>
      <c r="BY896" s="636"/>
      <c r="BZ896" s="636"/>
      <c r="CA896" s="636"/>
      <c r="CB896" s="637"/>
      <c r="CC896" s="636"/>
      <c r="CD896" s="636"/>
      <c r="CE896" s="637"/>
      <c r="CF896" s="637"/>
      <c r="CG896" s="637"/>
      <c r="CH896" s="637"/>
      <c r="CI896" s="636"/>
      <c r="CJ896" s="636"/>
      <c r="CK896" s="637"/>
      <c r="CL896" s="637"/>
      <c r="CM896" s="637"/>
      <c r="CN896" s="705"/>
      <c r="CO896" s="88"/>
      <c r="CP896" s="88"/>
      <c r="CQ896" s="88"/>
      <c r="CR896" s="67"/>
      <c r="CS896" s="67"/>
      <c r="CT896" s="67"/>
      <c r="CU896" s="67"/>
      <c r="CV896" s="67"/>
      <c r="CW896" s="67"/>
      <c r="CX896" s="67"/>
      <c r="CY896" s="67"/>
      <c r="CZ896" s="67"/>
      <c r="DA896" s="67"/>
      <c r="DB896" s="67"/>
      <c r="DC896" s="67"/>
      <c r="DD896" s="67"/>
      <c r="DE896" s="67"/>
      <c r="DF896" s="67"/>
      <c r="DG896" s="67"/>
      <c r="DH896" s="67"/>
      <c r="DI896" s="67"/>
      <c r="DJ896" s="67"/>
      <c r="DK896" s="67"/>
      <c r="DL896" s="67"/>
      <c r="DM896" s="67"/>
      <c r="DN896" s="67"/>
      <c r="DO896" s="67"/>
      <c r="DP896" s="67"/>
      <c r="DQ896" s="67"/>
      <c r="DR896" s="67"/>
      <c r="DS896" s="67"/>
      <c r="DT896" s="67"/>
      <c r="DU896" s="67"/>
      <c r="DV896" s="67"/>
      <c r="DW896" s="67"/>
      <c r="DX896" s="67"/>
      <c r="DY896" s="67"/>
      <c r="DZ896" s="88"/>
      <c r="EA896" s="88"/>
      <c r="EB896" s="88"/>
      <c r="EC896" s="88"/>
      <c r="ED896" s="88"/>
      <c r="EE896" s="88"/>
      <c r="EF896" s="88"/>
      <c r="EG896" s="88"/>
    </row>
    <row r="897" spans="22:137" s="65" customFormat="1" x14ac:dyDescent="0.25">
      <c r="V897" s="631"/>
      <c r="AA897" s="632"/>
      <c r="AB897" s="632"/>
      <c r="AD897" s="632"/>
      <c r="AE897" s="633"/>
      <c r="AH897" s="634"/>
      <c r="AI897" s="634"/>
      <c r="AK897" s="632"/>
      <c r="AR897" s="632"/>
      <c r="AV897" s="632"/>
      <c r="AX897" s="632"/>
      <c r="BB897" s="632"/>
      <c r="BC897" s="632"/>
      <c r="BE897" s="632"/>
      <c r="BH897" s="67"/>
      <c r="BI897" s="635"/>
      <c r="BJ897" s="636"/>
      <c r="BK897" s="636"/>
      <c r="BL897" s="636"/>
      <c r="BM897" s="102"/>
      <c r="BN897" s="102"/>
      <c r="BO897" s="102"/>
      <c r="BP897" s="636"/>
      <c r="BQ897" s="636"/>
      <c r="BR897" s="636"/>
      <c r="BS897" s="636"/>
      <c r="BT897" s="636"/>
      <c r="BU897" s="636"/>
      <c r="BV897" s="636"/>
      <c r="BW897" s="636"/>
      <c r="BX897" s="636"/>
      <c r="BY897" s="636"/>
      <c r="BZ897" s="636"/>
      <c r="CA897" s="636"/>
      <c r="CB897" s="637"/>
      <c r="CC897" s="636"/>
      <c r="CD897" s="636"/>
      <c r="CE897" s="637"/>
      <c r="CF897" s="637"/>
      <c r="CG897" s="637"/>
      <c r="CH897" s="637"/>
      <c r="CI897" s="636"/>
      <c r="CJ897" s="636"/>
      <c r="CK897" s="637"/>
      <c r="CL897" s="637"/>
      <c r="CM897" s="637"/>
      <c r="CN897" s="705"/>
      <c r="CO897" s="88"/>
      <c r="CP897" s="88"/>
      <c r="CQ897" s="88"/>
      <c r="CR897" s="67"/>
      <c r="CS897" s="67"/>
      <c r="CT897" s="67"/>
      <c r="CU897" s="67"/>
      <c r="CV897" s="67"/>
      <c r="CW897" s="67"/>
      <c r="CX897" s="67"/>
      <c r="CY897" s="67"/>
      <c r="CZ897" s="67"/>
      <c r="DA897" s="67"/>
      <c r="DB897" s="67"/>
      <c r="DC897" s="67"/>
      <c r="DD897" s="67"/>
      <c r="DE897" s="67"/>
      <c r="DF897" s="67"/>
      <c r="DG897" s="67"/>
      <c r="DH897" s="67"/>
      <c r="DI897" s="67"/>
      <c r="DJ897" s="67"/>
      <c r="DK897" s="67"/>
      <c r="DL897" s="67"/>
      <c r="DM897" s="67"/>
      <c r="DN897" s="67"/>
      <c r="DO897" s="67"/>
      <c r="DP897" s="67"/>
      <c r="DQ897" s="67"/>
      <c r="DR897" s="67"/>
      <c r="DS897" s="67"/>
      <c r="DT897" s="67"/>
      <c r="DU897" s="67"/>
      <c r="DV897" s="67"/>
      <c r="DW897" s="67"/>
      <c r="DX897" s="67"/>
      <c r="DY897" s="67"/>
      <c r="DZ897" s="88"/>
      <c r="EA897" s="88"/>
      <c r="EB897" s="88"/>
      <c r="EC897" s="88"/>
      <c r="ED897" s="88"/>
      <c r="EE897" s="88"/>
      <c r="EF897" s="88"/>
      <c r="EG897" s="88"/>
    </row>
    <row r="898" spans="22:137" s="65" customFormat="1" x14ac:dyDescent="0.25">
      <c r="V898" s="631"/>
      <c r="AA898" s="632"/>
      <c r="AB898" s="632"/>
      <c r="AD898" s="632"/>
      <c r="AE898" s="633"/>
      <c r="AH898" s="634"/>
      <c r="AI898" s="634"/>
      <c r="AK898" s="632"/>
      <c r="AR898" s="632"/>
      <c r="AV898" s="632"/>
      <c r="AX898" s="632"/>
      <c r="BB898" s="632"/>
      <c r="BC898" s="632"/>
      <c r="BE898" s="632"/>
      <c r="BH898" s="67"/>
      <c r="BI898" s="635"/>
      <c r="BJ898" s="636"/>
      <c r="BK898" s="636"/>
      <c r="BL898" s="636"/>
      <c r="BM898" s="102"/>
      <c r="BN898" s="102"/>
      <c r="BO898" s="102"/>
      <c r="BP898" s="636"/>
      <c r="BQ898" s="636"/>
      <c r="BR898" s="636"/>
      <c r="BS898" s="636"/>
      <c r="BT898" s="636"/>
      <c r="BU898" s="636"/>
      <c r="BV898" s="636"/>
      <c r="BW898" s="636"/>
      <c r="BX898" s="636"/>
      <c r="BY898" s="636"/>
      <c r="BZ898" s="636"/>
      <c r="CA898" s="636"/>
      <c r="CB898" s="637"/>
      <c r="CC898" s="636"/>
      <c r="CD898" s="636"/>
      <c r="CE898" s="637"/>
      <c r="CF898" s="637"/>
      <c r="CG898" s="637"/>
      <c r="CH898" s="637"/>
      <c r="CI898" s="636"/>
      <c r="CJ898" s="636"/>
      <c r="CK898" s="637"/>
      <c r="CL898" s="637"/>
      <c r="CM898" s="637"/>
      <c r="CN898" s="705"/>
      <c r="CO898" s="88"/>
      <c r="CP898" s="88"/>
      <c r="CQ898" s="88"/>
      <c r="CR898" s="67"/>
      <c r="CS898" s="67"/>
      <c r="CT898" s="67"/>
      <c r="CU898" s="67"/>
      <c r="CV898" s="67"/>
      <c r="CW898" s="67"/>
      <c r="CX898" s="67"/>
      <c r="CY898" s="67"/>
      <c r="CZ898" s="67"/>
      <c r="DA898" s="67"/>
      <c r="DB898" s="67"/>
      <c r="DC898" s="67"/>
      <c r="DD898" s="67"/>
      <c r="DE898" s="67"/>
      <c r="DF898" s="67"/>
      <c r="DG898" s="67"/>
      <c r="DH898" s="67"/>
      <c r="DI898" s="67"/>
      <c r="DJ898" s="67"/>
      <c r="DK898" s="67"/>
      <c r="DL898" s="67"/>
      <c r="DM898" s="67"/>
      <c r="DN898" s="67"/>
      <c r="DO898" s="67"/>
      <c r="DP898" s="67"/>
      <c r="DQ898" s="67"/>
      <c r="DR898" s="67"/>
      <c r="DS898" s="67"/>
      <c r="DT898" s="67"/>
      <c r="DU898" s="67"/>
      <c r="DV898" s="67"/>
      <c r="DW898" s="67"/>
      <c r="DX898" s="67"/>
      <c r="DY898" s="67"/>
      <c r="DZ898" s="88"/>
      <c r="EA898" s="88"/>
      <c r="EB898" s="88"/>
      <c r="EC898" s="88"/>
      <c r="ED898" s="88"/>
      <c r="EE898" s="88"/>
      <c r="EF898" s="88"/>
      <c r="EG898" s="88"/>
    </row>
    <row r="899" spans="22:137" s="65" customFormat="1" x14ac:dyDescent="0.25">
      <c r="V899" s="631"/>
      <c r="AA899" s="632"/>
      <c r="AB899" s="632"/>
      <c r="AD899" s="632"/>
      <c r="AE899" s="633"/>
      <c r="AH899" s="634"/>
      <c r="AI899" s="634"/>
      <c r="AK899" s="632"/>
      <c r="AR899" s="632"/>
      <c r="AV899" s="632"/>
      <c r="AX899" s="632"/>
      <c r="BB899" s="632"/>
      <c r="BC899" s="632"/>
      <c r="BE899" s="632"/>
      <c r="BH899" s="67"/>
      <c r="BI899" s="635"/>
      <c r="BJ899" s="636"/>
      <c r="BK899" s="636"/>
      <c r="BL899" s="636"/>
      <c r="BM899" s="102"/>
      <c r="BN899" s="102"/>
      <c r="BO899" s="102"/>
      <c r="BP899" s="636"/>
      <c r="BQ899" s="636"/>
      <c r="BR899" s="636"/>
      <c r="BS899" s="636"/>
      <c r="BT899" s="636"/>
      <c r="BU899" s="636"/>
      <c r="BV899" s="636"/>
      <c r="BW899" s="636"/>
      <c r="BX899" s="636"/>
      <c r="BY899" s="636"/>
      <c r="BZ899" s="636"/>
      <c r="CA899" s="636"/>
      <c r="CB899" s="637"/>
      <c r="CC899" s="636"/>
      <c r="CD899" s="636"/>
      <c r="CE899" s="637"/>
      <c r="CF899" s="637"/>
      <c r="CG899" s="637"/>
      <c r="CH899" s="637"/>
      <c r="CI899" s="636"/>
      <c r="CJ899" s="636"/>
      <c r="CK899" s="637"/>
      <c r="CL899" s="637"/>
      <c r="CM899" s="637"/>
      <c r="CN899" s="705"/>
      <c r="CO899" s="88"/>
      <c r="CP899" s="88"/>
      <c r="CQ899" s="88"/>
      <c r="CR899" s="67"/>
      <c r="CS899" s="67"/>
      <c r="CT899" s="67"/>
      <c r="CU899" s="67"/>
      <c r="CV899" s="67"/>
      <c r="CW899" s="67"/>
      <c r="CX899" s="67"/>
      <c r="CY899" s="67"/>
      <c r="CZ899" s="67"/>
      <c r="DA899" s="67"/>
      <c r="DB899" s="67"/>
      <c r="DC899" s="67"/>
      <c r="DD899" s="67"/>
      <c r="DE899" s="67"/>
      <c r="DF899" s="67"/>
      <c r="DG899" s="67"/>
      <c r="DH899" s="67"/>
      <c r="DI899" s="67"/>
      <c r="DJ899" s="67"/>
      <c r="DK899" s="67"/>
      <c r="DL899" s="67"/>
      <c r="DM899" s="67"/>
      <c r="DN899" s="67"/>
      <c r="DO899" s="67"/>
      <c r="DP899" s="67"/>
      <c r="DQ899" s="67"/>
      <c r="DR899" s="67"/>
      <c r="DS899" s="67"/>
      <c r="DT899" s="67"/>
      <c r="DU899" s="67"/>
      <c r="DV899" s="67"/>
      <c r="DW899" s="67"/>
      <c r="DX899" s="67"/>
      <c r="DY899" s="67"/>
      <c r="DZ899" s="88"/>
      <c r="EA899" s="88"/>
      <c r="EB899" s="88"/>
      <c r="EC899" s="88"/>
      <c r="ED899" s="88"/>
      <c r="EE899" s="88"/>
      <c r="EF899" s="88"/>
      <c r="EG899" s="88"/>
    </row>
    <row r="900" spans="22:137" s="65" customFormat="1" x14ac:dyDescent="0.25">
      <c r="V900" s="631"/>
      <c r="AA900" s="632"/>
      <c r="AB900" s="632"/>
      <c r="AD900" s="632"/>
      <c r="AE900" s="633"/>
      <c r="AH900" s="634"/>
      <c r="AI900" s="634"/>
      <c r="AK900" s="632"/>
      <c r="AR900" s="632"/>
      <c r="AV900" s="632"/>
      <c r="AX900" s="632"/>
      <c r="BB900" s="632"/>
      <c r="BC900" s="632"/>
      <c r="BE900" s="632"/>
      <c r="BH900" s="67"/>
      <c r="BI900" s="635"/>
      <c r="BJ900" s="636"/>
      <c r="BK900" s="636"/>
      <c r="BL900" s="636"/>
      <c r="BM900" s="102"/>
      <c r="BN900" s="102"/>
      <c r="BO900" s="102"/>
      <c r="BP900" s="636"/>
      <c r="BQ900" s="636"/>
      <c r="BR900" s="636"/>
      <c r="BS900" s="636"/>
      <c r="BT900" s="636"/>
      <c r="BU900" s="636"/>
      <c r="BV900" s="636"/>
      <c r="BW900" s="636"/>
      <c r="BX900" s="636"/>
      <c r="BY900" s="636"/>
      <c r="BZ900" s="636"/>
      <c r="CA900" s="636"/>
      <c r="CB900" s="637"/>
      <c r="CC900" s="636"/>
      <c r="CD900" s="636"/>
      <c r="CE900" s="637"/>
      <c r="CF900" s="637"/>
      <c r="CG900" s="637"/>
      <c r="CH900" s="637"/>
      <c r="CI900" s="636"/>
      <c r="CJ900" s="636"/>
      <c r="CK900" s="637"/>
      <c r="CL900" s="637"/>
      <c r="CM900" s="637"/>
      <c r="CN900" s="705"/>
      <c r="CO900" s="88"/>
      <c r="CP900" s="88"/>
      <c r="CQ900" s="88"/>
      <c r="CR900" s="67"/>
      <c r="CS900" s="67"/>
      <c r="CT900" s="67"/>
      <c r="CU900" s="67"/>
      <c r="CV900" s="67"/>
      <c r="CW900" s="67"/>
      <c r="CX900" s="67"/>
      <c r="CY900" s="67"/>
      <c r="CZ900" s="67"/>
      <c r="DA900" s="67"/>
      <c r="DB900" s="67"/>
      <c r="DC900" s="67"/>
      <c r="DD900" s="67"/>
      <c r="DE900" s="67"/>
      <c r="DF900" s="67"/>
      <c r="DG900" s="67"/>
      <c r="DH900" s="67"/>
      <c r="DI900" s="67"/>
      <c r="DJ900" s="67"/>
      <c r="DK900" s="67"/>
      <c r="DL900" s="67"/>
      <c r="DM900" s="67"/>
      <c r="DN900" s="67"/>
      <c r="DO900" s="67"/>
      <c r="DP900" s="67"/>
      <c r="DQ900" s="67"/>
      <c r="DR900" s="67"/>
      <c r="DS900" s="67"/>
      <c r="DT900" s="67"/>
      <c r="DU900" s="67"/>
      <c r="DV900" s="67"/>
      <c r="DW900" s="67"/>
      <c r="DX900" s="67"/>
      <c r="DY900" s="67"/>
      <c r="DZ900" s="88"/>
      <c r="EA900" s="88"/>
      <c r="EB900" s="88"/>
      <c r="EC900" s="88"/>
      <c r="ED900" s="88"/>
      <c r="EE900" s="88"/>
      <c r="EF900" s="88"/>
      <c r="EG900" s="88"/>
    </row>
    <row r="901" spans="22:137" s="65" customFormat="1" x14ac:dyDescent="0.25">
      <c r="V901" s="631"/>
      <c r="AA901" s="632"/>
      <c r="AB901" s="632"/>
      <c r="AD901" s="632"/>
      <c r="AE901" s="633"/>
      <c r="AH901" s="634"/>
      <c r="AI901" s="634"/>
      <c r="AK901" s="632"/>
      <c r="AR901" s="632"/>
      <c r="AV901" s="632"/>
      <c r="AX901" s="632"/>
      <c r="BB901" s="632"/>
      <c r="BC901" s="632"/>
      <c r="BE901" s="632"/>
      <c r="BH901" s="67"/>
      <c r="BI901" s="635"/>
      <c r="BJ901" s="636"/>
      <c r="BK901" s="636"/>
      <c r="BL901" s="636"/>
      <c r="BM901" s="102"/>
      <c r="BN901" s="102"/>
      <c r="BO901" s="102"/>
      <c r="BP901" s="636"/>
      <c r="BQ901" s="636"/>
      <c r="BR901" s="636"/>
      <c r="BS901" s="636"/>
      <c r="BT901" s="636"/>
      <c r="BU901" s="636"/>
      <c r="BV901" s="636"/>
      <c r="BW901" s="636"/>
      <c r="BX901" s="636"/>
      <c r="BY901" s="636"/>
      <c r="BZ901" s="636"/>
      <c r="CA901" s="636"/>
      <c r="CB901" s="637"/>
      <c r="CC901" s="636"/>
      <c r="CD901" s="636"/>
      <c r="CE901" s="637"/>
      <c r="CF901" s="637"/>
      <c r="CG901" s="637"/>
      <c r="CH901" s="637"/>
      <c r="CI901" s="636"/>
      <c r="CJ901" s="636"/>
      <c r="CK901" s="637"/>
      <c r="CL901" s="637"/>
      <c r="CM901" s="637"/>
      <c r="CN901" s="705"/>
      <c r="CO901" s="88"/>
      <c r="CP901" s="88"/>
      <c r="CQ901" s="88"/>
      <c r="CR901" s="67"/>
      <c r="CS901" s="67"/>
      <c r="CT901" s="67"/>
      <c r="CU901" s="67"/>
      <c r="CV901" s="67"/>
      <c r="CW901" s="67"/>
      <c r="CX901" s="67"/>
      <c r="CY901" s="67"/>
      <c r="CZ901" s="67"/>
      <c r="DA901" s="67"/>
      <c r="DB901" s="67"/>
      <c r="DC901" s="67"/>
      <c r="DD901" s="67"/>
      <c r="DE901" s="67"/>
      <c r="DF901" s="67"/>
      <c r="DG901" s="67"/>
      <c r="DH901" s="67"/>
      <c r="DI901" s="67"/>
      <c r="DJ901" s="67"/>
      <c r="DK901" s="67"/>
      <c r="DL901" s="67"/>
      <c r="DM901" s="67"/>
      <c r="DN901" s="67"/>
      <c r="DO901" s="67"/>
      <c r="DP901" s="67"/>
      <c r="DQ901" s="67"/>
      <c r="DR901" s="67"/>
      <c r="DS901" s="67"/>
      <c r="DT901" s="67"/>
      <c r="DU901" s="67"/>
      <c r="DV901" s="67"/>
      <c r="DW901" s="67"/>
      <c r="DX901" s="67"/>
      <c r="DY901" s="67"/>
      <c r="DZ901" s="88"/>
      <c r="EA901" s="88"/>
      <c r="EB901" s="88"/>
      <c r="EC901" s="88"/>
      <c r="ED901" s="88"/>
      <c r="EE901" s="88"/>
      <c r="EF901" s="88"/>
      <c r="EG901" s="88"/>
    </row>
    <row r="902" spans="22:137" s="65" customFormat="1" x14ac:dyDescent="0.25">
      <c r="V902" s="631"/>
      <c r="AA902" s="632"/>
      <c r="AB902" s="632"/>
      <c r="AD902" s="632"/>
      <c r="AE902" s="633"/>
      <c r="AH902" s="634"/>
      <c r="AI902" s="634"/>
      <c r="AK902" s="632"/>
      <c r="AR902" s="632"/>
      <c r="AV902" s="632"/>
      <c r="AX902" s="632"/>
      <c r="BB902" s="632"/>
      <c r="BC902" s="632"/>
      <c r="BE902" s="632"/>
      <c r="BH902" s="67"/>
      <c r="BI902" s="635"/>
      <c r="BJ902" s="636"/>
      <c r="BK902" s="636"/>
      <c r="BL902" s="636"/>
      <c r="BM902" s="102"/>
      <c r="BN902" s="102"/>
      <c r="BO902" s="102"/>
      <c r="BP902" s="636"/>
      <c r="BQ902" s="636"/>
      <c r="BR902" s="636"/>
      <c r="BS902" s="636"/>
      <c r="BT902" s="636"/>
      <c r="BU902" s="636"/>
      <c r="BV902" s="636"/>
      <c r="BW902" s="636"/>
      <c r="BX902" s="636"/>
      <c r="BY902" s="636"/>
      <c r="BZ902" s="636"/>
      <c r="CA902" s="636"/>
      <c r="CB902" s="637"/>
      <c r="CC902" s="636"/>
      <c r="CD902" s="636"/>
      <c r="CE902" s="637"/>
      <c r="CF902" s="637"/>
      <c r="CG902" s="637"/>
      <c r="CH902" s="637"/>
      <c r="CI902" s="636"/>
      <c r="CJ902" s="636"/>
      <c r="CK902" s="637"/>
      <c r="CL902" s="637"/>
      <c r="CM902" s="637"/>
      <c r="CN902" s="705"/>
      <c r="CO902" s="88"/>
      <c r="CP902" s="88"/>
      <c r="CQ902" s="88"/>
      <c r="CR902" s="67"/>
      <c r="CS902" s="67"/>
      <c r="CT902" s="67"/>
      <c r="CU902" s="67"/>
      <c r="CV902" s="67"/>
      <c r="CW902" s="67"/>
      <c r="CX902" s="67"/>
      <c r="CY902" s="67"/>
      <c r="CZ902" s="67"/>
      <c r="DA902" s="67"/>
      <c r="DB902" s="67"/>
      <c r="DC902" s="67"/>
      <c r="DD902" s="67"/>
      <c r="DE902" s="67"/>
      <c r="DF902" s="67"/>
      <c r="DG902" s="67"/>
      <c r="DH902" s="67"/>
      <c r="DI902" s="67"/>
      <c r="DJ902" s="67"/>
      <c r="DK902" s="67"/>
      <c r="DL902" s="67"/>
      <c r="DM902" s="67"/>
      <c r="DN902" s="67"/>
      <c r="DO902" s="67"/>
      <c r="DP902" s="67"/>
      <c r="DQ902" s="67"/>
      <c r="DR902" s="67"/>
      <c r="DS902" s="67"/>
      <c r="DT902" s="67"/>
      <c r="DU902" s="67"/>
      <c r="DV902" s="67"/>
      <c r="DW902" s="67"/>
      <c r="DX902" s="67"/>
      <c r="DY902" s="67"/>
      <c r="DZ902" s="88"/>
      <c r="EA902" s="88"/>
      <c r="EB902" s="88"/>
      <c r="EC902" s="88"/>
      <c r="ED902" s="88"/>
      <c r="EE902" s="88"/>
      <c r="EF902" s="88"/>
      <c r="EG902" s="88"/>
    </row>
    <row r="903" spans="22:137" s="65" customFormat="1" x14ac:dyDescent="0.25">
      <c r="V903" s="631"/>
      <c r="AA903" s="632"/>
      <c r="AB903" s="632"/>
      <c r="AD903" s="632"/>
      <c r="AE903" s="633"/>
      <c r="AH903" s="634"/>
      <c r="AI903" s="634"/>
      <c r="AK903" s="632"/>
      <c r="AR903" s="632"/>
      <c r="AV903" s="632"/>
      <c r="AX903" s="632"/>
      <c r="BB903" s="632"/>
      <c r="BC903" s="632"/>
      <c r="BE903" s="632"/>
      <c r="BH903" s="67"/>
      <c r="BI903" s="635"/>
      <c r="BJ903" s="636"/>
      <c r="BK903" s="636"/>
      <c r="BL903" s="636"/>
      <c r="BM903" s="102"/>
      <c r="BN903" s="102"/>
      <c r="BO903" s="102"/>
      <c r="BP903" s="636"/>
      <c r="BQ903" s="636"/>
      <c r="BR903" s="636"/>
      <c r="BS903" s="636"/>
      <c r="BT903" s="636"/>
      <c r="BU903" s="636"/>
      <c r="BV903" s="636"/>
      <c r="BW903" s="636"/>
      <c r="BX903" s="636"/>
      <c r="BY903" s="636"/>
      <c r="BZ903" s="636"/>
      <c r="CA903" s="636"/>
      <c r="CB903" s="637"/>
      <c r="CC903" s="636"/>
      <c r="CD903" s="636"/>
      <c r="CE903" s="637"/>
      <c r="CF903" s="637"/>
      <c r="CG903" s="637"/>
      <c r="CH903" s="637"/>
      <c r="CI903" s="636"/>
      <c r="CJ903" s="636"/>
      <c r="CK903" s="637"/>
      <c r="CL903" s="637"/>
      <c r="CM903" s="637"/>
      <c r="CN903" s="705"/>
      <c r="CO903" s="88"/>
      <c r="CP903" s="88"/>
      <c r="CQ903" s="88"/>
      <c r="CR903" s="67"/>
      <c r="CS903" s="67"/>
      <c r="CT903" s="67"/>
      <c r="CU903" s="67"/>
      <c r="CV903" s="67"/>
      <c r="CW903" s="67"/>
      <c r="CX903" s="67"/>
      <c r="CY903" s="67"/>
      <c r="CZ903" s="67"/>
      <c r="DA903" s="67"/>
      <c r="DB903" s="67"/>
      <c r="DC903" s="67"/>
      <c r="DD903" s="67"/>
      <c r="DE903" s="67"/>
      <c r="DF903" s="67"/>
      <c r="DG903" s="67"/>
      <c r="DH903" s="67"/>
      <c r="DI903" s="67"/>
      <c r="DJ903" s="67"/>
      <c r="DK903" s="67"/>
      <c r="DL903" s="67"/>
      <c r="DM903" s="67"/>
      <c r="DN903" s="67"/>
      <c r="DO903" s="67"/>
      <c r="DP903" s="67"/>
      <c r="DQ903" s="67"/>
      <c r="DR903" s="67"/>
      <c r="DS903" s="67"/>
      <c r="DT903" s="67"/>
      <c r="DU903" s="67"/>
      <c r="DV903" s="67"/>
      <c r="DW903" s="67"/>
      <c r="DX903" s="67"/>
      <c r="DY903" s="67"/>
      <c r="DZ903" s="88"/>
      <c r="EA903" s="88"/>
      <c r="EB903" s="88"/>
      <c r="EC903" s="88"/>
      <c r="ED903" s="88"/>
      <c r="EE903" s="88"/>
      <c r="EF903" s="88"/>
      <c r="EG903" s="88"/>
    </row>
    <row r="904" spans="22:137" s="65" customFormat="1" x14ac:dyDescent="0.25">
      <c r="V904" s="631"/>
      <c r="AA904" s="632"/>
      <c r="AB904" s="632"/>
      <c r="AD904" s="632"/>
      <c r="AE904" s="633"/>
      <c r="AH904" s="634"/>
      <c r="AI904" s="634"/>
      <c r="AK904" s="632"/>
      <c r="AR904" s="632"/>
      <c r="AV904" s="632"/>
      <c r="AX904" s="632"/>
      <c r="BB904" s="632"/>
      <c r="BC904" s="632"/>
      <c r="BE904" s="632"/>
      <c r="BH904" s="67"/>
      <c r="BI904" s="635"/>
      <c r="BJ904" s="636"/>
      <c r="BK904" s="636"/>
      <c r="BL904" s="636"/>
      <c r="BM904" s="102"/>
      <c r="BN904" s="102"/>
      <c r="BO904" s="102"/>
      <c r="BP904" s="636"/>
      <c r="BQ904" s="636"/>
      <c r="BR904" s="636"/>
      <c r="BS904" s="636"/>
      <c r="BT904" s="636"/>
      <c r="BU904" s="636"/>
      <c r="BV904" s="636"/>
      <c r="BW904" s="636"/>
      <c r="BX904" s="636"/>
      <c r="BY904" s="636"/>
      <c r="BZ904" s="636"/>
      <c r="CA904" s="636"/>
      <c r="CB904" s="637"/>
      <c r="CC904" s="636"/>
      <c r="CD904" s="636"/>
      <c r="CE904" s="637"/>
      <c r="CF904" s="637"/>
      <c r="CG904" s="637"/>
      <c r="CH904" s="637"/>
      <c r="CI904" s="636"/>
      <c r="CJ904" s="636"/>
      <c r="CK904" s="637"/>
      <c r="CL904" s="637"/>
      <c r="CM904" s="637"/>
      <c r="CN904" s="705"/>
      <c r="CO904" s="88"/>
      <c r="CP904" s="88"/>
      <c r="CQ904" s="88"/>
      <c r="CR904" s="67"/>
      <c r="CS904" s="67"/>
      <c r="CT904" s="67"/>
      <c r="CU904" s="67"/>
      <c r="CV904" s="67"/>
      <c r="CW904" s="67"/>
      <c r="CX904" s="67"/>
      <c r="CY904" s="67"/>
      <c r="CZ904" s="67"/>
      <c r="DA904" s="67"/>
      <c r="DB904" s="67"/>
      <c r="DC904" s="67"/>
      <c r="DD904" s="67"/>
      <c r="DE904" s="67"/>
      <c r="DF904" s="67"/>
      <c r="DG904" s="67"/>
      <c r="DH904" s="67"/>
      <c r="DI904" s="67"/>
      <c r="DJ904" s="67"/>
      <c r="DK904" s="67"/>
      <c r="DL904" s="67"/>
      <c r="DM904" s="67"/>
      <c r="DN904" s="67"/>
      <c r="DO904" s="67"/>
      <c r="DP904" s="67"/>
      <c r="DQ904" s="67"/>
      <c r="DR904" s="67"/>
      <c r="DS904" s="67"/>
      <c r="DT904" s="67"/>
      <c r="DU904" s="67"/>
      <c r="DV904" s="67"/>
      <c r="DW904" s="67"/>
      <c r="DX904" s="67"/>
      <c r="DY904" s="67"/>
      <c r="DZ904" s="88"/>
      <c r="EA904" s="88"/>
      <c r="EB904" s="88"/>
      <c r="EC904" s="88"/>
      <c r="ED904" s="88"/>
      <c r="EE904" s="88"/>
      <c r="EF904" s="88"/>
      <c r="EG904" s="88"/>
    </row>
    <row r="905" spans="22:137" s="65" customFormat="1" x14ac:dyDescent="0.25">
      <c r="V905" s="631"/>
      <c r="AA905" s="632"/>
      <c r="AB905" s="632"/>
      <c r="AD905" s="632"/>
      <c r="AE905" s="633"/>
      <c r="AH905" s="634"/>
      <c r="AI905" s="634"/>
      <c r="AK905" s="632"/>
      <c r="AR905" s="632"/>
      <c r="AV905" s="632"/>
      <c r="AX905" s="632"/>
      <c r="BB905" s="632"/>
      <c r="BC905" s="632"/>
      <c r="BE905" s="632"/>
      <c r="BH905" s="67"/>
      <c r="BI905" s="635"/>
      <c r="BJ905" s="636"/>
      <c r="BK905" s="636"/>
      <c r="BL905" s="636"/>
      <c r="BM905" s="102"/>
      <c r="BN905" s="102"/>
      <c r="BO905" s="102"/>
      <c r="BP905" s="636"/>
      <c r="BQ905" s="636"/>
      <c r="BR905" s="636"/>
      <c r="BS905" s="636"/>
      <c r="BT905" s="636"/>
      <c r="BU905" s="636"/>
      <c r="BV905" s="636"/>
      <c r="BW905" s="636"/>
      <c r="BX905" s="636"/>
      <c r="BY905" s="636"/>
      <c r="BZ905" s="636"/>
      <c r="CA905" s="636"/>
      <c r="CB905" s="637"/>
      <c r="CC905" s="636"/>
      <c r="CD905" s="636"/>
      <c r="CE905" s="637"/>
      <c r="CF905" s="637"/>
      <c r="CG905" s="637"/>
      <c r="CH905" s="637"/>
      <c r="CI905" s="636"/>
      <c r="CJ905" s="636"/>
      <c r="CK905" s="637"/>
      <c r="CL905" s="637"/>
      <c r="CM905" s="637"/>
      <c r="CN905" s="705"/>
      <c r="CO905" s="88"/>
      <c r="CP905" s="88"/>
      <c r="CQ905" s="88"/>
      <c r="CR905" s="67"/>
      <c r="CS905" s="67"/>
      <c r="CT905" s="67"/>
      <c r="CU905" s="67"/>
      <c r="CV905" s="67"/>
      <c r="CW905" s="67"/>
      <c r="CX905" s="67"/>
      <c r="CY905" s="67"/>
      <c r="CZ905" s="67"/>
      <c r="DA905" s="67"/>
      <c r="DB905" s="67"/>
      <c r="DC905" s="67"/>
      <c r="DD905" s="67"/>
      <c r="DE905" s="67"/>
      <c r="DF905" s="67"/>
      <c r="DG905" s="67"/>
      <c r="DH905" s="67"/>
      <c r="DI905" s="67"/>
      <c r="DJ905" s="67"/>
      <c r="DK905" s="67"/>
      <c r="DL905" s="67"/>
      <c r="DM905" s="67"/>
      <c r="DN905" s="67"/>
      <c r="DO905" s="67"/>
      <c r="DP905" s="67"/>
      <c r="DQ905" s="67"/>
      <c r="DR905" s="67"/>
      <c r="DS905" s="67"/>
      <c r="DT905" s="67"/>
      <c r="DU905" s="67"/>
      <c r="DV905" s="67"/>
      <c r="DW905" s="67"/>
      <c r="DX905" s="67"/>
      <c r="DY905" s="67"/>
      <c r="DZ905" s="88"/>
      <c r="EA905" s="88"/>
      <c r="EB905" s="88"/>
      <c r="EC905" s="88"/>
      <c r="ED905" s="88"/>
      <c r="EE905" s="88"/>
      <c r="EF905" s="88"/>
      <c r="EG905" s="88"/>
    </row>
    <row r="906" spans="22:137" s="65" customFormat="1" x14ac:dyDescent="0.25">
      <c r="V906" s="631"/>
      <c r="AA906" s="632"/>
      <c r="AB906" s="632"/>
      <c r="AD906" s="632"/>
      <c r="AE906" s="633"/>
      <c r="AH906" s="634"/>
      <c r="AI906" s="634"/>
      <c r="AK906" s="632"/>
      <c r="AR906" s="632"/>
      <c r="AV906" s="632"/>
      <c r="AX906" s="632"/>
      <c r="BB906" s="632"/>
      <c r="BC906" s="632"/>
      <c r="BE906" s="632"/>
      <c r="BH906" s="67"/>
      <c r="BI906" s="635"/>
      <c r="BJ906" s="636"/>
      <c r="BK906" s="636"/>
      <c r="BL906" s="636"/>
      <c r="BM906" s="102"/>
      <c r="BN906" s="102"/>
      <c r="BO906" s="102"/>
      <c r="BP906" s="636"/>
      <c r="BQ906" s="636"/>
      <c r="BR906" s="636"/>
      <c r="BS906" s="636"/>
      <c r="BT906" s="636"/>
      <c r="BU906" s="636"/>
      <c r="BV906" s="636"/>
      <c r="BW906" s="636"/>
      <c r="BX906" s="636"/>
      <c r="BY906" s="636"/>
      <c r="BZ906" s="636"/>
      <c r="CA906" s="636"/>
      <c r="CB906" s="637"/>
      <c r="CC906" s="636"/>
      <c r="CD906" s="636"/>
      <c r="CE906" s="637"/>
      <c r="CF906" s="637"/>
      <c r="CG906" s="637"/>
      <c r="CH906" s="637"/>
      <c r="CI906" s="636"/>
      <c r="CJ906" s="636"/>
      <c r="CK906" s="637"/>
      <c r="CL906" s="637"/>
      <c r="CM906" s="637"/>
      <c r="CN906" s="705"/>
      <c r="CO906" s="88"/>
      <c r="CP906" s="88"/>
      <c r="CQ906" s="88"/>
      <c r="CR906" s="67"/>
      <c r="CS906" s="67"/>
      <c r="CT906" s="67"/>
      <c r="CU906" s="67"/>
      <c r="CV906" s="67"/>
      <c r="CW906" s="67"/>
      <c r="CX906" s="67"/>
      <c r="CY906" s="67"/>
      <c r="CZ906" s="67"/>
      <c r="DA906" s="67"/>
      <c r="DB906" s="67"/>
      <c r="DC906" s="67"/>
      <c r="DD906" s="67"/>
      <c r="DE906" s="67"/>
      <c r="DF906" s="67"/>
      <c r="DG906" s="67"/>
      <c r="DH906" s="67"/>
      <c r="DI906" s="67"/>
      <c r="DJ906" s="67"/>
      <c r="DK906" s="67"/>
      <c r="DL906" s="67"/>
      <c r="DM906" s="67"/>
      <c r="DN906" s="67"/>
      <c r="DO906" s="67"/>
      <c r="DP906" s="67"/>
      <c r="DQ906" s="67"/>
      <c r="DR906" s="67"/>
      <c r="DS906" s="67"/>
      <c r="DT906" s="67"/>
      <c r="DU906" s="67"/>
      <c r="DV906" s="67"/>
      <c r="DW906" s="67"/>
      <c r="DX906" s="67"/>
      <c r="DY906" s="67"/>
      <c r="DZ906" s="88"/>
      <c r="EA906" s="88"/>
      <c r="EB906" s="88"/>
      <c r="EC906" s="88"/>
      <c r="ED906" s="88"/>
      <c r="EE906" s="88"/>
      <c r="EF906" s="88"/>
      <c r="EG906" s="88"/>
    </row>
    <row r="907" spans="22:137" s="65" customFormat="1" x14ac:dyDescent="0.25">
      <c r="V907" s="631"/>
      <c r="AA907" s="632"/>
      <c r="AB907" s="632"/>
      <c r="AD907" s="632"/>
      <c r="AE907" s="633"/>
      <c r="AH907" s="634"/>
      <c r="AI907" s="634"/>
      <c r="AK907" s="632"/>
      <c r="AR907" s="632"/>
      <c r="AV907" s="632"/>
      <c r="AX907" s="632"/>
      <c r="BB907" s="632"/>
      <c r="BC907" s="632"/>
      <c r="BE907" s="632"/>
      <c r="BH907" s="67"/>
      <c r="BI907" s="635"/>
      <c r="BJ907" s="636"/>
      <c r="BK907" s="636"/>
      <c r="BL907" s="636"/>
      <c r="BM907" s="102"/>
      <c r="BN907" s="102"/>
      <c r="BO907" s="102"/>
      <c r="BP907" s="636"/>
      <c r="BQ907" s="636"/>
      <c r="BR907" s="636"/>
      <c r="BS907" s="636"/>
      <c r="BT907" s="636"/>
      <c r="BU907" s="636"/>
      <c r="BV907" s="636"/>
      <c r="BW907" s="636"/>
      <c r="BX907" s="636"/>
      <c r="BY907" s="636"/>
      <c r="BZ907" s="636"/>
      <c r="CA907" s="636"/>
      <c r="CB907" s="637"/>
      <c r="CC907" s="636"/>
      <c r="CD907" s="636"/>
      <c r="CE907" s="637"/>
      <c r="CF907" s="637"/>
      <c r="CG907" s="637"/>
      <c r="CH907" s="637"/>
      <c r="CI907" s="636"/>
      <c r="CJ907" s="636"/>
      <c r="CK907" s="637"/>
      <c r="CL907" s="637"/>
      <c r="CM907" s="637"/>
      <c r="CN907" s="705"/>
      <c r="CO907" s="88"/>
      <c r="CP907" s="88"/>
      <c r="CQ907" s="88"/>
      <c r="CR907" s="67"/>
      <c r="CS907" s="67"/>
      <c r="CT907" s="67"/>
      <c r="CU907" s="67"/>
      <c r="CV907" s="67"/>
      <c r="CW907" s="67"/>
      <c r="CX907" s="67"/>
      <c r="CY907" s="67"/>
      <c r="CZ907" s="67"/>
      <c r="DA907" s="67"/>
      <c r="DB907" s="67"/>
      <c r="DC907" s="67"/>
      <c r="DD907" s="67"/>
      <c r="DE907" s="67"/>
      <c r="DF907" s="67"/>
      <c r="DG907" s="67"/>
      <c r="DH907" s="67"/>
      <c r="DI907" s="67"/>
      <c r="DJ907" s="67"/>
      <c r="DK907" s="67"/>
      <c r="DL907" s="67"/>
      <c r="DM907" s="67"/>
      <c r="DN907" s="67"/>
      <c r="DO907" s="67"/>
      <c r="DP907" s="67"/>
      <c r="DQ907" s="67"/>
      <c r="DR907" s="67"/>
      <c r="DS907" s="67"/>
      <c r="DT907" s="67"/>
      <c r="DU907" s="67"/>
      <c r="DV907" s="67"/>
      <c r="DW907" s="67"/>
      <c r="DX907" s="67"/>
      <c r="DY907" s="67"/>
      <c r="DZ907" s="88"/>
      <c r="EA907" s="88"/>
      <c r="EB907" s="88"/>
      <c r="EC907" s="88"/>
      <c r="ED907" s="88"/>
      <c r="EE907" s="88"/>
      <c r="EF907" s="88"/>
      <c r="EG907" s="88"/>
    </row>
    <row r="908" spans="22:137" s="65" customFormat="1" x14ac:dyDescent="0.25">
      <c r="V908" s="631"/>
      <c r="AA908" s="632"/>
      <c r="AB908" s="632"/>
      <c r="AD908" s="632"/>
      <c r="AE908" s="633"/>
      <c r="AH908" s="634"/>
      <c r="AI908" s="634"/>
      <c r="AK908" s="632"/>
      <c r="AR908" s="632"/>
      <c r="AV908" s="632"/>
      <c r="AX908" s="632"/>
      <c r="BB908" s="632"/>
      <c r="BC908" s="632"/>
      <c r="BE908" s="632"/>
      <c r="BH908" s="67"/>
      <c r="BI908" s="635"/>
      <c r="BJ908" s="636"/>
      <c r="BK908" s="636"/>
      <c r="BL908" s="636"/>
      <c r="BM908" s="102"/>
      <c r="BN908" s="102"/>
      <c r="BO908" s="102"/>
      <c r="BP908" s="636"/>
      <c r="BQ908" s="636"/>
      <c r="BR908" s="636"/>
      <c r="BS908" s="636"/>
      <c r="BT908" s="636"/>
      <c r="BU908" s="636"/>
      <c r="BV908" s="636"/>
      <c r="BW908" s="636"/>
      <c r="BX908" s="636"/>
      <c r="BY908" s="636"/>
      <c r="BZ908" s="636"/>
      <c r="CA908" s="636"/>
      <c r="CB908" s="637"/>
      <c r="CC908" s="636"/>
      <c r="CD908" s="636"/>
      <c r="CE908" s="637"/>
      <c r="CF908" s="637"/>
      <c r="CG908" s="637"/>
      <c r="CH908" s="637"/>
      <c r="CI908" s="636"/>
      <c r="CJ908" s="636"/>
      <c r="CK908" s="637"/>
      <c r="CL908" s="637"/>
      <c r="CM908" s="637"/>
      <c r="CN908" s="705"/>
      <c r="CO908" s="88"/>
      <c r="CP908" s="88"/>
      <c r="CQ908" s="88"/>
      <c r="CR908" s="67"/>
      <c r="CS908" s="67"/>
      <c r="CT908" s="67"/>
      <c r="CU908" s="67"/>
      <c r="CV908" s="67"/>
      <c r="CW908" s="67"/>
      <c r="CX908" s="67"/>
      <c r="CY908" s="67"/>
      <c r="CZ908" s="67"/>
      <c r="DA908" s="67"/>
      <c r="DB908" s="67"/>
      <c r="DC908" s="67"/>
      <c r="DD908" s="67"/>
      <c r="DE908" s="67"/>
      <c r="DF908" s="67"/>
      <c r="DG908" s="67"/>
      <c r="DH908" s="67"/>
      <c r="DI908" s="67"/>
      <c r="DJ908" s="67"/>
      <c r="DK908" s="67"/>
      <c r="DL908" s="67"/>
      <c r="DM908" s="67"/>
      <c r="DN908" s="67"/>
      <c r="DO908" s="67"/>
      <c r="DP908" s="67"/>
      <c r="DQ908" s="67"/>
      <c r="DR908" s="67"/>
      <c r="DS908" s="67"/>
      <c r="DT908" s="67"/>
      <c r="DU908" s="67"/>
      <c r="DV908" s="67"/>
      <c r="DW908" s="67"/>
      <c r="DX908" s="67"/>
      <c r="DY908" s="67"/>
      <c r="DZ908" s="88"/>
      <c r="EA908" s="88"/>
      <c r="EB908" s="88"/>
      <c r="EC908" s="88"/>
      <c r="ED908" s="88"/>
      <c r="EE908" s="88"/>
      <c r="EF908" s="88"/>
      <c r="EG908" s="88"/>
    </row>
    <row r="909" spans="22:137" s="65" customFormat="1" x14ac:dyDescent="0.25">
      <c r="V909" s="631"/>
      <c r="AA909" s="632"/>
      <c r="AB909" s="632"/>
      <c r="AD909" s="632"/>
      <c r="AE909" s="633"/>
      <c r="AH909" s="634"/>
      <c r="AI909" s="634"/>
      <c r="AK909" s="632"/>
      <c r="AR909" s="632"/>
      <c r="AV909" s="632"/>
      <c r="AX909" s="632"/>
      <c r="BB909" s="632"/>
      <c r="BC909" s="632"/>
      <c r="BE909" s="632"/>
      <c r="BH909" s="67"/>
      <c r="BI909" s="635"/>
      <c r="BJ909" s="636"/>
      <c r="BK909" s="636"/>
      <c r="BL909" s="636"/>
      <c r="BM909" s="102"/>
      <c r="BN909" s="102"/>
      <c r="BO909" s="102"/>
      <c r="BP909" s="636"/>
      <c r="BQ909" s="636"/>
      <c r="BR909" s="636"/>
      <c r="BS909" s="636"/>
      <c r="BT909" s="636"/>
      <c r="BU909" s="636"/>
      <c r="BV909" s="636"/>
      <c r="BW909" s="636"/>
      <c r="BX909" s="636"/>
      <c r="BY909" s="636"/>
      <c r="BZ909" s="636"/>
      <c r="CA909" s="636"/>
      <c r="CB909" s="637"/>
      <c r="CC909" s="636"/>
      <c r="CD909" s="636"/>
      <c r="CE909" s="637"/>
      <c r="CF909" s="637"/>
      <c r="CG909" s="637"/>
      <c r="CH909" s="637"/>
      <c r="CI909" s="636"/>
      <c r="CJ909" s="636"/>
      <c r="CK909" s="637"/>
      <c r="CL909" s="637"/>
      <c r="CM909" s="637"/>
      <c r="CN909" s="705"/>
      <c r="CO909" s="88"/>
      <c r="CP909" s="88"/>
      <c r="CQ909" s="88"/>
      <c r="CR909" s="67"/>
      <c r="CS909" s="67"/>
      <c r="CT909" s="67"/>
      <c r="CU909" s="67"/>
      <c r="CV909" s="67"/>
      <c r="CW909" s="67"/>
      <c r="CX909" s="67"/>
      <c r="CY909" s="67"/>
      <c r="CZ909" s="67"/>
      <c r="DA909" s="67"/>
      <c r="DB909" s="67"/>
      <c r="DC909" s="67"/>
      <c r="DD909" s="67"/>
      <c r="DE909" s="67"/>
      <c r="DF909" s="67"/>
      <c r="DG909" s="67"/>
      <c r="DH909" s="67"/>
      <c r="DI909" s="67"/>
      <c r="DJ909" s="67"/>
      <c r="DK909" s="67"/>
      <c r="DL909" s="67"/>
      <c r="DM909" s="67"/>
      <c r="DN909" s="67"/>
      <c r="DO909" s="67"/>
      <c r="DP909" s="67"/>
      <c r="DQ909" s="67"/>
      <c r="DR909" s="67"/>
      <c r="DS909" s="67"/>
      <c r="DT909" s="67"/>
      <c r="DU909" s="67"/>
      <c r="DV909" s="67"/>
      <c r="DW909" s="67"/>
      <c r="DX909" s="67"/>
      <c r="DY909" s="67"/>
      <c r="DZ909" s="88"/>
      <c r="EA909" s="88"/>
      <c r="EB909" s="88"/>
      <c r="EC909" s="88"/>
      <c r="ED909" s="88"/>
      <c r="EE909" s="88"/>
      <c r="EF909" s="88"/>
      <c r="EG909" s="88"/>
    </row>
    <row r="910" spans="22:137" s="65" customFormat="1" x14ac:dyDescent="0.25">
      <c r="V910" s="631"/>
      <c r="AA910" s="632"/>
      <c r="AB910" s="632"/>
      <c r="AD910" s="632"/>
      <c r="AE910" s="633"/>
      <c r="AH910" s="634"/>
      <c r="AI910" s="634"/>
      <c r="AK910" s="632"/>
      <c r="AR910" s="632"/>
      <c r="AV910" s="632"/>
      <c r="AX910" s="632"/>
      <c r="BB910" s="632"/>
      <c r="BC910" s="632"/>
      <c r="BE910" s="632"/>
      <c r="BH910" s="67"/>
      <c r="BI910" s="635"/>
      <c r="BJ910" s="636"/>
      <c r="BK910" s="636"/>
      <c r="BL910" s="636"/>
      <c r="BM910" s="102"/>
      <c r="BN910" s="102"/>
      <c r="BO910" s="102"/>
      <c r="BP910" s="636"/>
      <c r="BQ910" s="636"/>
      <c r="BR910" s="636"/>
      <c r="BS910" s="636"/>
      <c r="BT910" s="636"/>
      <c r="BU910" s="636"/>
      <c r="BV910" s="636"/>
      <c r="BW910" s="636"/>
      <c r="BX910" s="636"/>
      <c r="BY910" s="636"/>
      <c r="BZ910" s="636"/>
      <c r="CA910" s="636"/>
      <c r="CB910" s="637"/>
      <c r="CC910" s="636"/>
      <c r="CD910" s="636"/>
      <c r="CE910" s="637"/>
      <c r="CF910" s="637"/>
      <c r="CG910" s="637"/>
      <c r="CH910" s="637"/>
      <c r="CI910" s="636"/>
      <c r="CJ910" s="636"/>
      <c r="CK910" s="637"/>
      <c r="CL910" s="637"/>
      <c r="CM910" s="637"/>
      <c r="CN910" s="705"/>
      <c r="CO910" s="88"/>
      <c r="CP910" s="88"/>
      <c r="CQ910" s="88"/>
      <c r="CR910" s="67"/>
      <c r="CS910" s="67"/>
      <c r="CT910" s="67"/>
      <c r="CU910" s="67"/>
      <c r="CV910" s="67"/>
      <c r="CW910" s="67"/>
      <c r="CX910" s="67"/>
      <c r="CY910" s="67"/>
      <c r="CZ910" s="67"/>
      <c r="DA910" s="67"/>
      <c r="DB910" s="67"/>
      <c r="DC910" s="67"/>
      <c r="DD910" s="67"/>
      <c r="DE910" s="67"/>
      <c r="DF910" s="67"/>
      <c r="DG910" s="67"/>
      <c r="DH910" s="67"/>
      <c r="DI910" s="67"/>
      <c r="DJ910" s="67"/>
      <c r="DK910" s="67"/>
      <c r="DL910" s="67"/>
      <c r="DM910" s="67"/>
      <c r="DN910" s="67"/>
      <c r="DO910" s="67"/>
      <c r="DP910" s="67"/>
      <c r="DQ910" s="67"/>
      <c r="DR910" s="67"/>
      <c r="DS910" s="67"/>
      <c r="DT910" s="67"/>
      <c r="DU910" s="67"/>
      <c r="DV910" s="67"/>
      <c r="DW910" s="67"/>
      <c r="DX910" s="67"/>
      <c r="DY910" s="67"/>
      <c r="DZ910" s="88"/>
      <c r="EA910" s="88"/>
      <c r="EB910" s="88"/>
      <c r="EC910" s="88"/>
      <c r="ED910" s="88"/>
      <c r="EE910" s="88"/>
      <c r="EF910" s="88"/>
      <c r="EG910" s="88"/>
    </row>
    <row r="911" spans="22:137" s="65" customFormat="1" x14ac:dyDescent="0.25">
      <c r="V911" s="631"/>
      <c r="AA911" s="632"/>
      <c r="AB911" s="632"/>
      <c r="AD911" s="632"/>
      <c r="AE911" s="633"/>
      <c r="AH911" s="634"/>
      <c r="AI911" s="634"/>
      <c r="AK911" s="632"/>
      <c r="AR911" s="632"/>
      <c r="AV911" s="632"/>
      <c r="AX911" s="632"/>
      <c r="BB911" s="632"/>
      <c r="BC911" s="632"/>
      <c r="BE911" s="632"/>
      <c r="BH911" s="67"/>
      <c r="BI911" s="635"/>
      <c r="BJ911" s="636"/>
      <c r="BK911" s="636"/>
      <c r="BL911" s="636"/>
      <c r="BM911" s="102"/>
      <c r="BN911" s="102"/>
      <c r="BO911" s="102"/>
      <c r="BP911" s="636"/>
      <c r="BQ911" s="636"/>
      <c r="BR911" s="636"/>
      <c r="BS911" s="636"/>
      <c r="BT911" s="636"/>
      <c r="BU911" s="636"/>
      <c r="BV911" s="636"/>
      <c r="BW911" s="636"/>
      <c r="BX911" s="636"/>
      <c r="BY911" s="636"/>
      <c r="BZ911" s="636"/>
      <c r="CA911" s="636"/>
      <c r="CB911" s="637"/>
      <c r="CC911" s="636"/>
      <c r="CD911" s="636"/>
      <c r="CE911" s="637"/>
      <c r="CF911" s="637"/>
      <c r="CG911" s="637"/>
      <c r="CH911" s="637"/>
      <c r="CI911" s="636"/>
      <c r="CJ911" s="636"/>
      <c r="CK911" s="637"/>
      <c r="CL911" s="637"/>
      <c r="CM911" s="637"/>
      <c r="CN911" s="705"/>
      <c r="CO911" s="88"/>
      <c r="CP911" s="88"/>
      <c r="CQ911" s="88"/>
      <c r="CR911" s="67"/>
      <c r="CS911" s="67"/>
      <c r="CT911" s="67"/>
      <c r="CU911" s="67"/>
      <c r="CV911" s="67"/>
      <c r="CW911" s="67"/>
      <c r="CX911" s="67"/>
      <c r="CY911" s="67"/>
      <c r="CZ911" s="67"/>
      <c r="DA911" s="67"/>
      <c r="DB911" s="67"/>
      <c r="DC911" s="67"/>
      <c r="DD911" s="67"/>
      <c r="DE911" s="67"/>
      <c r="DF911" s="67"/>
      <c r="DG911" s="67"/>
      <c r="DH911" s="67"/>
      <c r="DI911" s="67"/>
      <c r="DJ911" s="67"/>
      <c r="DK911" s="67"/>
      <c r="DL911" s="67"/>
      <c r="DM911" s="67"/>
      <c r="DN911" s="67"/>
      <c r="DO911" s="67"/>
      <c r="DP911" s="67"/>
      <c r="DQ911" s="67"/>
      <c r="DR911" s="67"/>
      <c r="DS911" s="67"/>
      <c r="DT911" s="67"/>
      <c r="DU911" s="67"/>
      <c r="DV911" s="67"/>
      <c r="DW911" s="67"/>
      <c r="DX911" s="67"/>
      <c r="DY911" s="67"/>
      <c r="DZ911" s="88"/>
      <c r="EA911" s="88"/>
      <c r="EB911" s="88"/>
      <c r="EC911" s="88"/>
      <c r="ED911" s="88"/>
      <c r="EE911" s="88"/>
      <c r="EF911" s="88"/>
      <c r="EG911" s="88"/>
    </row>
    <row r="912" spans="22:137" s="65" customFormat="1" x14ac:dyDescent="0.25">
      <c r="V912" s="631"/>
      <c r="AA912" s="632"/>
      <c r="AB912" s="632"/>
      <c r="AD912" s="632"/>
      <c r="AE912" s="633"/>
      <c r="AH912" s="634"/>
      <c r="AI912" s="634"/>
      <c r="AK912" s="632"/>
      <c r="AR912" s="632"/>
      <c r="AV912" s="632"/>
      <c r="AX912" s="632"/>
      <c r="BB912" s="632"/>
      <c r="BC912" s="632"/>
      <c r="BE912" s="632"/>
      <c r="BH912" s="67"/>
      <c r="BI912" s="635"/>
      <c r="BJ912" s="636"/>
      <c r="BK912" s="636"/>
      <c r="BL912" s="636"/>
      <c r="BM912" s="102"/>
      <c r="BN912" s="102"/>
      <c r="BO912" s="102"/>
      <c r="BP912" s="636"/>
      <c r="BQ912" s="636"/>
      <c r="BR912" s="636"/>
      <c r="BS912" s="636"/>
      <c r="BT912" s="636"/>
      <c r="BU912" s="636"/>
      <c r="BV912" s="636"/>
      <c r="BW912" s="636"/>
      <c r="BX912" s="636"/>
      <c r="BY912" s="636"/>
      <c r="BZ912" s="636"/>
      <c r="CA912" s="636"/>
      <c r="CB912" s="637"/>
      <c r="CC912" s="636"/>
      <c r="CD912" s="636"/>
      <c r="CE912" s="637"/>
      <c r="CF912" s="637"/>
      <c r="CG912" s="637"/>
      <c r="CH912" s="637"/>
      <c r="CI912" s="636"/>
      <c r="CJ912" s="636"/>
      <c r="CK912" s="637"/>
      <c r="CL912" s="637"/>
      <c r="CM912" s="637"/>
      <c r="CN912" s="705"/>
      <c r="CO912" s="88"/>
      <c r="CP912" s="88"/>
      <c r="CQ912" s="88"/>
      <c r="CR912" s="67"/>
      <c r="CS912" s="67"/>
      <c r="CT912" s="67"/>
      <c r="CU912" s="67"/>
      <c r="CV912" s="67"/>
      <c r="CW912" s="67"/>
      <c r="CX912" s="67"/>
      <c r="CY912" s="67"/>
      <c r="CZ912" s="67"/>
      <c r="DA912" s="67"/>
      <c r="DB912" s="67"/>
      <c r="DC912" s="67"/>
      <c r="DD912" s="67"/>
      <c r="DE912" s="67"/>
      <c r="DF912" s="67"/>
      <c r="DG912" s="67"/>
      <c r="DH912" s="67"/>
      <c r="DI912" s="67"/>
      <c r="DJ912" s="67"/>
      <c r="DK912" s="67"/>
      <c r="DL912" s="67"/>
      <c r="DM912" s="67"/>
      <c r="DN912" s="67"/>
      <c r="DO912" s="67"/>
      <c r="DP912" s="67"/>
      <c r="DQ912" s="67"/>
      <c r="DR912" s="67"/>
      <c r="DS912" s="67"/>
      <c r="DT912" s="67"/>
      <c r="DU912" s="67"/>
      <c r="DV912" s="67"/>
      <c r="DW912" s="67"/>
      <c r="DX912" s="67"/>
      <c r="DY912" s="67"/>
      <c r="DZ912" s="88"/>
      <c r="EA912" s="88"/>
      <c r="EB912" s="88"/>
      <c r="EC912" s="88"/>
      <c r="ED912" s="88"/>
      <c r="EE912" s="88"/>
      <c r="EF912" s="88"/>
      <c r="EG912" s="88"/>
    </row>
    <row r="913" spans="22:137" s="65" customFormat="1" x14ac:dyDescent="0.25">
      <c r="V913" s="631"/>
      <c r="AA913" s="632"/>
      <c r="AB913" s="632"/>
      <c r="AD913" s="632"/>
      <c r="AE913" s="633"/>
      <c r="AH913" s="634"/>
      <c r="AI913" s="634"/>
      <c r="AK913" s="632"/>
      <c r="AR913" s="632"/>
      <c r="AV913" s="632"/>
      <c r="AX913" s="632"/>
      <c r="BB913" s="632"/>
      <c r="BC913" s="632"/>
      <c r="BE913" s="632"/>
      <c r="BH913" s="67"/>
      <c r="BI913" s="635"/>
      <c r="BJ913" s="636"/>
      <c r="BK913" s="636"/>
      <c r="BL913" s="636"/>
      <c r="BM913" s="102"/>
      <c r="BN913" s="102"/>
      <c r="BO913" s="102"/>
      <c r="BP913" s="636"/>
      <c r="BQ913" s="636"/>
      <c r="BR913" s="636"/>
      <c r="BS913" s="636"/>
      <c r="BT913" s="636"/>
      <c r="BU913" s="636"/>
      <c r="BV913" s="636"/>
      <c r="BW913" s="636"/>
      <c r="BX913" s="636"/>
      <c r="BY913" s="636"/>
      <c r="BZ913" s="636"/>
      <c r="CA913" s="636"/>
      <c r="CB913" s="637"/>
      <c r="CC913" s="636"/>
      <c r="CD913" s="636"/>
      <c r="CE913" s="637"/>
      <c r="CF913" s="637"/>
      <c r="CG913" s="637"/>
      <c r="CH913" s="637"/>
      <c r="CI913" s="636"/>
      <c r="CJ913" s="636"/>
      <c r="CK913" s="637"/>
      <c r="CL913" s="637"/>
      <c r="CM913" s="637"/>
      <c r="CN913" s="705"/>
      <c r="CO913" s="88"/>
      <c r="CP913" s="88"/>
      <c r="CQ913" s="88"/>
      <c r="CR913" s="67"/>
      <c r="CS913" s="67"/>
      <c r="CT913" s="67"/>
      <c r="CU913" s="67"/>
      <c r="CV913" s="67"/>
      <c r="CW913" s="67"/>
      <c r="CX913" s="67"/>
      <c r="CY913" s="67"/>
      <c r="CZ913" s="67"/>
      <c r="DA913" s="67"/>
      <c r="DB913" s="67"/>
      <c r="DC913" s="67"/>
      <c r="DD913" s="67"/>
      <c r="DE913" s="67"/>
      <c r="DF913" s="67"/>
      <c r="DG913" s="67"/>
      <c r="DH913" s="67"/>
      <c r="DI913" s="67"/>
      <c r="DJ913" s="67"/>
      <c r="DK913" s="67"/>
      <c r="DL913" s="67"/>
      <c r="DM913" s="67"/>
      <c r="DN913" s="67"/>
      <c r="DO913" s="67"/>
      <c r="DP913" s="67"/>
      <c r="DQ913" s="67"/>
      <c r="DR913" s="67"/>
      <c r="DS913" s="67"/>
      <c r="DT913" s="67"/>
      <c r="DU913" s="67"/>
      <c r="DV913" s="67"/>
      <c r="DW913" s="67"/>
      <c r="DX913" s="67"/>
      <c r="DY913" s="67"/>
      <c r="DZ913" s="88"/>
      <c r="EA913" s="88"/>
      <c r="EB913" s="88"/>
      <c r="EC913" s="88"/>
      <c r="ED913" s="88"/>
      <c r="EE913" s="88"/>
      <c r="EF913" s="88"/>
      <c r="EG913" s="88"/>
    </row>
    <row r="914" spans="22:137" s="65" customFormat="1" x14ac:dyDescent="0.25">
      <c r="V914" s="631"/>
      <c r="AA914" s="632"/>
      <c r="AB914" s="632"/>
      <c r="AD914" s="632"/>
      <c r="AE914" s="633"/>
      <c r="AH914" s="634"/>
      <c r="AI914" s="634"/>
      <c r="AK914" s="632"/>
      <c r="AR914" s="632"/>
      <c r="AV914" s="632"/>
      <c r="AX914" s="632"/>
      <c r="BB914" s="632"/>
      <c r="BC914" s="632"/>
      <c r="BE914" s="632"/>
      <c r="BH914" s="67"/>
      <c r="BI914" s="635"/>
      <c r="BJ914" s="636"/>
      <c r="BK914" s="636"/>
      <c r="BL914" s="636"/>
      <c r="BM914" s="102"/>
      <c r="BN914" s="102"/>
      <c r="BO914" s="102"/>
      <c r="BP914" s="636"/>
      <c r="BQ914" s="636"/>
      <c r="BR914" s="636"/>
      <c r="BS914" s="636"/>
      <c r="BT914" s="636"/>
      <c r="BU914" s="636"/>
      <c r="BV914" s="636"/>
      <c r="BW914" s="636"/>
      <c r="BX914" s="636"/>
      <c r="BY914" s="636"/>
      <c r="BZ914" s="636"/>
      <c r="CA914" s="636"/>
      <c r="CB914" s="637"/>
      <c r="CC914" s="636"/>
      <c r="CD914" s="636"/>
      <c r="CE914" s="637"/>
      <c r="CF914" s="637"/>
      <c r="CG914" s="637"/>
      <c r="CH914" s="637"/>
      <c r="CI914" s="636"/>
      <c r="CJ914" s="636"/>
      <c r="CK914" s="637"/>
      <c r="CL914" s="637"/>
      <c r="CM914" s="637"/>
      <c r="CN914" s="705"/>
      <c r="CO914" s="88"/>
      <c r="CP914" s="88"/>
      <c r="CQ914" s="88"/>
      <c r="CR914" s="67"/>
      <c r="CS914" s="67"/>
      <c r="CT914" s="67"/>
      <c r="CU914" s="67"/>
      <c r="CV914" s="67"/>
      <c r="CW914" s="67"/>
      <c r="CX914" s="67"/>
      <c r="CY914" s="67"/>
      <c r="CZ914" s="67"/>
      <c r="DA914" s="67"/>
      <c r="DB914" s="67"/>
      <c r="DC914" s="67"/>
      <c r="DD914" s="67"/>
      <c r="DE914" s="67"/>
      <c r="DF914" s="67"/>
      <c r="DG914" s="67"/>
      <c r="DH914" s="67"/>
      <c r="DI914" s="67"/>
      <c r="DJ914" s="67"/>
      <c r="DK914" s="67"/>
      <c r="DL914" s="67"/>
      <c r="DM914" s="67"/>
      <c r="DN914" s="67"/>
      <c r="DO914" s="67"/>
      <c r="DP914" s="67"/>
      <c r="DQ914" s="67"/>
      <c r="DR914" s="67"/>
      <c r="DS914" s="67"/>
      <c r="DT914" s="67"/>
      <c r="DU914" s="67"/>
      <c r="DV914" s="67"/>
      <c r="DW914" s="67"/>
      <c r="DX914" s="67"/>
      <c r="DY914" s="67"/>
      <c r="DZ914" s="88"/>
      <c r="EA914" s="88"/>
      <c r="EB914" s="88"/>
      <c r="EC914" s="88"/>
      <c r="ED914" s="88"/>
      <c r="EE914" s="88"/>
      <c r="EF914" s="88"/>
      <c r="EG914" s="88"/>
    </row>
    <row r="915" spans="22:137" s="65" customFormat="1" x14ac:dyDescent="0.25">
      <c r="V915" s="631"/>
      <c r="AA915" s="632"/>
      <c r="AB915" s="632"/>
      <c r="AD915" s="632"/>
      <c r="AE915" s="633"/>
      <c r="AH915" s="634"/>
      <c r="AI915" s="634"/>
      <c r="AK915" s="632"/>
      <c r="AR915" s="632"/>
      <c r="AV915" s="632"/>
      <c r="AX915" s="632"/>
      <c r="BB915" s="632"/>
      <c r="BC915" s="632"/>
      <c r="BE915" s="632"/>
      <c r="BH915" s="67"/>
      <c r="BI915" s="635"/>
      <c r="BJ915" s="636"/>
      <c r="BK915" s="636"/>
      <c r="BL915" s="636"/>
      <c r="BM915" s="102"/>
      <c r="BN915" s="102"/>
      <c r="BO915" s="102"/>
      <c r="BP915" s="636"/>
      <c r="BQ915" s="636"/>
      <c r="BR915" s="636"/>
      <c r="BS915" s="636"/>
      <c r="BT915" s="636"/>
      <c r="BU915" s="636"/>
      <c r="BV915" s="636"/>
      <c r="BW915" s="636"/>
      <c r="BX915" s="636"/>
      <c r="BY915" s="636"/>
      <c r="BZ915" s="636"/>
      <c r="CA915" s="636"/>
      <c r="CB915" s="637"/>
      <c r="CC915" s="636"/>
      <c r="CD915" s="636"/>
      <c r="CE915" s="637"/>
      <c r="CF915" s="637"/>
      <c r="CG915" s="637"/>
      <c r="CH915" s="637"/>
      <c r="CI915" s="636"/>
      <c r="CJ915" s="636"/>
      <c r="CK915" s="637"/>
      <c r="CL915" s="637"/>
      <c r="CM915" s="637"/>
      <c r="CN915" s="705"/>
      <c r="CO915" s="88"/>
      <c r="CP915" s="88"/>
      <c r="CQ915" s="88"/>
      <c r="CR915" s="67"/>
      <c r="CS915" s="67"/>
      <c r="CT915" s="67"/>
      <c r="CU915" s="67"/>
      <c r="CV915" s="67"/>
      <c r="CW915" s="67"/>
      <c r="CX915" s="67"/>
      <c r="CY915" s="67"/>
      <c r="CZ915" s="67"/>
      <c r="DA915" s="67"/>
      <c r="DB915" s="67"/>
      <c r="DC915" s="67"/>
      <c r="DD915" s="67"/>
      <c r="DE915" s="67"/>
      <c r="DF915" s="67"/>
      <c r="DG915" s="67"/>
      <c r="DH915" s="67"/>
      <c r="DI915" s="67"/>
      <c r="DJ915" s="67"/>
      <c r="DK915" s="67"/>
      <c r="DL915" s="67"/>
      <c r="DM915" s="67"/>
      <c r="DN915" s="67"/>
      <c r="DO915" s="67"/>
      <c r="DP915" s="67"/>
      <c r="DQ915" s="67"/>
      <c r="DR915" s="67"/>
      <c r="DS915" s="67"/>
      <c r="DT915" s="67"/>
      <c r="DU915" s="67"/>
      <c r="DV915" s="67"/>
      <c r="DW915" s="67"/>
      <c r="DX915" s="67"/>
      <c r="DY915" s="67"/>
      <c r="DZ915" s="88"/>
      <c r="EA915" s="88"/>
      <c r="EB915" s="88"/>
      <c r="EC915" s="88"/>
      <c r="ED915" s="88"/>
      <c r="EE915" s="88"/>
      <c r="EF915" s="88"/>
      <c r="EG915" s="88"/>
    </row>
    <row r="916" spans="22:137" s="65" customFormat="1" x14ac:dyDescent="0.25">
      <c r="V916" s="631"/>
      <c r="AA916" s="632"/>
      <c r="AB916" s="632"/>
      <c r="AD916" s="632"/>
      <c r="AE916" s="633"/>
      <c r="AH916" s="634"/>
      <c r="AI916" s="634"/>
      <c r="AK916" s="632"/>
      <c r="AR916" s="632"/>
      <c r="AV916" s="632"/>
      <c r="AX916" s="632"/>
      <c r="BB916" s="632"/>
      <c r="BC916" s="632"/>
      <c r="BE916" s="632"/>
      <c r="BH916" s="67"/>
      <c r="BI916" s="635"/>
      <c r="BJ916" s="636"/>
      <c r="BK916" s="636"/>
      <c r="BL916" s="636"/>
      <c r="BM916" s="102"/>
      <c r="BN916" s="102"/>
      <c r="BO916" s="102"/>
      <c r="BP916" s="636"/>
      <c r="BQ916" s="636"/>
      <c r="BR916" s="636"/>
      <c r="BS916" s="636"/>
      <c r="BT916" s="636"/>
      <c r="BU916" s="636"/>
      <c r="BV916" s="636"/>
      <c r="BW916" s="636"/>
      <c r="BX916" s="636"/>
      <c r="BY916" s="636"/>
      <c r="BZ916" s="636"/>
      <c r="CA916" s="636"/>
      <c r="CB916" s="637"/>
      <c r="CC916" s="636"/>
      <c r="CD916" s="636"/>
      <c r="CE916" s="637"/>
      <c r="CF916" s="637"/>
      <c r="CG916" s="637"/>
      <c r="CH916" s="637"/>
      <c r="CI916" s="636"/>
      <c r="CJ916" s="636"/>
      <c r="CK916" s="637"/>
      <c r="CL916" s="637"/>
      <c r="CM916" s="637"/>
      <c r="CN916" s="705"/>
      <c r="CO916" s="88"/>
      <c r="CP916" s="88"/>
      <c r="CQ916" s="88"/>
      <c r="CR916" s="67"/>
      <c r="CS916" s="67"/>
      <c r="CT916" s="67"/>
      <c r="CU916" s="67"/>
      <c r="CV916" s="67"/>
      <c r="CW916" s="67"/>
      <c r="CX916" s="67"/>
      <c r="CY916" s="67"/>
      <c r="CZ916" s="67"/>
      <c r="DA916" s="67"/>
      <c r="DB916" s="67"/>
      <c r="DC916" s="67"/>
      <c r="DD916" s="67"/>
      <c r="DE916" s="67"/>
      <c r="DF916" s="67"/>
      <c r="DG916" s="67"/>
      <c r="DH916" s="67"/>
      <c r="DI916" s="67"/>
      <c r="DJ916" s="67"/>
      <c r="DK916" s="67"/>
      <c r="DL916" s="67"/>
      <c r="DM916" s="67"/>
      <c r="DN916" s="67"/>
      <c r="DO916" s="67"/>
      <c r="DP916" s="67"/>
      <c r="DQ916" s="67"/>
      <c r="DR916" s="67"/>
      <c r="DS916" s="67"/>
      <c r="DT916" s="67"/>
      <c r="DU916" s="67"/>
      <c r="DV916" s="67"/>
      <c r="DW916" s="67"/>
      <c r="DX916" s="67"/>
      <c r="DY916" s="67"/>
      <c r="DZ916" s="88"/>
      <c r="EA916" s="88"/>
      <c r="EB916" s="88"/>
      <c r="EC916" s="88"/>
      <c r="ED916" s="88"/>
      <c r="EE916" s="88"/>
      <c r="EF916" s="88"/>
      <c r="EG916" s="88"/>
    </row>
    <row r="917" spans="22:137" s="65" customFormat="1" x14ac:dyDescent="0.25">
      <c r="V917" s="631"/>
      <c r="AA917" s="632"/>
      <c r="AB917" s="632"/>
      <c r="AD917" s="632"/>
      <c r="AE917" s="633"/>
      <c r="AH917" s="634"/>
      <c r="AI917" s="634"/>
      <c r="AK917" s="632"/>
      <c r="AR917" s="632"/>
      <c r="AV917" s="632"/>
      <c r="AX917" s="632"/>
      <c r="BB917" s="632"/>
      <c r="BC917" s="632"/>
      <c r="BE917" s="632"/>
      <c r="BH917" s="67"/>
      <c r="BI917" s="635"/>
      <c r="BJ917" s="636"/>
      <c r="BK917" s="636"/>
      <c r="BL917" s="636"/>
      <c r="BM917" s="102"/>
      <c r="BN917" s="102"/>
      <c r="BO917" s="102"/>
      <c r="BP917" s="636"/>
      <c r="BQ917" s="636"/>
      <c r="BR917" s="636"/>
      <c r="BS917" s="636"/>
      <c r="BT917" s="636"/>
      <c r="BU917" s="636"/>
      <c r="BV917" s="636"/>
      <c r="BW917" s="636"/>
      <c r="BX917" s="636"/>
      <c r="BY917" s="636"/>
      <c r="BZ917" s="636"/>
      <c r="CA917" s="636"/>
      <c r="CB917" s="637"/>
      <c r="CC917" s="636"/>
      <c r="CD917" s="636"/>
      <c r="CE917" s="637"/>
      <c r="CF917" s="637"/>
      <c r="CG917" s="637"/>
      <c r="CH917" s="637"/>
      <c r="CI917" s="636"/>
      <c r="CJ917" s="636"/>
      <c r="CK917" s="637"/>
      <c r="CL917" s="637"/>
      <c r="CM917" s="637"/>
      <c r="CN917" s="705"/>
      <c r="CO917" s="88"/>
      <c r="CP917" s="88"/>
      <c r="CQ917" s="88"/>
      <c r="CR917" s="67"/>
      <c r="CS917" s="67"/>
      <c r="CT917" s="67"/>
      <c r="CU917" s="67"/>
      <c r="CV917" s="67"/>
      <c r="CW917" s="67"/>
      <c r="CX917" s="67"/>
      <c r="CY917" s="67"/>
      <c r="CZ917" s="67"/>
      <c r="DA917" s="67"/>
      <c r="DB917" s="67"/>
      <c r="DC917" s="67"/>
      <c r="DD917" s="67"/>
      <c r="DE917" s="67"/>
      <c r="DF917" s="67"/>
      <c r="DG917" s="67"/>
      <c r="DH917" s="67"/>
      <c r="DI917" s="67"/>
      <c r="DJ917" s="67"/>
      <c r="DK917" s="67"/>
      <c r="DL917" s="67"/>
      <c r="DM917" s="67"/>
      <c r="DN917" s="67"/>
      <c r="DO917" s="67"/>
      <c r="DP917" s="67"/>
      <c r="DQ917" s="67"/>
      <c r="DR917" s="67"/>
      <c r="DS917" s="67"/>
      <c r="DT917" s="67"/>
      <c r="DU917" s="67"/>
      <c r="DV917" s="67"/>
      <c r="DW917" s="67"/>
      <c r="DX917" s="67"/>
      <c r="DY917" s="67"/>
      <c r="DZ917" s="88"/>
      <c r="EA917" s="88"/>
      <c r="EB917" s="88"/>
      <c r="EC917" s="88"/>
      <c r="ED917" s="88"/>
      <c r="EE917" s="88"/>
      <c r="EF917" s="88"/>
      <c r="EG917" s="88"/>
    </row>
    <row r="918" spans="22:137" s="65" customFormat="1" x14ac:dyDescent="0.25">
      <c r="V918" s="631"/>
      <c r="AA918" s="632"/>
      <c r="AB918" s="632"/>
      <c r="AD918" s="632"/>
      <c r="AE918" s="633"/>
      <c r="AH918" s="634"/>
      <c r="AI918" s="634"/>
      <c r="AK918" s="632"/>
      <c r="AR918" s="632"/>
      <c r="AV918" s="632"/>
      <c r="AX918" s="632"/>
      <c r="BB918" s="632"/>
      <c r="BC918" s="632"/>
      <c r="BE918" s="632"/>
      <c r="BH918" s="67"/>
      <c r="BI918" s="635"/>
      <c r="BJ918" s="636"/>
      <c r="BK918" s="636"/>
      <c r="BL918" s="636"/>
      <c r="BM918" s="102"/>
      <c r="BN918" s="102"/>
      <c r="BO918" s="102"/>
      <c r="BP918" s="636"/>
      <c r="BQ918" s="636"/>
      <c r="BR918" s="636"/>
      <c r="BS918" s="636"/>
      <c r="BT918" s="636"/>
      <c r="BU918" s="636"/>
      <c r="BV918" s="636"/>
      <c r="BW918" s="636"/>
      <c r="BX918" s="636"/>
      <c r="BY918" s="636"/>
      <c r="BZ918" s="636"/>
      <c r="CA918" s="636"/>
      <c r="CB918" s="637"/>
      <c r="CC918" s="636"/>
      <c r="CD918" s="636"/>
      <c r="CE918" s="637"/>
      <c r="CF918" s="637"/>
      <c r="CG918" s="637"/>
      <c r="CH918" s="637"/>
      <c r="CI918" s="636"/>
      <c r="CJ918" s="636"/>
      <c r="CK918" s="637"/>
      <c r="CL918" s="637"/>
      <c r="CM918" s="637"/>
      <c r="CN918" s="705"/>
      <c r="CO918" s="88"/>
      <c r="CP918" s="88"/>
      <c r="CQ918" s="88"/>
      <c r="CR918" s="67"/>
      <c r="CS918" s="67"/>
      <c r="CT918" s="67"/>
      <c r="CU918" s="67"/>
      <c r="CV918" s="67"/>
      <c r="CW918" s="67"/>
      <c r="CX918" s="67"/>
      <c r="CY918" s="67"/>
      <c r="CZ918" s="67"/>
      <c r="DA918" s="67"/>
      <c r="DB918" s="67"/>
      <c r="DC918" s="67"/>
      <c r="DD918" s="67"/>
      <c r="DE918" s="67"/>
      <c r="DF918" s="67"/>
      <c r="DG918" s="67"/>
      <c r="DH918" s="67"/>
      <c r="DI918" s="67"/>
      <c r="DJ918" s="67"/>
      <c r="DK918" s="67"/>
      <c r="DL918" s="67"/>
      <c r="DM918" s="67"/>
      <c r="DN918" s="67"/>
      <c r="DO918" s="67"/>
      <c r="DP918" s="67"/>
      <c r="DQ918" s="67"/>
      <c r="DR918" s="67"/>
      <c r="DS918" s="67"/>
      <c r="DT918" s="67"/>
      <c r="DU918" s="67"/>
      <c r="DV918" s="67"/>
      <c r="DW918" s="67"/>
      <c r="DX918" s="67"/>
      <c r="DY918" s="67"/>
      <c r="DZ918" s="88"/>
      <c r="EA918" s="88"/>
      <c r="EB918" s="88"/>
      <c r="EC918" s="88"/>
      <c r="ED918" s="88"/>
      <c r="EE918" s="88"/>
      <c r="EF918" s="88"/>
      <c r="EG918" s="88"/>
    </row>
    <row r="919" spans="22:137" s="65" customFormat="1" x14ac:dyDescent="0.25">
      <c r="V919" s="631"/>
      <c r="AA919" s="632"/>
      <c r="AB919" s="632"/>
      <c r="AD919" s="632"/>
      <c r="AE919" s="633"/>
      <c r="AH919" s="634"/>
      <c r="AI919" s="634"/>
      <c r="AK919" s="632"/>
      <c r="AR919" s="632"/>
      <c r="AV919" s="632"/>
      <c r="AX919" s="632"/>
      <c r="BB919" s="632"/>
      <c r="BC919" s="632"/>
      <c r="BE919" s="632"/>
      <c r="BH919" s="67"/>
      <c r="BI919" s="635"/>
      <c r="BJ919" s="636"/>
      <c r="BK919" s="636"/>
      <c r="BL919" s="636"/>
      <c r="BM919" s="102"/>
      <c r="BN919" s="102"/>
      <c r="BO919" s="102"/>
      <c r="BP919" s="636"/>
      <c r="BQ919" s="636"/>
      <c r="BR919" s="636"/>
      <c r="BS919" s="636"/>
      <c r="BT919" s="636"/>
      <c r="BU919" s="636"/>
      <c r="BV919" s="636"/>
      <c r="BW919" s="636"/>
      <c r="BX919" s="636"/>
      <c r="BY919" s="636"/>
      <c r="BZ919" s="636"/>
      <c r="CA919" s="636"/>
      <c r="CB919" s="637"/>
      <c r="CC919" s="636"/>
      <c r="CD919" s="636"/>
      <c r="CE919" s="637"/>
      <c r="CF919" s="637"/>
      <c r="CG919" s="637"/>
      <c r="CH919" s="637"/>
      <c r="CI919" s="636"/>
      <c r="CJ919" s="636"/>
      <c r="CK919" s="637"/>
      <c r="CL919" s="637"/>
      <c r="CM919" s="637"/>
      <c r="CN919" s="705"/>
      <c r="CO919" s="88"/>
      <c r="CP919" s="88"/>
      <c r="CQ919" s="88"/>
      <c r="CR919" s="67"/>
      <c r="CS919" s="67"/>
      <c r="CT919" s="67"/>
      <c r="CU919" s="67"/>
      <c r="CV919" s="67"/>
      <c r="CW919" s="67"/>
      <c r="CX919" s="67"/>
      <c r="CY919" s="67"/>
      <c r="CZ919" s="67"/>
      <c r="DA919" s="67"/>
      <c r="DB919" s="67"/>
      <c r="DC919" s="67"/>
      <c r="DD919" s="67"/>
      <c r="DE919" s="67"/>
      <c r="DF919" s="67"/>
      <c r="DG919" s="67"/>
      <c r="DH919" s="67"/>
      <c r="DI919" s="67"/>
      <c r="DJ919" s="67"/>
      <c r="DK919" s="67"/>
      <c r="DL919" s="67"/>
      <c r="DM919" s="67"/>
      <c r="DN919" s="67"/>
      <c r="DO919" s="67"/>
      <c r="DP919" s="67"/>
      <c r="DQ919" s="67"/>
      <c r="DR919" s="67"/>
      <c r="DS919" s="67"/>
      <c r="DT919" s="67"/>
      <c r="DU919" s="67"/>
      <c r="DV919" s="67"/>
      <c r="DW919" s="67"/>
      <c r="DX919" s="67"/>
      <c r="DY919" s="67"/>
      <c r="DZ919" s="88"/>
      <c r="EA919" s="88"/>
      <c r="EB919" s="88"/>
      <c r="EC919" s="88"/>
      <c r="ED919" s="88"/>
      <c r="EE919" s="88"/>
      <c r="EF919" s="88"/>
      <c r="EG919" s="88"/>
    </row>
    <row r="920" spans="22:137" s="65" customFormat="1" x14ac:dyDescent="0.25">
      <c r="V920" s="631"/>
      <c r="AA920" s="632"/>
      <c r="AB920" s="632"/>
      <c r="AD920" s="632"/>
      <c r="AE920" s="633"/>
      <c r="AH920" s="634"/>
      <c r="AI920" s="634"/>
      <c r="AK920" s="632"/>
      <c r="AR920" s="632"/>
      <c r="AV920" s="632"/>
      <c r="AX920" s="632"/>
      <c r="BB920" s="632"/>
      <c r="BC920" s="632"/>
      <c r="BE920" s="632"/>
      <c r="BH920" s="67"/>
      <c r="BI920" s="635"/>
      <c r="BJ920" s="636"/>
      <c r="BK920" s="636"/>
      <c r="BL920" s="636"/>
      <c r="BM920" s="102"/>
      <c r="BN920" s="102"/>
      <c r="BO920" s="102"/>
      <c r="BP920" s="636"/>
      <c r="BQ920" s="636"/>
      <c r="BR920" s="636"/>
      <c r="BS920" s="636"/>
      <c r="BT920" s="636"/>
      <c r="BU920" s="636"/>
      <c r="BV920" s="636"/>
      <c r="BW920" s="636"/>
      <c r="BX920" s="636"/>
      <c r="BY920" s="636"/>
      <c r="BZ920" s="636"/>
      <c r="CA920" s="636"/>
      <c r="CB920" s="637"/>
      <c r="CC920" s="636"/>
      <c r="CD920" s="636"/>
      <c r="CE920" s="637"/>
      <c r="CF920" s="637"/>
      <c r="CG920" s="637"/>
      <c r="CH920" s="637"/>
      <c r="CI920" s="636"/>
      <c r="CJ920" s="636"/>
      <c r="CK920" s="637"/>
      <c r="CL920" s="637"/>
      <c r="CM920" s="637"/>
      <c r="CN920" s="705"/>
      <c r="CO920" s="88"/>
      <c r="CP920" s="88"/>
      <c r="CQ920" s="88"/>
      <c r="CR920" s="67"/>
      <c r="CS920" s="67"/>
      <c r="CT920" s="67"/>
      <c r="CU920" s="67"/>
      <c r="CV920" s="67"/>
      <c r="CW920" s="67"/>
      <c r="CX920" s="67"/>
      <c r="CY920" s="67"/>
      <c r="CZ920" s="67"/>
      <c r="DA920" s="67"/>
      <c r="DB920" s="67"/>
      <c r="DC920" s="67"/>
      <c r="DD920" s="67"/>
      <c r="DE920" s="67"/>
      <c r="DF920" s="67"/>
      <c r="DG920" s="67"/>
      <c r="DH920" s="67"/>
      <c r="DI920" s="67"/>
      <c r="DJ920" s="67"/>
      <c r="DK920" s="67"/>
      <c r="DL920" s="67"/>
      <c r="DM920" s="67"/>
      <c r="DN920" s="67"/>
      <c r="DO920" s="67"/>
      <c r="DP920" s="67"/>
      <c r="DQ920" s="67"/>
      <c r="DR920" s="67"/>
      <c r="DS920" s="67"/>
      <c r="DT920" s="67"/>
      <c r="DU920" s="67"/>
      <c r="DV920" s="67"/>
      <c r="DW920" s="67"/>
      <c r="DX920" s="67"/>
      <c r="DY920" s="67"/>
      <c r="DZ920" s="88"/>
      <c r="EA920" s="88"/>
      <c r="EB920" s="88"/>
      <c r="EC920" s="88"/>
      <c r="ED920" s="88"/>
      <c r="EE920" s="88"/>
      <c r="EF920" s="88"/>
      <c r="EG920" s="88"/>
    </row>
    <row r="921" spans="22:137" s="65" customFormat="1" x14ac:dyDescent="0.25">
      <c r="V921" s="631"/>
      <c r="AA921" s="632"/>
      <c r="AB921" s="632"/>
      <c r="AD921" s="632"/>
      <c r="AE921" s="633"/>
      <c r="AH921" s="634"/>
      <c r="AI921" s="634"/>
      <c r="AK921" s="632"/>
      <c r="AR921" s="632"/>
      <c r="AV921" s="632"/>
      <c r="AX921" s="632"/>
      <c r="BB921" s="632"/>
      <c r="BC921" s="632"/>
      <c r="BE921" s="632"/>
      <c r="BH921" s="67"/>
      <c r="BI921" s="635"/>
      <c r="BJ921" s="636"/>
      <c r="BK921" s="636"/>
      <c r="BL921" s="636"/>
      <c r="BM921" s="102"/>
      <c r="BN921" s="102"/>
      <c r="BO921" s="102"/>
      <c r="BP921" s="636"/>
      <c r="BQ921" s="636"/>
      <c r="BR921" s="636"/>
      <c r="BS921" s="636"/>
      <c r="BT921" s="636"/>
      <c r="BU921" s="636"/>
      <c r="BV921" s="636"/>
      <c r="BW921" s="636"/>
      <c r="BX921" s="636"/>
      <c r="BY921" s="636"/>
      <c r="BZ921" s="636"/>
      <c r="CA921" s="636"/>
      <c r="CB921" s="637"/>
      <c r="CC921" s="636"/>
      <c r="CD921" s="636"/>
      <c r="CE921" s="637"/>
      <c r="CF921" s="637"/>
      <c r="CG921" s="637"/>
      <c r="CH921" s="637"/>
      <c r="CI921" s="636"/>
      <c r="CJ921" s="636"/>
      <c r="CK921" s="637"/>
      <c r="CL921" s="637"/>
      <c r="CM921" s="637"/>
      <c r="CN921" s="705"/>
      <c r="CO921" s="88"/>
      <c r="CP921" s="88"/>
      <c r="CQ921" s="88"/>
      <c r="CR921" s="67"/>
      <c r="CS921" s="67"/>
      <c r="CT921" s="67"/>
      <c r="CU921" s="67"/>
      <c r="CV921" s="67"/>
      <c r="CW921" s="67"/>
      <c r="CX921" s="67"/>
      <c r="CY921" s="67"/>
      <c r="CZ921" s="67"/>
      <c r="DA921" s="67"/>
      <c r="DB921" s="67"/>
      <c r="DC921" s="67"/>
      <c r="DD921" s="67"/>
      <c r="DE921" s="67"/>
      <c r="DF921" s="67"/>
      <c r="DG921" s="67"/>
      <c r="DH921" s="67"/>
      <c r="DI921" s="67"/>
      <c r="DJ921" s="67"/>
      <c r="DK921" s="67"/>
      <c r="DL921" s="67"/>
      <c r="DM921" s="67"/>
      <c r="DN921" s="67"/>
      <c r="DO921" s="67"/>
      <c r="DP921" s="67"/>
      <c r="DQ921" s="67"/>
      <c r="DR921" s="67"/>
      <c r="DS921" s="67"/>
      <c r="DT921" s="67"/>
      <c r="DU921" s="67"/>
      <c r="DV921" s="67"/>
      <c r="DW921" s="67"/>
      <c r="DX921" s="67"/>
      <c r="DY921" s="67"/>
      <c r="DZ921" s="88"/>
      <c r="EA921" s="88"/>
      <c r="EB921" s="88"/>
      <c r="EC921" s="88"/>
      <c r="ED921" s="88"/>
      <c r="EE921" s="88"/>
      <c r="EF921" s="88"/>
      <c r="EG921" s="88"/>
    </row>
    <row r="922" spans="22:137" s="65" customFormat="1" x14ac:dyDescent="0.25">
      <c r="V922" s="631"/>
      <c r="AA922" s="632"/>
      <c r="AB922" s="632"/>
      <c r="AD922" s="632"/>
      <c r="AE922" s="633"/>
      <c r="AH922" s="634"/>
      <c r="AI922" s="634"/>
      <c r="AK922" s="632"/>
      <c r="AR922" s="632"/>
      <c r="AV922" s="632"/>
      <c r="AX922" s="632"/>
      <c r="BB922" s="632"/>
      <c r="BC922" s="632"/>
      <c r="BE922" s="632"/>
      <c r="BH922" s="67"/>
      <c r="BI922" s="635"/>
      <c r="BJ922" s="636"/>
      <c r="BK922" s="636"/>
      <c r="BL922" s="636"/>
      <c r="BM922" s="102"/>
      <c r="BN922" s="102"/>
      <c r="BO922" s="102"/>
      <c r="BP922" s="636"/>
      <c r="BQ922" s="636"/>
      <c r="BR922" s="636"/>
      <c r="BS922" s="636"/>
      <c r="BT922" s="636"/>
      <c r="BU922" s="636"/>
      <c r="BV922" s="636"/>
      <c r="BW922" s="636"/>
      <c r="BX922" s="636"/>
      <c r="BY922" s="636"/>
      <c r="BZ922" s="636"/>
      <c r="CA922" s="636"/>
      <c r="CB922" s="637"/>
      <c r="CC922" s="636"/>
      <c r="CD922" s="636"/>
      <c r="CE922" s="637"/>
      <c r="CF922" s="637"/>
      <c r="CG922" s="637"/>
      <c r="CH922" s="637"/>
      <c r="CI922" s="636"/>
      <c r="CJ922" s="636"/>
      <c r="CK922" s="637"/>
      <c r="CL922" s="637"/>
      <c r="CM922" s="637"/>
      <c r="CN922" s="705"/>
      <c r="CO922" s="88"/>
      <c r="CP922" s="88"/>
      <c r="CQ922" s="88"/>
      <c r="CR922" s="67"/>
      <c r="CS922" s="67"/>
      <c r="CT922" s="67"/>
      <c r="CU922" s="67"/>
      <c r="CV922" s="67"/>
      <c r="CW922" s="67"/>
      <c r="CX922" s="67"/>
      <c r="CY922" s="67"/>
      <c r="CZ922" s="67"/>
      <c r="DA922" s="67"/>
      <c r="DB922" s="67"/>
      <c r="DC922" s="67"/>
      <c r="DD922" s="67"/>
      <c r="DE922" s="67"/>
      <c r="DF922" s="67"/>
      <c r="DG922" s="67"/>
      <c r="DH922" s="67"/>
      <c r="DI922" s="67"/>
      <c r="DJ922" s="67"/>
      <c r="DK922" s="67"/>
      <c r="DL922" s="67"/>
      <c r="DM922" s="67"/>
      <c r="DN922" s="67"/>
      <c r="DO922" s="67"/>
      <c r="DP922" s="67"/>
      <c r="DQ922" s="67"/>
      <c r="DR922" s="67"/>
      <c r="DS922" s="67"/>
      <c r="DT922" s="67"/>
      <c r="DU922" s="67"/>
      <c r="DV922" s="67"/>
      <c r="DW922" s="67"/>
      <c r="DX922" s="67"/>
      <c r="DY922" s="67"/>
      <c r="DZ922" s="88"/>
      <c r="EA922" s="88"/>
      <c r="EB922" s="88"/>
      <c r="EC922" s="88"/>
      <c r="ED922" s="88"/>
      <c r="EE922" s="88"/>
      <c r="EF922" s="88"/>
      <c r="EG922" s="88"/>
    </row>
    <row r="923" spans="22:137" s="65" customFormat="1" x14ac:dyDescent="0.25">
      <c r="V923" s="631"/>
      <c r="AA923" s="632"/>
      <c r="AB923" s="632"/>
      <c r="AD923" s="632"/>
      <c r="AE923" s="633"/>
      <c r="AH923" s="634"/>
      <c r="AI923" s="634"/>
      <c r="AK923" s="632"/>
      <c r="AR923" s="632"/>
      <c r="AV923" s="632"/>
      <c r="AX923" s="632"/>
      <c r="BB923" s="632"/>
      <c r="BC923" s="632"/>
      <c r="BE923" s="632"/>
      <c r="BH923" s="67"/>
      <c r="BI923" s="635"/>
      <c r="BJ923" s="636"/>
      <c r="BK923" s="636"/>
      <c r="BL923" s="636"/>
      <c r="BM923" s="102"/>
      <c r="BN923" s="102"/>
      <c r="BO923" s="102"/>
      <c r="BP923" s="636"/>
      <c r="BQ923" s="636"/>
      <c r="BR923" s="636"/>
      <c r="BS923" s="636"/>
      <c r="BT923" s="636"/>
      <c r="BU923" s="636"/>
      <c r="BV923" s="636"/>
      <c r="BW923" s="636"/>
      <c r="BX923" s="636"/>
      <c r="BY923" s="636"/>
      <c r="BZ923" s="636"/>
      <c r="CA923" s="636"/>
      <c r="CB923" s="637"/>
      <c r="CC923" s="636"/>
      <c r="CD923" s="636"/>
      <c r="CE923" s="637"/>
      <c r="CF923" s="637"/>
      <c r="CG923" s="637"/>
      <c r="CH923" s="637"/>
      <c r="CI923" s="636"/>
      <c r="CJ923" s="636"/>
      <c r="CK923" s="637"/>
      <c r="CL923" s="637"/>
      <c r="CM923" s="637"/>
      <c r="CN923" s="705"/>
      <c r="CO923" s="88"/>
      <c r="CP923" s="88"/>
      <c r="CQ923" s="88"/>
      <c r="CR923" s="67"/>
      <c r="CS923" s="67"/>
      <c r="CT923" s="67"/>
      <c r="CU923" s="67"/>
      <c r="CV923" s="67"/>
      <c r="CW923" s="67"/>
      <c r="CX923" s="67"/>
      <c r="CY923" s="67"/>
      <c r="CZ923" s="67"/>
      <c r="DA923" s="67"/>
      <c r="DB923" s="67"/>
      <c r="DC923" s="67"/>
      <c r="DD923" s="67"/>
      <c r="DE923" s="67"/>
      <c r="DF923" s="67"/>
      <c r="DG923" s="67"/>
      <c r="DH923" s="67"/>
      <c r="DI923" s="67"/>
      <c r="DJ923" s="67"/>
      <c r="DK923" s="67"/>
      <c r="DL923" s="67"/>
      <c r="DM923" s="67"/>
      <c r="DN923" s="67"/>
      <c r="DO923" s="67"/>
      <c r="DP923" s="67"/>
      <c r="DQ923" s="67"/>
      <c r="DR923" s="67"/>
      <c r="DS923" s="67"/>
      <c r="DT923" s="67"/>
      <c r="DU923" s="67"/>
      <c r="DV923" s="67"/>
      <c r="DW923" s="67"/>
      <c r="DX923" s="67"/>
      <c r="DY923" s="67"/>
      <c r="DZ923" s="88"/>
      <c r="EA923" s="88"/>
      <c r="EB923" s="88"/>
      <c r="EC923" s="88"/>
      <c r="ED923" s="88"/>
      <c r="EE923" s="88"/>
      <c r="EF923" s="88"/>
      <c r="EG923" s="88"/>
    </row>
    <row r="924" spans="22:137" s="65" customFormat="1" x14ac:dyDescent="0.25">
      <c r="V924" s="631"/>
      <c r="AA924" s="632"/>
      <c r="AB924" s="632"/>
      <c r="AD924" s="632"/>
      <c r="AE924" s="633"/>
      <c r="AH924" s="634"/>
      <c r="AI924" s="634"/>
      <c r="AK924" s="632"/>
      <c r="AR924" s="632"/>
      <c r="AV924" s="632"/>
      <c r="AX924" s="632"/>
      <c r="BB924" s="632"/>
      <c r="BC924" s="632"/>
      <c r="BE924" s="632"/>
      <c r="BH924" s="67"/>
      <c r="BI924" s="635"/>
      <c r="BJ924" s="636"/>
      <c r="BK924" s="636"/>
      <c r="BL924" s="636"/>
      <c r="BM924" s="102"/>
      <c r="BN924" s="102"/>
      <c r="BO924" s="102"/>
      <c r="BP924" s="636"/>
      <c r="BQ924" s="636"/>
      <c r="BR924" s="636"/>
      <c r="BS924" s="636"/>
      <c r="BT924" s="636"/>
      <c r="BU924" s="636"/>
      <c r="BV924" s="636"/>
      <c r="BW924" s="636"/>
      <c r="BX924" s="636"/>
      <c r="BY924" s="636"/>
      <c r="BZ924" s="636"/>
      <c r="CA924" s="636"/>
      <c r="CB924" s="637"/>
      <c r="CC924" s="636"/>
      <c r="CD924" s="636"/>
      <c r="CE924" s="637"/>
      <c r="CF924" s="637"/>
      <c r="CG924" s="637"/>
      <c r="CH924" s="637"/>
      <c r="CI924" s="636"/>
      <c r="CJ924" s="636"/>
      <c r="CK924" s="637"/>
      <c r="CL924" s="637"/>
      <c r="CM924" s="637"/>
      <c r="CN924" s="705"/>
      <c r="CO924" s="88"/>
      <c r="CP924" s="88"/>
      <c r="CQ924" s="88"/>
      <c r="CR924" s="67"/>
      <c r="CS924" s="67"/>
      <c r="CT924" s="67"/>
      <c r="CU924" s="67"/>
      <c r="CV924" s="67"/>
      <c r="CW924" s="67"/>
      <c r="CX924" s="67"/>
      <c r="CY924" s="67"/>
      <c r="CZ924" s="67"/>
      <c r="DA924" s="67"/>
      <c r="DB924" s="67"/>
      <c r="DC924" s="67"/>
      <c r="DD924" s="67"/>
      <c r="DE924" s="67"/>
      <c r="DF924" s="67"/>
      <c r="DG924" s="67"/>
      <c r="DH924" s="67"/>
      <c r="DI924" s="67"/>
      <c r="DJ924" s="67"/>
      <c r="DK924" s="67"/>
      <c r="DL924" s="67"/>
      <c r="DM924" s="67"/>
      <c r="DN924" s="67"/>
      <c r="DO924" s="67"/>
      <c r="DP924" s="67"/>
      <c r="DQ924" s="67"/>
      <c r="DR924" s="67"/>
      <c r="DS924" s="67"/>
      <c r="DT924" s="67"/>
      <c r="DU924" s="67"/>
      <c r="DV924" s="67"/>
      <c r="DW924" s="67"/>
      <c r="DX924" s="67"/>
      <c r="DY924" s="67"/>
      <c r="DZ924" s="88"/>
      <c r="EA924" s="88"/>
      <c r="EB924" s="88"/>
      <c r="EC924" s="88"/>
      <c r="ED924" s="88"/>
      <c r="EE924" s="88"/>
      <c r="EF924" s="88"/>
      <c r="EG924" s="88"/>
    </row>
    <row r="925" spans="22:137" s="65" customFormat="1" x14ac:dyDescent="0.25">
      <c r="V925" s="631"/>
      <c r="AA925" s="632"/>
      <c r="AB925" s="632"/>
      <c r="AD925" s="632"/>
      <c r="AE925" s="633"/>
      <c r="AH925" s="634"/>
      <c r="AI925" s="634"/>
      <c r="AK925" s="632"/>
      <c r="AR925" s="632"/>
      <c r="AV925" s="632"/>
      <c r="AX925" s="632"/>
      <c r="BB925" s="632"/>
      <c r="BC925" s="632"/>
      <c r="BE925" s="632"/>
      <c r="BH925" s="67"/>
      <c r="BI925" s="635"/>
      <c r="BJ925" s="636"/>
      <c r="BK925" s="636"/>
      <c r="BL925" s="636"/>
      <c r="BM925" s="102"/>
      <c r="BN925" s="102"/>
      <c r="BO925" s="102"/>
      <c r="BP925" s="636"/>
      <c r="BQ925" s="636"/>
      <c r="BR925" s="636"/>
      <c r="BS925" s="636"/>
      <c r="BT925" s="636"/>
      <c r="BU925" s="636"/>
      <c r="BV925" s="636"/>
      <c r="BW925" s="636"/>
      <c r="BX925" s="636"/>
      <c r="BY925" s="636"/>
      <c r="BZ925" s="636"/>
      <c r="CA925" s="636"/>
      <c r="CB925" s="637"/>
      <c r="CC925" s="636"/>
      <c r="CD925" s="636"/>
      <c r="CE925" s="637"/>
      <c r="CF925" s="637"/>
      <c r="CG925" s="637"/>
      <c r="CH925" s="637"/>
      <c r="CI925" s="636"/>
      <c r="CJ925" s="636"/>
      <c r="CK925" s="637"/>
      <c r="CL925" s="637"/>
      <c r="CM925" s="637"/>
      <c r="CN925" s="705"/>
      <c r="CO925" s="88"/>
      <c r="CP925" s="88"/>
      <c r="CQ925" s="88"/>
      <c r="CR925" s="67"/>
      <c r="CS925" s="67"/>
      <c r="CT925" s="67"/>
      <c r="CU925" s="67"/>
      <c r="CV925" s="67"/>
      <c r="CW925" s="67"/>
      <c r="CX925" s="67"/>
      <c r="CY925" s="67"/>
      <c r="CZ925" s="67"/>
      <c r="DA925" s="67"/>
      <c r="DB925" s="67"/>
      <c r="DC925" s="67"/>
      <c r="DD925" s="67"/>
      <c r="DE925" s="67"/>
      <c r="DF925" s="67"/>
      <c r="DG925" s="67"/>
      <c r="DH925" s="67"/>
      <c r="DI925" s="67"/>
      <c r="DJ925" s="67"/>
      <c r="DK925" s="67"/>
      <c r="DL925" s="67"/>
      <c r="DM925" s="67"/>
      <c r="DN925" s="67"/>
      <c r="DO925" s="67"/>
      <c r="DP925" s="67"/>
      <c r="DQ925" s="67"/>
      <c r="DR925" s="67"/>
      <c r="DS925" s="67"/>
      <c r="DT925" s="67"/>
      <c r="DU925" s="67"/>
      <c r="DV925" s="67"/>
      <c r="DW925" s="67"/>
      <c r="DX925" s="67"/>
      <c r="DY925" s="67"/>
      <c r="DZ925" s="88"/>
      <c r="EA925" s="88"/>
      <c r="EB925" s="88"/>
      <c r="EC925" s="88"/>
      <c r="ED925" s="88"/>
      <c r="EE925" s="88"/>
      <c r="EF925" s="88"/>
      <c r="EG925" s="88"/>
    </row>
  </sheetData>
  <sheetProtection algorithmName="SHA-512" hashValue="Bn6Nl4GbikJgRY0VkSWviVQkyTOFX7ieTH5KQ1G9cQA9CDAWbAiCW22vLEHGTgBPupBMXUThA9pt/MfP0vYeUg==" saltValue="rsUI5SazLQEn8LeUoLVDsw==" spinCount="100000" sheet="1" insertRows="0"/>
  <protectedRanges>
    <protectedRange algorithmName="SHA-512" hashValue="JkwGMkyN6uDZy9K3UnLYKHbONkTneyvcBkZbw832pf3/OvzPn47/tOjWWFkoHruJFqsDNzL3ZtFhUW1rxpiesQ==" saltValue="hiIEQ6ppq6xjmWFZjcvCAg==" spinCount="100000" sqref="BP118:BS119 BP103:BP117 BP135:BS136 BW118:BX119 BW135:BX136 CC118:CD119 CC135:CD136 CI118:CJ119 CI135:CJ136 BU118:BU119 BU135:BU136 BS117 BT117:BT119 BS104:BT116 BS122:BT133 BT134:BT136 BS134 CI122:CI134 CC122:CC134 BW122:BW134 BP122:BQ134" name="Rango1_10"/>
  </protectedRanges>
  <mergeCells count="75">
    <mergeCell ref="BO353:BO354"/>
    <mergeCell ref="C41:BF41"/>
    <mergeCell ref="C67:AE67"/>
    <mergeCell ref="BI353:BI354"/>
    <mergeCell ref="BK353:BK354"/>
    <mergeCell ref="BM353:BM354"/>
    <mergeCell ref="AE69:AE70"/>
    <mergeCell ref="AF69:AF70"/>
    <mergeCell ref="B77:AA77"/>
    <mergeCell ref="B58:B59"/>
    <mergeCell ref="X69:AD69"/>
    <mergeCell ref="B71:B72"/>
    <mergeCell ref="B73:B74"/>
    <mergeCell ref="B69:B70"/>
    <mergeCell ref="C69:C70"/>
    <mergeCell ref="AL44:AM44"/>
    <mergeCell ref="B29:B30"/>
    <mergeCell ref="B13:BG13"/>
    <mergeCell ref="B14:B15"/>
    <mergeCell ref="C14:C15"/>
    <mergeCell ref="BN353:BN354"/>
    <mergeCell ref="D69:R69"/>
    <mergeCell ref="S69:W69"/>
    <mergeCell ref="BG14:BG15"/>
    <mergeCell ref="X15:Y15"/>
    <mergeCell ref="AE15:AF15"/>
    <mergeCell ref="AL15:AM15"/>
    <mergeCell ref="AS15:AT15"/>
    <mergeCell ref="AY15:AZ15"/>
    <mergeCell ref="AY14:BE14"/>
    <mergeCell ref="X44:Y44"/>
    <mergeCell ref="AE44:AF44"/>
    <mergeCell ref="B2:BF3"/>
    <mergeCell ref="B5:BF5"/>
    <mergeCell ref="C12:BF12"/>
    <mergeCell ref="E6:BF6"/>
    <mergeCell ref="E7:BF7"/>
    <mergeCell ref="E8:BF8"/>
    <mergeCell ref="E9:BF9"/>
    <mergeCell ref="E10:BF10"/>
    <mergeCell ref="DJ296:DK296"/>
    <mergeCell ref="DL296:DM296"/>
    <mergeCell ref="AI297:AM297"/>
    <mergeCell ref="DB296:DB297"/>
    <mergeCell ref="DC296:DD296"/>
    <mergeCell ref="DE296:DE297"/>
    <mergeCell ref="DF296:DF297"/>
    <mergeCell ref="CB137:CM137"/>
    <mergeCell ref="CB91:CM91"/>
    <mergeCell ref="DG296:DG297"/>
    <mergeCell ref="DH296:DH297"/>
    <mergeCell ref="DI296:DI297"/>
    <mergeCell ref="CB120:CM120"/>
    <mergeCell ref="BF14:BF15"/>
    <mergeCell ref="D14:R14"/>
    <mergeCell ref="S14:W14"/>
    <mergeCell ref="X14:AD14"/>
    <mergeCell ref="AE14:AK14"/>
    <mergeCell ref="AL14:AR14"/>
    <mergeCell ref="AS14:AX14"/>
    <mergeCell ref="C37:BG37"/>
    <mergeCell ref="BG43:BG44"/>
    <mergeCell ref="AS44:AT44"/>
    <mergeCell ref="AY44:AZ44"/>
    <mergeCell ref="AL43:AR43"/>
    <mergeCell ref="AS43:AX43"/>
    <mergeCell ref="AY43:BE43"/>
    <mergeCell ref="B42:BG42"/>
    <mergeCell ref="B43:B44"/>
    <mergeCell ref="C43:C44"/>
    <mergeCell ref="D43:R43"/>
    <mergeCell ref="S43:W43"/>
    <mergeCell ref="X43:AD43"/>
    <mergeCell ref="AE43:AK43"/>
    <mergeCell ref="BF43:BF44"/>
  </mergeCells>
  <dataValidations count="7">
    <dataValidation type="list" allowBlank="1" showInputMessage="1" showErrorMessage="1" sqref="C73:C74" xr:uid="{00000000-0002-0000-0600-000000000000}">
      <formula1>$BI$482:$BI$483</formula1>
    </dataValidation>
    <dataValidation type="list" allowBlank="1" showInputMessage="1" showErrorMessage="1" sqref="C71:C72" xr:uid="{00000000-0002-0000-0600-000001000000}">
      <formula1>$BI$476:$BI$477</formula1>
    </dataValidation>
    <dataValidation type="list" allowBlank="1" showInputMessage="1" showErrorMessage="1" sqref="C25:C28 C54:C57" xr:uid="{00000000-0002-0000-0600-000002000000}">
      <formula1>$BI$160:$BI$181</formula1>
    </dataValidation>
    <dataValidation type="list" allowBlank="1" showInputMessage="1" showErrorMessage="1" sqref="C16:C19 C45:C48" xr:uid="{00000000-0002-0000-0600-000003000000}">
      <formula1>$BI$122:$BI$134</formula1>
    </dataValidation>
    <dataValidation type="list" allowBlank="1" showInputMessage="1" showErrorMessage="1" sqref="C29:C30 C58:C59" xr:uid="{00000000-0002-0000-0600-000004000000}">
      <formula1>$BI$192:$BI$193</formula1>
    </dataValidation>
    <dataValidation type="list" allowBlank="1" showInputMessage="1" showErrorMessage="1" sqref="C38" xr:uid="{00000000-0002-0000-0600-000005000000}">
      <formula1>$BI$355:$BI$369</formula1>
    </dataValidation>
    <dataValidation type="list" allowBlank="1" showInputMessage="1" showErrorMessage="1" sqref="C49:C52 C20:C23" xr:uid="{00000000-0002-0000-0600-000006000000}">
      <formula1>$BI$139:$BI$154</formula1>
    </dataValidation>
  </dataValidations>
  <hyperlinks>
    <hyperlink ref="Q15" location="'INSTRUCCIONES INCERTIDUMBRE'!C21" display="TOTAL" xr:uid="{00000000-0004-0000-0600-000000000000}"/>
    <hyperlink ref="R15" location="'INSTRUCCIONES INCERTIDUMBRE'!C22" display="No. DATOS" xr:uid="{00000000-0004-0000-0600-000001000000}"/>
    <hyperlink ref="S15" location="'INSTRUCCIONES INCERTIDUMBRE'!C23" display="PROMEDIO" xr:uid="{00000000-0004-0000-0600-000002000000}"/>
    <hyperlink ref="T15" location="'INSTRUCCIONES INCERTIDUMBRE'!C24" display="DESVIACION ESTÁNDAR" xr:uid="{00000000-0004-0000-0600-000003000000}"/>
    <hyperlink ref="U15" location="'INSTRUCCIONES INCERTIDUMBRE'!C25" display="FACTOR T" xr:uid="{00000000-0004-0000-0600-000004000000}"/>
    <hyperlink ref="W15" location="'INSTRUCCIONES INCERTIDUMBRE'!C26" display="INCERTIDUMBRE" xr:uid="{00000000-0004-0000-0600-000005000000}"/>
    <hyperlink ref="BG14:BG15" location="'INSTRUCCIONES INCERTIDUMBRE'!C34" display="INCERTIDUMBRE DE LA FUENTE" xr:uid="{00000000-0004-0000-0600-000006000000}"/>
    <hyperlink ref="BU172" r:id="rId1" xr:uid="{00000000-0004-0000-0600-000007000000}"/>
    <hyperlink ref="BO178" r:id="rId2" xr:uid="{00000000-0004-0000-0600-000008000000}"/>
    <hyperlink ref="Q70" location="'INSTRUCCIONES INCERTIDUMBRE'!C21" display="TOTAL" xr:uid="{00000000-0004-0000-0600-000009000000}"/>
    <hyperlink ref="R70" location="'INSTRUCCIONES INCERTIDUMBRE'!C22" display="No. DATOS" xr:uid="{00000000-0004-0000-0600-00000A000000}"/>
    <hyperlink ref="S70" location="'INSTRUCCIONES INCERTIDUMBRE'!C23" display="PROMEDIO" xr:uid="{00000000-0004-0000-0600-00000B000000}"/>
    <hyperlink ref="T70" location="'INSTRUCCIONES INCERTIDUMBRE'!C24" display="DESVIACION ESTÁNDAR" xr:uid="{00000000-0004-0000-0600-00000C000000}"/>
    <hyperlink ref="U70" location="'INSTRUCCIONES INCERTIDUMBRE'!C25" display="FACTOR T" xr:uid="{00000000-0004-0000-0600-00000D000000}"/>
    <hyperlink ref="W70" location="'INSTRUCCIONES INCERTIDUMBRE'!C26" display="INCERTIDUMBRE" xr:uid="{00000000-0004-0000-0600-00000E000000}"/>
    <hyperlink ref="Q44" location="'INSTRUCCIONES INCERTIDUMBRE'!C21" display="TOTAL" xr:uid="{00000000-0004-0000-0600-00000F000000}"/>
    <hyperlink ref="R44" location="'INSTRUCCIONES INCERTIDUMBRE'!C22" display="No. DATOS" xr:uid="{00000000-0004-0000-0600-000010000000}"/>
    <hyperlink ref="S44" location="'INSTRUCCIONES INCERTIDUMBRE'!C23" display="PROMEDIO" xr:uid="{00000000-0004-0000-0600-000011000000}"/>
    <hyperlink ref="T44" location="'INSTRUCCIONES INCERTIDUMBRE'!C24" display="DESVIACION ESTÁNDAR" xr:uid="{00000000-0004-0000-0600-000012000000}"/>
    <hyperlink ref="U44" location="'INSTRUCCIONES INCERTIDUMBRE'!C25" display="FACTOR T" xr:uid="{00000000-0004-0000-0600-000013000000}"/>
    <hyperlink ref="W44" location="'INSTRUCCIONES INCERTIDUMBRE'!C26" display="INCERTIDUMBRE" xr:uid="{00000000-0004-0000-0600-000014000000}"/>
    <hyperlink ref="BG43:BG44" location="'INSTRUCCIONES INCERTIDUMBRE'!C34" display="INCERTIDUMBRE DE LA FUENTE" xr:uid="{00000000-0004-0000-0600-000015000000}"/>
  </hyperlinks>
  <pageMargins left="0.7" right="0.7" top="0.75" bottom="0.75" header="0.3" footer="0.3"/>
  <ignoredErrors>
    <ignoredError sqref="AB24 AI24 AP24 AV24 BC24 BF24 AB53 AI53 AP53 AV53 BC53 BF53" formula="1"/>
  </ignoredErrors>
  <drawing r:id="rId3"/>
  <legacyDrawing r:id="rId4"/>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8" tint="0.39997558519241921"/>
  </sheetPr>
  <dimension ref="A1:IT1243"/>
  <sheetViews>
    <sheetView topLeftCell="A16" zoomScale="145" zoomScaleNormal="145" workbookViewId="0">
      <selection activeCell="C29" sqref="C29"/>
    </sheetView>
  </sheetViews>
  <sheetFormatPr baseColWidth="10" defaultColWidth="11.42578125" defaultRowHeight="15" x14ac:dyDescent="0.25"/>
  <cols>
    <col min="1" max="1" width="1.7109375" style="65" customWidth="1"/>
    <col min="2" max="2" width="37.85546875" style="66" customWidth="1"/>
    <col min="3" max="3" width="59.42578125" style="66" customWidth="1"/>
    <col min="4" max="4" width="16.42578125" style="66" customWidth="1"/>
    <col min="5" max="5" width="14.7109375" style="66" customWidth="1"/>
    <col min="6" max="21" width="14.7109375" style="66" hidden="1" customWidth="1"/>
    <col min="22" max="22" width="14.7109375" style="61" hidden="1" customWidth="1"/>
    <col min="23" max="23" width="14.7109375" style="66" hidden="1" customWidth="1"/>
    <col min="24" max="25" width="14.7109375" style="66" customWidth="1"/>
    <col min="26" max="26" width="14.7109375" style="66" hidden="1" customWidth="1"/>
    <col min="27" max="28" width="14.7109375" style="62" customWidth="1"/>
    <col min="29" max="29" width="14.7109375" style="66" hidden="1" customWidth="1"/>
    <col min="30" max="30" width="14.7109375" style="62" hidden="1" customWidth="1"/>
    <col min="31" max="31" width="14.7109375" style="63" customWidth="1"/>
    <col min="32" max="32" width="14.7109375" style="66" customWidth="1"/>
    <col min="33" max="33" width="14.7109375" style="66" hidden="1" customWidth="1"/>
    <col min="34" max="35" width="14.7109375" style="64" customWidth="1"/>
    <col min="36" max="36" width="14.7109375" style="66" hidden="1" customWidth="1"/>
    <col min="37" max="37" width="14.7109375" style="62" hidden="1" customWidth="1"/>
    <col min="38" max="39" width="14.7109375" style="66" customWidth="1"/>
    <col min="40" max="40" width="14.7109375" style="66" hidden="1" customWidth="1"/>
    <col min="41" max="42" width="14.7109375" style="66" customWidth="1"/>
    <col min="43" max="43" width="14.7109375" style="66" hidden="1" customWidth="1"/>
    <col min="44" max="44" width="14.7109375" style="62" hidden="1" customWidth="1"/>
    <col min="45" max="46" width="14.7109375" style="66" customWidth="1"/>
    <col min="47" max="47" width="14.7109375" style="66" hidden="1" customWidth="1"/>
    <col min="48" max="48" width="14.7109375" style="62" customWidth="1"/>
    <col min="49" max="49" width="14.7109375" style="66" hidden="1" customWidth="1"/>
    <col min="50" max="50" width="14.7109375" style="62" hidden="1" customWidth="1"/>
    <col min="51" max="52" width="14.7109375" style="66" customWidth="1"/>
    <col min="53" max="53" width="14.7109375" style="66" hidden="1" customWidth="1"/>
    <col min="54" max="55" width="14.7109375" style="62" customWidth="1"/>
    <col min="56" max="56" width="14.7109375" style="66" hidden="1" customWidth="1"/>
    <col min="57" max="57" width="14.7109375" style="62" hidden="1" customWidth="1"/>
    <col min="58" max="58" width="16.140625" style="66" customWidth="1"/>
    <col min="59" max="59" width="14.7109375" style="66" hidden="1" customWidth="1"/>
    <col min="60" max="60" width="14.7109375" style="67" customWidth="1"/>
    <col min="61" max="61" width="14.7109375" style="635" hidden="1" customWidth="1"/>
    <col min="62" max="64" width="14.7109375" style="636" hidden="1" customWidth="1"/>
    <col min="65" max="67" width="14.7109375" style="102" hidden="1" customWidth="1"/>
    <col min="68" max="79" width="14.7109375" style="636" hidden="1" customWidth="1"/>
    <col min="80" max="80" width="14.7109375" style="637" hidden="1" customWidth="1"/>
    <col min="81" max="81" width="14.7109375" style="636" hidden="1" customWidth="1"/>
    <col min="82" max="82" width="11.7109375" style="636" hidden="1" customWidth="1"/>
    <col min="83" max="84" width="11.7109375" style="637" hidden="1" customWidth="1"/>
    <col min="85" max="85" width="14.85546875" style="637" hidden="1" customWidth="1"/>
    <col min="86" max="86" width="11.7109375" style="637" hidden="1" customWidth="1"/>
    <col min="87" max="88" width="11.7109375" style="636" hidden="1" customWidth="1"/>
    <col min="89" max="90" width="11.7109375" style="637" hidden="1" customWidth="1"/>
    <col min="91" max="91" width="14.85546875" style="637" hidden="1" customWidth="1"/>
    <col min="92" max="92" width="11.7109375" style="705" hidden="1" customWidth="1"/>
    <col min="93" max="95" width="11.7109375" style="88" hidden="1" customWidth="1"/>
    <col min="96" max="102" width="11.7109375" style="67" hidden="1" customWidth="1"/>
    <col min="103" max="103" width="11.42578125" style="67" hidden="1" customWidth="1"/>
    <col min="104" max="104" width="13.42578125" style="67" hidden="1" customWidth="1"/>
    <col min="105" max="105" width="14.85546875" style="67" hidden="1" customWidth="1"/>
    <col min="106" max="106" width="11.5703125" style="67" hidden="1" customWidth="1"/>
    <col min="107" max="108" width="11.42578125" style="67" hidden="1" customWidth="1"/>
    <col min="109" max="114" width="11.42578125" style="67" customWidth="1"/>
    <col min="115" max="129" width="11.42578125" style="67"/>
    <col min="130" max="137" width="11.42578125" style="88"/>
    <col min="138" max="254" width="11.42578125" style="65"/>
    <col min="255" max="16384" width="11.42578125" style="66"/>
  </cols>
  <sheetData>
    <row r="1" spans="1:254" s="65" customFormat="1" ht="7.9" customHeight="1" x14ac:dyDescent="0.25">
      <c r="V1" s="631"/>
      <c r="AA1" s="632"/>
      <c r="AB1" s="632"/>
      <c r="AD1" s="632"/>
      <c r="AE1" s="633"/>
      <c r="AH1" s="634"/>
      <c r="AI1" s="634"/>
      <c r="AK1" s="632"/>
      <c r="AR1" s="632"/>
      <c r="AV1" s="632"/>
      <c r="AX1" s="632"/>
      <c r="BB1" s="632"/>
      <c r="BC1" s="632"/>
      <c r="BE1" s="632"/>
      <c r="BH1" s="67"/>
      <c r="BI1" s="635"/>
      <c r="BJ1" s="636"/>
      <c r="BK1" s="636"/>
      <c r="BL1" s="636"/>
      <c r="BM1" s="102"/>
      <c r="BN1" s="102"/>
      <c r="BO1" s="102"/>
      <c r="BP1" s="636"/>
      <c r="BQ1" s="636"/>
      <c r="BR1" s="636"/>
      <c r="BS1" s="636"/>
      <c r="BT1" s="636"/>
      <c r="BU1" s="636"/>
      <c r="BV1" s="636"/>
      <c r="BW1" s="636"/>
      <c r="BX1" s="636"/>
      <c r="BY1" s="636"/>
      <c r="BZ1" s="636"/>
      <c r="CA1" s="636"/>
      <c r="CB1" s="637"/>
      <c r="CC1" s="636"/>
      <c r="CD1" s="636"/>
      <c r="CE1" s="637"/>
      <c r="CF1" s="637"/>
      <c r="CG1" s="637"/>
      <c r="CH1" s="637"/>
      <c r="CI1" s="636"/>
      <c r="CJ1" s="636"/>
      <c r="CK1" s="637"/>
      <c r="CL1" s="637"/>
      <c r="CM1" s="637"/>
      <c r="CN1" s="705"/>
      <c r="CO1" s="88"/>
      <c r="CP1" s="88"/>
      <c r="CQ1" s="88"/>
      <c r="CR1" s="67"/>
      <c r="CS1" s="67"/>
      <c r="CT1" s="67"/>
      <c r="CU1" s="67"/>
      <c r="CV1" s="67"/>
      <c r="CW1" s="67"/>
      <c r="CX1" s="67"/>
      <c r="CY1" s="67"/>
      <c r="CZ1" s="67"/>
      <c r="DA1" s="67"/>
      <c r="DB1" s="67"/>
      <c r="DC1" s="67"/>
      <c r="DD1" s="67"/>
      <c r="DE1" s="67"/>
      <c r="DF1" s="67"/>
      <c r="DG1" s="67"/>
      <c r="DH1" s="67"/>
      <c r="DI1" s="67"/>
      <c r="DJ1" s="67"/>
      <c r="DK1" s="67"/>
      <c r="DL1" s="67"/>
      <c r="DM1" s="67"/>
      <c r="DN1" s="67"/>
      <c r="DO1" s="67"/>
      <c r="DP1" s="67"/>
      <c r="DQ1" s="67"/>
      <c r="DR1" s="67"/>
      <c r="DS1" s="67"/>
      <c r="DT1" s="67"/>
      <c r="DU1" s="67"/>
      <c r="DV1" s="67"/>
      <c r="DW1" s="67"/>
      <c r="DX1" s="67"/>
      <c r="DY1" s="67"/>
      <c r="DZ1" s="88"/>
      <c r="EA1" s="88"/>
      <c r="EB1" s="88"/>
      <c r="EC1" s="88"/>
      <c r="ED1" s="88"/>
      <c r="EE1" s="88"/>
      <c r="EF1" s="88"/>
      <c r="EG1" s="88"/>
    </row>
    <row r="2" spans="1:254" s="14" customFormat="1" ht="18.75" customHeight="1" x14ac:dyDescent="0.25">
      <c r="A2" s="13"/>
      <c r="B2" s="2168" t="s">
        <v>1284</v>
      </c>
      <c r="C2" s="2168"/>
      <c r="D2" s="2168"/>
      <c r="E2" s="2168"/>
      <c r="F2" s="2168"/>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2168"/>
      <c r="AZ2" s="2168"/>
      <c r="BA2" s="2168"/>
      <c r="BB2" s="2168"/>
      <c r="BC2" s="2168"/>
      <c r="BD2" s="2168"/>
      <c r="BE2" s="2168"/>
      <c r="BF2" s="2168"/>
      <c r="BG2" s="22"/>
      <c r="BH2" s="15"/>
      <c r="BI2" s="100"/>
      <c r="BJ2" s="101"/>
      <c r="BK2" s="101"/>
      <c r="BL2" s="101"/>
      <c r="BM2" s="102"/>
      <c r="BN2" s="102"/>
      <c r="BO2" s="102"/>
      <c r="BP2" s="101"/>
      <c r="BQ2" s="101"/>
      <c r="BR2" s="101"/>
      <c r="BS2" s="101"/>
      <c r="BT2" s="101"/>
      <c r="BU2" s="101"/>
      <c r="BV2" s="101"/>
      <c r="BW2" s="101"/>
      <c r="BX2" s="101"/>
      <c r="BY2" s="101"/>
      <c r="BZ2" s="101"/>
      <c r="CA2" s="101"/>
      <c r="CB2" s="103"/>
      <c r="CC2" s="101"/>
      <c r="CD2" s="101"/>
      <c r="CE2" s="103"/>
      <c r="CF2" s="103"/>
      <c r="CG2" s="103"/>
      <c r="CH2" s="103"/>
      <c r="CI2" s="101"/>
      <c r="CJ2" s="101"/>
      <c r="CK2" s="103"/>
      <c r="CL2" s="103"/>
      <c r="CM2" s="103"/>
      <c r="CN2" s="71"/>
      <c r="CO2" s="16"/>
      <c r="CP2" s="16"/>
      <c r="CQ2" s="16"/>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6"/>
      <c r="EA2" s="16"/>
      <c r="EB2" s="16"/>
      <c r="EC2" s="16"/>
      <c r="ED2" s="16"/>
      <c r="EE2" s="16"/>
      <c r="EF2" s="16"/>
      <c r="EG2" s="16"/>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row>
    <row r="3" spans="1:254" s="14" customFormat="1" ht="49.5" customHeight="1" x14ac:dyDescent="0.25">
      <c r="A3" s="13"/>
      <c r="B3" s="2168"/>
      <c r="C3" s="2168"/>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2168"/>
      <c r="AZ3" s="2168"/>
      <c r="BA3" s="2168"/>
      <c r="BB3" s="2168"/>
      <c r="BC3" s="2168"/>
      <c r="BD3" s="2168"/>
      <c r="BE3" s="2168"/>
      <c r="BF3" s="2168"/>
      <c r="BG3" s="19"/>
      <c r="BH3" s="15"/>
      <c r="BI3" s="100"/>
      <c r="BJ3" s="101"/>
      <c r="BK3" s="101"/>
      <c r="BL3" s="101"/>
      <c r="BM3" s="102"/>
      <c r="BN3" s="102"/>
      <c r="BO3" s="102"/>
      <c r="BP3" s="101"/>
      <c r="BQ3" s="101"/>
      <c r="BR3" s="101"/>
      <c r="BS3" s="101"/>
      <c r="BT3" s="101"/>
      <c r="BU3" s="101"/>
      <c r="BV3" s="101"/>
      <c r="BW3" s="101"/>
      <c r="BX3" s="101"/>
      <c r="BY3" s="101"/>
      <c r="BZ3" s="101"/>
      <c r="CA3" s="101"/>
      <c r="CB3" s="103"/>
      <c r="CC3" s="101"/>
      <c r="CD3" s="101"/>
      <c r="CE3" s="103"/>
      <c r="CF3" s="103"/>
      <c r="CG3" s="103"/>
      <c r="CH3" s="103"/>
      <c r="CI3" s="101"/>
      <c r="CJ3" s="101"/>
      <c r="CK3" s="103"/>
      <c r="CL3" s="103"/>
      <c r="CM3" s="103"/>
      <c r="CN3" s="71"/>
      <c r="CO3" s="16"/>
      <c r="CP3" s="16"/>
      <c r="CQ3" s="16"/>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6"/>
      <c r="EA3" s="16"/>
      <c r="EB3" s="16"/>
      <c r="EC3" s="16"/>
      <c r="ED3" s="16"/>
      <c r="EE3" s="16"/>
      <c r="EF3" s="16"/>
      <c r="EG3" s="16"/>
      <c r="EH3" s="13"/>
      <c r="EI3" s="13"/>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3"/>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3"/>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c r="HL3" s="13"/>
      <c r="HM3" s="13"/>
      <c r="HN3" s="13"/>
      <c r="HO3" s="13"/>
      <c r="HP3" s="13"/>
      <c r="HQ3" s="13"/>
      <c r="HR3" s="13"/>
      <c r="HS3" s="13"/>
      <c r="HT3" s="13"/>
      <c r="HU3" s="13"/>
      <c r="HV3" s="13"/>
      <c r="HW3" s="13"/>
      <c r="HX3" s="13"/>
      <c r="HY3" s="13"/>
      <c r="HZ3" s="13"/>
      <c r="IA3" s="13"/>
      <c r="IB3" s="13"/>
      <c r="IC3" s="13"/>
      <c r="ID3" s="13"/>
      <c r="IE3" s="13"/>
      <c r="IF3" s="13"/>
      <c r="IG3" s="13"/>
      <c r="IH3" s="13"/>
      <c r="II3" s="13"/>
      <c r="IJ3" s="13"/>
      <c r="IK3" s="13"/>
      <c r="IL3" s="13"/>
      <c r="IM3" s="13"/>
      <c r="IN3" s="13"/>
      <c r="IO3" s="13"/>
      <c r="IP3" s="13"/>
      <c r="IQ3" s="13"/>
      <c r="IR3" s="13"/>
      <c r="IS3" s="13"/>
      <c r="IT3" s="13"/>
    </row>
    <row r="4" spans="1:254" s="13" customFormat="1" ht="18.75" customHeight="1" x14ac:dyDescent="0.25">
      <c r="A4" s="30"/>
      <c r="B4" s="18"/>
      <c r="C4" s="707"/>
      <c r="D4" s="30"/>
      <c r="E4" s="31"/>
      <c r="F4" s="31"/>
      <c r="G4" s="31"/>
      <c r="H4" s="31"/>
      <c r="I4" s="31"/>
      <c r="J4" s="31"/>
      <c r="K4" s="31"/>
      <c r="L4" s="31"/>
      <c r="M4" s="31"/>
      <c r="N4" s="31"/>
      <c r="O4" s="31"/>
      <c r="P4" s="31"/>
      <c r="Q4" s="31"/>
      <c r="R4" s="32"/>
      <c r="S4" s="31"/>
      <c r="T4" s="31"/>
      <c r="U4" s="31"/>
      <c r="V4" s="33"/>
      <c r="W4" s="33"/>
      <c r="X4" s="30"/>
      <c r="Y4" s="30"/>
      <c r="Z4" s="33"/>
      <c r="AA4" s="34"/>
      <c r="AB4" s="34"/>
      <c r="AC4" s="33"/>
      <c r="AD4" s="34"/>
      <c r="AE4" s="35"/>
      <c r="AF4" s="30"/>
      <c r="AG4" s="33"/>
      <c r="AH4" s="36"/>
      <c r="AI4" s="36"/>
      <c r="AJ4" s="33"/>
      <c r="AK4" s="34"/>
      <c r="AL4" s="30"/>
      <c r="AM4" s="30"/>
      <c r="AN4" s="33"/>
      <c r="AO4" s="33"/>
      <c r="AP4" s="33"/>
      <c r="AQ4" s="33"/>
      <c r="AR4" s="34"/>
      <c r="AS4" s="30"/>
      <c r="AT4" s="30"/>
      <c r="AU4" s="33"/>
      <c r="AV4" s="34"/>
      <c r="AW4" s="33"/>
      <c r="AX4" s="34"/>
      <c r="AY4" s="30"/>
      <c r="AZ4" s="30"/>
      <c r="BA4" s="33"/>
      <c r="BB4" s="34"/>
      <c r="BC4" s="34"/>
      <c r="BD4" s="33"/>
      <c r="BE4" s="34"/>
      <c r="BF4" s="37"/>
      <c r="BG4" s="38"/>
      <c r="BH4" s="15"/>
      <c r="BI4" s="100"/>
      <c r="BJ4" s="101"/>
      <c r="BK4" s="101"/>
      <c r="BL4" s="101"/>
      <c r="BM4" s="102"/>
      <c r="BN4" s="102"/>
      <c r="BO4" s="102"/>
      <c r="BP4" s="101"/>
      <c r="BQ4" s="101"/>
      <c r="BR4" s="101"/>
      <c r="BS4" s="101"/>
      <c r="BT4" s="101"/>
      <c r="BU4" s="101"/>
      <c r="BV4" s="101"/>
      <c r="BW4" s="101"/>
      <c r="BX4" s="101"/>
      <c r="BY4" s="101"/>
      <c r="BZ4" s="101"/>
      <c r="CA4" s="101"/>
      <c r="CB4" s="103"/>
      <c r="CC4" s="101"/>
      <c r="CD4" s="101"/>
      <c r="CE4" s="103"/>
      <c r="CF4" s="103"/>
      <c r="CG4" s="103"/>
      <c r="CH4" s="103"/>
      <c r="CI4" s="101"/>
      <c r="CJ4" s="101"/>
      <c r="CK4" s="103"/>
      <c r="CL4" s="103"/>
      <c r="CM4" s="103"/>
      <c r="CN4" s="71"/>
      <c r="CO4" s="16"/>
      <c r="CP4" s="16"/>
      <c r="CQ4" s="16"/>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6"/>
      <c r="EA4" s="16"/>
      <c r="EB4" s="16"/>
      <c r="EC4" s="16"/>
      <c r="ED4" s="16"/>
      <c r="EE4" s="16"/>
      <c r="EF4" s="16"/>
      <c r="EG4" s="16"/>
    </row>
    <row r="5" spans="1:254" s="14" customFormat="1" ht="18.75" customHeight="1" x14ac:dyDescent="0.25">
      <c r="A5" s="13"/>
      <c r="B5" s="2169" t="s">
        <v>645</v>
      </c>
      <c r="C5" s="2169"/>
      <c r="D5" s="2169"/>
      <c r="E5" s="2169"/>
      <c r="F5" s="2169"/>
      <c r="G5" s="2169"/>
      <c r="H5" s="2169"/>
      <c r="I5" s="2169"/>
      <c r="J5" s="2169"/>
      <c r="K5" s="2169"/>
      <c r="L5" s="2169"/>
      <c r="M5" s="2169"/>
      <c r="N5" s="2169"/>
      <c r="O5" s="2169"/>
      <c r="P5" s="2169"/>
      <c r="Q5" s="2169"/>
      <c r="R5" s="2169"/>
      <c r="S5" s="2169"/>
      <c r="T5" s="2169"/>
      <c r="U5" s="2169"/>
      <c r="V5" s="2169"/>
      <c r="W5" s="2169"/>
      <c r="X5" s="2169"/>
      <c r="Y5" s="2169"/>
      <c r="Z5" s="2169"/>
      <c r="AA5" s="2169"/>
      <c r="AB5" s="2169"/>
      <c r="AC5" s="2169"/>
      <c r="AD5" s="2169"/>
      <c r="AE5" s="2169"/>
      <c r="AF5" s="2169"/>
      <c r="AG5" s="2169"/>
      <c r="AH5" s="2169"/>
      <c r="AI5" s="2169"/>
      <c r="AJ5" s="2169"/>
      <c r="AK5" s="2169"/>
      <c r="AL5" s="2169"/>
      <c r="AM5" s="2169"/>
      <c r="AN5" s="2169"/>
      <c r="AO5" s="2169"/>
      <c r="AP5" s="2169"/>
      <c r="AQ5" s="2169"/>
      <c r="AR5" s="2169"/>
      <c r="AS5" s="2169"/>
      <c r="AT5" s="2169"/>
      <c r="AU5" s="2169"/>
      <c r="AV5" s="2169"/>
      <c r="AW5" s="2169"/>
      <c r="AX5" s="2169"/>
      <c r="AY5" s="2169"/>
      <c r="AZ5" s="2169"/>
      <c r="BA5" s="2169"/>
      <c r="BB5" s="2169"/>
      <c r="BC5" s="2169"/>
      <c r="BD5" s="2169"/>
      <c r="BE5" s="2169"/>
      <c r="BF5" s="2169"/>
      <c r="BH5" s="15"/>
      <c r="BI5" s="100"/>
      <c r="BJ5" s="101"/>
      <c r="BK5" s="101"/>
      <c r="BL5" s="101"/>
      <c r="BM5" s="102"/>
      <c r="BN5" s="102"/>
      <c r="BO5" s="102"/>
      <c r="BP5" s="101"/>
      <c r="BQ5" s="101"/>
      <c r="BR5" s="101"/>
      <c r="BS5" s="101"/>
      <c r="BT5" s="101"/>
      <c r="BU5" s="101"/>
      <c r="BV5" s="101"/>
      <c r="BW5" s="101"/>
      <c r="BX5" s="101"/>
      <c r="BY5" s="101"/>
      <c r="BZ5" s="101"/>
      <c r="CA5" s="101"/>
      <c r="CB5" s="103"/>
      <c r="CC5" s="101"/>
      <c r="CD5" s="101"/>
      <c r="CE5" s="103"/>
      <c r="CF5" s="103"/>
      <c r="CG5" s="103"/>
      <c r="CH5" s="103"/>
      <c r="CI5" s="101"/>
      <c r="CJ5" s="101"/>
      <c r="CK5" s="103"/>
      <c r="CL5" s="103"/>
      <c r="CM5" s="103"/>
      <c r="CN5" s="71"/>
      <c r="CO5" s="16"/>
      <c r="CP5" s="16"/>
      <c r="CQ5" s="16"/>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6"/>
      <c r="EA5" s="16"/>
      <c r="EB5" s="16"/>
      <c r="EC5" s="16"/>
      <c r="ED5" s="16"/>
      <c r="EE5" s="16"/>
      <c r="EF5" s="16"/>
      <c r="EG5" s="16"/>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c r="GE5" s="13"/>
      <c r="GF5" s="13"/>
      <c r="GG5" s="13"/>
      <c r="GH5" s="13"/>
      <c r="GI5" s="13"/>
      <c r="GJ5" s="13"/>
      <c r="GK5" s="13"/>
      <c r="GL5" s="13"/>
      <c r="GM5" s="13"/>
      <c r="GN5" s="13"/>
      <c r="GO5" s="13"/>
      <c r="GP5" s="13"/>
      <c r="GQ5" s="13"/>
      <c r="GR5" s="13"/>
      <c r="GS5" s="13"/>
      <c r="GT5" s="13"/>
      <c r="GU5" s="13"/>
      <c r="GV5" s="13"/>
      <c r="GW5" s="13"/>
      <c r="GX5" s="13"/>
      <c r="GY5" s="13"/>
      <c r="GZ5" s="13"/>
      <c r="HA5" s="13"/>
      <c r="HB5" s="13"/>
      <c r="HC5" s="13"/>
      <c r="HD5" s="13"/>
      <c r="HE5" s="13"/>
      <c r="HF5" s="13"/>
      <c r="HG5" s="13"/>
      <c r="HH5" s="13"/>
      <c r="HI5" s="13"/>
      <c r="HJ5" s="13"/>
      <c r="HK5" s="13"/>
      <c r="HL5" s="13"/>
      <c r="HM5" s="13"/>
      <c r="HN5" s="13"/>
      <c r="HO5" s="13"/>
      <c r="HP5" s="13"/>
      <c r="HQ5" s="13"/>
      <c r="HR5" s="13"/>
      <c r="HS5" s="13"/>
      <c r="HT5" s="13"/>
      <c r="HU5" s="13"/>
      <c r="HV5" s="13"/>
      <c r="HW5" s="13"/>
      <c r="HX5" s="13"/>
      <c r="HY5" s="13"/>
      <c r="HZ5" s="13"/>
      <c r="IA5" s="13"/>
      <c r="IB5" s="13"/>
      <c r="IC5" s="13"/>
      <c r="ID5" s="13"/>
      <c r="IE5" s="13"/>
      <c r="IF5" s="13"/>
      <c r="IG5" s="13"/>
      <c r="IH5" s="13"/>
      <c r="II5" s="13"/>
      <c r="IJ5" s="13"/>
      <c r="IK5" s="13"/>
      <c r="IL5" s="13"/>
      <c r="IM5" s="13"/>
      <c r="IN5" s="13"/>
      <c r="IO5" s="13"/>
      <c r="IP5" s="13"/>
      <c r="IQ5" s="13"/>
      <c r="IR5" s="13"/>
      <c r="IS5" s="13"/>
      <c r="IT5" s="13"/>
    </row>
    <row r="6" spans="1:254" s="14" customFormat="1" x14ac:dyDescent="0.25">
      <c r="A6" s="13"/>
      <c r="B6" s="327" t="s">
        <v>17</v>
      </c>
      <c r="C6" s="1553" t="str">
        <f>TRANSPORTE!C6</f>
        <v>CAJICÁ</v>
      </c>
      <c r="D6" s="327" t="s">
        <v>16</v>
      </c>
      <c r="E6" s="2086">
        <f>TRANSPORTE!E6</f>
        <v>0</v>
      </c>
      <c r="F6" s="2086"/>
      <c r="G6" s="2086"/>
      <c r="H6" s="2086"/>
      <c r="I6" s="2086"/>
      <c r="J6" s="2086"/>
      <c r="K6" s="2086"/>
      <c r="L6" s="2086"/>
      <c r="M6" s="2086"/>
      <c r="N6" s="2086"/>
      <c r="O6" s="2086"/>
      <c r="P6" s="2086"/>
      <c r="Q6" s="2086"/>
      <c r="R6" s="2086"/>
      <c r="S6" s="2086"/>
      <c r="T6" s="2086"/>
      <c r="U6" s="2086"/>
      <c r="V6" s="2086"/>
      <c r="W6" s="2086"/>
      <c r="X6" s="2086"/>
      <c r="Y6" s="2086"/>
      <c r="Z6" s="2086"/>
      <c r="AA6" s="2086"/>
      <c r="AB6" s="2086"/>
      <c r="AC6" s="2086"/>
      <c r="AD6" s="2086"/>
      <c r="AE6" s="2086"/>
      <c r="AF6" s="2086"/>
      <c r="AG6" s="2086"/>
      <c r="AH6" s="2086"/>
      <c r="AI6" s="2086"/>
      <c r="AJ6" s="2086"/>
      <c r="AK6" s="2086"/>
      <c r="AL6" s="2086"/>
      <c r="AM6" s="2086"/>
      <c r="AN6" s="2086"/>
      <c r="AO6" s="2086"/>
      <c r="AP6" s="2086"/>
      <c r="AQ6" s="2086"/>
      <c r="AR6" s="2086"/>
      <c r="AS6" s="2086"/>
      <c r="AT6" s="2086"/>
      <c r="AU6" s="2086"/>
      <c r="AV6" s="2086"/>
      <c r="AW6" s="2086"/>
      <c r="AX6" s="2086"/>
      <c r="AY6" s="2086"/>
      <c r="AZ6" s="2086"/>
      <c r="BA6" s="2086"/>
      <c r="BB6" s="2086"/>
      <c r="BC6" s="2086"/>
      <c r="BD6" s="2086"/>
      <c r="BE6" s="2086"/>
      <c r="BF6" s="2086"/>
      <c r="BH6" s="15"/>
      <c r="BI6" s="100"/>
      <c r="BJ6" s="101"/>
      <c r="BK6" s="101"/>
      <c r="BL6" s="101"/>
      <c r="BM6" s="102"/>
      <c r="BN6" s="102"/>
      <c r="BO6" s="102"/>
      <c r="BP6" s="101"/>
      <c r="BQ6" s="101"/>
      <c r="BR6" s="101"/>
      <c r="BS6" s="101"/>
      <c r="BT6" s="101"/>
      <c r="BU6" s="101"/>
      <c r="BV6" s="101"/>
      <c r="BW6" s="101"/>
      <c r="BX6" s="101"/>
      <c r="BY6" s="101"/>
      <c r="BZ6" s="101"/>
      <c r="CA6" s="101"/>
      <c r="CB6" s="103"/>
      <c r="CC6" s="101"/>
      <c r="CD6" s="101"/>
      <c r="CE6" s="103"/>
      <c r="CF6" s="103"/>
      <c r="CG6" s="103"/>
      <c r="CH6" s="103"/>
      <c r="CI6" s="101"/>
      <c r="CJ6" s="101"/>
      <c r="CK6" s="103"/>
      <c r="CL6" s="103"/>
      <c r="CM6" s="103"/>
      <c r="CN6" s="71"/>
      <c r="CO6" s="16"/>
      <c r="CP6" s="16"/>
      <c r="CQ6" s="16"/>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6"/>
      <c r="EA6" s="16"/>
      <c r="EB6" s="16"/>
      <c r="EC6" s="16"/>
      <c r="ED6" s="16"/>
      <c r="EE6" s="16"/>
      <c r="EF6" s="16"/>
      <c r="EG6" s="16"/>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c r="FX6" s="13"/>
      <c r="FY6" s="13"/>
      <c r="FZ6" s="13"/>
      <c r="GA6" s="13"/>
      <c r="GB6" s="13"/>
      <c r="GC6" s="13"/>
      <c r="GD6" s="13"/>
      <c r="GE6" s="13"/>
      <c r="GF6" s="13"/>
      <c r="GG6" s="13"/>
      <c r="GH6" s="13"/>
      <c r="GI6" s="13"/>
      <c r="GJ6" s="13"/>
      <c r="GK6" s="13"/>
      <c r="GL6" s="13"/>
      <c r="GM6" s="13"/>
      <c r="GN6" s="13"/>
      <c r="GO6" s="13"/>
      <c r="GP6" s="13"/>
      <c r="GQ6" s="13"/>
      <c r="GR6" s="13"/>
      <c r="GS6" s="13"/>
      <c r="GT6" s="13"/>
      <c r="GU6" s="13"/>
      <c r="GV6" s="13"/>
      <c r="GW6" s="13"/>
      <c r="GX6" s="13"/>
      <c r="GY6" s="13"/>
      <c r="GZ6" s="13"/>
      <c r="HA6" s="13"/>
      <c r="HB6" s="13"/>
      <c r="HC6" s="13"/>
      <c r="HD6" s="13"/>
      <c r="HE6" s="13"/>
      <c r="HF6" s="13"/>
      <c r="HG6" s="13"/>
      <c r="HH6" s="13"/>
      <c r="HI6" s="13"/>
      <c r="HJ6" s="13"/>
      <c r="HK6" s="13"/>
      <c r="HL6" s="13"/>
      <c r="HM6" s="13"/>
      <c r="HN6" s="13"/>
      <c r="HO6" s="13"/>
      <c r="HP6" s="13"/>
      <c r="HQ6" s="13"/>
      <c r="HR6" s="13"/>
      <c r="HS6" s="13"/>
      <c r="HT6" s="13"/>
      <c r="HU6" s="13"/>
      <c r="HV6" s="13"/>
      <c r="HW6" s="13"/>
      <c r="HX6" s="13"/>
      <c r="HY6" s="13"/>
      <c r="HZ6" s="13"/>
      <c r="IA6" s="13"/>
      <c r="IB6" s="13"/>
      <c r="IC6" s="13"/>
      <c r="ID6" s="13"/>
      <c r="IE6" s="13"/>
      <c r="IF6" s="13"/>
      <c r="IG6" s="13"/>
      <c r="IH6" s="13"/>
      <c r="II6" s="13"/>
      <c r="IJ6" s="13"/>
      <c r="IK6" s="13"/>
      <c r="IL6" s="13"/>
      <c r="IM6" s="13"/>
      <c r="IN6" s="13"/>
      <c r="IO6" s="13"/>
      <c r="IP6" s="13"/>
      <c r="IQ6" s="13"/>
      <c r="IR6" s="13"/>
      <c r="IS6" s="13"/>
      <c r="IT6" s="13"/>
    </row>
    <row r="7" spans="1:254" s="14" customFormat="1" x14ac:dyDescent="0.25">
      <c r="A7" s="13"/>
      <c r="B7" s="327" t="s">
        <v>646</v>
      </c>
      <c r="C7" s="1553">
        <f>TRANSPORTE!C7</f>
        <v>0</v>
      </c>
      <c r="D7" s="327" t="s">
        <v>17</v>
      </c>
      <c r="E7" s="2086">
        <f>TRANSPORTE!E7</f>
        <v>0</v>
      </c>
      <c r="F7" s="2086"/>
      <c r="G7" s="2086"/>
      <c r="H7" s="2086"/>
      <c r="I7" s="2086"/>
      <c r="J7" s="2086"/>
      <c r="K7" s="2086"/>
      <c r="L7" s="2086"/>
      <c r="M7" s="2086"/>
      <c r="N7" s="2086"/>
      <c r="O7" s="2086"/>
      <c r="P7" s="2086"/>
      <c r="Q7" s="2086"/>
      <c r="R7" s="2086"/>
      <c r="S7" s="2086"/>
      <c r="T7" s="2086"/>
      <c r="U7" s="2086"/>
      <c r="V7" s="2086"/>
      <c r="W7" s="2086"/>
      <c r="X7" s="2086"/>
      <c r="Y7" s="2086"/>
      <c r="Z7" s="2086"/>
      <c r="AA7" s="2086"/>
      <c r="AB7" s="2086"/>
      <c r="AC7" s="2086"/>
      <c r="AD7" s="2086"/>
      <c r="AE7" s="2086"/>
      <c r="AF7" s="2086"/>
      <c r="AG7" s="2086"/>
      <c r="AH7" s="2086"/>
      <c r="AI7" s="2086"/>
      <c r="AJ7" s="2086"/>
      <c r="AK7" s="2086"/>
      <c r="AL7" s="2086"/>
      <c r="AM7" s="2086"/>
      <c r="AN7" s="2086"/>
      <c r="AO7" s="2086"/>
      <c r="AP7" s="2086"/>
      <c r="AQ7" s="2086"/>
      <c r="AR7" s="2086"/>
      <c r="AS7" s="2086"/>
      <c r="AT7" s="2086"/>
      <c r="AU7" s="2086"/>
      <c r="AV7" s="2086"/>
      <c r="AW7" s="2086"/>
      <c r="AX7" s="2086"/>
      <c r="AY7" s="2086"/>
      <c r="AZ7" s="2086"/>
      <c r="BA7" s="2086"/>
      <c r="BB7" s="2086"/>
      <c r="BC7" s="2086"/>
      <c r="BD7" s="2086"/>
      <c r="BE7" s="2086"/>
      <c r="BF7" s="2086"/>
      <c r="BH7" s="15"/>
      <c r="BI7" s="100"/>
      <c r="BJ7" s="101"/>
      <c r="BK7" s="101"/>
      <c r="BL7" s="101"/>
      <c r="BM7" s="102"/>
      <c r="BN7" s="102"/>
      <c r="BO7" s="102"/>
      <c r="BP7" s="101"/>
      <c r="BQ7" s="101"/>
      <c r="BR7" s="101"/>
      <c r="BS7" s="101"/>
      <c r="BT7" s="101"/>
      <c r="BU7" s="101"/>
      <c r="BV7" s="101"/>
      <c r="BW7" s="101"/>
      <c r="BX7" s="101"/>
      <c r="BY7" s="101"/>
      <c r="BZ7" s="101"/>
      <c r="CA7" s="101"/>
      <c r="CB7" s="103"/>
      <c r="CC7" s="101"/>
      <c r="CD7" s="101"/>
      <c r="CE7" s="103"/>
      <c r="CF7" s="103"/>
      <c r="CG7" s="103"/>
      <c r="CH7" s="103"/>
      <c r="CI7" s="101"/>
      <c r="CJ7" s="101"/>
      <c r="CK7" s="103"/>
      <c r="CL7" s="103"/>
      <c r="CM7" s="103"/>
      <c r="CN7" s="71"/>
      <c r="CO7" s="16"/>
      <c r="CP7" s="16"/>
      <c r="CQ7" s="16"/>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6"/>
      <c r="EA7" s="16"/>
      <c r="EB7" s="16"/>
      <c r="EC7" s="16"/>
      <c r="ED7" s="16"/>
      <c r="EE7" s="16"/>
      <c r="EF7" s="16"/>
      <c r="EG7" s="16"/>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c r="GE7" s="13"/>
      <c r="GF7" s="13"/>
      <c r="GG7" s="13"/>
      <c r="GH7" s="13"/>
      <c r="GI7" s="13"/>
      <c r="GJ7" s="13"/>
      <c r="GK7" s="13"/>
      <c r="GL7" s="13"/>
      <c r="GM7" s="13"/>
      <c r="GN7" s="13"/>
      <c r="GO7" s="13"/>
      <c r="GP7" s="13"/>
      <c r="GQ7" s="13"/>
      <c r="GR7" s="13"/>
      <c r="GS7" s="13"/>
      <c r="GT7" s="13"/>
      <c r="GU7" s="13"/>
      <c r="GV7" s="13"/>
      <c r="GW7" s="13"/>
      <c r="GX7" s="13"/>
      <c r="GY7" s="13"/>
      <c r="GZ7" s="13"/>
      <c r="HA7" s="13"/>
      <c r="HB7" s="13"/>
      <c r="HC7" s="13"/>
      <c r="HD7" s="13"/>
      <c r="HE7" s="13"/>
      <c r="HF7" s="13"/>
      <c r="HG7" s="13"/>
      <c r="HH7" s="13"/>
      <c r="HI7" s="13"/>
      <c r="HJ7" s="13"/>
      <c r="HK7" s="13"/>
      <c r="HL7" s="13"/>
      <c r="HM7" s="13"/>
      <c r="HN7" s="13"/>
      <c r="HO7" s="13"/>
      <c r="HP7" s="13"/>
      <c r="HQ7" s="13"/>
      <c r="HR7" s="13"/>
      <c r="HS7" s="13"/>
      <c r="HT7" s="13"/>
      <c r="HU7" s="13"/>
      <c r="HV7" s="13"/>
      <c r="HW7" s="13"/>
      <c r="HX7" s="13"/>
      <c r="HY7" s="13"/>
      <c r="HZ7" s="13"/>
      <c r="IA7" s="13"/>
      <c r="IB7" s="13"/>
      <c r="IC7" s="13"/>
      <c r="ID7" s="13"/>
      <c r="IE7" s="13"/>
      <c r="IF7" s="13"/>
      <c r="IG7" s="13"/>
      <c r="IH7" s="13"/>
      <c r="II7" s="13"/>
      <c r="IJ7" s="13"/>
      <c r="IK7" s="13"/>
      <c r="IL7" s="13"/>
      <c r="IM7" s="13"/>
      <c r="IN7" s="13"/>
      <c r="IO7" s="13"/>
      <c r="IP7" s="13"/>
      <c r="IQ7" s="13"/>
      <c r="IR7" s="13"/>
      <c r="IS7" s="13"/>
      <c r="IT7" s="13"/>
    </row>
    <row r="8" spans="1:254" s="14" customFormat="1" x14ac:dyDescent="0.25">
      <c r="A8" s="13"/>
      <c r="B8" s="327" t="s">
        <v>18</v>
      </c>
      <c r="C8" s="1553">
        <f>TRANSPORTE!C8</f>
        <v>0</v>
      </c>
      <c r="D8" s="327" t="s">
        <v>19</v>
      </c>
      <c r="E8" s="2086">
        <f>TRANSPORTE!E8</f>
        <v>0</v>
      </c>
      <c r="F8" s="2086"/>
      <c r="G8" s="2086"/>
      <c r="H8" s="2086"/>
      <c r="I8" s="2086"/>
      <c r="J8" s="2086"/>
      <c r="K8" s="2086"/>
      <c r="L8" s="2086"/>
      <c r="M8" s="2086"/>
      <c r="N8" s="2086"/>
      <c r="O8" s="2086"/>
      <c r="P8" s="2086"/>
      <c r="Q8" s="2086"/>
      <c r="R8" s="2086"/>
      <c r="S8" s="2086"/>
      <c r="T8" s="2086"/>
      <c r="U8" s="2086"/>
      <c r="V8" s="2086"/>
      <c r="W8" s="2086"/>
      <c r="X8" s="2086"/>
      <c r="Y8" s="2086"/>
      <c r="Z8" s="2086"/>
      <c r="AA8" s="2086"/>
      <c r="AB8" s="2086"/>
      <c r="AC8" s="2086"/>
      <c r="AD8" s="2086"/>
      <c r="AE8" s="2086"/>
      <c r="AF8" s="2086"/>
      <c r="AG8" s="2086"/>
      <c r="AH8" s="2086"/>
      <c r="AI8" s="2086"/>
      <c r="AJ8" s="2086"/>
      <c r="AK8" s="2086"/>
      <c r="AL8" s="2086"/>
      <c r="AM8" s="2086"/>
      <c r="AN8" s="2086"/>
      <c r="AO8" s="2086"/>
      <c r="AP8" s="2086"/>
      <c r="AQ8" s="2086"/>
      <c r="AR8" s="2086"/>
      <c r="AS8" s="2086"/>
      <c r="AT8" s="2086"/>
      <c r="AU8" s="2086"/>
      <c r="AV8" s="2086"/>
      <c r="AW8" s="2086"/>
      <c r="AX8" s="2086"/>
      <c r="AY8" s="2086"/>
      <c r="AZ8" s="2086"/>
      <c r="BA8" s="2086"/>
      <c r="BB8" s="2086"/>
      <c r="BC8" s="2086"/>
      <c r="BD8" s="2086"/>
      <c r="BE8" s="2086"/>
      <c r="BF8" s="2086"/>
      <c r="BH8" s="15"/>
      <c r="BI8" s="100"/>
      <c r="BJ8" s="101"/>
      <c r="BK8" s="101"/>
      <c r="BL8" s="101"/>
      <c r="BM8" s="102"/>
      <c r="BN8" s="102"/>
      <c r="BO8" s="102"/>
      <c r="BP8" s="101"/>
      <c r="BQ8" s="101"/>
      <c r="BR8" s="101"/>
      <c r="BS8" s="101"/>
      <c r="BT8" s="101"/>
      <c r="BU8" s="101"/>
      <c r="BV8" s="101"/>
      <c r="BW8" s="101"/>
      <c r="BX8" s="101"/>
      <c r="BY8" s="101"/>
      <c r="BZ8" s="101"/>
      <c r="CA8" s="101"/>
      <c r="CB8" s="103"/>
      <c r="CC8" s="101"/>
      <c r="CD8" s="101"/>
      <c r="CE8" s="103"/>
      <c r="CF8" s="103"/>
      <c r="CG8" s="103"/>
      <c r="CH8" s="103"/>
      <c r="CI8" s="101"/>
      <c r="CJ8" s="101"/>
      <c r="CK8" s="103"/>
      <c r="CL8" s="103"/>
      <c r="CM8" s="103"/>
      <c r="CN8" s="71"/>
      <c r="CO8" s="16"/>
      <c r="CP8" s="16"/>
      <c r="CQ8" s="16"/>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6"/>
      <c r="EA8" s="16"/>
      <c r="EB8" s="16"/>
      <c r="EC8" s="16"/>
      <c r="ED8" s="16"/>
      <c r="EE8" s="16"/>
      <c r="EF8" s="16"/>
      <c r="EG8" s="16"/>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c r="FX8" s="13"/>
      <c r="FY8" s="13"/>
      <c r="FZ8" s="13"/>
      <c r="GA8" s="13"/>
      <c r="GB8" s="13"/>
      <c r="GC8" s="13"/>
      <c r="GD8" s="13"/>
      <c r="GE8" s="13"/>
      <c r="GF8" s="13"/>
      <c r="GG8" s="13"/>
      <c r="GH8" s="13"/>
      <c r="GI8" s="13"/>
      <c r="GJ8" s="13"/>
      <c r="GK8" s="13"/>
      <c r="GL8" s="13"/>
      <c r="GM8" s="13"/>
      <c r="GN8" s="13"/>
      <c r="GO8" s="13"/>
      <c r="GP8" s="13"/>
      <c r="GQ8" s="13"/>
      <c r="GR8" s="13"/>
      <c r="GS8" s="13"/>
      <c r="GT8" s="13"/>
      <c r="GU8" s="13"/>
      <c r="GV8" s="13"/>
      <c r="GW8" s="13"/>
      <c r="GX8" s="13"/>
      <c r="GY8" s="13"/>
      <c r="GZ8" s="13"/>
      <c r="HA8" s="13"/>
      <c r="HB8" s="13"/>
      <c r="HC8" s="13"/>
      <c r="HD8" s="13"/>
      <c r="HE8" s="13"/>
      <c r="HF8" s="13"/>
      <c r="HG8" s="13"/>
      <c r="HH8" s="13"/>
      <c r="HI8" s="13"/>
      <c r="HJ8" s="13"/>
      <c r="HK8" s="13"/>
      <c r="HL8" s="13"/>
      <c r="HM8" s="13"/>
      <c r="HN8" s="13"/>
      <c r="HO8" s="13"/>
      <c r="HP8" s="13"/>
      <c r="HQ8" s="13"/>
      <c r="HR8" s="13"/>
      <c r="HS8" s="13"/>
      <c r="HT8" s="13"/>
      <c r="HU8" s="13"/>
      <c r="HV8" s="13"/>
      <c r="HW8" s="13"/>
      <c r="HX8" s="13"/>
      <c r="HY8" s="13"/>
      <c r="HZ8" s="13"/>
      <c r="IA8" s="13"/>
      <c r="IB8" s="13"/>
      <c r="IC8" s="13"/>
      <c r="ID8" s="13"/>
      <c r="IE8" s="13"/>
      <c r="IF8" s="13"/>
      <c r="IG8" s="13"/>
      <c r="IH8" s="13"/>
      <c r="II8" s="13"/>
      <c r="IJ8" s="13"/>
      <c r="IK8" s="13"/>
      <c r="IL8" s="13"/>
      <c r="IM8" s="13"/>
      <c r="IN8" s="13"/>
      <c r="IO8" s="13"/>
      <c r="IP8" s="13"/>
      <c r="IQ8" s="13"/>
      <c r="IR8" s="13"/>
      <c r="IS8" s="13"/>
      <c r="IT8" s="13"/>
    </row>
    <row r="9" spans="1:254" s="14" customFormat="1" x14ac:dyDescent="0.25">
      <c r="A9" s="13"/>
      <c r="B9" s="327" t="s">
        <v>20</v>
      </c>
      <c r="C9" s="1553">
        <f>TRANSPORTE!C9</f>
        <v>0</v>
      </c>
      <c r="D9" s="327" t="s">
        <v>21</v>
      </c>
      <c r="E9" s="2086">
        <f>TRANSPORTE!E9</f>
        <v>2019</v>
      </c>
      <c r="F9" s="2086"/>
      <c r="G9" s="2086"/>
      <c r="H9" s="2086"/>
      <c r="I9" s="2086"/>
      <c r="J9" s="2086"/>
      <c r="K9" s="2086"/>
      <c r="L9" s="2086"/>
      <c r="M9" s="2086"/>
      <c r="N9" s="2086"/>
      <c r="O9" s="2086"/>
      <c r="P9" s="2086"/>
      <c r="Q9" s="2086"/>
      <c r="R9" s="2086"/>
      <c r="S9" s="2086"/>
      <c r="T9" s="2086"/>
      <c r="U9" s="2086"/>
      <c r="V9" s="2086"/>
      <c r="W9" s="2086"/>
      <c r="X9" s="2086"/>
      <c r="Y9" s="2086"/>
      <c r="Z9" s="2086"/>
      <c r="AA9" s="2086"/>
      <c r="AB9" s="2086"/>
      <c r="AC9" s="2086"/>
      <c r="AD9" s="2086"/>
      <c r="AE9" s="2086"/>
      <c r="AF9" s="2086"/>
      <c r="AG9" s="2086"/>
      <c r="AH9" s="2086"/>
      <c r="AI9" s="2086"/>
      <c r="AJ9" s="2086"/>
      <c r="AK9" s="2086"/>
      <c r="AL9" s="2086"/>
      <c r="AM9" s="2086"/>
      <c r="AN9" s="2086"/>
      <c r="AO9" s="2086"/>
      <c r="AP9" s="2086"/>
      <c r="AQ9" s="2086"/>
      <c r="AR9" s="2086"/>
      <c r="AS9" s="2086"/>
      <c r="AT9" s="2086"/>
      <c r="AU9" s="2086"/>
      <c r="AV9" s="2086"/>
      <c r="AW9" s="2086"/>
      <c r="AX9" s="2086"/>
      <c r="AY9" s="2086"/>
      <c r="AZ9" s="2086"/>
      <c r="BA9" s="2086"/>
      <c r="BB9" s="2086"/>
      <c r="BC9" s="2086"/>
      <c r="BD9" s="2086"/>
      <c r="BE9" s="2086"/>
      <c r="BF9" s="2086"/>
      <c r="BH9" s="15"/>
      <c r="BI9" s="100"/>
      <c r="BJ9" s="101"/>
      <c r="BK9" s="101"/>
      <c r="BL9" s="101"/>
      <c r="BM9" s="102"/>
      <c r="BN9" s="102"/>
      <c r="BO9" s="102"/>
      <c r="BP9" s="101"/>
      <c r="BQ9" s="101"/>
      <c r="BR9" s="101"/>
      <c r="BS9" s="101"/>
      <c r="BT9" s="101"/>
      <c r="BU9" s="101"/>
      <c r="BV9" s="101"/>
      <c r="BW9" s="101"/>
      <c r="BX9" s="101"/>
      <c r="BY9" s="101"/>
      <c r="BZ9" s="101"/>
      <c r="CA9" s="101"/>
      <c r="CB9" s="103"/>
      <c r="CC9" s="101"/>
      <c r="CD9" s="101"/>
      <c r="CE9" s="103"/>
      <c r="CF9" s="103"/>
      <c r="CG9" s="103"/>
      <c r="CH9" s="103"/>
      <c r="CI9" s="101"/>
      <c r="CJ9" s="101"/>
      <c r="CK9" s="103"/>
      <c r="CL9" s="103"/>
      <c r="CM9" s="103"/>
      <c r="CN9" s="71"/>
      <c r="CO9" s="16"/>
      <c r="CP9" s="16"/>
      <c r="CQ9" s="16"/>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6"/>
      <c r="EA9" s="16"/>
      <c r="EB9" s="16"/>
      <c r="EC9" s="16"/>
      <c r="ED9" s="16"/>
      <c r="EE9" s="16"/>
      <c r="EF9" s="16"/>
      <c r="EG9" s="16"/>
      <c r="EH9" s="13"/>
      <c r="EI9" s="13"/>
      <c r="EJ9" s="13"/>
      <c r="EK9" s="13"/>
      <c r="EL9" s="13"/>
      <c r="EM9" s="13"/>
      <c r="EN9" s="13"/>
      <c r="EO9" s="13"/>
      <c r="EP9" s="13"/>
      <c r="EQ9" s="13"/>
      <c r="ER9" s="13"/>
      <c r="ES9" s="13"/>
      <c r="ET9" s="13"/>
      <c r="EU9" s="13"/>
      <c r="EV9" s="13"/>
      <c r="EW9" s="13"/>
      <c r="EX9" s="13"/>
      <c r="EY9" s="13"/>
      <c r="EZ9" s="13"/>
      <c r="FA9" s="13"/>
      <c r="FB9" s="13"/>
      <c r="FC9" s="13"/>
      <c r="FD9" s="13"/>
      <c r="FE9" s="13"/>
      <c r="FF9" s="13"/>
      <c r="FG9" s="13"/>
      <c r="FH9" s="13"/>
      <c r="FI9" s="13"/>
      <c r="FJ9" s="13"/>
      <c r="FK9" s="13"/>
      <c r="FL9" s="13"/>
      <c r="FM9" s="13"/>
      <c r="FN9" s="13"/>
      <c r="FO9" s="13"/>
      <c r="FP9" s="13"/>
      <c r="FQ9" s="13"/>
      <c r="FR9" s="13"/>
      <c r="FS9" s="13"/>
      <c r="FT9" s="13"/>
      <c r="FU9" s="13"/>
      <c r="FV9" s="13"/>
      <c r="FW9" s="13"/>
      <c r="FX9" s="13"/>
      <c r="FY9" s="13"/>
      <c r="FZ9" s="13"/>
      <c r="GA9" s="13"/>
      <c r="GB9" s="13"/>
      <c r="GC9" s="13"/>
      <c r="GD9" s="13"/>
      <c r="GE9" s="13"/>
      <c r="GF9" s="13"/>
      <c r="GG9" s="13"/>
      <c r="GH9" s="13"/>
      <c r="GI9" s="13"/>
      <c r="GJ9" s="13"/>
      <c r="GK9" s="13"/>
      <c r="GL9" s="13"/>
      <c r="GM9" s="13"/>
      <c r="GN9" s="13"/>
      <c r="GO9" s="13"/>
      <c r="GP9" s="13"/>
      <c r="GQ9" s="13"/>
      <c r="GR9" s="13"/>
      <c r="GS9" s="13"/>
      <c r="GT9" s="13"/>
      <c r="GU9" s="13"/>
      <c r="GV9" s="13"/>
      <c r="GW9" s="13"/>
      <c r="GX9" s="13"/>
      <c r="GY9" s="13"/>
      <c r="GZ9" s="13"/>
      <c r="HA9" s="13"/>
      <c r="HB9" s="13"/>
      <c r="HC9" s="13"/>
      <c r="HD9" s="13"/>
      <c r="HE9" s="13"/>
      <c r="HF9" s="13"/>
      <c r="HG9" s="13"/>
      <c r="HH9" s="13"/>
      <c r="HI9" s="13"/>
      <c r="HJ9" s="13"/>
      <c r="HK9" s="13"/>
      <c r="HL9" s="13"/>
      <c r="HM9" s="13"/>
      <c r="HN9" s="13"/>
      <c r="HO9" s="13"/>
      <c r="HP9" s="13"/>
      <c r="HQ9" s="13"/>
      <c r="HR9" s="13"/>
      <c r="HS9" s="13"/>
      <c r="HT9" s="13"/>
      <c r="HU9" s="13"/>
      <c r="HV9" s="13"/>
      <c r="HW9" s="13"/>
      <c r="HX9" s="13"/>
      <c r="HY9" s="13"/>
      <c r="HZ9" s="13"/>
      <c r="IA9" s="13"/>
      <c r="IB9" s="13"/>
      <c r="IC9" s="13"/>
      <c r="ID9" s="13"/>
      <c r="IE9" s="13"/>
      <c r="IF9" s="13"/>
      <c r="IG9" s="13"/>
      <c r="IH9" s="13"/>
      <c r="II9" s="13"/>
      <c r="IJ9" s="13"/>
      <c r="IK9" s="13"/>
      <c r="IL9" s="13"/>
      <c r="IM9" s="13"/>
      <c r="IN9" s="13"/>
      <c r="IO9" s="13"/>
      <c r="IP9" s="13"/>
      <c r="IQ9" s="13"/>
      <c r="IR9" s="13"/>
      <c r="IS9" s="13"/>
      <c r="IT9" s="13"/>
    </row>
    <row r="10" spans="1:254" s="14" customFormat="1" x14ac:dyDescent="0.25">
      <c r="A10" s="13"/>
      <c r="B10" s="327" t="s">
        <v>121</v>
      </c>
      <c r="C10" s="1553">
        <f>TRANSPORTE!C10</f>
        <v>0</v>
      </c>
      <c r="D10" s="327" t="s">
        <v>22</v>
      </c>
      <c r="E10" s="2086">
        <f>TRANSPORTE!E10</f>
        <v>0</v>
      </c>
      <c r="F10" s="2086"/>
      <c r="G10" s="2086"/>
      <c r="H10" s="2086"/>
      <c r="I10" s="2086"/>
      <c r="J10" s="2086"/>
      <c r="K10" s="2086"/>
      <c r="L10" s="2086"/>
      <c r="M10" s="2086"/>
      <c r="N10" s="2086"/>
      <c r="O10" s="2086"/>
      <c r="P10" s="2086"/>
      <c r="Q10" s="2086"/>
      <c r="R10" s="2086"/>
      <c r="S10" s="2086"/>
      <c r="T10" s="2086"/>
      <c r="U10" s="2086"/>
      <c r="V10" s="2086"/>
      <c r="W10" s="2086"/>
      <c r="X10" s="2086"/>
      <c r="Y10" s="2086"/>
      <c r="Z10" s="2086"/>
      <c r="AA10" s="2086"/>
      <c r="AB10" s="2086"/>
      <c r="AC10" s="2086"/>
      <c r="AD10" s="2086"/>
      <c r="AE10" s="2086"/>
      <c r="AF10" s="2086"/>
      <c r="AG10" s="2086"/>
      <c r="AH10" s="2086"/>
      <c r="AI10" s="2086"/>
      <c r="AJ10" s="2086"/>
      <c r="AK10" s="2086"/>
      <c r="AL10" s="2086"/>
      <c r="AM10" s="2086"/>
      <c r="AN10" s="2086"/>
      <c r="AO10" s="2086"/>
      <c r="AP10" s="2086"/>
      <c r="AQ10" s="2086"/>
      <c r="AR10" s="2086"/>
      <c r="AS10" s="2086"/>
      <c r="AT10" s="2086"/>
      <c r="AU10" s="2086"/>
      <c r="AV10" s="2086"/>
      <c r="AW10" s="2086"/>
      <c r="AX10" s="2086"/>
      <c r="AY10" s="2086"/>
      <c r="AZ10" s="2086"/>
      <c r="BA10" s="2086"/>
      <c r="BB10" s="2086"/>
      <c r="BC10" s="2086"/>
      <c r="BD10" s="2086"/>
      <c r="BE10" s="2086"/>
      <c r="BF10" s="2086"/>
      <c r="BH10" s="15"/>
      <c r="BI10" s="100"/>
      <c r="BJ10" s="101"/>
      <c r="BK10" s="101"/>
      <c r="BL10" s="101"/>
      <c r="BM10" s="102"/>
      <c r="BN10" s="102"/>
      <c r="BO10" s="102"/>
      <c r="BP10" s="1012"/>
      <c r="BQ10" s="1012"/>
      <c r="BR10" s="1012"/>
      <c r="BS10" s="1012"/>
      <c r="BT10" s="1012"/>
      <c r="BU10" s="1012"/>
      <c r="BV10" s="101"/>
      <c r="BW10" s="1012"/>
      <c r="BX10" s="1012"/>
      <c r="BY10" s="101"/>
      <c r="BZ10" s="101"/>
      <c r="CA10" s="101"/>
      <c r="CB10" s="103"/>
      <c r="CC10" s="1012"/>
      <c r="CD10" s="1012"/>
      <c r="CE10" s="103"/>
      <c r="CF10" s="103"/>
      <c r="CG10" s="103"/>
      <c r="CH10" s="103"/>
      <c r="CI10" s="1012"/>
      <c r="CJ10" s="1012"/>
      <c r="CK10" s="103"/>
      <c r="CL10" s="103"/>
      <c r="CM10" s="103"/>
      <c r="CN10" s="71"/>
      <c r="CO10" s="16"/>
      <c r="CP10" s="16"/>
      <c r="CQ10" s="16"/>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6"/>
      <c r="EA10" s="16"/>
      <c r="EB10" s="16"/>
      <c r="EC10" s="16"/>
      <c r="ED10" s="16"/>
      <c r="EE10" s="16"/>
      <c r="EF10" s="16"/>
      <c r="EG10" s="16"/>
      <c r="EH10" s="13"/>
      <c r="EI10" s="13"/>
      <c r="EJ10" s="13"/>
      <c r="EK10" s="13"/>
      <c r="EL10" s="13"/>
      <c r="EM10" s="13"/>
      <c r="EN10" s="13"/>
      <c r="EO10" s="13"/>
      <c r="EP10" s="13"/>
      <c r="EQ10" s="13"/>
      <c r="ER10" s="13"/>
      <c r="ES10" s="13"/>
      <c r="ET10" s="13"/>
      <c r="EU10" s="13"/>
      <c r="EV10" s="13"/>
      <c r="EW10" s="13"/>
      <c r="EX10" s="13"/>
      <c r="EY10" s="13"/>
      <c r="EZ10" s="13"/>
      <c r="FA10" s="13"/>
      <c r="FB10" s="13"/>
      <c r="FC10" s="13"/>
      <c r="FD10" s="13"/>
      <c r="FE10" s="13"/>
      <c r="FF10" s="13"/>
      <c r="FG10" s="13"/>
      <c r="FH10" s="13"/>
      <c r="FI10" s="13"/>
      <c r="FJ10" s="13"/>
      <c r="FK10" s="13"/>
      <c r="FL10" s="13"/>
      <c r="FM10" s="13"/>
      <c r="FN10" s="13"/>
      <c r="FO10" s="13"/>
      <c r="FP10" s="13"/>
      <c r="FQ10" s="13"/>
      <c r="FR10" s="13"/>
      <c r="FS10" s="13"/>
      <c r="FT10" s="13"/>
      <c r="FU10" s="13"/>
      <c r="FV10" s="13"/>
      <c r="FW10" s="13"/>
      <c r="FX10" s="13"/>
      <c r="FY10" s="13"/>
      <c r="FZ10" s="13"/>
      <c r="GA10" s="13"/>
      <c r="GB10" s="13"/>
      <c r="GC10" s="13"/>
      <c r="GD10" s="13"/>
      <c r="GE10" s="13"/>
      <c r="GF10" s="13"/>
      <c r="GG10" s="13"/>
      <c r="GH10" s="13"/>
      <c r="GI10" s="13"/>
      <c r="GJ10" s="13"/>
      <c r="GK10" s="13"/>
      <c r="GL10" s="13"/>
      <c r="GM10" s="13"/>
      <c r="GN10" s="13"/>
      <c r="GO10" s="13"/>
      <c r="GP10" s="13"/>
      <c r="GQ10" s="13"/>
      <c r="GR10" s="13"/>
      <c r="GS10" s="13"/>
      <c r="GT10" s="13"/>
      <c r="GU10" s="13"/>
      <c r="GV10" s="13"/>
      <c r="GW10" s="13"/>
      <c r="GX10" s="13"/>
      <c r="GY10" s="13"/>
      <c r="GZ10" s="13"/>
      <c r="HA10" s="13"/>
      <c r="HB10" s="13"/>
      <c r="HC10" s="13"/>
      <c r="HD10" s="13"/>
      <c r="HE10" s="13"/>
      <c r="HF10" s="13"/>
      <c r="HG10" s="13"/>
      <c r="HH10" s="13"/>
      <c r="HI10" s="13"/>
      <c r="HJ10" s="13"/>
      <c r="HK10" s="13"/>
      <c r="HL10" s="13"/>
      <c r="HM10" s="13"/>
      <c r="HN10" s="13"/>
      <c r="HO10" s="13"/>
      <c r="HP10" s="13"/>
      <c r="HQ10" s="13"/>
      <c r="HR10" s="13"/>
      <c r="HS10" s="13"/>
      <c r="HT10" s="13"/>
      <c r="HU10" s="13"/>
      <c r="HV10" s="13"/>
      <c r="HW10" s="13"/>
      <c r="HX10" s="13"/>
      <c r="HY10" s="13"/>
      <c r="HZ10" s="13"/>
      <c r="IA10" s="13"/>
      <c r="IB10" s="13"/>
      <c r="IC10" s="13"/>
      <c r="ID10" s="13"/>
      <c r="IE10" s="13"/>
      <c r="IF10" s="13"/>
      <c r="IG10" s="13"/>
      <c r="IH10" s="13"/>
      <c r="II10" s="13"/>
      <c r="IJ10" s="13"/>
      <c r="IK10" s="13"/>
      <c r="IL10" s="13"/>
      <c r="IM10" s="13"/>
      <c r="IN10" s="13"/>
      <c r="IO10" s="13"/>
      <c r="IP10" s="13"/>
      <c r="IQ10" s="13"/>
      <c r="IR10" s="13"/>
      <c r="IS10" s="13"/>
      <c r="IT10" s="13"/>
    </row>
    <row r="11" spans="1:254" s="13" customFormat="1" x14ac:dyDescent="0.25">
      <c r="B11" s="39"/>
      <c r="C11" s="40"/>
      <c r="D11" s="40"/>
      <c r="E11" s="41"/>
      <c r="F11" s="41"/>
      <c r="G11" s="41"/>
      <c r="H11" s="41"/>
      <c r="I11" s="41"/>
      <c r="J11" s="41"/>
      <c r="K11" s="41"/>
      <c r="L11" s="41"/>
      <c r="M11" s="41"/>
      <c r="N11" s="41"/>
      <c r="O11" s="41"/>
      <c r="P11" s="41"/>
      <c r="Q11" s="41"/>
      <c r="R11" s="42"/>
      <c r="S11" s="41"/>
      <c r="T11" s="41"/>
      <c r="U11" s="41"/>
      <c r="V11" s="43"/>
      <c r="W11" s="43"/>
      <c r="X11" s="40"/>
      <c r="Y11" s="44"/>
      <c r="Z11" s="45"/>
      <c r="AA11" s="46"/>
      <c r="AB11" s="46"/>
      <c r="AC11" s="45"/>
      <c r="AD11" s="46"/>
      <c r="AE11" s="47"/>
      <c r="AF11" s="44"/>
      <c r="AG11" s="45"/>
      <c r="AH11" s="48"/>
      <c r="AI11" s="48"/>
      <c r="AJ11" s="45"/>
      <c r="AK11" s="46"/>
      <c r="AL11" s="40"/>
      <c r="AM11" s="44"/>
      <c r="AN11" s="45"/>
      <c r="AO11" s="45"/>
      <c r="AP11" s="45"/>
      <c r="AQ11" s="45"/>
      <c r="AR11" s="46"/>
      <c r="AS11" s="40"/>
      <c r="AT11" s="44"/>
      <c r="AU11" s="45"/>
      <c r="AV11" s="46"/>
      <c r="AW11" s="45"/>
      <c r="AX11" s="46"/>
      <c r="AY11" s="40"/>
      <c r="AZ11" s="44"/>
      <c r="BA11" s="45"/>
      <c r="BB11" s="46"/>
      <c r="BC11" s="46"/>
      <c r="BD11" s="45"/>
      <c r="BE11" s="46"/>
      <c r="BF11" s="49"/>
      <c r="BG11" s="50"/>
      <c r="BH11" s="15"/>
      <c r="BI11" s="100"/>
      <c r="BJ11" s="101"/>
      <c r="BK11" s="101"/>
      <c r="BL11" s="101"/>
      <c r="BM11" s="102"/>
      <c r="BN11" s="102"/>
      <c r="BO11" s="102"/>
      <c r="BP11" s="1012"/>
      <c r="BQ11" s="1012"/>
      <c r="BR11" s="1012"/>
      <c r="BS11" s="1012"/>
      <c r="BT11" s="1012"/>
      <c r="BU11" s="1012"/>
      <c r="BV11" s="101"/>
      <c r="BW11" s="1012"/>
      <c r="BX11" s="1012"/>
      <c r="BY11" s="101"/>
      <c r="BZ11" s="101"/>
      <c r="CA11" s="101"/>
      <c r="CB11" s="103"/>
      <c r="CC11" s="1012"/>
      <c r="CD11" s="1012"/>
      <c r="CE11" s="103"/>
      <c r="CF11" s="103"/>
      <c r="CG11" s="103"/>
      <c r="CH11" s="103"/>
      <c r="CI11" s="1012"/>
      <c r="CJ11" s="1012"/>
      <c r="CK11" s="103"/>
      <c r="CL11" s="103"/>
      <c r="CM11" s="103"/>
      <c r="CN11" s="71"/>
      <c r="CO11" s="16"/>
      <c r="CP11" s="16"/>
      <c r="CQ11" s="16"/>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6"/>
      <c r="EA11" s="16"/>
      <c r="EB11" s="16"/>
      <c r="EC11" s="16"/>
      <c r="ED11" s="16"/>
      <c r="EE11" s="16"/>
      <c r="EF11" s="16"/>
      <c r="EG11" s="16"/>
    </row>
    <row r="12" spans="1:254" s="51" customFormat="1" ht="82.15" customHeight="1" x14ac:dyDescent="0.25">
      <c r="A12" s="13"/>
      <c r="B12" s="822" t="s">
        <v>23</v>
      </c>
      <c r="C12" s="2170" t="s">
        <v>1743</v>
      </c>
      <c r="D12" s="2171"/>
      <c r="E12" s="2171"/>
      <c r="F12" s="2171"/>
      <c r="G12" s="2171"/>
      <c r="H12" s="2171"/>
      <c r="I12" s="2171"/>
      <c r="J12" s="2171"/>
      <c r="K12" s="2171"/>
      <c r="L12" s="2171"/>
      <c r="M12" s="2171"/>
      <c r="N12" s="2171"/>
      <c r="O12" s="2171"/>
      <c r="P12" s="2171"/>
      <c r="Q12" s="2171"/>
      <c r="R12" s="2171"/>
      <c r="S12" s="2171"/>
      <c r="T12" s="2171"/>
      <c r="U12" s="2171"/>
      <c r="V12" s="2171"/>
      <c r="W12" s="2171"/>
      <c r="X12" s="2171"/>
      <c r="Y12" s="2171"/>
      <c r="Z12" s="2171"/>
      <c r="AA12" s="2171"/>
      <c r="AB12" s="2171"/>
      <c r="AC12" s="2171"/>
      <c r="AD12" s="2171"/>
      <c r="AE12" s="2171"/>
      <c r="AF12" s="2171"/>
      <c r="AG12" s="2171"/>
      <c r="AH12" s="2171"/>
      <c r="AI12" s="2171"/>
      <c r="AJ12" s="2171"/>
      <c r="AK12" s="2171"/>
      <c r="AL12" s="2171"/>
      <c r="AM12" s="2171"/>
      <c r="AN12" s="2171"/>
      <c r="AO12" s="2171"/>
      <c r="AP12" s="2171"/>
      <c r="AQ12" s="2171"/>
      <c r="AR12" s="2171"/>
      <c r="AS12" s="2171"/>
      <c r="AT12" s="2171"/>
      <c r="AU12" s="2171"/>
      <c r="AV12" s="2171"/>
      <c r="AW12" s="2171"/>
      <c r="AX12" s="2171"/>
      <c r="AY12" s="2171"/>
      <c r="AZ12" s="2171"/>
      <c r="BA12" s="2171"/>
      <c r="BB12" s="2171"/>
      <c r="BC12" s="2171"/>
      <c r="BD12" s="2171"/>
      <c r="BE12" s="2171"/>
      <c r="BF12" s="2171"/>
      <c r="BG12" s="823"/>
      <c r="BH12" s="15"/>
      <c r="BI12" s="100"/>
      <c r="BJ12" s="101"/>
      <c r="BK12" s="101"/>
      <c r="BL12" s="101"/>
      <c r="BM12" s="102"/>
      <c r="BN12" s="102"/>
      <c r="BO12" s="102"/>
      <c r="BP12" s="101"/>
      <c r="BQ12" s="101"/>
      <c r="BR12" s="101"/>
      <c r="BS12" s="101"/>
      <c r="BT12" s="101"/>
      <c r="BU12" s="101"/>
      <c r="BV12" s="101"/>
      <c r="BW12" s="101"/>
      <c r="BX12" s="101"/>
      <c r="BY12" s="101"/>
      <c r="BZ12" s="101"/>
      <c r="CA12" s="101"/>
      <c r="CB12" s="103"/>
      <c r="CC12" s="101"/>
      <c r="CD12" s="101"/>
      <c r="CE12" s="103"/>
      <c r="CF12" s="103"/>
      <c r="CG12" s="103"/>
      <c r="CH12" s="103"/>
      <c r="CI12" s="101"/>
      <c r="CJ12" s="101"/>
      <c r="CK12" s="103"/>
      <c r="CL12" s="103"/>
      <c r="CM12" s="103"/>
      <c r="CN12" s="71"/>
      <c r="CO12" s="16"/>
      <c r="CP12" s="16"/>
      <c r="CQ12" s="16"/>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6"/>
      <c r="EA12" s="16"/>
      <c r="EB12" s="16"/>
      <c r="EC12" s="16"/>
      <c r="ED12" s="16"/>
      <c r="EE12" s="16"/>
      <c r="EF12" s="16"/>
      <c r="EG12" s="16"/>
      <c r="EH12" s="100"/>
      <c r="EI12" s="100"/>
      <c r="EJ12" s="100"/>
      <c r="EK12" s="100"/>
      <c r="EL12" s="100"/>
      <c r="EM12" s="100"/>
      <c r="EN12" s="100"/>
      <c r="EO12" s="100"/>
      <c r="EP12" s="100"/>
      <c r="EQ12" s="100"/>
      <c r="ER12" s="100"/>
      <c r="ES12" s="100"/>
      <c r="ET12" s="100"/>
      <c r="EU12" s="100"/>
      <c r="EV12" s="100"/>
      <c r="EW12" s="100"/>
      <c r="EX12" s="100"/>
      <c r="EY12" s="100"/>
      <c r="EZ12" s="100"/>
      <c r="FA12" s="100"/>
      <c r="FB12" s="100"/>
      <c r="FC12" s="100"/>
      <c r="FD12" s="100"/>
      <c r="FE12" s="100"/>
      <c r="FF12" s="100"/>
      <c r="FG12" s="100"/>
      <c r="FH12" s="100"/>
      <c r="FI12" s="100"/>
      <c r="FJ12" s="100"/>
      <c r="FK12" s="100"/>
      <c r="FL12" s="100"/>
      <c r="FM12" s="100"/>
      <c r="FN12" s="100"/>
      <c r="FO12" s="100"/>
      <c r="FP12" s="100"/>
      <c r="FQ12" s="100"/>
      <c r="FR12" s="100"/>
      <c r="FS12" s="100"/>
      <c r="FT12" s="100"/>
      <c r="FU12" s="100"/>
      <c r="FV12" s="100"/>
      <c r="FW12" s="100"/>
      <c r="FX12" s="100"/>
      <c r="FY12" s="100"/>
      <c r="FZ12" s="100"/>
      <c r="GA12" s="100"/>
      <c r="GB12" s="100"/>
      <c r="GC12" s="100"/>
      <c r="GD12" s="100"/>
      <c r="GE12" s="100"/>
      <c r="GF12" s="100"/>
      <c r="GG12" s="100"/>
      <c r="GH12" s="100"/>
      <c r="GI12" s="100"/>
      <c r="GJ12" s="100"/>
      <c r="GK12" s="100"/>
      <c r="GL12" s="100"/>
      <c r="GM12" s="100"/>
      <c r="GN12" s="100"/>
      <c r="GO12" s="100"/>
      <c r="GP12" s="100"/>
      <c r="GQ12" s="100"/>
      <c r="GR12" s="100"/>
      <c r="GS12" s="100"/>
      <c r="GT12" s="100"/>
      <c r="GU12" s="100"/>
      <c r="GV12" s="100"/>
      <c r="GW12" s="100"/>
      <c r="GX12" s="100"/>
      <c r="GY12" s="100"/>
      <c r="GZ12" s="100"/>
      <c r="HA12" s="100"/>
      <c r="HB12" s="100"/>
      <c r="HC12" s="100"/>
      <c r="HD12" s="100"/>
      <c r="HE12" s="100"/>
      <c r="HF12" s="100"/>
      <c r="HG12" s="100"/>
      <c r="HH12" s="100"/>
      <c r="HI12" s="100"/>
      <c r="HJ12" s="100"/>
      <c r="HK12" s="100"/>
      <c r="HL12" s="100"/>
      <c r="HM12" s="100"/>
      <c r="HN12" s="100"/>
      <c r="HO12" s="100"/>
      <c r="HP12" s="100"/>
      <c r="HQ12" s="100"/>
      <c r="HR12" s="100"/>
      <c r="HS12" s="100"/>
      <c r="HT12" s="100"/>
      <c r="HU12" s="100"/>
      <c r="HV12" s="100"/>
      <c r="HW12" s="100"/>
      <c r="HX12" s="100"/>
      <c r="HY12" s="100"/>
      <c r="HZ12" s="100"/>
      <c r="IA12" s="100"/>
      <c r="IB12" s="100"/>
      <c r="IC12" s="100"/>
      <c r="ID12" s="100"/>
      <c r="IE12" s="100"/>
      <c r="IF12" s="100"/>
      <c r="IG12" s="100"/>
      <c r="IH12" s="100"/>
      <c r="II12" s="100"/>
      <c r="IJ12" s="100"/>
      <c r="IK12" s="100"/>
      <c r="IL12" s="100"/>
      <c r="IM12" s="100"/>
      <c r="IN12" s="100"/>
      <c r="IO12" s="100"/>
      <c r="IP12" s="100"/>
      <c r="IQ12" s="100"/>
      <c r="IR12" s="100"/>
      <c r="IS12" s="100"/>
      <c r="IT12" s="100"/>
    </row>
    <row r="13" spans="1:254" s="14" customFormat="1" ht="4.9000000000000004" customHeight="1" x14ac:dyDescent="0.25">
      <c r="A13" s="13"/>
      <c r="B13" s="341"/>
      <c r="C13" s="380"/>
      <c r="D13" s="380"/>
      <c r="E13" s="380"/>
      <c r="F13" s="380"/>
      <c r="G13" s="380"/>
      <c r="H13" s="380"/>
      <c r="I13" s="380"/>
      <c r="J13" s="380"/>
      <c r="K13" s="380"/>
      <c r="L13" s="380"/>
      <c r="M13" s="380"/>
      <c r="N13" s="380"/>
      <c r="O13" s="380"/>
      <c r="P13" s="380"/>
      <c r="Q13" s="380"/>
      <c r="R13" s="380"/>
      <c r="S13" s="380"/>
      <c r="T13" s="380"/>
      <c r="U13" s="380"/>
      <c r="V13" s="380"/>
      <c r="W13" s="380"/>
      <c r="X13" s="380"/>
      <c r="Y13" s="380"/>
      <c r="Z13" s="380"/>
      <c r="AA13" s="381"/>
      <c r="AB13" s="382"/>
      <c r="AC13" s="383"/>
      <c r="AD13" s="382"/>
      <c r="AE13" s="384"/>
      <c r="AF13" s="380"/>
      <c r="AG13" s="380"/>
      <c r="AH13" s="385"/>
      <c r="AI13" s="382"/>
      <c r="AJ13" s="383"/>
      <c r="AK13" s="382"/>
      <c r="AL13" s="380"/>
      <c r="AM13" s="380"/>
      <c r="AN13" s="380"/>
      <c r="AO13" s="380"/>
      <c r="AP13" s="382"/>
      <c r="AQ13" s="383"/>
      <c r="AR13" s="382"/>
      <c r="AS13" s="380"/>
      <c r="AT13" s="380"/>
      <c r="AU13" s="380"/>
      <c r="AV13" s="382"/>
      <c r="AW13" s="383"/>
      <c r="AX13" s="382"/>
      <c r="AY13" s="380"/>
      <c r="AZ13" s="380"/>
      <c r="BA13" s="386"/>
      <c r="BB13" s="387"/>
      <c r="BC13" s="382"/>
      <c r="BD13" s="383"/>
      <c r="BE13" s="382"/>
      <c r="BF13" s="382"/>
      <c r="BG13" s="342"/>
      <c r="BH13" s="15"/>
      <c r="BI13" s="100"/>
      <c r="BJ13" s="101"/>
      <c r="BK13" s="101"/>
      <c r="BL13" s="101"/>
      <c r="BM13" s="102"/>
      <c r="BN13" s="102"/>
      <c r="BO13" s="102"/>
      <c r="BP13" s="101"/>
      <c r="BQ13" s="101"/>
      <c r="BR13" s="101"/>
      <c r="BS13" s="101"/>
      <c r="BT13" s="101"/>
      <c r="BU13" s="101"/>
      <c r="BV13" s="101"/>
      <c r="BW13" s="101"/>
      <c r="BX13" s="101"/>
      <c r="BY13" s="101"/>
      <c r="BZ13" s="101"/>
      <c r="CA13" s="101"/>
      <c r="CB13" s="103"/>
      <c r="CC13" s="101"/>
      <c r="CD13" s="101"/>
      <c r="CE13" s="103"/>
      <c r="CF13" s="103"/>
      <c r="CG13" s="103"/>
      <c r="CH13" s="103"/>
      <c r="CI13" s="101"/>
      <c r="CJ13" s="101"/>
      <c r="CK13" s="103"/>
      <c r="CL13" s="103"/>
      <c r="CM13" s="103"/>
      <c r="CN13" s="71"/>
      <c r="CO13" s="16"/>
      <c r="CP13" s="16"/>
      <c r="CQ13" s="16"/>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6"/>
      <c r="EA13" s="16"/>
      <c r="EB13" s="16"/>
      <c r="EC13" s="16"/>
      <c r="ED13" s="16"/>
      <c r="EE13" s="16"/>
      <c r="EF13" s="16"/>
      <c r="EG13" s="16"/>
      <c r="EH13" s="13"/>
      <c r="EI13" s="13"/>
      <c r="EJ13" s="13"/>
      <c r="EK13" s="13"/>
      <c r="EL13" s="13"/>
      <c r="EM13" s="13"/>
      <c r="EN13" s="13"/>
      <c r="EO13" s="13"/>
      <c r="EP13" s="13"/>
      <c r="EQ13" s="13"/>
      <c r="ER13" s="13"/>
      <c r="ES13" s="13"/>
      <c r="ET13" s="13"/>
      <c r="EU13" s="13"/>
      <c r="EV13" s="13"/>
      <c r="EW13" s="13"/>
      <c r="EX13" s="13"/>
      <c r="EY13" s="13"/>
      <c r="EZ13" s="13"/>
      <c r="FA13" s="13"/>
      <c r="FB13" s="13"/>
      <c r="FC13" s="13"/>
      <c r="FD13" s="13"/>
      <c r="FE13" s="13"/>
      <c r="FF13" s="13"/>
      <c r="FG13" s="13"/>
      <c r="FH13" s="13"/>
      <c r="FI13" s="13"/>
      <c r="FJ13" s="13"/>
      <c r="FK13" s="13"/>
      <c r="FL13" s="13"/>
      <c r="FM13" s="13"/>
      <c r="FN13" s="13"/>
      <c r="FO13" s="13"/>
      <c r="FP13" s="13"/>
      <c r="FQ13" s="13"/>
      <c r="FR13" s="13"/>
      <c r="FS13" s="13"/>
      <c r="FT13" s="13"/>
      <c r="FU13" s="13"/>
      <c r="FV13" s="13"/>
      <c r="FW13" s="13"/>
      <c r="FX13" s="13"/>
      <c r="FY13" s="13"/>
      <c r="FZ13" s="13"/>
      <c r="GA13" s="13"/>
      <c r="GB13" s="13"/>
      <c r="GC13" s="13"/>
      <c r="GD13" s="13"/>
      <c r="GE13" s="13"/>
      <c r="GF13" s="13"/>
      <c r="GG13" s="13"/>
      <c r="GH13" s="13"/>
      <c r="GI13" s="13"/>
      <c r="GJ13" s="13"/>
      <c r="GK13" s="13"/>
      <c r="GL13" s="13"/>
      <c r="GM13" s="13"/>
      <c r="GN13" s="13"/>
      <c r="GO13" s="13"/>
      <c r="GP13" s="13"/>
      <c r="GQ13" s="13"/>
      <c r="GR13" s="13"/>
      <c r="GS13" s="13"/>
      <c r="GT13" s="13"/>
      <c r="GU13" s="13"/>
      <c r="GV13" s="13"/>
      <c r="GW13" s="13"/>
      <c r="GX13" s="13"/>
      <c r="GY13" s="13"/>
      <c r="GZ13" s="13"/>
      <c r="HA13" s="13"/>
      <c r="HB13" s="13"/>
      <c r="HC13" s="13"/>
      <c r="HD13" s="13"/>
      <c r="HE13" s="13"/>
      <c r="HF13" s="13"/>
      <c r="HG13" s="13"/>
      <c r="HH13" s="13"/>
      <c r="HI13" s="13"/>
      <c r="HJ13" s="13"/>
      <c r="HK13" s="13"/>
      <c r="HL13" s="13"/>
      <c r="HM13" s="13"/>
      <c r="HN13" s="13"/>
      <c r="HO13" s="13"/>
      <c r="HP13" s="13"/>
      <c r="HQ13" s="13"/>
      <c r="HR13" s="13"/>
      <c r="HS13" s="13"/>
      <c r="HT13" s="13"/>
      <c r="HU13" s="13"/>
      <c r="HV13" s="13"/>
      <c r="HW13" s="13"/>
      <c r="HX13" s="13"/>
      <c r="HY13" s="13"/>
      <c r="HZ13" s="13"/>
      <c r="IA13" s="13"/>
      <c r="IB13" s="13"/>
      <c r="IC13" s="13"/>
      <c r="ID13" s="13"/>
      <c r="IE13" s="13"/>
      <c r="IF13" s="13"/>
      <c r="IG13" s="13"/>
      <c r="IH13" s="13"/>
      <c r="II13" s="13"/>
      <c r="IJ13" s="13"/>
      <c r="IK13" s="13"/>
      <c r="IL13" s="13"/>
      <c r="IM13" s="13"/>
      <c r="IN13" s="13"/>
      <c r="IO13" s="13"/>
      <c r="IP13" s="13"/>
      <c r="IQ13" s="13"/>
      <c r="IR13" s="13"/>
      <c r="IS13" s="13"/>
      <c r="IT13" s="13"/>
    </row>
    <row r="14" spans="1:254" s="51" customFormat="1" ht="21.75" customHeight="1" x14ac:dyDescent="0.25">
      <c r="A14" s="13"/>
      <c r="B14" s="2149" t="s">
        <v>48</v>
      </c>
      <c r="C14" s="2150"/>
      <c r="D14" s="2150"/>
      <c r="E14" s="2150"/>
      <c r="F14" s="2150"/>
      <c r="G14" s="2150"/>
      <c r="H14" s="2150"/>
      <c r="I14" s="2150"/>
      <c r="J14" s="2150"/>
      <c r="K14" s="2150"/>
      <c r="L14" s="2150"/>
      <c r="M14" s="2150"/>
      <c r="N14" s="2150"/>
      <c r="O14" s="2150"/>
      <c r="P14" s="2150"/>
      <c r="Q14" s="2150"/>
      <c r="R14" s="2150"/>
      <c r="S14" s="2150"/>
      <c r="T14" s="2150"/>
      <c r="U14" s="2150"/>
      <c r="V14" s="2150"/>
      <c r="W14" s="2150"/>
      <c r="X14" s="2150"/>
      <c r="Y14" s="2150"/>
      <c r="Z14" s="2150"/>
      <c r="AA14" s="2150"/>
      <c r="AB14" s="2150"/>
      <c r="AC14" s="2150"/>
      <c r="AD14" s="2150"/>
      <c r="AE14" s="2150"/>
      <c r="AF14" s="2150"/>
      <c r="AG14" s="2150"/>
      <c r="AH14" s="2150"/>
      <c r="AI14" s="2150"/>
      <c r="AJ14" s="2150"/>
      <c r="AK14" s="2150"/>
      <c r="AL14" s="2150"/>
      <c r="AM14" s="2150"/>
      <c r="AN14" s="2150"/>
      <c r="AO14" s="2150"/>
      <c r="AP14" s="2150"/>
      <c r="AQ14" s="2150"/>
      <c r="AR14" s="2150"/>
      <c r="AS14" s="2150"/>
      <c r="AT14" s="2150"/>
      <c r="AU14" s="2150"/>
      <c r="AV14" s="2150"/>
      <c r="AW14" s="2150"/>
      <c r="AX14" s="2150"/>
      <c r="AY14" s="2150"/>
      <c r="AZ14" s="2150"/>
      <c r="BA14" s="2150"/>
      <c r="BB14" s="2150"/>
      <c r="BC14" s="2150"/>
      <c r="BD14" s="2150"/>
      <c r="BE14" s="2150"/>
      <c r="BF14" s="2150"/>
      <c r="BG14" s="2151"/>
      <c r="BH14" s="15"/>
      <c r="BI14" s="100"/>
      <c r="BJ14" s="101"/>
      <c r="BK14" s="101"/>
      <c r="BL14" s="101"/>
      <c r="BM14" s="102"/>
      <c r="BN14" s="102"/>
      <c r="BO14" s="102"/>
      <c r="BP14" s="101"/>
      <c r="BQ14" s="101"/>
      <c r="BR14" s="101"/>
      <c r="BS14" s="101"/>
      <c r="BT14" s="101"/>
      <c r="BU14" s="101"/>
      <c r="BV14" s="101"/>
      <c r="BW14" s="101"/>
      <c r="BX14" s="101"/>
      <c r="BY14" s="101"/>
      <c r="BZ14" s="101"/>
      <c r="CA14" s="101"/>
      <c r="CB14" s="103"/>
      <c r="CC14" s="101"/>
      <c r="CD14" s="101"/>
      <c r="CE14" s="103"/>
      <c r="CF14" s="103"/>
      <c r="CG14" s="103"/>
      <c r="CH14" s="103"/>
      <c r="CI14" s="101"/>
      <c r="CJ14" s="101"/>
      <c r="CK14" s="103"/>
      <c r="CL14" s="103"/>
      <c r="CM14" s="103"/>
      <c r="CN14" s="71"/>
      <c r="CO14" s="16"/>
      <c r="CP14" s="16"/>
      <c r="CQ14" s="16"/>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6"/>
      <c r="EA14" s="16"/>
      <c r="EB14" s="16"/>
      <c r="EC14" s="16"/>
      <c r="ED14" s="16"/>
      <c r="EE14" s="16"/>
      <c r="EF14" s="16"/>
      <c r="EG14" s="16"/>
      <c r="EH14" s="100"/>
      <c r="EI14" s="100"/>
      <c r="EJ14" s="100"/>
      <c r="EK14" s="100"/>
      <c r="EL14" s="100"/>
      <c r="EM14" s="100"/>
      <c r="EN14" s="100"/>
      <c r="EO14" s="100"/>
      <c r="EP14" s="100"/>
      <c r="EQ14" s="100"/>
      <c r="ER14" s="100"/>
      <c r="ES14" s="100"/>
      <c r="ET14" s="100"/>
      <c r="EU14" s="100"/>
      <c r="EV14" s="100"/>
      <c r="EW14" s="100"/>
      <c r="EX14" s="100"/>
      <c r="EY14" s="100"/>
      <c r="EZ14" s="100"/>
      <c r="FA14" s="100"/>
      <c r="FB14" s="100"/>
      <c r="FC14" s="100"/>
      <c r="FD14" s="100"/>
      <c r="FE14" s="100"/>
      <c r="FF14" s="100"/>
      <c r="FG14" s="100"/>
      <c r="FH14" s="100"/>
      <c r="FI14" s="100"/>
      <c r="FJ14" s="100"/>
      <c r="FK14" s="100"/>
      <c r="FL14" s="100"/>
      <c r="FM14" s="100"/>
      <c r="FN14" s="100"/>
      <c r="FO14" s="100"/>
      <c r="FP14" s="100"/>
      <c r="FQ14" s="100"/>
      <c r="FR14" s="100"/>
      <c r="FS14" s="100"/>
      <c r="FT14" s="100"/>
      <c r="FU14" s="100"/>
      <c r="FV14" s="100"/>
      <c r="FW14" s="100"/>
      <c r="FX14" s="100"/>
      <c r="FY14" s="100"/>
      <c r="FZ14" s="100"/>
      <c r="GA14" s="100"/>
      <c r="GB14" s="100"/>
      <c r="GC14" s="100"/>
      <c r="GD14" s="100"/>
      <c r="GE14" s="100"/>
      <c r="GF14" s="100"/>
      <c r="GG14" s="100"/>
      <c r="GH14" s="100"/>
      <c r="GI14" s="100"/>
      <c r="GJ14" s="100"/>
      <c r="GK14" s="100"/>
      <c r="GL14" s="100"/>
      <c r="GM14" s="100"/>
      <c r="GN14" s="100"/>
      <c r="GO14" s="100"/>
      <c r="GP14" s="100"/>
      <c r="GQ14" s="100"/>
      <c r="GR14" s="100"/>
      <c r="GS14" s="100"/>
      <c r="GT14" s="100"/>
      <c r="GU14" s="100"/>
      <c r="GV14" s="100"/>
      <c r="GW14" s="100"/>
      <c r="GX14" s="100"/>
      <c r="GY14" s="100"/>
      <c r="GZ14" s="100"/>
      <c r="HA14" s="100"/>
      <c r="HB14" s="100"/>
      <c r="HC14" s="100"/>
      <c r="HD14" s="100"/>
      <c r="HE14" s="100"/>
      <c r="HF14" s="100"/>
      <c r="HG14" s="100"/>
      <c r="HH14" s="100"/>
      <c r="HI14" s="100"/>
      <c r="HJ14" s="100"/>
      <c r="HK14" s="100"/>
      <c r="HL14" s="100"/>
      <c r="HM14" s="100"/>
      <c r="HN14" s="100"/>
      <c r="HO14" s="100"/>
      <c r="HP14" s="100"/>
      <c r="HQ14" s="100"/>
      <c r="HR14" s="100"/>
      <c r="HS14" s="100"/>
      <c r="HT14" s="100"/>
      <c r="HU14" s="100"/>
      <c r="HV14" s="100"/>
      <c r="HW14" s="100"/>
      <c r="HX14" s="100"/>
      <c r="HY14" s="100"/>
      <c r="HZ14" s="100"/>
      <c r="IA14" s="100"/>
      <c r="IB14" s="100"/>
      <c r="IC14" s="100"/>
      <c r="ID14" s="100"/>
      <c r="IE14" s="100"/>
      <c r="IF14" s="100"/>
      <c r="IG14" s="100"/>
      <c r="IH14" s="100"/>
      <c r="II14" s="100"/>
      <c r="IJ14" s="100"/>
      <c r="IK14" s="100"/>
      <c r="IL14" s="100"/>
      <c r="IM14" s="100"/>
      <c r="IN14" s="100"/>
      <c r="IO14" s="100"/>
      <c r="IP14" s="100"/>
      <c r="IQ14" s="100"/>
      <c r="IR14" s="100"/>
      <c r="IS14" s="100"/>
      <c r="IT14" s="100"/>
    </row>
    <row r="15" spans="1:254" s="51" customFormat="1" ht="15" customHeight="1" x14ac:dyDescent="0.25">
      <c r="A15" s="13"/>
      <c r="B15" s="2173" t="s">
        <v>283</v>
      </c>
      <c r="C15" s="2154" t="s">
        <v>287</v>
      </c>
      <c r="D15" s="2154" t="s">
        <v>25</v>
      </c>
      <c r="E15" s="2154"/>
      <c r="F15" s="2154"/>
      <c r="G15" s="2154"/>
      <c r="H15" s="2154"/>
      <c r="I15" s="2154"/>
      <c r="J15" s="2154"/>
      <c r="K15" s="2154"/>
      <c r="L15" s="2154"/>
      <c r="M15" s="2154"/>
      <c r="N15" s="2154"/>
      <c r="O15" s="2154"/>
      <c r="P15" s="2154"/>
      <c r="Q15" s="2154"/>
      <c r="R15" s="2154"/>
      <c r="S15" s="2154" t="s">
        <v>193</v>
      </c>
      <c r="T15" s="2154"/>
      <c r="U15" s="2154"/>
      <c r="V15" s="2154"/>
      <c r="W15" s="2154"/>
      <c r="X15" s="2155" t="s">
        <v>201</v>
      </c>
      <c r="Y15" s="2155"/>
      <c r="Z15" s="2155"/>
      <c r="AA15" s="2155"/>
      <c r="AB15" s="2155"/>
      <c r="AC15" s="2155"/>
      <c r="AD15" s="2155"/>
      <c r="AE15" s="2155" t="s">
        <v>200</v>
      </c>
      <c r="AF15" s="2155"/>
      <c r="AG15" s="2155"/>
      <c r="AH15" s="2155"/>
      <c r="AI15" s="2155"/>
      <c r="AJ15" s="2155"/>
      <c r="AK15" s="2155"/>
      <c r="AL15" s="2155" t="s">
        <v>199</v>
      </c>
      <c r="AM15" s="2155"/>
      <c r="AN15" s="2155"/>
      <c r="AO15" s="2155"/>
      <c r="AP15" s="2155"/>
      <c r="AQ15" s="2155"/>
      <c r="AR15" s="2155"/>
      <c r="AS15" s="2155" t="s">
        <v>362</v>
      </c>
      <c r="AT15" s="2155"/>
      <c r="AU15" s="2155"/>
      <c r="AV15" s="2155"/>
      <c r="AW15" s="2155"/>
      <c r="AX15" s="2155"/>
      <c r="AY15" s="2155" t="s">
        <v>198</v>
      </c>
      <c r="AZ15" s="2155"/>
      <c r="BA15" s="2155"/>
      <c r="BB15" s="2155"/>
      <c r="BC15" s="2155"/>
      <c r="BD15" s="2155"/>
      <c r="BE15" s="2155"/>
      <c r="BF15" s="2154" t="s">
        <v>604</v>
      </c>
      <c r="BG15" s="2156" t="s">
        <v>26</v>
      </c>
      <c r="BH15" s="15"/>
      <c r="BI15" s="100"/>
      <c r="BJ15" s="101"/>
      <c r="BK15" s="101"/>
      <c r="BL15" s="101"/>
      <c r="BM15" s="102"/>
      <c r="BN15" s="102"/>
      <c r="BO15" s="102"/>
      <c r="BP15" s="101"/>
      <c r="BQ15" s="101"/>
      <c r="BR15" s="101"/>
      <c r="BS15" s="101"/>
      <c r="BT15" s="101"/>
      <c r="BU15" s="101"/>
      <c r="BV15" s="101"/>
      <c r="BW15" s="101"/>
      <c r="BX15" s="101"/>
      <c r="BY15" s="101"/>
      <c r="BZ15" s="101"/>
      <c r="CA15" s="101"/>
      <c r="CB15" s="103"/>
      <c r="CC15" s="101"/>
      <c r="CD15" s="101"/>
      <c r="CE15" s="103"/>
      <c r="CF15" s="103"/>
      <c r="CG15" s="103"/>
      <c r="CH15" s="103"/>
      <c r="CI15" s="101"/>
      <c r="CJ15" s="101"/>
      <c r="CK15" s="103"/>
      <c r="CL15" s="103"/>
      <c r="CM15" s="103"/>
      <c r="CN15" s="71"/>
      <c r="CO15" s="16"/>
      <c r="CP15" s="16"/>
      <c r="CQ15" s="16"/>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6"/>
      <c r="EA15" s="16"/>
      <c r="EB15" s="16"/>
      <c r="EC15" s="16"/>
      <c r="ED15" s="16"/>
      <c r="EE15" s="16"/>
      <c r="EF15" s="16"/>
      <c r="EG15" s="16"/>
      <c r="EH15" s="100"/>
      <c r="EI15" s="100"/>
      <c r="EJ15" s="100"/>
      <c r="EK15" s="100"/>
      <c r="EL15" s="100"/>
      <c r="EM15" s="100"/>
      <c r="EN15" s="100"/>
      <c r="EO15" s="100"/>
      <c r="EP15" s="100"/>
      <c r="EQ15" s="100"/>
      <c r="ER15" s="100"/>
      <c r="ES15" s="100"/>
      <c r="ET15" s="100"/>
      <c r="EU15" s="100"/>
      <c r="EV15" s="100"/>
      <c r="EW15" s="100"/>
      <c r="EX15" s="100"/>
      <c r="EY15" s="100"/>
      <c r="EZ15" s="100"/>
      <c r="FA15" s="100"/>
      <c r="FB15" s="100"/>
      <c r="FC15" s="100"/>
      <c r="FD15" s="100"/>
      <c r="FE15" s="100"/>
      <c r="FF15" s="100"/>
      <c r="FG15" s="100"/>
      <c r="FH15" s="100"/>
      <c r="FI15" s="100"/>
      <c r="FJ15" s="100"/>
      <c r="FK15" s="100"/>
      <c r="FL15" s="100"/>
      <c r="FM15" s="100"/>
      <c r="FN15" s="100"/>
      <c r="FO15" s="100"/>
      <c r="FP15" s="100"/>
      <c r="FQ15" s="100"/>
      <c r="FR15" s="100"/>
      <c r="FS15" s="100"/>
      <c r="FT15" s="100"/>
      <c r="FU15" s="100"/>
      <c r="FV15" s="100"/>
      <c r="FW15" s="100"/>
      <c r="FX15" s="100"/>
      <c r="FY15" s="100"/>
      <c r="FZ15" s="100"/>
      <c r="GA15" s="100"/>
      <c r="GB15" s="100"/>
      <c r="GC15" s="100"/>
      <c r="GD15" s="100"/>
      <c r="GE15" s="100"/>
      <c r="GF15" s="100"/>
      <c r="GG15" s="100"/>
      <c r="GH15" s="100"/>
      <c r="GI15" s="100"/>
      <c r="GJ15" s="100"/>
      <c r="GK15" s="100"/>
      <c r="GL15" s="100"/>
      <c r="GM15" s="100"/>
      <c r="GN15" s="100"/>
      <c r="GO15" s="100"/>
      <c r="GP15" s="100"/>
      <c r="GQ15" s="100"/>
      <c r="GR15" s="100"/>
      <c r="GS15" s="100"/>
      <c r="GT15" s="100"/>
      <c r="GU15" s="100"/>
      <c r="GV15" s="100"/>
      <c r="GW15" s="100"/>
      <c r="GX15" s="100"/>
      <c r="GY15" s="100"/>
      <c r="GZ15" s="100"/>
      <c r="HA15" s="100"/>
      <c r="HB15" s="100"/>
      <c r="HC15" s="100"/>
      <c r="HD15" s="100"/>
      <c r="HE15" s="100"/>
      <c r="HF15" s="100"/>
      <c r="HG15" s="100"/>
      <c r="HH15" s="100"/>
      <c r="HI15" s="100"/>
      <c r="HJ15" s="100"/>
      <c r="HK15" s="100"/>
      <c r="HL15" s="100"/>
      <c r="HM15" s="100"/>
      <c r="HN15" s="100"/>
      <c r="HO15" s="100"/>
      <c r="HP15" s="100"/>
      <c r="HQ15" s="100"/>
      <c r="HR15" s="100"/>
      <c r="HS15" s="100"/>
      <c r="HT15" s="100"/>
      <c r="HU15" s="100"/>
      <c r="HV15" s="100"/>
      <c r="HW15" s="100"/>
      <c r="HX15" s="100"/>
      <c r="HY15" s="100"/>
      <c r="HZ15" s="100"/>
      <c r="IA15" s="100"/>
      <c r="IB15" s="100"/>
      <c r="IC15" s="100"/>
      <c r="ID15" s="100"/>
      <c r="IE15" s="100"/>
      <c r="IF15" s="100"/>
      <c r="IG15" s="100"/>
      <c r="IH15" s="100"/>
      <c r="II15" s="100"/>
      <c r="IJ15" s="100"/>
      <c r="IK15" s="100"/>
      <c r="IL15" s="100"/>
      <c r="IM15" s="100"/>
      <c r="IN15" s="100"/>
      <c r="IO15" s="100"/>
      <c r="IP15" s="100"/>
      <c r="IQ15" s="100"/>
      <c r="IR15" s="100"/>
      <c r="IS15" s="100"/>
      <c r="IT15" s="100"/>
    </row>
    <row r="16" spans="1:254" s="51" customFormat="1" ht="60" x14ac:dyDescent="0.25">
      <c r="A16" s="13"/>
      <c r="B16" s="2174"/>
      <c r="C16" s="2154"/>
      <c r="D16" s="353" t="s">
        <v>27</v>
      </c>
      <c r="E16" s="353" t="s">
        <v>652</v>
      </c>
      <c r="F16" s="955" t="s">
        <v>29</v>
      </c>
      <c r="G16" s="955" t="s">
        <v>30</v>
      </c>
      <c r="H16" s="955" t="s">
        <v>31</v>
      </c>
      <c r="I16" s="955" t="s">
        <v>32</v>
      </c>
      <c r="J16" s="955" t="s">
        <v>33</v>
      </c>
      <c r="K16" s="955" t="s">
        <v>34</v>
      </c>
      <c r="L16" s="955" t="s">
        <v>35</v>
      </c>
      <c r="M16" s="955" t="s">
        <v>36</v>
      </c>
      <c r="N16" s="955" t="s">
        <v>37</v>
      </c>
      <c r="O16" s="955" t="s">
        <v>38</v>
      </c>
      <c r="P16" s="955" t="s">
        <v>39</v>
      </c>
      <c r="Q16" s="955" t="s">
        <v>40</v>
      </c>
      <c r="R16" s="955" t="s">
        <v>41</v>
      </c>
      <c r="S16" s="955" t="s">
        <v>42</v>
      </c>
      <c r="T16" s="955" t="s">
        <v>43</v>
      </c>
      <c r="U16" s="955" t="s">
        <v>44</v>
      </c>
      <c r="V16" s="351" t="s">
        <v>210</v>
      </c>
      <c r="W16" s="352" t="s">
        <v>193</v>
      </c>
      <c r="X16" s="2146" t="s">
        <v>194</v>
      </c>
      <c r="Y16" s="2146"/>
      <c r="Z16" s="955" t="s">
        <v>202</v>
      </c>
      <c r="AA16" s="353" t="s">
        <v>603</v>
      </c>
      <c r="AB16" s="353" t="s">
        <v>615</v>
      </c>
      <c r="AC16" s="352" t="s">
        <v>203</v>
      </c>
      <c r="AD16" s="353" t="s">
        <v>294</v>
      </c>
      <c r="AE16" s="2146" t="s">
        <v>195</v>
      </c>
      <c r="AF16" s="2146"/>
      <c r="AG16" s="352" t="s">
        <v>204</v>
      </c>
      <c r="AH16" s="354" t="s">
        <v>616</v>
      </c>
      <c r="AI16" s="354" t="s">
        <v>617</v>
      </c>
      <c r="AJ16" s="352" t="s">
        <v>205</v>
      </c>
      <c r="AK16" s="353" t="s">
        <v>294</v>
      </c>
      <c r="AL16" s="2146" t="s">
        <v>196</v>
      </c>
      <c r="AM16" s="2146"/>
      <c r="AN16" s="955" t="s">
        <v>206</v>
      </c>
      <c r="AO16" s="955" t="s">
        <v>618</v>
      </c>
      <c r="AP16" s="955" t="s">
        <v>619</v>
      </c>
      <c r="AQ16" s="352" t="s">
        <v>207</v>
      </c>
      <c r="AR16" s="353" t="s">
        <v>294</v>
      </c>
      <c r="AS16" s="2146" t="s">
        <v>620</v>
      </c>
      <c r="AT16" s="2146"/>
      <c r="AU16" s="352" t="s">
        <v>364</v>
      </c>
      <c r="AV16" s="353" t="s">
        <v>621</v>
      </c>
      <c r="AW16" s="352" t="s">
        <v>363</v>
      </c>
      <c r="AX16" s="353" t="s">
        <v>294</v>
      </c>
      <c r="AY16" s="2146" t="s">
        <v>197</v>
      </c>
      <c r="AZ16" s="2146"/>
      <c r="BA16" s="352" t="s">
        <v>208</v>
      </c>
      <c r="BB16" s="353" t="s">
        <v>622</v>
      </c>
      <c r="BC16" s="353" t="s">
        <v>623</v>
      </c>
      <c r="BD16" s="352" t="s">
        <v>209</v>
      </c>
      <c r="BE16" s="353" t="s">
        <v>294</v>
      </c>
      <c r="BF16" s="2154"/>
      <c r="BG16" s="2156"/>
      <c r="BH16" s="15"/>
      <c r="BI16" s="100"/>
      <c r="BJ16" s="101"/>
      <c r="BK16" s="101"/>
      <c r="BL16" s="101"/>
      <c r="BM16" s="102"/>
      <c r="BN16" s="102"/>
      <c r="BO16" s="102"/>
      <c r="BP16" s="101"/>
      <c r="BQ16" s="101"/>
      <c r="BR16" s="101"/>
      <c r="BS16" s="101"/>
      <c r="BT16" s="101"/>
      <c r="BU16" s="101"/>
      <c r="BV16" s="101"/>
      <c r="BW16" s="101"/>
      <c r="BX16" s="101"/>
      <c r="BY16" s="101"/>
      <c r="BZ16" s="101"/>
      <c r="CA16" s="101"/>
      <c r="CB16" s="103"/>
      <c r="CC16" s="101"/>
      <c r="CD16" s="101"/>
      <c r="CE16" s="103"/>
      <c r="CF16" s="103"/>
      <c r="CG16" s="103"/>
      <c r="CH16" s="103"/>
      <c r="CI16" s="101"/>
      <c r="CJ16" s="101"/>
      <c r="CK16" s="103"/>
      <c r="CL16" s="103"/>
      <c r="CM16" s="103"/>
      <c r="CN16" s="71"/>
      <c r="CO16" s="16"/>
      <c r="CP16" s="16"/>
      <c r="CQ16" s="16"/>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6"/>
      <c r="EA16" s="16"/>
      <c r="EB16" s="16"/>
      <c r="EC16" s="16"/>
      <c r="ED16" s="16"/>
      <c r="EE16" s="16"/>
      <c r="EF16" s="16"/>
      <c r="EG16" s="16"/>
      <c r="EH16" s="100"/>
      <c r="EI16" s="100"/>
      <c r="EJ16" s="100"/>
      <c r="EK16" s="100"/>
      <c r="EL16" s="100"/>
      <c r="EM16" s="100"/>
      <c r="EN16" s="100"/>
      <c r="EO16" s="100"/>
      <c r="EP16" s="100"/>
      <c r="EQ16" s="100"/>
      <c r="ER16" s="100"/>
      <c r="ES16" s="100"/>
      <c r="ET16" s="100"/>
      <c r="EU16" s="100"/>
      <c r="EV16" s="100"/>
      <c r="EW16" s="100"/>
      <c r="EX16" s="100"/>
      <c r="EY16" s="100"/>
      <c r="EZ16" s="100"/>
      <c r="FA16" s="100"/>
      <c r="FB16" s="100"/>
      <c r="FC16" s="100"/>
      <c r="FD16" s="100"/>
      <c r="FE16" s="100"/>
      <c r="FF16" s="100"/>
      <c r="FG16" s="100"/>
      <c r="FH16" s="100"/>
      <c r="FI16" s="100"/>
      <c r="FJ16" s="100"/>
      <c r="FK16" s="100"/>
      <c r="FL16" s="100"/>
      <c r="FM16" s="100"/>
      <c r="FN16" s="100"/>
      <c r="FO16" s="100"/>
      <c r="FP16" s="100"/>
      <c r="FQ16" s="100"/>
      <c r="FR16" s="100"/>
      <c r="FS16" s="100"/>
      <c r="FT16" s="100"/>
      <c r="FU16" s="100"/>
      <c r="FV16" s="100"/>
      <c r="FW16" s="100"/>
      <c r="FX16" s="100"/>
      <c r="FY16" s="100"/>
      <c r="FZ16" s="100"/>
      <c r="GA16" s="100"/>
      <c r="GB16" s="100"/>
      <c r="GC16" s="100"/>
      <c r="GD16" s="100"/>
      <c r="GE16" s="100"/>
      <c r="GF16" s="100"/>
      <c r="GG16" s="100"/>
      <c r="GH16" s="100"/>
      <c r="GI16" s="100"/>
      <c r="GJ16" s="100"/>
      <c r="GK16" s="100"/>
      <c r="GL16" s="100"/>
      <c r="GM16" s="100"/>
      <c r="GN16" s="100"/>
      <c r="GO16" s="100"/>
      <c r="GP16" s="100"/>
      <c r="GQ16" s="100"/>
      <c r="GR16" s="100"/>
      <c r="GS16" s="100"/>
      <c r="GT16" s="100"/>
      <c r="GU16" s="100"/>
      <c r="GV16" s="100"/>
      <c r="GW16" s="100"/>
      <c r="GX16" s="100"/>
      <c r="GY16" s="100"/>
      <c r="GZ16" s="100"/>
      <c r="HA16" s="100"/>
      <c r="HB16" s="100"/>
      <c r="HC16" s="100"/>
      <c r="HD16" s="100"/>
      <c r="HE16" s="100"/>
      <c r="HF16" s="100"/>
      <c r="HG16" s="100"/>
      <c r="HH16" s="100"/>
      <c r="HI16" s="100"/>
      <c r="HJ16" s="100"/>
      <c r="HK16" s="100"/>
      <c r="HL16" s="100"/>
      <c r="HM16" s="100"/>
      <c r="HN16" s="100"/>
      <c r="HO16" s="100"/>
      <c r="HP16" s="100"/>
      <c r="HQ16" s="100"/>
      <c r="HR16" s="100"/>
      <c r="HS16" s="100"/>
      <c r="HT16" s="100"/>
      <c r="HU16" s="100"/>
      <c r="HV16" s="100"/>
      <c r="HW16" s="100"/>
      <c r="HX16" s="100"/>
      <c r="HY16" s="100"/>
      <c r="HZ16" s="100"/>
      <c r="IA16" s="100"/>
      <c r="IB16" s="100"/>
      <c r="IC16" s="100"/>
      <c r="ID16" s="100"/>
      <c r="IE16" s="100"/>
      <c r="IF16" s="100"/>
      <c r="IG16" s="100"/>
      <c r="IH16" s="100"/>
      <c r="II16" s="100"/>
      <c r="IJ16" s="100"/>
      <c r="IK16" s="100"/>
      <c r="IL16" s="100"/>
      <c r="IM16" s="100"/>
      <c r="IN16" s="100"/>
      <c r="IO16" s="100"/>
      <c r="IP16" s="100"/>
      <c r="IQ16" s="100"/>
      <c r="IR16" s="100"/>
      <c r="IS16" s="100"/>
      <c r="IT16" s="100"/>
    </row>
    <row r="17" spans="1:254" s="14" customFormat="1" ht="15" customHeight="1" x14ac:dyDescent="0.25">
      <c r="A17" s="13"/>
      <c r="B17" s="336" t="s">
        <v>396</v>
      </c>
      <c r="C17" s="209" t="s">
        <v>2</v>
      </c>
      <c r="D17" s="355" t="str">
        <f t="shared" ref="D17:D27" si="0">VLOOKUP($C17,$BI$95:$CM$477,2,FALSE)</f>
        <v xml:space="preserve">t </v>
      </c>
      <c r="E17" s="578">
        <v>20529.974099999999</v>
      </c>
      <c r="F17" s="1534"/>
      <c r="G17" s="1534"/>
      <c r="H17" s="1534"/>
      <c r="I17" s="1534"/>
      <c r="J17" s="1534"/>
      <c r="K17" s="1534"/>
      <c r="L17" s="1534"/>
      <c r="M17" s="1534"/>
      <c r="N17" s="1534"/>
      <c r="O17" s="1534"/>
      <c r="P17" s="1534"/>
      <c r="Q17" s="132">
        <f t="shared" ref="Q17:Q27" si="1">SUM(E17:P17)</f>
        <v>20529.974099999999</v>
      </c>
      <c r="R17" s="133">
        <f t="shared" ref="R17:R27" si="2">COUNT(E17:P17)</f>
        <v>1</v>
      </c>
      <c r="S17" s="132">
        <f t="shared" ref="S17:S27" si="3">IF(R17&gt;1,AVERAGE(E17:P17),0)</f>
        <v>0</v>
      </c>
      <c r="T17" s="132">
        <f t="shared" ref="T17:T27" si="4">IF(R17&gt;1,STDEV(E17:P17),0)</f>
        <v>0</v>
      </c>
      <c r="U17" s="132">
        <f t="shared" ref="U17:U27" si="5">IF(R17&gt;1,VLOOKUP($R17,$BI$429:$BJ$441,2,FALSE),0)</f>
        <v>0</v>
      </c>
      <c r="V17" s="1342"/>
      <c r="W17" s="135">
        <f t="shared" ref="W17:W27" si="6">IF(R17&gt;1,1-((S17-((T17*U17)/(SQRT(R17))))/S17),VLOOKUP($C17,$BI$95:$CS$477,34,FALSE))</f>
        <v>0.8</v>
      </c>
      <c r="X17" s="356">
        <f t="shared" ref="X17:X27" si="7">VLOOKUP($C17,$BI$95:$CM$477,3,FALSE)</f>
        <v>2534.8130000000001</v>
      </c>
      <c r="Y17" s="345" t="str">
        <f t="shared" ref="Y17:Y27" si="8">VLOOKUP($C17,$BI$95:$CM$477,4,FALSE)</f>
        <v>kg CO2/t</v>
      </c>
      <c r="Z17" s="346">
        <f t="shared" ref="Z17:Z27" si="9">IF($Q17&gt;0,VLOOKUP($C17,$BI$95:$CM$477,6,FALSE),0)</f>
        <v>2.64E-3</v>
      </c>
      <c r="AA17" s="347">
        <f t="shared" ref="AA17:AA27" si="10">($Q17*X17)/1000</f>
        <v>52039.645238343299</v>
      </c>
      <c r="AB17" s="347">
        <f t="shared" ref="AB17:AB27" si="11">AA17*$BJ$447</f>
        <v>52039.645238343299</v>
      </c>
      <c r="AC17" s="346">
        <f t="shared" ref="AC17:AC27" si="12">IF(AA17&gt;0,SQRT(($W17*$W17)+(Z17*Z17)+($V17*$V17)),0)</f>
        <v>0.8000043559881409</v>
      </c>
      <c r="AD17" s="347">
        <f t="shared" ref="AD17:AD27" si="13">(AB17*AC17)^2</f>
        <v>1733218667.5266266</v>
      </c>
      <c r="AE17" s="357">
        <f t="shared" ref="AE17:AE27" si="14">VLOOKUP($C17,$BI$95:$CM$477,9,FALSE)</f>
        <v>2.87602E-2</v>
      </c>
      <c r="AF17" s="345" t="str">
        <f t="shared" ref="AF17:AF27" si="15">VLOOKUP($C17,$BI$95:$CM$477,10,FALSE)</f>
        <v>kg CH4/t</v>
      </c>
      <c r="AG17" s="346">
        <f t="shared" ref="AG17:AG27" si="16">IF($Q17&gt;0,VLOOKUP($C17,$BI$95:$CM$477,24,FALSE),0)</f>
        <v>0</v>
      </c>
      <c r="AH17" s="358">
        <f t="shared" ref="AH17:AH27" si="17">($Q17*AE17)/1000</f>
        <v>0.59044616111081993</v>
      </c>
      <c r="AI17" s="358">
        <f t="shared" ref="AI17:AI27" si="18">AH17*$BJ$448</f>
        <v>16.532492511102959</v>
      </c>
      <c r="AJ17" s="346">
        <f t="shared" ref="AJ17:AJ27" si="19">IF(AH17&gt;0,SQRT(($W17*$W17)+(AG17*AG17)+($V17*$V17)),0)</f>
        <v>0.8</v>
      </c>
      <c r="AK17" s="347">
        <f t="shared" ref="AK17:AK27" si="20">(AI17*AJ17)^2</f>
        <v>174.92691752299226</v>
      </c>
      <c r="AL17" s="357">
        <f t="shared" ref="AL17:AL27" si="21">VLOOKUP($C17,$BI$95:$CM$477,15,FALSE)</f>
        <v>4.3140400000000002E-2</v>
      </c>
      <c r="AM17" s="345" t="str">
        <f t="shared" ref="AM17:AM27" si="22">VLOOKUP($C17,$BI$95:$CM$477,16,FALSE)</f>
        <v>kg N2O/t</v>
      </c>
      <c r="AN17" s="346">
        <f t="shared" ref="AN17:AN27" si="23">IF($Q17&gt;0,VLOOKUP($C17,$BI$95:$CM$477,30,FALSE),0)</f>
        <v>0</v>
      </c>
      <c r="AO17" s="358">
        <f t="shared" ref="AO17:AO27" si="24">($Q17*AL17)/1000</f>
        <v>0.88567129466363992</v>
      </c>
      <c r="AP17" s="358">
        <f t="shared" ref="AP17:AP27" si="25">AO17*$BJ$449</f>
        <v>234.70289308586459</v>
      </c>
      <c r="AQ17" s="346">
        <f t="shared" ref="AQ17:AQ27" si="26">IF(AO17&gt;0,SQRT(($W17*$W17)+(AN17*AN17)+($V17*$V17)),0)</f>
        <v>0.8</v>
      </c>
      <c r="AR17" s="347">
        <f t="shared" ref="AR17:AR27" si="27">(AP17*AQ17)^2</f>
        <v>35254.686734639865</v>
      </c>
      <c r="AS17" s="344">
        <v>0</v>
      </c>
      <c r="AT17" s="345">
        <v>0</v>
      </c>
      <c r="AU17" s="346">
        <v>0</v>
      </c>
      <c r="AV17" s="358">
        <f t="shared" ref="AV17:AV27" si="28">($Q17*AS17)/1000</f>
        <v>0</v>
      </c>
      <c r="AW17" s="346">
        <f t="shared" ref="AW17:AW27" si="29">IF(AV17&gt;0,SQRT(($W17*$W17)+(AU17*AU17)+($V17*$V17)),0)</f>
        <v>0</v>
      </c>
      <c r="AX17" s="347">
        <f t="shared" ref="AX17:AX27" si="30">(AV17*AW17)^2</f>
        <v>0</v>
      </c>
      <c r="AY17" s="344">
        <v>0</v>
      </c>
      <c r="AZ17" s="345">
        <v>0</v>
      </c>
      <c r="BA17" s="346">
        <v>0</v>
      </c>
      <c r="BB17" s="358">
        <f t="shared" ref="BB17:BB27" si="31">($Q17*AY17)/1000</f>
        <v>0</v>
      </c>
      <c r="BC17" s="358">
        <f t="shared" ref="BC17:BC27" si="32">BB17*$BJ$450</f>
        <v>0</v>
      </c>
      <c r="BD17" s="346">
        <f t="shared" ref="BD17:BD27" si="33">IF(BB17&gt;0,SQRT(($W17*$W17)+(BA17*BA17)+($V17*$V17)),0)</f>
        <v>0</v>
      </c>
      <c r="BE17" s="347">
        <f t="shared" ref="BE17:BE27" si="34">(BC17*BD17)^2</f>
        <v>0</v>
      </c>
      <c r="BF17" s="348">
        <f t="shared" ref="BF17:BF27" si="35">AB17+AI17+AP17+AV17+BC17</f>
        <v>52290.880623940269</v>
      </c>
      <c r="BG17" s="339">
        <f t="shared" ref="BG17:BG27" si="36">IF(BF17&gt;0,SQRT(AD17+AK17+AR17+AX17+BE17)/BF17,0)</f>
        <v>0.79616881348692881</v>
      </c>
      <c r="BH17" s="15">
        <f t="shared" ref="BH17:BH51" si="37">(BF17*BG17)^2</f>
        <v>1733254097.1402791</v>
      </c>
      <c r="BI17" s="100"/>
      <c r="BJ17" s="101"/>
      <c r="BK17" s="101"/>
      <c r="BL17" s="101"/>
      <c r="BM17" s="102"/>
      <c r="BN17" s="102"/>
      <c r="BO17" s="102"/>
      <c r="BP17" s="101"/>
      <c r="BQ17" s="101"/>
      <c r="BR17" s="101"/>
      <c r="BS17" s="101"/>
      <c r="BT17" s="101"/>
      <c r="BU17" s="101"/>
      <c r="BV17" s="101"/>
      <c r="BW17" s="101"/>
      <c r="BX17" s="101"/>
      <c r="BY17" s="101"/>
      <c r="BZ17" s="101"/>
      <c r="CA17" s="101"/>
      <c r="CB17" s="103"/>
      <c r="CC17" s="101"/>
      <c r="CD17" s="101"/>
      <c r="CE17" s="103"/>
      <c r="CF17" s="103"/>
      <c r="CG17" s="103"/>
      <c r="CH17" s="103"/>
      <c r="CI17" s="101"/>
      <c r="CJ17" s="101"/>
      <c r="CK17" s="103"/>
      <c r="CL17" s="103"/>
      <c r="CM17" s="103"/>
      <c r="CN17" s="71"/>
      <c r="CO17" s="16"/>
      <c r="CP17" s="16"/>
      <c r="CQ17" s="16"/>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6"/>
      <c r="EA17" s="16"/>
      <c r="EB17" s="16"/>
      <c r="EC17" s="16"/>
      <c r="ED17" s="16"/>
      <c r="EE17" s="16"/>
      <c r="EF17" s="16"/>
      <c r="EG17" s="16"/>
      <c r="EH17" s="13"/>
      <c r="EI17" s="13"/>
      <c r="EJ17" s="13"/>
      <c r="EK17" s="13"/>
      <c r="EL17" s="13"/>
      <c r="EM17" s="13"/>
      <c r="EN17" s="13"/>
      <c r="EO17" s="13"/>
      <c r="EP17" s="13"/>
      <c r="EQ17" s="13"/>
      <c r="ER17" s="13"/>
      <c r="ES17" s="13"/>
      <c r="ET17" s="13"/>
      <c r="EU17" s="13"/>
      <c r="EV17" s="13"/>
      <c r="EW17" s="13"/>
      <c r="EX17" s="13"/>
      <c r="EY17" s="13"/>
      <c r="EZ17" s="13"/>
      <c r="FA17" s="13"/>
      <c r="FB17" s="13"/>
      <c r="FC17" s="13"/>
      <c r="FD17" s="13"/>
      <c r="FE17" s="13"/>
      <c r="FF17" s="13"/>
      <c r="FG17" s="13"/>
      <c r="FH17" s="13"/>
      <c r="FI17" s="13"/>
      <c r="FJ17" s="13"/>
      <c r="FK17" s="13"/>
      <c r="FL17" s="13"/>
      <c r="FM17" s="13"/>
      <c r="FN17" s="13"/>
      <c r="FO17" s="13"/>
      <c r="FP17" s="13"/>
      <c r="FQ17" s="13"/>
      <c r="FR17" s="13"/>
      <c r="FS17" s="13"/>
      <c r="FT17" s="13"/>
      <c r="FU17" s="13"/>
      <c r="FV17" s="13"/>
      <c r="FW17" s="13"/>
      <c r="FX17" s="13"/>
      <c r="FY17" s="13"/>
      <c r="FZ17" s="13"/>
      <c r="GA17" s="13"/>
      <c r="GB17" s="13"/>
      <c r="GC17" s="13"/>
      <c r="GD17" s="13"/>
      <c r="GE17" s="13"/>
      <c r="GF17" s="13"/>
      <c r="GG17" s="13"/>
      <c r="GH17" s="13"/>
      <c r="GI17" s="13"/>
      <c r="GJ17" s="13"/>
      <c r="GK17" s="13"/>
      <c r="GL17" s="13"/>
      <c r="GM17" s="13"/>
      <c r="GN17" s="13"/>
      <c r="GO17" s="13"/>
      <c r="GP17" s="13"/>
      <c r="GQ17" s="13"/>
      <c r="GR17" s="13"/>
      <c r="GS17" s="13"/>
      <c r="GT17" s="13"/>
      <c r="GU17" s="13"/>
      <c r="GV17" s="13"/>
      <c r="GW17" s="13"/>
      <c r="GX17" s="13"/>
      <c r="GY17" s="13"/>
      <c r="GZ17" s="13"/>
      <c r="HA17" s="13"/>
      <c r="HB17" s="13"/>
      <c r="HC17" s="13"/>
      <c r="HD17" s="13"/>
      <c r="HE17" s="13"/>
      <c r="HF17" s="13"/>
      <c r="HG17" s="13"/>
      <c r="HH17" s="13"/>
      <c r="HI17" s="13"/>
      <c r="HJ17" s="13"/>
      <c r="HK17" s="13"/>
      <c r="HL17" s="13"/>
      <c r="HM17" s="13"/>
      <c r="HN17" s="13"/>
      <c r="HO17" s="13"/>
      <c r="HP17" s="13"/>
      <c r="HQ17" s="13"/>
      <c r="HR17" s="13"/>
      <c r="HS17" s="13"/>
      <c r="HT17" s="13"/>
      <c r="HU17" s="13"/>
      <c r="HV17" s="13"/>
      <c r="HW17" s="13"/>
      <c r="HX17" s="13"/>
      <c r="HY17" s="13"/>
      <c r="HZ17" s="13"/>
      <c r="IA17" s="13"/>
      <c r="IB17" s="13"/>
      <c r="IC17" s="13"/>
      <c r="ID17" s="13"/>
      <c r="IE17" s="13"/>
      <c r="IF17" s="13"/>
      <c r="IG17" s="13"/>
      <c r="IH17" s="13"/>
      <c r="II17" s="13"/>
      <c r="IJ17" s="13"/>
      <c r="IK17" s="13"/>
      <c r="IL17" s="13"/>
      <c r="IM17" s="13"/>
      <c r="IN17" s="13"/>
      <c r="IO17" s="13"/>
      <c r="IP17" s="13"/>
      <c r="IQ17" s="13"/>
      <c r="IR17" s="13"/>
      <c r="IS17" s="13"/>
      <c r="IT17" s="13"/>
    </row>
    <row r="18" spans="1:254" s="14" customFormat="1" x14ac:dyDescent="0.25">
      <c r="A18" s="13"/>
      <c r="B18" s="337" t="s">
        <v>395</v>
      </c>
      <c r="C18" s="209" t="s">
        <v>3</v>
      </c>
      <c r="D18" s="355" t="str">
        <f t="shared" si="0"/>
        <v>t</v>
      </c>
      <c r="E18" s="578">
        <v>293.93009000000001</v>
      </c>
      <c r="F18" s="1534"/>
      <c r="G18" s="1534"/>
      <c r="H18" s="1534"/>
      <c r="I18" s="1534"/>
      <c r="J18" s="1534"/>
      <c r="K18" s="1534"/>
      <c r="L18" s="1534"/>
      <c r="M18" s="1534"/>
      <c r="N18" s="1534"/>
      <c r="O18" s="1534"/>
      <c r="P18" s="1534"/>
      <c r="Q18" s="132">
        <f t="shared" si="1"/>
        <v>293.93009000000001</v>
      </c>
      <c r="R18" s="133">
        <f t="shared" si="2"/>
        <v>1</v>
      </c>
      <c r="S18" s="132">
        <f t="shared" si="3"/>
        <v>0</v>
      </c>
      <c r="T18" s="132">
        <f t="shared" si="4"/>
        <v>0</v>
      </c>
      <c r="U18" s="132">
        <f t="shared" si="5"/>
        <v>0</v>
      </c>
      <c r="V18" s="1342"/>
      <c r="W18" s="135">
        <f t="shared" si="6"/>
        <v>0.8</v>
      </c>
      <c r="X18" s="356">
        <f t="shared" si="7"/>
        <v>0</v>
      </c>
      <c r="Y18" s="345" t="str">
        <f t="shared" si="8"/>
        <v>kg CO2/t</v>
      </c>
      <c r="Z18" s="346">
        <f t="shared" si="9"/>
        <v>4.4099999999999999E-3</v>
      </c>
      <c r="AA18" s="347">
        <f t="shared" si="10"/>
        <v>0</v>
      </c>
      <c r="AB18" s="347">
        <f t="shared" si="11"/>
        <v>0</v>
      </c>
      <c r="AC18" s="346">
        <f t="shared" si="12"/>
        <v>0</v>
      </c>
      <c r="AD18" s="347">
        <f t="shared" si="13"/>
        <v>0</v>
      </c>
      <c r="AE18" s="357">
        <f t="shared" si="14"/>
        <v>0.50980349999999997</v>
      </c>
      <c r="AF18" s="345" t="str">
        <f t="shared" si="15"/>
        <v>kg CH4/t</v>
      </c>
      <c r="AG18" s="346">
        <f t="shared" si="16"/>
        <v>0</v>
      </c>
      <c r="AH18" s="358">
        <f t="shared" si="17"/>
        <v>0.14984658863731498</v>
      </c>
      <c r="AI18" s="358">
        <f t="shared" si="18"/>
        <v>4.1957044818448193</v>
      </c>
      <c r="AJ18" s="346">
        <f t="shared" si="19"/>
        <v>0.8</v>
      </c>
      <c r="AK18" s="347">
        <f t="shared" si="20"/>
        <v>11.266519103342532</v>
      </c>
      <c r="AL18" s="357">
        <f t="shared" si="21"/>
        <v>6.7973800000000001E-2</v>
      </c>
      <c r="AM18" s="345" t="str">
        <f t="shared" si="22"/>
        <v>kg N2O/t</v>
      </c>
      <c r="AN18" s="346">
        <f t="shared" si="23"/>
        <v>0</v>
      </c>
      <c r="AO18" s="358">
        <f t="shared" si="24"/>
        <v>1.9979545151641999E-2</v>
      </c>
      <c r="AP18" s="358">
        <f t="shared" si="25"/>
        <v>5.2945794651851301</v>
      </c>
      <c r="AQ18" s="346">
        <f t="shared" si="26"/>
        <v>0.8</v>
      </c>
      <c r="AR18" s="347">
        <f t="shared" si="27"/>
        <v>17.940845896422442</v>
      </c>
      <c r="AS18" s="344">
        <v>0</v>
      </c>
      <c r="AT18" s="345">
        <v>0</v>
      </c>
      <c r="AU18" s="346">
        <v>0</v>
      </c>
      <c r="AV18" s="358">
        <f t="shared" si="28"/>
        <v>0</v>
      </c>
      <c r="AW18" s="346">
        <f t="shared" si="29"/>
        <v>0</v>
      </c>
      <c r="AX18" s="347">
        <f t="shared" si="30"/>
        <v>0</v>
      </c>
      <c r="AY18" s="344">
        <v>0</v>
      </c>
      <c r="AZ18" s="345">
        <v>0</v>
      </c>
      <c r="BA18" s="346">
        <v>0</v>
      </c>
      <c r="BB18" s="358">
        <f t="shared" si="31"/>
        <v>0</v>
      </c>
      <c r="BC18" s="358">
        <f t="shared" si="32"/>
        <v>0</v>
      </c>
      <c r="BD18" s="346">
        <f t="shared" si="33"/>
        <v>0</v>
      </c>
      <c r="BE18" s="347">
        <f t="shared" si="34"/>
        <v>0</v>
      </c>
      <c r="BF18" s="348">
        <f t="shared" si="35"/>
        <v>9.4902839470299494</v>
      </c>
      <c r="BG18" s="339">
        <f t="shared" si="36"/>
        <v>0.56946492842767882</v>
      </c>
      <c r="BH18" s="15">
        <f t="shared" si="37"/>
        <v>29.20736499976498</v>
      </c>
      <c r="BI18" s="100"/>
      <c r="BJ18" s="101"/>
      <c r="BK18" s="101"/>
      <c r="BL18" s="101"/>
      <c r="BM18" s="102"/>
      <c r="BN18" s="102"/>
      <c r="BO18" s="102"/>
      <c r="BP18" s="101"/>
      <c r="BQ18" s="101"/>
      <c r="BR18" s="101"/>
      <c r="BS18" s="101"/>
      <c r="BT18" s="101"/>
      <c r="BU18" s="101"/>
      <c r="BV18" s="101"/>
      <c r="BW18" s="101"/>
      <c r="BX18" s="101"/>
      <c r="BY18" s="101"/>
      <c r="BZ18" s="101"/>
      <c r="CA18" s="101"/>
      <c r="CB18" s="103"/>
      <c r="CC18" s="101"/>
      <c r="CD18" s="101"/>
      <c r="CE18" s="103"/>
      <c r="CF18" s="103"/>
      <c r="CG18" s="103"/>
      <c r="CH18" s="103"/>
      <c r="CI18" s="101"/>
      <c r="CJ18" s="101"/>
      <c r="CK18" s="103"/>
      <c r="CL18" s="103"/>
      <c r="CM18" s="103"/>
      <c r="CN18" s="71"/>
      <c r="CO18" s="16"/>
      <c r="CP18" s="16"/>
      <c r="CQ18" s="16"/>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6"/>
      <c r="EA18" s="16"/>
      <c r="EB18" s="16"/>
      <c r="EC18" s="16"/>
      <c r="ED18" s="16"/>
      <c r="EE18" s="16"/>
      <c r="EF18" s="16"/>
      <c r="EG18" s="16"/>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c r="FL18" s="13"/>
      <c r="FM18" s="13"/>
      <c r="FN18" s="13"/>
      <c r="FO18" s="13"/>
      <c r="FP18" s="13"/>
      <c r="FQ18" s="13"/>
      <c r="FR18" s="13"/>
      <c r="FS18" s="13"/>
      <c r="FT18" s="13"/>
      <c r="FU18" s="13"/>
      <c r="FV18" s="13"/>
      <c r="FW18" s="13"/>
      <c r="FX18" s="13"/>
      <c r="FY18" s="13"/>
      <c r="FZ18" s="13"/>
      <c r="GA18" s="13"/>
      <c r="GB18" s="13"/>
      <c r="GC18" s="13"/>
      <c r="GD18" s="13"/>
      <c r="GE18" s="13"/>
      <c r="GF18" s="13"/>
      <c r="GG18" s="13"/>
      <c r="GH18" s="13"/>
      <c r="GI18" s="13"/>
      <c r="GJ18" s="13"/>
      <c r="GK18" s="13"/>
      <c r="GL18" s="13"/>
      <c r="GM18" s="13"/>
      <c r="GN18" s="13"/>
      <c r="GO18" s="13"/>
      <c r="GP18" s="13"/>
      <c r="GQ18" s="13"/>
      <c r="GR18" s="13"/>
      <c r="GS18" s="13"/>
      <c r="GT18" s="13"/>
      <c r="GU18" s="13"/>
      <c r="GV18" s="13"/>
      <c r="GW18" s="13"/>
      <c r="GX18" s="13"/>
      <c r="GY18" s="13"/>
      <c r="GZ18" s="13"/>
      <c r="HA18" s="13"/>
      <c r="HB18" s="13"/>
      <c r="HC18" s="13"/>
      <c r="HD18" s="13"/>
      <c r="HE18" s="13"/>
      <c r="HF18" s="13"/>
      <c r="HG18" s="13"/>
      <c r="HH18" s="13"/>
      <c r="HI18" s="13"/>
      <c r="HJ18" s="13"/>
      <c r="HK18" s="13"/>
      <c r="HL18" s="13"/>
      <c r="HM18" s="13"/>
      <c r="HN18" s="13"/>
      <c r="HO18" s="13"/>
      <c r="HP18" s="13"/>
      <c r="HQ18" s="13"/>
      <c r="HR18" s="13"/>
      <c r="HS18" s="13"/>
      <c r="HT18" s="13"/>
      <c r="HU18" s="13"/>
      <c r="HV18" s="13"/>
      <c r="HW18" s="13"/>
      <c r="HX18" s="13"/>
      <c r="HY18" s="13"/>
      <c r="HZ18" s="13"/>
      <c r="IA18" s="13"/>
      <c r="IB18" s="13"/>
      <c r="IC18" s="13"/>
      <c r="ID18" s="13"/>
      <c r="IE18" s="13"/>
      <c r="IF18" s="13"/>
      <c r="IG18" s="13"/>
      <c r="IH18" s="13"/>
      <c r="II18" s="13"/>
      <c r="IJ18" s="13"/>
      <c r="IK18" s="13"/>
      <c r="IL18" s="13"/>
      <c r="IM18" s="13"/>
      <c r="IN18" s="13"/>
      <c r="IO18" s="13"/>
      <c r="IP18" s="13"/>
      <c r="IQ18" s="13"/>
      <c r="IR18" s="13"/>
      <c r="IS18" s="13"/>
      <c r="IT18" s="13"/>
    </row>
    <row r="19" spans="1:254" s="14" customFormat="1" x14ac:dyDescent="0.25">
      <c r="A19" s="13"/>
      <c r="B19" s="337"/>
      <c r="C19" s="209"/>
      <c r="D19" s="355">
        <f t="shared" si="0"/>
        <v>0</v>
      </c>
      <c r="E19" s="578"/>
      <c r="F19" s="1534"/>
      <c r="G19" s="1534"/>
      <c r="H19" s="1534"/>
      <c r="I19" s="1534"/>
      <c r="J19" s="1534"/>
      <c r="K19" s="1534"/>
      <c r="L19" s="1534"/>
      <c r="M19" s="1534"/>
      <c r="N19" s="1534"/>
      <c r="O19" s="1534"/>
      <c r="P19" s="1534"/>
      <c r="Q19" s="132">
        <f t="shared" si="1"/>
        <v>0</v>
      </c>
      <c r="R19" s="133">
        <f t="shared" si="2"/>
        <v>0</v>
      </c>
      <c r="S19" s="132">
        <f t="shared" si="3"/>
        <v>0</v>
      </c>
      <c r="T19" s="132">
        <f t="shared" si="4"/>
        <v>0</v>
      </c>
      <c r="U19" s="132">
        <f t="shared" si="5"/>
        <v>0</v>
      </c>
      <c r="V19" s="1342"/>
      <c r="W19" s="135">
        <f t="shared" si="6"/>
        <v>0</v>
      </c>
      <c r="X19" s="356">
        <f t="shared" si="7"/>
        <v>0</v>
      </c>
      <c r="Y19" s="345">
        <f t="shared" si="8"/>
        <v>0</v>
      </c>
      <c r="Z19" s="346">
        <f t="shared" si="9"/>
        <v>0</v>
      </c>
      <c r="AA19" s="347">
        <f t="shared" si="10"/>
        <v>0</v>
      </c>
      <c r="AB19" s="347">
        <f t="shared" si="11"/>
        <v>0</v>
      </c>
      <c r="AC19" s="346">
        <f t="shared" si="12"/>
        <v>0</v>
      </c>
      <c r="AD19" s="347">
        <f t="shared" si="13"/>
        <v>0</v>
      </c>
      <c r="AE19" s="357">
        <f t="shared" si="14"/>
        <v>0</v>
      </c>
      <c r="AF19" s="345">
        <f t="shared" si="15"/>
        <v>0</v>
      </c>
      <c r="AG19" s="346">
        <f t="shared" si="16"/>
        <v>0</v>
      </c>
      <c r="AH19" s="358">
        <f t="shared" si="17"/>
        <v>0</v>
      </c>
      <c r="AI19" s="358">
        <f t="shared" si="18"/>
        <v>0</v>
      </c>
      <c r="AJ19" s="346">
        <f t="shared" si="19"/>
        <v>0</v>
      </c>
      <c r="AK19" s="347">
        <f t="shared" si="20"/>
        <v>0</v>
      </c>
      <c r="AL19" s="357">
        <f t="shared" si="21"/>
        <v>0</v>
      </c>
      <c r="AM19" s="345">
        <f t="shared" si="22"/>
        <v>0</v>
      </c>
      <c r="AN19" s="346">
        <f t="shared" si="23"/>
        <v>0</v>
      </c>
      <c r="AO19" s="358">
        <f t="shared" si="24"/>
        <v>0</v>
      </c>
      <c r="AP19" s="358">
        <f t="shared" si="25"/>
        <v>0</v>
      </c>
      <c r="AQ19" s="346">
        <f t="shared" si="26"/>
        <v>0</v>
      </c>
      <c r="AR19" s="347">
        <f t="shared" si="27"/>
        <v>0</v>
      </c>
      <c r="AS19" s="344">
        <v>0</v>
      </c>
      <c r="AT19" s="345">
        <v>0</v>
      </c>
      <c r="AU19" s="346">
        <v>0</v>
      </c>
      <c r="AV19" s="358">
        <f t="shared" si="28"/>
        <v>0</v>
      </c>
      <c r="AW19" s="346">
        <f t="shared" si="29"/>
        <v>0</v>
      </c>
      <c r="AX19" s="347">
        <f t="shared" si="30"/>
        <v>0</v>
      </c>
      <c r="AY19" s="344">
        <v>0</v>
      </c>
      <c r="AZ19" s="345">
        <v>0</v>
      </c>
      <c r="BA19" s="346">
        <v>0</v>
      </c>
      <c r="BB19" s="358">
        <f t="shared" si="31"/>
        <v>0</v>
      </c>
      <c r="BC19" s="358">
        <f t="shared" si="32"/>
        <v>0</v>
      </c>
      <c r="BD19" s="346">
        <f t="shared" si="33"/>
        <v>0</v>
      </c>
      <c r="BE19" s="347">
        <f t="shared" si="34"/>
        <v>0</v>
      </c>
      <c r="BF19" s="348">
        <f t="shared" si="35"/>
        <v>0</v>
      </c>
      <c r="BG19" s="339">
        <f t="shared" si="36"/>
        <v>0</v>
      </c>
      <c r="BH19" s="15">
        <f t="shared" si="37"/>
        <v>0</v>
      </c>
      <c r="BI19" s="100"/>
      <c r="BJ19" s="101"/>
      <c r="BK19" s="101"/>
      <c r="BL19" s="101"/>
      <c r="BM19" s="102"/>
      <c r="BN19" s="102"/>
      <c r="BO19" s="102"/>
      <c r="BP19" s="101"/>
      <c r="BQ19" s="101"/>
      <c r="BR19" s="101"/>
      <c r="BS19" s="101"/>
      <c r="BT19" s="101"/>
      <c r="BU19" s="101"/>
      <c r="BV19" s="101"/>
      <c r="BW19" s="101"/>
      <c r="BX19" s="101"/>
      <c r="BY19" s="101"/>
      <c r="BZ19" s="101"/>
      <c r="CA19" s="101"/>
      <c r="CB19" s="103"/>
      <c r="CC19" s="101"/>
      <c r="CD19" s="101"/>
      <c r="CE19" s="103"/>
      <c r="CF19" s="103"/>
      <c r="CG19" s="103"/>
      <c r="CH19" s="103"/>
      <c r="CI19" s="101"/>
      <c r="CJ19" s="101"/>
      <c r="CK19" s="103"/>
      <c r="CL19" s="103"/>
      <c r="CM19" s="103"/>
      <c r="CN19" s="71"/>
      <c r="CO19" s="16"/>
      <c r="CP19" s="16"/>
      <c r="CQ19" s="16"/>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6"/>
      <c r="EA19" s="16"/>
      <c r="EB19" s="16"/>
      <c r="EC19" s="16"/>
      <c r="ED19" s="16"/>
      <c r="EE19" s="16"/>
      <c r="EF19" s="16"/>
      <c r="EG19" s="16"/>
      <c r="EH19" s="13"/>
      <c r="EI19" s="13"/>
      <c r="EJ19" s="13"/>
      <c r="EK19" s="13"/>
      <c r="EL19" s="13"/>
      <c r="EM19" s="13"/>
      <c r="EN19" s="13"/>
      <c r="EO19" s="13"/>
      <c r="EP19" s="13"/>
      <c r="EQ19" s="13"/>
      <c r="ER19" s="13"/>
      <c r="ES19" s="13"/>
      <c r="ET19" s="13"/>
      <c r="EU19" s="13"/>
      <c r="EV19" s="13"/>
      <c r="EW19" s="13"/>
      <c r="EX19" s="13"/>
      <c r="EY19" s="13"/>
      <c r="EZ19" s="13"/>
      <c r="FA19" s="13"/>
      <c r="FB19" s="13"/>
      <c r="FC19" s="13"/>
      <c r="FD19" s="13"/>
      <c r="FE19" s="13"/>
      <c r="FF19" s="13"/>
      <c r="FG19" s="13"/>
      <c r="FH19" s="13"/>
      <c r="FI19" s="13"/>
      <c r="FJ19" s="13"/>
      <c r="FK19" s="13"/>
      <c r="FL19" s="13"/>
      <c r="FM19" s="13"/>
      <c r="FN19" s="13"/>
      <c r="FO19" s="13"/>
      <c r="FP19" s="13"/>
      <c r="FQ19" s="13"/>
      <c r="FR19" s="13"/>
      <c r="FS19" s="13"/>
      <c r="FT19" s="13"/>
      <c r="FU19" s="13"/>
      <c r="FV19" s="13"/>
      <c r="FW19" s="13"/>
      <c r="FX19" s="13"/>
      <c r="FY19" s="13"/>
      <c r="FZ19" s="13"/>
      <c r="GA19" s="13"/>
      <c r="GB19" s="13"/>
      <c r="GC19" s="13"/>
      <c r="GD19" s="13"/>
      <c r="GE19" s="13"/>
      <c r="GF19" s="13"/>
      <c r="GG19" s="13"/>
      <c r="GH19" s="13"/>
      <c r="GI19" s="13"/>
      <c r="GJ19" s="13"/>
      <c r="GK19" s="13"/>
      <c r="GL19" s="13"/>
      <c r="GM19" s="13"/>
      <c r="GN19" s="13"/>
      <c r="GO19" s="13"/>
      <c r="GP19" s="13"/>
      <c r="GQ19" s="13"/>
      <c r="GR19" s="13"/>
      <c r="GS19" s="13"/>
      <c r="GT19" s="13"/>
      <c r="GU19" s="13"/>
      <c r="GV19" s="13"/>
      <c r="GW19" s="13"/>
      <c r="GX19" s="13"/>
      <c r="GY19" s="13"/>
      <c r="GZ19" s="13"/>
      <c r="HA19" s="13"/>
      <c r="HB19" s="13"/>
      <c r="HC19" s="13"/>
      <c r="HD19" s="13"/>
      <c r="HE19" s="13"/>
      <c r="HF19" s="13"/>
      <c r="HG19" s="13"/>
      <c r="HH19" s="13"/>
      <c r="HI19" s="13"/>
      <c r="HJ19" s="13"/>
      <c r="HK19" s="13"/>
      <c r="HL19" s="13"/>
      <c r="HM19" s="13"/>
      <c r="HN19" s="13"/>
      <c r="HO19" s="13"/>
      <c r="HP19" s="13"/>
      <c r="HQ19" s="13"/>
      <c r="HR19" s="13"/>
      <c r="HS19" s="13"/>
      <c r="HT19" s="13"/>
      <c r="HU19" s="13"/>
      <c r="HV19" s="13"/>
      <c r="HW19" s="13"/>
      <c r="HX19" s="13"/>
      <c r="HY19" s="13"/>
      <c r="HZ19" s="13"/>
      <c r="IA19" s="13"/>
      <c r="IB19" s="13"/>
      <c r="IC19" s="13"/>
      <c r="ID19" s="13"/>
      <c r="IE19" s="13"/>
      <c r="IF19" s="13"/>
      <c r="IG19" s="13"/>
      <c r="IH19" s="13"/>
      <c r="II19" s="13"/>
      <c r="IJ19" s="13"/>
      <c r="IK19" s="13"/>
      <c r="IL19" s="13"/>
      <c r="IM19" s="13"/>
      <c r="IN19" s="13"/>
      <c r="IO19" s="13"/>
      <c r="IP19" s="13"/>
      <c r="IQ19" s="13"/>
      <c r="IR19" s="13"/>
      <c r="IS19" s="13"/>
      <c r="IT19" s="13"/>
    </row>
    <row r="20" spans="1:254" s="14" customFormat="1" x14ac:dyDescent="0.25">
      <c r="A20" s="13"/>
      <c r="B20" s="338"/>
      <c r="C20" s="209"/>
      <c r="D20" s="355">
        <f t="shared" si="0"/>
        <v>0</v>
      </c>
      <c r="E20" s="578"/>
      <c r="F20" s="1534"/>
      <c r="G20" s="1534"/>
      <c r="H20" s="1534"/>
      <c r="I20" s="1534"/>
      <c r="J20" s="1534"/>
      <c r="K20" s="1534"/>
      <c r="L20" s="1534"/>
      <c r="M20" s="1534"/>
      <c r="N20" s="1534"/>
      <c r="O20" s="1534"/>
      <c r="P20" s="1534"/>
      <c r="Q20" s="132">
        <f t="shared" si="1"/>
        <v>0</v>
      </c>
      <c r="R20" s="133">
        <f t="shared" si="2"/>
        <v>0</v>
      </c>
      <c r="S20" s="132">
        <f t="shared" si="3"/>
        <v>0</v>
      </c>
      <c r="T20" s="132">
        <f t="shared" si="4"/>
        <v>0</v>
      </c>
      <c r="U20" s="132">
        <f t="shared" si="5"/>
        <v>0</v>
      </c>
      <c r="V20" s="1342"/>
      <c r="W20" s="135">
        <f t="shared" si="6"/>
        <v>0</v>
      </c>
      <c r="X20" s="356">
        <f t="shared" si="7"/>
        <v>0</v>
      </c>
      <c r="Y20" s="345">
        <f t="shared" si="8"/>
        <v>0</v>
      </c>
      <c r="Z20" s="346">
        <f t="shared" si="9"/>
        <v>0</v>
      </c>
      <c r="AA20" s="347">
        <f t="shared" si="10"/>
        <v>0</v>
      </c>
      <c r="AB20" s="347">
        <f t="shared" si="11"/>
        <v>0</v>
      </c>
      <c r="AC20" s="346">
        <f t="shared" si="12"/>
        <v>0</v>
      </c>
      <c r="AD20" s="347">
        <f t="shared" si="13"/>
        <v>0</v>
      </c>
      <c r="AE20" s="357">
        <f t="shared" si="14"/>
        <v>0</v>
      </c>
      <c r="AF20" s="345">
        <f t="shared" si="15"/>
        <v>0</v>
      </c>
      <c r="AG20" s="346">
        <f t="shared" si="16"/>
        <v>0</v>
      </c>
      <c r="AH20" s="358">
        <f t="shared" si="17"/>
        <v>0</v>
      </c>
      <c r="AI20" s="358">
        <f t="shared" si="18"/>
        <v>0</v>
      </c>
      <c r="AJ20" s="346">
        <f t="shared" si="19"/>
        <v>0</v>
      </c>
      <c r="AK20" s="347">
        <f t="shared" si="20"/>
        <v>0</v>
      </c>
      <c r="AL20" s="357">
        <f t="shared" si="21"/>
        <v>0</v>
      </c>
      <c r="AM20" s="345">
        <f t="shared" si="22"/>
        <v>0</v>
      </c>
      <c r="AN20" s="346">
        <f t="shared" si="23"/>
        <v>0</v>
      </c>
      <c r="AO20" s="358">
        <f t="shared" si="24"/>
        <v>0</v>
      </c>
      <c r="AP20" s="358">
        <f t="shared" si="25"/>
        <v>0</v>
      </c>
      <c r="AQ20" s="346">
        <f t="shared" si="26"/>
        <v>0</v>
      </c>
      <c r="AR20" s="347">
        <f t="shared" si="27"/>
        <v>0</v>
      </c>
      <c r="AS20" s="344">
        <v>0</v>
      </c>
      <c r="AT20" s="345">
        <v>0</v>
      </c>
      <c r="AU20" s="346">
        <v>0</v>
      </c>
      <c r="AV20" s="358">
        <f t="shared" si="28"/>
        <v>0</v>
      </c>
      <c r="AW20" s="346">
        <f t="shared" si="29"/>
        <v>0</v>
      </c>
      <c r="AX20" s="347">
        <f t="shared" si="30"/>
        <v>0</v>
      </c>
      <c r="AY20" s="344">
        <v>0</v>
      </c>
      <c r="AZ20" s="345">
        <v>0</v>
      </c>
      <c r="BA20" s="346">
        <v>0</v>
      </c>
      <c r="BB20" s="358">
        <f t="shared" si="31"/>
        <v>0</v>
      </c>
      <c r="BC20" s="358">
        <f t="shared" si="32"/>
        <v>0</v>
      </c>
      <c r="BD20" s="346">
        <f t="shared" si="33"/>
        <v>0</v>
      </c>
      <c r="BE20" s="347">
        <f t="shared" si="34"/>
        <v>0</v>
      </c>
      <c r="BF20" s="348">
        <f t="shared" si="35"/>
        <v>0</v>
      </c>
      <c r="BG20" s="339">
        <f t="shared" si="36"/>
        <v>0</v>
      </c>
      <c r="BH20" s="15">
        <f t="shared" si="37"/>
        <v>0</v>
      </c>
      <c r="BI20" s="100"/>
      <c r="BJ20" s="101"/>
      <c r="BK20" s="101"/>
      <c r="BL20" s="101"/>
      <c r="BM20" s="102"/>
      <c r="BN20" s="102"/>
      <c r="BO20" s="102"/>
      <c r="BP20" s="101"/>
      <c r="BQ20" s="101"/>
      <c r="BR20" s="101"/>
      <c r="BS20" s="101"/>
      <c r="BT20" s="101"/>
      <c r="BU20" s="101"/>
      <c r="BV20" s="101"/>
      <c r="BW20" s="101"/>
      <c r="BX20" s="101"/>
      <c r="BY20" s="101"/>
      <c r="BZ20" s="101"/>
      <c r="CA20" s="101"/>
      <c r="CB20" s="103"/>
      <c r="CC20" s="101"/>
      <c r="CD20" s="101"/>
      <c r="CE20" s="103"/>
      <c r="CF20" s="103"/>
      <c r="CG20" s="103"/>
      <c r="CH20" s="103"/>
      <c r="CI20" s="101"/>
      <c r="CJ20" s="101"/>
      <c r="CK20" s="103"/>
      <c r="CL20" s="103"/>
      <c r="CM20" s="103"/>
      <c r="CN20" s="71"/>
      <c r="CO20" s="16"/>
      <c r="CP20" s="16"/>
      <c r="CQ20" s="16"/>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6"/>
      <c r="EA20" s="16"/>
      <c r="EB20" s="16"/>
      <c r="EC20" s="16"/>
      <c r="ED20" s="16"/>
      <c r="EE20" s="16"/>
      <c r="EF20" s="16"/>
      <c r="EG20" s="16"/>
      <c r="EH20" s="13"/>
      <c r="EI20" s="13"/>
      <c r="EJ20" s="13"/>
      <c r="EK20" s="13"/>
      <c r="EL20" s="13"/>
      <c r="EM20" s="13"/>
      <c r="EN20" s="13"/>
      <c r="EO20" s="13"/>
      <c r="EP20" s="13"/>
      <c r="EQ20" s="13"/>
      <c r="ER20" s="13"/>
      <c r="ES20" s="13"/>
      <c r="ET20" s="13"/>
      <c r="EU20" s="13"/>
      <c r="EV20" s="13"/>
      <c r="EW20" s="13"/>
      <c r="EX20" s="13"/>
      <c r="EY20" s="13"/>
      <c r="EZ20" s="13"/>
      <c r="FA20" s="13"/>
      <c r="FB20" s="13"/>
      <c r="FC20" s="13"/>
      <c r="FD20" s="13"/>
      <c r="FE20" s="13"/>
      <c r="FF20" s="13"/>
      <c r="FG20" s="13"/>
      <c r="FH20" s="13"/>
      <c r="FI20" s="13"/>
      <c r="FJ20" s="13"/>
      <c r="FK20" s="13"/>
      <c r="FL20" s="13"/>
      <c r="FM20" s="13"/>
      <c r="FN20" s="13"/>
      <c r="FO20" s="13"/>
      <c r="FP20" s="13"/>
      <c r="FQ20" s="13"/>
      <c r="FR20" s="13"/>
      <c r="FS20" s="13"/>
      <c r="FT20" s="13"/>
      <c r="FU20" s="13"/>
      <c r="FV20" s="13"/>
      <c r="FW20" s="13"/>
      <c r="FX20" s="13"/>
      <c r="FY20" s="13"/>
      <c r="FZ20" s="13"/>
      <c r="GA20" s="13"/>
      <c r="GB20" s="13"/>
      <c r="GC20" s="13"/>
      <c r="GD20" s="13"/>
      <c r="GE20" s="13"/>
      <c r="GF20" s="13"/>
      <c r="GG20" s="13"/>
      <c r="GH20" s="13"/>
      <c r="GI20" s="13"/>
      <c r="GJ20" s="13"/>
      <c r="GK20" s="13"/>
      <c r="GL20" s="13"/>
      <c r="GM20" s="13"/>
      <c r="GN20" s="13"/>
      <c r="GO20" s="13"/>
      <c r="GP20" s="13"/>
      <c r="GQ20" s="13"/>
      <c r="GR20" s="13"/>
      <c r="GS20" s="13"/>
      <c r="GT20" s="13"/>
      <c r="GU20" s="13"/>
      <c r="GV20" s="13"/>
      <c r="GW20" s="13"/>
      <c r="GX20" s="13"/>
      <c r="GY20" s="13"/>
      <c r="GZ20" s="13"/>
      <c r="HA20" s="13"/>
      <c r="HB20" s="13"/>
      <c r="HC20" s="13"/>
      <c r="HD20" s="13"/>
      <c r="HE20" s="13"/>
      <c r="HF20" s="13"/>
      <c r="HG20" s="13"/>
      <c r="HH20" s="13"/>
      <c r="HI20" s="13"/>
      <c r="HJ20" s="13"/>
      <c r="HK20" s="13"/>
      <c r="HL20" s="13"/>
      <c r="HM20" s="13"/>
      <c r="HN20" s="13"/>
      <c r="HO20" s="13"/>
      <c r="HP20" s="13"/>
      <c r="HQ20" s="13"/>
      <c r="HR20" s="13"/>
      <c r="HS20" s="13"/>
      <c r="HT20" s="13"/>
      <c r="HU20" s="13"/>
      <c r="HV20" s="13"/>
      <c r="HW20" s="13"/>
      <c r="HX20" s="13"/>
      <c r="HY20" s="13"/>
      <c r="HZ20" s="13"/>
      <c r="IA20" s="13"/>
      <c r="IB20" s="13"/>
      <c r="IC20" s="13"/>
      <c r="ID20" s="13"/>
      <c r="IE20" s="13"/>
      <c r="IF20" s="13"/>
      <c r="IG20" s="13"/>
      <c r="IH20" s="13"/>
      <c r="II20" s="13"/>
      <c r="IJ20" s="13"/>
      <c r="IK20" s="13"/>
      <c r="IL20" s="13"/>
      <c r="IM20" s="13"/>
      <c r="IN20" s="13"/>
      <c r="IO20" s="13"/>
      <c r="IP20" s="13"/>
      <c r="IQ20" s="13"/>
      <c r="IR20" s="13"/>
      <c r="IS20" s="13"/>
      <c r="IT20" s="13"/>
    </row>
    <row r="21" spans="1:254" s="14" customFormat="1" ht="15" customHeight="1" x14ac:dyDescent="0.25">
      <c r="A21" s="13"/>
      <c r="B21" s="336" t="s">
        <v>401</v>
      </c>
      <c r="C21" s="209" t="s">
        <v>562</v>
      </c>
      <c r="D21" s="355" t="str">
        <f t="shared" si="0"/>
        <v>Gal</v>
      </c>
      <c r="E21" s="578">
        <v>144057.82500000001</v>
      </c>
      <c r="F21" s="1547"/>
      <c r="G21" s="1534"/>
      <c r="H21" s="1534"/>
      <c r="I21" s="1534"/>
      <c r="J21" s="1534"/>
      <c r="K21" s="1534"/>
      <c r="L21" s="1534"/>
      <c r="M21" s="1534"/>
      <c r="N21" s="1534"/>
      <c r="O21" s="1534"/>
      <c r="P21" s="1534"/>
      <c r="Q21" s="132">
        <f t="shared" si="1"/>
        <v>144057.82500000001</v>
      </c>
      <c r="R21" s="133">
        <f t="shared" si="2"/>
        <v>1</v>
      </c>
      <c r="S21" s="132">
        <f t="shared" si="3"/>
        <v>0</v>
      </c>
      <c r="T21" s="132">
        <f t="shared" si="4"/>
        <v>0</v>
      </c>
      <c r="U21" s="132">
        <f t="shared" si="5"/>
        <v>0</v>
      </c>
      <c r="V21" s="1342"/>
      <c r="W21" s="135">
        <f t="shared" si="6"/>
        <v>0.17499999999999999</v>
      </c>
      <c r="X21" s="356">
        <f t="shared" si="7"/>
        <v>10.148999999999999</v>
      </c>
      <c r="Y21" s="345" t="str">
        <f t="shared" si="8"/>
        <v>kg CO2/gal</v>
      </c>
      <c r="Z21" s="346">
        <f t="shared" si="9"/>
        <v>2.0499999999999997E-3</v>
      </c>
      <c r="AA21" s="359">
        <f t="shared" si="10"/>
        <v>1462.0428659250001</v>
      </c>
      <c r="AB21" s="347">
        <f t="shared" si="11"/>
        <v>1462.0428659250001</v>
      </c>
      <c r="AC21" s="346">
        <f t="shared" si="12"/>
        <v>0.1750120067309669</v>
      </c>
      <c r="AD21" s="347">
        <f t="shared" si="13"/>
        <v>65472.044227850936</v>
      </c>
      <c r="AE21" s="360">
        <f t="shared" si="14"/>
        <v>1.0000000000000001E-5</v>
      </c>
      <c r="AF21" s="345" t="str">
        <f t="shared" si="15"/>
        <v>kg CH4/gal</v>
      </c>
      <c r="AG21" s="346">
        <f t="shared" si="16"/>
        <v>9.5000000000000001E-2</v>
      </c>
      <c r="AH21" s="358">
        <f t="shared" si="17"/>
        <v>1.4405782500000002E-3</v>
      </c>
      <c r="AI21" s="358">
        <f t="shared" si="18"/>
        <v>4.0336191000000007E-2</v>
      </c>
      <c r="AJ21" s="346">
        <f t="shared" si="19"/>
        <v>0.19912307751739877</v>
      </c>
      <c r="AK21" s="347">
        <f t="shared" si="20"/>
        <v>6.4510879269003287E-5</v>
      </c>
      <c r="AL21" s="357">
        <f t="shared" si="21"/>
        <v>6.0000000000000002E-6</v>
      </c>
      <c r="AM21" s="345" t="str">
        <f t="shared" si="22"/>
        <v>kg N2O/gal</v>
      </c>
      <c r="AN21" s="346">
        <f t="shared" si="23"/>
        <v>0.12</v>
      </c>
      <c r="AO21" s="361">
        <f t="shared" si="24"/>
        <v>8.643469500000001E-4</v>
      </c>
      <c r="AP21" s="358">
        <f t="shared" si="25"/>
        <v>0.22905194175000002</v>
      </c>
      <c r="AQ21" s="346">
        <f t="shared" si="26"/>
        <v>0.21219095173922944</v>
      </c>
      <c r="AR21" s="347">
        <f t="shared" si="27"/>
        <v>2.3622272606755291E-3</v>
      </c>
      <c r="AS21" s="344">
        <v>0</v>
      </c>
      <c r="AT21" s="345">
        <v>0</v>
      </c>
      <c r="AU21" s="346">
        <v>0</v>
      </c>
      <c r="AV21" s="358">
        <f t="shared" si="28"/>
        <v>0</v>
      </c>
      <c r="AW21" s="346">
        <f t="shared" si="29"/>
        <v>0</v>
      </c>
      <c r="AX21" s="347">
        <f t="shared" si="30"/>
        <v>0</v>
      </c>
      <c r="AY21" s="344">
        <v>0</v>
      </c>
      <c r="AZ21" s="345">
        <v>0</v>
      </c>
      <c r="BA21" s="346">
        <v>0</v>
      </c>
      <c r="BB21" s="358">
        <f t="shared" si="31"/>
        <v>0</v>
      </c>
      <c r="BC21" s="358">
        <f t="shared" si="32"/>
        <v>0</v>
      </c>
      <c r="BD21" s="346">
        <f t="shared" si="33"/>
        <v>0</v>
      </c>
      <c r="BE21" s="347">
        <f t="shared" si="34"/>
        <v>0</v>
      </c>
      <c r="BF21" s="348">
        <f t="shared" si="35"/>
        <v>1462.3122540577501</v>
      </c>
      <c r="BG21" s="339">
        <f t="shared" si="36"/>
        <v>0.17497976914591354</v>
      </c>
      <c r="BH21" s="15">
        <f t="shared" si="37"/>
        <v>65472.046654589096</v>
      </c>
      <c r="BI21" s="100"/>
      <c r="BJ21" s="101"/>
      <c r="BK21" s="101"/>
      <c r="BL21" s="101"/>
      <c r="BM21" s="102"/>
      <c r="BN21" s="102"/>
      <c r="BO21" s="102"/>
      <c r="BP21" s="101"/>
      <c r="BQ21" s="101"/>
      <c r="BR21" s="101"/>
      <c r="BS21" s="101"/>
      <c r="BT21" s="101"/>
      <c r="BU21" s="101"/>
      <c r="BV21" s="101"/>
      <c r="BW21" s="101"/>
      <c r="BX21" s="101"/>
      <c r="BY21" s="101"/>
      <c r="BZ21" s="101"/>
      <c r="CA21" s="101"/>
      <c r="CB21" s="103"/>
      <c r="CC21" s="101"/>
      <c r="CD21" s="101"/>
      <c r="CE21" s="103"/>
      <c r="CF21" s="103"/>
      <c r="CG21" s="103"/>
      <c r="CH21" s="103"/>
      <c r="CI21" s="101"/>
      <c r="CJ21" s="101"/>
      <c r="CK21" s="103"/>
      <c r="CL21" s="103"/>
      <c r="CM21" s="103"/>
      <c r="CN21" s="71"/>
      <c r="CO21" s="16"/>
      <c r="CP21" s="16"/>
      <c r="CQ21" s="16"/>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6"/>
      <c r="EA21" s="16"/>
      <c r="EB21" s="16"/>
      <c r="EC21" s="16"/>
      <c r="ED21" s="16"/>
      <c r="EE21" s="16"/>
      <c r="EF21" s="16"/>
      <c r="EG21" s="16"/>
      <c r="EH21" s="13"/>
      <c r="EI21" s="13"/>
      <c r="EJ21" s="13"/>
      <c r="EK21" s="13"/>
      <c r="EL21" s="13"/>
      <c r="EM21" s="13"/>
      <c r="EN21" s="13"/>
      <c r="EO21" s="13"/>
      <c r="EP21" s="13"/>
      <c r="EQ21" s="13"/>
      <c r="ER21" s="13"/>
      <c r="ES21" s="13"/>
      <c r="ET21" s="13"/>
      <c r="EU21" s="13"/>
      <c r="EV21" s="13"/>
      <c r="EW21" s="13"/>
      <c r="EX21" s="13"/>
      <c r="EY21" s="13"/>
      <c r="EZ21" s="13"/>
      <c r="FA21" s="13"/>
      <c r="FB21" s="13"/>
      <c r="FC21" s="13"/>
      <c r="FD21" s="13"/>
      <c r="FE21" s="13"/>
      <c r="FF21" s="13"/>
      <c r="FG21" s="13"/>
      <c r="FH21" s="13"/>
      <c r="FI21" s="13"/>
      <c r="FJ21" s="13"/>
      <c r="FK21" s="13"/>
      <c r="FL21" s="13"/>
      <c r="FM21" s="13"/>
      <c r="FN21" s="13"/>
      <c r="FO21" s="13"/>
      <c r="FP21" s="13"/>
      <c r="FQ21" s="13"/>
      <c r="FR21" s="13"/>
      <c r="FS21" s="13"/>
      <c r="FT21" s="13"/>
      <c r="FU21" s="13"/>
      <c r="FV21" s="13"/>
      <c r="FW21" s="13"/>
      <c r="FX21" s="13"/>
      <c r="FY21" s="13"/>
      <c r="FZ21" s="13"/>
      <c r="GA21" s="13"/>
      <c r="GB21" s="13"/>
      <c r="GC21" s="13"/>
      <c r="GD21" s="13"/>
      <c r="GE21" s="13"/>
      <c r="GF21" s="13"/>
      <c r="GG21" s="13"/>
      <c r="GH21" s="13"/>
      <c r="GI21" s="13"/>
      <c r="GJ21" s="13"/>
      <c r="GK21" s="13"/>
      <c r="GL21" s="13"/>
      <c r="GM21" s="13"/>
      <c r="GN21" s="13"/>
      <c r="GO21" s="13"/>
      <c r="GP21" s="13"/>
      <c r="GQ21" s="13"/>
      <c r="GR21" s="13"/>
      <c r="GS21" s="13"/>
      <c r="GT21" s="13"/>
      <c r="GU21" s="13"/>
      <c r="GV21" s="13"/>
      <c r="GW21" s="13"/>
      <c r="GX21" s="13"/>
      <c r="GY21" s="13"/>
      <c r="GZ21" s="13"/>
      <c r="HA21" s="13"/>
      <c r="HB21" s="13"/>
      <c r="HC21" s="13"/>
      <c r="HD21" s="13"/>
      <c r="HE21" s="13"/>
      <c r="HF21" s="13"/>
      <c r="HG21" s="13"/>
      <c r="HH21" s="13"/>
      <c r="HI21" s="13"/>
      <c r="HJ21" s="13"/>
      <c r="HK21" s="13"/>
      <c r="HL21" s="13"/>
      <c r="HM21" s="13"/>
      <c r="HN21" s="13"/>
      <c r="HO21" s="13"/>
      <c r="HP21" s="13"/>
      <c r="HQ21" s="13"/>
      <c r="HR21" s="13"/>
      <c r="HS21" s="13"/>
      <c r="HT21" s="13"/>
      <c r="HU21" s="13"/>
      <c r="HV21" s="13"/>
      <c r="HW21" s="13"/>
      <c r="HX21" s="13"/>
      <c r="HY21" s="13"/>
      <c r="HZ21" s="13"/>
      <c r="IA21" s="13"/>
      <c r="IB21" s="13"/>
      <c r="IC21" s="13"/>
      <c r="ID21" s="13"/>
      <c r="IE21" s="13"/>
      <c r="IF21" s="13"/>
      <c r="IG21" s="13"/>
      <c r="IH21" s="13"/>
      <c r="II21" s="13"/>
      <c r="IJ21" s="13"/>
      <c r="IK21" s="13"/>
      <c r="IL21" s="13"/>
      <c r="IM21" s="13"/>
      <c r="IN21" s="13"/>
      <c r="IO21" s="13"/>
      <c r="IP21" s="13"/>
      <c r="IQ21" s="13"/>
      <c r="IR21" s="13"/>
      <c r="IS21" s="13"/>
      <c r="IT21" s="13"/>
    </row>
    <row r="22" spans="1:254" s="14" customFormat="1" x14ac:dyDescent="0.25">
      <c r="A22" s="13"/>
      <c r="B22" s="337" t="s">
        <v>395</v>
      </c>
      <c r="C22" s="209"/>
      <c r="D22" s="355">
        <f t="shared" si="0"/>
        <v>0</v>
      </c>
      <c r="E22" s="578"/>
      <c r="F22" s="1534"/>
      <c r="G22" s="1534"/>
      <c r="H22" s="1534"/>
      <c r="I22" s="1534"/>
      <c r="J22" s="1534"/>
      <c r="K22" s="1534"/>
      <c r="L22" s="1534"/>
      <c r="M22" s="1534"/>
      <c r="N22" s="1534"/>
      <c r="O22" s="1534"/>
      <c r="P22" s="1534"/>
      <c r="Q22" s="132">
        <f>SUM(E22:P22)</f>
        <v>0</v>
      </c>
      <c r="R22" s="133">
        <f>COUNT(E22:P22)</f>
        <v>0</v>
      </c>
      <c r="S22" s="132">
        <f>IF(R22&gt;1,AVERAGE(E22:P22),0)</f>
        <v>0</v>
      </c>
      <c r="T22" s="132">
        <f>IF(R22&gt;1,STDEV(E22:P22),0)</f>
        <v>0</v>
      </c>
      <c r="U22" s="132">
        <f t="shared" si="5"/>
        <v>0</v>
      </c>
      <c r="V22" s="1342"/>
      <c r="W22" s="135">
        <f t="shared" si="6"/>
        <v>0</v>
      </c>
      <c r="X22" s="356">
        <f t="shared" si="7"/>
        <v>0</v>
      </c>
      <c r="Y22" s="345">
        <f t="shared" si="8"/>
        <v>0</v>
      </c>
      <c r="Z22" s="346">
        <f t="shared" si="9"/>
        <v>0</v>
      </c>
      <c r="AA22" s="359">
        <f>($Q22*X22)/1000</f>
        <v>0</v>
      </c>
      <c r="AB22" s="358">
        <f t="shared" si="11"/>
        <v>0</v>
      </c>
      <c r="AC22" s="346">
        <f>IF(AA22&gt;0,SQRT(($W22*$W22)+(Z22*Z22)+($V22*$V22)),0)</f>
        <v>0</v>
      </c>
      <c r="AD22" s="347">
        <f>(AB22*AC22)^2</f>
        <v>0</v>
      </c>
      <c r="AE22" s="362">
        <f t="shared" si="14"/>
        <v>0</v>
      </c>
      <c r="AF22" s="345">
        <f t="shared" si="15"/>
        <v>0</v>
      </c>
      <c r="AG22" s="346">
        <f t="shared" si="16"/>
        <v>0</v>
      </c>
      <c r="AH22" s="358">
        <f>($Q22*AE22)/1000</f>
        <v>0</v>
      </c>
      <c r="AI22" s="358">
        <f t="shared" si="18"/>
        <v>0</v>
      </c>
      <c r="AJ22" s="346">
        <f>IF(AH22&gt;0,SQRT(($W22*$W22)+(AG22*AG22)+($V22*$V22)),0)</f>
        <v>0</v>
      </c>
      <c r="AK22" s="347">
        <f>(AI22*AJ22)^2</f>
        <v>0</v>
      </c>
      <c r="AL22" s="360">
        <f t="shared" si="21"/>
        <v>0</v>
      </c>
      <c r="AM22" s="345">
        <f t="shared" si="22"/>
        <v>0</v>
      </c>
      <c r="AN22" s="346">
        <f t="shared" si="23"/>
        <v>0</v>
      </c>
      <c r="AO22" s="358">
        <f>($Q22*AL22)/1000</f>
        <v>0</v>
      </c>
      <c r="AP22" s="358">
        <f t="shared" si="25"/>
        <v>0</v>
      </c>
      <c r="AQ22" s="346">
        <f>IF(AO22&gt;0,SQRT(($W22*$W22)+(AN22*AN22)+($V22*$V22)),0)</f>
        <v>0</v>
      </c>
      <c r="AR22" s="347">
        <f>(AP22*AQ22)^2</f>
        <v>0</v>
      </c>
      <c r="AS22" s="344">
        <v>0</v>
      </c>
      <c r="AT22" s="345">
        <v>0</v>
      </c>
      <c r="AU22" s="346">
        <v>0</v>
      </c>
      <c r="AV22" s="358">
        <f t="shared" si="28"/>
        <v>0</v>
      </c>
      <c r="AW22" s="346">
        <f>IF(AV22&gt;0,SQRT(($W22*$W22)+(AU22*AU22)+($V22*$V22)),0)</f>
        <v>0</v>
      </c>
      <c r="AX22" s="347">
        <f>(AV22*AW22)^2</f>
        <v>0</v>
      </c>
      <c r="AY22" s="344">
        <v>0</v>
      </c>
      <c r="AZ22" s="345">
        <v>0</v>
      </c>
      <c r="BA22" s="346">
        <v>0</v>
      </c>
      <c r="BB22" s="358">
        <f>($Q22*AY22)/1000</f>
        <v>0</v>
      </c>
      <c r="BC22" s="358">
        <f t="shared" si="32"/>
        <v>0</v>
      </c>
      <c r="BD22" s="346">
        <f>IF(BB22&gt;0,SQRT(($W22*$W22)+(BA22*BA22)+($V22*$V22)),0)</f>
        <v>0</v>
      </c>
      <c r="BE22" s="347">
        <f>(BC22*BD22)^2</f>
        <v>0</v>
      </c>
      <c r="BF22" s="348">
        <f t="shared" si="35"/>
        <v>0</v>
      </c>
      <c r="BG22" s="339">
        <f t="shared" si="36"/>
        <v>0</v>
      </c>
      <c r="BH22" s="15">
        <f>(BF22*BG22)^2</f>
        <v>0</v>
      </c>
      <c r="BI22" s="100"/>
      <c r="BJ22" s="101"/>
      <c r="BK22" s="101"/>
      <c r="BL22" s="101"/>
      <c r="BM22" s="102"/>
      <c r="BN22" s="102"/>
      <c r="BO22" s="102"/>
      <c r="BP22" s="101"/>
      <c r="BQ22" s="101"/>
      <c r="BR22" s="101"/>
      <c r="BS22" s="101"/>
      <c r="BT22" s="101"/>
      <c r="BU22" s="101"/>
      <c r="BV22" s="101"/>
      <c r="BW22" s="101"/>
      <c r="BX22" s="101"/>
      <c r="BY22" s="101"/>
      <c r="BZ22" s="101"/>
      <c r="CA22" s="101"/>
      <c r="CB22" s="103"/>
      <c r="CC22" s="101"/>
      <c r="CD22" s="101"/>
      <c r="CE22" s="103"/>
      <c r="CF22" s="103"/>
      <c r="CG22" s="103"/>
      <c r="CH22" s="103"/>
      <c r="CI22" s="101"/>
      <c r="CJ22" s="101"/>
      <c r="CK22" s="103"/>
      <c r="CL22" s="103"/>
      <c r="CM22" s="103"/>
      <c r="CN22" s="71"/>
      <c r="CO22" s="16"/>
      <c r="CP22" s="16"/>
      <c r="CQ22" s="16"/>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6"/>
      <c r="EA22" s="16"/>
      <c r="EB22" s="16"/>
      <c r="EC22" s="16"/>
      <c r="ED22" s="16"/>
      <c r="EE22" s="16"/>
      <c r="EF22" s="16"/>
      <c r="EG22" s="16"/>
      <c r="EH22" s="13"/>
      <c r="EI22" s="13"/>
      <c r="EJ22" s="13"/>
      <c r="EK22" s="13"/>
      <c r="EL22" s="13"/>
      <c r="EM22" s="13"/>
      <c r="EN22" s="13"/>
      <c r="EO22" s="13"/>
      <c r="EP22" s="13"/>
      <c r="EQ22" s="13"/>
      <c r="ER22" s="13"/>
      <c r="ES22" s="13"/>
      <c r="ET22" s="13"/>
      <c r="EU22" s="13"/>
      <c r="EV22" s="13"/>
      <c r="EW22" s="13"/>
      <c r="EX22" s="13"/>
      <c r="EY22" s="13"/>
      <c r="EZ22" s="13"/>
      <c r="FA22" s="13"/>
      <c r="FB22" s="13"/>
      <c r="FC22" s="13"/>
      <c r="FD22" s="13"/>
      <c r="FE22" s="13"/>
      <c r="FF22" s="13"/>
      <c r="FG22" s="13"/>
      <c r="FH22" s="13"/>
      <c r="FI22" s="13"/>
      <c r="FJ22" s="13"/>
      <c r="FK22" s="13"/>
      <c r="FL22" s="13"/>
      <c r="FM22" s="13"/>
      <c r="FN22" s="13"/>
      <c r="FO22" s="13"/>
      <c r="FP22" s="13"/>
      <c r="FQ22" s="13"/>
      <c r="FR22" s="13"/>
      <c r="FS22" s="13"/>
      <c r="FT22" s="13"/>
      <c r="FU22" s="13"/>
      <c r="FV22" s="13"/>
      <c r="FW22" s="13"/>
      <c r="FX22" s="13"/>
      <c r="FY22" s="13"/>
      <c r="FZ22" s="13"/>
      <c r="GA22" s="13"/>
      <c r="GB22" s="13"/>
      <c r="GC22" s="13"/>
      <c r="GD22" s="13"/>
      <c r="GE22" s="13"/>
      <c r="GF22" s="13"/>
      <c r="GG22" s="13"/>
      <c r="GH22" s="13"/>
      <c r="GI22" s="13"/>
      <c r="GJ22" s="13"/>
      <c r="GK22" s="13"/>
      <c r="GL22" s="13"/>
      <c r="GM22" s="13"/>
      <c r="GN22" s="13"/>
      <c r="GO22" s="13"/>
      <c r="GP22" s="13"/>
      <c r="GQ22" s="13"/>
      <c r="GR22" s="13"/>
      <c r="GS22" s="13"/>
      <c r="GT22" s="13"/>
      <c r="GU22" s="13"/>
      <c r="GV22" s="13"/>
      <c r="GW22" s="13"/>
      <c r="GX22" s="13"/>
      <c r="GY22" s="13"/>
      <c r="GZ22" s="13"/>
      <c r="HA22" s="13"/>
      <c r="HB22" s="13"/>
      <c r="HC22" s="13"/>
      <c r="HD22" s="13"/>
      <c r="HE22" s="13"/>
      <c r="HF22" s="13"/>
      <c r="HG22" s="13"/>
      <c r="HH22" s="13"/>
      <c r="HI22" s="13"/>
      <c r="HJ22" s="13"/>
      <c r="HK22" s="13"/>
      <c r="HL22" s="13"/>
      <c r="HM22" s="13"/>
      <c r="HN22" s="13"/>
      <c r="HO22" s="13"/>
      <c r="HP22" s="13"/>
      <c r="HQ22" s="13"/>
      <c r="HR22" s="13"/>
      <c r="HS22" s="13"/>
      <c r="HT22" s="13"/>
      <c r="HU22" s="13"/>
      <c r="HV22" s="13"/>
      <c r="HW22" s="13"/>
      <c r="HX22" s="13"/>
      <c r="HY22" s="13"/>
      <c r="HZ22" s="13"/>
      <c r="IA22" s="13"/>
      <c r="IB22" s="13"/>
      <c r="IC22" s="13"/>
      <c r="ID22" s="13"/>
      <c r="IE22" s="13"/>
      <c r="IF22" s="13"/>
      <c r="IG22" s="13"/>
      <c r="IH22" s="13"/>
      <c r="II22" s="13"/>
      <c r="IJ22" s="13"/>
      <c r="IK22" s="13"/>
      <c r="IL22" s="13"/>
      <c r="IM22" s="13"/>
      <c r="IN22" s="13"/>
      <c r="IO22" s="13"/>
      <c r="IP22" s="13"/>
      <c r="IQ22" s="13"/>
      <c r="IR22" s="13"/>
      <c r="IS22" s="13"/>
      <c r="IT22" s="13"/>
    </row>
    <row r="23" spans="1:254" s="14" customFormat="1" x14ac:dyDescent="0.25">
      <c r="A23" s="13"/>
      <c r="B23" s="337"/>
      <c r="C23" s="209"/>
      <c r="D23" s="355">
        <f t="shared" si="0"/>
        <v>0</v>
      </c>
      <c r="E23" s="578"/>
      <c r="F23" s="1534"/>
      <c r="G23" s="1534"/>
      <c r="H23" s="1534"/>
      <c r="I23" s="1534"/>
      <c r="J23" s="1534"/>
      <c r="K23" s="1534"/>
      <c r="L23" s="1534"/>
      <c r="M23" s="1534"/>
      <c r="N23" s="1534"/>
      <c r="O23" s="1534"/>
      <c r="P23" s="1534"/>
      <c r="Q23" s="132">
        <f t="shared" si="1"/>
        <v>0</v>
      </c>
      <c r="R23" s="133">
        <f t="shared" si="2"/>
        <v>0</v>
      </c>
      <c r="S23" s="132">
        <f t="shared" si="3"/>
        <v>0</v>
      </c>
      <c r="T23" s="132">
        <f t="shared" si="4"/>
        <v>0</v>
      </c>
      <c r="U23" s="132">
        <f t="shared" si="5"/>
        <v>0</v>
      </c>
      <c r="V23" s="1342"/>
      <c r="W23" s="135">
        <f t="shared" si="6"/>
        <v>0</v>
      </c>
      <c r="X23" s="356">
        <f t="shared" si="7"/>
        <v>0</v>
      </c>
      <c r="Y23" s="345">
        <f t="shared" si="8"/>
        <v>0</v>
      </c>
      <c r="Z23" s="346">
        <f t="shared" si="9"/>
        <v>0</v>
      </c>
      <c r="AA23" s="347">
        <f t="shared" si="10"/>
        <v>0</v>
      </c>
      <c r="AB23" s="347">
        <f t="shared" si="11"/>
        <v>0</v>
      </c>
      <c r="AC23" s="346">
        <f t="shared" si="12"/>
        <v>0</v>
      </c>
      <c r="AD23" s="347">
        <f t="shared" si="13"/>
        <v>0</v>
      </c>
      <c r="AE23" s="357">
        <f t="shared" si="14"/>
        <v>0</v>
      </c>
      <c r="AF23" s="345">
        <f t="shared" si="15"/>
        <v>0</v>
      </c>
      <c r="AG23" s="346">
        <f t="shared" si="16"/>
        <v>0</v>
      </c>
      <c r="AH23" s="358">
        <f t="shared" si="17"/>
        <v>0</v>
      </c>
      <c r="AI23" s="358">
        <f t="shared" si="18"/>
        <v>0</v>
      </c>
      <c r="AJ23" s="346">
        <f t="shared" si="19"/>
        <v>0</v>
      </c>
      <c r="AK23" s="347">
        <f t="shared" si="20"/>
        <v>0</v>
      </c>
      <c r="AL23" s="357">
        <f t="shared" si="21"/>
        <v>0</v>
      </c>
      <c r="AM23" s="345">
        <f t="shared" si="22"/>
        <v>0</v>
      </c>
      <c r="AN23" s="346">
        <f t="shared" si="23"/>
        <v>0</v>
      </c>
      <c r="AO23" s="358">
        <f t="shared" si="24"/>
        <v>0</v>
      </c>
      <c r="AP23" s="358">
        <f t="shared" si="25"/>
        <v>0</v>
      </c>
      <c r="AQ23" s="346">
        <f t="shared" si="26"/>
        <v>0</v>
      </c>
      <c r="AR23" s="347">
        <f t="shared" si="27"/>
        <v>0</v>
      </c>
      <c r="AS23" s="344">
        <v>0</v>
      </c>
      <c r="AT23" s="345">
        <v>0</v>
      </c>
      <c r="AU23" s="346">
        <v>0</v>
      </c>
      <c r="AV23" s="358">
        <f t="shared" si="28"/>
        <v>0</v>
      </c>
      <c r="AW23" s="346">
        <f t="shared" si="29"/>
        <v>0</v>
      </c>
      <c r="AX23" s="347">
        <f t="shared" si="30"/>
        <v>0</v>
      </c>
      <c r="AY23" s="344">
        <v>0</v>
      </c>
      <c r="AZ23" s="345">
        <v>0</v>
      </c>
      <c r="BA23" s="346">
        <v>0</v>
      </c>
      <c r="BB23" s="358">
        <f t="shared" si="31"/>
        <v>0</v>
      </c>
      <c r="BC23" s="358">
        <f t="shared" si="32"/>
        <v>0</v>
      </c>
      <c r="BD23" s="346">
        <f t="shared" si="33"/>
        <v>0</v>
      </c>
      <c r="BE23" s="347">
        <f t="shared" si="34"/>
        <v>0</v>
      </c>
      <c r="BF23" s="348">
        <f t="shared" si="35"/>
        <v>0</v>
      </c>
      <c r="BG23" s="339">
        <f t="shared" si="36"/>
        <v>0</v>
      </c>
      <c r="BH23" s="15">
        <f t="shared" si="37"/>
        <v>0</v>
      </c>
      <c r="BI23" s="100"/>
      <c r="BJ23" s="101"/>
      <c r="BK23" s="101"/>
      <c r="BL23" s="101"/>
      <c r="BM23" s="102"/>
      <c r="BN23" s="102"/>
      <c r="BO23" s="102"/>
      <c r="BP23" s="101"/>
      <c r="BQ23" s="101"/>
      <c r="BR23" s="101"/>
      <c r="BS23" s="101"/>
      <c r="BT23" s="101"/>
      <c r="BU23" s="101"/>
      <c r="BV23" s="101"/>
      <c r="BW23" s="101"/>
      <c r="BX23" s="101"/>
      <c r="BY23" s="101"/>
      <c r="BZ23" s="101"/>
      <c r="CA23" s="101"/>
      <c r="CB23" s="103"/>
      <c r="CC23" s="101"/>
      <c r="CD23" s="101"/>
      <c r="CE23" s="103"/>
      <c r="CF23" s="103"/>
      <c r="CG23" s="103"/>
      <c r="CH23" s="103"/>
      <c r="CI23" s="101"/>
      <c r="CJ23" s="101"/>
      <c r="CK23" s="103"/>
      <c r="CL23" s="103"/>
      <c r="CM23" s="103"/>
      <c r="CN23" s="71"/>
      <c r="CO23" s="16"/>
      <c r="CP23" s="16"/>
      <c r="CQ23" s="16"/>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6"/>
      <c r="EA23" s="16"/>
      <c r="EB23" s="16"/>
      <c r="EC23" s="16"/>
      <c r="ED23" s="16"/>
      <c r="EE23" s="16"/>
      <c r="EF23" s="16"/>
      <c r="EG23" s="16"/>
      <c r="EH23" s="13"/>
      <c r="EI23" s="13"/>
      <c r="EJ23" s="13"/>
      <c r="EK23" s="13"/>
      <c r="EL23" s="13"/>
      <c r="EM23" s="13"/>
      <c r="EN23" s="13"/>
      <c r="EO23" s="13"/>
      <c r="EP23" s="13"/>
      <c r="EQ23" s="13"/>
      <c r="ER23" s="13"/>
      <c r="ES23" s="13"/>
      <c r="ET23" s="13"/>
      <c r="EU23" s="13"/>
      <c r="EV23" s="13"/>
      <c r="EW23" s="13"/>
      <c r="EX23" s="13"/>
      <c r="EY23" s="13"/>
      <c r="EZ23" s="13"/>
      <c r="FA23" s="13"/>
      <c r="FB23" s="13"/>
      <c r="FC23" s="13"/>
      <c r="FD23" s="13"/>
      <c r="FE23" s="13"/>
      <c r="FF23" s="13"/>
      <c r="FG23" s="13"/>
      <c r="FH23" s="13"/>
      <c r="FI23" s="13"/>
      <c r="FJ23" s="13"/>
      <c r="FK23" s="13"/>
      <c r="FL23" s="13"/>
      <c r="FM23" s="13"/>
      <c r="FN23" s="13"/>
      <c r="FO23" s="13"/>
      <c r="FP23" s="13"/>
      <c r="FQ23" s="13"/>
      <c r="FR23" s="13"/>
      <c r="FS23" s="13"/>
      <c r="FT23" s="13"/>
      <c r="FU23" s="13"/>
      <c r="FV23" s="13"/>
      <c r="FW23" s="13"/>
      <c r="FX23" s="13"/>
      <c r="FY23" s="13"/>
      <c r="FZ23" s="13"/>
      <c r="GA23" s="13"/>
      <c r="GB23" s="13"/>
      <c r="GC23" s="13"/>
      <c r="GD23" s="13"/>
      <c r="GE23" s="13"/>
      <c r="GF23" s="13"/>
      <c r="GG23" s="13"/>
      <c r="GH23" s="13"/>
      <c r="GI23" s="13"/>
      <c r="GJ23" s="13"/>
      <c r="GK23" s="13"/>
      <c r="GL23" s="13"/>
      <c r="GM23" s="13"/>
      <c r="GN23" s="13"/>
      <c r="GO23" s="13"/>
      <c r="GP23" s="13"/>
      <c r="GQ23" s="13"/>
      <c r="GR23" s="13"/>
      <c r="GS23" s="13"/>
      <c r="GT23" s="13"/>
      <c r="GU23" s="13"/>
      <c r="GV23" s="13"/>
      <c r="GW23" s="13"/>
      <c r="GX23" s="13"/>
      <c r="GY23" s="13"/>
      <c r="GZ23" s="13"/>
      <c r="HA23" s="13"/>
      <c r="HB23" s="13"/>
      <c r="HC23" s="13"/>
      <c r="HD23" s="13"/>
      <c r="HE23" s="13"/>
      <c r="HF23" s="13"/>
      <c r="HG23" s="13"/>
      <c r="HH23" s="13"/>
      <c r="HI23" s="13"/>
      <c r="HJ23" s="13"/>
      <c r="HK23" s="13"/>
      <c r="HL23" s="13"/>
      <c r="HM23" s="13"/>
      <c r="HN23" s="13"/>
      <c r="HO23" s="13"/>
      <c r="HP23" s="13"/>
      <c r="HQ23" s="13"/>
      <c r="HR23" s="13"/>
      <c r="HS23" s="13"/>
      <c r="HT23" s="13"/>
      <c r="HU23" s="13"/>
      <c r="HV23" s="13"/>
      <c r="HW23" s="13"/>
      <c r="HX23" s="13"/>
      <c r="HY23" s="13"/>
      <c r="HZ23" s="13"/>
      <c r="IA23" s="13"/>
      <c r="IB23" s="13"/>
      <c r="IC23" s="13"/>
      <c r="ID23" s="13"/>
      <c r="IE23" s="13"/>
      <c r="IF23" s="13"/>
      <c r="IG23" s="13"/>
      <c r="IH23" s="13"/>
      <c r="II23" s="13"/>
      <c r="IJ23" s="13"/>
      <c r="IK23" s="13"/>
      <c r="IL23" s="13"/>
      <c r="IM23" s="13"/>
      <c r="IN23" s="13"/>
      <c r="IO23" s="13"/>
      <c r="IP23" s="13"/>
      <c r="IQ23" s="13"/>
      <c r="IR23" s="13"/>
      <c r="IS23" s="13"/>
      <c r="IT23" s="13"/>
    </row>
    <row r="24" spans="1:254" s="14" customFormat="1" x14ac:dyDescent="0.25">
      <c r="A24" s="13"/>
      <c r="B24" s="338"/>
      <c r="C24" s="209"/>
      <c r="D24" s="355">
        <f t="shared" si="0"/>
        <v>0</v>
      </c>
      <c r="E24" s="578"/>
      <c r="F24" s="1534"/>
      <c r="G24" s="1534"/>
      <c r="H24" s="1534"/>
      <c r="I24" s="1534"/>
      <c r="J24" s="1534"/>
      <c r="K24" s="1534"/>
      <c r="L24" s="1534"/>
      <c r="M24" s="1534"/>
      <c r="N24" s="1534"/>
      <c r="O24" s="1534"/>
      <c r="P24" s="1534"/>
      <c r="Q24" s="132">
        <f t="shared" si="1"/>
        <v>0</v>
      </c>
      <c r="R24" s="133">
        <f t="shared" si="2"/>
        <v>0</v>
      </c>
      <c r="S24" s="132">
        <f t="shared" si="3"/>
        <v>0</v>
      </c>
      <c r="T24" s="132">
        <f t="shared" si="4"/>
        <v>0</v>
      </c>
      <c r="U24" s="132">
        <f t="shared" si="5"/>
        <v>0</v>
      </c>
      <c r="V24" s="1342"/>
      <c r="W24" s="135">
        <f t="shared" si="6"/>
        <v>0</v>
      </c>
      <c r="X24" s="356">
        <f t="shared" si="7"/>
        <v>0</v>
      </c>
      <c r="Y24" s="345">
        <f t="shared" si="8"/>
        <v>0</v>
      </c>
      <c r="Z24" s="346">
        <f t="shared" si="9"/>
        <v>0</v>
      </c>
      <c r="AA24" s="347">
        <f t="shared" si="10"/>
        <v>0</v>
      </c>
      <c r="AB24" s="347">
        <f t="shared" si="11"/>
        <v>0</v>
      </c>
      <c r="AC24" s="346">
        <f t="shared" si="12"/>
        <v>0</v>
      </c>
      <c r="AD24" s="347">
        <f t="shared" si="13"/>
        <v>0</v>
      </c>
      <c r="AE24" s="357">
        <f t="shared" si="14"/>
        <v>0</v>
      </c>
      <c r="AF24" s="345">
        <f t="shared" si="15"/>
        <v>0</v>
      </c>
      <c r="AG24" s="346">
        <f t="shared" si="16"/>
        <v>0</v>
      </c>
      <c r="AH24" s="358">
        <f t="shared" si="17"/>
        <v>0</v>
      </c>
      <c r="AI24" s="358">
        <f t="shared" si="18"/>
        <v>0</v>
      </c>
      <c r="AJ24" s="346">
        <f t="shared" si="19"/>
        <v>0</v>
      </c>
      <c r="AK24" s="347">
        <f t="shared" si="20"/>
        <v>0</v>
      </c>
      <c r="AL24" s="357">
        <f t="shared" si="21"/>
        <v>0</v>
      </c>
      <c r="AM24" s="345">
        <f t="shared" si="22"/>
        <v>0</v>
      </c>
      <c r="AN24" s="346">
        <f t="shared" si="23"/>
        <v>0</v>
      </c>
      <c r="AO24" s="358">
        <f t="shared" si="24"/>
        <v>0</v>
      </c>
      <c r="AP24" s="358">
        <f t="shared" si="25"/>
        <v>0</v>
      </c>
      <c r="AQ24" s="346">
        <f t="shared" si="26"/>
        <v>0</v>
      </c>
      <c r="AR24" s="347">
        <f t="shared" si="27"/>
        <v>0</v>
      </c>
      <c r="AS24" s="344">
        <v>0</v>
      </c>
      <c r="AT24" s="345">
        <v>0</v>
      </c>
      <c r="AU24" s="346">
        <v>0</v>
      </c>
      <c r="AV24" s="358">
        <f t="shared" si="28"/>
        <v>0</v>
      </c>
      <c r="AW24" s="346">
        <f t="shared" si="29"/>
        <v>0</v>
      </c>
      <c r="AX24" s="347">
        <f t="shared" si="30"/>
        <v>0</v>
      </c>
      <c r="AY24" s="344">
        <v>0</v>
      </c>
      <c r="AZ24" s="345">
        <v>0</v>
      </c>
      <c r="BA24" s="346">
        <v>0</v>
      </c>
      <c r="BB24" s="358">
        <f t="shared" si="31"/>
        <v>0</v>
      </c>
      <c r="BC24" s="358">
        <f t="shared" si="32"/>
        <v>0</v>
      </c>
      <c r="BD24" s="346">
        <f t="shared" si="33"/>
        <v>0</v>
      </c>
      <c r="BE24" s="347">
        <f t="shared" si="34"/>
        <v>0</v>
      </c>
      <c r="BF24" s="348">
        <f t="shared" si="35"/>
        <v>0</v>
      </c>
      <c r="BG24" s="339">
        <f t="shared" si="36"/>
        <v>0</v>
      </c>
      <c r="BH24" s="15">
        <f t="shared" si="37"/>
        <v>0</v>
      </c>
      <c r="BI24" s="100"/>
      <c r="BJ24" s="101"/>
      <c r="BK24" s="101"/>
      <c r="BL24" s="101"/>
      <c r="BM24" s="102"/>
      <c r="BN24" s="102"/>
      <c r="BO24" s="102"/>
      <c r="BP24" s="101"/>
      <c r="BQ24" s="101"/>
      <c r="BR24" s="101"/>
      <c r="BS24" s="101"/>
      <c r="BT24" s="101"/>
      <c r="BU24" s="101"/>
      <c r="BV24" s="101"/>
      <c r="BW24" s="101"/>
      <c r="BX24" s="101"/>
      <c r="BY24" s="101"/>
      <c r="BZ24" s="101"/>
      <c r="CA24" s="101"/>
      <c r="CB24" s="103"/>
      <c r="CC24" s="101"/>
      <c r="CD24" s="101"/>
      <c r="CE24" s="103"/>
      <c r="CF24" s="103"/>
      <c r="CG24" s="103"/>
      <c r="CH24" s="103"/>
      <c r="CI24" s="101"/>
      <c r="CJ24" s="101"/>
      <c r="CK24" s="103"/>
      <c r="CL24" s="103"/>
      <c r="CM24" s="103"/>
      <c r="CN24" s="71"/>
      <c r="CO24" s="16"/>
      <c r="CP24" s="16"/>
      <c r="CQ24" s="16"/>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6"/>
      <c r="EA24" s="16"/>
      <c r="EB24" s="16"/>
      <c r="EC24" s="16"/>
      <c r="ED24" s="16"/>
      <c r="EE24" s="16"/>
      <c r="EF24" s="16"/>
      <c r="EG24" s="16"/>
      <c r="EH24" s="13"/>
      <c r="EI24" s="13"/>
      <c r="EJ24" s="13"/>
      <c r="EK24" s="13"/>
      <c r="EL24" s="13"/>
      <c r="EM24" s="13"/>
      <c r="EN24" s="13"/>
      <c r="EO24" s="13"/>
      <c r="EP24" s="13"/>
      <c r="EQ24" s="13"/>
      <c r="ER24" s="13"/>
      <c r="ES24" s="13"/>
      <c r="ET24" s="13"/>
      <c r="EU24" s="13"/>
      <c r="EV24" s="13"/>
      <c r="EW24" s="13"/>
      <c r="EX24" s="13"/>
      <c r="EY24" s="13"/>
      <c r="EZ24" s="13"/>
      <c r="FA24" s="13"/>
      <c r="FB24" s="13"/>
      <c r="FC24" s="13"/>
      <c r="FD24" s="13"/>
      <c r="FE24" s="13"/>
      <c r="FF24" s="13"/>
      <c r="FG24" s="13"/>
      <c r="FH24" s="13"/>
      <c r="FI24" s="13"/>
      <c r="FJ24" s="13"/>
      <c r="FK24" s="13"/>
      <c r="FL24" s="13"/>
      <c r="FM24" s="13"/>
      <c r="FN24" s="13"/>
      <c r="FO24" s="13"/>
      <c r="FP24" s="13"/>
      <c r="FQ24" s="13"/>
      <c r="FR24" s="13"/>
      <c r="FS24" s="13"/>
      <c r="FT24" s="13"/>
      <c r="FU24" s="13"/>
      <c r="FV24" s="13"/>
      <c r="FW24" s="13"/>
      <c r="FX24" s="13"/>
      <c r="FY24" s="13"/>
      <c r="FZ24" s="13"/>
      <c r="GA24" s="13"/>
      <c r="GB24" s="13"/>
      <c r="GC24" s="13"/>
      <c r="GD24" s="13"/>
      <c r="GE24" s="13"/>
      <c r="GF24" s="13"/>
      <c r="GG24" s="13"/>
      <c r="GH24" s="13"/>
      <c r="GI24" s="13"/>
      <c r="GJ24" s="13"/>
      <c r="GK24" s="13"/>
      <c r="GL24" s="13"/>
      <c r="GM24" s="13"/>
      <c r="GN24" s="13"/>
      <c r="GO24" s="13"/>
      <c r="GP24" s="13"/>
      <c r="GQ24" s="13"/>
      <c r="GR24" s="13"/>
      <c r="GS24" s="13"/>
      <c r="GT24" s="13"/>
      <c r="GU24" s="13"/>
      <c r="GV24" s="13"/>
      <c r="GW24" s="13"/>
      <c r="GX24" s="13"/>
      <c r="GY24" s="13"/>
      <c r="GZ24" s="13"/>
      <c r="HA24" s="13"/>
      <c r="HB24" s="13"/>
      <c r="HC24" s="13"/>
      <c r="HD24" s="13"/>
      <c r="HE24" s="13"/>
      <c r="HF24" s="13"/>
      <c r="HG24" s="13"/>
      <c r="HH24" s="13"/>
      <c r="HI24" s="13"/>
      <c r="HJ24" s="13"/>
      <c r="HK24" s="13"/>
      <c r="HL24" s="13"/>
      <c r="HM24" s="13"/>
      <c r="HN24" s="13"/>
      <c r="HO24" s="13"/>
      <c r="HP24" s="13"/>
      <c r="HQ24" s="13"/>
      <c r="HR24" s="13"/>
      <c r="HS24" s="13"/>
      <c r="HT24" s="13"/>
      <c r="HU24" s="13"/>
      <c r="HV24" s="13"/>
      <c r="HW24" s="13"/>
      <c r="HX24" s="13"/>
      <c r="HY24" s="13"/>
      <c r="HZ24" s="13"/>
      <c r="IA24" s="13"/>
      <c r="IB24" s="13"/>
      <c r="IC24" s="13"/>
      <c r="ID24" s="13"/>
      <c r="IE24" s="13"/>
      <c r="IF24" s="13"/>
      <c r="IG24" s="13"/>
      <c r="IH24" s="13"/>
      <c r="II24" s="13"/>
      <c r="IJ24" s="13"/>
      <c r="IK24" s="13"/>
      <c r="IL24" s="13"/>
      <c r="IM24" s="13"/>
      <c r="IN24" s="13"/>
      <c r="IO24" s="13"/>
      <c r="IP24" s="13"/>
      <c r="IQ24" s="13"/>
      <c r="IR24" s="13"/>
      <c r="IS24" s="13"/>
      <c r="IT24" s="13"/>
    </row>
    <row r="25" spans="1:254" s="14" customFormat="1" x14ac:dyDescent="0.25">
      <c r="A25" s="13"/>
      <c r="B25" s="336" t="s">
        <v>397</v>
      </c>
      <c r="C25" s="209" t="s">
        <v>426</v>
      </c>
      <c r="D25" s="355" t="str">
        <f t="shared" si="0"/>
        <v>m3</v>
      </c>
      <c r="E25" s="578">
        <v>19555472.706428185</v>
      </c>
      <c r="F25" s="1548"/>
      <c r="G25" s="1548"/>
      <c r="H25" s="1547"/>
      <c r="I25" s="1547"/>
      <c r="J25" s="1547"/>
      <c r="K25" s="1547"/>
      <c r="L25" s="1534"/>
      <c r="M25" s="1534"/>
      <c r="N25" s="1534"/>
      <c r="O25" s="1534"/>
      <c r="P25" s="1534"/>
      <c r="Q25" s="132">
        <f t="shared" si="1"/>
        <v>19555472.706428185</v>
      </c>
      <c r="R25" s="133">
        <f t="shared" si="2"/>
        <v>1</v>
      </c>
      <c r="S25" s="132">
        <f t="shared" si="3"/>
        <v>0</v>
      </c>
      <c r="T25" s="132">
        <f t="shared" si="4"/>
        <v>0</v>
      </c>
      <c r="U25" s="132">
        <f t="shared" si="5"/>
        <v>0</v>
      </c>
      <c r="V25" s="1342"/>
      <c r="W25" s="135">
        <f t="shared" si="6"/>
        <v>0</v>
      </c>
      <c r="X25" s="356">
        <f t="shared" si="7"/>
        <v>1.9805999999999999</v>
      </c>
      <c r="Y25" s="345" t="str">
        <f t="shared" si="8"/>
        <v>kg CO2/m3</v>
      </c>
      <c r="Z25" s="346">
        <f t="shared" si="9"/>
        <v>6.5890000000000004E-2</v>
      </c>
      <c r="AA25" s="347">
        <f t="shared" si="10"/>
        <v>38731.569242351659</v>
      </c>
      <c r="AB25" s="359">
        <f t="shared" si="11"/>
        <v>38731.569242351659</v>
      </c>
      <c r="AC25" s="346">
        <f t="shared" si="12"/>
        <v>6.5890000000000004E-2</v>
      </c>
      <c r="AD25" s="347">
        <f t="shared" si="13"/>
        <v>6512821.889553613</v>
      </c>
      <c r="AE25" s="360">
        <f t="shared" si="14"/>
        <v>3.57E-5</v>
      </c>
      <c r="AF25" s="345" t="str">
        <f t="shared" si="15"/>
        <v>kg CH4/m3</v>
      </c>
      <c r="AG25" s="346">
        <f t="shared" si="16"/>
        <v>15.4</v>
      </c>
      <c r="AH25" s="363">
        <f t="shared" si="17"/>
        <v>0.69813037561948621</v>
      </c>
      <c r="AI25" s="358">
        <f t="shared" si="18"/>
        <v>19.547650517345613</v>
      </c>
      <c r="AJ25" s="346">
        <f t="shared" si="19"/>
        <v>15.4</v>
      </c>
      <c r="AK25" s="347">
        <f t="shared" si="20"/>
        <v>90621.359559862613</v>
      </c>
      <c r="AL25" s="357">
        <f t="shared" si="21"/>
        <v>3.5999999999999998E-6</v>
      </c>
      <c r="AM25" s="345" t="str">
        <f t="shared" si="22"/>
        <v>kg N2O/m3</v>
      </c>
      <c r="AN25" s="346">
        <f t="shared" si="23"/>
        <v>0.77</v>
      </c>
      <c r="AO25" s="358">
        <f t="shared" si="24"/>
        <v>7.039970174314146E-2</v>
      </c>
      <c r="AP25" s="358">
        <f t="shared" si="25"/>
        <v>18.655920961932488</v>
      </c>
      <c r="AQ25" s="346">
        <f t="shared" si="26"/>
        <v>0.77</v>
      </c>
      <c r="AR25" s="347">
        <f t="shared" si="27"/>
        <v>206.35492411546434</v>
      </c>
      <c r="AS25" s="344">
        <v>0</v>
      </c>
      <c r="AT25" s="345">
        <v>0</v>
      </c>
      <c r="AU25" s="346">
        <v>0</v>
      </c>
      <c r="AV25" s="358">
        <f t="shared" si="28"/>
        <v>0</v>
      </c>
      <c r="AW25" s="346">
        <f t="shared" si="29"/>
        <v>0</v>
      </c>
      <c r="AX25" s="347">
        <f t="shared" si="30"/>
        <v>0</v>
      </c>
      <c r="AY25" s="344">
        <v>0</v>
      </c>
      <c r="AZ25" s="345">
        <v>0</v>
      </c>
      <c r="BA25" s="346">
        <v>0</v>
      </c>
      <c r="BB25" s="358">
        <f t="shared" si="31"/>
        <v>0</v>
      </c>
      <c r="BC25" s="358">
        <f t="shared" si="32"/>
        <v>0</v>
      </c>
      <c r="BD25" s="346">
        <f t="shared" si="33"/>
        <v>0</v>
      </c>
      <c r="BE25" s="347">
        <f t="shared" si="34"/>
        <v>0</v>
      </c>
      <c r="BF25" s="348">
        <f t="shared" si="35"/>
        <v>38769.772813830932</v>
      </c>
      <c r="BG25" s="339">
        <f t="shared" si="36"/>
        <v>6.6282480764801838E-2</v>
      </c>
      <c r="BH25" s="15">
        <f t="shared" si="37"/>
        <v>6603649.6040375922</v>
      </c>
      <c r="BI25" s="100"/>
      <c r="BJ25" s="101"/>
      <c r="BK25" s="101"/>
      <c r="BL25" s="101"/>
      <c r="BM25" s="102"/>
      <c r="BN25" s="102"/>
      <c r="BO25" s="102"/>
      <c r="BP25" s="101"/>
      <c r="BQ25" s="101"/>
      <c r="BR25" s="101"/>
      <c r="BS25" s="101"/>
      <c r="BT25" s="101"/>
      <c r="BU25" s="101"/>
      <c r="BV25" s="101"/>
      <c r="BW25" s="101"/>
      <c r="BX25" s="101"/>
      <c r="BY25" s="101"/>
      <c r="BZ25" s="101"/>
      <c r="CA25" s="101"/>
      <c r="CB25" s="103"/>
      <c r="CC25" s="101"/>
      <c r="CD25" s="101"/>
      <c r="CE25" s="103"/>
      <c r="CF25" s="103"/>
      <c r="CG25" s="103"/>
      <c r="CH25" s="103"/>
      <c r="CI25" s="101"/>
      <c r="CJ25" s="101"/>
      <c r="CK25" s="103"/>
      <c r="CL25" s="103"/>
      <c r="CM25" s="103"/>
      <c r="CN25" s="71"/>
      <c r="CO25" s="16"/>
      <c r="CP25" s="16"/>
      <c r="CQ25" s="16"/>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6"/>
      <c r="EA25" s="16"/>
      <c r="EB25" s="16"/>
      <c r="EC25" s="16"/>
      <c r="ED25" s="16"/>
      <c r="EE25" s="16"/>
      <c r="EF25" s="16"/>
      <c r="EG25" s="16"/>
      <c r="EH25" s="13"/>
      <c r="EI25" s="13"/>
      <c r="EJ25" s="13"/>
      <c r="EK25" s="13"/>
      <c r="EL25" s="13"/>
      <c r="EM25" s="13"/>
      <c r="EN25" s="13"/>
      <c r="EO25" s="13"/>
      <c r="EP25" s="13"/>
      <c r="EQ25" s="13"/>
      <c r="ER25" s="13"/>
      <c r="ES25" s="13"/>
      <c r="ET25" s="13"/>
      <c r="EU25" s="13"/>
      <c r="EV25" s="13"/>
      <c r="EW25" s="13"/>
      <c r="EX25" s="13"/>
      <c r="EY25" s="13"/>
      <c r="EZ25" s="13"/>
      <c r="FA25" s="13"/>
      <c r="FB25" s="13"/>
      <c r="FC25" s="13"/>
      <c r="FD25" s="13"/>
      <c r="FE25" s="13"/>
      <c r="FF25" s="13"/>
      <c r="FG25" s="13"/>
      <c r="FH25" s="13"/>
      <c r="FI25" s="13"/>
      <c r="FJ25" s="13"/>
      <c r="FK25" s="13"/>
      <c r="FL25" s="13"/>
      <c r="FM25" s="13"/>
      <c r="FN25" s="13"/>
      <c r="FO25" s="13"/>
      <c r="FP25" s="13"/>
      <c r="FQ25" s="13"/>
      <c r="FR25" s="13"/>
      <c r="FS25" s="13"/>
      <c r="FT25" s="13"/>
      <c r="FU25" s="13"/>
      <c r="FV25" s="13"/>
      <c r="FW25" s="13"/>
      <c r="FX25" s="13"/>
      <c r="FY25" s="13"/>
      <c r="FZ25" s="13"/>
      <c r="GA25" s="13"/>
      <c r="GB25" s="13"/>
      <c r="GC25" s="13"/>
      <c r="GD25" s="13"/>
      <c r="GE25" s="13"/>
      <c r="GF25" s="13"/>
      <c r="GG25" s="13"/>
      <c r="GH25" s="13"/>
      <c r="GI25" s="13"/>
      <c r="GJ25" s="13"/>
      <c r="GK25" s="13"/>
      <c r="GL25" s="13"/>
      <c r="GM25" s="13"/>
      <c r="GN25" s="13"/>
      <c r="GO25" s="13"/>
      <c r="GP25" s="13"/>
      <c r="GQ25" s="13"/>
      <c r="GR25" s="13"/>
      <c r="GS25" s="13"/>
      <c r="GT25" s="13"/>
      <c r="GU25" s="13"/>
      <c r="GV25" s="13"/>
      <c r="GW25" s="13"/>
      <c r="GX25" s="13"/>
      <c r="GY25" s="13"/>
      <c r="GZ25" s="13"/>
      <c r="HA25" s="13"/>
      <c r="HB25" s="13"/>
      <c r="HC25" s="13"/>
      <c r="HD25" s="13"/>
      <c r="HE25" s="13"/>
      <c r="HF25" s="13"/>
      <c r="HG25" s="13"/>
      <c r="HH25" s="13"/>
      <c r="HI25" s="13"/>
      <c r="HJ25" s="13"/>
      <c r="HK25" s="13"/>
      <c r="HL25" s="13"/>
      <c r="HM25" s="13"/>
      <c r="HN25" s="13"/>
      <c r="HO25" s="13"/>
      <c r="HP25" s="13"/>
      <c r="HQ25" s="13"/>
      <c r="HR25" s="13"/>
      <c r="HS25" s="13"/>
      <c r="HT25" s="13"/>
      <c r="HU25" s="13"/>
      <c r="HV25" s="13"/>
      <c r="HW25" s="13"/>
      <c r="HX25" s="13"/>
      <c r="HY25" s="13"/>
      <c r="HZ25" s="13"/>
      <c r="IA25" s="13"/>
      <c r="IB25" s="13"/>
      <c r="IC25" s="13"/>
      <c r="ID25" s="13"/>
      <c r="IE25" s="13"/>
      <c r="IF25" s="13"/>
      <c r="IG25" s="13"/>
      <c r="IH25" s="13"/>
      <c r="II25" s="13"/>
      <c r="IJ25" s="13"/>
      <c r="IK25" s="13"/>
      <c r="IL25" s="13"/>
      <c r="IM25" s="13"/>
      <c r="IN25" s="13"/>
      <c r="IO25" s="13"/>
      <c r="IP25" s="13"/>
      <c r="IQ25" s="13"/>
      <c r="IR25" s="13"/>
      <c r="IS25" s="13"/>
      <c r="IT25" s="13"/>
    </row>
    <row r="26" spans="1:254" s="14" customFormat="1" x14ac:dyDescent="0.25">
      <c r="A26" s="13"/>
      <c r="B26" s="337" t="s">
        <v>395</v>
      </c>
      <c r="C26" s="216"/>
      <c r="D26" s="355">
        <f t="shared" si="0"/>
        <v>0</v>
      </c>
      <c r="E26" s="131"/>
      <c r="F26" s="1549"/>
      <c r="G26" s="1549"/>
      <c r="H26" s="1550"/>
      <c r="I26" s="1550"/>
      <c r="J26" s="1550"/>
      <c r="K26" s="1550"/>
      <c r="L26" s="1549"/>
      <c r="M26" s="1551"/>
      <c r="N26" s="1552"/>
      <c r="O26" s="1552"/>
      <c r="P26" s="1552"/>
      <c r="Q26" s="132">
        <f t="shared" si="1"/>
        <v>0</v>
      </c>
      <c r="R26" s="133">
        <f t="shared" si="2"/>
        <v>0</v>
      </c>
      <c r="S26" s="132">
        <f t="shared" si="3"/>
        <v>0</v>
      </c>
      <c r="T26" s="132">
        <f t="shared" si="4"/>
        <v>0</v>
      </c>
      <c r="U26" s="132">
        <f t="shared" si="5"/>
        <v>0</v>
      </c>
      <c r="V26" s="1342"/>
      <c r="W26" s="135">
        <f t="shared" si="6"/>
        <v>0</v>
      </c>
      <c r="X26" s="356">
        <f t="shared" si="7"/>
        <v>0</v>
      </c>
      <c r="Y26" s="345">
        <f t="shared" si="8"/>
        <v>0</v>
      </c>
      <c r="Z26" s="346">
        <f t="shared" si="9"/>
        <v>0</v>
      </c>
      <c r="AA26" s="347">
        <f t="shared" si="10"/>
        <v>0</v>
      </c>
      <c r="AB26" s="359">
        <f t="shared" si="11"/>
        <v>0</v>
      </c>
      <c r="AC26" s="346">
        <f t="shared" si="12"/>
        <v>0</v>
      </c>
      <c r="AD26" s="347">
        <f t="shared" si="13"/>
        <v>0</v>
      </c>
      <c r="AE26" s="357">
        <f t="shared" si="14"/>
        <v>0</v>
      </c>
      <c r="AF26" s="345">
        <f t="shared" si="15"/>
        <v>0</v>
      </c>
      <c r="AG26" s="346">
        <f t="shared" si="16"/>
        <v>0</v>
      </c>
      <c r="AH26" s="358">
        <f t="shared" si="17"/>
        <v>0</v>
      </c>
      <c r="AI26" s="358">
        <f t="shared" si="18"/>
        <v>0</v>
      </c>
      <c r="AJ26" s="346">
        <f t="shared" si="19"/>
        <v>0</v>
      </c>
      <c r="AK26" s="347">
        <f t="shared" si="20"/>
        <v>0</v>
      </c>
      <c r="AL26" s="362">
        <f t="shared" si="21"/>
        <v>0</v>
      </c>
      <c r="AM26" s="345">
        <f t="shared" si="22"/>
        <v>0</v>
      </c>
      <c r="AN26" s="346">
        <f t="shared" si="23"/>
        <v>0</v>
      </c>
      <c r="AO26" s="358">
        <f t="shared" si="24"/>
        <v>0</v>
      </c>
      <c r="AP26" s="358">
        <f t="shared" si="25"/>
        <v>0</v>
      </c>
      <c r="AQ26" s="346">
        <f t="shared" si="26"/>
        <v>0</v>
      </c>
      <c r="AR26" s="347">
        <f t="shared" si="27"/>
        <v>0</v>
      </c>
      <c r="AS26" s="344">
        <v>0</v>
      </c>
      <c r="AT26" s="345">
        <v>0</v>
      </c>
      <c r="AU26" s="346">
        <v>0</v>
      </c>
      <c r="AV26" s="358">
        <f t="shared" si="28"/>
        <v>0</v>
      </c>
      <c r="AW26" s="346">
        <f t="shared" si="29"/>
        <v>0</v>
      </c>
      <c r="AX26" s="347">
        <f t="shared" si="30"/>
        <v>0</v>
      </c>
      <c r="AY26" s="344">
        <v>0</v>
      </c>
      <c r="AZ26" s="345">
        <v>0</v>
      </c>
      <c r="BA26" s="346">
        <v>0</v>
      </c>
      <c r="BB26" s="358">
        <f t="shared" si="31"/>
        <v>0</v>
      </c>
      <c r="BC26" s="358">
        <f t="shared" si="32"/>
        <v>0</v>
      </c>
      <c r="BD26" s="346">
        <f t="shared" si="33"/>
        <v>0</v>
      </c>
      <c r="BE26" s="347">
        <f t="shared" si="34"/>
        <v>0</v>
      </c>
      <c r="BF26" s="348">
        <f t="shared" si="35"/>
        <v>0</v>
      </c>
      <c r="BG26" s="339">
        <f t="shared" si="36"/>
        <v>0</v>
      </c>
      <c r="BH26" s="15">
        <f t="shared" si="37"/>
        <v>0</v>
      </c>
      <c r="BI26" s="100"/>
      <c r="BJ26" s="101"/>
      <c r="BK26" s="101"/>
      <c r="BL26" s="101"/>
      <c r="BM26" s="102"/>
      <c r="BN26" s="102"/>
      <c r="BO26" s="102"/>
      <c r="BP26" s="101"/>
      <c r="BQ26" s="101"/>
      <c r="BR26" s="101"/>
      <c r="BS26" s="101"/>
      <c r="BT26" s="101"/>
      <c r="BU26" s="101"/>
      <c r="BV26" s="101"/>
      <c r="BW26" s="101"/>
      <c r="BX26" s="101"/>
      <c r="BY26" s="101"/>
      <c r="BZ26" s="101"/>
      <c r="CA26" s="101"/>
      <c r="CB26" s="103"/>
      <c r="CC26" s="101"/>
      <c r="CD26" s="101"/>
      <c r="CE26" s="103"/>
      <c r="CF26" s="103"/>
      <c r="CG26" s="103"/>
      <c r="CH26" s="103"/>
      <c r="CI26" s="101"/>
      <c r="CJ26" s="101"/>
      <c r="CK26" s="103"/>
      <c r="CL26" s="103"/>
      <c r="CM26" s="103"/>
      <c r="CN26" s="71"/>
      <c r="CO26" s="16"/>
      <c r="CP26" s="16"/>
      <c r="CQ26" s="16"/>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6"/>
      <c r="EA26" s="16"/>
      <c r="EB26" s="16"/>
      <c r="EC26" s="16"/>
      <c r="ED26" s="16"/>
      <c r="EE26" s="16"/>
      <c r="EF26" s="16"/>
      <c r="EG26" s="16"/>
      <c r="EH26" s="13"/>
      <c r="EI26" s="13"/>
      <c r="EJ26" s="13"/>
      <c r="EK26" s="13"/>
      <c r="EL26" s="13"/>
      <c r="EM26" s="13"/>
      <c r="EN26" s="13"/>
      <c r="EO26" s="13"/>
      <c r="EP26" s="13"/>
      <c r="EQ26" s="13"/>
      <c r="ER26" s="13"/>
      <c r="ES26" s="13"/>
      <c r="ET26" s="13"/>
      <c r="EU26" s="13"/>
      <c r="EV26" s="13"/>
      <c r="EW26" s="13"/>
      <c r="EX26" s="13"/>
      <c r="EY26" s="13"/>
      <c r="EZ26" s="13"/>
      <c r="FA26" s="13"/>
      <c r="FB26" s="13"/>
      <c r="FC26" s="13"/>
      <c r="FD26" s="13"/>
      <c r="FE26" s="13"/>
      <c r="FF26" s="13"/>
      <c r="FG26" s="13"/>
      <c r="FH26" s="13"/>
      <c r="FI26" s="13"/>
      <c r="FJ26" s="13"/>
      <c r="FK26" s="13"/>
      <c r="FL26" s="13"/>
      <c r="FM26" s="13"/>
      <c r="FN26" s="13"/>
      <c r="FO26" s="13"/>
      <c r="FP26" s="13"/>
      <c r="FQ26" s="13"/>
      <c r="FR26" s="13"/>
      <c r="FS26" s="13"/>
      <c r="FT26" s="13"/>
      <c r="FU26" s="13"/>
      <c r="FV26" s="13"/>
      <c r="FW26" s="13"/>
      <c r="FX26" s="13"/>
      <c r="FY26" s="13"/>
      <c r="FZ26" s="13"/>
      <c r="GA26" s="13"/>
      <c r="GB26" s="13"/>
      <c r="GC26" s="13"/>
      <c r="GD26" s="13"/>
      <c r="GE26" s="13"/>
      <c r="GF26" s="13"/>
      <c r="GG26" s="13"/>
      <c r="GH26" s="13"/>
      <c r="GI26" s="13"/>
      <c r="GJ26" s="13"/>
      <c r="GK26" s="13"/>
      <c r="GL26" s="13"/>
      <c r="GM26" s="13"/>
      <c r="GN26" s="13"/>
      <c r="GO26" s="13"/>
      <c r="GP26" s="13"/>
      <c r="GQ26" s="13"/>
      <c r="GR26" s="13"/>
      <c r="GS26" s="13"/>
      <c r="GT26" s="13"/>
      <c r="GU26" s="13"/>
      <c r="GV26" s="13"/>
      <c r="GW26" s="13"/>
      <c r="GX26" s="13"/>
      <c r="GY26" s="13"/>
      <c r="GZ26" s="13"/>
      <c r="HA26" s="13"/>
      <c r="HB26" s="13"/>
      <c r="HC26" s="13"/>
      <c r="HD26" s="13"/>
      <c r="HE26" s="13"/>
      <c r="HF26" s="13"/>
      <c r="HG26" s="13"/>
      <c r="HH26" s="13"/>
      <c r="HI26" s="13"/>
      <c r="HJ26" s="13"/>
      <c r="HK26" s="13"/>
      <c r="HL26" s="13"/>
      <c r="HM26" s="13"/>
      <c r="HN26" s="13"/>
      <c r="HO26" s="13"/>
      <c r="HP26" s="13"/>
      <c r="HQ26" s="13"/>
      <c r="HR26" s="13"/>
      <c r="HS26" s="13"/>
      <c r="HT26" s="13"/>
      <c r="HU26" s="13"/>
      <c r="HV26" s="13"/>
      <c r="HW26" s="13"/>
      <c r="HX26" s="13"/>
      <c r="HY26" s="13"/>
      <c r="HZ26" s="13"/>
      <c r="IA26" s="13"/>
      <c r="IB26" s="13"/>
      <c r="IC26" s="13"/>
      <c r="ID26" s="13"/>
      <c r="IE26" s="13"/>
      <c r="IF26" s="13"/>
      <c r="IG26" s="13"/>
      <c r="IH26" s="13"/>
      <c r="II26" s="13"/>
      <c r="IJ26" s="13"/>
      <c r="IK26" s="13"/>
      <c r="IL26" s="13"/>
      <c r="IM26" s="13"/>
      <c r="IN26" s="13"/>
      <c r="IO26" s="13"/>
      <c r="IP26" s="13"/>
      <c r="IQ26" s="13"/>
      <c r="IR26" s="13"/>
      <c r="IS26" s="13"/>
      <c r="IT26" s="13"/>
    </row>
    <row r="27" spans="1:254" s="14" customFormat="1" x14ac:dyDescent="0.25">
      <c r="A27" s="13"/>
      <c r="B27" s="338"/>
      <c r="C27" s="209"/>
      <c r="D27" s="355">
        <f t="shared" si="0"/>
        <v>0</v>
      </c>
      <c r="E27" s="578"/>
      <c r="F27" s="1534"/>
      <c r="G27" s="1534"/>
      <c r="H27" s="1534"/>
      <c r="I27" s="1534"/>
      <c r="J27" s="1534"/>
      <c r="K27" s="1534"/>
      <c r="L27" s="1534"/>
      <c r="M27" s="1534"/>
      <c r="N27" s="1534"/>
      <c r="O27" s="1534"/>
      <c r="P27" s="1534"/>
      <c r="Q27" s="132">
        <f t="shared" si="1"/>
        <v>0</v>
      </c>
      <c r="R27" s="133">
        <f t="shared" si="2"/>
        <v>0</v>
      </c>
      <c r="S27" s="132">
        <f t="shared" si="3"/>
        <v>0</v>
      </c>
      <c r="T27" s="132">
        <f t="shared" si="4"/>
        <v>0</v>
      </c>
      <c r="U27" s="132">
        <f t="shared" si="5"/>
        <v>0</v>
      </c>
      <c r="V27" s="1342"/>
      <c r="W27" s="135">
        <f t="shared" si="6"/>
        <v>0</v>
      </c>
      <c r="X27" s="356">
        <f t="shared" si="7"/>
        <v>0</v>
      </c>
      <c r="Y27" s="345">
        <f t="shared" si="8"/>
        <v>0</v>
      </c>
      <c r="Z27" s="346">
        <f t="shared" si="9"/>
        <v>0</v>
      </c>
      <c r="AA27" s="347">
        <f t="shared" si="10"/>
        <v>0</v>
      </c>
      <c r="AB27" s="347">
        <f t="shared" si="11"/>
        <v>0</v>
      </c>
      <c r="AC27" s="346">
        <f t="shared" si="12"/>
        <v>0</v>
      </c>
      <c r="AD27" s="347">
        <f t="shared" si="13"/>
        <v>0</v>
      </c>
      <c r="AE27" s="357">
        <f t="shared" si="14"/>
        <v>0</v>
      </c>
      <c r="AF27" s="345">
        <f t="shared" si="15"/>
        <v>0</v>
      </c>
      <c r="AG27" s="346">
        <f t="shared" si="16"/>
        <v>0</v>
      </c>
      <c r="AH27" s="358">
        <f t="shared" si="17"/>
        <v>0</v>
      </c>
      <c r="AI27" s="358">
        <f t="shared" si="18"/>
        <v>0</v>
      </c>
      <c r="AJ27" s="346">
        <f t="shared" si="19"/>
        <v>0</v>
      </c>
      <c r="AK27" s="347">
        <f t="shared" si="20"/>
        <v>0</v>
      </c>
      <c r="AL27" s="357">
        <f t="shared" si="21"/>
        <v>0</v>
      </c>
      <c r="AM27" s="345">
        <f t="shared" si="22"/>
        <v>0</v>
      </c>
      <c r="AN27" s="346">
        <f t="shared" si="23"/>
        <v>0</v>
      </c>
      <c r="AO27" s="358">
        <f t="shared" si="24"/>
        <v>0</v>
      </c>
      <c r="AP27" s="358">
        <f t="shared" si="25"/>
        <v>0</v>
      </c>
      <c r="AQ27" s="346">
        <f t="shared" si="26"/>
        <v>0</v>
      </c>
      <c r="AR27" s="347">
        <f t="shared" si="27"/>
        <v>0</v>
      </c>
      <c r="AS27" s="344">
        <v>0</v>
      </c>
      <c r="AT27" s="345">
        <v>0</v>
      </c>
      <c r="AU27" s="346">
        <v>0</v>
      </c>
      <c r="AV27" s="358">
        <f t="shared" si="28"/>
        <v>0</v>
      </c>
      <c r="AW27" s="346">
        <f t="shared" si="29"/>
        <v>0</v>
      </c>
      <c r="AX27" s="347">
        <f t="shared" si="30"/>
        <v>0</v>
      </c>
      <c r="AY27" s="344">
        <v>0</v>
      </c>
      <c r="AZ27" s="345">
        <v>0</v>
      </c>
      <c r="BA27" s="346">
        <v>0</v>
      </c>
      <c r="BB27" s="358">
        <f t="shared" si="31"/>
        <v>0</v>
      </c>
      <c r="BC27" s="358">
        <f t="shared" si="32"/>
        <v>0</v>
      </c>
      <c r="BD27" s="346">
        <f t="shared" si="33"/>
        <v>0</v>
      </c>
      <c r="BE27" s="347">
        <f t="shared" si="34"/>
        <v>0</v>
      </c>
      <c r="BF27" s="348">
        <f t="shared" si="35"/>
        <v>0</v>
      </c>
      <c r="BG27" s="339">
        <f t="shared" si="36"/>
        <v>0</v>
      </c>
      <c r="BH27" s="15">
        <f t="shared" si="37"/>
        <v>0</v>
      </c>
      <c r="BI27" s="100"/>
      <c r="BJ27" s="101"/>
      <c r="BK27" s="101"/>
      <c r="BL27" s="101"/>
      <c r="BM27" s="102"/>
      <c r="BN27" s="102"/>
      <c r="BO27" s="102"/>
      <c r="BP27" s="101"/>
      <c r="BQ27" s="101"/>
      <c r="BR27" s="101"/>
      <c r="BS27" s="101"/>
      <c r="BT27" s="101"/>
      <c r="BU27" s="101"/>
      <c r="BV27" s="101"/>
      <c r="BW27" s="101"/>
      <c r="BX27" s="101"/>
      <c r="BY27" s="101"/>
      <c r="BZ27" s="101"/>
      <c r="CA27" s="101"/>
      <c r="CB27" s="103"/>
      <c r="CC27" s="101"/>
      <c r="CD27" s="101"/>
      <c r="CE27" s="103"/>
      <c r="CF27" s="103"/>
      <c r="CG27" s="103"/>
      <c r="CH27" s="103"/>
      <c r="CI27" s="101"/>
      <c r="CJ27" s="101"/>
      <c r="CK27" s="103"/>
      <c r="CL27" s="103"/>
      <c r="CM27" s="103"/>
      <c r="CN27" s="71"/>
      <c r="CO27" s="16"/>
      <c r="CP27" s="16"/>
      <c r="CQ27" s="16"/>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6"/>
      <c r="EA27" s="16"/>
      <c r="EB27" s="16"/>
      <c r="EC27" s="16"/>
      <c r="ED27" s="16"/>
      <c r="EE27" s="16"/>
      <c r="EF27" s="16"/>
      <c r="EG27" s="16"/>
      <c r="EH27" s="13"/>
      <c r="EI27" s="13"/>
      <c r="EJ27" s="13"/>
      <c r="EK27" s="13"/>
      <c r="EL27" s="13"/>
      <c r="EM27" s="13"/>
      <c r="EN27" s="13"/>
      <c r="EO27" s="13"/>
      <c r="EP27" s="13"/>
      <c r="EQ27" s="13"/>
      <c r="ER27" s="13"/>
      <c r="ES27" s="13"/>
      <c r="ET27" s="13"/>
      <c r="EU27" s="13"/>
      <c r="EV27" s="13"/>
      <c r="EW27" s="13"/>
      <c r="EX27" s="13"/>
      <c r="EY27" s="13"/>
      <c r="EZ27" s="13"/>
      <c r="FA27" s="13"/>
      <c r="FB27" s="13"/>
      <c r="FC27" s="13"/>
      <c r="FD27" s="13"/>
      <c r="FE27" s="13"/>
      <c r="FF27" s="13"/>
      <c r="FG27" s="13"/>
      <c r="FH27" s="13"/>
      <c r="FI27" s="13"/>
      <c r="FJ27" s="13"/>
      <c r="FK27" s="13"/>
      <c r="FL27" s="13"/>
      <c r="FM27" s="13"/>
      <c r="FN27" s="13"/>
      <c r="FO27" s="13"/>
      <c r="FP27" s="13"/>
      <c r="FQ27" s="13"/>
      <c r="FR27" s="13"/>
      <c r="FS27" s="13"/>
      <c r="FT27" s="13"/>
      <c r="FU27" s="13"/>
      <c r="FV27" s="13"/>
      <c r="FW27" s="13"/>
      <c r="FX27" s="13"/>
      <c r="FY27" s="13"/>
      <c r="FZ27" s="13"/>
      <c r="GA27" s="13"/>
      <c r="GB27" s="13"/>
      <c r="GC27" s="13"/>
      <c r="GD27" s="13"/>
      <c r="GE27" s="13"/>
      <c r="GF27" s="13"/>
      <c r="GG27" s="13"/>
      <c r="GH27" s="13"/>
      <c r="GI27" s="13"/>
      <c r="GJ27" s="13"/>
      <c r="GK27" s="13"/>
      <c r="GL27" s="13"/>
      <c r="GM27" s="13"/>
      <c r="GN27" s="13"/>
      <c r="GO27" s="13"/>
      <c r="GP27" s="13"/>
      <c r="GQ27" s="13"/>
      <c r="GR27" s="13"/>
      <c r="GS27" s="13"/>
      <c r="GT27" s="13"/>
      <c r="GU27" s="13"/>
      <c r="GV27" s="13"/>
      <c r="GW27" s="13"/>
      <c r="GX27" s="13"/>
      <c r="GY27" s="13"/>
      <c r="GZ27" s="13"/>
      <c r="HA27" s="13"/>
      <c r="HB27" s="13"/>
      <c r="HC27" s="13"/>
      <c r="HD27" s="13"/>
      <c r="HE27" s="13"/>
      <c r="HF27" s="13"/>
      <c r="HG27" s="13"/>
      <c r="HH27" s="13"/>
      <c r="HI27" s="13"/>
      <c r="HJ27" s="13"/>
      <c r="HK27" s="13"/>
      <c r="HL27" s="13"/>
      <c r="HM27" s="13"/>
      <c r="HN27" s="13"/>
      <c r="HO27" s="13"/>
      <c r="HP27" s="13"/>
      <c r="HQ27" s="13"/>
      <c r="HR27" s="13"/>
      <c r="HS27" s="13"/>
      <c r="HT27" s="13"/>
      <c r="HU27" s="13"/>
      <c r="HV27" s="13"/>
      <c r="HW27" s="13"/>
      <c r="HX27" s="13"/>
      <c r="HY27" s="13"/>
      <c r="HZ27" s="13"/>
      <c r="IA27" s="13"/>
      <c r="IB27" s="13"/>
      <c r="IC27" s="13"/>
      <c r="ID27" s="13"/>
      <c r="IE27" s="13"/>
      <c r="IF27" s="13"/>
      <c r="IG27" s="13"/>
      <c r="IH27" s="13"/>
      <c r="II27" s="13"/>
      <c r="IJ27" s="13"/>
      <c r="IK27" s="13"/>
      <c r="IL27" s="13"/>
      <c r="IM27" s="13"/>
      <c r="IN27" s="13"/>
      <c r="IO27" s="13"/>
      <c r="IP27" s="13"/>
      <c r="IQ27" s="13"/>
      <c r="IR27" s="13"/>
      <c r="IS27" s="13"/>
      <c r="IT27" s="13"/>
    </row>
    <row r="28" spans="1:254" s="14" customFormat="1" x14ac:dyDescent="0.25">
      <c r="A28" s="13"/>
      <c r="B28" s="330" t="s">
        <v>46</v>
      </c>
      <c r="C28" s="364"/>
      <c r="D28" s="364"/>
      <c r="E28" s="364"/>
      <c r="F28" s="364"/>
      <c r="G28" s="364"/>
      <c r="H28" s="364"/>
      <c r="I28" s="364"/>
      <c r="J28" s="364"/>
      <c r="K28" s="364"/>
      <c r="L28" s="364"/>
      <c r="M28" s="364"/>
      <c r="N28" s="364"/>
      <c r="O28" s="364"/>
      <c r="P28" s="364"/>
      <c r="Q28" s="364"/>
      <c r="R28" s="364"/>
      <c r="S28" s="364"/>
      <c r="T28" s="364"/>
      <c r="U28" s="364"/>
      <c r="V28" s="364"/>
      <c r="W28" s="364"/>
      <c r="X28" s="364"/>
      <c r="Y28" s="364"/>
      <c r="Z28" s="364"/>
      <c r="AA28" s="365"/>
      <c r="AB28" s="366">
        <f>SUM(AB17:AB27)</f>
        <v>92233.257346619968</v>
      </c>
      <c r="AC28" s="367">
        <f>IF(AB28&gt;0,SQRT(SUM(AD17:AD27))/AB28,0)</f>
        <v>0.45223246603186668</v>
      </c>
      <c r="AD28" s="368"/>
      <c r="AE28" s="369"/>
      <c r="AF28" s="364"/>
      <c r="AG28" s="364"/>
      <c r="AH28" s="370"/>
      <c r="AI28" s="366">
        <f>SUM(AI17:AI27)</f>
        <v>40.316183701293397</v>
      </c>
      <c r="AJ28" s="367">
        <f>IF(AI28&gt;0,SQRT(SUM(AK17:AK27))/AI28,0)</f>
        <v>7.4744901029099076</v>
      </c>
      <c r="AK28" s="368"/>
      <c r="AL28" s="364"/>
      <c r="AM28" s="364"/>
      <c r="AN28" s="364"/>
      <c r="AO28" s="364"/>
      <c r="AP28" s="366">
        <f>SUM(AP17:AP27)</f>
        <v>258.88244545473219</v>
      </c>
      <c r="AQ28" s="367">
        <f>IF(AP28&gt;0,SQRT(SUM(AR17:AR27))/AP28,0)</f>
        <v>0.72758374888900046</v>
      </c>
      <c r="AR28" s="368"/>
      <c r="AS28" s="364"/>
      <c r="AT28" s="364"/>
      <c r="AU28" s="364"/>
      <c r="AV28" s="366">
        <f>SUM(AV17:AV27)</f>
        <v>0</v>
      </c>
      <c r="AW28" s="367">
        <f>IF(AV28&gt;0,SQRT(SUM(AX17:AX27))/AV28,0)</f>
        <v>0</v>
      </c>
      <c r="AX28" s="368"/>
      <c r="AY28" s="364"/>
      <c r="AZ28" s="364"/>
      <c r="BA28" s="371"/>
      <c r="BB28" s="368"/>
      <c r="BC28" s="366">
        <f>SUM(BC17:BC27)</f>
        <v>0</v>
      </c>
      <c r="BD28" s="367">
        <f>IF(BC28&gt;0,SQRT(SUM(BE17:BE27))/BC28,0)</f>
        <v>0</v>
      </c>
      <c r="BE28" s="368"/>
      <c r="BF28" s="366">
        <f>SUM(BF17:BF27)</f>
        <v>92532.455975775985</v>
      </c>
      <c r="BG28" s="331">
        <f>IF(BF28&gt;0,SQRT(SUM(BH17:BH27))/BF28,0)</f>
        <v>0.45078655683579721</v>
      </c>
      <c r="BH28" s="15">
        <f t="shared" si="37"/>
        <v>1739923247.9983361</v>
      </c>
      <c r="BI28" s="100"/>
      <c r="BJ28" s="101"/>
      <c r="BK28" s="101"/>
      <c r="BL28" s="101"/>
      <c r="BM28" s="102"/>
      <c r="BN28" s="102"/>
      <c r="BO28" s="102"/>
      <c r="BP28" s="101"/>
      <c r="BQ28" s="101"/>
      <c r="BR28" s="101"/>
      <c r="BS28" s="101"/>
      <c r="BT28" s="101"/>
      <c r="BU28" s="101"/>
      <c r="BV28" s="101"/>
      <c r="BW28" s="101"/>
      <c r="BX28" s="101"/>
      <c r="BY28" s="101"/>
      <c r="BZ28" s="101"/>
      <c r="CA28" s="101"/>
      <c r="CB28" s="103"/>
      <c r="CC28" s="101"/>
      <c r="CD28" s="101"/>
      <c r="CE28" s="103"/>
      <c r="CF28" s="103"/>
      <c r="CG28" s="103"/>
      <c r="CH28" s="103"/>
      <c r="CI28" s="101"/>
      <c r="CJ28" s="101"/>
      <c r="CK28" s="103"/>
      <c r="CL28" s="103"/>
      <c r="CM28" s="103"/>
      <c r="CN28" s="71"/>
      <c r="CO28" s="16"/>
      <c r="CP28" s="16"/>
      <c r="CQ28" s="16"/>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6"/>
      <c r="EA28" s="16"/>
      <c r="EB28" s="16"/>
      <c r="EC28" s="16"/>
      <c r="ED28" s="16"/>
      <c r="EE28" s="16"/>
      <c r="EF28" s="16"/>
      <c r="EG28" s="16"/>
      <c r="EH28" s="13"/>
      <c r="EI28" s="13"/>
      <c r="EJ28" s="13"/>
      <c r="EK28" s="13"/>
      <c r="EL28" s="13"/>
      <c r="EM28" s="13"/>
      <c r="EN28" s="13"/>
      <c r="EO28" s="13"/>
      <c r="EP28" s="13"/>
      <c r="EQ28" s="13"/>
      <c r="ER28" s="13"/>
      <c r="ES28" s="13"/>
      <c r="ET28" s="13"/>
      <c r="EU28" s="13"/>
      <c r="EV28" s="13"/>
      <c r="EW28" s="13"/>
      <c r="EX28" s="13"/>
      <c r="EY28" s="13"/>
      <c r="EZ28" s="13"/>
      <c r="FA28" s="13"/>
      <c r="FB28" s="13"/>
      <c r="FC28" s="13"/>
      <c r="FD28" s="13"/>
      <c r="FE28" s="13"/>
      <c r="FF28" s="13"/>
      <c r="FG28" s="13"/>
      <c r="FH28" s="13"/>
      <c r="FI28" s="13"/>
      <c r="FJ28" s="13"/>
      <c r="FK28" s="13"/>
      <c r="FL28" s="13"/>
      <c r="FM28" s="13"/>
      <c r="FN28" s="13"/>
      <c r="FO28" s="13"/>
      <c r="FP28" s="13"/>
      <c r="FQ28" s="13"/>
      <c r="FR28" s="13"/>
      <c r="FS28" s="13"/>
      <c r="FT28" s="13"/>
      <c r="FU28" s="13"/>
      <c r="FV28" s="13"/>
      <c r="FW28" s="13"/>
      <c r="FX28" s="13"/>
      <c r="FY28" s="13"/>
      <c r="FZ28" s="13"/>
      <c r="GA28" s="13"/>
      <c r="GB28" s="13"/>
      <c r="GC28" s="13"/>
      <c r="GD28" s="13"/>
      <c r="GE28" s="13"/>
      <c r="GF28" s="13"/>
      <c r="GG28" s="13"/>
      <c r="GH28" s="13"/>
      <c r="GI28" s="13"/>
      <c r="GJ28" s="13"/>
      <c r="GK28" s="13"/>
      <c r="GL28" s="13"/>
      <c r="GM28" s="13"/>
      <c r="GN28" s="13"/>
      <c r="GO28" s="13"/>
      <c r="GP28" s="13"/>
      <c r="GQ28" s="13"/>
      <c r="GR28" s="13"/>
      <c r="GS28" s="13"/>
      <c r="GT28" s="13"/>
      <c r="GU28" s="13"/>
      <c r="GV28" s="13"/>
      <c r="GW28" s="13"/>
      <c r="GX28" s="13"/>
      <c r="GY28" s="13"/>
      <c r="GZ28" s="13"/>
      <c r="HA28" s="13"/>
      <c r="HB28" s="13"/>
      <c r="HC28" s="13"/>
      <c r="HD28" s="13"/>
      <c r="HE28" s="13"/>
      <c r="HF28" s="13"/>
      <c r="HG28" s="13"/>
      <c r="HH28" s="13"/>
      <c r="HI28" s="13"/>
      <c r="HJ28" s="13"/>
      <c r="HK28" s="13"/>
      <c r="HL28" s="13"/>
      <c r="HM28" s="13"/>
      <c r="HN28" s="13"/>
      <c r="HO28" s="13"/>
      <c r="HP28" s="13"/>
      <c r="HQ28" s="13"/>
      <c r="HR28" s="13"/>
      <c r="HS28" s="13"/>
      <c r="HT28" s="13"/>
      <c r="HU28" s="13"/>
      <c r="HV28" s="13"/>
      <c r="HW28" s="13"/>
      <c r="HX28" s="13"/>
      <c r="HY28" s="13"/>
      <c r="HZ28" s="13"/>
      <c r="IA28" s="13"/>
      <c r="IB28" s="13"/>
      <c r="IC28" s="13"/>
      <c r="ID28" s="13"/>
      <c r="IE28" s="13"/>
      <c r="IF28" s="13"/>
      <c r="IG28" s="13"/>
      <c r="IH28" s="13"/>
      <c r="II28" s="13"/>
      <c r="IJ28" s="13"/>
      <c r="IK28" s="13"/>
      <c r="IL28" s="13"/>
      <c r="IM28" s="13"/>
      <c r="IN28" s="13"/>
      <c r="IO28" s="13"/>
      <c r="IP28" s="13"/>
      <c r="IQ28" s="13"/>
      <c r="IR28" s="13"/>
      <c r="IS28" s="13"/>
      <c r="IT28" s="13"/>
    </row>
    <row r="29" spans="1:254" s="14" customFormat="1" ht="15" customHeight="1" x14ac:dyDescent="0.25">
      <c r="A29" s="13"/>
      <c r="B29" s="336" t="s">
        <v>398</v>
      </c>
      <c r="C29" s="209" t="s">
        <v>182</v>
      </c>
      <c r="D29" s="355" t="str">
        <f t="shared" ref="D29:D40" si="38">VLOOKUP($C29,$BI$95:$CM$477,2,FALSE)</f>
        <v>kg</v>
      </c>
      <c r="E29" s="86">
        <v>1042500</v>
      </c>
      <c r="F29" s="1538"/>
      <c r="G29" s="1538"/>
      <c r="H29" s="1538"/>
      <c r="I29" s="1538"/>
      <c r="J29" s="1538"/>
      <c r="K29" s="1534"/>
      <c r="L29" s="1534"/>
      <c r="M29" s="1534"/>
      <c r="N29" s="1534"/>
      <c r="O29" s="1534"/>
      <c r="P29" s="1534"/>
      <c r="Q29" s="132">
        <f t="shared" ref="Q29:Q38" si="39">SUM(E29:P29)</f>
        <v>1042500</v>
      </c>
      <c r="R29" s="133">
        <f t="shared" ref="R29:R38" si="40">COUNT(E29:P29)</f>
        <v>1</v>
      </c>
      <c r="S29" s="132">
        <f t="shared" ref="S29:S38" si="41">IF(R29&gt;1,AVERAGE(E29:P29),0)</f>
        <v>0</v>
      </c>
      <c r="T29" s="132">
        <f t="shared" ref="T29:T38" si="42">IF(R29&gt;1,STDEV(E29:P29),0)</f>
        <v>0</v>
      </c>
      <c r="U29" s="132">
        <f t="shared" ref="U29:U40" si="43">IF(R29&gt;1,VLOOKUP($R29,$BI$429:$BJ$441,2,FALSE),0)</f>
        <v>0</v>
      </c>
      <c r="V29" s="1342"/>
      <c r="W29" s="135">
        <f t="shared" ref="W29:W40" si="44">IF(R29&gt;1,1-((S29-((T29*U29)/(SQRT(R29))))/S29),VLOOKUP($C29,$BI$95:$CS$477,34,FALSE))</f>
        <v>0.255</v>
      </c>
      <c r="X29" s="356">
        <v>0</v>
      </c>
      <c r="Y29" s="345">
        <v>0</v>
      </c>
      <c r="Z29" s="346">
        <v>0</v>
      </c>
      <c r="AA29" s="347">
        <f t="shared" ref="AA29:AA38" si="45">($Q29*X29)/1000</f>
        <v>0</v>
      </c>
      <c r="AB29" s="347">
        <f t="shared" ref="AB29:AB40" si="46">AA29*$BJ$447</f>
        <v>0</v>
      </c>
      <c r="AC29" s="346">
        <f t="shared" ref="AC29:AC38" si="47">IF(AA29&gt;0,SQRT(($W29*$W29)+(Z29*Z29)+($V29*$V29)),0)</f>
        <v>0</v>
      </c>
      <c r="AD29" s="347">
        <f t="shared" ref="AD29:AD38" si="48">(AB29*AC29)^2</f>
        <v>0</v>
      </c>
      <c r="AE29" s="357">
        <v>0</v>
      </c>
      <c r="AF29" s="345">
        <v>0</v>
      </c>
      <c r="AG29" s="346">
        <v>0</v>
      </c>
      <c r="AH29" s="358">
        <f t="shared" ref="AH29:AH38" si="49">($Q29*AE29)/1000</f>
        <v>0</v>
      </c>
      <c r="AI29" s="358">
        <f t="shared" ref="AI29:AI40" si="50">AH29*$BJ$448</f>
        <v>0</v>
      </c>
      <c r="AJ29" s="346">
        <f t="shared" ref="AJ29:AJ38" si="51">IF(AH29&gt;0,SQRT(($W29*$W29)+(AG29*AG29)+($V29*$V29)),0)</f>
        <v>0</v>
      </c>
      <c r="AK29" s="347">
        <f t="shared" ref="AK29:AK38" si="52">(AI29*AJ29)^2</f>
        <v>0</v>
      </c>
      <c r="AL29" s="357">
        <v>0</v>
      </c>
      <c r="AM29" s="345">
        <f>VLOOKUP($C29,$BI$95:$CM$477,28,FALSE)</f>
        <v>0</v>
      </c>
      <c r="AN29" s="346">
        <v>0</v>
      </c>
      <c r="AO29" s="358">
        <f t="shared" ref="AO29:AO34" si="53">(W29*AL29)/1000</f>
        <v>0</v>
      </c>
      <c r="AP29" s="358">
        <f t="shared" ref="AP29:AP40" si="54">AO29*$BJ$449</f>
        <v>0</v>
      </c>
      <c r="AQ29" s="346">
        <f t="shared" ref="AQ29:AQ38" si="55">IF(AO29&gt;0,SQRT(($W29*$W29)+(AN29*AN29)+($V29*$V29)),0)</f>
        <v>0</v>
      </c>
      <c r="AR29" s="347">
        <f t="shared" ref="AR29:AR38" si="56">(AP29*AQ29)^2</f>
        <v>0</v>
      </c>
      <c r="AS29" s="344">
        <f t="shared" ref="AS29:AS34" si="57">VLOOKUP($C29,$BI$95:$CM$477,3,FALSE)</f>
        <v>1300</v>
      </c>
      <c r="AT29" s="345" t="str">
        <f t="shared" ref="AT29:AT34" si="58">VLOOKUP($C29,$BI$95:$CM$477,4,FALSE)</f>
        <v>kgCO2e/kg</v>
      </c>
      <c r="AU29" s="346">
        <f t="shared" ref="AU29:AU34" si="59">IF($Q29&gt;0,VLOOKUP($C29,$BI$95:$CM$477,6,FALSE),0)</f>
        <v>0.5</v>
      </c>
      <c r="AV29" s="358">
        <f t="shared" ref="AV29:AV40" si="60">($Q29*AS29)/1000</f>
        <v>1355250</v>
      </c>
      <c r="AW29" s="346">
        <f t="shared" ref="AW29:AW40" si="61">IF(AV29&gt;0,SQRT(($W29*$W29)+(AU29*AU29)+($V29*$V29)),0)</f>
        <v>0.56127087934436792</v>
      </c>
      <c r="AX29" s="347">
        <f>(AV29*AW29)^2</f>
        <v>578607224751.56262</v>
      </c>
      <c r="AY29" s="344">
        <v>0</v>
      </c>
      <c r="AZ29" s="345">
        <v>0</v>
      </c>
      <c r="BA29" s="346">
        <v>0</v>
      </c>
      <c r="BB29" s="358">
        <f>($Q29*AY29)/1000</f>
        <v>0</v>
      </c>
      <c r="BC29" s="358">
        <f t="shared" ref="BC29:BC40" si="62">BB29*$BJ$450</f>
        <v>0</v>
      </c>
      <c r="BD29" s="346">
        <v>0</v>
      </c>
      <c r="BE29" s="347">
        <f t="shared" ref="BE29:BE38" si="63">(BC29*BD29)^2</f>
        <v>0</v>
      </c>
      <c r="BF29" s="348">
        <f t="shared" ref="BF29:BF40" si="64">AB29+AI29+AP29+AV29+BC29</f>
        <v>1355250</v>
      </c>
      <c r="BG29" s="339">
        <f t="shared" ref="BG29:BG40" si="65">IF(BF29&gt;0,SQRT(AD29+AK29+AR29+AX29+BE29)/BF29,0)</f>
        <v>0.56127087934436792</v>
      </c>
      <c r="BH29" s="15">
        <f t="shared" si="37"/>
        <v>578607224751.56262</v>
      </c>
      <c r="BI29" s="100"/>
      <c r="BJ29" s="101"/>
      <c r="BK29" s="101"/>
      <c r="BL29" s="101"/>
      <c r="BM29" s="102"/>
      <c r="BN29" s="102"/>
      <c r="BO29" s="102"/>
      <c r="BP29" s="101"/>
      <c r="BQ29" s="101"/>
      <c r="BR29" s="101"/>
      <c r="BS29" s="101"/>
      <c r="BT29" s="101"/>
      <c r="BU29" s="101"/>
      <c r="BV29" s="101"/>
      <c r="BW29" s="101"/>
      <c r="BX29" s="101"/>
      <c r="BY29" s="101"/>
      <c r="BZ29" s="101"/>
      <c r="CA29" s="101"/>
      <c r="CB29" s="103"/>
      <c r="CC29" s="101"/>
      <c r="CD29" s="101"/>
      <c r="CE29" s="103"/>
      <c r="CF29" s="103"/>
      <c r="CG29" s="103"/>
      <c r="CH29" s="103"/>
      <c r="CI29" s="101"/>
      <c r="CJ29" s="101"/>
      <c r="CK29" s="103"/>
      <c r="CL29" s="103"/>
      <c r="CM29" s="103"/>
      <c r="CN29" s="71"/>
      <c r="CO29" s="16"/>
      <c r="CP29" s="16"/>
      <c r="CQ29" s="16"/>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6"/>
      <c r="EA29" s="16"/>
      <c r="EB29" s="16"/>
      <c r="EC29" s="16"/>
      <c r="ED29" s="16"/>
      <c r="EE29" s="16"/>
      <c r="EF29" s="16"/>
      <c r="EG29" s="16"/>
      <c r="EH29" s="13"/>
      <c r="EI29" s="13"/>
      <c r="EJ29" s="13"/>
      <c r="EK29" s="13"/>
      <c r="EL29" s="13"/>
      <c r="EM29" s="13"/>
      <c r="EN29" s="13"/>
      <c r="EO29" s="13"/>
      <c r="EP29" s="13"/>
      <c r="EQ29" s="13"/>
      <c r="ER29" s="13"/>
      <c r="ES29" s="13"/>
      <c r="ET29" s="13"/>
      <c r="EU29" s="13"/>
      <c r="EV29" s="13"/>
      <c r="EW29" s="13"/>
      <c r="EX29" s="13"/>
      <c r="EY29" s="13"/>
      <c r="EZ29" s="13"/>
      <c r="FA29" s="13"/>
      <c r="FB29" s="13"/>
      <c r="FC29" s="13"/>
      <c r="FD29" s="13"/>
      <c r="FE29" s="13"/>
      <c r="FF29" s="13"/>
      <c r="FG29" s="13"/>
      <c r="FH29" s="13"/>
      <c r="FI29" s="13"/>
      <c r="FJ29" s="13"/>
      <c r="FK29" s="13"/>
      <c r="FL29" s="13"/>
      <c r="FM29" s="13"/>
      <c r="FN29" s="13"/>
      <c r="FO29" s="13"/>
      <c r="FP29" s="13"/>
      <c r="FQ29" s="13"/>
      <c r="FR29" s="13"/>
      <c r="FS29" s="13"/>
      <c r="FT29" s="13"/>
      <c r="FU29" s="13"/>
      <c r="FV29" s="13"/>
      <c r="FW29" s="13"/>
      <c r="FX29" s="13"/>
      <c r="FY29" s="13"/>
      <c r="FZ29" s="13"/>
      <c r="GA29" s="13"/>
      <c r="GB29" s="13"/>
      <c r="GC29" s="13"/>
      <c r="GD29" s="13"/>
      <c r="GE29" s="13"/>
      <c r="GF29" s="13"/>
      <c r="GG29" s="13"/>
      <c r="GH29" s="13"/>
      <c r="GI29" s="13"/>
      <c r="GJ29" s="13"/>
      <c r="GK29" s="13"/>
      <c r="GL29" s="13"/>
      <c r="GM29" s="13"/>
      <c r="GN29" s="13"/>
      <c r="GO29" s="13"/>
      <c r="GP29" s="13"/>
      <c r="GQ29" s="13"/>
      <c r="GR29" s="13"/>
      <c r="GS29" s="13"/>
      <c r="GT29" s="13"/>
      <c r="GU29" s="13"/>
      <c r="GV29" s="13"/>
      <c r="GW29" s="13"/>
      <c r="GX29" s="13"/>
      <c r="GY29" s="13"/>
      <c r="GZ29" s="13"/>
      <c r="HA29" s="13"/>
      <c r="HB29" s="13"/>
      <c r="HC29" s="13"/>
      <c r="HD29" s="13"/>
      <c r="HE29" s="13"/>
      <c r="HF29" s="13"/>
      <c r="HG29" s="13"/>
      <c r="HH29" s="13"/>
      <c r="HI29" s="13"/>
      <c r="HJ29" s="13"/>
      <c r="HK29" s="13"/>
      <c r="HL29" s="13"/>
      <c r="HM29" s="13"/>
      <c r="HN29" s="13"/>
      <c r="HO29" s="13"/>
      <c r="HP29" s="13"/>
      <c r="HQ29" s="13"/>
      <c r="HR29" s="13"/>
      <c r="HS29" s="13"/>
      <c r="HT29" s="13"/>
      <c r="HU29" s="13"/>
      <c r="HV29" s="13"/>
      <c r="HW29" s="13"/>
      <c r="HX29" s="13"/>
      <c r="HY29" s="13"/>
      <c r="HZ29" s="13"/>
      <c r="IA29" s="13"/>
      <c r="IB29" s="13"/>
      <c r="IC29" s="13"/>
      <c r="ID29" s="13"/>
      <c r="IE29" s="13"/>
      <c r="IF29" s="13"/>
      <c r="IG29" s="13"/>
      <c r="IH29" s="13"/>
      <c r="II29" s="13"/>
      <c r="IJ29" s="13"/>
      <c r="IK29" s="13"/>
      <c r="IL29" s="13"/>
      <c r="IM29" s="13"/>
      <c r="IN29" s="13"/>
      <c r="IO29" s="13"/>
      <c r="IP29" s="13"/>
      <c r="IQ29" s="13"/>
      <c r="IR29" s="13"/>
      <c r="IS29" s="13"/>
      <c r="IT29" s="13"/>
    </row>
    <row r="30" spans="1:254" s="14" customFormat="1" x14ac:dyDescent="0.25">
      <c r="A30" s="13"/>
      <c r="B30" s="337" t="s">
        <v>399</v>
      </c>
      <c r="C30" s="209"/>
      <c r="D30" s="355">
        <f t="shared" si="38"/>
        <v>0</v>
      </c>
      <c r="E30" s="86"/>
      <c r="F30" s="1534"/>
      <c r="G30" s="1534"/>
      <c r="H30" s="1534"/>
      <c r="I30" s="1534"/>
      <c r="J30" s="1534"/>
      <c r="K30" s="1534"/>
      <c r="L30" s="1534"/>
      <c r="M30" s="1534"/>
      <c r="N30" s="1534"/>
      <c r="O30" s="1534"/>
      <c r="P30" s="1534"/>
      <c r="Q30" s="132">
        <f>SUM(E30:P30)</f>
        <v>0</v>
      </c>
      <c r="R30" s="133">
        <f>COUNT(E30:P30)</f>
        <v>0</v>
      </c>
      <c r="S30" s="132">
        <f>IF(R30&gt;1,AVERAGE(E30:P30),0)</f>
        <v>0</v>
      </c>
      <c r="T30" s="132">
        <f>IF(R30&gt;1,STDEV(E30:P30),0)</f>
        <v>0</v>
      </c>
      <c r="U30" s="132">
        <f t="shared" si="43"/>
        <v>0</v>
      </c>
      <c r="V30" s="1342"/>
      <c r="W30" s="135">
        <f t="shared" si="44"/>
        <v>0</v>
      </c>
      <c r="X30" s="356">
        <v>0</v>
      </c>
      <c r="Y30" s="345">
        <v>0</v>
      </c>
      <c r="Z30" s="346">
        <v>0</v>
      </c>
      <c r="AA30" s="347">
        <f>($Q30*X30)/1000</f>
        <v>0</v>
      </c>
      <c r="AB30" s="347">
        <f t="shared" si="46"/>
        <v>0</v>
      </c>
      <c r="AC30" s="346">
        <f>IF(AA30&gt;0,SQRT(($W30*$W30)+(Z30*Z30)+($V30*$V30)),0)</f>
        <v>0</v>
      </c>
      <c r="AD30" s="347">
        <f>(AB30*AC30)^2</f>
        <v>0</v>
      </c>
      <c r="AE30" s="357">
        <v>0</v>
      </c>
      <c r="AF30" s="345">
        <v>0</v>
      </c>
      <c r="AG30" s="346">
        <v>0</v>
      </c>
      <c r="AH30" s="358">
        <f>($Q30*AE30)/1000</f>
        <v>0</v>
      </c>
      <c r="AI30" s="358">
        <f t="shared" si="50"/>
        <v>0</v>
      </c>
      <c r="AJ30" s="346">
        <f>IF(AH30&gt;0,SQRT(($W30*$W30)+(AG30*AG30)+($V30*$V30)),0)</f>
        <v>0</v>
      </c>
      <c r="AK30" s="347">
        <f>(AI30*AJ30)^2</f>
        <v>0</v>
      </c>
      <c r="AL30" s="357">
        <v>0</v>
      </c>
      <c r="AM30" s="345">
        <v>0</v>
      </c>
      <c r="AN30" s="346">
        <v>0</v>
      </c>
      <c r="AO30" s="358">
        <f>(W30*AL30)/1000</f>
        <v>0</v>
      </c>
      <c r="AP30" s="358">
        <f t="shared" si="54"/>
        <v>0</v>
      </c>
      <c r="AQ30" s="346">
        <f>IF(AO30&gt;0,SQRT(($W30*$W30)+(AN30*AN30)+($V30*$V30)),0)</f>
        <v>0</v>
      </c>
      <c r="AR30" s="347">
        <f>(AP30*AQ30)^2</f>
        <v>0</v>
      </c>
      <c r="AS30" s="344">
        <f t="shared" si="57"/>
        <v>0</v>
      </c>
      <c r="AT30" s="345">
        <f t="shared" si="58"/>
        <v>0</v>
      </c>
      <c r="AU30" s="346">
        <f t="shared" si="59"/>
        <v>0</v>
      </c>
      <c r="AV30" s="358">
        <f t="shared" si="60"/>
        <v>0</v>
      </c>
      <c r="AW30" s="346">
        <f t="shared" si="61"/>
        <v>0</v>
      </c>
      <c r="AX30" s="347">
        <f>(AV30*AW30)^2</f>
        <v>0</v>
      </c>
      <c r="AY30" s="344">
        <v>0</v>
      </c>
      <c r="AZ30" s="345">
        <v>0</v>
      </c>
      <c r="BA30" s="346">
        <v>0</v>
      </c>
      <c r="BB30" s="358">
        <f>($Q30*AY30)/1000</f>
        <v>0</v>
      </c>
      <c r="BC30" s="358">
        <f t="shared" si="62"/>
        <v>0</v>
      </c>
      <c r="BD30" s="346">
        <v>0</v>
      </c>
      <c r="BE30" s="347">
        <f>(BC30*BD30)^2</f>
        <v>0</v>
      </c>
      <c r="BF30" s="348">
        <f t="shared" si="64"/>
        <v>0</v>
      </c>
      <c r="BG30" s="339">
        <f t="shared" si="65"/>
        <v>0</v>
      </c>
      <c r="BH30" s="15">
        <f>(BF30*BG30)^2</f>
        <v>0</v>
      </c>
      <c r="BI30" s="100"/>
      <c r="BJ30" s="101"/>
      <c r="BK30" s="101"/>
      <c r="BL30" s="101"/>
      <c r="BM30" s="102"/>
      <c r="BN30" s="102"/>
      <c r="BO30" s="102"/>
      <c r="BP30" s="101"/>
      <c r="BQ30" s="101"/>
      <c r="BR30" s="101"/>
      <c r="BS30" s="101"/>
      <c r="BT30" s="101"/>
      <c r="BU30" s="101"/>
      <c r="BV30" s="101"/>
      <c r="BW30" s="101"/>
      <c r="BX30" s="101"/>
      <c r="BY30" s="101"/>
      <c r="BZ30" s="101"/>
      <c r="CA30" s="101"/>
      <c r="CB30" s="103"/>
      <c r="CC30" s="101"/>
      <c r="CD30" s="101"/>
      <c r="CE30" s="103"/>
      <c r="CF30" s="103"/>
      <c r="CG30" s="103"/>
      <c r="CH30" s="103"/>
      <c r="CI30" s="101"/>
      <c r="CJ30" s="101"/>
      <c r="CK30" s="103"/>
      <c r="CL30" s="103"/>
      <c r="CM30" s="103"/>
      <c r="CN30" s="71"/>
      <c r="CO30" s="16"/>
      <c r="CP30" s="16"/>
      <c r="CQ30" s="16"/>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6"/>
      <c r="EA30" s="16"/>
      <c r="EB30" s="16"/>
      <c r="EC30" s="16"/>
      <c r="ED30" s="16"/>
      <c r="EE30" s="16"/>
      <c r="EF30" s="16"/>
      <c r="EG30" s="16"/>
      <c r="EH30" s="13"/>
      <c r="EI30" s="13"/>
      <c r="EJ30" s="13"/>
      <c r="EK30" s="13"/>
      <c r="EL30" s="13"/>
      <c r="EM30" s="13"/>
      <c r="EN30" s="13"/>
      <c r="EO30" s="13"/>
      <c r="EP30" s="13"/>
      <c r="EQ30" s="13"/>
      <c r="ER30" s="13"/>
      <c r="ES30" s="13"/>
      <c r="ET30" s="13"/>
      <c r="EU30" s="13"/>
      <c r="EV30" s="13"/>
      <c r="EW30" s="13"/>
      <c r="EX30" s="13"/>
      <c r="EY30" s="13"/>
      <c r="EZ30" s="13"/>
      <c r="FA30" s="13"/>
      <c r="FB30" s="13"/>
      <c r="FC30" s="13"/>
      <c r="FD30" s="13"/>
      <c r="FE30" s="13"/>
      <c r="FF30" s="13"/>
      <c r="FG30" s="13"/>
      <c r="FH30" s="13"/>
      <c r="FI30" s="13"/>
      <c r="FJ30" s="13"/>
      <c r="FK30" s="13"/>
      <c r="FL30" s="13"/>
      <c r="FM30" s="13"/>
      <c r="FN30" s="13"/>
      <c r="FO30" s="13"/>
      <c r="FP30" s="13"/>
      <c r="FQ30" s="13"/>
      <c r="FR30" s="13"/>
      <c r="FS30" s="13"/>
      <c r="FT30" s="13"/>
      <c r="FU30" s="13"/>
      <c r="FV30" s="13"/>
      <c r="FW30" s="13"/>
      <c r="FX30" s="13"/>
      <c r="FY30" s="13"/>
      <c r="FZ30" s="13"/>
      <c r="GA30" s="13"/>
      <c r="GB30" s="13"/>
      <c r="GC30" s="13"/>
      <c r="GD30" s="13"/>
      <c r="GE30" s="13"/>
      <c r="GF30" s="13"/>
      <c r="GG30" s="13"/>
      <c r="GH30" s="13"/>
      <c r="GI30" s="13"/>
      <c r="GJ30" s="13"/>
      <c r="GK30" s="13"/>
      <c r="GL30" s="13"/>
      <c r="GM30" s="13"/>
      <c r="GN30" s="13"/>
      <c r="GO30" s="13"/>
      <c r="GP30" s="13"/>
      <c r="GQ30" s="13"/>
      <c r="GR30" s="13"/>
      <c r="GS30" s="13"/>
      <c r="GT30" s="13"/>
      <c r="GU30" s="13"/>
      <c r="GV30" s="13"/>
      <c r="GW30" s="13"/>
      <c r="GX30" s="13"/>
      <c r="GY30" s="13"/>
      <c r="GZ30" s="13"/>
      <c r="HA30" s="13"/>
      <c r="HB30" s="13"/>
      <c r="HC30" s="13"/>
      <c r="HD30" s="13"/>
      <c r="HE30" s="13"/>
      <c r="HF30" s="13"/>
      <c r="HG30" s="13"/>
      <c r="HH30" s="13"/>
      <c r="HI30" s="13"/>
      <c r="HJ30" s="13"/>
      <c r="HK30" s="13"/>
      <c r="HL30" s="13"/>
      <c r="HM30" s="13"/>
      <c r="HN30" s="13"/>
      <c r="HO30" s="13"/>
      <c r="HP30" s="13"/>
      <c r="HQ30" s="13"/>
      <c r="HR30" s="13"/>
      <c r="HS30" s="13"/>
      <c r="HT30" s="13"/>
      <c r="HU30" s="13"/>
      <c r="HV30" s="13"/>
      <c r="HW30" s="13"/>
      <c r="HX30" s="13"/>
      <c r="HY30" s="13"/>
      <c r="HZ30" s="13"/>
      <c r="IA30" s="13"/>
      <c r="IB30" s="13"/>
      <c r="IC30" s="13"/>
      <c r="ID30" s="13"/>
      <c r="IE30" s="13"/>
      <c r="IF30" s="13"/>
      <c r="IG30" s="13"/>
      <c r="IH30" s="13"/>
      <c r="II30" s="13"/>
      <c r="IJ30" s="13"/>
      <c r="IK30" s="13"/>
      <c r="IL30" s="13"/>
      <c r="IM30" s="13"/>
      <c r="IN30" s="13"/>
      <c r="IO30" s="13"/>
      <c r="IP30" s="13"/>
      <c r="IQ30" s="13"/>
      <c r="IR30" s="13"/>
      <c r="IS30" s="13"/>
      <c r="IT30" s="13"/>
    </row>
    <row r="31" spans="1:254" s="14" customFormat="1" x14ac:dyDescent="0.25">
      <c r="A31" s="13"/>
      <c r="B31" s="337"/>
      <c r="C31" s="209"/>
      <c r="D31" s="355">
        <f t="shared" si="38"/>
        <v>0</v>
      </c>
      <c r="E31" s="86"/>
      <c r="F31" s="1534"/>
      <c r="G31" s="1534"/>
      <c r="H31" s="1534"/>
      <c r="I31" s="1534"/>
      <c r="J31" s="1534"/>
      <c r="K31" s="1534"/>
      <c r="L31" s="1534"/>
      <c r="M31" s="1534"/>
      <c r="N31" s="1534"/>
      <c r="O31" s="1534"/>
      <c r="P31" s="1534"/>
      <c r="Q31" s="132">
        <f>SUM(E31:P31)</f>
        <v>0</v>
      </c>
      <c r="R31" s="133">
        <f>COUNT(E31:P31)</f>
        <v>0</v>
      </c>
      <c r="S31" s="132">
        <f>IF(R31&gt;1,AVERAGE(E31:P31),0)</f>
        <v>0</v>
      </c>
      <c r="T31" s="132">
        <f>IF(R31&gt;1,STDEV(E31:P31),0)</f>
        <v>0</v>
      </c>
      <c r="U31" s="132">
        <f t="shared" si="43"/>
        <v>0</v>
      </c>
      <c r="V31" s="1342"/>
      <c r="W31" s="135">
        <f t="shared" si="44"/>
        <v>0</v>
      </c>
      <c r="X31" s="356">
        <v>0</v>
      </c>
      <c r="Y31" s="345">
        <v>0</v>
      </c>
      <c r="Z31" s="346">
        <v>0</v>
      </c>
      <c r="AA31" s="347">
        <f>($Q31*X31)/1000</f>
        <v>0</v>
      </c>
      <c r="AB31" s="347">
        <f t="shared" si="46"/>
        <v>0</v>
      </c>
      <c r="AC31" s="346">
        <f>IF(AA31&gt;0,SQRT(($W31*$W31)+(Z31*Z31)+($V31*$V31)),0)</f>
        <v>0</v>
      </c>
      <c r="AD31" s="347">
        <f>(AB31*AC31)^2</f>
        <v>0</v>
      </c>
      <c r="AE31" s="357">
        <v>0</v>
      </c>
      <c r="AF31" s="345">
        <v>0</v>
      </c>
      <c r="AG31" s="346">
        <v>0</v>
      </c>
      <c r="AH31" s="358">
        <f>($Q31*AE31)/1000</f>
        <v>0</v>
      </c>
      <c r="AI31" s="358">
        <f t="shared" si="50"/>
        <v>0</v>
      </c>
      <c r="AJ31" s="346">
        <f>IF(AH31&gt;0,SQRT(($W31*$W31)+(AG31*AG31)+($V31*$V31)),0)</f>
        <v>0</v>
      </c>
      <c r="AK31" s="347">
        <f>(AI31*AJ31)^2</f>
        <v>0</v>
      </c>
      <c r="AL31" s="357">
        <v>0</v>
      </c>
      <c r="AM31" s="345">
        <v>0</v>
      </c>
      <c r="AN31" s="346">
        <v>0</v>
      </c>
      <c r="AO31" s="358">
        <f>(W31*AL31)/1000</f>
        <v>0</v>
      </c>
      <c r="AP31" s="358">
        <f t="shared" si="54"/>
        <v>0</v>
      </c>
      <c r="AQ31" s="346">
        <f>IF(AO31&gt;0,SQRT(($W31*$W31)+(AN31*AN31)+($V31*$V31)),0)</f>
        <v>0</v>
      </c>
      <c r="AR31" s="347">
        <f>(AP31*AQ31)^2</f>
        <v>0</v>
      </c>
      <c r="AS31" s="344">
        <f t="shared" si="57"/>
        <v>0</v>
      </c>
      <c r="AT31" s="345">
        <f t="shared" si="58"/>
        <v>0</v>
      </c>
      <c r="AU31" s="346">
        <f t="shared" si="59"/>
        <v>0</v>
      </c>
      <c r="AV31" s="358">
        <f t="shared" si="60"/>
        <v>0</v>
      </c>
      <c r="AW31" s="346">
        <f t="shared" si="61"/>
        <v>0</v>
      </c>
      <c r="AX31" s="347">
        <f>(AV31*AW31)^2</f>
        <v>0</v>
      </c>
      <c r="AY31" s="344">
        <v>0</v>
      </c>
      <c r="AZ31" s="345">
        <v>0</v>
      </c>
      <c r="BA31" s="346">
        <v>0</v>
      </c>
      <c r="BB31" s="358">
        <f>($Q31*AY31)/1000</f>
        <v>0</v>
      </c>
      <c r="BC31" s="358">
        <f t="shared" si="62"/>
        <v>0</v>
      </c>
      <c r="BD31" s="346">
        <v>0</v>
      </c>
      <c r="BE31" s="347">
        <f>(BC31*BD31)^2</f>
        <v>0</v>
      </c>
      <c r="BF31" s="348">
        <f t="shared" si="64"/>
        <v>0</v>
      </c>
      <c r="BG31" s="339">
        <f t="shared" si="65"/>
        <v>0</v>
      </c>
      <c r="BH31" s="15">
        <f>(BF31*BG31)^2</f>
        <v>0</v>
      </c>
      <c r="BI31" s="100"/>
      <c r="BJ31" s="101"/>
      <c r="BK31" s="101"/>
      <c r="BL31" s="101"/>
      <c r="BM31" s="102"/>
      <c r="BN31" s="102"/>
      <c r="BO31" s="102"/>
      <c r="BP31" s="101"/>
      <c r="BQ31" s="101"/>
      <c r="BR31" s="101"/>
      <c r="BS31" s="101"/>
      <c r="BT31" s="101"/>
      <c r="BU31" s="101"/>
      <c r="BV31" s="101"/>
      <c r="BW31" s="101"/>
      <c r="BX31" s="101"/>
      <c r="BY31" s="101"/>
      <c r="BZ31" s="101"/>
      <c r="CA31" s="101"/>
      <c r="CB31" s="103"/>
      <c r="CC31" s="101"/>
      <c r="CD31" s="101"/>
      <c r="CE31" s="103"/>
      <c r="CF31" s="103"/>
      <c r="CG31" s="103"/>
      <c r="CH31" s="103"/>
      <c r="CI31" s="101"/>
      <c r="CJ31" s="101"/>
      <c r="CK31" s="103"/>
      <c r="CL31" s="103"/>
      <c r="CM31" s="103"/>
      <c r="CN31" s="71"/>
      <c r="CO31" s="16"/>
      <c r="CP31" s="16"/>
      <c r="CQ31" s="16"/>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6"/>
      <c r="EA31" s="16"/>
      <c r="EB31" s="16"/>
      <c r="EC31" s="16"/>
      <c r="ED31" s="16"/>
      <c r="EE31" s="16"/>
      <c r="EF31" s="16"/>
      <c r="EG31" s="16"/>
      <c r="EH31" s="13"/>
      <c r="EI31" s="13"/>
      <c r="EJ31" s="13"/>
      <c r="EK31" s="13"/>
      <c r="EL31" s="13"/>
      <c r="EM31" s="13"/>
      <c r="EN31" s="13"/>
      <c r="EO31" s="13"/>
      <c r="EP31" s="13"/>
      <c r="EQ31" s="13"/>
      <c r="ER31" s="13"/>
      <c r="ES31" s="13"/>
      <c r="ET31" s="13"/>
      <c r="EU31" s="13"/>
      <c r="EV31" s="13"/>
      <c r="EW31" s="13"/>
      <c r="EX31" s="13"/>
      <c r="EY31" s="13"/>
      <c r="EZ31" s="13"/>
      <c r="FA31" s="13"/>
      <c r="FB31" s="13"/>
      <c r="FC31" s="13"/>
      <c r="FD31" s="13"/>
      <c r="FE31" s="13"/>
      <c r="FF31" s="13"/>
      <c r="FG31" s="13"/>
      <c r="FH31" s="13"/>
      <c r="FI31" s="13"/>
      <c r="FJ31" s="13"/>
      <c r="FK31" s="13"/>
      <c r="FL31" s="13"/>
      <c r="FM31" s="13"/>
      <c r="FN31" s="13"/>
      <c r="FO31" s="13"/>
      <c r="FP31" s="13"/>
      <c r="FQ31" s="13"/>
      <c r="FR31" s="13"/>
      <c r="FS31" s="13"/>
      <c r="FT31" s="13"/>
      <c r="FU31" s="13"/>
      <c r="FV31" s="13"/>
      <c r="FW31" s="13"/>
      <c r="FX31" s="13"/>
      <c r="FY31" s="13"/>
      <c r="FZ31" s="13"/>
      <c r="GA31" s="13"/>
      <c r="GB31" s="13"/>
      <c r="GC31" s="13"/>
      <c r="GD31" s="13"/>
      <c r="GE31" s="13"/>
      <c r="GF31" s="13"/>
      <c r="GG31" s="13"/>
      <c r="GH31" s="13"/>
      <c r="GI31" s="13"/>
      <c r="GJ31" s="13"/>
      <c r="GK31" s="13"/>
      <c r="GL31" s="13"/>
      <c r="GM31" s="13"/>
      <c r="GN31" s="13"/>
      <c r="GO31" s="13"/>
      <c r="GP31" s="13"/>
      <c r="GQ31" s="13"/>
      <c r="GR31" s="13"/>
      <c r="GS31" s="13"/>
      <c r="GT31" s="13"/>
      <c r="GU31" s="13"/>
      <c r="GV31" s="13"/>
      <c r="GW31" s="13"/>
      <c r="GX31" s="13"/>
      <c r="GY31" s="13"/>
      <c r="GZ31" s="13"/>
      <c r="HA31" s="13"/>
      <c r="HB31" s="13"/>
      <c r="HC31" s="13"/>
      <c r="HD31" s="13"/>
      <c r="HE31" s="13"/>
      <c r="HF31" s="13"/>
      <c r="HG31" s="13"/>
      <c r="HH31" s="13"/>
      <c r="HI31" s="13"/>
      <c r="HJ31" s="13"/>
      <c r="HK31" s="13"/>
      <c r="HL31" s="13"/>
      <c r="HM31" s="13"/>
      <c r="HN31" s="13"/>
      <c r="HO31" s="13"/>
      <c r="HP31" s="13"/>
      <c r="HQ31" s="13"/>
      <c r="HR31" s="13"/>
      <c r="HS31" s="13"/>
      <c r="HT31" s="13"/>
      <c r="HU31" s="13"/>
      <c r="HV31" s="13"/>
      <c r="HW31" s="13"/>
      <c r="HX31" s="13"/>
      <c r="HY31" s="13"/>
      <c r="HZ31" s="13"/>
      <c r="IA31" s="13"/>
      <c r="IB31" s="13"/>
      <c r="IC31" s="13"/>
      <c r="ID31" s="13"/>
      <c r="IE31" s="13"/>
      <c r="IF31" s="13"/>
      <c r="IG31" s="13"/>
      <c r="IH31" s="13"/>
      <c r="II31" s="13"/>
      <c r="IJ31" s="13"/>
      <c r="IK31" s="13"/>
      <c r="IL31" s="13"/>
      <c r="IM31" s="13"/>
      <c r="IN31" s="13"/>
      <c r="IO31" s="13"/>
      <c r="IP31" s="13"/>
      <c r="IQ31" s="13"/>
      <c r="IR31" s="13"/>
      <c r="IS31" s="13"/>
      <c r="IT31" s="13"/>
    </row>
    <row r="32" spans="1:254" s="14" customFormat="1" x14ac:dyDescent="0.25">
      <c r="A32" s="13"/>
      <c r="B32" s="337"/>
      <c r="C32" s="209"/>
      <c r="D32" s="355">
        <f t="shared" si="38"/>
        <v>0</v>
      </c>
      <c r="E32" s="86"/>
      <c r="F32" s="1534"/>
      <c r="G32" s="1534"/>
      <c r="H32" s="1534"/>
      <c r="I32" s="1534"/>
      <c r="J32" s="1534"/>
      <c r="K32" s="1534"/>
      <c r="L32" s="1534"/>
      <c r="M32" s="1534"/>
      <c r="N32" s="1534"/>
      <c r="O32" s="1534"/>
      <c r="P32" s="1534"/>
      <c r="Q32" s="132">
        <f t="shared" si="39"/>
        <v>0</v>
      </c>
      <c r="R32" s="133">
        <f t="shared" si="40"/>
        <v>0</v>
      </c>
      <c r="S32" s="132">
        <f t="shared" si="41"/>
        <v>0</v>
      </c>
      <c r="T32" s="132">
        <f t="shared" si="42"/>
        <v>0</v>
      </c>
      <c r="U32" s="132">
        <f t="shared" si="43"/>
        <v>0</v>
      </c>
      <c r="V32" s="1342"/>
      <c r="W32" s="135">
        <f t="shared" si="44"/>
        <v>0</v>
      </c>
      <c r="X32" s="356">
        <v>0</v>
      </c>
      <c r="Y32" s="345">
        <v>0</v>
      </c>
      <c r="Z32" s="346">
        <v>0</v>
      </c>
      <c r="AA32" s="347">
        <f t="shared" si="45"/>
        <v>0</v>
      </c>
      <c r="AB32" s="347">
        <f t="shared" si="46"/>
        <v>0</v>
      </c>
      <c r="AC32" s="346">
        <f t="shared" si="47"/>
        <v>0</v>
      </c>
      <c r="AD32" s="347">
        <f t="shared" si="48"/>
        <v>0</v>
      </c>
      <c r="AE32" s="357">
        <v>0</v>
      </c>
      <c r="AF32" s="345">
        <v>0</v>
      </c>
      <c r="AG32" s="346">
        <v>0</v>
      </c>
      <c r="AH32" s="358">
        <f t="shared" si="49"/>
        <v>0</v>
      </c>
      <c r="AI32" s="358">
        <f t="shared" si="50"/>
        <v>0</v>
      </c>
      <c r="AJ32" s="346">
        <f t="shared" si="51"/>
        <v>0</v>
      </c>
      <c r="AK32" s="347">
        <f t="shared" si="52"/>
        <v>0</v>
      </c>
      <c r="AL32" s="357">
        <v>0</v>
      </c>
      <c r="AM32" s="345">
        <v>0</v>
      </c>
      <c r="AN32" s="346">
        <v>0</v>
      </c>
      <c r="AO32" s="358">
        <f t="shared" si="53"/>
        <v>0</v>
      </c>
      <c r="AP32" s="358">
        <f t="shared" si="54"/>
        <v>0</v>
      </c>
      <c r="AQ32" s="346">
        <f t="shared" si="55"/>
        <v>0</v>
      </c>
      <c r="AR32" s="347">
        <f t="shared" si="56"/>
        <v>0</v>
      </c>
      <c r="AS32" s="344">
        <f t="shared" si="57"/>
        <v>0</v>
      </c>
      <c r="AT32" s="345">
        <f t="shared" si="58"/>
        <v>0</v>
      </c>
      <c r="AU32" s="346">
        <f t="shared" si="59"/>
        <v>0</v>
      </c>
      <c r="AV32" s="358">
        <f t="shared" si="60"/>
        <v>0</v>
      </c>
      <c r="AW32" s="346">
        <f t="shared" si="61"/>
        <v>0</v>
      </c>
      <c r="AX32" s="347">
        <f t="shared" ref="AX32:AX38" si="66">(AV32*AW32)^2</f>
        <v>0</v>
      </c>
      <c r="AY32" s="344">
        <v>0</v>
      </c>
      <c r="AZ32" s="345">
        <v>0</v>
      </c>
      <c r="BA32" s="346">
        <v>0</v>
      </c>
      <c r="BB32" s="358">
        <f t="shared" ref="BB32:BB38" si="67">($Q32*AY32)/1000</f>
        <v>0</v>
      </c>
      <c r="BC32" s="358">
        <f t="shared" si="62"/>
        <v>0</v>
      </c>
      <c r="BD32" s="346">
        <v>0</v>
      </c>
      <c r="BE32" s="347">
        <f t="shared" si="63"/>
        <v>0</v>
      </c>
      <c r="BF32" s="348">
        <f t="shared" si="64"/>
        <v>0</v>
      </c>
      <c r="BG32" s="339">
        <f t="shared" si="65"/>
        <v>0</v>
      </c>
      <c r="BH32" s="15">
        <f t="shared" si="37"/>
        <v>0</v>
      </c>
      <c r="BI32" s="100"/>
      <c r="BJ32" s="101"/>
      <c r="BK32" s="101"/>
      <c r="BL32" s="101"/>
      <c r="BM32" s="102"/>
      <c r="BN32" s="102"/>
      <c r="BO32" s="102"/>
      <c r="BP32" s="101"/>
      <c r="BQ32" s="101"/>
      <c r="BR32" s="101"/>
      <c r="BS32" s="101"/>
      <c r="BT32" s="101"/>
      <c r="BU32" s="101"/>
      <c r="BV32" s="101"/>
      <c r="BW32" s="101"/>
      <c r="BX32" s="101"/>
      <c r="BY32" s="101"/>
      <c r="BZ32" s="101"/>
      <c r="CA32" s="101"/>
      <c r="CB32" s="103"/>
      <c r="CC32" s="101"/>
      <c r="CD32" s="101"/>
      <c r="CE32" s="103"/>
      <c r="CF32" s="103"/>
      <c r="CG32" s="103"/>
      <c r="CH32" s="103"/>
      <c r="CI32" s="101"/>
      <c r="CJ32" s="101"/>
      <c r="CK32" s="103"/>
      <c r="CL32" s="103"/>
      <c r="CM32" s="103"/>
      <c r="CN32" s="71"/>
      <c r="CO32" s="16"/>
      <c r="CP32" s="16"/>
      <c r="CQ32" s="16"/>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6"/>
      <c r="EA32" s="16"/>
      <c r="EB32" s="16"/>
      <c r="EC32" s="16"/>
      <c r="ED32" s="16"/>
      <c r="EE32" s="16"/>
      <c r="EF32" s="16"/>
      <c r="EG32" s="16"/>
      <c r="EH32" s="13"/>
      <c r="EI32" s="13"/>
      <c r="EJ32" s="13"/>
      <c r="EK32" s="13"/>
      <c r="EL32" s="13"/>
      <c r="EM32" s="13"/>
      <c r="EN32" s="13"/>
      <c r="EO32" s="13"/>
      <c r="EP32" s="13"/>
      <c r="EQ32" s="13"/>
      <c r="ER32" s="13"/>
      <c r="ES32" s="13"/>
      <c r="ET32" s="13"/>
      <c r="EU32" s="13"/>
      <c r="EV32" s="13"/>
      <c r="EW32" s="13"/>
      <c r="EX32" s="13"/>
      <c r="EY32" s="13"/>
      <c r="EZ32" s="13"/>
      <c r="FA32" s="13"/>
      <c r="FB32" s="13"/>
      <c r="FC32" s="13"/>
      <c r="FD32" s="13"/>
      <c r="FE32" s="13"/>
      <c r="FF32" s="13"/>
      <c r="FG32" s="13"/>
      <c r="FH32" s="13"/>
      <c r="FI32" s="13"/>
      <c r="FJ32" s="13"/>
      <c r="FK32" s="13"/>
      <c r="FL32" s="13"/>
      <c r="FM32" s="13"/>
      <c r="FN32" s="13"/>
      <c r="FO32" s="13"/>
      <c r="FP32" s="13"/>
      <c r="FQ32" s="13"/>
      <c r="FR32" s="13"/>
      <c r="FS32" s="13"/>
      <c r="FT32" s="13"/>
      <c r="FU32" s="13"/>
      <c r="FV32" s="13"/>
      <c r="FW32" s="13"/>
      <c r="FX32" s="13"/>
      <c r="FY32" s="13"/>
      <c r="FZ32" s="13"/>
      <c r="GA32" s="13"/>
      <c r="GB32" s="13"/>
      <c r="GC32" s="13"/>
      <c r="GD32" s="13"/>
      <c r="GE32" s="13"/>
      <c r="GF32" s="13"/>
      <c r="GG32" s="13"/>
      <c r="GH32" s="13"/>
      <c r="GI32" s="13"/>
      <c r="GJ32" s="13"/>
      <c r="GK32" s="13"/>
      <c r="GL32" s="13"/>
      <c r="GM32" s="13"/>
      <c r="GN32" s="13"/>
      <c r="GO32" s="13"/>
      <c r="GP32" s="13"/>
      <c r="GQ32" s="13"/>
      <c r="GR32" s="13"/>
      <c r="GS32" s="13"/>
      <c r="GT32" s="13"/>
      <c r="GU32" s="13"/>
      <c r="GV32" s="13"/>
      <c r="GW32" s="13"/>
      <c r="GX32" s="13"/>
      <c r="GY32" s="13"/>
      <c r="GZ32" s="13"/>
      <c r="HA32" s="13"/>
      <c r="HB32" s="13"/>
      <c r="HC32" s="13"/>
      <c r="HD32" s="13"/>
      <c r="HE32" s="13"/>
      <c r="HF32" s="13"/>
      <c r="HG32" s="13"/>
      <c r="HH32" s="13"/>
      <c r="HI32" s="13"/>
      <c r="HJ32" s="13"/>
      <c r="HK32" s="13"/>
      <c r="HL32" s="13"/>
      <c r="HM32" s="13"/>
      <c r="HN32" s="13"/>
      <c r="HO32" s="13"/>
      <c r="HP32" s="13"/>
      <c r="HQ32" s="13"/>
      <c r="HR32" s="13"/>
      <c r="HS32" s="13"/>
      <c r="HT32" s="13"/>
      <c r="HU32" s="13"/>
      <c r="HV32" s="13"/>
      <c r="HW32" s="13"/>
      <c r="HX32" s="13"/>
      <c r="HY32" s="13"/>
      <c r="HZ32" s="13"/>
      <c r="IA32" s="13"/>
      <c r="IB32" s="13"/>
      <c r="IC32" s="13"/>
      <c r="ID32" s="13"/>
      <c r="IE32" s="13"/>
      <c r="IF32" s="13"/>
      <c r="IG32" s="13"/>
      <c r="IH32" s="13"/>
      <c r="II32" s="13"/>
      <c r="IJ32" s="13"/>
      <c r="IK32" s="13"/>
      <c r="IL32" s="13"/>
      <c r="IM32" s="13"/>
      <c r="IN32" s="13"/>
      <c r="IO32" s="13"/>
      <c r="IP32" s="13"/>
      <c r="IQ32" s="13"/>
      <c r="IR32" s="13"/>
      <c r="IS32" s="13"/>
      <c r="IT32" s="13"/>
    </row>
    <row r="33" spans="1:254" s="14" customFormat="1" x14ac:dyDescent="0.25">
      <c r="A33" s="13"/>
      <c r="B33" s="337"/>
      <c r="C33" s="209"/>
      <c r="D33" s="355">
        <f t="shared" si="38"/>
        <v>0</v>
      </c>
      <c r="E33" s="86"/>
      <c r="F33" s="1534"/>
      <c r="G33" s="1534"/>
      <c r="H33" s="1534"/>
      <c r="I33" s="1534"/>
      <c r="J33" s="1534"/>
      <c r="K33" s="1534"/>
      <c r="L33" s="1534"/>
      <c r="M33" s="1534"/>
      <c r="N33" s="1534"/>
      <c r="O33" s="1534"/>
      <c r="P33" s="1534"/>
      <c r="Q33" s="132">
        <f t="shared" si="39"/>
        <v>0</v>
      </c>
      <c r="R33" s="133">
        <f t="shared" si="40"/>
        <v>0</v>
      </c>
      <c r="S33" s="132">
        <f t="shared" si="41"/>
        <v>0</v>
      </c>
      <c r="T33" s="132">
        <f t="shared" si="42"/>
        <v>0</v>
      </c>
      <c r="U33" s="132">
        <f t="shared" si="43"/>
        <v>0</v>
      </c>
      <c r="V33" s="1342"/>
      <c r="W33" s="135">
        <f t="shared" si="44"/>
        <v>0</v>
      </c>
      <c r="X33" s="356">
        <v>0</v>
      </c>
      <c r="Y33" s="345">
        <v>0</v>
      </c>
      <c r="Z33" s="346">
        <v>0</v>
      </c>
      <c r="AA33" s="347">
        <f t="shared" si="45"/>
        <v>0</v>
      </c>
      <c r="AB33" s="347">
        <f t="shared" si="46"/>
        <v>0</v>
      </c>
      <c r="AC33" s="346">
        <f t="shared" si="47"/>
        <v>0</v>
      </c>
      <c r="AD33" s="347">
        <f t="shared" si="48"/>
        <v>0</v>
      </c>
      <c r="AE33" s="357">
        <v>0</v>
      </c>
      <c r="AF33" s="345">
        <v>0</v>
      </c>
      <c r="AG33" s="346">
        <v>0</v>
      </c>
      <c r="AH33" s="358">
        <f t="shared" si="49"/>
        <v>0</v>
      </c>
      <c r="AI33" s="358">
        <f t="shared" si="50"/>
        <v>0</v>
      </c>
      <c r="AJ33" s="346">
        <f t="shared" si="51"/>
        <v>0</v>
      </c>
      <c r="AK33" s="347">
        <f t="shared" si="52"/>
        <v>0</v>
      </c>
      <c r="AL33" s="357">
        <v>0</v>
      </c>
      <c r="AM33" s="345">
        <v>0</v>
      </c>
      <c r="AN33" s="346">
        <v>0</v>
      </c>
      <c r="AO33" s="358">
        <f t="shared" si="53"/>
        <v>0</v>
      </c>
      <c r="AP33" s="358">
        <f t="shared" si="54"/>
        <v>0</v>
      </c>
      <c r="AQ33" s="346">
        <f t="shared" si="55"/>
        <v>0</v>
      </c>
      <c r="AR33" s="347">
        <f t="shared" si="56"/>
        <v>0</v>
      </c>
      <c r="AS33" s="344">
        <f t="shared" si="57"/>
        <v>0</v>
      </c>
      <c r="AT33" s="345">
        <f t="shared" si="58"/>
        <v>0</v>
      </c>
      <c r="AU33" s="346">
        <f t="shared" si="59"/>
        <v>0</v>
      </c>
      <c r="AV33" s="358">
        <f t="shared" si="60"/>
        <v>0</v>
      </c>
      <c r="AW33" s="346">
        <f t="shared" si="61"/>
        <v>0</v>
      </c>
      <c r="AX33" s="347">
        <f t="shared" si="66"/>
        <v>0</v>
      </c>
      <c r="AY33" s="344">
        <v>0</v>
      </c>
      <c r="AZ33" s="345">
        <v>0</v>
      </c>
      <c r="BA33" s="346">
        <v>0</v>
      </c>
      <c r="BB33" s="358">
        <f t="shared" si="67"/>
        <v>0</v>
      </c>
      <c r="BC33" s="358">
        <f t="shared" si="62"/>
        <v>0</v>
      </c>
      <c r="BD33" s="346">
        <v>0</v>
      </c>
      <c r="BE33" s="347">
        <f t="shared" si="63"/>
        <v>0</v>
      </c>
      <c r="BF33" s="348">
        <f t="shared" si="64"/>
        <v>0</v>
      </c>
      <c r="BG33" s="339">
        <f t="shared" si="65"/>
        <v>0</v>
      </c>
      <c r="BH33" s="15">
        <f t="shared" si="37"/>
        <v>0</v>
      </c>
      <c r="BI33" s="100"/>
      <c r="BJ33" s="101"/>
      <c r="BK33" s="101"/>
      <c r="BL33" s="101"/>
      <c r="BM33" s="102"/>
      <c r="BN33" s="102"/>
      <c r="BO33" s="102"/>
      <c r="BP33" s="101"/>
      <c r="BQ33" s="101"/>
      <c r="BR33" s="101"/>
      <c r="BS33" s="101"/>
      <c r="BT33" s="101"/>
      <c r="BU33" s="101"/>
      <c r="BV33" s="101"/>
      <c r="BW33" s="101"/>
      <c r="BX33" s="101"/>
      <c r="BY33" s="101"/>
      <c r="BZ33" s="101"/>
      <c r="CA33" s="101"/>
      <c r="CB33" s="103"/>
      <c r="CC33" s="101"/>
      <c r="CD33" s="101"/>
      <c r="CE33" s="103"/>
      <c r="CF33" s="103"/>
      <c r="CG33" s="103"/>
      <c r="CH33" s="103"/>
      <c r="CI33" s="101"/>
      <c r="CJ33" s="101"/>
      <c r="CK33" s="103"/>
      <c r="CL33" s="103"/>
      <c r="CM33" s="103"/>
      <c r="CN33" s="71"/>
      <c r="CO33" s="16"/>
      <c r="CP33" s="16"/>
      <c r="CQ33" s="16"/>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6"/>
      <c r="EA33" s="16"/>
      <c r="EB33" s="16"/>
      <c r="EC33" s="16"/>
      <c r="ED33" s="16"/>
      <c r="EE33" s="16"/>
      <c r="EF33" s="16"/>
      <c r="EG33" s="16"/>
      <c r="EH33" s="13"/>
      <c r="EI33" s="13"/>
      <c r="EJ33" s="13"/>
      <c r="EK33" s="13"/>
      <c r="EL33" s="13"/>
      <c r="EM33" s="13"/>
      <c r="EN33" s="13"/>
      <c r="EO33" s="13"/>
      <c r="EP33" s="13"/>
      <c r="EQ33" s="13"/>
      <c r="ER33" s="13"/>
      <c r="ES33" s="13"/>
      <c r="ET33" s="13"/>
      <c r="EU33" s="13"/>
      <c r="EV33" s="13"/>
      <c r="EW33" s="13"/>
      <c r="EX33" s="13"/>
      <c r="EY33" s="13"/>
      <c r="EZ33" s="13"/>
      <c r="FA33" s="13"/>
      <c r="FB33" s="13"/>
      <c r="FC33" s="13"/>
      <c r="FD33" s="13"/>
      <c r="FE33" s="13"/>
      <c r="FF33" s="13"/>
      <c r="FG33" s="13"/>
      <c r="FH33" s="13"/>
      <c r="FI33" s="13"/>
      <c r="FJ33" s="13"/>
      <c r="FK33" s="13"/>
      <c r="FL33" s="13"/>
      <c r="FM33" s="13"/>
      <c r="FN33" s="13"/>
      <c r="FO33" s="13"/>
      <c r="FP33" s="13"/>
      <c r="FQ33" s="13"/>
      <c r="FR33" s="13"/>
      <c r="FS33" s="13"/>
      <c r="FT33" s="13"/>
      <c r="FU33" s="13"/>
      <c r="FV33" s="13"/>
      <c r="FW33" s="13"/>
      <c r="FX33" s="13"/>
      <c r="FY33" s="13"/>
      <c r="FZ33" s="13"/>
      <c r="GA33" s="13"/>
      <c r="GB33" s="13"/>
      <c r="GC33" s="13"/>
      <c r="GD33" s="13"/>
      <c r="GE33" s="13"/>
      <c r="GF33" s="13"/>
      <c r="GG33" s="13"/>
      <c r="GH33" s="13"/>
      <c r="GI33" s="13"/>
      <c r="GJ33" s="13"/>
      <c r="GK33" s="13"/>
      <c r="GL33" s="13"/>
      <c r="GM33" s="13"/>
      <c r="GN33" s="13"/>
      <c r="GO33" s="13"/>
      <c r="GP33" s="13"/>
      <c r="GQ33" s="13"/>
      <c r="GR33" s="13"/>
      <c r="GS33" s="13"/>
      <c r="GT33" s="13"/>
      <c r="GU33" s="13"/>
      <c r="GV33" s="13"/>
      <c r="GW33" s="13"/>
      <c r="GX33" s="13"/>
      <c r="GY33" s="13"/>
      <c r="GZ33" s="13"/>
      <c r="HA33" s="13"/>
      <c r="HB33" s="13"/>
      <c r="HC33" s="13"/>
      <c r="HD33" s="13"/>
      <c r="HE33" s="13"/>
      <c r="HF33" s="13"/>
      <c r="HG33" s="13"/>
      <c r="HH33" s="13"/>
      <c r="HI33" s="13"/>
      <c r="HJ33" s="13"/>
      <c r="HK33" s="13"/>
      <c r="HL33" s="13"/>
      <c r="HM33" s="13"/>
      <c r="HN33" s="13"/>
      <c r="HO33" s="13"/>
      <c r="HP33" s="13"/>
      <c r="HQ33" s="13"/>
      <c r="HR33" s="13"/>
      <c r="HS33" s="13"/>
      <c r="HT33" s="13"/>
      <c r="HU33" s="13"/>
      <c r="HV33" s="13"/>
      <c r="HW33" s="13"/>
      <c r="HX33" s="13"/>
      <c r="HY33" s="13"/>
      <c r="HZ33" s="13"/>
      <c r="IA33" s="13"/>
      <c r="IB33" s="13"/>
      <c r="IC33" s="13"/>
      <c r="ID33" s="13"/>
      <c r="IE33" s="13"/>
      <c r="IF33" s="13"/>
      <c r="IG33" s="13"/>
      <c r="IH33" s="13"/>
      <c r="II33" s="13"/>
      <c r="IJ33" s="13"/>
      <c r="IK33" s="13"/>
      <c r="IL33" s="13"/>
      <c r="IM33" s="13"/>
      <c r="IN33" s="13"/>
      <c r="IO33" s="13"/>
      <c r="IP33" s="13"/>
      <c r="IQ33" s="13"/>
      <c r="IR33" s="13"/>
      <c r="IS33" s="13"/>
      <c r="IT33" s="13"/>
    </row>
    <row r="34" spans="1:254" s="14" customFormat="1" x14ac:dyDescent="0.25">
      <c r="A34" s="13"/>
      <c r="B34" s="338"/>
      <c r="C34" s="209"/>
      <c r="D34" s="355">
        <f t="shared" si="38"/>
        <v>0</v>
      </c>
      <c r="E34" s="86"/>
      <c r="F34" s="1534"/>
      <c r="G34" s="1534"/>
      <c r="H34" s="1534"/>
      <c r="I34" s="1534"/>
      <c r="J34" s="1534"/>
      <c r="K34" s="1534"/>
      <c r="L34" s="1534"/>
      <c r="M34" s="1534"/>
      <c r="N34" s="1534"/>
      <c r="O34" s="1534"/>
      <c r="P34" s="1534"/>
      <c r="Q34" s="132">
        <f t="shared" si="39"/>
        <v>0</v>
      </c>
      <c r="R34" s="133">
        <f t="shared" si="40"/>
        <v>0</v>
      </c>
      <c r="S34" s="132">
        <f t="shared" si="41"/>
        <v>0</v>
      </c>
      <c r="T34" s="132">
        <f t="shared" si="42"/>
        <v>0</v>
      </c>
      <c r="U34" s="132">
        <f t="shared" si="43"/>
        <v>0</v>
      </c>
      <c r="V34" s="1342"/>
      <c r="W34" s="135">
        <f t="shared" si="44"/>
        <v>0</v>
      </c>
      <c r="X34" s="356">
        <v>0</v>
      </c>
      <c r="Y34" s="345">
        <v>0</v>
      </c>
      <c r="Z34" s="346">
        <v>0</v>
      </c>
      <c r="AA34" s="347">
        <f t="shared" si="45"/>
        <v>0</v>
      </c>
      <c r="AB34" s="347">
        <f t="shared" si="46"/>
        <v>0</v>
      </c>
      <c r="AC34" s="346">
        <f t="shared" si="47"/>
        <v>0</v>
      </c>
      <c r="AD34" s="347">
        <f t="shared" si="48"/>
        <v>0</v>
      </c>
      <c r="AE34" s="357">
        <v>0</v>
      </c>
      <c r="AF34" s="345">
        <v>0</v>
      </c>
      <c r="AG34" s="346">
        <v>0</v>
      </c>
      <c r="AH34" s="358">
        <f t="shared" si="49"/>
        <v>0</v>
      </c>
      <c r="AI34" s="358">
        <f t="shared" si="50"/>
        <v>0</v>
      </c>
      <c r="AJ34" s="346">
        <f t="shared" si="51"/>
        <v>0</v>
      </c>
      <c r="AK34" s="347">
        <f t="shared" si="52"/>
        <v>0</v>
      </c>
      <c r="AL34" s="357">
        <v>0</v>
      </c>
      <c r="AM34" s="345">
        <v>0</v>
      </c>
      <c r="AN34" s="346">
        <v>0</v>
      </c>
      <c r="AO34" s="358">
        <f t="shared" si="53"/>
        <v>0</v>
      </c>
      <c r="AP34" s="358">
        <f t="shared" si="54"/>
        <v>0</v>
      </c>
      <c r="AQ34" s="346">
        <f t="shared" si="55"/>
        <v>0</v>
      </c>
      <c r="AR34" s="347">
        <f t="shared" si="56"/>
        <v>0</v>
      </c>
      <c r="AS34" s="344">
        <f t="shared" si="57"/>
        <v>0</v>
      </c>
      <c r="AT34" s="345">
        <f t="shared" si="58"/>
        <v>0</v>
      </c>
      <c r="AU34" s="346">
        <f t="shared" si="59"/>
        <v>0</v>
      </c>
      <c r="AV34" s="358">
        <f t="shared" si="60"/>
        <v>0</v>
      </c>
      <c r="AW34" s="346">
        <f t="shared" si="61"/>
        <v>0</v>
      </c>
      <c r="AX34" s="347">
        <f t="shared" si="66"/>
        <v>0</v>
      </c>
      <c r="AY34" s="344">
        <v>0</v>
      </c>
      <c r="AZ34" s="345">
        <v>0</v>
      </c>
      <c r="BA34" s="346">
        <v>0</v>
      </c>
      <c r="BB34" s="358">
        <f t="shared" si="67"/>
        <v>0</v>
      </c>
      <c r="BC34" s="358">
        <f t="shared" si="62"/>
        <v>0</v>
      </c>
      <c r="BD34" s="346">
        <v>0</v>
      </c>
      <c r="BE34" s="347">
        <f t="shared" si="63"/>
        <v>0</v>
      </c>
      <c r="BF34" s="348">
        <f t="shared" si="64"/>
        <v>0</v>
      </c>
      <c r="BG34" s="339">
        <f t="shared" si="65"/>
        <v>0</v>
      </c>
      <c r="BH34" s="15">
        <f t="shared" si="37"/>
        <v>0</v>
      </c>
      <c r="BI34" s="100"/>
      <c r="BJ34" s="101"/>
      <c r="BK34" s="101"/>
      <c r="BL34" s="101"/>
      <c r="BM34" s="102"/>
      <c r="BN34" s="102"/>
      <c r="BO34" s="102"/>
      <c r="BP34" s="101"/>
      <c r="BQ34" s="101"/>
      <c r="BR34" s="101"/>
      <c r="BS34" s="101"/>
      <c r="BT34" s="101"/>
      <c r="BU34" s="101"/>
      <c r="BV34" s="101"/>
      <c r="BW34" s="101"/>
      <c r="BX34" s="101"/>
      <c r="BY34" s="101"/>
      <c r="BZ34" s="101"/>
      <c r="CA34" s="101"/>
      <c r="CB34" s="103"/>
      <c r="CC34" s="101"/>
      <c r="CD34" s="101"/>
      <c r="CE34" s="103"/>
      <c r="CF34" s="103"/>
      <c r="CG34" s="103"/>
      <c r="CH34" s="103"/>
      <c r="CI34" s="101"/>
      <c r="CJ34" s="101"/>
      <c r="CK34" s="103"/>
      <c r="CL34" s="103"/>
      <c r="CM34" s="103"/>
      <c r="CN34" s="71"/>
      <c r="CO34" s="16"/>
      <c r="CP34" s="16"/>
      <c r="CQ34" s="16"/>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6"/>
      <c r="EA34" s="16"/>
      <c r="EB34" s="16"/>
      <c r="EC34" s="16"/>
      <c r="ED34" s="16"/>
      <c r="EE34" s="16"/>
      <c r="EF34" s="16"/>
      <c r="EG34" s="16"/>
      <c r="EH34" s="13"/>
      <c r="EI34" s="13"/>
      <c r="EJ34" s="13"/>
      <c r="EK34" s="13"/>
      <c r="EL34" s="13"/>
      <c r="EM34" s="13"/>
      <c r="EN34" s="13"/>
      <c r="EO34" s="13"/>
      <c r="EP34" s="13"/>
      <c r="EQ34" s="13"/>
      <c r="ER34" s="13"/>
      <c r="ES34" s="13"/>
      <c r="ET34" s="13"/>
      <c r="EU34" s="13"/>
      <c r="EV34" s="13"/>
      <c r="EW34" s="13"/>
      <c r="EX34" s="13"/>
      <c r="EY34" s="13"/>
      <c r="EZ34" s="13"/>
      <c r="FA34" s="13"/>
      <c r="FB34" s="13"/>
      <c r="FC34" s="13"/>
      <c r="FD34" s="13"/>
      <c r="FE34" s="13"/>
      <c r="FF34" s="13"/>
      <c r="FG34" s="13"/>
      <c r="FH34" s="13"/>
      <c r="FI34" s="13"/>
      <c r="FJ34" s="13"/>
      <c r="FK34" s="13"/>
      <c r="FL34" s="13"/>
      <c r="FM34" s="13"/>
      <c r="FN34" s="13"/>
      <c r="FO34" s="13"/>
      <c r="FP34" s="13"/>
      <c r="FQ34" s="13"/>
      <c r="FR34" s="13"/>
      <c r="FS34" s="13"/>
      <c r="FT34" s="13"/>
      <c r="FU34" s="13"/>
      <c r="FV34" s="13"/>
      <c r="FW34" s="13"/>
      <c r="FX34" s="13"/>
      <c r="FY34" s="13"/>
      <c r="FZ34" s="13"/>
      <c r="GA34" s="13"/>
      <c r="GB34" s="13"/>
      <c r="GC34" s="13"/>
      <c r="GD34" s="13"/>
      <c r="GE34" s="13"/>
      <c r="GF34" s="13"/>
      <c r="GG34" s="13"/>
      <c r="GH34" s="13"/>
      <c r="GI34" s="13"/>
      <c r="GJ34" s="13"/>
      <c r="GK34" s="13"/>
      <c r="GL34" s="13"/>
      <c r="GM34" s="13"/>
      <c r="GN34" s="13"/>
      <c r="GO34" s="13"/>
      <c r="GP34" s="13"/>
      <c r="GQ34" s="13"/>
      <c r="GR34" s="13"/>
      <c r="GS34" s="13"/>
      <c r="GT34" s="13"/>
      <c r="GU34" s="13"/>
      <c r="GV34" s="13"/>
      <c r="GW34" s="13"/>
      <c r="GX34" s="13"/>
      <c r="GY34" s="13"/>
      <c r="GZ34" s="13"/>
      <c r="HA34" s="13"/>
      <c r="HB34" s="13"/>
      <c r="HC34" s="13"/>
      <c r="HD34" s="13"/>
      <c r="HE34" s="13"/>
      <c r="HF34" s="13"/>
      <c r="HG34" s="13"/>
      <c r="HH34" s="13"/>
      <c r="HI34" s="13"/>
      <c r="HJ34" s="13"/>
      <c r="HK34" s="13"/>
      <c r="HL34" s="13"/>
      <c r="HM34" s="13"/>
      <c r="HN34" s="13"/>
      <c r="HO34" s="13"/>
      <c r="HP34" s="13"/>
      <c r="HQ34" s="13"/>
      <c r="HR34" s="13"/>
      <c r="HS34" s="13"/>
      <c r="HT34" s="13"/>
      <c r="HU34" s="13"/>
      <c r="HV34" s="13"/>
      <c r="HW34" s="13"/>
      <c r="HX34" s="13"/>
      <c r="HY34" s="13"/>
      <c r="HZ34" s="13"/>
      <c r="IA34" s="13"/>
      <c r="IB34" s="13"/>
      <c r="IC34" s="13"/>
      <c r="ID34" s="13"/>
      <c r="IE34" s="13"/>
      <c r="IF34" s="13"/>
      <c r="IG34" s="13"/>
      <c r="IH34" s="13"/>
      <c r="II34" s="13"/>
      <c r="IJ34" s="13"/>
      <c r="IK34" s="13"/>
      <c r="IL34" s="13"/>
      <c r="IM34" s="13"/>
      <c r="IN34" s="13"/>
      <c r="IO34" s="13"/>
      <c r="IP34" s="13"/>
      <c r="IQ34" s="13"/>
      <c r="IR34" s="13"/>
      <c r="IS34" s="13"/>
      <c r="IT34" s="13"/>
    </row>
    <row r="35" spans="1:254" s="14" customFormat="1" x14ac:dyDescent="0.25">
      <c r="A35" s="13"/>
      <c r="B35" s="2147" t="s">
        <v>288</v>
      </c>
      <c r="C35" s="209"/>
      <c r="D35" s="355">
        <f t="shared" si="38"/>
        <v>0</v>
      </c>
      <c r="E35" s="86"/>
      <c r="F35" s="1534"/>
      <c r="G35" s="1534"/>
      <c r="H35" s="1534"/>
      <c r="I35" s="1534"/>
      <c r="J35" s="1534"/>
      <c r="K35" s="1534"/>
      <c r="L35" s="538"/>
      <c r="M35" s="538"/>
      <c r="N35" s="538"/>
      <c r="O35" s="538"/>
      <c r="P35" s="538"/>
      <c r="Q35" s="132">
        <f t="shared" si="39"/>
        <v>0</v>
      </c>
      <c r="R35" s="133">
        <f t="shared" si="40"/>
        <v>0</v>
      </c>
      <c r="S35" s="132">
        <f t="shared" si="41"/>
        <v>0</v>
      </c>
      <c r="T35" s="132">
        <f t="shared" si="42"/>
        <v>0</v>
      </c>
      <c r="U35" s="132">
        <f t="shared" si="43"/>
        <v>0</v>
      </c>
      <c r="V35" s="1342"/>
      <c r="W35" s="135">
        <f t="shared" si="44"/>
        <v>0</v>
      </c>
      <c r="X35" s="356">
        <f>VLOOKUP($C35,$BI$95:$CM$477,3,FALSE)</f>
        <v>0</v>
      </c>
      <c r="Y35" s="345">
        <f>VLOOKUP($C35,$BI$95:$CM$477,4,FALSE)</f>
        <v>0</v>
      </c>
      <c r="Z35" s="346">
        <f>IF($Q35&gt;0,VLOOKUP($C35,$BI$95:$CM$477,6,FALSE),0)</f>
        <v>0</v>
      </c>
      <c r="AA35" s="347">
        <f t="shared" si="45"/>
        <v>0</v>
      </c>
      <c r="AB35" s="347">
        <f t="shared" si="46"/>
        <v>0</v>
      </c>
      <c r="AC35" s="346">
        <f t="shared" si="47"/>
        <v>0</v>
      </c>
      <c r="AD35" s="347">
        <f t="shared" si="48"/>
        <v>0</v>
      </c>
      <c r="AE35" s="357">
        <v>0</v>
      </c>
      <c r="AF35" s="345">
        <v>0</v>
      </c>
      <c r="AG35" s="346">
        <v>0</v>
      </c>
      <c r="AH35" s="358">
        <f t="shared" si="49"/>
        <v>0</v>
      </c>
      <c r="AI35" s="358">
        <f t="shared" si="50"/>
        <v>0</v>
      </c>
      <c r="AJ35" s="346">
        <f t="shared" si="51"/>
        <v>0</v>
      </c>
      <c r="AK35" s="347">
        <f t="shared" si="52"/>
        <v>0</v>
      </c>
      <c r="AL35" s="357">
        <v>0</v>
      </c>
      <c r="AM35" s="345">
        <v>0</v>
      </c>
      <c r="AN35" s="346">
        <v>0</v>
      </c>
      <c r="AO35" s="358">
        <f>($Q35*AL35)/1000</f>
        <v>0</v>
      </c>
      <c r="AP35" s="358">
        <f t="shared" si="54"/>
        <v>0</v>
      </c>
      <c r="AQ35" s="346">
        <f t="shared" si="55"/>
        <v>0</v>
      </c>
      <c r="AR35" s="347">
        <f t="shared" si="56"/>
        <v>0</v>
      </c>
      <c r="AS35" s="344">
        <v>0</v>
      </c>
      <c r="AT35" s="345">
        <v>0</v>
      </c>
      <c r="AU35" s="346">
        <v>0</v>
      </c>
      <c r="AV35" s="358">
        <f t="shared" si="60"/>
        <v>0</v>
      </c>
      <c r="AW35" s="346">
        <f t="shared" si="61"/>
        <v>0</v>
      </c>
      <c r="AX35" s="347">
        <f t="shared" si="66"/>
        <v>0</v>
      </c>
      <c r="AY35" s="344">
        <v>0</v>
      </c>
      <c r="AZ35" s="345">
        <v>0</v>
      </c>
      <c r="BA35" s="346">
        <v>0</v>
      </c>
      <c r="BB35" s="358">
        <f t="shared" si="67"/>
        <v>0</v>
      </c>
      <c r="BC35" s="358">
        <f t="shared" si="62"/>
        <v>0</v>
      </c>
      <c r="BD35" s="346">
        <f>IF(BB35&gt;0,SQRT(($W35*$W35)+(BA35*BA35)+($V35*$V35)),0)</f>
        <v>0</v>
      </c>
      <c r="BE35" s="347">
        <f t="shared" si="63"/>
        <v>0</v>
      </c>
      <c r="BF35" s="348">
        <f t="shared" si="64"/>
        <v>0</v>
      </c>
      <c r="BG35" s="339">
        <f t="shared" si="65"/>
        <v>0</v>
      </c>
      <c r="BH35" s="15">
        <f t="shared" si="37"/>
        <v>0</v>
      </c>
      <c r="BI35" s="100"/>
      <c r="BJ35" s="101"/>
      <c r="BK35" s="101"/>
      <c r="BL35" s="101"/>
      <c r="BM35" s="102"/>
      <c r="BN35" s="102"/>
      <c r="BO35" s="102"/>
      <c r="BP35" s="101"/>
      <c r="BQ35" s="101"/>
      <c r="BR35" s="101"/>
      <c r="BS35" s="101"/>
      <c r="BT35" s="101"/>
      <c r="BU35" s="101"/>
      <c r="BV35" s="101"/>
      <c r="BW35" s="101"/>
      <c r="BX35" s="101"/>
      <c r="BY35" s="101"/>
      <c r="BZ35" s="101"/>
      <c r="CA35" s="101"/>
      <c r="CB35" s="103"/>
      <c r="CC35" s="101"/>
      <c r="CD35" s="101"/>
      <c r="CE35" s="103"/>
      <c r="CF35" s="103"/>
      <c r="CG35" s="103"/>
      <c r="CH35" s="103"/>
      <c r="CI35" s="101"/>
      <c r="CJ35" s="101"/>
      <c r="CK35" s="103"/>
      <c r="CL35" s="103"/>
      <c r="CM35" s="103"/>
      <c r="CN35" s="71"/>
      <c r="CO35" s="16"/>
      <c r="CP35" s="16"/>
      <c r="CQ35" s="16"/>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6"/>
      <c r="EA35" s="16"/>
      <c r="EB35" s="16"/>
      <c r="EC35" s="16"/>
      <c r="ED35" s="16"/>
      <c r="EE35" s="16"/>
      <c r="EF35" s="16"/>
      <c r="EG35" s="16"/>
      <c r="EH35" s="13"/>
      <c r="EI35" s="13"/>
      <c r="EJ35" s="13"/>
      <c r="EK35" s="13"/>
      <c r="EL35" s="13"/>
      <c r="EM35" s="13"/>
      <c r="EN35" s="13"/>
      <c r="EO35" s="13"/>
      <c r="EP35" s="13"/>
      <c r="EQ35" s="13"/>
      <c r="ER35" s="13"/>
      <c r="ES35" s="13"/>
      <c r="ET35" s="13"/>
      <c r="EU35" s="13"/>
      <c r="EV35" s="13"/>
      <c r="EW35" s="13"/>
      <c r="EX35" s="13"/>
      <c r="EY35" s="13"/>
      <c r="EZ35" s="13"/>
      <c r="FA35" s="13"/>
      <c r="FB35" s="13"/>
      <c r="FC35" s="13"/>
      <c r="FD35" s="13"/>
      <c r="FE35" s="13"/>
      <c r="FF35" s="13"/>
      <c r="FG35" s="13"/>
      <c r="FH35" s="13"/>
      <c r="FI35" s="13"/>
      <c r="FJ35" s="13"/>
      <c r="FK35" s="13"/>
      <c r="FL35" s="13"/>
      <c r="FM35" s="13"/>
      <c r="FN35" s="13"/>
      <c r="FO35" s="13"/>
      <c r="FP35" s="13"/>
      <c r="FQ35" s="13"/>
      <c r="FR35" s="13"/>
      <c r="FS35" s="13"/>
      <c r="FT35" s="13"/>
      <c r="FU35" s="13"/>
      <c r="FV35" s="13"/>
      <c r="FW35" s="13"/>
      <c r="FX35" s="13"/>
      <c r="FY35" s="13"/>
      <c r="FZ35" s="13"/>
      <c r="GA35" s="13"/>
      <c r="GB35" s="13"/>
      <c r="GC35" s="13"/>
      <c r="GD35" s="13"/>
      <c r="GE35" s="13"/>
      <c r="GF35" s="13"/>
      <c r="GG35" s="13"/>
      <c r="GH35" s="13"/>
      <c r="GI35" s="13"/>
      <c r="GJ35" s="13"/>
      <c r="GK35" s="13"/>
      <c r="GL35" s="13"/>
      <c r="GM35" s="13"/>
      <c r="GN35" s="13"/>
      <c r="GO35" s="13"/>
      <c r="GP35" s="13"/>
      <c r="GQ35" s="13"/>
      <c r="GR35" s="13"/>
      <c r="GS35" s="13"/>
      <c r="GT35" s="13"/>
      <c r="GU35" s="13"/>
      <c r="GV35" s="13"/>
      <c r="GW35" s="13"/>
      <c r="GX35" s="13"/>
      <c r="GY35" s="13"/>
      <c r="GZ35" s="13"/>
      <c r="HA35" s="13"/>
      <c r="HB35" s="13"/>
      <c r="HC35" s="13"/>
      <c r="HD35" s="13"/>
      <c r="HE35" s="13"/>
      <c r="HF35" s="13"/>
      <c r="HG35" s="13"/>
      <c r="HH35" s="13"/>
      <c r="HI35" s="13"/>
      <c r="HJ35" s="13"/>
      <c r="HK35" s="13"/>
      <c r="HL35" s="13"/>
      <c r="HM35" s="13"/>
      <c r="HN35" s="13"/>
      <c r="HO35" s="13"/>
      <c r="HP35" s="13"/>
      <c r="HQ35" s="13"/>
      <c r="HR35" s="13"/>
      <c r="HS35" s="13"/>
      <c r="HT35" s="13"/>
      <c r="HU35" s="13"/>
      <c r="HV35" s="13"/>
      <c r="HW35" s="13"/>
      <c r="HX35" s="13"/>
      <c r="HY35" s="13"/>
      <c r="HZ35" s="13"/>
      <c r="IA35" s="13"/>
      <c r="IB35" s="13"/>
      <c r="IC35" s="13"/>
      <c r="ID35" s="13"/>
      <c r="IE35" s="13"/>
      <c r="IF35" s="13"/>
      <c r="IG35" s="13"/>
      <c r="IH35" s="13"/>
      <c r="II35" s="13"/>
      <c r="IJ35" s="13"/>
      <c r="IK35" s="13"/>
      <c r="IL35" s="13"/>
      <c r="IM35" s="13"/>
      <c r="IN35" s="13"/>
      <c r="IO35" s="13"/>
      <c r="IP35" s="13"/>
      <c r="IQ35" s="13"/>
      <c r="IR35" s="13"/>
      <c r="IS35" s="13"/>
      <c r="IT35" s="13"/>
    </row>
    <row r="36" spans="1:254" s="14" customFormat="1" x14ac:dyDescent="0.25">
      <c r="A36" s="13"/>
      <c r="B36" s="2148"/>
      <c r="C36" s="209"/>
      <c r="D36" s="355">
        <f t="shared" si="38"/>
        <v>0</v>
      </c>
      <c r="E36" s="86"/>
      <c r="F36" s="1534"/>
      <c r="G36" s="1534"/>
      <c r="H36" s="1534"/>
      <c r="I36" s="1534"/>
      <c r="J36" s="1534"/>
      <c r="K36" s="1534"/>
      <c r="L36" s="538"/>
      <c r="M36" s="538"/>
      <c r="N36" s="538"/>
      <c r="O36" s="538"/>
      <c r="P36" s="538"/>
      <c r="Q36" s="132">
        <f t="shared" si="39"/>
        <v>0</v>
      </c>
      <c r="R36" s="133">
        <f t="shared" si="40"/>
        <v>0</v>
      </c>
      <c r="S36" s="132">
        <f t="shared" si="41"/>
        <v>0</v>
      </c>
      <c r="T36" s="132">
        <f t="shared" si="42"/>
        <v>0</v>
      </c>
      <c r="U36" s="132">
        <f t="shared" si="43"/>
        <v>0</v>
      </c>
      <c r="V36" s="1342"/>
      <c r="W36" s="135">
        <f t="shared" si="44"/>
        <v>0</v>
      </c>
      <c r="X36" s="356">
        <v>0</v>
      </c>
      <c r="Y36" s="345">
        <v>0</v>
      </c>
      <c r="Z36" s="346">
        <v>0</v>
      </c>
      <c r="AA36" s="347">
        <f t="shared" si="45"/>
        <v>0</v>
      </c>
      <c r="AB36" s="347">
        <f t="shared" si="46"/>
        <v>0</v>
      </c>
      <c r="AC36" s="346">
        <f t="shared" si="47"/>
        <v>0</v>
      </c>
      <c r="AD36" s="347">
        <f t="shared" si="48"/>
        <v>0</v>
      </c>
      <c r="AE36" s="357">
        <v>0</v>
      </c>
      <c r="AF36" s="345">
        <v>0</v>
      </c>
      <c r="AG36" s="346">
        <v>0</v>
      </c>
      <c r="AH36" s="358">
        <f t="shared" si="49"/>
        <v>0</v>
      </c>
      <c r="AI36" s="358">
        <f t="shared" si="50"/>
        <v>0</v>
      </c>
      <c r="AJ36" s="346">
        <f t="shared" si="51"/>
        <v>0</v>
      </c>
      <c r="AK36" s="347">
        <f t="shared" si="52"/>
        <v>0</v>
      </c>
      <c r="AL36" s="357">
        <v>0</v>
      </c>
      <c r="AM36" s="345">
        <v>0</v>
      </c>
      <c r="AN36" s="346">
        <v>0</v>
      </c>
      <c r="AO36" s="358">
        <f>(W36*AL36)/1000</f>
        <v>0</v>
      </c>
      <c r="AP36" s="358">
        <f t="shared" si="54"/>
        <v>0</v>
      </c>
      <c r="AQ36" s="346">
        <f t="shared" si="55"/>
        <v>0</v>
      </c>
      <c r="AR36" s="347">
        <f t="shared" si="56"/>
        <v>0</v>
      </c>
      <c r="AS36" s="344">
        <f>VLOOKUP($C36,$BI$95:$CM$477,3,FALSE)</f>
        <v>0</v>
      </c>
      <c r="AT36" s="345">
        <f>VLOOKUP($C36,$BI$95:$CM$477,4,FALSE)</f>
        <v>0</v>
      </c>
      <c r="AU36" s="346">
        <f>IF($Q36&gt;0,VLOOKUP($C36,$BI$95:$CM$477,6,FALSE),0)</f>
        <v>0</v>
      </c>
      <c r="AV36" s="358">
        <f t="shared" si="60"/>
        <v>0</v>
      </c>
      <c r="AW36" s="346">
        <f t="shared" si="61"/>
        <v>0</v>
      </c>
      <c r="AX36" s="347">
        <f t="shared" si="66"/>
        <v>0</v>
      </c>
      <c r="AY36" s="344">
        <v>0</v>
      </c>
      <c r="AZ36" s="345">
        <v>0</v>
      </c>
      <c r="BA36" s="346">
        <v>0</v>
      </c>
      <c r="BB36" s="358">
        <f t="shared" si="67"/>
        <v>0</v>
      </c>
      <c r="BC36" s="358">
        <f t="shared" si="62"/>
        <v>0</v>
      </c>
      <c r="BD36" s="346">
        <v>0</v>
      </c>
      <c r="BE36" s="347">
        <f t="shared" si="63"/>
        <v>0</v>
      </c>
      <c r="BF36" s="348">
        <f t="shared" si="64"/>
        <v>0</v>
      </c>
      <c r="BG36" s="339">
        <f t="shared" si="65"/>
        <v>0</v>
      </c>
      <c r="BH36" s="15">
        <f t="shared" si="37"/>
        <v>0</v>
      </c>
      <c r="BI36" s="100"/>
      <c r="BJ36" s="101"/>
      <c r="BK36" s="101"/>
      <c r="BL36" s="101"/>
      <c r="BM36" s="102"/>
      <c r="BN36" s="102"/>
      <c r="BO36" s="102"/>
      <c r="BP36" s="101"/>
      <c r="BQ36" s="101"/>
      <c r="BR36" s="101"/>
      <c r="BS36" s="101"/>
      <c r="BT36" s="101"/>
      <c r="BU36" s="101"/>
      <c r="BV36" s="101"/>
      <c r="BW36" s="101"/>
      <c r="BX36" s="101"/>
      <c r="BY36" s="101"/>
      <c r="BZ36" s="101"/>
      <c r="CA36" s="101"/>
      <c r="CB36" s="103"/>
      <c r="CC36" s="101"/>
      <c r="CD36" s="101"/>
      <c r="CE36" s="103"/>
      <c r="CF36" s="103"/>
      <c r="CG36" s="103"/>
      <c r="CH36" s="103"/>
      <c r="CI36" s="101"/>
      <c r="CJ36" s="101"/>
      <c r="CK36" s="103"/>
      <c r="CL36" s="103"/>
      <c r="CM36" s="103"/>
      <c r="CN36" s="71"/>
      <c r="CO36" s="16"/>
      <c r="CP36" s="16"/>
      <c r="CQ36" s="16"/>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6"/>
      <c r="EA36" s="16"/>
      <c r="EB36" s="16"/>
      <c r="EC36" s="16"/>
      <c r="ED36" s="16"/>
      <c r="EE36" s="16"/>
      <c r="EF36" s="16"/>
      <c r="EG36" s="16"/>
      <c r="EH36" s="13"/>
      <c r="EI36" s="13"/>
      <c r="EJ36" s="13"/>
      <c r="EK36" s="13"/>
      <c r="EL36" s="13"/>
      <c r="EM36" s="13"/>
      <c r="EN36" s="13"/>
      <c r="EO36" s="13"/>
      <c r="EP36" s="13"/>
      <c r="EQ36" s="13"/>
      <c r="ER36" s="13"/>
      <c r="ES36" s="13"/>
      <c r="ET36" s="13"/>
      <c r="EU36" s="13"/>
      <c r="EV36" s="13"/>
      <c r="EW36" s="13"/>
      <c r="EX36" s="13"/>
      <c r="EY36" s="13"/>
      <c r="EZ36" s="13"/>
      <c r="FA36" s="13"/>
      <c r="FB36" s="13"/>
      <c r="FC36" s="13"/>
      <c r="FD36" s="13"/>
      <c r="FE36" s="13"/>
      <c r="FF36" s="13"/>
      <c r="FG36" s="13"/>
      <c r="FH36" s="13"/>
      <c r="FI36" s="13"/>
      <c r="FJ36" s="13"/>
      <c r="FK36" s="13"/>
      <c r="FL36" s="13"/>
      <c r="FM36" s="13"/>
      <c r="FN36" s="13"/>
      <c r="FO36" s="13"/>
      <c r="FP36" s="13"/>
      <c r="FQ36" s="13"/>
      <c r="FR36" s="13"/>
      <c r="FS36" s="13"/>
      <c r="FT36" s="13"/>
      <c r="FU36" s="13"/>
      <c r="FV36" s="13"/>
      <c r="FW36" s="13"/>
      <c r="FX36" s="13"/>
      <c r="FY36" s="13"/>
      <c r="FZ36" s="13"/>
      <c r="GA36" s="13"/>
      <c r="GB36" s="13"/>
      <c r="GC36" s="13"/>
      <c r="GD36" s="13"/>
      <c r="GE36" s="13"/>
      <c r="GF36" s="13"/>
      <c r="GG36" s="13"/>
      <c r="GH36" s="13"/>
      <c r="GI36" s="13"/>
      <c r="GJ36" s="13"/>
      <c r="GK36" s="13"/>
      <c r="GL36" s="13"/>
      <c r="GM36" s="13"/>
      <c r="GN36" s="13"/>
      <c r="GO36" s="13"/>
      <c r="GP36" s="13"/>
      <c r="GQ36" s="13"/>
      <c r="GR36" s="13"/>
      <c r="GS36" s="13"/>
      <c r="GT36" s="13"/>
      <c r="GU36" s="13"/>
      <c r="GV36" s="13"/>
      <c r="GW36" s="13"/>
      <c r="GX36" s="13"/>
      <c r="GY36" s="13"/>
      <c r="GZ36" s="13"/>
      <c r="HA36" s="13"/>
      <c r="HB36" s="13"/>
      <c r="HC36" s="13"/>
      <c r="HD36" s="13"/>
      <c r="HE36" s="13"/>
      <c r="HF36" s="13"/>
      <c r="HG36" s="13"/>
      <c r="HH36" s="13"/>
      <c r="HI36" s="13"/>
      <c r="HJ36" s="13"/>
      <c r="HK36" s="13"/>
      <c r="HL36" s="13"/>
      <c r="HM36" s="13"/>
      <c r="HN36" s="13"/>
      <c r="HO36" s="13"/>
      <c r="HP36" s="13"/>
      <c r="HQ36" s="13"/>
      <c r="HR36" s="13"/>
      <c r="HS36" s="13"/>
      <c r="HT36" s="13"/>
      <c r="HU36" s="13"/>
      <c r="HV36" s="13"/>
      <c r="HW36" s="13"/>
      <c r="HX36" s="13"/>
      <c r="HY36" s="13"/>
      <c r="HZ36" s="13"/>
      <c r="IA36" s="13"/>
      <c r="IB36" s="13"/>
      <c r="IC36" s="13"/>
      <c r="ID36" s="13"/>
      <c r="IE36" s="13"/>
      <c r="IF36" s="13"/>
      <c r="IG36" s="13"/>
      <c r="IH36" s="13"/>
      <c r="II36" s="13"/>
      <c r="IJ36" s="13"/>
      <c r="IK36" s="13"/>
      <c r="IL36" s="13"/>
      <c r="IM36" s="13"/>
      <c r="IN36" s="13"/>
      <c r="IO36" s="13"/>
      <c r="IP36" s="13"/>
      <c r="IQ36" s="13"/>
      <c r="IR36" s="13"/>
      <c r="IS36" s="13"/>
      <c r="IT36" s="13"/>
    </row>
    <row r="37" spans="1:254" s="14" customFormat="1" x14ac:dyDescent="0.25">
      <c r="A37" s="13"/>
      <c r="B37" s="2147" t="s">
        <v>329</v>
      </c>
      <c r="C37" s="209"/>
      <c r="D37" s="355">
        <f t="shared" si="38"/>
        <v>0</v>
      </c>
      <c r="E37" s="86"/>
      <c r="F37" s="1534"/>
      <c r="G37" s="1534"/>
      <c r="H37" s="1534"/>
      <c r="I37" s="1534"/>
      <c r="J37" s="1534"/>
      <c r="K37" s="1534"/>
      <c r="L37" s="538"/>
      <c r="M37" s="538"/>
      <c r="N37" s="538"/>
      <c r="O37" s="538"/>
      <c r="P37" s="538"/>
      <c r="Q37" s="132">
        <f t="shared" si="39"/>
        <v>0</v>
      </c>
      <c r="R37" s="133">
        <f t="shared" si="40"/>
        <v>0</v>
      </c>
      <c r="S37" s="132">
        <f t="shared" si="41"/>
        <v>0</v>
      </c>
      <c r="T37" s="132">
        <f t="shared" si="42"/>
        <v>0</v>
      </c>
      <c r="U37" s="132">
        <f t="shared" si="43"/>
        <v>0</v>
      </c>
      <c r="V37" s="1342"/>
      <c r="W37" s="135">
        <f t="shared" si="44"/>
        <v>0</v>
      </c>
      <c r="X37" s="356">
        <f>VLOOKUP($C37,$BI$95:$CM$477,3,FALSE)</f>
        <v>0</v>
      </c>
      <c r="Y37" s="345">
        <f>VLOOKUP($C37,$BI$95:$CM$477,4,FALSE)</f>
        <v>0</v>
      </c>
      <c r="Z37" s="346">
        <f>IF($Q37&gt;0,VLOOKUP($C37,$BI$95:$CM$477,6,FALSE),0)</f>
        <v>0</v>
      </c>
      <c r="AA37" s="347">
        <f t="shared" si="45"/>
        <v>0</v>
      </c>
      <c r="AB37" s="347">
        <f t="shared" si="46"/>
        <v>0</v>
      </c>
      <c r="AC37" s="346">
        <f t="shared" si="47"/>
        <v>0</v>
      </c>
      <c r="AD37" s="347">
        <f t="shared" si="48"/>
        <v>0</v>
      </c>
      <c r="AE37" s="357">
        <v>0</v>
      </c>
      <c r="AF37" s="345">
        <v>0</v>
      </c>
      <c r="AG37" s="346">
        <v>0</v>
      </c>
      <c r="AH37" s="358">
        <f t="shared" si="49"/>
        <v>0</v>
      </c>
      <c r="AI37" s="358">
        <f t="shared" si="50"/>
        <v>0</v>
      </c>
      <c r="AJ37" s="346">
        <f t="shared" si="51"/>
        <v>0</v>
      </c>
      <c r="AK37" s="347">
        <f t="shared" si="52"/>
        <v>0</v>
      </c>
      <c r="AL37" s="357">
        <v>0</v>
      </c>
      <c r="AM37" s="345">
        <v>0</v>
      </c>
      <c r="AN37" s="346">
        <v>0</v>
      </c>
      <c r="AO37" s="358">
        <f>($Q37*AL37)/1000</f>
        <v>0</v>
      </c>
      <c r="AP37" s="358">
        <f t="shared" si="54"/>
        <v>0</v>
      </c>
      <c r="AQ37" s="346">
        <f t="shared" si="55"/>
        <v>0</v>
      </c>
      <c r="AR37" s="347">
        <f t="shared" si="56"/>
        <v>0</v>
      </c>
      <c r="AS37" s="344">
        <v>0</v>
      </c>
      <c r="AT37" s="345">
        <v>0</v>
      </c>
      <c r="AU37" s="346">
        <v>0</v>
      </c>
      <c r="AV37" s="358">
        <f t="shared" si="60"/>
        <v>0</v>
      </c>
      <c r="AW37" s="346">
        <f t="shared" si="61"/>
        <v>0</v>
      </c>
      <c r="AX37" s="347">
        <f t="shared" si="66"/>
        <v>0</v>
      </c>
      <c r="AY37" s="344">
        <v>0</v>
      </c>
      <c r="AZ37" s="345">
        <v>0</v>
      </c>
      <c r="BA37" s="346">
        <v>0</v>
      </c>
      <c r="BB37" s="358">
        <f t="shared" si="67"/>
        <v>0</v>
      </c>
      <c r="BC37" s="358">
        <f t="shared" si="62"/>
        <v>0</v>
      </c>
      <c r="BD37" s="346">
        <f>IF(BB37&gt;0,SQRT(($W37*$W37)+(BA37*BA37)+($V37*$V37)),0)</f>
        <v>0</v>
      </c>
      <c r="BE37" s="347">
        <f t="shared" si="63"/>
        <v>0</v>
      </c>
      <c r="BF37" s="348">
        <f t="shared" si="64"/>
        <v>0</v>
      </c>
      <c r="BG37" s="339">
        <f t="shared" si="65"/>
        <v>0</v>
      </c>
      <c r="BH37" s="15">
        <f t="shared" si="37"/>
        <v>0</v>
      </c>
      <c r="BI37" s="100"/>
      <c r="BJ37" s="101"/>
      <c r="BK37" s="101"/>
      <c r="BL37" s="101"/>
      <c r="BM37" s="102"/>
      <c r="BN37" s="102"/>
      <c r="BO37" s="102"/>
      <c r="BP37" s="101"/>
      <c r="BQ37" s="101"/>
      <c r="BR37" s="101"/>
      <c r="BS37" s="101"/>
      <c r="BT37" s="101"/>
      <c r="BU37" s="101"/>
      <c r="BV37" s="101"/>
      <c r="BW37" s="101"/>
      <c r="BX37" s="101"/>
      <c r="BY37" s="101"/>
      <c r="BZ37" s="101"/>
      <c r="CA37" s="101"/>
      <c r="CB37" s="103"/>
      <c r="CC37" s="101"/>
      <c r="CD37" s="101"/>
      <c r="CE37" s="103"/>
      <c r="CF37" s="103"/>
      <c r="CG37" s="103"/>
      <c r="CH37" s="103"/>
      <c r="CI37" s="101"/>
      <c r="CJ37" s="101"/>
      <c r="CK37" s="103"/>
      <c r="CL37" s="103"/>
      <c r="CM37" s="103"/>
      <c r="CN37" s="71"/>
      <c r="CO37" s="16"/>
      <c r="CP37" s="16"/>
      <c r="CQ37" s="16"/>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6"/>
      <c r="EA37" s="16"/>
      <c r="EB37" s="16"/>
      <c r="EC37" s="16"/>
      <c r="ED37" s="16"/>
      <c r="EE37" s="16"/>
      <c r="EF37" s="16"/>
      <c r="EG37" s="16"/>
      <c r="EH37" s="13"/>
      <c r="EI37" s="13"/>
      <c r="EJ37" s="13"/>
      <c r="EK37" s="13"/>
      <c r="EL37" s="13"/>
      <c r="EM37" s="13"/>
      <c r="EN37" s="13"/>
      <c r="EO37" s="13"/>
      <c r="EP37" s="13"/>
      <c r="EQ37" s="13"/>
      <c r="ER37" s="13"/>
      <c r="ES37" s="13"/>
      <c r="ET37" s="13"/>
      <c r="EU37" s="13"/>
      <c r="EV37" s="13"/>
      <c r="EW37" s="13"/>
      <c r="EX37" s="13"/>
      <c r="EY37" s="13"/>
      <c r="EZ37" s="13"/>
      <c r="FA37" s="13"/>
      <c r="FB37" s="13"/>
      <c r="FC37" s="13"/>
      <c r="FD37" s="13"/>
      <c r="FE37" s="13"/>
      <c r="FF37" s="13"/>
      <c r="FG37" s="13"/>
      <c r="FH37" s="13"/>
      <c r="FI37" s="13"/>
      <c r="FJ37" s="13"/>
      <c r="FK37" s="13"/>
      <c r="FL37" s="13"/>
      <c r="FM37" s="13"/>
      <c r="FN37" s="13"/>
      <c r="FO37" s="13"/>
      <c r="FP37" s="13"/>
      <c r="FQ37" s="13"/>
      <c r="FR37" s="13"/>
      <c r="FS37" s="13"/>
      <c r="FT37" s="13"/>
      <c r="FU37" s="13"/>
      <c r="FV37" s="13"/>
      <c r="FW37" s="13"/>
      <c r="FX37" s="13"/>
      <c r="FY37" s="13"/>
      <c r="FZ37" s="13"/>
      <c r="GA37" s="13"/>
      <c r="GB37" s="13"/>
      <c r="GC37" s="13"/>
      <c r="GD37" s="13"/>
      <c r="GE37" s="13"/>
      <c r="GF37" s="13"/>
      <c r="GG37" s="13"/>
      <c r="GH37" s="13"/>
      <c r="GI37" s="13"/>
      <c r="GJ37" s="13"/>
      <c r="GK37" s="13"/>
      <c r="GL37" s="13"/>
      <c r="GM37" s="13"/>
      <c r="GN37" s="13"/>
      <c r="GO37" s="13"/>
      <c r="GP37" s="13"/>
      <c r="GQ37" s="13"/>
      <c r="GR37" s="13"/>
      <c r="GS37" s="13"/>
      <c r="GT37" s="13"/>
      <c r="GU37" s="13"/>
      <c r="GV37" s="13"/>
      <c r="GW37" s="13"/>
      <c r="GX37" s="13"/>
      <c r="GY37" s="13"/>
      <c r="GZ37" s="13"/>
      <c r="HA37" s="13"/>
      <c r="HB37" s="13"/>
      <c r="HC37" s="13"/>
      <c r="HD37" s="13"/>
      <c r="HE37" s="13"/>
      <c r="HF37" s="13"/>
      <c r="HG37" s="13"/>
      <c r="HH37" s="13"/>
      <c r="HI37" s="13"/>
      <c r="HJ37" s="13"/>
      <c r="HK37" s="13"/>
      <c r="HL37" s="13"/>
      <c r="HM37" s="13"/>
      <c r="HN37" s="13"/>
      <c r="HO37" s="13"/>
      <c r="HP37" s="13"/>
      <c r="HQ37" s="13"/>
      <c r="HR37" s="13"/>
      <c r="HS37" s="13"/>
      <c r="HT37" s="13"/>
      <c r="HU37" s="13"/>
      <c r="HV37" s="13"/>
      <c r="HW37" s="13"/>
      <c r="HX37" s="13"/>
      <c r="HY37" s="13"/>
      <c r="HZ37" s="13"/>
      <c r="IA37" s="13"/>
      <c r="IB37" s="13"/>
      <c r="IC37" s="13"/>
      <c r="ID37" s="13"/>
      <c r="IE37" s="13"/>
      <c r="IF37" s="13"/>
      <c r="IG37" s="13"/>
      <c r="IH37" s="13"/>
      <c r="II37" s="13"/>
      <c r="IJ37" s="13"/>
      <c r="IK37" s="13"/>
      <c r="IL37" s="13"/>
      <c r="IM37" s="13"/>
      <c r="IN37" s="13"/>
      <c r="IO37" s="13"/>
      <c r="IP37" s="13"/>
      <c r="IQ37" s="13"/>
      <c r="IR37" s="13"/>
      <c r="IS37" s="13"/>
      <c r="IT37" s="13"/>
    </row>
    <row r="38" spans="1:254" s="14" customFormat="1" x14ac:dyDescent="0.25">
      <c r="A38" s="13"/>
      <c r="B38" s="2148"/>
      <c r="C38" s="209"/>
      <c r="D38" s="355">
        <f t="shared" si="38"/>
        <v>0</v>
      </c>
      <c r="E38" s="86"/>
      <c r="F38" s="1534"/>
      <c r="G38" s="1534"/>
      <c r="H38" s="1534"/>
      <c r="I38" s="1534"/>
      <c r="J38" s="1534"/>
      <c r="K38" s="538"/>
      <c r="L38" s="538"/>
      <c r="M38" s="538"/>
      <c r="N38" s="538"/>
      <c r="O38" s="538"/>
      <c r="P38" s="538"/>
      <c r="Q38" s="132">
        <f t="shared" si="39"/>
        <v>0</v>
      </c>
      <c r="R38" s="133">
        <f t="shared" si="40"/>
        <v>0</v>
      </c>
      <c r="S38" s="132">
        <f t="shared" si="41"/>
        <v>0</v>
      </c>
      <c r="T38" s="132">
        <f t="shared" si="42"/>
        <v>0</v>
      </c>
      <c r="U38" s="132">
        <f t="shared" si="43"/>
        <v>0</v>
      </c>
      <c r="V38" s="1342"/>
      <c r="W38" s="135">
        <f t="shared" si="44"/>
        <v>0</v>
      </c>
      <c r="X38" s="356">
        <f>VLOOKUP($C38,$BI$95:$CM$477,3,FALSE)</f>
        <v>0</v>
      </c>
      <c r="Y38" s="345">
        <f>VLOOKUP($C38,$BI$95:$CM$477,4,FALSE)</f>
        <v>0</v>
      </c>
      <c r="Z38" s="346">
        <f>IF($Q38&gt;0,VLOOKUP($C38,$BI$95:$CM$477,6,FALSE),0)</f>
        <v>0</v>
      </c>
      <c r="AA38" s="347">
        <f t="shared" si="45"/>
        <v>0</v>
      </c>
      <c r="AB38" s="347">
        <f t="shared" si="46"/>
        <v>0</v>
      </c>
      <c r="AC38" s="346">
        <f t="shared" si="47"/>
        <v>0</v>
      </c>
      <c r="AD38" s="347">
        <f t="shared" si="48"/>
        <v>0</v>
      </c>
      <c r="AE38" s="357">
        <v>0</v>
      </c>
      <c r="AF38" s="345">
        <v>0</v>
      </c>
      <c r="AG38" s="346">
        <v>0</v>
      </c>
      <c r="AH38" s="358">
        <f t="shared" si="49"/>
        <v>0</v>
      </c>
      <c r="AI38" s="358">
        <f t="shared" si="50"/>
        <v>0</v>
      </c>
      <c r="AJ38" s="346">
        <f t="shared" si="51"/>
        <v>0</v>
      </c>
      <c r="AK38" s="347">
        <f t="shared" si="52"/>
        <v>0</v>
      </c>
      <c r="AL38" s="357">
        <v>0</v>
      </c>
      <c r="AM38" s="345">
        <v>0</v>
      </c>
      <c r="AN38" s="346">
        <v>0</v>
      </c>
      <c r="AO38" s="358">
        <f>($Q38*AL38)/1000</f>
        <v>0</v>
      </c>
      <c r="AP38" s="358">
        <f t="shared" si="54"/>
        <v>0</v>
      </c>
      <c r="AQ38" s="346">
        <f t="shared" si="55"/>
        <v>0</v>
      </c>
      <c r="AR38" s="347">
        <f t="shared" si="56"/>
        <v>0</v>
      </c>
      <c r="AS38" s="344">
        <v>0</v>
      </c>
      <c r="AT38" s="345">
        <v>0</v>
      </c>
      <c r="AU38" s="346">
        <v>0</v>
      </c>
      <c r="AV38" s="358">
        <f t="shared" si="60"/>
        <v>0</v>
      </c>
      <c r="AW38" s="346">
        <f t="shared" si="61"/>
        <v>0</v>
      </c>
      <c r="AX38" s="347">
        <f t="shared" si="66"/>
        <v>0</v>
      </c>
      <c r="AY38" s="344">
        <v>0</v>
      </c>
      <c r="AZ38" s="345">
        <v>0</v>
      </c>
      <c r="BA38" s="346">
        <v>0</v>
      </c>
      <c r="BB38" s="358">
        <f t="shared" si="67"/>
        <v>0</v>
      </c>
      <c r="BC38" s="358">
        <f t="shared" si="62"/>
        <v>0</v>
      </c>
      <c r="BD38" s="346">
        <f>IF(BB38&gt;0,SQRT(($W38*$W38)+(BA38*BA38)+($V38*$V38)),0)</f>
        <v>0</v>
      </c>
      <c r="BE38" s="347">
        <f t="shared" si="63"/>
        <v>0</v>
      </c>
      <c r="BF38" s="348">
        <f t="shared" si="64"/>
        <v>0</v>
      </c>
      <c r="BG38" s="339">
        <f t="shared" si="65"/>
        <v>0</v>
      </c>
      <c r="BH38" s="15">
        <f t="shared" si="37"/>
        <v>0</v>
      </c>
      <c r="BI38" s="100"/>
      <c r="BJ38" s="101"/>
      <c r="BK38" s="101"/>
      <c r="BL38" s="101"/>
      <c r="BM38" s="102"/>
      <c r="BN38" s="102"/>
      <c r="BO38" s="102"/>
      <c r="BP38" s="101"/>
      <c r="BQ38" s="101"/>
      <c r="BR38" s="101"/>
      <c r="BS38" s="101"/>
      <c r="BT38" s="101"/>
      <c r="BU38" s="101"/>
      <c r="BV38" s="101"/>
      <c r="BW38" s="101"/>
      <c r="BX38" s="101"/>
      <c r="BY38" s="101"/>
      <c r="BZ38" s="101"/>
      <c r="CA38" s="101"/>
      <c r="CB38" s="103"/>
      <c r="CC38" s="101"/>
      <c r="CD38" s="101"/>
      <c r="CE38" s="103"/>
      <c r="CF38" s="103"/>
      <c r="CG38" s="103"/>
      <c r="CH38" s="103"/>
      <c r="CI38" s="101"/>
      <c r="CJ38" s="101"/>
      <c r="CK38" s="103"/>
      <c r="CL38" s="103"/>
      <c r="CM38" s="103"/>
      <c r="CN38" s="71"/>
      <c r="CO38" s="16"/>
      <c r="CP38" s="16"/>
      <c r="CQ38" s="16"/>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6"/>
      <c r="EA38" s="16"/>
      <c r="EB38" s="16"/>
      <c r="EC38" s="16"/>
      <c r="ED38" s="16"/>
      <c r="EE38" s="16"/>
      <c r="EF38" s="16"/>
      <c r="EG38" s="16"/>
      <c r="EH38" s="13"/>
      <c r="EI38" s="13"/>
      <c r="EJ38" s="13"/>
      <c r="EK38" s="13"/>
      <c r="EL38" s="13"/>
      <c r="EM38" s="13"/>
      <c r="EN38" s="13"/>
      <c r="EO38" s="13"/>
      <c r="EP38" s="13"/>
      <c r="EQ38" s="13"/>
      <c r="ER38" s="13"/>
      <c r="ES38" s="13"/>
      <c r="ET38" s="13"/>
      <c r="EU38" s="13"/>
      <c r="EV38" s="13"/>
      <c r="EW38" s="13"/>
      <c r="EX38" s="13"/>
      <c r="EY38" s="13"/>
      <c r="EZ38" s="13"/>
      <c r="FA38" s="13"/>
      <c r="FB38" s="13"/>
      <c r="FC38" s="13"/>
      <c r="FD38" s="13"/>
      <c r="FE38" s="13"/>
      <c r="FF38" s="13"/>
      <c r="FG38" s="13"/>
      <c r="FH38" s="13"/>
      <c r="FI38" s="13"/>
      <c r="FJ38" s="13"/>
      <c r="FK38" s="13"/>
      <c r="FL38" s="13"/>
      <c r="FM38" s="13"/>
      <c r="FN38" s="13"/>
      <c r="FO38" s="13"/>
      <c r="FP38" s="13"/>
      <c r="FQ38" s="13"/>
      <c r="FR38" s="13"/>
      <c r="FS38" s="13"/>
      <c r="FT38" s="13"/>
      <c r="FU38" s="13"/>
      <c r="FV38" s="13"/>
      <c r="FW38" s="13"/>
      <c r="FX38" s="13"/>
      <c r="FY38" s="13"/>
      <c r="FZ38" s="13"/>
      <c r="GA38" s="13"/>
      <c r="GB38" s="13"/>
      <c r="GC38" s="13"/>
      <c r="GD38" s="13"/>
      <c r="GE38" s="13"/>
      <c r="GF38" s="13"/>
      <c r="GG38" s="13"/>
      <c r="GH38" s="13"/>
      <c r="GI38" s="13"/>
      <c r="GJ38" s="13"/>
      <c r="GK38" s="13"/>
      <c r="GL38" s="13"/>
      <c r="GM38" s="13"/>
      <c r="GN38" s="13"/>
      <c r="GO38" s="13"/>
      <c r="GP38" s="13"/>
      <c r="GQ38" s="13"/>
      <c r="GR38" s="13"/>
      <c r="GS38" s="13"/>
      <c r="GT38" s="13"/>
      <c r="GU38" s="13"/>
      <c r="GV38" s="13"/>
      <c r="GW38" s="13"/>
      <c r="GX38" s="13"/>
      <c r="GY38" s="13"/>
      <c r="GZ38" s="13"/>
      <c r="HA38" s="13"/>
      <c r="HB38" s="13"/>
      <c r="HC38" s="13"/>
      <c r="HD38" s="13"/>
      <c r="HE38" s="13"/>
      <c r="HF38" s="13"/>
      <c r="HG38" s="13"/>
      <c r="HH38" s="13"/>
      <c r="HI38" s="13"/>
      <c r="HJ38" s="13"/>
      <c r="HK38" s="13"/>
      <c r="HL38" s="13"/>
      <c r="HM38" s="13"/>
      <c r="HN38" s="13"/>
      <c r="HO38" s="13"/>
      <c r="HP38" s="13"/>
      <c r="HQ38" s="13"/>
      <c r="HR38" s="13"/>
      <c r="HS38" s="13"/>
      <c r="HT38" s="13"/>
      <c r="HU38" s="13"/>
      <c r="HV38" s="13"/>
      <c r="HW38" s="13"/>
      <c r="HX38" s="13"/>
      <c r="HY38" s="13"/>
      <c r="HZ38" s="13"/>
      <c r="IA38" s="13"/>
      <c r="IB38" s="13"/>
      <c r="IC38" s="13"/>
      <c r="ID38" s="13"/>
      <c r="IE38" s="13"/>
      <c r="IF38" s="13"/>
      <c r="IG38" s="13"/>
      <c r="IH38" s="13"/>
      <c r="II38" s="13"/>
      <c r="IJ38" s="13"/>
      <c r="IK38" s="13"/>
      <c r="IL38" s="13"/>
      <c r="IM38" s="13"/>
      <c r="IN38" s="13"/>
      <c r="IO38" s="13"/>
      <c r="IP38" s="13"/>
      <c r="IQ38" s="13"/>
      <c r="IR38" s="13"/>
      <c r="IS38" s="13"/>
      <c r="IT38" s="13"/>
    </row>
    <row r="39" spans="1:254" s="14" customFormat="1" x14ac:dyDescent="0.25">
      <c r="A39" s="13"/>
      <c r="B39" s="340" t="s">
        <v>2140</v>
      </c>
      <c r="C39" s="209"/>
      <c r="D39" s="355">
        <f t="shared" si="38"/>
        <v>0</v>
      </c>
      <c r="E39" s="86"/>
      <c r="F39" s="1534"/>
      <c r="G39" s="1534"/>
      <c r="H39" s="1534"/>
      <c r="I39" s="1534"/>
      <c r="J39" s="1534"/>
      <c r="K39" s="538"/>
      <c r="L39" s="538"/>
      <c r="M39" s="538"/>
      <c r="N39" s="538"/>
      <c r="O39" s="538"/>
      <c r="P39" s="538"/>
      <c r="Q39" s="132">
        <f>SUM(E39:P39)</f>
        <v>0</v>
      </c>
      <c r="R39" s="133">
        <f>COUNT(E39:P39)</f>
        <v>0</v>
      </c>
      <c r="S39" s="132">
        <f>IF(R39&gt;1,AVERAGE(E39:P39),0)</f>
        <v>0</v>
      </c>
      <c r="T39" s="132">
        <f>IF(R39&gt;1,STDEV(E39:P39),0)</f>
        <v>0</v>
      </c>
      <c r="U39" s="132">
        <f t="shared" si="43"/>
        <v>0</v>
      </c>
      <c r="V39" s="1342"/>
      <c r="W39" s="135">
        <f t="shared" si="44"/>
        <v>0</v>
      </c>
      <c r="X39" s="356">
        <f>VLOOKUP($C39,$BI$95:$CM$477,3,FALSE)</f>
        <v>0</v>
      </c>
      <c r="Y39" s="345">
        <f>VLOOKUP($C39,$BI$95:$CM$477,4,FALSE)</f>
        <v>0</v>
      </c>
      <c r="Z39" s="346">
        <f>IF($Q39&gt;0,VLOOKUP($C39,$BI$95:$CM$477,6,FALSE),0)</f>
        <v>0</v>
      </c>
      <c r="AA39" s="347">
        <f>($Q39*X39)/1000</f>
        <v>0</v>
      </c>
      <c r="AB39" s="347">
        <f t="shared" si="46"/>
        <v>0</v>
      </c>
      <c r="AC39" s="346">
        <f>IF(AA39&gt;0,SQRT(($W39*$W39)+(Z39*Z39)+($V39*$V39)),0)</f>
        <v>0</v>
      </c>
      <c r="AD39" s="347">
        <f>(AB39*AC39)^2</f>
        <v>0</v>
      </c>
      <c r="AE39" s="357">
        <v>0</v>
      </c>
      <c r="AF39" s="345">
        <v>0</v>
      </c>
      <c r="AG39" s="346">
        <v>0</v>
      </c>
      <c r="AH39" s="358">
        <f>($Q39*AE39)/1000</f>
        <v>0</v>
      </c>
      <c r="AI39" s="358">
        <f t="shared" si="50"/>
        <v>0</v>
      </c>
      <c r="AJ39" s="346">
        <f>IF(AH39&gt;0,SQRT(($W39*$W39)+(AG39*AG39)+($V39*$V39)),0)</f>
        <v>0</v>
      </c>
      <c r="AK39" s="347">
        <f>(AI39*AJ39)^2</f>
        <v>0</v>
      </c>
      <c r="AL39" s="357">
        <v>0</v>
      </c>
      <c r="AM39" s="345">
        <v>0</v>
      </c>
      <c r="AN39" s="346">
        <v>0</v>
      </c>
      <c r="AO39" s="358">
        <f>($Q39*AL39)/1000</f>
        <v>0</v>
      </c>
      <c r="AP39" s="358">
        <f t="shared" si="54"/>
        <v>0</v>
      </c>
      <c r="AQ39" s="346">
        <f>IF(AO39&gt;0,SQRT(($W39*$W39)+(AN39*AN39)+($V39*$V39)),0)</f>
        <v>0</v>
      </c>
      <c r="AR39" s="347">
        <f>(AP39*AQ39)^2</f>
        <v>0</v>
      </c>
      <c r="AS39" s="344">
        <v>0</v>
      </c>
      <c r="AT39" s="345">
        <v>0</v>
      </c>
      <c r="AU39" s="346">
        <v>0</v>
      </c>
      <c r="AV39" s="358">
        <f t="shared" si="60"/>
        <v>0</v>
      </c>
      <c r="AW39" s="346">
        <f t="shared" si="61"/>
        <v>0</v>
      </c>
      <c r="AX39" s="347">
        <f>(AV39*AW39)^2</f>
        <v>0</v>
      </c>
      <c r="AY39" s="344">
        <v>0</v>
      </c>
      <c r="AZ39" s="345">
        <v>0</v>
      </c>
      <c r="BA39" s="346">
        <v>0</v>
      </c>
      <c r="BB39" s="358">
        <f>($Q39*AY39)/1000</f>
        <v>0</v>
      </c>
      <c r="BC39" s="358">
        <f t="shared" si="62"/>
        <v>0</v>
      </c>
      <c r="BD39" s="346">
        <f>IF(BB39&gt;0,SQRT(($W39*$W39)+(BA39*BA39)+($V39*$V39)),0)</f>
        <v>0</v>
      </c>
      <c r="BE39" s="347">
        <f>(BC39*BD39)^2</f>
        <v>0</v>
      </c>
      <c r="BF39" s="348">
        <f t="shared" si="64"/>
        <v>0</v>
      </c>
      <c r="BG39" s="339">
        <f t="shared" si="65"/>
        <v>0</v>
      </c>
      <c r="BH39" s="15">
        <f t="shared" si="37"/>
        <v>0</v>
      </c>
      <c r="BI39" s="100"/>
      <c r="BJ39" s="101"/>
      <c r="BK39" s="101"/>
      <c r="BL39" s="101"/>
      <c r="BM39" s="102"/>
      <c r="BN39" s="102"/>
      <c r="BO39" s="102"/>
      <c r="BP39" s="101"/>
      <c r="BQ39" s="101"/>
      <c r="BR39" s="101"/>
      <c r="BS39" s="101"/>
      <c r="BT39" s="101"/>
      <c r="BU39" s="101"/>
      <c r="BV39" s="101"/>
      <c r="BW39" s="101"/>
      <c r="BX39" s="101"/>
      <c r="BY39" s="101"/>
      <c r="BZ39" s="101"/>
      <c r="CA39" s="101"/>
      <c r="CB39" s="103"/>
      <c r="CC39" s="101"/>
      <c r="CD39" s="101"/>
      <c r="CE39" s="103"/>
      <c r="CF39" s="103"/>
      <c r="CG39" s="103"/>
      <c r="CH39" s="103"/>
      <c r="CI39" s="101"/>
      <c r="CJ39" s="101"/>
      <c r="CK39" s="103"/>
      <c r="CL39" s="103"/>
      <c r="CM39" s="103"/>
      <c r="CN39" s="71"/>
      <c r="CO39" s="16"/>
      <c r="CP39" s="16"/>
      <c r="CQ39" s="16"/>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6"/>
      <c r="EA39" s="16"/>
      <c r="EB39" s="16"/>
      <c r="EC39" s="16"/>
      <c r="ED39" s="16"/>
      <c r="EE39" s="16"/>
      <c r="EF39" s="16"/>
      <c r="EG39" s="16"/>
      <c r="EH39" s="13"/>
      <c r="EI39" s="13"/>
      <c r="EJ39" s="13"/>
      <c r="EK39" s="13"/>
      <c r="EL39" s="13"/>
      <c r="EM39" s="13"/>
      <c r="EN39" s="13"/>
      <c r="EO39" s="13"/>
      <c r="EP39" s="13"/>
      <c r="EQ39" s="13"/>
      <c r="ER39" s="13"/>
      <c r="ES39" s="13"/>
      <c r="ET39" s="13"/>
      <c r="EU39" s="13"/>
      <c r="EV39" s="13"/>
      <c r="EW39" s="13"/>
      <c r="EX39" s="13"/>
      <c r="EY39" s="13"/>
      <c r="EZ39" s="13"/>
      <c r="FA39" s="13"/>
      <c r="FB39" s="13"/>
      <c r="FC39" s="13"/>
      <c r="FD39" s="13"/>
      <c r="FE39" s="13"/>
      <c r="FF39" s="13"/>
      <c r="FG39" s="13"/>
      <c r="FH39" s="13"/>
      <c r="FI39" s="13"/>
      <c r="FJ39" s="13"/>
      <c r="FK39" s="13"/>
      <c r="FL39" s="13"/>
      <c r="FM39" s="13"/>
      <c r="FN39" s="13"/>
      <c r="FO39" s="13"/>
      <c r="FP39" s="13"/>
      <c r="FQ39" s="13"/>
      <c r="FR39" s="13"/>
      <c r="FS39" s="13"/>
      <c r="FT39" s="13"/>
      <c r="FU39" s="13"/>
      <c r="FV39" s="13"/>
      <c r="FW39" s="13"/>
      <c r="FX39" s="13"/>
      <c r="FY39" s="13"/>
      <c r="FZ39" s="13"/>
      <c r="GA39" s="13"/>
      <c r="GB39" s="13"/>
      <c r="GC39" s="13"/>
      <c r="GD39" s="13"/>
      <c r="GE39" s="13"/>
      <c r="GF39" s="13"/>
      <c r="GG39" s="13"/>
      <c r="GH39" s="13"/>
      <c r="GI39" s="13"/>
      <c r="GJ39" s="13"/>
      <c r="GK39" s="13"/>
      <c r="GL39" s="13"/>
      <c r="GM39" s="13"/>
      <c r="GN39" s="13"/>
      <c r="GO39" s="13"/>
      <c r="GP39" s="13"/>
      <c r="GQ39" s="13"/>
      <c r="GR39" s="13"/>
      <c r="GS39" s="13"/>
      <c r="GT39" s="13"/>
      <c r="GU39" s="13"/>
      <c r="GV39" s="13"/>
      <c r="GW39" s="13"/>
      <c r="GX39" s="13"/>
      <c r="GY39" s="13"/>
      <c r="GZ39" s="13"/>
      <c r="HA39" s="13"/>
      <c r="HB39" s="13"/>
      <c r="HC39" s="13"/>
      <c r="HD39" s="13"/>
      <c r="HE39" s="13"/>
      <c r="HF39" s="13"/>
      <c r="HG39" s="13"/>
      <c r="HH39" s="13"/>
      <c r="HI39" s="13"/>
      <c r="HJ39" s="13"/>
      <c r="HK39" s="13"/>
      <c r="HL39" s="13"/>
      <c r="HM39" s="13"/>
      <c r="HN39" s="13"/>
      <c r="HO39" s="13"/>
      <c r="HP39" s="13"/>
      <c r="HQ39" s="13"/>
      <c r="HR39" s="13"/>
      <c r="HS39" s="13"/>
      <c r="HT39" s="13"/>
      <c r="HU39" s="13"/>
      <c r="HV39" s="13"/>
      <c r="HW39" s="13"/>
      <c r="HX39" s="13"/>
      <c r="HY39" s="13"/>
      <c r="HZ39" s="13"/>
      <c r="IA39" s="13"/>
      <c r="IB39" s="13"/>
      <c r="IC39" s="13"/>
      <c r="ID39" s="13"/>
      <c r="IE39" s="13"/>
      <c r="IF39" s="13"/>
      <c r="IG39" s="13"/>
      <c r="IH39" s="13"/>
      <c r="II39" s="13"/>
      <c r="IJ39" s="13"/>
      <c r="IK39" s="13"/>
      <c r="IL39" s="13"/>
      <c r="IM39" s="13"/>
      <c r="IN39" s="13"/>
      <c r="IO39" s="13"/>
      <c r="IP39" s="13"/>
      <c r="IQ39" s="13"/>
      <c r="IR39" s="13"/>
      <c r="IS39" s="13"/>
      <c r="IT39" s="13"/>
    </row>
    <row r="40" spans="1:254" s="14" customFormat="1" x14ac:dyDescent="0.25">
      <c r="A40" s="13"/>
      <c r="B40" s="340" t="s">
        <v>2141</v>
      </c>
      <c r="C40" s="209"/>
      <c r="D40" s="355">
        <f t="shared" si="38"/>
        <v>0</v>
      </c>
      <c r="E40" s="578"/>
      <c r="F40" s="1534"/>
      <c r="G40" s="1534"/>
      <c r="H40" s="1534"/>
      <c r="I40" s="1534"/>
      <c r="J40" s="1534"/>
      <c r="K40" s="1534"/>
      <c r="L40" s="1534"/>
      <c r="M40" s="1534"/>
      <c r="N40" s="1534"/>
      <c r="O40" s="1534"/>
      <c r="P40" s="1534"/>
      <c r="Q40" s="132">
        <f>SUM(E40:P40)</f>
        <v>0</v>
      </c>
      <c r="R40" s="133">
        <f>COUNT(E40:P40)</f>
        <v>0</v>
      </c>
      <c r="S40" s="132">
        <f>IF(R40&gt;1,AVERAGE(E40:P40),0)</f>
        <v>0</v>
      </c>
      <c r="T40" s="132">
        <f>IF(R40&gt;1,STDEV(E40:P40),0)</f>
        <v>0</v>
      </c>
      <c r="U40" s="132">
        <f t="shared" si="43"/>
        <v>0</v>
      </c>
      <c r="V40" s="1342"/>
      <c r="W40" s="135">
        <f t="shared" si="44"/>
        <v>0</v>
      </c>
      <c r="X40" s="356">
        <v>0</v>
      </c>
      <c r="Y40" s="345">
        <v>0</v>
      </c>
      <c r="Z40" s="346">
        <v>0</v>
      </c>
      <c r="AA40" s="347">
        <f>($Q40*X40)/1000</f>
        <v>0</v>
      </c>
      <c r="AB40" s="347">
        <f t="shared" si="46"/>
        <v>0</v>
      </c>
      <c r="AC40" s="346">
        <f>IF(AA40&gt;0,SQRT(($W40*$W40)+(BA40*BA40)+($V40*$V40)),0)</f>
        <v>0</v>
      </c>
      <c r="AD40" s="347">
        <f>(AB40*AC40)^2</f>
        <v>0</v>
      </c>
      <c r="AE40" s="357">
        <v>0</v>
      </c>
      <c r="AF40" s="345">
        <v>0</v>
      </c>
      <c r="AG40" s="346">
        <v>0</v>
      </c>
      <c r="AH40" s="358">
        <f>($Q40*AE40)/1000</f>
        <v>0</v>
      </c>
      <c r="AI40" s="358">
        <f t="shared" si="50"/>
        <v>0</v>
      </c>
      <c r="AJ40" s="346">
        <f>IF(AH40&gt;0,SQRT(($W40*$W40)+(AG40*AG40)+($V40*$V40)),0)</f>
        <v>0</v>
      </c>
      <c r="AK40" s="347">
        <f>(AI40*AJ40)^2</f>
        <v>0</v>
      </c>
      <c r="AL40" s="357">
        <v>0</v>
      </c>
      <c r="AM40" s="345">
        <v>0</v>
      </c>
      <c r="AN40" s="346">
        <v>0</v>
      </c>
      <c r="AO40" s="358">
        <f>($Q40*AL40)/1000</f>
        <v>0</v>
      </c>
      <c r="AP40" s="358">
        <f t="shared" si="54"/>
        <v>0</v>
      </c>
      <c r="AQ40" s="346">
        <f>IF(AO40&gt;0,SQRT(($W40*$W40)+(AN40*AN40)+($V40*$V40)),0)</f>
        <v>0</v>
      </c>
      <c r="AR40" s="347">
        <f>(AP40*AQ40)^2</f>
        <v>0</v>
      </c>
      <c r="AS40" s="344">
        <v>0</v>
      </c>
      <c r="AT40" s="345">
        <v>0</v>
      </c>
      <c r="AU40" s="346">
        <v>0</v>
      </c>
      <c r="AV40" s="358">
        <f t="shared" si="60"/>
        <v>0</v>
      </c>
      <c r="AW40" s="346">
        <f t="shared" si="61"/>
        <v>0</v>
      </c>
      <c r="AX40" s="347">
        <f>(AV40*AW40)^2</f>
        <v>0</v>
      </c>
      <c r="AY40" s="356">
        <f>VLOOKUP($C40,$BI$95:$CM$477,3,FALSE)/BJ450</f>
        <v>0</v>
      </c>
      <c r="AZ40" s="345">
        <f>VLOOKUP($C40,$BI$95:$CM$477,4,FALSE)</f>
        <v>0</v>
      </c>
      <c r="BA40" s="346">
        <f>IF($Q40&gt;0,VLOOKUP($C40,$BI$95:$CM$477,6,FALSE),0)</f>
        <v>0</v>
      </c>
      <c r="BB40" s="358">
        <f>($Q40*AY40)/1000</f>
        <v>0</v>
      </c>
      <c r="BC40" s="358">
        <f t="shared" si="62"/>
        <v>0</v>
      </c>
      <c r="BD40" s="346">
        <f>IF(BB40&gt;0,SQRT(($W40*$W40)+(BA40*BA40)+($V40*$V40)),0)</f>
        <v>0</v>
      </c>
      <c r="BE40" s="347">
        <f>(BC40*BD40)^2</f>
        <v>0</v>
      </c>
      <c r="BF40" s="348">
        <f t="shared" si="64"/>
        <v>0</v>
      </c>
      <c r="BG40" s="339">
        <f t="shared" si="65"/>
        <v>0</v>
      </c>
      <c r="BH40" s="15">
        <f t="shared" si="37"/>
        <v>0</v>
      </c>
      <c r="BI40" s="100"/>
      <c r="BJ40" s="101"/>
      <c r="BK40" s="101"/>
      <c r="BL40" s="101"/>
      <c r="BM40" s="102"/>
      <c r="BN40" s="102"/>
      <c r="BO40" s="102"/>
      <c r="BP40" s="101"/>
      <c r="BQ40" s="101"/>
      <c r="BR40" s="101"/>
      <c r="BS40" s="101"/>
      <c r="BT40" s="101"/>
      <c r="BU40" s="101"/>
      <c r="BV40" s="101"/>
      <c r="BW40" s="101"/>
      <c r="BX40" s="101"/>
      <c r="BY40" s="101"/>
      <c r="BZ40" s="101"/>
      <c r="CA40" s="101"/>
      <c r="CB40" s="103"/>
      <c r="CC40" s="101"/>
      <c r="CD40" s="101"/>
      <c r="CE40" s="103"/>
      <c r="CF40" s="103"/>
      <c r="CG40" s="103"/>
      <c r="CH40" s="103"/>
      <c r="CI40" s="101"/>
      <c r="CJ40" s="101"/>
      <c r="CK40" s="103"/>
      <c r="CL40" s="103"/>
      <c r="CM40" s="103"/>
      <c r="CN40" s="71"/>
      <c r="CO40" s="16"/>
      <c r="CP40" s="16"/>
      <c r="CQ40" s="16"/>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6"/>
      <c r="EA40" s="16"/>
      <c r="EB40" s="16"/>
      <c r="EC40" s="16"/>
      <c r="ED40" s="16"/>
      <c r="EE40" s="16"/>
      <c r="EF40" s="16"/>
      <c r="EG40" s="16"/>
      <c r="EH40" s="13"/>
      <c r="EI40" s="13"/>
      <c r="EJ40" s="13"/>
      <c r="EK40" s="13"/>
      <c r="EL40" s="13"/>
      <c r="EM40" s="13"/>
      <c r="EN40" s="13"/>
      <c r="EO40" s="13"/>
      <c r="EP40" s="13"/>
      <c r="EQ40" s="13"/>
      <c r="ER40" s="13"/>
      <c r="ES40" s="13"/>
      <c r="ET40" s="13"/>
      <c r="EU40" s="13"/>
      <c r="EV40" s="13"/>
      <c r="EW40" s="13"/>
      <c r="EX40" s="13"/>
      <c r="EY40" s="13"/>
      <c r="EZ40" s="13"/>
      <c r="FA40" s="13"/>
      <c r="FB40" s="13"/>
      <c r="FC40" s="13"/>
      <c r="FD40" s="13"/>
      <c r="FE40" s="13"/>
      <c r="FF40" s="13"/>
      <c r="FG40" s="13"/>
      <c r="FH40" s="13"/>
      <c r="FI40" s="13"/>
      <c r="FJ40" s="13"/>
      <c r="FK40" s="13"/>
      <c r="FL40" s="13"/>
      <c r="FM40" s="13"/>
      <c r="FN40" s="13"/>
      <c r="FO40" s="13"/>
      <c r="FP40" s="13"/>
      <c r="FQ40" s="13"/>
      <c r="FR40" s="13"/>
      <c r="FS40" s="13"/>
      <c r="FT40" s="13"/>
      <c r="FU40" s="13"/>
      <c r="FV40" s="13"/>
      <c r="FW40" s="13"/>
      <c r="FX40" s="13"/>
      <c r="FY40" s="13"/>
      <c r="FZ40" s="13"/>
      <c r="GA40" s="13"/>
      <c r="GB40" s="13"/>
      <c r="GC40" s="13"/>
      <c r="GD40" s="13"/>
      <c r="GE40" s="13"/>
      <c r="GF40" s="13"/>
      <c r="GG40" s="13"/>
      <c r="GH40" s="13"/>
      <c r="GI40" s="13"/>
      <c r="GJ40" s="13"/>
      <c r="GK40" s="13"/>
      <c r="GL40" s="13"/>
      <c r="GM40" s="13"/>
      <c r="GN40" s="13"/>
      <c r="GO40" s="13"/>
      <c r="GP40" s="13"/>
      <c r="GQ40" s="13"/>
      <c r="GR40" s="13"/>
      <c r="GS40" s="13"/>
      <c r="GT40" s="13"/>
      <c r="GU40" s="13"/>
      <c r="GV40" s="13"/>
      <c r="GW40" s="13"/>
      <c r="GX40" s="13"/>
      <c r="GY40" s="13"/>
      <c r="GZ40" s="13"/>
      <c r="HA40" s="13"/>
      <c r="HB40" s="13"/>
      <c r="HC40" s="13"/>
      <c r="HD40" s="13"/>
      <c r="HE40" s="13"/>
      <c r="HF40" s="13"/>
      <c r="HG40" s="13"/>
      <c r="HH40" s="13"/>
      <c r="HI40" s="13"/>
      <c r="HJ40" s="13"/>
      <c r="HK40" s="13"/>
      <c r="HL40" s="13"/>
      <c r="HM40" s="13"/>
      <c r="HN40" s="13"/>
      <c r="HO40" s="13"/>
      <c r="HP40" s="13"/>
      <c r="HQ40" s="13"/>
      <c r="HR40" s="13"/>
      <c r="HS40" s="13"/>
      <c r="HT40" s="13"/>
      <c r="HU40" s="13"/>
      <c r="HV40" s="13"/>
      <c r="HW40" s="13"/>
      <c r="HX40" s="13"/>
      <c r="HY40" s="13"/>
      <c r="HZ40" s="13"/>
      <c r="IA40" s="13"/>
      <c r="IB40" s="13"/>
      <c r="IC40" s="13"/>
      <c r="ID40" s="13"/>
      <c r="IE40" s="13"/>
      <c r="IF40" s="13"/>
      <c r="IG40" s="13"/>
      <c r="IH40" s="13"/>
      <c r="II40" s="13"/>
      <c r="IJ40" s="13"/>
      <c r="IK40" s="13"/>
      <c r="IL40" s="13"/>
      <c r="IM40" s="13"/>
      <c r="IN40" s="13"/>
      <c r="IO40" s="13"/>
      <c r="IP40" s="13"/>
      <c r="IQ40" s="13"/>
      <c r="IR40" s="13"/>
      <c r="IS40" s="13"/>
      <c r="IT40" s="13"/>
    </row>
    <row r="41" spans="1:254" s="14" customFormat="1" ht="15.75" x14ac:dyDescent="0.25">
      <c r="A41" s="13"/>
      <c r="B41" s="332" t="s">
        <v>286</v>
      </c>
      <c r="C41" s="364"/>
      <c r="D41" s="364"/>
      <c r="E41" s="364"/>
      <c r="F41" s="364"/>
      <c r="G41" s="364"/>
      <c r="H41" s="364"/>
      <c r="I41" s="364"/>
      <c r="J41" s="364"/>
      <c r="K41" s="364"/>
      <c r="L41" s="364"/>
      <c r="M41" s="364"/>
      <c r="N41" s="364"/>
      <c r="O41" s="364"/>
      <c r="P41" s="364"/>
      <c r="Q41" s="364"/>
      <c r="R41" s="364"/>
      <c r="S41" s="364"/>
      <c r="T41" s="364"/>
      <c r="U41" s="364"/>
      <c r="V41" s="364"/>
      <c r="W41" s="364"/>
      <c r="X41" s="364"/>
      <c r="Y41" s="364"/>
      <c r="Z41" s="364"/>
      <c r="AA41" s="365"/>
      <c r="AB41" s="366">
        <f>SUM(AB29:AB40)</f>
        <v>0</v>
      </c>
      <c r="AC41" s="367">
        <f>IF(AB41&gt;0,SQRT(SUM(AD29:AD40))/AB41,0)</f>
        <v>0</v>
      </c>
      <c r="AD41" s="366">
        <f>(AB41*AC41)^2</f>
        <v>0</v>
      </c>
      <c r="AE41" s="369"/>
      <c r="AF41" s="364"/>
      <c r="AG41" s="364"/>
      <c r="AH41" s="370"/>
      <c r="AI41" s="366">
        <f>SUM(AI29:AI40)</f>
        <v>0</v>
      </c>
      <c r="AJ41" s="367">
        <f>IF(AI41&gt;0,SQRT(SUM(AK29:AK40))/AI41,0)</f>
        <v>0</v>
      </c>
      <c r="AK41" s="366">
        <f>(AI41*AJ41)^2</f>
        <v>0</v>
      </c>
      <c r="AL41" s="364"/>
      <c r="AM41" s="364"/>
      <c r="AN41" s="364"/>
      <c r="AO41" s="364"/>
      <c r="AP41" s="366">
        <f>SUM(AP29:AP40)</f>
        <v>0</v>
      </c>
      <c r="AQ41" s="367">
        <f>IF(AP41&gt;0,SQRT(SUM(AR29:AR40))/AP41,0)</f>
        <v>0</v>
      </c>
      <c r="AR41" s="366">
        <f>(AP41*AQ41)^2</f>
        <v>0</v>
      </c>
      <c r="AS41" s="364"/>
      <c r="AT41" s="364"/>
      <c r="AU41" s="364"/>
      <c r="AV41" s="366">
        <f>SUM(AV29:AV40)</f>
        <v>1355250</v>
      </c>
      <c r="AW41" s="367">
        <f>IF(AV41&gt;0,SQRT(SUM(AX29:AX40))/AV41,0)</f>
        <v>0.56127087934436792</v>
      </c>
      <c r="AX41" s="366">
        <f>(AV41*AW41)^2</f>
        <v>578607224751.56262</v>
      </c>
      <c r="AY41" s="364"/>
      <c r="AZ41" s="364"/>
      <c r="BA41" s="371"/>
      <c r="BB41" s="368"/>
      <c r="BC41" s="366">
        <f>SUM(BC29:BC40)</f>
        <v>0</v>
      </c>
      <c r="BD41" s="367">
        <f>IF(BC41&gt;0,SQRT(SUM(BE29:BE40))/BC41,0)</f>
        <v>0</v>
      </c>
      <c r="BE41" s="366">
        <f>(BC41*BD41)^2</f>
        <v>0</v>
      </c>
      <c r="BF41" s="366">
        <f>SUM(BF29:BF40)</f>
        <v>1355250</v>
      </c>
      <c r="BG41" s="331">
        <f>IF(BF41&gt;0,SQRT(SUM(BH29:BH40))/BF41,0)</f>
        <v>0.56127087934436792</v>
      </c>
      <c r="BH41" s="15">
        <f t="shared" si="37"/>
        <v>578607224751.56262</v>
      </c>
      <c r="BI41" s="100"/>
      <c r="BJ41" s="101"/>
      <c r="BK41" s="101"/>
      <c r="BL41" s="101"/>
      <c r="BM41" s="102"/>
      <c r="BN41" s="102"/>
      <c r="BO41" s="102"/>
      <c r="BP41" s="101"/>
      <c r="BQ41" s="101"/>
      <c r="BR41" s="101"/>
      <c r="BS41" s="101"/>
      <c r="BT41" s="101"/>
      <c r="BU41" s="101"/>
      <c r="BV41" s="101"/>
      <c r="BW41" s="101"/>
      <c r="BX41" s="101"/>
      <c r="BY41" s="101"/>
      <c r="BZ41" s="101"/>
      <c r="CA41" s="101"/>
      <c r="CB41" s="103"/>
      <c r="CC41" s="101"/>
      <c r="CD41" s="101"/>
      <c r="CE41" s="103"/>
      <c r="CF41" s="103"/>
      <c r="CG41" s="103"/>
      <c r="CH41" s="103"/>
      <c r="CI41" s="101"/>
      <c r="CJ41" s="101"/>
      <c r="CK41" s="103"/>
      <c r="CL41" s="103"/>
      <c r="CM41" s="103"/>
      <c r="CN41" s="71"/>
      <c r="CO41" s="16"/>
      <c r="CP41" s="16"/>
      <c r="CQ41" s="16"/>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6"/>
      <c r="EA41" s="16"/>
      <c r="EB41" s="16"/>
      <c r="EC41" s="16"/>
      <c r="ED41" s="16"/>
      <c r="EE41" s="16"/>
      <c r="EF41" s="16"/>
      <c r="EG41" s="16"/>
      <c r="EH41" s="13"/>
      <c r="EI41" s="13"/>
      <c r="EJ41" s="13"/>
      <c r="EK41" s="13"/>
      <c r="EL41" s="13"/>
      <c r="EM41" s="13"/>
      <c r="EN41" s="13"/>
      <c r="EO41" s="13"/>
      <c r="EP41" s="13"/>
      <c r="EQ41" s="13"/>
      <c r="ER41" s="13"/>
      <c r="ES41" s="13"/>
      <c r="ET41" s="13"/>
      <c r="EU41" s="13"/>
      <c r="EV41" s="13"/>
      <c r="EW41" s="13"/>
      <c r="EX41" s="13"/>
      <c r="EY41" s="13"/>
      <c r="EZ41" s="13"/>
      <c r="FA41" s="13"/>
      <c r="FB41" s="13"/>
      <c r="FC41" s="13"/>
      <c r="FD41" s="13"/>
      <c r="FE41" s="13"/>
      <c r="FF41" s="13"/>
      <c r="FG41" s="13"/>
      <c r="FH41" s="13"/>
      <c r="FI41" s="13"/>
      <c r="FJ41" s="13"/>
      <c r="FK41" s="13"/>
      <c r="FL41" s="13"/>
      <c r="FM41" s="13"/>
      <c r="FN41" s="13"/>
      <c r="FO41" s="13"/>
      <c r="FP41" s="13"/>
      <c r="FQ41" s="13"/>
      <c r="FR41" s="13"/>
      <c r="FS41" s="13"/>
      <c r="FT41" s="13"/>
      <c r="FU41" s="13"/>
      <c r="FV41" s="13"/>
      <c r="FW41" s="13"/>
      <c r="FX41" s="13"/>
      <c r="FY41" s="13"/>
      <c r="FZ41" s="13"/>
      <c r="GA41" s="13"/>
      <c r="GB41" s="13"/>
      <c r="GC41" s="13"/>
      <c r="GD41" s="13"/>
      <c r="GE41" s="13"/>
      <c r="GF41" s="13"/>
      <c r="GG41" s="13"/>
      <c r="GH41" s="13"/>
      <c r="GI41" s="13"/>
      <c r="GJ41" s="13"/>
      <c r="GK41" s="13"/>
      <c r="GL41" s="13"/>
      <c r="GM41" s="13"/>
      <c r="GN41" s="13"/>
      <c r="GO41" s="13"/>
      <c r="GP41" s="13"/>
      <c r="GQ41" s="13"/>
      <c r="GR41" s="13"/>
      <c r="GS41" s="13"/>
      <c r="GT41" s="13"/>
      <c r="GU41" s="13"/>
      <c r="GV41" s="13"/>
      <c r="GW41" s="13"/>
      <c r="GX41" s="13"/>
      <c r="GY41" s="13"/>
      <c r="GZ41" s="13"/>
      <c r="HA41" s="13"/>
      <c r="HB41" s="13"/>
      <c r="HC41" s="13"/>
      <c r="HD41" s="13"/>
      <c r="HE41" s="13"/>
      <c r="HF41" s="13"/>
      <c r="HG41" s="13"/>
      <c r="HH41" s="13"/>
      <c r="HI41" s="13"/>
      <c r="HJ41" s="13"/>
      <c r="HK41" s="13"/>
      <c r="HL41" s="13"/>
      <c r="HM41" s="13"/>
      <c r="HN41" s="13"/>
      <c r="HO41" s="13"/>
      <c r="HP41" s="13"/>
      <c r="HQ41" s="13"/>
      <c r="HR41" s="13"/>
      <c r="HS41" s="13"/>
      <c r="HT41" s="13"/>
      <c r="HU41" s="13"/>
      <c r="HV41" s="13"/>
      <c r="HW41" s="13"/>
      <c r="HX41" s="13"/>
      <c r="HY41" s="13"/>
      <c r="HZ41" s="13"/>
      <c r="IA41" s="13"/>
      <c r="IB41" s="13"/>
      <c r="IC41" s="13"/>
      <c r="ID41" s="13"/>
      <c r="IE41" s="13"/>
      <c r="IF41" s="13"/>
      <c r="IG41" s="13"/>
      <c r="IH41" s="13"/>
      <c r="II41" s="13"/>
      <c r="IJ41" s="13"/>
      <c r="IK41" s="13"/>
      <c r="IL41" s="13"/>
      <c r="IM41" s="13"/>
      <c r="IN41" s="13"/>
      <c r="IO41" s="13"/>
      <c r="IP41" s="13"/>
      <c r="IQ41" s="13"/>
      <c r="IR41" s="13"/>
      <c r="IS41" s="13"/>
      <c r="IT41" s="13"/>
    </row>
    <row r="42" spans="1:254" s="14" customFormat="1" ht="15.75" x14ac:dyDescent="0.25">
      <c r="A42" s="13"/>
      <c r="B42" s="328" t="s">
        <v>50</v>
      </c>
      <c r="C42" s="372"/>
      <c r="D42" s="372"/>
      <c r="E42" s="372"/>
      <c r="F42" s="372"/>
      <c r="G42" s="372"/>
      <c r="H42" s="372"/>
      <c r="I42" s="372"/>
      <c r="J42" s="372"/>
      <c r="K42" s="372"/>
      <c r="L42" s="372"/>
      <c r="M42" s="372"/>
      <c r="N42" s="372"/>
      <c r="O42" s="372"/>
      <c r="P42" s="372"/>
      <c r="Q42" s="372"/>
      <c r="R42" s="372"/>
      <c r="S42" s="372"/>
      <c r="T42" s="372"/>
      <c r="U42" s="372"/>
      <c r="V42" s="372"/>
      <c r="W42" s="372"/>
      <c r="X42" s="372"/>
      <c r="Y42" s="372"/>
      <c r="Z42" s="372"/>
      <c r="AA42" s="373"/>
      <c r="AB42" s="374">
        <f>+AB28+AB41</f>
        <v>92233.257346619968</v>
      </c>
      <c r="AC42" s="375">
        <f>IF(AB42&gt;0,(SQRT(AD28+AD41))/AB42,0)</f>
        <v>0</v>
      </c>
      <c r="AD42" s="374">
        <f>(AB42*AC42)^2</f>
        <v>0</v>
      </c>
      <c r="AE42" s="376"/>
      <c r="AF42" s="372"/>
      <c r="AG42" s="372"/>
      <c r="AH42" s="377"/>
      <c r="AI42" s="374">
        <f>+AI28+AI41</f>
        <v>40.316183701293397</v>
      </c>
      <c r="AJ42" s="375">
        <f>IF(AI42&gt;0,(SQRT(AK28+AK41))/AI42,0)</f>
        <v>0</v>
      </c>
      <c r="AK42" s="374">
        <f>(AI42*AJ42)^2</f>
        <v>0</v>
      </c>
      <c r="AL42" s="372"/>
      <c r="AM42" s="372"/>
      <c r="AN42" s="372"/>
      <c r="AO42" s="372"/>
      <c r="AP42" s="374">
        <f>+AP28+AP41</f>
        <v>258.88244545473219</v>
      </c>
      <c r="AQ42" s="375">
        <f>IF(AP42&gt;0,(SQRT(AR28+AR41))/AP42,0)</f>
        <v>0</v>
      </c>
      <c r="AR42" s="374">
        <f>(AP42*AQ42)^2</f>
        <v>0</v>
      </c>
      <c r="AS42" s="372"/>
      <c r="AT42" s="372"/>
      <c r="AU42" s="372"/>
      <c r="AV42" s="374">
        <f>+AV28+AV41</f>
        <v>1355250</v>
      </c>
      <c r="AW42" s="375">
        <f>IF(AV42&gt;0,(SQRT(AX28+AX41))/AV42,0)</f>
        <v>0.56127087934436792</v>
      </c>
      <c r="AX42" s="374">
        <f>(AV42*AW42)^2</f>
        <v>578607224751.56262</v>
      </c>
      <c r="AY42" s="372"/>
      <c r="AZ42" s="372"/>
      <c r="BA42" s="378"/>
      <c r="BB42" s="379"/>
      <c r="BC42" s="374">
        <f>+BC28+BC41</f>
        <v>0</v>
      </c>
      <c r="BD42" s="375">
        <f>IF(BC42&gt;0,(SQRT(BE28+BE41))/BC42,0)</f>
        <v>0</v>
      </c>
      <c r="BE42" s="374">
        <f>(BC42*BD42)^2</f>
        <v>0</v>
      </c>
      <c r="BF42" s="374">
        <f>+BF28+BF41</f>
        <v>1447782.4559757761</v>
      </c>
      <c r="BG42" s="329">
        <f>IF(BF42&gt;0,(SQRT(BH28+BH41))/BF42,0)</f>
        <v>0.52618761000751357</v>
      </c>
      <c r="BH42" s="15">
        <f t="shared" si="37"/>
        <v>580347147999.56067</v>
      </c>
      <c r="BI42" s="100"/>
      <c r="BJ42" s="101"/>
      <c r="BK42" s="101"/>
      <c r="BL42" s="101"/>
      <c r="BM42" s="102"/>
      <c r="BN42" s="102"/>
      <c r="BO42" s="102"/>
      <c r="BP42" s="101"/>
      <c r="BQ42" s="101"/>
      <c r="BR42" s="101"/>
      <c r="BS42" s="101"/>
      <c r="BT42" s="101"/>
      <c r="BU42" s="101"/>
      <c r="BV42" s="101"/>
      <c r="BW42" s="101"/>
      <c r="BX42" s="101"/>
      <c r="BY42" s="101"/>
      <c r="BZ42" s="101"/>
      <c r="CA42" s="101"/>
      <c r="CB42" s="103"/>
      <c r="CC42" s="101"/>
      <c r="CD42" s="101"/>
      <c r="CE42" s="103"/>
      <c r="CF42" s="103"/>
      <c r="CG42" s="103"/>
      <c r="CH42" s="103"/>
      <c r="CI42" s="101"/>
      <c r="CJ42" s="101"/>
      <c r="CK42" s="103"/>
      <c r="CL42" s="103"/>
      <c r="CM42" s="103"/>
      <c r="CN42" s="71"/>
      <c r="CO42" s="16"/>
      <c r="CP42" s="16"/>
      <c r="CQ42" s="16"/>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6"/>
      <c r="EA42" s="16"/>
      <c r="EB42" s="16"/>
      <c r="EC42" s="16"/>
      <c r="ED42" s="16"/>
      <c r="EE42" s="16"/>
      <c r="EF42" s="16"/>
      <c r="EG42" s="16"/>
      <c r="EH42" s="13"/>
      <c r="EI42" s="13"/>
      <c r="EJ42" s="13"/>
      <c r="EK42" s="13"/>
      <c r="EL42" s="13"/>
      <c r="EM42" s="13"/>
      <c r="EN42" s="13"/>
      <c r="EO42" s="13"/>
      <c r="EP42" s="13"/>
      <c r="EQ42" s="13"/>
      <c r="ER42" s="13"/>
      <c r="ES42" s="13"/>
      <c r="ET42" s="13"/>
      <c r="EU42" s="13"/>
      <c r="EV42" s="13"/>
      <c r="EW42" s="13"/>
      <c r="EX42" s="13"/>
      <c r="EY42" s="13"/>
      <c r="EZ42" s="13"/>
      <c r="FA42" s="13"/>
      <c r="FB42" s="13"/>
      <c r="FC42" s="13"/>
      <c r="FD42" s="13"/>
      <c r="FE42" s="13"/>
      <c r="FF42" s="13"/>
      <c r="FG42" s="13"/>
      <c r="FH42" s="13"/>
      <c r="FI42" s="13"/>
      <c r="FJ42" s="13"/>
      <c r="FK42" s="13"/>
      <c r="FL42" s="13"/>
      <c r="FM42" s="13"/>
      <c r="FN42" s="13"/>
      <c r="FO42" s="13"/>
      <c r="FP42" s="13"/>
      <c r="FQ42" s="13"/>
      <c r="FR42" s="13"/>
      <c r="FS42" s="13"/>
      <c r="FT42" s="13"/>
      <c r="FU42" s="13"/>
      <c r="FV42" s="13"/>
      <c r="FW42" s="13"/>
      <c r="FX42" s="13"/>
      <c r="FY42" s="13"/>
      <c r="FZ42" s="13"/>
      <c r="GA42" s="13"/>
      <c r="GB42" s="13"/>
      <c r="GC42" s="13"/>
      <c r="GD42" s="13"/>
      <c r="GE42" s="13"/>
      <c r="GF42" s="13"/>
      <c r="GG42" s="13"/>
      <c r="GH42" s="13"/>
      <c r="GI42" s="13"/>
      <c r="GJ42" s="13"/>
      <c r="GK42" s="13"/>
      <c r="GL42" s="13"/>
      <c r="GM42" s="13"/>
      <c r="GN42" s="13"/>
      <c r="GO42" s="13"/>
      <c r="GP42" s="13"/>
      <c r="GQ42" s="13"/>
      <c r="GR42" s="13"/>
      <c r="GS42" s="13"/>
      <c r="GT42" s="13"/>
      <c r="GU42" s="13"/>
      <c r="GV42" s="13"/>
      <c r="GW42" s="13"/>
      <c r="GX42" s="13"/>
      <c r="GY42" s="13"/>
      <c r="GZ42" s="13"/>
      <c r="HA42" s="13"/>
      <c r="HB42" s="13"/>
      <c r="HC42" s="13"/>
      <c r="HD42" s="13"/>
      <c r="HE42" s="13"/>
      <c r="HF42" s="13"/>
      <c r="HG42" s="13"/>
      <c r="HH42" s="13"/>
      <c r="HI42" s="13"/>
      <c r="HJ42" s="13"/>
      <c r="HK42" s="13"/>
      <c r="HL42" s="13"/>
      <c r="HM42" s="13"/>
      <c r="HN42" s="13"/>
      <c r="HO42" s="13"/>
      <c r="HP42" s="13"/>
      <c r="HQ42" s="13"/>
      <c r="HR42" s="13"/>
      <c r="HS42" s="13"/>
      <c r="HT42" s="13"/>
      <c r="HU42" s="13"/>
      <c r="HV42" s="13"/>
      <c r="HW42" s="13"/>
      <c r="HX42" s="13"/>
      <c r="HY42" s="13"/>
      <c r="HZ42" s="13"/>
      <c r="IA42" s="13"/>
      <c r="IB42" s="13"/>
      <c r="IC42" s="13"/>
      <c r="ID42" s="13"/>
      <c r="IE42" s="13"/>
      <c r="IF42" s="13"/>
      <c r="IG42" s="13"/>
      <c r="IH42" s="13"/>
      <c r="II42" s="13"/>
      <c r="IJ42" s="13"/>
      <c r="IK42" s="13"/>
      <c r="IL42" s="13"/>
      <c r="IM42" s="13"/>
      <c r="IN42" s="13"/>
      <c r="IO42" s="13"/>
      <c r="IP42" s="13"/>
      <c r="IQ42" s="13"/>
      <c r="IR42" s="13"/>
      <c r="IS42" s="13"/>
      <c r="IT42" s="13"/>
    </row>
    <row r="43" spans="1:254" s="14" customFormat="1" ht="3.6" customHeight="1" x14ac:dyDescent="0.25">
      <c r="A43" s="13"/>
      <c r="B43" s="341"/>
      <c r="C43" s="380"/>
      <c r="D43" s="380"/>
      <c r="E43" s="380"/>
      <c r="F43" s="380"/>
      <c r="G43" s="380"/>
      <c r="H43" s="380"/>
      <c r="I43" s="380"/>
      <c r="J43" s="380"/>
      <c r="K43" s="380"/>
      <c r="L43" s="380"/>
      <c r="M43" s="380"/>
      <c r="N43" s="380"/>
      <c r="O43" s="380"/>
      <c r="P43" s="380"/>
      <c r="Q43" s="380"/>
      <c r="R43" s="380"/>
      <c r="S43" s="380"/>
      <c r="T43" s="380"/>
      <c r="U43" s="380"/>
      <c r="V43" s="380"/>
      <c r="W43" s="380"/>
      <c r="X43" s="380"/>
      <c r="Y43" s="380"/>
      <c r="Z43" s="380"/>
      <c r="AA43" s="381"/>
      <c r="AB43" s="382"/>
      <c r="AC43" s="383"/>
      <c r="AD43" s="382"/>
      <c r="AE43" s="384"/>
      <c r="AF43" s="380"/>
      <c r="AG43" s="380"/>
      <c r="AH43" s="385"/>
      <c r="AI43" s="382"/>
      <c r="AJ43" s="383"/>
      <c r="AK43" s="382"/>
      <c r="AL43" s="380"/>
      <c r="AM43" s="380"/>
      <c r="AN43" s="380"/>
      <c r="AO43" s="380"/>
      <c r="AP43" s="382"/>
      <c r="AQ43" s="383"/>
      <c r="AR43" s="382"/>
      <c r="AS43" s="380"/>
      <c r="AT43" s="380"/>
      <c r="AU43" s="380"/>
      <c r="AV43" s="382"/>
      <c r="AW43" s="383"/>
      <c r="AX43" s="382"/>
      <c r="AY43" s="380"/>
      <c r="AZ43" s="380"/>
      <c r="BA43" s="386"/>
      <c r="BB43" s="387"/>
      <c r="BC43" s="382"/>
      <c r="BD43" s="383"/>
      <c r="BE43" s="382"/>
      <c r="BF43" s="382"/>
      <c r="BG43" s="342"/>
      <c r="BH43" s="15"/>
      <c r="BI43" s="100"/>
      <c r="BJ43" s="101"/>
      <c r="BK43" s="101"/>
      <c r="BL43" s="101"/>
      <c r="BM43" s="102"/>
      <c r="BN43" s="102"/>
      <c r="BO43" s="102"/>
      <c r="BP43" s="101"/>
      <c r="BQ43" s="101"/>
      <c r="BR43" s="101"/>
      <c r="BS43" s="101"/>
      <c r="BT43" s="101"/>
      <c r="BU43" s="101"/>
      <c r="BV43" s="101"/>
      <c r="BW43" s="101"/>
      <c r="BX43" s="101"/>
      <c r="BY43" s="101"/>
      <c r="BZ43" s="101"/>
      <c r="CA43" s="101"/>
      <c r="CB43" s="103"/>
      <c r="CC43" s="101"/>
      <c r="CD43" s="101"/>
      <c r="CE43" s="103"/>
      <c r="CF43" s="103"/>
      <c r="CG43" s="103"/>
      <c r="CH43" s="103"/>
      <c r="CI43" s="101"/>
      <c r="CJ43" s="101"/>
      <c r="CK43" s="103"/>
      <c r="CL43" s="103"/>
      <c r="CM43" s="103"/>
      <c r="CN43" s="71"/>
      <c r="CO43" s="16"/>
      <c r="CP43" s="16"/>
      <c r="CQ43" s="16"/>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6"/>
      <c r="EA43" s="16"/>
      <c r="EB43" s="16"/>
      <c r="EC43" s="16"/>
      <c r="ED43" s="16"/>
      <c r="EE43" s="16"/>
      <c r="EF43" s="16"/>
      <c r="EG43" s="16"/>
      <c r="EH43" s="13"/>
      <c r="EI43" s="13"/>
      <c r="EJ43" s="13"/>
      <c r="EK43" s="13"/>
      <c r="EL43" s="13"/>
      <c r="EM43" s="13"/>
      <c r="EN43" s="13"/>
      <c r="EO43" s="13"/>
      <c r="EP43" s="13"/>
      <c r="EQ43" s="13"/>
      <c r="ER43" s="13"/>
      <c r="ES43" s="13"/>
      <c r="ET43" s="13"/>
      <c r="EU43" s="13"/>
      <c r="EV43" s="13"/>
      <c r="EW43" s="13"/>
      <c r="EX43" s="13"/>
      <c r="EY43" s="13"/>
      <c r="EZ43" s="13"/>
      <c r="FA43" s="13"/>
      <c r="FB43" s="13"/>
      <c r="FC43" s="13"/>
      <c r="FD43" s="13"/>
      <c r="FE43" s="13"/>
      <c r="FF43" s="13"/>
      <c r="FG43" s="13"/>
      <c r="FH43" s="13"/>
      <c r="FI43" s="13"/>
      <c r="FJ43" s="13"/>
      <c r="FK43" s="13"/>
      <c r="FL43" s="13"/>
      <c r="FM43" s="13"/>
      <c r="FN43" s="13"/>
      <c r="FO43" s="13"/>
      <c r="FP43" s="13"/>
      <c r="FQ43" s="13"/>
      <c r="FR43" s="13"/>
      <c r="FS43" s="13"/>
      <c r="FT43" s="13"/>
      <c r="FU43" s="13"/>
      <c r="FV43" s="13"/>
      <c r="FW43" s="13"/>
      <c r="FX43" s="13"/>
      <c r="FY43" s="13"/>
      <c r="FZ43" s="13"/>
      <c r="GA43" s="13"/>
      <c r="GB43" s="13"/>
      <c r="GC43" s="13"/>
      <c r="GD43" s="13"/>
      <c r="GE43" s="13"/>
      <c r="GF43" s="13"/>
      <c r="GG43" s="13"/>
      <c r="GH43" s="13"/>
      <c r="GI43" s="13"/>
      <c r="GJ43" s="13"/>
      <c r="GK43" s="13"/>
      <c r="GL43" s="13"/>
      <c r="GM43" s="13"/>
      <c r="GN43" s="13"/>
      <c r="GO43" s="13"/>
      <c r="GP43" s="13"/>
      <c r="GQ43" s="13"/>
      <c r="GR43" s="13"/>
      <c r="GS43" s="13"/>
      <c r="GT43" s="13"/>
      <c r="GU43" s="13"/>
      <c r="GV43" s="13"/>
      <c r="GW43" s="13"/>
      <c r="GX43" s="13"/>
      <c r="GY43" s="13"/>
      <c r="GZ43" s="13"/>
      <c r="HA43" s="13"/>
      <c r="HB43" s="13"/>
      <c r="HC43" s="13"/>
      <c r="HD43" s="13"/>
      <c r="HE43" s="13"/>
      <c r="HF43" s="13"/>
      <c r="HG43" s="13"/>
      <c r="HH43" s="13"/>
      <c r="HI43" s="13"/>
      <c r="HJ43" s="13"/>
      <c r="HK43" s="13"/>
      <c r="HL43" s="13"/>
      <c r="HM43" s="13"/>
      <c r="HN43" s="13"/>
      <c r="HO43" s="13"/>
      <c r="HP43" s="13"/>
      <c r="HQ43" s="13"/>
      <c r="HR43" s="13"/>
      <c r="HS43" s="13"/>
      <c r="HT43" s="13"/>
      <c r="HU43" s="13"/>
      <c r="HV43" s="13"/>
      <c r="HW43" s="13"/>
      <c r="HX43" s="13"/>
      <c r="HY43" s="13"/>
      <c r="HZ43" s="13"/>
      <c r="IA43" s="13"/>
      <c r="IB43" s="13"/>
      <c r="IC43" s="13"/>
      <c r="ID43" s="13"/>
      <c r="IE43" s="13"/>
      <c r="IF43" s="13"/>
      <c r="IG43" s="13"/>
      <c r="IH43" s="13"/>
      <c r="II43" s="13"/>
      <c r="IJ43" s="13"/>
      <c r="IK43" s="13"/>
      <c r="IL43" s="13"/>
      <c r="IM43" s="13"/>
      <c r="IN43" s="13"/>
      <c r="IO43" s="13"/>
      <c r="IP43" s="13"/>
      <c r="IQ43" s="13"/>
      <c r="IR43" s="13"/>
      <c r="IS43" s="13"/>
      <c r="IT43" s="13"/>
    </row>
    <row r="44" spans="1:254" s="14" customFormat="1" ht="24.75" customHeight="1" x14ac:dyDescent="0.25">
      <c r="A44" s="13"/>
      <c r="B44" s="2149" t="s">
        <v>51</v>
      </c>
      <c r="C44" s="2150"/>
      <c r="D44" s="2150"/>
      <c r="E44" s="2150"/>
      <c r="F44" s="2150"/>
      <c r="G44" s="2150"/>
      <c r="H44" s="2150"/>
      <c r="I44" s="2150"/>
      <c r="J44" s="2150"/>
      <c r="K44" s="2150"/>
      <c r="L44" s="2150"/>
      <c r="M44" s="2150"/>
      <c r="N44" s="2150"/>
      <c r="O44" s="2150"/>
      <c r="P44" s="2150"/>
      <c r="Q44" s="2150"/>
      <c r="R44" s="2150"/>
      <c r="S44" s="2150"/>
      <c r="T44" s="2150"/>
      <c r="U44" s="2150"/>
      <c r="V44" s="2150"/>
      <c r="W44" s="2150"/>
      <c r="X44" s="2150"/>
      <c r="Y44" s="2150"/>
      <c r="Z44" s="2150"/>
      <c r="AA44" s="2150"/>
      <c r="AB44" s="2150"/>
      <c r="AC44" s="2150"/>
      <c r="AD44" s="2150"/>
      <c r="AE44" s="2150"/>
      <c r="AF44" s="2150"/>
      <c r="AG44" s="2150"/>
      <c r="AH44" s="2150"/>
      <c r="AI44" s="2150"/>
      <c r="AJ44" s="2150"/>
      <c r="AK44" s="2150"/>
      <c r="AL44" s="2150"/>
      <c r="AM44" s="2150"/>
      <c r="AN44" s="2150"/>
      <c r="AO44" s="2150"/>
      <c r="AP44" s="2150"/>
      <c r="AQ44" s="2150"/>
      <c r="AR44" s="2150"/>
      <c r="AS44" s="2150"/>
      <c r="AT44" s="2150"/>
      <c r="AU44" s="2150"/>
      <c r="AV44" s="2150"/>
      <c r="AW44" s="2150"/>
      <c r="AX44" s="2150"/>
      <c r="AY44" s="2150"/>
      <c r="AZ44" s="2150"/>
      <c r="BA44" s="2150"/>
      <c r="BB44" s="2150"/>
      <c r="BC44" s="2150"/>
      <c r="BD44" s="2150"/>
      <c r="BE44" s="2150"/>
      <c r="BF44" s="2150"/>
      <c r="BG44" s="2151"/>
      <c r="BH44" s="15"/>
      <c r="BI44" s="100"/>
      <c r="BJ44" s="101"/>
      <c r="BK44" s="101"/>
      <c r="BL44" s="101"/>
      <c r="BM44" s="102"/>
      <c r="BN44" s="102"/>
      <c r="BO44" s="102"/>
      <c r="BP44" s="101"/>
      <c r="BQ44" s="101"/>
      <c r="BR44" s="101"/>
      <c r="BS44" s="101"/>
      <c r="BT44" s="101"/>
      <c r="BU44" s="101"/>
      <c r="BV44" s="101"/>
      <c r="BW44" s="101"/>
      <c r="BX44" s="101"/>
      <c r="BY44" s="101"/>
      <c r="BZ44" s="101"/>
      <c r="CA44" s="101"/>
      <c r="CB44" s="103"/>
      <c r="CC44" s="101"/>
      <c r="CD44" s="101"/>
      <c r="CE44" s="103"/>
      <c r="CF44" s="103"/>
      <c r="CG44" s="103"/>
      <c r="CH44" s="103"/>
      <c r="CI44" s="101"/>
      <c r="CJ44" s="101"/>
      <c r="CK44" s="103"/>
      <c r="CL44" s="103"/>
      <c r="CM44" s="103"/>
      <c r="CN44" s="71"/>
      <c r="CO44" s="16"/>
      <c r="CP44" s="16"/>
      <c r="CQ44" s="16"/>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6"/>
      <c r="EA44" s="16"/>
      <c r="EB44" s="16"/>
      <c r="EC44" s="16"/>
      <c r="ED44" s="16"/>
      <c r="EE44" s="16"/>
      <c r="EF44" s="16"/>
      <c r="EG44" s="16"/>
      <c r="EH44" s="13"/>
      <c r="EI44" s="13"/>
      <c r="EJ44" s="13"/>
      <c r="EK44" s="13"/>
      <c r="EL44" s="13"/>
      <c r="EM44" s="13"/>
      <c r="EN44" s="13"/>
      <c r="EO44" s="13"/>
      <c r="EP44" s="13"/>
      <c r="EQ44" s="13"/>
      <c r="ER44" s="13"/>
      <c r="ES44" s="13"/>
      <c r="ET44" s="13"/>
      <c r="EU44" s="13"/>
      <c r="EV44" s="13"/>
      <c r="EW44" s="13"/>
      <c r="EX44" s="13"/>
      <c r="EY44" s="13"/>
      <c r="EZ44" s="13"/>
      <c r="FA44" s="13"/>
      <c r="FB44" s="13"/>
      <c r="FC44" s="13"/>
      <c r="FD44" s="13"/>
      <c r="FE44" s="13"/>
      <c r="FF44" s="13"/>
      <c r="FG44" s="13"/>
      <c r="FH44" s="13"/>
      <c r="FI44" s="13"/>
      <c r="FJ44" s="13"/>
      <c r="FK44" s="13"/>
      <c r="FL44" s="13"/>
      <c r="FM44" s="13"/>
      <c r="FN44" s="13"/>
      <c r="FO44" s="13"/>
      <c r="FP44" s="13"/>
      <c r="FQ44" s="13"/>
      <c r="FR44" s="13"/>
      <c r="FS44" s="13"/>
      <c r="FT44" s="13"/>
      <c r="FU44" s="13"/>
      <c r="FV44" s="13"/>
      <c r="FW44" s="13"/>
      <c r="FX44" s="13"/>
      <c r="FY44" s="13"/>
      <c r="FZ44" s="13"/>
      <c r="GA44" s="13"/>
      <c r="GB44" s="13"/>
      <c r="GC44" s="13"/>
      <c r="GD44" s="13"/>
      <c r="GE44" s="13"/>
      <c r="GF44" s="13"/>
      <c r="GG44" s="13"/>
      <c r="GH44" s="13"/>
      <c r="GI44" s="13"/>
      <c r="GJ44" s="13"/>
      <c r="GK44" s="13"/>
      <c r="GL44" s="13"/>
      <c r="GM44" s="13"/>
      <c r="GN44" s="13"/>
      <c r="GO44" s="13"/>
      <c r="GP44" s="13"/>
      <c r="GQ44" s="13"/>
      <c r="GR44" s="13"/>
      <c r="GS44" s="13"/>
      <c r="GT44" s="13"/>
      <c r="GU44" s="13"/>
      <c r="GV44" s="13"/>
      <c r="GW44" s="13"/>
      <c r="GX44" s="13"/>
      <c r="GY44" s="13"/>
      <c r="GZ44" s="13"/>
      <c r="HA44" s="13"/>
      <c r="HB44" s="13"/>
      <c r="HC44" s="13"/>
      <c r="HD44" s="13"/>
      <c r="HE44" s="13"/>
      <c r="HF44" s="13"/>
      <c r="HG44" s="13"/>
      <c r="HH44" s="13"/>
      <c r="HI44" s="13"/>
      <c r="HJ44" s="13"/>
      <c r="HK44" s="13"/>
      <c r="HL44" s="13"/>
      <c r="HM44" s="13"/>
      <c r="HN44" s="13"/>
      <c r="HO44" s="13"/>
      <c r="HP44" s="13"/>
      <c r="HQ44" s="13"/>
      <c r="HR44" s="13"/>
      <c r="HS44" s="13"/>
      <c r="HT44" s="13"/>
      <c r="HU44" s="13"/>
      <c r="HV44" s="13"/>
      <c r="HW44" s="13"/>
      <c r="HX44" s="13"/>
      <c r="HY44" s="13"/>
      <c r="HZ44" s="13"/>
      <c r="IA44" s="13"/>
      <c r="IB44" s="13"/>
      <c r="IC44" s="13"/>
      <c r="ID44" s="13"/>
      <c r="IE44" s="13"/>
      <c r="IF44" s="13"/>
      <c r="IG44" s="13"/>
      <c r="IH44" s="13"/>
      <c r="II44" s="13"/>
      <c r="IJ44" s="13"/>
      <c r="IK44" s="13"/>
      <c r="IL44" s="13"/>
      <c r="IM44" s="13"/>
      <c r="IN44" s="13"/>
      <c r="IO44" s="13"/>
      <c r="IP44" s="13"/>
      <c r="IQ44" s="13"/>
      <c r="IR44" s="13"/>
      <c r="IS44" s="13"/>
      <c r="IT44" s="13"/>
    </row>
    <row r="45" spans="1:254" s="51" customFormat="1" ht="15" customHeight="1" x14ac:dyDescent="0.25">
      <c r="A45" s="13"/>
      <c r="B45" s="2152" t="s">
        <v>283</v>
      </c>
      <c r="C45" s="2154" t="s">
        <v>287</v>
      </c>
      <c r="D45" s="2154" t="s">
        <v>25</v>
      </c>
      <c r="E45" s="2154"/>
      <c r="F45" s="2154"/>
      <c r="G45" s="2154"/>
      <c r="H45" s="2154"/>
      <c r="I45" s="2154"/>
      <c r="J45" s="2154"/>
      <c r="K45" s="2154"/>
      <c r="L45" s="2154"/>
      <c r="M45" s="2154"/>
      <c r="N45" s="2154"/>
      <c r="O45" s="2154"/>
      <c r="P45" s="2154"/>
      <c r="Q45" s="2154"/>
      <c r="R45" s="2154"/>
      <c r="S45" s="2154" t="s">
        <v>193</v>
      </c>
      <c r="T45" s="2154"/>
      <c r="U45" s="2154"/>
      <c r="V45" s="2154"/>
      <c r="W45" s="2154"/>
      <c r="X45" s="2155" t="s">
        <v>201</v>
      </c>
      <c r="Y45" s="2155"/>
      <c r="Z45" s="2155"/>
      <c r="AA45" s="2155"/>
      <c r="AB45" s="2155"/>
      <c r="AC45" s="2155"/>
      <c r="AD45" s="2155"/>
      <c r="AE45" s="2155" t="s">
        <v>200</v>
      </c>
      <c r="AF45" s="2155"/>
      <c r="AG45" s="2155"/>
      <c r="AH45" s="2155"/>
      <c r="AI45" s="2155"/>
      <c r="AJ45" s="2155"/>
      <c r="AK45" s="2155"/>
      <c r="AL45" s="2155" t="s">
        <v>199</v>
      </c>
      <c r="AM45" s="2155"/>
      <c r="AN45" s="2155"/>
      <c r="AO45" s="2155"/>
      <c r="AP45" s="2155"/>
      <c r="AQ45" s="2155"/>
      <c r="AR45" s="2155"/>
      <c r="AS45" s="2155" t="s">
        <v>362</v>
      </c>
      <c r="AT45" s="2155"/>
      <c r="AU45" s="2155"/>
      <c r="AV45" s="2155"/>
      <c r="AW45" s="2155"/>
      <c r="AX45" s="2155"/>
      <c r="AY45" s="2155" t="s">
        <v>198</v>
      </c>
      <c r="AZ45" s="2155"/>
      <c r="BA45" s="2155"/>
      <c r="BB45" s="2155"/>
      <c r="BC45" s="2155"/>
      <c r="BD45" s="2155"/>
      <c r="BE45" s="2155"/>
      <c r="BF45" s="2154" t="s">
        <v>604</v>
      </c>
      <c r="BG45" s="2156" t="s">
        <v>26</v>
      </c>
      <c r="BH45" s="15"/>
      <c r="BI45" s="100"/>
      <c r="BJ45" s="101"/>
      <c r="BK45" s="101"/>
      <c r="BL45" s="101"/>
      <c r="BM45" s="102"/>
      <c r="BN45" s="102"/>
      <c r="BO45" s="102"/>
      <c r="BP45" s="101"/>
      <c r="BQ45" s="101"/>
      <c r="BR45" s="101"/>
      <c r="BS45" s="101"/>
      <c r="BT45" s="101"/>
      <c r="BU45" s="101"/>
      <c r="BV45" s="101"/>
      <c r="BW45" s="101"/>
      <c r="BX45" s="101"/>
      <c r="BY45" s="101"/>
      <c r="BZ45" s="101"/>
      <c r="CA45" s="101"/>
      <c r="CB45" s="103"/>
      <c r="CC45" s="101"/>
      <c r="CD45" s="101"/>
      <c r="CE45" s="103"/>
      <c r="CF45" s="103"/>
      <c r="CG45" s="103"/>
      <c r="CH45" s="103"/>
      <c r="CI45" s="101"/>
      <c r="CJ45" s="101"/>
      <c r="CK45" s="103"/>
      <c r="CL45" s="103"/>
      <c r="CM45" s="103"/>
      <c r="CN45" s="71"/>
      <c r="CO45" s="16"/>
      <c r="CP45" s="16"/>
      <c r="CQ45" s="16"/>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6"/>
      <c r="EA45" s="16"/>
      <c r="EB45" s="16"/>
      <c r="EC45" s="16"/>
      <c r="ED45" s="16"/>
      <c r="EE45" s="16"/>
      <c r="EF45" s="16"/>
      <c r="EG45" s="16"/>
      <c r="EH45" s="100"/>
      <c r="EI45" s="100"/>
      <c r="EJ45" s="100"/>
      <c r="EK45" s="100"/>
      <c r="EL45" s="100"/>
      <c r="EM45" s="100"/>
      <c r="EN45" s="100"/>
      <c r="EO45" s="100"/>
      <c r="EP45" s="100"/>
      <c r="EQ45" s="100"/>
      <c r="ER45" s="100"/>
      <c r="ES45" s="100"/>
      <c r="ET45" s="100"/>
      <c r="EU45" s="100"/>
      <c r="EV45" s="100"/>
      <c r="EW45" s="100"/>
      <c r="EX45" s="100"/>
      <c r="EY45" s="100"/>
      <c r="EZ45" s="100"/>
      <c r="FA45" s="100"/>
      <c r="FB45" s="100"/>
      <c r="FC45" s="100"/>
      <c r="FD45" s="100"/>
      <c r="FE45" s="100"/>
      <c r="FF45" s="100"/>
      <c r="FG45" s="100"/>
      <c r="FH45" s="100"/>
      <c r="FI45" s="100"/>
      <c r="FJ45" s="100"/>
      <c r="FK45" s="100"/>
      <c r="FL45" s="100"/>
      <c r="FM45" s="100"/>
      <c r="FN45" s="100"/>
      <c r="FO45" s="100"/>
      <c r="FP45" s="100"/>
      <c r="FQ45" s="100"/>
      <c r="FR45" s="100"/>
      <c r="FS45" s="100"/>
      <c r="FT45" s="100"/>
      <c r="FU45" s="100"/>
      <c r="FV45" s="100"/>
      <c r="FW45" s="100"/>
      <c r="FX45" s="100"/>
      <c r="FY45" s="100"/>
      <c r="FZ45" s="100"/>
      <c r="GA45" s="100"/>
      <c r="GB45" s="100"/>
      <c r="GC45" s="100"/>
      <c r="GD45" s="100"/>
      <c r="GE45" s="100"/>
      <c r="GF45" s="100"/>
      <c r="GG45" s="100"/>
      <c r="GH45" s="100"/>
      <c r="GI45" s="100"/>
      <c r="GJ45" s="100"/>
      <c r="GK45" s="100"/>
      <c r="GL45" s="100"/>
      <c r="GM45" s="100"/>
      <c r="GN45" s="100"/>
      <c r="GO45" s="100"/>
      <c r="GP45" s="100"/>
      <c r="GQ45" s="100"/>
      <c r="GR45" s="100"/>
      <c r="GS45" s="100"/>
      <c r="GT45" s="100"/>
      <c r="GU45" s="100"/>
      <c r="GV45" s="100"/>
      <c r="GW45" s="100"/>
      <c r="GX45" s="100"/>
      <c r="GY45" s="100"/>
      <c r="GZ45" s="100"/>
      <c r="HA45" s="100"/>
      <c r="HB45" s="100"/>
      <c r="HC45" s="100"/>
      <c r="HD45" s="100"/>
      <c r="HE45" s="100"/>
      <c r="HF45" s="100"/>
      <c r="HG45" s="100"/>
      <c r="HH45" s="100"/>
      <c r="HI45" s="100"/>
      <c r="HJ45" s="100"/>
      <c r="HK45" s="100"/>
      <c r="HL45" s="100"/>
      <c r="HM45" s="100"/>
      <c r="HN45" s="100"/>
      <c r="HO45" s="100"/>
      <c r="HP45" s="100"/>
      <c r="HQ45" s="100"/>
      <c r="HR45" s="100"/>
      <c r="HS45" s="100"/>
      <c r="HT45" s="100"/>
      <c r="HU45" s="100"/>
      <c r="HV45" s="100"/>
      <c r="HW45" s="100"/>
      <c r="HX45" s="100"/>
      <c r="HY45" s="100"/>
      <c r="HZ45" s="100"/>
      <c r="IA45" s="100"/>
      <c r="IB45" s="100"/>
      <c r="IC45" s="100"/>
      <c r="ID45" s="100"/>
      <c r="IE45" s="100"/>
      <c r="IF45" s="100"/>
      <c r="IG45" s="100"/>
      <c r="IH45" s="100"/>
      <c r="II45" s="100"/>
      <c r="IJ45" s="100"/>
      <c r="IK45" s="100"/>
      <c r="IL45" s="100"/>
      <c r="IM45" s="100"/>
      <c r="IN45" s="100"/>
      <c r="IO45" s="100"/>
      <c r="IP45" s="100"/>
      <c r="IQ45" s="100"/>
      <c r="IR45" s="100"/>
      <c r="IS45" s="100"/>
      <c r="IT45" s="100"/>
    </row>
    <row r="46" spans="1:254" s="51" customFormat="1" ht="60" x14ac:dyDescent="0.25">
      <c r="A46" s="13"/>
      <c r="B46" s="2153"/>
      <c r="C46" s="2154"/>
      <c r="D46" s="353" t="s">
        <v>27</v>
      </c>
      <c r="E46" s="353" t="s">
        <v>652</v>
      </c>
      <c r="F46" s="955" t="s">
        <v>29</v>
      </c>
      <c r="G46" s="955" t="s">
        <v>30</v>
      </c>
      <c r="H46" s="955" t="s">
        <v>31</v>
      </c>
      <c r="I46" s="955" t="s">
        <v>32</v>
      </c>
      <c r="J46" s="955" t="s">
        <v>33</v>
      </c>
      <c r="K46" s="955" t="s">
        <v>34</v>
      </c>
      <c r="L46" s="955" t="s">
        <v>35</v>
      </c>
      <c r="M46" s="955" t="s">
        <v>36</v>
      </c>
      <c r="N46" s="955" t="s">
        <v>37</v>
      </c>
      <c r="O46" s="955" t="s">
        <v>38</v>
      </c>
      <c r="P46" s="955" t="s">
        <v>39</v>
      </c>
      <c r="Q46" s="955" t="s">
        <v>40</v>
      </c>
      <c r="R46" s="955" t="s">
        <v>41</v>
      </c>
      <c r="S46" s="955" t="s">
        <v>42</v>
      </c>
      <c r="T46" s="955" t="s">
        <v>43</v>
      </c>
      <c r="U46" s="955" t="s">
        <v>44</v>
      </c>
      <c r="V46" s="351" t="s">
        <v>210</v>
      </c>
      <c r="W46" s="352" t="s">
        <v>193</v>
      </c>
      <c r="X46" s="2146" t="s">
        <v>194</v>
      </c>
      <c r="Y46" s="2146"/>
      <c r="Z46" s="955" t="s">
        <v>202</v>
      </c>
      <c r="AA46" s="353" t="s">
        <v>603</v>
      </c>
      <c r="AB46" s="353" t="s">
        <v>615</v>
      </c>
      <c r="AC46" s="955" t="s">
        <v>203</v>
      </c>
      <c r="AD46" s="353" t="s">
        <v>294</v>
      </c>
      <c r="AE46" s="2146" t="s">
        <v>195</v>
      </c>
      <c r="AF46" s="2146"/>
      <c r="AG46" s="352" t="s">
        <v>204</v>
      </c>
      <c r="AH46" s="354" t="s">
        <v>616</v>
      </c>
      <c r="AI46" s="354" t="s">
        <v>617</v>
      </c>
      <c r="AJ46" s="955" t="s">
        <v>205</v>
      </c>
      <c r="AK46" s="353" t="s">
        <v>294</v>
      </c>
      <c r="AL46" s="2146" t="s">
        <v>196</v>
      </c>
      <c r="AM46" s="2146"/>
      <c r="AN46" s="955" t="s">
        <v>206</v>
      </c>
      <c r="AO46" s="955" t="s">
        <v>618</v>
      </c>
      <c r="AP46" s="955" t="s">
        <v>619</v>
      </c>
      <c r="AQ46" s="955" t="s">
        <v>207</v>
      </c>
      <c r="AR46" s="353" t="s">
        <v>294</v>
      </c>
      <c r="AS46" s="2146" t="s">
        <v>620</v>
      </c>
      <c r="AT46" s="2146"/>
      <c r="AU46" s="352" t="s">
        <v>364</v>
      </c>
      <c r="AV46" s="353" t="s">
        <v>621</v>
      </c>
      <c r="AW46" s="955" t="s">
        <v>363</v>
      </c>
      <c r="AX46" s="353" t="s">
        <v>294</v>
      </c>
      <c r="AY46" s="2146" t="s">
        <v>197</v>
      </c>
      <c r="AZ46" s="2146"/>
      <c r="BA46" s="955" t="s">
        <v>208</v>
      </c>
      <c r="BB46" s="353" t="s">
        <v>622</v>
      </c>
      <c r="BC46" s="353" t="s">
        <v>623</v>
      </c>
      <c r="BD46" s="955" t="s">
        <v>209</v>
      </c>
      <c r="BE46" s="353" t="s">
        <v>294</v>
      </c>
      <c r="BF46" s="2154"/>
      <c r="BG46" s="2156"/>
      <c r="BH46" s="15"/>
      <c r="BI46" s="100"/>
      <c r="BJ46" s="101"/>
      <c r="BK46" s="101"/>
      <c r="BL46" s="101"/>
      <c r="BM46" s="102"/>
      <c r="BN46" s="102"/>
      <c r="BO46" s="102"/>
      <c r="BP46" s="101"/>
      <c r="BQ46" s="101"/>
      <c r="BR46" s="101"/>
      <c r="BS46" s="101"/>
      <c r="BT46" s="101"/>
      <c r="BU46" s="101"/>
      <c r="BV46" s="101"/>
      <c r="BW46" s="101"/>
      <c r="BX46" s="101"/>
      <c r="BY46" s="101"/>
      <c r="BZ46" s="101"/>
      <c r="CA46" s="101"/>
      <c r="CB46" s="103"/>
      <c r="CC46" s="101"/>
      <c r="CD46" s="101"/>
      <c r="CE46" s="103"/>
      <c r="CF46" s="103"/>
      <c r="CG46" s="103"/>
      <c r="CH46" s="103"/>
      <c r="CI46" s="101"/>
      <c r="CJ46" s="101"/>
      <c r="CK46" s="103"/>
      <c r="CL46" s="103"/>
      <c r="CM46" s="103"/>
      <c r="CN46" s="71"/>
      <c r="CO46" s="16"/>
      <c r="CP46" s="16"/>
      <c r="CQ46" s="16"/>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6"/>
      <c r="EA46" s="16"/>
      <c r="EB46" s="16"/>
      <c r="EC46" s="16"/>
      <c r="ED46" s="16"/>
      <c r="EE46" s="16"/>
      <c r="EF46" s="16"/>
      <c r="EG46" s="16"/>
      <c r="EH46" s="100"/>
      <c r="EI46" s="100"/>
      <c r="EJ46" s="100"/>
      <c r="EK46" s="100"/>
      <c r="EL46" s="100"/>
      <c r="EM46" s="100"/>
      <c r="EN46" s="100"/>
      <c r="EO46" s="100"/>
      <c r="EP46" s="100"/>
      <c r="EQ46" s="100"/>
      <c r="ER46" s="100"/>
      <c r="ES46" s="100"/>
      <c r="ET46" s="100"/>
      <c r="EU46" s="100"/>
      <c r="EV46" s="100"/>
      <c r="EW46" s="100"/>
      <c r="EX46" s="100"/>
      <c r="EY46" s="100"/>
      <c r="EZ46" s="100"/>
      <c r="FA46" s="100"/>
      <c r="FB46" s="100"/>
      <c r="FC46" s="100"/>
      <c r="FD46" s="100"/>
      <c r="FE46" s="100"/>
      <c r="FF46" s="100"/>
      <c r="FG46" s="100"/>
      <c r="FH46" s="100"/>
      <c r="FI46" s="100"/>
      <c r="FJ46" s="100"/>
      <c r="FK46" s="100"/>
      <c r="FL46" s="100"/>
      <c r="FM46" s="100"/>
      <c r="FN46" s="100"/>
      <c r="FO46" s="100"/>
      <c r="FP46" s="100"/>
      <c r="FQ46" s="100"/>
      <c r="FR46" s="100"/>
      <c r="FS46" s="100"/>
      <c r="FT46" s="100"/>
      <c r="FU46" s="100"/>
      <c r="FV46" s="100"/>
      <c r="FW46" s="100"/>
      <c r="FX46" s="100"/>
      <c r="FY46" s="100"/>
      <c r="FZ46" s="100"/>
      <c r="GA46" s="100"/>
      <c r="GB46" s="100"/>
      <c r="GC46" s="100"/>
      <c r="GD46" s="100"/>
      <c r="GE46" s="100"/>
      <c r="GF46" s="100"/>
      <c r="GG46" s="100"/>
      <c r="GH46" s="100"/>
      <c r="GI46" s="100"/>
      <c r="GJ46" s="100"/>
      <c r="GK46" s="100"/>
      <c r="GL46" s="100"/>
      <c r="GM46" s="100"/>
      <c r="GN46" s="100"/>
      <c r="GO46" s="100"/>
      <c r="GP46" s="100"/>
      <c r="GQ46" s="100"/>
      <c r="GR46" s="100"/>
      <c r="GS46" s="100"/>
      <c r="GT46" s="100"/>
      <c r="GU46" s="100"/>
      <c r="GV46" s="100"/>
      <c r="GW46" s="100"/>
      <c r="GX46" s="100"/>
      <c r="GY46" s="100"/>
      <c r="GZ46" s="100"/>
      <c r="HA46" s="100"/>
      <c r="HB46" s="100"/>
      <c r="HC46" s="100"/>
      <c r="HD46" s="100"/>
      <c r="HE46" s="100"/>
      <c r="HF46" s="100"/>
      <c r="HG46" s="100"/>
      <c r="HH46" s="100"/>
      <c r="HI46" s="100"/>
      <c r="HJ46" s="100"/>
      <c r="HK46" s="100"/>
      <c r="HL46" s="100"/>
      <c r="HM46" s="100"/>
      <c r="HN46" s="100"/>
      <c r="HO46" s="100"/>
      <c r="HP46" s="100"/>
      <c r="HQ46" s="100"/>
      <c r="HR46" s="100"/>
      <c r="HS46" s="100"/>
      <c r="HT46" s="100"/>
      <c r="HU46" s="100"/>
      <c r="HV46" s="100"/>
      <c r="HW46" s="100"/>
      <c r="HX46" s="100"/>
      <c r="HY46" s="100"/>
      <c r="HZ46" s="100"/>
      <c r="IA46" s="100"/>
      <c r="IB46" s="100"/>
      <c r="IC46" s="100"/>
      <c r="ID46" s="100"/>
      <c r="IE46" s="100"/>
      <c r="IF46" s="100"/>
      <c r="IG46" s="100"/>
      <c r="IH46" s="100"/>
      <c r="II46" s="100"/>
      <c r="IJ46" s="100"/>
      <c r="IK46" s="100"/>
      <c r="IL46" s="100"/>
      <c r="IM46" s="100"/>
      <c r="IN46" s="100"/>
      <c r="IO46" s="100"/>
      <c r="IP46" s="100"/>
      <c r="IQ46" s="100"/>
      <c r="IR46" s="100"/>
      <c r="IS46" s="100"/>
      <c r="IT46" s="100"/>
    </row>
    <row r="47" spans="1:254" s="14" customFormat="1" x14ac:dyDescent="0.25">
      <c r="A47" s="13"/>
      <c r="B47" s="2158" t="s">
        <v>52</v>
      </c>
      <c r="C47" s="209"/>
      <c r="D47" s="355">
        <f>VLOOKUP($C47,$BI$95:$CM$477,2,FALSE)</f>
        <v>0</v>
      </c>
      <c r="E47" s="578"/>
      <c r="F47" s="1534"/>
      <c r="G47" s="1534"/>
      <c r="H47" s="1534"/>
      <c r="I47" s="1534"/>
      <c r="J47" s="1534"/>
      <c r="K47" s="1534"/>
      <c r="L47" s="1534"/>
      <c r="M47" s="1534"/>
      <c r="N47" s="1534"/>
      <c r="O47" s="1534"/>
      <c r="P47" s="1534"/>
      <c r="Q47" s="132">
        <f>SUM(E47:P47)</f>
        <v>0</v>
      </c>
      <c r="R47" s="133">
        <f>COUNT(E47:P47)</f>
        <v>0</v>
      </c>
      <c r="S47" s="132">
        <f>IF(R47&gt;1,AVERAGE(E47:P47),0)</f>
        <v>0</v>
      </c>
      <c r="T47" s="132">
        <f>IF(R47&gt;1,STDEV(E47:P47),0)</f>
        <v>0</v>
      </c>
      <c r="U47" s="132">
        <f>IF(R47&gt;1,VLOOKUP($R47,$BI$429:$BJ$441,2,FALSE),0)</f>
        <v>0</v>
      </c>
      <c r="V47" s="1342"/>
      <c r="W47" s="135">
        <f>IF(R47&gt;1,1-((S47-((T47*U47)/(SQRT(R47))))/S47),VLOOKUP($C47,$BI$95:$CS$477,34,FALSE))</f>
        <v>0</v>
      </c>
      <c r="X47" s="344">
        <v>0</v>
      </c>
      <c r="Y47" s="345">
        <v>0</v>
      </c>
      <c r="Z47" s="346">
        <v>0</v>
      </c>
      <c r="AA47" s="347">
        <f>($Q47*X47)/1000</f>
        <v>0</v>
      </c>
      <c r="AB47" s="347">
        <f>AA47*$BJ$447</f>
        <v>0</v>
      </c>
      <c r="AC47" s="346">
        <f>IF(AA47&gt;0,SQRT(($W47*$W47)+(Z47*Z47)+($V47*$V47)),0)</f>
        <v>0</v>
      </c>
      <c r="AD47" s="347">
        <f t="shared" ref="AD47:AD52" si="68">(AB47*AC47)^2</f>
        <v>0</v>
      </c>
      <c r="AE47" s="357">
        <f>VLOOKUP($C47,$BI$95:$CM$477,3,FALSE)</f>
        <v>0</v>
      </c>
      <c r="AF47" s="345">
        <f>VLOOKUP($C47,$BI$95:$CM$477,4,FALSE)</f>
        <v>0</v>
      </c>
      <c r="AG47" s="346">
        <f>IF($Q47&gt;0,VLOOKUP($C47,$BI$95:$CM$477,6,FALSE),0)</f>
        <v>0</v>
      </c>
      <c r="AH47" s="347">
        <f>($Q47*AE47)/1000</f>
        <v>0</v>
      </c>
      <c r="AI47" s="358">
        <f>AH47*$BJ$448</f>
        <v>0</v>
      </c>
      <c r="AJ47" s="346">
        <f>IF(AH47&gt;0,SQRT(($W47*$W47)+(AG47*AG47)+($V47*$V47)),0)</f>
        <v>0</v>
      </c>
      <c r="AK47" s="347">
        <f t="shared" ref="AK47:AK52" si="69">(AI47*AJ47)^2</f>
        <v>0</v>
      </c>
      <c r="AL47" s="357">
        <v>0</v>
      </c>
      <c r="AM47" s="345">
        <v>0</v>
      </c>
      <c r="AN47" s="346">
        <v>0</v>
      </c>
      <c r="AO47" s="358">
        <f>(W47*AL47)/1000</f>
        <v>0</v>
      </c>
      <c r="AP47" s="358">
        <f>AO47*$BJ$449</f>
        <v>0</v>
      </c>
      <c r="AQ47" s="346">
        <f>IF(AO47&gt;0,SQRT(($W47*$W47)+(AN47*AN47)+($V47*$V47)),0)</f>
        <v>0</v>
      </c>
      <c r="AR47" s="347">
        <f t="shared" ref="AR47:AR52" si="70">(AP47*AQ47)^2</f>
        <v>0</v>
      </c>
      <c r="AS47" s="344">
        <v>0</v>
      </c>
      <c r="AT47" s="345">
        <v>0</v>
      </c>
      <c r="AU47" s="346">
        <v>0</v>
      </c>
      <c r="AV47" s="358">
        <v>0</v>
      </c>
      <c r="AW47" s="346">
        <v>0</v>
      </c>
      <c r="AX47" s="347">
        <f t="shared" ref="AX47:AX52" si="71">(AV47*AW47)^2</f>
        <v>0</v>
      </c>
      <c r="AY47" s="344">
        <v>0</v>
      </c>
      <c r="AZ47" s="345">
        <v>0</v>
      </c>
      <c r="BA47" s="346">
        <v>0</v>
      </c>
      <c r="BB47" s="358">
        <f>($Q47*AY47)/1000</f>
        <v>0</v>
      </c>
      <c r="BC47" s="358">
        <f>BB47*$BJ$450</f>
        <v>0</v>
      </c>
      <c r="BD47" s="346">
        <v>0</v>
      </c>
      <c r="BE47" s="347">
        <f t="shared" ref="BE47:BE52" si="72">(BC47*BD47)^2</f>
        <v>0</v>
      </c>
      <c r="BF47" s="348">
        <f>AB47+AI47+AP47+AV47+BC47</f>
        <v>0</v>
      </c>
      <c r="BG47" s="339">
        <f>IF(BF47&gt;0,SQRT(AD47+AK47+AR47+AX47+BE47)/BF47,0)</f>
        <v>0</v>
      </c>
      <c r="BH47" s="15">
        <f>(BF47*BG47)^2</f>
        <v>0</v>
      </c>
      <c r="BI47" s="100"/>
      <c r="BJ47" s="101"/>
      <c r="BK47" s="101"/>
      <c r="BL47" s="101"/>
      <c r="BM47" s="102"/>
      <c r="BN47" s="102"/>
      <c r="BO47" s="102"/>
      <c r="BP47" s="101"/>
      <c r="BQ47" s="101"/>
      <c r="BR47" s="101"/>
      <c r="BS47" s="101"/>
      <c r="BT47" s="101"/>
      <c r="BU47" s="101"/>
      <c r="BV47" s="101"/>
      <c r="BW47" s="101"/>
      <c r="BX47" s="101"/>
      <c r="BY47" s="101"/>
      <c r="BZ47" s="101"/>
      <c r="CA47" s="101"/>
      <c r="CB47" s="103"/>
      <c r="CC47" s="101"/>
      <c r="CD47" s="101"/>
      <c r="CE47" s="103"/>
      <c r="CF47" s="103"/>
      <c r="CG47" s="103"/>
      <c r="CH47" s="103"/>
      <c r="CI47" s="101"/>
      <c r="CJ47" s="101"/>
      <c r="CK47" s="103"/>
      <c r="CL47" s="103"/>
      <c r="CM47" s="103"/>
      <c r="CN47" s="71"/>
      <c r="CO47" s="16"/>
      <c r="CP47" s="16"/>
      <c r="CQ47" s="16"/>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6"/>
      <c r="EA47" s="16"/>
      <c r="EB47" s="16"/>
      <c r="EC47" s="16"/>
      <c r="ED47" s="16"/>
      <c r="EE47" s="16"/>
      <c r="EF47" s="16"/>
      <c r="EG47" s="16"/>
      <c r="EH47" s="13"/>
      <c r="EI47" s="13"/>
      <c r="EJ47" s="13"/>
      <c r="EK47" s="13"/>
      <c r="EL47" s="13"/>
      <c r="EM47" s="13"/>
      <c r="EN47" s="13"/>
      <c r="EO47" s="13"/>
      <c r="EP47" s="13"/>
      <c r="EQ47" s="13"/>
      <c r="ER47" s="13"/>
      <c r="ES47" s="13"/>
      <c r="ET47" s="13"/>
      <c r="EU47" s="13"/>
      <c r="EV47" s="13"/>
      <c r="EW47" s="13"/>
      <c r="EX47" s="13"/>
      <c r="EY47" s="13"/>
      <c r="EZ47" s="13"/>
      <c r="FA47" s="13"/>
      <c r="FB47" s="13"/>
      <c r="FC47" s="13"/>
      <c r="FD47" s="13"/>
      <c r="FE47" s="13"/>
      <c r="FF47" s="13"/>
      <c r="FG47" s="13"/>
      <c r="FH47" s="13"/>
      <c r="FI47" s="13"/>
      <c r="FJ47" s="13"/>
      <c r="FK47" s="13"/>
      <c r="FL47" s="13"/>
      <c r="FM47" s="13"/>
      <c r="FN47" s="13"/>
      <c r="FO47" s="13"/>
      <c r="FP47" s="13"/>
      <c r="FQ47" s="13"/>
      <c r="FR47" s="13"/>
      <c r="FS47" s="13"/>
      <c r="FT47" s="13"/>
      <c r="FU47" s="13"/>
      <c r="FV47" s="13"/>
      <c r="FW47" s="13"/>
      <c r="FX47" s="13"/>
      <c r="FY47" s="13"/>
      <c r="FZ47" s="13"/>
      <c r="GA47" s="13"/>
      <c r="GB47" s="13"/>
      <c r="GC47" s="13"/>
      <c r="GD47" s="13"/>
      <c r="GE47" s="13"/>
      <c r="GF47" s="13"/>
      <c r="GG47" s="13"/>
      <c r="GH47" s="13"/>
      <c r="GI47" s="13"/>
      <c r="GJ47" s="13"/>
      <c r="GK47" s="13"/>
      <c r="GL47" s="13"/>
      <c r="GM47" s="13"/>
      <c r="GN47" s="13"/>
      <c r="GO47" s="13"/>
      <c r="GP47" s="13"/>
      <c r="GQ47" s="13"/>
      <c r="GR47" s="13"/>
      <c r="GS47" s="13"/>
      <c r="GT47" s="13"/>
      <c r="GU47" s="13"/>
      <c r="GV47" s="13"/>
      <c r="GW47" s="13"/>
      <c r="GX47" s="13"/>
      <c r="GY47" s="13"/>
      <c r="GZ47" s="13"/>
      <c r="HA47" s="13"/>
      <c r="HB47" s="13"/>
      <c r="HC47" s="13"/>
      <c r="HD47" s="13"/>
      <c r="HE47" s="13"/>
      <c r="HF47" s="13"/>
      <c r="HG47" s="13"/>
      <c r="HH47" s="13"/>
      <c r="HI47" s="13"/>
      <c r="HJ47" s="13"/>
      <c r="HK47" s="13"/>
      <c r="HL47" s="13"/>
      <c r="HM47" s="13"/>
      <c r="HN47" s="13"/>
      <c r="HO47" s="13"/>
      <c r="HP47" s="13"/>
      <c r="HQ47" s="13"/>
      <c r="HR47" s="13"/>
      <c r="HS47" s="13"/>
      <c r="HT47" s="13"/>
      <c r="HU47" s="13"/>
      <c r="HV47" s="13"/>
      <c r="HW47" s="13"/>
      <c r="HX47" s="13"/>
      <c r="HY47" s="13"/>
      <c r="HZ47" s="13"/>
      <c r="IA47" s="13"/>
      <c r="IB47" s="13"/>
      <c r="IC47" s="13"/>
      <c r="ID47" s="13"/>
      <c r="IE47" s="13"/>
      <c r="IF47" s="13"/>
      <c r="IG47" s="13"/>
      <c r="IH47" s="13"/>
      <c r="II47" s="13"/>
      <c r="IJ47" s="13"/>
      <c r="IK47" s="13"/>
      <c r="IL47" s="13"/>
      <c r="IM47" s="13"/>
      <c r="IN47" s="13"/>
      <c r="IO47" s="13"/>
      <c r="IP47" s="13"/>
      <c r="IQ47" s="13"/>
      <c r="IR47" s="13"/>
      <c r="IS47" s="13"/>
      <c r="IT47" s="13"/>
    </row>
    <row r="48" spans="1:254" s="14" customFormat="1" x14ac:dyDescent="0.25">
      <c r="A48" s="13"/>
      <c r="B48" s="2159"/>
      <c r="C48" s="209"/>
      <c r="D48" s="355">
        <f>VLOOKUP($C48,$BI$95:$CM$477,2,FALSE)</f>
        <v>0</v>
      </c>
      <c r="E48" s="578"/>
      <c r="F48" s="1534"/>
      <c r="G48" s="1534"/>
      <c r="H48" s="1534"/>
      <c r="I48" s="1534"/>
      <c r="J48" s="1534"/>
      <c r="K48" s="1534"/>
      <c r="L48" s="1534"/>
      <c r="M48" s="1534"/>
      <c r="N48" s="1534"/>
      <c r="O48" s="1534"/>
      <c r="P48" s="1534"/>
      <c r="Q48" s="132">
        <f>SUM(E48:P48)</f>
        <v>0</v>
      </c>
      <c r="R48" s="133">
        <f>COUNT(E48:P48)</f>
        <v>0</v>
      </c>
      <c r="S48" s="132">
        <f>IF(R48&gt;1,AVERAGE(E48:P48),0)</f>
        <v>0</v>
      </c>
      <c r="T48" s="132">
        <f>IF(R48&gt;1,STDEV(E48:P48),0)</f>
        <v>0</v>
      </c>
      <c r="U48" s="132">
        <f>IF(R48&gt;1,VLOOKUP($R48,$BI$429:$BJ$441,2,FALSE),0)</f>
        <v>0</v>
      </c>
      <c r="V48" s="1342"/>
      <c r="W48" s="135">
        <f>IF(R48&gt;1,1-((S48-((T48*U48)/(SQRT(R48))))/S48),VLOOKUP($C48,$BI$95:$CS$477,34,FALSE))</f>
        <v>0</v>
      </c>
      <c r="X48" s="344">
        <v>0</v>
      </c>
      <c r="Y48" s="345">
        <v>0</v>
      </c>
      <c r="Z48" s="346">
        <v>0</v>
      </c>
      <c r="AA48" s="347">
        <f>($Q48*X48)/1000</f>
        <v>0</v>
      </c>
      <c r="AB48" s="347">
        <f>AA48*$BJ$447</f>
        <v>0</v>
      </c>
      <c r="AC48" s="346">
        <f>IF(AA48&gt;0,SQRT(($W48*$W48)+(Z48*Z48)+($V48*$V48)),0)</f>
        <v>0</v>
      </c>
      <c r="AD48" s="347">
        <f t="shared" si="68"/>
        <v>0</v>
      </c>
      <c r="AE48" s="357">
        <f>VLOOKUP($C48,$BI$95:$CM$477,3,FALSE)</f>
        <v>0</v>
      </c>
      <c r="AF48" s="345">
        <f>VLOOKUP($C48,$BI$95:$CM$477,4,FALSE)</f>
        <v>0</v>
      </c>
      <c r="AG48" s="346">
        <f>IF($Q48&gt;0,VLOOKUP($C48,$BI$95:$CM$477,6,FALSE),0)</f>
        <v>0</v>
      </c>
      <c r="AH48" s="347">
        <f>($Q48*AE48)/1000</f>
        <v>0</v>
      </c>
      <c r="AI48" s="358">
        <f>AH48*$BJ$448</f>
        <v>0</v>
      </c>
      <c r="AJ48" s="346">
        <f>IF(AH48&gt;0,SQRT(($W48*$W48)+(AG48*AG48)+($V48*$V48)),0)</f>
        <v>0</v>
      </c>
      <c r="AK48" s="347">
        <f t="shared" si="69"/>
        <v>0</v>
      </c>
      <c r="AL48" s="357">
        <v>0</v>
      </c>
      <c r="AM48" s="345">
        <v>0</v>
      </c>
      <c r="AN48" s="346">
        <v>0</v>
      </c>
      <c r="AO48" s="358">
        <f>(W48*AL48)/1000</f>
        <v>0</v>
      </c>
      <c r="AP48" s="358">
        <f>AO48*$BJ$449</f>
        <v>0</v>
      </c>
      <c r="AQ48" s="346">
        <f>IF(AO48&gt;0,SQRT(($W48*$W48)+(AN48*AN48)+($V48*$V48)),0)</f>
        <v>0</v>
      </c>
      <c r="AR48" s="347">
        <f t="shared" si="70"/>
        <v>0</v>
      </c>
      <c r="AS48" s="344">
        <v>0</v>
      </c>
      <c r="AT48" s="345">
        <v>0</v>
      </c>
      <c r="AU48" s="346">
        <v>0</v>
      </c>
      <c r="AV48" s="358">
        <v>0</v>
      </c>
      <c r="AW48" s="346">
        <v>0</v>
      </c>
      <c r="AX48" s="347">
        <f t="shared" si="71"/>
        <v>0</v>
      </c>
      <c r="AY48" s="344">
        <v>0</v>
      </c>
      <c r="AZ48" s="345">
        <v>0</v>
      </c>
      <c r="BA48" s="346">
        <v>0</v>
      </c>
      <c r="BB48" s="358">
        <f>($Q48*AY48)/1000</f>
        <v>0</v>
      </c>
      <c r="BC48" s="358">
        <f>BB48*$BJ$450</f>
        <v>0</v>
      </c>
      <c r="BD48" s="346">
        <v>0</v>
      </c>
      <c r="BE48" s="347">
        <f t="shared" si="72"/>
        <v>0</v>
      </c>
      <c r="BF48" s="348">
        <f>AB48+AI48+AP48+AV48+BC48</f>
        <v>0</v>
      </c>
      <c r="BG48" s="339">
        <f>IF(BF48&gt;0,SQRT(AD48+AK48+AR48+AX48+BE48)/BF48,0)</f>
        <v>0</v>
      </c>
      <c r="BH48" s="15">
        <f t="shared" si="37"/>
        <v>0</v>
      </c>
      <c r="BI48" s="100"/>
      <c r="BJ48" s="101"/>
      <c r="BK48" s="101"/>
      <c r="BL48" s="101"/>
      <c r="BM48" s="102"/>
      <c r="BN48" s="102"/>
      <c r="BO48" s="102"/>
      <c r="BP48" s="101"/>
      <c r="BQ48" s="101"/>
      <c r="BR48" s="101"/>
      <c r="BS48" s="101"/>
      <c r="BT48" s="101"/>
      <c r="BU48" s="101"/>
      <c r="BV48" s="101"/>
      <c r="BW48" s="101"/>
      <c r="BX48" s="101"/>
      <c r="BY48" s="101"/>
      <c r="BZ48" s="101"/>
      <c r="CA48" s="101"/>
      <c r="CB48" s="103"/>
      <c r="CC48" s="101"/>
      <c r="CD48" s="101"/>
      <c r="CE48" s="103"/>
      <c r="CF48" s="103"/>
      <c r="CG48" s="103"/>
      <c r="CH48" s="103"/>
      <c r="CI48" s="101"/>
      <c r="CJ48" s="101"/>
      <c r="CK48" s="103"/>
      <c r="CL48" s="103"/>
      <c r="CM48" s="103"/>
      <c r="CN48" s="71"/>
      <c r="CO48" s="16"/>
      <c r="CP48" s="16"/>
      <c r="CQ48" s="16"/>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6"/>
      <c r="EA48" s="16"/>
      <c r="EB48" s="16"/>
      <c r="EC48" s="16"/>
      <c r="ED48" s="16"/>
      <c r="EE48" s="16"/>
      <c r="EF48" s="16"/>
      <c r="EG48" s="16"/>
      <c r="EH48" s="13"/>
      <c r="EI48" s="13"/>
      <c r="EJ48" s="13"/>
      <c r="EK48" s="13"/>
      <c r="EL48" s="13"/>
      <c r="EM48" s="13"/>
      <c r="EN48" s="13"/>
      <c r="EO48" s="13"/>
      <c r="EP48" s="13"/>
      <c r="EQ48" s="13"/>
      <c r="ER48" s="13"/>
      <c r="ES48" s="13"/>
      <c r="ET48" s="13"/>
      <c r="EU48" s="13"/>
      <c r="EV48" s="13"/>
      <c r="EW48" s="13"/>
      <c r="EX48" s="13"/>
      <c r="EY48" s="13"/>
      <c r="EZ48" s="13"/>
      <c r="FA48" s="13"/>
      <c r="FB48" s="13"/>
      <c r="FC48" s="13"/>
      <c r="FD48" s="13"/>
      <c r="FE48" s="13"/>
      <c r="FF48" s="13"/>
      <c r="FG48" s="13"/>
      <c r="FH48" s="13"/>
      <c r="FI48" s="13"/>
      <c r="FJ48" s="13"/>
      <c r="FK48" s="13"/>
      <c r="FL48" s="13"/>
      <c r="FM48" s="13"/>
      <c r="FN48" s="13"/>
      <c r="FO48" s="13"/>
      <c r="FP48" s="13"/>
      <c r="FQ48" s="13"/>
      <c r="FR48" s="13"/>
      <c r="FS48" s="13"/>
      <c r="FT48" s="13"/>
      <c r="FU48" s="13"/>
      <c r="FV48" s="13"/>
      <c r="FW48" s="13"/>
      <c r="FX48" s="13"/>
      <c r="FY48" s="13"/>
      <c r="FZ48" s="13"/>
      <c r="GA48" s="13"/>
      <c r="GB48" s="13"/>
      <c r="GC48" s="13"/>
      <c r="GD48" s="13"/>
      <c r="GE48" s="13"/>
      <c r="GF48" s="13"/>
      <c r="GG48" s="13"/>
      <c r="GH48" s="13"/>
      <c r="GI48" s="13"/>
      <c r="GJ48" s="13"/>
      <c r="GK48" s="13"/>
      <c r="GL48" s="13"/>
      <c r="GM48" s="13"/>
      <c r="GN48" s="13"/>
      <c r="GO48" s="13"/>
      <c r="GP48" s="13"/>
      <c r="GQ48" s="13"/>
      <c r="GR48" s="13"/>
      <c r="GS48" s="13"/>
      <c r="GT48" s="13"/>
      <c r="GU48" s="13"/>
      <c r="GV48" s="13"/>
      <c r="GW48" s="13"/>
      <c r="GX48" s="13"/>
      <c r="GY48" s="13"/>
      <c r="GZ48" s="13"/>
      <c r="HA48" s="13"/>
      <c r="HB48" s="13"/>
      <c r="HC48" s="13"/>
      <c r="HD48" s="13"/>
      <c r="HE48" s="13"/>
      <c r="HF48" s="13"/>
      <c r="HG48" s="13"/>
      <c r="HH48" s="13"/>
      <c r="HI48" s="13"/>
      <c r="HJ48" s="13"/>
      <c r="HK48" s="13"/>
      <c r="HL48" s="13"/>
      <c r="HM48" s="13"/>
      <c r="HN48" s="13"/>
      <c r="HO48" s="13"/>
      <c r="HP48" s="13"/>
      <c r="HQ48" s="13"/>
      <c r="HR48" s="13"/>
      <c r="HS48" s="13"/>
      <c r="HT48" s="13"/>
      <c r="HU48" s="13"/>
      <c r="HV48" s="13"/>
      <c r="HW48" s="13"/>
      <c r="HX48" s="13"/>
      <c r="HY48" s="13"/>
      <c r="HZ48" s="13"/>
      <c r="IA48" s="13"/>
      <c r="IB48" s="13"/>
      <c r="IC48" s="13"/>
      <c r="ID48" s="13"/>
      <c r="IE48" s="13"/>
      <c r="IF48" s="13"/>
      <c r="IG48" s="13"/>
      <c r="IH48" s="13"/>
      <c r="II48" s="13"/>
      <c r="IJ48" s="13"/>
      <c r="IK48" s="13"/>
      <c r="IL48" s="13"/>
      <c r="IM48" s="13"/>
      <c r="IN48" s="13"/>
      <c r="IO48" s="13"/>
      <c r="IP48" s="13"/>
      <c r="IQ48" s="13"/>
      <c r="IR48" s="13"/>
      <c r="IS48" s="13"/>
      <c r="IT48" s="13"/>
    </row>
    <row r="49" spans="1:254" s="14" customFormat="1" x14ac:dyDescent="0.25">
      <c r="A49" s="13"/>
      <c r="B49" s="2158" t="s">
        <v>53</v>
      </c>
      <c r="C49" s="209"/>
      <c r="D49" s="355">
        <f>VLOOKUP($C49,$BI$95:$CM$477,2,FALSE)</f>
        <v>0</v>
      </c>
      <c r="E49" s="578"/>
      <c r="F49" s="1534"/>
      <c r="G49" s="1534"/>
      <c r="H49" s="1534"/>
      <c r="I49" s="1534"/>
      <c r="J49" s="1534"/>
      <c r="K49" s="1534"/>
      <c r="L49" s="1534"/>
      <c r="M49" s="1534"/>
      <c r="N49" s="1534"/>
      <c r="O49" s="1534"/>
      <c r="P49" s="1534"/>
      <c r="Q49" s="132">
        <f>SUM(E49:P49)</f>
        <v>0</v>
      </c>
      <c r="R49" s="133">
        <f>COUNT(E49:P49)</f>
        <v>0</v>
      </c>
      <c r="S49" s="132">
        <f>IF(R49&gt;1,AVERAGE(E49:P49),0)</f>
        <v>0</v>
      </c>
      <c r="T49" s="132">
        <f>IF(R49&gt;1,STDEV(E49:P49),0)</f>
        <v>0</v>
      </c>
      <c r="U49" s="132">
        <f>IF(R49&gt;1,VLOOKUP($R49,$BI$429:$BJ$441,2,FALSE),0)</f>
        <v>0</v>
      </c>
      <c r="V49" s="1342"/>
      <c r="W49" s="135">
        <f>IF(R49&gt;1,1-((S49-((T49*U49)/(SQRT(R49))))/S49),VLOOKUP($C49,$BI$95:$CS$477,34,FALSE))</f>
        <v>0</v>
      </c>
      <c r="X49" s="344">
        <f>VLOOKUP($C49,$BI$95:$CM$477,9,FALSE)</f>
        <v>0</v>
      </c>
      <c r="Y49" s="345">
        <f>VLOOKUP($C49,$BI$95:$CM$477,10,FALSE)</f>
        <v>0</v>
      </c>
      <c r="Z49" s="346">
        <f>IF($Q49&gt;0,VLOOKUP($C49,$BI$95:$CM$477,6,FALSE),0)</f>
        <v>0</v>
      </c>
      <c r="AA49" s="347">
        <f>($Q49*X49)/1000</f>
        <v>0</v>
      </c>
      <c r="AB49" s="347">
        <f>AA49*$BJ$447</f>
        <v>0</v>
      </c>
      <c r="AC49" s="346">
        <f>IF(AA49&gt;0,SQRT(($W49*$W49)+(Z49*Z49)+($V49*$V49)),0)</f>
        <v>0</v>
      </c>
      <c r="AD49" s="347">
        <f t="shared" si="68"/>
        <v>0</v>
      </c>
      <c r="AE49" s="357">
        <f>VLOOKUP($C49,$BI$95:$CM$477,3,FALSE)</f>
        <v>0</v>
      </c>
      <c r="AF49" s="345">
        <f>VLOOKUP($C49,$BI$95:$CM$477,4,FALSE)</f>
        <v>0</v>
      </c>
      <c r="AG49" s="346">
        <f>IF($Q49&gt;0,VLOOKUP($C49,$BI$95:$CM$477,6,FALSE),0)</f>
        <v>0</v>
      </c>
      <c r="AH49" s="347">
        <f>($Q49*AE49)/1000</f>
        <v>0</v>
      </c>
      <c r="AI49" s="358">
        <f>AH49*$BJ$448</f>
        <v>0</v>
      </c>
      <c r="AJ49" s="346">
        <f>IF(AH49&gt;0,SQRT(($W49*$W49)+(AG49*AG49)+($V49*$V49)),0)</f>
        <v>0</v>
      </c>
      <c r="AK49" s="347">
        <f t="shared" si="69"/>
        <v>0</v>
      </c>
      <c r="AL49" s="357">
        <v>0</v>
      </c>
      <c r="AM49" s="345">
        <v>0</v>
      </c>
      <c r="AN49" s="346">
        <v>0</v>
      </c>
      <c r="AO49" s="358">
        <f>(W49*AL49)/1000</f>
        <v>0</v>
      </c>
      <c r="AP49" s="358">
        <f>AO49*$BJ$449</f>
        <v>0</v>
      </c>
      <c r="AQ49" s="346">
        <f>IF(AO49&gt;0,SQRT(($W49*$W49)+(AN49*AN49)+($V49*$V49)),0)</f>
        <v>0</v>
      </c>
      <c r="AR49" s="347">
        <f t="shared" si="70"/>
        <v>0</v>
      </c>
      <c r="AS49" s="344">
        <v>0</v>
      </c>
      <c r="AT49" s="345">
        <v>0</v>
      </c>
      <c r="AU49" s="346">
        <v>0</v>
      </c>
      <c r="AV49" s="358">
        <v>0</v>
      </c>
      <c r="AW49" s="346">
        <v>0</v>
      </c>
      <c r="AX49" s="347">
        <f t="shared" si="71"/>
        <v>0</v>
      </c>
      <c r="AY49" s="344">
        <v>0</v>
      </c>
      <c r="AZ49" s="345">
        <v>0</v>
      </c>
      <c r="BA49" s="346">
        <v>0</v>
      </c>
      <c r="BB49" s="358">
        <f>($Q49*AY49)/1000</f>
        <v>0</v>
      </c>
      <c r="BC49" s="358">
        <f>BB49*$BJ$450</f>
        <v>0</v>
      </c>
      <c r="BD49" s="346">
        <v>0</v>
      </c>
      <c r="BE49" s="347">
        <f t="shared" si="72"/>
        <v>0</v>
      </c>
      <c r="BF49" s="348">
        <f>AB49+AI49+AP49+AV49+BC49</f>
        <v>0</v>
      </c>
      <c r="BG49" s="339">
        <f>IF(BF49&gt;0,SQRT(AD49+AK49+AR49+AX49+BE49)/BF49,0)</f>
        <v>0</v>
      </c>
      <c r="BH49" s="15">
        <f t="shared" si="37"/>
        <v>0</v>
      </c>
      <c r="BI49" s="100"/>
      <c r="BJ49" s="101"/>
      <c r="BK49" s="101"/>
      <c r="BL49" s="101"/>
      <c r="BM49" s="102"/>
      <c r="BN49" s="102"/>
      <c r="BO49" s="102"/>
      <c r="BP49" s="101"/>
      <c r="BQ49" s="101"/>
      <c r="BR49" s="101"/>
      <c r="BS49" s="101"/>
      <c r="BT49" s="101"/>
      <c r="BU49" s="101"/>
      <c r="BV49" s="101"/>
      <c r="BW49" s="101"/>
      <c r="BX49" s="101"/>
      <c r="BY49" s="101"/>
      <c r="BZ49" s="101"/>
      <c r="CA49" s="101"/>
      <c r="CB49" s="103"/>
      <c r="CC49" s="101"/>
      <c r="CD49" s="101"/>
      <c r="CE49" s="103"/>
      <c r="CF49" s="103"/>
      <c r="CG49" s="103"/>
      <c r="CH49" s="103"/>
      <c r="CI49" s="101"/>
      <c r="CJ49" s="101"/>
      <c r="CK49" s="103"/>
      <c r="CL49" s="103"/>
      <c r="CM49" s="103"/>
      <c r="CN49" s="71"/>
      <c r="CO49" s="16"/>
      <c r="CP49" s="16"/>
      <c r="CQ49" s="16"/>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6"/>
      <c r="EA49" s="16"/>
      <c r="EB49" s="16"/>
      <c r="EC49" s="16"/>
      <c r="ED49" s="16"/>
      <c r="EE49" s="16"/>
      <c r="EF49" s="16"/>
      <c r="EG49" s="16"/>
      <c r="EH49" s="13"/>
      <c r="EI49" s="13"/>
      <c r="EJ49" s="13"/>
      <c r="EK49" s="13"/>
      <c r="EL49" s="13"/>
      <c r="EM49" s="13"/>
      <c r="EN49" s="13"/>
      <c r="EO49" s="13"/>
      <c r="EP49" s="13"/>
      <c r="EQ49" s="13"/>
      <c r="ER49" s="13"/>
      <c r="ES49" s="13"/>
      <c r="ET49" s="13"/>
      <c r="EU49" s="13"/>
      <c r="EV49" s="13"/>
      <c r="EW49" s="13"/>
      <c r="EX49" s="13"/>
      <c r="EY49" s="13"/>
      <c r="EZ49" s="13"/>
      <c r="FA49" s="13"/>
      <c r="FB49" s="13"/>
      <c r="FC49" s="13"/>
      <c r="FD49" s="13"/>
      <c r="FE49" s="13"/>
      <c r="FF49" s="13"/>
      <c r="FG49" s="13"/>
      <c r="FH49" s="13"/>
      <c r="FI49" s="13"/>
      <c r="FJ49" s="13"/>
      <c r="FK49" s="13"/>
      <c r="FL49" s="13"/>
      <c r="FM49" s="13"/>
      <c r="FN49" s="13"/>
      <c r="FO49" s="13"/>
      <c r="FP49" s="13"/>
      <c r="FQ49" s="13"/>
      <c r="FR49" s="13"/>
      <c r="FS49" s="13"/>
      <c r="FT49" s="13"/>
      <c r="FU49" s="13"/>
      <c r="FV49" s="13"/>
      <c r="FW49" s="13"/>
      <c r="FX49" s="13"/>
      <c r="FY49" s="13"/>
      <c r="FZ49" s="13"/>
      <c r="GA49" s="13"/>
      <c r="GB49" s="13"/>
      <c r="GC49" s="13"/>
      <c r="GD49" s="13"/>
      <c r="GE49" s="13"/>
      <c r="GF49" s="13"/>
      <c r="GG49" s="13"/>
      <c r="GH49" s="13"/>
      <c r="GI49" s="13"/>
      <c r="GJ49" s="13"/>
      <c r="GK49" s="13"/>
      <c r="GL49" s="13"/>
      <c r="GM49" s="13"/>
      <c r="GN49" s="13"/>
      <c r="GO49" s="13"/>
      <c r="GP49" s="13"/>
      <c r="GQ49" s="13"/>
      <c r="GR49" s="13"/>
      <c r="GS49" s="13"/>
      <c r="GT49" s="13"/>
      <c r="GU49" s="13"/>
      <c r="GV49" s="13"/>
      <c r="GW49" s="13"/>
      <c r="GX49" s="13"/>
      <c r="GY49" s="13"/>
      <c r="GZ49" s="13"/>
      <c r="HA49" s="13"/>
      <c r="HB49" s="13"/>
      <c r="HC49" s="13"/>
      <c r="HD49" s="13"/>
      <c r="HE49" s="13"/>
      <c r="HF49" s="13"/>
      <c r="HG49" s="13"/>
      <c r="HH49" s="13"/>
      <c r="HI49" s="13"/>
      <c r="HJ49" s="13"/>
      <c r="HK49" s="13"/>
      <c r="HL49" s="13"/>
      <c r="HM49" s="13"/>
      <c r="HN49" s="13"/>
      <c r="HO49" s="13"/>
      <c r="HP49" s="13"/>
      <c r="HQ49" s="13"/>
      <c r="HR49" s="13"/>
      <c r="HS49" s="13"/>
      <c r="HT49" s="13"/>
      <c r="HU49" s="13"/>
      <c r="HV49" s="13"/>
      <c r="HW49" s="13"/>
      <c r="HX49" s="13"/>
      <c r="HY49" s="13"/>
      <c r="HZ49" s="13"/>
      <c r="IA49" s="13"/>
      <c r="IB49" s="13"/>
      <c r="IC49" s="13"/>
      <c r="ID49" s="13"/>
      <c r="IE49" s="13"/>
      <c r="IF49" s="13"/>
      <c r="IG49" s="13"/>
      <c r="IH49" s="13"/>
      <c r="II49" s="13"/>
      <c r="IJ49" s="13"/>
      <c r="IK49" s="13"/>
      <c r="IL49" s="13"/>
      <c r="IM49" s="13"/>
      <c r="IN49" s="13"/>
      <c r="IO49" s="13"/>
      <c r="IP49" s="13"/>
      <c r="IQ49" s="13"/>
      <c r="IR49" s="13"/>
      <c r="IS49" s="13"/>
      <c r="IT49" s="13"/>
    </row>
    <row r="50" spans="1:254" s="14" customFormat="1" x14ac:dyDescent="0.25">
      <c r="A50" s="13"/>
      <c r="B50" s="2160"/>
      <c r="C50" s="209"/>
      <c r="D50" s="355">
        <f>VLOOKUP($C50,$BI$95:$CM$477,2,FALSE)</f>
        <v>0</v>
      </c>
      <c r="E50" s="578"/>
      <c r="F50" s="1534"/>
      <c r="G50" s="1534"/>
      <c r="H50" s="1534"/>
      <c r="I50" s="1534"/>
      <c r="J50" s="1534"/>
      <c r="K50" s="1534"/>
      <c r="L50" s="1534"/>
      <c r="M50" s="1534"/>
      <c r="N50" s="1534"/>
      <c r="O50" s="1534"/>
      <c r="P50" s="1534"/>
      <c r="Q50" s="132">
        <f>SUM(E50:P50)</f>
        <v>0</v>
      </c>
      <c r="R50" s="133">
        <f>COUNT(E50:P50)</f>
        <v>0</v>
      </c>
      <c r="S50" s="132">
        <f>IF(R50&gt;1,AVERAGE(E50:P50),0)</f>
        <v>0</v>
      </c>
      <c r="T50" s="132">
        <f>IF(R50&gt;1,STDEV(E50:P50),0)</f>
        <v>0</v>
      </c>
      <c r="U50" s="132">
        <f>IF(R50&gt;1,VLOOKUP($R50,$BI$429:$BJ$441,2,FALSE),0)</f>
        <v>0</v>
      </c>
      <c r="V50" s="1342"/>
      <c r="W50" s="135">
        <f>IF(R50&gt;1,1-((S50-((T50*U50)/(SQRT(R50))))/S50),VLOOKUP($C50,$BI$95:$CS$477,34,FALSE))</f>
        <v>0</v>
      </c>
      <c r="X50" s="344">
        <v>0</v>
      </c>
      <c r="Y50" s="345">
        <v>0</v>
      </c>
      <c r="Z50" s="346">
        <v>0</v>
      </c>
      <c r="AA50" s="347">
        <f>($Q50*X50)/1000</f>
        <v>0</v>
      </c>
      <c r="AB50" s="347">
        <f>AA50*$BJ$447</f>
        <v>0</v>
      </c>
      <c r="AC50" s="346">
        <f>IF(AA50&gt;0,SQRT(($W50*$W50)+(Z50*Z50)+($V50*$V50)),0)</f>
        <v>0</v>
      </c>
      <c r="AD50" s="347">
        <f t="shared" si="68"/>
        <v>0</v>
      </c>
      <c r="AE50" s="357">
        <v>0</v>
      </c>
      <c r="AF50" s="345">
        <v>0</v>
      </c>
      <c r="AG50" s="346">
        <v>0</v>
      </c>
      <c r="AH50" s="358">
        <f>($Q50*AE50)/1000</f>
        <v>0</v>
      </c>
      <c r="AI50" s="358">
        <f>AH50*$BJ$448</f>
        <v>0</v>
      </c>
      <c r="AJ50" s="346">
        <f>IF(AH50&gt;0,SQRT(($W50*$W50)+(AG50*AG50)+($V50*$V50)),0)</f>
        <v>0</v>
      </c>
      <c r="AK50" s="347">
        <f t="shared" si="69"/>
        <v>0</v>
      </c>
      <c r="AL50" s="357">
        <f>VLOOKUP($C50,$BI$95:$CM$477,3,FALSE)</f>
        <v>0</v>
      </c>
      <c r="AM50" s="345">
        <f>VLOOKUP($C50,$BI$95:$CM$477,4,FALSE)</f>
        <v>0</v>
      </c>
      <c r="AN50" s="346">
        <f>IF($Q50&gt;0,VLOOKUP($C50,$BI$95:$CM$477,6,FALSE),0)</f>
        <v>0</v>
      </c>
      <c r="AO50" s="347">
        <f>($Q50*AL50)/1000</f>
        <v>0</v>
      </c>
      <c r="AP50" s="358">
        <f>AO50*$BJ$449</f>
        <v>0</v>
      </c>
      <c r="AQ50" s="346">
        <f>IF(AO50&gt;0,SQRT(($W50*$W50)+(AN50*AN50)+($V50*$V50)),0)</f>
        <v>0</v>
      </c>
      <c r="AR50" s="347">
        <f t="shared" si="70"/>
        <v>0</v>
      </c>
      <c r="AS50" s="344">
        <v>0</v>
      </c>
      <c r="AT50" s="345">
        <v>0</v>
      </c>
      <c r="AU50" s="346">
        <v>0</v>
      </c>
      <c r="AV50" s="358">
        <v>0</v>
      </c>
      <c r="AW50" s="346">
        <v>0</v>
      </c>
      <c r="AX50" s="347">
        <f t="shared" si="71"/>
        <v>0</v>
      </c>
      <c r="AY50" s="344">
        <v>0</v>
      </c>
      <c r="AZ50" s="345">
        <v>0</v>
      </c>
      <c r="BA50" s="346">
        <v>0</v>
      </c>
      <c r="BB50" s="358">
        <f>($Q50*AY50)/1000</f>
        <v>0</v>
      </c>
      <c r="BC50" s="358">
        <f>BB50*$BJ$450</f>
        <v>0</v>
      </c>
      <c r="BD50" s="346">
        <v>0</v>
      </c>
      <c r="BE50" s="347">
        <f t="shared" si="72"/>
        <v>0</v>
      </c>
      <c r="BF50" s="348">
        <f>AB50+AI50+AP50+AV50+BC50</f>
        <v>0</v>
      </c>
      <c r="BG50" s="339">
        <f>IF(BF50&gt;0,SQRT(AD50+AK50+AR50+AX50+BE50)/BF50,0)</f>
        <v>0</v>
      </c>
      <c r="BH50" s="15">
        <f>(BF50*BG50)^2</f>
        <v>0</v>
      </c>
      <c r="BI50" s="100"/>
      <c r="BJ50" s="101"/>
      <c r="BK50" s="101"/>
      <c r="BL50" s="101"/>
      <c r="BM50" s="102"/>
      <c r="BN50" s="102"/>
      <c r="BO50" s="102"/>
      <c r="BP50" s="101"/>
      <c r="BQ50" s="101"/>
      <c r="BR50" s="101"/>
      <c r="BS50" s="101"/>
      <c r="BT50" s="101"/>
      <c r="BU50" s="101"/>
      <c r="BV50" s="101"/>
      <c r="BW50" s="101"/>
      <c r="BX50" s="101"/>
      <c r="BY50" s="101"/>
      <c r="BZ50" s="101"/>
      <c r="CA50" s="101"/>
      <c r="CB50" s="103"/>
      <c r="CC50" s="101"/>
      <c r="CD50" s="101"/>
      <c r="CE50" s="103"/>
      <c r="CF50" s="103"/>
      <c r="CG50" s="103"/>
      <c r="CH50" s="103"/>
      <c r="CI50" s="101"/>
      <c r="CJ50" s="101"/>
      <c r="CK50" s="103"/>
      <c r="CL50" s="103"/>
      <c r="CM50" s="103"/>
      <c r="CN50" s="71"/>
      <c r="CO50" s="16"/>
      <c r="CP50" s="16"/>
      <c r="CQ50" s="16"/>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6"/>
      <c r="EA50" s="16"/>
      <c r="EB50" s="16"/>
      <c r="EC50" s="16"/>
      <c r="ED50" s="16"/>
      <c r="EE50" s="16"/>
      <c r="EF50" s="16"/>
      <c r="EG50" s="16"/>
      <c r="EH50" s="13"/>
      <c r="EI50" s="13"/>
      <c r="EJ50" s="13"/>
      <c r="EK50" s="13"/>
      <c r="EL50" s="13"/>
      <c r="EM50" s="13"/>
      <c r="EN50" s="13"/>
      <c r="EO50" s="13"/>
      <c r="EP50" s="13"/>
      <c r="EQ50" s="13"/>
      <c r="ER50" s="13"/>
      <c r="ES50" s="13"/>
      <c r="ET50" s="13"/>
      <c r="EU50" s="13"/>
      <c r="EV50" s="13"/>
      <c r="EW50" s="13"/>
      <c r="EX50" s="13"/>
      <c r="EY50" s="13"/>
      <c r="EZ50" s="13"/>
      <c r="FA50" s="13"/>
      <c r="FB50" s="13"/>
      <c r="FC50" s="13"/>
      <c r="FD50" s="13"/>
      <c r="FE50" s="13"/>
      <c r="FF50" s="13"/>
      <c r="FG50" s="13"/>
      <c r="FH50" s="13"/>
      <c r="FI50" s="13"/>
      <c r="FJ50" s="13"/>
      <c r="FK50" s="13"/>
      <c r="FL50" s="13"/>
      <c r="FM50" s="13"/>
      <c r="FN50" s="13"/>
      <c r="FO50" s="13"/>
      <c r="FP50" s="13"/>
      <c r="FQ50" s="13"/>
      <c r="FR50" s="13"/>
      <c r="FS50" s="13"/>
      <c r="FT50" s="13"/>
      <c r="FU50" s="13"/>
      <c r="FV50" s="13"/>
      <c r="FW50" s="13"/>
      <c r="FX50" s="13"/>
      <c r="FY50" s="13"/>
      <c r="FZ50" s="13"/>
      <c r="GA50" s="13"/>
      <c r="GB50" s="13"/>
      <c r="GC50" s="13"/>
      <c r="GD50" s="13"/>
      <c r="GE50" s="13"/>
      <c r="GF50" s="13"/>
      <c r="GG50" s="13"/>
      <c r="GH50" s="13"/>
      <c r="GI50" s="13"/>
      <c r="GJ50" s="13"/>
      <c r="GK50" s="13"/>
      <c r="GL50" s="13"/>
      <c r="GM50" s="13"/>
      <c r="GN50" s="13"/>
      <c r="GO50" s="13"/>
      <c r="GP50" s="13"/>
      <c r="GQ50" s="13"/>
      <c r="GR50" s="13"/>
      <c r="GS50" s="13"/>
      <c r="GT50" s="13"/>
      <c r="GU50" s="13"/>
      <c r="GV50" s="13"/>
      <c r="GW50" s="13"/>
      <c r="GX50" s="13"/>
      <c r="GY50" s="13"/>
      <c r="GZ50" s="13"/>
      <c r="HA50" s="13"/>
      <c r="HB50" s="13"/>
      <c r="HC50" s="13"/>
      <c r="HD50" s="13"/>
      <c r="HE50" s="13"/>
      <c r="HF50" s="13"/>
      <c r="HG50" s="13"/>
      <c r="HH50" s="13"/>
      <c r="HI50" s="13"/>
      <c r="HJ50" s="13"/>
      <c r="HK50" s="13"/>
      <c r="HL50" s="13"/>
      <c r="HM50" s="13"/>
      <c r="HN50" s="13"/>
      <c r="HO50" s="13"/>
      <c r="HP50" s="13"/>
      <c r="HQ50" s="13"/>
      <c r="HR50" s="13"/>
      <c r="HS50" s="13"/>
      <c r="HT50" s="13"/>
      <c r="HU50" s="13"/>
      <c r="HV50" s="13"/>
      <c r="HW50" s="13"/>
      <c r="HX50" s="13"/>
      <c r="HY50" s="13"/>
      <c r="HZ50" s="13"/>
      <c r="IA50" s="13"/>
      <c r="IB50" s="13"/>
      <c r="IC50" s="13"/>
      <c r="ID50" s="13"/>
      <c r="IE50" s="13"/>
      <c r="IF50" s="13"/>
      <c r="IG50" s="13"/>
      <c r="IH50" s="13"/>
      <c r="II50" s="13"/>
      <c r="IJ50" s="13"/>
      <c r="IK50" s="13"/>
      <c r="IL50" s="13"/>
      <c r="IM50" s="13"/>
      <c r="IN50" s="13"/>
      <c r="IO50" s="13"/>
      <c r="IP50" s="13"/>
      <c r="IQ50" s="13"/>
      <c r="IR50" s="13"/>
      <c r="IS50" s="13"/>
      <c r="IT50" s="13"/>
    </row>
    <row r="51" spans="1:254" s="14" customFormat="1" x14ac:dyDescent="0.25">
      <c r="A51" s="13"/>
      <c r="B51" s="2159"/>
      <c r="C51" s="209"/>
      <c r="D51" s="355">
        <f>VLOOKUP($C51,$BI$95:$CM$477,2,FALSE)</f>
        <v>0</v>
      </c>
      <c r="E51" s="578"/>
      <c r="F51" s="1534"/>
      <c r="G51" s="1534"/>
      <c r="H51" s="1534"/>
      <c r="I51" s="1534"/>
      <c r="J51" s="1534"/>
      <c r="K51" s="1534"/>
      <c r="L51" s="1534"/>
      <c r="M51" s="1534"/>
      <c r="N51" s="1534"/>
      <c r="O51" s="1534"/>
      <c r="P51" s="1534"/>
      <c r="Q51" s="132">
        <f>SUM(E51:P51)</f>
        <v>0</v>
      </c>
      <c r="R51" s="133">
        <f>COUNT(E51:P51)</f>
        <v>0</v>
      </c>
      <c r="S51" s="132">
        <f>IF(R51&gt;1,AVERAGE(E51:P51),0)</f>
        <v>0</v>
      </c>
      <c r="T51" s="132">
        <f>IF(R51&gt;1,STDEV(E51:P51),0)</f>
        <v>0</v>
      </c>
      <c r="U51" s="132">
        <f>IF(R51&gt;1,VLOOKUP($R51,$BI$429:$BJ$441,2,FALSE),0)</f>
        <v>0</v>
      </c>
      <c r="V51" s="1342"/>
      <c r="W51" s="135">
        <f>IF(R51&gt;1,1-((S51-((T51*U51)/(SQRT(R51))))/S51),VLOOKUP($C51,$BI$95:$CS$477,34,FALSE))</f>
        <v>0</v>
      </c>
      <c r="X51" s="344">
        <f>VLOOKUP($C51,$BI$95:$CM$477,3,FALSE)</f>
        <v>0</v>
      </c>
      <c r="Y51" s="345">
        <f>VLOOKUP($C51,$BI$95:$CM$477,4,FALSE)</f>
        <v>0</v>
      </c>
      <c r="Z51" s="346">
        <f>IF($Q51&gt;0,VLOOKUP($C51,$BI$95:$CM$477,6,FALSE),0)</f>
        <v>0</v>
      </c>
      <c r="AA51" s="347">
        <f>($Q51*X51)/1000</f>
        <v>0</v>
      </c>
      <c r="AB51" s="347">
        <f>AA51*$BJ$447</f>
        <v>0</v>
      </c>
      <c r="AC51" s="346">
        <f>IF(AA51&gt;0,SQRT(($W51*$W51)+(Z51*Z51)+($V51*$V51)),0)</f>
        <v>0</v>
      </c>
      <c r="AD51" s="347">
        <f t="shared" si="68"/>
        <v>0</v>
      </c>
      <c r="AE51" s="357">
        <v>0</v>
      </c>
      <c r="AF51" s="345">
        <v>0</v>
      </c>
      <c r="AG51" s="346">
        <v>0</v>
      </c>
      <c r="AH51" s="358">
        <f>($Q51*AE51)/1000</f>
        <v>0</v>
      </c>
      <c r="AI51" s="358">
        <f>AH51*$BJ$448</f>
        <v>0</v>
      </c>
      <c r="AJ51" s="346">
        <f>IF(AH51&gt;0,SQRT(($W51*$W51)+(AG51*AG51)+($V51*$V51)),0)</f>
        <v>0</v>
      </c>
      <c r="AK51" s="347">
        <f t="shared" si="69"/>
        <v>0</v>
      </c>
      <c r="AL51" s="357">
        <v>0</v>
      </c>
      <c r="AM51" s="345">
        <v>0</v>
      </c>
      <c r="AN51" s="346">
        <v>0</v>
      </c>
      <c r="AO51" s="358">
        <f>(W51*AL51)/1000</f>
        <v>0</v>
      </c>
      <c r="AP51" s="358">
        <f>AO51*$BJ$449</f>
        <v>0</v>
      </c>
      <c r="AQ51" s="346">
        <f>IF(AO51&gt;0,SQRT(($W51*$W51)+(AN51*AN51)+($V51*$V51)),0)</f>
        <v>0</v>
      </c>
      <c r="AR51" s="347">
        <f t="shared" si="70"/>
        <v>0</v>
      </c>
      <c r="AS51" s="344">
        <v>0</v>
      </c>
      <c r="AT51" s="345">
        <v>0</v>
      </c>
      <c r="AU51" s="346">
        <v>0</v>
      </c>
      <c r="AV51" s="358">
        <v>0</v>
      </c>
      <c r="AW51" s="346">
        <v>0</v>
      </c>
      <c r="AX51" s="347">
        <f t="shared" si="71"/>
        <v>0</v>
      </c>
      <c r="AY51" s="344">
        <v>0</v>
      </c>
      <c r="AZ51" s="345">
        <v>0</v>
      </c>
      <c r="BA51" s="346">
        <v>0</v>
      </c>
      <c r="BB51" s="358">
        <f>($Q51*AY51)/1000</f>
        <v>0</v>
      </c>
      <c r="BC51" s="358">
        <f>BB51*$BJ$450</f>
        <v>0</v>
      </c>
      <c r="BD51" s="346">
        <v>0</v>
      </c>
      <c r="BE51" s="347">
        <f t="shared" si="72"/>
        <v>0</v>
      </c>
      <c r="BF51" s="348">
        <f>AB51+AI51+AP51+AV51+BC51</f>
        <v>0</v>
      </c>
      <c r="BG51" s="339">
        <f>IF(BF51&gt;0,SQRT(AD51+AK51+AR51+AX51+BE51)/BF51,0)</f>
        <v>0</v>
      </c>
      <c r="BH51" s="15">
        <f t="shared" si="37"/>
        <v>0</v>
      </c>
      <c r="BI51" s="100"/>
      <c r="BJ51" s="101"/>
      <c r="BK51" s="101"/>
      <c r="BL51" s="101"/>
      <c r="BM51" s="102"/>
      <c r="BN51" s="102"/>
      <c r="BO51" s="102"/>
      <c r="BP51" s="101"/>
      <c r="BQ51" s="101"/>
      <c r="BR51" s="101"/>
      <c r="BS51" s="101"/>
      <c r="BT51" s="101"/>
      <c r="BU51" s="101"/>
      <c r="BV51" s="101"/>
      <c r="BW51" s="101"/>
      <c r="BX51" s="101"/>
      <c r="BY51" s="101"/>
      <c r="BZ51" s="101"/>
      <c r="CA51" s="101"/>
      <c r="CB51" s="103"/>
      <c r="CC51" s="101"/>
      <c r="CD51" s="101"/>
      <c r="CE51" s="103"/>
      <c r="CF51" s="103"/>
      <c r="CG51" s="103"/>
      <c r="CH51" s="103"/>
      <c r="CI51" s="101"/>
      <c r="CJ51" s="101"/>
      <c r="CK51" s="103"/>
      <c r="CL51" s="103"/>
      <c r="CM51" s="103"/>
      <c r="CN51" s="71"/>
      <c r="CO51" s="16"/>
      <c r="CP51" s="16"/>
      <c r="CQ51" s="16"/>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6"/>
      <c r="EA51" s="16"/>
      <c r="EB51" s="16"/>
      <c r="EC51" s="16"/>
      <c r="ED51" s="16"/>
      <c r="EE51" s="16"/>
      <c r="EF51" s="16"/>
      <c r="EG51" s="16"/>
      <c r="EH51" s="13"/>
      <c r="EI51" s="13"/>
      <c r="EJ51" s="13"/>
      <c r="EK51" s="13"/>
      <c r="EL51" s="13"/>
      <c r="EM51" s="13"/>
      <c r="EN51" s="13"/>
      <c r="EO51" s="13"/>
      <c r="EP51" s="13"/>
      <c r="EQ51" s="13"/>
      <c r="ER51" s="13"/>
      <c r="ES51" s="13"/>
      <c r="ET51" s="13"/>
      <c r="EU51" s="13"/>
      <c r="EV51" s="13"/>
      <c r="EW51" s="13"/>
      <c r="EX51" s="13"/>
      <c r="EY51" s="13"/>
      <c r="EZ51" s="13"/>
      <c r="FA51" s="13"/>
      <c r="FB51" s="13"/>
      <c r="FC51" s="13"/>
      <c r="FD51" s="13"/>
      <c r="FE51" s="13"/>
      <c r="FF51" s="13"/>
      <c r="FG51" s="13"/>
      <c r="FH51" s="13"/>
      <c r="FI51" s="13"/>
      <c r="FJ51" s="13"/>
      <c r="FK51" s="13"/>
      <c r="FL51" s="13"/>
      <c r="FM51" s="13"/>
      <c r="FN51" s="13"/>
      <c r="FO51" s="13"/>
      <c r="FP51" s="13"/>
      <c r="FQ51" s="13"/>
      <c r="FR51" s="13"/>
      <c r="FS51" s="13"/>
      <c r="FT51" s="13"/>
      <c r="FU51" s="13"/>
      <c r="FV51" s="13"/>
      <c r="FW51" s="13"/>
      <c r="FX51" s="13"/>
      <c r="FY51" s="13"/>
      <c r="FZ51" s="13"/>
      <c r="GA51" s="13"/>
      <c r="GB51" s="13"/>
      <c r="GC51" s="13"/>
      <c r="GD51" s="13"/>
      <c r="GE51" s="13"/>
      <c r="GF51" s="13"/>
      <c r="GG51" s="13"/>
      <c r="GH51" s="13"/>
      <c r="GI51" s="13"/>
      <c r="GJ51" s="13"/>
      <c r="GK51" s="13"/>
      <c r="GL51" s="13"/>
      <c r="GM51" s="13"/>
      <c r="GN51" s="13"/>
      <c r="GO51" s="13"/>
      <c r="GP51" s="13"/>
      <c r="GQ51" s="13"/>
      <c r="GR51" s="13"/>
      <c r="GS51" s="13"/>
      <c r="GT51" s="13"/>
      <c r="GU51" s="13"/>
      <c r="GV51" s="13"/>
      <c r="GW51" s="13"/>
      <c r="GX51" s="13"/>
      <c r="GY51" s="13"/>
      <c r="GZ51" s="13"/>
      <c r="HA51" s="13"/>
      <c r="HB51" s="13"/>
      <c r="HC51" s="13"/>
      <c r="HD51" s="13"/>
      <c r="HE51" s="13"/>
      <c r="HF51" s="13"/>
      <c r="HG51" s="13"/>
      <c r="HH51" s="13"/>
      <c r="HI51" s="13"/>
      <c r="HJ51" s="13"/>
      <c r="HK51" s="13"/>
      <c r="HL51" s="13"/>
      <c r="HM51" s="13"/>
      <c r="HN51" s="13"/>
      <c r="HO51" s="13"/>
      <c r="HP51" s="13"/>
      <c r="HQ51" s="13"/>
      <c r="HR51" s="13"/>
      <c r="HS51" s="13"/>
      <c r="HT51" s="13"/>
      <c r="HU51" s="13"/>
      <c r="HV51" s="13"/>
      <c r="HW51" s="13"/>
      <c r="HX51" s="13"/>
      <c r="HY51" s="13"/>
      <c r="HZ51" s="13"/>
      <c r="IA51" s="13"/>
      <c r="IB51" s="13"/>
      <c r="IC51" s="13"/>
      <c r="ID51" s="13"/>
      <c r="IE51" s="13"/>
      <c r="IF51" s="13"/>
      <c r="IG51" s="13"/>
      <c r="IH51" s="13"/>
      <c r="II51" s="13"/>
      <c r="IJ51" s="13"/>
      <c r="IK51" s="13"/>
      <c r="IL51" s="13"/>
      <c r="IM51" s="13"/>
      <c r="IN51" s="13"/>
      <c r="IO51" s="13"/>
      <c r="IP51" s="13"/>
      <c r="IQ51" s="13"/>
      <c r="IR51" s="13"/>
      <c r="IS51" s="13"/>
      <c r="IT51" s="13"/>
    </row>
    <row r="52" spans="1:254" s="14" customFormat="1" ht="15.75" customHeight="1" x14ac:dyDescent="0.25">
      <c r="A52" s="13"/>
      <c r="B52" s="328" t="s">
        <v>63</v>
      </c>
      <c r="C52" s="372"/>
      <c r="D52" s="372"/>
      <c r="E52" s="372"/>
      <c r="F52" s="372"/>
      <c r="G52" s="372"/>
      <c r="H52" s="372"/>
      <c r="I52" s="372"/>
      <c r="J52" s="372"/>
      <c r="K52" s="372"/>
      <c r="L52" s="372"/>
      <c r="M52" s="372"/>
      <c r="N52" s="372"/>
      <c r="O52" s="372"/>
      <c r="P52" s="372"/>
      <c r="Q52" s="372"/>
      <c r="R52" s="372"/>
      <c r="S52" s="372"/>
      <c r="T52" s="372"/>
      <c r="U52" s="372"/>
      <c r="V52" s="372"/>
      <c r="W52" s="372"/>
      <c r="X52" s="372"/>
      <c r="Y52" s="372"/>
      <c r="Z52" s="372"/>
      <c r="AA52" s="373"/>
      <c r="AB52" s="374">
        <f>SUM(AB47:AB51)</f>
        <v>0</v>
      </c>
      <c r="AC52" s="375">
        <f>IF(AB52&gt;0,SQRT(SUM(AD47:AD51))/AB52,0)</f>
        <v>0</v>
      </c>
      <c r="AD52" s="374">
        <f t="shared" si="68"/>
        <v>0</v>
      </c>
      <c r="AE52" s="376"/>
      <c r="AF52" s="372"/>
      <c r="AG52" s="372"/>
      <c r="AH52" s="377"/>
      <c r="AI52" s="374">
        <f>SUM(AI47:AI51)</f>
        <v>0</v>
      </c>
      <c r="AJ52" s="375">
        <f>IF(AI52&gt;0,SQRT(SUM(AK47:AK51))/AI52,0)</f>
        <v>0</v>
      </c>
      <c r="AK52" s="374">
        <f t="shared" si="69"/>
        <v>0</v>
      </c>
      <c r="AL52" s="372"/>
      <c r="AM52" s="372"/>
      <c r="AN52" s="372"/>
      <c r="AO52" s="372"/>
      <c r="AP52" s="374">
        <f>SUM(AP47:AP51)</f>
        <v>0</v>
      </c>
      <c r="AQ52" s="375">
        <f>IF(AP52&gt;0,SQRT(SUM(AR47:AR51))/AP52,0)</f>
        <v>0</v>
      </c>
      <c r="AR52" s="374">
        <f t="shared" si="70"/>
        <v>0</v>
      </c>
      <c r="AS52" s="372"/>
      <c r="AT52" s="372"/>
      <c r="AU52" s="372"/>
      <c r="AV52" s="374">
        <f>SUM(AV47:AV51)</f>
        <v>0</v>
      </c>
      <c r="AW52" s="375">
        <f>IF(AV52&gt;0,SQRT(SUM(AX47:AX51))/AV52,0)</f>
        <v>0</v>
      </c>
      <c r="AX52" s="374">
        <f t="shared" si="71"/>
        <v>0</v>
      </c>
      <c r="AY52" s="372"/>
      <c r="AZ52" s="372"/>
      <c r="BA52" s="378"/>
      <c r="BB52" s="379"/>
      <c r="BC52" s="374">
        <f>SUM(BC47:BC51)</f>
        <v>0</v>
      </c>
      <c r="BD52" s="375">
        <f>IF(BC52&gt;0,SQRT(SUM(BE47:BE51))/BC52,0)</f>
        <v>0</v>
      </c>
      <c r="BE52" s="374">
        <f t="shared" si="72"/>
        <v>0</v>
      </c>
      <c r="BF52" s="374">
        <f>SUM(BF47:BF51)</f>
        <v>0</v>
      </c>
      <c r="BG52" s="329">
        <f>IF(BF52&gt;0,SQRT(SUM(BH47:BH51))/BF52,0)</f>
        <v>0</v>
      </c>
      <c r="BH52" s="15">
        <f>(BF52*BG52)^2</f>
        <v>0</v>
      </c>
      <c r="BI52" s="100"/>
      <c r="BJ52" s="101"/>
      <c r="BK52" s="101"/>
      <c r="BL52" s="101"/>
      <c r="BM52" s="102"/>
      <c r="BN52" s="102"/>
      <c r="BO52" s="102"/>
      <c r="BP52" s="101"/>
      <c r="BQ52" s="101"/>
      <c r="BR52" s="101"/>
      <c r="BS52" s="101"/>
      <c r="BT52" s="101"/>
      <c r="BU52" s="101"/>
      <c r="BV52" s="101"/>
      <c r="BW52" s="101"/>
      <c r="BX52" s="101"/>
      <c r="BY52" s="101"/>
      <c r="BZ52" s="101"/>
      <c r="CA52" s="101"/>
      <c r="CB52" s="103"/>
      <c r="CC52" s="101"/>
      <c r="CD52" s="101"/>
      <c r="CE52" s="103"/>
      <c r="CF52" s="103"/>
      <c r="CG52" s="103"/>
      <c r="CH52" s="103"/>
      <c r="CI52" s="101"/>
      <c r="CJ52" s="101"/>
      <c r="CK52" s="103"/>
      <c r="CL52" s="103"/>
      <c r="CM52" s="103"/>
      <c r="CN52" s="71"/>
      <c r="CO52" s="933"/>
      <c r="CP52" s="933"/>
      <c r="CQ52" s="933"/>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6"/>
      <c r="EA52" s="16"/>
      <c r="EB52" s="16"/>
      <c r="EC52" s="16"/>
      <c r="ED52" s="16"/>
      <c r="EE52" s="16"/>
      <c r="EF52" s="16"/>
      <c r="EG52" s="16"/>
      <c r="EH52" s="13"/>
      <c r="EI52" s="13"/>
      <c r="EJ52" s="13"/>
      <c r="EK52" s="13"/>
      <c r="EL52" s="13"/>
      <c r="EM52" s="13"/>
      <c r="EN52" s="13"/>
      <c r="EO52" s="13"/>
      <c r="EP52" s="13"/>
      <c r="EQ52" s="13"/>
      <c r="ER52" s="13"/>
      <c r="ES52" s="13"/>
      <c r="ET52" s="13"/>
      <c r="EU52" s="13"/>
      <c r="EV52" s="13"/>
      <c r="EW52" s="13"/>
      <c r="EX52" s="13"/>
      <c r="EY52" s="13"/>
      <c r="EZ52" s="13"/>
      <c r="FA52" s="13"/>
      <c r="FB52" s="13"/>
      <c r="FC52" s="13"/>
      <c r="FD52" s="13"/>
      <c r="FE52" s="13"/>
      <c r="FF52" s="13"/>
      <c r="FG52" s="13"/>
      <c r="FH52" s="13"/>
      <c r="FI52" s="13"/>
      <c r="FJ52" s="13"/>
      <c r="FK52" s="13"/>
      <c r="FL52" s="13"/>
      <c r="FM52" s="13"/>
      <c r="FN52" s="13"/>
      <c r="FO52" s="13"/>
      <c r="FP52" s="13"/>
      <c r="FQ52" s="13"/>
      <c r="FR52" s="13"/>
      <c r="FS52" s="13"/>
      <c r="FT52" s="13"/>
      <c r="FU52" s="13"/>
      <c r="FV52" s="13"/>
      <c r="FW52" s="13"/>
      <c r="FX52" s="13"/>
      <c r="FY52" s="13"/>
      <c r="FZ52" s="13"/>
      <c r="GA52" s="13"/>
      <c r="GB52" s="13"/>
      <c r="GC52" s="13"/>
      <c r="GD52" s="13"/>
      <c r="GE52" s="13"/>
      <c r="GF52" s="13"/>
      <c r="GG52" s="13"/>
      <c r="GH52" s="13"/>
      <c r="GI52" s="13"/>
      <c r="GJ52" s="13"/>
      <c r="GK52" s="13"/>
      <c r="GL52" s="13"/>
      <c r="GM52" s="13"/>
      <c r="GN52" s="13"/>
      <c r="GO52" s="13"/>
      <c r="GP52" s="13"/>
      <c r="GQ52" s="13"/>
      <c r="GR52" s="13"/>
      <c r="GS52" s="13"/>
      <c r="GT52" s="13"/>
      <c r="GU52" s="13"/>
      <c r="GV52" s="13"/>
      <c r="GW52" s="13"/>
      <c r="GX52" s="13"/>
      <c r="GY52" s="13"/>
      <c r="GZ52" s="13"/>
      <c r="HA52" s="13"/>
      <c r="HB52" s="13"/>
      <c r="HC52" s="13"/>
      <c r="HD52" s="13"/>
      <c r="HE52" s="13"/>
      <c r="HF52" s="13"/>
      <c r="HG52" s="13"/>
      <c r="HH52" s="13"/>
      <c r="HI52" s="13"/>
      <c r="HJ52" s="13"/>
      <c r="HK52" s="13"/>
      <c r="HL52" s="13"/>
      <c r="HM52" s="13"/>
      <c r="HN52" s="13"/>
      <c r="HO52" s="13"/>
      <c r="HP52" s="13"/>
      <c r="HQ52" s="13"/>
      <c r="HR52" s="13"/>
      <c r="HS52" s="13"/>
      <c r="HT52" s="13"/>
      <c r="HU52" s="13"/>
      <c r="HV52" s="13"/>
      <c r="HW52" s="13"/>
      <c r="HX52" s="13"/>
      <c r="HY52" s="13"/>
      <c r="HZ52" s="13"/>
      <c r="IA52" s="13"/>
      <c r="IB52" s="13"/>
      <c r="IC52" s="13"/>
      <c r="ID52" s="13"/>
      <c r="IE52" s="13"/>
      <c r="IF52" s="13"/>
      <c r="IG52" s="13"/>
      <c r="IH52" s="13"/>
      <c r="II52" s="13"/>
      <c r="IJ52" s="13"/>
      <c r="IK52" s="13"/>
      <c r="IL52" s="13"/>
      <c r="IM52" s="13"/>
      <c r="IN52" s="13"/>
      <c r="IO52" s="13"/>
      <c r="IP52" s="13"/>
      <c r="IQ52" s="13"/>
      <c r="IR52" s="13"/>
      <c r="IS52" s="13"/>
      <c r="IT52" s="13"/>
    </row>
    <row r="53" spans="1:254" s="14" customFormat="1" ht="6" customHeight="1" x14ac:dyDescent="0.25">
      <c r="A53" s="13"/>
      <c r="B53" s="388"/>
      <c r="C53" s="389"/>
      <c r="D53" s="389"/>
      <c r="E53" s="389"/>
      <c r="F53" s="389"/>
      <c r="G53" s="389"/>
      <c r="H53" s="389"/>
      <c r="I53" s="389"/>
      <c r="J53" s="389"/>
      <c r="K53" s="389"/>
      <c r="L53" s="389"/>
      <c r="M53" s="389"/>
      <c r="N53" s="389"/>
      <c r="O53" s="389"/>
      <c r="P53" s="389"/>
      <c r="Q53" s="389"/>
      <c r="R53" s="389"/>
      <c r="S53" s="389"/>
      <c r="T53" s="389"/>
      <c r="U53" s="389"/>
      <c r="V53" s="389"/>
      <c r="W53" s="389"/>
      <c r="X53" s="389"/>
      <c r="Y53" s="389"/>
      <c r="Z53" s="389"/>
      <c r="AA53" s="390"/>
      <c r="AB53" s="391"/>
      <c r="AC53" s="392"/>
      <c r="AD53" s="391"/>
      <c r="AE53" s="393"/>
      <c r="AF53" s="389"/>
      <c r="AG53" s="389"/>
      <c r="AH53" s="394"/>
      <c r="AI53" s="391"/>
      <c r="AJ53" s="392"/>
      <c r="AK53" s="391"/>
      <c r="AL53" s="389"/>
      <c r="AM53" s="389"/>
      <c r="AN53" s="389"/>
      <c r="AO53" s="389"/>
      <c r="AP53" s="391"/>
      <c r="AQ53" s="392"/>
      <c r="AR53" s="391"/>
      <c r="AS53" s="389"/>
      <c r="AT53" s="389"/>
      <c r="AU53" s="389"/>
      <c r="AV53" s="391"/>
      <c r="AW53" s="392"/>
      <c r="AX53" s="391"/>
      <c r="AY53" s="389"/>
      <c r="AZ53" s="389"/>
      <c r="BA53" s="395"/>
      <c r="BB53" s="396"/>
      <c r="BC53" s="391"/>
      <c r="BD53" s="392"/>
      <c r="BE53" s="391"/>
      <c r="BF53" s="391"/>
      <c r="BG53" s="397"/>
      <c r="BH53" s="15"/>
      <c r="BI53" s="100"/>
      <c r="BJ53" s="101"/>
      <c r="BK53" s="101"/>
      <c r="BL53" s="101"/>
      <c r="BM53" s="102"/>
      <c r="BN53" s="102"/>
      <c r="BO53" s="102"/>
      <c r="BP53" s="101"/>
      <c r="BQ53" s="101"/>
      <c r="BR53" s="101"/>
      <c r="BS53" s="101"/>
      <c r="BT53" s="101"/>
      <c r="BU53" s="101"/>
      <c r="BV53" s="101"/>
      <c r="BW53" s="101"/>
      <c r="BX53" s="101"/>
      <c r="BY53" s="101"/>
      <c r="BZ53" s="101"/>
      <c r="CA53" s="101"/>
      <c r="CB53" s="103"/>
      <c r="CC53" s="101"/>
      <c r="CD53" s="101"/>
      <c r="CE53" s="103"/>
      <c r="CF53" s="103"/>
      <c r="CG53" s="103"/>
      <c r="CH53" s="103"/>
      <c r="CI53" s="101"/>
      <c r="CJ53" s="101"/>
      <c r="CK53" s="103"/>
      <c r="CL53" s="103"/>
      <c r="CM53" s="103"/>
      <c r="CN53" s="71"/>
      <c r="CO53" s="933"/>
      <c r="CP53" s="933"/>
      <c r="CQ53" s="933"/>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6"/>
      <c r="EA53" s="16"/>
      <c r="EB53" s="16"/>
      <c r="EC53" s="16"/>
      <c r="ED53" s="16"/>
      <c r="EE53" s="16"/>
      <c r="EF53" s="16"/>
      <c r="EG53" s="16"/>
      <c r="EH53" s="13"/>
      <c r="EI53" s="13"/>
      <c r="EJ53" s="13"/>
      <c r="EK53" s="13"/>
      <c r="EL53" s="13"/>
      <c r="EM53" s="13"/>
      <c r="EN53" s="13"/>
      <c r="EO53" s="13"/>
      <c r="EP53" s="13"/>
      <c r="EQ53" s="13"/>
      <c r="ER53" s="13"/>
      <c r="ES53" s="13"/>
      <c r="ET53" s="13"/>
      <c r="EU53" s="13"/>
      <c r="EV53" s="13"/>
      <c r="EW53" s="13"/>
      <c r="EX53" s="13"/>
      <c r="EY53" s="13"/>
      <c r="EZ53" s="13"/>
      <c r="FA53" s="13"/>
      <c r="FB53" s="13"/>
      <c r="FC53" s="13"/>
      <c r="FD53" s="13"/>
      <c r="FE53" s="13"/>
      <c r="FF53" s="13"/>
      <c r="FG53" s="13"/>
      <c r="FH53" s="13"/>
      <c r="FI53" s="13"/>
      <c r="FJ53" s="13"/>
      <c r="FK53" s="13"/>
      <c r="FL53" s="13"/>
      <c r="FM53" s="13"/>
      <c r="FN53" s="13"/>
      <c r="FO53" s="13"/>
      <c r="FP53" s="13"/>
      <c r="FQ53" s="13"/>
      <c r="FR53" s="13"/>
      <c r="FS53" s="13"/>
      <c r="FT53" s="13"/>
      <c r="FU53" s="13"/>
      <c r="FV53" s="13"/>
      <c r="FW53" s="13"/>
      <c r="FX53" s="13"/>
      <c r="FY53" s="13"/>
      <c r="FZ53" s="13"/>
      <c r="GA53" s="13"/>
      <c r="GB53" s="13"/>
      <c r="GC53" s="13"/>
      <c r="GD53" s="13"/>
      <c r="GE53" s="13"/>
      <c r="GF53" s="13"/>
      <c r="GG53" s="13"/>
      <c r="GH53" s="13"/>
      <c r="GI53" s="13"/>
      <c r="GJ53" s="13"/>
      <c r="GK53" s="13"/>
      <c r="GL53" s="13"/>
      <c r="GM53" s="13"/>
      <c r="GN53" s="13"/>
      <c r="GO53" s="13"/>
      <c r="GP53" s="13"/>
      <c r="GQ53" s="13"/>
      <c r="GR53" s="13"/>
      <c r="GS53" s="13"/>
      <c r="GT53" s="13"/>
      <c r="GU53" s="13"/>
      <c r="GV53" s="13"/>
      <c r="GW53" s="13"/>
      <c r="GX53" s="13"/>
      <c r="GY53" s="13"/>
      <c r="GZ53" s="13"/>
      <c r="HA53" s="13"/>
      <c r="HB53" s="13"/>
      <c r="HC53" s="13"/>
      <c r="HD53" s="13"/>
      <c r="HE53" s="13"/>
      <c r="HF53" s="13"/>
      <c r="HG53" s="13"/>
      <c r="HH53" s="13"/>
      <c r="HI53" s="13"/>
      <c r="HJ53" s="13"/>
      <c r="HK53" s="13"/>
      <c r="HL53" s="13"/>
      <c r="HM53" s="13"/>
      <c r="HN53" s="13"/>
      <c r="HO53" s="13"/>
      <c r="HP53" s="13"/>
      <c r="HQ53" s="13"/>
      <c r="HR53" s="13"/>
      <c r="HS53" s="13"/>
      <c r="HT53" s="13"/>
      <c r="HU53" s="13"/>
      <c r="HV53" s="13"/>
      <c r="HW53" s="13"/>
      <c r="HX53" s="13"/>
      <c r="HY53" s="13"/>
      <c r="HZ53" s="13"/>
      <c r="IA53" s="13"/>
      <c r="IB53" s="13"/>
      <c r="IC53" s="13"/>
      <c r="ID53" s="13"/>
      <c r="IE53" s="13"/>
      <c r="IF53" s="13"/>
      <c r="IG53" s="13"/>
      <c r="IH53" s="13"/>
      <c r="II53" s="13"/>
      <c r="IJ53" s="13"/>
      <c r="IK53" s="13"/>
      <c r="IL53" s="13"/>
      <c r="IM53" s="13"/>
      <c r="IN53" s="13"/>
      <c r="IO53" s="13"/>
      <c r="IP53" s="13"/>
      <c r="IQ53" s="13"/>
      <c r="IR53" s="13"/>
      <c r="IS53" s="13"/>
      <c r="IT53" s="13"/>
    </row>
    <row r="54" spans="1:254" s="57" customFormat="1" ht="30.75" customHeight="1" x14ac:dyDescent="0.25">
      <c r="A54" s="13"/>
      <c r="B54" s="768" t="s">
        <v>64</v>
      </c>
      <c r="C54" s="769"/>
      <c r="D54" s="769"/>
      <c r="E54" s="769"/>
      <c r="F54" s="769"/>
      <c r="G54" s="769"/>
      <c r="H54" s="769"/>
      <c r="I54" s="769"/>
      <c r="J54" s="769"/>
      <c r="K54" s="769"/>
      <c r="L54" s="769"/>
      <c r="M54" s="769"/>
      <c r="N54" s="769"/>
      <c r="O54" s="769"/>
      <c r="P54" s="769"/>
      <c r="Q54" s="769"/>
      <c r="R54" s="769"/>
      <c r="S54" s="769"/>
      <c r="T54" s="769"/>
      <c r="U54" s="769"/>
      <c r="V54" s="769"/>
      <c r="W54" s="769"/>
      <c r="X54" s="769"/>
      <c r="Y54" s="769"/>
      <c r="Z54" s="769"/>
      <c r="AA54" s="770"/>
      <c r="AB54" s="771">
        <f>+AB42+AB52</f>
        <v>92233.257346619968</v>
      </c>
      <c r="AC54" s="772" t="e">
        <f>IF(AB54&gt;0,(SQRT(#REF!+AD42+AD52))/AB54,0)</f>
        <v>#REF!</v>
      </c>
      <c r="AD54" s="771" t="e">
        <f>(AB54*AC54)^2</f>
        <v>#REF!</v>
      </c>
      <c r="AE54" s="773"/>
      <c r="AF54" s="769"/>
      <c r="AG54" s="769"/>
      <c r="AH54" s="774"/>
      <c r="AI54" s="771">
        <f>+AI42+AI52</f>
        <v>40.316183701293397</v>
      </c>
      <c r="AJ54" s="772" t="e">
        <f>IF(AI54&gt;0,(SQRT(#REF!+AK42+AK52))/AI54,0)</f>
        <v>#REF!</v>
      </c>
      <c r="AK54" s="771" t="e">
        <f>(AI54*AJ54)^2</f>
        <v>#REF!</v>
      </c>
      <c r="AL54" s="769"/>
      <c r="AM54" s="769"/>
      <c r="AN54" s="769"/>
      <c r="AO54" s="769"/>
      <c r="AP54" s="771">
        <f>+AP42+AP52</f>
        <v>258.88244545473219</v>
      </c>
      <c r="AQ54" s="772" t="e">
        <f>IF(AP54&gt;0,(SQRT(#REF!+AR42+AR52))/AP54,0)</f>
        <v>#REF!</v>
      </c>
      <c r="AR54" s="771" t="e">
        <f>(AP54*AQ54)^2</f>
        <v>#REF!</v>
      </c>
      <c r="AS54" s="769"/>
      <c r="AT54" s="769"/>
      <c r="AU54" s="769"/>
      <c r="AV54" s="771">
        <f>+AV42+AV52</f>
        <v>1355250</v>
      </c>
      <c r="AW54" s="772" t="e">
        <f>IF(AV54&gt;0,(SQRT(#REF!+AX42+AX52))/AV54,0)</f>
        <v>#REF!</v>
      </c>
      <c r="AX54" s="771" t="e">
        <f>(AV54*AW54)^2</f>
        <v>#REF!</v>
      </c>
      <c r="AY54" s="769"/>
      <c r="AZ54" s="769"/>
      <c r="BA54" s="775"/>
      <c r="BB54" s="776"/>
      <c r="BC54" s="771">
        <f>+BC42+BC52</f>
        <v>0</v>
      </c>
      <c r="BD54" s="772">
        <f>IF(BC54&gt;0,(SQRT(#REF!+BE42+BE52))/BC54,0)</f>
        <v>0</v>
      </c>
      <c r="BE54" s="771">
        <f>(BC54*BD54)^2</f>
        <v>0</v>
      </c>
      <c r="BF54" s="771">
        <f>+BF42+BF52</f>
        <v>1447782.4559757761</v>
      </c>
      <c r="BG54" s="777">
        <f>IF(BF54&gt;0,(SQRT(BH42+BH52))/BF54,0)</f>
        <v>0.52618761000751357</v>
      </c>
      <c r="BH54" s="15">
        <f t="shared" ref="BH54:BH59" si="73">(BF54*BG54)^2</f>
        <v>580347147999.56067</v>
      </c>
      <c r="BI54" s="100"/>
      <c r="BJ54" s="101"/>
      <c r="BK54" s="101"/>
      <c r="BL54" s="101"/>
      <c r="BM54" s="102"/>
      <c r="BN54" s="102"/>
      <c r="BO54" s="102"/>
      <c r="BP54" s="101"/>
      <c r="BQ54" s="101"/>
      <c r="BR54" s="101"/>
      <c r="BS54" s="101"/>
      <c r="BT54" s="101"/>
      <c r="BU54" s="101"/>
      <c r="BV54" s="101"/>
      <c r="BW54" s="101"/>
      <c r="BX54" s="101"/>
      <c r="BY54" s="101"/>
      <c r="BZ54" s="101"/>
      <c r="CA54" s="101"/>
      <c r="CB54" s="103"/>
      <c r="CC54" s="101"/>
      <c r="CD54" s="101"/>
      <c r="CE54" s="103"/>
      <c r="CF54" s="103"/>
      <c r="CG54" s="103"/>
      <c r="CH54" s="103"/>
      <c r="CI54" s="101"/>
      <c r="CJ54" s="101"/>
      <c r="CK54" s="103"/>
      <c r="CL54" s="103"/>
      <c r="CM54" s="103"/>
      <c r="CN54" s="71"/>
      <c r="CO54" s="16"/>
      <c r="CP54" s="16"/>
      <c r="CQ54" s="16"/>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6"/>
      <c r="EA54" s="16"/>
      <c r="EB54" s="16"/>
      <c r="EC54" s="16"/>
      <c r="ED54" s="16"/>
      <c r="EE54" s="16"/>
      <c r="EF54" s="16"/>
      <c r="EG54" s="16"/>
      <c r="EH54" s="13"/>
      <c r="EI54" s="13"/>
      <c r="EJ54" s="13"/>
      <c r="EK54" s="13"/>
      <c r="EL54" s="13"/>
      <c r="EM54" s="13"/>
      <c r="EN54" s="13"/>
      <c r="EO54" s="13"/>
      <c r="EP54" s="13"/>
      <c r="EQ54" s="13"/>
      <c r="ER54" s="13"/>
      <c r="ES54" s="13"/>
      <c r="ET54" s="13"/>
      <c r="EU54" s="13"/>
      <c r="EV54" s="13"/>
      <c r="EW54" s="13"/>
      <c r="EX54" s="13"/>
      <c r="EY54" s="13"/>
      <c r="EZ54" s="13"/>
      <c r="FA54" s="13"/>
      <c r="FB54" s="13"/>
      <c r="FC54" s="13"/>
      <c r="FD54" s="13"/>
      <c r="FE54" s="13"/>
      <c r="FF54" s="13"/>
      <c r="FG54" s="13"/>
      <c r="FH54" s="13"/>
      <c r="FI54" s="13"/>
      <c r="FJ54" s="13"/>
      <c r="FK54" s="13"/>
      <c r="FL54" s="13"/>
      <c r="FM54" s="13"/>
      <c r="FN54" s="13"/>
      <c r="FO54" s="13"/>
      <c r="FP54" s="13"/>
      <c r="FQ54" s="13"/>
      <c r="FR54" s="13"/>
      <c r="FS54" s="13"/>
      <c r="FT54" s="13"/>
      <c r="FU54" s="13"/>
      <c r="FV54" s="13"/>
      <c r="FW54" s="13"/>
      <c r="FX54" s="13"/>
      <c r="FY54" s="13"/>
      <c r="FZ54" s="13"/>
      <c r="GA54" s="13"/>
      <c r="GB54" s="13"/>
      <c r="GC54" s="13"/>
      <c r="GD54" s="13"/>
      <c r="GE54" s="13"/>
      <c r="GF54" s="13"/>
      <c r="GG54" s="13"/>
      <c r="GH54" s="13"/>
      <c r="GI54" s="13"/>
      <c r="GJ54" s="13"/>
      <c r="GK54" s="13"/>
      <c r="GL54" s="13"/>
      <c r="GM54" s="13"/>
      <c r="GN54" s="13"/>
      <c r="GO54" s="13"/>
      <c r="GP54" s="13"/>
      <c r="GQ54" s="13"/>
      <c r="GR54" s="13"/>
      <c r="GS54" s="13"/>
      <c r="GT54" s="13"/>
      <c r="GU54" s="13"/>
      <c r="GV54" s="13"/>
      <c r="GW54" s="13"/>
      <c r="GX54" s="13"/>
      <c r="GY54" s="13"/>
      <c r="GZ54" s="13"/>
      <c r="HA54" s="13"/>
      <c r="HB54" s="13"/>
      <c r="HC54" s="13"/>
      <c r="HD54" s="13"/>
      <c r="HE54" s="13"/>
      <c r="HF54" s="13"/>
      <c r="HG54" s="13"/>
      <c r="HH54" s="13"/>
      <c r="HI54" s="13"/>
      <c r="HJ54" s="13"/>
      <c r="HK54" s="13"/>
      <c r="HL54" s="13"/>
      <c r="HM54" s="13"/>
      <c r="HN54" s="13"/>
      <c r="HO54" s="13"/>
      <c r="HP54" s="13"/>
      <c r="HQ54" s="13"/>
      <c r="HR54" s="13"/>
      <c r="HS54" s="13"/>
      <c r="HT54" s="13"/>
      <c r="HU54" s="13"/>
      <c r="HV54" s="13"/>
      <c r="HW54" s="13"/>
      <c r="HX54" s="13"/>
      <c r="HY54" s="13"/>
      <c r="HZ54" s="13"/>
      <c r="IA54" s="13"/>
      <c r="IB54" s="13"/>
      <c r="IC54" s="13"/>
      <c r="ID54" s="13"/>
      <c r="IE54" s="13"/>
      <c r="IF54" s="13"/>
      <c r="IG54" s="13"/>
      <c r="IH54" s="13"/>
      <c r="II54" s="13"/>
      <c r="IJ54" s="13"/>
      <c r="IK54" s="13"/>
      <c r="IL54" s="13"/>
      <c r="IM54" s="13"/>
      <c r="IN54" s="13"/>
      <c r="IO54" s="13"/>
      <c r="IP54" s="13"/>
      <c r="IQ54" s="13"/>
      <c r="IR54" s="13"/>
      <c r="IS54" s="13"/>
      <c r="IT54" s="13"/>
    </row>
    <row r="55" spans="1:254" s="13" customFormat="1" ht="15" customHeight="1" x14ac:dyDescent="0.25">
      <c r="B55" s="80"/>
      <c r="C55" s="80"/>
      <c r="D55" s="80"/>
      <c r="E55" s="81"/>
      <c r="F55" s="81"/>
      <c r="G55" s="81"/>
      <c r="H55" s="81"/>
      <c r="I55" s="81"/>
      <c r="J55" s="81"/>
      <c r="K55" s="81"/>
      <c r="L55" s="81"/>
      <c r="M55" s="81"/>
      <c r="N55" s="81"/>
      <c r="O55" s="81"/>
      <c r="P55" s="81"/>
      <c r="Q55" s="81"/>
      <c r="R55" s="82"/>
      <c r="S55" s="81"/>
      <c r="T55" s="81"/>
      <c r="U55" s="81"/>
      <c r="V55" s="83"/>
      <c r="W55" s="83"/>
      <c r="X55" s="80"/>
      <c r="Y55" s="80"/>
      <c r="Z55" s="83"/>
      <c r="AA55" s="84"/>
      <c r="AB55" s="84"/>
      <c r="AC55" s="83"/>
      <c r="AD55" s="84"/>
      <c r="AE55" s="646"/>
      <c r="AF55" s="80"/>
      <c r="AG55" s="83"/>
      <c r="AH55" s="647"/>
      <c r="AI55" s="647"/>
      <c r="AJ55" s="83"/>
      <c r="AK55" s="84"/>
      <c r="AL55" s="80"/>
      <c r="AM55" s="80"/>
      <c r="AN55" s="83"/>
      <c r="AO55" s="83"/>
      <c r="AP55" s="83"/>
      <c r="AQ55" s="83"/>
      <c r="AR55" s="84"/>
      <c r="AS55" s="80"/>
      <c r="AT55" s="80"/>
      <c r="AU55" s="83"/>
      <c r="AV55" s="84"/>
      <c r="AW55" s="83"/>
      <c r="AX55" s="84"/>
      <c r="AY55" s="80"/>
      <c r="AZ55" s="80"/>
      <c r="BA55" s="83"/>
      <c r="BB55" s="84"/>
      <c r="BC55" s="84"/>
      <c r="BD55" s="83"/>
      <c r="BE55" s="84"/>
      <c r="BF55" s="81"/>
      <c r="BG55" s="83"/>
      <c r="BH55" s="15">
        <f t="shared" si="73"/>
        <v>0</v>
      </c>
      <c r="BI55" s="100"/>
      <c r="BJ55" s="101"/>
      <c r="BK55" s="101"/>
      <c r="BL55" s="101"/>
      <c r="BM55" s="102"/>
      <c r="BN55" s="102"/>
      <c r="BO55" s="102"/>
      <c r="BP55" s="101"/>
      <c r="BQ55" s="101"/>
      <c r="BR55" s="101"/>
      <c r="BS55" s="101"/>
      <c r="BT55" s="101"/>
      <c r="BU55" s="101"/>
      <c r="BV55" s="101"/>
      <c r="BW55" s="101"/>
      <c r="BX55" s="101"/>
      <c r="BY55" s="101"/>
      <c r="BZ55" s="101"/>
      <c r="CA55" s="101"/>
      <c r="CB55" s="103"/>
      <c r="CC55" s="101"/>
      <c r="CD55" s="101"/>
      <c r="CE55" s="103"/>
      <c r="CF55" s="103"/>
      <c r="CG55" s="103"/>
      <c r="CH55" s="103"/>
      <c r="CI55" s="101"/>
      <c r="CJ55" s="101"/>
      <c r="CK55" s="103"/>
      <c r="CL55" s="103"/>
      <c r="CM55" s="103"/>
      <c r="CN55" s="71"/>
      <c r="CO55" s="16"/>
      <c r="CP55" s="16"/>
      <c r="CQ55" s="16"/>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6"/>
      <c r="EA55" s="16"/>
      <c r="EB55" s="16"/>
      <c r="EC55" s="16"/>
      <c r="ED55" s="16"/>
      <c r="EE55" s="16"/>
      <c r="EF55" s="16"/>
      <c r="EG55" s="16"/>
    </row>
    <row r="56" spans="1:254" s="14" customFormat="1" ht="31.5" customHeight="1" x14ac:dyDescent="0.25">
      <c r="A56" s="13"/>
      <c r="B56" s="822" t="s">
        <v>65</v>
      </c>
      <c r="C56" s="2172" t="s">
        <v>1738</v>
      </c>
      <c r="D56" s="2172"/>
      <c r="E56" s="2172"/>
      <c r="F56" s="2172"/>
      <c r="G56" s="2172"/>
      <c r="H56" s="2172"/>
      <c r="I56" s="2172"/>
      <c r="J56" s="2172"/>
      <c r="K56" s="2172"/>
      <c r="L56" s="2172"/>
      <c r="M56" s="2172"/>
      <c r="N56" s="2172"/>
      <c r="O56" s="2172"/>
      <c r="P56" s="2172"/>
      <c r="Q56" s="2172"/>
      <c r="R56" s="2172"/>
      <c r="S56" s="2172"/>
      <c r="T56" s="2172"/>
      <c r="U56" s="2172"/>
      <c r="V56" s="2172"/>
      <c r="W56" s="2172"/>
      <c r="X56" s="2172"/>
      <c r="Y56" s="2172"/>
      <c r="Z56" s="2172"/>
      <c r="AA56" s="2172"/>
      <c r="AB56" s="2172"/>
      <c r="AC56" s="2172"/>
      <c r="AD56" s="2172"/>
      <c r="AE56" s="2172"/>
      <c r="AF56" s="2172"/>
      <c r="AG56" s="2172"/>
      <c r="AH56" s="2172"/>
      <c r="AI56" s="2172"/>
      <c r="AJ56" s="2172"/>
      <c r="AK56" s="2172"/>
      <c r="AL56" s="2172"/>
      <c r="AM56" s="2172"/>
      <c r="AN56" s="2172"/>
      <c r="AO56" s="2172"/>
      <c r="AP56" s="2172"/>
      <c r="AQ56" s="2172"/>
      <c r="AR56" s="2172"/>
      <c r="AS56" s="2172"/>
      <c r="AT56" s="2172"/>
      <c r="AU56" s="2172"/>
      <c r="AV56" s="2172"/>
      <c r="AW56" s="2172"/>
      <c r="AX56" s="2172"/>
      <c r="AY56" s="2172"/>
      <c r="AZ56" s="2172"/>
      <c r="BA56" s="2172"/>
      <c r="BB56" s="2172"/>
      <c r="BC56" s="2172"/>
      <c r="BD56" s="2172"/>
      <c r="BE56" s="2172"/>
      <c r="BF56" s="2172"/>
      <c r="BG56" s="823"/>
      <c r="BH56" s="15">
        <f t="shared" si="73"/>
        <v>0</v>
      </c>
      <c r="BI56" s="100"/>
      <c r="BJ56" s="101"/>
      <c r="BK56" s="101"/>
      <c r="BL56" s="101"/>
      <c r="BM56" s="102"/>
      <c r="BN56" s="102"/>
      <c r="BO56" s="102"/>
      <c r="BP56" s="101"/>
      <c r="BQ56" s="101"/>
      <c r="BR56" s="101"/>
      <c r="BS56" s="101"/>
      <c r="BT56" s="101"/>
      <c r="BU56" s="101"/>
      <c r="BV56" s="101"/>
      <c r="BW56" s="101"/>
      <c r="BX56" s="101"/>
      <c r="BY56" s="101"/>
      <c r="BZ56" s="101"/>
      <c r="CA56" s="101"/>
      <c r="CB56" s="103"/>
      <c r="CC56" s="101"/>
      <c r="CD56" s="101"/>
      <c r="CE56" s="103"/>
      <c r="CF56" s="103"/>
      <c r="CG56" s="103"/>
      <c r="CH56" s="103"/>
      <c r="CI56" s="101"/>
      <c r="CJ56" s="101"/>
      <c r="CK56" s="103"/>
      <c r="CL56" s="103"/>
      <c r="CM56" s="103"/>
      <c r="CN56" s="71"/>
      <c r="CO56" s="16"/>
      <c r="CP56" s="16"/>
      <c r="CQ56" s="16"/>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6"/>
      <c r="EA56" s="16"/>
      <c r="EB56" s="16"/>
      <c r="EC56" s="16"/>
      <c r="ED56" s="16"/>
      <c r="EE56" s="16"/>
      <c r="EF56" s="16"/>
      <c r="EG56" s="16"/>
      <c r="EH56" s="13"/>
      <c r="EI56" s="13"/>
      <c r="EJ56" s="13"/>
      <c r="EK56" s="13"/>
      <c r="EL56" s="13"/>
      <c r="EM56" s="13"/>
      <c r="EN56" s="13"/>
      <c r="EO56" s="13"/>
      <c r="EP56" s="13"/>
      <c r="EQ56" s="13"/>
      <c r="ER56" s="13"/>
      <c r="ES56" s="13"/>
      <c r="ET56" s="13"/>
      <c r="EU56" s="13"/>
      <c r="EV56" s="13"/>
      <c r="EW56" s="13"/>
      <c r="EX56" s="13"/>
      <c r="EY56" s="13"/>
      <c r="EZ56" s="13"/>
      <c r="FA56" s="13"/>
      <c r="FB56" s="13"/>
      <c r="FC56" s="13"/>
      <c r="FD56" s="13"/>
      <c r="FE56" s="13"/>
      <c r="FF56" s="13"/>
      <c r="FG56" s="13"/>
      <c r="FH56" s="13"/>
      <c r="FI56" s="13"/>
      <c r="FJ56" s="13"/>
      <c r="FK56" s="13"/>
      <c r="FL56" s="13"/>
      <c r="FM56" s="13"/>
      <c r="FN56" s="13"/>
      <c r="FO56" s="13"/>
      <c r="FP56" s="13"/>
      <c r="FQ56" s="13"/>
      <c r="FR56" s="13"/>
      <c r="FS56" s="13"/>
      <c r="FT56" s="13"/>
      <c r="FU56" s="13"/>
      <c r="FV56" s="13"/>
      <c r="FW56" s="13"/>
      <c r="FX56" s="13"/>
      <c r="FY56" s="13"/>
      <c r="FZ56" s="13"/>
      <c r="GA56" s="13"/>
      <c r="GB56" s="13"/>
      <c r="GC56" s="13"/>
      <c r="GD56" s="13"/>
      <c r="GE56" s="13"/>
      <c r="GF56" s="13"/>
      <c r="GG56" s="13"/>
      <c r="GH56" s="13"/>
      <c r="GI56" s="13"/>
      <c r="GJ56" s="13"/>
      <c r="GK56" s="13"/>
      <c r="GL56" s="13"/>
      <c r="GM56" s="13"/>
      <c r="GN56" s="13"/>
      <c r="GO56" s="13"/>
      <c r="GP56" s="13"/>
      <c r="GQ56" s="13"/>
      <c r="GR56" s="13"/>
      <c r="GS56" s="13"/>
      <c r="GT56" s="13"/>
      <c r="GU56" s="13"/>
      <c r="GV56" s="13"/>
      <c r="GW56" s="13"/>
      <c r="GX56" s="13"/>
      <c r="GY56" s="13"/>
      <c r="GZ56" s="13"/>
      <c r="HA56" s="13"/>
      <c r="HB56" s="13"/>
      <c r="HC56" s="13"/>
      <c r="HD56" s="13"/>
      <c r="HE56" s="13"/>
      <c r="HF56" s="13"/>
      <c r="HG56" s="13"/>
      <c r="HH56" s="13"/>
      <c r="HI56" s="13"/>
      <c r="HJ56" s="13"/>
      <c r="HK56" s="13"/>
      <c r="HL56" s="13"/>
      <c r="HM56" s="13"/>
      <c r="HN56" s="13"/>
      <c r="HO56" s="13"/>
      <c r="HP56" s="13"/>
      <c r="HQ56" s="13"/>
      <c r="HR56" s="13"/>
      <c r="HS56" s="13"/>
      <c r="HT56" s="13"/>
      <c r="HU56" s="13"/>
      <c r="HV56" s="13"/>
      <c r="HW56" s="13"/>
      <c r="HX56" s="13"/>
      <c r="HY56" s="13"/>
      <c r="HZ56" s="13"/>
      <c r="IA56" s="13"/>
      <c r="IB56" s="13"/>
      <c r="IC56" s="13"/>
      <c r="ID56" s="13"/>
      <c r="IE56" s="13"/>
      <c r="IF56" s="13"/>
      <c r="IG56" s="13"/>
      <c r="IH56" s="13"/>
      <c r="II56" s="13"/>
      <c r="IJ56" s="13"/>
      <c r="IK56" s="13"/>
      <c r="IL56" s="13"/>
      <c r="IM56" s="13"/>
      <c r="IN56" s="13"/>
      <c r="IO56" s="13"/>
      <c r="IP56" s="13"/>
      <c r="IQ56" s="13"/>
      <c r="IR56" s="13"/>
      <c r="IS56" s="13"/>
      <c r="IT56" s="13"/>
    </row>
    <row r="57" spans="1:254" s="14" customFormat="1" ht="15" customHeight="1" x14ac:dyDescent="0.25">
      <c r="A57" s="13"/>
      <c r="B57" s="343" t="s">
        <v>66</v>
      </c>
      <c r="C57" s="209" t="s">
        <v>1747</v>
      </c>
      <c r="D57" s="355" t="str">
        <f>VLOOKUP($C57,$BI$95:$CM$477,2,FALSE)</f>
        <v>KWh</v>
      </c>
      <c r="E57" s="573"/>
      <c r="F57" s="1339"/>
      <c r="G57" s="1339"/>
      <c r="H57" s="1339"/>
      <c r="I57" s="1340"/>
      <c r="J57" s="1340"/>
      <c r="K57" s="1340"/>
      <c r="L57" s="1341"/>
      <c r="M57" s="1341"/>
      <c r="N57" s="1339"/>
      <c r="O57" s="1339"/>
      <c r="P57" s="1339"/>
      <c r="Q57" s="132">
        <f>SUM(E57:P57)</f>
        <v>0</v>
      </c>
      <c r="R57" s="133">
        <f>COUNT(E57:P57)</f>
        <v>0</v>
      </c>
      <c r="S57" s="132">
        <f>IF(R57&gt;1,AVERAGE(E57:P57),0)</f>
        <v>0</v>
      </c>
      <c r="T57" s="132">
        <f>IF(R57&gt;1,STDEV(E57:P57),0)</f>
        <v>0</v>
      </c>
      <c r="U57" s="132">
        <f>IF(R57&gt;1,VLOOKUP($R57,$BI$429:$BJ$441,2,FALSE),0)</f>
        <v>0</v>
      </c>
      <c r="V57" s="1342"/>
      <c r="W57" s="135">
        <f>IF(R57&gt;1,1-((S57-((T57*U57)/(SQRT(R57))))/S57),VLOOKUP($C57,$BI$95:$CS$477,34,FALSE))</f>
        <v>7.5000000000000011E-2</v>
      </c>
      <c r="X57" s="357">
        <f>VLOOKUP($C57,$BI$95:$CM$477,3,FALSE)</f>
        <v>0.11</v>
      </c>
      <c r="Y57" s="345" t="str">
        <f>VLOOKUP($C57,$BI$95:$CM$477,4,FALSE)</f>
        <v>kgCO2 e/KWh</v>
      </c>
      <c r="Z57" s="346">
        <f>IF($Q57&gt;0,VLOOKUP($C57,$BI$95:$CM$477,6,FALSE),0)</f>
        <v>0</v>
      </c>
      <c r="AA57" s="347">
        <f>($Q57*X57)/1000</f>
        <v>0</v>
      </c>
      <c r="AB57" s="359">
        <f>AA57*$BJ$447</f>
        <v>0</v>
      </c>
      <c r="AC57" s="346">
        <f>IF(AA57&gt;0,SQRT(($W57*$W57)+(Z57*Z57)+($V57*$V57)),0)</f>
        <v>0</v>
      </c>
      <c r="AD57" s="347">
        <f>(AB57*AC57)^2</f>
        <v>0</v>
      </c>
      <c r="AE57" s="357">
        <v>0</v>
      </c>
      <c r="AF57" s="345">
        <v>0</v>
      </c>
      <c r="AG57" s="346">
        <v>0</v>
      </c>
      <c r="AH57" s="358">
        <f>($Q57*AE57)/1000</f>
        <v>0</v>
      </c>
      <c r="AI57" s="358">
        <f>AH57*$BJ$448</f>
        <v>0</v>
      </c>
      <c r="AJ57" s="346">
        <f>IF(AH57&gt;0,SQRT(($W57*$W57)+(AG57*AG57)+($V57*$V57)),0)</f>
        <v>0</v>
      </c>
      <c r="AK57" s="347">
        <f>(AI57*AJ57)^2</f>
        <v>0</v>
      </c>
      <c r="AL57" s="357">
        <v>0</v>
      </c>
      <c r="AM57" s="345">
        <v>0</v>
      </c>
      <c r="AN57" s="346">
        <v>0</v>
      </c>
      <c r="AO57" s="358">
        <f>(W57*AL57)/1000</f>
        <v>0</v>
      </c>
      <c r="AP57" s="358">
        <f>AO57*$BJ$449</f>
        <v>0</v>
      </c>
      <c r="AQ57" s="346">
        <f>IF(AO57&gt;0,SQRT(($W57*$W57)+(AN57*AN57)+($V57*$V57)),0)</f>
        <v>0</v>
      </c>
      <c r="AR57" s="347">
        <f>(AP57*AQ57)^2</f>
        <v>0</v>
      </c>
      <c r="AS57" s="344">
        <v>0</v>
      </c>
      <c r="AT57" s="345">
        <v>0</v>
      </c>
      <c r="AU57" s="346">
        <v>0</v>
      </c>
      <c r="AV57" s="358">
        <v>0</v>
      </c>
      <c r="AW57" s="346">
        <v>0</v>
      </c>
      <c r="AX57" s="347">
        <f>(AV57*AW57)^2</f>
        <v>0</v>
      </c>
      <c r="AY57" s="344">
        <v>0</v>
      </c>
      <c r="AZ57" s="345">
        <v>0</v>
      </c>
      <c r="BA57" s="346">
        <v>0</v>
      </c>
      <c r="BB57" s="358">
        <f>($Q57*AY57)/1000</f>
        <v>0</v>
      </c>
      <c r="BC57" s="358">
        <f>BB57*$BJ$450</f>
        <v>0</v>
      </c>
      <c r="BD57" s="346">
        <v>0</v>
      </c>
      <c r="BE57" s="347">
        <f>(BC57*BD57)^2</f>
        <v>0</v>
      </c>
      <c r="BF57" s="348">
        <f>AB57+AI57+AP57+AV57+BC57</f>
        <v>0</v>
      </c>
      <c r="BG57" s="339">
        <f>IF(BF57&gt;0,SQRT(AD57+AK57+AR57+AX57+BE57)/BF57,0)</f>
        <v>0</v>
      </c>
      <c r="BH57" s="15">
        <f t="shared" si="73"/>
        <v>0</v>
      </c>
      <c r="BI57" s="100"/>
      <c r="BJ57" s="101"/>
      <c r="BK57" s="101"/>
      <c r="BL57" s="101"/>
      <c r="BM57" s="102"/>
      <c r="BN57" s="102"/>
      <c r="BO57" s="102"/>
      <c r="BP57" s="101"/>
      <c r="BQ57" s="101"/>
      <c r="BR57" s="101"/>
      <c r="BS57" s="101"/>
      <c r="BT57" s="101"/>
      <c r="BU57" s="101"/>
      <c r="BV57" s="101"/>
      <c r="BW57" s="101"/>
      <c r="BX57" s="101"/>
      <c r="BY57" s="101"/>
      <c r="BZ57" s="101"/>
      <c r="CA57" s="101"/>
      <c r="CB57" s="103"/>
      <c r="CC57" s="101"/>
      <c r="CD57" s="101"/>
      <c r="CE57" s="103"/>
      <c r="CF57" s="103"/>
      <c r="CG57" s="103"/>
      <c r="CH57" s="103"/>
      <c r="CI57" s="101"/>
      <c r="CJ57" s="101"/>
      <c r="CK57" s="103"/>
      <c r="CL57" s="103"/>
      <c r="CM57" s="103"/>
      <c r="CN57" s="71"/>
      <c r="CO57" s="16"/>
      <c r="CP57" s="16"/>
      <c r="CQ57" s="16"/>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6"/>
      <c r="EA57" s="16"/>
      <c r="EB57" s="16"/>
      <c r="EC57" s="16"/>
      <c r="ED57" s="16"/>
      <c r="EE57" s="16"/>
      <c r="EF57" s="16"/>
      <c r="EG57" s="16"/>
      <c r="EH57" s="13"/>
      <c r="EI57" s="13"/>
      <c r="EJ57" s="13"/>
      <c r="EK57" s="13"/>
      <c r="EL57" s="13"/>
      <c r="EM57" s="13"/>
      <c r="EN57" s="13"/>
      <c r="EO57" s="13"/>
      <c r="EP57" s="13"/>
      <c r="EQ57" s="13"/>
      <c r="ER57" s="13"/>
      <c r="ES57" s="13"/>
      <c r="ET57" s="13"/>
      <c r="EU57" s="13"/>
      <c r="EV57" s="13"/>
      <c r="EW57" s="13"/>
      <c r="EX57" s="13"/>
      <c r="EY57" s="13"/>
      <c r="EZ57" s="13"/>
      <c r="FA57" s="13"/>
      <c r="FB57" s="13"/>
      <c r="FC57" s="13"/>
      <c r="FD57" s="13"/>
      <c r="FE57" s="13"/>
      <c r="FF57" s="13"/>
      <c r="FG57" s="13"/>
      <c r="FH57" s="13"/>
      <c r="FI57" s="13"/>
      <c r="FJ57" s="13"/>
      <c r="FK57" s="13"/>
      <c r="FL57" s="13"/>
      <c r="FM57" s="13"/>
      <c r="FN57" s="13"/>
      <c r="FO57" s="13"/>
      <c r="FP57" s="13"/>
      <c r="FQ57" s="13"/>
      <c r="FR57" s="13"/>
      <c r="FS57" s="13"/>
      <c r="FT57" s="13"/>
      <c r="FU57" s="13"/>
      <c r="FV57" s="13"/>
      <c r="FW57" s="13"/>
      <c r="FX57" s="13"/>
      <c r="FY57" s="13"/>
      <c r="FZ57" s="13"/>
      <c r="GA57" s="13"/>
      <c r="GB57" s="13"/>
      <c r="GC57" s="13"/>
      <c r="GD57" s="13"/>
      <c r="GE57" s="13"/>
      <c r="GF57" s="13"/>
      <c r="GG57" s="13"/>
      <c r="GH57" s="13"/>
      <c r="GI57" s="13"/>
      <c r="GJ57" s="13"/>
      <c r="GK57" s="13"/>
      <c r="GL57" s="13"/>
      <c r="GM57" s="13"/>
      <c r="GN57" s="13"/>
      <c r="GO57" s="13"/>
      <c r="GP57" s="13"/>
      <c r="GQ57" s="13"/>
      <c r="GR57" s="13"/>
      <c r="GS57" s="13"/>
      <c r="GT57" s="13"/>
      <c r="GU57" s="13"/>
      <c r="GV57" s="13"/>
      <c r="GW57" s="13"/>
      <c r="GX57" s="13"/>
      <c r="GY57" s="13"/>
      <c r="GZ57" s="13"/>
      <c r="HA57" s="13"/>
      <c r="HB57" s="13"/>
      <c r="HC57" s="13"/>
      <c r="HD57" s="13"/>
      <c r="HE57" s="13"/>
      <c r="HF57" s="13"/>
      <c r="HG57" s="13"/>
      <c r="HH57" s="13"/>
      <c r="HI57" s="13"/>
      <c r="HJ57" s="13"/>
      <c r="HK57" s="13"/>
      <c r="HL57" s="13"/>
      <c r="HM57" s="13"/>
      <c r="HN57" s="13"/>
      <c r="HO57" s="13"/>
      <c r="HP57" s="13"/>
      <c r="HQ57" s="13"/>
      <c r="HR57" s="13"/>
      <c r="HS57" s="13"/>
      <c r="HT57" s="13"/>
      <c r="HU57" s="13"/>
      <c r="HV57" s="13"/>
      <c r="HW57" s="13"/>
      <c r="HX57" s="13"/>
      <c r="HY57" s="13"/>
      <c r="HZ57" s="13"/>
      <c r="IA57" s="13"/>
      <c r="IB57" s="13"/>
      <c r="IC57" s="13"/>
      <c r="ID57" s="13"/>
      <c r="IE57" s="13"/>
      <c r="IF57" s="13"/>
      <c r="IG57" s="13"/>
      <c r="IH57" s="13"/>
      <c r="II57" s="13"/>
      <c r="IJ57" s="13"/>
      <c r="IK57" s="13"/>
      <c r="IL57" s="13"/>
      <c r="IM57" s="13"/>
      <c r="IN57" s="13"/>
      <c r="IO57" s="13"/>
      <c r="IP57" s="13"/>
      <c r="IQ57" s="13"/>
      <c r="IR57" s="13"/>
      <c r="IS57" s="13"/>
      <c r="IT57" s="13"/>
    </row>
    <row r="58" spans="1:254" s="14" customFormat="1" ht="31.5" customHeight="1" x14ac:dyDescent="0.25">
      <c r="A58" s="13"/>
      <c r="B58" s="778"/>
      <c r="C58" s="769"/>
      <c r="D58" s="769"/>
      <c r="E58" s="769"/>
      <c r="F58" s="769"/>
      <c r="G58" s="769"/>
      <c r="H58" s="769"/>
      <c r="I58" s="769"/>
      <c r="J58" s="769"/>
      <c r="K58" s="769"/>
      <c r="L58" s="769"/>
      <c r="M58" s="769"/>
      <c r="N58" s="769"/>
      <c r="O58" s="769"/>
      <c r="P58" s="769"/>
      <c r="Q58" s="769"/>
      <c r="R58" s="769"/>
      <c r="S58" s="769"/>
      <c r="T58" s="769"/>
      <c r="U58" s="769"/>
      <c r="V58" s="769"/>
      <c r="W58" s="769"/>
      <c r="X58" s="769"/>
      <c r="Y58" s="769"/>
      <c r="Z58" s="769"/>
      <c r="AA58" s="769"/>
      <c r="AB58" s="779">
        <f>AB57</f>
        <v>0</v>
      </c>
      <c r="AC58" s="780">
        <f>AC57</f>
        <v>0</v>
      </c>
      <c r="AD58" s="779">
        <f>AD57</f>
        <v>0</v>
      </c>
      <c r="AE58" s="781"/>
      <c r="AF58" s="781"/>
      <c r="AG58" s="781"/>
      <c r="AH58" s="781"/>
      <c r="AI58" s="779">
        <f>AI57</f>
        <v>0</v>
      </c>
      <c r="AJ58" s="780">
        <f>AJ57</f>
        <v>0</v>
      </c>
      <c r="AK58" s="782">
        <f>AK57</f>
        <v>0</v>
      </c>
      <c r="AL58" s="781"/>
      <c r="AM58" s="781"/>
      <c r="AN58" s="781"/>
      <c r="AO58" s="781"/>
      <c r="AP58" s="779">
        <f>AP57</f>
        <v>0</v>
      </c>
      <c r="AQ58" s="780">
        <f>AQ57</f>
        <v>0</v>
      </c>
      <c r="AR58" s="782">
        <f>AR57</f>
        <v>0</v>
      </c>
      <c r="AS58" s="781"/>
      <c r="AT58" s="781"/>
      <c r="AU58" s="781"/>
      <c r="AV58" s="779">
        <f>AV57</f>
        <v>0</v>
      </c>
      <c r="AW58" s="780">
        <f>AW57</f>
        <v>0</v>
      </c>
      <c r="AX58" s="782">
        <f>AX57</f>
        <v>0</v>
      </c>
      <c r="AY58" s="781"/>
      <c r="AZ58" s="781"/>
      <c r="BA58" s="780"/>
      <c r="BB58" s="779"/>
      <c r="BC58" s="779">
        <f>BC57</f>
        <v>0</v>
      </c>
      <c r="BD58" s="780">
        <f>BD57</f>
        <v>0</v>
      </c>
      <c r="BE58" s="779">
        <f>BE57</f>
        <v>0</v>
      </c>
      <c r="BF58" s="783">
        <f>SUM(BF57)</f>
        <v>0</v>
      </c>
      <c r="BG58" s="777">
        <f>IF(BF58&gt;0,(SQRT(BH57))/BF58,0)</f>
        <v>0</v>
      </c>
      <c r="BH58" s="15">
        <f t="shared" si="73"/>
        <v>0</v>
      </c>
      <c r="BI58" s="100"/>
      <c r="BJ58" s="101"/>
      <c r="BK58" s="101"/>
      <c r="BL58" s="101"/>
      <c r="BM58" s="102"/>
      <c r="BN58" s="102"/>
      <c r="BO58" s="102"/>
      <c r="BP58" s="101"/>
      <c r="BQ58" s="101"/>
      <c r="BR58" s="101"/>
      <c r="BS58" s="101"/>
      <c r="BT58" s="101"/>
      <c r="BU58" s="101"/>
      <c r="BV58" s="101"/>
      <c r="BW58" s="101"/>
      <c r="BX58" s="101"/>
      <c r="BY58" s="101"/>
      <c r="BZ58" s="101"/>
      <c r="CA58" s="101"/>
      <c r="CB58" s="103"/>
      <c r="CC58" s="101"/>
      <c r="CD58" s="101"/>
      <c r="CE58" s="103"/>
      <c r="CF58" s="103"/>
      <c r="CG58" s="103"/>
      <c r="CH58" s="103"/>
      <c r="CI58" s="101"/>
      <c r="CJ58" s="101"/>
      <c r="CK58" s="103"/>
      <c r="CL58" s="103"/>
      <c r="CM58" s="103"/>
      <c r="CN58" s="71"/>
      <c r="CO58" s="16"/>
      <c r="CP58" s="16"/>
      <c r="CQ58" s="16"/>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6"/>
      <c r="EA58" s="16"/>
      <c r="EB58" s="16"/>
      <c r="EC58" s="16"/>
      <c r="ED58" s="16"/>
      <c r="EE58" s="16"/>
      <c r="EF58" s="16"/>
      <c r="EG58" s="16"/>
      <c r="EH58" s="13"/>
      <c r="EI58" s="13"/>
      <c r="EJ58" s="13"/>
      <c r="EK58" s="13"/>
      <c r="EL58" s="13"/>
      <c r="EM58" s="13"/>
      <c r="EN58" s="13"/>
      <c r="EO58" s="13"/>
      <c r="EP58" s="13"/>
      <c r="EQ58" s="13"/>
      <c r="ER58" s="13"/>
      <c r="ES58" s="13"/>
      <c r="ET58" s="13"/>
      <c r="EU58" s="13"/>
      <c r="EV58" s="13"/>
      <c r="EW58" s="13"/>
      <c r="EX58" s="13"/>
      <c r="EY58" s="13"/>
      <c r="EZ58" s="13"/>
      <c r="FA58" s="13"/>
      <c r="FB58" s="13"/>
      <c r="FC58" s="13"/>
      <c r="FD58" s="13"/>
      <c r="FE58" s="13"/>
      <c r="FF58" s="13"/>
      <c r="FG58" s="13"/>
      <c r="FH58" s="13"/>
      <c r="FI58" s="13"/>
      <c r="FJ58" s="13"/>
      <c r="FK58" s="13"/>
      <c r="FL58" s="13"/>
      <c r="FM58" s="13"/>
      <c r="FN58" s="13"/>
      <c r="FO58" s="13"/>
      <c r="FP58" s="13"/>
      <c r="FQ58" s="13"/>
      <c r="FR58" s="13"/>
      <c r="FS58" s="13"/>
      <c r="FT58" s="13"/>
      <c r="FU58" s="13"/>
      <c r="FV58" s="13"/>
      <c r="FW58" s="13"/>
      <c r="FX58" s="13"/>
      <c r="FY58" s="13"/>
      <c r="FZ58" s="13"/>
      <c r="GA58" s="13"/>
      <c r="GB58" s="13"/>
      <c r="GC58" s="13"/>
      <c r="GD58" s="13"/>
      <c r="GE58" s="13"/>
      <c r="GF58" s="13"/>
      <c r="GG58" s="13"/>
      <c r="GH58" s="13"/>
      <c r="GI58" s="13"/>
      <c r="GJ58" s="13"/>
      <c r="GK58" s="13"/>
      <c r="GL58" s="13"/>
      <c r="GM58" s="13"/>
      <c r="GN58" s="13"/>
      <c r="GO58" s="13"/>
      <c r="GP58" s="13"/>
      <c r="GQ58" s="13"/>
      <c r="GR58" s="13"/>
      <c r="GS58" s="13"/>
      <c r="GT58" s="13"/>
      <c r="GU58" s="13"/>
      <c r="GV58" s="13"/>
      <c r="GW58" s="13"/>
      <c r="GX58" s="13"/>
      <c r="GY58" s="13"/>
      <c r="GZ58" s="13"/>
      <c r="HA58" s="13"/>
      <c r="HB58" s="13"/>
      <c r="HC58" s="13"/>
      <c r="HD58" s="13"/>
      <c r="HE58" s="13"/>
      <c r="HF58" s="13"/>
      <c r="HG58" s="13"/>
      <c r="HH58" s="13"/>
      <c r="HI58" s="13"/>
      <c r="HJ58" s="13"/>
      <c r="HK58" s="13"/>
      <c r="HL58" s="13"/>
      <c r="HM58" s="13"/>
      <c r="HN58" s="13"/>
      <c r="HO58" s="13"/>
      <c r="HP58" s="13"/>
      <c r="HQ58" s="13"/>
      <c r="HR58" s="13"/>
      <c r="HS58" s="13"/>
      <c r="HT58" s="13"/>
      <c r="HU58" s="13"/>
      <c r="HV58" s="13"/>
      <c r="HW58" s="13"/>
      <c r="HX58" s="13"/>
      <c r="HY58" s="13"/>
      <c r="HZ58" s="13"/>
      <c r="IA58" s="13"/>
      <c r="IB58" s="13"/>
      <c r="IC58" s="13"/>
      <c r="ID58" s="13"/>
      <c r="IE58" s="13"/>
      <c r="IF58" s="13"/>
      <c r="IG58" s="13"/>
      <c r="IH58" s="13"/>
      <c r="II58" s="13"/>
      <c r="IJ58" s="13"/>
      <c r="IK58" s="13"/>
      <c r="IL58" s="13"/>
      <c r="IM58" s="13"/>
      <c r="IN58" s="13"/>
      <c r="IO58" s="13"/>
      <c r="IP58" s="13"/>
      <c r="IQ58" s="13"/>
      <c r="IR58" s="13"/>
      <c r="IS58" s="13"/>
      <c r="IT58" s="13"/>
    </row>
    <row r="59" spans="1:254" s="13" customFormat="1" x14ac:dyDescent="0.25">
      <c r="B59" s="1012"/>
      <c r="C59" s="1012"/>
      <c r="D59" s="1012"/>
      <c r="E59" s="748"/>
      <c r="F59" s="748"/>
      <c r="G59" s="748"/>
      <c r="H59" s="748"/>
      <c r="I59" s="748"/>
      <c r="J59" s="748"/>
      <c r="K59" s="748"/>
      <c r="L59" s="748"/>
      <c r="M59" s="748"/>
      <c r="N59" s="748"/>
      <c r="O59" s="748"/>
      <c r="P59" s="748"/>
      <c r="Q59" s="748"/>
      <c r="R59" s="749"/>
      <c r="S59" s="748"/>
      <c r="T59" s="748"/>
      <c r="U59" s="748"/>
      <c r="V59" s="750"/>
      <c r="W59" s="750"/>
      <c r="X59" s="1012"/>
      <c r="Y59" s="1012"/>
      <c r="Z59" s="750"/>
      <c r="AA59" s="751"/>
      <c r="AB59" s="751"/>
      <c r="AC59" s="750"/>
      <c r="AD59" s="751"/>
      <c r="AE59" s="752"/>
      <c r="AF59" s="1012"/>
      <c r="AG59" s="750"/>
      <c r="AH59" s="753"/>
      <c r="AI59" s="753"/>
      <c r="AJ59" s="750"/>
      <c r="AK59" s="751"/>
      <c r="AL59" s="1012"/>
      <c r="AM59" s="1012"/>
      <c r="AN59" s="750"/>
      <c r="AO59" s="750"/>
      <c r="AP59" s="750"/>
      <c r="AQ59" s="750"/>
      <c r="AR59" s="751"/>
      <c r="AS59" s="1012"/>
      <c r="AT59" s="1012"/>
      <c r="AU59" s="750"/>
      <c r="AV59" s="751"/>
      <c r="AW59" s="750"/>
      <c r="AX59" s="751"/>
      <c r="AY59" s="1012"/>
      <c r="AZ59" s="1012"/>
      <c r="BA59" s="750"/>
      <c r="BB59" s="751"/>
      <c r="BC59" s="751"/>
      <c r="BD59" s="750"/>
      <c r="BE59" s="751"/>
      <c r="BF59" s="748"/>
      <c r="BG59" s="750"/>
      <c r="BH59" s="15">
        <f t="shared" si="73"/>
        <v>0</v>
      </c>
      <c r="BI59" s="100"/>
      <c r="BJ59" s="101"/>
      <c r="BK59" s="101"/>
      <c r="BL59" s="101"/>
      <c r="BM59" s="102"/>
      <c r="BN59" s="102"/>
      <c r="BO59" s="102"/>
      <c r="BP59" s="101"/>
      <c r="BQ59" s="101"/>
      <c r="BR59" s="101"/>
      <c r="BS59" s="101"/>
      <c r="BT59" s="101"/>
      <c r="BU59" s="101"/>
      <c r="BV59" s="101"/>
      <c r="BW59" s="101"/>
      <c r="BX59" s="101"/>
      <c r="BY59" s="101"/>
      <c r="BZ59" s="101"/>
      <c r="CA59" s="101"/>
      <c r="CB59" s="103"/>
      <c r="CC59" s="101"/>
      <c r="CD59" s="101"/>
      <c r="CE59" s="103"/>
      <c r="CF59" s="103"/>
      <c r="CG59" s="103"/>
      <c r="CH59" s="103"/>
      <c r="CI59" s="101"/>
      <c r="CJ59" s="101"/>
      <c r="CK59" s="103"/>
      <c r="CL59" s="103"/>
      <c r="CM59" s="103"/>
      <c r="CN59" s="71"/>
      <c r="CO59" s="16"/>
      <c r="CP59" s="16"/>
      <c r="CQ59" s="16"/>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6"/>
      <c r="EA59" s="16"/>
      <c r="EB59" s="16"/>
      <c r="EC59" s="16"/>
      <c r="ED59" s="16"/>
      <c r="EE59" s="16"/>
      <c r="EF59" s="16"/>
      <c r="EG59" s="16"/>
    </row>
    <row r="60" spans="1:254" s="14" customFormat="1" ht="30.75" customHeight="1" thickBot="1" x14ac:dyDescent="0.3">
      <c r="A60" s="13"/>
      <c r="B60" s="784" t="s">
        <v>655</v>
      </c>
      <c r="C60" s="785"/>
      <c r="D60" s="785"/>
      <c r="E60" s="785"/>
      <c r="F60" s="785"/>
      <c r="G60" s="785"/>
      <c r="H60" s="785"/>
      <c r="I60" s="785"/>
      <c r="J60" s="785"/>
      <c r="K60" s="785"/>
      <c r="L60" s="785"/>
      <c r="M60" s="785"/>
      <c r="N60" s="785"/>
      <c r="O60" s="785"/>
      <c r="P60" s="785"/>
      <c r="Q60" s="785"/>
      <c r="R60" s="785"/>
      <c r="S60" s="785"/>
      <c r="T60" s="785"/>
      <c r="U60" s="785"/>
      <c r="V60" s="785"/>
      <c r="W60" s="785"/>
      <c r="X60" s="785"/>
      <c r="Y60" s="785"/>
      <c r="Z60" s="785"/>
      <c r="AA60" s="785"/>
      <c r="AB60" s="786">
        <f>+AB54+AB58</f>
        <v>92233.257346619968</v>
      </c>
      <c r="AC60" s="787" t="e">
        <f>IF(AB60&gt;0,SQRT(AD54+AD58+#REF!)/AB60,0)</f>
        <v>#REF!</v>
      </c>
      <c r="AD60" s="786" t="e">
        <f>(AB60*AC60)^2</f>
        <v>#REF!</v>
      </c>
      <c r="AE60" s="785"/>
      <c r="AF60" s="785"/>
      <c r="AG60" s="785"/>
      <c r="AH60" s="785"/>
      <c r="AI60" s="786">
        <f>+AI54+AI58</f>
        <v>40.316183701293397</v>
      </c>
      <c r="AJ60" s="787" t="e">
        <f>IF(AI60&gt;0,SQRT(AK54+AK58+#REF!)/AI60,0)</f>
        <v>#REF!</v>
      </c>
      <c r="AK60" s="786" t="e">
        <f>(AI60*AJ60)^2</f>
        <v>#REF!</v>
      </c>
      <c r="AL60" s="785"/>
      <c r="AM60" s="785"/>
      <c r="AN60" s="785"/>
      <c r="AO60" s="785"/>
      <c r="AP60" s="786">
        <f>+AP54+AP58</f>
        <v>258.88244545473219</v>
      </c>
      <c r="AQ60" s="787" t="e">
        <f>IF(AP60&gt;0,SQRT(AR54+AR58+#REF!)/AP60,0)</f>
        <v>#REF!</v>
      </c>
      <c r="AR60" s="786" t="e">
        <f>(AP60*AQ60)^2</f>
        <v>#REF!</v>
      </c>
      <c r="AS60" s="785"/>
      <c r="AT60" s="785"/>
      <c r="AU60" s="785"/>
      <c r="AV60" s="786">
        <f>+AV54+AV58</f>
        <v>1355250</v>
      </c>
      <c r="AW60" s="787" t="e">
        <f>IF(AV60&gt;0,SQRT(AX54+AX58+#REF!)/AV60,0)</f>
        <v>#REF!</v>
      </c>
      <c r="AX60" s="786" t="e">
        <f>(AV60*AW60)^2</f>
        <v>#REF!</v>
      </c>
      <c r="AY60" s="785"/>
      <c r="AZ60" s="785"/>
      <c r="BA60" s="785"/>
      <c r="BB60" s="788"/>
      <c r="BC60" s="786">
        <f>+BC54+BC58</f>
        <v>0</v>
      </c>
      <c r="BD60" s="787">
        <f>IF(BC60&gt;0,SQRT(BE54+BE58+#REF!)/BC60,0)</f>
        <v>0</v>
      </c>
      <c r="BE60" s="786">
        <f>(BC60*BD60)^2</f>
        <v>0</v>
      </c>
      <c r="BF60" s="789">
        <f>+BF54+BF58</f>
        <v>1447782.4559757761</v>
      </c>
      <c r="BG60" s="790">
        <f>IF(BF60&gt;0,SQRT(BH54+BH58)/BF60,0)</f>
        <v>0.52618761000751357</v>
      </c>
      <c r="BH60" s="15">
        <f>(BF60*BG60)^2</f>
        <v>580347147999.56067</v>
      </c>
      <c r="BI60" s="100"/>
      <c r="BJ60" s="101"/>
      <c r="BK60" s="101"/>
      <c r="BL60" s="101"/>
      <c r="BM60" s="102"/>
      <c r="BN60" s="102"/>
      <c r="BO60" s="102"/>
      <c r="BP60" s="101"/>
      <c r="BQ60" s="101"/>
      <c r="BR60" s="101"/>
      <c r="BS60" s="101"/>
      <c r="BT60" s="101"/>
      <c r="BU60" s="101"/>
      <c r="BV60" s="101"/>
      <c r="BW60" s="101"/>
      <c r="BX60" s="101"/>
      <c r="BY60" s="101"/>
      <c r="BZ60" s="101"/>
      <c r="CA60" s="101"/>
      <c r="CB60" s="103"/>
      <c r="CC60" s="101"/>
      <c r="CD60" s="101"/>
      <c r="CE60" s="103"/>
      <c r="CF60" s="103"/>
      <c r="CG60" s="103"/>
      <c r="CH60" s="103"/>
      <c r="CI60" s="101"/>
      <c r="CJ60" s="101"/>
      <c r="CK60" s="103"/>
      <c r="CL60" s="103"/>
      <c r="CM60" s="103"/>
      <c r="CN60" s="71"/>
      <c r="CO60" s="16"/>
      <c r="CP60" s="16"/>
      <c r="CQ60" s="16"/>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6"/>
      <c r="EA60" s="16"/>
      <c r="EB60" s="16"/>
      <c r="EC60" s="16"/>
      <c r="ED60" s="16"/>
      <c r="EE60" s="16"/>
      <c r="EF60" s="16"/>
      <c r="EG60" s="16"/>
      <c r="EH60" s="13"/>
      <c r="EI60" s="13"/>
      <c r="EJ60" s="13"/>
      <c r="EK60" s="13"/>
      <c r="EL60" s="13"/>
      <c r="EM60" s="13"/>
      <c r="EN60" s="13"/>
      <c r="EO60" s="13"/>
      <c r="EP60" s="13"/>
      <c r="EQ60" s="13"/>
      <c r="ER60" s="13"/>
      <c r="ES60" s="13"/>
      <c r="ET60" s="13"/>
      <c r="EU60" s="13"/>
      <c r="EV60" s="13"/>
      <c r="EW60" s="13"/>
      <c r="EX60" s="13"/>
      <c r="EY60" s="13"/>
      <c r="EZ60" s="13"/>
      <c r="FA60" s="13"/>
      <c r="FB60" s="13"/>
      <c r="FC60" s="13"/>
      <c r="FD60" s="13"/>
      <c r="FE60" s="13"/>
      <c r="FF60" s="13"/>
      <c r="FG60" s="13"/>
      <c r="FH60" s="13"/>
      <c r="FI60" s="13"/>
      <c r="FJ60" s="13"/>
      <c r="FK60" s="13"/>
      <c r="FL60" s="13"/>
      <c r="FM60" s="13"/>
      <c r="FN60" s="13"/>
      <c r="FO60" s="13"/>
      <c r="FP60" s="13"/>
      <c r="FQ60" s="13"/>
      <c r="FR60" s="13"/>
      <c r="FS60" s="13"/>
      <c r="FT60" s="13"/>
      <c r="FU60" s="13"/>
      <c r="FV60" s="13"/>
      <c r="FW60" s="13"/>
      <c r="FX60" s="13"/>
      <c r="FY60" s="13"/>
      <c r="FZ60" s="13"/>
      <c r="GA60" s="13"/>
      <c r="GB60" s="13"/>
      <c r="GC60" s="13"/>
      <c r="GD60" s="13"/>
      <c r="GE60" s="13"/>
      <c r="GF60" s="13"/>
      <c r="GG60" s="13"/>
      <c r="GH60" s="13"/>
      <c r="GI60" s="13"/>
      <c r="GJ60" s="13"/>
      <c r="GK60" s="13"/>
      <c r="GL60" s="13"/>
      <c r="GM60" s="13"/>
      <c r="GN60" s="13"/>
      <c r="GO60" s="13"/>
      <c r="GP60" s="13"/>
      <c r="GQ60" s="13"/>
      <c r="GR60" s="13"/>
      <c r="GS60" s="13"/>
      <c r="GT60" s="13"/>
      <c r="GU60" s="13"/>
      <c r="GV60" s="13"/>
      <c r="GW60" s="13"/>
      <c r="GX60" s="13"/>
      <c r="GY60" s="13"/>
      <c r="GZ60" s="13"/>
      <c r="HA60" s="13"/>
      <c r="HB60" s="13"/>
      <c r="HC60" s="13"/>
      <c r="HD60" s="13"/>
      <c r="HE60" s="13"/>
      <c r="HF60" s="13"/>
      <c r="HG60" s="13"/>
      <c r="HH60" s="13"/>
      <c r="HI60" s="13"/>
      <c r="HJ60" s="13"/>
      <c r="HK60" s="13"/>
      <c r="HL60" s="13"/>
      <c r="HM60" s="13"/>
      <c r="HN60" s="13"/>
      <c r="HO60" s="13"/>
      <c r="HP60" s="13"/>
      <c r="HQ60" s="13"/>
      <c r="HR60" s="13"/>
      <c r="HS60" s="13"/>
      <c r="HT60" s="13"/>
      <c r="HU60" s="13"/>
      <c r="HV60" s="13"/>
      <c r="HW60" s="13"/>
      <c r="HX60" s="13"/>
      <c r="HY60" s="13"/>
      <c r="HZ60" s="13"/>
      <c r="IA60" s="13"/>
      <c r="IB60" s="13"/>
      <c r="IC60" s="13"/>
      <c r="ID60" s="13"/>
      <c r="IE60" s="13"/>
      <c r="IF60" s="13"/>
      <c r="IG60" s="13"/>
      <c r="IH60" s="13"/>
      <c r="II60" s="13"/>
      <c r="IJ60" s="13"/>
      <c r="IK60" s="13"/>
      <c r="IL60" s="13"/>
      <c r="IM60" s="13"/>
      <c r="IN60" s="13"/>
      <c r="IO60" s="13"/>
      <c r="IP60" s="13"/>
      <c r="IQ60" s="13"/>
      <c r="IR60" s="13"/>
      <c r="IS60" s="13"/>
      <c r="IT60" s="13"/>
    </row>
    <row r="61" spans="1:254" s="13" customFormat="1" x14ac:dyDescent="0.25">
      <c r="E61" s="653"/>
      <c r="F61" s="653"/>
      <c r="G61" s="653"/>
      <c r="H61" s="653"/>
      <c r="I61" s="653"/>
      <c r="J61" s="653"/>
      <c r="K61" s="653"/>
      <c r="L61" s="653"/>
      <c r="M61" s="653"/>
      <c r="N61" s="653"/>
      <c r="O61" s="653"/>
      <c r="P61" s="653"/>
      <c r="Q61" s="653"/>
      <c r="R61" s="654"/>
      <c r="S61" s="653"/>
      <c r="T61" s="653"/>
      <c r="U61" s="653"/>
      <c r="V61" s="631"/>
      <c r="W61" s="631"/>
      <c r="Z61" s="631"/>
      <c r="AA61" s="632"/>
      <c r="AB61" s="632"/>
      <c r="AC61" s="631"/>
      <c r="AD61" s="632"/>
      <c r="AE61" s="633"/>
      <c r="AG61" s="631"/>
      <c r="AH61" s="634"/>
      <c r="AI61" s="634"/>
      <c r="AJ61" s="631"/>
      <c r="AK61" s="632"/>
      <c r="AN61" s="631"/>
      <c r="AO61" s="631"/>
      <c r="AP61" s="631"/>
      <c r="AQ61" s="631"/>
      <c r="AR61" s="632"/>
      <c r="AU61" s="631"/>
      <c r="AV61" s="632"/>
      <c r="AW61" s="631"/>
      <c r="AX61" s="632"/>
      <c r="BA61" s="631"/>
      <c r="BB61" s="632"/>
      <c r="BC61" s="632"/>
      <c r="BD61" s="631"/>
      <c r="BE61" s="632"/>
      <c r="BF61" s="653"/>
      <c r="BG61" s="631"/>
      <c r="BH61" s="15"/>
      <c r="BI61" s="100"/>
      <c r="BJ61" s="101"/>
      <c r="BK61" s="101"/>
      <c r="BL61" s="101"/>
      <c r="BM61" s="102"/>
      <c r="BN61" s="102"/>
      <c r="BO61" s="102"/>
      <c r="BP61" s="101"/>
      <c r="BQ61" s="101"/>
      <c r="BR61" s="101"/>
      <c r="BS61" s="101"/>
      <c r="BT61" s="101"/>
      <c r="BU61" s="101"/>
      <c r="BV61" s="101"/>
      <c r="BW61" s="101"/>
      <c r="BX61" s="101"/>
      <c r="BY61" s="101"/>
      <c r="BZ61" s="101"/>
      <c r="CA61" s="101"/>
      <c r="CB61" s="103"/>
      <c r="CC61" s="101"/>
      <c r="CD61" s="101"/>
      <c r="CE61" s="103"/>
      <c r="CF61" s="103"/>
      <c r="CG61" s="103"/>
      <c r="CH61" s="103"/>
      <c r="CI61" s="101"/>
      <c r="CJ61" s="101"/>
      <c r="CK61" s="103"/>
      <c r="CL61" s="103"/>
      <c r="CM61" s="103"/>
      <c r="CN61" s="71"/>
      <c r="CO61" s="16"/>
      <c r="CP61" s="16"/>
      <c r="CQ61" s="16"/>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6"/>
      <c r="EA61" s="16"/>
      <c r="EB61" s="16"/>
      <c r="EC61" s="16"/>
      <c r="ED61" s="16"/>
      <c r="EE61" s="16"/>
      <c r="EF61" s="16"/>
      <c r="EG61" s="16"/>
    </row>
    <row r="62" spans="1:254" s="14" customFormat="1" hidden="1" x14ac:dyDescent="0.25">
      <c r="A62" s="13"/>
      <c r="E62" s="59"/>
      <c r="F62" s="59"/>
      <c r="G62" s="59"/>
      <c r="H62" s="59"/>
      <c r="I62" s="59"/>
      <c r="J62" s="59"/>
      <c r="K62" s="59"/>
      <c r="L62" s="59"/>
      <c r="M62" s="59"/>
      <c r="N62" s="59"/>
      <c r="O62" s="59"/>
      <c r="P62" s="59"/>
      <c r="Q62" s="59"/>
      <c r="R62" s="60"/>
      <c r="S62" s="59"/>
      <c r="T62" s="59"/>
      <c r="U62" s="59"/>
      <c r="V62" s="61"/>
      <c r="W62" s="61"/>
      <c r="Z62" s="61"/>
      <c r="AA62" s="62"/>
      <c r="AB62" s="62"/>
      <c r="AC62" s="61"/>
      <c r="AD62" s="62"/>
      <c r="AE62" s="63"/>
      <c r="AF62" s="13"/>
      <c r="AG62" s="631"/>
      <c r="AH62" s="634"/>
      <c r="AI62" s="634"/>
      <c r="AJ62" s="631"/>
      <c r="AK62" s="632"/>
      <c r="AL62" s="13"/>
      <c r="AM62" s="13"/>
      <c r="AN62" s="631"/>
      <c r="AO62" s="631"/>
      <c r="AP62" s="631"/>
      <c r="AQ62" s="631"/>
      <c r="AR62" s="632"/>
      <c r="AS62" s="13"/>
      <c r="AT62" s="13"/>
      <c r="AU62" s="631"/>
      <c r="AV62" s="632"/>
      <c r="AW62" s="631"/>
      <c r="AX62" s="632"/>
      <c r="AY62" s="13"/>
      <c r="AZ62" s="13"/>
      <c r="BA62" s="631"/>
      <c r="BB62" s="632"/>
      <c r="BC62" s="632"/>
      <c r="BD62" s="631"/>
      <c r="BE62" s="632"/>
      <c r="BF62" s="653"/>
      <c r="BG62" s="631"/>
      <c r="BH62" s="15"/>
      <c r="BI62" s="100"/>
      <c r="BJ62" s="101"/>
      <c r="BK62" s="101"/>
      <c r="BL62" s="101"/>
      <c r="BM62" s="102"/>
      <c r="BN62" s="102"/>
      <c r="BO62" s="102"/>
      <c r="BP62" s="101"/>
      <c r="BQ62" s="101"/>
      <c r="BR62" s="101"/>
      <c r="BS62" s="101"/>
      <c r="BT62" s="101"/>
      <c r="BU62" s="101"/>
      <c r="BV62" s="101"/>
      <c r="BW62" s="101"/>
      <c r="BX62" s="101"/>
      <c r="BY62" s="101"/>
      <c r="BZ62" s="101"/>
      <c r="CA62" s="101"/>
      <c r="CB62" s="103"/>
      <c r="CC62" s="101"/>
      <c r="CD62" s="101"/>
      <c r="CE62" s="103"/>
      <c r="CF62" s="103"/>
      <c r="CG62" s="103"/>
      <c r="CH62" s="103"/>
      <c r="CI62" s="101"/>
      <c r="CJ62" s="101"/>
      <c r="CK62" s="103"/>
      <c r="CL62" s="103"/>
      <c r="CM62" s="103"/>
      <c r="CN62" s="71"/>
      <c r="CO62" s="16"/>
      <c r="CP62" s="16"/>
      <c r="CQ62" s="16"/>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6"/>
      <c r="EA62" s="16"/>
      <c r="EB62" s="16"/>
      <c r="EC62" s="16"/>
      <c r="ED62" s="16"/>
      <c r="EE62" s="16"/>
      <c r="EF62" s="16"/>
      <c r="EG62" s="16"/>
      <c r="EH62" s="13"/>
      <c r="EI62" s="13"/>
      <c r="EJ62" s="13"/>
      <c r="EK62" s="13"/>
      <c r="EL62" s="13"/>
      <c r="EM62" s="13"/>
      <c r="EN62" s="13"/>
      <c r="EO62" s="13"/>
      <c r="EP62" s="13"/>
      <c r="EQ62" s="13"/>
      <c r="ER62" s="13"/>
      <c r="ES62" s="13"/>
      <c r="ET62" s="13"/>
      <c r="EU62" s="13"/>
      <c r="EV62" s="13"/>
      <c r="EW62" s="13"/>
      <c r="EX62" s="13"/>
      <c r="EY62" s="13"/>
      <c r="EZ62" s="13"/>
      <c r="FA62" s="13"/>
      <c r="FB62" s="13"/>
      <c r="FC62" s="13"/>
      <c r="FD62" s="13"/>
      <c r="FE62" s="13"/>
      <c r="FF62" s="13"/>
      <c r="FG62" s="13"/>
      <c r="FH62" s="13"/>
      <c r="FI62" s="13"/>
      <c r="FJ62" s="13"/>
      <c r="FK62" s="13"/>
      <c r="FL62" s="13"/>
      <c r="FM62" s="13"/>
      <c r="FN62" s="13"/>
      <c r="FO62" s="13"/>
      <c r="FP62" s="13"/>
      <c r="FQ62" s="13"/>
      <c r="FR62" s="13"/>
      <c r="FS62" s="13"/>
      <c r="FT62" s="13"/>
      <c r="FU62" s="13"/>
      <c r="FV62" s="13"/>
      <c r="FW62" s="13"/>
      <c r="FX62" s="13"/>
      <c r="FY62" s="13"/>
      <c r="FZ62" s="13"/>
      <c r="GA62" s="13"/>
      <c r="GB62" s="13"/>
      <c r="GC62" s="13"/>
      <c r="GD62" s="13"/>
      <c r="GE62" s="13"/>
      <c r="GF62" s="13"/>
      <c r="GG62" s="13"/>
      <c r="GH62" s="13"/>
      <c r="GI62" s="13"/>
      <c r="GJ62" s="13"/>
      <c r="GK62" s="13"/>
      <c r="GL62" s="13"/>
      <c r="GM62" s="13"/>
      <c r="GN62" s="13"/>
      <c r="GO62" s="13"/>
      <c r="GP62" s="13"/>
      <c r="GQ62" s="13"/>
      <c r="GR62" s="13"/>
      <c r="GS62" s="13"/>
      <c r="GT62" s="13"/>
      <c r="GU62" s="13"/>
      <c r="GV62" s="13"/>
      <c r="GW62" s="13"/>
      <c r="GX62" s="13"/>
      <c r="GY62" s="13"/>
      <c r="GZ62" s="13"/>
      <c r="HA62" s="13"/>
      <c r="HB62" s="13"/>
      <c r="HC62" s="13"/>
      <c r="HD62" s="13"/>
      <c r="HE62" s="13"/>
      <c r="HF62" s="13"/>
      <c r="HG62" s="13"/>
      <c r="HH62" s="13"/>
      <c r="HI62" s="13"/>
      <c r="HJ62" s="13"/>
      <c r="HK62" s="13"/>
      <c r="HL62" s="13"/>
      <c r="HM62" s="13"/>
      <c r="HN62" s="13"/>
      <c r="HO62" s="13"/>
      <c r="HP62" s="13"/>
      <c r="HQ62" s="13"/>
      <c r="HR62" s="13"/>
      <c r="HS62" s="13"/>
      <c r="HT62" s="13"/>
      <c r="HU62" s="13"/>
      <c r="HV62" s="13"/>
      <c r="HW62" s="13"/>
      <c r="HX62" s="13"/>
      <c r="HY62" s="13"/>
      <c r="HZ62" s="13"/>
      <c r="IA62" s="13"/>
      <c r="IB62" s="13"/>
      <c r="IC62" s="13"/>
      <c r="ID62" s="13"/>
      <c r="IE62" s="13"/>
      <c r="IF62" s="13"/>
      <c r="IG62" s="13"/>
      <c r="IH62" s="13"/>
      <c r="II62" s="13"/>
      <c r="IJ62" s="13"/>
      <c r="IK62" s="13"/>
      <c r="IL62" s="13"/>
      <c r="IM62" s="13"/>
      <c r="IN62" s="13"/>
      <c r="IO62" s="13"/>
      <c r="IP62" s="13"/>
      <c r="IQ62" s="13"/>
      <c r="IR62" s="13"/>
      <c r="IS62" s="13"/>
      <c r="IT62" s="13"/>
    </row>
    <row r="63" spans="1:254" s="14" customFormat="1" hidden="1" x14ac:dyDescent="0.25">
      <c r="A63" s="13"/>
      <c r="E63" s="59"/>
      <c r="F63" s="59"/>
      <c r="G63" s="59"/>
      <c r="H63" s="59"/>
      <c r="I63" s="59"/>
      <c r="J63" s="59"/>
      <c r="K63" s="59"/>
      <c r="L63" s="59"/>
      <c r="M63" s="59"/>
      <c r="N63" s="59"/>
      <c r="O63" s="59"/>
      <c r="P63" s="59"/>
      <c r="Q63" s="59"/>
      <c r="R63" s="60"/>
      <c r="S63" s="59"/>
      <c r="T63" s="59"/>
      <c r="U63" s="59"/>
      <c r="V63" s="61"/>
      <c r="W63" s="61"/>
      <c r="Z63" s="61"/>
      <c r="AA63" s="62"/>
      <c r="AB63" s="62"/>
      <c r="AC63" s="61"/>
      <c r="AD63" s="62"/>
      <c r="AE63" s="63"/>
      <c r="AF63" s="13"/>
      <c r="AG63" s="631"/>
      <c r="AH63" s="634"/>
      <c r="AI63" s="634"/>
      <c r="AJ63" s="631"/>
      <c r="AK63" s="632"/>
      <c r="AL63" s="13"/>
      <c r="AM63" s="13"/>
      <c r="AN63" s="631"/>
      <c r="AO63" s="631"/>
      <c r="AP63" s="631"/>
      <c r="AQ63" s="631"/>
      <c r="AR63" s="632"/>
      <c r="AS63" s="13"/>
      <c r="AT63" s="13"/>
      <c r="AU63" s="631"/>
      <c r="AV63" s="632"/>
      <c r="AW63" s="631"/>
      <c r="AX63" s="632"/>
      <c r="AY63" s="13"/>
      <c r="AZ63" s="13"/>
      <c r="BA63" s="631"/>
      <c r="BB63" s="632"/>
      <c r="BC63" s="632"/>
      <c r="BD63" s="631"/>
      <c r="BE63" s="632"/>
      <c r="BF63" s="653"/>
      <c r="BG63" s="631"/>
      <c r="BH63" s="15"/>
      <c r="BI63" s="100"/>
      <c r="BJ63" s="101"/>
      <c r="BK63" s="101"/>
      <c r="BL63" s="101"/>
      <c r="BM63" s="102"/>
      <c r="BN63" s="102"/>
      <c r="BO63" s="102"/>
      <c r="BP63" s="101"/>
      <c r="BQ63" s="101"/>
      <c r="BR63" s="101"/>
      <c r="BS63" s="101"/>
      <c r="BT63" s="101"/>
      <c r="BU63" s="101"/>
      <c r="BV63" s="101"/>
      <c r="BW63" s="101"/>
      <c r="BX63" s="101"/>
      <c r="BY63" s="101"/>
      <c r="BZ63" s="101"/>
      <c r="CA63" s="101"/>
      <c r="CB63" s="103"/>
      <c r="CC63" s="101"/>
      <c r="CD63" s="101"/>
      <c r="CE63" s="103"/>
      <c r="CF63" s="103"/>
      <c r="CG63" s="103"/>
      <c r="CH63" s="103"/>
      <c r="CI63" s="101"/>
      <c r="CJ63" s="101"/>
      <c r="CK63" s="103"/>
      <c r="CL63" s="103"/>
      <c r="CM63" s="103"/>
      <c r="CN63" s="71"/>
      <c r="CO63" s="16"/>
      <c r="CP63" s="16"/>
      <c r="CQ63" s="16"/>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6"/>
      <c r="EA63" s="16"/>
      <c r="EB63" s="16"/>
      <c r="EC63" s="16"/>
      <c r="ED63" s="16"/>
      <c r="EE63" s="16"/>
      <c r="EF63" s="16"/>
      <c r="EG63" s="16"/>
      <c r="EH63" s="13"/>
      <c r="EI63" s="13"/>
      <c r="EJ63" s="13"/>
      <c r="EK63" s="13"/>
      <c r="EL63" s="13"/>
      <c r="EM63" s="13"/>
      <c r="EN63" s="13"/>
      <c r="EO63" s="13"/>
      <c r="EP63" s="13"/>
      <c r="EQ63" s="13"/>
      <c r="ER63" s="13"/>
      <c r="ES63" s="13"/>
      <c r="ET63" s="13"/>
      <c r="EU63" s="13"/>
      <c r="EV63" s="13"/>
      <c r="EW63" s="13"/>
      <c r="EX63" s="13"/>
      <c r="EY63" s="13"/>
      <c r="EZ63" s="13"/>
      <c r="FA63" s="13"/>
      <c r="FB63" s="13"/>
      <c r="FC63" s="13"/>
      <c r="FD63" s="13"/>
      <c r="FE63" s="13"/>
      <c r="FF63" s="13"/>
      <c r="FG63" s="13"/>
      <c r="FH63" s="13"/>
      <c r="FI63" s="13"/>
      <c r="FJ63" s="13"/>
      <c r="FK63" s="13"/>
      <c r="FL63" s="13"/>
      <c r="FM63" s="13"/>
      <c r="FN63" s="13"/>
      <c r="FO63" s="13"/>
      <c r="FP63" s="13"/>
      <c r="FQ63" s="13"/>
      <c r="FR63" s="13"/>
      <c r="FS63" s="13"/>
      <c r="FT63" s="13"/>
      <c r="FU63" s="13"/>
      <c r="FV63" s="13"/>
      <c r="FW63" s="13"/>
      <c r="FX63" s="13"/>
      <c r="FY63" s="13"/>
      <c r="FZ63" s="13"/>
      <c r="GA63" s="13"/>
      <c r="GB63" s="13"/>
      <c r="GC63" s="13"/>
      <c r="GD63" s="13"/>
      <c r="GE63" s="13"/>
      <c r="GF63" s="13"/>
      <c r="GG63" s="13"/>
      <c r="GH63" s="13"/>
      <c r="GI63" s="13"/>
      <c r="GJ63" s="13"/>
      <c r="GK63" s="13"/>
      <c r="GL63" s="13"/>
      <c r="GM63" s="13"/>
      <c r="GN63" s="13"/>
      <c r="GO63" s="13"/>
      <c r="GP63" s="13"/>
      <c r="GQ63" s="13"/>
      <c r="GR63" s="13"/>
      <c r="GS63" s="13"/>
      <c r="GT63" s="13"/>
      <c r="GU63" s="13"/>
      <c r="GV63" s="13"/>
      <c r="GW63" s="13"/>
      <c r="GX63" s="13"/>
      <c r="GY63" s="13"/>
      <c r="GZ63" s="13"/>
      <c r="HA63" s="13"/>
      <c r="HB63" s="13"/>
      <c r="HC63" s="13"/>
      <c r="HD63" s="13"/>
      <c r="HE63" s="13"/>
      <c r="HF63" s="13"/>
      <c r="HG63" s="13"/>
      <c r="HH63" s="13"/>
      <c r="HI63" s="13"/>
      <c r="HJ63" s="13"/>
      <c r="HK63" s="13"/>
      <c r="HL63" s="13"/>
      <c r="HM63" s="13"/>
      <c r="HN63" s="13"/>
      <c r="HO63" s="13"/>
      <c r="HP63" s="13"/>
      <c r="HQ63" s="13"/>
      <c r="HR63" s="13"/>
      <c r="HS63" s="13"/>
      <c r="HT63" s="13"/>
      <c r="HU63" s="13"/>
      <c r="HV63" s="13"/>
      <c r="HW63" s="13"/>
      <c r="HX63" s="13"/>
      <c r="HY63" s="13"/>
      <c r="HZ63" s="13"/>
      <c r="IA63" s="13"/>
      <c r="IB63" s="13"/>
      <c r="IC63" s="13"/>
      <c r="ID63" s="13"/>
      <c r="IE63" s="13"/>
      <c r="IF63" s="13"/>
      <c r="IG63" s="13"/>
      <c r="IH63" s="13"/>
      <c r="II63" s="13"/>
      <c r="IJ63" s="13"/>
      <c r="IK63" s="13"/>
      <c r="IL63" s="13"/>
      <c r="IM63" s="13"/>
      <c r="IN63" s="13"/>
      <c r="IO63" s="13"/>
      <c r="IP63" s="13"/>
      <c r="IQ63" s="13"/>
      <c r="IR63" s="13"/>
      <c r="IS63" s="13"/>
      <c r="IT63" s="13"/>
    </row>
    <row r="64" spans="1:254" s="14" customFormat="1" hidden="1" x14ac:dyDescent="0.25">
      <c r="A64" s="13"/>
      <c r="E64" s="59"/>
      <c r="F64" s="59"/>
      <c r="G64" s="59"/>
      <c r="H64" s="59"/>
      <c r="I64" s="59"/>
      <c r="J64" s="59"/>
      <c r="K64" s="59"/>
      <c r="L64" s="59"/>
      <c r="M64" s="59"/>
      <c r="N64" s="59"/>
      <c r="O64" s="59"/>
      <c r="P64" s="59"/>
      <c r="Q64" s="59"/>
      <c r="R64" s="60"/>
      <c r="S64" s="59"/>
      <c r="T64" s="59"/>
      <c r="U64" s="59"/>
      <c r="V64" s="61"/>
      <c r="W64" s="61"/>
      <c r="Z64" s="61"/>
      <c r="AA64" s="62"/>
      <c r="AB64" s="62"/>
      <c r="AC64" s="61"/>
      <c r="AD64" s="62"/>
      <c r="AE64" s="63"/>
      <c r="AF64" s="13"/>
      <c r="AG64" s="631"/>
      <c r="AH64" s="634"/>
      <c r="AI64" s="634"/>
      <c r="AJ64" s="631"/>
      <c r="AK64" s="632"/>
      <c r="AL64" s="13"/>
      <c r="AM64" s="13"/>
      <c r="AN64" s="631"/>
      <c r="AO64" s="631"/>
      <c r="AP64" s="631"/>
      <c r="AQ64" s="631"/>
      <c r="AR64" s="632"/>
      <c r="AS64" s="13"/>
      <c r="AT64" s="13"/>
      <c r="AU64" s="631"/>
      <c r="AV64" s="632"/>
      <c r="AW64" s="631"/>
      <c r="AX64" s="632"/>
      <c r="AY64" s="13"/>
      <c r="AZ64" s="13"/>
      <c r="BA64" s="631"/>
      <c r="BB64" s="632"/>
      <c r="BC64" s="101"/>
      <c r="BD64" s="101"/>
      <c r="BE64" s="101"/>
      <c r="BF64" s="101"/>
      <c r="BG64" s="101"/>
      <c r="BH64" s="101"/>
      <c r="BI64" s="100"/>
      <c r="BJ64" s="101"/>
      <c r="BK64" s="101"/>
      <c r="BL64" s="101"/>
      <c r="BM64" s="102"/>
      <c r="BN64" s="102"/>
      <c r="BO64" s="102"/>
      <c r="BP64" s="101"/>
      <c r="BQ64" s="101"/>
      <c r="BR64" s="101"/>
      <c r="BS64" s="101"/>
      <c r="BT64" s="101"/>
      <c r="BU64" s="101"/>
      <c r="BV64" s="101"/>
      <c r="BW64" s="101"/>
      <c r="BX64" s="101"/>
      <c r="BY64" s="101"/>
      <c r="BZ64" s="101"/>
      <c r="CA64" s="101"/>
      <c r="CB64" s="103"/>
      <c r="CC64" s="101"/>
      <c r="CD64" s="101"/>
      <c r="CE64" s="103"/>
      <c r="CF64" s="103"/>
      <c r="CG64" s="103"/>
      <c r="CH64" s="103"/>
      <c r="CI64" s="101"/>
      <c r="CJ64" s="101"/>
      <c r="CK64" s="103"/>
      <c r="CL64" s="103"/>
      <c r="CM64" s="103"/>
      <c r="CN64" s="71"/>
      <c r="CO64" s="16"/>
      <c r="CP64" s="16"/>
      <c r="CQ64" s="16"/>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6"/>
      <c r="EA64" s="16"/>
      <c r="EB64" s="16"/>
      <c r="EC64" s="16"/>
      <c r="ED64" s="16"/>
      <c r="EE64" s="16"/>
      <c r="EF64" s="16"/>
      <c r="EG64" s="16"/>
      <c r="EH64" s="13"/>
      <c r="EI64" s="13"/>
      <c r="EJ64" s="13"/>
      <c r="EK64" s="13"/>
      <c r="EL64" s="13"/>
      <c r="EM64" s="13"/>
      <c r="EN64" s="13"/>
      <c r="EO64" s="13"/>
      <c r="EP64" s="13"/>
      <c r="EQ64" s="13"/>
      <c r="ER64" s="13"/>
      <c r="ES64" s="13"/>
      <c r="ET64" s="13"/>
      <c r="EU64" s="13"/>
      <c r="EV64" s="13"/>
      <c r="EW64" s="13"/>
      <c r="EX64" s="13"/>
      <c r="EY64" s="13"/>
      <c r="EZ64" s="13"/>
      <c r="FA64" s="13"/>
      <c r="FB64" s="13"/>
      <c r="FC64" s="13"/>
      <c r="FD64" s="13"/>
      <c r="FE64" s="13"/>
      <c r="FF64" s="13"/>
      <c r="FG64" s="13"/>
      <c r="FH64" s="13"/>
      <c r="FI64" s="13"/>
      <c r="FJ64" s="13"/>
      <c r="FK64" s="13"/>
      <c r="FL64" s="13"/>
      <c r="FM64" s="13"/>
      <c r="FN64" s="13"/>
      <c r="FO64" s="13"/>
      <c r="FP64" s="13"/>
      <c r="FQ64" s="13"/>
      <c r="FR64" s="13"/>
      <c r="FS64" s="13"/>
      <c r="FT64" s="13"/>
      <c r="FU64" s="13"/>
      <c r="FV64" s="13"/>
      <c r="FW64" s="13"/>
      <c r="FX64" s="13"/>
      <c r="FY64" s="13"/>
      <c r="FZ64" s="13"/>
      <c r="GA64" s="13"/>
      <c r="GB64" s="13"/>
      <c r="GC64" s="13"/>
      <c r="GD64" s="13"/>
      <c r="GE64" s="13"/>
      <c r="GF64" s="13"/>
      <c r="GG64" s="13"/>
      <c r="GH64" s="13"/>
      <c r="GI64" s="13"/>
      <c r="GJ64" s="13"/>
      <c r="GK64" s="13"/>
      <c r="GL64" s="13"/>
      <c r="GM64" s="13"/>
      <c r="GN64" s="13"/>
      <c r="GO64" s="13"/>
      <c r="GP64" s="13"/>
      <c r="GQ64" s="13"/>
      <c r="GR64" s="13"/>
      <c r="GS64" s="13"/>
      <c r="GT64" s="13"/>
      <c r="GU64" s="13"/>
      <c r="GV64" s="13"/>
      <c r="GW64" s="13"/>
      <c r="GX64" s="13"/>
      <c r="GY64" s="13"/>
      <c r="GZ64" s="13"/>
      <c r="HA64" s="13"/>
      <c r="HB64" s="13"/>
      <c r="HC64" s="13"/>
      <c r="HD64" s="13"/>
      <c r="HE64" s="13"/>
      <c r="HF64" s="13"/>
      <c r="HG64" s="13"/>
      <c r="HH64" s="13"/>
      <c r="HI64" s="13"/>
      <c r="HJ64" s="13"/>
      <c r="HK64" s="13"/>
      <c r="HL64" s="13"/>
      <c r="HM64" s="13"/>
      <c r="HN64" s="13"/>
      <c r="HO64" s="13"/>
      <c r="HP64" s="13"/>
      <c r="HQ64" s="13"/>
      <c r="HR64" s="13"/>
      <c r="HS64" s="13"/>
      <c r="HT64" s="13"/>
      <c r="HU64" s="13"/>
      <c r="HV64" s="13"/>
      <c r="HW64" s="13"/>
      <c r="HX64" s="13"/>
      <c r="HY64" s="13"/>
      <c r="HZ64" s="13"/>
      <c r="IA64" s="13"/>
      <c r="IB64" s="13"/>
      <c r="IC64" s="13"/>
      <c r="ID64" s="13"/>
      <c r="IE64" s="13"/>
      <c r="IF64" s="13"/>
      <c r="IG64" s="13"/>
      <c r="IH64" s="13"/>
      <c r="II64" s="13"/>
      <c r="IJ64" s="13"/>
      <c r="IK64" s="13"/>
      <c r="IL64" s="13"/>
      <c r="IM64" s="13"/>
      <c r="IN64" s="13"/>
      <c r="IO64" s="13"/>
      <c r="IP64" s="13"/>
      <c r="IQ64" s="13"/>
      <c r="IR64" s="13"/>
      <c r="IS64" s="13"/>
      <c r="IT64" s="13"/>
    </row>
    <row r="65" spans="1:254" s="14" customFormat="1" ht="15.75" hidden="1" thickBot="1" x14ac:dyDescent="0.3">
      <c r="A65" s="13"/>
      <c r="E65" s="59"/>
      <c r="F65" s="59"/>
      <c r="G65" s="59"/>
      <c r="H65" s="59"/>
      <c r="I65" s="59"/>
      <c r="J65" s="59"/>
      <c r="K65" s="59"/>
      <c r="L65" s="59"/>
      <c r="M65" s="59"/>
      <c r="N65" s="59"/>
      <c r="O65" s="59"/>
      <c r="P65" s="59"/>
      <c r="Q65" s="59"/>
      <c r="R65" s="60"/>
      <c r="S65" s="59"/>
      <c r="T65" s="59"/>
      <c r="U65" s="59"/>
      <c r="V65" s="61"/>
      <c r="W65" s="61"/>
      <c r="Z65" s="61"/>
      <c r="AA65" s="62"/>
      <c r="AB65" s="62"/>
      <c r="AC65" s="61"/>
      <c r="AD65" s="62"/>
      <c r="AE65" s="63"/>
      <c r="AF65" s="13"/>
      <c r="AG65" s="631"/>
      <c r="AH65" s="634"/>
      <c r="AI65" s="634"/>
      <c r="AJ65" s="631"/>
      <c r="AK65" s="632"/>
      <c r="AL65" s="13"/>
      <c r="AM65" s="13"/>
      <c r="AN65" s="631"/>
      <c r="AO65" s="631"/>
      <c r="AP65" s="631"/>
      <c r="AQ65" s="631"/>
      <c r="AR65" s="632"/>
      <c r="AS65" s="13"/>
      <c r="AT65" s="13"/>
      <c r="AU65" s="631"/>
      <c r="AV65" s="632"/>
      <c r="AW65" s="631"/>
      <c r="AX65" s="632"/>
      <c r="AY65" s="13"/>
      <c r="AZ65" s="13"/>
      <c r="BA65" s="631"/>
      <c r="BB65" s="632"/>
      <c r="BC65" s="101"/>
      <c r="BD65" s="101"/>
      <c r="BE65" s="101"/>
      <c r="BF65" s="101"/>
      <c r="BG65" s="101"/>
      <c r="BH65" s="101"/>
      <c r="BI65" s="100"/>
      <c r="BJ65" s="101"/>
      <c r="BK65" s="101"/>
      <c r="BL65" s="101"/>
      <c r="BM65" s="102"/>
      <c r="BN65" s="102"/>
      <c r="BO65" s="102"/>
      <c r="BP65" s="101"/>
      <c r="BQ65" s="101"/>
      <c r="BR65" s="101"/>
      <c r="BS65" s="101"/>
      <c r="BT65" s="101"/>
      <c r="BU65" s="101"/>
      <c r="BV65" s="101"/>
      <c r="BW65" s="101"/>
      <c r="BX65" s="101"/>
      <c r="BY65" s="101"/>
      <c r="BZ65" s="101"/>
      <c r="CA65" s="101"/>
      <c r="CB65" s="103"/>
      <c r="CC65" s="101"/>
      <c r="CD65" s="101"/>
      <c r="CE65" s="103"/>
      <c r="CF65" s="103"/>
      <c r="CG65" s="103"/>
      <c r="CH65" s="103"/>
      <c r="CI65" s="101"/>
      <c r="CJ65" s="101"/>
      <c r="CK65" s="103"/>
      <c r="CL65" s="103"/>
      <c r="CM65" s="103"/>
      <c r="CN65" s="71"/>
      <c r="CO65" s="16"/>
      <c r="CP65" s="16"/>
      <c r="CQ65" s="16"/>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6"/>
      <c r="EA65" s="16"/>
      <c r="EB65" s="16"/>
      <c r="EC65" s="16"/>
      <c r="ED65" s="16"/>
      <c r="EE65" s="16"/>
      <c r="EF65" s="16"/>
      <c r="EG65" s="16"/>
      <c r="EH65" s="13"/>
      <c r="EI65" s="13"/>
      <c r="EJ65" s="13"/>
      <c r="EK65" s="13"/>
      <c r="EL65" s="13"/>
      <c r="EM65" s="13"/>
      <c r="EN65" s="13"/>
      <c r="EO65" s="13"/>
      <c r="EP65" s="13"/>
      <c r="EQ65" s="13"/>
      <c r="ER65" s="13"/>
      <c r="ES65" s="13"/>
      <c r="ET65" s="13"/>
      <c r="EU65" s="13"/>
      <c r="EV65" s="13"/>
      <c r="EW65" s="13"/>
      <c r="EX65" s="13"/>
      <c r="EY65" s="13"/>
      <c r="EZ65" s="13"/>
      <c r="FA65" s="13"/>
      <c r="FB65" s="13"/>
      <c r="FC65" s="13"/>
      <c r="FD65" s="13"/>
      <c r="FE65" s="13"/>
      <c r="FF65" s="13"/>
      <c r="FG65" s="13"/>
      <c r="FH65" s="13"/>
      <c r="FI65" s="13"/>
      <c r="FJ65" s="13"/>
      <c r="FK65" s="13"/>
      <c r="FL65" s="13"/>
      <c r="FM65" s="13"/>
      <c r="FN65" s="13"/>
      <c r="FO65" s="13"/>
      <c r="FP65" s="13"/>
      <c r="FQ65" s="13"/>
      <c r="FR65" s="13"/>
      <c r="FS65" s="13"/>
      <c r="FT65" s="13"/>
      <c r="FU65" s="13"/>
      <c r="FV65" s="13"/>
      <c r="FW65" s="13"/>
      <c r="FX65" s="13"/>
      <c r="FY65" s="13"/>
      <c r="FZ65" s="13"/>
      <c r="GA65" s="13"/>
      <c r="GB65" s="13"/>
      <c r="GC65" s="13"/>
      <c r="GD65" s="13"/>
      <c r="GE65" s="13"/>
      <c r="GF65" s="13"/>
      <c r="GG65" s="13"/>
      <c r="GH65" s="13"/>
      <c r="GI65" s="13"/>
      <c r="GJ65" s="13"/>
      <c r="GK65" s="13"/>
      <c r="GL65" s="13"/>
      <c r="GM65" s="13"/>
      <c r="GN65" s="13"/>
      <c r="GO65" s="13"/>
      <c r="GP65" s="13"/>
      <c r="GQ65" s="13"/>
      <c r="GR65" s="13"/>
      <c r="GS65" s="13"/>
      <c r="GT65" s="13"/>
      <c r="GU65" s="13"/>
      <c r="GV65" s="13"/>
      <c r="GW65" s="13"/>
      <c r="GX65" s="13"/>
      <c r="GY65" s="13"/>
      <c r="GZ65" s="13"/>
      <c r="HA65" s="13"/>
      <c r="HB65" s="13"/>
      <c r="HC65" s="13"/>
      <c r="HD65" s="13"/>
      <c r="HE65" s="13"/>
      <c r="HF65" s="13"/>
      <c r="HG65" s="13"/>
      <c r="HH65" s="13"/>
      <c r="HI65" s="13"/>
      <c r="HJ65" s="13"/>
      <c r="HK65" s="13"/>
      <c r="HL65" s="13"/>
      <c r="HM65" s="13"/>
      <c r="HN65" s="13"/>
      <c r="HO65" s="13"/>
      <c r="HP65" s="13"/>
      <c r="HQ65" s="13"/>
      <c r="HR65" s="13"/>
      <c r="HS65" s="13"/>
      <c r="HT65" s="13"/>
      <c r="HU65" s="13"/>
      <c r="HV65" s="13"/>
      <c r="HW65" s="13"/>
      <c r="HX65" s="13"/>
      <c r="HY65" s="13"/>
      <c r="HZ65" s="13"/>
      <c r="IA65" s="13"/>
      <c r="IB65" s="13"/>
      <c r="IC65" s="13"/>
      <c r="ID65" s="13"/>
      <c r="IE65" s="13"/>
      <c r="IF65" s="13"/>
      <c r="IG65" s="13"/>
      <c r="IH65" s="13"/>
      <c r="II65" s="13"/>
      <c r="IJ65" s="13"/>
      <c r="IK65" s="13"/>
      <c r="IL65" s="13"/>
      <c r="IM65" s="13"/>
      <c r="IN65" s="13"/>
      <c r="IO65" s="13"/>
      <c r="IP65" s="13"/>
      <c r="IQ65" s="13"/>
      <c r="IR65" s="13"/>
      <c r="IS65" s="13"/>
      <c r="IT65" s="13"/>
    </row>
    <row r="66" spans="1:254" s="51" customFormat="1" ht="63" x14ac:dyDescent="0.25">
      <c r="A66" s="13"/>
      <c r="B66" s="824" t="s">
        <v>305</v>
      </c>
      <c r="C66" s="2164" t="s">
        <v>1739</v>
      </c>
      <c r="D66" s="2165"/>
      <c r="E66" s="2165"/>
      <c r="F66" s="2165"/>
      <c r="G66" s="2165"/>
      <c r="H66" s="2165"/>
      <c r="I66" s="2165"/>
      <c r="J66" s="2165"/>
      <c r="K66" s="2165"/>
      <c r="L66" s="2165"/>
      <c r="M66" s="2165"/>
      <c r="N66" s="2165"/>
      <c r="O66" s="2165"/>
      <c r="P66" s="2165"/>
      <c r="Q66" s="2165"/>
      <c r="R66" s="2165"/>
      <c r="S66" s="2165"/>
      <c r="T66" s="2165"/>
      <c r="U66" s="2165"/>
      <c r="V66" s="2165"/>
      <c r="W66" s="2165"/>
      <c r="X66" s="2165"/>
      <c r="Y66" s="2165"/>
      <c r="Z66" s="2165"/>
      <c r="AA66" s="2165"/>
      <c r="AB66" s="2165"/>
      <c r="AC66" s="2165"/>
      <c r="AD66" s="2165"/>
      <c r="AE66" s="2166"/>
      <c r="AF66" s="100"/>
      <c r="AG66" s="15"/>
      <c r="AH66" s="100"/>
      <c r="AI66" s="101"/>
      <c r="AJ66" s="101"/>
      <c r="AK66" s="101"/>
      <c r="AL66" s="102"/>
      <c r="AM66" s="102"/>
      <c r="AN66" s="102"/>
      <c r="AO66" s="101"/>
      <c r="AP66" s="101"/>
      <c r="AQ66" s="101"/>
      <c r="AR66" s="101"/>
      <c r="AS66" s="101"/>
      <c r="AT66" s="101"/>
      <c r="AU66" s="101"/>
      <c r="AV66" s="101"/>
      <c r="AW66" s="101"/>
      <c r="AX66" s="101"/>
      <c r="AY66" s="101"/>
      <c r="AZ66" s="101"/>
      <c r="BA66" s="103"/>
      <c r="BB66" s="101"/>
      <c r="BC66" s="101"/>
      <c r="BD66" s="101"/>
      <c r="BE66" s="101"/>
      <c r="BF66" s="101"/>
      <c r="BG66" s="101"/>
      <c r="BH66" s="101"/>
      <c r="BI66" s="101"/>
      <c r="BJ66" s="103"/>
      <c r="BK66" s="103"/>
      <c r="BL66" s="103"/>
      <c r="BM66" s="71"/>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6"/>
      <c r="CP66" s="16"/>
      <c r="CQ66" s="16"/>
      <c r="CR66" s="15"/>
      <c r="CS66" s="15"/>
      <c r="CT66" s="15"/>
      <c r="CU66" s="15"/>
      <c r="CV66" s="15"/>
      <c r="CW66" s="15"/>
      <c r="CX66" s="15"/>
      <c r="CY66" s="16"/>
      <c r="CZ66" s="16"/>
      <c r="DA66" s="16"/>
      <c r="DB66" s="16"/>
      <c r="DC66" s="16"/>
      <c r="DD66" s="16"/>
      <c r="DE66" s="16"/>
      <c r="DF66" s="16"/>
      <c r="DG66" s="100"/>
      <c r="DH66" s="100"/>
      <c r="DI66" s="100"/>
      <c r="DJ66" s="100"/>
      <c r="DK66" s="100"/>
      <c r="DL66" s="100"/>
      <c r="DM66" s="100"/>
      <c r="DN66" s="100"/>
      <c r="DO66" s="100"/>
      <c r="DP66" s="100"/>
      <c r="DQ66" s="100"/>
      <c r="DR66" s="100"/>
      <c r="DS66" s="100"/>
      <c r="DT66" s="100"/>
      <c r="DU66" s="100"/>
      <c r="DV66" s="100"/>
      <c r="DW66" s="100"/>
      <c r="DX66" s="100"/>
      <c r="DY66" s="100"/>
      <c r="DZ66" s="100"/>
      <c r="EA66" s="100"/>
      <c r="EB66" s="100"/>
      <c r="EC66" s="100"/>
      <c r="ED66" s="100"/>
      <c r="EE66" s="100"/>
      <c r="EF66" s="100"/>
      <c r="EG66" s="100"/>
      <c r="EH66" s="100"/>
      <c r="EI66" s="100"/>
      <c r="EJ66" s="100"/>
      <c r="EK66" s="100"/>
      <c r="EL66" s="100"/>
      <c r="EM66" s="100"/>
      <c r="EN66" s="100"/>
      <c r="EO66" s="100"/>
      <c r="EP66" s="100"/>
      <c r="EQ66" s="100"/>
      <c r="ER66" s="100"/>
      <c r="ES66" s="100"/>
      <c r="ET66" s="100"/>
      <c r="EU66" s="100"/>
      <c r="EV66" s="100"/>
      <c r="EW66" s="100"/>
      <c r="EX66" s="100"/>
      <c r="EY66" s="100"/>
      <c r="EZ66" s="100"/>
      <c r="FA66" s="100"/>
      <c r="FB66" s="100"/>
      <c r="FC66" s="100"/>
      <c r="FD66" s="100"/>
      <c r="FE66" s="100"/>
      <c r="FF66" s="100"/>
      <c r="FG66" s="100"/>
      <c r="FH66" s="100"/>
      <c r="FI66" s="100"/>
      <c r="FJ66" s="100"/>
      <c r="FK66" s="100"/>
      <c r="FL66" s="100"/>
      <c r="FM66" s="100"/>
      <c r="FN66" s="100"/>
      <c r="FO66" s="100"/>
      <c r="FP66" s="100"/>
      <c r="FQ66" s="100"/>
      <c r="FR66" s="100"/>
      <c r="FS66" s="100"/>
      <c r="FT66" s="100"/>
      <c r="FU66" s="100"/>
      <c r="FV66" s="100"/>
      <c r="FW66" s="100"/>
      <c r="FX66" s="100"/>
      <c r="FY66" s="100"/>
      <c r="FZ66" s="100"/>
      <c r="GA66" s="100"/>
      <c r="GB66" s="100"/>
      <c r="GC66" s="100"/>
      <c r="GD66" s="100"/>
      <c r="GE66" s="100"/>
      <c r="GF66" s="100"/>
      <c r="GG66" s="100"/>
      <c r="GH66" s="100"/>
      <c r="GI66" s="100"/>
      <c r="GJ66" s="100"/>
      <c r="GK66" s="100"/>
      <c r="GL66" s="100"/>
      <c r="GM66" s="100"/>
      <c r="GN66" s="100"/>
      <c r="GO66" s="100"/>
      <c r="GP66" s="100"/>
      <c r="GQ66" s="100"/>
      <c r="GR66" s="100"/>
      <c r="GS66" s="100"/>
      <c r="GT66" s="100"/>
      <c r="GU66" s="100"/>
      <c r="GV66" s="100"/>
      <c r="GW66" s="100"/>
      <c r="GX66" s="100"/>
      <c r="GY66" s="100"/>
      <c r="GZ66" s="100"/>
      <c r="HA66" s="100"/>
      <c r="HB66" s="100"/>
      <c r="HC66" s="100"/>
      <c r="HD66" s="100"/>
      <c r="HE66" s="100"/>
      <c r="HF66" s="100"/>
      <c r="HG66" s="100"/>
      <c r="HH66" s="100"/>
      <c r="HI66" s="100"/>
      <c r="HJ66" s="100"/>
      <c r="HK66" s="100"/>
      <c r="HL66" s="100"/>
      <c r="HM66" s="100"/>
      <c r="HN66" s="100"/>
      <c r="HO66" s="100"/>
      <c r="HP66" s="100"/>
      <c r="HQ66" s="100"/>
      <c r="HR66" s="100"/>
      <c r="HS66" s="100"/>
      <c r="HT66" s="100"/>
      <c r="HU66" s="100"/>
      <c r="HV66" s="100"/>
      <c r="HW66" s="100"/>
      <c r="HX66" s="100"/>
      <c r="HY66" s="100"/>
      <c r="HZ66" s="100"/>
      <c r="IA66" s="100"/>
      <c r="IB66" s="100"/>
      <c r="IC66" s="100"/>
      <c r="ID66" s="100"/>
      <c r="IE66" s="100"/>
      <c r="IF66" s="100"/>
      <c r="IG66" s="100"/>
      <c r="IH66" s="100"/>
      <c r="II66" s="100"/>
      <c r="IJ66" s="100"/>
      <c r="IK66" s="100"/>
      <c r="IL66" s="100"/>
      <c r="IM66" s="100"/>
      <c r="IN66" s="100"/>
      <c r="IO66" s="100"/>
      <c r="IP66" s="100"/>
      <c r="IQ66" s="100"/>
      <c r="IR66" s="100"/>
      <c r="IS66" s="100"/>
      <c r="IT66" s="100"/>
    </row>
    <row r="67" spans="1:254" s="14" customFormat="1" ht="6" customHeight="1" x14ac:dyDescent="0.25">
      <c r="A67" s="13"/>
      <c r="B67" s="815"/>
      <c r="C67" s="815"/>
      <c r="D67" s="815"/>
      <c r="E67" s="815"/>
      <c r="F67" s="815"/>
      <c r="G67" s="815"/>
      <c r="H67" s="815"/>
      <c r="I67" s="815"/>
      <c r="J67" s="815"/>
      <c r="K67" s="815"/>
      <c r="L67" s="815"/>
      <c r="M67" s="815"/>
      <c r="N67" s="815"/>
      <c r="O67" s="815"/>
      <c r="P67" s="815"/>
      <c r="Q67" s="815"/>
      <c r="R67" s="815"/>
      <c r="S67" s="815"/>
      <c r="T67" s="815"/>
      <c r="U67" s="815"/>
      <c r="V67" s="815"/>
      <c r="W67" s="815"/>
      <c r="X67" s="815"/>
      <c r="Y67" s="815"/>
      <c r="Z67" s="815"/>
      <c r="AA67" s="815"/>
      <c r="AB67" s="815"/>
      <c r="AC67" s="815"/>
      <c r="AD67" s="815"/>
      <c r="AE67" s="816"/>
      <c r="AF67" s="13"/>
      <c r="AG67" s="15">
        <f>(BF67*B67)^2</f>
        <v>0</v>
      </c>
      <c r="AH67" s="100"/>
      <c r="AI67" s="101"/>
      <c r="AJ67" s="101"/>
      <c r="AK67" s="101"/>
      <c r="AL67" s="102"/>
      <c r="AM67" s="102"/>
      <c r="AN67" s="102"/>
      <c r="AO67" s="101"/>
      <c r="AP67" s="101"/>
      <c r="AQ67" s="101"/>
      <c r="AR67" s="101"/>
      <c r="AS67" s="101"/>
      <c r="AT67" s="101"/>
      <c r="AU67" s="101"/>
      <c r="AV67" s="101"/>
      <c r="AW67" s="101"/>
      <c r="AX67" s="101"/>
      <c r="AY67" s="101"/>
      <c r="AZ67" s="101"/>
      <c r="BA67" s="103"/>
      <c r="BB67" s="101"/>
      <c r="BC67" s="101"/>
      <c r="BD67" s="101"/>
      <c r="BE67" s="101"/>
      <c r="BF67" s="101"/>
      <c r="BG67" s="101"/>
      <c r="BH67" s="101"/>
      <c r="BI67" s="101"/>
      <c r="BJ67" s="103"/>
      <c r="BK67" s="103"/>
      <c r="BL67" s="103"/>
      <c r="BM67" s="71"/>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6"/>
      <c r="CP67" s="16"/>
      <c r="CQ67" s="16"/>
      <c r="CR67" s="15"/>
      <c r="CS67" s="15"/>
      <c r="CT67" s="15"/>
      <c r="CU67" s="15"/>
      <c r="CV67" s="15"/>
      <c r="CW67" s="15"/>
      <c r="CX67" s="15"/>
      <c r="CY67" s="16"/>
      <c r="CZ67" s="16"/>
      <c r="DA67" s="16"/>
      <c r="DB67" s="16"/>
      <c r="DC67" s="16"/>
      <c r="DD67" s="16"/>
      <c r="DE67" s="16"/>
      <c r="DF67" s="16"/>
      <c r="DG67" s="13"/>
      <c r="DH67" s="13"/>
      <c r="DI67" s="13"/>
      <c r="DJ67" s="13"/>
      <c r="DK67" s="13"/>
      <c r="DL67" s="13"/>
      <c r="DM67" s="13"/>
      <c r="DN67" s="13"/>
      <c r="DO67" s="13"/>
      <c r="DP67" s="13"/>
      <c r="DQ67" s="13"/>
      <c r="DR67" s="13"/>
      <c r="DS67" s="13"/>
      <c r="DT67" s="13"/>
      <c r="DU67" s="13"/>
      <c r="DV67" s="13"/>
      <c r="DW67" s="13"/>
      <c r="DX67" s="13"/>
      <c r="DY67" s="13"/>
      <c r="DZ67" s="13"/>
      <c r="EA67" s="13"/>
      <c r="EB67" s="13"/>
      <c r="EC67" s="13"/>
      <c r="ED67" s="13"/>
      <c r="EE67" s="13"/>
      <c r="EF67" s="13"/>
      <c r="EG67" s="13"/>
      <c r="EH67" s="13"/>
      <c r="EI67" s="13"/>
      <c r="EJ67" s="13"/>
      <c r="EK67" s="13"/>
      <c r="EL67" s="13"/>
      <c r="EM67" s="13"/>
      <c r="EN67" s="13"/>
      <c r="EO67" s="13"/>
      <c r="EP67" s="13"/>
      <c r="EQ67" s="13"/>
      <c r="ER67" s="13"/>
      <c r="ES67" s="13"/>
      <c r="ET67" s="13"/>
      <c r="EU67" s="13"/>
      <c r="EV67" s="13"/>
      <c r="EW67" s="13"/>
      <c r="EX67" s="13"/>
      <c r="EY67" s="13"/>
      <c r="EZ67" s="13"/>
      <c r="FA67" s="13"/>
      <c r="FB67" s="13"/>
      <c r="FC67" s="13"/>
      <c r="FD67" s="13"/>
      <c r="FE67" s="13"/>
      <c r="FF67" s="13"/>
      <c r="FG67" s="13"/>
      <c r="FH67" s="13"/>
      <c r="FI67" s="13"/>
      <c r="FJ67" s="13"/>
      <c r="FK67" s="13"/>
      <c r="FL67" s="13"/>
      <c r="FM67" s="13"/>
      <c r="FN67" s="13"/>
      <c r="FO67" s="13"/>
      <c r="FP67" s="13"/>
      <c r="FQ67" s="13"/>
      <c r="FR67" s="13"/>
      <c r="FS67" s="13"/>
      <c r="FT67" s="13"/>
      <c r="FU67" s="13"/>
      <c r="FV67" s="13"/>
      <c r="FW67" s="13"/>
      <c r="FX67" s="13"/>
      <c r="FY67" s="13"/>
      <c r="FZ67" s="13"/>
      <c r="GA67" s="13"/>
      <c r="GB67" s="13"/>
      <c r="GC67" s="13"/>
      <c r="GD67" s="13"/>
      <c r="GE67" s="13"/>
      <c r="GF67" s="13"/>
      <c r="GG67" s="13"/>
      <c r="GH67" s="13"/>
      <c r="GI67" s="13"/>
      <c r="GJ67" s="13"/>
      <c r="GK67" s="13"/>
      <c r="GL67" s="13"/>
      <c r="GM67" s="13"/>
      <c r="GN67" s="13"/>
      <c r="GO67" s="13"/>
      <c r="GP67" s="13"/>
      <c r="GQ67" s="13"/>
      <c r="GR67" s="13"/>
      <c r="GS67" s="13"/>
      <c r="GT67" s="13"/>
      <c r="GU67" s="13"/>
      <c r="GV67" s="13"/>
      <c r="GW67" s="13"/>
      <c r="GX67" s="13"/>
      <c r="GY67" s="13"/>
      <c r="GZ67" s="13"/>
      <c r="HA67" s="13"/>
      <c r="HB67" s="13"/>
      <c r="HC67" s="13"/>
      <c r="HD67" s="13"/>
      <c r="HE67" s="13"/>
      <c r="HF67" s="13"/>
      <c r="HG67" s="13"/>
      <c r="HH67" s="13"/>
      <c r="HI67" s="13"/>
      <c r="HJ67" s="13"/>
      <c r="HK67" s="13"/>
      <c r="HL67" s="13"/>
      <c r="HM67" s="13"/>
      <c r="HN67" s="13"/>
      <c r="HO67" s="13"/>
      <c r="HP67" s="13"/>
      <c r="HQ67" s="13"/>
      <c r="HR67" s="13"/>
      <c r="HS67" s="13"/>
      <c r="HT67" s="13"/>
      <c r="HU67" s="13"/>
      <c r="HV67" s="13"/>
      <c r="HW67" s="13"/>
      <c r="HX67" s="13"/>
      <c r="HY67" s="13"/>
      <c r="HZ67" s="13"/>
      <c r="IA67" s="13"/>
      <c r="IB67" s="13"/>
      <c r="IC67" s="13"/>
      <c r="ID67" s="13"/>
      <c r="IE67" s="13"/>
      <c r="IF67" s="13"/>
      <c r="IG67" s="13"/>
      <c r="IH67" s="13"/>
      <c r="II67" s="13"/>
      <c r="IJ67" s="13"/>
      <c r="IK67" s="13"/>
      <c r="IL67" s="13"/>
      <c r="IM67" s="13"/>
      <c r="IN67" s="13"/>
      <c r="IO67" s="13"/>
      <c r="IP67" s="13"/>
      <c r="IQ67" s="13"/>
      <c r="IR67" s="13"/>
      <c r="IS67" s="13"/>
      <c r="IT67" s="13"/>
    </row>
    <row r="68" spans="1:254" s="51" customFormat="1" x14ac:dyDescent="0.25">
      <c r="A68" s="13"/>
      <c r="B68" s="817" t="s">
        <v>48</v>
      </c>
      <c r="C68" s="817"/>
      <c r="D68" s="817"/>
      <c r="E68" s="817"/>
      <c r="F68" s="817"/>
      <c r="G68" s="817"/>
      <c r="H68" s="817"/>
      <c r="I68" s="817"/>
      <c r="J68" s="817"/>
      <c r="K68" s="817"/>
      <c r="L68" s="817"/>
      <c r="M68" s="817"/>
      <c r="N68" s="817"/>
      <c r="O68" s="817"/>
      <c r="P68" s="817"/>
      <c r="Q68" s="817"/>
      <c r="R68" s="817"/>
      <c r="S68" s="817"/>
      <c r="T68" s="817"/>
      <c r="U68" s="817"/>
      <c r="V68" s="817"/>
      <c r="W68" s="817"/>
      <c r="X68" s="817"/>
      <c r="Y68" s="817"/>
      <c r="Z68" s="817"/>
      <c r="AA68" s="817"/>
      <c r="AB68" s="817"/>
      <c r="AC68" s="817"/>
      <c r="AD68" s="817"/>
      <c r="AE68" s="818"/>
      <c r="AF68" s="814"/>
      <c r="AG68" s="15"/>
      <c r="AH68" s="100"/>
      <c r="AI68" s="101"/>
      <c r="AJ68" s="101"/>
      <c r="AK68" s="101"/>
      <c r="AL68" s="102"/>
      <c r="AM68" s="102"/>
      <c r="AN68" s="102"/>
      <c r="AO68" s="101"/>
      <c r="AP68" s="101"/>
      <c r="AQ68" s="101"/>
      <c r="AR68" s="101"/>
      <c r="AS68" s="101"/>
      <c r="AT68" s="101"/>
      <c r="AU68" s="101"/>
      <c r="AV68" s="101"/>
      <c r="AW68" s="101"/>
      <c r="AX68" s="101"/>
      <c r="AY68" s="101"/>
      <c r="AZ68" s="101"/>
      <c r="BA68" s="103"/>
      <c r="BB68" s="101"/>
      <c r="BC68" s="101"/>
      <c r="BD68" s="101"/>
      <c r="BE68" s="101"/>
      <c r="BF68" s="101"/>
      <c r="BG68" s="101"/>
      <c r="BH68" s="101"/>
      <c r="BI68" s="101"/>
      <c r="BJ68" s="103"/>
      <c r="BK68" s="103"/>
      <c r="BL68" s="103"/>
      <c r="BM68" s="71"/>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6"/>
      <c r="CP68" s="16"/>
      <c r="CQ68" s="16"/>
      <c r="CR68" s="15"/>
      <c r="CS68" s="15"/>
      <c r="CT68" s="15"/>
      <c r="CU68" s="15"/>
      <c r="CV68" s="15"/>
      <c r="CW68" s="15"/>
      <c r="CX68" s="15"/>
      <c r="CY68" s="16"/>
      <c r="CZ68" s="16"/>
      <c r="DA68" s="16"/>
      <c r="DB68" s="16"/>
      <c r="DC68" s="16"/>
      <c r="DD68" s="16"/>
      <c r="DE68" s="16"/>
      <c r="DF68" s="16"/>
      <c r="DG68" s="100"/>
      <c r="DH68" s="100"/>
      <c r="DI68" s="100"/>
      <c r="DJ68" s="100"/>
      <c r="DK68" s="100"/>
      <c r="DL68" s="100"/>
      <c r="DM68" s="100"/>
      <c r="DN68" s="100"/>
      <c r="DO68" s="100"/>
      <c r="DP68" s="100"/>
      <c r="DQ68" s="100"/>
      <c r="DR68" s="100"/>
      <c r="DS68" s="100"/>
      <c r="DT68" s="100"/>
      <c r="DU68" s="100"/>
      <c r="DV68" s="100"/>
      <c r="DW68" s="100"/>
      <c r="DX68" s="100"/>
      <c r="DY68" s="100"/>
      <c r="DZ68" s="100"/>
      <c r="EA68" s="100"/>
      <c r="EB68" s="100"/>
      <c r="EC68" s="100"/>
      <c r="ED68" s="100"/>
      <c r="EE68" s="100"/>
      <c r="EF68" s="100"/>
      <c r="EG68" s="100"/>
      <c r="EH68" s="100"/>
      <c r="EI68" s="100"/>
      <c r="EJ68" s="100"/>
      <c r="EK68" s="100"/>
      <c r="EL68" s="100"/>
      <c r="EM68" s="100"/>
      <c r="EN68" s="100"/>
      <c r="EO68" s="100"/>
      <c r="EP68" s="100"/>
      <c r="EQ68" s="100"/>
      <c r="ER68" s="100"/>
      <c r="ES68" s="100"/>
      <c r="ET68" s="100"/>
      <c r="EU68" s="100"/>
      <c r="EV68" s="100"/>
      <c r="EW68" s="100"/>
      <c r="EX68" s="100"/>
      <c r="EY68" s="100"/>
      <c r="EZ68" s="100"/>
      <c r="FA68" s="100"/>
      <c r="FB68" s="100"/>
      <c r="FC68" s="100"/>
      <c r="FD68" s="100"/>
      <c r="FE68" s="100"/>
      <c r="FF68" s="100"/>
      <c r="FG68" s="100"/>
      <c r="FH68" s="100"/>
      <c r="FI68" s="100"/>
      <c r="FJ68" s="100"/>
      <c r="FK68" s="100"/>
      <c r="FL68" s="100"/>
      <c r="FM68" s="100"/>
      <c r="FN68" s="100"/>
      <c r="FO68" s="100"/>
      <c r="FP68" s="100"/>
      <c r="FQ68" s="100"/>
      <c r="FR68" s="100"/>
      <c r="FS68" s="100"/>
      <c r="FT68" s="100"/>
      <c r="FU68" s="100"/>
      <c r="FV68" s="100"/>
      <c r="FW68" s="100"/>
      <c r="FX68" s="100"/>
      <c r="FY68" s="100"/>
      <c r="FZ68" s="100"/>
      <c r="GA68" s="100"/>
      <c r="GB68" s="100"/>
      <c r="GC68" s="100"/>
      <c r="GD68" s="100"/>
      <c r="GE68" s="100"/>
      <c r="GF68" s="100"/>
      <c r="GG68" s="100"/>
      <c r="GH68" s="100"/>
      <c r="GI68" s="100"/>
      <c r="GJ68" s="100"/>
      <c r="GK68" s="100"/>
      <c r="GL68" s="100"/>
      <c r="GM68" s="100"/>
      <c r="GN68" s="100"/>
      <c r="GO68" s="100"/>
      <c r="GP68" s="100"/>
      <c r="GQ68" s="100"/>
      <c r="GR68" s="100"/>
      <c r="GS68" s="100"/>
      <c r="GT68" s="100"/>
      <c r="GU68" s="100"/>
      <c r="GV68" s="100"/>
      <c r="GW68" s="100"/>
      <c r="GX68" s="100"/>
      <c r="GY68" s="100"/>
      <c r="GZ68" s="100"/>
      <c r="HA68" s="100"/>
      <c r="HB68" s="100"/>
      <c r="HC68" s="100"/>
      <c r="HD68" s="100"/>
      <c r="HE68" s="100"/>
      <c r="HF68" s="100"/>
      <c r="HG68" s="100"/>
      <c r="HH68" s="100"/>
      <c r="HI68" s="100"/>
      <c r="HJ68" s="100"/>
      <c r="HK68" s="100"/>
      <c r="HL68" s="100"/>
      <c r="HM68" s="100"/>
      <c r="HN68" s="100"/>
      <c r="HO68" s="100"/>
      <c r="HP68" s="100"/>
      <c r="HQ68" s="100"/>
      <c r="HR68" s="100"/>
      <c r="HS68" s="100"/>
      <c r="HT68" s="100"/>
      <c r="HU68" s="100"/>
      <c r="HV68" s="100"/>
      <c r="HW68" s="100"/>
      <c r="HX68" s="100"/>
      <c r="HY68" s="100"/>
      <c r="HZ68" s="100"/>
      <c r="IA68" s="100"/>
      <c r="IB68" s="100"/>
      <c r="IC68" s="100"/>
      <c r="ID68" s="100"/>
      <c r="IE68" s="100"/>
      <c r="IF68" s="100"/>
      <c r="IG68" s="100"/>
      <c r="IH68" s="100"/>
      <c r="II68" s="100"/>
      <c r="IJ68" s="100"/>
      <c r="IK68" s="100"/>
      <c r="IL68" s="100"/>
      <c r="IM68" s="100"/>
      <c r="IN68" s="100"/>
      <c r="IO68" s="100"/>
      <c r="IP68" s="100"/>
      <c r="IQ68" s="100"/>
      <c r="IR68" s="100"/>
      <c r="IS68" s="100"/>
      <c r="IT68" s="100"/>
    </row>
    <row r="69" spans="1:254" s="51" customFormat="1" ht="15" customHeight="1" x14ac:dyDescent="0.25">
      <c r="A69" s="13"/>
      <c r="B69" s="2162" t="s">
        <v>283</v>
      </c>
      <c r="C69" s="2154" t="s">
        <v>287</v>
      </c>
      <c r="D69" s="2163" t="s">
        <v>25</v>
      </c>
      <c r="E69" s="2163"/>
      <c r="F69" s="2163"/>
      <c r="G69" s="2163"/>
      <c r="H69" s="2163"/>
      <c r="I69" s="2163"/>
      <c r="J69" s="2163"/>
      <c r="K69" s="2163"/>
      <c r="L69" s="2163"/>
      <c r="M69" s="2163"/>
      <c r="N69" s="2163"/>
      <c r="O69" s="2163"/>
      <c r="P69" s="2163"/>
      <c r="Q69" s="2163"/>
      <c r="R69" s="2163"/>
      <c r="S69" s="2163" t="s">
        <v>193</v>
      </c>
      <c r="T69" s="2163"/>
      <c r="U69" s="2163"/>
      <c r="V69" s="2163"/>
      <c r="W69" s="2163"/>
      <c r="X69" s="2163" t="s">
        <v>201</v>
      </c>
      <c r="Y69" s="2163"/>
      <c r="Z69" s="2163"/>
      <c r="AA69" s="2163"/>
      <c r="AB69" s="2163"/>
      <c r="AC69" s="2163"/>
      <c r="AD69" s="2163"/>
      <c r="AE69" s="2154" t="s">
        <v>636</v>
      </c>
      <c r="AF69" s="2110"/>
      <c r="AG69" s="15"/>
      <c r="AH69" s="100"/>
      <c r="AI69" s="101"/>
      <c r="AJ69" s="101"/>
      <c r="AK69" s="101"/>
      <c r="AL69" s="102"/>
      <c r="AM69" s="102"/>
      <c r="AN69" s="102"/>
      <c r="AO69" s="101"/>
      <c r="AP69" s="101"/>
      <c r="AQ69" s="101"/>
      <c r="AR69" s="101"/>
      <c r="AS69" s="101"/>
      <c r="AT69" s="101"/>
      <c r="AU69" s="101"/>
      <c r="AV69" s="101"/>
      <c r="AW69" s="101"/>
      <c r="AX69" s="101"/>
      <c r="AY69" s="101"/>
      <c r="AZ69" s="101"/>
      <c r="BA69" s="103"/>
      <c r="BB69" s="101"/>
      <c r="BC69" s="101"/>
      <c r="BD69" s="101"/>
      <c r="BE69" s="101"/>
      <c r="BF69" s="101"/>
      <c r="BG69" s="101"/>
      <c r="BH69" s="101"/>
      <c r="BI69" s="101"/>
      <c r="BJ69" s="103"/>
      <c r="BK69" s="103"/>
      <c r="BL69" s="103"/>
      <c r="BM69" s="71"/>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6"/>
      <c r="CP69" s="16"/>
      <c r="CQ69" s="16"/>
      <c r="CR69" s="15"/>
      <c r="CS69" s="15"/>
      <c r="CT69" s="15"/>
      <c r="CU69" s="15"/>
      <c r="CV69" s="15"/>
      <c r="CW69" s="15"/>
      <c r="CX69" s="15"/>
      <c r="CY69" s="16"/>
      <c r="CZ69" s="16"/>
      <c r="DA69" s="16"/>
      <c r="DB69" s="16"/>
      <c r="DC69" s="16"/>
      <c r="DD69" s="16"/>
      <c r="DE69" s="16"/>
      <c r="DF69" s="16"/>
      <c r="DG69" s="100"/>
      <c r="DH69" s="100"/>
      <c r="DI69" s="100"/>
      <c r="DJ69" s="100"/>
      <c r="DK69" s="100"/>
      <c r="DL69" s="100"/>
      <c r="DM69" s="100"/>
      <c r="DN69" s="100"/>
      <c r="DO69" s="100"/>
      <c r="DP69" s="100"/>
      <c r="DQ69" s="100"/>
      <c r="DR69" s="100"/>
      <c r="DS69" s="100"/>
      <c r="DT69" s="100"/>
      <c r="DU69" s="100"/>
      <c r="DV69" s="100"/>
      <c r="DW69" s="100"/>
      <c r="DX69" s="100"/>
      <c r="DY69" s="100"/>
      <c r="DZ69" s="100"/>
      <c r="EA69" s="100"/>
      <c r="EB69" s="100"/>
      <c r="EC69" s="100"/>
      <c r="ED69" s="100"/>
      <c r="EE69" s="100"/>
      <c r="EF69" s="100"/>
      <c r="EG69" s="100"/>
      <c r="EH69" s="100"/>
      <c r="EI69" s="100"/>
      <c r="EJ69" s="100"/>
      <c r="EK69" s="100"/>
      <c r="EL69" s="100"/>
      <c r="EM69" s="100"/>
      <c r="EN69" s="100"/>
      <c r="EO69" s="100"/>
      <c r="EP69" s="100"/>
      <c r="EQ69" s="100"/>
      <c r="ER69" s="100"/>
      <c r="ES69" s="100"/>
      <c r="ET69" s="100"/>
      <c r="EU69" s="100"/>
      <c r="EV69" s="100"/>
      <c r="EW69" s="100"/>
      <c r="EX69" s="100"/>
      <c r="EY69" s="100"/>
      <c r="EZ69" s="100"/>
      <c r="FA69" s="100"/>
      <c r="FB69" s="100"/>
      <c r="FC69" s="100"/>
      <c r="FD69" s="100"/>
      <c r="FE69" s="100"/>
      <c r="FF69" s="100"/>
      <c r="FG69" s="100"/>
      <c r="FH69" s="100"/>
      <c r="FI69" s="100"/>
      <c r="FJ69" s="100"/>
      <c r="FK69" s="100"/>
      <c r="FL69" s="100"/>
      <c r="FM69" s="100"/>
      <c r="FN69" s="100"/>
      <c r="FO69" s="100"/>
      <c r="FP69" s="100"/>
      <c r="FQ69" s="100"/>
      <c r="FR69" s="100"/>
      <c r="FS69" s="100"/>
      <c r="FT69" s="100"/>
      <c r="FU69" s="100"/>
      <c r="FV69" s="100"/>
      <c r="FW69" s="100"/>
      <c r="FX69" s="100"/>
      <c r="FY69" s="100"/>
      <c r="FZ69" s="100"/>
      <c r="GA69" s="100"/>
      <c r="GB69" s="100"/>
      <c r="GC69" s="100"/>
      <c r="GD69" s="100"/>
      <c r="GE69" s="100"/>
      <c r="GF69" s="100"/>
      <c r="GG69" s="100"/>
      <c r="GH69" s="100"/>
      <c r="GI69" s="100"/>
      <c r="GJ69" s="100"/>
      <c r="GK69" s="100"/>
      <c r="GL69" s="100"/>
      <c r="GM69" s="100"/>
      <c r="GN69" s="100"/>
      <c r="GO69" s="100"/>
      <c r="GP69" s="100"/>
      <c r="GQ69" s="100"/>
      <c r="GR69" s="100"/>
      <c r="GS69" s="100"/>
      <c r="GT69" s="100"/>
      <c r="GU69" s="100"/>
      <c r="GV69" s="100"/>
      <c r="GW69" s="100"/>
      <c r="GX69" s="100"/>
      <c r="GY69" s="100"/>
      <c r="GZ69" s="100"/>
      <c r="HA69" s="100"/>
      <c r="HB69" s="100"/>
      <c r="HC69" s="100"/>
      <c r="HD69" s="100"/>
      <c r="HE69" s="100"/>
      <c r="HF69" s="100"/>
      <c r="HG69" s="100"/>
      <c r="HH69" s="100"/>
      <c r="HI69" s="100"/>
      <c r="HJ69" s="100"/>
      <c r="HK69" s="100"/>
      <c r="HL69" s="100"/>
      <c r="HM69" s="100"/>
      <c r="HN69" s="100"/>
      <c r="HO69" s="100"/>
      <c r="HP69" s="100"/>
      <c r="HQ69" s="100"/>
      <c r="HR69" s="100"/>
      <c r="HS69" s="100"/>
      <c r="HT69" s="100"/>
      <c r="HU69" s="100"/>
      <c r="HV69" s="100"/>
      <c r="HW69" s="100"/>
      <c r="HX69" s="100"/>
      <c r="HY69" s="100"/>
      <c r="HZ69" s="100"/>
      <c r="IA69" s="100"/>
      <c r="IB69" s="100"/>
      <c r="IC69" s="100"/>
      <c r="ID69" s="100"/>
      <c r="IE69" s="100"/>
      <c r="IF69" s="100"/>
      <c r="IG69" s="100"/>
      <c r="IH69" s="100"/>
      <c r="II69" s="100"/>
      <c r="IJ69" s="100"/>
      <c r="IK69" s="100"/>
      <c r="IL69" s="100"/>
      <c r="IM69" s="100"/>
      <c r="IN69" s="100"/>
      <c r="IO69" s="100"/>
      <c r="IP69" s="100"/>
      <c r="IQ69" s="100"/>
      <c r="IR69" s="100"/>
      <c r="IS69" s="100"/>
      <c r="IT69" s="100"/>
    </row>
    <row r="70" spans="1:254" s="51" customFormat="1" ht="36" x14ac:dyDescent="0.25">
      <c r="A70" s="13"/>
      <c r="B70" s="2162"/>
      <c r="C70" s="2154"/>
      <c r="D70" s="353" t="s">
        <v>27</v>
      </c>
      <c r="E70" s="353" t="s">
        <v>652</v>
      </c>
      <c r="F70" s="953" t="s">
        <v>29</v>
      </c>
      <c r="G70" s="953" t="s">
        <v>30</v>
      </c>
      <c r="H70" s="953" t="s">
        <v>31</v>
      </c>
      <c r="I70" s="953" t="s">
        <v>32</v>
      </c>
      <c r="J70" s="953" t="s">
        <v>33</v>
      </c>
      <c r="K70" s="953" t="s">
        <v>34</v>
      </c>
      <c r="L70" s="953" t="s">
        <v>35</v>
      </c>
      <c r="M70" s="953" t="s">
        <v>36</v>
      </c>
      <c r="N70" s="953" t="s">
        <v>37</v>
      </c>
      <c r="O70" s="953" t="s">
        <v>38</v>
      </c>
      <c r="P70" s="953" t="s">
        <v>39</v>
      </c>
      <c r="Q70" s="953" t="s">
        <v>40</v>
      </c>
      <c r="R70" s="953" t="s">
        <v>41</v>
      </c>
      <c r="S70" s="953" t="s">
        <v>42</v>
      </c>
      <c r="T70" s="953" t="s">
        <v>43</v>
      </c>
      <c r="U70" s="953" t="s">
        <v>44</v>
      </c>
      <c r="V70" s="953" t="s">
        <v>210</v>
      </c>
      <c r="W70" s="953" t="s">
        <v>193</v>
      </c>
      <c r="X70" s="953" t="s">
        <v>194</v>
      </c>
      <c r="Y70" s="953"/>
      <c r="Z70" s="953" t="s">
        <v>202</v>
      </c>
      <c r="AA70" s="953" t="s">
        <v>637</v>
      </c>
      <c r="AB70" s="953" t="s">
        <v>638</v>
      </c>
      <c r="AC70" s="953" t="s">
        <v>203</v>
      </c>
      <c r="AD70" s="953" t="s">
        <v>294</v>
      </c>
      <c r="AE70" s="2154"/>
      <c r="AF70" s="2110"/>
      <c r="AG70" s="15"/>
      <c r="AH70" s="100"/>
      <c r="AI70" s="101"/>
      <c r="AJ70" s="101"/>
      <c r="AK70" s="101"/>
      <c r="AL70" s="102"/>
      <c r="AM70" s="102"/>
      <c r="AN70" s="102"/>
      <c r="AO70" s="101"/>
      <c r="AP70" s="101"/>
      <c r="AQ70" s="101"/>
      <c r="AR70" s="101"/>
      <c r="AS70" s="101"/>
      <c r="AT70" s="101"/>
      <c r="AU70" s="101"/>
      <c r="AV70" s="101"/>
      <c r="AW70" s="101"/>
      <c r="AX70" s="101"/>
      <c r="AY70" s="101"/>
      <c r="AZ70" s="101"/>
      <c r="BA70" s="103"/>
      <c r="BB70" s="101"/>
      <c r="BC70" s="101"/>
      <c r="BD70" s="101"/>
      <c r="BE70" s="101"/>
      <c r="BF70" s="101"/>
      <c r="BG70" s="101"/>
      <c r="BH70" s="101"/>
      <c r="BI70" s="101"/>
      <c r="BJ70" s="103"/>
      <c r="BK70" s="103"/>
      <c r="BL70" s="103"/>
      <c r="BM70" s="71"/>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6"/>
      <c r="CP70" s="16"/>
      <c r="CQ70" s="16"/>
      <c r="CR70" s="15"/>
      <c r="CS70" s="15"/>
      <c r="CT70" s="15"/>
      <c r="CU70" s="15"/>
      <c r="CV70" s="15"/>
      <c r="CW70" s="15"/>
      <c r="CX70" s="15"/>
      <c r="CY70" s="16"/>
      <c r="CZ70" s="16"/>
      <c r="DA70" s="16"/>
      <c r="DB70" s="16"/>
      <c r="DC70" s="16"/>
      <c r="DD70" s="16"/>
      <c r="DE70" s="16"/>
      <c r="DF70" s="16"/>
      <c r="DG70" s="100"/>
      <c r="DH70" s="100"/>
      <c r="DI70" s="100"/>
      <c r="DJ70" s="100"/>
      <c r="DK70" s="100"/>
      <c r="DL70" s="100"/>
      <c r="DM70" s="100"/>
      <c r="DN70" s="100"/>
      <c r="DO70" s="100"/>
      <c r="DP70" s="100"/>
      <c r="DQ70" s="100"/>
      <c r="DR70" s="100"/>
      <c r="DS70" s="100"/>
      <c r="DT70" s="100"/>
      <c r="DU70" s="100"/>
      <c r="DV70" s="100"/>
      <c r="DW70" s="100"/>
      <c r="DX70" s="100"/>
      <c r="DY70" s="100"/>
      <c r="DZ70" s="100"/>
      <c r="EA70" s="100"/>
      <c r="EB70" s="100"/>
      <c r="EC70" s="100"/>
      <c r="ED70" s="100"/>
      <c r="EE70" s="100"/>
      <c r="EF70" s="100"/>
      <c r="EG70" s="100"/>
      <c r="EH70" s="100"/>
      <c r="EI70" s="100"/>
      <c r="EJ70" s="100"/>
      <c r="EK70" s="100"/>
      <c r="EL70" s="100"/>
      <c r="EM70" s="100"/>
      <c r="EN70" s="100"/>
      <c r="EO70" s="100"/>
      <c r="EP70" s="100"/>
      <c r="EQ70" s="100"/>
      <c r="ER70" s="100"/>
      <c r="ES70" s="100"/>
      <c r="ET70" s="100"/>
      <c r="EU70" s="100"/>
      <c r="EV70" s="100"/>
      <c r="EW70" s="100"/>
      <c r="EX70" s="100"/>
      <c r="EY70" s="100"/>
      <c r="EZ70" s="100"/>
      <c r="FA70" s="100"/>
      <c r="FB70" s="100"/>
      <c r="FC70" s="100"/>
      <c r="FD70" s="100"/>
      <c r="FE70" s="100"/>
      <c r="FF70" s="100"/>
      <c r="FG70" s="100"/>
      <c r="FH70" s="100"/>
      <c r="FI70" s="100"/>
      <c r="FJ70" s="100"/>
      <c r="FK70" s="100"/>
      <c r="FL70" s="100"/>
      <c r="FM70" s="100"/>
      <c r="FN70" s="100"/>
      <c r="FO70" s="100"/>
      <c r="FP70" s="100"/>
      <c r="FQ70" s="100"/>
      <c r="FR70" s="100"/>
      <c r="FS70" s="100"/>
      <c r="FT70" s="100"/>
      <c r="FU70" s="100"/>
      <c r="FV70" s="100"/>
      <c r="FW70" s="100"/>
      <c r="FX70" s="100"/>
      <c r="FY70" s="100"/>
      <c r="FZ70" s="100"/>
      <c r="GA70" s="100"/>
      <c r="GB70" s="100"/>
      <c r="GC70" s="100"/>
      <c r="GD70" s="100"/>
      <c r="GE70" s="100"/>
      <c r="GF70" s="100"/>
      <c r="GG70" s="100"/>
      <c r="GH70" s="100"/>
      <c r="GI70" s="100"/>
      <c r="GJ70" s="100"/>
      <c r="GK70" s="100"/>
      <c r="GL70" s="100"/>
      <c r="GM70" s="100"/>
      <c r="GN70" s="100"/>
      <c r="GO70" s="100"/>
      <c r="GP70" s="100"/>
      <c r="GQ70" s="100"/>
      <c r="GR70" s="100"/>
      <c r="GS70" s="100"/>
      <c r="GT70" s="100"/>
      <c r="GU70" s="100"/>
      <c r="GV70" s="100"/>
      <c r="GW70" s="100"/>
      <c r="GX70" s="100"/>
      <c r="GY70" s="100"/>
      <c r="GZ70" s="100"/>
      <c r="HA70" s="100"/>
      <c r="HB70" s="100"/>
      <c r="HC70" s="100"/>
      <c r="HD70" s="100"/>
      <c r="HE70" s="100"/>
      <c r="HF70" s="100"/>
      <c r="HG70" s="100"/>
      <c r="HH70" s="100"/>
      <c r="HI70" s="100"/>
      <c r="HJ70" s="100"/>
      <c r="HK70" s="100"/>
      <c r="HL70" s="100"/>
      <c r="HM70" s="100"/>
      <c r="HN70" s="100"/>
      <c r="HO70" s="100"/>
      <c r="HP70" s="100"/>
      <c r="HQ70" s="100"/>
      <c r="HR70" s="100"/>
      <c r="HS70" s="100"/>
      <c r="HT70" s="100"/>
      <c r="HU70" s="100"/>
      <c r="HV70" s="100"/>
      <c r="HW70" s="100"/>
      <c r="HX70" s="100"/>
      <c r="HY70" s="100"/>
      <c r="HZ70" s="100"/>
      <c r="IA70" s="100"/>
      <c r="IB70" s="100"/>
      <c r="IC70" s="100"/>
      <c r="ID70" s="100"/>
      <c r="IE70" s="100"/>
      <c r="IF70" s="100"/>
      <c r="IG70" s="100"/>
      <c r="IH70" s="100"/>
      <c r="II70" s="100"/>
      <c r="IJ70" s="100"/>
      <c r="IK70" s="100"/>
      <c r="IL70" s="100"/>
      <c r="IM70" s="100"/>
      <c r="IN70" s="100"/>
      <c r="IO70" s="100"/>
      <c r="IP70" s="100"/>
      <c r="IQ70" s="100"/>
      <c r="IR70" s="100"/>
      <c r="IS70" s="100"/>
      <c r="IT70" s="100"/>
    </row>
    <row r="71" spans="1:254" s="14" customFormat="1" ht="15" customHeight="1" x14ac:dyDescent="0.25">
      <c r="A71" s="13"/>
      <c r="B71" s="2157" t="s">
        <v>291</v>
      </c>
      <c r="C71" s="209"/>
      <c r="D71" s="951">
        <f t="shared" ref="D71:D78" si="74">VLOOKUP($C71,$BI$459:$BO$489,2,FALSE)</f>
        <v>0</v>
      </c>
      <c r="E71" s="578"/>
      <c r="F71" s="1534"/>
      <c r="G71" s="1534"/>
      <c r="H71" s="1534"/>
      <c r="I71" s="1534"/>
      <c r="J71" s="1534"/>
      <c r="K71" s="1534"/>
      <c r="L71" s="1534"/>
      <c r="M71" s="1534"/>
      <c r="N71" s="1534"/>
      <c r="O71" s="1534"/>
      <c r="P71" s="1534"/>
      <c r="Q71" s="276">
        <f t="shared" ref="Q71:Q78" si="75">SUM(E71:P71)</f>
        <v>0</v>
      </c>
      <c r="R71" s="276">
        <f t="shared" ref="R71:R78" si="76">COUNT(E71:P71)</f>
        <v>0</v>
      </c>
      <c r="S71" s="276">
        <f t="shared" ref="S71:S78" si="77">IF(R71&gt;1,AVERAGE(E71:P71),0)</f>
        <v>0</v>
      </c>
      <c r="T71" s="276">
        <f t="shared" ref="T71:T78" si="78">IF(R71&gt;1,STDEV(E71:P71),0)</f>
        <v>0</v>
      </c>
      <c r="U71" s="276">
        <f t="shared" ref="U71:U78" si="79">IF(R71&gt;1,VLOOKUP($R71,$AH$52:$AI$59,2,FALSE),0)</f>
        <v>0</v>
      </c>
      <c r="V71" s="1342"/>
      <c r="W71" s="277">
        <f t="shared" ref="W71:W78" si="80">IF(R71&gt;1,1-((S71-((T71*U71)/(SQRT(R71))))/S71),VLOOKUP($C71,$BI$459:$BQ$489,8,FALSE))</f>
        <v>0</v>
      </c>
      <c r="X71" s="344">
        <f t="shared" ref="X71:X78" si="81">VLOOKUP($C71,$BI$459:$BO$489,3,FALSE)</f>
        <v>0</v>
      </c>
      <c r="Y71" s="345">
        <f t="shared" ref="Y71:Y78" si="82">VLOOKUP($C71,$BI$459:$BO$489,4,FALSE)</f>
        <v>0</v>
      </c>
      <c r="Z71" s="346">
        <f t="shared" ref="Z71:Z78" si="83">IF($Q71&gt;0,VLOOKUP($C71,$BI$459:$BO$489,6,FALSE),0)</f>
        <v>0</v>
      </c>
      <c r="AA71" s="347">
        <f t="shared" ref="AA71:AA78" si="84">($Q71*X71)/1000</f>
        <v>0</v>
      </c>
      <c r="AB71" s="347">
        <f t="shared" ref="AB71:AB78" si="85">AA71*1</f>
        <v>0</v>
      </c>
      <c r="AC71" s="346">
        <f t="shared" ref="AC71:AC78" si="86">IF(AA71&gt;0,SQRT(($W71*$W71)+(Z71*Z71)+($V71*$V71)),0)</f>
        <v>0</v>
      </c>
      <c r="AD71" s="347">
        <f t="shared" ref="AD71:AD79" si="87">(AB71*AC71)^2</f>
        <v>0</v>
      </c>
      <c r="AE71" s="348">
        <f t="shared" ref="AE71:AE78" si="88">AB71</f>
        <v>0</v>
      </c>
      <c r="AF71" s="141"/>
      <c r="AG71" s="15">
        <f>(AE71*AF71)^2</f>
        <v>0</v>
      </c>
      <c r="AH71" s="100"/>
      <c r="AI71" s="101"/>
      <c r="AJ71" s="101"/>
      <c r="AK71" s="101"/>
      <c r="AL71" s="102"/>
      <c r="AM71" s="102"/>
      <c r="AN71" s="102"/>
      <c r="AO71" s="101"/>
      <c r="AP71" s="101"/>
      <c r="AQ71" s="101"/>
      <c r="AR71" s="101"/>
      <c r="AS71" s="101"/>
      <c r="AT71" s="101"/>
      <c r="AU71" s="101"/>
      <c r="AV71" s="101"/>
      <c r="AW71" s="101"/>
      <c r="AX71" s="101"/>
      <c r="AY71" s="101"/>
      <c r="AZ71" s="101"/>
      <c r="BA71" s="103"/>
      <c r="BB71" s="101"/>
      <c r="BC71" s="101"/>
      <c r="BD71" s="101"/>
      <c r="BE71" s="101"/>
      <c r="BF71" s="101"/>
      <c r="BG71" s="101"/>
      <c r="BH71" s="101"/>
      <c r="BI71" s="101"/>
      <c r="BJ71" s="103"/>
      <c r="BK71" s="103"/>
      <c r="BL71" s="103"/>
      <c r="BM71" s="71"/>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6"/>
      <c r="CP71" s="16"/>
      <c r="CQ71" s="16"/>
      <c r="CR71" s="15"/>
      <c r="CS71" s="15"/>
      <c r="CT71" s="15"/>
      <c r="CU71" s="15"/>
      <c r="CV71" s="15"/>
      <c r="CW71" s="15"/>
      <c r="CX71" s="15"/>
      <c r="CY71" s="16"/>
      <c r="CZ71" s="16"/>
      <c r="DA71" s="16"/>
      <c r="DB71" s="16"/>
      <c r="DC71" s="16"/>
      <c r="DD71" s="16"/>
      <c r="DE71" s="16"/>
      <c r="DF71" s="16"/>
      <c r="DG71" s="13"/>
      <c r="DH71" s="13"/>
      <c r="DI71" s="13"/>
      <c r="DJ71" s="13"/>
      <c r="DK71" s="13"/>
      <c r="DL71" s="13"/>
      <c r="DM71" s="13"/>
      <c r="DN71" s="13"/>
      <c r="DO71" s="13"/>
      <c r="DP71" s="13"/>
      <c r="DQ71" s="13"/>
      <c r="DR71" s="13"/>
      <c r="DS71" s="13"/>
      <c r="DT71" s="13"/>
      <c r="DU71" s="13"/>
      <c r="DV71" s="13"/>
      <c r="DW71" s="13"/>
      <c r="DX71" s="13"/>
      <c r="DY71" s="13"/>
      <c r="DZ71" s="13"/>
      <c r="EA71" s="13"/>
      <c r="EB71" s="13"/>
      <c r="EC71" s="13"/>
      <c r="ED71" s="13"/>
      <c r="EE71" s="13"/>
      <c r="EF71" s="13"/>
      <c r="EG71" s="13"/>
      <c r="EH71" s="13"/>
      <c r="EI71" s="13"/>
      <c r="EJ71" s="13"/>
      <c r="EK71" s="13"/>
      <c r="EL71" s="13"/>
      <c r="EM71" s="13"/>
      <c r="EN71" s="13"/>
      <c r="EO71" s="13"/>
      <c r="EP71" s="13"/>
      <c r="EQ71" s="13"/>
      <c r="ER71" s="13"/>
      <c r="ES71" s="13"/>
      <c r="ET71" s="13"/>
      <c r="EU71" s="13"/>
      <c r="EV71" s="13"/>
      <c r="EW71" s="13"/>
      <c r="EX71" s="13"/>
      <c r="EY71" s="13"/>
      <c r="EZ71" s="13"/>
      <c r="FA71" s="13"/>
      <c r="FB71" s="13"/>
      <c r="FC71" s="13"/>
      <c r="FD71" s="13"/>
      <c r="FE71" s="13"/>
      <c r="FF71" s="13"/>
      <c r="FG71" s="13"/>
      <c r="FH71" s="13"/>
      <c r="FI71" s="13"/>
      <c r="FJ71" s="13"/>
      <c r="FK71" s="13"/>
      <c r="FL71" s="13"/>
      <c r="FM71" s="13"/>
      <c r="FN71" s="13"/>
      <c r="FO71" s="13"/>
      <c r="FP71" s="13"/>
      <c r="FQ71" s="13"/>
      <c r="FR71" s="13"/>
      <c r="FS71" s="13"/>
      <c r="FT71" s="13"/>
      <c r="FU71" s="13"/>
      <c r="FV71" s="13"/>
      <c r="FW71" s="13"/>
      <c r="FX71" s="13"/>
      <c r="FY71" s="13"/>
      <c r="FZ71" s="13"/>
      <c r="GA71" s="13"/>
      <c r="GB71" s="13"/>
      <c r="GC71" s="13"/>
      <c r="GD71" s="13"/>
      <c r="GE71" s="13"/>
      <c r="GF71" s="13"/>
      <c r="GG71" s="13"/>
      <c r="GH71" s="13"/>
      <c r="GI71" s="13"/>
      <c r="GJ71" s="13"/>
      <c r="GK71" s="13"/>
      <c r="GL71" s="13"/>
      <c r="GM71" s="13"/>
      <c r="GN71" s="13"/>
      <c r="GO71" s="13"/>
      <c r="GP71" s="13"/>
      <c r="GQ71" s="13"/>
      <c r="GR71" s="13"/>
      <c r="GS71" s="13"/>
      <c r="GT71" s="13"/>
      <c r="GU71" s="13"/>
      <c r="GV71" s="13"/>
      <c r="GW71" s="13"/>
      <c r="GX71" s="13"/>
      <c r="GY71" s="13"/>
      <c r="GZ71" s="13"/>
      <c r="HA71" s="13"/>
      <c r="HB71" s="13"/>
      <c r="HC71" s="13"/>
      <c r="HD71" s="13"/>
      <c r="HE71" s="13"/>
      <c r="HF71" s="13"/>
      <c r="HG71" s="13"/>
      <c r="HH71" s="13"/>
      <c r="HI71" s="13"/>
      <c r="HJ71" s="13"/>
      <c r="HK71" s="13"/>
      <c r="HL71" s="13"/>
      <c r="HM71" s="13"/>
      <c r="HN71" s="13"/>
      <c r="HO71" s="13"/>
      <c r="HP71" s="13"/>
      <c r="HQ71" s="13"/>
      <c r="HR71" s="13"/>
      <c r="HS71" s="13"/>
      <c r="HT71" s="13"/>
      <c r="HU71" s="13"/>
      <c r="HV71" s="13"/>
      <c r="HW71" s="13"/>
      <c r="HX71" s="13"/>
      <c r="HY71" s="13"/>
      <c r="HZ71" s="13"/>
      <c r="IA71" s="13"/>
      <c r="IB71" s="13"/>
      <c r="IC71" s="13"/>
      <c r="ID71" s="13"/>
      <c r="IE71" s="13"/>
      <c r="IF71" s="13"/>
      <c r="IG71" s="13"/>
      <c r="IH71" s="13"/>
      <c r="II71" s="13"/>
      <c r="IJ71" s="13"/>
      <c r="IK71" s="13"/>
      <c r="IL71" s="13"/>
      <c r="IM71" s="13"/>
      <c r="IN71" s="13"/>
      <c r="IO71" s="13"/>
      <c r="IP71" s="13"/>
      <c r="IQ71" s="13"/>
      <c r="IR71" s="13"/>
      <c r="IS71" s="13"/>
      <c r="IT71" s="13"/>
    </row>
    <row r="72" spans="1:254" s="14" customFormat="1" x14ac:dyDescent="0.25">
      <c r="A72" s="13"/>
      <c r="B72" s="2157"/>
      <c r="C72" s="209"/>
      <c r="D72" s="951">
        <f t="shared" si="74"/>
        <v>0</v>
      </c>
      <c r="E72" s="578"/>
      <c r="F72" s="1534"/>
      <c r="G72" s="1534"/>
      <c r="H72" s="1534"/>
      <c r="I72" s="1534"/>
      <c r="J72" s="1534"/>
      <c r="K72" s="1534"/>
      <c r="L72" s="1534"/>
      <c r="M72" s="1534"/>
      <c r="N72" s="1534"/>
      <c r="O72" s="1534"/>
      <c r="P72" s="1534"/>
      <c r="Q72" s="276">
        <f>SUM(E72:P72)</f>
        <v>0</v>
      </c>
      <c r="R72" s="276">
        <f>COUNT(E72:P72)</f>
        <v>0</v>
      </c>
      <c r="S72" s="276">
        <f>IF(R72&gt;1,AVERAGE(E72:P72),0)</f>
        <v>0</v>
      </c>
      <c r="T72" s="276">
        <f>IF(R72&gt;1,STDEV(E72:P72),0)</f>
        <v>0</v>
      </c>
      <c r="U72" s="276">
        <f>IF(R72&gt;1,VLOOKUP($R72,$AH$52:$AI$59,2,FALSE),0)</f>
        <v>0</v>
      </c>
      <c r="V72" s="1342"/>
      <c r="W72" s="277">
        <f t="shared" si="80"/>
        <v>0</v>
      </c>
      <c r="X72" s="344">
        <f t="shared" si="81"/>
        <v>0</v>
      </c>
      <c r="Y72" s="345">
        <f t="shared" si="82"/>
        <v>0</v>
      </c>
      <c r="Z72" s="346">
        <f t="shared" si="83"/>
        <v>0</v>
      </c>
      <c r="AA72" s="347">
        <f>($Q72*X72)/1000</f>
        <v>0</v>
      </c>
      <c r="AB72" s="347">
        <f>AA72*1</f>
        <v>0</v>
      </c>
      <c r="AC72" s="346">
        <f>IF(AA72&gt;0,SQRT(($W72*$W72)+(Z72*Z72)+($V72*$V72)),0)</f>
        <v>0</v>
      </c>
      <c r="AD72" s="347">
        <f>(AB72*AC72)^2</f>
        <v>0</v>
      </c>
      <c r="AE72" s="348">
        <f>AB72</f>
        <v>0</v>
      </c>
      <c r="AF72" s="141"/>
      <c r="AG72" s="15">
        <f t="shared" ref="AG72:AG81" si="89">(AE72*AF72)^2</f>
        <v>0</v>
      </c>
      <c r="AH72" s="100"/>
      <c r="AI72" s="101"/>
      <c r="AJ72" s="101"/>
      <c r="AK72" s="101"/>
      <c r="AL72" s="102"/>
      <c r="AM72" s="102"/>
      <c r="AN72" s="102"/>
      <c r="AO72" s="101"/>
      <c r="AP72" s="101"/>
      <c r="AQ72" s="101"/>
      <c r="AR72" s="101"/>
      <c r="AS72" s="101"/>
      <c r="AT72" s="101"/>
      <c r="AU72" s="101"/>
      <c r="AV72" s="101"/>
      <c r="AW72" s="101"/>
      <c r="AX72" s="101"/>
      <c r="AY72" s="101"/>
      <c r="AZ72" s="101"/>
      <c r="BA72" s="103"/>
      <c r="BB72" s="101"/>
      <c r="BC72" s="101"/>
      <c r="BD72" s="101"/>
      <c r="BE72" s="101"/>
      <c r="BF72" s="101"/>
      <c r="BG72" s="101"/>
      <c r="BH72" s="101"/>
      <c r="BI72" s="101"/>
      <c r="BJ72" s="103"/>
      <c r="BK72" s="103"/>
      <c r="BL72" s="103"/>
      <c r="BM72" s="71"/>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88"/>
      <c r="CP72" s="88"/>
      <c r="CQ72" s="88"/>
      <c r="CR72" s="15"/>
      <c r="CS72" s="15"/>
      <c r="CT72" s="15"/>
      <c r="CU72" s="15"/>
      <c r="CV72" s="15"/>
      <c r="CW72" s="15"/>
      <c r="CX72" s="15"/>
      <c r="CY72" s="16"/>
      <c r="CZ72" s="16"/>
      <c r="DA72" s="16"/>
      <c r="DB72" s="16"/>
      <c r="DC72" s="16"/>
      <c r="DD72" s="16"/>
      <c r="DE72" s="16"/>
      <c r="DF72" s="16"/>
      <c r="DG72" s="13"/>
      <c r="DH72" s="13"/>
      <c r="DI72" s="13"/>
      <c r="DJ72" s="13"/>
      <c r="DK72" s="13"/>
      <c r="DL72" s="13"/>
      <c r="DM72" s="13"/>
      <c r="DN72" s="13"/>
      <c r="DO72" s="13"/>
      <c r="DP72" s="13"/>
      <c r="DQ72" s="13"/>
      <c r="DR72" s="13"/>
      <c r="DS72" s="13"/>
      <c r="DT72" s="13"/>
      <c r="DU72" s="13"/>
      <c r="DV72" s="13"/>
      <c r="DW72" s="13"/>
      <c r="DX72" s="13"/>
      <c r="DY72" s="13"/>
      <c r="DZ72" s="13"/>
      <c r="EA72" s="13"/>
      <c r="EB72" s="13"/>
      <c r="EC72" s="13"/>
      <c r="ED72" s="13"/>
      <c r="EE72" s="13"/>
      <c r="EF72" s="13"/>
      <c r="EG72" s="13"/>
      <c r="EH72" s="13"/>
      <c r="EI72" s="13"/>
      <c r="EJ72" s="13"/>
      <c r="EK72" s="13"/>
      <c r="EL72" s="13"/>
      <c r="EM72" s="13"/>
      <c r="EN72" s="13"/>
      <c r="EO72" s="13"/>
      <c r="EP72" s="13"/>
      <c r="EQ72" s="13"/>
      <c r="ER72" s="13"/>
      <c r="ES72" s="13"/>
      <c r="ET72" s="13"/>
      <c r="EU72" s="13"/>
      <c r="EV72" s="13"/>
      <c r="EW72" s="13"/>
      <c r="EX72" s="13"/>
      <c r="EY72" s="13"/>
      <c r="EZ72" s="13"/>
      <c r="FA72" s="13"/>
      <c r="FB72" s="13"/>
      <c r="FC72" s="13"/>
      <c r="FD72" s="13"/>
      <c r="FE72" s="13"/>
      <c r="FF72" s="13"/>
      <c r="FG72" s="13"/>
      <c r="FH72" s="13"/>
      <c r="FI72" s="13"/>
      <c r="FJ72" s="13"/>
      <c r="FK72" s="13"/>
      <c r="FL72" s="13"/>
      <c r="FM72" s="13"/>
      <c r="FN72" s="13"/>
      <c r="FO72" s="13"/>
      <c r="FP72" s="13"/>
      <c r="FQ72" s="13"/>
      <c r="FR72" s="13"/>
      <c r="FS72" s="13"/>
      <c r="FT72" s="13"/>
      <c r="FU72" s="13"/>
      <c r="FV72" s="13"/>
      <c r="FW72" s="13"/>
      <c r="FX72" s="13"/>
      <c r="FY72" s="13"/>
      <c r="FZ72" s="13"/>
      <c r="GA72" s="13"/>
      <c r="GB72" s="13"/>
      <c r="GC72" s="13"/>
      <c r="GD72" s="13"/>
      <c r="GE72" s="13"/>
      <c r="GF72" s="13"/>
      <c r="GG72" s="13"/>
      <c r="GH72" s="13"/>
      <c r="GI72" s="13"/>
      <c r="GJ72" s="13"/>
      <c r="GK72" s="13"/>
      <c r="GL72" s="13"/>
      <c r="GM72" s="13"/>
      <c r="GN72" s="13"/>
      <c r="GO72" s="13"/>
      <c r="GP72" s="13"/>
      <c r="GQ72" s="13"/>
      <c r="GR72" s="13"/>
      <c r="GS72" s="13"/>
      <c r="GT72" s="13"/>
      <c r="GU72" s="13"/>
      <c r="GV72" s="13"/>
      <c r="GW72" s="13"/>
      <c r="GX72" s="13"/>
      <c r="GY72" s="13"/>
      <c r="GZ72" s="13"/>
      <c r="HA72" s="13"/>
      <c r="HB72" s="13"/>
      <c r="HC72" s="13"/>
      <c r="HD72" s="13"/>
      <c r="HE72" s="13"/>
      <c r="HF72" s="13"/>
      <c r="HG72" s="13"/>
      <c r="HH72" s="13"/>
      <c r="HI72" s="13"/>
      <c r="HJ72" s="13"/>
      <c r="HK72" s="13"/>
      <c r="HL72" s="13"/>
      <c r="HM72" s="13"/>
      <c r="HN72" s="13"/>
      <c r="HO72" s="13"/>
      <c r="HP72" s="13"/>
      <c r="HQ72" s="13"/>
      <c r="HR72" s="13"/>
      <c r="HS72" s="13"/>
      <c r="HT72" s="13"/>
      <c r="HU72" s="13"/>
      <c r="HV72" s="13"/>
      <c r="HW72" s="13"/>
      <c r="HX72" s="13"/>
      <c r="HY72" s="13"/>
      <c r="HZ72" s="13"/>
      <c r="IA72" s="13"/>
      <c r="IB72" s="13"/>
      <c r="IC72" s="13"/>
      <c r="ID72" s="13"/>
      <c r="IE72" s="13"/>
      <c r="IF72" s="13"/>
      <c r="IG72" s="13"/>
      <c r="IH72" s="13"/>
      <c r="II72" s="13"/>
      <c r="IJ72" s="13"/>
      <c r="IK72" s="13"/>
      <c r="IL72" s="13"/>
      <c r="IM72" s="13"/>
      <c r="IN72" s="13"/>
      <c r="IO72" s="13"/>
      <c r="IP72" s="13"/>
      <c r="IQ72" s="13"/>
      <c r="IR72" s="13"/>
      <c r="IS72" s="13"/>
      <c r="IT72" s="13"/>
    </row>
    <row r="73" spans="1:254" s="14" customFormat="1" x14ac:dyDescent="0.25">
      <c r="A73" s="13"/>
      <c r="B73" s="2157"/>
      <c r="C73" s="209"/>
      <c r="D73" s="951">
        <f t="shared" si="74"/>
        <v>0</v>
      </c>
      <c r="E73" s="578"/>
      <c r="F73" s="1534"/>
      <c r="G73" s="1534"/>
      <c r="H73" s="1534"/>
      <c r="I73" s="1534"/>
      <c r="J73" s="1534"/>
      <c r="K73" s="1534"/>
      <c r="L73" s="1534"/>
      <c r="M73" s="1534"/>
      <c r="N73" s="1534"/>
      <c r="O73" s="1534"/>
      <c r="P73" s="1534"/>
      <c r="Q73" s="276">
        <f t="shared" si="75"/>
        <v>0</v>
      </c>
      <c r="R73" s="276">
        <f t="shared" si="76"/>
        <v>0</v>
      </c>
      <c r="S73" s="276">
        <f t="shared" si="77"/>
        <v>0</v>
      </c>
      <c r="T73" s="276">
        <f t="shared" si="78"/>
        <v>0</v>
      </c>
      <c r="U73" s="276">
        <f t="shared" si="79"/>
        <v>0</v>
      </c>
      <c r="V73" s="1342"/>
      <c r="W73" s="277">
        <f t="shared" si="80"/>
        <v>0</v>
      </c>
      <c r="X73" s="344">
        <f t="shared" si="81"/>
        <v>0</v>
      </c>
      <c r="Y73" s="345">
        <f t="shared" si="82"/>
        <v>0</v>
      </c>
      <c r="Z73" s="346">
        <f t="shared" si="83"/>
        <v>0</v>
      </c>
      <c r="AA73" s="347">
        <f t="shared" si="84"/>
        <v>0</v>
      </c>
      <c r="AB73" s="347">
        <f t="shared" si="85"/>
        <v>0</v>
      </c>
      <c r="AC73" s="346">
        <f t="shared" si="86"/>
        <v>0</v>
      </c>
      <c r="AD73" s="347">
        <f t="shared" si="87"/>
        <v>0</v>
      </c>
      <c r="AE73" s="348">
        <f t="shared" si="88"/>
        <v>0</v>
      </c>
      <c r="AF73" s="141"/>
      <c r="AG73" s="15">
        <f t="shared" si="89"/>
        <v>0</v>
      </c>
      <c r="AH73" s="100"/>
      <c r="AI73" s="101"/>
      <c r="AJ73" s="101"/>
      <c r="AK73" s="101"/>
      <c r="AL73" s="102"/>
      <c r="AM73" s="102"/>
      <c r="AN73" s="102"/>
      <c r="AO73" s="101"/>
      <c r="AP73" s="101"/>
      <c r="AQ73" s="101"/>
      <c r="AR73" s="101"/>
      <c r="AS73" s="101"/>
      <c r="AT73" s="101"/>
      <c r="AU73" s="101"/>
      <c r="AV73" s="101"/>
      <c r="AW73" s="101"/>
      <c r="AX73" s="101"/>
      <c r="AY73" s="101"/>
      <c r="AZ73" s="101"/>
      <c r="BA73" s="103"/>
      <c r="BB73" s="101"/>
      <c r="BC73" s="101"/>
      <c r="BD73" s="101"/>
      <c r="BE73" s="101"/>
      <c r="BF73" s="101"/>
      <c r="BG73" s="101"/>
      <c r="BH73" s="101"/>
      <c r="BI73" s="101"/>
      <c r="BJ73" s="103"/>
      <c r="BK73" s="103"/>
      <c r="BL73" s="103"/>
      <c r="BM73" s="71"/>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88"/>
      <c r="CP73" s="88"/>
      <c r="CQ73" s="88"/>
      <c r="CR73" s="15"/>
      <c r="CS73" s="15"/>
      <c r="CT73" s="15"/>
      <c r="CU73" s="15"/>
      <c r="CV73" s="15"/>
      <c r="CW73" s="15"/>
      <c r="CX73" s="15"/>
      <c r="CY73" s="16"/>
      <c r="CZ73" s="16"/>
      <c r="DA73" s="16"/>
      <c r="DB73" s="16"/>
      <c r="DC73" s="16"/>
      <c r="DD73" s="16"/>
      <c r="DE73" s="16"/>
      <c r="DF73" s="16"/>
      <c r="DG73" s="13"/>
      <c r="DH73" s="13"/>
      <c r="DI73" s="13"/>
      <c r="DJ73" s="13"/>
      <c r="DK73" s="13"/>
      <c r="DL73" s="13"/>
      <c r="DM73" s="13"/>
      <c r="DN73" s="13"/>
      <c r="DO73" s="13"/>
      <c r="DP73" s="13"/>
      <c r="DQ73" s="13"/>
      <c r="DR73" s="13"/>
      <c r="DS73" s="13"/>
      <c r="DT73" s="13"/>
      <c r="DU73" s="13"/>
      <c r="DV73" s="13"/>
      <c r="DW73" s="13"/>
      <c r="DX73" s="13"/>
      <c r="DY73" s="13"/>
      <c r="DZ73" s="13"/>
      <c r="EA73" s="13"/>
      <c r="EB73" s="13"/>
      <c r="EC73" s="13"/>
      <c r="ED73" s="13"/>
      <c r="EE73" s="13"/>
      <c r="EF73" s="13"/>
      <c r="EG73" s="13"/>
      <c r="EH73" s="13"/>
      <c r="EI73" s="13"/>
      <c r="EJ73" s="13"/>
      <c r="EK73" s="13"/>
      <c r="EL73" s="13"/>
      <c r="EM73" s="13"/>
      <c r="EN73" s="13"/>
      <c r="EO73" s="13"/>
      <c r="EP73" s="13"/>
      <c r="EQ73" s="13"/>
      <c r="ER73" s="13"/>
      <c r="ES73" s="13"/>
      <c r="ET73" s="13"/>
      <c r="EU73" s="13"/>
      <c r="EV73" s="13"/>
      <c r="EW73" s="13"/>
      <c r="EX73" s="13"/>
      <c r="EY73" s="13"/>
      <c r="EZ73" s="13"/>
      <c r="FA73" s="13"/>
      <c r="FB73" s="13"/>
      <c r="FC73" s="13"/>
      <c r="FD73" s="13"/>
      <c r="FE73" s="13"/>
      <c r="FF73" s="13"/>
      <c r="FG73" s="13"/>
      <c r="FH73" s="13"/>
      <c r="FI73" s="13"/>
      <c r="FJ73" s="13"/>
      <c r="FK73" s="13"/>
      <c r="FL73" s="13"/>
      <c r="FM73" s="13"/>
      <c r="FN73" s="13"/>
      <c r="FO73" s="13"/>
      <c r="FP73" s="13"/>
      <c r="FQ73" s="13"/>
      <c r="FR73" s="13"/>
      <c r="FS73" s="13"/>
      <c r="FT73" s="13"/>
      <c r="FU73" s="13"/>
      <c r="FV73" s="13"/>
      <c r="FW73" s="13"/>
      <c r="FX73" s="13"/>
      <c r="FY73" s="13"/>
      <c r="FZ73" s="13"/>
      <c r="GA73" s="13"/>
      <c r="GB73" s="13"/>
      <c r="GC73" s="13"/>
      <c r="GD73" s="13"/>
      <c r="GE73" s="13"/>
      <c r="GF73" s="13"/>
      <c r="GG73" s="13"/>
      <c r="GH73" s="13"/>
      <c r="GI73" s="13"/>
      <c r="GJ73" s="13"/>
      <c r="GK73" s="13"/>
      <c r="GL73" s="13"/>
      <c r="GM73" s="13"/>
      <c r="GN73" s="13"/>
      <c r="GO73" s="13"/>
      <c r="GP73" s="13"/>
      <c r="GQ73" s="13"/>
      <c r="GR73" s="13"/>
      <c r="GS73" s="13"/>
      <c r="GT73" s="13"/>
      <c r="GU73" s="13"/>
      <c r="GV73" s="13"/>
      <c r="GW73" s="13"/>
      <c r="GX73" s="13"/>
      <c r="GY73" s="13"/>
      <c r="GZ73" s="13"/>
      <c r="HA73" s="13"/>
      <c r="HB73" s="13"/>
      <c r="HC73" s="13"/>
      <c r="HD73" s="13"/>
      <c r="HE73" s="13"/>
      <c r="HF73" s="13"/>
      <c r="HG73" s="13"/>
      <c r="HH73" s="13"/>
      <c r="HI73" s="13"/>
      <c r="HJ73" s="13"/>
      <c r="HK73" s="13"/>
      <c r="HL73" s="13"/>
      <c r="HM73" s="13"/>
      <c r="HN73" s="13"/>
      <c r="HO73" s="13"/>
      <c r="HP73" s="13"/>
      <c r="HQ73" s="13"/>
      <c r="HR73" s="13"/>
      <c r="HS73" s="13"/>
      <c r="HT73" s="13"/>
      <c r="HU73" s="13"/>
      <c r="HV73" s="13"/>
      <c r="HW73" s="13"/>
      <c r="HX73" s="13"/>
      <c r="HY73" s="13"/>
      <c r="HZ73" s="13"/>
      <c r="IA73" s="13"/>
      <c r="IB73" s="13"/>
      <c r="IC73" s="13"/>
      <c r="ID73" s="13"/>
      <c r="IE73" s="13"/>
      <c r="IF73" s="13"/>
      <c r="IG73" s="13"/>
      <c r="IH73" s="13"/>
      <c r="II73" s="13"/>
      <c r="IJ73" s="13"/>
      <c r="IK73" s="13"/>
      <c r="IL73" s="13"/>
      <c r="IM73" s="13"/>
      <c r="IN73" s="13"/>
      <c r="IO73" s="13"/>
      <c r="IP73" s="13"/>
      <c r="IQ73" s="13"/>
      <c r="IR73" s="13"/>
      <c r="IS73" s="13"/>
      <c r="IT73" s="13"/>
    </row>
    <row r="74" spans="1:254" s="14" customFormat="1" x14ac:dyDescent="0.25">
      <c r="A74" s="13"/>
      <c r="B74" s="2157"/>
      <c r="C74" s="209"/>
      <c r="D74" s="951">
        <f t="shared" si="74"/>
        <v>0</v>
      </c>
      <c r="E74" s="578"/>
      <c r="F74" s="1534"/>
      <c r="G74" s="1534"/>
      <c r="H74" s="1534"/>
      <c r="I74" s="1534"/>
      <c r="J74" s="1534"/>
      <c r="K74" s="1534"/>
      <c r="L74" s="1534"/>
      <c r="M74" s="1534"/>
      <c r="N74" s="1534"/>
      <c r="O74" s="1534"/>
      <c r="P74" s="1534"/>
      <c r="Q74" s="276">
        <f t="shared" si="75"/>
        <v>0</v>
      </c>
      <c r="R74" s="276">
        <f t="shared" si="76"/>
        <v>0</v>
      </c>
      <c r="S74" s="276">
        <f t="shared" si="77"/>
        <v>0</v>
      </c>
      <c r="T74" s="276">
        <f t="shared" si="78"/>
        <v>0</v>
      </c>
      <c r="U74" s="276">
        <f t="shared" si="79"/>
        <v>0</v>
      </c>
      <c r="V74" s="1342"/>
      <c r="W74" s="277">
        <f t="shared" si="80"/>
        <v>0</v>
      </c>
      <c r="X74" s="344">
        <f t="shared" si="81"/>
        <v>0</v>
      </c>
      <c r="Y74" s="345">
        <f t="shared" si="82"/>
        <v>0</v>
      </c>
      <c r="Z74" s="346">
        <f t="shared" si="83"/>
        <v>0</v>
      </c>
      <c r="AA74" s="347">
        <f t="shared" si="84"/>
        <v>0</v>
      </c>
      <c r="AB74" s="347">
        <f t="shared" si="85"/>
        <v>0</v>
      </c>
      <c r="AC74" s="346">
        <f t="shared" si="86"/>
        <v>0</v>
      </c>
      <c r="AD74" s="347">
        <f t="shared" si="87"/>
        <v>0</v>
      </c>
      <c r="AE74" s="348">
        <f t="shared" si="88"/>
        <v>0</v>
      </c>
      <c r="AF74" s="141"/>
      <c r="AG74" s="15">
        <f t="shared" si="89"/>
        <v>0</v>
      </c>
      <c r="AH74" s="100"/>
      <c r="AI74" s="101"/>
      <c r="AJ74" s="101"/>
      <c r="AK74" s="101"/>
      <c r="AL74" s="102"/>
      <c r="AM74" s="102"/>
      <c r="AN74" s="102"/>
      <c r="AO74" s="101"/>
      <c r="AP74" s="101"/>
      <c r="AQ74" s="101"/>
      <c r="AR74" s="101"/>
      <c r="AS74" s="101"/>
      <c r="AT74" s="101"/>
      <c r="AU74" s="101"/>
      <c r="AV74" s="101"/>
      <c r="AW74" s="101"/>
      <c r="AX74" s="101"/>
      <c r="AY74" s="101"/>
      <c r="AZ74" s="101"/>
      <c r="BA74" s="103"/>
      <c r="BB74" s="101"/>
      <c r="BC74" s="101"/>
      <c r="BD74" s="101"/>
      <c r="BE74" s="101"/>
      <c r="BF74" s="101"/>
      <c r="BG74" s="101"/>
      <c r="BH74" s="101"/>
      <c r="BI74" s="101"/>
      <c r="BJ74" s="103"/>
      <c r="BK74" s="103"/>
      <c r="BL74" s="103"/>
      <c r="BM74" s="71"/>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88"/>
      <c r="CP74" s="88"/>
      <c r="CQ74" s="88"/>
      <c r="CR74" s="15"/>
      <c r="CS74" s="15"/>
      <c r="CT74" s="15"/>
      <c r="CU74" s="15"/>
      <c r="CV74" s="15"/>
      <c r="CW74" s="15"/>
      <c r="CX74" s="15"/>
      <c r="CY74" s="16"/>
      <c r="CZ74" s="16"/>
      <c r="DA74" s="16"/>
      <c r="DB74" s="16"/>
      <c r="DC74" s="16"/>
      <c r="DD74" s="16"/>
      <c r="DE74" s="16"/>
      <c r="DF74" s="16"/>
      <c r="DG74" s="13"/>
      <c r="DH74" s="13"/>
      <c r="DI74" s="13"/>
      <c r="DJ74" s="13"/>
      <c r="DK74" s="13"/>
      <c r="DL74" s="13"/>
      <c r="DM74" s="13"/>
      <c r="DN74" s="13"/>
      <c r="DO74" s="13"/>
      <c r="DP74" s="13"/>
      <c r="DQ74" s="13"/>
      <c r="DR74" s="13"/>
      <c r="DS74" s="13"/>
      <c r="DT74" s="13"/>
      <c r="DU74" s="13"/>
      <c r="DV74" s="13"/>
      <c r="DW74" s="13"/>
      <c r="DX74" s="13"/>
      <c r="DY74" s="13"/>
      <c r="DZ74" s="13"/>
      <c r="EA74" s="13"/>
      <c r="EB74" s="13"/>
      <c r="EC74" s="13"/>
      <c r="ED74" s="13"/>
      <c r="EE74" s="13"/>
      <c r="EF74" s="13"/>
      <c r="EG74" s="13"/>
      <c r="EH74" s="13"/>
      <c r="EI74" s="13"/>
      <c r="EJ74" s="13"/>
      <c r="EK74" s="13"/>
      <c r="EL74" s="13"/>
      <c r="EM74" s="13"/>
      <c r="EN74" s="13"/>
      <c r="EO74" s="13"/>
      <c r="EP74" s="13"/>
      <c r="EQ74" s="13"/>
      <c r="ER74" s="13"/>
      <c r="ES74" s="13"/>
      <c r="ET74" s="13"/>
      <c r="EU74" s="13"/>
      <c r="EV74" s="13"/>
      <c r="EW74" s="13"/>
      <c r="EX74" s="13"/>
      <c r="EY74" s="13"/>
      <c r="EZ74" s="13"/>
      <c r="FA74" s="13"/>
      <c r="FB74" s="13"/>
      <c r="FC74" s="13"/>
      <c r="FD74" s="13"/>
      <c r="FE74" s="13"/>
      <c r="FF74" s="13"/>
      <c r="FG74" s="13"/>
      <c r="FH74" s="13"/>
      <c r="FI74" s="13"/>
      <c r="FJ74" s="13"/>
      <c r="FK74" s="13"/>
      <c r="FL74" s="13"/>
      <c r="FM74" s="13"/>
      <c r="FN74" s="13"/>
      <c r="FO74" s="13"/>
      <c r="FP74" s="13"/>
      <c r="FQ74" s="13"/>
      <c r="FR74" s="13"/>
      <c r="FS74" s="13"/>
      <c r="FT74" s="13"/>
      <c r="FU74" s="13"/>
      <c r="FV74" s="13"/>
      <c r="FW74" s="13"/>
      <c r="FX74" s="13"/>
      <c r="FY74" s="13"/>
      <c r="FZ74" s="13"/>
      <c r="GA74" s="13"/>
      <c r="GB74" s="13"/>
      <c r="GC74" s="13"/>
      <c r="GD74" s="13"/>
      <c r="GE74" s="13"/>
      <c r="GF74" s="13"/>
      <c r="GG74" s="13"/>
      <c r="GH74" s="13"/>
      <c r="GI74" s="13"/>
      <c r="GJ74" s="13"/>
      <c r="GK74" s="13"/>
      <c r="GL74" s="13"/>
      <c r="GM74" s="13"/>
      <c r="GN74" s="13"/>
      <c r="GO74" s="13"/>
      <c r="GP74" s="13"/>
      <c r="GQ74" s="13"/>
      <c r="GR74" s="13"/>
      <c r="GS74" s="13"/>
      <c r="GT74" s="13"/>
      <c r="GU74" s="13"/>
      <c r="GV74" s="13"/>
      <c r="GW74" s="13"/>
      <c r="GX74" s="13"/>
      <c r="GY74" s="13"/>
      <c r="GZ74" s="13"/>
      <c r="HA74" s="13"/>
      <c r="HB74" s="13"/>
      <c r="HC74" s="13"/>
      <c r="HD74" s="13"/>
      <c r="HE74" s="13"/>
      <c r="HF74" s="13"/>
      <c r="HG74" s="13"/>
      <c r="HH74" s="13"/>
      <c r="HI74" s="13"/>
      <c r="HJ74" s="13"/>
      <c r="HK74" s="13"/>
      <c r="HL74" s="13"/>
      <c r="HM74" s="13"/>
      <c r="HN74" s="13"/>
      <c r="HO74" s="13"/>
      <c r="HP74" s="13"/>
      <c r="HQ74" s="13"/>
      <c r="HR74" s="13"/>
      <c r="HS74" s="13"/>
      <c r="HT74" s="13"/>
      <c r="HU74" s="13"/>
      <c r="HV74" s="13"/>
      <c r="HW74" s="13"/>
      <c r="HX74" s="13"/>
      <c r="HY74" s="13"/>
      <c r="HZ74" s="13"/>
      <c r="IA74" s="13"/>
      <c r="IB74" s="13"/>
      <c r="IC74" s="13"/>
      <c r="ID74" s="13"/>
      <c r="IE74" s="13"/>
      <c r="IF74" s="13"/>
      <c r="IG74" s="13"/>
      <c r="IH74" s="13"/>
      <c r="II74" s="13"/>
      <c r="IJ74" s="13"/>
      <c r="IK74" s="13"/>
      <c r="IL74" s="13"/>
      <c r="IM74" s="13"/>
      <c r="IN74" s="13"/>
      <c r="IO74" s="13"/>
      <c r="IP74" s="13"/>
      <c r="IQ74" s="13"/>
      <c r="IR74" s="13"/>
      <c r="IS74" s="13"/>
      <c r="IT74" s="13"/>
    </row>
    <row r="75" spans="1:254" s="14" customFormat="1" ht="15" customHeight="1" x14ac:dyDescent="0.25">
      <c r="A75" s="13"/>
      <c r="B75" s="2157" t="s">
        <v>290</v>
      </c>
      <c r="C75" s="209"/>
      <c r="D75" s="951">
        <f t="shared" si="74"/>
        <v>0</v>
      </c>
      <c r="E75" s="578"/>
      <c r="F75" s="1534"/>
      <c r="G75" s="1534"/>
      <c r="H75" s="1534"/>
      <c r="I75" s="1534"/>
      <c r="J75" s="1534"/>
      <c r="K75" s="1534"/>
      <c r="L75" s="1534"/>
      <c r="M75" s="1534"/>
      <c r="N75" s="1534"/>
      <c r="O75" s="1534"/>
      <c r="P75" s="1534"/>
      <c r="Q75" s="276">
        <f t="shared" si="75"/>
        <v>0</v>
      </c>
      <c r="R75" s="276">
        <f t="shared" si="76"/>
        <v>0</v>
      </c>
      <c r="S75" s="276">
        <f t="shared" si="77"/>
        <v>0</v>
      </c>
      <c r="T75" s="276">
        <f t="shared" si="78"/>
        <v>0</v>
      </c>
      <c r="U75" s="276">
        <f t="shared" si="79"/>
        <v>0</v>
      </c>
      <c r="V75" s="1342"/>
      <c r="W75" s="277">
        <f t="shared" si="80"/>
        <v>0</v>
      </c>
      <c r="X75" s="344">
        <f t="shared" si="81"/>
        <v>0</v>
      </c>
      <c r="Y75" s="345">
        <f t="shared" si="82"/>
        <v>0</v>
      </c>
      <c r="Z75" s="346">
        <f t="shared" si="83"/>
        <v>0</v>
      </c>
      <c r="AA75" s="347">
        <f t="shared" si="84"/>
        <v>0</v>
      </c>
      <c r="AB75" s="347">
        <f t="shared" si="85"/>
        <v>0</v>
      </c>
      <c r="AC75" s="346">
        <f t="shared" si="86"/>
        <v>0</v>
      </c>
      <c r="AD75" s="347">
        <f t="shared" si="87"/>
        <v>0</v>
      </c>
      <c r="AE75" s="348">
        <f t="shared" si="88"/>
        <v>0</v>
      </c>
      <c r="AF75" s="141"/>
      <c r="AG75" s="15">
        <f t="shared" si="89"/>
        <v>0</v>
      </c>
      <c r="AH75" s="100"/>
      <c r="AI75" s="101"/>
      <c r="AJ75" s="101"/>
      <c r="AK75" s="101"/>
      <c r="AL75" s="102"/>
      <c r="AM75" s="102"/>
      <c r="AN75" s="102"/>
      <c r="AO75" s="101"/>
      <c r="AP75" s="101"/>
      <c r="AQ75" s="101"/>
      <c r="AR75" s="101"/>
      <c r="AS75" s="101"/>
      <c r="AT75" s="101"/>
      <c r="AU75" s="101"/>
      <c r="AV75" s="101"/>
      <c r="AW75" s="101"/>
      <c r="AX75" s="101"/>
      <c r="AY75" s="101"/>
      <c r="AZ75" s="101"/>
      <c r="BA75" s="103"/>
      <c r="BB75" s="101"/>
      <c r="BC75" s="101"/>
      <c r="BD75" s="101"/>
      <c r="BE75" s="101"/>
      <c r="BF75" s="101"/>
      <c r="BG75" s="101"/>
      <c r="BH75" s="101"/>
      <c r="BI75" s="101"/>
      <c r="BJ75" s="103"/>
      <c r="BK75" s="103"/>
      <c r="BL75" s="103"/>
      <c r="BM75" s="71"/>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88"/>
      <c r="CP75" s="88"/>
      <c r="CQ75" s="88"/>
      <c r="CR75" s="15"/>
      <c r="CS75" s="15"/>
      <c r="CT75" s="15"/>
      <c r="CU75" s="15"/>
      <c r="CV75" s="15"/>
      <c r="CW75" s="15"/>
      <c r="CX75" s="15"/>
      <c r="CY75" s="16"/>
      <c r="CZ75" s="16"/>
      <c r="DA75" s="16"/>
      <c r="DB75" s="16"/>
      <c r="DC75" s="16"/>
      <c r="DD75" s="16"/>
      <c r="DE75" s="16"/>
      <c r="DF75" s="16"/>
      <c r="DG75" s="13"/>
      <c r="DH75" s="13"/>
      <c r="DI75" s="13"/>
      <c r="DJ75" s="13"/>
      <c r="DK75" s="13"/>
      <c r="DL75" s="13"/>
      <c r="DM75" s="13"/>
      <c r="DN75" s="13"/>
      <c r="DO75" s="13"/>
      <c r="DP75" s="13"/>
      <c r="DQ75" s="13"/>
      <c r="DR75" s="13"/>
      <c r="DS75" s="13"/>
      <c r="DT75" s="13"/>
      <c r="DU75" s="13"/>
      <c r="DV75" s="13"/>
      <c r="DW75" s="13"/>
      <c r="DX75" s="13"/>
      <c r="DY75" s="13"/>
      <c r="DZ75" s="13"/>
      <c r="EA75" s="13"/>
      <c r="EB75" s="13"/>
      <c r="EC75" s="13"/>
      <c r="ED75" s="13"/>
      <c r="EE75" s="13"/>
      <c r="EF75" s="13"/>
      <c r="EG75" s="13"/>
      <c r="EH75" s="13"/>
      <c r="EI75" s="13"/>
      <c r="EJ75" s="13"/>
      <c r="EK75" s="13"/>
      <c r="EL75" s="13"/>
      <c r="EM75" s="13"/>
      <c r="EN75" s="13"/>
      <c r="EO75" s="13"/>
      <c r="EP75" s="13"/>
      <c r="EQ75" s="13"/>
      <c r="ER75" s="13"/>
      <c r="ES75" s="13"/>
      <c r="ET75" s="13"/>
      <c r="EU75" s="13"/>
      <c r="EV75" s="13"/>
      <c r="EW75" s="13"/>
      <c r="EX75" s="13"/>
      <c r="EY75" s="13"/>
      <c r="EZ75" s="13"/>
      <c r="FA75" s="13"/>
      <c r="FB75" s="13"/>
      <c r="FC75" s="13"/>
      <c r="FD75" s="13"/>
      <c r="FE75" s="13"/>
      <c r="FF75" s="13"/>
      <c r="FG75" s="13"/>
      <c r="FH75" s="13"/>
      <c r="FI75" s="13"/>
      <c r="FJ75" s="13"/>
      <c r="FK75" s="13"/>
      <c r="FL75" s="13"/>
      <c r="FM75" s="13"/>
      <c r="FN75" s="13"/>
      <c r="FO75" s="13"/>
      <c r="FP75" s="13"/>
      <c r="FQ75" s="13"/>
      <c r="FR75" s="13"/>
      <c r="FS75" s="13"/>
      <c r="FT75" s="13"/>
      <c r="FU75" s="13"/>
      <c r="FV75" s="13"/>
      <c r="FW75" s="13"/>
      <c r="FX75" s="13"/>
      <c r="FY75" s="13"/>
      <c r="FZ75" s="13"/>
      <c r="GA75" s="13"/>
      <c r="GB75" s="13"/>
      <c r="GC75" s="13"/>
      <c r="GD75" s="13"/>
      <c r="GE75" s="13"/>
      <c r="GF75" s="13"/>
      <c r="GG75" s="13"/>
      <c r="GH75" s="13"/>
      <c r="GI75" s="13"/>
      <c r="GJ75" s="13"/>
      <c r="GK75" s="13"/>
      <c r="GL75" s="13"/>
      <c r="GM75" s="13"/>
      <c r="GN75" s="13"/>
      <c r="GO75" s="13"/>
      <c r="GP75" s="13"/>
      <c r="GQ75" s="13"/>
      <c r="GR75" s="13"/>
      <c r="GS75" s="13"/>
      <c r="GT75" s="13"/>
      <c r="GU75" s="13"/>
      <c r="GV75" s="13"/>
      <c r="GW75" s="13"/>
      <c r="GX75" s="13"/>
      <c r="GY75" s="13"/>
      <c r="GZ75" s="13"/>
      <c r="HA75" s="13"/>
      <c r="HB75" s="13"/>
      <c r="HC75" s="13"/>
      <c r="HD75" s="13"/>
      <c r="HE75" s="13"/>
      <c r="HF75" s="13"/>
      <c r="HG75" s="13"/>
      <c r="HH75" s="13"/>
      <c r="HI75" s="13"/>
      <c r="HJ75" s="13"/>
      <c r="HK75" s="13"/>
      <c r="HL75" s="13"/>
      <c r="HM75" s="13"/>
      <c r="HN75" s="13"/>
      <c r="HO75" s="13"/>
      <c r="HP75" s="13"/>
      <c r="HQ75" s="13"/>
      <c r="HR75" s="13"/>
      <c r="HS75" s="13"/>
      <c r="HT75" s="13"/>
      <c r="HU75" s="13"/>
      <c r="HV75" s="13"/>
      <c r="HW75" s="13"/>
      <c r="HX75" s="13"/>
      <c r="HY75" s="13"/>
      <c r="HZ75" s="13"/>
      <c r="IA75" s="13"/>
      <c r="IB75" s="13"/>
      <c r="IC75" s="13"/>
      <c r="ID75" s="13"/>
      <c r="IE75" s="13"/>
      <c r="IF75" s="13"/>
      <c r="IG75" s="13"/>
      <c r="IH75" s="13"/>
      <c r="II75" s="13"/>
      <c r="IJ75" s="13"/>
      <c r="IK75" s="13"/>
      <c r="IL75" s="13"/>
      <c r="IM75" s="13"/>
      <c r="IN75" s="13"/>
      <c r="IO75" s="13"/>
      <c r="IP75" s="13"/>
      <c r="IQ75" s="13"/>
      <c r="IR75" s="13"/>
      <c r="IS75" s="13"/>
      <c r="IT75" s="13"/>
    </row>
    <row r="76" spans="1:254" s="14" customFormat="1" x14ac:dyDescent="0.25">
      <c r="A76" s="13"/>
      <c r="B76" s="2157"/>
      <c r="C76" s="209"/>
      <c r="D76" s="951">
        <f t="shared" si="74"/>
        <v>0</v>
      </c>
      <c r="E76" s="578"/>
      <c r="F76" s="1534"/>
      <c r="G76" s="1534"/>
      <c r="H76" s="1534"/>
      <c r="I76" s="1534"/>
      <c r="J76" s="1534"/>
      <c r="K76" s="1534"/>
      <c r="L76" s="1534"/>
      <c r="M76" s="1534"/>
      <c r="N76" s="1534"/>
      <c r="O76" s="1534"/>
      <c r="P76" s="1534"/>
      <c r="Q76" s="276">
        <f t="shared" si="75"/>
        <v>0</v>
      </c>
      <c r="R76" s="276">
        <f t="shared" si="76"/>
        <v>0</v>
      </c>
      <c r="S76" s="276">
        <f t="shared" si="77"/>
        <v>0</v>
      </c>
      <c r="T76" s="276">
        <f t="shared" si="78"/>
        <v>0</v>
      </c>
      <c r="U76" s="276">
        <f t="shared" si="79"/>
        <v>0</v>
      </c>
      <c r="V76" s="1342"/>
      <c r="W76" s="277">
        <f t="shared" si="80"/>
        <v>0</v>
      </c>
      <c r="X76" s="344">
        <f t="shared" si="81"/>
        <v>0</v>
      </c>
      <c r="Y76" s="345">
        <f t="shared" si="82"/>
        <v>0</v>
      </c>
      <c r="Z76" s="346">
        <f t="shared" si="83"/>
        <v>0</v>
      </c>
      <c r="AA76" s="347">
        <f t="shared" si="84"/>
        <v>0</v>
      </c>
      <c r="AB76" s="347">
        <f t="shared" si="85"/>
        <v>0</v>
      </c>
      <c r="AC76" s="346">
        <f t="shared" si="86"/>
        <v>0</v>
      </c>
      <c r="AD76" s="347">
        <f t="shared" si="87"/>
        <v>0</v>
      </c>
      <c r="AE76" s="348">
        <f t="shared" si="88"/>
        <v>0</v>
      </c>
      <c r="AF76" s="141"/>
      <c r="AG76" s="15">
        <f t="shared" si="89"/>
        <v>0</v>
      </c>
      <c r="AH76" s="100"/>
      <c r="AI76" s="101"/>
      <c r="AJ76" s="101"/>
      <c r="AK76" s="101"/>
      <c r="AL76" s="102"/>
      <c r="AM76" s="102"/>
      <c r="AN76" s="102"/>
      <c r="AO76" s="101"/>
      <c r="AP76" s="101"/>
      <c r="AQ76" s="101"/>
      <c r="AR76" s="101"/>
      <c r="AS76" s="101"/>
      <c r="AT76" s="101"/>
      <c r="AU76" s="101"/>
      <c r="AV76" s="101"/>
      <c r="AW76" s="101"/>
      <c r="AX76" s="101"/>
      <c r="AY76" s="101"/>
      <c r="AZ76" s="101"/>
      <c r="BA76" s="103"/>
      <c r="BB76" s="101"/>
      <c r="BC76" s="101"/>
      <c r="BD76" s="101"/>
      <c r="BE76" s="101"/>
      <c r="BF76" s="101"/>
      <c r="BG76" s="101"/>
      <c r="BH76" s="101"/>
      <c r="BI76" s="101"/>
      <c r="BJ76" s="103"/>
      <c r="BK76" s="103"/>
      <c r="BL76" s="103"/>
      <c r="BM76" s="71"/>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88"/>
      <c r="CP76" s="88"/>
      <c r="CQ76" s="88"/>
      <c r="CR76" s="15"/>
      <c r="CS76" s="15"/>
      <c r="CT76" s="15"/>
      <c r="CU76" s="15"/>
      <c r="CV76" s="15"/>
      <c r="CW76" s="15"/>
      <c r="CX76" s="15"/>
      <c r="CY76" s="16"/>
      <c r="CZ76" s="16"/>
      <c r="DA76" s="16"/>
      <c r="DB76" s="16"/>
      <c r="DC76" s="16"/>
      <c r="DD76" s="16"/>
      <c r="DE76" s="16"/>
      <c r="DF76" s="16"/>
      <c r="DG76" s="13"/>
      <c r="DH76" s="13"/>
      <c r="DI76" s="13"/>
      <c r="DJ76" s="13"/>
      <c r="DK76" s="13"/>
      <c r="DL76" s="13"/>
      <c r="DM76" s="13"/>
      <c r="DN76" s="13"/>
      <c r="DO76" s="13"/>
      <c r="DP76" s="13"/>
      <c r="DQ76" s="13"/>
      <c r="DR76" s="13"/>
      <c r="DS76" s="13"/>
      <c r="DT76" s="13"/>
      <c r="DU76" s="13"/>
      <c r="DV76" s="13"/>
      <c r="DW76" s="13"/>
      <c r="DX76" s="13"/>
      <c r="DY76" s="13"/>
      <c r="DZ76" s="13"/>
      <c r="EA76" s="13"/>
      <c r="EB76" s="13"/>
      <c r="EC76" s="13"/>
      <c r="ED76" s="13"/>
      <c r="EE76" s="13"/>
      <c r="EF76" s="13"/>
      <c r="EG76" s="13"/>
      <c r="EH76" s="13"/>
      <c r="EI76" s="13"/>
      <c r="EJ76" s="13"/>
      <c r="EK76" s="13"/>
      <c r="EL76" s="13"/>
      <c r="EM76" s="13"/>
      <c r="EN76" s="13"/>
      <c r="EO76" s="13"/>
      <c r="EP76" s="13"/>
      <c r="EQ76" s="13"/>
      <c r="ER76" s="13"/>
      <c r="ES76" s="13"/>
      <c r="ET76" s="13"/>
      <c r="EU76" s="13"/>
      <c r="EV76" s="13"/>
      <c r="EW76" s="13"/>
      <c r="EX76" s="13"/>
      <c r="EY76" s="13"/>
      <c r="EZ76" s="13"/>
      <c r="FA76" s="13"/>
      <c r="FB76" s="13"/>
      <c r="FC76" s="13"/>
      <c r="FD76" s="13"/>
      <c r="FE76" s="13"/>
      <c r="FF76" s="13"/>
      <c r="FG76" s="13"/>
      <c r="FH76" s="13"/>
      <c r="FI76" s="13"/>
      <c r="FJ76" s="13"/>
      <c r="FK76" s="13"/>
      <c r="FL76" s="13"/>
      <c r="FM76" s="13"/>
      <c r="FN76" s="13"/>
      <c r="FO76" s="13"/>
      <c r="FP76" s="13"/>
      <c r="FQ76" s="13"/>
      <c r="FR76" s="13"/>
      <c r="FS76" s="13"/>
      <c r="FT76" s="13"/>
      <c r="FU76" s="13"/>
      <c r="FV76" s="13"/>
      <c r="FW76" s="13"/>
      <c r="FX76" s="13"/>
      <c r="FY76" s="13"/>
      <c r="FZ76" s="13"/>
      <c r="GA76" s="13"/>
      <c r="GB76" s="13"/>
      <c r="GC76" s="13"/>
      <c r="GD76" s="13"/>
      <c r="GE76" s="13"/>
      <c r="GF76" s="13"/>
      <c r="GG76" s="13"/>
      <c r="GH76" s="13"/>
      <c r="GI76" s="13"/>
      <c r="GJ76" s="13"/>
      <c r="GK76" s="13"/>
      <c r="GL76" s="13"/>
      <c r="GM76" s="13"/>
      <c r="GN76" s="13"/>
      <c r="GO76" s="13"/>
      <c r="GP76" s="13"/>
      <c r="GQ76" s="13"/>
      <c r="GR76" s="13"/>
      <c r="GS76" s="13"/>
      <c r="GT76" s="13"/>
      <c r="GU76" s="13"/>
      <c r="GV76" s="13"/>
      <c r="GW76" s="13"/>
      <c r="GX76" s="13"/>
      <c r="GY76" s="13"/>
      <c r="GZ76" s="13"/>
      <c r="HA76" s="13"/>
      <c r="HB76" s="13"/>
      <c r="HC76" s="13"/>
      <c r="HD76" s="13"/>
      <c r="HE76" s="13"/>
      <c r="HF76" s="13"/>
      <c r="HG76" s="13"/>
      <c r="HH76" s="13"/>
      <c r="HI76" s="13"/>
      <c r="HJ76" s="13"/>
      <c r="HK76" s="13"/>
      <c r="HL76" s="13"/>
      <c r="HM76" s="13"/>
      <c r="HN76" s="13"/>
      <c r="HO76" s="13"/>
      <c r="HP76" s="13"/>
      <c r="HQ76" s="13"/>
      <c r="HR76" s="13"/>
      <c r="HS76" s="13"/>
      <c r="HT76" s="13"/>
      <c r="HU76" s="13"/>
      <c r="HV76" s="13"/>
      <c r="HW76" s="13"/>
      <c r="HX76" s="13"/>
      <c r="HY76" s="13"/>
      <c r="HZ76" s="13"/>
      <c r="IA76" s="13"/>
      <c r="IB76" s="13"/>
      <c r="IC76" s="13"/>
      <c r="ID76" s="13"/>
      <c r="IE76" s="13"/>
      <c r="IF76" s="13"/>
      <c r="IG76" s="13"/>
      <c r="IH76" s="13"/>
      <c r="II76" s="13"/>
      <c r="IJ76" s="13"/>
      <c r="IK76" s="13"/>
      <c r="IL76" s="13"/>
      <c r="IM76" s="13"/>
      <c r="IN76" s="13"/>
      <c r="IO76" s="13"/>
      <c r="IP76" s="13"/>
      <c r="IQ76" s="13"/>
      <c r="IR76" s="13"/>
      <c r="IS76" s="13"/>
      <c r="IT76" s="13"/>
    </row>
    <row r="77" spans="1:254" s="14" customFormat="1" ht="15" customHeight="1" x14ac:dyDescent="0.25">
      <c r="A77" s="13"/>
      <c r="B77" s="2157" t="s">
        <v>289</v>
      </c>
      <c r="C77" s="209"/>
      <c r="D77" s="951">
        <f t="shared" si="74"/>
        <v>0</v>
      </c>
      <c r="E77" s="578"/>
      <c r="F77" s="1534"/>
      <c r="G77" s="1534"/>
      <c r="H77" s="1534"/>
      <c r="I77" s="1534"/>
      <c r="J77" s="1534"/>
      <c r="K77" s="1534"/>
      <c r="L77" s="1534"/>
      <c r="M77" s="1534"/>
      <c r="N77" s="1534"/>
      <c r="O77" s="1534"/>
      <c r="P77" s="1534"/>
      <c r="Q77" s="276">
        <f t="shared" si="75"/>
        <v>0</v>
      </c>
      <c r="R77" s="276">
        <f t="shared" si="76"/>
        <v>0</v>
      </c>
      <c r="S77" s="276">
        <f t="shared" si="77"/>
        <v>0</v>
      </c>
      <c r="T77" s="276">
        <f t="shared" si="78"/>
        <v>0</v>
      </c>
      <c r="U77" s="276">
        <f t="shared" si="79"/>
        <v>0</v>
      </c>
      <c r="V77" s="1342"/>
      <c r="W77" s="277">
        <f t="shared" si="80"/>
        <v>0</v>
      </c>
      <c r="X77" s="344">
        <f t="shared" si="81"/>
        <v>0</v>
      </c>
      <c r="Y77" s="345">
        <f t="shared" si="82"/>
        <v>0</v>
      </c>
      <c r="Z77" s="346">
        <f t="shared" si="83"/>
        <v>0</v>
      </c>
      <c r="AA77" s="347">
        <f t="shared" si="84"/>
        <v>0</v>
      </c>
      <c r="AB77" s="347">
        <f t="shared" si="85"/>
        <v>0</v>
      </c>
      <c r="AC77" s="346">
        <f t="shared" si="86"/>
        <v>0</v>
      </c>
      <c r="AD77" s="347">
        <f t="shared" si="87"/>
        <v>0</v>
      </c>
      <c r="AE77" s="348">
        <f t="shared" si="88"/>
        <v>0</v>
      </c>
      <c r="AF77" s="141"/>
      <c r="AG77" s="15">
        <f t="shared" si="89"/>
        <v>0</v>
      </c>
      <c r="AH77" s="100"/>
      <c r="AI77" s="101"/>
      <c r="AJ77" s="101"/>
      <c r="AK77" s="101"/>
      <c r="AL77" s="102"/>
      <c r="AM77" s="102"/>
      <c r="AN77" s="102"/>
      <c r="AO77" s="101"/>
      <c r="AP77" s="101"/>
      <c r="AQ77" s="101"/>
      <c r="AR77" s="101"/>
      <c r="AS77" s="101"/>
      <c r="AT77" s="101"/>
      <c r="AU77" s="101"/>
      <c r="AV77" s="101"/>
      <c r="AW77" s="101"/>
      <c r="AX77" s="101"/>
      <c r="AY77" s="101"/>
      <c r="AZ77" s="101"/>
      <c r="BA77" s="103"/>
      <c r="BB77" s="101"/>
      <c r="BC77" s="101"/>
      <c r="BD77" s="101"/>
      <c r="BE77" s="101"/>
      <c r="BF77" s="101"/>
      <c r="BG77" s="101"/>
      <c r="BH77" s="101"/>
      <c r="BI77" s="101"/>
      <c r="BJ77" s="103"/>
      <c r="BK77" s="103"/>
      <c r="BL77" s="103"/>
      <c r="BM77" s="71"/>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88"/>
      <c r="CP77" s="88"/>
      <c r="CQ77" s="88"/>
      <c r="CR77" s="15"/>
      <c r="CS77" s="15"/>
      <c r="CT77" s="15"/>
      <c r="CU77" s="15"/>
      <c r="CV77" s="15"/>
      <c r="CW77" s="15"/>
      <c r="CX77" s="15"/>
      <c r="CY77" s="16"/>
      <c r="CZ77" s="16"/>
      <c r="DA77" s="16"/>
      <c r="DB77" s="16"/>
      <c r="DC77" s="16"/>
      <c r="DD77" s="16"/>
      <c r="DE77" s="16"/>
      <c r="DF77" s="16"/>
      <c r="DG77" s="13"/>
      <c r="DH77" s="13"/>
      <c r="DI77" s="13"/>
      <c r="DJ77" s="13"/>
      <c r="DK77" s="13"/>
      <c r="DL77" s="13"/>
      <c r="DM77" s="13"/>
      <c r="DN77" s="13"/>
      <c r="DO77" s="13"/>
      <c r="DP77" s="13"/>
      <c r="DQ77" s="13"/>
      <c r="DR77" s="13"/>
      <c r="DS77" s="13"/>
      <c r="DT77" s="13"/>
      <c r="DU77" s="13"/>
      <c r="DV77" s="13"/>
      <c r="DW77" s="13"/>
      <c r="DX77" s="13"/>
      <c r="DY77" s="13"/>
      <c r="DZ77" s="13"/>
      <c r="EA77" s="13"/>
      <c r="EB77" s="13"/>
      <c r="EC77" s="13"/>
      <c r="ED77" s="13"/>
      <c r="EE77" s="13"/>
      <c r="EF77" s="13"/>
      <c r="EG77" s="13"/>
      <c r="EH77" s="13"/>
      <c r="EI77" s="13"/>
      <c r="EJ77" s="13"/>
      <c r="EK77" s="13"/>
      <c r="EL77" s="13"/>
      <c r="EM77" s="13"/>
      <c r="EN77" s="13"/>
      <c r="EO77" s="13"/>
      <c r="EP77" s="13"/>
      <c r="EQ77" s="13"/>
      <c r="ER77" s="13"/>
      <c r="ES77" s="13"/>
      <c r="ET77" s="13"/>
      <c r="EU77" s="13"/>
      <c r="EV77" s="13"/>
      <c r="EW77" s="13"/>
      <c r="EX77" s="13"/>
      <c r="EY77" s="13"/>
      <c r="EZ77" s="13"/>
      <c r="FA77" s="13"/>
      <c r="FB77" s="13"/>
      <c r="FC77" s="13"/>
      <c r="FD77" s="13"/>
      <c r="FE77" s="13"/>
      <c r="FF77" s="13"/>
      <c r="FG77" s="13"/>
      <c r="FH77" s="13"/>
      <c r="FI77" s="13"/>
      <c r="FJ77" s="13"/>
      <c r="FK77" s="13"/>
      <c r="FL77" s="13"/>
      <c r="FM77" s="13"/>
      <c r="FN77" s="13"/>
      <c r="FO77" s="13"/>
      <c r="FP77" s="13"/>
      <c r="FQ77" s="13"/>
      <c r="FR77" s="13"/>
      <c r="FS77" s="13"/>
      <c r="FT77" s="13"/>
      <c r="FU77" s="13"/>
      <c r="FV77" s="13"/>
      <c r="FW77" s="13"/>
      <c r="FX77" s="13"/>
      <c r="FY77" s="13"/>
      <c r="FZ77" s="13"/>
      <c r="GA77" s="13"/>
      <c r="GB77" s="13"/>
      <c r="GC77" s="13"/>
      <c r="GD77" s="13"/>
      <c r="GE77" s="13"/>
      <c r="GF77" s="13"/>
      <c r="GG77" s="13"/>
      <c r="GH77" s="13"/>
      <c r="GI77" s="13"/>
      <c r="GJ77" s="13"/>
      <c r="GK77" s="13"/>
      <c r="GL77" s="13"/>
      <c r="GM77" s="13"/>
      <c r="GN77" s="13"/>
      <c r="GO77" s="13"/>
      <c r="GP77" s="13"/>
      <c r="GQ77" s="13"/>
      <c r="GR77" s="13"/>
      <c r="GS77" s="13"/>
      <c r="GT77" s="13"/>
      <c r="GU77" s="13"/>
      <c r="GV77" s="13"/>
      <c r="GW77" s="13"/>
      <c r="GX77" s="13"/>
      <c r="GY77" s="13"/>
      <c r="GZ77" s="13"/>
      <c r="HA77" s="13"/>
      <c r="HB77" s="13"/>
      <c r="HC77" s="13"/>
      <c r="HD77" s="13"/>
      <c r="HE77" s="13"/>
      <c r="HF77" s="13"/>
      <c r="HG77" s="13"/>
      <c r="HH77" s="13"/>
      <c r="HI77" s="13"/>
      <c r="HJ77" s="13"/>
      <c r="HK77" s="13"/>
      <c r="HL77" s="13"/>
      <c r="HM77" s="13"/>
      <c r="HN77" s="13"/>
      <c r="HO77" s="13"/>
      <c r="HP77" s="13"/>
      <c r="HQ77" s="13"/>
      <c r="HR77" s="13"/>
      <c r="HS77" s="13"/>
      <c r="HT77" s="13"/>
      <c r="HU77" s="13"/>
      <c r="HV77" s="13"/>
      <c r="HW77" s="13"/>
      <c r="HX77" s="13"/>
      <c r="HY77" s="13"/>
      <c r="HZ77" s="13"/>
      <c r="IA77" s="13"/>
      <c r="IB77" s="13"/>
      <c r="IC77" s="13"/>
      <c r="ID77" s="13"/>
      <c r="IE77" s="13"/>
      <c r="IF77" s="13"/>
      <c r="IG77" s="13"/>
      <c r="IH77" s="13"/>
      <c r="II77" s="13"/>
      <c r="IJ77" s="13"/>
      <c r="IK77" s="13"/>
      <c r="IL77" s="13"/>
      <c r="IM77" s="13"/>
      <c r="IN77" s="13"/>
      <c r="IO77" s="13"/>
      <c r="IP77" s="13"/>
      <c r="IQ77" s="13"/>
      <c r="IR77" s="13"/>
      <c r="IS77" s="13"/>
      <c r="IT77" s="13"/>
    </row>
    <row r="78" spans="1:254" s="14" customFormat="1" x14ac:dyDescent="0.25">
      <c r="A78" s="13"/>
      <c r="B78" s="2157"/>
      <c r="C78" s="209"/>
      <c r="D78" s="951">
        <f t="shared" si="74"/>
        <v>0</v>
      </c>
      <c r="E78" s="578"/>
      <c r="F78" s="1534"/>
      <c r="G78" s="1534"/>
      <c r="H78" s="1534"/>
      <c r="I78" s="1534"/>
      <c r="J78" s="1534"/>
      <c r="K78" s="1534"/>
      <c r="L78" s="1534"/>
      <c r="M78" s="1534"/>
      <c r="N78" s="1534"/>
      <c r="O78" s="1534"/>
      <c r="P78" s="1534"/>
      <c r="Q78" s="276">
        <f t="shared" si="75"/>
        <v>0</v>
      </c>
      <c r="R78" s="276">
        <f t="shared" si="76"/>
        <v>0</v>
      </c>
      <c r="S78" s="276">
        <f t="shared" si="77"/>
        <v>0</v>
      </c>
      <c r="T78" s="276">
        <f t="shared" si="78"/>
        <v>0</v>
      </c>
      <c r="U78" s="276">
        <f t="shared" si="79"/>
        <v>0</v>
      </c>
      <c r="V78" s="1342"/>
      <c r="W78" s="277">
        <f t="shared" si="80"/>
        <v>0</v>
      </c>
      <c r="X78" s="344">
        <f t="shared" si="81"/>
        <v>0</v>
      </c>
      <c r="Y78" s="345">
        <f t="shared" si="82"/>
        <v>0</v>
      </c>
      <c r="Z78" s="346">
        <f t="shared" si="83"/>
        <v>0</v>
      </c>
      <c r="AA78" s="347">
        <f t="shared" si="84"/>
        <v>0</v>
      </c>
      <c r="AB78" s="347">
        <f t="shared" si="85"/>
        <v>0</v>
      </c>
      <c r="AC78" s="346">
        <f t="shared" si="86"/>
        <v>0</v>
      </c>
      <c r="AD78" s="347">
        <f t="shared" si="87"/>
        <v>0</v>
      </c>
      <c r="AE78" s="348">
        <f t="shared" si="88"/>
        <v>0</v>
      </c>
      <c r="AF78" s="141"/>
      <c r="AG78" s="15">
        <f t="shared" si="89"/>
        <v>0</v>
      </c>
      <c r="AH78" s="100"/>
      <c r="AI78" s="101"/>
      <c r="AJ78" s="101"/>
      <c r="AK78" s="101"/>
      <c r="AL78" s="102"/>
      <c r="AM78" s="102"/>
      <c r="AN78" s="102"/>
      <c r="AO78" s="101"/>
      <c r="AP78" s="101"/>
      <c r="AQ78" s="101"/>
      <c r="AR78" s="101"/>
      <c r="AS78" s="101"/>
      <c r="AT78" s="101"/>
      <c r="AU78" s="101"/>
      <c r="AV78" s="101"/>
      <c r="AW78" s="101"/>
      <c r="AX78" s="101"/>
      <c r="AY78" s="101"/>
      <c r="AZ78" s="101"/>
      <c r="BA78" s="103"/>
      <c r="BB78" s="101"/>
      <c r="BC78" s="101"/>
      <c r="BD78" s="101"/>
      <c r="BE78" s="101"/>
      <c r="BF78" s="101"/>
      <c r="BG78" s="101"/>
      <c r="BH78" s="101"/>
      <c r="BI78" s="101"/>
      <c r="BJ78" s="103"/>
      <c r="BK78" s="103"/>
      <c r="BL78" s="103"/>
      <c r="BM78" s="71"/>
      <c r="BN78" s="15"/>
      <c r="BO78" s="15"/>
      <c r="BP78" s="15"/>
      <c r="BQ78" s="15"/>
      <c r="BR78" s="15"/>
      <c r="BS78" s="15"/>
      <c r="BT78" s="15"/>
      <c r="BU78" s="15"/>
      <c r="BV78" s="15"/>
      <c r="BW78" s="15"/>
      <c r="BX78" s="15"/>
      <c r="BY78" s="15"/>
      <c r="BZ78" s="15"/>
      <c r="CA78" s="15"/>
      <c r="CB78" s="15"/>
      <c r="CC78" s="15"/>
      <c r="CD78" s="15"/>
      <c r="CE78" s="15"/>
      <c r="CF78" s="15"/>
      <c r="CG78" s="15"/>
      <c r="CH78" s="15"/>
      <c r="CI78" s="15"/>
      <c r="CJ78" s="15"/>
      <c r="CK78" s="15"/>
      <c r="CL78" s="15"/>
      <c r="CM78" s="15"/>
      <c r="CN78" s="15"/>
      <c r="CO78" s="88"/>
      <c r="CP78" s="88"/>
      <c r="CQ78" s="88"/>
      <c r="CR78" s="15"/>
      <c r="CS78" s="15"/>
      <c r="CT78" s="15"/>
      <c r="CU78" s="15"/>
      <c r="CV78" s="15"/>
      <c r="CW78" s="15"/>
      <c r="CX78" s="15"/>
      <c r="CY78" s="16"/>
      <c r="CZ78" s="16"/>
      <c r="DA78" s="16"/>
      <c r="DB78" s="16"/>
      <c r="DC78" s="16"/>
      <c r="DD78" s="16"/>
      <c r="DE78" s="16"/>
      <c r="DF78" s="16"/>
      <c r="DG78" s="13"/>
      <c r="DH78" s="13"/>
      <c r="DI78" s="13"/>
      <c r="DJ78" s="13"/>
      <c r="DK78" s="13"/>
      <c r="DL78" s="13"/>
      <c r="DM78" s="13"/>
      <c r="DN78" s="13"/>
      <c r="DO78" s="13"/>
      <c r="DP78" s="13"/>
      <c r="DQ78" s="13"/>
      <c r="DR78" s="13"/>
      <c r="DS78" s="13"/>
      <c r="DT78" s="13"/>
      <c r="DU78" s="13"/>
      <c r="DV78" s="13"/>
      <c r="DW78" s="13"/>
      <c r="DX78" s="13"/>
      <c r="DY78" s="13"/>
      <c r="DZ78" s="13"/>
      <c r="EA78" s="13"/>
      <c r="EB78" s="13"/>
      <c r="EC78" s="13"/>
      <c r="ED78" s="13"/>
      <c r="EE78" s="13"/>
      <c r="EF78" s="13"/>
      <c r="EG78" s="13"/>
      <c r="EH78" s="13"/>
      <c r="EI78" s="13"/>
      <c r="EJ78" s="13"/>
      <c r="EK78" s="13"/>
      <c r="EL78" s="13"/>
      <c r="EM78" s="13"/>
      <c r="EN78" s="13"/>
      <c r="EO78" s="13"/>
      <c r="EP78" s="13"/>
      <c r="EQ78" s="13"/>
      <c r="ER78" s="13"/>
      <c r="ES78" s="13"/>
      <c r="ET78" s="13"/>
      <c r="EU78" s="13"/>
      <c r="EV78" s="13"/>
      <c r="EW78" s="13"/>
      <c r="EX78" s="13"/>
      <c r="EY78" s="13"/>
      <c r="EZ78" s="13"/>
      <c r="FA78" s="13"/>
      <c r="FB78" s="13"/>
      <c r="FC78" s="13"/>
      <c r="FD78" s="13"/>
      <c r="FE78" s="13"/>
      <c r="FF78" s="13"/>
      <c r="FG78" s="13"/>
      <c r="FH78" s="13"/>
      <c r="FI78" s="13"/>
      <c r="FJ78" s="13"/>
      <c r="FK78" s="13"/>
      <c r="FL78" s="13"/>
      <c r="FM78" s="13"/>
      <c r="FN78" s="13"/>
      <c r="FO78" s="13"/>
      <c r="FP78" s="13"/>
      <c r="FQ78" s="13"/>
      <c r="FR78" s="13"/>
      <c r="FS78" s="13"/>
      <c r="FT78" s="13"/>
      <c r="FU78" s="13"/>
      <c r="FV78" s="13"/>
      <c r="FW78" s="13"/>
      <c r="FX78" s="13"/>
      <c r="FY78" s="13"/>
      <c r="FZ78" s="13"/>
      <c r="GA78" s="13"/>
      <c r="GB78" s="13"/>
      <c r="GC78" s="13"/>
      <c r="GD78" s="13"/>
      <c r="GE78" s="13"/>
      <c r="GF78" s="13"/>
      <c r="GG78" s="13"/>
      <c r="GH78" s="13"/>
      <c r="GI78" s="13"/>
      <c r="GJ78" s="13"/>
      <c r="GK78" s="13"/>
      <c r="GL78" s="13"/>
      <c r="GM78" s="13"/>
      <c r="GN78" s="13"/>
      <c r="GO78" s="13"/>
      <c r="GP78" s="13"/>
      <c r="GQ78" s="13"/>
      <c r="GR78" s="13"/>
      <c r="GS78" s="13"/>
      <c r="GT78" s="13"/>
      <c r="GU78" s="13"/>
      <c r="GV78" s="13"/>
      <c r="GW78" s="13"/>
      <c r="GX78" s="13"/>
      <c r="GY78" s="13"/>
      <c r="GZ78" s="13"/>
      <c r="HA78" s="13"/>
      <c r="HB78" s="13"/>
      <c r="HC78" s="13"/>
      <c r="HD78" s="13"/>
      <c r="HE78" s="13"/>
      <c r="HF78" s="13"/>
      <c r="HG78" s="13"/>
      <c r="HH78" s="13"/>
      <c r="HI78" s="13"/>
      <c r="HJ78" s="13"/>
      <c r="HK78" s="13"/>
      <c r="HL78" s="13"/>
      <c r="HM78" s="13"/>
      <c r="HN78" s="13"/>
      <c r="HO78" s="13"/>
      <c r="HP78" s="13"/>
      <c r="HQ78" s="13"/>
      <c r="HR78" s="13"/>
      <c r="HS78" s="13"/>
      <c r="HT78" s="13"/>
      <c r="HU78" s="13"/>
      <c r="HV78" s="13"/>
      <c r="HW78" s="13"/>
      <c r="HX78" s="13"/>
      <c r="HY78" s="13"/>
      <c r="HZ78" s="13"/>
      <c r="IA78" s="13"/>
      <c r="IB78" s="13"/>
      <c r="IC78" s="13"/>
      <c r="ID78" s="13"/>
      <c r="IE78" s="13"/>
      <c r="IF78" s="13"/>
      <c r="IG78" s="13"/>
      <c r="IH78" s="13"/>
      <c r="II78" s="13"/>
      <c r="IJ78" s="13"/>
      <c r="IK78" s="13"/>
      <c r="IL78" s="13"/>
      <c r="IM78" s="13"/>
      <c r="IN78" s="13"/>
      <c r="IO78" s="13"/>
      <c r="IP78" s="13"/>
      <c r="IQ78" s="13"/>
      <c r="IR78" s="13"/>
      <c r="IS78" s="13"/>
      <c r="IT78" s="13"/>
    </row>
    <row r="79" spans="1:254" s="14" customFormat="1" x14ac:dyDescent="0.25">
      <c r="A79" s="13"/>
      <c r="B79" s="2161" t="s">
        <v>50</v>
      </c>
      <c r="C79" s="2161"/>
      <c r="D79" s="2161"/>
      <c r="E79" s="2161"/>
      <c r="F79" s="2161"/>
      <c r="G79" s="2161"/>
      <c r="H79" s="2161"/>
      <c r="I79" s="2161"/>
      <c r="J79" s="2161"/>
      <c r="K79" s="2161"/>
      <c r="L79" s="2161"/>
      <c r="M79" s="2161"/>
      <c r="N79" s="2161"/>
      <c r="O79" s="2161"/>
      <c r="P79" s="2161"/>
      <c r="Q79" s="2161"/>
      <c r="R79" s="2161"/>
      <c r="S79" s="2161"/>
      <c r="T79" s="2161"/>
      <c r="U79" s="2161"/>
      <c r="V79" s="2161"/>
      <c r="W79" s="2161"/>
      <c r="X79" s="2161"/>
      <c r="Y79" s="2161"/>
      <c r="Z79" s="2161"/>
      <c r="AA79" s="2161"/>
      <c r="AB79" s="349">
        <f>SUM(AB71:AB78)</f>
        <v>0</v>
      </c>
      <c r="AC79" s="350">
        <f>IF(AB79&gt;0,SQRT(SUM(AD71:AD78))/AB79,0)</f>
        <v>0</v>
      </c>
      <c r="AD79" s="349">
        <f t="shared" si="87"/>
        <v>0</v>
      </c>
      <c r="AE79" s="349">
        <f>SUM(AE71:AE78)</f>
        <v>0</v>
      </c>
      <c r="AF79" s="697"/>
      <c r="AG79" s="15">
        <f t="shared" si="89"/>
        <v>0</v>
      </c>
      <c r="AH79" s="100"/>
      <c r="AI79" s="101"/>
      <c r="AJ79" s="101"/>
      <c r="AK79" s="101"/>
      <c r="AL79" s="102"/>
      <c r="AM79" s="102"/>
      <c r="AN79" s="102"/>
      <c r="AO79" s="101"/>
      <c r="AP79" s="101"/>
      <c r="AQ79" s="101"/>
      <c r="AR79" s="101"/>
      <c r="AS79" s="101"/>
      <c r="AT79" s="101"/>
      <c r="AU79" s="101"/>
      <c r="AV79" s="101"/>
      <c r="AW79" s="101"/>
      <c r="AX79" s="101"/>
      <c r="AY79" s="101"/>
      <c r="AZ79" s="101"/>
      <c r="BA79" s="103"/>
      <c r="BB79" s="101"/>
      <c r="BC79" s="101"/>
      <c r="BD79" s="101"/>
      <c r="BE79" s="101"/>
      <c r="BF79" s="101"/>
      <c r="BG79" s="101"/>
      <c r="BH79" s="101"/>
      <c r="BI79" s="101"/>
      <c r="BJ79" s="103"/>
      <c r="BK79" s="103"/>
      <c r="BL79" s="103"/>
      <c r="BM79" s="71"/>
      <c r="BN79" s="15"/>
      <c r="BO79" s="15"/>
      <c r="BP79" s="15"/>
      <c r="BQ79" s="15"/>
      <c r="BR79" s="15"/>
      <c r="BS79" s="15"/>
      <c r="BT79" s="15"/>
      <c r="BU79" s="15"/>
      <c r="BV79" s="15"/>
      <c r="BW79" s="15"/>
      <c r="BX79" s="15"/>
      <c r="BY79" s="15"/>
      <c r="BZ79" s="15"/>
      <c r="CA79" s="15"/>
      <c r="CB79" s="15"/>
      <c r="CC79" s="15"/>
      <c r="CD79" s="15"/>
      <c r="CE79" s="15"/>
      <c r="CF79" s="15"/>
      <c r="CG79" s="15"/>
      <c r="CH79" s="15"/>
      <c r="CI79" s="15"/>
      <c r="CJ79" s="15"/>
      <c r="CK79" s="15"/>
      <c r="CL79" s="15"/>
      <c r="CM79" s="15"/>
      <c r="CN79" s="15"/>
      <c r="CO79" s="88"/>
      <c r="CP79" s="88"/>
      <c r="CQ79" s="88"/>
      <c r="CR79" s="15"/>
      <c r="CS79" s="15"/>
      <c r="CT79" s="15"/>
      <c r="CU79" s="15"/>
      <c r="CV79" s="15"/>
      <c r="CW79" s="15"/>
      <c r="CX79" s="15"/>
      <c r="CY79" s="16"/>
      <c r="CZ79" s="16"/>
      <c r="DA79" s="16"/>
      <c r="DB79" s="16"/>
      <c r="DC79" s="16"/>
      <c r="DD79" s="16"/>
      <c r="DE79" s="16"/>
      <c r="DF79" s="16"/>
      <c r="DG79" s="13"/>
      <c r="DH79" s="13"/>
      <c r="DI79" s="13"/>
      <c r="DJ79" s="13"/>
      <c r="DK79" s="13"/>
      <c r="DL79" s="13"/>
      <c r="DM79" s="13"/>
      <c r="DN79" s="13"/>
      <c r="DO79" s="13"/>
      <c r="DP79" s="13"/>
      <c r="DQ79" s="13"/>
      <c r="DR79" s="13"/>
      <c r="DS79" s="13"/>
      <c r="DT79" s="13"/>
      <c r="DU79" s="13"/>
      <c r="DV79" s="13"/>
      <c r="DW79" s="13"/>
      <c r="DX79" s="13"/>
      <c r="DY79" s="13"/>
      <c r="DZ79" s="13"/>
      <c r="EA79" s="13"/>
      <c r="EB79" s="13"/>
      <c r="EC79" s="13"/>
      <c r="ED79" s="13"/>
      <c r="EE79" s="13"/>
      <c r="EF79" s="13"/>
      <c r="EG79" s="13"/>
      <c r="EH79" s="13"/>
      <c r="EI79" s="13"/>
      <c r="EJ79" s="13"/>
      <c r="EK79" s="13"/>
      <c r="EL79" s="13"/>
      <c r="EM79" s="13"/>
      <c r="EN79" s="13"/>
      <c r="EO79" s="13"/>
      <c r="EP79" s="13"/>
      <c r="EQ79" s="13"/>
      <c r="ER79" s="13"/>
      <c r="ES79" s="13"/>
      <c r="ET79" s="13"/>
      <c r="EU79" s="13"/>
      <c r="EV79" s="13"/>
      <c r="EW79" s="13"/>
      <c r="EX79" s="13"/>
      <c r="EY79" s="13"/>
      <c r="EZ79" s="13"/>
      <c r="FA79" s="13"/>
      <c r="FB79" s="13"/>
      <c r="FC79" s="13"/>
      <c r="FD79" s="13"/>
      <c r="FE79" s="13"/>
      <c r="FF79" s="13"/>
      <c r="FG79" s="13"/>
      <c r="FH79" s="13"/>
      <c r="FI79" s="13"/>
      <c r="FJ79" s="13"/>
      <c r="FK79" s="13"/>
      <c r="FL79" s="13"/>
      <c r="FM79" s="13"/>
      <c r="FN79" s="13"/>
      <c r="FO79" s="13"/>
      <c r="FP79" s="13"/>
      <c r="FQ79" s="13"/>
      <c r="FR79" s="13"/>
      <c r="FS79" s="13"/>
      <c r="FT79" s="13"/>
      <c r="FU79" s="13"/>
      <c r="FV79" s="13"/>
      <c r="FW79" s="13"/>
      <c r="FX79" s="13"/>
      <c r="FY79" s="13"/>
      <c r="FZ79" s="13"/>
      <c r="GA79" s="13"/>
      <c r="GB79" s="13"/>
      <c r="GC79" s="13"/>
      <c r="GD79" s="13"/>
      <c r="GE79" s="13"/>
      <c r="GF79" s="13"/>
      <c r="GG79" s="13"/>
      <c r="GH79" s="13"/>
      <c r="GI79" s="13"/>
      <c r="GJ79" s="13"/>
      <c r="GK79" s="13"/>
      <c r="GL79" s="13"/>
      <c r="GM79" s="13"/>
      <c r="GN79" s="13"/>
      <c r="GO79" s="13"/>
      <c r="GP79" s="13"/>
      <c r="GQ79" s="13"/>
      <c r="GR79" s="13"/>
      <c r="GS79" s="13"/>
      <c r="GT79" s="13"/>
      <c r="GU79" s="13"/>
      <c r="GV79" s="13"/>
      <c r="GW79" s="13"/>
      <c r="GX79" s="13"/>
      <c r="GY79" s="13"/>
      <c r="GZ79" s="13"/>
      <c r="HA79" s="13"/>
      <c r="HB79" s="13"/>
      <c r="HC79" s="13"/>
      <c r="HD79" s="13"/>
      <c r="HE79" s="13"/>
      <c r="HF79" s="13"/>
      <c r="HG79" s="13"/>
      <c r="HH79" s="13"/>
      <c r="HI79" s="13"/>
      <c r="HJ79" s="13"/>
      <c r="HK79" s="13"/>
      <c r="HL79" s="13"/>
      <c r="HM79" s="13"/>
      <c r="HN79" s="13"/>
      <c r="HO79" s="13"/>
      <c r="HP79" s="13"/>
      <c r="HQ79" s="13"/>
      <c r="HR79" s="13"/>
      <c r="HS79" s="13"/>
      <c r="HT79" s="13"/>
      <c r="HU79" s="13"/>
      <c r="HV79" s="13"/>
      <c r="HW79" s="13"/>
      <c r="HX79" s="13"/>
      <c r="HY79" s="13"/>
      <c r="HZ79" s="13"/>
      <c r="IA79" s="13"/>
      <c r="IB79" s="13"/>
      <c r="IC79" s="13"/>
      <c r="ID79" s="13"/>
      <c r="IE79" s="13"/>
      <c r="IF79" s="13"/>
      <c r="IG79" s="13"/>
      <c r="IH79" s="13"/>
      <c r="II79" s="13"/>
      <c r="IJ79" s="13"/>
      <c r="IK79" s="13"/>
      <c r="IL79" s="13"/>
      <c r="IM79" s="13"/>
      <c r="IN79" s="13"/>
      <c r="IO79" s="13"/>
      <c r="IP79" s="13"/>
      <c r="IQ79" s="13"/>
      <c r="IR79" s="13"/>
      <c r="IS79" s="13"/>
      <c r="IT79" s="13"/>
    </row>
    <row r="80" spans="1:254" s="14" customFormat="1" ht="3.6" customHeight="1" x14ac:dyDescent="0.25">
      <c r="A80" s="13"/>
      <c r="B80" s="819"/>
      <c r="C80" s="819"/>
      <c r="D80" s="819"/>
      <c r="E80" s="819"/>
      <c r="F80" s="819"/>
      <c r="G80" s="819"/>
      <c r="H80" s="819"/>
      <c r="I80" s="819"/>
      <c r="J80" s="819"/>
      <c r="K80" s="819"/>
      <c r="L80" s="819"/>
      <c r="M80" s="819"/>
      <c r="N80" s="819"/>
      <c r="O80" s="819"/>
      <c r="P80" s="819"/>
      <c r="Q80" s="819"/>
      <c r="R80" s="819"/>
      <c r="S80" s="819"/>
      <c r="T80" s="819"/>
      <c r="U80" s="819"/>
      <c r="V80" s="819"/>
      <c r="W80" s="819"/>
      <c r="X80" s="819"/>
      <c r="Y80" s="819"/>
      <c r="Z80" s="819"/>
      <c r="AA80" s="819"/>
      <c r="AB80" s="819"/>
      <c r="AC80" s="819"/>
      <c r="AD80" s="819"/>
      <c r="AE80" s="819"/>
      <c r="AF80" s="698"/>
      <c r="AG80" s="15">
        <f t="shared" si="89"/>
        <v>0</v>
      </c>
      <c r="AH80" s="100"/>
      <c r="AI80" s="101"/>
      <c r="AJ80" s="101"/>
      <c r="AK80" s="101"/>
      <c r="AL80" s="102"/>
      <c r="AM80" s="102"/>
      <c r="AN80" s="102"/>
      <c r="AO80" s="101"/>
      <c r="AP80" s="101"/>
      <c r="AQ80" s="101"/>
      <c r="AR80" s="101"/>
      <c r="AS80" s="101"/>
      <c r="AT80" s="101"/>
      <c r="AU80" s="101"/>
      <c r="AV80" s="101"/>
      <c r="AW80" s="101"/>
      <c r="AX80" s="101"/>
      <c r="AY80" s="101"/>
      <c r="AZ80" s="101"/>
      <c r="BA80" s="103"/>
      <c r="BB80" s="101"/>
      <c r="BC80" s="101"/>
      <c r="BD80" s="101"/>
      <c r="BE80" s="101"/>
      <c r="BF80" s="101"/>
      <c r="BG80" s="101"/>
      <c r="BH80" s="101"/>
      <c r="BI80" s="101"/>
      <c r="BJ80" s="103"/>
      <c r="BK80" s="103"/>
      <c r="BL80" s="103"/>
      <c r="BM80" s="71"/>
      <c r="BN80" s="15"/>
      <c r="BO80" s="15"/>
      <c r="BP80" s="15"/>
      <c r="BQ80" s="15"/>
      <c r="BR80" s="15"/>
      <c r="BS80" s="15"/>
      <c r="BT80" s="15"/>
      <c r="BU80" s="15"/>
      <c r="BV80" s="15"/>
      <c r="BW80" s="15"/>
      <c r="BX80" s="15"/>
      <c r="BY80" s="15"/>
      <c r="BZ80" s="15"/>
      <c r="CA80" s="15"/>
      <c r="CB80" s="15"/>
      <c r="CC80" s="15"/>
      <c r="CD80" s="15"/>
      <c r="CE80" s="15"/>
      <c r="CF80" s="15"/>
      <c r="CG80" s="15"/>
      <c r="CH80" s="15"/>
      <c r="CI80" s="15"/>
      <c r="CJ80" s="15"/>
      <c r="CK80" s="15"/>
      <c r="CL80" s="15"/>
      <c r="CM80" s="15"/>
      <c r="CN80" s="15"/>
      <c r="CO80" s="88"/>
      <c r="CP80" s="88"/>
      <c r="CQ80" s="88"/>
      <c r="CR80" s="15"/>
      <c r="CS80" s="15"/>
      <c r="CT80" s="15"/>
      <c r="CU80" s="15"/>
      <c r="CV80" s="15"/>
      <c r="CW80" s="15"/>
      <c r="CX80" s="15"/>
      <c r="CY80" s="16"/>
      <c r="CZ80" s="16"/>
      <c r="DA80" s="16"/>
      <c r="DB80" s="16"/>
      <c r="DC80" s="16"/>
      <c r="DD80" s="16"/>
      <c r="DE80" s="16"/>
      <c r="DF80" s="16"/>
      <c r="DG80" s="13"/>
      <c r="DH80" s="13"/>
      <c r="DI80" s="13"/>
      <c r="DJ80" s="13"/>
      <c r="DK80" s="13"/>
      <c r="DL80" s="13"/>
      <c r="DM80" s="13"/>
      <c r="DN80" s="13"/>
      <c r="DO80" s="13"/>
      <c r="DP80" s="13"/>
      <c r="DQ80" s="13"/>
      <c r="DR80" s="13"/>
      <c r="DS80" s="13"/>
      <c r="DT80" s="13"/>
      <c r="DU80" s="13"/>
      <c r="DV80" s="13"/>
      <c r="DW80" s="13"/>
      <c r="DX80" s="13"/>
      <c r="DY80" s="13"/>
      <c r="DZ80" s="13"/>
      <c r="EA80" s="13"/>
      <c r="EB80" s="13"/>
      <c r="EC80" s="13"/>
      <c r="ED80" s="13"/>
      <c r="EE80" s="13"/>
      <c r="EF80" s="13"/>
      <c r="EG80" s="13"/>
      <c r="EH80" s="13"/>
      <c r="EI80" s="13"/>
      <c r="EJ80" s="13"/>
      <c r="EK80" s="13"/>
      <c r="EL80" s="13"/>
      <c r="EM80" s="13"/>
      <c r="EN80" s="13"/>
      <c r="EO80" s="13"/>
      <c r="EP80" s="13"/>
      <c r="EQ80" s="13"/>
      <c r="ER80" s="13"/>
      <c r="ES80" s="13"/>
      <c r="ET80" s="13"/>
      <c r="EU80" s="13"/>
      <c r="EV80" s="13"/>
      <c r="EW80" s="13"/>
      <c r="EX80" s="13"/>
      <c r="EY80" s="13"/>
      <c r="EZ80" s="13"/>
      <c r="FA80" s="13"/>
      <c r="FB80" s="13"/>
      <c r="FC80" s="13"/>
      <c r="FD80" s="13"/>
      <c r="FE80" s="13"/>
      <c r="FF80" s="13"/>
      <c r="FG80" s="13"/>
      <c r="FH80" s="13"/>
      <c r="FI80" s="13"/>
      <c r="FJ80" s="13"/>
      <c r="FK80" s="13"/>
      <c r="FL80" s="13"/>
      <c r="FM80" s="13"/>
      <c r="FN80" s="13"/>
      <c r="FO80" s="13"/>
      <c r="FP80" s="13"/>
      <c r="FQ80" s="13"/>
      <c r="FR80" s="13"/>
      <c r="FS80" s="13"/>
      <c r="FT80" s="13"/>
      <c r="FU80" s="13"/>
      <c r="FV80" s="13"/>
      <c r="FW80" s="13"/>
      <c r="FX80" s="13"/>
      <c r="FY80" s="13"/>
      <c r="FZ80" s="13"/>
      <c r="GA80" s="13"/>
      <c r="GB80" s="13"/>
      <c r="GC80" s="13"/>
      <c r="GD80" s="13"/>
      <c r="GE80" s="13"/>
      <c r="GF80" s="13"/>
      <c r="GG80" s="13"/>
      <c r="GH80" s="13"/>
      <c r="GI80" s="13"/>
      <c r="GJ80" s="13"/>
      <c r="GK80" s="13"/>
      <c r="GL80" s="13"/>
      <c r="GM80" s="13"/>
      <c r="GN80" s="13"/>
      <c r="GO80" s="13"/>
      <c r="GP80" s="13"/>
      <c r="GQ80" s="13"/>
      <c r="GR80" s="13"/>
      <c r="GS80" s="13"/>
      <c r="GT80" s="13"/>
      <c r="GU80" s="13"/>
      <c r="GV80" s="13"/>
      <c r="GW80" s="13"/>
      <c r="GX80" s="13"/>
      <c r="GY80" s="13"/>
      <c r="GZ80" s="13"/>
      <c r="HA80" s="13"/>
      <c r="HB80" s="13"/>
      <c r="HC80" s="13"/>
      <c r="HD80" s="13"/>
      <c r="HE80" s="13"/>
      <c r="HF80" s="13"/>
      <c r="HG80" s="13"/>
      <c r="HH80" s="13"/>
      <c r="HI80" s="13"/>
      <c r="HJ80" s="13"/>
      <c r="HK80" s="13"/>
      <c r="HL80" s="13"/>
      <c r="HM80" s="13"/>
      <c r="HN80" s="13"/>
      <c r="HO80" s="13"/>
      <c r="HP80" s="13"/>
      <c r="HQ80" s="13"/>
      <c r="HR80" s="13"/>
      <c r="HS80" s="13"/>
      <c r="HT80" s="13"/>
      <c r="HU80" s="13"/>
      <c r="HV80" s="13"/>
      <c r="HW80" s="13"/>
      <c r="HX80" s="13"/>
      <c r="HY80" s="13"/>
      <c r="HZ80" s="13"/>
      <c r="IA80" s="13"/>
      <c r="IB80" s="13"/>
      <c r="IC80" s="13"/>
      <c r="ID80" s="13"/>
      <c r="IE80" s="13"/>
      <c r="IF80" s="13"/>
      <c r="IG80" s="13"/>
      <c r="IH80" s="13"/>
      <c r="II80" s="13"/>
      <c r="IJ80" s="13"/>
      <c r="IK80" s="13"/>
      <c r="IL80" s="13"/>
      <c r="IM80" s="13"/>
      <c r="IN80" s="13"/>
      <c r="IO80" s="13"/>
      <c r="IP80" s="13"/>
      <c r="IQ80" s="13"/>
      <c r="IR80" s="13"/>
      <c r="IS80" s="13"/>
      <c r="IT80" s="13"/>
    </row>
    <row r="81" spans="1:254" s="57" customFormat="1" ht="31.5" x14ac:dyDescent="0.25">
      <c r="A81" s="13"/>
      <c r="B81" s="2167" t="s">
        <v>303</v>
      </c>
      <c r="C81" s="2167"/>
      <c r="D81" s="2167"/>
      <c r="E81" s="2167"/>
      <c r="F81" s="2167"/>
      <c r="G81" s="2167"/>
      <c r="H81" s="2167"/>
      <c r="I81" s="2167"/>
      <c r="J81" s="2167"/>
      <c r="K81" s="2167"/>
      <c r="L81" s="2167"/>
      <c r="M81" s="2167"/>
      <c r="N81" s="2167"/>
      <c r="O81" s="2167"/>
      <c r="P81" s="2167"/>
      <c r="Q81" s="2167"/>
      <c r="R81" s="2167"/>
      <c r="S81" s="2167"/>
      <c r="T81" s="2167"/>
      <c r="U81" s="2167"/>
      <c r="V81" s="2167"/>
      <c r="W81" s="2167"/>
      <c r="X81" s="2167"/>
      <c r="Y81" s="2167"/>
      <c r="Z81" s="2167"/>
      <c r="AA81" s="2167"/>
      <c r="AB81" s="820"/>
      <c r="AC81" s="821">
        <f>IF(AB81&gt;0,(SQRT(#REF!+AD79+#REF!))/AB81,0)</f>
        <v>0</v>
      </c>
      <c r="AD81" s="820">
        <f>(AB81*AC81)^2</f>
        <v>0</v>
      </c>
      <c r="AE81" s="820">
        <f>AE79</f>
        <v>0</v>
      </c>
      <c r="AF81" s="697"/>
      <c r="AG81" s="15">
        <f t="shared" si="89"/>
        <v>0</v>
      </c>
      <c r="AH81" s="100"/>
      <c r="AI81" s="101"/>
      <c r="AJ81" s="101"/>
      <c r="AK81" s="101"/>
      <c r="AL81" s="102"/>
      <c r="AM81" s="102"/>
      <c r="AN81" s="102"/>
      <c r="AO81" s="101"/>
      <c r="AP81" s="101"/>
      <c r="AQ81" s="101"/>
      <c r="AR81" s="101"/>
      <c r="AS81" s="101"/>
      <c r="AT81" s="101"/>
      <c r="AU81" s="101"/>
      <c r="AV81" s="101"/>
      <c r="AW81" s="101"/>
      <c r="AX81" s="101"/>
      <c r="AY81" s="101"/>
      <c r="AZ81" s="101"/>
      <c r="BA81" s="103"/>
      <c r="BB81" s="101"/>
      <c r="BC81" s="101"/>
      <c r="BD81" s="101"/>
      <c r="BE81" s="101"/>
      <c r="BF81" s="101"/>
      <c r="BG81" s="101"/>
      <c r="BH81" s="101"/>
      <c r="BI81" s="101"/>
      <c r="BJ81" s="103"/>
      <c r="BK81" s="103"/>
      <c r="BL81" s="103"/>
      <c r="BM81" s="71"/>
      <c r="BN81" s="15"/>
      <c r="BO81" s="15"/>
      <c r="BP81" s="15"/>
      <c r="BQ81" s="15"/>
      <c r="BR81" s="15"/>
      <c r="BS81" s="15"/>
      <c r="BT81" s="15"/>
      <c r="BU81" s="15"/>
      <c r="BV81" s="15"/>
      <c r="BW81" s="15"/>
      <c r="BX81" s="15"/>
      <c r="BY81" s="15"/>
      <c r="BZ81" s="15"/>
      <c r="CA81" s="15"/>
      <c r="CB81" s="15"/>
      <c r="CC81" s="15"/>
      <c r="CD81" s="15"/>
      <c r="CE81" s="15"/>
      <c r="CF81" s="15"/>
      <c r="CG81" s="15"/>
      <c r="CH81" s="15"/>
      <c r="CI81" s="15"/>
      <c r="CJ81" s="15"/>
      <c r="CK81" s="15"/>
      <c r="CL81" s="15"/>
      <c r="CM81" s="15"/>
      <c r="CN81" s="15"/>
      <c r="CO81" s="88">
        <v>0.15</v>
      </c>
      <c r="CP81" s="88">
        <f t="shared" ref="CP81:CP103" si="90">(CO81+CQ81)/2</f>
        <v>0.17499999999999999</v>
      </c>
      <c r="CQ81" s="88">
        <v>0.2</v>
      </c>
      <c r="CR81" s="15"/>
      <c r="CS81" s="15"/>
      <c r="CT81" s="15"/>
      <c r="CU81" s="15"/>
      <c r="CV81" s="15"/>
      <c r="CW81" s="15"/>
      <c r="CX81" s="15"/>
      <c r="CY81" s="16"/>
      <c r="CZ81" s="16"/>
      <c r="DA81" s="16"/>
      <c r="DB81" s="16"/>
      <c r="DC81" s="16"/>
      <c r="DD81" s="16"/>
      <c r="DE81" s="16"/>
      <c r="DF81" s="16"/>
      <c r="DG81" s="13"/>
      <c r="DH81" s="13"/>
      <c r="DI81" s="13"/>
      <c r="DJ81" s="13"/>
      <c r="DK81" s="13"/>
      <c r="DL81" s="13"/>
      <c r="DM81" s="13"/>
      <c r="DN81" s="13"/>
      <c r="DO81" s="13"/>
      <c r="DP81" s="13"/>
      <c r="DQ81" s="13"/>
      <c r="DR81" s="13"/>
      <c r="DS81" s="13"/>
      <c r="DT81" s="13"/>
      <c r="DU81" s="13"/>
      <c r="DV81" s="13"/>
      <c r="DW81" s="13"/>
      <c r="DX81" s="13"/>
      <c r="DY81" s="13"/>
      <c r="DZ81" s="13"/>
      <c r="EA81" s="13"/>
      <c r="EB81" s="13"/>
      <c r="EC81" s="13"/>
      <c r="ED81" s="13"/>
      <c r="EE81" s="13"/>
      <c r="EF81" s="13"/>
      <c r="EG81" s="13"/>
      <c r="EH81" s="13"/>
      <c r="EI81" s="13"/>
      <c r="EJ81" s="13"/>
      <c r="EK81" s="13"/>
      <c r="EL81" s="13"/>
      <c r="EM81" s="13"/>
      <c r="EN81" s="13"/>
      <c r="EO81" s="13"/>
      <c r="EP81" s="13"/>
      <c r="EQ81" s="13"/>
      <c r="ER81" s="13"/>
      <c r="ES81" s="13"/>
      <c r="ET81" s="13"/>
      <c r="EU81" s="13"/>
      <c r="EV81" s="13"/>
      <c r="EW81" s="13"/>
      <c r="EX81" s="13"/>
      <c r="EY81" s="13"/>
      <c r="EZ81" s="13"/>
      <c r="FA81" s="13"/>
      <c r="FB81" s="13"/>
      <c r="FC81" s="13"/>
      <c r="FD81" s="13"/>
      <c r="FE81" s="13"/>
      <c r="FF81" s="13"/>
      <c r="FG81" s="13"/>
      <c r="FH81" s="13"/>
      <c r="FI81" s="13"/>
      <c r="FJ81" s="13"/>
      <c r="FK81" s="13"/>
      <c r="FL81" s="13"/>
      <c r="FM81" s="13"/>
      <c r="FN81" s="13"/>
      <c r="FO81" s="13"/>
      <c r="FP81" s="13"/>
      <c r="FQ81" s="13"/>
      <c r="FR81" s="13"/>
      <c r="FS81" s="13"/>
      <c r="FT81" s="13"/>
      <c r="FU81" s="13"/>
      <c r="FV81" s="13"/>
      <c r="FW81" s="13"/>
      <c r="FX81" s="13"/>
      <c r="FY81" s="13"/>
      <c r="FZ81" s="13"/>
      <c r="GA81" s="13"/>
      <c r="GB81" s="13"/>
      <c r="GC81" s="13"/>
      <c r="GD81" s="13"/>
      <c r="GE81" s="13"/>
      <c r="GF81" s="13"/>
      <c r="GG81" s="13"/>
      <c r="GH81" s="13"/>
      <c r="GI81" s="13"/>
      <c r="GJ81" s="13"/>
      <c r="GK81" s="13"/>
      <c r="GL81" s="13"/>
      <c r="GM81" s="13"/>
      <c r="GN81" s="13"/>
      <c r="GO81" s="13"/>
      <c r="GP81" s="13"/>
      <c r="GQ81" s="13"/>
      <c r="GR81" s="13"/>
      <c r="GS81" s="13"/>
      <c r="GT81" s="13"/>
      <c r="GU81" s="13"/>
      <c r="GV81" s="13"/>
      <c r="GW81" s="13"/>
      <c r="GX81" s="13"/>
      <c r="GY81" s="13"/>
      <c r="GZ81" s="13"/>
      <c r="HA81" s="13"/>
      <c r="HB81" s="13"/>
      <c r="HC81" s="13"/>
      <c r="HD81" s="13"/>
      <c r="HE81" s="13"/>
      <c r="HF81" s="13"/>
      <c r="HG81" s="13"/>
      <c r="HH81" s="13"/>
      <c r="HI81" s="13"/>
      <c r="HJ81" s="13"/>
      <c r="HK81" s="13"/>
      <c r="HL81" s="13"/>
      <c r="HM81" s="13"/>
      <c r="HN81" s="13"/>
      <c r="HO81" s="13"/>
      <c r="HP81" s="13"/>
      <c r="HQ81" s="13"/>
      <c r="HR81" s="13"/>
      <c r="HS81" s="13"/>
      <c r="HT81" s="13"/>
      <c r="HU81" s="13"/>
      <c r="HV81" s="13"/>
      <c r="HW81" s="13"/>
      <c r="HX81" s="13"/>
      <c r="HY81" s="13"/>
      <c r="HZ81" s="13"/>
      <c r="IA81" s="13"/>
      <c r="IB81" s="13"/>
      <c r="IC81" s="13"/>
      <c r="ID81" s="13"/>
      <c r="IE81" s="13"/>
      <c r="IF81" s="13"/>
      <c r="IG81" s="13"/>
      <c r="IH81" s="13"/>
      <c r="II81" s="13"/>
      <c r="IJ81" s="13"/>
      <c r="IK81" s="13"/>
      <c r="IL81" s="13"/>
      <c r="IM81" s="13"/>
      <c r="IN81" s="13"/>
      <c r="IO81" s="13"/>
      <c r="IP81" s="13"/>
      <c r="IQ81" s="13"/>
      <c r="IR81" s="13"/>
      <c r="IS81" s="13"/>
      <c r="IT81" s="13"/>
    </row>
    <row r="82" spans="1:254" s="13" customFormat="1" ht="21" x14ac:dyDescent="0.25">
      <c r="B82" s="80"/>
      <c r="C82" s="80"/>
      <c r="D82" s="80"/>
      <c r="E82" s="81"/>
      <c r="F82" s="81"/>
      <c r="G82" s="81"/>
      <c r="H82" s="81"/>
      <c r="I82" s="81"/>
      <c r="J82" s="81"/>
      <c r="K82" s="81"/>
      <c r="L82" s="81"/>
      <c r="M82" s="81"/>
      <c r="N82" s="81"/>
      <c r="O82" s="81"/>
      <c r="P82" s="81"/>
      <c r="Q82" s="81"/>
      <c r="R82" s="82"/>
      <c r="S82" s="81"/>
      <c r="T82" s="81"/>
      <c r="U82" s="81"/>
      <c r="V82" s="83"/>
      <c r="W82" s="83"/>
      <c r="X82" s="80"/>
      <c r="Y82" s="80"/>
      <c r="Z82" s="83"/>
      <c r="AA82" s="84"/>
      <c r="AB82" s="84"/>
      <c r="AC82" s="83"/>
      <c r="AD82" s="84"/>
      <c r="AG82" s="15">
        <f>(BF82*BG82)^2</f>
        <v>0</v>
      </c>
      <c r="AH82" s="100"/>
      <c r="AI82" s="101"/>
      <c r="AJ82" s="101"/>
      <c r="AK82" s="101"/>
      <c r="AL82" s="102"/>
      <c r="AM82" s="102"/>
      <c r="AN82" s="102"/>
      <c r="AO82" s="101"/>
      <c r="AP82" s="101"/>
      <c r="AQ82" s="101"/>
      <c r="AR82" s="101"/>
      <c r="AS82" s="101"/>
      <c r="AT82" s="101"/>
      <c r="AU82" s="101"/>
      <c r="AV82" s="101"/>
      <c r="AW82" s="101"/>
      <c r="AX82" s="101"/>
      <c r="AY82" s="101"/>
      <c r="AZ82" s="101"/>
      <c r="BA82" s="103"/>
      <c r="BB82" s="101"/>
      <c r="BC82" s="101"/>
      <c r="BD82" s="101"/>
      <c r="BE82" s="101"/>
      <c r="BF82" s="101"/>
      <c r="BG82" s="101"/>
      <c r="BH82" s="101"/>
      <c r="BI82" s="101"/>
      <c r="BJ82" s="103"/>
      <c r="BK82" s="103"/>
      <c r="BL82" s="103"/>
      <c r="BM82" s="71"/>
      <c r="BN82" s="15"/>
      <c r="BO82" s="15"/>
      <c r="BP82" s="15"/>
      <c r="BQ82" s="15"/>
      <c r="BR82" s="15"/>
      <c r="BS82" s="15"/>
      <c r="BT82" s="15"/>
      <c r="BU82" s="15"/>
      <c r="BV82" s="15"/>
      <c r="BW82" s="15"/>
      <c r="BX82" s="15"/>
      <c r="BY82" s="15"/>
      <c r="BZ82" s="15"/>
      <c r="CA82" s="15"/>
      <c r="CB82" s="15"/>
      <c r="CC82" s="15"/>
      <c r="CD82" s="15"/>
      <c r="CE82" s="15"/>
      <c r="CF82" s="15"/>
      <c r="CG82" s="15"/>
      <c r="CH82" s="15"/>
      <c r="CI82" s="15"/>
      <c r="CJ82" s="15"/>
      <c r="CK82" s="15"/>
      <c r="CL82" s="15"/>
      <c r="CM82" s="15"/>
      <c r="CN82" s="15"/>
      <c r="CO82" s="88">
        <v>0.15</v>
      </c>
      <c r="CP82" s="88">
        <f t="shared" si="90"/>
        <v>0.17499999999999999</v>
      </c>
      <c r="CQ82" s="88">
        <v>0.2</v>
      </c>
      <c r="CR82" s="15"/>
      <c r="CS82" s="15"/>
      <c r="CT82" s="15"/>
      <c r="CU82" s="15"/>
      <c r="CV82" s="15"/>
      <c r="CW82" s="15"/>
      <c r="CX82" s="15"/>
      <c r="CY82" s="16"/>
      <c r="CZ82" s="16"/>
      <c r="DA82" s="16"/>
      <c r="DB82" s="16"/>
      <c r="DC82" s="16"/>
      <c r="DD82" s="16"/>
      <c r="DE82" s="16"/>
      <c r="DF82" s="16"/>
    </row>
    <row r="83" spans="1:254" s="65" customFormat="1" x14ac:dyDescent="0.25">
      <c r="V83" s="631"/>
      <c r="AA83" s="632"/>
      <c r="AB83" s="632"/>
      <c r="AD83" s="632"/>
      <c r="AE83" s="633"/>
      <c r="AH83" s="634"/>
      <c r="AI83" s="634"/>
      <c r="AK83" s="632"/>
      <c r="AR83" s="632"/>
      <c r="AV83" s="632"/>
      <c r="AX83" s="632"/>
      <c r="BB83" s="632"/>
      <c r="BC83" s="632"/>
      <c r="BE83" s="632"/>
      <c r="BH83" s="67"/>
      <c r="BI83" s="635"/>
      <c r="BJ83" s="636"/>
      <c r="BK83" s="636"/>
      <c r="BL83" s="636"/>
      <c r="BM83" s="102"/>
      <c r="BN83" s="102"/>
      <c r="BO83" s="102"/>
      <c r="BP83" s="636"/>
      <c r="BQ83" s="636"/>
      <c r="BR83" s="636"/>
      <c r="BS83" s="636"/>
      <c r="BT83" s="636"/>
      <c r="BU83" s="636"/>
      <c r="BV83" s="636"/>
      <c r="BW83" s="636"/>
      <c r="BX83" s="636"/>
      <c r="BY83" s="636"/>
      <c r="BZ83" s="636"/>
      <c r="CA83" s="636"/>
      <c r="CB83" s="637"/>
      <c r="CC83" s="636"/>
      <c r="CD83" s="636"/>
      <c r="CE83" s="637"/>
      <c r="CF83" s="637"/>
      <c r="CG83" s="637"/>
      <c r="CH83" s="637"/>
      <c r="CI83" s="636"/>
      <c r="CJ83" s="636"/>
      <c r="CK83" s="637"/>
      <c r="CL83" s="637"/>
      <c r="CM83" s="637"/>
      <c r="CN83" s="705"/>
      <c r="CO83" s="88">
        <v>0.15</v>
      </c>
      <c r="CP83" s="88">
        <f t="shared" si="90"/>
        <v>0.17499999999999999</v>
      </c>
      <c r="CQ83" s="88">
        <v>0.2</v>
      </c>
      <c r="CR83" s="67"/>
      <c r="CS83" s="67"/>
      <c r="CT83" s="67"/>
      <c r="CU83" s="67"/>
      <c r="CV83" s="67"/>
      <c r="CW83" s="67"/>
      <c r="CX83" s="67"/>
      <c r="CY83" s="67"/>
      <c r="CZ83" s="67"/>
      <c r="DA83" s="67"/>
      <c r="DB83" s="67"/>
      <c r="DC83" s="67"/>
      <c r="DD83" s="67"/>
      <c r="DE83" s="67"/>
      <c r="DF83" s="67"/>
      <c r="DG83" s="67"/>
      <c r="DH83" s="67"/>
      <c r="DI83" s="67"/>
      <c r="DJ83" s="67"/>
      <c r="DK83" s="67"/>
      <c r="DL83" s="67"/>
      <c r="DM83" s="67"/>
      <c r="DN83" s="67"/>
      <c r="DO83" s="67"/>
      <c r="DP83" s="67"/>
      <c r="DQ83" s="67"/>
      <c r="DR83" s="67"/>
      <c r="DS83" s="67"/>
      <c r="DT83" s="67"/>
      <c r="DU83" s="67"/>
      <c r="DV83" s="67"/>
      <c r="DW83" s="67"/>
      <c r="DX83" s="67"/>
      <c r="DY83" s="67"/>
      <c r="DZ83" s="88"/>
      <c r="EA83" s="88"/>
      <c r="EB83" s="88"/>
      <c r="EC83" s="88"/>
      <c r="ED83" s="88"/>
      <c r="EE83" s="88"/>
      <c r="EF83" s="88"/>
      <c r="EG83" s="88"/>
    </row>
    <row r="84" spans="1:254" s="65" customFormat="1" hidden="1" x14ac:dyDescent="0.25">
      <c r="V84" s="631"/>
      <c r="AA84" s="632"/>
      <c r="AB84" s="632"/>
      <c r="AD84" s="632"/>
      <c r="AE84" s="633"/>
      <c r="AH84" s="634"/>
      <c r="AI84" s="634"/>
      <c r="AK84" s="632"/>
      <c r="AR84" s="632"/>
      <c r="AV84" s="632"/>
      <c r="AX84" s="632"/>
      <c r="BB84" s="632"/>
      <c r="BC84" s="632"/>
      <c r="BE84" s="632"/>
      <c r="BH84" s="67"/>
      <c r="BI84" s="635"/>
      <c r="BJ84" s="636"/>
      <c r="BK84" s="636"/>
      <c r="BL84" s="636"/>
      <c r="BM84" s="102"/>
      <c r="BN84" s="102"/>
      <c r="BO84" s="102"/>
      <c r="BP84" s="636"/>
      <c r="BQ84" s="636"/>
      <c r="BR84" s="636"/>
      <c r="BS84" s="636"/>
      <c r="BT84" s="636"/>
      <c r="BU84" s="636"/>
      <c r="BV84" s="636"/>
      <c r="BW84" s="636"/>
      <c r="BX84" s="636"/>
      <c r="BY84" s="636"/>
      <c r="BZ84" s="636"/>
      <c r="CA84" s="636"/>
      <c r="CB84" s="637"/>
      <c r="CC84" s="636"/>
      <c r="CD84" s="636"/>
      <c r="CE84" s="637"/>
      <c r="CF84" s="637"/>
      <c r="CG84" s="637"/>
      <c r="CH84" s="637"/>
      <c r="CI84" s="636"/>
      <c r="CJ84" s="636"/>
      <c r="CK84" s="637"/>
      <c r="CL84" s="637"/>
      <c r="CM84" s="637"/>
      <c r="CN84" s="705"/>
      <c r="CO84" s="88">
        <v>0.15</v>
      </c>
      <c r="CP84" s="88">
        <f t="shared" si="90"/>
        <v>0.17499999999999999</v>
      </c>
      <c r="CQ84" s="88">
        <v>0.2</v>
      </c>
      <c r="CR84" s="67"/>
      <c r="CS84" s="67"/>
      <c r="CT84" s="67"/>
      <c r="CU84" s="67"/>
      <c r="CV84" s="67"/>
      <c r="CW84" s="67"/>
      <c r="CX84" s="67"/>
      <c r="CY84" s="67"/>
      <c r="CZ84" s="67"/>
      <c r="DA84" s="67"/>
      <c r="DB84" s="67"/>
      <c r="DC84" s="67"/>
      <c r="DD84" s="67"/>
      <c r="DE84" s="67"/>
      <c r="DF84" s="67"/>
      <c r="DG84" s="67"/>
      <c r="DH84" s="67"/>
      <c r="DI84" s="67"/>
      <c r="DJ84" s="67"/>
      <c r="DK84" s="67"/>
      <c r="DL84" s="67"/>
      <c r="DM84" s="67"/>
      <c r="DN84" s="67"/>
      <c r="DO84" s="67"/>
      <c r="DP84" s="67"/>
      <c r="DQ84" s="67"/>
      <c r="DR84" s="67"/>
      <c r="DS84" s="67"/>
      <c r="DT84" s="67"/>
      <c r="DU84" s="67"/>
      <c r="DV84" s="67"/>
      <c r="DW84" s="67"/>
      <c r="DX84" s="67"/>
      <c r="DY84" s="67"/>
      <c r="DZ84" s="88"/>
      <c r="EA84" s="88"/>
      <c r="EB84" s="88"/>
      <c r="EC84" s="88"/>
      <c r="ED84" s="88"/>
      <c r="EE84" s="88"/>
      <c r="EF84" s="88"/>
      <c r="EG84" s="88"/>
    </row>
    <row r="85" spans="1:254" s="65" customFormat="1" hidden="1" x14ac:dyDescent="0.25">
      <c r="V85" s="631"/>
      <c r="AA85" s="632"/>
      <c r="AB85" s="632"/>
      <c r="AD85" s="632"/>
      <c r="AE85" s="633"/>
      <c r="AH85" s="634"/>
      <c r="AI85" s="634"/>
      <c r="AK85" s="632"/>
      <c r="AR85" s="632"/>
      <c r="AV85" s="632"/>
      <c r="AX85" s="632"/>
      <c r="BB85" s="632"/>
      <c r="BC85" s="632"/>
      <c r="BE85" s="632"/>
      <c r="BH85" s="67"/>
      <c r="BI85" s="635"/>
      <c r="BJ85" s="636"/>
      <c r="BK85" s="636"/>
      <c r="BL85" s="636"/>
      <c r="BM85" s="102"/>
      <c r="BN85" s="102"/>
      <c r="BO85" s="102"/>
      <c r="BP85" s="636"/>
      <c r="BQ85" s="636"/>
      <c r="BR85" s="636"/>
      <c r="BS85" s="636"/>
      <c r="BT85" s="636"/>
      <c r="BU85" s="636"/>
      <c r="BV85" s="636"/>
      <c r="BW85" s="636"/>
      <c r="BX85" s="636"/>
      <c r="BY85" s="636"/>
      <c r="BZ85" s="636"/>
      <c r="CA85" s="636"/>
      <c r="CB85" s="637"/>
      <c r="CC85" s="636"/>
      <c r="CD85" s="636"/>
      <c r="CE85" s="637"/>
      <c r="CF85" s="637"/>
      <c r="CG85" s="637"/>
      <c r="CH85" s="637"/>
      <c r="CI85" s="636"/>
      <c r="CJ85" s="636"/>
      <c r="CK85" s="637"/>
      <c r="CL85" s="637"/>
      <c r="CM85" s="637"/>
      <c r="CN85" s="705"/>
      <c r="CO85" s="88">
        <v>0.15</v>
      </c>
      <c r="CP85" s="88">
        <f t="shared" si="90"/>
        <v>0.17499999999999999</v>
      </c>
      <c r="CQ85" s="88">
        <v>0.2</v>
      </c>
      <c r="CR85" s="67"/>
      <c r="CS85" s="67"/>
      <c r="CT85" s="67"/>
      <c r="CU85" s="67"/>
      <c r="CV85" s="67"/>
      <c r="CW85" s="67"/>
      <c r="CX85" s="67"/>
      <c r="CY85" s="67"/>
      <c r="CZ85" s="67"/>
      <c r="DA85" s="67"/>
      <c r="DB85" s="67"/>
      <c r="DC85" s="67"/>
      <c r="DD85" s="67"/>
      <c r="DE85" s="67"/>
      <c r="DF85" s="67"/>
      <c r="DG85" s="67"/>
      <c r="DH85" s="67"/>
      <c r="DI85" s="67"/>
      <c r="DJ85" s="67"/>
      <c r="DK85" s="67"/>
      <c r="DL85" s="67"/>
      <c r="DM85" s="67"/>
      <c r="DN85" s="67"/>
      <c r="DO85" s="67"/>
      <c r="DP85" s="67"/>
      <c r="DQ85" s="67"/>
      <c r="DR85" s="67"/>
      <c r="DS85" s="67"/>
      <c r="DT85" s="67"/>
      <c r="DU85" s="67"/>
      <c r="DV85" s="67"/>
      <c r="DW85" s="67"/>
      <c r="DX85" s="67"/>
      <c r="DY85" s="67"/>
      <c r="DZ85" s="88"/>
      <c r="EA85" s="88"/>
      <c r="EB85" s="88"/>
      <c r="EC85" s="88"/>
      <c r="ED85" s="88"/>
      <c r="EE85" s="88"/>
      <c r="EF85" s="88"/>
      <c r="EG85" s="88"/>
    </row>
    <row r="86" spans="1:254" s="65" customFormat="1" hidden="1" x14ac:dyDescent="0.25">
      <c r="V86" s="631"/>
      <c r="AA86" s="632"/>
      <c r="AB86" s="632"/>
      <c r="AD86" s="632"/>
      <c r="AE86" s="633"/>
      <c r="AH86" s="634"/>
      <c r="AI86" s="634"/>
      <c r="AK86" s="632"/>
      <c r="AR86" s="632"/>
      <c r="AV86" s="632"/>
      <c r="AX86" s="632"/>
      <c r="BB86" s="632"/>
      <c r="BC86" s="632"/>
      <c r="BE86" s="632"/>
      <c r="BH86" s="67"/>
      <c r="BI86" s="635"/>
      <c r="BJ86" s="636"/>
      <c r="BK86" s="636"/>
      <c r="BL86" s="636"/>
      <c r="BM86" s="102"/>
      <c r="BN86" s="102"/>
      <c r="BO86" s="102"/>
      <c r="BP86" s="636"/>
      <c r="BQ86" s="636"/>
      <c r="BR86" s="636"/>
      <c r="BS86" s="636"/>
      <c r="BT86" s="636"/>
      <c r="BU86" s="636"/>
      <c r="BV86" s="636"/>
      <c r="BW86" s="636"/>
      <c r="BX86" s="636"/>
      <c r="BY86" s="636"/>
      <c r="BZ86" s="636"/>
      <c r="CA86" s="636"/>
      <c r="CB86" s="637"/>
      <c r="CC86" s="636"/>
      <c r="CD86" s="636"/>
      <c r="CE86" s="637"/>
      <c r="CF86" s="637"/>
      <c r="CG86" s="637"/>
      <c r="CH86" s="637"/>
      <c r="CI86" s="636"/>
      <c r="CJ86" s="636"/>
      <c r="CK86" s="637"/>
      <c r="CL86" s="637"/>
      <c r="CM86" s="637"/>
      <c r="CN86" s="705"/>
      <c r="CO86" s="88">
        <v>0.15</v>
      </c>
      <c r="CP86" s="88">
        <f t="shared" si="90"/>
        <v>0.17499999999999999</v>
      </c>
      <c r="CQ86" s="88">
        <v>0.2</v>
      </c>
      <c r="CR86" s="67"/>
      <c r="CS86" s="67"/>
      <c r="CT86" s="67"/>
      <c r="CU86" s="67"/>
      <c r="CV86" s="67"/>
      <c r="CW86" s="67"/>
      <c r="CX86" s="67"/>
      <c r="CY86" s="67"/>
      <c r="CZ86" s="67"/>
      <c r="DA86" s="67"/>
      <c r="DB86" s="67"/>
      <c r="DC86" s="67"/>
      <c r="DD86" s="67"/>
      <c r="DE86" s="67"/>
      <c r="DF86" s="67"/>
      <c r="DG86" s="67"/>
      <c r="DH86" s="67"/>
      <c r="DI86" s="67"/>
      <c r="DJ86" s="67"/>
      <c r="DK86" s="67"/>
      <c r="DL86" s="67"/>
      <c r="DM86" s="67"/>
      <c r="DN86" s="67"/>
      <c r="DO86" s="67"/>
      <c r="DP86" s="67"/>
      <c r="DQ86" s="67"/>
      <c r="DR86" s="67"/>
      <c r="DS86" s="67"/>
      <c r="DT86" s="67"/>
      <c r="DU86" s="67"/>
      <c r="DV86" s="67"/>
      <c r="DW86" s="67"/>
      <c r="DX86" s="67"/>
      <c r="DY86" s="67"/>
      <c r="DZ86" s="88"/>
      <c r="EA86" s="88"/>
      <c r="EB86" s="88"/>
      <c r="EC86" s="88"/>
      <c r="ED86" s="88"/>
      <c r="EE86" s="88"/>
      <c r="EF86" s="88"/>
      <c r="EG86" s="88"/>
    </row>
    <row r="87" spans="1:254" s="65" customFormat="1" hidden="1" x14ac:dyDescent="0.25">
      <c r="V87" s="631"/>
      <c r="AA87" s="632"/>
      <c r="AB87" s="632"/>
      <c r="AD87" s="632"/>
      <c r="AE87" s="633"/>
      <c r="AH87" s="634"/>
      <c r="AI87" s="634"/>
      <c r="AK87" s="632"/>
      <c r="AR87" s="632"/>
      <c r="AV87" s="632"/>
      <c r="AX87" s="632"/>
      <c r="BB87" s="632"/>
      <c r="BC87" s="632"/>
      <c r="BE87" s="632"/>
      <c r="BH87" s="67"/>
      <c r="BI87" s="635"/>
      <c r="BJ87" s="636"/>
      <c r="BK87" s="636"/>
      <c r="BL87" s="636"/>
      <c r="BM87" s="102"/>
      <c r="BN87" s="102"/>
      <c r="BO87" s="102"/>
      <c r="BP87" s="636"/>
      <c r="BQ87" s="636"/>
      <c r="BR87" s="636"/>
      <c r="BS87" s="636"/>
      <c r="BT87" s="636"/>
      <c r="BU87" s="636"/>
      <c r="BV87" s="636"/>
      <c r="BW87" s="636"/>
      <c r="BX87" s="636"/>
      <c r="BY87" s="636"/>
      <c r="BZ87" s="636"/>
      <c r="CA87" s="636"/>
      <c r="CB87" s="637"/>
      <c r="CC87" s="636"/>
      <c r="CD87" s="636"/>
      <c r="CE87" s="637"/>
      <c r="CF87" s="637"/>
      <c r="CG87" s="637"/>
      <c r="CH87" s="637"/>
      <c r="CI87" s="636"/>
      <c r="CJ87" s="636"/>
      <c r="CK87" s="637"/>
      <c r="CL87" s="637"/>
      <c r="CM87" s="637"/>
      <c r="CN87" s="705"/>
      <c r="CO87" s="88">
        <v>0.15</v>
      </c>
      <c r="CP87" s="88">
        <f t="shared" si="90"/>
        <v>0.17499999999999999</v>
      </c>
      <c r="CQ87" s="88">
        <v>0.2</v>
      </c>
      <c r="CR87" s="67"/>
      <c r="CS87" s="67"/>
      <c r="CT87" s="67"/>
      <c r="CU87" s="67"/>
      <c r="CV87" s="67"/>
      <c r="CW87" s="67"/>
      <c r="CX87" s="67"/>
      <c r="CY87" s="67"/>
      <c r="CZ87" s="67"/>
      <c r="DA87" s="67"/>
      <c r="DB87" s="67"/>
      <c r="DC87" s="67"/>
      <c r="DD87" s="67"/>
      <c r="DE87" s="67"/>
      <c r="DF87" s="67"/>
      <c r="DG87" s="67"/>
      <c r="DH87" s="67"/>
      <c r="DI87" s="67"/>
      <c r="DJ87" s="67"/>
      <c r="DK87" s="67"/>
      <c r="DL87" s="67"/>
      <c r="DM87" s="67"/>
      <c r="DN87" s="67"/>
      <c r="DO87" s="67"/>
      <c r="DP87" s="67"/>
      <c r="DQ87" s="67"/>
      <c r="DR87" s="67"/>
      <c r="DS87" s="67"/>
      <c r="DT87" s="67"/>
      <c r="DU87" s="67"/>
      <c r="DV87" s="67"/>
      <c r="DW87" s="67"/>
      <c r="DX87" s="67"/>
      <c r="DY87" s="67"/>
      <c r="DZ87" s="88"/>
      <c r="EA87" s="88"/>
      <c r="EB87" s="88"/>
      <c r="EC87" s="88"/>
      <c r="ED87" s="88"/>
      <c r="EE87" s="88"/>
      <c r="EF87" s="88"/>
      <c r="EG87" s="88"/>
    </row>
    <row r="88" spans="1:254" s="65" customFormat="1" hidden="1" x14ac:dyDescent="0.25">
      <c r="V88" s="631"/>
      <c r="AA88" s="632"/>
      <c r="AB88" s="632"/>
      <c r="AD88" s="632"/>
      <c r="AE88" s="633"/>
      <c r="AH88" s="634"/>
      <c r="AI88" s="634"/>
      <c r="AK88" s="632"/>
      <c r="AR88" s="632"/>
      <c r="AV88" s="632"/>
      <c r="AX88" s="632"/>
      <c r="BB88" s="632"/>
      <c r="BC88" s="632"/>
      <c r="BE88" s="632"/>
      <c r="BH88" s="67"/>
      <c r="BI88" s="635"/>
      <c r="BJ88" s="636"/>
      <c r="BK88" s="636"/>
      <c r="BL88" s="636"/>
      <c r="BM88" s="102"/>
      <c r="BN88" s="102"/>
      <c r="BO88" s="102"/>
      <c r="BP88" s="636"/>
      <c r="BQ88" s="636"/>
      <c r="BR88" s="636"/>
      <c r="BS88" s="636"/>
      <c r="BT88" s="636"/>
      <c r="BU88" s="636"/>
      <c r="BV88" s="636"/>
      <c r="BW88" s="636"/>
      <c r="BX88" s="636"/>
      <c r="BY88" s="636"/>
      <c r="BZ88" s="636"/>
      <c r="CA88" s="636"/>
      <c r="CB88" s="637"/>
      <c r="CC88" s="636"/>
      <c r="CD88" s="636"/>
      <c r="CE88" s="637"/>
      <c r="CF88" s="637"/>
      <c r="CG88" s="637"/>
      <c r="CH88" s="637"/>
      <c r="CI88" s="636"/>
      <c r="CJ88" s="636"/>
      <c r="CK88" s="637"/>
      <c r="CL88" s="637"/>
      <c r="CM88" s="637"/>
      <c r="CN88" s="705"/>
      <c r="CO88" s="88">
        <v>0.15</v>
      </c>
      <c r="CP88" s="88">
        <f t="shared" si="90"/>
        <v>0.17499999999999999</v>
      </c>
      <c r="CQ88" s="88">
        <v>0.2</v>
      </c>
      <c r="CR88" s="67"/>
      <c r="CS88" s="67"/>
      <c r="CT88" s="67"/>
      <c r="CU88" s="67"/>
      <c r="CV88" s="67"/>
      <c r="CW88" s="67"/>
      <c r="CX88" s="67"/>
      <c r="CY88" s="67"/>
      <c r="CZ88" s="67"/>
      <c r="DA88" s="67"/>
      <c r="DB88" s="67"/>
      <c r="DC88" s="67"/>
      <c r="DD88" s="67"/>
      <c r="DE88" s="67"/>
      <c r="DF88" s="67"/>
      <c r="DG88" s="67"/>
      <c r="DH88" s="67"/>
      <c r="DI88" s="67"/>
      <c r="DJ88" s="67"/>
      <c r="DK88" s="67"/>
      <c r="DL88" s="67"/>
      <c r="DM88" s="67"/>
      <c r="DN88" s="67"/>
      <c r="DO88" s="67"/>
      <c r="DP88" s="67"/>
      <c r="DQ88" s="67"/>
      <c r="DR88" s="67"/>
      <c r="DS88" s="67"/>
      <c r="DT88" s="67"/>
      <c r="DU88" s="67"/>
      <c r="DV88" s="67"/>
      <c r="DW88" s="67"/>
      <c r="DX88" s="67"/>
      <c r="DY88" s="67"/>
      <c r="DZ88" s="88"/>
      <c r="EA88" s="88"/>
      <c r="EB88" s="88"/>
      <c r="EC88" s="88"/>
      <c r="ED88" s="88"/>
      <c r="EE88" s="88"/>
      <c r="EF88" s="88"/>
      <c r="EG88" s="88"/>
    </row>
    <row r="89" spans="1:254" s="65" customFormat="1" hidden="1" x14ac:dyDescent="0.25">
      <c r="V89" s="631"/>
      <c r="AA89" s="632"/>
      <c r="AB89" s="632"/>
      <c r="AD89" s="632"/>
      <c r="AE89" s="633"/>
      <c r="AH89" s="634"/>
      <c r="AI89" s="634"/>
      <c r="AK89" s="632"/>
      <c r="AR89" s="632"/>
      <c r="AV89" s="632"/>
      <c r="AX89" s="632"/>
      <c r="BB89" s="632"/>
      <c r="BC89" s="632"/>
      <c r="BE89" s="632"/>
      <c r="BH89" s="67"/>
      <c r="BI89" s="635"/>
      <c r="BJ89" s="636"/>
      <c r="BK89" s="636"/>
      <c r="BL89" s="636"/>
      <c r="BM89" s="102"/>
      <c r="BN89" s="102"/>
      <c r="BO89" s="102"/>
      <c r="BP89" s="636"/>
      <c r="BQ89" s="636"/>
      <c r="BR89" s="636"/>
      <c r="BS89" s="636"/>
      <c r="BT89" s="636"/>
      <c r="BU89" s="636"/>
      <c r="BV89" s="636"/>
      <c r="BW89" s="636"/>
      <c r="BX89" s="636"/>
      <c r="BY89" s="636"/>
      <c r="BZ89" s="636"/>
      <c r="CA89" s="636"/>
      <c r="CB89" s="637"/>
      <c r="CC89" s="636"/>
      <c r="CD89" s="636"/>
      <c r="CE89" s="637"/>
      <c r="CF89" s="637"/>
      <c r="CG89" s="637"/>
      <c r="CH89" s="637"/>
      <c r="CI89" s="636"/>
      <c r="CJ89" s="636"/>
      <c r="CK89" s="637"/>
      <c r="CL89" s="637"/>
      <c r="CM89" s="637"/>
      <c r="CN89" s="705"/>
      <c r="CO89" s="88">
        <v>0.15</v>
      </c>
      <c r="CP89" s="88">
        <f t="shared" si="90"/>
        <v>0.17499999999999999</v>
      </c>
      <c r="CQ89" s="88">
        <v>0.2</v>
      </c>
      <c r="CR89" s="67"/>
      <c r="CS89" s="67"/>
      <c r="CT89" s="67"/>
      <c r="CU89" s="67"/>
      <c r="CV89" s="67"/>
      <c r="CW89" s="67"/>
      <c r="CX89" s="67"/>
      <c r="CY89" s="67"/>
      <c r="CZ89" s="67"/>
      <c r="DA89" s="67"/>
      <c r="DB89" s="67"/>
      <c r="DC89" s="67"/>
      <c r="DD89" s="67"/>
      <c r="DE89" s="67"/>
      <c r="DF89" s="67"/>
      <c r="DG89" s="67"/>
      <c r="DH89" s="67"/>
      <c r="DI89" s="67"/>
      <c r="DJ89" s="67"/>
      <c r="DK89" s="67"/>
      <c r="DL89" s="67"/>
      <c r="DM89" s="67"/>
      <c r="DN89" s="67"/>
      <c r="DO89" s="67"/>
      <c r="DP89" s="67"/>
      <c r="DQ89" s="67"/>
      <c r="DR89" s="67"/>
      <c r="DS89" s="67"/>
      <c r="DT89" s="67"/>
      <c r="DU89" s="67"/>
      <c r="DV89" s="67"/>
      <c r="DW89" s="67"/>
      <c r="DX89" s="67"/>
      <c r="DY89" s="67"/>
      <c r="DZ89" s="88"/>
      <c r="EA89" s="88"/>
      <c r="EB89" s="88"/>
      <c r="EC89" s="88"/>
      <c r="ED89" s="88"/>
      <c r="EE89" s="88"/>
      <c r="EF89" s="88"/>
      <c r="EG89" s="88"/>
    </row>
    <row r="90" spans="1:254" s="65" customFormat="1" hidden="1" x14ac:dyDescent="0.25">
      <c r="V90" s="631"/>
      <c r="AA90" s="632"/>
      <c r="AB90" s="632"/>
      <c r="AD90" s="632"/>
      <c r="AE90" s="633"/>
      <c r="AH90" s="634"/>
      <c r="AI90" s="634"/>
      <c r="AK90" s="632"/>
      <c r="AR90" s="632"/>
      <c r="AV90" s="632"/>
      <c r="AX90" s="632"/>
      <c r="BB90" s="632"/>
      <c r="BC90" s="632"/>
      <c r="BE90" s="632"/>
      <c r="BH90" s="67"/>
      <c r="BI90" s="635"/>
      <c r="BJ90" s="636"/>
      <c r="BK90" s="636"/>
      <c r="BL90" s="636"/>
      <c r="BM90" s="102"/>
      <c r="BN90" s="102"/>
      <c r="BO90" s="102"/>
      <c r="BP90" s="636"/>
      <c r="BQ90" s="636"/>
      <c r="BR90" s="636"/>
      <c r="BS90" s="636"/>
      <c r="BT90" s="636"/>
      <c r="BU90" s="636"/>
      <c r="BV90" s="636"/>
      <c r="BW90" s="636"/>
      <c r="BX90" s="636"/>
      <c r="BY90" s="636"/>
      <c r="BZ90" s="636"/>
      <c r="CA90" s="636"/>
      <c r="CB90" s="637"/>
      <c r="CC90" s="636"/>
      <c r="CD90" s="636"/>
      <c r="CE90" s="637"/>
      <c r="CF90" s="637"/>
      <c r="CG90" s="637"/>
      <c r="CH90" s="637"/>
      <c r="CI90" s="636"/>
      <c r="CJ90" s="636"/>
      <c r="CK90" s="637"/>
      <c r="CL90" s="637"/>
      <c r="CM90" s="637"/>
      <c r="CN90" s="705"/>
      <c r="CO90" s="88">
        <v>0.6</v>
      </c>
      <c r="CP90" s="88">
        <f t="shared" si="90"/>
        <v>0.8</v>
      </c>
      <c r="CQ90" s="88">
        <v>1</v>
      </c>
      <c r="CR90" s="67"/>
      <c r="CS90" s="67"/>
    </row>
    <row r="91" spans="1:254" s="65" customFormat="1" hidden="1" x14ac:dyDescent="0.25">
      <c r="V91" s="631"/>
      <c r="AA91" s="632"/>
      <c r="AB91" s="632"/>
      <c r="AD91" s="632"/>
      <c r="AE91" s="633"/>
      <c r="AH91" s="634"/>
      <c r="AI91" s="634"/>
      <c r="AK91" s="632"/>
      <c r="AR91" s="632"/>
      <c r="AV91" s="632"/>
      <c r="AX91" s="632"/>
      <c r="BB91" s="632"/>
      <c r="BC91" s="632"/>
      <c r="BE91" s="632"/>
      <c r="BH91" s="67"/>
      <c r="BI91" s="635"/>
      <c r="BJ91" s="636"/>
      <c r="BK91" s="636"/>
      <c r="BL91" s="636"/>
      <c r="BM91" s="102"/>
      <c r="BN91" s="102"/>
      <c r="BO91" s="102"/>
      <c r="BP91" s="636"/>
      <c r="BQ91" s="636"/>
      <c r="BR91" s="636"/>
      <c r="BS91" s="636"/>
      <c r="BT91" s="636"/>
      <c r="BU91" s="636"/>
      <c r="BV91" s="636"/>
      <c r="BW91" s="636"/>
      <c r="BX91" s="636"/>
      <c r="BY91" s="636"/>
      <c r="BZ91" s="636"/>
      <c r="CA91" s="636"/>
      <c r="CB91" s="637"/>
      <c r="CC91" s="636"/>
      <c r="CD91" s="636"/>
      <c r="CE91" s="637"/>
      <c r="CF91" s="637"/>
      <c r="CG91" s="637"/>
      <c r="CH91" s="637"/>
      <c r="CI91" s="636"/>
      <c r="CJ91" s="636"/>
      <c r="CK91" s="637"/>
      <c r="CL91" s="637"/>
      <c r="CM91" s="637"/>
      <c r="CN91" s="705"/>
      <c r="CO91" s="88">
        <v>0.6</v>
      </c>
      <c r="CP91" s="88">
        <f t="shared" si="90"/>
        <v>0.8</v>
      </c>
      <c r="CQ91" s="88">
        <v>1</v>
      </c>
      <c r="CR91" s="67"/>
      <c r="CS91" s="67"/>
    </row>
    <row r="92" spans="1:254" s="65" customFormat="1" hidden="1" x14ac:dyDescent="0.25">
      <c r="V92" s="631"/>
      <c r="AA92" s="632"/>
      <c r="AB92" s="632"/>
      <c r="AD92" s="632"/>
      <c r="AE92" s="633"/>
      <c r="AH92" s="634"/>
      <c r="AI92" s="634"/>
      <c r="AK92" s="632"/>
      <c r="AR92" s="632"/>
      <c r="AV92" s="632"/>
      <c r="AX92" s="632"/>
      <c r="BB92" s="632"/>
      <c r="BC92" s="632"/>
      <c r="BE92" s="632"/>
      <c r="BH92" s="67"/>
      <c r="BI92" s="635"/>
      <c r="BJ92" s="636"/>
      <c r="BK92" s="636"/>
      <c r="BL92" s="636"/>
      <c r="BM92" s="102"/>
      <c r="BN92" s="102"/>
      <c r="BO92" s="102"/>
      <c r="BP92" s="636"/>
      <c r="BQ92" s="636"/>
      <c r="BR92" s="636"/>
      <c r="BS92" s="636"/>
      <c r="BT92" s="636"/>
      <c r="BU92" s="636"/>
      <c r="BV92" s="636"/>
      <c r="BW92" s="636"/>
      <c r="BX92" s="636"/>
      <c r="BY92" s="636"/>
      <c r="BZ92" s="636"/>
      <c r="CA92" s="636"/>
      <c r="CB92" s="637"/>
      <c r="CC92" s="636"/>
      <c r="CD92" s="636"/>
      <c r="CE92" s="637"/>
      <c r="CF92" s="637"/>
      <c r="CG92" s="637"/>
      <c r="CH92" s="637"/>
      <c r="CI92" s="636"/>
      <c r="CJ92" s="636"/>
      <c r="CK92" s="637"/>
      <c r="CL92" s="637"/>
      <c r="CM92" s="637"/>
      <c r="CN92" s="705"/>
      <c r="CO92" s="88">
        <v>0.6</v>
      </c>
      <c r="CP92" s="88">
        <f t="shared" si="90"/>
        <v>0.8</v>
      </c>
      <c r="CQ92" s="88">
        <v>1</v>
      </c>
      <c r="CR92" s="67"/>
      <c r="CS92" s="67"/>
    </row>
    <row r="93" spans="1:254" s="67" customFormat="1" hidden="1" x14ac:dyDescent="0.25">
      <c r="V93" s="655"/>
      <c r="AA93" s="656"/>
      <c r="AB93" s="656"/>
      <c r="AD93" s="656"/>
      <c r="AE93" s="657"/>
      <c r="AH93" s="658"/>
      <c r="AI93" s="658"/>
      <c r="AK93" s="656"/>
      <c r="AR93" s="656"/>
      <c r="AV93" s="656"/>
      <c r="AX93" s="656"/>
      <c r="BB93" s="656"/>
      <c r="BC93" s="656"/>
      <c r="BE93" s="656"/>
      <c r="BI93" s="635"/>
      <c r="BJ93" s="636"/>
      <c r="BK93" s="636"/>
      <c r="BL93" s="636"/>
      <c r="BM93" s="102"/>
      <c r="BN93" s="102"/>
      <c r="BO93" s="102"/>
      <c r="BP93" s="898"/>
      <c r="BQ93" s="898"/>
      <c r="BR93" s="898"/>
      <c r="BS93" s="898"/>
      <c r="BT93" s="898"/>
      <c r="BU93" s="898"/>
      <c r="BV93" s="636"/>
      <c r="BW93" s="898"/>
      <c r="BX93" s="898"/>
      <c r="BY93" s="636"/>
      <c r="BZ93" s="636"/>
      <c r="CA93" s="636"/>
      <c r="CB93" s="637"/>
      <c r="CC93" s="898"/>
      <c r="CD93" s="898"/>
      <c r="CE93" s="637"/>
      <c r="CF93" s="637"/>
      <c r="CG93" s="637"/>
      <c r="CH93" s="637"/>
      <c r="CI93" s="898"/>
      <c r="CJ93" s="898"/>
      <c r="CK93" s="637"/>
      <c r="CL93" s="637"/>
      <c r="CM93" s="637"/>
      <c r="CN93" s="705"/>
      <c r="CO93" s="88">
        <v>0.6</v>
      </c>
      <c r="CP93" s="88">
        <f t="shared" si="90"/>
        <v>0.8</v>
      </c>
      <c r="CQ93" s="88">
        <v>1</v>
      </c>
    </row>
    <row r="94" spans="1:254" s="67" customFormat="1" ht="15.75" hidden="1" thickBot="1" x14ac:dyDescent="0.3">
      <c r="V94" s="655"/>
      <c r="AA94" s="656"/>
      <c r="AB94" s="656"/>
      <c r="AD94" s="656"/>
      <c r="AE94" s="657"/>
      <c r="AH94" s="658"/>
      <c r="AI94" s="658"/>
      <c r="AK94" s="656"/>
      <c r="AR94" s="656"/>
      <c r="AV94" s="656"/>
      <c r="AX94" s="656"/>
      <c r="BB94" s="656"/>
      <c r="BC94" s="656"/>
      <c r="BE94" s="656"/>
      <c r="BI94" s="635">
        <v>1</v>
      </c>
      <c r="BJ94" s="636">
        <v>2</v>
      </c>
      <c r="BK94" s="636">
        <v>3</v>
      </c>
      <c r="BL94" s="636">
        <v>4</v>
      </c>
      <c r="BM94" s="636">
        <v>5</v>
      </c>
      <c r="BN94" s="636">
        <v>6</v>
      </c>
      <c r="BO94" s="636">
        <v>7</v>
      </c>
      <c r="BP94" s="636">
        <v>8</v>
      </c>
      <c r="BQ94" s="636">
        <v>9</v>
      </c>
      <c r="BR94" s="636">
        <v>10</v>
      </c>
      <c r="BS94" s="636">
        <v>11</v>
      </c>
      <c r="BT94" s="636">
        <v>12</v>
      </c>
      <c r="BU94" s="636">
        <v>13</v>
      </c>
      <c r="BV94" s="636">
        <v>14</v>
      </c>
      <c r="BW94" s="636">
        <v>15</v>
      </c>
      <c r="BX94" s="636">
        <v>16</v>
      </c>
      <c r="BY94" s="636">
        <v>17</v>
      </c>
      <c r="BZ94" s="636">
        <v>18</v>
      </c>
      <c r="CA94" s="636">
        <v>19</v>
      </c>
      <c r="CB94" s="636">
        <v>20</v>
      </c>
      <c r="CC94" s="636">
        <v>21</v>
      </c>
      <c r="CD94" s="636">
        <v>22</v>
      </c>
      <c r="CE94" s="636">
        <v>23</v>
      </c>
      <c r="CF94" s="636">
        <v>24</v>
      </c>
      <c r="CG94" s="636">
        <v>25</v>
      </c>
      <c r="CH94" s="636">
        <v>26</v>
      </c>
      <c r="CI94" s="636">
        <v>27</v>
      </c>
      <c r="CJ94" s="636">
        <v>28</v>
      </c>
      <c r="CK94" s="636">
        <v>29</v>
      </c>
      <c r="CL94" s="636">
        <v>30</v>
      </c>
      <c r="CM94" s="636">
        <v>31</v>
      </c>
      <c r="CN94" s="919">
        <v>32</v>
      </c>
      <c r="CO94" s="88">
        <v>0.6</v>
      </c>
      <c r="CP94" s="88">
        <f t="shared" si="90"/>
        <v>0.8</v>
      </c>
      <c r="CQ94" s="88">
        <v>1</v>
      </c>
      <c r="CR94" s="919">
        <v>33</v>
      </c>
      <c r="CS94" s="919">
        <v>34</v>
      </c>
    </row>
    <row r="95" spans="1:254" s="67" customFormat="1" ht="26.25" hidden="1" customHeight="1" thickBot="1" x14ac:dyDescent="0.3">
      <c r="V95" s="655"/>
      <c r="AA95" s="656"/>
      <c r="AB95" s="656"/>
      <c r="AD95" s="656"/>
      <c r="AE95" s="657"/>
      <c r="AH95" s="658"/>
      <c r="AI95" s="658"/>
      <c r="AK95" s="656"/>
      <c r="AR95" s="656"/>
      <c r="AV95" s="656"/>
      <c r="AX95" s="656"/>
      <c r="BB95" s="656"/>
      <c r="BC95" s="656"/>
      <c r="BE95" s="656"/>
      <c r="BF95" s="659"/>
      <c r="BG95" s="791"/>
      <c r="BH95" s="791"/>
      <c r="BI95" s="792"/>
      <c r="BJ95" s="940"/>
      <c r="BK95" s="2096" t="s">
        <v>605</v>
      </c>
      <c r="BL95" s="940"/>
      <c r="BM95" s="2096" t="s">
        <v>233</v>
      </c>
      <c r="BN95" s="2096" t="s">
        <v>233</v>
      </c>
      <c r="BO95" s="2096" t="s">
        <v>240</v>
      </c>
      <c r="BP95" s="2093" t="s">
        <v>172</v>
      </c>
      <c r="BQ95" s="2094"/>
      <c r="BR95" s="2094"/>
      <c r="BS95" s="2094"/>
      <c r="BT95" s="2094"/>
      <c r="BU95" s="2094"/>
      <c r="BV95" s="2094"/>
      <c r="BW95" s="2094"/>
      <c r="BX95" s="2094"/>
      <c r="BY95" s="2094"/>
      <c r="BZ95" s="2094"/>
      <c r="CA95" s="2095"/>
      <c r="CB95" s="2093" t="s">
        <v>173</v>
      </c>
      <c r="CC95" s="2094"/>
      <c r="CD95" s="2094"/>
      <c r="CE95" s="2094"/>
      <c r="CF95" s="2094"/>
      <c r="CG95" s="2094"/>
      <c r="CH95" s="2094"/>
      <c r="CI95" s="2094"/>
      <c r="CJ95" s="2094"/>
      <c r="CK95" s="2094"/>
      <c r="CL95" s="2094"/>
      <c r="CM95" s="2095"/>
      <c r="CN95" s="705"/>
      <c r="CO95" s="88">
        <v>0.6</v>
      </c>
      <c r="CP95" s="88">
        <f t="shared" si="90"/>
        <v>0.8</v>
      </c>
      <c r="CQ95" s="88">
        <v>1</v>
      </c>
      <c r="CR95" s="67" t="s">
        <v>295</v>
      </c>
    </row>
    <row r="96" spans="1:254" s="67" customFormat="1" ht="58.5" hidden="1" customHeight="1" thickBot="1" x14ac:dyDescent="0.3">
      <c r="V96" s="655"/>
      <c r="X96" s="659"/>
      <c r="Y96" s="659"/>
      <c r="Z96" s="659"/>
      <c r="AA96" s="660"/>
      <c r="AB96" s="660"/>
      <c r="AC96" s="659"/>
      <c r="AD96" s="660"/>
      <c r="AE96" s="661"/>
      <c r="AF96" s="659"/>
      <c r="AG96" s="659"/>
      <c r="AH96" s="662"/>
      <c r="AI96" s="662"/>
      <c r="AJ96" s="659"/>
      <c r="AK96" s="660"/>
      <c r="AL96" s="659"/>
      <c r="AM96" s="659"/>
      <c r="AN96" s="659"/>
      <c r="AO96" s="659"/>
      <c r="AP96" s="659"/>
      <c r="AQ96" s="659"/>
      <c r="AR96" s="660"/>
      <c r="AS96" s="659"/>
      <c r="AT96" s="659"/>
      <c r="AU96" s="659"/>
      <c r="AV96" s="660"/>
      <c r="AW96" s="659"/>
      <c r="AX96" s="660"/>
      <c r="AY96" s="659"/>
      <c r="AZ96" s="659"/>
      <c r="BA96" s="659"/>
      <c r="BB96" s="660"/>
      <c r="BC96" s="660"/>
      <c r="BD96" s="659"/>
      <c r="BE96" s="660"/>
      <c r="BF96" s="659"/>
      <c r="BG96" s="659"/>
      <c r="BH96" s="659"/>
      <c r="BI96" s="792" t="s">
        <v>365</v>
      </c>
      <c r="BJ96" s="941" t="s">
        <v>253</v>
      </c>
      <c r="BK96" s="2097"/>
      <c r="BL96" s="941" t="s">
        <v>251</v>
      </c>
      <c r="BM96" s="2097"/>
      <c r="BN96" s="2097"/>
      <c r="BO96" s="2097"/>
      <c r="BP96" s="900" t="s">
        <v>606</v>
      </c>
      <c r="BQ96" s="900" t="s">
        <v>607</v>
      </c>
      <c r="BR96" s="941" t="s">
        <v>251</v>
      </c>
      <c r="BS96" s="900" t="s">
        <v>233</v>
      </c>
      <c r="BT96" s="900" t="s">
        <v>233</v>
      </c>
      <c r="BU96" s="900" t="s">
        <v>240</v>
      </c>
      <c r="BV96" s="900" t="s">
        <v>265</v>
      </c>
      <c r="BW96" s="900" t="s">
        <v>608</v>
      </c>
      <c r="BX96" s="941" t="s">
        <v>251</v>
      </c>
      <c r="BY96" s="900" t="s">
        <v>233</v>
      </c>
      <c r="BZ96" s="900" t="s">
        <v>233</v>
      </c>
      <c r="CA96" s="900" t="s">
        <v>240</v>
      </c>
      <c r="CB96" s="900" t="s">
        <v>266</v>
      </c>
      <c r="CC96" s="900" t="s">
        <v>607</v>
      </c>
      <c r="CD96" s="941" t="s">
        <v>251</v>
      </c>
      <c r="CE96" s="900" t="s">
        <v>233</v>
      </c>
      <c r="CF96" s="900" t="s">
        <v>233</v>
      </c>
      <c r="CG96" s="900" t="s">
        <v>240</v>
      </c>
      <c r="CH96" s="900" t="s">
        <v>265</v>
      </c>
      <c r="CI96" s="900" t="s">
        <v>608</v>
      </c>
      <c r="CJ96" s="941" t="s">
        <v>251</v>
      </c>
      <c r="CK96" s="900" t="s">
        <v>233</v>
      </c>
      <c r="CL96" s="900" t="s">
        <v>233</v>
      </c>
      <c r="CM96" s="900" t="s">
        <v>240</v>
      </c>
      <c r="CN96" s="705"/>
      <c r="CO96" s="88">
        <v>0.6</v>
      </c>
      <c r="CP96" s="88">
        <f t="shared" si="90"/>
        <v>0.8</v>
      </c>
      <c r="CQ96" s="88">
        <v>1</v>
      </c>
      <c r="CR96" s="67" t="s">
        <v>296</v>
      </c>
      <c r="CS96" s="67" t="s">
        <v>297</v>
      </c>
    </row>
    <row r="97" spans="22:97" s="67" customFormat="1" ht="16.5" hidden="1" customHeight="1" thickBot="1" x14ac:dyDescent="0.3">
      <c r="V97" s="655"/>
      <c r="X97" s="659"/>
      <c r="Y97" s="659"/>
      <c r="Z97" s="659"/>
      <c r="AA97" s="660"/>
      <c r="AB97" s="660"/>
      <c r="AC97" s="659"/>
      <c r="AD97" s="660"/>
      <c r="AE97" s="661"/>
      <c r="AF97" s="659"/>
      <c r="AG97" s="659"/>
      <c r="AH97" s="662"/>
      <c r="AI97" s="662"/>
      <c r="AJ97" s="659"/>
      <c r="AK97" s="660"/>
      <c r="AL97" s="659"/>
      <c r="AM97" s="659"/>
      <c r="AN97" s="659"/>
      <c r="AO97" s="659"/>
      <c r="AP97" s="659"/>
      <c r="AQ97" s="659"/>
      <c r="AR97" s="660"/>
      <c r="AS97" s="659"/>
      <c r="AT97" s="659"/>
      <c r="AU97" s="659"/>
      <c r="AV97" s="660"/>
      <c r="AW97" s="659"/>
      <c r="AX97" s="660"/>
      <c r="AY97" s="659"/>
      <c r="AZ97" s="659"/>
      <c r="BA97" s="659"/>
      <c r="BB97" s="660"/>
      <c r="BC97" s="660"/>
      <c r="BD97" s="659"/>
      <c r="BE97" s="660"/>
      <c r="BF97" s="659"/>
      <c r="BG97" s="659"/>
      <c r="BH97" s="659"/>
      <c r="BI97" s="793" t="s">
        <v>2</v>
      </c>
      <c r="BJ97" s="794" t="s">
        <v>609</v>
      </c>
      <c r="BK97" s="794">
        <v>2534.8130000000001</v>
      </c>
      <c r="BL97" s="794" t="s">
        <v>610</v>
      </c>
      <c r="BM97" s="795">
        <v>2.64E-3</v>
      </c>
      <c r="BN97" s="795">
        <v>2.64E-3</v>
      </c>
      <c r="BO97" s="795" t="s">
        <v>241</v>
      </c>
      <c r="BP97" s="794">
        <v>28.760200000000001</v>
      </c>
      <c r="BQ97" s="794">
        <f>BP97/1000</f>
        <v>2.87602E-2</v>
      </c>
      <c r="BR97" s="794" t="s">
        <v>611</v>
      </c>
      <c r="BS97" s="798">
        <v>3.0000000000000001E-3</v>
      </c>
      <c r="BT97" s="798">
        <v>0.03</v>
      </c>
      <c r="BU97" s="794" t="s">
        <v>242</v>
      </c>
      <c r="BV97" s="794">
        <v>43.1404</v>
      </c>
      <c r="BW97" s="794">
        <f>BV97/1000</f>
        <v>4.3140400000000002E-2</v>
      </c>
      <c r="BX97" s="794" t="s">
        <v>612</v>
      </c>
      <c r="BY97" s="798">
        <v>5.0000000000000001E-3</v>
      </c>
      <c r="BZ97" s="798">
        <v>0.05</v>
      </c>
      <c r="CA97" s="794" t="s">
        <v>242</v>
      </c>
      <c r="CB97" s="794">
        <v>0</v>
      </c>
      <c r="CC97" s="794">
        <f>CB97/1000</f>
        <v>0</v>
      </c>
      <c r="CD97" s="794" t="s">
        <v>611</v>
      </c>
      <c r="CE97" s="798">
        <v>0</v>
      </c>
      <c r="CF97" s="798">
        <v>0</v>
      </c>
      <c r="CG97" s="794" t="s">
        <v>242</v>
      </c>
      <c r="CH97" s="794">
        <v>0</v>
      </c>
      <c r="CI97" s="794">
        <f>CH97/1000</f>
        <v>0</v>
      </c>
      <c r="CJ97" s="794" t="s">
        <v>612</v>
      </c>
      <c r="CK97" s="798">
        <v>0</v>
      </c>
      <c r="CL97" s="798">
        <v>0</v>
      </c>
      <c r="CM97" s="794" t="s">
        <v>242</v>
      </c>
      <c r="CN97" s="705"/>
      <c r="CO97" s="88">
        <v>0.6</v>
      </c>
      <c r="CP97" s="88">
        <f t="shared" si="90"/>
        <v>0.8</v>
      </c>
      <c r="CQ97" s="88">
        <v>1</v>
      </c>
      <c r="CR97" s="67">
        <v>0.15</v>
      </c>
      <c r="CS97" s="67">
        <v>0.2</v>
      </c>
    </row>
    <row r="98" spans="22:97" s="67" customFormat="1" ht="16.5" hidden="1" customHeight="1" thickBot="1" x14ac:dyDescent="0.3">
      <c r="V98" s="655"/>
      <c r="X98" s="659"/>
      <c r="Y98" s="659"/>
      <c r="Z98" s="659"/>
      <c r="AA98" s="660"/>
      <c r="AB98" s="660"/>
      <c r="AC98" s="659"/>
      <c r="AD98" s="660"/>
      <c r="AE98" s="661"/>
      <c r="AF98" s="659"/>
      <c r="AG98" s="659"/>
      <c r="AH98" s="662"/>
      <c r="AI98" s="662"/>
      <c r="AJ98" s="659"/>
      <c r="AK98" s="660"/>
      <c r="AL98" s="659"/>
      <c r="AM98" s="659"/>
      <c r="AN98" s="659"/>
      <c r="AO98" s="659"/>
      <c r="AP98" s="659"/>
      <c r="AQ98" s="659"/>
      <c r="AR98" s="660"/>
      <c r="AS98" s="659"/>
      <c r="AT98" s="659"/>
      <c r="AU98" s="659"/>
      <c r="AV98" s="660"/>
      <c r="AW98" s="659"/>
      <c r="AX98" s="660"/>
      <c r="AY98" s="659"/>
      <c r="AZ98" s="659"/>
      <c r="BA98" s="659"/>
      <c r="BB98" s="660"/>
      <c r="BC98" s="660"/>
      <c r="BD98" s="659"/>
      <c r="BE98" s="660"/>
      <c r="BF98" s="659"/>
      <c r="BG98" s="659"/>
      <c r="BH98" s="659"/>
      <c r="BI98" s="796" t="s">
        <v>211</v>
      </c>
      <c r="BJ98" s="794" t="s">
        <v>613</v>
      </c>
      <c r="BK98" s="797">
        <v>2160.7550000000001</v>
      </c>
      <c r="BL98" s="794" t="s">
        <v>610</v>
      </c>
      <c r="BM98" s="798">
        <v>3.0399999999999997E-3</v>
      </c>
      <c r="BN98" s="798">
        <v>3.0399999999999997E-3</v>
      </c>
      <c r="BO98" s="795" t="s">
        <v>241</v>
      </c>
      <c r="BP98" s="901">
        <v>26.622399999999999</v>
      </c>
      <c r="BQ98" s="794">
        <f t="shared" ref="BQ98:BQ121" si="91">BP98/1000</f>
        <v>2.6622399999999997E-2</v>
      </c>
      <c r="BR98" s="794" t="s">
        <v>614</v>
      </c>
      <c r="BS98" s="798">
        <v>3.0000000000000001E-3</v>
      </c>
      <c r="BT98" s="798">
        <v>0.03</v>
      </c>
      <c r="BU98" s="794" t="s">
        <v>242</v>
      </c>
      <c r="BV98" s="797">
        <v>39.933500000000002</v>
      </c>
      <c r="BW98" s="794">
        <f t="shared" ref="BW98:BW121" si="92">BV98/1000</f>
        <v>3.9933500000000004E-2</v>
      </c>
      <c r="BX98" s="794" t="s">
        <v>612</v>
      </c>
      <c r="BY98" s="798">
        <v>5.0000000000000001E-3</v>
      </c>
      <c r="BZ98" s="798">
        <v>0.05</v>
      </c>
      <c r="CA98" s="794" t="s">
        <v>242</v>
      </c>
      <c r="CB98" s="794">
        <v>0</v>
      </c>
      <c r="CC98" s="794">
        <f t="shared" ref="CC98:CC121" si="93">CB98/1000</f>
        <v>0</v>
      </c>
      <c r="CD98" s="794" t="s">
        <v>611</v>
      </c>
      <c r="CE98" s="798">
        <v>0</v>
      </c>
      <c r="CF98" s="798">
        <v>0</v>
      </c>
      <c r="CG98" s="794" t="s">
        <v>242</v>
      </c>
      <c r="CH98" s="797">
        <v>0</v>
      </c>
      <c r="CI98" s="794">
        <f t="shared" ref="CI98:CI121" si="94">CH98/1000</f>
        <v>0</v>
      </c>
      <c r="CJ98" s="794" t="s">
        <v>612</v>
      </c>
      <c r="CK98" s="798">
        <v>0</v>
      </c>
      <c r="CL98" s="798">
        <v>0</v>
      </c>
      <c r="CM98" s="794" t="s">
        <v>242</v>
      </c>
      <c r="CN98" s="705"/>
      <c r="CO98" s="88">
        <v>0.6</v>
      </c>
      <c r="CP98" s="88">
        <f t="shared" si="90"/>
        <v>0.8</v>
      </c>
      <c r="CQ98" s="88">
        <v>1</v>
      </c>
      <c r="CR98" s="67">
        <v>0.15</v>
      </c>
      <c r="CS98" s="67">
        <v>0.2</v>
      </c>
    </row>
    <row r="99" spans="22:97" s="67" customFormat="1" ht="16.5" hidden="1" customHeight="1" thickBot="1" x14ac:dyDescent="0.3">
      <c r="V99" s="655"/>
      <c r="X99" s="659"/>
      <c r="Y99" s="659"/>
      <c r="Z99" s="659"/>
      <c r="AA99" s="660"/>
      <c r="AB99" s="660"/>
      <c r="AC99" s="659"/>
      <c r="AD99" s="660"/>
      <c r="AE99" s="661"/>
      <c r="AF99" s="659"/>
      <c r="AG99" s="659"/>
      <c r="AH99" s="662"/>
      <c r="AI99" s="662"/>
      <c r="AJ99" s="659"/>
      <c r="AK99" s="660"/>
      <c r="AL99" s="659"/>
      <c r="AM99" s="659"/>
      <c r="AN99" s="659"/>
      <c r="AO99" s="659"/>
      <c r="AP99" s="659"/>
      <c r="AQ99" s="659"/>
      <c r="AR99" s="660"/>
      <c r="AS99" s="659"/>
      <c r="AT99" s="659"/>
      <c r="AU99" s="659"/>
      <c r="AV99" s="660"/>
      <c r="AW99" s="659"/>
      <c r="AX99" s="660"/>
      <c r="AY99" s="659"/>
      <c r="AZ99" s="659"/>
      <c r="BA99" s="659"/>
      <c r="BB99" s="660"/>
      <c r="BC99" s="660"/>
      <c r="BD99" s="659"/>
      <c r="BE99" s="660"/>
      <c r="BF99" s="659"/>
      <c r="BG99" s="659"/>
      <c r="BH99" s="659"/>
      <c r="BI99" s="796" t="s">
        <v>212</v>
      </c>
      <c r="BJ99" s="794" t="s">
        <v>613</v>
      </c>
      <c r="BK99" s="797">
        <v>2894.0590000000002</v>
      </c>
      <c r="BL99" s="794" t="s">
        <v>610</v>
      </c>
      <c r="BM99" s="798">
        <v>2.3499999999999997E-3</v>
      </c>
      <c r="BN99" s="798">
        <v>2.3499999999999997E-3</v>
      </c>
      <c r="BO99" s="795" t="s">
        <v>241</v>
      </c>
      <c r="BP99" s="901">
        <v>30.416899999999998</v>
      </c>
      <c r="BQ99" s="794">
        <f t="shared" si="91"/>
        <v>3.0416899999999997E-2</v>
      </c>
      <c r="BR99" s="794" t="s">
        <v>611</v>
      </c>
      <c r="BS99" s="798">
        <v>3.0000000000000001E-3</v>
      </c>
      <c r="BT99" s="798">
        <v>0.03</v>
      </c>
      <c r="BU99" s="794" t="s">
        <v>242</v>
      </c>
      <c r="BV99" s="797">
        <v>45.625300000000003</v>
      </c>
      <c r="BW99" s="794">
        <f t="shared" si="92"/>
        <v>4.5625300000000001E-2</v>
      </c>
      <c r="BX99" s="794" t="s">
        <v>612</v>
      </c>
      <c r="BY99" s="798">
        <v>5.0000000000000001E-3</v>
      </c>
      <c r="BZ99" s="798">
        <v>0.05</v>
      </c>
      <c r="CA99" s="794" t="s">
        <v>242</v>
      </c>
      <c r="CB99" s="794">
        <v>0</v>
      </c>
      <c r="CC99" s="794">
        <f t="shared" si="93"/>
        <v>0</v>
      </c>
      <c r="CD99" s="794" t="s">
        <v>611</v>
      </c>
      <c r="CE99" s="798">
        <v>0</v>
      </c>
      <c r="CF99" s="798">
        <v>0</v>
      </c>
      <c r="CG99" s="794" t="s">
        <v>242</v>
      </c>
      <c r="CH99" s="797">
        <v>0</v>
      </c>
      <c r="CI99" s="794">
        <f t="shared" si="94"/>
        <v>0</v>
      </c>
      <c r="CJ99" s="794" t="s">
        <v>612</v>
      </c>
      <c r="CK99" s="798">
        <v>0</v>
      </c>
      <c r="CL99" s="798">
        <v>0</v>
      </c>
      <c r="CM99" s="794" t="s">
        <v>242</v>
      </c>
      <c r="CN99" s="705"/>
      <c r="CO99" s="88">
        <v>0.6</v>
      </c>
      <c r="CP99" s="88">
        <f t="shared" si="90"/>
        <v>0.8</v>
      </c>
      <c r="CQ99" s="88">
        <v>1</v>
      </c>
      <c r="CR99" s="67">
        <v>0.15</v>
      </c>
      <c r="CS99" s="67">
        <v>0.2</v>
      </c>
    </row>
    <row r="100" spans="22:97" s="67" customFormat="1" ht="16.5" hidden="1" customHeight="1" thickBot="1" x14ac:dyDescent="0.3">
      <c r="V100" s="655"/>
      <c r="X100" s="659"/>
      <c r="Y100" s="659"/>
      <c r="Z100" s="659"/>
      <c r="AA100" s="660"/>
      <c r="AB100" s="660"/>
      <c r="AC100" s="659"/>
      <c r="AD100" s="660"/>
      <c r="AE100" s="661"/>
      <c r="AF100" s="659"/>
      <c r="AG100" s="659"/>
      <c r="AH100" s="662"/>
      <c r="AI100" s="662"/>
      <c r="AJ100" s="659"/>
      <c r="AK100" s="660"/>
      <c r="AL100" s="659"/>
      <c r="AM100" s="659"/>
      <c r="AN100" s="659"/>
      <c r="AO100" s="659"/>
      <c r="AP100" s="659"/>
      <c r="AQ100" s="659"/>
      <c r="AR100" s="660"/>
      <c r="AS100" s="659"/>
      <c r="AT100" s="659"/>
      <c r="AU100" s="659"/>
      <c r="AV100" s="660"/>
      <c r="AW100" s="659"/>
      <c r="AX100" s="660"/>
      <c r="AY100" s="659"/>
      <c r="AZ100" s="659"/>
      <c r="BA100" s="659"/>
      <c r="BB100" s="660"/>
      <c r="BC100" s="660"/>
      <c r="BD100" s="659"/>
      <c r="BE100" s="660"/>
      <c r="BF100" s="659"/>
      <c r="BG100" s="659"/>
      <c r="BH100" s="659"/>
      <c r="BI100" s="796" t="s">
        <v>213</v>
      </c>
      <c r="BJ100" s="794" t="s">
        <v>613</v>
      </c>
      <c r="BK100" s="797">
        <v>2214.4580000000001</v>
      </c>
      <c r="BL100" s="794" t="s">
        <v>610</v>
      </c>
      <c r="BM100" s="798">
        <v>2.9299999999999999E-3</v>
      </c>
      <c r="BN100" s="798">
        <v>2.9299999999999999E-3</v>
      </c>
      <c r="BO100" s="795" t="s">
        <v>241</v>
      </c>
      <c r="BP100" s="901">
        <v>29.170200000000001</v>
      </c>
      <c r="BQ100" s="794">
        <f t="shared" si="91"/>
        <v>2.91702E-2</v>
      </c>
      <c r="BR100" s="794" t="s">
        <v>611</v>
      </c>
      <c r="BS100" s="798">
        <v>3.0000000000000001E-3</v>
      </c>
      <c r="BT100" s="798">
        <v>0.03</v>
      </c>
      <c r="BU100" s="794" t="s">
        <v>242</v>
      </c>
      <c r="BV100" s="797">
        <v>43.755299999999998</v>
      </c>
      <c r="BW100" s="794">
        <f t="shared" si="92"/>
        <v>4.3755299999999997E-2</v>
      </c>
      <c r="BX100" s="794" t="s">
        <v>612</v>
      </c>
      <c r="BY100" s="798">
        <v>5.0000000000000001E-3</v>
      </c>
      <c r="BZ100" s="798">
        <v>0.05</v>
      </c>
      <c r="CA100" s="794" t="s">
        <v>242</v>
      </c>
      <c r="CB100" s="794">
        <v>0</v>
      </c>
      <c r="CC100" s="794">
        <f t="shared" si="93"/>
        <v>0</v>
      </c>
      <c r="CD100" s="794" t="s">
        <v>611</v>
      </c>
      <c r="CE100" s="798">
        <v>0</v>
      </c>
      <c r="CF100" s="798">
        <v>0</v>
      </c>
      <c r="CG100" s="794" t="s">
        <v>242</v>
      </c>
      <c r="CH100" s="797">
        <v>0</v>
      </c>
      <c r="CI100" s="794">
        <f t="shared" si="94"/>
        <v>0</v>
      </c>
      <c r="CJ100" s="794" t="s">
        <v>612</v>
      </c>
      <c r="CK100" s="798">
        <v>0</v>
      </c>
      <c r="CL100" s="798">
        <v>0</v>
      </c>
      <c r="CM100" s="794" t="s">
        <v>242</v>
      </c>
      <c r="CN100" s="705"/>
      <c r="CO100" s="88">
        <v>0.6</v>
      </c>
      <c r="CP100" s="88">
        <f t="shared" si="90"/>
        <v>0.8</v>
      </c>
      <c r="CQ100" s="88">
        <v>1</v>
      </c>
      <c r="CR100" s="67">
        <v>0.15</v>
      </c>
      <c r="CS100" s="67">
        <v>0.2</v>
      </c>
    </row>
    <row r="101" spans="22:97" s="67" customFormat="1" ht="16.5" hidden="1" customHeight="1" thickBot="1" x14ac:dyDescent="0.3">
      <c r="V101" s="655"/>
      <c r="X101" s="659"/>
      <c r="Y101" s="659"/>
      <c r="Z101" s="659"/>
      <c r="AA101" s="660"/>
      <c r="AB101" s="660"/>
      <c r="AC101" s="659"/>
      <c r="AD101" s="660"/>
      <c r="AE101" s="661"/>
      <c r="AF101" s="659"/>
      <c r="AG101" s="659"/>
      <c r="AH101" s="662"/>
      <c r="AI101" s="662"/>
      <c r="AJ101" s="659"/>
      <c r="AK101" s="660"/>
      <c r="AL101" s="659"/>
      <c r="AM101" s="659"/>
      <c r="AN101" s="659"/>
      <c r="AO101" s="659"/>
      <c r="AP101" s="659"/>
      <c r="AQ101" s="659"/>
      <c r="AR101" s="660"/>
      <c r="AS101" s="659"/>
      <c r="AT101" s="659"/>
      <c r="AU101" s="659"/>
      <c r="AV101" s="660"/>
      <c r="AW101" s="659"/>
      <c r="AX101" s="660"/>
      <c r="AY101" s="659"/>
      <c r="AZ101" s="659"/>
      <c r="BA101" s="659"/>
      <c r="BB101" s="660"/>
      <c r="BC101" s="660"/>
      <c r="BD101" s="659"/>
      <c r="BE101" s="660"/>
      <c r="BF101" s="659"/>
      <c r="BG101" s="659"/>
      <c r="BH101" s="659"/>
      <c r="BI101" s="796" t="s">
        <v>214</v>
      </c>
      <c r="BJ101" s="794" t="s">
        <v>613</v>
      </c>
      <c r="BK101" s="797">
        <v>2507.6329999999998</v>
      </c>
      <c r="BL101" s="794" t="s">
        <v>610</v>
      </c>
      <c r="BM101" s="798">
        <v>2.6099999999999999E-3</v>
      </c>
      <c r="BN101" s="798">
        <v>2.6099999999999999E-3</v>
      </c>
      <c r="BO101" s="795" t="s">
        <v>241</v>
      </c>
      <c r="BP101" s="901">
        <v>31.212299999999999</v>
      </c>
      <c r="BQ101" s="794">
        <f t="shared" si="91"/>
        <v>3.1212299999999998E-2</v>
      </c>
      <c r="BR101" s="794" t="s">
        <v>611</v>
      </c>
      <c r="BS101" s="798">
        <v>3.0000000000000001E-3</v>
      </c>
      <c r="BT101" s="798">
        <v>0.03</v>
      </c>
      <c r="BU101" s="794" t="s">
        <v>242</v>
      </c>
      <c r="BV101" s="797">
        <v>46.818399999999997</v>
      </c>
      <c r="BW101" s="794">
        <f t="shared" si="92"/>
        <v>4.6818399999999996E-2</v>
      </c>
      <c r="BX101" s="794" t="s">
        <v>612</v>
      </c>
      <c r="BY101" s="798">
        <v>5.0000000000000001E-3</v>
      </c>
      <c r="BZ101" s="798">
        <v>0.05</v>
      </c>
      <c r="CA101" s="794" t="s">
        <v>242</v>
      </c>
      <c r="CB101" s="794">
        <v>0</v>
      </c>
      <c r="CC101" s="794">
        <f t="shared" si="93"/>
        <v>0</v>
      </c>
      <c r="CD101" s="794" t="s">
        <v>611</v>
      </c>
      <c r="CE101" s="798">
        <v>0</v>
      </c>
      <c r="CF101" s="798">
        <v>0</v>
      </c>
      <c r="CG101" s="794" t="s">
        <v>242</v>
      </c>
      <c r="CH101" s="797">
        <v>0</v>
      </c>
      <c r="CI101" s="794">
        <f t="shared" si="94"/>
        <v>0</v>
      </c>
      <c r="CJ101" s="794" t="s">
        <v>612</v>
      </c>
      <c r="CK101" s="798">
        <v>0</v>
      </c>
      <c r="CL101" s="798">
        <v>0</v>
      </c>
      <c r="CM101" s="794" t="s">
        <v>242</v>
      </c>
      <c r="CN101" s="705"/>
      <c r="CO101" s="88">
        <v>0.6</v>
      </c>
      <c r="CP101" s="88">
        <f t="shared" si="90"/>
        <v>0.8</v>
      </c>
      <c r="CQ101" s="88">
        <v>1</v>
      </c>
      <c r="CR101" s="67">
        <v>0.15</v>
      </c>
      <c r="CS101" s="67">
        <v>0.2</v>
      </c>
    </row>
    <row r="102" spans="22:97" s="67" customFormat="1" ht="16.5" hidden="1" customHeight="1" thickBot="1" x14ac:dyDescent="0.3">
      <c r="V102" s="655"/>
      <c r="X102" s="659"/>
      <c r="Y102" s="659"/>
      <c r="Z102" s="659"/>
      <c r="AA102" s="660"/>
      <c r="AB102" s="660"/>
      <c r="AC102" s="659"/>
      <c r="AD102" s="660"/>
      <c r="AE102" s="661"/>
      <c r="AF102" s="659"/>
      <c r="AG102" s="659"/>
      <c r="AH102" s="662"/>
      <c r="AI102" s="662"/>
      <c r="AJ102" s="659"/>
      <c r="AK102" s="660"/>
      <c r="AL102" s="659"/>
      <c r="AM102" s="659"/>
      <c r="AN102" s="659"/>
      <c r="AO102" s="659"/>
      <c r="AP102" s="659"/>
      <c r="AQ102" s="659"/>
      <c r="AR102" s="660"/>
      <c r="AS102" s="659"/>
      <c r="AT102" s="659"/>
      <c r="AU102" s="659"/>
      <c r="AV102" s="660"/>
      <c r="AW102" s="659"/>
      <c r="AX102" s="660"/>
      <c r="AY102" s="659"/>
      <c r="AZ102" s="659"/>
      <c r="BA102" s="659"/>
      <c r="BB102" s="660"/>
      <c r="BC102" s="660"/>
      <c r="BD102" s="659"/>
      <c r="BE102" s="660"/>
      <c r="BF102" s="659"/>
      <c r="BG102" s="659"/>
      <c r="BH102" s="659"/>
      <c r="BI102" s="796" t="s">
        <v>215</v>
      </c>
      <c r="BJ102" s="794" t="s">
        <v>613</v>
      </c>
      <c r="BK102" s="797">
        <v>2812.7539999999999</v>
      </c>
      <c r="BL102" s="794" t="s">
        <v>610</v>
      </c>
      <c r="BM102" s="798">
        <v>2.3899999999999998E-3</v>
      </c>
      <c r="BN102" s="798">
        <v>2.3899999999999998E-3</v>
      </c>
      <c r="BO102" s="795" t="s">
        <v>241</v>
      </c>
      <c r="BP102" s="901">
        <v>31.229299999999999</v>
      </c>
      <c r="BQ102" s="794">
        <f t="shared" si="91"/>
        <v>3.1229299999999998E-2</v>
      </c>
      <c r="BR102" s="794" t="s">
        <v>611</v>
      </c>
      <c r="BS102" s="798">
        <v>3.0000000000000001E-3</v>
      </c>
      <c r="BT102" s="798">
        <v>0.03</v>
      </c>
      <c r="BU102" s="794" t="s">
        <v>242</v>
      </c>
      <c r="BV102" s="797">
        <v>46.843899999999998</v>
      </c>
      <c r="BW102" s="794">
        <f t="shared" si="92"/>
        <v>4.6843900000000001E-2</v>
      </c>
      <c r="BX102" s="794" t="s">
        <v>612</v>
      </c>
      <c r="BY102" s="798">
        <v>5.0000000000000001E-3</v>
      </c>
      <c r="BZ102" s="798">
        <v>0.05</v>
      </c>
      <c r="CA102" s="794" t="s">
        <v>242</v>
      </c>
      <c r="CB102" s="794">
        <v>0</v>
      </c>
      <c r="CC102" s="794">
        <f t="shared" si="93"/>
        <v>0</v>
      </c>
      <c r="CD102" s="794" t="s">
        <v>611</v>
      </c>
      <c r="CE102" s="798">
        <v>0</v>
      </c>
      <c r="CF102" s="798">
        <v>0</v>
      </c>
      <c r="CG102" s="794" t="s">
        <v>242</v>
      </c>
      <c r="CH102" s="797">
        <v>0</v>
      </c>
      <c r="CI102" s="794">
        <f t="shared" si="94"/>
        <v>0</v>
      </c>
      <c r="CJ102" s="794" t="s">
        <v>612</v>
      </c>
      <c r="CK102" s="798">
        <v>0</v>
      </c>
      <c r="CL102" s="798">
        <v>0</v>
      </c>
      <c r="CM102" s="794" t="s">
        <v>242</v>
      </c>
      <c r="CN102" s="705"/>
      <c r="CO102" s="88">
        <v>0.6</v>
      </c>
      <c r="CP102" s="88">
        <f t="shared" si="90"/>
        <v>0.8</v>
      </c>
      <c r="CQ102" s="88">
        <v>1</v>
      </c>
      <c r="CR102" s="67">
        <v>0.15</v>
      </c>
      <c r="CS102" s="67">
        <v>0.2</v>
      </c>
    </row>
    <row r="103" spans="22:97" s="67" customFormat="1" ht="16.5" hidden="1" customHeight="1" thickBot="1" x14ac:dyDescent="0.3">
      <c r="V103" s="655"/>
      <c r="X103" s="659"/>
      <c r="Y103" s="659"/>
      <c r="Z103" s="659"/>
      <c r="AA103" s="660"/>
      <c r="AB103" s="660"/>
      <c r="AC103" s="659"/>
      <c r="AD103" s="660"/>
      <c r="AE103" s="661"/>
      <c r="AF103" s="659"/>
      <c r="AG103" s="659"/>
      <c r="AH103" s="662"/>
      <c r="AI103" s="662"/>
      <c r="AJ103" s="659"/>
      <c r="AK103" s="660"/>
      <c r="AL103" s="659"/>
      <c r="AM103" s="659"/>
      <c r="AN103" s="659"/>
      <c r="AO103" s="659"/>
      <c r="AP103" s="659"/>
      <c r="AQ103" s="659"/>
      <c r="AR103" s="660"/>
      <c r="AS103" s="659"/>
      <c r="AT103" s="659"/>
      <c r="AU103" s="659"/>
      <c r="AV103" s="660"/>
      <c r="AW103" s="659"/>
      <c r="AX103" s="660"/>
      <c r="AY103" s="659"/>
      <c r="AZ103" s="659"/>
      <c r="BA103" s="659"/>
      <c r="BB103" s="660"/>
      <c r="BC103" s="660"/>
      <c r="BD103" s="659"/>
      <c r="BE103" s="660"/>
      <c r="BF103" s="659"/>
      <c r="BG103" s="659"/>
      <c r="BH103" s="659"/>
      <c r="BI103" s="796" t="s">
        <v>216</v>
      </c>
      <c r="BJ103" s="794" t="s">
        <v>613</v>
      </c>
      <c r="BK103" s="797">
        <v>1903.181</v>
      </c>
      <c r="BL103" s="794" t="s">
        <v>610</v>
      </c>
      <c r="BM103" s="798">
        <v>3.5399999999999997E-3</v>
      </c>
      <c r="BN103" s="798">
        <v>3.5399999999999997E-3</v>
      </c>
      <c r="BO103" s="795" t="s">
        <v>241</v>
      </c>
      <c r="BP103" s="901">
        <v>20.947600000000001</v>
      </c>
      <c r="BQ103" s="794">
        <f t="shared" si="91"/>
        <v>2.09476E-2</v>
      </c>
      <c r="BR103" s="794" t="s">
        <v>611</v>
      </c>
      <c r="BS103" s="798">
        <v>3.0000000000000001E-3</v>
      </c>
      <c r="BT103" s="798">
        <v>0.03</v>
      </c>
      <c r="BU103" s="794" t="s">
        <v>242</v>
      </c>
      <c r="BV103" s="797">
        <v>31.421399999999998</v>
      </c>
      <c r="BW103" s="794">
        <f t="shared" si="92"/>
        <v>3.1421399999999995E-2</v>
      </c>
      <c r="BX103" s="794" t="s">
        <v>612</v>
      </c>
      <c r="BY103" s="798">
        <v>5.0000000000000001E-3</v>
      </c>
      <c r="BZ103" s="798">
        <v>0.05</v>
      </c>
      <c r="CA103" s="794" t="s">
        <v>242</v>
      </c>
      <c r="CB103" s="794">
        <v>0</v>
      </c>
      <c r="CC103" s="794">
        <f t="shared" si="93"/>
        <v>0</v>
      </c>
      <c r="CD103" s="794" t="s">
        <v>611</v>
      </c>
      <c r="CE103" s="798">
        <v>0</v>
      </c>
      <c r="CF103" s="798">
        <v>0</v>
      </c>
      <c r="CG103" s="794" t="s">
        <v>242</v>
      </c>
      <c r="CH103" s="797">
        <v>0</v>
      </c>
      <c r="CI103" s="794">
        <f t="shared" si="94"/>
        <v>0</v>
      </c>
      <c r="CJ103" s="794" t="s">
        <v>612</v>
      </c>
      <c r="CK103" s="798">
        <v>0</v>
      </c>
      <c r="CL103" s="798">
        <v>0</v>
      </c>
      <c r="CM103" s="794" t="s">
        <v>242</v>
      </c>
      <c r="CN103" s="705"/>
      <c r="CO103" s="88">
        <v>0.15</v>
      </c>
      <c r="CP103" s="88">
        <f t="shared" si="90"/>
        <v>0.17499999999999999</v>
      </c>
      <c r="CQ103" s="88">
        <v>0.2</v>
      </c>
      <c r="CR103" s="67">
        <v>0.15</v>
      </c>
      <c r="CS103" s="67">
        <v>0.2</v>
      </c>
    </row>
    <row r="104" spans="22:97" s="67" customFormat="1" ht="16.5" hidden="1" customHeight="1" thickBot="1" x14ac:dyDescent="0.3">
      <c r="V104" s="655"/>
      <c r="X104" s="659"/>
      <c r="Y104" s="659"/>
      <c r="Z104" s="659"/>
      <c r="AA104" s="660"/>
      <c r="AB104" s="660"/>
      <c r="AC104" s="659"/>
      <c r="AD104" s="660"/>
      <c r="AE104" s="661"/>
      <c r="AF104" s="659"/>
      <c r="AG104" s="659"/>
      <c r="AH104" s="662"/>
      <c r="AI104" s="662"/>
      <c r="AJ104" s="659"/>
      <c r="AK104" s="660"/>
      <c r="AL104" s="659"/>
      <c r="AM104" s="659"/>
      <c r="AN104" s="659"/>
      <c r="AO104" s="659"/>
      <c r="AP104" s="659"/>
      <c r="AQ104" s="659"/>
      <c r="AR104" s="660"/>
      <c r="AS104" s="659"/>
      <c r="AT104" s="659"/>
      <c r="AU104" s="659"/>
      <c r="AV104" s="660"/>
      <c r="AW104" s="659"/>
      <c r="AX104" s="660"/>
      <c r="AY104" s="659"/>
      <c r="AZ104" s="659"/>
      <c r="BA104" s="659"/>
      <c r="BB104" s="660"/>
      <c r="BC104" s="660"/>
      <c r="BD104" s="659"/>
      <c r="BE104" s="660"/>
      <c r="BI104" s="796" t="s">
        <v>217</v>
      </c>
      <c r="BJ104" s="794" t="s">
        <v>613</v>
      </c>
      <c r="BK104" s="797">
        <v>2560.306</v>
      </c>
      <c r="BL104" s="794" t="s">
        <v>610</v>
      </c>
      <c r="BM104" s="798">
        <v>2.5400000000000002E-3</v>
      </c>
      <c r="BN104" s="798">
        <v>2.5400000000000002E-3</v>
      </c>
      <c r="BO104" s="795" t="s">
        <v>241</v>
      </c>
      <c r="BP104" s="901">
        <v>33.076700000000002</v>
      </c>
      <c r="BQ104" s="794">
        <f t="shared" si="91"/>
        <v>3.3076700000000001E-2</v>
      </c>
      <c r="BR104" s="794" t="s">
        <v>611</v>
      </c>
      <c r="BS104" s="798">
        <v>3.0000000000000001E-3</v>
      </c>
      <c r="BT104" s="798">
        <v>0.03</v>
      </c>
      <c r="BU104" s="794" t="s">
        <v>242</v>
      </c>
      <c r="BV104" s="797">
        <v>49.615000000000002</v>
      </c>
      <c r="BW104" s="794">
        <f t="shared" si="92"/>
        <v>4.9614999999999999E-2</v>
      </c>
      <c r="BX104" s="794" t="s">
        <v>612</v>
      </c>
      <c r="BY104" s="798">
        <v>5.0000000000000001E-3</v>
      </c>
      <c r="BZ104" s="798">
        <v>0.05</v>
      </c>
      <c r="CA104" s="794" t="s">
        <v>242</v>
      </c>
      <c r="CB104" s="794">
        <v>0</v>
      </c>
      <c r="CC104" s="794">
        <f t="shared" si="93"/>
        <v>0</v>
      </c>
      <c r="CD104" s="794" t="s">
        <v>611</v>
      </c>
      <c r="CE104" s="798">
        <v>0</v>
      </c>
      <c r="CF104" s="798">
        <v>0</v>
      </c>
      <c r="CG104" s="794" t="s">
        <v>242</v>
      </c>
      <c r="CH104" s="797">
        <v>0</v>
      </c>
      <c r="CI104" s="794">
        <f t="shared" si="94"/>
        <v>0</v>
      </c>
      <c r="CJ104" s="794" t="s">
        <v>612</v>
      </c>
      <c r="CK104" s="798">
        <v>0</v>
      </c>
      <c r="CL104" s="798">
        <v>0</v>
      </c>
      <c r="CM104" s="794" t="s">
        <v>242</v>
      </c>
      <c r="CN104" s="705"/>
      <c r="CO104" s="88"/>
      <c r="CP104" s="88"/>
      <c r="CQ104" s="88"/>
      <c r="CR104" s="67">
        <v>0.15</v>
      </c>
      <c r="CS104" s="67">
        <v>0.2</v>
      </c>
    </row>
    <row r="105" spans="22:97" s="67" customFormat="1" ht="16.5" hidden="1" customHeight="1" thickBot="1" x14ac:dyDescent="0.3">
      <c r="V105" s="655"/>
      <c r="X105" s="659"/>
      <c r="Y105" s="659"/>
      <c r="Z105" s="659"/>
      <c r="AA105" s="660"/>
      <c r="AB105" s="660"/>
      <c r="AC105" s="659"/>
      <c r="AD105" s="660"/>
      <c r="AE105" s="661"/>
      <c r="AF105" s="659"/>
      <c r="AG105" s="659"/>
      <c r="AH105" s="662"/>
      <c r="AI105" s="662"/>
      <c r="AJ105" s="659"/>
      <c r="AK105" s="660"/>
      <c r="AL105" s="659"/>
      <c r="AM105" s="659"/>
      <c r="AN105" s="659"/>
      <c r="AO105" s="659"/>
      <c r="AP105" s="659"/>
      <c r="AQ105" s="659"/>
      <c r="AR105" s="660"/>
      <c r="AS105" s="659"/>
      <c r="AT105" s="659"/>
      <c r="AU105" s="659"/>
      <c r="AV105" s="660"/>
      <c r="AW105" s="659"/>
      <c r="AX105" s="660"/>
      <c r="AY105" s="659"/>
      <c r="AZ105" s="659"/>
      <c r="BA105" s="659"/>
      <c r="BB105" s="660"/>
      <c r="BC105" s="660"/>
      <c r="BD105" s="659"/>
      <c r="BE105" s="660"/>
      <c r="BF105" s="659"/>
      <c r="BG105" s="659"/>
      <c r="BH105" s="659"/>
      <c r="BI105" s="796" t="s">
        <v>218</v>
      </c>
      <c r="BJ105" s="794" t="s">
        <v>613</v>
      </c>
      <c r="BK105" s="797">
        <v>2690.982</v>
      </c>
      <c r="BL105" s="794" t="s">
        <v>610</v>
      </c>
      <c r="BM105" s="798">
        <v>2.5100000000000001E-3</v>
      </c>
      <c r="BN105" s="798">
        <v>2.5100000000000001E-3</v>
      </c>
      <c r="BO105" s="795" t="s">
        <v>241</v>
      </c>
      <c r="BP105" s="901">
        <v>29.204699999999999</v>
      </c>
      <c r="BQ105" s="794">
        <f t="shared" si="91"/>
        <v>2.92047E-2</v>
      </c>
      <c r="BR105" s="794" t="s">
        <v>611</v>
      </c>
      <c r="BS105" s="798">
        <v>3.0000000000000001E-3</v>
      </c>
      <c r="BT105" s="798">
        <v>0.03</v>
      </c>
      <c r="BU105" s="794" t="s">
        <v>242</v>
      </c>
      <c r="BV105" s="797">
        <v>43.807099999999998</v>
      </c>
      <c r="BW105" s="794">
        <f t="shared" si="92"/>
        <v>4.3807100000000002E-2</v>
      </c>
      <c r="BX105" s="794" t="s">
        <v>612</v>
      </c>
      <c r="BY105" s="798">
        <v>5.0000000000000001E-3</v>
      </c>
      <c r="BZ105" s="798">
        <v>0.05</v>
      </c>
      <c r="CA105" s="794" t="s">
        <v>242</v>
      </c>
      <c r="CB105" s="794">
        <v>0</v>
      </c>
      <c r="CC105" s="794">
        <f t="shared" si="93"/>
        <v>0</v>
      </c>
      <c r="CD105" s="794" t="s">
        <v>611</v>
      </c>
      <c r="CE105" s="798">
        <v>0</v>
      </c>
      <c r="CF105" s="798">
        <v>0</v>
      </c>
      <c r="CG105" s="794" t="s">
        <v>242</v>
      </c>
      <c r="CH105" s="797">
        <v>0</v>
      </c>
      <c r="CI105" s="794">
        <f t="shared" si="94"/>
        <v>0</v>
      </c>
      <c r="CJ105" s="794" t="s">
        <v>612</v>
      </c>
      <c r="CK105" s="798">
        <v>0</v>
      </c>
      <c r="CL105" s="798">
        <v>0</v>
      </c>
      <c r="CM105" s="794" t="s">
        <v>242</v>
      </c>
      <c r="CN105" s="705"/>
      <c r="CO105" s="88"/>
      <c r="CP105" s="88"/>
      <c r="CQ105" s="88"/>
      <c r="CR105" s="67">
        <v>0.15</v>
      </c>
      <c r="CS105" s="67">
        <v>0.2</v>
      </c>
    </row>
    <row r="106" spans="22:97" s="67" customFormat="1" ht="16.5" hidden="1" customHeight="1" thickBot="1" x14ac:dyDescent="0.3">
      <c r="V106" s="655"/>
      <c r="AA106" s="656"/>
      <c r="AB106" s="656"/>
      <c r="AD106" s="656"/>
      <c r="AE106" s="657"/>
      <c r="AH106" s="658"/>
      <c r="AI106" s="658"/>
      <c r="AK106" s="656"/>
      <c r="AR106" s="656"/>
      <c r="AV106" s="656"/>
      <c r="AX106" s="656"/>
      <c r="BB106" s="656"/>
      <c r="BC106" s="656"/>
      <c r="BE106" s="656"/>
      <c r="BI106" s="796" t="s">
        <v>219</v>
      </c>
      <c r="BJ106" s="794" t="s">
        <v>613</v>
      </c>
      <c r="BK106" s="797">
        <v>3052.7950000000001</v>
      </c>
      <c r="BL106" s="794" t="s">
        <v>610</v>
      </c>
      <c r="BM106" s="798">
        <v>2.1800000000000001E-3</v>
      </c>
      <c r="BN106" s="798">
        <v>2.1800000000000001E-3</v>
      </c>
      <c r="BO106" s="795" t="s">
        <v>241</v>
      </c>
      <c r="BP106" s="901">
        <v>35.206200000000003</v>
      </c>
      <c r="BQ106" s="794">
        <f t="shared" si="91"/>
        <v>3.52062E-2</v>
      </c>
      <c r="BR106" s="794" t="s">
        <v>611</v>
      </c>
      <c r="BS106" s="798">
        <v>3.0000000000000001E-3</v>
      </c>
      <c r="BT106" s="798">
        <v>0.03</v>
      </c>
      <c r="BU106" s="794" t="s">
        <v>242</v>
      </c>
      <c r="BV106" s="797">
        <v>52.8093</v>
      </c>
      <c r="BW106" s="794">
        <f t="shared" si="92"/>
        <v>5.2809300000000003E-2</v>
      </c>
      <c r="BX106" s="794" t="s">
        <v>612</v>
      </c>
      <c r="BY106" s="798">
        <v>5.0000000000000001E-3</v>
      </c>
      <c r="BZ106" s="798">
        <v>0.05</v>
      </c>
      <c r="CA106" s="794" t="s">
        <v>242</v>
      </c>
      <c r="CB106" s="794">
        <v>0</v>
      </c>
      <c r="CC106" s="794">
        <f t="shared" si="93"/>
        <v>0</v>
      </c>
      <c r="CD106" s="794" t="s">
        <v>611</v>
      </c>
      <c r="CE106" s="798">
        <v>0</v>
      </c>
      <c r="CF106" s="798">
        <v>0</v>
      </c>
      <c r="CG106" s="794" t="s">
        <v>242</v>
      </c>
      <c r="CH106" s="797">
        <v>0</v>
      </c>
      <c r="CI106" s="794">
        <f t="shared" si="94"/>
        <v>0</v>
      </c>
      <c r="CJ106" s="794" t="s">
        <v>612</v>
      </c>
      <c r="CK106" s="798">
        <v>0</v>
      </c>
      <c r="CL106" s="798">
        <v>0</v>
      </c>
      <c r="CM106" s="794" t="s">
        <v>242</v>
      </c>
      <c r="CN106" s="705"/>
      <c r="CO106" s="88"/>
      <c r="CP106" s="88"/>
      <c r="CQ106" s="88"/>
      <c r="CR106" s="67">
        <v>0.15</v>
      </c>
      <c r="CS106" s="67">
        <v>0.2</v>
      </c>
    </row>
    <row r="107" spans="22:97" s="67" customFormat="1" ht="16.5" hidden="1" customHeight="1" thickBot="1" x14ac:dyDescent="0.3">
      <c r="V107" s="655"/>
      <c r="AA107" s="656"/>
      <c r="AB107" s="656"/>
      <c r="AD107" s="656"/>
      <c r="AE107" s="657"/>
      <c r="AH107" s="658"/>
      <c r="AI107" s="658"/>
      <c r="AK107" s="656"/>
      <c r="AR107" s="656"/>
      <c r="AV107" s="656"/>
      <c r="AX107" s="656"/>
      <c r="BB107" s="656"/>
      <c r="BC107" s="656"/>
      <c r="BE107" s="656"/>
      <c r="BI107" s="796" t="s">
        <v>220</v>
      </c>
      <c r="BJ107" s="794" t="s">
        <v>613</v>
      </c>
      <c r="BK107" s="797">
        <v>2277.4490000000001</v>
      </c>
      <c r="BL107" s="794" t="s">
        <v>610</v>
      </c>
      <c r="BM107" s="798">
        <v>2.98E-3</v>
      </c>
      <c r="BN107" s="798">
        <v>2.98E-3</v>
      </c>
      <c r="BO107" s="795" t="s">
        <v>241</v>
      </c>
      <c r="BP107" s="901">
        <v>24.4054</v>
      </c>
      <c r="BQ107" s="794">
        <f t="shared" si="91"/>
        <v>2.4405400000000001E-2</v>
      </c>
      <c r="BR107" s="794" t="s">
        <v>611</v>
      </c>
      <c r="BS107" s="798">
        <v>3.0000000000000001E-3</v>
      </c>
      <c r="BT107" s="798">
        <v>0.03</v>
      </c>
      <c r="BU107" s="794" t="s">
        <v>242</v>
      </c>
      <c r="BV107" s="797">
        <v>36.6081</v>
      </c>
      <c r="BW107" s="794">
        <f t="shared" si="92"/>
        <v>3.6608099999999998E-2</v>
      </c>
      <c r="BX107" s="794" t="s">
        <v>612</v>
      </c>
      <c r="BY107" s="798">
        <v>5.0000000000000001E-3</v>
      </c>
      <c r="BZ107" s="798">
        <v>0.05</v>
      </c>
      <c r="CA107" s="794" t="s">
        <v>242</v>
      </c>
      <c r="CB107" s="794">
        <v>0</v>
      </c>
      <c r="CC107" s="794">
        <f t="shared" si="93"/>
        <v>0</v>
      </c>
      <c r="CD107" s="794" t="s">
        <v>611</v>
      </c>
      <c r="CE107" s="798">
        <v>0</v>
      </c>
      <c r="CF107" s="798">
        <v>0</v>
      </c>
      <c r="CG107" s="794" t="s">
        <v>242</v>
      </c>
      <c r="CH107" s="797">
        <v>0</v>
      </c>
      <c r="CI107" s="794">
        <f t="shared" si="94"/>
        <v>0</v>
      </c>
      <c r="CJ107" s="794" t="s">
        <v>612</v>
      </c>
      <c r="CK107" s="798">
        <v>0</v>
      </c>
      <c r="CL107" s="798">
        <v>0</v>
      </c>
      <c r="CM107" s="794" t="s">
        <v>242</v>
      </c>
      <c r="CN107" s="705"/>
      <c r="CO107" s="88"/>
      <c r="CP107" s="88"/>
      <c r="CQ107" s="88"/>
      <c r="CR107" s="67">
        <v>0.15</v>
      </c>
      <c r="CS107" s="67">
        <v>0.2</v>
      </c>
    </row>
    <row r="108" spans="22:97" s="67" customFormat="1" ht="16.5" hidden="1" customHeight="1" thickBot="1" x14ac:dyDescent="0.3">
      <c r="V108" s="655"/>
      <c r="AA108" s="656"/>
      <c r="AB108" s="656"/>
      <c r="AD108" s="656"/>
      <c r="AE108" s="657"/>
      <c r="AH108" s="658"/>
      <c r="AI108" s="658"/>
      <c r="AK108" s="656"/>
      <c r="AR108" s="656"/>
      <c r="AV108" s="656"/>
      <c r="AX108" s="656"/>
      <c r="BB108" s="656"/>
      <c r="BC108" s="656"/>
      <c r="BE108" s="656"/>
      <c r="BI108" s="796" t="s">
        <v>1</v>
      </c>
      <c r="BJ108" s="794" t="s">
        <v>613</v>
      </c>
      <c r="BK108" s="799">
        <v>0</v>
      </c>
      <c r="BL108" s="794" t="s">
        <v>610</v>
      </c>
      <c r="BM108" s="798">
        <v>4.3E-3</v>
      </c>
      <c r="BN108" s="798">
        <v>4.3E-3</v>
      </c>
      <c r="BO108" s="795" t="s">
        <v>241</v>
      </c>
      <c r="BP108" s="901">
        <v>442.28840000000002</v>
      </c>
      <c r="BQ108" s="794">
        <f t="shared" si="91"/>
        <v>0.44228840000000003</v>
      </c>
      <c r="BR108" s="794" t="s">
        <v>611</v>
      </c>
      <c r="BS108" s="798">
        <v>0.1</v>
      </c>
      <c r="BT108" s="798">
        <v>1</v>
      </c>
      <c r="BU108" s="794" t="s">
        <v>242</v>
      </c>
      <c r="BV108" s="797">
        <v>58.971800000000002</v>
      </c>
      <c r="BW108" s="794">
        <f t="shared" si="92"/>
        <v>5.8971800000000005E-2</v>
      </c>
      <c r="BX108" s="794" t="s">
        <v>612</v>
      </c>
      <c r="BY108" s="798">
        <v>1.4999999999999999E-2</v>
      </c>
      <c r="BZ108" s="798">
        <v>0.15</v>
      </c>
      <c r="CA108" s="794" t="s">
        <v>242</v>
      </c>
      <c r="CB108" s="794">
        <v>0</v>
      </c>
      <c r="CC108" s="794">
        <f t="shared" si="93"/>
        <v>0</v>
      </c>
      <c r="CD108" s="794" t="s">
        <v>611</v>
      </c>
      <c r="CE108" s="798">
        <v>0</v>
      </c>
      <c r="CF108" s="798">
        <v>0</v>
      </c>
      <c r="CG108" s="794" t="s">
        <v>242</v>
      </c>
      <c r="CH108" s="797">
        <v>0</v>
      </c>
      <c r="CI108" s="794">
        <f t="shared" si="94"/>
        <v>0</v>
      </c>
      <c r="CJ108" s="794" t="s">
        <v>612</v>
      </c>
      <c r="CK108" s="798">
        <v>0</v>
      </c>
      <c r="CL108" s="798">
        <v>0</v>
      </c>
      <c r="CM108" s="794" t="s">
        <v>242</v>
      </c>
      <c r="CN108" s="705"/>
      <c r="CO108" s="88">
        <v>0.15</v>
      </c>
      <c r="CP108" s="88">
        <f t="shared" ref="CP108:CP120" si="95">(CO108+CQ108)/2</f>
        <v>0.17499999999999999</v>
      </c>
      <c r="CQ108" s="88">
        <v>0.2</v>
      </c>
      <c r="CR108" s="67">
        <v>0.6</v>
      </c>
      <c r="CS108" s="67">
        <v>1</v>
      </c>
    </row>
    <row r="109" spans="22:97" s="67" customFormat="1" ht="16.5" hidden="1" customHeight="1" thickBot="1" x14ac:dyDescent="0.3">
      <c r="V109" s="655"/>
      <c r="AA109" s="656"/>
      <c r="AB109" s="656"/>
      <c r="AD109" s="656"/>
      <c r="AE109" s="657"/>
      <c r="AH109" s="658"/>
      <c r="AI109" s="658"/>
      <c r="AK109" s="656"/>
      <c r="AR109" s="656"/>
      <c r="AV109" s="656"/>
      <c r="AX109" s="656"/>
      <c r="BB109" s="656"/>
      <c r="BC109" s="656"/>
      <c r="BE109" s="656"/>
      <c r="BI109" s="796" t="s">
        <v>221</v>
      </c>
      <c r="BJ109" s="794" t="s">
        <v>613</v>
      </c>
      <c r="BK109" s="799">
        <v>0</v>
      </c>
      <c r="BL109" s="794" t="s">
        <v>610</v>
      </c>
      <c r="BM109" s="798">
        <v>3.82E-3</v>
      </c>
      <c r="BN109" s="798">
        <v>3.82E-3</v>
      </c>
      <c r="BO109" s="795" t="s">
        <v>241</v>
      </c>
      <c r="BP109" s="901">
        <v>499.19130000000001</v>
      </c>
      <c r="BQ109" s="794">
        <f t="shared" si="91"/>
        <v>0.4991913</v>
      </c>
      <c r="BR109" s="794" t="s">
        <v>611</v>
      </c>
      <c r="BS109" s="798">
        <v>0.1</v>
      </c>
      <c r="BT109" s="798">
        <v>1</v>
      </c>
      <c r="BU109" s="794" t="s">
        <v>242</v>
      </c>
      <c r="BV109" s="797">
        <v>66.558800000000005</v>
      </c>
      <c r="BW109" s="794">
        <f t="shared" si="92"/>
        <v>6.6558800000000001E-2</v>
      </c>
      <c r="BX109" s="794" t="s">
        <v>612</v>
      </c>
      <c r="BY109" s="798">
        <v>1.4999999999999999E-2</v>
      </c>
      <c r="BZ109" s="798">
        <v>0.15</v>
      </c>
      <c r="CA109" s="794" t="s">
        <v>242</v>
      </c>
      <c r="CB109" s="794">
        <v>0</v>
      </c>
      <c r="CC109" s="794">
        <f t="shared" si="93"/>
        <v>0</v>
      </c>
      <c r="CD109" s="794" t="s">
        <v>611</v>
      </c>
      <c r="CE109" s="798">
        <v>0</v>
      </c>
      <c r="CF109" s="798">
        <v>0</v>
      </c>
      <c r="CG109" s="794" t="s">
        <v>242</v>
      </c>
      <c r="CH109" s="797">
        <v>0</v>
      </c>
      <c r="CI109" s="794">
        <f t="shared" si="94"/>
        <v>0</v>
      </c>
      <c r="CJ109" s="794" t="s">
        <v>612</v>
      </c>
      <c r="CK109" s="798">
        <v>0</v>
      </c>
      <c r="CL109" s="798">
        <v>0</v>
      </c>
      <c r="CM109" s="794" t="s">
        <v>242</v>
      </c>
      <c r="CN109" s="705"/>
      <c r="CO109" s="88">
        <v>0.15</v>
      </c>
      <c r="CP109" s="88">
        <f t="shared" si="95"/>
        <v>0.17499999999999999</v>
      </c>
      <c r="CQ109" s="88">
        <v>0.2</v>
      </c>
      <c r="CR109" s="67">
        <v>0.6</v>
      </c>
      <c r="CS109" s="67">
        <v>1</v>
      </c>
    </row>
    <row r="110" spans="22:97" s="67" customFormat="1" ht="16.5" hidden="1" customHeight="1" thickBot="1" x14ac:dyDescent="0.3">
      <c r="V110" s="655"/>
      <c r="AA110" s="656"/>
      <c r="AB110" s="656"/>
      <c r="AD110" s="656"/>
      <c r="AE110" s="657"/>
      <c r="AH110" s="658"/>
      <c r="AI110" s="658"/>
      <c r="AK110" s="656"/>
      <c r="AR110" s="656"/>
      <c r="AV110" s="656"/>
      <c r="AX110" s="656"/>
      <c r="BB110" s="656"/>
      <c r="BC110" s="656"/>
      <c r="BE110" s="656"/>
      <c r="BI110" s="796" t="s">
        <v>222</v>
      </c>
      <c r="BJ110" s="794" t="s">
        <v>613</v>
      </c>
      <c r="BK110" s="799">
        <v>0</v>
      </c>
      <c r="BL110" s="794" t="s">
        <v>610</v>
      </c>
      <c r="BM110" s="798">
        <v>3.98E-3</v>
      </c>
      <c r="BN110" s="798">
        <v>3.98E-3</v>
      </c>
      <c r="BO110" s="795" t="s">
        <v>241</v>
      </c>
      <c r="BP110" s="901">
        <v>503.12909999999999</v>
      </c>
      <c r="BQ110" s="794">
        <f t="shared" si="91"/>
        <v>0.5031291</v>
      </c>
      <c r="BR110" s="794" t="s">
        <v>611</v>
      </c>
      <c r="BS110" s="798">
        <v>0.1</v>
      </c>
      <c r="BT110" s="798">
        <v>1</v>
      </c>
      <c r="BU110" s="794" t="s">
        <v>242</v>
      </c>
      <c r="BV110" s="797">
        <v>67.0839</v>
      </c>
      <c r="BW110" s="794">
        <f t="shared" si="92"/>
        <v>6.7083900000000002E-2</v>
      </c>
      <c r="BX110" s="794" t="s">
        <v>612</v>
      </c>
      <c r="BY110" s="798">
        <v>1.4999999999999999E-2</v>
      </c>
      <c r="BZ110" s="798">
        <v>0.15</v>
      </c>
      <c r="CA110" s="794" t="s">
        <v>242</v>
      </c>
      <c r="CB110" s="794">
        <v>0</v>
      </c>
      <c r="CC110" s="794">
        <f t="shared" si="93"/>
        <v>0</v>
      </c>
      <c r="CD110" s="794" t="s">
        <v>611</v>
      </c>
      <c r="CE110" s="798">
        <v>0</v>
      </c>
      <c r="CF110" s="798">
        <v>0</v>
      </c>
      <c r="CG110" s="794" t="s">
        <v>242</v>
      </c>
      <c r="CH110" s="797">
        <v>0</v>
      </c>
      <c r="CI110" s="794">
        <f t="shared" si="94"/>
        <v>0</v>
      </c>
      <c r="CJ110" s="794" t="s">
        <v>612</v>
      </c>
      <c r="CK110" s="798">
        <v>0</v>
      </c>
      <c r="CL110" s="798">
        <v>0</v>
      </c>
      <c r="CM110" s="794" t="s">
        <v>242</v>
      </c>
      <c r="CN110" s="705"/>
      <c r="CO110" s="88">
        <v>0.15</v>
      </c>
      <c r="CP110" s="88">
        <f t="shared" si="95"/>
        <v>0.17499999999999999</v>
      </c>
      <c r="CQ110" s="88">
        <v>0.2</v>
      </c>
      <c r="CR110" s="67">
        <v>0.6</v>
      </c>
      <c r="CS110" s="67">
        <v>1</v>
      </c>
    </row>
    <row r="111" spans="22:97" s="67" customFormat="1" ht="16.5" hidden="1" customHeight="1" thickBot="1" x14ac:dyDescent="0.3">
      <c r="V111" s="655"/>
      <c r="AA111" s="656"/>
      <c r="AB111" s="656"/>
      <c r="AD111" s="656"/>
      <c r="AE111" s="657"/>
      <c r="AH111" s="658"/>
      <c r="AI111" s="658"/>
      <c r="AK111" s="656"/>
      <c r="AR111" s="656"/>
      <c r="AV111" s="656"/>
      <c r="AX111" s="656"/>
      <c r="BB111" s="656"/>
      <c r="BC111" s="656"/>
      <c r="BE111" s="656"/>
      <c r="BI111" s="796" t="s">
        <v>223</v>
      </c>
      <c r="BJ111" s="794" t="s">
        <v>613</v>
      </c>
      <c r="BK111" s="799">
        <v>0</v>
      </c>
      <c r="BL111" s="794" t="s">
        <v>610</v>
      </c>
      <c r="BM111" s="798">
        <v>3.5799999999999998E-3</v>
      </c>
      <c r="BN111" s="798">
        <v>3.5799999999999998E-3</v>
      </c>
      <c r="BO111" s="795" t="s">
        <v>241</v>
      </c>
      <c r="BP111" s="901">
        <v>548.92100000000005</v>
      </c>
      <c r="BQ111" s="794">
        <f t="shared" si="91"/>
        <v>0.5489210000000001</v>
      </c>
      <c r="BR111" s="794" t="s">
        <v>611</v>
      </c>
      <c r="BS111" s="798">
        <v>0.1</v>
      </c>
      <c r="BT111" s="798">
        <v>1</v>
      </c>
      <c r="BU111" s="794" t="s">
        <v>242</v>
      </c>
      <c r="BV111" s="797">
        <v>73.189499999999995</v>
      </c>
      <c r="BW111" s="794">
        <f t="shared" si="92"/>
        <v>7.3189499999999991E-2</v>
      </c>
      <c r="BX111" s="794" t="s">
        <v>612</v>
      </c>
      <c r="BY111" s="798">
        <v>1.4999999999999999E-2</v>
      </c>
      <c r="BZ111" s="798">
        <v>0.15</v>
      </c>
      <c r="CA111" s="794" t="s">
        <v>242</v>
      </c>
      <c r="CB111" s="794">
        <v>0</v>
      </c>
      <c r="CC111" s="794">
        <f t="shared" si="93"/>
        <v>0</v>
      </c>
      <c r="CD111" s="794" t="s">
        <v>611</v>
      </c>
      <c r="CE111" s="798">
        <v>0</v>
      </c>
      <c r="CF111" s="798">
        <v>0</v>
      </c>
      <c r="CG111" s="794" t="s">
        <v>242</v>
      </c>
      <c r="CH111" s="797">
        <v>0</v>
      </c>
      <c r="CI111" s="794">
        <f t="shared" si="94"/>
        <v>0</v>
      </c>
      <c r="CJ111" s="794" t="s">
        <v>612</v>
      </c>
      <c r="CK111" s="798">
        <v>0</v>
      </c>
      <c r="CL111" s="798">
        <v>0</v>
      </c>
      <c r="CM111" s="794" t="s">
        <v>242</v>
      </c>
      <c r="CN111" s="705"/>
      <c r="CO111" s="88">
        <v>0.15</v>
      </c>
      <c r="CP111" s="88">
        <f t="shared" si="95"/>
        <v>0.17499999999999999</v>
      </c>
      <c r="CQ111" s="88">
        <v>0.2</v>
      </c>
      <c r="CR111" s="67">
        <v>0.6</v>
      </c>
      <c r="CS111" s="67">
        <v>1</v>
      </c>
    </row>
    <row r="112" spans="22:97" s="67" customFormat="1" ht="16.5" hidden="1" customHeight="1" thickBot="1" x14ac:dyDescent="0.3">
      <c r="V112" s="655"/>
      <c r="AA112" s="656"/>
      <c r="AB112" s="656"/>
      <c r="AD112" s="656"/>
      <c r="AE112" s="657"/>
      <c r="AH112" s="658"/>
      <c r="AI112" s="658"/>
      <c r="AK112" s="656"/>
      <c r="AR112" s="656"/>
      <c r="AV112" s="656"/>
      <c r="AX112" s="656"/>
      <c r="BB112" s="656"/>
      <c r="BC112" s="656"/>
      <c r="BE112" s="656"/>
      <c r="BI112" s="796" t="s">
        <v>224</v>
      </c>
      <c r="BJ112" s="794" t="s">
        <v>613</v>
      </c>
      <c r="BK112" s="799">
        <v>0</v>
      </c>
      <c r="BL112" s="794" t="s">
        <v>610</v>
      </c>
      <c r="BM112" s="798">
        <v>4.4900000000000001E-3</v>
      </c>
      <c r="BN112" s="798">
        <v>4.4900000000000001E-3</v>
      </c>
      <c r="BO112" s="795" t="s">
        <v>241</v>
      </c>
      <c r="BP112" s="901">
        <v>448.58819999999997</v>
      </c>
      <c r="BQ112" s="794">
        <f t="shared" si="91"/>
        <v>0.44858819999999999</v>
      </c>
      <c r="BR112" s="794" t="s">
        <v>611</v>
      </c>
      <c r="BS112" s="798">
        <v>0.1</v>
      </c>
      <c r="BT112" s="798">
        <v>1</v>
      </c>
      <c r="BU112" s="794" t="s">
        <v>242</v>
      </c>
      <c r="BV112" s="797">
        <v>59.811799999999998</v>
      </c>
      <c r="BW112" s="794">
        <f t="shared" si="92"/>
        <v>5.9811799999999998E-2</v>
      </c>
      <c r="BX112" s="794" t="s">
        <v>612</v>
      </c>
      <c r="BY112" s="798">
        <v>1.4999999999999999E-2</v>
      </c>
      <c r="BZ112" s="798">
        <v>0.15</v>
      </c>
      <c r="CA112" s="794" t="s">
        <v>242</v>
      </c>
      <c r="CB112" s="794">
        <v>0</v>
      </c>
      <c r="CC112" s="794">
        <f t="shared" si="93"/>
        <v>0</v>
      </c>
      <c r="CD112" s="794" t="s">
        <v>611</v>
      </c>
      <c r="CE112" s="798">
        <v>0</v>
      </c>
      <c r="CF112" s="798">
        <v>0</v>
      </c>
      <c r="CG112" s="794" t="s">
        <v>242</v>
      </c>
      <c r="CH112" s="797">
        <v>0</v>
      </c>
      <c r="CI112" s="794">
        <f t="shared" si="94"/>
        <v>0</v>
      </c>
      <c r="CJ112" s="794" t="s">
        <v>612</v>
      </c>
      <c r="CK112" s="798">
        <v>0</v>
      </c>
      <c r="CL112" s="798">
        <v>0</v>
      </c>
      <c r="CM112" s="794" t="s">
        <v>242</v>
      </c>
      <c r="CN112" s="705"/>
      <c r="CO112" s="88">
        <v>0.15</v>
      </c>
      <c r="CP112" s="88">
        <f t="shared" si="95"/>
        <v>0.17499999999999999</v>
      </c>
      <c r="CQ112" s="88">
        <v>0.2</v>
      </c>
      <c r="CR112" s="67">
        <v>0.6</v>
      </c>
      <c r="CS112" s="67">
        <v>1</v>
      </c>
    </row>
    <row r="113" spans="22:97" s="67" customFormat="1" ht="16.5" hidden="1" customHeight="1" thickBot="1" x14ac:dyDescent="0.3">
      <c r="V113" s="655"/>
      <c r="AA113" s="656"/>
      <c r="AB113" s="656"/>
      <c r="AD113" s="656"/>
      <c r="AE113" s="657"/>
      <c r="AH113" s="658"/>
      <c r="AI113" s="658"/>
      <c r="AK113" s="656"/>
      <c r="AR113" s="656"/>
      <c r="AV113" s="656"/>
      <c r="AX113" s="656"/>
      <c r="BB113" s="656"/>
      <c r="BC113" s="656"/>
      <c r="BE113" s="656"/>
      <c r="BI113" s="796" t="s">
        <v>225</v>
      </c>
      <c r="BJ113" s="794" t="s">
        <v>613</v>
      </c>
      <c r="BK113" s="799">
        <v>0</v>
      </c>
      <c r="BL113" s="794" t="s">
        <v>610</v>
      </c>
      <c r="BM113" s="798">
        <v>3.0299999999999997E-3</v>
      </c>
      <c r="BN113" s="798">
        <v>3.0299999999999997E-3</v>
      </c>
      <c r="BO113" s="795" t="s">
        <v>241</v>
      </c>
      <c r="BP113" s="901">
        <v>735.18640000000005</v>
      </c>
      <c r="BQ113" s="794">
        <f t="shared" si="91"/>
        <v>0.73518640000000002</v>
      </c>
      <c r="BR113" s="794" t="s">
        <v>611</v>
      </c>
      <c r="BS113" s="798">
        <v>0.1</v>
      </c>
      <c r="BT113" s="798">
        <v>1</v>
      </c>
      <c r="BU113" s="794" t="s">
        <v>242</v>
      </c>
      <c r="BV113" s="797">
        <v>98.024799999999999</v>
      </c>
      <c r="BW113" s="794">
        <f t="shared" si="92"/>
        <v>9.8024799999999995E-2</v>
      </c>
      <c r="BX113" s="794" t="s">
        <v>612</v>
      </c>
      <c r="BY113" s="798">
        <v>1.4999999999999999E-2</v>
      </c>
      <c r="BZ113" s="798">
        <v>0.15</v>
      </c>
      <c r="CA113" s="794" t="s">
        <v>242</v>
      </c>
      <c r="CB113" s="794">
        <v>0</v>
      </c>
      <c r="CC113" s="794">
        <f t="shared" si="93"/>
        <v>0</v>
      </c>
      <c r="CD113" s="794" t="s">
        <v>611</v>
      </c>
      <c r="CE113" s="798">
        <v>0</v>
      </c>
      <c r="CF113" s="798">
        <v>0</v>
      </c>
      <c r="CG113" s="794" t="s">
        <v>242</v>
      </c>
      <c r="CH113" s="797">
        <v>0</v>
      </c>
      <c r="CI113" s="794">
        <f t="shared" si="94"/>
        <v>0</v>
      </c>
      <c r="CJ113" s="794" t="s">
        <v>612</v>
      </c>
      <c r="CK113" s="798">
        <v>0</v>
      </c>
      <c r="CL113" s="798">
        <v>0</v>
      </c>
      <c r="CM113" s="794" t="s">
        <v>242</v>
      </c>
      <c r="CN113" s="705"/>
      <c r="CO113" s="88">
        <v>0.15</v>
      </c>
      <c r="CP113" s="88">
        <f t="shared" si="95"/>
        <v>0.17499999999999999</v>
      </c>
      <c r="CQ113" s="88">
        <v>0.2</v>
      </c>
      <c r="CR113" s="67">
        <v>0.6</v>
      </c>
      <c r="CS113" s="67">
        <v>1</v>
      </c>
    </row>
    <row r="114" spans="22:97" s="67" customFormat="1" ht="16.5" hidden="1" customHeight="1" thickBot="1" x14ac:dyDescent="0.3">
      <c r="V114" s="655"/>
      <c r="AA114" s="656"/>
      <c r="AB114" s="656"/>
      <c r="AD114" s="656"/>
      <c r="AE114" s="657"/>
      <c r="AH114" s="658"/>
      <c r="AI114" s="658"/>
      <c r="AK114" s="656"/>
      <c r="AR114" s="656"/>
      <c r="AV114" s="656"/>
      <c r="AX114" s="656"/>
      <c r="BB114" s="656"/>
      <c r="BC114" s="656"/>
      <c r="BE114" s="656"/>
      <c r="BI114" s="796" t="s">
        <v>226</v>
      </c>
      <c r="BJ114" s="794" t="s">
        <v>613</v>
      </c>
      <c r="BK114" s="799">
        <v>0</v>
      </c>
      <c r="BL114" s="794" t="s">
        <v>610</v>
      </c>
      <c r="BM114" s="798">
        <v>3.7299999999999998E-3</v>
      </c>
      <c r="BN114" s="798">
        <v>3.7299999999999998E-3</v>
      </c>
      <c r="BO114" s="795" t="s">
        <v>241</v>
      </c>
      <c r="BP114" s="901">
        <v>537.77970000000005</v>
      </c>
      <c r="BQ114" s="794">
        <f t="shared" si="91"/>
        <v>0.53777970000000008</v>
      </c>
      <c r="BR114" s="794" t="s">
        <v>611</v>
      </c>
      <c r="BS114" s="798">
        <v>0.1</v>
      </c>
      <c r="BT114" s="798">
        <v>1</v>
      </c>
      <c r="BU114" s="794" t="s">
        <v>242</v>
      </c>
      <c r="BV114" s="797">
        <v>71.703999999999994</v>
      </c>
      <c r="BW114" s="794">
        <f t="shared" si="92"/>
        <v>7.170399999999999E-2</v>
      </c>
      <c r="BX114" s="794" t="s">
        <v>612</v>
      </c>
      <c r="BY114" s="798">
        <v>1.4999999999999999E-2</v>
      </c>
      <c r="BZ114" s="798">
        <v>0.15</v>
      </c>
      <c r="CA114" s="794" t="s">
        <v>242</v>
      </c>
      <c r="CB114" s="794">
        <v>0</v>
      </c>
      <c r="CC114" s="794">
        <f t="shared" si="93"/>
        <v>0</v>
      </c>
      <c r="CD114" s="794" t="s">
        <v>611</v>
      </c>
      <c r="CE114" s="798">
        <v>0</v>
      </c>
      <c r="CF114" s="798">
        <v>0</v>
      </c>
      <c r="CG114" s="794" t="s">
        <v>242</v>
      </c>
      <c r="CH114" s="797">
        <v>0</v>
      </c>
      <c r="CI114" s="794">
        <f t="shared" si="94"/>
        <v>0</v>
      </c>
      <c r="CJ114" s="794" t="s">
        <v>612</v>
      </c>
      <c r="CK114" s="798">
        <v>0</v>
      </c>
      <c r="CL114" s="798">
        <v>0</v>
      </c>
      <c r="CM114" s="794" t="s">
        <v>242</v>
      </c>
      <c r="CN114" s="705"/>
      <c r="CO114" s="88">
        <v>0.15</v>
      </c>
      <c r="CP114" s="88">
        <f t="shared" si="95"/>
        <v>0.17499999999999999</v>
      </c>
      <c r="CQ114" s="88">
        <v>0.2</v>
      </c>
      <c r="CR114" s="67">
        <v>0.6</v>
      </c>
      <c r="CS114" s="67">
        <v>1</v>
      </c>
    </row>
    <row r="115" spans="22:97" s="67" customFormat="1" ht="16.5" hidden="1" customHeight="1" thickBot="1" x14ac:dyDescent="0.3">
      <c r="V115" s="655"/>
      <c r="AA115" s="656"/>
      <c r="AB115" s="656"/>
      <c r="AD115" s="656"/>
      <c r="AE115" s="657"/>
      <c r="AH115" s="658"/>
      <c r="AI115" s="658"/>
      <c r="AK115" s="656"/>
      <c r="AR115" s="656"/>
      <c r="AV115" s="656"/>
      <c r="AX115" s="656"/>
      <c r="BB115" s="656"/>
      <c r="BC115" s="656"/>
      <c r="BE115" s="656"/>
      <c r="BI115" s="796" t="s">
        <v>3</v>
      </c>
      <c r="BJ115" s="794" t="s">
        <v>613</v>
      </c>
      <c r="BK115" s="799">
        <v>0</v>
      </c>
      <c r="BL115" s="794" t="s">
        <v>610</v>
      </c>
      <c r="BM115" s="798">
        <v>4.4099999999999999E-3</v>
      </c>
      <c r="BN115" s="798">
        <v>4.4099999999999999E-3</v>
      </c>
      <c r="BO115" s="795" t="s">
        <v>241</v>
      </c>
      <c r="BP115" s="901">
        <v>509.80349999999999</v>
      </c>
      <c r="BQ115" s="794">
        <f t="shared" si="91"/>
        <v>0.50980349999999997</v>
      </c>
      <c r="BR115" s="794" t="s">
        <v>611</v>
      </c>
      <c r="BS115" s="798">
        <v>0.1</v>
      </c>
      <c r="BT115" s="798">
        <v>1</v>
      </c>
      <c r="BU115" s="794" t="s">
        <v>242</v>
      </c>
      <c r="BV115" s="797">
        <v>67.973799999999997</v>
      </c>
      <c r="BW115" s="794">
        <f t="shared" si="92"/>
        <v>6.7973800000000001E-2</v>
      </c>
      <c r="BX115" s="794" t="s">
        <v>612</v>
      </c>
      <c r="BY115" s="798">
        <v>1.4999999999999999E-2</v>
      </c>
      <c r="BZ115" s="798">
        <v>0.15</v>
      </c>
      <c r="CA115" s="794" t="s">
        <v>242</v>
      </c>
      <c r="CB115" s="794">
        <v>0</v>
      </c>
      <c r="CC115" s="794">
        <f t="shared" si="93"/>
        <v>0</v>
      </c>
      <c r="CD115" s="794" t="s">
        <v>611</v>
      </c>
      <c r="CE115" s="798">
        <v>0</v>
      </c>
      <c r="CF115" s="798">
        <v>0</v>
      </c>
      <c r="CG115" s="794" t="s">
        <v>242</v>
      </c>
      <c r="CH115" s="797">
        <v>0</v>
      </c>
      <c r="CI115" s="794">
        <f t="shared" si="94"/>
        <v>0</v>
      </c>
      <c r="CJ115" s="794" t="s">
        <v>612</v>
      </c>
      <c r="CK115" s="798">
        <v>0</v>
      </c>
      <c r="CL115" s="798">
        <v>0</v>
      </c>
      <c r="CM115" s="794" t="s">
        <v>242</v>
      </c>
      <c r="CN115" s="705"/>
      <c r="CO115" s="88">
        <v>0.6</v>
      </c>
      <c r="CP115" s="88">
        <f t="shared" si="95"/>
        <v>0.8</v>
      </c>
      <c r="CQ115" s="88">
        <v>1</v>
      </c>
      <c r="CR115" s="67">
        <v>0.6</v>
      </c>
      <c r="CS115" s="67">
        <v>1</v>
      </c>
    </row>
    <row r="116" spans="22:97" s="67" customFormat="1" ht="16.5" hidden="1" customHeight="1" thickBot="1" x14ac:dyDescent="0.3">
      <c r="V116" s="655"/>
      <c r="AA116" s="656"/>
      <c r="AB116" s="656"/>
      <c r="AD116" s="656"/>
      <c r="AE116" s="657"/>
      <c r="AH116" s="658"/>
      <c r="AI116" s="658"/>
      <c r="AK116" s="656"/>
      <c r="AR116" s="656"/>
      <c r="AV116" s="656"/>
      <c r="AX116" s="656"/>
      <c r="BB116" s="656"/>
      <c r="BC116" s="656"/>
      <c r="BE116" s="656"/>
      <c r="BI116" s="796" t="s">
        <v>227</v>
      </c>
      <c r="BJ116" s="794" t="s">
        <v>613</v>
      </c>
      <c r="BK116" s="799">
        <v>0</v>
      </c>
      <c r="BL116" s="794" t="s">
        <v>610</v>
      </c>
      <c r="BM116" s="798">
        <v>3.6800000000000001E-3</v>
      </c>
      <c r="BN116" s="798">
        <v>3.6800000000000001E-3</v>
      </c>
      <c r="BO116" s="795" t="s">
        <v>241</v>
      </c>
      <c r="BP116" s="901">
        <v>509.37279999999998</v>
      </c>
      <c r="BQ116" s="794">
        <f t="shared" si="91"/>
        <v>0.50937279999999996</v>
      </c>
      <c r="BR116" s="794" t="s">
        <v>611</v>
      </c>
      <c r="BS116" s="798">
        <v>0.1</v>
      </c>
      <c r="BT116" s="798">
        <v>1</v>
      </c>
      <c r="BU116" s="794" t="s">
        <v>242</v>
      </c>
      <c r="BV116" s="797">
        <v>67.916399999999996</v>
      </c>
      <c r="BW116" s="794">
        <f t="shared" si="92"/>
        <v>6.7916400000000002E-2</v>
      </c>
      <c r="BX116" s="794" t="s">
        <v>612</v>
      </c>
      <c r="BY116" s="798">
        <v>1.4999999999999999E-2</v>
      </c>
      <c r="BZ116" s="798">
        <v>0.15</v>
      </c>
      <c r="CA116" s="794" t="s">
        <v>242</v>
      </c>
      <c r="CB116" s="794">
        <v>0</v>
      </c>
      <c r="CC116" s="794">
        <f t="shared" si="93"/>
        <v>0</v>
      </c>
      <c r="CD116" s="794" t="s">
        <v>611</v>
      </c>
      <c r="CE116" s="798">
        <v>0</v>
      </c>
      <c r="CF116" s="798">
        <v>0</v>
      </c>
      <c r="CG116" s="794" t="s">
        <v>242</v>
      </c>
      <c r="CH116" s="797">
        <v>0</v>
      </c>
      <c r="CI116" s="794">
        <f t="shared" si="94"/>
        <v>0</v>
      </c>
      <c r="CJ116" s="794" t="s">
        <v>612</v>
      </c>
      <c r="CK116" s="798">
        <v>0</v>
      </c>
      <c r="CL116" s="798">
        <v>0</v>
      </c>
      <c r="CM116" s="794" t="s">
        <v>242</v>
      </c>
      <c r="CN116" s="705"/>
      <c r="CO116" s="88">
        <v>0.6</v>
      </c>
      <c r="CP116" s="88">
        <f t="shared" si="95"/>
        <v>0.8</v>
      </c>
      <c r="CQ116" s="88">
        <v>1</v>
      </c>
      <c r="CR116" s="67">
        <v>0.6</v>
      </c>
      <c r="CS116" s="67">
        <v>1</v>
      </c>
    </row>
    <row r="117" spans="22:97" s="67" customFormat="1" ht="16.5" hidden="1" customHeight="1" thickBot="1" x14ac:dyDescent="0.3">
      <c r="V117" s="655"/>
      <c r="AA117" s="656"/>
      <c r="AB117" s="656"/>
      <c r="AD117" s="656"/>
      <c r="AE117" s="657"/>
      <c r="AH117" s="658"/>
      <c r="AI117" s="658"/>
      <c r="AK117" s="656"/>
      <c r="AR117" s="656"/>
      <c r="AV117" s="656"/>
      <c r="AX117" s="656"/>
      <c r="BB117" s="656"/>
      <c r="BC117" s="656"/>
      <c r="BE117" s="656"/>
      <c r="BI117" s="796" t="s">
        <v>228</v>
      </c>
      <c r="BJ117" s="794" t="s">
        <v>613</v>
      </c>
      <c r="BK117" s="799">
        <v>0</v>
      </c>
      <c r="BL117" s="794" t="s">
        <v>610</v>
      </c>
      <c r="BM117" s="798">
        <v>3.5899999999999999E-3</v>
      </c>
      <c r="BN117" s="798">
        <v>3.5899999999999999E-3</v>
      </c>
      <c r="BO117" s="795" t="s">
        <v>241</v>
      </c>
      <c r="BP117" s="901">
        <v>554.66999999999996</v>
      </c>
      <c r="BQ117" s="794">
        <f t="shared" si="91"/>
        <v>0.55467</v>
      </c>
      <c r="BR117" s="794" t="s">
        <v>611</v>
      </c>
      <c r="BS117" s="798">
        <v>0.1</v>
      </c>
      <c r="BT117" s="798">
        <v>1</v>
      </c>
      <c r="BU117" s="794" t="s">
        <v>242</v>
      </c>
      <c r="BV117" s="797">
        <v>73.956000000000003</v>
      </c>
      <c r="BW117" s="794">
        <f t="shared" si="92"/>
        <v>7.3956000000000008E-2</v>
      </c>
      <c r="BX117" s="794" t="s">
        <v>612</v>
      </c>
      <c r="BY117" s="798">
        <v>1.4999999999999999E-2</v>
      </c>
      <c r="BZ117" s="798">
        <v>0.15</v>
      </c>
      <c r="CA117" s="794" t="s">
        <v>242</v>
      </c>
      <c r="CB117" s="794">
        <v>0</v>
      </c>
      <c r="CC117" s="794">
        <f t="shared" si="93"/>
        <v>0</v>
      </c>
      <c r="CD117" s="794" t="s">
        <v>611</v>
      </c>
      <c r="CE117" s="798">
        <v>0</v>
      </c>
      <c r="CF117" s="798">
        <v>0</v>
      </c>
      <c r="CG117" s="794" t="s">
        <v>242</v>
      </c>
      <c r="CH117" s="797">
        <v>0</v>
      </c>
      <c r="CI117" s="794">
        <f t="shared" si="94"/>
        <v>0</v>
      </c>
      <c r="CJ117" s="794" t="s">
        <v>612</v>
      </c>
      <c r="CK117" s="798">
        <v>0</v>
      </c>
      <c r="CL117" s="798">
        <v>0</v>
      </c>
      <c r="CM117" s="794" t="s">
        <v>242</v>
      </c>
      <c r="CN117" s="705"/>
      <c r="CO117" s="88">
        <v>0.15</v>
      </c>
      <c r="CP117" s="88">
        <f t="shared" si="95"/>
        <v>0.17499999999999999</v>
      </c>
      <c r="CQ117" s="88">
        <v>0.2</v>
      </c>
      <c r="CR117" s="67">
        <v>0.6</v>
      </c>
      <c r="CS117" s="67">
        <v>1</v>
      </c>
    </row>
    <row r="118" spans="22:97" s="67" customFormat="1" ht="16.5" hidden="1" customHeight="1" thickBot="1" x14ac:dyDescent="0.3">
      <c r="V118" s="655"/>
      <c r="AA118" s="656"/>
      <c r="AB118" s="656"/>
      <c r="AD118" s="656"/>
      <c r="AE118" s="657"/>
      <c r="AH118" s="658"/>
      <c r="AI118" s="658"/>
      <c r="AK118" s="656"/>
      <c r="AR118" s="656"/>
      <c r="AV118" s="656"/>
      <c r="AX118" s="656"/>
      <c r="BB118" s="656"/>
      <c r="BC118" s="656"/>
      <c r="BE118" s="656"/>
      <c r="BI118" s="796" t="s">
        <v>229</v>
      </c>
      <c r="BJ118" s="794" t="s">
        <v>613</v>
      </c>
      <c r="BK118" s="799">
        <v>0</v>
      </c>
      <c r="BL118" s="794" t="s">
        <v>610</v>
      </c>
      <c r="BM118" s="798">
        <v>3.4999999999999996E-3</v>
      </c>
      <c r="BN118" s="798">
        <v>3.4999999999999996E-3</v>
      </c>
      <c r="BO118" s="795" t="s">
        <v>241</v>
      </c>
      <c r="BP118" s="901">
        <v>569.07000000000005</v>
      </c>
      <c r="BQ118" s="794">
        <f t="shared" si="91"/>
        <v>0.56907000000000008</v>
      </c>
      <c r="BR118" s="794" t="s">
        <v>611</v>
      </c>
      <c r="BS118" s="798">
        <v>0.1</v>
      </c>
      <c r="BT118" s="798">
        <v>1</v>
      </c>
      <c r="BU118" s="794" t="s">
        <v>242</v>
      </c>
      <c r="BV118" s="797">
        <v>75.876000000000005</v>
      </c>
      <c r="BW118" s="794">
        <f t="shared" si="92"/>
        <v>7.5875999999999999E-2</v>
      </c>
      <c r="BX118" s="794" t="s">
        <v>612</v>
      </c>
      <c r="BY118" s="798">
        <v>1.4999999999999999E-2</v>
      </c>
      <c r="BZ118" s="798">
        <v>0.15</v>
      </c>
      <c r="CA118" s="794" t="s">
        <v>242</v>
      </c>
      <c r="CB118" s="794">
        <v>0</v>
      </c>
      <c r="CC118" s="794">
        <f t="shared" si="93"/>
        <v>0</v>
      </c>
      <c r="CD118" s="794" t="s">
        <v>611</v>
      </c>
      <c r="CE118" s="798">
        <v>0</v>
      </c>
      <c r="CF118" s="798">
        <v>0</v>
      </c>
      <c r="CG118" s="794" t="s">
        <v>242</v>
      </c>
      <c r="CH118" s="797">
        <v>0</v>
      </c>
      <c r="CI118" s="794">
        <f t="shared" si="94"/>
        <v>0</v>
      </c>
      <c r="CJ118" s="794" t="s">
        <v>612</v>
      </c>
      <c r="CK118" s="798">
        <v>0</v>
      </c>
      <c r="CL118" s="798">
        <v>0</v>
      </c>
      <c r="CM118" s="794" t="s">
        <v>242</v>
      </c>
      <c r="CN118" s="705"/>
      <c r="CO118" s="88">
        <v>0.15</v>
      </c>
      <c r="CP118" s="88">
        <f t="shared" si="95"/>
        <v>0.17499999999999999</v>
      </c>
      <c r="CQ118" s="88">
        <v>0.2</v>
      </c>
      <c r="CR118" s="67">
        <v>0.6</v>
      </c>
      <c r="CS118" s="67">
        <v>1</v>
      </c>
    </row>
    <row r="119" spans="22:97" s="67" customFormat="1" ht="16.5" hidden="1" customHeight="1" thickBot="1" x14ac:dyDescent="0.3">
      <c r="V119" s="655"/>
      <c r="AA119" s="656"/>
      <c r="AB119" s="656"/>
      <c r="AD119" s="656"/>
      <c r="AE119" s="657"/>
      <c r="AH119" s="658"/>
      <c r="AI119" s="658"/>
      <c r="AK119" s="656"/>
      <c r="AR119" s="656"/>
      <c r="AV119" s="656"/>
      <c r="AX119" s="656"/>
      <c r="BB119" s="656"/>
      <c r="BC119" s="656"/>
      <c r="BE119" s="656"/>
      <c r="BI119" s="796" t="s">
        <v>230</v>
      </c>
      <c r="BJ119" s="794" t="s">
        <v>613</v>
      </c>
      <c r="BK119" s="799">
        <v>0</v>
      </c>
      <c r="BL119" s="794" t="s">
        <v>610</v>
      </c>
      <c r="BM119" s="798">
        <v>3.5899999999999999E-3</v>
      </c>
      <c r="BN119" s="798">
        <v>3.5899999999999999E-3</v>
      </c>
      <c r="BO119" s="795" t="s">
        <v>241</v>
      </c>
      <c r="BP119" s="901">
        <v>560.82000000000005</v>
      </c>
      <c r="BQ119" s="794">
        <f t="shared" si="91"/>
        <v>0.5608200000000001</v>
      </c>
      <c r="BR119" s="794" t="s">
        <v>611</v>
      </c>
      <c r="BS119" s="798">
        <v>0.1</v>
      </c>
      <c r="BT119" s="798">
        <v>1</v>
      </c>
      <c r="BU119" s="794" t="s">
        <v>242</v>
      </c>
      <c r="BV119" s="797">
        <v>74.775999999999996</v>
      </c>
      <c r="BW119" s="794">
        <f t="shared" si="92"/>
        <v>7.4775999999999995E-2</v>
      </c>
      <c r="BX119" s="794" t="s">
        <v>612</v>
      </c>
      <c r="BY119" s="798">
        <v>1.4999999999999999E-2</v>
      </c>
      <c r="BZ119" s="798">
        <v>0.15</v>
      </c>
      <c r="CA119" s="794" t="s">
        <v>242</v>
      </c>
      <c r="CB119" s="794">
        <v>0</v>
      </c>
      <c r="CC119" s="794">
        <f t="shared" si="93"/>
        <v>0</v>
      </c>
      <c r="CD119" s="794" t="s">
        <v>611</v>
      </c>
      <c r="CE119" s="798">
        <v>0</v>
      </c>
      <c r="CF119" s="798">
        <v>0</v>
      </c>
      <c r="CG119" s="794" t="s">
        <v>242</v>
      </c>
      <c r="CH119" s="797">
        <v>0</v>
      </c>
      <c r="CI119" s="794">
        <f t="shared" si="94"/>
        <v>0</v>
      </c>
      <c r="CJ119" s="794" t="s">
        <v>612</v>
      </c>
      <c r="CK119" s="798">
        <v>0</v>
      </c>
      <c r="CL119" s="798">
        <v>0</v>
      </c>
      <c r="CM119" s="794" t="s">
        <v>242</v>
      </c>
      <c r="CN119" s="705"/>
      <c r="CO119" s="88">
        <v>0.15</v>
      </c>
      <c r="CP119" s="88">
        <f t="shared" si="95"/>
        <v>0.17499999999999999</v>
      </c>
      <c r="CQ119" s="88">
        <v>0.2</v>
      </c>
      <c r="CR119" s="67">
        <v>0.6</v>
      </c>
      <c r="CS119" s="67">
        <v>1</v>
      </c>
    </row>
    <row r="120" spans="22:97" s="67" customFormat="1" ht="16.5" hidden="1" customHeight="1" thickBot="1" x14ac:dyDescent="0.3">
      <c r="V120" s="655"/>
      <c r="AA120" s="656"/>
      <c r="AB120" s="656"/>
      <c r="AD120" s="656"/>
      <c r="AE120" s="657"/>
      <c r="AH120" s="658"/>
      <c r="AI120" s="658"/>
      <c r="AK120" s="656"/>
      <c r="AR120" s="656"/>
      <c r="AV120" s="656"/>
      <c r="AX120" s="656"/>
      <c r="BB120" s="656"/>
      <c r="BC120" s="656"/>
      <c r="BE120" s="656"/>
      <c r="BI120" s="796" t="s">
        <v>231</v>
      </c>
      <c r="BJ120" s="794" t="s">
        <v>613</v>
      </c>
      <c r="BK120" s="799">
        <v>0</v>
      </c>
      <c r="BL120" s="794" t="s">
        <v>610</v>
      </c>
      <c r="BM120" s="798">
        <v>3.6099999999999999E-3</v>
      </c>
      <c r="BN120" s="798">
        <v>3.6099999999999999E-3</v>
      </c>
      <c r="BO120" s="795" t="s">
        <v>241</v>
      </c>
      <c r="BP120" s="901">
        <v>557.46</v>
      </c>
      <c r="BQ120" s="794">
        <f t="shared" si="91"/>
        <v>0.55746000000000007</v>
      </c>
      <c r="BR120" s="794" t="s">
        <v>611</v>
      </c>
      <c r="BS120" s="798">
        <v>0.1</v>
      </c>
      <c r="BT120" s="798">
        <v>1</v>
      </c>
      <c r="BU120" s="794" t="s">
        <v>242</v>
      </c>
      <c r="BV120" s="797">
        <v>74.328000000000003</v>
      </c>
      <c r="BW120" s="794">
        <f t="shared" si="92"/>
        <v>7.4328000000000005E-2</v>
      </c>
      <c r="BX120" s="794" t="s">
        <v>612</v>
      </c>
      <c r="BY120" s="798">
        <v>1.4999999999999999E-2</v>
      </c>
      <c r="BZ120" s="798">
        <v>0.15</v>
      </c>
      <c r="CA120" s="794" t="s">
        <v>242</v>
      </c>
      <c r="CB120" s="794">
        <v>0</v>
      </c>
      <c r="CC120" s="794">
        <f t="shared" si="93"/>
        <v>0</v>
      </c>
      <c r="CD120" s="794" t="s">
        <v>611</v>
      </c>
      <c r="CE120" s="798">
        <v>0</v>
      </c>
      <c r="CF120" s="798">
        <v>0</v>
      </c>
      <c r="CG120" s="794" t="s">
        <v>242</v>
      </c>
      <c r="CH120" s="797">
        <v>0</v>
      </c>
      <c r="CI120" s="794">
        <f t="shared" si="94"/>
        <v>0</v>
      </c>
      <c r="CJ120" s="794" t="s">
        <v>612</v>
      </c>
      <c r="CK120" s="798">
        <v>0</v>
      </c>
      <c r="CL120" s="798">
        <v>0</v>
      </c>
      <c r="CM120" s="794" t="s">
        <v>242</v>
      </c>
      <c r="CN120" s="705"/>
      <c r="CO120" s="88">
        <v>0.15</v>
      </c>
      <c r="CP120" s="88">
        <f t="shared" si="95"/>
        <v>0.17499999999999999</v>
      </c>
      <c r="CQ120" s="88">
        <v>0.2</v>
      </c>
      <c r="CR120" s="67">
        <v>0.6</v>
      </c>
      <c r="CS120" s="67">
        <v>1</v>
      </c>
    </row>
    <row r="121" spans="22:97" s="67" customFormat="1" ht="16.5" hidden="1" customHeight="1" thickBot="1" x14ac:dyDescent="0.3">
      <c r="V121" s="655"/>
      <c r="AA121" s="656"/>
      <c r="AB121" s="656"/>
      <c r="AD121" s="656"/>
      <c r="AE121" s="657"/>
      <c r="AH121" s="658"/>
      <c r="AI121" s="658"/>
      <c r="AK121" s="656"/>
      <c r="AR121" s="656"/>
      <c r="AV121" s="656"/>
      <c r="AX121" s="656"/>
      <c r="BB121" s="656"/>
      <c r="BC121" s="656"/>
      <c r="BE121" s="656"/>
      <c r="BI121" s="796" t="s">
        <v>371</v>
      </c>
      <c r="BJ121" s="794" t="s">
        <v>613</v>
      </c>
      <c r="BK121" s="797">
        <v>2941.7959999999998</v>
      </c>
      <c r="BL121" s="794" t="s">
        <v>610</v>
      </c>
      <c r="BM121" s="798">
        <v>2.2100000000000002E-3</v>
      </c>
      <c r="BN121" s="798">
        <v>2.2100000000000002E-3</v>
      </c>
      <c r="BO121" s="795" t="s">
        <v>241</v>
      </c>
      <c r="BP121" s="901">
        <v>1137.6222</v>
      </c>
      <c r="BQ121" s="794">
        <f t="shared" si="91"/>
        <v>1.1376222</v>
      </c>
      <c r="BR121" s="794" t="s">
        <v>611</v>
      </c>
      <c r="BS121" s="798">
        <v>3.0000000000000001E-3</v>
      </c>
      <c r="BT121" s="798">
        <v>0.03</v>
      </c>
      <c r="BU121" s="794" t="s">
        <v>242</v>
      </c>
      <c r="BV121" s="797">
        <v>3.7921</v>
      </c>
      <c r="BW121" s="794">
        <f t="shared" si="92"/>
        <v>3.7921000000000001E-3</v>
      </c>
      <c r="BX121" s="794" t="s">
        <v>612</v>
      </c>
      <c r="BY121" s="798">
        <v>3.0000000000000001E-3</v>
      </c>
      <c r="BZ121" s="798">
        <v>1.4999999999999999E-2</v>
      </c>
      <c r="CA121" s="794" t="s">
        <v>242</v>
      </c>
      <c r="CB121" s="794">
        <v>0</v>
      </c>
      <c r="CC121" s="794">
        <f t="shared" si="93"/>
        <v>0</v>
      </c>
      <c r="CD121" s="794" t="s">
        <v>611</v>
      </c>
      <c r="CE121" s="798">
        <v>0</v>
      </c>
      <c r="CF121" s="798">
        <v>0</v>
      </c>
      <c r="CG121" s="794" t="s">
        <v>242</v>
      </c>
      <c r="CH121" s="797">
        <v>0</v>
      </c>
      <c r="CI121" s="794">
        <f t="shared" si="94"/>
        <v>0</v>
      </c>
      <c r="CJ121" s="794" t="s">
        <v>612</v>
      </c>
      <c r="CK121" s="798">
        <v>0</v>
      </c>
      <c r="CL121" s="798">
        <v>0</v>
      </c>
      <c r="CM121" s="794" t="s">
        <v>242</v>
      </c>
      <c r="CN121" s="705"/>
      <c r="CO121" s="88"/>
      <c r="CP121" s="88"/>
      <c r="CQ121" s="88"/>
      <c r="CR121" s="67">
        <v>0.15</v>
      </c>
      <c r="CS121" s="67">
        <v>0.2</v>
      </c>
    </row>
    <row r="122" spans="22:97" s="67" customFormat="1" ht="16.5" hidden="1" customHeight="1" x14ac:dyDescent="0.25">
      <c r="V122" s="655"/>
      <c r="AA122" s="656"/>
      <c r="AB122" s="656"/>
      <c r="AD122" s="656"/>
      <c r="AE122" s="657"/>
      <c r="AH122" s="658"/>
      <c r="AI122" s="658"/>
      <c r="AK122" s="656"/>
      <c r="AR122" s="656"/>
      <c r="AV122" s="656"/>
      <c r="AX122" s="656"/>
      <c r="BB122" s="656"/>
      <c r="BC122" s="656"/>
      <c r="BE122" s="656"/>
      <c r="BI122" s="635"/>
      <c r="BJ122" s="636"/>
      <c r="BK122" s="636"/>
      <c r="BL122" s="636"/>
      <c r="BM122" s="102"/>
      <c r="BN122" s="102"/>
      <c r="BO122" s="102"/>
      <c r="BP122" s="902"/>
      <c r="BQ122" s="902"/>
      <c r="BR122" s="902"/>
      <c r="BS122" s="902"/>
      <c r="BT122" s="902"/>
      <c r="BU122" s="902"/>
      <c r="BV122" s="636"/>
      <c r="BW122" s="902"/>
      <c r="BX122" s="902"/>
      <c r="BY122" s="636"/>
      <c r="BZ122" s="636"/>
      <c r="CA122" s="636"/>
      <c r="CB122" s="637"/>
      <c r="CC122" s="902"/>
      <c r="CD122" s="902"/>
      <c r="CE122" s="637"/>
      <c r="CF122" s="637"/>
      <c r="CG122" s="637"/>
      <c r="CH122" s="637"/>
      <c r="CI122" s="902"/>
      <c r="CJ122" s="902"/>
      <c r="CK122" s="637"/>
      <c r="CL122" s="637"/>
      <c r="CM122" s="637"/>
      <c r="CN122" s="705"/>
      <c r="CO122" s="88"/>
      <c r="CP122" s="88"/>
      <c r="CQ122" s="88"/>
    </row>
    <row r="123" spans="22:97" s="67" customFormat="1" ht="16.5" hidden="1" customHeight="1" thickBot="1" x14ac:dyDescent="0.3">
      <c r="V123" s="655"/>
      <c r="AA123" s="656"/>
      <c r="AB123" s="656"/>
      <c r="AD123" s="656"/>
      <c r="AE123" s="657"/>
      <c r="AH123" s="658"/>
      <c r="AI123" s="658"/>
      <c r="AK123" s="656"/>
      <c r="AR123" s="656"/>
      <c r="AV123" s="656"/>
      <c r="AX123" s="656"/>
      <c r="BB123" s="656"/>
      <c r="BC123" s="656"/>
      <c r="BE123" s="656"/>
      <c r="BI123" s="635"/>
      <c r="BJ123" s="636"/>
      <c r="BK123" s="636"/>
      <c r="BL123" s="636"/>
      <c r="BM123" s="102"/>
      <c r="BN123" s="102"/>
      <c r="BO123" s="102"/>
      <c r="BP123" s="902"/>
      <c r="BQ123" s="902"/>
      <c r="BR123" s="902"/>
      <c r="BS123" s="902"/>
      <c r="BT123" s="902"/>
      <c r="BU123" s="902"/>
      <c r="BV123" s="636"/>
      <c r="BW123" s="902"/>
      <c r="BX123" s="902"/>
      <c r="BY123" s="636"/>
      <c r="BZ123" s="636"/>
      <c r="CA123" s="636"/>
      <c r="CB123" s="637"/>
      <c r="CC123" s="902"/>
      <c r="CD123" s="902"/>
      <c r="CE123" s="637"/>
      <c r="CF123" s="637"/>
      <c r="CG123" s="637"/>
      <c r="CH123" s="637"/>
      <c r="CI123" s="902"/>
      <c r="CJ123" s="902"/>
      <c r="CK123" s="637"/>
      <c r="CL123" s="637"/>
      <c r="CM123" s="637"/>
      <c r="CN123" s="705"/>
      <c r="CO123" s="88"/>
      <c r="CP123" s="88"/>
      <c r="CQ123" s="88"/>
    </row>
    <row r="124" spans="22:97" s="67" customFormat="1" ht="26.25" hidden="1" customHeight="1" thickBot="1" x14ac:dyDescent="0.3">
      <c r="V124" s="655"/>
      <c r="AA124" s="656"/>
      <c r="AB124" s="656"/>
      <c r="AD124" s="656"/>
      <c r="AE124" s="657"/>
      <c r="AH124" s="658"/>
      <c r="AI124" s="658"/>
      <c r="AK124" s="656"/>
      <c r="AR124" s="656"/>
      <c r="AV124" s="656"/>
      <c r="AX124" s="656"/>
      <c r="BB124" s="656"/>
      <c r="BC124" s="656"/>
      <c r="BE124" s="656"/>
      <c r="BI124" s="2096" t="s">
        <v>232</v>
      </c>
      <c r="BJ124" s="940"/>
      <c r="BK124" s="2096" t="s">
        <v>267</v>
      </c>
      <c r="BL124" s="940"/>
      <c r="BM124" s="2096" t="s">
        <v>233</v>
      </c>
      <c r="BN124" s="2096" t="s">
        <v>233</v>
      </c>
      <c r="BO124" s="2096" t="s">
        <v>240</v>
      </c>
      <c r="BP124" s="2093" t="s">
        <v>172</v>
      </c>
      <c r="BQ124" s="2094"/>
      <c r="BR124" s="2094"/>
      <c r="BS124" s="2094"/>
      <c r="BT124" s="2094"/>
      <c r="BU124" s="2094"/>
      <c r="BV124" s="2094"/>
      <c r="BW124" s="2094"/>
      <c r="BX124" s="2094"/>
      <c r="BY124" s="2094"/>
      <c r="BZ124" s="2094"/>
      <c r="CA124" s="2095"/>
      <c r="CB124" s="2093" t="s">
        <v>173</v>
      </c>
      <c r="CC124" s="2094"/>
      <c r="CD124" s="2094"/>
      <c r="CE124" s="2094"/>
      <c r="CF124" s="2094"/>
      <c r="CG124" s="2094"/>
      <c r="CH124" s="2094"/>
      <c r="CI124" s="2094"/>
      <c r="CJ124" s="2094"/>
      <c r="CK124" s="2094"/>
      <c r="CL124" s="2094"/>
      <c r="CM124" s="2095"/>
      <c r="CN124" s="705"/>
      <c r="CO124" s="88"/>
      <c r="CP124" s="88"/>
      <c r="CQ124" s="88"/>
    </row>
    <row r="125" spans="22:97" s="67" customFormat="1" ht="58.5" hidden="1" customHeight="1" thickBot="1" x14ac:dyDescent="0.3">
      <c r="V125" s="655"/>
      <c r="AA125" s="656"/>
      <c r="AB125" s="656"/>
      <c r="AD125" s="656"/>
      <c r="AE125" s="657"/>
      <c r="AH125" s="658"/>
      <c r="AI125" s="658"/>
      <c r="AK125" s="656"/>
      <c r="AR125" s="656"/>
      <c r="AV125" s="656"/>
      <c r="AX125" s="656"/>
      <c r="BB125" s="656"/>
      <c r="BC125" s="656"/>
      <c r="BE125" s="656"/>
      <c r="BI125" s="2097"/>
      <c r="BJ125" s="941" t="s">
        <v>253</v>
      </c>
      <c r="BK125" s="2097"/>
      <c r="BL125" s="941" t="s">
        <v>251</v>
      </c>
      <c r="BM125" s="2097"/>
      <c r="BN125" s="2097"/>
      <c r="BO125" s="2097"/>
      <c r="BP125" s="900" t="s">
        <v>268</v>
      </c>
      <c r="BQ125" s="900" t="s">
        <v>269</v>
      </c>
      <c r="BR125" s="941" t="s">
        <v>251</v>
      </c>
      <c r="BS125" s="900" t="s">
        <v>233</v>
      </c>
      <c r="BT125" s="900" t="s">
        <v>233</v>
      </c>
      <c r="BU125" s="900" t="s">
        <v>240</v>
      </c>
      <c r="BV125" s="900" t="s">
        <v>270</v>
      </c>
      <c r="BW125" s="900" t="s">
        <v>271</v>
      </c>
      <c r="BX125" s="941" t="s">
        <v>251</v>
      </c>
      <c r="BY125" s="900" t="s">
        <v>233</v>
      </c>
      <c r="BZ125" s="900" t="s">
        <v>233</v>
      </c>
      <c r="CA125" s="900" t="s">
        <v>240</v>
      </c>
      <c r="CB125" s="900" t="s">
        <v>268</v>
      </c>
      <c r="CC125" s="900" t="s">
        <v>269</v>
      </c>
      <c r="CD125" s="941" t="s">
        <v>251</v>
      </c>
      <c r="CE125" s="900" t="s">
        <v>233</v>
      </c>
      <c r="CF125" s="900" t="s">
        <v>233</v>
      </c>
      <c r="CG125" s="900" t="s">
        <v>240</v>
      </c>
      <c r="CH125" s="900" t="s">
        <v>270</v>
      </c>
      <c r="CI125" s="900" t="s">
        <v>271</v>
      </c>
      <c r="CJ125" s="941" t="s">
        <v>251</v>
      </c>
      <c r="CK125" s="900" t="s">
        <v>233</v>
      </c>
      <c r="CL125" s="900" t="s">
        <v>233</v>
      </c>
      <c r="CM125" s="900" t="s">
        <v>240</v>
      </c>
      <c r="CN125" s="705"/>
      <c r="CO125" s="88">
        <v>0.6</v>
      </c>
      <c r="CP125" s="88">
        <f t="shared" ref="CP125:CP142" si="96">(CO125+CQ125)/2</f>
        <v>0.8</v>
      </c>
      <c r="CQ125" s="88">
        <v>1</v>
      </c>
    </row>
    <row r="126" spans="22:97" s="67" customFormat="1" ht="16.5" hidden="1" customHeight="1" thickBot="1" x14ac:dyDescent="0.3">
      <c r="V126" s="655"/>
      <c r="AA126" s="656"/>
      <c r="AB126" s="656"/>
      <c r="AD126" s="663"/>
      <c r="AE126" s="657"/>
      <c r="AH126" s="658"/>
      <c r="AI126" s="658"/>
      <c r="AK126" s="663"/>
      <c r="AR126" s="663"/>
      <c r="AV126" s="656"/>
      <c r="AX126" s="663"/>
      <c r="BB126" s="656"/>
      <c r="BC126" s="656"/>
      <c r="BD126" s="664"/>
      <c r="BE126" s="663"/>
      <c r="BI126" s="796" t="s">
        <v>562</v>
      </c>
      <c r="BJ126" s="797" t="s">
        <v>252</v>
      </c>
      <c r="BK126" s="797">
        <v>10.148999999999999</v>
      </c>
      <c r="BL126" s="794" t="s">
        <v>404</v>
      </c>
      <c r="BM126" s="798">
        <v>2.0499999999999997E-3</v>
      </c>
      <c r="BN126" s="798">
        <v>2.0499999999999997E-3</v>
      </c>
      <c r="BO126" s="795" t="s">
        <v>241</v>
      </c>
      <c r="BP126" s="797">
        <v>0.01</v>
      </c>
      <c r="BQ126" s="901">
        <f>BP126/1000</f>
        <v>1.0000000000000001E-5</v>
      </c>
      <c r="BR126" s="794" t="s">
        <v>405</v>
      </c>
      <c r="BS126" s="798">
        <v>0.01</v>
      </c>
      <c r="BT126" s="798">
        <v>0.1</v>
      </c>
      <c r="BU126" s="794" t="s">
        <v>242</v>
      </c>
      <c r="BV126" s="797">
        <v>6.0000000000000001E-3</v>
      </c>
      <c r="BW126" s="901">
        <f>BV126/1000</f>
        <v>6.0000000000000002E-6</v>
      </c>
      <c r="BX126" s="794" t="s">
        <v>406</v>
      </c>
      <c r="BY126" s="798">
        <v>2E-3</v>
      </c>
      <c r="BZ126" s="798">
        <v>0.02</v>
      </c>
      <c r="CA126" s="794" t="s">
        <v>242</v>
      </c>
      <c r="CB126" s="797">
        <v>3.6999999999999998E-2</v>
      </c>
      <c r="CC126" s="901">
        <f>CB126/1000</f>
        <v>3.6999999999999998E-5</v>
      </c>
      <c r="CD126" s="794" t="s">
        <v>405</v>
      </c>
      <c r="CE126" s="798">
        <v>1.6E-2</v>
      </c>
      <c r="CF126" s="798">
        <v>9.5000000000000001E-2</v>
      </c>
      <c r="CG126" s="794" t="s">
        <v>242</v>
      </c>
      <c r="CH126" s="797">
        <v>3.6999999999999998E-2</v>
      </c>
      <c r="CI126" s="901">
        <f>CH126/1000</f>
        <v>3.6999999999999998E-5</v>
      </c>
      <c r="CJ126" s="794" t="s">
        <v>406</v>
      </c>
      <c r="CK126" s="798">
        <v>1.2999999999999999E-2</v>
      </c>
      <c r="CL126" s="798">
        <v>0.12</v>
      </c>
      <c r="CM126" s="794" t="s">
        <v>242</v>
      </c>
      <c r="CN126" s="705"/>
      <c r="CO126" s="88">
        <v>0.15</v>
      </c>
      <c r="CP126" s="88">
        <f t="shared" si="96"/>
        <v>0.17499999999999999</v>
      </c>
      <c r="CQ126" s="88">
        <v>0.2</v>
      </c>
      <c r="CR126" s="67">
        <v>0.15</v>
      </c>
      <c r="CS126" s="67">
        <v>0.2</v>
      </c>
    </row>
    <row r="127" spans="22:97" s="67" customFormat="1" ht="16.5" hidden="1" customHeight="1" thickBot="1" x14ac:dyDescent="0.3">
      <c r="V127" s="655"/>
      <c r="AA127" s="656"/>
      <c r="AB127" s="656"/>
      <c r="AD127" s="663"/>
      <c r="AE127" s="657"/>
      <c r="AH127" s="658"/>
      <c r="AI127" s="658"/>
      <c r="AK127" s="663"/>
      <c r="AR127" s="663"/>
      <c r="AV127" s="656"/>
      <c r="AX127" s="663"/>
      <c r="BB127" s="656"/>
      <c r="BC127" s="656"/>
      <c r="BD127" s="664"/>
      <c r="BE127" s="663"/>
      <c r="BI127" s="796" t="s">
        <v>366</v>
      </c>
      <c r="BJ127" s="797" t="s">
        <v>252</v>
      </c>
      <c r="BK127" s="797">
        <v>8.8085000000000004</v>
      </c>
      <c r="BL127" s="794" t="s">
        <v>404</v>
      </c>
      <c r="BM127" s="798">
        <v>2.0300000000000001E-3</v>
      </c>
      <c r="BN127" s="798">
        <v>2.0300000000000001E-3</v>
      </c>
      <c r="BO127" s="795" t="s">
        <v>241</v>
      </c>
      <c r="BP127" s="797">
        <v>2.6599999999999999E-2</v>
      </c>
      <c r="BQ127" s="901">
        <f>BP127/1000</f>
        <v>2.6599999999999999E-5</v>
      </c>
      <c r="BR127" s="794" t="s">
        <v>405</v>
      </c>
      <c r="BS127" s="798">
        <v>0.01</v>
      </c>
      <c r="BT127" s="798">
        <v>0.1</v>
      </c>
      <c r="BU127" s="794" t="s">
        <v>242</v>
      </c>
      <c r="BV127" s="797">
        <v>5.3E-3</v>
      </c>
      <c r="BW127" s="901">
        <f>BV127/1000</f>
        <v>5.3000000000000001E-6</v>
      </c>
      <c r="BX127" s="794" t="s">
        <v>406</v>
      </c>
      <c r="BY127" s="798">
        <v>2E-3</v>
      </c>
      <c r="BZ127" s="798">
        <v>0.02</v>
      </c>
      <c r="CA127" s="794" t="s">
        <v>242</v>
      </c>
      <c r="CB127" s="797">
        <v>0.29260000000000003</v>
      </c>
      <c r="CC127" s="901">
        <f>CB127/1000</f>
        <v>2.9260000000000001E-4</v>
      </c>
      <c r="CD127" s="794" t="s">
        <v>405</v>
      </c>
      <c r="CE127" s="798">
        <v>9.6000000000000002E-2</v>
      </c>
      <c r="CF127" s="798">
        <v>1.1000000000000001</v>
      </c>
      <c r="CG127" s="794" t="s">
        <v>242</v>
      </c>
      <c r="CH127" s="797">
        <v>2.8400000000000002E-2</v>
      </c>
      <c r="CI127" s="901">
        <f>CH127/1000</f>
        <v>2.8400000000000003E-5</v>
      </c>
      <c r="CJ127" s="794" t="s">
        <v>406</v>
      </c>
      <c r="CK127" s="798">
        <v>9.5999999999999992E-3</v>
      </c>
      <c r="CL127" s="798">
        <v>0.11</v>
      </c>
      <c r="CM127" s="794" t="s">
        <v>242</v>
      </c>
      <c r="CN127" s="705"/>
      <c r="CO127" s="88">
        <v>0.15</v>
      </c>
      <c r="CP127" s="88">
        <f t="shared" si="96"/>
        <v>0.17499999999999999</v>
      </c>
      <c r="CQ127" s="88">
        <v>0.2</v>
      </c>
      <c r="CR127" s="67">
        <v>0.15</v>
      </c>
      <c r="CS127" s="67">
        <v>0.2</v>
      </c>
    </row>
    <row r="128" spans="22:97" s="67" customFormat="1" ht="16.5" hidden="1" customHeight="1" thickBot="1" x14ac:dyDescent="0.3">
      <c r="V128" s="655"/>
      <c r="AA128" s="656"/>
      <c r="AB128" s="656"/>
      <c r="AD128" s="656"/>
      <c r="AE128" s="657"/>
      <c r="AH128" s="658"/>
      <c r="AI128" s="658"/>
      <c r="AK128" s="656"/>
      <c r="AR128" s="656"/>
      <c r="AV128" s="656"/>
      <c r="AX128" s="656"/>
      <c r="BB128" s="656"/>
      <c r="BC128" s="656"/>
      <c r="BE128" s="656"/>
      <c r="BI128" s="793" t="s">
        <v>234</v>
      </c>
      <c r="BJ128" s="797" t="s">
        <v>252</v>
      </c>
      <c r="BK128" s="797">
        <v>9.6232000000000006</v>
      </c>
      <c r="BL128" s="794" t="s">
        <v>404</v>
      </c>
      <c r="BM128" s="798">
        <v>2.0399999999999997E-3</v>
      </c>
      <c r="BN128" s="798">
        <v>2.0399999999999997E-3</v>
      </c>
      <c r="BO128" s="795" t="s">
        <v>241</v>
      </c>
      <c r="BP128" s="901">
        <v>2.7199999999999998E-2</v>
      </c>
      <c r="BQ128" s="901">
        <f>BP128/1000</f>
        <v>2.7199999999999997E-5</v>
      </c>
      <c r="BR128" s="794" t="s">
        <v>405</v>
      </c>
      <c r="BS128" s="798">
        <v>0.01</v>
      </c>
      <c r="BT128" s="798">
        <v>0.1</v>
      </c>
      <c r="BU128" s="794" t="s">
        <v>242</v>
      </c>
      <c r="BV128" s="797">
        <v>5.4000000000000003E-3</v>
      </c>
      <c r="BW128" s="901">
        <f>BV128/1000</f>
        <v>5.4E-6</v>
      </c>
      <c r="BX128" s="794" t="s">
        <v>406</v>
      </c>
      <c r="BY128" s="798">
        <v>2E-3</v>
      </c>
      <c r="BZ128" s="798">
        <v>0.02</v>
      </c>
      <c r="CA128" s="794" t="s">
        <v>242</v>
      </c>
      <c r="CB128" s="901">
        <v>0</v>
      </c>
      <c r="CC128" s="901">
        <f>CB128/1000</f>
        <v>0</v>
      </c>
      <c r="CD128" s="794" t="s">
        <v>405</v>
      </c>
      <c r="CE128" s="798">
        <v>0</v>
      </c>
      <c r="CF128" s="798">
        <v>0</v>
      </c>
      <c r="CG128" s="794" t="s">
        <v>242</v>
      </c>
      <c r="CH128" s="797">
        <v>0</v>
      </c>
      <c r="CI128" s="901">
        <f>CH128/1000</f>
        <v>0</v>
      </c>
      <c r="CJ128" s="794" t="s">
        <v>406</v>
      </c>
      <c r="CK128" s="798">
        <v>0</v>
      </c>
      <c r="CL128" s="798">
        <v>0</v>
      </c>
      <c r="CM128" s="794" t="s">
        <v>242</v>
      </c>
      <c r="CN128" s="705"/>
      <c r="CO128" s="88">
        <v>0.15</v>
      </c>
      <c r="CP128" s="88">
        <f t="shared" si="96"/>
        <v>0.17499999999999999</v>
      </c>
      <c r="CQ128" s="88">
        <v>0.2</v>
      </c>
      <c r="CR128" s="67">
        <v>0.15</v>
      </c>
      <c r="CS128" s="67">
        <v>0.2</v>
      </c>
    </row>
    <row r="129" spans="22:97" s="67" customFormat="1" ht="16.5" hidden="1" customHeight="1" thickBot="1" x14ac:dyDescent="0.3">
      <c r="V129" s="655"/>
      <c r="AA129" s="656"/>
      <c r="AB129" s="656"/>
      <c r="AD129" s="663"/>
      <c r="AE129" s="657"/>
      <c r="AH129" s="658"/>
      <c r="AI129" s="658"/>
      <c r="AK129" s="663"/>
      <c r="AR129" s="663"/>
      <c r="AV129" s="656"/>
      <c r="AX129" s="663"/>
      <c r="BB129" s="656"/>
      <c r="BC129" s="656"/>
      <c r="BD129" s="664"/>
      <c r="BE129" s="663"/>
      <c r="BI129" s="796" t="s">
        <v>123</v>
      </c>
      <c r="BJ129" s="797" t="s">
        <v>252</v>
      </c>
      <c r="BK129" s="797">
        <v>11.624599999999999</v>
      </c>
      <c r="BL129" s="794" t="s">
        <v>404</v>
      </c>
      <c r="BM129" s="798">
        <v>2.0699999999999998E-3</v>
      </c>
      <c r="BN129" s="798">
        <v>2.0699999999999998E-3</v>
      </c>
      <c r="BO129" s="795" t="s">
        <v>241</v>
      </c>
      <c r="BP129" s="797">
        <v>3.0200000000000001E-2</v>
      </c>
      <c r="BQ129" s="901">
        <f t="shared" ref="BQ129:BQ138" si="97">BP129/1000</f>
        <v>3.0200000000000002E-5</v>
      </c>
      <c r="BR129" s="794" t="s">
        <v>405</v>
      </c>
      <c r="BS129" s="798">
        <v>0.01</v>
      </c>
      <c r="BT129" s="798">
        <v>0.1</v>
      </c>
      <c r="BU129" s="794" t="s">
        <v>242</v>
      </c>
      <c r="BV129" s="797">
        <v>6.0000000000000001E-3</v>
      </c>
      <c r="BW129" s="901">
        <f t="shared" ref="BW129:BW138" si="98">BV129/1000</f>
        <v>6.0000000000000002E-6</v>
      </c>
      <c r="BX129" s="794" t="s">
        <v>406</v>
      </c>
      <c r="BY129" s="798">
        <v>2E-3</v>
      </c>
      <c r="BZ129" s="798">
        <v>0.02</v>
      </c>
      <c r="CA129" s="794" t="s">
        <v>242</v>
      </c>
      <c r="CB129" s="797">
        <v>0</v>
      </c>
      <c r="CC129" s="901">
        <f t="shared" ref="CC129:CC138" si="99">CB129/1000</f>
        <v>0</v>
      </c>
      <c r="CD129" s="794" t="s">
        <v>405</v>
      </c>
      <c r="CE129" s="798">
        <v>0</v>
      </c>
      <c r="CF129" s="798">
        <v>0</v>
      </c>
      <c r="CG129" s="794" t="s">
        <v>242</v>
      </c>
      <c r="CH129" s="797">
        <v>0</v>
      </c>
      <c r="CI129" s="901">
        <f t="shared" ref="CI129:CI138" si="100">CH129/1000</f>
        <v>0</v>
      </c>
      <c r="CJ129" s="794" t="s">
        <v>406</v>
      </c>
      <c r="CK129" s="798">
        <v>0</v>
      </c>
      <c r="CL129" s="798">
        <v>0</v>
      </c>
      <c r="CM129" s="794" t="s">
        <v>242</v>
      </c>
      <c r="CN129" s="705"/>
      <c r="CO129" s="88">
        <v>0.15</v>
      </c>
      <c r="CP129" s="88">
        <f t="shared" si="96"/>
        <v>0.17499999999999999</v>
      </c>
      <c r="CQ129" s="88">
        <v>0.2</v>
      </c>
      <c r="CR129" s="67">
        <v>0.15</v>
      </c>
      <c r="CS129" s="67">
        <v>0.2</v>
      </c>
    </row>
    <row r="130" spans="22:97" s="67" customFormat="1" ht="16.5" hidden="1" customHeight="1" thickBot="1" x14ac:dyDescent="0.3">
      <c r="V130" s="655"/>
      <c r="AA130" s="656"/>
      <c r="AB130" s="656"/>
      <c r="AD130" s="663"/>
      <c r="AE130" s="657"/>
      <c r="AH130" s="658"/>
      <c r="AI130" s="658"/>
      <c r="AK130" s="663"/>
      <c r="AR130" s="663"/>
      <c r="AV130" s="656"/>
      <c r="AX130" s="663"/>
      <c r="BB130" s="656"/>
      <c r="BC130" s="656"/>
      <c r="BD130" s="664"/>
      <c r="BE130" s="663"/>
      <c r="BI130" s="796" t="s">
        <v>0</v>
      </c>
      <c r="BJ130" s="797" t="s">
        <v>252</v>
      </c>
      <c r="BK130" s="797">
        <v>11.2818</v>
      </c>
      <c r="BL130" s="794" t="s">
        <v>404</v>
      </c>
      <c r="BM130" s="798">
        <v>2.0599999999999998E-3</v>
      </c>
      <c r="BN130" s="798">
        <v>2.0599999999999998E-3</v>
      </c>
      <c r="BO130" s="795" t="s">
        <v>241</v>
      </c>
      <c r="BP130" s="797">
        <v>3.0300000000000001E-2</v>
      </c>
      <c r="BQ130" s="901">
        <f t="shared" si="97"/>
        <v>3.0300000000000001E-5</v>
      </c>
      <c r="BR130" s="794" t="s">
        <v>405</v>
      </c>
      <c r="BS130" s="798">
        <v>0.01</v>
      </c>
      <c r="BT130" s="798">
        <v>0.1</v>
      </c>
      <c r="BU130" s="794" t="s">
        <v>242</v>
      </c>
      <c r="BV130" s="797">
        <v>6.1000000000000004E-3</v>
      </c>
      <c r="BW130" s="901">
        <f t="shared" si="98"/>
        <v>6.1E-6</v>
      </c>
      <c r="BX130" s="794" t="s">
        <v>406</v>
      </c>
      <c r="BY130" s="798">
        <v>2E-3</v>
      </c>
      <c r="BZ130" s="798">
        <v>0.02</v>
      </c>
      <c r="CA130" s="794" t="s">
        <v>242</v>
      </c>
      <c r="CB130" s="797">
        <v>0</v>
      </c>
      <c r="CC130" s="901">
        <f t="shared" si="99"/>
        <v>0</v>
      </c>
      <c r="CD130" s="794" t="s">
        <v>405</v>
      </c>
      <c r="CE130" s="798">
        <v>0</v>
      </c>
      <c r="CF130" s="798">
        <v>0</v>
      </c>
      <c r="CG130" s="794" t="s">
        <v>242</v>
      </c>
      <c r="CH130" s="797">
        <v>0</v>
      </c>
      <c r="CI130" s="901">
        <f t="shared" si="100"/>
        <v>0</v>
      </c>
      <c r="CJ130" s="794" t="s">
        <v>406</v>
      </c>
      <c r="CK130" s="798">
        <v>0</v>
      </c>
      <c r="CL130" s="798">
        <v>0</v>
      </c>
      <c r="CM130" s="794" t="s">
        <v>242</v>
      </c>
      <c r="CN130" s="705"/>
      <c r="CO130" s="88">
        <v>0.15</v>
      </c>
      <c r="CP130" s="88">
        <f t="shared" si="96"/>
        <v>0.17499999999999999</v>
      </c>
      <c r="CQ130" s="88">
        <v>0.2</v>
      </c>
      <c r="CR130" s="67">
        <v>0.15</v>
      </c>
      <c r="CS130" s="67">
        <v>0.2</v>
      </c>
    </row>
    <row r="131" spans="22:97" s="67" customFormat="1" ht="16.5" hidden="1" customHeight="1" thickBot="1" x14ac:dyDescent="0.3">
      <c r="V131" s="655"/>
      <c r="AA131" s="656"/>
      <c r="AB131" s="656"/>
      <c r="AD131" s="663"/>
      <c r="AE131" s="657"/>
      <c r="AH131" s="658"/>
      <c r="AI131" s="658"/>
      <c r="AK131" s="663"/>
      <c r="AR131" s="663"/>
      <c r="AV131" s="656"/>
      <c r="AX131" s="663"/>
      <c r="BB131" s="656"/>
      <c r="BC131" s="656"/>
      <c r="BD131" s="664"/>
      <c r="BE131" s="663"/>
      <c r="BI131" s="796" t="s">
        <v>235</v>
      </c>
      <c r="BJ131" s="797" t="s">
        <v>252</v>
      </c>
      <c r="BK131" s="797">
        <v>6.3869999999999996</v>
      </c>
      <c r="BL131" s="794" t="s">
        <v>404</v>
      </c>
      <c r="BM131" s="798">
        <v>2.5600000000000002E-3</v>
      </c>
      <c r="BN131" s="798">
        <v>2.5600000000000002E-3</v>
      </c>
      <c r="BO131" s="795" t="s">
        <v>241</v>
      </c>
      <c r="BP131" s="797">
        <v>2.3699999999999999E-2</v>
      </c>
      <c r="BQ131" s="901">
        <f t="shared" si="97"/>
        <v>2.37E-5</v>
      </c>
      <c r="BR131" s="794" t="s">
        <v>405</v>
      </c>
      <c r="BS131" s="798">
        <v>0.01</v>
      </c>
      <c r="BT131" s="798">
        <v>0.1</v>
      </c>
      <c r="BU131" s="794" t="s">
        <v>242</v>
      </c>
      <c r="BV131" s="797">
        <v>4.7000000000000002E-3</v>
      </c>
      <c r="BW131" s="901">
        <f t="shared" si="98"/>
        <v>4.6999999999999999E-6</v>
      </c>
      <c r="BX131" s="794" t="s">
        <v>406</v>
      </c>
      <c r="BY131" s="798">
        <v>2E-3</v>
      </c>
      <c r="BZ131" s="798">
        <v>0.02</v>
      </c>
      <c r="CA131" s="794" t="s">
        <v>242</v>
      </c>
      <c r="CB131" s="797">
        <v>0</v>
      </c>
      <c r="CC131" s="901">
        <f t="shared" si="99"/>
        <v>0</v>
      </c>
      <c r="CD131" s="794" t="s">
        <v>405</v>
      </c>
      <c r="CE131" s="798">
        <v>0</v>
      </c>
      <c r="CF131" s="798">
        <v>0</v>
      </c>
      <c r="CG131" s="794" t="s">
        <v>242</v>
      </c>
      <c r="CH131" s="797">
        <v>0</v>
      </c>
      <c r="CI131" s="901">
        <f t="shared" si="100"/>
        <v>0</v>
      </c>
      <c r="CJ131" s="794" t="s">
        <v>406</v>
      </c>
      <c r="CK131" s="798">
        <v>0</v>
      </c>
      <c r="CL131" s="798">
        <v>0</v>
      </c>
      <c r="CM131" s="794" t="s">
        <v>242</v>
      </c>
      <c r="CN131" s="705"/>
      <c r="CO131" s="88">
        <v>0.15</v>
      </c>
      <c r="CP131" s="88">
        <f t="shared" si="96"/>
        <v>0.17499999999999999</v>
      </c>
      <c r="CQ131" s="88">
        <v>0.2</v>
      </c>
      <c r="CR131" s="67">
        <v>0.15</v>
      </c>
      <c r="CS131" s="67">
        <v>0.2</v>
      </c>
    </row>
    <row r="132" spans="22:97" s="67" customFormat="1" ht="16.5" hidden="1" customHeight="1" thickBot="1" x14ac:dyDescent="0.3">
      <c r="V132" s="655"/>
      <c r="AA132" s="656"/>
      <c r="AB132" s="656"/>
      <c r="AD132" s="663"/>
      <c r="AE132" s="657"/>
      <c r="AH132" s="658"/>
      <c r="AI132" s="658"/>
      <c r="AK132" s="663"/>
      <c r="AR132" s="663"/>
      <c r="AV132" s="656"/>
      <c r="AX132" s="663"/>
      <c r="BB132" s="656"/>
      <c r="BC132" s="656"/>
      <c r="BD132" s="664"/>
      <c r="BE132" s="663"/>
      <c r="BI132" s="796" t="s">
        <v>236</v>
      </c>
      <c r="BJ132" s="797" t="s">
        <v>252</v>
      </c>
      <c r="BK132" s="797">
        <v>9.8404000000000007</v>
      </c>
      <c r="BL132" s="794" t="s">
        <v>404</v>
      </c>
      <c r="BM132" s="798">
        <v>2.1299999999999999E-3</v>
      </c>
      <c r="BN132" s="798">
        <v>2.1299999999999999E-3</v>
      </c>
      <c r="BO132" s="795" t="s">
        <v>241</v>
      </c>
      <c r="BP132" s="797">
        <v>2.3300000000000001E-2</v>
      </c>
      <c r="BQ132" s="901">
        <f t="shared" si="97"/>
        <v>2.3300000000000001E-5</v>
      </c>
      <c r="BR132" s="794" t="s">
        <v>405</v>
      </c>
      <c r="BS132" s="798">
        <v>0.01</v>
      </c>
      <c r="BT132" s="798">
        <v>0.1</v>
      </c>
      <c r="BU132" s="794" t="s">
        <v>242</v>
      </c>
      <c r="BV132" s="797">
        <v>4.7000000000000002E-3</v>
      </c>
      <c r="BW132" s="901">
        <f t="shared" si="98"/>
        <v>4.6999999999999999E-6</v>
      </c>
      <c r="BX132" s="794" t="s">
        <v>406</v>
      </c>
      <c r="BY132" s="798">
        <v>2E-3</v>
      </c>
      <c r="BZ132" s="798">
        <v>0.02</v>
      </c>
      <c r="CA132" s="794" t="s">
        <v>242</v>
      </c>
      <c r="CB132" s="797">
        <v>0</v>
      </c>
      <c r="CC132" s="901">
        <f t="shared" si="99"/>
        <v>0</v>
      </c>
      <c r="CD132" s="794" t="s">
        <v>405</v>
      </c>
      <c r="CE132" s="798">
        <v>0</v>
      </c>
      <c r="CF132" s="798">
        <v>0</v>
      </c>
      <c r="CG132" s="794" t="s">
        <v>242</v>
      </c>
      <c r="CH132" s="797">
        <v>0</v>
      </c>
      <c r="CI132" s="901">
        <f t="shared" si="100"/>
        <v>0</v>
      </c>
      <c r="CJ132" s="794" t="s">
        <v>406</v>
      </c>
      <c r="CK132" s="798">
        <v>0</v>
      </c>
      <c r="CL132" s="798">
        <v>0</v>
      </c>
      <c r="CM132" s="794" t="s">
        <v>242</v>
      </c>
      <c r="CN132" s="705"/>
      <c r="CO132" s="88">
        <v>0.15</v>
      </c>
      <c r="CP132" s="88">
        <f t="shared" si="96"/>
        <v>0.17499999999999999</v>
      </c>
      <c r="CQ132" s="88">
        <v>0.2</v>
      </c>
      <c r="CR132" s="67">
        <v>0.15</v>
      </c>
      <c r="CS132" s="67">
        <v>0.2</v>
      </c>
    </row>
    <row r="133" spans="22:97" s="67" customFormat="1" ht="16.5" hidden="1" customHeight="1" thickBot="1" x14ac:dyDescent="0.3">
      <c r="V133" s="655"/>
      <c r="AA133" s="656"/>
      <c r="AB133" s="656"/>
      <c r="AD133" s="663"/>
      <c r="AE133" s="657"/>
      <c r="AH133" s="658"/>
      <c r="AI133" s="658"/>
      <c r="AK133" s="663"/>
      <c r="AR133" s="663"/>
      <c r="AV133" s="656"/>
      <c r="AX133" s="663"/>
      <c r="BB133" s="656"/>
      <c r="BC133" s="656"/>
      <c r="BD133" s="664"/>
      <c r="BE133" s="663"/>
      <c r="BI133" s="796" t="s">
        <v>237</v>
      </c>
      <c r="BJ133" s="797" t="s">
        <v>252</v>
      </c>
      <c r="BK133" s="799">
        <v>0</v>
      </c>
      <c r="BL133" s="794" t="s">
        <v>404</v>
      </c>
      <c r="BM133" s="798">
        <v>2.98E-3</v>
      </c>
      <c r="BN133" s="798">
        <v>2.98E-3</v>
      </c>
      <c r="BO133" s="795" t="s">
        <v>241</v>
      </c>
      <c r="BP133" s="797">
        <v>2.63E-2</v>
      </c>
      <c r="BQ133" s="901">
        <f t="shared" si="97"/>
        <v>2.6299999999999999E-5</v>
      </c>
      <c r="BR133" s="794" t="s">
        <v>405</v>
      </c>
      <c r="BS133" s="798">
        <v>0.01</v>
      </c>
      <c r="BT133" s="798">
        <v>0.1</v>
      </c>
      <c r="BU133" s="794" t="s">
        <v>242</v>
      </c>
      <c r="BV133" s="797">
        <v>5.3E-3</v>
      </c>
      <c r="BW133" s="901">
        <f t="shared" si="98"/>
        <v>5.3000000000000001E-6</v>
      </c>
      <c r="BX133" s="794" t="s">
        <v>406</v>
      </c>
      <c r="BY133" s="798">
        <v>2E-3</v>
      </c>
      <c r="BZ133" s="798">
        <v>0.02</v>
      </c>
      <c r="CA133" s="794" t="s">
        <v>242</v>
      </c>
      <c r="CB133" s="797">
        <v>3.4200000000000001E-2</v>
      </c>
      <c r="CC133" s="901">
        <f t="shared" si="99"/>
        <v>3.4200000000000005E-5</v>
      </c>
      <c r="CD133" s="794" t="s">
        <v>405</v>
      </c>
      <c r="CE133" s="798">
        <v>1.6E-2</v>
      </c>
      <c r="CF133" s="798">
        <v>9.5000000000000001E-2</v>
      </c>
      <c r="CG133" s="794" t="s">
        <v>242</v>
      </c>
      <c r="CH133" s="797">
        <v>3.4200000000000001E-2</v>
      </c>
      <c r="CI133" s="901">
        <f t="shared" si="100"/>
        <v>3.4200000000000005E-5</v>
      </c>
      <c r="CJ133" s="794" t="s">
        <v>406</v>
      </c>
      <c r="CK133" s="798">
        <v>1.2999999999999999E-2</v>
      </c>
      <c r="CL133" s="798">
        <v>0.12</v>
      </c>
      <c r="CM133" s="794" t="s">
        <v>242</v>
      </c>
      <c r="CN133" s="705"/>
      <c r="CO133" s="88">
        <v>0.15</v>
      </c>
      <c r="CP133" s="88">
        <f t="shared" si="96"/>
        <v>0.17499999999999999</v>
      </c>
      <c r="CQ133" s="88">
        <v>0.2</v>
      </c>
      <c r="CR133" s="67">
        <v>0.6</v>
      </c>
      <c r="CS133" s="67">
        <v>1</v>
      </c>
    </row>
    <row r="134" spans="22:97" s="67" customFormat="1" ht="16.5" hidden="1" customHeight="1" thickBot="1" x14ac:dyDescent="0.3">
      <c r="V134" s="655"/>
      <c r="AA134" s="656"/>
      <c r="AB134" s="656"/>
      <c r="AD134" s="663"/>
      <c r="AE134" s="657"/>
      <c r="AH134" s="658"/>
      <c r="AI134" s="658"/>
      <c r="AK134" s="663"/>
      <c r="AR134" s="663"/>
      <c r="AV134" s="656"/>
      <c r="AX134" s="663"/>
      <c r="BB134" s="656"/>
      <c r="BC134" s="656"/>
      <c r="BD134" s="664"/>
      <c r="BE134" s="663"/>
      <c r="BI134" s="796" t="s">
        <v>367</v>
      </c>
      <c r="BJ134" s="797" t="s">
        <v>252</v>
      </c>
      <c r="BK134" s="799">
        <v>0</v>
      </c>
      <c r="BL134" s="794" t="s">
        <v>404</v>
      </c>
      <c r="BM134" s="798">
        <v>3.4799999999999996E-3</v>
      </c>
      <c r="BN134" s="798">
        <v>3.4799999999999996E-3</v>
      </c>
      <c r="BO134" s="795" t="s">
        <v>241</v>
      </c>
      <c r="BP134" s="797">
        <v>1.46E-2</v>
      </c>
      <c r="BQ134" s="901">
        <f t="shared" si="97"/>
        <v>1.4600000000000001E-5</v>
      </c>
      <c r="BR134" s="794" t="s">
        <v>405</v>
      </c>
      <c r="BS134" s="798">
        <v>0.01</v>
      </c>
      <c r="BT134" s="798">
        <v>0.1</v>
      </c>
      <c r="BU134" s="794" t="s">
        <v>242</v>
      </c>
      <c r="BV134" s="797">
        <v>2.8999999999999998E-3</v>
      </c>
      <c r="BW134" s="901">
        <f t="shared" si="98"/>
        <v>2.8999999999999998E-6</v>
      </c>
      <c r="BX134" s="794" t="s">
        <v>406</v>
      </c>
      <c r="BY134" s="798">
        <v>2E-3</v>
      </c>
      <c r="BZ134" s="798">
        <v>0.02</v>
      </c>
      <c r="CA134" s="794" t="s">
        <v>242</v>
      </c>
      <c r="CB134" s="797">
        <v>8.77E-2</v>
      </c>
      <c r="CC134" s="901">
        <f t="shared" si="99"/>
        <v>8.7700000000000004E-5</v>
      </c>
      <c r="CD134" s="794" t="s">
        <v>405</v>
      </c>
      <c r="CE134" s="798">
        <v>0.13</v>
      </c>
      <c r="CF134" s="798">
        <v>0.84</v>
      </c>
      <c r="CG134" s="794" t="s">
        <v>242</v>
      </c>
      <c r="CH134" s="797">
        <v>0.19989999999999999</v>
      </c>
      <c r="CI134" s="901">
        <f t="shared" si="100"/>
        <v>1.9990000000000001E-4</v>
      </c>
      <c r="CJ134" s="794" t="s">
        <v>406</v>
      </c>
      <c r="CK134" s="798">
        <v>0.13</v>
      </c>
      <c r="CL134" s="798">
        <v>1.23</v>
      </c>
      <c r="CM134" s="794" t="s">
        <v>242</v>
      </c>
      <c r="CN134" s="705"/>
      <c r="CO134" s="88">
        <v>0.15</v>
      </c>
      <c r="CP134" s="88">
        <f t="shared" si="96"/>
        <v>0.17499999999999999</v>
      </c>
      <c r="CQ134" s="88">
        <v>0.2</v>
      </c>
      <c r="CR134" s="67">
        <v>0.6</v>
      </c>
      <c r="CS134" s="67">
        <v>1</v>
      </c>
    </row>
    <row r="135" spans="22:97" s="67" customFormat="1" ht="16.5" hidden="1" customHeight="1" thickBot="1" x14ac:dyDescent="0.3">
      <c r="V135" s="655"/>
      <c r="AA135" s="656"/>
      <c r="AB135" s="656"/>
      <c r="AD135" s="663"/>
      <c r="AE135" s="657"/>
      <c r="AH135" s="658"/>
      <c r="AI135" s="658"/>
      <c r="AK135" s="663"/>
      <c r="AR135" s="663"/>
      <c r="AV135" s="656"/>
      <c r="AX135" s="663"/>
      <c r="BB135" s="656"/>
      <c r="BC135" s="656"/>
      <c r="BD135" s="664"/>
      <c r="BE135" s="663"/>
      <c r="BI135" s="796" t="s">
        <v>238</v>
      </c>
      <c r="BJ135" s="797" t="s">
        <v>252</v>
      </c>
      <c r="BK135" s="797">
        <v>10.178100000000001</v>
      </c>
      <c r="BL135" s="794" t="s">
        <v>404</v>
      </c>
      <c r="BM135" s="798">
        <v>2.0599999999999998E-3</v>
      </c>
      <c r="BN135" s="798">
        <v>2.0599999999999998E-3</v>
      </c>
      <c r="BO135" s="795" t="s">
        <v>241</v>
      </c>
      <c r="BP135" s="797">
        <v>2.7199999999999998E-2</v>
      </c>
      <c r="BQ135" s="901">
        <f t="shared" si="97"/>
        <v>2.7199999999999997E-5</v>
      </c>
      <c r="BR135" s="794" t="s">
        <v>405</v>
      </c>
      <c r="BS135" s="798">
        <v>0.01</v>
      </c>
      <c r="BT135" s="798">
        <v>0.1</v>
      </c>
      <c r="BU135" s="794" t="s">
        <v>242</v>
      </c>
      <c r="BV135" s="797">
        <v>5.4000000000000003E-3</v>
      </c>
      <c r="BW135" s="901">
        <f t="shared" si="98"/>
        <v>5.4E-6</v>
      </c>
      <c r="BX135" s="794" t="s">
        <v>406</v>
      </c>
      <c r="BY135" s="798">
        <v>2E-3</v>
      </c>
      <c r="BZ135" s="798">
        <v>0.02</v>
      </c>
      <c r="CA135" s="794" t="s">
        <v>242</v>
      </c>
      <c r="CB135" s="797">
        <v>0</v>
      </c>
      <c r="CC135" s="901">
        <f t="shared" si="99"/>
        <v>0</v>
      </c>
      <c r="CD135" s="794" t="s">
        <v>405</v>
      </c>
      <c r="CE135" s="798">
        <v>0</v>
      </c>
      <c r="CF135" s="798">
        <v>0</v>
      </c>
      <c r="CG135" s="794" t="s">
        <v>242</v>
      </c>
      <c r="CH135" s="797">
        <v>0</v>
      </c>
      <c r="CI135" s="901">
        <f t="shared" si="100"/>
        <v>0</v>
      </c>
      <c r="CJ135" s="794" t="s">
        <v>406</v>
      </c>
      <c r="CK135" s="798">
        <v>0</v>
      </c>
      <c r="CL135" s="798">
        <v>0</v>
      </c>
      <c r="CM135" s="794" t="s">
        <v>242</v>
      </c>
      <c r="CN135" s="705"/>
      <c r="CO135" s="88">
        <v>0.15</v>
      </c>
      <c r="CP135" s="88">
        <f t="shared" si="96"/>
        <v>0.17499999999999999</v>
      </c>
      <c r="CQ135" s="88">
        <v>0.2</v>
      </c>
      <c r="CR135" s="67">
        <v>0.15</v>
      </c>
      <c r="CS135" s="67">
        <v>0.2</v>
      </c>
    </row>
    <row r="136" spans="22:97" s="67" customFormat="1" ht="16.5" hidden="1" customHeight="1" thickBot="1" x14ac:dyDescent="0.3">
      <c r="V136" s="655"/>
      <c r="AA136" s="656"/>
      <c r="AB136" s="656"/>
      <c r="AD136" s="663"/>
      <c r="AE136" s="657"/>
      <c r="AH136" s="658"/>
      <c r="AI136" s="658"/>
      <c r="AK136" s="663"/>
      <c r="AR136" s="663"/>
      <c r="AV136" s="656"/>
      <c r="AX136" s="663"/>
      <c r="BB136" s="656"/>
      <c r="BC136" s="656"/>
      <c r="BD136" s="664"/>
      <c r="BE136" s="663"/>
      <c r="BI136" s="796" t="s">
        <v>273</v>
      </c>
      <c r="BJ136" s="797" t="s">
        <v>252</v>
      </c>
      <c r="BK136" s="797">
        <v>8.8632000000000009</v>
      </c>
      <c r="BL136" s="794" t="s">
        <v>404</v>
      </c>
      <c r="BM136" s="798">
        <v>2.32E-3</v>
      </c>
      <c r="BN136" s="798">
        <v>2.32E-3</v>
      </c>
      <c r="BO136" s="795" t="s">
        <v>241</v>
      </c>
      <c r="BP136" s="797">
        <v>9.4999999999999998E-3</v>
      </c>
      <c r="BQ136" s="901">
        <f t="shared" si="97"/>
        <v>9.5000000000000005E-6</v>
      </c>
      <c r="BR136" s="794" t="s">
        <v>405</v>
      </c>
      <c r="BS136" s="798">
        <v>0.01</v>
      </c>
      <c r="BT136" s="798">
        <v>0.1</v>
      </c>
      <c r="BU136" s="794" t="s">
        <v>242</v>
      </c>
      <c r="BV136" s="797">
        <v>5.7000000000000002E-3</v>
      </c>
      <c r="BW136" s="901">
        <f t="shared" si="98"/>
        <v>5.7000000000000005E-6</v>
      </c>
      <c r="BX136" s="794" t="s">
        <v>406</v>
      </c>
      <c r="BY136" s="798">
        <v>2E-3</v>
      </c>
      <c r="BZ136" s="798">
        <v>0.02</v>
      </c>
      <c r="CA136" s="794" t="s">
        <v>242</v>
      </c>
      <c r="CB136" s="797">
        <v>3.6999999999999998E-2</v>
      </c>
      <c r="CC136" s="901">
        <f t="shared" si="99"/>
        <v>3.6999999999999998E-5</v>
      </c>
      <c r="CD136" s="794" t="s">
        <v>405</v>
      </c>
      <c r="CE136" s="798">
        <v>1.6E-2</v>
      </c>
      <c r="CF136" s="798">
        <v>9.5000000000000001E-2</v>
      </c>
      <c r="CG136" s="794" t="s">
        <v>242</v>
      </c>
      <c r="CH136" s="797">
        <v>3.6999999999999998E-2</v>
      </c>
      <c r="CI136" s="901">
        <f t="shared" si="100"/>
        <v>3.6999999999999998E-5</v>
      </c>
      <c r="CJ136" s="794" t="s">
        <v>406</v>
      </c>
      <c r="CK136" s="798">
        <v>1.2999999999999999E-2</v>
      </c>
      <c r="CL136" s="798">
        <v>0.12</v>
      </c>
      <c r="CM136" s="794" t="s">
        <v>242</v>
      </c>
      <c r="CN136" s="705"/>
      <c r="CO136" s="88">
        <v>0.15</v>
      </c>
      <c r="CP136" s="88">
        <f t="shared" si="96"/>
        <v>0.17499999999999999</v>
      </c>
      <c r="CQ136" s="88">
        <v>0.2</v>
      </c>
      <c r="CR136" s="67">
        <v>0.15</v>
      </c>
      <c r="CS136" s="67">
        <v>0.2</v>
      </c>
    </row>
    <row r="137" spans="22:97" s="67" customFormat="1" ht="16.5" hidden="1" customHeight="1" thickBot="1" x14ac:dyDescent="0.3">
      <c r="V137" s="655"/>
      <c r="AA137" s="656"/>
      <c r="AB137" s="656"/>
      <c r="AD137" s="663"/>
      <c r="AE137" s="657"/>
      <c r="AH137" s="658"/>
      <c r="AI137" s="658"/>
      <c r="AK137" s="663"/>
      <c r="AR137" s="663"/>
      <c r="AV137" s="656"/>
      <c r="AX137" s="663"/>
      <c r="BB137" s="656"/>
      <c r="BC137" s="656"/>
      <c r="BD137" s="664"/>
      <c r="BE137" s="663"/>
      <c r="BI137" s="796" t="s">
        <v>272</v>
      </c>
      <c r="BJ137" s="797" t="s">
        <v>252</v>
      </c>
      <c r="BK137" s="797">
        <v>10.2765</v>
      </c>
      <c r="BL137" s="794" t="s">
        <v>404</v>
      </c>
      <c r="BM137" s="798">
        <v>2.0499999999999997E-3</v>
      </c>
      <c r="BN137" s="798">
        <v>2.0499999999999997E-3</v>
      </c>
      <c r="BO137" s="795" t="s">
        <v>241</v>
      </c>
      <c r="BP137" s="797">
        <v>9.5999999999999992E-3</v>
      </c>
      <c r="BQ137" s="901">
        <f>BP137/1000</f>
        <v>9.5999999999999996E-6</v>
      </c>
      <c r="BR137" s="794" t="s">
        <v>405</v>
      </c>
      <c r="BS137" s="798">
        <v>0.01</v>
      </c>
      <c r="BT137" s="798">
        <v>0.1</v>
      </c>
      <c r="BU137" s="794" t="s">
        <v>242</v>
      </c>
      <c r="BV137" s="797">
        <v>5.7999999999999996E-3</v>
      </c>
      <c r="BW137" s="901">
        <f>BV137/1000</f>
        <v>5.7999999999999995E-6</v>
      </c>
      <c r="BX137" s="794" t="s">
        <v>406</v>
      </c>
      <c r="BY137" s="798">
        <v>2E-3</v>
      </c>
      <c r="BZ137" s="798">
        <v>0.02</v>
      </c>
      <c r="CA137" s="794" t="s">
        <v>242</v>
      </c>
      <c r="CB137" s="797">
        <v>3.7400000000000003E-2</v>
      </c>
      <c r="CC137" s="901">
        <f>CB137/1000</f>
        <v>3.7400000000000001E-5</v>
      </c>
      <c r="CD137" s="794" t="s">
        <v>405</v>
      </c>
      <c r="CE137" s="798">
        <v>1.6E-2</v>
      </c>
      <c r="CF137" s="798">
        <v>9.5000000000000001E-2</v>
      </c>
      <c r="CG137" s="794" t="s">
        <v>242</v>
      </c>
      <c r="CH137" s="797">
        <v>3.7400000000000003E-2</v>
      </c>
      <c r="CI137" s="901">
        <f>CH137/1000</f>
        <v>3.7400000000000001E-5</v>
      </c>
      <c r="CJ137" s="794" t="s">
        <v>406</v>
      </c>
      <c r="CK137" s="798">
        <v>1.2999999999999999E-2</v>
      </c>
      <c r="CL137" s="798">
        <v>0.12</v>
      </c>
      <c r="CM137" s="794" t="s">
        <v>242</v>
      </c>
      <c r="CN137" s="705"/>
      <c r="CO137" s="88">
        <v>0.15</v>
      </c>
      <c r="CP137" s="88">
        <f t="shared" si="96"/>
        <v>0.17499999999999999</v>
      </c>
      <c r="CQ137" s="88">
        <v>0.2</v>
      </c>
      <c r="CR137" s="67">
        <v>0.15</v>
      </c>
      <c r="CS137" s="67">
        <v>0.2</v>
      </c>
    </row>
    <row r="138" spans="22:97" s="67" customFormat="1" ht="16.5" hidden="1" customHeight="1" thickBot="1" x14ac:dyDescent="0.3">
      <c r="V138" s="655"/>
      <c r="AA138" s="656"/>
      <c r="AB138" s="656"/>
      <c r="AD138" s="663"/>
      <c r="AE138" s="657"/>
      <c r="AH138" s="658"/>
      <c r="AI138" s="658"/>
      <c r="AK138" s="663"/>
      <c r="AR138" s="663"/>
      <c r="AV138" s="656"/>
      <c r="AX138" s="663"/>
      <c r="BB138" s="656"/>
      <c r="BC138" s="656"/>
      <c r="BD138" s="664"/>
      <c r="BE138" s="663"/>
      <c r="BI138" s="796" t="s">
        <v>239</v>
      </c>
      <c r="BJ138" s="797" t="s">
        <v>252</v>
      </c>
      <c r="BK138" s="797">
        <v>7.6181000000000001</v>
      </c>
      <c r="BL138" s="794" t="s">
        <v>404</v>
      </c>
      <c r="BM138" s="798">
        <v>2.3400000000000001E-3</v>
      </c>
      <c r="BN138" s="798">
        <v>2.3400000000000001E-3</v>
      </c>
      <c r="BO138" s="795" t="s">
        <v>241</v>
      </c>
      <c r="BP138" s="797">
        <v>2.3900000000000001E-2</v>
      </c>
      <c r="BQ138" s="901">
        <f t="shared" si="97"/>
        <v>2.3900000000000002E-5</v>
      </c>
      <c r="BR138" s="794" t="s">
        <v>405</v>
      </c>
      <c r="BS138" s="798">
        <v>0.01</v>
      </c>
      <c r="BT138" s="798">
        <v>0.1</v>
      </c>
      <c r="BU138" s="794" t="s">
        <v>242</v>
      </c>
      <c r="BV138" s="797">
        <v>4.7999999999999996E-3</v>
      </c>
      <c r="BW138" s="901">
        <f t="shared" si="98"/>
        <v>4.7999999999999998E-6</v>
      </c>
      <c r="BX138" s="794" t="s">
        <v>406</v>
      </c>
      <c r="BY138" s="798">
        <v>2E-3</v>
      </c>
      <c r="BZ138" s="798">
        <v>0.02</v>
      </c>
      <c r="CA138" s="794" t="s">
        <v>242</v>
      </c>
      <c r="CB138" s="797">
        <v>0.26269999999999999</v>
      </c>
      <c r="CC138" s="901">
        <f t="shared" si="99"/>
        <v>2.6269999999999999E-4</v>
      </c>
      <c r="CD138" s="794" t="s">
        <v>405</v>
      </c>
      <c r="CE138" s="798">
        <v>9.6000000000000002E-2</v>
      </c>
      <c r="CF138" s="798">
        <v>1.1000000000000001</v>
      </c>
      <c r="CG138" s="794" t="s">
        <v>242</v>
      </c>
      <c r="CH138" s="797">
        <v>2.5499999999999998E-2</v>
      </c>
      <c r="CI138" s="901">
        <f t="shared" si="100"/>
        <v>2.55E-5</v>
      </c>
      <c r="CJ138" s="794" t="s">
        <v>406</v>
      </c>
      <c r="CK138" s="798">
        <v>9.5999999999999992E-3</v>
      </c>
      <c r="CL138" s="798">
        <v>0.11</v>
      </c>
      <c r="CM138" s="794" t="s">
        <v>242</v>
      </c>
      <c r="CN138" s="705"/>
      <c r="CO138" s="88">
        <v>0.15</v>
      </c>
      <c r="CP138" s="88">
        <f t="shared" si="96"/>
        <v>0.17499999999999999</v>
      </c>
      <c r="CQ138" s="88">
        <v>0.2</v>
      </c>
      <c r="CR138" s="67">
        <v>0.15</v>
      </c>
      <c r="CS138" s="67">
        <v>0.2</v>
      </c>
    </row>
    <row r="139" spans="22:97" s="67" customFormat="1" hidden="1" x14ac:dyDescent="0.25">
      <c r="V139" s="655"/>
      <c r="AA139" s="656"/>
      <c r="AB139" s="656"/>
      <c r="AD139" s="656"/>
      <c r="AE139" s="657"/>
      <c r="AH139" s="658"/>
      <c r="AI139" s="658"/>
      <c r="AK139" s="656"/>
      <c r="AR139" s="656"/>
      <c r="AV139" s="656"/>
      <c r="AX139" s="656"/>
      <c r="BB139" s="656"/>
      <c r="BC139" s="656"/>
      <c r="BE139" s="656"/>
      <c r="BI139" s="635"/>
      <c r="BJ139" s="636"/>
      <c r="BK139" s="636"/>
      <c r="BL139" s="636"/>
      <c r="BM139" s="102"/>
      <c r="BN139" s="102"/>
      <c r="BO139" s="102"/>
      <c r="BP139" s="902"/>
      <c r="BQ139" s="902"/>
      <c r="BR139" s="902"/>
      <c r="BS139" s="902"/>
      <c r="BT139" s="902"/>
      <c r="BU139" s="902"/>
      <c r="BV139" s="636"/>
      <c r="BW139" s="902"/>
      <c r="BX139" s="902"/>
      <c r="BY139" s="636"/>
      <c r="BZ139" s="636"/>
      <c r="CA139" s="636"/>
      <c r="CB139" s="637"/>
      <c r="CC139" s="902"/>
      <c r="CD139" s="902"/>
      <c r="CE139" s="637"/>
      <c r="CF139" s="637"/>
      <c r="CG139" s="637"/>
      <c r="CH139" s="637"/>
      <c r="CI139" s="902"/>
      <c r="CJ139" s="902"/>
      <c r="CK139" s="637"/>
      <c r="CL139" s="637"/>
      <c r="CM139" s="637"/>
      <c r="CN139" s="705"/>
      <c r="CO139" s="88">
        <v>0.15</v>
      </c>
      <c r="CP139" s="88">
        <f t="shared" si="96"/>
        <v>0.17499999999999999</v>
      </c>
      <c r="CQ139" s="88">
        <v>0.2</v>
      </c>
    </row>
    <row r="140" spans="22:97" s="67" customFormat="1" ht="15.75" hidden="1" thickBot="1" x14ac:dyDescent="0.3">
      <c r="V140" s="655"/>
      <c r="AA140" s="656"/>
      <c r="AB140" s="656"/>
      <c r="AD140" s="656"/>
      <c r="AE140" s="657"/>
      <c r="AH140" s="658"/>
      <c r="AI140" s="658"/>
      <c r="AK140" s="656"/>
      <c r="AR140" s="656"/>
      <c r="AV140" s="656"/>
      <c r="AX140" s="656"/>
      <c r="BB140" s="656"/>
      <c r="BC140" s="656"/>
      <c r="BE140" s="656"/>
      <c r="BI140" s="635"/>
      <c r="BJ140" s="636"/>
      <c r="BK140" s="636"/>
      <c r="BL140" s="636"/>
      <c r="BM140" s="102"/>
      <c r="BN140" s="102"/>
      <c r="BO140" s="102"/>
      <c r="BP140" s="902"/>
      <c r="BQ140" s="902"/>
      <c r="BR140" s="902"/>
      <c r="BS140" s="902"/>
      <c r="BT140" s="902"/>
      <c r="BU140" s="902"/>
      <c r="BV140" s="636"/>
      <c r="BW140" s="902"/>
      <c r="BX140" s="902"/>
      <c r="BY140" s="636"/>
      <c r="BZ140" s="636"/>
      <c r="CA140" s="636"/>
      <c r="CB140" s="637"/>
      <c r="CC140" s="902"/>
      <c r="CD140" s="902"/>
      <c r="CE140" s="637"/>
      <c r="CF140" s="637"/>
      <c r="CG140" s="637"/>
      <c r="CH140" s="637"/>
      <c r="CI140" s="902"/>
      <c r="CJ140" s="902"/>
      <c r="CK140" s="637"/>
      <c r="CL140" s="637"/>
      <c r="CM140" s="637"/>
      <c r="CN140" s="705"/>
      <c r="CO140" s="88">
        <v>0.15</v>
      </c>
      <c r="CP140" s="88">
        <f t="shared" si="96"/>
        <v>0.17499999999999999</v>
      </c>
      <c r="CQ140" s="88">
        <v>0.2</v>
      </c>
    </row>
    <row r="141" spans="22:97" s="67" customFormat="1" ht="26.25" hidden="1" customHeight="1" thickBot="1" x14ac:dyDescent="0.3">
      <c r="V141" s="655"/>
      <c r="AA141" s="656"/>
      <c r="AB141" s="656"/>
      <c r="AD141" s="656"/>
      <c r="AE141" s="657"/>
      <c r="AH141" s="658"/>
      <c r="AI141" s="658"/>
      <c r="AK141" s="656"/>
      <c r="AR141" s="656"/>
      <c r="AV141" s="656"/>
      <c r="AX141" s="656"/>
      <c r="BB141" s="656"/>
      <c r="BC141" s="656"/>
      <c r="BE141" s="656"/>
      <c r="BI141" s="2096" t="s">
        <v>232</v>
      </c>
      <c r="BJ141" s="940"/>
      <c r="BK141" s="2096" t="s">
        <v>267</v>
      </c>
      <c r="BL141" s="940"/>
      <c r="BM141" s="2096" t="s">
        <v>233</v>
      </c>
      <c r="BN141" s="2096" t="s">
        <v>233</v>
      </c>
      <c r="BO141" s="2096" t="s">
        <v>240</v>
      </c>
      <c r="BP141" s="2093" t="s">
        <v>172</v>
      </c>
      <c r="BQ141" s="2094"/>
      <c r="BR141" s="2094"/>
      <c r="BS141" s="2094"/>
      <c r="BT141" s="2094"/>
      <c r="BU141" s="2094"/>
      <c r="BV141" s="2094"/>
      <c r="BW141" s="2094"/>
      <c r="BX141" s="2094"/>
      <c r="BY141" s="2094"/>
      <c r="BZ141" s="2094"/>
      <c r="CA141" s="2095"/>
      <c r="CB141" s="2093" t="s">
        <v>173</v>
      </c>
      <c r="CC141" s="2094"/>
      <c r="CD141" s="2094"/>
      <c r="CE141" s="2094"/>
      <c r="CF141" s="2094"/>
      <c r="CG141" s="2094"/>
      <c r="CH141" s="2094"/>
      <c r="CI141" s="2094"/>
      <c r="CJ141" s="2094"/>
      <c r="CK141" s="2094"/>
      <c r="CL141" s="2094"/>
      <c r="CM141" s="2095"/>
      <c r="CN141" s="705"/>
      <c r="CO141" s="88">
        <v>0.15</v>
      </c>
      <c r="CP141" s="88">
        <f t="shared" si="96"/>
        <v>0.17499999999999999</v>
      </c>
      <c r="CQ141" s="88">
        <v>0.2</v>
      </c>
    </row>
    <row r="142" spans="22:97" s="67" customFormat="1" ht="59.25" hidden="1" customHeight="1" thickBot="1" x14ac:dyDescent="0.3">
      <c r="V142" s="655"/>
      <c r="AA142" s="656"/>
      <c r="AB142" s="656"/>
      <c r="AD142" s="656"/>
      <c r="AE142" s="657"/>
      <c r="AH142" s="658"/>
      <c r="AI142" s="658"/>
      <c r="AK142" s="656"/>
      <c r="AR142" s="656"/>
      <c r="AV142" s="656"/>
      <c r="AX142" s="656"/>
      <c r="BB142" s="656"/>
      <c r="BC142" s="656"/>
      <c r="BE142" s="656"/>
      <c r="BI142" s="2097"/>
      <c r="BJ142" s="941" t="s">
        <v>253</v>
      </c>
      <c r="BK142" s="2097"/>
      <c r="BL142" s="941" t="s">
        <v>251</v>
      </c>
      <c r="BM142" s="2097"/>
      <c r="BN142" s="2097"/>
      <c r="BO142" s="2097"/>
      <c r="BP142" s="900" t="s">
        <v>268</v>
      </c>
      <c r="BQ142" s="900" t="s">
        <v>269</v>
      </c>
      <c r="BR142" s="941" t="s">
        <v>251</v>
      </c>
      <c r="BS142" s="900" t="s">
        <v>233</v>
      </c>
      <c r="BT142" s="900" t="s">
        <v>233</v>
      </c>
      <c r="BU142" s="900" t="s">
        <v>240</v>
      </c>
      <c r="BV142" s="900" t="s">
        <v>270</v>
      </c>
      <c r="BW142" s="900" t="s">
        <v>271</v>
      </c>
      <c r="BX142" s="941" t="s">
        <v>251</v>
      </c>
      <c r="BY142" s="900" t="s">
        <v>233</v>
      </c>
      <c r="BZ142" s="900" t="s">
        <v>233</v>
      </c>
      <c r="CA142" s="900" t="s">
        <v>240</v>
      </c>
      <c r="CB142" s="900" t="s">
        <v>268</v>
      </c>
      <c r="CC142" s="900" t="s">
        <v>269</v>
      </c>
      <c r="CD142" s="941" t="s">
        <v>251</v>
      </c>
      <c r="CE142" s="900" t="s">
        <v>233</v>
      </c>
      <c r="CF142" s="900" t="s">
        <v>233</v>
      </c>
      <c r="CG142" s="900" t="s">
        <v>240</v>
      </c>
      <c r="CH142" s="900" t="s">
        <v>270</v>
      </c>
      <c r="CI142" s="900" t="s">
        <v>271</v>
      </c>
      <c r="CJ142" s="941" t="s">
        <v>251</v>
      </c>
      <c r="CK142" s="900" t="s">
        <v>233</v>
      </c>
      <c r="CL142" s="900" t="s">
        <v>233</v>
      </c>
      <c r="CM142" s="900" t="s">
        <v>240</v>
      </c>
      <c r="CN142" s="705"/>
      <c r="CO142" s="88">
        <v>0.15</v>
      </c>
      <c r="CP142" s="88">
        <f t="shared" si="96"/>
        <v>0.17499999999999999</v>
      </c>
      <c r="CQ142" s="88">
        <v>0.2</v>
      </c>
    </row>
    <row r="143" spans="22:97" s="67" customFormat="1" ht="17.25" hidden="1" thickBot="1" x14ac:dyDescent="0.3">
      <c r="V143" s="655"/>
      <c r="AA143" s="656"/>
      <c r="AB143" s="656"/>
      <c r="AD143" s="656"/>
      <c r="AE143" s="657"/>
      <c r="AH143" s="658"/>
      <c r="AI143" s="658"/>
      <c r="AK143" s="656"/>
      <c r="AR143" s="656"/>
      <c r="AV143" s="656"/>
      <c r="AX143" s="656"/>
      <c r="BB143" s="656"/>
      <c r="BC143" s="656"/>
      <c r="BE143" s="656"/>
      <c r="BF143" s="664"/>
      <c r="BI143" s="793" t="s">
        <v>274</v>
      </c>
      <c r="BJ143" s="794" t="s">
        <v>407</v>
      </c>
      <c r="BK143" s="800">
        <v>0</v>
      </c>
      <c r="BL143" s="794" t="s">
        <v>408</v>
      </c>
      <c r="BM143" s="798">
        <v>8.8870000000000005E-2</v>
      </c>
      <c r="BN143" s="798">
        <v>8.8870000000000005E-2</v>
      </c>
      <c r="BO143" s="795" t="s">
        <v>241</v>
      </c>
      <c r="BP143" s="903">
        <v>2.1999999999999999E-2</v>
      </c>
      <c r="BQ143" s="903">
        <f>BP143/1000</f>
        <v>2.1999999999999999E-5</v>
      </c>
      <c r="BR143" s="794" t="s">
        <v>409</v>
      </c>
      <c r="BS143" s="798">
        <v>3.0000000000000001E-3</v>
      </c>
      <c r="BT143" s="798">
        <v>0.03</v>
      </c>
      <c r="BU143" s="794" t="s">
        <v>242</v>
      </c>
      <c r="BV143" s="903">
        <v>2.2000000000000001E-3</v>
      </c>
      <c r="BW143" s="903">
        <f>BV143/1000</f>
        <v>2.2000000000000001E-6</v>
      </c>
      <c r="BX143" s="794" t="s">
        <v>514</v>
      </c>
      <c r="BY143" s="798">
        <v>2.9999999999999997E-4</v>
      </c>
      <c r="BZ143" s="798">
        <v>0.03</v>
      </c>
      <c r="CA143" s="794" t="s">
        <v>242</v>
      </c>
      <c r="CB143" s="797">
        <v>0</v>
      </c>
      <c r="CC143" s="903">
        <f>CB143/1000</f>
        <v>0</v>
      </c>
      <c r="CD143" s="794" t="s">
        <v>409</v>
      </c>
      <c r="CE143" s="798">
        <v>0</v>
      </c>
      <c r="CF143" s="798">
        <v>0</v>
      </c>
      <c r="CG143" s="794" t="s">
        <v>242</v>
      </c>
      <c r="CH143" s="797">
        <v>0</v>
      </c>
      <c r="CI143" s="903">
        <f>CH143/1000</f>
        <v>0</v>
      </c>
      <c r="CJ143" s="794" t="s">
        <v>514</v>
      </c>
      <c r="CK143" s="798">
        <v>0</v>
      </c>
      <c r="CL143" s="798">
        <v>0</v>
      </c>
      <c r="CM143" s="794" t="s">
        <v>242</v>
      </c>
      <c r="CN143" s="705"/>
      <c r="CO143" s="88"/>
      <c r="CP143" s="88"/>
      <c r="CQ143" s="88"/>
      <c r="CR143" s="67">
        <v>0.6</v>
      </c>
      <c r="CS143" s="67">
        <v>1</v>
      </c>
    </row>
    <row r="144" spans="22:97" s="67" customFormat="1" ht="17.25" hidden="1" thickBot="1" x14ac:dyDescent="0.3">
      <c r="V144" s="655"/>
      <c r="AA144" s="656"/>
      <c r="AB144" s="656"/>
      <c r="AD144" s="656"/>
      <c r="AE144" s="657"/>
      <c r="AH144" s="658"/>
      <c r="AI144" s="658"/>
      <c r="AK144" s="656"/>
      <c r="AR144" s="656"/>
      <c r="AV144" s="656"/>
      <c r="AX144" s="656"/>
      <c r="BB144" s="656"/>
      <c r="BC144" s="656"/>
      <c r="BE144" s="656"/>
      <c r="BF144" s="664"/>
      <c r="BI144" s="796" t="s">
        <v>243</v>
      </c>
      <c r="BJ144" s="794" t="s">
        <v>407</v>
      </c>
      <c r="BK144" s="801">
        <v>0.6129</v>
      </c>
      <c r="BL144" s="794" t="s">
        <v>408</v>
      </c>
      <c r="BM144" s="798">
        <v>0.18914999999999998</v>
      </c>
      <c r="BN144" s="798">
        <v>0.18914999999999998</v>
      </c>
      <c r="BO144" s="795" t="s">
        <v>241</v>
      </c>
      <c r="BP144" s="903">
        <v>1.4999999999999999E-2</v>
      </c>
      <c r="BQ144" s="903">
        <f t="shared" ref="BQ144:BQ160" si="101">BP144/1000</f>
        <v>1.4999999999999999E-5</v>
      </c>
      <c r="BR144" s="794" t="s">
        <v>409</v>
      </c>
      <c r="BS144" s="798">
        <v>3.0000000000000001E-3</v>
      </c>
      <c r="BT144" s="798">
        <v>0.03</v>
      </c>
      <c r="BU144" s="794" t="s">
        <v>242</v>
      </c>
      <c r="BV144" s="903">
        <v>1.5E-3</v>
      </c>
      <c r="BW144" s="903">
        <f t="shared" ref="BW144:BW160" si="102">BV144/1000</f>
        <v>1.5E-6</v>
      </c>
      <c r="BX144" s="794" t="s">
        <v>514</v>
      </c>
      <c r="BY144" s="798">
        <v>2.9999999999999997E-4</v>
      </c>
      <c r="BZ144" s="798">
        <v>0.03</v>
      </c>
      <c r="CA144" s="794" t="s">
        <v>242</v>
      </c>
      <c r="CB144" s="797">
        <v>0</v>
      </c>
      <c r="CC144" s="903">
        <f t="shared" ref="CC144:CC160" si="103">CB144/1000</f>
        <v>0</v>
      </c>
      <c r="CD144" s="794" t="s">
        <v>409</v>
      </c>
      <c r="CE144" s="798">
        <v>0</v>
      </c>
      <c r="CF144" s="798">
        <v>0</v>
      </c>
      <c r="CG144" s="794" t="s">
        <v>242</v>
      </c>
      <c r="CH144" s="797">
        <v>0</v>
      </c>
      <c r="CI144" s="903">
        <f t="shared" ref="CI144:CI160" si="104">CH144/1000</f>
        <v>0</v>
      </c>
      <c r="CJ144" s="794" t="s">
        <v>514</v>
      </c>
      <c r="CK144" s="798">
        <v>0</v>
      </c>
      <c r="CL144" s="798">
        <v>0</v>
      </c>
      <c r="CM144" s="794" t="s">
        <v>242</v>
      </c>
      <c r="CN144" s="705"/>
      <c r="CO144" s="88"/>
      <c r="CP144" s="88"/>
      <c r="CQ144" s="88"/>
      <c r="CR144" s="67">
        <v>0.15</v>
      </c>
      <c r="CS144" s="67">
        <v>0.2</v>
      </c>
    </row>
    <row r="145" spans="22:97" s="67" customFormat="1" ht="26.25" hidden="1" thickBot="1" x14ac:dyDescent="0.3">
      <c r="V145" s="655"/>
      <c r="AA145" s="656"/>
      <c r="AB145" s="656"/>
      <c r="AD145" s="656"/>
      <c r="AE145" s="657"/>
      <c r="AH145" s="658"/>
      <c r="AI145" s="658"/>
      <c r="AK145" s="656"/>
      <c r="AR145" s="656"/>
      <c r="AV145" s="656"/>
      <c r="AX145" s="656"/>
      <c r="BB145" s="656"/>
      <c r="BC145" s="656"/>
      <c r="BE145" s="656"/>
      <c r="BF145" s="664"/>
      <c r="BI145" s="796" t="s">
        <v>426</v>
      </c>
      <c r="BJ145" s="794" t="s">
        <v>407</v>
      </c>
      <c r="BK145" s="801">
        <v>1.9805999999999999</v>
      </c>
      <c r="BL145" s="794" t="s">
        <v>408</v>
      </c>
      <c r="BM145" s="798">
        <v>6.5890000000000004E-2</v>
      </c>
      <c r="BN145" s="798">
        <v>6.5890000000000004E-2</v>
      </c>
      <c r="BO145" s="795" t="s">
        <v>241</v>
      </c>
      <c r="BP145" s="903">
        <v>3.5700000000000003E-2</v>
      </c>
      <c r="BQ145" s="903">
        <f>BP145/1000</f>
        <v>3.57E-5</v>
      </c>
      <c r="BR145" s="794" t="s">
        <v>409</v>
      </c>
      <c r="BS145" s="798">
        <v>3.0000000000000001E-3</v>
      </c>
      <c r="BT145" s="798">
        <v>0.03</v>
      </c>
      <c r="BU145" s="794" t="s">
        <v>242</v>
      </c>
      <c r="BV145" s="903">
        <v>3.5999999999999999E-3</v>
      </c>
      <c r="BW145" s="903">
        <f>BV145/1000</f>
        <v>3.5999999999999998E-6</v>
      </c>
      <c r="BX145" s="794" t="s">
        <v>514</v>
      </c>
      <c r="BY145" s="798">
        <v>2.9999999999999997E-4</v>
      </c>
      <c r="BZ145" s="798">
        <v>0.03</v>
      </c>
      <c r="CA145" s="794" t="s">
        <v>242</v>
      </c>
      <c r="CB145" s="797">
        <v>3.28</v>
      </c>
      <c r="CC145" s="903">
        <f>CB145/1000</f>
        <v>3.2799999999999999E-3</v>
      </c>
      <c r="CD145" s="794" t="s">
        <v>409</v>
      </c>
      <c r="CE145" s="798">
        <v>0.5</v>
      </c>
      <c r="CF145" s="798">
        <v>15.4</v>
      </c>
      <c r="CG145" s="794" t="s">
        <v>242</v>
      </c>
      <c r="CH145" s="797">
        <v>0.107</v>
      </c>
      <c r="CI145" s="903">
        <f>CH145/1000</f>
        <v>1.07E-4</v>
      </c>
      <c r="CJ145" s="794" t="s">
        <v>514</v>
      </c>
      <c r="CK145" s="798">
        <v>0.01</v>
      </c>
      <c r="CL145" s="798">
        <v>0.77</v>
      </c>
      <c r="CM145" s="794" t="s">
        <v>242</v>
      </c>
      <c r="CN145" s="705"/>
      <c r="CO145" s="88"/>
      <c r="CP145" s="88"/>
      <c r="CQ145" s="88"/>
      <c r="CR145" s="67">
        <v>0.15</v>
      </c>
      <c r="CS145" s="67">
        <v>0.2</v>
      </c>
    </row>
    <row r="146" spans="22:97" s="67" customFormat="1" ht="26.25" hidden="1" thickBot="1" x14ac:dyDescent="0.3">
      <c r="V146" s="655"/>
      <c r="AA146" s="656"/>
      <c r="AB146" s="656"/>
      <c r="AD146" s="656"/>
      <c r="AE146" s="657"/>
      <c r="AH146" s="658"/>
      <c r="AI146" s="658"/>
      <c r="AK146" s="656"/>
      <c r="AR146" s="656"/>
      <c r="AV146" s="656"/>
      <c r="AX146" s="656"/>
      <c r="BB146" s="656"/>
      <c r="BC146" s="656"/>
      <c r="BE146" s="656"/>
      <c r="BF146" s="664"/>
      <c r="BI146" s="796" t="s">
        <v>4</v>
      </c>
      <c r="BJ146" s="794" t="s">
        <v>407</v>
      </c>
      <c r="BK146" s="801">
        <v>2.1913</v>
      </c>
      <c r="BL146" s="794" t="s">
        <v>408</v>
      </c>
      <c r="BM146" s="798">
        <v>1.15E-3</v>
      </c>
      <c r="BN146" s="798">
        <v>1.15E-3</v>
      </c>
      <c r="BO146" s="795" t="s">
        <v>241</v>
      </c>
      <c r="BP146" s="903">
        <v>3.8699999999999998E-2</v>
      </c>
      <c r="BQ146" s="903">
        <f t="shared" si="101"/>
        <v>3.8699999999999999E-5</v>
      </c>
      <c r="BR146" s="794" t="s">
        <v>409</v>
      </c>
      <c r="BS146" s="798">
        <v>3.0000000000000001E-3</v>
      </c>
      <c r="BT146" s="798">
        <v>0.03</v>
      </c>
      <c r="BU146" s="794" t="s">
        <v>242</v>
      </c>
      <c r="BV146" s="903">
        <v>3.8999999999999998E-3</v>
      </c>
      <c r="BW146" s="903">
        <f t="shared" si="102"/>
        <v>3.8999999999999999E-6</v>
      </c>
      <c r="BX146" s="794" t="s">
        <v>514</v>
      </c>
      <c r="BY146" s="798">
        <v>2.9999999999999997E-4</v>
      </c>
      <c r="BZ146" s="798">
        <v>0.03</v>
      </c>
      <c r="CA146" s="794" t="s">
        <v>242</v>
      </c>
      <c r="CB146" s="797">
        <v>3.5579999999999998</v>
      </c>
      <c r="CC146" s="903">
        <f t="shared" si="103"/>
        <v>3.558E-3</v>
      </c>
      <c r="CD146" s="794" t="s">
        <v>409</v>
      </c>
      <c r="CE146" s="798">
        <v>0.5</v>
      </c>
      <c r="CF146" s="798">
        <v>15.4</v>
      </c>
      <c r="CG146" s="794" t="s">
        <v>242</v>
      </c>
      <c r="CH146" s="797">
        <v>0.11600000000000001</v>
      </c>
      <c r="CI146" s="903">
        <f t="shared" si="104"/>
        <v>1.16E-4</v>
      </c>
      <c r="CJ146" s="794" t="s">
        <v>514</v>
      </c>
      <c r="CK146" s="798">
        <v>0.01</v>
      </c>
      <c r="CL146" s="798">
        <v>0.77</v>
      </c>
      <c r="CM146" s="794" t="s">
        <v>242</v>
      </c>
      <c r="CN146" s="705"/>
      <c r="CO146" s="88">
        <v>0.01</v>
      </c>
      <c r="CP146" s="88">
        <f t="shared" ref="CP146:CP167" si="105">(CO146+CQ146)/2</f>
        <v>0.255</v>
      </c>
      <c r="CQ146" s="88">
        <v>0.5</v>
      </c>
      <c r="CR146" s="67">
        <v>0.15</v>
      </c>
      <c r="CS146" s="67">
        <v>0.2</v>
      </c>
    </row>
    <row r="147" spans="22:97" s="67" customFormat="1" ht="17.25" hidden="1" thickBot="1" x14ac:dyDescent="0.3">
      <c r="V147" s="655"/>
      <c r="AA147" s="656"/>
      <c r="AB147" s="656"/>
      <c r="AD147" s="656"/>
      <c r="AE147" s="657"/>
      <c r="AH147" s="658"/>
      <c r="AI147" s="658"/>
      <c r="AK147" s="656"/>
      <c r="AR147" s="656"/>
      <c r="AV147" s="656"/>
      <c r="AX147" s="656"/>
      <c r="BB147" s="656"/>
      <c r="BC147" s="656"/>
      <c r="BE147" s="656"/>
      <c r="BF147" s="664"/>
      <c r="BI147" s="796" t="s">
        <v>5</v>
      </c>
      <c r="BJ147" s="794" t="s">
        <v>407</v>
      </c>
      <c r="BK147" s="801">
        <v>1.8396999999999999</v>
      </c>
      <c r="BL147" s="794" t="s">
        <v>408</v>
      </c>
      <c r="BM147" s="798">
        <v>1.16E-3</v>
      </c>
      <c r="BN147" s="798">
        <v>1.16E-3</v>
      </c>
      <c r="BO147" s="795" t="s">
        <v>241</v>
      </c>
      <c r="BP147" s="903">
        <v>3.3500000000000002E-2</v>
      </c>
      <c r="BQ147" s="903">
        <f t="shared" si="101"/>
        <v>3.3500000000000001E-5</v>
      </c>
      <c r="BR147" s="794" t="s">
        <v>409</v>
      </c>
      <c r="BS147" s="798">
        <v>3.0000000000000001E-3</v>
      </c>
      <c r="BT147" s="798">
        <v>0.03</v>
      </c>
      <c r="BU147" s="794" t="s">
        <v>242</v>
      </c>
      <c r="BV147" s="903">
        <v>3.3E-3</v>
      </c>
      <c r="BW147" s="903">
        <f t="shared" si="102"/>
        <v>3.3000000000000002E-6</v>
      </c>
      <c r="BX147" s="794" t="s">
        <v>514</v>
      </c>
      <c r="BY147" s="798">
        <v>2.9999999999999997E-4</v>
      </c>
      <c r="BZ147" s="798">
        <v>0.03</v>
      </c>
      <c r="CA147" s="794" t="s">
        <v>242</v>
      </c>
      <c r="CB147" s="797">
        <v>3.0815000000000001</v>
      </c>
      <c r="CC147" s="903">
        <f t="shared" si="103"/>
        <v>3.0815E-3</v>
      </c>
      <c r="CD147" s="794" t="s">
        <v>409</v>
      </c>
      <c r="CE147" s="798">
        <v>0.5</v>
      </c>
      <c r="CF147" s="798">
        <v>15.4</v>
      </c>
      <c r="CG147" s="794" t="s">
        <v>242</v>
      </c>
      <c r="CH147" s="797">
        <v>0.10050000000000001</v>
      </c>
      <c r="CI147" s="903">
        <f t="shared" si="104"/>
        <v>1.005E-4</v>
      </c>
      <c r="CJ147" s="794" t="s">
        <v>514</v>
      </c>
      <c r="CK147" s="798">
        <v>0.01</v>
      </c>
      <c r="CL147" s="798">
        <v>0.77</v>
      </c>
      <c r="CM147" s="794" t="s">
        <v>242</v>
      </c>
      <c r="CN147" s="705"/>
      <c r="CO147" s="88">
        <v>0.01</v>
      </c>
      <c r="CP147" s="88">
        <f t="shared" si="105"/>
        <v>0.255</v>
      </c>
      <c r="CQ147" s="88">
        <v>0.5</v>
      </c>
      <c r="CR147" s="67">
        <v>0.15</v>
      </c>
      <c r="CS147" s="67">
        <v>0.2</v>
      </c>
    </row>
    <row r="148" spans="22:97" s="67" customFormat="1" ht="26.25" hidden="1" thickBot="1" x14ac:dyDescent="0.3">
      <c r="V148" s="655"/>
      <c r="AA148" s="656"/>
      <c r="AB148" s="656"/>
      <c r="AD148" s="656"/>
      <c r="AE148" s="657"/>
      <c r="AH148" s="658"/>
      <c r="AI148" s="658"/>
      <c r="AK148" s="656"/>
      <c r="AR148" s="656"/>
      <c r="AV148" s="656"/>
      <c r="AX148" s="656"/>
      <c r="BB148" s="656"/>
      <c r="BC148" s="656"/>
      <c r="BE148" s="656"/>
      <c r="BF148" s="664"/>
      <c r="BI148" s="796" t="s">
        <v>6</v>
      </c>
      <c r="BJ148" s="794" t="s">
        <v>407</v>
      </c>
      <c r="BK148" s="801">
        <v>1.8259000000000001</v>
      </c>
      <c r="BL148" s="794" t="s">
        <v>408</v>
      </c>
      <c r="BM148" s="798">
        <v>7.107999999999999E-2</v>
      </c>
      <c r="BN148" s="798">
        <v>7.107999999999999E-2</v>
      </c>
      <c r="BO148" s="795" t="s">
        <v>241</v>
      </c>
      <c r="BP148" s="903">
        <v>3.3300000000000003E-2</v>
      </c>
      <c r="BQ148" s="903">
        <f t="shared" si="101"/>
        <v>3.3300000000000003E-5</v>
      </c>
      <c r="BR148" s="794" t="s">
        <v>409</v>
      </c>
      <c r="BS148" s="798">
        <v>3.0000000000000001E-3</v>
      </c>
      <c r="BT148" s="798">
        <v>0.03</v>
      </c>
      <c r="BU148" s="794" t="s">
        <v>242</v>
      </c>
      <c r="BV148" s="903">
        <v>3.3E-3</v>
      </c>
      <c r="BW148" s="903">
        <f t="shared" si="102"/>
        <v>3.3000000000000002E-6</v>
      </c>
      <c r="BX148" s="794" t="s">
        <v>514</v>
      </c>
      <c r="BY148" s="798">
        <v>2.9999999999999997E-4</v>
      </c>
      <c r="BZ148" s="798">
        <v>0.03</v>
      </c>
      <c r="CA148" s="794" t="s">
        <v>242</v>
      </c>
      <c r="CB148" s="797">
        <v>3.0607000000000002</v>
      </c>
      <c r="CC148" s="903">
        <f t="shared" si="103"/>
        <v>3.0607000000000004E-3</v>
      </c>
      <c r="CD148" s="794" t="s">
        <v>409</v>
      </c>
      <c r="CE148" s="798">
        <v>0.5</v>
      </c>
      <c r="CF148" s="798">
        <v>15.4</v>
      </c>
      <c r="CG148" s="794" t="s">
        <v>242</v>
      </c>
      <c r="CH148" s="797">
        <v>9.98E-2</v>
      </c>
      <c r="CI148" s="903">
        <f t="shared" si="104"/>
        <v>9.98E-5</v>
      </c>
      <c r="CJ148" s="794" t="s">
        <v>514</v>
      </c>
      <c r="CK148" s="798">
        <v>0.01</v>
      </c>
      <c r="CL148" s="798">
        <v>0.77</v>
      </c>
      <c r="CM148" s="794" t="s">
        <v>242</v>
      </c>
      <c r="CN148" s="705"/>
      <c r="CO148" s="88">
        <v>0.01</v>
      </c>
      <c r="CP148" s="88">
        <f t="shared" si="105"/>
        <v>0.255</v>
      </c>
      <c r="CQ148" s="88">
        <v>0.5</v>
      </c>
      <c r="CR148" s="67">
        <v>0.15</v>
      </c>
      <c r="CS148" s="67">
        <v>0.2</v>
      </c>
    </row>
    <row r="149" spans="22:97" s="67" customFormat="1" ht="26.25" hidden="1" thickBot="1" x14ac:dyDescent="0.3">
      <c r="V149" s="655"/>
      <c r="AA149" s="656"/>
      <c r="AB149" s="656"/>
      <c r="AD149" s="656"/>
      <c r="AE149" s="657"/>
      <c r="AH149" s="658"/>
      <c r="AI149" s="658"/>
      <c r="AK149" s="656"/>
      <c r="AR149" s="656"/>
      <c r="AV149" s="656"/>
      <c r="AX149" s="656"/>
      <c r="BB149" s="656"/>
      <c r="BC149" s="656"/>
      <c r="BE149" s="656"/>
      <c r="BF149" s="664"/>
      <c r="BI149" s="796" t="s">
        <v>244</v>
      </c>
      <c r="BJ149" s="794" t="s">
        <v>407</v>
      </c>
      <c r="BK149" s="801">
        <v>2.0354999999999999</v>
      </c>
      <c r="BL149" s="794" t="s">
        <v>408</v>
      </c>
      <c r="BM149" s="798">
        <v>6.3630000000000006E-2</v>
      </c>
      <c r="BN149" s="798">
        <v>6.3630000000000006E-2</v>
      </c>
      <c r="BO149" s="795" t="s">
        <v>241</v>
      </c>
      <c r="BP149" s="903">
        <v>3.73E-2</v>
      </c>
      <c r="BQ149" s="903">
        <f t="shared" si="101"/>
        <v>3.7299999999999999E-5</v>
      </c>
      <c r="BR149" s="794" t="s">
        <v>409</v>
      </c>
      <c r="BS149" s="798">
        <v>3.0000000000000001E-3</v>
      </c>
      <c r="BT149" s="798">
        <v>0.03</v>
      </c>
      <c r="BU149" s="794" t="s">
        <v>242</v>
      </c>
      <c r="BV149" s="903">
        <v>3.7000000000000002E-3</v>
      </c>
      <c r="BW149" s="903">
        <f t="shared" si="102"/>
        <v>3.7000000000000002E-6</v>
      </c>
      <c r="BX149" s="794" t="s">
        <v>514</v>
      </c>
      <c r="BY149" s="798">
        <v>2.9999999999999997E-4</v>
      </c>
      <c r="BZ149" s="798">
        <v>0.03</v>
      </c>
      <c r="CA149" s="794" t="s">
        <v>242</v>
      </c>
      <c r="CB149" s="797">
        <v>3.4278</v>
      </c>
      <c r="CC149" s="903">
        <f t="shared" si="103"/>
        <v>3.4277999999999999E-3</v>
      </c>
      <c r="CD149" s="794" t="s">
        <v>409</v>
      </c>
      <c r="CE149" s="798">
        <v>0.5</v>
      </c>
      <c r="CF149" s="798">
        <v>15.4</v>
      </c>
      <c r="CG149" s="794" t="s">
        <v>242</v>
      </c>
      <c r="CH149" s="797">
        <v>0.1118</v>
      </c>
      <c r="CI149" s="903">
        <f t="shared" si="104"/>
        <v>1.1179999999999999E-4</v>
      </c>
      <c r="CJ149" s="794" t="s">
        <v>514</v>
      </c>
      <c r="CK149" s="798">
        <v>0.01</v>
      </c>
      <c r="CL149" s="798">
        <v>0.77</v>
      </c>
      <c r="CM149" s="794" t="s">
        <v>242</v>
      </c>
      <c r="CN149" s="705"/>
      <c r="CO149" s="88">
        <v>0.01</v>
      </c>
      <c r="CP149" s="88">
        <f t="shared" si="105"/>
        <v>0.255</v>
      </c>
      <c r="CQ149" s="88">
        <v>0.5</v>
      </c>
      <c r="CR149" s="67">
        <v>0.15</v>
      </c>
      <c r="CS149" s="67">
        <v>0.2</v>
      </c>
    </row>
    <row r="150" spans="22:97" s="67" customFormat="1" ht="17.25" hidden="1" thickBot="1" x14ac:dyDescent="0.3">
      <c r="V150" s="655"/>
      <c r="AA150" s="656"/>
      <c r="AB150" s="656"/>
      <c r="AD150" s="656"/>
      <c r="AE150" s="657"/>
      <c r="AH150" s="658"/>
      <c r="AI150" s="658"/>
      <c r="AK150" s="656"/>
      <c r="AR150" s="656"/>
      <c r="AV150" s="656"/>
      <c r="AX150" s="656"/>
      <c r="BB150" s="656"/>
      <c r="BC150" s="656"/>
      <c r="BE150" s="656"/>
      <c r="BF150" s="664"/>
      <c r="BI150" s="796" t="s">
        <v>245</v>
      </c>
      <c r="BJ150" s="794" t="s">
        <v>407</v>
      </c>
      <c r="BK150" s="801">
        <v>1.9775</v>
      </c>
      <c r="BL150" s="794" t="s">
        <v>408</v>
      </c>
      <c r="BM150" s="798">
        <v>3.7130000000000003E-2</v>
      </c>
      <c r="BN150" s="798">
        <v>3.7130000000000003E-2</v>
      </c>
      <c r="BO150" s="795" t="s">
        <v>241</v>
      </c>
      <c r="BP150" s="903">
        <v>3.5400000000000001E-2</v>
      </c>
      <c r="BQ150" s="903">
        <f t="shared" si="101"/>
        <v>3.54E-5</v>
      </c>
      <c r="BR150" s="794" t="s">
        <v>409</v>
      </c>
      <c r="BS150" s="798">
        <v>3.0000000000000001E-3</v>
      </c>
      <c r="BT150" s="798">
        <v>0.03</v>
      </c>
      <c r="BU150" s="794" t="s">
        <v>242</v>
      </c>
      <c r="BV150" s="903">
        <v>3.5000000000000001E-3</v>
      </c>
      <c r="BW150" s="903">
        <f t="shared" si="102"/>
        <v>3.4999999999999999E-6</v>
      </c>
      <c r="BX150" s="794" t="s">
        <v>514</v>
      </c>
      <c r="BY150" s="798">
        <v>2.9999999999999997E-4</v>
      </c>
      <c r="BZ150" s="798">
        <v>0.03</v>
      </c>
      <c r="CA150" s="794" t="s">
        <v>242</v>
      </c>
      <c r="CB150" s="797">
        <v>3.2595000000000001</v>
      </c>
      <c r="CC150" s="903">
        <f t="shared" si="103"/>
        <v>3.2595000000000002E-3</v>
      </c>
      <c r="CD150" s="794" t="s">
        <v>409</v>
      </c>
      <c r="CE150" s="798">
        <v>0.5</v>
      </c>
      <c r="CF150" s="798">
        <v>15.4</v>
      </c>
      <c r="CG150" s="794" t="s">
        <v>242</v>
      </c>
      <c r="CH150" s="797">
        <v>0.10630000000000001</v>
      </c>
      <c r="CI150" s="903">
        <f t="shared" si="104"/>
        <v>1.0630000000000001E-4</v>
      </c>
      <c r="CJ150" s="794" t="s">
        <v>514</v>
      </c>
      <c r="CK150" s="798">
        <v>0.01</v>
      </c>
      <c r="CL150" s="798">
        <v>0.77</v>
      </c>
      <c r="CM150" s="794" t="s">
        <v>242</v>
      </c>
      <c r="CN150" s="705"/>
      <c r="CO150" s="88">
        <v>0.01</v>
      </c>
      <c r="CP150" s="88">
        <f t="shared" si="105"/>
        <v>0.255</v>
      </c>
      <c r="CQ150" s="88">
        <v>0.5</v>
      </c>
      <c r="CR150" s="67">
        <v>0.15</v>
      </c>
      <c r="CS150" s="67">
        <v>0.2</v>
      </c>
    </row>
    <row r="151" spans="22:97" s="67" customFormat="1" ht="17.25" hidden="1" thickBot="1" x14ac:dyDescent="0.3">
      <c r="V151" s="655"/>
      <c r="AA151" s="656"/>
      <c r="AB151" s="656"/>
      <c r="AD151" s="656"/>
      <c r="AE151" s="657"/>
      <c r="AH151" s="658"/>
      <c r="AI151" s="658"/>
      <c r="AK151" s="656"/>
      <c r="AR151" s="656"/>
      <c r="AV151" s="656"/>
      <c r="AX151" s="656"/>
      <c r="BB151" s="656"/>
      <c r="BC151" s="656"/>
      <c r="BE151" s="656"/>
      <c r="BF151" s="664"/>
      <c r="BI151" s="796" t="s">
        <v>246</v>
      </c>
      <c r="BJ151" s="794" t="s">
        <v>407</v>
      </c>
      <c r="BK151" s="801">
        <v>2.1621000000000001</v>
      </c>
      <c r="BL151" s="794" t="s">
        <v>408</v>
      </c>
      <c r="BM151" s="798">
        <v>3.0299999999999997E-3</v>
      </c>
      <c r="BN151" s="798">
        <v>3.0299999999999997E-3</v>
      </c>
      <c r="BO151" s="795" t="s">
        <v>241</v>
      </c>
      <c r="BP151" s="903">
        <v>3.7900000000000003E-2</v>
      </c>
      <c r="BQ151" s="903">
        <f t="shared" si="101"/>
        <v>3.7900000000000006E-5</v>
      </c>
      <c r="BR151" s="794" t="s">
        <v>409</v>
      </c>
      <c r="BS151" s="798">
        <v>3.0000000000000001E-3</v>
      </c>
      <c r="BT151" s="798">
        <v>0.03</v>
      </c>
      <c r="BU151" s="794" t="s">
        <v>242</v>
      </c>
      <c r="BV151" s="903">
        <v>3.8E-3</v>
      </c>
      <c r="BW151" s="903">
        <f t="shared" si="102"/>
        <v>3.8E-6</v>
      </c>
      <c r="BX151" s="794" t="s">
        <v>514</v>
      </c>
      <c r="BY151" s="798">
        <v>2.9999999999999997E-4</v>
      </c>
      <c r="BZ151" s="798">
        <v>0.03</v>
      </c>
      <c r="CA151" s="794" t="s">
        <v>242</v>
      </c>
      <c r="CB151" s="797">
        <v>3.49</v>
      </c>
      <c r="CC151" s="903">
        <f t="shared" si="103"/>
        <v>3.49E-3</v>
      </c>
      <c r="CD151" s="794" t="s">
        <v>409</v>
      </c>
      <c r="CE151" s="798">
        <v>0.5</v>
      </c>
      <c r="CF151" s="798">
        <v>15.4</v>
      </c>
      <c r="CG151" s="794" t="s">
        <v>242</v>
      </c>
      <c r="CH151" s="797">
        <v>0.1138</v>
      </c>
      <c r="CI151" s="903">
        <f t="shared" si="104"/>
        <v>1.138E-4</v>
      </c>
      <c r="CJ151" s="794" t="s">
        <v>514</v>
      </c>
      <c r="CK151" s="798">
        <v>0.01</v>
      </c>
      <c r="CL151" s="798">
        <v>0.77</v>
      </c>
      <c r="CM151" s="794" t="s">
        <v>242</v>
      </c>
      <c r="CN151" s="705"/>
      <c r="CO151" s="88">
        <v>0.01</v>
      </c>
      <c r="CP151" s="88">
        <f t="shared" si="105"/>
        <v>0.255</v>
      </c>
      <c r="CQ151" s="88">
        <v>0.5</v>
      </c>
      <c r="CR151" s="67">
        <v>0.15</v>
      </c>
      <c r="CS151" s="67">
        <v>0.2</v>
      </c>
    </row>
    <row r="152" spans="22:97" s="67" customFormat="1" ht="17.25" hidden="1" thickBot="1" x14ac:dyDescent="0.3">
      <c r="V152" s="655"/>
      <c r="AA152" s="656"/>
      <c r="AB152" s="656"/>
      <c r="AD152" s="656"/>
      <c r="AE152" s="657"/>
      <c r="AH152" s="658"/>
      <c r="AI152" s="658"/>
      <c r="AK152" s="656"/>
      <c r="AR152" s="656"/>
      <c r="AV152" s="656"/>
      <c r="AX152" s="656"/>
      <c r="BB152" s="656"/>
      <c r="BC152" s="656"/>
      <c r="BE152" s="656"/>
      <c r="BF152" s="664"/>
      <c r="BI152" s="796" t="s">
        <v>247</v>
      </c>
      <c r="BJ152" s="794" t="s">
        <v>407</v>
      </c>
      <c r="BK152" s="801">
        <v>1.8321000000000001</v>
      </c>
      <c r="BL152" s="794" t="s">
        <v>408</v>
      </c>
      <c r="BM152" s="798">
        <v>7.0720000000000005E-2</v>
      </c>
      <c r="BN152" s="798">
        <v>7.0720000000000005E-2</v>
      </c>
      <c r="BO152" s="795" t="s">
        <v>241</v>
      </c>
      <c r="BP152" s="903">
        <v>3.3500000000000002E-2</v>
      </c>
      <c r="BQ152" s="903">
        <f t="shared" si="101"/>
        <v>3.3500000000000001E-5</v>
      </c>
      <c r="BR152" s="794" t="s">
        <v>409</v>
      </c>
      <c r="BS152" s="798">
        <v>3.0000000000000001E-3</v>
      </c>
      <c r="BT152" s="798">
        <v>0.03</v>
      </c>
      <c r="BU152" s="794" t="s">
        <v>242</v>
      </c>
      <c r="BV152" s="903">
        <v>3.3999999999999998E-3</v>
      </c>
      <c r="BW152" s="903">
        <f t="shared" si="102"/>
        <v>3.3999999999999996E-6</v>
      </c>
      <c r="BX152" s="794" t="s">
        <v>514</v>
      </c>
      <c r="BY152" s="798">
        <v>2.9999999999999997E-4</v>
      </c>
      <c r="BZ152" s="798">
        <v>0.03</v>
      </c>
      <c r="CA152" s="794" t="s">
        <v>242</v>
      </c>
      <c r="CB152" s="797">
        <v>3.0825</v>
      </c>
      <c r="CC152" s="903">
        <f t="shared" si="103"/>
        <v>3.0825000000000002E-3</v>
      </c>
      <c r="CD152" s="794" t="s">
        <v>409</v>
      </c>
      <c r="CE152" s="798">
        <v>0.5</v>
      </c>
      <c r="CF152" s="798">
        <v>15.4</v>
      </c>
      <c r="CG152" s="794" t="s">
        <v>242</v>
      </c>
      <c r="CH152" s="797">
        <v>0.10050000000000001</v>
      </c>
      <c r="CI152" s="903">
        <f t="shared" si="104"/>
        <v>1.005E-4</v>
      </c>
      <c r="CJ152" s="794" t="s">
        <v>514</v>
      </c>
      <c r="CK152" s="798">
        <v>0.01</v>
      </c>
      <c r="CL152" s="798">
        <v>0.77</v>
      </c>
      <c r="CM152" s="794" t="s">
        <v>242</v>
      </c>
      <c r="CN152" s="705"/>
      <c r="CO152" s="88">
        <v>0.01</v>
      </c>
      <c r="CP152" s="88">
        <f t="shared" si="105"/>
        <v>0.255</v>
      </c>
      <c r="CQ152" s="88">
        <v>0.5</v>
      </c>
      <c r="CR152" s="67">
        <v>0.15</v>
      </c>
      <c r="CS152" s="67">
        <v>0.2</v>
      </c>
    </row>
    <row r="153" spans="22:97" s="67" customFormat="1" ht="17.25" hidden="1" thickBot="1" x14ac:dyDescent="0.3">
      <c r="V153" s="655"/>
      <c r="AA153" s="656"/>
      <c r="AB153" s="656"/>
      <c r="AD153" s="656"/>
      <c r="AE153" s="657"/>
      <c r="AH153" s="658"/>
      <c r="AI153" s="658"/>
      <c r="AK153" s="656"/>
      <c r="AR153" s="656"/>
      <c r="AV153" s="656"/>
      <c r="AX153" s="656"/>
      <c r="BB153" s="656"/>
      <c r="BC153" s="656"/>
      <c r="BE153" s="656"/>
      <c r="BF153" s="664"/>
      <c r="BI153" s="796" t="s">
        <v>275</v>
      </c>
      <c r="BJ153" s="794" t="s">
        <v>407</v>
      </c>
      <c r="BK153" s="801">
        <v>4.6929999999999996</v>
      </c>
      <c r="BL153" s="794" t="s">
        <v>408</v>
      </c>
      <c r="BM153" s="798">
        <v>2.6000000000000002E-2</v>
      </c>
      <c r="BN153" s="798">
        <v>2.6000000000000002E-2</v>
      </c>
      <c r="BO153" s="795" t="s">
        <v>241</v>
      </c>
      <c r="BP153" s="903">
        <v>9.9199999999999997E-2</v>
      </c>
      <c r="BQ153" s="903">
        <f t="shared" si="101"/>
        <v>9.9199999999999999E-5</v>
      </c>
      <c r="BR153" s="794" t="s">
        <v>409</v>
      </c>
      <c r="BS153" s="798">
        <v>3.0000000000000001E-3</v>
      </c>
      <c r="BT153" s="798">
        <v>0.03</v>
      </c>
      <c r="BU153" s="794" t="s">
        <v>242</v>
      </c>
      <c r="BV153" s="903">
        <v>9.9000000000000008E-3</v>
      </c>
      <c r="BW153" s="903">
        <f t="shared" si="102"/>
        <v>9.9000000000000001E-6</v>
      </c>
      <c r="BX153" s="794" t="s">
        <v>514</v>
      </c>
      <c r="BY153" s="798">
        <v>2.9999999999999997E-4</v>
      </c>
      <c r="BZ153" s="798">
        <v>0.03</v>
      </c>
      <c r="CA153" s="794" t="s">
        <v>242</v>
      </c>
      <c r="CB153" s="797">
        <v>6.1513</v>
      </c>
      <c r="CC153" s="903">
        <f t="shared" si="103"/>
        <v>6.1513000000000002E-3</v>
      </c>
      <c r="CD153" s="794" t="s">
        <v>409</v>
      </c>
      <c r="CE153" s="798">
        <v>0</v>
      </c>
      <c r="CF153" s="798">
        <v>0</v>
      </c>
      <c r="CG153" s="794" t="s">
        <v>242</v>
      </c>
      <c r="CH153" s="797">
        <v>1.9800000000000002E-2</v>
      </c>
      <c r="CI153" s="903">
        <f t="shared" si="104"/>
        <v>1.98E-5</v>
      </c>
      <c r="CJ153" s="794" t="s">
        <v>514</v>
      </c>
      <c r="CK153" s="798">
        <v>0</v>
      </c>
      <c r="CL153" s="798">
        <v>0</v>
      </c>
      <c r="CM153" s="794" t="s">
        <v>242</v>
      </c>
      <c r="CN153" s="705"/>
      <c r="CO153" s="88">
        <v>0.01</v>
      </c>
      <c r="CP153" s="88">
        <f t="shared" si="105"/>
        <v>0.255</v>
      </c>
      <c r="CQ153" s="88">
        <v>0.5</v>
      </c>
      <c r="CR153" s="67">
        <v>0.15</v>
      </c>
      <c r="CS153" s="67">
        <v>0.2</v>
      </c>
    </row>
    <row r="154" spans="22:97" s="67" customFormat="1" ht="17.25" hidden="1" thickBot="1" x14ac:dyDescent="0.3">
      <c r="V154" s="655"/>
      <c r="AA154" s="656"/>
      <c r="AB154" s="656"/>
      <c r="AD154" s="656"/>
      <c r="AE154" s="657"/>
      <c r="AH154" s="658"/>
      <c r="AI154" s="658"/>
      <c r="AK154" s="656"/>
      <c r="AR154" s="656"/>
      <c r="AV154" s="656"/>
      <c r="AX154" s="656"/>
      <c r="BB154" s="656"/>
      <c r="BC154" s="656"/>
      <c r="BE154" s="656"/>
      <c r="BF154" s="664"/>
      <c r="BI154" s="796" t="s">
        <v>7</v>
      </c>
      <c r="BJ154" s="794" t="s">
        <v>407</v>
      </c>
      <c r="BK154" s="801">
        <v>5.5792000000000002</v>
      </c>
      <c r="BL154" s="794" t="s">
        <v>408</v>
      </c>
      <c r="BM154" s="798">
        <v>2.5219999999999999E-2</v>
      </c>
      <c r="BN154" s="798">
        <v>2.5219999999999999E-2</v>
      </c>
      <c r="BO154" s="795" t="s">
        <v>241</v>
      </c>
      <c r="BP154" s="903">
        <v>8.6300000000000002E-2</v>
      </c>
      <c r="BQ154" s="903">
        <f t="shared" si="101"/>
        <v>8.6299999999999997E-5</v>
      </c>
      <c r="BR154" s="794" t="s">
        <v>409</v>
      </c>
      <c r="BS154" s="798">
        <v>3.0000000000000001E-3</v>
      </c>
      <c r="BT154" s="798">
        <v>0.03</v>
      </c>
      <c r="BU154" s="794" t="s">
        <v>242</v>
      </c>
      <c r="BV154" s="903">
        <v>8.6E-3</v>
      </c>
      <c r="BW154" s="903">
        <f t="shared" si="102"/>
        <v>8.6000000000000007E-6</v>
      </c>
      <c r="BX154" s="794" t="s">
        <v>514</v>
      </c>
      <c r="BY154" s="798">
        <v>2.9999999999999997E-4</v>
      </c>
      <c r="BZ154" s="798">
        <v>0.03</v>
      </c>
      <c r="CA154" s="794" t="s">
        <v>242</v>
      </c>
      <c r="CB154" s="797">
        <v>5.3475999999999999</v>
      </c>
      <c r="CC154" s="903">
        <f t="shared" si="103"/>
        <v>5.3476000000000001E-3</v>
      </c>
      <c r="CD154" s="794" t="s">
        <v>409</v>
      </c>
      <c r="CE154" s="798">
        <v>0</v>
      </c>
      <c r="CF154" s="798">
        <v>0</v>
      </c>
      <c r="CG154" s="794" t="s">
        <v>242</v>
      </c>
      <c r="CH154" s="797">
        <v>1.7299999999999999E-2</v>
      </c>
      <c r="CI154" s="903">
        <f t="shared" si="104"/>
        <v>1.73E-5</v>
      </c>
      <c r="CJ154" s="794" t="s">
        <v>514</v>
      </c>
      <c r="CK154" s="798">
        <v>0</v>
      </c>
      <c r="CL154" s="798">
        <v>0</v>
      </c>
      <c r="CM154" s="794" t="s">
        <v>242</v>
      </c>
      <c r="CN154" s="705"/>
      <c r="CO154" s="88">
        <v>0.01</v>
      </c>
      <c r="CP154" s="88">
        <f t="shared" si="105"/>
        <v>0.255</v>
      </c>
      <c r="CQ154" s="88">
        <v>0.5</v>
      </c>
      <c r="CR154" s="67">
        <v>0.15</v>
      </c>
      <c r="CS154" s="67">
        <v>0.2</v>
      </c>
    </row>
    <row r="155" spans="22:97" s="67" customFormat="1" ht="26.25" hidden="1" thickBot="1" x14ac:dyDescent="0.3">
      <c r="V155" s="655"/>
      <c r="AA155" s="656"/>
      <c r="AB155" s="656"/>
      <c r="AD155" s="656"/>
      <c r="AE155" s="657"/>
      <c r="AH155" s="658"/>
      <c r="AI155" s="658"/>
      <c r="AK155" s="656"/>
      <c r="AR155" s="656"/>
      <c r="AV155" s="656"/>
      <c r="AX155" s="656"/>
      <c r="BB155" s="656"/>
      <c r="BC155" s="656"/>
      <c r="BE155" s="656"/>
      <c r="BF155" s="664"/>
      <c r="BI155" s="796" t="s">
        <v>248</v>
      </c>
      <c r="BJ155" s="794" t="s">
        <v>407</v>
      </c>
      <c r="BK155" s="801">
        <v>2.2818000000000001</v>
      </c>
      <c r="BL155" s="794" t="s">
        <v>408</v>
      </c>
      <c r="BM155" s="798">
        <v>2.8499999999999997E-3</v>
      </c>
      <c r="BN155" s="798">
        <v>2.8499999999999997E-3</v>
      </c>
      <c r="BO155" s="795" t="s">
        <v>241</v>
      </c>
      <c r="BP155" s="903">
        <v>4.0599999999999997E-2</v>
      </c>
      <c r="BQ155" s="903">
        <f t="shared" si="101"/>
        <v>4.0599999999999998E-5</v>
      </c>
      <c r="BR155" s="794" t="s">
        <v>409</v>
      </c>
      <c r="BS155" s="798">
        <v>3.0000000000000001E-3</v>
      </c>
      <c r="BT155" s="798">
        <v>0.03</v>
      </c>
      <c r="BU155" s="794" t="s">
        <v>242</v>
      </c>
      <c r="BV155" s="903">
        <v>4.1000000000000003E-3</v>
      </c>
      <c r="BW155" s="903">
        <f t="shared" si="102"/>
        <v>4.1000000000000006E-6</v>
      </c>
      <c r="BX155" s="794" t="s">
        <v>514</v>
      </c>
      <c r="BY155" s="798">
        <v>2.9999999999999997E-4</v>
      </c>
      <c r="BZ155" s="798">
        <v>0.03</v>
      </c>
      <c r="CA155" s="794" t="s">
        <v>242</v>
      </c>
      <c r="CB155" s="797">
        <v>0</v>
      </c>
      <c r="CC155" s="903">
        <f t="shared" si="103"/>
        <v>0</v>
      </c>
      <c r="CD155" s="794" t="s">
        <v>409</v>
      </c>
      <c r="CE155" s="798">
        <v>0</v>
      </c>
      <c r="CF155" s="798">
        <v>0</v>
      </c>
      <c r="CG155" s="794" t="s">
        <v>242</v>
      </c>
      <c r="CH155" s="797">
        <v>0</v>
      </c>
      <c r="CI155" s="903">
        <f t="shared" si="104"/>
        <v>0</v>
      </c>
      <c r="CJ155" s="794" t="s">
        <v>514</v>
      </c>
      <c r="CK155" s="798">
        <v>0</v>
      </c>
      <c r="CL155" s="798">
        <v>0</v>
      </c>
      <c r="CM155" s="794" t="s">
        <v>242</v>
      </c>
      <c r="CN155" s="705"/>
      <c r="CO155" s="88">
        <v>0.01</v>
      </c>
      <c r="CP155" s="88">
        <f t="shared" si="105"/>
        <v>0.255</v>
      </c>
      <c r="CQ155" s="88">
        <v>0.5</v>
      </c>
      <c r="CR155" s="67">
        <v>0.15</v>
      </c>
      <c r="CS155" s="67">
        <v>0.2</v>
      </c>
    </row>
    <row r="156" spans="22:97" s="67" customFormat="1" ht="26.25" hidden="1" thickBot="1" x14ac:dyDescent="0.3">
      <c r="V156" s="655"/>
      <c r="AA156" s="656"/>
      <c r="AB156" s="656"/>
      <c r="AD156" s="656"/>
      <c r="AE156" s="657"/>
      <c r="AH156" s="658"/>
      <c r="AI156" s="658"/>
      <c r="AK156" s="656"/>
      <c r="AR156" s="656"/>
      <c r="AV156" s="656"/>
      <c r="AX156" s="656"/>
      <c r="BB156" s="656"/>
      <c r="BC156" s="656"/>
      <c r="BE156" s="656"/>
      <c r="BF156" s="664"/>
      <c r="BI156" s="796" t="s">
        <v>368</v>
      </c>
      <c r="BJ156" s="794" t="s">
        <v>407</v>
      </c>
      <c r="BK156" s="801">
        <v>1.9420999999999999</v>
      </c>
      <c r="BL156" s="794" t="s">
        <v>408</v>
      </c>
      <c r="BM156" s="798">
        <v>0.10070999999999999</v>
      </c>
      <c r="BN156" s="798">
        <v>0.10070999999999999</v>
      </c>
      <c r="BO156" s="795" t="s">
        <v>241</v>
      </c>
      <c r="BP156" s="903">
        <v>3.5499999999999997E-2</v>
      </c>
      <c r="BQ156" s="903">
        <f t="shared" si="101"/>
        <v>3.5499999999999996E-5</v>
      </c>
      <c r="BR156" s="794" t="s">
        <v>409</v>
      </c>
      <c r="BS156" s="798">
        <v>3.0000000000000001E-3</v>
      </c>
      <c r="BT156" s="798">
        <v>0.03</v>
      </c>
      <c r="BU156" s="794" t="s">
        <v>242</v>
      </c>
      <c r="BV156" s="903">
        <v>3.5999999999999999E-3</v>
      </c>
      <c r="BW156" s="903">
        <f t="shared" si="102"/>
        <v>3.5999999999999998E-6</v>
      </c>
      <c r="BX156" s="794" t="s">
        <v>514</v>
      </c>
      <c r="BY156" s="798">
        <v>2.9999999999999997E-4</v>
      </c>
      <c r="BZ156" s="798">
        <v>0.03</v>
      </c>
      <c r="CA156" s="794" t="s">
        <v>242</v>
      </c>
      <c r="CB156" s="797">
        <v>3.2690000000000001</v>
      </c>
      <c r="CC156" s="903">
        <f t="shared" si="103"/>
        <v>3.2690000000000002E-3</v>
      </c>
      <c r="CD156" s="794" t="s">
        <v>409</v>
      </c>
      <c r="CE156" s="798">
        <v>0.5</v>
      </c>
      <c r="CF156" s="798">
        <v>15.4</v>
      </c>
      <c r="CG156" s="794" t="s">
        <v>242</v>
      </c>
      <c r="CH156" s="797">
        <v>0.1066</v>
      </c>
      <c r="CI156" s="903">
        <f t="shared" si="104"/>
        <v>1.066E-4</v>
      </c>
      <c r="CJ156" s="794" t="s">
        <v>514</v>
      </c>
      <c r="CK156" s="798">
        <v>0.01</v>
      </c>
      <c r="CL156" s="798">
        <v>0.77</v>
      </c>
      <c r="CM156" s="794" t="s">
        <v>242</v>
      </c>
      <c r="CN156" s="705"/>
      <c r="CO156" s="88">
        <v>0.01</v>
      </c>
      <c r="CP156" s="88">
        <f t="shared" si="105"/>
        <v>0.255</v>
      </c>
      <c r="CQ156" s="88">
        <v>0.5</v>
      </c>
      <c r="CR156" s="67">
        <v>0.15</v>
      </c>
      <c r="CS156" s="67">
        <v>0.2</v>
      </c>
    </row>
    <row r="157" spans="22:97" s="67" customFormat="1" ht="26.25" hidden="1" thickBot="1" x14ac:dyDescent="0.3">
      <c r="V157" s="655"/>
      <c r="AA157" s="656"/>
      <c r="AB157" s="656"/>
      <c r="AD157" s="656"/>
      <c r="AE157" s="657"/>
      <c r="AH157" s="658"/>
      <c r="AI157" s="658"/>
      <c r="AK157" s="656"/>
      <c r="AR157" s="656"/>
      <c r="AV157" s="656"/>
      <c r="AX157" s="656"/>
      <c r="BB157" s="656"/>
      <c r="BC157" s="656"/>
      <c r="BE157" s="656"/>
      <c r="BF157" s="664"/>
      <c r="BI157" s="796" t="s">
        <v>369</v>
      </c>
      <c r="BJ157" s="794" t="s">
        <v>407</v>
      </c>
      <c r="BK157" s="801">
        <v>2.101</v>
      </c>
      <c r="BL157" s="794" t="s">
        <v>408</v>
      </c>
      <c r="BM157" s="798">
        <v>6.6460000000000005E-2</v>
      </c>
      <c r="BN157" s="798">
        <v>6.6460000000000005E-2</v>
      </c>
      <c r="BO157" s="795" t="s">
        <v>241</v>
      </c>
      <c r="BP157" s="903">
        <v>3.73E-2</v>
      </c>
      <c r="BQ157" s="903">
        <f t="shared" si="101"/>
        <v>3.7299999999999999E-5</v>
      </c>
      <c r="BR157" s="794" t="s">
        <v>409</v>
      </c>
      <c r="BS157" s="798">
        <v>3.0000000000000001E-3</v>
      </c>
      <c r="BT157" s="798">
        <v>0.03</v>
      </c>
      <c r="BU157" s="794" t="s">
        <v>242</v>
      </c>
      <c r="BV157" s="903">
        <v>3.7000000000000002E-3</v>
      </c>
      <c r="BW157" s="903">
        <f t="shared" si="102"/>
        <v>3.7000000000000002E-6</v>
      </c>
      <c r="BX157" s="794" t="s">
        <v>514</v>
      </c>
      <c r="BY157" s="798">
        <v>2.9999999999999997E-4</v>
      </c>
      <c r="BZ157" s="798">
        <v>0.03</v>
      </c>
      <c r="CA157" s="794" t="s">
        <v>242</v>
      </c>
      <c r="CB157" s="797">
        <v>3.4272999999999998</v>
      </c>
      <c r="CC157" s="903">
        <f t="shared" si="103"/>
        <v>3.4272999999999999E-3</v>
      </c>
      <c r="CD157" s="794" t="s">
        <v>409</v>
      </c>
      <c r="CE157" s="798">
        <v>0.5</v>
      </c>
      <c r="CF157" s="798">
        <v>15.4</v>
      </c>
      <c r="CG157" s="794" t="s">
        <v>242</v>
      </c>
      <c r="CH157" s="797">
        <v>0.1118</v>
      </c>
      <c r="CI157" s="903">
        <f t="shared" si="104"/>
        <v>1.1179999999999999E-4</v>
      </c>
      <c r="CJ157" s="794" t="s">
        <v>514</v>
      </c>
      <c r="CK157" s="798">
        <v>0.01</v>
      </c>
      <c r="CL157" s="798">
        <v>0.77</v>
      </c>
      <c r="CM157" s="794" t="s">
        <v>242</v>
      </c>
      <c r="CN157" s="705"/>
      <c r="CO157" s="88">
        <v>0.01</v>
      </c>
      <c r="CP157" s="88">
        <f t="shared" si="105"/>
        <v>0.255</v>
      </c>
      <c r="CQ157" s="88">
        <v>0.5</v>
      </c>
      <c r="CR157" s="67">
        <v>0.15</v>
      </c>
      <c r="CS157" s="67">
        <v>0.2</v>
      </c>
    </row>
    <row r="158" spans="22:97" s="67" customFormat="1" ht="26.25" hidden="1" thickBot="1" x14ac:dyDescent="0.3">
      <c r="V158" s="655"/>
      <c r="AA158" s="656"/>
      <c r="AB158" s="656"/>
      <c r="AD158" s="656"/>
      <c r="AE158" s="657"/>
      <c r="AH158" s="658"/>
      <c r="AI158" s="658"/>
      <c r="AK158" s="656"/>
      <c r="AR158" s="656"/>
      <c r="AV158" s="656"/>
      <c r="AX158" s="656"/>
      <c r="BB158" s="656"/>
      <c r="BC158" s="656"/>
      <c r="BE158" s="656"/>
      <c r="BF158" s="664"/>
      <c r="BI158" s="796" t="s">
        <v>370</v>
      </c>
      <c r="BJ158" s="794" t="s">
        <v>407</v>
      </c>
      <c r="BK158" s="801">
        <v>2.1795</v>
      </c>
      <c r="BL158" s="794" t="s">
        <v>408</v>
      </c>
      <c r="BM158" s="798">
        <v>4.79E-3</v>
      </c>
      <c r="BN158" s="798">
        <v>4.79E-3</v>
      </c>
      <c r="BO158" s="795" t="s">
        <v>241</v>
      </c>
      <c r="BP158" s="903">
        <v>3.85E-2</v>
      </c>
      <c r="BQ158" s="903">
        <f>BP158/1000</f>
        <v>3.8500000000000001E-5</v>
      </c>
      <c r="BR158" s="794" t="s">
        <v>409</v>
      </c>
      <c r="BS158" s="798">
        <v>3.0000000000000001E-3</v>
      </c>
      <c r="BT158" s="798">
        <v>0.03</v>
      </c>
      <c r="BU158" s="794" t="s">
        <v>242</v>
      </c>
      <c r="BV158" s="903">
        <v>3.8E-3</v>
      </c>
      <c r="BW158" s="903">
        <f>BV158/1000</f>
        <v>3.8E-6</v>
      </c>
      <c r="BX158" s="794" t="s">
        <v>514</v>
      </c>
      <c r="BY158" s="798">
        <v>2.9999999999999997E-4</v>
      </c>
      <c r="BZ158" s="798">
        <v>0.03</v>
      </c>
      <c r="CA158" s="794" t="s">
        <v>242</v>
      </c>
      <c r="CB158" s="797">
        <v>3.5390999999999999</v>
      </c>
      <c r="CC158" s="903">
        <f>CB158/1000</f>
        <v>3.5390999999999999E-3</v>
      </c>
      <c r="CD158" s="794" t="s">
        <v>409</v>
      </c>
      <c r="CE158" s="798">
        <v>0.5</v>
      </c>
      <c r="CF158" s="798">
        <v>15.4</v>
      </c>
      <c r="CG158" s="794" t="s">
        <v>242</v>
      </c>
      <c r="CH158" s="797">
        <v>0.1154</v>
      </c>
      <c r="CI158" s="903">
        <f>CH158/1000</f>
        <v>1.154E-4</v>
      </c>
      <c r="CJ158" s="794" t="s">
        <v>514</v>
      </c>
      <c r="CK158" s="798">
        <v>0.01</v>
      </c>
      <c r="CL158" s="798">
        <v>0.77</v>
      </c>
      <c r="CM158" s="794" t="s">
        <v>242</v>
      </c>
      <c r="CN158" s="705"/>
      <c r="CO158" s="88">
        <v>0.01</v>
      </c>
      <c r="CP158" s="88">
        <f t="shared" si="105"/>
        <v>0.255</v>
      </c>
      <c r="CQ158" s="88">
        <v>0.5</v>
      </c>
      <c r="CR158" s="67">
        <v>0.15</v>
      </c>
      <c r="CS158" s="67">
        <v>0.2</v>
      </c>
    </row>
    <row r="159" spans="22:97" s="67" customFormat="1" ht="16.5" hidden="1" customHeight="1" thickBot="1" x14ac:dyDescent="0.3">
      <c r="V159" s="655"/>
      <c r="AA159" s="656"/>
      <c r="AB159" s="656"/>
      <c r="AD159" s="656"/>
      <c r="AE159" s="657"/>
      <c r="AH159" s="658"/>
      <c r="AI159" s="658"/>
      <c r="AK159" s="656"/>
      <c r="AR159" s="656"/>
      <c r="AV159" s="656"/>
      <c r="AX159" s="656"/>
      <c r="BB159" s="656"/>
      <c r="BC159" s="656"/>
      <c r="BE159" s="656"/>
      <c r="BF159" s="664"/>
      <c r="BI159" s="796" t="s">
        <v>355</v>
      </c>
      <c r="BJ159" s="797" t="s">
        <v>49</v>
      </c>
      <c r="BK159" s="801">
        <f>(3.13757879682717*99.5%)</f>
        <v>3.1218909028430342</v>
      </c>
      <c r="BL159" s="801" t="s">
        <v>422</v>
      </c>
      <c r="BM159" s="798">
        <v>0.02</v>
      </c>
      <c r="BN159" s="798">
        <v>0.5</v>
      </c>
      <c r="BO159" s="795" t="s">
        <v>381</v>
      </c>
      <c r="BP159" s="903">
        <v>0</v>
      </c>
      <c r="BQ159" s="903">
        <f>BP159/1000</f>
        <v>0</v>
      </c>
      <c r="BR159" s="794" t="s">
        <v>409</v>
      </c>
      <c r="BS159" s="798">
        <v>0</v>
      </c>
      <c r="BT159" s="798">
        <v>0</v>
      </c>
      <c r="BU159" s="794"/>
      <c r="BV159" s="903">
        <v>0</v>
      </c>
      <c r="BW159" s="903">
        <f>BV159/1000</f>
        <v>0</v>
      </c>
      <c r="BX159" s="794" t="s">
        <v>514</v>
      </c>
      <c r="BY159" s="798">
        <v>0</v>
      </c>
      <c r="BZ159" s="798">
        <v>0</v>
      </c>
      <c r="CA159" s="794"/>
      <c r="CB159" s="797">
        <v>0</v>
      </c>
      <c r="CC159" s="903">
        <f>CB159/1000</f>
        <v>0</v>
      </c>
      <c r="CD159" s="794" t="s">
        <v>409</v>
      </c>
      <c r="CE159" s="798">
        <v>0</v>
      </c>
      <c r="CF159" s="798">
        <v>0</v>
      </c>
      <c r="CG159" s="794"/>
      <c r="CH159" s="797">
        <v>0</v>
      </c>
      <c r="CI159" s="903">
        <f>CH159/1000</f>
        <v>0</v>
      </c>
      <c r="CJ159" s="794" t="s">
        <v>514</v>
      </c>
      <c r="CK159" s="798">
        <v>0</v>
      </c>
      <c r="CL159" s="798">
        <v>0</v>
      </c>
      <c r="CM159" s="794"/>
      <c r="CN159" s="705"/>
      <c r="CO159" s="88">
        <v>0.01</v>
      </c>
      <c r="CP159" s="88">
        <f t="shared" si="105"/>
        <v>0.255</v>
      </c>
      <c r="CQ159" s="88">
        <v>0.5</v>
      </c>
      <c r="CR159" s="67">
        <v>0.15</v>
      </c>
      <c r="CS159" s="67">
        <v>0.2</v>
      </c>
    </row>
    <row r="160" spans="22:97" s="67" customFormat="1" ht="26.25" hidden="1" thickBot="1" x14ac:dyDescent="0.3">
      <c r="V160" s="655"/>
      <c r="AA160" s="656"/>
      <c r="AB160" s="656"/>
      <c r="AD160" s="656"/>
      <c r="AE160" s="657"/>
      <c r="AH160" s="658"/>
      <c r="AI160" s="658"/>
      <c r="AK160" s="656"/>
      <c r="AR160" s="656"/>
      <c r="AV160" s="656"/>
      <c r="AX160" s="656"/>
      <c r="BB160" s="656"/>
      <c r="BC160" s="656"/>
      <c r="BE160" s="656"/>
      <c r="BF160" s="664"/>
      <c r="BI160" s="796" t="s">
        <v>348</v>
      </c>
      <c r="BJ160" s="794" t="s">
        <v>49</v>
      </c>
      <c r="BK160" s="801">
        <v>3.38</v>
      </c>
      <c r="BL160" s="794" t="s">
        <v>403</v>
      </c>
      <c r="BM160" s="798">
        <v>0.1</v>
      </c>
      <c r="BN160" s="798">
        <v>0.2</v>
      </c>
      <c r="BO160" s="795" t="s">
        <v>493</v>
      </c>
      <c r="BP160" s="903">
        <v>0</v>
      </c>
      <c r="BQ160" s="903">
        <f t="shared" si="101"/>
        <v>0</v>
      </c>
      <c r="BR160" s="794" t="s">
        <v>409</v>
      </c>
      <c r="BS160" s="798">
        <v>0</v>
      </c>
      <c r="BT160" s="798">
        <v>0</v>
      </c>
      <c r="BU160" s="794"/>
      <c r="BV160" s="903">
        <v>0</v>
      </c>
      <c r="BW160" s="903">
        <f t="shared" si="102"/>
        <v>0</v>
      </c>
      <c r="BX160" s="794" t="s">
        <v>514</v>
      </c>
      <c r="BY160" s="798">
        <v>0</v>
      </c>
      <c r="BZ160" s="798">
        <v>0</v>
      </c>
      <c r="CA160" s="794"/>
      <c r="CB160" s="797">
        <v>0</v>
      </c>
      <c r="CC160" s="903">
        <f t="shared" si="103"/>
        <v>0</v>
      </c>
      <c r="CD160" s="794" t="s">
        <v>409</v>
      </c>
      <c r="CE160" s="798">
        <v>0</v>
      </c>
      <c r="CF160" s="798">
        <v>0</v>
      </c>
      <c r="CG160" s="794"/>
      <c r="CH160" s="797">
        <v>0</v>
      </c>
      <c r="CI160" s="903">
        <f t="shared" si="104"/>
        <v>0</v>
      </c>
      <c r="CJ160" s="794" t="s">
        <v>514</v>
      </c>
      <c r="CK160" s="798">
        <v>0</v>
      </c>
      <c r="CL160" s="798">
        <v>0</v>
      </c>
      <c r="CM160" s="794"/>
      <c r="CN160" s="705"/>
      <c r="CO160" s="88">
        <v>0.01</v>
      </c>
      <c r="CP160" s="88">
        <f t="shared" si="105"/>
        <v>0.255</v>
      </c>
      <c r="CQ160" s="88">
        <v>0.5</v>
      </c>
      <c r="CR160" s="67">
        <v>0.15</v>
      </c>
      <c r="CS160" s="67">
        <v>0.2</v>
      </c>
    </row>
    <row r="161" spans="22:97" s="67" customFormat="1" ht="15.75" hidden="1" thickBot="1" x14ac:dyDescent="0.3">
      <c r="V161" s="655"/>
      <c r="AA161" s="656"/>
      <c r="AB161" s="656"/>
      <c r="AD161" s="656"/>
      <c r="AE161" s="657"/>
      <c r="AH161" s="658"/>
      <c r="AI161" s="658"/>
      <c r="AK161" s="656"/>
      <c r="AR161" s="656"/>
      <c r="AV161" s="656"/>
      <c r="AX161" s="656"/>
      <c r="BB161" s="656"/>
      <c r="BC161" s="656"/>
      <c r="BE161" s="656"/>
      <c r="BI161" s="635"/>
      <c r="BJ161" s="636"/>
      <c r="BK161" s="636"/>
      <c r="BL161" s="636"/>
      <c r="BM161" s="102"/>
      <c r="BN161" s="102"/>
      <c r="BO161" s="102"/>
      <c r="BP161" s="902"/>
      <c r="BQ161" s="902"/>
      <c r="BR161" s="902"/>
      <c r="BS161" s="902"/>
      <c r="BT161" s="902"/>
      <c r="BU161" s="902"/>
      <c r="BV161" s="636"/>
      <c r="BW161" s="902"/>
      <c r="BX161" s="902"/>
      <c r="BY161" s="636"/>
      <c r="BZ161" s="636"/>
      <c r="CA161" s="636"/>
      <c r="CB161" s="637"/>
      <c r="CC161" s="902"/>
      <c r="CD161" s="902"/>
      <c r="CE161" s="637"/>
      <c r="CF161" s="637"/>
      <c r="CG161" s="637"/>
      <c r="CH161" s="637"/>
      <c r="CI161" s="902"/>
      <c r="CJ161" s="902"/>
      <c r="CK161" s="637"/>
      <c r="CL161" s="637"/>
      <c r="CM161" s="637"/>
      <c r="CN161" s="705"/>
      <c r="CO161" s="88">
        <v>0.01</v>
      </c>
      <c r="CP161" s="88">
        <f t="shared" si="105"/>
        <v>0.255</v>
      </c>
      <c r="CQ161" s="88">
        <v>0.5</v>
      </c>
    </row>
    <row r="162" spans="22:97" s="67" customFormat="1" ht="27" hidden="1" customHeight="1" x14ac:dyDescent="0.25">
      <c r="V162" s="655"/>
      <c r="AA162" s="656"/>
      <c r="AB162" s="656"/>
      <c r="AD162" s="656"/>
      <c r="AE162" s="657"/>
      <c r="AH162" s="658"/>
      <c r="AI162" s="658"/>
      <c r="AK162" s="656"/>
      <c r="AR162" s="656"/>
      <c r="AV162" s="656"/>
      <c r="AX162" s="656"/>
      <c r="BB162" s="656"/>
      <c r="BC162" s="656"/>
      <c r="BE162" s="656"/>
      <c r="BI162" s="2096" t="s">
        <v>255</v>
      </c>
      <c r="BJ162" s="940"/>
      <c r="BK162" s="2096" t="s">
        <v>276</v>
      </c>
      <c r="BL162" s="940"/>
      <c r="BM162" s="2096" t="s">
        <v>233</v>
      </c>
      <c r="BN162" s="2096" t="s">
        <v>233</v>
      </c>
      <c r="BO162" s="2096" t="s">
        <v>240</v>
      </c>
      <c r="BP162" s="940"/>
      <c r="BQ162" s="2096" t="s">
        <v>276</v>
      </c>
      <c r="BR162" s="940"/>
      <c r="BS162" s="2096" t="s">
        <v>233</v>
      </c>
      <c r="BT162" s="2096" t="s">
        <v>233</v>
      </c>
      <c r="BU162" s="2096" t="s">
        <v>240</v>
      </c>
      <c r="BV162" s="636"/>
      <c r="BW162" s="902"/>
      <c r="BX162" s="902"/>
      <c r="BY162" s="636"/>
      <c r="BZ162" s="636"/>
      <c r="CA162" s="636"/>
      <c r="CB162" s="637"/>
      <c r="CC162" s="902"/>
      <c r="CD162" s="902"/>
      <c r="CE162" s="637"/>
      <c r="CF162" s="637"/>
      <c r="CG162" s="637"/>
      <c r="CH162" s="637"/>
      <c r="CI162" s="902"/>
      <c r="CJ162" s="902"/>
      <c r="CK162" s="637"/>
      <c r="CL162" s="637"/>
      <c r="CM162" s="637"/>
      <c r="CN162" s="705"/>
      <c r="CO162" s="88">
        <v>0.01</v>
      </c>
      <c r="CP162" s="88">
        <f t="shared" si="105"/>
        <v>0.255</v>
      </c>
      <c r="CQ162" s="88">
        <v>0.5</v>
      </c>
    </row>
    <row r="163" spans="22:97" s="67" customFormat="1" ht="53.25" hidden="1" customHeight="1" thickBot="1" x14ac:dyDescent="0.3">
      <c r="V163" s="655"/>
      <c r="AA163" s="656"/>
      <c r="AB163" s="656"/>
      <c r="AD163" s="656"/>
      <c r="AE163" s="657"/>
      <c r="AH163" s="658"/>
      <c r="AI163" s="658"/>
      <c r="AK163" s="656"/>
      <c r="AR163" s="656"/>
      <c r="AV163" s="656"/>
      <c r="AX163" s="656"/>
      <c r="BB163" s="656"/>
      <c r="BC163" s="656"/>
      <c r="BE163" s="656"/>
      <c r="BI163" s="2097"/>
      <c r="BJ163" s="941" t="s">
        <v>253</v>
      </c>
      <c r="BK163" s="2097"/>
      <c r="BL163" s="941" t="s">
        <v>251</v>
      </c>
      <c r="BM163" s="2097"/>
      <c r="BN163" s="2097"/>
      <c r="BO163" s="2097"/>
      <c r="BP163" s="941" t="s">
        <v>253</v>
      </c>
      <c r="BQ163" s="2097"/>
      <c r="BR163" s="941" t="s">
        <v>251</v>
      </c>
      <c r="BS163" s="2097"/>
      <c r="BT163" s="2097"/>
      <c r="BU163" s="2097"/>
      <c r="BV163" s="636"/>
      <c r="BW163" s="902"/>
      <c r="BX163" s="902"/>
      <c r="BY163" s="636"/>
      <c r="BZ163" s="636"/>
      <c r="CA163" s="636"/>
      <c r="CB163" s="637"/>
      <c r="CC163" s="902"/>
      <c r="CD163" s="902"/>
      <c r="CE163" s="637"/>
      <c r="CF163" s="637"/>
      <c r="CG163" s="637"/>
      <c r="CH163" s="637"/>
      <c r="CI163" s="902"/>
      <c r="CJ163" s="902"/>
      <c r="CK163" s="637"/>
      <c r="CL163" s="637"/>
      <c r="CM163" s="637"/>
      <c r="CN163" s="705"/>
      <c r="CO163" s="88">
        <v>0.01</v>
      </c>
      <c r="CP163" s="88">
        <f t="shared" si="105"/>
        <v>0.255</v>
      </c>
      <c r="CQ163" s="88">
        <v>0.5</v>
      </c>
    </row>
    <row r="164" spans="22:97" s="67" customFormat="1" ht="18.75" hidden="1" thickBot="1" x14ac:dyDescent="0.3">
      <c r="V164" s="655"/>
      <c r="AA164" s="656"/>
      <c r="AB164" s="656"/>
      <c r="AD164" s="656"/>
      <c r="AE164" s="657"/>
      <c r="AH164" s="658"/>
      <c r="AI164" s="658"/>
      <c r="AK164" s="656"/>
      <c r="AR164" s="656"/>
      <c r="AV164" s="656"/>
      <c r="AX164" s="656"/>
      <c r="BB164" s="656"/>
      <c r="BC164" s="656"/>
      <c r="BE164" s="656"/>
      <c r="BI164" s="796" t="s">
        <v>176</v>
      </c>
      <c r="BJ164" s="794" t="s">
        <v>49</v>
      </c>
      <c r="BK164" s="801">
        <v>4660</v>
      </c>
      <c r="BL164" s="794" t="s">
        <v>410</v>
      </c>
      <c r="BM164" s="798">
        <v>0.01</v>
      </c>
      <c r="BN164" s="798">
        <v>0.5</v>
      </c>
      <c r="BO164" s="795" t="s">
        <v>310</v>
      </c>
      <c r="BP164" s="794" t="s">
        <v>49</v>
      </c>
      <c r="BQ164" s="801">
        <v>4750</v>
      </c>
      <c r="BR164" s="794" t="s">
        <v>410</v>
      </c>
      <c r="BS164" s="798">
        <v>0.01</v>
      </c>
      <c r="BT164" s="798">
        <v>0.5</v>
      </c>
      <c r="BU164" s="795" t="s">
        <v>254</v>
      </c>
      <c r="BV164" s="635"/>
      <c r="BW164" s="635"/>
      <c r="BX164" s="635"/>
      <c r="BY164" s="635"/>
      <c r="BZ164" s="635"/>
      <c r="CA164" s="635"/>
      <c r="CB164" s="635"/>
      <c r="CC164" s="635"/>
      <c r="CD164" s="635"/>
      <c r="CE164" s="637"/>
      <c r="CF164" s="637"/>
      <c r="CG164" s="637"/>
      <c r="CH164" s="637"/>
      <c r="CI164" s="636"/>
      <c r="CJ164" s="636"/>
      <c r="CK164" s="637"/>
      <c r="CL164" s="637"/>
      <c r="CM164" s="637"/>
      <c r="CN164" s="705"/>
      <c r="CO164" s="88">
        <v>0.01</v>
      </c>
      <c r="CP164" s="88">
        <f t="shared" si="105"/>
        <v>0.255</v>
      </c>
      <c r="CQ164" s="88">
        <v>0.5</v>
      </c>
      <c r="CR164" s="67">
        <v>0.01</v>
      </c>
      <c r="CS164" s="67">
        <v>0.5</v>
      </c>
    </row>
    <row r="165" spans="22:97" s="67" customFormat="1" ht="18.75" hidden="1" thickBot="1" x14ac:dyDescent="0.3">
      <c r="V165" s="655"/>
      <c r="AA165" s="656"/>
      <c r="AB165" s="656"/>
      <c r="AD165" s="656"/>
      <c r="AE165" s="657"/>
      <c r="AH165" s="658"/>
      <c r="AI165" s="658"/>
      <c r="AK165" s="656"/>
      <c r="AR165" s="656"/>
      <c r="AV165" s="656"/>
      <c r="AX165" s="656"/>
      <c r="BB165" s="656"/>
      <c r="BC165" s="656"/>
      <c r="BE165" s="656"/>
      <c r="BI165" s="796" t="s">
        <v>177</v>
      </c>
      <c r="BJ165" s="794" t="s">
        <v>49</v>
      </c>
      <c r="BK165" s="801">
        <v>10200</v>
      </c>
      <c r="BL165" s="794" t="s">
        <v>410</v>
      </c>
      <c r="BM165" s="798">
        <v>0.01</v>
      </c>
      <c r="BN165" s="798">
        <v>0.5</v>
      </c>
      <c r="BO165" s="795" t="s">
        <v>310</v>
      </c>
      <c r="BP165" s="794" t="s">
        <v>49</v>
      </c>
      <c r="BQ165" s="801">
        <v>10900</v>
      </c>
      <c r="BR165" s="794" t="s">
        <v>410</v>
      </c>
      <c r="BS165" s="798">
        <v>0.01</v>
      </c>
      <c r="BT165" s="798">
        <v>0.5</v>
      </c>
      <c r="BU165" s="795" t="s">
        <v>254</v>
      </c>
      <c r="BV165" s="635"/>
      <c r="BW165" s="635"/>
      <c r="BX165" s="635"/>
      <c r="BY165" s="635"/>
      <c r="BZ165" s="635"/>
      <c r="CA165" s="635"/>
      <c r="CB165" s="635"/>
      <c r="CC165" s="635"/>
      <c r="CD165" s="635"/>
      <c r="CE165" s="902"/>
      <c r="CF165" s="902"/>
      <c r="CG165" s="902"/>
      <c r="CH165" s="637"/>
      <c r="CI165" s="902"/>
      <c r="CJ165" s="902"/>
      <c r="CK165" s="637"/>
      <c r="CL165" s="637"/>
      <c r="CM165" s="902"/>
      <c r="CN165" s="705"/>
      <c r="CO165" s="88">
        <v>0.01</v>
      </c>
      <c r="CP165" s="88">
        <f t="shared" si="105"/>
        <v>0.255</v>
      </c>
      <c r="CQ165" s="88">
        <v>0.5</v>
      </c>
      <c r="CR165" s="67">
        <v>0.01</v>
      </c>
      <c r="CS165" s="67">
        <v>0.5</v>
      </c>
    </row>
    <row r="166" spans="22:97" s="67" customFormat="1" ht="18.75" hidden="1" thickBot="1" x14ac:dyDescent="0.3">
      <c r="V166" s="655"/>
      <c r="AA166" s="656"/>
      <c r="AB166" s="656"/>
      <c r="AD166" s="656"/>
      <c r="AE166" s="657"/>
      <c r="AH166" s="658"/>
      <c r="AI166" s="658"/>
      <c r="AK166" s="656"/>
      <c r="AR166" s="656"/>
      <c r="AV166" s="656"/>
      <c r="AX166" s="656"/>
      <c r="BB166" s="656"/>
      <c r="BC166" s="656"/>
      <c r="BE166" s="656"/>
      <c r="BI166" s="796" t="s">
        <v>178</v>
      </c>
      <c r="BJ166" s="794" t="s">
        <v>49</v>
      </c>
      <c r="BK166" s="801">
        <v>1760</v>
      </c>
      <c r="BL166" s="794" t="s">
        <v>410</v>
      </c>
      <c r="BM166" s="798">
        <v>0.01</v>
      </c>
      <c r="BN166" s="798">
        <v>0.5</v>
      </c>
      <c r="BO166" s="795" t="s">
        <v>310</v>
      </c>
      <c r="BP166" s="794" t="s">
        <v>49</v>
      </c>
      <c r="BQ166" s="801">
        <v>1810</v>
      </c>
      <c r="BR166" s="794" t="s">
        <v>410</v>
      </c>
      <c r="BS166" s="798">
        <v>0.01</v>
      </c>
      <c r="BT166" s="798">
        <v>0.5</v>
      </c>
      <c r="BU166" s="795" t="s">
        <v>254</v>
      </c>
      <c r="BV166" s="635"/>
      <c r="BW166" s="635"/>
      <c r="BX166" s="635"/>
      <c r="BY166" s="635"/>
      <c r="BZ166" s="635"/>
      <c r="CA166" s="635"/>
      <c r="CB166" s="635"/>
      <c r="CC166" s="635"/>
      <c r="CD166" s="635"/>
      <c r="CE166" s="902"/>
      <c r="CF166" s="902"/>
      <c r="CG166" s="902"/>
      <c r="CH166" s="637"/>
      <c r="CI166" s="902"/>
      <c r="CJ166" s="902"/>
      <c r="CK166" s="637"/>
      <c r="CL166" s="637"/>
      <c r="CM166" s="902"/>
      <c r="CN166" s="705"/>
      <c r="CO166" s="88">
        <v>0.01</v>
      </c>
      <c r="CP166" s="88">
        <f t="shared" si="105"/>
        <v>0.255</v>
      </c>
      <c r="CQ166" s="88">
        <v>0.5</v>
      </c>
      <c r="CR166" s="67">
        <v>0.01</v>
      </c>
      <c r="CS166" s="67">
        <v>0.5</v>
      </c>
    </row>
    <row r="167" spans="22:97" s="67" customFormat="1" ht="26.25" hidden="1" thickBot="1" x14ac:dyDescent="0.3">
      <c r="V167" s="655"/>
      <c r="AA167" s="656"/>
      <c r="AB167" s="656"/>
      <c r="AD167" s="656"/>
      <c r="AE167" s="657"/>
      <c r="AH167" s="658"/>
      <c r="AI167" s="658"/>
      <c r="AK167" s="656"/>
      <c r="AR167" s="656"/>
      <c r="AV167" s="656"/>
      <c r="AX167" s="656"/>
      <c r="BB167" s="656"/>
      <c r="BC167" s="656"/>
      <c r="BE167" s="656"/>
      <c r="BI167" s="796" t="s">
        <v>356</v>
      </c>
      <c r="BJ167" s="794" t="s">
        <v>49</v>
      </c>
      <c r="BK167" s="801">
        <v>782</v>
      </c>
      <c r="BL167" s="794" t="s">
        <v>410</v>
      </c>
      <c r="BM167" s="798">
        <v>0.01</v>
      </c>
      <c r="BN167" s="798">
        <v>0.5</v>
      </c>
      <c r="BO167" s="795" t="s">
        <v>310</v>
      </c>
      <c r="BP167" s="794"/>
      <c r="BQ167" s="801"/>
      <c r="BR167" s="794"/>
      <c r="BS167" s="798"/>
      <c r="BT167" s="798"/>
      <c r="BU167" s="795"/>
      <c r="BV167" s="635"/>
      <c r="BW167" s="635"/>
      <c r="BX167" s="635"/>
      <c r="BY167" s="635"/>
      <c r="BZ167" s="635"/>
      <c r="CA167" s="635"/>
      <c r="CB167" s="635"/>
      <c r="CC167" s="635"/>
      <c r="CD167" s="635"/>
      <c r="CE167" s="902"/>
      <c r="CF167" s="902"/>
      <c r="CG167" s="902"/>
      <c r="CH167" s="637"/>
      <c r="CI167" s="902"/>
      <c r="CJ167" s="902"/>
      <c r="CK167" s="637"/>
      <c r="CL167" s="637"/>
      <c r="CM167" s="902"/>
      <c r="CN167" s="705"/>
      <c r="CO167" s="88">
        <v>0.01</v>
      </c>
      <c r="CP167" s="88">
        <f t="shared" si="105"/>
        <v>0.255</v>
      </c>
      <c r="CQ167" s="88">
        <v>0.5</v>
      </c>
    </row>
    <row r="168" spans="22:97" s="67" customFormat="1" ht="18.75" hidden="1" thickBot="1" x14ac:dyDescent="0.3">
      <c r="V168" s="655"/>
      <c r="AA168" s="656"/>
      <c r="AB168" s="656"/>
      <c r="AD168" s="656"/>
      <c r="AE168" s="657"/>
      <c r="AH168" s="658"/>
      <c r="AI168" s="658"/>
      <c r="AK168" s="656"/>
      <c r="AR168" s="656"/>
      <c r="AV168" s="656"/>
      <c r="AX168" s="656"/>
      <c r="BB168" s="656"/>
      <c r="BC168" s="656"/>
      <c r="BE168" s="656"/>
      <c r="BI168" s="796" t="s">
        <v>179</v>
      </c>
      <c r="BJ168" s="794" t="s">
        <v>49</v>
      </c>
      <c r="BK168" s="801">
        <v>12400</v>
      </c>
      <c r="BL168" s="794" t="s">
        <v>410</v>
      </c>
      <c r="BM168" s="798">
        <v>0.01</v>
      </c>
      <c r="BN168" s="798">
        <v>0.5</v>
      </c>
      <c r="BO168" s="795" t="s">
        <v>310</v>
      </c>
      <c r="BP168" s="794" t="s">
        <v>49</v>
      </c>
      <c r="BQ168" s="801">
        <v>14800</v>
      </c>
      <c r="BR168" s="794" t="s">
        <v>410</v>
      </c>
      <c r="BS168" s="798">
        <v>0.01</v>
      </c>
      <c r="BT168" s="798">
        <v>0.5</v>
      </c>
      <c r="BU168" s="795" t="s">
        <v>254</v>
      </c>
      <c r="BV168" s="635"/>
      <c r="BW168" s="635"/>
      <c r="BX168" s="635"/>
      <c r="BY168" s="635"/>
      <c r="BZ168" s="635"/>
      <c r="CA168" s="635"/>
      <c r="CB168" s="635"/>
      <c r="CC168" s="635"/>
      <c r="CD168" s="635"/>
      <c r="CE168" s="902"/>
      <c r="CF168" s="902"/>
      <c r="CG168" s="902"/>
      <c r="CH168" s="637"/>
      <c r="CI168" s="902"/>
      <c r="CJ168" s="902"/>
      <c r="CK168" s="637"/>
      <c r="CL168" s="637"/>
      <c r="CM168" s="902"/>
      <c r="CN168" s="705"/>
      <c r="CO168" s="88"/>
      <c r="CP168" s="88"/>
      <c r="CQ168" s="88"/>
      <c r="CR168" s="67">
        <v>0.01</v>
      </c>
      <c r="CS168" s="67">
        <v>0.5</v>
      </c>
    </row>
    <row r="169" spans="22:97" s="67" customFormat="1" ht="18.75" hidden="1" thickBot="1" x14ac:dyDescent="0.3">
      <c r="V169" s="655"/>
      <c r="AA169" s="656"/>
      <c r="AB169" s="656"/>
      <c r="AD169" s="656"/>
      <c r="AE169" s="657"/>
      <c r="AH169" s="658"/>
      <c r="AI169" s="658"/>
      <c r="AK169" s="656"/>
      <c r="AR169" s="656"/>
      <c r="AV169" s="656"/>
      <c r="AX169" s="656"/>
      <c r="BB169" s="656"/>
      <c r="BC169" s="656"/>
      <c r="BE169" s="656"/>
      <c r="BI169" s="796" t="s">
        <v>180</v>
      </c>
      <c r="BJ169" s="794" t="s">
        <v>49</v>
      </c>
      <c r="BK169" s="801">
        <v>677</v>
      </c>
      <c r="BL169" s="794" t="s">
        <v>410</v>
      </c>
      <c r="BM169" s="798">
        <v>0.01</v>
      </c>
      <c r="BN169" s="798">
        <v>0.5</v>
      </c>
      <c r="BO169" s="795" t="s">
        <v>310</v>
      </c>
      <c r="BP169" s="794" t="s">
        <v>49</v>
      </c>
      <c r="BQ169" s="801">
        <v>675</v>
      </c>
      <c r="BR169" s="794" t="s">
        <v>410</v>
      </c>
      <c r="BS169" s="798">
        <v>0.01</v>
      </c>
      <c r="BT169" s="798">
        <v>0.5</v>
      </c>
      <c r="BU169" s="795" t="s">
        <v>254</v>
      </c>
      <c r="BV169" s="635"/>
      <c r="BW169" s="635"/>
      <c r="BX169" s="635"/>
      <c r="BY169" s="635"/>
      <c r="BZ169" s="635"/>
      <c r="CA169" s="635"/>
      <c r="CB169" s="635"/>
      <c r="CC169" s="635"/>
      <c r="CD169" s="635"/>
      <c r="CE169" s="902"/>
      <c r="CF169" s="902"/>
      <c r="CG169" s="902"/>
      <c r="CH169" s="637"/>
      <c r="CI169" s="902"/>
      <c r="CJ169" s="902"/>
      <c r="CK169" s="637"/>
      <c r="CL169" s="637"/>
      <c r="CM169" s="902"/>
      <c r="CN169" s="705"/>
      <c r="CO169" s="88"/>
      <c r="CP169" s="88"/>
      <c r="CQ169" s="88"/>
      <c r="CR169" s="67">
        <v>0.01</v>
      </c>
      <c r="CS169" s="67">
        <v>0.5</v>
      </c>
    </row>
    <row r="170" spans="22:97" s="67" customFormat="1" ht="18.75" hidden="1" thickBot="1" x14ac:dyDescent="0.3">
      <c r="V170" s="655"/>
      <c r="AA170" s="656"/>
      <c r="AB170" s="656"/>
      <c r="AD170" s="656"/>
      <c r="AE170" s="657"/>
      <c r="AH170" s="658"/>
      <c r="AI170" s="658"/>
      <c r="AK170" s="656"/>
      <c r="AR170" s="656"/>
      <c r="AV170" s="656"/>
      <c r="AX170" s="656"/>
      <c r="BB170" s="656"/>
      <c r="BC170" s="656"/>
      <c r="BE170" s="656"/>
      <c r="BI170" s="796" t="s">
        <v>359</v>
      </c>
      <c r="BJ170" s="794" t="s">
        <v>49</v>
      </c>
      <c r="BK170" s="801">
        <v>3170</v>
      </c>
      <c r="BL170" s="794" t="s">
        <v>410</v>
      </c>
      <c r="BM170" s="798">
        <v>0.01</v>
      </c>
      <c r="BN170" s="798">
        <v>0.5</v>
      </c>
      <c r="BO170" s="795" t="s">
        <v>310</v>
      </c>
      <c r="BP170" s="794"/>
      <c r="BQ170" s="801"/>
      <c r="BR170" s="794"/>
      <c r="BS170" s="798"/>
      <c r="BT170" s="798"/>
      <c r="BU170" s="795"/>
      <c r="BV170" s="635"/>
      <c r="BW170" s="635"/>
      <c r="BX170" s="635"/>
      <c r="BY170" s="635"/>
      <c r="BZ170" s="635"/>
      <c r="CA170" s="635"/>
      <c r="CB170" s="635"/>
      <c r="CC170" s="635"/>
      <c r="CD170" s="635"/>
      <c r="CE170" s="902"/>
      <c r="CF170" s="902"/>
      <c r="CG170" s="902"/>
      <c r="CH170" s="637"/>
      <c r="CI170" s="902"/>
      <c r="CJ170" s="902"/>
      <c r="CK170" s="637"/>
      <c r="CL170" s="637"/>
      <c r="CM170" s="902"/>
      <c r="CN170" s="705"/>
      <c r="CO170" s="88"/>
      <c r="CP170" s="88"/>
      <c r="CQ170" s="88"/>
      <c r="CR170" s="67">
        <v>0.01</v>
      </c>
      <c r="CS170" s="67">
        <v>0.5</v>
      </c>
    </row>
    <row r="171" spans="22:97" s="67" customFormat="1" ht="18.75" hidden="1" thickBot="1" x14ac:dyDescent="0.3">
      <c r="V171" s="655"/>
      <c r="AA171" s="656"/>
      <c r="AB171" s="656"/>
      <c r="AD171" s="656"/>
      <c r="AE171" s="657"/>
      <c r="AH171" s="658"/>
      <c r="AI171" s="658"/>
      <c r="AK171" s="656"/>
      <c r="AR171" s="656"/>
      <c r="AV171" s="656"/>
      <c r="AX171" s="656"/>
      <c r="BB171" s="656"/>
      <c r="BC171" s="656"/>
      <c r="BE171" s="656"/>
      <c r="BI171" s="796" t="s">
        <v>181</v>
      </c>
      <c r="BJ171" s="794" t="s">
        <v>49</v>
      </c>
      <c r="BK171" s="801">
        <v>1120</v>
      </c>
      <c r="BL171" s="794" t="s">
        <v>410</v>
      </c>
      <c r="BM171" s="798">
        <v>0.01</v>
      </c>
      <c r="BN171" s="798">
        <v>0.5</v>
      </c>
      <c r="BO171" s="795" t="s">
        <v>310</v>
      </c>
      <c r="BP171" s="794" t="s">
        <v>49</v>
      </c>
      <c r="BQ171" s="801">
        <v>1100</v>
      </c>
      <c r="BR171" s="794" t="s">
        <v>410</v>
      </c>
      <c r="BS171" s="798">
        <v>0.01</v>
      </c>
      <c r="BT171" s="798">
        <v>0.5</v>
      </c>
      <c r="BU171" s="795" t="s">
        <v>254</v>
      </c>
      <c r="BV171" s="635"/>
      <c r="BW171" s="635"/>
      <c r="BX171" s="635"/>
      <c r="BY171" s="635"/>
      <c r="BZ171" s="635"/>
      <c r="CA171" s="635"/>
      <c r="CB171" s="635"/>
      <c r="CC171" s="635"/>
      <c r="CD171" s="635"/>
      <c r="CE171" s="902"/>
      <c r="CF171" s="902"/>
      <c r="CG171" s="902"/>
      <c r="CH171" s="637"/>
      <c r="CI171" s="902"/>
      <c r="CJ171" s="902"/>
      <c r="CK171" s="637"/>
      <c r="CL171" s="637"/>
      <c r="CM171" s="902"/>
      <c r="CN171" s="705"/>
      <c r="CO171" s="88"/>
      <c r="CP171" s="88"/>
      <c r="CQ171" s="88"/>
      <c r="CR171" s="67">
        <v>0.01</v>
      </c>
      <c r="CS171" s="67">
        <v>0.5</v>
      </c>
    </row>
    <row r="172" spans="22:97" s="67" customFormat="1" ht="18.75" hidden="1" thickBot="1" x14ac:dyDescent="0.3">
      <c r="V172" s="655"/>
      <c r="AA172" s="656"/>
      <c r="AB172" s="656"/>
      <c r="AD172" s="656"/>
      <c r="AE172" s="657"/>
      <c r="AH172" s="658"/>
      <c r="AI172" s="658"/>
      <c r="AK172" s="656"/>
      <c r="AR172" s="656"/>
      <c r="AV172" s="656"/>
      <c r="AX172" s="656"/>
      <c r="BB172" s="656"/>
      <c r="BC172" s="656"/>
      <c r="BE172" s="656"/>
      <c r="BI172" s="796" t="s">
        <v>182</v>
      </c>
      <c r="BJ172" s="794" t="s">
        <v>49</v>
      </c>
      <c r="BK172" s="801">
        <v>1300</v>
      </c>
      <c r="BL172" s="794" t="s">
        <v>410</v>
      </c>
      <c r="BM172" s="798">
        <v>0.01</v>
      </c>
      <c r="BN172" s="798">
        <v>0.5</v>
      </c>
      <c r="BO172" s="795" t="s">
        <v>310</v>
      </c>
      <c r="BP172" s="794" t="s">
        <v>49</v>
      </c>
      <c r="BQ172" s="801">
        <v>1430</v>
      </c>
      <c r="BR172" s="794" t="s">
        <v>410</v>
      </c>
      <c r="BS172" s="798">
        <v>0.01</v>
      </c>
      <c r="BT172" s="798">
        <v>0.5</v>
      </c>
      <c r="BU172" s="795" t="s">
        <v>254</v>
      </c>
      <c r="BV172" s="635"/>
      <c r="BW172" s="635"/>
      <c r="BX172" s="635"/>
      <c r="BY172" s="635"/>
      <c r="BZ172" s="635"/>
      <c r="CA172" s="635"/>
      <c r="CB172" s="635"/>
      <c r="CC172" s="635"/>
      <c r="CD172" s="635"/>
      <c r="CE172" s="902"/>
      <c r="CF172" s="902"/>
      <c r="CG172" s="902"/>
      <c r="CH172" s="637"/>
      <c r="CI172" s="902"/>
      <c r="CJ172" s="902"/>
      <c r="CK172" s="637"/>
      <c r="CL172" s="637"/>
      <c r="CM172" s="902"/>
      <c r="CN172" s="705"/>
      <c r="CO172" s="88">
        <v>0.01</v>
      </c>
      <c r="CP172" s="88">
        <f>(CO172+CQ172)/2</f>
        <v>0.255</v>
      </c>
      <c r="CQ172" s="88">
        <v>0.5</v>
      </c>
      <c r="CR172" s="67">
        <v>0.01</v>
      </c>
      <c r="CS172" s="67">
        <v>0.5</v>
      </c>
    </row>
    <row r="173" spans="22:97" s="67" customFormat="1" ht="18.75" hidden="1" thickBot="1" x14ac:dyDescent="0.3">
      <c r="V173" s="655"/>
      <c r="AA173" s="656"/>
      <c r="AB173" s="656"/>
      <c r="AD173" s="656"/>
      <c r="AE173" s="657"/>
      <c r="AH173" s="658"/>
      <c r="AI173" s="658"/>
      <c r="AK173" s="656"/>
      <c r="AR173" s="656"/>
      <c r="AV173" s="656"/>
      <c r="AX173" s="656"/>
      <c r="BB173" s="656"/>
      <c r="BC173" s="656"/>
      <c r="BE173" s="656"/>
      <c r="BI173" s="796" t="s">
        <v>186</v>
      </c>
      <c r="BJ173" s="794" t="s">
        <v>49</v>
      </c>
      <c r="BK173" s="801">
        <v>328</v>
      </c>
      <c r="BL173" s="794" t="s">
        <v>410</v>
      </c>
      <c r="BM173" s="798">
        <v>0.01</v>
      </c>
      <c r="BN173" s="798">
        <v>0.5</v>
      </c>
      <c r="BO173" s="795" t="s">
        <v>310</v>
      </c>
      <c r="BP173" s="794" t="s">
        <v>49</v>
      </c>
      <c r="BQ173" s="801">
        <v>353</v>
      </c>
      <c r="BR173" s="794" t="s">
        <v>410</v>
      </c>
      <c r="BS173" s="798">
        <v>0.01</v>
      </c>
      <c r="BT173" s="798">
        <v>0.5</v>
      </c>
      <c r="BU173" s="795" t="s">
        <v>254</v>
      </c>
      <c r="BV173" s="635"/>
      <c r="BW173" s="635"/>
      <c r="BX173" s="635"/>
      <c r="BY173" s="635"/>
      <c r="BZ173" s="635"/>
      <c r="CA173" s="635"/>
      <c r="CB173" s="635"/>
      <c r="CC173" s="635"/>
      <c r="CD173" s="635"/>
      <c r="CE173" s="902"/>
      <c r="CF173" s="902"/>
      <c r="CG173" s="902"/>
      <c r="CH173" s="637"/>
      <c r="CI173" s="902"/>
      <c r="CJ173" s="902"/>
      <c r="CK173" s="637"/>
      <c r="CL173" s="637"/>
      <c r="CM173" s="902"/>
      <c r="CN173" s="705"/>
      <c r="CO173" s="88">
        <v>0.01</v>
      </c>
      <c r="CP173" s="88">
        <f>(CO173+CQ173)/2</f>
        <v>0.255</v>
      </c>
      <c r="CQ173" s="88">
        <v>0.5</v>
      </c>
      <c r="CR173" s="67">
        <v>0.01</v>
      </c>
      <c r="CS173" s="67">
        <v>0.5</v>
      </c>
    </row>
    <row r="174" spans="22:97" s="67" customFormat="1" ht="18.75" hidden="1" thickBot="1" x14ac:dyDescent="0.3">
      <c r="V174" s="655"/>
      <c r="AA174" s="656"/>
      <c r="AB174" s="656"/>
      <c r="AD174" s="656"/>
      <c r="AE174" s="657"/>
      <c r="AH174" s="658"/>
      <c r="AI174" s="658"/>
      <c r="AK174" s="656"/>
      <c r="AR174" s="656"/>
      <c r="AV174" s="656"/>
      <c r="AX174" s="656"/>
      <c r="BB174" s="656"/>
      <c r="BC174" s="656"/>
      <c r="BE174" s="656"/>
      <c r="BI174" s="796" t="s">
        <v>187</v>
      </c>
      <c r="BJ174" s="794" t="s">
        <v>49</v>
      </c>
      <c r="BK174" s="801">
        <v>4800</v>
      </c>
      <c r="BL174" s="794" t="s">
        <v>410</v>
      </c>
      <c r="BM174" s="798">
        <v>0.01</v>
      </c>
      <c r="BN174" s="798">
        <v>0.5</v>
      </c>
      <c r="BO174" s="795" t="s">
        <v>310</v>
      </c>
      <c r="BP174" s="794" t="s">
        <v>49</v>
      </c>
      <c r="BQ174" s="801">
        <v>4470</v>
      </c>
      <c r="BR174" s="794" t="s">
        <v>410</v>
      </c>
      <c r="BS174" s="798">
        <v>0.01</v>
      </c>
      <c r="BT174" s="798">
        <v>0.5</v>
      </c>
      <c r="BU174" s="795" t="s">
        <v>254</v>
      </c>
      <c r="BV174" s="635"/>
      <c r="BW174" s="635"/>
      <c r="BX174" s="635"/>
      <c r="BY174" s="635"/>
      <c r="BZ174" s="635"/>
      <c r="CA174" s="635"/>
      <c r="CB174" s="635"/>
      <c r="CC174" s="635"/>
      <c r="CD174" s="635"/>
      <c r="CE174" s="902"/>
      <c r="CF174" s="902"/>
      <c r="CG174" s="902"/>
      <c r="CH174" s="637"/>
      <c r="CI174" s="902"/>
      <c r="CJ174" s="902"/>
      <c r="CK174" s="637"/>
      <c r="CL174" s="637"/>
      <c r="CM174" s="902"/>
      <c r="CN174" s="705"/>
      <c r="CO174" s="88"/>
      <c r="CP174" s="88"/>
      <c r="CQ174" s="88"/>
      <c r="CR174" s="67">
        <v>0.01</v>
      </c>
      <c r="CS174" s="67">
        <v>0.5</v>
      </c>
    </row>
    <row r="175" spans="22:97" s="67" customFormat="1" ht="26.25" hidden="1" thickBot="1" x14ac:dyDescent="0.3">
      <c r="V175" s="655"/>
      <c r="AA175" s="656"/>
      <c r="AB175" s="656"/>
      <c r="AD175" s="656"/>
      <c r="AE175" s="657"/>
      <c r="AH175" s="658"/>
      <c r="AI175" s="658"/>
      <c r="AK175" s="656"/>
      <c r="AR175" s="656"/>
      <c r="AV175" s="656"/>
      <c r="AX175" s="656"/>
      <c r="BB175" s="656"/>
      <c r="BC175" s="656"/>
      <c r="BE175" s="656"/>
      <c r="BI175" s="796" t="s">
        <v>394</v>
      </c>
      <c r="BJ175" s="794" t="s">
        <v>49</v>
      </c>
      <c r="BK175" s="801">
        <v>3350</v>
      </c>
      <c r="BL175" s="794" t="s">
        <v>410</v>
      </c>
      <c r="BM175" s="798">
        <v>0.01</v>
      </c>
      <c r="BN175" s="798">
        <v>0.5</v>
      </c>
      <c r="BO175" s="795" t="s">
        <v>310</v>
      </c>
      <c r="BP175" s="794"/>
      <c r="BQ175" s="801"/>
      <c r="BR175" s="794"/>
      <c r="BS175" s="798"/>
      <c r="BT175" s="798"/>
      <c r="BU175" s="795"/>
      <c r="BV175" s="635"/>
      <c r="BW175" s="635"/>
      <c r="BX175" s="635"/>
      <c r="BY175" s="635"/>
      <c r="BZ175" s="635"/>
      <c r="CA175" s="635"/>
      <c r="CB175" s="635"/>
      <c r="CC175" s="635"/>
      <c r="CD175" s="635"/>
      <c r="CE175" s="902"/>
      <c r="CF175" s="902"/>
      <c r="CG175" s="902"/>
      <c r="CH175" s="637"/>
      <c r="CI175" s="902"/>
      <c r="CJ175" s="902"/>
      <c r="CK175" s="637"/>
      <c r="CL175" s="637"/>
      <c r="CM175" s="902"/>
      <c r="CN175" s="705"/>
      <c r="CO175" s="88"/>
      <c r="CP175" s="88"/>
      <c r="CQ175" s="88"/>
    </row>
    <row r="176" spans="22:97" s="67" customFormat="1" ht="90.75" hidden="1" thickBot="1" x14ac:dyDescent="0.3">
      <c r="V176" s="655"/>
      <c r="AA176" s="656"/>
      <c r="AB176" s="656"/>
      <c r="AD176" s="656"/>
      <c r="AE176" s="657"/>
      <c r="AH176" s="658"/>
      <c r="AI176" s="658"/>
      <c r="AK176" s="656"/>
      <c r="AR176" s="656"/>
      <c r="AV176" s="656"/>
      <c r="AX176" s="656"/>
      <c r="BB176" s="656"/>
      <c r="BC176" s="656"/>
      <c r="BE176" s="656"/>
      <c r="BI176" s="796" t="s">
        <v>358</v>
      </c>
      <c r="BJ176" s="794" t="s">
        <v>49</v>
      </c>
      <c r="BK176" s="801">
        <f>(BK172*4%)+(BK170*44%)+(BK174*52%)</f>
        <v>3942.8</v>
      </c>
      <c r="BL176" s="794" t="s">
        <v>410</v>
      </c>
      <c r="BM176" s="798">
        <v>0.01</v>
      </c>
      <c r="BN176" s="798">
        <v>0.5</v>
      </c>
      <c r="BO176" s="795" t="s">
        <v>382</v>
      </c>
      <c r="BP176" s="794" t="s">
        <v>49</v>
      </c>
      <c r="BQ176" s="801">
        <v>3922</v>
      </c>
      <c r="BR176" s="794" t="s">
        <v>410</v>
      </c>
      <c r="BS176" s="798">
        <v>0.01</v>
      </c>
      <c r="BT176" s="798">
        <v>0.5</v>
      </c>
      <c r="BU176" s="802" t="s">
        <v>357</v>
      </c>
      <c r="BV176" s="635"/>
      <c r="BW176" s="635"/>
      <c r="BX176" s="635"/>
      <c r="BY176" s="635"/>
      <c r="BZ176" s="635"/>
      <c r="CA176" s="635"/>
      <c r="CB176" s="635"/>
      <c r="CC176" s="635"/>
      <c r="CD176" s="635"/>
      <c r="CE176" s="902"/>
      <c r="CF176" s="902"/>
      <c r="CG176" s="902"/>
      <c r="CH176" s="637"/>
      <c r="CI176" s="902"/>
      <c r="CJ176" s="902"/>
      <c r="CK176" s="637"/>
      <c r="CL176" s="637"/>
      <c r="CM176" s="902"/>
      <c r="CN176" s="705"/>
      <c r="CO176" s="88"/>
      <c r="CP176" s="88"/>
      <c r="CQ176" s="88"/>
      <c r="CR176" s="67">
        <v>0.01</v>
      </c>
      <c r="CS176" s="67">
        <v>0.5</v>
      </c>
    </row>
    <row r="177" spans="22:97" s="67" customFormat="1" ht="166.5" hidden="1" thickBot="1" x14ac:dyDescent="0.3">
      <c r="V177" s="655"/>
      <c r="AA177" s="656"/>
      <c r="AB177" s="656"/>
      <c r="AD177" s="656"/>
      <c r="AE177" s="657"/>
      <c r="AH177" s="658"/>
      <c r="AI177" s="658"/>
      <c r="AK177" s="656"/>
      <c r="AR177" s="656"/>
      <c r="AV177" s="656"/>
      <c r="AX177" s="656"/>
      <c r="BB177" s="656"/>
      <c r="BC177" s="656"/>
      <c r="BE177" s="656"/>
      <c r="BI177" s="796" t="s">
        <v>185</v>
      </c>
      <c r="BJ177" s="794" t="s">
        <v>49</v>
      </c>
      <c r="BK177" s="801">
        <f>(BK172*52%)+(BK170*25%)+(BK169*23%)</f>
        <v>1624.21</v>
      </c>
      <c r="BL177" s="794" t="s">
        <v>410</v>
      </c>
      <c r="BM177" s="798">
        <v>0.01</v>
      </c>
      <c r="BN177" s="798">
        <v>0.5</v>
      </c>
      <c r="BO177" s="795" t="s">
        <v>383</v>
      </c>
      <c r="BP177" s="794" t="s">
        <v>49</v>
      </c>
      <c r="BQ177" s="801">
        <v>1774</v>
      </c>
      <c r="BR177" s="794" t="s">
        <v>410</v>
      </c>
      <c r="BS177" s="798">
        <v>0.01</v>
      </c>
      <c r="BT177" s="798">
        <v>0.5</v>
      </c>
      <c r="BU177" s="795" t="s">
        <v>254</v>
      </c>
      <c r="BV177" s="635"/>
      <c r="BW177" s="635"/>
      <c r="BX177" s="635"/>
      <c r="BY177" s="635"/>
      <c r="BZ177" s="635"/>
      <c r="CA177" s="635"/>
      <c r="CB177" s="635"/>
      <c r="CC177" s="635"/>
      <c r="CD177" s="635"/>
      <c r="CE177" s="902"/>
      <c r="CF177" s="902"/>
      <c r="CG177" s="902"/>
      <c r="CH177" s="637"/>
      <c r="CI177" s="902"/>
      <c r="CJ177" s="902"/>
      <c r="CK177" s="637"/>
      <c r="CL177" s="637"/>
      <c r="CM177" s="902"/>
      <c r="CN177" s="705"/>
      <c r="CO177" s="88"/>
      <c r="CP177" s="88"/>
      <c r="CQ177" s="88"/>
      <c r="CR177" s="67">
        <v>0.01</v>
      </c>
      <c r="CS177" s="67">
        <v>0.5</v>
      </c>
    </row>
    <row r="178" spans="22:97" s="67" customFormat="1" ht="141" hidden="1" thickBot="1" x14ac:dyDescent="0.3">
      <c r="V178" s="655"/>
      <c r="AA178" s="656"/>
      <c r="AB178" s="656"/>
      <c r="AD178" s="656"/>
      <c r="AE178" s="657"/>
      <c r="AH178" s="658"/>
      <c r="AI178" s="658"/>
      <c r="AK178" s="656"/>
      <c r="AR178" s="656"/>
      <c r="AV178" s="656"/>
      <c r="AX178" s="656"/>
      <c r="BB178" s="656"/>
      <c r="BC178" s="656"/>
      <c r="BE178" s="656"/>
      <c r="BI178" s="796" t="s">
        <v>184</v>
      </c>
      <c r="BJ178" s="794" t="s">
        <v>49</v>
      </c>
      <c r="BK178" s="801">
        <f>(BK170*50%)+(BK169*50%)</f>
        <v>1923.5</v>
      </c>
      <c r="BL178" s="794" t="s">
        <v>410</v>
      </c>
      <c r="BM178" s="798">
        <v>0.01</v>
      </c>
      <c r="BN178" s="798">
        <v>0.5</v>
      </c>
      <c r="BO178" s="795" t="s">
        <v>384</v>
      </c>
      <c r="BP178" s="794" t="s">
        <v>49</v>
      </c>
      <c r="BQ178" s="801">
        <v>2088</v>
      </c>
      <c r="BR178" s="794" t="s">
        <v>410</v>
      </c>
      <c r="BS178" s="798">
        <v>0.01</v>
      </c>
      <c r="BT178" s="798">
        <v>0.5</v>
      </c>
      <c r="BU178" s="795" t="s">
        <v>254</v>
      </c>
      <c r="BV178" s="635"/>
      <c r="BW178" s="635"/>
      <c r="BX178" s="635"/>
      <c r="BY178" s="635"/>
      <c r="BZ178" s="635"/>
      <c r="CA178" s="635"/>
      <c r="CB178" s="635"/>
      <c r="CC178" s="635"/>
      <c r="CD178" s="635"/>
      <c r="CE178" s="902"/>
      <c r="CF178" s="902"/>
      <c r="CG178" s="902"/>
      <c r="CH178" s="637"/>
      <c r="CI178" s="902"/>
      <c r="CJ178" s="902"/>
      <c r="CK178" s="637"/>
      <c r="CL178" s="637"/>
      <c r="CM178" s="902"/>
      <c r="CN178" s="705"/>
      <c r="CO178" s="88">
        <v>0.15</v>
      </c>
      <c r="CP178" s="88">
        <f>(CO178+CQ178)/2</f>
        <v>0.17499999999999999</v>
      </c>
      <c r="CQ178" s="88">
        <v>0.2</v>
      </c>
      <c r="CR178" s="67">
        <v>0.01</v>
      </c>
      <c r="CS178" s="67">
        <v>0.5</v>
      </c>
    </row>
    <row r="179" spans="22:97" s="67" customFormat="1" ht="192" hidden="1" thickBot="1" x14ac:dyDescent="0.3">
      <c r="V179" s="655"/>
      <c r="AA179" s="656"/>
      <c r="AB179" s="656"/>
      <c r="AD179" s="656"/>
      <c r="AE179" s="657"/>
      <c r="AH179" s="658"/>
      <c r="AI179" s="658"/>
      <c r="AK179" s="656"/>
      <c r="AR179" s="656"/>
      <c r="AV179" s="656"/>
      <c r="AX179" s="656"/>
      <c r="BB179" s="656"/>
      <c r="BC179" s="656"/>
      <c r="BE179" s="656"/>
      <c r="BI179" s="796" t="s">
        <v>188</v>
      </c>
      <c r="BJ179" s="794" t="s">
        <v>49</v>
      </c>
      <c r="BK179" s="801">
        <f>(BK170*65.1%)+(BK172*31.5%)+(BK183*3.4%)</f>
        <v>2473.2039999999997</v>
      </c>
      <c r="BL179" s="794" t="s">
        <v>410</v>
      </c>
      <c r="BM179" s="798">
        <v>0.01</v>
      </c>
      <c r="BN179" s="798">
        <v>0.5</v>
      </c>
      <c r="BO179" s="795" t="s">
        <v>385</v>
      </c>
      <c r="BP179" s="794" t="s">
        <v>49</v>
      </c>
      <c r="BQ179" s="801">
        <v>2729</v>
      </c>
      <c r="BR179" s="794" t="s">
        <v>410</v>
      </c>
      <c r="BS179" s="798">
        <v>0.01</v>
      </c>
      <c r="BT179" s="798">
        <v>0.5</v>
      </c>
      <c r="BU179" s="795" t="s">
        <v>254</v>
      </c>
      <c r="BV179" s="635"/>
      <c r="BW179" s="635"/>
      <c r="BX179" s="635"/>
      <c r="BY179" s="635"/>
      <c r="BZ179" s="635"/>
      <c r="CA179" s="635"/>
      <c r="CB179" s="635"/>
      <c r="CC179" s="635"/>
      <c r="CD179" s="635"/>
      <c r="CE179" s="902"/>
      <c r="CF179" s="902"/>
      <c r="CG179" s="902"/>
      <c r="CH179" s="637"/>
      <c r="CI179" s="902"/>
      <c r="CJ179" s="902"/>
      <c r="CK179" s="637"/>
      <c r="CL179" s="637"/>
      <c r="CM179" s="902"/>
      <c r="CN179" s="705"/>
      <c r="CO179" s="88">
        <v>0.15</v>
      </c>
      <c r="CP179" s="88">
        <f>(CO179+CQ179)/2</f>
        <v>0.17499999999999999</v>
      </c>
      <c r="CQ179" s="88">
        <v>0.2</v>
      </c>
      <c r="CR179" s="67">
        <v>0.01</v>
      </c>
      <c r="CS179" s="67">
        <v>0.5</v>
      </c>
    </row>
    <row r="180" spans="22:97" s="67" customFormat="1" ht="18.75" hidden="1" thickBot="1" x14ac:dyDescent="0.3">
      <c r="V180" s="655"/>
      <c r="AA180" s="656"/>
      <c r="AB180" s="656"/>
      <c r="AD180" s="656"/>
      <c r="AE180" s="657"/>
      <c r="AH180" s="658"/>
      <c r="AI180" s="658"/>
      <c r="AK180" s="656"/>
      <c r="AR180" s="656"/>
      <c r="AV180" s="656"/>
      <c r="AX180" s="656"/>
      <c r="BB180" s="656"/>
      <c r="BC180" s="656"/>
      <c r="BE180" s="656"/>
      <c r="BI180" s="796" t="s">
        <v>183</v>
      </c>
      <c r="BJ180" s="794" t="s">
        <v>49</v>
      </c>
      <c r="BK180" s="801">
        <v>6630</v>
      </c>
      <c r="BL180" s="794" t="s">
        <v>410</v>
      </c>
      <c r="BM180" s="798">
        <v>0.01</v>
      </c>
      <c r="BN180" s="798">
        <v>0.5</v>
      </c>
      <c r="BO180" s="795" t="s">
        <v>310</v>
      </c>
      <c r="BP180" s="794" t="s">
        <v>49</v>
      </c>
      <c r="BQ180" s="801">
        <v>7390</v>
      </c>
      <c r="BR180" s="794" t="s">
        <v>410</v>
      </c>
      <c r="BS180" s="798">
        <v>0.01</v>
      </c>
      <c r="BT180" s="798">
        <v>0.5</v>
      </c>
      <c r="BU180" s="795" t="s">
        <v>254</v>
      </c>
      <c r="BV180" s="635"/>
      <c r="BW180" s="635"/>
      <c r="BX180" s="635"/>
      <c r="BY180" s="635"/>
      <c r="BZ180" s="635"/>
      <c r="CA180" s="635"/>
      <c r="CB180" s="635"/>
      <c r="CC180" s="635"/>
      <c r="CD180" s="635"/>
      <c r="CE180" s="902"/>
      <c r="CF180" s="902"/>
      <c r="CG180" s="902"/>
      <c r="CH180" s="637"/>
      <c r="CI180" s="902"/>
      <c r="CJ180" s="902"/>
      <c r="CK180" s="637"/>
      <c r="CL180" s="637"/>
      <c r="CM180" s="902"/>
      <c r="CN180" s="705"/>
      <c r="CO180" s="88"/>
      <c r="CP180" s="88"/>
      <c r="CQ180" s="88"/>
      <c r="CR180" s="67">
        <v>0.01</v>
      </c>
      <c r="CS180" s="67">
        <v>0.5</v>
      </c>
    </row>
    <row r="181" spans="22:97" s="67" customFormat="1" ht="26.25" hidden="1" thickBot="1" x14ac:dyDescent="0.3">
      <c r="V181" s="655"/>
      <c r="AA181" s="656"/>
      <c r="AB181" s="656"/>
      <c r="AD181" s="656"/>
      <c r="AE181" s="657"/>
      <c r="AH181" s="658"/>
      <c r="AI181" s="658"/>
      <c r="AK181" s="656"/>
      <c r="AR181" s="656"/>
      <c r="AV181" s="656"/>
      <c r="AX181" s="656"/>
      <c r="BB181" s="656"/>
      <c r="BC181" s="656"/>
      <c r="BE181" s="656"/>
      <c r="BI181" s="796" t="s">
        <v>393</v>
      </c>
      <c r="BJ181" s="794" t="s">
        <v>49</v>
      </c>
      <c r="BK181" s="801">
        <v>182</v>
      </c>
      <c r="BL181" s="794" t="s">
        <v>410</v>
      </c>
      <c r="BM181" s="798">
        <v>0.01</v>
      </c>
      <c r="BN181" s="798">
        <v>0.5</v>
      </c>
      <c r="BO181" s="795" t="s">
        <v>310</v>
      </c>
      <c r="BP181" s="794"/>
      <c r="BQ181" s="801"/>
      <c r="BR181" s="794"/>
      <c r="BS181" s="798"/>
      <c r="BT181" s="798"/>
      <c r="BU181" s="795"/>
      <c r="BV181" s="635"/>
      <c r="BW181" s="635"/>
      <c r="BX181" s="635"/>
      <c r="BY181" s="635"/>
      <c r="BZ181" s="635"/>
      <c r="CA181" s="635"/>
      <c r="CB181" s="635"/>
      <c r="CC181" s="635"/>
      <c r="CD181" s="635"/>
      <c r="CE181" s="902"/>
      <c r="CF181" s="902"/>
      <c r="CG181" s="902"/>
      <c r="CH181" s="637"/>
      <c r="CI181" s="902"/>
      <c r="CJ181" s="902"/>
      <c r="CK181" s="637"/>
      <c r="CL181" s="637"/>
      <c r="CM181" s="902"/>
      <c r="CN181" s="705"/>
      <c r="CO181" s="88"/>
      <c r="CP181" s="88"/>
      <c r="CQ181" s="88"/>
    </row>
    <row r="182" spans="22:97" s="67" customFormat="1" ht="135.75" hidden="1" thickBot="1" x14ac:dyDescent="0.3">
      <c r="V182" s="655"/>
      <c r="AA182" s="656"/>
      <c r="AB182" s="656"/>
      <c r="AD182" s="656"/>
      <c r="AE182" s="657"/>
      <c r="AH182" s="658"/>
      <c r="AI182" s="658"/>
      <c r="AK182" s="656"/>
      <c r="AR182" s="656"/>
      <c r="AV182" s="656"/>
      <c r="AX182" s="656"/>
      <c r="BB182" s="656"/>
      <c r="BC182" s="656"/>
      <c r="BE182" s="656"/>
      <c r="BI182" s="796" t="s">
        <v>360</v>
      </c>
      <c r="BJ182" s="794" t="s">
        <v>49</v>
      </c>
      <c r="BK182" s="801">
        <v>3</v>
      </c>
      <c r="BL182" s="794" t="s">
        <v>410</v>
      </c>
      <c r="BM182" s="798">
        <v>0.01</v>
      </c>
      <c r="BN182" s="798">
        <v>0.5</v>
      </c>
      <c r="BO182" s="802" t="s">
        <v>311</v>
      </c>
      <c r="BP182" s="794" t="s">
        <v>49</v>
      </c>
      <c r="BQ182" s="801">
        <v>3</v>
      </c>
      <c r="BR182" s="794" t="s">
        <v>410</v>
      </c>
      <c r="BS182" s="798">
        <v>0.01</v>
      </c>
      <c r="BT182" s="798">
        <v>0.5</v>
      </c>
      <c r="BU182" s="795" t="s">
        <v>254</v>
      </c>
      <c r="BV182" s="635"/>
      <c r="BW182" s="635"/>
      <c r="BX182" s="635"/>
      <c r="BY182" s="635"/>
      <c r="BZ182" s="635"/>
      <c r="CA182" s="635"/>
      <c r="CB182" s="635"/>
      <c r="CC182" s="635"/>
      <c r="CD182" s="635"/>
      <c r="CE182" s="902"/>
      <c r="CF182" s="902"/>
      <c r="CG182" s="902"/>
      <c r="CH182" s="637"/>
      <c r="CI182" s="902"/>
      <c r="CJ182" s="902"/>
      <c r="CK182" s="637"/>
      <c r="CL182" s="637"/>
      <c r="CM182" s="902"/>
      <c r="CN182" s="705"/>
      <c r="CO182" s="88"/>
      <c r="CP182" s="88"/>
      <c r="CQ182" s="88"/>
      <c r="CR182" s="67">
        <v>0.01</v>
      </c>
      <c r="CS182" s="67">
        <v>0.5</v>
      </c>
    </row>
    <row r="183" spans="22:97" s="67" customFormat="1" ht="90" hidden="1" thickBot="1" x14ac:dyDescent="0.3">
      <c r="V183" s="655"/>
      <c r="AA183" s="656"/>
      <c r="AB183" s="656"/>
      <c r="AD183" s="656"/>
      <c r="AE183" s="657"/>
      <c r="AH183" s="658"/>
      <c r="AI183" s="658"/>
      <c r="AK183" s="656"/>
      <c r="AR183" s="656"/>
      <c r="AV183" s="656"/>
      <c r="AX183" s="656"/>
      <c r="BB183" s="656"/>
      <c r="BC183" s="656"/>
      <c r="BE183" s="656"/>
      <c r="BI183" s="796" t="s">
        <v>361</v>
      </c>
      <c r="BJ183" s="794" t="s">
        <v>49</v>
      </c>
      <c r="BK183" s="801">
        <v>1</v>
      </c>
      <c r="BL183" s="794" t="s">
        <v>410</v>
      </c>
      <c r="BM183" s="798">
        <v>0.01</v>
      </c>
      <c r="BN183" s="798">
        <v>0.5</v>
      </c>
      <c r="BO183" s="795" t="s">
        <v>311</v>
      </c>
      <c r="BP183" s="794" t="s">
        <v>49</v>
      </c>
      <c r="BQ183" s="801">
        <v>3</v>
      </c>
      <c r="BR183" s="794" t="s">
        <v>410</v>
      </c>
      <c r="BS183" s="798">
        <v>0.01</v>
      </c>
      <c r="BT183" s="798">
        <v>0.5</v>
      </c>
      <c r="BU183" s="795" t="s">
        <v>254</v>
      </c>
      <c r="BV183" s="635"/>
      <c r="BW183" s="635"/>
      <c r="BX183" s="635"/>
      <c r="BY183" s="635"/>
      <c r="BZ183" s="635"/>
      <c r="CA183" s="635"/>
      <c r="CB183" s="635"/>
      <c r="CC183" s="635"/>
      <c r="CD183" s="635"/>
      <c r="CE183" s="902"/>
      <c r="CF183" s="902"/>
      <c r="CG183" s="902"/>
      <c r="CH183" s="637"/>
      <c r="CI183" s="902"/>
      <c r="CJ183" s="902"/>
      <c r="CK183" s="637"/>
      <c r="CL183" s="637"/>
      <c r="CM183" s="902"/>
      <c r="CN183" s="705"/>
      <c r="CO183" s="88"/>
      <c r="CP183" s="88"/>
      <c r="CQ183" s="88"/>
      <c r="CR183" s="67">
        <v>0.01</v>
      </c>
      <c r="CS183" s="67">
        <v>0.5</v>
      </c>
    </row>
    <row r="184" spans="22:97" s="67" customFormat="1" ht="18.75" hidden="1" thickBot="1" x14ac:dyDescent="0.3">
      <c r="V184" s="655"/>
      <c r="AA184" s="656"/>
      <c r="AB184" s="656"/>
      <c r="AD184" s="656"/>
      <c r="AE184" s="657"/>
      <c r="AH184" s="658"/>
      <c r="AI184" s="658"/>
      <c r="AK184" s="656"/>
      <c r="AR184" s="656"/>
      <c r="AV184" s="656"/>
      <c r="AX184" s="656"/>
      <c r="BB184" s="656"/>
      <c r="BC184" s="656"/>
      <c r="BE184" s="656"/>
      <c r="BI184" s="796" t="s">
        <v>192</v>
      </c>
      <c r="BJ184" s="794" t="s">
        <v>49</v>
      </c>
      <c r="BK184" s="801">
        <v>6290</v>
      </c>
      <c r="BL184" s="794" t="s">
        <v>410</v>
      </c>
      <c r="BM184" s="798">
        <v>0.01</v>
      </c>
      <c r="BN184" s="798">
        <v>0.5</v>
      </c>
      <c r="BO184" s="795" t="s">
        <v>310</v>
      </c>
      <c r="BP184" s="794" t="s">
        <v>49</v>
      </c>
      <c r="BQ184" s="801">
        <v>7140</v>
      </c>
      <c r="BR184" s="794" t="s">
        <v>410</v>
      </c>
      <c r="BS184" s="798">
        <v>0.01</v>
      </c>
      <c r="BT184" s="798">
        <v>0.5</v>
      </c>
      <c r="BU184" s="795" t="s">
        <v>254</v>
      </c>
      <c r="BV184" s="635"/>
      <c r="BW184" s="635"/>
      <c r="BX184" s="635"/>
      <c r="BY184" s="635"/>
      <c r="BZ184" s="635"/>
      <c r="CA184" s="635"/>
      <c r="CB184" s="635"/>
      <c r="CC184" s="635"/>
      <c r="CD184" s="635"/>
      <c r="CE184" s="902"/>
      <c r="CF184" s="902"/>
      <c r="CG184" s="902"/>
      <c r="CH184" s="637"/>
      <c r="CI184" s="902"/>
      <c r="CJ184" s="902"/>
      <c r="CK184" s="637"/>
      <c r="CL184" s="637"/>
      <c r="CM184" s="902"/>
      <c r="CN184" s="705"/>
      <c r="CO184" s="88">
        <v>0.01</v>
      </c>
      <c r="CP184" s="88">
        <f>(CO184+CQ184)/2</f>
        <v>0.255</v>
      </c>
      <c r="CQ184" s="88">
        <v>0.5</v>
      </c>
      <c r="CR184" s="67">
        <v>0.01</v>
      </c>
      <c r="CS184" s="67">
        <v>0.5</v>
      </c>
    </row>
    <row r="185" spans="22:97" s="67" customFormat="1" ht="15.75" hidden="1" thickBot="1" x14ac:dyDescent="0.3">
      <c r="V185" s="655"/>
      <c r="AA185" s="656"/>
      <c r="AB185" s="656"/>
      <c r="AD185" s="656"/>
      <c r="AE185" s="657"/>
      <c r="AH185" s="658"/>
      <c r="AI185" s="658"/>
      <c r="AK185" s="656"/>
      <c r="AR185" s="656"/>
      <c r="AV185" s="656"/>
      <c r="AX185" s="656"/>
      <c r="BB185" s="656"/>
      <c r="BC185" s="656"/>
      <c r="BE185" s="656"/>
      <c r="BI185" s="796"/>
      <c r="BJ185" s="794"/>
      <c r="BK185" s="801"/>
      <c r="BL185" s="794"/>
      <c r="BM185" s="798"/>
      <c r="BN185" s="798"/>
      <c r="BO185" s="795"/>
      <c r="BP185" s="794"/>
      <c r="BQ185" s="801"/>
      <c r="BR185" s="794"/>
      <c r="BS185" s="798"/>
      <c r="BT185" s="798"/>
      <c r="BU185" s="795"/>
      <c r="BV185" s="635"/>
      <c r="BW185" s="635"/>
      <c r="BX185" s="635"/>
      <c r="BY185" s="635"/>
      <c r="BZ185" s="635"/>
      <c r="CA185" s="635"/>
      <c r="CB185" s="635"/>
      <c r="CC185" s="635"/>
      <c r="CD185" s="635"/>
      <c r="CE185" s="902"/>
      <c r="CF185" s="902"/>
      <c r="CG185" s="902"/>
      <c r="CH185" s="637"/>
      <c r="CI185" s="902"/>
      <c r="CJ185" s="902"/>
      <c r="CK185" s="637"/>
      <c r="CL185" s="637"/>
      <c r="CM185" s="902"/>
      <c r="CN185" s="705"/>
      <c r="CO185" s="88"/>
      <c r="CP185" s="88"/>
      <c r="CQ185" s="88"/>
      <c r="CR185" s="67">
        <v>0.01</v>
      </c>
      <c r="CS185" s="67">
        <v>0.5</v>
      </c>
    </row>
    <row r="186" spans="22:97" s="67" customFormat="1" hidden="1" x14ac:dyDescent="0.25">
      <c r="V186" s="655"/>
      <c r="AA186" s="656"/>
      <c r="AB186" s="656"/>
      <c r="AD186" s="656"/>
      <c r="AE186" s="657"/>
      <c r="AH186" s="658"/>
      <c r="AI186" s="658"/>
      <c r="AK186" s="656"/>
      <c r="AR186" s="656"/>
      <c r="AV186" s="656"/>
      <c r="AX186" s="656"/>
      <c r="BB186" s="656"/>
      <c r="BC186" s="656"/>
      <c r="BE186" s="656"/>
      <c r="BI186" s="635"/>
      <c r="BJ186" s="636"/>
      <c r="BK186" s="636"/>
      <c r="BL186" s="636"/>
      <c r="BM186" s="102"/>
      <c r="BN186" s="102"/>
      <c r="BO186" s="102"/>
      <c r="BP186" s="902"/>
      <c r="BQ186" s="902"/>
      <c r="BR186" s="902"/>
      <c r="BS186" s="902"/>
      <c r="BT186" s="902"/>
      <c r="BU186" s="902"/>
      <c r="BV186" s="636"/>
      <c r="BW186" s="902"/>
      <c r="BX186" s="902"/>
      <c r="BY186" s="636"/>
      <c r="BZ186" s="636"/>
      <c r="CA186" s="636"/>
      <c r="CB186" s="902"/>
      <c r="CC186" s="902"/>
      <c r="CD186" s="902"/>
      <c r="CE186" s="902"/>
      <c r="CF186" s="902"/>
      <c r="CG186" s="902"/>
      <c r="CH186" s="637"/>
      <c r="CI186" s="902"/>
      <c r="CJ186" s="902"/>
      <c r="CK186" s="637"/>
      <c r="CL186" s="637"/>
      <c r="CM186" s="902"/>
      <c r="CN186" s="705"/>
      <c r="CO186" s="88"/>
      <c r="CP186" s="88"/>
      <c r="CQ186" s="88"/>
    </row>
    <row r="187" spans="22:97" s="67" customFormat="1" ht="15.75" hidden="1" thickBot="1" x14ac:dyDescent="0.3">
      <c r="V187" s="655"/>
      <c r="AA187" s="656"/>
      <c r="AB187" s="656"/>
      <c r="AD187" s="656"/>
      <c r="AE187" s="657"/>
      <c r="AH187" s="658"/>
      <c r="AI187" s="658"/>
      <c r="AK187" s="656"/>
      <c r="AR187" s="656"/>
      <c r="AV187" s="656"/>
      <c r="AX187" s="656"/>
      <c r="BB187" s="656"/>
      <c r="BC187" s="656"/>
      <c r="BE187" s="656"/>
      <c r="BI187" s="635"/>
      <c r="BJ187" s="636"/>
      <c r="BK187" s="636"/>
      <c r="BL187" s="636"/>
      <c r="BM187" s="102"/>
      <c r="BN187" s="102"/>
      <c r="BO187" s="102"/>
      <c r="BP187" s="636"/>
      <c r="BQ187" s="636"/>
      <c r="BR187" s="636"/>
      <c r="BS187" s="636"/>
      <c r="BT187" s="636"/>
      <c r="BU187" s="636"/>
      <c r="BV187" s="636"/>
      <c r="BW187" s="636"/>
      <c r="BX187" s="636"/>
      <c r="BY187" s="636"/>
      <c r="BZ187" s="636"/>
      <c r="CA187" s="636"/>
      <c r="CB187" s="637"/>
      <c r="CC187" s="636"/>
      <c r="CD187" s="636"/>
      <c r="CE187" s="637"/>
      <c r="CF187" s="637"/>
      <c r="CG187" s="637"/>
      <c r="CH187" s="637"/>
      <c r="CI187" s="636"/>
      <c r="CJ187" s="636"/>
      <c r="CK187" s="637"/>
      <c r="CL187" s="637"/>
      <c r="CM187" s="637"/>
      <c r="CN187" s="705"/>
      <c r="CO187" s="88"/>
      <c r="CP187" s="88"/>
      <c r="CQ187" s="88"/>
    </row>
    <row r="188" spans="22:97" s="67" customFormat="1" ht="33.75" hidden="1" customHeight="1" x14ac:dyDescent="0.25">
      <c r="V188" s="655"/>
      <c r="AA188" s="656"/>
      <c r="AB188" s="656"/>
      <c r="AD188" s="656"/>
      <c r="AE188" s="657"/>
      <c r="AH188" s="658"/>
      <c r="AI188" s="658"/>
      <c r="AK188" s="656"/>
      <c r="AR188" s="656"/>
      <c r="AV188" s="656"/>
      <c r="AX188" s="656"/>
      <c r="BB188" s="656"/>
      <c r="BC188" s="656"/>
      <c r="BE188" s="656"/>
      <c r="BI188" s="2096" t="s">
        <v>250</v>
      </c>
      <c r="BJ188" s="940"/>
      <c r="BK188" s="2096" t="s">
        <v>276</v>
      </c>
      <c r="BL188" s="940"/>
      <c r="BM188" s="2096" t="s">
        <v>233</v>
      </c>
      <c r="BN188" s="2096" t="s">
        <v>233</v>
      </c>
      <c r="BO188" s="2096" t="s">
        <v>240</v>
      </c>
      <c r="BP188" s="940"/>
      <c r="BQ188" s="2096" t="s">
        <v>276</v>
      </c>
      <c r="BR188" s="940"/>
      <c r="BS188" s="2096" t="s">
        <v>233</v>
      </c>
      <c r="BT188" s="2096" t="s">
        <v>233</v>
      </c>
      <c r="BU188" s="2096" t="s">
        <v>240</v>
      </c>
      <c r="BV188" s="636"/>
      <c r="BW188" s="636"/>
      <c r="BX188" s="636"/>
      <c r="BY188" s="636"/>
      <c r="BZ188" s="636"/>
      <c r="CA188" s="636"/>
      <c r="CB188" s="637"/>
      <c r="CC188" s="636"/>
      <c r="CD188" s="636"/>
      <c r="CE188" s="637"/>
      <c r="CF188" s="637"/>
      <c r="CG188" s="637"/>
      <c r="CH188" s="637"/>
      <c r="CI188" s="636"/>
      <c r="CJ188" s="636"/>
      <c r="CK188" s="637"/>
      <c r="CL188" s="637"/>
      <c r="CM188" s="637"/>
      <c r="CN188" s="705"/>
      <c r="CO188" s="88"/>
      <c r="CP188" s="88"/>
      <c r="CQ188" s="88"/>
    </row>
    <row r="189" spans="22:97" s="67" customFormat="1" ht="37.5" hidden="1" customHeight="1" thickBot="1" x14ac:dyDescent="0.3">
      <c r="V189" s="655"/>
      <c r="AA189" s="656"/>
      <c r="AB189" s="656"/>
      <c r="AD189" s="656"/>
      <c r="AE189" s="657"/>
      <c r="AH189" s="658"/>
      <c r="AI189" s="658"/>
      <c r="AK189" s="656"/>
      <c r="AR189" s="656"/>
      <c r="AV189" s="656"/>
      <c r="AX189" s="656"/>
      <c r="BB189" s="656"/>
      <c r="BC189" s="656"/>
      <c r="BE189" s="656"/>
      <c r="BI189" s="2097"/>
      <c r="BJ189" s="941" t="s">
        <v>253</v>
      </c>
      <c r="BK189" s="2097"/>
      <c r="BL189" s="941" t="s">
        <v>251</v>
      </c>
      <c r="BM189" s="2097"/>
      <c r="BN189" s="2097"/>
      <c r="BO189" s="2097"/>
      <c r="BP189" s="941" t="s">
        <v>253</v>
      </c>
      <c r="BQ189" s="2097"/>
      <c r="BR189" s="941" t="s">
        <v>251</v>
      </c>
      <c r="BS189" s="2097"/>
      <c r="BT189" s="2097"/>
      <c r="BU189" s="2097"/>
      <c r="BV189" s="636"/>
      <c r="BW189" s="636"/>
      <c r="BX189" s="636"/>
      <c r="BY189" s="636"/>
      <c r="BZ189" s="636"/>
      <c r="CA189" s="636"/>
      <c r="CB189" s="637"/>
      <c r="CC189" s="636"/>
      <c r="CD189" s="636"/>
      <c r="CE189" s="637"/>
      <c r="CF189" s="637"/>
      <c r="CG189" s="637"/>
      <c r="CH189" s="637"/>
      <c r="CI189" s="636"/>
      <c r="CJ189" s="636"/>
      <c r="CK189" s="637"/>
      <c r="CL189" s="637"/>
      <c r="CM189" s="637"/>
      <c r="CN189" s="705"/>
      <c r="CO189" s="88">
        <v>0.01</v>
      </c>
      <c r="CP189" s="88">
        <f>(CO189+CQ189)/2</f>
        <v>0.255</v>
      </c>
      <c r="CQ189" s="88">
        <v>0.5</v>
      </c>
    </row>
    <row r="190" spans="22:97" s="67" customFormat="1" ht="18.75" hidden="1" thickBot="1" x14ac:dyDescent="0.3">
      <c r="V190" s="655"/>
      <c r="AA190" s="656"/>
      <c r="AB190" s="656"/>
      <c r="AD190" s="656"/>
      <c r="AE190" s="657"/>
      <c r="AH190" s="658"/>
      <c r="AI190" s="658"/>
      <c r="AK190" s="656"/>
      <c r="AR190" s="656"/>
      <c r="AV190" s="656"/>
      <c r="AX190" s="656"/>
      <c r="BB190" s="656"/>
      <c r="BC190" s="656"/>
      <c r="BE190" s="656"/>
      <c r="BI190" s="796" t="s">
        <v>372</v>
      </c>
      <c r="BJ190" s="794" t="s">
        <v>49</v>
      </c>
      <c r="BK190" s="801">
        <v>1</v>
      </c>
      <c r="BL190" s="794" t="s">
        <v>410</v>
      </c>
      <c r="BM190" s="798">
        <v>0.01</v>
      </c>
      <c r="BN190" s="798">
        <v>0.5</v>
      </c>
      <c r="BO190" s="795" t="s">
        <v>310</v>
      </c>
      <c r="BP190" s="794" t="s">
        <v>49</v>
      </c>
      <c r="BQ190" s="801">
        <v>1</v>
      </c>
      <c r="BR190" s="794" t="s">
        <v>410</v>
      </c>
      <c r="BS190" s="798">
        <v>0.01</v>
      </c>
      <c r="BT190" s="798">
        <v>0.5</v>
      </c>
      <c r="BU190" s="795" t="s">
        <v>254</v>
      </c>
      <c r="BV190" s="636"/>
      <c r="BW190" s="636"/>
      <c r="BX190" s="636"/>
      <c r="BY190" s="636"/>
      <c r="BZ190" s="636"/>
      <c r="CA190" s="636"/>
      <c r="CB190" s="637"/>
      <c r="CC190" s="636"/>
      <c r="CD190" s="636"/>
      <c r="CE190" s="637"/>
      <c r="CF190" s="637"/>
      <c r="CG190" s="637"/>
      <c r="CH190" s="637"/>
      <c r="CI190" s="636"/>
      <c r="CJ190" s="636"/>
      <c r="CK190" s="637"/>
      <c r="CL190" s="637"/>
      <c r="CM190" s="637"/>
      <c r="CN190" s="705"/>
      <c r="CO190" s="88"/>
      <c r="CP190" s="88"/>
      <c r="CQ190" s="88"/>
      <c r="CR190" s="67">
        <v>0.01</v>
      </c>
      <c r="CS190" s="67">
        <v>0.5</v>
      </c>
    </row>
    <row r="191" spans="22:97" s="67" customFormat="1" ht="26.25" hidden="1" thickBot="1" x14ac:dyDescent="0.3">
      <c r="V191" s="655"/>
      <c r="AA191" s="656"/>
      <c r="AB191" s="656"/>
      <c r="AD191" s="656"/>
      <c r="AE191" s="657"/>
      <c r="AH191" s="658"/>
      <c r="AI191" s="658"/>
      <c r="AK191" s="656"/>
      <c r="AR191" s="656"/>
      <c r="AV191" s="656"/>
      <c r="AX191" s="656"/>
      <c r="BB191" s="656"/>
      <c r="BC191" s="656"/>
      <c r="BE191" s="656"/>
      <c r="BI191" s="796" t="s">
        <v>373</v>
      </c>
      <c r="BJ191" s="794" t="s">
        <v>49</v>
      </c>
      <c r="BK191" s="801">
        <v>79</v>
      </c>
      <c r="BL191" s="794" t="s">
        <v>410</v>
      </c>
      <c r="BM191" s="798">
        <v>0.01</v>
      </c>
      <c r="BN191" s="798">
        <v>0.5</v>
      </c>
      <c r="BO191" s="795" t="s">
        <v>310</v>
      </c>
      <c r="BP191" s="794" t="s">
        <v>49</v>
      </c>
      <c r="BQ191" s="801">
        <v>77</v>
      </c>
      <c r="BR191" s="794" t="s">
        <v>410</v>
      </c>
      <c r="BS191" s="798">
        <v>0.01</v>
      </c>
      <c r="BT191" s="798">
        <v>0.5</v>
      </c>
      <c r="BU191" s="795" t="s">
        <v>254</v>
      </c>
      <c r="BV191" s="636"/>
      <c r="BW191" s="636"/>
      <c r="BX191" s="636"/>
      <c r="BY191" s="636"/>
      <c r="BZ191" s="636"/>
      <c r="CA191" s="636"/>
      <c r="CB191" s="636"/>
      <c r="CC191" s="636"/>
      <c r="CD191" s="636"/>
      <c r="CE191" s="636"/>
      <c r="CF191" s="636"/>
      <c r="CG191" s="636"/>
      <c r="CH191" s="636"/>
      <c r="CI191" s="636"/>
      <c r="CJ191" s="636"/>
      <c r="CK191" s="636"/>
      <c r="CL191" s="636"/>
      <c r="CM191" s="636"/>
      <c r="CN191" s="705"/>
      <c r="CO191" s="88"/>
      <c r="CP191" s="88"/>
      <c r="CQ191" s="88"/>
      <c r="CR191" s="67">
        <v>0.01</v>
      </c>
      <c r="CS191" s="67">
        <v>0.5</v>
      </c>
    </row>
    <row r="192" spans="22:97" s="67" customFormat="1" hidden="1" x14ac:dyDescent="0.25">
      <c r="V192" s="655"/>
      <c r="AA192" s="656"/>
      <c r="AB192" s="656"/>
      <c r="AD192" s="656"/>
      <c r="AE192" s="657"/>
      <c r="AH192" s="658"/>
      <c r="AI192" s="658"/>
      <c r="AK192" s="656"/>
      <c r="AR192" s="656"/>
      <c r="AV192" s="656"/>
      <c r="AX192" s="656"/>
      <c r="BB192" s="656"/>
      <c r="BC192" s="656"/>
      <c r="BE192" s="656"/>
      <c r="BI192" s="635"/>
      <c r="BJ192" s="636"/>
      <c r="BK192" s="636"/>
      <c r="BL192" s="636"/>
      <c r="BM192" s="102"/>
      <c r="BN192" s="102"/>
      <c r="BO192" s="102"/>
      <c r="BP192" s="636"/>
      <c r="BQ192" s="636"/>
      <c r="BR192" s="636"/>
      <c r="BS192" s="636"/>
      <c r="BT192" s="636"/>
      <c r="BU192" s="636"/>
      <c r="BV192" s="637"/>
      <c r="BW192" s="636"/>
      <c r="BX192" s="636"/>
      <c r="BY192" s="637"/>
      <c r="BZ192" s="637"/>
      <c r="CA192" s="637"/>
      <c r="CB192" s="636"/>
      <c r="CC192" s="636"/>
      <c r="CD192" s="636"/>
      <c r="CE192" s="636"/>
      <c r="CF192" s="636"/>
      <c r="CG192" s="636"/>
      <c r="CH192" s="636"/>
      <c r="CI192" s="636"/>
      <c r="CJ192" s="636"/>
      <c r="CK192" s="636"/>
      <c r="CL192" s="636"/>
      <c r="CM192" s="636"/>
      <c r="CN192" s="932"/>
      <c r="CO192" s="88"/>
      <c r="CP192" s="88"/>
      <c r="CQ192" s="88"/>
    </row>
    <row r="193" spans="22:97" s="67" customFormat="1" ht="15.75" hidden="1" thickBot="1" x14ac:dyDescent="0.3">
      <c r="V193" s="655"/>
      <c r="AA193" s="656"/>
      <c r="AB193" s="656"/>
      <c r="AD193" s="656"/>
      <c r="AE193" s="657"/>
      <c r="AH193" s="658"/>
      <c r="AI193" s="658"/>
      <c r="AK193" s="656"/>
      <c r="AR193" s="656"/>
      <c r="AV193" s="656"/>
      <c r="AX193" s="656"/>
      <c r="BB193" s="656"/>
      <c r="BC193" s="656"/>
      <c r="BE193" s="656"/>
      <c r="BI193" s="635"/>
      <c r="BJ193" s="636"/>
      <c r="BK193" s="636"/>
      <c r="BL193" s="636"/>
      <c r="BM193" s="102"/>
      <c r="BN193" s="102"/>
      <c r="BO193" s="102"/>
      <c r="BP193" s="636"/>
      <c r="BQ193" s="636"/>
      <c r="BR193" s="636"/>
      <c r="BS193" s="636"/>
      <c r="BT193" s="636"/>
      <c r="BU193" s="636"/>
      <c r="BV193" s="637"/>
      <c r="BW193" s="636"/>
      <c r="BX193" s="636"/>
      <c r="BY193" s="637"/>
      <c r="BZ193" s="637"/>
      <c r="CA193" s="637"/>
      <c r="CB193" s="636"/>
      <c r="CC193" s="636"/>
      <c r="CD193" s="636"/>
      <c r="CE193" s="636"/>
      <c r="CF193" s="636"/>
      <c r="CG193" s="636"/>
      <c r="CH193" s="636"/>
      <c r="CI193" s="636"/>
      <c r="CJ193" s="636"/>
      <c r="CK193" s="636"/>
      <c r="CL193" s="636"/>
      <c r="CM193" s="636"/>
      <c r="CN193" s="932"/>
      <c r="CO193" s="88"/>
      <c r="CP193" s="88"/>
      <c r="CQ193" s="88"/>
    </row>
    <row r="194" spans="22:97" s="67" customFormat="1" hidden="1" x14ac:dyDescent="0.25">
      <c r="V194" s="655"/>
      <c r="AA194" s="656"/>
      <c r="AB194" s="656"/>
      <c r="AD194" s="656"/>
      <c r="AE194" s="657"/>
      <c r="AH194" s="658"/>
      <c r="AI194" s="658"/>
      <c r="AK194" s="656"/>
      <c r="AR194" s="656"/>
      <c r="AV194" s="656"/>
      <c r="AX194" s="656"/>
      <c r="BB194" s="656"/>
      <c r="BC194" s="656"/>
      <c r="BE194" s="656"/>
      <c r="BI194" s="2096" t="s">
        <v>249</v>
      </c>
      <c r="BJ194" s="940"/>
      <c r="BK194" s="2096" t="s">
        <v>277</v>
      </c>
      <c r="BL194" s="940"/>
      <c r="BM194" s="2096" t="s">
        <v>233</v>
      </c>
      <c r="BN194" s="2096" t="s">
        <v>233</v>
      </c>
      <c r="BO194" s="2096" t="s">
        <v>240</v>
      </c>
      <c r="BP194" s="636"/>
      <c r="BQ194" s="636"/>
      <c r="BR194" s="636"/>
      <c r="BS194" s="636"/>
      <c r="BT194" s="636"/>
      <c r="BU194" s="636"/>
      <c r="BV194" s="637"/>
      <c r="BW194" s="636"/>
      <c r="BX194" s="636"/>
      <c r="BY194" s="637"/>
      <c r="BZ194" s="637"/>
      <c r="CA194" s="637"/>
      <c r="CB194" s="898"/>
      <c r="CC194" s="636"/>
      <c r="CD194" s="636"/>
      <c r="CE194" s="898"/>
      <c r="CF194" s="898"/>
      <c r="CG194" s="898"/>
      <c r="CH194" s="898"/>
      <c r="CI194" s="636"/>
      <c r="CJ194" s="636"/>
      <c r="CK194" s="898"/>
      <c r="CL194" s="898"/>
      <c r="CM194" s="898"/>
      <c r="CN194" s="932"/>
      <c r="CO194" s="88"/>
      <c r="CP194" s="88"/>
      <c r="CQ194" s="88"/>
    </row>
    <row r="195" spans="22:97" s="67" customFormat="1" ht="49.5" hidden="1" customHeight="1" thickBot="1" x14ac:dyDescent="0.3">
      <c r="V195" s="655"/>
      <c r="AA195" s="656"/>
      <c r="AB195" s="656"/>
      <c r="AD195" s="656"/>
      <c r="AE195" s="657"/>
      <c r="AH195" s="658"/>
      <c r="AI195" s="658"/>
      <c r="AK195" s="656"/>
      <c r="AR195" s="656"/>
      <c r="AV195" s="656"/>
      <c r="AX195" s="656"/>
      <c r="BB195" s="656"/>
      <c r="BC195" s="656"/>
      <c r="BE195" s="656"/>
      <c r="BI195" s="2097"/>
      <c r="BJ195" s="941" t="s">
        <v>253</v>
      </c>
      <c r="BK195" s="2097"/>
      <c r="BL195" s="941" t="s">
        <v>251</v>
      </c>
      <c r="BM195" s="2097"/>
      <c r="BN195" s="2097"/>
      <c r="BO195" s="2097"/>
      <c r="BP195" s="636"/>
      <c r="BQ195" s="636"/>
      <c r="BR195" s="636"/>
      <c r="BS195" s="636"/>
      <c r="BT195" s="636"/>
      <c r="BU195" s="636"/>
      <c r="BV195" s="637"/>
      <c r="BW195" s="636"/>
      <c r="BX195" s="636"/>
      <c r="BY195" s="637"/>
      <c r="BZ195" s="637"/>
      <c r="CA195" s="637"/>
      <c r="CB195" s="898"/>
      <c r="CC195" s="636"/>
      <c r="CD195" s="636"/>
      <c r="CE195" s="898"/>
      <c r="CF195" s="898"/>
      <c r="CG195" s="898"/>
      <c r="CH195" s="898"/>
      <c r="CI195" s="636"/>
      <c r="CJ195" s="636"/>
      <c r="CK195" s="898"/>
      <c r="CL195" s="898"/>
      <c r="CM195" s="898"/>
      <c r="CN195" s="932"/>
      <c r="CO195" s="88"/>
      <c r="CP195" s="88"/>
      <c r="CQ195" s="88"/>
    </row>
    <row r="196" spans="22:97" s="67" customFormat="1" ht="15.75" hidden="1" thickBot="1" x14ac:dyDescent="0.3">
      <c r="V196" s="655"/>
      <c r="AA196" s="656"/>
      <c r="AB196" s="656"/>
      <c r="AD196" s="656"/>
      <c r="AE196" s="657"/>
      <c r="AH196" s="658"/>
      <c r="AI196" s="658"/>
      <c r="AK196" s="656"/>
      <c r="AR196" s="656"/>
      <c r="AV196" s="656"/>
      <c r="AX196" s="656"/>
      <c r="BB196" s="656"/>
      <c r="BC196" s="656"/>
      <c r="BE196" s="656"/>
      <c r="BI196" s="796" t="s">
        <v>256</v>
      </c>
      <c r="BJ196" s="794" t="s">
        <v>75</v>
      </c>
      <c r="BK196" s="801">
        <v>1.7829504000000003E-3</v>
      </c>
      <c r="BL196" s="794" t="s">
        <v>278</v>
      </c>
      <c r="BM196" s="798">
        <v>0.01</v>
      </c>
      <c r="BN196" s="798">
        <v>0.5</v>
      </c>
      <c r="BO196" s="795" t="s">
        <v>258</v>
      </c>
      <c r="BP196" s="636"/>
      <c r="BQ196" s="636"/>
      <c r="BR196" s="636"/>
      <c r="BS196" s="636"/>
      <c r="BT196" s="636"/>
      <c r="BU196" s="636"/>
      <c r="BV196" s="637"/>
      <c r="BW196" s="636"/>
      <c r="BX196" s="636"/>
      <c r="BY196" s="637"/>
      <c r="BZ196" s="637"/>
      <c r="CA196" s="637"/>
      <c r="CB196" s="637"/>
      <c r="CC196" s="636"/>
      <c r="CD196" s="636"/>
      <c r="CE196" s="637"/>
      <c r="CF196" s="637"/>
      <c r="CG196" s="637"/>
      <c r="CH196" s="637"/>
      <c r="CI196" s="636"/>
      <c r="CJ196" s="636"/>
      <c r="CK196" s="637"/>
      <c r="CL196" s="637"/>
      <c r="CM196" s="637"/>
      <c r="CN196" s="705"/>
      <c r="CO196" s="667">
        <f>BM196</f>
        <v>0.01</v>
      </c>
      <c r="CP196" s="88">
        <f>(CO196+CQ196)/2</f>
        <v>0.255</v>
      </c>
      <c r="CQ196" s="667">
        <f>BN196</f>
        <v>0.5</v>
      </c>
      <c r="CR196" s="67">
        <v>0.15</v>
      </c>
      <c r="CS196" s="67">
        <v>0.2</v>
      </c>
    </row>
    <row r="197" spans="22:97" s="67" customFormat="1" ht="15.75" hidden="1" thickBot="1" x14ac:dyDescent="0.3">
      <c r="V197" s="655"/>
      <c r="AA197" s="656"/>
      <c r="AB197" s="656"/>
      <c r="AD197" s="656"/>
      <c r="AE197" s="657"/>
      <c r="AH197" s="658"/>
      <c r="AI197" s="658"/>
      <c r="AK197" s="656"/>
      <c r="AR197" s="656"/>
      <c r="AV197" s="656"/>
      <c r="AX197" s="656"/>
      <c r="BB197" s="656"/>
      <c r="BC197" s="656"/>
      <c r="BE197" s="656"/>
      <c r="BI197" s="796" t="s">
        <v>257</v>
      </c>
      <c r="BJ197" s="794" t="s">
        <v>49</v>
      </c>
      <c r="BK197" s="801">
        <v>5.8960000000000013E-4</v>
      </c>
      <c r="BL197" s="794" t="s">
        <v>259</v>
      </c>
      <c r="BM197" s="798">
        <v>0.01</v>
      </c>
      <c r="BN197" s="798">
        <v>0.5</v>
      </c>
      <c r="BO197" s="795" t="s">
        <v>258</v>
      </c>
      <c r="BP197" s="636"/>
      <c r="BQ197" s="636"/>
      <c r="BR197" s="636"/>
      <c r="BS197" s="636"/>
      <c r="BT197" s="636"/>
      <c r="BU197" s="636"/>
      <c r="BV197" s="637"/>
      <c r="BW197" s="636"/>
      <c r="BX197" s="636"/>
      <c r="BY197" s="637"/>
      <c r="BZ197" s="637"/>
      <c r="CA197" s="637"/>
      <c r="CB197" s="637"/>
      <c r="CC197" s="636"/>
      <c r="CD197" s="636"/>
      <c r="CE197" s="637"/>
      <c r="CF197" s="637"/>
      <c r="CG197" s="637"/>
      <c r="CH197" s="637"/>
      <c r="CI197" s="636"/>
      <c r="CJ197" s="636"/>
      <c r="CK197" s="637"/>
      <c r="CL197" s="637"/>
      <c r="CM197" s="637"/>
      <c r="CN197" s="705"/>
      <c r="CO197" s="667">
        <f t="shared" ref="CO197:CO260" si="106">BM197</f>
        <v>0.01</v>
      </c>
      <c r="CP197" s="88">
        <f t="shared" ref="CP197:CP260" si="107">(CO197+CQ197)/2</f>
        <v>0.255</v>
      </c>
      <c r="CQ197" s="667">
        <f t="shared" ref="CQ197:CQ260" si="108">BN197</f>
        <v>0.5</v>
      </c>
      <c r="CR197" s="67">
        <v>0.15</v>
      </c>
      <c r="CS197" s="67">
        <v>0.2</v>
      </c>
    </row>
    <row r="198" spans="22:97" s="67" customFormat="1" hidden="1" x14ac:dyDescent="0.25">
      <c r="V198" s="655"/>
      <c r="AA198" s="656"/>
      <c r="AB198" s="656"/>
      <c r="AD198" s="656"/>
      <c r="AE198" s="657"/>
      <c r="AH198" s="658"/>
      <c r="AI198" s="658"/>
      <c r="AK198" s="656"/>
      <c r="AR198" s="656"/>
      <c r="AV198" s="656"/>
      <c r="AX198" s="656"/>
      <c r="BB198" s="656"/>
      <c r="BC198" s="656"/>
      <c r="BE198" s="656"/>
      <c r="BI198" s="635"/>
      <c r="BJ198" s="636"/>
      <c r="BK198" s="636"/>
      <c r="BL198" s="636"/>
      <c r="BM198" s="102"/>
      <c r="BN198" s="102"/>
      <c r="BO198" s="102"/>
      <c r="BP198" s="636"/>
      <c r="BQ198" s="636"/>
      <c r="BR198" s="636"/>
      <c r="BS198" s="636"/>
      <c r="BT198" s="636"/>
      <c r="BU198" s="636"/>
      <c r="BV198" s="637"/>
      <c r="BW198" s="636"/>
      <c r="BX198" s="636"/>
      <c r="BY198" s="637"/>
      <c r="BZ198" s="637"/>
      <c r="CA198" s="637"/>
      <c r="CB198" s="637"/>
      <c r="CC198" s="636"/>
      <c r="CD198" s="636"/>
      <c r="CE198" s="637"/>
      <c r="CF198" s="637"/>
      <c r="CG198" s="637"/>
      <c r="CH198" s="637"/>
      <c r="CI198" s="636"/>
      <c r="CJ198" s="636"/>
      <c r="CK198" s="637"/>
      <c r="CL198" s="637"/>
      <c r="CM198" s="637"/>
      <c r="CN198" s="705"/>
      <c r="CO198" s="667">
        <f t="shared" si="106"/>
        <v>0</v>
      </c>
      <c r="CP198" s="88">
        <f t="shared" si="107"/>
        <v>0</v>
      </c>
      <c r="CQ198" s="667">
        <f t="shared" si="108"/>
        <v>0</v>
      </c>
    </row>
    <row r="199" spans="22:97" s="67" customFormat="1" ht="15.75" hidden="1" thickBot="1" x14ac:dyDescent="0.3">
      <c r="V199" s="655"/>
      <c r="AA199" s="656"/>
      <c r="AB199" s="656"/>
      <c r="AD199" s="656"/>
      <c r="AE199" s="657"/>
      <c r="AH199" s="658"/>
      <c r="AI199" s="658"/>
      <c r="AK199" s="656"/>
      <c r="AR199" s="656"/>
      <c r="AV199" s="656"/>
      <c r="AX199" s="656"/>
      <c r="BB199" s="656"/>
      <c r="BC199" s="656"/>
      <c r="BE199" s="656"/>
      <c r="BI199" s="635"/>
      <c r="BJ199" s="636"/>
      <c r="BK199" s="636"/>
      <c r="BL199" s="636"/>
      <c r="BM199" s="102"/>
      <c r="BN199" s="102"/>
      <c r="BO199" s="102"/>
      <c r="BP199" s="636"/>
      <c r="BQ199" s="636"/>
      <c r="BR199" s="636"/>
      <c r="BS199" s="636"/>
      <c r="BT199" s="636"/>
      <c r="BU199" s="636"/>
      <c r="BV199" s="637"/>
      <c r="BW199" s="636"/>
      <c r="BX199" s="636"/>
      <c r="BY199" s="637"/>
      <c r="BZ199" s="637"/>
      <c r="CA199" s="637"/>
      <c r="CB199" s="637"/>
      <c r="CC199" s="636"/>
      <c r="CD199" s="636"/>
      <c r="CE199" s="637"/>
      <c r="CF199" s="637"/>
      <c r="CG199" s="637"/>
      <c r="CH199" s="637"/>
      <c r="CI199" s="636"/>
      <c r="CJ199" s="636"/>
      <c r="CK199" s="637"/>
      <c r="CL199" s="637"/>
      <c r="CM199" s="637"/>
      <c r="CN199" s="705"/>
      <c r="CO199" s="667">
        <f t="shared" si="106"/>
        <v>0</v>
      </c>
      <c r="CP199" s="88">
        <f t="shared" si="107"/>
        <v>0</v>
      </c>
      <c r="CQ199" s="667">
        <f t="shared" si="108"/>
        <v>0</v>
      </c>
    </row>
    <row r="200" spans="22:97" s="67" customFormat="1" hidden="1" x14ac:dyDescent="0.25">
      <c r="V200" s="655"/>
      <c r="AA200" s="656"/>
      <c r="AB200" s="656"/>
      <c r="AD200" s="656"/>
      <c r="AE200" s="657"/>
      <c r="AH200" s="658"/>
      <c r="AI200" s="658"/>
      <c r="AK200" s="656"/>
      <c r="AR200" s="656"/>
      <c r="AV200" s="656"/>
      <c r="AX200" s="656"/>
      <c r="BB200" s="656"/>
      <c r="BC200" s="656"/>
      <c r="BE200" s="656"/>
      <c r="BI200" s="2096" t="s">
        <v>171</v>
      </c>
      <c r="BJ200" s="940"/>
      <c r="BK200" s="2096" t="s">
        <v>276</v>
      </c>
      <c r="BL200" s="940"/>
      <c r="BM200" s="2096" t="s">
        <v>233</v>
      </c>
      <c r="BN200" s="2096" t="s">
        <v>233</v>
      </c>
      <c r="BO200" s="2096" t="s">
        <v>240</v>
      </c>
      <c r="BP200" s="636"/>
      <c r="BQ200" s="636"/>
      <c r="BR200" s="636"/>
      <c r="BS200" s="636"/>
      <c r="BT200" s="636"/>
      <c r="BU200" s="636"/>
      <c r="BV200" s="637"/>
      <c r="BW200" s="636"/>
      <c r="BX200" s="636"/>
      <c r="BY200" s="637"/>
      <c r="BZ200" s="637"/>
      <c r="CA200" s="637"/>
      <c r="CB200" s="637"/>
      <c r="CC200" s="636"/>
      <c r="CD200" s="636"/>
      <c r="CE200" s="637"/>
      <c r="CF200" s="637"/>
      <c r="CG200" s="637"/>
      <c r="CH200" s="637"/>
      <c r="CI200" s="636"/>
      <c r="CJ200" s="636"/>
      <c r="CK200" s="637"/>
      <c r="CL200" s="637"/>
      <c r="CM200" s="637"/>
      <c r="CN200" s="705"/>
      <c r="CO200" s="667" t="str">
        <f t="shared" si="106"/>
        <v>Incertidumbre (+/- %)</v>
      </c>
      <c r="CP200" s="88" t="e">
        <f t="shared" si="107"/>
        <v>#VALUE!</v>
      </c>
      <c r="CQ200" s="667" t="str">
        <f t="shared" si="108"/>
        <v>Incertidumbre (+/- %)</v>
      </c>
    </row>
    <row r="201" spans="22:97" s="67" customFormat="1" ht="41.25" hidden="1" customHeight="1" thickBot="1" x14ac:dyDescent="0.3">
      <c r="V201" s="655"/>
      <c r="AA201" s="656"/>
      <c r="AB201" s="656"/>
      <c r="AD201" s="656"/>
      <c r="AE201" s="657"/>
      <c r="AH201" s="658"/>
      <c r="AI201" s="658"/>
      <c r="AK201" s="656"/>
      <c r="AR201" s="656"/>
      <c r="AV201" s="656"/>
      <c r="AX201" s="656"/>
      <c r="BB201" s="656"/>
      <c r="BC201" s="656"/>
      <c r="BE201" s="656"/>
      <c r="BI201" s="2097"/>
      <c r="BJ201" s="941" t="s">
        <v>253</v>
      </c>
      <c r="BK201" s="2097"/>
      <c r="BL201" s="941" t="s">
        <v>251</v>
      </c>
      <c r="BM201" s="2097"/>
      <c r="BN201" s="2097"/>
      <c r="BO201" s="2097"/>
      <c r="BP201" s="636"/>
      <c r="BQ201" s="636"/>
      <c r="BR201" s="636"/>
      <c r="BS201" s="636"/>
      <c r="BT201" s="636"/>
      <c r="BU201" s="636"/>
      <c r="BV201" s="637"/>
      <c r="BW201" s="636"/>
      <c r="BX201" s="636"/>
      <c r="BY201" s="637"/>
      <c r="BZ201" s="637"/>
      <c r="CA201" s="637"/>
      <c r="CB201" s="637"/>
      <c r="CC201" s="636"/>
      <c r="CD201" s="636"/>
      <c r="CE201" s="637"/>
      <c r="CF201" s="637"/>
      <c r="CG201" s="637"/>
      <c r="CH201" s="637"/>
      <c r="CI201" s="636"/>
      <c r="CJ201" s="636"/>
      <c r="CK201" s="637"/>
      <c r="CL201" s="637"/>
      <c r="CM201" s="637"/>
      <c r="CN201" s="705"/>
      <c r="CO201" s="667">
        <f t="shared" si="106"/>
        <v>0</v>
      </c>
      <c r="CP201" s="88">
        <f t="shared" si="107"/>
        <v>0</v>
      </c>
      <c r="CQ201" s="667">
        <f t="shared" si="108"/>
        <v>0</v>
      </c>
    </row>
    <row r="202" spans="22:97" s="67" customFormat="1" ht="18.75" hidden="1" thickBot="1" x14ac:dyDescent="0.3">
      <c r="V202" s="655"/>
      <c r="AA202" s="656"/>
      <c r="AB202" s="656"/>
      <c r="AD202" s="656"/>
      <c r="AE202" s="657"/>
      <c r="AH202" s="658"/>
      <c r="AI202" s="658"/>
      <c r="AK202" s="656"/>
      <c r="AR202" s="656"/>
      <c r="AV202" s="656"/>
      <c r="AX202" s="656"/>
      <c r="BB202" s="656"/>
      <c r="BC202" s="656"/>
      <c r="BE202" s="656"/>
      <c r="BI202" s="796" t="s">
        <v>170</v>
      </c>
      <c r="BJ202" s="794" t="s">
        <v>49</v>
      </c>
      <c r="BK202" s="801">
        <v>1</v>
      </c>
      <c r="BL202" s="794" t="s">
        <v>410</v>
      </c>
      <c r="BM202" s="798">
        <v>0.01</v>
      </c>
      <c r="BN202" s="798">
        <v>0.5</v>
      </c>
      <c r="BO202" s="795" t="s">
        <v>310</v>
      </c>
      <c r="BP202" s="636"/>
      <c r="BQ202" s="636"/>
      <c r="BR202" s="636"/>
      <c r="BS202" s="636"/>
      <c r="BT202" s="636"/>
      <c r="BU202" s="636"/>
      <c r="BV202" s="637"/>
      <c r="BW202" s="636"/>
      <c r="BX202" s="636"/>
      <c r="BY202" s="637"/>
      <c r="BZ202" s="637"/>
      <c r="CA202" s="637"/>
      <c r="CB202" s="637"/>
      <c r="CC202" s="636"/>
      <c r="CD202" s="636"/>
      <c r="CE202" s="637"/>
      <c r="CF202" s="637"/>
      <c r="CG202" s="637"/>
      <c r="CH202" s="637"/>
      <c r="CI202" s="636"/>
      <c r="CJ202" s="636"/>
      <c r="CK202" s="637"/>
      <c r="CL202" s="637"/>
      <c r="CM202" s="637"/>
      <c r="CN202" s="705"/>
      <c r="CO202" s="667">
        <f t="shared" si="106"/>
        <v>0.01</v>
      </c>
      <c r="CP202" s="88">
        <f t="shared" si="107"/>
        <v>0.255</v>
      </c>
      <c r="CQ202" s="667">
        <f t="shared" si="108"/>
        <v>0.5</v>
      </c>
      <c r="CR202" s="67">
        <v>0.01</v>
      </c>
      <c r="CS202" s="67">
        <v>0.5</v>
      </c>
    </row>
    <row r="203" spans="22:97" s="67" customFormat="1" hidden="1" x14ac:dyDescent="0.25">
      <c r="V203" s="655"/>
      <c r="AA203" s="656"/>
      <c r="AB203" s="656"/>
      <c r="AD203" s="656"/>
      <c r="AE203" s="657"/>
      <c r="AH203" s="658"/>
      <c r="AI203" s="658"/>
      <c r="AK203" s="656"/>
      <c r="AR203" s="656"/>
      <c r="AV203" s="656"/>
      <c r="AX203" s="656"/>
      <c r="BB203" s="656"/>
      <c r="BC203" s="656"/>
      <c r="BE203" s="656"/>
      <c r="BI203" s="803"/>
      <c r="BJ203" s="804"/>
      <c r="BK203" s="804"/>
      <c r="BL203" s="804"/>
      <c r="BM203" s="805"/>
      <c r="BN203" s="805"/>
      <c r="BO203" s="805"/>
      <c r="BP203" s="636"/>
      <c r="BQ203" s="636"/>
      <c r="BR203" s="636"/>
      <c r="BS203" s="636"/>
      <c r="BT203" s="636"/>
      <c r="BU203" s="636"/>
      <c r="BV203" s="637"/>
      <c r="BW203" s="636"/>
      <c r="BX203" s="636"/>
      <c r="BY203" s="637"/>
      <c r="BZ203" s="637"/>
      <c r="CA203" s="637"/>
      <c r="CB203" s="637"/>
      <c r="CC203" s="636"/>
      <c r="CD203" s="636"/>
      <c r="CE203" s="637"/>
      <c r="CF203" s="637"/>
      <c r="CG203" s="637"/>
      <c r="CH203" s="637"/>
      <c r="CI203" s="636"/>
      <c r="CJ203" s="636"/>
      <c r="CK203" s="637"/>
      <c r="CL203" s="637"/>
      <c r="CM203" s="637"/>
      <c r="CN203" s="705"/>
      <c r="CO203" s="667">
        <f t="shared" si="106"/>
        <v>0</v>
      </c>
      <c r="CP203" s="88">
        <f t="shared" si="107"/>
        <v>0</v>
      </c>
      <c r="CQ203" s="667">
        <f t="shared" si="108"/>
        <v>0</v>
      </c>
    </row>
    <row r="204" spans="22:97" s="67" customFormat="1" ht="15.75" hidden="1" thickBot="1" x14ac:dyDescent="0.3">
      <c r="V204" s="655"/>
      <c r="AA204" s="656"/>
      <c r="AB204" s="656"/>
      <c r="AD204" s="656"/>
      <c r="AE204" s="657"/>
      <c r="AH204" s="658"/>
      <c r="AI204" s="658"/>
      <c r="AK204" s="656"/>
      <c r="AR204" s="656"/>
      <c r="AV204" s="656"/>
      <c r="AX204" s="656"/>
      <c r="BB204" s="656"/>
      <c r="BC204" s="656"/>
      <c r="BE204" s="656"/>
      <c r="BI204" s="803"/>
      <c r="BJ204" s="804"/>
      <c r="BK204" s="804"/>
      <c r="BL204" s="804"/>
      <c r="BM204" s="805"/>
      <c r="BN204" s="805"/>
      <c r="BO204" s="805"/>
      <c r="BP204" s="636"/>
      <c r="BQ204" s="636"/>
      <c r="BR204" s="636"/>
      <c r="BS204" s="636"/>
      <c r="BT204" s="636"/>
      <c r="BU204" s="636"/>
      <c r="BV204" s="637"/>
      <c r="BW204" s="636"/>
      <c r="BX204" s="636"/>
      <c r="BY204" s="637"/>
      <c r="BZ204" s="637"/>
      <c r="CA204" s="637"/>
      <c r="CB204" s="637"/>
      <c r="CC204" s="636"/>
      <c r="CD204" s="636"/>
      <c r="CE204" s="637"/>
      <c r="CF204" s="637"/>
      <c r="CG204" s="637"/>
      <c r="CH204" s="637"/>
      <c r="CI204" s="636"/>
      <c r="CJ204" s="636"/>
      <c r="CK204" s="637"/>
      <c r="CL204" s="637"/>
      <c r="CM204" s="637"/>
      <c r="CN204" s="705"/>
      <c r="CO204" s="667">
        <f t="shared" si="106"/>
        <v>0</v>
      </c>
      <c r="CP204" s="88">
        <f t="shared" si="107"/>
        <v>0</v>
      </c>
      <c r="CQ204" s="667">
        <f t="shared" si="108"/>
        <v>0</v>
      </c>
    </row>
    <row r="205" spans="22:97" s="67" customFormat="1" hidden="1" x14ac:dyDescent="0.25">
      <c r="V205" s="655"/>
      <c r="AA205" s="656"/>
      <c r="AB205" s="656"/>
      <c r="AD205" s="656"/>
      <c r="AE205" s="657"/>
      <c r="AH205" s="658"/>
      <c r="AI205" s="658"/>
      <c r="AK205" s="656"/>
      <c r="AR205" s="656"/>
      <c r="AV205" s="656"/>
      <c r="AX205" s="656"/>
      <c r="BB205" s="656"/>
      <c r="BC205" s="656"/>
      <c r="BE205" s="656"/>
      <c r="BI205" s="2096" t="s">
        <v>264</v>
      </c>
      <c r="BJ205" s="940"/>
      <c r="BK205" s="2096" t="s">
        <v>276</v>
      </c>
      <c r="BL205" s="940"/>
      <c r="BM205" s="2096" t="s">
        <v>233</v>
      </c>
      <c r="BN205" s="2096" t="s">
        <v>233</v>
      </c>
      <c r="BO205" s="2096" t="s">
        <v>240</v>
      </c>
      <c r="BP205" s="940"/>
      <c r="BQ205" s="2096" t="s">
        <v>276</v>
      </c>
      <c r="BR205" s="940"/>
      <c r="BS205" s="2096" t="s">
        <v>233</v>
      </c>
      <c r="BT205" s="2096" t="s">
        <v>233</v>
      </c>
      <c r="BU205" s="2096" t="s">
        <v>240</v>
      </c>
      <c r="BV205" s="637"/>
      <c r="BW205" s="636"/>
      <c r="BX205" s="636"/>
      <c r="BY205" s="637"/>
      <c r="BZ205" s="637"/>
      <c r="CA205" s="637"/>
      <c r="CB205" s="637"/>
      <c r="CC205" s="636"/>
      <c r="CD205" s="636"/>
      <c r="CE205" s="637"/>
      <c r="CF205" s="637"/>
      <c r="CG205" s="637"/>
      <c r="CH205" s="637"/>
      <c r="CI205" s="636"/>
      <c r="CJ205" s="636"/>
      <c r="CK205" s="637"/>
      <c r="CL205" s="637"/>
      <c r="CM205" s="637"/>
      <c r="CN205" s="705"/>
      <c r="CO205" s="667" t="str">
        <f t="shared" si="106"/>
        <v>Incertidumbre (+/- %)</v>
      </c>
      <c r="CP205" s="88" t="e">
        <f t="shared" si="107"/>
        <v>#VALUE!</v>
      </c>
      <c r="CQ205" s="667" t="str">
        <f t="shared" si="108"/>
        <v>Incertidumbre (+/- %)</v>
      </c>
    </row>
    <row r="206" spans="22:97" s="67" customFormat="1" ht="15.75" hidden="1" thickBot="1" x14ac:dyDescent="0.3">
      <c r="V206" s="655"/>
      <c r="AA206" s="656"/>
      <c r="AB206" s="656"/>
      <c r="AD206" s="656"/>
      <c r="AE206" s="657"/>
      <c r="AH206" s="658"/>
      <c r="AI206" s="658"/>
      <c r="AK206" s="656"/>
      <c r="AR206" s="656"/>
      <c r="AV206" s="656"/>
      <c r="AX206" s="656"/>
      <c r="BB206" s="656"/>
      <c r="BC206" s="656"/>
      <c r="BE206" s="656"/>
      <c r="BI206" s="2097"/>
      <c r="BJ206" s="941" t="s">
        <v>253</v>
      </c>
      <c r="BK206" s="2097"/>
      <c r="BL206" s="941" t="s">
        <v>251</v>
      </c>
      <c r="BM206" s="2097"/>
      <c r="BN206" s="2097"/>
      <c r="BO206" s="2097"/>
      <c r="BP206" s="941" t="s">
        <v>253</v>
      </c>
      <c r="BQ206" s="2097"/>
      <c r="BR206" s="941" t="s">
        <v>251</v>
      </c>
      <c r="BS206" s="2097"/>
      <c r="BT206" s="2097"/>
      <c r="BU206" s="2097"/>
      <c r="BV206" s="637"/>
      <c r="BW206" s="636"/>
      <c r="BX206" s="636"/>
      <c r="BY206" s="637"/>
      <c r="BZ206" s="637"/>
      <c r="CA206" s="637"/>
      <c r="CB206" s="637"/>
      <c r="CC206" s="636"/>
      <c r="CD206" s="636"/>
      <c r="CE206" s="637"/>
      <c r="CF206" s="637"/>
      <c r="CG206" s="637"/>
      <c r="CH206" s="637"/>
      <c r="CI206" s="636"/>
      <c r="CJ206" s="636"/>
      <c r="CK206" s="637"/>
      <c r="CL206" s="637"/>
      <c r="CM206" s="637"/>
      <c r="CN206" s="705"/>
      <c r="CO206" s="667">
        <f t="shared" si="106"/>
        <v>0</v>
      </c>
      <c r="CP206" s="88">
        <f t="shared" si="107"/>
        <v>0</v>
      </c>
      <c r="CQ206" s="667">
        <f t="shared" si="108"/>
        <v>0</v>
      </c>
    </row>
    <row r="207" spans="22:97" s="67" customFormat="1" ht="18.75" hidden="1" thickBot="1" x14ac:dyDescent="0.3">
      <c r="V207" s="655"/>
      <c r="AA207" s="656"/>
      <c r="AB207" s="656"/>
      <c r="AD207" s="656"/>
      <c r="AE207" s="657"/>
      <c r="AH207" s="658"/>
      <c r="AI207" s="658"/>
      <c r="AK207" s="656"/>
      <c r="AR207" s="656"/>
      <c r="AV207" s="656"/>
      <c r="AX207" s="656"/>
      <c r="BB207" s="656"/>
      <c r="BC207" s="656"/>
      <c r="BE207" s="656"/>
      <c r="BI207" s="796" t="s">
        <v>8</v>
      </c>
      <c r="BJ207" s="794" t="s">
        <v>49</v>
      </c>
      <c r="BK207" s="801">
        <f>BJ450</f>
        <v>23500</v>
      </c>
      <c r="BL207" s="794" t="s">
        <v>410</v>
      </c>
      <c r="BM207" s="798">
        <v>0.01</v>
      </c>
      <c r="BN207" s="798">
        <v>0.5</v>
      </c>
      <c r="BO207" s="795" t="s">
        <v>310</v>
      </c>
      <c r="BP207" s="794" t="s">
        <v>49</v>
      </c>
      <c r="BQ207" s="801">
        <v>22800</v>
      </c>
      <c r="BR207" s="794" t="s">
        <v>410</v>
      </c>
      <c r="BS207" s="798">
        <v>0.01</v>
      </c>
      <c r="BT207" s="798">
        <v>0.5</v>
      </c>
      <c r="BU207" s="795" t="s">
        <v>254</v>
      </c>
      <c r="BV207" s="637"/>
      <c r="BW207" s="636"/>
      <c r="BX207" s="636"/>
      <c r="BY207" s="637"/>
      <c r="BZ207" s="637"/>
      <c r="CA207" s="637"/>
      <c r="CB207" s="637"/>
      <c r="CC207" s="636"/>
      <c r="CD207" s="636"/>
      <c r="CE207" s="637"/>
      <c r="CF207" s="637"/>
      <c r="CG207" s="637"/>
      <c r="CH207" s="637"/>
      <c r="CI207" s="636"/>
      <c r="CJ207" s="636"/>
      <c r="CK207" s="637"/>
      <c r="CL207" s="637"/>
      <c r="CM207" s="637"/>
      <c r="CN207" s="705"/>
      <c r="CO207" s="667">
        <f t="shared" si="106"/>
        <v>0.01</v>
      </c>
      <c r="CP207" s="88">
        <f t="shared" si="107"/>
        <v>0.255</v>
      </c>
      <c r="CQ207" s="667">
        <f t="shared" si="108"/>
        <v>0.5</v>
      </c>
      <c r="CR207" s="67">
        <v>0.01</v>
      </c>
      <c r="CS207" s="67">
        <v>0.5</v>
      </c>
    </row>
    <row r="208" spans="22:97" s="67" customFormat="1" hidden="1" x14ac:dyDescent="0.25">
      <c r="V208" s="655"/>
      <c r="AA208" s="656"/>
      <c r="AB208" s="656"/>
      <c r="AD208" s="656"/>
      <c r="AE208" s="657"/>
      <c r="AH208" s="658"/>
      <c r="AI208" s="658"/>
      <c r="AK208" s="656"/>
      <c r="AR208" s="656"/>
      <c r="AV208" s="656"/>
      <c r="AX208" s="656"/>
      <c r="BB208" s="656"/>
      <c r="BC208" s="656"/>
      <c r="BE208" s="656"/>
      <c r="BI208" s="803"/>
      <c r="BJ208" s="804"/>
      <c r="BK208" s="804"/>
      <c r="BL208" s="804"/>
      <c r="BM208" s="805"/>
      <c r="BN208" s="805"/>
      <c r="BO208" s="805"/>
      <c r="BP208" s="636"/>
      <c r="BQ208" s="636"/>
      <c r="BR208" s="636"/>
      <c r="BS208" s="636"/>
      <c r="BT208" s="636"/>
      <c r="BU208" s="636"/>
      <c r="BV208" s="637"/>
      <c r="BW208" s="636"/>
      <c r="BX208" s="636"/>
      <c r="BY208" s="637"/>
      <c r="BZ208" s="637"/>
      <c r="CA208" s="637"/>
      <c r="CB208" s="637"/>
      <c r="CC208" s="636"/>
      <c r="CD208" s="636"/>
      <c r="CE208" s="637"/>
      <c r="CF208" s="637"/>
      <c r="CG208" s="637"/>
      <c r="CH208" s="637"/>
      <c r="CI208" s="636"/>
      <c r="CJ208" s="636"/>
      <c r="CK208" s="637"/>
      <c r="CL208" s="637"/>
      <c r="CM208" s="637"/>
      <c r="CN208" s="705"/>
      <c r="CO208" s="667">
        <f t="shared" si="106"/>
        <v>0</v>
      </c>
      <c r="CP208" s="88">
        <f t="shared" si="107"/>
        <v>0</v>
      </c>
      <c r="CQ208" s="667">
        <f t="shared" si="108"/>
        <v>0</v>
      </c>
    </row>
    <row r="209" spans="22:97" s="67" customFormat="1" hidden="1" x14ac:dyDescent="0.25">
      <c r="V209" s="655"/>
      <c r="AA209" s="656"/>
      <c r="AB209" s="656"/>
      <c r="AD209" s="656"/>
      <c r="AE209" s="657"/>
      <c r="AH209" s="658"/>
      <c r="AI209" s="658"/>
      <c r="AK209" s="656"/>
      <c r="AR209" s="656"/>
      <c r="AV209" s="656"/>
      <c r="AX209" s="656"/>
      <c r="BB209" s="656"/>
      <c r="BC209" s="656"/>
      <c r="BE209" s="656"/>
      <c r="BI209" s="803"/>
      <c r="BJ209" s="804"/>
      <c r="BK209" s="804"/>
      <c r="BL209" s="804"/>
      <c r="BM209" s="805"/>
      <c r="BN209" s="805"/>
      <c r="BO209" s="805"/>
      <c r="BP209" s="636"/>
      <c r="BQ209" s="636"/>
      <c r="BR209" s="636"/>
      <c r="BS209" s="636"/>
      <c r="BT209" s="636"/>
      <c r="BU209" s="636"/>
      <c r="BV209" s="637"/>
      <c r="BW209" s="636"/>
      <c r="BX209" s="636"/>
      <c r="BY209" s="637"/>
      <c r="BZ209" s="637"/>
      <c r="CA209" s="637"/>
      <c r="CB209" s="637"/>
      <c r="CC209" s="636"/>
      <c r="CD209" s="636"/>
      <c r="CE209" s="637"/>
      <c r="CF209" s="637"/>
      <c r="CG209" s="637"/>
      <c r="CH209" s="637"/>
      <c r="CI209" s="636"/>
      <c r="CJ209" s="636"/>
      <c r="CK209" s="637"/>
      <c r="CL209" s="637"/>
      <c r="CM209" s="637"/>
      <c r="CN209" s="705"/>
      <c r="CO209" s="667">
        <f t="shared" si="106"/>
        <v>0</v>
      </c>
      <c r="CP209" s="88">
        <f t="shared" si="107"/>
        <v>0</v>
      </c>
      <c r="CQ209" s="667">
        <f t="shared" si="108"/>
        <v>0</v>
      </c>
    </row>
    <row r="210" spans="22:97" s="67" customFormat="1" hidden="1" x14ac:dyDescent="0.25">
      <c r="V210" s="655"/>
      <c r="AA210" s="656"/>
      <c r="AB210" s="656"/>
      <c r="AD210" s="656"/>
      <c r="AE210" s="657"/>
      <c r="AH210" s="658"/>
      <c r="AI210" s="658"/>
      <c r="AK210" s="656"/>
      <c r="AR210" s="656"/>
      <c r="AV210" s="656"/>
      <c r="AX210" s="656"/>
      <c r="BB210" s="656"/>
      <c r="BC210" s="656"/>
      <c r="BE210" s="656"/>
      <c r="BI210" s="803"/>
      <c r="BJ210" s="804"/>
      <c r="BK210" s="804"/>
      <c r="BL210" s="804"/>
      <c r="BM210" s="805"/>
      <c r="BN210" s="805"/>
      <c r="BO210" s="805"/>
      <c r="BP210" s="636"/>
      <c r="BQ210" s="636"/>
      <c r="BR210" s="636"/>
      <c r="BS210" s="636"/>
      <c r="BT210" s="636"/>
      <c r="BU210" s="636"/>
      <c r="BV210" s="637"/>
      <c r="BW210" s="636"/>
      <c r="BX210" s="636"/>
      <c r="BY210" s="637"/>
      <c r="BZ210" s="637"/>
      <c r="CA210" s="637"/>
      <c r="CB210" s="637"/>
      <c r="CC210" s="636"/>
      <c r="CD210" s="636"/>
      <c r="CE210" s="637"/>
      <c r="CF210" s="637"/>
      <c r="CG210" s="637"/>
      <c r="CH210" s="637"/>
      <c r="CI210" s="636"/>
      <c r="CJ210" s="636"/>
      <c r="CK210" s="637"/>
      <c r="CL210" s="637"/>
      <c r="CM210" s="637"/>
      <c r="CN210" s="705"/>
      <c r="CO210" s="667">
        <f t="shared" si="106"/>
        <v>0</v>
      </c>
      <c r="CP210" s="88">
        <f t="shared" si="107"/>
        <v>0</v>
      </c>
      <c r="CQ210" s="667">
        <f t="shared" si="108"/>
        <v>0</v>
      </c>
    </row>
    <row r="211" spans="22:97" s="67" customFormat="1" ht="15.75" hidden="1" thickBot="1" x14ac:dyDescent="0.3">
      <c r="V211" s="655"/>
      <c r="AA211" s="656"/>
      <c r="AB211" s="656"/>
      <c r="AD211" s="656"/>
      <c r="AE211" s="657"/>
      <c r="AH211" s="658"/>
      <c r="AI211" s="658"/>
      <c r="AK211" s="656"/>
      <c r="AR211" s="656"/>
      <c r="AV211" s="656"/>
      <c r="AX211" s="656"/>
      <c r="BB211" s="656"/>
      <c r="BC211" s="656"/>
      <c r="BE211" s="656"/>
      <c r="BI211" s="635"/>
      <c r="BJ211" s="636"/>
      <c r="BK211" s="636"/>
      <c r="BL211" s="636"/>
      <c r="BM211" s="102"/>
      <c r="BN211" s="102"/>
      <c r="BO211" s="102"/>
      <c r="BP211" s="636"/>
      <c r="BQ211" s="636"/>
      <c r="BR211" s="636"/>
      <c r="BS211" s="636"/>
      <c r="BT211" s="636"/>
      <c r="BU211" s="636"/>
      <c r="BV211" s="637"/>
      <c r="BW211" s="636"/>
      <c r="BX211" s="636"/>
      <c r="BY211" s="637"/>
      <c r="BZ211" s="637"/>
      <c r="CA211" s="637"/>
      <c r="CB211" s="637"/>
      <c r="CC211" s="636"/>
      <c r="CD211" s="636"/>
      <c r="CE211" s="637"/>
      <c r="CF211" s="637"/>
      <c r="CG211" s="637"/>
      <c r="CH211" s="637"/>
      <c r="CI211" s="636"/>
      <c r="CJ211" s="636"/>
      <c r="CK211" s="637"/>
      <c r="CL211" s="637"/>
      <c r="CM211" s="637"/>
      <c r="CN211" s="705"/>
      <c r="CO211" s="667">
        <f t="shared" si="106"/>
        <v>0</v>
      </c>
      <c r="CP211" s="88">
        <f t="shared" si="107"/>
        <v>0</v>
      </c>
      <c r="CQ211" s="667">
        <f t="shared" si="108"/>
        <v>0</v>
      </c>
    </row>
    <row r="212" spans="22:97" s="67" customFormat="1" ht="27" hidden="1" customHeight="1" x14ac:dyDescent="0.25">
      <c r="V212" s="655"/>
      <c r="AA212" s="656"/>
      <c r="AB212" s="656"/>
      <c r="AD212" s="656"/>
      <c r="AE212" s="657"/>
      <c r="AH212" s="658"/>
      <c r="AI212" s="658"/>
      <c r="AK212" s="656"/>
      <c r="AR212" s="656"/>
      <c r="AV212" s="656"/>
      <c r="AX212" s="656"/>
      <c r="BB212" s="656"/>
      <c r="BC212" s="656"/>
      <c r="BE212" s="656"/>
      <c r="BI212" s="2096" t="s">
        <v>260</v>
      </c>
      <c r="BJ212" s="940"/>
      <c r="BK212" s="2096" t="s">
        <v>276</v>
      </c>
      <c r="BL212" s="940"/>
      <c r="BM212" s="2096" t="s">
        <v>233</v>
      </c>
      <c r="BN212" s="2096" t="s">
        <v>233</v>
      </c>
      <c r="BO212" s="2096" t="s">
        <v>240</v>
      </c>
      <c r="BP212" s="636"/>
      <c r="BQ212" s="636"/>
      <c r="BR212" s="636"/>
      <c r="BS212" s="636"/>
      <c r="BT212" s="636"/>
      <c r="BU212" s="636"/>
      <c r="BV212" s="637"/>
      <c r="BW212" s="636"/>
      <c r="BX212" s="636"/>
      <c r="BY212" s="637"/>
      <c r="BZ212" s="637"/>
      <c r="CA212" s="637"/>
      <c r="CB212" s="637"/>
      <c r="CC212" s="636"/>
      <c r="CD212" s="636"/>
      <c r="CE212" s="637"/>
      <c r="CF212" s="637"/>
      <c r="CG212" s="637"/>
      <c r="CH212" s="637"/>
      <c r="CI212" s="636"/>
      <c r="CJ212" s="636"/>
      <c r="CK212" s="637"/>
      <c r="CL212" s="637"/>
      <c r="CM212" s="637"/>
      <c r="CN212" s="705"/>
      <c r="CO212" s="667" t="str">
        <f t="shared" si="106"/>
        <v>Incertidumbre (+/- %)</v>
      </c>
      <c r="CP212" s="88" t="e">
        <f t="shared" si="107"/>
        <v>#VALUE!</v>
      </c>
      <c r="CQ212" s="667" t="str">
        <f t="shared" si="108"/>
        <v>Incertidumbre (+/- %)</v>
      </c>
    </row>
    <row r="213" spans="22:97" s="67" customFormat="1" ht="34.5" hidden="1" customHeight="1" thickBot="1" x14ac:dyDescent="0.3">
      <c r="V213" s="655"/>
      <c r="AA213" s="656"/>
      <c r="AB213" s="656"/>
      <c r="AD213" s="656"/>
      <c r="AE213" s="657"/>
      <c r="AH213" s="658"/>
      <c r="AI213" s="658"/>
      <c r="AK213" s="656"/>
      <c r="AR213" s="656"/>
      <c r="AV213" s="656"/>
      <c r="AX213" s="656"/>
      <c r="BB213" s="656"/>
      <c r="BC213" s="656"/>
      <c r="BE213" s="656"/>
      <c r="BI213" s="2097"/>
      <c r="BJ213" s="941" t="s">
        <v>253</v>
      </c>
      <c r="BK213" s="2097"/>
      <c r="BL213" s="941" t="s">
        <v>251</v>
      </c>
      <c r="BM213" s="2097"/>
      <c r="BN213" s="2097"/>
      <c r="BO213" s="2097"/>
      <c r="BP213" s="636"/>
      <c r="BQ213" s="636"/>
      <c r="BR213" s="636"/>
      <c r="BS213" s="636"/>
      <c r="BT213" s="636"/>
      <c r="BU213" s="636"/>
      <c r="BV213" s="637"/>
      <c r="BW213" s="636"/>
      <c r="BX213" s="636"/>
      <c r="BY213" s="637"/>
      <c r="BZ213" s="637"/>
      <c r="CA213" s="637"/>
      <c r="CB213" s="637"/>
      <c r="CC213" s="636"/>
      <c r="CD213" s="636"/>
      <c r="CE213" s="637"/>
      <c r="CF213" s="637"/>
      <c r="CG213" s="637"/>
      <c r="CH213" s="637"/>
      <c r="CI213" s="636"/>
      <c r="CJ213" s="636"/>
      <c r="CK213" s="637"/>
      <c r="CL213" s="637"/>
      <c r="CM213" s="637"/>
      <c r="CN213" s="705"/>
      <c r="CO213" s="667">
        <f t="shared" si="106"/>
        <v>0</v>
      </c>
      <c r="CP213" s="88">
        <f t="shared" si="107"/>
        <v>0</v>
      </c>
      <c r="CQ213" s="667">
        <f t="shared" si="108"/>
        <v>0</v>
      </c>
    </row>
    <row r="214" spans="22:97" s="67" customFormat="1" ht="128.25" hidden="1" thickBot="1" x14ac:dyDescent="0.3">
      <c r="V214" s="655"/>
      <c r="AA214" s="656"/>
      <c r="AB214" s="656"/>
      <c r="AD214" s="656"/>
      <c r="AE214" s="657"/>
      <c r="AH214" s="658"/>
      <c r="AI214" s="658"/>
      <c r="AK214" s="656"/>
      <c r="AR214" s="656"/>
      <c r="AV214" s="656"/>
      <c r="AX214" s="656"/>
      <c r="BB214" s="656"/>
      <c r="BC214" s="656"/>
      <c r="BD214" s="88">
        <f>(10+0.9)*(0.67)</f>
        <v>7.3030000000000008</v>
      </c>
      <c r="BE214" s="88">
        <f>25*(0.67)</f>
        <v>16.75</v>
      </c>
      <c r="BF214" s="88">
        <f>(18+2.5)*(0.67)</f>
        <v>13.735000000000001</v>
      </c>
      <c r="BG214" s="88">
        <f>(25+4)*(0.67)</f>
        <v>19.43</v>
      </c>
      <c r="BH214" s="806" t="s">
        <v>52</v>
      </c>
      <c r="BI214" s="807" t="s">
        <v>1749</v>
      </c>
      <c r="BJ214" s="796" t="s">
        <v>613</v>
      </c>
      <c r="BK214" s="801">
        <f>(13.03+3.909)*0.67</f>
        <v>11.349130000000001</v>
      </c>
      <c r="BL214" s="796" t="s">
        <v>632</v>
      </c>
      <c r="BM214" s="798">
        <v>0.5</v>
      </c>
      <c r="BN214" s="798">
        <v>3</v>
      </c>
      <c r="BO214" s="795" t="s">
        <v>428</v>
      </c>
      <c r="BP214" s="636"/>
      <c r="BQ214" s="635"/>
      <c r="BR214" s="635"/>
      <c r="BS214" s="636"/>
      <c r="BT214" s="636"/>
      <c r="BU214" s="636"/>
      <c r="BV214" s="637"/>
      <c r="BW214" s="636"/>
      <c r="BX214" s="801">
        <v>312.39</v>
      </c>
      <c r="BY214" s="796" t="s">
        <v>633</v>
      </c>
      <c r="BZ214" s="637"/>
      <c r="CA214" s="637"/>
      <c r="CB214" s="637"/>
      <c r="CC214" s="636"/>
      <c r="CD214" s="636"/>
      <c r="CE214" s="637"/>
      <c r="CF214" s="637"/>
      <c r="CG214" s="637"/>
      <c r="CH214" s="637"/>
      <c r="CI214" s="636"/>
      <c r="CJ214" s="636"/>
      <c r="CK214" s="637"/>
      <c r="CL214" s="637"/>
      <c r="CM214" s="637"/>
      <c r="CN214" s="705"/>
      <c r="CO214" s="667">
        <f t="shared" si="106"/>
        <v>0.5</v>
      </c>
      <c r="CP214" s="88">
        <f t="shared" si="107"/>
        <v>1.75</v>
      </c>
      <c r="CQ214" s="667">
        <f t="shared" si="108"/>
        <v>3</v>
      </c>
      <c r="CR214" s="67">
        <v>0.05</v>
      </c>
      <c r="CS214" s="67">
        <v>0.3</v>
      </c>
    </row>
    <row r="215" spans="22:97" s="67" customFormat="1" ht="128.25" hidden="1" thickBot="1" x14ac:dyDescent="0.3">
      <c r="V215" s="655"/>
      <c r="AA215" s="656"/>
      <c r="AB215" s="656"/>
      <c r="AD215" s="656"/>
      <c r="AE215" s="657"/>
      <c r="AH215" s="658"/>
      <c r="AI215" s="658"/>
      <c r="AK215" s="656"/>
      <c r="AR215" s="656"/>
      <c r="AV215" s="656"/>
      <c r="AX215" s="656"/>
      <c r="BB215" s="656"/>
      <c r="BC215" s="656"/>
      <c r="BD215" s="88">
        <f>(0.31+0)*(0.67)</f>
        <v>0.20770000000000002</v>
      </c>
      <c r="BE215" s="88">
        <f>25*(0.67)</f>
        <v>16.75</v>
      </c>
      <c r="BF215" s="88">
        <f>(1.2+0.1)*(0.67)</f>
        <v>0.87100000000000011</v>
      </c>
      <c r="BG215" s="88">
        <f>(2+0.2)*(0.67)</f>
        <v>1.4740000000000002</v>
      </c>
      <c r="BH215" s="806" t="s">
        <v>52</v>
      </c>
      <c r="BI215" s="807" t="s">
        <v>1750</v>
      </c>
      <c r="BJ215" s="796" t="s">
        <v>613</v>
      </c>
      <c r="BK215" s="801">
        <f>(7.17+2.51)*0.67</f>
        <v>6.4855999999999998</v>
      </c>
      <c r="BL215" s="796" t="s">
        <v>632</v>
      </c>
      <c r="BM215" s="798">
        <v>0.5</v>
      </c>
      <c r="BN215" s="798">
        <v>3</v>
      </c>
      <c r="BO215" s="795" t="s">
        <v>429</v>
      </c>
      <c r="BP215" s="636"/>
      <c r="BQ215" s="635"/>
      <c r="BR215" s="635"/>
      <c r="BS215" s="636"/>
      <c r="BT215" s="636"/>
      <c r="BU215" s="636"/>
      <c r="BV215" s="637"/>
      <c r="BW215" s="636"/>
      <c r="BX215" s="801">
        <v>20.94</v>
      </c>
      <c r="BY215" s="796" t="s">
        <v>633</v>
      </c>
      <c r="BZ215" s="637"/>
      <c r="CA215" s="637"/>
      <c r="CB215" s="637"/>
      <c r="CC215" s="636"/>
      <c r="CD215" s="636"/>
      <c r="CE215" s="637"/>
      <c r="CF215" s="637"/>
      <c r="CG215" s="637"/>
      <c r="CH215" s="637"/>
      <c r="CI215" s="636"/>
      <c r="CJ215" s="636"/>
      <c r="CK215" s="637"/>
      <c r="CL215" s="637"/>
      <c r="CM215" s="637"/>
      <c r="CN215" s="705"/>
      <c r="CO215" s="667">
        <f t="shared" si="106"/>
        <v>0.5</v>
      </c>
      <c r="CP215" s="88">
        <f t="shared" si="107"/>
        <v>1.75</v>
      </c>
      <c r="CQ215" s="667">
        <f t="shared" si="108"/>
        <v>3</v>
      </c>
      <c r="CR215" s="67">
        <v>0.05</v>
      </c>
      <c r="CS215" s="67">
        <v>0.3</v>
      </c>
    </row>
    <row r="216" spans="22:97" s="67" customFormat="1" ht="166.5" hidden="1" thickBot="1" x14ac:dyDescent="0.3">
      <c r="V216" s="655"/>
      <c r="AA216" s="656"/>
      <c r="AB216" s="656"/>
      <c r="AD216" s="656"/>
      <c r="AE216" s="657"/>
      <c r="AH216" s="658"/>
      <c r="AI216" s="658"/>
      <c r="AK216" s="656"/>
      <c r="AR216" s="656"/>
      <c r="AV216" s="656"/>
      <c r="AX216" s="656"/>
      <c r="BB216" s="656"/>
      <c r="BC216" s="656"/>
      <c r="BE216" s="656"/>
      <c r="BH216" s="806" t="s">
        <v>346</v>
      </c>
      <c r="BI216" s="807" t="s">
        <v>344</v>
      </c>
      <c r="BJ216" s="807" t="s">
        <v>345</v>
      </c>
      <c r="BK216" s="801">
        <v>36.5</v>
      </c>
      <c r="BL216" s="796" t="s">
        <v>423</v>
      </c>
      <c r="BM216" s="798">
        <v>0.9</v>
      </c>
      <c r="BN216" s="798">
        <v>1.06</v>
      </c>
      <c r="BO216" s="795" t="s">
        <v>347</v>
      </c>
      <c r="BP216" s="636"/>
      <c r="BQ216" s="635"/>
      <c r="BR216" s="635"/>
      <c r="BS216" s="636"/>
      <c r="BT216" s="636"/>
      <c r="BU216" s="636"/>
      <c r="BV216" s="637"/>
      <c r="BW216" s="636"/>
      <c r="BX216" s="801">
        <v>20.94</v>
      </c>
      <c r="BY216" s="796" t="s">
        <v>633</v>
      </c>
      <c r="BZ216" s="637"/>
      <c r="CA216" s="637"/>
      <c r="CB216" s="637"/>
      <c r="CC216" s="636"/>
      <c r="CD216" s="636"/>
      <c r="CE216" s="637"/>
      <c r="CF216" s="637"/>
      <c r="CG216" s="637"/>
      <c r="CH216" s="637"/>
      <c r="CI216" s="636"/>
      <c r="CJ216" s="636"/>
      <c r="CK216" s="637"/>
      <c r="CL216" s="637"/>
      <c r="CM216" s="637"/>
      <c r="CN216" s="705"/>
      <c r="CO216" s="667">
        <f t="shared" si="106"/>
        <v>0.9</v>
      </c>
      <c r="CP216" s="88">
        <f t="shared" si="107"/>
        <v>0.98</v>
      </c>
      <c r="CQ216" s="667">
        <f t="shared" si="108"/>
        <v>1.06</v>
      </c>
      <c r="CR216" s="67">
        <v>0.9</v>
      </c>
      <c r="CS216" s="67">
        <v>1.06</v>
      </c>
    </row>
    <row r="217" spans="22:97" s="67" customFormat="1" ht="26.25" hidden="1" thickBot="1" x14ac:dyDescent="0.3">
      <c r="V217" s="655"/>
      <c r="AA217" s="656"/>
      <c r="AB217" s="656"/>
      <c r="AD217" s="656"/>
      <c r="AE217" s="657"/>
      <c r="AH217" s="658"/>
      <c r="AI217" s="658"/>
      <c r="AK217" s="656"/>
      <c r="AR217" s="656"/>
      <c r="AV217" s="656"/>
      <c r="AX217" s="656"/>
      <c r="BB217" s="656"/>
      <c r="BC217" s="656"/>
      <c r="BE217" s="656"/>
      <c r="BG217" s="88"/>
      <c r="BH217" s="806" t="s">
        <v>53</v>
      </c>
      <c r="BI217" s="807" t="s">
        <v>12</v>
      </c>
      <c r="BJ217" s="807" t="s">
        <v>613</v>
      </c>
      <c r="BK217" s="801">
        <v>1E-4</v>
      </c>
      <c r="BL217" s="796" t="s">
        <v>625</v>
      </c>
      <c r="BM217" s="798">
        <v>0.1</v>
      </c>
      <c r="BN217" s="798">
        <v>0.25</v>
      </c>
      <c r="BO217" s="795" t="s">
        <v>258</v>
      </c>
      <c r="BP217" s="904" t="s">
        <v>613</v>
      </c>
      <c r="BQ217" s="905">
        <v>560</v>
      </c>
      <c r="BR217" s="904" t="s">
        <v>635</v>
      </c>
      <c r="BS217" s="906">
        <v>0.1</v>
      </c>
      <c r="BT217" s="906">
        <v>0.25</v>
      </c>
      <c r="BU217" s="795" t="s">
        <v>258</v>
      </c>
      <c r="BV217" s="637"/>
      <c r="BW217" s="636"/>
      <c r="BX217" s="801">
        <v>12.5</v>
      </c>
      <c r="BY217" s="796" t="s">
        <v>633</v>
      </c>
      <c r="BZ217" s="637"/>
      <c r="CA217" s="637"/>
      <c r="CB217" s="637"/>
      <c r="CC217" s="636"/>
      <c r="CD217" s="636"/>
      <c r="CE217" s="637"/>
      <c r="CF217" s="637"/>
      <c r="CG217" s="637"/>
      <c r="CH217" s="637"/>
      <c r="CI217" s="636"/>
      <c r="CJ217" s="636"/>
      <c r="CK217" s="637"/>
      <c r="CL217" s="637"/>
      <c r="CM217" s="637"/>
      <c r="CN217" s="705"/>
      <c r="CO217" s="667">
        <f t="shared" si="106"/>
        <v>0.1</v>
      </c>
      <c r="CP217" s="88">
        <f t="shared" si="107"/>
        <v>0.17499999999999999</v>
      </c>
      <c r="CQ217" s="667">
        <f t="shared" si="108"/>
        <v>0.25</v>
      </c>
      <c r="CR217" s="67">
        <v>0.02</v>
      </c>
      <c r="CS217" s="67">
        <v>0.5</v>
      </c>
    </row>
    <row r="218" spans="22:97" s="67" customFormat="1" ht="39" hidden="1" thickBot="1" x14ac:dyDescent="0.3">
      <c r="V218" s="655"/>
      <c r="AA218" s="656"/>
      <c r="AB218" s="656"/>
      <c r="AD218" s="656"/>
      <c r="AE218" s="657"/>
      <c r="AH218" s="658"/>
      <c r="AI218" s="658"/>
      <c r="AK218" s="656"/>
      <c r="AR218" s="656"/>
      <c r="AV218" s="656"/>
      <c r="AX218" s="656"/>
      <c r="BB218" s="656"/>
      <c r="BC218" s="656"/>
      <c r="BE218" s="656"/>
      <c r="BH218" s="806" t="s">
        <v>53</v>
      </c>
      <c r="BI218" s="807" t="s">
        <v>342</v>
      </c>
      <c r="BJ218" s="807" t="s">
        <v>613</v>
      </c>
      <c r="BK218" s="801">
        <v>1000</v>
      </c>
      <c r="BL218" s="796" t="s">
        <v>625</v>
      </c>
      <c r="BM218" s="798">
        <v>0.02</v>
      </c>
      <c r="BN218" s="798">
        <v>0.5</v>
      </c>
      <c r="BO218" s="795" t="s">
        <v>386</v>
      </c>
      <c r="BP218" s="636"/>
      <c r="BQ218" s="635"/>
      <c r="BR218" s="635"/>
      <c r="BS218" s="636"/>
      <c r="BT218" s="636"/>
      <c r="BU218" s="636"/>
      <c r="BV218" s="637"/>
      <c r="BW218" s="636"/>
      <c r="BX218" s="801"/>
      <c r="BY218" s="796"/>
      <c r="BZ218" s="637"/>
      <c r="CA218" s="637"/>
      <c r="CB218" s="637"/>
      <c r="CC218" s="636"/>
      <c r="CD218" s="636"/>
      <c r="CE218" s="637"/>
      <c r="CF218" s="637"/>
      <c r="CG218" s="637"/>
      <c r="CH218" s="637"/>
      <c r="CI218" s="636"/>
      <c r="CJ218" s="636"/>
      <c r="CK218" s="637"/>
      <c r="CL218" s="637"/>
      <c r="CM218" s="637"/>
      <c r="CN218" s="705"/>
      <c r="CO218" s="667">
        <f t="shared" si="106"/>
        <v>0.02</v>
      </c>
      <c r="CP218" s="88">
        <f t="shared" si="107"/>
        <v>0.26</v>
      </c>
      <c r="CQ218" s="667">
        <f t="shared" si="108"/>
        <v>0.5</v>
      </c>
      <c r="CR218" s="67">
        <v>0.02</v>
      </c>
      <c r="CS218" s="67">
        <v>0.5</v>
      </c>
    </row>
    <row r="219" spans="22:97" s="67" customFormat="1" ht="26.25" hidden="1" thickBot="1" x14ac:dyDescent="0.3">
      <c r="V219" s="655"/>
      <c r="AA219" s="656"/>
      <c r="AB219" s="656"/>
      <c r="AD219" s="656"/>
      <c r="AE219" s="657"/>
      <c r="AH219" s="658"/>
      <c r="AI219" s="658"/>
      <c r="AK219" s="656"/>
      <c r="AR219" s="656"/>
      <c r="AV219" s="656"/>
      <c r="AX219" s="656"/>
      <c r="BB219" s="656"/>
      <c r="BC219" s="656"/>
      <c r="BE219" s="656"/>
      <c r="BH219" s="806"/>
      <c r="BI219" s="807" t="s">
        <v>437</v>
      </c>
      <c r="BJ219" s="796" t="s">
        <v>624</v>
      </c>
      <c r="BK219" s="801">
        <f>520*1.02</f>
        <v>530.4</v>
      </c>
      <c r="BL219" s="796" t="s">
        <v>626</v>
      </c>
      <c r="BM219" s="798">
        <v>0.01</v>
      </c>
      <c r="BN219" s="798">
        <v>0.35</v>
      </c>
      <c r="BO219" s="795" t="s">
        <v>258</v>
      </c>
      <c r="BP219" s="636"/>
      <c r="BQ219" s="635"/>
      <c r="BR219" s="635"/>
      <c r="BS219" s="636"/>
      <c r="BT219" s="636"/>
      <c r="BU219" s="636"/>
      <c r="BV219" s="637"/>
      <c r="BW219" s="636"/>
      <c r="BX219" s="801"/>
      <c r="BY219" s="796"/>
      <c r="BZ219" s="637"/>
      <c r="CA219" s="637"/>
      <c r="CB219" s="637"/>
      <c r="CC219" s="636"/>
      <c r="CD219" s="636"/>
      <c r="CE219" s="637"/>
      <c r="CF219" s="637"/>
      <c r="CG219" s="637"/>
      <c r="CH219" s="637"/>
      <c r="CI219" s="636"/>
      <c r="CJ219" s="636"/>
      <c r="CK219" s="637"/>
      <c r="CL219" s="637"/>
      <c r="CM219" s="637"/>
      <c r="CN219" s="705"/>
      <c r="CO219" s="667">
        <f t="shared" si="106"/>
        <v>0.01</v>
      </c>
      <c r="CP219" s="88">
        <f t="shared" si="107"/>
        <v>0.18</v>
      </c>
      <c r="CQ219" s="667">
        <f t="shared" si="108"/>
        <v>0.35</v>
      </c>
    </row>
    <row r="220" spans="22:97" s="67" customFormat="1" ht="26.25" hidden="1" thickBot="1" x14ac:dyDescent="0.3">
      <c r="V220" s="655"/>
      <c r="AA220" s="656"/>
      <c r="AB220" s="656"/>
      <c r="AD220" s="656"/>
      <c r="AE220" s="657"/>
      <c r="AH220" s="658"/>
      <c r="AI220" s="658"/>
      <c r="AK220" s="656"/>
      <c r="AR220" s="656"/>
      <c r="AV220" s="656"/>
      <c r="AX220" s="656"/>
      <c r="BB220" s="656"/>
      <c r="BC220" s="656"/>
      <c r="BE220" s="656"/>
      <c r="BH220" s="806" t="s">
        <v>53</v>
      </c>
      <c r="BI220" s="807" t="s">
        <v>13</v>
      </c>
      <c r="BJ220" s="796" t="s">
        <v>613</v>
      </c>
      <c r="BK220" s="801">
        <v>750</v>
      </c>
      <c r="BL220" s="796" t="s">
        <v>627</v>
      </c>
      <c r="BM220" s="798">
        <v>0.02</v>
      </c>
      <c r="BN220" s="798">
        <v>0.15</v>
      </c>
      <c r="BO220" s="795" t="s">
        <v>258</v>
      </c>
      <c r="BP220" s="636"/>
      <c r="BQ220" s="635"/>
      <c r="BR220" s="635"/>
      <c r="BS220" s="636"/>
      <c r="BT220" s="636"/>
      <c r="BU220" s="636"/>
      <c r="BV220" s="637"/>
      <c r="BW220" s="636"/>
      <c r="BX220" s="801">
        <v>790</v>
      </c>
      <c r="BY220" s="796" t="s">
        <v>633</v>
      </c>
      <c r="BZ220" s="637"/>
      <c r="CA220" s="637"/>
      <c r="CB220" s="637"/>
      <c r="CC220" s="636"/>
      <c r="CD220" s="636"/>
      <c r="CE220" s="637"/>
      <c r="CF220" s="637"/>
      <c r="CG220" s="637"/>
      <c r="CH220" s="637"/>
      <c r="CI220" s="636"/>
      <c r="CJ220" s="636"/>
      <c r="CK220" s="637"/>
      <c r="CL220" s="637"/>
      <c r="CM220" s="637"/>
      <c r="CN220" s="705"/>
      <c r="CO220" s="667">
        <f t="shared" si="106"/>
        <v>0.02</v>
      </c>
      <c r="CP220" s="88">
        <f t="shared" si="107"/>
        <v>8.4999999999999992E-2</v>
      </c>
      <c r="CQ220" s="667">
        <f t="shared" si="108"/>
        <v>0.15</v>
      </c>
      <c r="CR220" s="67">
        <v>0.02</v>
      </c>
      <c r="CS220" s="67">
        <v>0.5</v>
      </c>
    </row>
    <row r="221" spans="22:97" s="67" customFormat="1" ht="26.25" hidden="1" thickBot="1" x14ac:dyDescent="0.3">
      <c r="V221" s="655"/>
      <c r="AA221" s="656"/>
      <c r="AB221" s="656"/>
      <c r="AD221" s="656"/>
      <c r="AE221" s="657"/>
      <c r="AH221" s="658"/>
      <c r="AI221" s="658"/>
      <c r="AK221" s="656"/>
      <c r="AR221" s="656"/>
      <c r="AV221" s="656"/>
      <c r="AX221" s="656"/>
      <c r="BB221" s="656"/>
      <c r="BC221" s="656"/>
      <c r="BE221" s="656"/>
      <c r="BH221" s="806" t="s">
        <v>53</v>
      </c>
      <c r="BI221" s="807" t="s">
        <v>14</v>
      </c>
      <c r="BJ221" s="796" t="s">
        <v>613</v>
      </c>
      <c r="BK221" s="801">
        <v>776.05</v>
      </c>
      <c r="BL221" s="796" t="s">
        <v>627</v>
      </c>
      <c r="BM221" s="798">
        <v>0.02</v>
      </c>
      <c r="BN221" s="798">
        <v>0.15</v>
      </c>
      <c r="BO221" s="795" t="s">
        <v>258</v>
      </c>
      <c r="BP221" s="636"/>
      <c r="BQ221" s="635"/>
      <c r="BR221" s="635"/>
      <c r="BS221" s="636"/>
      <c r="BT221" s="636"/>
      <c r="BU221" s="636"/>
      <c r="BV221" s="637"/>
      <c r="BW221" s="636"/>
      <c r="BX221" s="801">
        <v>910</v>
      </c>
      <c r="BY221" s="796" t="s">
        <v>633</v>
      </c>
      <c r="BZ221" s="637"/>
      <c r="CA221" s="637"/>
      <c r="CB221" s="637"/>
      <c r="CC221" s="636"/>
      <c r="CD221" s="636"/>
      <c r="CE221" s="637"/>
      <c r="CF221" s="637"/>
      <c r="CG221" s="637"/>
      <c r="CH221" s="637"/>
      <c r="CI221" s="636"/>
      <c r="CJ221" s="636"/>
      <c r="CK221" s="637"/>
      <c r="CL221" s="637"/>
      <c r="CM221" s="637"/>
      <c r="CN221" s="705"/>
      <c r="CO221" s="667">
        <f t="shared" si="106"/>
        <v>0.02</v>
      </c>
      <c r="CP221" s="88">
        <f t="shared" si="107"/>
        <v>8.4999999999999992E-2</v>
      </c>
      <c r="CQ221" s="667">
        <f t="shared" si="108"/>
        <v>0.15</v>
      </c>
      <c r="CR221" s="67">
        <v>0.02</v>
      </c>
      <c r="CS221" s="67">
        <v>0.5</v>
      </c>
    </row>
    <row r="222" spans="22:97" s="67" customFormat="1" ht="26.25" hidden="1" thickBot="1" x14ac:dyDescent="0.3">
      <c r="V222" s="655"/>
      <c r="AA222" s="656"/>
      <c r="AB222" s="656"/>
      <c r="AD222" s="656"/>
      <c r="AE222" s="657"/>
      <c r="AH222" s="658"/>
      <c r="AI222" s="658"/>
      <c r="AK222" s="656"/>
      <c r="AR222" s="656"/>
      <c r="AV222" s="656"/>
      <c r="AX222" s="656"/>
      <c r="BB222" s="656"/>
      <c r="BC222" s="656"/>
      <c r="BE222" s="656"/>
      <c r="BH222" s="806"/>
      <c r="BI222" s="807" t="s">
        <v>430</v>
      </c>
      <c r="BJ222" s="796" t="s">
        <v>613</v>
      </c>
      <c r="BK222" s="801">
        <v>439.71</v>
      </c>
      <c r="BL222" s="796" t="s">
        <v>627</v>
      </c>
      <c r="BM222" s="798">
        <v>0.02</v>
      </c>
      <c r="BN222" s="798">
        <v>0.15</v>
      </c>
      <c r="BO222" s="795" t="s">
        <v>258</v>
      </c>
      <c r="BP222" s="636"/>
      <c r="BQ222" s="635"/>
      <c r="BR222" s="635"/>
      <c r="BS222" s="636"/>
      <c r="BT222" s="636"/>
      <c r="BU222" s="636"/>
      <c r="BV222" s="637"/>
      <c r="BW222" s="636"/>
      <c r="BX222" s="801"/>
      <c r="BY222" s="796"/>
      <c r="BZ222" s="637"/>
      <c r="CA222" s="637"/>
      <c r="CB222" s="637"/>
      <c r="CC222" s="636"/>
      <c r="CD222" s="636"/>
      <c r="CE222" s="637"/>
      <c r="CF222" s="637"/>
      <c r="CG222" s="637"/>
      <c r="CH222" s="637"/>
      <c r="CI222" s="636"/>
      <c r="CJ222" s="636"/>
      <c r="CK222" s="637"/>
      <c r="CL222" s="637"/>
      <c r="CM222" s="637"/>
      <c r="CN222" s="705"/>
      <c r="CO222" s="667">
        <f t="shared" si="106"/>
        <v>0.02</v>
      </c>
      <c r="CP222" s="88">
        <f t="shared" si="107"/>
        <v>8.4999999999999992E-2</v>
      </c>
      <c r="CQ222" s="667">
        <f t="shared" si="108"/>
        <v>0.15</v>
      </c>
    </row>
    <row r="223" spans="22:97" s="67" customFormat="1" ht="26.25" hidden="1" thickBot="1" x14ac:dyDescent="0.3">
      <c r="V223" s="655"/>
      <c r="AA223" s="656"/>
      <c r="AB223" s="656"/>
      <c r="AD223" s="656"/>
      <c r="AE223" s="657"/>
      <c r="AH223" s="658"/>
      <c r="AI223" s="658"/>
      <c r="AK223" s="656"/>
      <c r="AR223" s="656"/>
      <c r="AV223" s="656"/>
      <c r="AX223" s="656"/>
      <c r="BB223" s="656"/>
      <c r="BC223" s="656"/>
      <c r="BE223" s="656"/>
      <c r="BH223" s="806"/>
      <c r="BI223" s="807" t="s">
        <v>431</v>
      </c>
      <c r="BJ223" s="796" t="s">
        <v>613</v>
      </c>
      <c r="BK223" s="801">
        <v>521.97</v>
      </c>
      <c r="BL223" s="796" t="s">
        <v>627</v>
      </c>
      <c r="BM223" s="798">
        <v>0.02</v>
      </c>
      <c r="BN223" s="798">
        <v>0.15</v>
      </c>
      <c r="BO223" s="795" t="s">
        <v>258</v>
      </c>
      <c r="BP223" s="636"/>
      <c r="BQ223" s="635"/>
      <c r="BR223" s="635"/>
      <c r="BS223" s="636"/>
      <c r="BT223" s="636"/>
      <c r="BU223" s="636"/>
      <c r="BV223" s="637"/>
      <c r="BW223" s="636"/>
      <c r="BX223" s="801"/>
      <c r="BY223" s="796"/>
      <c r="BZ223" s="637"/>
      <c r="CA223" s="637"/>
      <c r="CB223" s="637"/>
      <c r="CC223" s="636"/>
      <c r="CD223" s="636"/>
      <c r="CE223" s="637"/>
      <c r="CF223" s="637"/>
      <c r="CG223" s="637"/>
      <c r="CH223" s="637"/>
      <c r="CI223" s="636"/>
      <c r="CJ223" s="636"/>
      <c r="CK223" s="637"/>
      <c r="CL223" s="637"/>
      <c r="CM223" s="637"/>
      <c r="CN223" s="705"/>
      <c r="CO223" s="667">
        <f t="shared" si="106"/>
        <v>0.02</v>
      </c>
      <c r="CP223" s="88">
        <f t="shared" si="107"/>
        <v>8.4999999999999992E-2</v>
      </c>
      <c r="CQ223" s="667">
        <f t="shared" si="108"/>
        <v>0.15</v>
      </c>
    </row>
    <row r="224" spans="22:97" s="67" customFormat="1" ht="39" hidden="1" thickBot="1" x14ac:dyDescent="0.3">
      <c r="V224" s="655"/>
      <c r="AA224" s="656"/>
      <c r="AB224" s="656"/>
      <c r="AD224" s="656"/>
      <c r="AE224" s="657"/>
      <c r="AH224" s="658"/>
      <c r="AI224" s="658"/>
      <c r="AK224" s="656"/>
      <c r="AR224" s="656"/>
      <c r="AV224" s="656"/>
      <c r="AX224" s="656"/>
      <c r="BB224" s="656"/>
      <c r="BC224" s="656"/>
      <c r="BE224" s="656"/>
      <c r="BH224" s="806"/>
      <c r="BI224" s="807" t="s">
        <v>432</v>
      </c>
      <c r="BJ224" s="796" t="s">
        <v>613</v>
      </c>
      <c r="BK224" s="801">
        <v>477.32</v>
      </c>
      <c r="BL224" s="796" t="s">
        <v>627</v>
      </c>
      <c r="BM224" s="798">
        <v>0.02</v>
      </c>
      <c r="BN224" s="798">
        <v>0.15</v>
      </c>
      <c r="BO224" s="795" t="s">
        <v>258</v>
      </c>
      <c r="BP224" s="636"/>
      <c r="BQ224" s="635"/>
      <c r="BR224" s="635"/>
      <c r="BS224" s="636"/>
      <c r="BT224" s="636"/>
      <c r="BU224" s="636"/>
      <c r="BV224" s="637"/>
      <c r="BW224" s="636"/>
      <c r="BX224" s="801"/>
      <c r="BY224" s="796"/>
      <c r="BZ224" s="637"/>
      <c r="CA224" s="637"/>
      <c r="CB224" s="637"/>
      <c r="CC224" s="636"/>
      <c r="CD224" s="636"/>
      <c r="CE224" s="637"/>
      <c r="CF224" s="637"/>
      <c r="CG224" s="637"/>
      <c r="CH224" s="637"/>
      <c r="CI224" s="636"/>
      <c r="CJ224" s="636"/>
      <c r="CK224" s="637"/>
      <c r="CL224" s="637"/>
      <c r="CM224" s="637"/>
      <c r="CN224" s="705"/>
      <c r="CO224" s="667">
        <f t="shared" si="106"/>
        <v>0.02</v>
      </c>
      <c r="CP224" s="88">
        <f t="shared" si="107"/>
        <v>8.4999999999999992E-2</v>
      </c>
      <c r="CQ224" s="667">
        <f t="shared" si="108"/>
        <v>0.15</v>
      </c>
    </row>
    <row r="225" spans="22:97" s="67" customFormat="1" ht="26.25" hidden="1" thickBot="1" x14ac:dyDescent="0.3">
      <c r="V225" s="655"/>
      <c r="AA225" s="656"/>
      <c r="AB225" s="656"/>
      <c r="AD225" s="656"/>
      <c r="AE225" s="657"/>
      <c r="AH225" s="658"/>
      <c r="AI225" s="658"/>
      <c r="AK225" s="656"/>
      <c r="AR225" s="656"/>
      <c r="AV225" s="656"/>
      <c r="AX225" s="656"/>
      <c r="BB225" s="656"/>
      <c r="BC225" s="656"/>
      <c r="BE225" s="656"/>
      <c r="BH225" s="806"/>
      <c r="BI225" s="807" t="s">
        <v>433</v>
      </c>
      <c r="BJ225" s="796" t="s">
        <v>613</v>
      </c>
      <c r="BK225" s="801">
        <v>379.87</v>
      </c>
      <c r="BL225" s="796" t="s">
        <v>627</v>
      </c>
      <c r="BM225" s="798">
        <v>0.02</v>
      </c>
      <c r="BN225" s="798">
        <v>0.15</v>
      </c>
      <c r="BO225" s="795" t="s">
        <v>258</v>
      </c>
      <c r="BP225" s="636"/>
      <c r="BQ225" s="635"/>
      <c r="BR225" s="635"/>
      <c r="BS225" s="636"/>
      <c r="BT225" s="636"/>
      <c r="BU225" s="636"/>
      <c r="BV225" s="637"/>
      <c r="BW225" s="636"/>
      <c r="BX225" s="801"/>
      <c r="BY225" s="796"/>
      <c r="BZ225" s="637"/>
      <c r="CA225" s="637"/>
      <c r="CB225" s="637"/>
      <c r="CC225" s="636"/>
      <c r="CD225" s="636"/>
      <c r="CE225" s="637"/>
      <c r="CF225" s="637"/>
      <c r="CG225" s="637"/>
      <c r="CH225" s="637"/>
      <c r="CI225" s="636"/>
      <c r="CJ225" s="636"/>
      <c r="CK225" s="637"/>
      <c r="CL225" s="637"/>
      <c r="CM225" s="637"/>
      <c r="CN225" s="705"/>
      <c r="CO225" s="667">
        <f t="shared" si="106"/>
        <v>0.02</v>
      </c>
      <c r="CP225" s="88">
        <f t="shared" si="107"/>
        <v>8.4999999999999992E-2</v>
      </c>
      <c r="CQ225" s="667">
        <f t="shared" si="108"/>
        <v>0.15</v>
      </c>
    </row>
    <row r="226" spans="22:97" s="67" customFormat="1" ht="39" hidden="1" thickBot="1" x14ac:dyDescent="0.3">
      <c r="V226" s="655"/>
      <c r="AA226" s="656"/>
      <c r="AB226" s="656"/>
      <c r="AD226" s="656"/>
      <c r="AE226" s="657"/>
      <c r="AH226" s="658"/>
      <c r="AI226" s="658"/>
      <c r="AK226" s="656"/>
      <c r="AR226" s="656"/>
      <c r="AV226" s="656"/>
      <c r="AX226" s="656"/>
      <c r="BB226" s="656"/>
      <c r="BC226" s="656"/>
      <c r="BE226" s="656"/>
      <c r="BH226" s="806"/>
      <c r="BI226" s="807" t="s">
        <v>435</v>
      </c>
      <c r="BJ226" s="796" t="s">
        <v>613</v>
      </c>
      <c r="BK226" s="801">
        <v>382.86</v>
      </c>
      <c r="BL226" s="796" t="s">
        <v>627</v>
      </c>
      <c r="BM226" s="798">
        <v>0.02</v>
      </c>
      <c r="BN226" s="798">
        <v>0.15</v>
      </c>
      <c r="BO226" s="795" t="s">
        <v>258</v>
      </c>
      <c r="BP226" s="636"/>
      <c r="BQ226" s="635"/>
      <c r="BR226" s="635"/>
      <c r="BS226" s="636"/>
      <c r="BT226" s="636"/>
      <c r="BU226" s="636"/>
      <c r="BV226" s="637"/>
      <c r="BW226" s="636"/>
      <c r="BX226" s="801"/>
      <c r="BY226" s="796"/>
      <c r="BZ226" s="637"/>
      <c r="CA226" s="637"/>
      <c r="CB226" s="637"/>
      <c r="CC226" s="636"/>
      <c r="CD226" s="636"/>
      <c r="CE226" s="637"/>
      <c r="CF226" s="637"/>
      <c r="CG226" s="637"/>
      <c r="CH226" s="637"/>
      <c r="CI226" s="636"/>
      <c r="CJ226" s="636"/>
      <c r="CK226" s="637"/>
      <c r="CL226" s="637"/>
      <c r="CM226" s="637"/>
      <c r="CN226" s="705"/>
      <c r="CO226" s="667">
        <f t="shared" si="106"/>
        <v>0.02</v>
      </c>
      <c r="CP226" s="88">
        <f t="shared" si="107"/>
        <v>8.4999999999999992E-2</v>
      </c>
      <c r="CQ226" s="667">
        <f t="shared" si="108"/>
        <v>0.15</v>
      </c>
    </row>
    <row r="227" spans="22:97" s="67" customFormat="1" ht="39" hidden="1" thickBot="1" x14ac:dyDescent="0.3">
      <c r="V227" s="655"/>
      <c r="AA227" s="656"/>
      <c r="AB227" s="656"/>
      <c r="AD227" s="656"/>
      <c r="AE227" s="657"/>
      <c r="AH227" s="658"/>
      <c r="AI227" s="658"/>
      <c r="AK227" s="656"/>
      <c r="AR227" s="656"/>
      <c r="AV227" s="656"/>
      <c r="AX227" s="656"/>
      <c r="BB227" s="656"/>
      <c r="BC227" s="656"/>
      <c r="BE227" s="656"/>
      <c r="BH227" s="806"/>
      <c r="BI227" s="807" t="s">
        <v>436</v>
      </c>
      <c r="BJ227" s="796" t="s">
        <v>613</v>
      </c>
      <c r="BK227" s="801">
        <v>414.92</v>
      </c>
      <c r="BL227" s="796" t="s">
        <v>627</v>
      </c>
      <c r="BM227" s="798">
        <v>0.02</v>
      </c>
      <c r="BN227" s="798">
        <v>0.15</v>
      </c>
      <c r="BO227" s="795" t="s">
        <v>258</v>
      </c>
      <c r="BP227" s="636"/>
      <c r="BQ227" s="635"/>
      <c r="BR227" s="635"/>
      <c r="BS227" s="636"/>
      <c r="BT227" s="636"/>
      <c r="BU227" s="636"/>
      <c r="BV227" s="637"/>
      <c r="BW227" s="636"/>
      <c r="BX227" s="801"/>
      <c r="BY227" s="796"/>
      <c r="BZ227" s="637"/>
      <c r="CA227" s="637"/>
      <c r="CB227" s="637"/>
      <c r="CC227" s="636"/>
      <c r="CD227" s="636"/>
      <c r="CE227" s="637"/>
      <c r="CF227" s="637"/>
      <c r="CG227" s="637"/>
      <c r="CH227" s="637"/>
      <c r="CI227" s="636"/>
      <c r="CJ227" s="636"/>
      <c r="CK227" s="637"/>
      <c r="CL227" s="637"/>
      <c r="CM227" s="637"/>
      <c r="CN227" s="705"/>
      <c r="CO227" s="667">
        <f t="shared" si="106"/>
        <v>0.02</v>
      </c>
      <c r="CP227" s="88">
        <f t="shared" si="107"/>
        <v>8.4999999999999992E-2</v>
      </c>
      <c r="CQ227" s="667">
        <f t="shared" si="108"/>
        <v>0.15</v>
      </c>
    </row>
    <row r="228" spans="22:97" s="67" customFormat="1" ht="51.75" hidden="1" thickBot="1" x14ac:dyDescent="0.3">
      <c r="V228" s="655"/>
      <c r="AA228" s="656"/>
      <c r="AB228" s="656"/>
      <c r="AD228" s="656"/>
      <c r="AE228" s="657"/>
      <c r="AH228" s="658"/>
      <c r="AI228" s="658"/>
      <c r="AK228" s="656"/>
      <c r="AR228" s="656"/>
      <c r="AV228" s="656"/>
      <c r="AX228" s="656"/>
      <c r="BB228" s="656"/>
      <c r="BC228" s="656"/>
      <c r="BE228" s="656"/>
      <c r="BH228" s="806"/>
      <c r="BI228" s="807" t="s">
        <v>434</v>
      </c>
      <c r="BJ228" s="796" t="s">
        <v>613</v>
      </c>
      <c r="BK228" s="801">
        <v>475.72</v>
      </c>
      <c r="BL228" s="796" t="s">
        <v>627</v>
      </c>
      <c r="BM228" s="798">
        <v>0.02</v>
      </c>
      <c r="BN228" s="798">
        <v>0.15</v>
      </c>
      <c r="BO228" s="795" t="s">
        <v>258</v>
      </c>
      <c r="BP228" s="636"/>
      <c r="BQ228" s="635"/>
      <c r="BR228" s="635"/>
      <c r="BS228" s="636"/>
      <c r="BT228" s="636"/>
      <c r="BU228" s="636"/>
      <c r="BV228" s="637"/>
      <c r="BW228" s="636"/>
      <c r="BX228" s="801"/>
      <c r="BY228" s="796"/>
      <c r="BZ228" s="637"/>
      <c r="CA228" s="637"/>
      <c r="CB228" s="637"/>
      <c r="CC228" s="636"/>
      <c r="CD228" s="636"/>
      <c r="CE228" s="637"/>
      <c r="CF228" s="637"/>
      <c r="CG228" s="637"/>
      <c r="CH228" s="637"/>
      <c r="CI228" s="636"/>
      <c r="CJ228" s="636"/>
      <c r="CK228" s="637"/>
      <c r="CL228" s="637"/>
      <c r="CM228" s="637"/>
      <c r="CN228" s="705"/>
      <c r="CO228" s="667">
        <f t="shared" si="106"/>
        <v>0.02</v>
      </c>
      <c r="CP228" s="88">
        <f t="shared" si="107"/>
        <v>8.4999999999999992E-2</v>
      </c>
      <c r="CQ228" s="667">
        <f t="shared" si="108"/>
        <v>0.15</v>
      </c>
    </row>
    <row r="229" spans="22:97" s="67" customFormat="1" ht="39" hidden="1" thickBot="1" x14ac:dyDescent="0.3">
      <c r="V229" s="655"/>
      <c r="AA229" s="656"/>
      <c r="AB229" s="656"/>
      <c r="AD229" s="656"/>
      <c r="AE229" s="657"/>
      <c r="AH229" s="658"/>
      <c r="AI229" s="658"/>
      <c r="AK229" s="656"/>
      <c r="AR229" s="656"/>
      <c r="AV229" s="656"/>
      <c r="AX229" s="656"/>
      <c r="BB229" s="656"/>
      <c r="BC229" s="656"/>
      <c r="BE229" s="656"/>
      <c r="BH229" s="806"/>
      <c r="BI229" s="807" t="s">
        <v>438</v>
      </c>
      <c r="BJ229" s="807" t="s">
        <v>49</v>
      </c>
      <c r="BK229" s="801">
        <v>0.21</v>
      </c>
      <c r="BL229" s="796" t="s">
        <v>627</v>
      </c>
      <c r="BM229" s="798">
        <v>0.1</v>
      </c>
      <c r="BN229" s="798">
        <v>0.6</v>
      </c>
      <c r="BO229" s="795" t="s">
        <v>258</v>
      </c>
      <c r="BP229" s="636"/>
      <c r="BQ229" s="635"/>
      <c r="BR229" s="635"/>
      <c r="BS229" s="636"/>
      <c r="BT229" s="636"/>
      <c r="BU229" s="636"/>
      <c r="BV229" s="637"/>
      <c r="BW229" s="636"/>
      <c r="BX229" s="801"/>
      <c r="BY229" s="796"/>
      <c r="BZ229" s="637"/>
      <c r="CA229" s="637"/>
      <c r="CB229" s="637"/>
      <c r="CC229" s="636"/>
      <c r="CD229" s="636"/>
      <c r="CE229" s="637"/>
      <c r="CF229" s="637"/>
      <c r="CG229" s="637"/>
      <c r="CH229" s="637"/>
      <c r="CI229" s="636"/>
      <c r="CJ229" s="636"/>
      <c r="CK229" s="637"/>
      <c r="CL229" s="637"/>
      <c r="CM229" s="637"/>
      <c r="CN229" s="705"/>
      <c r="CO229" s="667">
        <f t="shared" si="106"/>
        <v>0.1</v>
      </c>
      <c r="CP229" s="88">
        <f t="shared" si="107"/>
        <v>0.35</v>
      </c>
      <c r="CQ229" s="667">
        <f t="shared" si="108"/>
        <v>0.6</v>
      </c>
    </row>
    <row r="230" spans="22:97" s="67" customFormat="1" ht="26.25" hidden="1" thickBot="1" x14ac:dyDescent="0.3">
      <c r="V230" s="655"/>
      <c r="AA230" s="656"/>
      <c r="AB230" s="656"/>
      <c r="AD230" s="656"/>
      <c r="AE230" s="657"/>
      <c r="AH230" s="658"/>
      <c r="AI230" s="658"/>
      <c r="AK230" s="656"/>
      <c r="AR230" s="656"/>
      <c r="AV230" s="656"/>
      <c r="AX230" s="656"/>
      <c r="BB230" s="656"/>
      <c r="BC230" s="656"/>
      <c r="BE230" s="656"/>
      <c r="BH230" s="806"/>
      <c r="BI230" s="807" t="s">
        <v>576</v>
      </c>
      <c r="BJ230" s="807" t="s">
        <v>49</v>
      </c>
      <c r="BK230" s="801">
        <f>0.25*(1-0.3)</f>
        <v>0.17499999999999999</v>
      </c>
      <c r="BL230" s="796" t="s">
        <v>627</v>
      </c>
      <c r="BM230" s="798">
        <v>0.1</v>
      </c>
      <c r="BN230" s="798">
        <v>0.6</v>
      </c>
      <c r="BO230" s="795" t="s">
        <v>258</v>
      </c>
      <c r="BP230" s="636"/>
      <c r="BQ230" s="635"/>
      <c r="BR230" s="635"/>
      <c r="BS230" s="636"/>
      <c r="BT230" s="636"/>
      <c r="BU230" s="636"/>
      <c r="BV230" s="637"/>
      <c r="BW230" s="636"/>
      <c r="BX230" s="801"/>
      <c r="BY230" s="796"/>
      <c r="BZ230" s="637"/>
      <c r="CA230" s="637"/>
      <c r="CB230" s="637"/>
      <c r="CC230" s="636"/>
      <c r="CD230" s="636"/>
      <c r="CE230" s="637"/>
      <c r="CF230" s="637"/>
      <c r="CG230" s="637"/>
      <c r="CH230" s="637"/>
      <c r="CI230" s="636"/>
      <c r="CJ230" s="636"/>
      <c r="CK230" s="637"/>
      <c r="CL230" s="637"/>
      <c r="CM230" s="637"/>
      <c r="CN230" s="705"/>
      <c r="CO230" s="667">
        <f t="shared" si="106"/>
        <v>0.1</v>
      </c>
      <c r="CP230" s="88">
        <f t="shared" si="107"/>
        <v>0.35</v>
      </c>
      <c r="CQ230" s="667">
        <f t="shared" si="108"/>
        <v>0.6</v>
      </c>
    </row>
    <row r="231" spans="22:97" s="67" customFormat="1" ht="39" hidden="1" thickBot="1" x14ac:dyDescent="0.3">
      <c r="V231" s="655"/>
      <c r="AA231" s="656"/>
      <c r="AB231" s="656"/>
      <c r="AD231" s="656"/>
      <c r="AE231" s="657"/>
      <c r="AH231" s="658"/>
      <c r="AI231" s="658"/>
      <c r="AK231" s="656"/>
      <c r="AR231" s="656"/>
      <c r="AV231" s="656"/>
      <c r="AX231" s="656"/>
      <c r="BB231" s="656"/>
      <c r="BC231" s="656"/>
      <c r="BE231" s="656"/>
      <c r="BH231" s="806"/>
      <c r="BI231" s="807" t="s">
        <v>440</v>
      </c>
      <c r="BJ231" s="807" t="s">
        <v>49</v>
      </c>
      <c r="BK231" s="801">
        <v>0.1</v>
      </c>
      <c r="BL231" s="796" t="s">
        <v>627</v>
      </c>
      <c r="BM231" s="798">
        <v>0.1</v>
      </c>
      <c r="BN231" s="798">
        <v>0.6</v>
      </c>
      <c r="BO231" s="795" t="s">
        <v>258</v>
      </c>
      <c r="BP231" s="636"/>
      <c r="BQ231" s="635"/>
      <c r="BR231" s="635"/>
      <c r="BS231" s="636"/>
      <c r="BT231" s="636"/>
      <c r="BU231" s="636"/>
      <c r="BV231" s="637"/>
      <c r="BW231" s="636"/>
      <c r="BX231" s="801"/>
      <c r="BY231" s="796"/>
      <c r="BZ231" s="637"/>
      <c r="CA231" s="637"/>
      <c r="CB231" s="637"/>
      <c r="CC231" s="636"/>
      <c r="CD231" s="636"/>
      <c r="CE231" s="637"/>
      <c r="CF231" s="637"/>
      <c r="CG231" s="637"/>
      <c r="CH231" s="637"/>
      <c r="CI231" s="636"/>
      <c r="CJ231" s="636"/>
      <c r="CK231" s="637"/>
      <c r="CL231" s="637"/>
      <c r="CM231" s="637"/>
      <c r="CN231" s="705"/>
      <c r="CO231" s="667">
        <f t="shared" si="106"/>
        <v>0.1</v>
      </c>
      <c r="CP231" s="88">
        <f t="shared" si="107"/>
        <v>0.35</v>
      </c>
      <c r="CQ231" s="667">
        <f t="shared" si="108"/>
        <v>0.6</v>
      </c>
    </row>
    <row r="232" spans="22:97" s="67" customFormat="1" ht="39" hidden="1" thickBot="1" x14ac:dyDescent="0.3">
      <c r="V232" s="655"/>
      <c r="AA232" s="656"/>
      <c r="AB232" s="656"/>
      <c r="AD232" s="656"/>
      <c r="AE232" s="657"/>
      <c r="AH232" s="658"/>
      <c r="AI232" s="658"/>
      <c r="AK232" s="656"/>
      <c r="AR232" s="656"/>
      <c r="AV232" s="656"/>
      <c r="AX232" s="656"/>
      <c r="BB232" s="656"/>
      <c r="BC232" s="656"/>
      <c r="BE232" s="656"/>
      <c r="BH232" s="806"/>
      <c r="BI232" s="807" t="s">
        <v>441</v>
      </c>
      <c r="BJ232" s="807" t="s">
        <v>49</v>
      </c>
      <c r="BK232" s="801">
        <v>0.2</v>
      </c>
      <c r="BL232" s="796" t="s">
        <v>627</v>
      </c>
      <c r="BM232" s="798">
        <v>0.1</v>
      </c>
      <c r="BN232" s="798">
        <v>0.6</v>
      </c>
      <c r="BO232" s="795" t="s">
        <v>258</v>
      </c>
      <c r="BP232" s="636"/>
      <c r="BQ232" s="635"/>
      <c r="BR232" s="635"/>
      <c r="BS232" s="636"/>
      <c r="BT232" s="636"/>
      <c r="BU232" s="636"/>
      <c r="BV232" s="637"/>
      <c r="BW232" s="636"/>
      <c r="BX232" s="801"/>
      <c r="BY232" s="796"/>
      <c r="BZ232" s="637"/>
      <c r="CA232" s="637"/>
      <c r="CB232" s="637"/>
      <c r="CC232" s="636"/>
      <c r="CD232" s="636"/>
      <c r="CE232" s="637"/>
      <c r="CF232" s="637"/>
      <c r="CG232" s="637"/>
      <c r="CH232" s="637"/>
      <c r="CI232" s="636"/>
      <c r="CJ232" s="636"/>
      <c r="CK232" s="637"/>
      <c r="CL232" s="637"/>
      <c r="CM232" s="637"/>
      <c r="CN232" s="705"/>
      <c r="CO232" s="667">
        <f t="shared" si="106"/>
        <v>0.1</v>
      </c>
      <c r="CP232" s="88">
        <f t="shared" si="107"/>
        <v>0.35</v>
      </c>
      <c r="CQ232" s="667">
        <f t="shared" si="108"/>
        <v>0.6</v>
      </c>
    </row>
    <row r="233" spans="22:97" s="67" customFormat="1" ht="51.75" hidden="1" thickBot="1" x14ac:dyDescent="0.3">
      <c r="V233" s="655"/>
      <c r="AA233" s="656"/>
      <c r="AB233" s="656"/>
      <c r="AD233" s="656"/>
      <c r="AE233" s="657"/>
      <c r="AH233" s="658"/>
      <c r="AI233" s="658"/>
      <c r="AK233" s="656"/>
      <c r="AR233" s="656"/>
      <c r="AV233" s="656"/>
      <c r="AX233" s="656"/>
      <c r="BB233" s="656"/>
      <c r="BC233" s="656"/>
      <c r="BE233" s="656"/>
      <c r="BH233" s="806"/>
      <c r="BI233" s="807" t="s">
        <v>439</v>
      </c>
      <c r="BJ233" s="807" t="s">
        <v>49</v>
      </c>
      <c r="BK233" s="801">
        <v>0.03</v>
      </c>
      <c r="BL233" s="796" t="s">
        <v>627</v>
      </c>
      <c r="BM233" s="798">
        <v>0.1</v>
      </c>
      <c r="BN233" s="798">
        <v>0.6</v>
      </c>
      <c r="BO233" s="795" t="s">
        <v>258</v>
      </c>
      <c r="BP233" s="636"/>
      <c r="BQ233" s="635"/>
      <c r="BR233" s="635"/>
      <c r="BS233" s="636"/>
      <c r="BT233" s="636"/>
      <c r="BU233" s="636"/>
      <c r="BV233" s="637"/>
      <c r="BW233" s="636"/>
      <c r="BX233" s="801"/>
      <c r="BY233" s="796"/>
      <c r="BZ233" s="637"/>
      <c r="CA233" s="637"/>
      <c r="CB233" s="637"/>
      <c r="CC233" s="636"/>
      <c r="CD233" s="636"/>
      <c r="CE233" s="637"/>
      <c r="CF233" s="637"/>
      <c r="CG233" s="637"/>
      <c r="CH233" s="637"/>
      <c r="CI233" s="636"/>
      <c r="CJ233" s="636"/>
      <c r="CK233" s="637"/>
      <c r="CL233" s="637"/>
      <c r="CM233" s="637"/>
      <c r="CN233" s="705"/>
      <c r="CO233" s="667">
        <f t="shared" si="106"/>
        <v>0.1</v>
      </c>
      <c r="CP233" s="88">
        <f t="shared" si="107"/>
        <v>0.35</v>
      </c>
      <c r="CQ233" s="667">
        <f t="shared" si="108"/>
        <v>0.6</v>
      </c>
    </row>
    <row r="234" spans="22:97" s="67" customFormat="1" ht="26.25" hidden="1" thickBot="1" x14ac:dyDescent="0.3">
      <c r="V234" s="655"/>
      <c r="AA234" s="656"/>
      <c r="AB234" s="656"/>
      <c r="AD234" s="656"/>
      <c r="AE234" s="657"/>
      <c r="AH234" s="658"/>
      <c r="AI234" s="658"/>
      <c r="AK234" s="656"/>
      <c r="AR234" s="656"/>
      <c r="AV234" s="656"/>
      <c r="AX234" s="656"/>
      <c r="BB234" s="656"/>
      <c r="BC234" s="656"/>
      <c r="BE234" s="656"/>
      <c r="BH234" s="806"/>
      <c r="BI234" s="807" t="s">
        <v>15</v>
      </c>
      <c r="BJ234" s="796" t="s">
        <v>634</v>
      </c>
      <c r="BK234" s="801">
        <v>3273</v>
      </c>
      <c r="BL234" s="796" t="s">
        <v>628</v>
      </c>
      <c r="BM234" s="798">
        <v>0.02</v>
      </c>
      <c r="BN234" s="798">
        <v>0.05</v>
      </c>
      <c r="BO234" s="795" t="s">
        <v>258</v>
      </c>
      <c r="BP234" s="636"/>
      <c r="BQ234" s="635"/>
      <c r="BR234" s="635"/>
      <c r="BS234" s="636"/>
      <c r="BT234" s="636"/>
      <c r="BU234" s="636"/>
      <c r="BV234" s="637"/>
      <c r="BW234" s="636"/>
      <c r="BX234" s="801"/>
      <c r="BY234" s="796"/>
      <c r="BZ234" s="637"/>
      <c r="CA234" s="637"/>
      <c r="CB234" s="637"/>
      <c r="CC234" s="636"/>
      <c r="CD234" s="636"/>
      <c r="CE234" s="637"/>
      <c r="CF234" s="637"/>
      <c r="CG234" s="637"/>
      <c r="CH234" s="637"/>
      <c r="CI234" s="636"/>
      <c r="CJ234" s="636"/>
      <c r="CK234" s="637"/>
      <c r="CL234" s="637"/>
      <c r="CM234" s="637"/>
      <c r="CN234" s="705"/>
      <c r="CO234" s="667">
        <f t="shared" si="106"/>
        <v>0.02</v>
      </c>
      <c r="CP234" s="88">
        <f t="shared" si="107"/>
        <v>3.5000000000000003E-2</v>
      </c>
      <c r="CQ234" s="667">
        <f t="shared" si="108"/>
        <v>0.05</v>
      </c>
    </row>
    <row r="235" spans="22:97" s="67" customFormat="1" ht="51.75" hidden="1" thickBot="1" x14ac:dyDescent="0.3">
      <c r="V235" s="655"/>
      <c r="AA235" s="656"/>
      <c r="AB235" s="656"/>
      <c r="AD235" s="656"/>
      <c r="AE235" s="657"/>
      <c r="AH235" s="658"/>
      <c r="AI235" s="658"/>
      <c r="AK235" s="656"/>
      <c r="AR235" s="656"/>
      <c r="AV235" s="656"/>
      <c r="AX235" s="656"/>
      <c r="BB235" s="656"/>
      <c r="BC235" s="656"/>
      <c r="BE235" s="656"/>
      <c r="BH235" s="806" t="s">
        <v>53</v>
      </c>
      <c r="BI235" s="807" t="s">
        <v>343</v>
      </c>
      <c r="BJ235" s="807" t="s">
        <v>613</v>
      </c>
      <c r="BK235" s="801">
        <f>(3.13757879682717*1000)</f>
        <v>3137.5787968271702</v>
      </c>
      <c r="BL235" s="796" t="s">
        <v>627</v>
      </c>
      <c r="BM235" s="798">
        <v>0.02</v>
      </c>
      <c r="BN235" s="798">
        <v>0.5</v>
      </c>
      <c r="BO235" s="795" t="s">
        <v>381</v>
      </c>
      <c r="BP235" s="636"/>
      <c r="BQ235" s="635"/>
      <c r="BR235" s="635"/>
      <c r="BS235" s="636"/>
      <c r="BT235" s="636"/>
      <c r="BU235" s="636"/>
      <c r="BV235" s="637"/>
      <c r="BW235" s="636"/>
      <c r="BX235" s="801"/>
      <c r="BY235" s="796"/>
      <c r="BZ235" s="637"/>
      <c r="CA235" s="637"/>
      <c r="CB235" s="637"/>
      <c r="CC235" s="636"/>
      <c r="CD235" s="636"/>
      <c r="CE235" s="637"/>
      <c r="CF235" s="637"/>
      <c r="CG235" s="637"/>
      <c r="CH235" s="637"/>
      <c r="CI235" s="636"/>
      <c r="CJ235" s="636"/>
      <c r="CK235" s="637"/>
      <c r="CL235" s="637"/>
      <c r="CM235" s="637"/>
      <c r="CN235" s="705"/>
      <c r="CO235" s="667">
        <f t="shared" si="106"/>
        <v>0.02</v>
      </c>
      <c r="CP235" s="88">
        <f t="shared" si="107"/>
        <v>0.26</v>
      </c>
      <c r="CQ235" s="667">
        <f t="shared" si="108"/>
        <v>0.5</v>
      </c>
      <c r="CR235" s="67">
        <v>0.02</v>
      </c>
      <c r="CS235" s="67">
        <v>0.5</v>
      </c>
    </row>
    <row r="236" spans="22:97" s="67" customFormat="1" ht="26.25" hidden="1" thickBot="1" x14ac:dyDescent="0.3">
      <c r="V236" s="655"/>
      <c r="AA236" s="656"/>
      <c r="AB236" s="656"/>
      <c r="AD236" s="656"/>
      <c r="AE236" s="657"/>
      <c r="AH236" s="658"/>
      <c r="AI236" s="658"/>
      <c r="AK236" s="656"/>
      <c r="AR236" s="656"/>
      <c r="AV236" s="656"/>
      <c r="AX236" s="656"/>
      <c r="BB236" s="656"/>
      <c r="BC236" s="656"/>
      <c r="BE236" s="656"/>
      <c r="BH236" s="806" t="s">
        <v>53</v>
      </c>
      <c r="BI236" s="807" t="s">
        <v>494</v>
      </c>
      <c r="BJ236" s="807" t="s">
        <v>613</v>
      </c>
      <c r="BK236" s="801">
        <v>9</v>
      </c>
      <c r="BL236" s="796" t="s">
        <v>629</v>
      </c>
      <c r="BM236" s="798">
        <v>0.1</v>
      </c>
      <c r="BN236" s="798">
        <v>0.4</v>
      </c>
      <c r="BO236" s="795" t="s">
        <v>258</v>
      </c>
      <c r="BP236" s="636"/>
      <c r="BQ236" s="635"/>
      <c r="BR236" s="635"/>
      <c r="BS236" s="636"/>
      <c r="BT236" s="636"/>
      <c r="BU236" s="636"/>
      <c r="BV236" s="637"/>
      <c r="BW236" s="636"/>
      <c r="BX236" s="801">
        <v>1500</v>
      </c>
      <c r="BY236" s="796" t="s">
        <v>633</v>
      </c>
      <c r="BZ236" s="637"/>
      <c r="CA236" s="637"/>
      <c r="CB236" s="637"/>
      <c r="CC236" s="636"/>
      <c r="CD236" s="636"/>
      <c r="CE236" s="637"/>
      <c r="CF236" s="637"/>
      <c r="CG236" s="637"/>
      <c r="CH236" s="637"/>
      <c r="CI236" s="636"/>
      <c r="CJ236" s="636"/>
      <c r="CK236" s="637"/>
      <c r="CL236" s="637"/>
      <c r="CM236" s="637"/>
      <c r="CN236" s="705"/>
      <c r="CO236" s="667">
        <f t="shared" si="106"/>
        <v>0.1</v>
      </c>
      <c r="CP236" s="88">
        <f t="shared" si="107"/>
        <v>0.25</v>
      </c>
      <c r="CQ236" s="667">
        <f t="shared" si="108"/>
        <v>0.4</v>
      </c>
      <c r="CR236" s="67">
        <v>0.02</v>
      </c>
      <c r="CS236" s="67">
        <v>0.5</v>
      </c>
    </row>
    <row r="237" spans="22:97" s="67" customFormat="1" ht="51.75" hidden="1" thickBot="1" x14ac:dyDescent="0.3">
      <c r="V237" s="655"/>
      <c r="AA237" s="656"/>
      <c r="AB237" s="656"/>
      <c r="AD237" s="656"/>
      <c r="AE237" s="657"/>
      <c r="AH237" s="658"/>
      <c r="AI237" s="658"/>
      <c r="AK237" s="656"/>
      <c r="AR237" s="656"/>
      <c r="AV237" s="656"/>
      <c r="AX237" s="656"/>
      <c r="BB237" s="656"/>
      <c r="BC237" s="656"/>
      <c r="BE237" s="656"/>
      <c r="BH237" s="806" t="s">
        <v>97</v>
      </c>
      <c r="BI237" s="807" t="s">
        <v>516</v>
      </c>
      <c r="BJ237" s="796" t="s">
        <v>427</v>
      </c>
      <c r="BK237" s="801">
        <f>0.25*0.1</f>
        <v>2.5000000000000001E-2</v>
      </c>
      <c r="BL237" s="796" t="s">
        <v>411</v>
      </c>
      <c r="BM237" s="798">
        <v>0.05</v>
      </c>
      <c r="BN237" s="798">
        <v>1.04</v>
      </c>
      <c r="BO237" s="795" t="s">
        <v>258</v>
      </c>
      <c r="BP237" s="636"/>
      <c r="BQ237" s="635"/>
      <c r="BR237" s="635"/>
      <c r="BS237" s="636"/>
      <c r="BT237" s="636"/>
      <c r="BU237" s="636"/>
      <c r="BV237" s="637"/>
      <c r="BW237" s="636"/>
      <c r="BX237" s="801">
        <f>0.25*0.9*25</f>
        <v>5.625</v>
      </c>
      <c r="BY237" s="796" t="s">
        <v>298</v>
      </c>
      <c r="BZ237" s="637"/>
      <c r="CA237" s="637"/>
      <c r="CB237" s="637"/>
      <c r="CC237" s="636"/>
      <c r="CD237" s="636"/>
      <c r="CE237" s="637"/>
      <c r="CF237" s="637"/>
      <c r="CG237" s="637"/>
      <c r="CH237" s="637"/>
      <c r="CI237" s="636"/>
      <c r="CJ237" s="636"/>
      <c r="CK237" s="637"/>
      <c r="CL237" s="637"/>
      <c r="CM237" s="637"/>
      <c r="CN237" s="705"/>
      <c r="CO237" s="667">
        <f t="shared" si="106"/>
        <v>0.05</v>
      </c>
      <c r="CP237" s="88">
        <f t="shared" si="107"/>
        <v>0.54500000000000004</v>
      </c>
      <c r="CQ237" s="667">
        <f t="shared" si="108"/>
        <v>1.04</v>
      </c>
      <c r="CR237" s="67">
        <v>0.05</v>
      </c>
      <c r="CS237" s="67">
        <v>0.3</v>
      </c>
    </row>
    <row r="238" spans="22:97" s="67" customFormat="1" ht="39" hidden="1" thickBot="1" x14ac:dyDescent="0.3">
      <c r="V238" s="655"/>
      <c r="AA238" s="656"/>
      <c r="AB238" s="656"/>
      <c r="AD238" s="656"/>
      <c r="AE238" s="657"/>
      <c r="AH238" s="658"/>
      <c r="AI238" s="658"/>
      <c r="AK238" s="656"/>
      <c r="AR238" s="656"/>
      <c r="AV238" s="656"/>
      <c r="AX238" s="656"/>
      <c r="BB238" s="656"/>
      <c r="BC238" s="656"/>
      <c r="BF238" s="665">
        <f t="shared" ref="BF238:BF253" si="109">BK238*25</f>
        <v>0</v>
      </c>
      <c r="BH238" s="806"/>
      <c r="BI238" s="807" t="s">
        <v>515</v>
      </c>
      <c r="BJ238" s="796" t="s">
        <v>427</v>
      </c>
      <c r="BK238" s="801">
        <f>0*0.25</f>
        <v>0</v>
      </c>
      <c r="BL238" s="796" t="s">
        <v>411</v>
      </c>
      <c r="BM238" s="798">
        <v>0.05</v>
      </c>
      <c r="BN238" s="798">
        <v>1</v>
      </c>
      <c r="BO238" s="795" t="s">
        <v>258</v>
      </c>
      <c r="BP238" s="636"/>
      <c r="BQ238" s="635"/>
      <c r="BR238" s="635"/>
      <c r="BS238" s="636"/>
      <c r="BT238" s="636"/>
      <c r="BU238" s="636"/>
      <c r="BV238" s="637"/>
      <c r="BW238" s="636"/>
      <c r="BX238" s="801"/>
      <c r="BY238" s="796"/>
      <c r="BZ238" s="637"/>
      <c r="CA238" s="637"/>
      <c r="CB238" s="637"/>
      <c r="CC238" s="636"/>
      <c r="CD238" s="636"/>
      <c r="CE238" s="637"/>
      <c r="CF238" s="637"/>
      <c r="CG238" s="637"/>
      <c r="CH238" s="637"/>
      <c r="CI238" s="636"/>
      <c r="CJ238" s="636"/>
      <c r="CK238" s="637"/>
      <c r="CL238" s="637"/>
      <c r="CM238" s="637"/>
      <c r="CN238" s="705"/>
      <c r="CO238" s="667">
        <f t="shared" si="106"/>
        <v>0.05</v>
      </c>
      <c r="CP238" s="88">
        <f t="shared" si="107"/>
        <v>0.52500000000000002</v>
      </c>
      <c r="CQ238" s="667">
        <f t="shared" si="108"/>
        <v>1</v>
      </c>
    </row>
    <row r="239" spans="22:97" s="67" customFormat="1" ht="51.75" hidden="1" thickBot="1" x14ac:dyDescent="0.3">
      <c r="V239" s="655"/>
      <c r="AA239" s="656"/>
      <c r="AB239" s="656"/>
      <c r="AD239" s="656"/>
      <c r="AE239" s="657"/>
      <c r="AH239" s="658"/>
      <c r="AI239" s="658"/>
      <c r="AK239" s="656"/>
      <c r="AR239" s="656"/>
      <c r="AV239" s="656"/>
      <c r="AX239" s="656"/>
      <c r="BB239" s="656"/>
      <c r="BC239" s="656"/>
      <c r="BF239" s="665">
        <f t="shared" si="109"/>
        <v>1.875</v>
      </c>
      <c r="BH239" s="806"/>
      <c r="BI239" s="807" t="s">
        <v>517</v>
      </c>
      <c r="BJ239" s="796" t="s">
        <v>427</v>
      </c>
      <c r="BK239" s="801">
        <f>0.25*0.3</f>
        <v>7.4999999999999997E-2</v>
      </c>
      <c r="BL239" s="796" t="s">
        <v>411</v>
      </c>
      <c r="BM239" s="798">
        <f>0.2/0.3</f>
        <v>0.66666666666666674</v>
      </c>
      <c r="BN239" s="798">
        <f>0.4/0.3</f>
        <v>1.3333333333333335</v>
      </c>
      <c r="BO239" s="795" t="s">
        <v>258</v>
      </c>
      <c r="BP239" s="636"/>
      <c r="BQ239" s="635"/>
      <c r="BR239" s="635"/>
      <c r="BS239" s="636"/>
      <c r="BT239" s="636"/>
      <c r="BU239" s="636"/>
      <c r="BV239" s="637"/>
      <c r="BW239" s="636"/>
      <c r="BX239" s="801"/>
      <c r="BY239" s="796"/>
      <c r="BZ239" s="637"/>
      <c r="CA239" s="637"/>
      <c r="CB239" s="637"/>
      <c r="CC239" s="636"/>
      <c r="CD239" s="636"/>
      <c r="CE239" s="637"/>
      <c r="CF239" s="637"/>
      <c r="CG239" s="637"/>
      <c r="CH239" s="637"/>
      <c r="CI239" s="636"/>
      <c r="CJ239" s="636"/>
      <c r="CK239" s="637"/>
      <c r="CL239" s="637"/>
      <c r="CM239" s="637"/>
      <c r="CN239" s="705"/>
      <c r="CO239" s="667">
        <f t="shared" si="106"/>
        <v>0.66666666666666674</v>
      </c>
      <c r="CP239" s="88">
        <f t="shared" si="107"/>
        <v>1</v>
      </c>
      <c r="CQ239" s="667">
        <f t="shared" si="108"/>
        <v>1.3333333333333335</v>
      </c>
    </row>
    <row r="240" spans="22:97" s="67" customFormat="1" ht="51.75" hidden="1" thickBot="1" x14ac:dyDescent="0.3">
      <c r="V240" s="655"/>
      <c r="AA240" s="656"/>
      <c r="AB240" s="656"/>
      <c r="AD240" s="656"/>
      <c r="AE240" s="657"/>
      <c r="AH240" s="658"/>
      <c r="AI240" s="658"/>
      <c r="AK240" s="656"/>
      <c r="AR240" s="656"/>
      <c r="AV240" s="656"/>
      <c r="AX240" s="656"/>
      <c r="BB240" s="656"/>
      <c r="BC240" s="656"/>
      <c r="BF240" s="665">
        <f t="shared" si="109"/>
        <v>5</v>
      </c>
      <c r="BG240" s="88">
        <f>0.4*21</f>
        <v>8.4</v>
      </c>
      <c r="BH240" s="806"/>
      <c r="BI240" s="807" t="s">
        <v>518</v>
      </c>
      <c r="BJ240" s="796" t="s">
        <v>427</v>
      </c>
      <c r="BK240" s="801">
        <f>0.25*0.8</f>
        <v>0.2</v>
      </c>
      <c r="BL240" s="796" t="s">
        <v>411</v>
      </c>
      <c r="BM240" s="798">
        <f>0.8/0.8</f>
        <v>1</v>
      </c>
      <c r="BN240" s="798">
        <f>1/0.8</f>
        <v>1.25</v>
      </c>
      <c r="BO240" s="795" t="s">
        <v>258</v>
      </c>
      <c r="BP240" s="636"/>
      <c r="BQ240" s="635"/>
      <c r="BR240" s="635"/>
      <c r="BS240" s="636"/>
      <c r="BT240" s="636"/>
      <c r="BU240" s="636"/>
      <c r="BV240" s="637"/>
      <c r="BW240" s="636"/>
      <c r="BX240" s="801"/>
      <c r="BY240" s="796"/>
      <c r="BZ240" s="637"/>
      <c r="CA240" s="637"/>
      <c r="CB240" s="637"/>
      <c r="CC240" s="636"/>
      <c r="CD240" s="636"/>
      <c r="CE240" s="637"/>
      <c r="CF240" s="637"/>
      <c r="CG240" s="637"/>
      <c r="CH240" s="637"/>
      <c r="CI240" s="636"/>
      <c r="CJ240" s="636"/>
      <c r="CK240" s="637"/>
      <c r="CL240" s="637"/>
      <c r="CM240" s="637"/>
      <c r="CN240" s="705"/>
      <c r="CO240" s="667">
        <f t="shared" si="106"/>
        <v>1</v>
      </c>
      <c r="CP240" s="88">
        <f t="shared" si="107"/>
        <v>1.125</v>
      </c>
      <c r="CQ240" s="667">
        <f t="shared" si="108"/>
        <v>1.25</v>
      </c>
    </row>
    <row r="241" spans="22:97" s="67" customFormat="1" ht="51.75" hidden="1" thickBot="1" x14ac:dyDescent="0.3">
      <c r="V241" s="655"/>
      <c r="AA241" s="656"/>
      <c r="AB241" s="656"/>
      <c r="AD241" s="656"/>
      <c r="AE241" s="657"/>
      <c r="AH241" s="658"/>
      <c r="AI241" s="658"/>
      <c r="AK241" s="656"/>
      <c r="AR241" s="656"/>
      <c r="AV241" s="656"/>
      <c r="AX241" s="656"/>
      <c r="BB241" s="656"/>
      <c r="BC241" s="656"/>
      <c r="BF241" s="665">
        <f t="shared" si="109"/>
        <v>5</v>
      </c>
      <c r="BH241" s="806"/>
      <c r="BI241" s="807" t="s">
        <v>519</v>
      </c>
      <c r="BJ241" s="796" t="s">
        <v>427</v>
      </c>
      <c r="BK241" s="801">
        <f>0.25*0.8</f>
        <v>0.2</v>
      </c>
      <c r="BL241" s="796" t="s">
        <v>411</v>
      </c>
      <c r="BM241" s="798">
        <f>0.8/0.8</f>
        <v>1</v>
      </c>
      <c r="BN241" s="798">
        <f>1/0.8</f>
        <v>1.25</v>
      </c>
      <c r="BO241" s="795" t="s">
        <v>258</v>
      </c>
      <c r="BP241" s="636"/>
      <c r="BQ241" s="635"/>
      <c r="BR241" s="635"/>
      <c r="BS241" s="636"/>
      <c r="BT241" s="636"/>
      <c r="BU241" s="636"/>
      <c r="BV241" s="637"/>
      <c r="BW241" s="636"/>
      <c r="BX241" s="801"/>
      <c r="BY241" s="796"/>
      <c r="BZ241" s="637"/>
      <c r="CA241" s="637"/>
      <c r="CB241" s="637"/>
      <c r="CC241" s="636"/>
      <c r="CD241" s="636"/>
      <c r="CE241" s="637"/>
      <c r="CF241" s="637"/>
      <c r="CG241" s="637"/>
      <c r="CH241" s="637"/>
      <c r="CI241" s="636"/>
      <c r="CJ241" s="636"/>
      <c r="CK241" s="637"/>
      <c r="CL241" s="637"/>
      <c r="CM241" s="637"/>
      <c r="CN241" s="705"/>
      <c r="CO241" s="667">
        <f t="shared" si="106"/>
        <v>1</v>
      </c>
      <c r="CP241" s="88">
        <f t="shared" si="107"/>
        <v>1.125</v>
      </c>
      <c r="CQ241" s="667">
        <f t="shared" si="108"/>
        <v>1.25</v>
      </c>
    </row>
    <row r="242" spans="22:97" s="67" customFormat="1" ht="51.75" hidden="1" thickBot="1" x14ac:dyDescent="0.3">
      <c r="V242" s="655"/>
      <c r="AA242" s="656"/>
      <c r="AB242" s="656"/>
      <c r="AD242" s="656"/>
      <c r="AE242" s="657"/>
      <c r="AH242" s="658"/>
      <c r="AI242" s="658"/>
      <c r="AK242" s="656"/>
      <c r="AR242" s="656"/>
      <c r="AU242" s="666"/>
      <c r="AV242" s="656"/>
      <c r="AX242" s="656"/>
      <c r="BB242" s="656"/>
      <c r="BC242" s="656"/>
      <c r="BF242" s="665">
        <f t="shared" si="109"/>
        <v>1.25</v>
      </c>
      <c r="BH242" s="806"/>
      <c r="BI242" s="807" t="s">
        <v>520</v>
      </c>
      <c r="BJ242" s="796" t="s">
        <v>427</v>
      </c>
      <c r="BK242" s="801">
        <f>0.25*0.2</f>
        <v>0.05</v>
      </c>
      <c r="BL242" s="796" t="s">
        <v>411</v>
      </c>
      <c r="BM242" s="798">
        <f>0/0.2</f>
        <v>0</v>
      </c>
      <c r="BN242" s="798">
        <f>0.3/0.2</f>
        <v>1.4999999999999998</v>
      </c>
      <c r="BO242" s="795" t="s">
        <v>258</v>
      </c>
      <c r="BP242" s="636"/>
      <c r="BQ242" s="635"/>
      <c r="BR242" s="635"/>
      <c r="BS242" s="636"/>
      <c r="BT242" s="636"/>
      <c r="BU242" s="636"/>
      <c r="BV242" s="637"/>
      <c r="BW242" s="636"/>
      <c r="BX242" s="801"/>
      <c r="BY242" s="796"/>
      <c r="BZ242" s="637"/>
      <c r="CA242" s="637"/>
      <c r="CB242" s="637"/>
      <c r="CC242" s="636"/>
      <c r="CD242" s="636"/>
      <c r="CE242" s="637"/>
      <c r="CF242" s="637"/>
      <c r="CG242" s="637"/>
      <c r="CH242" s="637"/>
      <c r="CI242" s="636"/>
      <c r="CJ242" s="636"/>
      <c r="CK242" s="637"/>
      <c r="CL242" s="637"/>
      <c r="CM242" s="637"/>
      <c r="CN242" s="705"/>
      <c r="CO242" s="667">
        <f t="shared" si="106"/>
        <v>0</v>
      </c>
      <c r="CP242" s="88">
        <f t="shared" si="107"/>
        <v>0.74999999999999989</v>
      </c>
      <c r="CQ242" s="667">
        <f t="shared" si="108"/>
        <v>1.4999999999999998</v>
      </c>
    </row>
    <row r="243" spans="22:97" s="67" customFormat="1" ht="51.75" hidden="1" thickBot="1" x14ac:dyDescent="0.3">
      <c r="V243" s="655"/>
      <c r="AA243" s="656"/>
      <c r="AB243" s="656"/>
      <c r="AD243" s="656"/>
      <c r="AE243" s="657"/>
      <c r="AH243" s="658"/>
      <c r="AI243" s="658"/>
      <c r="AK243" s="656"/>
      <c r="AR243" s="656"/>
      <c r="AV243" s="656"/>
      <c r="AX243" s="656"/>
      <c r="BB243" s="656"/>
      <c r="BC243" s="656"/>
      <c r="BF243" s="665">
        <f t="shared" si="109"/>
        <v>5</v>
      </c>
      <c r="BH243" s="806"/>
      <c r="BI243" s="807" t="s">
        <v>521</v>
      </c>
      <c r="BJ243" s="796" t="s">
        <v>427</v>
      </c>
      <c r="BK243" s="801">
        <f>0.25*0.8</f>
        <v>0.2</v>
      </c>
      <c r="BL243" s="796" t="s">
        <v>411</v>
      </c>
      <c r="BM243" s="798">
        <f>0.8/0.8</f>
        <v>1</v>
      </c>
      <c r="BN243" s="798">
        <f>1/0.8</f>
        <v>1.25</v>
      </c>
      <c r="BO243" s="795" t="s">
        <v>258</v>
      </c>
      <c r="BP243" s="636"/>
      <c r="BQ243" s="635"/>
      <c r="BR243" s="635"/>
      <c r="BS243" s="636"/>
      <c r="BT243" s="636"/>
      <c r="BU243" s="636"/>
      <c r="BV243" s="637"/>
      <c r="BW243" s="636"/>
      <c r="BX243" s="801"/>
      <c r="BY243" s="796"/>
      <c r="BZ243" s="637"/>
      <c r="CA243" s="637"/>
      <c r="CB243" s="637"/>
      <c r="CC243" s="636"/>
      <c r="CD243" s="636"/>
      <c r="CE243" s="637"/>
      <c r="CF243" s="637"/>
      <c r="CG243" s="637"/>
      <c r="CH243" s="637"/>
      <c r="CI243" s="636"/>
      <c r="CJ243" s="636"/>
      <c r="CK243" s="637"/>
      <c r="CL243" s="637"/>
      <c r="CM243" s="637"/>
      <c r="CN243" s="705"/>
      <c r="CO243" s="667">
        <f t="shared" si="106"/>
        <v>1</v>
      </c>
      <c r="CP243" s="88">
        <f t="shared" si="107"/>
        <v>1.125</v>
      </c>
      <c r="CQ243" s="667">
        <f t="shared" si="108"/>
        <v>1.25</v>
      </c>
    </row>
    <row r="244" spans="22:97" s="67" customFormat="1" ht="51.75" hidden="1" thickBot="1" x14ac:dyDescent="0.3">
      <c r="V244" s="655"/>
      <c r="AA244" s="656"/>
      <c r="AB244" s="656"/>
      <c r="AD244" s="656"/>
      <c r="AE244" s="657"/>
      <c r="AH244" s="658"/>
      <c r="AI244" s="658"/>
      <c r="AK244" s="656"/>
      <c r="AR244" s="656"/>
      <c r="AV244" s="656"/>
      <c r="AX244" s="656"/>
      <c r="BB244" s="656"/>
      <c r="BC244" s="656"/>
      <c r="BF244" s="665">
        <f t="shared" si="109"/>
        <v>1.5</v>
      </c>
      <c r="BH244" s="806"/>
      <c r="BI244" s="807" t="s">
        <v>577</v>
      </c>
      <c r="BJ244" s="796" t="s">
        <v>568</v>
      </c>
      <c r="BK244" s="801">
        <v>0.06</v>
      </c>
      <c r="BL244" s="796" t="s">
        <v>567</v>
      </c>
      <c r="BM244" s="798">
        <v>0.57999999999999996</v>
      </c>
      <c r="BN244" s="798">
        <v>1.04</v>
      </c>
      <c r="BO244" s="795" t="s">
        <v>258</v>
      </c>
      <c r="BP244" s="636"/>
      <c r="BQ244" s="635"/>
      <c r="BR244" s="635"/>
      <c r="BS244" s="636"/>
      <c r="BT244" s="636"/>
      <c r="BU244" s="636"/>
      <c r="BV244" s="637"/>
      <c r="BW244" s="636"/>
      <c r="BX244" s="801"/>
      <c r="BY244" s="796"/>
      <c r="BZ244" s="637"/>
      <c r="CA244" s="637"/>
      <c r="CB244" s="637"/>
      <c r="CC244" s="636"/>
      <c r="CD244" s="636"/>
      <c r="CE244" s="637"/>
      <c r="CF244" s="637"/>
      <c r="CG244" s="637"/>
      <c r="CH244" s="637"/>
      <c r="CI244" s="636"/>
      <c r="CJ244" s="636"/>
      <c r="CK244" s="637"/>
      <c r="CL244" s="637"/>
      <c r="CM244" s="637"/>
      <c r="CN244" s="705"/>
      <c r="CO244" s="667">
        <f t="shared" si="106"/>
        <v>0.57999999999999996</v>
      </c>
      <c r="CP244" s="88">
        <f t="shared" si="107"/>
        <v>0.81</v>
      </c>
      <c r="CQ244" s="667">
        <f t="shared" si="108"/>
        <v>1.04</v>
      </c>
    </row>
    <row r="245" spans="22:97" s="67" customFormat="1" ht="51.75" hidden="1" thickBot="1" x14ac:dyDescent="0.3">
      <c r="V245" s="655"/>
      <c r="AA245" s="656"/>
      <c r="AB245" s="656"/>
      <c r="AD245" s="656"/>
      <c r="AE245" s="657"/>
      <c r="AH245" s="658"/>
      <c r="AI245" s="658"/>
      <c r="AK245" s="656"/>
      <c r="AR245" s="656"/>
      <c r="AV245" s="656"/>
      <c r="AX245" s="656"/>
      <c r="BB245" s="656"/>
      <c r="BC245" s="656"/>
      <c r="BF245" s="665">
        <f t="shared" si="109"/>
        <v>7.5</v>
      </c>
      <c r="BH245" s="806"/>
      <c r="BI245" s="807" t="s">
        <v>578</v>
      </c>
      <c r="BJ245" s="796" t="s">
        <v>568</v>
      </c>
      <c r="BK245" s="801">
        <v>0.3</v>
      </c>
      <c r="BL245" s="796" t="s">
        <v>567</v>
      </c>
      <c r="BM245" s="798">
        <v>0.57999999999999996</v>
      </c>
      <c r="BN245" s="798">
        <f>0.4/0.3</f>
        <v>1.3333333333333335</v>
      </c>
      <c r="BO245" s="795" t="s">
        <v>258</v>
      </c>
      <c r="BP245" s="636"/>
      <c r="BQ245" s="635"/>
      <c r="BR245" s="635"/>
      <c r="BS245" s="636"/>
      <c r="BT245" s="636"/>
      <c r="BU245" s="636"/>
      <c r="BV245" s="637"/>
      <c r="BW245" s="636"/>
      <c r="BX245" s="801"/>
      <c r="BY245" s="796"/>
      <c r="BZ245" s="637"/>
      <c r="CA245" s="637"/>
      <c r="CB245" s="637"/>
      <c r="CC245" s="636"/>
      <c r="CD245" s="636"/>
      <c r="CE245" s="637"/>
      <c r="CF245" s="637"/>
      <c r="CG245" s="637"/>
      <c r="CH245" s="637"/>
      <c r="CI245" s="636"/>
      <c r="CJ245" s="636"/>
      <c r="CK245" s="637"/>
      <c r="CL245" s="637"/>
      <c r="CM245" s="637"/>
      <c r="CN245" s="705"/>
      <c r="CO245" s="667">
        <f t="shared" si="106"/>
        <v>0.57999999999999996</v>
      </c>
      <c r="CP245" s="88">
        <f t="shared" si="107"/>
        <v>0.95666666666666678</v>
      </c>
      <c r="CQ245" s="667">
        <f t="shared" si="108"/>
        <v>1.3333333333333335</v>
      </c>
    </row>
    <row r="246" spans="22:97" s="67" customFormat="1" ht="64.5" hidden="1" thickBot="1" x14ac:dyDescent="0.3">
      <c r="V246" s="655"/>
      <c r="AA246" s="656"/>
      <c r="AB246" s="656"/>
      <c r="AD246" s="656"/>
      <c r="AE246" s="657"/>
      <c r="AH246" s="658"/>
      <c r="AI246" s="658"/>
      <c r="AK246" s="656"/>
      <c r="AR246" s="656"/>
      <c r="AV246" s="656"/>
      <c r="AX246" s="656"/>
      <c r="BB246" s="656"/>
      <c r="BC246" s="656"/>
      <c r="BF246" s="665">
        <f t="shared" si="109"/>
        <v>0</v>
      </c>
      <c r="BG246" s="88">
        <f>0.4*21</f>
        <v>8.4</v>
      </c>
      <c r="BH246" s="806"/>
      <c r="BI246" s="807" t="s">
        <v>579</v>
      </c>
      <c r="BJ246" s="796" t="s">
        <v>568</v>
      </c>
      <c r="BK246" s="801">
        <v>0</v>
      </c>
      <c r="BL246" s="796" t="s">
        <v>567</v>
      </c>
      <c r="BM246" s="798">
        <f>0.8/0.8</f>
        <v>1</v>
      </c>
      <c r="BN246" s="798">
        <f>1/0.8</f>
        <v>1.25</v>
      </c>
      <c r="BO246" s="795" t="s">
        <v>258</v>
      </c>
      <c r="BP246" s="636"/>
      <c r="BQ246" s="635"/>
      <c r="BR246" s="635"/>
      <c r="BS246" s="636"/>
      <c r="BT246" s="636"/>
      <c r="BU246" s="636"/>
      <c r="BV246" s="637"/>
      <c r="BW246" s="636"/>
      <c r="BX246" s="801"/>
      <c r="BY246" s="796"/>
      <c r="BZ246" s="637"/>
      <c r="CA246" s="637"/>
      <c r="CB246" s="637"/>
      <c r="CC246" s="636"/>
      <c r="CD246" s="636"/>
      <c r="CE246" s="637"/>
      <c r="CF246" s="637"/>
      <c r="CG246" s="637"/>
      <c r="CH246" s="637"/>
      <c r="CI246" s="636"/>
      <c r="CJ246" s="636"/>
      <c r="CK246" s="637"/>
      <c r="CL246" s="637"/>
      <c r="CM246" s="637"/>
      <c r="CN246" s="705"/>
      <c r="CO246" s="667">
        <f t="shared" si="106"/>
        <v>1</v>
      </c>
      <c r="CP246" s="88">
        <f t="shared" si="107"/>
        <v>1.125</v>
      </c>
      <c r="CQ246" s="667">
        <f t="shared" si="108"/>
        <v>1.25</v>
      </c>
    </row>
    <row r="247" spans="22:97" s="67" customFormat="1" ht="39" hidden="1" thickBot="1" x14ac:dyDescent="0.3">
      <c r="V247" s="655"/>
      <c r="AA247" s="656"/>
      <c r="AB247" s="656"/>
      <c r="AD247" s="656"/>
      <c r="AE247" s="657"/>
      <c r="AH247" s="658"/>
      <c r="AI247" s="658"/>
      <c r="AK247" s="656"/>
      <c r="AR247" s="656"/>
      <c r="AV247" s="656"/>
      <c r="AX247" s="656"/>
      <c r="BB247" s="656"/>
      <c r="BC247" s="656"/>
      <c r="BF247" s="665">
        <f t="shared" si="109"/>
        <v>0</v>
      </c>
      <c r="BH247" s="806"/>
      <c r="BI247" s="807" t="s">
        <v>580</v>
      </c>
      <c r="BJ247" s="796" t="s">
        <v>568</v>
      </c>
      <c r="BK247" s="801">
        <v>0</v>
      </c>
      <c r="BL247" s="796" t="s">
        <v>567</v>
      </c>
      <c r="BM247" s="798">
        <f>0.8/0.8</f>
        <v>1</v>
      </c>
      <c r="BN247" s="798">
        <f>1/0.8</f>
        <v>1.25</v>
      </c>
      <c r="BO247" s="795" t="s">
        <v>258</v>
      </c>
      <c r="BP247" s="636"/>
      <c r="BQ247" s="635"/>
      <c r="BR247" s="635"/>
      <c r="BS247" s="636"/>
      <c r="BT247" s="636"/>
      <c r="BU247" s="636"/>
      <c r="BV247" s="637"/>
      <c r="BW247" s="636"/>
      <c r="BX247" s="801"/>
      <c r="BY247" s="796"/>
      <c r="BZ247" s="637"/>
      <c r="CA247" s="637"/>
      <c r="CB247" s="637"/>
      <c r="CC247" s="636"/>
      <c r="CD247" s="636"/>
      <c r="CE247" s="637"/>
      <c r="CF247" s="637"/>
      <c r="CG247" s="637"/>
      <c r="CH247" s="637"/>
      <c r="CI247" s="636"/>
      <c r="CJ247" s="636"/>
      <c r="CK247" s="637"/>
      <c r="CL247" s="637"/>
      <c r="CM247" s="637"/>
      <c r="CN247" s="705"/>
      <c r="CO247" s="667">
        <f t="shared" si="106"/>
        <v>1</v>
      </c>
      <c r="CP247" s="88">
        <f t="shared" si="107"/>
        <v>1.125</v>
      </c>
      <c r="CQ247" s="667">
        <f t="shared" si="108"/>
        <v>1.25</v>
      </c>
    </row>
    <row r="248" spans="22:97" s="67" customFormat="1" ht="51.75" hidden="1" thickBot="1" x14ac:dyDescent="0.3">
      <c r="V248" s="655"/>
      <c r="AA248" s="656"/>
      <c r="AB248" s="656"/>
      <c r="AD248" s="656"/>
      <c r="AE248" s="657"/>
      <c r="AH248" s="658"/>
      <c r="AI248" s="658"/>
      <c r="AK248" s="656"/>
      <c r="AR248" s="656"/>
      <c r="AU248" s="666"/>
      <c r="AV248" s="656"/>
      <c r="AX248" s="656"/>
      <c r="BB248" s="656"/>
      <c r="BC248" s="656"/>
      <c r="BF248" s="665">
        <f t="shared" si="109"/>
        <v>4.5</v>
      </c>
      <c r="BH248" s="806"/>
      <c r="BI248" s="807" t="s">
        <v>581</v>
      </c>
      <c r="BJ248" s="796" t="s">
        <v>568</v>
      </c>
      <c r="BK248" s="801">
        <v>0.18</v>
      </c>
      <c r="BL248" s="796" t="s">
        <v>567</v>
      </c>
      <c r="BM248" s="798">
        <v>0.42</v>
      </c>
      <c r="BN248" s="798">
        <f>0.3/0.2</f>
        <v>1.4999999999999998</v>
      </c>
      <c r="BO248" s="795" t="s">
        <v>258</v>
      </c>
      <c r="BP248" s="636"/>
      <c r="BQ248" s="635"/>
      <c r="BR248" s="635"/>
      <c r="BS248" s="636"/>
      <c r="BT248" s="636"/>
      <c r="BU248" s="636"/>
      <c r="BV248" s="637"/>
      <c r="BW248" s="636"/>
      <c r="BX248" s="801"/>
      <c r="BY248" s="796"/>
      <c r="BZ248" s="637"/>
      <c r="CA248" s="637"/>
      <c r="CB248" s="637"/>
      <c r="CC248" s="636"/>
      <c r="CD248" s="636"/>
      <c r="CE248" s="637"/>
      <c r="CF248" s="637"/>
      <c r="CG248" s="637"/>
      <c r="CH248" s="637"/>
      <c r="CI248" s="636"/>
      <c r="CJ248" s="636"/>
      <c r="CK248" s="637"/>
      <c r="CL248" s="637"/>
      <c r="CM248" s="637"/>
      <c r="CN248" s="705"/>
      <c r="CO248" s="667">
        <f t="shared" si="106"/>
        <v>0.42</v>
      </c>
      <c r="CP248" s="88">
        <f t="shared" si="107"/>
        <v>0.95999999999999985</v>
      </c>
      <c r="CQ248" s="667">
        <f t="shared" si="108"/>
        <v>1.4999999999999998</v>
      </c>
    </row>
    <row r="249" spans="22:97" s="67" customFormat="1" ht="51.75" hidden="1" thickBot="1" x14ac:dyDescent="0.3">
      <c r="V249" s="655"/>
      <c r="AA249" s="656"/>
      <c r="AB249" s="656"/>
      <c r="AD249" s="656"/>
      <c r="AE249" s="657"/>
      <c r="AH249" s="658"/>
      <c r="AI249" s="658"/>
      <c r="AK249" s="656"/>
      <c r="AR249" s="656"/>
      <c r="AV249" s="656"/>
      <c r="AX249" s="656"/>
      <c r="BB249" s="656"/>
      <c r="BC249" s="656"/>
      <c r="BF249" s="665">
        <f t="shared" si="109"/>
        <v>12</v>
      </c>
      <c r="BH249" s="806"/>
      <c r="BI249" s="807" t="s">
        <v>582</v>
      </c>
      <c r="BJ249" s="796" t="s">
        <v>568</v>
      </c>
      <c r="BK249" s="801">
        <v>0.48</v>
      </c>
      <c r="BL249" s="796" t="s">
        <v>567</v>
      </c>
      <c r="BM249" s="798">
        <v>0.32</v>
      </c>
      <c r="BN249" s="798">
        <f>0.4/0.3</f>
        <v>1.3333333333333335</v>
      </c>
      <c r="BO249" s="795" t="s">
        <v>258</v>
      </c>
      <c r="BP249" s="636"/>
      <c r="BQ249" s="635"/>
      <c r="BR249" s="635"/>
      <c r="BS249" s="636"/>
      <c r="BT249" s="636"/>
      <c r="BU249" s="636"/>
      <c r="BV249" s="637"/>
      <c r="BW249" s="636"/>
      <c r="BX249" s="801"/>
      <c r="BY249" s="796"/>
      <c r="BZ249" s="637"/>
      <c r="CA249" s="637"/>
      <c r="CB249" s="637"/>
      <c r="CC249" s="636"/>
      <c r="CD249" s="636"/>
      <c r="CE249" s="637"/>
      <c r="CF249" s="637"/>
      <c r="CG249" s="637"/>
      <c r="CH249" s="637"/>
      <c r="CI249" s="636"/>
      <c r="CJ249" s="636"/>
      <c r="CK249" s="637"/>
      <c r="CL249" s="637"/>
      <c r="CM249" s="637"/>
      <c r="CN249" s="705"/>
      <c r="CO249" s="667">
        <f t="shared" si="106"/>
        <v>0.32</v>
      </c>
      <c r="CP249" s="88">
        <f t="shared" si="107"/>
        <v>0.82666666666666677</v>
      </c>
      <c r="CQ249" s="667">
        <f t="shared" si="108"/>
        <v>1.3333333333333335</v>
      </c>
    </row>
    <row r="250" spans="22:97" s="67" customFormat="1" ht="51.75" hidden="1" thickBot="1" x14ac:dyDescent="0.3">
      <c r="V250" s="655"/>
      <c r="AA250" s="656"/>
      <c r="AB250" s="656"/>
      <c r="AD250" s="656"/>
      <c r="AE250" s="657"/>
      <c r="AH250" s="658"/>
      <c r="AI250" s="658"/>
      <c r="AK250" s="656"/>
      <c r="AR250" s="656"/>
      <c r="AV250" s="656"/>
      <c r="AX250" s="656"/>
      <c r="BB250" s="656"/>
      <c r="BC250" s="656"/>
      <c r="BF250" s="665">
        <f t="shared" si="109"/>
        <v>12</v>
      </c>
      <c r="BG250" s="88">
        <f>0.4*21</f>
        <v>8.4</v>
      </c>
      <c r="BH250" s="806"/>
      <c r="BI250" s="807" t="s">
        <v>583</v>
      </c>
      <c r="BJ250" s="796" t="s">
        <v>568</v>
      </c>
      <c r="BK250" s="801">
        <v>0.48</v>
      </c>
      <c r="BL250" s="796" t="s">
        <v>567</v>
      </c>
      <c r="BM250" s="798">
        <v>0.32</v>
      </c>
      <c r="BN250" s="798">
        <f>1/0.8</f>
        <v>1.25</v>
      </c>
      <c r="BO250" s="795" t="s">
        <v>258</v>
      </c>
      <c r="BP250" s="636"/>
      <c r="BQ250" s="635"/>
      <c r="BR250" s="635"/>
      <c r="BS250" s="636"/>
      <c r="BT250" s="636"/>
      <c r="BU250" s="636"/>
      <c r="BV250" s="637"/>
      <c r="BW250" s="636"/>
      <c r="BX250" s="801"/>
      <c r="BY250" s="796"/>
      <c r="BZ250" s="637"/>
      <c r="CA250" s="637"/>
      <c r="CB250" s="637"/>
      <c r="CC250" s="636"/>
      <c r="CD250" s="636"/>
      <c r="CE250" s="637"/>
      <c r="CF250" s="637"/>
      <c r="CG250" s="637"/>
      <c r="CH250" s="637"/>
      <c r="CI250" s="636"/>
      <c r="CJ250" s="636"/>
      <c r="CK250" s="637"/>
      <c r="CL250" s="637"/>
      <c r="CM250" s="637"/>
      <c r="CN250" s="705"/>
      <c r="CO250" s="667">
        <f t="shared" si="106"/>
        <v>0.32</v>
      </c>
      <c r="CP250" s="88">
        <f t="shared" si="107"/>
        <v>0.78500000000000003</v>
      </c>
      <c r="CQ250" s="667">
        <f t="shared" si="108"/>
        <v>1.25</v>
      </c>
    </row>
    <row r="251" spans="22:97" s="67" customFormat="1" ht="51.75" hidden="1" thickBot="1" x14ac:dyDescent="0.3">
      <c r="V251" s="655"/>
      <c r="AA251" s="656"/>
      <c r="AB251" s="656"/>
      <c r="AD251" s="656"/>
      <c r="AE251" s="657"/>
      <c r="AH251" s="658"/>
      <c r="AI251" s="658"/>
      <c r="AK251" s="656"/>
      <c r="AR251" s="656"/>
      <c r="AV251" s="656"/>
      <c r="AX251" s="656"/>
      <c r="BB251" s="656"/>
      <c r="BC251" s="656"/>
      <c r="BF251" s="665">
        <f t="shared" si="109"/>
        <v>3</v>
      </c>
      <c r="BH251" s="806"/>
      <c r="BI251" s="807" t="s">
        <v>584</v>
      </c>
      <c r="BJ251" s="796" t="s">
        <v>568</v>
      </c>
      <c r="BK251" s="801">
        <v>0.12</v>
      </c>
      <c r="BL251" s="796" t="s">
        <v>567</v>
      </c>
      <c r="BM251" s="798">
        <v>0.42</v>
      </c>
      <c r="BN251" s="798">
        <f>1/0.8</f>
        <v>1.25</v>
      </c>
      <c r="BO251" s="795" t="s">
        <v>258</v>
      </c>
      <c r="BP251" s="636"/>
      <c r="BQ251" s="635"/>
      <c r="BR251" s="635"/>
      <c r="BS251" s="636"/>
      <c r="BT251" s="636"/>
      <c r="BU251" s="636"/>
      <c r="BV251" s="637"/>
      <c r="BW251" s="636"/>
      <c r="BX251" s="801"/>
      <c r="BY251" s="796"/>
      <c r="BZ251" s="637"/>
      <c r="CA251" s="637"/>
      <c r="CB251" s="637"/>
      <c r="CC251" s="636"/>
      <c r="CD251" s="636"/>
      <c r="CE251" s="637"/>
      <c r="CF251" s="637"/>
      <c r="CG251" s="637"/>
      <c r="CH251" s="637"/>
      <c r="CI251" s="636"/>
      <c r="CJ251" s="636"/>
      <c r="CK251" s="637"/>
      <c r="CL251" s="637"/>
      <c r="CM251" s="637"/>
      <c r="CN251" s="705"/>
      <c r="CO251" s="667">
        <f t="shared" si="106"/>
        <v>0.42</v>
      </c>
      <c r="CP251" s="88">
        <f t="shared" si="107"/>
        <v>0.83499999999999996</v>
      </c>
      <c r="CQ251" s="667">
        <f t="shared" si="108"/>
        <v>1.25</v>
      </c>
    </row>
    <row r="252" spans="22:97" s="67" customFormat="1" ht="51.75" hidden="1" thickBot="1" x14ac:dyDescent="0.3">
      <c r="V252" s="655"/>
      <c r="AA252" s="656"/>
      <c r="AB252" s="656"/>
      <c r="AD252" s="656"/>
      <c r="AE252" s="657"/>
      <c r="AH252" s="658"/>
      <c r="AI252" s="658"/>
      <c r="AK252" s="656"/>
      <c r="AR252" s="656"/>
      <c r="AU252" s="666"/>
      <c r="AV252" s="656"/>
      <c r="AX252" s="656"/>
      <c r="BB252" s="656"/>
      <c r="BC252" s="656"/>
      <c r="BF252" s="665">
        <f t="shared" si="109"/>
        <v>12</v>
      </c>
      <c r="BH252" s="806"/>
      <c r="BI252" s="807" t="s">
        <v>585</v>
      </c>
      <c r="BJ252" s="796" t="s">
        <v>568</v>
      </c>
      <c r="BK252" s="801">
        <v>0.48</v>
      </c>
      <c r="BL252" s="796" t="s">
        <v>567</v>
      </c>
      <c r="BM252" s="798">
        <v>0.42</v>
      </c>
      <c r="BN252" s="798">
        <f>0.3/0.2</f>
        <v>1.4999999999999998</v>
      </c>
      <c r="BO252" s="795" t="s">
        <v>258</v>
      </c>
      <c r="BP252" s="636"/>
      <c r="BQ252" s="635"/>
      <c r="BR252" s="635"/>
      <c r="BS252" s="636"/>
      <c r="BT252" s="636"/>
      <c r="BU252" s="636"/>
      <c r="BV252" s="637"/>
      <c r="BW252" s="636"/>
      <c r="BX252" s="801"/>
      <c r="BY252" s="796"/>
      <c r="BZ252" s="637"/>
      <c r="CA252" s="637"/>
      <c r="CB252" s="637"/>
      <c r="CC252" s="636"/>
      <c r="CD252" s="636"/>
      <c r="CE252" s="637"/>
      <c r="CF252" s="637"/>
      <c r="CG252" s="637"/>
      <c r="CH252" s="637"/>
      <c r="CI252" s="636"/>
      <c r="CJ252" s="636"/>
      <c r="CK252" s="637"/>
      <c r="CL252" s="637"/>
      <c r="CM252" s="637"/>
      <c r="CN252" s="705"/>
      <c r="CO252" s="667">
        <f t="shared" si="106"/>
        <v>0.42</v>
      </c>
      <c r="CP252" s="88">
        <f t="shared" si="107"/>
        <v>0.95999999999999985</v>
      </c>
      <c r="CQ252" s="667">
        <f t="shared" si="108"/>
        <v>1.4999999999999998</v>
      </c>
    </row>
    <row r="253" spans="22:97" s="67" customFormat="1" ht="39" hidden="1" thickBot="1" x14ac:dyDescent="0.3">
      <c r="V253" s="655"/>
      <c r="AA253" s="656"/>
      <c r="AB253" s="656"/>
      <c r="AD253" s="656"/>
      <c r="AE253" s="657"/>
      <c r="AH253" s="658"/>
      <c r="AI253" s="658"/>
      <c r="AK253" s="656"/>
      <c r="AR253" s="656"/>
      <c r="AV253" s="656"/>
      <c r="AX253" s="656"/>
      <c r="BB253" s="656"/>
      <c r="BC253" s="656"/>
      <c r="BF253" s="665">
        <f t="shared" si="109"/>
        <v>7.5</v>
      </c>
      <c r="BH253" s="806"/>
      <c r="BI253" s="807" t="s">
        <v>586</v>
      </c>
      <c r="BJ253" s="796" t="s">
        <v>568</v>
      </c>
      <c r="BK253" s="801">
        <v>0.3</v>
      </c>
      <c r="BL253" s="796" t="s">
        <v>567</v>
      </c>
      <c r="BM253" s="798">
        <v>0.3</v>
      </c>
      <c r="BN253" s="798">
        <f>1/0.8</f>
        <v>1.25</v>
      </c>
      <c r="BO253" s="795" t="s">
        <v>258</v>
      </c>
      <c r="BP253" s="636"/>
      <c r="BQ253" s="635"/>
      <c r="BR253" s="635"/>
      <c r="BS253" s="636"/>
      <c r="BT253" s="636"/>
      <c r="BU253" s="636"/>
      <c r="BV253" s="637"/>
      <c r="BW253" s="636"/>
      <c r="BX253" s="801"/>
      <c r="BY253" s="796"/>
      <c r="BZ253" s="637"/>
      <c r="CA253" s="637"/>
      <c r="CB253" s="637"/>
      <c r="CC253" s="636"/>
      <c r="CD253" s="636"/>
      <c r="CE253" s="637"/>
      <c r="CF253" s="637"/>
      <c r="CG253" s="637"/>
      <c r="CH253" s="637"/>
      <c r="CI253" s="636"/>
      <c r="CJ253" s="636"/>
      <c r="CK253" s="637"/>
      <c r="CL253" s="637"/>
      <c r="CM253" s="637"/>
      <c r="CN253" s="705"/>
      <c r="CO253" s="667">
        <f t="shared" si="106"/>
        <v>0.3</v>
      </c>
      <c r="CP253" s="88">
        <f t="shared" si="107"/>
        <v>0.77500000000000002</v>
      </c>
      <c r="CQ253" s="667">
        <f t="shared" si="108"/>
        <v>1.25</v>
      </c>
    </row>
    <row r="254" spans="22:97" s="88" customFormat="1" ht="39" hidden="1" thickBot="1" x14ac:dyDescent="0.3">
      <c r="V254" s="667"/>
      <c r="AA254" s="665"/>
      <c r="AB254" s="665"/>
      <c r="AD254" s="665"/>
      <c r="AE254" s="668"/>
      <c r="AH254" s="669"/>
      <c r="AI254" s="669"/>
      <c r="AK254" s="665"/>
      <c r="AR254" s="665"/>
      <c r="BD254" s="665"/>
      <c r="BF254" s="665"/>
      <c r="BH254" s="808" t="s">
        <v>314</v>
      </c>
      <c r="BI254" s="807" t="s">
        <v>569</v>
      </c>
      <c r="BJ254" s="796" t="s">
        <v>427</v>
      </c>
      <c r="BK254" s="801">
        <v>0.2</v>
      </c>
      <c r="BL254" s="796" t="s">
        <v>411</v>
      </c>
      <c r="BM254" s="798">
        <v>0.05</v>
      </c>
      <c r="BN254" s="798">
        <v>0.39</v>
      </c>
      <c r="BO254" s="795" t="s">
        <v>258</v>
      </c>
      <c r="BP254" s="899"/>
      <c r="BS254" s="899"/>
      <c r="BT254" s="899"/>
      <c r="BU254" s="899"/>
      <c r="BV254" s="638"/>
      <c r="BW254" s="899"/>
      <c r="BX254" s="907">
        <f>0.25*0.9*25</f>
        <v>5.625</v>
      </c>
      <c r="BY254" s="908" t="s">
        <v>298</v>
      </c>
      <c r="BZ254" s="638"/>
      <c r="CA254" s="638"/>
      <c r="CB254" s="638"/>
      <c r="CC254" s="899"/>
      <c r="CD254" s="899"/>
      <c r="CE254" s="638"/>
      <c r="CF254" s="638"/>
      <c r="CG254" s="638"/>
      <c r="CH254" s="638"/>
      <c r="CI254" s="899"/>
      <c r="CJ254" s="899"/>
      <c r="CK254" s="638"/>
      <c r="CL254" s="638"/>
      <c r="CM254" s="638"/>
      <c r="CN254" s="638"/>
      <c r="CO254" s="667">
        <f t="shared" si="106"/>
        <v>0.05</v>
      </c>
      <c r="CP254" s="88">
        <f t="shared" si="107"/>
        <v>0.22</v>
      </c>
      <c r="CQ254" s="667">
        <f t="shared" si="108"/>
        <v>0.39</v>
      </c>
      <c r="CR254" s="88">
        <v>0.05</v>
      </c>
      <c r="CS254" s="88">
        <v>0.3</v>
      </c>
    </row>
    <row r="255" spans="22:97" s="88" customFormat="1" ht="39" hidden="1" thickBot="1" x14ac:dyDescent="0.3">
      <c r="V255" s="667"/>
      <c r="AA255" s="665"/>
      <c r="AB255" s="665"/>
      <c r="AD255" s="665"/>
      <c r="AE255" s="668"/>
      <c r="AH255" s="669"/>
      <c r="AI255" s="669"/>
      <c r="AK255" s="665"/>
      <c r="AR255" s="665"/>
      <c r="BD255" s="665"/>
      <c r="BF255" s="665"/>
      <c r="BH255" s="808" t="s">
        <v>314</v>
      </c>
      <c r="BI255" s="807" t="s">
        <v>587</v>
      </c>
      <c r="BJ255" s="796" t="s">
        <v>568</v>
      </c>
      <c r="BK255" s="801">
        <v>0.48</v>
      </c>
      <c r="BL255" s="796" t="s">
        <v>567</v>
      </c>
      <c r="BM255" s="798">
        <v>0.05</v>
      </c>
      <c r="BN255" s="798">
        <v>0.32</v>
      </c>
      <c r="BO255" s="795" t="s">
        <v>258</v>
      </c>
      <c r="BP255" s="899"/>
      <c r="BS255" s="899"/>
      <c r="BT255" s="899"/>
      <c r="BU255" s="899"/>
      <c r="BV255" s="638"/>
      <c r="BW255" s="899"/>
      <c r="BX255" s="907">
        <f>0.25*0.9*25</f>
        <v>5.625</v>
      </c>
      <c r="BY255" s="908" t="s">
        <v>298</v>
      </c>
      <c r="BZ255" s="638"/>
      <c r="CA255" s="638"/>
      <c r="CB255" s="638"/>
      <c r="CC255" s="899"/>
      <c r="CD255" s="899"/>
      <c r="CE255" s="638"/>
      <c r="CF255" s="638"/>
      <c r="CG255" s="638"/>
      <c r="CH255" s="638"/>
      <c r="CI255" s="899"/>
      <c r="CJ255" s="899"/>
      <c r="CK255" s="638"/>
      <c r="CL255" s="638"/>
      <c r="CM255" s="638"/>
      <c r="CN255" s="638"/>
      <c r="CO255" s="667">
        <f t="shared" si="106"/>
        <v>0.05</v>
      </c>
      <c r="CP255" s="88">
        <f t="shared" si="107"/>
        <v>0.185</v>
      </c>
      <c r="CQ255" s="667">
        <f t="shared" si="108"/>
        <v>0.32</v>
      </c>
      <c r="CR255" s="88">
        <v>0.05</v>
      </c>
      <c r="CS255" s="88">
        <v>0.3</v>
      </c>
    </row>
    <row r="256" spans="22:97" s="88" customFormat="1" ht="51.75" hidden="1" thickBot="1" x14ac:dyDescent="0.3">
      <c r="V256" s="667"/>
      <c r="AA256" s="665"/>
      <c r="AB256" s="665"/>
      <c r="AD256" s="665"/>
      <c r="AE256" s="668"/>
      <c r="AH256" s="669"/>
      <c r="AI256" s="669"/>
      <c r="AK256" s="665"/>
      <c r="AR256" s="665"/>
      <c r="BF256" s="88" t="s">
        <v>496</v>
      </c>
      <c r="BG256" s="668">
        <f>AV271</f>
        <v>5.497666666666666E-2</v>
      </c>
      <c r="BH256" s="808" t="s">
        <v>97</v>
      </c>
      <c r="BI256" s="807" t="s">
        <v>588</v>
      </c>
      <c r="BJ256" s="796" t="s">
        <v>332</v>
      </c>
      <c r="BK256" s="809">
        <f>AV271</f>
        <v>5.497666666666666E-2</v>
      </c>
      <c r="BL256" s="796" t="s">
        <v>424</v>
      </c>
      <c r="BM256" s="798">
        <v>0.05</v>
      </c>
      <c r="BN256" s="798">
        <v>0.3</v>
      </c>
      <c r="BO256" s="795" t="s">
        <v>258</v>
      </c>
      <c r="BP256" s="899"/>
      <c r="BS256" s="899"/>
      <c r="BT256" s="899"/>
      <c r="BU256" s="899"/>
      <c r="BV256" s="638"/>
      <c r="BW256" s="899"/>
      <c r="BX256" s="907"/>
      <c r="BY256" s="908"/>
      <c r="BZ256" s="638"/>
      <c r="CA256" s="638"/>
      <c r="CB256" s="638"/>
      <c r="CC256" s="899"/>
      <c r="CD256" s="899"/>
      <c r="CE256" s="638"/>
      <c r="CF256" s="638"/>
      <c r="CG256" s="638"/>
      <c r="CH256" s="638"/>
      <c r="CI256" s="899"/>
      <c r="CJ256" s="899"/>
      <c r="CK256" s="638"/>
      <c r="CL256" s="638"/>
      <c r="CM256" s="638"/>
      <c r="CN256" s="638"/>
      <c r="CO256" s="667">
        <f t="shared" si="106"/>
        <v>0.05</v>
      </c>
      <c r="CP256" s="88">
        <f t="shared" si="107"/>
        <v>0.17499999999999999</v>
      </c>
      <c r="CQ256" s="667">
        <f t="shared" si="108"/>
        <v>0.3</v>
      </c>
      <c r="CR256" s="88">
        <v>0.28999999999999998</v>
      </c>
      <c r="CS256" s="88">
        <v>0.28999999999999998</v>
      </c>
    </row>
    <row r="257" spans="22:97" s="88" customFormat="1" ht="51.75" hidden="1" thickBot="1" x14ac:dyDescent="0.3">
      <c r="V257" s="667"/>
      <c r="AA257" s="665"/>
      <c r="AB257" s="665"/>
      <c r="AD257" s="665"/>
      <c r="AE257" s="668"/>
      <c r="AH257" s="669"/>
      <c r="AI257" s="669"/>
      <c r="AK257" s="665"/>
      <c r="AR257" s="665"/>
      <c r="BG257" s="668"/>
      <c r="BH257" s="808"/>
      <c r="BI257" s="807" t="s">
        <v>563</v>
      </c>
      <c r="BJ257" s="796" t="s">
        <v>332</v>
      </c>
      <c r="BK257" s="809">
        <f>AW271</f>
        <v>2.748833333333333E-2</v>
      </c>
      <c r="BL257" s="796" t="s">
        <v>424</v>
      </c>
      <c r="BM257" s="798">
        <v>0.05</v>
      </c>
      <c r="BN257" s="798">
        <v>0.3</v>
      </c>
      <c r="BO257" s="795" t="s">
        <v>258</v>
      </c>
      <c r="BP257" s="899"/>
      <c r="BS257" s="899"/>
      <c r="BT257" s="899"/>
      <c r="BU257" s="899"/>
      <c r="BV257" s="638"/>
      <c r="BW257" s="899"/>
      <c r="BX257" s="907"/>
      <c r="BY257" s="908"/>
      <c r="BZ257" s="638"/>
      <c r="CA257" s="638"/>
      <c r="CB257" s="638"/>
      <c r="CC257" s="899"/>
      <c r="CD257" s="899"/>
      <c r="CE257" s="638"/>
      <c r="CF257" s="638"/>
      <c r="CG257" s="638"/>
      <c r="CH257" s="638"/>
      <c r="CI257" s="899"/>
      <c r="CJ257" s="899"/>
      <c r="CK257" s="638"/>
      <c r="CL257" s="638"/>
      <c r="CM257" s="638"/>
      <c r="CN257" s="638"/>
      <c r="CO257" s="667">
        <f t="shared" si="106"/>
        <v>0.05</v>
      </c>
      <c r="CP257" s="88">
        <f t="shared" si="107"/>
        <v>0.17499999999999999</v>
      </c>
      <c r="CQ257" s="667">
        <f t="shared" si="108"/>
        <v>0.3</v>
      </c>
    </row>
    <row r="258" spans="22:97" s="88" customFormat="1" ht="51.75" hidden="1" thickBot="1" x14ac:dyDescent="0.3">
      <c r="V258" s="667"/>
      <c r="AA258" s="665"/>
      <c r="AB258" s="665"/>
      <c r="AD258" s="665"/>
      <c r="AE258" s="668"/>
      <c r="AH258" s="669"/>
      <c r="AI258" s="669"/>
      <c r="AK258" s="665"/>
      <c r="AR258" s="665"/>
      <c r="BG258" s="668"/>
      <c r="BH258" s="808"/>
      <c r="BI258" s="807" t="s">
        <v>564</v>
      </c>
      <c r="BJ258" s="796" t="s">
        <v>332</v>
      </c>
      <c r="BK258" s="809">
        <f>AX271</f>
        <v>3.9583199999999999E-2</v>
      </c>
      <c r="BL258" s="796" t="s">
        <v>424</v>
      </c>
      <c r="BM258" s="798">
        <v>0.05</v>
      </c>
      <c r="BN258" s="798">
        <v>0.3</v>
      </c>
      <c r="BO258" s="795" t="s">
        <v>258</v>
      </c>
      <c r="BP258" s="899"/>
      <c r="BS258" s="899"/>
      <c r="BT258" s="899"/>
      <c r="BU258" s="899"/>
      <c r="BV258" s="638"/>
      <c r="BW258" s="899"/>
      <c r="BX258" s="907"/>
      <c r="BY258" s="908"/>
      <c r="BZ258" s="638"/>
      <c r="CA258" s="638"/>
      <c r="CB258" s="638"/>
      <c r="CC258" s="899"/>
      <c r="CD258" s="899"/>
      <c r="CE258" s="638"/>
      <c r="CF258" s="638"/>
      <c r="CG258" s="638"/>
      <c r="CH258" s="638"/>
      <c r="CI258" s="899"/>
      <c r="CJ258" s="899"/>
      <c r="CK258" s="638"/>
      <c r="CL258" s="638"/>
      <c r="CM258" s="638"/>
      <c r="CN258" s="638"/>
      <c r="CO258" s="667">
        <f t="shared" si="106"/>
        <v>0.05</v>
      </c>
      <c r="CP258" s="88">
        <f t="shared" si="107"/>
        <v>0.17499999999999999</v>
      </c>
      <c r="CQ258" s="667">
        <f t="shared" si="108"/>
        <v>0.3</v>
      </c>
    </row>
    <row r="259" spans="22:97" s="88" customFormat="1" ht="51.75" hidden="1" thickBot="1" x14ac:dyDescent="0.3">
      <c r="V259" s="667"/>
      <c r="AA259" s="665"/>
      <c r="AB259" s="665"/>
      <c r="AD259" s="665"/>
      <c r="AE259" s="668"/>
      <c r="AH259" s="669"/>
      <c r="AI259" s="669"/>
      <c r="AK259" s="665"/>
      <c r="AR259" s="665"/>
      <c r="BG259" s="668"/>
      <c r="BH259" s="808"/>
      <c r="BI259" s="807" t="s">
        <v>565</v>
      </c>
      <c r="BJ259" s="796" t="s">
        <v>332</v>
      </c>
      <c r="BK259" s="809">
        <f>AY271</f>
        <v>1.9791599999999999E-2</v>
      </c>
      <c r="BL259" s="796" t="s">
        <v>424</v>
      </c>
      <c r="BM259" s="798">
        <v>0.05</v>
      </c>
      <c r="BN259" s="798">
        <v>0.3</v>
      </c>
      <c r="BO259" s="795" t="s">
        <v>258</v>
      </c>
      <c r="BP259" s="899"/>
      <c r="BS259" s="899"/>
      <c r="BT259" s="899"/>
      <c r="BU259" s="899"/>
      <c r="BV259" s="638"/>
      <c r="BW259" s="899"/>
      <c r="BX259" s="907"/>
      <c r="BY259" s="908"/>
      <c r="BZ259" s="638"/>
      <c r="CA259" s="638"/>
      <c r="CB259" s="638"/>
      <c r="CC259" s="899"/>
      <c r="CD259" s="899"/>
      <c r="CE259" s="638"/>
      <c r="CF259" s="638"/>
      <c r="CG259" s="638"/>
      <c r="CH259" s="638"/>
      <c r="CI259" s="899"/>
      <c r="CJ259" s="899"/>
      <c r="CK259" s="638"/>
      <c r="CL259" s="638"/>
      <c r="CM259" s="638"/>
      <c r="CN259" s="638"/>
      <c r="CO259" s="667">
        <f t="shared" si="106"/>
        <v>0.05</v>
      </c>
      <c r="CP259" s="88">
        <f t="shared" si="107"/>
        <v>0.17499999999999999</v>
      </c>
      <c r="CQ259" s="667">
        <f t="shared" si="108"/>
        <v>0.3</v>
      </c>
    </row>
    <row r="260" spans="22:97" s="88" customFormat="1" ht="51.75" hidden="1" thickBot="1" x14ac:dyDescent="0.3">
      <c r="V260" s="667"/>
      <c r="AA260" s="665"/>
      <c r="AB260" s="665"/>
      <c r="AD260" s="665"/>
      <c r="AE260" s="668"/>
      <c r="AH260" s="669"/>
      <c r="AI260" s="669"/>
      <c r="AK260" s="665"/>
      <c r="AR260" s="665"/>
      <c r="BG260" s="668"/>
      <c r="BH260" s="808"/>
      <c r="BI260" s="807" t="s">
        <v>588</v>
      </c>
      <c r="BJ260" s="796" t="s">
        <v>332</v>
      </c>
      <c r="BK260" s="809">
        <f>AZ271</f>
        <v>2.9687399999999996E-2</v>
      </c>
      <c r="BL260" s="796" t="s">
        <v>424</v>
      </c>
      <c r="BM260" s="798">
        <v>0.05</v>
      </c>
      <c r="BN260" s="798">
        <v>0.3</v>
      </c>
      <c r="BO260" s="795" t="s">
        <v>258</v>
      </c>
      <c r="BP260" s="899"/>
      <c r="BS260" s="899"/>
      <c r="BT260" s="899"/>
      <c r="BU260" s="899"/>
      <c r="BV260" s="638"/>
      <c r="BW260" s="899"/>
      <c r="BX260" s="907"/>
      <c r="BY260" s="908"/>
      <c r="BZ260" s="638"/>
      <c r="CA260" s="638"/>
      <c r="CB260" s="638"/>
      <c r="CC260" s="899"/>
      <c r="CD260" s="899"/>
      <c r="CE260" s="638"/>
      <c r="CF260" s="638"/>
      <c r="CG260" s="638"/>
      <c r="CH260" s="638"/>
      <c r="CI260" s="899"/>
      <c r="CJ260" s="899"/>
      <c r="CK260" s="638"/>
      <c r="CL260" s="638"/>
      <c r="CM260" s="638"/>
      <c r="CN260" s="638"/>
      <c r="CO260" s="667">
        <f t="shared" si="106"/>
        <v>0.05</v>
      </c>
      <c r="CP260" s="88">
        <f t="shared" si="107"/>
        <v>0.17499999999999999</v>
      </c>
      <c r="CQ260" s="667">
        <f t="shared" si="108"/>
        <v>0.3</v>
      </c>
    </row>
    <row r="261" spans="22:97" s="88" customFormat="1" ht="39" hidden="1" thickBot="1" x14ac:dyDescent="0.3">
      <c r="V261" s="667"/>
      <c r="AA261" s="665"/>
      <c r="AB261" s="665"/>
      <c r="AD261" s="665"/>
      <c r="AE261" s="668"/>
      <c r="AH261" s="669"/>
      <c r="AI261" s="669"/>
      <c r="AK261" s="665"/>
      <c r="AR261" s="665"/>
      <c r="BG261" s="668"/>
      <c r="BH261" s="808"/>
      <c r="BI261" s="807" t="s">
        <v>589</v>
      </c>
      <c r="BJ261" s="796" t="s">
        <v>332</v>
      </c>
      <c r="BK261" s="809">
        <f>AV272</f>
        <v>1.6666666666666666E-2</v>
      </c>
      <c r="BL261" s="796" t="s">
        <v>424</v>
      </c>
      <c r="BM261" s="798">
        <v>0.05</v>
      </c>
      <c r="BN261" s="798">
        <v>0.3</v>
      </c>
      <c r="BO261" s="795" t="s">
        <v>258</v>
      </c>
      <c r="BP261" s="899"/>
      <c r="BS261" s="899"/>
      <c r="BT261" s="899"/>
      <c r="BU261" s="899"/>
      <c r="BV261" s="638"/>
      <c r="BW261" s="899"/>
      <c r="BX261" s="907"/>
      <c r="BY261" s="908"/>
      <c r="BZ261" s="638"/>
      <c r="CA261" s="638"/>
      <c r="CB261" s="638"/>
      <c r="CC261" s="899"/>
      <c r="CD261" s="899"/>
      <c r="CE261" s="638"/>
      <c r="CF261" s="638"/>
      <c r="CG261" s="638"/>
      <c r="CH261" s="638"/>
      <c r="CI261" s="899"/>
      <c r="CJ261" s="899"/>
      <c r="CK261" s="638"/>
      <c r="CL261" s="638"/>
      <c r="CM261" s="638"/>
      <c r="CN261" s="638"/>
      <c r="CO261" s="667">
        <f t="shared" ref="CO261:CO324" si="110">BM261</f>
        <v>0.05</v>
      </c>
      <c r="CP261" s="88">
        <f t="shared" ref="CP261:CP324" si="111">(CO261+CQ261)/2</f>
        <v>0.17499999999999999</v>
      </c>
      <c r="CQ261" s="667">
        <f t="shared" ref="CQ261:CQ324" si="112">BN261</f>
        <v>0.3</v>
      </c>
    </row>
    <row r="262" spans="22:97" s="88" customFormat="1" ht="51.75" hidden="1" thickBot="1" x14ac:dyDescent="0.3">
      <c r="V262" s="667"/>
      <c r="AA262" s="665"/>
      <c r="AB262" s="665"/>
      <c r="AD262" s="665"/>
      <c r="AE262" s="668"/>
      <c r="AH262" s="669"/>
      <c r="AI262" s="669"/>
      <c r="AK262" s="665"/>
      <c r="AR262" s="665"/>
      <c r="BG262" s="668"/>
      <c r="BH262" s="808"/>
      <c r="BI262" s="807" t="s">
        <v>590</v>
      </c>
      <c r="BJ262" s="796" t="s">
        <v>332</v>
      </c>
      <c r="BK262" s="809">
        <f>AV273</f>
        <v>4.9999999999999996E-2</v>
      </c>
      <c r="BL262" s="796" t="s">
        <v>424</v>
      </c>
      <c r="BM262" s="798">
        <v>0.05</v>
      </c>
      <c r="BN262" s="798">
        <v>0.3</v>
      </c>
      <c r="BO262" s="795" t="s">
        <v>258</v>
      </c>
      <c r="BP262" s="899"/>
      <c r="BS262" s="899"/>
      <c r="BT262" s="899"/>
      <c r="BU262" s="899"/>
      <c r="BV262" s="638"/>
      <c r="BW262" s="899"/>
      <c r="BX262" s="907"/>
      <c r="BY262" s="908"/>
      <c r="BZ262" s="638"/>
      <c r="CA262" s="638"/>
      <c r="CB262" s="638"/>
      <c r="CC262" s="899"/>
      <c r="CD262" s="899"/>
      <c r="CE262" s="638"/>
      <c r="CF262" s="638"/>
      <c r="CG262" s="638"/>
      <c r="CH262" s="638"/>
      <c r="CI262" s="899"/>
      <c r="CJ262" s="899"/>
      <c r="CK262" s="638"/>
      <c r="CL262" s="638"/>
      <c r="CM262" s="638"/>
      <c r="CN262" s="638"/>
      <c r="CO262" s="667">
        <f t="shared" si="110"/>
        <v>0.05</v>
      </c>
      <c r="CP262" s="88">
        <f t="shared" si="111"/>
        <v>0.17499999999999999</v>
      </c>
      <c r="CQ262" s="667">
        <f t="shared" si="112"/>
        <v>0.3</v>
      </c>
    </row>
    <row r="263" spans="22:97" s="88" customFormat="1" ht="51.75" hidden="1" thickBot="1" x14ac:dyDescent="0.3">
      <c r="V263" s="667"/>
      <c r="AA263" s="665"/>
      <c r="AB263" s="665"/>
      <c r="AD263" s="665"/>
      <c r="AE263" s="668"/>
      <c r="AH263" s="669"/>
      <c r="AI263" s="669"/>
      <c r="AK263" s="665"/>
      <c r="AR263" s="665"/>
      <c r="AV263" s="88">
        <f>(0.449*0.15)+(0.171*0.4)+(0.047*0.43)+(0.026*0.24)+(0.007*0.39)</f>
        <v>0.16492999999999999</v>
      </c>
      <c r="BG263" s="668"/>
      <c r="BH263" s="808"/>
      <c r="BI263" s="807" t="s">
        <v>591</v>
      </c>
      <c r="BJ263" s="796" t="s">
        <v>332</v>
      </c>
      <c r="BK263" s="809">
        <f>AV273</f>
        <v>4.9999999999999996E-2</v>
      </c>
      <c r="BL263" s="796" t="s">
        <v>424</v>
      </c>
      <c r="BM263" s="798">
        <v>0.05</v>
      </c>
      <c r="BN263" s="798">
        <v>0.3</v>
      </c>
      <c r="BO263" s="795" t="s">
        <v>258</v>
      </c>
      <c r="BP263" s="899"/>
      <c r="BS263" s="899"/>
      <c r="BT263" s="899"/>
      <c r="BU263" s="899"/>
      <c r="BV263" s="638"/>
      <c r="BW263" s="899"/>
      <c r="BX263" s="907"/>
      <c r="BY263" s="908"/>
      <c r="BZ263" s="638"/>
      <c r="CA263" s="638"/>
      <c r="CB263" s="638"/>
      <c r="CC263" s="899"/>
      <c r="CD263" s="899"/>
      <c r="CE263" s="638"/>
      <c r="CF263" s="638"/>
      <c r="CG263" s="638"/>
      <c r="CH263" s="638"/>
      <c r="CI263" s="899"/>
      <c r="CJ263" s="899"/>
      <c r="CK263" s="638"/>
      <c r="CL263" s="638"/>
      <c r="CM263" s="638"/>
      <c r="CN263" s="638"/>
      <c r="CO263" s="667">
        <f t="shared" si="110"/>
        <v>0.05</v>
      </c>
      <c r="CP263" s="88">
        <f t="shared" si="111"/>
        <v>0.17499999999999999</v>
      </c>
      <c r="CQ263" s="667">
        <f t="shared" si="112"/>
        <v>0.3</v>
      </c>
    </row>
    <row r="264" spans="22:97" s="88" customFormat="1" ht="51.75" hidden="1" thickBot="1" x14ac:dyDescent="0.3">
      <c r="V264" s="667"/>
      <c r="AA264" s="665"/>
      <c r="AB264" s="665"/>
      <c r="AD264" s="665"/>
      <c r="AE264" s="668"/>
      <c r="AH264" s="669"/>
      <c r="AI264" s="669"/>
      <c r="AK264" s="665"/>
      <c r="AR264" s="665"/>
      <c r="BG264" s="668"/>
      <c r="BH264" s="808"/>
      <c r="BI264" s="807" t="s">
        <v>592</v>
      </c>
      <c r="BJ264" s="796" t="s">
        <v>332</v>
      </c>
      <c r="BK264" s="809">
        <f t="shared" ref="BK264:BK269" si="113">AV275</f>
        <v>7.9999999999999988E-2</v>
      </c>
      <c r="BL264" s="796" t="s">
        <v>424</v>
      </c>
      <c r="BM264" s="798">
        <v>0.05</v>
      </c>
      <c r="BN264" s="798">
        <v>0.3</v>
      </c>
      <c r="BO264" s="795" t="s">
        <v>258</v>
      </c>
      <c r="BP264" s="899"/>
      <c r="BS264" s="899"/>
      <c r="BT264" s="899"/>
      <c r="BU264" s="899"/>
      <c r="BV264" s="638"/>
      <c r="BW264" s="899"/>
      <c r="BX264" s="907"/>
      <c r="BY264" s="908"/>
      <c r="BZ264" s="638"/>
      <c r="CA264" s="638"/>
      <c r="CB264" s="638"/>
      <c r="CC264" s="899"/>
      <c r="CD264" s="899"/>
      <c r="CE264" s="638"/>
      <c r="CF264" s="638"/>
      <c r="CG264" s="638"/>
      <c r="CH264" s="638"/>
      <c r="CI264" s="899"/>
      <c r="CJ264" s="899"/>
      <c r="CK264" s="638"/>
      <c r="CL264" s="638"/>
      <c r="CM264" s="638"/>
      <c r="CN264" s="638"/>
      <c r="CO264" s="667">
        <f t="shared" si="110"/>
        <v>0.05</v>
      </c>
      <c r="CP264" s="88">
        <f t="shared" si="111"/>
        <v>0.17499999999999999</v>
      </c>
      <c r="CQ264" s="667">
        <f t="shared" si="112"/>
        <v>0.3</v>
      </c>
    </row>
    <row r="265" spans="22:97" s="88" customFormat="1" ht="51.75" hidden="1" thickBot="1" x14ac:dyDescent="0.3">
      <c r="V265" s="667"/>
      <c r="AA265" s="665"/>
      <c r="AB265" s="665"/>
      <c r="AD265" s="665"/>
      <c r="AE265" s="668"/>
      <c r="AH265" s="669"/>
      <c r="AI265" s="669"/>
      <c r="AK265" s="665"/>
      <c r="AR265" s="665"/>
      <c r="BG265" s="668"/>
      <c r="BH265" s="808"/>
      <c r="BI265" s="807" t="s">
        <v>593</v>
      </c>
      <c r="BJ265" s="796" t="s">
        <v>332</v>
      </c>
      <c r="BK265" s="809">
        <f t="shared" si="113"/>
        <v>0.14333333333333331</v>
      </c>
      <c r="BL265" s="796" t="s">
        <v>424</v>
      </c>
      <c r="BM265" s="798">
        <v>0.05</v>
      </c>
      <c r="BN265" s="798">
        <v>0.3</v>
      </c>
      <c r="BO265" s="795" t="s">
        <v>258</v>
      </c>
      <c r="BP265" s="899"/>
      <c r="BS265" s="899"/>
      <c r="BT265" s="899"/>
      <c r="BU265" s="899"/>
      <c r="BV265" s="638"/>
      <c r="BW265" s="899"/>
      <c r="BX265" s="907"/>
      <c r="BY265" s="908"/>
      <c r="BZ265" s="638"/>
      <c r="CA265" s="638"/>
      <c r="CB265" s="638"/>
      <c r="CC265" s="899"/>
      <c r="CD265" s="899"/>
      <c r="CE265" s="638"/>
      <c r="CF265" s="638"/>
      <c r="CG265" s="638"/>
      <c r="CH265" s="638"/>
      <c r="CI265" s="899"/>
      <c r="CJ265" s="899"/>
      <c r="CK265" s="638"/>
      <c r="CL265" s="638"/>
      <c r="CM265" s="638"/>
      <c r="CN265" s="638"/>
      <c r="CO265" s="667">
        <f t="shared" si="110"/>
        <v>0.05</v>
      </c>
      <c r="CP265" s="88">
        <f t="shared" si="111"/>
        <v>0.17499999999999999</v>
      </c>
      <c r="CQ265" s="667">
        <f t="shared" si="112"/>
        <v>0.3</v>
      </c>
    </row>
    <row r="266" spans="22:97" s="88" customFormat="1" ht="51.75" hidden="1" thickBot="1" x14ac:dyDescent="0.3">
      <c r="V266" s="667"/>
      <c r="AA266" s="665"/>
      <c r="AB266" s="665"/>
      <c r="AD266" s="665"/>
      <c r="AE266" s="668"/>
      <c r="AH266" s="669"/>
      <c r="AI266" s="669"/>
      <c r="AK266" s="665"/>
      <c r="AR266" s="665"/>
      <c r="BG266" s="668"/>
      <c r="BH266" s="808"/>
      <c r="BI266" s="807" t="s">
        <v>594</v>
      </c>
      <c r="BJ266" s="796" t="s">
        <v>332</v>
      </c>
      <c r="BK266" s="809">
        <f t="shared" si="113"/>
        <v>0.13333333333333333</v>
      </c>
      <c r="BL266" s="796" t="s">
        <v>424</v>
      </c>
      <c r="BM266" s="798">
        <v>0.05</v>
      </c>
      <c r="BN266" s="798">
        <v>0.3</v>
      </c>
      <c r="BO266" s="795" t="s">
        <v>258</v>
      </c>
      <c r="BP266" s="899"/>
      <c r="BS266" s="899"/>
      <c r="BT266" s="899"/>
      <c r="BU266" s="899"/>
      <c r="BV266" s="638"/>
      <c r="BW266" s="899"/>
      <c r="BX266" s="907"/>
      <c r="BY266" s="908"/>
      <c r="BZ266" s="638"/>
      <c r="CA266" s="638"/>
      <c r="CB266" s="638"/>
      <c r="CC266" s="899"/>
      <c r="CD266" s="899"/>
      <c r="CE266" s="638"/>
      <c r="CF266" s="638"/>
      <c r="CG266" s="638"/>
      <c r="CH266" s="638"/>
      <c r="CI266" s="899"/>
      <c r="CJ266" s="899"/>
      <c r="CK266" s="638"/>
      <c r="CL266" s="638"/>
      <c r="CM266" s="638"/>
      <c r="CN266" s="638"/>
      <c r="CO266" s="667">
        <f t="shared" si="110"/>
        <v>0.05</v>
      </c>
      <c r="CP266" s="88">
        <f t="shared" si="111"/>
        <v>0.17499999999999999</v>
      </c>
      <c r="CQ266" s="667">
        <f t="shared" si="112"/>
        <v>0.3</v>
      </c>
    </row>
    <row r="267" spans="22:97" s="88" customFormat="1" ht="51.75" hidden="1" thickBot="1" x14ac:dyDescent="0.3">
      <c r="V267" s="667"/>
      <c r="AA267" s="665"/>
      <c r="AB267" s="665"/>
      <c r="AD267" s="665"/>
      <c r="AE267" s="668"/>
      <c r="AH267" s="669"/>
      <c r="AI267" s="669"/>
      <c r="AK267" s="665"/>
      <c r="AR267" s="665"/>
      <c r="BG267" s="668"/>
      <c r="BH267" s="808"/>
      <c r="BI267" s="807" t="s">
        <v>595</v>
      </c>
      <c r="BJ267" s="796" t="s">
        <v>332</v>
      </c>
      <c r="BK267" s="809">
        <f t="shared" si="113"/>
        <v>0.13</v>
      </c>
      <c r="BL267" s="796" t="s">
        <v>424</v>
      </c>
      <c r="BM267" s="798">
        <v>0.05</v>
      </c>
      <c r="BN267" s="798">
        <v>0.3</v>
      </c>
      <c r="BO267" s="795" t="s">
        <v>258</v>
      </c>
      <c r="BP267" s="899"/>
      <c r="BS267" s="899"/>
      <c r="BT267" s="899"/>
      <c r="BU267" s="899"/>
      <c r="BV267" s="638"/>
      <c r="BW267" s="899"/>
      <c r="BX267" s="907"/>
      <c r="BY267" s="908"/>
      <c r="BZ267" s="638"/>
      <c r="CA267" s="638"/>
      <c r="CB267" s="638"/>
      <c r="CC267" s="899"/>
      <c r="CD267" s="899"/>
      <c r="CE267" s="638"/>
      <c r="CF267" s="638"/>
      <c r="CG267" s="638"/>
      <c r="CH267" s="638"/>
      <c r="CI267" s="899"/>
      <c r="CJ267" s="899"/>
      <c r="CK267" s="638"/>
      <c r="CL267" s="638"/>
      <c r="CM267" s="638"/>
      <c r="CN267" s="638"/>
      <c r="CO267" s="667">
        <f t="shared" si="110"/>
        <v>0.05</v>
      </c>
      <c r="CP267" s="88">
        <f t="shared" si="111"/>
        <v>0.17499999999999999</v>
      </c>
      <c r="CQ267" s="667">
        <f t="shared" si="112"/>
        <v>0.3</v>
      </c>
    </row>
    <row r="268" spans="22:97" s="88" customFormat="1" ht="64.5" hidden="1" thickBot="1" x14ac:dyDescent="0.3">
      <c r="V268" s="667"/>
      <c r="AA268" s="665"/>
      <c r="AB268" s="665"/>
      <c r="AD268" s="665"/>
      <c r="AE268" s="668"/>
      <c r="AH268" s="669"/>
      <c r="AI268" s="669"/>
      <c r="AK268" s="665"/>
      <c r="AR268" s="665"/>
      <c r="BG268" s="668"/>
      <c r="BH268" s="808"/>
      <c r="BI268" s="807" t="s">
        <v>596</v>
      </c>
      <c r="BJ268" s="796" t="s">
        <v>332</v>
      </c>
      <c r="BK268" s="809">
        <f t="shared" si="113"/>
        <v>1.3333333333333332E-2</v>
      </c>
      <c r="BL268" s="796" t="s">
        <v>424</v>
      </c>
      <c r="BM268" s="798">
        <v>0.05</v>
      </c>
      <c r="BN268" s="798">
        <v>0.3</v>
      </c>
      <c r="BO268" s="795" t="s">
        <v>258</v>
      </c>
      <c r="BP268" s="899"/>
      <c r="BS268" s="899"/>
      <c r="BT268" s="899"/>
      <c r="BU268" s="899"/>
      <c r="BV268" s="638"/>
      <c r="BW268" s="899"/>
      <c r="BX268" s="907"/>
      <c r="BY268" s="908"/>
      <c r="BZ268" s="638"/>
      <c r="CA268" s="638"/>
      <c r="CB268" s="638"/>
      <c r="CC268" s="899"/>
      <c r="CD268" s="899"/>
      <c r="CE268" s="638"/>
      <c r="CF268" s="638"/>
      <c r="CG268" s="638"/>
      <c r="CH268" s="638"/>
      <c r="CI268" s="899"/>
      <c r="CJ268" s="899"/>
      <c r="CK268" s="638"/>
      <c r="CL268" s="638"/>
      <c r="CM268" s="638"/>
      <c r="CN268" s="638"/>
      <c r="CO268" s="667">
        <f t="shared" si="110"/>
        <v>0.05</v>
      </c>
      <c r="CP268" s="88">
        <f t="shared" si="111"/>
        <v>0.17499999999999999</v>
      </c>
      <c r="CQ268" s="667">
        <f t="shared" si="112"/>
        <v>0.3</v>
      </c>
    </row>
    <row r="269" spans="22:97" s="88" customFormat="1" ht="51.75" hidden="1" thickBot="1" x14ac:dyDescent="0.3">
      <c r="V269" s="667"/>
      <c r="AA269" s="665"/>
      <c r="AB269" s="665"/>
      <c r="AD269" s="665"/>
      <c r="AE269" s="668"/>
      <c r="AH269" s="669"/>
      <c r="AI269" s="669"/>
      <c r="AK269" s="665"/>
      <c r="AR269" s="665"/>
      <c r="AV269" s="670" t="s">
        <v>503</v>
      </c>
      <c r="BF269" s="88" t="s">
        <v>476</v>
      </c>
      <c r="BG269" s="668">
        <f>AW271</f>
        <v>2.748833333333333E-2</v>
      </c>
      <c r="BH269" s="808"/>
      <c r="BI269" s="807" t="s">
        <v>597</v>
      </c>
      <c r="BJ269" s="796" t="s">
        <v>332</v>
      </c>
      <c r="BK269" s="809">
        <f t="shared" si="113"/>
        <v>3.3333333333333331E-3</v>
      </c>
      <c r="BL269" s="796" t="s">
        <v>424</v>
      </c>
      <c r="BM269" s="798">
        <v>0.05</v>
      </c>
      <c r="BN269" s="798">
        <v>0.3</v>
      </c>
      <c r="BO269" s="795" t="s">
        <v>258</v>
      </c>
      <c r="BP269" s="899"/>
      <c r="BS269" s="899"/>
      <c r="BT269" s="899"/>
      <c r="BU269" s="899"/>
      <c r="BV269" s="638"/>
      <c r="BW269" s="899"/>
      <c r="BX269" s="907"/>
      <c r="BY269" s="908"/>
      <c r="BZ269" s="638"/>
      <c r="CA269" s="638"/>
      <c r="CB269" s="638"/>
      <c r="CC269" s="899"/>
      <c r="CD269" s="899"/>
      <c r="CE269" s="638"/>
      <c r="CF269" s="638"/>
      <c r="CG269" s="638"/>
      <c r="CH269" s="638"/>
      <c r="CI269" s="899"/>
      <c r="CJ269" s="899"/>
      <c r="CK269" s="638"/>
      <c r="CL269" s="638"/>
      <c r="CM269" s="638"/>
      <c r="CN269" s="638"/>
      <c r="CO269" s="667">
        <f t="shared" si="110"/>
        <v>0.05</v>
      </c>
      <c r="CP269" s="88">
        <f t="shared" si="111"/>
        <v>0.17499999999999999</v>
      </c>
      <c r="CQ269" s="667">
        <f t="shared" si="112"/>
        <v>0.3</v>
      </c>
    </row>
    <row r="270" spans="22:97" s="67" customFormat="1" ht="39" hidden="1" thickBot="1" x14ac:dyDescent="0.3">
      <c r="V270" s="655"/>
      <c r="AA270" s="656"/>
      <c r="AB270" s="656"/>
      <c r="AD270" s="656"/>
      <c r="AE270" s="657"/>
      <c r="AH270" s="658"/>
      <c r="AI270" s="658"/>
      <c r="AK270" s="656"/>
      <c r="AR270" s="656"/>
      <c r="AT270" s="671"/>
      <c r="AU270" s="672" t="s">
        <v>483</v>
      </c>
      <c r="AV270" s="671" t="s">
        <v>495</v>
      </c>
      <c r="AW270" s="671" t="s">
        <v>478</v>
      </c>
      <c r="AX270" s="671" t="s">
        <v>560</v>
      </c>
      <c r="AY270" s="671" t="s">
        <v>479</v>
      </c>
      <c r="AZ270" s="671" t="s">
        <v>482</v>
      </c>
      <c r="BA270" s="673" t="s">
        <v>119</v>
      </c>
      <c r="BB270" s="674" t="s">
        <v>502</v>
      </c>
      <c r="BC270" s="674" t="s">
        <v>120</v>
      </c>
      <c r="BF270" s="88" t="s">
        <v>481</v>
      </c>
      <c r="BG270" s="668">
        <f>AX271</f>
        <v>3.9583199999999999E-2</v>
      </c>
      <c r="BH270" s="806" t="s">
        <v>97</v>
      </c>
      <c r="BI270" s="807" t="s">
        <v>572</v>
      </c>
      <c r="BJ270" s="796" t="s">
        <v>475</v>
      </c>
      <c r="BK270" s="801">
        <v>5.6000000000000004E-7</v>
      </c>
      <c r="BL270" s="796" t="s">
        <v>424</v>
      </c>
      <c r="BM270" s="798">
        <v>0.1</v>
      </c>
      <c r="BN270" s="798">
        <v>1</v>
      </c>
      <c r="BO270" s="795" t="s">
        <v>258</v>
      </c>
      <c r="BP270" s="796" t="s">
        <v>475</v>
      </c>
      <c r="BQ270" s="801">
        <v>9.7999999999999993E-6</v>
      </c>
      <c r="BR270" s="793" t="s">
        <v>425</v>
      </c>
      <c r="BS270" s="798">
        <v>0.1</v>
      </c>
      <c r="BT270" s="798">
        <v>1</v>
      </c>
      <c r="BU270" s="795" t="s">
        <v>258</v>
      </c>
      <c r="BV270" s="796" t="s">
        <v>475</v>
      </c>
      <c r="BW270" s="801">
        <v>0.14000000000000001</v>
      </c>
      <c r="BX270" s="793" t="s">
        <v>570</v>
      </c>
      <c r="BY270" s="798">
        <v>0.1</v>
      </c>
      <c r="BZ270" s="798">
        <v>1</v>
      </c>
      <c r="CA270" s="795" t="s">
        <v>258</v>
      </c>
      <c r="CB270" s="637"/>
      <c r="CC270" s="636"/>
      <c r="CD270" s="636"/>
      <c r="CE270" s="637"/>
      <c r="CF270" s="637"/>
      <c r="CG270" s="637"/>
      <c r="CH270" s="637"/>
      <c r="CI270" s="636"/>
      <c r="CJ270" s="636"/>
      <c r="CK270" s="637"/>
      <c r="CL270" s="637"/>
      <c r="CM270" s="637"/>
      <c r="CN270" s="705"/>
      <c r="CO270" s="667">
        <f t="shared" si="110"/>
        <v>0.1</v>
      </c>
      <c r="CP270" s="88">
        <f t="shared" si="111"/>
        <v>0.55000000000000004</v>
      </c>
      <c r="CQ270" s="667">
        <f t="shared" si="112"/>
        <v>1</v>
      </c>
      <c r="CR270" s="67">
        <v>0.4</v>
      </c>
      <c r="CS270" s="67">
        <v>1</v>
      </c>
    </row>
    <row r="271" spans="22:97" s="67" customFormat="1" ht="39" hidden="1" thickBot="1" x14ac:dyDescent="0.3">
      <c r="V271" s="655"/>
      <c r="AA271" s="656"/>
      <c r="AB271" s="656"/>
      <c r="AD271" s="656"/>
      <c r="AE271" s="657"/>
      <c r="AH271" s="658"/>
      <c r="AI271" s="658"/>
      <c r="AK271" s="656"/>
      <c r="AR271" s="656"/>
      <c r="AT271" s="671" t="s">
        <v>485</v>
      </c>
      <c r="AU271" s="675" t="s">
        <v>497</v>
      </c>
      <c r="AV271" s="669">
        <f>((((0.449*0.15)+(0.171*0.4)+(0.047*0.43)+(0.026*0.24)+(0.007*0.39))*0.5*1)*0.5*(16/12))*(1-0)</f>
        <v>5.497666666666666E-2</v>
      </c>
      <c r="AW271" s="669">
        <f>((((0.449*0.15)+(0.171*0.4)+(0.047*0.43)+(0.026*0.24)+(0.007*0.39))*0.5*0.5)*0.5*(16/12))*(1-0)</f>
        <v>2.748833333333333E-2</v>
      </c>
      <c r="AX271" s="669">
        <f>((((0.449*0.15)+(0.171*0.4)+(0.047*0.43)+(0.026*0.24)+(0.007*0.39))*0.5*0.8)*0.5*(16/12))*(1-0.1)</f>
        <v>3.9583199999999999E-2</v>
      </c>
      <c r="AY271" s="669">
        <f>((((0.449*0.15)+(0.171*0.4)+(0.047*0.43)+(0.026*0.24)+(0.007*0.39))*0.5*0.4)*0.5*(16/12))*(1-0.1)</f>
        <v>1.9791599999999999E-2</v>
      </c>
      <c r="AZ271" s="669">
        <f>((((0.449*0.15)+(0.171*0.4)+(0.047*0.43)+(0.026*0.24)+(0.007*0.39))*0.5*0.6)*0.5*(16/12))*(1-0.1)</f>
        <v>2.9687399999999996E-2</v>
      </c>
      <c r="BA271" s="676">
        <f t="shared" ref="BA271:BA280" si="114">AVERAGE(AV271:AZ271)</f>
        <v>3.430544E-2</v>
      </c>
      <c r="BB271" s="676">
        <f t="shared" ref="BB271:BB280" si="115">STDEV(AV271:AZ271)</f>
        <v>1.3542573156662487E-2</v>
      </c>
      <c r="BC271" s="677">
        <f>1-((BA271-((BB271*2.78)/(SQRT(5))))/BA271)</f>
        <v>0.49079258210126564</v>
      </c>
      <c r="BF271" s="88" t="s">
        <v>480</v>
      </c>
      <c r="BG271" s="668">
        <f>AY271</f>
        <v>1.9791599999999999E-2</v>
      </c>
      <c r="BH271" s="806" t="s">
        <v>97</v>
      </c>
      <c r="BI271" s="807" t="s">
        <v>571</v>
      </c>
      <c r="BJ271" s="796" t="s">
        <v>475</v>
      </c>
      <c r="BK271" s="801">
        <v>2.3699999999999999E-4</v>
      </c>
      <c r="BL271" s="796" t="s">
        <v>424</v>
      </c>
      <c r="BM271" s="798">
        <v>0.1</v>
      </c>
      <c r="BN271" s="798">
        <v>1</v>
      </c>
      <c r="BO271" s="795" t="s">
        <v>258</v>
      </c>
      <c r="BP271" s="796" t="s">
        <v>475</v>
      </c>
      <c r="BQ271" s="801">
        <v>6.0000000000000002E-5</v>
      </c>
      <c r="BR271" s="793" t="s">
        <v>425</v>
      </c>
      <c r="BS271" s="798">
        <v>0.1</v>
      </c>
      <c r="BT271" s="798">
        <v>1</v>
      </c>
      <c r="BU271" s="795" t="s">
        <v>258</v>
      </c>
      <c r="BV271" s="796" t="s">
        <v>475</v>
      </c>
      <c r="BW271" s="801">
        <v>0.23</v>
      </c>
      <c r="BX271" s="793" t="s">
        <v>570</v>
      </c>
      <c r="BY271" s="798">
        <v>0.1</v>
      </c>
      <c r="BZ271" s="798">
        <v>1</v>
      </c>
      <c r="CA271" s="795" t="s">
        <v>258</v>
      </c>
      <c r="CB271" s="637"/>
      <c r="CC271" s="636"/>
      <c r="CD271" s="636"/>
      <c r="CE271" s="637"/>
      <c r="CF271" s="637"/>
      <c r="CG271" s="637"/>
      <c r="CH271" s="637"/>
      <c r="CI271" s="636"/>
      <c r="CJ271" s="636"/>
      <c r="CK271" s="637"/>
      <c r="CL271" s="637"/>
      <c r="CM271" s="637"/>
      <c r="CN271" s="705"/>
      <c r="CO271" s="667">
        <f t="shared" si="110"/>
        <v>0.1</v>
      </c>
      <c r="CP271" s="88">
        <f t="shared" si="111"/>
        <v>0.55000000000000004</v>
      </c>
      <c r="CQ271" s="667">
        <f t="shared" si="112"/>
        <v>1</v>
      </c>
      <c r="CR271" s="67">
        <v>0.4</v>
      </c>
      <c r="CS271" s="67">
        <v>1</v>
      </c>
    </row>
    <row r="272" spans="22:97" s="67" customFormat="1" ht="39" hidden="1" thickBot="1" x14ac:dyDescent="0.3">
      <c r="V272" s="655"/>
      <c r="AA272" s="656"/>
      <c r="AB272" s="656"/>
      <c r="AD272" s="656"/>
      <c r="AE272" s="657"/>
      <c r="AH272" s="658"/>
      <c r="AI272" s="658"/>
      <c r="AK272" s="656"/>
      <c r="AR272" s="656"/>
      <c r="AT272" s="671" t="s">
        <v>561</v>
      </c>
      <c r="AU272" s="675">
        <v>0.05</v>
      </c>
      <c r="AV272" s="669">
        <f>((AU272*0.5*1)*0.5*(16/12))*(1-0)</f>
        <v>1.6666666666666666E-2</v>
      </c>
      <c r="AW272" s="669">
        <f>((AU272*0.5*0.5)*0.5*(16/12))*(1-0)</f>
        <v>8.3333333333333332E-3</v>
      </c>
      <c r="AX272" s="669">
        <f>((AU272*0.5*0.8)*0.5*(16/12))*(1-0.1)</f>
        <v>1.2000000000000002E-2</v>
      </c>
      <c r="AY272" s="669">
        <f t="shared" ref="AY272:AY280" si="116">((AU272*0.5*0.4)*0.5*(16/12))*(1-0.1)</f>
        <v>6.000000000000001E-3</v>
      </c>
      <c r="AZ272" s="669">
        <f t="shared" ref="AZ272:AZ280" si="117">((AU272*0.5*0.6)*0.5*(16/12))*(1-0.1)</f>
        <v>8.9999999999999993E-3</v>
      </c>
      <c r="BA272" s="676">
        <f t="shared" si="114"/>
        <v>1.0400000000000001E-2</v>
      </c>
      <c r="BB272" s="676">
        <f t="shared" si="115"/>
        <v>4.1055517967205765E-3</v>
      </c>
      <c r="BC272" s="677">
        <f>1-((BA272-((BB272*2.78)/(SQRT(5))))/BA272)</f>
        <v>0.49079258210126586</v>
      </c>
      <c r="BF272" s="88" t="s">
        <v>477</v>
      </c>
      <c r="BG272" s="668">
        <f>AZ271</f>
        <v>2.9687399999999996E-2</v>
      </c>
      <c r="BH272" s="806" t="s">
        <v>97</v>
      </c>
      <c r="BI272" s="807" t="s">
        <v>573</v>
      </c>
      <c r="BJ272" s="796" t="s">
        <v>475</v>
      </c>
      <c r="BK272" s="801">
        <v>6.4999999999999997E-3</v>
      </c>
      <c r="BL272" s="796" t="s">
        <v>424</v>
      </c>
      <c r="BM272" s="798">
        <v>0.1</v>
      </c>
      <c r="BN272" s="798">
        <v>1</v>
      </c>
      <c r="BO272" s="795" t="s">
        <v>258</v>
      </c>
      <c r="BP272" s="796" t="s">
        <v>475</v>
      </c>
      <c r="BQ272" s="801">
        <v>1.4999999999999999E-4</v>
      </c>
      <c r="BR272" s="793" t="s">
        <v>425</v>
      </c>
      <c r="BS272" s="798">
        <v>0.1</v>
      </c>
      <c r="BT272" s="798">
        <v>1</v>
      </c>
      <c r="BU272" s="795" t="s">
        <v>258</v>
      </c>
      <c r="BV272" s="796" t="s">
        <v>475</v>
      </c>
      <c r="BW272" s="801">
        <v>1.38</v>
      </c>
      <c r="BX272" s="793" t="s">
        <v>570</v>
      </c>
      <c r="BY272" s="798">
        <v>0.1</v>
      </c>
      <c r="BZ272" s="798">
        <v>1</v>
      </c>
      <c r="CA272" s="795" t="s">
        <v>258</v>
      </c>
      <c r="CB272" s="637"/>
      <c r="CC272" s="636"/>
      <c r="CD272" s="636"/>
      <c r="CE272" s="637"/>
      <c r="CF272" s="637"/>
      <c r="CG272" s="637"/>
      <c r="CH272" s="637"/>
      <c r="CI272" s="636"/>
      <c r="CJ272" s="636"/>
      <c r="CK272" s="637"/>
      <c r="CL272" s="637"/>
      <c r="CM272" s="637"/>
      <c r="CN272" s="705"/>
      <c r="CO272" s="667">
        <f t="shared" si="110"/>
        <v>0.1</v>
      </c>
      <c r="CP272" s="88">
        <f t="shared" si="111"/>
        <v>0.55000000000000004</v>
      </c>
      <c r="CQ272" s="667">
        <f t="shared" si="112"/>
        <v>1</v>
      </c>
      <c r="CR272" s="67">
        <v>0.4</v>
      </c>
      <c r="CS272" s="67">
        <v>1</v>
      </c>
    </row>
    <row r="273" spans="22:113" s="67" customFormat="1" ht="39" hidden="1" thickBot="1" x14ac:dyDescent="0.3">
      <c r="V273" s="655"/>
      <c r="AA273" s="656"/>
      <c r="AB273" s="656"/>
      <c r="AD273" s="656"/>
      <c r="AE273" s="657"/>
      <c r="AH273" s="658"/>
      <c r="AI273" s="658"/>
      <c r="AK273" s="656"/>
      <c r="AR273" s="656"/>
      <c r="AT273" s="671" t="s">
        <v>484</v>
      </c>
      <c r="AU273" s="675">
        <v>0.15</v>
      </c>
      <c r="AV273" s="669">
        <f>((AU273*0.5*1)*0.5*(16/12))*(1-0)</f>
        <v>4.9999999999999996E-2</v>
      </c>
      <c r="AW273" s="669">
        <f>((AU273*0.5*0.5)*0.5*(16/12))*(1-0)</f>
        <v>2.4999999999999998E-2</v>
      </c>
      <c r="AX273" s="669">
        <f>((AU273*0.5*0.8)*0.5*(16/12))*(1-0.1)</f>
        <v>3.5999999999999997E-2</v>
      </c>
      <c r="AY273" s="669">
        <f t="shared" si="116"/>
        <v>1.7999999999999999E-2</v>
      </c>
      <c r="AZ273" s="669">
        <f t="shared" si="117"/>
        <v>2.7E-2</v>
      </c>
      <c r="BA273" s="676">
        <f t="shared" si="114"/>
        <v>3.1199999999999995E-2</v>
      </c>
      <c r="BB273" s="676">
        <f t="shared" si="115"/>
        <v>1.2316655390161741E-2</v>
      </c>
      <c r="BC273" s="677">
        <f t="shared" ref="BC273:BC280" si="118">1-((BA273-((BB273*2.78)/(SQRT(5))))/BA273)</f>
        <v>0.49079258210126642</v>
      </c>
      <c r="BF273" s="668"/>
      <c r="BG273" s="668"/>
      <c r="BH273" s="806" t="s">
        <v>97</v>
      </c>
      <c r="BI273" s="807" t="s">
        <v>574</v>
      </c>
      <c r="BJ273" s="796" t="s">
        <v>475</v>
      </c>
      <c r="BK273" s="801">
        <v>5.6000000000000004E-7</v>
      </c>
      <c r="BL273" s="796" t="s">
        <v>424</v>
      </c>
      <c r="BM273" s="798">
        <v>0.1</v>
      </c>
      <c r="BN273" s="798">
        <v>1</v>
      </c>
      <c r="BO273" s="795" t="s">
        <v>258</v>
      </c>
      <c r="BP273" s="796" t="s">
        <v>475</v>
      </c>
      <c r="BQ273" s="801">
        <v>1E-4</v>
      </c>
      <c r="BR273" s="793" t="s">
        <v>425</v>
      </c>
      <c r="BS273" s="798">
        <v>0.1</v>
      </c>
      <c r="BT273" s="798">
        <v>1</v>
      </c>
      <c r="BU273" s="795" t="s">
        <v>258</v>
      </c>
      <c r="BV273" s="796" t="s">
        <v>475</v>
      </c>
      <c r="BW273" s="801">
        <v>0.56999999999999995</v>
      </c>
      <c r="BX273" s="793" t="s">
        <v>570</v>
      </c>
      <c r="BY273" s="798">
        <v>0.1</v>
      </c>
      <c r="BZ273" s="798">
        <v>1</v>
      </c>
      <c r="CA273" s="795" t="s">
        <v>258</v>
      </c>
      <c r="CB273" s="637"/>
      <c r="CC273" s="636"/>
      <c r="CD273" s="636"/>
      <c r="CE273" s="637"/>
      <c r="CF273" s="637"/>
      <c r="CG273" s="637"/>
      <c r="CH273" s="637"/>
      <c r="CI273" s="636"/>
      <c r="CJ273" s="636"/>
      <c r="CK273" s="637"/>
      <c r="CL273" s="637"/>
      <c r="CM273" s="637"/>
      <c r="CN273" s="705"/>
      <c r="CO273" s="667">
        <f t="shared" si="110"/>
        <v>0.1</v>
      </c>
      <c r="CP273" s="88">
        <f t="shared" si="111"/>
        <v>0.55000000000000004</v>
      </c>
      <c r="CQ273" s="667">
        <f t="shared" si="112"/>
        <v>1</v>
      </c>
      <c r="CR273" s="67">
        <v>0.4</v>
      </c>
      <c r="CS273" s="67">
        <v>1</v>
      </c>
    </row>
    <row r="274" spans="22:113" s="67" customFormat="1" ht="39" hidden="1" thickBot="1" x14ac:dyDescent="0.3">
      <c r="V274" s="655"/>
      <c r="AA274" s="656"/>
      <c r="AB274" s="656"/>
      <c r="AD274" s="656"/>
      <c r="AE274" s="657"/>
      <c r="AH274" s="658"/>
      <c r="AI274" s="658"/>
      <c r="AK274" s="656"/>
      <c r="AR274" s="656"/>
      <c r="AT274" s="671" t="s">
        <v>487</v>
      </c>
      <c r="AU274" s="675">
        <v>0.15</v>
      </c>
      <c r="AV274" s="669">
        <f t="shared" ref="AV274:AV280" si="119">((AU274*0.5*1)*0.5*(16/12))*(1-0)</f>
        <v>4.9999999999999996E-2</v>
      </c>
      <c r="AW274" s="669">
        <f t="shared" ref="AW274:AW280" si="120">((AU274*0.5*0.5)*0.5*(16/12))*(1-0)</f>
        <v>2.4999999999999998E-2</v>
      </c>
      <c r="AX274" s="669">
        <f t="shared" ref="AX274:AX280" si="121">((AU274*0.5*0.8)*0.5*(16/12))*(1-0.1)</f>
        <v>3.5999999999999997E-2</v>
      </c>
      <c r="AY274" s="669">
        <f t="shared" si="116"/>
        <v>1.7999999999999999E-2</v>
      </c>
      <c r="AZ274" s="669">
        <f t="shared" si="117"/>
        <v>2.7E-2</v>
      </c>
      <c r="BA274" s="676">
        <f t="shared" si="114"/>
        <v>3.1199999999999995E-2</v>
      </c>
      <c r="BB274" s="676">
        <f t="shared" si="115"/>
        <v>1.2316655390161741E-2</v>
      </c>
      <c r="BC274" s="677">
        <f t="shared" si="118"/>
        <v>0.49079258210126642</v>
      </c>
      <c r="BE274" s="668"/>
      <c r="BF274" s="668"/>
      <c r="BH274" s="806" t="s">
        <v>97</v>
      </c>
      <c r="BI274" s="807" t="s">
        <v>598</v>
      </c>
      <c r="BJ274" s="796" t="s">
        <v>475</v>
      </c>
      <c r="BK274" s="801">
        <v>5.6000000000000004E-7</v>
      </c>
      <c r="BL274" s="796" t="s">
        <v>424</v>
      </c>
      <c r="BM274" s="798">
        <v>0.1</v>
      </c>
      <c r="BN274" s="798">
        <v>1</v>
      </c>
      <c r="BO274" s="795" t="s">
        <v>258</v>
      </c>
      <c r="BP274" s="796" t="s">
        <v>475</v>
      </c>
      <c r="BQ274" s="801">
        <v>4.2000000000000002E-4</v>
      </c>
      <c r="BR274" s="793" t="s">
        <v>425</v>
      </c>
      <c r="BS274" s="798">
        <v>0.1</v>
      </c>
      <c r="BT274" s="798">
        <v>1</v>
      </c>
      <c r="BU274" s="795" t="s">
        <v>258</v>
      </c>
      <c r="BV274" s="796" t="s">
        <v>475</v>
      </c>
      <c r="BW274" s="801">
        <v>0.17</v>
      </c>
      <c r="BX274" s="793" t="s">
        <v>570</v>
      </c>
      <c r="BY274" s="798">
        <v>0.1</v>
      </c>
      <c r="BZ274" s="798">
        <v>1</v>
      </c>
      <c r="CA274" s="795" t="s">
        <v>258</v>
      </c>
      <c r="CB274" s="637"/>
      <c r="CC274" s="636"/>
      <c r="CD274" s="636"/>
      <c r="CE274" s="637"/>
      <c r="CF274" s="637"/>
      <c r="CG274" s="637"/>
      <c r="CH274" s="637"/>
      <c r="CI274" s="636"/>
      <c r="CJ274" s="636"/>
      <c r="CK274" s="637"/>
      <c r="CL274" s="637"/>
      <c r="CM274" s="637"/>
      <c r="CN274" s="705"/>
      <c r="CO274" s="667">
        <f t="shared" si="110"/>
        <v>0.1</v>
      </c>
      <c r="CP274" s="88">
        <f t="shared" si="111"/>
        <v>0.55000000000000004</v>
      </c>
      <c r="CQ274" s="667">
        <f t="shared" si="112"/>
        <v>1</v>
      </c>
      <c r="CR274" s="67">
        <v>0.4</v>
      </c>
      <c r="CS274" s="67">
        <v>1</v>
      </c>
    </row>
    <row r="275" spans="22:113" s="67" customFormat="1" ht="39" hidden="1" thickBot="1" x14ac:dyDescent="0.3">
      <c r="V275" s="655"/>
      <c r="AA275" s="656"/>
      <c r="AB275" s="656"/>
      <c r="AD275" s="656"/>
      <c r="AE275" s="657"/>
      <c r="AH275" s="658"/>
      <c r="AI275" s="658"/>
      <c r="AK275" s="656"/>
      <c r="AR275" s="656"/>
      <c r="AT275" s="671" t="s">
        <v>486</v>
      </c>
      <c r="AU275" s="675">
        <v>0.24</v>
      </c>
      <c r="AV275" s="669">
        <f t="shared" si="119"/>
        <v>7.9999999999999988E-2</v>
      </c>
      <c r="AW275" s="669">
        <f t="shared" si="120"/>
        <v>3.9999999999999994E-2</v>
      </c>
      <c r="AX275" s="669">
        <f t="shared" si="121"/>
        <v>5.7600000000000005E-2</v>
      </c>
      <c r="AY275" s="669">
        <f t="shared" si="116"/>
        <v>2.8800000000000003E-2</v>
      </c>
      <c r="AZ275" s="669">
        <f t="shared" si="117"/>
        <v>4.3199999999999995E-2</v>
      </c>
      <c r="BA275" s="676">
        <f t="shared" si="114"/>
        <v>4.9919999999999992E-2</v>
      </c>
      <c r="BB275" s="676">
        <f t="shared" si="115"/>
        <v>1.9706648624258784E-2</v>
      </c>
      <c r="BC275" s="677">
        <f t="shared" si="118"/>
        <v>0.49079258210126631</v>
      </c>
      <c r="BE275" s="668"/>
      <c r="BF275" s="668"/>
      <c r="BH275" s="806" t="s">
        <v>97</v>
      </c>
      <c r="BI275" s="807" t="s">
        <v>599</v>
      </c>
      <c r="BJ275" s="796" t="s">
        <v>475</v>
      </c>
      <c r="BK275" s="801">
        <v>9.7000000000000003E-6</v>
      </c>
      <c r="BL275" s="796" t="s">
        <v>424</v>
      </c>
      <c r="BM275" s="798">
        <v>0.1</v>
      </c>
      <c r="BN275" s="798">
        <v>1</v>
      </c>
      <c r="BO275" s="795" t="s">
        <v>258</v>
      </c>
      <c r="BP275" s="796" t="s">
        <v>475</v>
      </c>
      <c r="BQ275" s="801">
        <v>8.9999999999999998E-4</v>
      </c>
      <c r="BR275" s="793" t="s">
        <v>425</v>
      </c>
      <c r="BS275" s="798">
        <v>0.1</v>
      </c>
      <c r="BT275" s="798">
        <v>1</v>
      </c>
      <c r="BU275" s="795" t="s">
        <v>258</v>
      </c>
      <c r="BV275" s="796" t="s">
        <v>475</v>
      </c>
      <c r="BW275" s="801">
        <v>0.57999999999999996</v>
      </c>
      <c r="BX275" s="793" t="s">
        <v>570</v>
      </c>
      <c r="BY275" s="798">
        <v>0.1</v>
      </c>
      <c r="BZ275" s="798">
        <v>1</v>
      </c>
      <c r="CA275" s="795" t="s">
        <v>258</v>
      </c>
      <c r="CB275" s="637"/>
      <c r="CC275" s="636"/>
      <c r="CD275" s="636"/>
      <c r="CE275" s="637"/>
      <c r="CF275" s="637"/>
      <c r="CG275" s="637"/>
      <c r="CH275" s="637"/>
      <c r="CI275" s="636"/>
      <c r="CJ275" s="636"/>
      <c r="CK275" s="637"/>
      <c r="CL275" s="637"/>
      <c r="CM275" s="637"/>
      <c r="CN275" s="705"/>
      <c r="CO275" s="667">
        <f t="shared" si="110"/>
        <v>0.1</v>
      </c>
      <c r="CP275" s="88">
        <f t="shared" si="111"/>
        <v>0.55000000000000004</v>
      </c>
      <c r="CQ275" s="667">
        <f t="shared" si="112"/>
        <v>1</v>
      </c>
      <c r="CR275" s="67">
        <v>0.4</v>
      </c>
      <c r="CS275" s="67">
        <v>1</v>
      </c>
    </row>
    <row r="276" spans="22:113" s="67" customFormat="1" ht="39" hidden="1" thickBot="1" x14ac:dyDescent="0.3">
      <c r="V276" s="655"/>
      <c r="AA276" s="656"/>
      <c r="AB276" s="656"/>
      <c r="AD276" s="656"/>
      <c r="AE276" s="657"/>
      <c r="AH276" s="658"/>
      <c r="AI276" s="658"/>
      <c r="AK276" s="656"/>
      <c r="AR276" s="656"/>
      <c r="AT276" s="671" t="s">
        <v>488</v>
      </c>
      <c r="AU276" s="675">
        <v>0.43</v>
      </c>
      <c r="AV276" s="669">
        <f t="shared" si="119"/>
        <v>0.14333333333333331</v>
      </c>
      <c r="AW276" s="669">
        <f t="shared" si="120"/>
        <v>7.1666666666666656E-2</v>
      </c>
      <c r="AX276" s="669">
        <f t="shared" si="121"/>
        <v>0.1032</v>
      </c>
      <c r="AY276" s="669">
        <f t="shared" si="116"/>
        <v>5.16E-2</v>
      </c>
      <c r="AZ276" s="669">
        <f t="shared" si="117"/>
        <v>7.7399999999999997E-2</v>
      </c>
      <c r="BA276" s="676">
        <f t="shared" si="114"/>
        <v>8.9439999999999992E-2</v>
      </c>
      <c r="BB276" s="676">
        <f t="shared" si="115"/>
        <v>3.5307745451796956E-2</v>
      </c>
      <c r="BC276" s="677">
        <f t="shared" si="118"/>
        <v>0.49079258210126586</v>
      </c>
      <c r="BE276" s="668"/>
      <c r="BF276" s="668"/>
      <c r="BH276" s="806" t="s">
        <v>97</v>
      </c>
      <c r="BI276" s="807" t="s">
        <v>575</v>
      </c>
      <c r="BJ276" s="796" t="s">
        <v>475</v>
      </c>
      <c r="BK276" s="801">
        <v>9.7000000000000003E-6</v>
      </c>
      <c r="BL276" s="796" t="s">
        <v>424</v>
      </c>
      <c r="BM276" s="798">
        <v>0.1</v>
      </c>
      <c r="BN276" s="798">
        <v>1</v>
      </c>
      <c r="BO276" s="795" t="s">
        <v>258</v>
      </c>
      <c r="BP276" s="796" t="s">
        <v>475</v>
      </c>
      <c r="BQ276" s="801">
        <v>4.4999999999999999E-4</v>
      </c>
      <c r="BR276" s="793" t="s">
        <v>425</v>
      </c>
      <c r="BS276" s="798">
        <v>0.1</v>
      </c>
      <c r="BT276" s="798">
        <v>1</v>
      </c>
      <c r="BU276" s="795" t="s">
        <v>258</v>
      </c>
      <c r="BV276" s="796" t="s">
        <v>475</v>
      </c>
      <c r="BW276" s="801">
        <v>1.47</v>
      </c>
      <c r="BX276" s="793" t="s">
        <v>570</v>
      </c>
      <c r="BY276" s="798">
        <v>0.1</v>
      </c>
      <c r="BZ276" s="798">
        <v>1</v>
      </c>
      <c r="CA276" s="795" t="s">
        <v>258</v>
      </c>
      <c r="CB276" s="637"/>
      <c r="CC276" s="636"/>
      <c r="CD276" s="636"/>
      <c r="CE276" s="637"/>
      <c r="CF276" s="637"/>
      <c r="CG276" s="637"/>
      <c r="CH276" s="637"/>
      <c r="CI276" s="636"/>
      <c r="CJ276" s="636"/>
      <c r="CK276" s="637"/>
      <c r="CL276" s="637"/>
      <c r="CM276" s="637"/>
      <c r="CN276" s="705"/>
      <c r="CO276" s="667">
        <f t="shared" si="110"/>
        <v>0.1</v>
      </c>
      <c r="CP276" s="88">
        <f t="shared" si="111"/>
        <v>0.55000000000000004</v>
      </c>
      <c r="CQ276" s="667">
        <f t="shared" si="112"/>
        <v>1</v>
      </c>
      <c r="CR276" s="67">
        <v>0.4</v>
      </c>
      <c r="CS276" s="67">
        <v>1</v>
      </c>
    </row>
    <row r="277" spans="22:113" s="67" customFormat="1" hidden="1" x14ac:dyDescent="0.25">
      <c r="V277" s="655"/>
      <c r="AA277" s="656"/>
      <c r="AB277" s="656"/>
      <c r="AD277" s="656"/>
      <c r="AE277" s="657"/>
      <c r="AH277" s="658"/>
      <c r="AI277" s="658"/>
      <c r="AK277" s="656"/>
      <c r="AR277" s="656"/>
      <c r="AT277" s="671" t="s">
        <v>489</v>
      </c>
      <c r="AU277" s="675">
        <v>0.4</v>
      </c>
      <c r="AV277" s="669">
        <f t="shared" si="119"/>
        <v>0.13333333333333333</v>
      </c>
      <c r="AW277" s="669">
        <f t="shared" si="120"/>
        <v>6.6666666666666666E-2</v>
      </c>
      <c r="AX277" s="669">
        <f t="shared" si="121"/>
        <v>9.6000000000000016E-2</v>
      </c>
      <c r="AY277" s="669">
        <f t="shared" si="116"/>
        <v>4.8000000000000008E-2</v>
      </c>
      <c r="AZ277" s="669">
        <f t="shared" si="117"/>
        <v>7.1999999999999995E-2</v>
      </c>
      <c r="BA277" s="676">
        <f t="shared" si="114"/>
        <v>8.320000000000001E-2</v>
      </c>
      <c r="BB277" s="676">
        <f t="shared" si="115"/>
        <v>3.2844414373764612E-2</v>
      </c>
      <c r="BC277" s="677">
        <f t="shared" si="118"/>
        <v>0.49079258210126586</v>
      </c>
      <c r="BE277" s="668"/>
      <c r="BF277" s="668"/>
      <c r="BI277" s="635"/>
      <c r="BJ277" s="636"/>
      <c r="BK277" s="636"/>
      <c r="BL277" s="636"/>
      <c r="BM277" s="102"/>
      <c r="BN277" s="102"/>
      <c r="BO277" s="102"/>
      <c r="BP277" s="636"/>
      <c r="BQ277" s="636"/>
      <c r="BR277" s="636"/>
      <c r="BS277" s="636"/>
      <c r="BT277" s="636"/>
      <c r="BU277" s="636"/>
      <c r="BV277" s="637"/>
      <c r="BW277" s="636"/>
      <c r="BX277" s="636"/>
      <c r="BY277" s="637"/>
      <c r="BZ277" s="637"/>
      <c r="CA277" s="637"/>
      <c r="CB277" s="637"/>
      <c r="CC277" s="636"/>
      <c r="CD277" s="636"/>
      <c r="CE277" s="637"/>
      <c r="CF277" s="637"/>
      <c r="CG277" s="637"/>
      <c r="CH277" s="637"/>
      <c r="CI277" s="636"/>
      <c r="CJ277" s="636"/>
      <c r="CK277" s="637"/>
      <c r="CL277" s="637"/>
      <c r="CM277" s="637"/>
      <c r="CN277" s="705"/>
      <c r="CO277" s="667">
        <f t="shared" si="110"/>
        <v>0</v>
      </c>
      <c r="CP277" s="88">
        <f t="shared" si="111"/>
        <v>0</v>
      </c>
      <c r="CQ277" s="667">
        <f t="shared" si="112"/>
        <v>0</v>
      </c>
    </row>
    <row r="278" spans="22:113" s="67" customFormat="1" ht="18.75" hidden="1" thickBot="1" x14ac:dyDescent="0.3">
      <c r="V278" s="655"/>
      <c r="AA278" s="656"/>
      <c r="AB278" s="656"/>
      <c r="AD278" s="656"/>
      <c r="AE278" s="657"/>
      <c r="AH278" s="658"/>
      <c r="AI278" s="658"/>
      <c r="AK278" s="656"/>
      <c r="AR278" s="656"/>
      <c r="AT278" s="671" t="s">
        <v>490</v>
      </c>
      <c r="AU278" s="675">
        <v>0.39</v>
      </c>
      <c r="AV278" s="669">
        <f t="shared" si="119"/>
        <v>0.13</v>
      </c>
      <c r="AW278" s="669">
        <f t="shared" si="120"/>
        <v>6.5000000000000002E-2</v>
      </c>
      <c r="AX278" s="669">
        <f t="shared" si="121"/>
        <v>9.3600000000000017E-2</v>
      </c>
      <c r="AY278" s="669">
        <f t="shared" si="116"/>
        <v>4.6800000000000008E-2</v>
      </c>
      <c r="AZ278" s="669">
        <f t="shared" si="117"/>
        <v>7.0199999999999985E-2</v>
      </c>
      <c r="BA278" s="676">
        <f t="shared" si="114"/>
        <v>8.1119999999999998E-2</v>
      </c>
      <c r="BB278" s="676">
        <f t="shared" si="115"/>
        <v>3.2023304014420516E-2</v>
      </c>
      <c r="BC278" s="677">
        <f t="shared" si="118"/>
        <v>0.49079258210126619</v>
      </c>
      <c r="BE278" s="665"/>
      <c r="BI278" s="635"/>
      <c r="BJ278" s="636"/>
      <c r="BK278" s="636"/>
      <c r="BL278" s="636"/>
      <c r="BM278" s="102"/>
      <c r="BN278" s="102"/>
      <c r="BO278" s="102"/>
      <c r="BP278" s="636"/>
      <c r="BQ278" s="636"/>
      <c r="BR278" s="636"/>
      <c r="BS278" s="636"/>
      <c r="BT278" s="636"/>
      <c r="BU278" s="636"/>
      <c r="BV278" s="637"/>
      <c r="BW278" s="636"/>
      <c r="BX278" s="636"/>
      <c r="BY278" s="637"/>
      <c r="BZ278" s="637"/>
      <c r="CA278" s="637"/>
      <c r="CB278" s="635"/>
      <c r="CC278" s="635"/>
      <c r="CD278" s="635"/>
      <c r="CE278" s="635"/>
      <c r="CF278" s="635"/>
      <c r="CG278" s="635"/>
      <c r="CH278" s="635"/>
      <c r="CI278" s="635"/>
      <c r="CJ278" s="635"/>
      <c r="CK278" s="635"/>
      <c r="CL278" s="635"/>
      <c r="CM278" s="635"/>
      <c r="CO278" s="667">
        <f t="shared" si="110"/>
        <v>0</v>
      </c>
      <c r="CP278" s="88">
        <f t="shared" si="111"/>
        <v>0</v>
      </c>
      <c r="CQ278" s="667">
        <f t="shared" si="112"/>
        <v>0</v>
      </c>
      <c r="DC278" s="705" t="s">
        <v>376</v>
      </c>
      <c r="DD278" s="705" t="s">
        <v>377</v>
      </c>
      <c r="DF278" s="705" t="s">
        <v>387</v>
      </c>
      <c r="DG278" s="705"/>
      <c r="DH278" s="705"/>
      <c r="DI278" s="705"/>
    </row>
    <row r="279" spans="22:113" s="67" customFormat="1" ht="33" hidden="1" customHeight="1" x14ac:dyDescent="0.25">
      <c r="V279" s="655"/>
      <c r="AA279" s="656"/>
      <c r="AB279" s="656"/>
      <c r="AD279" s="656"/>
      <c r="AE279" s="657"/>
      <c r="AH279" s="658"/>
      <c r="AI279" s="658"/>
      <c r="AK279" s="656"/>
      <c r="AR279" s="656"/>
      <c r="AT279" s="671" t="s">
        <v>498</v>
      </c>
      <c r="AU279" s="675">
        <v>0.04</v>
      </c>
      <c r="AV279" s="669">
        <f t="shared" si="119"/>
        <v>1.3333333333333332E-2</v>
      </c>
      <c r="AW279" s="669">
        <f t="shared" si="120"/>
        <v>6.6666666666666662E-3</v>
      </c>
      <c r="AX279" s="669">
        <f t="shared" si="121"/>
        <v>9.5999999999999992E-3</v>
      </c>
      <c r="AY279" s="669">
        <f t="shared" si="116"/>
        <v>4.7999999999999996E-3</v>
      </c>
      <c r="AZ279" s="669">
        <f t="shared" si="117"/>
        <v>7.2000000000000007E-3</v>
      </c>
      <c r="BA279" s="676">
        <f t="shared" si="114"/>
        <v>8.3199999999999975E-3</v>
      </c>
      <c r="BB279" s="676">
        <f t="shared" si="115"/>
        <v>3.2844414373764635E-3</v>
      </c>
      <c r="BC279" s="677">
        <f t="shared" si="118"/>
        <v>0.49079258210126642</v>
      </c>
      <c r="BE279" s="656"/>
      <c r="BI279" s="2096" t="s">
        <v>333</v>
      </c>
      <c r="BJ279" s="2096" t="s">
        <v>253</v>
      </c>
      <c r="BK279" s="2096" t="s">
        <v>279</v>
      </c>
      <c r="BL279" s="940"/>
      <c r="BM279" s="2096" t="s">
        <v>233</v>
      </c>
      <c r="BN279" s="2096" t="s">
        <v>233</v>
      </c>
      <c r="BO279" s="2096" t="s">
        <v>240</v>
      </c>
      <c r="BP279" s="636"/>
      <c r="BQ279" s="636"/>
      <c r="BR279" s="636"/>
      <c r="BS279" s="636"/>
      <c r="BT279" s="636"/>
      <c r="BU279" s="636"/>
      <c r="BV279" s="637"/>
      <c r="BW279" s="636"/>
      <c r="BX279" s="636"/>
      <c r="BY279" s="637"/>
      <c r="BZ279" s="637"/>
      <c r="CA279" s="637"/>
      <c r="CB279" s="635"/>
      <c r="CC279" s="635"/>
      <c r="CD279" s="635"/>
      <c r="CE279" s="635"/>
      <c r="CF279" s="635"/>
      <c r="CG279" s="635"/>
      <c r="CH279" s="635"/>
      <c r="CI279" s="635"/>
      <c r="CJ279" s="635"/>
      <c r="CK279" s="635"/>
      <c r="CL279" s="635"/>
      <c r="CM279" s="635"/>
      <c r="CO279" s="667" t="str">
        <f t="shared" si="110"/>
        <v>Incertidumbre (+/- %)</v>
      </c>
      <c r="CP279" s="88" t="e">
        <f t="shared" si="111"/>
        <v>#VALUE!</v>
      </c>
      <c r="CQ279" s="667" t="str">
        <f t="shared" si="112"/>
        <v>Incertidumbre (+/- %)</v>
      </c>
      <c r="DA279" s="67">
        <v>0</v>
      </c>
      <c r="DC279" s="705" t="s">
        <v>99</v>
      </c>
      <c r="DD279" s="705" t="s">
        <v>98</v>
      </c>
      <c r="DF279" s="705" t="s">
        <v>98</v>
      </c>
      <c r="DG279" s="705"/>
      <c r="DH279" s="705"/>
      <c r="DI279" s="705"/>
    </row>
    <row r="280" spans="22:113" s="67" customFormat="1" ht="15.75" hidden="1" thickBot="1" x14ac:dyDescent="0.3">
      <c r="V280" s="655"/>
      <c r="AA280" s="656"/>
      <c r="AB280" s="656"/>
      <c r="AD280" s="656"/>
      <c r="AE280" s="657"/>
      <c r="AH280" s="658"/>
      <c r="AI280" s="658"/>
      <c r="AK280" s="656"/>
      <c r="AR280" s="656"/>
      <c r="AT280" s="671" t="s">
        <v>491</v>
      </c>
      <c r="AU280" s="675">
        <v>0.01</v>
      </c>
      <c r="AV280" s="669">
        <f t="shared" si="119"/>
        <v>3.3333333333333331E-3</v>
      </c>
      <c r="AW280" s="669">
        <f t="shared" si="120"/>
        <v>1.6666666666666666E-3</v>
      </c>
      <c r="AX280" s="669">
        <f t="shared" si="121"/>
        <v>2.3999999999999998E-3</v>
      </c>
      <c r="AY280" s="669">
        <f t="shared" si="116"/>
        <v>1.1999999999999999E-3</v>
      </c>
      <c r="AZ280" s="669">
        <f t="shared" si="117"/>
        <v>1.8000000000000002E-3</v>
      </c>
      <c r="BA280" s="676">
        <f t="shared" si="114"/>
        <v>2.0799999999999994E-3</v>
      </c>
      <c r="BB280" s="676">
        <f t="shared" si="115"/>
        <v>8.2111035934411534E-4</v>
      </c>
      <c r="BC280" s="677">
        <f t="shared" si="118"/>
        <v>0.49079258210126597</v>
      </c>
      <c r="BE280" s="656"/>
      <c r="BI280" s="2097"/>
      <c r="BJ280" s="2097"/>
      <c r="BK280" s="2097"/>
      <c r="BL280" s="941" t="s">
        <v>251</v>
      </c>
      <c r="BM280" s="2097"/>
      <c r="BN280" s="2097"/>
      <c r="BO280" s="2097"/>
      <c r="BP280" s="636"/>
      <c r="BQ280" s="636"/>
      <c r="BR280" s="636"/>
      <c r="BS280" s="636"/>
      <c r="BT280" s="636"/>
      <c r="BU280" s="636"/>
      <c r="BV280" s="637"/>
      <c r="BW280" s="636"/>
      <c r="BX280" s="636"/>
      <c r="BY280" s="637"/>
      <c r="BZ280" s="637"/>
      <c r="CA280" s="637"/>
      <c r="CB280" s="635"/>
      <c r="CC280" s="635"/>
      <c r="CD280" s="635"/>
      <c r="CE280" s="635"/>
      <c r="CF280" s="635"/>
      <c r="CG280" s="635"/>
      <c r="CH280" s="635"/>
      <c r="CI280" s="635"/>
      <c r="CJ280" s="635"/>
      <c r="CK280" s="635"/>
      <c r="CL280" s="635"/>
      <c r="CM280" s="635"/>
      <c r="CO280" s="667">
        <f t="shared" si="110"/>
        <v>0</v>
      </c>
      <c r="CP280" s="88">
        <f t="shared" si="111"/>
        <v>0</v>
      </c>
      <c r="CQ280" s="667">
        <f t="shared" si="112"/>
        <v>0</v>
      </c>
      <c r="DA280" s="67">
        <v>0</v>
      </c>
      <c r="DC280" s="705">
        <v>0</v>
      </c>
      <c r="DD280" s="705">
        <v>0</v>
      </c>
      <c r="DF280" s="705">
        <v>0</v>
      </c>
      <c r="DG280" s="705"/>
      <c r="DH280" s="705"/>
      <c r="DI280" s="705"/>
    </row>
    <row r="281" spans="22:113" s="67" customFormat="1" ht="39" hidden="1" customHeight="1" thickBot="1" x14ac:dyDescent="0.3">
      <c r="V281" s="655"/>
      <c r="AA281" s="656"/>
      <c r="AB281" s="656"/>
      <c r="AD281" s="656"/>
      <c r="AE281" s="657"/>
      <c r="AH281" s="658"/>
      <c r="AI281" s="658"/>
      <c r="AK281" s="656"/>
      <c r="AR281" s="656"/>
      <c r="AT281" s="88"/>
      <c r="AU281" s="666" t="s">
        <v>119</v>
      </c>
      <c r="AV281" s="678">
        <f>AVERAGE(AV271:AV280)</f>
        <v>6.749766666666665E-2</v>
      </c>
      <c r="AW281" s="678">
        <f>AVERAGE(AW271:AW280)</f>
        <v>3.3748833333333325E-2</v>
      </c>
      <c r="AX281" s="678">
        <f>AVERAGE(AX271:AX280)</f>
        <v>4.8598320000000007E-2</v>
      </c>
      <c r="AY281" s="678">
        <f>AVERAGE(AY271:AY280)</f>
        <v>2.4299160000000004E-2</v>
      </c>
      <c r="AZ281" s="678">
        <f>AVERAGE(AZ271:AZ280)</f>
        <v>3.6448739999999993E-2</v>
      </c>
      <c r="BB281" s="656"/>
      <c r="BC281" s="656"/>
      <c r="BE281" s="656"/>
      <c r="BH281" s="806" t="s">
        <v>54</v>
      </c>
      <c r="BI281" s="807" t="s">
        <v>499</v>
      </c>
      <c r="BJ281" s="796" t="s">
        <v>100</v>
      </c>
      <c r="BK281" s="801">
        <v>84.62</v>
      </c>
      <c r="BL281" s="796" t="s">
        <v>412</v>
      </c>
      <c r="BM281" s="798">
        <v>0.2</v>
      </c>
      <c r="BN281" s="798">
        <v>0.5</v>
      </c>
      <c r="BO281" s="795" t="s">
        <v>461</v>
      </c>
      <c r="BP281" s="636"/>
      <c r="BQ281" s="801">
        <v>1425</v>
      </c>
      <c r="BR281" s="796" t="s">
        <v>413</v>
      </c>
      <c r="BS281" s="636"/>
      <c r="BT281" s="636"/>
      <c r="BU281" s="636"/>
      <c r="BV281" s="637"/>
      <c r="BW281" s="636"/>
      <c r="BX281" s="636"/>
      <c r="BY281" s="637"/>
      <c r="BZ281" s="637"/>
      <c r="CA281" s="637"/>
      <c r="CB281" s="635"/>
      <c r="CC281" s="635"/>
      <c r="CD281" s="635"/>
      <c r="CE281" s="635"/>
      <c r="CF281" s="635"/>
      <c r="CG281" s="635"/>
      <c r="CH281" s="635"/>
      <c r="CI281" s="635"/>
      <c r="CJ281" s="635"/>
      <c r="CK281" s="635"/>
      <c r="CL281" s="635"/>
      <c r="CM281" s="635"/>
      <c r="CO281" s="667">
        <f t="shared" si="110"/>
        <v>0.2</v>
      </c>
      <c r="CP281" s="88">
        <f t="shared" si="111"/>
        <v>0.35</v>
      </c>
      <c r="CQ281" s="667">
        <f t="shared" si="112"/>
        <v>0.5</v>
      </c>
      <c r="CR281" s="67">
        <v>0.2</v>
      </c>
      <c r="CS281" s="67">
        <v>0.5</v>
      </c>
      <c r="CZ281" s="67" t="s">
        <v>54</v>
      </c>
      <c r="DA281" s="67" t="s">
        <v>57</v>
      </c>
      <c r="DB281" s="67" t="s">
        <v>100</v>
      </c>
      <c r="DC281" s="705">
        <v>57</v>
      </c>
      <c r="DD281" s="909">
        <f>+DC281*21</f>
        <v>1197</v>
      </c>
      <c r="DE281" s="705" t="s">
        <v>374</v>
      </c>
      <c r="DF281" s="705">
        <f t="shared" ref="DF281:DF297" si="122">+DC281*25</f>
        <v>1425</v>
      </c>
      <c r="DG281" s="705"/>
      <c r="DH281" s="705"/>
      <c r="DI281" s="705"/>
    </row>
    <row r="282" spans="22:113" s="67" customFormat="1" ht="39" hidden="1" customHeight="1" thickBot="1" x14ac:dyDescent="0.3">
      <c r="V282" s="655"/>
      <c r="AA282" s="656"/>
      <c r="AB282" s="656"/>
      <c r="AD282" s="656"/>
      <c r="AE282" s="657"/>
      <c r="AH282" s="658"/>
      <c r="AI282" s="658"/>
      <c r="AK282" s="656"/>
      <c r="AR282" s="656"/>
      <c r="AT282" s="88"/>
      <c r="AU282" s="666" t="s">
        <v>502</v>
      </c>
      <c r="AV282" s="666">
        <f>STDEV(AV271:AV280)</f>
        <v>5.2230230403710561E-2</v>
      </c>
      <c r="AW282" s="666">
        <f>STDEV(AW271:AW280)</f>
        <v>2.611511520185528E-2</v>
      </c>
      <c r="AX282" s="666">
        <f>STDEV(AX271:AX280)</f>
        <v>3.7605765890671605E-2</v>
      </c>
      <c r="AY282" s="666">
        <f>STDEV(AY271:AY280)</f>
        <v>1.8802882945335803E-2</v>
      </c>
      <c r="AZ282" s="666">
        <f>STDEV(AZ271:AZ280)</f>
        <v>2.8204324418003707E-2</v>
      </c>
      <c r="BB282" s="656"/>
      <c r="BC282" s="656"/>
      <c r="BE282" s="656"/>
      <c r="BH282" s="806"/>
      <c r="BI282" s="807" t="s">
        <v>500</v>
      </c>
      <c r="BJ282" s="796" t="s">
        <v>100</v>
      </c>
      <c r="BK282" s="801">
        <v>60.44</v>
      </c>
      <c r="BL282" s="796" t="s">
        <v>412</v>
      </c>
      <c r="BM282" s="798">
        <v>0.2</v>
      </c>
      <c r="BN282" s="798">
        <v>0.5</v>
      </c>
      <c r="BO282" s="795" t="s">
        <v>461</v>
      </c>
      <c r="BP282" s="636"/>
      <c r="BQ282" s="801"/>
      <c r="BR282" s="796"/>
      <c r="BS282" s="636"/>
      <c r="BT282" s="636"/>
      <c r="BU282" s="636"/>
      <c r="BV282" s="637"/>
      <c r="BW282" s="636"/>
      <c r="BX282" s="636"/>
      <c r="BY282" s="637"/>
      <c r="BZ282" s="637"/>
      <c r="CA282" s="637"/>
      <c r="CB282" s="635"/>
      <c r="CC282" s="635"/>
      <c r="CD282" s="635"/>
      <c r="CE282" s="635"/>
      <c r="CF282" s="635"/>
      <c r="CG282" s="635"/>
      <c r="CH282" s="635"/>
      <c r="CI282" s="635"/>
      <c r="CJ282" s="635"/>
      <c r="CK282" s="635"/>
      <c r="CL282" s="635"/>
      <c r="CM282" s="635"/>
      <c r="CO282" s="667">
        <f t="shared" si="110"/>
        <v>0.2</v>
      </c>
      <c r="CP282" s="88">
        <f t="shared" si="111"/>
        <v>0.35</v>
      </c>
      <c r="CQ282" s="667">
        <f t="shared" si="112"/>
        <v>0.5</v>
      </c>
      <c r="DC282" s="705"/>
      <c r="DD282" s="909"/>
      <c r="DE282" s="705"/>
      <c r="DF282" s="705"/>
      <c r="DG282" s="705"/>
      <c r="DH282" s="705"/>
      <c r="DI282" s="705"/>
    </row>
    <row r="283" spans="22:113" s="67" customFormat="1" ht="39" hidden="1" customHeight="1" thickBot="1" x14ac:dyDescent="0.3">
      <c r="V283" s="655"/>
      <c r="AA283" s="656"/>
      <c r="AB283" s="656"/>
      <c r="AD283" s="656"/>
      <c r="AE283" s="657"/>
      <c r="AH283" s="658"/>
      <c r="AI283" s="658"/>
      <c r="AK283" s="656"/>
      <c r="AR283" s="656"/>
      <c r="AU283" s="666" t="s">
        <v>117</v>
      </c>
      <c r="AV283" s="666">
        <f>BJ438</f>
        <v>2.31</v>
      </c>
      <c r="AW283" s="679">
        <f>AV283</f>
        <v>2.31</v>
      </c>
      <c r="AX283" s="679">
        <f>AW283</f>
        <v>2.31</v>
      </c>
      <c r="AY283" s="679">
        <f>AX283</f>
        <v>2.31</v>
      </c>
      <c r="AZ283" s="679">
        <f>AY283</f>
        <v>2.31</v>
      </c>
      <c r="BB283" s="656"/>
      <c r="BC283" s="656"/>
      <c r="BE283" s="656"/>
      <c r="BH283" s="806"/>
      <c r="BI283" s="807" t="s">
        <v>501</v>
      </c>
      <c r="BJ283" s="796" t="s">
        <v>100</v>
      </c>
      <c r="BK283" s="801">
        <v>53.05</v>
      </c>
      <c r="BL283" s="796" t="s">
        <v>412</v>
      </c>
      <c r="BM283" s="798">
        <v>0.2</v>
      </c>
      <c r="BN283" s="798">
        <v>0.5</v>
      </c>
      <c r="BO283" s="795" t="s">
        <v>461</v>
      </c>
      <c r="BP283" s="636"/>
      <c r="BQ283" s="801"/>
      <c r="BR283" s="796"/>
      <c r="BS283" s="636"/>
      <c r="BT283" s="636"/>
      <c r="BU283" s="636"/>
      <c r="BV283" s="637"/>
      <c r="BW283" s="636"/>
      <c r="BX283" s="636"/>
      <c r="BY283" s="637"/>
      <c r="BZ283" s="637"/>
      <c r="CA283" s="637"/>
      <c r="CB283" s="635"/>
      <c r="CC283" s="635"/>
      <c r="CD283" s="635"/>
      <c r="CE283" s="635"/>
      <c r="CF283" s="635"/>
      <c r="CG283" s="635"/>
      <c r="CH283" s="635"/>
      <c r="CI283" s="635"/>
      <c r="CJ283" s="635"/>
      <c r="CK283" s="635"/>
      <c r="CL283" s="635"/>
      <c r="CM283" s="635"/>
      <c r="CO283" s="667">
        <f t="shared" si="110"/>
        <v>0.2</v>
      </c>
      <c r="CP283" s="88">
        <f t="shared" si="111"/>
        <v>0.35</v>
      </c>
      <c r="CQ283" s="667">
        <f t="shared" si="112"/>
        <v>0.5</v>
      </c>
      <c r="DC283" s="705"/>
      <c r="DD283" s="909"/>
      <c r="DE283" s="705"/>
      <c r="DF283" s="705"/>
      <c r="DG283" s="705"/>
      <c r="DH283" s="705"/>
      <c r="DI283" s="705"/>
    </row>
    <row r="284" spans="22:113" s="67" customFormat="1" ht="15" hidden="1" customHeight="1" thickBot="1" x14ac:dyDescent="0.3">
      <c r="V284" s="655"/>
      <c r="AA284" s="656"/>
      <c r="AB284" s="656"/>
      <c r="AD284" s="656"/>
      <c r="AE284" s="657"/>
      <c r="AH284" s="658"/>
      <c r="AI284" s="658"/>
      <c r="AK284" s="656"/>
      <c r="AR284" s="656"/>
      <c r="AU284" s="666" t="s">
        <v>120</v>
      </c>
      <c r="AV284" s="677">
        <f>1-((AV281-((AV282*AV283)/(SQRT(9))))/AV281)</f>
        <v>0.59583211386354795</v>
      </c>
      <c r="AW284" s="677">
        <f>1-((AW281-((AW282*AW283)/(SQRT(9))))/AW281)</f>
        <v>0.59583211386354795</v>
      </c>
      <c r="AX284" s="677">
        <f>1-((AX281-((AX282*AX283)/(SQRT(9))))/AX281)</f>
        <v>0.59583211386354773</v>
      </c>
      <c r="AY284" s="677">
        <f>1-((AY281-((AY282*AY283)/(SQRT(9))))/AY281)</f>
        <v>0.59583211386354773</v>
      </c>
      <c r="AZ284" s="677">
        <f>1-((AZ281-((AZ282*AZ283)/(SQRT(9))))/AZ281)</f>
        <v>0.59583211386354806</v>
      </c>
      <c r="BB284" s="656"/>
      <c r="BC284" s="656"/>
      <c r="BE284" s="656"/>
      <c r="BH284" s="806"/>
      <c r="BI284" s="807" t="s">
        <v>462</v>
      </c>
      <c r="BJ284" s="796" t="s">
        <v>100</v>
      </c>
      <c r="BK284" s="801">
        <v>57.53</v>
      </c>
      <c r="BL284" s="796" t="s">
        <v>412</v>
      </c>
      <c r="BM284" s="798">
        <v>0.2</v>
      </c>
      <c r="BN284" s="798">
        <v>0.5</v>
      </c>
      <c r="BO284" s="795" t="s">
        <v>461</v>
      </c>
      <c r="BP284" s="636"/>
      <c r="BQ284" s="801"/>
      <c r="BR284" s="796"/>
      <c r="BS284" s="636"/>
      <c r="BT284" s="636"/>
      <c r="BU284" s="636"/>
      <c r="BV284" s="637"/>
      <c r="BW284" s="636"/>
      <c r="BX284" s="636"/>
      <c r="BY284" s="637"/>
      <c r="BZ284" s="637"/>
      <c r="CA284" s="637"/>
      <c r="CB284" s="635"/>
      <c r="CC284" s="635"/>
      <c r="CD284" s="635"/>
      <c r="CE284" s="635"/>
      <c r="CF284" s="635"/>
      <c r="CG284" s="635"/>
      <c r="CH284" s="635"/>
      <c r="CI284" s="635"/>
      <c r="CJ284" s="635"/>
      <c r="CK284" s="635"/>
      <c r="CL284" s="635"/>
      <c r="CM284" s="635"/>
      <c r="CO284" s="667">
        <f t="shared" si="110"/>
        <v>0.2</v>
      </c>
      <c r="CP284" s="88">
        <f t="shared" si="111"/>
        <v>0.35</v>
      </c>
      <c r="CQ284" s="667">
        <f t="shared" si="112"/>
        <v>0.5</v>
      </c>
      <c r="DC284" s="705"/>
      <c r="DD284" s="909"/>
      <c r="DE284" s="705"/>
      <c r="DF284" s="705"/>
      <c r="DG284" s="705"/>
      <c r="DH284" s="705"/>
      <c r="DI284" s="705"/>
    </row>
    <row r="285" spans="22:113" s="67" customFormat="1" ht="15" hidden="1" customHeight="1" thickBot="1" x14ac:dyDescent="0.3">
      <c r="V285" s="655"/>
      <c r="AA285" s="656"/>
      <c r="AB285" s="656"/>
      <c r="AD285" s="656"/>
      <c r="AE285" s="657"/>
      <c r="AH285" s="658"/>
      <c r="AI285" s="658"/>
      <c r="AK285" s="656"/>
      <c r="AR285" s="656"/>
      <c r="AV285" s="656"/>
      <c r="AX285" s="656"/>
      <c r="BB285" s="656"/>
      <c r="BC285" s="656"/>
      <c r="BE285" s="656"/>
      <c r="BH285" s="806"/>
      <c r="BI285" s="807" t="s">
        <v>463</v>
      </c>
      <c r="BJ285" s="796" t="s">
        <v>100</v>
      </c>
      <c r="BK285" s="801">
        <v>20.14</v>
      </c>
      <c r="BL285" s="796" t="s">
        <v>412</v>
      </c>
      <c r="BM285" s="798">
        <v>0.2</v>
      </c>
      <c r="BN285" s="798">
        <v>0.5</v>
      </c>
      <c r="BO285" s="795" t="s">
        <v>461</v>
      </c>
      <c r="BP285" s="636"/>
      <c r="BQ285" s="801"/>
      <c r="BR285" s="796"/>
      <c r="BS285" s="636"/>
      <c r="BT285" s="636"/>
      <c r="BU285" s="636"/>
      <c r="BV285" s="637"/>
      <c r="BW285" s="636"/>
      <c r="BX285" s="636"/>
      <c r="BY285" s="637"/>
      <c r="BZ285" s="637"/>
      <c r="CA285" s="637"/>
      <c r="CB285" s="635"/>
      <c r="CC285" s="635"/>
      <c r="CD285" s="635"/>
      <c r="CE285" s="635"/>
      <c r="CF285" s="635"/>
      <c r="CG285" s="635"/>
      <c r="CH285" s="635"/>
      <c r="CI285" s="635"/>
      <c r="CJ285" s="635"/>
      <c r="CK285" s="635"/>
      <c r="CL285" s="635"/>
      <c r="CM285" s="635"/>
      <c r="CO285" s="667">
        <f t="shared" si="110"/>
        <v>0.2</v>
      </c>
      <c r="CP285" s="88">
        <f t="shared" si="111"/>
        <v>0.35</v>
      </c>
      <c r="CQ285" s="667">
        <f t="shared" si="112"/>
        <v>0.5</v>
      </c>
      <c r="DC285" s="705"/>
      <c r="DD285" s="909"/>
      <c r="DE285" s="705"/>
      <c r="DF285" s="705"/>
      <c r="DG285" s="705"/>
      <c r="DH285" s="705"/>
      <c r="DI285" s="705"/>
    </row>
    <row r="286" spans="22:113" s="67" customFormat="1" ht="15" hidden="1" customHeight="1" thickBot="1" x14ac:dyDescent="0.3">
      <c r="V286" s="655"/>
      <c r="AA286" s="656"/>
      <c r="AB286" s="656"/>
      <c r="AD286" s="656"/>
      <c r="AE286" s="657"/>
      <c r="AH286" s="658"/>
      <c r="AI286" s="658"/>
      <c r="AK286" s="656"/>
      <c r="AR286" s="656"/>
      <c r="AV286" s="656"/>
      <c r="AX286" s="656"/>
      <c r="BB286" s="656"/>
      <c r="BC286" s="656"/>
      <c r="BE286" s="656"/>
      <c r="BH286" s="806"/>
      <c r="BI286" s="807" t="s">
        <v>464</v>
      </c>
      <c r="BJ286" s="796" t="s">
        <v>100</v>
      </c>
      <c r="BK286" s="801">
        <v>30.91</v>
      </c>
      <c r="BL286" s="796" t="s">
        <v>412</v>
      </c>
      <c r="BM286" s="798">
        <v>0.2</v>
      </c>
      <c r="BN286" s="798">
        <v>0.5</v>
      </c>
      <c r="BO286" s="795" t="s">
        <v>461</v>
      </c>
      <c r="BP286" s="636"/>
      <c r="BQ286" s="801"/>
      <c r="BR286" s="796"/>
      <c r="BS286" s="636"/>
      <c r="BT286" s="636"/>
      <c r="BU286" s="636"/>
      <c r="BV286" s="637"/>
      <c r="BW286" s="636"/>
      <c r="BX286" s="636"/>
      <c r="BY286" s="637"/>
      <c r="BZ286" s="637"/>
      <c r="CA286" s="637"/>
      <c r="CB286" s="635"/>
      <c r="CC286" s="635"/>
      <c r="CD286" s="635"/>
      <c r="CE286" s="635"/>
      <c r="CF286" s="635"/>
      <c r="CG286" s="635"/>
      <c r="CH286" s="635"/>
      <c r="CI286" s="635"/>
      <c r="CJ286" s="635"/>
      <c r="CK286" s="635"/>
      <c r="CL286" s="635"/>
      <c r="CM286" s="635"/>
      <c r="CO286" s="667">
        <f t="shared" si="110"/>
        <v>0.2</v>
      </c>
      <c r="CP286" s="88">
        <f t="shared" si="111"/>
        <v>0.35</v>
      </c>
      <c r="CQ286" s="667">
        <f t="shared" si="112"/>
        <v>0.5</v>
      </c>
      <c r="DC286" s="705"/>
      <c r="DD286" s="909"/>
      <c r="DE286" s="705"/>
      <c r="DF286" s="705"/>
      <c r="DG286" s="705"/>
      <c r="DH286" s="705"/>
      <c r="DI286" s="705"/>
    </row>
    <row r="287" spans="22:113" s="67" customFormat="1" ht="15" hidden="1" customHeight="1" thickBot="1" x14ac:dyDescent="0.3">
      <c r="V287" s="655"/>
      <c r="AA287" s="656"/>
      <c r="AB287" s="656"/>
      <c r="AD287" s="656"/>
      <c r="AE287" s="657"/>
      <c r="AH287" s="658"/>
      <c r="AI287" s="658"/>
      <c r="AK287" s="656"/>
      <c r="AR287" s="656"/>
      <c r="AV287" s="656"/>
      <c r="AX287" s="656"/>
      <c r="BB287" s="656"/>
      <c r="BC287" s="656"/>
      <c r="BE287" s="656"/>
      <c r="BH287" s="806"/>
      <c r="BI287" s="807" t="s">
        <v>465</v>
      </c>
      <c r="BJ287" s="796" t="s">
        <v>100</v>
      </c>
      <c r="BK287" s="801">
        <v>36.97</v>
      </c>
      <c r="BL287" s="796" t="s">
        <v>412</v>
      </c>
      <c r="BM287" s="798">
        <v>0.2</v>
      </c>
      <c r="BN287" s="798">
        <v>0.5</v>
      </c>
      <c r="BO287" s="795" t="s">
        <v>461</v>
      </c>
      <c r="BP287" s="636"/>
      <c r="BQ287" s="801"/>
      <c r="BR287" s="796"/>
      <c r="BS287" s="636"/>
      <c r="BT287" s="636"/>
      <c r="BU287" s="636"/>
      <c r="BV287" s="637"/>
      <c r="BW287" s="636"/>
      <c r="BX287" s="636"/>
      <c r="BY287" s="637"/>
      <c r="BZ287" s="637"/>
      <c r="CA287" s="637"/>
      <c r="CB287" s="635"/>
      <c r="CC287" s="635"/>
      <c r="CD287" s="635"/>
      <c r="CE287" s="635"/>
      <c r="CF287" s="635"/>
      <c r="CG287" s="635"/>
      <c r="CH287" s="635"/>
      <c r="CI287" s="635"/>
      <c r="CJ287" s="635"/>
      <c r="CK287" s="635"/>
      <c r="CL287" s="635"/>
      <c r="CM287" s="635"/>
      <c r="CO287" s="667">
        <f t="shared" si="110"/>
        <v>0.2</v>
      </c>
      <c r="CP287" s="88">
        <f t="shared" si="111"/>
        <v>0.35</v>
      </c>
      <c r="CQ287" s="667">
        <f t="shared" si="112"/>
        <v>0.5</v>
      </c>
      <c r="DC287" s="705"/>
      <c r="DD287" s="909"/>
      <c r="DE287" s="705"/>
      <c r="DF287" s="705"/>
      <c r="DG287" s="705"/>
      <c r="DH287" s="705"/>
      <c r="DI287" s="705"/>
    </row>
    <row r="288" spans="22:113" s="67" customFormat="1" ht="15" hidden="1" customHeight="1" thickBot="1" x14ac:dyDescent="0.3">
      <c r="V288" s="655"/>
      <c r="AA288" s="656"/>
      <c r="AB288" s="656"/>
      <c r="AD288" s="656"/>
      <c r="AE288" s="657"/>
      <c r="AH288" s="658"/>
      <c r="AI288" s="658"/>
      <c r="AK288" s="656"/>
      <c r="AR288" s="656"/>
      <c r="AV288" s="656"/>
      <c r="AX288" s="656"/>
      <c r="BB288" s="656"/>
      <c r="BC288" s="656"/>
      <c r="BE288" s="656"/>
      <c r="BH288" s="806"/>
      <c r="BI288" s="807" t="s">
        <v>57</v>
      </c>
      <c r="BJ288" s="796" t="s">
        <v>100</v>
      </c>
      <c r="BK288" s="801">
        <v>63</v>
      </c>
      <c r="BL288" s="796" t="s">
        <v>412</v>
      </c>
      <c r="BM288" s="798">
        <v>0.3</v>
      </c>
      <c r="BN288" s="798">
        <v>0.5</v>
      </c>
      <c r="BO288" s="795" t="s">
        <v>258</v>
      </c>
      <c r="BP288" s="636"/>
      <c r="BQ288" s="801"/>
      <c r="BR288" s="796"/>
      <c r="BS288" s="636"/>
      <c r="BT288" s="636"/>
      <c r="BU288" s="636"/>
      <c r="BV288" s="637"/>
      <c r="BW288" s="636"/>
      <c r="BX288" s="636"/>
      <c r="BY288" s="637"/>
      <c r="BZ288" s="637"/>
      <c r="CA288" s="637"/>
      <c r="CB288" s="635"/>
      <c r="CC288" s="635"/>
      <c r="CD288" s="635"/>
      <c r="CE288" s="635"/>
      <c r="CF288" s="635"/>
      <c r="CG288" s="635"/>
      <c r="CH288" s="635"/>
      <c r="CI288" s="635"/>
      <c r="CJ288" s="635"/>
      <c r="CK288" s="635"/>
      <c r="CL288" s="635"/>
      <c r="CM288" s="635"/>
      <c r="CO288" s="667">
        <f t="shared" si="110"/>
        <v>0.3</v>
      </c>
      <c r="CP288" s="88">
        <f t="shared" si="111"/>
        <v>0.4</v>
      </c>
      <c r="CQ288" s="667">
        <f t="shared" si="112"/>
        <v>0.5</v>
      </c>
      <c r="DC288" s="705"/>
      <c r="DD288" s="909"/>
      <c r="DE288" s="705"/>
      <c r="DF288" s="705"/>
      <c r="DG288" s="705"/>
      <c r="DH288" s="705"/>
      <c r="DI288" s="705"/>
    </row>
    <row r="289" spans="15:119" s="67" customFormat="1" ht="15" hidden="1" customHeight="1" thickBot="1" x14ac:dyDescent="0.3">
      <c r="V289" s="655"/>
      <c r="AA289" s="656"/>
      <c r="AB289" s="656"/>
      <c r="AD289" s="656"/>
      <c r="AE289" s="657"/>
      <c r="AH289" s="658"/>
      <c r="AI289" s="658"/>
      <c r="AK289" s="656"/>
      <c r="AR289" s="656"/>
      <c r="AV289" s="656"/>
      <c r="AX289" s="656"/>
      <c r="BB289" s="656"/>
      <c r="BC289" s="656"/>
      <c r="BE289" s="656"/>
      <c r="BH289" s="806"/>
      <c r="BI289" s="807" t="s">
        <v>59</v>
      </c>
      <c r="BJ289" s="796" t="s">
        <v>100</v>
      </c>
      <c r="BK289" s="801">
        <v>56</v>
      </c>
      <c r="BL289" s="796" t="s">
        <v>412</v>
      </c>
      <c r="BM289" s="798">
        <v>0.3</v>
      </c>
      <c r="BN289" s="798">
        <v>0.5</v>
      </c>
      <c r="BO289" s="795" t="s">
        <v>258</v>
      </c>
      <c r="BP289" s="636"/>
      <c r="BQ289" s="801">
        <v>1225</v>
      </c>
      <c r="BR289" s="796" t="s">
        <v>413</v>
      </c>
      <c r="BS289" s="636"/>
      <c r="BT289" s="636"/>
      <c r="BU289" s="636"/>
      <c r="BV289" s="637"/>
      <c r="BW289" s="636"/>
      <c r="BX289" s="636"/>
      <c r="BY289" s="637"/>
      <c r="BZ289" s="637"/>
      <c r="CA289" s="637"/>
      <c r="CB289" s="635"/>
      <c r="CC289" s="635"/>
      <c r="CD289" s="635"/>
      <c r="CE289" s="635"/>
      <c r="CF289" s="635"/>
      <c r="CG289" s="635"/>
      <c r="CH289" s="635"/>
      <c r="CI289" s="635"/>
      <c r="CJ289" s="635"/>
      <c r="CK289" s="635"/>
      <c r="CL289" s="635"/>
      <c r="CM289" s="635"/>
      <c r="CO289" s="667">
        <f t="shared" si="110"/>
        <v>0.3</v>
      </c>
      <c r="CP289" s="88">
        <f t="shared" si="111"/>
        <v>0.4</v>
      </c>
      <c r="CQ289" s="667">
        <f t="shared" si="112"/>
        <v>0.5</v>
      </c>
      <c r="CR289" s="67">
        <v>0.2</v>
      </c>
      <c r="CS289" s="67">
        <v>0.5</v>
      </c>
      <c r="DA289" s="67" t="s">
        <v>59</v>
      </c>
      <c r="DB289" s="67" t="s">
        <v>100</v>
      </c>
      <c r="DC289" s="705">
        <v>49</v>
      </c>
      <c r="DD289" s="909">
        <f t="shared" ref="DD289:DD297" si="123">+DC289*21</f>
        <v>1029</v>
      </c>
      <c r="DE289" s="705" t="s">
        <v>374</v>
      </c>
      <c r="DF289" s="705">
        <f t="shared" si="122"/>
        <v>1225</v>
      </c>
      <c r="DG289" s="705"/>
      <c r="DH289" s="705"/>
      <c r="DI289" s="705"/>
    </row>
    <row r="290" spans="15:119" s="67" customFormat="1" ht="15" hidden="1" customHeight="1" thickBot="1" x14ac:dyDescent="0.3">
      <c r="V290" s="655"/>
      <c r="AA290" s="656"/>
      <c r="AB290" s="656"/>
      <c r="AD290" s="656"/>
      <c r="AE290" s="657"/>
      <c r="AH290" s="658"/>
      <c r="AI290" s="658"/>
      <c r="AK290" s="656"/>
      <c r="AR290" s="656"/>
      <c r="AV290" s="656"/>
      <c r="AX290" s="656"/>
      <c r="BB290" s="656"/>
      <c r="BC290" s="656"/>
      <c r="BE290" s="656"/>
      <c r="BH290" s="806"/>
      <c r="BI290" s="807" t="s">
        <v>56</v>
      </c>
      <c r="BJ290" s="796" t="s">
        <v>100</v>
      </c>
      <c r="BK290" s="801">
        <v>55</v>
      </c>
      <c r="BL290" s="796" t="s">
        <v>412</v>
      </c>
      <c r="BM290" s="798">
        <v>0.3</v>
      </c>
      <c r="BN290" s="798">
        <v>0.5</v>
      </c>
      <c r="BO290" s="795" t="s">
        <v>258</v>
      </c>
      <c r="BP290" s="636"/>
      <c r="BQ290" s="801">
        <v>1375</v>
      </c>
      <c r="BR290" s="796" t="s">
        <v>413</v>
      </c>
      <c r="BS290" s="636"/>
      <c r="BT290" s="636"/>
      <c r="BU290" s="636"/>
      <c r="BV290" s="637"/>
      <c r="BW290" s="636"/>
      <c r="BX290" s="636"/>
      <c r="BY290" s="637"/>
      <c r="BZ290" s="637"/>
      <c r="CA290" s="637"/>
      <c r="CB290" s="635"/>
      <c r="CC290" s="635"/>
      <c r="CD290" s="635"/>
      <c r="CE290" s="635"/>
      <c r="CF290" s="635"/>
      <c r="CG290" s="635"/>
      <c r="CH290" s="635"/>
      <c r="CI290" s="635"/>
      <c r="CJ290" s="635"/>
      <c r="CK290" s="635"/>
      <c r="CL290" s="635"/>
      <c r="CM290" s="635"/>
      <c r="CO290" s="667">
        <f t="shared" si="110"/>
        <v>0.3</v>
      </c>
      <c r="CP290" s="88">
        <f t="shared" si="111"/>
        <v>0.4</v>
      </c>
      <c r="CQ290" s="667">
        <f t="shared" si="112"/>
        <v>0.5</v>
      </c>
      <c r="CR290" s="67">
        <v>0.2</v>
      </c>
      <c r="CS290" s="67">
        <v>0.5</v>
      </c>
      <c r="DA290" s="67" t="s">
        <v>56</v>
      </c>
      <c r="DB290" s="67" t="s">
        <v>100</v>
      </c>
      <c r="DC290" s="705">
        <v>55</v>
      </c>
      <c r="DD290" s="909">
        <f t="shared" si="123"/>
        <v>1155</v>
      </c>
      <c r="DE290" s="705" t="s">
        <v>374</v>
      </c>
      <c r="DF290" s="705">
        <f t="shared" si="122"/>
        <v>1375</v>
      </c>
      <c r="DG290" s="705"/>
      <c r="DH290" s="705"/>
      <c r="DI290" s="705"/>
    </row>
    <row r="291" spans="15:119" s="67" customFormat="1" ht="15" hidden="1" customHeight="1" thickBot="1" x14ac:dyDescent="0.3">
      <c r="V291" s="655"/>
      <c r="AA291" s="656"/>
      <c r="AB291" s="656"/>
      <c r="AD291" s="656"/>
      <c r="AE291" s="657"/>
      <c r="AH291" s="658"/>
      <c r="AI291" s="658"/>
      <c r="AK291" s="656"/>
      <c r="AR291" s="656"/>
      <c r="AV291" s="656"/>
      <c r="AX291" s="656"/>
      <c r="BB291" s="656"/>
      <c r="BC291" s="656"/>
      <c r="BE291" s="656"/>
      <c r="BH291" s="806"/>
      <c r="BI291" s="807" t="s">
        <v>101</v>
      </c>
      <c r="BJ291" s="796" t="s">
        <v>100</v>
      </c>
      <c r="BK291" s="801">
        <v>5</v>
      </c>
      <c r="BL291" s="796" t="s">
        <v>412</v>
      </c>
      <c r="BM291" s="798">
        <v>0.3</v>
      </c>
      <c r="BN291" s="798">
        <v>0.5</v>
      </c>
      <c r="BO291" s="795" t="s">
        <v>258</v>
      </c>
      <c r="BP291" s="636"/>
      <c r="BQ291" s="801">
        <v>125</v>
      </c>
      <c r="BR291" s="796" t="s">
        <v>413</v>
      </c>
      <c r="BS291" s="636"/>
      <c r="BT291" s="636"/>
      <c r="BU291" s="636"/>
      <c r="BV291" s="637"/>
      <c r="BW291" s="636"/>
      <c r="BX291" s="636"/>
      <c r="BY291" s="637"/>
      <c r="BZ291" s="637"/>
      <c r="CA291" s="637"/>
      <c r="CB291" s="635"/>
      <c r="CC291" s="635"/>
      <c r="CD291" s="635"/>
      <c r="CE291" s="635"/>
      <c r="CF291" s="635"/>
      <c r="CG291" s="635"/>
      <c r="CH291" s="635"/>
      <c r="CI291" s="635"/>
      <c r="CJ291" s="635"/>
      <c r="CK291" s="635"/>
      <c r="CL291" s="635"/>
      <c r="CM291" s="635"/>
      <c r="CO291" s="667">
        <f t="shared" si="110"/>
        <v>0.3</v>
      </c>
      <c r="CP291" s="88">
        <f t="shared" si="111"/>
        <v>0.4</v>
      </c>
      <c r="CQ291" s="667">
        <f t="shared" si="112"/>
        <v>0.5</v>
      </c>
      <c r="CR291" s="67">
        <v>0.2</v>
      </c>
      <c r="CS291" s="67">
        <v>0.5</v>
      </c>
      <c r="DA291" s="67" t="s">
        <v>101</v>
      </c>
      <c r="DB291" s="67" t="s">
        <v>100</v>
      </c>
      <c r="DC291" s="705">
        <v>5</v>
      </c>
      <c r="DD291" s="909">
        <f t="shared" si="123"/>
        <v>105</v>
      </c>
      <c r="DE291" s="705" t="s">
        <v>374</v>
      </c>
      <c r="DF291" s="705">
        <f t="shared" si="122"/>
        <v>125</v>
      </c>
      <c r="DG291" s="705"/>
      <c r="DH291" s="705"/>
      <c r="DI291" s="705"/>
    </row>
    <row r="292" spans="15:119" s="67" customFormat="1" ht="15" hidden="1" customHeight="1" thickBot="1" x14ac:dyDescent="0.3">
      <c r="V292" s="655"/>
      <c r="AA292" s="656"/>
      <c r="AB292" s="656"/>
      <c r="AD292" s="656"/>
      <c r="AE292" s="657"/>
      <c r="AH292" s="658"/>
      <c r="AI292" s="658"/>
      <c r="AK292" s="656"/>
      <c r="AR292" s="656"/>
      <c r="AV292" s="656"/>
      <c r="AX292" s="656"/>
      <c r="BB292" s="656"/>
      <c r="BC292" s="656"/>
      <c r="BE292" s="656"/>
      <c r="BH292" s="806"/>
      <c r="BI292" s="807" t="s">
        <v>55</v>
      </c>
      <c r="BJ292" s="796" t="s">
        <v>100</v>
      </c>
      <c r="BK292" s="801">
        <v>5</v>
      </c>
      <c r="BL292" s="796" t="s">
        <v>412</v>
      </c>
      <c r="BM292" s="798">
        <v>0.3</v>
      </c>
      <c r="BN292" s="798">
        <v>0.5</v>
      </c>
      <c r="BO292" s="795" t="s">
        <v>258</v>
      </c>
      <c r="BP292" s="636"/>
      <c r="BQ292" s="801">
        <v>125</v>
      </c>
      <c r="BR292" s="796" t="s">
        <v>413</v>
      </c>
      <c r="BS292" s="636"/>
      <c r="BT292" s="636"/>
      <c r="BU292" s="636"/>
      <c r="BV292" s="637"/>
      <c r="BW292" s="636"/>
      <c r="BX292" s="636"/>
      <c r="BY292" s="637"/>
      <c r="BZ292" s="637"/>
      <c r="CA292" s="637"/>
      <c r="CB292" s="635"/>
      <c r="CC292" s="635"/>
      <c r="CD292" s="635"/>
      <c r="CE292" s="635"/>
      <c r="CF292" s="635"/>
      <c r="CG292" s="635"/>
      <c r="CH292" s="635"/>
      <c r="CI292" s="635"/>
      <c r="CJ292" s="635"/>
      <c r="CK292" s="635"/>
      <c r="CL292" s="635"/>
      <c r="CM292" s="635"/>
      <c r="CO292" s="667">
        <f t="shared" si="110"/>
        <v>0.3</v>
      </c>
      <c r="CP292" s="88">
        <f t="shared" si="111"/>
        <v>0.4</v>
      </c>
      <c r="CQ292" s="667">
        <f t="shared" si="112"/>
        <v>0.5</v>
      </c>
      <c r="CR292" s="67">
        <v>0.2</v>
      </c>
      <c r="CS292" s="67">
        <v>0.5</v>
      </c>
      <c r="DA292" s="67" t="s">
        <v>55</v>
      </c>
      <c r="DB292" s="67" t="s">
        <v>100</v>
      </c>
      <c r="DC292" s="705">
        <v>5</v>
      </c>
      <c r="DD292" s="909">
        <f t="shared" si="123"/>
        <v>105</v>
      </c>
      <c r="DE292" s="705" t="s">
        <v>374</v>
      </c>
      <c r="DF292" s="705">
        <f t="shared" si="122"/>
        <v>125</v>
      </c>
      <c r="DG292" s="705"/>
      <c r="DH292" s="705"/>
      <c r="DI292" s="705"/>
    </row>
    <row r="293" spans="15:119" s="67" customFormat="1" ht="15" hidden="1" customHeight="1" thickBot="1" x14ac:dyDescent="0.3">
      <c r="V293" s="655"/>
      <c r="AA293" s="656"/>
      <c r="AB293" s="656"/>
      <c r="AD293" s="656"/>
      <c r="AE293" s="657"/>
      <c r="AH293" s="658"/>
      <c r="AI293" s="658"/>
      <c r="AK293" s="656"/>
      <c r="AR293" s="656"/>
      <c r="AV293" s="656"/>
      <c r="AX293" s="656"/>
      <c r="BB293" s="656"/>
      <c r="BC293" s="656"/>
      <c r="BE293" s="656"/>
      <c r="BH293" s="806"/>
      <c r="BI293" s="807" t="s">
        <v>60</v>
      </c>
      <c r="BJ293" s="796" t="s">
        <v>100</v>
      </c>
      <c r="BK293" s="801">
        <v>18</v>
      </c>
      <c r="BL293" s="796" t="s">
        <v>412</v>
      </c>
      <c r="BM293" s="798">
        <v>0.3</v>
      </c>
      <c r="BN293" s="798">
        <v>0.5</v>
      </c>
      <c r="BO293" s="795" t="s">
        <v>258</v>
      </c>
      <c r="BP293" s="636"/>
      <c r="BQ293" s="801">
        <v>450</v>
      </c>
      <c r="BR293" s="796" t="s">
        <v>413</v>
      </c>
      <c r="BS293" s="636"/>
      <c r="BT293" s="636"/>
      <c r="BU293" s="636"/>
      <c r="BV293" s="637"/>
      <c r="BW293" s="636"/>
      <c r="BX293" s="636"/>
      <c r="BY293" s="637"/>
      <c r="BZ293" s="637"/>
      <c r="CA293" s="637"/>
      <c r="CB293" s="635"/>
      <c r="CC293" s="635"/>
      <c r="CD293" s="635"/>
      <c r="CE293" s="635"/>
      <c r="CF293" s="635"/>
      <c r="CG293" s="635"/>
      <c r="CH293" s="635"/>
      <c r="CI293" s="635"/>
      <c r="CJ293" s="635"/>
      <c r="CK293" s="635"/>
      <c r="CL293" s="635"/>
      <c r="CM293" s="635"/>
      <c r="CO293" s="667">
        <f t="shared" si="110"/>
        <v>0.3</v>
      </c>
      <c r="CP293" s="88">
        <f t="shared" si="111"/>
        <v>0.4</v>
      </c>
      <c r="CQ293" s="667">
        <f t="shared" si="112"/>
        <v>0.5</v>
      </c>
      <c r="CR293" s="67">
        <v>0.2</v>
      </c>
      <c r="CS293" s="67">
        <v>0.5</v>
      </c>
      <c r="DA293" s="67" t="s">
        <v>60</v>
      </c>
      <c r="DB293" s="67" t="s">
        <v>100</v>
      </c>
      <c r="DC293" s="705">
        <v>18</v>
      </c>
      <c r="DD293" s="909">
        <f t="shared" si="123"/>
        <v>378</v>
      </c>
      <c r="DE293" s="705" t="s">
        <v>374</v>
      </c>
      <c r="DF293" s="705">
        <f t="shared" si="122"/>
        <v>450</v>
      </c>
      <c r="DG293" s="705"/>
      <c r="DH293" s="705"/>
      <c r="DI293" s="705"/>
    </row>
    <row r="294" spans="15:119" s="67" customFormat="1" ht="15" hidden="1" customHeight="1" thickBot="1" x14ac:dyDescent="0.3">
      <c r="V294" s="655"/>
      <c r="AA294" s="656"/>
      <c r="AB294" s="656"/>
      <c r="AD294" s="656"/>
      <c r="AE294" s="657"/>
      <c r="AH294" s="658"/>
      <c r="AI294" s="658"/>
      <c r="AK294" s="656"/>
      <c r="AR294" s="656"/>
      <c r="AV294" s="656"/>
      <c r="AX294" s="656"/>
      <c r="BB294" s="656"/>
      <c r="BC294" s="656"/>
      <c r="BE294" s="656"/>
      <c r="BH294" s="806"/>
      <c r="BI294" s="807" t="s">
        <v>61</v>
      </c>
      <c r="BJ294" s="796" t="s">
        <v>100</v>
      </c>
      <c r="BK294" s="801">
        <f>BQ294/25</f>
        <v>10</v>
      </c>
      <c r="BL294" s="796" t="s">
        <v>412</v>
      </c>
      <c r="BM294" s="798">
        <v>0.3</v>
      </c>
      <c r="BN294" s="798">
        <v>0.5</v>
      </c>
      <c r="BO294" s="795" t="s">
        <v>258</v>
      </c>
      <c r="BP294" s="636"/>
      <c r="BQ294" s="801">
        <v>250</v>
      </c>
      <c r="BR294" s="796" t="s">
        <v>413</v>
      </c>
      <c r="BS294" s="636"/>
      <c r="BT294" s="636"/>
      <c r="BU294" s="636"/>
      <c r="BV294" s="637"/>
      <c r="BW294" s="636"/>
      <c r="BX294" s="636"/>
      <c r="BY294" s="637"/>
      <c r="BZ294" s="637"/>
      <c r="CA294" s="637"/>
      <c r="CB294" s="635"/>
      <c r="CC294" s="635"/>
      <c r="CD294" s="635"/>
      <c r="CE294" s="635"/>
      <c r="CF294" s="635"/>
      <c r="CG294" s="635"/>
      <c r="CH294" s="635"/>
      <c r="CI294" s="635"/>
      <c r="CJ294" s="635"/>
      <c r="CK294" s="635"/>
      <c r="CL294" s="635"/>
      <c r="CM294" s="635"/>
      <c r="CO294" s="667">
        <f t="shared" si="110"/>
        <v>0.3</v>
      </c>
      <c r="CP294" s="88">
        <f t="shared" si="111"/>
        <v>0.4</v>
      </c>
      <c r="CQ294" s="667">
        <f t="shared" si="112"/>
        <v>0.5</v>
      </c>
      <c r="CR294" s="67">
        <v>0.2</v>
      </c>
      <c r="CS294" s="67">
        <v>0.5</v>
      </c>
      <c r="DA294" s="67" t="s">
        <v>61</v>
      </c>
      <c r="DB294" s="67" t="s">
        <v>100</v>
      </c>
      <c r="DC294" s="705">
        <v>10</v>
      </c>
      <c r="DD294" s="909">
        <f t="shared" si="123"/>
        <v>210</v>
      </c>
      <c r="DE294" s="705" t="s">
        <v>374</v>
      </c>
      <c r="DF294" s="705">
        <f t="shared" si="122"/>
        <v>250</v>
      </c>
      <c r="DG294" s="705"/>
      <c r="DH294" s="705"/>
      <c r="DI294" s="705"/>
    </row>
    <row r="295" spans="15:119" s="67" customFormat="1" ht="15" hidden="1" customHeight="1" thickBot="1" x14ac:dyDescent="0.3">
      <c r="V295" s="655"/>
      <c r="AA295" s="656"/>
      <c r="AB295" s="656"/>
      <c r="AD295" s="656"/>
      <c r="AE295" s="657"/>
      <c r="AH295" s="658"/>
      <c r="AI295" s="658"/>
      <c r="AK295" s="656"/>
      <c r="AR295" s="656"/>
      <c r="AV295" s="656"/>
      <c r="AX295" s="656"/>
      <c r="BB295" s="656"/>
      <c r="BC295" s="656"/>
      <c r="BE295" s="656"/>
      <c r="BH295" s="806"/>
      <c r="BI295" s="807" t="s">
        <v>102</v>
      </c>
      <c r="BJ295" s="796" t="s">
        <v>100</v>
      </c>
      <c r="BK295" s="801">
        <f>BQ295/25</f>
        <v>1</v>
      </c>
      <c r="BL295" s="796" t="s">
        <v>412</v>
      </c>
      <c r="BM295" s="798">
        <v>0.3</v>
      </c>
      <c r="BN295" s="798">
        <v>0.5</v>
      </c>
      <c r="BO295" s="795" t="s">
        <v>258</v>
      </c>
      <c r="BP295" s="636"/>
      <c r="BQ295" s="801">
        <v>25</v>
      </c>
      <c r="BR295" s="796" t="s">
        <v>413</v>
      </c>
      <c r="BS295" s="636"/>
      <c r="BT295" s="636"/>
      <c r="BU295" s="636"/>
      <c r="BV295" s="637"/>
      <c r="BW295" s="636"/>
      <c r="BX295" s="636"/>
      <c r="BY295" s="637"/>
      <c r="BZ295" s="637"/>
      <c r="CA295" s="637"/>
      <c r="CB295" s="635"/>
      <c r="CC295" s="635"/>
      <c r="CD295" s="635"/>
      <c r="CE295" s="635"/>
      <c r="CF295" s="635"/>
      <c r="CG295" s="635"/>
      <c r="CH295" s="635"/>
      <c r="CI295" s="635"/>
      <c r="CJ295" s="635"/>
      <c r="CK295" s="635"/>
      <c r="CL295" s="635"/>
      <c r="CM295" s="635"/>
      <c r="CO295" s="667">
        <f t="shared" si="110"/>
        <v>0.3</v>
      </c>
      <c r="CP295" s="88">
        <f t="shared" si="111"/>
        <v>0.4</v>
      </c>
      <c r="CQ295" s="667">
        <f t="shared" si="112"/>
        <v>0.5</v>
      </c>
      <c r="DC295" s="705"/>
      <c r="DD295" s="909"/>
      <c r="DE295" s="705"/>
      <c r="DF295" s="705"/>
      <c r="DG295" s="705"/>
      <c r="DH295" s="705"/>
      <c r="DI295" s="705"/>
    </row>
    <row r="296" spans="15:119" s="67" customFormat="1" ht="15" hidden="1" customHeight="1" thickBot="1" x14ac:dyDescent="0.3">
      <c r="V296" s="655"/>
      <c r="AA296" s="656"/>
      <c r="AB296" s="656"/>
      <c r="AD296" s="656"/>
      <c r="AE296" s="657"/>
      <c r="AH296" s="658"/>
      <c r="AI296" s="658"/>
      <c r="AK296" s="656"/>
      <c r="AR296" s="656"/>
      <c r="AV296" s="656"/>
      <c r="AX296" s="656"/>
      <c r="BB296" s="656"/>
      <c r="BC296" s="656"/>
      <c r="BE296" s="656"/>
      <c r="BH296" s="806"/>
      <c r="BI296" s="807" t="s">
        <v>466</v>
      </c>
      <c r="BJ296" s="796" t="s">
        <v>100</v>
      </c>
      <c r="BK296" s="801">
        <v>5.4199999999999998E-2</v>
      </c>
      <c r="BL296" s="796" t="s">
        <v>412</v>
      </c>
      <c r="BM296" s="798">
        <v>0.3</v>
      </c>
      <c r="BN296" s="798">
        <v>0.5</v>
      </c>
      <c r="BO296" s="795" t="s">
        <v>258</v>
      </c>
      <c r="BP296" s="636"/>
      <c r="BQ296" s="801">
        <f>BK296*25</f>
        <v>1.355</v>
      </c>
      <c r="BR296" s="796" t="s">
        <v>413</v>
      </c>
      <c r="BS296" s="636"/>
      <c r="BT296" s="636"/>
      <c r="BU296" s="636"/>
      <c r="BV296" s="637"/>
      <c r="BW296" s="636"/>
      <c r="BX296" s="636"/>
      <c r="BY296" s="637"/>
      <c r="BZ296" s="637"/>
      <c r="CA296" s="637"/>
      <c r="CB296" s="635"/>
      <c r="CC296" s="635"/>
      <c r="CD296" s="635"/>
      <c r="CE296" s="635"/>
      <c r="CF296" s="635"/>
      <c r="CG296" s="635"/>
      <c r="CH296" s="635"/>
      <c r="CI296" s="635"/>
      <c r="CJ296" s="635"/>
      <c r="CK296" s="635"/>
      <c r="CL296" s="635"/>
      <c r="CM296" s="635"/>
      <c r="CO296" s="667">
        <f t="shared" si="110"/>
        <v>0.3</v>
      </c>
      <c r="CP296" s="88">
        <f t="shared" si="111"/>
        <v>0.4</v>
      </c>
      <c r="CQ296" s="667">
        <f t="shared" si="112"/>
        <v>0.5</v>
      </c>
      <c r="DC296" s="705"/>
      <c r="DD296" s="909"/>
      <c r="DE296" s="705"/>
      <c r="DF296" s="705"/>
      <c r="DG296" s="705"/>
      <c r="DH296" s="705"/>
      <c r="DI296" s="705"/>
    </row>
    <row r="297" spans="15:119" s="67" customFormat="1" ht="15" hidden="1" customHeight="1" thickBot="1" x14ac:dyDescent="0.3">
      <c r="V297" s="655"/>
      <c r="AA297" s="656"/>
      <c r="AB297" s="656"/>
      <c r="AD297" s="656"/>
      <c r="AE297" s="657"/>
      <c r="AH297" s="658"/>
      <c r="AI297" s="658"/>
      <c r="AK297" s="656"/>
      <c r="AR297" s="656"/>
      <c r="AV297" s="656"/>
      <c r="AX297" s="656"/>
      <c r="BB297" s="656"/>
      <c r="BC297" s="656"/>
      <c r="BE297" s="656"/>
      <c r="BH297" s="806"/>
      <c r="BI297" s="807" t="s">
        <v>467</v>
      </c>
      <c r="BJ297" s="796" t="s">
        <v>100</v>
      </c>
      <c r="BK297" s="801">
        <v>9.522E-5</v>
      </c>
      <c r="BL297" s="796" t="s">
        <v>412</v>
      </c>
      <c r="BM297" s="798">
        <v>0.3</v>
      </c>
      <c r="BN297" s="798">
        <v>0.5</v>
      </c>
      <c r="BO297" s="795" t="s">
        <v>468</v>
      </c>
      <c r="BP297" s="636"/>
      <c r="BQ297" s="801">
        <f>BK297*25</f>
        <v>2.3804999999999998E-3</v>
      </c>
      <c r="BR297" s="796" t="s">
        <v>413</v>
      </c>
      <c r="BS297" s="636"/>
      <c r="BT297" s="636"/>
      <c r="BU297" s="636"/>
      <c r="BV297" s="636"/>
      <c r="BW297" s="636"/>
      <c r="BX297" s="636"/>
      <c r="BY297" s="636"/>
      <c r="BZ297" s="636"/>
      <c r="CA297" s="636"/>
      <c r="CB297" s="637"/>
      <c r="CC297" s="636"/>
      <c r="CD297" s="636"/>
      <c r="CE297" s="637"/>
      <c r="CF297" s="637"/>
      <c r="CG297" s="637"/>
      <c r="CH297" s="637"/>
      <c r="CI297" s="636"/>
      <c r="CJ297" s="636"/>
      <c r="CK297" s="637"/>
      <c r="CL297" s="637"/>
      <c r="CM297" s="637"/>
      <c r="CN297" s="705"/>
      <c r="CO297" s="667">
        <f t="shared" si="110"/>
        <v>0.3</v>
      </c>
      <c r="CP297" s="88">
        <f t="shared" si="111"/>
        <v>0.4</v>
      </c>
      <c r="CQ297" s="667">
        <f t="shared" si="112"/>
        <v>0.5</v>
      </c>
      <c r="CR297" s="67">
        <v>0.2</v>
      </c>
      <c r="CS297" s="67">
        <v>0.5</v>
      </c>
      <c r="DA297" s="67" t="s">
        <v>102</v>
      </c>
      <c r="DB297" s="67" t="s">
        <v>100</v>
      </c>
      <c r="DC297" s="705">
        <v>1</v>
      </c>
      <c r="DD297" s="909">
        <f t="shared" si="123"/>
        <v>21</v>
      </c>
      <c r="DE297" s="705" t="s">
        <v>374</v>
      </c>
      <c r="DF297" s="705">
        <f t="shared" si="122"/>
        <v>25</v>
      </c>
      <c r="DG297" s="705"/>
      <c r="DH297" s="705"/>
      <c r="DI297" s="705"/>
    </row>
    <row r="298" spans="15:119" s="67" customFormat="1" hidden="1" x14ac:dyDescent="0.25">
      <c r="V298" s="655"/>
      <c r="AA298" s="656"/>
      <c r="AB298" s="656"/>
      <c r="AD298" s="656"/>
      <c r="AE298" s="657"/>
      <c r="AH298" s="658"/>
      <c r="AI298" s="658"/>
      <c r="AK298" s="656"/>
      <c r="AR298" s="656"/>
      <c r="AV298" s="656"/>
      <c r="AX298" s="656"/>
      <c r="BB298" s="656"/>
      <c r="BC298" s="656"/>
      <c r="BE298" s="656"/>
      <c r="BI298" s="635"/>
      <c r="BJ298" s="636"/>
      <c r="BK298" s="636"/>
      <c r="BL298" s="636"/>
      <c r="BM298" s="102"/>
      <c r="BN298" s="102"/>
      <c r="BO298" s="102"/>
      <c r="BP298" s="636"/>
      <c r="BQ298" s="636"/>
      <c r="BR298" s="636"/>
      <c r="BS298" s="636"/>
      <c r="BT298" s="636"/>
      <c r="BU298" s="636"/>
      <c r="BV298" s="636"/>
      <c r="BW298" s="636"/>
      <c r="BX298" s="636"/>
      <c r="BY298" s="636"/>
      <c r="BZ298" s="636"/>
      <c r="CA298" s="636"/>
      <c r="CB298" s="637"/>
      <c r="CC298" s="636"/>
      <c r="CD298" s="636"/>
      <c r="CE298" s="637"/>
      <c r="CF298" s="637"/>
      <c r="CG298" s="637"/>
      <c r="CH298" s="637"/>
      <c r="CI298" s="636"/>
      <c r="CJ298" s="636"/>
      <c r="CK298" s="637"/>
      <c r="CL298" s="637"/>
      <c r="CM298" s="637"/>
      <c r="CN298" s="705"/>
      <c r="CO298" s="667">
        <f t="shared" si="110"/>
        <v>0</v>
      </c>
      <c r="CP298" s="88">
        <f t="shared" si="111"/>
        <v>0</v>
      </c>
      <c r="CQ298" s="667">
        <f t="shared" si="112"/>
        <v>0</v>
      </c>
      <c r="DA298" s="67">
        <v>0</v>
      </c>
      <c r="DB298" s="67">
        <v>0</v>
      </c>
      <c r="DC298" s="705">
        <v>0</v>
      </c>
      <c r="DD298" s="67">
        <v>0</v>
      </c>
      <c r="DF298" s="705">
        <f>+DC323*25</f>
        <v>1050</v>
      </c>
      <c r="DG298" s="705"/>
      <c r="DH298" s="705"/>
      <c r="DI298" s="705"/>
    </row>
    <row r="299" spans="15:119" s="67" customFormat="1" ht="15.75" hidden="1" customHeight="1" thickBot="1" x14ac:dyDescent="0.3">
      <c r="V299" s="655"/>
      <c r="AA299" s="656"/>
      <c r="AB299" s="656"/>
      <c r="AD299" s="656"/>
      <c r="AE299" s="657"/>
      <c r="AH299" s="658"/>
      <c r="AI299" s="658"/>
      <c r="AK299" s="656"/>
      <c r="AR299" s="656"/>
      <c r="AV299" s="656"/>
      <c r="AX299" s="656"/>
      <c r="BB299" s="656"/>
      <c r="BC299" s="656"/>
      <c r="BE299" s="656"/>
      <c r="BI299" s="635"/>
      <c r="BJ299" s="636"/>
      <c r="BK299" s="636"/>
      <c r="BL299" s="636"/>
      <c r="BM299" s="102"/>
      <c r="BN299" s="102"/>
      <c r="BO299" s="102"/>
      <c r="BP299" s="636"/>
      <c r="BQ299" s="636"/>
      <c r="BR299" s="636"/>
      <c r="BS299" s="636"/>
      <c r="BT299" s="636"/>
      <c r="BU299" s="636"/>
      <c r="BV299" s="636"/>
      <c r="BW299" s="636"/>
      <c r="BX299" s="636"/>
      <c r="BY299" s="636"/>
      <c r="BZ299" s="636"/>
      <c r="CA299" s="636"/>
      <c r="CB299" s="637"/>
      <c r="CC299" s="636"/>
      <c r="CD299" s="636"/>
      <c r="CE299" s="637"/>
      <c r="CF299" s="637"/>
      <c r="CG299" s="637"/>
      <c r="CH299" s="637"/>
      <c r="CI299" s="636"/>
      <c r="CJ299" s="636"/>
      <c r="CK299" s="637"/>
      <c r="CL299" s="637"/>
      <c r="CM299" s="637"/>
      <c r="CN299" s="705"/>
      <c r="CO299" s="667">
        <f t="shared" si="110"/>
        <v>0</v>
      </c>
      <c r="CP299" s="88">
        <f t="shared" si="111"/>
        <v>0</v>
      </c>
      <c r="CQ299" s="667">
        <f t="shared" si="112"/>
        <v>0</v>
      </c>
      <c r="DC299" s="705"/>
      <c r="DF299" s="705"/>
      <c r="DG299" s="705"/>
      <c r="DH299" s="705"/>
      <c r="DI299" s="705"/>
    </row>
    <row r="300" spans="15:119" s="67" customFormat="1" ht="15.75" hidden="1" thickBot="1" x14ac:dyDescent="0.3">
      <c r="S300" s="680" t="s">
        <v>557</v>
      </c>
      <c r="V300" s="655"/>
      <c r="AA300" s="656"/>
      <c r="AB300" s="656"/>
      <c r="AD300" s="656"/>
      <c r="AF300" s="656"/>
      <c r="AI300" s="681" t="s">
        <v>554</v>
      </c>
      <c r="AJ300" s="681"/>
      <c r="AK300" s="681"/>
      <c r="AL300" s="681"/>
      <c r="AM300" s="681"/>
      <c r="AO300" s="681"/>
      <c r="AP300" s="681"/>
      <c r="AQ300" s="681"/>
      <c r="AR300" s="681"/>
      <c r="AS300" s="681"/>
      <c r="AT300" s="681"/>
      <c r="AU300" s="681"/>
      <c r="AV300" s="681"/>
      <c r="AW300" s="681"/>
      <c r="AX300" s="681"/>
      <c r="AY300" s="681"/>
      <c r="AZ300" s="681"/>
      <c r="BA300" s="681"/>
      <c r="BB300" s="681"/>
      <c r="BC300" s="681"/>
      <c r="BD300" s="681"/>
      <c r="BI300" s="635"/>
      <c r="BJ300" s="636"/>
      <c r="BK300" s="2093" t="s">
        <v>106</v>
      </c>
      <c r="BL300" s="2094"/>
      <c r="BM300" s="2094"/>
      <c r="BN300" s="2094"/>
      <c r="BO300" s="2095"/>
      <c r="BP300" s="2093" t="s">
        <v>110</v>
      </c>
      <c r="BQ300" s="2094"/>
      <c r="BR300" s="2094"/>
      <c r="BS300" s="2094"/>
      <c r="BT300" s="2095"/>
      <c r="BU300" s="636"/>
      <c r="BV300" s="636"/>
      <c r="BW300" s="636"/>
      <c r="BX300" s="636"/>
      <c r="BY300" s="636"/>
      <c r="BZ300" s="636"/>
      <c r="CA300" s="636"/>
      <c r="CB300" s="637"/>
      <c r="CC300" s="636"/>
      <c r="CD300" s="636"/>
      <c r="CE300" s="637"/>
      <c r="CF300" s="637"/>
      <c r="CG300" s="637"/>
      <c r="CH300" s="637"/>
      <c r="CI300" s="636"/>
      <c r="CJ300" s="636"/>
      <c r="CK300" s="637"/>
      <c r="CL300" s="637"/>
      <c r="CM300" s="637"/>
      <c r="CN300" s="705"/>
      <c r="CO300" s="667">
        <f t="shared" si="110"/>
        <v>0</v>
      </c>
      <c r="CP300" s="88">
        <f t="shared" si="111"/>
        <v>0</v>
      </c>
      <c r="CQ300" s="667">
        <f t="shared" si="112"/>
        <v>0</v>
      </c>
      <c r="DA300" s="945" t="s">
        <v>155</v>
      </c>
      <c r="DB300" s="2098" t="s">
        <v>378</v>
      </c>
      <c r="DC300" s="2098" t="s">
        <v>379</v>
      </c>
      <c r="DD300" s="2098"/>
      <c r="DE300" s="2099" t="s">
        <v>159</v>
      </c>
      <c r="DF300" s="2098" t="s">
        <v>160</v>
      </c>
      <c r="DG300" s="2098" t="s">
        <v>162</v>
      </c>
      <c r="DH300" s="2098" t="s">
        <v>388</v>
      </c>
      <c r="DI300" s="2098" t="s">
        <v>389</v>
      </c>
      <c r="DJ300" s="2098" t="s">
        <v>379</v>
      </c>
      <c r="DK300" s="2098"/>
      <c r="DL300" s="2098" t="s">
        <v>390</v>
      </c>
      <c r="DM300" s="2098"/>
    </row>
    <row r="301" spans="15:119" s="67" customFormat="1" ht="21.75" hidden="1" customHeight="1" x14ac:dyDescent="0.25">
      <c r="S301" s="682">
        <v>0</v>
      </c>
      <c r="T301" s="682">
        <v>0</v>
      </c>
      <c r="U301" s="682">
        <v>5.0000000000000001E-3</v>
      </c>
      <c r="V301" s="682">
        <v>0.02</v>
      </c>
      <c r="W301" s="682">
        <v>5.0000000000000001E-3</v>
      </c>
      <c r="X301" s="682">
        <v>0</v>
      </c>
      <c r="Y301" s="682">
        <v>0.01</v>
      </c>
      <c r="Z301" s="682">
        <v>7.0000000000000007E-2</v>
      </c>
      <c r="AA301" s="683">
        <v>0</v>
      </c>
      <c r="AB301" s="683">
        <v>0</v>
      </c>
      <c r="AC301" s="682">
        <v>6.0000000000000001E-3</v>
      </c>
      <c r="AD301" s="683"/>
      <c r="AE301" s="682">
        <v>0.1</v>
      </c>
      <c r="AF301" s="683">
        <v>0.01</v>
      </c>
      <c r="AG301" s="682">
        <v>0.01</v>
      </c>
      <c r="AH301" s="88"/>
      <c r="AI301" s="2119" t="s">
        <v>555</v>
      </c>
      <c r="AJ301" s="2119"/>
      <c r="AK301" s="2119"/>
      <c r="AL301" s="2119"/>
      <c r="AM301" s="2119"/>
      <c r="AN301" s="681" t="s">
        <v>553</v>
      </c>
      <c r="AO301" s="681"/>
      <c r="AP301" s="681"/>
      <c r="AQ301" s="681"/>
      <c r="AR301" s="681"/>
      <c r="AS301" s="681"/>
      <c r="AT301" s="681"/>
      <c r="AU301" s="681"/>
      <c r="AV301" s="681"/>
      <c r="AW301" s="681"/>
      <c r="AX301" s="681"/>
      <c r="AY301" s="681"/>
      <c r="AZ301" s="681"/>
      <c r="BA301" s="681"/>
      <c r="BB301" s="681"/>
      <c r="BC301" s="681"/>
      <c r="BD301" s="681"/>
      <c r="BI301" s="2096" t="s">
        <v>58</v>
      </c>
      <c r="BJ301" s="940"/>
      <c r="BK301" s="2096" t="s">
        <v>280</v>
      </c>
      <c r="BL301" s="940"/>
      <c r="BM301" s="2096" t="s">
        <v>233</v>
      </c>
      <c r="BN301" s="2096" t="s">
        <v>233</v>
      </c>
      <c r="BO301" s="2096" t="s">
        <v>240</v>
      </c>
      <c r="BP301" s="2096" t="s">
        <v>281</v>
      </c>
      <c r="BQ301" s="940"/>
      <c r="BR301" s="2096" t="s">
        <v>233</v>
      </c>
      <c r="BS301" s="2096" t="s">
        <v>233</v>
      </c>
      <c r="BT301" s="2096" t="s">
        <v>240</v>
      </c>
      <c r="BU301" s="636"/>
      <c r="BV301" s="636"/>
      <c r="BW301" s="636"/>
      <c r="BX301" s="636"/>
      <c r="BY301" s="636"/>
      <c r="BZ301" s="636"/>
      <c r="CA301" s="636"/>
      <c r="CB301" s="637"/>
      <c r="CC301" s="636"/>
      <c r="CD301" s="636"/>
      <c r="CE301" s="637"/>
      <c r="CF301" s="637"/>
      <c r="CG301" s="637"/>
      <c r="CH301" s="637"/>
      <c r="CI301" s="636"/>
      <c r="CJ301" s="636"/>
      <c r="CK301" s="637"/>
      <c r="CL301" s="637"/>
      <c r="CM301" s="637"/>
      <c r="CN301" s="705"/>
      <c r="CO301" s="667" t="str">
        <f t="shared" si="110"/>
        <v>Incertidumbre (+/- %)</v>
      </c>
      <c r="CP301" s="88" t="e">
        <f t="shared" si="111"/>
        <v>#VALUE!</v>
      </c>
      <c r="CQ301" s="667" t="str">
        <f t="shared" si="112"/>
        <v>Incertidumbre (+/- %)</v>
      </c>
      <c r="DA301" s="945"/>
      <c r="DB301" s="2098"/>
      <c r="DC301" s="942">
        <v>1995</v>
      </c>
      <c r="DD301" s="945">
        <v>2007</v>
      </c>
      <c r="DE301" s="2099"/>
      <c r="DF301" s="2098"/>
      <c r="DG301" s="2098"/>
      <c r="DH301" s="2098"/>
      <c r="DI301" s="2098"/>
      <c r="DJ301" s="945">
        <v>1995</v>
      </c>
      <c r="DK301" s="945">
        <v>2007</v>
      </c>
      <c r="DL301" s="945">
        <v>1995</v>
      </c>
      <c r="DM301" s="945">
        <v>2007</v>
      </c>
    </row>
    <row r="302" spans="15:119" s="67" customFormat="1" ht="34.5" hidden="1" customHeight="1" thickBot="1" x14ac:dyDescent="0.3">
      <c r="Q302" s="684" t="s">
        <v>556</v>
      </c>
      <c r="R302" s="684" t="s">
        <v>558</v>
      </c>
      <c r="S302" s="684" t="s">
        <v>531</v>
      </c>
      <c r="T302" s="684" t="s">
        <v>532</v>
      </c>
      <c r="U302" s="684" t="s">
        <v>529</v>
      </c>
      <c r="V302" s="684" t="s">
        <v>530</v>
      </c>
      <c r="W302" s="684" t="s">
        <v>528</v>
      </c>
      <c r="X302" s="684" t="s">
        <v>527</v>
      </c>
      <c r="Y302" s="684" t="s">
        <v>536</v>
      </c>
      <c r="Z302" s="684" t="s">
        <v>537</v>
      </c>
      <c r="AA302" s="684" t="s">
        <v>543</v>
      </c>
      <c r="AB302" s="684" t="s">
        <v>533</v>
      </c>
      <c r="AC302" s="684" t="s">
        <v>538</v>
      </c>
      <c r="AD302" s="682"/>
      <c r="AE302" s="684" t="s">
        <v>539</v>
      </c>
      <c r="AF302" s="684" t="s">
        <v>534</v>
      </c>
      <c r="AG302" s="684" t="s">
        <v>535</v>
      </c>
      <c r="AH302" s="684" t="s">
        <v>559</v>
      </c>
      <c r="AI302" s="685" t="s">
        <v>512</v>
      </c>
      <c r="AJ302" s="685" t="s">
        <v>526</v>
      </c>
      <c r="AK302" s="635"/>
      <c r="AL302" s="685" t="s">
        <v>513</v>
      </c>
      <c r="AM302" s="685" t="s">
        <v>525</v>
      </c>
      <c r="AN302" s="686" t="s">
        <v>542</v>
      </c>
      <c r="AO302" s="686" t="s">
        <v>541</v>
      </c>
      <c r="AP302" s="687" t="s">
        <v>531</v>
      </c>
      <c r="AQ302" s="687" t="s">
        <v>532</v>
      </c>
      <c r="AS302" s="687" t="s">
        <v>529</v>
      </c>
      <c r="AT302" s="687" t="s">
        <v>530</v>
      </c>
      <c r="AU302" s="687" t="s">
        <v>528</v>
      </c>
      <c r="AV302" s="687" t="s">
        <v>527</v>
      </c>
      <c r="AW302" s="687" t="s">
        <v>536</v>
      </c>
      <c r="AY302" s="687" t="s">
        <v>537</v>
      </c>
      <c r="AZ302" s="687" t="s">
        <v>543</v>
      </c>
      <c r="BA302" s="687" t="s">
        <v>533</v>
      </c>
      <c r="BB302" s="687" t="s">
        <v>538</v>
      </c>
      <c r="BC302" s="687" t="s">
        <v>539</v>
      </c>
      <c r="BD302" s="687" t="s">
        <v>534</v>
      </c>
      <c r="BE302" s="687" t="s">
        <v>535</v>
      </c>
      <c r="BI302" s="2097"/>
      <c r="BJ302" s="941" t="s">
        <v>253</v>
      </c>
      <c r="BK302" s="2097"/>
      <c r="BL302" s="941" t="s">
        <v>251</v>
      </c>
      <c r="BM302" s="2097"/>
      <c r="BN302" s="2097"/>
      <c r="BO302" s="2097"/>
      <c r="BP302" s="2097"/>
      <c r="BQ302" s="941" t="s">
        <v>251</v>
      </c>
      <c r="BR302" s="2097"/>
      <c r="BS302" s="2097"/>
      <c r="BT302" s="2097"/>
      <c r="BU302" s="636"/>
      <c r="BV302" s="636"/>
      <c r="BW302" s="636"/>
      <c r="BX302" s="636"/>
      <c r="BY302" s="636"/>
      <c r="BZ302" s="636"/>
      <c r="CA302" s="636"/>
      <c r="CB302" s="637"/>
      <c r="CC302" s="636"/>
      <c r="CD302" s="636"/>
      <c r="CE302" s="637"/>
      <c r="CF302" s="637"/>
      <c r="CG302" s="637"/>
      <c r="CH302" s="637"/>
      <c r="CI302" s="636"/>
      <c r="CJ302" s="636"/>
      <c r="CK302" s="637"/>
      <c r="CL302" s="637"/>
      <c r="CM302" s="637"/>
      <c r="CN302" s="705"/>
      <c r="CO302" s="667">
        <f t="shared" si="110"/>
        <v>0</v>
      </c>
      <c r="CP302" s="88">
        <f t="shared" si="111"/>
        <v>0</v>
      </c>
      <c r="CQ302" s="667">
        <f t="shared" si="112"/>
        <v>0</v>
      </c>
      <c r="CZ302" s="67" t="s">
        <v>58</v>
      </c>
      <c r="DA302" s="945">
        <v>0</v>
      </c>
      <c r="DB302" s="942">
        <v>0</v>
      </c>
      <c r="DC302" s="942">
        <v>0</v>
      </c>
      <c r="DD302" s="945">
        <v>0</v>
      </c>
      <c r="DE302" s="945">
        <v>0</v>
      </c>
      <c r="DF302" s="942">
        <v>0</v>
      </c>
      <c r="DG302" s="942">
        <v>0</v>
      </c>
      <c r="DH302" s="942">
        <v>0</v>
      </c>
      <c r="DI302" s="942">
        <v>0</v>
      </c>
      <c r="DJ302" s="945">
        <v>0</v>
      </c>
      <c r="DK302" s="945">
        <v>0</v>
      </c>
      <c r="DL302" s="945">
        <v>0</v>
      </c>
      <c r="DM302" s="945">
        <v>0</v>
      </c>
      <c r="DN302" s="67">
        <v>0</v>
      </c>
    </row>
    <row r="303" spans="15:119" s="67" customFormat="1" ht="39" hidden="1" thickBot="1" x14ac:dyDescent="0.4">
      <c r="O303" s="671" t="s">
        <v>128</v>
      </c>
      <c r="Q303" s="682">
        <v>0.48</v>
      </c>
      <c r="R303" s="682">
        <v>400</v>
      </c>
      <c r="S303" s="688">
        <f t="shared" ref="S303:AG321" si="124">((($Q303*($R303/1000)*365)*1)*S$301)*(44/28)</f>
        <v>0</v>
      </c>
      <c r="T303" s="688">
        <f t="shared" si="124"/>
        <v>0</v>
      </c>
      <c r="U303" s="688">
        <f t="shared" si="124"/>
        <v>0.55062857142857136</v>
      </c>
      <c r="V303" s="688">
        <f t="shared" si="124"/>
        <v>2.2025142857142854</v>
      </c>
      <c r="W303" s="688">
        <f t="shared" si="124"/>
        <v>0.55062857142857136</v>
      </c>
      <c r="X303" s="688">
        <f t="shared" si="124"/>
        <v>0</v>
      </c>
      <c r="Y303" s="688">
        <f t="shared" si="124"/>
        <v>1.1012571428571427</v>
      </c>
      <c r="Z303" s="688">
        <f t="shared" si="124"/>
        <v>7.708800000000001</v>
      </c>
      <c r="AA303" s="688">
        <f t="shared" si="124"/>
        <v>0</v>
      </c>
      <c r="AB303" s="688">
        <f t="shared" si="124"/>
        <v>0</v>
      </c>
      <c r="AC303" s="688">
        <f t="shared" si="124"/>
        <v>0.66075428571428574</v>
      </c>
      <c r="AD303" s="688">
        <f t="shared" si="124"/>
        <v>0</v>
      </c>
      <c r="AE303" s="688">
        <f t="shared" si="124"/>
        <v>11.012571428571428</v>
      </c>
      <c r="AF303" s="688">
        <v>0</v>
      </c>
      <c r="AG303" s="688">
        <f t="shared" si="124"/>
        <v>1.1012571428571427</v>
      </c>
      <c r="AH303" s="682"/>
      <c r="AI303" s="635">
        <v>1</v>
      </c>
      <c r="AJ303" s="635">
        <v>58</v>
      </c>
      <c r="AL303" s="635">
        <v>29</v>
      </c>
      <c r="AM303" s="689">
        <v>0.3</v>
      </c>
      <c r="AN303" s="686">
        <v>2.9</v>
      </c>
      <c r="AO303" s="686">
        <v>0.13</v>
      </c>
      <c r="AP303" s="690">
        <f>(AN303*365)*(AO303*0.67*0.01*1)</f>
        <v>0.92195350000000009</v>
      </c>
      <c r="AQ303" s="690">
        <f>(AN303*365)*(AO303*0.67*0.001*1)</f>
        <v>9.2195350000000023E-2</v>
      </c>
      <c r="AR303" s="691"/>
      <c r="AS303" s="690">
        <f>(AN303*365)*(AO303*0.67*0.02*1)</f>
        <v>1.8439070000000002</v>
      </c>
      <c r="AT303" s="690">
        <f>(AN303*365)*(AO303*0.67*0.01*1)</f>
        <v>0.92195350000000009</v>
      </c>
      <c r="AU303" s="690">
        <f>(AN303*365)*(AO303*0.67*0.25*1)</f>
        <v>23.048837500000001</v>
      </c>
      <c r="AV303" s="690">
        <f>(AN303*365)*(AO303*0.67*0.73*1)</f>
        <v>67.302605499999999</v>
      </c>
      <c r="AW303" s="690">
        <f>(AN303*365)*(AO303*0.67*0.03*1)</f>
        <v>2.7658605000000005</v>
      </c>
      <c r="AX303" s="691"/>
      <c r="AY303" s="690">
        <f>(AN303*365)*(AO303*0.67*0.25*1)</f>
        <v>23.048837500000001</v>
      </c>
      <c r="AZ303" s="690">
        <f t="shared" ref="AZ303:AZ338" si="125">(AN303*365)*(AO303*0.67*1*1)</f>
        <v>92.195350000000005</v>
      </c>
      <c r="BA303" s="690">
        <f t="shared" ref="BA303:BA338" si="126">(AN303*365)*(AO303*0.67*0.1*1)</f>
        <v>9.2195350000000005</v>
      </c>
      <c r="BB303" s="690">
        <f t="shared" ref="BB303:BB338" si="127">(AN303*365)*(AO303*0.67*0.005*1)</f>
        <v>0.46097675000000005</v>
      </c>
      <c r="BC303" s="690">
        <f>(AN303*365)*(AO303*0.67*0.005*1)</f>
        <v>0.46097675000000005</v>
      </c>
      <c r="BD303" s="690">
        <v>0</v>
      </c>
      <c r="BE303" s="690">
        <v>0</v>
      </c>
      <c r="BH303" s="806" t="s">
        <v>58</v>
      </c>
      <c r="BI303" s="807" t="s">
        <v>600</v>
      </c>
      <c r="BJ303" s="796" t="s">
        <v>168</v>
      </c>
      <c r="BK303" s="801">
        <f>BV303/25</f>
        <v>1</v>
      </c>
      <c r="BL303" s="796" t="s">
        <v>412</v>
      </c>
      <c r="BM303" s="798">
        <v>0.2</v>
      </c>
      <c r="BN303" s="798">
        <v>0.5</v>
      </c>
      <c r="BO303" s="795" t="s">
        <v>258</v>
      </c>
      <c r="BP303" s="801">
        <f>BY303/298</f>
        <v>1.2445714285714284</v>
      </c>
      <c r="BQ303" s="796" t="s">
        <v>414</v>
      </c>
      <c r="BR303" s="798">
        <v>0.2</v>
      </c>
      <c r="BS303" s="798">
        <v>0.5</v>
      </c>
      <c r="BT303" s="795" t="s">
        <v>258</v>
      </c>
      <c r="BU303" s="636"/>
      <c r="BV303" s="801">
        <v>25</v>
      </c>
      <c r="BW303" s="796" t="s">
        <v>413</v>
      </c>
      <c r="BX303" s="636"/>
      <c r="BY303" s="801">
        <v>370.88228571428567</v>
      </c>
      <c r="BZ303" s="796" t="s">
        <v>413</v>
      </c>
      <c r="CA303" s="636"/>
      <c r="CB303" s="637"/>
      <c r="CC303" s="636"/>
      <c r="CD303" s="636"/>
      <c r="CE303" s="637"/>
      <c r="CF303" s="637"/>
      <c r="CG303" s="637"/>
      <c r="CH303" s="637"/>
      <c r="CI303" s="636"/>
      <c r="CJ303" s="636"/>
      <c r="CK303" s="637"/>
      <c r="CL303" s="637"/>
      <c r="CM303" s="637"/>
      <c r="CN303" s="705"/>
      <c r="CO303" s="667">
        <f t="shared" si="110"/>
        <v>0.2</v>
      </c>
      <c r="CP303" s="88">
        <f t="shared" si="111"/>
        <v>0.35</v>
      </c>
      <c r="CQ303" s="667">
        <f t="shared" si="112"/>
        <v>0.5</v>
      </c>
      <c r="CR303" s="67">
        <v>0.2</v>
      </c>
      <c r="CS303" s="67">
        <v>0.5</v>
      </c>
      <c r="CZ303" s="67" t="s">
        <v>58</v>
      </c>
      <c r="DA303" s="910" t="s">
        <v>125</v>
      </c>
      <c r="DB303" s="910">
        <v>1</v>
      </c>
      <c r="DC303" s="911">
        <f>+DB303*21</f>
        <v>21</v>
      </c>
      <c r="DD303" s="911">
        <f>+DB303*25</f>
        <v>25</v>
      </c>
      <c r="DE303" s="910">
        <v>40</v>
      </c>
      <c r="DF303" s="910">
        <v>0.99</v>
      </c>
      <c r="DG303" s="911">
        <f>+DE303*DF303</f>
        <v>39.6</v>
      </c>
      <c r="DH303" s="910">
        <v>0.02</v>
      </c>
      <c r="DI303" s="912">
        <f>+DG303*DH303*44/28</f>
        <v>1.2445714285714284</v>
      </c>
      <c r="DJ303" s="912">
        <f>+DI303*310</f>
        <v>385.81714285714281</v>
      </c>
      <c r="DK303" s="912">
        <f>+DI303*298</f>
        <v>370.88228571428567</v>
      </c>
      <c r="DL303" s="913">
        <f>+DC303+DJ303</f>
        <v>406.81714285714281</v>
      </c>
      <c r="DM303" s="913">
        <f>+DD303+DK303</f>
        <v>395.88228571428567</v>
      </c>
      <c r="DN303" s="705" t="s">
        <v>168</v>
      </c>
      <c r="DO303" s="67" t="s">
        <v>391</v>
      </c>
    </row>
    <row r="304" spans="15:119" s="67" customFormat="1" ht="39" hidden="1" thickBot="1" x14ac:dyDescent="0.4">
      <c r="O304" s="671" t="s">
        <v>129</v>
      </c>
      <c r="Q304" s="682">
        <v>0.48</v>
      </c>
      <c r="R304" s="682">
        <v>400</v>
      </c>
      <c r="S304" s="688">
        <f t="shared" si="124"/>
        <v>0</v>
      </c>
      <c r="T304" s="688">
        <f t="shared" si="124"/>
        <v>0</v>
      </c>
      <c r="U304" s="688">
        <f t="shared" si="124"/>
        <v>0.55062857142857136</v>
      </c>
      <c r="V304" s="688">
        <f t="shared" si="124"/>
        <v>2.2025142857142854</v>
      </c>
      <c r="W304" s="688">
        <f t="shared" si="124"/>
        <v>0.55062857142857136</v>
      </c>
      <c r="X304" s="688">
        <f t="shared" si="124"/>
        <v>0</v>
      </c>
      <c r="Y304" s="688">
        <f t="shared" si="124"/>
        <v>1.1012571428571427</v>
      </c>
      <c r="Z304" s="688">
        <f t="shared" si="124"/>
        <v>7.708800000000001</v>
      </c>
      <c r="AA304" s="688">
        <f t="shared" si="124"/>
        <v>0</v>
      </c>
      <c r="AB304" s="688">
        <f t="shared" si="124"/>
        <v>0</v>
      </c>
      <c r="AC304" s="688">
        <f t="shared" si="124"/>
        <v>0.66075428571428574</v>
      </c>
      <c r="AD304" s="688">
        <f t="shared" si="124"/>
        <v>0</v>
      </c>
      <c r="AE304" s="688">
        <f t="shared" si="124"/>
        <v>11.012571428571428</v>
      </c>
      <c r="AF304" s="688">
        <v>0</v>
      </c>
      <c r="AG304" s="688">
        <f t="shared" si="124"/>
        <v>1.1012571428571427</v>
      </c>
      <c r="AH304" s="682"/>
      <c r="AI304" s="635">
        <v>1</v>
      </c>
      <c r="AJ304" s="635">
        <v>98</v>
      </c>
      <c r="AL304" s="635">
        <v>75</v>
      </c>
      <c r="AM304" s="689">
        <v>0.3</v>
      </c>
      <c r="AN304" s="686">
        <v>2.9</v>
      </c>
      <c r="AO304" s="686">
        <v>0.13</v>
      </c>
      <c r="AP304" s="690">
        <f>(AN304*365)*(AO304*0.67*0.015*1)</f>
        <v>1.3829302500000002</v>
      </c>
      <c r="AQ304" s="690">
        <f>(AN304*365)*(AO304*0.67*0.005*1)</f>
        <v>0.46097675000000005</v>
      </c>
      <c r="AR304" s="691"/>
      <c r="AS304" s="690">
        <f>(AN304*365)*(AO304*0.67*0.04*1)</f>
        <v>3.6878140000000004</v>
      </c>
      <c r="AT304" s="690">
        <f>(AN304*365)*(AO304*0.67*0.015*1)</f>
        <v>1.3829302500000002</v>
      </c>
      <c r="AU304" s="690">
        <f>(AN304*365)*(AO304*0.67*0.65*1)</f>
        <v>59.926977500000007</v>
      </c>
      <c r="AV304" s="690">
        <f>(AN304*365)*(AO304*0.67*0.79*1)</f>
        <v>72.834326500000003</v>
      </c>
      <c r="AW304" s="690">
        <f>(AN304*365)*(AO304*0.67*0.03*1)</f>
        <v>2.7658605000000005</v>
      </c>
      <c r="AX304" s="691"/>
      <c r="AY304" s="690">
        <f>(AN304*365)*(AO304*0.67*0.65*1)</f>
        <v>59.926977500000007</v>
      </c>
      <c r="AZ304" s="690">
        <f t="shared" si="125"/>
        <v>92.195350000000005</v>
      </c>
      <c r="BA304" s="690">
        <f t="shared" si="126"/>
        <v>9.2195350000000005</v>
      </c>
      <c r="BB304" s="690">
        <f t="shared" si="127"/>
        <v>0.46097675000000005</v>
      </c>
      <c r="BC304" s="690">
        <f>(AN304*365)*(AO304*0.67*0.01*1)</f>
        <v>0.92195350000000009</v>
      </c>
      <c r="BD304" s="690">
        <v>0</v>
      </c>
      <c r="BE304" s="690">
        <v>0</v>
      </c>
      <c r="BH304" s="806"/>
      <c r="BI304" s="807" t="s">
        <v>126</v>
      </c>
      <c r="BJ304" s="796" t="s">
        <v>168</v>
      </c>
      <c r="BK304" s="801">
        <f t="shared" ref="BK304:BK332" si="128">BV304/25</f>
        <v>1</v>
      </c>
      <c r="BL304" s="796" t="s">
        <v>412</v>
      </c>
      <c r="BM304" s="798">
        <v>0.2</v>
      </c>
      <c r="BN304" s="798">
        <v>0.5</v>
      </c>
      <c r="BO304" s="795" t="s">
        <v>258</v>
      </c>
      <c r="BP304" s="801">
        <f t="shared" ref="BP304:BP332" si="129">BY304/298</f>
        <v>1.2445714285714284</v>
      </c>
      <c r="BQ304" s="796" t="s">
        <v>414</v>
      </c>
      <c r="BR304" s="798">
        <v>0.2</v>
      </c>
      <c r="BS304" s="798">
        <v>0.5</v>
      </c>
      <c r="BT304" s="795" t="s">
        <v>258</v>
      </c>
      <c r="BU304" s="636"/>
      <c r="BV304" s="801">
        <v>25</v>
      </c>
      <c r="BW304" s="796" t="s">
        <v>413</v>
      </c>
      <c r="BX304" s="636"/>
      <c r="BY304" s="801">
        <v>370.88228571428567</v>
      </c>
      <c r="BZ304" s="796" t="s">
        <v>413</v>
      </c>
      <c r="CA304" s="636"/>
      <c r="CB304" s="637"/>
      <c r="CC304" s="636"/>
      <c r="CD304" s="636"/>
      <c r="CE304" s="637"/>
      <c r="CF304" s="637"/>
      <c r="CG304" s="637"/>
      <c r="CH304" s="637"/>
      <c r="CI304" s="636"/>
      <c r="CJ304" s="636"/>
      <c r="CK304" s="637"/>
      <c r="CL304" s="637"/>
      <c r="CM304" s="637"/>
      <c r="CN304" s="705"/>
      <c r="CO304" s="667">
        <f t="shared" si="110"/>
        <v>0.2</v>
      </c>
      <c r="CP304" s="88">
        <f t="shared" si="111"/>
        <v>0.35</v>
      </c>
      <c r="CQ304" s="667">
        <f t="shared" si="112"/>
        <v>0.5</v>
      </c>
      <c r="CR304" s="67">
        <v>0.2</v>
      </c>
      <c r="CS304" s="67">
        <v>0.5</v>
      </c>
      <c r="DA304" s="910" t="s">
        <v>126</v>
      </c>
      <c r="DB304" s="910">
        <v>1</v>
      </c>
      <c r="DC304" s="911">
        <f t="shared" ref="DC304:DC332" si="130">+DB304*21</f>
        <v>21</v>
      </c>
      <c r="DD304" s="911">
        <f t="shared" ref="DD304:DD332" si="131">+DB304*25</f>
        <v>25</v>
      </c>
      <c r="DE304" s="910">
        <v>40</v>
      </c>
      <c r="DF304" s="910">
        <v>0.99</v>
      </c>
      <c r="DG304" s="911">
        <f t="shared" ref="DG304:DG332" si="132">+DE304*DF304</f>
        <v>39.6</v>
      </c>
      <c r="DH304" s="910">
        <v>0.02</v>
      </c>
      <c r="DI304" s="912">
        <f t="shared" ref="DI304:DI332" si="133">+DG304*DH304*44/28</f>
        <v>1.2445714285714284</v>
      </c>
      <c r="DJ304" s="912">
        <f t="shared" ref="DJ304:DJ332" si="134">+DI304*310</f>
        <v>385.81714285714281</v>
      </c>
      <c r="DK304" s="912">
        <f t="shared" ref="DK304:DK332" si="135">+DI304*298</f>
        <v>370.88228571428567</v>
      </c>
      <c r="DL304" s="913">
        <f t="shared" ref="DL304:DM332" si="136">+DC304+DJ304</f>
        <v>406.81714285714281</v>
      </c>
      <c r="DM304" s="913">
        <f t="shared" si="136"/>
        <v>395.88228571428567</v>
      </c>
      <c r="DN304" s="705" t="s">
        <v>168</v>
      </c>
      <c r="DO304" s="67" t="s">
        <v>391</v>
      </c>
    </row>
    <row r="305" spans="15:119" s="67" customFormat="1" ht="39" hidden="1" thickBot="1" x14ac:dyDescent="0.4">
      <c r="O305" s="671" t="s">
        <v>130</v>
      </c>
      <c r="Q305" s="682">
        <v>0.48</v>
      </c>
      <c r="R305" s="682">
        <v>400</v>
      </c>
      <c r="S305" s="688">
        <f t="shared" si="124"/>
        <v>0</v>
      </c>
      <c r="T305" s="688">
        <f t="shared" si="124"/>
        <v>0</v>
      </c>
      <c r="U305" s="688">
        <f t="shared" si="124"/>
        <v>0.55062857142857136</v>
      </c>
      <c r="V305" s="688">
        <f t="shared" si="124"/>
        <v>2.2025142857142854</v>
      </c>
      <c r="W305" s="688">
        <f t="shared" si="124"/>
        <v>0.55062857142857136</v>
      </c>
      <c r="X305" s="688">
        <f t="shared" si="124"/>
        <v>0</v>
      </c>
      <c r="Y305" s="688">
        <f t="shared" si="124"/>
        <v>1.1012571428571427</v>
      </c>
      <c r="Z305" s="688">
        <f t="shared" si="124"/>
        <v>7.708800000000001</v>
      </c>
      <c r="AA305" s="688">
        <f t="shared" si="124"/>
        <v>0</v>
      </c>
      <c r="AB305" s="688">
        <f t="shared" si="124"/>
        <v>0</v>
      </c>
      <c r="AC305" s="688">
        <f t="shared" si="124"/>
        <v>0.66075428571428574</v>
      </c>
      <c r="AD305" s="688">
        <f t="shared" si="124"/>
        <v>0</v>
      </c>
      <c r="AE305" s="688">
        <f t="shared" si="124"/>
        <v>11.012571428571428</v>
      </c>
      <c r="AF305" s="688">
        <v>0</v>
      </c>
      <c r="AG305" s="688">
        <f t="shared" si="124"/>
        <v>1.1012571428571427</v>
      </c>
      <c r="AH305" s="682"/>
      <c r="AI305" s="635">
        <v>1</v>
      </c>
      <c r="AJ305" s="635">
        <v>112</v>
      </c>
      <c r="AL305" s="635">
        <v>92</v>
      </c>
      <c r="AM305" s="689">
        <v>0.3</v>
      </c>
      <c r="AN305" s="686">
        <v>2.9</v>
      </c>
      <c r="AO305" s="686">
        <v>0.13</v>
      </c>
      <c r="AP305" s="690">
        <f>(AN305*365)*(AO305*0.67*0.02*1)</f>
        <v>1.8439070000000002</v>
      </c>
      <c r="AQ305" s="690">
        <f>(AN305*365)*(AO305*0.67*0.01*1)</f>
        <v>0.92195350000000009</v>
      </c>
      <c r="AR305" s="691"/>
      <c r="AS305" s="690">
        <f>(AN305*365)*(AO305*0.67*0.05*1)</f>
        <v>4.6097675000000002</v>
      </c>
      <c r="AT305" s="690">
        <f>(AN305*365)*(AO305*0.67*0.02*1)</f>
        <v>1.8439070000000002</v>
      </c>
      <c r="AU305" s="690">
        <f>(AN305*365)*(AO305*0.67*0.8*1)</f>
        <v>73.756280000000004</v>
      </c>
      <c r="AV305" s="690">
        <f>(AN305*365)*(AO305*0.67*0.8*1)</f>
        <v>73.756280000000004</v>
      </c>
      <c r="AW305" s="690">
        <f>(AN305*365)*(AO305*0.67*0.3*1)</f>
        <v>27.658605000000005</v>
      </c>
      <c r="AX305" s="691"/>
      <c r="AY305" s="690">
        <f>(AN305*365)*(AO305*0.67*0.8*1)</f>
        <v>73.756280000000004</v>
      </c>
      <c r="AZ305" s="690">
        <f t="shared" si="125"/>
        <v>92.195350000000005</v>
      </c>
      <c r="BA305" s="690">
        <f t="shared" si="126"/>
        <v>9.2195350000000005</v>
      </c>
      <c r="BB305" s="690">
        <f t="shared" si="127"/>
        <v>0.46097675000000005</v>
      </c>
      <c r="BC305" s="690">
        <f>(AN305*365)*(AO305*0.67*0.015*1)</f>
        <v>1.3829302500000002</v>
      </c>
      <c r="BD305" s="690">
        <v>0</v>
      </c>
      <c r="BE305" s="690">
        <v>0</v>
      </c>
      <c r="BH305" s="806"/>
      <c r="BI305" s="807" t="s">
        <v>127</v>
      </c>
      <c r="BJ305" s="796" t="s">
        <v>168</v>
      </c>
      <c r="BK305" s="801">
        <f t="shared" si="128"/>
        <v>1</v>
      </c>
      <c r="BL305" s="796" t="s">
        <v>412</v>
      </c>
      <c r="BM305" s="798">
        <v>0.2</v>
      </c>
      <c r="BN305" s="798">
        <v>0.5</v>
      </c>
      <c r="BO305" s="795" t="s">
        <v>258</v>
      </c>
      <c r="BP305" s="801">
        <f t="shared" si="129"/>
        <v>1.2445714285714284</v>
      </c>
      <c r="BQ305" s="796" t="s">
        <v>414</v>
      </c>
      <c r="BR305" s="798">
        <v>0.2</v>
      </c>
      <c r="BS305" s="798">
        <v>0.5</v>
      </c>
      <c r="BT305" s="795" t="s">
        <v>258</v>
      </c>
      <c r="BU305" s="636"/>
      <c r="BV305" s="801">
        <v>25</v>
      </c>
      <c r="BW305" s="796" t="s">
        <v>413</v>
      </c>
      <c r="BX305" s="636"/>
      <c r="BY305" s="801">
        <v>370.88228571428567</v>
      </c>
      <c r="BZ305" s="796" t="s">
        <v>413</v>
      </c>
      <c r="CA305" s="636"/>
      <c r="CB305" s="637"/>
      <c r="CC305" s="636"/>
      <c r="CD305" s="636"/>
      <c r="CE305" s="637"/>
      <c r="CF305" s="637"/>
      <c r="CG305" s="637"/>
      <c r="CH305" s="637"/>
      <c r="CI305" s="636"/>
      <c r="CJ305" s="636"/>
      <c r="CK305" s="637"/>
      <c r="CL305" s="637"/>
      <c r="CM305" s="637"/>
      <c r="CN305" s="705"/>
      <c r="CO305" s="667">
        <f t="shared" si="110"/>
        <v>0.2</v>
      </c>
      <c r="CP305" s="88">
        <f t="shared" si="111"/>
        <v>0.35</v>
      </c>
      <c r="CQ305" s="667">
        <f t="shared" si="112"/>
        <v>0.5</v>
      </c>
      <c r="CR305" s="67">
        <v>0.2</v>
      </c>
      <c r="CS305" s="67">
        <v>0.5</v>
      </c>
      <c r="DA305" s="910" t="s">
        <v>127</v>
      </c>
      <c r="DB305" s="910">
        <v>1</v>
      </c>
      <c r="DC305" s="911">
        <f t="shared" si="130"/>
        <v>21</v>
      </c>
      <c r="DD305" s="911">
        <f t="shared" si="131"/>
        <v>25</v>
      </c>
      <c r="DE305" s="910">
        <v>40</v>
      </c>
      <c r="DF305" s="910">
        <v>0.99</v>
      </c>
      <c r="DG305" s="911">
        <f t="shared" si="132"/>
        <v>39.6</v>
      </c>
      <c r="DH305" s="910">
        <v>0.02</v>
      </c>
      <c r="DI305" s="912">
        <f t="shared" si="133"/>
        <v>1.2445714285714284</v>
      </c>
      <c r="DJ305" s="912">
        <f t="shared" si="134"/>
        <v>385.81714285714281</v>
      </c>
      <c r="DK305" s="912">
        <f t="shared" si="135"/>
        <v>370.88228571428567</v>
      </c>
      <c r="DL305" s="913">
        <f t="shared" si="136"/>
        <v>406.81714285714281</v>
      </c>
      <c r="DM305" s="913">
        <f t="shared" si="136"/>
        <v>395.88228571428567</v>
      </c>
      <c r="DN305" s="705" t="s">
        <v>168</v>
      </c>
      <c r="DO305" s="67" t="s">
        <v>391</v>
      </c>
    </row>
    <row r="306" spans="15:119" s="67" customFormat="1" ht="26.25" hidden="1" thickBot="1" x14ac:dyDescent="0.4">
      <c r="O306" s="671" t="s">
        <v>125</v>
      </c>
      <c r="Q306" s="682">
        <v>0.36</v>
      </c>
      <c r="R306" s="682">
        <v>305</v>
      </c>
      <c r="S306" s="688">
        <f t="shared" si="124"/>
        <v>0</v>
      </c>
      <c r="T306" s="688">
        <f t="shared" si="124"/>
        <v>0</v>
      </c>
      <c r="U306" s="688">
        <f t="shared" si="124"/>
        <v>0.3148907142857143</v>
      </c>
      <c r="V306" s="688">
        <f t="shared" si="124"/>
        <v>1.2595628571428572</v>
      </c>
      <c r="W306" s="688">
        <f t="shared" si="124"/>
        <v>0.3148907142857143</v>
      </c>
      <c r="X306" s="688">
        <f t="shared" si="124"/>
        <v>0</v>
      </c>
      <c r="Y306" s="688">
        <f t="shared" si="124"/>
        <v>0.6297814285714286</v>
      </c>
      <c r="Z306" s="688">
        <f t="shared" si="124"/>
        <v>4.4084700000000003</v>
      </c>
      <c r="AA306" s="688">
        <f t="shared" si="124"/>
        <v>0</v>
      </c>
      <c r="AB306" s="688">
        <f t="shared" si="124"/>
        <v>0</v>
      </c>
      <c r="AC306" s="688">
        <f t="shared" si="124"/>
        <v>0.37786885714285712</v>
      </c>
      <c r="AD306" s="688">
        <f t="shared" si="124"/>
        <v>0</v>
      </c>
      <c r="AE306" s="688">
        <f t="shared" si="124"/>
        <v>6.2978142857142849</v>
      </c>
      <c r="AF306" s="688">
        <v>0</v>
      </c>
      <c r="AG306" s="688">
        <f t="shared" si="124"/>
        <v>0.6297814285714286</v>
      </c>
      <c r="AH306" s="682"/>
      <c r="AI306" s="635">
        <v>1</v>
      </c>
      <c r="AJ306" s="88">
        <v>0</v>
      </c>
      <c r="AL306" s="635">
        <v>8</v>
      </c>
      <c r="AM306" s="689">
        <v>0.3</v>
      </c>
      <c r="AN306" s="686">
        <v>2.5</v>
      </c>
      <c r="AO306" s="686">
        <v>0.1</v>
      </c>
      <c r="AP306" s="690">
        <f>(AN306*365)*(AO306*0.67*0.01*1)</f>
        <v>0.611375</v>
      </c>
      <c r="AQ306" s="690">
        <f>(AN306*365)*(AO306*0.67*0.001*1)</f>
        <v>6.1137500000000004E-2</v>
      </c>
      <c r="AR306" s="691"/>
      <c r="AS306" s="690">
        <f>(AN306*365)*(AO306*0.67*0.02*1)</f>
        <v>1.22275</v>
      </c>
      <c r="AT306" s="690">
        <f>(AN306*365)*(AO306*0.67*0.01*1)</f>
        <v>0.611375</v>
      </c>
      <c r="AU306" s="690">
        <f>(AN306*365)*(AO306*0.67*0.25*1)</f>
        <v>15.284375000000001</v>
      </c>
      <c r="AV306" s="690">
        <f>(AN306*365)*(AO306*0.67*0.73*1)</f>
        <v>44.630375000000001</v>
      </c>
      <c r="AW306" s="690">
        <f>(AN306*365)*(AO306*0.67*0.03*1)</f>
        <v>1.834125</v>
      </c>
      <c r="AX306" s="691"/>
      <c r="AY306" s="690">
        <f>(AN306*365)*(AO306*0.67*0.25*1)</f>
        <v>15.284375000000001</v>
      </c>
      <c r="AZ306" s="690">
        <f t="shared" si="125"/>
        <v>61.137500000000003</v>
      </c>
      <c r="BA306" s="690">
        <f t="shared" si="126"/>
        <v>6.1137500000000014</v>
      </c>
      <c r="BB306" s="690">
        <f t="shared" si="127"/>
        <v>0.3056875</v>
      </c>
      <c r="BC306" s="690">
        <f>(AN306*365)*(AO306*0.67*0.005*1)</f>
        <v>0.3056875</v>
      </c>
      <c r="BD306" s="690">
        <v>0</v>
      </c>
      <c r="BE306" s="690">
        <v>0</v>
      </c>
      <c r="BH306" s="806"/>
      <c r="BI306" s="807" t="s">
        <v>128</v>
      </c>
      <c r="BJ306" s="796" t="s">
        <v>168</v>
      </c>
      <c r="BK306" s="801">
        <f t="shared" si="128"/>
        <v>0</v>
      </c>
      <c r="BL306" s="796" t="s">
        <v>412</v>
      </c>
      <c r="BM306" s="798">
        <v>0.2</v>
      </c>
      <c r="BN306" s="798">
        <v>0.5</v>
      </c>
      <c r="BO306" s="795" t="s">
        <v>258</v>
      </c>
      <c r="BP306" s="801">
        <f t="shared" si="129"/>
        <v>0.79200000000000004</v>
      </c>
      <c r="BQ306" s="796" t="s">
        <v>414</v>
      </c>
      <c r="BR306" s="798">
        <v>0.2</v>
      </c>
      <c r="BS306" s="798">
        <v>0.5</v>
      </c>
      <c r="BT306" s="795" t="s">
        <v>258</v>
      </c>
      <c r="BU306" s="636"/>
      <c r="BV306" s="801">
        <v>0</v>
      </c>
      <c r="BW306" s="796" t="s">
        <v>413</v>
      </c>
      <c r="BX306" s="636"/>
      <c r="BY306" s="801">
        <v>236.01600000000002</v>
      </c>
      <c r="BZ306" s="796" t="s">
        <v>413</v>
      </c>
      <c r="CA306" s="636"/>
      <c r="CB306" s="637"/>
      <c r="CC306" s="636"/>
      <c r="CD306" s="636"/>
      <c r="CE306" s="637"/>
      <c r="CF306" s="637"/>
      <c r="CG306" s="637"/>
      <c r="CH306" s="637"/>
      <c r="CI306" s="636"/>
      <c r="CJ306" s="636"/>
      <c r="CK306" s="637"/>
      <c r="CL306" s="637"/>
      <c r="CM306" s="637"/>
      <c r="CN306" s="705"/>
      <c r="CO306" s="667">
        <f t="shared" si="110"/>
        <v>0.2</v>
      </c>
      <c r="CP306" s="88">
        <f t="shared" si="111"/>
        <v>0.35</v>
      </c>
      <c r="CQ306" s="667">
        <f t="shared" si="112"/>
        <v>0.5</v>
      </c>
      <c r="CR306" s="67">
        <v>0.2</v>
      </c>
      <c r="CS306" s="67">
        <v>0.5</v>
      </c>
      <c r="DA306" s="910" t="s">
        <v>128</v>
      </c>
      <c r="DB306" s="910">
        <v>0</v>
      </c>
      <c r="DC306" s="911">
        <f t="shared" si="130"/>
        <v>0</v>
      </c>
      <c r="DD306" s="911">
        <f t="shared" si="131"/>
        <v>0</v>
      </c>
      <c r="DE306" s="910">
        <v>70</v>
      </c>
      <c r="DF306" s="910">
        <v>0.36</v>
      </c>
      <c r="DG306" s="911">
        <f t="shared" si="132"/>
        <v>25.2</v>
      </c>
      <c r="DH306" s="910">
        <v>0.02</v>
      </c>
      <c r="DI306" s="912">
        <f t="shared" si="133"/>
        <v>0.79200000000000004</v>
      </c>
      <c r="DJ306" s="912">
        <f t="shared" si="134"/>
        <v>245.52</v>
      </c>
      <c r="DK306" s="912">
        <f t="shared" si="135"/>
        <v>236.01600000000002</v>
      </c>
      <c r="DL306" s="913">
        <f t="shared" si="136"/>
        <v>245.52</v>
      </c>
      <c r="DM306" s="913">
        <f t="shared" si="136"/>
        <v>236.01600000000002</v>
      </c>
      <c r="DN306" s="705" t="s">
        <v>168</v>
      </c>
      <c r="DO306" s="67" t="s">
        <v>391</v>
      </c>
    </row>
    <row r="307" spans="15:119" s="67" customFormat="1" ht="26.25" hidden="1" thickBot="1" x14ac:dyDescent="0.4">
      <c r="O307" s="671" t="s">
        <v>126</v>
      </c>
      <c r="Q307" s="682">
        <v>0.36</v>
      </c>
      <c r="R307" s="682">
        <v>305</v>
      </c>
      <c r="S307" s="688">
        <f t="shared" si="124"/>
        <v>0</v>
      </c>
      <c r="T307" s="688">
        <f t="shared" si="124"/>
        <v>0</v>
      </c>
      <c r="U307" s="688">
        <f t="shared" si="124"/>
        <v>0.3148907142857143</v>
      </c>
      <c r="V307" s="688">
        <f t="shared" si="124"/>
        <v>1.2595628571428572</v>
      </c>
      <c r="W307" s="688">
        <f t="shared" si="124"/>
        <v>0.3148907142857143</v>
      </c>
      <c r="X307" s="688">
        <f t="shared" si="124"/>
        <v>0</v>
      </c>
      <c r="Y307" s="688">
        <f t="shared" si="124"/>
        <v>0.6297814285714286</v>
      </c>
      <c r="Z307" s="688">
        <f t="shared" si="124"/>
        <v>4.4084700000000003</v>
      </c>
      <c r="AA307" s="688">
        <f t="shared" si="124"/>
        <v>0</v>
      </c>
      <c r="AB307" s="688">
        <f t="shared" si="124"/>
        <v>0</v>
      </c>
      <c r="AC307" s="688">
        <f t="shared" si="124"/>
        <v>0.37786885714285712</v>
      </c>
      <c r="AD307" s="688">
        <f t="shared" si="124"/>
        <v>0</v>
      </c>
      <c r="AE307" s="688">
        <f t="shared" si="124"/>
        <v>6.2978142857142849</v>
      </c>
      <c r="AF307" s="688">
        <v>0</v>
      </c>
      <c r="AG307" s="688">
        <f t="shared" si="124"/>
        <v>0.6297814285714286</v>
      </c>
      <c r="AH307" s="682"/>
      <c r="AI307" s="635">
        <v>1</v>
      </c>
      <c r="AJ307" s="88">
        <v>0</v>
      </c>
      <c r="AL307" s="635">
        <v>21</v>
      </c>
      <c r="AM307" s="689">
        <v>0.3</v>
      </c>
      <c r="AN307" s="686">
        <v>2.5</v>
      </c>
      <c r="AO307" s="686">
        <v>0.1</v>
      </c>
      <c r="AP307" s="690">
        <f>(AN307*365)*(AO307*0.67*0.015*1)</f>
        <v>0.9170625</v>
      </c>
      <c r="AQ307" s="690">
        <f>(AN307*365)*(AO307*0.67*0.005*1)</f>
        <v>0.3056875</v>
      </c>
      <c r="AR307" s="691"/>
      <c r="AS307" s="690">
        <f>(AN307*365)*(AO307*0.67*0.04*1)</f>
        <v>2.4455</v>
      </c>
      <c r="AT307" s="690">
        <f>(AN307*365)*(AO307*0.67*0.015*1)</f>
        <v>0.9170625</v>
      </c>
      <c r="AU307" s="690">
        <f>(AN307*365)*(AO307*0.67*0.65*1)</f>
        <v>39.739375000000003</v>
      </c>
      <c r="AV307" s="690">
        <f>(AN307*365)*(AO307*0.67*0.79*1)</f>
        <v>48.298625000000001</v>
      </c>
      <c r="AW307" s="690">
        <f>(AN307*365)*(AO307*0.67*0.03*1)</f>
        <v>1.834125</v>
      </c>
      <c r="AX307" s="691"/>
      <c r="AY307" s="690">
        <f>(AN307*365)*(AO307*0.67*0.65*1)</f>
        <v>39.739375000000003</v>
      </c>
      <c r="AZ307" s="690">
        <f t="shared" si="125"/>
        <v>61.137500000000003</v>
      </c>
      <c r="BA307" s="690">
        <f t="shared" si="126"/>
        <v>6.1137500000000014</v>
      </c>
      <c r="BB307" s="690">
        <f t="shared" si="127"/>
        <v>0.3056875</v>
      </c>
      <c r="BC307" s="690">
        <f>(AN307*365)*(AO307*0.67*0.01*1)</f>
        <v>0.611375</v>
      </c>
      <c r="BD307" s="690">
        <v>0</v>
      </c>
      <c r="BE307" s="690">
        <v>0</v>
      </c>
      <c r="BH307" s="806"/>
      <c r="BI307" s="807" t="s">
        <v>129</v>
      </c>
      <c r="BJ307" s="796" t="s">
        <v>168</v>
      </c>
      <c r="BK307" s="801">
        <f t="shared" si="128"/>
        <v>1</v>
      </c>
      <c r="BL307" s="796" t="s">
        <v>412</v>
      </c>
      <c r="BM307" s="798">
        <v>0.2</v>
      </c>
      <c r="BN307" s="798">
        <v>0.5</v>
      </c>
      <c r="BO307" s="795" t="s">
        <v>258</v>
      </c>
      <c r="BP307" s="801">
        <f t="shared" si="129"/>
        <v>0.79200000000000004</v>
      </c>
      <c r="BQ307" s="796" t="s">
        <v>414</v>
      </c>
      <c r="BR307" s="798">
        <v>0.2</v>
      </c>
      <c r="BS307" s="798">
        <v>0.5</v>
      </c>
      <c r="BT307" s="795" t="s">
        <v>258</v>
      </c>
      <c r="BU307" s="636"/>
      <c r="BV307" s="801">
        <v>25</v>
      </c>
      <c r="BW307" s="796" t="s">
        <v>413</v>
      </c>
      <c r="BX307" s="636"/>
      <c r="BY307" s="801">
        <v>236.01600000000002</v>
      </c>
      <c r="BZ307" s="796" t="s">
        <v>413</v>
      </c>
      <c r="CA307" s="636"/>
      <c r="CB307" s="637"/>
      <c r="CC307" s="636"/>
      <c r="CD307" s="636"/>
      <c r="CE307" s="637"/>
      <c r="CF307" s="637"/>
      <c r="CG307" s="637"/>
      <c r="CH307" s="637"/>
      <c r="CI307" s="636"/>
      <c r="CJ307" s="636"/>
      <c r="CK307" s="637"/>
      <c r="CL307" s="637"/>
      <c r="CM307" s="637"/>
      <c r="CN307" s="705"/>
      <c r="CO307" s="667">
        <f t="shared" si="110"/>
        <v>0.2</v>
      </c>
      <c r="CP307" s="88">
        <f t="shared" si="111"/>
        <v>0.35</v>
      </c>
      <c r="CQ307" s="667">
        <f t="shared" si="112"/>
        <v>0.5</v>
      </c>
      <c r="CR307" s="67">
        <v>0.2</v>
      </c>
      <c r="CS307" s="67">
        <v>0.5</v>
      </c>
      <c r="DA307" s="910" t="s">
        <v>129</v>
      </c>
      <c r="DB307" s="910">
        <v>1</v>
      </c>
      <c r="DC307" s="911">
        <f t="shared" si="130"/>
        <v>21</v>
      </c>
      <c r="DD307" s="911">
        <f t="shared" si="131"/>
        <v>25</v>
      </c>
      <c r="DE307" s="910">
        <v>70</v>
      </c>
      <c r="DF307" s="910">
        <v>0.36</v>
      </c>
      <c r="DG307" s="911">
        <f t="shared" si="132"/>
        <v>25.2</v>
      </c>
      <c r="DH307" s="910">
        <v>0.02</v>
      </c>
      <c r="DI307" s="912">
        <f t="shared" si="133"/>
        <v>0.79200000000000004</v>
      </c>
      <c r="DJ307" s="912">
        <f t="shared" si="134"/>
        <v>245.52</v>
      </c>
      <c r="DK307" s="912">
        <f t="shared" si="135"/>
        <v>236.01600000000002</v>
      </c>
      <c r="DL307" s="913">
        <f t="shared" si="136"/>
        <v>266.52</v>
      </c>
      <c r="DM307" s="913">
        <f t="shared" si="136"/>
        <v>261.01600000000002</v>
      </c>
      <c r="DN307" s="705" t="s">
        <v>168</v>
      </c>
      <c r="DO307" s="67" t="s">
        <v>391</v>
      </c>
    </row>
    <row r="308" spans="15:119" s="67" customFormat="1" ht="26.25" hidden="1" thickBot="1" x14ac:dyDescent="0.4">
      <c r="O308" s="671" t="s">
        <v>127</v>
      </c>
      <c r="Q308" s="682">
        <v>0.36</v>
      </c>
      <c r="R308" s="682">
        <v>305</v>
      </c>
      <c r="S308" s="688">
        <f t="shared" si="124"/>
        <v>0</v>
      </c>
      <c r="T308" s="688">
        <f t="shared" si="124"/>
        <v>0</v>
      </c>
      <c r="U308" s="688">
        <f t="shared" si="124"/>
        <v>0.3148907142857143</v>
      </c>
      <c r="V308" s="688">
        <f t="shared" si="124"/>
        <v>1.2595628571428572</v>
      </c>
      <c r="W308" s="688">
        <f t="shared" si="124"/>
        <v>0.3148907142857143</v>
      </c>
      <c r="X308" s="688">
        <f t="shared" si="124"/>
        <v>0</v>
      </c>
      <c r="Y308" s="688">
        <f t="shared" si="124"/>
        <v>0.6297814285714286</v>
      </c>
      <c r="Z308" s="688">
        <f t="shared" si="124"/>
        <v>4.4084700000000003</v>
      </c>
      <c r="AA308" s="688">
        <f t="shared" si="124"/>
        <v>0</v>
      </c>
      <c r="AB308" s="688">
        <f t="shared" si="124"/>
        <v>0</v>
      </c>
      <c r="AC308" s="688">
        <f t="shared" si="124"/>
        <v>0.37786885714285712</v>
      </c>
      <c r="AD308" s="688">
        <f t="shared" si="124"/>
        <v>0</v>
      </c>
      <c r="AE308" s="688">
        <f t="shared" si="124"/>
        <v>6.2978142857142849</v>
      </c>
      <c r="AF308" s="688">
        <v>0</v>
      </c>
      <c r="AG308" s="688">
        <f t="shared" si="124"/>
        <v>0.6297814285714286</v>
      </c>
      <c r="AH308" s="682"/>
      <c r="AI308" s="635">
        <v>2</v>
      </c>
      <c r="AJ308" s="88">
        <v>0</v>
      </c>
      <c r="AL308" s="635">
        <v>26</v>
      </c>
      <c r="AM308" s="689">
        <v>0.3</v>
      </c>
      <c r="AN308" s="686">
        <v>2.5</v>
      </c>
      <c r="AO308" s="686">
        <v>0.1</v>
      </c>
      <c r="AP308" s="690">
        <f>(AN308*365)*(AO308*0.67*0.02*1)</f>
        <v>1.22275</v>
      </c>
      <c r="AQ308" s="690">
        <f>(AN308*365)*(AO308*0.67*0.01*1)</f>
        <v>0.611375</v>
      </c>
      <c r="AR308" s="691"/>
      <c r="AS308" s="690">
        <f>(AN308*365)*(AO308*0.67*0.05*1)</f>
        <v>3.0568750000000007</v>
      </c>
      <c r="AT308" s="690">
        <f>(AN308*365)*(AO308*0.67*0.02*1)</f>
        <v>1.22275</v>
      </c>
      <c r="AU308" s="690">
        <f>(AN308*365)*(AO308*0.67*0.8*1)</f>
        <v>48.910000000000011</v>
      </c>
      <c r="AV308" s="690">
        <f>(AN308*365)*(AO308*0.67*0.8*1)</f>
        <v>48.910000000000011</v>
      </c>
      <c r="AW308" s="690">
        <f>(AN308*365)*(AO308*0.67*0.3*1)</f>
        <v>18.341249999999999</v>
      </c>
      <c r="AX308" s="691"/>
      <c r="AY308" s="690">
        <f>(AN308*365)*(AO308*0.67*0.8*1)</f>
        <v>48.910000000000011</v>
      </c>
      <c r="AZ308" s="690">
        <f t="shared" si="125"/>
        <v>61.137500000000003</v>
      </c>
      <c r="BA308" s="690">
        <f t="shared" si="126"/>
        <v>6.1137500000000014</v>
      </c>
      <c r="BB308" s="690">
        <f t="shared" si="127"/>
        <v>0.3056875</v>
      </c>
      <c r="BC308" s="690">
        <f>(AN308*365)*(AO308*0.67*0.015*1)</f>
        <v>0.9170625</v>
      </c>
      <c r="BD308" s="690">
        <v>0</v>
      </c>
      <c r="BE308" s="690">
        <v>0</v>
      </c>
      <c r="BH308" s="806"/>
      <c r="BI308" s="807" t="s">
        <v>130</v>
      </c>
      <c r="BJ308" s="796" t="s">
        <v>168</v>
      </c>
      <c r="BK308" s="801">
        <f t="shared" si="128"/>
        <v>2</v>
      </c>
      <c r="BL308" s="796" t="s">
        <v>412</v>
      </c>
      <c r="BM308" s="798">
        <v>0.2</v>
      </c>
      <c r="BN308" s="798">
        <v>0.5</v>
      </c>
      <c r="BO308" s="795" t="s">
        <v>258</v>
      </c>
      <c r="BP308" s="801">
        <f t="shared" si="129"/>
        <v>0.79200000000000004</v>
      </c>
      <c r="BQ308" s="796" t="s">
        <v>414</v>
      </c>
      <c r="BR308" s="798">
        <v>0.2</v>
      </c>
      <c r="BS308" s="798">
        <v>0.5</v>
      </c>
      <c r="BT308" s="795" t="s">
        <v>258</v>
      </c>
      <c r="BU308" s="636"/>
      <c r="BV308" s="801">
        <v>50</v>
      </c>
      <c r="BW308" s="796" t="s">
        <v>413</v>
      </c>
      <c r="BX308" s="636"/>
      <c r="BY308" s="801">
        <v>236.01600000000002</v>
      </c>
      <c r="BZ308" s="796" t="s">
        <v>413</v>
      </c>
      <c r="CA308" s="636"/>
      <c r="CB308" s="637"/>
      <c r="CC308" s="636"/>
      <c r="CD308" s="636"/>
      <c r="CE308" s="637"/>
      <c r="CF308" s="637"/>
      <c r="CG308" s="637"/>
      <c r="CH308" s="637"/>
      <c r="CI308" s="636"/>
      <c r="CJ308" s="636"/>
      <c r="CK308" s="637"/>
      <c r="CL308" s="637"/>
      <c r="CM308" s="637"/>
      <c r="CN308" s="705"/>
      <c r="CO308" s="667">
        <f t="shared" si="110"/>
        <v>0.2</v>
      </c>
      <c r="CP308" s="88">
        <f t="shared" si="111"/>
        <v>0.35</v>
      </c>
      <c r="CQ308" s="667">
        <f t="shared" si="112"/>
        <v>0.5</v>
      </c>
      <c r="CR308" s="67">
        <v>0.2</v>
      </c>
      <c r="CS308" s="67">
        <v>0.5</v>
      </c>
      <c r="DA308" s="910" t="s">
        <v>130</v>
      </c>
      <c r="DB308" s="910">
        <v>2</v>
      </c>
      <c r="DC308" s="911">
        <f t="shared" si="130"/>
        <v>42</v>
      </c>
      <c r="DD308" s="911">
        <f t="shared" si="131"/>
        <v>50</v>
      </c>
      <c r="DE308" s="910">
        <v>70</v>
      </c>
      <c r="DF308" s="910">
        <v>0.36</v>
      </c>
      <c r="DG308" s="911">
        <f t="shared" si="132"/>
        <v>25.2</v>
      </c>
      <c r="DH308" s="910">
        <v>0.02</v>
      </c>
      <c r="DI308" s="912">
        <f t="shared" si="133"/>
        <v>0.79200000000000004</v>
      </c>
      <c r="DJ308" s="912">
        <f t="shared" si="134"/>
        <v>245.52</v>
      </c>
      <c r="DK308" s="912">
        <f t="shared" si="135"/>
        <v>236.01600000000002</v>
      </c>
      <c r="DL308" s="913">
        <f t="shared" si="136"/>
        <v>287.52</v>
      </c>
      <c r="DM308" s="913">
        <f t="shared" si="136"/>
        <v>286.01600000000002</v>
      </c>
      <c r="DN308" s="705" t="s">
        <v>168</v>
      </c>
      <c r="DO308" s="67" t="s">
        <v>391</v>
      </c>
    </row>
    <row r="309" spans="15:119" s="67" customFormat="1" ht="26.25" hidden="1" thickBot="1" x14ac:dyDescent="0.4">
      <c r="O309" s="671" t="s">
        <v>131</v>
      </c>
      <c r="Q309" s="682">
        <v>0.82</v>
      </c>
      <c r="R309" s="682">
        <v>1.8</v>
      </c>
      <c r="S309" s="688">
        <f t="shared" si="124"/>
        <v>0</v>
      </c>
      <c r="T309" s="688">
        <f t="shared" si="124"/>
        <v>0</v>
      </c>
      <c r="U309" s="688">
        <f t="shared" si="124"/>
        <v>4.2329571428571426E-3</v>
      </c>
      <c r="V309" s="688">
        <f t="shared" si="124"/>
        <v>1.6931828571428571E-2</v>
      </c>
      <c r="W309" s="688">
        <f t="shared" si="124"/>
        <v>4.2329571428571426E-3</v>
      </c>
      <c r="X309" s="688">
        <f t="shared" si="124"/>
        <v>0</v>
      </c>
      <c r="Y309" s="688">
        <v>0</v>
      </c>
      <c r="Z309" s="688">
        <v>0</v>
      </c>
      <c r="AA309" s="688">
        <f t="shared" si="124"/>
        <v>0</v>
      </c>
      <c r="AB309" s="688">
        <f t="shared" si="124"/>
        <v>0</v>
      </c>
      <c r="AC309" s="688">
        <f t="shared" si="124"/>
        <v>5.0795485714285717E-3</v>
      </c>
      <c r="AD309" s="688">
        <f t="shared" si="124"/>
        <v>0</v>
      </c>
      <c r="AE309" s="688">
        <f t="shared" si="124"/>
        <v>8.4659142857142863E-2</v>
      </c>
      <c r="AF309" s="688">
        <f t="shared" si="124"/>
        <v>8.4659142857142853E-3</v>
      </c>
      <c r="AG309" s="688">
        <f t="shared" si="124"/>
        <v>8.4659142857142853E-3</v>
      </c>
      <c r="AH309" s="682"/>
      <c r="AI309" s="635">
        <v>0.01</v>
      </c>
      <c r="AJ309" s="635">
        <v>1.2</v>
      </c>
      <c r="AL309" s="88">
        <v>0</v>
      </c>
      <c r="AM309" s="689">
        <v>0.3</v>
      </c>
      <c r="AN309" s="686">
        <v>0.1</v>
      </c>
      <c r="AO309" s="686">
        <v>0.24</v>
      </c>
      <c r="AP309" s="690">
        <f>(AN309*365)*(AO309*0.67*0.01*1)</f>
        <v>5.8692000000000001E-2</v>
      </c>
      <c r="AQ309" s="690">
        <f>(AN309*365)*(AO309*0.67*0.001*1)</f>
        <v>5.8691999999999998E-3</v>
      </c>
      <c r="AR309" s="691"/>
      <c r="AS309" s="690">
        <f>(AN309*365)*(AO309*0.67*0.02*1)</f>
        <v>0.117384</v>
      </c>
      <c r="AT309" s="690">
        <f>(AN309*365)*(AO309*0.67*0.01*1)</f>
        <v>5.8692000000000001E-2</v>
      </c>
      <c r="AU309" s="690">
        <f>(AN309*365)*(AO309*0.67*0.25*1)</f>
        <v>1.4673</v>
      </c>
      <c r="AV309" s="690">
        <f>(AN309*365)*(AO309*0.67*0.73*1)</f>
        <v>4.284516</v>
      </c>
      <c r="AW309" s="690">
        <v>0</v>
      </c>
      <c r="AX309" s="690" t="s">
        <v>540</v>
      </c>
      <c r="AY309" s="690">
        <v>0</v>
      </c>
      <c r="AZ309" s="690">
        <f t="shared" si="125"/>
        <v>5.8692000000000002</v>
      </c>
      <c r="BA309" s="690">
        <f t="shared" si="126"/>
        <v>0.58692</v>
      </c>
      <c r="BB309" s="690">
        <f t="shared" si="127"/>
        <v>2.9346000000000001E-2</v>
      </c>
      <c r="BC309" s="690">
        <f>(AN309*365)*(AO309*0.67*0.005*1)</f>
        <v>2.9346000000000001E-2</v>
      </c>
      <c r="BD309" s="690">
        <f>(AN309*365)*(AO309*0.67*0.0015*1)</f>
        <v>8.8038000000000005E-3</v>
      </c>
      <c r="BE309" s="690">
        <v>0</v>
      </c>
      <c r="BH309" s="806"/>
      <c r="BI309" s="807" t="s">
        <v>131</v>
      </c>
      <c r="BJ309" s="796" t="s">
        <v>169</v>
      </c>
      <c r="BK309" s="801">
        <f t="shared" si="128"/>
        <v>1.2E-2</v>
      </c>
      <c r="BL309" s="796" t="s">
        <v>412</v>
      </c>
      <c r="BM309" s="798">
        <v>0.2</v>
      </c>
      <c r="BN309" s="798">
        <v>0.5</v>
      </c>
      <c r="BO309" s="795" t="s">
        <v>258</v>
      </c>
      <c r="BP309" s="801">
        <f t="shared" si="129"/>
        <v>7.92E-3</v>
      </c>
      <c r="BQ309" s="796" t="s">
        <v>414</v>
      </c>
      <c r="BR309" s="798">
        <v>0.2</v>
      </c>
      <c r="BS309" s="798">
        <v>0.5</v>
      </c>
      <c r="BT309" s="795" t="s">
        <v>258</v>
      </c>
      <c r="BU309" s="636"/>
      <c r="BV309" s="801">
        <v>0.3</v>
      </c>
      <c r="BW309" s="796" t="s">
        <v>413</v>
      </c>
      <c r="BX309" s="636"/>
      <c r="BY309" s="801">
        <v>2.36016</v>
      </c>
      <c r="BZ309" s="796" t="s">
        <v>413</v>
      </c>
      <c r="CA309" s="636"/>
      <c r="CB309" s="637"/>
      <c r="CC309" s="636"/>
      <c r="CD309" s="636"/>
      <c r="CE309" s="637"/>
      <c r="CF309" s="637"/>
      <c r="CG309" s="637"/>
      <c r="CH309" s="637"/>
      <c r="CI309" s="636"/>
      <c r="CJ309" s="636"/>
      <c r="CK309" s="637"/>
      <c r="CL309" s="637"/>
      <c r="CM309" s="637"/>
      <c r="CN309" s="705"/>
      <c r="CO309" s="667">
        <f t="shared" si="110"/>
        <v>0.2</v>
      </c>
      <c r="CP309" s="88">
        <f t="shared" si="111"/>
        <v>0.35</v>
      </c>
      <c r="CQ309" s="667">
        <f t="shared" si="112"/>
        <v>0.5</v>
      </c>
      <c r="CR309" s="67">
        <v>0.2</v>
      </c>
      <c r="CS309" s="67">
        <v>0.5</v>
      </c>
      <c r="DA309" s="910" t="s">
        <v>131</v>
      </c>
      <c r="DB309" s="910">
        <v>1.2E-2</v>
      </c>
      <c r="DC309" s="911">
        <f t="shared" si="130"/>
        <v>0.252</v>
      </c>
      <c r="DD309" s="911">
        <f t="shared" si="131"/>
        <v>0.3</v>
      </c>
      <c r="DE309" s="910">
        <v>0.6</v>
      </c>
      <c r="DF309" s="910">
        <v>0.42</v>
      </c>
      <c r="DG309" s="911">
        <f t="shared" si="132"/>
        <v>0.252</v>
      </c>
      <c r="DH309" s="910">
        <v>0.02</v>
      </c>
      <c r="DI309" s="912">
        <f t="shared" si="133"/>
        <v>7.92E-3</v>
      </c>
      <c r="DJ309" s="912">
        <f t="shared" si="134"/>
        <v>2.4552</v>
      </c>
      <c r="DK309" s="912">
        <f t="shared" si="135"/>
        <v>2.36016</v>
      </c>
      <c r="DL309" s="913">
        <f t="shared" si="136"/>
        <v>2.7072000000000003</v>
      </c>
      <c r="DM309" s="913">
        <f t="shared" si="136"/>
        <v>2.6601599999999999</v>
      </c>
      <c r="DN309" s="705" t="s">
        <v>169</v>
      </c>
      <c r="DO309" s="67" t="s">
        <v>392</v>
      </c>
    </row>
    <row r="310" spans="15:119" s="67" customFormat="1" ht="26.25" hidden="1" thickBot="1" x14ac:dyDescent="0.4">
      <c r="O310" s="671" t="s">
        <v>132</v>
      </c>
      <c r="Q310" s="682">
        <v>0.82</v>
      </c>
      <c r="R310" s="682">
        <v>1.8</v>
      </c>
      <c r="S310" s="688">
        <f t="shared" si="124"/>
        <v>0</v>
      </c>
      <c r="T310" s="688">
        <f t="shared" si="124"/>
        <v>0</v>
      </c>
      <c r="U310" s="688">
        <f t="shared" si="124"/>
        <v>4.2329571428571426E-3</v>
      </c>
      <c r="V310" s="688">
        <f t="shared" si="124"/>
        <v>1.6931828571428571E-2</v>
      </c>
      <c r="W310" s="688">
        <f t="shared" si="124"/>
        <v>4.2329571428571426E-3</v>
      </c>
      <c r="X310" s="688">
        <f t="shared" si="124"/>
        <v>0</v>
      </c>
      <c r="Y310" s="688">
        <v>0</v>
      </c>
      <c r="Z310" s="688">
        <v>0</v>
      </c>
      <c r="AA310" s="688">
        <f t="shared" si="124"/>
        <v>0</v>
      </c>
      <c r="AB310" s="688">
        <f t="shared" si="124"/>
        <v>0</v>
      </c>
      <c r="AC310" s="688">
        <f t="shared" si="124"/>
        <v>5.0795485714285717E-3</v>
      </c>
      <c r="AD310" s="688">
        <f t="shared" si="124"/>
        <v>0</v>
      </c>
      <c r="AE310" s="688">
        <f t="shared" si="124"/>
        <v>8.4659142857142863E-2</v>
      </c>
      <c r="AF310" s="688">
        <f t="shared" si="124"/>
        <v>8.4659142857142853E-3</v>
      </c>
      <c r="AG310" s="688">
        <f t="shared" si="124"/>
        <v>8.4659142857142853E-3</v>
      </c>
      <c r="AH310" s="682"/>
      <c r="AI310" s="635">
        <v>0.02</v>
      </c>
      <c r="AJ310" s="635">
        <v>1.4</v>
      </c>
      <c r="AL310" s="88">
        <v>0</v>
      </c>
      <c r="AM310" s="689">
        <v>0.3</v>
      </c>
      <c r="AN310" s="686">
        <v>0.1</v>
      </c>
      <c r="AO310" s="686">
        <v>0.24</v>
      </c>
      <c r="AP310" s="690">
        <f>(AN310*365)*(AO310*0.67*0.015*1)</f>
        <v>8.8038000000000005E-2</v>
      </c>
      <c r="AQ310" s="690">
        <f>(AN310*365)*(AO310*0.67*0.005*1)</f>
        <v>2.9346000000000001E-2</v>
      </c>
      <c r="AR310" s="691"/>
      <c r="AS310" s="690">
        <f>(AN310*365)*(AO310*0.67*0.04*1)</f>
        <v>0.234768</v>
      </c>
      <c r="AT310" s="690">
        <f>(AN310*365)*(AO310*0.67*0.015*1)</f>
        <v>8.8038000000000005E-2</v>
      </c>
      <c r="AU310" s="690">
        <f>(AN310*365)*(AO310*0.67*0.65*1)</f>
        <v>3.8149800000000003</v>
      </c>
      <c r="AV310" s="690">
        <f>(AN310*365)*(AO310*0.67*0.79*1)</f>
        <v>4.6366680000000002</v>
      </c>
      <c r="AW310" s="690">
        <v>0</v>
      </c>
      <c r="AX310" s="690" t="s">
        <v>540</v>
      </c>
      <c r="AY310" s="690">
        <v>0</v>
      </c>
      <c r="AZ310" s="690">
        <f t="shared" si="125"/>
        <v>5.8692000000000002</v>
      </c>
      <c r="BA310" s="690">
        <f t="shared" si="126"/>
        <v>0.58692</v>
      </c>
      <c r="BB310" s="690">
        <f t="shared" si="127"/>
        <v>2.9346000000000001E-2</v>
      </c>
      <c r="BC310" s="690">
        <f>(AN310*365)*(AO310*0.67*0.01*1)</f>
        <v>5.8692000000000001E-2</v>
      </c>
      <c r="BD310" s="690">
        <f>(AN310*365)*(AO310*0.67*0.0015*1)</f>
        <v>8.8038000000000005E-3</v>
      </c>
      <c r="BE310" s="690">
        <v>0</v>
      </c>
      <c r="BH310" s="806"/>
      <c r="BI310" s="807" t="s">
        <v>132</v>
      </c>
      <c r="BJ310" s="796" t="s">
        <v>169</v>
      </c>
      <c r="BK310" s="801">
        <f t="shared" si="128"/>
        <v>1.7999999999999999E-2</v>
      </c>
      <c r="BL310" s="796" t="s">
        <v>412</v>
      </c>
      <c r="BM310" s="798">
        <v>0.2</v>
      </c>
      <c r="BN310" s="798">
        <v>0.5</v>
      </c>
      <c r="BO310" s="795" t="s">
        <v>258</v>
      </c>
      <c r="BP310" s="801">
        <f t="shared" si="129"/>
        <v>7.92E-3</v>
      </c>
      <c r="BQ310" s="796" t="s">
        <v>414</v>
      </c>
      <c r="BR310" s="798">
        <v>0.2</v>
      </c>
      <c r="BS310" s="798">
        <v>0.5</v>
      </c>
      <c r="BT310" s="795" t="s">
        <v>258</v>
      </c>
      <c r="BU310" s="636"/>
      <c r="BV310" s="801">
        <v>0.44999999999999996</v>
      </c>
      <c r="BW310" s="796" t="s">
        <v>413</v>
      </c>
      <c r="BX310" s="636"/>
      <c r="BY310" s="801">
        <v>2.36016</v>
      </c>
      <c r="BZ310" s="796" t="s">
        <v>413</v>
      </c>
      <c r="CA310" s="636"/>
      <c r="CB310" s="637"/>
      <c r="CC310" s="636"/>
      <c r="CD310" s="636"/>
      <c r="CE310" s="637"/>
      <c r="CF310" s="637"/>
      <c r="CG310" s="637"/>
      <c r="CH310" s="637"/>
      <c r="CI310" s="636"/>
      <c r="CJ310" s="636"/>
      <c r="CK310" s="637"/>
      <c r="CL310" s="637"/>
      <c r="CM310" s="637"/>
      <c r="CN310" s="705"/>
      <c r="CO310" s="667">
        <f t="shared" si="110"/>
        <v>0.2</v>
      </c>
      <c r="CP310" s="88">
        <f t="shared" si="111"/>
        <v>0.35</v>
      </c>
      <c r="CQ310" s="667">
        <f t="shared" si="112"/>
        <v>0.5</v>
      </c>
      <c r="CR310" s="67">
        <v>0.2</v>
      </c>
      <c r="CS310" s="67">
        <v>0.5</v>
      </c>
      <c r="DA310" s="910" t="s">
        <v>132</v>
      </c>
      <c r="DB310" s="910">
        <v>1.7999999999999999E-2</v>
      </c>
      <c r="DC310" s="911">
        <f t="shared" si="130"/>
        <v>0.37799999999999995</v>
      </c>
      <c r="DD310" s="911">
        <f t="shared" si="131"/>
        <v>0.44999999999999996</v>
      </c>
      <c r="DE310" s="910">
        <v>0.6</v>
      </c>
      <c r="DF310" s="910">
        <v>0.42</v>
      </c>
      <c r="DG310" s="911">
        <f t="shared" si="132"/>
        <v>0.252</v>
      </c>
      <c r="DH310" s="910">
        <v>0.02</v>
      </c>
      <c r="DI310" s="912">
        <f t="shared" si="133"/>
        <v>7.92E-3</v>
      </c>
      <c r="DJ310" s="912">
        <f t="shared" si="134"/>
        <v>2.4552</v>
      </c>
      <c r="DK310" s="912">
        <f t="shared" si="135"/>
        <v>2.36016</v>
      </c>
      <c r="DL310" s="913">
        <f t="shared" si="136"/>
        <v>2.8332000000000002</v>
      </c>
      <c r="DM310" s="913">
        <f t="shared" si="136"/>
        <v>2.8101599999999998</v>
      </c>
      <c r="DN310" s="705" t="s">
        <v>169</v>
      </c>
      <c r="DO310" s="67" t="s">
        <v>392</v>
      </c>
    </row>
    <row r="311" spans="15:119" s="67" customFormat="1" ht="26.25" hidden="1" thickBot="1" x14ac:dyDescent="0.4">
      <c r="O311" s="671" t="s">
        <v>133</v>
      </c>
      <c r="Q311" s="682">
        <v>0.82</v>
      </c>
      <c r="R311" s="682">
        <v>1.8</v>
      </c>
      <c r="S311" s="688">
        <f t="shared" si="124"/>
        <v>0</v>
      </c>
      <c r="T311" s="688">
        <f t="shared" si="124"/>
        <v>0</v>
      </c>
      <c r="U311" s="688">
        <f t="shared" si="124"/>
        <v>4.2329571428571426E-3</v>
      </c>
      <c r="V311" s="688">
        <f t="shared" si="124"/>
        <v>1.6931828571428571E-2</v>
      </c>
      <c r="W311" s="688">
        <f t="shared" si="124"/>
        <v>4.2329571428571426E-3</v>
      </c>
      <c r="X311" s="688">
        <f t="shared" si="124"/>
        <v>0</v>
      </c>
      <c r="Y311" s="688">
        <v>0</v>
      </c>
      <c r="Z311" s="688">
        <v>0</v>
      </c>
      <c r="AA311" s="688">
        <f t="shared" si="124"/>
        <v>0</v>
      </c>
      <c r="AB311" s="688">
        <f t="shared" si="124"/>
        <v>0</v>
      </c>
      <c r="AC311" s="688">
        <f t="shared" si="124"/>
        <v>5.0795485714285717E-3</v>
      </c>
      <c r="AD311" s="688">
        <f t="shared" si="124"/>
        <v>0</v>
      </c>
      <c r="AE311" s="688">
        <f t="shared" si="124"/>
        <v>8.4659142857142863E-2</v>
      </c>
      <c r="AF311" s="688">
        <f t="shared" si="124"/>
        <v>8.4659142857142853E-3</v>
      </c>
      <c r="AG311" s="688">
        <f t="shared" si="124"/>
        <v>8.4659142857142853E-3</v>
      </c>
      <c r="AH311" s="682"/>
      <c r="AI311" s="635">
        <v>0.02</v>
      </c>
      <c r="AJ311" s="635">
        <v>1.4</v>
      </c>
      <c r="AL311" s="88">
        <v>0</v>
      </c>
      <c r="AM311" s="689">
        <v>0.3</v>
      </c>
      <c r="AN311" s="686">
        <v>0.1</v>
      </c>
      <c r="AO311" s="686">
        <v>0.24</v>
      </c>
      <c r="AP311" s="690">
        <f>(AN311*365)*(AO311*0.67*0.02*1)</f>
        <v>0.117384</v>
      </c>
      <c r="AQ311" s="690">
        <f>(AN311*365)*(AO311*0.67*0.01*1)</f>
        <v>5.8692000000000001E-2</v>
      </c>
      <c r="AR311" s="691"/>
      <c r="AS311" s="690">
        <f>(AN311*365)*(AO311*0.67*0.05*1)</f>
        <v>0.29346</v>
      </c>
      <c r="AT311" s="690">
        <f>(AN311*365)*(AO311*0.67*0.02*1)</f>
        <v>0.117384</v>
      </c>
      <c r="AU311" s="690">
        <f>(AN311*365)*(AO311*0.67*0.8*1)</f>
        <v>4.69536</v>
      </c>
      <c r="AV311" s="690">
        <f>(AN311*365)*(AO311*0.67*0.8*1)</f>
        <v>4.69536</v>
      </c>
      <c r="AW311" s="690">
        <v>0</v>
      </c>
      <c r="AX311" s="690" t="s">
        <v>540</v>
      </c>
      <c r="AY311" s="690">
        <v>0</v>
      </c>
      <c r="AZ311" s="690">
        <f t="shared" si="125"/>
        <v>5.8692000000000002</v>
      </c>
      <c r="BA311" s="690">
        <f t="shared" si="126"/>
        <v>0.58692</v>
      </c>
      <c r="BB311" s="690">
        <f t="shared" si="127"/>
        <v>2.9346000000000001E-2</v>
      </c>
      <c r="BC311" s="690">
        <f>(AN311*365)*(AO311*0.67*0.015*1)</f>
        <v>8.8038000000000005E-2</v>
      </c>
      <c r="BD311" s="690">
        <f>(AN311*365)*(AO311*0.67*0.0015*1)</f>
        <v>8.8038000000000005E-3</v>
      </c>
      <c r="BE311" s="690">
        <v>0</v>
      </c>
      <c r="BH311" s="806"/>
      <c r="BI311" s="807" t="s">
        <v>133</v>
      </c>
      <c r="BJ311" s="796" t="s">
        <v>169</v>
      </c>
      <c r="BK311" s="801">
        <f t="shared" si="128"/>
        <v>2.3E-2</v>
      </c>
      <c r="BL311" s="796" t="s">
        <v>412</v>
      </c>
      <c r="BM311" s="798">
        <v>0.2</v>
      </c>
      <c r="BN311" s="798">
        <v>0.5</v>
      </c>
      <c r="BO311" s="795" t="s">
        <v>258</v>
      </c>
      <c r="BP311" s="801">
        <f t="shared" si="129"/>
        <v>7.92E-3</v>
      </c>
      <c r="BQ311" s="796" t="s">
        <v>414</v>
      </c>
      <c r="BR311" s="798">
        <v>0.2</v>
      </c>
      <c r="BS311" s="798">
        <v>0.5</v>
      </c>
      <c r="BT311" s="795" t="s">
        <v>258</v>
      </c>
      <c r="BU311" s="636"/>
      <c r="BV311" s="801">
        <v>0.57499999999999996</v>
      </c>
      <c r="BW311" s="796" t="s">
        <v>413</v>
      </c>
      <c r="BX311" s="636"/>
      <c r="BY311" s="801">
        <v>2.36016</v>
      </c>
      <c r="BZ311" s="796" t="s">
        <v>413</v>
      </c>
      <c r="CA311" s="636"/>
      <c r="CB311" s="637"/>
      <c r="CC311" s="636"/>
      <c r="CD311" s="636"/>
      <c r="CE311" s="637"/>
      <c r="CF311" s="637"/>
      <c r="CG311" s="637"/>
      <c r="CH311" s="637"/>
      <c r="CI311" s="636"/>
      <c r="CJ311" s="636"/>
      <c r="CK311" s="637"/>
      <c r="CL311" s="637"/>
      <c r="CM311" s="637"/>
      <c r="CN311" s="705"/>
      <c r="CO311" s="667">
        <f t="shared" si="110"/>
        <v>0.2</v>
      </c>
      <c r="CP311" s="88">
        <f t="shared" si="111"/>
        <v>0.35</v>
      </c>
      <c r="CQ311" s="667">
        <f t="shared" si="112"/>
        <v>0.5</v>
      </c>
      <c r="CR311" s="67">
        <v>0.2</v>
      </c>
      <c r="CS311" s="67">
        <v>0.5</v>
      </c>
      <c r="DA311" s="910" t="s">
        <v>133</v>
      </c>
      <c r="DB311" s="910">
        <v>2.3E-2</v>
      </c>
      <c r="DC311" s="911">
        <f t="shared" si="130"/>
        <v>0.48299999999999998</v>
      </c>
      <c r="DD311" s="911">
        <f t="shared" si="131"/>
        <v>0.57499999999999996</v>
      </c>
      <c r="DE311" s="910">
        <v>0.6</v>
      </c>
      <c r="DF311" s="910">
        <v>0.42</v>
      </c>
      <c r="DG311" s="911">
        <f t="shared" si="132"/>
        <v>0.252</v>
      </c>
      <c r="DH311" s="910">
        <v>0.02</v>
      </c>
      <c r="DI311" s="912">
        <f t="shared" si="133"/>
        <v>7.92E-3</v>
      </c>
      <c r="DJ311" s="912">
        <f t="shared" si="134"/>
        <v>2.4552</v>
      </c>
      <c r="DK311" s="912">
        <f t="shared" si="135"/>
        <v>2.36016</v>
      </c>
      <c r="DL311" s="913">
        <f t="shared" si="136"/>
        <v>2.9382000000000001</v>
      </c>
      <c r="DM311" s="913">
        <f t="shared" si="136"/>
        <v>2.9351599999999998</v>
      </c>
      <c r="DN311" s="705" t="s">
        <v>169</v>
      </c>
      <c r="DO311" s="67" t="s">
        <v>392</v>
      </c>
    </row>
    <row r="312" spans="15:119" s="67" customFormat="1" ht="18.75" hidden="1" thickBot="1" x14ac:dyDescent="0.4">
      <c r="O312" s="671" t="s">
        <v>134</v>
      </c>
      <c r="Q312" s="682">
        <v>1.17</v>
      </c>
      <c r="R312" s="682">
        <v>28</v>
      </c>
      <c r="S312" s="688">
        <f t="shared" si="124"/>
        <v>0</v>
      </c>
      <c r="T312" s="688">
        <f t="shared" si="124"/>
        <v>0</v>
      </c>
      <c r="U312" s="688">
        <f t="shared" si="124"/>
        <v>9.3950999999999993E-2</v>
      </c>
      <c r="V312" s="688">
        <f t="shared" si="124"/>
        <v>0.37580399999999997</v>
      </c>
      <c r="W312" s="688">
        <f t="shared" si="124"/>
        <v>9.3950999999999993E-2</v>
      </c>
      <c r="X312" s="688">
        <f t="shared" si="124"/>
        <v>0</v>
      </c>
      <c r="Y312" s="688">
        <f t="shared" si="124"/>
        <v>0.18790199999999999</v>
      </c>
      <c r="Z312" s="688">
        <f t="shared" si="124"/>
        <v>1.3153140000000001</v>
      </c>
      <c r="AA312" s="688">
        <f t="shared" si="124"/>
        <v>0</v>
      </c>
      <c r="AB312" s="688">
        <f t="shared" si="124"/>
        <v>0</v>
      </c>
      <c r="AC312" s="688">
        <f t="shared" si="124"/>
        <v>0.1127412</v>
      </c>
      <c r="AD312" s="688">
        <f t="shared" si="124"/>
        <v>0</v>
      </c>
      <c r="AE312" s="688">
        <f t="shared" si="124"/>
        <v>1.8790199999999999</v>
      </c>
      <c r="AF312" s="688">
        <v>0</v>
      </c>
      <c r="AG312" s="688">
        <f t="shared" si="124"/>
        <v>0.18790199999999999</v>
      </c>
      <c r="AH312" s="682"/>
      <c r="AI312" s="635">
        <v>0.1</v>
      </c>
      <c r="AJ312" s="88">
        <v>0</v>
      </c>
      <c r="AL312" s="88">
        <v>0</v>
      </c>
      <c r="AM312" s="689">
        <v>0.3</v>
      </c>
      <c r="AN312" s="686">
        <v>0.32</v>
      </c>
      <c r="AO312" s="686">
        <v>0.13</v>
      </c>
      <c r="AP312" s="690">
        <f>(AN312*365)*(AO312*0.67*0.01*1)</f>
        <v>0.10173280000000001</v>
      </c>
      <c r="AQ312" s="690">
        <f>(AN312*365)*(AO312*0.67*0.001*1)</f>
        <v>1.0173280000000002E-2</v>
      </c>
      <c r="AR312" s="691"/>
      <c r="AS312" s="690">
        <f>(AN312*365)*(AO312*0.67*0.02*1)</f>
        <v>0.20346560000000002</v>
      </c>
      <c r="AT312" s="690">
        <f>(AN312*365)*(AO312*0.67*0.01*1)</f>
        <v>0.10173280000000001</v>
      </c>
      <c r="AU312" s="690">
        <f>(AN312*365)*(AO312*0.67*0.25*1)</f>
        <v>2.5433200000000005</v>
      </c>
      <c r="AV312" s="690">
        <f>(AN312*365)*(AO312*0.67*0.73*1)</f>
        <v>7.4264944000000002</v>
      </c>
      <c r="AW312" s="690">
        <f>(AN312*365)*(AO312*0.67*0.03*1)</f>
        <v>0.30519840000000004</v>
      </c>
      <c r="AX312" s="691"/>
      <c r="AY312" s="690">
        <f>(AN312*365)*(AO312*0.67*0.25*1)</f>
        <v>2.5433200000000005</v>
      </c>
      <c r="AZ312" s="690">
        <f t="shared" si="125"/>
        <v>10.173280000000002</v>
      </c>
      <c r="BA312" s="690">
        <f t="shared" si="126"/>
        <v>1.017328</v>
      </c>
      <c r="BB312" s="690">
        <f t="shared" si="127"/>
        <v>5.0866400000000006E-2</v>
      </c>
      <c r="BC312" s="690">
        <f>(AN312*365)*(AO312*0.67*0.005*1)</f>
        <v>5.0866400000000006E-2</v>
      </c>
      <c r="BD312" s="690">
        <v>0</v>
      </c>
      <c r="BE312" s="690">
        <v>0</v>
      </c>
      <c r="BH312" s="806"/>
      <c r="BI312" s="807" t="s">
        <v>134</v>
      </c>
      <c r="BJ312" s="796" t="s">
        <v>168</v>
      </c>
      <c r="BK312" s="801">
        <f t="shared" si="128"/>
        <v>0.1</v>
      </c>
      <c r="BL312" s="796" t="s">
        <v>412</v>
      </c>
      <c r="BM312" s="798">
        <v>0.2</v>
      </c>
      <c r="BN312" s="798">
        <v>0.5</v>
      </c>
      <c r="BO312" s="795" t="s">
        <v>258</v>
      </c>
      <c r="BP312" s="801">
        <f t="shared" si="129"/>
        <v>0.37714285714285711</v>
      </c>
      <c r="BQ312" s="796" t="s">
        <v>414</v>
      </c>
      <c r="BR312" s="798">
        <v>0.2</v>
      </c>
      <c r="BS312" s="798">
        <v>0.5</v>
      </c>
      <c r="BT312" s="795" t="s">
        <v>258</v>
      </c>
      <c r="BU312" s="636"/>
      <c r="BV312" s="801">
        <v>2.5</v>
      </c>
      <c r="BW312" s="796" t="s">
        <v>413</v>
      </c>
      <c r="BX312" s="636"/>
      <c r="BY312" s="801">
        <v>112.38857142857142</v>
      </c>
      <c r="BZ312" s="796" t="s">
        <v>413</v>
      </c>
      <c r="CA312" s="636"/>
      <c r="CB312" s="637"/>
      <c r="CC312" s="636"/>
      <c r="CD312" s="636"/>
      <c r="CE312" s="637"/>
      <c r="CF312" s="637"/>
      <c r="CG312" s="637"/>
      <c r="CH312" s="637"/>
      <c r="CI312" s="636"/>
      <c r="CJ312" s="636"/>
      <c r="CK312" s="637"/>
      <c r="CL312" s="637"/>
      <c r="CM312" s="637"/>
      <c r="CN312" s="705"/>
      <c r="CO312" s="667">
        <f t="shared" si="110"/>
        <v>0.2</v>
      </c>
      <c r="CP312" s="88">
        <f t="shared" si="111"/>
        <v>0.35</v>
      </c>
      <c r="CQ312" s="667">
        <f t="shared" si="112"/>
        <v>0.5</v>
      </c>
      <c r="CR312" s="67">
        <v>0.2</v>
      </c>
      <c r="CS312" s="67">
        <v>0.5</v>
      </c>
      <c r="DA312" s="910" t="s">
        <v>134</v>
      </c>
      <c r="DB312" s="910">
        <v>0.1</v>
      </c>
      <c r="DC312" s="911">
        <f t="shared" si="130"/>
        <v>2.1</v>
      </c>
      <c r="DD312" s="911">
        <f t="shared" si="131"/>
        <v>2.5</v>
      </c>
      <c r="DE312" s="910">
        <v>12</v>
      </c>
      <c r="DF312" s="910">
        <v>1</v>
      </c>
      <c r="DG312" s="911">
        <f t="shared" si="132"/>
        <v>12</v>
      </c>
      <c r="DH312" s="910">
        <v>0.02</v>
      </c>
      <c r="DI312" s="912">
        <f t="shared" si="133"/>
        <v>0.37714285714285711</v>
      </c>
      <c r="DJ312" s="912">
        <f t="shared" si="134"/>
        <v>116.91428571428571</v>
      </c>
      <c r="DK312" s="912">
        <f t="shared" si="135"/>
        <v>112.38857142857142</v>
      </c>
      <c r="DL312" s="913">
        <f t="shared" si="136"/>
        <v>119.01428571428571</v>
      </c>
      <c r="DM312" s="913">
        <f t="shared" si="136"/>
        <v>114.88857142857142</v>
      </c>
      <c r="DN312" s="705" t="s">
        <v>168</v>
      </c>
      <c r="DO312" s="67" t="s">
        <v>391</v>
      </c>
    </row>
    <row r="313" spans="15:119" s="67" customFormat="1" ht="26.25" hidden="1" thickBot="1" x14ac:dyDescent="0.4">
      <c r="O313" s="671" t="s">
        <v>334</v>
      </c>
      <c r="Q313" s="682">
        <v>1.17</v>
      </c>
      <c r="R313" s="682">
        <v>28</v>
      </c>
      <c r="S313" s="688">
        <f t="shared" si="124"/>
        <v>0</v>
      </c>
      <c r="T313" s="688">
        <f t="shared" si="124"/>
        <v>0</v>
      </c>
      <c r="U313" s="688">
        <f t="shared" si="124"/>
        <v>9.3950999999999993E-2</v>
      </c>
      <c r="V313" s="688">
        <f t="shared" si="124"/>
        <v>0.37580399999999997</v>
      </c>
      <c r="W313" s="688">
        <f t="shared" si="124"/>
        <v>9.3950999999999993E-2</v>
      </c>
      <c r="X313" s="688">
        <f t="shared" si="124"/>
        <v>0</v>
      </c>
      <c r="Y313" s="688">
        <f t="shared" si="124"/>
        <v>0.18790199999999999</v>
      </c>
      <c r="Z313" s="688">
        <f t="shared" si="124"/>
        <v>1.3153140000000001</v>
      </c>
      <c r="AA313" s="688">
        <f t="shared" si="124"/>
        <v>0</v>
      </c>
      <c r="AB313" s="688">
        <f t="shared" si="124"/>
        <v>0</v>
      </c>
      <c r="AC313" s="688">
        <f t="shared" si="124"/>
        <v>0.1127412</v>
      </c>
      <c r="AD313" s="688">
        <f t="shared" si="124"/>
        <v>0</v>
      </c>
      <c r="AE313" s="688">
        <f t="shared" si="124"/>
        <v>1.8790199999999999</v>
      </c>
      <c r="AF313" s="688">
        <v>0</v>
      </c>
      <c r="AG313" s="688">
        <f t="shared" si="124"/>
        <v>0.18790199999999999</v>
      </c>
      <c r="AH313" s="682"/>
      <c r="AI313" s="635">
        <v>0.15</v>
      </c>
      <c r="AJ313" s="88">
        <v>0</v>
      </c>
      <c r="AL313" s="88">
        <v>0</v>
      </c>
      <c r="AM313" s="689">
        <v>0.3</v>
      </c>
      <c r="AN313" s="686">
        <v>0.32</v>
      </c>
      <c r="AO313" s="686">
        <v>0.13</v>
      </c>
      <c r="AP313" s="690">
        <f>(AN313*365)*(AO313*0.67*0.015*1)</f>
        <v>0.15259920000000002</v>
      </c>
      <c r="AQ313" s="690">
        <f>(AN313*365)*(AO313*0.67*0.005*1)</f>
        <v>5.0866400000000006E-2</v>
      </c>
      <c r="AR313" s="691"/>
      <c r="AS313" s="690">
        <f>(AN313*365)*(AO313*0.67*0.04*1)</f>
        <v>0.40693120000000005</v>
      </c>
      <c r="AT313" s="690">
        <f>(AN313*365)*(AO313*0.67*0.015*1)</f>
        <v>0.15259920000000002</v>
      </c>
      <c r="AU313" s="690">
        <f>(AN313*365)*(AO313*0.67*0.65*1)</f>
        <v>6.6126320000000005</v>
      </c>
      <c r="AV313" s="690">
        <f>(AN313*365)*(AO313*0.67*0.79*1)</f>
        <v>8.0368912000000012</v>
      </c>
      <c r="AW313" s="690">
        <f>(AN313*365)*(AO313*0.67*0.03*1)</f>
        <v>0.30519840000000004</v>
      </c>
      <c r="AX313" s="691"/>
      <c r="AY313" s="690">
        <f>(AN313*365)*(AO313*0.67*0.65*1)</f>
        <v>6.6126320000000005</v>
      </c>
      <c r="AZ313" s="690">
        <f t="shared" si="125"/>
        <v>10.173280000000002</v>
      </c>
      <c r="BA313" s="690">
        <f t="shared" si="126"/>
        <v>1.017328</v>
      </c>
      <c r="BB313" s="690">
        <f t="shared" si="127"/>
        <v>5.0866400000000006E-2</v>
      </c>
      <c r="BC313" s="690">
        <f>(AN313*365)*(AO313*0.67*0.01*1)</f>
        <v>0.10173280000000001</v>
      </c>
      <c r="BD313" s="690">
        <v>0</v>
      </c>
      <c r="BE313" s="690">
        <v>0</v>
      </c>
      <c r="BH313" s="806"/>
      <c r="BI313" s="807" t="s">
        <v>334</v>
      </c>
      <c r="BJ313" s="796" t="s">
        <v>168</v>
      </c>
      <c r="BK313" s="801">
        <f t="shared" si="128"/>
        <v>0.16</v>
      </c>
      <c r="BL313" s="796" t="s">
        <v>412</v>
      </c>
      <c r="BM313" s="798">
        <v>0.2</v>
      </c>
      <c r="BN313" s="798">
        <v>0.5</v>
      </c>
      <c r="BO313" s="795" t="s">
        <v>258</v>
      </c>
      <c r="BP313" s="801">
        <f t="shared" si="129"/>
        <v>0.37714285714285711</v>
      </c>
      <c r="BQ313" s="796" t="s">
        <v>414</v>
      </c>
      <c r="BR313" s="798">
        <v>0.2</v>
      </c>
      <c r="BS313" s="798">
        <v>0.5</v>
      </c>
      <c r="BT313" s="795" t="s">
        <v>258</v>
      </c>
      <c r="BU313" s="637"/>
      <c r="BV313" s="801">
        <v>4</v>
      </c>
      <c r="BW313" s="796" t="s">
        <v>413</v>
      </c>
      <c r="BX313" s="637"/>
      <c r="BY313" s="801">
        <v>112.38857142857142</v>
      </c>
      <c r="BZ313" s="796" t="s">
        <v>413</v>
      </c>
      <c r="CA313" s="636"/>
      <c r="CB313" s="637"/>
      <c r="CC313" s="636"/>
      <c r="CD313" s="636"/>
      <c r="CE313" s="637"/>
      <c r="CF313" s="637"/>
      <c r="CG313" s="637"/>
      <c r="CH313" s="637"/>
      <c r="CI313" s="636"/>
      <c r="CJ313" s="636"/>
      <c r="CK313" s="637"/>
      <c r="CL313" s="637"/>
      <c r="CM313" s="637"/>
      <c r="CN313" s="705"/>
      <c r="CO313" s="667">
        <f t="shared" si="110"/>
        <v>0.2</v>
      </c>
      <c r="CP313" s="88">
        <f t="shared" si="111"/>
        <v>0.35</v>
      </c>
      <c r="CQ313" s="667">
        <f t="shared" si="112"/>
        <v>0.5</v>
      </c>
      <c r="CR313" s="67">
        <v>0.2</v>
      </c>
      <c r="CS313" s="67">
        <v>0.5</v>
      </c>
      <c r="DA313" s="910" t="s">
        <v>334</v>
      </c>
      <c r="DB313" s="910">
        <v>0.16</v>
      </c>
      <c r="DC313" s="911">
        <f t="shared" si="130"/>
        <v>3.36</v>
      </c>
      <c r="DD313" s="911">
        <f t="shared" si="131"/>
        <v>4</v>
      </c>
      <c r="DE313" s="910">
        <v>12</v>
      </c>
      <c r="DF313" s="910">
        <v>1</v>
      </c>
      <c r="DG313" s="911">
        <f t="shared" si="132"/>
        <v>12</v>
      </c>
      <c r="DH313" s="910">
        <v>0.02</v>
      </c>
      <c r="DI313" s="912">
        <f t="shared" si="133"/>
        <v>0.37714285714285711</v>
      </c>
      <c r="DJ313" s="912">
        <f t="shared" si="134"/>
        <v>116.91428571428571</v>
      </c>
      <c r="DK313" s="912">
        <f t="shared" si="135"/>
        <v>112.38857142857142</v>
      </c>
      <c r="DL313" s="913">
        <f t="shared" si="136"/>
        <v>120.27428571428571</v>
      </c>
      <c r="DM313" s="913">
        <f t="shared" si="136"/>
        <v>116.38857142857142</v>
      </c>
      <c r="DN313" s="705" t="s">
        <v>168</v>
      </c>
      <c r="DO313" s="67" t="s">
        <v>391</v>
      </c>
    </row>
    <row r="314" spans="15:119" s="67" customFormat="1" ht="26.25" hidden="1" thickBot="1" x14ac:dyDescent="0.4">
      <c r="O314" s="671" t="s">
        <v>136</v>
      </c>
      <c r="Q314" s="682">
        <v>1.17</v>
      </c>
      <c r="R314" s="682">
        <v>28</v>
      </c>
      <c r="S314" s="688">
        <f t="shared" si="124"/>
        <v>0</v>
      </c>
      <c r="T314" s="688">
        <f t="shared" si="124"/>
        <v>0</v>
      </c>
      <c r="U314" s="688">
        <f t="shared" si="124"/>
        <v>9.3950999999999993E-2</v>
      </c>
      <c r="V314" s="688">
        <f t="shared" si="124"/>
        <v>0.37580399999999997</v>
      </c>
      <c r="W314" s="688">
        <f t="shared" si="124"/>
        <v>9.3950999999999993E-2</v>
      </c>
      <c r="X314" s="688">
        <f t="shared" si="124"/>
        <v>0</v>
      </c>
      <c r="Y314" s="688">
        <f t="shared" si="124"/>
        <v>0.18790199999999999</v>
      </c>
      <c r="Z314" s="688">
        <f t="shared" si="124"/>
        <v>1.3153140000000001</v>
      </c>
      <c r="AA314" s="688">
        <f t="shared" si="124"/>
        <v>0</v>
      </c>
      <c r="AB314" s="688">
        <f t="shared" si="124"/>
        <v>0</v>
      </c>
      <c r="AC314" s="688">
        <f t="shared" si="124"/>
        <v>0.1127412</v>
      </c>
      <c r="AD314" s="688">
        <f t="shared" si="124"/>
        <v>0</v>
      </c>
      <c r="AE314" s="688">
        <f t="shared" si="124"/>
        <v>1.8790199999999999</v>
      </c>
      <c r="AF314" s="688">
        <v>0</v>
      </c>
      <c r="AG314" s="688">
        <f t="shared" si="124"/>
        <v>0.18790199999999999</v>
      </c>
      <c r="AH314" s="682"/>
      <c r="AI314" s="635">
        <v>0.2</v>
      </c>
      <c r="AJ314" s="88">
        <v>0</v>
      </c>
      <c r="AL314" s="88">
        <v>0</v>
      </c>
      <c r="AM314" s="689">
        <v>0.3</v>
      </c>
      <c r="AN314" s="686">
        <v>0.32</v>
      </c>
      <c r="AO314" s="686">
        <v>0.13</v>
      </c>
      <c r="AP314" s="690">
        <f>(AN314*365)*(AO314*0.67*0.02*1)</f>
        <v>0.20346560000000002</v>
      </c>
      <c r="AQ314" s="690">
        <f>(AN314*365)*(AO314*0.67*0.01*1)</f>
        <v>0.10173280000000001</v>
      </c>
      <c r="AR314" s="691"/>
      <c r="AS314" s="690">
        <f>(AN314*365)*(AO314*0.67*0.05*1)</f>
        <v>0.50866400000000001</v>
      </c>
      <c r="AT314" s="690">
        <f>(AN314*365)*(AO314*0.67*0.02*1)</f>
        <v>0.20346560000000002</v>
      </c>
      <c r="AU314" s="690">
        <f>(AN314*365)*(AO314*0.67*0.8*1)</f>
        <v>8.1386240000000001</v>
      </c>
      <c r="AV314" s="690">
        <f>(AN314*365)*(AO314*0.67*0.8*1)</f>
        <v>8.1386240000000001</v>
      </c>
      <c r="AW314" s="690">
        <f>(AN314*365)*(AO314*0.67*0.3*1)</f>
        <v>3.0519840000000005</v>
      </c>
      <c r="AX314" s="691"/>
      <c r="AY314" s="690">
        <f>(AN314*365)*(AO314*0.67*0.8*1)</f>
        <v>8.1386240000000001</v>
      </c>
      <c r="AZ314" s="690">
        <f t="shared" si="125"/>
        <v>10.173280000000002</v>
      </c>
      <c r="BA314" s="690">
        <f t="shared" si="126"/>
        <v>1.017328</v>
      </c>
      <c r="BB314" s="690">
        <f t="shared" si="127"/>
        <v>5.0866400000000006E-2</v>
      </c>
      <c r="BC314" s="690">
        <f>(AN314*365)*(AO314*0.67*0.015*1)</f>
        <v>0.15259920000000002</v>
      </c>
      <c r="BD314" s="690">
        <v>0</v>
      </c>
      <c r="BE314" s="690">
        <v>0</v>
      </c>
      <c r="BH314" s="806"/>
      <c r="BI314" s="807" t="s">
        <v>136</v>
      </c>
      <c r="BJ314" s="796" t="s">
        <v>168</v>
      </c>
      <c r="BK314" s="801">
        <f t="shared" si="128"/>
        <v>0.21</v>
      </c>
      <c r="BL314" s="796" t="s">
        <v>412</v>
      </c>
      <c r="BM314" s="798">
        <v>0.2</v>
      </c>
      <c r="BN314" s="798">
        <v>0.5</v>
      </c>
      <c r="BO314" s="795" t="s">
        <v>258</v>
      </c>
      <c r="BP314" s="801">
        <f t="shared" si="129"/>
        <v>0.37714285714285711</v>
      </c>
      <c r="BQ314" s="796" t="s">
        <v>414</v>
      </c>
      <c r="BR314" s="798">
        <v>0.2</v>
      </c>
      <c r="BS314" s="798">
        <v>0.5</v>
      </c>
      <c r="BT314" s="795" t="s">
        <v>258</v>
      </c>
      <c r="BU314" s="637"/>
      <c r="BV314" s="801">
        <v>5.25</v>
      </c>
      <c r="BW314" s="796" t="s">
        <v>413</v>
      </c>
      <c r="BX314" s="637"/>
      <c r="BY314" s="801">
        <v>112.38857142857142</v>
      </c>
      <c r="BZ314" s="796" t="s">
        <v>413</v>
      </c>
      <c r="CA314" s="636"/>
      <c r="CB314" s="637"/>
      <c r="CC314" s="636"/>
      <c r="CD314" s="636"/>
      <c r="CE314" s="637"/>
      <c r="CF314" s="637"/>
      <c r="CG314" s="637"/>
      <c r="CH314" s="637"/>
      <c r="CI314" s="636"/>
      <c r="CJ314" s="636"/>
      <c r="CK314" s="637"/>
      <c r="CL314" s="637"/>
      <c r="CM314" s="637"/>
      <c r="CN314" s="705"/>
      <c r="CO314" s="667">
        <f t="shared" si="110"/>
        <v>0.2</v>
      </c>
      <c r="CP314" s="88">
        <f t="shared" si="111"/>
        <v>0.35</v>
      </c>
      <c r="CQ314" s="667">
        <f t="shared" si="112"/>
        <v>0.5</v>
      </c>
      <c r="CR314" s="67">
        <v>0.2</v>
      </c>
      <c r="CS314" s="67">
        <v>0.5</v>
      </c>
      <c r="DA314" s="910" t="s">
        <v>136</v>
      </c>
      <c r="DB314" s="910">
        <v>0.21</v>
      </c>
      <c r="DC314" s="911">
        <f t="shared" si="130"/>
        <v>4.41</v>
      </c>
      <c r="DD314" s="911">
        <f t="shared" si="131"/>
        <v>5.25</v>
      </c>
      <c r="DE314" s="910">
        <v>12</v>
      </c>
      <c r="DF314" s="910">
        <v>1</v>
      </c>
      <c r="DG314" s="911">
        <f t="shared" si="132"/>
        <v>12</v>
      </c>
      <c r="DH314" s="910">
        <v>0.02</v>
      </c>
      <c r="DI314" s="912">
        <f t="shared" si="133"/>
        <v>0.37714285714285711</v>
      </c>
      <c r="DJ314" s="912">
        <f t="shared" si="134"/>
        <v>116.91428571428571</v>
      </c>
      <c r="DK314" s="912">
        <f t="shared" si="135"/>
        <v>112.38857142857142</v>
      </c>
      <c r="DL314" s="913">
        <f t="shared" si="136"/>
        <v>121.32428571428571</v>
      </c>
      <c r="DM314" s="913">
        <f t="shared" si="136"/>
        <v>117.63857142857142</v>
      </c>
      <c r="DN314" s="705" t="s">
        <v>168</v>
      </c>
      <c r="DO314" s="67" t="s">
        <v>391</v>
      </c>
    </row>
    <row r="315" spans="15:119" s="67" customFormat="1" ht="51.75" hidden="1" thickBot="1" x14ac:dyDescent="0.4">
      <c r="O315" s="671" t="s">
        <v>522</v>
      </c>
      <c r="Q315" s="682">
        <v>1.57</v>
      </c>
      <c r="R315" s="682">
        <v>28</v>
      </c>
      <c r="S315" s="688">
        <f t="shared" si="124"/>
        <v>0</v>
      </c>
      <c r="T315" s="688">
        <f t="shared" si="124"/>
        <v>0</v>
      </c>
      <c r="U315" s="688">
        <f t="shared" si="124"/>
        <v>0.12607100000000002</v>
      </c>
      <c r="V315" s="688">
        <f t="shared" si="124"/>
        <v>0.50428400000000007</v>
      </c>
      <c r="W315" s="688">
        <f t="shared" si="124"/>
        <v>0.12607100000000002</v>
      </c>
      <c r="X315" s="688">
        <f t="shared" si="124"/>
        <v>0</v>
      </c>
      <c r="Y315" s="688">
        <f t="shared" si="124"/>
        <v>0.25214200000000003</v>
      </c>
      <c r="Z315" s="688">
        <f t="shared" si="124"/>
        <v>1.7649940000000004</v>
      </c>
      <c r="AA315" s="688">
        <f t="shared" si="124"/>
        <v>0</v>
      </c>
      <c r="AB315" s="688">
        <f t="shared" si="124"/>
        <v>0</v>
      </c>
      <c r="AC315" s="688">
        <f t="shared" si="124"/>
        <v>0.15128520000000001</v>
      </c>
      <c r="AD315" s="688">
        <f t="shared" si="124"/>
        <v>0</v>
      </c>
      <c r="AE315" s="688">
        <f t="shared" si="124"/>
        <v>2.52142</v>
      </c>
      <c r="AF315" s="688">
        <v>0</v>
      </c>
      <c r="AG315" s="688">
        <f t="shared" si="124"/>
        <v>0.25214200000000003</v>
      </c>
      <c r="AH315" s="682"/>
      <c r="AI315" s="635">
        <v>1</v>
      </c>
      <c r="AJ315" s="635">
        <v>12</v>
      </c>
      <c r="AL315" s="635">
        <v>8</v>
      </c>
      <c r="AM315" s="689">
        <v>0.3</v>
      </c>
      <c r="AN315" s="686">
        <v>0.3</v>
      </c>
      <c r="AO315" s="686">
        <v>0.28999999999999998</v>
      </c>
      <c r="AP315" s="690">
        <f>(AN315*365)*(AO315*0.67*0.01*1)</f>
        <v>0.21275850000000002</v>
      </c>
      <c r="AQ315" s="690">
        <f>(AN315*365)*(AO315*0.67*0.001*1)</f>
        <v>2.1275850000000002E-2</v>
      </c>
      <c r="AR315" s="691"/>
      <c r="AS315" s="690">
        <f>(AN315*365)*(AO315*0.67*0.02*1)</f>
        <v>0.42551700000000003</v>
      </c>
      <c r="AT315" s="690">
        <f>(AN315*365)*(AO315*0.67*0.01*1)</f>
        <v>0.21275850000000002</v>
      </c>
      <c r="AU315" s="690">
        <f>(AN315*365)*(AO315*0.67*0.25*1)</f>
        <v>5.3189624999999996</v>
      </c>
      <c r="AV315" s="690">
        <f>(AN315*365)*(AO315*0.67*0.73*1)</f>
        <v>15.5313705</v>
      </c>
      <c r="AW315" s="690">
        <f>(AN315*365)*(AO315*0.67*0.03*1)</f>
        <v>0.6382755</v>
      </c>
      <c r="AX315" s="691"/>
      <c r="AY315" s="690">
        <f>(AN315*365)*(AO315*0.67*0.25*1)</f>
        <v>5.3189624999999996</v>
      </c>
      <c r="AZ315" s="690">
        <f t="shared" si="125"/>
        <v>21.275849999999998</v>
      </c>
      <c r="BA315" s="690">
        <f t="shared" si="126"/>
        <v>2.1275850000000003</v>
      </c>
      <c r="BB315" s="690">
        <f t="shared" si="127"/>
        <v>0.10637925000000001</v>
      </c>
      <c r="BC315" s="690">
        <f>(AN315*365)*(AO315*0.67*0.005*1)</f>
        <v>0.10637925000000001</v>
      </c>
      <c r="BD315" s="690">
        <v>0</v>
      </c>
      <c r="BE315" s="690">
        <v>0</v>
      </c>
      <c r="BH315" s="806"/>
      <c r="BI315" s="807" t="s">
        <v>137</v>
      </c>
      <c r="BJ315" s="796" t="s">
        <v>168</v>
      </c>
      <c r="BK315" s="801">
        <f t="shared" si="128"/>
        <v>0</v>
      </c>
      <c r="BL315" s="796" t="s">
        <v>412</v>
      </c>
      <c r="BM315" s="798">
        <v>0.2</v>
      </c>
      <c r="BN315" s="798">
        <v>0.5</v>
      </c>
      <c r="BO315" s="795" t="s">
        <v>258</v>
      </c>
      <c r="BP315" s="801">
        <f t="shared" si="129"/>
        <v>0.25645714285714288</v>
      </c>
      <c r="BQ315" s="796" t="s">
        <v>414</v>
      </c>
      <c r="BR315" s="798">
        <v>0.2</v>
      </c>
      <c r="BS315" s="798">
        <v>0.5</v>
      </c>
      <c r="BT315" s="795" t="s">
        <v>258</v>
      </c>
      <c r="BU315" s="637"/>
      <c r="BV315" s="801">
        <v>0</v>
      </c>
      <c r="BW315" s="796" t="s">
        <v>413</v>
      </c>
      <c r="BX315" s="637"/>
      <c r="BY315" s="801">
        <v>76.424228571428586</v>
      </c>
      <c r="BZ315" s="796" t="s">
        <v>413</v>
      </c>
      <c r="CA315" s="636"/>
      <c r="CB315" s="637"/>
      <c r="CC315" s="636"/>
      <c r="CD315" s="636"/>
      <c r="CE315" s="637"/>
      <c r="CF315" s="637"/>
      <c r="CG315" s="637"/>
      <c r="CH315" s="637"/>
      <c r="CI315" s="636"/>
      <c r="CJ315" s="636"/>
      <c r="CK315" s="637"/>
      <c r="CL315" s="637"/>
      <c r="CM315" s="637"/>
      <c r="CN315" s="705"/>
      <c r="CO315" s="667">
        <f t="shared" si="110"/>
        <v>0.2</v>
      </c>
      <c r="CP315" s="88">
        <f t="shared" si="111"/>
        <v>0.35</v>
      </c>
      <c r="CQ315" s="667">
        <f t="shared" si="112"/>
        <v>0.5</v>
      </c>
      <c r="CR315" s="67">
        <v>0.2</v>
      </c>
      <c r="CS315" s="67">
        <v>0.5</v>
      </c>
      <c r="DA315" s="910" t="s">
        <v>137</v>
      </c>
      <c r="DB315" s="910">
        <v>0</v>
      </c>
      <c r="DC315" s="911">
        <f t="shared" si="130"/>
        <v>0</v>
      </c>
      <c r="DD315" s="911">
        <f t="shared" si="131"/>
        <v>0</v>
      </c>
      <c r="DE315" s="910">
        <v>16</v>
      </c>
      <c r="DF315" s="910">
        <v>0.51</v>
      </c>
      <c r="DG315" s="911">
        <f t="shared" si="132"/>
        <v>8.16</v>
      </c>
      <c r="DH315" s="910">
        <v>0.02</v>
      </c>
      <c r="DI315" s="912">
        <f t="shared" si="133"/>
        <v>0.25645714285714288</v>
      </c>
      <c r="DJ315" s="912">
        <f t="shared" si="134"/>
        <v>79.5017142857143</v>
      </c>
      <c r="DK315" s="912">
        <f t="shared" si="135"/>
        <v>76.424228571428586</v>
      </c>
      <c r="DL315" s="913">
        <f t="shared" si="136"/>
        <v>79.5017142857143</v>
      </c>
      <c r="DM315" s="913">
        <f t="shared" si="136"/>
        <v>76.424228571428586</v>
      </c>
      <c r="DN315" s="705" t="s">
        <v>168</v>
      </c>
      <c r="DO315" s="67" t="s">
        <v>391</v>
      </c>
    </row>
    <row r="316" spans="15:119" s="67" customFormat="1" ht="64.5" hidden="1" thickBot="1" x14ac:dyDescent="0.4">
      <c r="O316" s="671" t="s">
        <v>523</v>
      </c>
      <c r="Q316" s="682">
        <v>1.57</v>
      </c>
      <c r="R316" s="682">
        <v>28</v>
      </c>
      <c r="S316" s="688">
        <f t="shared" si="124"/>
        <v>0</v>
      </c>
      <c r="T316" s="688">
        <f t="shared" si="124"/>
        <v>0</v>
      </c>
      <c r="U316" s="688">
        <f t="shared" si="124"/>
        <v>0.12607100000000002</v>
      </c>
      <c r="V316" s="688">
        <f t="shared" si="124"/>
        <v>0.50428400000000007</v>
      </c>
      <c r="W316" s="688">
        <f t="shared" si="124"/>
        <v>0.12607100000000002</v>
      </c>
      <c r="X316" s="688">
        <f t="shared" si="124"/>
        <v>0</v>
      </c>
      <c r="Y316" s="688">
        <f t="shared" si="124"/>
        <v>0.25214200000000003</v>
      </c>
      <c r="Z316" s="688">
        <f t="shared" si="124"/>
        <v>1.7649940000000004</v>
      </c>
      <c r="AA316" s="688">
        <f t="shared" si="124"/>
        <v>0</v>
      </c>
      <c r="AB316" s="688">
        <f t="shared" si="124"/>
        <v>0</v>
      </c>
      <c r="AC316" s="688">
        <f t="shared" si="124"/>
        <v>0.15128520000000001</v>
      </c>
      <c r="AD316" s="688">
        <f t="shared" si="124"/>
        <v>0</v>
      </c>
      <c r="AE316" s="688">
        <f t="shared" si="124"/>
        <v>2.52142</v>
      </c>
      <c r="AF316" s="688">
        <v>0</v>
      </c>
      <c r="AG316" s="688">
        <f t="shared" si="124"/>
        <v>0.25214200000000003</v>
      </c>
      <c r="AH316" s="682"/>
      <c r="AI316" s="635">
        <v>1</v>
      </c>
      <c r="AJ316" s="635">
        <v>20</v>
      </c>
      <c r="AL316" s="635">
        <v>18</v>
      </c>
      <c r="AM316" s="689">
        <v>0.3</v>
      </c>
      <c r="AN316" s="686">
        <v>0.3</v>
      </c>
      <c r="AO316" s="686">
        <v>0.28999999999999998</v>
      </c>
      <c r="AP316" s="690">
        <f>(AN316*365)*(AO316*0.67*0.015*1)</f>
        <v>0.31913775</v>
      </c>
      <c r="AQ316" s="690">
        <f>(AN316*365)*(AO316*0.67*0.005*1)</f>
        <v>0.10637925000000001</v>
      </c>
      <c r="AR316" s="691"/>
      <c r="AS316" s="690">
        <f>(AN316*365)*(AO316*0.67*0.04*1)</f>
        <v>0.85103400000000007</v>
      </c>
      <c r="AT316" s="690">
        <f>(AN316*365)*(AO316*0.67*0.015*1)</f>
        <v>0.31913775</v>
      </c>
      <c r="AU316" s="690">
        <f>(AN316*365)*(AO316*0.67*0.65*1)</f>
        <v>13.829302500000002</v>
      </c>
      <c r="AV316" s="690">
        <f>(AN316*365)*(AO316*0.67*0.79*1)</f>
        <v>16.807921499999999</v>
      </c>
      <c r="AW316" s="690">
        <f>(AN316*365)*(AO316*0.67*0.03*1)</f>
        <v>0.6382755</v>
      </c>
      <c r="AX316" s="691"/>
      <c r="AY316" s="690">
        <f>(AN316*365)*(AO316*0.67*0.65*1)</f>
        <v>13.829302500000002</v>
      </c>
      <c r="AZ316" s="690">
        <f t="shared" si="125"/>
        <v>21.275849999999998</v>
      </c>
      <c r="BA316" s="690">
        <f t="shared" si="126"/>
        <v>2.1275850000000003</v>
      </c>
      <c r="BB316" s="690">
        <f t="shared" si="127"/>
        <v>0.10637925000000001</v>
      </c>
      <c r="BC316" s="690">
        <f>(AN316*365)*(AO316*0.67*0.01*1)</f>
        <v>0.21275850000000002</v>
      </c>
      <c r="BD316" s="690">
        <v>0</v>
      </c>
      <c r="BE316" s="690">
        <v>0</v>
      </c>
      <c r="BH316" s="806"/>
      <c r="BI316" s="807" t="s">
        <v>335</v>
      </c>
      <c r="BJ316" s="796" t="s">
        <v>168</v>
      </c>
      <c r="BK316" s="801">
        <f t="shared" si="128"/>
        <v>1</v>
      </c>
      <c r="BL316" s="796" t="s">
        <v>412</v>
      </c>
      <c r="BM316" s="798">
        <v>0.2</v>
      </c>
      <c r="BN316" s="798">
        <v>0.5</v>
      </c>
      <c r="BO316" s="795" t="s">
        <v>258</v>
      </c>
      <c r="BP316" s="801">
        <f t="shared" si="129"/>
        <v>0.25645714285714288</v>
      </c>
      <c r="BQ316" s="796" t="s">
        <v>414</v>
      </c>
      <c r="BR316" s="798">
        <v>0.2</v>
      </c>
      <c r="BS316" s="798">
        <v>0.5</v>
      </c>
      <c r="BT316" s="795" t="s">
        <v>258</v>
      </c>
      <c r="BU316" s="637"/>
      <c r="BV316" s="801">
        <v>25</v>
      </c>
      <c r="BW316" s="796" t="s">
        <v>413</v>
      </c>
      <c r="BX316" s="637"/>
      <c r="BY316" s="801">
        <v>76.424228571428586</v>
      </c>
      <c r="BZ316" s="796" t="s">
        <v>413</v>
      </c>
      <c r="CA316" s="637"/>
      <c r="CB316" s="637"/>
      <c r="CC316" s="636"/>
      <c r="CD316" s="636"/>
      <c r="CE316" s="637"/>
      <c r="CF316" s="637"/>
      <c r="CG316" s="637"/>
      <c r="CH316" s="637"/>
      <c r="CI316" s="636"/>
      <c r="CJ316" s="636"/>
      <c r="CK316" s="637"/>
      <c r="CL316" s="637"/>
      <c r="CM316" s="637"/>
      <c r="CN316" s="705"/>
      <c r="CO316" s="667">
        <f t="shared" si="110"/>
        <v>0.2</v>
      </c>
      <c r="CP316" s="88">
        <f t="shared" si="111"/>
        <v>0.35</v>
      </c>
      <c r="CQ316" s="667">
        <f t="shared" si="112"/>
        <v>0.5</v>
      </c>
      <c r="CR316" s="67">
        <v>0.2</v>
      </c>
      <c r="CS316" s="67">
        <v>0.5</v>
      </c>
      <c r="DA316" s="910" t="s">
        <v>335</v>
      </c>
      <c r="DB316" s="910">
        <v>1</v>
      </c>
      <c r="DC316" s="911">
        <f t="shared" si="130"/>
        <v>21</v>
      </c>
      <c r="DD316" s="911">
        <f t="shared" si="131"/>
        <v>25</v>
      </c>
      <c r="DE316" s="910">
        <v>16</v>
      </c>
      <c r="DF316" s="910">
        <v>0.51</v>
      </c>
      <c r="DG316" s="911">
        <f t="shared" si="132"/>
        <v>8.16</v>
      </c>
      <c r="DH316" s="910">
        <v>0.02</v>
      </c>
      <c r="DI316" s="912">
        <f t="shared" si="133"/>
        <v>0.25645714285714288</v>
      </c>
      <c r="DJ316" s="912">
        <f t="shared" si="134"/>
        <v>79.5017142857143</v>
      </c>
      <c r="DK316" s="912">
        <f t="shared" si="135"/>
        <v>76.424228571428586</v>
      </c>
      <c r="DL316" s="913">
        <f t="shared" si="136"/>
        <v>100.5017142857143</v>
      </c>
      <c r="DM316" s="913">
        <f t="shared" si="136"/>
        <v>101.42422857142859</v>
      </c>
      <c r="DN316" s="705" t="s">
        <v>168</v>
      </c>
      <c r="DO316" s="67" t="s">
        <v>391</v>
      </c>
    </row>
    <row r="317" spans="15:119" s="67" customFormat="1" ht="64.5" hidden="1" thickBot="1" x14ac:dyDescent="0.4">
      <c r="O317" s="671" t="s">
        <v>524</v>
      </c>
      <c r="Q317" s="682">
        <v>1.57</v>
      </c>
      <c r="R317" s="682">
        <v>28</v>
      </c>
      <c r="S317" s="688">
        <f t="shared" si="124"/>
        <v>0</v>
      </c>
      <c r="T317" s="688">
        <f t="shared" si="124"/>
        <v>0</v>
      </c>
      <c r="U317" s="688">
        <f t="shared" si="124"/>
        <v>0.12607100000000002</v>
      </c>
      <c r="V317" s="688">
        <f t="shared" si="124"/>
        <v>0.50428400000000007</v>
      </c>
      <c r="W317" s="688">
        <f t="shared" si="124"/>
        <v>0.12607100000000002</v>
      </c>
      <c r="X317" s="688">
        <f t="shared" si="124"/>
        <v>0</v>
      </c>
      <c r="Y317" s="688">
        <f t="shared" si="124"/>
        <v>0.25214200000000003</v>
      </c>
      <c r="Z317" s="688">
        <f t="shared" si="124"/>
        <v>1.7649940000000004</v>
      </c>
      <c r="AA317" s="688">
        <f t="shared" si="124"/>
        <v>0</v>
      </c>
      <c r="AB317" s="688">
        <f t="shared" si="124"/>
        <v>0</v>
      </c>
      <c r="AC317" s="688">
        <f t="shared" si="124"/>
        <v>0.15128520000000001</v>
      </c>
      <c r="AD317" s="688">
        <f t="shared" si="124"/>
        <v>0</v>
      </c>
      <c r="AE317" s="688">
        <f t="shared" si="124"/>
        <v>2.52142</v>
      </c>
      <c r="AF317" s="688">
        <v>0</v>
      </c>
      <c r="AG317" s="688">
        <f t="shared" si="124"/>
        <v>0.25214200000000003</v>
      </c>
      <c r="AH317" s="682"/>
      <c r="AI317" s="635">
        <v>2</v>
      </c>
      <c r="AJ317" s="635">
        <v>23</v>
      </c>
      <c r="AL317" s="635">
        <v>21</v>
      </c>
      <c r="AM317" s="689">
        <v>0.3</v>
      </c>
      <c r="AN317" s="686">
        <v>0.3</v>
      </c>
      <c r="AO317" s="686">
        <v>0.28999999999999998</v>
      </c>
      <c r="AP317" s="690">
        <f>(AN317*365)*(AO317*0.67*0.02*1)</f>
        <v>0.42551700000000003</v>
      </c>
      <c r="AQ317" s="690">
        <f>(AN317*365)*(AO317*0.67*0.01*1)</f>
        <v>0.21275850000000002</v>
      </c>
      <c r="AR317" s="691"/>
      <c r="AS317" s="690">
        <f>(AN317*365)*(AO317*0.67*0.05*1)</f>
        <v>1.0637925000000001</v>
      </c>
      <c r="AT317" s="690">
        <f>(AN317*365)*(AO317*0.67*0.02*1)</f>
        <v>0.42551700000000003</v>
      </c>
      <c r="AU317" s="690">
        <f>(AN317*365)*(AO317*0.67*0.8*1)</f>
        <v>17.020680000000002</v>
      </c>
      <c r="AV317" s="690">
        <f>(AN317*365)*(AO317*0.67*0.8*1)</f>
        <v>17.020680000000002</v>
      </c>
      <c r="AW317" s="690">
        <f>(AN317*365)*(AO317*0.67*0.3*1)</f>
        <v>6.3827549999999995</v>
      </c>
      <c r="AX317" s="691"/>
      <c r="AY317" s="690">
        <f>(AN317*365)*(AO317*0.67*0.8*1)</f>
        <v>17.020680000000002</v>
      </c>
      <c r="AZ317" s="690">
        <f t="shared" si="125"/>
        <v>21.275849999999998</v>
      </c>
      <c r="BA317" s="690">
        <f t="shared" si="126"/>
        <v>2.1275850000000003</v>
      </c>
      <c r="BB317" s="690">
        <f t="shared" si="127"/>
        <v>0.10637925000000001</v>
      </c>
      <c r="BC317" s="690">
        <f>(AN317*365)*(AO317*0.67*0.015*1)</f>
        <v>0.31913775</v>
      </c>
      <c r="BD317" s="690">
        <v>0</v>
      </c>
      <c r="BE317" s="690">
        <v>0</v>
      </c>
      <c r="BH317" s="806"/>
      <c r="BI317" s="807" t="s">
        <v>139</v>
      </c>
      <c r="BJ317" s="796" t="s">
        <v>168</v>
      </c>
      <c r="BK317" s="801">
        <f t="shared" si="128"/>
        <v>2</v>
      </c>
      <c r="BL317" s="796" t="s">
        <v>412</v>
      </c>
      <c r="BM317" s="798">
        <v>0.2</v>
      </c>
      <c r="BN317" s="798">
        <v>0.5</v>
      </c>
      <c r="BO317" s="795" t="s">
        <v>258</v>
      </c>
      <c r="BP317" s="801">
        <f t="shared" si="129"/>
        <v>0.25645714285714288</v>
      </c>
      <c r="BQ317" s="796" t="s">
        <v>414</v>
      </c>
      <c r="BR317" s="798">
        <v>0.2</v>
      </c>
      <c r="BS317" s="798">
        <v>0.5</v>
      </c>
      <c r="BT317" s="795" t="s">
        <v>258</v>
      </c>
      <c r="BU317" s="637"/>
      <c r="BV317" s="801">
        <v>50</v>
      </c>
      <c r="BW317" s="796" t="s">
        <v>413</v>
      </c>
      <c r="BX317" s="637"/>
      <c r="BY317" s="801">
        <v>76.424228571428586</v>
      </c>
      <c r="BZ317" s="796" t="s">
        <v>413</v>
      </c>
      <c r="CA317" s="637"/>
      <c r="CB317" s="637"/>
      <c r="CC317" s="636"/>
      <c r="CD317" s="636"/>
      <c r="CE317" s="637"/>
      <c r="CF317" s="637"/>
      <c r="CG317" s="637"/>
      <c r="CH317" s="637"/>
      <c r="CI317" s="636"/>
      <c r="CJ317" s="636"/>
      <c r="CK317" s="637"/>
      <c r="CL317" s="637"/>
      <c r="CM317" s="637"/>
      <c r="CN317" s="705"/>
      <c r="CO317" s="667">
        <f t="shared" si="110"/>
        <v>0.2</v>
      </c>
      <c r="CP317" s="88">
        <f t="shared" si="111"/>
        <v>0.35</v>
      </c>
      <c r="CQ317" s="667">
        <f t="shared" si="112"/>
        <v>0.5</v>
      </c>
      <c r="CR317" s="67">
        <v>0.2</v>
      </c>
      <c r="CS317" s="67">
        <v>0.5</v>
      </c>
      <c r="DA317" s="910" t="s">
        <v>139</v>
      </c>
      <c r="DB317" s="910">
        <v>2</v>
      </c>
      <c r="DC317" s="911">
        <f t="shared" si="130"/>
        <v>42</v>
      </c>
      <c r="DD317" s="911">
        <f t="shared" si="131"/>
        <v>50</v>
      </c>
      <c r="DE317" s="910">
        <v>16</v>
      </c>
      <c r="DF317" s="910">
        <v>0.51</v>
      </c>
      <c r="DG317" s="911">
        <f t="shared" si="132"/>
        <v>8.16</v>
      </c>
      <c r="DH317" s="910">
        <v>0.02</v>
      </c>
      <c r="DI317" s="912">
        <f t="shared" si="133"/>
        <v>0.25645714285714288</v>
      </c>
      <c r="DJ317" s="912">
        <f t="shared" si="134"/>
        <v>79.5017142857143</v>
      </c>
      <c r="DK317" s="912">
        <f t="shared" si="135"/>
        <v>76.424228571428586</v>
      </c>
      <c r="DL317" s="913">
        <f t="shared" si="136"/>
        <v>121.5017142857143</v>
      </c>
      <c r="DM317" s="913">
        <f t="shared" si="136"/>
        <v>126.42422857142859</v>
      </c>
      <c r="DN317" s="705" t="s">
        <v>168</v>
      </c>
      <c r="DO317" s="67" t="s">
        <v>391</v>
      </c>
    </row>
    <row r="318" spans="15:119" s="67" customFormat="1" ht="18.75" hidden="1" customHeight="1" thickBot="1" x14ac:dyDescent="0.4">
      <c r="O318" s="671" t="s">
        <v>544</v>
      </c>
      <c r="Q318" s="682">
        <v>0.55000000000000004</v>
      </c>
      <c r="R318" s="682">
        <v>28</v>
      </c>
      <c r="S318" s="688">
        <f t="shared" si="124"/>
        <v>0</v>
      </c>
      <c r="T318" s="688">
        <f t="shared" si="124"/>
        <v>0</v>
      </c>
      <c r="U318" s="688">
        <f t="shared" si="124"/>
        <v>4.4165000000000003E-2</v>
      </c>
      <c r="V318" s="688">
        <f t="shared" si="124"/>
        <v>0.17666000000000001</v>
      </c>
      <c r="W318" s="688">
        <f t="shared" si="124"/>
        <v>4.4165000000000003E-2</v>
      </c>
      <c r="X318" s="688">
        <f t="shared" si="124"/>
        <v>0</v>
      </c>
      <c r="Y318" s="688">
        <f t="shared" si="124"/>
        <v>8.8330000000000006E-2</v>
      </c>
      <c r="Z318" s="688">
        <f t="shared" si="124"/>
        <v>0.61831000000000003</v>
      </c>
      <c r="AA318" s="688">
        <f t="shared" si="124"/>
        <v>0</v>
      </c>
      <c r="AB318" s="688">
        <f t="shared" si="124"/>
        <v>0</v>
      </c>
      <c r="AC318" s="688">
        <f t="shared" si="124"/>
        <v>5.299800000000001E-2</v>
      </c>
      <c r="AD318" s="688">
        <f t="shared" si="124"/>
        <v>0</v>
      </c>
      <c r="AE318" s="688">
        <f t="shared" si="124"/>
        <v>0.88330000000000009</v>
      </c>
      <c r="AF318" s="688">
        <v>0</v>
      </c>
      <c r="AG318" s="688">
        <f t="shared" si="124"/>
        <v>8.8330000000000006E-2</v>
      </c>
      <c r="AH318" s="682"/>
      <c r="AI318" s="635">
        <v>1</v>
      </c>
      <c r="AJ318" s="635">
        <v>23</v>
      </c>
      <c r="AL318" s="635">
        <v>12</v>
      </c>
      <c r="AM318" s="689">
        <v>0.3</v>
      </c>
      <c r="AN318" s="686">
        <v>0.3</v>
      </c>
      <c r="AO318" s="686">
        <v>0.28999999999999998</v>
      </c>
      <c r="AP318" s="690">
        <f>(AN318*365)*(AO318*0.67*0.01*1)</f>
        <v>0.21275850000000002</v>
      </c>
      <c r="AQ318" s="690">
        <f>(AN318*365)*(AO318*0.67*0.001*1)</f>
        <v>2.1275850000000002E-2</v>
      </c>
      <c r="AR318" s="691"/>
      <c r="AS318" s="690">
        <f>(AN318*365)*(AO318*0.67*0.02*1)</f>
        <v>0.42551700000000003</v>
      </c>
      <c r="AT318" s="690">
        <f>(AN318*365)*(AO318*0.67*0.01*1)</f>
        <v>0.21275850000000002</v>
      </c>
      <c r="AU318" s="690">
        <f>(AN318*365)*(AO318*0.67*0.25*1)</f>
        <v>5.3189624999999996</v>
      </c>
      <c r="AV318" s="690">
        <f>(AN318*365)*(AO318*0.67*0.73*1)</f>
        <v>15.5313705</v>
      </c>
      <c r="AW318" s="690">
        <f>(AN318*365)*(AO318*0.67*0.03*1)</f>
        <v>0.6382755</v>
      </c>
      <c r="AX318" s="691"/>
      <c r="AY318" s="690">
        <f>(AN318*365)*(AO318*0.67*0.25*1)</f>
        <v>5.3189624999999996</v>
      </c>
      <c r="AZ318" s="690">
        <f t="shared" si="125"/>
        <v>21.275849999999998</v>
      </c>
      <c r="BA318" s="690">
        <f t="shared" si="126"/>
        <v>2.1275850000000003</v>
      </c>
      <c r="BB318" s="690">
        <f t="shared" si="127"/>
        <v>0.10637925000000001</v>
      </c>
      <c r="BC318" s="690">
        <f>(AN318*365)*(AO318*0.67*0.005*1)</f>
        <v>0.10637925000000001</v>
      </c>
      <c r="BD318" s="690">
        <v>0</v>
      </c>
      <c r="BE318" s="690">
        <v>0</v>
      </c>
      <c r="BH318" s="806"/>
      <c r="BI318" s="807" t="s">
        <v>336</v>
      </c>
      <c r="BJ318" s="796" t="s">
        <v>168</v>
      </c>
      <c r="BK318" s="801">
        <f t="shared" si="128"/>
        <v>0</v>
      </c>
      <c r="BL318" s="796" t="s">
        <v>412</v>
      </c>
      <c r="BM318" s="798">
        <v>0.2</v>
      </c>
      <c r="BN318" s="798">
        <v>0.5</v>
      </c>
      <c r="BO318" s="795" t="s">
        <v>258</v>
      </c>
      <c r="BP318" s="801">
        <f t="shared" si="129"/>
        <v>5.0285714285714281E-2</v>
      </c>
      <c r="BQ318" s="796" t="s">
        <v>414</v>
      </c>
      <c r="BR318" s="798">
        <v>0.2</v>
      </c>
      <c r="BS318" s="798">
        <v>0.5</v>
      </c>
      <c r="BT318" s="795" t="s">
        <v>258</v>
      </c>
      <c r="BU318" s="637"/>
      <c r="BV318" s="801">
        <v>0</v>
      </c>
      <c r="BW318" s="796" t="s">
        <v>413</v>
      </c>
      <c r="BX318" s="637"/>
      <c r="BY318" s="801">
        <v>14.985142857142856</v>
      </c>
      <c r="BZ318" s="796" t="s">
        <v>413</v>
      </c>
      <c r="CA318" s="637"/>
      <c r="CB318" s="637"/>
      <c r="CC318" s="636"/>
      <c r="CD318" s="636"/>
      <c r="CE318" s="637"/>
      <c r="CF318" s="637"/>
      <c r="CG318" s="637"/>
      <c r="CH318" s="637"/>
      <c r="CI318" s="636"/>
      <c r="CJ318" s="636"/>
      <c r="CK318" s="637"/>
      <c r="CL318" s="637"/>
      <c r="CM318" s="637"/>
      <c r="CN318" s="705"/>
      <c r="CO318" s="667">
        <f t="shared" si="110"/>
        <v>0.2</v>
      </c>
      <c r="CP318" s="88">
        <f t="shared" si="111"/>
        <v>0.35</v>
      </c>
      <c r="CQ318" s="667">
        <f t="shared" si="112"/>
        <v>0.5</v>
      </c>
      <c r="CR318" s="67">
        <v>0.2</v>
      </c>
      <c r="CS318" s="67">
        <v>0.5</v>
      </c>
      <c r="DA318" s="910" t="s">
        <v>336</v>
      </c>
      <c r="DB318" s="910">
        <v>0</v>
      </c>
      <c r="DC318" s="911">
        <f t="shared" si="130"/>
        <v>0</v>
      </c>
      <c r="DD318" s="911">
        <f t="shared" si="131"/>
        <v>0</v>
      </c>
      <c r="DE318" s="910">
        <v>16</v>
      </c>
      <c r="DF318" s="910">
        <v>0.4</v>
      </c>
      <c r="DG318" s="911">
        <f t="shared" si="132"/>
        <v>6.4</v>
      </c>
      <c r="DH318" s="910">
        <v>5.0000000000000001E-3</v>
      </c>
      <c r="DI318" s="912">
        <f t="shared" si="133"/>
        <v>5.0285714285714281E-2</v>
      </c>
      <c r="DJ318" s="912">
        <f t="shared" si="134"/>
        <v>15.588571428571427</v>
      </c>
      <c r="DK318" s="912">
        <f t="shared" si="135"/>
        <v>14.985142857142856</v>
      </c>
      <c r="DL318" s="913">
        <f t="shared" si="136"/>
        <v>15.588571428571427</v>
      </c>
      <c r="DM318" s="913">
        <f t="shared" si="136"/>
        <v>14.985142857142856</v>
      </c>
      <c r="DN318" s="705" t="s">
        <v>168</v>
      </c>
      <c r="DO318" s="67" t="s">
        <v>391</v>
      </c>
    </row>
    <row r="319" spans="15:119" s="67" customFormat="1" ht="51.75" hidden="1" thickBot="1" x14ac:dyDescent="0.4">
      <c r="O319" s="671" t="s">
        <v>545</v>
      </c>
      <c r="Q319" s="682">
        <v>0.55000000000000004</v>
      </c>
      <c r="R319" s="682">
        <v>28</v>
      </c>
      <c r="S319" s="688">
        <f t="shared" si="124"/>
        <v>0</v>
      </c>
      <c r="T319" s="688">
        <f t="shared" si="124"/>
        <v>0</v>
      </c>
      <c r="U319" s="688">
        <f t="shared" si="124"/>
        <v>4.4165000000000003E-2</v>
      </c>
      <c r="V319" s="688">
        <f t="shared" si="124"/>
        <v>0.17666000000000001</v>
      </c>
      <c r="W319" s="688">
        <f t="shared" si="124"/>
        <v>4.4165000000000003E-2</v>
      </c>
      <c r="X319" s="688">
        <f t="shared" si="124"/>
        <v>0</v>
      </c>
      <c r="Y319" s="688">
        <f t="shared" si="124"/>
        <v>8.8330000000000006E-2</v>
      </c>
      <c r="Z319" s="688">
        <f t="shared" si="124"/>
        <v>0.61831000000000003</v>
      </c>
      <c r="AA319" s="688">
        <f t="shared" si="124"/>
        <v>0</v>
      </c>
      <c r="AB319" s="688">
        <f t="shared" si="124"/>
        <v>0</v>
      </c>
      <c r="AC319" s="688">
        <f t="shared" si="124"/>
        <v>5.299800000000001E-2</v>
      </c>
      <c r="AD319" s="688">
        <f t="shared" si="124"/>
        <v>0</v>
      </c>
      <c r="AE319" s="688">
        <f t="shared" si="124"/>
        <v>0.88330000000000009</v>
      </c>
      <c r="AF319" s="688">
        <v>0</v>
      </c>
      <c r="AG319" s="688">
        <f t="shared" si="124"/>
        <v>8.8330000000000006E-2</v>
      </c>
      <c r="AH319" s="682"/>
      <c r="AI319" s="635">
        <v>1</v>
      </c>
      <c r="AJ319" s="635">
        <v>39</v>
      </c>
      <c r="AL319" s="635">
        <v>27</v>
      </c>
      <c r="AM319" s="689">
        <v>0.3</v>
      </c>
      <c r="AN319" s="686">
        <v>0.3</v>
      </c>
      <c r="AO319" s="686">
        <v>0.28999999999999998</v>
      </c>
      <c r="AP319" s="690">
        <f>(AN319*365)*(AO319*0.67*0.015*1)</f>
        <v>0.31913775</v>
      </c>
      <c r="AQ319" s="690">
        <f>(AN319*365)*(AO319*0.67*0.005*1)</f>
        <v>0.10637925000000001</v>
      </c>
      <c r="AR319" s="691"/>
      <c r="AS319" s="690">
        <f>(AN319*365)*(AO319*0.67*0.04*1)</f>
        <v>0.85103400000000007</v>
      </c>
      <c r="AT319" s="690">
        <f>(AN319*365)*(AO319*0.67*0.015*1)</f>
        <v>0.31913775</v>
      </c>
      <c r="AU319" s="690">
        <f>(AN319*365)*(AO319*0.67*0.65*1)</f>
        <v>13.829302500000002</v>
      </c>
      <c r="AV319" s="690">
        <f>(AN319*365)*(AO319*0.67*0.79*1)</f>
        <v>16.807921499999999</v>
      </c>
      <c r="AW319" s="690">
        <f>(AN319*365)*(AO319*0.67*0.03*1)</f>
        <v>0.6382755</v>
      </c>
      <c r="AX319" s="691"/>
      <c r="AY319" s="690">
        <f>(AN319*365)*(AO319*0.67*0.65*1)</f>
        <v>13.829302500000002</v>
      </c>
      <c r="AZ319" s="690">
        <f t="shared" si="125"/>
        <v>21.275849999999998</v>
      </c>
      <c r="BA319" s="690">
        <f t="shared" si="126"/>
        <v>2.1275850000000003</v>
      </c>
      <c r="BB319" s="690">
        <f t="shared" si="127"/>
        <v>0.10637925000000001</v>
      </c>
      <c r="BC319" s="690">
        <f>(AN319*365)*(AO319*0.67*0.01*1)</f>
        <v>0.21275850000000002</v>
      </c>
      <c r="BD319" s="690">
        <v>0</v>
      </c>
      <c r="BE319" s="690">
        <v>0</v>
      </c>
      <c r="BH319" s="806"/>
      <c r="BI319" s="807" t="s">
        <v>337</v>
      </c>
      <c r="BJ319" s="796" t="s">
        <v>168</v>
      </c>
      <c r="BK319" s="801">
        <f t="shared" si="128"/>
        <v>1</v>
      </c>
      <c r="BL319" s="796" t="s">
        <v>412</v>
      </c>
      <c r="BM319" s="798">
        <v>0.2</v>
      </c>
      <c r="BN319" s="798">
        <v>0.5</v>
      </c>
      <c r="BO319" s="795" t="s">
        <v>258</v>
      </c>
      <c r="BP319" s="801">
        <f t="shared" si="129"/>
        <v>5.0285714285714281E-2</v>
      </c>
      <c r="BQ319" s="796" t="s">
        <v>414</v>
      </c>
      <c r="BR319" s="798">
        <v>0.2</v>
      </c>
      <c r="BS319" s="798">
        <v>0.5</v>
      </c>
      <c r="BT319" s="795" t="s">
        <v>258</v>
      </c>
      <c r="BU319" s="637"/>
      <c r="BV319" s="801">
        <v>25</v>
      </c>
      <c r="BW319" s="796" t="s">
        <v>413</v>
      </c>
      <c r="BX319" s="637"/>
      <c r="BY319" s="801">
        <v>14.985142857142856</v>
      </c>
      <c r="BZ319" s="796" t="s">
        <v>413</v>
      </c>
      <c r="CA319" s="637"/>
      <c r="CB319" s="637"/>
      <c r="CC319" s="636"/>
      <c r="CD319" s="636"/>
      <c r="CE319" s="637"/>
      <c r="CF319" s="637"/>
      <c r="CG319" s="637"/>
      <c r="CH319" s="637"/>
      <c r="CI319" s="636"/>
      <c r="CJ319" s="636"/>
      <c r="CK319" s="637"/>
      <c r="CL319" s="637"/>
      <c r="CM319" s="637"/>
      <c r="CN319" s="705"/>
      <c r="CO319" s="667">
        <f t="shared" si="110"/>
        <v>0.2</v>
      </c>
      <c r="CP319" s="88">
        <f t="shared" si="111"/>
        <v>0.35</v>
      </c>
      <c r="CQ319" s="667">
        <f t="shared" si="112"/>
        <v>0.5</v>
      </c>
      <c r="CR319" s="67">
        <v>0.2</v>
      </c>
      <c r="CS319" s="67">
        <v>0.5</v>
      </c>
      <c r="DA319" s="910" t="s">
        <v>337</v>
      </c>
      <c r="DB319" s="910">
        <v>1</v>
      </c>
      <c r="DC319" s="911">
        <f t="shared" si="130"/>
        <v>21</v>
      </c>
      <c r="DD319" s="911">
        <f t="shared" si="131"/>
        <v>25</v>
      </c>
      <c r="DE319" s="910">
        <v>16</v>
      </c>
      <c r="DF319" s="910">
        <v>0.4</v>
      </c>
      <c r="DG319" s="911">
        <f t="shared" si="132"/>
        <v>6.4</v>
      </c>
      <c r="DH319" s="910">
        <v>5.0000000000000001E-3</v>
      </c>
      <c r="DI319" s="912">
        <f t="shared" si="133"/>
        <v>5.0285714285714281E-2</v>
      </c>
      <c r="DJ319" s="912">
        <f t="shared" si="134"/>
        <v>15.588571428571427</v>
      </c>
      <c r="DK319" s="912">
        <f t="shared" si="135"/>
        <v>14.985142857142856</v>
      </c>
      <c r="DL319" s="913">
        <f t="shared" si="136"/>
        <v>36.588571428571427</v>
      </c>
      <c r="DM319" s="913">
        <f t="shared" si="136"/>
        <v>39.985142857142854</v>
      </c>
      <c r="DN319" s="705" t="s">
        <v>168</v>
      </c>
      <c r="DO319" s="67" t="s">
        <v>391</v>
      </c>
    </row>
    <row r="320" spans="15:119" s="67" customFormat="1" ht="51.75" hidden="1" thickBot="1" x14ac:dyDescent="0.4">
      <c r="O320" s="671" t="s">
        <v>546</v>
      </c>
      <c r="Q320" s="682">
        <v>0.55000000000000004</v>
      </c>
      <c r="R320" s="682">
        <v>28</v>
      </c>
      <c r="S320" s="688">
        <f t="shared" si="124"/>
        <v>0</v>
      </c>
      <c r="T320" s="688">
        <f t="shared" si="124"/>
        <v>0</v>
      </c>
      <c r="U320" s="688">
        <f t="shared" si="124"/>
        <v>4.4165000000000003E-2</v>
      </c>
      <c r="V320" s="688">
        <f t="shared" si="124"/>
        <v>0.17666000000000001</v>
      </c>
      <c r="W320" s="688">
        <f t="shared" si="124"/>
        <v>4.4165000000000003E-2</v>
      </c>
      <c r="X320" s="688">
        <f t="shared" si="124"/>
        <v>0</v>
      </c>
      <c r="Y320" s="688">
        <f t="shared" si="124"/>
        <v>8.8330000000000006E-2</v>
      </c>
      <c r="Z320" s="688">
        <f t="shared" si="124"/>
        <v>0.61831000000000003</v>
      </c>
      <c r="AA320" s="688">
        <f t="shared" si="124"/>
        <v>0</v>
      </c>
      <c r="AB320" s="688">
        <f t="shared" si="124"/>
        <v>0</v>
      </c>
      <c r="AC320" s="688">
        <f t="shared" si="124"/>
        <v>5.299800000000001E-2</v>
      </c>
      <c r="AD320" s="688">
        <f t="shared" si="124"/>
        <v>0</v>
      </c>
      <c r="AE320" s="688">
        <f t="shared" si="124"/>
        <v>0.88330000000000009</v>
      </c>
      <c r="AF320" s="688">
        <v>0</v>
      </c>
      <c r="AG320" s="688">
        <f t="shared" si="124"/>
        <v>8.8330000000000006E-2</v>
      </c>
      <c r="AH320" s="682"/>
      <c r="AI320" s="635">
        <v>2</v>
      </c>
      <c r="AJ320" s="635">
        <v>45</v>
      </c>
      <c r="AL320" s="635">
        <v>33</v>
      </c>
      <c r="AM320" s="689">
        <v>0.3</v>
      </c>
      <c r="AN320" s="686">
        <v>0.3</v>
      </c>
      <c r="AO320" s="686">
        <v>0.28999999999999998</v>
      </c>
      <c r="AP320" s="690">
        <f>(AN320*365)*(AO320*0.67*0.02*1)</f>
        <v>0.42551700000000003</v>
      </c>
      <c r="AQ320" s="690">
        <f>(AN320*365)*(AO320*0.67*0.01*1)</f>
        <v>0.21275850000000002</v>
      </c>
      <c r="AR320" s="691"/>
      <c r="AS320" s="690">
        <f>(AN320*365)*(AO320*0.67*0.05*1)</f>
        <v>1.0637925000000001</v>
      </c>
      <c r="AT320" s="690">
        <f>(AN320*365)*(AO320*0.67*0.02*1)</f>
        <v>0.42551700000000003</v>
      </c>
      <c r="AU320" s="690">
        <f>(AN320*365)*(AO320*0.67*0.8*1)</f>
        <v>17.020680000000002</v>
      </c>
      <c r="AV320" s="690">
        <f>(AN320*365)*(AO320*0.67*0.8*1)</f>
        <v>17.020680000000002</v>
      </c>
      <c r="AW320" s="690">
        <f>(AN320*365)*(AO320*0.67*0.3*1)</f>
        <v>6.3827549999999995</v>
      </c>
      <c r="AX320" s="691"/>
      <c r="AY320" s="690">
        <f>(AN320*365)*(AO320*0.67*0.8*1)</f>
        <v>17.020680000000002</v>
      </c>
      <c r="AZ320" s="690">
        <f t="shared" si="125"/>
        <v>21.275849999999998</v>
      </c>
      <c r="BA320" s="690">
        <f t="shared" si="126"/>
        <v>2.1275850000000003</v>
      </c>
      <c r="BB320" s="690">
        <f t="shared" si="127"/>
        <v>0.10637925000000001</v>
      </c>
      <c r="BC320" s="690">
        <f>(AN320*365)*(AO320*0.67*0.015*1)</f>
        <v>0.31913775</v>
      </c>
      <c r="BD320" s="690">
        <v>0</v>
      </c>
      <c r="BE320" s="690">
        <v>0</v>
      </c>
      <c r="BH320" s="806"/>
      <c r="BI320" s="807" t="s">
        <v>338</v>
      </c>
      <c r="BJ320" s="796" t="s">
        <v>168</v>
      </c>
      <c r="BK320" s="801">
        <f t="shared" si="128"/>
        <v>2</v>
      </c>
      <c r="BL320" s="796" t="s">
        <v>412</v>
      </c>
      <c r="BM320" s="798">
        <v>0.2</v>
      </c>
      <c r="BN320" s="798">
        <v>0.5</v>
      </c>
      <c r="BO320" s="795" t="s">
        <v>258</v>
      </c>
      <c r="BP320" s="801">
        <f t="shared" si="129"/>
        <v>5.0285714285714281E-2</v>
      </c>
      <c r="BQ320" s="796" t="s">
        <v>414</v>
      </c>
      <c r="BR320" s="798">
        <v>0.2</v>
      </c>
      <c r="BS320" s="798">
        <v>0.5</v>
      </c>
      <c r="BT320" s="795" t="s">
        <v>258</v>
      </c>
      <c r="BU320" s="637"/>
      <c r="BV320" s="801">
        <v>50</v>
      </c>
      <c r="BW320" s="796" t="s">
        <v>413</v>
      </c>
      <c r="BX320" s="637"/>
      <c r="BY320" s="801">
        <v>14.985142857142856</v>
      </c>
      <c r="BZ320" s="796" t="s">
        <v>413</v>
      </c>
      <c r="CA320" s="637"/>
      <c r="CB320" s="637"/>
      <c r="CC320" s="636"/>
      <c r="CD320" s="636"/>
      <c r="CE320" s="637"/>
      <c r="CF320" s="637"/>
      <c r="CG320" s="637"/>
      <c r="CH320" s="637"/>
      <c r="CI320" s="636"/>
      <c r="CJ320" s="636"/>
      <c r="CK320" s="637"/>
      <c r="CL320" s="637"/>
      <c r="CM320" s="637"/>
      <c r="CN320" s="705"/>
      <c r="CO320" s="667">
        <f t="shared" si="110"/>
        <v>0.2</v>
      </c>
      <c r="CP320" s="88">
        <f t="shared" si="111"/>
        <v>0.35</v>
      </c>
      <c r="CQ320" s="667">
        <f t="shared" si="112"/>
        <v>0.5</v>
      </c>
      <c r="CR320" s="67">
        <v>0.2</v>
      </c>
      <c r="CS320" s="67">
        <v>0.5</v>
      </c>
      <c r="DA320" s="910" t="s">
        <v>338</v>
      </c>
      <c r="DB320" s="910">
        <v>2</v>
      </c>
      <c r="DC320" s="911">
        <f t="shared" si="130"/>
        <v>42</v>
      </c>
      <c r="DD320" s="911">
        <f t="shared" si="131"/>
        <v>50</v>
      </c>
      <c r="DE320" s="910">
        <v>16</v>
      </c>
      <c r="DF320" s="910">
        <v>0.4</v>
      </c>
      <c r="DG320" s="911">
        <f t="shared" si="132"/>
        <v>6.4</v>
      </c>
      <c r="DH320" s="910">
        <v>5.0000000000000001E-3</v>
      </c>
      <c r="DI320" s="912">
        <f t="shared" si="133"/>
        <v>5.0285714285714281E-2</v>
      </c>
      <c r="DJ320" s="912">
        <f t="shared" si="134"/>
        <v>15.588571428571427</v>
      </c>
      <c r="DK320" s="912">
        <f t="shared" si="135"/>
        <v>14.985142857142856</v>
      </c>
      <c r="DL320" s="913">
        <f t="shared" si="136"/>
        <v>57.588571428571427</v>
      </c>
      <c r="DM320" s="913">
        <f t="shared" si="136"/>
        <v>64.985142857142861</v>
      </c>
      <c r="DN320" s="705" t="s">
        <v>168</v>
      </c>
      <c r="DO320" s="67" t="s">
        <v>391</v>
      </c>
    </row>
    <row r="321" spans="15:119" s="67" customFormat="1" ht="18.75" hidden="1" thickBot="1" x14ac:dyDescent="0.4">
      <c r="O321" s="671" t="s">
        <v>143</v>
      </c>
      <c r="Q321" s="682">
        <v>0.32</v>
      </c>
      <c r="R321" s="682">
        <v>380</v>
      </c>
      <c r="S321" s="688">
        <f t="shared" si="124"/>
        <v>0</v>
      </c>
      <c r="T321" s="688">
        <f t="shared" si="124"/>
        <v>0</v>
      </c>
      <c r="U321" s="688">
        <f t="shared" si="124"/>
        <v>0.34873142857142858</v>
      </c>
      <c r="V321" s="688">
        <f t="shared" si="124"/>
        <v>1.3949257142857143</v>
      </c>
      <c r="W321" s="688">
        <f t="shared" si="124"/>
        <v>0.34873142857142858</v>
      </c>
      <c r="X321" s="688">
        <f t="shared" si="124"/>
        <v>0</v>
      </c>
      <c r="Y321" s="688">
        <f t="shared" ref="Y321:AE321" si="137">((($Q321*($R321/1000)*365)*1)*Y$301)*(44/28)</f>
        <v>0.69746285714285716</v>
      </c>
      <c r="Z321" s="688">
        <f t="shared" si="137"/>
        <v>4.8822400000000004</v>
      </c>
      <c r="AA321" s="688">
        <f t="shared" si="137"/>
        <v>0</v>
      </c>
      <c r="AB321" s="688">
        <f t="shared" si="137"/>
        <v>0</v>
      </c>
      <c r="AC321" s="688">
        <f t="shared" si="137"/>
        <v>0.41847771428571423</v>
      </c>
      <c r="AD321" s="688">
        <f t="shared" si="137"/>
        <v>0</v>
      </c>
      <c r="AE321" s="688">
        <f t="shared" si="137"/>
        <v>6.9746285714285721</v>
      </c>
      <c r="AF321" s="688">
        <v>0</v>
      </c>
      <c r="AG321" s="688">
        <f t="shared" ref="AG321:AG326" si="138">((($Q321*($R321/1000)*365)*1)*AG$301)*(44/28)</f>
        <v>0.69746285714285716</v>
      </c>
      <c r="AH321" s="682"/>
      <c r="AI321" s="635">
        <v>1</v>
      </c>
      <c r="AJ321" s="88">
        <v>0</v>
      </c>
      <c r="AL321" s="635">
        <v>5</v>
      </c>
      <c r="AM321" s="689">
        <v>0.3</v>
      </c>
      <c r="AN321" s="686">
        <v>3.9</v>
      </c>
      <c r="AO321" s="686">
        <v>0.1</v>
      </c>
      <c r="AP321" s="690">
        <f>(AN321*365)*(AO321*0.67*0.01*1)</f>
        <v>0.95374500000000006</v>
      </c>
      <c r="AQ321" s="690">
        <f>(AN321*365)*(AO321*0.67*0.001*1)</f>
        <v>9.5374500000000001E-2</v>
      </c>
      <c r="AR321" s="691"/>
      <c r="AS321" s="690">
        <f>(AN321*365)*(AO321*0.67*0.02*1)</f>
        <v>1.9074900000000001</v>
      </c>
      <c r="AT321" s="690">
        <f>(AN321*365)*(AO321*0.67*0.01*1)</f>
        <v>0.95374500000000006</v>
      </c>
      <c r="AU321" s="690">
        <f>(AN321*365)*(AO321*0.67*0.25*1)</f>
        <v>23.843625000000003</v>
      </c>
      <c r="AV321" s="690">
        <f>(AN321*365)*(AO321*0.67*0.73*1)</f>
        <v>69.623384999999999</v>
      </c>
      <c r="AW321" s="690">
        <f>(AN321*365)*(AO321*0.67*0.03*1)</f>
        <v>2.8612350000000002</v>
      </c>
      <c r="AX321" s="691"/>
      <c r="AY321" s="690">
        <f>(AN321*365)*(AO321*0.67*0.25*1)</f>
        <v>23.843625000000003</v>
      </c>
      <c r="AZ321" s="690">
        <f t="shared" si="125"/>
        <v>95.374500000000012</v>
      </c>
      <c r="BA321" s="690">
        <f t="shared" si="126"/>
        <v>9.5374500000000015</v>
      </c>
      <c r="BB321" s="690">
        <f t="shared" si="127"/>
        <v>0.47687250000000003</v>
      </c>
      <c r="BC321" s="690">
        <f>(AN321*365)*(AO321*0.67*0.005*1)</f>
        <v>0.47687250000000003</v>
      </c>
      <c r="BD321" s="690">
        <v>0</v>
      </c>
      <c r="BE321" s="690">
        <v>0</v>
      </c>
      <c r="BH321" s="806"/>
      <c r="BI321" s="807" t="s">
        <v>143</v>
      </c>
      <c r="BJ321" s="796" t="s">
        <v>168</v>
      </c>
      <c r="BK321" s="801">
        <f t="shared" si="128"/>
        <v>1</v>
      </c>
      <c r="BL321" s="796" t="s">
        <v>412</v>
      </c>
      <c r="BM321" s="798">
        <v>0.2</v>
      </c>
      <c r="BN321" s="798">
        <v>0.5</v>
      </c>
      <c r="BO321" s="795" t="s">
        <v>258</v>
      </c>
      <c r="BP321" s="801">
        <f t="shared" si="129"/>
        <v>1.2445714285714284</v>
      </c>
      <c r="BQ321" s="796" t="s">
        <v>414</v>
      </c>
      <c r="BR321" s="798">
        <v>0.2</v>
      </c>
      <c r="BS321" s="798">
        <v>0.5</v>
      </c>
      <c r="BT321" s="795" t="s">
        <v>258</v>
      </c>
      <c r="BU321" s="637"/>
      <c r="BV321" s="801">
        <v>25</v>
      </c>
      <c r="BW321" s="796" t="s">
        <v>413</v>
      </c>
      <c r="BX321" s="637"/>
      <c r="BY321" s="801">
        <v>370.88228571428567</v>
      </c>
      <c r="BZ321" s="796" t="s">
        <v>413</v>
      </c>
      <c r="CA321" s="637"/>
      <c r="CB321" s="637"/>
      <c r="CC321" s="636"/>
      <c r="CD321" s="636"/>
      <c r="CE321" s="637"/>
      <c r="CF321" s="637"/>
      <c r="CG321" s="637"/>
      <c r="CH321" s="637"/>
      <c r="CI321" s="636"/>
      <c r="CJ321" s="636"/>
      <c r="CK321" s="637"/>
      <c r="CL321" s="637"/>
      <c r="CM321" s="637"/>
      <c r="CN321" s="705"/>
      <c r="CO321" s="667">
        <f t="shared" si="110"/>
        <v>0.2</v>
      </c>
      <c r="CP321" s="88">
        <f t="shared" si="111"/>
        <v>0.35</v>
      </c>
      <c r="CQ321" s="667">
        <f t="shared" si="112"/>
        <v>0.5</v>
      </c>
      <c r="CR321" s="67">
        <v>0.2</v>
      </c>
      <c r="CS321" s="67">
        <v>0.5</v>
      </c>
      <c r="DA321" s="910" t="s">
        <v>143</v>
      </c>
      <c r="DB321" s="910">
        <v>1</v>
      </c>
      <c r="DC321" s="911">
        <f t="shared" si="130"/>
        <v>21</v>
      </c>
      <c r="DD321" s="911">
        <f t="shared" si="131"/>
        <v>25</v>
      </c>
      <c r="DE321" s="910">
        <v>40</v>
      </c>
      <c r="DF321" s="910">
        <v>0.99</v>
      </c>
      <c r="DG321" s="911">
        <f t="shared" si="132"/>
        <v>39.6</v>
      </c>
      <c r="DH321" s="910">
        <v>0.02</v>
      </c>
      <c r="DI321" s="912">
        <f t="shared" si="133"/>
        <v>1.2445714285714284</v>
      </c>
      <c r="DJ321" s="912">
        <f t="shared" si="134"/>
        <v>385.81714285714281</v>
      </c>
      <c r="DK321" s="912">
        <f t="shared" si="135"/>
        <v>370.88228571428567</v>
      </c>
      <c r="DL321" s="913">
        <f t="shared" si="136"/>
        <v>406.81714285714281</v>
      </c>
      <c r="DM321" s="913">
        <f t="shared" si="136"/>
        <v>395.88228571428567</v>
      </c>
      <c r="DN321" s="705" t="s">
        <v>168</v>
      </c>
      <c r="DO321" s="67" t="s">
        <v>391</v>
      </c>
    </row>
    <row r="322" spans="15:119" s="67" customFormat="1" ht="26.25" hidden="1" thickBot="1" x14ac:dyDescent="0.4">
      <c r="O322" s="671" t="s">
        <v>144</v>
      </c>
      <c r="Q322" s="682">
        <v>0.32</v>
      </c>
      <c r="R322" s="682">
        <v>380</v>
      </c>
      <c r="S322" s="688">
        <f t="shared" ref="S322:AG335" si="139">((($Q322*($R322/1000)*365)*1)*S$301)*(44/28)</f>
        <v>0</v>
      </c>
      <c r="T322" s="688">
        <f t="shared" si="139"/>
        <v>0</v>
      </c>
      <c r="U322" s="688">
        <f t="shared" si="139"/>
        <v>0.34873142857142858</v>
      </c>
      <c r="V322" s="688">
        <f t="shared" si="139"/>
        <v>1.3949257142857143</v>
      </c>
      <c r="W322" s="688">
        <f t="shared" si="139"/>
        <v>0.34873142857142858</v>
      </c>
      <c r="X322" s="688">
        <f t="shared" si="139"/>
        <v>0</v>
      </c>
      <c r="Y322" s="688">
        <f t="shared" si="139"/>
        <v>0.69746285714285716</v>
      </c>
      <c r="Z322" s="688">
        <f t="shared" si="139"/>
        <v>4.8822400000000004</v>
      </c>
      <c r="AA322" s="688">
        <f t="shared" si="139"/>
        <v>0</v>
      </c>
      <c r="AB322" s="688">
        <f t="shared" si="139"/>
        <v>0</v>
      </c>
      <c r="AC322" s="688">
        <f t="shared" si="139"/>
        <v>0.41847771428571423</v>
      </c>
      <c r="AD322" s="688">
        <f t="shared" si="139"/>
        <v>0</v>
      </c>
      <c r="AE322" s="688">
        <f t="shared" si="139"/>
        <v>6.9746285714285721</v>
      </c>
      <c r="AF322" s="688">
        <v>0</v>
      </c>
      <c r="AG322" s="688">
        <f t="shared" si="138"/>
        <v>0.69746285714285716</v>
      </c>
      <c r="AH322" s="682"/>
      <c r="AI322" s="635">
        <v>1</v>
      </c>
      <c r="AJ322" s="88">
        <v>0</v>
      </c>
      <c r="AL322" s="635">
        <v>14</v>
      </c>
      <c r="AM322" s="689">
        <v>0.3</v>
      </c>
      <c r="AN322" s="686">
        <v>3.9</v>
      </c>
      <c r="AO322" s="686">
        <v>0.1</v>
      </c>
      <c r="AP322" s="690">
        <f>(AN322*365)*(AO322*0.67*0.015*1)</f>
        <v>1.4306175000000001</v>
      </c>
      <c r="AQ322" s="690">
        <f>(AN322*365)*(AO322*0.67*0.005*1)</f>
        <v>0.47687250000000003</v>
      </c>
      <c r="AR322" s="691"/>
      <c r="AS322" s="690">
        <f>(AN322*365)*(AO322*0.67*0.04*1)</f>
        <v>3.8149800000000003</v>
      </c>
      <c r="AT322" s="690">
        <f>(AN322*365)*(AO322*0.67*0.015*1)</f>
        <v>1.4306175000000001</v>
      </c>
      <c r="AU322" s="690">
        <f>(AN322*365)*(AO322*0.67*0.65*1)</f>
        <v>61.993425000000009</v>
      </c>
      <c r="AV322" s="690">
        <f>(AN322*365)*(AO322*0.67*0.79*1)</f>
        <v>75.345855</v>
      </c>
      <c r="AW322" s="690">
        <f>(AN322*365)*(AO322*0.67*0.03*1)</f>
        <v>2.8612350000000002</v>
      </c>
      <c r="AX322" s="691"/>
      <c r="AY322" s="690">
        <f>(AN322*365)*(AO322*0.67*0.65*1)</f>
        <v>61.993425000000009</v>
      </c>
      <c r="AZ322" s="690">
        <f t="shared" si="125"/>
        <v>95.374500000000012</v>
      </c>
      <c r="BA322" s="690">
        <f t="shared" si="126"/>
        <v>9.5374500000000015</v>
      </c>
      <c r="BB322" s="690">
        <f t="shared" si="127"/>
        <v>0.47687250000000003</v>
      </c>
      <c r="BC322" s="690">
        <f>(AN322*365)*(AO322*0.67*0.01*1)</f>
        <v>0.95374500000000006</v>
      </c>
      <c r="BD322" s="690">
        <v>0</v>
      </c>
      <c r="BE322" s="690">
        <v>0</v>
      </c>
      <c r="BH322" s="806"/>
      <c r="BI322" s="807" t="s">
        <v>144</v>
      </c>
      <c r="BJ322" s="796" t="s">
        <v>168</v>
      </c>
      <c r="BK322" s="801">
        <f t="shared" si="128"/>
        <v>1</v>
      </c>
      <c r="BL322" s="796" t="s">
        <v>412</v>
      </c>
      <c r="BM322" s="798">
        <v>0.2</v>
      </c>
      <c r="BN322" s="798">
        <v>0.5</v>
      </c>
      <c r="BO322" s="795" t="s">
        <v>258</v>
      </c>
      <c r="BP322" s="801">
        <f t="shared" si="129"/>
        <v>1.2445714285714284</v>
      </c>
      <c r="BQ322" s="796" t="s">
        <v>414</v>
      </c>
      <c r="BR322" s="798">
        <v>0.2</v>
      </c>
      <c r="BS322" s="798">
        <v>0.5</v>
      </c>
      <c r="BT322" s="795" t="s">
        <v>258</v>
      </c>
      <c r="BU322" s="637"/>
      <c r="BV322" s="801">
        <v>25</v>
      </c>
      <c r="BW322" s="796" t="s">
        <v>413</v>
      </c>
      <c r="BX322" s="637"/>
      <c r="BY322" s="801">
        <v>370.88228571428567</v>
      </c>
      <c r="BZ322" s="796" t="s">
        <v>413</v>
      </c>
      <c r="CA322" s="637"/>
      <c r="CB322" s="637"/>
      <c r="CC322" s="636"/>
      <c r="CD322" s="636"/>
      <c r="CE322" s="637"/>
      <c r="CF322" s="637"/>
      <c r="CG322" s="637"/>
      <c r="CH322" s="637"/>
      <c r="CI322" s="636"/>
      <c r="CJ322" s="636"/>
      <c r="CK322" s="637"/>
      <c r="CL322" s="637"/>
      <c r="CM322" s="637"/>
      <c r="CN322" s="705"/>
      <c r="CO322" s="667">
        <f t="shared" si="110"/>
        <v>0.2</v>
      </c>
      <c r="CP322" s="88">
        <f t="shared" si="111"/>
        <v>0.35</v>
      </c>
      <c r="CQ322" s="667">
        <f t="shared" si="112"/>
        <v>0.5</v>
      </c>
      <c r="CR322" s="67">
        <v>0.2</v>
      </c>
      <c r="CS322" s="67">
        <v>0.5</v>
      </c>
      <c r="DA322" s="910" t="s">
        <v>144</v>
      </c>
      <c r="DB322" s="910">
        <v>1</v>
      </c>
      <c r="DC322" s="911">
        <f t="shared" si="130"/>
        <v>21</v>
      </c>
      <c r="DD322" s="911">
        <f t="shared" si="131"/>
        <v>25</v>
      </c>
      <c r="DE322" s="910">
        <v>40</v>
      </c>
      <c r="DF322" s="910">
        <v>0.99</v>
      </c>
      <c r="DG322" s="911">
        <f t="shared" si="132"/>
        <v>39.6</v>
      </c>
      <c r="DH322" s="910">
        <v>0.02</v>
      </c>
      <c r="DI322" s="912">
        <f t="shared" si="133"/>
        <v>1.2445714285714284</v>
      </c>
      <c r="DJ322" s="912">
        <f t="shared" si="134"/>
        <v>385.81714285714281</v>
      </c>
      <c r="DK322" s="912">
        <f t="shared" si="135"/>
        <v>370.88228571428567</v>
      </c>
      <c r="DL322" s="913">
        <f t="shared" si="136"/>
        <v>406.81714285714281</v>
      </c>
      <c r="DM322" s="913">
        <f t="shared" si="136"/>
        <v>395.88228571428567</v>
      </c>
      <c r="DN322" s="705" t="s">
        <v>168</v>
      </c>
      <c r="DO322" s="67" t="s">
        <v>391</v>
      </c>
    </row>
    <row r="323" spans="15:119" s="67" customFormat="1" ht="26.25" hidden="1" thickBot="1" x14ac:dyDescent="0.4">
      <c r="O323" s="671" t="s">
        <v>145</v>
      </c>
      <c r="Q323" s="682">
        <v>0.32</v>
      </c>
      <c r="R323" s="682">
        <v>380</v>
      </c>
      <c r="S323" s="688">
        <f t="shared" si="139"/>
        <v>0</v>
      </c>
      <c r="T323" s="688">
        <f t="shared" si="139"/>
        <v>0</v>
      </c>
      <c r="U323" s="688">
        <f t="shared" si="139"/>
        <v>0.34873142857142858</v>
      </c>
      <c r="V323" s="688">
        <f t="shared" si="139"/>
        <v>1.3949257142857143</v>
      </c>
      <c r="W323" s="688">
        <f t="shared" si="139"/>
        <v>0.34873142857142858</v>
      </c>
      <c r="X323" s="688">
        <f t="shared" si="139"/>
        <v>0</v>
      </c>
      <c r="Y323" s="688">
        <f t="shared" si="139"/>
        <v>0.69746285714285716</v>
      </c>
      <c r="Z323" s="688">
        <f t="shared" si="139"/>
        <v>4.8822400000000004</v>
      </c>
      <c r="AA323" s="688">
        <f t="shared" si="139"/>
        <v>0</v>
      </c>
      <c r="AB323" s="688">
        <f t="shared" si="139"/>
        <v>0</v>
      </c>
      <c r="AC323" s="688">
        <f t="shared" si="139"/>
        <v>0.41847771428571423</v>
      </c>
      <c r="AD323" s="688">
        <f t="shared" si="139"/>
        <v>0</v>
      </c>
      <c r="AE323" s="688">
        <f t="shared" si="139"/>
        <v>6.9746285714285721</v>
      </c>
      <c r="AF323" s="688">
        <v>0</v>
      </c>
      <c r="AG323" s="688">
        <f t="shared" si="138"/>
        <v>0.69746285714285716</v>
      </c>
      <c r="AH323" s="682"/>
      <c r="AI323" s="635">
        <v>2</v>
      </c>
      <c r="AJ323" s="88">
        <v>0</v>
      </c>
      <c r="AL323" s="635">
        <v>17</v>
      </c>
      <c r="AM323" s="689">
        <v>0.3</v>
      </c>
      <c r="AN323" s="686">
        <v>3.9</v>
      </c>
      <c r="AO323" s="686">
        <v>0.1</v>
      </c>
      <c r="AP323" s="690">
        <f>(AN323*365)*(AO323*0.67*0.02*1)</f>
        <v>1.9074900000000001</v>
      </c>
      <c r="AQ323" s="690">
        <f>(AN323*365)*(AO323*0.67*0.01*1)</f>
        <v>0.95374500000000006</v>
      </c>
      <c r="AR323" s="691"/>
      <c r="AS323" s="690">
        <f>(AN323*365)*(AO323*0.67*0.05*1)</f>
        <v>4.7687250000000008</v>
      </c>
      <c r="AT323" s="690">
        <f>(AN323*365)*(AO323*0.67*0.02*1)</f>
        <v>1.9074900000000001</v>
      </c>
      <c r="AU323" s="690">
        <f>(AN323*365)*(AO323*0.67*0.8*1)</f>
        <v>76.299600000000012</v>
      </c>
      <c r="AV323" s="690">
        <f>(AN323*365)*(AO323*0.67*0.8*1)</f>
        <v>76.299600000000012</v>
      </c>
      <c r="AW323" s="690">
        <f>(AN323*365)*(AO323*0.67*0.3*1)</f>
        <v>28.612349999999999</v>
      </c>
      <c r="AX323" s="691"/>
      <c r="AY323" s="690">
        <f>(AN323*365)*(AO323*0.67*0.8*1)</f>
        <v>76.299600000000012</v>
      </c>
      <c r="AZ323" s="690">
        <f t="shared" si="125"/>
        <v>95.374500000000012</v>
      </c>
      <c r="BA323" s="690">
        <f t="shared" si="126"/>
        <v>9.5374500000000015</v>
      </c>
      <c r="BB323" s="690">
        <f t="shared" si="127"/>
        <v>0.47687250000000003</v>
      </c>
      <c r="BC323" s="690">
        <f>(AN323*365)*(AO323*0.67*0.015*1)</f>
        <v>1.4306175000000001</v>
      </c>
      <c r="BD323" s="690">
        <v>0</v>
      </c>
      <c r="BE323" s="690">
        <v>0</v>
      </c>
      <c r="BH323" s="806"/>
      <c r="BI323" s="807" t="s">
        <v>145</v>
      </c>
      <c r="BJ323" s="796" t="s">
        <v>168</v>
      </c>
      <c r="BK323" s="801">
        <f t="shared" si="128"/>
        <v>2</v>
      </c>
      <c r="BL323" s="796" t="s">
        <v>412</v>
      </c>
      <c r="BM323" s="798">
        <v>0.2</v>
      </c>
      <c r="BN323" s="798">
        <v>0.5</v>
      </c>
      <c r="BO323" s="795" t="s">
        <v>258</v>
      </c>
      <c r="BP323" s="801">
        <f t="shared" si="129"/>
        <v>1.2445714285714284</v>
      </c>
      <c r="BQ323" s="796" t="s">
        <v>414</v>
      </c>
      <c r="BR323" s="798">
        <v>0.2</v>
      </c>
      <c r="BS323" s="798">
        <v>0.5</v>
      </c>
      <c r="BT323" s="795" t="s">
        <v>258</v>
      </c>
      <c r="BU323" s="637"/>
      <c r="BV323" s="801">
        <v>50</v>
      </c>
      <c r="BW323" s="796" t="s">
        <v>413</v>
      </c>
      <c r="BX323" s="637"/>
      <c r="BY323" s="801">
        <v>370.88228571428567</v>
      </c>
      <c r="BZ323" s="796" t="s">
        <v>413</v>
      </c>
      <c r="CA323" s="637"/>
      <c r="CB323" s="637"/>
      <c r="CC323" s="636"/>
      <c r="CD323" s="636"/>
      <c r="CE323" s="637"/>
      <c r="CF323" s="637"/>
      <c r="CG323" s="637"/>
      <c r="CH323" s="637"/>
      <c r="CI323" s="636"/>
      <c r="CJ323" s="636"/>
      <c r="CK323" s="637"/>
      <c r="CL323" s="637"/>
      <c r="CM323" s="637"/>
      <c r="CN323" s="705"/>
      <c r="CO323" s="667">
        <f t="shared" si="110"/>
        <v>0.2</v>
      </c>
      <c r="CP323" s="88">
        <f t="shared" si="111"/>
        <v>0.35</v>
      </c>
      <c r="CQ323" s="667">
        <f t="shared" si="112"/>
        <v>0.5</v>
      </c>
      <c r="CR323" s="67">
        <v>0.2</v>
      </c>
      <c r="CS323" s="67">
        <v>0.5</v>
      </c>
      <c r="DA323" s="910" t="s">
        <v>145</v>
      </c>
      <c r="DB323" s="910">
        <v>2</v>
      </c>
      <c r="DC323" s="911">
        <f t="shared" si="130"/>
        <v>42</v>
      </c>
      <c r="DD323" s="911">
        <f t="shared" si="131"/>
        <v>50</v>
      </c>
      <c r="DE323" s="910">
        <v>40</v>
      </c>
      <c r="DF323" s="910">
        <v>0.99</v>
      </c>
      <c r="DG323" s="911">
        <f t="shared" si="132"/>
        <v>39.6</v>
      </c>
      <c r="DH323" s="910">
        <v>0.02</v>
      </c>
      <c r="DI323" s="912">
        <f t="shared" si="133"/>
        <v>1.2445714285714284</v>
      </c>
      <c r="DJ323" s="912">
        <f t="shared" si="134"/>
        <v>385.81714285714281</v>
      </c>
      <c r="DK323" s="912">
        <f t="shared" si="135"/>
        <v>370.88228571428567</v>
      </c>
      <c r="DL323" s="913">
        <f t="shared" si="136"/>
        <v>427.81714285714281</v>
      </c>
      <c r="DM323" s="913">
        <f t="shared" si="136"/>
        <v>420.88228571428567</v>
      </c>
      <c r="DN323" s="705" t="s">
        <v>168</v>
      </c>
      <c r="DO323" s="67" t="s">
        <v>391</v>
      </c>
    </row>
    <row r="324" spans="15:119" s="67" customFormat="1" ht="18.75" hidden="1" thickBot="1" x14ac:dyDescent="0.4">
      <c r="O324" s="671" t="s">
        <v>146</v>
      </c>
      <c r="Q324" s="682">
        <v>1.37</v>
      </c>
      <c r="R324" s="682">
        <v>30</v>
      </c>
      <c r="S324" s="688">
        <f t="shared" si="139"/>
        <v>0</v>
      </c>
      <c r="T324" s="688">
        <f t="shared" si="139"/>
        <v>0</v>
      </c>
      <c r="U324" s="688">
        <f t="shared" si="139"/>
        <v>0.11786892857142858</v>
      </c>
      <c r="V324" s="688">
        <f t="shared" si="139"/>
        <v>0.47147571428571433</v>
      </c>
      <c r="W324" s="688">
        <f t="shared" si="139"/>
        <v>0.11786892857142858</v>
      </c>
      <c r="X324" s="688">
        <f t="shared" si="139"/>
        <v>0</v>
      </c>
      <c r="Y324" s="688">
        <f t="shared" si="139"/>
        <v>0.23573785714285717</v>
      </c>
      <c r="Z324" s="688">
        <f t="shared" si="139"/>
        <v>1.6501650000000003</v>
      </c>
      <c r="AA324" s="688">
        <f t="shared" si="139"/>
        <v>0</v>
      </c>
      <c r="AB324" s="688">
        <f t="shared" si="139"/>
        <v>0</v>
      </c>
      <c r="AC324" s="688">
        <f t="shared" si="139"/>
        <v>0.14144271428571431</v>
      </c>
      <c r="AD324" s="688">
        <f t="shared" si="139"/>
        <v>0</v>
      </c>
      <c r="AE324" s="688">
        <f t="shared" si="139"/>
        <v>2.3573785714285718</v>
      </c>
      <c r="AF324" s="688">
        <v>0</v>
      </c>
      <c r="AG324" s="688">
        <f t="shared" si="138"/>
        <v>0.23573785714285717</v>
      </c>
      <c r="AH324" s="682"/>
      <c r="AI324" s="635">
        <v>0.11</v>
      </c>
      <c r="AJ324" s="88">
        <v>0</v>
      </c>
      <c r="AL324" s="88">
        <v>0</v>
      </c>
      <c r="AM324" s="689">
        <v>0.3</v>
      </c>
      <c r="AN324" s="686">
        <v>0.35</v>
      </c>
      <c r="AO324" s="686">
        <v>0.13</v>
      </c>
      <c r="AP324" s="690">
        <f>(AN324*365)*(AO324*0.67*0.01*1)</f>
        <v>0.11127025</v>
      </c>
      <c r="AQ324" s="690">
        <f>(AN324*365)*(AO324*0.67*0.001*1)</f>
        <v>1.1127025E-2</v>
      </c>
      <c r="AR324" s="691"/>
      <c r="AS324" s="690">
        <f>(AN324*365)*(AO324*0.67*0.02*1)</f>
        <v>0.2225405</v>
      </c>
      <c r="AT324" s="690">
        <f>(AN324*365)*(AO324*0.67*0.01*1)</f>
        <v>0.11127025</v>
      </c>
      <c r="AU324" s="690">
        <f>(AN324*365)*(AO324*0.67*0.25*1)</f>
        <v>2.7817562499999999</v>
      </c>
      <c r="AV324" s="690">
        <f>(AN324*365)*(AO324*0.67*0.73*1)</f>
        <v>8.1227282499999998</v>
      </c>
      <c r="AW324" s="690">
        <f>(AN324*365)*(AO324*0.67*0.03*1)</f>
        <v>0.33381074999999999</v>
      </c>
      <c r="AX324" s="691"/>
      <c r="AY324" s="690">
        <f>(AN324*365)*(AO324*0.67*0.25*1)</f>
        <v>2.7817562499999999</v>
      </c>
      <c r="AZ324" s="690">
        <f t="shared" si="125"/>
        <v>11.127025</v>
      </c>
      <c r="BA324" s="690">
        <f t="shared" si="126"/>
        <v>1.1127024999999999</v>
      </c>
      <c r="BB324" s="690">
        <f t="shared" si="127"/>
        <v>5.5635125000000001E-2</v>
      </c>
      <c r="BC324" s="690">
        <f>(AN324*365)*(AO324*0.67*0.005*1)</f>
        <v>5.5635125000000001E-2</v>
      </c>
      <c r="BD324" s="690">
        <v>0</v>
      </c>
      <c r="BE324" s="690">
        <v>0</v>
      </c>
      <c r="BH324" s="806"/>
      <c r="BI324" s="807" t="s">
        <v>146</v>
      </c>
      <c r="BJ324" s="796" t="s">
        <v>168</v>
      </c>
      <c r="BK324" s="801">
        <f t="shared" si="128"/>
        <v>0.11</v>
      </c>
      <c r="BL324" s="796" t="s">
        <v>412</v>
      </c>
      <c r="BM324" s="798">
        <v>0.2</v>
      </c>
      <c r="BN324" s="798">
        <v>0.5</v>
      </c>
      <c r="BO324" s="795" t="s">
        <v>258</v>
      </c>
      <c r="BP324" s="801">
        <f t="shared" si="129"/>
        <v>1.2445714285714284</v>
      </c>
      <c r="BQ324" s="796" t="s">
        <v>414</v>
      </c>
      <c r="BR324" s="798">
        <v>0.2</v>
      </c>
      <c r="BS324" s="798">
        <v>0.5</v>
      </c>
      <c r="BT324" s="795" t="s">
        <v>258</v>
      </c>
      <c r="BU324" s="637"/>
      <c r="BV324" s="801">
        <v>2.75</v>
      </c>
      <c r="BW324" s="796" t="s">
        <v>413</v>
      </c>
      <c r="BX324" s="637"/>
      <c r="BY324" s="801">
        <v>370.88228571428567</v>
      </c>
      <c r="BZ324" s="796" t="s">
        <v>413</v>
      </c>
      <c r="CA324" s="636"/>
      <c r="CB324" s="637"/>
      <c r="CC324" s="636"/>
      <c r="CD324" s="636"/>
      <c r="CE324" s="637"/>
      <c r="CF324" s="637"/>
      <c r="CG324" s="637"/>
      <c r="CH324" s="637"/>
      <c r="CI324" s="636"/>
      <c r="CJ324" s="636"/>
      <c r="CK324" s="637"/>
      <c r="CL324" s="637"/>
      <c r="CM324" s="637"/>
      <c r="CN324" s="705"/>
      <c r="CO324" s="667">
        <f t="shared" si="110"/>
        <v>0.2</v>
      </c>
      <c r="CP324" s="88">
        <f t="shared" si="111"/>
        <v>0.35</v>
      </c>
      <c r="CQ324" s="667">
        <f t="shared" si="112"/>
        <v>0.5</v>
      </c>
      <c r="CR324" s="67">
        <v>0.2</v>
      </c>
      <c r="CS324" s="67">
        <v>0.5</v>
      </c>
      <c r="DA324" s="910" t="s">
        <v>146</v>
      </c>
      <c r="DB324" s="910">
        <v>0.11</v>
      </c>
      <c r="DC324" s="911">
        <f t="shared" si="130"/>
        <v>2.31</v>
      </c>
      <c r="DD324" s="911">
        <f t="shared" si="131"/>
        <v>2.75</v>
      </c>
      <c r="DE324" s="910">
        <v>40</v>
      </c>
      <c r="DF324" s="910">
        <v>0.99</v>
      </c>
      <c r="DG324" s="911">
        <f t="shared" si="132"/>
        <v>39.6</v>
      </c>
      <c r="DH324" s="910">
        <v>0.02</v>
      </c>
      <c r="DI324" s="912">
        <f t="shared" si="133"/>
        <v>1.2445714285714284</v>
      </c>
      <c r="DJ324" s="912">
        <f t="shared" si="134"/>
        <v>385.81714285714281</v>
      </c>
      <c r="DK324" s="912">
        <f t="shared" si="135"/>
        <v>370.88228571428567</v>
      </c>
      <c r="DL324" s="913">
        <f t="shared" si="136"/>
        <v>388.12714285714281</v>
      </c>
      <c r="DM324" s="913">
        <f t="shared" si="136"/>
        <v>373.63228571428567</v>
      </c>
      <c r="DN324" s="705" t="s">
        <v>168</v>
      </c>
      <c r="DO324" s="67" t="s">
        <v>391</v>
      </c>
    </row>
    <row r="325" spans="15:119" s="67" customFormat="1" ht="26.25" hidden="1" thickBot="1" x14ac:dyDescent="0.4">
      <c r="O325" s="671" t="s">
        <v>147</v>
      </c>
      <c r="Q325" s="682">
        <v>1.37</v>
      </c>
      <c r="R325" s="682">
        <v>30</v>
      </c>
      <c r="S325" s="688">
        <f t="shared" si="139"/>
        <v>0</v>
      </c>
      <c r="T325" s="688">
        <f t="shared" si="139"/>
        <v>0</v>
      </c>
      <c r="U325" s="688">
        <f t="shared" si="139"/>
        <v>0.11786892857142858</v>
      </c>
      <c r="V325" s="688">
        <f t="shared" si="139"/>
        <v>0.47147571428571433</v>
      </c>
      <c r="W325" s="688">
        <f t="shared" si="139"/>
        <v>0.11786892857142858</v>
      </c>
      <c r="X325" s="688">
        <f t="shared" si="139"/>
        <v>0</v>
      </c>
      <c r="Y325" s="688">
        <f t="shared" si="139"/>
        <v>0.23573785714285717</v>
      </c>
      <c r="Z325" s="688">
        <f t="shared" si="139"/>
        <v>1.6501650000000003</v>
      </c>
      <c r="AA325" s="688">
        <f t="shared" si="139"/>
        <v>0</v>
      </c>
      <c r="AB325" s="688">
        <f t="shared" si="139"/>
        <v>0</v>
      </c>
      <c r="AC325" s="688">
        <f t="shared" si="139"/>
        <v>0.14144271428571431</v>
      </c>
      <c r="AD325" s="688">
        <f t="shared" si="139"/>
        <v>0</v>
      </c>
      <c r="AE325" s="688">
        <f t="shared" si="139"/>
        <v>2.3573785714285718</v>
      </c>
      <c r="AF325" s="688">
        <v>0</v>
      </c>
      <c r="AG325" s="688">
        <f t="shared" si="138"/>
        <v>0.23573785714285717</v>
      </c>
      <c r="AH325" s="682"/>
      <c r="AI325" s="635">
        <v>0.17</v>
      </c>
      <c r="AJ325" s="88">
        <v>0</v>
      </c>
      <c r="AL325" s="88">
        <v>0</v>
      </c>
      <c r="AM325" s="689">
        <v>0.3</v>
      </c>
      <c r="AN325" s="686">
        <v>0.35</v>
      </c>
      <c r="AO325" s="686">
        <v>0.13</v>
      </c>
      <c r="AP325" s="690">
        <f>(AN325*365)*(AO325*0.67*0.015*1)</f>
        <v>0.16690537499999999</v>
      </c>
      <c r="AQ325" s="690">
        <f>(AN325*365)*(AO325*0.67*0.005*1)</f>
        <v>5.5635125000000001E-2</v>
      </c>
      <c r="AR325" s="691"/>
      <c r="AS325" s="690">
        <f>(AN325*365)*(AO325*0.67*0.04*1)</f>
        <v>0.445081</v>
      </c>
      <c r="AT325" s="690">
        <f>(AN325*365)*(AO325*0.67*0.015*1)</f>
        <v>0.16690537499999999</v>
      </c>
      <c r="AU325" s="690">
        <f>(AN325*365)*(AO325*0.67*0.65*1)</f>
        <v>7.2325662499999996</v>
      </c>
      <c r="AV325" s="690">
        <f>(AN325*365)*(AO325*0.67*0.79*1)</f>
        <v>8.7903497500000007</v>
      </c>
      <c r="AW325" s="690">
        <f>(AN325*365)*(AO325*0.67*0.03*1)</f>
        <v>0.33381074999999999</v>
      </c>
      <c r="AX325" s="691"/>
      <c r="AY325" s="690">
        <f>(AN325*365)*(AO325*0.67*0.65*1)</f>
        <v>7.2325662499999996</v>
      </c>
      <c r="AZ325" s="690">
        <f t="shared" si="125"/>
        <v>11.127025</v>
      </c>
      <c r="BA325" s="690">
        <f t="shared" si="126"/>
        <v>1.1127024999999999</v>
      </c>
      <c r="BB325" s="690">
        <f t="shared" si="127"/>
        <v>5.5635125000000001E-2</v>
      </c>
      <c r="BC325" s="690">
        <f>(AN325*365)*(AO325*0.67*0.01*1)</f>
        <v>0.11127025</v>
      </c>
      <c r="BD325" s="690">
        <v>0</v>
      </c>
      <c r="BE325" s="690">
        <v>0</v>
      </c>
      <c r="BH325" s="806"/>
      <c r="BI325" s="807" t="s">
        <v>147</v>
      </c>
      <c r="BJ325" s="796" t="s">
        <v>168</v>
      </c>
      <c r="BK325" s="801">
        <f t="shared" si="128"/>
        <v>0.17</v>
      </c>
      <c r="BL325" s="796" t="s">
        <v>412</v>
      </c>
      <c r="BM325" s="798">
        <v>0.2</v>
      </c>
      <c r="BN325" s="798">
        <v>0.5</v>
      </c>
      <c r="BO325" s="795" t="s">
        <v>258</v>
      </c>
      <c r="BP325" s="801">
        <f t="shared" si="129"/>
        <v>1.2445714285714284</v>
      </c>
      <c r="BQ325" s="796" t="s">
        <v>414</v>
      </c>
      <c r="BR325" s="798">
        <v>0.2</v>
      </c>
      <c r="BS325" s="798">
        <v>0.5</v>
      </c>
      <c r="BT325" s="795" t="s">
        <v>258</v>
      </c>
      <c r="BU325" s="637"/>
      <c r="BV325" s="801">
        <v>4.25</v>
      </c>
      <c r="BW325" s="796" t="s">
        <v>413</v>
      </c>
      <c r="BX325" s="637"/>
      <c r="BY325" s="801">
        <v>370.88228571428567</v>
      </c>
      <c r="BZ325" s="796" t="s">
        <v>413</v>
      </c>
      <c r="CA325" s="636"/>
      <c r="CB325" s="637"/>
      <c r="CC325" s="636"/>
      <c r="CD325" s="636"/>
      <c r="CE325" s="637"/>
      <c r="CF325" s="637"/>
      <c r="CG325" s="637"/>
      <c r="CH325" s="637"/>
      <c r="CI325" s="636"/>
      <c r="CJ325" s="636"/>
      <c r="CK325" s="637"/>
      <c r="CL325" s="637"/>
      <c r="CM325" s="637"/>
      <c r="CN325" s="705"/>
      <c r="CO325" s="667">
        <f t="shared" ref="CO325:CO388" si="140">BM325</f>
        <v>0.2</v>
      </c>
      <c r="CP325" s="88">
        <f t="shared" ref="CP325:CP388" si="141">(CO325+CQ325)/2</f>
        <v>0.35</v>
      </c>
      <c r="CQ325" s="667">
        <f t="shared" ref="CQ325:CQ388" si="142">BN325</f>
        <v>0.5</v>
      </c>
      <c r="CR325" s="67">
        <v>0.2</v>
      </c>
      <c r="CS325" s="67">
        <v>0.5</v>
      </c>
      <c r="DA325" s="910" t="s">
        <v>147</v>
      </c>
      <c r="DB325" s="910">
        <v>0.17</v>
      </c>
      <c r="DC325" s="911">
        <f t="shared" si="130"/>
        <v>3.5700000000000003</v>
      </c>
      <c r="DD325" s="911">
        <f t="shared" si="131"/>
        <v>4.25</v>
      </c>
      <c r="DE325" s="910">
        <v>40</v>
      </c>
      <c r="DF325" s="910">
        <v>0.99</v>
      </c>
      <c r="DG325" s="911">
        <f t="shared" si="132"/>
        <v>39.6</v>
      </c>
      <c r="DH325" s="910">
        <v>0.02</v>
      </c>
      <c r="DI325" s="912">
        <f t="shared" si="133"/>
        <v>1.2445714285714284</v>
      </c>
      <c r="DJ325" s="912">
        <f t="shared" si="134"/>
        <v>385.81714285714281</v>
      </c>
      <c r="DK325" s="912">
        <f t="shared" si="135"/>
        <v>370.88228571428567</v>
      </c>
      <c r="DL325" s="913">
        <f t="shared" si="136"/>
        <v>389.38714285714281</v>
      </c>
      <c r="DM325" s="913">
        <f t="shared" si="136"/>
        <v>375.13228571428567</v>
      </c>
      <c r="DN325" s="705" t="s">
        <v>168</v>
      </c>
      <c r="DO325" s="67" t="s">
        <v>391</v>
      </c>
    </row>
    <row r="326" spans="15:119" s="67" customFormat="1" ht="22.5" hidden="1" customHeight="1" thickBot="1" x14ac:dyDescent="0.4">
      <c r="O326" s="671" t="s">
        <v>148</v>
      </c>
      <c r="Q326" s="682">
        <v>1.37</v>
      </c>
      <c r="R326" s="682">
        <v>30</v>
      </c>
      <c r="S326" s="688">
        <f t="shared" si="139"/>
        <v>0</v>
      </c>
      <c r="T326" s="688">
        <f t="shared" si="139"/>
        <v>0</v>
      </c>
      <c r="U326" s="688">
        <f t="shared" si="139"/>
        <v>0.11786892857142858</v>
      </c>
      <c r="V326" s="688">
        <f t="shared" si="139"/>
        <v>0.47147571428571433</v>
      </c>
      <c r="W326" s="688">
        <f t="shared" si="139"/>
        <v>0.11786892857142858</v>
      </c>
      <c r="X326" s="688">
        <f t="shared" si="139"/>
        <v>0</v>
      </c>
      <c r="Y326" s="688">
        <f t="shared" si="139"/>
        <v>0.23573785714285717</v>
      </c>
      <c r="Z326" s="688">
        <f t="shared" si="139"/>
        <v>1.6501650000000003</v>
      </c>
      <c r="AA326" s="688">
        <f t="shared" si="139"/>
        <v>0</v>
      </c>
      <c r="AB326" s="688">
        <f t="shared" si="139"/>
        <v>0</v>
      </c>
      <c r="AC326" s="688">
        <f t="shared" si="139"/>
        <v>0.14144271428571431</v>
      </c>
      <c r="AD326" s="688">
        <f t="shared" si="139"/>
        <v>0</v>
      </c>
      <c r="AE326" s="688">
        <f t="shared" si="139"/>
        <v>2.3573785714285718</v>
      </c>
      <c r="AF326" s="688">
        <v>0</v>
      </c>
      <c r="AG326" s="688">
        <f t="shared" si="138"/>
        <v>0.23573785714285717</v>
      </c>
      <c r="AH326" s="682"/>
      <c r="AI326" s="635">
        <v>0.22</v>
      </c>
      <c r="AJ326" s="88">
        <v>0</v>
      </c>
      <c r="AL326" s="88">
        <v>0</v>
      </c>
      <c r="AM326" s="689">
        <v>0.3</v>
      </c>
      <c r="AN326" s="686">
        <v>0.35</v>
      </c>
      <c r="AO326" s="686">
        <v>0.13</v>
      </c>
      <c r="AP326" s="690">
        <f>(AN326*365)*(AO326*0.67*0.02*1)</f>
        <v>0.2225405</v>
      </c>
      <c r="AQ326" s="690">
        <f>(AN326*365)*(AO326*0.67*0.01*1)</f>
        <v>0.11127025</v>
      </c>
      <c r="AR326" s="691"/>
      <c r="AS326" s="690">
        <f>(AN326*365)*(AO326*0.67*0.05*1)</f>
        <v>0.55635124999999996</v>
      </c>
      <c r="AT326" s="690">
        <f>(AN326*365)*(AO326*0.67*0.02*1)</f>
        <v>0.2225405</v>
      </c>
      <c r="AU326" s="690">
        <f>(AN326*365)*(AO326*0.67*0.8*1)</f>
        <v>8.9016199999999994</v>
      </c>
      <c r="AV326" s="690">
        <f>(AN326*365)*(AO326*0.67*0.8*1)</f>
        <v>8.9016199999999994</v>
      </c>
      <c r="AW326" s="690">
        <f>(AN326*365)*(AO326*0.67*0.3*1)</f>
        <v>3.3381075</v>
      </c>
      <c r="AX326" s="691"/>
      <c r="AY326" s="690">
        <f>(AN326*365)*(AO326*0.67*0.8*1)</f>
        <v>8.9016199999999994</v>
      </c>
      <c r="AZ326" s="690">
        <f t="shared" si="125"/>
        <v>11.127025</v>
      </c>
      <c r="BA326" s="690">
        <f t="shared" si="126"/>
        <v>1.1127024999999999</v>
      </c>
      <c r="BB326" s="690">
        <f t="shared" si="127"/>
        <v>5.5635125000000001E-2</v>
      </c>
      <c r="BC326" s="690">
        <f>(AN326*365)*(AO326*0.67*0.015*1)</f>
        <v>0.16690537499999999</v>
      </c>
      <c r="BD326" s="690">
        <v>0</v>
      </c>
      <c r="BE326" s="690">
        <v>0</v>
      </c>
      <c r="BH326" s="806"/>
      <c r="BI326" s="807" t="s">
        <v>148</v>
      </c>
      <c r="BJ326" s="796" t="s">
        <v>168</v>
      </c>
      <c r="BK326" s="801">
        <f t="shared" si="128"/>
        <v>0.22</v>
      </c>
      <c r="BL326" s="796" t="s">
        <v>412</v>
      </c>
      <c r="BM326" s="798">
        <v>0.2</v>
      </c>
      <c r="BN326" s="798">
        <v>0.5</v>
      </c>
      <c r="BO326" s="795" t="s">
        <v>258</v>
      </c>
      <c r="BP326" s="801">
        <f t="shared" si="129"/>
        <v>1.2445714285714284</v>
      </c>
      <c r="BQ326" s="796" t="s">
        <v>414</v>
      </c>
      <c r="BR326" s="798">
        <v>0.2</v>
      </c>
      <c r="BS326" s="798">
        <v>0.5</v>
      </c>
      <c r="BT326" s="795" t="s">
        <v>258</v>
      </c>
      <c r="BU326" s="914"/>
      <c r="BV326" s="801">
        <v>5.5</v>
      </c>
      <c r="BW326" s="796" t="s">
        <v>413</v>
      </c>
      <c r="BX326" s="914"/>
      <c r="BY326" s="801">
        <v>370.88228571428567</v>
      </c>
      <c r="BZ326" s="796" t="s">
        <v>413</v>
      </c>
      <c r="CA326" s="915"/>
      <c r="CB326" s="637"/>
      <c r="CC326" s="636"/>
      <c r="CD326" s="636"/>
      <c r="CE326" s="637"/>
      <c r="CF326" s="637"/>
      <c r="CG326" s="637"/>
      <c r="CH326" s="637"/>
      <c r="CI326" s="636"/>
      <c r="CJ326" s="636"/>
      <c r="CK326" s="637"/>
      <c r="CL326" s="637"/>
      <c r="CM326" s="637"/>
      <c r="CN326" s="705"/>
      <c r="CO326" s="667">
        <f t="shared" si="140"/>
        <v>0.2</v>
      </c>
      <c r="CP326" s="88">
        <f t="shared" si="141"/>
        <v>0.35</v>
      </c>
      <c r="CQ326" s="667">
        <f t="shared" si="142"/>
        <v>0.5</v>
      </c>
      <c r="CR326" s="67">
        <v>0.2</v>
      </c>
      <c r="CS326" s="67">
        <v>0.5</v>
      </c>
      <c r="DA326" s="910" t="s">
        <v>148</v>
      </c>
      <c r="DB326" s="910">
        <v>0.22</v>
      </c>
      <c r="DC326" s="911">
        <f t="shared" si="130"/>
        <v>4.62</v>
      </c>
      <c r="DD326" s="911">
        <f t="shared" si="131"/>
        <v>5.5</v>
      </c>
      <c r="DE326" s="910">
        <v>40</v>
      </c>
      <c r="DF326" s="910">
        <v>0.99</v>
      </c>
      <c r="DG326" s="911">
        <f t="shared" si="132"/>
        <v>39.6</v>
      </c>
      <c r="DH326" s="910">
        <v>0.02</v>
      </c>
      <c r="DI326" s="912">
        <f t="shared" si="133"/>
        <v>1.2445714285714284</v>
      </c>
      <c r="DJ326" s="912">
        <f t="shared" si="134"/>
        <v>385.81714285714281</v>
      </c>
      <c r="DK326" s="912">
        <f t="shared" si="135"/>
        <v>370.88228571428567</v>
      </c>
      <c r="DL326" s="913">
        <f t="shared" si="136"/>
        <v>390.43714285714282</v>
      </c>
      <c r="DM326" s="913">
        <f t="shared" si="136"/>
        <v>376.38228571428567</v>
      </c>
      <c r="DN326" s="705" t="s">
        <v>168</v>
      </c>
      <c r="DO326" s="67" t="s">
        <v>391</v>
      </c>
    </row>
    <row r="327" spans="15:119" s="67" customFormat="1" ht="24.75" hidden="1" customHeight="1" thickBot="1" x14ac:dyDescent="0.4">
      <c r="O327" s="671" t="s">
        <v>149</v>
      </c>
      <c r="Q327" s="682">
        <v>1.37</v>
      </c>
      <c r="R327" s="682">
        <v>30</v>
      </c>
      <c r="S327" s="688">
        <f t="shared" si="139"/>
        <v>0</v>
      </c>
      <c r="T327" s="688">
        <f t="shared" si="139"/>
        <v>0</v>
      </c>
      <c r="U327" s="688">
        <f t="shared" si="139"/>
        <v>0.11786892857142858</v>
      </c>
      <c r="V327" s="688">
        <f t="shared" si="139"/>
        <v>0.47147571428571433</v>
      </c>
      <c r="W327" s="688">
        <f t="shared" si="139"/>
        <v>0.11786892857142858</v>
      </c>
      <c r="X327" s="688">
        <f t="shared" si="139"/>
        <v>0</v>
      </c>
      <c r="Y327" s="688">
        <f t="shared" si="139"/>
        <v>0.23573785714285717</v>
      </c>
      <c r="Z327" s="688">
        <f t="shared" si="139"/>
        <v>1.6501650000000003</v>
      </c>
      <c r="AA327" s="688">
        <f t="shared" si="139"/>
        <v>0</v>
      </c>
      <c r="AB327" s="688">
        <f t="shared" si="139"/>
        <v>0</v>
      </c>
      <c r="AC327" s="688">
        <f t="shared" si="139"/>
        <v>0.14144271428571431</v>
      </c>
      <c r="AD327" s="688">
        <f t="shared" si="139"/>
        <v>0</v>
      </c>
      <c r="AE327" s="688">
        <f t="shared" si="139"/>
        <v>2.3573785714285718</v>
      </c>
      <c r="AF327" s="688">
        <v>0</v>
      </c>
      <c r="AG327" s="688">
        <f t="shared" si="139"/>
        <v>0.23573785714285717</v>
      </c>
      <c r="AH327" s="682"/>
      <c r="AI327" s="635">
        <v>1.0900000000000001</v>
      </c>
      <c r="AJ327" s="88">
        <v>0</v>
      </c>
      <c r="AL327" s="88">
        <v>0</v>
      </c>
      <c r="AM327" s="689">
        <v>0.3</v>
      </c>
      <c r="AN327" s="686">
        <v>1.72</v>
      </c>
      <c r="AO327" s="686">
        <v>0.26</v>
      </c>
      <c r="AP327" s="690">
        <f>(AN327*365)*(AO327*0.67*0.01*1)</f>
        <v>1.0936276</v>
      </c>
      <c r="AQ327" s="690">
        <f>(AN327*365)*(AO327*0.67*0.001*1)</f>
        <v>0.10936276000000002</v>
      </c>
      <c r="AR327" s="691"/>
      <c r="AS327" s="690">
        <f>(AN327*365)*(AO327*0.67*0.02*1)</f>
        <v>2.1872552000000001</v>
      </c>
      <c r="AT327" s="690">
        <f>(AN327*365)*(AO327*0.67*0.01*1)</f>
        <v>1.0936276</v>
      </c>
      <c r="AU327" s="690">
        <f>(AN327*365)*(AO327*0.67*0.25*1)</f>
        <v>27.340690000000002</v>
      </c>
      <c r="AV327" s="690">
        <f>(AN327*365)*(AO327*0.67*0.73*1)</f>
        <v>79.83481479999999</v>
      </c>
      <c r="AW327" s="690">
        <f>(AN327*365)*(AO327*0.67*0.03*1)</f>
        <v>3.2808828000000001</v>
      </c>
      <c r="AX327" s="691"/>
      <c r="AY327" s="690">
        <f>(AN327*365)*(AO327*0.67*0.25*1)</f>
        <v>27.340690000000002</v>
      </c>
      <c r="AZ327" s="690">
        <f t="shared" si="125"/>
        <v>109.36276000000001</v>
      </c>
      <c r="BA327" s="690">
        <f t="shared" si="126"/>
        <v>10.936275999999999</v>
      </c>
      <c r="BB327" s="690">
        <f t="shared" si="127"/>
        <v>0.54681380000000002</v>
      </c>
      <c r="BC327" s="690">
        <f>(AN327*365)*(AO327*0.67*0.005*1)</f>
        <v>0.54681380000000002</v>
      </c>
      <c r="BD327" s="690">
        <v>0</v>
      </c>
      <c r="BE327" s="690">
        <v>0</v>
      </c>
      <c r="BH327" s="806"/>
      <c r="BI327" s="807" t="s">
        <v>149</v>
      </c>
      <c r="BJ327" s="796" t="s">
        <v>168</v>
      </c>
      <c r="BK327" s="801">
        <f t="shared" si="128"/>
        <v>1.0900000000000001</v>
      </c>
      <c r="BL327" s="796" t="s">
        <v>412</v>
      </c>
      <c r="BM327" s="798">
        <v>0.2</v>
      </c>
      <c r="BN327" s="798">
        <v>0.5</v>
      </c>
      <c r="BO327" s="795" t="s">
        <v>258</v>
      </c>
      <c r="BP327" s="801">
        <f t="shared" si="129"/>
        <v>1.2445714285714284</v>
      </c>
      <c r="BQ327" s="796" t="s">
        <v>414</v>
      </c>
      <c r="BR327" s="798">
        <v>0.2</v>
      </c>
      <c r="BS327" s="798">
        <v>0.5</v>
      </c>
      <c r="BT327" s="795" t="s">
        <v>258</v>
      </c>
      <c r="BU327" s="914"/>
      <c r="BV327" s="801">
        <v>27.250000000000004</v>
      </c>
      <c r="BW327" s="796" t="s">
        <v>413</v>
      </c>
      <c r="BX327" s="914"/>
      <c r="BY327" s="801">
        <v>370.88228571428567</v>
      </c>
      <c r="BZ327" s="796" t="s">
        <v>413</v>
      </c>
      <c r="CA327" s="915"/>
      <c r="CB327" s="637"/>
      <c r="CC327" s="636"/>
      <c r="CD327" s="636"/>
      <c r="CE327" s="637"/>
      <c r="CF327" s="637"/>
      <c r="CG327" s="637"/>
      <c r="CH327" s="637"/>
      <c r="CI327" s="636"/>
      <c r="CJ327" s="636"/>
      <c r="CK327" s="637"/>
      <c r="CL327" s="637"/>
      <c r="CM327" s="637"/>
      <c r="CN327" s="705"/>
      <c r="CO327" s="667">
        <f t="shared" si="140"/>
        <v>0.2</v>
      </c>
      <c r="CP327" s="88">
        <f t="shared" si="141"/>
        <v>0.35</v>
      </c>
      <c r="CQ327" s="667">
        <f t="shared" si="142"/>
        <v>0.5</v>
      </c>
      <c r="CR327" s="67">
        <v>0.2</v>
      </c>
      <c r="CS327" s="67">
        <v>0.5</v>
      </c>
      <c r="DA327" s="910" t="s">
        <v>149</v>
      </c>
      <c r="DB327" s="910">
        <v>1.0900000000000001</v>
      </c>
      <c r="DC327" s="911">
        <f t="shared" si="130"/>
        <v>22.89</v>
      </c>
      <c r="DD327" s="911">
        <f t="shared" si="131"/>
        <v>27.250000000000004</v>
      </c>
      <c r="DE327" s="910">
        <v>40</v>
      </c>
      <c r="DF327" s="910">
        <v>0.99</v>
      </c>
      <c r="DG327" s="911">
        <f t="shared" si="132"/>
        <v>39.6</v>
      </c>
      <c r="DH327" s="910">
        <v>0.02</v>
      </c>
      <c r="DI327" s="912">
        <f t="shared" si="133"/>
        <v>1.2445714285714284</v>
      </c>
      <c r="DJ327" s="912">
        <f t="shared" si="134"/>
        <v>385.81714285714281</v>
      </c>
      <c r="DK327" s="912">
        <f t="shared" si="135"/>
        <v>370.88228571428567</v>
      </c>
      <c r="DL327" s="913">
        <f t="shared" si="136"/>
        <v>408.7071428571428</v>
      </c>
      <c r="DM327" s="913">
        <f t="shared" si="136"/>
        <v>398.13228571428567</v>
      </c>
      <c r="DN327" s="705" t="s">
        <v>168</v>
      </c>
      <c r="DO327" s="67" t="s">
        <v>391</v>
      </c>
    </row>
    <row r="328" spans="15:119" s="67" customFormat="1" ht="26.25" hidden="1" thickBot="1" x14ac:dyDescent="0.4">
      <c r="O328" s="671" t="s">
        <v>150</v>
      </c>
      <c r="Q328" s="682">
        <v>1.37</v>
      </c>
      <c r="R328" s="682">
        <v>30</v>
      </c>
      <c r="S328" s="688">
        <f t="shared" si="139"/>
        <v>0</v>
      </c>
      <c r="T328" s="688">
        <f t="shared" si="139"/>
        <v>0</v>
      </c>
      <c r="U328" s="688">
        <f t="shared" si="139"/>
        <v>0.11786892857142858</v>
      </c>
      <c r="V328" s="688">
        <f t="shared" si="139"/>
        <v>0.47147571428571433</v>
      </c>
      <c r="W328" s="688">
        <f t="shared" si="139"/>
        <v>0.11786892857142858</v>
      </c>
      <c r="X328" s="688">
        <f t="shared" si="139"/>
        <v>0</v>
      </c>
      <c r="Y328" s="688">
        <f t="shared" si="139"/>
        <v>0.23573785714285717</v>
      </c>
      <c r="Z328" s="688">
        <f t="shared" si="139"/>
        <v>1.6501650000000003</v>
      </c>
      <c r="AA328" s="688">
        <f t="shared" si="139"/>
        <v>0</v>
      </c>
      <c r="AB328" s="688">
        <f t="shared" si="139"/>
        <v>0</v>
      </c>
      <c r="AC328" s="688">
        <f t="shared" si="139"/>
        <v>0.14144271428571431</v>
      </c>
      <c r="AD328" s="688">
        <f t="shared" si="139"/>
        <v>0</v>
      </c>
      <c r="AE328" s="688">
        <f t="shared" si="139"/>
        <v>2.3573785714285718</v>
      </c>
      <c r="AF328" s="688">
        <v>0</v>
      </c>
      <c r="AG328" s="688">
        <f t="shared" si="139"/>
        <v>0.23573785714285717</v>
      </c>
      <c r="AH328" s="682"/>
      <c r="AI328" s="635">
        <v>1.64</v>
      </c>
      <c r="AJ328" s="88">
        <v>0</v>
      </c>
      <c r="AL328" s="88">
        <v>0</v>
      </c>
      <c r="AM328" s="689">
        <v>0.3</v>
      </c>
      <c r="AN328" s="686">
        <v>1.72</v>
      </c>
      <c r="AO328" s="686">
        <v>0.26</v>
      </c>
      <c r="AP328" s="690">
        <f>(AN328*365)*(AO328*0.67*0.015*1)</f>
        <v>1.6404414</v>
      </c>
      <c r="AQ328" s="690">
        <f>(AN328*365)*(AO328*0.67*0.005*1)</f>
        <v>0.54681380000000002</v>
      </c>
      <c r="AR328" s="691"/>
      <c r="AS328" s="690">
        <f>(AN328*365)*(AO328*0.67*0.04*1)</f>
        <v>4.3745104000000001</v>
      </c>
      <c r="AT328" s="690">
        <f>(AN328*365)*(AO328*0.67*0.015*1)</f>
        <v>1.6404414</v>
      </c>
      <c r="AU328" s="690">
        <f>(AN328*365)*(AO328*0.67*0.65*1)</f>
        <v>71.085794000000007</v>
      </c>
      <c r="AV328" s="690">
        <f>(AN328*365)*(AO328*0.67*0.79*1)</f>
        <v>86.396580400000005</v>
      </c>
      <c r="AW328" s="690">
        <f>(AN328*365)*(AO328*0.67*0.03*1)</f>
        <v>3.2808828000000001</v>
      </c>
      <c r="AX328" s="691"/>
      <c r="AY328" s="690">
        <f>(AN328*365)*(AO328*0.67*0.65*1)</f>
        <v>71.085794000000007</v>
      </c>
      <c r="AZ328" s="690">
        <f t="shared" si="125"/>
        <v>109.36276000000001</v>
      </c>
      <c r="BA328" s="690">
        <f t="shared" si="126"/>
        <v>10.936275999999999</v>
      </c>
      <c r="BB328" s="690">
        <f t="shared" si="127"/>
        <v>0.54681380000000002</v>
      </c>
      <c r="BC328" s="690">
        <f>(AN328*365)*(AO328*0.67*0.01*1)</f>
        <v>1.0936276</v>
      </c>
      <c r="BD328" s="690">
        <v>0</v>
      </c>
      <c r="BE328" s="690">
        <v>0</v>
      </c>
      <c r="BH328" s="806"/>
      <c r="BI328" s="807" t="s">
        <v>150</v>
      </c>
      <c r="BJ328" s="796" t="s">
        <v>168</v>
      </c>
      <c r="BK328" s="801">
        <f t="shared" si="128"/>
        <v>1.64</v>
      </c>
      <c r="BL328" s="796" t="s">
        <v>412</v>
      </c>
      <c r="BM328" s="798">
        <v>0.2</v>
      </c>
      <c r="BN328" s="798">
        <v>0.5</v>
      </c>
      <c r="BO328" s="795" t="s">
        <v>258</v>
      </c>
      <c r="BP328" s="801">
        <f t="shared" si="129"/>
        <v>1.2445714285714284</v>
      </c>
      <c r="BQ328" s="796" t="s">
        <v>414</v>
      </c>
      <c r="BR328" s="798">
        <v>0.2</v>
      </c>
      <c r="BS328" s="798">
        <v>0.5</v>
      </c>
      <c r="BT328" s="795" t="s">
        <v>258</v>
      </c>
      <c r="BU328" s="914"/>
      <c r="BV328" s="801">
        <v>41</v>
      </c>
      <c r="BW328" s="796" t="s">
        <v>413</v>
      </c>
      <c r="BX328" s="914"/>
      <c r="BY328" s="801">
        <v>370.88228571428567</v>
      </c>
      <c r="BZ328" s="796" t="s">
        <v>413</v>
      </c>
      <c r="CA328" s="915"/>
      <c r="CB328" s="637"/>
      <c r="CC328" s="636"/>
      <c r="CD328" s="636"/>
      <c r="CE328" s="637"/>
      <c r="CF328" s="637"/>
      <c r="CG328" s="637"/>
      <c r="CH328" s="637"/>
      <c r="CI328" s="636"/>
      <c r="CJ328" s="636"/>
      <c r="CK328" s="637"/>
      <c r="CL328" s="637"/>
      <c r="CM328" s="637"/>
      <c r="CN328" s="705"/>
      <c r="CO328" s="667">
        <f t="shared" si="140"/>
        <v>0.2</v>
      </c>
      <c r="CP328" s="88">
        <f t="shared" si="141"/>
        <v>0.35</v>
      </c>
      <c r="CQ328" s="667">
        <f t="shared" si="142"/>
        <v>0.5</v>
      </c>
      <c r="CR328" s="67">
        <v>0.2</v>
      </c>
      <c r="CS328" s="67">
        <v>0.5</v>
      </c>
      <c r="DA328" s="910" t="s">
        <v>150</v>
      </c>
      <c r="DB328" s="910">
        <v>1.64</v>
      </c>
      <c r="DC328" s="911">
        <f t="shared" si="130"/>
        <v>34.44</v>
      </c>
      <c r="DD328" s="911">
        <f t="shared" si="131"/>
        <v>41</v>
      </c>
      <c r="DE328" s="910">
        <v>40</v>
      </c>
      <c r="DF328" s="910">
        <v>0.99</v>
      </c>
      <c r="DG328" s="911">
        <f t="shared" si="132"/>
        <v>39.6</v>
      </c>
      <c r="DH328" s="910">
        <v>0.02</v>
      </c>
      <c r="DI328" s="912">
        <f t="shared" si="133"/>
        <v>1.2445714285714284</v>
      </c>
      <c r="DJ328" s="912">
        <f t="shared" si="134"/>
        <v>385.81714285714281</v>
      </c>
      <c r="DK328" s="912">
        <f t="shared" si="135"/>
        <v>370.88228571428567</v>
      </c>
      <c r="DL328" s="913">
        <f t="shared" si="136"/>
        <v>420.25714285714281</v>
      </c>
      <c r="DM328" s="913">
        <f t="shared" si="136"/>
        <v>411.88228571428567</v>
      </c>
      <c r="DN328" s="705" t="s">
        <v>168</v>
      </c>
      <c r="DO328" s="67" t="s">
        <v>391</v>
      </c>
    </row>
    <row r="329" spans="15:119" s="67" customFormat="1" ht="26.25" hidden="1" thickBot="1" x14ac:dyDescent="0.4">
      <c r="O329" s="671" t="s">
        <v>151</v>
      </c>
      <c r="Q329" s="682">
        <v>1.37</v>
      </c>
      <c r="R329" s="682">
        <v>30</v>
      </c>
      <c r="S329" s="688">
        <f t="shared" si="139"/>
        <v>0</v>
      </c>
      <c r="T329" s="688">
        <f t="shared" si="139"/>
        <v>0</v>
      </c>
      <c r="U329" s="688">
        <f t="shared" si="139"/>
        <v>0.11786892857142858</v>
      </c>
      <c r="V329" s="688">
        <f t="shared" si="139"/>
        <v>0.47147571428571433</v>
      </c>
      <c r="W329" s="688">
        <f t="shared" si="139"/>
        <v>0.11786892857142858</v>
      </c>
      <c r="X329" s="688">
        <f t="shared" si="139"/>
        <v>0</v>
      </c>
      <c r="Y329" s="688">
        <f t="shared" si="139"/>
        <v>0.23573785714285717</v>
      </c>
      <c r="Z329" s="688">
        <f t="shared" si="139"/>
        <v>1.6501650000000003</v>
      </c>
      <c r="AA329" s="688">
        <f t="shared" si="139"/>
        <v>0</v>
      </c>
      <c r="AB329" s="688">
        <f t="shared" si="139"/>
        <v>0</v>
      </c>
      <c r="AC329" s="688">
        <f t="shared" si="139"/>
        <v>0.14144271428571431</v>
      </c>
      <c r="AD329" s="688">
        <f t="shared" si="139"/>
        <v>0</v>
      </c>
      <c r="AE329" s="688">
        <f t="shared" si="139"/>
        <v>2.3573785714285718</v>
      </c>
      <c r="AF329" s="688">
        <v>0</v>
      </c>
      <c r="AG329" s="688">
        <f t="shared" si="139"/>
        <v>0.23573785714285717</v>
      </c>
      <c r="AH329" s="682"/>
      <c r="AI329" s="635">
        <v>2.19</v>
      </c>
      <c r="AJ329" s="88">
        <v>0</v>
      </c>
      <c r="AL329" s="88">
        <v>0</v>
      </c>
      <c r="AM329" s="689">
        <v>0.3</v>
      </c>
      <c r="AN329" s="686">
        <v>1.72</v>
      </c>
      <c r="AO329" s="686">
        <v>0.26</v>
      </c>
      <c r="AP329" s="690">
        <f>(AN329*365)*(AO329*0.67*0.02*1)</f>
        <v>2.1872552000000001</v>
      </c>
      <c r="AQ329" s="690">
        <f>(AN329*365)*(AO329*0.67*0.01*1)</f>
        <v>1.0936276</v>
      </c>
      <c r="AR329" s="691"/>
      <c r="AS329" s="690">
        <f>(AN329*365)*(AO329*0.67*0.05*1)</f>
        <v>5.4681379999999997</v>
      </c>
      <c r="AT329" s="690">
        <f>(AN329*365)*(AO329*0.67*0.02*1)</f>
        <v>2.1872552000000001</v>
      </c>
      <c r="AU329" s="690">
        <f>(AN329*365)*(AO329*0.67*0.8*1)</f>
        <v>87.490207999999996</v>
      </c>
      <c r="AV329" s="690">
        <f>(AN329*365)*(AO329*0.67*0.8*1)</f>
        <v>87.490207999999996</v>
      </c>
      <c r="AW329" s="690">
        <f>(AN329*365)*(AO329*0.67*0.3*1)</f>
        <v>32.808828000000005</v>
      </c>
      <c r="AX329" s="691"/>
      <c r="AY329" s="690">
        <f>(AN329*365)*(AO329*0.67*0.8*1)</f>
        <v>87.490207999999996</v>
      </c>
      <c r="AZ329" s="690">
        <f t="shared" si="125"/>
        <v>109.36276000000001</v>
      </c>
      <c r="BA329" s="690">
        <f t="shared" si="126"/>
        <v>10.936275999999999</v>
      </c>
      <c r="BB329" s="690">
        <f t="shared" si="127"/>
        <v>0.54681380000000002</v>
      </c>
      <c r="BC329" s="690">
        <f>(AN329*365)*(AO329*0.67*0.015*1)</f>
        <v>1.6404414</v>
      </c>
      <c r="BD329" s="690">
        <v>0</v>
      </c>
      <c r="BE329" s="690">
        <v>0</v>
      </c>
      <c r="BH329" s="806"/>
      <c r="BI329" s="807" t="s">
        <v>151</v>
      </c>
      <c r="BJ329" s="796" t="s">
        <v>168</v>
      </c>
      <c r="BK329" s="801">
        <f t="shared" si="128"/>
        <v>2.1800000000000002</v>
      </c>
      <c r="BL329" s="796" t="s">
        <v>412</v>
      </c>
      <c r="BM329" s="798">
        <v>0.2</v>
      </c>
      <c r="BN329" s="798">
        <v>0.5</v>
      </c>
      <c r="BO329" s="795" t="s">
        <v>258</v>
      </c>
      <c r="BP329" s="801">
        <f t="shared" si="129"/>
        <v>1.2445714285714284</v>
      </c>
      <c r="BQ329" s="796" t="s">
        <v>414</v>
      </c>
      <c r="BR329" s="798">
        <v>0.2</v>
      </c>
      <c r="BS329" s="798">
        <v>0.5</v>
      </c>
      <c r="BT329" s="795" t="s">
        <v>258</v>
      </c>
      <c r="BU329" s="916"/>
      <c r="BV329" s="801">
        <v>54.500000000000007</v>
      </c>
      <c r="BW329" s="796" t="s">
        <v>413</v>
      </c>
      <c r="BX329" s="916"/>
      <c r="BY329" s="801">
        <v>370.88228571428567</v>
      </c>
      <c r="BZ329" s="796" t="s">
        <v>413</v>
      </c>
      <c r="CA329" s="917"/>
      <c r="CB329" s="637"/>
      <c r="CC329" s="636"/>
      <c r="CD329" s="636"/>
      <c r="CE329" s="637"/>
      <c r="CF329" s="637"/>
      <c r="CG329" s="637"/>
      <c r="CH329" s="637"/>
      <c r="CI329" s="636"/>
      <c r="CJ329" s="636"/>
      <c r="CK329" s="637"/>
      <c r="CL329" s="637"/>
      <c r="CM329" s="637"/>
      <c r="CN329" s="705"/>
      <c r="CO329" s="667">
        <f t="shared" si="140"/>
        <v>0.2</v>
      </c>
      <c r="CP329" s="88">
        <f t="shared" si="141"/>
        <v>0.35</v>
      </c>
      <c r="CQ329" s="667">
        <f t="shared" si="142"/>
        <v>0.5</v>
      </c>
      <c r="CR329" s="67">
        <v>0.2</v>
      </c>
      <c r="CS329" s="67">
        <v>0.5</v>
      </c>
      <c r="DA329" s="910" t="s">
        <v>151</v>
      </c>
      <c r="DB329" s="910">
        <v>2.1800000000000002</v>
      </c>
      <c r="DC329" s="911">
        <f t="shared" si="130"/>
        <v>45.78</v>
      </c>
      <c r="DD329" s="911">
        <f t="shared" si="131"/>
        <v>54.500000000000007</v>
      </c>
      <c r="DE329" s="910">
        <v>40</v>
      </c>
      <c r="DF329" s="910">
        <v>0.99</v>
      </c>
      <c r="DG329" s="911">
        <f t="shared" si="132"/>
        <v>39.6</v>
      </c>
      <c r="DH329" s="910">
        <v>0.02</v>
      </c>
      <c r="DI329" s="912">
        <f t="shared" si="133"/>
        <v>1.2445714285714284</v>
      </c>
      <c r="DJ329" s="912">
        <f t="shared" si="134"/>
        <v>385.81714285714281</v>
      </c>
      <c r="DK329" s="912">
        <f t="shared" si="135"/>
        <v>370.88228571428567</v>
      </c>
      <c r="DL329" s="913">
        <f t="shared" si="136"/>
        <v>431.59714285714279</v>
      </c>
      <c r="DM329" s="913">
        <f t="shared" si="136"/>
        <v>425.38228571428567</v>
      </c>
      <c r="DN329" s="705" t="s">
        <v>168</v>
      </c>
      <c r="DO329" s="67" t="s">
        <v>391</v>
      </c>
    </row>
    <row r="330" spans="15:119" s="67" customFormat="1" ht="26.25" hidden="1" thickBot="1" x14ac:dyDescent="0.4">
      <c r="O330" s="671" t="s">
        <v>152</v>
      </c>
      <c r="Q330" s="682">
        <v>1.37</v>
      </c>
      <c r="R330" s="682">
        <v>30</v>
      </c>
      <c r="S330" s="688">
        <f t="shared" si="139"/>
        <v>0</v>
      </c>
      <c r="T330" s="688">
        <f t="shared" si="139"/>
        <v>0</v>
      </c>
      <c r="U330" s="688">
        <f t="shared" si="139"/>
        <v>0.11786892857142858</v>
      </c>
      <c r="V330" s="688">
        <f t="shared" si="139"/>
        <v>0.47147571428571433</v>
      </c>
      <c r="W330" s="688">
        <f t="shared" si="139"/>
        <v>0.11786892857142858</v>
      </c>
      <c r="X330" s="688">
        <f t="shared" si="139"/>
        <v>0</v>
      </c>
      <c r="Y330" s="688">
        <f t="shared" si="139"/>
        <v>0.23573785714285717</v>
      </c>
      <c r="Z330" s="688">
        <f t="shared" si="139"/>
        <v>1.6501650000000003</v>
      </c>
      <c r="AA330" s="688">
        <f t="shared" si="139"/>
        <v>0</v>
      </c>
      <c r="AB330" s="688">
        <f t="shared" si="139"/>
        <v>0</v>
      </c>
      <c r="AC330" s="688">
        <f t="shared" si="139"/>
        <v>0.14144271428571431</v>
      </c>
      <c r="AD330" s="688">
        <f t="shared" si="139"/>
        <v>0</v>
      </c>
      <c r="AE330" s="688">
        <f t="shared" si="139"/>
        <v>2.3573785714285718</v>
      </c>
      <c r="AF330" s="688">
        <v>0</v>
      </c>
      <c r="AG330" s="688">
        <f t="shared" si="139"/>
        <v>0.23573785714285717</v>
      </c>
      <c r="AH330" s="682"/>
      <c r="AI330" s="635">
        <v>0.6</v>
      </c>
      <c r="AJ330" s="88">
        <v>0</v>
      </c>
      <c r="AL330" s="88">
        <v>0</v>
      </c>
      <c r="AM330" s="689">
        <v>0.3</v>
      </c>
      <c r="AN330" s="686">
        <v>0.94</v>
      </c>
      <c r="AO330" s="686">
        <v>0.26</v>
      </c>
      <c r="AP330" s="690">
        <f>(AN330*365)*(AO330*0.67*0.01*1)</f>
        <v>0.59768019999999999</v>
      </c>
      <c r="AQ330" s="690">
        <f>(AN330*365)*(AO330*0.67*0.001*1)</f>
        <v>5.9768020000000005E-2</v>
      </c>
      <c r="AR330" s="691"/>
      <c r="AS330" s="690">
        <f>(AN330*365)*(AO330*0.67*0.02*1)</f>
        <v>1.1953604</v>
      </c>
      <c r="AT330" s="690">
        <f>(AN330*365)*(AO330*0.67*0.01*1)</f>
        <v>0.59768019999999999</v>
      </c>
      <c r="AU330" s="690">
        <f>(AN330*365)*(AO330*0.67*0.25*1)</f>
        <v>14.942005</v>
      </c>
      <c r="AV330" s="690">
        <f>(AN330*365)*(AO330*0.67*0.73*1)</f>
        <v>43.630654599999993</v>
      </c>
      <c r="AW330" s="690">
        <f>(AN330*365)*(AO330*0.67*0.03*1)</f>
        <v>1.7930406000000001</v>
      </c>
      <c r="AX330" s="691"/>
      <c r="AY330" s="690">
        <f>(AN330*365)*(AO330*0.67*0.25*1)</f>
        <v>14.942005</v>
      </c>
      <c r="AZ330" s="690">
        <f t="shared" si="125"/>
        <v>59.76802</v>
      </c>
      <c r="BA330" s="690">
        <f t="shared" si="126"/>
        <v>5.9768020000000002</v>
      </c>
      <c r="BB330" s="690">
        <f t="shared" si="127"/>
        <v>0.2988401</v>
      </c>
      <c r="BC330" s="690">
        <f>(AN330*365)*(AO330*0.67*0.005*1)</f>
        <v>0.2988401</v>
      </c>
      <c r="BD330" s="690">
        <v>0</v>
      </c>
      <c r="BE330" s="690">
        <v>0</v>
      </c>
      <c r="BH330" s="806"/>
      <c r="BI330" s="807" t="s">
        <v>152</v>
      </c>
      <c r="BJ330" s="796" t="s">
        <v>168</v>
      </c>
      <c r="BK330" s="801">
        <f t="shared" si="128"/>
        <v>0.6</v>
      </c>
      <c r="BL330" s="796" t="s">
        <v>412</v>
      </c>
      <c r="BM330" s="798">
        <v>0.2</v>
      </c>
      <c r="BN330" s="798">
        <v>0.5</v>
      </c>
      <c r="BO330" s="795" t="s">
        <v>258</v>
      </c>
      <c r="BP330" s="801">
        <f t="shared" si="129"/>
        <v>1.2445714285714284</v>
      </c>
      <c r="BQ330" s="796" t="s">
        <v>414</v>
      </c>
      <c r="BR330" s="798">
        <v>0.2</v>
      </c>
      <c r="BS330" s="798">
        <v>0.5</v>
      </c>
      <c r="BT330" s="795" t="s">
        <v>258</v>
      </c>
      <c r="BU330" s="916"/>
      <c r="BV330" s="801">
        <v>15</v>
      </c>
      <c r="BW330" s="796" t="s">
        <v>413</v>
      </c>
      <c r="BX330" s="916"/>
      <c r="BY330" s="801">
        <v>370.88228571428567</v>
      </c>
      <c r="BZ330" s="796" t="s">
        <v>413</v>
      </c>
      <c r="CA330" s="917"/>
      <c r="CB330" s="637"/>
      <c r="CC330" s="636"/>
      <c r="CD330" s="636"/>
      <c r="CE330" s="637"/>
      <c r="CF330" s="637"/>
      <c r="CG330" s="637"/>
      <c r="CH330" s="637"/>
      <c r="CI330" s="636"/>
      <c r="CJ330" s="636"/>
      <c r="CK330" s="637"/>
      <c r="CL330" s="637"/>
      <c r="CM330" s="637"/>
      <c r="CN330" s="705"/>
      <c r="CO330" s="667">
        <f t="shared" si="140"/>
        <v>0.2</v>
      </c>
      <c r="CP330" s="88">
        <f t="shared" si="141"/>
        <v>0.35</v>
      </c>
      <c r="CQ330" s="667">
        <f t="shared" si="142"/>
        <v>0.5</v>
      </c>
      <c r="CR330" s="67">
        <v>0.2</v>
      </c>
      <c r="CS330" s="67">
        <v>0.5</v>
      </c>
      <c r="DA330" s="910" t="s">
        <v>152</v>
      </c>
      <c r="DB330" s="910">
        <v>0.6</v>
      </c>
      <c r="DC330" s="911">
        <f t="shared" si="130"/>
        <v>12.6</v>
      </c>
      <c r="DD330" s="911">
        <f t="shared" si="131"/>
        <v>15</v>
      </c>
      <c r="DE330" s="910">
        <v>40</v>
      </c>
      <c r="DF330" s="910">
        <v>0.99</v>
      </c>
      <c r="DG330" s="911">
        <f t="shared" si="132"/>
        <v>39.6</v>
      </c>
      <c r="DH330" s="910">
        <v>0.02</v>
      </c>
      <c r="DI330" s="912">
        <f t="shared" si="133"/>
        <v>1.2445714285714284</v>
      </c>
      <c r="DJ330" s="912">
        <f t="shared" si="134"/>
        <v>385.81714285714281</v>
      </c>
      <c r="DK330" s="912">
        <f t="shared" si="135"/>
        <v>370.88228571428567</v>
      </c>
      <c r="DL330" s="913">
        <f t="shared" si="136"/>
        <v>398.41714285714284</v>
      </c>
      <c r="DM330" s="913">
        <f t="shared" si="136"/>
        <v>385.88228571428567</v>
      </c>
      <c r="DN330" s="705" t="s">
        <v>168</v>
      </c>
      <c r="DO330" s="67" t="s">
        <v>391</v>
      </c>
    </row>
    <row r="331" spans="15:119" s="67" customFormat="1" ht="26.25" hidden="1" thickBot="1" x14ac:dyDescent="0.4">
      <c r="O331" s="671" t="s">
        <v>153</v>
      </c>
      <c r="Q331" s="682">
        <v>1.37</v>
      </c>
      <c r="R331" s="682">
        <v>30</v>
      </c>
      <c r="S331" s="688">
        <f t="shared" si="139"/>
        <v>0</v>
      </c>
      <c r="T331" s="688">
        <f t="shared" si="139"/>
        <v>0</v>
      </c>
      <c r="U331" s="688">
        <f t="shared" si="139"/>
        <v>0.11786892857142858</v>
      </c>
      <c r="V331" s="688">
        <f t="shared" si="139"/>
        <v>0.47147571428571433</v>
      </c>
      <c r="W331" s="688">
        <f t="shared" si="139"/>
        <v>0.11786892857142858</v>
      </c>
      <c r="X331" s="688">
        <f t="shared" si="139"/>
        <v>0</v>
      </c>
      <c r="Y331" s="688">
        <f t="shared" si="139"/>
        <v>0.23573785714285717</v>
      </c>
      <c r="Z331" s="688">
        <f t="shared" si="139"/>
        <v>1.6501650000000003</v>
      </c>
      <c r="AA331" s="688">
        <f t="shared" si="139"/>
        <v>0</v>
      </c>
      <c r="AB331" s="688">
        <f t="shared" si="139"/>
        <v>0</v>
      </c>
      <c r="AC331" s="688">
        <f t="shared" si="139"/>
        <v>0.14144271428571431</v>
      </c>
      <c r="AD331" s="688">
        <f t="shared" si="139"/>
        <v>0</v>
      </c>
      <c r="AE331" s="688">
        <f t="shared" si="139"/>
        <v>2.3573785714285718</v>
      </c>
      <c r="AF331" s="688">
        <v>0</v>
      </c>
      <c r="AG331" s="688">
        <f t="shared" si="139"/>
        <v>0.23573785714285717</v>
      </c>
      <c r="AH331" s="682"/>
      <c r="AI331" s="635">
        <v>0.9</v>
      </c>
      <c r="AJ331" s="88">
        <v>0</v>
      </c>
      <c r="AL331" s="88">
        <v>0</v>
      </c>
      <c r="AM331" s="689">
        <v>0.3</v>
      </c>
      <c r="AN331" s="686">
        <v>0.94</v>
      </c>
      <c r="AO331" s="686">
        <v>0.26</v>
      </c>
      <c r="AP331" s="690">
        <f>(AN331*365)*(AO331*0.67*0.015*1)</f>
        <v>0.89652030000000005</v>
      </c>
      <c r="AQ331" s="690">
        <f>(AN331*365)*(AO331*0.67*0.005*1)</f>
        <v>0.2988401</v>
      </c>
      <c r="AR331" s="691"/>
      <c r="AS331" s="690">
        <f>(AN331*365)*(AO331*0.67*0.04*1)</f>
        <v>2.3907208</v>
      </c>
      <c r="AT331" s="690">
        <f>(AN331*365)*(AO331*0.67*0.015*1)</f>
        <v>0.89652030000000005</v>
      </c>
      <c r="AU331" s="690">
        <f>(AN331*365)*(AO331*0.67*0.65*1)</f>
        <v>38.849212999999999</v>
      </c>
      <c r="AV331" s="690">
        <f>(AN331*365)*(AO331*0.67*0.79*1)</f>
        <v>47.216735800000002</v>
      </c>
      <c r="AW331" s="690">
        <f>(AN331*365)*(AO331*0.67*0.03*1)</f>
        <v>1.7930406000000001</v>
      </c>
      <c r="AX331" s="691"/>
      <c r="AY331" s="690">
        <f>(AN331*365)*(AO331*0.67*0.65*1)</f>
        <v>38.849212999999999</v>
      </c>
      <c r="AZ331" s="690">
        <f t="shared" si="125"/>
        <v>59.76802</v>
      </c>
      <c r="BA331" s="690">
        <f t="shared" si="126"/>
        <v>5.9768020000000002</v>
      </c>
      <c r="BB331" s="690">
        <f t="shared" si="127"/>
        <v>0.2988401</v>
      </c>
      <c r="BC331" s="690">
        <f>(AN331*365)*(AO331*0.67*0.01*1)</f>
        <v>0.59768019999999999</v>
      </c>
      <c r="BD331" s="690">
        <v>0</v>
      </c>
      <c r="BE331" s="690">
        <v>0</v>
      </c>
      <c r="BH331" s="806"/>
      <c r="BI331" s="807" t="s">
        <v>153</v>
      </c>
      <c r="BJ331" s="796" t="s">
        <v>168</v>
      </c>
      <c r="BK331" s="801">
        <f t="shared" si="128"/>
        <v>0.9</v>
      </c>
      <c r="BL331" s="796" t="s">
        <v>412</v>
      </c>
      <c r="BM331" s="798">
        <v>0.2</v>
      </c>
      <c r="BN331" s="798">
        <v>0.5</v>
      </c>
      <c r="BO331" s="795" t="s">
        <v>258</v>
      </c>
      <c r="BP331" s="801">
        <f t="shared" si="129"/>
        <v>1.2445714285714284</v>
      </c>
      <c r="BQ331" s="796" t="s">
        <v>414</v>
      </c>
      <c r="BR331" s="798">
        <v>0.2</v>
      </c>
      <c r="BS331" s="798">
        <v>0.5</v>
      </c>
      <c r="BT331" s="795" t="s">
        <v>258</v>
      </c>
      <c r="BU331" s="916"/>
      <c r="BV331" s="801">
        <v>22.5</v>
      </c>
      <c r="BW331" s="796" t="s">
        <v>413</v>
      </c>
      <c r="BX331" s="916"/>
      <c r="BY331" s="801">
        <v>370.88228571428567</v>
      </c>
      <c r="BZ331" s="796" t="s">
        <v>413</v>
      </c>
      <c r="CA331" s="917"/>
      <c r="CB331" s="637"/>
      <c r="CC331" s="636"/>
      <c r="CD331" s="636"/>
      <c r="CE331" s="637"/>
      <c r="CF331" s="637"/>
      <c r="CG331" s="637"/>
      <c r="CH331" s="637"/>
      <c r="CI331" s="636"/>
      <c r="CJ331" s="636"/>
      <c r="CK331" s="637"/>
      <c r="CL331" s="637"/>
      <c r="CM331" s="637"/>
      <c r="CN331" s="705"/>
      <c r="CO331" s="667">
        <f t="shared" si="140"/>
        <v>0.2</v>
      </c>
      <c r="CP331" s="88">
        <f t="shared" si="141"/>
        <v>0.35</v>
      </c>
      <c r="CQ331" s="667">
        <f t="shared" si="142"/>
        <v>0.5</v>
      </c>
      <c r="CR331" s="67">
        <v>0.2</v>
      </c>
      <c r="CS331" s="67">
        <v>0.5</v>
      </c>
      <c r="DA331" s="910" t="s">
        <v>153</v>
      </c>
      <c r="DB331" s="910">
        <v>0.9</v>
      </c>
      <c r="DC331" s="911">
        <f t="shared" si="130"/>
        <v>18.900000000000002</v>
      </c>
      <c r="DD331" s="911">
        <f t="shared" si="131"/>
        <v>22.5</v>
      </c>
      <c r="DE331" s="910">
        <v>40</v>
      </c>
      <c r="DF331" s="910">
        <v>0.99</v>
      </c>
      <c r="DG331" s="911">
        <f t="shared" si="132"/>
        <v>39.6</v>
      </c>
      <c r="DH331" s="910">
        <v>0.02</v>
      </c>
      <c r="DI331" s="912">
        <f t="shared" si="133"/>
        <v>1.2445714285714284</v>
      </c>
      <c r="DJ331" s="912">
        <f t="shared" si="134"/>
        <v>385.81714285714281</v>
      </c>
      <c r="DK331" s="912">
        <f t="shared" si="135"/>
        <v>370.88228571428567</v>
      </c>
      <c r="DL331" s="913">
        <f t="shared" si="136"/>
        <v>404.71714285714279</v>
      </c>
      <c r="DM331" s="913">
        <f t="shared" si="136"/>
        <v>393.38228571428567</v>
      </c>
      <c r="DN331" s="705" t="s">
        <v>168</v>
      </c>
      <c r="DO331" s="67" t="s">
        <v>391</v>
      </c>
    </row>
    <row r="332" spans="15:119" s="67" customFormat="1" ht="26.25" hidden="1" thickBot="1" x14ac:dyDescent="0.4">
      <c r="O332" s="671" t="s">
        <v>154</v>
      </c>
      <c r="Q332" s="682">
        <v>1.37</v>
      </c>
      <c r="R332" s="682">
        <v>30</v>
      </c>
      <c r="S332" s="688">
        <f t="shared" si="139"/>
        <v>0</v>
      </c>
      <c r="T332" s="688">
        <f t="shared" si="139"/>
        <v>0</v>
      </c>
      <c r="U332" s="688">
        <f t="shared" si="139"/>
        <v>0.11786892857142858</v>
      </c>
      <c r="V332" s="688">
        <f t="shared" si="139"/>
        <v>0.47147571428571433</v>
      </c>
      <c r="W332" s="688">
        <f t="shared" si="139"/>
        <v>0.11786892857142858</v>
      </c>
      <c r="X332" s="688">
        <f t="shared" si="139"/>
        <v>0</v>
      </c>
      <c r="Y332" s="688">
        <f t="shared" si="139"/>
        <v>0.23573785714285717</v>
      </c>
      <c r="Z332" s="688">
        <f t="shared" si="139"/>
        <v>1.6501650000000003</v>
      </c>
      <c r="AA332" s="688">
        <f t="shared" si="139"/>
        <v>0</v>
      </c>
      <c r="AB332" s="688">
        <f t="shared" si="139"/>
        <v>0</v>
      </c>
      <c r="AC332" s="688">
        <f t="shared" si="139"/>
        <v>0.14144271428571431</v>
      </c>
      <c r="AD332" s="688">
        <f t="shared" si="139"/>
        <v>0</v>
      </c>
      <c r="AE332" s="688">
        <f t="shared" si="139"/>
        <v>2.3573785714285718</v>
      </c>
      <c r="AF332" s="688">
        <v>0</v>
      </c>
      <c r="AG332" s="688">
        <f t="shared" si="139"/>
        <v>0.23573785714285717</v>
      </c>
      <c r="AH332" s="682"/>
      <c r="AI332" s="635">
        <v>1.2</v>
      </c>
      <c r="AJ332" s="88">
        <v>0</v>
      </c>
      <c r="AL332" s="88">
        <v>0</v>
      </c>
      <c r="AM332" s="689">
        <v>0.3</v>
      </c>
      <c r="AN332" s="686">
        <v>0.94</v>
      </c>
      <c r="AO332" s="686">
        <v>0.26</v>
      </c>
      <c r="AP332" s="690">
        <f>(AN332*365)*(AO332*0.67*0.02*1)</f>
        <v>1.1953604</v>
      </c>
      <c r="AQ332" s="690">
        <f>(AN332*365)*(AO332*0.67*0.01*1)</f>
        <v>0.59768019999999999</v>
      </c>
      <c r="AR332" s="691"/>
      <c r="AS332" s="690">
        <f>(AN332*365)*(AO332*0.67*0.05*1)</f>
        <v>2.9884010000000001</v>
      </c>
      <c r="AT332" s="690">
        <f>(AN332*365)*(AO332*0.67*0.02*1)</f>
        <v>1.1953604</v>
      </c>
      <c r="AU332" s="690">
        <f>(AN332*365)*(AO332*0.67*0.8*1)</f>
        <v>47.814416000000001</v>
      </c>
      <c r="AV332" s="690">
        <f>(AN332*365)*(AO332*0.67*0.8*1)</f>
        <v>47.814416000000001</v>
      </c>
      <c r="AW332" s="690">
        <f>(AN332*365)*(AO332*0.67*0.3*1)</f>
        <v>17.930406000000001</v>
      </c>
      <c r="AX332" s="691"/>
      <c r="AY332" s="690">
        <f>(AN332*365)*(AO332*0.67*0.8*1)</f>
        <v>47.814416000000001</v>
      </c>
      <c r="AZ332" s="690">
        <f t="shared" si="125"/>
        <v>59.76802</v>
      </c>
      <c r="BA332" s="690">
        <f t="shared" si="126"/>
        <v>5.9768020000000002</v>
      </c>
      <c r="BB332" s="690">
        <f t="shared" si="127"/>
        <v>0.2988401</v>
      </c>
      <c r="BC332" s="690">
        <f>(AN332*365)*(AO332*0.67*0.015*1)</f>
        <v>0.89652030000000005</v>
      </c>
      <c r="BD332" s="690">
        <v>0</v>
      </c>
      <c r="BE332" s="690">
        <v>0</v>
      </c>
      <c r="BH332" s="806"/>
      <c r="BI332" s="807" t="s">
        <v>154</v>
      </c>
      <c r="BJ332" s="796" t="s">
        <v>168</v>
      </c>
      <c r="BK332" s="801">
        <f t="shared" si="128"/>
        <v>1.19</v>
      </c>
      <c r="BL332" s="796" t="s">
        <v>412</v>
      </c>
      <c r="BM332" s="798">
        <v>0.2</v>
      </c>
      <c r="BN332" s="798">
        <v>0.5</v>
      </c>
      <c r="BO332" s="795" t="s">
        <v>258</v>
      </c>
      <c r="BP332" s="801">
        <f t="shared" si="129"/>
        <v>1.2445714285714284</v>
      </c>
      <c r="BQ332" s="796" t="s">
        <v>414</v>
      </c>
      <c r="BR332" s="798">
        <v>0.2</v>
      </c>
      <c r="BS332" s="798">
        <v>0.5</v>
      </c>
      <c r="BT332" s="795" t="s">
        <v>258</v>
      </c>
      <c r="BU332" s="916"/>
      <c r="BV332" s="801">
        <v>29.75</v>
      </c>
      <c r="BW332" s="796" t="s">
        <v>413</v>
      </c>
      <c r="BX332" s="916"/>
      <c r="BY332" s="801">
        <v>370.88228571428567</v>
      </c>
      <c r="BZ332" s="796" t="s">
        <v>413</v>
      </c>
      <c r="CA332" s="917"/>
      <c r="CB332" s="637"/>
      <c r="CC332" s="636"/>
      <c r="CD332" s="636"/>
      <c r="CE332" s="637"/>
      <c r="CF332" s="637"/>
      <c r="CG332" s="637"/>
      <c r="CH332" s="637"/>
      <c r="CI332" s="636"/>
      <c r="CJ332" s="636"/>
      <c r="CK332" s="637"/>
      <c r="CL332" s="637"/>
      <c r="CM332" s="637"/>
      <c r="CN332" s="705"/>
      <c r="CO332" s="667">
        <f t="shared" si="140"/>
        <v>0.2</v>
      </c>
      <c r="CP332" s="88">
        <f t="shared" si="141"/>
        <v>0.35</v>
      </c>
      <c r="CQ332" s="667">
        <f t="shared" si="142"/>
        <v>0.5</v>
      </c>
      <c r="CR332" s="67">
        <v>0.2</v>
      </c>
      <c r="CS332" s="67">
        <v>0.5</v>
      </c>
      <c r="DA332" s="910" t="s">
        <v>154</v>
      </c>
      <c r="DB332" s="910">
        <v>1.19</v>
      </c>
      <c r="DC332" s="911">
        <f t="shared" si="130"/>
        <v>24.99</v>
      </c>
      <c r="DD332" s="911">
        <f t="shared" si="131"/>
        <v>29.75</v>
      </c>
      <c r="DE332" s="910">
        <v>40</v>
      </c>
      <c r="DF332" s="910">
        <v>0.99</v>
      </c>
      <c r="DG332" s="911">
        <f t="shared" si="132"/>
        <v>39.6</v>
      </c>
      <c r="DH332" s="910">
        <v>0.02</v>
      </c>
      <c r="DI332" s="912">
        <f t="shared" si="133"/>
        <v>1.2445714285714284</v>
      </c>
      <c r="DJ332" s="912">
        <f t="shared" si="134"/>
        <v>385.81714285714281</v>
      </c>
      <c r="DK332" s="912">
        <f t="shared" si="135"/>
        <v>370.88228571428567</v>
      </c>
      <c r="DL332" s="913">
        <f t="shared" si="136"/>
        <v>410.80714285714282</v>
      </c>
      <c r="DM332" s="913">
        <f t="shared" si="136"/>
        <v>400.63228571428567</v>
      </c>
      <c r="DN332" s="705" t="s">
        <v>168</v>
      </c>
      <c r="DO332" s="67" t="s">
        <v>391</v>
      </c>
    </row>
    <row r="333" spans="15:119" s="67" customFormat="1" hidden="1" x14ac:dyDescent="0.25">
      <c r="O333" s="671" t="s">
        <v>547</v>
      </c>
      <c r="Q333" s="682">
        <v>1.37</v>
      </c>
      <c r="R333" s="682">
        <v>30</v>
      </c>
      <c r="S333" s="688">
        <f t="shared" si="139"/>
        <v>0</v>
      </c>
      <c r="T333" s="688">
        <f t="shared" si="139"/>
        <v>0</v>
      </c>
      <c r="U333" s="688">
        <f t="shared" si="139"/>
        <v>0.11786892857142858</v>
      </c>
      <c r="V333" s="688">
        <f t="shared" si="139"/>
        <v>0.47147571428571433</v>
      </c>
      <c r="W333" s="688">
        <f t="shared" si="139"/>
        <v>0.11786892857142858</v>
      </c>
      <c r="X333" s="688">
        <f t="shared" si="139"/>
        <v>0</v>
      </c>
      <c r="Y333" s="688">
        <f t="shared" si="139"/>
        <v>0.23573785714285717</v>
      </c>
      <c r="Z333" s="688">
        <f t="shared" si="139"/>
        <v>1.6501650000000003</v>
      </c>
      <c r="AA333" s="688">
        <f t="shared" si="139"/>
        <v>0</v>
      </c>
      <c r="AB333" s="688">
        <f t="shared" si="139"/>
        <v>0</v>
      </c>
      <c r="AC333" s="688">
        <f t="shared" si="139"/>
        <v>0.14144271428571431</v>
      </c>
      <c r="AD333" s="688">
        <f t="shared" si="139"/>
        <v>0</v>
      </c>
      <c r="AE333" s="688">
        <f t="shared" si="139"/>
        <v>2.3573785714285718</v>
      </c>
      <c r="AF333" s="688">
        <v>0</v>
      </c>
      <c r="AG333" s="688">
        <f t="shared" si="139"/>
        <v>0.23573785714285717</v>
      </c>
      <c r="AH333" s="682"/>
      <c r="AI333" s="635">
        <v>0.08</v>
      </c>
      <c r="AJ333" s="88"/>
      <c r="AK333" s="88"/>
      <c r="AL333" s="88"/>
      <c r="AM333" s="88"/>
      <c r="AN333" s="686">
        <v>0.1</v>
      </c>
      <c r="AO333" s="686">
        <v>0.32</v>
      </c>
      <c r="AP333" s="690">
        <f>(AN333*365)*(AO333*0.67*0.01*1)</f>
        <v>7.8256000000000006E-2</v>
      </c>
      <c r="AQ333" s="690">
        <f>(AN333*365)*(AO333*0.67*0.001*1)</f>
        <v>7.8256000000000003E-3</v>
      </c>
      <c r="AR333" s="691"/>
      <c r="AS333" s="690">
        <f>(AN333*365)*(AO333*0.67*0.02*1)</f>
        <v>0.15651200000000001</v>
      </c>
      <c r="AT333" s="690">
        <f>(AN333*365)*(AO333*0.67*0.01*1)</f>
        <v>7.8256000000000006E-2</v>
      </c>
      <c r="AU333" s="690">
        <f>(AN333*365)*(AO333*0.67*0.25*1)</f>
        <v>1.9564000000000001</v>
      </c>
      <c r="AV333" s="690">
        <f>(AN333*365)*(AO333*0.67*0.73*1)</f>
        <v>5.7126880000000009</v>
      </c>
      <c r="AW333" s="690">
        <f>(AN333*365)*(AO333*0.67*0.03*1)</f>
        <v>0.234768</v>
      </c>
      <c r="AX333" s="691"/>
      <c r="AY333" s="690">
        <f>(AN333*365)*(AO333*0.67*0.25*1)</f>
        <v>1.9564000000000001</v>
      </c>
      <c r="AZ333" s="690">
        <f t="shared" si="125"/>
        <v>7.8256000000000006</v>
      </c>
      <c r="BA333" s="690">
        <f t="shared" si="126"/>
        <v>0.78256000000000003</v>
      </c>
      <c r="BB333" s="690">
        <f t="shared" si="127"/>
        <v>3.9128000000000003E-2</v>
      </c>
      <c r="BC333" s="690">
        <f>(AN333*365)*(AO333*0.67*0.005*1)</f>
        <v>3.9128000000000003E-2</v>
      </c>
      <c r="BD333" s="690">
        <v>0</v>
      </c>
      <c r="BE333" s="690">
        <v>0</v>
      </c>
      <c r="BI333" s="635"/>
      <c r="BJ333" s="636"/>
      <c r="BK333" s="636"/>
      <c r="BL333" s="636"/>
      <c r="BM333" s="102"/>
      <c r="BN333" s="102"/>
      <c r="BO333" s="102"/>
      <c r="BP333" s="916"/>
      <c r="BQ333" s="916"/>
      <c r="BR333" s="916"/>
      <c r="BS333" s="916"/>
      <c r="BT333" s="916"/>
      <c r="BU333" s="916"/>
      <c r="BV333" s="917"/>
      <c r="BW333" s="916"/>
      <c r="BX333" s="916"/>
      <c r="BY333" s="917"/>
      <c r="BZ333" s="917"/>
      <c r="CA333" s="917"/>
      <c r="CB333" s="637"/>
      <c r="CC333" s="636"/>
      <c r="CD333" s="636"/>
      <c r="CE333" s="637"/>
      <c r="CF333" s="637"/>
      <c r="CG333" s="637"/>
      <c r="CH333" s="637"/>
      <c r="CI333" s="636"/>
      <c r="CJ333" s="636"/>
      <c r="CK333" s="637"/>
      <c r="CL333" s="637"/>
      <c r="CM333" s="637"/>
      <c r="CN333" s="705"/>
      <c r="CO333" s="667">
        <f t="shared" si="140"/>
        <v>0</v>
      </c>
      <c r="CP333" s="88">
        <f t="shared" si="141"/>
        <v>0</v>
      </c>
      <c r="CQ333" s="667">
        <f t="shared" si="142"/>
        <v>0</v>
      </c>
      <c r="DC333" s="705"/>
      <c r="DD333" s="909"/>
      <c r="DE333" s="705"/>
      <c r="DF333" s="705"/>
      <c r="DG333" s="705"/>
      <c r="DH333" s="705"/>
      <c r="DI333" s="705"/>
    </row>
    <row r="334" spans="15:119" s="67" customFormat="1" hidden="1" x14ac:dyDescent="0.25">
      <c r="O334" s="671" t="s">
        <v>548</v>
      </c>
      <c r="Q334" s="682">
        <v>1.37</v>
      </c>
      <c r="R334" s="682">
        <v>30</v>
      </c>
      <c r="S334" s="688">
        <f t="shared" si="139"/>
        <v>0</v>
      </c>
      <c r="T334" s="688">
        <f t="shared" si="139"/>
        <v>0</v>
      </c>
      <c r="U334" s="688">
        <f t="shared" si="139"/>
        <v>0.11786892857142858</v>
      </c>
      <c r="V334" s="688">
        <f t="shared" si="139"/>
        <v>0.47147571428571433</v>
      </c>
      <c r="W334" s="688">
        <f t="shared" si="139"/>
        <v>0.11786892857142858</v>
      </c>
      <c r="X334" s="688">
        <f t="shared" si="139"/>
        <v>0</v>
      </c>
      <c r="Y334" s="688">
        <f t="shared" si="139"/>
        <v>0.23573785714285717</v>
      </c>
      <c r="Z334" s="688">
        <f t="shared" si="139"/>
        <v>1.6501650000000003</v>
      </c>
      <c r="AA334" s="688">
        <f t="shared" si="139"/>
        <v>0</v>
      </c>
      <c r="AB334" s="688">
        <f t="shared" si="139"/>
        <v>0</v>
      </c>
      <c r="AC334" s="688">
        <f t="shared" si="139"/>
        <v>0.14144271428571431</v>
      </c>
      <c r="AD334" s="688">
        <f t="shared" si="139"/>
        <v>0</v>
      </c>
      <c r="AE334" s="688">
        <f t="shared" si="139"/>
        <v>2.3573785714285718</v>
      </c>
      <c r="AF334" s="688">
        <v>0</v>
      </c>
      <c r="AG334" s="688">
        <f t="shared" si="139"/>
        <v>0.23573785714285717</v>
      </c>
      <c r="AH334" s="682"/>
      <c r="AN334" s="686">
        <v>0.1</v>
      </c>
      <c r="AO334" s="686">
        <v>0.32</v>
      </c>
      <c r="AP334" s="690">
        <f>(AN334*365)*(AO334*0.67*0.015*1)</f>
        <v>0.117384</v>
      </c>
      <c r="AQ334" s="690">
        <f>(AN334*365)*(AO334*0.67*0.005*1)</f>
        <v>3.9128000000000003E-2</v>
      </c>
      <c r="AR334" s="691"/>
      <c r="AS334" s="690">
        <f>(AN334*365)*(AO334*0.67*0.04*1)</f>
        <v>0.31302400000000002</v>
      </c>
      <c r="AT334" s="690">
        <f>(AN334*365)*(AO334*0.67*0.015*1)</f>
        <v>0.117384</v>
      </c>
      <c r="AU334" s="690">
        <f>(AN334*365)*(AO334*0.67*0.65*1)</f>
        <v>5.0866400000000001</v>
      </c>
      <c r="AV334" s="690">
        <f>(AN334*365)*(AO334*0.67*0.79*1)</f>
        <v>6.1822240000000006</v>
      </c>
      <c r="AW334" s="690">
        <f>(AN334*365)*(AO334*0.67*0.03*1)</f>
        <v>0.234768</v>
      </c>
      <c r="AX334" s="691"/>
      <c r="AY334" s="690">
        <f>(AN334*365)*(AO334*0.67*0.65*1)</f>
        <v>5.0866400000000001</v>
      </c>
      <c r="AZ334" s="690">
        <f t="shared" si="125"/>
        <v>7.8256000000000006</v>
      </c>
      <c r="BA334" s="690">
        <f t="shared" si="126"/>
        <v>0.78256000000000003</v>
      </c>
      <c r="BB334" s="690">
        <f t="shared" si="127"/>
        <v>3.9128000000000003E-2</v>
      </c>
      <c r="BC334" s="690">
        <f>(AN334*365)*(AO334*0.67*0.01*1)</f>
        <v>7.8256000000000006E-2</v>
      </c>
      <c r="BD334" s="690">
        <v>0</v>
      </c>
      <c r="BE334" s="690">
        <v>0</v>
      </c>
      <c r="BI334" s="635"/>
      <c r="BJ334" s="636"/>
      <c r="BK334" s="636"/>
      <c r="BL334" s="636"/>
      <c r="BM334" s="102"/>
      <c r="BN334" s="102"/>
      <c r="BO334" s="102"/>
      <c r="BP334" s="916"/>
      <c r="BQ334" s="916"/>
      <c r="BR334" s="916"/>
      <c r="BS334" s="916"/>
      <c r="BT334" s="916"/>
      <c r="BU334" s="916"/>
      <c r="BV334" s="917"/>
      <c r="BW334" s="916"/>
      <c r="BX334" s="916"/>
      <c r="BY334" s="917"/>
      <c r="BZ334" s="917"/>
      <c r="CA334" s="917"/>
      <c r="CB334" s="637"/>
      <c r="CC334" s="636"/>
      <c r="CD334" s="636"/>
      <c r="CE334" s="637"/>
      <c r="CF334" s="637"/>
      <c r="CG334" s="637"/>
      <c r="CH334" s="637"/>
      <c r="CI334" s="636"/>
      <c r="CJ334" s="636"/>
      <c r="CK334" s="637"/>
      <c r="CL334" s="637"/>
      <c r="CM334" s="637"/>
      <c r="CN334" s="705"/>
      <c r="CO334" s="667">
        <f t="shared" si="140"/>
        <v>0</v>
      </c>
      <c r="CP334" s="88">
        <f t="shared" si="141"/>
        <v>0</v>
      </c>
      <c r="CQ334" s="667">
        <f t="shared" si="142"/>
        <v>0</v>
      </c>
      <c r="DC334" s="705" t="s">
        <v>67</v>
      </c>
      <c r="DE334" s="705" t="s">
        <v>103</v>
      </c>
      <c r="DF334" s="705" t="s">
        <v>104</v>
      </c>
      <c r="DG334" s="705"/>
      <c r="DH334" s="705"/>
      <c r="DI334" s="705"/>
      <c r="DJ334" s="705" t="s">
        <v>105</v>
      </c>
      <c r="DK334" s="705" t="s">
        <v>106</v>
      </c>
      <c r="DL334" s="705" t="s">
        <v>107</v>
      </c>
      <c r="DM334" s="705"/>
      <c r="DN334" s="705" t="s">
        <v>108</v>
      </c>
    </row>
    <row r="335" spans="15:119" s="67" customFormat="1" ht="18.75" hidden="1" thickBot="1" x14ac:dyDescent="0.3">
      <c r="O335" s="671" t="s">
        <v>549</v>
      </c>
      <c r="Q335" s="682">
        <v>1.37</v>
      </c>
      <c r="R335" s="682">
        <v>30</v>
      </c>
      <c r="S335" s="688">
        <f t="shared" si="139"/>
        <v>0</v>
      </c>
      <c r="T335" s="688">
        <f t="shared" si="139"/>
        <v>0</v>
      </c>
      <c r="U335" s="688">
        <f t="shared" si="139"/>
        <v>0.11786892857142858</v>
      </c>
      <c r="V335" s="688">
        <f t="shared" si="139"/>
        <v>0.47147571428571433</v>
      </c>
      <c r="W335" s="688">
        <f t="shared" si="139"/>
        <v>0.11786892857142858</v>
      </c>
      <c r="X335" s="688">
        <f t="shared" si="139"/>
        <v>0</v>
      </c>
      <c r="Y335" s="688">
        <f t="shared" si="139"/>
        <v>0.23573785714285717</v>
      </c>
      <c r="Z335" s="688">
        <f t="shared" si="139"/>
        <v>1.6501650000000003</v>
      </c>
      <c r="AA335" s="688">
        <f t="shared" si="139"/>
        <v>0</v>
      </c>
      <c r="AB335" s="688">
        <f t="shared" si="139"/>
        <v>0</v>
      </c>
      <c r="AC335" s="688">
        <f t="shared" si="139"/>
        <v>0.14144271428571431</v>
      </c>
      <c r="AD335" s="688">
        <f t="shared" si="139"/>
        <v>0</v>
      </c>
      <c r="AE335" s="688">
        <f t="shared" si="139"/>
        <v>2.3573785714285718</v>
      </c>
      <c r="AF335" s="688">
        <v>0</v>
      </c>
      <c r="AG335" s="688">
        <f t="shared" si="139"/>
        <v>0.23573785714285717</v>
      </c>
      <c r="AH335" s="682"/>
      <c r="AN335" s="686">
        <v>0.1</v>
      </c>
      <c r="AO335" s="686">
        <v>0.32</v>
      </c>
      <c r="AP335" s="690">
        <f>(AN335*365)*(AO335*0.67*0.02*1)</f>
        <v>0.15651200000000001</v>
      </c>
      <c r="AQ335" s="690">
        <f>(AN335*365)*(AO335*0.67*0.01*1)</f>
        <v>7.8256000000000006E-2</v>
      </c>
      <c r="AR335" s="691"/>
      <c r="AS335" s="690">
        <f>(AN335*365)*(AO335*0.67*0.05*1)</f>
        <v>0.39128000000000002</v>
      </c>
      <c r="AT335" s="690">
        <f>(AN335*365)*(AO335*0.67*0.02*1)</f>
        <v>0.15651200000000001</v>
      </c>
      <c r="AU335" s="690">
        <f>(AN335*365)*(AO335*0.67*0.8*1)</f>
        <v>6.2604800000000003</v>
      </c>
      <c r="AV335" s="690">
        <f>(AN335*365)*(AO335*0.67*0.8*1)</f>
        <v>6.2604800000000003</v>
      </c>
      <c r="AW335" s="690">
        <f>(AN335*365)*(AO335*0.67*0.3*1)</f>
        <v>2.34768</v>
      </c>
      <c r="AX335" s="691"/>
      <c r="AY335" s="690">
        <f>(AN335*365)*(AO335*0.67*0.8*1)</f>
        <v>6.2604800000000003</v>
      </c>
      <c r="AZ335" s="690">
        <f t="shared" si="125"/>
        <v>7.8256000000000006</v>
      </c>
      <c r="BA335" s="690">
        <f t="shared" si="126"/>
        <v>0.78256000000000003</v>
      </c>
      <c r="BB335" s="690">
        <f t="shared" si="127"/>
        <v>3.9128000000000003E-2</v>
      </c>
      <c r="BC335" s="690">
        <f>(AN335*365)*(AO335*0.67*0.015*1)</f>
        <v>0.117384</v>
      </c>
      <c r="BD335" s="690">
        <v>0</v>
      </c>
      <c r="BE335" s="690">
        <v>0</v>
      </c>
      <c r="BI335" s="635"/>
      <c r="BJ335" s="636"/>
      <c r="BK335" s="636"/>
      <c r="BL335" s="636"/>
      <c r="BM335" s="102"/>
      <c r="BN335" s="102"/>
      <c r="BO335" s="102"/>
      <c r="BP335" s="916"/>
      <c r="BQ335" s="916"/>
      <c r="BR335" s="916"/>
      <c r="BS335" s="916"/>
      <c r="BT335" s="916"/>
      <c r="BU335" s="916"/>
      <c r="BV335" s="917"/>
      <c r="BW335" s="916"/>
      <c r="BX335" s="916"/>
      <c r="BY335" s="917"/>
      <c r="BZ335" s="917"/>
      <c r="CA335" s="917"/>
      <c r="CB335" s="637"/>
      <c r="CC335" s="636"/>
      <c r="CD335" s="636"/>
      <c r="CE335" s="637"/>
      <c r="CF335" s="637"/>
      <c r="CG335" s="637"/>
      <c r="CH335" s="637"/>
      <c r="CI335" s="636"/>
      <c r="CJ335" s="636"/>
      <c r="CK335" s="637"/>
      <c r="CL335" s="637"/>
      <c r="CM335" s="637"/>
      <c r="CN335" s="705"/>
      <c r="CO335" s="667">
        <f t="shared" si="140"/>
        <v>0</v>
      </c>
      <c r="CP335" s="88">
        <f t="shared" si="141"/>
        <v>0</v>
      </c>
      <c r="CQ335" s="667">
        <f t="shared" si="142"/>
        <v>0</v>
      </c>
      <c r="DA335" s="67" t="s">
        <v>62</v>
      </c>
      <c r="DB335" s="67" t="s">
        <v>49</v>
      </c>
      <c r="DC335" s="67">
        <f>+DN335</f>
        <v>6.1897500000000008E-2</v>
      </c>
      <c r="DE335" s="705">
        <v>1</v>
      </c>
      <c r="DF335" s="705">
        <v>0.9</v>
      </c>
      <c r="DG335" s="705"/>
      <c r="DH335" s="705"/>
      <c r="DI335" s="705"/>
      <c r="DJ335" s="705">
        <v>0.5</v>
      </c>
      <c r="DK335" s="705">
        <v>5.0000000000000001E-3</v>
      </c>
      <c r="DL335" s="705">
        <f>+DE335*DF335*DJ335*DK335*21</f>
        <v>4.7250000000000007E-2</v>
      </c>
      <c r="DM335" s="705"/>
      <c r="DN335" s="67">
        <f>+DL335+DM346</f>
        <v>6.1897500000000008E-2</v>
      </c>
      <c r="DO335" s="705" t="s">
        <v>375</v>
      </c>
    </row>
    <row r="336" spans="15:119" s="67" customFormat="1" ht="15" hidden="1" customHeight="1" x14ac:dyDescent="0.25">
      <c r="O336" s="671" t="s">
        <v>550</v>
      </c>
      <c r="Q336" s="682"/>
      <c r="R336" s="682"/>
      <c r="S336" s="684"/>
      <c r="T336" s="684"/>
      <c r="U336" s="684"/>
      <c r="V336" s="684"/>
      <c r="W336" s="684"/>
      <c r="X336" s="684"/>
      <c r="Y336" s="684"/>
      <c r="Z336" s="684"/>
      <c r="AA336" s="684"/>
      <c r="AB336" s="684"/>
      <c r="AC336" s="684"/>
      <c r="AD336" s="684"/>
      <c r="AE336" s="684"/>
      <c r="AF336" s="684"/>
      <c r="AG336" s="684"/>
      <c r="AH336" s="682"/>
      <c r="AI336" s="635">
        <v>5.67</v>
      </c>
      <c r="AN336" s="686">
        <v>1.1599999999999999</v>
      </c>
      <c r="AO336" s="686">
        <v>0.25</v>
      </c>
      <c r="AP336" s="690">
        <f>(AN336*365)*(AO336*0.67*0.01*1)</f>
        <v>0.70919500000000002</v>
      </c>
      <c r="AQ336" s="690">
        <f>(AN336*365)*(AO336*0.67*0.001*1)</f>
        <v>7.0919499999999996E-2</v>
      </c>
      <c r="AR336" s="691"/>
      <c r="AS336" s="690">
        <f>(AN336*365)*(AO336*0.67*0.02*1)</f>
        <v>1.41839</v>
      </c>
      <c r="AT336" s="690">
        <f>(AN336*365)*(AO336*0.67*0.01*1)</f>
        <v>0.70919500000000002</v>
      </c>
      <c r="AU336" s="690">
        <f>(AN336*365)*(AO336*0.67*0.25*1)</f>
        <v>17.729875</v>
      </c>
      <c r="AV336" s="690">
        <f>(AN336*365)*(AO336*0.67*0.73*1)</f>
        <v>51.771235000000004</v>
      </c>
      <c r="AW336" s="690">
        <f>(AN336*365)*(AO336*0.67*0.03*1)</f>
        <v>2.1275849999999998</v>
      </c>
      <c r="AX336" s="691"/>
      <c r="AY336" s="690">
        <f>(AN336*365)*(AO336*0.67*0.25*1)</f>
        <v>17.729875</v>
      </c>
      <c r="AZ336" s="690">
        <f t="shared" si="125"/>
        <v>70.919499999999999</v>
      </c>
      <c r="BA336" s="690">
        <f t="shared" si="126"/>
        <v>7.0919499999999998</v>
      </c>
      <c r="BB336" s="690">
        <f t="shared" si="127"/>
        <v>0.35459750000000001</v>
      </c>
      <c r="BC336" s="690">
        <f>(AN336*365)*(AO336*0.67*0.005*1)</f>
        <v>0.35459750000000001</v>
      </c>
      <c r="BD336" s="690">
        <v>0</v>
      </c>
      <c r="BE336" s="690">
        <v>0</v>
      </c>
      <c r="BI336" s="2096" t="s">
        <v>58</v>
      </c>
      <c r="BJ336" s="940"/>
      <c r="BK336" s="2096" t="s">
        <v>279</v>
      </c>
      <c r="BL336" s="940"/>
      <c r="BM336" s="2096" t="s">
        <v>233</v>
      </c>
      <c r="BN336" s="2096" t="s">
        <v>233</v>
      </c>
      <c r="BO336" s="2096" t="s">
        <v>240</v>
      </c>
      <c r="BP336" s="2096" t="s">
        <v>282</v>
      </c>
      <c r="BQ336" s="940"/>
      <c r="BR336" s="2096" t="s">
        <v>233</v>
      </c>
      <c r="BS336" s="2096" t="s">
        <v>233</v>
      </c>
      <c r="BT336" s="2096" t="s">
        <v>240</v>
      </c>
      <c r="BU336" s="635"/>
      <c r="BV336" s="917"/>
      <c r="BW336" s="916"/>
      <c r="BX336" s="916"/>
      <c r="BY336" s="917"/>
      <c r="BZ336" s="917"/>
      <c r="CA336" s="917"/>
      <c r="CB336" s="637"/>
      <c r="CC336" s="636"/>
      <c r="CD336" s="636"/>
      <c r="CE336" s="637"/>
      <c r="CF336" s="637"/>
      <c r="CG336" s="637"/>
      <c r="CH336" s="637"/>
      <c r="CI336" s="636"/>
      <c r="CJ336" s="636"/>
      <c r="CK336" s="637"/>
      <c r="CL336" s="637"/>
      <c r="CM336" s="637"/>
      <c r="CN336" s="705"/>
      <c r="CO336" s="667" t="str">
        <f t="shared" si="140"/>
        <v>Incertidumbre (+/- %)</v>
      </c>
      <c r="CP336" s="88" t="e">
        <f t="shared" si="141"/>
        <v>#VALUE!</v>
      </c>
      <c r="CQ336" s="667" t="str">
        <f t="shared" si="142"/>
        <v>Incertidumbre (+/- %)</v>
      </c>
      <c r="DF336" s="705"/>
      <c r="DG336" s="705"/>
      <c r="DH336" s="705"/>
      <c r="DI336" s="705"/>
    </row>
    <row r="337" spans="15:118" s="67" customFormat="1" ht="15.75" hidden="1" thickBot="1" x14ac:dyDescent="0.3">
      <c r="O337" s="671" t="s">
        <v>551</v>
      </c>
      <c r="Q337" s="682"/>
      <c r="R337" s="682"/>
      <c r="S337" s="684"/>
      <c r="T337" s="684"/>
      <c r="U337" s="684"/>
      <c r="V337" s="684"/>
      <c r="W337" s="684"/>
      <c r="X337" s="684"/>
      <c r="Y337" s="684"/>
      <c r="Z337" s="684"/>
      <c r="AA337" s="684"/>
      <c r="AB337" s="684"/>
      <c r="AC337" s="684"/>
      <c r="AD337" s="684"/>
      <c r="AE337" s="684"/>
      <c r="AF337" s="684"/>
      <c r="AG337" s="684"/>
      <c r="AH337" s="682"/>
      <c r="AN337" s="686">
        <v>1.1599999999999999</v>
      </c>
      <c r="AO337" s="686">
        <v>0.25</v>
      </c>
      <c r="AP337" s="690">
        <f>(AN337*365)*(AO337*0.67*0.015*1)</f>
        <v>1.0637924999999999</v>
      </c>
      <c r="AQ337" s="690">
        <f>(AN337*365)*(AO337*0.67*0.005*1)</f>
        <v>0.35459750000000001</v>
      </c>
      <c r="AR337" s="691"/>
      <c r="AS337" s="690">
        <f>(AN337*365)*(AO337*0.67*0.04*1)</f>
        <v>2.8367800000000001</v>
      </c>
      <c r="AT337" s="690">
        <f>(AN337*365)*(AO337*0.67*0.015*1)</f>
        <v>1.0637924999999999</v>
      </c>
      <c r="AU337" s="690">
        <f>(AN337*365)*(AO337*0.67*0.65*1)</f>
        <v>46.097675000000002</v>
      </c>
      <c r="AV337" s="690">
        <f>(AN337*365)*(AO337*0.67*0.79*1)</f>
        <v>56.026405000000011</v>
      </c>
      <c r="AW337" s="690">
        <f>(AN337*365)*(AO337*0.67*0.03*1)</f>
        <v>2.1275849999999998</v>
      </c>
      <c r="AX337" s="691"/>
      <c r="AY337" s="690">
        <f>(AN337*365)*(AO337*0.67*0.65*1)</f>
        <v>46.097675000000002</v>
      </c>
      <c r="AZ337" s="690">
        <f t="shared" si="125"/>
        <v>70.919499999999999</v>
      </c>
      <c r="BA337" s="690">
        <f t="shared" si="126"/>
        <v>7.0919499999999998</v>
      </c>
      <c r="BB337" s="690">
        <f t="shared" si="127"/>
        <v>0.35459750000000001</v>
      </c>
      <c r="BC337" s="690">
        <f>(AN337*365)*(AO337*0.67*0.01*1)</f>
        <v>0.70919500000000002</v>
      </c>
      <c r="BD337" s="690">
        <v>0</v>
      </c>
      <c r="BE337" s="690">
        <v>0</v>
      </c>
      <c r="BI337" s="2097"/>
      <c r="BJ337" s="941" t="s">
        <v>253</v>
      </c>
      <c r="BK337" s="2097"/>
      <c r="BL337" s="941" t="s">
        <v>251</v>
      </c>
      <c r="BM337" s="2097"/>
      <c r="BN337" s="2097"/>
      <c r="BO337" s="2097"/>
      <c r="BP337" s="2097"/>
      <c r="BQ337" s="941" t="s">
        <v>251</v>
      </c>
      <c r="BR337" s="2097"/>
      <c r="BS337" s="2097"/>
      <c r="BT337" s="2097"/>
      <c r="BU337" s="635"/>
      <c r="BV337" s="917"/>
      <c r="BW337" s="916"/>
      <c r="BX337" s="916"/>
      <c r="BY337" s="917"/>
      <c r="BZ337" s="917"/>
      <c r="CA337" s="917"/>
      <c r="CB337" s="637"/>
      <c r="CC337" s="636"/>
      <c r="CD337" s="636"/>
      <c r="CE337" s="637"/>
      <c r="CF337" s="637"/>
      <c r="CG337" s="637"/>
      <c r="CH337" s="637"/>
      <c r="CI337" s="636"/>
      <c r="CJ337" s="636"/>
      <c r="CK337" s="637"/>
      <c r="CL337" s="637"/>
      <c r="CM337" s="637"/>
      <c r="CN337" s="705"/>
      <c r="CO337" s="667">
        <f t="shared" si="140"/>
        <v>0</v>
      </c>
      <c r="CP337" s="88">
        <f t="shared" si="141"/>
        <v>0</v>
      </c>
      <c r="CQ337" s="667">
        <f t="shared" si="142"/>
        <v>0</v>
      </c>
      <c r="DF337" s="705"/>
      <c r="DG337" s="705"/>
      <c r="DH337" s="705"/>
      <c r="DI337" s="705"/>
      <c r="DL337" s="705">
        <f>+DE335*DF335*DJ335*DK335*25</f>
        <v>5.6250000000000008E-2</v>
      </c>
      <c r="DN337" s="67">
        <f>+DL337+DM348</f>
        <v>7.0330500000000004E-2</v>
      </c>
    </row>
    <row r="338" spans="15:118" s="67" customFormat="1" ht="39" hidden="1" thickBot="1" x14ac:dyDescent="0.3">
      <c r="O338" s="671" t="s">
        <v>552</v>
      </c>
      <c r="Q338" s="682"/>
      <c r="R338" s="682"/>
      <c r="S338" s="684"/>
      <c r="T338" s="684"/>
      <c r="U338" s="684"/>
      <c r="V338" s="684"/>
      <c r="W338" s="684"/>
      <c r="X338" s="684"/>
      <c r="Y338" s="684"/>
      <c r="Z338" s="684"/>
      <c r="AA338" s="684"/>
      <c r="AB338" s="684"/>
      <c r="AC338" s="684"/>
      <c r="AD338" s="684"/>
      <c r="AE338" s="684"/>
      <c r="AF338" s="684"/>
      <c r="AG338" s="684"/>
      <c r="AH338" s="682"/>
      <c r="AN338" s="686">
        <v>1.1599999999999999</v>
      </c>
      <c r="AO338" s="686">
        <v>0.25</v>
      </c>
      <c r="AP338" s="690">
        <f>(AN338*365)*(AO338*0.67*0.02*1)</f>
        <v>1.41839</v>
      </c>
      <c r="AQ338" s="690">
        <f>(AN338*365)*(AO338*0.67*0.01*1)</f>
        <v>0.70919500000000002</v>
      </c>
      <c r="AR338" s="691"/>
      <c r="AS338" s="690">
        <f>(AN338*365)*(AO338*0.67*0.05*1)</f>
        <v>3.5459749999999999</v>
      </c>
      <c r="AT338" s="690">
        <f>(AN338*365)*(AO338*0.67*0.02*1)</f>
        <v>1.41839</v>
      </c>
      <c r="AU338" s="690">
        <f>(AN338*365)*(AO338*0.67*0.8*1)</f>
        <v>56.735599999999998</v>
      </c>
      <c r="AV338" s="690">
        <f>(AN338*365)*(AO338*0.67*0.8*1)</f>
        <v>56.735599999999998</v>
      </c>
      <c r="AW338" s="690">
        <f>(AN338*365)*(AO338*0.67*0.3*1)</f>
        <v>21.275849999999998</v>
      </c>
      <c r="AX338" s="691"/>
      <c r="AY338" s="690">
        <f>(AN338*365)*(AO338*0.67*0.8*1)</f>
        <v>56.735599999999998</v>
      </c>
      <c r="AZ338" s="690">
        <f t="shared" si="125"/>
        <v>70.919499999999999</v>
      </c>
      <c r="BA338" s="690">
        <f t="shared" si="126"/>
        <v>7.0919499999999998</v>
      </c>
      <c r="BB338" s="690">
        <f t="shared" si="127"/>
        <v>0.35459750000000001</v>
      </c>
      <c r="BC338" s="690">
        <f>(AN338*365)*(AO338*0.67*0.015*1)</f>
        <v>1.0637924999999999</v>
      </c>
      <c r="BD338" s="690">
        <v>0</v>
      </c>
      <c r="BE338" s="690">
        <v>0</v>
      </c>
      <c r="BI338" s="807" t="s">
        <v>469</v>
      </c>
      <c r="BJ338" s="796" t="s">
        <v>470</v>
      </c>
      <c r="BK338" s="801">
        <f>10/1000</f>
        <v>0.01</v>
      </c>
      <c r="BL338" s="796" t="s">
        <v>415</v>
      </c>
      <c r="BM338" s="798">
        <f>0.08/10</f>
        <v>8.0000000000000002E-3</v>
      </c>
      <c r="BN338" s="798">
        <f>20/10</f>
        <v>2</v>
      </c>
      <c r="BO338" s="795" t="s">
        <v>258</v>
      </c>
      <c r="BP338" s="801">
        <f>0.6/1000</f>
        <v>5.9999999999999995E-4</v>
      </c>
      <c r="BQ338" s="796" t="s">
        <v>416</v>
      </c>
      <c r="BR338" s="798">
        <f>0.2/0.6</f>
        <v>0.33333333333333337</v>
      </c>
      <c r="BS338" s="798">
        <f>1.2/0.6</f>
        <v>2</v>
      </c>
      <c r="BT338" s="795" t="s">
        <v>258</v>
      </c>
      <c r="BU338" s="635"/>
      <c r="BV338" s="917"/>
      <c r="BW338" s="916"/>
      <c r="BX338" s="916"/>
      <c r="BY338" s="917"/>
      <c r="BZ338" s="917"/>
      <c r="CA338" s="917"/>
      <c r="CB338" s="637"/>
      <c r="CC338" s="636"/>
      <c r="CD338" s="636"/>
      <c r="CE338" s="637"/>
      <c r="CF338" s="637"/>
      <c r="CG338" s="637"/>
      <c r="CH338" s="637"/>
      <c r="CI338" s="636"/>
      <c r="CJ338" s="636"/>
      <c r="CK338" s="637"/>
      <c r="CL338" s="637"/>
      <c r="CM338" s="637"/>
      <c r="CN338" s="705"/>
      <c r="CO338" s="667">
        <f t="shared" si="140"/>
        <v>8.0000000000000002E-3</v>
      </c>
      <c r="CP338" s="88">
        <f t="shared" si="141"/>
        <v>1.004</v>
      </c>
      <c r="CQ338" s="667">
        <f t="shared" si="142"/>
        <v>2</v>
      </c>
      <c r="CR338" s="67">
        <v>0.9</v>
      </c>
      <c r="CS338" s="67">
        <v>1</v>
      </c>
      <c r="DF338" s="705"/>
      <c r="DG338" s="705"/>
      <c r="DH338" s="705"/>
      <c r="DI338" s="705"/>
      <c r="DL338" s="705"/>
    </row>
    <row r="339" spans="15:118" s="67" customFormat="1" ht="39" hidden="1" thickBot="1" x14ac:dyDescent="0.3">
      <c r="BD339" s="67">
        <v>0</v>
      </c>
      <c r="BI339" s="807" t="s">
        <v>471</v>
      </c>
      <c r="BJ339" s="796" t="s">
        <v>474</v>
      </c>
      <c r="BK339" s="801">
        <f>4/1000</f>
        <v>4.0000000000000001E-3</v>
      </c>
      <c r="BL339" s="796" t="s">
        <v>415</v>
      </c>
      <c r="BM339" s="798">
        <f>0.03/4</f>
        <v>7.4999999999999997E-3</v>
      </c>
      <c r="BN339" s="798">
        <f>8/4</f>
        <v>2</v>
      </c>
      <c r="BO339" s="795" t="s">
        <v>258</v>
      </c>
      <c r="BP339" s="801">
        <f>0.3/1000</f>
        <v>2.9999999999999997E-4</v>
      </c>
      <c r="BQ339" s="796" t="s">
        <v>416</v>
      </c>
      <c r="BR339" s="798">
        <f>0.06/0.3</f>
        <v>0.2</v>
      </c>
      <c r="BS339" s="798">
        <f>0.6/0.3</f>
        <v>2</v>
      </c>
      <c r="BT339" s="795" t="s">
        <v>258</v>
      </c>
      <c r="BU339" s="635"/>
      <c r="BV339" s="917"/>
      <c r="BW339" s="916"/>
      <c r="BX339" s="916"/>
      <c r="BY339" s="917"/>
      <c r="BZ339" s="917"/>
      <c r="CA339" s="917"/>
      <c r="CB339" s="637"/>
      <c r="CC339" s="636"/>
      <c r="CD339" s="636"/>
      <c r="CE339" s="637"/>
      <c r="CF339" s="637"/>
      <c r="CG339" s="637"/>
      <c r="CH339" s="637"/>
      <c r="CI339" s="636"/>
      <c r="CJ339" s="636"/>
      <c r="CK339" s="637"/>
      <c r="CL339" s="637"/>
      <c r="CM339" s="637"/>
      <c r="CN339" s="705"/>
      <c r="CO339" s="667">
        <f t="shared" si="140"/>
        <v>7.4999999999999997E-3</v>
      </c>
      <c r="CP339" s="88">
        <f t="shared" si="141"/>
        <v>1.0037499999999999</v>
      </c>
      <c r="CQ339" s="667">
        <f t="shared" si="142"/>
        <v>2</v>
      </c>
      <c r="CR339" s="67">
        <v>0.9</v>
      </c>
      <c r="CS339" s="67">
        <v>1</v>
      </c>
      <c r="DF339" s="705"/>
      <c r="DG339" s="705"/>
      <c r="DH339" s="705"/>
      <c r="DI339" s="705"/>
      <c r="DL339" s="705"/>
    </row>
    <row r="340" spans="15:118" s="67" customFormat="1" ht="51.75" hidden="1" thickBot="1" x14ac:dyDescent="0.3">
      <c r="BI340" s="807" t="s">
        <v>472</v>
      </c>
      <c r="BJ340" s="796" t="s">
        <v>470</v>
      </c>
      <c r="BK340" s="801">
        <f>2/1000</f>
        <v>2E-3</v>
      </c>
      <c r="BL340" s="796" t="s">
        <v>415</v>
      </c>
      <c r="BM340" s="798">
        <f>0/2</f>
        <v>0</v>
      </c>
      <c r="BN340" s="798">
        <f>20/2</f>
        <v>10</v>
      </c>
      <c r="BO340" s="795" t="s">
        <v>258</v>
      </c>
      <c r="BP340" s="801">
        <v>0</v>
      </c>
      <c r="BQ340" s="796" t="s">
        <v>416</v>
      </c>
      <c r="BR340" s="798">
        <v>0</v>
      </c>
      <c r="BS340" s="798">
        <v>0</v>
      </c>
      <c r="BT340" s="795" t="s">
        <v>258</v>
      </c>
      <c r="BU340" s="635"/>
      <c r="BV340" s="917"/>
      <c r="BW340" s="916"/>
      <c r="BX340" s="916"/>
      <c r="BY340" s="917"/>
      <c r="BZ340" s="917"/>
      <c r="CA340" s="917"/>
      <c r="CB340" s="637"/>
      <c r="CC340" s="636"/>
      <c r="CD340" s="636"/>
      <c r="CE340" s="637"/>
      <c r="CF340" s="637"/>
      <c r="CG340" s="637"/>
      <c r="CH340" s="637"/>
      <c r="CI340" s="636"/>
      <c r="CJ340" s="636"/>
      <c r="CK340" s="637"/>
      <c r="CL340" s="637"/>
      <c r="CM340" s="637"/>
      <c r="CN340" s="705"/>
      <c r="CO340" s="667">
        <f t="shared" si="140"/>
        <v>0</v>
      </c>
      <c r="CP340" s="88">
        <f t="shared" si="141"/>
        <v>5</v>
      </c>
      <c r="CQ340" s="667">
        <f t="shared" si="142"/>
        <v>10</v>
      </c>
      <c r="CR340" s="67">
        <v>0.9</v>
      </c>
      <c r="CS340" s="67">
        <v>1</v>
      </c>
      <c r="DF340" s="705"/>
      <c r="DG340" s="705"/>
      <c r="DH340" s="705"/>
      <c r="DI340" s="705"/>
      <c r="DL340" s="705"/>
    </row>
    <row r="341" spans="15:118" s="67" customFormat="1" ht="64.5" hidden="1" thickBot="1" x14ac:dyDescent="0.3">
      <c r="BB341" s="88" t="s">
        <v>508</v>
      </c>
      <c r="BC341" s="88" t="s">
        <v>509</v>
      </c>
      <c r="BD341" s="88" t="s">
        <v>511</v>
      </c>
      <c r="BE341" s="88"/>
      <c r="BF341" s="88" t="s">
        <v>510</v>
      </c>
      <c r="BI341" s="807" t="s">
        <v>473</v>
      </c>
      <c r="BJ341" s="796" t="s">
        <v>474</v>
      </c>
      <c r="BK341" s="801">
        <f>1/1000</f>
        <v>1E-3</v>
      </c>
      <c r="BL341" s="796" t="s">
        <v>415</v>
      </c>
      <c r="BM341" s="798">
        <f>0/2</f>
        <v>0</v>
      </c>
      <c r="BN341" s="798">
        <f>8/1</f>
        <v>8</v>
      </c>
      <c r="BO341" s="795" t="s">
        <v>258</v>
      </c>
      <c r="BP341" s="801">
        <v>0</v>
      </c>
      <c r="BQ341" s="796" t="s">
        <v>416</v>
      </c>
      <c r="BR341" s="798">
        <v>0</v>
      </c>
      <c r="BS341" s="798">
        <v>0</v>
      </c>
      <c r="BT341" s="795" t="s">
        <v>258</v>
      </c>
      <c r="BU341" s="635"/>
      <c r="BV341" s="917"/>
      <c r="BW341" s="916"/>
      <c r="BX341" s="916"/>
      <c r="BY341" s="917"/>
      <c r="BZ341" s="917"/>
      <c r="CA341" s="917"/>
      <c r="CB341" s="637"/>
      <c r="CC341" s="636"/>
      <c r="CD341" s="636"/>
      <c r="CE341" s="637"/>
      <c r="CF341" s="637"/>
      <c r="CG341" s="637"/>
      <c r="CH341" s="637"/>
      <c r="CI341" s="636"/>
      <c r="CJ341" s="636"/>
      <c r="CK341" s="637"/>
      <c r="CL341" s="637"/>
      <c r="CM341" s="637"/>
      <c r="CN341" s="705"/>
      <c r="CO341" s="667">
        <f t="shared" si="140"/>
        <v>0</v>
      </c>
      <c r="CP341" s="88">
        <f t="shared" si="141"/>
        <v>4</v>
      </c>
      <c r="CQ341" s="667">
        <f t="shared" si="142"/>
        <v>8</v>
      </c>
      <c r="CR341" s="67">
        <v>0.9</v>
      </c>
      <c r="CS341" s="67">
        <v>1</v>
      </c>
      <c r="DF341" s="705"/>
      <c r="DG341" s="705"/>
      <c r="DH341" s="705"/>
      <c r="DI341" s="705"/>
      <c r="DL341" s="705"/>
    </row>
    <row r="342" spans="15:118" s="67" customFormat="1" ht="64.5" hidden="1" thickBot="1" x14ac:dyDescent="0.3">
      <c r="BB342" s="88">
        <v>50.4</v>
      </c>
      <c r="BC342" s="88">
        <v>22</v>
      </c>
      <c r="BD342" s="88">
        <f>BC342/((BB342*1000*1000)/(1000*1000))</f>
        <v>0.43650793650793651</v>
      </c>
      <c r="BE342" s="88"/>
      <c r="BF342" s="88">
        <v>0.63500999999999996</v>
      </c>
      <c r="BI342" s="807" t="s">
        <v>506</v>
      </c>
      <c r="BJ342" s="796" t="s">
        <v>504</v>
      </c>
      <c r="BK342" s="801">
        <f>BD342*BF342</f>
        <v>0.27718690476190477</v>
      </c>
      <c r="BL342" s="796" t="s">
        <v>505</v>
      </c>
      <c r="BM342" s="798">
        <f>0%/5%</f>
        <v>0</v>
      </c>
      <c r="BN342" s="798">
        <f>10%/5%</f>
        <v>2</v>
      </c>
      <c r="BO342" s="795" t="s">
        <v>258</v>
      </c>
      <c r="BP342" s="801">
        <v>0</v>
      </c>
      <c r="BQ342" s="796" t="s">
        <v>507</v>
      </c>
      <c r="BR342" s="798">
        <v>0</v>
      </c>
      <c r="BS342" s="798">
        <v>0</v>
      </c>
      <c r="BT342" s="795" t="s">
        <v>258</v>
      </c>
      <c r="BU342" s="635"/>
      <c r="BV342" s="917"/>
      <c r="BW342" s="916"/>
      <c r="BX342" s="916"/>
      <c r="BY342" s="917"/>
      <c r="BZ342" s="917"/>
      <c r="CA342" s="917"/>
      <c r="CB342" s="637"/>
      <c r="CC342" s="636"/>
      <c r="CD342" s="636"/>
      <c r="CE342" s="637"/>
      <c r="CF342" s="637"/>
      <c r="CG342" s="637"/>
      <c r="CH342" s="637"/>
      <c r="CI342" s="636"/>
      <c r="CJ342" s="636"/>
      <c r="CK342" s="637"/>
      <c r="CL342" s="637"/>
      <c r="CM342" s="637"/>
      <c r="CN342" s="705"/>
      <c r="CO342" s="667">
        <f t="shared" si="140"/>
        <v>0</v>
      </c>
      <c r="CP342" s="88">
        <f t="shared" si="141"/>
        <v>1</v>
      </c>
      <c r="CQ342" s="667">
        <f t="shared" si="142"/>
        <v>2</v>
      </c>
      <c r="DF342" s="705"/>
      <c r="DG342" s="705"/>
      <c r="DH342" s="705"/>
      <c r="DI342" s="705"/>
      <c r="DL342" s="705"/>
    </row>
    <row r="343" spans="15:118" s="67" customFormat="1" ht="26.25" hidden="1" thickBot="1" x14ac:dyDescent="0.3">
      <c r="BI343" s="807" t="s">
        <v>315</v>
      </c>
      <c r="BJ343" s="796" t="s">
        <v>49</v>
      </c>
      <c r="BK343" s="801">
        <f>2.7/1000</f>
        <v>2.7000000000000001E-3</v>
      </c>
      <c r="BL343" s="796" t="s">
        <v>415</v>
      </c>
      <c r="BM343" s="798">
        <f>0.9/2.7</f>
        <v>0.33333333333333331</v>
      </c>
      <c r="BN343" s="798">
        <f>0.9/2.7</f>
        <v>0.33333333333333331</v>
      </c>
      <c r="BO343" s="795" t="s">
        <v>258</v>
      </c>
      <c r="BP343" s="801">
        <f>0.07/1000</f>
        <v>7.0000000000000007E-5</v>
      </c>
      <c r="BQ343" s="796" t="s">
        <v>416</v>
      </c>
      <c r="BR343" s="798">
        <f>0.1/0.07</f>
        <v>1.4285714285714286</v>
      </c>
      <c r="BS343" s="798">
        <f>0.1/0.07</f>
        <v>1.4285714285714286</v>
      </c>
      <c r="BT343" s="795" t="s">
        <v>258</v>
      </c>
      <c r="BU343" s="635"/>
      <c r="BV343" s="801">
        <v>1515</v>
      </c>
      <c r="BW343" s="796" t="s">
        <v>460</v>
      </c>
      <c r="BX343" s="798">
        <f>177/1515</f>
        <v>0.11683168316831684</v>
      </c>
      <c r="BY343" s="798">
        <f>177/1515</f>
        <v>0.11683168316831684</v>
      </c>
      <c r="BZ343" s="795" t="s">
        <v>258</v>
      </c>
      <c r="CA343" s="917"/>
      <c r="CB343" s="637"/>
      <c r="CC343" s="636"/>
      <c r="CD343" s="636"/>
      <c r="CE343" s="637"/>
      <c r="CF343" s="637"/>
      <c r="CG343" s="637"/>
      <c r="CH343" s="637"/>
      <c r="CI343" s="636"/>
      <c r="CJ343" s="636"/>
      <c r="CK343" s="637"/>
      <c r="CL343" s="637"/>
      <c r="CM343" s="637"/>
      <c r="CN343" s="705"/>
      <c r="CO343" s="667">
        <f t="shared" si="140"/>
        <v>0.33333333333333331</v>
      </c>
      <c r="CP343" s="88">
        <f t="shared" si="141"/>
        <v>0.33333333333333331</v>
      </c>
      <c r="CQ343" s="667">
        <f t="shared" si="142"/>
        <v>0.33333333333333331</v>
      </c>
      <c r="DF343" s="705"/>
      <c r="DG343" s="705"/>
      <c r="DH343" s="705"/>
      <c r="DI343" s="705"/>
      <c r="DL343" s="705"/>
    </row>
    <row r="344" spans="15:118" s="67" customFormat="1" ht="26.25" hidden="1" thickBot="1" x14ac:dyDescent="0.3">
      <c r="BI344" s="807" t="s">
        <v>459</v>
      </c>
      <c r="BJ344" s="796" t="s">
        <v>49</v>
      </c>
      <c r="BK344" s="801">
        <f>2.3/1000</f>
        <v>2.3E-3</v>
      </c>
      <c r="BL344" s="796" t="s">
        <v>415</v>
      </c>
      <c r="BM344" s="798">
        <f>0.9/2.3</f>
        <v>0.39130434782608697</v>
      </c>
      <c r="BN344" s="798">
        <f>0.9/2.3</f>
        <v>0.39130434782608697</v>
      </c>
      <c r="BO344" s="795" t="s">
        <v>258</v>
      </c>
      <c r="BP344" s="801">
        <f>0.21/1000</f>
        <v>2.0999999999999998E-4</v>
      </c>
      <c r="BQ344" s="796" t="s">
        <v>416</v>
      </c>
      <c r="BR344" s="798">
        <f>0.1/0.21</f>
        <v>0.47619047619047622</v>
      </c>
      <c r="BS344" s="798">
        <f>0.1/0.21</f>
        <v>0.47619047619047622</v>
      </c>
      <c r="BT344" s="795" t="s">
        <v>258</v>
      </c>
      <c r="BU344" s="635"/>
      <c r="BV344" s="801">
        <v>1613</v>
      </c>
      <c r="BW344" s="796" t="s">
        <v>460</v>
      </c>
      <c r="BX344" s="798">
        <f>95/1613</f>
        <v>5.8896466212027279E-2</v>
      </c>
      <c r="BY344" s="798">
        <f>95/1613</f>
        <v>5.8896466212027279E-2</v>
      </c>
      <c r="BZ344" s="795" t="s">
        <v>258</v>
      </c>
      <c r="CA344" s="917"/>
      <c r="CB344" s="637"/>
      <c r="CC344" s="636"/>
      <c r="CD344" s="636"/>
      <c r="CE344" s="637"/>
      <c r="CF344" s="637"/>
      <c r="CG344" s="637"/>
      <c r="CH344" s="637"/>
      <c r="CI344" s="636"/>
      <c r="CJ344" s="636"/>
      <c r="CK344" s="637"/>
      <c r="CL344" s="637"/>
      <c r="CM344" s="637"/>
      <c r="CN344" s="705"/>
      <c r="CO344" s="667">
        <f t="shared" si="140"/>
        <v>0.39130434782608697</v>
      </c>
      <c r="CP344" s="88">
        <f t="shared" si="141"/>
        <v>0.39130434782608697</v>
      </c>
      <c r="CQ344" s="667">
        <f t="shared" si="142"/>
        <v>0.39130434782608697</v>
      </c>
      <c r="DF344" s="705"/>
      <c r="DG344" s="705"/>
      <c r="DH344" s="705"/>
      <c r="DI344" s="705"/>
      <c r="DL344" s="705"/>
    </row>
    <row r="345" spans="15:118" s="67" customFormat="1" hidden="1" x14ac:dyDescent="0.25">
      <c r="BI345" s="635"/>
      <c r="BJ345" s="636"/>
      <c r="BK345" s="636"/>
      <c r="BL345" s="636"/>
      <c r="BM345" s="102"/>
      <c r="BN345" s="102"/>
      <c r="BO345" s="102"/>
      <c r="BP345" s="916"/>
      <c r="BQ345" s="636"/>
      <c r="BR345" s="916"/>
      <c r="BS345" s="916"/>
      <c r="BT345" s="916"/>
      <c r="BU345" s="916"/>
      <c r="BV345" s="917"/>
      <c r="BW345" s="916"/>
      <c r="BX345" s="916"/>
      <c r="BY345" s="917"/>
      <c r="BZ345" s="917"/>
      <c r="CA345" s="917"/>
      <c r="CB345" s="637"/>
      <c r="CC345" s="636"/>
      <c r="CD345" s="636"/>
      <c r="CE345" s="637"/>
      <c r="CF345" s="637"/>
      <c r="CG345" s="637"/>
      <c r="CH345" s="637"/>
      <c r="CI345" s="636"/>
      <c r="CJ345" s="636"/>
      <c r="CK345" s="637"/>
      <c r="CL345" s="637"/>
      <c r="CM345" s="637"/>
      <c r="CN345" s="705"/>
      <c r="CO345" s="667">
        <f t="shared" si="140"/>
        <v>0</v>
      </c>
      <c r="CP345" s="88">
        <f t="shared" si="141"/>
        <v>0</v>
      </c>
      <c r="CQ345" s="667">
        <f t="shared" si="142"/>
        <v>0</v>
      </c>
      <c r="DF345" s="705"/>
      <c r="DG345" s="705"/>
      <c r="DH345" s="705"/>
      <c r="DI345" s="705"/>
      <c r="DK345" s="67" t="s">
        <v>109</v>
      </c>
      <c r="DL345" s="67" t="s">
        <v>110</v>
      </c>
      <c r="DM345" s="67" t="s">
        <v>107</v>
      </c>
    </row>
    <row r="346" spans="15:118" s="67" customFormat="1" ht="15.75" hidden="1" thickBot="1" x14ac:dyDescent="0.3">
      <c r="BI346" s="635"/>
      <c r="BJ346" s="636"/>
      <c r="BK346" s="636"/>
      <c r="BL346" s="636"/>
      <c r="BM346" s="102"/>
      <c r="BN346" s="102"/>
      <c r="BO346" s="102"/>
      <c r="BP346" s="916"/>
      <c r="BQ346" s="916"/>
      <c r="BR346" s="916"/>
      <c r="BS346" s="916"/>
      <c r="BT346" s="916"/>
      <c r="BU346" s="916"/>
      <c r="BV346" s="917"/>
      <c r="BW346" s="916"/>
      <c r="BX346" s="916"/>
      <c r="BY346" s="917"/>
      <c r="BZ346" s="917"/>
      <c r="CA346" s="917"/>
      <c r="CB346" s="637"/>
      <c r="CC346" s="636"/>
      <c r="CD346" s="636"/>
      <c r="CE346" s="637"/>
      <c r="CF346" s="637"/>
      <c r="CG346" s="637"/>
      <c r="CH346" s="637"/>
      <c r="CI346" s="636"/>
      <c r="CJ346" s="636"/>
      <c r="CK346" s="637"/>
      <c r="CL346" s="637"/>
      <c r="CM346" s="637"/>
      <c r="CN346" s="705"/>
      <c r="CO346" s="667">
        <f t="shared" si="140"/>
        <v>0</v>
      </c>
      <c r="CP346" s="88">
        <f t="shared" si="141"/>
        <v>0</v>
      </c>
      <c r="CQ346" s="667">
        <f t="shared" si="142"/>
        <v>0</v>
      </c>
      <c r="DF346" s="705"/>
      <c r="DG346" s="705"/>
      <c r="DH346" s="705"/>
      <c r="DI346" s="705"/>
      <c r="DK346" s="67">
        <v>1.4999999999999999E-2</v>
      </c>
      <c r="DL346" s="67">
        <v>7.0000000000000001E-3</v>
      </c>
      <c r="DM346" s="67">
        <f>+DE335*DF335*DJ335*DK346*DL346*310</f>
        <v>1.4647500000000001E-2</v>
      </c>
    </row>
    <row r="347" spans="15:118" s="67" customFormat="1" hidden="1" x14ac:dyDescent="0.25">
      <c r="BI347" s="2096" t="s">
        <v>261</v>
      </c>
      <c r="BJ347" s="940"/>
      <c r="BK347" s="2096" t="s">
        <v>282</v>
      </c>
      <c r="BL347" s="940"/>
      <c r="BM347" s="2096" t="s">
        <v>233</v>
      </c>
      <c r="BN347" s="2096" t="s">
        <v>233</v>
      </c>
      <c r="BO347" s="2096" t="s">
        <v>240</v>
      </c>
      <c r="BP347" s="916"/>
      <c r="BQ347" s="916"/>
      <c r="BR347" s="916"/>
      <c r="BS347" s="916"/>
      <c r="BT347" s="916"/>
      <c r="BU347" s="916"/>
      <c r="BV347" s="917"/>
      <c r="BW347" s="916"/>
      <c r="BX347" s="916"/>
      <c r="BY347" s="917"/>
      <c r="BZ347" s="917"/>
      <c r="CA347" s="917"/>
      <c r="CB347" s="637"/>
      <c r="CC347" s="636"/>
      <c r="CD347" s="636"/>
      <c r="CE347" s="637"/>
      <c r="CF347" s="637"/>
      <c r="CG347" s="637"/>
      <c r="CH347" s="637"/>
      <c r="CI347" s="636"/>
      <c r="CJ347" s="636"/>
      <c r="CK347" s="637"/>
      <c r="CL347" s="637"/>
      <c r="CM347" s="637"/>
      <c r="CN347" s="705"/>
      <c r="CO347" s="667" t="str">
        <f t="shared" si="140"/>
        <v>Incertidumbre (+/- %)</v>
      </c>
      <c r="CP347" s="88" t="e">
        <f t="shared" si="141"/>
        <v>#VALUE!</v>
      </c>
      <c r="CQ347" s="667" t="str">
        <f t="shared" si="142"/>
        <v>Incertidumbre (+/- %)</v>
      </c>
      <c r="DF347" s="705"/>
      <c r="DG347" s="705"/>
      <c r="DH347" s="705"/>
      <c r="DI347" s="705"/>
    </row>
    <row r="348" spans="15:118" s="67" customFormat="1" ht="15.75" hidden="1" thickBot="1" x14ac:dyDescent="0.3">
      <c r="BI348" s="2097"/>
      <c r="BJ348" s="941" t="s">
        <v>253</v>
      </c>
      <c r="BK348" s="2097"/>
      <c r="BL348" s="941" t="s">
        <v>251</v>
      </c>
      <c r="BM348" s="2097"/>
      <c r="BN348" s="2097"/>
      <c r="BO348" s="2097"/>
      <c r="BP348" s="916"/>
      <c r="BQ348" s="916"/>
      <c r="BR348" s="916"/>
      <c r="BS348" s="916"/>
      <c r="BT348" s="916"/>
      <c r="BU348" s="916"/>
      <c r="BV348" s="917"/>
      <c r="BW348" s="916"/>
      <c r="BX348" s="916"/>
      <c r="BY348" s="917"/>
      <c r="BZ348" s="917"/>
      <c r="CA348" s="917"/>
      <c r="CB348" s="637"/>
      <c r="CC348" s="636"/>
      <c r="CD348" s="636"/>
      <c r="CE348" s="637"/>
      <c r="CF348" s="637"/>
      <c r="CG348" s="637"/>
      <c r="CH348" s="637"/>
      <c r="CI348" s="636"/>
      <c r="CJ348" s="636"/>
      <c r="CK348" s="637"/>
      <c r="CL348" s="637"/>
      <c r="CM348" s="637"/>
      <c r="CN348" s="705"/>
      <c r="CO348" s="667">
        <f t="shared" si="140"/>
        <v>0</v>
      </c>
      <c r="CP348" s="88">
        <f t="shared" si="141"/>
        <v>0</v>
      </c>
      <c r="CQ348" s="667">
        <f t="shared" si="142"/>
        <v>0</v>
      </c>
      <c r="DF348" s="705"/>
      <c r="DG348" s="705"/>
      <c r="DH348" s="705"/>
      <c r="DI348" s="705"/>
      <c r="DM348" s="67">
        <f>+DE335*DF335*DJ335*DK346*DL346*298</f>
        <v>1.4080500000000001E-2</v>
      </c>
    </row>
    <row r="349" spans="15:118" s="67" customFormat="1" ht="51.75" hidden="1" thickBot="1" x14ac:dyDescent="0.3">
      <c r="BI349" s="807" t="s">
        <v>449</v>
      </c>
      <c r="BJ349" s="796" t="s">
        <v>418</v>
      </c>
      <c r="BK349" s="801">
        <v>3.6666999999999998E-2</v>
      </c>
      <c r="BL349" s="796" t="s">
        <v>452</v>
      </c>
      <c r="BM349" s="798">
        <v>0.1</v>
      </c>
      <c r="BN349" s="798">
        <v>3</v>
      </c>
      <c r="BO349" s="795" t="s">
        <v>258</v>
      </c>
      <c r="BP349" s="916"/>
      <c r="BQ349" s="916"/>
      <c r="BR349" s="916"/>
      <c r="BS349" s="916"/>
      <c r="BT349" s="916"/>
      <c r="BU349" s="916"/>
      <c r="BV349" s="917"/>
      <c r="BW349" s="916"/>
      <c r="BX349" s="916"/>
      <c r="BY349" s="917"/>
      <c r="BZ349" s="917"/>
      <c r="CA349" s="917"/>
      <c r="CB349" s="637"/>
      <c r="CC349" s="636"/>
      <c r="CD349" s="636"/>
      <c r="CE349" s="637"/>
      <c r="CF349" s="637"/>
      <c r="CG349" s="637"/>
      <c r="CH349" s="637"/>
      <c r="CI349" s="636"/>
      <c r="CJ349" s="636"/>
      <c r="CK349" s="637"/>
      <c r="CL349" s="637"/>
      <c r="CM349" s="637"/>
      <c r="CN349" s="705"/>
      <c r="CO349" s="667">
        <f t="shared" si="140"/>
        <v>0.1</v>
      </c>
      <c r="CP349" s="88">
        <f t="shared" si="141"/>
        <v>1.55</v>
      </c>
      <c r="CQ349" s="667">
        <f t="shared" si="142"/>
        <v>3</v>
      </c>
      <c r="DF349" s="705"/>
      <c r="DG349" s="705"/>
      <c r="DH349" s="705"/>
      <c r="DI349" s="705"/>
    </row>
    <row r="350" spans="15:118" s="67" customFormat="1" ht="39" hidden="1" thickBot="1" x14ac:dyDescent="0.3">
      <c r="BI350" s="807" t="s">
        <v>450</v>
      </c>
      <c r="BJ350" s="796" t="s">
        <v>418</v>
      </c>
      <c r="BK350" s="801">
        <v>7.3332999999999995E-2</v>
      </c>
      <c r="BL350" s="796" t="s">
        <v>452</v>
      </c>
      <c r="BM350" s="798">
        <v>0.35</v>
      </c>
      <c r="BN350" s="798">
        <v>3</v>
      </c>
      <c r="BO350" s="795" t="s">
        <v>258</v>
      </c>
      <c r="BP350" s="916"/>
      <c r="BQ350" s="916"/>
      <c r="BR350" s="916"/>
      <c r="BS350" s="916"/>
      <c r="BT350" s="916"/>
      <c r="BU350" s="916"/>
      <c r="BV350" s="917"/>
      <c r="BW350" s="916"/>
      <c r="BX350" s="916"/>
      <c r="BY350" s="917"/>
      <c r="BZ350" s="917"/>
      <c r="CA350" s="917"/>
      <c r="CB350" s="637"/>
      <c r="CC350" s="636"/>
      <c r="CD350" s="636"/>
      <c r="CE350" s="637"/>
      <c r="CF350" s="637"/>
      <c r="CG350" s="637"/>
      <c r="CH350" s="637"/>
      <c r="CI350" s="636"/>
      <c r="CJ350" s="636"/>
      <c r="CK350" s="637"/>
      <c r="CL350" s="637"/>
      <c r="CM350" s="637"/>
      <c r="CN350" s="705"/>
      <c r="CO350" s="667">
        <f t="shared" si="140"/>
        <v>0.35</v>
      </c>
      <c r="CP350" s="88">
        <f t="shared" si="141"/>
        <v>1.675</v>
      </c>
      <c r="CQ350" s="667">
        <f t="shared" si="142"/>
        <v>3</v>
      </c>
      <c r="DF350" s="705"/>
      <c r="DG350" s="705"/>
      <c r="DH350" s="705"/>
      <c r="DI350" s="705"/>
    </row>
    <row r="351" spans="15:118" s="67" customFormat="1" ht="39" hidden="1" thickBot="1" x14ac:dyDescent="0.3">
      <c r="BI351" s="807" t="s">
        <v>451</v>
      </c>
      <c r="BJ351" s="796" t="s">
        <v>418</v>
      </c>
      <c r="BK351" s="801">
        <v>3.6666999999999998E-2</v>
      </c>
      <c r="BL351" s="796" t="s">
        <v>452</v>
      </c>
      <c r="BM351" s="798">
        <v>0.33329999999999999</v>
      </c>
      <c r="BN351" s="798">
        <v>3</v>
      </c>
      <c r="BO351" s="795" t="s">
        <v>258</v>
      </c>
      <c r="BP351" s="916"/>
      <c r="BQ351" s="916"/>
      <c r="BR351" s="916"/>
      <c r="BS351" s="916"/>
      <c r="BT351" s="916"/>
      <c r="BU351" s="916"/>
      <c r="BV351" s="917"/>
      <c r="BW351" s="916"/>
      <c r="BX351" s="916"/>
      <c r="BY351" s="917"/>
      <c r="BZ351" s="917"/>
      <c r="CA351" s="917"/>
      <c r="CB351" s="637"/>
      <c r="CC351" s="636"/>
      <c r="CD351" s="636"/>
      <c r="CE351" s="637"/>
      <c r="CF351" s="637"/>
      <c r="CG351" s="637"/>
      <c r="CH351" s="637"/>
      <c r="CI351" s="636"/>
      <c r="CJ351" s="636"/>
      <c r="CK351" s="637"/>
      <c r="CL351" s="637"/>
      <c r="CM351" s="637"/>
      <c r="CN351" s="705"/>
      <c r="CO351" s="667">
        <f t="shared" si="140"/>
        <v>0.33329999999999999</v>
      </c>
      <c r="CP351" s="88">
        <f t="shared" si="141"/>
        <v>1.66665</v>
      </c>
      <c r="CQ351" s="667">
        <f t="shared" si="142"/>
        <v>3</v>
      </c>
      <c r="DF351" s="705"/>
      <c r="DG351" s="705"/>
      <c r="DH351" s="705"/>
      <c r="DI351" s="705"/>
    </row>
    <row r="352" spans="15:118" s="67" customFormat="1" ht="39" hidden="1" thickBot="1" x14ac:dyDescent="0.3">
      <c r="BI352" s="807" t="s">
        <v>448</v>
      </c>
      <c r="BJ352" s="796" t="s">
        <v>418</v>
      </c>
      <c r="BK352" s="801">
        <v>1.0999999999999999E-2</v>
      </c>
      <c r="BL352" s="796" t="s">
        <v>452</v>
      </c>
      <c r="BM352" s="798">
        <v>0.01</v>
      </c>
      <c r="BN352" s="798">
        <v>2</v>
      </c>
      <c r="BO352" s="795" t="s">
        <v>258</v>
      </c>
      <c r="BP352" s="916"/>
      <c r="BQ352" s="801">
        <v>3.3525000000000005</v>
      </c>
      <c r="BR352" s="796" t="s">
        <v>419</v>
      </c>
      <c r="BS352" s="916"/>
      <c r="BT352" s="916"/>
      <c r="BU352" s="916"/>
      <c r="BV352" s="917"/>
      <c r="BW352" s="916"/>
      <c r="BX352" s="916"/>
      <c r="BY352" s="917"/>
      <c r="BZ352" s="917"/>
      <c r="CA352" s="917"/>
      <c r="CB352" s="637"/>
      <c r="CC352" s="636"/>
      <c r="CD352" s="636"/>
      <c r="CE352" s="637"/>
      <c r="CF352" s="637"/>
      <c r="CG352" s="637"/>
      <c r="CH352" s="637"/>
      <c r="CI352" s="636"/>
      <c r="CJ352" s="636"/>
      <c r="CK352" s="637"/>
      <c r="CL352" s="637"/>
      <c r="CM352" s="637"/>
      <c r="CN352" s="705"/>
      <c r="CO352" s="667">
        <f t="shared" si="140"/>
        <v>0.01</v>
      </c>
      <c r="CP352" s="88">
        <f t="shared" si="141"/>
        <v>1.0049999999999999</v>
      </c>
      <c r="CQ352" s="667">
        <f t="shared" si="142"/>
        <v>2</v>
      </c>
      <c r="DF352" s="705"/>
      <c r="DG352" s="705"/>
      <c r="DH352" s="705"/>
      <c r="DI352" s="705"/>
    </row>
    <row r="353" spans="61:119" s="67" customFormat="1" ht="26.25" hidden="1" thickBot="1" x14ac:dyDescent="0.3">
      <c r="BI353" s="807" t="s">
        <v>455</v>
      </c>
      <c r="BJ353" s="796" t="s">
        <v>454</v>
      </c>
      <c r="BK353" s="801">
        <f>0.12*(44/12)</f>
        <v>0.43999999999999995</v>
      </c>
      <c r="BL353" s="796" t="s">
        <v>453</v>
      </c>
      <c r="BM353" s="798">
        <v>0.01</v>
      </c>
      <c r="BN353" s="798">
        <v>0.5</v>
      </c>
      <c r="BO353" s="795" t="s">
        <v>258</v>
      </c>
      <c r="BP353" s="916"/>
      <c r="BQ353" s="916"/>
      <c r="BR353" s="916"/>
      <c r="BS353" s="916"/>
      <c r="BT353" s="916"/>
      <c r="BU353" s="916"/>
      <c r="BV353" s="917"/>
      <c r="BW353" s="916"/>
      <c r="BX353" s="916"/>
      <c r="BY353" s="917"/>
      <c r="BZ353" s="917"/>
      <c r="CA353" s="917"/>
      <c r="CB353" s="637"/>
      <c r="CC353" s="636"/>
      <c r="CD353" s="636"/>
      <c r="CE353" s="637"/>
      <c r="CF353" s="637"/>
      <c r="CG353" s="637"/>
      <c r="CH353" s="637"/>
      <c r="CI353" s="636"/>
      <c r="CJ353" s="636"/>
      <c r="CK353" s="637"/>
      <c r="CL353" s="637"/>
      <c r="CM353" s="637"/>
      <c r="CN353" s="705"/>
      <c r="CO353" s="667">
        <f t="shared" si="140"/>
        <v>0.01</v>
      </c>
      <c r="CP353" s="88">
        <f t="shared" si="141"/>
        <v>0.255</v>
      </c>
      <c r="CQ353" s="667">
        <f t="shared" si="142"/>
        <v>0.5</v>
      </c>
      <c r="DF353" s="705"/>
      <c r="DG353" s="705"/>
      <c r="DH353" s="705"/>
      <c r="DI353" s="705"/>
    </row>
    <row r="354" spans="61:119" s="67" customFormat="1" ht="39" hidden="1" thickBot="1" x14ac:dyDescent="0.3">
      <c r="BI354" s="807" t="s">
        <v>456</v>
      </c>
      <c r="BJ354" s="796" t="s">
        <v>454</v>
      </c>
      <c r="BK354" s="801">
        <f>0.13*(44/12)</f>
        <v>0.47666666666666668</v>
      </c>
      <c r="BL354" s="796" t="s">
        <v>453</v>
      </c>
      <c r="BM354" s="798">
        <v>0.01</v>
      </c>
      <c r="BN354" s="798">
        <v>0.5</v>
      </c>
      <c r="BO354" s="795" t="s">
        <v>258</v>
      </c>
      <c r="BP354" s="916"/>
      <c r="BQ354" s="916"/>
      <c r="BR354" s="916"/>
      <c r="BS354" s="916"/>
      <c r="BT354" s="916"/>
      <c r="BU354" s="916"/>
      <c r="BV354" s="917"/>
      <c r="BW354" s="916"/>
      <c r="BX354" s="916"/>
      <c r="BY354" s="917"/>
      <c r="BZ354" s="917"/>
      <c r="CA354" s="917"/>
      <c r="CB354" s="637"/>
      <c r="CC354" s="636"/>
      <c r="CD354" s="636"/>
      <c r="CE354" s="637"/>
      <c r="CF354" s="637"/>
      <c r="CG354" s="637"/>
      <c r="CH354" s="637"/>
      <c r="CI354" s="636"/>
      <c r="CJ354" s="636"/>
      <c r="CK354" s="637"/>
      <c r="CL354" s="637"/>
      <c r="CM354" s="637"/>
      <c r="CN354" s="705"/>
      <c r="CO354" s="667">
        <f t="shared" si="140"/>
        <v>0.01</v>
      </c>
      <c r="CP354" s="88">
        <f t="shared" si="141"/>
        <v>0.255</v>
      </c>
      <c r="CQ354" s="667">
        <f t="shared" si="142"/>
        <v>0.5</v>
      </c>
      <c r="DF354" s="705"/>
      <c r="DG354" s="705"/>
      <c r="DH354" s="705"/>
      <c r="DI354" s="705"/>
    </row>
    <row r="355" spans="61:119" s="67" customFormat="1" ht="26.25" hidden="1" thickBot="1" x14ac:dyDescent="0.3">
      <c r="BI355" s="807" t="s">
        <v>492</v>
      </c>
      <c r="BJ355" s="796" t="s">
        <v>457</v>
      </c>
      <c r="BK355" s="801">
        <f>0.2*(44/12)</f>
        <v>0.73333333333333339</v>
      </c>
      <c r="BL355" s="796" t="s">
        <v>458</v>
      </c>
      <c r="BM355" s="798">
        <v>0.01</v>
      </c>
      <c r="BN355" s="798">
        <v>0.5</v>
      </c>
      <c r="BO355" s="795" t="s">
        <v>258</v>
      </c>
      <c r="BP355" s="916"/>
      <c r="BQ355" s="801"/>
      <c r="BR355" s="796"/>
      <c r="BS355" s="916"/>
      <c r="BT355" s="916"/>
      <c r="BU355" s="916"/>
      <c r="BV355" s="917"/>
      <c r="BW355" s="916"/>
      <c r="BX355" s="916"/>
      <c r="BY355" s="917"/>
      <c r="BZ355" s="917"/>
      <c r="CA355" s="917"/>
      <c r="CB355" s="637"/>
      <c r="CC355" s="636"/>
      <c r="CD355" s="636"/>
      <c r="CE355" s="637"/>
      <c r="CF355" s="637"/>
      <c r="CG355" s="637"/>
      <c r="CH355" s="637"/>
      <c r="CI355" s="636"/>
      <c r="CJ355" s="636"/>
      <c r="CK355" s="637"/>
      <c r="CL355" s="637"/>
      <c r="CM355" s="637"/>
      <c r="CN355" s="705"/>
      <c r="CO355" s="667">
        <f t="shared" si="140"/>
        <v>0.01</v>
      </c>
      <c r="CP355" s="88">
        <f t="shared" si="141"/>
        <v>0.255</v>
      </c>
      <c r="CQ355" s="667">
        <f t="shared" si="142"/>
        <v>0.5</v>
      </c>
      <c r="CR355" s="67">
        <v>0.5</v>
      </c>
      <c r="CS355" s="67">
        <v>1</v>
      </c>
      <c r="DF355" s="705"/>
      <c r="DG355" s="705"/>
      <c r="DH355" s="705"/>
      <c r="DI355" s="705"/>
    </row>
    <row r="356" spans="61:119" s="67" customFormat="1" ht="15.75" hidden="1" thickBot="1" x14ac:dyDescent="0.3">
      <c r="BI356" s="635"/>
      <c r="BJ356" s="636"/>
      <c r="BK356" s="636"/>
      <c r="BL356" s="636"/>
      <c r="BM356" s="102"/>
      <c r="BN356" s="102"/>
      <c r="BO356" s="102"/>
      <c r="BP356" s="916"/>
      <c r="BQ356" s="916"/>
      <c r="BR356" s="916"/>
      <c r="BS356" s="916"/>
      <c r="BT356" s="916"/>
      <c r="BU356" s="916"/>
      <c r="BV356" s="917"/>
      <c r="BW356" s="916"/>
      <c r="BX356" s="916"/>
      <c r="BY356" s="917"/>
      <c r="BZ356" s="917"/>
      <c r="CA356" s="917"/>
      <c r="CB356" s="637"/>
      <c r="CC356" s="636"/>
      <c r="CD356" s="636"/>
      <c r="CE356" s="637"/>
      <c r="CF356" s="637"/>
      <c r="CG356" s="637"/>
      <c r="CH356" s="637"/>
      <c r="CI356" s="636"/>
      <c r="CJ356" s="636"/>
      <c r="CK356" s="637"/>
      <c r="CL356" s="637"/>
      <c r="CM356" s="637"/>
      <c r="CN356" s="705"/>
      <c r="CO356" s="667">
        <f t="shared" si="140"/>
        <v>0</v>
      </c>
      <c r="CP356" s="88">
        <f t="shared" si="141"/>
        <v>0</v>
      </c>
      <c r="CQ356" s="667">
        <f t="shared" si="142"/>
        <v>0</v>
      </c>
      <c r="DB356" s="67" t="s">
        <v>111</v>
      </c>
      <c r="DC356" s="67" t="s">
        <v>112</v>
      </c>
      <c r="DE356" s="67" t="s">
        <v>103</v>
      </c>
      <c r="DF356" s="705" t="s">
        <v>113</v>
      </c>
      <c r="DG356" s="705"/>
      <c r="DH356" s="705"/>
      <c r="DI356" s="705"/>
      <c r="DK356" s="67" t="s">
        <v>114</v>
      </c>
      <c r="DL356" s="918" t="s">
        <v>115</v>
      </c>
      <c r="DM356" s="919" t="s">
        <v>107</v>
      </c>
    </row>
    <row r="357" spans="61:119" s="67" customFormat="1" hidden="1" x14ac:dyDescent="0.25">
      <c r="BI357" s="2100" t="s">
        <v>299</v>
      </c>
      <c r="BJ357" s="943"/>
      <c r="BK357" s="2102" t="s">
        <v>282</v>
      </c>
      <c r="BL357" s="943"/>
      <c r="BM357" s="2102" t="s">
        <v>233</v>
      </c>
      <c r="BN357" s="2102" t="s">
        <v>233</v>
      </c>
      <c r="BO357" s="2104" t="s">
        <v>240</v>
      </c>
      <c r="BP357" s="916"/>
      <c r="BQ357" s="916"/>
      <c r="BR357" s="916"/>
      <c r="BS357" s="916"/>
      <c r="BT357" s="916"/>
      <c r="BU357" s="916"/>
      <c r="BV357" s="917"/>
      <c r="BW357" s="916"/>
      <c r="BX357" s="916"/>
      <c r="BY357" s="917"/>
      <c r="BZ357" s="917"/>
      <c r="CA357" s="917"/>
      <c r="CB357" s="637"/>
      <c r="CC357" s="636"/>
      <c r="CD357" s="636"/>
      <c r="CE357" s="637"/>
      <c r="CF357" s="637"/>
      <c r="CG357" s="637"/>
      <c r="CH357" s="637"/>
      <c r="CI357" s="636"/>
      <c r="CJ357" s="636"/>
      <c r="CK357" s="637"/>
      <c r="CL357" s="637"/>
      <c r="CM357" s="637"/>
      <c r="CN357" s="705"/>
      <c r="CO357" s="667" t="str">
        <f t="shared" si="140"/>
        <v>Incertidumbre (+/- %)</v>
      </c>
      <c r="CP357" s="88" t="e">
        <f t="shared" si="141"/>
        <v>#VALUE!</v>
      </c>
      <c r="CQ357" s="667" t="str">
        <f t="shared" si="142"/>
        <v>Incertidumbre (+/- %)</v>
      </c>
      <c r="DA357" s="67" t="s">
        <v>9</v>
      </c>
      <c r="DC357" s="67">
        <f>+DM357</f>
        <v>3.4875000000000003</v>
      </c>
      <c r="DE357" s="67">
        <v>1</v>
      </c>
      <c r="DF357" s="705">
        <v>0.9</v>
      </c>
      <c r="DG357" s="705"/>
      <c r="DH357" s="705"/>
      <c r="DI357" s="705"/>
      <c r="DK357" s="67">
        <v>1.2500000000000001E-2</v>
      </c>
      <c r="DL357" s="67">
        <v>310</v>
      </c>
      <c r="DM357" s="67">
        <f>+DF357*DK357*DL357</f>
        <v>3.4875000000000003</v>
      </c>
    </row>
    <row r="358" spans="61:119" s="67" customFormat="1" hidden="1" x14ac:dyDescent="0.25">
      <c r="BI358" s="2101"/>
      <c r="BJ358" s="944" t="s">
        <v>253</v>
      </c>
      <c r="BK358" s="2103"/>
      <c r="BL358" s="944" t="s">
        <v>251</v>
      </c>
      <c r="BM358" s="2103"/>
      <c r="BN358" s="2103"/>
      <c r="BO358" s="2105"/>
      <c r="BP358" s="916"/>
      <c r="BQ358" s="916"/>
      <c r="BR358" s="916"/>
      <c r="BS358" s="916"/>
      <c r="BT358" s="916"/>
      <c r="BU358" s="916"/>
      <c r="BV358" s="917"/>
      <c r="BW358" s="916"/>
      <c r="BX358" s="916"/>
      <c r="BY358" s="917"/>
      <c r="BZ358" s="917"/>
      <c r="CA358" s="917"/>
      <c r="CB358" s="637"/>
      <c r="CC358" s="636"/>
      <c r="CD358" s="636"/>
      <c r="CE358" s="637"/>
      <c r="CF358" s="637"/>
      <c r="CG358" s="637"/>
      <c r="CH358" s="637"/>
      <c r="CI358" s="636"/>
      <c r="CJ358" s="636"/>
      <c r="CK358" s="637"/>
      <c r="CL358" s="637"/>
      <c r="CM358" s="637"/>
      <c r="CN358" s="705"/>
      <c r="CO358" s="667">
        <f t="shared" si="140"/>
        <v>0</v>
      </c>
      <c r="CP358" s="88">
        <f t="shared" si="141"/>
        <v>0</v>
      </c>
      <c r="CQ358" s="667">
        <f t="shared" si="142"/>
        <v>0</v>
      </c>
      <c r="DF358" s="705"/>
      <c r="DG358" s="705"/>
      <c r="DH358" s="705"/>
      <c r="DI358" s="705"/>
      <c r="DL358" s="67">
        <v>298</v>
      </c>
      <c r="DM358" s="67">
        <f>+DF357*DK357*DL358</f>
        <v>3.3525000000000005</v>
      </c>
    </row>
    <row r="359" spans="61:119" s="67" customFormat="1" ht="51" hidden="1" x14ac:dyDescent="0.25">
      <c r="BI359" s="920" t="s">
        <v>1744</v>
      </c>
      <c r="BJ359" s="921" t="s">
        <v>76</v>
      </c>
      <c r="BK359" s="956">
        <v>0.19</v>
      </c>
      <c r="BL359" s="921" t="s">
        <v>420</v>
      </c>
      <c r="BM359" s="922">
        <v>0.05</v>
      </c>
      <c r="BN359" s="922">
        <v>0.1</v>
      </c>
      <c r="BO359" s="923" t="s">
        <v>262</v>
      </c>
      <c r="BP359" s="916"/>
      <c r="BQ359" s="916"/>
      <c r="BR359" s="916"/>
      <c r="BS359" s="916"/>
      <c r="BT359" s="916"/>
      <c r="BU359" s="916"/>
      <c r="BV359" s="917"/>
      <c r="BW359" s="916"/>
      <c r="BX359" s="916"/>
      <c r="BY359" s="917"/>
      <c r="BZ359" s="917"/>
      <c r="CA359" s="917"/>
      <c r="CB359" s="637"/>
      <c r="CC359" s="636"/>
      <c r="CD359" s="636"/>
      <c r="CE359" s="637"/>
      <c r="CF359" s="637"/>
      <c r="CG359" s="637"/>
      <c r="CH359" s="637"/>
      <c r="CI359" s="636"/>
      <c r="CJ359" s="636"/>
      <c r="CK359" s="637"/>
      <c r="CL359" s="637"/>
      <c r="CM359" s="637"/>
      <c r="CN359" s="705"/>
      <c r="CO359" s="667">
        <f t="shared" si="140"/>
        <v>0.05</v>
      </c>
      <c r="CP359" s="88">
        <f t="shared" si="141"/>
        <v>7.5000000000000011E-2</v>
      </c>
      <c r="CQ359" s="667">
        <f t="shared" si="142"/>
        <v>0.1</v>
      </c>
      <c r="DF359" s="705"/>
      <c r="DG359" s="705"/>
      <c r="DH359" s="705"/>
      <c r="DI359" s="705"/>
    </row>
    <row r="360" spans="61:119" s="67" customFormat="1" ht="14.45" hidden="1" customHeight="1" x14ac:dyDescent="0.25">
      <c r="BI360" s="920" t="s">
        <v>1745</v>
      </c>
      <c r="BJ360" s="921" t="s">
        <v>76</v>
      </c>
      <c r="BK360" s="956">
        <v>0.16</v>
      </c>
      <c r="BL360" s="921" t="s">
        <v>420</v>
      </c>
      <c r="BM360" s="922">
        <v>0.05</v>
      </c>
      <c r="BN360" s="922">
        <v>0.1</v>
      </c>
      <c r="BO360" s="923" t="s">
        <v>262</v>
      </c>
      <c r="BP360" s="916"/>
      <c r="BQ360" s="916"/>
      <c r="BR360" s="916"/>
      <c r="BS360" s="916"/>
      <c r="BT360" s="916"/>
      <c r="BU360" s="916"/>
      <c r="BV360" s="917"/>
      <c r="BW360" s="916"/>
      <c r="BX360" s="916"/>
      <c r="BY360" s="917"/>
      <c r="BZ360" s="917"/>
      <c r="CA360" s="917"/>
      <c r="CB360" s="637"/>
      <c r="CC360" s="636"/>
      <c r="CD360" s="636"/>
      <c r="CE360" s="637"/>
      <c r="CF360" s="637"/>
      <c r="CG360" s="637"/>
      <c r="CH360" s="637"/>
      <c r="CI360" s="636"/>
      <c r="CJ360" s="636"/>
      <c r="CK360" s="637"/>
      <c r="CL360" s="637"/>
      <c r="CM360" s="637"/>
      <c r="CN360" s="705"/>
      <c r="CO360" s="667">
        <f t="shared" si="140"/>
        <v>0.05</v>
      </c>
      <c r="CP360" s="88">
        <f t="shared" si="141"/>
        <v>7.5000000000000011E-2</v>
      </c>
      <c r="CQ360" s="667">
        <f t="shared" si="142"/>
        <v>0.1</v>
      </c>
      <c r="DF360" s="705"/>
      <c r="DG360" s="705"/>
      <c r="DH360" s="705"/>
      <c r="DI360" s="705"/>
    </row>
    <row r="361" spans="61:119" s="67" customFormat="1" ht="51" hidden="1" x14ac:dyDescent="0.25">
      <c r="BI361" s="920" t="s">
        <v>1746</v>
      </c>
      <c r="BJ361" s="921" t="s">
        <v>76</v>
      </c>
      <c r="BK361" s="956">
        <v>0.13</v>
      </c>
      <c r="BL361" s="921" t="s">
        <v>420</v>
      </c>
      <c r="BM361" s="922">
        <v>0.05</v>
      </c>
      <c r="BN361" s="922">
        <v>0.1</v>
      </c>
      <c r="BO361" s="923" t="s">
        <v>262</v>
      </c>
      <c r="BP361" s="916"/>
      <c r="BQ361" s="916"/>
      <c r="BR361" s="916"/>
      <c r="BS361" s="916"/>
      <c r="BT361" s="916"/>
      <c r="BU361" s="916"/>
      <c r="BV361" s="917"/>
      <c r="BW361" s="916"/>
      <c r="BX361" s="916"/>
      <c r="BY361" s="917"/>
      <c r="BZ361" s="917"/>
      <c r="CA361" s="917"/>
      <c r="CB361" s="637"/>
      <c r="CC361" s="636"/>
      <c r="CD361" s="636"/>
      <c r="CE361" s="637"/>
      <c r="CF361" s="637"/>
      <c r="CG361" s="637"/>
      <c r="CH361" s="637"/>
      <c r="CI361" s="636"/>
      <c r="CJ361" s="636"/>
      <c r="CK361" s="637"/>
      <c r="CL361" s="637"/>
      <c r="CM361" s="637"/>
      <c r="CN361" s="705"/>
      <c r="CO361" s="667">
        <f t="shared" si="140"/>
        <v>0.05</v>
      </c>
      <c r="CP361" s="88">
        <f t="shared" si="141"/>
        <v>7.5000000000000011E-2</v>
      </c>
      <c r="CQ361" s="667">
        <f t="shared" si="142"/>
        <v>0.1</v>
      </c>
      <c r="DF361" s="705"/>
      <c r="DG361" s="705"/>
      <c r="DH361" s="705"/>
      <c r="DI361" s="705"/>
    </row>
    <row r="362" spans="61:119" s="67" customFormat="1" ht="51" hidden="1" x14ac:dyDescent="0.25">
      <c r="BI362" s="920" t="s">
        <v>1747</v>
      </c>
      <c r="BJ362" s="921" t="s">
        <v>76</v>
      </c>
      <c r="BK362" s="956">
        <v>0.11</v>
      </c>
      <c r="BL362" s="921" t="s">
        <v>420</v>
      </c>
      <c r="BM362" s="922">
        <v>0.05</v>
      </c>
      <c r="BN362" s="922">
        <v>0.1</v>
      </c>
      <c r="BO362" s="923" t="s">
        <v>262</v>
      </c>
      <c r="BP362" s="916"/>
      <c r="BQ362" s="916"/>
      <c r="BR362" s="916"/>
      <c r="BS362" s="916"/>
      <c r="BT362" s="916"/>
      <c r="BU362" s="916"/>
      <c r="BV362" s="917"/>
      <c r="BW362" s="916"/>
      <c r="BX362" s="916"/>
      <c r="BY362" s="917"/>
      <c r="BZ362" s="917"/>
      <c r="CA362" s="917"/>
      <c r="CB362" s="637"/>
      <c r="CC362" s="636"/>
      <c r="CD362" s="636"/>
      <c r="CE362" s="637"/>
      <c r="CF362" s="637"/>
      <c r="CG362" s="637"/>
      <c r="CH362" s="637"/>
      <c r="CI362" s="636"/>
      <c r="CJ362" s="636"/>
      <c r="CK362" s="637"/>
      <c r="CL362" s="637"/>
      <c r="CM362" s="637"/>
      <c r="CN362" s="705"/>
      <c r="CO362" s="667">
        <f t="shared" si="140"/>
        <v>0.05</v>
      </c>
      <c r="CP362" s="88">
        <f t="shared" si="141"/>
        <v>7.5000000000000011E-2</v>
      </c>
      <c r="CQ362" s="667">
        <f t="shared" si="142"/>
        <v>0.1</v>
      </c>
      <c r="CR362" s="67">
        <v>0.05</v>
      </c>
      <c r="CS362" s="67">
        <v>0.1</v>
      </c>
      <c r="CZ362" s="924"/>
      <c r="DA362" s="925"/>
      <c r="DB362" s="925"/>
      <c r="DC362" s="924"/>
      <c r="DD362" s="924"/>
      <c r="DE362" s="924"/>
      <c r="DF362" s="925"/>
      <c r="DG362" s="925"/>
      <c r="DH362" s="925"/>
      <c r="DI362" s="925"/>
      <c r="DJ362" s="925"/>
      <c r="DK362" s="924"/>
      <c r="DL362" s="910"/>
      <c r="DM362" s="913"/>
      <c r="DN362" s="913"/>
      <c r="DO362" s="705"/>
    </row>
    <row r="363" spans="61:119" s="67" customFormat="1" ht="51" hidden="1" x14ac:dyDescent="0.25">
      <c r="BI363" s="920" t="s">
        <v>1748</v>
      </c>
      <c r="BJ363" s="921" t="s">
        <v>76</v>
      </c>
      <c r="BK363" s="956">
        <v>0.21</v>
      </c>
      <c r="BL363" s="921" t="s">
        <v>420</v>
      </c>
      <c r="BM363" s="922">
        <v>0.05</v>
      </c>
      <c r="BN363" s="922">
        <v>0.1</v>
      </c>
      <c r="BO363" s="923" t="s">
        <v>262</v>
      </c>
      <c r="BP363" s="916"/>
      <c r="BQ363" s="916"/>
      <c r="BR363" s="916"/>
      <c r="BS363" s="916"/>
      <c r="BT363" s="916"/>
      <c r="BU363" s="916"/>
      <c r="BV363" s="917"/>
      <c r="BW363" s="916"/>
      <c r="BX363" s="916"/>
      <c r="BY363" s="917"/>
      <c r="BZ363" s="917"/>
      <c r="CA363" s="917"/>
      <c r="CB363" s="637"/>
      <c r="CC363" s="636"/>
      <c r="CD363" s="636"/>
      <c r="CE363" s="637"/>
      <c r="CF363" s="637"/>
      <c r="CG363" s="637"/>
      <c r="CH363" s="637"/>
      <c r="CI363" s="636"/>
      <c r="CJ363" s="636"/>
      <c r="CK363" s="637"/>
      <c r="CL363" s="637"/>
      <c r="CM363" s="637"/>
      <c r="CN363" s="705"/>
      <c r="CO363" s="667">
        <f t="shared" si="140"/>
        <v>0.05</v>
      </c>
      <c r="CP363" s="88">
        <f t="shared" si="141"/>
        <v>7.5000000000000011E-2</v>
      </c>
      <c r="CQ363" s="667">
        <f t="shared" si="142"/>
        <v>0.1</v>
      </c>
      <c r="CR363" s="67">
        <v>0.05</v>
      </c>
      <c r="CS363" s="67">
        <v>0.1</v>
      </c>
      <c r="CZ363" s="924"/>
      <c r="DA363" s="925"/>
      <c r="DB363" s="925"/>
      <c r="DC363" s="924"/>
      <c r="DD363" s="924"/>
      <c r="DE363" s="924"/>
      <c r="DF363" s="925"/>
      <c r="DG363" s="925"/>
      <c r="DH363" s="925"/>
      <c r="DI363" s="925"/>
      <c r="DJ363" s="925"/>
      <c r="DK363" s="924"/>
      <c r="DL363" s="910"/>
      <c r="DM363" s="913"/>
      <c r="DN363" s="913"/>
      <c r="DO363" s="705"/>
    </row>
    <row r="364" spans="61:119" s="67" customFormat="1" ht="51" hidden="1" x14ac:dyDescent="0.25">
      <c r="BI364" s="920" t="s">
        <v>442</v>
      </c>
      <c r="BJ364" s="921" t="s">
        <v>76</v>
      </c>
      <c r="BK364" s="956">
        <v>0.19900000000000001</v>
      </c>
      <c r="BL364" s="921" t="s">
        <v>420</v>
      </c>
      <c r="BM364" s="922">
        <v>0.05</v>
      </c>
      <c r="BN364" s="922">
        <v>0.1</v>
      </c>
      <c r="BO364" s="923" t="s">
        <v>262</v>
      </c>
      <c r="BP364" s="916"/>
      <c r="BQ364" s="916"/>
      <c r="BR364" s="916"/>
      <c r="BS364" s="916"/>
      <c r="BT364" s="916"/>
      <c r="BU364" s="916"/>
      <c r="BV364" s="917"/>
      <c r="BW364" s="916"/>
      <c r="BX364" s="916"/>
      <c r="BY364" s="917"/>
      <c r="BZ364" s="917"/>
      <c r="CA364" s="917"/>
      <c r="CB364" s="637"/>
      <c r="CC364" s="636"/>
      <c r="CD364" s="636"/>
      <c r="CE364" s="637"/>
      <c r="CF364" s="637"/>
      <c r="CG364" s="637"/>
      <c r="CH364" s="637"/>
      <c r="CI364" s="636"/>
      <c r="CJ364" s="636"/>
      <c r="CK364" s="637"/>
      <c r="CL364" s="637"/>
      <c r="CM364" s="637"/>
      <c r="CN364" s="705"/>
      <c r="CO364" s="667">
        <f t="shared" si="140"/>
        <v>0.05</v>
      </c>
      <c r="CP364" s="88">
        <f t="shared" si="141"/>
        <v>7.5000000000000011E-2</v>
      </c>
      <c r="CQ364" s="667">
        <f t="shared" si="142"/>
        <v>0.1</v>
      </c>
      <c r="CZ364" s="924"/>
      <c r="DA364" s="925"/>
      <c r="DB364" s="925"/>
      <c r="DC364" s="924"/>
      <c r="DD364" s="924"/>
      <c r="DE364" s="924"/>
      <c r="DF364" s="925"/>
      <c r="DG364" s="925"/>
      <c r="DH364" s="925"/>
      <c r="DI364" s="925"/>
      <c r="DJ364" s="925"/>
      <c r="DK364" s="924"/>
      <c r="DL364" s="910"/>
      <c r="DM364" s="913"/>
      <c r="DN364" s="913"/>
      <c r="DO364" s="705"/>
    </row>
    <row r="365" spans="61:119" s="67" customFormat="1" ht="51" hidden="1" x14ac:dyDescent="0.25">
      <c r="BI365" s="920" t="s">
        <v>191</v>
      </c>
      <c r="BJ365" s="921" t="s">
        <v>76</v>
      </c>
      <c r="BK365" s="956">
        <v>0.19</v>
      </c>
      <c r="BL365" s="921" t="s">
        <v>420</v>
      </c>
      <c r="BM365" s="922">
        <v>0.05</v>
      </c>
      <c r="BN365" s="922">
        <v>0.1</v>
      </c>
      <c r="BO365" s="923" t="s">
        <v>262</v>
      </c>
      <c r="BP365" s="916"/>
      <c r="BQ365" s="916"/>
      <c r="BR365" s="916"/>
      <c r="BS365" s="916"/>
      <c r="BT365" s="916"/>
      <c r="BU365" s="916"/>
      <c r="BV365" s="917"/>
      <c r="BW365" s="916"/>
      <c r="BX365" s="916"/>
      <c r="BY365" s="917"/>
      <c r="BZ365" s="917"/>
      <c r="CA365" s="917"/>
      <c r="CB365" s="637"/>
      <c r="CC365" s="636"/>
      <c r="CD365" s="636"/>
      <c r="CE365" s="637"/>
      <c r="CF365" s="637"/>
      <c r="CG365" s="637"/>
      <c r="CH365" s="637"/>
      <c r="CI365" s="636"/>
      <c r="CJ365" s="636"/>
      <c r="CK365" s="637"/>
      <c r="CL365" s="637"/>
      <c r="CM365" s="637"/>
      <c r="CN365" s="705"/>
      <c r="CO365" s="667">
        <f t="shared" si="140"/>
        <v>0.05</v>
      </c>
      <c r="CP365" s="88">
        <f t="shared" si="141"/>
        <v>7.5000000000000011E-2</v>
      </c>
      <c r="CQ365" s="667">
        <f t="shared" si="142"/>
        <v>0.1</v>
      </c>
      <c r="CZ365" s="924"/>
      <c r="DA365" s="925"/>
      <c r="DB365" s="925"/>
      <c r="DC365" s="924"/>
      <c r="DD365" s="924"/>
      <c r="DE365" s="924"/>
      <c r="DF365" s="925"/>
      <c r="DG365" s="925"/>
      <c r="DH365" s="925"/>
      <c r="DI365" s="925"/>
      <c r="DJ365" s="925"/>
      <c r="DK365" s="924"/>
      <c r="DL365" s="910"/>
      <c r="DM365" s="913"/>
      <c r="DN365" s="913"/>
      <c r="DO365" s="705"/>
    </row>
    <row r="366" spans="61:119" s="67" customFormat="1" ht="51" hidden="1" x14ac:dyDescent="0.25">
      <c r="BI366" s="920" t="s">
        <v>443</v>
      </c>
      <c r="BJ366" s="921" t="s">
        <v>76</v>
      </c>
      <c r="BK366" s="956">
        <v>0.2</v>
      </c>
      <c r="BL366" s="921" t="s">
        <v>420</v>
      </c>
      <c r="BM366" s="922">
        <v>0.05</v>
      </c>
      <c r="BN366" s="922">
        <v>0.1</v>
      </c>
      <c r="BO366" s="923" t="s">
        <v>262</v>
      </c>
      <c r="BP366" s="916"/>
      <c r="BQ366" s="916"/>
      <c r="BR366" s="916"/>
      <c r="BS366" s="916"/>
      <c r="BT366" s="916"/>
      <c r="BU366" s="916"/>
      <c r="BV366" s="917"/>
      <c r="BW366" s="916"/>
      <c r="BX366" s="916"/>
      <c r="BY366" s="917"/>
      <c r="BZ366" s="917"/>
      <c r="CA366" s="917"/>
      <c r="CB366" s="637"/>
      <c r="CC366" s="636"/>
      <c r="CD366" s="636"/>
      <c r="CE366" s="637"/>
      <c r="CF366" s="637"/>
      <c r="CG366" s="637"/>
      <c r="CH366" s="637"/>
      <c r="CI366" s="636"/>
      <c r="CJ366" s="636"/>
      <c r="CK366" s="637"/>
      <c r="CL366" s="637"/>
      <c r="CM366" s="637"/>
      <c r="CN366" s="705"/>
      <c r="CO366" s="667">
        <f t="shared" si="140"/>
        <v>0.05</v>
      </c>
      <c r="CP366" s="88">
        <f t="shared" si="141"/>
        <v>7.5000000000000011E-2</v>
      </c>
      <c r="CQ366" s="667">
        <f t="shared" si="142"/>
        <v>0.1</v>
      </c>
      <c r="CZ366" s="924"/>
      <c r="DA366" s="925"/>
      <c r="DB366" s="925"/>
      <c r="DC366" s="924"/>
      <c r="DD366" s="924"/>
      <c r="DE366" s="924"/>
      <c r="DF366" s="925"/>
      <c r="DG366" s="925"/>
      <c r="DH366" s="925"/>
      <c r="DI366" s="925"/>
      <c r="DJ366" s="925"/>
      <c r="DK366" s="924"/>
      <c r="DL366" s="910"/>
      <c r="DM366" s="913"/>
      <c r="DN366" s="913"/>
      <c r="DO366" s="705"/>
    </row>
    <row r="367" spans="61:119" s="67" customFormat="1" ht="51" hidden="1" x14ac:dyDescent="0.25">
      <c r="BI367" s="920" t="s">
        <v>444</v>
      </c>
      <c r="BJ367" s="921" t="s">
        <v>76</v>
      </c>
      <c r="BK367" s="956">
        <v>0.15</v>
      </c>
      <c r="BL367" s="921" t="s">
        <v>420</v>
      </c>
      <c r="BM367" s="922">
        <v>0.05</v>
      </c>
      <c r="BN367" s="922">
        <v>0.1</v>
      </c>
      <c r="BO367" s="923" t="s">
        <v>262</v>
      </c>
      <c r="BP367" s="916"/>
      <c r="BQ367" s="916"/>
      <c r="BR367" s="916"/>
      <c r="BS367" s="916"/>
      <c r="BT367" s="916"/>
      <c r="BU367" s="916"/>
      <c r="BV367" s="917"/>
      <c r="BW367" s="916"/>
      <c r="BX367" s="916"/>
      <c r="BY367" s="917"/>
      <c r="BZ367" s="917"/>
      <c r="CA367" s="917"/>
      <c r="CB367" s="637"/>
      <c r="CC367" s="636"/>
      <c r="CD367" s="636"/>
      <c r="CE367" s="637"/>
      <c r="CF367" s="637"/>
      <c r="CG367" s="637"/>
      <c r="CH367" s="637"/>
      <c r="CI367" s="636"/>
      <c r="CJ367" s="636"/>
      <c r="CK367" s="637"/>
      <c r="CL367" s="637"/>
      <c r="CM367" s="637"/>
      <c r="CN367" s="705"/>
      <c r="CO367" s="667">
        <f t="shared" si="140"/>
        <v>0.05</v>
      </c>
      <c r="CP367" s="88">
        <f t="shared" si="141"/>
        <v>7.5000000000000011E-2</v>
      </c>
      <c r="CQ367" s="667">
        <f t="shared" si="142"/>
        <v>0.1</v>
      </c>
      <c r="CZ367" s="924"/>
      <c r="DA367" s="925"/>
      <c r="DB367" s="925"/>
      <c r="DC367" s="924"/>
      <c r="DD367" s="924"/>
      <c r="DE367" s="924"/>
      <c r="DF367" s="925"/>
      <c r="DG367" s="925"/>
      <c r="DH367" s="925"/>
      <c r="DI367" s="925"/>
      <c r="DJ367" s="925"/>
      <c r="DK367" s="924"/>
      <c r="DL367" s="910"/>
      <c r="DM367" s="913"/>
      <c r="DN367" s="913"/>
      <c r="DO367" s="705"/>
    </row>
    <row r="368" spans="61:119" s="67" customFormat="1" ht="51" hidden="1" x14ac:dyDescent="0.25">
      <c r="BI368" s="920" t="s">
        <v>446</v>
      </c>
      <c r="BJ368" s="921" t="s">
        <v>76</v>
      </c>
      <c r="BK368" s="956">
        <v>0.22</v>
      </c>
      <c r="BL368" s="921" t="s">
        <v>420</v>
      </c>
      <c r="BM368" s="922">
        <v>0.05</v>
      </c>
      <c r="BN368" s="922">
        <v>0.1</v>
      </c>
      <c r="BO368" s="923" t="s">
        <v>262</v>
      </c>
      <c r="BP368" s="916"/>
      <c r="BQ368" s="916"/>
      <c r="BR368" s="916"/>
      <c r="BS368" s="916"/>
      <c r="BT368" s="916"/>
      <c r="BU368" s="916"/>
      <c r="BV368" s="917"/>
      <c r="BW368" s="916"/>
      <c r="BX368" s="916"/>
      <c r="BY368" s="917"/>
      <c r="BZ368" s="917"/>
      <c r="CA368" s="917"/>
      <c r="CB368" s="637"/>
      <c r="CC368" s="636"/>
      <c r="CD368" s="636"/>
      <c r="CE368" s="637"/>
      <c r="CF368" s="637"/>
      <c r="CG368" s="637"/>
      <c r="CH368" s="637"/>
      <c r="CI368" s="636"/>
      <c r="CJ368" s="636"/>
      <c r="CK368" s="637"/>
      <c r="CL368" s="637"/>
      <c r="CM368" s="637"/>
      <c r="CN368" s="705"/>
      <c r="CO368" s="667">
        <f t="shared" si="140"/>
        <v>0.05</v>
      </c>
      <c r="CP368" s="88">
        <f t="shared" si="141"/>
        <v>7.5000000000000011E-2</v>
      </c>
      <c r="CQ368" s="667">
        <f t="shared" si="142"/>
        <v>0.1</v>
      </c>
      <c r="CZ368" s="924"/>
      <c r="DA368" s="925"/>
      <c r="DB368" s="925"/>
      <c r="DC368" s="924"/>
      <c r="DD368" s="924"/>
      <c r="DE368" s="924"/>
      <c r="DF368" s="925"/>
      <c r="DG368" s="925"/>
      <c r="DH368" s="925"/>
      <c r="DI368" s="925"/>
      <c r="DJ368" s="925"/>
      <c r="DK368" s="924"/>
      <c r="DL368" s="910"/>
      <c r="DM368" s="913"/>
      <c r="DN368" s="913"/>
      <c r="DO368" s="705"/>
    </row>
    <row r="369" spans="61:119" s="67" customFormat="1" ht="51" hidden="1" x14ac:dyDescent="0.25">
      <c r="BI369" s="920" t="s">
        <v>445</v>
      </c>
      <c r="BJ369" s="921" t="s">
        <v>76</v>
      </c>
      <c r="BK369" s="956">
        <v>0.19</v>
      </c>
      <c r="BL369" s="921" t="s">
        <v>420</v>
      </c>
      <c r="BM369" s="922">
        <v>0.05</v>
      </c>
      <c r="BN369" s="922">
        <v>0.1</v>
      </c>
      <c r="BO369" s="923" t="s">
        <v>262</v>
      </c>
      <c r="BP369" s="916"/>
      <c r="BQ369" s="916"/>
      <c r="BR369" s="916"/>
      <c r="BS369" s="916"/>
      <c r="BT369" s="916"/>
      <c r="BU369" s="916"/>
      <c r="BV369" s="917"/>
      <c r="BW369" s="916"/>
      <c r="BX369" s="916"/>
      <c r="BY369" s="917"/>
      <c r="BZ369" s="917"/>
      <c r="CA369" s="917"/>
      <c r="CB369" s="637"/>
      <c r="CC369" s="636"/>
      <c r="CD369" s="636"/>
      <c r="CE369" s="637"/>
      <c r="CF369" s="637"/>
      <c r="CG369" s="637"/>
      <c r="CH369" s="637"/>
      <c r="CI369" s="636"/>
      <c r="CJ369" s="636"/>
      <c r="CK369" s="637"/>
      <c r="CL369" s="637"/>
      <c r="CM369" s="637"/>
      <c r="CN369" s="705"/>
      <c r="CO369" s="667">
        <f t="shared" si="140"/>
        <v>0.05</v>
      </c>
      <c r="CP369" s="88">
        <f t="shared" si="141"/>
        <v>7.5000000000000011E-2</v>
      </c>
      <c r="CQ369" s="667">
        <f t="shared" si="142"/>
        <v>0.1</v>
      </c>
      <c r="CZ369" s="924"/>
      <c r="DA369" s="925"/>
      <c r="DB369" s="925"/>
      <c r="DC369" s="924"/>
      <c r="DD369" s="924"/>
      <c r="DE369" s="924"/>
      <c r="DF369" s="925"/>
      <c r="DG369" s="925"/>
      <c r="DH369" s="925"/>
      <c r="DI369" s="925"/>
      <c r="DJ369" s="925"/>
      <c r="DK369" s="924"/>
      <c r="DL369" s="910"/>
      <c r="DM369" s="913"/>
      <c r="DN369" s="913"/>
      <c r="DO369" s="705"/>
    </row>
    <row r="370" spans="61:119" s="67" customFormat="1" ht="51" hidden="1" x14ac:dyDescent="0.25">
      <c r="BI370" s="920" t="s">
        <v>447</v>
      </c>
      <c r="BJ370" s="921" t="s">
        <v>76</v>
      </c>
      <c r="BK370" s="956">
        <v>0.19</v>
      </c>
      <c r="BL370" s="921" t="s">
        <v>420</v>
      </c>
      <c r="BM370" s="922">
        <v>0.05</v>
      </c>
      <c r="BN370" s="922">
        <v>0.1</v>
      </c>
      <c r="BO370" s="923" t="s">
        <v>262</v>
      </c>
      <c r="BP370" s="916"/>
      <c r="BQ370" s="916"/>
      <c r="BR370" s="916"/>
      <c r="BS370" s="916"/>
      <c r="BT370" s="916"/>
      <c r="BU370" s="916"/>
      <c r="BV370" s="917"/>
      <c r="BW370" s="916"/>
      <c r="BX370" s="916"/>
      <c r="BY370" s="917"/>
      <c r="BZ370" s="917"/>
      <c r="CA370" s="917"/>
      <c r="CB370" s="637"/>
      <c r="CC370" s="636"/>
      <c r="CD370" s="636"/>
      <c r="CE370" s="637"/>
      <c r="CF370" s="637"/>
      <c r="CG370" s="637"/>
      <c r="CH370" s="637"/>
      <c r="CI370" s="636"/>
      <c r="CJ370" s="636"/>
      <c r="CK370" s="637"/>
      <c r="CL370" s="637"/>
      <c r="CM370" s="637"/>
      <c r="CN370" s="705"/>
      <c r="CO370" s="667">
        <f t="shared" si="140"/>
        <v>0.05</v>
      </c>
      <c r="CP370" s="88">
        <f t="shared" si="141"/>
        <v>7.5000000000000011E-2</v>
      </c>
      <c r="CQ370" s="667">
        <f t="shared" si="142"/>
        <v>0.1</v>
      </c>
      <c r="CR370" s="67">
        <v>0.05</v>
      </c>
      <c r="CS370" s="67">
        <v>0.1</v>
      </c>
      <c r="CZ370" s="924"/>
      <c r="DA370" s="925"/>
      <c r="DB370" s="925"/>
      <c r="DC370" s="924"/>
      <c r="DD370" s="924"/>
      <c r="DE370" s="924"/>
      <c r="DF370" s="925"/>
      <c r="DG370" s="925"/>
      <c r="DH370" s="925"/>
      <c r="DI370" s="925"/>
      <c r="DJ370" s="925"/>
      <c r="DK370" s="924"/>
      <c r="DL370" s="910"/>
      <c r="DM370" s="913"/>
      <c r="DN370" s="913"/>
      <c r="DO370" s="705"/>
    </row>
    <row r="371" spans="61:119" s="67" customFormat="1" ht="51" hidden="1" x14ac:dyDescent="0.25">
      <c r="BI371" s="920" t="s">
        <v>190</v>
      </c>
      <c r="BJ371" s="921" t="s">
        <v>76</v>
      </c>
      <c r="BK371" s="956">
        <v>0.153</v>
      </c>
      <c r="BL371" s="921" t="s">
        <v>420</v>
      </c>
      <c r="BM371" s="922">
        <v>0.05</v>
      </c>
      <c r="BN371" s="922">
        <v>0.1</v>
      </c>
      <c r="BO371" s="923" t="s">
        <v>263</v>
      </c>
      <c r="BP371" s="916"/>
      <c r="BQ371" s="916"/>
      <c r="BR371" s="916"/>
      <c r="BS371" s="916"/>
      <c r="BT371" s="916"/>
      <c r="BU371" s="916"/>
      <c r="BV371" s="917"/>
      <c r="BW371" s="916"/>
      <c r="BX371" s="916"/>
      <c r="BY371" s="917"/>
      <c r="BZ371" s="917"/>
      <c r="CA371" s="917"/>
      <c r="CB371" s="637"/>
      <c r="CC371" s="636"/>
      <c r="CD371" s="636"/>
      <c r="CE371" s="637"/>
      <c r="CF371" s="637"/>
      <c r="CG371" s="637"/>
      <c r="CH371" s="637"/>
      <c r="CI371" s="636"/>
      <c r="CJ371" s="636"/>
      <c r="CK371" s="637"/>
      <c r="CL371" s="637"/>
      <c r="CM371" s="637"/>
      <c r="CN371" s="705"/>
      <c r="CO371" s="667">
        <f t="shared" si="140"/>
        <v>0.05</v>
      </c>
      <c r="CP371" s="88">
        <f t="shared" si="141"/>
        <v>7.5000000000000011E-2</v>
      </c>
      <c r="CQ371" s="667">
        <f t="shared" si="142"/>
        <v>0.1</v>
      </c>
      <c r="CR371" s="67">
        <v>0.05</v>
      </c>
      <c r="CS371" s="67">
        <v>0.1</v>
      </c>
      <c r="CZ371" s="924"/>
      <c r="DA371" s="925"/>
      <c r="DB371" s="925"/>
      <c r="DC371" s="924"/>
      <c r="DD371" s="924"/>
      <c r="DE371" s="924"/>
      <c r="DF371" s="925"/>
      <c r="DG371" s="925"/>
      <c r="DH371" s="925"/>
      <c r="DI371" s="925"/>
      <c r="DJ371" s="925"/>
      <c r="DK371" s="924"/>
      <c r="DL371" s="910"/>
      <c r="DM371" s="913"/>
      <c r="DN371" s="913"/>
      <c r="DO371" s="705"/>
    </row>
    <row r="372" spans="61:119" s="67" customFormat="1" ht="51" hidden="1" x14ac:dyDescent="0.25">
      <c r="BI372" s="920" t="s">
        <v>189</v>
      </c>
      <c r="BJ372" s="921" t="s">
        <v>76</v>
      </c>
      <c r="BK372" s="956">
        <v>0.13600000000000001</v>
      </c>
      <c r="BL372" s="921" t="s">
        <v>420</v>
      </c>
      <c r="BM372" s="922">
        <v>0.05</v>
      </c>
      <c r="BN372" s="922">
        <v>0.1</v>
      </c>
      <c r="BO372" s="923" t="s">
        <v>263</v>
      </c>
      <c r="BP372" s="916"/>
      <c r="BQ372" s="916"/>
      <c r="BR372" s="916"/>
      <c r="BS372" s="916"/>
      <c r="BT372" s="916"/>
      <c r="BU372" s="916"/>
      <c r="BV372" s="917"/>
      <c r="BW372" s="916"/>
      <c r="BX372" s="916"/>
      <c r="BY372" s="917"/>
      <c r="BZ372" s="917"/>
      <c r="CA372" s="917"/>
      <c r="CB372" s="637"/>
      <c r="CC372" s="636"/>
      <c r="CD372" s="636"/>
      <c r="CE372" s="637"/>
      <c r="CF372" s="637"/>
      <c r="CG372" s="637"/>
      <c r="CH372" s="637"/>
      <c r="CI372" s="636"/>
      <c r="CJ372" s="636"/>
      <c r="CK372" s="637"/>
      <c r="CL372" s="637"/>
      <c r="CM372" s="637"/>
      <c r="CN372" s="705"/>
      <c r="CO372" s="667">
        <f t="shared" si="140"/>
        <v>0.05</v>
      </c>
      <c r="CP372" s="88">
        <f t="shared" si="141"/>
        <v>7.5000000000000011E-2</v>
      </c>
      <c r="CQ372" s="667">
        <f t="shared" si="142"/>
        <v>0.1</v>
      </c>
      <c r="CZ372" s="924"/>
      <c r="DA372" s="925"/>
      <c r="DB372" s="925"/>
      <c r="DC372" s="924"/>
      <c r="DD372" s="924"/>
      <c r="DE372" s="924"/>
      <c r="DF372" s="925"/>
      <c r="DG372" s="925"/>
      <c r="DH372" s="925"/>
      <c r="DI372" s="925"/>
      <c r="DJ372" s="925"/>
      <c r="DK372" s="924"/>
      <c r="DL372" s="910"/>
      <c r="DM372" s="913"/>
      <c r="DN372" s="913"/>
      <c r="DO372" s="705"/>
    </row>
    <row r="373" spans="61:119" s="67" customFormat="1" ht="51.75" hidden="1" thickBot="1" x14ac:dyDescent="0.3">
      <c r="BI373" s="926" t="s">
        <v>175</v>
      </c>
      <c r="BJ373" s="927" t="s">
        <v>76</v>
      </c>
      <c r="BK373" s="928">
        <v>0.29039999999999999</v>
      </c>
      <c r="BL373" s="927" t="s">
        <v>420</v>
      </c>
      <c r="BM373" s="929">
        <v>0.05</v>
      </c>
      <c r="BN373" s="929">
        <v>0.1</v>
      </c>
      <c r="BO373" s="930" t="s">
        <v>262</v>
      </c>
      <c r="BP373" s="916"/>
      <c r="BQ373" s="916"/>
      <c r="BR373" s="916"/>
      <c r="BS373" s="916"/>
      <c r="BT373" s="916"/>
      <c r="BU373" s="916"/>
      <c r="BV373" s="917"/>
      <c r="BW373" s="916"/>
      <c r="BX373" s="916"/>
      <c r="BY373" s="917"/>
      <c r="BZ373" s="917"/>
      <c r="CA373" s="917"/>
      <c r="CB373" s="637"/>
      <c r="CC373" s="636"/>
      <c r="CD373" s="636"/>
      <c r="CE373" s="637"/>
      <c r="CF373" s="637"/>
      <c r="CG373" s="637"/>
      <c r="CH373" s="637"/>
      <c r="CI373" s="636"/>
      <c r="CJ373" s="636"/>
      <c r="CK373" s="637"/>
      <c r="CL373" s="637"/>
      <c r="CM373" s="637"/>
      <c r="CN373" s="705"/>
      <c r="CO373" s="667">
        <f t="shared" si="140"/>
        <v>0.05</v>
      </c>
      <c r="CP373" s="88">
        <f t="shared" si="141"/>
        <v>7.5000000000000011E-2</v>
      </c>
      <c r="CQ373" s="667">
        <f t="shared" si="142"/>
        <v>0.1</v>
      </c>
      <c r="CZ373" s="924"/>
      <c r="DA373" s="925"/>
      <c r="DB373" s="925"/>
      <c r="DC373" s="924"/>
      <c r="DD373" s="924"/>
      <c r="DE373" s="924"/>
      <c r="DF373" s="925"/>
      <c r="DG373" s="925"/>
      <c r="DH373" s="925"/>
      <c r="DI373" s="925"/>
      <c r="DJ373" s="925"/>
      <c r="DK373" s="924"/>
      <c r="DL373" s="910"/>
      <c r="DM373" s="913"/>
      <c r="DN373" s="913"/>
      <c r="DO373" s="705"/>
    </row>
    <row r="374" spans="61:119" s="67" customFormat="1" ht="15.75" hidden="1" thickBot="1" x14ac:dyDescent="0.3">
      <c r="BI374" s="635"/>
      <c r="BJ374" s="636"/>
      <c r="BK374" s="636"/>
      <c r="BL374" s="636"/>
      <c r="BM374" s="102"/>
      <c r="BN374" s="102"/>
      <c r="BO374" s="102"/>
      <c r="BP374" s="916"/>
      <c r="BQ374" s="916"/>
      <c r="BR374" s="916"/>
      <c r="BS374" s="916"/>
      <c r="BT374" s="916"/>
      <c r="BU374" s="916"/>
      <c r="BV374" s="917"/>
      <c r="BW374" s="916"/>
      <c r="BX374" s="916"/>
      <c r="BY374" s="917"/>
      <c r="BZ374" s="917"/>
      <c r="CA374" s="917"/>
      <c r="CB374" s="637"/>
      <c r="CC374" s="636"/>
      <c r="CD374" s="636"/>
      <c r="CE374" s="637"/>
      <c r="CF374" s="637"/>
      <c r="CG374" s="637"/>
      <c r="CH374" s="637"/>
      <c r="CI374" s="636"/>
      <c r="CJ374" s="636"/>
      <c r="CK374" s="637"/>
      <c r="CL374" s="637"/>
      <c r="CM374" s="637"/>
      <c r="CN374" s="705"/>
      <c r="CO374" s="667">
        <f t="shared" si="140"/>
        <v>0</v>
      </c>
      <c r="CP374" s="88">
        <f t="shared" si="141"/>
        <v>0</v>
      </c>
      <c r="CQ374" s="667">
        <f t="shared" si="142"/>
        <v>0</v>
      </c>
      <c r="CZ374" s="924"/>
      <c r="DA374" s="925"/>
      <c r="DB374" s="925"/>
      <c r="DC374" s="924"/>
      <c r="DD374" s="924"/>
      <c r="DE374" s="924"/>
      <c r="DF374" s="925"/>
      <c r="DG374" s="925"/>
      <c r="DH374" s="925"/>
      <c r="DI374" s="925"/>
      <c r="DJ374" s="925"/>
      <c r="DK374" s="924"/>
      <c r="DL374" s="910"/>
      <c r="DM374" s="913"/>
      <c r="DN374" s="913"/>
      <c r="DO374" s="705"/>
    </row>
    <row r="375" spans="61:119" s="67" customFormat="1" hidden="1" x14ac:dyDescent="0.25">
      <c r="BI375" s="2096" t="s">
        <v>300</v>
      </c>
      <c r="BJ375" s="940"/>
      <c r="BK375" s="2096" t="s">
        <v>302</v>
      </c>
      <c r="BL375" s="940"/>
      <c r="BM375" s="2096" t="s">
        <v>233</v>
      </c>
      <c r="BN375" s="2096" t="s">
        <v>233</v>
      </c>
      <c r="BO375" s="2096" t="s">
        <v>240</v>
      </c>
      <c r="BP375" s="916"/>
      <c r="BQ375" s="916"/>
      <c r="BR375" s="916"/>
      <c r="BS375" s="916"/>
      <c r="BT375" s="916"/>
      <c r="BU375" s="916"/>
      <c r="BV375" s="917"/>
      <c r="BW375" s="916"/>
      <c r="BX375" s="916"/>
      <c r="BY375" s="917"/>
      <c r="BZ375" s="917"/>
      <c r="CA375" s="917"/>
      <c r="CB375" s="637"/>
      <c r="CC375" s="636"/>
      <c r="CD375" s="636"/>
      <c r="CE375" s="637"/>
      <c r="CF375" s="637"/>
      <c r="CG375" s="637"/>
      <c r="CH375" s="637"/>
      <c r="CI375" s="636"/>
      <c r="CJ375" s="636"/>
      <c r="CK375" s="637"/>
      <c r="CL375" s="637"/>
      <c r="CM375" s="637"/>
      <c r="CN375" s="705"/>
      <c r="CO375" s="667" t="str">
        <f t="shared" si="140"/>
        <v>Incertidumbre (+/- %)</v>
      </c>
      <c r="CP375" s="88" t="e">
        <f t="shared" si="141"/>
        <v>#VALUE!</v>
      </c>
      <c r="CQ375" s="667" t="str">
        <f t="shared" si="142"/>
        <v>Incertidumbre (+/- %)</v>
      </c>
      <c r="CZ375" s="924"/>
      <c r="DA375" s="925"/>
      <c r="DB375" s="925"/>
      <c r="DC375" s="924"/>
      <c r="DD375" s="924"/>
      <c r="DE375" s="924"/>
      <c r="DF375" s="925"/>
      <c r="DG375" s="925"/>
      <c r="DH375" s="925"/>
      <c r="DI375" s="925"/>
      <c r="DJ375" s="925"/>
      <c r="DK375" s="924"/>
      <c r="DL375" s="910"/>
      <c r="DM375" s="913"/>
      <c r="DN375" s="913"/>
      <c r="DO375" s="705"/>
    </row>
    <row r="376" spans="61:119" s="67" customFormat="1" ht="15.75" hidden="1" thickBot="1" x14ac:dyDescent="0.3">
      <c r="BI376" s="2097"/>
      <c r="BJ376" s="941" t="s">
        <v>253</v>
      </c>
      <c r="BK376" s="2097"/>
      <c r="BL376" s="941" t="s">
        <v>251</v>
      </c>
      <c r="BM376" s="2097"/>
      <c r="BN376" s="2097"/>
      <c r="BO376" s="2097"/>
      <c r="BP376" s="916"/>
      <c r="BQ376" s="916"/>
      <c r="BR376" s="916"/>
      <c r="BS376" s="916"/>
      <c r="BT376" s="916"/>
      <c r="BU376" s="916"/>
      <c r="BV376" s="917"/>
      <c r="BW376" s="916"/>
      <c r="BX376" s="916"/>
      <c r="BY376" s="917"/>
      <c r="BZ376" s="917"/>
      <c r="CA376" s="917"/>
      <c r="CB376" s="637"/>
      <c r="CC376" s="636"/>
      <c r="CD376" s="636"/>
      <c r="CE376" s="637"/>
      <c r="CF376" s="637"/>
      <c r="CG376" s="637"/>
      <c r="CH376" s="637"/>
      <c r="CI376" s="636"/>
      <c r="CJ376" s="636"/>
      <c r="CK376" s="637"/>
      <c r="CL376" s="637"/>
      <c r="CM376" s="637"/>
      <c r="CN376" s="705"/>
      <c r="CO376" s="667">
        <f t="shared" si="140"/>
        <v>0</v>
      </c>
      <c r="CP376" s="88">
        <f t="shared" si="141"/>
        <v>0</v>
      </c>
      <c r="CQ376" s="667">
        <f t="shared" si="142"/>
        <v>0</v>
      </c>
      <c r="CZ376" s="924"/>
      <c r="DA376" s="925"/>
      <c r="DB376" s="925"/>
      <c r="DC376" s="924"/>
      <c r="DD376" s="924"/>
      <c r="DE376" s="924"/>
      <c r="DF376" s="925"/>
      <c r="DG376" s="925"/>
      <c r="DH376" s="925"/>
      <c r="DI376" s="925"/>
      <c r="DJ376" s="925"/>
      <c r="DK376" s="924"/>
      <c r="DL376" s="910"/>
      <c r="DM376" s="913"/>
      <c r="DN376" s="913"/>
      <c r="DO376" s="705"/>
    </row>
    <row r="377" spans="61:119" s="67" customFormat="1" ht="26.25" hidden="1" thickBot="1" x14ac:dyDescent="0.3">
      <c r="BI377" s="807" t="s">
        <v>74</v>
      </c>
      <c r="BJ377" s="796" t="s">
        <v>78</v>
      </c>
      <c r="BK377" s="801">
        <v>68.819999999999993</v>
      </c>
      <c r="BL377" s="796" t="s">
        <v>421</v>
      </c>
      <c r="BM377" s="798">
        <v>0.05</v>
      </c>
      <c r="BN377" s="798">
        <v>0.05</v>
      </c>
      <c r="BO377" s="795" t="s">
        <v>77</v>
      </c>
      <c r="BP377" s="916"/>
      <c r="BQ377" s="916"/>
      <c r="BR377" s="916"/>
      <c r="BS377" s="916"/>
      <c r="BT377" s="916"/>
      <c r="BU377" s="916"/>
      <c r="BV377" s="917"/>
      <c r="BW377" s="916"/>
      <c r="BX377" s="916"/>
      <c r="BY377" s="917"/>
      <c r="BZ377" s="917"/>
      <c r="CA377" s="917"/>
      <c r="CB377" s="637"/>
      <c r="CC377" s="636"/>
      <c r="CD377" s="636"/>
      <c r="CE377" s="637"/>
      <c r="CF377" s="637"/>
      <c r="CG377" s="637"/>
      <c r="CH377" s="637"/>
      <c r="CI377" s="636"/>
      <c r="CJ377" s="636"/>
      <c r="CK377" s="637"/>
      <c r="CL377" s="637"/>
      <c r="CM377" s="637"/>
      <c r="CN377" s="705"/>
      <c r="CO377" s="667">
        <f t="shared" si="140"/>
        <v>0.05</v>
      </c>
      <c r="CP377" s="88">
        <f t="shared" si="141"/>
        <v>0.05</v>
      </c>
      <c r="CQ377" s="667">
        <f t="shared" si="142"/>
        <v>0.05</v>
      </c>
      <c r="CR377" s="67">
        <v>0.05</v>
      </c>
      <c r="CS377" s="67">
        <v>0.05</v>
      </c>
      <c r="CZ377" s="924"/>
      <c r="DA377" s="925"/>
      <c r="DB377" s="925"/>
      <c r="DC377" s="924"/>
      <c r="DD377" s="924"/>
      <c r="DE377" s="924"/>
      <c r="DF377" s="925"/>
      <c r="DG377" s="925"/>
      <c r="DH377" s="925"/>
      <c r="DI377" s="925"/>
      <c r="DJ377" s="925"/>
      <c r="DK377" s="924"/>
      <c r="DL377" s="910"/>
      <c r="DM377" s="913"/>
      <c r="DN377" s="913"/>
      <c r="DO377" s="705"/>
    </row>
    <row r="378" spans="61:119" s="67" customFormat="1" ht="39" hidden="1" thickBot="1" x14ac:dyDescent="0.3">
      <c r="BI378" s="807" t="s">
        <v>73</v>
      </c>
      <c r="BJ378" s="796" t="s">
        <v>78</v>
      </c>
      <c r="BK378" s="801">
        <v>83.37</v>
      </c>
      <c r="BL378" s="796" t="s">
        <v>421</v>
      </c>
      <c r="BM378" s="798">
        <v>0.05</v>
      </c>
      <c r="BN378" s="798">
        <v>0.05</v>
      </c>
      <c r="BO378" s="795" t="s">
        <v>77</v>
      </c>
      <c r="BP378" s="916"/>
      <c r="BQ378" s="916"/>
      <c r="BR378" s="916"/>
      <c r="BS378" s="916"/>
      <c r="BT378" s="916"/>
      <c r="BU378" s="916"/>
      <c r="BV378" s="917"/>
      <c r="BW378" s="916"/>
      <c r="BX378" s="916"/>
      <c r="BY378" s="917"/>
      <c r="BZ378" s="917"/>
      <c r="CA378" s="917"/>
      <c r="CB378" s="637"/>
      <c r="CC378" s="636"/>
      <c r="CD378" s="636"/>
      <c r="CE378" s="637"/>
      <c r="CF378" s="637"/>
      <c r="CG378" s="637"/>
      <c r="CH378" s="637"/>
      <c r="CI378" s="636"/>
      <c r="CJ378" s="636"/>
      <c r="CK378" s="637"/>
      <c r="CL378" s="637"/>
      <c r="CM378" s="637"/>
      <c r="CN378" s="705"/>
      <c r="CO378" s="667">
        <f t="shared" si="140"/>
        <v>0.05</v>
      </c>
      <c r="CP378" s="88">
        <f t="shared" si="141"/>
        <v>0.05</v>
      </c>
      <c r="CQ378" s="667">
        <f t="shared" si="142"/>
        <v>0.05</v>
      </c>
      <c r="CR378" s="67">
        <v>0.05</v>
      </c>
      <c r="CS378" s="67">
        <v>0.05</v>
      </c>
      <c r="CZ378" s="924"/>
      <c r="DA378" s="925"/>
      <c r="DB378" s="925"/>
      <c r="DC378" s="924"/>
      <c r="DD378" s="924"/>
      <c r="DE378" s="924"/>
      <c r="DF378" s="925"/>
      <c r="DG378" s="925"/>
      <c r="DH378" s="925"/>
      <c r="DI378" s="925"/>
      <c r="DJ378" s="925"/>
      <c r="DK378" s="924"/>
      <c r="DL378" s="910"/>
      <c r="DM378" s="913"/>
      <c r="DN378" s="913"/>
      <c r="DO378" s="705"/>
    </row>
    <row r="379" spans="61:119" s="67" customFormat="1" ht="39" hidden="1" thickBot="1" x14ac:dyDescent="0.3">
      <c r="BI379" s="807" t="s">
        <v>79</v>
      </c>
      <c r="BJ379" s="796" t="s">
        <v>78</v>
      </c>
      <c r="BK379" s="801">
        <v>159.43</v>
      </c>
      <c r="BL379" s="796" t="s">
        <v>421</v>
      </c>
      <c r="BM379" s="798">
        <v>0.05</v>
      </c>
      <c r="BN379" s="798">
        <v>0.05</v>
      </c>
      <c r="BO379" s="795" t="s">
        <v>77</v>
      </c>
      <c r="BP379" s="916"/>
      <c r="BQ379" s="916"/>
      <c r="BR379" s="916"/>
      <c r="BS379" s="916"/>
      <c r="BT379" s="916"/>
      <c r="BU379" s="916"/>
      <c r="BV379" s="917"/>
      <c r="BW379" s="916"/>
      <c r="BX379" s="916"/>
      <c r="BY379" s="917"/>
      <c r="BZ379" s="917"/>
      <c r="CA379" s="917"/>
      <c r="CB379" s="637"/>
      <c r="CC379" s="636"/>
      <c r="CD379" s="636"/>
      <c r="CE379" s="637"/>
      <c r="CF379" s="637"/>
      <c r="CG379" s="637"/>
      <c r="CH379" s="637"/>
      <c r="CI379" s="636"/>
      <c r="CJ379" s="636"/>
      <c r="CK379" s="637"/>
      <c r="CL379" s="637"/>
      <c r="CM379" s="637"/>
      <c r="CN379" s="705"/>
      <c r="CO379" s="667">
        <f t="shared" si="140"/>
        <v>0.05</v>
      </c>
      <c r="CP379" s="88">
        <f t="shared" si="141"/>
        <v>0.05</v>
      </c>
      <c r="CQ379" s="667">
        <f t="shared" si="142"/>
        <v>0.05</v>
      </c>
      <c r="CR379" s="67">
        <v>0.05</v>
      </c>
      <c r="CS379" s="67">
        <v>0.05</v>
      </c>
      <c r="CZ379" s="924"/>
      <c r="DA379" s="925"/>
      <c r="DB379" s="925"/>
      <c r="DC379" s="924"/>
      <c r="DD379" s="924"/>
      <c r="DE379" s="924"/>
      <c r="DF379" s="925"/>
      <c r="DG379" s="925"/>
      <c r="DH379" s="925"/>
      <c r="DI379" s="925"/>
      <c r="DJ379" s="925"/>
      <c r="DK379" s="924"/>
      <c r="DL379" s="910"/>
      <c r="DM379" s="913"/>
      <c r="DN379" s="913"/>
      <c r="DO379" s="705"/>
    </row>
    <row r="380" spans="61:119" s="67" customFormat="1" ht="39" hidden="1" thickBot="1" x14ac:dyDescent="0.3">
      <c r="BI380" s="807" t="s">
        <v>70</v>
      </c>
      <c r="BJ380" s="796" t="s">
        <v>78</v>
      </c>
      <c r="BK380" s="801">
        <v>102.71</v>
      </c>
      <c r="BL380" s="796" t="s">
        <v>421</v>
      </c>
      <c r="BM380" s="798">
        <v>0.05</v>
      </c>
      <c r="BN380" s="798">
        <v>0.05</v>
      </c>
      <c r="BO380" s="795" t="s">
        <v>77</v>
      </c>
      <c r="BP380" s="916"/>
      <c r="BQ380" s="916"/>
      <c r="BR380" s="916"/>
      <c r="BS380" s="916"/>
      <c r="BT380" s="916"/>
      <c r="BU380" s="916"/>
      <c r="BV380" s="917"/>
      <c r="BW380" s="916"/>
      <c r="BX380" s="916"/>
      <c r="BY380" s="917"/>
      <c r="BZ380" s="917"/>
      <c r="CA380" s="917"/>
      <c r="CB380" s="637"/>
      <c r="CC380" s="636"/>
      <c r="CD380" s="636"/>
      <c r="CE380" s="637"/>
      <c r="CF380" s="637"/>
      <c r="CG380" s="637"/>
      <c r="CH380" s="637"/>
      <c r="CI380" s="636"/>
      <c r="CJ380" s="636"/>
      <c r="CK380" s="637"/>
      <c r="CL380" s="637"/>
      <c r="CM380" s="637"/>
      <c r="CN380" s="705"/>
      <c r="CO380" s="667">
        <f t="shared" si="140"/>
        <v>0.05</v>
      </c>
      <c r="CP380" s="88">
        <f t="shared" si="141"/>
        <v>0.05</v>
      </c>
      <c r="CQ380" s="667">
        <f t="shared" si="142"/>
        <v>0.05</v>
      </c>
      <c r="CR380" s="67">
        <v>0.05</v>
      </c>
      <c r="CS380" s="67">
        <v>0.05</v>
      </c>
      <c r="CZ380" s="924"/>
      <c r="DA380" s="925"/>
      <c r="DB380" s="925"/>
      <c r="DC380" s="924"/>
      <c r="DD380" s="924"/>
      <c r="DE380" s="924"/>
      <c r="DF380" s="925"/>
      <c r="DG380" s="925"/>
      <c r="DH380" s="925"/>
      <c r="DI380" s="925"/>
      <c r="DJ380" s="925"/>
      <c r="DK380" s="924"/>
      <c r="DL380" s="910"/>
      <c r="DM380" s="913"/>
      <c r="DN380" s="913"/>
      <c r="DO380" s="705"/>
    </row>
    <row r="381" spans="61:119" s="67" customFormat="1" ht="39" hidden="1" thickBot="1" x14ac:dyDescent="0.3">
      <c r="BI381" s="807" t="s">
        <v>80</v>
      </c>
      <c r="BJ381" s="796" t="s">
        <v>78</v>
      </c>
      <c r="BK381" s="801">
        <v>81.25</v>
      </c>
      <c r="BL381" s="796" t="s">
        <v>421</v>
      </c>
      <c r="BM381" s="798">
        <v>0.05</v>
      </c>
      <c r="BN381" s="798">
        <v>0.05</v>
      </c>
      <c r="BO381" s="795" t="s">
        <v>77</v>
      </c>
      <c r="BP381" s="916"/>
      <c r="BQ381" s="916"/>
      <c r="BR381" s="916"/>
      <c r="BS381" s="916"/>
      <c r="BT381" s="916"/>
      <c r="BU381" s="916"/>
      <c r="BV381" s="917"/>
      <c r="BW381" s="916"/>
      <c r="BX381" s="916"/>
      <c r="BY381" s="917"/>
      <c r="BZ381" s="917"/>
      <c r="CA381" s="917"/>
      <c r="CB381" s="637"/>
      <c r="CC381" s="636"/>
      <c r="CD381" s="636"/>
      <c r="CE381" s="637"/>
      <c r="CF381" s="637"/>
      <c r="CG381" s="637"/>
      <c r="CH381" s="637"/>
      <c r="CI381" s="636"/>
      <c r="CJ381" s="636"/>
      <c r="CK381" s="637"/>
      <c r="CL381" s="637"/>
      <c r="CM381" s="637"/>
      <c r="CN381" s="705"/>
      <c r="CO381" s="667">
        <f t="shared" si="140"/>
        <v>0.05</v>
      </c>
      <c r="CP381" s="88">
        <f t="shared" si="141"/>
        <v>0.05</v>
      </c>
      <c r="CQ381" s="667">
        <f t="shared" si="142"/>
        <v>0.05</v>
      </c>
      <c r="CR381" s="67">
        <v>0.05</v>
      </c>
      <c r="CS381" s="67">
        <v>0.05</v>
      </c>
      <c r="CZ381" s="924"/>
      <c r="DA381" s="925"/>
      <c r="DB381" s="925"/>
      <c r="DC381" s="924"/>
      <c r="DD381" s="924"/>
      <c r="DE381" s="924"/>
      <c r="DF381" s="925"/>
      <c r="DG381" s="925"/>
      <c r="DH381" s="925"/>
      <c r="DI381" s="925"/>
      <c r="DJ381" s="925"/>
      <c r="DK381" s="924"/>
      <c r="DL381" s="910"/>
      <c r="DM381" s="913"/>
      <c r="DN381" s="913"/>
      <c r="DO381" s="705"/>
    </row>
    <row r="382" spans="61:119" s="67" customFormat="1" ht="26.25" hidden="1" thickBot="1" x14ac:dyDescent="0.3">
      <c r="BI382" s="807" t="s">
        <v>71</v>
      </c>
      <c r="BJ382" s="796" t="s">
        <v>78</v>
      </c>
      <c r="BK382" s="801">
        <v>97.7</v>
      </c>
      <c r="BL382" s="796" t="s">
        <v>421</v>
      </c>
      <c r="BM382" s="798">
        <v>0.05</v>
      </c>
      <c r="BN382" s="798">
        <v>0.05</v>
      </c>
      <c r="BO382" s="795" t="s">
        <v>77</v>
      </c>
      <c r="BP382" s="916"/>
      <c r="BQ382" s="916"/>
      <c r="BR382" s="916"/>
      <c r="BS382" s="916"/>
      <c r="BT382" s="916"/>
      <c r="BU382" s="916"/>
      <c r="BV382" s="917"/>
      <c r="BW382" s="916"/>
      <c r="BX382" s="916"/>
      <c r="BY382" s="917"/>
      <c r="BZ382" s="917"/>
      <c r="CA382" s="917"/>
      <c r="CB382" s="637"/>
      <c r="CC382" s="636"/>
      <c r="CD382" s="636"/>
      <c r="CE382" s="637"/>
      <c r="CF382" s="637"/>
      <c r="CG382" s="637"/>
      <c r="CH382" s="637"/>
      <c r="CI382" s="636"/>
      <c r="CJ382" s="636"/>
      <c r="CK382" s="637"/>
      <c r="CL382" s="637"/>
      <c r="CM382" s="637"/>
      <c r="CN382" s="705"/>
      <c r="CO382" s="667">
        <f t="shared" si="140"/>
        <v>0.05</v>
      </c>
      <c r="CP382" s="88">
        <f t="shared" si="141"/>
        <v>0.05</v>
      </c>
      <c r="CQ382" s="667">
        <f t="shared" si="142"/>
        <v>0.05</v>
      </c>
      <c r="CR382" s="67">
        <v>0.05</v>
      </c>
      <c r="CS382" s="67">
        <v>0.05</v>
      </c>
      <c r="CZ382" s="924"/>
      <c r="DA382" s="925"/>
      <c r="DB382" s="925"/>
      <c r="DC382" s="924"/>
      <c r="DD382" s="924"/>
      <c r="DE382" s="924"/>
      <c r="DF382" s="925"/>
      <c r="DG382" s="925"/>
      <c r="DH382" s="925"/>
      <c r="DI382" s="925"/>
      <c r="DJ382" s="925"/>
      <c r="DK382" s="924"/>
      <c r="DL382" s="910"/>
      <c r="DM382" s="913"/>
      <c r="DN382" s="913"/>
      <c r="DO382" s="705"/>
    </row>
    <row r="383" spans="61:119" s="67" customFormat="1" ht="26.25" hidden="1" thickBot="1" x14ac:dyDescent="0.3">
      <c r="BI383" s="807" t="s">
        <v>72</v>
      </c>
      <c r="BJ383" s="796" t="s">
        <v>78</v>
      </c>
      <c r="BK383" s="801">
        <v>159.58000000000001</v>
      </c>
      <c r="BL383" s="796" t="s">
        <v>421</v>
      </c>
      <c r="BM383" s="798">
        <v>0.05</v>
      </c>
      <c r="BN383" s="798">
        <v>0.05</v>
      </c>
      <c r="BO383" s="795" t="s">
        <v>77</v>
      </c>
      <c r="BP383" s="916"/>
      <c r="BQ383" s="916"/>
      <c r="BR383" s="916"/>
      <c r="BS383" s="916"/>
      <c r="BT383" s="916"/>
      <c r="BU383" s="916"/>
      <c r="BV383" s="917"/>
      <c r="BW383" s="916"/>
      <c r="BX383" s="916"/>
      <c r="BY383" s="917"/>
      <c r="BZ383" s="917"/>
      <c r="CA383" s="917"/>
      <c r="CB383" s="637"/>
      <c r="CC383" s="636"/>
      <c r="CD383" s="636"/>
      <c r="CE383" s="637"/>
      <c r="CF383" s="637"/>
      <c r="CG383" s="637"/>
      <c r="CH383" s="637"/>
      <c r="CI383" s="636"/>
      <c r="CJ383" s="636"/>
      <c r="CK383" s="637"/>
      <c r="CL383" s="637"/>
      <c r="CM383" s="637"/>
      <c r="CN383" s="705"/>
      <c r="CO383" s="667">
        <f t="shared" si="140"/>
        <v>0.05</v>
      </c>
      <c r="CP383" s="88">
        <f t="shared" si="141"/>
        <v>0.05</v>
      </c>
      <c r="CQ383" s="667">
        <f t="shared" si="142"/>
        <v>0.05</v>
      </c>
      <c r="CR383" s="67">
        <v>0.05</v>
      </c>
      <c r="CS383" s="67">
        <v>0.05</v>
      </c>
      <c r="CZ383" s="924"/>
      <c r="DA383" s="925"/>
      <c r="DB383" s="925"/>
      <c r="DC383" s="924"/>
      <c r="DD383" s="924"/>
      <c r="DE383" s="924"/>
      <c r="DF383" s="925"/>
      <c r="DG383" s="925"/>
      <c r="DH383" s="925"/>
      <c r="DI383" s="925"/>
      <c r="DJ383" s="925"/>
      <c r="DK383" s="924"/>
      <c r="DL383" s="910"/>
      <c r="DM383" s="913"/>
      <c r="DN383" s="913"/>
      <c r="DO383" s="705"/>
    </row>
    <row r="384" spans="61:119" s="67" customFormat="1" ht="26.25" hidden="1" thickBot="1" x14ac:dyDescent="0.3">
      <c r="BI384" s="807" t="s">
        <v>81</v>
      </c>
      <c r="BJ384" s="796" t="s">
        <v>78</v>
      </c>
      <c r="BK384" s="801">
        <v>116.5</v>
      </c>
      <c r="BL384" s="796" t="s">
        <v>421</v>
      </c>
      <c r="BM384" s="798">
        <v>0.05</v>
      </c>
      <c r="BN384" s="798">
        <v>0.05</v>
      </c>
      <c r="BO384" s="795" t="s">
        <v>77</v>
      </c>
      <c r="BP384" s="916"/>
      <c r="BQ384" s="916"/>
      <c r="BR384" s="916"/>
      <c r="BS384" s="916"/>
      <c r="BT384" s="916"/>
      <c r="BU384" s="916"/>
      <c r="BV384" s="917"/>
      <c r="BW384" s="916"/>
      <c r="BX384" s="916"/>
      <c r="BY384" s="917"/>
      <c r="BZ384" s="917"/>
      <c r="CA384" s="917"/>
      <c r="CB384" s="637"/>
      <c r="CC384" s="636"/>
      <c r="CD384" s="636"/>
      <c r="CE384" s="637"/>
      <c r="CF384" s="637"/>
      <c r="CG384" s="637"/>
      <c r="CH384" s="637"/>
      <c r="CI384" s="636"/>
      <c r="CJ384" s="636"/>
      <c r="CK384" s="637"/>
      <c r="CL384" s="637"/>
      <c r="CM384" s="637"/>
      <c r="CN384" s="705"/>
      <c r="CO384" s="667">
        <f t="shared" si="140"/>
        <v>0.05</v>
      </c>
      <c r="CP384" s="88">
        <f t="shared" si="141"/>
        <v>0.05</v>
      </c>
      <c r="CQ384" s="667">
        <f t="shared" si="142"/>
        <v>0.05</v>
      </c>
      <c r="CR384" s="67">
        <v>0.05</v>
      </c>
      <c r="CS384" s="67">
        <v>0.05</v>
      </c>
      <c r="CZ384" s="924"/>
      <c r="DA384" s="925"/>
      <c r="DB384" s="925"/>
      <c r="DC384" s="924"/>
      <c r="DD384" s="924"/>
      <c r="DE384" s="924"/>
      <c r="DF384" s="925"/>
      <c r="DG384" s="925"/>
      <c r="DH384" s="925"/>
      <c r="DI384" s="925"/>
      <c r="DJ384" s="925"/>
      <c r="DK384" s="924"/>
      <c r="DL384" s="910"/>
      <c r="DM384" s="913"/>
      <c r="DN384" s="913"/>
      <c r="DO384" s="705"/>
    </row>
    <row r="385" spans="61:119" s="67" customFormat="1" ht="26.25" hidden="1" thickBot="1" x14ac:dyDescent="0.3">
      <c r="BI385" s="807" t="s">
        <v>82</v>
      </c>
      <c r="BJ385" s="796" t="s">
        <v>78</v>
      </c>
      <c r="BK385" s="801">
        <v>88.52</v>
      </c>
      <c r="BL385" s="796" t="s">
        <v>421</v>
      </c>
      <c r="BM385" s="798">
        <v>0.05</v>
      </c>
      <c r="BN385" s="798">
        <v>0.05</v>
      </c>
      <c r="BO385" s="795" t="s">
        <v>77</v>
      </c>
      <c r="BP385" s="916"/>
      <c r="BQ385" s="916"/>
      <c r="BR385" s="916"/>
      <c r="BS385" s="916"/>
      <c r="BT385" s="916"/>
      <c r="BU385" s="916"/>
      <c r="BV385" s="917"/>
      <c r="BW385" s="916"/>
      <c r="BX385" s="916"/>
      <c r="BY385" s="917"/>
      <c r="BZ385" s="917"/>
      <c r="CA385" s="917"/>
      <c r="CB385" s="637"/>
      <c r="CC385" s="636"/>
      <c r="CD385" s="636"/>
      <c r="CE385" s="637"/>
      <c r="CF385" s="637"/>
      <c r="CG385" s="637"/>
      <c r="CH385" s="637"/>
      <c r="CI385" s="636"/>
      <c r="CJ385" s="636"/>
      <c r="CK385" s="637"/>
      <c r="CL385" s="637"/>
      <c r="CM385" s="637"/>
      <c r="CN385" s="705"/>
      <c r="CO385" s="667">
        <f t="shared" si="140"/>
        <v>0.05</v>
      </c>
      <c r="CP385" s="88">
        <f t="shared" si="141"/>
        <v>0.05</v>
      </c>
      <c r="CQ385" s="667">
        <f t="shared" si="142"/>
        <v>0.05</v>
      </c>
      <c r="CR385" s="67">
        <v>0.05</v>
      </c>
      <c r="CS385" s="67">
        <v>0.05</v>
      </c>
      <c r="CZ385" s="924"/>
      <c r="DA385" s="925"/>
      <c r="DB385" s="925"/>
      <c r="DC385" s="924"/>
      <c r="DD385" s="924"/>
      <c r="DE385" s="924"/>
      <c r="DF385" s="925"/>
      <c r="DG385" s="925"/>
      <c r="DH385" s="925"/>
      <c r="DI385" s="925"/>
      <c r="DJ385" s="925"/>
      <c r="DK385" s="924"/>
      <c r="DL385" s="910"/>
      <c r="DM385" s="913"/>
      <c r="DN385" s="913"/>
      <c r="DO385" s="705"/>
    </row>
    <row r="386" spans="61:119" s="67" customFormat="1" ht="26.25" hidden="1" thickBot="1" x14ac:dyDescent="0.3">
      <c r="BI386" s="807" t="s">
        <v>83</v>
      </c>
      <c r="BJ386" s="796" t="s">
        <v>78</v>
      </c>
      <c r="BK386" s="801">
        <v>43.4</v>
      </c>
      <c r="BL386" s="796" t="s">
        <v>421</v>
      </c>
      <c r="BM386" s="798">
        <v>0.05</v>
      </c>
      <c r="BN386" s="798">
        <v>0.05</v>
      </c>
      <c r="BO386" s="795" t="s">
        <v>77</v>
      </c>
      <c r="BP386" s="916"/>
      <c r="BQ386" s="916"/>
      <c r="BR386" s="916"/>
      <c r="BS386" s="916"/>
      <c r="BT386" s="916"/>
      <c r="BU386" s="916"/>
      <c r="BV386" s="917"/>
      <c r="BW386" s="916"/>
      <c r="BX386" s="916"/>
      <c r="BY386" s="917"/>
      <c r="BZ386" s="917"/>
      <c r="CA386" s="917"/>
      <c r="CB386" s="637"/>
      <c r="CC386" s="636"/>
      <c r="CD386" s="636"/>
      <c r="CE386" s="637"/>
      <c r="CF386" s="637"/>
      <c r="CG386" s="637"/>
      <c r="CH386" s="637"/>
      <c r="CI386" s="636"/>
      <c r="CJ386" s="636"/>
      <c r="CK386" s="637"/>
      <c r="CL386" s="637"/>
      <c r="CM386" s="637"/>
      <c r="CN386" s="705"/>
      <c r="CO386" s="667">
        <f t="shared" si="140"/>
        <v>0.05</v>
      </c>
      <c r="CP386" s="88">
        <f t="shared" si="141"/>
        <v>0.05</v>
      </c>
      <c r="CQ386" s="667">
        <f t="shared" si="142"/>
        <v>0.05</v>
      </c>
      <c r="CR386" s="67">
        <v>0.05</v>
      </c>
      <c r="CS386" s="67">
        <v>0.05</v>
      </c>
      <c r="CZ386" s="924"/>
      <c r="DA386" s="925"/>
      <c r="DB386" s="925"/>
      <c r="DC386" s="924"/>
      <c r="DD386" s="924"/>
      <c r="DE386" s="924"/>
      <c r="DF386" s="925"/>
      <c r="DG386" s="925"/>
      <c r="DH386" s="925"/>
      <c r="DI386" s="925"/>
      <c r="DJ386" s="925"/>
      <c r="DK386" s="924"/>
      <c r="DL386" s="910"/>
      <c r="DM386" s="913"/>
      <c r="DN386" s="913"/>
      <c r="DO386" s="705"/>
    </row>
    <row r="387" spans="61:119" s="67" customFormat="1" ht="26.25" hidden="1" thickBot="1" x14ac:dyDescent="0.3">
      <c r="BI387" s="807" t="s">
        <v>84</v>
      </c>
      <c r="BJ387" s="796" t="s">
        <v>78</v>
      </c>
      <c r="BK387" s="801">
        <v>229.26</v>
      </c>
      <c r="BL387" s="796" t="s">
        <v>421</v>
      </c>
      <c r="BM387" s="798">
        <v>0.05</v>
      </c>
      <c r="BN387" s="798">
        <v>0.05</v>
      </c>
      <c r="BO387" s="795" t="s">
        <v>77</v>
      </c>
      <c r="BP387" s="916"/>
      <c r="BQ387" s="916"/>
      <c r="BR387" s="916"/>
      <c r="BS387" s="916"/>
      <c r="BT387" s="916"/>
      <c r="BU387" s="916"/>
      <c r="BV387" s="917"/>
      <c r="BW387" s="916"/>
      <c r="BX387" s="916"/>
      <c r="BY387" s="917"/>
      <c r="BZ387" s="917"/>
      <c r="CA387" s="917"/>
      <c r="CB387" s="637"/>
      <c r="CC387" s="636"/>
      <c r="CD387" s="636"/>
      <c r="CE387" s="637"/>
      <c r="CF387" s="637"/>
      <c r="CG387" s="637"/>
      <c r="CH387" s="637"/>
      <c r="CI387" s="636"/>
      <c r="CJ387" s="636"/>
      <c r="CK387" s="637"/>
      <c r="CL387" s="637"/>
      <c r="CM387" s="637"/>
      <c r="CN387" s="705"/>
      <c r="CO387" s="667">
        <f t="shared" si="140"/>
        <v>0.05</v>
      </c>
      <c r="CP387" s="88">
        <f t="shared" si="141"/>
        <v>0.05</v>
      </c>
      <c r="CQ387" s="667">
        <f t="shared" si="142"/>
        <v>0.05</v>
      </c>
      <c r="CR387" s="67">
        <v>0.05</v>
      </c>
      <c r="CS387" s="67">
        <v>0.05</v>
      </c>
      <c r="CZ387" s="924"/>
      <c r="DA387" s="925"/>
      <c r="DB387" s="925"/>
      <c r="DC387" s="924"/>
      <c r="DD387" s="924"/>
      <c r="DE387" s="924"/>
      <c r="DF387" s="925"/>
      <c r="DG387" s="925"/>
      <c r="DH387" s="925"/>
      <c r="DI387" s="925"/>
      <c r="DJ387" s="925"/>
      <c r="DK387" s="924"/>
      <c r="DL387" s="910"/>
      <c r="DM387" s="913"/>
      <c r="DN387" s="913"/>
      <c r="DO387" s="705"/>
    </row>
    <row r="388" spans="61:119" s="67" customFormat="1" ht="26.25" hidden="1" thickBot="1" x14ac:dyDescent="0.3">
      <c r="BI388" s="807" t="s">
        <v>85</v>
      </c>
      <c r="BJ388" s="796" t="s">
        <v>78</v>
      </c>
      <c r="BK388" s="801">
        <v>55.15</v>
      </c>
      <c r="BL388" s="796" t="s">
        <v>421</v>
      </c>
      <c r="BM388" s="798">
        <v>0.05</v>
      </c>
      <c r="BN388" s="798">
        <v>0.05</v>
      </c>
      <c r="BO388" s="795" t="s">
        <v>77</v>
      </c>
      <c r="BP388" s="916"/>
      <c r="BQ388" s="916"/>
      <c r="BR388" s="916"/>
      <c r="BS388" s="916"/>
      <c r="BT388" s="916"/>
      <c r="BU388" s="916"/>
      <c r="BV388" s="917"/>
      <c r="BW388" s="916"/>
      <c r="BX388" s="916"/>
      <c r="BY388" s="917"/>
      <c r="BZ388" s="917"/>
      <c r="CA388" s="917"/>
      <c r="CB388" s="637"/>
      <c r="CC388" s="636"/>
      <c r="CD388" s="636"/>
      <c r="CE388" s="637"/>
      <c r="CF388" s="637"/>
      <c r="CG388" s="637"/>
      <c r="CH388" s="637"/>
      <c r="CI388" s="636"/>
      <c r="CJ388" s="636"/>
      <c r="CK388" s="637"/>
      <c r="CL388" s="637"/>
      <c r="CM388" s="637"/>
      <c r="CN388" s="705"/>
      <c r="CO388" s="667">
        <f t="shared" si="140"/>
        <v>0.05</v>
      </c>
      <c r="CP388" s="88">
        <f t="shared" si="141"/>
        <v>0.05</v>
      </c>
      <c r="CQ388" s="667">
        <f t="shared" si="142"/>
        <v>0.05</v>
      </c>
      <c r="CR388" s="67">
        <v>0.05</v>
      </c>
      <c r="CS388" s="67">
        <v>0.05</v>
      </c>
      <c r="CZ388" s="924"/>
      <c r="DA388" s="925"/>
      <c r="DB388" s="925"/>
      <c r="DC388" s="924"/>
      <c r="DD388" s="924"/>
      <c r="DE388" s="924"/>
      <c r="DF388" s="925"/>
      <c r="DG388" s="925"/>
      <c r="DH388" s="925"/>
      <c r="DI388" s="925"/>
      <c r="DJ388" s="925"/>
      <c r="DK388" s="924"/>
      <c r="DL388" s="910"/>
      <c r="DM388" s="913"/>
      <c r="DN388" s="913"/>
      <c r="DO388" s="705"/>
    </row>
    <row r="389" spans="61:119" s="67" customFormat="1" ht="26.25" hidden="1" thickBot="1" x14ac:dyDescent="0.3">
      <c r="BI389" s="807" t="s">
        <v>86</v>
      </c>
      <c r="BJ389" s="796" t="s">
        <v>78</v>
      </c>
      <c r="BK389" s="801">
        <v>84.94</v>
      </c>
      <c r="BL389" s="796" t="s">
        <v>421</v>
      </c>
      <c r="BM389" s="798">
        <v>0.05</v>
      </c>
      <c r="BN389" s="798">
        <v>0.05</v>
      </c>
      <c r="BO389" s="795" t="s">
        <v>77</v>
      </c>
      <c r="BP389" s="916"/>
      <c r="BQ389" s="916"/>
      <c r="BR389" s="916"/>
      <c r="BS389" s="916"/>
      <c r="BT389" s="916"/>
      <c r="BU389" s="916"/>
      <c r="BV389" s="917"/>
      <c r="BW389" s="916"/>
      <c r="BX389" s="916"/>
      <c r="BY389" s="917"/>
      <c r="BZ389" s="917"/>
      <c r="CA389" s="917"/>
      <c r="CB389" s="637"/>
      <c r="CC389" s="636"/>
      <c r="CD389" s="636"/>
      <c r="CE389" s="637"/>
      <c r="CF389" s="637"/>
      <c r="CG389" s="637"/>
      <c r="CH389" s="637"/>
      <c r="CI389" s="636"/>
      <c r="CJ389" s="636"/>
      <c r="CK389" s="637"/>
      <c r="CL389" s="637"/>
      <c r="CM389" s="637"/>
      <c r="CN389" s="705"/>
      <c r="CO389" s="667">
        <f t="shared" ref="CO389:CO449" si="143">BM389</f>
        <v>0.05</v>
      </c>
      <c r="CP389" s="88">
        <f t="shared" ref="CP389:CP449" si="144">(CO389+CQ389)/2</f>
        <v>0.05</v>
      </c>
      <c r="CQ389" s="667">
        <f t="shared" ref="CQ389:CQ449" si="145">BN389</f>
        <v>0.05</v>
      </c>
      <c r="CR389" s="67">
        <v>0.05</v>
      </c>
      <c r="CS389" s="67">
        <v>0.05</v>
      </c>
      <c r="CZ389" s="924"/>
      <c r="DA389" s="925"/>
      <c r="DB389" s="925"/>
      <c r="DC389" s="924"/>
      <c r="DD389" s="924"/>
      <c r="DE389" s="924"/>
      <c r="DF389" s="925"/>
      <c r="DG389" s="925"/>
      <c r="DH389" s="925"/>
      <c r="DI389" s="925"/>
      <c r="DJ389" s="925"/>
      <c r="DK389" s="924"/>
      <c r="DL389" s="910"/>
      <c r="DM389" s="913"/>
      <c r="DN389" s="913"/>
      <c r="DO389" s="705"/>
    </row>
    <row r="390" spans="61:119" s="67" customFormat="1" ht="26.25" hidden="1" thickBot="1" x14ac:dyDescent="0.3">
      <c r="BI390" s="807" t="s">
        <v>87</v>
      </c>
      <c r="BJ390" s="796" t="s">
        <v>78</v>
      </c>
      <c r="BK390" s="801">
        <v>169.75</v>
      </c>
      <c r="BL390" s="796" t="s">
        <v>421</v>
      </c>
      <c r="BM390" s="798">
        <v>0.05</v>
      </c>
      <c r="BN390" s="798">
        <v>0.05</v>
      </c>
      <c r="BO390" s="795" t="s">
        <v>77</v>
      </c>
      <c r="BP390" s="916"/>
      <c r="BQ390" s="916"/>
      <c r="BR390" s="916"/>
      <c r="BS390" s="916"/>
      <c r="BT390" s="916"/>
      <c r="BU390" s="916"/>
      <c r="BV390" s="917"/>
      <c r="BW390" s="916"/>
      <c r="BX390" s="916"/>
      <c r="BY390" s="917"/>
      <c r="BZ390" s="917"/>
      <c r="CA390" s="917"/>
      <c r="CB390" s="637"/>
      <c r="CC390" s="636"/>
      <c r="CD390" s="636"/>
      <c r="CE390" s="637"/>
      <c r="CF390" s="637"/>
      <c r="CG390" s="637"/>
      <c r="CH390" s="637"/>
      <c r="CI390" s="636"/>
      <c r="CJ390" s="636"/>
      <c r="CK390" s="637"/>
      <c r="CL390" s="637"/>
      <c r="CM390" s="637"/>
      <c r="CN390" s="705"/>
      <c r="CO390" s="667">
        <f t="shared" si="143"/>
        <v>0.05</v>
      </c>
      <c r="CP390" s="88">
        <f t="shared" si="144"/>
        <v>0.05</v>
      </c>
      <c r="CQ390" s="667">
        <f t="shared" si="145"/>
        <v>0.05</v>
      </c>
      <c r="CR390" s="67">
        <v>0.05</v>
      </c>
      <c r="CS390" s="67">
        <v>0.05</v>
      </c>
      <c r="CZ390" s="924"/>
      <c r="DA390" s="925"/>
      <c r="DB390" s="925"/>
      <c r="DC390" s="924"/>
      <c r="DD390" s="924"/>
      <c r="DE390" s="924"/>
      <c r="DF390" s="925"/>
      <c r="DG390" s="925"/>
      <c r="DH390" s="925"/>
      <c r="DI390" s="925"/>
      <c r="DJ390" s="925"/>
      <c r="DK390" s="924"/>
      <c r="DL390" s="910"/>
      <c r="DM390" s="913"/>
      <c r="DN390" s="913"/>
      <c r="DO390" s="705"/>
    </row>
    <row r="391" spans="61:119" s="67" customFormat="1" ht="26.25" hidden="1" thickBot="1" x14ac:dyDescent="0.3">
      <c r="BI391" s="807" t="s">
        <v>339</v>
      </c>
      <c r="BJ391" s="796" t="s">
        <v>78</v>
      </c>
      <c r="BK391" s="801">
        <v>137.47</v>
      </c>
      <c r="BL391" s="796" t="s">
        <v>421</v>
      </c>
      <c r="BM391" s="798">
        <v>0.05</v>
      </c>
      <c r="BN391" s="798">
        <v>0.05</v>
      </c>
      <c r="BO391" s="795" t="s">
        <v>77</v>
      </c>
      <c r="BP391" s="916"/>
      <c r="BQ391" s="916"/>
      <c r="BR391" s="916"/>
      <c r="BS391" s="916"/>
      <c r="BT391" s="916"/>
      <c r="BU391" s="916"/>
      <c r="BV391" s="917"/>
      <c r="BW391" s="916"/>
      <c r="BX391" s="916"/>
      <c r="BY391" s="917"/>
      <c r="BZ391" s="917"/>
      <c r="CA391" s="917"/>
      <c r="CB391" s="637"/>
      <c r="CC391" s="636"/>
      <c r="CD391" s="636"/>
      <c r="CE391" s="637"/>
      <c r="CF391" s="637"/>
      <c r="CG391" s="637"/>
      <c r="CH391" s="637"/>
      <c r="CI391" s="636"/>
      <c r="CJ391" s="636"/>
      <c r="CK391" s="637"/>
      <c r="CL391" s="637"/>
      <c r="CM391" s="637"/>
      <c r="CN391" s="705"/>
      <c r="CO391" s="667">
        <f t="shared" si="143"/>
        <v>0.05</v>
      </c>
      <c r="CP391" s="88">
        <f t="shared" si="144"/>
        <v>0.05</v>
      </c>
      <c r="CQ391" s="667">
        <f t="shared" si="145"/>
        <v>0.05</v>
      </c>
      <c r="CR391" s="67">
        <v>0.05</v>
      </c>
      <c r="CS391" s="67">
        <v>0.05</v>
      </c>
      <c r="CZ391" s="924"/>
      <c r="DA391" s="925"/>
      <c r="DB391" s="925"/>
      <c r="DC391" s="924"/>
      <c r="DD391" s="924"/>
      <c r="DE391" s="924"/>
      <c r="DF391" s="925"/>
      <c r="DG391" s="925"/>
      <c r="DH391" s="925"/>
      <c r="DI391" s="925"/>
      <c r="DJ391" s="925"/>
      <c r="DK391" s="924"/>
      <c r="DL391" s="910"/>
      <c r="DM391" s="913"/>
      <c r="DN391" s="913"/>
      <c r="DO391" s="705"/>
    </row>
    <row r="392" spans="61:119" s="67" customFormat="1" ht="26.25" hidden="1" thickBot="1" x14ac:dyDescent="0.3">
      <c r="BI392" s="807" t="s">
        <v>88</v>
      </c>
      <c r="BJ392" s="796" t="s">
        <v>78</v>
      </c>
      <c r="BK392" s="801">
        <v>75.37</v>
      </c>
      <c r="BL392" s="796" t="s">
        <v>421</v>
      </c>
      <c r="BM392" s="798">
        <v>0.05</v>
      </c>
      <c r="BN392" s="798">
        <v>0.05</v>
      </c>
      <c r="BO392" s="795" t="s">
        <v>77</v>
      </c>
      <c r="BP392" s="916"/>
      <c r="BQ392" s="916"/>
      <c r="BR392" s="916"/>
      <c r="BS392" s="916"/>
      <c r="BT392" s="916"/>
      <c r="BU392" s="916"/>
      <c r="BV392" s="917"/>
      <c r="BW392" s="916"/>
      <c r="BX392" s="916"/>
      <c r="BY392" s="917"/>
      <c r="BZ392" s="917"/>
      <c r="CA392" s="917"/>
      <c r="CB392" s="637"/>
      <c r="CC392" s="636"/>
      <c r="CD392" s="636"/>
      <c r="CE392" s="637"/>
      <c r="CF392" s="637"/>
      <c r="CG392" s="637"/>
      <c r="CH392" s="637"/>
      <c r="CI392" s="636"/>
      <c r="CJ392" s="636"/>
      <c r="CK392" s="637"/>
      <c r="CL392" s="637"/>
      <c r="CM392" s="637"/>
      <c r="CN392" s="705"/>
      <c r="CO392" s="667">
        <f t="shared" si="143"/>
        <v>0.05</v>
      </c>
      <c r="CP392" s="88">
        <f t="shared" si="144"/>
        <v>0.05</v>
      </c>
      <c r="CQ392" s="667">
        <f t="shared" si="145"/>
        <v>0.05</v>
      </c>
      <c r="CR392" s="67">
        <v>0.05</v>
      </c>
      <c r="CS392" s="67">
        <v>0.05</v>
      </c>
      <c r="CZ392" s="924"/>
      <c r="DA392" s="925"/>
      <c r="DB392" s="925"/>
      <c r="DC392" s="924"/>
      <c r="DD392" s="924"/>
      <c r="DE392" s="924"/>
      <c r="DF392" s="925"/>
      <c r="DG392" s="925"/>
      <c r="DH392" s="925"/>
      <c r="DI392" s="925"/>
      <c r="DJ392" s="925"/>
      <c r="DK392" s="924"/>
      <c r="DL392" s="910"/>
      <c r="DM392" s="913"/>
      <c r="DN392" s="913"/>
      <c r="DO392" s="705"/>
    </row>
    <row r="393" spans="61:119" s="67" customFormat="1" ht="26.25" hidden="1" thickBot="1" x14ac:dyDescent="0.3">
      <c r="BI393" s="807" t="s">
        <v>89</v>
      </c>
      <c r="BJ393" s="796" t="s">
        <v>78</v>
      </c>
      <c r="BK393" s="801">
        <v>130.97999999999999</v>
      </c>
      <c r="BL393" s="796" t="s">
        <v>421</v>
      </c>
      <c r="BM393" s="798">
        <v>0.05</v>
      </c>
      <c r="BN393" s="798">
        <v>0.05</v>
      </c>
      <c r="BO393" s="795" t="s">
        <v>77</v>
      </c>
      <c r="BP393" s="916"/>
      <c r="BQ393" s="916"/>
      <c r="BR393" s="916"/>
      <c r="BS393" s="916"/>
      <c r="BT393" s="916"/>
      <c r="BU393" s="916"/>
      <c r="BV393" s="917"/>
      <c r="BW393" s="916"/>
      <c r="BX393" s="916"/>
      <c r="BY393" s="917"/>
      <c r="BZ393" s="917"/>
      <c r="CA393" s="917"/>
      <c r="CB393" s="637"/>
      <c r="CC393" s="636"/>
      <c r="CD393" s="636"/>
      <c r="CE393" s="637"/>
      <c r="CF393" s="637"/>
      <c r="CG393" s="637"/>
      <c r="CH393" s="637"/>
      <c r="CI393" s="636"/>
      <c r="CJ393" s="636"/>
      <c r="CK393" s="637"/>
      <c r="CL393" s="637"/>
      <c r="CM393" s="637"/>
      <c r="CN393" s="705"/>
      <c r="CO393" s="667">
        <f t="shared" si="143"/>
        <v>0.05</v>
      </c>
      <c r="CP393" s="88">
        <f t="shared" si="144"/>
        <v>0.05</v>
      </c>
      <c r="CQ393" s="667">
        <f t="shared" si="145"/>
        <v>0.05</v>
      </c>
      <c r="CR393" s="67">
        <v>0.05</v>
      </c>
      <c r="CS393" s="67">
        <v>0.05</v>
      </c>
      <c r="CZ393" s="924"/>
      <c r="DA393" s="925"/>
      <c r="DB393" s="925"/>
      <c r="DC393" s="924"/>
      <c r="DD393" s="924"/>
      <c r="DE393" s="924"/>
      <c r="DF393" s="925"/>
      <c r="DG393" s="925"/>
      <c r="DH393" s="925"/>
      <c r="DI393" s="925"/>
      <c r="DJ393" s="925"/>
      <c r="DK393" s="924"/>
      <c r="DL393" s="910"/>
      <c r="DM393" s="913"/>
      <c r="DN393" s="913"/>
      <c r="DO393" s="705"/>
    </row>
    <row r="394" spans="61:119" s="67" customFormat="1" ht="26.25" hidden="1" thickBot="1" x14ac:dyDescent="0.3">
      <c r="BI394" s="807" t="s">
        <v>90</v>
      </c>
      <c r="BJ394" s="796" t="s">
        <v>78</v>
      </c>
      <c r="BK394" s="801">
        <v>79.5</v>
      </c>
      <c r="BL394" s="796" t="s">
        <v>421</v>
      </c>
      <c r="BM394" s="798">
        <v>0.05</v>
      </c>
      <c r="BN394" s="798">
        <v>0.05</v>
      </c>
      <c r="BO394" s="795" t="s">
        <v>77</v>
      </c>
      <c r="BP394" s="916"/>
      <c r="BQ394" s="916"/>
      <c r="BR394" s="916"/>
      <c r="BS394" s="916"/>
      <c r="BT394" s="916"/>
      <c r="BU394" s="916"/>
      <c r="BV394" s="917"/>
      <c r="BW394" s="916"/>
      <c r="BX394" s="916"/>
      <c r="BY394" s="917"/>
      <c r="BZ394" s="917"/>
      <c r="CA394" s="917"/>
      <c r="CB394" s="637"/>
      <c r="CC394" s="636"/>
      <c r="CD394" s="636"/>
      <c r="CE394" s="637"/>
      <c r="CF394" s="637"/>
      <c r="CG394" s="637"/>
      <c r="CH394" s="637"/>
      <c r="CI394" s="636"/>
      <c r="CJ394" s="636"/>
      <c r="CK394" s="637"/>
      <c r="CL394" s="637"/>
      <c r="CM394" s="637"/>
      <c r="CN394" s="705"/>
      <c r="CO394" s="667">
        <f t="shared" si="143"/>
        <v>0.05</v>
      </c>
      <c r="CP394" s="88">
        <f t="shared" si="144"/>
        <v>0.05</v>
      </c>
      <c r="CQ394" s="667">
        <f t="shared" si="145"/>
        <v>0.05</v>
      </c>
      <c r="CR394" s="67">
        <v>0.05</v>
      </c>
      <c r="CS394" s="67">
        <v>0.05</v>
      </c>
      <c r="CZ394" s="924"/>
      <c r="DA394" s="925"/>
      <c r="DB394" s="925"/>
      <c r="DC394" s="924"/>
      <c r="DD394" s="924"/>
      <c r="DE394" s="924"/>
      <c r="DF394" s="925"/>
      <c r="DG394" s="925"/>
      <c r="DH394" s="925"/>
      <c r="DI394" s="925"/>
      <c r="DJ394" s="925"/>
      <c r="DK394" s="924"/>
      <c r="DL394" s="910"/>
      <c r="DM394" s="913"/>
      <c r="DN394" s="913"/>
      <c r="DO394" s="705"/>
    </row>
    <row r="395" spans="61:119" s="67" customFormat="1" ht="26.25" hidden="1" thickBot="1" x14ac:dyDescent="0.3">
      <c r="BI395" s="807" t="s">
        <v>91</v>
      </c>
      <c r="BJ395" s="796" t="s">
        <v>78</v>
      </c>
      <c r="BK395" s="801">
        <v>73.42</v>
      </c>
      <c r="BL395" s="796" t="s">
        <v>421</v>
      </c>
      <c r="BM395" s="798">
        <v>0.05</v>
      </c>
      <c r="BN395" s="798">
        <v>0.05</v>
      </c>
      <c r="BO395" s="795" t="s">
        <v>77</v>
      </c>
      <c r="BP395" s="916"/>
      <c r="BQ395" s="916"/>
      <c r="BR395" s="916"/>
      <c r="BS395" s="916"/>
      <c r="BT395" s="916"/>
      <c r="BU395" s="916"/>
      <c r="BV395" s="917"/>
      <c r="BW395" s="916"/>
      <c r="BX395" s="916"/>
      <c r="BY395" s="917"/>
      <c r="BZ395" s="917"/>
      <c r="CA395" s="917"/>
      <c r="CB395" s="637"/>
      <c r="CC395" s="636"/>
      <c r="CD395" s="636"/>
      <c r="CE395" s="637"/>
      <c r="CF395" s="637"/>
      <c r="CG395" s="637"/>
      <c r="CH395" s="637"/>
      <c r="CI395" s="636"/>
      <c r="CJ395" s="636"/>
      <c r="CK395" s="637"/>
      <c r="CL395" s="637"/>
      <c r="CM395" s="637"/>
      <c r="CN395" s="705"/>
      <c r="CO395" s="667">
        <f t="shared" si="143"/>
        <v>0.05</v>
      </c>
      <c r="CP395" s="88">
        <f t="shared" si="144"/>
        <v>0.05</v>
      </c>
      <c r="CQ395" s="667">
        <f t="shared" si="145"/>
        <v>0.05</v>
      </c>
      <c r="CR395" s="67">
        <v>0.05</v>
      </c>
      <c r="CS395" s="67">
        <v>0.05</v>
      </c>
      <c r="CZ395" s="924"/>
      <c r="DA395" s="925"/>
      <c r="DB395" s="925"/>
      <c r="DC395" s="924"/>
      <c r="DD395" s="924"/>
      <c r="DE395" s="924"/>
      <c r="DF395" s="925"/>
      <c r="DG395" s="925"/>
      <c r="DH395" s="925"/>
      <c r="DI395" s="925"/>
      <c r="DJ395" s="925"/>
      <c r="DK395" s="924"/>
      <c r="DL395" s="910"/>
      <c r="DM395" s="913"/>
      <c r="DN395" s="913"/>
      <c r="DO395" s="705"/>
    </row>
    <row r="396" spans="61:119" s="67" customFormat="1" ht="26.25" hidden="1" thickBot="1" x14ac:dyDescent="0.3">
      <c r="BI396" s="807" t="s">
        <v>331</v>
      </c>
      <c r="BJ396" s="796" t="s">
        <v>78</v>
      </c>
      <c r="BK396" s="801">
        <v>131.06</v>
      </c>
      <c r="BL396" s="796" t="s">
        <v>421</v>
      </c>
      <c r="BM396" s="798">
        <v>0.05</v>
      </c>
      <c r="BN396" s="798">
        <v>0.05</v>
      </c>
      <c r="BO396" s="795" t="s">
        <v>77</v>
      </c>
      <c r="BP396" s="916"/>
      <c r="BQ396" s="916"/>
      <c r="BR396" s="916"/>
      <c r="BS396" s="916"/>
      <c r="BT396" s="916"/>
      <c r="BU396" s="916"/>
      <c r="BV396" s="917"/>
      <c r="BW396" s="916"/>
      <c r="BX396" s="916"/>
      <c r="BY396" s="917"/>
      <c r="BZ396" s="917"/>
      <c r="CA396" s="917"/>
      <c r="CB396" s="637"/>
      <c r="CC396" s="636"/>
      <c r="CD396" s="636"/>
      <c r="CE396" s="637"/>
      <c r="CF396" s="637"/>
      <c r="CG396" s="637"/>
      <c r="CH396" s="637"/>
      <c r="CI396" s="636"/>
      <c r="CJ396" s="636"/>
      <c r="CK396" s="637"/>
      <c r="CL396" s="637"/>
      <c r="CM396" s="637"/>
      <c r="CN396" s="705"/>
      <c r="CO396" s="667">
        <f t="shared" si="143"/>
        <v>0.05</v>
      </c>
      <c r="CP396" s="88">
        <f t="shared" si="144"/>
        <v>0.05</v>
      </c>
      <c r="CQ396" s="667">
        <f t="shared" si="145"/>
        <v>0.05</v>
      </c>
      <c r="CR396" s="67">
        <v>0.05</v>
      </c>
      <c r="CS396" s="67">
        <v>0.05</v>
      </c>
      <c r="CZ396" s="924"/>
      <c r="DA396" s="925"/>
      <c r="DB396" s="925"/>
      <c r="DC396" s="924"/>
      <c r="DD396" s="924"/>
      <c r="DE396" s="924"/>
      <c r="DF396" s="925"/>
      <c r="DG396" s="925"/>
      <c r="DH396" s="925"/>
      <c r="DI396" s="925"/>
      <c r="DJ396" s="925"/>
      <c r="DK396" s="924"/>
      <c r="DL396" s="910"/>
      <c r="DM396" s="913"/>
      <c r="DN396" s="913"/>
      <c r="DO396" s="705"/>
    </row>
    <row r="397" spans="61:119" s="67" customFormat="1" ht="26.25" hidden="1" thickBot="1" x14ac:dyDescent="0.3">
      <c r="BI397" s="807" t="s">
        <v>92</v>
      </c>
      <c r="BJ397" s="796" t="s">
        <v>78</v>
      </c>
      <c r="BK397" s="801">
        <v>196.94</v>
      </c>
      <c r="BL397" s="796" t="s">
        <v>421</v>
      </c>
      <c r="BM397" s="798">
        <v>0.05</v>
      </c>
      <c r="BN397" s="798">
        <v>0.05</v>
      </c>
      <c r="BO397" s="795" t="s">
        <v>77</v>
      </c>
      <c r="BP397" s="916"/>
      <c r="BQ397" s="916"/>
      <c r="BR397" s="916"/>
      <c r="BS397" s="916"/>
      <c r="BT397" s="916"/>
      <c r="BU397" s="916"/>
      <c r="BV397" s="917"/>
      <c r="BW397" s="916"/>
      <c r="BX397" s="916"/>
      <c r="BY397" s="917"/>
      <c r="BZ397" s="917"/>
      <c r="CA397" s="917"/>
      <c r="CB397" s="637"/>
      <c r="CC397" s="636"/>
      <c r="CD397" s="636"/>
      <c r="CE397" s="637"/>
      <c r="CF397" s="637"/>
      <c r="CG397" s="637"/>
      <c r="CH397" s="637"/>
      <c r="CI397" s="636"/>
      <c r="CJ397" s="636"/>
      <c r="CK397" s="637"/>
      <c r="CL397" s="637"/>
      <c r="CM397" s="637"/>
      <c r="CN397" s="705"/>
      <c r="CO397" s="667">
        <f t="shared" si="143"/>
        <v>0.05</v>
      </c>
      <c r="CP397" s="88">
        <f t="shared" si="144"/>
        <v>0.05</v>
      </c>
      <c r="CQ397" s="667">
        <f t="shared" si="145"/>
        <v>0.05</v>
      </c>
      <c r="CR397" s="67">
        <v>0.05</v>
      </c>
      <c r="CS397" s="67">
        <v>0.05</v>
      </c>
      <c r="CZ397" s="924"/>
      <c r="DA397" s="925"/>
      <c r="DB397" s="925"/>
      <c r="DC397" s="924"/>
      <c r="DD397" s="924"/>
      <c r="DE397" s="924"/>
      <c r="DF397" s="925"/>
      <c r="DG397" s="925"/>
      <c r="DH397" s="925"/>
      <c r="DI397" s="925"/>
      <c r="DJ397" s="925"/>
      <c r="DK397" s="924"/>
      <c r="DL397" s="910"/>
      <c r="DM397" s="913"/>
      <c r="DN397" s="913"/>
      <c r="DO397" s="705"/>
    </row>
    <row r="398" spans="61:119" s="67" customFormat="1" ht="26.25" hidden="1" thickBot="1" x14ac:dyDescent="0.3">
      <c r="BI398" s="807" t="s">
        <v>330</v>
      </c>
      <c r="BJ398" s="796" t="s">
        <v>78</v>
      </c>
      <c r="BK398" s="801">
        <v>188.24</v>
      </c>
      <c r="BL398" s="796" t="s">
        <v>421</v>
      </c>
      <c r="BM398" s="798">
        <v>0.05</v>
      </c>
      <c r="BN398" s="798">
        <v>0.05</v>
      </c>
      <c r="BO398" s="795" t="s">
        <v>77</v>
      </c>
      <c r="BP398" s="916"/>
      <c r="BQ398" s="916"/>
      <c r="BR398" s="916"/>
      <c r="BS398" s="916"/>
      <c r="BT398" s="916"/>
      <c r="BU398" s="916"/>
      <c r="BV398" s="917"/>
      <c r="BW398" s="916"/>
      <c r="BX398" s="916"/>
      <c r="BY398" s="917"/>
      <c r="BZ398" s="917"/>
      <c r="CA398" s="917"/>
      <c r="CB398" s="637"/>
      <c r="CC398" s="636"/>
      <c r="CD398" s="636"/>
      <c r="CE398" s="637"/>
      <c r="CF398" s="637"/>
      <c r="CG398" s="637"/>
      <c r="CH398" s="637"/>
      <c r="CI398" s="636"/>
      <c r="CJ398" s="636"/>
      <c r="CK398" s="637"/>
      <c r="CL398" s="637"/>
      <c r="CM398" s="637"/>
      <c r="CN398" s="705"/>
      <c r="CO398" s="667">
        <f t="shared" si="143"/>
        <v>0.05</v>
      </c>
      <c r="CP398" s="88">
        <f t="shared" si="144"/>
        <v>0.05</v>
      </c>
      <c r="CQ398" s="667">
        <f t="shared" si="145"/>
        <v>0.05</v>
      </c>
      <c r="CR398" s="67">
        <v>0.05</v>
      </c>
      <c r="CS398" s="67">
        <v>0.05</v>
      </c>
      <c r="CZ398" s="924"/>
      <c r="DA398" s="925"/>
      <c r="DB398" s="925"/>
      <c r="DC398" s="924"/>
      <c r="DD398" s="924"/>
      <c r="DE398" s="924"/>
      <c r="DF398" s="925"/>
      <c r="DG398" s="925"/>
      <c r="DH398" s="925"/>
      <c r="DI398" s="925"/>
      <c r="DJ398" s="925"/>
      <c r="DK398" s="924"/>
      <c r="DL398" s="910"/>
      <c r="DM398" s="913"/>
      <c r="DN398" s="913"/>
      <c r="DO398" s="705"/>
    </row>
    <row r="399" spans="61:119" s="67" customFormat="1" ht="26.25" hidden="1" thickBot="1" x14ac:dyDescent="0.3">
      <c r="BI399" s="807" t="s">
        <v>304</v>
      </c>
      <c r="BJ399" s="796" t="s">
        <v>78</v>
      </c>
      <c r="BK399" s="801">
        <v>166.07</v>
      </c>
      <c r="BL399" s="796" t="s">
        <v>421</v>
      </c>
      <c r="BM399" s="798">
        <v>0.05</v>
      </c>
      <c r="BN399" s="798">
        <v>0.05</v>
      </c>
      <c r="BO399" s="795" t="s">
        <v>77</v>
      </c>
      <c r="BP399" s="916"/>
      <c r="BQ399" s="916"/>
      <c r="BR399" s="916"/>
      <c r="BS399" s="916"/>
      <c r="BT399" s="916"/>
      <c r="BU399" s="916"/>
      <c r="BV399" s="917"/>
      <c r="BW399" s="916"/>
      <c r="BX399" s="916"/>
      <c r="BY399" s="917"/>
      <c r="BZ399" s="917"/>
      <c r="CA399" s="917"/>
      <c r="CB399" s="637"/>
      <c r="CC399" s="636"/>
      <c r="CD399" s="636"/>
      <c r="CE399" s="637"/>
      <c r="CF399" s="637"/>
      <c r="CG399" s="637"/>
      <c r="CH399" s="637"/>
      <c r="CI399" s="636"/>
      <c r="CJ399" s="636"/>
      <c r="CK399" s="637"/>
      <c r="CL399" s="637"/>
      <c r="CM399" s="637"/>
      <c r="CN399" s="705"/>
      <c r="CO399" s="667">
        <f t="shared" si="143"/>
        <v>0.05</v>
      </c>
      <c r="CP399" s="88">
        <f t="shared" si="144"/>
        <v>0.05</v>
      </c>
      <c r="CQ399" s="667">
        <f t="shared" si="145"/>
        <v>0.05</v>
      </c>
      <c r="CR399" s="67">
        <v>0.05</v>
      </c>
      <c r="CS399" s="67">
        <v>0.05</v>
      </c>
      <c r="CZ399" s="924"/>
      <c r="DA399" s="925"/>
      <c r="DB399" s="925"/>
      <c r="DC399" s="924"/>
      <c r="DD399" s="924"/>
      <c r="DE399" s="924"/>
      <c r="DF399" s="925"/>
      <c r="DG399" s="925"/>
      <c r="DH399" s="925"/>
      <c r="DI399" s="925"/>
      <c r="DJ399" s="925"/>
      <c r="DK399" s="924"/>
      <c r="DL399" s="910"/>
      <c r="DM399" s="913"/>
      <c r="DN399" s="913"/>
      <c r="DO399" s="705"/>
    </row>
    <row r="400" spans="61:119" s="67" customFormat="1" ht="26.25" hidden="1" thickBot="1" x14ac:dyDescent="0.3">
      <c r="BI400" s="807" t="s">
        <v>93</v>
      </c>
      <c r="BJ400" s="796" t="s">
        <v>78</v>
      </c>
      <c r="BK400" s="801">
        <v>176.09</v>
      </c>
      <c r="BL400" s="796" t="s">
        <v>421</v>
      </c>
      <c r="BM400" s="798">
        <v>0.05</v>
      </c>
      <c r="BN400" s="798">
        <v>0.05</v>
      </c>
      <c r="BO400" s="795" t="s">
        <v>77</v>
      </c>
      <c r="BP400" s="916"/>
      <c r="BQ400" s="916"/>
      <c r="BR400" s="916"/>
      <c r="BS400" s="916"/>
      <c r="BT400" s="916"/>
      <c r="BU400" s="916"/>
      <c r="BV400" s="917"/>
      <c r="BW400" s="916"/>
      <c r="BX400" s="916"/>
      <c r="BY400" s="917"/>
      <c r="BZ400" s="917"/>
      <c r="CA400" s="917"/>
      <c r="CB400" s="637"/>
      <c r="CC400" s="636"/>
      <c r="CD400" s="636"/>
      <c r="CE400" s="637"/>
      <c r="CF400" s="637"/>
      <c r="CG400" s="637"/>
      <c r="CH400" s="637"/>
      <c r="CI400" s="636"/>
      <c r="CJ400" s="636"/>
      <c r="CK400" s="637"/>
      <c r="CL400" s="637"/>
      <c r="CM400" s="637"/>
      <c r="CN400" s="705"/>
      <c r="CO400" s="667">
        <f t="shared" si="143"/>
        <v>0.05</v>
      </c>
      <c r="CP400" s="88">
        <f t="shared" si="144"/>
        <v>0.05</v>
      </c>
      <c r="CQ400" s="667">
        <f t="shared" si="145"/>
        <v>0.05</v>
      </c>
      <c r="CR400" s="67">
        <v>0.05</v>
      </c>
      <c r="CS400" s="67">
        <v>0.05</v>
      </c>
      <c r="CZ400" s="924"/>
      <c r="DA400" s="925"/>
      <c r="DB400" s="925"/>
      <c r="DC400" s="924"/>
      <c r="DD400" s="924"/>
      <c r="DE400" s="924"/>
      <c r="DF400" s="925"/>
      <c r="DG400" s="925"/>
      <c r="DH400" s="925"/>
      <c r="DI400" s="925"/>
      <c r="DJ400" s="925"/>
      <c r="DK400" s="924"/>
      <c r="DL400" s="910"/>
      <c r="DM400" s="913"/>
      <c r="DN400" s="913"/>
      <c r="DO400" s="705"/>
    </row>
    <row r="401" spans="61:119" s="67" customFormat="1" ht="26.25" hidden="1" thickBot="1" x14ac:dyDescent="0.3">
      <c r="BI401" s="807" t="s">
        <v>94</v>
      </c>
      <c r="BJ401" s="796" t="s">
        <v>78</v>
      </c>
      <c r="BK401" s="801">
        <v>162.44</v>
      </c>
      <c r="BL401" s="796" t="s">
        <v>421</v>
      </c>
      <c r="BM401" s="798">
        <v>0.05</v>
      </c>
      <c r="BN401" s="798">
        <v>0.05</v>
      </c>
      <c r="BO401" s="795" t="s">
        <v>77</v>
      </c>
      <c r="BP401" s="916"/>
      <c r="BQ401" s="916"/>
      <c r="BR401" s="916"/>
      <c r="BS401" s="916"/>
      <c r="BT401" s="916"/>
      <c r="BU401" s="916"/>
      <c r="BV401" s="917"/>
      <c r="BW401" s="916"/>
      <c r="BX401" s="916"/>
      <c r="BY401" s="917"/>
      <c r="BZ401" s="917"/>
      <c r="CA401" s="917"/>
      <c r="CB401" s="637"/>
      <c r="CC401" s="636"/>
      <c r="CD401" s="636"/>
      <c r="CE401" s="637"/>
      <c r="CF401" s="637"/>
      <c r="CG401" s="637"/>
      <c r="CH401" s="637"/>
      <c r="CI401" s="636"/>
      <c r="CJ401" s="636"/>
      <c r="CK401" s="637"/>
      <c r="CL401" s="637"/>
      <c r="CM401" s="637"/>
      <c r="CN401" s="705"/>
      <c r="CO401" s="667">
        <f t="shared" si="143"/>
        <v>0.05</v>
      </c>
      <c r="CP401" s="88">
        <f t="shared" si="144"/>
        <v>0.05</v>
      </c>
      <c r="CQ401" s="667">
        <f t="shared" si="145"/>
        <v>0.05</v>
      </c>
      <c r="CR401" s="67">
        <v>0.05</v>
      </c>
      <c r="CS401" s="67">
        <v>0.05</v>
      </c>
      <c r="CZ401" s="924"/>
      <c r="DA401" s="925"/>
      <c r="DB401" s="925"/>
      <c r="DC401" s="924"/>
      <c r="DD401" s="924"/>
      <c r="DE401" s="924"/>
      <c r="DF401" s="925"/>
      <c r="DG401" s="925"/>
      <c r="DH401" s="925"/>
      <c r="DI401" s="925"/>
      <c r="DJ401" s="925"/>
      <c r="DK401" s="924"/>
      <c r="DL401" s="910"/>
      <c r="DM401" s="913"/>
      <c r="DN401" s="913"/>
      <c r="DO401" s="705"/>
    </row>
    <row r="402" spans="61:119" s="67" customFormat="1" ht="39" hidden="1" thickBot="1" x14ac:dyDescent="0.3">
      <c r="BI402" s="807" t="s">
        <v>95</v>
      </c>
      <c r="BJ402" s="796" t="s">
        <v>78</v>
      </c>
      <c r="BK402" s="801">
        <v>39.6</v>
      </c>
      <c r="BL402" s="796" t="s">
        <v>421</v>
      </c>
      <c r="BM402" s="798">
        <v>0.05</v>
      </c>
      <c r="BN402" s="798">
        <v>0.05</v>
      </c>
      <c r="BO402" s="795" t="s">
        <v>77</v>
      </c>
      <c r="BP402" s="916"/>
      <c r="BQ402" s="916"/>
      <c r="BR402" s="916"/>
      <c r="BS402" s="916"/>
      <c r="BT402" s="916"/>
      <c r="BU402" s="916"/>
      <c r="BV402" s="917"/>
      <c r="BW402" s="916"/>
      <c r="BX402" s="916"/>
      <c r="BY402" s="917"/>
      <c r="BZ402" s="917"/>
      <c r="CA402" s="917"/>
      <c r="CB402" s="637"/>
      <c r="CC402" s="636"/>
      <c r="CD402" s="636"/>
      <c r="CE402" s="637"/>
      <c r="CF402" s="637"/>
      <c r="CG402" s="637"/>
      <c r="CH402" s="637"/>
      <c r="CI402" s="636"/>
      <c r="CJ402" s="636"/>
      <c r="CK402" s="637"/>
      <c r="CL402" s="637"/>
      <c r="CM402" s="637"/>
      <c r="CN402" s="705"/>
      <c r="CO402" s="667">
        <f t="shared" si="143"/>
        <v>0.05</v>
      </c>
      <c r="CP402" s="88">
        <f t="shared" si="144"/>
        <v>0.05</v>
      </c>
      <c r="CQ402" s="667">
        <f t="shared" si="145"/>
        <v>0.05</v>
      </c>
      <c r="CR402" s="67">
        <v>0.05</v>
      </c>
      <c r="CS402" s="67">
        <v>0.05</v>
      </c>
      <c r="CZ402" s="924"/>
      <c r="DA402" s="925"/>
      <c r="DB402" s="925"/>
      <c r="DC402" s="924"/>
      <c r="DD402" s="924"/>
      <c r="DE402" s="924"/>
      <c r="DF402" s="925"/>
      <c r="DG402" s="925"/>
      <c r="DH402" s="925"/>
      <c r="DI402" s="925"/>
      <c r="DJ402" s="925"/>
      <c r="DK402" s="924"/>
      <c r="DL402" s="910"/>
      <c r="DM402" s="913"/>
      <c r="DN402" s="913"/>
      <c r="DO402" s="705"/>
    </row>
    <row r="403" spans="61:119" s="67" customFormat="1" ht="26.25" hidden="1" thickBot="1" x14ac:dyDescent="0.3">
      <c r="BI403" s="807" t="s">
        <v>96</v>
      </c>
      <c r="BJ403" s="796" t="s">
        <v>78</v>
      </c>
      <c r="BK403" s="801">
        <v>83.35</v>
      </c>
      <c r="BL403" s="796" t="s">
        <v>421</v>
      </c>
      <c r="BM403" s="798">
        <v>0.05</v>
      </c>
      <c r="BN403" s="798">
        <v>0.05</v>
      </c>
      <c r="BO403" s="795" t="s">
        <v>77</v>
      </c>
      <c r="BP403" s="916"/>
      <c r="BQ403" s="916"/>
      <c r="BR403" s="916"/>
      <c r="BS403" s="916"/>
      <c r="BT403" s="916"/>
      <c r="BU403" s="916"/>
      <c r="BV403" s="917"/>
      <c r="BW403" s="916"/>
      <c r="BX403" s="916"/>
      <c r="BY403" s="917"/>
      <c r="BZ403" s="917"/>
      <c r="CA403" s="917"/>
      <c r="CB403" s="637"/>
      <c r="CC403" s="636"/>
      <c r="CD403" s="636"/>
      <c r="CE403" s="637"/>
      <c r="CF403" s="637"/>
      <c r="CG403" s="637"/>
      <c r="CH403" s="637"/>
      <c r="CI403" s="636"/>
      <c r="CJ403" s="636"/>
      <c r="CK403" s="637"/>
      <c r="CL403" s="637"/>
      <c r="CM403" s="637"/>
      <c r="CN403" s="705"/>
      <c r="CO403" s="667">
        <f t="shared" si="143"/>
        <v>0.05</v>
      </c>
      <c r="CP403" s="88">
        <f t="shared" si="144"/>
        <v>0.05</v>
      </c>
      <c r="CQ403" s="667">
        <f t="shared" si="145"/>
        <v>0.05</v>
      </c>
      <c r="CR403" s="67">
        <v>0.05</v>
      </c>
      <c r="CS403" s="67">
        <v>0.05</v>
      </c>
      <c r="CZ403" s="924"/>
      <c r="DA403" s="925"/>
      <c r="DB403" s="925"/>
      <c r="DC403" s="924"/>
      <c r="DD403" s="924"/>
      <c r="DE403" s="924"/>
      <c r="DF403" s="925"/>
      <c r="DG403" s="925"/>
      <c r="DH403" s="925"/>
      <c r="DI403" s="925"/>
      <c r="DJ403" s="925"/>
      <c r="DK403" s="924"/>
      <c r="DL403" s="910"/>
      <c r="DM403" s="913"/>
      <c r="DN403" s="913"/>
      <c r="DO403" s="705"/>
    </row>
    <row r="404" spans="61:119" s="67" customFormat="1" ht="26.25" hidden="1" thickBot="1" x14ac:dyDescent="0.3">
      <c r="BI404" s="807" t="s">
        <v>349</v>
      </c>
      <c r="BJ404" s="807" t="s">
        <v>630</v>
      </c>
      <c r="BK404" s="801">
        <v>1.05</v>
      </c>
      <c r="BL404" s="807" t="s">
        <v>631</v>
      </c>
      <c r="BM404" s="798">
        <v>0.05</v>
      </c>
      <c r="BN404" s="798">
        <v>0.05</v>
      </c>
      <c r="BO404" s="807" t="s">
        <v>350</v>
      </c>
      <c r="BP404" s="916"/>
      <c r="BQ404" s="916"/>
      <c r="BR404" s="916"/>
      <c r="BS404" s="916"/>
      <c r="BT404" s="916"/>
      <c r="BU404" s="916"/>
      <c r="BV404" s="917"/>
      <c r="BW404" s="916"/>
      <c r="BX404" s="916"/>
      <c r="BY404" s="917"/>
      <c r="BZ404" s="917"/>
      <c r="CA404" s="917"/>
      <c r="CB404" s="637"/>
      <c r="CC404" s="636"/>
      <c r="CD404" s="636"/>
      <c r="CE404" s="637"/>
      <c r="CF404" s="637"/>
      <c r="CG404" s="637"/>
      <c r="CH404" s="637"/>
      <c r="CI404" s="636"/>
      <c r="CJ404" s="636"/>
      <c r="CK404" s="637"/>
      <c r="CL404" s="637"/>
      <c r="CM404" s="637"/>
      <c r="CN404" s="705"/>
      <c r="CO404" s="667">
        <f t="shared" si="143"/>
        <v>0.05</v>
      </c>
      <c r="CP404" s="88">
        <f t="shared" si="144"/>
        <v>0.05</v>
      </c>
      <c r="CQ404" s="667">
        <f t="shared" si="145"/>
        <v>0.05</v>
      </c>
      <c r="CR404" s="67">
        <v>0.05</v>
      </c>
      <c r="CS404" s="67">
        <v>0.05</v>
      </c>
      <c r="CZ404" s="924"/>
      <c r="DA404" s="925"/>
      <c r="DB404" s="925"/>
      <c r="DC404" s="924"/>
      <c r="DD404" s="924"/>
      <c r="DE404" s="924"/>
      <c r="DF404" s="925"/>
      <c r="DG404" s="925"/>
      <c r="DH404" s="925"/>
      <c r="DI404" s="925"/>
      <c r="DJ404" s="925"/>
      <c r="DK404" s="924"/>
      <c r="DL404" s="910"/>
      <c r="DM404" s="913"/>
      <c r="DN404" s="913"/>
      <c r="DO404" s="705"/>
    </row>
    <row r="405" spans="61:119" s="67" customFormat="1" ht="26.25" hidden="1" thickBot="1" x14ac:dyDescent="0.3">
      <c r="BI405" s="807" t="s">
        <v>351</v>
      </c>
      <c r="BJ405" s="807" t="s">
        <v>630</v>
      </c>
      <c r="BK405" s="801">
        <v>1.44E-2</v>
      </c>
      <c r="BL405" s="807" t="s">
        <v>631</v>
      </c>
      <c r="BM405" s="798">
        <v>0.05</v>
      </c>
      <c r="BN405" s="798">
        <v>0.05</v>
      </c>
      <c r="BO405" s="807" t="s">
        <v>352</v>
      </c>
      <c r="BP405" s="916"/>
      <c r="BQ405" s="916"/>
      <c r="BR405" s="916"/>
      <c r="BS405" s="916"/>
      <c r="BT405" s="916"/>
      <c r="BU405" s="916"/>
      <c r="BV405" s="917"/>
      <c r="BW405" s="916"/>
      <c r="BX405" s="916"/>
      <c r="BY405" s="917"/>
      <c r="BZ405" s="917"/>
      <c r="CA405" s="917"/>
      <c r="CB405" s="637"/>
      <c r="CC405" s="636"/>
      <c r="CD405" s="636"/>
      <c r="CE405" s="637"/>
      <c r="CF405" s="637"/>
      <c r="CG405" s="637"/>
      <c r="CH405" s="637"/>
      <c r="CI405" s="636"/>
      <c r="CJ405" s="636"/>
      <c r="CK405" s="637"/>
      <c r="CL405" s="637"/>
      <c r="CM405" s="637"/>
      <c r="CN405" s="705"/>
      <c r="CO405" s="667">
        <f t="shared" si="143"/>
        <v>0.05</v>
      </c>
      <c r="CP405" s="88">
        <f t="shared" si="144"/>
        <v>0.05</v>
      </c>
      <c r="CQ405" s="667">
        <f t="shared" si="145"/>
        <v>0.05</v>
      </c>
      <c r="CR405" s="67">
        <v>0.05</v>
      </c>
      <c r="CS405" s="67">
        <v>0.05</v>
      </c>
      <c r="CZ405" s="924"/>
      <c r="DA405" s="925"/>
      <c r="DB405" s="925"/>
      <c r="DC405" s="924"/>
      <c r="DD405" s="924"/>
      <c r="DE405" s="924"/>
      <c r="DF405" s="925"/>
      <c r="DG405" s="925"/>
      <c r="DH405" s="925"/>
      <c r="DI405" s="925"/>
      <c r="DJ405" s="925"/>
      <c r="DK405" s="924"/>
      <c r="DL405" s="910"/>
      <c r="DM405" s="913"/>
      <c r="DN405" s="913"/>
      <c r="DO405" s="705"/>
    </row>
    <row r="406" spans="61:119" s="67" customFormat="1" ht="26.25" hidden="1" thickBot="1" x14ac:dyDescent="0.3">
      <c r="BI406" s="807" t="s">
        <v>353</v>
      </c>
      <c r="BJ406" s="807" t="s">
        <v>630</v>
      </c>
      <c r="BK406" s="801">
        <v>7.8200000000000006E-2</v>
      </c>
      <c r="BL406" s="807" t="s">
        <v>631</v>
      </c>
      <c r="BM406" s="798">
        <v>0.05</v>
      </c>
      <c r="BN406" s="798">
        <v>0.05</v>
      </c>
      <c r="BO406" s="807" t="s">
        <v>354</v>
      </c>
      <c r="BP406" s="916"/>
      <c r="BQ406" s="916"/>
      <c r="BR406" s="916"/>
      <c r="BS406" s="916"/>
      <c r="BT406" s="916"/>
      <c r="BU406" s="916"/>
      <c r="BV406" s="917"/>
      <c r="BW406" s="916"/>
      <c r="BX406" s="916"/>
      <c r="BY406" s="917"/>
      <c r="BZ406" s="917"/>
      <c r="CA406" s="917"/>
      <c r="CB406" s="637"/>
      <c r="CC406" s="636"/>
      <c r="CD406" s="636"/>
      <c r="CE406" s="637"/>
      <c r="CF406" s="637"/>
      <c r="CG406" s="637"/>
      <c r="CH406" s="637"/>
      <c r="CI406" s="636"/>
      <c r="CJ406" s="636"/>
      <c r="CK406" s="637"/>
      <c r="CL406" s="637"/>
      <c r="CM406" s="637"/>
      <c r="CN406" s="705"/>
      <c r="CO406" s="667">
        <f t="shared" si="143"/>
        <v>0.05</v>
      </c>
      <c r="CP406" s="88">
        <f t="shared" si="144"/>
        <v>0.05</v>
      </c>
      <c r="CQ406" s="667">
        <f t="shared" si="145"/>
        <v>0.05</v>
      </c>
      <c r="CR406" s="67">
        <v>0.05</v>
      </c>
      <c r="CS406" s="67">
        <v>0.05</v>
      </c>
      <c r="CZ406" s="924"/>
      <c r="DA406" s="925"/>
      <c r="DB406" s="925"/>
      <c r="DC406" s="924"/>
      <c r="DD406" s="924"/>
      <c r="DE406" s="924"/>
      <c r="DF406" s="925"/>
      <c r="DG406" s="925"/>
      <c r="DH406" s="925"/>
      <c r="DI406" s="925"/>
      <c r="DJ406" s="925"/>
      <c r="DK406" s="924"/>
      <c r="DL406" s="910"/>
      <c r="DM406" s="913"/>
      <c r="DN406" s="913"/>
      <c r="DO406" s="705"/>
    </row>
    <row r="407" spans="61:119" s="67" customFormat="1" hidden="1" x14ac:dyDescent="0.25">
      <c r="BI407" s="635"/>
      <c r="BJ407" s="636"/>
      <c r="BK407" s="636"/>
      <c r="BL407" s="636"/>
      <c r="BM407" s="102"/>
      <c r="BN407" s="102"/>
      <c r="BO407" s="102"/>
      <c r="BP407" s="916"/>
      <c r="BQ407" s="916"/>
      <c r="BR407" s="916"/>
      <c r="BS407" s="916"/>
      <c r="BT407" s="916"/>
      <c r="BU407" s="916"/>
      <c r="BV407" s="917"/>
      <c r="BW407" s="916"/>
      <c r="BX407" s="916"/>
      <c r="BY407" s="917"/>
      <c r="BZ407" s="917"/>
      <c r="CA407" s="917"/>
      <c r="CB407" s="637"/>
      <c r="CC407" s="636"/>
      <c r="CD407" s="636"/>
      <c r="CE407" s="637"/>
      <c r="CF407" s="637"/>
      <c r="CG407" s="637"/>
      <c r="CH407" s="637"/>
      <c r="CI407" s="636"/>
      <c r="CJ407" s="636"/>
      <c r="CK407" s="637"/>
      <c r="CL407" s="637"/>
      <c r="CM407" s="637"/>
      <c r="CN407" s="705"/>
      <c r="CO407" s="667">
        <f t="shared" si="143"/>
        <v>0</v>
      </c>
      <c r="CP407" s="88">
        <f t="shared" si="144"/>
        <v>0</v>
      </c>
      <c r="CQ407" s="667">
        <f t="shared" si="145"/>
        <v>0</v>
      </c>
      <c r="CZ407" s="924"/>
      <c r="DA407" s="925"/>
      <c r="DB407" s="925"/>
      <c r="DC407" s="924"/>
      <c r="DD407" s="924"/>
      <c r="DE407" s="924"/>
      <c r="DF407" s="925"/>
      <c r="DG407" s="925"/>
      <c r="DH407" s="925"/>
      <c r="DI407" s="925"/>
      <c r="DJ407" s="925"/>
      <c r="DK407" s="924"/>
      <c r="DL407" s="910"/>
      <c r="DM407" s="913"/>
      <c r="DN407" s="913"/>
      <c r="DO407" s="705"/>
    </row>
    <row r="408" spans="61:119" s="67" customFormat="1" hidden="1" x14ac:dyDescent="0.25">
      <c r="BI408" s="635"/>
      <c r="BJ408" s="636"/>
      <c r="BK408" s="636"/>
      <c r="BL408" s="636"/>
      <c r="BM408" s="102"/>
      <c r="BN408" s="102"/>
      <c r="BO408" s="102"/>
      <c r="BP408" s="916"/>
      <c r="BQ408" s="916"/>
      <c r="BR408" s="916"/>
      <c r="BS408" s="916"/>
      <c r="BT408" s="916"/>
      <c r="BU408" s="916"/>
      <c r="BV408" s="917"/>
      <c r="BW408" s="916"/>
      <c r="BX408" s="916"/>
      <c r="BY408" s="917"/>
      <c r="BZ408" s="917"/>
      <c r="CA408" s="917"/>
      <c r="CB408" s="637"/>
      <c r="CC408" s="636"/>
      <c r="CD408" s="636"/>
      <c r="CE408" s="637"/>
      <c r="CF408" s="637"/>
      <c r="CG408" s="637"/>
      <c r="CH408" s="637"/>
      <c r="CI408" s="636"/>
      <c r="CJ408" s="636"/>
      <c r="CK408" s="637"/>
      <c r="CL408" s="637"/>
      <c r="CM408" s="637"/>
      <c r="CN408" s="705"/>
      <c r="CO408" s="667">
        <f t="shared" si="143"/>
        <v>0</v>
      </c>
      <c r="CP408" s="88">
        <f t="shared" si="144"/>
        <v>0</v>
      </c>
      <c r="CQ408" s="667">
        <f t="shared" si="145"/>
        <v>0</v>
      </c>
      <c r="CZ408" s="924"/>
      <c r="DA408" s="925"/>
      <c r="DB408" s="925"/>
      <c r="DC408" s="924"/>
      <c r="DD408" s="924"/>
      <c r="DE408" s="924"/>
      <c r="DF408" s="925"/>
      <c r="DG408" s="925"/>
      <c r="DH408" s="925"/>
      <c r="DI408" s="925"/>
      <c r="DJ408" s="925"/>
      <c r="DK408" s="924"/>
      <c r="DL408" s="910"/>
      <c r="DM408" s="913"/>
      <c r="DN408" s="913"/>
      <c r="DO408" s="705"/>
    </row>
    <row r="409" spans="61:119" s="67" customFormat="1" ht="15.75" hidden="1" thickBot="1" x14ac:dyDescent="0.3">
      <c r="BI409" s="635"/>
      <c r="BJ409" s="636"/>
      <c r="BK409" s="636"/>
      <c r="BL409" s="636"/>
      <c r="BM409" s="102"/>
      <c r="BN409" s="102"/>
      <c r="BO409" s="102"/>
      <c r="BP409" s="916"/>
      <c r="BQ409" s="916"/>
      <c r="BR409" s="916"/>
      <c r="BS409" s="916"/>
      <c r="BT409" s="916"/>
      <c r="BU409" s="916"/>
      <c r="BV409" s="917"/>
      <c r="BW409" s="916"/>
      <c r="BX409" s="916"/>
      <c r="BY409" s="917"/>
      <c r="BZ409" s="917"/>
      <c r="CA409" s="917"/>
      <c r="CB409" s="637"/>
      <c r="CC409" s="636"/>
      <c r="CD409" s="636"/>
      <c r="CE409" s="637"/>
      <c r="CF409" s="637"/>
      <c r="CG409" s="637"/>
      <c r="CH409" s="637"/>
      <c r="CI409" s="636"/>
      <c r="CJ409" s="636"/>
      <c r="CK409" s="637"/>
      <c r="CL409" s="637"/>
      <c r="CM409" s="637"/>
      <c r="CN409" s="705"/>
      <c r="CO409" s="667">
        <f t="shared" si="143"/>
        <v>0</v>
      </c>
      <c r="CP409" s="88">
        <f t="shared" si="144"/>
        <v>0</v>
      </c>
      <c r="CQ409" s="667">
        <f t="shared" si="145"/>
        <v>0</v>
      </c>
      <c r="CZ409" s="924"/>
      <c r="DA409" s="925"/>
      <c r="DB409" s="925"/>
      <c r="DC409" s="924"/>
      <c r="DD409" s="924"/>
      <c r="DE409" s="924"/>
      <c r="DF409" s="925"/>
      <c r="DG409" s="925"/>
      <c r="DH409" s="925"/>
      <c r="DI409" s="925"/>
      <c r="DJ409" s="925"/>
      <c r="DK409" s="924"/>
      <c r="DL409" s="910"/>
      <c r="DM409" s="913"/>
      <c r="DN409" s="913"/>
      <c r="DO409" s="705"/>
    </row>
    <row r="410" spans="61:119" s="67" customFormat="1" ht="15" hidden="1" customHeight="1" x14ac:dyDescent="0.25">
      <c r="BI410" s="2096" t="s">
        <v>301</v>
      </c>
      <c r="BJ410" s="940"/>
      <c r="BK410" s="2096" t="s">
        <v>302</v>
      </c>
      <c r="BL410" s="940"/>
      <c r="BM410" s="2096" t="s">
        <v>233</v>
      </c>
      <c r="BN410" s="2096" t="s">
        <v>233</v>
      </c>
      <c r="BO410" s="2096" t="s">
        <v>240</v>
      </c>
      <c r="BP410" s="916"/>
      <c r="BQ410" s="916"/>
      <c r="BR410" s="916"/>
      <c r="BS410" s="916"/>
      <c r="BT410" s="916"/>
      <c r="BU410" s="916"/>
      <c r="BV410" s="917"/>
      <c r="BW410" s="916"/>
      <c r="BX410" s="916"/>
      <c r="BY410" s="917"/>
      <c r="BZ410" s="917"/>
      <c r="CA410" s="917"/>
      <c r="CB410" s="637"/>
      <c r="CC410" s="636"/>
      <c r="CD410" s="636"/>
      <c r="CE410" s="637"/>
      <c r="CF410" s="637"/>
      <c r="CG410" s="637"/>
      <c r="CH410" s="637"/>
      <c r="CI410" s="636"/>
      <c r="CJ410" s="636"/>
      <c r="CK410" s="637"/>
      <c r="CL410" s="637"/>
      <c r="CM410" s="637"/>
      <c r="CN410" s="705"/>
      <c r="CO410" s="667" t="str">
        <f t="shared" si="143"/>
        <v>Incertidumbre (+/- %)</v>
      </c>
      <c r="CP410" s="88" t="e">
        <f t="shared" si="144"/>
        <v>#VALUE!</v>
      </c>
      <c r="CQ410" s="667" t="str">
        <f t="shared" si="145"/>
        <v>Incertidumbre (+/- %)</v>
      </c>
      <c r="CZ410" s="924"/>
      <c r="DA410" s="925"/>
      <c r="DB410" s="925"/>
      <c r="DC410" s="924"/>
      <c r="DD410" s="924"/>
      <c r="DE410" s="924"/>
      <c r="DF410" s="925"/>
      <c r="DG410" s="925"/>
      <c r="DH410" s="925"/>
      <c r="DI410" s="925"/>
      <c r="DJ410" s="925"/>
      <c r="DK410" s="924"/>
      <c r="DL410" s="910"/>
      <c r="DM410" s="913"/>
      <c r="DN410" s="913"/>
      <c r="DO410" s="705"/>
    </row>
    <row r="411" spans="61:119" s="67" customFormat="1" ht="15.75" hidden="1" thickBot="1" x14ac:dyDescent="0.3">
      <c r="BI411" s="2097"/>
      <c r="BJ411" s="941" t="s">
        <v>253</v>
      </c>
      <c r="BK411" s="2097"/>
      <c r="BL411" s="941" t="s">
        <v>251</v>
      </c>
      <c r="BM411" s="2097"/>
      <c r="BN411" s="2097"/>
      <c r="BO411" s="2097"/>
      <c r="BP411" s="916"/>
      <c r="BQ411" s="916"/>
      <c r="BR411" s="916"/>
      <c r="BS411" s="916"/>
      <c r="BT411" s="916"/>
      <c r="BU411" s="916"/>
      <c r="BV411" s="917"/>
      <c r="BW411" s="916"/>
      <c r="BX411" s="916"/>
      <c r="BY411" s="917"/>
      <c r="BZ411" s="917"/>
      <c r="CA411" s="917"/>
      <c r="CB411" s="637"/>
      <c r="CC411" s="636"/>
      <c r="CD411" s="636"/>
      <c r="CE411" s="637"/>
      <c r="CF411" s="637"/>
      <c r="CG411" s="637"/>
      <c r="CH411" s="637"/>
      <c r="CI411" s="636"/>
      <c r="CJ411" s="636"/>
      <c r="CK411" s="637"/>
      <c r="CL411" s="637"/>
      <c r="CM411" s="637"/>
      <c r="CN411" s="705"/>
      <c r="CO411" s="667">
        <f t="shared" si="143"/>
        <v>0</v>
      </c>
      <c r="CP411" s="88">
        <f t="shared" si="144"/>
        <v>0</v>
      </c>
      <c r="CQ411" s="667">
        <f t="shared" si="145"/>
        <v>0</v>
      </c>
      <c r="CZ411" s="924"/>
      <c r="DA411" s="925"/>
      <c r="DB411" s="925"/>
      <c r="DC411" s="924"/>
      <c r="DD411" s="924"/>
      <c r="DE411" s="924"/>
      <c r="DF411" s="925"/>
      <c r="DG411" s="925"/>
      <c r="DH411" s="925"/>
      <c r="DI411" s="925"/>
      <c r="DJ411" s="925"/>
      <c r="DK411" s="924"/>
      <c r="DL411" s="910"/>
      <c r="DM411" s="913"/>
      <c r="DN411" s="913"/>
      <c r="DO411" s="705"/>
    </row>
    <row r="412" spans="61:119" s="67" customFormat="1" ht="18.75" hidden="1" customHeight="1" thickBot="1" x14ac:dyDescent="0.3">
      <c r="BI412" s="807" t="s">
        <v>68</v>
      </c>
      <c r="BJ412" s="796" t="s">
        <v>49</v>
      </c>
      <c r="BK412" s="801">
        <v>1.05</v>
      </c>
      <c r="BL412" s="796" t="s">
        <v>417</v>
      </c>
      <c r="BM412" s="798">
        <v>0.01</v>
      </c>
      <c r="BN412" s="798">
        <v>0.5</v>
      </c>
      <c r="BO412" s="810" t="s">
        <v>340</v>
      </c>
      <c r="BP412" s="916"/>
      <c r="BQ412" s="916"/>
      <c r="BR412" s="916"/>
      <c r="BS412" s="916"/>
      <c r="BT412" s="916"/>
      <c r="BU412" s="916"/>
      <c r="BV412" s="917"/>
      <c r="BW412" s="916"/>
      <c r="BX412" s="916"/>
      <c r="BY412" s="917"/>
      <c r="BZ412" s="917"/>
      <c r="CA412" s="917"/>
      <c r="CB412" s="637"/>
      <c r="CC412" s="636"/>
      <c r="CD412" s="636"/>
      <c r="CE412" s="637"/>
      <c r="CF412" s="637"/>
      <c r="CG412" s="637"/>
      <c r="CH412" s="637"/>
      <c r="CI412" s="636"/>
      <c r="CJ412" s="636"/>
      <c r="CK412" s="637"/>
      <c r="CL412" s="637"/>
      <c r="CM412" s="637"/>
      <c r="CN412" s="705"/>
      <c r="CO412" s="667">
        <f t="shared" si="143"/>
        <v>0.01</v>
      </c>
      <c r="CP412" s="88">
        <f t="shared" si="144"/>
        <v>0.255</v>
      </c>
      <c r="CQ412" s="667">
        <f t="shared" si="145"/>
        <v>0.5</v>
      </c>
      <c r="CR412" s="67">
        <v>0.01</v>
      </c>
      <c r="CS412" s="67">
        <v>0.5</v>
      </c>
      <c r="CZ412" s="924"/>
      <c r="DA412" s="925"/>
      <c r="DB412" s="925"/>
      <c r="DC412" s="924"/>
      <c r="DD412" s="924"/>
      <c r="DE412" s="924"/>
      <c r="DF412" s="925"/>
      <c r="DG412" s="925"/>
      <c r="DH412" s="925"/>
      <c r="DI412" s="925"/>
      <c r="DJ412" s="925"/>
      <c r="DK412" s="924"/>
      <c r="DL412" s="910"/>
      <c r="DM412" s="913"/>
      <c r="DN412" s="913"/>
      <c r="DO412" s="705"/>
    </row>
    <row r="413" spans="61:119" s="67" customFormat="1" ht="18.75" hidden="1" customHeight="1" thickBot="1" x14ac:dyDescent="0.3">
      <c r="BI413" s="807" t="s">
        <v>69</v>
      </c>
      <c r="BJ413" s="796" t="s">
        <v>49</v>
      </c>
      <c r="BK413" s="801">
        <v>0.81</v>
      </c>
      <c r="BL413" s="796" t="s">
        <v>417</v>
      </c>
      <c r="BM413" s="798">
        <v>0.01</v>
      </c>
      <c r="BN413" s="798">
        <v>0.5</v>
      </c>
      <c r="BO413" s="811" t="s">
        <v>319</v>
      </c>
      <c r="BP413" s="916"/>
      <c r="BQ413" s="916"/>
      <c r="BR413" s="916"/>
      <c r="BS413" s="916"/>
      <c r="BT413" s="916"/>
      <c r="BU413" s="916"/>
      <c r="BV413" s="917"/>
      <c r="BW413" s="916"/>
      <c r="BX413" s="916"/>
      <c r="BY413" s="917"/>
      <c r="BZ413" s="917"/>
      <c r="CA413" s="917"/>
      <c r="CB413" s="637"/>
      <c r="CC413" s="636"/>
      <c r="CD413" s="636"/>
      <c r="CE413" s="637"/>
      <c r="CF413" s="637"/>
      <c r="CG413" s="637"/>
      <c r="CH413" s="637"/>
      <c r="CI413" s="636"/>
      <c r="CJ413" s="636"/>
      <c r="CK413" s="637"/>
      <c r="CL413" s="637"/>
      <c r="CM413" s="637"/>
      <c r="CN413" s="705"/>
      <c r="CO413" s="667">
        <f t="shared" si="143"/>
        <v>0.01</v>
      </c>
      <c r="CP413" s="88">
        <f t="shared" si="144"/>
        <v>0.255</v>
      </c>
      <c r="CQ413" s="667">
        <f t="shared" si="145"/>
        <v>0.5</v>
      </c>
      <c r="CR413" s="67">
        <v>0.01</v>
      </c>
      <c r="CS413" s="67">
        <v>0.5</v>
      </c>
      <c r="CZ413" s="924"/>
      <c r="DA413" s="925"/>
      <c r="DB413" s="925"/>
      <c r="DC413" s="924"/>
      <c r="DD413" s="924"/>
      <c r="DE413" s="924"/>
      <c r="DF413" s="925"/>
      <c r="DG413" s="925"/>
      <c r="DH413" s="925"/>
      <c r="DI413" s="925"/>
      <c r="DJ413" s="925"/>
      <c r="DK413" s="924"/>
      <c r="DL413" s="910"/>
      <c r="DM413" s="913"/>
      <c r="DN413" s="913"/>
      <c r="DO413" s="705"/>
    </row>
    <row r="414" spans="61:119" s="67" customFormat="1" ht="18.75" hidden="1" customHeight="1" thickBot="1" x14ac:dyDescent="0.3">
      <c r="BI414" s="807" t="s">
        <v>316</v>
      </c>
      <c r="BJ414" s="796" t="s">
        <v>49</v>
      </c>
      <c r="BK414" s="801">
        <v>0.83</v>
      </c>
      <c r="BL414" s="796" t="s">
        <v>417</v>
      </c>
      <c r="BM414" s="798">
        <v>0.01</v>
      </c>
      <c r="BN414" s="798">
        <v>0.5</v>
      </c>
      <c r="BO414" s="810" t="s">
        <v>341</v>
      </c>
      <c r="BP414" s="916"/>
      <c r="BQ414" s="916"/>
      <c r="BR414" s="916"/>
      <c r="BS414" s="916"/>
      <c r="BT414" s="916"/>
      <c r="BU414" s="916"/>
      <c r="BV414" s="917"/>
      <c r="BW414" s="916"/>
      <c r="BX414" s="916"/>
      <c r="BY414" s="917"/>
      <c r="BZ414" s="917"/>
      <c r="CA414" s="917"/>
      <c r="CB414" s="637"/>
      <c r="CC414" s="636"/>
      <c r="CD414" s="636"/>
      <c r="CE414" s="637"/>
      <c r="CF414" s="637"/>
      <c r="CG414" s="637"/>
      <c r="CH414" s="637"/>
      <c r="CI414" s="636"/>
      <c r="CJ414" s="636"/>
      <c r="CK414" s="637"/>
      <c r="CL414" s="637"/>
      <c r="CM414" s="637"/>
      <c r="CN414" s="705"/>
      <c r="CO414" s="667">
        <f t="shared" si="143"/>
        <v>0.01</v>
      </c>
      <c r="CP414" s="88">
        <f t="shared" si="144"/>
        <v>0.255</v>
      </c>
      <c r="CQ414" s="667">
        <f t="shared" si="145"/>
        <v>0.5</v>
      </c>
      <c r="CR414" s="67">
        <v>0.01</v>
      </c>
      <c r="CS414" s="67">
        <v>0.5</v>
      </c>
      <c r="CZ414" s="924"/>
      <c r="DA414" s="925"/>
      <c r="DB414" s="925"/>
      <c r="DC414" s="924"/>
      <c r="DD414" s="924"/>
      <c r="DE414" s="924"/>
      <c r="DF414" s="925"/>
      <c r="DG414" s="925"/>
      <c r="DH414" s="925"/>
      <c r="DI414" s="925"/>
      <c r="DJ414" s="925"/>
      <c r="DK414" s="924"/>
      <c r="DL414" s="910"/>
      <c r="DM414" s="913"/>
      <c r="DN414" s="913"/>
      <c r="DO414" s="705"/>
    </row>
    <row r="415" spans="61:119" s="67" customFormat="1" ht="18.75" hidden="1" customHeight="1" thickBot="1" x14ac:dyDescent="0.3">
      <c r="BI415" s="807" t="s">
        <v>317</v>
      </c>
      <c r="BJ415" s="796" t="s">
        <v>49</v>
      </c>
      <c r="BK415" s="801">
        <v>1.39</v>
      </c>
      <c r="BL415" s="796" t="s">
        <v>417</v>
      </c>
      <c r="BM415" s="798">
        <v>0.01</v>
      </c>
      <c r="BN415" s="798">
        <v>0.5</v>
      </c>
      <c r="BO415" s="810" t="s">
        <v>341</v>
      </c>
      <c r="BP415" s="916"/>
      <c r="BQ415" s="916"/>
      <c r="BR415" s="916"/>
      <c r="BS415" s="916"/>
      <c r="BT415" s="916"/>
      <c r="BU415" s="916"/>
      <c r="BV415" s="917"/>
      <c r="BW415" s="916"/>
      <c r="BX415" s="916"/>
      <c r="BY415" s="917"/>
      <c r="BZ415" s="917"/>
      <c r="CA415" s="917"/>
      <c r="CB415" s="637"/>
      <c r="CC415" s="636"/>
      <c r="CD415" s="636"/>
      <c r="CE415" s="637"/>
      <c r="CF415" s="637"/>
      <c r="CG415" s="637"/>
      <c r="CH415" s="637"/>
      <c r="CI415" s="636"/>
      <c r="CJ415" s="636"/>
      <c r="CK415" s="637"/>
      <c r="CL415" s="637"/>
      <c r="CM415" s="637"/>
      <c r="CN415" s="705"/>
      <c r="CO415" s="667">
        <f t="shared" si="143"/>
        <v>0.01</v>
      </c>
      <c r="CP415" s="88">
        <f t="shared" si="144"/>
        <v>0.255</v>
      </c>
      <c r="CQ415" s="667">
        <f t="shared" si="145"/>
        <v>0.5</v>
      </c>
      <c r="CR415" s="67">
        <v>0.01</v>
      </c>
      <c r="CS415" s="67">
        <v>0.5</v>
      </c>
      <c r="CZ415" s="924"/>
      <c r="DA415" s="925"/>
      <c r="DB415" s="925"/>
      <c r="DC415" s="924"/>
      <c r="DD415" s="924"/>
      <c r="DE415" s="924"/>
      <c r="DF415" s="925"/>
      <c r="DG415" s="925"/>
      <c r="DH415" s="925"/>
      <c r="DI415" s="925"/>
      <c r="DJ415" s="925"/>
      <c r="DK415" s="924"/>
      <c r="DL415" s="910"/>
      <c r="DM415" s="913"/>
      <c r="DN415" s="913"/>
      <c r="DO415" s="705"/>
    </row>
    <row r="416" spans="61:119" s="67" customFormat="1" ht="18.75" hidden="1" customHeight="1" thickBot="1" x14ac:dyDescent="0.3">
      <c r="BI416" s="807" t="s">
        <v>325</v>
      </c>
      <c r="BJ416" s="796" t="s">
        <v>49</v>
      </c>
      <c r="BK416" s="801">
        <v>2.87</v>
      </c>
      <c r="BL416" s="796" t="s">
        <v>417</v>
      </c>
      <c r="BM416" s="798">
        <v>0.01</v>
      </c>
      <c r="BN416" s="798">
        <v>0.5</v>
      </c>
      <c r="BO416" s="811" t="s">
        <v>318</v>
      </c>
      <c r="BP416" s="916"/>
      <c r="BQ416" s="916"/>
      <c r="BR416" s="916"/>
      <c r="BS416" s="916"/>
      <c r="BT416" s="916"/>
      <c r="BU416" s="916"/>
      <c r="BV416" s="917"/>
      <c r="BW416" s="916"/>
      <c r="BX416" s="916"/>
      <c r="BY416" s="917"/>
      <c r="BZ416" s="917"/>
      <c r="CA416" s="917"/>
      <c r="CB416" s="637"/>
      <c r="CC416" s="636"/>
      <c r="CD416" s="636"/>
      <c r="CE416" s="637"/>
      <c r="CF416" s="637"/>
      <c r="CG416" s="637"/>
      <c r="CH416" s="637"/>
      <c r="CI416" s="636"/>
      <c r="CJ416" s="636"/>
      <c r="CK416" s="637"/>
      <c r="CL416" s="637"/>
      <c r="CM416" s="637"/>
      <c r="CN416" s="705"/>
      <c r="CO416" s="667">
        <f t="shared" si="143"/>
        <v>0.01</v>
      </c>
      <c r="CP416" s="88">
        <f t="shared" si="144"/>
        <v>0.255</v>
      </c>
      <c r="CQ416" s="667">
        <f t="shared" si="145"/>
        <v>0.5</v>
      </c>
      <c r="CR416" s="67">
        <v>0.01</v>
      </c>
      <c r="CS416" s="67">
        <v>0.5</v>
      </c>
      <c r="CZ416" s="924"/>
      <c r="DA416" s="925"/>
      <c r="DB416" s="925"/>
      <c r="DC416" s="924"/>
      <c r="DD416" s="924"/>
      <c r="DE416" s="924"/>
      <c r="DF416" s="925"/>
      <c r="DG416" s="925"/>
      <c r="DH416" s="925"/>
      <c r="DI416" s="925"/>
      <c r="DJ416" s="925"/>
      <c r="DK416" s="924"/>
      <c r="DL416" s="910"/>
      <c r="DM416" s="913"/>
      <c r="DN416" s="913"/>
      <c r="DO416" s="705"/>
    </row>
    <row r="417" spans="61:119" s="67" customFormat="1" ht="18.75" hidden="1" customHeight="1" thickBot="1" x14ac:dyDescent="0.3">
      <c r="BI417" s="807" t="s">
        <v>326</v>
      </c>
      <c r="BJ417" s="796" t="s">
        <v>49</v>
      </c>
      <c r="BK417" s="801">
        <v>2.08</v>
      </c>
      <c r="BL417" s="796" t="s">
        <v>417</v>
      </c>
      <c r="BM417" s="798">
        <v>0.01</v>
      </c>
      <c r="BN417" s="798">
        <v>0.5</v>
      </c>
      <c r="BO417" s="811" t="s">
        <v>321</v>
      </c>
      <c r="BP417" s="916"/>
      <c r="BQ417" s="916"/>
      <c r="BR417" s="916"/>
      <c r="BS417" s="916"/>
      <c r="BT417" s="916"/>
      <c r="BU417" s="916"/>
      <c r="BV417" s="917"/>
      <c r="BW417" s="916"/>
      <c r="BX417" s="916"/>
      <c r="BY417" s="917"/>
      <c r="BZ417" s="917"/>
      <c r="CA417" s="917"/>
      <c r="CB417" s="637"/>
      <c r="CC417" s="636"/>
      <c r="CD417" s="636"/>
      <c r="CE417" s="637"/>
      <c r="CF417" s="637"/>
      <c r="CG417" s="637"/>
      <c r="CH417" s="637"/>
      <c r="CI417" s="636"/>
      <c r="CJ417" s="636"/>
      <c r="CK417" s="637"/>
      <c r="CL417" s="637"/>
      <c r="CM417" s="637"/>
      <c r="CN417" s="705"/>
      <c r="CO417" s="667">
        <f t="shared" si="143"/>
        <v>0.01</v>
      </c>
      <c r="CP417" s="88">
        <f t="shared" si="144"/>
        <v>0.255</v>
      </c>
      <c r="CQ417" s="667">
        <f t="shared" si="145"/>
        <v>0.5</v>
      </c>
      <c r="CR417" s="67">
        <v>0.01</v>
      </c>
      <c r="CS417" s="67">
        <v>0.5</v>
      </c>
      <c r="CZ417" s="924"/>
      <c r="DA417" s="925"/>
      <c r="DB417" s="925"/>
      <c r="DC417" s="924"/>
      <c r="DD417" s="924"/>
      <c r="DE417" s="924"/>
      <c r="DF417" s="925"/>
      <c r="DG417" s="925"/>
      <c r="DH417" s="925"/>
      <c r="DI417" s="925"/>
      <c r="DJ417" s="925"/>
      <c r="DK417" s="924"/>
      <c r="DL417" s="910"/>
      <c r="DM417" s="913"/>
      <c r="DN417" s="913"/>
      <c r="DO417" s="705"/>
    </row>
    <row r="418" spans="61:119" s="67" customFormat="1" ht="18.75" hidden="1" customHeight="1" thickBot="1" x14ac:dyDescent="0.3">
      <c r="BI418" s="807" t="s">
        <v>327</v>
      </c>
      <c r="BJ418" s="796" t="s">
        <v>49</v>
      </c>
      <c r="BK418" s="801">
        <v>2.89</v>
      </c>
      <c r="BL418" s="796" t="s">
        <v>417</v>
      </c>
      <c r="BM418" s="798">
        <v>0.01</v>
      </c>
      <c r="BN418" s="798">
        <v>0.5</v>
      </c>
      <c r="BO418" s="811" t="s">
        <v>320</v>
      </c>
      <c r="BP418" s="916"/>
      <c r="BQ418" s="916"/>
      <c r="BR418" s="916"/>
      <c r="BS418" s="916"/>
      <c r="BT418" s="916"/>
      <c r="BU418" s="916"/>
      <c r="BV418" s="917"/>
      <c r="BW418" s="916"/>
      <c r="BX418" s="916"/>
      <c r="BY418" s="917"/>
      <c r="BZ418" s="917"/>
      <c r="CA418" s="917"/>
      <c r="CB418" s="637"/>
      <c r="CC418" s="636"/>
      <c r="CD418" s="636"/>
      <c r="CE418" s="637"/>
      <c r="CF418" s="637"/>
      <c r="CG418" s="637"/>
      <c r="CH418" s="637"/>
      <c r="CI418" s="636"/>
      <c r="CJ418" s="636"/>
      <c r="CK418" s="637"/>
      <c r="CL418" s="637"/>
      <c r="CM418" s="637"/>
      <c r="CN418" s="705"/>
      <c r="CO418" s="667">
        <f t="shared" si="143"/>
        <v>0.01</v>
      </c>
      <c r="CP418" s="88">
        <f t="shared" si="144"/>
        <v>0.255</v>
      </c>
      <c r="CQ418" s="667">
        <f t="shared" si="145"/>
        <v>0.5</v>
      </c>
      <c r="CR418" s="67">
        <v>0.01</v>
      </c>
      <c r="CS418" s="67">
        <v>0.5</v>
      </c>
      <c r="CZ418" s="924"/>
      <c r="DA418" s="925"/>
      <c r="DB418" s="925"/>
      <c r="DC418" s="924"/>
      <c r="DD418" s="924"/>
      <c r="DE418" s="924"/>
      <c r="DF418" s="925"/>
      <c r="DG418" s="925"/>
      <c r="DH418" s="925"/>
      <c r="DI418" s="925"/>
      <c r="DJ418" s="925"/>
      <c r="DK418" s="924"/>
      <c r="DL418" s="910"/>
      <c r="DM418" s="913"/>
      <c r="DN418" s="913"/>
      <c r="DO418" s="705"/>
    </row>
    <row r="419" spans="61:119" s="67" customFormat="1" ht="18.75" hidden="1" customHeight="1" thickBot="1" x14ac:dyDescent="0.3">
      <c r="BI419" s="807" t="s">
        <v>322</v>
      </c>
      <c r="BJ419" s="796" t="s">
        <v>49</v>
      </c>
      <c r="BK419" s="801">
        <v>11.1</v>
      </c>
      <c r="BL419" s="796" t="s">
        <v>417</v>
      </c>
      <c r="BM419" s="798">
        <v>0.01</v>
      </c>
      <c r="BN419" s="798">
        <v>0.5</v>
      </c>
      <c r="BO419" s="811" t="s">
        <v>324</v>
      </c>
      <c r="BP419" s="916"/>
      <c r="BQ419" s="916"/>
      <c r="BR419" s="916"/>
      <c r="BS419" s="916"/>
      <c r="BT419" s="916"/>
      <c r="BU419" s="916"/>
      <c r="BV419" s="917"/>
      <c r="BW419" s="916"/>
      <c r="BX419" s="916"/>
      <c r="BY419" s="917"/>
      <c r="BZ419" s="917"/>
      <c r="CA419" s="917"/>
      <c r="CB419" s="637"/>
      <c r="CC419" s="636"/>
      <c r="CD419" s="636"/>
      <c r="CE419" s="637"/>
      <c r="CF419" s="637"/>
      <c r="CG419" s="637"/>
      <c r="CH419" s="637"/>
      <c r="CI419" s="636"/>
      <c r="CJ419" s="636"/>
      <c r="CK419" s="637"/>
      <c r="CL419" s="637"/>
      <c r="CM419" s="637"/>
      <c r="CN419" s="705"/>
      <c r="CO419" s="667">
        <f t="shared" si="143"/>
        <v>0.01</v>
      </c>
      <c r="CP419" s="88">
        <f t="shared" si="144"/>
        <v>0.255</v>
      </c>
      <c r="CQ419" s="667">
        <f t="shared" si="145"/>
        <v>0.5</v>
      </c>
      <c r="CR419" s="67">
        <v>0.01</v>
      </c>
      <c r="CS419" s="67">
        <v>0.5</v>
      </c>
      <c r="CZ419" s="924"/>
      <c r="DA419" s="925"/>
      <c r="DB419" s="925"/>
      <c r="DC419" s="924"/>
      <c r="DD419" s="924"/>
      <c r="DE419" s="924"/>
      <c r="DF419" s="925"/>
      <c r="DG419" s="925"/>
      <c r="DH419" s="925"/>
      <c r="DI419" s="925"/>
      <c r="DJ419" s="925"/>
      <c r="DK419" s="924"/>
      <c r="DL419" s="910"/>
      <c r="DM419" s="913"/>
      <c r="DN419" s="913"/>
      <c r="DO419" s="705"/>
    </row>
    <row r="420" spans="61:119" s="67" customFormat="1" ht="18.75" hidden="1" customHeight="1" thickBot="1" x14ac:dyDescent="0.3">
      <c r="BI420" s="807" t="s">
        <v>323</v>
      </c>
      <c r="BJ420" s="796" t="s">
        <v>49</v>
      </c>
      <c r="BK420" s="801">
        <v>2.33</v>
      </c>
      <c r="BL420" s="796" t="s">
        <v>417</v>
      </c>
      <c r="BM420" s="798">
        <v>0.01</v>
      </c>
      <c r="BN420" s="798">
        <v>0.5</v>
      </c>
      <c r="BO420" s="811" t="s">
        <v>328</v>
      </c>
      <c r="BP420" s="916"/>
      <c r="BQ420" s="916"/>
      <c r="BR420" s="916"/>
      <c r="BS420" s="916"/>
      <c r="BT420" s="916"/>
      <c r="BU420" s="916"/>
      <c r="BV420" s="917"/>
      <c r="BW420" s="916"/>
      <c r="BX420" s="916"/>
      <c r="BY420" s="917"/>
      <c r="BZ420" s="917"/>
      <c r="CA420" s="917"/>
      <c r="CB420" s="637"/>
      <c r="CC420" s="636"/>
      <c r="CD420" s="636"/>
      <c r="CE420" s="637"/>
      <c r="CF420" s="637"/>
      <c r="CG420" s="637"/>
      <c r="CH420" s="637"/>
      <c r="CI420" s="636"/>
      <c r="CJ420" s="636"/>
      <c r="CK420" s="637"/>
      <c r="CL420" s="637"/>
      <c r="CM420" s="637"/>
      <c r="CN420" s="705"/>
      <c r="CO420" s="667">
        <f t="shared" si="143"/>
        <v>0.01</v>
      </c>
      <c r="CP420" s="88">
        <f t="shared" si="144"/>
        <v>0.255</v>
      </c>
      <c r="CQ420" s="667">
        <f t="shared" si="145"/>
        <v>0.5</v>
      </c>
      <c r="CR420" s="67">
        <v>0.01</v>
      </c>
      <c r="CS420" s="67">
        <v>0.5</v>
      </c>
      <c r="CZ420" s="924"/>
      <c r="DA420" s="925"/>
      <c r="DB420" s="925"/>
      <c r="DC420" s="924"/>
      <c r="DD420" s="924"/>
      <c r="DE420" s="924"/>
      <c r="DF420" s="925"/>
      <c r="DG420" s="925"/>
      <c r="DH420" s="925"/>
      <c r="DI420" s="925"/>
      <c r="DJ420" s="925"/>
      <c r="DK420" s="924"/>
      <c r="DL420" s="910"/>
      <c r="DM420" s="913"/>
      <c r="DN420" s="913"/>
      <c r="DO420" s="705"/>
    </row>
    <row r="421" spans="61:119" s="67" customFormat="1" ht="18.75" hidden="1" customHeight="1" thickBot="1" x14ac:dyDescent="0.3">
      <c r="BI421" s="807"/>
      <c r="BJ421" s="796"/>
      <c r="BK421" s="801"/>
      <c r="BL421" s="796"/>
      <c r="BM421" s="798"/>
      <c r="BN421" s="798"/>
      <c r="BO421" s="811"/>
      <c r="BP421" s="916"/>
      <c r="BQ421" s="916"/>
      <c r="BR421" s="916"/>
      <c r="BS421" s="916"/>
      <c r="BT421" s="916"/>
      <c r="BU421" s="916"/>
      <c r="BV421" s="917"/>
      <c r="BW421" s="916"/>
      <c r="BX421" s="916"/>
      <c r="BY421" s="917"/>
      <c r="BZ421" s="917"/>
      <c r="CA421" s="917"/>
      <c r="CB421" s="637"/>
      <c r="CC421" s="636"/>
      <c r="CD421" s="636"/>
      <c r="CE421" s="637"/>
      <c r="CF421" s="637"/>
      <c r="CG421" s="637"/>
      <c r="CH421" s="637"/>
      <c r="CI421" s="636"/>
      <c r="CJ421" s="636"/>
      <c r="CK421" s="637"/>
      <c r="CL421" s="637"/>
      <c r="CM421" s="637"/>
      <c r="CN421" s="705"/>
      <c r="CO421" s="667">
        <f t="shared" si="143"/>
        <v>0</v>
      </c>
      <c r="CP421" s="88">
        <f t="shared" si="144"/>
        <v>0</v>
      </c>
      <c r="CQ421" s="667">
        <f t="shared" si="145"/>
        <v>0</v>
      </c>
      <c r="CR421" s="67">
        <v>0.01</v>
      </c>
      <c r="CS421" s="67">
        <v>0.5</v>
      </c>
      <c r="CZ421" s="924"/>
      <c r="DA421" s="925"/>
      <c r="DB421" s="925"/>
      <c r="DC421" s="924"/>
      <c r="DD421" s="924"/>
      <c r="DE421" s="924"/>
      <c r="DF421" s="925"/>
      <c r="DG421" s="925"/>
      <c r="DH421" s="925"/>
      <c r="DI421" s="925"/>
      <c r="DJ421" s="925"/>
      <c r="DK421" s="924"/>
      <c r="DL421" s="910"/>
      <c r="DM421" s="913"/>
      <c r="DN421" s="913"/>
      <c r="DO421" s="705"/>
    </row>
    <row r="422" spans="61:119" s="67" customFormat="1" hidden="1" x14ac:dyDescent="0.25">
      <c r="BI422" s="635"/>
      <c r="BJ422" s="636"/>
      <c r="BK422" s="636"/>
      <c r="BL422" s="636"/>
      <c r="BM422" s="102"/>
      <c r="BN422" s="102"/>
      <c r="BO422" s="102"/>
      <c r="BP422" s="916"/>
      <c r="BQ422" s="916"/>
      <c r="BR422" s="916"/>
      <c r="BS422" s="916"/>
      <c r="BT422" s="916"/>
      <c r="BU422" s="916"/>
      <c r="BV422" s="917"/>
      <c r="BW422" s="916"/>
      <c r="BX422" s="916"/>
      <c r="BY422" s="917"/>
      <c r="BZ422" s="917"/>
      <c r="CA422" s="917"/>
      <c r="CB422" s="637"/>
      <c r="CC422" s="636"/>
      <c r="CD422" s="636"/>
      <c r="CE422" s="637"/>
      <c r="CF422" s="637"/>
      <c r="CG422" s="637"/>
      <c r="CH422" s="637"/>
      <c r="CI422" s="636"/>
      <c r="CJ422" s="636"/>
      <c r="CK422" s="637"/>
      <c r="CL422" s="637"/>
      <c r="CM422" s="637"/>
      <c r="CN422" s="705"/>
      <c r="CO422" s="667">
        <f t="shared" si="143"/>
        <v>0</v>
      </c>
      <c r="CP422" s="88">
        <f t="shared" si="144"/>
        <v>0</v>
      </c>
      <c r="CQ422" s="667">
        <f t="shared" si="145"/>
        <v>0</v>
      </c>
      <c r="CZ422" s="924"/>
      <c r="DA422" s="925"/>
      <c r="DB422" s="925"/>
      <c r="DC422" s="924"/>
      <c r="DD422" s="924"/>
      <c r="DE422" s="924"/>
      <c r="DF422" s="925"/>
      <c r="DG422" s="925"/>
      <c r="DH422" s="925"/>
      <c r="DI422" s="925"/>
      <c r="DJ422" s="925"/>
      <c r="DK422" s="924"/>
      <c r="DL422" s="910"/>
      <c r="DM422" s="913"/>
      <c r="DN422" s="913"/>
      <c r="DO422" s="705"/>
    </row>
    <row r="423" spans="61:119" s="67" customFormat="1" hidden="1" x14ac:dyDescent="0.25">
      <c r="BI423" s="635"/>
      <c r="BJ423" s="636"/>
      <c r="BK423" s="636"/>
      <c r="BL423" s="636"/>
      <c r="BM423" s="102"/>
      <c r="BN423" s="102"/>
      <c r="BO423" s="102"/>
      <c r="BP423" s="916"/>
      <c r="BQ423" s="916"/>
      <c r="BR423" s="916"/>
      <c r="BS423" s="916"/>
      <c r="BT423" s="916"/>
      <c r="BU423" s="916"/>
      <c r="BV423" s="917"/>
      <c r="BW423" s="916"/>
      <c r="BX423" s="916"/>
      <c r="BY423" s="917"/>
      <c r="BZ423" s="917"/>
      <c r="CA423" s="917"/>
      <c r="CB423" s="637"/>
      <c r="CC423" s="636"/>
      <c r="CD423" s="636"/>
      <c r="CE423" s="637"/>
      <c r="CF423" s="637"/>
      <c r="CG423" s="637"/>
      <c r="CH423" s="637"/>
      <c r="CI423" s="636"/>
      <c r="CJ423" s="636"/>
      <c r="CK423" s="637"/>
      <c r="CL423" s="637"/>
      <c r="CM423" s="637"/>
      <c r="CN423" s="705"/>
      <c r="CO423" s="667">
        <f t="shared" si="143"/>
        <v>0</v>
      </c>
      <c r="CP423" s="88">
        <f t="shared" si="144"/>
        <v>0</v>
      </c>
      <c r="CQ423" s="667">
        <f t="shared" si="145"/>
        <v>0</v>
      </c>
      <c r="CZ423" s="924"/>
      <c r="DA423" s="925"/>
      <c r="DB423" s="925"/>
      <c r="DC423" s="924"/>
      <c r="DD423" s="924"/>
      <c r="DE423" s="924"/>
      <c r="DF423" s="925"/>
      <c r="DG423" s="925"/>
      <c r="DH423" s="925"/>
      <c r="DI423" s="925"/>
      <c r="DJ423" s="925"/>
      <c r="DK423" s="924"/>
      <c r="DL423" s="910"/>
      <c r="DM423" s="913"/>
      <c r="DN423" s="913"/>
      <c r="DO423" s="705"/>
    </row>
    <row r="424" spans="61:119" s="67" customFormat="1" hidden="1" x14ac:dyDescent="0.25">
      <c r="BI424" s="635"/>
      <c r="BJ424" s="636"/>
      <c r="BK424" s="636"/>
      <c r="BL424" s="636"/>
      <c r="BM424" s="102"/>
      <c r="BN424" s="102"/>
      <c r="BO424" s="102"/>
      <c r="BP424" s="916"/>
      <c r="BQ424" s="916"/>
      <c r="BR424" s="916"/>
      <c r="BS424" s="916"/>
      <c r="BT424" s="916"/>
      <c r="BU424" s="916"/>
      <c r="BV424" s="917"/>
      <c r="BW424" s="916"/>
      <c r="BX424" s="916"/>
      <c r="BY424" s="917"/>
      <c r="BZ424" s="917"/>
      <c r="CA424" s="917"/>
      <c r="CB424" s="637"/>
      <c r="CC424" s="636"/>
      <c r="CD424" s="636"/>
      <c r="CE424" s="637"/>
      <c r="CF424" s="637"/>
      <c r="CG424" s="637"/>
      <c r="CH424" s="637"/>
      <c r="CI424" s="636"/>
      <c r="CJ424" s="636"/>
      <c r="CK424" s="637"/>
      <c r="CL424" s="637"/>
      <c r="CM424" s="637"/>
      <c r="CN424" s="705"/>
      <c r="CO424" s="667">
        <f t="shared" si="143"/>
        <v>0</v>
      </c>
      <c r="CP424" s="88">
        <f t="shared" si="144"/>
        <v>0</v>
      </c>
      <c r="CQ424" s="667">
        <f t="shared" si="145"/>
        <v>0</v>
      </c>
      <c r="CZ424" s="924"/>
      <c r="DA424" s="925"/>
      <c r="DB424" s="925"/>
      <c r="DC424" s="924"/>
      <c r="DD424" s="924"/>
      <c r="DE424" s="924"/>
      <c r="DF424" s="925"/>
      <c r="DG424" s="925"/>
      <c r="DH424" s="925"/>
      <c r="DI424" s="925"/>
      <c r="DJ424" s="925"/>
      <c r="DK424" s="924"/>
      <c r="DL424" s="910"/>
      <c r="DM424" s="913"/>
      <c r="DN424" s="913"/>
      <c r="DO424" s="705"/>
    </row>
    <row r="425" spans="61:119" s="67" customFormat="1" hidden="1" x14ac:dyDescent="0.25">
      <c r="BI425" s="635"/>
      <c r="BJ425" s="636"/>
      <c r="BK425" s="636"/>
      <c r="BL425" s="636"/>
      <c r="BM425" s="102"/>
      <c r="BN425" s="102"/>
      <c r="BO425" s="102"/>
      <c r="BP425" s="916"/>
      <c r="BQ425" s="916"/>
      <c r="BR425" s="916"/>
      <c r="BS425" s="916"/>
      <c r="BT425" s="916"/>
      <c r="BU425" s="916"/>
      <c r="BV425" s="917"/>
      <c r="BW425" s="916"/>
      <c r="BX425" s="916"/>
      <c r="BY425" s="917"/>
      <c r="BZ425" s="917"/>
      <c r="CA425" s="917"/>
      <c r="CB425" s="637"/>
      <c r="CC425" s="636"/>
      <c r="CD425" s="636"/>
      <c r="CE425" s="637"/>
      <c r="CF425" s="637"/>
      <c r="CG425" s="637"/>
      <c r="CH425" s="637"/>
      <c r="CI425" s="636"/>
      <c r="CJ425" s="636"/>
      <c r="CK425" s="637"/>
      <c r="CL425" s="637"/>
      <c r="CM425" s="637"/>
      <c r="CN425" s="705"/>
      <c r="CO425" s="667">
        <f t="shared" si="143"/>
        <v>0</v>
      </c>
      <c r="CP425" s="88">
        <f t="shared" si="144"/>
        <v>0</v>
      </c>
      <c r="CQ425" s="667">
        <f t="shared" si="145"/>
        <v>0</v>
      </c>
      <c r="CZ425" s="924"/>
      <c r="DA425" s="925"/>
      <c r="DB425" s="925"/>
      <c r="DC425" s="924"/>
      <c r="DD425" s="924"/>
      <c r="DE425" s="924"/>
      <c r="DF425" s="925"/>
      <c r="DG425" s="925"/>
      <c r="DH425" s="925"/>
      <c r="DI425" s="925"/>
      <c r="DJ425" s="925"/>
      <c r="DK425" s="924"/>
      <c r="DL425" s="910"/>
      <c r="DM425" s="913"/>
      <c r="DN425" s="913"/>
      <c r="DO425" s="705"/>
    </row>
    <row r="426" spans="61:119" s="67" customFormat="1" hidden="1" x14ac:dyDescent="0.25">
      <c r="BI426" s="635"/>
      <c r="BJ426" s="636"/>
      <c r="BK426" s="636"/>
      <c r="BL426" s="636"/>
      <c r="BM426" s="102"/>
      <c r="BN426" s="102"/>
      <c r="BO426" s="102"/>
      <c r="BP426" s="916"/>
      <c r="BQ426" s="916"/>
      <c r="BR426" s="916"/>
      <c r="BS426" s="916"/>
      <c r="BT426" s="916"/>
      <c r="BU426" s="916"/>
      <c r="BV426" s="917"/>
      <c r="BW426" s="916"/>
      <c r="BX426" s="916"/>
      <c r="BY426" s="917"/>
      <c r="BZ426" s="917"/>
      <c r="CA426" s="917"/>
      <c r="CB426" s="637"/>
      <c r="CC426" s="636"/>
      <c r="CD426" s="636"/>
      <c r="CE426" s="637"/>
      <c r="CF426" s="637"/>
      <c r="CG426" s="637"/>
      <c r="CH426" s="637"/>
      <c r="CI426" s="636"/>
      <c r="CJ426" s="636"/>
      <c r="CK426" s="637"/>
      <c r="CL426" s="637"/>
      <c r="CM426" s="637"/>
      <c r="CN426" s="705"/>
      <c r="CO426" s="667">
        <f t="shared" si="143"/>
        <v>0</v>
      </c>
      <c r="CP426" s="88">
        <f t="shared" si="144"/>
        <v>0</v>
      </c>
      <c r="CQ426" s="667">
        <f t="shared" si="145"/>
        <v>0</v>
      </c>
      <c r="CZ426" s="924"/>
      <c r="DA426" s="925"/>
      <c r="DB426" s="925"/>
      <c r="DC426" s="924"/>
      <c r="DD426" s="924"/>
      <c r="DE426" s="924"/>
      <c r="DF426" s="925"/>
      <c r="DG426" s="925"/>
      <c r="DH426" s="925"/>
      <c r="DI426" s="925"/>
      <c r="DJ426" s="925"/>
      <c r="DK426" s="924"/>
      <c r="DL426" s="910"/>
      <c r="DM426" s="913"/>
      <c r="DN426" s="913"/>
      <c r="DO426" s="705"/>
    </row>
    <row r="427" spans="61:119" s="67" customFormat="1" hidden="1" x14ac:dyDescent="0.25">
      <c r="BI427" s="635"/>
      <c r="BJ427" s="636"/>
      <c r="BK427" s="636"/>
      <c r="BL427" s="636"/>
      <c r="BM427" s="102"/>
      <c r="BN427" s="102"/>
      <c r="BO427" s="102"/>
      <c r="BP427" s="916"/>
      <c r="BQ427" s="916"/>
      <c r="BR427" s="916"/>
      <c r="BS427" s="916"/>
      <c r="BT427" s="916"/>
      <c r="BU427" s="916"/>
      <c r="BV427" s="917"/>
      <c r="BW427" s="916"/>
      <c r="BX427" s="916"/>
      <c r="BY427" s="917"/>
      <c r="BZ427" s="917"/>
      <c r="CA427" s="917"/>
      <c r="CB427" s="637"/>
      <c r="CC427" s="636"/>
      <c r="CD427" s="636"/>
      <c r="CE427" s="637"/>
      <c r="CF427" s="637"/>
      <c r="CG427" s="637"/>
      <c r="CH427" s="637"/>
      <c r="CI427" s="636"/>
      <c r="CJ427" s="636"/>
      <c r="CK427" s="637"/>
      <c r="CL427" s="637"/>
      <c r="CM427" s="637"/>
      <c r="CN427" s="705"/>
      <c r="CO427" s="667">
        <f t="shared" si="143"/>
        <v>0</v>
      </c>
      <c r="CP427" s="88">
        <f t="shared" si="144"/>
        <v>0</v>
      </c>
      <c r="CQ427" s="667">
        <f t="shared" si="145"/>
        <v>0</v>
      </c>
      <c r="CZ427" s="924"/>
      <c r="DA427" s="925"/>
      <c r="DB427" s="925"/>
      <c r="DC427" s="924"/>
      <c r="DD427" s="924"/>
      <c r="DE427" s="924"/>
      <c r="DF427" s="925"/>
      <c r="DG427" s="925"/>
      <c r="DH427" s="925"/>
      <c r="DI427" s="925"/>
      <c r="DJ427" s="925"/>
      <c r="DK427" s="924"/>
      <c r="DL427" s="910"/>
      <c r="DM427" s="913"/>
      <c r="DN427" s="913"/>
      <c r="DO427" s="705"/>
    </row>
    <row r="428" spans="61:119" s="67" customFormat="1" ht="15.75" hidden="1" thickBot="1" x14ac:dyDescent="0.3">
      <c r="BI428" s="635"/>
      <c r="BJ428" s="636"/>
      <c r="BK428" s="636"/>
      <c r="BL428" s="636"/>
      <c r="BM428" s="102"/>
      <c r="BN428" s="102"/>
      <c r="BO428" s="102"/>
      <c r="BP428" s="916"/>
      <c r="BQ428" s="916"/>
      <c r="BR428" s="916"/>
      <c r="BS428" s="916"/>
      <c r="BT428" s="916"/>
      <c r="BU428" s="916"/>
      <c r="BV428" s="917"/>
      <c r="BW428" s="916"/>
      <c r="BX428" s="916"/>
      <c r="BY428" s="917"/>
      <c r="BZ428" s="917"/>
      <c r="CA428" s="917"/>
      <c r="CB428" s="637"/>
      <c r="CC428" s="636"/>
      <c r="CD428" s="636"/>
      <c r="CE428" s="637"/>
      <c r="CF428" s="637"/>
      <c r="CG428" s="637"/>
      <c r="CH428" s="637"/>
      <c r="CI428" s="636"/>
      <c r="CJ428" s="636"/>
      <c r="CK428" s="637"/>
      <c r="CL428" s="637"/>
      <c r="CM428" s="637"/>
      <c r="CN428" s="705"/>
      <c r="CO428" s="667">
        <f t="shared" si="143"/>
        <v>0</v>
      </c>
      <c r="CP428" s="88">
        <f t="shared" si="144"/>
        <v>0</v>
      </c>
      <c r="CQ428" s="667">
        <f t="shared" si="145"/>
        <v>0</v>
      </c>
      <c r="CZ428" s="924"/>
      <c r="DA428" s="925"/>
      <c r="DB428" s="925"/>
      <c r="DC428" s="924"/>
      <c r="DD428" s="924"/>
      <c r="DE428" s="924"/>
      <c r="DF428" s="925"/>
      <c r="DG428" s="925"/>
      <c r="DH428" s="925"/>
      <c r="DI428" s="925"/>
      <c r="DJ428" s="925"/>
      <c r="DK428" s="924"/>
      <c r="DL428" s="910"/>
      <c r="DM428" s="913"/>
      <c r="DN428" s="913"/>
      <c r="DO428" s="705"/>
    </row>
    <row r="429" spans="61:119" s="67" customFormat="1" ht="15.75" hidden="1" thickBot="1" x14ac:dyDescent="0.3">
      <c r="BI429" s="812" t="s">
        <v>116</v>
      </c>
      <c r="BJ429" s="813" t="s">
        <v>117</v>
      </c>
      <c r="BK429" s="636"/>
      <c r="BL429" s="636"/>
      <c r="BM429" s="102"/>
      <c r="BN429" s="102"/>
      <c r="BO429" s="102"/>
      <c r="BP429" s="916"/>
      <c r="BQ429" s="916"/>
      <c r="BR429" s="916"/>
      <c r="BS429" s="916"/>
      <c r="BT429" s="916"/>
      <c r="BU429" s="916"/>
      <c r="BV429" s="917"/>
      <c r="BW429" s="916"/>
      <c r="BX429" s="916"/>
      <c r="BY429" s="917"/>
      <c r="BZ429" s="917"/>
      <c r="CA429" s="917"/>
      <c r="CB429" s="637"/>
      <c r="CC429" s="636"/>
      <c r="CD429" s="636"/>
      <c r="CE429" s="637"/>
      <c r="CF429" s="637"/>
      <c r="CG429" s="637"/>
      <c r="CH429" s="637"/>
      <c r="CI429" s="636"/>
      <c r="CJ429" s="636"/>
      <c r="CK429" s="637"/>
      <c r="CL429" s="637"/>
      <c r="CM429" s="637"/>
      <c r="CN429" s="705"/>
      <c r="CO429" s="667">
        <f t="shared" si="143"/>
        <v>0</v>
      </c>
      <c r="CP429" s="88">
        <f t="shared" si="144"/>
        <v>0</v>
      </c>
      <c r="CQ429" s="667">
        <f t="shared" si="145"/>
        <v>0</v>
      </c>
      <c r="CZ429" s="924"/>
      <c r="DA429" s="925"/>
      <c r="DB429" s="925"/>
      <c r="DC429" s="924"/>
      <c r="DD429" s="924"/>
      <c r="DE429" s="924"/>
      <c r="DF429" s="925"/>
      <c r="DG429" s="925"/>
      <c r="DH429" s="925"/>
      <c r="DI429" s="925"/>
      <c r="DJ429" s="925"/>
      <c r="DK429" s="924"/>
      <c r="DL429" s="910"/>
      <c r="DM429" s="913"/>
      <c r="DN429" s="913"/>
      <c r="DO429" s="705"/>
    </row>
    <row r="430" spans="61:119" s="67" customFormat="1" ht="15.75" hidden="1" thickBot="1" x14ac:dyDescent="0.3">
      <c r="BI430" s="796">
        <v>0</v>
      </c>
      <c r="BJ430" s="807">
        <v>0</v>
      </c>
      <c r="BK430" s="636"/>
      <c r="BL430" s="636"/>
      <c r="BM430" s="102"/>
      <c r="BN430" s="102"/>
      <c r="BO430" s="102"/>
      <c r="BP430" s="916"/>
      <c r="BQ430" s="916"/>
      <c r="BR430" s="916"/>
      <c r="BS430" s="916"/>
      <c r="BT430" s="916"/>
      <c r="BU430" s="916"/>
      <c r="BV430" s="917"/>
      <c r="BW430" s="916"/>
      <c r="BX430" s="916"/>
      <c r="BY430" s="917"/>
      <c r="BZ430" s="917"/>
      <c r="CA430" s="917"/>
      <c r="CB430" s="637"/>
      <c r="CC430" s="636"/>
      <c r="CD430" s="636"/>
      <c r="CE430" s="637"/>
      <c r="CF430" s="637"/>
      <c r="CG430" s="637"/>
      <c r="CH430" s="637"/>
      <c r="CI430" s="636"/>
      <c r="CJ430" s="636"/>
      <c r="CK430" s="637"/>
      <c r="CL430" s="637"/>
      <c r="CM430" s="637"/>
      <c r="CN430" s="705"/>
      <c r="CO430" s="667">
        <f t="shared" si="143"/>
        <v>0</v>
      </c>
      <c r="CP430" s="88">
        <f t="shared" si="144"/>
        <v>0</v>
      </c>
      <c r="CQ430" s="667">
        <f t="shared" si="145"/>
        <v>0</v>
      </c>
      <c r="CZ430" s="924"/>
      <c r="DA430" s="925"/>
      <c r="DB430" s="925"/>
      <c r="DC430" s="924"/>
      <c r="DD430" s="924"/>
      <c r="DE430" s="924"/>
      <c r="DF430" s="925"/>
      <c r="DG430" s="925"/>
      <c r="DH430" s="925"/>
      <c r="DI430" s="925"/>
      <c r="DJ430" s="925"/>
      <c r="DK430" s="924"/>
      <c r="DL430" s="910"/>
      <c r="DM430" s="913"/>
      <c r="DN430" s="913"/>
      <c r="DO430" s="705"/>
    </row>
    <row r="431" spans="61:119" s="67" customFormat="1" ht="15.75" hidden="1" thickBot="1" x14ac:dyDescent="0.3">
      <c r="BI431" s="796">
        <v>2</v>
      </c>
      <c r="BJ431" s="807">
        <v>12.71</v>
      </c>
      <c r="BK431" s="636"/>
      <c r="BL431" s="636"/>
      <c r="BM431" s="102"/>
      <c r="BN431" s="102"/>
      <c r="BO431" s="102"/>
      <c r="BP431" s="637"/>
      <c r="BQ431" s="637"/>
      <c r="BR431" s="637"/>
      <c r="BS431" s="637"/>
      <c r="BT431" s="637"/>
      <c r="BU431" s="637"/>
      <c r="BV431" s="637"/>
      <c r="BW431" s="637"/>
      <c r="BX431" s="637"/>
      <c r="BY431" s="637"/>
      <c r="BZ431" s="637"/>
      <c r="CA431" s="637"/>
      <c r="CB431" s="637"/>
      <c r="CC431" s="636"/>
      <c r="CD431" s="636"/>
      <c r="CE431" s="637"/>
      <c r="CF431" s="637"/>
      <c r="CG431" s="637"/>
      <c r="CH431" s="637"/>
      <c r="CI431" s="636"/>
      <c r="CJ431" s="636"/>
      <c r="CK431" s="637"/>
      <c r="CL431" s="637"/>
      <c r="CM431" s="637"/>
      <c r="CN431" s="705"/>
      <c r="CO431" s="667">
        <f t="shared" si="143"/>
        <v>0</v>
      </c>
      <c r="CP431" s="88">
        <f t="shared" si="144"/>
        <v>0</v>
      </c>
      <c r="CQ431" s="667">
        <f t="shared" si="145"/>
        <v>0</v>
      </c>
      <c r="CZ431" s="705"/>
      <c r="DA431" s="705"/>
      <c r="DB431" s="705"/>
      <c r="DC431" s="705"/>
      <c r="DD431" s="705"/>
      <c r="DE431" s="705"/>
      <c r="DF431" s="705"/>
      <c r="DG431" s="705"/>
      <c r="DH431" s="705"/>
      <c r="DI431" s="705"/>
      <c r="DJ431" s="705"/>
      <c r="DK431" s="705"/>
      <c r="DL431" s="705"/>
    </row>
    <row r="432" spans="61:119" s="67" customFormat="1" ht="15.75" hidden="1" thickBot="1" x14ac:dyDescent="0.3">
      <c r="BI432" s="796">
        <v>3</v>
      </c>
      <c r="BJ432" s="807">
        <v>4.3</v>
      </c>
      <c r="BK432" s="636"/>
      <c r="BL432" s="636"/>
      <c r="BM432" s="102"/>
      <c r="BN432" s="102"/>
      <c r="BO432" s="102"/>
      <c r="BP432" s="637"/>
      <c r="BQ432" s="637"/>
      <c r="BR432" s="637"/>
      <c r="BS432" s="637"/>
      <c r="BT432" s="637"/>
      <c r="BU432" s="637"/>
      <c r="BV432" s="637"/>
      <c r="BW432" s="637"/>
      <c r="BX432" s="637"/>
      <c r="BY432" s="637"/>
      <c r="BZ432" s="637"/>
      <c r="CA432" s="637"/>
      <c r="CB432" s="637"/>
      <c r="CC432" s="636"/>
      <c r="CD432" s="636"/>
      <c r="CE432" s="637"/>
      <c r="CF432" s="637"/>
      <c r="CG432" s="637"/>
      <c r="CH432" s="637"/>
      <c r="CI432" s="636"/>
      <c r="CJ432" s="636"/>
      <c r="CK432" s="637"/>
      <c r="CL432" s="637"/>
      <c r="CM432" s="637"/>
      <c r="CN432" s="705"/>
      <c r="CO432" s="667">
        <f t="shared" si="143"/>
        <v>0</v>
      </c>
      <c r="CP432" s="88">
        <f t="shared" si="144"/>
        <v>0</v>
      </c>
      <c r="CQ432" s="667">
        <f t="shared" si="145"/>
        <v>0</v>
      </c>
      <c r="CZ432" s="705"/>
      <c r="DA432" s="705"/>
      <c r="DB432" s="705"/>
      <c r="DC432" s="705"/>
      <c r="DD432" s="705"/>
      <c r="DE432" s="705"/>
      <c r="DF432" s="705"/>
      <c r="DG432" s="705"/>
      <c r="DH432" s="705"/>
      <c r="DI432" s="705"/>
      <c r="DJ432" s="705"/>
      <c r="DK432" s="705"/>
      <c r="DL432" s="705"/>
      <c r="DM432" s="705"/>
      <c r="DN432" s="705"/>
      <c r="DO432" s="705"/>
    </row>
    <row r="433" spans="22:120" s="67" customFormat="1" ht="15.75" hidden="1" thickBot="1" x14ac:dyDescent="0.3">
      <c r="BI433" s="796">
        <v>4</v>
      </c>
      <c r="BJ433" s="807">
        <v>3.18</v>
      </c>
      <c r="BK433" s="636"/>
      <c r="BL433" s="636"/>
      <c r="BM433" s="102"/>
      <c r="BN433" s="102"/>
      <c r="BO433" s="102"/>
      <c r="BP433" s="636"/>
      <c r="BQ433" s="636"/>
      <c r="BR433" s="636"/>
      <c r="BS433" s="636"/>
      <c r="BT433" s="636"/>
      <c r="BU433" s="636"/>
      <c r="BV433" s="637"/>
      <c r="BW433" s="636"/>
      <c r="BX433" s="636"/>
      <c r="BY433" s="637"/>
      <c r="BZ433" s="637"/>
      <c r="CA433" s="637"/>
      <c r="CB433" s="637"/>
      <c r="CC433" s="636"/>
      <c r="CD433" s="636"/>
      <c r="CE433" s="637"/>
      <c r="CF433" s="637"/>
      <c r="CG433" s="637"/>
      <c r="CH433" s="637"/>
      <c r="CI433" s="636"/>
      <c r="CJ433" s="636"/>
      <c r="CK433" s="637"/>
      <c r="CL433" s="637"/>
      <c r="CM433" s="637"/>
      <c r="CN433" s="705"/>
      <c r="CO433" s="667">
        <f t="shared" si="143"/>
        <v>0</v>
      </c>
      <c r="CP433" s="88">
        <f t="shared" si="144"/>
        <v>0</v>
      </c>
      <c r="CQ433" s="667">
        <f t="shared" si="145"/>
        <v>0</v>
      </c>
      <c r="CZ433" s="705"/>
      <c r="DA433" s="919"/>
      <c r="DB433" s="919"/>
      <c r="DC433" s="705"/>
      <c r="DD433" s="705"/>
      <c r="DE433" s="705"/>
      <c r="DF433" s="705"/>
      <c r="DG433" s="919"/>
      <c r="DH433" s="919"/>
      <c r="DI433" s="705"/>
      <c r="DJ433" s="705"/>
      <c r="DK433" s="705"/>
      <c r="DL433" s="705"/>
      <c r="DM433" s="705"/>
      <c r="DN433" s="705"/>
      <c r="DP433" s="705"/>
    </row>
    <row r="434" spans="22:120" s="67" customFormat="1" ht="15.75" hidden="1" thickBot="1" x14ac:dyDescent="0.3">
      <c r="BI434" s="796">
        <v>5</v>
      </c>
      <c r="BJ434" s="807">
        <v>2.78</v>
      </c>
      <c r="BK434" s="636"/>
      <c r="BL434" s="636"/>
      <c r="BM434" s="102"/>
      <c r="BN434" s="102"/>
      <c r="BO434" s="102"/>
      <c r="BP434" s="636"/>
      <c r="BQ434" s="636"/>
      <c r="BR434" s="636"/>
      <c r="BS434" s="636"/>
      <c r="BT434" s="636"/>
      <c r="BU434" s="636"/>
      <c r="BV434" s="636"/>
      <c r="BW434" s="636"/>
      <c r="BX434" s="636"/>
      <c r="BY434" s="636"/>
      <c r="BZ434" s="636"/>
      <c r="CA434" s="636"/>
      <c r="CB434" s="637"/>
      <c r="CC434" s="636"/>
      <c r="CD434" s="636"/>
      <c r="CE434" s="637"/>
      <c r="CF434" s="637"/>
      <c r="CG434" s="637"/>
      <c r="CH434" s="637"/>
      <c r="CI434" s="636"/>
      <c r="CJ434" s="636"/>
      <c r="CK434" s="637"/>
      <c r="CL434" s="637"/>
      <c r="CM434" s="637"/>
      <c r="CN434" s="705"/>
      <c r="CO434" s="667">
        <f t="shared" si="143"/>
        <v>0</v>
      </c>
      <c r="CP434" s="88">
        <f t="shared" si="144"/>
        <v>0</v>
      </c>
      <c r="CQ434" s="667">
        <f t="shared" si="145"/>
        <v>0</v>
      </c>
      <c r="CZ434" s="705"/>
      <c r="DA434" s="919"/>
      <c r="DB434" s="919"/>
      <c r="DC434" s="705"/>
      <c r="DD434" s="705"/>
      <c r="DE434" s="705"/>
      <c r="DF434" s="705"/>
      <c r="DG434" s="919"/>
      <c r="DH434" s="919"/>
      <c r="DI434" s="705"/>
      <c r="DJ434" s="705"/>
      <c r="DK434" s="705"/>
      <c r="DL434" s="705"/>
    </row>
    <row r="435" spans="22:120" s="67" customFormat="1" ht="15.75" hidden="1" thickBot="1" x14ac:dyDescent="0.3">
      <c r="BI435" s="796">
        <v>6</v>
      </c>
      <c r="BJ435" s="807">
        <v>2.57</v>
      </c>
      <c r="BK435" s="636"/>
      <c r="BL435" s="636"/>
      <c r="BM435" s="102"/>
      <c r="BN435" s="102"/>
      <c r="BO435" s="102"/>
      <c r="BP435" s="636"/>
      <c r="BQ435" s="636"/>
      <c r="BR435" s="636"/>
      <c r="BS435" s="636"/>
      <c r="BT435" s="636"/>
      <c r="BU435" s="636"/>
      <c r="BV435" s="636"/>
      <c r="BW435" s="636"/>
      <c r="BX435" s="636"/>
      <c r="BY435" s="636"/>
      <c r="BZ435" s="636"/>
      <c r="CA435" s="636"/>
      <c r="CB435" s="637"/>
      <c r="CC435" s="636"/>
      <c r="CD435" s="636"/>
      <c r="CE435" s="637"/>
      <c r="CF435" s="637"/>
      <c r="CG435" s="637"/>
      <c r="CH435" s="637"/>
      <c r="CI435" s="636"/>
      <c r="CJ435" s="636"/>
      <c r="CK435" s="637"/>
      <c r="CL435" s="637"/>
      <c r="CM435" s="637"/>
      <c r="CN435" s="705"/>
      <c r="CO435" s="667">
        <f t="shared" si="143"/>
        <v>0</v>
      </c>
      <c r="CP435" s="88">
        <f t="shared" si="144"/>
        <v>0</v>
      </c>
      <c r="CQ435" s="667">
        <f t="shared" si="145"/>
        <v>0</v>
      </c>
      <c r="CR435" s="705"/>
    </row>
    <row r="436" spans="22:120" s="67" customFormat="1" ht="15.75" hidden="1" thickBot="1" x14ac:dyDescent="0.3">
      <c r="BI436" s="796">
        <v>7</v>
      </c>
      <c r="BJ436" s="807">
        <v>2.4500000000000002</v>
      </c>
      <c r="BK436" s="636"/>
      <c r="BL436" s="636"/>
      <c r="BM436" s="102"/>
      <c r="BN436" s="102"/>
      <c r="BO436" s="102"/>
      <c r="BP436" s="636"/>
      <c r="BQ436" s="636"/>
      <c r="BR436" s="636"/>
      <c r="BS436" s="636"/>
      <c r="BT436" s="636"/>
      <c r="BU436" s="636"/>
      <c r="BV436" s="636"/>
      <c r="BW436" s="636"/>
      <c r="BX436" s="636"/>
      <c r="BY436" s="636"/>
      <c r="BZ436" s="636"/>
      <c r="CA436" s="636"/>
      <c r="CB436" s="637"/>
      <c r="CC436" s="636"/>
      <c r="CD436" s="636"/>
      <c r="CE436" s="637"/>
      <c r="CF436" s="637"/>
      <c r="CG436" s="637"/>
      <c r="CH436" s="637"/>
      <c r="CI436" s="636"/>
      <c r="CJ436" s="636"/>
      <c r="CK436" s="637"/>
      <c r="CL436" s="637"/>
      <c r="CM436" s="637"/>
      <c r="CN436" s="705"/>
      <c r="CO436" s="667">
        <f t="shared" si="143"/>
        <v>0</v>
      </c>
      <c r="CP436" s="88">
        <f t="shared" si="144"/>
        <v>0</v>
      </c>
      <c r="CQ436" s="667">
        <f t="shared" si="145"/>
        <v>0</v>
      </c>
    </row>
    <row r="437" spans="22:120" s="67" customFormat="1" ht="15.75" hidden="1" thickBot="1" x14ac:dyDescent="0.3">
      <c r="BI437" s="796">
        <v>8</v>
      </c>
      <c r="BJ437" s="807">
        <v>2.36</v>
      </c>
      <c r="BK437" s="636"/>
      <c r="BL437" s="636"/>
      <c r="BM437" s="102"/>
      <c r="BN437" s="102"/>
      <c r="BO437" s="102"/>
      <c r="BP437" s="636"/>
      <c r="BQ437" s="636"/>
      <c r="BR437" s="636"/>
      <c r="BS437" s="636"/>
      <c r="BT437" s="636"/>
      <c r="BU437" s="636"/>
      <c r="BV437" s="636"/>
      <c r="BW437" s="636"/>
      <c r="BX437" s="636"/>
      <c r="BY437" s="636"/>
      <c r="BZ437" s="636"/>
      <c r="CA437" s="636"/>
      <c r="CB437" s="637"/>
      <c r="CC437" s="636"/>
      <c r="CD437" s="636"/>
      <c r="CE437" s="637"/>
      <c r="CF437" s="637"/>
      <c r="CG437" s="637"/>
      <c r="CH437" s="637"/>
      <c r="CI437" s="636"/>
      <c r="CJ437" s="636"/>
      <c r="CK437" s="637"/>
      <c r="CL437" s="637"/>
      <c r="CM437" s="637"/>
      <c r="CN437" s="705"/>
      <c r="CO437" s="667">
        <f t="shared" si="143"/>
        <v>0</v>
      </c>
      <c r="CP437" s="88">
        <f t="shared" si="144"/>
        <v>0</v>
      </c>
      <c r="CQ437" s="667">
        <f t="shared" si="145"/>
        <v>0</v>
      </c>
    </row>
    <row r="438" spans="22:120" s="67" customFormat="1" ht="15.75" hidden="1" thickBot="1" x14ac:dyDescent="0.3">
      <c r="BI438" s="796">
        <v>9</v>
      </c>
      <c r="BJ438" s="807">
        <v>2.31</v>
      </c>
      <c r="BK438" s="636"/>
      <c r="BL438" s="636"/>
      <c r="BM438" s="102"/>
      <c r="BN438" s="102"/>
      <c r="BO438" s="102"/>
      <c r="BP438" s="636"/>
      <c r="BQ438" s="636"/>
      <c r="BR438" s="636"/>
      <c r="BS438" s="636"/>
      <c r="BT438" s="636"/>
      <c r="BU438" s="636"/>
      <c r="BV438" s="636"/>
      <c r="BW438" s="636"/>
      <c r="BX438" s="636"/>
      <c r="BY438" s="636"/>
      <c r="BZ438" s="636"/>
      <c r="CA438" s="636"/>
      <c r="CB438" s="637"/>
      <c r="CC438" s="636"/>
      <c r="CD438" s="636"/>
      <c r="CE438" s="637"/>
      <c r="CF438" s="637"/>
      <c r="CG438" s="637"/>
      <c r="CH438" s="637"/>
      <c r="CI438" s="636"/>
      <c r="CJ438" s="636"/>
      <c r="CK438" s="637"/>
      <c r="CL438" s="637"/>
      <c r="CM438" s="637"/>
      <c r="CN438" s="705"/>
      <c r="CO438" s="667">
        <f t="shared" si="143"/>
        <v>0</v>
      </c>
      <c r="CP438" s="88">
        <f t="shared" si="144"/>
        <v>0</v>
      </c>
      <c r="CQ438" s="667">
        <f t="shared" si="145"/>
        <v>0</v>
      </c>
    </row>
    <row r="439" spans="22:120" s="67" customFormat="1" ht="15.75" hidden="1" thickBot="1" x14ac:dyDescent="0.3">
      <c r="BI439" s="796">
        <v>10</v>
      </c>
      <c r="BJ439" s="807">
        <v>2.2599999999999998</v>
      </c>
      <c r="BK439" s="636"/>
      <c r="BL439" s="636"/>
      <c r="BM439" s="102"/>
      <c r="BN439" s="102"/>
      <c r="BO439" s="102"/>
      <c r="BP439" s="636"/>
      <c r="BQ439" s="636"/>
      <c r="BR439" s="636"/>
      <c r="BS439" s="636"/>
      <c r="BT439" s="636"/>
      <c r="BU439" s="636"/>
      <c r="BV439" s="636"/>
      <c r="BW439" s="636"/>
      <c r="BX439" s="636"/>
      <c r="BY439" s="636"/>
      <c r="BZ439" s="636"/>
      <c r="CA439" s="636"/>
      <c r="CB439" s="637"/>
      <c r="CC439" s="636"/>
      <c r="CD439" s="636"/>
      <c r="CE439" s="637"/>
      <c r="CF439" s="637"/>
      <c r="CG439" s="637"/>
      <c r="CH439" s="637"/>
      <c r="CI439" s="636"/>
      <c r="CJ439" s="636"/>
      <c r="CK439" s="637"/>
      <c r="CL439" s="637"/>
      <c r="CM439" s="637"/>
      <c r="CN439" s="705"/>
      <c r="CO439" s="667">
        <f t="shared" si="143"/>
        <v>0</v>
      </c>
      <c r="CP439" s="88">
        <f t="shared" si="144"/>
        <v>0</v>
      </c>
      <c r="CQ439" s="667">
        <f t="shared" si="145"/>
        <v>0</v>
      </c>
    </row>
    <row r="440" spans="22:120" s="67" customFormat="1" ht="15.75" hidden="1" thickBot="1" x14ac:dyDescent="0.3">
      <c r="BI440" s="796">
        <v>11</v>
      </c>
      <c r="BJ440" s="807">
        <v>2.23</v>
      </c>
      <c r="BK440" s="636"/>
      <c r="BL440" s="636"/>
      <c r="BM440" s="102"/>
      <c r="BN440" s="102"/>
      <c r="BO440" s="102"/>
      <c r="BP440" s="636"/>
      <c r="BQ440" s="636"/>
      <c r="BR440" s="636"/>
      <c r="BS440" s="636"/>
      <c r="BT440" s="636"/>
      <c r="BU440" s="636"/>
      <c r="BV440" s="636"/>
      <c r="BW440" s="636"/>
      <c r="BX440" s="636"/>
      <c r="BY440" s="636"/>
      <c r="BZ440" s="636"/>
      <c r="CA440" s="636"/>
      <c r="CB440" s="637"/>
      <c r="CC440" s="636"/>
      <c r="CD440" s="636"/>
      <c r="CE440" s="637"/>
      <c r="CF440" s="637"/>
      <c r="CG440" s="637"/>
      <c r="CH440" s="637"/>
      <c r="CI440" s="636"/>
      <c r="CJ440" s="636"/>
      <c r="CK440" s="637"/>
      <c r="CL440" s="637"/>
      <c r="CM440" s="637"/>
      <c r="CN440" s="705"/>
      <c r="CO440" s="667">
        <f t="shared" si="143"/>
        <v>0</v>
      </c>
      <c r="CP440" s="88">
        <f t="shared" si="144"/>
        <v>0</v>
      </c>
      <c r="CQ440" s="667">
        <f t="shared" si="145"/>
        <v>0</v>
      </c>
    </row>
    <row r="441" spans="22:120" s="67" customFormat="1" ht="15.75" hidden="1" thickBot="1" x14ac:dyDescent="0.3">
      <c r="BI441" s="796">
        <v>12</v>
      </c>
      <c r="BJ441" s="807">
        <v>2.2000000000000002</v>
      </c>
      <c r="BK441" s="636"/>
      <c r="BL441" s="636"/>
      <c r="BM441" s="102"/>
      <c r="BN441" s="102"/>
      <c r="BO441" s="102"/>
      <c r="BP441" s="636"/>
      <c r="BQ441" s="636"/>
      <c r="BR441" s="636"/>
      <c r="BS441" s="636"/>
      <c r="BT441" s="636"/>
      <c r="BU441" s="636"/>
      <c r="BV441" s="636"/>
      <c r="BW441" s="636"/>
      <c r="BX441" s="636"/>
      <c r="BY441" s="636"/>
      <c r="BZ441" s="636"/>
      <c r="CA441" s="636"/>
      <c r="CB441" s="637"/>
      <c r="CC441" s="636"/>
      <c r="CD441" s="636"/>
      <c r="CE441" s="637"/>
      <c r="CF441" s="637"/>
      <c r="CG441" s="637"/>
      <c r="CH441" s="637"/>
      <c r="CI441" s="636"/>
      <c r="CJ441" s="636"/>
      <c r="CK441" s="637"/>
      <c r="CL441" s="637"/>
      <c r="CM441" s="637"/>
      <c r="CN441" s="705"/>
      <c r="CO441" s="667">
        <f t="shared" si="143"/>
        <v>0</v>
      </c>
      <c r="CP441" s="88">
        <f t="shared" si="144"/>
        <v>0</v>
      </c>
      <c r="CQ441" s="667">
        <f t="shared" si="145"/>
        <v>0</v>
      </c>
    </row>
    <row r="442" spans="22:120" s="67" customFormat="1" hidden="1" x14ac:dyDescent="0.25">
      <c r="BI442" s="635"/>
      <c r="BJ442" s="636"/>
      <c r="BK442" s="636"/>
      <c r="BL442" s="636"/>
      <c r="BM442" s="102"/>
      <c r="BN442" s="102"/>
      <c r="BO442" s="102"/>
      <c r="BP442" s="636"/>
      <c r="BQ442" s="636"/>
      <c r="BR442" s="636"/>
      <c r="BS442" s="636"/>
      <c r="BT442" s="636"/>
      <c r="BU442" s="636"/>
      <c r="BV442" s="636"/>
      <c r="BW442" s="636"/>
      <c r="BX442" s="636"/>
      <c r="BY442" s="636"/>
      <c r="BZ442" s="636"/>
      <c r="CA442" s="636"/>
      <c r="CB442" s="637"/>
      <c r="CC442" s="636"/>
      <c r="CD442" s="636"/>
      <c r="CE442" s="637"/>
      <c r="CF442" s="637"/>
      <c r="CG442" s="637"/>
      <c r="CH442" s="637"/>
      <c r="CI442" s="636"/>
      <c r="CJ442" s="636"/>
      <c r="CK442" s="637"/>
      <c r="CL442" s="637"/>
      <c r="CM442" s="637"/>
      <c r="CN442" s="705"/>
      <c r="CO442" s="667">
        <f t="shared" si="143"/>
        <v>0</v>
      </c>
      <c r="CP442" s="88">
        <f t="shared" si="144"/>
        <v>0</v>
      </c>
      <c r="CQ442" s="667">
        <f t="shared" si="145"/>
        <v>0</v>
      </c>
      <c r="CR442" s="918"/>
      <c r="CS442" s="919"/>
    </row>
    <row r="443" spans="22:120" s="67" customFormat="1" hidden="1" x14ac:dyDescent="0.25">
      <c r="V443" s="655"/>
      <c r="AA443" s="656"/>
      <c r="AB443" s="656"/>
      <c r="AD443" s="656"/>
      <c r="AE443" s="657"/>
      <c r="AH443" s="658"/>
      <c r="AI443" s="658"/>
      <c r="AK443" s="656"/>
      <c r="AR443" s="656"/>
      <c r="AV443" s="656"/>
      <c r="AX443" s="656"/>
      <c r="BB443" s="656"/>
      <c r="BC443" s="656"/>
      <c r="BE443" s="656"/>
      <c r="BI443" s="635"/>
      <c r="BJ443" s="636"/>
      <c r="BK443" s="636"/>
      <c r="BL443" s="636"/>
      <c r="BM443" s="102"/>
      <c r="BN443" s="102"/>
      <c r="BO443" s="102"/>
      <c r="BP443" s="636"/>
      <c r="BQ443" s="636"/>
      <c r="BR443" s="636"/>
      <c r="BS443" s="636"/>
      <c r="BT443" s="636"/>
      <c r="BU443" s="636"/>
      <c r="BV443" s="636"/>
      <c r="BW443" s="636"/>
      <c r="BX443" s="636"/>
      <c r="BY443" s="636"/>
      <c r="BZ443" s="636"/>
      <c r="CA443" s="636"/>
      <c r="CB443" s="637"/>
      <c r="CC443" s="636"/>
      <c r="CD443" s="636"/>
      <c r="CE443" s="637"/>
      <c r="CF443" s="637"/>
      <c r="CG443" s="637"/>
      <c r="CH443" s="637"/>
      <c r="CI443" s="636"/>
      <c r="CJ443" s="636"/>
      <c r="CK443" s="637"/>
      <c r="CL443" s="637"/>
      <c r="CM443" s="637"/>
      <c r="CN443" s="705"/>
      <c r="CO443" s="667">
        <f t="shared" si="143"/>
        <v>0</v>
      </c>
      <c r="CP443" s="88">
        <f t="shared" si="144"/>
        <v>0</v>
      </c>
      <c r="CQ443" s="667">
        <f t="shared" si="145"/>
        <v>0</v>
      </c>
    </row>
    <row r="444" spans="22:120" s="67" customFormat="1" ht="15.75" hidden="1" thickBot="1" x14ac:dyDescent="0.3">
      <c r="V444" s="655"/>
      <c r="AA444" s="656"/>
      <c r="AB444" s="656"/>
      <c r="AD444" s="656"/>
      <c r="AE444" s="657"/>
      <c r="AH444" s="658"/>
      <c r="AI444" s="658"/>
      <c r="AK444" s="656"/>
      <c r="AR444" s="656"/>
      <c r="AV444" s="656"/>
      <c r="AX444" s="656"/>
      <c r="BB444" s="656"/>
      <c r="BC444" s="656"/>
      <c r="BE444" s="656"/>
      <c r="BI444" s="635"/>
      <c r="BJ444" s="636"/>
      <c r="BK444" s="636"/>
      <c r="BL444" s="636"/>
      <c r="BM444" s="102"/>
      <c r="BN444" s="102"/>
      <c r="BO444" s="102"/>
      <c r="BP444" s="636"/>
      <c r="BQ444" s="636"/>
      <c r="BR444" s="636"/>
      <c r="BS444" s="636"/>
      <c r="BT444" s="636"/>
      <c r="BU444" s="636"/>
      <c r="BV444" s="636"/>
      <c r="BW444" s="636"/>
      <c r="BX444" s="636"/>
      <c r="BY444" s="636"/>
      <c r="BZ444" s="636"/>
      <c r="CA444" s="636"/>
      <c r="CB444" s="637"/>
      <c r="CC444" s="636"/>
      <c r="CD444" s="636"/>
      <c r="CE444" s="637"/>
      <c r="CF444" s="637"/>
      <c r="CG444" s="637"/>
      <c r="CH444" s="637"/>
      <c r="CI444" s="636"/>
      <c r="CJ444" s="636"/>
      <c r="CK444" s="637"/>
      <c r="CL444" s="637"/>
      <c r="CM444" s="637"/>
      <c r="CN444" s="705"/>
      <c r="CO444" s="667">
        <f t="shared" si="143"/>
        <v>0</v>
      </c>
      <c r="CP444" s="88">
        <f t="shared" si="144"/>
        <v>0</v>
      </c>
      <c r="CQ444" s="667">
        <f t="shared" si="145"/>
        <v>0</v>
      </c>
    </row>
    <row r="445" spans="22:120" s="67" customFormat="1" ht="15.75" hidden="1" thickBot="1" x14ac:dyDescent="0.3">
      <c r="V445" s="655"/>
      <c r="AA445" s="656"/>
      <c r="AB445" s="656"/>
      <c r="AD445" s="656"/>
      <c r="AE445" s="657"/>
      <c r="AH445" s="658"/>
      <c r="AI445" s="658"/>
      <c r="AK445" s="656"/>
      <c r="AR445" s="656"/>
      <c r="AV445" s="656"/>
      <c r="AX445" s="656"/>
      <c r="BB445" s="656"/>
      <c r="BC445" s="656"/>
      <c r="BE445" s="656"/>
      <c r="BI445" s="812"/>
      <c r="BJ445" s="812" t="s">
        <v>308</v>
      </c>
      <c r="BK445" s="812" t="s">
        <v>309</v>
      </c>
      <c r="BL445" s="812" t="s">
        <v>566</v>
      </c>
      <c r="BM445" s="102"/>
      <c r="BN445" s="102"/>
      <c r="BO445" s="102"/>
      <c r="BP445" s="636"/>
      <c r="BQ445" s="636"/>
      <c r="BR445" s="636"/>
      <c r="BS445" s="636"/>
      <c r="BT445" s="636"/>
      <c r="BU445" s="636"/>
      <c r="BV445" s="636"/>
      <c r="BW445" s="636"/>
      <c r="BX445" s="636"/>
      <c r="BY445" s="636"/>
      <c r="BZ445" s="636"/>
      <c r="CA445" s="636"/>
      <c r="CB445" s="637"/>
      <c r="CC445" s="636"/>
      <c r="CD445" s="636"/>
      <c r="CE445" s="637"/>
      <c r="CF445" s="637"/>
      <c r="CG445" s="637"/>
      <c r="CH445" s="637"/>
      <c r="CI445" s="636"/>
      <c r="CJ445" s="636"/>
      <c r="CK445" s="637"/>
      <c r="CL445" s="637"/>
      <c r="CM445" s="637"/>
      <c r="CN445" s="705"/>
      <c r="CO445" s="667">
        <f t="shared" si="143"/>
        <v>0</v>
      </c>
      <c r="CP445" s="88">
        <f t="shared" si="144"/>
        <v>0</v>
      </c>
      <c r="CQ445" s="667">
        <f t="shared" si="145"/>
        <v>0</v>
      </c>
    </row>
    <row r="446" spans="22:120" s="67" customFormat="1" ht="25.5" hidden="1" customHeight="1" thickBot="1" x14ac:dyDescent="0.3">
      <c r="V446" s="655"/>
      <c r="AA446" s="656"/>
      <c r="AB446" s="656"/>
      <c r="AD446" s="656"/>
      <c r="AE446" s="657"/>
      <c r="AH446" s="658"/>
      <c r="AI446" s="658"/>
      <c r="AK446" s="656"/>
      <c r="AR446" s="656"/>
      <c r="AV446" s="656"/>
      <c r="AX446" s="656"/>
      <c r="BB446" s="656"/>
      <c r="BC446" s="656"/>
      <c r="BE446" s="656"/>
      <c r="BI446" s="812" t="s">
        <v>306</v>
      </c>
      <c r="BJ446" s="812" t="s">
        <v>307</v>
      </c>
      <c r="BK446" s="812" t="s">
        <v>307</v>
      </c>
      <c r="BL446" s="812" t="s">
        <v>307</v>
      </c>
      <c r="BM446" s="102"/>
      <c r="BN446" s="102"/>
      <c r="BO446" s="102"/>
      <c r="BP446" s="636"/>
      <c r="BQ446" s="636"/>
      <c r="BR446" s="636"/>
      <c r="BS446" s="636"/>
      <c r="BT446" s="636"/>
      <c r="BU446" s="636"/>
      <c r="BV446" s="636"/>
      <c r="BW446" s="636"/>
      <c r="BX446" s="636"/>
      <c r="BY446" s="636"/>
      <c r="BZ446" s="636"/>
      <c r="CA446" s="636"/>
      <c r="CB446" s="637"/>
      <c r="CC446" s="636"/>
      <c r="CD446" s="636"/>
      <c r="CE446" s="637"/>
      <c r="CF446" s="637"/>
      <c r="CG446" s="637"/>
      <c r="CH446" s="637"/>
      <c r="CI446" s="636"/>
      <c r="CJ446" s="636"/>
      <c r="CK446" s="637"/>
      <c r="CL446" s="637"/>
      <c r="CM446" s="637"/>
      <c r="CN446" s="705"/>
      <c r="CO446" s="667">
        <f t="shared" si="143"/>
        <v>0</v>
      </c>
      <c r="CP446" s="88">
        <f t="shared" si="144"/>
        <v>0</v>
      </c>
      <c r="CQ446" s="667">
        <f t="shared" si="145"/>
        <v>0</v>
      </c>
    </row>
    <row r="447" spans="22:120" s="67" customFormat="1" ht="15.75" hidden="1" thickBot="1" x14ac:dyDescent="0.3">
      <c r="V447" s="655"/>
      <c r="AA447" s="656"/>
      <c r="AB447" s="656"/>
      <c r="AD447" s="656"/>
      <c r="AE447" s="657"/>
      <c r="AH447" s="658"/>
      <c r="AI447" s="658"/>
      <c r="AK447" s="656"/>
      <c r="AR447" s="656"/>
      <c r="AV447" s="656"/>
      <c r="AX447" s="656"/>
      <c r="BB447" s="656"/>
      <c r="BC447" s="656"/>
      <c r="BE447" s="656"/>
      <c r="BI447" s="796" t="s">
        <v>170</v>
      </c>
      <c r="BJ447" s="796">
        <v>1</v>
      </c>
      <c r="BK447" s="796">
        <v>1</v>
      </c>
      <c r="BL447" s="796">
        <v>1</v>
      </c>
      <c r="BM447" s="102"/>
      <c r="BN447" s="102"/>
      <c r="BO447" s="102"/>
      <c r="BP447" s="636"/>
      <c r="BQ447" s="636"/>
      <c r="BR447" s="636"/>
      <c r="BS447" s="636"/>
      <c r="BT447" s="636"/>
      <c r="BU447" s="636"/>
      <c r="BV447" s="636"/>
      <c r="BW447" s="636"/>
      <c r="BX447" s="636"/>
      <c r="BY447" s="636"/>
      <c r="BZ447" s="636"/>
      <c r="CA447" s="636"/>
      <c r="CB447" s="637"/>
      <c r="CC447" s="636"/>
      <c r="CD447" s="636"/>
      <c r="CE447" s="637"/>
      <c r="CF447" s="637"/>
      <c r="CG447" s="637"/>
      <c r="CH447" s="637"/>
      <c r="CI447" s="636"/>
      <c r="CJ447" s="636"/>
      <c r="CK447" s="637"/>
      <c r="CL447" s="637"/>
      <c r="CM447" s="637"/>
      <c r="CN447" s="705"/>
      <c r="CO447" s="667">
        <f t="shared" si="143"/>
        <v>0</v>
      </c>
      <c r="CP447" s="88">
        <f t="shared" si="144"/>
        <v>0</v>
      </c>
      <c r="CQ447" s="667">
        <f t="shared" si="145"/>
        <v>0</v>
      </c>
    </row>
    <row r="448" spans="22:120" s="67" customFormat="1" ht="15.75" hidden="1" thickBot="1" x14ac:dyDescent="0.3">
      <c r="V448" s="655"/>
      <c r="AA448" s="656"/>
      <c r="AB448" s="656"/>
      <c r="AD448" s="656"/>
      <c r="AE448" s="657"/>
      <c r="AH448" s="658"/>
      <c r="AI448" s="658"/>
      <c r="AK448" s="656"/>
      <c r="AR448" s="656"/>
      <c r="AV448" s="656"/>
      <c r="AX448" s="656"/>
      <c r="BB448" s="656"/>
      <c r="BC448" s="656"/>
      <c r="BE448" s="656"/>
      <c r="BI448" s="796" t="s">
        <v>106</v>
      </c>
      <c r="BJ448" s="796">
        <v>28</v>
      </c>
      <c r="BK448" s="796">
        <v>25</v>
      </c>
      <c r="BL448" s="796">
        <v>21</v>
      </c>
      <c r="BM448" s="102"/>
      <c r="BN448" s="102"/>
      <c r="BO448" s="102"/>
      <c r="BP448" s="636"/>
      <c r="BQ448" s="636"/>
      <c r="BR448" s="636"/>
      <c r="BS448" s="636"/>
      <c r="BT448" s="636"/>
      <c r="BU448" s="636"/>
      <c r="BV448" s="636"/>
      <c r="BW448" s="636"/>
      <c r="BX448" s="636"/>
      <c r="BY448" s="636"/>
      <c r="BZ448" s="636"/>
      <c r="CA448" s="636"/>
      <c r="CB448" s="637"/>
      <c r="CC448" s="636"/>
      <c r="CD448" s="636"/>
      <c r="CE448" s="637"/>
      <c r="CF448" s="637"/>
      <c r="CG448" s="637"/>
      <c r="CH448" s="637"/>
      <c r="CI448" s="636"/>
      <c r="CJ448" s="636"/>
      <c r="CK448" s="637"/>
      <c r="CL448" s="637"/>
      <c r="CM448" s="637"/>
      <c r="CN448" s="705"/>
      <c r="CO448" s="667">
        <f t="shared" si="143"/>
        <v>0</v>
      </c>
      <c r="CP448" s="88">
        <f t="shared" si="144"/>
        <v>0</v>
      </c>
      <c r="CQ448" s="667">
        <f t="shared" si="145"/>
        <v>0</v>
      </c>
    </row>
    <row r="449" spans="22:95" s="67" customFormat="1" ht="15.75" hidden="1" thickBot="1" x14ac:dyDescent="0.3">
      <c r="V449" s="655"/>
      <c r="AA449" s="656"/>
      <c r="AB449" s="656"/>
      <c r="AD449" s="656"/>
      <c r="AE449" s="657"/>
      <c r="AH449" s="658"/>
      <c r="AI449" s="658"/>
      <c r="AK449" s="656"/>
      <c r="AR449" s="656"/>
      <c r="AV449" s="656"/>
      <c r="AX449" s="656"/>
      <c r="BB449" s="656"/>
      <c r="BC449" s="656"/>
      <c r="BE449" s="656"/>
      <c r="BI449" s="796" t="s">
        <v>110</v>
      </c>
      <c r="BJ449" s="796">
        <v>265</v>
      </c>
      <c r="BK449" s="796">
        <v>298</v>
      </c>
      <c r="BL449" s="796">
        <v>310</v>
      </c>
      <c r="BM449" s="102"/>
      <c r="BN449" s="102"/>
      <c r="BO449" s="102"/>
      <c r="BP449" s="636"/>
      <c r="BQ449" s="636"/>
      <c r="BR449" s="636"/>
      <c r="BS449" s="636"/>
      <c r="BT449" s="636"/>
      <c r="BU449" s="636"/>
      <c r="BV449" s="636"/>
      <c r="BW449" s="636"/>
      <c r="BX449" s="636"/>
      <c r="BY449" s="636"/>
      <c r="BZ449" s="636"/>
      <c r="CA449" s="636"/>
      <c r="CB449" s="637"/>
      <c r="CC449" s="636"/>
      <c r="CD449" s="636"/>
      <c r="CE449" s="637"/>
      <c r="CF449" s="637"/>
      <c r="CG449" s="637"/>
      <c r="CH449" s="637"/>
      <c r="CI449" s="636"/>
      <c r="CJ449" s="636"/>
      <c r="CK449" s="637"/>
      <c r="CL449" s="637"/>
      <c r="CM449" s="637"/>
      <c r="CN449" s="705"/>
      <c r="CO449" s="667">
        <f t="shared" si="143"/>
        <v>0</v>
      </c>
      <c r="CP449" s="88">
        <f t="shared" si="144"/>
        <v>0</v>
      </c>
      <c r="CQ449" s="667">
        <f t="shared" si="145"/>
        <v>0</v>
      </c>
    </row>
    <row r="450" spans="22:95" s="67" customFormat="1" ht="15.75" hidden="1" thickBot="1" x14ac:dyDescent="0.3">
      <c r="V450" s="655"/>
      <c r="AA450" s="656"/>
      <c r="AB450" s="656"/>
      <c r="AD450" s="656"/>
      <c r="AE450" s="657"/>
      <c r="AH450" s="658"/>
      <c r="AI450" s="658"/>
      <c r="AK450" s="656"/>
      <c r="AR450" s="656"/>
      <c r="AV450" s="656"/>
      <c r="AX450" s="656"/>
      <c r="BB450" s="656"/>
      <c r="BC450" s="656"/>
      <c r="BE450" s="656"/>
      <c r="BI450" s="796" t="s">
        <v>8</v>
      </c>
      <c r="BJ450" s="796">
        <v>23500</v>
      </c>
      <c r="BK450" s="796">
        <v>22800</v>
      </c>
      <c r="BL450" s="796"/>
      <c r="BM450" s="102"/>
      <c r="BN450" s="102"/>
      <c r="BO450" s="102"/>
      <c r="BP450" s="636"/>
      <c r="BQ450" s="636"/>
      <c r="BR450" s="636"/>
      <c r="BS450" s="636"/>
      <c r="BT450" s="636"/>
      <c r="BU450" s="636"/>
      <c r="BV450" s="636"/>
      <c r="BW450" s="636"/>
      <c r="BX450" s="636"/>
      <c r="BY450" s="636"/>
      <c r="BZ450" s="636"/>
      <c r="CA450" s="636"/>
      <c r="CB450" s="637"/>
      <c r="CC450" s="636"/>
      <c r="CD450" s="636"/>
      <c r="CE450" s="637"/>
      <c r="CF450" s="637"/>
      <c r="CG450" s="637"/>
      <c r="CH450" s="637"/>
      <c r="CI450" s="636"/>
      <c r="CJ450" s="636"/>
      <c r="CK450" s="637"/>
      <c r="CL450" s="637"/>
      <c r="CM450" s="637"/>
      <c r="CN450" s="705"/>
      <c r="CO450" s="88"/>
      <c r="CP450" s="88"/>
      <c r="CQ450" s="88"/>
    </row>
    <row r="451" spans="22:95" s="67" customFormat="1" ht="15.75" hidden="1" thickBot="1" x14ac:dyDescent="0.3">
      <c r="V451" s="655"/>
      <c r="AA451" s="656"/>
      <c r="AB451" s="656"/>
      <c r="AD451" s="656"/>
      <c r="AE451" s="657"/>
      <c r="AH451" s="658"/>
      <c r="AI451" s="658"/>
      <c r="AK451" s="656"/>
      <c r="AR451" s="656"/>
      <c r="AV451" s="656"/>
      <c r="AX451" s="656"/>
      <c r="BB451" s="656"/>
      <c r="BC451" s="656"/>
      <c r="BE451" s="656"/>
      <c r="BI451" s="796" t="s">
        <v>312</v>
      </c>
      <c r="BJ451" s="796">
        <v>16100</v>
      </c>
      <c r="BK451" s="796">
        <v>17200</v>
      </c>
      <c r="BL451" s="796" t="s">
        <v>313</v>
      </c>
      <c r="BM451" s="102"/>
      <c r="BN451" s="102"/>
      <c r="BO451" s="102"/>
      <c r="BP451" s="636"/>
      <c r="BQ451" s="636"/>
      <c r="BR451" s="636"/>
      <c r="BS451" s="636"/>
      <c r="BT451" s="636"/>
      <c r="BU451" s="636"/>
      <c r="BV451" s="636"/>
      <c r="BW451" s="636"/>
      <c r="BX451" s="636"/>
      <c r="BY451" s="636"/>
      <c r="BZ451" s="636"/>
      <c r="CA451" s="636"/>
      <c r="CB451" s="637"/>
      <c r="CC451" s="636"/>
      <c r="CD451" s="636"/>
      <c r="CE451" s="637"/>
      <c r="CF451" s="637"/>
      <c r="CG451" s="637"/>
      <c r="CH451" s="637"/>
      <c r="CI451" s="636"/>
      <c r="CJ451" s="636"/>
      <c r="CK451" s="637"/>
      <c r="CL451" s="637"/>
      <c r="CM451" s="637"/>
      <c r="CN451" s="705"/>
      <c r="CO451" s="88"/>
      <c r="CP451" s="88"/>
      <c r="CQ451" s="88"/>
    </row>
    <row r="452" spans="22:95" s="67" customFormat="1" ht="15.75" hidden="1" thickBot="1" x14ac:dyDescent="0.3">
      <c r="V452" s="655"/>
      <c r="AA452" s="656"/>
      <c r="AB452" s="656"/>
      <c r="AD452" s="656"/>
      <c r="AE452" s="657"/>
      <c r="AH452" s="658"/>
      <c r="AI452" s="658"/>
      <c r="AK452" s="656"/>
      <c r="AR452" s="656"/>
      <c r="AV452" s="656"/>
      <c r="AX452" s="656"/>
      <c r="BB452" s="656"/>
      <c r="BC452" s="656"/>
      <c r="BE452" s="656"/>
      <c r="BI452" s="796"/>
      <c r="BJ452" s="796"/>
      <c r="BK452" s="796"/>
      <c r="BL452" s="796"/>
      <c r="BM452" s="102"/>
      <c r="BN452" s="102"/>
      <c r="BO452" s="102"/>
      <c r="BP452" s="636"/>
      <c r="BQ452" s="636"/>
      <c r="BR452" s="636"/>
      <c r="BS452" s="636"/>
      <c r="BT452" s="636"/>
      <c r="BU452" s="636"/>
      <c r="BV452" s="636"/>
      <c r="BW452" s="636"/>
      <c r="BX452" s="636"/>
      <c r="BY452" s="636"/>
      <c r="BZ452" s="636"/>
      <c r="CA452" s="636"/>
      <c r="CB452" s="637"/>
      <c r="CC452" s="636"/>
      <c r="CD452" s="636"/>
      <c r="CE452" s="637"/>
      <c r="CF452" s="637"/>
      <c r="CG452" s="637"/>
      <c r="CH452" s="637"/>
      <c r="CI452" s="636"/>
      <c r="CJ452" s="636"/>
      <c r="CK452" s="637"/>
      <c r="CL452" s="637"/>
      <c r="CM452" s="637"/>
      <c r="CN452" s="705"/>
      <c r="CO452" s="88"/>
      <c r="CP452" s="88"/>
      <c r="CQ452" s="88"/>
    </row>
    <row r="453" spans="22:95" s="67" customFormat="1" ht="15.75" hidden="1" thickBot="1" x14ac:dyDescent="0.3">
      <c r="V453" s="655"/>
      <c r="AA453" s="656"/>
      <c r="AB453" s="656"/>
      <c r="AD453" s="656"/>
      <c r="AE453" s="657"/>
      <c r="AH453" s="658"/>
      <c r="AI453" s="658"/>
      <c r="AK453" s="656"/>
      <c r="AR453" s="656"/>
      <c r="AV453" s="656"/>
      <c r="AX453" s="656"/>
      <c r="BB453" s="656"/>
      <c r="BC453" s="656"/>
      <c r="BE453" s="656"/>
      <c r="BI453" s="796"/>
      <c r="BJ453" s="796"/>
      <c r="BK453" s="796"/>
      <c r="BL453" s="796"/>
      <c r="BM453" s="102"/>
      <c r="BN453" s="102"/>
      <c r="BO453" s="102"/>
      <c r="BP453" s="636"/>
      <c r="BQ453" s="636"/>
      <c r="BR453" s="636"/>
      <c r="BS453" s="636"/>
      <c r="BT453" s="636"/>
      <c r="BU453" s="636"/>
      <c r="BV453" s="636"/>
      <c r="BW453" s="636"/>
      <c r="BX453" s="636"/>
      <c r="BY453" s="636"/>
      <c r="BZ453" s="636"/>
      <c r="CA453" s="636"/>
      <c r="CB453" s="637"/>
      <c r="CC453" s="636"/>
      <c r="CD453" s="636"/>
      <c r="CE453" s="637"/>
      <c r="CF453" s="637"/>
      <c r="CG453" s="637"/>
      <c r="CH453" s="637"/>
      <c r="CI453" s="636"/>
      <c r="CJ453" s="636"/>
      <c r="CK453" s="637"/>
      <c r="CL453" s="637"/>
      <c r="CM453" s="637"/>
      <c r="CN453" s="705"/>
      <c r="CO453" s="88"/>
      <c r="CP453" s="88"/>
      <c r="CQ453" s="88"/>
    </row>
    <row r="454" spans="22:95" s="67" customFormat="1" ht="15.75" hidden="1" thickBot="1" x14ac:dyDescent="0.3">
      <c r="V454" s="655"/>
      <c r="AA454" s="656"/>
      <c r="AB454" s="656"/>
      <c r="AD454" s="656"/>
      <c r="AE454" s="657"/>
      <c r="AH454" s="658"/>
      <c r="AI454" s="658"/>
      <c r="AK454" s="656"/>
      <c r="AR454" s="656"/>
      <c r="AV454" s="656"/>
      <c r="AX454" s="656"/>
      <c r="BB454" s="656"/>
      <c r="BC454" s="656"/>
      <c r="BE454" s="656"/>
      <c r="BI454" s="796"/>
      <c r="BJ454" s="796"/>
      <c r="BK454" s="796"/>
      <c r="BL454" s="796"/>
      <c r="BM454" s="102"/>
      <c r="BN454" s="102"/>
      <c r="BO454" s="102"/>
      <c r="BP454" s="636"/>
      <c r="BQ454" s="636"/>
      <c r="BR454" s="636"/>
      <c r="BS454" s="636"/>
      <c r="BT454" s="636"/>
      <c r="BU454" s="636"/>
      <c r="BV454" s="636"/>
      <c r="BW454" s="636"/>
      <c r="BX454" s="636"/>
      <c r="BY454" s="636"/>
      <c r="BZ454" s="636"/>
      <c r="CA454" s="636"/>
      <c r="CB454" s="637"/>
      <c r="CC454" s="636"/>
      <c r="CD454" s="636"/>
      <c r="CE454" s="637"/>
      <c r="CF454" s="637"/>
      <c r="CG454" s="637"/>
      <c r="CH454" s="637"/>
      <c r="CI454" s="636"/>
      <c r="CJ454" s="636"/>
      <c r="CK454" s="637"/>
      <c r="CL454" s="637"/>
      <c r="CM454" s="637"/>
      <c r="CN454" s="705"/>
      <c r="CO454" s="88"/>
      <c r="CP454" s="88"/>
      <c r="CQ454" s="88"/>
    </row>
    <row r="455" spans="22:95" s="67" customFormat="1" hidden="1" x14ac:dyDescent="0.25">
      <c r="V455" s="655"/>
      <c r="AA455" s="656"/>
      <c r="AB455" s="656"/>
      <c r="AD455" s="656"/>
      <c r="AE455" s="657"/>
      <c r="AH455" s="658"/>
      <c r="AI455" s="658"/>
      <c r="AK455" s="656"/>
      <c r="AR455" s="656"/>
      <c r="AV455" s="656"/>
      <c r="AX455" s="656"/>
      <c r="BB455" s="656"/>
      <c r="BC455" s="656"/>
      <c r="BE455" s="656"/>
      <c r="BI455" s="635"/>
      <c r="BJ455" s="636"/>
      <c r="BK455" s="636"/>
      <c r="BL455" s="636"/>
      <c r="BM455" s="102"/>
      <c r="BN455" s="102"/>
      <c r="BO455" s="102"/>
      <c r="BP455" s="636"/>
      <c r="BQ455" s="636"/>
      <c r="BR455" s="636"/>
      <c r="BS455" s="636"/>
      <c r="BT455" s="636"/>
      <c r="BU455" s="636"/>
      <c r="BV455" s="636"/>
      <c r="BW455" s="636"/>
      <c r="BX455" s="636"/>
      <c r="BY455" s="636"/>
      <c r="BZ455" s="636"/>
      <c r="CA455" s="636"/>
      <c r="CB455" s="637"/>
      <c r="CC455" s="636"/>
      <c r="CD455" s="636"/>
      <c r="CE455" s="637"/>
      <c r="CF455" s="637"/>
      <c r="CG455" s="637"/>
      <c r="CH455" s="637"/>
      <c r="CI455" s="636"/>
      <c r="CJ455" s="636"/>
      <c r="CK455" s="637"/>
      <c r="CL455" s="637"/>
      <c r="CM455" s="637"/>
      <c r="CN455" s="705"/>
      <c r="CO455" s="88"/>
      <c r="CP455" s="88"/>
      <c r="CQ455" s="88"/>
    </row>
    <row r="456" spans="22:95" s="67" customFormat="1" hidden="1" x14ac:dyDescent="0.25">
      <c r="V456" s="655"/>
      <c r="AA456" s="656"/>
      <c r="AB456" s="656"/>
      <c r="AD456" s="656"/>
      <c r="AE456" s="657"/>
      <c r="AH456" s="658"/>
      <c r="AI456" s="658"/>
      <c r="AK456" s="656"/>
      <c r="AR456" s="656"/>
      <c r="AV456" s="656"/>
      <c r="AX456" s="656"/>
      <c r="BB456" s="656"/>
      <c r="BC456" s="656"/>
      <c r="BE456" s="656"/>
      <c r="BI456" s="635"/>
      <c r="BJ456" s="636"/>
      <c r="BK456" s="636"/>
      <c r="BL456" s="636"/>
      <c r="BM456" s="102"/>
      <c r="BN456" s="102"/>
      <c r="BO456" s="102"/>
      <c r="BP456" s="636"/>
      <c r="BQ456" s="636"/>
      <c r="BR456" s="636"/>
      <c r="BS456" s="636"/>
      <c r="BT456" s="636"/>
      <c r="BU456" s="636"/>
      <c r="BV456" s="636"/>
      <c r="BW456" s="636"/>
      <c r="BX456" s="636"/>
      <c r="BY456" s="636"/>
      <c r="BZ456" s="636"/>
      <c r="CA456" s="636"/>
      <c r="CB456" s="637"/>
      <c r="CC456" s="636"/>
      <c r="CD456" s="636"/>
      <c r="CE456" s="637"/>
      <c r="CF456" s="637"/>
      <c r="CG456" s="637"/>
      <c r="CH456" s="637"/>
      <c r="CI456" s="636"/>
      <c r="CJ456" s="636"/>
      <c r="CK456" s="637"/>
      <c r="CL456" s="637"/>
      <c r="CM456" s="637"/>
      <c r="CN456" s="705"/>
      <c r="CO456" s="88"/>
      <c r="CP456" s="88"/>
      <c r="CQ456" s="88"/>
    </row>
    <row r="457" spans="22:95" s="67" customFormat="1" hidden="1" x14ac:dyDescent="0.25">
      <c r="V457" s="655"/>
      <c r="AA457" s="656"/>
      <c r="AB457" s="656"/>
      <c r="AD457" s="656"/>
      <c r="AE457" s="657"/>
      <c r="AH457" s="658"/>
      <c r="AI457" s="658"/>
      <c r="AK457" s="656"/>
      <c r="AR457" s="656"/>
      <c r="AV457" s="656"/>
      <c r="AX457" s="656"/>
      <c r="BB457" s="656"/>
      <c r="BC457" s="656"/>
      <c r="BE457" s="656"/>
      <c r="BI457" s="635"/>
      <c r="BJ457" s="636"/>
      <c r="BK457" s="636"/>
      <c r="BL457" s="636"/>
      <c r="BM457" s="102"/>
      <c r="BN457" s="102"/>
      <c r="BO457" s="102"/>
      <c r="BP457" s="636"/>
      <c r="BQ457" s="636"/>
      <c r="BR457" s="636"/>
      <c r="BS457" s="636"/>
      <c r="BT457" s="636"/>
      <c r="BU457" s="636"/>
      <c r="BV457" s="636"/>
      <c r="BW457" s="636"/>
      <c r="BX457" s="636"/>
      <c r="BY457" s="636"/>
      <c r="BZ457" s="636"/>
      <c r="CA457" s="636"/>
      <c r="CB457" s="637"/>
      <c r="CC457" s="636"/>
      <c r="CD457" s="636"/>
      <c r="CE457" s="637"/>
      <c r="CF457" s="637"/>
      <c r="CG457" s="637"/>
      <c r="CH457" s="637"/>
      <c r="CI457" s="636"/>
      <c r="CJ457" s="636"/>
      <c r="CK457" s="637"/>
      <c r="CL457" s="637"/>
      <c r="CM457" s="637"/>
      <c r="CN457" s="705"/>
      <c r="CO457" s="88"/>
      <c r="CP457" s="88"/>
      <c r="CQ457" s="88"/>
    </row>
    <row r="458" spans="22:95" s="67" customFormat="1" hidden="1" x14ac:dyDescent="0.25">
      <c r="V458" s="655"/>
      <c r="AA458" s="656"/>
      <c r="AB458" s="656"/>
      <c r="AD458" s="656"/>
      <c r="AE458" s="657"/>
      <c r="AH458" s="658"/>
      <c r="AI458" s="658"/>
      <c r="AK458" s="656"/>
      <c r="AR458" s="656"/>
      <c r="AV458" s="656"/>
      <c r="AX458" s="656"/>
      <c r="BB458" s="656"/>
      <c r="BC458" s="656"/>
      <c r="BE458" s="656"/>
      <c r="BI458" s="635"/>
      <c r="BJ458" s="636"/>
      <c r="BK458" s="636"/>
      <c r="BL458" s="636"/>
      <c r="BM458" s="102"/>
      <c r="BN458" s="102"/>
      <c r="BO458" s="102"/>
      <c r="BP458" s="636"/>
      <c r="BQ458" s="636"/>
      <c r="BR458" s="636"/>
      <c r="BS458" s="636"/>
      <c r="BT458" s="636"/>
      <c r="BU458" s="636"/>
      <c r="BV458" s="636"/>
      <c r="BW458" s="636"/>
      <c r="BX458" s="636"/>
      <c r="BY458" s="636"/>
      <c r="BZ458" s="636"/>
      <c r="CA458" s="636"/>
      <c r="CB458" s="637"/>
      <c r="CC458" s="636"/>
      <c r="CD458" s="636"/>
      <c r="CE458" s="637"/>
      <c r="CF458" s="637"/>
      <c r="CG458" s="637"/>
      <c r="CH458" s="637"/>
      <c r="CI458" s="636"/>
      <c r="CJ458" s="636"/>
      <c r="CK458" s="637"/>
      <c r="CL458" s="637"/>
      <c r="CM458" s="637"/>
      <c r="CN458" s="705"/>
      <c r="CO458" s="88"/>
      <c r="CP458" s="88"/>
      <c r="CQ458" s="88"/>
    </row>
    <row r="459" spans="22:95" s="65" customFormat="1" ht="15" hidden="1" customHeight="1" x14ac:dyDescent="0.25">
      <c r="V459" s="631"/>
      <c r="AA459" s="632"/>
      <c r="AB459" s="632"/>
      <c r="AD459" s="632"/>
      <c r="AE459" s="633"/>
      <c r="AH459" s="634"/>
      <c r="AI459" s="634"/>
      <c r="AK459" s="632"/>
      <c r="AR459" s="632"/>
      <c r="AV459" s="632"/>
      <c r="AX459" s="632"/>
      <c r="BB459" s="632"/>
      <c r="BC459" s="632"/>
      <c r="BE459" s="632"/>
      <c r="BH459" s="67"/>
      <c r="BI459" s="635" t="s">
        <v>232</v>
      </c>
      <c r="BJ459" s="636"/>
      <c r="BK459" s="636" t="s">
        <v>605</v>
      </c>
      <c r="BL459" s="636"/>
      <c r="BM459" s="102" t="s">
        <v>233</v>
      </c>
      <c r="BN459" s="102" t="s">
        <v>233</v>
      </c>
      <c r="BO459" s="102" t="s">
        <v>240</v>
      </c>
      <c r="BP459" s="636" t="s">
        <v>643</v>
      </c>
      <c r="BQ459" s="636"/>
      <c r="BR459" s="636"/>
      <c r="BS459" s="636"/>
      <c r="BT459" s="636"/>
      <c r="BU459" s="636"/>
      <c r="BV459" s="636"/>
      <c r="BW459" s="636"/>
      <c r="BX459" s="636"/>
      <c r="BY459" s="636"/>
      <c r="BZ459" s="636"/>
      <c r="CA459" s="636"/>
      <c r="CB459" s="637"/>
      <c r="CC459" s="636"/>
      <c r="CD459" s="636"/>
      <c r="CE459" s="637"/>
      <c r="CF459" s="637"/>
      <c r="CG459" s="637"/>
      <c r="CH459" s="637"/>
      <c r="CI459" s="636"/>
      <c r="CJ459" s="636"/>
      <c r="CK459" s="637"/>
      <c r="CL459" s="637"/>
      <c r="CM459" s="637"/>
      <c r="CN459" s="705"/>
      <c r="CO459" s="88"/>
      <c r="CP459" s="88"/>
      <c r="CQ459" s="88"/>
    </row>
    <row r="460" spans="22:95" s="65" customFormat="1" hidden="1" x14ac:dyDescent="0.25">
      <c r="V460" s="631"/>
      <c r="AA460" s="632"/>
      <c r="AB460" s="632"/>
      <c r="AD460" s="632"/>
      <c r="AE460" s="633"/>
      <c r="AH460" s="634"/>
      <c r="AI460" s="634"/>
      <c r="AK460" s="632"/>
      <c r="AR460" s="632"/>
      <c r="AV460" s="632"/>
      <c r="AX460" s="632"/>
      <c r="BB460" s="632"/>
      <c r="BC460" s="632"/>
      <c r="BE460" s="632"/>
      <c r="BH460" s="67"/>
      <c r="BI460" s="635"/>
      <c r="BJ460" s="636" t="s">
        <v>253</v>
      </c>
      <c r="BK460" s="636"/>
      <c r="BL460" s="636" t="s">
        <v>251</v>
      </c>
      <c r="BM460" s="102"/>
      <c r="BN460" s="102"/>
      <c r="BO460" s="102"/>
      <c r="BP460" s="636"/>
      <c r="BQ460" s="636"/>
      <c r="BR460" s="636"/>
      <c r="BS460" s="636"/>
      <c r="BT460" s="636"/>
      <c r="BU460" s="636"/>
      <c r="BV460" s="636"/>
      <c r="BW460" s="636"/>
      <c r="BX460" s="636"/>
      <c r="BY460" s="636"/>
      <c r="BZ460" s="636"/>
      <c r="CA460" s="636"/>
      <c r="CB460" s="637"/>
      <c r="CC460" s="636"/>
      <c r="CD460" s="636"/>
      <c r="CE460" s="637"/>
      <c r="CF460" s="637"/>
      <c r="CG460" s="637"/>
      <c r="CH460" s="637"/>
      <c r="CI460" s="636"/>
      <c r="CJ460" s="636"/>
      <c r="CK460" s="637"/>
      <c r="CL460" s="637"/>
      <c r="CM460" s="637"/>
      <c r="CN460" s="705"/>
      <c r="CO460" s="88"/>
      <c r="CP460" s="88"/>
      <c r="CQ460" s="88"/>
    </row>
    <row r="461" spans="22:95" s="65" customFormat="1" hidden="1" x14ac:dyDescent="0.25">
      <c r="V461" s="631"/>
      <c r="AA461" s="632"/>
      <c r="AB461" s="632"/>
      <c r="AD461" s="632"/>
      <c r="AE461" s="633"/>
      <c r="AH461" s="634"/>
      <c r="AI461" s="634"/>
      <c r="AK461" s="632"/>
      <c r="AR461" s="632"/>
      <c r="AV461" s="632"/>
      <c r="AX461" s="632"/>
      <c r="BB461" s="632"/>
      <c r="BC461" s="632"/>
      <c r="BE461" s="632"/>
      <c r="BH461" s="67"/>
      <c r="BI461" s="635" t="s">
        <v>1</v>
      </c>
      <c r="BJ461" s="636" t="s">
        <v>613</v>
      </c>
      <c r="BK461" s="636">
        <v>1664.9169999999999</v>
      </c>
      <c r="BL461" s="636" t="s">
        <v>639</v>
      </c>
      <c r="BM461" s="102">
        <v>4.3E-3</v>
      </c>
      <c r="BN461" s="102">
        <v>4.3E-3</v>
      </c>
      <c r="BO461" s="102" t="s">
        <v>241</v>
      </c>
      <c r="BP461" s="931">
        <v>1</v>
      </c>
      <c r="BQ461" s="636"/>
      <c r="BR461" s="636"/>
      <c r="BS461" s="636"/>
      <c r="BT461" s="636"/>
      <c r="BU461" s="636"/>
      <c r="BV461" s="636"/>
      <c r="BW461" s="636"/>
      <c r="BX461" s="636"/>
      <c r="BY461" s="636"/>
      <c r="BZ461" s="636"/>
      <c r="CA461" s="636"/>
      <c r="CB461" s="637"/>
      <c r="CC461" s="636"/>
      <c r="CD461" s="636"/>
      <c r="CE461" s="637"/>
      <c r="CF461" s="637"/>
      <c r="CG461" s="637"/>
      <c r="CH461" s="637"/>
      <c r="CI461" s="636"/>
      <c r="CJ461" s="636"/>
      <c r="CK461" s="637"/>
      <c r="CL461" s="637"/>
      <c r="CM461" s="637"/>
      <c r="CN461" s="705"/>
      <c r="CO461" s="88"/>
      <c r="CP461" s="88"/>
      <c r="CQ461" s="88"/>
    </row>
    <row r="462" spans="22:95" s="65" customFormat="1" hidden="1" x14ac:dyDescent="0.25">
      <c r="V462" s="631"/>
      <c r="AA462" s="632"/>
      <c r="AB462" s="632"/>
      <c r="AD462" s="632"/>
      <c r="AE462" s="633"/>
      <c r="AH462" s="634"/>
      <c r="AI462" s="634"/>
      <c r="AK462" s="632"/>
      <c r="AR462" s="632"/>
      <c r="AV462" s="632"/>
      <c r="AX462" s="632"/>
      <c r="BB462" s="632"/>
      <c r="BC462" s="632"/>
      <c r="BE462" s="632"/>
      <c r="BH462" s="67"/>
      <c r="BI462" s="635" t="s">
        <v>221</v>
      </c>
      <c r="BJ462" s="636" t="s">
        <v>613</v>
      </c>
      <c r="BK462" s="636">
        <v>1869.837</v>
      </c>
      <c r="BL462" s="636" t="s">
        <v>639</v>
      </c>
      <c r="BM462" s="102">
        <v>3.82E-3</v>
      </c>
      <c r="BN462" s="102">
        <v>3.82E-3</v>
      </c>
      <c r="BO462" s="102" t="s">
        <v>241</v>
      </c>
      <c r="BP462" s="931">
        <v>1</v>
      </c>
      <c r="BQ462" s="636"/>
      <c r="BR462" s="636"/>
      <c r="BS462" s="636"/>
      <c r="BT462" s="636"/>
      <c r="BU462" s="636"/>
      <c r="BV462" s="636"/>
      <c r="BW462" s="636"/>
      <c r="BX462" s="636"/>
      <c r="BY462" s="636"/>
      <c r="BZ462" s="636"/>
      <c r="CA462" s="636"/>
      <c r="CB462" s="637"/>
      <c r="CC462" s="636"/>
      <c r="CD462" s="636"/>
      <c r="CE462" s="637"/>
      <c r="CF462" s="637"/>
      <c r="CG462" s="637"/>
      <c r="CH462" s="637"/>
      <c r="CI462" s="636"/>
      <c r="CJ462" s="636"/>
      <c r="CK462" s="637"/>
      <c r="CL462" s="637"/>
      <c r="CM462" s="637"/>
      <c r="CN462" s="705"/>
      <c r="CO462" s="88"/>
      <c r="CP462" s="88"/>
      <c r="CQ462" s="88"/>
    </row>
    <row r="463" spans="22:95" s="65" customFormat="1" hidden="1" x14ac:dyDescent="0.25">
      <c r="V463" s="631"/>
      <c r="AA463" s="632"/>
      <c r="AB463" s="632"/>
      <c r="AD463" s="632"/>
      <c r="AE463" s="633"/>
      <c r="AH463" s="634"/>
      <c r="AI463" s="634"/>
      <c r="AK463" s="632"/>
      <c r="AR463" s="632"/>
      <c r="AV463" s="632"/>
      <c r="AX463" s="632"/>
      <c r="BB463" s="632"/>
      <c r="BC463" s="632"/>
      <c r="BE463" s="632"/>
      <c r="BH463" s="67"/>
      <c r="BI463" s="635" t="s">
        <v>222</v>
      </c>
      <c r="BJ463" s="636" t="s">
        <v>613</v>
      </c>
      <c r="BK463" s="636">
        <v>1758.4449999999999</v>
      </c>
      <c r="BL463" s="636" t="s">
        <v>639</v>
      </c>
      <c r="BM463" s="102">
        <v>3.98E-3</v>
      </c>
      <c r="BN463" s="102">
        <v>3.98E-3</v>
      </c>
      <c r="BO463" s="102" t="s">
        <v>241</v>
      </c>
      <c r="BP463" s="931">
        <v>1</v>
      </c>
      <c r="BQ463" s="636"/>
      <c r="BR463" s="636"/>
      <c r="BS463" s="636"/>
      <c r="BT463" s="636"/>
      <c r="BU463" s="636"/>
      <c r="BV463" s="636"/>
      <c r="BW463" s="636"/>
      <c r="BX463" s="636"/>
      <c r="BY463" s="636"/>
      <c r="BZ463" s="636"/>
      <c r="CA463" s="636"/>
      <c r="CB463" s="637"/>
      <c r="CC463" s="636"/>
      <c r="CD463" s="636"/>
      <c r="CE463" s="637"/>
      <c r="CF463" s="637"/>
      <c r="CG463" s="637"/>
      <c r="CH463" s="637"/>
      <c r="CI463" s="636"/>
      <c r="CJ463" s="636"/>
      <c r="CK463" s="637"/>
      <c r="CL463" s="637"/>
      <c r="CM463" s="637"/>
      <c r="CN463" s="705"/>
      <c r="CO463" s="88"/>
      <c r="CP463" s="88"/>
      <c r="CQ463" s="88"/>
    </row>
    <row r="464" spans="22:95" s="65" customFormat="1" hidden="1" x14ac:dyDescent="0.25">
      <c r="V464" s="631"/>
      <c r="AA464" s="632"/>
      <c r="AB464" s="632"/>
      <c r="AD464" s="632"/>
      <c r="AE464" s="633"/>
      <c r="AH464" s="634"/>
      <c r="AI464" s="634"/>
      <c r="AK464" s="632"/>
      <c r="AR464" s="632"/>
      <c r="AV464" s="632"/>
      <c r="AX464" s="632"/>
      <c r="BB464" s="632"/>
      <c r="BC464" s="632"/>
      <c r="BE464" s="632"/>
      <c r="BH464" s="67"/>
      <c r="BI464" s="635" t="s">
        <v>224</v>
      </c>
      <c r="BJ464" s="636" t="s">
        <v>613</v>
      </c>
      <c r="BK464" s="636">
        <v>1553.251</v>
      </c>
      <c r="BL464" s="636" t="s">
        <v>639</v>
      </c>
      <c r="BM464" s="102">
        <v>4.4900000000000001E-3</v>
      </c>
      <c r="BN464" s="102">
        <v>4.4900000000000001E-3</v>
      </c>
      <c r="BO464" s="102" t="s">
        <v>241</v>
      </c>
      <c r="BP464" s="931">
        <v>1</v>
      </c>
      <c r="BQ464" s="636"/>
      <c r="BR464" s="636"/>
      <c r="BS464" s="636"/>
      <c r="BT464" s="636"/>
      <c r="BU464" s="636"/>
      <c r="BV464" s="636"/>
      <c r="BW464" s="636"/>
      <c r="BX464" s="636"/>
      <c r="BY464" s="636"/>
      <c r="BZ464" s="636"/>
      <c r="CA464" s="636"/>
      <c r="CB464" s="637"/>
      <c r="CC464" s="636"/>
      <c r="CD464" s="636"/>
      <c r="CE464" s="637"/>
      <c r="CF464" s="637"/>
      <c r="CG464" s="637"/>
      <c r="CH464" s="637"/>
      <c r="CI464" s="636"/>
      <c r="CJ464" s="636"/>
      <c r="CK464" s="637"/>
      <c r="CL464" s="637"/>
      <c r="CM464" s="637"/>
      <c r="CN464" s="705"/>
      <c r="CO464" s="88"/>
      <c r="CP464" s="88"/>
      <c r="CQ464" s="88"/>
    </row>
    <row r="465" spans="22:95" s="65" customFormat="1" hidden="1" x14ac:dyDescent="0.25">
      <c r="V465" s="631"/>
      <c r="AA465" s="632"/>
      <c r="AB465" s="632"/>
      <c r="AD465" s="632"/>
      <c r="AE465" s="633"/>
      <c r="AH465" s="634"/>
      <c r="AI465" s="634"/>
      <c r="AK465" s="632"/>
      <c r="AR465" s="632"/>
      <c r="AV465" s="632"/>
      <c r="AX465" s="632"/>
      <c r="BB465" s="632"/>
      <c r="BC465" s="632"/>
      <c r="BE465" s="632"/>
      <c r="BH465" s="67"/>
      <c r="BI465" s="635" t="s">
        <v>225</v>
      </c>
      <c r="BJ465" s="636" t="s">
        <v>613</v>
      </c>
      <c r="BK465" s="636">
        <v>2222.1489999999999</v>
      </c>
      <c r="BL465" s="636" t="s">
        <v>639</v>
      </c>
      <c r="BM465" s="102">
        <v>3.0299999999999997E-3</v>
      </c>
      <c r="BN465" s="102">
        <v>3.0299999999999997E-3</v>
      </c>
      <c r="BO465" s="102" t="s">
        <v>241</v>
      </c>
      <c r="BP465" s="931">
        <v>1</v>
      </c>
      <c r="BQ465" s="636"/>
      <c r="BR465" s="636"/>
      <c r="BS465" s="636"/>
      <c r="BT465" s="636"/>
      <c r="BU465" s="636"/>
      <c r="BV465" s="636"/>
      <c r="BW465" s="636"/>
      <c r="BX465" s="636"/>
      <c r="BY465" s="636"/>
      <c r="BZ465" s="636"/>
      <c r="CA465" s="636"/>
      <c r="CB465" s="637"/>
      <c r="CC465" s="636"/>
      <c r="CD465" s="636"/>
      <c r="CE465" s="637"/>
      <c r="CF465" s="637"/>
      <c r="CG465" s="637"/>
      <c r="CH465" s="637"/>
      <c r="CI465" s="636"/>
      <c r="CJ465" s="636"/>
      <c r="CK465" s="637"/>
      <c r="CL465" s="637"/>
      <c r="CM465" s="637"/>
      <c r="CN465" s="705"/>
      <c r="CO465" s="88"/>
      <c r="CP465" s="88"/>
      <c r="CQ465" s="88"/>
    </row>
    <row r="466" spans="22:95" s="65" customFormat="1" hidden="1" x14ac:dyDescent="0.25">
      <c r="V466" s="631"/>
      <c r="AA466" s="632"/>
      <c r="AB466" s="632"/>
      <c r="AD466" s="632"/>
      <c r="AE466" s="633"/>
      <c r="AH466" s="634"/>
      <c r="AI466" s="634"/>
      <c r="AK466" s="632"/>
      <c r="AR466" s="632"/>
      <c r="AV466" s="632"/>
      <c r="AX466" s="632"/>
      <c r="BB466" s="632"/>
      <c r="BC466" s="632"/>
      <c r="BE466" s="632"/>
      <c r="BH466" s="67"/>
      <c r="BI466" s="635" t="s">
        <v>226</v>
      </c>
      <c r="BJ466" s="636" t="s">
        <v>613</v>
      </c>
      <c r="BK466" s="636">
        <v>1871.6690000000001</v>
      </c>
      <c r="BL466" s="636" t="s">
        <v>639</v>
      </c>
      <c r="BM466" s="102">
        <v>3.7299999999999998E-3</v>
      </c>
      <c r="BN466" s="102">
        <v>3.7299999999999998E-3</v>
      </c>
      <c r="BO466" s="102" t="s">
        <v>241</v>
      </c>
      <c r="BP466" s="931">
        <v>1</v>
      </c>
      <c r="BQ466" s="636"/>
      <c r="BR466" s="636"/>
      <c r="BS466" s="636"/>
      <c r="BT466" s="636"/>
      <c r="BU466" s="636"/>
      <c r="BV466" s="636"/>
      <c r="BW466" s="636"/>
      <c r="BX466" s="636"/>
      <c r="BY466" s="636"/>
      <c r="BZ466" s="636"/>
      <c r="CA466" s="636"/>
      <c r="CB466" s="637"/>
      <c r="CC466" s="636"/>
      <c r="CD466" s="636"/>
      <c r="CE466" s="637"/>
      <c r="CF466" s="637"/>
      <c r="CG466" s="637"/>
      <c r="CH466" s="637"/>
      <c r="CI466" s="636"/>
      <c r="CJ466" s="636"/>
      <c r="CK466" s="637"/>
      <c r="CL466" s="637"/>
      <c r="CM466" s="637"/>
      <c r="CN466" s="705"/>
      <c r="CO466" s="88"/>
      <c r="CP466" s="88"/>
      <c r="CQ466" s="88"/>
    </row>
    <row r="467" spans="22:95" s="65" customFormat="1" hidden="1" x14ac:dyDescent="0.25">
      <c r="V467" s="631"/>
      <c r="AA467" s="632"/>
      <c r="AB467" s="632"/>
      <c r="AD467" s="632"/>
      <c r="AE467" s="633"/>
      <c r="AH467" s="634"/>
      <c r="AI467" s="634"/>
      <c r="AK467" s="632"/>
      <c r="AR467" s="632"/>
      <c r="AV467" s="632"/>
      <c r="AX467" s="632"/>
      <c r="BB467" s="632"/>
      <c r="BC467" s="632"/>
      <c r="BE467" s="632"/>
      <c r="BH467" s="67"/>
      <c r="BI467" s="635" t="s">
        <v>3</v>
      </c>
      <c r="BJ467" s="636" t="s">
        <v>613</v>
      </c>
      <c r="BK467" s="636">
        <v>1521.3389999999999</v>
      </c>
      <c r="BL467" s="636" t="s">
        <v>639</v>
      </c>
      <c r="BM467" s="102">
        <v>4.4099999999999999E-3</v>
      </c>
      <c r="BN467" s="102">
        <v>4.4099999999999999E-3</v>
      </c>
      <c r="BO467" s="102" t="s">
        <v>241</v>
      </c>
      <c r="BP467" s="931">
        <v>1</v>
      </c>
      <c r="BQ467" s="636"/>
      <c r="BR467" s="636"/>
      <c r="BS467" s="636"/>
      <c r="BT467" s="636"/>
      <c r="BU467" s="636"/>
      <c r="BV467" s="636"/>
      <c r="BW467" s="636"/>
      <c r="BX467" s="636"/>
      <c r="BY467" s="636"/>
      <c r="BZ467" s="636"/>
      <c r="CA467" s="636"/>
      <c r="CB467" s="637"/>
      <c r="CC467" s="636"/>
      <c r="CD467" s="636"/>
      <c r="CE467" s="637"/>
      <c r="CF467" s="637"/>
      <c r="CG467" s="637"/>
      <c r="CH467" s="637"/>
      <c r="CI467" s="636"/>
      <c r="CJ467" s="636"/>
      <c r="CK467" s="637"/>
      <c r="CL467" s="637"/>
      <c r="CM467" s="637"/>
      <c r="CN467" s="705"/>
      <c r="CO467" s="88"/>
      <c r="CP467" s="88"/>
      <c r="CQ467" s="88"/>
    </row>
    <row r="468" spans="22:95" s="65" customFormat="1" hidden="1" x14ac:dyDescent="0.25">
      <c r="V468" s="631"/>
      <c r="AA468" s="632"/>
      <c r="AB468" s="632"/>
      <c r="AD468" s="632"/>
      <c r="AE468" s="633"/>
      <c r="AH468" s="634"/>
      <c r="AI468" s="634"/>
      <c r="AK468" s="632"/>
      <c r="AR468" s="632"/>
      <c r="AV468" s="632"/>
      <c r="AX468" s="632"/>
      <c r="BB468" s="632"/>
      <c r="BC468" s="632"/>
      <c r="BE468" s="632"/>
      <c r="BH468" s="67"/>
      <c r="BI468" s="635" t="s">
        <v>227</v>
      </c>
      <c r="BJ468" s="636" t="s">
        <v>613</v>
      </c>
      <c r="BK468" s="636">
        <v>1958.4190000000001</v>
      </c>
      <c r="BL468" s="636" t="s">
        <v>639</v>
      </c>
      <c r="BM468" s="102">
        <v>3.6800000000000001E-3</v>
      </c>
      <c r="BN468" s="102">
        <v>3.6800000000000001E-3</v>
      </c>
      <c r="BO468" s="102" t="s">
        <v>241</v>
      </c>
      <c r="BP468" s="931">
        <v>1</v>
      </c>
      <c r="BQ468" s="636"/>
      <c r="BR468" s="636"/>
      <c r="BS468" s="636"/>
      <c r="BT468" s="636"/>
      <c r="BU468" s="636"/>
      <c r="BV468" s="636"/>
      <c r="BW468" s="636"/>
      <c r="BX468" s="636"/>
      <c r="BY468" s="636"/>
      <c r="BZ468" s="636"/>
      <c r="CA468" s="636"/>
      <c r="CB468" s="637"/>
      <c r="CC468" s="636"/>
      <c r="CD468" s="636"/>
      <c r="CE468" s="637"/>
      <c r="CF468" s="637"/>
      <c r="CG468" s="637"/>
      <c r="CH468" s="637"/>
      <c r="CI468" s="636"/>
      <c r="CJ468" s="636"/>
      <c r="CK468" s="637"/>
      <c r="CL468" s="637"/>
      <c r="CM468" s="637"/>
      <c r="CN468" s="705"/>
      <c r="CO468" s="88"/>
      <c r="CP468" s="88"/>
      <c r="CQ468" s="88"/>
    </row>
    <row r="469" spans="22:95" s="65" customFormat="1" hidden="1" x14ac:dyDescent="0.25">
      <c r="V469" s="631"/>
      <c r="AA469" s="632"/>
      <c r="AB469" s="632"/>
      <c r="AD469" s="632"/>
      <c r="AE469" s="633"/>
      <c r="AH469" s="634"/>
      <c r="AI469" s="634"/>
      <c r="AK469" s="632"/>
      <c r="AR469" s="632"/>
      <c r="AV469" s="632"/>
      <c r="AX469" s="632"/>
      <c r="BB469" s="632"/>
      <c r="BC469" s="632"/>
      <c r="BE469" s="632"/>
      <c r="BH469" s="67"/>
      <c r="BI469" s="635" t="s">
        <v>228</v>
      </c>
      <c r="BJ469" s="636" t="s">
        <v>613</v>
      </c>
      <c r="BK469" s="636">
        <v>1953.38</v>
      </c>
      <c r="BL469" s="636" t="s">
        <v>639</v>
      </c>
      <c r="BM469" s="102">
        <v>3.5899999999999999E-3</v>
      </c>
      <c r="BN469" s="102">
        <v>3.5899999999999999E-3</v>
      </c>
      <c r="BO469" s="102" t="s">
        <v>241</v>
      </c>
      <c r="BP469" s="931">
        <v>1</v>
      </c>
      <c r="BQ469" s="636"/>
      <c r="BR469" s="636"/>
      <c r="BS469" s="636"/>
      <c r="BT469" s="636"/>
      <c r="BU469" s="636"/>
      <c r="BV469" s="636"/>
      <c r="BW469" s="636"/>
      <c r="BX469" s="636"/>
      <c r="BY469" s="636"/>
      <c r="BZ469" s="636"/>
      <c r="CA469" s="636"/>
      <c r="CB469" s="637"/>
      <c r="CC469" s="636"/>
      <c r="CD469" s="636"/>
      <c r="CE469" s="637"/>
      <c r="CF469" s="637"/>
      <c r="CG469" s="637"/>
      <c r="CH469" s="637"/>
      <c r="CI469" s="636"/>
      <c r="CJ469" s="636"/>
      <c r="CK469" s="637"/>
      <c r="CL469" s="637"/>
      <c r="CM469" s="637"/>
      <c r="CN469" s="705"/>
      <c r="CO469" s="88"/>
      <c r="CP469" s="88"/>
      <c r="CQ469" s="88"/>
    </row>
    <row r="470" spans="22:95" s="65" customFormat="1" hidden="1" x14ac:dyDescent="0.25">
      <c r="V470" s="631"/>
      <c r="AA470" s="632"/>
      <c r="AB470" s="632"/>
      <c r="AD470" s="632"/>
      <c r="AE470" s="633"/>
      <c r="AH470" s="634"/>
      <c r="AI470" s="634"/>
      <c r="AK470" s="632"/>
      <c r="AR470" s="632"/>
      <c r="AV470" s="632"/>
      <c r="AX470" s="632"/>
      <c r="BB470" s="632"/>
      <c r="BC470" s="632"/>
      <c r="BE470" s="632"/>
      <c r="BH470" s="67"/>
      <c r="BI470" s="635" t="s">
        <v>229</v>
      </c>
      <c r="BJ470" s="636" t="s">
        <v>613</v>
      </c>
      <c r="BK470" s="636">
        <v>2005.412</v>
      </c>
      <c r="BL470" s="636" t="s">
        <v>639</v>
      </c>
      <c r="BM470" s="102">
        <v>3.4999999999999996E-3</v>
      </c>
      <c r="BN470" s="102">
        <v>3.4999999999999996E-3</v>
      </c>
      <c r="BO470" s="102" t="s">
        <v>241</v>
      </c>
      <c r="BP470" s="931">
        <v>1</v>
      </c>
      <c r="BQ470" s="636"/>
      <c r="BR470" s="636"/>
      <c r="BS470" s="636"/>
      <c r="BT470" s="636"/>
      <c r="BU470" s="636"/>
      <c r="BV470" s="636"/>
      <c r="BW470" s="636"/>
      <c r="BX470" s="636"/>
      <c r="BY470" s="636"/>
      <c r="BZ470" s="636"/>
      <c r="CA470" s="636"/>
      <c r="CB470" s="637"/>
      <c r="CC470" s="636"/>
      <c r="CD470" s="636"/>
      <c r="CE470" s="637"/>
      <c r="CF470" s="637"/>
      <c r="CG470" s="637"/>
      <c r="CH470" s="637"/>
      <c r="CI470" s="636"/>
      <c r="CJ470" s="636"/>
      <c r="CK470" s="637"/>
      <c r="CL470" s="637"/>
      <c r="CM470" s="637"/>
      <c r="CN470" s="705"/>
      <c r="CO470" s="88"/>
      <c r="CP470" s="88"/>
      <c r="CQ470" s="88"/>
    </row>
    <row r="471" spans="22:95" s="65" customFormat="1" hidden="1" x14ac:dyDescent="0.25">
      <c r="V471" s="631"/>
      <c r="AA471" s="632"/>
      <c r="AB471" s="632"/>
      <c r="AD471" s="632"/>
      <c r="AE471" s="633"/>
      <c r="AH471" s="634"/>
      <c r="AI471" s="634"/>
      <c r="AK471" s="632"/>
      <c r="AR471" s="632"/>
      <c r="AV471" s="632"/>
      <c r="AX471" s="632"/>
      <c r="BB471" s="632"/>
      <c r="BC471" s="632"/>
      <c r="BE471" s="632"/>
      <c r="BH471" s="67"/>
      <c r="BI471" s="635" t="s">
        <v>230</v>
      </c>
      <c r="BJ471" s="636" t="s">
        <v>613</v>
      </c>
      <c r="BK471" s="636">
        <v>1942.7539999999999</v>
      </c>
      <c r="BL471" s="636" t="s">
        <v>639</v>
      </c>
      <c r="BM471" s="102">
        <v>3.5899999999999999E-3</v>
      </c>
      <c r="BN471" s="102">
        <v>3.5899999999999999E-3</v>
      </c>
      <c r="BO471" s="102" t="s">
        <v>241</v>
      </c>
      <c r="BP471" s="931">
        <v>1</v>
      </c>
      <c r="BQ471" s="636"/>
      <c r="BR471" s="636"/>
      <c r="BS471" s="636"/>
      <c r="BT471" s="636"/>
      <c r="BU471" s="636"/>
      <c r="BV471" s="636"/>
      <c r="BW471" s="636"/>
      <c r="BX471" s="636"/>
      <c r="BY471" s="636"/>
      <c r="BZ471" s="636"/>
      <c r="CA471" s="636"/>
      <c r="CB471" s="637"/>
      <c r="CC471" s="636"/>
      <c r="CD471" s="636"/>
      <c r="CE471" s="637"/>
      <c r="CF471" s="637"/>
      <c r="CG471" s="637"/>
      <c r="CH471" s="637"/>
      <c r="CI471" s="636"/>
      <c r="CJ471" s="636"/>
      <c r="CK471" s="637"/>
      <c r="CL471" s="637"/>
      <c r="CM471" s="637"/>
      <c r="CN471" s="705"/>
      <c r="CO471" s="88"/>
      <c r="CP471" s="88"/>
      <c r="CQ471" s="88"/>
    </row>
    <row r="472" spans="22:95" s="65" customFormat="1" hidden="1" x14ac:dyDescent="0.25">
      <c r="V472" s="631"/>
      <c r="AA472" s="632"/>
      <c r="AB472" s="632"/>
      <c r="AD472" s="632"/>
      <c r="AE472" s="633"/>
      <c r="AH472" s="634"/>
      <c r="AI472" s="634"/>
      <c r="AK472" s="632"/>
      <c r="AR472" s="632"/>
      <c r="AV472" s="632"/>
      <c r="AX472" s="632"/>
      <c r="BB472" s="632"/>
      <c r="BC472" s="632"/>
      <c r="BE472" s="632"/>
      <c r="BH472" s="67"/>
      <c r="BI472" s="635" t="s">
        <v>231</v>
      </c>
      <c r="BJ472" s="636" t="s">
        <v>613</v>
      </c>
      <c r="BK472" s="636">
        <v>1932.1279999999999</v>
      </c>
      <c r="BL472" s="636" t="s">
        <v>639</v>
      </c>
      <c r="BM472" s="102">
        <v>3.6099999999999999E-3</v>
      </c>
      <c r="BN472" s="102">
        <v>3.6099999999999999E-3</v>
      </c>
      <c r="BO472" s="102" t="s">
        <v>241</v>
      </c>
      <c r="BP472" s="931">
        <v>1</v>
      </c>
      <c r="BQ472" s="636"/>
      <c r="BR472" s="636"/>
      <c r="BS472" s="636"/>
      <c r="BT472" s="636"/>
      <c r="BU472" s="636"/>
      <c r="BV472" s="636"/>
      <c r="BW472" s="636"/>
      <c r="BX472" s="636"/>
      <c r="BY472" s="636"/>
      <c r="BZ472" s="636"/>
      <c r="CA472" s="636"/>
      <c r="CB472" s="637"/>
      <c r="CC472" s="636"/>
      <c r="CD472" s="636"/>
      <c r="CE472" s="637"/>
      <c r="CF472" s="637"/>
      <c r="CG472" s="637"/>
      <c r="CH472" s="637"/>
      <c r="CI472" s="636"/>
      <c r="CJ472" s="636"/>
      <c r="CK472" s="637"/>
      <c r="CL472" s="637"/>
      <c r="CM472" s="637"/>
      <c r="CN472" s="705"/>
      <c r="CO472" s="88"/>
      <c r="CP472" s="88"/>
      <c r="CQ472" s="88"/>
    </row>
    <row r="473" spans="22:95" s="65" customFormat="1" hidden="1" x14ac:dyDescent="0.25">
      <c r="V473" s="631"/>
      <c r="AA473" s="632"/>
      <c r="AB473" s="632"/>
      <c r="AD473" s="632"/>
      <c r="AE473" s="633"/>
      <c r="AH473" s="634"/>
      <c r="AI473" s="634"/>
      <c r="AK473" s="632"/>
      <c r="AR473" s="632"/>
      <c r="AV473" s="632"/>
      <c r="AX473" s="632"/>
      <c r="BB473" s="632"/>
      <c r="BC473" s="632"/>
      <c r="BE473" s="632"/>
      <c r="BH473" s="67"/>
      <c r="BI473" s="635" t="s">
        <v>601</v>
      </c>
      <c r="BJ473" s="636" t="s">
        <v>49</v>
      </c>
      <c r="BK473" s="636">
        <v>1.521339</v>
      </c>
      <c r="BL473" s="636" t="s">
        <v>259</v>
      </c>
      <c r="BM473" s="102">
        <v>4.4099999999999999E-3</v>
      </c>
      <c r="BN473" s="102">
        <v>4.4099999999999999E-3</v>
      </c>
      <c r="BO473" s="102" t="s">
        <v>241</v>
      </c>
      <c r="BP473" s="931">
        <v>1</v>
      </c>
      <c r="BQ473" s="636"/>
      <c r="BR473" s="636"/>
      <c r="BS473" s="636"/>
      <c r="BT473" s="636"/>
      <c r="BU473" s="636"/>
      <c r="BV473" s="636"/>
      <c r="BW473" s="636"/>
      <c r="BX473" s="636"/>
      <c r="BY473" s="636"/>
      <c r="BZ473" s="636"/>
      <c r="CA473" s="636"/>
      <c r="CB473" s="637"/>
      <c r="CC473" s="636"/>
      <c r="CD473" s="636"/>
      <c r="CE473" s="637"/>
      <c r="CF473" s="637"/>
      <c r="CG473" s="637"/>
      <c r="CH473" s="637"/>
      <c r="CI473" s="636"/>
      <c r="CJ473" s="636"/>
      <c r="CK473" s="637"/>
      <c r="CL473" s="637"/>
      <c r="CM473" s="637"/>
      <c r="CN473" s="705"/>
      <c r="CO473" s="88"/>
      <c r="CP473" s="88"/>
      <c r="CQ473" s="88"/>
    </row>
    <row r="474" spans="22:95" s="65" customFormat="1" hidden="1" x14ac:dyDescent="0.25">
      <c r="BI474" s="635" t="s">
        <v>602</v>
      </c>
      <c r="BJ474" s="636" t="s">
        <v>49</v>
      </c>
      <c r="BK474" s="636">
        <v>1.521339</v>
      </c>
      <c r="BL474" s="636" t="s">
        <v>259</v>
      </c>
      <c r="BM474" s="102">
        <v>4.4099999999999999E-3</v>
      </c>
      <c r="BN474" s="102">
        <v>4.4099999999999999E-3</v>
      </c>
      <c r="BO474" s="102" t="s">
        <v>241</v>
      </c>
      <c r="BP474" s="931">
        <v>1</v>
      </c>
      <c r="CO474" s="88"/>
      <c r="CP474" s="88"/>
      <c r="CQ474" s="88"/>
    </row>
    <row r="475" spans="22:95" s="65" customFormat="1" hidden="1" x14ac:dyDescent="0.25">
      <c r="BI475" s="635">
        <v>0</v>
      </c>
      <c r="BJ475" s="636">
        <v>0</v>
      </c>
      <c r="BK475" s="636">
        <v>0</v>
      </c>
      <c r="BL475" s="636">
        <v>0</v>
      </c>
      <c r="BM475" s="102">
        <v>0</v>
      </c>
      <c r="BN475" s="102">
        <v>0</v>
      </c>
      <c r="BO475" s="102">
        <v>0</v>
      </c>
      <c r="BP475" s="636"/>
      <c r="CO475" s="88"/>
      <c r="CP475" s="88"/>
      <c r="CQ475" s="88"/>
    </row>
    <row r="476" spans="22:95" s="65" customFormat="1" hidden="1" x14ac:dyDescent="0.25">
      <c r="BI476" s="635"/>
      <c r="BJ476" s="636"/>
      <c r="BK476" s="636"/>
      <c r="BL476" s="636"/>
      <c r="BM476" s="102"/>
      <c r="BN476" s="102"/>
      <c r="BO476" s="102"/>
      <c r="BP476" s="636"/>
      <c r="CO476" s="88"/>
      <c r="CP476" s="88"/>
      <c r="CQ476" s="88"/>
    </row>
    <row r="477" spans="22:95" s="65" customFormat="1" hidden="1" x14ac:dyDescent="0.25">
      <c r="BI477" s="635"/>
      <c r="BJ477" s="636"/>
      <c r="BK477" s="636"/>
      <c r="BL477" s="636"/>
      <c r="BM477" s="102"/>
      <c r="BN477" s="102"/>
      <c r="BO477" s="102"/>
      <c r="BP477" s="636"/>
      <c r="CO477" s="88"/>
      <c r="CP477" s="88"/>
      <c r="CQ477" s="88"/>
    </row>
    <row r="478" spans="22:95" s="65" customFormat="1" ht="15" hidden="1" customHeight="1" x14ac:dyDescent="0.25">
      <c r="BI478" s="635" t="s">
        <v>232</v>
      </c>
      <c r="BJ478" s="636"/>
      <c r="BK478" s="636" t="s">
        <v>267</v>
      </c>
      <c r="BL478" s="636"/>
      <c r="BM478" s="102" t="s">
        <v>233</v>
      </c>
      <c r="BN478" s="102" t="s">
        <v>233</v>
      </c>
      <c r="BO478" s="102" t="s">
        <v>240</v>
      </c>
      <c r="BP478" s="636"/>
      <c r="CO478" s="88"/>
      <c r="CP478" s="88"/>
      <c r="CQ478" s="88"/>
    </row>
    <row r="479" spans="22:95" s="65" customFormat="1" hidden="1" x14ac:dyDescent="0.25">
      <c r="BI479" s="635"/>
      <c r="BJ479" s="636" t="s">
        <v>253</v>
      </c>
      <c r="BK479" s="636"/>
      <c r="BL479" s="636" t="s">
        <v>251</v>
      </c>
      <c r="BM479" s="102"/>
      <c r="BN479" s="102"/>
      <c r="BO479" s="102"/>
      <c r="BP479" s="636"/>
      <c r="CO479" s="88"/>
      <c r="CP479" s="88"/>
      <c r="CQ479" s="88"/>
    </row>
    <row r="480" spans="22:95" s="65" customFormat="1" hidden="1" x14ac:dyDescent="0.25">
      <c r="BI480" s="635" t="s">
        <v>237</v>
      </c>
      <c r="BJ480" s="636" t="s">
        <v>252</v>
      </c>
      <c r="BK480" s="636">
        <v>6.8822999999999999</v>
      </c>
      <c r="BL480" s="636" t="s">
        <v>640</v>
      </c>
      <c r="BM480" s="102">
        <v>2.98E-3</v>
      </c>
      <c r="BN480" s="102">
        <v>2.98E-3</v>
      </c>
      <c r="BO480" s="102" t="s">
        <v>241</v>
      </c>
      <c r="BP480" s="931">
        <v>1</v>
      </c>
      <c r="CO480" s="88"/>
      <c r="CP480" s="88"/>
      <c r="CQ480" s="88"/>
    </row>
    <row r="481" spans="22:137" s="65" customFormat="1" hidden="1" x14ac:dyDescent="0.25">
      <c r="BI481" s="635" t="s">
        <v>367</v>
      </c>
      <c r="BJ481" s="636" t="s">
        <v>252</v>
      </c>
      <c r="BK481" s="636">
        <v>5.9200999999999997</v>
      </c>
      <c r="BL481" s="636" t="s">
        <v>640</v>
      </c>
      <c r="BM481" s="102">
        <v>3.4799999999999996E-3</v>
      </c>
      <c r="BN481" s="102">
        <v>3.4799999999999996E-3</v>
      </c>
      <c r="BO481" s="102" t="s">
        <v>241</v>
      </c>
      <c r="BP481" s="931">
        <v>1</v>
      </c>
      <c r="CO481" s="88"/>
      <c r="CP481" s="88"/>
      <c r="CQ481" s="88"/>
    </row>
    <row r="482" spans="22:137" s="65" customFormat="1" hidden="1" x14ac:dyDescent="0.25">
      <c r="BI482" s="635"/>
      <c r="BJ482" s="636"/>
      <c r="BK482" s="636"/>
      <c r="BL482" s="636"/>
      <c r="BM482" s="102"/>
      <c r="BN482" s="102"/>
      <c r="BO482" s="102"/>
      <c r="BP482" s="636"/>
      <c r="CO482" s="88"/>
      <c r="CP482" s="88"/>
      <c r="CQ482" s="88"/>
    </row>
    <row r="483" spans="22:137" s="65" customFormat="1" hidden="1" x14ac:dyDescent="0.25">
      <c r="BI483" s="635"/>
      <c r="BJ483" s="636"/>
      <c r="BK483" s="636"/>
      <c r="BL483" s="636"/>
      <c r="BM483" s="102"/>
      <c r="BN483" s="102"/>
      <c r="BO483" s="102"/>
      <c r="BP483" s="636"/>
      <c r="CO483" s="88"/>
      <c r="CP483" s="88"/>
      <c r="CQ483" s="88"/>
    </row>
    <row r="484" spans="22:137" s="65" customFormat="1" ht="15" hidden="1" customHeight="1" x14ac:dyDescent="0.25">
      <c r="BI484" s="635" t="s">
        <v>232</v>
      </c>
      <c r="BJ484" s="636"/>
      <c r="BK484" s="636" t="s">
        <v>267</v>
      </c>
      <c r="BL484" s="636"/>
      <c r="BM484" s="102" t="s">
        <v>233</v>
      </c>
      <c r="BN484" s="102" t="s">
        <v>233</v>
      </c>
      <c r="BO484" s="102" t="s">
        <v>240</v>
      </c>
      <c r="BP484" s="636"/>
      <c r="CO484" s="88"/>
      <c r="CP484" s="88"/>
      <c r="CQ484" s="88"/>
    </row>
    <row r="485" spans="22:137" s="65" customFormat="1" hidden="1" x14ac:dyDescent="0.25">
      <c r="BI485" s="635"/>
      <c r="BJ485" s="636" t="s">
        <v>253</v>
      </c>
      <c r="BK485" s="636"/>
      <c r="BL485" s="636" t="s">
        <v>251</v>
      </c>
      <c r="BM485" s="102"/>
      <c r="BN485" s="102"/>
      <c r="BO485" s="102"/>
      <c r="BP485" s="636"/>
      <c r="CO485" s="88"/>
      <c r="CP485" s="88"/>
      <c r="CQ485" s="88"/>
    </row>
    <row r="486" spans="22:137" s="65" customFormat="1" hidden="1" x14ac:dyDescent="0.25">
      <c r="BI486" s="635" t="s">
        <v>274</v>
      </c>
      <c r="BJ486" s="636" t="s">
        <v>641</v>
      </c>
      <c r="BK486" s="636">
        <v>1.8565</v>
      </c>
      <c r="BL486" s="636" t="s">
        <v>642</v>
      </c>
      <c r="BM486" s="102">
        <v>8.8870000000000005E-2</v>
      </c>
      <c r="BN486" s="102">
        <v>8.8870000000000005E-2</v>
      </c>
      <c r="BO486" s="102" t="s">
        <v>241</v>
      </c>
      <c r="BP486" s="931">
        <v>1</v>
      </c>
      <c r="CO486" s="88"/>
      <c r="CP486" s="88"/>
      <c r="CQ486" s="88"/>
    </row>
    <row r="487" spans="22:137" s="65" customFormat="1" hidden="1" x14ac:dyDescent="0.25">
      <c r="BI487" s="635"/>
      <c r="BJ487" s="636"/>
      <c r="BK487" s="636"/>
      <c r="BL487" s="636"/>
      <c r="BM487" s="102"/>
      <c r="BN487" s="102"/>
      <c r="BO487" s="102"/>
      <c r="BP487" s="636"/>
      <c r="CO487" s="88"/>
      <c r="CP487" s="88"/>
      <c r="CQ487" s="88"/>
    </row>
    <row r="488" spans="22:137" s="65" customFormat="1" hidden="1" x14ac:dyDescent="0.25">
      <c r="BI488" s="635"/>
      <c r="BJ488" s="636"/>
      <c r="BK488" s="636"/>
      <c r="BL488" s="636"/>
      <c r="BM488" s="102"/>
      <c r="BN488" s="102"/>
      <c r="BO488" s="102"/>
      <c r="BP488" s="636"/>
      <c r="CO488" s="88"/>
      <c r="CP488" s="88"/>
      <c r="CQ488" s="88"/>
    </row>
    <row r="489" spans="22:137" s="65" customFormat="1" hidden="1" x14ac:dyDescent="0.25">
      <c r="V489" s="631"/>
      <c r="AA489" s="632"/>
      <c r="AB489" s="632"/>
      <c r="AD489" s="632"/>
      <c r="AE489" s="633"/>
      <c r="AH489" s="634"/>
      <c r="AI489" s="634"/>
      <c r="AK489" s="632"/>
      <c r="AR489" s="632"/>
      <c r="AV489" s="632"/>
      <c r="AX489" s="632"/>
      <c r="BB489" s="632"/>
      <c r="BC489" s="632"/>
      <c r="BE489" s="632"/>
      <c r="BH489" s="67"/>
      <c r="BI489" s="635"/>
      <c r="BJ489" s="636"/>
      <c r="BK489" s="636"/>
      <c r="BL489" s="636"/>
      <c r="BM489" s="102"/>
      <c r="BN489" s="102"/>
      <c r="BO489" s="102"/>
      <c r="BP489" s="636"/>
      <c r="BQ489" s="636"/>
      <c r="BR489" s="636"/>
      <c r="BS489" s="636"/>
      <c r="BT489" s="636"/>
      <c r="BU489" s="636"/>
      <c r="BV489" s="636"/>
      <c r="BW489" s="636"/>
      <c r="BX489" s="636"/>
      <c r="BY489" s="636"/>
      <c r="BZ489" s="636"/>
      <c r="CA489" s="636"/>
      <c r="CB489" s="637"/>
      <c r="CC489" s="636"/>
      <c r="CD489" s="636"/>
      <c r="CE489" s="637"/>
      <c r="CF489" s="637"/>
      <c r="CG489" s="637"/>
      <c r="CH489" s="637"/>
      <c r="CI489" s="636"/>
      <c r="CJ489" s="636"/>
      <c r="CK489" s="637"/>
      <c r="CL489" s="637"/>
      <c r="CM489" s="637"/>
      <c r="CN489" s="705"/>
      <c r="CO489" s="88"/>
      <c r="CP489" s="88"/>
      <c r="CQ489" s="88"/>
      <c r="CR489" s="67"/>
      <c r="CS489" s="67"/>
      <c r="CT489" s="67"/>
      <c r="CU489" s="67"/>
      <c r="CV489" s="67"/>
      <c r="CW489" s="67"/>
      <c r="CX489" s="67"/>
      <c r="CY489" s="67"/>
      <c r="CZ489" s="67"/>
      <c r="DA489" s="67"/>
      <c r="DB489" s="67"/>
      <c r="DC489" s="67"/>
      <c r="DD489" s="67"/>
      <c r="DE489" s="67"/>
      <c r="DF489" s="67"/>
      <c r="DG489" s="67"/>
      <c r="DH489" s="67"/>
      <c r="DI489" s="67"/>
      <c r="DJ489" s="67"/>
      <c r="DK489" s="67"/>
      <c r="DL489" s="67"/>
      <c r="DM489" s="67"/>
      <c r="DN489" s="67"/>
      <c r="DO489" s="67"/>
      <c r="DP489" s="67"/>
      <c r="DQ489" s="67"/>
      <c r="DR489" s="67"/>
      <c r="DS489" s="67"/>
      <c r="DT489" s="67"/>
      <c r="DU489" s="67"/>
      <c r="DV489" s="67"/>
      <c r="DW489" s="67"/>
      <c r="DX489" s="67"/>
      <c r="DY489" s="67"/>
      <c r="DZ489" s="88"/>
      <c r="EA489" s="88"/>
      <c r="EB489" s="88"/>
      <c r="EC489" s="88"/>
      <c r="ED489" s="88"/>
      <c r="EE489" s="88"/>
      <c r="EF489" s="88"/>
      <c r="EG489" s="88"/>
    </row>
    <row r="490" spans="22:137" s="65" customFormat="1" hidden="1" x14ac:dyDescent="0.25">
      <c r="V490" s="631"/>
      <c r="AA490" s="632"/>
      <c r="AB490" s="632"/>
      <c r="AD490" s="632"/>
      <c r="AE490" s="633"/>
      <c r="AH490" s="634"/>
      <c r="AI490" s="634"/>
      <c r="AK490" s="632"/>
      <c r="AR490" s="632"/>
      <c r="AV490" s="632"/>
      <c r="AX490" s="632"/>
      <c r="BB490" s="632"/>
      <c r="BC490" s="632"/>
      <c r="BE490" s="632"/>
      <c r="BH490" s="67"/>
      <c r="BI490" s="635"/>
      <c r="BJ490" s="636"/>
      <c r="BK490" s="636"/>
      <c r="BL490" s="636"/>
      <c r="BM490" s="102"/>
      <c r="BN490" s="102"/>
      <c r="BO490" s="102"/>
      <c r="BP490" s="636"/>
      <c r="BQ490" s="636"/>
      <c r="BR490" s="636"/>
      <c r="BS490" s="636"/>
      <c r="BT490" s="636"/>
      <c r="BU490" s="636"/>
      <c r="BV490" s="636"/>
      <c r="BW490" s="636"/>
      <c r="BX490" s="636"/>
      <c r="BY490" s="636"/>
      <c r="BZ490" s="636"/>
      <c r="CA490" s="636"/>
      <c r="CB490" s="637"/>
      <c r="CC490" s="636"/>
      <c r="CD490" s="636"/>
      <c r="CE490" s="637"/>
      <c r="CF490" s="637"/>
      <c r="CG490" s="637"/>
      <c r="CH490" s="637"/>
      <c r="CI490" s="636"/>
      <c r="CJ490" s="636"/>
      <c r="CK490" s="637"/>
      <c r="CL490" s="637"/>
      <c r="CM490" s="637"/>
      <c r="CN490" s="705"/>
      <c r="CO490" s="88"/>
      <c r="CP490" s="88"/>
      <c r="CQ490" s="88"/>
      <c r="CR490" s="67"/>
      <c r="CS490" s="67"/>
      <c r="CT490" s="67"/>
      <c r="CU490" s="67"/>
      <c r="CV490" s="67"/>
      <c r="CW490" s="67"/>
      <c r="CX490" s="67"/>
      <c r="CY490" s="67"/>
      <c r="CZ490" s="67"/>
      <c r="DA490" s="67"/>
      <c r="DB490" s="67"/>
      <c r="DC490" s="67"/>
      <c r="DD490" s="67"/>
      <c r="DE490" s="67"/>
      <c r="DF490" s="67"/>
      <c r="DG490" s="67"/>
      <c r="DH490" s="67"/>
      <c r="DI490" s="67"/>
      <c r="DJ490" s="67"/>
      <c r="DK490" s="67"/>
      <c r="DL490" s="67"/>
      <c r="DM490" s="67"/>
      <c r="DN490" s="67"/>
      <c r="DO490" s="67"/>
      <c r="DP490" s="67"/>
      <c r="DQ490" s="67"/>
      <c r="DR490" s="67"/>
      <c r="DS490" s="67"/>
      <c r="DT490" s="67"/>
      <c r="DU490" s="67"/>
      <c r="DV490" s="67"/>
      <c r="DW490" s="67"/>
      <c r="DX490" s="67"/>
      <c r="DY490" s="67"/>
      <c r="DZ490" s="88"/>
      <c r="EA490" s="88"/>
      <c r="EB490" s="88"/>
      <c r="EC490" s="88"/>
      <c r="ED490" s="88"/>
      <c r="EE490" s="88"/>
      <c r="EF490" s="88"/>
      <c r="EG490" s="88"/>
    </row>
    <row r="491" spans="22:137" s="65" customFormat="1" hidden="1" x14ac:dyDescent="0.25">
      <c r="V491" s="631"/>
      <c r="AA491" s="632"/>
      <c r="AB491" s="632"/>
      <c r="AD491" s="632"/>
      <c r="AE491" s="633"/>
      <c r="AH491" s="634"/>
      <c r="AI491" s="634"/>
      <c r="AK491" s="632"/>
      <c r="AR491" s="632"/>
      <c r="AV491" s="632"/>
      <c r="AX491" s="632"/>
      <c r="BB491" s="632"/>
      <c r="BC491" s="632"/>
      <c r="BE491" s="632"/>
      <c r="BH491" s="67"/>
      <c r="BI491" s="635"/>
      <c r="BJ491" s="636"/>
      <c r="BK491" s="636"/>
      <c r="BL491" s="636"/>
      <c r="BM491" s="102"/>
      <c r="BN491" s="102"/>
      <c r="BO491" s="102"/>
      <c r="BP491" s="636"/>
      <c r="BQ491" s="636"/>
      <c r="BR491" s="636"/>
      <c r="BS491" s="636"/>
      <c r="BT491" s="636"/>
      <c r="BU491" s="636"/>
      <c r="BV491" s="636"/>
      <c r="BW491" s="636"/>
      <c r="BX491" s="636"/>
      <c r="BY491" s="636"/>
      <c r="BZ491" s="636"/>
      <c r="CA491" s="636"/>
      <c r="CB491" s="637"/>
      <c r="CC491" s="636"/>
      <c r="CD491" s="636"/>
      <c r="CE491" s="637"/>
      <c r="CF491" s="637"/>
      <c r="CG491" s="637"/>
      <c r="CH491" s="637"/>
      <c r="CI491" s="636"/>
      <c r="CJ491" s="636"/>
      <c r="CK491" s="637"/>
      <c r="CL491" s="637"/>
      <c r="CM491" s="637"/>
      <c r="CN491" s="705"/>
      <c r="CO491" s="88"/>
      <c r="CP491" s="88"/>
      <c r="CQ491" s="88"/>
      <c r="CR491" s="67"/>
      <c r="CS491" s="67"/>
      <c r="CT491" s="67"/>
      <c r="CU491" s="67"/>
      <c r="CV491" s="67"/>
      <c r="CW491" s="67"/>
      <c r="CX491" s="67"/>
      <c r="CY491" s="67"/>
      <c r="CZ491" s="67"/>
      <c r="DA491" s="67"/>
      <c r="DB491" s="67"/>
      <c r="DC491" s="67"/>
      <c r="DD491" s="67"/>
      <c r="DE491" s="67"/>
      <c r="DF491" s="67"/>
      <c r="DG491" s="67"/>
      <c r="DH491" s="67"/>
      <c r="DI491" s="67"/>
      <c r="DJ491" s="67"/>
      <c r="DK491" s="67"/>
      <c r="DL491" s="67"/>
      <c r="DM491" s="67"/>
      <c r="DN491" s="67"/>
      <c r="DO491" s="67"/>
      <c r="DP491" s="67"/>
      <c r="DQ491" s="67"/>
      <c r="DR491" s="67"/>
      <c r="DS491" s="67"/>
      <c r="DT491" s="67"/>
      <c r="DU491" s="67"/>
      <c r="DV491" s="67"/>
      <c r="DW491" s="67"/>
      <c r="DX491" s="67"/>
      <c r="DY491" s="67"/>
      <c r="DZ491" s="88"/>
      <c r="EA491" s="88"/>
      <c r="EB491" s="88"/>
      <c r="EC491" s="88"/>
      <c r="ED491" s="88"/>
      <c r="EE491" s="88"/>
      <c r="EF491" s="88"/>
      <c r="EG491" s="88"/>
    </row>
    <row r="492" spans="22:137" s="65" customFormat="1" hidden="1" x14ac:dyDescent="0.25">
      <c r="V492" s="631"/>
      <c r="AA492" s="632"/>
      <c r="AB492" s="632"/>
      <c r="AD492" s="632"/>
      <c r="AE492" s="633"/>
      <c r="AH492" s="634"/>
      <c r="AI492" s="634"/>
      <c r="AK492" s="632"/>
      <c r="AR492" s="632"/>
      <c r="AV492" s="632"/>
      <c r="AX492" s="632"/>
      <c r="BB492" s="632"/>
      <c r="BC492" s="632"/>
      <c r="BE492" s="632"/>
      <c r="BH492" s="67"/>
      <c r="BI492" s="635"/>
      <c r="BJ492" s="636"/>
      <c r="BK492" s="636"/>
      <c r="BL492" s="636"/>
      <c r="BM492" s="102"/>
      <c r="BN492" s="102"/>
      <c r="BO492" s="102"/>
      <c r="BP492" s="636"/>
      <c r="BQ492" s="636"/>
      <c r="BR492" s="636"/>
      <c r="BS492" s="636"/>
      <c r="BT492" s="636"/>
      <c r="BU492" s="636"/>
      <c r="BV492" s="636"/>
      <c r="BW492" s="636"/>
      <c r="BX492" s="636"/>
      <c r="BY492" s="636"/>
      <c r="BZ492" s="636"/>
      <c r="CA492" s="636"/>
      <c r="CB492" s="637"/>
      <c r="CC492" s="636"/>
      <c r="CD492" s="636"/>
      <c r="CE492" s="637"/>
      <c r="CF492" s="637"/>
      <c r="CG492" s="637"/>
      <c r="CH492" s="637"/>
      <c r="CI492" s="636"/>
      <c r="CJ492" s="636"/>
      <c r="CK492" s="637"/>
      <c r="CL492" s="637"/>
      <c r="CM492" s="637"/>
      <c r="CN492" s="705"/>
      <c r="CO492" s="88"/>
      <c r="CP492" s="88"/>
      <c r="CQ492" s="88"/>
      <c r="CR492" s="67"/>
      <c r="CS492" s="67"/>
      <c r="CT492" s="67"/>
      <c r="CU492" s="67"/>
      <c r="CV492" s="67"/>
      <c r="CW492" s="67"/>
      <c r="CX492" s="67"/>
      <c r="CY492" s="67"/>
      <c r="CZ492" s="67"/>
      <c r="DA492" s="67"/>
      <c r="DB492" s="67"/>
      <c r="DC492" s="67"/>
      <c r="DD492" s="67"/>
      <c r="DE492" s="67"/>
      <c r="DF492" s="67"/>
      <c r="DG492" s="67"/>
      <c r="DH492" s="67"/>
      <c r="DI492" s="67"/>
      <c r="DJ492" s="67"/>
      <c r="DK492" s="67"/>
      <c r="DL492" s="67"/>
      <c r="DM492" s="67"/>
      <c r="DN492" s="67"/>
      <c r="DO492" s="67"/>
      <c r="DP492" s="67"/>
      <c r="DQ492" s="67"/>
      <c r="DR492" s="67"/>
      <c r="DS492" s="67"/>
      <c r="DT492" s="67"/>
      <c r="DU492" s="67"/>
      <c r="DV492" s="67"/>
      <c r="DW492" s="67"/>
      <c r="DX492" s="67"/>
      <c r="DY492" s="67"/>
      <c r="DZ492" s="88"/>
      <c r="EA492" s="88"/>
      <c r="EB492" s="88"/>
      <c r="EC492" s="88"/>
      <c r="ED492" s="88"/>
      <c r="EE492" s="88"/>
      <c r="EF492" s="88"/>
      <c r="EG492" s="88"/>
    </row>
    <row r="493" spans="22:137" s="65" customFormat="1" hidden="1" x14ac:dyDescent="0.25">
      <c r="V493" s="631"/>
      <c r="AA493" s="632"/>
      <c r="AB493" s="632"/>
      <c r="AD493" s="632"/>
      <c r="AE493" s="633"/>
      <c r="AH493" s="634"/>
      <c r="AI493" s="634"/>
      <c r="AK493" s="632"/>
      <c r="AR493" s="632"/>
      <c r="AV493" s="632"/>
      <c r="AX493" s="632"/>
      <c r="BB493" s="632"/>
      <c r="BC493" s="632"/>
      <c r="BE493" s="632"/>
      <c r="BH493" s="67"/>
      <c r="BI493" s="635"/>
      <c r="BJ493" s="636"/>
      <c r="BK493" s="636"/>
      <c r="BL493" s="636"/>
      <c r="BM493" s="102"/>
      <c r="BN493" s="102"/>
      <c r="BO493" s="102"/>
      <c r="BP493" s="636"/>
      <c r="BQ493" s="636"/>
      <c r="BR493" s="636"/>
      <c r="BS493" s="636"/>
      <c r="BT493" s="636"/>
      <c r="BU493" s="636"/>
      <c r="BV493" s="636"/>
      <c r="BW493" s="636"/>
      <c r="BX493" s="636"/>
      <c r="BY493" s="636"/>
      <c r="BZ493" s="636"/>
      <c r="CA493" s="636"/>
      <c r="CB493" s="637"/>
      <c r="CC493" s="636"/>
      <c r="CD493" s="636"/>
      <c r="CE493" s="637"/>
      <c r="CF493" s="637"/>
      <c r="CG493" s="637"/>
      <c r="CH493" s="637"/>
      <c r="CI493" s="636"/>
      <c r="CJ493" s="636"/>
      <c r="CK493" s="637"/>
      <c r="CL493" s="637"/>
      <c r="CM493" s="637"/>
      <c r="CN493" s="705"/>
      <c r="CO493" s="88"/>
      <c r="CP493" s="88"/>
      <c r="CQ493" s="88"/>
      <c r="CR493" s="67"/>
      <c r="CS493" s="67"/>
      <c r="CT493" s="67"/>
      <c r="CU493" s="67"/>
      <c r="CV493" s="67"/>
      <c r="CW493" s="67"/>
      <c r="CX493" s="67"/>
      <c r="CY493" s="67"/>
      <c r="CZ493" s="67"/>
      <c r="DA493" s="67"/>
      <c r="DB493" s="67"/>
      <c r="DC493" s="67"/>
      <c r="DD493" s="67"/>
      <c r="DE493" s="67"/>
      <c r="DF493" s="67"/>
      <c r="DG493" s="67"/>
      <c r="DH493" s="67"/>
      <c r="DI493" s="67"/>
      <c r="DJ493" s="67"/>
      <c r="DK493" s="67"/>
      <c r="DL493" s="67"/>
      <c r="DM493" s="67"/>
      <c r="DN493" s="67"/>
      <c r="DO493" s="67"/>
      <c r="DP493" s="67"/>
      <c r="DQ493" s="67"/>
      <c r="DR493" s="67"/>
      <c r="DS493" s="67"/>
      <c r="DT493" s="67"/>
      <c r="DU493" s="67"/>
      <c r="DV493" s="67"/>
      <c r="DW493" s="67"/>
      <c r="DX493" s="67"/>
      <c r="DY493" s="67"/>
      <c r="DZ493" s="88"/>
      <c r="EA493" s="88"/>
      <c r="EB493" s="88"/>
      <c r="EC493" s="88"/>
      <c r="ED493" s="88"/>
      <c r="EE493" s="88"/>
      <c r="EF493" s="88"/>
      <c r="EG493" s="88"/>
    </row>
    <row r="494" spans="22:137" s="65" customFormat="1" hidden="1" x14ac:dyDescent="0.25">
      <c r="V494" s="631"/>
      <c r="AA494" s="632"/>
      <c r="AB494" s="632"/>
      <c r="AD494" s="632"/>
      <c r="AE494" s="633"/>
      <c r="AH494" s="634"/>
      <c r="AI494" s="634"/>
      <c r="AK494" s="632"/>
      <c r="AR494" s="632"/>
      <c r="AV494" s="632"/>
      <c r="AX494" s="632"/>
      <c r="BB494" s="632"/>
      <c r="BC494" s="632"/>
      <c r="BE494" s="632"/>
      <c r="BH494" s="67"/>
      <c r="BI494" s="635"/>
      <c r="BJ494" s="636"/>
      <c r="BK494" s="636"/>
      <c r="BL494" s="636"/>
      <c r="BM494" s="102"/>
      <c r="BN494" s="102"/>
      <c r="BO494" s="102"/>
      <c r="BP494" s="636"/>
      <c r="BQ494" s="636"/>
      <c r="BR494" s="636"/>
      <c r="BS494" s="636"/>
      <c r="BT494" s="636"/>
      <c r="BU494" s="636"/>
      <c r="BV494" s="636"/>
      <c r="BW494" s="636"/>
      <c r="BX494" s="636"/>
      <c r="BY494" s="636"/>
      <c r="BZ494" s="636"/>
      <c r="CA494" s="636"/>
      <c r="CB494" s="637"/>
      <c r="CC494" s="636"/>
      <c r="CD494" s="636"/>
      <c r="CE494" s="637"/>
      <c r="CF494" s="637"/>
      <c r="CG494" s="637"/>
      <c r="CH494" s="637"/>
      <c r="CI494" s="636"/>
      <c r="CJ494" s="636"/>
      <c r="CK494" s="637"/>
      <c r="CL494" s="637"/>
      <c r="CM494" s="637"/>
      <c r="CN494" s="705"/>
      <c r="CO494" s="88"/>
      <c r="CP494" s="88"/>
      <c r="CQ494" s="88"/>
      <c r="CR494" s="67"/>
      <c r="CS494" s="67"/>
      <c r="CT494" s="67"/>
      <c r="CU494" s="67"/>
      <c r="CV494" s="67"/>
      <c r="CW494" s="67"/>
      <c r="CX494" s="67"/>
      <c r="CY494" s="67"/>
      <c r="CZ494" s="67"/>
      <c r="DA494" s="67"/>
      <c r="DB494" s="67"/>
      <c r="DC494" s="67"/>
      <c r="DD494" s="67"/>
      <c r="DE494" s="67"/>
      <c r="DF494" s="67"/>
      <c r="DG494" s="67"/>
      <c r="DH494" s="67"/>
      <c r="DI494" s="67"/>
      <c r="DJ494" s="67"/>
      <c r="DK494" s="67"/>
      <c r="DL494" s="67"/>
      <c r="DM494" s="67"/>
      <c r="DN494" s="67"/>
      <c r="DO494" s="67"/>
      <c r="DP494" s="67"/>
      <c r="DQ494" s="67"/>
      <c r="DR494" s="67"/>
      <c r="DS494" s="67"/>
      <c r="DT494" s="67"/>
      <c r="DU494" s="67"/>
      <c r="DV494" s="67"/>
      <c r="DW494" s="67"/>
      <c r="DX494" s="67"/>
      <c r="DY494" s="67"/>
      <c r="DZ494" s="88"/>
      <c r="EA494" s="88"/>
      <c r="EB494" s="88"/>
      <c r="EC494" s="88"/>
      <c r="ED494" s="88"/>
      <c r="EE494" s="88"/>
      <c r="EF494" s="88"/>
      <c r="EG494" s="88"/>
    </row>
    <row r="495" spans="22:137" s="65" customFormat="1" hidden="1" x14ac:dyDescent="0.25">
      <c r="V495" s="631"/>
      <c r="AA495" s="632"/>
      <c r="AB495" s="632"/>
      <c r="AD495" s="632"/>
      <c r="AE495" s="633"/>
      <c r="AH495" s="634"/>
      <c r="AI495" s="634"/>
      <c r="AK495" s="632"/>
      <c r="AR495" s="632"/>
      <c r="AV495" s="632"/>
      <c r="AX495" s="632"/>
      <c r="BB495" s="632"/>
      <c r="BC495" s="632"/>
      <c r="BE495" s="632"/>
      <c r="BH495" s="67"/>
      <c r="BI495" s="635"/>
      <c r="BJ495" s="636"/>
      <c r="BK495" s="636"/>
      <c r="BL495" s="636"/>
      <c r="BM495" s="102"/>
      <c r="BN495" s="102"/>
      <c r="BO495" s="102"/>
      <c r="BP495" s="636"/>
      <c r="BQ495" s="636"/>
      <c r="BR495" s="636"/>
      <c r="BS495" s="636"/>
      <c r="BT495" s="636"/>
      <c r="BU495" s="636"/>
      <c r="BV495" s="636"/>
      <c r="BW495" s="636"/>
      <c r="BX495" s="636"/>
      <c r="BY495" s="636"/>
      <c r="BZ495" s="636"/>
      <c r="CA495" s="636"/>
      <c r="CB495" s="637"/>
      <c r="CC495" s="636"/>
      <c r="CD495" s="636"/>
      <c r="CE495" s="637"/>
      <c r="CF495" s="637"/>
      <c r="CG495" s="637"/>
      <c r="CH495" s="637"/>
      <c r="CI495" s="636"/>
      <c r="CJ495" s="636"/>
      <c r="CK495" s="637"/>
      <c r="CL495" s="637"/>
      <c r="CM495" s="637"/>
      <c r="CN495" s="705"/>
      <c r="CO495" s="88"/>
      <c r="CP495" s="88"/>
      <c r="CQ495" s="88"/>
      <c r="CR495" s="67"/>
      <c r="CS495" s="67"/>
      <c r="CT495" s="67"/>
      <c r="CU495" s="67"/>
      <c r="CV495" s="67"/>
      <c r="CW495" s="67"/>
      <c r="CX495" s="67"/>
      <c r="CY495" s="67"/>
      <c r="CZ495" s="67"/>
      <c r="DA495" s="67"/>
      <c r="DB495" s="67"/>
      <c r="DC495" s="67"/>
      <c r="DD495" s="67"/>
      <c r="DE495" s="67"/>
      <c r="DF495" s="67"/>
      <c r="DG495" s="67"/>
      <c r="DH495" s="67"/>
      <c r="DI495" s="67"/>
      <c r="DJ495" s="67"/>
      <c r="DK495" s="67"/>
      <c r="DL495" s="67"/>
      <c r="DM495" s="67"/>
      <c r="DN495" s="67"/>
      <c r="DO495" s="67"/>
      <c r="DP495" s="67"/>
      <c r="DQ495" s="67"/>
      <c r="DR495" s="67"/>
      <c r="DS495" s="67"/>
      <c r="DT495" s="67"/>
      <c r="DU495" s="67"/>
      <c r="DV495" s="67"/>
      <c r="DW495" s="67"/>
      <c r="DX495" s="67"/>
      <c r="DY495" s="67"/>
      <c r="DZ495" s="88"/>
      <c r="EA495" s="88"/>
      <c r="EB495" s="88"/>
      <c r="EC495" s="88"/>
      <c r="ED495" s="88"/>
      <c r="EE495" s="88"/>
      <c r="EF495" s="88"/>
      <c r="EG495" s="88"/>
    </row>
    <row r="496" spans="22:137" s="65" customFormat="1" hidden="1" x14ac:dyDescent="0.25">
      <c r="V496" s="631"/>
      <c r="AA496" s="632"/>
      <c r="AB496" s="632"/>
      <c r="AD496" s="632"/>
      <c r="AE496" s="633"/>
      <c r="AH496" s="634"/>
      <c r="AI496" s="634"/>
      <c r="AK496" s="632"/>
      <c r="AR496" s="632"/>
      <c r="AV496" s="632"/>
      <c r="AX496" s="632"/>
      <c r="BB496" s="632"/>
      <c r="BC496" s="632"/>
      <c r="BE496" s="632"/>
      <c r="BH496" s="67"/>
      <c r="BI496" s="635"/>
      <c r="BJ496" s="636"/>
      <c r="BK496" s="636"/>
      <c r="BL496" s="636"/>
      <c r="BM496" s="102"/>
      <c r="BN496" s="102"/>
      <c r="BO496" s="102"/>
      <c r="BP496" s="636"/>
      <c r="BQ496" s="636"/>
      <c r="BR496" s="636"/>
      <c r="BS496" s="636"/>
      <c r="BT496" s="636"/>
      <c r="BU496" s="636"/>
      <c r="BV496" s="636"/>
      <c r="BW496" s="636"/>
      <c r="BX496" s="636"/>
      <c r="BY496" s="636"/>
      <c r="BZ496" s="636"/>
      <c r="CA496" s="636"/>
      <c r="CB496" s="637"/>
      <c r="CC496" s="636"/>
      <c r="CD496" s="636"/>
      <c r="CE496" s="637"/>
      <c r="CF496" s="637"/>
      <c r="CG496" s="637"/>
      <c r="CH496" s="637"/>
      <c r="CI496" s="636"/>
      <c r="CJ496" s="636"/>
      <c r="CK496" s="637"/>
      <c r="CL496" s="637"/>
      <c r="CM496" s="637"/>
      <c r="CN496" s="705"/>
      <c r="CO496" s="88"/>
      <c r="CP496" s="88"/>
      <c r="CQ496" s="88"/>
      <c r="CR496" s="67"/>
      <c r="CS496" s="67"/>
      <c r="CT496" s="67"/>
      <c r="CU496" s="67"/>
      <c r="CV496" s="67"/>
      <c r="CW496" s="67"/>
      <c r="CX496" s="67"/>
      <c r="CY496" s="67"/>
      <c r="CZ496" s="67"/>
      <c r="DA496" s="67"/>
      <c r="DB496" s="67"/>
      <c r="DC496" s="67"/>
      <c r="DD496" s="67"/>
      <c r="DE496" s="67"/>
      <c r="DF496" s="67"/>
      <c r="DG496" s="67"/>
      <c r="DH496" s="67"/>
      <c r="DI496" s="67"/>
      <c r="DJ496" s="67"/>
      <c r="DK496" s="67"/>
      <c r="DL496" s="67"/>
      <c r="DM496" s="67"/>
      <c r="DN496" s="67"/>
      <c r="DO496" s="67"/>
      <c r="DP496" s="67"/>
      <c r="DQ496" s="67"/>
      <c r="DR496" s="67"/>
      <c r="DS496" s="67"/>
      <c r="DT496" s="67"/>
      <c r="DU496" s="67"/>
      <c r="DV496" s="67"/>
      <c r="DW496" s="67"/>
      <c r="DX496" s="67"/>
      <c r="DY496" s="67"/>
      <c r="DZ496" s="88"/>
      <c r="EA496" s="88"/>
      <c r="EB496" s="88"/>
      <c r="EC496" s="88"/>
      <c r="ED496" s="88"/>
      <c r="EE496" s="88"/>
      <c r="EF496" s="88"/>
      <c r="EG496" s="88"/>
    </row>
    <row r="497" spans="22:137" s="65" customFormat="1" hidden="1" x14ac:dyDescent="0.25">
      <c r="V497" s="631"/>
      <c r="AA497" s="632"/>
      <c r="AB497" s="632"/>
      <c r="AD497" s="632"/>
      <c r="AE497" s="633"/>
      <c r="AH497" s="634"/>
      <c r="AI497" s="634"/>
      <c r="AK497" s="632"/>
      <c r="AR497" s="632"/>
      <c r="AV497" s="632"/>
      <c r="AX497" s="632"/>
      <c r="BB497" s="632"/>
      <c r="BC497" s="632"/>
      <c r="BE497" s="632"/>
      <c r="BH497" s="67"/>
      <c r="BI497" s="635"/>
      <c r="BJ497" s="636"/>
      <c r="BK497" s="636"/>
      <c r="BL497" s="636"/>
      <c r="BM497" s="102"/>
      <c r="BN497" s="102"/>
      <c r="BO497" s="102"/>
      <c r="BP497" s="636"/>
      <c r="BQ497" s="636"/>
      <c r="BR497" s="636"/>
      <c r="BS497" s="636"/>
      <c r="BT497" s="636"/>
      <c r="BU497" s="636"/>
      <c r="BV497" s="636"/>
      <c r="BW497" s="636"/>
      <c r="BX497" s="636"/>
      <c r="BY497" s="636"/>
      <c r="BZ497" s="636"/>
      <c r="CA497" s="636"/>
      <c r="CB497" s="637"/>
      <c r="CC497" s="636"/>
      <c r="CD497" s="636"/>
      <c r="CE497" s="637"/>
      <c r="CF497" s="637"/>
      <c r="CG497" s="637"/>
      <c r="CH497" s="637"/>
      <c r="CI497" s="636"/>
      <c r="CJ497" s="636"/>
      <c r="CK497" s="637"/>
      <c r="CL497" s="637"/>
      <c r="CM497" s="637"/>
      <c r="CN497" s="705"/>
      <c r="CO497" s="88"/>
      <c r="CP497" s="88"/>
      <c r="CQ497" s="88"/>
      <c r="CR497" s="67"/>
      <c r="CS497" s="67"/>
      <c r="CT497" s="67"/>
      <c r="CU497" s="67"/>
      <c r="CV497" s="67"/>
      <c r="CW497" s="67"/>
      <c r="CX497" s="67"/>
      <c r="CY497" s="67"/>
      <c r="CZ497" s="67"/>
      <c r="DA497" s="67"/>
      <c r="DB497" s="67"/>
      <c r="DC497" s="67"/>
      <c r="DD497" s="67"/>
      <c r="DE497" s="67"/>
      <c r="DF497" s="67"/>
      <c r="DG497" s="67"/>
      <c r="DH497" s="67"/>
      <c r="DI497" s="67"/>
      <c r="DJ497" s="67"/>
      <c r="DK497" s="67"/>
      <c r="DL497" s="67"/>
      <c r="DM497" s="67"/>
      <c r="DN497" s="67"/>
      <c r="DO497" s="67"/>
      <c r="DP497" s="67"/>
      <c r="DQ497" s="67"/>
      <c r="DR497" s="67"/>
      <c r="DS497" s="67"/>
      <c r="DT497" s="67"/>
      <c r="DU497" s="67"/>
      <c r="DV497" s="67"/>
      <c r="DW497" s="67"/>
      <c r="DX497" s="67"/>
      <c r="DY497" s="67"/>
      <c r="DZ497" s="88"/>
      <c r="EA497" s="88"/>
      <c r="EB497" s="88"/>
      <c r="EC497" s="88"/>
      <c r="ED497" s="88"/>
      <c r="EE497" s="88"/>
      <c r="EF497" s="88"/>
      <c r="EG497" s="88"/>
    </row>
    <row r="498" spans="22:137" s="65" customFormat="1" hidden="1" x14ac:dyDescent="0.25">
      <c r="V498" s="631"/>
      <c r="AA498" s="632"/>
      <c r="AB498" s="632"/>
      <c r="AD498" s="632"/>
      <c r="AE498" s="633"/>
      <c r="AH498" s="634"/>
      <c r="AI498" s="634"/>
      <c r="AK498" s="632"/>
      <c r="AR498" s="632"/>
      <c r="AV498" s="632"/>
      <c r="AX498" s="632"/>
      <c r="BB498" s="632"/>
      <c r="BC498" s="632"/>
      <c r="BE498" s="632"/>
      <c r="BH498" s="67"/>
      <c r="BI498" s="635"/>
      <c r="BJ498" s="636"/>
      <c r="BK498" s="636"/>
      <c r="BL498" s="636"/>
      <c r="BM498" s="102"/>
      <c r="BN498" s="102"/>
      <c r="BO498" s="102"/>
      <c r="BP498" s="636"/>
      <c r="BQ498" s="636"/>
      <c r="BR498" s="636"/>
      <c r="BS498" s="636"/>
      <c r="BT498" s="636"/>
      <c r="BU498" s="636"/>
      <c r="BV498" s="636"/>
      <c r="BW498" s="636"/>
      <c r="BX498" s="636"/>
      <c r="BY498" s="636"/>
      <c r="BZ498" s="636"/>
      <c r="CA498" s="636"/>
      <c r="CB498" s="637"/>
      <c r="CC498" s="636"/>
      <c r="CD498" s="636"/>
      <c r="CE498" s="637"/>
      <c r="CF498" s="637"/>
      <c r="CG498" s="637"/>
      <c r="CH498" s="637"/>
      <c r="CI498" s="636"/>
      <c r="CJ498" s="636"/>
      <c r="CK498" s="637"/>
      <c r="CL498" s="637"/>
      <c r="CM498" s="637"/>
      <c r="CN498" s="705"/>
      <c r="CO498" s="88"/>
      <c r="CP498" s="88"/>
      <c r="CQ498" s="88"/>
      <c r="CR498" s="67"/>
      <c r="CS498" s="67"/>
      <c r="CT498" s="67"/>
      <c r="CU498" s="67"/>
      <c r="CV498" s="67"/>
      <c r="CW498" s="67"/>
      <c r="CX498" s="67"/>
      <c r="CY498" s="67"/>
      <c r="CZ498" s="67"/>
      <c r="DA498" s="67"/>
      <c r="DB498" s="67"/>
      <c r="DC498" s="67"/>
      <c r="DD498" s="67"/>
      <c r="DE498" s="67"/>
      <c r="DF498" s="67"/>
      <c r="DG498" s="67"/>
      <c r="DH498" s="67"/>
      <c r="DI498" s="67"/>
      <c r="DJ498" s="67"/>
      <c r="DK498" s="67"/>
      <c r="DL498" s="67"/>
      <c r="DM498" s="67"/>
      <c r="DN498" s="67"/>
      <c r="DO498" s="67"/>
      <c r="DP498" s="67"/>
      <c r="DQ498" s="67"/>
      <c r="DR498" s="67"/>
      <c r="DS498" s="67"/>
      <c r="DT498" s="67"/>
      <c r="DU498" s="67"/>
      <c r="DV498" s="67"/>
      <c r="DW498" s="67"/>
      <c r="DX498" s="67"/>
      <c r="DY498" s="67"/>
      <c r="DZ498" s="88"/>
      <c r="EA498" s="88"/>
      <c r="EB498" s="88"/>
      <c r="EC498" s="88"/>
      <c r="ED498" s="88"/>
      <c r="EE498" s="88"/>
      <c r="EF498" s="88"/>
      <c r="EG498" s="88"/>
    </row>
    <row r="499" spans="22:137" s="65" customFormat="1" hidden="1" x14ac:dyDescent="0.25">
      <c r="V499" s="631"/>
      <c r="AA499" s="632"/>
      <c r="AB499" s="632"/>
      <c r="AD499" s="632"/>
      <c r="AE499" s="633"/>
      <c r="AH499" s="634"/>
      <c r="AI499" s="634"/>
      <c r="AK499" s="632"/>
      <c r="AR499" s="632"/>
      <c r="AV499" s="632"/>
      <c r="AX499" s="632"/>
      <c r="BB499" s="632"/>
      <c r="BC499" s="632"/>
      <c r="BE499" s="632"/>
      <c r="BH499" s="67"/>
      <c r="BI499" s="635"/>
      <c r="BJ499" s="636"/>
      <c r="BK499" s="636"/>
      <c r="BL499" s="636"/>
      <c r="BM499" s="102"/>
      <c r="BN499" s="102"/>
      <c r="BO499" s="102"/>
      <c r="BP499" s="636"/>
      <c r="BQ499" s="636"/>
      <c r="BR499" s="636"/>
      <c r="BS499" s="636"/>
      <c r="BT499" s="636"/>
      <c r="BU499" s="636"/>
      <c r="BV499" s="636"/>
      <c r="BW499" s="636"/>
      <c r="BX499" s="636"/>
      <c r="BY499" s="636"/>
      <c r="BZ499" s="636"/>
      <c r="CA499" s="636"/>
      <c r="CB499" s="637"/>
      <c r="CC499" s="636"/>
      <c r="CD499" s="636"/>
      <c r="CE499" s="637"/>
      <c r="CF499" s="637"/>
      <c r="CG499" s="637"/>
      <c r="CH499" s="637"/>
      <c r="CI499" s="636"/>
      <c r="CJ499" s="636"/>
      <c r="CK499" s="637"/>
      <c r="CL499" s="637"/>
      <c r="CM499" s="637"/>
      <c r="CN499" s="705"/>
      <c r="CO499" s="88"/>
      <c r="CP499" s="88"/>
      <c r="CQ499" s="88"/>
      <c r="CR499" s="67"/>
      <c r="CS499" s="67"/>
      <c r="CT499" s="67"/>
      <c r="CU499" s="67"/>
      <c r="CV499" s="67"/>
      <c r="CW499" s="67"/>
      <c r="CX499" s="67"/>
      <c r="CY499" s="67"/>
      <c r="CZ499" s="67"/>
      <c r="DA499" s="67"/>
      <c r="DB499" s="67"/>
      <c r="DC499" s="67"/>
      <c r="DD499" s="67"/>
      <c r="DE499" s="67"/>
      <c r="DF499" s="67"/>
      <c r="DG499" s="67"/>
      <c r="DH499" s="67"/>
      <c r="DI499" s="67"/>
      <c r="DJ499" s="67"/>
      <c r="DK499" s="67"/>
      <c r="DL499" s="67"/>
      <c r="DM499" s="67"/>
      <c r="DN499" s="67"/>
      <c r="DO499" s="67"/>
      <c r="DP499" s="67"/>
      <c r="DQ499" s="67"/>
      <c r="DR499" s="67"/>
      <c r="DS499" s="67"/>
      <c r="DT499" s="67"/>
      <c r="DU499" s="67"/>
      <c r="DV499" s="67"/>
      <c r="DW499" s="67"/>
      <c r="DX499" s="67"/>
      <c r="DY499" s="67"/>
      <c r="DZ499" s="88"/>
      <c r="EA499" s="88"/>
      <c r="EB499" s="88"/>
      <c r="EC499" s="88"/>
      <c r="ED499" s="88"/>
      <c r="EE499" s="88"/>
      <c r="EF499" s="88"/>
      <c r="EG499" s="88"/>
    </row>
    <row r="500" spans="22:137" s="65" customFormat="1" hidden="1" x14ac:dyDescent="0.25">
      <c r="V500" s="631"/>
      <c r="AA500" s="632"/>
      <c r="AB500" s="632"/>
      <c r="AD500" s="632"/>
      <c r="AE500" s="633"/>
      <c r="AH500" s="634"/>
      <c r="AI500" s="634"/>
      <c r="AK500" s="632"/>
      <c r="AR500" s="632"/>
      <c r="AV500" s="632"/>
      <c r="AX500" s="632"/>
      <c r="BB500" s="632"/>
      <c r="BC500" s="632"/>
      <c r="BE500" s="632"/>
      <c r="BH500" s="67"/>
      <c r="BI500" s="635"/>
      <c r="BJ500" s="636"/>
      <c r="BK500" s="636"/>
      <c r="BL500" s="636"/>
      <c r="BM500" s="102"/>
      <c r="BN500" s="102"/>
      <c r="BO500" s="102"/>
      <c r="BP500" s="636"/>
      <c r="BQ500" s="636"/>
      <c r="BR500" s="636"/>
      <c r="BS500" s="636"/>
      <c r="BT500" s="636"/>
      <c r="BU500" s="636"/>
      <c r="BV500" s="636"/>
      <c r="BW500" s="636"/>
      <c r="BX500" s="636"/>
      <c r="BY500" s="636"/>
      <c r="BZ500" s="636"/>
      <c r="CA500" s="636"/>
      <c r="CB500" s="637"/>
      <c r="CC500" s="636"/>
      <c r="CD500" s="636"/>
      <c r="CE500" s="637"/>
      <c r="CF500" s="637"/>
      <c r="CG500" s="637"/>
      <c r="CH500" s="637"/>
      <c r="CI500" s="636"/>
      <c r="CJ500" s="636"/>
      <c r="CK500" s="637"/>
      <c r="CL500" s="637"/>
      <c r="CM500" s="637"/>
      <c r="CN500" s="705"/>
      <c r="CO500" s="88"/>
      <c r="CP500" s="88"/>
      <c r="CQ500" s="88"/>
      <c r="CR500" s="67"/>
      <c r="CS500" s="67"/>
      <c r="CT500" s="67"/>
      <c r="CU500" s="67"/>
      <c r="CV500" s="67"/>
      <c r="CW500" s="67"/>
      <c r="CX500" s="67"/>
      <c r="CY500" s="67"/>
      <c r="CZ500" s="67"/>
      <c r="DA500" s="67"/>
      <c r="DB500" s="67"/>
      <c r="DC500" s="67"/>
      <c r="DD500" s="67"/>
      <c r="DE500" s="67"/>
      <c r="DF500" s="67"/>
      <c r="DG500" s="67"/>
      <c r="DH500" s="67"/>
      <c r="DI500" s="67"/>
      <c r="DJ500" s="67"/>
      <c r="DK500" s="67"/>
      <c r="DL500" s="67"/>
      <c r="DM500" s="67"/>
      <c r="DN500" s="67"/>
      <c r="DO500" s="67"/>
      <c r="DP500" s="67"/>
      <c r="DQ500" s="67"/>
      <c r="DR500" s="67"/>
      <c r="DS500" s="67"/>
      <c r="DT500" s="67"/>
      <c r="DU500" s="67"/>
      <c r="DV500" s="67"/>
      <c r="DW500" s="67"/>
      <c r="DX500" s="67"/>
      <c r="DY500" s="67"/>
      <c r="DZ500" s="88"/>
      <c r="EA500" s="88"/>
      <c r="EB500" s="88"/>
      <c r="EC500" s="88"/>
      <c r="ED500" s="88"/>
      <c r="EE500" s="88"/>
      <c r="EF500" s="88"/>
      <c r="EG500" s="88"/>
    </row>
    <row r="501" spans="22:137" s="65" customFormat="1" hidden="1" x14ac:dyDescent="0.25">
      <c r="V501" s="631"/>
      <c r="AA501" s="632"/>
      <c r="AB501" s="632"/>
      <c r="AD501" s="632"/>
      <c r="AE501" s="633"/>
      <c r="AH501" s="634"/>
      <c r="AI501" s="634"/>
      <c r="AK501" s="632"/>
      <c r="AR501" s="632"/>
      <c r="AV501" s="632"/>
      <c r="AX501" s="632"/>
      <c r="BB501" s="632"/>
      <c r="BC501" s="632"/>
      <c r="BE501" s="632"/>
      <c r="BH501" s="67"/>
      <c r="BI501" s="635"/>
      <c r="BJ501" s="636"/>
      <c r="BK501" s="636"/>
      <c r="BL501" s="636"/>
      <c r="BM501" s="102"/>
      <c r="BN501" s="102"/>
      <c r="BO501" s="102"/>
      <c r="BP501" s="636"/>
      <c r="BQ501" s="636"/>
      <c r="BR501" s="636"/>
      <c r="BS501" s="636"/>
      <c r="BT501" s="636"/>
      <c r="BU501" s="636"/>
      <c r="BV501" s="636"/>
      <c r="BW501" s="636"/>
      <c r="BX501" s="636"/>
      <c r="BY501" s="636"/>
      <c r="BZ501" s="636"/>
      <c r="CA501" s="636"/>
      <c r="CB501" s="637"/>
      <c r="CC501" s="636"/>
      <c r="CD501" s="636"/>
      <c r="CE501" s="637"/>
      <c r="CF501" s="637"/>
      <c r="CG501" s="637"/>
      <c r="CH501" s="637"/>
      <c r="CI501" s="636"/>
      <c r="CJ501" s="636"/>
      <c r="CK501" s="637"/>
      <c r="CL501" s="637"/>
      <c r="CM501" s="637"/>
      <c r="CN501" s="705"/>
      <c r="CO501" s="88"/>
      <c r="CP501" s="88"/>
      <c r="CQ501" s="88"/>
      <c r="CR501" s="67"/>
      <c r="CS501" s="67"/>
      <c r="CT501" s="67"/>
      <c r="CU501" s="67"/>
      <c r="CV501" s="67"/>
      <c r="CW501" s="67"/>
      <c r="CX501" s="67"/>
      <c r="CY501" s="67"/>
      <c r="CZ501" s="67"/>
      <c r="DA501" s="67"/>
      <c r="DB501" s="67"/>
      <c r="DC501" s="67"/>
      <c r="DD501" s="67"/>
      <c r="DE501" s="67"/>
      <c r="DF501" s="67"/>
      <c r="DG501" s="67"/>
      <c r="DH501" s="67"/>
      <c r="DI501" s="67"/>
      <c r="DJ501" s="67"/>
      <c r="DK501" s="67"/>
      <c r="DL501" s="67"/>
      <c r="DM501" s="67"/>
      <c r="DN501" s="67"/>
      <c r="DO501" s="67"/>
      <c r="DP501" s="67"/>
      <c r="DQ501" s="67"/>
      <c r="DR501" s="67"/>
      <c r="DS501" s="67"/>
      <c r="DT501" s="67"/>
      <c r="DU501" s="67"/>
      <c r="DV501" s="67"/>
      <c r="DW501" s="67"/>
      <c r="DX501" s="67"/>
      <c r="DY501" s="67"/>
      <c r="DZ501" s="88"/>
      <c r="EA501" s="88"/>
      <c r="EB501" s="88"/>
      <c r="EC501" s="88"/>
      <c r="ED501" s="88"/>
      <c r="EE501" s="88"/>
      <c r="EF501" s="88"/>
      <c r="EG501" s="88"/>
    </row>
    <row r="502" spans="22:137" s="65" customFormat="1" hidden="1" x14ac:dyDescent="0.25">
      <c r="V502" s="631"/>
      <c r="AA502" s="632"/>
      <c r="AB502" s="632"/>
      <c r="AD502" s="632"/>
      <c r="AE502" s="633"/>
      <c r="AH502" s="634"/>
      <c r="AI502" s="634"/>
      <c r="AK502" s="632"/>
      <c r="AR502" s="632"/>
      <c r="AV502" s="632"/>
      <c r="AX502" s="632"/>
      <c r="BB502" s="632"/>
      <c r="BC502" s="632"/>
      <c r="BE502" s="632"/>
      <c r="BH502" s="67"/>
      <c r="BI502" s="635"/>
      <c r="BJ502" s="636"/>
      <c r="BK502" s="636"/>
      <c r="BL502" s="636"/>
      <c r="BM502" s="102"/>
      <c r="BN502" s="102"/>
      <c r="BO502" s="102"/>
      <c r="BP502" s="636"/>
      <c r="BQ502" s="636"/>
      <c r="BR502" s="636"/>
      <c r="BS502" s="636"/>
      <c r="BT502" s="636"/>
      <c r="BU502" s="636"/>
      <c r="BV502" s="636"/>
      <c r="BW502" s="636"/>
      <c r="BX502" s="636"/>
      <c r="BY502" s="636"/>
      <c r="BZ502" s="636"/>
      <c r="CA502" s="636"/>
      <c r="CB502" s="637"/>
      <c r="CC502" s="636"/>
      <c r="CD502" s="636"/>
      <c r="CE502" s="637"/>
      <c r="CF502" s="637"/>
      <c r="CG502" s="637"/>
      <c r="CH502" s="637"/>
      <c r="CI502" s="636"/>
      <c r="CJ502" s="636"/>
      <c r="CK502" s="637"/>
      <c r="CL502" s="637"/>
      <c r="CM502" s="637"/>
      <c r="CN502" s="705"/>
      <c r="CO502" s="88"/>
      <c r="CP502" s="88"/>
      <c r="CQ502" s="88"/>
      <c r="CR502" s="67"/>
      <c r="CS502" s="67"/>
      <c r="CT502" s="67"/>
      <c r="CU502" s="67"/>
      <c r="CV502" s="67"/>
      <c r="CW502" s="67"/>
      <c r="CX502" s="67"/>
      <c r="CY502" s="67"/>
      <c r="CZ502" s="67"/>
      <c r="DA502" s="67"/>
      <c r="DB502" s="67"/>
      <c r="DC502" s="67"/>
      <c r="DD502" s="67"/>
      <c r="DE502" s="67"/>
      <c r="DF502" s="67"/>
      <c r="DG502" s="67"/>
      <c r="DH502" s="67"/>
      <c r="DI502" s="67"/>
      <c r="DJ502" s="67"/>
      <c r="DK502" s="67"/>
      <c r="DL502" s="67"/>
      <c r="DM502" s="67"/>
      <c r="DN502" s="67"/>
      <c r="DO502" s="67"/>
      <c r="DP502" s="67"/>
      <c r="DQ502" s="67"/>
      <c r="DR502" s="67"/>
      <c r="DS502" s="67"/>
      <c r="DT502" s="67"/>
      <c r="DU502" s="67"/>
      <c r="DV502" s="67"/>
      <c r="DW502" s="67"/>
      <c r="DX502" s="67"/>
      <c r="DY502" s="67"/>
      <c r="DZ502" s="88"/>
      <c r="EA502" s="88"/>
      <c r="EB502" s="88"/>
      <c r="EC502" s="88"/>
      <c r="ED502" s="88"/>
      <c r="EE502" s="88"/>
      <c r="EF502" s="88"/>
      <c r="EG502" s="88"/>
    </row>
    <row r="503" spans="22:137" s="65" customFormat="1" hidden="1" x14ac:dyDescent="0.25">
      <c r="V503" s="631"/>
      <c r="AA503" s="632"/>
      <c r="AB503" s="632"/>
      <c r="AD503" s="632"/>
      <c r="AE503" s="633"/>
      <c r="AH503" s="634"/>
      <c r="AI503" s="634"/>
      <c r="AK503" s="632"/>
      <c r="AR503" s="632"/>
      <c r="AV503" s="632"/>
      <c r="AX503" s="632"/>
      <c r="BB503" s="632"/>
      <c r="BC503" s="632"/>
      <c r="BE503" s="632"/>
      <c r="BH503" s="67"/>
      <c r="BI503" s="635"/>
      <c r="BJ503" s="636"/>
      <c r="BK503" s="636"/>
      <c r="BL503" s="636"/>
      <c r="BM503" s="102"/>
      <c r="BN503" s="102"/>
      <c r="BO503" s="102"/>
      <c r="BP503" s="636"/>
      <c r="BQ503" s="636"/>
      <c r="BR503" s="636"/>
      <c r="BS503" s="636"/>
      <c r="BT503" s="636"/>
      <c r="BU503" s="636"/>
      <c r="BV503" s="636"/>
      <c r="BW503" s="636"/>
      <c r="BX503" s="636"/>
      <c r="BY503" s="636"/>
      <c r="BZ503" s="636"/>
      <c r="CA503" s="636"/>
      <c r="CB503" s="637"/>
      <c r="CC503" s="636"/>
      <c r="CD503" s="636"/>
      <c r="CE503" s="637"/>
      <c r="CF503" s="637"/>
      <c r="CG503" s="637"/>
      <c r="CH503" s="637"/>
      <c r="CI503" s="636"/>
      <c r="CJ503" s="636"/>
      <c r="CK503" s="637"/>
      <c r="CL503" s="637"/>
      <c r="CM503" s="637"/>
      <c r="CN503" s="705"/>
      <c r="CO503" s="88"/>
      <c r="CP503" s="88"/>
      <c r="CQ503" s="88"/>
      <c r="CR503" s="67"/>
      <c r="CS503" s="67"/>
      <c r="CT503" s="67"/>
      <c r="CU503" s="67"/>
      <c r="CV503" s="67"/>
      <c r="CW503" s="67"/>
      <c r="CX503" s="67"/>
      <c r="CY503" s="67"/>
      <c r="CZ503" s="67"/>
      <c r="DA503" s="67"/>
      <c r="DB503" s="67"/>
      <c r="DC503" s="67"/>
      <c r="DD503" s="67"/>
      <c r="DE503" s="67"/>
      <c r="DF503" s="67"/>
      <c r="DG503" s="67"/>
      <c r="DH503" s="67"/>
      <c r="DI503" s="67"/>
      <c r="DJ503" s="67"/>
      <c r="DK503" s="67"/>
      <c r="DL503" s="67"/>
      <c r="DM503" s="67"/>
      <c r="DN503" s="67"/>
      <c r="DO503" s="67"/>
      <c r="DP503" s="67"/>
      <c r="DQ503" s="67"/>
      <c r="DR503" s="67"/>
      <c r="DS503" s="67"/>
      <c r="DT503" s="67"/>
      <c r="DU503" s="67"/>
      <c r="DV503" s="67"/>
      <c r="DW503" s="67"/>
      <c r="DX503" s="67"/>
      <c r="DY503" s="67"/>
      <c r="DZ503" s="88"/>
      <c r="EA503" s="88"/>
      <c r="EB503" s="88"/>
      <c r="EC503" s="88"/>
      <c r="ED503" s="88"/>
      <c r="EE503" s="88"/>
      <c r="EF503" s="88"/>
      <c r="EG503" s="88"/>
    </row>
    <row r="504" spans="22:137" s="65" customFormat="1" hidden="1" x14ac:dyDescent="0.25">
      <c r="V504" s="631"/>
      <c r="AA504" s="632"/>
      <c r="AB504" s="632"/>
      <c r="AD504" s="632"/>
      <c r="AE504" s="633"/>
      <c r="AH504" s="634"/>
      <c r="AI504" s="634"/>
      <c r="AK504" s="632"/>
      <c r="AR504" s="632"/>
      <c r="AV504" s="632"/>
      <c r="AX504" s="632"/>
      <c r="BB504" s="632"/>
      <c r="BC504" s="632"/>
      <c r="BE504" s="632"/>
      <c r="BH504" s="67"/>
      <c r="BI504" s="635"/>
      <c r="BJ504" s="636"/>
      <c r="BK504" s="636"/>
      <c r="BL504" s="636"/>
      <c r="BM504" s="102"/>
      <c r="BN504" s="102"/>
      <c r="BO504" s="102"/>
      <c r="BP504" s="636"/>
      <c r="BQ504" s="636"/>
      <c r="BR504" s="636"/>
      <c r="BS504" s="636"/>
      <c r="BT504" s="636"/>
      <c r="BU504" s="636"/>
      <c r="BV504" s="636"/>
      <c r="BW504" s="636"/>
      <c r="BX504" s="636"/>
      <c r="BY504" s="636"/>
      <c r="BZ504" s="636"/>
      <c r="CA504" s="636"/>
      <c r="CB504" s="637"/>
      <c r="CC504" s="636"/>
      <c r="CD504" s="636"/>
      <c r="CE504" s="637"/>
      <c r="CF504" s="637"/>
      <c r="CG504" s="637"/>
      <c r="CH504" s="637"/>
      <c r="CI504" s="636"/>
      <c r="CJ504" s="636"/>
      <c r="CK504" s="637"/>
      <c r="CL504" s="637"/>
      <c r="CM504" s="637"/>
      <c r="CN504" s="705"/>
      <c r="CO504" s="88"/>
      <c r="CP504" s="88"/>
      <c r="CQ504" s="88"/>
      <c r="CR504" s="67"/>
      <c r="CS504" s="67"/>
      <c r="CT504" s="67"/>
      <c r="CU504" s="67"/>
      <c r="CV504" s="67"/>
      <c r="CW504" s="67"/>
      <c r="CX504" s="67"/>
      <c r="CY504" s="67"/>
      <c r="CZ504" s="67"/>
      <c r="DA504" s="67"/>
      <c r="DB504" s="67"/>
      <c r="DC504" s="67"/>
      <c r="DD504" s="67"/>
      <c r="DE504" s="67"/>
      <c r="DF504" s="67"/>
      <c r="DG504" s="67"/>
      <c r="DH504" s="67"/>
      <c r="DI504" s="67"/>
      <c r="DJ504" s="67"/>
      <c r="DK504" s="67"/>
      <c r="DL504" s="67"/>
      <c r="DM504" s="67"/>
      <c r="DN504" s="67"/>
      <c r="DO504" s="67"/>
      <c r="DP504" s="67"/>
      <c r="DQ504" s="67"/>
      <c r="DR504" s="67"/>
      <c r="DS504" s="67"/>
      <c r="DT504" s="67"/>
      <c r="DU504" s="67"/>
      <c r="DV504" s="67"/>
      <c r="DW504" s="67"/>
      <c r="DX504" s="67"/>
      <c r="DY504" s="67"/>
      <c r="DZ504" s="88"/>
      <c r="EA504" s="88"/>
      <c r="EB504" s="88"/>
      <c r="EC504" s="88"/>
      <c r="ED504" s="88"/>
      <c r="EE504" s="88"/>
      <c r="EF504" s="88"/>
      <c r="EG504" s="88"/>
    </row>
    <row r="505" spans="22:137" s="65" customFormat="1" hidden="1" x14ac:dyDescent="0.25">
      <c r="V505" s="631"/>
      <c r="AA505" s="632"/>
      <c r="AB505" s="632"/>
      <c r="AD505" s="632"/>
      <c r="AE505" s="633"/>
      <c r="AH505" s="634"/>
      <c r="AI505" s="634"/>
      <c r="AK505" s="632"/>
      <c r="AR505" s="632"/>
      <c r="AV505" s="632"/>
      <c r="AX505" s="632"/>
      <c r="BB505" s="632"/>
      <c r="BC505" s="632"/>
      <c r="BE505" s="632"/>
      <c r="BH505" s="67"/>
      <c r="BI505" s="635"/>
      <c r="BJ505" s="636"/>
      <c r="BK505" s="636"/>
      <c r="BL505" s="636"/>
      <c r="BM505" s="102"/>
      <c r="BN505" s="102"/>
      <c r="BO505" s="102"/>
      <c r="BP505" s="636"/>
      <c r="BQ505" s="636"/>
      <c r="BR505" s="636"/>
      <c r="BS505" s="636"/>
      <c r="BT505" s="636"/>
      <c r="BU505" s="636"/>
      <c r="BV505" s="636"/>
      <c r="BW505" s="636"/>
      <c r="BX505" s="636"/>
      <c r="BY505" s="636"/>
      <c r="BZ505" s="636"/>
      <c r="CA505" s="636"/>
      <c r="CB505" s="637"/>
      <c r="CC505" s="636"/>
      <c r="CD505" s="636"/>
      <c r="CE505" s="637"/>
      <c r="CF505" s="637"/>
      <c r="CG505" s="637"/>
      <c r="CH505" s="637"/>
      <c r="CI505" s="636"/>
      <c r="CJ505" s="636"/>
      <c r="CK505" s="637"/>
      <c r="CL505" s="637"/>
      <c r="CM505" s="637"/>
      <c r="CN505" s="705"/>
      <c r="CO505" s="88"/>
      <c r="CP505" s="88"/>
      <c r="CQ505" s="88"/>
      <c r="CR505" s="67"/>
      <c r="CS505" s="67"/>
      <c r="CT505" s="67"/>
      <c r="CU505" s="67"/>
      <c r="CV505" s="67"/>
      <c r="CW505" s="67"/>
      <c r="CX505" s="67"/>
      <c r="CY505" s="67"/>
      <c r="CZ505" s="67"/>
      <c r="DA505" s="67"/>
      <c r="DB505" s="67"/>
      <c r="DC505" s="67"/>
      <c r="DD505" s="67"/>
      <c r="DE505" s="67"/>
      <c r="DF505" s="67"/>
      <c r="DG505" s="67"/>
      <c r="DH505" s="67"/>
      <c r="DI505" s="67"/>
      <c r="DJ505" s="67"/>
      <c r="DK505" s="67"/>
      <c r="DL505" s="67"/>
      <c r="DM505" s="67"/>
      <c r="DN505" s="67"/>
      <c r="DO505" s="67"/>
      <c r="DP505" s="67"/>
      <c r="DQ505" s="67"/>
      <c r="DR505" s="67"/>
      <c r="DS505" s="67"/>
      <c r="DT505" s="67"/>
      <c r="DU505" s="67"/>
      <c r="DV505" s="67"/>
      <c r="DW505" s="67"/>
      <c r="DX505" s="67"/>
      <c r="DY505" s="67"/>
      <c r="DZ505" s="88"/>
      <c r="EA505" s="88"/>
      <c r="EB505" s="88"/>
      <c r="EC505" s="88"/>
      <c r="ED505" s="88"/>
      <c r="EE505" s="88"/>
      <c r="EF505" s="88"/>
      <c r="EG505" s="88"/>
    </row>
    <row r="506" spans="22:137" s="65" customFormat="1" hidden="1" x14ac:dyDescent="0.25">
      <c r="V506" s="631"/>
      <c r="AA506" s="632"/>
      <c r="AB506" s="632"/>
      <c r="AD506" s="632"/>
      <c r="AE506" s="633"/>
      <c r="AH506" s="634"/>
      <c r="AI506" s="634"/>
      <c r="AK506" s="632"/>
      <c r="AR506" s="632"/>
      <c r="AV506" s="632"/>
      <c r="AX506" s="632"/>
      <c r="BB506" s="632"/>
      <c r="BC506" s="632"/>
      <c r="BE506" s="632"/>
      <c r="BH506" s="67"/>
      <c r="BI506" s="635"/>
      <c r="BJ506" s="636"/>
      <c r="BK506" s="636"/>
      <c r="BL506" s="636"/>
      <c r="BM506" s="102"/>
      <c r="BN506" s="102"/>
      <c r="BO506" s="102"/>
      <c r="BP506" s="636"/>
      <c r="BQ506" s="636"/>
      <c r="BR506" s="636"/>
      <c r="BS506" s="636"/>
      <c r="BT506" s="636"/>
      <c r="BU506" s="636"/>
      <c r="BV506" s="636"/>
      <c r="BW506" s="636"/>
      <c r="BX506" s="636"/>
      <c r="BY506" s="636"/>
      <c r="BZ506" s="636"/>
      <c r="CA506" s="636"/>
      <c r="CB506" s="637"/>
      <c r="CC506" s="636"/>
      <c r="CD506" s="636"/>
      <c r="CE506" s="637"/>
      <c r="CF506" s="637"/>
      <c r="CG506" s="637"/>
      <c r="CH506" s="637"/>
      <c r="CI506" s="636"/>
      <c r="CJ506" s="636"/>
      <c r="CK506" s="637"/>
      <c r="CL506" s="637"/>
      <c r="CM506" s="637"/>
      <c r="CN506" s="705"/>
      <c r="CO506" s="88"/>
      <c r="CP506" s="88"/>
      <c r="CQ506" s="88"/>
      <c r="CR506" s="67"/>
      <c r="CS506" s="67"/>
      <c r="CT506" s="67"/>
      <c r="CU506" s="67"/>
      <c r="CV506" s="67"/>
      <c r="CW506" s="67"/>
      <c r="CX506" s="67"/>
      <c r="CY506" s="67"/>
      <c r="CZ506" s="67"/>
      <c r="DA506" s="67"/>
      <c r="DB506" s="67"/>
      <c r="DC506" s="67"/>
      <c r="DD506" s="67"/>
      <c r="DE506" s="67"/>
      <c r="DF506" s="67"/>
      <c r="DG506" s="67"/>
      <c r="DH506" s="67"/>
      <c r="DI506" s="67"/>
      <c r="DJ506" s="67"/>
      <c r="DK506" s="67"/>
      <c r="DL506" s="67"/>
      <c r="DM506" s="67"/>
      <c r="DN506" s="67"/>
      <c r="DO506" s="67"/>
      <c r="DP506" s="67"/>
      <c r="DQ506" s="67"/>
      <c r="DR506" s="67"/>
      <c r="DS506" s="67"/>
      <c r="DT506" s="67"/>
      <c r="DU506" s="67"/>
      <c r="DV506" s="67"/>
      <c r="DW506" s="67"/>
      <c r="DX506" s="67"/>
      <c r="DY506" s="67"/>
      <c r="DZ506" s="88"/>
      <c r="EA506" s="88"/>
      <c r="EB506" s="88"/>
      <c r="EC506" s="88"/>
      <c r="ED506" s="88"/>
      <c r="EE506" s="88"/>
      <c r="EF506" s="88"/>
      <c r="EG506" s="88"/>
    </row>
    <row r="507" spans="22:137" s="65" customFormat="1" hidden="1" x14ac:dyDescent="0.25">
      <c r="V507" s="631"/>
      <c r="AA507" s="632"/>
      <c r="AB507" s="632"/>
      <c r="AD507" s="632"/>
      <c r="AE507" s="633"/>
      <c r="AH507" s="634"/>
      <c r="AI507" s="634"/>
      <c r="AK507" s="632"/>
      <c r="AR507" s="632"/>
      <c r="AV507" s="632"/>
      <c r="AX507" s="632"/>
      <c r="BB507" s="632"/>
      <c r="BC507" s="632"/>
      <c r="BE507" s="632"/>
      <c r="BH507" s="67"/>
      <c r="BI507" s="635"/>
      <c r="BJ507" s="636"/>
      <c r="BK507" s="636"/>
      <c r="BL507" s="636"/>
      <c r="BM507" s="102"/>
      <c r="BN507" s="102"/>
      <c r="BO507" s="102"/>
      <c r="BP507" s="636"/>
      <c r="BQ507" s="636"/>
      <c r="BR507" s="636"/>
      <c r="BS507" s="636"/>
      <c r="BT507" s="636"/>
      <c r="BU507" s="636"/>
      <c r="BV507" s="636"/>
      <c r="BW507" s="636"/>
      <c r="BX507" s="636"/>
      <c r="BY507" s="636"/>
      <c r="BZ507" s="636"/>
      <c r="CA507" s="636"/>
      <c r="CB507" s="637"/>
      <c r="CC507" s="636"/>
      <c r="CD507" s="636"/>
      <c r="CE507" s="637"/>
      <c r="CF507" s="637"/>
      <c r="CG507" s="637"/>
      <c r="CH507" s="637"/>
      <c r="CI507" s="636"/>
      <c r="CJ507" s="636"/>
      <c r="CK507" s="637"/>
      <c r="CL507" s="637"/>
      <c r="CM507" s="637"/>
      <c r="CN507" s="705"/>
      <c r="CO507" s="88"/>
      <c r="CP507" s="88"/>
      <c r="CQ507" s="88"/>
      <c r="CR507" s="67"/>
      <c r="CS507" s="67"/>
      <c r="CT507" s="67"/>
      <c r="CU507" s="67"/>
      <c r="CV507" s="67"/>
      <c r="CW507" s="67"/>
      <c r="CX507" s="67"/>
      <c r="CY507" s="67"/>
      <c r="CZ507" s="67"/>
      <c r="DA507" s="67"/>
      <c r="DB507" s="67"/>
      <c r="DC507" s="67"/>
      <c r="DD507" s="67"/>
      <c r="DE507" s="67"/>
      <c r="DF507" s="67"/>
      <c r="DG507" s="67"/>
      <c r="DH507" s="67"/>
      <c r="DI507" s="67"/>
      <c r="DJ507" s="67"/>
      <c r="DK507" s="67"/>
      <c r="DL507" s="67"/>
      <c r="DM507" s="67"/>
      <c r="DN507" s="67"/>
      <c r="DO507" s="67"/>
      <c r="DP507" s="67"/>
      <c r="DQ507" s="67"/>
      <c r="DR507" s="67"/>
      <c r="DS507" s="67"/>
      <c r="DT507" s="67"/>
      <c r="DU507" s="67"/>
      <c r="DV507" s="67"/>
      <c r="DW507" s="67"/>
      <c r="DX507" s="67"/>
      <c r="DY507" s="67"/>
      <c r="DZ507" s="88"/>
      <c r="EA507" s="88"/>
      <c r="EB507" s="88"/>
      <c r="EC507" s="88"/>
      <c r="ED507" s="88"/>
      <c r="EE507" s="88"/>
      <c r="EF507" s="88"/>
      <c r="EG507" s="88"/>
    </row>
    <row r="508" spans="22:137" s="65" customFormat="1" hidden="1" x14ac:dyDescent="0.25">
      <c r="V508" s="631"/>
      <c r="AA508" s="632"/>
      <c r="AB508" s="632"/>
      <c r="AD508" s="632"/>
      <c r="AE508" s="633"/>
      <c r="AH508" s="634"/>
      <c r="AI508" s="634"/>
      <c r="AK508" s="632"/>
      <c r="AR508" s="632"/>
      <c r="AV508" s="632"/>
      <c r="AX508" s="632"/>
      <c r="BB508" s="632"/>
      <c r="BC508" s="632"/>
      <c r="BE508" s="632"/>
      <c r="BH508" s="67"/>
      <c r="BI508" s="635"/>
      <c r="BJ508" s="636"/>
      <c r="BK508" s="636"/>
      <c r="BL508" s="636"/>
      <c r="BM508" s="102"/>
      <c r="BN508" s="102"/>
      <c r="BO508" s="102"/>
      <c r="BP508" s="636"/>
      <c r="BQ508" s="636"/>
      <c r="BR508" s="636"/>
      <c r="BS508" s="636"/>
      <c r="BT508" s="636"/>
      <c r="BU508" s="636"/>
      <c r="BV508" s="636"/>
      <c r="BW508" s="636"/>
      <c r="BX508" s="636"/>
      <c r="BY508" s="636"/>
      <c r="BZ508" s="636"/>
      <c r="CA508" s="636"/>
      <c r="CB508" s="637"/>
      <c r="CC508" s="636"/>
      <c r="CD508" s="636"/>
      <c r="CE508" s="637"/>
      <c r="CF508" s="637"/>
      <c r="CG508" s="637"/>
      <c r="CH508" s="637"/>
      <c r="CI508" s="636"/>
      <c r="CJ508" s="636"/>
      <c r="CK508" s="637"/>
      <c r="CL508" s="637"/>
      <c r="CM508" s="637"/>
      <c r="CN508" s="705"/>
      <c r="CO508" s="88"/>
      <c r="CP508" s="88"/>
      <c r="CQ508" s="88"/>
      <c r="CR508" s="67"/>
      <c r="CS508" s="67"/>
      <c r="CT508" s="67"/>
      <c r="CU508" s="67"/>
      <c r="CV508" s="67"/>
      <c r="CW508" s="67"/>
      <c r="CX508" s="67"/>
      <c r="CY508" s="67"/>
      <c r="CZ508" s="67"/>
      <c r="DA508" s="67"/>
      <c r="DB508" s="67"/>
      <c r="DC508" s="67"/>
      <c r="DD508" s="67"/>
      <c r="DE508" s="67"/>
      <c r="DF508" s="67"/>
      <c r="DG508" s="67"/>
      <c r="DH508" s="67"/>
      <c r="DI508" s="67"/>
      <c r="DJ508" s="67"/>
      <c r="DK508" s="67"/>
      <c r="DL508" s="67"/>
      <c r="DM508" s="67"/>
      <c r="DN508" s="67"/>
      <c r="DO508" s="67"/>
      <c r="DP508" s="67"/>
      <c r="DQ508" s="67"/>
      <c r="DR508" s="67"/>
      <c r="DS508" s="67"/>
      <c r="DT508" s="67"/>
      <c r="DU508" s="67"/>
      <c r="DV508" s="67"/>
      <c r="DW508" s="67"/>
      <c r="DX508" s="67"/>
      <c r="DY508" s="67"/>
      <c r="DZ508" s="88"/>
      <c r="EA508" s="88"/>
      <c r="EB508" s="88"/>
      <c r="EC508" s="88"/>
      <c r="ED508" s="88"/>
      <c r="EE508" s="88"/>
      <c r="EF508" s="88"/>
      <c r="EG508" s="88"/>
    </row>
    <row r="509" spans="22:137" s="65" customFormat="1" hidden="1" x14ac:dyDescent="0.25">
      <c r="V509" s="631"/>
      <c r="AA509" s="632"/>
      <c r="AB509" s="632"/>
      <c r="AD509" s="632"/>
      <c r="AE509" s="633"/>
      <c r="AH509" s="634"/>
      <c r="AI509" s="634"/>
      <c r="AK509" s="632"/>
      <c r="AR509" s="632"/>
      <c r="AV509" s="632"/>
      <c r="AX509" s="632"/>
      <c r="BB509" s="632"/>
      <c r="BC509" s="632"/>
      <c r="BE509" s="632"/>
      <c r="BH509" s="67"/>
      <c r="BI509" s="635"/>
      <c r="BJ509" s="636"/>
      <c r="BK509" s="636"/>
      <c r="BL509" s="636"/>
      <c r="BM509" s="102"/>
      <c r="BN509" s="102"/>
      <c r="BO509" s="102"/>
      <c r="BP509" s="636"/>
      <c r="BQ509" s="636"/>
      <c r="BR509" s="636"/>
      <c r="BS509" s="636"/>
      <c r="BT509" s="636"/>
      <c r="BU509" s="636"/>
      <c r="BV509" s="636"/>
      <c r="BW509" s="636"/>
      <c r="BX509" s="636"/>
      <c r="BY509" s="636"/>
      <c r="BZ509" s="636"/>
      <c r="CA509" s="636"/>
      <c r="CB509" s="637"/>
      <c r="CC509" s="636"/>
      <c r="CD509" s="636"/>
      <c r="CE509" s="637"/>
      <c r="CF509" s="637"/>
      <c r="CG509" s="637"/>
      <c r="CH509" s="637"/>
      <c r="CI509" s="636"/>
      <c r="CJ509" s="636"/>
      <c r="CK509" s="637"/>
      <c r="CL509" s="637"/>
      <c r="CM509" s="637"/>
      <c r="CN509" s="705"/>
      <c r="CO509" s="88"/>
      <c r="CP509" s="88"/>
      <c r="CQ509" s="88"/>
      <c r="CR509" s="67"/>
      <c r="CS509" s="67"/>
      <c r="CT509" s="67"/>
      <c r="CU509" s="67"/>
      <c r="CV509" s="67"/>
      <c r="CW509" s="67"/>
      <c r="CX509" s="67"/>
      <c r="CY509" s="67"/>
      <c r="CZ509" s="67"/>
      <c r="DA509" s="67"/>
      <c r="DB509" s="67"/>
      <c r="DC509" s="67"/>
      <c r="DD509" s="67"/>
      <c r="DE509" s="67"/>
      <c r="DF509" s="67"/>
      <c r="DG509" s="67"/>
      <c r="DH509" s="67"/>
      <c r="DI509" s="67"/>
      <c r="DJ509" s="67"/>
      <c r="DK509" s="67"/>
      <c r="DL509" s="67"/>
      <c r="DM509" s="67"/>
      <c r="DN509" s="67"/>
      <c r="DO509" s="67"/>
      <c r="DP509" s="67"/>
      <c r="DQ509" s="67"/>
      <c r="DR509" s="67"/>
      <c r="DS509" s="67"/>
      <c r="DT509" s="67"/>
      <c r="DU509" s="67"/>
      <c r="DV509" s="67"/>
      <c r="DW509" s="67"/>
      <c r="DX509" s="67"/>
      <c r="DY509" s="67"/>
      <c r="DZ509" s="88"/>
      <c r="EA509" s="88"/>
      <c r="EB509" s="88"/>
      <c r="EC509" s="88"/>
      <c r="ED509" s="88"/>
      <c r="EE509" s="88"/>
      <c r="EF509" s="88"/>
      <c r="EG509" s="88"/>
    </row>
    <row r="510" spans="22:137" s="65" customFormat="1" hidden="1" x14ac:dyDescent="0.25">
      <c r="V510" s="631"/>
      <c r="AA510" s="632"/>
      <c r="AB510" s="632"/>
      <c r="AD510" s="632"/>
      <c r="AE510" s="633"/>
      <c r="AH510" s="634"/>
      <c r="AI510" s="634"/>
      <c r="AK510" s="632"/>
      <c r="AR510" s="632"/>
      <c r="AV510" s="632"/>
      <c r="AX510" s="632"/>
      <c r="BB510" s="632"/>
      <c r="BC510" s="632"/>
      <c r="BE510" s="632"/>
      <c r="BH510" s="67"/>
      <c r="BI510" s="635"/>
      <c r="BJ510" s="636"/>
      <c r="BK510" s="636"/>
      <c r="BL510" s="636"/>
      <c r="BM510" s="102"/>
      <c r="BN510" s="102"/>
      <c r="BO510" s="102"/>
      <c r="BP510" s="636"/>
      <c r="BQ510" s="636"/>
      <c r="BR510" s="636"/>
      <c r="BS510" s="636"/>
      <c r="BT510" s="636"/>
      <c r="BU510" s="636"/>
      <c r="BV510" s="636"/>
      <c r="BW510" s="636"/>
      <c r="BX510" s="636"/>
      <c r="BY510" s="636"/>
      <c r="BZ510" s="636"/>
      <c r="CA510" s="636"/>
      <c r="CB510" s="637"/>
      <c r="CC510" s="636"/>
      <c r="CD510" s="636"/>
      <c r="CE510" s="637"/>
      <c r="CF510" s="637"/>
      <c r="CG510" s="637"/>
      <c r="CH510" s="637"/>
      <c r="CI510" s="636"/>
      <c r="CJ510" s="636"/>
      <c r="CK510" s="637"/>
      <c r="CL510" s="637"/>
      <c r="CM510" s="637"/>
      <c r="CN510" s="705"/>
      <c r="CO510" s="88"/>
      <c r="CP510" s="88"/>
      <c r="CQ510" s="88"/>
      <c r="CR510" s="67"/>
      <c r="CS510" s="67"/>
      <c r="CT510" s="67"/>
      <c r="CU510" s="67"/>
      <c r="CV510" s="67"/>
      <c r="CW510" s="67"/>
      <c r="CX510" s="67"/>
      <c r="CY510" s="67"/>
      <c r="CZ510" s="67"/>
      <c r="DA510" s="67"/>
      <c r="DB510" s="67"/>
      <c r="DC510" s="67"/>
      <c r="DD510" s="67"/>
      <c r="DE510" s="67"/>
      <c r="DF510" s="67"/>
      <c r="DG510" s="67"/>
      <c r="DH510" s="67"/>
      <c r="DI510" s="67"/>
      <c r="DJ510" s="67"/>
      <c r="DK510" s="67"/>
      <c r="DL510" s="67"/>
      <c r="DM510" s="67"/>
      <c r="DN510" s="67"/>
      <c r="DO510" s="67"/>
      <c r="DP510" s="67"/>
      <c r="DQ510" s="67"/>
      <c r="DR510" s="67"/>
      <c r="DS510" s="67"/>
      <c r="DT510" s="67"/>
      <c r="DU510" s="67"/>
      <c r="DV510" s="67"/>
      <c r="DW510" s="67"/>
      <c r="DX510" s="67"/>
      <c r="DY510" s="67"/>
      <c r="DZ510" s="88"/>
      <c r="EA510" s="88"/>
      <c r="EB510" s="88"/>
      <c r="EC510" s="88"/>
      <c r="ED510" s="88"/>
      <c r="EE510" s="88"/>
      <c r="EF510" s="88"/>
      <c r="EG510" s="88"/>
    </row>
    <row r="511" spans="22:137" s="65" customFormat="1" hidden="1" x14ac:dyDescent="0.25">
      <c r="V511" s="631"/>
      <c r="AA511" s="632"/>
      <c r="AB511" s="632"/>
      <c r="AD511" s="632"/>
      <c r="AE511" s="633"/>
      <c r="AH511" s="634"/>
      <c r="AI511" s="634"/>
      <c r="AK511" s="632"/>
      <c r="AR511" s="632"/>
      <c r="AV511" s="632"/>
      <c r="AX511" s="632"/>
      <c r="BB511" s="632"/>
      <c r="BC511" s="632"/>
      <c r="BE511" s="632"/>
      <c r="BH511" s="67"/>
      <c r="BI511" s="635"/>
      <c r="BJ511" s="636"/>
      <c r="BK511" s="636"/>
      <c r="BL511" s="636"/>
      <c r="BM511" s="102"/>
      <c r="BN511" s="102"/>
      <c r="BO511" s="102"/>
      <c r="BP511" s="636"/>
      <c r="BQ511" s="636"/>
      <c r="BR511" s="636"/>
      <c r="BS511" s="636"/>
      <c r="BT511" s="636"/>
      <c r="BU511" s="636"/>
      <c r="BV511" s="636"/>
      <c r="BW511" s="636"/>
      <c r="BX511" s="636"/>
      <c r="BY511" s="636"/>
      <c r="BZ511" s="636"/>
      <c r="CA511" s="636"/>
      <c r="CB511" s="637"/>
      <c r="CC511" s="636"/>
      <c r="CD511" s="636"/>
      <c r="CE511" s="637"/>
      <c r="CF511" s="637"/>
      <c r="CG511" s="637"/>
      <c r="CH511" s="637"/>
      <c r="CI511" s="636"/>
      <c r="CJ511" s="636"/>
      <c r="CK511" s="637"/>
      <c r="CL511" s="637"/>
      <c r="CM511" s="637"/>
      <c r="CN511" s="705"/>
      <c r="CO511" s="88"/>
      <c r="CP511" s="88"/>
      <c r="CQ511" s="88"/>
      <c r="CR511" s="67"/>
      <c r="CS511" s="67"/>
      <c r="CT511" s="67"/>
      <c r="CU511" s="67"/>
      <c r="CV511" s="67"/>
      <c r="CW511" s="67"/>
      <c r="CX511" s="67"/>
      <c r="CY511" s="67"/>
      <c r="CZ511" s="67"/>
      <c r="DA511" s="67"/>
      <c r="DB511" s="67"/>
      <c r="DC511" s="67"/>
      <c r="DD511" s="67"/>
      <c r="DE511" s="67"/>
      <c r="DF511" s="67"/>
      <c r="DG511" s="67"/>
      <c r="DH511" s="67"/>
      <c r="DI511" s="67"/>
      <c r="DJ511" s="67"/>
      <c r="DK511" s="67"/>
      <c r="DL511" s="67"/>
      <c r="DM511" s="67"/>
      <c r="DN511" s="67"/>
      <c r="DO511" s="67"/>
      <c r="DP511" s="67"/>
      <c r="DQ511" s="67"/>
      <c r="DR511" s="67"/>
      <c r="DS511" s="67"/>
      <c r="DT511" s="67"/>
      <c r="DU511" s="67"/>
      <c r="DV511" s="67"/>
      <c r="DW511" s="67"/>
      <c r="DX511" s="67"/>
      <c r="DY511" s="67"/>
      <c r="DZ511" s="88"/>
      <c r="EA511" s="88"/>
      <c r="EB511" s="88"/>
      <c r="EC511" s="88"/>
      <c r="ED511" s="88"/>
      <c r="EE511" s="88"/>
      <c r="EF511" s="88"/>
      <c r="EG511" s="88"/>
    </row>
    <row r="512" spans="22:137" s="65" customFormat="1" hidden="1" x14ac:dyDescent="0.25">
      <c r="V512" s="631"/>
      <c r="AA512" s="632"/>
      <c r="AB512" s="632"/>
      <c r="AD512" s="632"/>
      <c r="AE512" s="633"/>
      <c r="AH512" s="634"/>
      <c r="AI512" s="634"/>
      <c r="AK512" s="632"/>
      <c r="AR512" s="632"/>
      <c r="AV512" s="632"/>
      <c r="AX512" s="632"/>
      <c r="BB512" s="632"/>
      <c r="BC512" s="632"/>
      <c r="BE512" s="632"/>
      <c r="BH512" s="67"/>
      <c r="BI512" s="635"/>
      <c r="BJ512" s="636"/>
      <c r="BK512" s="636"/>
      <c r="BL512" s="636"/>
      <c r="BM512" s="102"/>
      <c r="BN512" s="102"/>
      <c r="BO512" s="102"/>
      <c r="BP512" s="636"/>
      <c r="BQ512" s="636"/>
      <c r="BR512" s="636"/>
      <c r="BS512" s="636"/>
      <c r="BT512" s="636"/>
      <c r="BU512" s="636"/>
      <c r="BV512" s="636"/>
      <c r="BW512" s="636"/>
      <c r="BX512" s="636"/>
      <c r="BY512" s="636"/>
      <c r="BZ512" s="636"/>
      <c r="CA512" s="636"/>
      <c r="CB512" s="637"/>
      <c r="CC512" s="636"/>
      <c r="CD512" s="636"/>
      <c r="CE512" s="637"/>
      <c r="CF512" s="637"/>
      <c r="CG512" s="637"/>
      <c r="CH512" s="637"/>
      <c r="CI512" s="636"/>
      <c r="CJ512" s="636"/>
      <c r="CK512" s="637"/>
      <c r="CL512" s="637"/>
      <c r="CM512" s="637"/>
      <c r="CN512" s="705"/>
      <c r="CO512" s="88"/>
      <c r="CP512" s="88"/>
      <c r="CQ512" s="88"/>
      <c r="CR512" s="67"/>
      <c r="CS512" s="67"/>
      <c r="CT512" s="67"/>
      <c r="CU512" s="67"/>
      <c r="CV512" s="67"/>
      <c r="CW512" s="67"/>
      <c r="CX512" s="67"/>
      <c r="CY512" s="67"/>
      <c r="CZ512" s="67"/>
      <c r="DA512" s="67"/>
      <c r="DB512" s="67"/>
      <c r="DC512" s="67"/>
      <c r="DD512" s="67"/>
      <c r="DE512" s="67"/>
      <c r="DF512" s="67"/>
      <c r="DG512" s="67"/>
      <c r="DH512" s="67"/>
      <c r="DI512" s="67"/>
      <c r="DJ512" s="67"/>
      <c r="DK512" s="67"/>
      <c r="DL512" s="67"/>
      <c r="DM512" s="67"/>
      <c r="DN512" s="67"/>
      <c r="DO512" s="67"/>
      <c r="DP512" s="67"/>
      <c r="DQ512" s="67"/>
      <c r="DR512" s="67"/>
      <c r="DS512" s="67"/>
      <c r="DT512" s="67"/>
      <c r="DU512" s="67"/>
      <c r="DV512" s="67"/>
      <c r="DW512" s="67"/>
      <c r="DX512" s="67"/>
      <c r="DY512" s="67"/>
      <c r="DZ512" s="88"/>
      <c r="EA512" s="88"/>
      <c r="EB512" s="88"/>
      <c r="EC512" s="88"/>
      <c r="ED512" s="88"/>
      <c r="EE512" s="88"/>
      <c r="EF512" s="88"/>
      <c r="EG512" s="88"/>
    </row>
    <row r="513" spans="22:137" s="65" customFormat="1" hidden="1" x14ac:dyDescent="0.25">
      <c r="V513" s="631"/>
      <c r="AA513" s="632"/>
      <c r="AB513" s="632"/>
      <c r="AD513" s="632"/>
      <c r="AE513" s="633"/>
      <c r="AH513" s="634"/>
      <c r="AI513" s="634"/>
      <c r="AK513" s="632"/>
      <c r="AR513" s="632"/>
      <c r="AV513" s="632"/>
      <c r="AX513" s="632"/>
      <c r="BB513" s="632"/>
      <c r="BC513" s="632"/>
      <c r="BE513" s="632"/>
      <c r="BH513" s="67"/>
      <c r="BI513" s="635"/>
      <c r="BJ513" s="636"/>
      <c r="BK513" s="636"/>
      <c r="BL513" s="636"/>
      <c r="BM513" s="102"/>
      <c r="BN513" s="102"/>
      <c r="BO513" s="102"/>
      <c r="BP513" s="636"/>
      <c r="BQ513" s="636"/>
      <c r="BR513" s="636"/>
      <c r="BS513" s="636"/>
      <c r="BT513" s="636"/>
      <c r="BU513" s="636"/>
      <c r="BV513" s="636"/>
      <c r="BW513" s="636"/>
      <c r="BX513" s="636"/>
      <c r="BY513" s="636"/>
      <c r="BZ513" s="636"/>
      <c r="CA513" s="636"/>
      <c r="CB513" s="637"/>
      <c r="CC513" s="636"/>
      <c r="CD513" s="636"/>
      <c r="CE513" s="637"/>
      <c r="CF513" s="637"/>
      <c r="CG513" s="637"/>
      <c r="CH513" s="637"/>
      <c r="CI513" s="636"/>
      <c r="CJ513" s="636"/>
      <c r="CK513" s="637"/>
      <c r="CL513" s="637"/>
      <c r="CM513" s="637"/>
      <c r="CN513" s="705"/>
      <c r="CO513" s="88"/>
      <c r="CP513" s="88"/>
      <c r="CQ513" s="88"/>
      <c r="CR513" s="67"/>
      <c r="CS513" s="67"/>
      <c r="CT513" s="67"/>
      <c r="CU513" s="67"/>
      <c r="CV513" s="67"/>
      <c r="CW513" s="67"/>
      <c r="CX513" s="67"/>
      <c r="CY513" s="67"/>
      <c r="CZ513" s="67"/>
      <c r="DA513" s="67"/>
      <c r="DB513" s="67"/>
      <c r="DC513" s="67"/>
      <c r="DD513" s="67"/>
      <c r="DE513" s="67"/>
      <c r="DF513" s="67"/>
      <c r="DG513" s="67"/>
      <c r="DH513" s="67"/>
      <c r="DI513" s="67"/>
      <c r="DJ513" s="67"/>
      <c r="DK513" s="67"/>
      <c r="DL513" s="67"/>
      <c r="DM513" s="67"/>
      <c r="DN513" s="67"/>
      <c r="DO513" s="67"/>
      <c r="DP513" s="67"/>
      <c r="DQ513" s="67"/>
      <c r="DR513" s="67"/>
      <c r="DS513" s="67"/>
      <c r="DT513" s="67"/>
      <c r="DU513" s="67"/>
      <c r="DV513" s="67"/>
      <c r="DW513" s="67"/>
      <c r="DX513" s="67"/>
      <c r="DY513" s="67"/>
      <c r="DZ513" s="88"/>
      <c r="EA513" s="88"/>
      <c r="EB513" s="88"/>
      <c r="EC513" s="88"/>
      <c r="ED513" s="88"/>
      <c r="EE513" s="88"/>
      <c r="EF513" s="88"/>
      <c r="EG513" s="88"/>
    </row>
    <row r="514" spans="22:137" s="65" customFormat="1" hidden="1" x14ac:dyDescent="0.25">
      <c r="V514" s="631"/>
      <c r="AA514" s="632"/>
      <c r="AB514" s="632"/>
      <c r="AD514" s="632"/>
      <c r="AE514" s="633"/>
      <c r="AH514" s="634"/>
      <c r="AI514" s="634"/>
      <c r="AK514" s="632"/>
      <c r="AR514" s="632"/>
      <c r="AV514" s="632"/>
      <c r="AX514" s="632"/>
      <c r="BB514" s="632"/>
      <c r="BC514" s="632"/>
      <c r="BE514" s="632"/>
      <c r="BH514" s="67"/>
      <c r="BI514" s="635"/>
      <c r="BJ514" s="636"/>
      <c r="BK514" s="636"/>
      <c r="BL514" s="636"/>
      <c r="BM514" s="102"/>
      <c r="BN514" s="102"/>
      <c r="BO514" s="102"/>
      <c r="BP514" s="636"/>
      <c r="BQ514" s="636"/>
      <c r="BR514" s="636"/>
      <c r="BS514" s="636"/>
      <c r="BT514" s="636"/>
      <c r="BU514" s="636"/>
      <c r="BV514" s="636"/>
      <c r="BW514" s="636"/>
      <c r="BX514" s="636"/>
      <c r="BY514" s="636"/>
      <c r="BZ514" s="636"/>
      <c r="CA514" s="636"/>
      <c r="CB514" s="637"/>
      <c r="CC514" s="636"/>
      <c r="CD514" s="636"/>
      <c r="CE514" s="637"/>
      <c r="CF514" s="637"/>
      <c r="CG514" s="637"/>
      <c r="CH514" s="637"/>
      <c r="CI514" s="636"/>
      <c r="CJ514" s="636"/>
      <c r="CK514" s="637"/>
      <c r="CL514" s="637"/>
      <c r="CM514" s="637"/>
      <c r="CN514" s="705"/>
      <c r="CO514" s="88"/>
      <c r="CP514" s="88"/>
      <c r="CQ514" s="88"/>
      <c r="CR514" s="67"/>
      <c r="CS514" s="67"/>
      <c r="CT514" s="67"/>
      <c r="CU514" s="67"/>
      <c r="CV514" s="67"/>
      <c r="CW514" s="67"/>
      <c r="CX514" s="67"/>
      <c r="CY514" s="67"/>
      <c r="CZ514" s="67"/>
      <c r="DA514" s="67"/>
      <c r="DB514" s="67"/>
      <c r="DC514" s="67"/>
      <c r="DD514" s="67"/>
      <c r="DE514" s="67"/>
      <c r="DF514" s="67"/>
      <c r="DG514" s="67"/>
      <c r="DH514" s="67"/>
      <c r="DI514" s="67"/>
      <c r="DJ514" s="67"/>
      <c r="DK514" s="67"/>
      <c r="DL514" s="67"/>
      <c r="DM514" s="67"/>
      <c r="DN514" s="67"/>
      <c r="DO514" s="67"/>
      <c r="DP514" s="67"/>
      <c r="DQ514" s="67"/>
      <c r="DR514" s="67"/>
      <c r="DS514" s="67"/>
      <c r="DT514" s="67"/>
      <c r="DU514" s="67"/>
      <c r="DV514" s="67"/>
      <c r="DW514" s="67"/>
      <c r="DX514" s="67"/>
      <c r="DY514" s="67"/>
      <c r="DZ514" s="88"/>
      <c r="EA514" s="88"/>
      <c r="EB514" s="88"/>
      <c r="EC514" s="88"/>
      <c r="ED514" s="88"/>
      <c r="EE514" s="88"/>
      <c r="EF514" s="88"/>
      <c r="EG514" s="88"/>
    </row>
    <row r="515" spans="22:137" s="65" customFormat="1" hidden="1" x14ac:dyDescent="0.25">
      <c r="V515" s="631"/>
      <c r="AA515" s="632"/>
      <c r="AB515" s="632"/>
      <c r="AD515" s="632"/>
      <c r="AE515" s="633"/>
      <c r="AH515" s="634"/>
      <c r="AI515" s="634"/>
      <c r="AK515" s="632"/>
      <c r="AR515" s="632"/>
      <c r="AV515" s="632"/>
      <c r="AX515" s="632"/>
      <c r="BB515" s="632"/>
      <c r="BC515" s="632"/>
      <c r="BE515" s="632"/>
      <c r="BH515" s="67"/>
      <c r="BI515" s="635"/>
      <c r="BJ515" s="636"/>
      <c r="BK515" s="636"/>
      <c r="BL515" s="636"/>
      <c r="BM515" s="102"/>
      <c r="BN515" s="102"/>
      <c r="BO515" s="102"/>
      <c r="BP515" s="636"/>
      <c r="BQ515" s="636"/>
      <c r="BR515" s="636"/>
      <c r="BS515" s="636"/>
      <c r="BT515" s="636"/>
      <c r="BU515" s="636"/>
      <c r="BV515" s="636"/>
      <c r="BW515" s="636"/>
      <c r="BX515" s="636"/>
      <c r="BY515" s="636"/>
      <c r="BZ515" s="636"/>
      <c r="CA515" s="636"/>
      <c r="CB515" s="637"/>
      <c r="CC515" s="636"/>
      <c r="CD515" s="636"/>
      <c r="CE515" s="637"/>
      <c r="CF515" s="637"/>
      <c r="CG515" s="637"/>
      <c r="CH515" s="637"/>
      <c r="CI515" s="636"/>
      <c r="CJ515" s="636"/>
      <c r="CK515" s="637"/>
      <c r="CL515" s="637"/>
      <c r="CM515" s="637"/>
      <c r="CN515" s="705"/>
      <c r="CO515" s="88"/>
      <c r="CP515" s="88"/>
      <c r="CQ515" s="88"/>
      <c r="CR515" s="67"/>
      <c r="CS515" s="67"/>
      <c r="CT515" s="67"/>
      <c r="CU515" s="67"/>
      <c r="CV515" s="67"/>
      <c r="CW515" s="67"/>
      <c r="CX515" s="67"/>
      <c r="CY515" s="67"/>
      <c r="CZ515" s="67"/>
      <c r="DA515" s="67"/>
      <c r="DB515" s="67"/>
      <c r="DC515" s="67"/>
      <c r="DD515" s="67"/>
      <c r="DE515" s="67"/>
      <c r="DF515" s="67"/>
      <c r="DG515" s="67"/>
      <c r="DH515" s="67"/>
      <c r="DI515" s="67"/>
      <c r="DJ515" s="67"/>
      <c r="DK515" s="67"/>
      <c r="DL515" s="67"/>
      <c r="DM515" s="67"/>
      <c r="DN515" s="67"/>
      <c r="DO515" s="67"/>
      <c r="DP515" s="67"/>
      <c r="DQ515" s="67"/>
      <c r="DR515" s="67"/>
      <c r="DS515" s="67"/>
      <c r="DT515" s="67"/>
      <c r="DU515" s="67"/>
      <c r="DV515" s="67"/>
      <c r="DW515" s="67"/>
      <c r="DX515" s="67"/>
      <c r="DY515" s="67"/>
      <c r="DZ515" s="88"/>
      <c r="EA515" s="88"/>
      <c r="EB515" s="88"/>
      <c r="EC515" s="88"/>
      <c r="ED515" s="88"/>
      <c r="EE515" s="88"/>
      <c r="EF515" s="88"/>
      <c r="EG515" s="88"/>
    </row>
    <row r="516" spans="22:137" s="65" customFormat="1" hidden="1" x14ac:dyDescent="0.25">
      <c r="V516" s="631"/>
      <c r="AA516" s="632"/>
      <c r="AB516" s="632"/>
      <c r="AD516" s="632"/>
      <c r="AE516" s="633"/>
      <c r="AH516" s="634"/>
      <c r="AI516" s="634"/>
      <c r="AK516" s="632"/>
      <c r="AR516" s="632"/>
      <c r="AV516" s="632"/>
      <c r="AX516" s="632"/>
      <c r="BB516" s="632"/>
      <c r="BC516" s="632"/>
      <c r="BE516" s="632"/>
      <c r="BH516" s="67"/>
      <c r="BI516" s="635"/>
      <c r="BJ516" s="636"/>
      <c r="BK516" s="636"/>
      <c r="BL516" s="636"/>
      <c r="BM516" s="102"/>
      <c r="BN516" s="102"/>
      <c r="BO516" s="102"/>
      <c r="BP516" s="636"/>
      <c r="BQ516" s="636"/>
      <c r="BR516" s="636"/>
      <c r="BS516" s="636"/>
      <c r="BT516" s="636"/>
      <c r="BU516" s="636"/>
      <c r="BV516" s="636"/>
      <c r="BW516" s="636"/>
      <c r="BX516" s="636"/>
      <c r="BY516" s="636"/>
      <c r="BZ516" s="636"/>
      <c r="CA516" s="636"/>
      <c r="CB516" s="637"/>
      <c r="CC516" s="636"/>
      <c r="CD516" s="636"/>
      <c r="CE516" s="637"/>
      <c r="CF516" s="637"/>
      <c r="CG516" s="637"/>
      <c r="CH516" s="637"/>
      <c r="CI516" s="636"/>
      <c r="CJ516" s="636"/>
      <c r="CK516" s="637"/>
      <c r="CL516" s="637"/>
      <c r="CM516" s="637"/>
      <c r="CN516" s="705"/>
      <c r="CO516" s="88"/>
      <c r="CP516" s="88"/>
      <c r="CQ516" s="88"/>
      <c r="CR516" s="67"/>
      <c r="CS516" s="67"/>
      <c r="CT516" s="67"/>
      <c r="CU516" s="67"/>
      <c r="CV516" s="67"/>
      <c r="CW516" s="67"/>
      <c r="CX516" s="67"/>
      <c r="CY516" s="67"/>
      <c r="CZ516" s="67"/>
      <c r="DA516" s="67"/>
      <c r="DB516" s="67"/>
      <c r="DC516" s="67"/>
      <c r="DD516" s="67"/>
      <c r="DE516" s="67"/>
      <c r="DF516" s="67"/>
      <c r="DG516" s="67"/>
      <c r="DH516" s="67"/>
      <c r="DI516" s="67"/>
      <c r="DJ516" s="67"/>
      <c r="DK516" s="67"/>
      <c r="DL516" s="67"/>
      <c r="DM516" s="67"/>
      <c r="DN516" s="67"/>
      <c r="DO516" s="67"/>
      <c r="DP516" s="67"/>
      <c r="DQ516" s="67"/>
      <c r="DR516" s="67"/>
      <c r="DS516" s="67"/>
      <c r="DT516" s="67"/>
      <c r="DU516" s="67"/>
      <c r="DV516" s="67"/>
      <c r="DW516" s="67"/>
      <c r="DX516" s="67"/>
      <c r="DY516" s="67"/>
      <c r="DZ516" s="88"/>
      <c r="EA516" s="88"/>
      <c r="EB516" s="88"/>
      <c r="EC516" s="88"/>
      <c r="ED516" s="88"/>
      <c r="EE516" s="88"/>
      <c r="EF516" s="88"/>
      <c r="EG516" s="88"/>
    </row>
    <row r="517" spans="22:137" s="65" customFormat="1" hidden="1" x14ac:dyDescent="0.25">
      <c r="V517" s="631"/>
      <c r="AA517" s="632"/>
      <c r="AB517" s="632"/>
      <c r="AD517" s="632"/>
      <c r="AE517" s="633"/>
      <c r="AH517" s="634"/>
      <c r="AI517" s="634"/>
      <c r="AK517" s="632"/>
      <c r="AR517" s="632"/>
      <c r="AV517" s="632"/>
      <c r="AX517" s="632"/>
      <c r="BB517" s="632"/>
      <c r="BC517" s="632"/>
      <c r="BE517" s="632"/>
      <c r="BH517" s="67"/>
      <c r="BI517" s="635"/>
      <c r="BJ517" s="636"/>
      <c r="BK517" s="636"/>
      <c r="BL517" s="636"/>
      <c r="BM517" s="102"/>
      <c r="BN517" s="102"/>
      <c r="BO517" s="102"/>
      <c r="BP517" s="636"/>
      <c r="BQ517" s="636"/>
      <c r="BR517" s="636"/>
      <c r="BS517" s="636"/>
      <c r="BT517" s="636"/>
      <c r="BU517" s="636"/>
      <c r="BV517" s="636"/>
      <c r="BW517" s="636"/>
      <c r="BX517" s="636"/>
      <c r="BY517" s="636"/>
      <c r="BZ517" s="636"/>
      <c r="CA517" s="636"/>
      <c r="CB517" s="637"/>
      <c r="CC517" s="636"/>
      <c r="CD517" s="636"/>
      <c r="CE517" s="637"/>
      <c r="CF517" s="637"/>
      <c r="CG517" s="637"/>
      <c r="CH517" s="637"/>
      <c r="CI517" s="636"/>
      <c r="CJ517" s="636"/>
      <c r="CK517" s="637"/>
      <c r="CL517" s="637"/>
      <c r="CM517" s="637"/>
      <c r="CN517" s="705"/>
      <c r="CO517" s="88"/>
      <c r="CP517" s="88"/>
      <c r="CQ517" s="88"/>
      <c r="CR517" s="67"/>
      <c r="CS517" s="67"/>
      <c r="CT517" s="67"/>
      <c r="CU517" s="67"/>
      <c r="CV517" s="67"/>
      <c r="CW517" s="67"/>
      <c r="CX517" s="67"/>
      <c r="CY517" s="67"/>
      <c r="CZ517" s="67"/>
      <c r="DA517" s="67"/>
      <c r="DB517" s="67"/>
      <c r="DC517" s="67"/>
      <c r="DD517" s="67"/>
      <c r="DE517" s="67"/>
      <c r="DF517" s="67"/>
      <c r="DG517" s="67"/>
      <c r="DH517" s="67"/>
      <c r="DI517" s="67"/>
      <c r="DJ517" s="67"/>
      <c r="DK517" s="67"/>
      <c r="DL517" s="67"/>
      <c r="DM517" s="67"/>
      <c r="DN517" s="67"/>
      <c r="DO517" s="67"/>
      <c r="DP517" s="67"/>
      <c r="DQ517" s="67"/>
      <c r="DR517" s="67"/>
      <c r="DS517" s="67"/>
      <c r="DT517" s="67"/>
      <c r="DU517" s="67"/>
      <c r="DV517" s="67"/>
      <c r="DW517" s="67"/>
      <c r="DX517" s="67"/>
      <c r="DY517" s="67"/>
      <c r="DZ517" s="88"/>
      <c r="EA517" s="88"/>
      <c r="EB517" s="88"/>
      <c r="EC517" s="88"/>
      <c r="ED517" s="88"/>
      <c r="EE517" s="88"/>
      <c r="EF517" s="88"/>
      <c r="EG517" s="88"/>
    </row>
    <row r="518" spans="22:137" s="65" customFormat="1" hidden="1" x14ac:dyDescent="0.25">
      <c r="V518" s="631"/>
      <c r="AA518" s="632"/>
      <c r="AB518" s="632"/>
      <c r="AD518" s="632"/>
      <c r="AE518" s="633"/>
      <c r="AH518" s="634"/>
      <c r="AI518" s="634"/>
      <c r="AK518" s="632"/>
      <c r="AR518" s="632"/>
      <c r="AV518" s="632"/>
      <c r="AX518" s="632"/>
      <c r="BB518" s="632"/>
      <c r="BC518" s="632"/>
      <c r="BE518" s="632"/>
      <c r="BH518" s="67"/>
      <c r="BI518" s="635"/>
      <c r="BJ518" s="636"/>
      <c r="BK518" s="636"/>
      <c r="BL518" s="636"/>
      <c r="BM518" s="102"/>
      <c r="BN518" s="102"/>
      <c r="BO518" s="102"/>
      <c r="BP518" s="636"/>
      <c r="BQ518" s="636"/>
      <c r="BR518" s="636"/>
      <c r="BS518" s="636"/>
      <c r="BT518" s="636"/>
      <c r="BU518" s="636"/>
      <c r="BV518" s="636"/>
      <c r="BW518" s="636"/>
      <c r="BX518" s="636"/>
      <c r="BY518" s="636"/>
      <c r="BZ518" s="636"/>
      <c r="CA518" s="636"/>
      <c r="CB518" s="637"/>
      <c r="CC518" s="636"/>
      <c r="CD518" s="636"/>
      <c r="CE518" s="637"/>
      <c r="CF518" s="637"/>
      <c r="CG518" s="637"/>
      <c r="CH518" s="637"/>
      <c r="CI518" s="636"/>
      <c r="CJ518" s="636"/>
      <c r="CK518" s="637"/>
      <c r="CL518" s="637"/>
      <c r="CM518" s="637"/>
      <c r="CN518" s="705"/>
      <c r="CO518" s="88"/>
      <c r="CP518" s="88"/>
      <c r="CQ518" s="88"/>
      <c r="CR518" s="67"/>
      <c r="CS518" s="67"/>
      <c r="CT518" s="67"/>
      <c r="CU518" s="67"/>
      <c r="CV518" s="67"/>
      <c r="CW518" s="67"/>
      <c r="CX518" s="67"/>
      <c r="CY518" s="67"/>
      <c r="CZ518" s="67"/>
      <c r="DA518" s="67"/>
      <c r="DB518" s="67"/>
      <c r="DC518" s="67"/>
      <c r="DD518" s="67"/>
      <c r="DE518" s="67"/>
      <c r="DF518" s="67"/>
      <c r="DG518" s="67"/>
      <c r="DH518" s="67"/>
      <c r="DI518" s="67"/>
      <c r="DJ518" s="67"/>
      <c r="DK518" s="67"/>
      <c r="DL518" s="67"/>
      <c r="DM518" s="67"/>
      <c r="DN518" s="67"/>
      <c r="DO518" s="67"/>
      <c r="DP518" s="67"/>
      <c r="DQ518" s="67"/>
      <c r="DR518" s="67"/>
      <c r="DS518" s="67"/>
      <c r="DT518" s="67"/>
      <c r="DU518" s="67"/>
      <c r="DV518" s="67"/>
      <c r="DW518" s="67"/>
      <c r="DX518" s="67"/>
      <c r="DY518" s="67"/>
      <c r="DZ518" s="88"/>
      <c r="EA518" s="88"/>
      <c r="EB518" s="88"/>
      <c r="EC518" s="88"/>
      <c r="ED518" s="88"/>
      <c r="EE518" s="88"/>
      <c r="EF518" s="88"/>
      <c r="EG518" s="88"/>
    </row>
    <row r="519" spans="22:137" s="65" customFormat="1" hidden="1" x14ac:dyDescent="0.25">
      <c r="V519" s="631"/>
      <c r="AA519" s="632"/>
      <c r="AB519" s="632"/>
      <c r="AD519" s="632"/>
      <c r="AE519" s="633"/>
      <c r="AH519" s="634"/>
      <c r="AI519" s="634"/>
      <c r="AK519" s="632"/>
      <c r="AR519" s="632"/>
      <c r="AV519" s="632"/>
      <c r="AX519" s="632"/>
      <c r="BB519" s="632"/>
      <c r="BC519" s="632"/>
      <c r="BE519" s="632"/>
      <c r="BH519" s="67"/>
      <c r="BI519" s="635"/>
      <c r="BJ519" s="636"/>
      <c r="BK519" s="636"/>
      <c r="BL519" s="636"/>
      <c r="BM519" s="102"/>
      <c r="BN519" s="102"/>
      <c r="BO519" s="102"/>
      <c r="BP519" s="636"/>
      <c r="BQ519" s="636"/>
      <c r="BR519" s="636"/>
      <c r="BS519" s="636"/>
      <c r="BT519" s="636"/>
      <c r="BU519" s="636"/>
      <c r="BV519" s="636"/>
      <c r="BW519" s="636"/>
      <c r="BX519" s="636"/>
      <c r="BY519" s="636"/>
      <c r="BZ519" s="636"/>
      <c r="CA519" s="636"/>
      <c r="CB519" s="637"/>
      <c r="CC519" s="636"/>
      <c r="CD519" s="636"/>
      <c r="CE519" s="637"/>
      <c r="CF519" s="637"/>
      <c r="CG519" s="637"/>
      <c r="CH519" s="637"/>
      <c r="CI519" s="636"/>
      <c r="CJ519" s="636"/>
      <c r="CK519" s="637"/>
      <c r="CL519" s="637"/>
      <c r="CM519" s="637"/>
      <c r="CN519" s="705"/>
      <c r="CO519" s="88"/>
      <c r="CP519" s="88"/>
      <c r="CQ519" s="88"/>
      <c r="CR519" s="67"/>
      <c r="CS519" s="67"/>
      <c r="CT519" s="67"/>
      <c r="CU519" s="67"/>
      <c r="CV519" s="67"/>
      <c r="CW519" s="67"/>
      <c r="CX519" s="67"/>
      <c r="CY519" s="67"/>
      <c r="CZ519" s="67"/>
      <c r="DA519" s="67"/>
      <c r="DB519" s="67"/>
      <c r="DC519" s="67"/>
      <c r="DD519" s="67"/>
      <c r="DE519" s="67"/>
      <c r="DF519" s="67"/>
      <c r="DG519" s="67"/>
      <c r="DH519" s="67"/>
      <c r="DI519" s="67"/>
      <c r="DJ519" s="67"/>
      <c r="DK519" s="67"/>
      <c r="DL519" s="67"/>
      <c r="DM519" s="67"/>
      <c r="DN519" s="67"/>
      <c r="DO519" s="67"/>
      <c r="DP519" s="67"/>
      <c r="DQ519" s="67"/>
      <c r="DR519" s="67"/>
      <c r="DS519" s="67"/>
      <c r="DT519" s="67"/>
      <c r="DU519" s="67"/>
      <c r="DV519" s="67"/>
      <c r="DW519" s="67"/>
      <c r="DX519" s="67"/>
      <c r="DY519" s="67"/>
      <c r="DZ519" s="88"/>
      <c r="EA519" s="88"/>
      <c r="EB519" s="88"/>
      <c r="EC519" s="88"/>
      <c r="ED519" s="88"/>
      <c r="EE519" s="88"/>
      <c r="EF519" s="88"/>
      <c r="EG519" s="88"/>
    </row>
    <row r="520" spans="22:137" s="65" customFormat="1" hidden="1" x14ac:dyDescent="0.25">
      <c r="V520" s="631"/>
      <c r="AA520" s="632"/>
      <c r="AB520" s="632"/>
      <c r="AD520" s="632"/>
      <c r="AE520" s="633"/>
      <c r="AH520" s="634"/>
      <c r="AI520" s="634"/>
      <c r="AK520" s="632"/>
      <c r="AR520" s="632"/>
      <c r="AV520" s="632"/>
      <c r="AX520" s="632"/>
      <c r="BB520" s="632"/>
      <c r="BC520" s="632"/>
      <c r="BE520" s="632"/>
      <c r="BH520" s="67"/>
      <c r="BI520" s="635"/>
      <c r="BJ520" s="636"/>
      <c r="BK520" s="636"/>
      <c r="BL520" s="636"/>
      <c r="BM520" s="102"/>
      <c r="BN520" s="102"/>
      <c r="BO520" s="102"/>
      <c r="BP520" s="636"/>
      <c r="BQ520" s="636"/>
      <c r="BR520" s="636"/>
      <c r="BS520" s="636"/>
      <c r="BT520" s="636"/>
      <c r="BU520" s="636"/>
      <c r="BV520" s="636"/>
      <c r="BW520" s="636"/>
      <c r="BX520" s="636"/>
      <c r="BY520" s="636"/>
      <c r="BZ520" s="636"/>
      <c r="CA520" s="636"/>
      <c r="CB520" s="637"/>
      <c r="CC520" s="636"/>
      <c r="CD520" s="636"/>
      <c r="CE520" s="637"/>
      <c r="CF520" s="637"/>
      <c r="CG520" s="637"/>
      <c r="CH520" s="637"/>
      <c r="CI520" s="636"/>
      <c r="CJ520" s="636"/>
      <c r="CK520" s="637"/>
      <c r="CL520" s="637"/>
      <c r="CM520" s="637"/>
      <c r="CN520" s="705"/>
      <c r="CO520" s="88"/>
      <c r="CP520" s="88"/>
      <c r="CQ520" s="88"/>
      <c r="CR520" s="67"/>
      <c r="CS520" s="67"/>
      <c r="CT520" s="67"/>
      <c r="CU520" s="67"/>
      <c r="CV520" s="67"/>
      <c r="CW520" s="67"/>
      <c r="CX520" s="67"/>
      <c r="CY520" s="67"/>
      <c r="CZ520" s="67"/>
      <c r="DA520" s="67"/>
      <c r="DB520" s="67"/>
      <c r="DC520" s="67"/>
      <c r="DD520" s="67"/>
      <c r="DE520" s="67"/>
      <c r="DF520" s="67"/>
      <c r="DG520" s="67"/>
      <c r="DH520" s="67"/>
      <c r="DI520" s="67"/>
      <c r="DJ520" s="67"/>
      <c r="DK520" s="67"/>
      <c r="DL520" s="67"/>
      <c r="DM520" s="67"/>
      <c r="DN520" s="67"/>
      <c r="DO520" s="67"/>
      <c r="DP520" s="67"/>
      <c r="DQ520" s="67"/>
      <c r="DR520" s="67"/>
      <c r="DS520" s="67"/>
      <c r="DT520" s="67"/>
      <c r="DU520" s="67"/>
      <c r="DV520" s="67"/>
      <c r="DW520" s="67"/>
      <c r="DX520" s="67"/>
      <c r="DY520" s="67"/>
      <c r="DZ520" s="88"/>
      <c r="EA520" s="88"/>
      <c r="EB520" s="88"/>
      <c r="EC520" s="88"/>
      <c r="ED520" s="88"/>
      <c r="EE520" s="88"/>
      <c r="EF520" s="88"/>
      <c r="EG520" s="88"/>
    </row>
    <row r="521" spans="22:137" s="65" customFormat="1" hidden="1" x14ac:dyDescent="0.25">
      <c r="V521" s="631"/>
      <c r="AA521" s="632"/>
      <c r="AB521" s="632"/>
      <c r="AD521" s="632"/>
      <c r="AE521" s="633"/>
      <c r="AH521" s="634"/>
      <c r="AI521" s="634"/>
      <c r="AK521" s="632"/>
      <c r="AR521" s="632"/>
      <c r="AV521" s="632"/>
      <c r="AX521" s="632"/>
      <c r="BB521" s="632"/>
      <c r="BC521" s="632"/>
      <c r="BE521" s="632"/>
      <c r="BH521" s="67"/>
      <c r="BI521" s="635"/>
      <c r="BJ521" s="636"/>
      <c r="BK521" s="636"/>
      <c r="BL521" s="636"/>
      <c r="BM521" s="102"/>
      <c r="BN521" s="102"/>
      <c r="BO521" s="102"/>
      <c r="BP521" s="636"/>
      <c r="BQ521" s="636"/>
      <c r="BR521" s="636"/>
      <c r="BS521" s="636"/>
      <c r="BT521" s="636"/>
      <c r="BU521" s="636"/>
      <c r="BV521" s="636"/>
      <c r="BW521" s="636"/>
      <c r="BX521" s="636"/>
      <c r="BY521" s="636"/>
      <c r="BZ521" s="636"/>
      <c r="CA521" s="636"/>
      <c r="CB521" s="637"/>
      <c r="CC521" s="636"/>
      <c r="CD521" s="636"/>
      <c r="CE521" s="637"/>
      <c r="CF521" s="637"/>
      <c r="CG521" s="637"/>
      <c r="CH521" s="637"/>
      <c r="CI521" s="636"/>
      <c r="CJ521" s="636"/>
      <c r="CK521" s="637"/>
      <c r="CL521" s="637"/>
      <c r="CM521" s="637"/>
      <c r="CN521" s="705"/>
      <c r="CO521" s="88"/>
      <c r="CP521" s="88"/>
      <c r="CQ521" s="88"/>
      <c r="CR521" s="67"/>
      <c r="CS521" s="67"/>
      <c r="CT521" s="67"/>
      <c r="CU521" s="67"/>
      <c r="CV521" s="67"/>
      <c r="CW521" s="67"/>
      <c r="CX521" s="67"/>
      <c r="CY521" s="67"/>
      <c r="CZ521" s="67"/>
      <c r="DA521" s="67"/>
      <c r="DB521" s="67"/>
      <c r="DC521" s="67"/>
      <c r="DD521" s="67"/>
      <c r="DE521" s="67"/>
      <c r="DF521" s="67"/>
      <c r="DG521" s="67"/>
      <c r="DH521" s="67"/>
      <c r="DI521" s="67"/>
      <c r="DJ521" s="67"/>
      <c r="DK521" s="67"/>
      <c r="DL521" s="67"/>
      <c r="DM521" s="67"/>
      <c r="DN521" s="67"/>
      <c r="DO521" s="67"/>
      <c r="DP521" s="67"/>
      <c r="DQ521" s="67"/>
      <c r="DR521" s="67"/>
      <c r="DS521" s="67"/>
      <c r="DT521" s="67"/>
      <c r="DU521" s="67"/>
      <c r="DV521" s="67"/>
      <c r="DW521" s="67"/>
      <c r="DX521" s="67"/>
      <c r="DY521" s="67"/>
      <c r="DZ521" s="88"/>
      <c r="EA521" s="88"/>
      <c r="EB521" s="88"/>
      <c r="EC521" s="88"/>
      <c r="ED521" s="88"/>
      <c r="EE521" s="88"/>
      <c r="EF521" s="88"/>
      <c r="EG521" s="88"/>
    </row>
    <row r="522" spans="22:137" s="65" customFormat="1" hidden="1" x14ac:dyDescent="0.25">
      <c r="V522" s="631"/>
      <c r="AA522" s="632"/>
      <c r="AB522" s="632"/>
      <c r="AD522" s="632"/>
      <c r="AE522" s="633"/>
      <c r="AH522" s="634"/>
      <c r="AI522" s="634"/>
      <c r="AK522" s="632"/>
      <c r="AR522" s="632"/>
      <c r="AV522" s="632"/>
      <c r="AX522" s="632"/>
      <c r="BB522" s="632"/>
      <c r="BC522" s="632"/>
      <c r="BE522" s="632"/>
      <c r="BH522" s="67"/>
      <c r="BI522" s="635"/>
      <c r="BJ522" s="636"/>
      <c r="BK522" s="636"/>
      <c r="BL522" s="636"/>
      <c r="BM522" s="102"/>
      <c r="BN522" s="102"/>
      <c r="BO522" s="102"/>
      <c r="BP522" s="636"/>
      <c r="BQ522" s="636"/>
      <c r="BR522" s="636"/>
      <c r="BS522" s="636"/>
      <c r="BT522" s="636"/>
      <c r="BU522" s="636"/>
      <c r="BV522" s="636"/>
      <c r="BW522" s="636"/>
      <c r="BX522" s="636"/>
      <c r="BY522" s="636"/>
      <c r="BZ522" s="636"/>
      <c r="CA522" s="636"/>
      <c r="CB522" s="637"/>
      <c r="CC522" s="636"/>
      <c r="CD522" s="636"/>
      <c r="CE522" s="637"/>
      <c r="CF522" s="637"/>
      <c r="CG522" s="637"/>
      <c r="CH522" s="637"/>
      <c r="CI522" s="636"/>
      <c r="CJ522" s="636"/>
      <c r="CK522" s="637"/>
      <c r="CL522" s="637"/>
      <c r="CM522" s="637"/>
      <c r="CN522" s="705"/>
      <c r="CO522" s="88"/>
      <c r="CP522" s="88"/>
      <c r="CQ522" s="88"/>
      <c r="CR522" s="67"/>
      <c r="CS522" s="67"/>
      <c r="CT522" s="67"/>
      <c r="CU522" s="67"/>
      <c r="CV522" s="67"/>
      <c r="CW522" s="67"/>
      <c r="CX522" s="67"/>
      <c r="CY522" s="67"/>
      <c r="CZ522" s="67"/>
      <c r="DA522" s="67"/>
      <c r="DB522" s="67"/>
      <c r="DC522" s="67"/>
      <c r="DD522" s="67"/>
      <c r="DE522" s="67"/>
      <c r="DF522" s="67"/>
      <c r="DG522" s="67"/>
      <c r="DH522" s="67"/>
      <c r="DI522" s="67"/>
      <c r="DJ522" s="67"/>
      <c r="DK522" s="67"/>
      <c r="DL522" s="67"/>
      <c r="DM522" s="67"/>
      <c r="DN522" s="67"/>
      <c r="DO522" s="67"/>
      <c r="DP522" s="67"/>
      <c r="DQ522" s="67"/>
      <c r="DR522" s="67"/>
      <c r="DS522" s="67"/>
      <c r="DT522" s="67"/>
      <c r="DU522" s="67"/>
      <c r="DV522" s="67"/>
      <c r="DW522" s="67"/>
      <c r="DX522" s="67"/>
      <c r="DY522" s="67"/>
      <c r="DZ522" s="88"/>
      <c r="EA522" s="88"/>
      <c r="EB522" s="88"/>
      <c r="EC522" s="88"/>
      <c r="ED522" s="88"/>
      <c r="EE522" s="88"/>
      <c r="EF522" s="88"/>
      <c r="EG522" s="88"/>
    </row>
    <row r="523" spans="22:137" s="65" customFormat="1" hidden="1" x14ac:dyDescent="0.25">
      <c r="V523" s="631"/>
      <c r="AA523" s="632"/>
      <c r="AB523" s="632"/>
      <c r="AD523" s="632"/>
      <c r="AE523" s="633"/>
      <c r="AH523" s="634"/>
      <c r="AI523" s="634"/>
      <c r="AK523" s="632"/>
      <c r="AR523" s="632"/>
      <c r="AV523" s="632"/>
      <c r="AX523" s="632"/>
      <c r="BB523" s="632"/>
      <c r="BC523" s="632"/>
      <c r="BE523" s="632"/>
      <c r="BH523" s="67"/>
      <c r="BI523" s="635"/>
      <c r="BJ523" s="636"/>
      <c r="BK523" s="636"/>
      <c r="BL523" s="636"/>
      <c r="BM523" s="102"/>
      <c r="BN523" s="102"/>
      <c r="BO523" s="102"/>
      <c r="BP523" s="636"/>
      <c r="BQ523" s="636"/>
      <c r="BR523" s="636"/>
      <c r="BS523" s="636"/>
      <c r="BT523" s="636"/>
      <c r="BU523" s="636"/>
      <c r="BV523" s="636"/>
      <c r="BW523" s="636"/>
      <c r="BX523" s="636"/>
      <c r="BY523" s="636"/>
      <c r="BZ523" s="636"/>
      <c r="CA523" s="636"/>
      <c r="CB523" s="637"/>
      <c r="CC523" s="636"/>
      <c r="CD523" s="636"/>
      <c r="CE523" s="637"/>
      <c r="CF523" s="637"/>
      <c r="CG523" s="637"/>
      <c r="CH523" s="637"/>
      <c r="CI523" s="636"/>
      <c r="CJ523" s="636"/>
      <c r="CK523" s="637"/>
      <c r="CL523" s="637"/>
      <c r="CM523" s="637"/>
      <c r="CN523" s="705"/>
      <c r="CO523" s="88"/>
      <c r="CP523" s="88"/>
      <c r="CQ523" s="88"/>
      <c r="CR523" s="67"/>
      <c r="CS523" s="67"/>
      <c r="CT523" s="67"/>
      <c r="CU523" s="67"/>
      <c r="CV523" s="67"/>
      <c r="CW523" s="67"/>
      <c r="CX523" s="67"/>
      <c r="CY523" s="67"/>
      <c r="CZ523" s="67"/>
      <c r="DA523" s="67"/>
      <c r="DB523" s="67"/>
      <c r="DC523" s="67"/>
      <c r="DD523" s="67"/>
      <c r="DE523" s="67"/>
      <c r="DF523" s="67"/>
      <c r="DG523" s="67"/>
      <c r="DH523" s="67"/>
      <c r="DI523" s="67"/>
      <c r="DJ523" s="67"/>
      <c r="DK523" s="67"/>
      <c r="DL523" s="67"/>
      <c r="DM523" s="67"/>
      <c r="DN523" s="67"/>
      <c r="DO523" s="67"/>
      <c r="DP523" s="67"/>
      <c r="DQ523" s="67"/>
      <c r="DR523" s="67"/>
      <c r="DS523" s="67"/>
      <c r="DT523" s="67"/>
      <c r="DU523" s="67"/>
      <c r="DV523" s="67"/>
      <c r="DW523" s="67"/>
      <c r="DX523" s="67"/>
      <c r="DY523" s="67"/>
      <c r="DZ523" s="88"/>
      <c r="EA523" s="88"/>
      <c r="EB523" s="88"/>
      <c r="EC523" s="88"/>
      <c r="ED523" s="88"/>
      <c r="EE523" s="88"/>
      <c r="EF523" s="88"/>
      <c r="EG523" s="88"/>
    </row>
    <row r="524" spans="22:137" s="65" customFormat="1" hidden="1" x14ac:dyDescent="0.25">
      <c r="V524" s="631"/>
      <c r="AA524" s="632"/>
      <c r="AB524" s="632"/>
      <c r="AD524" s="632"/>
      <c r="AE524" s="633"/>
      <c r="AH524" s="634"/>
      <c r="AI524" s="634"/>
      <c r="AK524" s="632"/>
      <c r="AR524" s="632"/>
      <c r="AV524" s="632"/>
      <c r="AX524" s="632"/>
      <c r="BB524" s="632"/>
      <c r="BC524" s="632"/>
      <c r="BE524" s="632"/>
      <c r="BH524" s="67"/>
      <c r="BI524" s="635"/>
      <c r="BJ524" s="636"/>
      <c r="BK524" s="636"/>
      <c r="BL524" s="636"/>
      <c r="BM524" s="102"/>
      <c r="BN524" s="102"/>
      <c r="BO524" s="102"/>
      <c r="BP524" s="636"/>
      <c r="BQ524" s="636"/>
      <c r="BR524" s="636"/>
      <c r="BS524" s="636"/>
      <c r="BT524" s="636"/>
      <c r="BU524" s="636"/>
      <c r="BV524" s="636"/>
      <c r="BW524" s="636"/>
      <c r="BX524" s="636"/>
      <c r="BY524" s="636"/>
      <c r="BZ524" s="636"/>
      <c r="CA524" s="636"/>
      <c r="CB524" s="637"/>
      <c r="CC524" s="636"/>
      <c r="CD524" s="636"/>
      <c r="CE524" s="637"/>
      <c r="CF524" s="637"/>
      <c r="CG524" s="637"/>
      <c r="CH524" s="637"/>
      <c r="CI524" s="636"/>
      <c r="CJ524" s="636"/>
      <c r="CK524" s="637"/>
      <c r="CL524" s="637"/>
      <c r="CM524" s="637"/>
      <c r="CN524" s="705"/>
      <c r="CO524" s="88"/>
      <c r="CP524" s="88"/>
      <c r="CQ524" s="88"/>
      <c r="CR524" s="67"/>
      <c r="CS524" s="67"/>
      <c r="CT524" s="67"/>
      <c r="CU524" s="67"/>
      <c r="CV524" s="67"/>
      <c r="CW524" s="67"/>
      <c r="CX524" s="67"/>
      <c r="CY524" s="67"/>
      <c r="CZ524" s="67"/>
      <c r="DA524" s="67"/>
      <c r="DB524" s="67"/>
      <c r="DC524" s="67"/>
      <c r="DD524" s="67"/>
      <c r="DE524" s="67"/>
      <c r="DF524" s="67"/>
      <c r="DG524" s="67"/>
      <c r="DH524" s="67"/>
      <c r="DI524" s="67"/>
      <c r="DJ524" s="67"/>
      <c r="DK524" s="67"/>
      <c r="DL524" s="67"/>
      <c r="DM524" s="67"/>
      <c r="DN524" s="67"/>
      <c r="DO524" s="67"/>
      <c r="DP524" s="67"/>
      <c r="DQ524" s="67"/>
      <c r="DR524" s="67"/>
      <c r="DS524" s="67"/>
      <c r="DT524" s="67"/>
      <c r="DU524" s="67"/>
      <c r="DV524" s="67"/>
      <c r="DW524" s="67"/>
      <c r="DX524" s="67"/>
      <c r="DY524" s="67"/>
      <c r="DZ524" s="88"/>
      <c r="EA524" s="88"/>
      <c r="EB524" s="88"/>
      <c r="EC524" s="88"/>
      <c r="ED524" s="88"/>
      <c r="EE524" s="88"/>
      <c r="EF524" s="88"/>
      <c r="EG524" s="88"/>
    </row>
    <row r="525" spans="22:137" s="65" customFormat="1" hidden="1" x14ac:dyDescent="0.25">
      <c r="V525" s="631"/>
      <c r="AA525" s="632"/>
      <c r="AB525" s="632"/>
      <c r="AD525" s="632"/>
      <c r="AE525" s="633"/>
      <c r="AH525" s="634"/>
      <c r="AI525" s="634"/>
      <c r="AK525" s="632"/>
      <c r="AR525" s="632"/>
      <c r="AV525" s="632"/>
      <c r="AX525" s="632"/>
      <c r="BB525" s="632"/>
      <c r="BC525" s="632"/>
      <c r="BE525" s="632"/>
      <c r="BH525" s="67"/>
      <c r="BI525" s="635"/>
      <c r="BJ525" s="636"/>
      <c r="BK525" s="636"/>
      <c r="BL525" s="636"/>
      <c r="BM525" s="102"/>
      <c r="BN525" s="102"/>
      <c r="BO525" s="102"/>
      <c r="BP525" s="636"/>
      <c r="BQ525" s="636"/>
      <c r="BR525" s="636"/>
      <c r="BS525" s="636"/>
      <c r="BT525" s="636"/>
      <c r="BU525" s="636"/>
      <c r="BV525" s="636"/>
      <c r="BW525" s="636"/>
      <c r="BX525" s="636"/>
      <c r="BY525" s="636"/>
      <c r="BZ525" s="636"/>
      <c r="CA525" s="636"/>
      <c r="CB525" s="637"/>
      <c r="CC525" s="636"/>
      <c r="CD525" s="636"/>
      <c r="CE525" s="637"/>
      <c r="CF525" s="637"/>
      <c r="CG525" s="637"/>
      <c r="CH525" s="637"/>
      <c r="CI525" s="636"/>
      <c r="CJ525" s="636"/>
      <c r="CK525" s="637"/>
      <c r="CL525" s="637"/>
      <c r="CM525" s="637"/>
      <c r="CN525" s="705"/>
      <c r="CO525" s="88"/>
      <c r="CP525" s="88"/>
      <c r="CQ525" s="88"/>
      <c r="CR525" s="67"/>
      <c r="CS525" s="67"/>
      <c r="CT525" s="67"/>
      <c r="CU525" s="67"/>
      <c r="CV525" s="67"/>
      <c r="CW525" s="67"/>
      <c r="CX525" s="67"/>
      <c r="CY525" s="67"/>
      <c r="CZ525" s="67"/>
      <c r="DA525" s="67"/>
      <c r="DB525" s="67"/>
      <c r="DC525" s="67"/>
      <c r="DD525" s="67"/>
      <c r="DE525" s="67"/>
      <c r="DF525" s="67"/>
      <c r="DG525" s="67"/>
      <c r="DH525" s="67"/>
      <c r="DI525" s="67"/>
      <c r="DJ525" s="67"/>
      <c r="DK525" s="67"/>
      <c r="DL525" s="67"/>
      <c r="DM525" s="67"/>
      <c r="DN525" s="67"/>
      <c r="DO525" s="67"/>
      <c r="DP525" s="67"/>
      <c r="DQ525" s="67"/>
      <c r="DR525" s="67"/>
      <c r="DS525" s="67"/>
      <c r="DT525" s="67"/>
      <c r="DU525" s="67"/>
      <c r="DV525" s="67"/>
      <c r="DW525" s="67"/>
      <c r="DX525" s="67"/>
      <c r="DY525" s="67"/>
      <c r="DZ525" s="88"/>
      <c r="EA525" s="88"/>
      <c r="EB525" s="88"/>
      <c r="EC525" s="88"/>
      <c r="ED525" s="88"/>
      <c r="EE525" s="88"/>
      <c r="EF525" s="88"/>
      <c r="EG525" s="88"/>
    </row>
    <row r="526" spans="22:137" s="65" customFormat="1" hidden="1" x14ac:dyDescent="0.25">
      <c r="V526" s="631"/>
      <c r="AA526" s="632"/>
      <c r="AB526" s="632"/>
      <c r="AD526" s="632"/>
      <c r="AE526" s="633"/>
      <c r="AH526" s="634"/>
      <c r="AI526" s="634"/>
      <c r="AK526" s="632"/>
      <c r="AR526" s="632"/>
      <c r="AV526" s="632"/>
      <c r="AX526" s="632"/>
      <c r="BB526" s="632"/>
      <c r="BC526" s="632"/>
      <c r="BE526" s="632"/>
      <c r="BH526" s="67"/>
      <c r="BI526" s="635"/>
      <c r="BJ526" s="636"/>
      <c r="BK526" s="636"/>
      <c r="BL526" s="636"/>
      <c r="BM526" s="102"/>
      <c r="BN526" s="102"/>
      <c r="BO526" s="102"/>
      <c r="BP526" s="636"/>
      <c r="BQ526" s="636"/>
      <c r="BR526" s="636"/>
      <c r="BS526" s="636"/>
      <c r="BT526" s="636"/>
      <c r="BU526" s="636"/>
      <c r="BV526" s="636"/>
      <c r="BW526" s="636"/>
      <c r="BX526" s="636"/>
      <c r="BY526" s="636"/>
      <c r="BZ526" s="636"/>
      <c r="CA526" s="636"/>
      <c r="CB526" s="637"/>
      <c r="CC526" s="636"/>
      <c r="CD526" s="636"/>
      <c r="CE526" s="637"/>
      <c r="CF526" s="637"/>
      <c r="CG526" s="637"/>
      <c r="CH526" s="637"/>
      <c r="CI526" s="636"/>
      <c r="CJ526" s="636"/>
      <c r="CK526" s="637"/>
      <c r="CL526" s="637"/>
      <c r="CM526" s="637"/>
      <c r="CN526" s="705"/>
      <c r="CO526" s="88"/>
      <c r="CP526" s="88"/>
      <c r="CQ526" s="88"/>
      <c r="CR526" s="67"/>
      <c r="CS526" s="67"/>
      <c r="CT526" s="67"/>
      <c r="CU526" s="67"/>
      <c r="CV526" s="67"/>
      <c r="CW526" s="67"/>
      <c r="CX526" s="67"/>
      <c r="CY526" s="67"/>
      <c r="CZ526" s="67"/>
      <c r="DA526" s="67"/>
      <c r="DB526" s="67"/>
      <c r="DC526" s="67"/>
      <c r="DD526" s="67"/>
      <c r="DE526" s="67"/>
      <c r="DF526" s="67"/>
      <c r="DG526" s="67"/>
      <c r="DH526" s="67"/>
      <c r="DI526" s="67"/>
      <c r="DJ526" s="67"/>
      <c r="DK526" s="67"/>
      <c r="DL526" s="67"/>
      <c r="DM526" s="67"/>
      <c r="DN526" s="67"/>
      <c r="DO526" s="67"/>
      <c r="DP526" s="67"/>
      <c r="DQ526" s="67"/>
      <c r="DR526" s="67"/>
      <c r="DS526" s="67"/>
      <c r="DT526" s="67"/>
      <c r="DU526" s="67"/>
      <c r="DV526" s="67"/>
      <c r="DW526" s="67"/>
      <c r="DX526" s="67"/>
      <c r="DY526" s="67"/>
      <c r="DZ526" s="88"/>
      <c r="EA526" s="88"/>
      <c r="EB526" s="88"/>
      <c r="EC526" s="88"/>
      <c r="ED526" s="88"/>
      <c r="EE526" s="88"/>
      <c r="EF526" s="88"/>
      <c r="EG526" s="88"/>
    </row>
    <row r="527" spans="22:137" s="65" customFormat="1" hidden="1" x14ac:dyDescent="0.25">
      <c r="V527" s="631"/>
      <c r="AA527" s="632"/>
      <c r="AB527" s="632"/>
      <c r="AD527" s="632"/>
      <c r="AE527" s="633"/>
      <c r="AH527" s="634"/>
      <c r="AI527" s="634"/>
      <c r="AK527" s="632"/>
      <c r="AR527" s="632"/>
      <c r="AV527" s="632"/>
      <c r="AX527" s="632"/>
      <c r="BB527" s="632"/>
      <c r="BC527" s="632"/>
      <c r="BE527" s="632"/>
      <c r="BH527" s="67"/>
      <c r="BI527" s="635"/>
      <c r="BJ527" s="636"/>
      <c r="BK527" s="636"/>
      <c r="BL527" s="636"/>
      <c r="BM527" s="102"/>
      <c r="BN527" s="102"/>
      <c r="BO527" s="102"/>
      <c r="BP527" s="636"/>
      <c r="BQ527" s="636"/>
      <c r="BR527" s="636"/>
      <c r="BS527" s="636"/>
      <c r="BT527" s="636"/>
      <c r="BU527" s="636"/>
      <c r="BV527" s="636"/>
      <c r="BW527" s="636"/>
      <c r="BX527" s="636"/>
      <c r="BY527" s="636"/>
      <c r="BZ527" s="636"/>
      <c r="CA527" s="636"/>
      <c r="CB527" s="637"/>
      <c r="CC527" s="636"/>
      <c r="CD527" s="636"/>
      <c r="CE527" s="637"/>
      <c r="CF527" s="637"/>
      <c r="CG527" s="637"/>
      <c r="CH527" s="637"/>
      <c r="CI527" s="636"/>
      <c r="CJ527" s="636"/>
      <c r="CK527" s="637"/>
      <c r="CL527" s="637"/>
      <c r="CM527" s="637"/>
      <c r="CN527" s="705"/>
      <c r="CO527" s="88"/>
      <c r="CP527" s="88"/>
      <c r="CQ527" s="88"/>
      <c r="CR527" s="67"/>
      <c r="CS527" s="67"/>
      <c r="CT527" s="67"/>
      <c r="CU527" s="67"/>
      <c r="CV527" s="67"/>
      <c r="CW527" s="67"/>
      <c r="CX527" s="67"/>
      <c r="CY527" s="67"/>
      <c r="CZ527" s="67"/>
      <c r="DA527" s="67"/>
      <c r="DB527" s="67"/>
      <c r="DC527" s="67"/>
      <c r="DD527" s="67"/>
      <c r="DE527" s="67"/>
      <c r="DF527" s="67"/>
      <c r="DG527" s="67"/>
      <c r="DH527" s="67"/>
      <c r="DI527" s="67"/>
      <c r="DJ527" s="67"/>
      <c r="DK527" s="67"/>
      <c r="DL527" s="67"/>
      <c r="DM527" s="67"/>
      <c r="DN527" s="67"/>
      <c r="DO527" s="67"/>
      <c r="DP527" s="67"/>
      <c r="DQ527" s="67"/>
      <c r="DR527" s="67"/>
      <c r="DS527" s="67"/>
      <c r="DT527" s="67"/>
      <c r="DU527" s="67"/>
      <c r="DV527" s="67"/>
      <c r="DW527" s="67"/>
      <c r="DX527" s="67"/>
      <c r="DY527" s="67"/>
      <c r="DZ527" s="88"/>
      <c r="EA527" s="88"/>
      <c r="EB527" s="88"/>
      <c r="EC527" s="88"/>
      <c r="ED527" s="88"/>
      <c r="EE527" s="88"/>
      <c r="EF527" s="88"/>
      <c r="EG527" s="88"/>
    </row>
    <row r="528" spans="22:137" s="65" customFormat="1" hidden="1" x14ac:dyDescent="0.25">
      <c r="V528" s="631"/>
      <c r="AA528" s="632"/>
      <c r="AB528" s="632"/>
      <c r="AD528" s="632"/>
      <c r="AE528" s="633"/>
      <c r="AH528" s="634"/>
      <c r="AI528" s="634"/>
      <c r="AK528" s="632"/>
      <c r="AR528" s="632"/>
      <c r="AV528" s="632"/>
      <c r="AX528" s="632"/>
      <c r="BB528" s="632"/>
      <c r="BC528" s="632"/>
      <c r="BE528" s="632"/>
      <c r="BH528" s="67"/>
      <c r="BI528" s="635"/>
      <c r="BJ528" s="636"/>
      <c r="BK528" s="636"/>
      <c r="BL528" s="636"/>
      <c r="BM528" s="102"/>
      <c r="BN528" s="102"/>
      <c r="BO528" s="102"/>
      <c r="BP528" s="636"/>
      <c r="BQ528" s="636"/>
      <c r="BR528" s="636"/>
      <c r="BS528" s="636"/>
      <c r="BT528" s="636"/>
      <c r="BU528" s="636"/>
      <c r="BV528" s="636"/>
      <c r="BW528" s="636"/>
      <c r="BX528" s="636"/>
      <c r="BY528" s="636"/>
      <c r="BZ528" s="636"/>
      <c r="CA528" s="636"/>
      <c r="CB528" s="637"/>
      <c r="CC528" s="636"/>
      <c r="CD528" s="636"/>
      <c r="CE528" s="637"/>
      <c r="CF528" s="637"/>
      <c r="CG528" s="637"/>
      <c r="CH528" s="637"/>
      <c r="CI528" s="636"/>
      <c r="CJ528" s="636"/>
      <c r="CK528" s="637"/>
      <c r="CL528" s="637"/>
      <c r="CM528" s="637"/>
      <c r="CN528" s="705"/>
      <c r="CO528" s="88"/>
      <c r="CP528" s="88"/>
      <c r="CQ528" s="88"/>
      <c r="CR528" s="67"/>
      <c r="CS528" s="67"/>
      <c r="CT528" s="67"/>
      <c r="CU528" s="67"/>
      <c r="CV528" s="67"/>
      <c r="CW528" s="67"/>
      <c r="CX528" s="67"/>
      <c r="CY528" s="67"/>
      <c r="CZ528" s="67"/>
      <c r="DA528" s="67"/>
      <c r="DB528" s="67"/>
      <c r="DC528" s="67"/>
      <c r="DD528" s="67"/>
      <c r="DE528" s="67"/>
      <c r="DF528" s="67"/>
      <c r="DG528" s="67"/>
      <c r="DH528" s="67"/>
      <c r="DI528" s="67"/>
      <c r="DJ528" s="67"/>
      <c r="DK528" s="67"/>
      <c r="DL528" s="67"/>
      <c r="DM528" s="67"/>
      <c r="DN528" s="67"/>
      <c r="DO528" s="67"/>
      <c r="DP528" s="67"/>
      <c r="DQ528" s="67"/>
      <c r="DR528" s="67"/>
      <c r="DS528" s="67"/>
      <c r="DT528" s="67"/>
      <c r="DU528" s="67"/>
      <c r="DV528" s="67"/>
      <c r="DW528" s="67"/>
      <c r="DX528" s="67"/>
      <c r="DY528" s="67"/>
      <c r="DZ528" s="88"/>
      <c r="EA528" s="88"/>
      <c r="EB528" s="88"/>
      <c r="EC528" s="88"/>
      <c r="ED528" s="88"/>
      <c r="EE528" s="88"/>
      <c r="EF528" s="88"/>
      <c r="EG528" s="88"/>
    </row>
    <row r="529" spans="22:137" s="65" customFormat="1" hidden="1" x14ac:dyDescent="0.25">
      <c r="V529" s="631"/>
      <c r="AA529" s="632"/>
      <c r="AB529" s="632"/>
      <c r="AD529" s="632"/>
      <c r="AE529" s="633"/>
      <c r="AH529" s="634"/>
      <c r="AI529" s="634"/>
      <c r="AK529" s="632"/>
      <c r="AR529" s="632"/>
      <c r="AV529" s="632"/>
      <c r="AX529" s="632"/>
      <c r="BB529" s="632"/>
      <c r="BC529" s="632"/>
      <c r="BE529" s="632"/>
      <c r="BH529" s="67"/>
      <c r="BI529" s="635"/>
      <c r="BJ529" s="636"/>
      <c r="BK529" s="636"/>
      <c r="BL529" s="636"/>
      <c r="BM529" s="102"/>
      <c r="BN529" s="102"/>
      <c r="BO529" s="102"/>
      <c r="BP529" s="636"/>
      <c r="BQ529" s="636"/>
      <c r="BR529" s="636"/>
      <c r="BS529" s="636"/>
      <c r="BT529" s="636"/>
      <c r="BU529" s="636"/>
      <c r="BV529" s="636"/>
      <c r="BW529" s="636"/>
      <c r="BX529" s="636"/>
      <c r="BY529" s="636"/>
      <c r="BZ529" s="636"/>
      <c r="CA529" s="636"/>
      <c r="CB529" s="637"/>
      <c r="CC529" s="636"/>
      <c r="CD529" s="636"/>
      <c r="CE529" s="637"/>
      <c r="CF529" s="637"/>
      <c r="CG529" s="637"/>
      <c r="CH529" s="637"/>
      <c r="CI529" s="636"/>
      <c r="CJ529" s="636"/>
      <c r="CK529" s="637"/>
      <c r="CL529" s="637"/>
      <c r="CM529" s="637"/>
      <c r="CN529" s="705"/>
      <c r="CO529" s="88"/>
      <c r="CP529" s="88"/>
      <c r="CQ529" s="88"/>
      <c r="CR529" s="67"/>
      <c r="CS529" s="67"/>
      <c r="CT529" s="67"/>
      <c r="CU529" s="67"/>
      <c r="CV529" s="67"/>
      <c r="CW529" s="67"/>
      <c r="CX529" s="67"/>
      <c r="CY529" s="67"/>
      <c r="CZ529" s="67"/>
      <c r="DA529" s="67"/>
      <c r="DB529" s="67"/>
      <c r="DC529" s="67"/>
      <c r="DD529" s="67"/>
      <c r="DE529" s="67"/>
      <c r="DF529" s="67"/>
      <c r="DG529" s="67"/>
      <c r="DH529" s="67"/>
      <c r="DI529" s="67"/>
      <c r="DJ529" s="67"/>
      <c r="DK529" s="67"/>
      <c r="DL529" s="67"/>
      <c r="DM529" s="67"/>
      <c r="DN529" s="67"/>
      <c r="DO529" s="67"/>
      <c r="DP529" s="67"/>
      <c r="DQ529" s="67"/>
      <c r="DR529" s="67"/>
      <c r="DS529" s="67"/>
      <c r="DT529" s="67"/>
      <c r="DU529" s="67"/>
      <c r="DV529" s="67"/>
      <c r="DW529" s="67"/>
      <c r="DX529" s="67"/>
      <c r="DY529" s="67"/>
      <c r="DZ529" s="88"/>
      <c r="EA529" s="88"/>
      <c r="EB529" s="88"/>
      <c r="EC529" s="88"/>
      <c r="ED529" s="88"/>
      <c r="EE529" s="88"/>
      <c r="EF529" s="88"/>
      <c r="EG529" s="88"/>
    </row>
    <row r="530" spans="22:137" s="65" customFormat="1" hidden="1" x14ac:dyDescent="0.25">
      <c r="V530" s="631"/>
      <c r="AA530" s="632"/>
      <c r="AB530" s="632"/>
      <c r="AD530" s="632"/>
      <c r="AE530" s="633"/>
      <c r="AH530" s="634"/>
      <c r="AI530" s="634"/>
      <c r="AK530" s="632"/>
      <c r="AR530" s="632"/>
      <c r="AV530" s="632"/>
      <c r="AX530" s="632"/>
      <c r="BB530" s="632"/>
      <c r="BC530" s="632"/>
      <c r="BE530" s="632"/>
      <c r="BH530" s="67"/>
      <c r="BI530" s="635"/>
      <c r="BJ530" s="636"/>
      <c r="BK530" s="636"/>
      <c r="BL530" s="636"/>
      <c r="BM530" s="102"/>
      <c r="BN530" s="102"/>
      <c r="BO530" s="102"/>
      <c r="BP530" s="636"/>
      <c r="BQ530" s="636"/>
      <c r="BR530" s="636"/>
      <c r="BS530" s="636"/>
      <c r="BT530" s="636"/>
      <c r="BU530" s="636"/>
      <c r="BV530" s="636"/>
      <c r="BW530" s="636"/>
      <c r="BX530" s="636"/>
      <c r="BY530" s="636"/>
      <c r="BZ530" s="636"/>
      <c r="CA530" s="636"/>
      <c r="CB530" s="637"/>
      <c r="CC530" s="636"/>
      <c r="CD530" s="636"/>
      <c r="CE530" s="637"/>
      <c r="CF530" s="637"/>
      <c r="CG530" s="637"/>
      <c r="CH530" s="637"/>
      <c r="CI530" s="636"/>
      <c r="CJ530" s="636"/>
      <c r="CK530" s="637"/>
      <c r="CL530" s="637"/>
      <c r="CM530" s="637"/>
      <c r="CN530" s="705"/>
      <c r="CO530" s="88"/>
      <c r="CP530" s="88"/>
      <c r="CQ530" s="88"/>
      <c r="CR530" s="67"/>
      <c r="CS530" s="67"/>
      <c r="CT530" s="67"/>
      <c r="CU530" s="67"/>
      <c r="CV530" s="67"/>
      <c r="CW530" s="67"/>
      <c r="CX530" s="67"/>
      <c r="CY530" s="67"/>
      <c r="CZ530" s="67"/>
      <c r="DA530" s="67"/>
      <c r="DB530" s="67"/>
      <c r="DC530" s="67"/>
      <c r="DD530" s="67"/>
      <c r="DE530" s="67"/>
      <c r="DF530" s="67"/>
      <c r="DG530" s="67"/>
      <c r="DH530" s="67"/>
      <c r="DI530" s="67"/>
      <c r="DJ530" s="67"/>
      <c r="DK530" s="67"/>
      <c r="DL530" s="67"/>
      <c r="DM530" s="67"/>
      <c r="DN530" s="67"/>
      <c r="DO530" s="67"/>
      <c r="DP530" s="67"/>
      <c r="DQ530" s="67"/>
      <c r="DR530" s="67"/>
      <c r="DS530" s="67"/>
      <c r="DT530" s="67"/>
      <c r="DU530" s="67"/>
      <c r="DV530" s="67"/>
      <c r="DW530" s="67"/>
      <c r="DX530" s="67"/>
      <c r="DY530" s="67"/>
      <c r="DZ530" s="88"/>
      <c r="EA530" s="88"/>
      <c r="EB530" s="88"/>
      <c r="EC530" s="88"/>
      <c r="ED530" s="88"/>
      <c r="EE530" s="88"/>
      <c r="EF530" s="88"/>
      <c r="EG530" s="88"/>
    </row>
    <row r="531" spans="22:137" s="65" customFormat="1" hidden="1" x14ac:dyDescent="0.25">
      <c r="V531" s="631"/>
      <c r="AA531" s="632"/>
      <c r="AB531" s="632"/>
      <c r="AD531" s="632"/>
      <c r="AE531" s="633"/>
      <c r="AH531" s="634"/>
      <c r="AI531" s="634"/>
      <c r="AK531" s="632"/>
      <c r="AR531" s="632"/>
      <c r="AV531" s="632"/>
      <c r="AX531" s="632"/>
      <c r="BB531" s="632"/>
      <c r="BC531" s="632"/>
      <c r="BE531" s="632"/>
      <c r="BH531" s="67"/>
      <c r="BI531" s="635"/>
      <c r="BJ531" s="636"/>
      <c r="BK531" s="636"/>
      <c r="BL531" s="636"/>
      <c r="BM531" s="102"/>
      <c r="BN531" s="102"/>
      <c r="BO531" s="102"/>
      <c r="BP531" s="636"/>
      <c r="BQ531" s="636"/>
      <c r="BR531" s="636"/>
      <c r="BS531" s="636"/>
      <c r="BT531" s="636"/>
      <c r="BU531" s="636"/>
      <c r="BV531" s="636"/>
      <c r="BW531" s="636"/>
      <c r="BX531" s="636"/>
      <c r="BY531" s="636"/>
      <c r="BZ531" s="636"/>
      <c r="CA531" s="636"/>
      <c r="CB531" s="637"/>
      <c r="CC531" s="636"/>
      <c r="CD531" s="636"/>
      <c r="CE531" s="637"/>
      <c r="CF531" s="637"/>
      <c r="CG531" s="637"/>
      <c r="CH531" s="637"/>
      <c r="CI531" s="636"/>
      <c r="CJ531" s="636"/>
      <c r="CK531" s="637"/>
      <c r="CL531" s="637"/>
      <c r="CM531" s="637"/>
      <c r="CN531" s="705"/>
      <c r="CO531" s="88"/>
      <c r="CP531" s="88"/>
      <c r="CQ531" s="88"/>
      <c r="CR531" s="67"/>
      <c r="CS531" s="67"/>
      <c r="CT531" s="67"/>
      <c r="CU531" s="67"/>
      <c r="CV531" s="67"/>
      <c r="CW531" s="67"/>
      <c r="CX531" s="67"/>
      <c r="CY531" s="67"/>
      <c r="CZ531" s="67"/>
      <c r="DA531" s="67"/>
      <c r="DB531" s="67"/>
      <c r="DC531" s="67"/>
      <c r="DD531" s="67"/>
      <c r="DE531" s="67"/>
      <c r="DF531" s="67"/>
      <c r="DG531" s="67"/>
      <c r="DH531" s="67"/>
      <c r="DI531" s="67"/>
      <c r="DJ531" s="67"/>
      <c r="DK531" s="67"/>
      <c r="DL531" s="67"/>
      <c r="DM531" s="67"/>
      <c r="DN531" s="67"/>
      <c r="DO531" s="67"/>
      <c r="DP531" s="67"/>
      <c r="DQ531" s="67"/>
      <c r="DR531" s="67"/>
      <c r="DS531" s="67"/>
      <c r="DT531" s="67"/>
      <c r="DU531" s="67"/>
      <c r="DV531" s="67"/>
      <c r="DW531" s="67"/>
      <c r="DX531" s="67"/>
      <c r="DY531" s="67"/>
      <c r="DZ531" s="88"/>
      <c r="EA531" s="88"/>
      <c r="EB531" s="88"/>
      <c r="EC531" s="88"/>
      <c r="ED531" s="88"/>
      <c r="EE531" s="88"/>
      <c r="EF531" s="88"/>
      <c r="EG531" s="88"/>
    </row>
    <row r="532" spans="22:137" s="65" customFormat="1" hidden="1" x14ac:dyDescent="0.25">
      <c r="V532" s="631"/>
      <c r="AA532" s="632"/>
      <c r="AB532" s="632"/>
      <c r="AD532" s="632"/>
      <c r="AE532" s="633"/>
      <c r="AH532" s="634"/>
      <c r="AI532" s="634"/>
      <c r="AK532" s="632"/>
      <c r="AR532" s="632"/>
      <c r="AV532" s="632"/>
      <c r="AX532" s="632"/>
      <c r="BB532" s="632"/>
      <c r="BC532" s="632"/>
      <c r="BE532" s="632"/>
      <c r="BH532" s="67"/>
      <c r="BI532" s="635"/>
      <c r="BJ532" s="636"/>
      <c r="BK532" s="636"/>
      <c r="BL532" s="636"/>
      <c r="BM532" s="102"/>
      <c r="BN532" s="102"/>
      <c r="BO532" s="102"/>
      <c r="BP532" s="636"/>
      <c r="BQ532" s="636"/>
      <c r="BR532" s="636"/>
      <c r="BS532" s="636"/>
      <c r="BT532" s="636"/>
      <c r="BU532" s="636"/>
      <c r="BV532" s="636"/>
      <c r="BW532" s="636"/>
      <c r="BX532" s="636"/>
      <c r="BY532" s="636"/>
      <c r="BZ532" s="636"/>
      <c r="CA532" s="636"/>
      <c r="CB532" s="637"/>
      <c r="CC532" s="636"/>
      <c r="CD532" s="636"/>
      <c r="CE532" s="637"/>
      <c r="CF532" s="637"/>
      <c r="CG532" s="637"/>
      <c r="CH532" s="637"/>
      <c r="CI532" s="636"/>
      <c r="CJ532" s="636"/>
      <c r="CK532" s="637"/>
      <c r="CL532" s="637"/>
      <c r="CM532" s="637"/>
      <c r="CN532" s="705"/>
      <c r="CO532" s="88"/>
      <c r="CP532" s="88"/>
      <c r="CQ532" s="88"/>
      <c r="CR532" s="67"/>
      <c r="CS532" s="67"/>
      <c r="CT532" s="67"/>
      <c r="CU532" s="67"/>
      <c r="CV532" s="67"/>
      <c r="CW532" s="67"/>
      <c r="CX532" s="67"/>
      <c r="CY532" s="67"/>
      <c r="CZ532" s="67"/>
      <c r="DA532" s="67"/>
      <c r="DB532" s="67"/>
      <c r="DC532" s="67"/>
      <c r="DD532" s="67"/>
      <c r="DE532" s="67"/>
      <c r="DF532" s="67"/>
      <c r="DG532" s="67"/>
      <c r="DH532" s="67"/>
      <c r="DI532" s="67"/>
      <c r="DJ532" s="67"/>
      <c r="DK532" s="67"/>
      <c r="DL532" s="67"/>
      <c r="DM532" s="67"/>
      <c r="DN532" s="67"/>
      <c r="DO532" s="67"/>
      <c r="DP532" s="67"/>
      <c r="DQ532" s="67"/>
      <c r="DR532" s="67"/>
      <c r="DS532" s="67"/>
      <c r="DT532" s="67"/>
      <c r="DU532" s="67"/>
      <c r="DV532" s="67"/>
      <c r="DW532" s="67"/>
      <c r="DX532" s="67"/>
      <c r="DY532" s="67"/>
      <c r="DZ532" s="88"/>
      <c r="EA532" s="88"/>
      <c r="EB532" s="88"/>
      <c r="EC532" s="88"/>
      <c r="ED532" s="88"/>
      <c r="EE532" s="88"/>
      <c r="EF532" s="88"/>
      <c r="EG532" s="88"/>
    </row>
    <row r="533" spans="22:137" s="65" customFormat="1" hidden="1" x14ac:dyDescent="0.25">
      <c r="V533" s="631"/>
      <c r="AA533" s="632"/>
      <c r="AB533" s="632"/>
      <c r="AD533" s="632"/>
      <c r="AE533" s="633"/>
      <c r="AH533" s="634"/>
      <c r="AI533" s="634"/>
      <c r="AK533" s="632"/>
      <c r="AR533" s="632"/>
      <c r="AV533" s="632"/>
      <c r="AX533" s="632"/>
      <c r="BB533" s="632"/>
      <c r="BC533" s="632"/>
      <c r="BE533" s="632"/>
      <c r="BH533" s="67"/>
      <c r="BI533" s="635"/>
      <c r="BJ533" s="636"/>
      <c r="BK533" s="636"/>
      <c r="BL533" s="636"/>
      <c r="BM533" s="102"/>
      <c r="BN533" s="102"/>
      <c r="BO533" s="102"/>
      <c r="BP533" s="636"/>
      <c r="BQ533" s="636"/>
      <c r="BR533" s="636"/>
      <c r="BS533" s="636"/>
      <c r="BT533" s="636"/>
      <c r="BU533" s="636"/>
      <c r="BV533" s="636"/>
      <c r="BW533" s="636"/>
      <c r="BX533" s="636"/>
      <c r="BY533" s="636"/>
      <c r="BZ533" s="636"/>
      <c r="CA533" s="636"/>
      <c r="CB533" s="637"/>
      <c r="CC533" s="636"/>
      <c r="CD533" s="636"/>
      <c r="CE533" s="637"/>
      <c r="CF533" s="637"/>
      <c r="CG533" s="637"/>
      <c r="CH533" s="637"/>
      <c r="CI533" s="636"/>
      <c r="CJ533" s="636"/>
      <c r="CK533" s="637"/>
      <c r="CL533" s="637"/>
      <c r="CM533" s="637"/>
      <c r="CN533" s="705"/>
      <c r="CO533" s="88"/>
      <c r="CP533" s="88"/>
      <c r="CQ533" s="88"/>
      <c r="CR533" s="67"/>
      <c r="CS533" s="67"/>
      <c r="CT533" s="67"/>
      <c r="CU533" s="67"/>
      <c r="CV533" s="67"/>
      <c r="CW533" s="67"/>
      <c r="CX533" s="67"/>
      <c r="CY533" s="67"/>
      <c r="CZ533" s="67"/>
      <c r="DA533" s="67"/>
      <c r="DB533" s="67"/>
      <c r="DC533" s="67"/>
      <c r="DD533" s="67"/>
      <c r="DE533" s="67"/>
      <c r="DF533" s="67"/>
      <c r="DG533" s="67"/>
      <c r="DH533" s="67"/>
      <c r="DI533" s="67"/>
      <c r="DJ533" s="67"/>
      <c r="DK533" s="67"/>
      <c r="DL533" s="67"/>
      <c r="DM533" s="67"/>
      <c r="DN533" s="67"/>
      <c r="DO533" s="67"/>
      <c r="DP533" s="67"/>
      <c r="DQ533" s="67"/>
      <c r="DR533" s="67"/>
      <c r="DS533" s="67"/>
      <c r="DT533" s="67"/>
      <c r="DU533" s="67"/>
      <c r="DV533" s="67"/>
      <c r="DW533" s="67"/>
      <c r="DX533" s="67"/>
      <c r="DY533" s="67"/>
      <c r="DZ533" s="88"/>
      <c r="EA533" s="88"/>
      <c r="EB533" s="88"/>
      <c r="EC533" s="88"/>
      <c r="ED533" s="88"/>
      <c r="EE533" s="88"/>
      <c r="EF533" s="88"/>
      <c r="EG533" s="88"/>
    </row>
    <row r="534" spans="22:137" s="65" customFormat="1" x14ac:dyDescent="0.25">
      <c r="V534" s="631"/>
      <c r="AA534" s="632"/>
      <c r="AB534" s="632"/>
      <c r="AD534" s="632"/>
      <c r="AE534" s="633"/>
      <c r="AH534" s="634"/>
      <c r="AI534" s="634"/>
      <c r="AK534" s="632"/>
      <c r="AR534" s="632"/>
      <c r="AV534" s="632"/>
      <c r="AX534" s="632"/>
      <c r="BB534" s="632"/>
      <c r="BC534" s="632"/>
      <c r="BE534" s="632"/>
      <c r="BH534" s="67"/>
      <c r="BI534" s="635"/>
      <c r="BJ534" s="636"/>
      <c r="BK534" s="636"/>
      <c r="BL534" s="636"/>
      <c r="BM534" s="102"/>
      <c r="BN534" s="102"/>
      <c r="BO534" s="102"/>
      <c r="BP534" s="636"/>
      <c r="BQ534" s="636"/>
      <c r="BR534" s="636"/>
      <c r="BS534" s="636"/>
      <c r="BT534" s="636"/>
      <c r="BU534" s="636"/>
      <c r="BV534" s="636"/>
      <c r="BW534" s="636"/>
      <c r="BX534" s="636"/>
      <c r="BY534" s="636"/>
      <c r="BZ534" s="636"/>
      <c r="CA534" s="636"/>
      <c r="CB534" s="637"/>
      <c r="CC534" s="636"/>
      <c r="CD534" s="636"/>
      <c r="CE534" s="637"/>
      <c r="CF534" s="637"/>
      <c r="CG534" s="637"/>
      <c r="CH534" s="637"/>
      <c r="CI534" s="636"/>
      <c r="CJ534" s="636"/>
      <c r="CK534" s="637"/>
      <c r="CL534" s="637"/>
      <c r="CM534" s="637"/>
      <c r="CN534" s="705"/>
      <c r="CO534" s="88"/>
      <c r="CP534" s="88"/>
      <c r="CQ534" s="88"/>
      <c r="CR534" s="67"/>
      <c r="CS534" s="67"/>
      <c r="CT534" s="67"/>
      <c r="CU534" s="67"/>
      <c r="CV534" s="67"/>
      <c r="CW534" s="67"/>
      <c r="CX534" s="67"/>
      <c r="CY534" s="67"/>
      <c r="CZ534" s="67"/>
      <c r="DA534" s="67"/>
      <c r="DB534" s="67"/>
      <c r="DC534" s="67"/>
      <c r="DD534" s="67"/>
      <c r="DE534" s="67"/>
      <c r="DF534" s="67"/>
      <c r="DG534" s="67"/>
      <c r="DH534" s="67"/>
      <c r="DI534" s="67"/>
      <c r="DJ534" s="67"/>
      <c r="DK534" s="67"/>
      <c r="DL534" s="67"/>
      <c r="DM534" s="67"/>
      <c r="DN534" s="67"/>
      <c r="DO534" s="67"/>
      <c r="DP534" s="67"/>
      <c r="DQ534" s="67"/>
      <c r="DR534" s="67"/>
      <c r="DS534" s="67"/>
      <c r="DT534" s="67"/>
      <c r="DU534" s="67"/>
      <c r="DV534" s="67"/>
      <c r="DW534" s="67"/>
      <c r="DX534" s="67"/>
      <c r="DY534" s="67"/>
      <c r="DZ534" s="88"/>
      <c r="EA534" s="88"/>
      <c r="EB534" s="88"/>
      <c r="EC534" s="88"/>
      <c r="ED534" s="88"/>
      <c r="EE534" s="88"/>
      <c r="EF534" s="88"/>
      <c r="EG534" s="88"/>
    </row>
    <row r="535" spans="22:137" s="65" customFormat="1" x14ac:dyDescent="0.25">
      <c r="V535" s="631"/>
      <c r="AA535" s="632"/>
      <c r="AB535" s="632"/>
      <c r="AD535" s="632"/>
      <c r="AE535" s="633"/>
      <c r="AH535" s="634"/>
      <c r="AI535" s="634"/>
      <c r="AK535" s="632"/>
      <c r="AR535" s="632"/>
      <c r="AV535" s="632"/>
      <c r="AX535" s="632"/>
      <c r="BB535" s="632"/>
      <c r="BC535" s="632"/>
      <c r="BE535" s="632"/>
      <c r="BH535" s="67"/>
      <c r="BI535" s="635"/>
      <c r="BJ535" s="636"/>
      <c r="BK535" s="636"/>
      <c r="BL535" s="636"/>
      <c r="BM535" s="102"/>
      <c r="BN535" s="102"/>
      <c r="BO535" s="102"/>
      <c r="BP535" s="636"/>
      <c r="BQ535" s="636"/>
      <c r="BR535" s="636"/>
      <c r="BS535" s="636"/>
      <c r="BT535" s="636"/>
      <c r="BU535" s="636"/>
      <c r="BV535" s="636"/>
      <c r="BW535" s="636"/>
      <c r="BX535" s="636"/>
      <c r="BY535" s="636"/>
      <c r="BZ535" s="636"/>
      <c r="CA535" s="636"/>
      <c r="CB535" s="637"/>
      <c r="CC535" s="636"/>
      <c r="CD535" s="636"/>
      <c r="CE535" s="637"/>
      <c r="CF535" s="637"/>
      <c r="CG535" s="637"/>
      <c r="CH535" s="637"/>
      <c r="CI535" s="636"/>
      <c r="CJ535" s="636"/>
      <c r="CK535" s="637"/>
      <c r="CL535" s="637"/>
      <c r="CM535" s="637"/>
      <c r="CN535" s="705"/>
      <c r="CO535" s="88"/>
      <c r="CP535" s="88"/>
      <c r="CQ535" s="88"/>
      <c r="CR535" s="67"/>
      <c r="CS535" s="67"/>
      <c r="CT535" s="67"/>
      <c r="CU535" s="67"/>
      <c r="CV535" s="67"/>
      <c r="CW535" s="67"/>
      <c r="CX535" s="67"/>
      <c r="CY535" s="67"/>
      <c r="CZ535" s="67"/>
      <c r="DA535" s="67"/>
      <c r="DB535" s="67"/>
      <c r="DC535" s="67"/>
      <c r="DD535" s="67"/>
      <c r="DE535" s="67"/>
      <c r="DF535" s="67"/>
      <c r="DG535" s="67"/>
      <c r="DH535" s="67"/>
      <c r="DI535" s="67"/>
      <c r="DJ535" s="67"/>
      <c r="DK535" s="67"/>
      <c r="DL535" s="67"/>
      <c r="DM535" s="67"/>
      <c r="DN535" s="67"/>
      <c r="DO535" s="67"/>
      <c r="DP535" s="67"/>
      <c r="DQ535" s="67"/>
      <c r="DR535" s="67"/>
      <c r="DS535" s="67"/>
      <c r="DT535" s="67"/>
      <c r="DU535" s="67"/>
      <c r="DV535" s="67"/>
      <c r="DW535" s="67"/>
      <c r="DX535" s="67"/>
      <c r="DY535" s="67"/>
      <c r="DZ535" s="88"/>
      <c r="EA535" s="88"/>
      <c r="EB535" s="88"/>
      <c r="EC535" s="88"/>
      <c r="ED535" s="88"/>
      <c r="EE535" s="88"/>
      <c r="EF535" s="88"/>
      <c r="EG535" s="88"/>
    </row>
    <row r="536" spans="22:137" s="65" customFormat="1" x14ac:dyDescent="0.25">
      <c r="V536" s="631"/>
      <c r="AA536" s="632"/>
      <c r="AB536" s="632"/>
      <c r="AD536" s="632"/>
      <c r="AE536" s="633"/>
      <c r="AH536" s="634"/>
      <c r="AI536" s="634"/>
      <c r="AK536" s="632"/>
      <c r="AR536" s="632"/>
      <c r="AV536" s="632"/>
      <c r="AX536" s="632"/>
      <c r="BB536" s="632"/>
      <c r="BC536" s="632"/>
      <c r="BE536" s="632"/>
      <c r="BH536" s="67"/>
      <c r="BI536" s="635"/>
      <c r="BJ536" s="636"/>
      <c r="BK536" s="636"/>
      <c r="BL536" s="636"/>
      <c r="BM536" s="102"/>
      <c r="BN536" s="102"/>
      <c r="BO536" s="102"/>
      <c r="BP536" s="636"/>
      <c r="BQ536" s="636"/>
      <c r="BR536" s="636"/>
      <c r="BS536" s="636"/>
      <c r="BT536" s="636"/>
      <c r="BU536" s="636"/>
      <c r="BV536" s="636"/>
      <c r="BW536" s="636"/>
      <c r="BX536" s="636"/>
      <c r="BY536" s="636"/>
      <c r="BZ536" s="636"/>
      <c r="CA536" s="636"/>
      <c r="CB536" s="637"/>
      <c r="CC536" s="636"/>
      <c r="CD536" s="636"/>
      <c r="CE536" s="637"/>
      <c r="CF536" s="637"/>
      <c r="CG536" s="637"/>
      <c r="CH536" s="637"/>
      <c r="CI536" s="636"/>
      <c r="CJ536" s="636"/>
      <c r="CK536" s="637"/>
      <c r="CL536" s="637"/>
      <c r="CM536" s="637"/>
      <c r="CN536" s="705"/>
      <c r="CO536" s="88"/>
      <c r="CP536" s="88"/>
      <c r="CQ536" s="88"/>
      <c r="CR536" s="67"/>
      <c r="CS536" s="67"/>
      <c r="CT536" s="67"/>
      <c r="CU536" s="67"/>
      <c r="CV536" s="67"/>
      <c r="CW536" s="67"/>
      <c r="CX536" s="67"/>
      <c r="CY536" s="67"/>
      <c r="CZ536" s="67"/>
      <c r="DA536" s="67"/>
      <c r="DB536" s="67"/>
      <c r="DC536" s="67"/>
      <c r="DD536" s="67"/>
      <c r="DE536" s="67"/>
      <c r="DF536" s="67"/>
      <c r="DG536" s="67"/>
      <c r="DH536" s="67"/>
      <c r="DI536" s="67"/>
      <c r="DJ536" s="67"/>
      <c r="DK536" s="67"/>
      <c r="DL536" s="67"/>
      <c r="DM536" s="67"/>
      <c r="DN536" s="67"/>
      <c r="DO536" s="67"/>
      <c r="DP536" s="67"/>
      <c r="DQ536" s="67"/>
      <c r="DR536" s="67"/>
      <c r="DS536" s="67"/>
      <c r="DT536" s="67"/>
      <c r="DU536" s="67"/>
      <c r="DV536" s="67"/>
      <c r="DW536" s="67"/>
      <c r="DX536" s="67"/>
      <c r="DY536" s="67"/>
      <c r="DZ536" s="88"/>
      <c r="EA536" s="88"/>
      <c r="EB536" s="88"/>
      <c r="EC536" s="88"/>
      <c r="ED536" s="88"/>
      <c r="EE536" s="88"/>
      <c r="EF536" s="88"/>
      <c r="EG536" s="88"/>
    </row>
    <row r="537" spans="22:137" s="65" customFormat="1" x14ac:dyDescent="0.25">
      <c r="V537" s="631"/>
      <c r="AA537" s="632"/>
      <c r="AB537" s="632"/>
      <c r="AD537" s="632"/>
      <c r="AE537" s="633"/>
      <c r="AH537" s="634"/>
      <c r="AI537" s="634"/>
      <c r="AK537" s="632"/>
      <c r="AR537" s="632"/>
      <c r="AV537" s="632"/>
      <c r="AX537" s="632"/>
      <c r="BB537" s="632"/>
      <c r="BC537" s="632"/>
      <c r="BE537" s="632"/>
      <c r="BH537" s="67"/>
      <c r="BI537" s="635"/>
      <c r="BJ537" s="636"/>
      <c r="BK537" s="636"/>
      <c r="BL537" s="636"/>
      <c r="BM537" s="102"/>
      <c r="BN537" s="102"/>
      <c r="BO537" s="102"/>
      <c r="BP537" s="636"/>
      <c r="BQ537" s="636"/>
      <c r="BR537" s="636"/>
      <c r="BS537" s="636"/>
      <c r="BT537" s="636"/>
      <c r="BU537" s="636"/>
      <c r="BV537" s="636"/>
      <c r="BW537" s="636"/>
      <c r="BX537" s="636"/>
      <c r="BY537" s="636"/>
      <c r="BZ537" s="636"/>
      <c r="CA537" s="636"/>
      <c r="CB537" s="637"/>
      <c r="CC537" s="636"/>
      <c r="CD537" s="636"/>
      <c r="CE537" s="637"/>
      <c r="CF537" s="637"/>
      <c r="CG537" s="637"/>
      <c r="CH537" s="637"/>
      <c r="CI537" s="636"/>
      <c r="CJ537" s="636"/>
      <c r="CK537" s="637"/>
      <c r="CL537" s="637"/>
      <c r="CM537" s="637"/>
      <c r="CN537" s="705"/>
      <c r="CO537" s="88"/>
      <c r="CP537" s="88"/>
      <c r="CQ537" s="88"/>
      <c r="CR537" s="67"/>
      <c r="CS537" s="67"/>
      <c r="CT537" s="67"/>
      <c r="CU537" s="67"/>
      <c r="CV537" s="67"/>
      <c r="CW537" s="67"/>
      <c r="CX537" s="67"/>
      <c r="CY537" s="67"/>
      <c r="CZ537" s="67"/>
      <c r="DA537" s="67"/>
      <c r="DB537" s="67"/>
      <c r="DC537" s="67"/>
      <c r="DD537" s="67"/>
      <c r="DE537" s="67"/>
      <c r="DF537" s="67"/>
      <c r="DG537" s="67"/>
      <c r="DH537" s="67"/>
      <c r="DI537" s="67"/>
      <c r="DJ537" s="67"/>
      <c r="DK537" s="67"/>
      <c r="DL537" s="67"/>
      <c r="DM537" s="67"/>
      <c r="DN537" s="67"/>
      <c r="DO537" s="67"/>
      <c r="DP537" s="67"/>
      <c r="DQ537" s="67"/>
      <c r="DR537" s="67"/>
      <c r="DS537" s="67"/>
      <c r="DT537" s="67"/>
      <c r="DU537" s="67"/>
      <c r="DV537" s="67"/>
      <c r="DW537" s="67"/>
      <c r="DX537" s="67"/>
      <c r="DY537" s="67"/>
      <c r="DZ537" s="88"/>
      <c r="EA537" s="88"/>
      <c r="EB537" s="88"/>
      <c r="EC537" s="88"/>
      <c r="ED537" s="88"/>
      <c r="EE537" s="88"/>
      <c r="EF537" s="88"/>
      <c r="EG537" s="88"/>
    </row>
    <row r="538" spans="22:137" s="65" customFormat="1" x14ac:dyDescent="0.25">
      <c r="V538" s="631"/>
      <c r="AA538" s="632"/>
      <c r="AB538" s="632"/>
      <c r="AD538" s="632"/>
      <c r="AE538" s="633"/>
      <c r="AH538" s="634"/>
      <c r="AI538" s="634"/>
      <c r="AK538" s="632"/>
      <c r="AR538" s="632"/>
      <c r="AV538" s="632"/>
      <c r="AX538" s="632"/>
      <c r="BB538" s="632"/>
      <c r="BC538" s="632"/>
      <c r="BE538" s="632"/>
      <c r="BH538" s="67"/>
      <c r="BI538" s="635"/>
      <c r="BJ538" s="636"/>
      <c r="BK538" s="636"/>
      <c r="BL538" s="636"/>
      <c r="BM538" s="102"/>
      <c r="BN538" s="102"/>
      <c r="BO538" s="102"/>
      <c r="BP538" s="636"/>
      <c r="BQ538" s="636"/>
      <c r="BR538" s="636"/>
      <c r="BS538" s="636"/>
      <c r="BT538" s="636"/>
      <c r="BU538" s="636"/>
      <c r="BV538" s="636"/>
      <c r="BW538" s="636"/>
      <c r="BX538" s="636"/>
      <c r="BY538" s="636"/>
      <c r="BZ538" s="636"/>
      <c r="CA538" s="636"/>
      <c r="CB538" s="637"/>
      <c r="CC538" s="636"/>
      <c r="CD538" s="636"/>
      <c r="CE538" s="637"/>
      <c r="CF538" s="637"/>
      <c r="CG538" s="637"/>
      <c r="CH538" s="637"/>
      <c r="CI538" s="636"/>
      <c r="CJ538" s="636"/>
      <c r="CK538" s="637"/>
      <c r="CL538" s="637"/>
      <c r="CM538" s="637"/>
      <c r="CN538" s="705"/>
      <c r="CO538" s="88"/>
      <c r="CP538" s="88"/>
      <c r="CQ538" s="88"/>
      <c r="CR538" s="67"/>
      <c r="CS538" s="67"/>
      <c r="CT538" s="67"/>
      <c r="CU538" s="67"/>
      <c r="CV538" s="67"/>
      <c r="CW538" s="67"/>
      <c r="CX538" s="67"/>
      <c r="CY538" s="67"/>
      <c r="CZ538" s="67"/>
      <c r="DA538" s="67"/>
      <c r="DB538" s="67"/>
      <c r="DC538" s="67"/>
      <c r="DD538" s="67"/>
      <c r="DE538" s="67"/>
      <c r="DF538" s="67"/>
      <c r="DG538" s="67"/>
      <c r="DH538" s="67"/>
      <c r="DI538" s="67"/>
      <c r="DJ538" s="67"/>
      <c r="DK538" s="67"/>
      <c r="DL538" s="67"/>
      <c r="DM538" s="67"/>
      <c r="DN538" s="67"/>
      <c r="DO538" s="67"/>
      <c r="DP538" s="67"/>
      <c r="DQ538" s="67"/>
      <c r="DR538" s="67"/>
      <c r="DS538" s="67"/>
      <c r="DT538" s="67"/>
      <c r="DU538" s="67"/>
      <c r="DV538" s="67"/>
      <c r="DW538" s="67"/>
      <c r="DX538" s="67"/>
      <c r="DY538" s="67"/>
      <c r="DZ538" s="88"/>
      <c r="EA538" s="88"/>
      <c r="EB538" s="88"/>
      <c r="EC538" s="88"/>
      <c r="ED538" s="88"/>
      <c r="EE538" s="88"/>
      <c r="EF538" s="88"/>
      <c r="EG538" s="88"/>
    </row>
    <row r="539" spans="22:137" s="65" customFormat="1" x14ac:dyDescent="0.25">
      <c r="V539" s="631"/>
      <c r="AA539" s="632"/>
      <c r="AB539" s="632"/>
      <c r="AD539" s="632"/>
      <c r="AE539" s="633"/>
      <c r="AH539" s="634"/>
      <c r="AI539" s="634"/>
      <c r="AK539" s="632"/>
      <c r="AR539" s="632"/>
      <c r="AV539" s="632"/>
      <c r="AX539" s="632"/>
      <c r="BB539" s="632"/>
      <c r="BC539" s="632"/>
      <c r="BE539" s="632"/>
      <c r="BH539" s="67"/>
      <c r="BI539" s="635"/>
      <c r="BJ539" s="636"/>
      <c r="BK539" s="636"/>
      <c r="BL539" s="636"/>
      <c r="BM539" s="102"/>
      <c r="BN539" s="102"/>
      <c r="BO539" s="102"/>
      <c r="BP539" s="636"/>
      <c r="BQ539" s="636"/>
      <c r="BR539" s="636"/>
      <c r="BS539" s="636"/>
      <c r="BT539" s="636"/>
      <c r="BU539" s="636"/>
      <c r="BV539" s="636"/>
      <c r="BW539" s="636"/>
      <c r="BX539" s="636"/>
      <c r="BY539" s="636"/>
      <c r="BZ539" s="636"/>
      <c r="CA539" s="636"/>
      <c r="CB539" s="637"/>
      <c r="CC539" s="636"/>
      <c r="CD539" s="636"/>
      <c r="CE539" s="637"/>
      <c r="CF539" s="637"/>
      <c r="CG539" s="637"/>
      <c r="CH539" s="637"/>
      <c r="CI539" s="636"/>
      <c r="CJ539" s="636"/>
      <c r="CK539" s="637"/>
      <c r="CL539" s="637"/>
      <c r="CM539" s="637"/>
      <c r="CN539" s="705"/>
      <c r="CO539" s="88"/>
      <c r="CP539" s="88"/>
      <c r="CQ539" s="88"/>
      <c r="CR539" s="67"/>
      <c r="CS539" s="67"/>
      <c r="CT539" s="67"/>
      <c r="CU539" s="67"/>
      <c r="CV539" s="67"/>
      <c r="CW539" s="67"/>
      <c r="CX539" s="67"/>
      <c r="CY539" s="67"/>
      <c r="CZ539" s="67"/>
      <c r="DA539" s="67"/>
      <c r="DB539" s="67"/>
      <c r="DC539" s="67"/>
      <c r="DD539" s="67"/>
      <c r="DE539" s="67"/>
      <c r="DF539" s="67"/>
      <c r="DG539" s="67"/>
      <c r="DH539" s="67"/>
      <c r="DI539" s="67"/>
      <c r="DJ539" s="67"/>
      <c r="DK539" s="67"/>
      <c r="DL539" s="67"/>
      <c r="DM539" s="67"/>
      <c r="DN539" s="67"/>
      <c r="DO539" s="67"/>
      <c r="DP539" s="67"/>
      <c r="DQ539" s="67"/>
      <c r="DR539" s="67"/>
      <c r="DS539" s="67"/>
      <c r="DT539" s="67"/>
      <c r="DU539" s="67"/>
      <c r="DV539" s="67"/>
      <c r="DW539" s="67"/>
      <c r="DX539" s="67"/>
      <c r="DY539" s="67"/>
      <c r="DZ539" s="88"/>
      <c r="EA539" s="88"/>
      <c r="EB539" s="88"/>
      <c r="EC539" s="88"/>
      <c r="ED539" s="88"/>
      <c r="EE539" s="88"/>
      <c r="EF539" s="88"/>
      <c r="EG539" s="88"/>
    </row>
    <row r="540" spans="22:137" s="65" customFormat="1" x14ac:dyDescent="0.25">
      <c r="V540" s="631"/>
      <c r="AA540" s="632"/>
      <c r="AB540" s="632"/>
      <c r="AD540" s="632"/>
      <c r="AE540" s="633"/>
      <c r="AH540" s="634"/>
      <c r="AI540" s="634"/>
      <c r="AK540" s="632"/>
      <c r="AR540" s="632"/>
      <c r="AV540" s="632"/>
      <c r="AX540" s="632"/>
      <c r="BB540" s="632"/>
      <c r="BC540" s="632"/>
      <c r="BE540" s="632"/>
      <c r="BH540" s="67"/>
      <c r="BI540" s="635"/>
      <c r="BJ540" s="636"/>
      <c r="BK540" s="636"/>
      <c r="BL540" s="636"/>
      <c r="BM540" s="102"/>
      <c r="BN540" s="102"/>
      <c r="BO540" s="102"/>
      <c r="BP540" s="636"/>
      <c r="BQ540" s="636"/>
      <c r="BR540" s="636"/>
      <c r="BS540" s="636"/>
      <c r="BT540" s="636"/>
      <c r="BU540" s="636"/>
      <c r="BV540" s="636"/>
      <c r="BW540" s="636"/>
      <c r="BX540" s="636"/>
      <c r="BY540" s="636"/>
      <c r="BZ540" s="636"/>
      <c r="CA540" s="636"/>
      <c r="CB540" s="637"/>
      <c r="CC540" s="636"/>
      <c r="CD540" s="636"/>
      <c r="CE540" s="637"/>
      <c r="CF540" s="637"/>
      <c r="CG540" s="637"/>
      <c r="CH540" s="637"/>
      <c r="CI540" s="636"/>
      <c r="CJ540" s="636"/>
      <c r="CK540" s="637"/>
      <c r="CL540" s="637"/>
      <c r="CM540" s="637"/>
      <c r="CN540" s="705"/>
      <c r="CO540" s="88"/>
      <c r="CP540" s="88"/>
      <c r="CQ540" s="88"/>
      <c r="CR540" s="67"/>
      <c r="CS540" s="67"/>
      <c r="CT540" s="67"/>
      <c r="CU540" s="67"/>
      <c r="CV540" s="67"/>
      <c r="CW540" s="67"/>
      <c r="CX540" s="67"/>
      <c r="CY540" s="67"/>
      <c r="CZ540" s="67"/>
      <c r="DA540" s="67"/>
      <c r="DB540" s="67"/>
      <c r="DC540" s="67"/>
      <c r="DD540" s="67"/>
      <c r="DE540" s="67"/>
      <c r="DF540" s="67"/>
      <c r="DG540" s="67"/>
      <c r="DH540" s="67"/>
      <c r="DI540" s="67"/>
      <c r="DJ540" s="67"/>
      <c r="DK540" s="67"/>
      <c r="DL540" s="67"/>
      <c r="DM540" s="67"/>
      <c r="DN540" s="67"/>
      <c r="DO540" s="67"/>
      <c r="DP540" s="67"/>
      <c r="DQ540" s="67"/>
      <c r="DR540" s="67"/>
      <c r="DS540" s="67"/>
      <c r="DT540" s="67"/>
      <c r="DU540" s="67"/>
      <c r="DV540" s="67"/>
      <c r="DW540" s="67"/>
      <c r="DX540" s="67"/>
      <c r="DY540" s="67"/>
      <c r="DZ540" s="88"/>
      <c r="EA540" s="88"/>
      <c r="EB540" s="88"/>
      <c r="EC540" s="88"/>
      <c r="ED540" s="88"/>
      <c r="EE540" s="88"/>
      <c r="EF540" s="88"/>
      <c r="EG540" s="88"/>
    </row>
    <row r="541" spans="22:137" s="65" customFormat="1" x14ac:dyDescent="0.25">
      <c r="V541" s="631"/>
      <c r="AA541" s="632"/>
      <c r="AB541" s="632"/>
      <c r="AD541" s="632"/>
      <c r="AE541" s="633"/>
      <c r="AH541" s="634"/>
      <c r="AI541" s="634"/>
      <c r="AK541" s="632"/>
      <c r="AR541" s="632"/>
      <c r="AV541" s="632"/>
      <c r="AX541" s="632"/>
      <c r="BB541" s="632"/>
      <c r="BC541" s="632"/>
      <c r="BE541" s="632"/>
      <c r="BH541" s="67"/>
      <c r="BI541" s="635"/>
      <c r="BJ541" s="636"/>
      <c r="BK541" s="636"/>
      <c r="BL541" s="636"/>
      <c r="BM541" s="102"/>
      <c r="BN541" s="102"/>
      <c r="BO541" s="102"/>
      <c r="BP541" s="636"/>
      <c r="BQ541" s="636"/>
      <c r="BR541" s="636"/>
      <c r="BS541" s="636"/>
      <c r="BT541" s="636"/>
      <c r="BU541" s="636"/>
      <c r="BV541" s="636"/>
      <c r="BW541" s="636"/>
      <c r="BX541" s="636"/>
      <c r="BY541" s="636"/>
      <c r="BZ541" s="636"/>
      <c r="CA541" s="636"/>
      <c r="CB541" s="637"/>
      <c r="CC541" s="636"/>
      <c r="CD541" s="636"/>
      <c r="CE541" s="637"/>
      <c r="CF541" s="637"/>
      <c r="CG541" s="637"/>
      <c r="CH541" s="637"/>
      <c r="CI541" s="636"/>
      <c r="CJ541" s="636"/>
      <c r="CK541" s="637"/>
      <c r="CL541" s="637"/>
      <c r="CM541" s="637"/>
      <c r="CN541" s="705"/>
      <c r="CO541" s="88"/>
      <c r="CP541" s="88"/>
      <c r="CQ541" s="88"/>
      <c r="CR541" s="67"/>
      <c r="CS541" s="67"/>
      <c r="CT541" s="67"/>
      <c r="CU541" s="67"/>
      <c r="CV541" s="67"/>
      <c r="CW541" s="67"/>
      <c r="CX541" s="67"/>
      <c r="CY541" s="67"/>
      <c r="CZ541" s="67"/>
      <c r="DA541" s="67"/>
      <c r="DB541" s="67"/>
      <c r="DC541" s="67"/>
      <c r="DD541" s="67"/>
      <c r="DE541" s="67"/>
      <c r="DF541" s="67"/>
      <c r="DG541" s="67"/>
      <c r="DH541" s="67"/>
      <c r="DI541" s="67"/>
      <c r="DJ541" s="67"/>
      <c r="DK541" s="67"/>
      <c r="DL541" s="67"/>
      <c r="DM541" s="67"/>
      <c r="DN541" s="67"/>
      <c r="DO541" s="67"/>
      <c r="DP541" s="67"/>
      <c r="DQ541" s="67"/>
      <c r="DR541" s="67"/>
      <c r="DS541" s="67"/>
      <c r="DT541" s="67"/>
      <c r="DU541" s="67"/>
      <c r="DV541" s="67"/>
      <c r="DW541" s="67"/>
      <c r="DX541" s="67"/>
      <c r="DY541" s="67"/>
      <c r="DZ541" s="88"/>
      <c r="EA541" s="88"/>
      <c r="EB541" s="88"/>
      <c r="EC541" s="88"/>
      <c r="ED541" s="88"/>
      <c r="EE541" s="88"/>
      <c r="EF541" s="88"/>
      <c r="EG541" s="88"/>
    </row>
    <row r="542" spans="22:137" s="65" customFormat="1" x14ac:dyDescent="0.25">
      <c r="V542" s="631"/>
      <c r="AA542" s="632"/>
      <c r="AB542" s="632"/>
      <c r="AD542" s="632"/>
      <c r="AE542" s="633"/>
      <c r="AH542" s="634"/>
      <c r="AI542" s="634"/>
      <c r="AK542" s="632"/>
      <c r="AR542" s="632"/>
      <c r="AV542" s="632"/>
      <c r="AX542" s="632"/>
      <c r="BB542" s="632"/>
      <c r="BC542" s="632"/>
      <c r="BE542" s="632"/>
      <c r="BH542" s="67"/>
      <c r="BI542" s="635"/>
      <c r="BJ542" s="636"/>
      <c r="BK542" s="636"/>
      <c r="BL542" s="636"/>
      <c r="BM542" s="102"/>
      <c r="BN542" s="102"/>
      <c r="BO542" s="102"/>
      <c r="BP542" s="636"/>
      <c r="BQ542" s="636"/>
      <c r="BR542" s="636"/>
      <c r="BS542" s="636"/>
      <c r="BT542" s="636"/>
      <c r="BU542" s="636"/>
      <c r="BV542" s="636"/>
      <c r="BW542" s="636"/>
      <c r="BX542" s="636"/>
      <c r="BY542" s="636"/>
      <c r="BZ542" s="636"/>
      <c r="CA542" s="636"/>
      <c r="CB542" s="637"/>
      <c r="CC542" s="636"/>
      <c r="CD542" s="636"/>
      <c r="CE542" s="637"/>
      <c r="CF542" s="637"/>
      <c r="CG542" s="637"/>
      <c r="CH542" s="637"/>
      <c r="CI542" s="636"/>
      <c r="CJ542" s="636"/>
      <c r="CK542" s="637"/>
      <c r="CL542" s="637"/>
      <c r="CM542" s="637"/>
      <c r="CN542" s="705"/>
      <c r="CO542" s="88"/>
      <c r="CP542" s="88"/>
      <c r="CQ542" s="88"/>
      <c r="CR542" s="67"/>
      <c r="CS542" s="67"/>
      <c r="CT542" s="67"/>
      <c r="CU542" s="67"/>
      <c r="CV542" s="67"/>
      <c r="CW542" s="67"/>
      <c r="CX542" s="67"/>
      <c r="CY542" s="67"/>
      <c r="CZ542" s="67"/>
      <c r="DA542" s="67"/>
      <c r="DB542" s="67"/>
      <c r="DC542" s="67"/>
      <c r="DD542" s="67"/>
      <c r="DE542" s="67"/>
      <c r="DF542" s="67"/>
      <c r="DG542" s="67"/>
      <c r="DH542" s="67"/>
      <c r="DI542" s="67"/>
      <c r="DJ542" s="67"/>
      <c r="DK542" s="67"/>
      <c r="DL542" s="67"/>
      <c r="DM542" s="67"/>
      <c r="DN542" s="67"/>
      <c r="DO542" s="67"/>
      <c r="DP542" s="67"/>
      <c r="DQ542" s="67"/>
      <c r="DR542" s="67"/>
      <c r="DS542" s="67"/>
      <c r="DT542" s="67"/>
      <c r="DU542" s="67"/>
      <c r="DV542" s="67"/>
      <c r="DW542" s="67"/>
      <c r="DX542" s="67"/>
      <c r="DY542" s="67"/>
      <c r="DZ542" s="88"/>
      <c r="EA542" s="88"/>
      <c r="EB542" s="88"/>
      <c r="EC542" s="88"/>
      <c r="ED542" s="88"/>
      <c r="EE542" s="88"/>
      <c r="EF542" s="88"/>
      <c r="EG542" s="88"/>
    </row>
    <row r="543" spans="22:137" s="65" customFormat="1" x14ac:dyDescent="0.25">
      <c r="V543" s="631"/>
      <c r="AA543" s="632"/>
      <c r="AB543" s="632"/>
      <c r="AD543" s="632"/>
      <c r="AE543" s="633"/>
      <c r="AH543" s="634"/>
      <c r="AI543" s="634"/>
      <c r="AK543" s="632"/>
      <c r="AR543" s="632"/>
      <c r="AV543" s="632"/>
      <c r="AX543" s="632"/>
      <c r="BB543" s="632"/>
      <c r="BC543" s="632"/>
      <c r="BE543" s="632"/>
      <c r="BH543" s="67"/>
      <c r="BI543" s="635"/>
      <c r="BJ543" s="636"/>
      <c r="BK543" s="636"/>
      <c r="BL543" s="636"/>
      <c r="BM543" s="102"/>
      <c r="BN543" s="102"/>
      <c r="BO543" s="102"/>
      <c r="BP543" s="636"/>
      <c r="BQ543" s="636"/>
      <c r="BR543" s="636"/>
      <c r="BS543" s="636"/>
      <c r="BT543" s="636"/>
      <c r="BU543" s="636"/>
      <c r="BV543" s="636"/>
      <c r="BW543" s="636"/>
      <c r="BX543" s="636"/>
      <c r="BY543" s="636"/>
      <c r="BZ543" s="636"/>
      <c r="CA543" s="636"/>
      <c r="CB543" s="637"/>
      <c r="CC543" s="636"/>
      <c r="CD543" s="636"/>
      <c r="CE543" s="637"/>
      <c r="CF543" s="637"/>
      <c r="CG543" s="637"/>
      <c r="CH543" s="637"/>
      <c r="CI543" s="636"/>
      <c r="CJ543" s="636"/>
      <c r="CK543" s="637"/>
      <c r="CL543" s="637"/>
      <c r="CM543" s="637"/>
      <c r="CN543" s="705"/>
      <c r="CO543" s="88"/>
      <c r="CP543" s="88"/>
      <c r="CQ543" s="88"/>
      <c r="CR543" s="67"/>
      <c r="CS543" s="67"/>
      <c r="CT543" s="67"/>
      <c r="CU543" s="67"/>
      <c r="CV543" s="67"/>
      <c r="CW543" s="67"/>
      <c r="CX543" s="67"/>
      <c r="CY543" s="67"/>
      <c r="CZ543" s="67"/>
      <c r="DA543" s="67"/>
      <c r="DB543" s="67"/>
      <c r="DC543" s="67"/>
      <c r="DD543" s="67"/>
      <c r="DE543" s="67"/>
      <c r="DF543" s="67"/>
      <c r="DG543" s="67"/>
      <c r="DH543" s="67"/>
      <c r="DI543" s="67"/>
      <c r="DJ543" s="67"/>
      <c r="DK543" s="67"/>
      <c r="DL543" s="67"/>
      <c r="DM543" s="67"/>
      <c r="DN543" s="67"/>
      <c r="DO543" s="67"/>
      <c r="DP543" s="67"/>
      <c r="DQ543" s="67"/>
      <c r="DR543" s="67"/>
      <c r="DS543" s="67"/>
      <c r="DT543" s="67"/>
      <c r="DU543" s="67"/>
      <c r="DV543" s="67"/>
      <c r="DW543" s="67"/>
      <c r="DX543" s="67"/>
      <c r="DY543" s="67"/>
      <c r="DZ543" s="88"/>
      <c r="EA543" s="88"/>
      <c r="EB543" s="88"/>
      <c r="EC543" s="88"/>
      <c r="ED543" s="88"/>
      <c r="EE543" s="88"/>
      <c r="EF543" s="88"/>
      <c r="EG543" s="88"/>
    </row>
    <row r="544" spans="22:137" s="65" customFormat="1" x14ac:dyDescent="0.25">
      <c r="V544" s="631"/>
      <c r="AA544" s="632"/>
      <c r="AB544" s="632"/>
      <c r="AD544" s="632"/>
      <c r="AE544" s="633"/>
      <c r="AH544" s="634"/>
      <c r="AI544" s="634"/>
      <c r="AK544" s="632"/>
      <c r="AR544" s="632"/>
      <c r="AV544" s="632"/>
      <c r="AX544" s="632"/>
      <c r="BB544" s="632"/>
      <c r="BC544" s="632"/>
      <c r="BE544" s="632"/>
      <c r="BH544" s="67"/>
      <c r="BI544" s="635"/>
      <c r="BJ544" s="636"/>
      <c r="BK544" s="636"/>
      <c r="BL544" s="636"/>
      <c r="BM544" s="102"/>
      <c r="BN544" s="102"/>
      <c r="BO544" s="102"/>
      <c r="BP544" s="636"/>
      <c r="BQ544" s="636"/>
      <c r="BR544" s="636"/>
      <c r="BS544" s="636"/>
      <c r="BT544" s="636"/>
      <c r="BU544" s="636"/>
      <c r="BV544" s="636"/>
      <c r="BW544" s="636"/>
      <c r="BX544" s="636"/>
      <c r="BY544" s="636"/>
      <c r="BZ544" s="636"/>
      <c r="CA544" s="636"/>
      <c r="CB544" s="637"/>
      <c r="CC544" s="636"/>
      <c r="CD544" s="636"/>
      <c r="CE544" s="637"/>
      <c r="CF544" s="637"/>
      <c r="CG544" s="637"/>
      <c r="CH544" s="637"/>
      <c r="CI544" s="636"/>
      <c r="CJ544" s="636"/>
      <c r="CK544" s="637"/>
      <c r="CL544" s="637"/>
      <c r="CM544" s="637"/>
      <c r="CN544" s="705"/>
      <c r="CO544" s="88"/>
      <c r="CP544" s="88"/>
      <c r="CQ544" s="88"/>
      <c r="CR544" s="67"/>
      <c r="CS544" s="67"/>
      <c r="CT544" s="67"/>
      <c r="CU544" s="67"/>
      <c r="CV544" s="67"/>
      <c r="CW544" s="67"/>
      <c r="CX544" s="67"/>
      <c r="CY544" s="67"/>
      <c r="CZ544" s="67"/>
      <c r="DA544" s="67"/>
      <c r="DB544" s="67"/>
      <c r="DC544" s="67"/>
      <c r="DD544" s="67"/>
      <c r="DE544" s="67"/>
      <c r="DF544" s="67"/>
      <c r="DG544" s="67"/>
      <c r="DH544" s="67"/>
      <c r="DI544" s="67"/>
      <c r="DJ544" s="67"/>
      <c r="DK544" s="67"/>
      <c r="DL544" s="67"/>
      <c r="DM544" s="67"/>
      <c r="DN544" s="67"/>
      <c r="DO544" s="67"/>
      <c r="DP544" s="67"/>
      <c r="DQ544" s="67"/>
      <c r="DR544" s="67"/>
      <c r="DS544" s="67"/>
      <c r="DT544" s="67"/>
      <c r="DU544" s="67"/>
      <c r="DV544" s="67"/>
      <c r="DW544" s="67"/>
      <c r="DX544" s="67"/>
      <c r="DY544" s="67"/>
      <c r="DZ544" s="88"/>
      <c r="EA544" s="88"/>
      <c r="EB544" s="88"/>
      <c r="EC544" s="88"/>
      <c r="ED544" s="88"/>
      <c r="EE544" s="88"/>
      <c r="EF544" s="88"/>
      <c r="EG544" s="88"/>
    </row>
    <row r="545" spans="22:137" s="65" customFormat="1" x14ac:dyDescent="0.25">
      <c r="V545" s="631"/>
      <c r="AA545" s="632"/>
      <c r="AB545" s="632"/>
      <c r="AD545" s="632"/>
      <c r="AE545" s="633"/>
      <c r="AH545" s="634"/>
      <c r="AI545" s="634"/>
      <c r="AK545" s="632"/>
      <c r="AR545" s="632"/>
      <c r="AV545" s="632"/>
      <c r="AX545" s="632"/>
      <c r="BB545" s="632"/>
      <c r="BC545" s="632"/>
      <c r="BE545" s="632"/>
      <c r="BH545" s="67"/>
      <c r="BI545" s="635"/>
      <c r="BJ545" s="636"/>
      <c r="BK545" s="636"/>
      <c r="BL545" s="636"/>
      <c r="BM545" s="102"/>
      <c r="BN545" s="102"/>
      <c r="BO545" s="102"/>
      <c r="BP545" s="636"/>
      <c r="BQ545" s="636"/>
      <c r="BR545" s="636"/>
      <c r="BS545" s="636"/>
      <c r="BT545" s="636"/>
      <c r="BU545" s="636"/>
      <c r="BV545" s="636"/>
      <c r="BW545" s="636"/>
      <c r="BX545" s="636"/>
      <c r="BY545" s="636"/>
      <c r="BZ545" s="636"/>
      <c r="CA545" s="636"/>
      <c r="CB545" s="637"/>
      <c r="CC545" s="636"/>
      <c r="CD545" s="636"/>
      <c r="CE545" s="637"/>
      <c r="CF545" s="637"/>
      <c r="CG545" s="637"/>
      <c r="CH545" s="637"/>
      <c r="CI545" s="636"/>
      <c r="CJ545" s="636"/>
      <c r="CK545" s="637"/>
      <c r="CL545" s="637"/>
      <c r="CM545" s="637"/>
      <c r="CN545" s="705"/>
      <c r="CO545" s="88"/>
      <c r="CP545" s="88"/>
      <c r="CQ545" s="88"/>
      <c r="CR545" s="67"/>
      <c r="CS545" s="67"/>
      <c r="CT545" s="67"/>
      <c r="CU545" s="67"/>
      <c r="CV545" s="67"/>
      <c r="CW545" s="67"/>
      <c r="CX545" s="67"/>
      <c r="CY545" s="67"/>
      <c r="CZ545" s="67"/>
      <c r="DA545" s="67"/>
      <c r="DB545" s="67"/>
      <c r="DC545" s="67"/>
      <c r="DD545" s="67"/>
      <c r="DE545" s="67"/>
      <c r="DF545" s="67"/>
      <c r="DG545" s="67"/>
      <c r="DH545" s="67"/>
      <c r="DI545" s="67"/>
      <c r="DJ545" s="67"/>
      <c r="DK545" s="67"/>
      <c r="DL545" s="67"/>
      <c r="DM545" s="67"/>
      <c r="DN545" s="67"/>
      <c r="DO545" s="67"/>
      <c r="DP545" s="67"/>
      <c r="DQ545" s="67"/>
      <c r="DR545" s="67"/>
      <c r="DS545" s="67"/>
      <c r="DT545" s="67"/>
      <c r="DU545" s="67"/>
      <c r="DV545" s="67"/>
      <c r="DW545" s="67"/>
      <c r="DX545" s="67"/>
      <c r="DY545" s="67"/>
      <c r="DZ545" s="88"/>
      <c r="EA545" s="88"/>
      <c r="EB545" s="88"/>
      <c r="EC545" s="88"/>
      <c r="ED545" s="88"/>
      <c r="EE545" s="88"/>
      <c r="EF545" s="88"/>
      <c r="EG545" s="88"/>
    </row>
    <row r="546" spans="22:137" s="65" customFormat="1" x14ac:dyDescent="0.25">
      <c r="V546" s="631"/>
      <c r="AA546" s="632"/>
      <c r="AB546" s="632"/>
      <c r="AD546" s="632"/>
      <c r="AE546" s="633"/>
      <c r="AH546" s="634"/>
      <c r="AI546" s="634"/>
      <c r="AK546" s="632"/>
      <c r="AR546" s="632"/>
      <c r="AV546" s="632"/>
      <c r="AX546" s="632"/>
      <c r="BB546" s="632"/>
      <c r="BC546" s="632"/>
      <c r="BE546" s="632"/>
      <c r="BH546" s="67"/>
      <c r="BI546" s="635"/>
      <c r="BJ546" s="636"/>
      <c r="BK546" s="636"/>
      <c r="BL546" s="636"/>
      <c r="BM546" s="102"/>
      <c r="BN546" s="102"/>
      <c r="BO546" s="102"/>
      <c r="BP546" s="636"/>
      <c r="BQ546" s="636"/>
      <c r="BR546" s="636"/>
      <c r="BS546" s="636"/>
      <c r="BT546" s="636"/>
      <c r="BU546" s="636"/>
      <c r="BV546" s="636"/>
      <c r="BW546" s="636"/>
      <c r="BX546" s="636"/>
      <c r="BY546" s="636"/>
      <c r="BZ546" s="636"/>
      <c r="CA546" s="636"/>
      <c r="CB546" s="637"/>
      <c r="CC546" s="636"/>
      <c r="CD546" s="636"/>
      <c r="CE546" s="637"/>
      <c r="CF546" s="637"/>
      <c r="CG546" s="637"/>
      <c r="CH546" s="637"/>
      <c r="CI546" s="636"/>
      <c r="CJ546" s="636"/>
      <c r="CK546" s="637"/>
      <c r="CL546" s="637"/>
      <c r="CM546" s="637"/>
      <c r="CN546" s="705"/>
      <c r="CO546" s="88"/>
      <c r="CP546" s="88"/>
      <c r="CQ546" s="88"/>
      <c r="CR546" s="67"/>
      <c r="CS546" s="67"/>
      <c r="CT546" s="67"/>
      <c r="CU546" s="67"/>
      <c r="CV546" s="67"/>
      <c r="CW546" s="67"/>
      <c r="CX546" s="67"/>
      <c r="CY546" s="67"/>
      <c r="CZ546" s="67"/>
      <c r="DA546" s="67"/>
      <c r="DB546" s="67"/>
      <c r="DC546" s="67"/>
      <c r="DD546" s="67"/>
      <c r="DE546" s="67"/>
      <c r="DF546" s="67"/>
      <c r="DG546" s="67"/>
      <c r="DH546" s="67"/>
      <c r="DI546" s="67"/>
      <c r="DJ546" s="67"/>
      <c r="DK546" s="67"/>
      <c r="DL546" s="67"/>
      <c r="DM546" s="67"/>
      <c r="DN546" s="67"/>
      <c r="DO546" s="67"/>
      <c r="DP546" s="67"/>
      <c r="DQ546" s="67"/>
      <c r="DR546" s="67"/>
      <c r="DS546" s="67"/>
      <c r="DT546" s="67"/>
      <c r="DU546" s="67"/>
      <c r="DV546" s="67"/>
      <c r="DW546" s="67"/>
      <c r="DX546" s="67"/>
      <c r="DY546" s="67"/>
      <c r="DZ546" s="88"/>
      <c r="EA546" s="88"/>
      <c r="EB546" s="88"/>
      <c r="EC546" s="88"/>
      <c r="ED546" s="88"/>
      <c r="EE546" s="88"/>
      <c r="EF546" s="88"/>
      <c r="EG546" s="88"/>
    </row>
    <row r="547" spans="22:137" s="65" customFormat="1" x14ac:dyDescent="0.25">
      <c r="V547" s="631"/>
      <c r="AA547" s="632"/>
      <c r="AB547" s="632"/>
      <c r="AD547" s="632"/>
      <c r="AE547" s="633"/>
      <c r="AH547" s="634"/>
      <c r="AI547" s="634"/>
      <c r="AK547" s="632"/>
      <c r="AR547" s="632"/>
      <c r="AV547" s="632"/>
      <c r="AX547" s="632"/>
      <c r="BB547" s="632"/>
      <c r="BC547" s="632"/>
      <c r="BE547" s="632"/>
      <c r="BH547" s="67"/>
      <c r="BI547" s="635"/>
      <c r="BJ547" s="636"/>
      <c r="BK547" s="636"/>
      <c r="BL547" s="636"/>
      <c r="BM547" s="102"/>
      <c r="BN547" s="102"/>
      <c r="BO547" s="102"/>
      <c r="BP547" s="636"/>
      <c r="BQ547" s="636"/>
      <c r="BR547" s="636"/>
      <c r="BS547" s="636"/>
      <c r="BT547" s="636"/>
      <c r="BU547" s="636"/>
      <c r="BV547" s="636"/>
      <c r="BW547" s="636"/>
      <c r="BX547" s="636"/>
      <c r="BY547" s="636"/>
      <c r="BZ547" s="636"/>
      <c r="CA547" s="636"/>
      <c r="CB547" s="637"/>
      <c r="CC547" s="636"/>
      <c r="CD547" s="636"/>
      <c r="CE547" s="637"/>
      <c r="CF547" s="637"/>
      <c r="CG547" s="637"/>
      <c r="CH547" s="637"/>
      <c r="CI547" s="636"/>
      <c r="CJ547" s="636"/>
      <c r="CK547" s="637"/>
      <c r="CL547" s="637"/>
      <c r="CM547" s="637"/>
      <c r="CN547" s="705"/>
      <c r="CO547" s="88"/>
      <c r="CP547" s="88"/>
      <c r="CQ547" s="88"/>
      <c r="CR547" s="67"/>
      <c r="CS547" s="67"/>
      <c r="CT547" s="67"/>
      <c r="CU547" s="67"/>
      <c r="CV547" s="67"/>
      <c r="CW547" s="67"/>
      <c r="CX547" s="67"/>
      <c r="CY547" s="67"/>
      <c r="CZ547" s="67"/>
      <c r="DA547" s="67"/>
      <c r="DB547" s="67"/>
      <c r="DC547" s="67"/>
      <c r="DD547" s="67"/>
      <c r="DE547" s="67"/>
      <c r="DF547" s="67"/>
      <c r="DG547" s="67"/>
      <c r="DH547" s="67"/>
      <c r="DI547" s="67"/>
      <c r="DJ547" s="67"/>
      <c r="DK547" s="67"/>
      <c r="DL547" s="67"/>
      <c r="DM547" s="67"/>
      <c r="DN547" s="67"/>
      <c r="DO547" s="67"/>
      <c r="DP547" s="67"/>
      <c r="DQ547" s="67"/>
      <c r="DR547" s="67"/>
      <c r="DS547" s="67"/>
      <c r="DT547" s="67"/>
      <c r="DU547" s="67"/>
      <c r="DV547" s="67"/>
      <c r="DW547" s="67"/>
      <c r="DX547" s="67"/>
      <c r="DY547" s="67"/>
      <c r="DZ547" s="88"/>
      <c r="EA547" s="88"/>
      <c r="EB547" s="88"/>
      <c r="EC547" s="88"/>
      <c r="ED547" s="88"/>
      <c r="EE547" s="88"/>
      <c r="EF547" s="88"/>
      <c r="EG547" s="88"/>
    </row>
    <row r="548" spans="22:137" s="65" customFormat="1" x14ac:dyDescent="0.25">
      <c r="V548" s="631"/>
      <c r="AA548" s="632"/>
      <c r="AB548" s="632"/>
      <c r="AD548" s="632"/>
      <c r="AE548" s="633"/>
      <c r="AH548" s="634"/>
      <c r="AI548" s="634"/>
      <c r="AK548" s="632"/>
      <c r="AR548" s="632"/>
      <c r="AV548" s="632"/>
      <c r="AX548" s="632"/>
      <c r="BB548" s="632"/>
      <c r="BC548" s="632"/>
      <c r="BE548" s="632"/>
      <c r="BH548" s="67"/>
      <c r="BI548" s="635"/>
      <c r="BJ548" s="636"/>
      <c r="BK548" s="636"/>
      <c r="BL548" s="636"/>
      <c r="BM548" s="102"/>
      <c r="BN548" s="102"/>
      <c r="BO548" s="102"/>
      <c r="BP548" s="636"/>
      <c r="BQ548" s="636"/>
      <c r="BR548" s="636"/>
      <c r="BS548" s="636"/>
      <c r="BT548" s="636"/>
      <c r="BU548" s="636"/>
      <c r="BV548" s="636"/>
      <c r="BW548" s="636"/>
      <c r="BX548" s="636"/>
      <c r="BY548" s="636"/>
      <c r="BZ548" s="636"/>
      <c r="CA548" s="636"/>
      <c r="CB548" s="637"/>
      <c r="CC548" s="636"/>
      <c r="CD548" s="636"/>
      <c r="CE548" s="637"/>
      <c r="CF548" s="637"/>
      <c r="CG548" s="637"/>
      <c r="CH548" s="637"/>
      <c r="CI548" s="636"/>
      <c r="CJ548" s="636"/>
      <c r="CK548" s="637"/>
      <c r="CL548" s="637"/>
      <c r="CM548" s="637"/>
      <c r="CN548" s="705"/>
      <c r="CO548" s="88"/>
      <c r="CP548" s="88"/>
      <c r="CQ548" s="88"/>
      <c r="CR548" s="67"/>
      <c r="CS548" s="67"/>
      <c r="CT548" s="67"/>
      <c r="CU548" s="67"/>
      <c r="CV548" s="67"/>
      <c r="CW548" s="67"/>
      <c r="CX548" s="67"/>
      <c r="CY548" s="67"/>
      <c r="CZ548" s="67"/>
      <c r="DA548" s="67"/>
      <c r="DB548" s="67"/>
      <c r="DC548" s="67"/>
      <c r="DD548" s="67"/>
      <c r="DE548" s="67"/>
      <c r="DF548" s="67"/>
      <c r="DG548" s="67"/>
      <c r="DH548" s="67"/>
      <c r="DI548" s="67"/>
      <c r="DJ548" s="67"/>
      <c r="DK548" s="67"/>
      <c r="DL548" s="67"/>
      <c r="DM548" s="67"/>
      <c r="DN548" s="67"/>
      <c r="DO548" s="67"/>
      <c r="DP548" s="67"/>
      <c r="DQ548" s="67"/>
      <c r="DR548" s="67"/>
      <c r="DS548" s="67"/>
      <c r="DT548" s="67"/>
      <c r="DU548" s="67"/>
      <c r="DV548" s="67"/>
      <c r="DW548" s="67"/>
      <c r="DX548" s="67"/>
      <c r="DY548" s="67"/>
      <c r="DZ548" s="88"/>
      <c r="EA548" s="88"/>
      <c r="EB548" s="88"/>
      <c r="EC548" s="88"/>
      <c r="ED548" s="88"/>
      <c r="EE548" s="88"/>
      <c r="EF548" s="88"/>
      <c r="EG548" s="88"/>
    </row>
    <row r="549" spans="22:137" s="65" customFormat="1" x14ac:dyDescent="0.25">
      <c r="V549" s="631"/>
      <c r="AA549" s="632"/>
      <c r="AB549" s="632"/>
      <c r="AD549" s="632"/>
      <c r="AE549" s="633"/>
      <c r="AH549" s="634"/>
      <c r="AI549" s="634"/>
      <c r="AK549" s="632"/>
      <c r="AR549" s="632"/>
      <c r="AV549" s="632"/>
      <c r="AX549" s="632"/>
      <c r="BB549" s="632"/>
      <c r="BC549" s="632"/>
      <c r="BE549" s="632"/>
      <c r="BH549" s="67"/>
      <c r="BI549" s="635"/>
      <c r="BJ549" s="636"/>
      <c r="BK549" s="636"/>
      <c r="BL549" s="636"/>
      <c r="BM549" s="102"/>
      <c r="BN549" s="102"/>
      <c r="BO549" s="102"/>
      <c r="BP549" s="636"/>
      <c r="BQ549" s="636"/>
      <c r="BR549" s="636"/>
      <c r="BS549" s="636"/>
      <c r="BT549" s="636"/>
      <c r="BU549" s="636"/>
      <c r="BV549" s="636"/>
      <c r="BW549" s="636"/>
      <c r="BX549" s="636"/>
      <c r="BY549" s="636"/>
      <c r="BZ549" s="636"/>
      <c r="CA549" s="636"/>
      <c r="CB549" s="637"/>
      <c r="CC549" s="636"/>
      <c r="CD549" s="636"/>
      <c r="CE549" s="637"/>
      <c r="CF549" s="637"/>
      <c r="CG549" s="637"/>
      <c r="CH549" s="637"/>
      <c r="CI549" s="636"/>
      <c r="CJ549" s="636"/>
      <c r="CK549" s="637"/>
      <c r="CL549" s="637"/>
      <c r="CM549" s="637"/>
      <c r="CN549" s="705"/>
      <c r="CO549" s="88"/>
      <c r="CP549" s="88"/>
      <c r="CQ549" s="88"/>
      <c r="CR549" s="67"/>
      <c r="CS549" s="67"/>
      <c r="CT549" s="67"/>
      <c r="CU549" s="67"/>
      <c r="CV549" s="67"/>
      <c r="CW549" s="67"/>
      <c r="CX549" s="67"/>
      <c r="CY549" s="67"/>
      <c r="CZ549" s="67"/>
      <c r="DA549" s="67"/>
      <c r="DB549" s="67"/>
      <c r="DC549" s="67"/>
      <c r="DD549" s="67"/>
      <c r="DE549" s="67"/>
      <c r="DF549" s="67"/>
      <c r="DG549" s="67"/>
      <c r="DH549" s="67"/>
      <c r="DI549" s="67"/>
      <c r="DJ549" s="67"/>
      <c r="DK549" s="67"/>
      <c r="DL549" s="67"/>
      <c r="DM549" s="67"/>
      <c r="DN549" s="67"/>
      <c r="DO549" s="67"/>
      <c r="DP549" s="67"/>
      <c r="DQ549" s="67"/>
      <c r="DR549" s="67"/>
      <c r="DS549" s="67"/>
      <c r="DT549" s="67"/>
      <c r="DU549" s="67"/>
      <c r="DV549" s="67"/>
      <c r="DW549" s="67"/>
      <c r="DX549" s="67"/>
      <c r="DY549" s="67"/>
      <c r="DZ549" s="88"/>
      <c r="EA549" s="88"/>
      <c r="EB549" s="88"/>
      <c r="EC549" s="88"/>
      <c r="ED549" s="88"/>
      <c r="EE549" s="88"/>
      <c r="EF549" s="88"/>
      <c r="EG549" s="88"/>
    </row>
    <row r="550" spans="22:137" s="65" customFormat="1" x14ac:dyDescent="0.25">
      <c r="V550" s="631"/>
      <c r="AA550" s="632"/>
      <c r="AB550" s="632"/>
      <c r="AD550" s="632"/>
      <c r="AE550" s="633"/>
      <c r="AH550" s="634"/>
      <c r="AI550" s="634"/>
      <c r="AK550" s="632"/>
      <c r="AR550" s="632"/>
      <c r="AV550" s="632"/>
      <c r="AX550" s="632"/>
      <c r="BB550" s="632"/>
      <c r="BC550" s="632"/>
      <c r="BE550" s="632"/>
      <c r="BH550" s="67"/>
      <c r="BI550" s="635"/>
      <c r="BJ550" s="636"/>
      <c r="BK550" s="636"/>
      <c r="BL550" s="636"/>
      <c r="BM550" s="102"/>
      <c r="BN550" s="102"/>
      <c r="BO550" s="102"/>
      <c r="BP550" s="636"/>
      <c r="BQ550" s="636"/>
      <c r="BR550" s="636"/>
      <c r="BS550" s="636"/>
      <c r="BT550" s="636"/>
      <c r="BU550" s="636"/>
      <c r="BV550" s="636"/>
      <c r="BW550" s="636"/>
      <c r="BX550" s="636"/>
      <c r="BY550" s="636"/>
      <c r="BZ550" s="636"/>
      <c r="CA550" s="636"/>
      <c r="CB550" s="637"/>
      <c r="CC550" s="636"/>
      <c r="CD550" s="636"/>
      <c r="CE550" s="637"/>
      <c r="CF550" s="637"/>
      <c r="CG550" s="637"/>
      <c r="CH550" s="637"/>
      <c r="CI550" s="636"/>
      <c r="CJ550" s="636"/>
      <c r="CK550" s="637"/>
      <c r="CL550" s="637"/>
      <c r="CM550" s="637"/>
      <c r="CN550" s="705"/>
      <c r="CO550" s="88"/>
      <c r="CP550" s="88"/>
      <c r="CQ550" s="88"/>
      <c r="CR550" s="67"/>
      <c r="CS550" s="67"/>
      <c r="CT550" s="67"/>
      <c r="CU550" s="67"/>
      <c r="CV550" s="67"/>
      <c r="CW550" s="67"/>
      <c r="CX550" s="67"/>
      <c r="CY550" s="67"/>
      <c r="CZ550" s="67"/>
      <c r="DA550" s="67"/>
      <c r="DB550" s="67"/>
      <c r="DC550" s="67"/>
      <c r="DD550" s="67"/>
      <c r="DE550" s="67"/>
      <c r="DF550" s="67"/>
      <c r="DG550" s="67"/>
      <c r="DH550" s="67"/>
      <c r="DI550" s="67"/>
      <c r="DJ550" s="67"/>
      <c r="DK550" s="67"/>
      <c r="DL550" s="67"/>
      <c r="DM550" s="67"/>
      <c r="DN550" s="67"/>
      <c r="DO550" s="67"/>
      <c r="DP550" s="67"/>
      <c r="DQ550" s="67"/>
      <c r="DR550" s="67"/>
      <c r="DS550" s="67"/>
      <c r="DT550" s="67"/>
      <c r="DU550" s="67"/>
      <c r="DV550" s="67"/>
      <c r="DW550" s="67"/>
      <c r="DX550" s="67"/>
      <c r="DY550" s="67"/>
      <c r="DZ550" s="88"/>
      <c r="EA550" s="88"/>
      <c r="EB550" s="88"/>
      <c r="EC550" s="88"/>
      <c r="ED550" s="88"/>
      <c r="EE550" s="88"/>
      <c r="EF550" s="88"/>
      <c r="EG550" s="88"/>
    </row>
    <row r="551" spans="22:137" s="65" customFormat="1" x14ac:dyDescent="0.25">
      <c r="V551" s="631"/>
      <c r="AA551" s="632"/>
      <c r="AB551" s="632"/>
      <c r="AD551" s="632"/>
      <c r="AE551" s="633"/>
      <c r="AH551" s="634"/>
      <c r="AI551" s="634"/>
      <c r="AK551" s="632"/>
      <c r="AR551" s="632"/>
      <c r="AV551" s="632"/>
      <c r="AX551" s="632"/>
      <c r="BB551" s="632"/>
      <c r="BC551" s="632"/>
      <c r="BE551" s="632"/>
      <c r="BH551" s="67"/>
      <c r="BI551" s="635"/>
      <c r="BJ551" s="636"/>
      <c r="BK551" s="636"/>
      <c r="BL551" s="636"/>
      <c r="BM551" s="102"/>
      <c r="BN551" s="102"/>
      <c r="BO551" s="102"/>
      <c r="BP551" s="636"/>
      <c r="BQ551" s="636"/>
      <c r="BR551" s="636"/>
      <c r="BS551" s="636"/>
      <c r="BT551" s="636"/>
      <c r="BU551" s="636"/>
      <c r="BV551" s="636"/>
      <c r="BW551" s="636"/>
      <c r="BX551" s="636"/>
      <c r="BY551" s="636"/>
      <c r="BZ551" s="636"/>
      <c r="CA551" s="636"/>
      <c r="CB551" s="637"/>
      <c r="CC551" s="636"/>
      <c r="CD551" s="636"/>
      <c r="CE551" s="637"/>
      <c r="CF551" s="637"/>
      <c r="CG551" s="637"/>
      <c r="CH551" s="637"/>
      <c r="CI551" s="636"/>
      <c r="CJ551" s="636"/>
      <c r="CK551" s="637"/>
      <c r="CL551" s="637"/>
      <c r="CM551" s="637"/>
      <c r="CN551" s="705"/>
      <c r="CO551" s="88"/>
      <c r="CP551" s="88"/>
      <c r="CQ551" s="88"/>
      <c r="CR551" s="67"/>
      <c r="CS551" s="67"/>
      <c r="CT551" s="67"/>
      <c r="CU551" s="67"/>
      <c r="CV551" s="67"/>
      <c r="CW551" s="67"/>
      <c r="CX551" s="67"/>
      <c r="CY551" s="67"/>
      <c r="CZ551" s="67"/>
      <c r="DA551" s="67"/>
      <c r="DB551" s="67"/>
      <c r="DC551" s="67"/>
      <c r="DD551" s="67"/>
      <c r="DE551" s="67"/>
      <c r="DF551" s="67"/>
      <c r="DG551" s="67"/>
      <c r="DH551" s="67"/>
      <c r="DI551" s="67"/>
      <c r="DJ551" s="67"/>
      <c r="DK551" s="67"/>
      <c r="DL551" s="67"/>
      <c r="DM551" s="67"/>
      <c r="DN551" s="67"/>
      <c r="DO551" s="67"/>
      <c r="DP551" s="67"/>
      <c r="DQ551" s="67"/>
      <c r="DR551" s="67"/>
      <c r="DS551" s="67"/>
      <c r="DT551" s="67"/>
      <c r="DU551" s="67"/>
      <c r="DV551" s="67"/>
      <c r="DW551" s="67"/>
      <c r="DX551" s="67"/>
      <c r="DY551" s="67"/>
      <c r="DZ551" s="88"/>
      <c r="EA551" s="88"/>
      <c r="EB551" s="88"/>
      <c r="EC551" s="88"/>
      <c r="ED551" s="88"/>
      <c r="EE551" s="88"/>
      <c r="EF551" s="88"/>
      <c r="EG551" s="88"/>
    </row>
    <row r="552" spans="22:137" s="65" customFormat="1" x14ac:dyDescent="0.25">
      <c r="V552" s="631"/>
      <c r="AA552" s="632"/>
      <c r="AB552" s="632"/>
      <c r="AD552" s="632"/>
      <c r="AE552" s="633"/>
      <c r="AH552" s="634"/>
      <c r="AI552" s="634"/>
      <c r="AK552" s="632"/>
      <c r="AR552" s="632"/>
      <c r="AV552" s="632"/>
      <c r="AX552" s="632"/>
      <c r="BB552" s="632"/>
      <c r="BC552" s="632"/>
      <c r="BE552" s="632"/>
      <c r="BH552" s="67"/>
      <c r="BI552" s="635"/>
      <c r="BJ552" s="636"/>
      <c r="BK552" s="636"/>
      <c r="BL552" s="636"/>
      <c r="BM552" s="102"/>
      <c r="BN552" s="102"/>
      <c r="BO552" s="102"/>
      <c r="BP552" s="636"/>
      <c r="BQ552" s="636"/>
      <c r="BR552" s="636"/>
      <c r="BS552" s="636"/>
      <c r="BT552" s="636"/>
      <c r="BU552" s="636"/>
      <c r="BV552" s="636"/>
      <c r="BW552" s="636"/>
      <c r="BX552" s="636"/>
      <c r="BY552" s="636"/>
      <c r="BZ552" s="636"/>
      <c r="CA552" s="636"/>
      <c r="CB552" s="637"/>
      <c r="CC552" s="636"/>
      <c r="CD552" s="636"/>
      <c r="CE552" s="637"/>
      <c r="CF552" s="637"/>
      <c r="CG552" s="637"/>
      <c r="CH552" s="637"/>
      <c r="CI552" s="636"/>
      <c r="CJ552" s="636"/>
      <c r="CK552" s="637"/>
      <c r="CL552" s="637"/>
      <c r="CM552" s="637"/>
      <c r="CN552" s="705"/>
      <c r="CO552" s="88"/>
      <c r="CP552" s="88"/>
      <c r="CQ552" s="88"/>
      <c r="CR552" s="67"/>
      <c r="CS552" s="67"/>
      <c r="CT552" s="67"/>
      <c r="CU552" s="67"/>
      <c r="CV552" s="67"/>
      <c r="CW552" s="67"/>
      <c r="CX552" s="67"/>
      <c r="CY552" s="67"/>
      <c r="CZ552" s="67"/>
      <c r="DA552" s="67"/>
      <c r="DB552" s="67"/>
      <c r="DC552" s="67"/>
      <c r="DD552" s="67"/>
      <c r="DE552" s="67"/>
      <c r="DF552" s="67"/>
      <c r="DG552" s="67"/>
      <c r="DH552" s="67"/>
      <c r="DI552" s="67"/>
      <c r="DJ552" s="67"/>
      <c r="DK552" s="67"/>
      <c r="DL552" s="67"/>
      <c r="DM552" s="67"/>
      <c r="DN552" s="67"/>
      <c r="DO552" s="67"/>
      <c r="DP552" s="67"/>
      <c r="DQ552" s="67"/>
      <c r="DR552" s="67"/>
      <c r="DS552" s="67"/>
      <c r="DT552" s="67"/>
      <c r="DU552" s="67"/>
      <c r="DV552" s="67"/>
      <c r="DW552" s="67"/>
      <c r="DX552" s="67"/>
      <c r="DY552" s="67"/>
      <c r="DZ552" s="88"/>
      <c r="EA552" s="88"/>
      <c r="EB552" s="88"/>
      <c r="EC552" s="88"/>
      <c r="ED552" s="88"/>
      <c r="EE552" s="88"/>
      <c r="EF552" s="88"/>
      <c r="EG552" s="88"/>
    </row>
    <row r="553" spans="22:137" s="65" customFormat="1" x14ac:dyDescent="0.25">
      <c r="V553" s="631"/>
      <c r="AA553" s="632"/>
      <c r="AB553" s="632"/>
      <c r="AD553" s="632"/>
      <c r="AE553" s="633"/>
      <c r="AH553" s="634"/>
      <c r="AI553" s="634"/>
      <c r="AK553" s="632"/>
      <c r="AR553" s="632"/>
      <c r="AV553" s="632"/>
      <c r="AX553" s="632"/>
      <c r="BB553" s="632"/>
      <c r="BC553" s="632"/>
      <c r="BE553" s="632"/>
      <c r="BH553" s="67"/>
      <c r="BI553" s="635"/>
      <c r="BJ553" s="636"/>
      <c r="BK553" s="636"/>
      <c r="BL553" s="636"/>
      <c r="BM553" s="102"/>
      <c r="BN553" s="102"/>
      <c r="BO553" s="102"/>
      <c r="BP553" s="636"/>
      <c r="BQ553" s="636"/>
      <c r="BR553" s="636"/>
      <c r="BS553" s="636"/>
      <c r="BT553" s="636"/>
      <c r="BU553" s="636"/>
      <c r="BV553" s="636"/>
      <c r="BW553" s="636"/>
      <c r="BX553" s="636"/>
      <c r="BY553" s="636"/>
      <c r="BZ553" s="636"/>
      <c r="CA553" s="636"/>
      <c r="CB553" s="637"/>
      <c r="CC553" s="636"/>
      <c r="CD553" s="636"/>
      <c r="CE553" s="637"/>
      <c r="CF553" s="637"/>
      <c r="CG553" s="637"/>
      <c r="CH553" s="637"/>
      <c r="CI553" s="636"/>
      <c r="CJ553" s="636"/>
      <c r="CK553" s="637"/>
      <c r="CL553" s="637"/>
      <c r="CM553" s="637"/>
      <c r="CN553" s="705"/>
      <c r="CO553" s="88"/>
      <c r="CP553" s="88"/>
      <c r="CQ553" s="88"/>
      <c r="CR553" s="67"/>
      <c r="CS553" s="67"/>
      <c r="CT553" s="67"/>
      <c r="CU553" s="67"/>
      <c r="CV553" s="67"/>
      <c r="CW553" s="67"/>
      <c r="CX553" s="67"/>
      <c r="CY553" s="67"/>
      <c r="CZ553" s="67"/>
      <c r="DA553" s="67"/>
      <c r="DB553" s="67"/>
      <c r="DC553" s="67"/>
      <c r="DD553" s="67"/>
      <c r="DE553" s="67"/>
      <c r="DF553" s="67"/>
      <c r="DG553" s="67"/>
      <c r="DH553" s="67"/>
      <c r="DI553" s="67"/>
      <c r="DJ553" s="67"/>
      <c r="DK553" s="67"/>
      <c r="DL553" s="67"/>
      <c r="DM553" s="67"/>
      <c r="DN553" s="67"/>
      <c r="DO553" s="67"/>
      <c r="DP553" s="67"/>
      <c r="DQ553" s="67"/>
      <c r="DR553" s="67"/>
      <c r="DS553" s="67"/>
      <c r="DT553" s="67"/>
      <c r="DU553" s="67"/>
      <c r="DV553" s="67"/>
      <c r="DW553" s="67"/>
      <c r="DX553" s="67"/>
      <c r="DY553" s="67"/>
      <c r="DZ553" s="88"/>
      <c r="EA553" s="88"/>
      <c r="EB553" s="88"/>
      <c r="EC553" s="88"/>
      <c r="ED553" s="88"/>
      <c r="EE553" s="88"/>
      <c r="EF553" s="88"/>
      <c r="EG553" s="88"/>
    </row>
    <row r="554" spans="22:137" s="65" customFormat="1" x14ac:dyDescent="0.25">
      <c r="V554" s="631"/>
      <c r="AA554" s="632"/>
      <c r="AB554" s="632"/>
      <c r="AD554" s="632"/>
      <c r="AE554" s="633"/>
      <c r="AH554" s="634"/>
      <c r="AI554" s="634"/>
      <c r="AK554" s="632"/>
      <c r="AR554" s="632"/>
      <c r="AV554" s="632"/>
      <c r="AX554" s="632"/>
      <c r="BB554" s="632"/>
      <c r="BC554" s="632"/>
      <c r="BE554" s="632"/>
      <c r="BH554" s="67"/>
      <c r="BI554" s="635"/>
      <c r="BJ554" s="636"/>
      <c r="BK554" s="636"/>
      <c r="BL554" s="636"/>
      <c r="BM554" s="102"/>
      <c r="BN554" s="102"/>
      <c r="BO554" s="102"/>
      <c r="BP554" s="636"/>
      <c r="BQ554" s="636"/>
      <c r="BR554" s="636"/>
      <c r="BS554" s="636"/>
      <c r="BT554" s="636"/>
      <c r="BU554" s="636"/>
      <c r="BV554" s="636"/>
      <c r="BW554" s="636"/>
      <c r="BX554" s="636"/>
      <c r="BY554" s="636"/>
      <c r="BZ554" s="636"/>
      <c r="CA554" s="636"/>
      <c r="CB554" s="637"/>
      <c r="CC554" s="636"/>
      <c r="CD554" s="636"/>
      <c r="CE554" s="637"/>
      <c r="CF554" s="637"/>
      <c r="CG554" s="637"/>
      <c r="CH554" s="637"/>
      <c r="CI554" s="636"/>
      <c r="CJ554" s="636"/>
      <c r="CK554" s="637"/>
      <c r="CL554" s="637"/>
      <c r="CM554" s="637"/>
      <c r="CN554" s="705"/>
      <c r="CO554" s="88"/>
      <c r="CP554" s="88"/>
      <c r="CQ554" s="88"/>
      <c r="CR554" s="67"/>
      <c r="CS554" s="67"/>
      <c r="CT554" s="67"/>
      <c r="CU554" s="67"/>
      <c r="CV554" s="67"/>
      <c r="CW554" s="67"/>
      <c r="CX554" s="67"/>
      <c r="CY554" s="67"/>
      <c r="CZ554" s="67"/>
      <c r="DA554" s="67"/>
      <c r="DB554" s="67"/>
      <c r="DC554" s="67"/>
      <c r="DD554" s="67"/>
      <c r="DE554" s="67"/>
      <c r="DF554" s="67"/>
      <c r="DG554" s="67"/>
      <c r="DH554" s="67"/>
      <c r="DI554" s="67"/>
      <c r="DJ554" s="67"/>
      <c r="DK554" s="67"/>
      <c r="DL554" s="67"/>
      <c r="DM554" s="67"/>
      <c r="DN554" s="67"/>
      <c r="DO554" s="67"/>
      <c r="DP554" s="67"/>
      <c r="DQ554" s="67"/>
      <c r="DR554" s="67"/>
      <c r="DS554" s="67"/>
      <c r="DT554" s="67"/>
      <c r="DU554" s="67"/>
      <c r="DV554" s="67"/>
      <c r="DW554" s="67"/>
      <c r="DX554" s="67"/>
      <c r="DY554" s="67"/>
      <c r="DZ554" s="88"/>
      <c r="EA554" s="88"/>
      <c r="EB554" s="88"/>
      <c r="EC554" s="88"/>
      <c r="ED554" s="88"/>
      <c r="EE554" s="88"/>
      <c r="EF554" s="88"/>
      <c r="EG554" s="88"/>
    </row>
    <row r="555" spans="22:137" s="65" customFormat="1" x14ac:dyDescent="0.25">
      <c r="V555" s="631"/>
      <c r="AA555" s="632"/>
      <c r="AB555" s="632"/>
      <c r="AD555" s="632"/>
      <c r="AE555" s="633"/>
      <c r="AH555" s="634"/>
      <c r="AI555" s="634"/>
      <c r="AK555" s="632"/>
      <c r="AR555" s="632"/>
      <c r="AV555" s="632"/>
      <c r="AX555" s="632"/>
      <c r="BB555" s="632"/>
      <c r="BC555" s="632"/>
      <c r="BE555" s="632"/>
      <c r="BH555" s="67"/>
      <c r="BI555" s="635"/>
      <c r="BJ555" s="636"/>
      <c r="BK555" s="636"/>
      <c r="BL555" s="636"/>
      <c r="BM555" s="102"/>
      <c r="BN555" s="102"/>
      <c r="BO555" s="102"/>
      <c r="BP555" s="636"/>
      <c r="BQ555" s="636"/>
      <c r="BR555" s="636"/>
      <c r="BS555" s="636"/>
      <c r="BT555" s="636"/>
      <c r="BU555" s="636"/>
      <c r="BV555" s="636"/>
      <c r="BW555" s="636"/>
      <c r="BX555" s="636"/>
      <c r="BY555" s="636"/>
      <c r="BZ555" s="636"/>
      <c r="CA555" s="636"/>
      <c r="CB555" s="637"/>
      <c r="CC555" s="636"/>
      <c r="CD555" s="636"/>
      <c r="CE555" s="637"/>
      <c r="CF555" s="637"/>
      <c r="CG555" s="637"/>
      <c r="CH555" s="637"/>
      <c r="CI555" s="636"/>
      <c r="CJ555" s="636"/>
      <c r="CK555" s="637"/>
      <c r="CL555" s="637"/>
      <c r="CM555" s="637"/>
      <c r="CN555" s="705"/>
      <c r="CO555" s="88"/>
      <c r="CP555" s="88"/>
      <c r="CQ555" s="88"/>
      <c r="CR555" s="67"/>
      <c r="CS555" s="67"/>
      <c r="CT555" s="67"/>
      <c r="CU555" s="67"/>
      <c r="CV555" s="67"/>
      <c r="CW555" s="67"/>
      <c r="CX555" s="67"/>
      <c r="CY555" s="67"/>
      <c r="CZ555" s="67"/>
      <c r="DA555" s="67"/>
      <c r="DB555" s="67"/>
      <c r="DC555" s="67"/>
      <c r="DD555" s="67"/>
      <c r="DE555" s="67"/>
      <c r="DF555" s="67"/>
      <c r="DG555" s="67"/>
      <c r="DH555" s="67"/>
      <c r="DI555" s="67"/>
      <c r="DJ555" s="67"/>
      <c r="DK555" s="67"/>
      <c r="DL555" s="67"/>
      <c r="DM555" s="67"/>
      <c r="DN555" s="67"/>
      <c r="DO555" s="67"/>
      <c r="DP555" s="67"/>
      <c r="DQ555" s="67"/>
      <c r="DR555" s="67"/>
      <c r="DS555" s="67"/>
      <c r="DT555" s="67"/>
      <c r="DU555" s="67"/>
      <c r="DV555" s="67"/>
      <c r="DW555" s="67"/>
      <c r="DX555" s="67"/>
      <c r="DY555" s="67"/>
      <c r="DZ555" s="88"/>
      <c r="EA555" s="88"/>
      <c r="EB555" s="88"/>
      <c r="EC555" s="88"/>
      <c r="ED555" s="88"/>
      <c r="EE555" s="88"/>
      <c r="EF555" s="88"/>
      <c r="EG555" s="88"/>
    </row>
    <row r="556" spans="22:137" s="65" customFormat="1" x14ac:dyDescent="0.25">
      <c r="V556" s="631"/>
      <c r="AA556" s="632"/>
      <c r="AB556" s="632"/>
      <c r="AD556" s="632"/>
      <c r="AE556" s="633"/>
      <c r="AH556" s="634"/>
      <c r="AI556" s="634"/>
      <c r="AK556" s="632"/>
      <c r="AR556" s="632"/>
      <c r="AV556" s="632"/>
      <c r="AX556" s="632"/>
      <c r="BB556" s="632"/>
      <c r="BC556" s="632"/>
      <c r="BE556" s="632"/>
      <c r="BH556" s="67"/>
      <c r="BI556" s="635"/>
      <c r="BJ556" s="636"/>
      <c r="BK556" s="636"/>
      <c r="BL556" s="636"/>
      <c r="BM556" s="102"/>
      <c r="BN556" s="102"/>
      <c r="BO556" s="102"/>
      <c r="BP556" s="636"/>
      <c r="BQ556" s="636"/>
      <c r="BR556" s="636"/>
      <c r="BS556" s="636"/>
      <c r="BT556" s="636"/>
      <c r="BU556" s="636"/>
      <c r="BV556" s="636"/>
      <c r="BW556" s="636"/>
      <c r="BX556" s="636"/>
      <c r="BY556" s="636"/>
      <c r="BZ556" s="636"/>
      <c r="CA556" s="636"/>
      <c r="CB556" s="637"/>
      <c r="CC556" s="636"/>
      <c r="CD556" s="636"/>
      <c r="CE556" s="637"/>
      <c r="CF556" s="637"/>
      <c r="CG556" s="637"/>
      <c r="CH556" s="637"/>
      <c r="CI556" s="636"/>
      <c r="CJ556" s="636"/>
      <c r="CK556" s="637"/>
      <c r="CL556" s="637"/>
      <c r="CM556" s="637"/>
      <c r="CN556" s="705"/>
      <c r="CO556" s="88"/>
      <c r="CP556" s="88"/>
      <c r="CQ556" s="88"/>
      <c r="CR556" s="67"/>
      <c r="CS556" s="67"/>
      <c r="CT556" s="67"/>
      <c r="CU556" s="67"/>
      <c r="CV556" s="67"/>
      <c r="CW556" s="67"/>
      <c r="CX556" s="67"/>
      <c r="CY556" s="67"/>
      <c r="CZ556" s="67"/>
      <c r="DA556" s="67"/>
      <c r="DB556" s="67"/>
      <c r="DC556" s="67"/>
      <c r="DD556" s="67"/>
      <c r="DE556" s="67"/>
      <c r="DF556" s="67"/>
      <c r="DG556" s="67"/>
      <c r="DH556" s="67"/>
      <c r="DI556" s="67"/>
      <c r="DJ556" s="67"/>
      <c r="DK556" s="67"/>
      <c r="DL556" s="67"/>
      <c r="DM556" s="67"/>
      <c r="DN556" s="67"/>
      <c r="DO556" s="67"/>
      <c r="DP556" s="67"/>
      <c r="DQ556" s="67"/>
      <c r="DR556" s="67"/>
      <c r="DS556" s="67"/>
      <c r="DT556" s="67"/>
      <c r="DU556" s="67"/>
      <c r="DV556" s="67"/>
      <c r="DW556" s="67"/>
      <c r="DX556" s="67"/>
      <c r="DY556" s="67"/>
      <c r="DZ556" s="88"/>
      <c r="EA556" s="88"/>
      <c r="EB556" s="88"/>
      <c r="EC556" s="88"/>
      <c r="ED556" s="88"/>
      <c r="EE556" s="88"/>
      <c r="EF556" s="88"/>
      <c r="EG556" s="88"/>
    </row>
    <row r="557" spans="22:137" s="65" customFormat="1" x14ac:dyDescent="0.25">
      <c r="V557" s="631"/>
      <c r="AA557" s="632"/>
      <c r="AB557" s="632"/>
      <c r="AD557" s="632"/>
      <c r="AE557" s="633"/>
      <c r="AH557" s="634"/>
      <c r="AI557" s="634"/>
      <c r="AK557" s="632"/>
      <c r="AR557" s="632"/>
      <c r="AV557" s="632"/>
      <c r="AX557" s="632"/>
      <c r="BB557" s="632"/>
      <c r="BC557" s="632"/>
      <c r="BE557" s="632"/>
      <c r="BH557" s="67"/>
      <c r="BI557" s="635"/>
      <c r="BJ557" s="636"/>
      <c r="BK557" s="636"/>
      <c r="BL557" s="636"/>
      <c r="BM557" s="102"/>
      <c r="BN557" s="102"/>
      <c r="BO557" s="102"/>
      <c r="BP557" s="636"/>
      <c r="BQ557" s="636"/>
      <c r="BR557" s="636"/>
      <c r="BS557" s="636"/>
      <c r="BT557" s="636"/>
      <c r="BU557" s="636"/>
      <c r="BV557" s="636"/>
      <c r="BW557" s="636"/>
      <c r="BX557" s="636"/>
      <c r="BY557" s="636"/>
      <c r="BZ557" s="636"/>
      <c r="CA557" s="636"/>
      <c r="CB557" s="637"/>
      <c r="CC557" s="636"/>
      <c r="CD557" s="636"/>
      <c r="CE557" s="637"/>
      <c r="CF557" s="637"/>
      <c r="CG557" s="637"/>
      <c r="CH557" s="637"/>
      <c r="CI557" s="636"/>
      <c r="CJ557" s="636"/>
      <c r="CK557" s="637"/>
      <c r="CL557" s="637"/>
      <c r="CM557" s="637"/>
      <c r="CN557" s="705"/>
      <c r="CO557" s="88"/>
      <c r="CP557" s="88"/>
      <c r="CQ557" s="88"/>
      <c r="CR557" s="67"/>
      <c r="CS557" s="67"/>
      <c r="CT557" s="67"/>
      <c r="CU557" s="67"/>
      <c r="CV557" s="67"/>
      <c r="CW557" s="67"/>
      <c r="CX557" s="67"/>
      <c r="CY557" s="67"/>
      <c r="CZ557" s="67"/>
      <c r="DA557" s="67"/>
      <c r="DB557" s="67"/>
      <c r="DC557" s="67"/>
      <c r="DD557" s="67"/>
      <c r="DE557" s="67"/>
      <c r="DF557" s="67"/>
      <c r="DG557" s="67"/>
      <c r="DH557" s="67"/>
      <c r="DI557" s="67"/>
      <c r="DJ557" s="67"/>
      <c r="DK557" s="67"/>
      <c r="DL557" s="67"/>
      <c r="DM557" s="67"/>
      <c r="DN557" s="67"/>
      <c r="DO557" s="67"/>
      <c r="DP557" s="67"/>
      <c r="DQ557" s="67"/>
      <c r="DR557" s="67"/>
      <c r="DS557" s="67"/>
      <c r="DT557" s="67"/>
      <c r="DU557" s="67"/>
      <c r="DV557" s="67"/>
      <c r="DW557" s="67"/>
      <c r="DX557" s="67"/>
      <c r="DY557" s="67"/>
      <c r="DZ557" s="88"/>
      <c r="EA557" s="88"/>
      <c r="EB557" s="88"/>
      <c r="EC557" s="88"/>
      <c r="ED557" s="88"/>
      <c r="EE557" s="88"/>
      <c r="EF557" s="88"/>
      <c r="EG557" s="88"/>
    </row>
    <row r="558" spans="22:137" s="65" customFormat="1" x14ac:dyDescent="0.25">
      <c r="V558" s="631"/>
      <c r="AA558" s="632"/>
      <c r="AB558" s="632"/>
      <c r="AD558" s="632"/>
      <c r="AE558" s="633"/>
      <c r="AH558" s="634"/>
      <c r="AI558" s="634"/>
      <c r="AK558" s="632"/>
      <c r="AR558" s="632"/>
      <c r="AV558" s="632"/>
      <c r="AX558" s="632"/>
      <c r="BB558" s="632"/>
      <c r="BC558" s="632"/>
      <c r="BE558" s="632"/>
      <c r="BH558" s="67"/>
      <c r="BI558" s="635"/>
      <c r="BJ558" s="636"/>
      <c r="BK558" s="636"/>
      <c r="BL558" s="636"/>
      <c r="BM558" s="102"/>
      <c r="BN558" s="102"/>
      <c r="BO558" s="102"/>
      <c r="BP558" s="636"/>
      <c r="BQ558" s="636"/>
      <c r="BR558" s="636"/>
      <c r="BS558" s="636"/>
      <c r="BT558" s="636"/>
      <c r="BU558" s="636"/>
      <c r="BV558" s="636"/>
      <c r="BW558" s="636"/>
      <c r="BX558" s="636"/>
      <c r="BY558" s="636"/>
      <c r="BZ558" s="636"/>
      <c r="CA558" s="636"/>
      <c r="CB558" s="637"/>
      <c r="CC558" s="636"/>
      <c r="CD558" s="636"/>
      <c r="CE558" s="637"/>
      <c r="CF558" s="637"/>
      <c r="CG558" s="637"/>
      <c r="CH558" s="637"/>
      <c r="CI558" s="636"/>
      <c r="CJ558" s="636"/>
      <c r="CK558" s="637"/>
      <c r="CL558" s="637"/>
      <c r="CM558" s="637"/>
      <c r="CN558" s="705"/>
      <c r="CO558" s="88"/>
      <c r="CP558" s="88"/>
      <c r="CQ558" s="88"/>
      <c r="CR558" s="67"/>
      <c r="CS558" s="67"/>
      <c r="CT558" s="67"/>
      <c r="CU558" s="67"/>
      <c r="CV558" s="67"/>
      <c r="CW558" s="67"/>
      <c r="CX558" s="67"/>
      <c r="CY558" s="67"/>
      <c r="CZ558" s="67"/>
      <c r="DA558" s="67"/>
      <c r="DB558" s="67"/>
      <c r="DC558" s="67"/>
      <c r="DD558" s="67"/>
      <c r="DE558" s="67"/>
      <c r="DF558" s="67"/>
      <c r="DG558" s="67"/>
      <c r="DH558" s="67"/>
      <c r="DI558" s="67"/>
      <c r="DJ558" s="67"/>
      <c r="DK558" s="67"/>
      <c r="DL558" s="67"/>
      <c r="DM558" s="67"/>
      <c r="DN558" s="67"/>
      <c r="DO558" s="67"/>
      <c r="DP558" s="67"/>
      <c r="DQ558" s="67"/>
      <c r="DR558" s="67"/>
      <c r="DS558" s="67"/>
      <c r="DT558" s="67"/>
      <c r="DU558" s="67"/>
      <c r="DV558" s="67"/>
      <c r="DW558" s="67"/>
      <c r="DX558" s="67"/>
      <c r="DY558" s="67"/>
      <c r="DZ558" s="88"/>
      <c r="EA558" s="88"/>
      <c r="EB558" s="88"/>
      <c r="EC558" s="88"/>
      <c r="ED558" s="88"/>
      <c r="EE558" s="88"/>
      <c r="EF558" s="88"/>
      <c r="EG558" s="88"/>
    </row>
    <row r="559" spans="22:137" s="65" customFormat="1" x14ac:dyDescent="0.25">
      <c r="V559" s="631"/>
      <c r="AA559" s="632"/>
      <c r="AB559" s="632"/>
      <c r="AD559" s="632"/>
      <c r="AE559" s="633"/>
      <c r="AH559" s="634"/>
      <c r="AI559" s="634"/>
      <c r="AK559" s="632"/>
      <c r="AR559" s="632"/>
      <c r="AV559" s="632"/>
      <c r="AX559" s="632"/>
      <c r="BB559" s="632"/>
      <c r="BC559" s="632"/>
      <c r="BE559" s="632"/>
      <c r="BH559" s="67"/>
      <c r="BI559" s="635"/>
      <c r="BJ559" s="636"/>
      <c r="BK559" s="636"/>
      <c r="BL559" s="636"/>
      <c r="BM559" s="102"/>
      <c r="BN559" s="102"/>
      <c r="BO559" s="102"/>
      <c r="BP559" s="636"/>
      <c r="BQ559" s="636"/>
      <c r="BR559" s="636"/>
      <c r="BS559" s="636"/>
      <c r="BT559" s="636"/>
      <c r="BU559" s="636"/>
      <c r="BV559" s="636"/>
      <c r="BW559" s="636"/>
      <c r="BX559" s="636"/>
      <c r="BY559" s="636"/>
      <c r="BZ559" s="636"/>
      <c r="CA559" s="636"/>
      <c r="CB559" s="637"/>
      <c r="CC559" s="636"/>
      <c r="CD559" s="636"/>
      <c r="CE559" s="637"/>
      <c r="CF559" s="637"/>
      <c r="CG559" s="637"/>
      <c r="CH559" s="637"/>
      <c r="CI559" s="636"/>
      <c r="CJ559" s="636"/>
      <c r="CK559" s="637"/>
      <c r="CL559" s="637"/>
      <c r="CM559" s="637"/>
      <c r="CN559" s="705"/>
      <c r="CO559" s="88"/>
      <c r="CP559" s="88"/>
      <c r="CQ559" s="88"/>
      <c r="CR559" s="67"/>
      <c r="CS559" s="67"/>
      <c r="CT559" s="67"/>
      <c r="CU559" s="67"/>
      <c r="CV559" s="67"/>
      <c r="CW559" s="67"/>
      <c r="CX559" s="67"/>
      <c r="CY559" s="67"/>
      <c r="CZ559" s="67"/>
      <c r="DA559" s="67"/>
      <c r="DB559" s="67"/>
      <c r="DC559" s="67"/>
      <c r="DD559" s="67"/>
      <c r="DE559" s="67"/>
      <c r="DF559" s="67"/>
      <c r="DG559" s="67"/>
      <c r="DH559" s="67"/>
      <c r="DI559" s="67"/>
      <c r="DJ559" s="67"/>
      <c r="DK559" s="67"/>
      <c r="DL559" s="67"/>
      <c r="DM559" s="67"/>
      <c r="DN559" s="67"/>
      <c r="DO559" s="67"/>
      <c r="DP559" s="67"/>
      <c r="DQ559" s="67"/>
      <c r="DR559" s="67"/>
      <c r="DS559" s="67"/>
      <c r="DT559" s="67"/>
      <c r="DU559" s="67"/>
      <c r="DV559" s="67"/>
      <c r="DW559" s="67"/>
      <c r="DX559" s="67"/>
      <c r="DY559" s="67"/>
      <c r="DZ559" s="88"/>
      <c r="EA559" s="88"/>
      <c r="EB559" s="88"/>
      <c r="EC559" s="88"/>
      <c r="ED559" s="88"/>
      <c r="EE559" s="88"/>
      <c r="EF559" s="88"/>
      <c r="EG559" s="88"/>
    </row>
    <row r="560" spans="22:137" s="65" customFormat="1" x14ac:dyDescent="0.25">
      <c r="V560" s="631"/>
      <c r="AA560" s="632"/>
      <c r="AB560" s="632"/>
      <c r="AD560" s="632"/>
      <c r="AE560" s="633"/>
      <c r="AH560" s="634"/>
      <c r="AI560" s="634"/>
      <c r="AK560" s="632"/>
      <c r="AR560" s="632"/>
      <c r="AV560" s="632"/>
      <c r="AX560" s="632"/>
      <c r="BB560" s="632"/>
      <c r="BC560" s="632"/>
      <c r="BE560" s="632"/>
      <c r="BH560" s="67"/>
      <c r="BI560" s="635"/>
      <c r="BJ560" s="636"/>
      <c r="BK560" s="636"/>
      <c r="BL560" s="636"/>
      <c r="BM560" s="102"/>
      <c r="BN560" s="102"/>
      <c r="BO560" s="102"/>
      <c r="BP560" s="636"/>
      <c r="BQ560" s="636"/>
      <c r="BR560" s="636"/>
      <c r="BS560" s="636"/>
      <c r="BT560" s="636"/>
      <c r="BU560" s="636"/>
      <c r="BV560" s="636"/>
      <c r="BW560" s="636"/>
      <c r="BX560" s="636"/>
      <c r="BY560" s="636"/>
      <c r="BZ560" s="636"/>
      <c r="CA560" s="636"/>
      <c r="CB560" s="637"/>
      <c r="CC560" s="636"/>
      <c r="CD560" s="636"/>
      <c r="CE560" s="637"/>
      <c r="CF560" s="637"/>
      <c r="CG560" s="637"/>
      <c r="CH560" s="637"/>
      <c r="CI560" s="636"/>
      <c r="CJ560" s="636"/>
      <c r="CK560" s="637"/>
      <c r="CL560" s="637"/>
      <c r="CM560" s="637"/>
      <c r="CN560" s="705"/>
      <c r="CO560" s="88"/>
      <c r="CP560" s="88"/>
      <c r="CQ560" s="88"/>
      <c r="CR560" s="67"/>
      <c r="CS560" s="67"/>
      <c r="CT560" s="67"/>
      <c r="CU560" s="67"/>
      <c r="CV560" s="67"/>
      <c r="CW560" s="67"/>
      <c r="CX560" s="67"/>
      <c r="CY560" s="67"/>
      <c r="CZ560" s="67"/>
      <c r="DA560" s="67"/>
      <c r="DB560" s="67"/>
      <c r="DC560" s="67"/>
      <c r="DD560" s="67"/>
      <c r="DE560" s="67"/>
      <c r="DF560" s="67"/>
      <c r="DG560" s="67"/>
      <c r="DH560" s="67"/>
      <c r="DI560" s="67"/>
      <c r="DJ560" s="67"/>
      <c r="DK560" s="67"/>
      <c r="DL560" s="67"/>
      <c r="DM560" s="67"/>
      <c r="DN560" s="67"/>
      <c r="DO560" s="67"/>
      <c r="DP560" s="67"/>
      <c r="DQ560" s="67"/>
      <c r="DR560" s="67"/>
      <c r="DS560" s="67"/>
      <c r="DT560" s="67"/>
      <c r="DU560" s="67"/>
      <c r="DV560" s="67"/>
      <c r="DW560" s="67"/>
      <c r="DX560" s="67"/>
      <c r="DY560" s="67"/>
      <c r="DZ560" s="88"/>
      <c r="EA560" s="88"/>
      <c r="EB560" s="88"/>
      <c r="EC560" s="88"/>
      <c r="ED560" s="88"/>
      <c r="EE560" s="88"/>
      <c r="EF560" s="88"/>
      <c r="EG560" s="88"/>
    </row>
    <row r="561" spans="22:137" s="65" customFormat="1" x14ac:dyDescent="0.25">
      <c r="V561" s="631"/>
      <c r="AA561" s="632"/>
      <c r="AB561" s="632"/>
      <c r="AD561" s="632"/>
      <c r="AE561" s="633"/>
      <c r="AH561" s="634"/>
      <c r="AI561" s="634"/>
      <c r="AK561" s="632"/>
      <c r="AR561" s="632"/>
      <c r="AV561" s="632"/>
      <c r="AX561" s="632"/>
      <c r="BB561" s="632"/>
      <c r="BC561" s="632"/>
      <c r="BE561" s="632"/>
      <c r="BH561" s="67"/>
      <c r="BI561" s="635"/>
      <c r="BJ561" s="636"/>
      <c r="BK561" s="636"/>
      <c r="BL561" s="636"/>
      <c r="BM561" s="102"/>
      <c r="BN561" s="102"/>
      <c r="BO561" s="102"/>
      <c r="BP561" s="636"/>
      <c r="BQ561" s="636"/>
      <c r="BR561" s="636"/>
      <c r="BS561" s="636"/>
      <c r="BT561" s="636"/>
      <c r="BU561" s="636"/>
      <c r="BV561" s="636"/>
      <c r="BW561" s="636"/>
      <c r="BX561" s="636"/>
      <c r="BY561" s="636"/>
      <c r="BZ561" s="636"/>
      <c r="CA561" s="636"/>
      <c r="CB561" s="637"/>
      <c r="CC561" s="636"/>
      <c r="CD561" s="636"/>
      <c r="CE561" s="637"/>
      <c r="CF561" s="637"/>
      <c r="CG561" s="637"/>
      <c r="CH561" s="637"/>
      <c r="CI561" s="636"/>
      <c r="CJ561" s="636"/>
      <c r="CK561" s="637"/>
      <c r="CL561" s="637"/>
      <c r="CM561" s="637"/>
      <c r="CN561" s="705"/>
      <c r="CO561" s="88"/>
      <c r="CP561" s="88"/>
      <c r="CQ561" s="88"/>
      <c r="CR561" s="67"/>
      <c r="CS561" s="67"/>
      <c r="CT561" s="67"/>
      <c r="CU561" s="67"/>
      <c r="CV561" s="67"/>
      <c r="CW561" s="67"/>
      <c r="CX561" s="67"/>
      <c r="CY561" s="67"/>
      <c r="CZ561" s="67"/>
      <c r="DA561" s="67"/>
      <c r="DB561" s="67"/>
      <c r="DC561" s="67"/>
      <c r="DD561" s="67"/>
      <c r="DE561" s="67"/>
      <c r="DF561" s="67"/>
      <c r="DG561" s="67"/>
      <c r="DH561" s="67"/>
      <c r="DI561" s="67"/>
      <c r="DJ561" s="67"/>
      <c r="DK561" s="67"/>
      <c r="DL561" s="67"/>
      <c r="DM561" s="67"/>
      <c r="DN561" s="67"/>
      <c r="DO561" s="67"/>
      <c r="DP561" s="67"/>
      <c r="DQ561" s="67"/>
      <c r="DR561" s="67"/>
      <c r="DS561" s="67"/>
      <c r="DT561" s="67"/>
      <c r="DU561" s="67"/>
      <c r="DV561" s="67"/>
      <c r="DW561" s="67"/>
      <c r="DX561" s="67"/>
      <c r="DY561" s="67"/>
      <c r="DZ561" s="88"/>
      <c r="EA561" s="88"/>
      <c r="EB561" s="88"/>
      <c r="EC561" s="88"/>
      <c r="ED561" s="88"/>
      <c r="EE561" s="88"/>
      <c r="EF561" s="88"/>
      <c r="EG561" s="88"/>
    </row>
    <row r="562" spans="22:137" s="65" customFormat="1" x14ac:dyDescent="0.25">
      <c r="V562" s="631"/>
      <c r="AA562" s="632"/>
      <c r="AB562" s="632"/>
      <c r="AD562" s="632"/>
      <c r="AE562" s="633"/>
      <c r="AH562" s="634"/>
      <c r="AI562" s="634"/>
      <c r="AK562" s="632"/>
      <c r="AR562" s="632"/>
      <c r="AV562" s="632"/>
      <c r="AX562" s="632"/>
      <c r="BB562" s="632"/>
      <c r="BC562" s="632"/>
      <c r="BE562" s="632"/>
      <c r="BH562" s="67"/>
      <c r="BI562" s="635"/>
      <c r="BJ562" s="636"/>
      <c r="BK562" s="636"/>
      <c r="BL562" s="636"/>
      <c r="BM562" s="102"/>
      <c r="BN562" s="102"/>
      <c r="BO562" s="102"/>
      <c r="BP562" s="636"/>
      <c r="BQ562" s="636"/>
      <c r="BR562" s="636"/>
      <c r="BS562" s="636"/>
      <c r="BT562" s="636"/>
      <c r="BU562" s="636"/>
      <c r="BV562" s="636"/>
      <c r="BW562" s="636"/>
      <c r="BX562" s="636"/>
      <c r="BY562" s="636"/>
      <c r="BZ562" s="636"/>
      <c r="CA562" s="636"/>
      <c r="CB562" s="637"/>
      <c r="CC562" s="636"/>
      <c r="CD562" s="636"/>
      <c r="CE562" s="637"/>
      <c r="CF562" s="637"/>
      <c r="CG562" s="637"/>
      <c r="CH562" s="637"/>
      <c r="CI562" s="636"/>
      <c r="CJ562" s="636"/>
      <c r="CK562" s="637"/>
      <c r="CL562" s="637"/>
      <c r="CM562" s="637"/>
      <c r="CN562" s="705"/>
      <c r="CO562" s="88"/>
      <c r="CP562" s="88"/>
      <c r="CQ562" s="88"/>
      <c r="CR562" s="67"/>
      <c r="CS562" s="67"/>
      <c r="CT562" s="67"/>
      <c r="CU562" s="67"/>
      <c r="CV562" s="67"/>
      <c r="CW562" s="67"/>
      <c r="CX562" s="67"/>
      <c r="CY562" s="67"/>
      <c r="CZ562" s="67"/>
      <c r="DA562" s="67"/>
      <c r="DB562" s="67"/>
      <c r="DC562" s="67"/>
      <c r="DD562" s="67"/>
      <c r="DE562" s="67"/>
      <c r="DF562" s="67"/>
      <c r="DG562" s="67"/>
      <c r="DH562" s="67"/>
      <c r="DI562" s="67"/>
      <c r="DJ562" s="67"/>
      <c r="DK562" s="67"/>
      <c r="DL562" s="67"/>
      <c r="DM562" s="67"/>
      <c r="DN562" s="67"/>
      <c r="DO562" s="67"/>
      <c r="DP562" s="67"/>
      <c r="DQ562" s="67"/>
      <c r="DR562" s="67"/>
      <c r="DS562" s="67"/>
      <c r="DT562" s="67"/>
      <c r="DU562" s="67"/>
      <c r="DV562" s="67"/>
      <c r="DW562" s="67"/>
      <c r="DX562" s="67"/>
      <c r="DY562" s="67"/>
      <c r="DZ562" s="88"/>
      <c r="EA562" s="88"/>
      <c r="EB562" s="88"/>
      <c r="EC562" s="88"/>
      <c r="ED562" s="88"/>
      <c r="EE562" s="88"/>
      <c r="EF562" s="88"/>
      <c r="EG562" s="88"/>
    </row>
    <row r="563" spans="22:137" s="65" customFormat="1" x14ac:dyDescent="0.25">
      <c r="V563" s="631"/>
      <c r="AA563" s="632"/>
      <c r="AB563" s="632"/>
      <c r="AD563" s="632"/>
      <c r="AE563" s="633"/>
      <c r="AH563" s="634"/>
      <c r="AI563" s="634"/>
      <c r="AK563" s="632"/>
      <c r="AR563" s="632"/>
      <c r="AV563" s="632"/>
      <c r="AX563" s="632"/>
      <c r="BB563" s="632"/>
      <c r="BC563" s="632"/>
      <c r="BE563" s="632"/>
      <c r="BH563" s="67"/>
      <c r="BI563" s="635"/>
      <c r="BJ563" s="636"/>
      <c r="BK563" s="636"/>
      <c r="BL563" s="636"/>
      <c r="BM563" s="102"/>
      <c r="BN563" s="102"/>
      <c r="BO563" s="102"/>
      <c r="BP563" s="636"/>
      <c r="BQ563" s="636"/>
      <c r="BR563" s="636"/>
      <c r="BS563" s="636"/>
      <c r="BT563" s="636"/>
      <c r="BU563" s="636"/>
      <c r="BV563" s="636"/>
      <c r="BW563" s="636"/>
      <c r="BX563" s="636"/>
      <c r="BY563" s="636"/>
      <c r="BZ563" s="636"/>
      <c r="CA563" s="636"/>
      <c r="CB563" s="637"/>
      <c r="CC563" s="636"/>
      <c r="CD563" s="636"/>
      <c r="CE563" s="637"/>
      <c r="CF563" s="637"/>
      <c r="CG563" s="637"/>
      <c r="CH563" s="637"/>
      <c r="CI563" s="636"/>
      <c r="CJ563" s="636"/>
      <c r="CK563" s="637"/>
      <c r="CL563" s="637"/>
      <c r="CM563" s="637"/>
      <c r="CN563" s="705"/>
      <c r="CO563" s="88"/>
      <c r="CP563" s="88"/>
      <c r="CQ563" s="88"/>
      <c r="CR563" s="67"/>
      <c r="CS563" s="67"/>
      <c r="CT563" s="67"/>
      <c r="CU563" s="67"/>
      <c r="CV563" s="67"/>
      <c r="CW563" s="67"/>
      <c r="CX563" s="67"/>
      <c r="CY563" s="67"/>
      <c r="CZ563" s="67"/>
      <c r="DA563" s="67"/>
      <c r="DB563" s="67"/>
      <c r="DC563" s="67"/>
      <c r="DD563" s="67"/>
      <c r="DE563" s="67"/>
      <c r="DF563" s="67"/>
      <c r="DG563" s="67"/>
      <c r="DH563" s="67"/>
      <c r="DI563" s="67"/>
      <c r="DJ563" s="67"/>
      <c r="DK563" s="67"/>
      <c r="DL563" s="67"/>
      <c r="DM563" s="67"/>
      <c r="DN563" s="67"/>
      <c r="DO563" s="67"/>
      <c r="DP563" s="67"/>
      <c r="DQ563" s="67"/>
      <c r="DR563" s="67"/>
      <c r="DS563" s="67"/>
      <c r="DT563" s="67"/>
      <c r="DU563" s="67"/>
      <c r="DV563" s="67"/>
      <c r="DW563" s="67"/>
      <c r="DX563" s="67"/>
      <c r="DY563" s="67"/>
      <c r="DZ563" s="88"/>
      <c r="EA563" s="88"/>
      <c r="EB563" s="88"/>
      <c r="EC563" s="88"/>
      <c r="ED563" s="88"/>
      <c r="EE563" s="88"/>
      <c r="EF563" s="88"/>
      <c r="EG563" s="88"/>
    </row>
    <row r="564" spans="22:137" s="65" customFormat="1" x14ac:dyDescent="0.25">
      <c r="V564" s="631"/>
      <c r="AA564" s="632"/>
      <c r="AB564" s="632"/>
      <c r="AD564" s="632"/>
      <c r="AE564" s="633"/>
      <c r="AH564" s="634"/>
      <c r="AI564" s="634"/>
      <c r="AK564" s="632"/>
      <c r="AR564" s="632"/>
      <c r="AV564" s="632"/>
      <c r="AX564" s="632"/>
      <c r="BB564" s="632"/>
      <c r="BC564" s="632"/>
      <c r="BE564" s="632"/>
      <c r="BH564" s="67"/>
      <c r="BI564" s="635"/>
      <c r="BJ564" s="636"/>
      <c r="BK564" s="636"/>
      <c r="BL564" s="636"/>
      <c r="BM564" s="102"/>
      <c r="BN564" s="102"/>
      <c r="BO564" s="102"/>
      <c r="BP564" s="636"/>
      <c r="BQ564" s="636"/>
      <c r="BR564" s="636"/>
      <c r="BS564" s="636"/>
      <c r="BT564" s="636"/>
      <c r="BU564" s="636"/>
      <c r="BV564" s="636"/>
      <c r="BW564" s="636"/>
      <c r="BX564" s="636"/>
      <c r="BY564" s="636"/>
      <c r="BZ564" s="636"/>
      <c r="CA564" s="636"/>
      <c r="CB564" s="637"/>
      <c r="CC564" s="636"/>
      <c r="CD564" s="636"/>
      <c r="CE564" s="637"/>
      <c r="CF564" s="637"/>
      <c r="CG564" s="637"/>
      <c r="CH564" s="637"/>
      <c r="CI564" s="636"/>
      <c r="CJ564" s="636"/>
      <c r="CK564" s="637"/>
      <c r="CL564" s="637"/>
      <c r="CM564" s="637"/>
      <c r="CN564" s="705"/>
      <c r="CO564" s="88"/>
      <c r="CP564" s="88"/>
      <c r="CQ564" s="88"/>
      <c r="CR564" s="67"/>
      <c r="CS564" s="67"/>
      <c r="CT564" s="67"/>
      <c r="CU564" s="67"/>
      <c r="CV564" s="67"/>
      <c r="CW564" s="67"/>
      <c r="CX564" s="67"/>
      <c r="CY564" s="67"/>
      <c r="CZ564" s="67"/>
      <c r="DA564" s="67"/>
      <c r="DB564" s="67"/>
      <c r="DC564" s="67"/>
      <c r="DD564" s="67"/>
      <c r="DE564" s="67"/>
      <c r="DF564" s="67"/>
      <c r="DG564" s="67"/>
      <c r="DH564" s="67"/>
      <c r="DI564" s="67"/>
      <c r="DJ564" s="67"/>
      <c r="DK564" s="67"/>
      <c r="DL564" s="67"/>
      <c r="DM564" s="67"/>
      <c r="DN564" s="67"/>
      <c r="DO564" s="67"/>
      <c r="DP564" s="67"/>
      <c r="DQ564" s="67"/>
      <c r="DR564" s="67"/>
      <c r="DS564" s="67"/>
      <c r="DT564" s="67"/>
      <c r="DU564" s="67"/>
      <c r="DV564" s="67"/>
      <c r="DW564" s="67"/>
      <c r="DX564" s="67"/>
      <c r="DY564" s="67"/>
      <c r="DZ564" s="88"/>
      <c r="EA564" s="88"/>
      <c r="EB564" s="88"/>
      <c r="EC564" s="88"/>
      <c r="ED564" s="88"/>
      <c r="EE564" s="88"/>
      <c r="EF564" s="88"/>
      <c r="EG564" s="88"/>
    </row>
    <row r="565" spans="22:137" s="65" customFormat="1" x14ac:dyDescent="0.25">
      <c r="V565" s="631"/>
      <c r="AA565" s="632"/>
      <c r="AB565" s="632"/>
      <c r="AD565" s="632"/>
      <c r="AE565" s="633"/>
      <c r="AH565" s="634"/>
      <c r="AI565" s="634"/>
      <c r="AK565" s="632"/>
      <c r="AR565" s="632"/>
      <c r="AV565" s="632"/>
      <c r="AX565" s="632"/>
      <c r="BB565" s="632"/>
      <c r="BC565" s="632"/>
      <c r="BE565" s="632"/>
      <c r="BH565" s="67"/>
      <c r="BI565" s="635"/>
      <c r="BJ565" s="636"/>
      <c r="BK565" s="636"/>
      <c r="BL565" s="636"/>
      <c r="BM565" s="102"/>
      <c r="BN565" s="102"/>
      <c r="BO565" s="102"/>
      <c r="BP565" s="636"/>
      <c r="BQ565" s="636"/>
      <c r="BR565" s="636"/>
      <c r="BS565" s="636"/>
      <c r="BT565" s="636"/>
      <c r="BU565" s="636"/>
      <c r="BV565" s="636"/>
      <c r="BW565" s="636"/>
      <c r="BX565" s="636"/>
      <c r="BY565" s="636"/>
      <c r="BZ565" s="636"/>
      <c r="CA565" s="636"/>
      <c r="CB565" s="637"/>
      <c r="CC565" s="636"/>
      <c r="CD565" s="636"/>
      <c r="CE565" s="637"/>
      <c r="CF565" s="637"/>
      <c r="CG565" s="637"/>
      <c r="CH565" s="637"/>
      <c r="CI565" s="636"/>
      <c r="CJ565" s="636"/>
      <c r="CK565" s="637"/>
      <c r="CL565" s="637"/>
      <c r="CM565" s="637"/>
      <c r="CN565" s="705"/>
      <c r="CO565" s="88"/>
      <c r="CP565" s="88"/>
      <c r="CQ565" s="88"/>
      <c r="CR565" s="67"/>
      <c r="CS565" s="67"/>
      <c r="CT565" s="67"/>
      <c r="CU565" s="67"/>
      <c r="CV565" s="67"/>
      <c r="CW565" s="67"/>
      <c r="CX565" s="67"/>
      <c r="CY565" s="67"/>
      <c r="CZ565" s="67"/>
      <c r="DA565" s="67"/>
      <c r="DB565" s="67"/>
      <c r="DC565" s="67"/>
      <c r="DD565" s="67"/>
      <c r="DE565" s="67"/>
      <c r="DF565" s="67"/>
      <c r="DG565" s="67"/>
      <c r="DH565" s="67"/>
      <c r="DI565" s="67"/>
      <c r="DJ565" s="67"/>
      <c r="DK565" s="67"/>
      <c r="DL565" s="67"/>
      <c r="DM565" s="67"/>
      <c r="DN565" s="67"/>
      <c r="DO565" s="67"/>
      <c r="DP565" s="67"/>
      <c r="DQ565" s="67"/>
      <c r="DR565" s="67"/>
      <c r="DS565" s="67"/>
      <c r="DT565" s="67"/>
      <c r="DU565" s="67"/>
      <c r="DV565" s="67"/>
      <c r="DW565" s="67"/>
      <c r="DX565" s="67"/>
      <c r="DY565" s="67"/>
      <c r="DZ565" s="88"/>
      <c r="EA565" s="88"/>
      <c r="EB565" s="88"/>
      <c r="EC565" s="88"/>
      <c r="ED565" s="88"/>
      <c r="EE565" s="88"/>
      <c r="EF565" s="88"/>
      <c r="EG565" s="88"/>
    </row>
    <row r="566" spans="22:137" s="65" customFormat="1" x14ac:dyDescent="0.25">
      <c r="V566" s="631"/>
      <c r="AA566" s="632"/>
      <c r="AB566" s="632"/>
      <c r="AD566" s="632"/>
      <c r="AE566" s="633"/>
      <c r="AH566" s="634"/>
      <c r="AI566" s="634"/>
      <c r="AK566" s="632"/>
      <c r="AR566" s="632"/>
      <c r="AV566" s="632"/>
      <c r="AX566" s="632"/>
      <c r="BB566" s="632"/>
      <c r="BC566" s="632"/>
      <c r="BE566" s="632"/>
      <c r="BH566" s="67"/>
      <c r="BI566" s="635"/>
      <c r="BJ566" s="636"/>
      <c r="BK566" s="636"/>
      <c r="BL566" s="636"/>
      <c r="BM566" s="102"/>
      <c r="BN566" s="102"/>
      <c r="BO566" s="102"/>
      <c r="BP566" s="636"/>
      <c r="BQ566" s="636"/>
      <c r="BR566" s="636"/>
      <c r="BS566" s="636"/>
      <c r="BT566" s="636"/>
      <c r="BU566" s="636"/>
      <c r="BV566" s="636"/>
      <c r="BW566" s="636"/>
      <c r="BX566" s="636"/>
      <c r="BY566" s="636"/>
      <c r="BZ566" s="636"/>
      <c r="CA566" s="636"/>
      <c r="CB566" s="637"/>
      <c r="CC566" s="636"/>
      <c r="CD566" s="636"/>
      <c r="CE566" s="637"/>
      <c r="CF566" s="637"/>
      <c r="CG566" s="637"/>
      <c r="CH566" s="637"/>
      <c r="CI566" s="636"/>
      <c r="CJ566" s="636"/>
      <c r="CK566" s="637"/>
      <c r="CL566" s="637"/>
      <c r="CM566" s="637"/>
      <c r="CN566" s="705"/>
      <c r="CO566" s="88"/>
      <c r="CP566" s="88"/>
      <c r="CQ566" s="88"/>
      <c r="CR566" s="67"/>
      <c r="CS566" s="67"/>
      <c r="CT566" s="67"/>
      <c r="CU566" s="67"/>
      <c r="CV566" s="67"/>
      <c r="CW566" s="67"/>
      <c r="CX566" s="67"/>
      <c r="CY566" s="67"/>
      <c r="CZ566" s="67"/>
      <c r="DA566" s="67"/>
      <c r="DB566" s="67"/>
      <c r="DC566" s="67"/>
      <c r="DD566" s="67"/>
      <c r="DE566" s="67"/>
      <c r="DF566" s="67"/>
      <c r="DG566" s="67"/>
      <c r="DH566" s="67"/>
      <c r="DI566" s="67"/>
      <c r="DJ566" s="67"/>
      <c r="DK566" s="67"/>
      <c r="DL566" s="67"/>
      <c r="DM566" s="67"/>
      <c r="DN566" s="67"/>
      <c r="DO566" s="67"/>
      <c r="DP566" s="67"/>
      <c r="DQ566" s="67"/>
      <c r="DR566" s="67"/>
      <c r="DS566" s="67"/>
      <c r="DT566" s="67"/>
      <c r="DU566" s="67"/>
      <c r="DV566" s="67"/>
      <c r="DW566" s="67"/>
      <c r="DX566" s="67"/>
      <c r="DY566" s="67"/>
      <c r="DZ566" s="88"/>
      <c r="EA566" s="88"/>
      <c r="EB566" s="88"/>
      <c r="EC566" s="88"/>
      <c r="ED566" s="88"/>
      <c r="EE566" s="88"/>
      <c r="EF566" s="88"/>
      <c r="EG566" s="88"/>
    </row>
    <row r="567" spans="22:137" s="65" customFormat="1" x14ac:dyDescent="0.25">
      <c r="V567" s="631"/>
      <c r="AA567" s="632"/>
      <c r="AB567" s="632"/>
      <c r="AD567" s="632"/>
      <c r="AE567" s="633"/>
      <c r="AH567" s="634"/>
      <c r="AI567" s="634"/>
      <c r="AK567" s="632"/>
      <c r="AR567" s="632"/>
      <c r="AV567" s="632"/>
      <c r="AX567" s="632"/>
      <c r="BB567" s="632"/>
      <c r="BC567" s="632"/>
      <c r="BE567" s="632"/>
      <c r="BH567" s="67"/>
      <c r="BI567" s="635"/>
      <c r="BJ567" s="636"/>
      <c r="BK567" s="636"/>
      <c r="BL567" s="636"/>
      <c r="BM567" s="102"/>
      <c r="BN567" s="102"/>
      <c r="BO567" s="102"/>
      <c r="BP567" s="636"/>
      <c r="BQ567" s="636"/>
      <c r="BR567" s="636"/>
      <c r="BS567" s="636"/>
      <c r="BT567" s="636"/>
      <c r="BU567" s="636"/>
      <c r="BV567" s="636"/>
      <c r="BW567" s="636"/>
      <c r="BX567" s="636"/>
      <c r="BY567" s="636"/>
      <c r="BZ567" s="636"/>
      <c r="CA567" s="636"/>
      <c r="CB567" s="637"/>
      <c r="CC567" s="636"/>
      <c r="CD567" s="636"/>
      <c r="CE567" s="637"/>
      <c r="CF567" s="637"/>
      <c r="CG567" s="637"/>
      <c r="CH567" s="637"/>
      <c r="CI567" s="636"/>
      <c r="CJ567" s="636"/>
      <c r="CK567" s="637"/>
      <c r="CL567" s="637"/>
      <c r="CM567" s="637"/>
      <c r="CN567" s="705"/>
      <c r="CO567" s="88"/>
      <c r="CP567" s="88"/>
      <c r="CQ567" s="88"/>
      <c r="CR567" s="67"/>
      <c r="CS567" s="67"/>
      <c r="CT567" s="67"/>
      <c r="CU567" s="67"/>
      <c r="CV567" s="67"/>
      <c r="CW567" s="67"/>
      <c r="CX567" s="67"/>
      <c r="CY567" s="67"/>
      <c r="CZ567" s="67"/>
      <c r="DA567" s="67"/>
      <c r="DB567" s="67"/>
      <c r="DC567" s="67"/>
      <c r="DD567" s="67"/>
      <c r="DE567" s="67"/>
      <c r="DF567" s="67"/>
      <c r="DG567" s="67"/>
      <c r="DH567" s="67"/>
      <c r="DI567" s="67"/>
      <c r="DJ567" s="67"/>
      <c r="DK567" s="67"/>
      <c r="DL567" s="67"/>
      <c r="DM567" s="67"/>
      <c r="DN567" s="67"/>
      <c r="DO567" s="67"/>
      <c r="DP567" s="67"/>
      <c r="DQ567" s="67"/>
      <c r="DR567" s="67"/>
      <c r="DS567" s="67"/>
      <c r="DT567" s="67"/>
      <c r="DU567" s="67"/>
      <c r="DV567" s="67"/>
      <c r="DW567" s="67"/>
      <c r="DX567" s="67"/>
      <c r="DY567" s="67"/>
      <c r="DZ567" s="88"/>
      <c r="EA567" s="88"/>
      <c r="EB567" s="88"/>
      <c r="EC567" s="88"/>
      <c r="ED567" s="88"/>
      <c r="EE567" s="88"/>
      <c r="EF567" s="88"/>
      <c r="EG567" s="88"/>
    </row>
    <row r="568" spans="22:137" s="65" customFormat="1" x14ac:dyDescent="0.25">
      <c r="V568" s="631"/>
      <c r="AA568" s="632"/>
      <c r="AB568" s="632"/>
      <c r="AD568" s="632"/>
      <c r="AE568" s="633"/>
      <c r="AH568" s="634"/>
      <c r="AI568" s="634"/>
      <c r="AK568" s="632"/>
      <c r="AR568" s="632"/>
      <c r="AV568" s="632"/>
      <c r="AX568" s="632"/>
      <c r="BB568" s="632"/>
      <c r="BC568" s="632"/>
      <c r="BE568" s="632"/>
      <c r="BH568" s="67"/>
      <c r="BI568" s="635"/>
      <c r="BJ568" s="636"/>
      <c r="BK568" s="636"/>
      <c r="BL568" s="636"/>
      <c r="BM568" s="102"/>
      <c r="BN568" s="102"/>
      <c r="BO568" s="102"/>
      <c r="BP568" s="636"/>
      <c r="BQ568" s="636"/>
      <c r="BR568" s="636"/>
      <c r="BS568" s="636"/>
      <c r="BT568" s="636"/>
      <c r="BU568" s="636"/>
      <c r="BV568" s="636"/>
      <c r="BW568" s="636"/>
      <c r="BX568" s="636"/>
      <c r="BY568" s="636"/>
      <c r="BZ568" s="636"/>
      <c r="CA568" s="636"/>
      <c r="CB568" s="637"/>
      <c r="CC568" s="636"/>
      <c r="CD568" s="636"/>
      <c r="CE568" s="637"/>
      <c r="CF568" s="637"/>
      <c r="CG568" s="637"/>
      <c r="CH568" s="637"/>
      <c r="CI568" s="636"/>
      <c r="CJ568" s="636"/>
      <c r="CK568" s="637"/>
      <c r="CL568" s="637"/>
      <c r="CM568" s="637"/>
      <c r="CN568" s="705"/>
      <c r="CO568" s="88"/>
      <c r="CP568" s="88"/>
      <c r="CQ568" s="88"/>
      <c r="CR568" s="67"/>
      <c r="CS568" s="67"/>
      <c r="CT568" s="67"/>
      <c r="CU568" s="67"/>
      <c r="CV568" s="67"/>
      <c r="CW568" s="67"/>
      <c r="CX568" s="67"/>
      <c r="CY568" s="67"/>
      <c r="CZ568" s="67"/>
      <c r="DA568" s="67"/>
      <c r="DB568" s="67"/>
      <c r="DC568" s="67"/>
      <c r="DD568" s="67"/>
      <c r="DE568" s="67"/>
      <c r="DF568" s="67"/>
      <c r="DG568" s="67"/>
      <c r="DH568" s="67"/>
      <c r="DI568" s="67"/>
      <c r="DJ568" s="67"/>
      <c r="DK568" s="67"/>
      <c r="DL568" s="67"/>
      <c r="DM568" s="67"/>
      <c r="DN568" s="67"/>
      <c r="DO568" s="67"/>
      <c r="DP568" s="67"/>
      <c r="DQ568" s="67"/>
      <c r="DR568" s="67"/>
      <c r="DS568" s="67"/>
      <c r="DT568" s="67"/>
      <c r="DU568" s="67"/>
      <c r="DV568" s="67"/>
      <c r="DW568" s="67"/>
      <c r="DX568" s="67"/>
      <c r="DY568" s="67"/>
      <c r="DZ568" s="88"/>
      <c r="EA568" s="88"/>
      <c r="EB568" s="88"/>
      <c r="EC568" s="88"/>
      <c r="ED568" s="88"/>
      <c r="EE568" s="88"/>
      <c r="EF568" s="88"/>
      <c r="EG568" s="88"/>
    </row>
    <row r="569" spans="22:137" s="65" customFormat="1" x14ac:dyDescent="0.25">
      <c r="V569" s="631"/>
      <c r="AA569" s="632"/>
      <c r="AB569" s="632"/>
      <c r="AD569" s="632"/>
      <c r="AE569" s="633"/>
      <c r="AH569" s="634"/>
      <c r="AI569" s="634"/>
      <c r="AK569" s="632"/>
      <c r="AR569" s="632"/>
      <c r="AV569" s="632"/>
      <c r="AX569" s="632"/>
      <c r="BB569" s="632"/>
      <c r="BC569" s="632"/>
      <c r="BE569" s="632"/>
      <c r="BH569" s="67"/>
      <c r="BI569" s="635"/>
      <c r="BJ569" s="636"/>
      <c r="BK569" s="636"/>
      <c r="BL569" s="636"/>
      <c r="BM569" s="102"/>
      <c r="BN569" s="102"/>
      <c r="BO569" s="102"/>
      <c r="BP569" s="636"/>
      <c r="BQ569" s="636"/>
      <c r="BR569" s="636"/>
      <c r="BS569" s="636"/>
      <c r="BT569" s="636"/>
      <c r="BU569" s="636"/>
      <c r="BV569" s="636"/>
      <c r="BW569" s="636"/>
      <c r="BX569" s="636"/>
      <c r="BY569" s="636"/>
      <c r="BZ569" s="636"/>
      <c r="CA569" s="636"/>
      <c r="CB569" s="637"/>
      <c r="CC569" s="636"/>
      <c r="CD569" s="636"/>
      <c r="CE569" s="637"/>
      <c r="CF569" s="637"/>
      <c r="CG569" s="637"/>
      <c r="CH569" s="637"/>
      <c r="CI569" s="636"/>
      <c r="CJ569" s="636"/>
      <c r="CK569" s="637"/>
      <c r="CL569" s="637"/>
      <c r="CM569" s="637"/>
      <c r="CN569" s="705"/>
      <c r="CO569" s="88"/>
      <c r="CP569" s="88"/>
      <c r="CQ569" s="88"/>
      <c r="CR569" s="67"/>
      <c r="CS569" s="67"/>
      <c r="CT569" s="67"/>
      <c r="CU569" s="67"/>
      <c r="CV569" s="67"/>
      <c r="CW569" s="67"/>
      <c r="CX569" s="67"/>
      <c r="CY569" s="67"/>
      <c r="CZ569" s="67"/>
      <c r="DA569" s="67"/>
      <c r="DB569" s="67"/>
      <c r="DC569" s="67"/>
      <c r="DD569" s="67"/>
      <c r="DE569" s="67"/>
      <c r="DF569" s="67"/>
      <c r="DG569" s="67"/>
      <c r="DH569" s="67"/>
      <c r="DI569" s="67"/>
      <c r="DJ569" s="67"/>
      <c r="DK569" s="67"/>
      <c r="DL569" s="67"/>
      <c r="DM569" s="67"/>
      <c r="DN569" s="67"/>
      <c r="DO569" s="67"/>
      <c r="DP569" s="67"/>
      <c r="DQ569" s="67"/>
      <c r="DR569" s="67"/>
      <c r="DS569" s="67"/>
      <c r="DT569" s="67"/>
      <c r="DU569" s="67"/>
      <c r="DV569" s="67"/>
      <c r="DW569" s="67"/>
      <c r="DX569" s="67"/>
      <c r="DY569" s="67"/>
      <c r="DZ569" s="88"/>
      <c r="EA569" s="88"/>
      <c r="EB569" s="88"/>
      <c r="EC569" s="88"/>
      <c r="ED569" s="88"/>
      <c r="EE569" s="88"/>
      <c r="EF569" s="88"/>
      <c r="EG569" s="88"/>
    </row>
    <row r="570" spans="22:137" s="65" customFormat="1" x14ac:dyDescent="0.25">
      <c r="V570" s="631"/>
      <c r="AA570" s="632"/>
      <c r="AB570" s="632"/>
      <c r="AD570" s="632"/>
      <c r="AE570" s="633"/>
      <c r="AH570" s="634"/>
      <c r="AI570" s="634"/>
      <c r="AK570" s="632"/>
      <c r="AR570" s="632"/>
      <c r="AV570" s="632"/>
      <c r="AX570" s="632"/>
      <c r="BB570" s="632"/>
      <c r="BC570" s="632"/>
      <c r="BE570" s="632"/>
      <c r="BH570" s="67"/>
      <c r="BI570" s="635"/>
      <c r="BJ570" s="636"/>
      <c r="BK570" s="636"/>
      <c r="BL570" s="636"/>
      <c r="BM570" s="102"/>
      <c r="BN570" s="102"/>
      <c r="BO570" s="102"/>
      <c r="BP570" s="636"/>
      <c r="BQ570" s="636"/>
      <c r="BR570" s="636"/>
      <c r="BS570" s="636"/>
      <c r="BT570" s="636"/>
      <c r="BU570" s="636"/>
      <c r="BV570" s="636"/>
      <c r="BW570" s="636"/>
      <c r="BX570" s="636"/>
      <c r="BY570" s="636"/>
      <c r="BZ570" s="636"/>
      <c r="CA570" s="636"/>
      <c r="CB570" s="637"/>
      <c r="CC570" s="636"/>
      <c r="CD570" s="636"/>
      <c r="CE570" s="637"/>
      <c r="CF570" s="637"/>
      <c r="CG570" s="637"/>
      <c r="CH570" s="637"/>
      <c r="CI570" s="636"/>
      <c r="CJ570" s="636"/>
      <c r="CK570" s="637"/>
      <c r="CL570" s="637"/>
      <c r="CM570" s="637"/>
      <c r="CN570" s="705"/>
      <c r="CO570" s="88"/>
      <c r="CP570" s="88"/>
      <c r="CQ570" s="88"/>
      <c r="CR570" s="67"/>
      <c r="CS570" s="67"/>
      <c r="CT570" s="67"/>
      <c r="CU570" s="67"/>
      <c r="CV570" s="67"/>
      <c r="CW570" s="67"/>
      <c r="CX570" s="67"/>
      <c r="CY570" s="67"/>
      <c r="CZ570" s="67"/>
      <c r="DA570" s="67"/>
      <c r="DB570" s="67"/>
      <c r="DC570" s="67"/>
      <c r="DD570" s="67"/>
      <c r="DE570" s="67"/>
      <c r="DF570" s="67"/>
      <c r="DG570" s="67"/>
      <c r="DH570" s="67"/>
      <c r="DI570" s="67"/>
      <c r="DJ570" s="67"/>
      <c r="DK570" s="67"/>
      <c r="DL570" s="67"/>
      <c r="DM570" s="67"/>
      <c r="DN570" s="67"/>
      <c r="DO570" s="67"/>
      <c r="DP570" s="67"/>
      <c r="DQ570" s="67"/>
      <c r="DR570" s="67"/>
      <c r="DS570" s="67"/>
      <c r="DT570" s="67"/>
      <c r="DU570" s="67"/>
      <c r="DV570" s="67"/>
      <c r="DW570" s="67"/>
      <c r="DX570" s="67"/>
      <c r="DY570" s="67"/>
      <c r="DZ570" s="88"/>
      <c r="EA570" s="88"/>
      <c r="EB570" s="88"/>
      <c r="EC570" s="88"/>
      <c r="ED570" s="88"/>
      <c r="EE570" s="88"/>
      <c r="EF570" s="88"/>
      <c r="EG570" s="88"/>
    </row>
    <row r="571" spans="22:137" s="65" customFormat="1" x14ac:dyDescent="0.25">
      <c r="V571" s="631"/>
      <c r="AA571" s="632"/>
      <c r="AB571" s="632"/>
      <c r="AD571" s="632"/>
      <c r="AE571" s="633"/>
      <c r="AH571" s="634"/>
      <c r="AI571" s="634"/>
      <c r="AK571" s="632"/>
      <c r="AR571" s="632"/>
      <c r="AV571" s="632"/>
      <c r="AX571" s="632"/>
      <c r="BB571" s="632"/>
      <c r="BC571" s="632"/>
      <c r="BE571" s="632"/>
      <c r="BH571" s="67"/>
      <c r="BI571" s="635"/>
      <c r="BJ571" s="636"/>
      <c r="BK571" s="636"/>
      <c r="BL571" s="636"/>
      <c r="BM571" s="102"/>
      <c r="BN571" s="102"/>
      <c r="BO571" s="102"/>
      <c r="BP571" s="636"/>
      <c r="BQ571" s="636"/>
      <c r="BR571" s="636"/>
      <c r="BS571" s="636"/>
      <c r="BT571" s="636"/>
      <c r="BU571" s="636"/>
      <c r="BV571" s="636"/>
      <c r="BW571" s="636"/>
      <c r="BX571" s="636"/>
      <c r="BY571" s="636"/>
      <c r="BZ571" s="636"/>
      <c r="CA571" s="636"/>
      <c r="CB571" s="637"/>
      <c r="CC571" s="636"/>
      <c r="CD571" s="636"/>
      <c r="CE571" s="637"/>
      <c r="CF571" s="637"/>
      <c r="CG571" s="637"/>
      <c r="CH571" s="637"/>
      <c r="CI571" s="636"/>
      <c r="CJ571" s="636"/>
      <c r="CK571" s="637"/>
      <c r="CL571" s="637"/>
      <c r="CM571" s="637"/>
      <c r="CN571" s="705"/>
      <c r="CO571" s="88"/>
      <c r="CP571" s="88"/>
      <c r="CQ571" s="88"/>
      <c r="CR571" s="67"/>
      <c r="CS571" s="67"/>
      <c r="CT571" s="67"/>
      <c r="CU571" s="67"/>
      <c r="CV571" s="67"/>
      <c r="CW571" s="67"/>
      <c r="CX571" s="67"/>
      <c r="CY571" s="67"/>
      <c r="CZ571" s="67"/>
      <c r="DA571" s="67"/>
      <c r="DB571" s="67"/>
      <c r="DC571" s="67"/>
      <c r="DD571" s="67"/>
      <c r="DE571" s="67"/>
      <c r="DF571" s="67"/>
      <c r="DG571" s="67"/>
      <c r="DH571" s="67"/>
      <c r="DI571" s="67"/>
      <c r="DJ571" s="67"/>
      <c r="DK571" s="67"/>
      <c r="DL571" s="67"/>
      <c r="DM571" s="67"/>
      <c r="DN571" s="67"/>
      <c r="DO571" s="67"/>
      <c r="DP571" s="67"/>
      <c r="DQ571" s="67"/>
      <c r="DR571" s="67"/>
      <c r="DS571" s="67"/>
      <c r="DT571" s="67"/>
      <c r="DU571" s="67"/>
      <c r="DV571" s="67"/>
      <c r="DW571" s="67"/>
      <c r="DX571" s="67"/>
      <c r="DY571" s="67"/>
      <c r="DZ571" s="88"/>
      <c r="EA571" s="88"/>
      <c r="EB571" s="88"/>
      <c r="EC571" s="88"/>
      <c r="ED571" s="88"/>
      <c r="EE571" s="88"/>
      <c r="EF571" s="88"/>
      <c r="EG571" s="88"/>
    </row>
    <row r="572" spans="22:137" s="65" customFormat="1" x14ac:dyDescent="0.25">
      <c r="V572" s="631"/>
      <c r="AA572" s="632"/>
      <c r="AB572" s="632"/>
      <c r="AD572" s="632"/>
      <c r="AE572" s="633"/>
      <c r="AH572" s="634"/>
      <c r="AI572" s="634"/>
      <c r="AK572" s="632"/>
      <c r="AR572" s="632"/>
      <c r="AV572" s="632"/>
      <c r="AX572" s="632"/>
      <c r="BB572" s="632"/>
      <c r="BC572" s="632"/>
      <c r="BE572" s="632"/>
      <c r="BH572" s="67"/>
      <c r="BI572" s="635"/>
      <c r="BJ572" s="636"/>
      <c r="BK572" s="636"/>
      <c r="BL572" s="636"/>
      <c r="BM572" s="102"/>
      <c r="BN572" s="102"/>
      <c r="BO572" s="102"/>
      <c r="BP572" s="636"/>
      <c r="BQ572" s="636"/>
      <c r="BR572" s="636"/>
      <c r="BS572" s="636"/>
      <c r="BT572" s="636"/>
      <c r="BU572" s="636"/>
      <c r="BV572" s="636"/>
      <c r="BW572" s="636"/>
      <c r="BX572" s="636"/>
      <c r="BY572" s="636"/>
      <c r="BZ572" s="636"/>
      <c r="CA572" s="636"/>
      <c r="CB572" s="637"/>
      <c r="CC572" s="636"/>
      <c r="CD572" s="636"/>
      <c r="CE572" s="637"/>
      <c r="CF572" s="637"/>
      <c r="CG572" s="637"/>
      <c r="CH572" s="637"/>
      <c r="CI572" s="636"/>
      <c r="CJ572" s="636"/>
      <c r="CK572" s="637"/>
      <c r="CL572" s="637"/>
      <c r="CM572" s="637"/>
      <c r="CN572" s="705"/>
      <c r="CO572" s="88"/>
      <c r="CP572" s="88"/>
      <c r="CQ572" s="88"/>
      <c r="CR572" s="67"/>
      <c r="CS572" s="67"/>
      <c r="CT572" s="67"/>
      <c r="CU572" s="67"/>
      <c r="CV572" s="67"/>
      <c r="CW572" s="67"/>
      <c r="CX572" s="67"/>
      <c r="CY572" s="67"/>
      <c r="CZ572" s="67"/>
      <c r="DA572" s="67"/>
      <c r="DB572" s="67"/>
      <c r="DC572" s="67"/>
      <c r="DD572" s="67"/>
      <c r="DE572" s="67"/>
      <c r="DF572" s="67"/>
      <c r="DG572" s="67"/>
      <c r="DH572" s="67"/>
      <c r="DI572" s="67"/>
      <c r="DJ572" s="67"/>
      <c r="DK572" s="67"/>
      <c r="DL572" s="67"/>
      <c r="DM572" s="67"/>
      <c r="DN572" s="67"/>
      <c r="DO572" s="67"/>
      <c r="DP572" s="67"/>
      <c r="DQ572" s="67"/>
      <c r="DR572" s="67"/>
      <c r="DS572" s="67"/>
      <c r="DT572" s="67"/>
      <c r="DU572" s="67"/>
      <c r="DV572" s="67"/>
      <c r="DW572" s="67"/>
      <c r="DX572" s="67"/>
      <c r="DY572" s="67"/>
      <c r="DZ572" s="88"/>
      <c r="EA572" s="88"/>
      <c r="EB572" s="88"/>
      <c r="EC572" s="88"/>
      <c r="ED572" s="88"/>
      <c r="EE572" s="88"/>
      <c r="EF572" s="88"/>
      <c r="EG572" s="88"/>
    </row>
    <row r="573" spans="22:137" s="65" customFormat="1" x14ac:dyDescent="0.25">
      <c r="V573" s="631"/>
      <c r="AA573" s="632"/>
      <c r="AB573" s="632"/>
      <c r="AD573" s="632"/>
      <c r="AE573" s="633"/>
      <c r="AH573" s="634"/>
      <c r="AI573" s="634"/>
      <c r="AK573" s="632"/>
      <c r="AR573" s="632"/>
      <c r="AV573" s="632"/>
      <c r="AX573" s="632"/>
      <c r="BB573" s="632"/>
      <c r="BC573" s="632"/>
      <c r="BE573" s="632"/>
      <c r="BH573" s="67"/>
      <c r="BI573" s="635"/>
      <c r="BJ573" s="636"/>
      <c r="BK573" s="636"/>
      <c r="BL573" s="636"/>
      <c r="BM573" s="102"/>
      <c r="BN573" s="102"/>
      <c r="BO573" s="102"/>
      <c r="BP573" s="636"/>
      <c r="BQ573" s="636"/>
      <c r="BR573" s="636"/>
      <c r="BS573" s="636"/>
      <c r="BT573" s="636"/>
      <c r="BU573" s="636"/>
      <c r="BV573" s="636"/>
      <c r="BW573" s="636"/>
      <c r="BX573" s="636"/>
      <c r="BY573" s="636"/>
      <c r="BZ573" s="636"/>
      <c r="CA573" s="636"/>
      <c r="CB573" s="637"/>
      <c r="CC573" s="636"/>
      <c r="CD573" s="636"/>
      <c r="CE573" s="637"/>
      <c r="CF573" s="637"/>
      <c r="CG573" s="637"/>
      <c r="CH573" s="637"/>
      <c r="CI573" s="636"/>
      <c r="CJ573" s="636"/>
      <c r="CK573" s="637"/>
      <c r="CL573" s="637"/>
      <c r="CM573" s="637"/>
      <c r="CN573" s="705"/>
      <c r="CO573" s="88"/>
      <c r="CP573" s="88"/>
      <c r="CQ573" s="88"/>
      <c r="CR573" s="67"/>
      <c r="CS573" s="67"/>
      <c r="CT573" s="67"/>
      <c r="CU573" s="67"/>
      <c r="CV573" s="67"/>
      <c r="CW573" s="67"/>
      <c r="CX573" s="67"/>
      <c r="CY573" s="67"/>
      <c r="CZ573" s="67"/>
      <c r="DA573" s="67"/>
      <c r="DB573" s="67"/>
      <c r="DC573" s="67"/>
      <c r="DD573" s="67"/>
      <c r="DE573" s="67"/>
      <c r="DF573" s="67"/>
      <c r="DG573" s="67"/>
      <c r="DH573" s="67"/>
      <c r="DI573" s="67"/>
      <c r="DJ573" s="67"/>
      <c r="DK573" s="67"/>
      <c r="DL573" s="67"/>
      <c r="DM573" s="67"/>
      <c r="DN573" s="67"/>
      <c r="DO573" s="67"/>
      <c r="DP573" s="67"/>
      <c r="DQ573" s="67"/>
      <c r="DR573" s="67"/>
      <c r="DS573" s="67"/>
      <c r="DT573" s="67"/>
      <c r="DU573" s="67"/>
      <c r="DV573" s="67"/>
      <c r="DW573" s="67"/>
      <c r="DX573" s="67"/>
      <c r="DY573" s="67"/>
      <c r="DZ573" s="88"/>
      <c r="EA573" s="88"/>
      <c r="EB573" s="88"/>
      <c r="EC573" s="88"/>
      <c r="ED573" s="88"/>
      <c r="EE573" s="88"/>
      <c r="EF573" s="88"/>
      <c r="EG573" s="88"/>
    </row>
    <row r="574" spans="22:137" s="65" customFormat="1" x14ac:dyDescent="0.25">
      <c r="V574" s="631"/>
      <c r="AA574" s="632"/>
      <c r="AB574" s="632"/>
      <c r="AD574" s="632"/>
      <c r="AE574" s="633"/>
      <c r="AH574" s="634"/>
      <c r="AI574" s="634"/>
      <c r="AK574" s="632"/>
      <c r="AR574" s="632"/>
      <c r="AV574" s="632"/>
      <c r="AX574" s="632"/>
      <c r="BB574" s="632"/>
      <c r="BC574" s="632"/>
      <c r="BE574" s="632"/>
      <c r="BH574" s="67"/>
      <c r="BI574" s="635"/>
      <c r="BJ574" s="636"/>
      <c r="BK574" s="636"/>
      <c r="BL574" s="636"/>
      <c r="BM574" s="102"/>
      <c r="BN574" s="102"/>
      <c r="BO574" s="102"/>
      <c r="BP574" s="636"/>
      <c r="BQ574" s="636"/>
      <c r="BR574" s="636"/>
      <c r="BS574" s="636"/>
      <c r="BT574" s="636"/>
      <c r="BU574" s="636"/>
      <c r="BV574" s="636"/>
      <c r="BW574" s="636"/>
      <c r="BX574" s="636"/>
      <c r="BY574" s="636"/>
      <c r="BZ574" s="636"/>
      <c r="CA574" s="636"/>
      <c r="CB574" s="637"/>
      <c r="CC574" s="636"/>
      <c r="CD574" s="636"/>
      <c r="CE574" s="637"/>
      <c r="CF574" s="637"/>
      <c r="CG574" s="637"/>
      <c r="CH574" s="637"/>
      <c r="CI574" s="636"/>
      <c r="CJ574" s="636"/>
      <c r="CK574" s="637"/>
      <c r="CL574" s="637"/>
      <c r="CM574" s="637"/>
      <c r="CN574" s="705"/>
      <c r="CO574" s="88"/>
      <c r="CP574" s="88"/>
      <c r="CQ574" s="88"/>
      <c r="CR574" s="67"/>
      <c r="CS574" s="67"/>
      <c r="CT574" s="67"/>
      <c r="CU574" s="67"/>
      <c r="CV574" s="67"/>
      <c r="CW574" s="67"/>
      <c r="CX574" s="67"/>
      <c r="CY574" s="67"/>
      <c r="CZ574" s="67"/>
      <c r="DA574" s="67"/>
      <c r="DB574" s="67"/>
      <c r="DC574" s="67"/>
      <c r="DD574" s="67"/>
      <c r="DE574" s="67"/>
      <c r="DF574" s="67"/>
      <c r="DG574" s="67"/>
      <c r="DH574" s="67"/>
      <c r="DI574" s="67"/>
      <c r="DJ574" s="67"/>
      <c r="DK574" s="67"/>
      <c r="DL574" s="67"/>
      <c r="DM574" s="67"/>
      <c r="DN574" s="67"/>
      <c r="DO574" s="67"/>
      <c r="DP574" s="67"/>
      <c r="DQ574" s="67"/>
      <c r="DR574" s="67"/>
      <c r="DS574" s="67"/>
      <c r="DT574" s="67"/>
      <c r="DU574" s="67"/>
      <c r="DV574" s="67"/>
      <c r="DW574" s="67"/>
      <c r="DX574" s="67"/>
      <c r="DY574" s="67"/>
      <c r="DZ574" s="88"/>
      <c r="EA574" s="88"/>
      <c r="EB574" s="88"/>
      <c r="EC574" s="88"/>
      <c r="ED574" s="88"/>
      <c r="EE574" s="88"/>
      <c r="EF574" s="88"/>
      <c r="EG574" s="88"/>
    </row>
    <row r="575" spans="22:137" s="65" customFormat="1" x14ac:dyDescent="0.25">
      <c r="V575" s="631"/>
      <c r="AA575" s="632"/>
      <c r="AB575" s="632"/>
      <c r="AD575" s="632"/>
      <c r="AE575" s="633"/>
      <c r="AH575" s="634"/>
      <c r="AI575" s="634"/>
      <c r="AK575" s="632"/>
      <c r="AR575" s="632"/>
      <c r="AV575" s="632"/>
      <c r="AX575" s="632"/>
      <c r="BB575" s="632"/>
      <c r="BC575" s="632"/>
      <c r="BE575" s="632"/>
      <c r="BH575" s="67"/>
      <c r="BI575" s="635"/>
      <c r="BJ575" s="636"/>
      <c r="BK575" s="636"/>
      <c r="BL575" s="636"/>
      <c r="BM575" s="102"/>
      <c r="BN575" s="102"/>
      <c r="BO575" s="102"/>
      <c r="BP575" s="636"/>
      <c r="BQ575" s="636"/>
      <c r="BR575" s="636"/>
      <c r="BS575" s="636"/>
      <c r="BT575" s="636"/>
      <c r="BU575" s="636"/>
      <c r="BV575" s="636"/>
      <c r="BW575" s="636"/>
      <c r="BX575" s="636"/>
      <c r="BY575" s="636"/>
      <c r="BZ575" s="636"/>
      <c r="CA575" s="636"/>
      <c r="CB575" s="637"/>
      <c r="CC575" s="636"/>
      <c r="CD575" s="636"/>
      <c r="CE575" s="637"/>
      <c r="CF575" s="637"/>
      <c r="CG575" s="637"/>
      <c r="CH575" s="637"/>
      <c r="CI575" s="636"/>
      <c r="CJ575" s="636"/>
      <c r="CK575" s="637"/>
      <c r="CL575" s="637"/>
      <c r="CM575" s="637"/>
      <c r="CN575" s="705"/>
      <c r="CO575" s="88"/>
      <c r="CP575" s="88"/>
      <c r="CQ575" s="88"/>
      <c r="CR575" s="67"/>
      <c r="CS575" s="67"/>
      <c r="CT575" s="67"/>
      <c r="CU575" s="67"/>
      <c r="CV575" s="67"/>
      <c r="CW575" s="67"/>
      <c r="CX575" s="67"/>
      <c r="CY575" s="67"/>
      <c r="CZ575" s="67"/>
      <c r="DA575" s="67"/>
      <c r="DB575" s="67"/>
      <c r="DC575" s="67"/>
      <c r="DD575" s="67"/>
      <c r="DE575" s="67"/>
      <c r="DF575" s="67"/>
      <c r="DG575" s="67"/>
      <c r="DH575" s="67"/>
      <c r="DI575" s="67"/>
      <c r="DJ575" s="67"/>
      <c r="DK575" s="67"/>
      <c r="DL575" s="67"/>
      <c r="DM575" s="67"/>
      <c r="DN575" s="67"/>
      <c r="DO575" s="67"/>
      <c r="DP575" s="67"/>
      <c r="DQ575" s="67"/>
      <c r="DR575" s="67"/>
      <c r="DS575" s="67"/>
      <c r="DT575" s="67"/>
      <c r="DU575" s="67"/>
      <c r="DV575" s="67"/>
      <c r="DW575" s="67"/>
      <c r="DX575" s="67"/>
      <c r="DY575" s="67"/>
      <c r="DZ575" s="88"/>
      <c r="EA575" s="88"/>
      <c r="EB575" s="88"/>
      <c r="EC575" s="88"/>
      <c r="ED575" s="88"/>
      <c r="EE575" s="88"/>
      <c r="EF575" s="88"/>
      <c r="EG575" s="88"/>
    </row>
    <row r="576" spans="22:137" s="65" customFormat="1" x14ac:dyDescent="0.25">
      <c r="V576" s="631"/>
      <c r="AA576" s="632"/>
      <c r="AB576" s="632"/>
      <c r="AD576" s="632"/>
      <c r="AE576" s="633"/>
      <c r="AH576" s="634"/>
      <c r="AI576" s="634"/>
      <c r="AK576" s="632"/>
      <c r="AR576" s="632"/>
      <c r="AV576" s="632"/>
      <c r="AX576" s="632"/>
      <c r="BB576" s="632"/>
      <c r="BC576" s="632"/>
      <c r="BE576" s="632"/>
      <c r="BH576" s="67"/>
      <c r="BI576" s="635"/>
      <c r="BJ576" s="636"/>
      <c r="BK576" s="636"/>
      <c r="BL576" s="636"/>
      <c r="BM576" s="102"/>
      <c r="BN576" s="102"/>
      <c r="BO576" s="102"/>
      <c r="BP576" s="636"/>
      <c r="BQ576" s="636"/>
      <c r="BR576" s="636"/>
      <c r="BS576" s="636"/>
      <c r="BT576" s="636"/>
      <c r="BU576" s="636"/>
      <c r="BV576" s="636"/>
      <c r="BW576" s="636"/>
      <c r="BX576" s="636"/>
      <c r="BY576" s="636"/>
      <c r="BZ576" s="636"/>
      <c r="CA576" s="636"/>
      <c r="CB576" s="637"/>
      <c r="CC576" s="636"/>
      <c r="CD576" s="636"/>
      <c r="CE576" s="637"/>
      <c r="CF576" s="637"/>
      <c r="CG576" s="637"/>
      <c r="CH576" s="637"/>
      <c r="CI576" s="636"/>
      <c r="CJ576" s="636"/>
      <c r="CK576" s="637"/>
      <c r="CL576" s="637"/>
      <c r="CM576" s="637"/>
      <c r="CN576" s="705"/>
      <c r="CO576" s="88"/>
      <c r="CP576" s="88"/>
      <c r="CQ576" s="88"/>
      <c r="CR576" s="67"/>
      <c r="CS576" s="67"/>
      <c r="CT576" s="67"/>
      <c r="CU576" s="67"/>
      <c r="CV576" s="67"/>
      <c r="CW576" s="67"/>
      <c r="CX576" s="67"/>
      <c r="CY576" s="67"/>
      <c r="CZ576" s="67"/>
      <c r="DA576" s="67"/>
      <c r="DB576" s="67"/>
      <c r="DC576" s="67"/>
      <c r="DD576" s="67"/>
      <c r="DE576" s="67"/>
      <c r="DF576" s="67"/>
      <c r="DG576" s="67"/>
      <c r="DH576" s="67"/>
      <c r="DI576" s="67"/>
      <c r="DJ576" s="67"/>
      <c r="DK576" s="67"/>
      <c r="DL576" s="67"/>
      <c r="DM576" s="67"/>
      <c r="DN576" s="67"/>
      <c r="DO576" s="67"/>
      <c r="DP576" s="67"/>
      <c r="DQ576" s="67"/>
      <c r="DR576" s="67"/>
      <c r="DS576" s="67"/>
      <c r="DT576" s="67"/>
      <c r="DU576" s="67"/>
      <c r="DV576" s="67"/>
      <c r="DW576" s="67"/>
      <c r="DX576" s="67"/>
      <c r="DY576" s="67"/>
      <c r="DZ576" s="88"/>
      <c r="EA576" s="88"/>
      <c r="EB576" s="88"/>
      <c r="EC576" s="88"/>
      <c r="ED576" s="88"/>
      <c r="EE576" s="88"/>
      <c r="EF576" s="88"/>
      <c r="EG576" s="88"/>
    </row>
    <row r="577" spans="22:137" s="65" customFormat="1" x14ac:dyDescent="0.25">
      <c r="V577" s="631"/>
      <c r="AA577" s="632"/>
      <c r="AB577" s="632"/>
      <c r="AD577" s="632"/>
      <c r="AE577" s="633"/>
      <c r="AH577" s="634"/>
      <c r="AI577" s="634"/>
      <c r="AK577" s="632"/>
      <c r="AR577" s="632"/>
      <c r="AV577" s="632"/>
      <c r="AX577" s="632"/>
      <c r="BB577" s="632"/>
      <c r="BC577" s="632"/>
      <c r="BE577" s="632"/>
      <c r="BH577" s="67"/>
      <c r="BI577" s="635"/>
      <c r="BJ577" s="636"/>
      <c r="BK577" s="636"/>
      <c r="BL577" s="636"/>
      <c r="BM577" s="102"/>
      <c r="BN577" s="102"/>
      <c r="BO577" s="102"/>
      <c r="BP577" s="636"/>
      <c r="BQ577" s="636"/>
      <c r="BR577" s="636"/>
      <c r="BS577" s="636"/>
      <c r="BT577" s="636"/>
      <c r="BU577" s="636"/>
      <c r="BV577" s="636"/>
      <c r="BW577" s="636"/>
      <c r="BX577" s="636"/>
      <c r="BY577" s="636"/>
      <c r="BZ577" s="636"/>
      <c r="CA577" s="636"/>
      <c r="CB577" s="637"/>
      <c r="CC577" s="636"/>
      <c r="CD577" s="636"/>
      <c r="CE577" s="637"/>
      <c r="CF577" s="637"/>
      <c r="CG577" s="637"/>
      <c r="CH577" s="637"/>
      <c r="CI577" s="636"/>
      <c r="CJ577" s="636"/>
      <c r="CK577" s="637"/>
      <c r="CL577" s="637"/>
      <c r="CM577" s="637"/>
      <c r="CN577" s="705"/>
      <c r="CO577" s="88"/>
      <c r="CP577" s="88"/>
      <c r="CQ577" s="88"/>
      <c r="CR577" s="67"/>
      <c r="CS577" s="67"/>
      <c r="CT577" s="67"/>
      <c r="CU577" s="67"/>
      <c r="CV577" s="67"/>
      <c r="CW577" s="67"/>
      <c r="CX577" s="67"/>
      <c r="CY577" s="67"/>
      <c r="CZ577" s="67"/>
      <c r="DA577" s="67"/>
      <c r="DB577" s="67"/>
      <c r="DC577" s="67"/>
      <c r="DD577" s="67"/>
      <c r="DE577" s="67"/>
      <c r="DF577" s="67"/>
      <c r="DG577" s="67"/>
      <c r="DH577" s="67"/>
      <c r="DI577" s="67"/>
      <c r="DJ577" s="67"/>
      <c r="DK577" s="67"/>
      <c r="DL577" s="67"/>
      <c r="DM577" s="67"/>
      <c r="DN577" s="67"/>
      <c r="DO577" s="67"/>
      <c r="DP577" s="67"/>
      <c r="DQ577" s="67"/>
      <c r="DR577" s="67"/>
      <c r="DS577" s="67"/>
      <c r="DT577" s="67"/>
      <c r="DU577" s="67"/>
      <c r="DV577" s="67"/>
      <c r="DW577" s="67"/>
      <c r="DX577" s="67"/>
      <c r="DY577" s="67"/>
      <c r="DZ577" s="88"/>
      <c r="EA577" s="88"/>
      <c r="EB577" s="88"/>
      <c r="EC577" s="88"/>
      <c r="ED577" s="88"/>
      <c r="EE577" s="88"/>
      <c r="EF577" s="88"/>
      <c r="EG577" s="88"/>
    </row>
    <row r="578" spans="22:137" s="65" customFormat="1" x14ac:dyDescent="0.25">
      <c r="V578" s="631"/>
      <c r="AA578" s="632"/>
      <c r="AB578" s="632"/>
      <c r="AD578" s="632"/>
      <c r="AE578" s="633"/>
      <c r="AH578" s="634"/>
      <c r="AI578" s="634"/>
      <c r="AK578" s="632"/>
      <c r="AR578" s="632"/>
      <c r="AV578" s="632"/>
      <c r="AX578" s="632"/>
      <c r="BB578" s="632"/>
      <c r="BC578" s="632"/>
      <c r="BE578" s="632"/>
      <c r="BH578" s="67"/>
      <c r="BI578" s="635"/>
      <c r="BJ578" s="636"/>
      <c r="BK578" s="636"/>
      <c r="BL578" s="636"/>
      <c r="BM578" s="102"/>
      <c r="BN578" s="102"/>
      <c r="BO578" s="102"/>
      <c r="BP578" s="636"/>
      <c r="BQ578" s="636"/>
      <c r="BR578" s="636"/>
      <c r="BS578" s="636"/>
      <c r="BT578" s="636"/>
      <c r="BU578" s="636"/>
      <c r="BV578" s="636"/>
      <c r="BW578" s="636"/>
      <c r="BX578" s="636"/>
      <c r="BY578" s="636"/>
      <c r="BZ578" s="636"/>
      <c r="CA578" s="636"/>
      <c r="CB578" s="637"/>
      <c r="CC578" s="636"/>
      <c r="CD578" s="636"/>
      <c r="CE578" s="637"/>
      <c r="CF578" s="637"/>
      <c r="CG578" s="637"/>
      <c r="CH578" s="637"/>
      <c r="CI578" s="636"/>
      <c r="CJ578" s="636"/>
      <c r="CK578" s="637"/>
      <c r="CL578" s="637"/>
      <c r="CM578" s="637"/>
      <c r="CN578" s="705"/>
      <c r="CO578" s="88"/>
      <c r="CP578" s="88"/>
      <c r="CQ578" s="88"/>
      <c r="CR578" s="67"/>
      <c r="CS578" s="67"/>
      <c r="CT578" s="67"/>
      <c r="CU578" s="67"/>
      <c r="CV578" s="67"/>
      <c r="CW578" s="67"/>
      <c r="CX578" s="67"/>
      <c r="CY578" s="67"/>
      <c r="CZ578" s="67"/>
      <c r="DA578" s="67"/>
      <c r="DB578" s="67"/>
      <c r="DC578" s="67"/>
      <c r="DD578" s="67"/>
      <c r="DE578" s="67"/>
      <c r="DF578" s="67"/>
      <c r="DG578" s="67"/>
      <c r="DH578" s="67"/>
      <c r="DI578" s="67"/>
      <c r="DJ578" s="67"/>
      <c r="DK578" s="67"/>
      <c r="DL578" s="67"/>
      <c r="DM578" s="67"/>
      <c r="DN578" s="67"/>
      <c r="DO578" s="67"/>
      <c r="DP578" s="67"/>
      <c r="DQ578" s="67"/>
      <c r="DR578" s="67"/>
      <c r="DS578" s="67"/>
      <c r="DT578" s="67"/>
      <c r="DU578" s="67"/>
      <c r="DV578" s="67"/>
      <c r="DW578" s="67"/>
      <c r="DX578" s="67"/>
      <c r="DY578" s="67"/>
      <c r="DZ578" s="88"/>
      <c r="EA578" s="88"/>
      <c r="EB578" s="88"/>
      <c r="EC578" s="88"/>
      <c r="ED578" s="88"/>
      <c r="EE578" s="88"/>
      <c r="EF578" s="88"/>
      <c r="EG578" s="88"/>
    </row>
    <row r="579" spans="22:137" s="65" customFormat="1" x14ac:dyDescent="0.25">
      <c r="V579" s="631"/>
      <c r="AA579" s="632"/>
      <c r="AB579" s="632"/>
      <c r="AD579" s="632"/>
      <c r="AE579" s="633"/>
      <c r="AH579" s="634"/>
      <c r="AI579" s="634"/>
      <c r="AK579" s="632"/>
      <c r="AR579" s="632"/>
      <c r="AV579" s="632"/>
      <c r="AX579" s="632"/>
      <c r="BB579" s="632"/>
      <c r="BC579" s="632"/>
      <c r="BE579" s="632"/>
      <c r="BH579" s="67"/>
      <c r="BI579" s="635"/>
      <c r="BJ579" s="636"/>
      <c r="BK579" s="636"/>
      <c r="BL579" s="636"/>
      <c r="BM579" s="102"/>
      <c r="BN579" s="102"/>
      <c r="BO579" s="102"/>
      <c r="BP579" s="636"/>
      <c r="BQ579" s="636"/>
      <c r="BR579" s="636"/>
      <c r="BS579" s="636"/>
      <c r="BT579" s="636"/>
      <c r="BU579" s="636"/>
      <c r="BV579" s="636"/>
      <c r="BW579" s="636"/>
      <c r="BX579" s="636"/>
      <c r="BY579" s="636"/>
      <c r="BZ579" s="636"/>
      <c r="CA579" s="636"/>
      <c r="CB579" s="637"/>
      <c r="CC579" s="636"/>
      <c r="CD579" s="636"/>
      <c r="CE579" s="637"/>
      <c r="CF579" s="637"/>
      <c r="CG579" s="637"/>
      <c r="CH579" s="637"/>
      <c r="CI579" s="636"/>
      <c r="CJ579" s="636"/>
      <c r="CK579" s="637"/>
      <c r="CL579" s="637"/>
      <c r="CM579" s="637"/>
      <c r="CN579" s="705"/>
      <c r="CO579" s="88"/>
      <c r="CP579" s="88"/>
      <c r="CQ579" s="88"/>
      <c r="CR579" s="67"/>
      <c r="CS579" s="67"/>
      <c r="CT579" s="67"/>
      <c r="CU579" s="67"/>
      <c r="CV579" s="67"/>
      <c r="CW579" s="67"/>
      <c r="CX579" s="67"/>
      <c r="CY579" s="67"/>
      <c r="CZ579" s="67"/>
      <c r="DA579" s="67"/>
      <c r="DB579" s="67"/>
      <c r="DC579" s="67"/>
      <c r="DD579" s="67"/>
      <c r="DE579" s="67"/>
      <c r="DF579" s="67"/>
      <c r="DG579" s="67"/>
      <c r="DH579" s="67"/>
      <c r="DI579" s="67"/>
      <c r="DJ579" s="67"/>
      <c r="DK579" s="67"/>
      <c r="DL579" s="67"/>
      <c r="DM579" s="67"/>
      <c r="DN579" s="67"/>
      <c r="DO579" s="67"/>
      <c r="DP579" s="67"/>
      <c r="DQ579" s="67"/>
      <c r="DR579" s="67"/>
      <c r="DS579" s="67"/>
      <c r="DT579" s="67"/>
      <c r="DU579" s="67"/>
      <c r="DV579" s="67"/>
      <c r="DW579" s="67"/>
      <c r="DX579" s="67"/>
      <c r="DY579" s="67"/>
      <c r="DZ579" s="88"/>
      <c r="EA579" s="88"/>
      <c r="EB579" s="88"/>
      <c r="EC579" s="88"/>
      <c r="ED579" s="88"/>
      <c r="EE579" s="88"/>
      <c r="EF579" s="88"/>
      <c r="EG579" s="88"/>
    </row>
    <row r="580" spans="22:137" s="65" customFormat="1" x14ac:dyDescent="0.25">
      <c r="V580" s="631"/>
      <c r="AA580" s="632"/>
      <c r="AB580" s="632"/>
      <c r="AD580" s="632"/>
      <c r="AE580" s="633"/>
      <c r="AH580" s="634"/>
      <c r="AI580" s="634"/>
      <c r="AK580" s="632"/>
      <c r="AR580" s="632"/>
      <c r="AV580" s="632"/>
      <c r="AX580" s="632"/>
      <c r="BB580" s="632"/>
      <c r="BC580" s="632"/>
      <c r="BE580" s="632"/>
      <c r="BH580" s="67"/>
      <c r="BI580" s="635"/>
      <c r="BJ580" s="636"/>
      <c r="BK580" s="636"/>
      <c r="BL580" s="636"/>
      <c r="BM580" s="102"/>
      <c r="BN580" s="102"/>
      <c r="BO580" s="102"/>
      <c r="BP580" s="636"/>
      <c r="BQ580" s="636"/>
      <c r="BR580" s="636"/>
      <c r="BS580" s="636"/>
      <c r="BT580" s="636"/>
      <c r="BU580" s="636"/>
      <c r="BV580" s="636"/>
      <c r="BW580" s="636"/>
      <c r="BX580" s="636"/>
      <c r="BY580" s="636"/>
      <c r="BZ580" s="636"/>
      <c r="CA580" s="636"/>
      <c r="CB580" s="637"/>
      <c r="CC580" s="636"/>
      <c r="CD580" s="636"/>
      <c r="CE580" s="637"/>
      <c r="CF580" s="637"/>
      <c r="CG580" s="637"/>
      <c r="CH580" s="637"/>
      <c r="CI580" s="636"/>
      <c r="CJ580" s="636"/>
      <c r="CK580" s="637"/>
      <c r="CL580" s="637"/>
      <c r="CM580" s="637"/>
      <c r="CN580" s="705"/>
      <c r="CO580" s="88"/>
      <c r="CP580" s="88"/>
      <c r="CQ580" s="88"/>
      <c r="CR580" s="67"/>
      <c r="CS580" s="67"/>
      <c r="CT580" s="67"/>
      <c r="CU580" s="67"/>
      <c r="CV580" s="67"/>
      <c r="CW580" s="67"/>
      <c r="CX580" s="67"/>
      <c r="CY580" s="67"/>
      <c r="CZ580" s="67"/>
      <c r="DA580" s="67"/>
      <c r="DB580" s="67"/>
      <c r="DC580" s="67"/>
      <c r="DD580" s="67"/>
      <c r="DE580" s="67"/>
      <c r="DF580" s="67"/>
      <c r="DG580" s="67"/>
      <c r="DH580" s="67"/>
      <c r="DI580" s="67"/>
      <c r="DJ580" s="67"/>
      <c r="DK580" s="67"/>
      <c r="DL580" s="67"/>
      <c r="DM580" s="67"/>
      <c r="DN580" s="67"/>
      <c r="DO580" s="67"/>
      <c r="DP580" s="67"/>
      <c r="DQ580" s="67"/>
      <c r="DR580" s="67"/>
      <c r="DS580" s="67"/>
      <c r="DT580" s="67"/>
      <c r="DU580" s="67"/>
      <c r="DV580" s="67"/>
      <c r="DW580" s="67"/>
      <c r="DX580" s="67"/>
      <c r="DY580" s="67"/>
      <c r="DZ580" s="88"/>
      <c r="EA580" s="88"/>
      <c r="EB580" s="88"/>
      <c r="EC580" s="88"/>
      <c r="ED580" s="88"/>
      <c r="EE580" s="88"/>
      <c r="EF580" s="88"/>
      <c r="EG580" s="88"/>
    </row>
    <row r="581" spans="22:137" s="65" customFormat="1" x14ac:dyDescent="0.25">
      <c r="V581" s="631"/>
      <c r="AA581" s="632"/>
      <c r="AB581" s="632"/>
      <c r="AD581" s="632"/>
      <c r="AE581" s="633"/>
      <c r="AH581" s="634"/>
      <c r="AI581" s="634"/>
      <c r="AK581" s="632"/>
      <c r="AR581" s="632"/>
      <c r="AV581" s="632"/>
      <c r="AX581" s="632"/>
      <c r="BB581" s="632"/>
      <c r="BC581" s="632"/>
      <c r="BE581" s="632"/>
      <c r="BH581" s="67"/>
      <c r="BI581" s="635"/>
      <c r="BJ581" s="636"/>
      <c r="BK581" s="636"/>
      <c r="BL581" s="636"/>
      <c r="BM581" s="102"/>
      <c r="BN581" s="102"/>
      <c r="BO581" s="102"/>
      <c r="BP581" s="636"/>
      <c r="BQ581" s="636"/>
      <c r="BR581" s="636"/>
      <c r="BS581" s="636"/>
      <c r="BT581" s="636"/>
      <c r="BU581" s="636"/>
      <c r="BV581" s="636"/>
      <c r="BW581" s="636"/>
      <c r="BX581" s="636"/>
      <c r="BY581" s="636"/>
      <c r="BZ581" s="636"/>
      <c r="CA581" s="636"/>
      <c r="CB581" s="637"/>
      <c r="CC581" s="636"/>
      <c r="CD581" s="636"/>
      <c r="CE581" s="637"/>
      <c r="CF581" s="637"/>
      <c r="CG581" s="637"/>
      <c r="CH581" s="637"/>
      <c r="CI581" s="636"/>
      <c r="CJ581" s="636"/>
      <c r="CK581" s="637"/>
      <c r="CL581" s="637"/>
      <c r="CM581" s="637"/>
      <c r="CN581" s="705"/>
      <c r="CO581" s="88"/>
      <c r="CP581" s="88"/>
      <c r="CQ581" s="88"/>
      <c r="CR581" s="67"/>
      <c r="CS581" s="67"/>
      <c r="CT581" s="67"/>
      <c r="CU581" s="67"/>
      <c r="CV581" s="67"/>
      <c r="CW581" s="67"/>
      <c r="CX581" s="67"/>
      <c r="CY581" s="67"/>
      <c r="CZ581" s="67"/>
      <c r="DA581" s="67"/>
      <c r="DB581" s="67"/>
      <c r="DC581" s="67"/>
      <c r="DD581" s="67"/>
      <c r="DE581" s="67"/>
      <c r="DF581" s="67"/>
      <c r="DG581" s="67"/>
      <c r="DH581" s="67"/>
      <c r="DI581" s="67"/>
      <c r="DJ581" s="67"/>
      <c r="DK581" s="67"/>
      <c r="DL581" s="67"/>
      <c r="DM581" s="67"/>
      <c r="DN581" s="67"/>
      <c r="DO581" s="67"/>
      <c r="DP581" s="67"/>
      <c r="DQ581" s="67"/>
      <c r="DR581" s="67"/>
      <c r="DS581" s="67"/>
      <c r="DT581" s="67"/>
      <c r="DU581" s="67"/>
      <c r="DV581" s="67"/>
      <c r="DW581" s="67"/>
      <c r="DX581" s="67"/>
      <c r="DY581" s="67"/>
      <c r="DZ581" s="88"/>
      <c r="EA581" s="88"/>
      <c r="EB581" s="88"/>
      <c r="EC581" s="88"/>
      <c r="ED581" s="88"/>
      <c r="EE581" s="88"/>
      <c r="EF581" s="88"/>
      <c r="EG581" s="88"/>
    </row>
    <row r="582" spans="22:137" s="65" customFormat="1" x14ac:dyDescent="0.25">
      <c r="V582" s="631"/>
      <c r="AA582" s="632"/>
      <c r="AB582" s="632"/>
      <c r="AD582" s="632"/>
      <c r="AE582" s="633"/>
      <c r="AH582" s="634"/>
      <c r="AI582" s="634"/>
      <c r="AK582" s="632"/>
      <c r="AR582" s="632"/>
      <c r="AV582" s="632"/>
      <c r="AX582" s="632"/>
      <c r="BB582" s="632"/>
      <c r="BC582" s="632"/>
      <c r="BE582" s="632"/>
      <c r="BH582" s="67"/>
      <c r="BI582" s="635"/>
      <c r="BJ582" s="636"/>
      <c r="BK582" s="636"/>
      <c r="BL582" s="636"/>
      <c r="BM582" s="102"/>
      <c r="BN582" s="102"/>
      <c r="BO582" s="102"/>
      <c r="BP582" s="636"/>
      <c r="BQ582" s="636"/>
      <c r="BR582" s="636"/>
      <c r="BS582" s="636"/>
      <c r="BT582" s="636"/>
      <c r="BU582" s="636"/>
      <c r="BV582" s="636"/>
      <c r="BW582" s="636"/>
      <c r="BX582" s="636"/>
      <c r="BY582" s="636"/>
      <c r="BZ582" s="636"/>
      <c r="CA582" s="636"/>
      <c r="CB582" s="637"/>
      <c r="CC582" s="636"/>
      <c r="CD582" s="636"/>
      <c r="CE582" s="637"/>
      <c r="CF582" s="637"/>
      <c r="CG582" s="637"/>
      <c r="CH582" s="637"/>
      <c r="CI582" s="636"/>
      <c r="CJ582" s="636"/>
      <c r="CK582" s="637"/>
      <c r="CL582" s="637"/>
      <c r="CM582" s="637"/>
      <c r="CN582" s="705"/>
      <c r="CO582" s="88"/>
      <c r="CP582" s="88"/>
      <c r="CQ582" s="88"/>
      <c r="CR582" s="67"/>
      <c r="CS582" s="67"/>
      <c r="CT582" s="67"/>
      <c r="CU582" s="67"/>
      <c r="CV582" s="67"/>
      <c r="CW582" s="67"/>
      <c r="CX582" s="67"/>
      <c r="CY582" s="67"/>
      <c r="CZ582" s="67"/>
      <c r="DA582" s="67"/>
      <c r="DB582" s="67"/>
      <c r="DC582" s="67"/>
      <c r="DD582" s="67"/>
      <c r="DE582" s="67"/>
      <c r="DF582" s="67"/>
      <c r="DG582" s="67"/>
      <c r="DH582" s="67"/>
      <c r="DI582" s="67"/>
      <c r="DJ582" s="67"/>
      <c r="DK582" s="67"/>
      <c r="DL582" s="67"/>
      <c r="DM582" s="67"/>
      <c r="DN582" s="67"/>
      <c r="DO582" s="67"/>
      <c r="DP582" s="67"/>
      <c r="DQ582" s="67"/>
      <c r="DR582" s="67"/>
      <c r="DS582" s="67"/>
      <c r="DT582" s="67"/>
      <c r="DU582" s="67"/>
      <c r="DV582" s="67"/>
      <c r="DW582" s="67"/>
      <c r="DX582" s="67"/>
      <c r="DY582" s="67"/>
      <c r="DZ582" s="88"/>
      <c r="EA582" s="88"/>
      <c r="EB582" s="88"/>
      <c r="EC582" s="88"/>
      <c r="ED582" s="88"/>
      <c r="EE582" s="88"/>
      <c r="EF582" s="88"/>
      <c r="EG582" s="88"/>
    </row>
    <row r="583" spans="22:137" s="65" customFormat="1" x14ac:dyDescent="0.25">
      <c r="V583" s="631"/>
      <c r="AA583" s="632"/>
      <c r="AB583" s="632"/>
      <c r="AD583" s="632"/>
      <c r="AE583" s="633"/>
      <c r="AH583" s="634"/>
      <c r="AI583" s="634"/>
      <c r="AK583" s="632"/>
      <c r="AR583" s="632"/>
      <c r="AV583" s="632"/>
      <c r="AX583" s="632"/>
      <c r="BB583" s="632"/>
      <c r="BC583" s="632"/>
      <c r="BE583" s="632"/>
      <c r="BH583" s="67"/>
      <c r="BI583" s="635"/>
      <c r="BJ583" s="636"/>
      <c r="BK583" s="636"/>
      <c r="BL583" s="636"/>
      <c r="BM583" s="102"/>
      <c r="BN583" s="102"/>
      <c r="BO583" s="102"/>
      <c r="BP583" s="636"/>
      <c r="BQ583" s="636"/>
      <c r="BR583" s="636"/>
      <c r="BS583" s="636"/>
      <c r="BT583" s="636"/>
      <c r="BU583" s="636"/>
      <c r="BV583" s="636"/>
      <c r="BW583" s="636"/>
      <c r="BX583" s="636"/>
      <c r="BY583" s="636"/>
      <c r="BZ583" s="636"/>
      <c r="CA583" s="636"/>
      <c r="CB583" s="637"/>
      <c r="CC583" s="636"/>
      <c r="CD583" s="636"/>
      <c r="CE583" s="637"/>
      <c r="CF583" s="637"/>
      <c r="CG583" s="637"/>
      <c r="CH583" s="637"/>
      <c r="CI583" s="636"/>
      <c r="CJ583" s="636"/>
      <c r="CK583" s="637"/>
      <c r="CL583" s="637"/>
      <c r="CM583" s="637"/>
      <c r="CN583" s="705"/>
      <c r="CO583" s="88"/>
      <c r="CP583" s="88"/>
      <c r="CQ583" s="88"/>
      <c r="CR583" s="67"/>
      <c r="CS583" s="67"/>
      <c r="CT583" s="67"/>
      <c r="CU583" s="67"/>
      <c r="CV583" s="67"/>
      <c r="CW583" s="67"/>
      <c r="CX583" s="67"/>
      <c r="CY583" s="67"/>
      <c r="CZ583" s="67"/>
      <c r="DA583" s="67"/>
      <c r="DB583" s="67"/>
      <c r="DC583" s="67"/>
      <c r="DD583" s="67"/>
      <c r="DE583" s="67"/>
      <c r="DF583" s="67"/>
      <c r="DG583" s="67"/>
      <c r="DH583" s="67"/>
      <c r="DI583" s="67"/>
      <c r="DJ583" s="67"/>
      <c r="DK583" s="67"/>
      <c r="DL583" s="67"/>
      <c r="DM583" s="67"/>
      <c r="DN583" s="67"/>
      <c r="DO583" s="67"/>
      <c r="DP583" s="67"/>
      <c r="DQ583" s="67"/>
      <c r="DR583" s="67"/>
      <c r="DS583" s="67"/>
      <c r="DT583" s="67"/>
      <c r="DU583" s="67"/>
      <c r="DV583" s="67"/>
      <c r="DW583" s="67"/>
      <c r="DX583" s="67"/>
      <c r="DY583" s="67"/>
      <c r="DZ583" s="88"/>
      <c r="EA583" s="88"/>
      <c r="EB583" s="88"/>
      <c r="EC583" s="88"/>
      <c r="ED583" s="88"/>
      <c r="EE583" s="88"/>
      <c r="EF583" s="88"/>
      <c r="EG583" s="88"/>
    </row>
    <row r="584" spans="22:137" s="65" customFormat="1" x14ac:dyDescent="0.25">
      <c r="V584" s="631"/>
      <c r="AA584" s="632"/>
      <c r="AB584" s="632"/>
      <c r="AD584" s="632"/>
      <c r="AE584" s="633"/>
      <c r="AH584" s="634"/>
      <c r="AI584" s="634"/>
      <c r="AK584" s="632"/>
      <c r="AR584" s="632"/>
      <c r="AV584" s="632"/>
      <c r="AX584" s="632"/>
      <c r="BB584" s="632"/>
      <c r="BC584" s="632"/>
      <c r="BE584" s="632"/>
      <c r="BH584" s="67"/>
      <c r="BI584" s="635"/>
      <c r="BJ584" s="636"/>
      <c r="BK584" s="636"/>
      <c r="BL584" s="636"/>
      <c r="BM584" s="102"/>
      <c r="BN584" s="102"/>
      <c r="BO584" s="102"/>
      <c r="BP584" s="636"/>
      <c r="BQ584" s="636"/>
      <c r="BR584" s="636"/>
      <c r="BS584" s="636"/>
      <c r="BT584" s="636"/>
      <c r="BU584" s="636"/>
      <c r="BV584" s="636"/>
      <c r="BW584" s="636"/>
      <c r="BX584" s="636"/>
      <c r="BY584" s="636"/>
      <c r="BZ584" s="636"/>
      <c r="CA584" s="636"/>
      <c r="CB584" s="637"/>
      <c r="CC584" s="636"/>
      <c r="CD584" s="636"/>
      <c r="CE584" s="637"/>
      <c r="CF584" s="637"/>
      <c r="CG584" s="637"/>
      <c r="CH584" s="637"/>
      <c r="CI584" s="636"/>
      <c r="CJ584" s="636"/>
      <c r="CK584" s="637"/>
      <c r="CL584" s="637"/>
      <c r="CM584" s="637"/>
      <c r="CN584" s="705"/>
      <c r="CO584" s="88"/>
      <c r="CP584" s="88"/>
      <c r="CQ584" s="88"/>
      <c r="CR584" s="67"/>
      <c r="CS584" s="67"/>
      <c r="CT584" s="67"/>
      <c r="CU584" s="67"/>
      <c r="CV584" s="67"/>
      <c r="CW584" s="67"/>
      <c r="CX584" s="67"/>
      <c r="CY584" s="67"/>
      <c r="CZ584" s="67"/>
      <c r="DA584" s="67"/>
      <c r="DB584" s="67"/>
      <c r="DC584" s="67"/>
      <c r="DD584" s="67"/>
      <c r="DE584" s="67"/>
      <c r="DF584" s="67"/>
      <c r="DG584" s="67"/>
      <c r="DH584" s="67"/>
      <c r="DI584" s="67"/>
      <c r="DJ584" s="67"/>
      <c r="DK584" s="67"/>
      <c r="DL584" s="67"/>
      <c r="DM584" s="67"/>
      <c r="DN584" s="67"/>
      <c r="DO584" s="67"/>
      <c r="DP584" s="67"/>
      <c r="DQ584" s="67"/>
      <c r="DR584" s="67"/>
      <c r="DS584" s="67"/>
      <c r="DT584" s="67"/>
      <c r="DU584" s="67"/>
      <c r="DV584" s="67"/>
      <c r="DW584" s="67"/>
      <c r="DX584" s="67"/>
      <c r="DY584" s="67"/>
      <c r="DZ584" s="88"/>
      <c r="EA584" s="88"/>
      <c r="EB584" s="88"/>
      <c r="EC584" s="88"/>
      <c r="ED584" s="88"/>
      <c r="EE584" s="88"/>
      <c r="EF584" s="88"/>
      <c r="EG584" s="88"/>
    </row>
    <row r="585" spans="22:137" s="65" customFormat="1" x14ac:dyDescent="0.25">
      <c r="V585" s="631"/>
      <c r="AA585" s="632"/>
      <c r="AB585" s="632"/>
      <c r="AD585" s="632"/>
      <c r="AE585" s="633"/>
      <c r="AH585" s="634"/>
      <c r="AI585" s="634"/>
      <c r="AK585" s="632"/>
      <c r="AR585" s="632"/>
      <c r="AV585" s="632"/>
      <c r="AX585" s="632"/>
      <c r="BB585" s="632"/>
      <c r="BC585" s="632"/>
      <c r="BE585" s="632"/>
      <c r="BH585" s="67"/>
      <c r="BI585" s="635"/>
      <c r="BJ585" s="636"/>
      <c r="BK585" s="636"/>
      <c r="BL585" s="636"/>
      <c r="BM585" s="102"/>
      <c r="BN585" s="102"/>
      <c r="BO585" s="102"/>
      <c r="BP585" s="636"/>
      <c r="BQ585" s="636"/>
      <c r="BR585" s="636"/>
      <c r="BS585" s="636"/>
      <c r="BT585" s="636"/>
      <c r="BU585" s="636"/>
      <c r="BV585" s="636"/>
      <c r="BW585" s="636"/>
      <c r="BX585" s="636"/>
      <c r="BY585" s="636"/>
      <c r="BZ585" s="636"/>
      <c r="CA585" s="636"/>
      <c r="CB585" s="637"/>
      <c r="CC585" s="636"/>
      <c r="CD585" s="636"/>
      <c r="CE585" s="637"/>
      <c r="CF585" s="637"/>
      <c r="CG585" s="637"/>
      <c r="CH585" s="637"/>
      <c r="CI585" s="636"/>
      <c r="CJ585" s="636"/>
      <c r="CK585" s="637"/>
      <c r="CL585" s="637"/>
      <c r="CM585" s="637"/>
      <c r="CN585" s="705"/>
      <c r="CO585" s="88"/>
      <c r="CP585" s="88"/>
      <c r="CQ585" s="88"/>
      <c r="CR585" s="67"/>
      <c r="CS585" s="67"/>
      <c r="CT585" s="67"/>
      <c r="CU585" s="67"/>
      <c r="CV585" s="67"/>
      <c r="CW585" s="67"/>
      <c r="CX585" s="67"/>
      <c r="CY585" s="67"/>
      <c r="CZ585" s="67"/>
      <c r="DA585" s="67"/>
      <c r="DB585" s="67"/>
      <c r="DC585" s="67"/>
      <c r="DD585" s="67"/>
      <c r="DE585" s="67"/>
      <c r="DF585" s="67"/>
      <c r="DG585" s="67"/>
      <c r="DH585" s="67"/>
      <c r="DI585" s="67"/>
      <c r="DJ585" s="67"/>
      <c r="DK585" s="67"/>
      <c r="DL585" s="67"/>
      <c r="DM585" s="67"/>
      <c r="DN585" s="67"/>
      <c r="DO585" s="67"/>
      <c r="DP585" s="67"/>
      <c r="DQ585" s="67"/>
      <c r="DR585" s="67"/>
      <c r="DS585" s="67"/>
      <c r="DT585" s="67"/>
      <c r="DU585" s="67"/>
      <c r="DV585" s="67"/>
      <c r="DW585" s="67"/>
      <c r="DX585" s="67"/>
      <c r="DY585" s="67"/>
      <c r="DZ585" s="88"/>
      <c r="EA585" s="88"/>
      <c r="EB585" s="88"/>
      <c r="EC585" s="88"/>
      <c r="ED585" s="88"/>
      <c r="EE585" s="88"/>
      <c r="EF585" s="88"/>
      <c r="EG585" s="88"/>
    </row>
    <row r="586" spans="22:137" s="65" customFormat="1" x14ac:dyDescent="0.25">
      <c r="V586" s="631"/>
      <c r="AA586" s="632"/>
      <c r="AB586" s="632"/>
      <c r="AD586" s="632"/>
      <c r="AE586" s="633"/>
      <c r="AH586" s="634"/>
      <c r="AI586" s="634"/>
      <c r="AK586" s="632"/>
      <c r="AR586" s="632"/>
      <c r="AV586" s="632"/>
      <c r="AX586" s="632"/>
      <c r="BB586" s="632"/>
      <c r="BC586" s="632"/>
      <c r="BE586" s="632"/>
      <c r="BH586" s="67"/>
      <c r="BI586" s="635"/>
      <c r="BJ586" s="636"/>
      <c r="BK586" s="636"/>
      <c r="BL586" s="636"/>
      <c r="BM586" s="102"/>
      <c r="BN586" s="102"/>
      <c r="BO586" s="102"/>
      <c r="BP586" s="636"/>
      <c r="BQ586" s="636"/>
      <c r="BR586" s="636"/>
      <c r="BS586" s="636"/>
      <c r="BT586" s="636"/>
      <c r="BU586" s="636"/>
      <c r="BV586" s="636"/>
      <c r="BW586" s="636"/>
      <c r="BX586" s="636"/>
      <c r="BY586" s="636"/>
      <c r="BZ586" s="636"/>
      <c r="CA586" s="636"/>
      <c r="CB586" s="637"/>
      <c r="CC586" s="636"/>
      <c r="CD586" s="636"/>
      <c r="CE586" s="637"/>
      <c r="CF586" s="637"/>
      <c r="CG586" s="637"/>
      <c r="CH586" s="637"/>
      <c r="CI586" s="636"/>
      <c r="CJ586" s="636"/>
      <c r="CK586" s="637"/>
      <c r="CL586" s="637"/>
      <c r="CM586" s="637"/>
      <c r="CN586" s="705"/>
      <c r="CO586" s="88"/>
      <c r="CP586" s="88"/>
      <c r="CQ586" s="88"/>
      <c r="CR586" s="67"/>
      <c r="CS586" s="67"/>
      <c r="CT586" s="67"/>
      <c r="CU586" s="67"/>
      <c r="CV586" s="67"/>
      <c r="CW586" s="67"/>
      <c r="CX586" s="67"/>
      <c r="CY586" s="67"/>
      <c r="CZ586" s="67"/>
      <c r="DA586" s="67"/>
      <c r="DB586" s="67"/>
      <c r="DC586" s="67"/>
      <c r="DD586" s="67"/>
      <c r="DE586" s="67"/>
      <c r="DF586" s="67"/>
      <c r="DG586" s="67"/>
      <c r="DH586" s="67"/>
      <c r="DI586" s="67"/>
      <c r="DJ586" s="67"/>
      <c r="DK586" s="67"/>
      <c r="DL586" s="67"/>
      <c r="DM586" s="67"/>
      <c r="DN586" s="67"/>
      <c r="DO586" s="67"/>
      <c r="DP586" s="67"/>
      <c r="DQ586" s="67"/>
      <c r="DR586" s="67"/>
      <c r="DS586" s="67"/>
      <c r="DT586" s="67"/>
      <c r="DU586" s="67"/>
      <c r="DV586" s="67"/>
      <c r="DW586" s="67"/>
      <c r="DX586" s="67"/>
      <c r="DY586" s="67"/>
      <c r="DZ586" s="88"/>
      <c r="EA586" s="88"/>
      <c r="EB586" s="88"/>
      <c r="EC586" s="88"/>
      <c r="ED586" s="88"/>
      <c r="EE586" s="88"/>
      <c r="EF586" s="88"/>
      <c r="EG586" s="88"/>
    </row>
    <row r="587" spans="22:137" s="65" customFormat="1" x14ac:dyDescent="0.25">
      <c r="V587" s="631"/>
      <c r="AA587" s="632"/>
      <c r="AB587" s="632"/>
      <c r="AD587" s="632"/>
      <c r="AE587" s="633"/>
      <c r="AH587" s="634"/>
      <c r="AI587" s="634"/>
      <c r="AK587" s="632"/>
      <c r="AR587" s="632"/>
      <c r="AV587" s="632"/>
      <c r="AX587" s="632"/>
      <c r="BB587" s="632"/>
      <c r="BC587" s="632"/>
      <c r="BE587" s="632"/>
      <c r="BH587" s="67"/>
      <c r="BI587" s="635"/>
      <c r="BJ587" s="636"/>
      <c r="BK587" s="636"/>
      <c r="BL587" s="636"/>
      <c r="BM587" s="102"/>
      <c r="BN587" s="102"/>
      <c r="BO587" s="102"/>
      <c r="BP587" s="636"/>
      <c r="BQ587" s="636"/>
      <c r="BR587" s="636"/>
      <c r="BS587" s="636"/>
      <c r="BT587" s="636"/>
      <c r="BU587" s="636"/>
      <c r="BV587" s="636"/>
      <c r="BW587" s="636"/>
      <c r="BX587" s="636"/>
      <c r="BY587" s="636"/>
      <c r="BZ587" s="636"/>
      <c r="CA587" s="636"/>
      <c r="CB587" s="637"/>
      <c r="CC587" s="636"/>
      <c r="CD587" s="636"/>
      <c r="CE587" s="637"/>
      <c r="CF587" s="637"/>
      <c r="CG587" s="637"/>
      <c r="CH587" s="637"/>
      <c r="CI587" s="636"/>
      <c r="CJ587" s="636"/>
      <c r="CK587" s="637"/>
      <c r="CL587" s="637"/>
      <c r="CM587" s="637"/>
      <c r="CN587" s="705"/>
      <c r="CO587" s="88"/>
      <c r="CP587" s="88"/>
      <c r="CQ587" s="88"/>
      <c r="CR587" s="67"/>
      <c r="CS587" s="67"/>
      <c r="CT587" s="67"/>
      <c r="CU587" s="67"/>
      <c r="CV587" s="67"/>
      <c r="CW587" s="67"/>
      <c r="CX587" s="67"/>
      <c r="CY587" s="67"/>
      <c r="CZ587" s="67"/>
      <c r="DA587" s="67"/>
      <c r="DB587" s="67"/>
      <c r="DC587" s="67"/>
      <c r="DD587" s="67"/>
      <c r="DE587" s="67"/>
      <c r="DF587" s="67"/>
      <c r="DG587" s="67"/>
      <c r="DH587" s="67"/>
      <c r="DI587" s="67"/>
      <c r="DJ587" s="67"/>
      <c r="DK587" s="67"/>
      <c r="DL587" s="67"/>
      <c r="DM587" s="67"/>
      <c r="DN587" s="67"/>
      <c r="DO587" s="67"/>
      <c r="DP587" s="67"/>
      <c r="DQ587" s="67"/>
      <c r="DR587" s="67"/>
      <c r="DS587" s="67"/>
      <c r="DT587" s="67"/>
      <c r="DU587" s="67"/>
      <c r="DV587" s="67"/>
      <c r="DW587" s="67"/>
      <c r="DX587" s="67"/>
      <c r="DY587" s="67"/>
      <c r="DZ587" s="88"/>
      <c r="EA587" s="88"/>
      <c r="EB587" s="88"/>
      <c r="EC587" s="88"/>
      <c r="ED587" s="88"/>
      <c r="EE587" s="88"/>
      <c r="EF587" s="88"/>
      <c r="EG587" s="88"/>
    </row>
    <row r="588" spans="22:137" s="65" customFormat="1" x14ac:dyDescent="0.25">
      <c r="V588" s="631"/>
      <c r="AA588" s="632"/>
      <c r="AB588" s="632"/>
      <c r="AD588" s="632"/>
      <c r="AE588" s="633"/>
      <c r="AH588" s="634"/>
      <c r="AI588" s="634"/>
      <c r="AK588" s="632"/>
      <c r="AR588" s="632"/>
      <c r="AV588" s="632"/>
      <c r="AX588" s="632"/>
      <c r="BB588" s="632"/>
      <c r="BC588" s="632"/>
      <c r="BE588" s="632"/>
      <c r="BH588" s="67"/>
      <c r="BI588" s="635"/>
      <c r="BJ588" s="636"/>
      <c r="BK588" s="636"/>
      <c r="BL588" s="636"/>
      <c r="BM588" s="102"/>
      <c r="BN588" s="102"/>
      <c r="BO588" s="102"/>
      <c r="BP588" s="636"/>
      <c r="BQ588" s="636"/>
      <c r="BR588" s="636"/>
      <c r="BS588" s="636"/>
      <c r="BT588" s="636"/>
      <c r="BU588" s="636"/>
      <c r="BV588" s="636"/>
      <c r="BW588" s="636"/>
      <c r="BX588" s="636"/>
      <c r="BY588" s="636"/>
      <c r="BZ588" s="636"/>
      <c r="CA588" s="636"/>
      <c r="CB588" s="637"/>
      <c r="CC588" s="636"/>
      <c r="CD588" s="636"/>
      <c r="CE588" s="637"/>
      <c r="CF588" s="637"/>
      <c r="CG588" s="637"/>
      <c r="CH588" s="637"/>
      <c r="CI588" s="636"/>
      <c r="CJ588" s="636"/>
      <c r="CK588" s="637"/>
      <c r="CL588" s="637"/>
      <c r="CM588" s="637"/>
      <c r="CN588" s="705"/>
      <c r="CO588" s="88"/>
      <c r="CP588" s="88"/>
      <c r="CQ588" s="88"/>
      <c r="CR588" s="67"/>
      <c r="CS588" s="67"/>
      <c r="CT588" s="67"/>
      <c r="CU588" s="67"/>
      <c r="CV588" s="67"/>
      <c r="CW588" s="67"/>
      <c r="CX588" s="67"/>
      <c r="CY588" s="67"/>
      <c r="CZ588" s="67"/>
      <c r="DA588" s="67"/>
      <c r="DB588" s="67"/>
      <c r="DC588" s="67"/>
      <c r="DD588" s="67"/>
      <c r="DE588" s="67"/>
      <c r="DF588" s="67"/>
      <c r="DG588" s="67"/>
      <c r="DH588" s="67"/>
      <c r="DI588" s="67"/>
      <c r="DJ588" s="67"/>
      <c r="DK588" s="67"/>
      <c r="DL588" s="67"/>
      <c r="DM588" s="67"/>
      <c r="DN588" s="67"/>
      <c r="DO588" s="67"/>
      <c r="DP588" s="67"/>
      <c r="DQ588" s="67"/>
      <c r="DR588" s="67"/>
      <c r="DS588" s="67"/>
      <c r="DT588" s="67"/>
      <c r="DU588" s="67"/>
      <c r="DV588" s="67"/>
      <c r="DW588" s="67"/>
      <c r="DX588" s="67"/>
      <c r="DY588" s="67"/>
      <c r="DZ588" s="88"/>
      <c r="EA588" s="88"/>
      <c r="EB588" s="88"/>
      <c r="EC588" s="88"/>
      <c r="ED588" s="88"/>
      <c r="EE588" s="88"/>
      <c r="EF588" s="88"/>
      <c r="EG588" s="88"/>
    </row>
    <row r="589" spans="22:137" s="65" customFormat="1" x14ac:dyDescent="0.25">
      <c r="V589" s="631"/>
      <c r="AA589" s="632"/>
      <c r="AB589" s="632"/>
      <c r="AD589" s="632"/>
      <c r="AE589" s="633"/>
      <c r="AH589" s="634"/>
      <c r="AI589" s="634"/>
      <c r="AK589" s="632"/>
      <c r="AR589" s="632"/>
      <c r="AV589" s="632"/>
      <c r="AX589" s="632"/>
      <c r="BB589" s="632"/>
      <c r="BC589" s="632"/>
      <c r="BE589" s="632"/>
      <c r="BH589" s="67"/>
      <c r="BI589" s="635"/>
      <c r="BJ589" s="636"/>
      <c r="BK589" s="636"/>
      <c r="BL589" s="636"/>
      <c r="BM589" s="102"/>
      <c r="BN589" s="102"/>
      <c r="BO589" s="102"/>
      <c r="BP589" s="636"/>
      <c r="BQ589" s="636"/>
      <c r="BR589" s="636"/>
      <c r="BS589" s="636"/>
      <c r="BT589" s="636"/>
      <c r="BU589" s="636"/>
      <c r="BV589" s="636"/>
      <c r="BW589" s="636"/>
      <c r="BX589" s="636"/>
      <c r="BY589" s="636"/>
      <c r="BZ589" s="636"/>
      <c r="CA589" s="636"/>
      <c r="CB589" s="637"/>
      <c r="CC589" s="636"/>
      <c r="CD589" s="636"/>
      <c r="CE589" s="637"/>
      <c r="CF589" s="637"/>
      <c r="CG589" s="637"/>
      <c r="CH589" s="637"/>
      <c r="CI589" s="636"/>
      <c r="CJ589" s="636"/>
      <c r="CK589" s="637"/>
      <c r="CL589" s="637"/>
      <c r="CM589" s="637"/>
      <c r="CN589" s="705"/>
      <c r="CO589" s="88"/>
      <c r="CP589" s="88"/>
      <c r="CQ589" s="88"/>
      <c r="CR589" s="67"/>
      <c r="CS589" s="67"/>
      <c r="CT589" s="67"/>
      <c r="CU589" s="67"/>
      <c r="CV589" s="67"/>
      <c r="CW589" s="67"/>
      <c r="CX589" s="67"/>
      <c r="CY589" s="67"/>
      <c r="CZ589" s="67"/>
      <c r="DA589" s="67"/>
      <c r="DB589" s="67"/>
      <c r="DC589" s="67"/>
      <c r="DD589" s="67"/>
      <c r="DE589" s="67"/>
      <c r="DF589" s="67"/>
      <c r="DG589" s="67"/>
      <c r="DH589" s="67"/>
      <c r="DI589" s="67"/>
      <c r="DJ589" s="67"/>
      <c r="DK589" s="67"/>
      <c r="DL589" s="67"/>
      <c r="DM589" s="67"/>
      <c r="DN589" s="67"/>
      <c r="DO589" s="67"/>
      <c r="DP589" s="67"/>
      <c r="DQ589" s="67"/>
      <c r="DR589" s="67"/>
      <c r="DS589" s="67"/>
      <c r="DT589" s="67"/>
      <c r="DU589" s="67"/>
      <c r="DV589" s="67"/>
      <c r="DW589" s="67"/>
      <c r="DX589" s="67"/>
      <c r="DY589" s="67"/>
      <c r="DZ589" s="88"/>
      <c r="EA589" s="88"/>
      <c r="EB589" s="88"/>
      <c r="EC589" s="88"/>
      <c r="ED589" s="88"/>
      <c r="EE589" s="88"/>
      <c r="EF589" s="88"/>
      <c r="EG589" s="88"/>
    </row>
    <row r="590" spans="22:137" s="65" customFormat="1" x14ac:dyDescent="0.25">
      <c r="V590" s="631"/>
      <c r="AA590" s="632"/>
      <c r="AB590" s="632"/>
      <c r="AD590" s="632"/>
      <c r="AE590" s="633"/>
      <c r="AH590" s="634"/>
      <c r="AI590" s="634"/>
      <c r="AK590" s="632"/>
      <c r="AR590" s="632"/>
      <c r="AV590" s="632"/>
      <c r="AX590" s="632"/>
      <c r="BB590" s="632"/>
      <c r="BC590" s="632"/>
      <c r="BE590" s="632"/>
      <c r="BH590" s="67"/>
      <c r="BI590" s="635"/>
      <c r="BJ590" s="636"/>
      <c r="BK590" s="636"/>
      <c r="BL590" s="636"/>
      <c r="BM590" s="102"/>
      <c r="BN590" s="102"/>
      <c r="BO590" s="102"/>
      <c r="BP590" s="636"/>
      <c r="BQ590" s="636"/>
      <c r="BR590" s="636"/>
      <c r="BS590" s="636"/>
      <c r="BT590" s="636"/>
      <c r="BU590" s="636"/>
      <c r="BV590" s="636"/>
      <c r="BW590" s="636"/>
      <c r="BX590" s="636"/>
      <c r="BY590" s="636"/>
      <c r="BZ590" s="636"/>
      <c r="CA590" s="636"/>
      <c r="CB590" s="637"/>
      <c r="CC590" s="636"/>
      <c r="CD590" s="636"/>
      <c r="CE590" s="637"/>
      <c r="CF590" s="637"/>
      <c r="CG590" s="637"/>
      <c r="CH590" s="637"/>
      <c r="CI590" s="636"/>
      <c r="CJ590" s="636"/>
      <c r="CK590" s="637"/>
      <c r="CL590" s="637"/>
      <c r="CM590" s="637"/>
      <c r="CN590" s="705"/>
      <c r="CO590" s="88"/>
      <c r="CP590" s="88"/>
      <c r="CQ590" s="88"/>
      <c r="CR590" s="67"/>
      <c r="CS590" s="67"/>
      <c r="CT590" s="67"/>
      <c r="CU590" s="67"/>
      <c r="CV590" s="67"/>
      <c r="CW590" s="67"/>
      <c r="CX590" s="67"/>
      <c r="CY590" s="67"/>
      <c r="CZ590" s="67"/>
      <c r="DA590" s="67"/>
      <c r="DB590" s="67"/>
      <c r="DC590" s="67"/>
      <c r="DD590" s="67"/>
      <c r="DE590" s="67"/>
      <c r="DF590" s="67"/>
      <c r="DG590" s="67"/>
      <c r="DH590" s="67"/>
      <c r="DI590" s="67"/>
      <c r="DJ590" s="67"/>
      <c r="DK590" s="67"/>
      <c r="DL590" s="67"/>
      <c r="DM590" s="67"/>
      <c r="DN590" s="67"/>
      <c r="DO590" s="67"/>
      <c r="DP590" s="67"/>
      <c r="DQ590" s="67"/>
      <c r="DR590" s="67"/>
      <c r="DS590" s="67"/>
      <c r="DT590" s="67"/>
      <c r="DU590" s="67"/>
      <c r="DV590" s="67"/>
      <c r="DW590" s="67"/>
      <c r="DX590" s="67"/>
      <c r="DY590" s="67"/>
      <c r="DZ590" s="88"/>
      <c r="EA590" s="88"/>
      <c r="EB590" s="88"/>
      <c r="EC590" s="88"/>
      <c r="ED590" s="88"/>
      <c r="EE590" s="88"/>
      <c r="EF590" s="88"/>
      <c r="EG590" s="88"/>
    </row>
    <row r="591" spans="22:137" s="65" customFormat="1" x14ac:dyDescent="0.25">
      <c r="V591" s="631"/>
      <c r="AA591" s="632"/>
      <c r="AB591" s="632"/>
      <c r="AD591" s="632"/>
      <c r="AE591" s="633"/>
      <c r="AH591" s="634"/>
      <c r="AI591" s="634"/>
      <c r="AK591" s="632"/>
      <c r="AR591" s="632"/>
      <c r="AV591" s="632"/>
      <c r="AX591" s="632"/>
      <c r="BB591" s="632"/>
      <c r="BC591" s="632"/>
      <c r="BE591" s="632"/>
      <c r="BH591" s="67"/>
      <c r="BI591" s="635"/>
      <c r="BJ591" s="636"/>
      <c r="BK591" s="636"/>
      <c r="BL591" s="636"/>
      <c r="BM591" s="102"/>
      <c r="BN591" s="102"/>
      <c r="BO591" s="102"/>
      <c r="BP591" s="636"/>
      <c r="BQ591" s="636"/>
      <c r="BR591" s="636"/>
      <c r="BS591" s="636"/>
      <c r="BT591" s="636"/>
      <c r="BU591" s="636"/>
      <c r="BV591" s="636"/>
      <c r="BW591" s="636"/>
      <c r="BX591" s="636"/>
      <c r="BY591" s="636"/>
      <c r="BZ591" s="636"/>
      <c r="CA591" s="636"/>
      <c r="CB591" s="637"/>
      <c r="CC591" s="636"/>
      <c r="CD591" s="636"/>
      <c r="CE591" s="637"/>
      <c r="CF591" s="637"/>
      <c r="CG591" s="637"/>
      <c r="CH591" s="637"/>
      <c r="CI591" s="636"/>
      <c r="CJ591" s="636"/>
      <c r="CK591" s="637"/>
      <c r="CL591" s="637"/>
      <c r="CM591" s="637"/>
      <c r="CN591" s="705"/>
      <c r="CO591" s="88"/>
      <c r="CP591" s="88"/>
      <c r="CQ591" s="88"/>
      <c r="CR591" s="67"/>
      <c r="CS591" s="67"/>
      <c r="CT591" s="67"/>
      <c r="CU591" s="67"/>
      <c r="CV591" s="67"/>
      <c r="CW591" s="67"/>
      <c r="CX591" s="67"/>
      <c r="CY591" s="67"/>
      <c r="CZ591" s="67"/>
      <c r="DA591" s="67"/>
      <c r="DB591" s="67"/>
      <c r="DC591" s="67"/>
      <c r="DD591" s="67"/>
      <c r="DE591" s="67"/>
      <c r="DF591" s="67"/>
      <c r="DG591" s="67"/>
      <c r="DH591" s="67"/>
      <c r="DI591" s="67"/>
      <c r="DJ591" s="67"/>
      <c r="DK591" s="67"/>
      <c r="DL591" s="67"/>
      <c r="DM591" s="67"/>
      <c r="DN591" s="67"/>
      <c r="DO591" s="67"/>
      <c r="DP591" s="67"/>
      <c r="DQ591" s="67"/>
      <c r="DR591" s="67"/>
      <c r="DS591" s="67"/>
      <c r="DT591" s="67"/>
      <c r="DU591" s="67"/>
      <c r="DV591" s="67"/>
      <c r="DW591" s="67"/>
      <c r="DX591" s="67"/>
      <c r="DY591" s="67"/>
      <c r="DZ591" s="88"/>
      <c r="EA591" s="88"/>
      <c r="EB591" s="88"/>
      <c r="EC591" s="88"/>
      <c r="ED591" s="88"/>
      <c r="EE591" s="88"/>
      <c r="EF591" s="88"/>
      <c r="EG591" s="88"/>
    </row>
    <row r="592" spans="22:137" s="65" customFormat="1" x14ac:dyDescent="0.25">
      <c r="V592" s="631"/>
      <c r="AA592" s="632"/>
      <c r="AB592" s="632"/>
      <c r="AD592" s="632"/>
      <c r="AE592" s="633"/>
      <c r="AH592" s="634"/>
      <c r="AI592" s="634"/>
      <c r="AK592" s="632"/>
      <c r="AR592" s="632"/>
      <c r="AV592" s="632"/>
      <c r="AX592" s="632"/>
      <c r="BB592" s="632"/>
      <c r="BC592" s="632"/>
      <c r="BE592" s="632"/>
      <c r="BH592" s="67"/>
      <c r="BI592" s="635"/>
      <c r="BJ592" s="636"/>
      <c r="BK592" s="636"/>
      <c r="BL592" s="636"/>
      <c r="BM592" s="102"/>
      <c r="BN592" s="102"/>
      <c r="BO592" s="102"/>
      <c r="BP592" s="636"/>
      <c r="BQ592" s="636"/>
      <c r="BR592" s="636"/>
      <c r="BS592" s="636"/>
      <c r="BT592" s="636"/>
      <c r="BU592" s="636"/>
      <c r="BV592" s="636"/>
      <c r="BW592" s="636"/>
      <c r="BX592" s="636"/>
      <c r="BY592" s="636"/>
      <c r="BZ592" s="636"/>
      <c r="CA592" s="636"/>
      <c r="CB592" s="637"/>
      <c r="CC592" s="636"/>
      <c r="CD592" s="636"/>
      <c r="CE592" s="637"/>
      <c r="CF592" s="637"/>
      <c r="CG592" s="637"/>
      <c r="CH592" s="637"/>
      <c r="CI592" s="636"/>
      <c r="CJ592" s="636"/>
      <c r="CK592" s="637"/>
      <c r="CL592" s="637"/>
      <c r="CM592" s="637"/>
      <c r="CN592" s="705"/>
      <c r="CO592" s="88"/>
      <c r="CP592" s="88"/>
      <c r="CQ592" s="88"/>
      <c r="CR592" s="67"/>
      <c r="CS592" s="67"/>
      <c r="CT592" s="67"/>
      <c r="CU592" s="67"/>
      <c r="CV592" s="67"/>
      <c r="CW592" s="67"/>
      <c r="CX592" s="67"/>
      <c r="CY592" s="67"/>
      <c r="CZ592" s="67"/>
      <c r="DA592" s="67"/>
      <c r="DB592" s="67"/>
      <c r="DC592" s="67"/>
      <c r="DD592" s="67"/>
      <c r="DE592" s="67"/>
      <c r="DF592" s="67"/>
      <c r="DG592" s="67"/>
      <c r="DH592" s="67"/>
      <c r="DI592" s="67"/>
      <c r="DJ592" s="67"/>
      <c r="DK592" s="67"/>
      <c r="DL592" s="67"/>
      <c r="DM592" s="67"/>
      <c r="DN592" s="67"/>
      <c r="DO592" s="67"/>
      <c r="DP592" s="67"/>
      <c r="DQ592" s="67"/>
      <c r="DR592" s="67"/>
      <c r="DS592" s="67"/>
      <c r="DT592" s="67"/>
      <c r="DU592" s="67"/>
      <c r="DV592" s="67"/>
      <c r="DW592" s="67"/>
      <c r="DX592" s="67"/>
      <c r="DY592" s="67"/>
      <c r="DZ592" s="88"/>
      <c r="EA592" s="88"/>
      <c r="EB592" s="88"/>
      <c r="EC592" s="88"/>
      <c r="ED592" s="88"/>
      <c r="EE592" s="88"/>
      <c r="EF592" s="88"/>
      <c r="EG592" s="88"/>
    </row>
    <row r="593" spans="22:137" s="65" customFormat="1" x14ac:dyDescent="0.25">
      <c r="V593" s="631"/>
      <c r="AA593" s="632"/>
      <c r="AB593" s="632"/>
      <c r="AD593" s="632"/>
      <c r="AE593" s="633"/>
      <c r="AH593" s="634"/>
      <c r="AI593" s="634"/>
      <c r="AK593" s="632"/>
      <c r="AR593" s="632"/>
      <c r="AV593" s="632"/>
      <c r="AX593" s="632"/>
      <c r="BB593" s="632"/>
      <c r="BC593" s="632"/>
      <c r="BE593" s="632"/>
      <c r="BH593" s="67"/>
      <c r="BI593" s="635"/>
      <c r="BJ593" s="636"/>
      <c r="BK593" s="636"/>
      <c r="BL593" s="636"/>
      <c r="BM593" s="102"/>
      <c r="BN593" s="102"/>
      <c r="BO593" s="102"/>
      <c r="BP593" s="636"/>
      <c r="BQ593" s="636"/>
      <c r="BR593" s="636"/>
      <c r="BS593" s="636"/>
      <c r="BT593" s="636"/>
      <c r="BU593" s="636"/>
      <c r="BV593" s="636"/>
      <c r="BW593" s="636"/>
      <c r="BX593" s="636"/>
      <c r="BY593" s="636"/>
      <c r="BZ593" s="636"/>
      <c r="CA593" s="636"/>
      <c r="CB593" s="637"/>
      <c r="CC593" s="636"/>
      <c r="CD593" s="636"/>
      <c r="CE593" s="637"/>
      <c r="CF593" s="637"/>
      <c r="CG593" s="637"/>
      <c r="CH593" s="637"/>
      <c r="CI593" s="636"/>
      <c r="CJ593" s="636"/>
      <c r="CK593" s="637"/>
      <c r="CL593" s="637"/>
      <c r="CM593" s="637"/>
      <c r="CN593" s="705"/>
      <c r="CO593" s="88"/>
      <c r="CP593" s="88"/>
      <c r="CQ593" s="88"/>
      <c r="CR593" s="67"/>
      <c r="CS593" s="67"/>
      <c r="CT593" s="67"/>
      <c r="CU593" s="67"/>
      <c r="CV593" s="67"/>
      <c r="CW593" s="67"/>
      <c r="CX593" s="67"/>
      <c r="CY593" s="67"/>
      <c r="CZ593" s="67"/>
      <c r="DA593" s="67"/>
      <c r="DB593" s="67"/>
      <c r="DC593" s="67"/>
      <c r="DD593" s="67"/>
      <c r="DE593" s="67"/>
      <c r="DF593" s="67"/>
      <c r="DG593" s="67"/>
      <c r="DH593" s="67"/>
      <c r="DI593" s="67"/>
      <c r="DJ593" s="67"/>
      <c r="DK593" s="67"/>
      <c r="DL593" s="67"/>
      <c r="DM593" s="67"/>
      <c r="DN593" s="67"/>
      <c r="DO593" s="67"/>
      <c r="DP593" s="67"/>
      <c r="DQ593" s="67"/>
      <c r="DR593" s="67"/>
      <c r="DS593" s="67"/>
      <c r="DT593" s="67"/>
      <c r="DU593" s="67"/>
      <c r="DV593" s="67"/>
      <c r="DW593" s="67"/>
      <c r="DX593" s="67"/>
      <c r="DY593" s="67"/>
      <c r="DZ593" s="88"/>
      <c r="EA593" s="88"/>
      <c r="EB593" s="88"/>
      <c r="EC593" s="88"/>
      <c r="ED593" s="88"/>
      <c r="EE593" s="88"/>
      <c r="EF593" s="88"/>
      <c r="EG593" s="88"/>
    </row>
    <row r="594" spans="22:137" s="65" customFormat="1" x14ac:dyDescent="0.25">
      <c r="V594" s="631"/>
      <c r="AA594" s="632"/>
      <c r="AB594" s="632"/>
      <c r="AD594" s="632"/>
      <c r="AE594" s="633"/>
      <c r="AH594" s="634"/>
      <c r="AI594" s="634"/>
      <c r="AK594" s="632"/>
      <c r="AR594" s="632"/>
      <c r="AV594" s="632"/>
      <c r="AX594" s="632"/>
      <c r="BB594" s="632"/>
      <c r="BC594" s="632"/>
      <c r="BE594" s="632"/>
      <c r="BH594" s="67"/>
      <c r="BI594" s="635"/>
      <c r="BJ594" s="636"/>
      <c r="BK594" s="636"/>
      <c r="BL594" s="636"/>
      <c r="BM594" s="102"/>
      <c r="BN594" s="102"/>
      <c r="BO594" s="102"/>
      <c r="BP594" s="636"/>
      <c r="BQ594" s="636"/>
      <c r="BR594" s="636"/>
      <c r="BS594" s="636"/>
      <c r="BT594" s="636"/>
      <c r="BU594" s="636"/>
      <c r="BV594" s="636"/>
      <c r="BW594" s="636"/>
      <c r="BX594" s="636"/>
      <c r="BY594" s="636"/>
      <c r="BZ594" s="636"/>
      <c r="CA594" s="636"/>
      <c r="CB594" s="637"/>
      <c r="CC594" s="636"/>
      <c r="CD594" s="636"/>
      <c r="CE594" s="637"/>
      <c r="CF594" s="637"/>
      <c r="CG594" s="637"/>
      <c r="CH594" s="637"/>
      <c r="CI594" s="636"/>
      <c r="CJ594" s="636"/>
      <c r="CK594" s="637"/>
      <c r="CL594" s="637"/>
      <c r="CM594" s="637"/>
      <c r="CN594" s="705"/>
      <c r="CO594" s="88"/>
      <c r="CP594" s="88"/>
      <c r="CQ594" s="88"/>
      <c r="CR594" s="67"/>
      <c r="CS594" s="67"/>
      <c r="CT594" s="67"/>
      <c r="CU594" s="67"/>
      <c r="CV594" s="67"/>
      <c r="CW594" s="67"/>
      <c r="CX594" s="67"/>
      <c r="CY594" s="67"/>
      <c r="CZ594" s="67"/>
      <c r="DA594" s="67"/>
      <c r="DB594" s="67"/>
      <c r="DC594" s="67"/>
      <c r="DD594" s="67"/>
      <c r="DE594" s="67"/>
      <c r="DF594" s="67"/>
      <c r="DG594" s="67"/>
      <c r="DH594" s="67"/>
      <c r="DI594" s="67"/>
      <c r="DJ594" s="67"/>
      <c r="DK594" s="67"/>
      <c r="DL594" s="67"/>
      <c r="DM594" s="67"/>
      <c r="DN594" s="67"/>
      <c r="DO594" s="67"/>
      <c r="DP594" s="67"/>
      <c r="DQ594" s="67"/>
      <c r="DR594" s="67"/>
      <c r="DS594" s="67"/>
      <c r="DT594" s="67"/>
      <c r="DU594" s="67"/>
      <c r="DV594" s="67"/>
      <c r="DW594" s="67"/>
      <c r="DX594" s="67"/>
      <c r="DY594" s="67"/>
      <c r="DZ594" s="88"/>
      <c r="EA594" s="88"/>
      <c r="EB594" s="88"/>
      <c r="EC594" s="88"/>
      <c r="ED594" s="88"/>
      <c r="EE594" s="88"/>
      <c r="EF594" s="88"/>
      <c r="EG594" s="88"/>
    </row>
    <row r="595" spans="22:137" s="65" customFormat="1" x14ac:dyDescent="0.25">
      <c r="V595" s="631"/>
      <c r="AA595" s="632"/>
      <c r="AB595" s="632"/>
      <c r="AD595" s="632"/>
      <c r="AE595" s="633"/>
      <c r="AH595" s="634"/>
      <c r="AI595" s="634"/>
      <c r="AK595" s="632"/>
      <c r="AR595" s="632"/>
      <c r="AV595" s="632"/>
      <c r="AX595" s="632"/>
      <c r="BB595" s="632"/>
      <c r="BC595" s="632"/>
      <c r="BE595" s="632"/>
      <c r="BH595" s="67"/>
      <c r="BI595" s="635"/>
      <c r="BJ595" s="636"/>
      <c r="BK595" s="636"/>
      <c r="BL595" s="636"/>
      <c r="BM595" s="102"/>
      <c r="BN595" s="102"/>
      <c r="BO595" s="102"/>
      <c r="BP595" s="636"/>
      <c r="BQ595" s="636"/>
      <c r="BR595" s="636"/>
      <c r="BS595" s="636"/>
      <c r="BT595" s="636"/>
      <c r="BU595" s="636"/>
      <c r="BV595" s="636"/>
      <c r="BW595" s="636"/>
      <c r="BX595" s="636"/>
      <c r="BY595" s="636"/>
      <c r="BZ595" s="636"/>
      <c r="CA595" s="636"/>
      <c r="CB595" s="637"/>
      <c r="CC595" s="636"/>
      <c r="CD595" s="636"/>
      <c r="CE595" s="637"/>
      <c r="CF595" s="637"/>
      <c r="CG595" s="637"/>
      <c r="CH595" s="637"/>
      <c r="CI595" s="636"/>
      <c r="CJ595" s="636"/>
      <c r="CK595" s="637"/>
      <c r="CL595" s="637"/>
      <c r="CM595" s="637"/>
      <c r="CN595" s="705"/>
      <c r="CO595" s="88"/>
      <c r="CP595" s="88"/>
      <c r="CQ595" s="88"/>
      <c r="CR595" s="67"/>
      <c r="CS595" s="67"/>
      <c r="CT595" s="67"/>
      <c r="CU595" s="67"/>
      <c r="CV595" s="67"/>
      <c r="CW595" s="67"/>
      <c r="CX595" s="67"/>
      <c r="CY595" s="67"/>
      <c r="CZ595" s="67"/>
      <c r="DA595" s="67"/>
      <c r="DB595" s="67"/>
      <c r="DC595" s="67"/>
      <c r="DD595" s="67"/>
      <c r="DE595" s="67"/>
      <c r="DF595" s="67"/>
      <c r="DG595" s="67"/>
      <c r="DH595" s="67"/>
      <c r="DI595" s="67"/>
      <c r="DJ595" s="67"/>
      <c r="DK595" s="67"/>
      <c r="DL595" s="67"/>
      <c r="DM595" s="67"/>
      <c r="DN595" s="67"/>
      <c r="DO595" s="67"/>
      <c r="DP595" s="67"/>
      <c r="DQ595" s="67"/>
      <c r="DR595" s="67"/>
      <c r="DS595" s="67"/>
      <c r="DT595" s="67"/>
      <c r="DU595" s="67"/>
      <c r="DV595" s="67"/>
      <c r="DW595" s="67"/>
      <c r="DX595" s="67"/>
      <c r="DY595" s="67"/>
      <c r="DZ595" s="88"/>
      <c r="EA595" s="88"/>
      <c r="EB595" s="88"/>
      <c r="EC595" s="88"/>
      <c r="ED595" s="88"/>
      <c r="EE595" s="88"/>
      <c r="EF595" s="88"/>
      <c r="EG595" s="88"/>
    </row>
    <row r="596" spans="22:137" s="65" customFormat="1" x14ac:dyDescent="0.25">
      <c r="V596" s="631"/>
      <c r="AA596" s="632"/>
      <c r="AB596" s="632"/>
      <c r="AD596" s="632"/>
      <c r="AE596" s="633"/>
      <c r="AH596" s="634"/>
      <c r="AI596" s="634"/>
      <c r="AK596" s="632"/>
      <c r="AR596" s="632"/>
      <c r="AV596" s="632"/>
      <c r="AX596" s="632"/>
      <c r="BB596" s="632"/>
      <c r="BC596" s="632"/>
      <c r="BE596" s="632"/>
      <c r="BH596" s="67"/>
      <c r="BI596" s="635"/>
      <c r="BJ596" s="636"/>
      <c r="BK596" s="636"/>
      <c r="BL596" s="636"/>
      <c r="BM596" s="102"/>
      <c r="BN596" s="102"/>
      <c r="BO596" s="102"/>
      <c r="BP596" s="636"/>
      <c r="BQ596" s="636"/>
      <c r="BR596" s="636"/>
      <c r="BS596" s="636"/>
      <c r="BT596" s="636"/>
      <c r="BU596" s="636"/>
      <c r="BV596" s="636"/>
      <c r="BW596" s="636"/>
      <c r="BX596" s="636"/>
      <c r="BY596" s="636"/>
      <c r="BZ596" s="636"/>
      <c r="CA596" s="636"/>
      <c r="CB596" s="637"/>
      <c r="CC596" s="636"/>
      <c r="CD596" s="636"/>
      <c r="CE596" s="637"/>
      <c r="CF596" s="637"/>
      <c r="CG596" s="637"/>
      <c r="CH596" s="637"/>
      <c r="CI596" s="636"/>
      <c r="CJ596" s="636"/>
      <c r="CK596" s="637"/>
      <c r="CL596" s="637"/>
      <c r="CM596" s="637"/>
      <c r="CN596" s="705"/>
      <c r="CO596" s="88"/>
      <c r="CP596" s="88"/>
      <c r="CQ596" s="88"/>
      <c r="CR596" s="67"/>
      <c r="CS596" s="67"/>
      <c r="CT596" s="67"/>
      <c r="CU596" s="67"/>
      <c r="CV596" s="67"/>
      <c r="CW596" s="67"/>
      <c r="CX596" s="67"/>
      <c r="CY596" s="67"/>
      <c r="CZ596" s="67"/>
      <c r="DA596" s="67"/>
      <c r="DB596" s="67"/>
      <c r="DC596" s="67"/>
      <c r="DD596" s="67"/>
      <c r="DE596" s="67"/>
      <c r="DF596" s="67"/>
      <c r="DG596" s="67"/>
      <c r="DH596" s="67"/>
      <c r="DI596" s="67"/>
      <c r="DJ596" s="67"/>
      <c r="DK596" s="67"/>
      <c r="DL596" s="67"/>
      <c r="DM596" s="67"/>
      <c r="DN596" s="67"/>
      <c r="DO596" s="67"/>
      <c r="DP596" s="67"/>
      <c r="DQ596" s="67"/>
      <c r="DR596" s="67"/>
      <c r="DS596" s="67"/>
      <c r="DT596" s="67"/>
      <c r="DU596" s="67"/>
      <c r="DV596" s="67"/>
      <c r="DW596" s="67"/>
      <c r="DX596" s="67"/>
      <c r="DY596" s="67"/>
      <c r="DZ596" s="88"/>
      <c r="EA596" s="88"/>
      <c r="EB596" s="88"/>
      <c r="EC596" s="88"/>
      <c r="ED596" s="88"/>
      <c r="EE596" s="88"/>
      <c r="EF596" s="88"/>
      <c r="EG596" s="88"/>
    </row>
    <row r="597" spans="22:137" s="65" customFormat="1" x14ac:dyDescent="0.25">
      <c r="V597" s="631"/>
      <c r="AA597" s="632"/>
      <c r="AB597" s="632"/>
      <c r="AD597" s="632"/>
      <c r="AE597" s="633"/>
      <c r="AH597" s="634"/>
      <c r="AI597" s="634"/>
      <c r="AK597" s="632"/>
      <c r="AR597" s="632"/>
      <c r="AV597" s="632"/>
      <c r="AX597" s="632"/>
      <c r="BB597" s="632"/>
      <c r="BC597" s="632"/>
      <c r="BE597" s="632"/>
      <c r="BH597" s="67"/>
      <c r="BI597" s="635"/>
      <c r="BJ597" s="636"/>
      <c r="BK597" s="636"/>
      <c r="BL597" s="636"/>
      <c r="BM597" s="102"/>
      <c r="BN597" s="102"/>
      <c r="BO597" s="102"/>
      <c r="BP597" s="636"/>
      <c r="BQ597" s="636"/>
      <c r="BR597" s="636"/>
      <c r="BS597" s="636"/>
      <c r="BT597" s="636"/>
      <c r="BU597" s="636"/>
      <c r="BV597" s="636"/>
      <c r="BW597" s="636"/>
      <c r="BX597" s="636"/>
      <c r="BY597" s="636"/>
      <c r="BZ597" s="636"/>
      <c r="CA597" s="636"/>
      <c r="CB597" s="637"/>
      <c r="CC597" s="636"/>
      <c r="CD597" s="636"/>
      <c r="CE597" s="637"/>
      <c r="CF597" s="637"/>
      <c r="CG597" s="637"/>
      <c r="CH597" s="637"/>
      <c r="CI597" s="636"/>
      <c r="CJ597" s="636"/>
      <c r="CK597" s="637"/>
      <c r="CL597" s="637"/>
      <c r="CM597" s="637"/>
      <c r="CN597" s="705"/>
      <c r="CO597" s="88"/>
      <c r="CP597" s="88"/>
      <c r="CQ597" s="88"/>
      <c r="CR597" s="67"/>
      <c r="CS597" s="67"/>
      <c r="CT597" s="67"/>
      <c r="CU597" s="67"/>
      <c r="CV597" s="67"/>
      <c r="CW597" s="67"/>
      <c r="CX597" s="67"/>
      <c r="CY597" s="67"/>
      <c r="CZ597" s="67"/>
      <c r="DA597" s="67"/>
      <c r="DB597" s="67"/>
      <c r="DC597" s="67"/>
      <c r="DD597" s="67"/>
      <c r="DE597" s="67"/>
      <c r="DF597" s="67"/>
      <c r="DG597" s="67"/>
      <c r="DH597" s="67"/>
      <c r="DI597" s="67"/>
      <c r="DJ597" s="67"/>
      <c r="DK597" s="67"/>
      <c r="DL597" s="67"/>
      <c r="DM597" s="67"/>
      <c r="DN597" s="67"/>
      <c r="DO597" s="67"/>
      <c r="DP597" s="67"/>
      <c r="DQ597" s="67"/>
      <c r="DR597" s="67"/>
      <c r="DS597" s="67"/>
      <c r="DT597" s="67"/>
      <c r="DU597" s="67"/>
      <c r="DV597" s="67"/>
      <c r="DW597" s="67"/>
      <c r="DX597" s="67"/>
      <c r="DY597" s="67"/>
      <c r="DZ597" s="88"/>
      <c r="EA597" s="88"/>
      <c r="EB597" s="88"/>
      <c r="EC597" s="88"/>
      <c r="ED597" s="88"/>
      <c r="EE597" s="88"/>
      <c r="EF597" s="88"/>
      <c r="EG597" s="88"/>
    </row>
    <row r="598" spans="22:137" s="65" customFormat="1" x14ac:dyDescent="0.25">
      <c r="V598" s="631"/>
      <c r="AA598" s="632"/>
      <c r="AB598" s="632"/>
      <c r="AD598" s="632"/>
      <c r="AE598" s="633"/>
      <c r="AH598" s="634"/>
      <c r="AI598" s="634"/>
      <c r="AK598" s="632"/>
      <c r="AR598" s="632"/>
      <c r="AV598" s="632"/>
      <c r="AX598" s="632"/>
      <c r="BB598" s="632"/>
      <c r="BC598" s="632"/>
      <c r="BE598" s="632"/>
      <c r="BH598" s="67"/>
      <c r="BI598" s="635"/>
      <c r="BJ598" s="636"/>
      <c r="BK598" s="636"/>
      <c r="BL598" s="636"/>
      <c r="BM598" s="102"/>
      <c r="BN598" s="102"/>
      <c r="BO598" s="102"/>
      <c r="BP598" s="636"/>
      <c r="BQ598" s="636"/>
      <c r="BR598" s="636"/>
      <c r="BS598" s="636"/>
      <c r="BT598" s="636"/>
      <c r="BU598" s="636"/>
      <c r="BV598" s="636"/>
      <c r="BW598" s="636"/>
      <c r="BX598" s="636"/>
      <c r="BY598" s="636"/>
      <c r="BZ598" s="636"/>
      <c r="CA598" s="636"/>
      <c r="CB598" s="637"/>
      <c r="CC598" s="636"/>
      <c r="CD598" s="636"/>
      <c r="CE598" s="637"/>
      <c r="CF598" s="637"/>
      <c r="CG598" s="637"/>
      <c r="CH598" s="637"/>
      <c r="CI598" s="636"/>
      <c r="CJ598" s="636"/>
      <c r="CK598" s="637"/>
      <c r="CL598" s="637"/>
      <c r="CM598" s="637"/>
      <c r="CN598" s="705"/>
      <c r="CO598" s="88"/>
      <c r="CP598" s="88"/>
      <c r="CQ598" s="88"/>
      <c r="CR598" s="67"/>
      <c r="CS598" s="67"/>
      <c r="CT598" s="67"/>
      <c r="CU598" s="67"/>
      <c r="CV598" s="67"/>
      <c r="CW598" s="67"/>
      <c r="CX598" s="67"/>
      <c r="CY598" s="67"/>
      <c r="CZ598" s="67"/>
      <c r="DA598" s="67"/>
      <c r="DB598" s="67"/>
      <c r="DC598" s="67"/>
      <c r="DD598" s="67"/>
      <c r="DE598" s="67"/>
      <c r="DF598" s="67"/>
      <c r="DG598" s="67"/>
      <c r="DH598" s="67"/>
      <c r="DI598" s="67"/>
      <c r="DJ598" s="67"/>
      <c r="DK598" s="67"/>
      <c r="DL598" s="67"/>
      <c r="DM598" s="67"/>
      <c r="DN598" s="67"/>
      <c r="DO598" s="67"/>
      <c r="DP598" s="67"/>
      <c r="DQ598" s="67"/>
      <c r="DR598" s="67"/>
      <c r="DS598" s="67"/>
      <c r="DT598" s="67"/>
      <c r="DU598" s="67"/>
      <c r="DV598" s="67"/>
      <c r="DW598" s="67"/>
      <c r="DX598" s="67"/>
      <c r="DY598" s="67"/>
      <c r="DZ598" s="88"/>
      <c r="EA598" s="88"/>
      <c r="EB598" s="88"/>
      <c r="EC598" s="88"/>
      <c r="ED598" s="88"/>
      <c r="EE598" s="88"/>
      <c r="EF598" s="88"/>
      <c r="EG598" s="88"/>
    </row>
    <row r="599" spans="22:137" s="65" customFormat="1" x14ac:dyDescent="0.25">
      <c r="V599" s="631"/>
      <c r="AA599" s="632"/>
      <c r="AB599" s="632"/>
      <c r="AD599" s="632"/>
      <c r="AE599" s="633"/>
      <c r="AH599" s="634"/>
      <c r="AI599" s="634"/>
      <c r="AK599" s="632"/>
      <c r="AR599" s="632"/>
      <c r="AV599" s="632"/>
      <c r="AX599" s="632"/>
      <c r="BB599" s="632"/>
      <c r="BC599" s="632"/>
      <c r="BE599" s="632"/>
      <c r="BH599" s="67"/>
      <c r="BI599" s="635"/>
      <c r="BJ599" s="636"/>
      <c r="BK599" s="636"/>
      <c r="BL599" s="636"/>
      <c r="BM599" s="102"/>
      <c r="BN599" s="102"/>
      <c r="BO599" s="102"/>
      <c r="BP599" s="636"/>
      <c r="BQ599" s="636"/>
      <c r="BR599" s="636"/>
      <c r="BS599" s="636"/>
      <c r="BT599" s="636"/>
      <c r="BU599" s="636"/>
      <c r="BV599" s="636"/>
      <c r="BW599" s="636"/>
      <c r="BX599" s="636"/>
      <c r="BY599" s="636"/>
      <c r="BZ599" s="636"/>
      <c r="CA599" s="636"/>
      <c r="CB599" s="637"/>
      <c r="CC599" s="636"/>
      <c r="CD599" s="636"/>
      <c r="CE599" s="637"/>
      <c r="CF599" s="637"/>
      <c r="CG599" s="637"/>
      <c r="CH599" s="637"/>
      <c r="CI599" s="636"/>
      <c r="CJ599" s="636"/>
      <c r="CK599" s="637"/>
      <c r="CL599" s="637"/>
      <c r="CM599" s="637"/>
      <c r="CN599" s="705"/>
      <c r="CO599" s="88"/>
      <c r="CP599" s="88"/>
      <c r="CQ599" s="88"/>
      <c r="CR599" s="67"/>
      <c r="CS599" s="67"/>
      <c r="CT599" s="67"/>
      <c r="CU599" s="67"/>
      <c r="CV599" s="67"/>
      <c r="CW599" s="67"/>
      <c r="CX599" s="67"/>
      <c r="CY599" s="67"/>
      <c r="CZ599" s="67"/>
      <c r="DA599" s="67"/>
      <c r="DB599" s="67"/>
      <c r="DC599" s="67"/>
      <c r="DD599" s="67"/>
      <c r="DE599" s="67"/>
      <c r="DF599" s="67"/>
      <c r="DG599" s="67"/>
      <c r="DH599" s="67"/>
      <c r="DI599" s="67"/>
      <c r="DJ599" s="67"/>
      <c r="DK599" s="67"/>
      <c r="DL599" s="67"/>
      <c r="DM599" s="67"/>
      <c r="DN599" s="67"/>
      <c r="DO599" s="67"/>
      <c r="DP599" s="67"/>
      <c r="DQ599" s="67"/>
      <c r="DR599" s="67"/>
      <c r="DS599" s="67"/>
      <c r="DT599" s="67"/>
      <c r="DU599" s="67"/>
      <c r="DV599" s="67"/>
      <c r="DW599" s="67"/>
      <c r="DX599" s="67"/>
      <c r="DY599" s="67"/>
      <c r="DZ599" s="88"/>
      <c r="EA599" s="88"/>
      <c r="EB599" s="88"/>
      <c r="EC599" s="88"/>
      <c r="ED599" s="88"/>
      <c r="EE599" s="88"/>
      <c r="EF599" s="88"/>
      <c r="EG599" s="88"/>
    </row>
    <row r="600" spans="22:137" s="65" customFormat="1" x14ac:dyDescent="0.25">
      <c r="V600" s="631"/>
      <c r="AA600" s="632"/>
      <c r="AB600" s="632"/>
      <c r="AD600" s="632"/>
      <c r="AE600" s="633"/>
      <c r="AH600" s="634"/>
      <c r="AI600" s="634"/>
      <c r="AK600" s="632"/>
      <c r="AR600" s="632"/>
      <c r="AV600" s="632"/>
      <c r="AX600" s="632"/>
      <c r="BB600" s="632"/>
      <c r="BC600" s="632"/>
      <c r="BE600" s="632"/>
      <c r="BH600" s="67"/>
      <c r="BI600" s="635"/>
      <c r="BJ600" s="636"/>
      <c r="BK600" s="636"/>
      <c r="BL600" s="636"/>
      <c r="BM600" s="102"/>
      <c r="BN600" s="102"/>
      <c r="BO600" s="102"/>
      <c r="BP600" s="636"/>
      <c r="BQ600" s="636"/>
      <c r="BR600" s="636"/>
      <c r="BS600" s="636"/>
      <c r="BT600" s="636"/>
      <c r="BU600" s="636"/>
      <c r="BV600" s="636"/>
      <c r="BW600" s="636"/>
      <c r="BX600" s="636"/>
      <c r="BY600" s="636"/>
      <c r="BZ600" s="636"/>
      <c r="CA600" s="636"/>
      <c r="CB600" s="637"/>
      <c r="CC600" s="636"/>
      <c r="CD600" s="636"/>
      <c r="CE600" s="637"/>
      <c r="CF600" s="637"/>
      <c r="CG600" s="637"/>
      <c r="CH600" s="637"/>
      <c r="CI600" s="636"/>
      <c r="CJ600" s="636"/>
      <c r="CK600" s="637"/>
      <c r="CL600" s="637"/>
      <c r="CM600" s="637"/>
      <c r="CN600" s="705"/>
      <c r="CO600" s="88"/>
      <c r="CP600" s="88"/>
      <c r="CQ600" s="88"/>
      <c r="CR600" s="67"/>
      <c r="CS600" s="67"/>
      <c r="CT600" s="67"/>
      <c r="CU600" s="67"/>
      <c r="CV600" s="67"/>
      <c r="CW600" s="67"/>
      <c r="CX600" s="67"/>
      <c r="CY600" s="67"/>
      <c r="CZ600" s="67"/>
      <c r="DA600" s="67"/>
      <c r="DB600" s="67"/>
      <c r="DC600" s="67"/>
      <c r="DD600" s="67"/>
      <c r="DE600" s="67"/>
      <c r="DF600" s="67"/>
      <c r="DG600" s="67"/>
      <c r="DH600" s="67"/>
      <c r="DI600" s="67"/>
      <c r="DJ600" s="67"/>
      <c r="DK600" s="67"/>
      <c r="DL600" s="67"/>
      <c r="DM600" s="67"/>
      <c r="DN600" s="67"/>
      <c r="DO600" s="67"/>
      <c r="DP600" s="67"/>
      <c r="DQ600" s="67"/>
      <c r="DR600" s="67"/>
      <c r="DS600" s="67"/>
      <c r="DT600" s="67"/>
      <c r="DU600" s="67"/>
      <c r="DV600" s="67"/>
      <c r="DW600" s="67"/>
      <c r="DX600" s="67"/>
      <c r="DY600" s="67"/>
      <c r="DZ600" s="88"/>
      <c r="EA600" s="88"/>
      <c r="EB600" s="88"/>
      <c r="EC600" s="88"/>
      <c r="ED600" s="88"/>
      <c r="EE600" s="88"/>
      <c r="EF600" s="88"/>
      <c r="EG600" s="88"/>
    </row>
    <row r="601" spans="22:137" s="65" customFormat="1" x14ac:dyDescent="0.25">
      <c r="V601" s="631"/>
      <c r="AA601" s="632"/>
      <c r="AB601" s="632"/>
      <c r="AD601" s="632"/>
      <c r="AE601" s="633"/>
      <c r="AH601" s="634"/>
      <c r="AI601" s="634"/>
      <c r="AK601" s="632"/>
      <c r="AR601" s="632"/>
      <c r="AV601" s="632"/>
      <c r="AX601" s="632"/>
      <c r="BB601" s="632"/>
      <c r="BC601" s="632"/>
      <c r="BE601" s="632"/>
      <c r="BH601" s="67"/>
      <c r="BI601" s="635"/>
      <c r="BJ601" s="636"/>
      <c r="BK601" s="636"/>
      <c r="BL601" s="636"/>
      <c r="BM601" s="102"/>
      <c r="BN601" s="102"/>
      <c r="BO601" s="102"/>
      <c r="BP601" s="636"/>
      <c r="BQ601" s="636"/>
      <c r="BR601" s="636"/>
      <c r="BS601" s="636"/>
      <c r="BT601" s="636"/>
      <c r="BU601" s="636"/>
      <c r="BV601" s="636"/>
      <c r="BW601" s="636"/>
      <c r="BX601" s="636"/>
      <c r="BY601" s="636"/>
      <c r="BZ601" s="636"/>
      <c r="CA601" s="636"/>
      <c r="CB601" s="637"/>
      <c r="CC601" s="636"/>
      <c r="CD601" s="636"/>
      <c r="CE601" s="637"/>
      <c r="CF601" s="637"/>
      <c r="CG601" s="637"/>
      <c r="CH601" s="637"/>
      <c r="CI601" s="636"/>
      <c r="CJ601" s="636"/>
      <c r="CK601" s="637"/>
      <c r="CL601" s="637"/>
      <c r="CM601" s="637"/>
      <c r="CN601" s="705"/>
      <c r="CO601" s="88"/>
      <c r="CP601" s="88"/>
      <c r="CQ601" s="88"/>
      <c r="CR601" s="67"/>
      <c r="CS601" s="67"/>
      <c r="CT601" s="67"/>
      <c r="CU601" s="67"/>
      <c r="CV601" s="67"/>
      <c r="CW601" s="67"/>
      <c r="CX601" s="67"/>
      <c r="CY601" s="67"/>
      <c r="CZ601" s="67"/>
      <c r="DA601" s="67"/>
      <c r="DB601" s="67"/>
      <c r="DC601" s="67"/>
      <c r="DD601" s="67"/>
      <c r="DE601" s="67"/>
      <c r="DF601" s="67"/>
      <c r="DG601" s="67"/>
      <c r="DH601" s="67"/>
      <c r="DI601" s="67"/>
      <c r="DJ601" s="67"/>
      <c r="DK601" s="67"/>
      <c r="DL601" s="67"/>
      <c r="DM601" s="67"/>
      <c r="DN601" s="67"/>
      <c r="DO601" s="67"/>
      <c r="DP601" s="67"/>
      <c r="DQ601" s="67"/>
      <c r="DR601" s="67"/>
      <c r="DS601" s="67"/>
      <c r="DT601" s="67"/>
      <c r="DU601" s="67"/>
      <c r="DV601" s="67"/>
      <c r="DW601" s="67"/>
      <c r="DX601" s="67"/>
      <c r="DY601" s="67"/>
      <c r="DZ601" s="88"/>
      <c r="EA601" s="88"/>
      <c r="EB601" s="88"/>
      <c r="EC601" s="88"/>
      <c r="ED601" s="88"/>
      <c r="EE601" s="88"/>
      <c r="EF601" s="88"/>
      <c r="EG601" s="88"/>
    </row>
    <row r="602" spans="22:137" s="65" customFormat="1" x14ac:dyDescent="0.25">
      <c r="V602" s="631"/>
      <c r="AA602" s="632"/>
      <c r="AB602" s="632"/>
      <c r="AD602" s="632"/>
      <c r="AE602" s="633"/>
      <c r="AH602" s="634"/>
      <c r="AI602" s="634"/>
      <c r="AK602" s="632"/>
      <c r="AR602" s="632"/>
      <c r="AV602" s="632"/>
      <c r="AX602" s="632"/>
      <c r="BB602" s="632"/>
      <c r="BC602" s="632"/>
      <c r="BE602" s="632"/>
      <c r="BH602" s="67"/>
      <c r="BI602" s="635"/>
      <c r="BJ602" s="636"/>
      <c r="BK602" s="636"/>
      <c r="BL602" s="636"/>
      <c r="BM602" s="102"/>
      <c r="BN602" s="102"/>
      <c r="BO602" s="102"/>
      <c r="BP602" s="636"/>
      <c r="BQ602" s="636"/>
      <c r="BR602" s="636"/>
      <c r="BS602" s="636"/>
      <c r="BT602" s="636"/>
      <c r="BU602" s="636"/>
      <c r="BV602" s="636"/>
      <c r="BW602" s="636"/>
      <c r="BX602" s="636"/>
      <c r="BY602" s="636"/>
      <c r="BZ602" s="636"/>
      <c r="CA602" s="636"/>
      <c r="CB602" s="637"/>
      <c r="CC602" s="636"/>
      <c r="CD602" s="636"/>
      <c r="CE602" s="637"/>
      <c r="CF602" s="637"/>
      <c r="CG602" s="637"/>
      <c r="CH602" s="637"/>
      <c r="CI602" s="636"/>
      <c r="CJ602" s="636"/>
      <c r="CK602" s="637"/>
      <c r="CL602" s="637"/>
      <c r="CM602" s="637"/>
      <c r="CN602" s="705"/>
      <c r="CO602" s="88"/>
      <c r="CP602" s="88"/>
      <c r="CQ602" s="88"/>
      <c r="CR602" s="67"/>
      <c r="CS602" s="67"/>
      <c r="CT602" s="67"/>
      <c r="CU602" s="67"/>
      <c r="CV602" s="67"/>
      <c r="CW602" s="67"/>
      <c r="CX602" s="67"/>
      <c r="CY602" s="67"/>
      <c r="CZ602" s="67"/>
      <c r="DA602" s="67"/>
      <c r="DB602" s="67"/>
      <c r="DC602" s="67"/>
      <c r="DD602" s="67"/>
      <c r="DE602" s="67"/>
      <c r="DF602" s="67"/>
      <c r="DG602" s="67"/>
      <c r="DH602" s="67"/>
      <c r="DI602" s="67"/>
      <c r="DJ602" s="67"/>
      <c r="DK602" s="67"/>
      <c r="DL602" s="67"/>
      <c r="DM602" s="67"/>
      <c r="DN602" s="67"/>
      <c r="DO602" s="67"/>
      <c r="DP602" s="67"/>
      <c r="DQ602" s="67"/>
      <c r="DR602" s="67"/>
      <c r="DS602" s="67"/>
      <c r="DT602" s="67"/>
      <c r="DU602" s="67"/>
      <c r="DV602" s="67"/>
      <c r="DW602" s="67"/>
      <c r="DX602" s="67"/>
      <c r="DY602" s="67"/>
      <c r="DZ602" s="88"/>
      <c r="EA602" s="88"/>
      <c r="EB602" s="88"/>
      <c r="EC602" s="88"/>
      <c r="ED602" s="88"/>
      <c r="EE602" s="88"/>
      <c r="EF602" s="88"/>
      <c r="EG602" s="88"/>
    </row>
    <row r="603" spans="22:137" s="65" customFormat="1" x14ac:dyDescent="0.25">
      <c r="V603" s="631"/>
      <c r="AA603" s="632"/>
      <c r="AB603" s="632"/>
      <c r="AD603" s="632"/>
      <c r="AE603" s="633"/>
      <c r="AH603" s="634"/>
      <c r="AI603" s="634"/>
      <c r="AK603" s="632"/>
      <c r="AR603" s="632"/>
      <c r="AV603" s="632"/>
      <c r="AX603" s="632"/>
      <c r="BB603" s="632"/>
      <c r="BC603" s="632"/>
      <c r="BE603" s="632"/>
      <c r="BH603" s="67"/>
      <c r="BI603" s="635"/>
      <c r="BJ603" s="636"/>
      <c r="BK603" s="636"/>
      <c r="BL603" s="636"/>
      <c r="BM603" s="102"/>
      <c r="BN603" s="102"/>
      <c r="BO603" s="102"/>
      <c r="BP603" s="636"/>
      <c r="BQ603" s="636"/>
      <c r="BR603" s="636"/>
      <c r="BS603" s="636"/>
      <c r="BT603" s="636"/>
      <c r="BU603" s="636"/>
      <c r="BV603" s="636"/>
      <c r="BW603" s="636"/>
      <c r="BX603" s="636"/>
      <c r="BY603" s="636"/>
      <c r="BZ603" s="636"/>
      <c r="CA603" s="636"/>
      <c r="CB603" s="637"/>
      <c r="CC603" s="636"/>
      <c r="CD603" s="636"/>
      <c r="CE603" s="637"/>
      <c r="CF603" s="637"/>
      <c r="CG603" s="637"/>
      <c r="CH603" s="637"/>
      <c r="CI603" s="636"/>
      <c r="CJ603" s="636"/>
      <c r="CK603" s="637"/>
      <c r="CL603" s="637"/>
      <c r="CM603" s="637"/>
      <c r="CN603" s="705"/>
      <c r="CO603" s="88"/>
      <c r="CP603" s="88"/>
      <c r="CQ603" s="88"/>
      <c r="CR603" s="67"/>
      <c r="CS603" s="67"/>
      <c r="CT603" s="67"/>
      <c r="CU603" s="67"/>
      <c r="CV603" s="67"/>
      <c r="CW603" s="67"/>
      <c r="CX603" s="67"/>
      <c r="CY603" s="67"/>
      <c r="CZ603" s="67"/>
      <c r="DA603" s="67"/>
      <c r="DB603" s="67"/>
      <c r="DC603" s="67"/>
      <c r="DD603" s="67"/>
      <c r="DE603" s="67"/>
      <c r="DF603" s="67"/>
      <c r="DG603" s="67"/>
      <c r="DH603" s="67"/>
      <c r="DI603" s="67"/>
      <c r="DJ603" s="67"/>
      <c r="DK603" s="67"/>
      <c r="DL603" s="67"/>
      <c r="DM603" s="67"/>
      <c r="DN603" s="67"/>
      <c r="DO603" s="67"/>
      <c r="DP603" s="67"/>
      <c r="DQ603" s="67"/>
      <c r="DR603" s="67"/>
      <c r="DS603" s="67"/>
      <c r="DT603" s="67"/>
      <c r="DU603" s="67"/>
      <c r="DV603" s="67"/>
      <c r="DW603" s="67"/>
      <c r="DX603" s="67"/>
      <c r="DY603" s="67"/>
      <c r="DZ603" s="88"/>
      <c r="EA603" s="88"/>
      <c r="EB603" s="88"/>
      <c r="EC603" s="88"/>
      <c r="ED603" s="88"/>
      <c r="EE603" s="88"/>
      <c r="EF603" s="88"/>
      <c r="EG603" s="88"/>
    </row>
    <row r="604" spans="22:137" s="65" customFormat="1" x14ac:dyDescent="0.25">
      <c r="V604" s="631"/>
      <c r="AA604" s="632"/>
      <c r="AB604" s="632"/>
      <c r="AD604" s="632"/>
      <c r="AE604" s="633"/>
      <c r="AH604" s="634"/>
      <c r="AI604" s="634"/>
      <c r="AK604" s="632"/>
      <c r="AR604" s="632"/>
      <c r="AV604" s="632"/>
      <c r="AX604" s="632"/>
      <c r="BB604" s="632"/>
      <c r="BC604" s="632"/>
      <c r="BE604" s="632"/>
      <c r="BH604" s="67"/>
      <c r="BI604" s="635"/>
      <c r="BJ604" s="636"/>
      <c r="BK604" s="636"/>
      <c r="BL604" s="636"/>
      <c r="BM604" s="102"/>
      <c r="BN604" s="102"/>
      <c r="BO604" s="102"/>
      <c r="BP604" s="636"/>
      <c r="BQ604" s="636"/>
      <c r="BR604" s="636"/>
      <c r="BS604" s="636"/>
      <c r="BT604" s="636"/>
      <c r="BU604" s="636"/>
      <c r="BV604" s="636"/>
      <c r="BW604" s="636"/>
      <c r="BX604" s="636"/>
      <c r="BY604" s="636"/>
      <c r="BZ604" s="636"/>
      <c r="CA604" s="636"/>
      <c r="CB604" s="637"/>
      <c r="CC604" s="636"/>
      <c r="CD604" s="636"/>
      <c r="CE604" s="637"/>
      <c r="CF604" s="637"/>
      <c r="CG604" s="637"/>
      <c r="CH604" s="637"/>
      <c r="CI604" s="636"/>
      <c r="CJ604" s="636"/>
      <c r="CK604" s="637"/>
      <c r="CL604" s="637"/>
      <c r="CM604" s="637"/>
      <c r="CN604" s="705"/>
      <c r="CO604" s="88"/>
      <c r="CP604" s="88"/>
      <c r="CQ604" s="88"/>
      <c r="CR604" s="67"/>
      <c r="CS604" s="67"/>
      <c r="CT604" s="67"/>
      <c r="CU604" s="67"/>
      <c r="CV604" s="67"/>
      <c r="CW604" s="67"/>
      <c r="CX604" s="67"/>
      <c r="CY604" s="67"/>
      <c r="CZ604" s="67"/>
      <c r="DA604" s="67"/>
      <c r="DB604" s="67"/>
      <c r="DC604" s="67"/>
      <c r="DD604" s="67"/>
      <c r="DE604" s="67"/>
      <c r="DF604" s="67"/>
      <c r="DG604" s="67"/>
      <c r="DH604" s="67"/>
      <c r="DI604" s="67"/>
      <c r="DJ604" s="67"/>
      <c r="DK604" s="67"/>
      <c r="DL604" s="67"/>
      <c r="DM604" s="67"/>
      <c r="DN604" s="67"/>
      <c r="DO604" s="67"/>
      <c r="DP604" s="67"/>
      <c r="DQ604" s="67"/>
      <c r="DR604" s="67"/>
      <c r="DS604" s="67"/>
      <c r="DT604" s="67"/>
      <c r="DU604" s="67"/>
      <c r="DV604" s="67"/>
      <c r="DW604" s="67"/>
      <c r="DX604" s="67"/>
      <c r="DY604" s="67"/>
      <c r="DZ604" s="88"/>
      <c r="EA604" s="88"/>
      <c r="EB604" s="88"/>
      <c r="EC604" s="88"/>
      <c r="ED604" s="88"/>
      <c r="EE604" s="88"/>
      <c r="EF604" s="88"/>
      <c r="EG604" s="88"/>
    </row>
    <row r="605" spans="22:137" s="65" customFormat="1" x14ac:dyDescent="0.25">
      <c r="V605" s="631"/>
      <c r="AA605" s="632"/>
      <c r="AB605" s="632"/>
      <c r="AD605" s="632"/>
      <c r="AE605" s="633"/>
      <c r="AH605" s="634"/>
      <c r="AI605" s="634"/>
      <c r="AK605" s="632"/>
      <c r="AR605" s="632"/>
      <c r="AV605" s="632"/>
      <c r="AX605" s="632"/>
      <c r="BB605" s="632"/>
      <c r="BC605" s="632"/>
      <c r="BE605" s="632"/>
      <c r="BH605" s="67"/>
      <c r="BI605" s="635"/>
      <c r="BJ605" s="636"/>
      <c r="BK605" s="636"/>
      <c r="BL605" s="636"/>
      <c r="BM605" s="102"/>
      <c r="BN605" s="102"/>
      <c r="BO605" s="102"/>
      <c r="BP605" s="636"/>
      <c r="BQ605" s="636"/>
      <c r="BR605" s="636"/>
      <c r="BS605" s="636"/>
      <c r="BT605" s="636"/>
      <c r="BU605" s="636"/>
      <c r="BV605" s="636"/>
      <c r="BW605" s="636"/>
      <c r="BX605" s="636"/>
      <c r="BY605" s="636"/>
      <c r="BZ605" s="636"/>
      <c r="CA605" s="636"/>
      <c r="CB605" s="637"/>
      <c r="CC605" s="636"/>
      <c r="CD605" s="636"/>
      <c r="CE605" s="637"/>
      <c r="CF605" s="637"/>
      <c r="CG605" s="637"/>
      <c r="CH605" s="637"/>
      <c r="CI605" s="636"/>
      <c r="CJ605" s="636"/>
      <c r="CK605" s="637"/>
      <c r="CL605" s="637"/>
      <c r="CM605" s="637"/>
      <c r="CN605" s="705"/>
      <c r="CO605" s="88"/>
      <c r="CP605" s="88"/>
      <c r="CQ605" s="88"/>
      <c r="CR605" s="67"/>
      <c r="CS605" s="67"/>
      <c r="CT605" s="67"/>
      <c r="CU605" s="67"/>
      <c r="CV605" s="67"/>
      <c r="CW605" s="67"/>
      <c r="CX605" s="67"/>
      <c r="CY605" s="67"/>
      <c r="CZ605" s="67"/>
      <c r="DA605" s="67"/>
      <c r="DB605" s="67"/>
      <c r="DC605" s="67"/>
      <c r="DD605" s="67"/>
      <c r="DE605" s="67"/>
      <c r="DF605" s="67"/>
      <c r="DG605" s="67"/>
      <c r="DH605" s="67"/>
      <c r="DI605" s="67"/>
      <c r="DJ605" s="67"/>
      <c r="DK605" s="67"/>
      <c r="DL605" s="67"/>
      <c r="DM605" s="67"/>
      <c r="DN605" s="67"/>
      <c r="DO605" s="67"/>
      <c r="DP605" s="67"/>
      <c r="DQ605" s="67"/>
      <c r="DR605" s="67"/>
      <c r="DS605" s="67"/>
      <c r="DT605" s="67"/>
      <c r="DU605" s="67"/>
      <c r="DV605" s="67"/>
      <c r="DW605" s="67"/>
      <c r="DX605" s="67"/>
      <c r="DY605" s="67"/>
      <c r="DZ605" s="88"/>
      <c r="EA605" s="88"/>
      <c r="EB605" s="88"/>
      <c r="EC605" s="88"/>
      <c r="ED605" s="88"/>
      <c r="EE605" s="88"/>
      <c r="EF605" s="88"/>
      <c r="EG605" s="88"/>
    </row>
    <row r="606" spans="22:137" s="65" customFormat="1" x14ac:dyDescent="0.25">
      <c r="V606" s="631"/>
      <c r="AA606" s="632"/>
      <c r="AB606" s="632"/>
      <c r="AD606" s="632"/>
      <c r="AE606" s="633"/>
      <c r="AH606" s="634"/>
      <c r="AI606" s="634"/>
      <c r="AK606" s="632"/>
      <c r="AR606" s="632"/>
      <c r="AV606" s="632"/>
      <c r="AX606" s="632"/>
      <c r="BB606" s="632"/>
      <c r="BC606" s="632"/>
      <c r="BE606" s="632"/>
      <c r="BH606" s="67"/>
      <c r="BI606" s="635"/>
      <c r="BJ606" s="636"/>
      <c r="BK606" s="636"/>
      <c r="BL606" s="636"/>
      <c r="BM606" s="102"/>
      <c r="BN606" s="102"/>
      <c r="BO606" s="102"/>
      <c r="BP606" s="636"/>
      <c r="BQ606" s="636"/>
      <c r="BR606" s="636"/>
      <c r="BS606" s="636"/>
      <c r="BT606" s="636"/>
      <c r="BU606" s="636"/>
      <c r="BV606" s="636"/>
      <c r="BW606" s="636"/>
      <c r="BX606" s="636"/>
      <c r="BY606" s="636"/>
      <c r="BZ606" s="636"/>
      <c r="CA606" s="636"/>
      <c r="CB606" s="637"/>
      <c r="CC606" s="636"/>
      <c r="CD606" s="636"/>
      <c r="CE606" s="637"/>
      <c r="CF606" s="637"/>
      <c r="CG606" s="637"/>
      <c r="CH606" s="637"/>
      <c r="CI606" s="636"/>
      <c r="CJ606" s="636"/>
      <c r="CK606" s="637"/>
      <c r="CL606" s="637"/>
      <c r="CM606" s="637"/>
      <c r="CN606" s="705"/>
      <c r="CO606" s="88"/>
      <c r="CP606" s="88"/>
      <c r="CQ606" s="88"/>
      <c r="CR606" s="67"/>
      <c r="CS606" s="67"/>
      <c r="CT606" s="67"/>
      <c r="CU606" s="67"/>
      <c r="CV606" s="67"/>
      <c r="CW606" s="67"/>
      <c r="CX606" s="67"/>
      <c r="CY606" s="67"/>
      <c r="CZ606" s="67"/>
      <c r="DA606" s="67"/>
      <c r="DB606" s="67"/>
      <c r="DC606" s="67"/>
      <c r="DD606" s="67"/>
      <c r="DE606" s="67"/>
      <c r="DF606" s="67"/>
      <c r="DG606" s="67"/>
      <c r="DH606" s="67"/>
      <c r="DI606" s="67"/>
      <c r="DJ606" s="67"/>
      <c r="DK606" s="67"/>
      <c r="DL606" s="67"/>
      <c r="DM606" s="67"/>
      <c r="DN606" s="67"/>
      <c r="DO606" s="67"/>
      <c r="DP606" s="67"/>
      <c r="DQ606" s="67"/>
      <c r="DR606" s="67"/>
      <c r="DS606" s="67"/>
      <c r="DT606" s="67"/>
      <c r="DU606" s="67"/>
      <c r="DV606" s="67"/>
      <c r="DW606" s="67"/>
      <c r="DX606" s="67"/>
      <c r="DY606" s="67"/>
      <c r="DZ606" s="88"/>
      <c r="EA606" s="88"/>
      <c r="EB606" s="88"/>
      <c r="EC606" s="88"/>
      <c r="ED606" s="88"/>
      <c r="EE606" s="88"/>
      <c r="EF606" s="88"/>
      <c r="EG606" s="88"/>
    </row>
    <row r="607" spans="22:137" s="65" customFormat="1" x14ac:dyDescent="0.25">
      <c r="V607" s="631"/>
      <c r="AA607" s="632"/>
      <c r="AB607" s="632"/>
      <c r="AD607" s="632"/>
      <c r="AE607" s="633"/>
      <c r="AH607" s="634"/>
      <c r="AI607" s="634"/>
      <c r="AK607" s="632"/>
      <c r="AR607" s="632"/>
      <c r="AV607" s="632"/>
      <c r="AX607" s="632"/>
      <c r="BB607" s="632"/>
      <c r="BC607" s="632"/>
      <c r="BE607" s="632"/>
      <c r="BH607" s="67"/>
      <c r="BI607" s="635"/>
      <c r="BJ607" s="636"/>
      <c r="BK607" s="636"/>
      <c r="BL607" s="636"/>
      <c r="BM607" s="102"/>
      <c r="BN607" s="102"/>
      <c r="BO607" s="102"/>
      <c r="BP607" s="636"/>
      <c r="BQ607" s="636"/>
      <c r="BR607" s="636"/>
      <c r="BS607" s="636"/>
      <c r="BT607" s="636"/>
      <c r="BU607" s="636"/>
      <c r="BV607" s="636"/>
      <c r="BW607" s="636"/>
      <c r="BX607" s="636"/>
      <c r="BY607" s="636"/>
      <c r="BZ607" s="636"/>
      <c r="CA607" s="636"/>
      <c r="CB607" s="637"/>
      <c r="CC607" s="636"/>
      <c r="CD607" s="636"/>
      <c r="CE607" s="637"/>
      <c r="CF607" s="637"/>
      <c r="CG607" s="637"/>
      <c r="CH607" s="637"/>
      <c r="CI607" s="636"/>
      <c r="CJ607" s="636"/>
      <c r="CK607" s="637"/>
      <c r="CL607" s="637"/>
      <c r="CM607" s="637"/>
      <c r="CN607" s="705"/>
      <c r="CO607" s="88"/>
      <c r="CP607" s="88"/>
      <c r="CQ607" s="88"/>
      <c r="CR607" s="67"/>
      <c r="CS607" s="67"/>
      <c r="CT607" s="67"/>
      <c r="CU607" s="67"/>
      <c r="CV607" s="67"/>
      <c r="CW607" s="67"/>
      <c r="CX607" s="67"/>
      <c r="CY607" s="67"/>
      <c r="CZ607" s="67"/>
      <c r="DA607" s="67"/>
      <c r="DB607" s="67"/>
      <c r="DC607" s="67"/>
      <c r="DD607" s="67"/>
      <c r="DE607" s="67"/>
      <c r="DF607" s="67"/>
      <c r="DG607" s="67"/>
      <c r="DH607" s="67"/>
      <c r="DI607" s="67"/>
      <c r="DJ607" s="67"/>
      <c r="DK607" s="67"/>
      <c r="DL607" s="67"/>
      <c r="DM607" s="67"/>
      <c r="DN607" s="67"/>
      <c r="DO607" s="67"/>
      <c r="DP607" s="67"/>
      <c r="DQ607" s="67"/>
      <c r="DR607" s="67"/>
      <c r="DS607" s="67"/>
      <c r="DT607" s="67"/>
      <c r="DU607" s="67"/>
      <c r="DV607" s="67"/>
      <c r="DW607" s="67"/>
      <c r="DX607" s="67"/>
      <c r="DY607" s="67"/>
      <c r="DZ607" s="88"/>
      <c r="EA607" s="88"/>
      <c r="EB607" s="88"/>
      <c r="EC607" s="88"/>
      <c r="ED607" s="88"/>
      <c r="EE607" s="88"/>
      <c r="EF607" s="88"/>
      <c r="EG607" s="88"/>
    </row>
    <row r="608" spans="22:137" s="65" customFormat="1" x14ac:dyDescent="0.25">
      <c r="V608" s="631"/>
      <c r="AA608" s="632"/>
      <c r="AB608" s="632"/>
      <c r="AD608" s="632"/>
      <c r="AE608" s="633"/>
      <c r="AH608" s="634"/>
      <c r="AI608" s="634"/>
      <c r="AK608" s="632"/>
      <c r="AR608" s="632"/>
      <c r="AV608" s="632"/>
      <c r="AX608" s="632"/>
      <c r="BB608" s="632"/>
      <c r="BC608" s="632"/>
      <c r="BE608" s="632"/>
      <c r="BH608" s="67"/>
      <c r="BI608" s="635"/>
      <c r="BJ608" s="636"/>
      <c r="BK608" s="636"/>
      <c r="BL608" s="636"/>
      <c r="BM608" s="102"/>
      <c r="BN608" s="102"/>
      <c r="BO608" s="102"/>
      <c r="BP608" s="636"/>
      <c r="BQ608" s="636"/>
      <c r="BR608" s="636"/>
      <c r="BS608" s="636"/>
      <c r="BT608" s="636"/>
      <c r="BU608" s="636"/>
      <c r="BV608" s="636"/>
      <c r="BW608" s="636"/>
      <c r="BX608" s="636"/>
      <c r="BY608" s="636"/>
      <c r="BZ608" s="636"/>
      <c r="CA608" s="636"/>
      <c r="CB608" s="637"/>
      <c r="CC608" s="636"/>
      <c r="CD608" s="636"/>
      <c r="CE608" s="637"/>
      <c r="CF608" s="637"/>
      <c r="CG608" s="637"/>
      <c r="CH608" s="637"/>
      <c r="CI608" s="636"/>
      <c r="CJ608" s="636"/>
      <c r="CK608" s="637"/>
      <c r="CL608" s="637"/>
      <c r="CM608" s="637"/>
      <c r="CN608" s="705"/>
      <c r="CO608" s="88"/>
      <c r="CP608" s="88"/>
      <c r="CQ608" s="88"/>
      <c r="CR608" s="67"/>
      <c r="CS608" s="67"/>
      <c r="CT608" s="67"/>
      <c r="CU608" s="67"/>
      <c r="CV608" s="67"/>
      <c r="CW608" s="67"/>
      <c r="CX608" s="67"/>
      <c r="CY608" s="67"/>
      <c r="CZ608" s="67"/>
      <c r="DA608" s="67"/>
      <c r="DB608" s="67"/>
      <c r="DC608" s="67"/>
      <c r="DD608" s="67"/>
      <c r="DE608" s="67"/>
      <c r="DF608" s="67"/>
      <c r="DG608" s="67"/>
      <c r="DH608" s="67"/>
      <c r="DI608" s="67"/>
      <c r="DJ608" s="67"/>
      <c r="DK608" s="67"/>
      <c r="DL608" s="67"/>
      <c r="DM608" s="67"/>
      <c r="DN608" s="67"/>
      <c r="DO608" s="67"/>
      <c r="DP608" s="67"/>
      <c r="DQ608" s="67"/>
      <c r="DR608" s="67"/>
      <c r="DS608" s="67"/>
      <c r="DT608" s="67"/>
      <c r="DU608" s="67"/>
      <c r="DV608" s="67"/>
      <c r="DW608" s="67"/>
      <c r="DX608" s="67"/>
      <c r="DY608" s="67"/>
      <c r="DZ608" s="88"/>
      <c r="EA608" s="88"/>
      <c r="EB608" s="88"/>
      <c r="EC608" s="88"/>
      <c r="ED608" s="88"/>
      <c r="EE608" s="88"/>
      <c r="EF608" s="88"/>
      <c r="EG608" s="88"/>
    </row>
    <row r="609" spans="22:137" s="65" customFormat="1" x14ac:dyDescent="0.25">
      <c r="V609" s="631"/>
      <c r="AA609" s="632"/>
      <c r="AB609" s="632"/>
      <c r="AD609" s="632"/>
      <c r="AE609" s="633"/>
      <c r="AH609" s="634"/>
      <c r="AI609" s="634"/>
      <c r="AK609" s="632"/>
      <c r="AR609" s="632"/>
      <c r="AV609" s="632"/>
      <c r="AX609" s="632"/>
      <c r="BB609" s="632"/>
      <c r="BC609" s="632"/>
      <c r="BE609" s="632"/>
      <c r="BH609" s="67"/>
      <c r="BI609" s="635"/>
      <c r="BJ609" s="636"/>
      <c r="BK609" s="636"/>
      <c r="BL609" s="636"/>
      <c r="BM609" s="102"/>
      <c r="BN609" s="102"/>
      <c r="BO609" s="102"/>
      <c r="BP609" s="636"/>
      <c r="BQ609" s="636"/>
      <c r="BR609" s="636"/>
      <c r="BS609" s="636"/>
      <c r="BT609" s="636"/>
      <c r="BU609" s="636"/>
      <c r="BV609" s="636"/>
      <c r="BW609" s="636"/>
      <c r="BX609" s="636"/>
      <c r="BY609" s="636"/>
      <c r="BZ609" s="636"/>
      <c r="CA609" s="636"/>
      <c r="CB609" s="637"/>
      <c r="CC609" s="636"/>
      <c r="CD609" s="636"/>
      <c r="CE609" s="637"/>
      <c r="CF609" s="637"/>
      <c r="CG609" s="637"/>
      <c r="CH609" s="637"/>
      <c r="CI609" s="636"/>
      <c r="CJ609" s="636"/>
      <c r="CK609" s="637"/>
      <c r="CL609" s="637"/>
      <c r="CM609" s="637"/>
      <c r="CN609" s="705"/>
      <c r="CO609" s="88"/>
      <c r="CP609" s="88"/>
      <c r="CQ609" s="88"/>
      <c r="CR609" s="67"/>
      <c r="CS609" s="67"/>
      <c r="CT609" s="67"/>
      <c r="CU609" s="67"/>
      <c r="CV609" s="67"/>
      <c r="CW609" s="67"/>
      <c r="CX609" s="67"/>
      <c r="CY609" s="67"/>
      <c r="CZ609" s="67"/>
      <c r="DA609" s="67"/>
      <c r="DB609" s="67"/>
      <c r="DC609" s="67"/>
      <c r="DD609" s="67"/>
      <c r="DE609" s="67"/>
      <c r="DF609" s="67"/>
      <c r="DG609" s="67"/>
      <c r="DH609" s="67"/>
      <c r="DI609" s="67"/>
      <c r="DJ609" s="67"/>
      <c r="DK609" s="67"/>
      <c r="DL609" s="67"/>
      <c r="DM609" s="67"/>
      <c r="DN609" s="67"/>
      <c r="DO609" s="67"/>
      <c r="DP609" s="67"/>
      <c r="DQ609" s="67"/>
      <c r="DR609" s="67"/>
      <c r="DS609" s="67"/>
      <c r="DT609" s="67"/>
      <c r="DU609" s="67"/>
      <c r="DV609" s="67"/>
      <c r="DW609" s="67"/>
      <c r="DX609" s="67"/>
      <c r="DY609" s="67"/>
      <c r="DZ609" s="88"/>
      <c r="EA609" s="88"/>
      <c r="EB609" s="88"/>
      <c r="EC609" s="88"/>
      <c r="ED609" s="88"/>
      <c r="EE609" s="88"/>
      <c r="EF609" s="88"/>
      <c r="EG609" s="88"/>
    </row>
    <row r="610" spans="22:137" s="65" customFormat="1" x14ac:dyDescent="0.25">
      <c r="V610" s="631"/>
      <c r="AA610" s="632"/>
      <c r="AB610" s="632"/>
      <c r="AD610" s="632"/>
      <c r="AE610" s="633"/>
      <c r="AH610" s="634"/>
      <c r="AI610" s="634"/>
      <c r="AK610" s="632"/>
      <c r="AR610" s="632"/>
      <c r="AV610" s="632"/>
      <c r="AX610" s="632"/>
      <c r="BB610" s="632"/>
      <c r="BC610" s="632"/>
      <c r="BE610" s="632"/>
      <c r="BH610" s="67"/>
      <c r="BI610" s="635"/>
      <c r="BJ610" s="636"/>
      <c r="BK610" s="636"/>
      <c r="BL610" s="636"/>
      <c r="BM610" s="102"/>
      <c r="BN610" s="102"/>
      <c r="BO610" s="102"/>
      <c r="BP610" s="636"/>
      <c r="BQ610" s="636"/>
      <c r="BR610" s="636"/>
      <c r="BS610" s="636"/>
      <c r="BT610" s="636"/>
      <c r="BU610" s="636"/>
      <c r="BV610" s="636"/>
      <c r="BW610" s="636"/>
      <c r="BX610" s="636"/>
      <c r="BY610" s="636"/>
      <c r="BZ610" s="636"/>
      <c r="CA610" s="636"/>
      <c r="CB610" s="637"/>
      <c r="CC610" s="636"/>
      <c r="CD610" s="636"/>
      <c r="CE610" s="637"/>
      <c r="CF610" s="637"/>
      <c r="CG610" s="637"/>
      <c r="CH610" s="637"/>
      <c r="CI610" s="636"/>
      <c r="CJ610" s="636"/>
      <c r="CK610" s="637"/>
      <c r="CL610" s="637"/>
      <c r="CM610" s="637"/>
      <c r="CN610" s="705"/>
      <c r="CO610" s="88"/>
      <c r="CP610" s="88"/>
      <c r="CQ610" s="88"/>
      <c r="CR610" s="67"/>
      <c r="CS610" s="67"/>
      <c r="CT610" s="67"/>
      <c r="CU610" s="67"/>
      <c r="CV610" s="67"/>
      <c r="CW610" s="67"/>
      <c r="CX610" s="67"/>
      <c r="CY610" s="67"/>
      <c r="CZ610" s="67"/>
      <c r="DA610" s="67"/>
      <c r="DB610" s="67"/>
      <c r="DC610" s="67"/>
      <c r="DD610" s="67"/>
      <c r="DE610" s="67"/>
      <c r="DF610" s="67"/>
      <c r="DG610" s="67"/>
      <c r="DH610" s="67"/>
      <c r="DI610" s="67"/>
      <c r="DJ610" s="67"/>
      <c r="DK610" s="67"/>
      <c r="DL610" s="67"/>
      <c r="DM610" s="67"/>
      <c r="DN610" s="67"/>
      <c r="DO610" s="67"/>
      <c r="DP610" s="67"/>
      <c r="DQ610" s="67"/>
      <c r="DR610" s="67"/>
      <c r="DS610" s="67"/>
      <c r="DT610" s="67"/>
      <c r="DU610" s="67"/>
      <c r="DV610" s="67"/>
      <c r="DW610" s="67"/>
      <c r="DX610" s="67"/>
      <c r="DY610" s="67"/>
      <c r="DZ610" s="88"/>
      <c r="EA610" s="88"/>
      <c r="EB610" s="88"/>
      <c r="EC610" s="88"/>
      <c r="ED610" s="88"/>
      <c r="EE610" s="88"/>
      <c r="EF610" s="88"/>
      <c r="EG610" s="88"/>
    </row>
    <row r="611" spans="22:137" s="65" customFormat="1" x14ac:dyDescent="0.25">
      <c r="V611" s="631"/>
      <c r="AA611" s="632"/>
      <c r="AB611" s="632"/>
      <c r="AD611" s="632"/>
      <c r="AE611" s="633"/>
      <c r="AH611" s="634"/>
      <c r="AI611" s="634"/>
      <c r="AK611" s="632"/>
      <c r="AR611" s="632"/>
      <c r="AV611" s="632"/>
      <c r="AX611" s="632"/>
      <c r="BB611" s="632"/>
      <c r="BC611" s="632"/>
      <c r="BE611" s="632"/>
      <c r="BH611" s="67"/>
      <c r="BI611" s="635"/>
      <c r="BJ611" s="636"/>
      <c r="BK611" s="636"/>
      <c r="BL611" s="636"/>
      <c r="BM611" s="102"/>
      <c r="BN611" s="102"/>
      <c r="BO611" s="102"/>
      <c r="BP611" s="636"/>
      <c r="BQ611" s="636"/>
      <c r="BR611" s="636"/>
      <c r="BS611" s="636"/>
      <c r="BT611" s="636"/>
      <c r="BU611" s="636"/>
      <c r="BV611" s="636"/>
      <c r="BW611" s="636"/>
      <c r="BX611" s="636"/>
      <c r="BY611" s="636"/>
      <c r="BZ611" s="636"/>
      <c r="CA611" s="636"/>
      <c r="CB611" s="637"/>
      <c r="CC611" s="636"/>
      <c r="CD611" s="636"/>
      <c r="CE611" s="637"/>
      <c r="CF611" s="637"/>
      <c r="CG611" s="637"/>
      <c r="CH611" s="637"/>
      <c r="CI611" s="636"/>
      <c r="CJ611" s="636"/>
      <c r="CK611" s="637"/>
      <c r="CL611" s="637"/>
      <c r="CM611" s="637"/>
      <c r="CN611" s="705"/>
      <c r="CO611" s="88"/>
      <c r="CP611" s="88"/>
      <c r="CQ611" s="88"/>
      <c r="CR611" s="67"/>
      <c r="CS611" s="67"/>
      <c r="CT611" s="67"/>
      <c r="CU611" s="67"/>
      <c r="CV611" s="67"/>
      <c r="CW611" s="67"/>
      <c r="CX611" s="67"/>
      <c r="CY611" s="67"/>
      <c r="CZ611" s="67"/>
      <c r="DA611" s="67"/>
      <c r="DB611" s="67"/>
      <c r="DC611" s="67"/>
      <c r="DD611" s="67"/>
      <c r="DE611" s="67"/>
      <c r="DF611" s="67"/>
      <c r="DG611" s="67"/>
      <c r="DH611" s="67"/>
      <c r="DI611" s="67"/>
      <c r="DJ611" s="67"/>
      <c r="DK611" s="67"/>
      <c r="DL611" s="67"/>
      <c r="DM611" s="67"/>
      <c r="DN611" s="67"/>
      <c r="DO611" s="67"/>
      <c r="DP611" s="67"/>
      <c r="DQ611" s="67"/>
      <c r="DR611" s="67"/>
      <c r="DS611" s="67"/>
      <c r="DT611" s="67"/>
      <c r="DU611" s="67"/>
      <c r="DV611" s="67"/>
      <c r="DW611" s="67"/>
      <c r="DX611" s="67"/>
      <c r="DY611" s="67"/>
      <c r="DZ611" s="88"/>
      <c r="EA611" s="88"/>
      <c r="EB611" s="88"/>
      <c r="EC611" s="88"/>
      <c r="ED611" s="88"/>
      <c r="EE611" s="88"/>
      <c r="EF611" s="88"/>
      <c r="EG611" s="88"/>
    </row>
    <row r="612" spans="22:137" s="65" customFormat="1" x14ac:dyDescent="0.25">
      <c r="V612" s="631"/>
      <c r="AA612" s="632"/>
      <c r="AB612" s="632"/>
      <c r="AD612" s="632"/>
      <c r="AE612" s="633"/>
      <c r="AH612" s="634"/>
      <c r="AI612" s="634"/>
      <c r="AK612" s="632"/>
      <c r="AR612" s="632"/>
      <c r="AV612" s="632"/>
      <c r="AX612" s="632"/>
      <c r="BB612" s="632"/>
      <c r="BC612" s="632"/>
      <c r="BE612" s="632"/>
      <c r="BH612" s="67"/>
      <c r="BI612" s="635"/>
      <c r="BJ612" s="636"/>
      <c r="BK612" s="636"/>
      <c r="BL612" s="636"/>
      <c r="BM612" s="102"/>
      <c r="BN612" s="102"/>
      <c r="BO612" s="102"/>
      <c r="BP612" s="636"/>
      <c r="BQ612" s="636"/>
      <c r="BR612" s="636"/>
      <c r="BS612" s="636"/>
      <c r="BT612" s="636"/>
      <c r="BU612" s="636"/>
      <c r="BV612" s="636"/>
      <c r="BW612" s="636"/>
      <c r="BX612" s="636"/>
      <c r="BY612" s="636"/>
      <c r="BZ612" s="636"/>
      <c r="CA612" s="636"/>
      <c r="CB612" s="637"/>
      <c r="CC612" s="636"/>
      <c r="CD612" s="636"/>
      <c r="CE612" s="637"/>
      <c r="CF612" s="637"/>
      <c r="CG612" s="637"/>
      <c r="CH612" s="637"/>
      <c r="CI612" s="636"/>
      <c r="CJ612" s="636"/>
      <c r="CK612" s="637"/>
      <c r="CL612" s="637"/>
      <c r="CM612" s="637"/>
      <c r="CN612" s="705"/>
      <c r="CO612" s="88"/>
      <c r="CP612" s="88"/>
      <c r="CQ612" s="88"/>
      <c r="CR612" s="67"/>
      <c r="CS612" s="67"/>
      <c r="CT612" s="67"/>
      <c r="CU612" s="67"/>
      <c r="CV612" s="67"/>
      <c r="CW612" s="67"/>
      <c r="CX612" s="67"/>
      <c r="CY612" s="67"/>
      <c r="CZ612" s="67"/>
      <c r="DA612" s="67"/>
      <c r="DB612" s="67"/>
      <c r="DC612" s="67"/>
      <c r="DD612" s="67"/>
      <c r="DE612" s="67"/>
      <c r="DF612" s="67"/>
      <c r="DG612" s="67"/>
      <c r="DH612" s="67"/>
      <c r="DI612" s="67"/>
      <c r="DJ612" s="67"/>
      <c r="DK612" s="67"/>
      <c r="DL612" s="67"/>
      <c r="DM612" s="67"/>
      <c r="DN612" s="67"/>
      <c r="DO612" s="67"/>
      <c r="DP612" s="67"/>
      <c r="DQ612" s="67"/>
      <c r="DR612" s="67"/>
      <c r="DS612" s="67"/>
      <c r="DT612" s="67"/>
      <c r="DU612" s="67"/>
      <c r="DV612" s="67"/>
      <c r="DW612" s="67"/>
      <c r="DX612" s="67"/>
      <c r="DY612" s="67"/>
      <c r="DZ612" s="88"/>
      <c r="EA612" s="88"/>
      <c r="EB612" s="88"/>
      <c r="EC612" s="88"/>
      <c r="ED612" s="88"/>
      <c r="EE612" s="88"/>
      <c r="EF612" s="88"/>
      <c r="EG612" s="88"/>
    </row>
    <row r="613" spans="22:137" s="65" customFormat="1" x14ac:dyDescent="0.25">
      <c r="V613" s="631"/>
      <c r="AA613" s="632"/>
      <c r="AB613" s="632"/>
      <c r="AD613" s="632"/>
      <c r="AE613" s="633"/>
      <c r="AH613" s="634"/>
      <c r="AI613" s="634"/>
      <c r="AK613" s="632"/>
      <c r="AR613" s="632"/>
      <c r="AV613" s="632"/>
      <c r="AX613" s="632"/>
      <c r="BB613" s="632"/>
      <c r="BC613" s="632"/>
      <c r="BE613" s="632"/>
      <c r="BH613" s="67"/>
      <c r="BI613" s="635"/>
      <c r="BJ613" s="636"/>
      <c r="BK613" s="636"/>
      <c r="BL613" s="636"/>
      <c r="BM613" s="102"/>
      <c r="BN613" s="102"/>
      <c r="BO613" s="102"/>
      <c r="BP613" s="636"/>
      <c r="BQ613" s="636"/>
      <c r="BR613" s="636"/>
      <c r="BS613" s="636"/>
      <c r="BT613" s="636"/>
      <c r="BU613" s="636"/>
      <c r="BV613" s="636"/>
      <c r="BW613" s="636"/>
      <c r="BX613" s="636"/>
      <c r="BY613" s="636"/>
      <c r="BZ613" s="636"/>
      <c r="CA613" s="636"/>
      <c r="CB613" s="637"/>
      <c r="CC613" s="636"/>
      <c r="CD613" s="636"/>
      <c r="CE613" s="637"/>
      <c r="CF613" s="637"/>
      <c r="CG613" s="637"/>
      <c r="CH613" s="637"/>
      <c r="CI613" s="636"/>
      <c r="CJ613" s="636"/>
      <c r="CK613" s="637"/>
      <c r="CL613" s="637"/>
      <c r="CM613" s="637"/>
      <c r="CN613" s="705"/>
      <c r="CO613" s="88"/>
      <c r="CP613" s="88"/>
      <c r="CQ613" s="88"/>
      <c r="CR613" s="67"/>
      <c r="CS613" s="67"/>
      <c r="CT613" s="67"/>
      <c r="CU613" s="67"/>
      <c r="CV613" s="67"/>
      <c r="CW613" s="67"/>
      <c r="CX613" s="67"/>
      <c r="CY613" s="67"/>
      <c r="CZ613" s="67"/>
      <c r="DA613" s="67"/>
      <c r="DB613" s="67"/>
      <c r="DC613" s="67"/>
      <c r="DD613" s="67"/>
      <c r="DE613" s="67"/>
      <c r="DF613" s="67"/>
      <c r="DG613" s="67"/>
      <c r="DH613" s="67"/>
      <c r="DI613" s="67"/>
      <c r="DJ613" s="67"/>
      <c r="DK613" s="67"/>
      <c r="DL613" s="67"/>
      <c r="DM613" s="67"/>
      <c r="DN613" s="67"/>
      <c r="DO613" s="67"/>
      <c r="DP613" s="67"/>
      <c r="DQ613" s="67"/>
      <c r="DR613" s="67"/>
      <c r="DS613" s="67"/>
      <c r="DT613" s="67"/>
      <c r="DU613" s="67"/>
      <c r="DV613" s="67"/>
      <c r="DW613" s="67"/>
      <c r="DX613" s="67"/>
      <c r="DY613" s="67"/>
      <c r="DZ613" s="88"/>
      <c r="EA613" s="88"/>
      <c r="EB613" s="88"/>
      <c r="EC613" s="88"/>
      <c r="ED613" s="88"/>
      <c r="EE613" s="88"/>
      <c r="EF613" s="88"/>
      <c r="EG613" s="88"/>
    </row>
    <row r="614" spans="22:137" s="65" customFormat="1" x14ac:dyDescent="0.25">
      <c r="V614" s="631"/>
      <c r="AA614" s="632"/>
      <c r="AB614" s="632"/>
      <c r="AD614" s="632"/>
      <c r="AE614" s="633"/>
      <c r="AH614" s="634"/>
      <c r="AI614" s="634"/>
      <c r="AK614" s="632"/>
      <c r="AR614" s="632"/>
      <c r="AV614" s="632"/>
      <c r="AX614" s="632"/>
      <c r="BB614" s="632"/>
      <c r="BC614" s="632"/>
      <c r="BE614" s="632"/>
      <c r="BH614" s="67"/>
      <c r="BI614" s="635"/>
      <c r="BJ614" s="636"/>
      <c r="BK614" s="636"/>
      <c r="BL614" s="636"/>
      <c r="BM614" s="102"/>
      <c r="BN614" s="102"/>
      <c r="BO614" s="102"/>
      <c r="BP614" s="636"/>
      <c r="BQ614" s="636"/>
      <c r="BR614" s="636"/>
      <c r="BS614" s="636"/>
      <c r="BT614" s="636"/>
      <c r="BU614" s="636"/>
      <c r="BV614" s="636"/>
      <c r="BW614" s="636"/>
      <c r="BX614" s="636"/>
      <c r="BY614" s="636"/>
      <c r="BZ614" s="636"/>
      <c r="CA614" s="636"/>
      <c r="CB614" s="637"/>
      <c r="CC614" s="636"/>
      <c r="CD614" s="636"/>
      <c r="CE614" s="637"/>
      <c r="CF614" s="637"/>
      <c r="CG614" s="637"/>
      <c r="CH614" s="637"/>
      <c r="CI614" s="636"/>
      <c r="CJ614" s="636"/>
      <c r="CK614" s="637"/>
      <c r="CL614" s="637"/>
      <c r="CM614" s="637"/>
      <c r="CN614" s="705"/>
      <c r="CO614" s="88"/>
      <c r="CP614" s="88"/>
      <c r="CQ614" s="88"/>
      <c r="CR614" s="67"/>
      <c r="CS614" s="67"/>
      <c r="CT614" s="67"/>
      <c r="CU614" s="67"/>
      <c r="CV614" s="67"/>
      <c r="CW614" s="67"/>
      <c r="CX614" s="67"/>
      <c r="CY614" s="67"/>
      <c r="CZ614" s="67"/>
      <c r="DA614" s="67"/>
      <c r="DB614" s="67"/>
      <c r="DC614" s="67"/>
      <c r="DD614" s="67"/>
      <c r="DE614" s="67"/>
      <c r="DF614" s="67"/>
      <c r="DG614" s="67"/>
      <c r="DH614" s="67"/>
      <c r="DI614" s="67"/>
      <c r="DJ614" s="67"/>
      <c r="DK614" s="67"/>
      <c r="DL614" s="67"/>
      <c r="DM614" s="67"/>
      <c r="DN614" s="67"/>
      <c r="DO614" s="67"/>
      <c r="DP614" s="67"/>
      <c r="DQ614" s="67"/>
      <c r="DR614" s="67"/>
      <c r="DS614" s="67"/>
      <c r="DT614" s="67"/>
      <c r="DU614" s="67"/>
      <c r="DV614" s="67"/>
      <c r="DW614" s="67"/>
      <c r="DX614" s="67"/>
      <c r="DY614" s="67"/>
      <c r="DZ614" s="88"/>
      <c r="EA614" s="88"/>
      <c r="EB614" s="88"/>
      <c r="EC614" s="88"/>
      <c r="ED614" s="88"/>
      <c r="EE614" s="88"/>
      <c r="EF614" s="88"/>
      <c r="EG614" s="88"/>
    </row>
    <row r="615" spans="22:137" s="65" customFormat="1" x14ac:dyDescent="0.25">
      <c r="V615" s="631"/>
      <c r="AA615" s="632"/>
      <c r="AB615" s="632"/>
      <c r="AD615" s="632"/>
      <c r="AE615" s="633"/>
      <c r="AH615" s="634"/>
      <c r="AI615" s="634"/>
      <c r="AK615" s="632"/>
      <c r="AR615" s="632"/>
      <c r="AV615" s="632"/>
      <c r="AX615" s="632"/>
      <c r="BB615" s="632"/>
      <c r="BC615" s="632"/>
      <c r="BE615" s="632"/>
      <c r="BH615" s="67"/>
      <c r="BI615" s="635"/>
      <c r="BJ615" s="636"/>
      <c r="BK615" s="636"/>
      <c r="BL615" s="636"/>
      <c r="BM615" s="102"/>
      <c r="BN615" s="102"/>
      <c r="BO615" s="102"/>
      <c r="BP615" s="636"/>
      <c r="BQ615" s="636"/>
      <c r="BR615" s="636"/>
      <c r="BS615" s="636"/>
      <c r="BT615" s="636"/>
      <c r="BU615" s="636"/>
      <c r="BV615" s="636"/>
      <c r="BW615" s="636"/>
      <c r="BX615" s="636"/>
      <c r="BY615" s="636"/>
      <c r="BZ615" s="636"/>
      <c r="CA615" s="636"/>
      <c r="CB615" s="637"/>
      <c r="CC615" s="636"/>
      <c r="CD615" s="636"/>
      <c r="CE615" s="637"/>
      <c r="CF615" s="637"/>
      <c r="CG615" s="637"/>
      <c r="CH615" s="637"/>
      <c r="CI615" s="636"/>
      <c r="CJ615" s="636"/>
      <c r="CK615" s="637"/>
      <c r="CL615" s="637"/>
      <c r="CM615" s="637"/>
      <c r="CN615" s="705"/>
      <c r="CO615" s="88"/>
      <c r="CP615" s="88"/>
      <c r="CQ615" s="88"/>
      <c r="CR615" s="67"/>
      <c r="CS615" s="67"/>
      <c r="CT615" s="67"/>
      <c r="CU615" s="67"/>
      <c r="CV615" s="67"/>
      <c r="CW615" s="67"/>
      <c r="CX615" s="67"/>
      <c r="CY615" s="67"/>
      <c r="CZ615" s="67"/>
      <c r="DA615" s="67"/>
      <c r="DB615" s="67"/>
      <c r="DC615" s="67"/>
      <c r="DD615" s="67"/>
      <c r="DE615" s="67"/>
      <c r="DF615" s="67"/>
      <c r="DG615" s="67"/>
      <c r="DH615" s="67"/>
      <c r="DI615" s="67"/>
      <c r="DJ615" s="67"/>
      <c r="DK615" s="67"/>
      <c r="DL615" s="67"/>
      <c r="DM615" s="67"/>
      <c r="DN615" s="67"/>
      <c r="DO615" s="67"/>
      <c r="DP615" s="67"/>
      <c r="DQ615" s="67"/>
      <c r="DR615" s="67"/>
      <c r="DS615" s="67"/>
      <c r="DT615" s="67"/>
      <c r="DU615" s="67"/>
      <c r="DV615" s="67"/>
      <c r="DW615" s="67"/>
      <c r="DX615" s="67"/>
      <c r="DY615" s="67"/>
      <c r="DZ615" s="88"/>
      <c r="EA615" s="88"/>
      <c r="EB615" s="88"/>
      <c r="EC615" s="88"/>
      <c r="ED615" s="88"/>
      <c r="EE615" s="88"/>
      <c r="EF615" s="88"/>
      <c r="EG615" s="88"/>
    </row>
    <row r="616" spans="22:137" s="65" customFormat="1" x14ac:dyDescent="0.25">
      <c r="V616" s="631"/>
      <c r="AA616" s="632"/>
      <c r="AB616" s="632"/>
      <c r="AD616" s="632"/>
      <c r="AE616" s="633"/>
      <c r="AH616" s="634"/>
      <c r="AI616" s="634"/>
      <c r="AK616" s="632"/>
      <c r="AR616" s="632"/>
      <c r="AV616" s="632"/>
      <c r="AX616" s="632"/>
      <c r="BB616" s="632"/>
      <c r="BC616" s="632"/>
      <c r="BE616" s="632"/>
      <c r="BH616" s="67"/>
      <c r="BI616" s="635"/>
      <c r="BJ616" s="636"/>
      <c r="BK616" s="636"/>
      <c r="BL616" s="636"/>
      <c r="BM616" s="102"/>
      <c r="BN616" s="102"/>
      <c r="BO616" s="102"/>
      <c r="BP616" s="636"/>
      <c r="BQ616" s="636"/>
      <c r="BR616" s="636"/>
      <c r="BS616" s="636"/>
      <c r="BT616" s="636"/>
      <c r="BU616" s="636"/>
      <c r="BV616" s="636"/>
      <c r="BW616" s="636"/>
      <c r="BX616" s="636"/>
      <c r="BY616" s="636"/>
      <c r="BZ616" s="636"/>
      <c r="CA616" s="636"/>
      <c r="CB616" s="637"/>
      <c r="CC616" s="636"/>
      <c r="CD616" s="636"/>
      <c r="CE616" s="637"/>
      <c r="CF616" s="637"/>
      <c r="CG616" s="637"/>
      <c r="CH616" s="637"/>
      <c r="CI616" s="636"/>
      <c r="CJ616" s="636"/>
      <c r="CK616" s="637"/>
      <c r="CL616" s="637"/>
      <c r="CM616" s="637"/>
      <c r="CN616" s="705"/>
      <c r="CO616" s="88"/>
      <c r="CP616" s="88"/>
      <c r="CQ616" s="88"/>
      <c r="CR616" s="67"/>
      <c r="CS616" s="67"/>
      <c r="CT616" s="67"/>
      <c r="CU616" s="67"/>
      <c r="CV616" s="67"/>
      <c r="CW616" s="67"/>
      <c r="CX616" s="67"/>
      <c r="CY616" s="67"/>
      <c r="CZ616" s="67"/>
      <c r="DA616" s="67"/>
      <c r="DB616" s="67"/>
      <c r="DC616" s="67"/>
      <c r="DD616" s="67"/>
      <c r="DE616" s="67"/>
      <c r="DF616" s="67"/>
      <c r="DG616" s="67"/>
      <c r="DH616" s="67"/>
      <c r="DI616" s="67"/>
      <c r="DJ616" s="67"/>
      <c r="DK616" s="67"/>
      <c r="DL616" s="67"/>
      <c r="DM616" s="67"/>
      <c r="DN616" s="67"/>
      <c r="DO616" s="67"/>
      <c r="DP616" s="67"/>
      <c r="DQ616" s="67"/>
      <c r="DR616" s="67"/>
      <c r="DS616" s="67"/>
      <c r="DT616" s="67"/>
      <c r="DU616" s="67"/>
      <c r="DV616" s="67"/>
      <c r="DW616" s="67"/>
      <c r="DX616" s="67"/>
      <c r="DY616" s="67"/>
      <c r="DZ616" s="88"/>
      <c r="EA616" s="88"/>
      <c r="EB616" s="88"/>
      <c r="EC616" s="88"/>
      <c r="ED616" s="88"/>
      <c r="EE616" s="88"/>
      <c r="EF616" s="88"/>
      <c r="EG616" s="88"/>
    </row>
    <row r="617" spans="22:137" s="65" customFormat="1" x14ac:dyDescent="0.25">
      <c r="V617" s="631"/>
      <c r="AA617" s="632"/>
      <c r="AB617" s="632"/>
      <c r="AD617" s="632"/>
      <c r="AE617" s="633"/>
      <c r="AH617" s="634"/>
      <c r="AI617" s="634"/>
      <c r="AK617" s="632"/>
      <c r="AR617" s="632"/>
      <c r="AV617" s="632"/>
      <c r="AX617" s="632"/>
      <c r="BB617" s="632"/>
      <c r="BC617" s="632"/>
      <c r="BE617" s="632"/>
      <c r="BH617" s="67"/>
      <c r="BI617" s="635"/>
      <c r="BJ617" s="636"/>
      <c r="BK617" s="636"/>
      <c r="BL617" s="636"/>
      <c r="BM617" s="102"/>
      <c r="BN617" s="102"/>
      <c r="BO617" s="102"/>
      <c r="BP617" s="636"/>
      <c r="BQ617" s="636"/>
      <c r="BR617" s="636"/>
      <c r="BS617" s="636"/>
      <c r="BT617" s="636"/>
      <c r="BU617" s="636"/>
      <c r="BV617" s="636"/>
      <c r="BW617" s="636"/>
      <c r="BX617" s="636"/>
      <c r="BY617" s="636"/>
      <c r="BZ617" s="636"/>
      <c r="CA617" s="636"/>
      <c r="CB617" s="637"/>
      <c r="CC617" s="636"/>
      <c r="CD617" s="636"/>
      <c r="CE617" s="637"/>
      <c r="CF617" s="637"/>
      <c r="CG617" s="637"/>
      <c r="CH617" s="637"/>
      <c r="CI617" s="636"/>
      <c r="CJ617" s="636"/>
      <c r="CK617" s="637"/>
      <c r="CL617" s="637"/>
      <c r="CM617" s="637"/>
      <c r="CN617" s="705"/>
      <c r="CO617" s="88"/>
      <c r="CP617" s="88"/>
      <c r="CQ617" s="88"/>
      <c r="CR617" s="67"/>
      <c r="CS617" s="67"/>
      <c r="CT617" s="67"/>
      <c r="CU617" s="67"/>
      <c r="CV617" s="67"/>
      <c r="CW617" s="67"/>
      <c r="CX617" s="67"/>
      <c r="CY617" s="67"/>
      <c r="CZ617" s="67"/>
      <c r="DA617" s="67"/>
      <c r="DB617" s="67"/>
      <c r="DC617" s="67"/>
      <c r="DD617" s="67"/>
      <c r="DE617" s="67"/>
      <c r="DF617" s="67"/>
      <c r="DG617" s="67"/>
      <c r="DH617" s="67"/>
      <c r="DI617" s="67"/>
      <c r="DJ617" s="67"/>
      <c r="DK617" s="67"/>
      <c r="DL617" s="67"/>
      <c r="DM617" s="67"/>
      <c r="DN617" s="67"/>
      <c r="DO617" s="67"/>
      <c r="DP617" s="67"/>
      <c r="DQ617" s="67"/>
      <c r="DR617" s="67"/>
      <c r="DS617" s="67"/>
      <c r="DT617" s="67"/>
      <c r="DU617" s="67"/>
      <c r="DV617" s="67"/>
      <c r="DW617" s="67"/>
      <c r="DX617" s="67"/>
      <c r="DY617" s="67"/>
      <c r="DZ617" s="88"/>
      <c r="EA617" s="88"/>
      <c r="EB617" s="88"/>
      <c r="EC617" s="88"/>
      <c r="ED617" s="88"/>
      <c r="EE617" s="88"/>
      <c r="EF617" s="88"/>
      <c r="EG617" s="88"/>
    </row>
    <row r="618" spans="22:137" s="65" customFormat="1" x14ac:dyDescent="0.25">
      <c r="V618" s="631"/>
      <c r="AA618" s="632"/>
      <c r="AB618" s="632"/>
      <c r="AD618" s="632"/>
      <c r="AE618" s="633"/>
      <c r="AH618" s="634"/>
      <c r="AI618" s="634"/>
      <c r="AK618" s="632"/>
      <c r="AR618" s="632"/>
      <c r="AV618" s="632"/>
      <c r="AX618" s="632"/>
      <c r="BB618" s="632"/>
      <c r="BC618" s="632"/>
      <c r="BE618" s="632"/>
      <c r="BH618" s="67"/>
      <c r="BI618" s="635"/>
      <c r="BJ618" s="636"/>
      <c r="BK618" s="636"/>
      <c r="BL618" s="636"/>
      <c r="BM618" s="102"/>
      <c r="BN618" s="102"/>
      <c r="BO618" s="102"/>
      <c r="BP618" s="636"/>
      <c r="BQ618" s="636"/>
      <c r="BR618" s="636"/>
      <c r="BS618" s="636"/>
      <c r="BT618" s="636"/>
      <c r="BU618" s="636"/>
      <c r="BV618" s="636"/>
      <c r="BW618" s="636"/>
      <c r="BX618" s="636"/>
      <c r="BY618" s="636"/>
      <c r="BZ618" s="636"/>
      <c r="CA618" s="636"/>
      <c r="CB618" s="637"/>
      <c r="CC618" s="636"/>
      <c r="CD618" s="636"/>
      <c r="CE618" s="637"/>
      <c r="CF618" s="637"/>
      <c r="CG618" s="637"/>
      <c r="CH618" s="637"/>
      <c r="CI618" s="636"/>
      <c r="CJ618" s="636"/>
      <c r="CK618" s="637"/>
      <c r="CL618" s="637"/>
      <c r="CM618" s="637"/>
      <c r="CN618" s="705"/>
      <c r="CO618" s="88"/>
      <c r="CP618" s="88"/>
      <c r="CQ618" s="88"/>
      <c r="CR618" s="67"/>
      <c r="CS618" s="67"/>
      <c r="CT618" s="67"/>
      <c r="CU618" s="67"/>
      <c r="CV618" s="67"/>
      <c r="CW618" s="67"/>
      <c r="CX618" s="67"/>
      <c r="CY618" s="67"/>
      <c r="CZ618" s="67"/>
      <c r="DA618" s="67"/>
      <c r="DB618" s="67"/>
      <c r="DC618" s="67"/>
      <c r="DD618" s="67"/>
      <c r="DE618" s="67"/>
      <c r="DF618" s="67"/>
      <c r="DG618" s="67"/>
      <c r="DH618" s="67"/>
      <c r="DI618" s="67"/>
      <c r="DJ618" s="67"/>
      <c r="DK618" s="67"/>
      <c r="DL618" s="67"/>
      <c r="DM618" s="67"/>
      <c r="DN618" s="67"/>
      <c r="DO618" s="67"/>
      <c r="DP618" s="67"/>
      <c r="DQ618" s="67"/>
      <c r="DR618" s="67"/>
      <c r="DS618" s="67"/>
      <c r="DT618" s="67"/>
      <c r="DU618" s="67"/>
      <c r="DV618" s="67"/>
      <c r="DW618" s="67"/>
      <c r="DX618" s="67"/>
      <c r="DY618" s="67"/>
      <c r="DZ618" s="88"/>
      <c r="EA618" s="88"/>
      <c r="EB618" s="88"/>
      <c r="EC618" s="88"/>
      <c r="ED618" s="88"/>
      <c r="EE618" s="88"/>
      <c r="EF618" s="88"/>
      <c r="EG618" s="88"/>
    </row>
    <row r="619" spans="22:137" s="65" customFormat="1" x14ac:dyDescent="0.25">
      <c r="V619" s="631"/>
      <c r="AA619" s="632"/>
      <c r="AB619" s="632"/>
      <c r="AD619" s="632"/>
      <c r="AE619" s="633"/>
      <c r="AH619" s="634"/>
      <c r="AI619" s="634"/>
      <c r="AK619" s="632"/>
      <c r="AR619" s="632"/>
      <c r="AV619" s="632"/>
      <c r="AX619" s="632"/>
      <c r="BB619" s="632"/>
      <c r="BC619" s="632"/>
      <c r="BE619" s="632"/>
      <c r="BH619" s="67"/>
      <c r="BI619" s="635"/>
      <c r="BJ619" s="636"/>
      <c r="BK619" s="636"/>
      <c r="BL619" s="636"/>
      <c r="BM619" s="102"/>
      <c r="BN619" s="102"/>
      <c r="BO619" s="102"/>
      <c r="BP619" s="636"/>
      <c r="BQ619" s="636"/>
      <c r="BR619" s="636"/>
      <c r="BS619" s="636"/>
      <c r="BT619" s="636"/>
      <c r="BU619" s="636"/>
      <c r="BV619" s="636"/>
      <c r="BW619" s="636"/>
      <c r="BX619" s="636"/>
      <c r="BY619" s="636"/>
      <c r="BZ619" s="636"/>
      <c r="CA619" s="636"/>
      <c r="CB619" s="637"/>
      <c r="CC619" s="636"/>
      <c r="CD619" s="636"/>
      <c r="CE619" s="637"/>
      <c r="CF619" s="637"/>
      <c r="CG619" s="637"/>
      <c r="CH619" s="637"/>
      <c r="CI619" s="636"/>
      <c r="CJ619" s="636"/>
      <c r="CK619" s="637"/>
      <c r="CL619" s="637"/>
      <c r="CM619" s="637"/>
      <c r="CN619" s="705"/>
      <c r="CO619" s="88"/>
      <c r="CP619" s="88"/>
      <c r="CQ619" s="88"/>
      <c r="CR619" s="67"/>
      <c r="CS619" s="67"/>
      <c r="CT619" s="67"/>
      <c r="CU619" s="67"/>
      <c r="CV619" s="67"/>
      <c r="CW619" s="67"/>
      <c r="CX619" s="67"/>
      <c r="CY619" s="67"/>
      <c r="CZ619" s="67"/>
      <c r="DA619" s="67"/>
      <c r="DB619" s="67"/>
      <c r="DC619" s="67"/>
      <c r="DD619" s="67"/>
      <c r="DE619" s="67"/>
      <c r="DF619" s="67"/>
      <c r="DG619" s="67"/>
      <c r="DH619" s="67"/>
      <c r="DI619" s="67"/>
      <c r="DJ619" s="67"/>
      <c r="DK619" s="67"/>
      <c r="DL619" s="67"/>
      <c r="DM619" s="67"/>
      <c r="DN619" s="67"/>
      <c r="DO619" s="67"/>
      <c r="DP619" s="67"/>
      <c r="DQ619" s="67"/>
      <c r="DR619" s="67"/>
      <c r="DS619" s="67"/>
      <c r="DT619" s="67"/>
      <c r="DU619" s="67"/>
      <c r="DV619" s="67"/>
      <c r="DW619" s="67"/>
      <c r="DX619" s="67"/>
      <c r="DY619" s="67"/>
      <c r="DZ619" s="88"/>
      <c r="EA619" s="88"/>
      <c r="EB619" s="88"/>
      <c r="EC619" s="88"/>
      <c r="ED619" s="88"/>
      <c r="EE619" s="88"/>
      <c r="EF619" s="88"/>
      <c r="EG619" s="88"/>
    </row>
    <row r="620" spans="22:137" s="65" customFormat="1" x14ac:dyDescent="0.25">
      <c r="V620" s="631"/>
      <c r="AA620" s="632"/>
      <c r="AB620" s="632"/>
      <c r="AD620" s="632"/>
      <c r="AE620" s="633"/>
      <c r="AH620" s="634"/>
      <c r="AI620" s="634"/>
      <c r="AK620" s="632"/>
      <c r="AR620" s="632"/>
      <c r="AV620" s="632"/>
      <c r="AX620" s="632"/>
      <c r="BB620" s="632"/>
      <c r="BC620" s="632"/>
      <c r="BE620" s="632"/>
      <c r="BH620" s="67"/>
      <c r="BI620" s="635"/>
      <c r="BJ620" s="636"/>
      <c r="BK620" s="636"/>
      <c r="BL620" s="636"/>
      <c r="BM620" s="102"/>
      <c r="BN620" s="102"/>
      <c r="BO620" s="102"/>
      <c r="BP620" s="636"/>
      <c r="BQ620" s="636"/>
      <c r="BR620" s="636"/>
      <c r="BS620" s="636"/>
      <c r="BT620" s="636"/>
      <c r="BU620" s="636"/>
      <c r="BV620" s="636"/>
      <c r="BW620" s="636"/>
      <c r="BX620" s="636"/>
      <c r="BY620" s="636"/>
      <c r="BZ620" s="636"/>
      <c r="CA620" s="636"/>
      <c r="CB620" s="637"/>
      <c r="CC620" s="636"/>
      <c r="CD620" s="636"/>
      <c r="CE620" s="637"/>
      <c r="CF620" s="637"/>
      <c r="CG620" s="637"/>
      <c r="CH620" s="637"/>
      <c r="CI620" s="636"/>
      <c r="CJ620" s="636"/>
      <c r="CK620" s="637"/>
      <c r="CL620" s="637"/>
      <c r="CM620" s="637"/>
      <c r="CN620" s="705"/>
      <c r="CO620" s="88"/>
      <c r="CP620" s="88"/>
      <c r="CQ620" s="88"/>
      <c r="CR620" s="67"/>
      <c r="CS620" s="67"/>
      <c r="CT620" s="67"/>
      <c r="CU620" s="67"/>
      <c r="CV620" s="67"/>
      <c r="CW620" s="67"/>
      <c r="CX620" s="67"/>
      <c r="CY620" s="67"/>
      <c r="CZ620" s="67"/>
      <c r="DA620" s="67"/>
      <c r="DB620" s="67"/>
      <c r="DC620" s="67"/>
      <c r="DD620" s="67"/>
      <c r="DE620" s="67"/>
      <c r="DF620" s="67"/>
      <c r="DG620" s="67"/>
      <c r="DH620" s="67"/>
      <c r="DI620" s="67"/>
      <c r="DJ620" s="67"/>
      <c r="DK620" s="67"/>
      <c r="DL620" s="67"/>
      <c r="DM620" s="67"/>
      <c r="DN620" s="67"/>
      <c r="DO620" s="67"/>
      <c r="DP620" s="67"/>
      <c r="DQ620" s="67"/>
      <c r="DR620" s="67"/>
      <c r="DS620" s="67"/>
      <c r="DT620" s="67"/>
      <c r="DU620" s="67"/>
      <c r="DV620" s="67"/>
      <c r="DW620" s="67"/>
      <c r="DX620" s="67"/>
      <c r="DY620" s="67"/>
      <c r="DZ620" s="88"/>
      <c r="EA620" s="88"/>
      <c r="EB620" s="88"/>
      <c r="EC620" s="88"/>
      <c r="ED620" s="88"/>
      <c r="EE620" s="88"/>
      <c r="EF620" s="88"/>
      <c r="EG620" s="88"/>
    </row>
    <row r="621" spans="22:137" s="65" customFormat="1" x14ac:dyDescent="0.25">
      <c r="V621" s="631"/>
      <c r="AA621" s="632"/>
      <c r="AB621" s="632"/>
      <c r="AD621" s="632"/>
      <c r="AE621" s="633"/>
      <c r="AH621" s="634"/>
      <c r="AI621" s="634"/>
      <c r="AK621" s="632"/>
      <c r="AR621" s="632"/>
      <c r="AV621" s="632"/>
      <c r="AX621" s="632"/>
      <c r="BB621" s="632"/>
      <c r="BC621" s="632"/>
      <c r="BE621" s="632"/>
      <c r="BH621" s="67"/>
      <c r="BI621" s="635"/>
      <c r="BJ621" s="636"/>
      <c r="BK621" s="636"/>
      <c r="BL621" s="636"/>
      <c r="BM621" s="102"/>
      <c r="BN621" s="102"/>
      <c r="BO621" s="102"/>
      <c r="BP621" s="636"/>
      <c r="BQ621" s="636"/>
      <c r="BR621" s="636"/>
      <c r="BS621" s="636"/>
      <c r="BT621" s="636"/>
      <c r="BU621" s="636"/>
      <c r="BV621" s="636"/>
      <c r="BW621" s="636"/>
      <c r="BX621" s="636"/>
      <c r="BY621" s="636"/>
      <c r="BZ621" s="636"/>
      <c r="CA621" s="636"/>
      <c r="CB621" s="637"/>
      <c r="CC621" s="636"/>
      <c r="CD621" s="636"/>
      <c r="CE621" s="637"/>
      <c r="CF621" s="637"/>
      <c r="CG621" s="637"/>
      <c r="CH621" s="637"/>
      <c r="CI621" s="636"/>
      <c r="CJ621" s="636"/>
      <c r="CK621" s="637"/>
      <c r="CL621" s="637"/>
      <c r="CM621" s="637"/>
      <c r="CN621" s="705"/>
      <c r="CO621" s="88"/>
      <c r="CP621" s="88"/>
      <c r="CQ621" s="88"/>
      <c r="CR621" s="67"/>
      <c r="CS621" s="67"/>
      <c r="CT621" s="67"/>
      <c r="CU621" s="67"/>
      <c r="CV621" s="67"/>
      <c r="CW621" s="67"/>
      <c r="CX621" s="67"/>
      <c r="CY621" s="67"/>
      <c r="CZ621" s="67"/>
      <c r="DA621" s="67"/>
      <c r="DB621" s="67"/>
      <c r="DC621" s="67"/>
      <c r="DD621" s="67"/>
      <c r="DE621" s="67"/>
      <c r="DF621" s="67"/>
      <c r="DG621" s="67"/>
      <c r="DH621" s="67"/>
      <c r="DI621" s="67"/>
      <c r="DJ621" s="67"/>
      <c r="DK621" s="67"/>
      <c r="DL621" s="67"/>
      <c r="DM621" s="67"/>
      <c r="DN621" s="67"/>
      <c r="DO621" s="67"/>
      <c r="DP621" s="67"/>
      <c r="DQ621" s="67"/>
      <c r="DR621" s="67"/>
      <c r="DS621" s="67"/>
      <c r="DT621" s="67"/>
      <c r="DU621" s="67"/>
      <c r="DV621" s="67"/>
      <c r="DW621" s="67"/>
      <c r="DX621" s="67"/>
      <c r="DY621" s="67"/>
      <c r="DZ621" s="88"/>
      <c r="EA621" s="88"/>
      <c r="EB621" s="88"/>
      <c r="EC621" s="88"/>
      <c r="ED621" s="88"/>
      <c r="EE621" s="88"/>
      <c r="EF621" s="88"/>
      <c r="EG621" s="88"/>
    </row>
    <row r="622" spans="22:137" s="65" customFormat="1" x14ac:dyDescent="0.25">
      <c r="V622" s="631"/>
      <c r="AA622" s="632"/>
      <c r="AB622" s="632"/>
      <c r="AD622" s="632"/>
      <c r="AE622" s="633"/>
      <c r="AH622" s="634"/>
      <c r="AI622" s="634"/>
      <c r="AK622" s="632"/>
      <c r="AR622" s="632"/>
      <c r="AV622" s="632"/>
      <c r="AX622" s="632"/>
      <c r="BB622" s="632"/>
      <c r="BC622" s="632"/>
      <c r="BE622" s="632"/>
      <c r="BH622" s="67"/>
      <c r="BI622" s="635"/>
      <c r="BJ622" s="636"/>
      <c r="BK622" s="636"/>
      <c r="BL622" s="636"/>
      <c r="BM622" s="102"/>
      <c r="BN622" s="102"/>
      <c r="BO622" s="102"/>
      <c r="BP622" s="636"/>
      <c r="BQ622" s="636"/>
      <c r="BR622" s="636"/>
      <c r="BS622" s="636"/>
      <c r="BT622" s="636"/>
      <c r="BU622" s="636"/>
      <c r="BV622" s="636"/>
      <c r="BW622" s="636"/>
      <c r="BX622" s="636"/>
      <c r="BY622" s="636"/>
      <c r="BZ622" s="636"/>
      <c r="CA622" s="636"/>
      <c r="CB622" s="637"/>
      <c r="CC622" s="636"/>
      <c r="CD622" s="636"/>
      <c r="CE622" s="637"/>
      <c r="CF622" s="637"/>
      <c r="CG622" s="637"/>
      <c r="CH622" s="637"/>
      <c r="CI622" s="636"/>
      <c r="CJ622" s="636"/>
      <c r="CK622" s="637"/>
      <c r="CL622" s="637"/>
      <c r="CM622" s="637"/>
      <c r="CN622" s="705"/>
      <c r="CO622" s="88"/>
      <c r="CP622" s="88"/>
      <c r="CQ622" s="88"/>
      <c r="CR622" s="67"/>
      <c r="CS622" s="67"/>
      <c r="CT622" s="67"/>
      <c r="CU622" s="67"/>
      <c r="CV622" s="67"/>
      <c r="CW622" s="67"/>
      <c r="CX622" s="67"/>
      <c r="CY622" s="67"/>
      <c r="CZ622" s="67"/>
      <c r="DA622" s="67"/>
      <c r="DB622" s="67"/>
      <c r="DC622" s="67"/>
      <c r="DD622" s="67"/>
      <c r="DE622" s="67"/>
      <c r="DF622" s="67"/>
      <c r="DG622" s="67"/>
      <c r="DH622" s="67"/>
      <c r="DI622" s="67"/>
      <c r="DJ622" s="67"/>
      <c r="DK622" s="67"/>
      <c r="DL622" s="67"/>
      <c r="DM622" s="67"/>
      <c r="DN622" s="67"/>
      <c r="DO622" s="67"/>
      <c r="DP622" s="67"/>
      <c r="DQ622" s="67"/>
      <c r="DR622" s="67"/>
      <c r="DS622" s="67"/>
      <c r="DT622" s="67"/>
      <c r="DU622" s="67"/>
      <c r="DV622" s="67"/>
      <c r="DW622" s="67"/>
      <c r="DX622" s="67"/>
      <c r="DY622" s="67"/>
      <c r="DZ622" s="88"/>
      <c r="EA622" s="88"/>
      <c r="EB622" s="88"/>
      <c r="EC622" s="88"/>
      <c r="ED622" s="88"/>
      <c r="EE622" s="88"/>
      <c r="EF622" s="88"/>
      <c r="EG622" s="88"/>
    </row>
    <row r="623" spans="22:137" s="65" customFormat="1" x14ac:dyDescent="0.25">
      <c r="V623" s="631"/>
      <c r="AA623" s="632"/>
      <c r="AB623" s="632"/>
      <c r="AD623" s="632"/>
      <c r="AE623" s="633"/>
      <c r="AH623" s="634"/>
      <c r="AI623" s="634"/>
      <c r="AK623" s="632"/>
      <c r="AR623" s="632"/>
      <c r="AV623" s="632"/>
      <c r="AX623" s="632"/>
      <c r="BB623" s="632"/>
      <c r="BC623" s="632"/>
      <c r="BE623" s="632"/>
      <c r="BH623" s="67"/>
      <c r="BI623" s="635"/>
      <c r="BJ623" s="636"/>
      <c r="BK623" s="636"/>
      <c r="BL623" s="636"/>
      <c r="BM623" s="102"/>
      <c r="BN623" s="102"/>
      <c r="BO623" s="102"/>
      <c r="BP623" s="636"/>
      <c r="BQ623" s="636"/>
      <c r="BR623" s="636"/>
      <c r="BS623" s="636"/>
      <c r="BT623" s="636"/>
      <c r="BU623" s="636"/>
      <c r="BV623" s="636"/>
      <c r="BW623" s="636"/>
      <c r="BX623" s="636"/>
      <c r="BY623" s="636"/>
      <c r="BZ623" s="636"/>
      <c r="CA623" s="636"/>
      <c r="CB623" s="637"/>
      <c r="CC623" s="636"/>
      <c r="CD623" s="636"/>
      <c r="CE623" s="637"/>
      <c r="CF623" s="637"/>
      <c r="CG623" s="637"/>
      <c r="CH623" s="637"/>
      <c r="CI623" s="636"/>
      <c r="CJ623" s="636"/>
      <c r="CK623" s="637"/>
      <c r="CL623" s="637"/>
      <c r="CM623" s="637"/>
      <c r="CN623" s="705"/>
      <c r="CO623" s="88"/>
      <c r="CP623" s="88"/>
      <c r="CQ623" s="88"/>
      <c r="CR623" s="67"/>
      <c r="CS623" s="67"/>
      <c r="CT623" s="67"/>
      <c r="CU623" s="67"/>
      <c r="CV623" s="67"/>
      <c r="CW623" s="67"/>
      <c r="CX623" s="67"/>
      <c r="CY623" s="67"/>
      <c r="CZ623" s="67"/>
      <c r="DA623" s="67"/>
      <c r="DB623" s="67"/>
      <c r="DC623" s="67"/>
      <c r="DD623" s="67"/>
      <c r="DE623" s="67"/>
      <c r="DF623" s="67"/>
      <c r="DG623" s="67"/>
      <c r="DH623" s="67"/>
      <c r="DI623" s="67"/>
      <c r="DJ623" s="67"/>
      <c r="DK623" s="67"/>
      <c r="DL623" s="67"/>
      <c r="DM623" s="67"/>
      <c r="DN623" s="67"/>
      <c r="DO623" s="67"/>
      <c r="DP623" s="67"/>
      <c r="DQ623" s="67"/>
      <c r="DR623" s="67"/>
      <c r="DS623" s="67"/>
      <c r="DT623" s="67"/>
      <c r="DU623" s="67"/>
      <c r="DV623" s="67"/>
      <c r="DW623" s="67"/>
      <c r="DX623" s="67"/>
      <c r="DY623" s="67"/>
      <c r="DZ623" s="88"/>
      <c r="EA623" s="88"/>
      <c r="EB623" s="88"/>
      <c r="EC623" s="88"/>
      <c r="ED623" s="88"/>
      <c r="EE623" s="88"/>
      <c r="EF623" s="88"/>
      <c r="EG623" s="88"/>
    </row>
    <row r="624" spans="22:137" s="65" customFormat="1" x14ac:dyDescent="0.25">
      <c r="V624" s="631"/>
      <c r="AA624" s="632"/>
      <c r="AB624" s="632"/>
      <c r="AD624" s="632"/>
      <c r="AE624" s="633"/>
      <c r="AH624" s="634"/>
      <c r="AI624" s="634"/>
      <c r="AK624" s="632"/>
      <c r="AR624" s="632"/>
      <c r="AV624" s="632"/>
      <c r="AX624" s="632"/>
      <c r="BB624" s="632"/>
      <c r="BC624" s="632"/>
      <c r="BE624" s="632"/>
      <c r="BH624" s="67"/>
      <c r="BI624" s="635"/>
      <c r="BJ624" s="636"/>
      <c r="BK624" s="636"/>
      <c r="BL624" s="636"/>
      <c r="BM624" s="102"/>
      <c r="BN624" s="102"/>
      <c r="BO624" s="102"/>
      <c r="BP624" s="636"/>
      <c r="BQ624" s="636"/>
      <c r="BR624" s="636"/>
      <c r="BS624" s="636"/>
      <c r="BT624" s="636"/>
      <c r="BU624" s="636"/>
      <c r="BV624" s="636"/>
      <c r="BW624" s="636"/>
      <c r="BX624" s="636"/>
      <c r="BY624" s="636"/>
      <c r="BZ624" s="636"/>
      <c r="CA624" s="636"/>
      <c r="CB624" s="637"/>
      <c r="CC624" s="636"/>
      <c r="CD624" s="636"/>
      <c r="CE624" s="637"/>
      <c r="CF624" s="637"/>
      <c r="CG624" s="637"/>
      <c r="CH624" s="637"/>
      <c r="CI624" s="636"/>
      <c r="CJ624" s="636"/>
      <c r="CK624" s="637"/>
      <c r="CL624" s="637"/>
      <c r="CM624" s="637"/>
      <c r="CN624" s="705"/>
      <c r="CO624" s="88"/>
      <c r="CP624" s="88"/>
      <c r="CQ624" s="88"/>
      <c r="CR624" s="67"/>
      <c r="CS624" s="67"/>
      <c r="CT624" s="67"/>
      <c r="CU624" s="67"/>
      <c r="CV624" s="67"/>
      <c r="CW624" s="67"/>
      <c r="CX624" s="67"/>
      <c r="CY624" s="67"/>
      <c r="CZ624" s="67"/>
      <c r="DA624" s="67"/>
      <c r="DB624" s="67"/>
      <c r="DC624" s="67"/>
      <c r="DD624" s="67"/>
      <c r="DE624" s="67"/>
      <c r="DF624" s="67"/>
      <c r="DG624" s="67"/>
      <c r="DH624" s="67"/>
      <c r="DI624" s="67"/>
      <c r="DJ624" s="67"/>
      <c r="DK624" s="67"/>
      <c r="DL624" s="67"/>
      <c r="DM624" s="67"/>
      <c r="DN624" s="67"/>
      <c r="DO624" s="67"/>
      <c r="DP624" s="67"/>
      <c r="DQ624" s="67"/>
      <c r="DR624" s="67"/>
      <c r="DS624" s="67"/>
      <c r="DT624" s="67"/>
      <c r="DU624" s="67"/>
      <c r="DV624" s="67"/>
      <c r="DW624" s="67"/>
      <c r="DX624" s="67"/>
      <c r="DY624" s="67"/>
      <c r="DZ624" s="88"/>
      <c r="EA624" s="88"/>
      <c r="EB624" s="88"/>
      <c r="EC624" s="88"/>
      <c r="ED624" s="88"/>
      <c r="EE624" s="88"/>
      <c r="EF624" s="88"/>
      <c r="EG624" s="88"/>
    </row>
    <row r="625" spans="22:137" s="65" customFormat="1" x14ac:dyDescent="0.25">
      <c r="V625" s="631"/>
      <c r="AA625" s="632"/>
      <c r="AB625" s="632"/>
      <c r="AD625" s="632"/>
      <c r="AE625" s="633"/>
      <c r="AH625" s="634"/>
      <c r="AI625" s="634"/>
      <c r="AK625" s="632"/>
      <c r="AR625" s="632"/>
      <c r="AV625" s="632"/>
      <c r="AX625" s="632"/>
      <c r="BB625" s="632"/>
      <c r="BC625" s="632"/>
      <c r="BE625" s="632"/>
      <c r="BH625" s="67"/>
      <c r="BI625" s="635"/>
      <c r="BJ625" s="636"/>
      <c r="BK625" s="636"/>
      <c r="BL625" s="636"/>
      <c r="BM625" s="102"/>
      <c r="BN625" s="102"/>
      <c r="BO625" s="102"/>
      <c r="BP625" s="636"/>
      <c r="BQ625" s="636"/>
      <c r="BR625" s="636"/>
      <c r="BS625" s="636"/>
      <c r="BT625" s="636"/>
      <c r="BU625" s="636"/>
      <c r="BV625" s="636"/>
      <c r="BW625" s="636"/>
      <c r="BX625" s="636"/>
      <c r="BY625" s="636"/>
      <c r="BZ625" s="636"/>
      <c r="CA625" s="636"/>
      <c r="CB625" s="637"/>
      <c r="CC625" s="636"/>
      <c r="CD625" s="636"/>
      <c r="CE625" s="637"/>
      <c r="CF625" s="637"/>
      <c r="CG625" s="637"/>
      <c r="CH625" s="637"/>
      <c r="CI625" s="636"/>
      <c r="CJ625" s="636"/>
      <c r="CK625" s="637"/>
      <c r="CL625" s="637"/>
      <c r="CM625" s="637"/>
      <c r="CN625" s="705"/>
      <c r="CO625" s="88"/>
      <c r="CP625" s="88"/>
      <c r="CQ625" s="88"/>
      <c r="CR625" s="67"/>
      <c r="CS625" s="67"/>
      <c r="CT625" s="67"/>
      <c r="CU625" s="67"/>
      <c r="CV625" s="67"/>
      <c r="CW625" s="67"/>
      <c r="CX625" s="67"/>
      <c r="CY625" s="67"/>
      <c r="CZ625" s="67"/>
      <c r="DA625" s="67"/>
      <c r="DB625" s="67"/>
      <c r="DC625" s="67"/>
      <c r="DD625" s="67"/>
      <c r="DE625" s="67"/>
      <c r="DF625" s="67"/>
      <c r="DG625" s="67"/>
      <c r="DH625" s="67"/>
      <c r="DI625" s="67"/>
      <c r="DJ625" s="67"/>
      <c r="DK625" s="67"/>
      <c r="DL625" s="67"/>
      <c r="DM625" s="67"/>
      <c r="DN625" s="67"/>
      <c r="DO625" s="67"/>
      <c r="DP625" s="67"/>
      <c r="DQ625" s="67"/>
      <c r="DR625" s="67"/>
      <c r="DS625" s="67"/>
      <c r="DT625" s="67"/>
      <c r="DU625" s="67"/>
      <c r="DV625" s="67"/>
      <c r="DW625" s="67"/>
      <c r="DX625" s="67"/>
      <c r="DY625" s="67"/>
      <c r="DZ625" s="88"/>
      <c r="EA625" s="88"/>
      <c r="EB625" s="88"/>
      <c r="EC625" s="88"/>
      <c r="ED625" s="88"/>
      <c r="EE625" s="88"/>
      <c r="EF625" s="88"/>
      <c r="EG625" s="88"/>
    </row>
    <row r="626" spans="22:137" s="65" customFormat="1" x14ac:dyDescent="0.25">
      <c r="V626" s="631"/>
      <c r="AA626" s="632"/>
      <c r="AB626" s="632"/>
      <c r="AD626" s="632"/>
      <c r="AE626" s="633"/>
      <c r="AH626" s="634"/>
      <c r="AI626" s="634"/>
      <c r="AK626" s="632"/>
      <c r="AR626" s="632"/>
      <c r="AV626" s="632"/>
      <c r="AX626" s="632"/>
      <c r="BB626" s="632"/>
      <c r="BC626" s="632"/>
      <c r="BE626" s="632"/>
      <c r="BH626" s="67"/>
      <c r="BI626" s="635"/>
      <c r="BJ626" s="636"/>
      <c r="BK626" s="636"/>
      <c r="BL626" s="636"/>
      <c r="BM626" s="102"/>
      <c r="BN626" s="102"/>
      <c r="BO626" s="102"/>
      <c r="BP626" s="636"/>
      <c r="BQ626" s="636"/>
      <c r="BR626" s="636"/>
      <c r="BS626" s="636"/>
      <c r="BT626" s="636"/>
      <c r="BU626" s="636"/>
      <c r="BV626" s="636"/>
      <c r="BW626" s="636"/>
      <c r="BX626" s="636"/>
      <c r="BY626" s="636"/>
      <c r="BZ626" s="636"/>
      <c r="CA626" s="636"/>
      <c r="CB626" s="637"/>
      <c r="CC626" s="636"/>
      <c r="CD626" s="636"/>
      <c r="CE626" s="637"/>
      <c r="CF626" s="637"/>
      <c r="CG626" s="637"/>
      <c r="CH626" s="637"/>
      <c r="CI626" s="636"/>
      <c r="CJ626" s="636"/>
      <c r="CK626" s="637"/>
      <c r="CL626" s="637"/>
      <c r="CM626" s="637"/>
      <c r="CN626" s="705"/>
      <c r="CO626" s="88"/>
      <c r="CP626" s="88"/>
      <c r="CQ626" s="88"/>
      <c r="CR626" s="67"/>
      <c r="CS626" s="67"/>
      <c r="CT626" s="67"/>
      <c r="CU626" s="67"/>
      <c r="CV626" s="67"/>
      <c r="CW626" s="67"/>
      <c r="CX626" s="67"/>
      <c r="CY626" s="67"/>
      <c r="CZ626" s="67"/>
      <c r="DA626" s="67"/>
      <c r="DB626" s="67"/>
      <c r="DC626" s="67"/>
      <c r="DD626" s="67"/>
      <c r="DE626" s="67"/>
      <c r="DF626" s="67"/>
      <c r="DG626" s="67"/>
      <c r="DH626" s="67"/>
      <c r="DI626" s="67"/>
      <c r="DJ626" s="67"/>
      <c r="DK626" s="67"/>
      <c r="DL626" s="67"/>
      <c r="DM626" s="67"/>
      <c r="DN626" s="67"/>
      <c r="DO626" s="67"/>
      <c r="DP626" s="67"/>
      <c r="DQ626" s="67"/>
      <c r="DR626" s="67"/>
      <c r="DS626" s="67"/>
      <c r="DT626" s="67"/>
      <c r="DU626" s="67"/>
      <c r="DV626" s="67"/>
      <c r="DW626" s="67"/>
      <c r="DX626" s="67"/>
      <c r="DY626" s="67"/>
      <c r="DZ626" s="88"/>
      <c r="EA626" s="88"/>
      <c r="EB626" s="88"/>
      <c r="EC626" s="88"/>
      <c r="ED626" s="88"/>
      <c r="EE626" s="88"/>
      <c r="EF626" s="88"/>
      <c r="EG626" s="88"/>
    </row>
    <row r="627" spans="22:137" s="65" customFormat="1" x14ac:dyDescent="0.25">
      <c r="V627" s="631"/>
      <c r="AA627" s="632"/>
      <c r="AB627" s="632"/>
      <c r="AD627" s="632"/>
      <c r="AE627" s="633"/>
      <c r="AH627" s="634"/>
      <c r="AI627" s="634"/>
      <c r="AK627" s="632"/>
      <c r="AR627" s="632"/>
      <c r="AV627" s="632"/>
      <c r="AX627" s="632"/>
      <c r="BB627" s="632"/>
      <c r="BC627" s="632"/>
      <c r="BE627" s="632"/>
      <c r="BH627" s="67"/>
      <c r="BI627" s="635"/>
      <c r="BJ627" s="636"/>
      <c r="BK627" s="636"/>
      <c r="BL627" s="636"/>
      <c r="BM627" s="102"/>
      <c r="BN627" s="102"/>
      <c r="BO627" s="102"/>
      <c r="BP627" s="636"/>
      <c r="BQ627" s="636"/>
      <c r="BR627" s="636"/>
      <c r="BS627" s="636"/>
      <c r="BT627" s="636"/>
      <c r="BU627" s="636"/>
      <c r="BV627" s="636"/>
      <c r="BW627" s="636"/>
      <c r="BX627" s="636"/>
      <c r="BY627" s="636"/>
      <c r="BZ627" s="636"/>
      <c r="CA627" s="636"/>
      <c r="CB627" s="637"/>
      <c r="CC627" s="636"/>
      <c r="CD627" s="636"/>
      <c r="CE627" s="637"/>
      <c r="CF627" s="637"/>
      <c r="CG627" s="637"/>
      <c r="CH627" s="637"/>
      <c r="CI627" s="636"/>
      <c r="CJ627" s="636"/>
      <c r="CK627" s="637"/>
      <c r="CL627" s="637"/>
      <c r="CM627" s="637"/>
      <c r="CN627" s="705"/>
      <c r="CO627" s="88"/>
      <c r="CP627" s="88"/>
      <c r="CQ627" s="88"/>
      <c r="CR627" s="67"/>
      <c r="CS627" s="67"/>
      <c r="CT627" s="67"/>
      <c r="CU627" s="67"/>
      <c r="CV627" s="67"/>
      <c r="CW627" s="67"/>
      <c r="CX627" s="67"/>
      <c r="CY627" s="67"/>
      <c r="CZ627" s="67"/>
      <c r="DA627" s="67"/>
      <c r="DB627" s="67"/>
      <c r="DC627" s="67"/>
      <c r="DD627" s="67"/>
      <c r="DE627" s="67"/>
      <c r="DF627" s="67"/>
      <c r="DG627" s="67"/>
      <c r="DH627" s="67"/>
      <c r="DI627" s="67"/>
      <c r="DJ627" s="67"/>
      <c r="DK627" s="67"/>
      <c r="DL627" s="67"/>
      <c r="DM627" s="67"/>
      <c r="DN627" s="67"/>
      <c r="DO627" s="67"/>
      <c r="DP627" s="67"/>
      <c r="DQ627" s="67"/>
      <c r="DR627" s="67"/>
      <c r="DS627" s="67"/>
      <c r="DT627" s="67"/>
      <c r="DU627" s="67"/>
      <c r="DV627" s="67"/>
      <c r="DW627" s="67"/>
      <c r="DX627" s="67"/>
      <c r="DY627" s="67"/>
      <c r="DZ627" s="88"/>
      <c r="EA627" s="88"/>
      <c r="EB627" s="88"/>
      <c r="EC627" s="88"/>
      <c r="ED627" s="88"/>
      <c r="EE627" s="88"/>
      <c r="EF627" s="88"/>
      <c r="EG627" s="88"/>
    </row>
    <row r="628" spans="22:137" s="65" customFormat="1" x14ac:dyDescent="0.25">
      <c r="V628" s="631"/>
      <c r="AA628" s="632"/>
      <c r="AB628" s="632"/>
      <c r="AD628" s="632"/>
      <c r="AE628" s="633"/>
      <c r="AH628" s="634"/>
      <c r="AI628" s="634"/>
      <c r="AK628" s="632"/>
      <c r="AR628" s="632"/>
      <c r="AV628" s="632"/>
      <c r="AX628" s="632"/>
      <c r="BB628" s="632"/>
      <c r="BC628" s="632"/>
      <c r="BE628" s="632"/>
      <c r="BH628" s="67"/>
      <c r="BI628" s="635"/>
      <c r="BJ628" s="636"/>
      <c r="BK628" s="636"/>
      <c r="BL628" s="636"/>
      <c r="BM628" s="102"/>
      <c r="BN628" s="102"/>
      <c r="BO628" s="102"/>
      <c r="BP628" s="636"/>
      <c r="BQ628" s="636"/>
      <c r="BR628" s="636"/>
      <c r="BS628" s="636"/>
      <c r="BT628" s="636"/>
      <c r="BU628" s="636"/>
      <c r="BV628" s="636"/>
      <c r="BW628" s="636"/>
      <c r="BX628" s="636"/>
      <c r="BY628" s="636"/>
      <c r="BZ628" s="636"/>
      <c r="CA628" s="636"/>
      <c r="CB628" s="637"/>
      <c r="CC628" s="636"/>
      <c r="CD628" s="636"/>
      <c r="CE628" s="637"/>
      <c r="CF628" s="637"/>
      <c r="CG628" s="637"/>
      <c r="CH628" s="637"/>
      <c r="CI628" s="636"/>
      <c r="CJ628" s="636"/>
      <c r="CK628" s="637"/>
      <c r="CL628" s="637"/>
      <c r="CM628" s="637"/>
      <c r="CN628" s="705"/>
      <c r="CO628" s="88"/>
      <c r="CP628" s="88"/>
      <c r="CQ628" s="88"/>
      <c r="CR628" s="67"/>
      <c r="CS628" s="67"/>
      <c r="CT628" s="67"/>
      <c r="CU628" s="67"/>
      <c r="CV628" s="67"/>
      <c r="CW628" s="67"/>
      <c r="CX628" s="67"/>
      <c r="CY628" s="67"/>
      <c r="CZ628" s="67"/>
      <c r="DA628" s="67"/>
      <c r="DB628" s="67"/>
      <c r="DC628" s="67"/>
      <c r="DD628" s="67"/>
      <c r="DE628" s="67"/>
      <c r="DF628" s="67"/>
      <c r="DG628" s="67"/>
      <c r="DH628" s="67"/>
      <c r="DI628" s="67"/>
      <c r="DJ628" s="67"/>
      <c r="DK628" s="67"/>
      <c r="DL628" s="67"/>
      <c r="DM628" s="67"/>
      <c r="DN628" s="67"/>
      <c r="DO628" s="67"/>
      <c r="DP628" s="67"/>
      <c r="DQ628" s="67"/>
      <c r="DR628" s="67"/>
      <c r="DS628" s="67"/>
      <c r="DT628" s="67"/>
      <c r="DU628" s="67"/>
      <c r="DV628" s="67"/>
      <c r="DW628" s="67"/>
      <c r="DX628" s="67"/>
      <c r="DY628" s="67"/>
      <c r="DZ628" s="88"/>
      <c r="EA628" s="88"/>
      <c r="EB628" s="88"/>
      <c r="EC628" s="88"/>
      <c r="ED628" s="88"/>
      <c r="EE628" s="88"/>
      <c r="EF628" s="88"/>
      <c r="EG628" s="88"/>
    </row>
    <row r="629" spans="22:137" s="65" customFormat="1" x14ac:dyDescent="0.25">
      <c r="V629" s="631"/>
      <c r="AA629" s="632"/>
      <c r="AB629" s="632"/>
      <c r="AD629" s="632"/>
      <c r="AE629" s="633"/>
      <c r="AH629" s="634"/>
      <c r="AI629" s="634"/>
      <c r="AK629" s="632"/>
      <c r="AR629" s="632"/>
      <c r="AV629" s="632"/>
      <c r="AX629" s="632"/>
      <c r="BB629" s="632"/>
      <c r="BC629" s="632"/>
      <c r="BE629" s="632"/>
      <c r="BH629" s="67"/>
      <c r="BI629" s="635"/>
      <c r="BJ629" s="636"/>
      <c r="BK629" s="636"/>
      <c r="BL629" s="636"/>
      <c r="BM629" s="102"/>
      <c r="BN629" s="102"/>
      <c r="BO629" s="102"/>
      <c r="BP629" s="636"/>
      <c r="BQ629" s="636"/>
      <c r="BR629" s="636"/>
      <c r="BS629" s="636"/>
      <c r="BT629" s="636"/>
      <c r="BU629" s="636"/>
      <c r="BV629" s="636"/>
      <c r="BW629" s="636"/>
      <c r="BX629" s="636"/>
      <c r="BY629" s="636"/>
      <c r="BZ629" s="636"/>
      <c r="CA629" s="636"/>
      <c r="CB629" s="637"/>
      <c r="CC629" s="636"/>
      <c r="CD629" s="636"/>
      <c r="CE629" s="637"/>
      <c r="CF629" s="637"/>
      <c r="CG629" s="637"/>
      <c r="CH629" s="637"/>
      <c r="CI629" s="636"/>
      <c r="CJ629" s="636"/>
      <c r="CK629" s="637"/>
      <c r="CL629" s="637"/>
      <c r="CM629" s="637"/>
      <c r="CN629" s="705"/>
      <c r="CO629" s="88"/>
      <c r="CP629" s="88"/>
      <c r="CQ629" s="88"/>
      <c r="CR629" s="67"/>
      <c r="CS629" s="67"/>
      <c r="CT629" s="67"/>
      <c r="CU629" s="67"/>
      <c r="CV629" s="67"/>
      <c r="CW629" s="67"/>
      <c r="CX629" s="67"/>
      <c r="CY629" s="67"/>
      <c r="CZ629" s="67"/>
      <c r="DA629" s="67"/>
      <c r="DB629" s="67"/>
      <c r="DC629" s="67"/>
      <c r="DD629" s="67"/>
      <c r="DE629" s="67"/>
      <c r="DF629" s="67"/>
      <c r="DG629" s="67"/>
      <c r="DH629" s="67"/>
      <c r="DI629" s="67"/>
      <c r="DJ629" s="67"/>
      <c r="DK629" s="67"/>
      <c r="DL629" s="67"/>
      <c r="DM629" s="67"/>
      <c r="DN629" s="67"/>
      <c r="DO629" s="67"/>
      <c r="DP629" s="67"/>
      <c r="DQ629" s="67"/>
      <c r="DR629" s="67"/>
      <c r="DS629" s="67"/>
      <c r="DT629" s="67"/>
      <c r="DU629" s="67"/>
      <c r="DV629" s="67"/>
      <c r="DW629" s="67"/>
      <c r="DX629" s="67"/>
      <c r="DY629" s="67"/>
      <c r="DZ629" s="88"/>
      <c r="EA629" s="88"/>
      <c r="EB629" s="88"/>
      <c r="EC629" s="88"/>
      <c r="ED629" s="88"/>
      <c r="EE629" s="88"/>
      <c r="EF629" s="88"/>
      <c r="EG629" s="88"/>
    </row>
    <row r="630" spans="22:137" s="65" customFormat="1" x14ac:dyDescent="0.25">
      <c r="V630" s="631"/>
      <c r="AA630" s="632"/>
      <c r="AB630" s="632"/>
      <c r="AD630" s="632"/>
      <c r="AE630" s="633"/>
      <c r="AH630" s="634"/>
      <c r="AI630" s="634"/>
      <c r="AK630" s="632"/>
      <c r="AR630" s="632"/>
      <c r="AV630" s="632"/>
      <c r="AX630" s="632"/>
      <c r="BB630" s="632"/>
      <c r="BC630" s="632"/>
      <c r="BE630" s="632"/>
      <c r="BH630" s="67"/>
      <c r="BI630" s="635"/>
      <c r="BJ630" s="636"/>
      <c r="BK630" s="636"/>
      <c r="BL630" s="636"/>
      <c r="BM630" s="102"/>
      <c r="BN630" s="102"/>
      <c r="BO630" s="102"/>
      <c r="BP630" s="636"/>
      <c r="BQ630" s="636"/>
      <c r="BR630" s="636"/>
      <c r="BS630" s="636"/>
      <c r="BT630" s="636"/>
      <c r="BU630" s="636"/>
      <c r="BV630" s="636"/>
      <c r="BW630" s="636"/>
      <c r="BX630" s="636"/>
      <c r="BY630" s="636"/>
      <c r="BZ630" s="636"/>
      <c r="CA630" s="636"/>
      <c r="CB630" s="637"/>
      <c r="CC630" s="636"/>
      <c r="CD630" s="636"/>
      <c r="CE630" s="637"/>
      <c r="CF630" s="637"/>
      <c r="CG630" s="637"/>
      <c r="CH630" s="637"/>
      <c r="CI630" s="636"/>
      <c r="CJ630" s="636"/>
      <c r="CK630" s="637"/>
      <c r="CL630" s="637"/>
      <c r="CM630" s="637"/>
      <c r="CN630" s="705"/>
      <c r="CO630" s="88"/>
      <c r="CP630" s="88"/>
      <c r="CQ630" s="88"/>
      <c r="CR630" s="67"/>
      <c r="CS630" s="67"/>
      <c r="CT630" s="67"/>
      <c r="CU630" s="67"/>
      <c r="CV630" s="67"/>
      <c r="CW630" s="67"/>
      <c r="CX630" s="67"/>
      <c r="CY630" s="67"/>
      <c r="CZ630" s="67"/>
      <c r="DA630" s="67"/>
      <c r="DB630" s="67"/>
      <c r="DC630" s="67"/>
      <c r="DD630" s="67"/>
      <c r="DE630" s="67"/>
      <c r="DF630" s="67"/>
      <c r="DG630" s="67"/>
      <c r="DH630" s="67"/>
      <c r="DI630" s="67"/>
      <c r="DJ630" s="67"/>
      <c r="DK630" s="67"/>
      <c r="DL630" s="67"/>
      <c r="DM630" s="67"/>
      <c r="DN630" s="67"/>
      <c r="DO630" s="67"/>
      <c r="DP630" s="67"/>
      <c r="DQ630" s="67"/>
      <c r="DR630" s="67"/>
      <c r="DS630" s="67"/>
      <c r="DT630" s="67"/>
      <c r="DU630" s="67"/>
      <c r="DV630" s="67"/>
      <c r="DW630" s="67"/>
      <c r="DX630" s="67"/>
      <c r="DY630" s="67"/>
      <c r="DZ630" s="88"/>
      <c r="EA630" s="88"/>
      <c r="EB630" s="88"/>
      <c r="EC630" s="88"/>
      <c r="ED630" s="88"/>
      <c r="EE630" s="88"/>
      <c r="EF630" s="88"/>
      <c r="EG630" s="88"/>
    </row>
    <row r="631" spans="22:137" s="65" customFormat="1" x14ac:dyDescent="0.25">
      <c r="V631" s="631"/>
      <c r="AA631" s="632"/>
      <c r="AB631" s="632"/>
      <c r="AD631" s="632"/>
      <c r="AE631" s="633"/>
      <c r="AH631" s="634"/>
      <c r="AI631" s="634"/>
      <c r="AK631" s="632"/>
      <c r="AR631" s="632"/>
      <c r="AV631" s="632"/>
      <c r="AX631" s="632"/>
      <c r="BB631" s="632"/>
      <c r="BC631" s="632"/>
      <c r="BE631" s="632"/>
      <c r="BH631" s="67"/>
      <c r="BI631" s="635"/>
      <c r="BJ631" s="636"/>
      <c r="BK631" s="636"/>
      <c r="BL631" s="636"/>
      <c r="BM631" s="102"/>
      <c r="BN631" s="102"/>
      <c r="BO631" s="102"/>
      <c r="BP631" s="636"/>
      <c r="BQ631" s="636"/>
      <c r="BR631" s="636"/>
      <c r="BS631" s="636"/>
      <c r="BT631" s="636"/>
      <c r="BU631" s="636"/>
      <c r="BV631" s="636"/>
      <c r="BW631" s="636"/>
      <c r="BX631" s="636"/>
      <c r="BY631" s="636"/>
      <c r="BZ631" s="636"/>
      <c r="CA631" s="636"/>
      <c r="CB631" s="637"/>
      <c r="CC631" s="636"/>
      <c r="CD631" s="636"/>
      <c r="CE631" s="637"/>
      <c r="CF631" s="637"/>
      <c r="CG631" s="637"/>
      <c r="CH631" s="637"/>
      <c r="CI631" s="636"/>
      <c r="CJ631" s="636"/>
      <c r="CK631" s="637"/>
      <c r="CL631" s="637"/>
      <c r="CM631" s="637"/>
      <c r="CN631" s="705"/>
      <c r="CO631" s="88"/>
      <c r="CP631" s="88"/>
      <c r="CQ631" s="88"/>
      <c r="CR631" s="67"/>
      <c r="CS631" s="67"/>
      <c r="CT631" s="67"/>
      <c r="CU631" s="67"/>
      <c r="CV631" s="67"/>
      <c r="CW631" s="67"/>
      <c r="CX631" s="67"/>
      <c r="CY631" s="67"/>
      <c r="CZ631" s="67"/>
      <c r="DA631" s="67"/>
      <c r="DB631" s="67"/>
      <c r="DC631" s="67"/>
      <c r="DD631" s="67"/>
      <c r="DE631" s="67"/>
      <c r="DF631" s="67"/>
      <c r="DG631" s="67"/>
      <c r="DH631" s="67"/>
      <c r="DI631" s="67"/>
      <c r="DJ631" s="67"/>
      <c r="DK631" s="67"/>
      <c r="DL631" s="67"/>
      <c r="DM631" s="67"/>
      <c r="DN631" s="67"/>
      <c r="DO631" s="67"/>
      <c r="DP631" s="67"/>
      <c r="DQ631" s="67"/>
      <c r="DR631" s="67"/>
      <c r="DS631" s="67"/>
      <c r="DT631" s="67"/>
      <c r="DU631" s="67"/>
      <c r="DV631" s="67"/>
      <c r="DW631" s="67"/>
      <c r="DX631" s="67"/>
      <c r="DY631" s="67"/>
      <c r="DZ631" s="88"/>
      <c r="EA631" s="88"/>
      <c r="EB631" s="88"/>
      <c r="EC631" s="88"/>
      <c r="ED631" s="88"/>
      <c r="EE631" s="88"/>
      <c r="EF631" s="88"/>
      <c r="EG631" s="88"/>
    </row>
    <row r="632" spans="22:137" s="65" customFormat="1" x14ac:dyDescent="0.25">
      <c r="V632" s="631"/>
      <c r="AA632" s="632"/>
      <c r="AB632" s="632"/>
      <c r="AD632" s="632"/>
      <c r="AE632" s="633"/>
      <c r="AH632" s="634"/>
      <c r="AI632" s="634"/>
      <c r="AK632" s="632"/>
      <c r="AR632" s="632"/>
      <c r="AV632" s="632"/>
      <c r="AX632" s="632"/>
      <c r="BB632" s="632"/>
      <c r="BC632" s="632"/>
      <c r="BE632" s="632"/>
      <c r="BH632" s="67"/>
      <c r="BI632" s="635"/>
      <c r="BJ632" s="636"/>
      <c r="BK632" s="636"/>
      <c r="BL632" s="636"/>
      <c r="BM632" s="102"/>
      <c r="BN632" s="102"/>
      <c r="BO632" s="102"/>
      <c r="BP632" s="636"/>
      <c r="BQ632" s="636"/>
      <c r="BR632" s="636"/>
      <c r="BS632" s="636"/>
      <c r="BT632" s="636"/>
      <c r="BU632" s="636"/>
      <c r="BV632" s="636"/>
      <c r="BW632" s="636"/>
      <c r="BX632" s="636"/>
      <c r="BY632" s="636"/>
      <c r="BZ632" s="636"/>
      <c r="CA632" s="636"/>
      <c r="CB632" s="637"/>
      <c r="CC632" s="636"/>
      <c r="CD632" s="636"/>
      <c r="CE632" s="637"/>
      <c r="CF632" s="637"/>
      <c r="CG632" s="637"/>
      <c r="CH632" s="637"/>
      <c r="CI632" s="636"/>
      <c r="CJ632" s="636"/>
      <c r="CK632" s="637"/>
      <c r="CL632" s="637"/>
      <c r="CM632" s="637"/>
      <c r="CN632" s="705"/>
      <c r="CO632" s="88"/>
      <c r="CP632" s="88"/>
      <c r="CQ632" s="88"/>
      <c r="CR632" s="67"/>
      <c r="CS632" s="67"/>
      <c r="CT632" s="67"/>
      <c r="CU632" s="67"/>
      <c r="CV632" s="67"/>
      <c r="CW632" s="67"/>
      <c r="CX632" s="67"/>
      <c r="CY632" s="67"/>
      <c r="CZ632" s="67"/>
      <c r="DA632" s="67"/>
      <c r="DB632" s="67"/>
      <c r="DC632" s="67"/>
      <c r="DD632" s="67"/>
      <c r="DE632" s="67"/>
      <c r="DF632" s="67"/>
      <c r="DG632" s="67"/>
      <c r="DH632" s="67"/>
      <c r="DI632" s="67"/>
      <c r="DJ632" s="67"/>
      <c r="DK632" s="67"/>
      <c r="DL632" s="67"/>
      <c r="DM632" s="67"/>
      <c r="DN632" s="67"/>
      <c r="DO632" s="67"/>
      <c r="DP632" s="67"/>
      <c r="DQ632" s="67"/>
      <c r="DR632" s="67"/>
      <c r="DS632" s="67"/>
      <c r="DT632" s="67"/>
      <c r="DU632" s="67"/>
      <c r="DV632" s="67"/>
      <c r="DW632" s="67"/>
      <c r="DX632" s="67"/>
      <c r="DY632" s="67"/>
      <c r="DZ632" s="88"/>
      <c r="EA632" s="88"/>
      <c r="EB632" s="88"/>
      <c r="EC632" s="88"/>
      <c r="ED632" s="88"/>
      <c r="EE632" s="88"/>
      <c r="EF632" s="88"/>
      <c r="EG632" s="88"/>
    </row>
    <row r="633" spans="22:137" s="65" customFormat="1" x14ac:dyDescent="0.25">
      <c r="V633" s="631"/>
      <c r="AA633" s="632"/>
      <c r="AB633" s="632"/>
      <c r="AD633" s="632"/>
      <c r="AE633" s="633"/>
      <c r="AH633" s="634"/>
      <c r="AI633" s="634"/>
      <c r="AK633" s="632"/>
      <c r="AR633" s="632"/>
      <c r="AV633" s="632"/>
      <c r="AX633" s="632"/>
      <c r="BB633" s="632"/>
      <c r="BC633" s="632"/>
      <c r="BE633" s="632"/>
      <c r="BH633" s="67"/>
      <c r="BI633" s="635"/>
      <c r="BJ633" s="636"/>
      <c r="BK633" s="636"/>
      <c r="BL633" s="636"/>
      <c r="BM633" s="102"/>
      <c r="BN633" s="102"/>
      <c r="BO633" s="102"/>
      <c r="BP633" s="636"/>
      <c r="BQ633" s="636"/>
      <c r="BR633" s="636"/>
      <c r="BS633" s="636"/>
      <c r="BT633" s="636"/>
      <c r="BU633" s="636"/>
      <c r="BV633" s="636"/>
      <c r="BW633" s="636"/>
      <c r="BX633" s="636"/>
      <c r="BY633" s="636"/>
      <c r="BZ633" s="636"/>
      <c r="CA633" s="636"/>
      <c r="CB633" s="637"/>
      <c r="CC633" s="636"/>
      <c r="CD633" s="636"/>
      <c r="CE633" s="637"/>
      <c r="CF633" s="637"/>
      <c r="CG633" s="637"/>
      <c r="CH633" s="637"/>
      <c r="CI633" s="636"/>
      <c r="CJ633" s="636"/>
      <c r="CK633" s="637"/>
      <c r="CL633" s="637"/>
      <c r="CM633" s="637"/>
      <c r="CN633" s="705"/>
      <c r="CO633" s="88"/>
      <c r="CP633" s="88"/>
      <c r="CQ633" s="88"/>
      <c r="CR633" s="67"/>
      <c r="CS633" s="67"/>
      <c r="CT633" s="67"/>
      <c r="CU633" s="67"/>
      <c r="CV633" s="67"/>
      <c r="CW633" s="67"/>
      <c r="CX633" s="67"/>
      <c r="CY633" s="67"/>
      <c r="CZ633" s="67"/>
      <c r="DA633" s="67"/>
      <c r="DB633" s="67"/>
      <c r="DC633" s="67"/>
      <c r="DD633" s="67"/>
      <c r="DE633" s="67"/>
      <c r="DF633" s="67"/>
      <c r="DG633" s="67"/>
      <c r="DH633" s="67"/>
      <c r="DI633" s="67"/>
      <c r="DJ633" s="67"/>
      <c r="DK633" s="67"/>
      <c r="DL633" s="67"/>
      <c r="DM633" s="67"/>
      <c r="DN633" s="67"/>
      <c r="DO633" s="67"/>
      <c r="DP633" s="67"/>
      <c r="DQ633" s="67"/>
      <c r="DR633" s="67"/>
      <c r="DS633" s="67"/>
      <c r="DT633" s="67"/>
      <c r="DU633" s="67"/>
      <c r="DV633" s="67"/>
      <c r="DW633" s="67"/>
      <c r="DX633" s="67"/>
      <c r="DY633" s="67"/>
      <c r="DZ633" s="88"/>
      <c r="EA633" s="88"/>
      <c r="EB633" s="88"/>
      <c r="EC633" s="88"/>
      <c r="ED633" s="88"/>
      <c r="EE633" s="88"/>
      <c r="EF633" s="88"/>
      <c r="EG633" s="88"/>
    </row>
    <row r="634" spans="22:137" s="65" customFormat="1" x14ac:dyDescent="0.25">
      <c r="V634" s="631"/>
      <c r="AA634" s="632"/>
      <c r="AB634" s="632"/>
      <c r="AD634" s="632"/>
      <c r="AE634" s="633"/>
      <c r="AH634" s="634"/>
      <c r="AI634" s="634"/>
      <c r="AK634" s="632"/>
      <c r="AR634" s="632"/>
      <c r="AV634" s="632"/>
      <c r="AX634" s="632"/>
      <c r="BB634" s="632"/>
      <c r="BC634" s="632"/>
      <c r="BE634" s="632"/>
      <c r="BH634" s="67"/>
      <c r="BI634" s="635"/>
      <c r="BJ634" s="636"/>
      <c r="BK634" s="636"/>
      <c r="BL634" s="636"/>
      <c r="BM634" s="102"/>
      <c r="BN634" s="102"/>
      <c r="BO634" s="102"/>
      <c r="BP634" s="636"/>
      <c r="BQ634" s="636"/>
      <c r="BR634" s="636"/>
      <c r="BS634" s="636"/>
      <c r="BT634" s="636"/>
      <c r="BU634" s="636"/>
      <c r="BV634" s="636"/>
      <c r="BW634" s="636"/>
      <c r="BX634" s="636"/>
      <c r="BY634" s="636"/>
      <c r="BZ634" s="636"/>
      <c r="CA634" s="636"/>
      <c r="CB634" s="637"/>
      <c r="CC634" s="636"/>
      <c r="CD634" s="636"/>
      <c r="CE634" s="637"/>
      <c r="CF634" s="637"/>
      <c r="CG634" s="637"/>
      <c r="CH634" s="637"/>
      <c r="CI634" s="636"/>
      <c r="CJ634" s="636"/>
      <c r="CK634" s="637"/>
      <c r="CL634" s="637"/>
      <c r="CM634" s="637"/>
      <c r="CN634" s="705"/>
      <c r="CO634" s="88"/>
      <c r="CP634" s="88"/>
      <c r="CQ634" s="88"/>
      <c r="CR634" s="67"/>
      <c r="CS634" s="67"/>
      <c r="CT634" s="67"/>
      <c r="CU634" s="67"/>
      <c r="CV634" s="67"/>
      <c r="CW634" s="67"/>
      <c r="CX634" s="67"/>
      <c r="CY634" s="67"/>
      <c r="CZ634" s="67"/>
      <c r="DA634" s="67"/>
      <c r="DB634" s="67"/>
      <c r="DC634" s="67"/>
      <c r="DD634" s="67"/>
      <c r="DE634" s="67"/>
      <c r="DF634" s="67"/>
      <c r="DG634" s="67"/>
      <c r="DH634" s="67"/>
      <c r="DI634" s="67"/>
      <c r="DJ634" s="67"/>
      <c r="DK634" s="67"/>
      <c r="DL634" s="67"/>
      <c r="DM634" s="67"/>
      <c r="DN634" s="67"/>
      <c r="DO634" s="67"/>
      <c r="DP634" s="67"/>
      <c r="DQ634" s="67"/>
      <c r="DR634" s="67"/>
      <c r="DS634" s="67"/>
      <c r="DT634" s="67"/>
      <c r="DU634" s="67"/>
      <c r="DV634" s="67"/>
      <c r="DW634" s="67"/>
      <c r="DX634" s="67"/>
      <c r="DY634" s="67"/>
      <c r="DZ634" s="88"/>
      <c r="EA634" s="88"/>
      <c r="EB634" s="88"/>
      <c r="EC634" s="88"/>
      <c r="ED634" s="88"/>
      <c r="EE634" s="88"/>
      <c r="EF634" s="88"/>
      <c r="EG634" s="88"/>
    </row>
    <row r="635" spans="22:137" s="65" customFormat="1" x14ac:dyDescent="0.25">
      <c r="V635" s="631"/>
      <c r="AA635" s="632"/>
      <c r="AB635" s="632"/>
      <c r="AD635" s="632"/>
      <c r="AE635" s="633"/>
      <c r="AH635" s="634"/>
      <c r="AI635" s="634"/>
      <c r="AK635" s="632"/>
      <c r="AR635" s="632"/>
      <c r="AV635" s="632"/>
      <c r="AX635" s="632"/>
      <c r="BB635" s="632"/>
      <c r="BC635" s="632"/>
      <c r="BE635" s="632"/>
      <c r="BH635" s="67"/>
      <c r="BI635" s="635"/>
      <c r="BJ635" s="636"/>
      <c r="BK635" s="636"/>
      <c r="BL635" s="636"/>
      <c r="BM635" s="102"/>
      <c r="BN635" s="102"/>
      <c r="BO635" s="102"/>
      <c r="BP635" s="636"/>
      <c r="BQ635" s="636"/>
      <c r="BR635" s="636"/>
      <c r="BS635" s="636"/>
      <c r="BT635" s="636"/>
      <c r="BU635" s="636"/>
      <c r="BV635" s="636"/>
      <c r="BW635" s="636"/>
      <c r="BX635" s="636"/>
      <c r="BY635" s="636"/>
      <c r="BZ635" s="636"/>
      <c r="CA635" s="636"/>
      <c r="CB635" s="637"/>
      <c r="CC635" s="636"/>
      <c r="CD635" s="636"/>
      <c r="CE635" s="637"/>
      <c r="CF635" s="637"/>
      <c r="CG635" s="637"/>
      <c r="CH635" s="637"/>
      <c r="CI635" s="636"/>
      <c r="CJ635" s="636"/>
      <c r="CK635" s="637"/>
      <c r="CL635" s="637"/>
      <c r="CM635" s="637"/>
      <c r="CN635" s="705"/>
      <c r="CO635" s="88"/>
      <c r="CP635" s="88"/>
      <c r="CQ635" s="88"/>
      <c r="CR635" s="67"/>
      <c r="CS635" s="67"/>
      <c r="CT635" s="67"/>
      <c r="CU635" s="67"/>
      <c r="CV635" s="67"/>
      <c r="CW635" s="67"/>
      <c r="CX635" s="67"/>
      <c r="CY635" s="67"/>
      <c r="CZ635" s="67"/>
      <c r="DA635" s="67"/>
      <c r="DB635" s="67"/>
      <c r="DC635" s="67"/>
      <c r="DD635" s="67"/>
      <c r="DE635" s="67"/>
      <c r="DF635" s="67"/>
      <c r="DG635" s="67"/>
      <c r="DH635" s="67"/>
      <c r="DI635" s="67"/>
      <c r="DJ635" s="67"/>
      <c r="DK635" s="67"/>
      <c r="DL635" s="67"/>
      <c r="DM635" s="67"/>
      <c r="DN635" s="67"/>
      <c r="DO635" s="67"/>
      <c r="DP635" s="67"/>
      <c r="DQ635" s="67"/>
      <c r="DR635" s="67"/>
      <c r="DS635" s="67"/>
      <c r="DT635" s="67"/>
      <c r="DU635" s="67"/>
      <c r="DV635" s="67"/>
      <c r="DW635" s="67"/>
      <c r="DX635" s="67"/>
      <c r="DY635" s="67"/>
      <c r="DZ635" s="88"/>
      <c r="EA635" s="88"/>
      <c r="EB635" s="88"/>
      <c r="EC635" s="88"/>
      <c r="ED635" s="88"/>
      <c r="EE635" s="88"/>
      <c r="EF635" s="88"/>
      <c r="EG635" s="88"/>
    </row>
    <row r="636" spans="22:137" s="65" customFormat="1" x14ac:dyDescent="0.25">
      <c r="V636" s="631"/>
      <c r="AA636" s="632"/>
      <c r="AB636" s="632"/>
      <c r="AD636" s="632"/>
      <c r="AE636" s="633"/>
      <c r="AH636" s="634"/>
      <c r="AI636" s="634"/>
      <c r="AK636" s="632"/>
      <c r="AR636" s="632"/>
      <c r="AV636" s="632"/>
      <c r="AX636" s="632"/>
      <c r="BB636" s="632"/>
      <c r="BC636" s="632"/>
      <c r="BE636" s="632"/>
      <c r="BH636" s="67"/>
      <c r="BI636" s="635"/>
      <c r="BJ636" s="636"/>
      <c r="BK636" s="636"/>
      <c r="BL636" s="636"/>
      <c r="BM636" s="102"/>
      <c r="BN636" s="102"/>
      <c r="BO636" s="102"/>
      <c r="BP636" s="636"/>
      <c r="BQ636" s="636"/>
      <c r="BR636" s="636"/>
      <c r="BS636" s="636"/>
      <c r="BT636" s="636"/>
      <c r="BU636" s="636"/>
      <c r="BV636" s="636"/>
      <c r="BW636" s="636"/>
      <c r="BX636" s="636"/>
      <c r="BY636" s="636"/>
      <c r="BZ636" s="636"/>
      <c r="CA636" s="636"/>
      <c r="CB636" s="637"/>
      <c r="CC636" s="636"/>
      <c r="CD636" s="636"/>
      <c r="CE636" s="637"/>
      <c r="CF636" s="637"/>
      <c r="CG636" s="637"/>
      <c r="CH636" s="637"/>
      <c r="CI636" s="636"/>
      <c r="CJ636" s="636"/>
      <c r="CK636" s="637"/>
      <c r="CL636" s="637"/>
      <c r="CM636" s="637"/>
      <c r="CN636" s="705"/>
      <c r="CO636" s="88"/>
      <c r="CP636" s="88"/>
      <c r="CQ636" s="88"/>
      <c r="CR636" s="67"/>
      <c r="CS636" s="67"/>
      <c r="CT636" s="67"/>
      <c r="CU636" s="67"/>
      <c r="CV636" s="67"/>
      <c r="CW636" s="67"/>
      <c r="CX636" s="67"/>
      <c r="CY636" s="67"/>
      <c r="CZ636" s="67"/>
      <c r="DA636" s="67"/>
      <c r="DB636" s="67"/>
      <c r="DC636" s="67"/>
      <c r="DD636" s="67"/>
      <c r="DE636" s="67"/>
      <c r="DF636" s="67"/>
      <c r="DG636" s="67"/>
      <c r="DH636" s="67"/>
      <c r="DI636" s="67"/>
      <c r="DJ636" s="67"/>
      <c r="DK636" s="67"/>
      <c r="DL636" s="67"/>
      <c r="DM636" s="67"/>
      <c r="DN636" s="67"/>
      <c r="DO636" s="67"/>
      <c r="DP636" s="67"/>
      <c r="DQ636" s="67"/>
      <c r="DR636" s="67"/>
      <c r="DS636" s="67"/>
      <c r="DT636" s="67"/>
      <c r="DU636" s="67"/>
      <c r="DV636" s="67"/>
      <c r="DW636" s="67"/>
      <c r="DX636" s="67"/>
      <c r="DY636" s="67"/>
      <c r="DZ636" s="88"/>
      <c r="EA636" s="88"/>
      <c r="EB636" s="88"/>
      <c r="EC636" s="88"/>
      <c r="ED636" s="88"/>
      <c r="EE636" s="88"/>
      <c r="EF636" s="88"/>
      <c r="EG636" s="88"/>
    </row>
    <row r="637" spans="22:137" s="65" customFormat="1" x14ac:dyDescent="0.25">
      <c r="V637" s="631"/>
      <c r="AA637" s="632"/>
      <c r="AB637" s="632"/>
      <c r="AD637" s="632"/>
      <c r="AE637" s="633"/>
      <c r="AH637" s="634"/>
      <c r="AI637" s="634"/>
      <c r="AK637" s="632"/>
      <c r="AR637" s="632"/>
      <c r="AV637" s="632"/>
      <c r="AX637" s="632"/>
      <c r="BB637" s="632"/>
      <c r="BC637" s="632"/>
      <c r="BE637" s="632"/>
      <c r="BH637" s="67"/>
      <c r="BI637" s="635"/>
      <c r="BJ637" s="636"/>
      <c r="BK637" s="636"/>
      <c r="BL637" s="636"/>
      <c r="BM637" s="102"/>
      <c r="BN637" s="102"/>
      <c r="BO637" s="102"/>
      <c r="BP637" s="636"/>
      <c r="BQ637" s="636"/>
      <c r="BR637" s="636"/>
      <c r="BS637" s="636"/>
      <c r="BT637" s="636"/>
      <c r="BU637" s="636"/>
      <c r="BV637" s="636"/>
      <c r="BW637" s="636"/>
      <c r="BX637" s="636"/>
      <c r="BY637" s="636"/>
      <c r="BZ637" s="636"/>
      <c r="CA637" s="636"/>
      <c r="CB637" s="637"/>
      <c r="CC637" s="636"/>
      <c r="CD637" s="636"/>
      <c r="CE637" s="637"/>
      <c r="CF637" s="637"/>
      <c r="CG637" s="637"/>
      <c r="CH637" s="637"/>
      <c r="CI637" s="636"/>
      <c r="CJ637" s="636"/>
      <c r="CK637" s="637"/>
      <c r="CL637" s="637"/>
      <c r="CM637" s="637"/>
      <c r="CN637" s="705"/>
      <c r="CO637" s="88"/>
      <c r="CP637" s="88"/>
      <c r="CQ637" s="88"/>
      <c r="CR637" s="67"/>
      <c r="CS637" s="67"/>
      <c r="CT637" s="67"/>
      <c r="CU637" s="67"/>
      <c r="CV637" s="67"/>
      <c r="CW637" s="67"/>
      <c r="CX637" s="67"/>
      <c r="CY637" s="67"/>
      <c r="CZ637" s="67"/>
      <c r="DA637" s="67"/>
      <c r="DB637" s="67"/>
      <c r="DC637" s="67"/>
      <c r="DD637" s="67"/>
      <c r="DE637" s="67"/>
      <c r="DF637" s="67"/>
      <c r="DG637" s="67"/>
      <c r="DH637" s="67"/>
      <c r="DI637" s="67"/>
      <c r="DJ637" s="67"/>
      <c r="DK637" s="67"/>
      <c r="DL637" s="67"/>
      <c r="DM637" s="67"/>
      <c r="DN637" s="67"/>
      <c r="DO637" s="67"/>
      <c r="DP637" s="67"/>
      <c r="DQ637" s="67"/>
      <c r="DR637" s="67"/>
      <c r="DS637" s="67"/>
      <c r="DT637" s="67"/>
      <c r="DU637" s="67"/>
      <c r="DV637" s="67"/>
      <c r="DW637" s="67"/>
      <c r="DX637" s="67"/>
      <c r="DY637" s="67"/>
      <c r="DZ637" s="88"/>
      <c r="EA637" s="88"/>
      <c r="EB637" s="88"/>
      <c r="EC637" s="88"/>
      <c r="ED637" s="88"/>
      <c r="EE637" s="88"/>
      <c r="EF637" s="88"/>
      <c r="EG637" s="88"/>
    </row>
    <row r="638" spans="22:137" s="65" customFormat="1" x14ac:dyDescent="0.25">
      <c r="V638" s="631"/>
      <c r="AA638" s="632"/>
      <c r="AB638" s="632"/>
      <c r="AD638" s="632"/>
      <c r="AE638" s="633"/>
      <c r="AH638" s="634"/>
      <c r="AI638" s="634"/>
      <c r="AK638" s="632"/>
      <c r="AR638" s="632"/>
      <c r="AV638" s="632"/>
      <c r="AX638" s="632"/>
      <c r="BB638" s="632"/>
      <c r="BC638" s="632"/>
      <c r="BE638" s="632"/>
      <c r="BH638" s="67"/>
      <c r="BI638" s="635"/>
      <c r="BJ638" s="636"/>
      <c r="BK638" s="636"/>
      <c r="BL638" s="636"/>
      <c r="BM638" s="102"/>
      <c r="BN638" s="102"/>
      <c r="BO638" s="102"/>
      <c r="BP638" s="636"/>
      <c r="BQ638" s="636"/>
      <c r="BR638" s="636"/>
      <c r="BS638" s="636"/>
      <c r="BT638" s="636"/>
      <c r="BU638" s="636"/>
      <c r="BV638" s="636"/>
      <c r="BW638" s="636"/>
      <c r="BX638" s="636"/>
      <c r="BY638" s="636"/>
      <c r="BZ638" s="636"/>
      <c r="CA638" s="636"/>
      <c r="CB638" s="637"/>
      <c r="CC638" s="636"/>
      <c r="CD638" s="636"/>
      <c r="CE638" s="637"/>
      <c r="CF638" s="637"/>
      <c r="CG638" s="637"/>
      <c r="CH638" s="637"/>
      <c r="CI638" s="636"/>
      <c r="CJ638" s="636"/>
      <c r="CK638" s="637"/>
      <c r="CL638" s="637"/>
      <c r="CM638" s="637"/>
      <c r="CN638" s="705"/>
      <c r="CO638" s="88"/>
      <c r="CP638" s="88"/>
      <c r="CQ638" s="88"/>
      <c r="CR638" s="67"/>
      <c r="CS638" s="67"/>
      <c r="CT638" s="67"/>
      <c r="CU638" s="67"/>
      <c r="CV638" s="67"/>
      <c r="CW638" s="67"/>
      <c r="CX638" s="67"/>
      <c r="CY638" s="67"/>
      <c r="CZ638" s="67"/>
      <c r="DA638" s="67"/>
      <c r="DB638" s="67"/>
      <c r="DC638" s="67"/>
      <c r="DD638" s="67"/>
      <c r="DE638" s="67"/>
      <c r="DF638" s="67"/>
      <c r="DG638" s="67"/>
      <c r="DH638" s="67"/>
      <c r="DI638" s="67"/>
      <c r="DJ638" s="67"/>
      <c r="DK638" s="67"/>
      <c r="DL638" s="67"/>
      <c r="DM638" s="67"/>
      <c r="DN638" s="67"/>
      <c r="DO638" s="67"/>
      <c r="DP638" s="67"/>
      <c r="DQ638" s="67"/>
      <c r="DR638" s="67"/>
      <c r="DS638" s="67"/>
      <c r="DT638" s="67"/>
      <c r="DU638" s="67"/>
      <c r="DV638" s="67"/>
      <c r="DW638" s="67"/>
      <c r="DX638" s="67"/>
      <c r="DY638" s="67"/>
      <c r="DZ638" s="88"/>
      <c r="EA638" s="88"/>
      <c r="EB638" s="88"/>
      <c r="EC638" s="88"/>
      <c r="ED638" s="88"/>
      <c r="EE638" s="88"/>
      <c r="EF638" s="88"/>
      <c r="EG638" s="88"/>
    </row>
    <row r="639" spans="22:137" s="65" customFormat="1" x14ac:dyDescent="0.25">
      <c r="V639" s="631"/>
      <c r="AA639" s="632"/>
      <c r="AB639" s="632"/>
      <c r="AD639" s="632"/>
      <c r="AE639" s="633"/>
      <c r="AH639" s="634"/>
      <c r="AI639" s="634"/>
      <c r="AK639" s="632"/>
      <c r="AR639" s="632"/>
      <c r="AV639" s="632"/>
      <c r="AX639" s="632"/>
      <c r="BB639" s="632"/>
      <c r="BC639" s="632"/>
      <c r="BE639" s="632"/>
      <c r="BH639" s="67"/>
      <c r="BI639" s="635"/>
      <c r="BJ639" s="636"/>
      <c r="BK639" s="636"/>
      <c r="BL639" s="636"/>
      <c r="BM639" s="102"/>
      <c r="BN639" s="102"/>
      <c r="BO639" s="102"/>
      <c r="BP639" s="636"/>
      <c r="BQ639" s="636"/>
      <c r="BR639" s="636"/>
      <c r="BS639" s="636"/>
      <c r="BT639" s="636"/>
      <c r="BU639" s="636"/>
      <c r="BV639" s="636"/>
      <c r="BW639" s="636"/>
      <c r="BX639" s="636"/>
      <c r="BY639" s="636"/>
      <c r="BZ639" s="636"/>
      <c r="CA639" s="636"/>
      <c r="CB639" s="637"/>
      <c r="CC639" s="636"/>
      <c r="CD639" s="636"/>
      <c r="CE639" s="637"/>
      <c r="CF639" s="637"/>
      <c r="CG639" s="637"/>
      <c r="CH639" s="637"/>
      <c r="CI639" s="636"/>
      <c r="CJ639" s="636"/>
      <c r="CK639" s="637"/>
      <c r="CL639" s="637"/>
      <c r="CM639" s="637"/>
      <c r="CN639" s="705"/>
      <c r="CO639" s="88"/>
      <c r="CP639" s="88"/>
      <c r="CQ639" s="88"/>
      <c r="CR639" s="67"/>
      <c r="CS639" s="67"/>
      <c r="CT639" s="67"/>
      <c r="CU639" s="67"/>
      <c r="CV639" s="67"/>
      <c r="CW639" s="67"/>
      <c r="CX639" s="67"/>
      <c r="CY639" s="67"/>
      <c r="CZ639" s="67"/>
      <c r="DA639" s="67"/>
      <c r="DB639" s="67"/>
      <c r="DC639" s="67"/>
      <c r="DD639" s="67"/>
      <c r="DE639" s="67"/>
      <c r="DF639" s="67"/>
      <c r="DG639" s="67"/>
      <c r="DH639" s="67"/>
      <c r="DI639" s="67"/>
      <c r="DJ639" s="67"/>
      <c r="DK639" s="67"/>
      <c r="DL639" s="67"/>
      <c r="DM639" s="67"/>
      <c r="DN639" s="67"/>
      <c r="DO639" s="67"/>
      <c r="DP639" s="67"/>
      <c r="DQ639" s="67"/>
      <c r="DR639" s="67"/>
      <c r="DS639" s="67"/>
      <c r="DT639" s="67"/>
      <c r="DU639" s="67"/>
      <c r="DV639" s="67"/>
      <c r="DW639" s="67"/>
      <c r="DX639" s="67"/>
      <c r="DY639" s="67"/>
      <c r="DZ639" s="88"/>
      <c r="EA639" s="88"/>
      <c r="EB639" s="88"/>
      <c r="EC639" s="88"/>
      <c r="ED639" s="88"/>
      <c r="EE639" s="88"/>
      <c r="EF639" s="88"/>
      <c r="EG639" s="88"/>
    </row>
    <row r="640" spans="22:137" s="65" customFormat="1" x14ac:dyDescent="0.25">
      <c r="V640" s="631"/>
      <c r="AA640" s="632"/>
      <c r="AB640" s="632"/>
      <c r="AD640" s="632"/>
      <c r="AE640" s="633"/>
      <c r="AH640" s="634"/>
      <c r="AI640" s="634"/>
      <c r="AK640" s="632"/>
      <c r="AR640" s="632"/>
      <c r="AV640" s="632"/>
      <c r="AX640" s="632"/>
      <c r="BB640" s="632"/>
      <c r="BC640" s="632"/>
      <c r="BE640" s="632"/>
      <c r="BH640" s="67"/>
      <c r="BI640" s="635"/>
      <c r="BJ640" s="636"/>
      <c r="BK640" s="636"/>
      <c r="BL640" s="636"/>
      <c r="BM640" s="102"/>
      <c r="BN640" s="102"/>
      <c r="BO640" s="102"/>
      <c r="BP640" s="636"/>
      <c r="BQ640" s="636"/>
      <c r="BR640" s="636"/>
      <c r="BS640" s="636"/>
      <c r="BT640" s="636"/>
      <c r="BU640" s="636"/>
      <c r="BV640" s="636"/>
      <c r="BW640" s="636"/>
      <c r="BX640" s="636"/>
      <c r="BY640" s="636"/>
      <c r="BZ640" s="636"/>
      <c r="CA640" s="636"/>
      <c r="CB640" s="637"/>
      <c r="CC640" s="636"/>
      <c r="CD640" s="636"/>
      <c r="CE640" s="637"/>
      <c r="CF640" s="637"/>
      <c r="CG640" s="637"/>
      <c r="CH640" s="637"/>
      <c r="CI640" s="636"/>
      <c r="CJ640" s="636"/>
      <c r="CK640" s="637"/>
      <c r="CL640" s="637"/>
      <c r="CM640" s="637"/>
      <c r="CN640" s="705"/>
      <c r="CO640" s="88"/>
      <c r="CP640" s="88"/>
      <c r="CQ640" s="88"/>
      <c r="CR640" s="67"/>
      <c r="CS640" s="67"/>
      <c r="CT640" s="67"/>
      <c r="CU640" s="67"/>
      <c r="CV640" s="67"/>
      <c r="CW640" s="67"/>
      <c r="CX640" s="67"/>
      <c r="CY640" s="67"/>
      <c r="CZ640" s="67"/>
      <c r="DA640" s="67"/>
      <c r="DB640" s="67"/>
      <c r="DC640" s="67"/>
      <c r="DD640" s="67"/>
      <c r="DE640" s="67"/>
      <c r="DF640" s="67"/>
      <c r="DG640" s="67"/>
      <c r="DH640" s="67"/>
      <c r="DI640" s="67"/>
      <c r="DJ640" s="67"/>
      <c r="DK640" s="67"/>
      <c r="DL640" s="67"/>
      <c r="DM640" s="67"/>
      <c r="DN640" s="67"/>
      <c r="DO640" s="67"/>
      <c r="DP640" s="67"/>
      <c r="DQ640" s="67"/>
      <c r="DR640" s="67"/>
      <c r="DS640" s="67"/>
      <c r="DT640" s="67"/>
      <c r="DU640" s="67"/>
      <c r="DV640" s="67"/>
      <c r="DW640" s="67"/>
      <c r="DX640" s="67"/>
      <c r="DY640" s="67"/>
      <c r="DZ640" s="88"/>
      <c r="EA640" s="88"/>
      <c r="EB640" s="88"/>
      <c r="EC640" s="88"/>
      <c r="ED640" s="88"/>
      <c r="EE640" s="88"/>
      <c r="EF640" s="88"/>
      <c r="EG640" s="88"/>
    </row>
    <row r="641" spans="22:137" s="65" customFormat="1" x14ac:dyDescent="0.25">
      <c r="V641" s="631"/>
      <c r="AA641" s="632"/>
      <c r="AB641" s="632"/>
      <c r="AD641" s="632"/>
      <c r="AE641" s="633"/>
      <c r="AH641" s="634"/>
      <c r="AI641" s="634"/>
      <c r="AK641" s="632"/>
      <c r="AR641" s="632"/>
      <c r="AV641" s="632"/>
      <c r="AX641" s="632"/>
      <c r="BB641" s="632"/>
      <c r="BC641" s="632"/>
      <c r="BE641" s="632"/>
      <c r="BH641" s="67"/>
      <c r="BI641" s="635"/>
      <c r="BJ641" s="636"/>
      <c r="BK641" s="636"/>
      <c r="BL641" s="636"/>
      <c r="BM641" s="102"/>
      <c r="BN641" s="102"/>
      <c r="BO641" s="102"/>
      <c r="BP641" s="636"/>
      <c r="BQ641" s="636"/>
      <c r="BR641" s="636"/>
      <c r="BS641" s="636"/>
      <c r="BT641" s="636"/>
      <c r="BU641" s="636"/>
      <c r="BV641" s="636"/>
      <c r="BW641" s="636"/>
      <c r="BX641" s="636"/>
      <c r="BY641" s="636"/>
      <c r="BZ641" s="636"/>
      <c r="CA641" s="636"/>
      <c r="CB641" s="637"/>
      <c r="CC641" s="636"/>
      <c r="CD641" s="636"/>
      <c r="CE641" s="637"/>
      <c r="CF641" s="637"/>
      <c r="CG641" s="637"/>
      <c r="CH641" s="637"/>
      <c r="CI641" s="636"/>
      <c r="CJ641" s="636"/>
      <c r="CK641" s="637"/>
      <c r="CL641" s="637"/>
      <c r="CM641" s="637"/>
      <c r="CN641" s="705"/>
      <c r="CO641" s="88"/>
      <c r="CP641" s="88"/>
      <c r="CQ641" s="88"/>
      <c r="CR641" s="67"/>
      <c r="CS641" s="67"/>
      <c r="CT641" s="67"/>
      <c r="CU641" s="67"/>
      <c r="CV641" s="67"/>
      <c r="CW641" s="67"/>
      <c r="CX641" s="67"/>
      <c r="CY641" s="67"/>
      <c r="CZ641" s="67"/>
      <c r="DA641" s="67"/>
      <c r="DB641" s="67"/>
      <c r="DC641" s="67"/>
      <c r="DD641" s="67"/>
      <c r="DE641" s="67"/>
      <c r="DF641" s="67"/>
      <c r="DG641" s="67"/>
      <c r="DH641" s="67"/>
      <c r="DI641" s="67"/>
      <c r="DJ641" s="67"/>
      <c r="DK641" s="67"/>
      <c r="DL641" s="67"/>
      <c r="DM641" s="67"/>
      <c r="DN641" s="67"/>
      <c r="DO641" s="67"/>
      <c r="DP641" s="67"/>
      <c r="DQ641" s="67"/>
      <c r="DR641" s="67"/>
      <c r="DS641" s="67"/>
      <c r="DT641" s="67"/>
      <c r="DU641" s="67"/>
      <c r="DV641" s="67"/>
      <c r="DW641" s="67"/>
      <c r="DX641" s="67"/>
      <c r="DY641" s="67"/>
      <c r="DZ641" s="88"/>
      <c r="EA641" s="88"/>
      <c r="EB641" s="88"/>
      <c r="EC641" s="88"/>
      <c r="ED641" s="88"/>
      <c r="EE641" s="88"/>
      <c r="EF641" s="88"/>
      <c r="EG641" s="88"/>
    </row>
    <row r="642" spans="22:137" s="65" customFormat="1" x14ac:dyDescent="0.25">
      <c r="V642" s="631"/>
      <c r="AA642" s="632"/>
      <c r="AB642" s="632"/>
      <c r="AD642" s="632"/>
      <c r="AE642" s="633"/>
      <c r="AH642" s="634"/>
      <c r="AI642" s="634"/>
      <c r="AK642" s="632"/>
      <c r="AR642" s="632"/>
      <c r="AV642" s="632"/>
      <c r="AX642" s="632"/>
      <c r="BB642" s="632"/>
      <c r="BC642" s="632"/>
      <c r="BE642" s="632"/>
      <c r="BH642" s="67"/>
      <c r="BI642" s="635"/>
      <c r="BJ642" s="636"/>
      <c r="BK642" s="636"/>
      <c r="BL642" s="636"/>
      <c r="BM642" s="102"/>
      <c r="BN642" s="102"/>
      <c r="BO642" s="102"/>
      <c r="BP642" s="636"/>
      <c r="BQ642" s="636"/>
      <c r="BR642" s="636"/>
      <c r="BS642" s="636"/>
      <c r="BT642" s="636"/>
      <c r="BU642" s="636"/>
      <c r="BV642" s="636"/>
      <c r="BW642" s="636"/>
      <c r="BX642" s="636"/>
      <c r="BY642" s="636"/>
      <c r="BZ642" s="636"/>
      <c r="CA642" s="636"/>
      <c r="CB642" s="637"/>
      <c r="CC642" s="636"/>
      <c r="CD642" s="636"/>
      <c r="CE642" s="637"/>
      <c r="CF642" s="637"/>
      <c r="CG642" s="637"/>
      <c r="CH642" s="637"/>
      <c r="CI642" s="636"/>
      <c r="CJ642" s="636"/>
      <c r="CK642" s="637"/>
      <c r="CL642" s="637"/>
      <c r="CM642" s="637"/>
      <c r="CN642" s="705"/>
      <c r="CO642" s="88"/>
      <c r="CP642" s="88"/>
      <c r="CQ642" s="88"/>
      <c r="CR642" s="67"/>
      <c r="CS642" s="67"/>
      <c r="CT642" s="67"/>
      <c r="CU642" s="67"/>
      <c r="CV642" s="67"/>
      <c r="CW642" s="67"/>
      <c r="CX642" s="67"/>
      <c r="CY642" s="67"/>
      <c r="CZ642" s="67"/>
      <c r="DA642" s="67"/>
      <c r="DB642" s="67"/>
      <c r="DC642" s="67"/>
      <c r="DD642" s="67"/>
      <c r="DE642" s="67"/>
      <c r="DF642" s="67"/>
      <c r="DG642" s="67"/>
      <c r="DH642" s="67"/>
      <c r="DI642" s="67"/>
      <c r="DJ642" s="67"/>
      <c r="DK642" s="67"/>
      <c r="DL642" s="67"/>
      <c r="DM642" s="67"/>
      <c r="DN642" s="67"/>
      <c r="DO642" s="67"/>
      <c r="DP642" s="67"/>
      <c r="DQ642" s="67"/>
      <c r="DR642" s="67"/>
      <c r="DS642" s="67"/>
      <c r="DT642" s="67"/>
      <c r="DU642" s="67"/>
      <c r="DV642" s="67"/>
      <c r="DW642" s="67"/>
      <c r="DX642" s="67"/>
      <c r="DY642" s="67"/>
      <c r="DZ642" s="88"/>
      <c r="EA642" s="88"/>
      <c r="EB642" s="88"/>
      <c r="EC642" s="88"/>
      <c r="ED642" s="88"/>
      <c r="EE642" s="88"/>
      <c r="EF642" s="88"/>
      <c r="EG642" s="88"/>
    </row>
    <row r="643" spans="22:137" s="65" customFormat="1" x14ac:dyDescent="0.25">
      <c r="V643" s="631"/>
      <c r="AA643" s="632"/>
      <c r="AB643" s="632"/>
      <c r="AD643" s="632"/>
      <c r="AE643" s="633"/>
      <c r="AH643" s="634"/>
      <c r="AI643" s="634"/>
      <c r="AK643" s="632"/>
      <c r="AR643" s="632"/>
      <c r="AV643" s="632"/>
      <c r="AX643" s="632"/>
      <c r="BB643" s="632"/>
      <c r="BC643" s="632"/>
      <c r="BE643" s="632"/>
      <c r="BH643" s="67"/>
      <c r="BI643" s="635"/>
      <c r="BJ643" s="636"/>
      <c r="BK643" s="636"/>
      <c r="BL643" s="636"/>
      <c r="BM643" s="102"/>
      <c r="BN643" s="102"/>
      <c r="BO643" s="102"/>
      <c r="BP643" s="636"/>
      <c r="BQ643" s="636"/>
      <c r="BR643" s="636"/>
      <c r="BS643" s="636"/>
      <c r="BT643" s="636"/>
      <c r="BU643" s="636"/>
      <c r="BV643" s="636"/>
      <c r="BW643" s="636"/>
      <c r="BX643" s="636"/>
      <c r="BY643" s="636"/>
      <c r="BZ643" s="636"/>
      <c r="CA643" s="636"/>
      <c r="CB643" s="637"/>
      <c r="CC643" s="636"/>
      <c r="CD643" s="636"/>
      <c r="CE643" s="637"/>
      <c r="CF643" s="637"/>
      <c r="CG643" s="637"/>
      <c r="CH643" s="637"/>
      <c r="CI643" s="636"/>
      <c r="CJ643" s="636"/>
      <c r="CK643" s="637"/>
      <c r="CL643" s="637"/>
      <c r="CM643" s="637"/>
      <c r="CN643" s="705"/>
      <c r="CO643" s="88"/>
      <c r="CP643" s="88"/>
      <c r="CQ643" s="88"/>
      <c r="CR643" s="67"/>
      <c r="CS643" s="67"/>
      <c r="CT643" s="67"/>
      <c r="CU643" s="67"/>
      <c r="CV643" s="67"/>
      <c r="CW643" s="67"/>
      <c r="CX643" s="67"/>
      <c r="CY643" s="67"/>
      <c r="CZ643" s="67"/>
      <c r="DA643" s="67"/>
      <c r="DB643" s="67"/>
      <c r="DC643" s="67"/>
      <c r="DD643" s="67"/>
      <c r="DE643" s="67"/>
      <c r="DF643" s="67"/>
      <c r="DG643" s="67"/>
      <c r="DH643" s="67"/>
      <c r="DI643" s="67"/>
      <c r="DJ643" s="67"/>
      <c r="DK643" s="67"/>
      <c r="DL643" s="67"/>
      <c r="DM643" s="67"/>
      <c r="DN643" s="67"/>
      <c r="DO643" s="67"/>
      <c r="DP643" s="67"/>
      <c r="DQ643" s="67"/>
      <c r="DR643" s="67"/>
      <c r="DS643" s="67"/>
      <c r="DT643" s="67"/>
      <c r="DU643" s="67"/>
      <c r="DV643" s="67"/>
      <c r="DW643" s="67"/>
      <c r="DX643" s="67"/>
      <c r="DY643" s="67"/>
      <c r="DZ643" s="88"/>
      <c r="EA643" s="88"/>
      <c r="EB643" s="88"/>
      <c r="EC643" s="88"/>
      <c r="ED643" s="88"/>
      <c r="EE643" s="88"/>
      <c r="EF643" s="88"/>
      <c r="EG643" s="88"/>
    </row>
    <row r="644" spans="22:137" s="65" customFormat="1" x14ac:dyDescent="0.25">
      <c r="V644" s="631"/>
      <c r="AA644" s="632"/>
      <c r="AB644" s="632"/>
      <c r="AD644" s="632"/>
      <c r="AE644" s="633"/>
      <c r="AH644" s="634"/>
      <c r="AI644" s="634"/>
      <c r="AK644" s="632"/>
      <c r="AR644" s="632"/>
      <c r="AV644" s="632"/>
      <c r="AX644" s="632"/>
      <c r="BB644" s="632"/>
      <c r="BC644" s="632"/>
      <c r="BE644" s="632"/>
      <c r="BH644" s="67"/>
      <c r="BI644" s="635"/>
      <c r="BJ644" s="636"/>
      <c r="BK644" s="636"/>
      <c r="BL644" s="636"/>
      <c r="BM644" s="102"/>
      <c r="BN644" s="102"/>
      <c r="BO644" s="102"/>
      <c r="BP644" s="636"/>
      <c r="BQ644" s="636"/>
      <c r="BR644" s="636"/>
      <c r="BS644" s="636"/>
      <c r="BT644" s="636"/>
      <c r="BU644" s="636"/>
      <c r="BV644" s="636"/>
      <c r="BW644" s="636"/>
      <c r="BX644" s="636"/>
      <c r="BY644" s="636"/>
      <c r="BZ644" s="636"/>
      <c r="CA644" s="636"/>
      <c r="CB644" s="637"/>
      <c r="CC644" s="636"/>
      <c r="CD644" s="636"/>
      <c r="CE644" s="637"/>
      <c r="CF644" s="637"/>
      <c r="CG644" s="637"/>
      <c r="CH644" s="637"/>
      <c r="CI644" s="636"/>
      <c r="CJ644" s="636"/>
      <c r="CK644" s="637"/>
      <c r="CL644" s="637"/>
      <c r="CM644" s="637"/>
      <c r="CN644" s="705"/>
      <c r="CO644" s="88"/>
      <c r="CP644" s="88"/>
      <c r="CQ644" s="88"/>
      <c r="CR644" s="67"/>
      <c r="CS644" s="67"/>
      <c r="CT644" s="67"/>
      <c r="CU644" s="67"/>
      <c r="CV644" s="67"/>
      <c r="CW644" s="67"/>
      <c r="CX644" s="67"/>
      <c r="CY644" s="67"/>
      <c r="CZ644" s="67"/>
      <c r="DA644" s="67"/>
      <c r="DB644" s="67"/>
      <c r="DC644" s="67"/>
      <c r="DD644" s="67"/>
      <c r="DE644" s="67"/>
      <c r="DF644" s="67"/>
      <c r="DG644" s="67"/>
      <c r="DH644" s="67"/>
      <c r="DI644" s="67"/>
      <c r="DJ644" s="67"/>
      <c r="DK644" s="67"/>
      <c r="DL644" s="67"/>
      <c r="DM644" s="67"/>
      <c r="DN644" s="67"/>
      <c r="DO644" s="67"/>
      <c r="DP644" s="67"/>
      <c r="DQ644" s="67"/>
      <c r="DR644" s="67"/>
      <c r="DS644" s="67"/>
      <c r="DT644" s="67"/>
      <c r="DU644" s="67"/>
      <c r="DV644" s="67"/>
      <c r="DW644" s="67"/>
      <c r="DX644" s="67"/>
      <c r="DY644" s="67"/>
      <c r="DZ644" s="88"/>
      <c r="EA644" s="88"/>
      <c r="EB644" s="88"/>
      <c r="EC644" s="88"/>
      <c r="ED644" s="88"/>
      <c r="EE644" s="88"/>
      <c r="EF644" s="88"/>
      <c r="EG644" s="88"/>
    </row>
    <row r="645" spans="22:137" s="65" customFormat="1" x14ac:dyDescent="0.25">
      <c r="V645" s="631"/>
      <c r="AA645" s="632"/>
      <c r="AB645" s="632"/>
      <c r="AD645" s="632"/>
      <c r="AE645" s="633"/>
      <c r="AH645" s="634"/>
      <c r="AI645" s="634"/>
      <c r="AK645" s="632"/>
      <c r="AR645" s="632"/>
      <c r="AV645" s="632"/>
      <c r="AX645" s="632"/>
      <c r="BB645" s="632"/>
      <c r="BC645" s="632"/>
      <c r="BE645" s="632"/>
      <c r="BH645" s="67"/>
      <c r="BI645" s="635"/>
      <c r="BJ645" s="636"/>
      <c r="BK645" s="636"/>
      <c r="BL645" s="636"/>
      <c r="BM645" s="102"/>
      <c r="BN645" s="102"/>
      <c r="BO645" s="102"/>
      <c r="BP645" s="636"/>
      <c r="BQ645" s="636"/>
      <c r="BR645" s="636"/>
      <c r="BS645" s="636"/>
      <c r="BT645" s="636"/>
      <c r="BU645" s="636"/>
      <c r="BV645" s="636"/>
      <c r="BW645" s="636"/>
      <c r="BX645" s="636"/>
      <c r="BY645" s="636"/>
      <c r="BZ645" s="636"/>
      <c r="CA645" s="636"/>
      <c r="CB645" s="637"/>
      <c r="CC645" s="636"/>
      <c r="CD645" s="636"/>
      <c r="CE645" s="637"/>
      <c r="CF645" s="637"/>
      <c r="CG645" s="637"/>
      <c r="CH645" s="637"/>
      <c r="CI645" s="636"/>
      <c r="CJ645" s="636"/>
      <c r="CK645" s="637"/>
      <c r="CL645" s="637"/>
      <c r="CM645" s="637"/>
      <c r="CN645" s="705"/>
      <c r="CO645" s="88"/>
      <c r="CP645" s="88"/>
      <c r="CQ645" s="88"/>
      <c r="CR645" s="67"/>
      <c r="CS645" s="67"/>
      <c r="CT645" s="67"/>
      <c r="CU645" s="67"/>
      <c r="CV645" s="67"/>
      <c r="CW645" s="67"/>
      <c r="CX645" s="67"/>
      <c r="CY645" s="67"/>
      <c r="CZ645" s="67"/>
      <c r="DA645" s="67"/>
      <c r="DB645" s="67"/>
      <c r="DC645" s="67"/>
      <c r="DD645" s="67"/>
      <c r="DE645" s="67"/>
      <c r="DF645" s="67"/>
      <c r="DG645" s="67"/>
      <c r="DH645" s="67"/>
      <c r="DI645" s="67"/>
      <c r="DJ645" s="67"/>
      <c r="DK645" s="67"/>
      <c r="DL645" s="67"/>
      <c r="DM645" s="67"/>
      <c r="DN645" s="67"/>
      <c r="DO645" s="67"/>
      <c r="DP645" s="67"/>
      <c r="DQ645" s="67"/>
      <c r="DR645" s="67"/>
      <c r="DS645" s="67"/>
      <c r="DT645" s="67"/>
      <c r="DU645" s="67"/>
      <c r="DV645" s="67"/>
      <c r="DW645" s="67"/>
      <c r="DX645" s="67"/>
      <c r="DY645" s="67"/>
      <c r="DZ645" s="88"/>
      <c r="EA645" s="88"/>
      <c r="EB645" s="88"/>
      <c r="EC645" s="88"/>
      <c r="ED645" s="88"/>
      <c r="EE645" s="88"/>
      <c r="EF645" s="88"/>
      <c r="EG645" s="88"/>
    </row>
    <row r="646" spans="22:137" s="65" customFormat="1" x14ac:dyDescent="0.25">
      <c r="V646" s="631"/>
      <c r="AA646" s="632"/>
      <c r="AB646" s="632"/>
      <c r="AD646" s="632"/>
      <c r="AE646" s="633"/>
      <c r="AH646" s="634"/>
      <c r="AI646" s="634"/>
      <c r="AK646" s="632"/>
      <c r="AR646" s="632"/>
      <c r="AV646" s="632"/>
      <c r="AX646" s="632"/>
      <c r="BB646" s="632"/>
      <c r="BC646" s="632"/>
      <c r="BE646" s="632"/>
      <c r="BH646" s="67"/>
      <c r="BI646" s="635"/>
      <c r="BJ646" s="636"/>
      <c r="BK646" s="636"/>
      <c r="BL646" s="636"/>
      <c r="BM646" s="102"/>
      <c r="BN646" s="102"/>
      <c r="BO646" s="102"/>
      <c r="BP646" s="636"/>
      <c r="BQ646" s="636"/>
      <c r="BR646" s="636"/>
      <c r="BS646" s="636"/>
      <c r="BT646" s="636"/>
      <c r="BU646" s="636"/>
      <c r="BV646" s="636"/>
      <c r="BW646" s="636"/>
      <c r="BX646" s="636"/>
      <c r="BY646" s="636"/>
      <c r="BZ646" s="636"/>
      <c r="CA646" s="636"/>
      <c r="CB646" s="637"/>
      <c r="CC646" s="636"/>
      <c r="CD646" s="636"/>
      <c r="CE646" s="637"/>
      <c r="CF646" s="637"/>
      <c r="CG646" s="637"/>
      <c r="CH646" s="637"/>
      <c r="CI646" s="636"/>
      <c r="CJ646" s="636"/>
      <c r="CK646" s="637"/>
      <c r="CL646" s="637"/>
      <c r="CM646" s="637"/>
      <c r="CN646" s="705"/>
      <c r="CO646" s="88"/>
      <c r="CP646" s="88"/>
      <c r="CQ646" s="88"/>
      <c r="CR646" s="67"/>
      <c r="CS646" s="67"/>
      <c r="CT646" s="67"/>
      <c r="CU646" s="67"/>
      <c r="CV646" s="67"/>
      <c r="CW646" s="67"/>
      <c r="CX646" s="67"/>
      <c r="CY646" s="67"/>
      <c r="CZ646" s="67"/>
      <c r="DA646" s="67"/>
      <c r="DB646" s="67"/>
      <c r="DC646" s="67"/>
      <c r="DD646" s="67"/>
      <c r="DE646" s="67"/>
      <c r="DF646" s="67"/>
      <c r="DG646" s="67"/>
      <c r="DH646" s="67"/>
      <c r="DI646" s="67"/>
      <c r="DJ646" s="67"/>
      <c r="DK646" s="67"/>
      <c r="DL646" s="67"/>
      <c r="DM646" s="67"/>
      <c r="DN646" s="67"/>
      <c r="DO646" s="67"/>
      <c r="DP646" s="67"/>
      <c r="DQ646" s="67"/>
      <c r="DR646" s="67"/>
      <c r="DS646" s="67"/>
      <c r="DT646" s="67"/>
      <c r="DU646" s="67"/>
      <c r="DV646" s="67"/>
      <c r="DW646" s="67"/>
      <c r="DX646" s="67"/>
      <c r="DY646" s="67"/>
      <c r="DZ646" s="88"/>
      <c r="EA646" s="88"/>
      <c r="EB646" s="88"/>
      <c r="EC646" s="88"/>
      <c r="ED646" s="88"/>
      <c r="EE646" s="88"/>
      <c r="EF646" s="88"/>
      <c r="EG646" s="88"/>
    </row>
    <row r="647" spans="22:137" s="65" customFormat="1" x14ac:dyDescent="0.25">
      <c r="V647" s="631"/>
      <c r="AA647" s="632"/>
      <c r="AB647" s="632"/>
      <c r="AD647" s="632"/>
      <c r="AE647" s="633"/>
      <c r="AH647" s="634"/>
      <c r="AI647" s="634"/>
      <c r="AK647" s="632"/>
      <c r="AR647" s="632"/>
      <c r="AV647" s="632"/>
      <c r="AX647" s="632"/>
      <c r="BB647" s="632"/>
      <c r="BC647" s="632"/>
      <c r="BE647" s="632"/>
      <c r="BH647" s="67"/>
      <c r="BI647" s="635"/>
      <c r="BJ647" s="636"/>
      <c r="BK647" s="636"/>
      <c r="BL647" s="636"/>
      <c r="BM647" s="102"/>
      <c r="BN647" s="102"/>
      <c r="BO647" s="102"/>
      <c r="BP647" s="636"/>
      <c r="BQ647" s="636"/>
      <c r="BR647" s="636"/>
      <c r="BS647" s="636"/>
      <c r="BT647" s="636"/>
      <c r="BU647" s="636"/>
      <c r="BV647" s="636"/>
      <c r="BW647" s="636"/>
      <c r="BX647" s="636"/>
      <c r="BY647" s="636"/>
      <c r="BZ647" s="636"/>
      <c r="CA647" s="636"/>
      <c r="CB647" s="637"/>
      <c r="CC647" s="636"/>
      <c r="CD647" s="636"/>
      <c r="CE647" s="637"/>
      <c r="CF647" s="637"/>
      <c r="CG647" s="637"/>
      <c r="CH647" s="637"/>
      <c r="CI647" s="636"/>
      <c r="CJ647" s="636"/>
      <c r="CK647" s="637"/>
      <c r="CL647" s="637"/>
      <c r="CM647" s="637"/>
      <c r="CN647" s="705"/>
      <c r="CO647" s="88"/>
      <c r="CP647" s="88"/>
      <c r="CQ647" s="88"/>
      <c r="CR647" s="67"/>
      <c r="CS647" s="67"/>
      <c r="CT647" s="67"/>
      <c r="CU647" s="67"/>
      <c r="CV647" s="67"/>
      <c r="CW647" s="67"/>
      <c r="CX647" s="67"/>
      <c r="CY647" s="67"/>
      <c r="CZ647" s="67"/>
      <c r="DA647" s="67"/>
      <c r="DB647" s="67"/>
      <c r="DC647" s="67"/>
      <c r="DD647" s="67"/>
      <c r="DE647" s="67"/>
      <c r="DF647" s="67"/>
      <c r="DG647" s="67"/>
      <c r="DH647" s="67"/>
      <c r="DI647" s="67"/>
      <c r="DJ647" s="67"/>
      <c r="DK647" s="67"/>
      <c r="DL647" s="67"/>
      <c r="DM647" s="67"/>
      <c r="DN647" s="67"/>
      <c r="DO647" s="67"/>
      <c r="DP647" s="67"/>
      <c r="DQ647" s="67"/>
      <c r="DR647" s="67"/>
      <c r="DS647" s="67"/>
      <c r="DT647" s="67"/>
      <c r="DU647" s="67"/>
      <c r="DV647" s="67"/>
      <c r="DW647" s="67"/>
      <c r="DX647" s="67"/>
      <c r="DY647" s="67"/>
      <c r="DZ647" s="88"/>
      <c r="EA647" s="88"/>
      <c r="EB647" s="88"/>
      <c r="EC647" s="88"/>
      <c r="ED647" s="88"/>
      <c r="EE647" s="88"/>
      <c r="EF647" s="88"/>
      <c r="EG647" s="88"/>
    </row>
    <row r="648" spans="22:137" s="65" customFormat="1" x14ac:dyDescent="0.25">
      <c r="V648" s="631"/>
      <c r="AA648" s="632"/>
      <c r="AB648" s="632"/>
      <c r="AD648" s="632"/>
      <c r="AE648" s="633"/>
      <c r="AH648" s="634"/>
      <c r="AI648" s="634"/>
      <c r="AK648" s="632"/>
      <c r="AR648" s="632"/>
      <c r="AV648" s="632"/>
      <c r="AX648" s="632"/>
      <c r="BB648" s="632"/>
      <c r="BC648" s="632"/>
      <c r="BE648" s="632"/>
      <c r="BH648" s="67"/>
      <c r="BI648" s="635"/>
      <c r="BJ648" s="636"/>
      <c r="BK648" s="636"/>
      <c r="BL648" s="636"/>
      <c r="BM648" s="102"/>
      <c r="BN648" s="102"/>
      <c r="BO648" s="102"/>
      <c r="BP648" s="636"/>
      <c r="BQ648" s="636"/>
      <c r="BR648" s="636"/>
      <c r="BS648" s="636"/>
      <c r="BT648" s="636"/>
      <c r="BU648" s="636"/>
      <c r="BV648" s="636"/>
      <c r="BW648" s="636"/>
      <c r="BX648" s="636"/>
      <c r="BY648" s="636"/>
      <c r="BZ648" s="636"/>
      <c r="CA648" s="636"/>
      <c r="CB648" s="637"/>
      <c r="CC648" s="636"/>
      <c r="CD648" s="636"/>
      <c r="CE648" s="637"/>
      <c r="CF648" s="637"/>
      <c r="CG648" s="637"/>
      <c r="CH648" s="637"/>
      <c r="CI648" s="636"/>
      <c r="CJ648" s="636"/>
      <c r="CK648" s="637"/>
      <c r="CL648" s="637"/>
      <c r="CM648" s="637"/>
      <c r="CN648" s="705"/>
      <c r="CO648" s="88"/>
      <c r="CP648" s="88"/>
      <c r="CQ648" s="88"/>
      <c r="CR648" s="67"/>
      <c r="CS648" s="67"/>
      <c r="CT648" s="67"/>
      <c r="CU648" s="67"/>
      <c r="CV648" s="67"/>
      <c r="CW648" s="67"/>
      <c r="CX648" s="67"/>
      <c r="CY648" s="67"/>
      <c r="CZ648" s="67"/>
      <c r="DA648" s="67"/>
      <c r="DB648" s="67"/>
      <c r="DC648" s="67"/>
      <c r="DD648" s="67"/>
      <c r="DE648" s="67"/>
      <c r="DF648" s="67"/>
      <c r="DG648" s="67"/>
      <c r="DH648" s="67"/>
      <c r="DI648" s="67"/>
      <c r="DJ648" s="67"/>
      <c r="DK648" s="67"/>
      <c r="DL648" s="67"/>
      <c r="DM648" s="67"/>
      <c r="DN648" s="67"/>
      <c r="DO648" s="67"/>
      <c r="DP648" s="67"/>
      <c r="DQ648" s="67"/>
      <c r="DR648" s="67"/>
      <c r="DS648" s="67"/>
      <c r="DT648" s="67"/>
      <c r="DU648" s="67"/>
      <c r="DV648" s="67"/>
      <c r="DW648" s="67"/>
      <c r="DX648" s="67"/>
      <c r="DY648" s="67"/>
      <c r="DZ648" s="88"/>
      <c r="EA648" s="88"/>
      <c r="EB648" s="88"/>
      <c r="EC648" s="88"/>
      <c r="ED648" s="88"/>
      <c r="EE648" s="88"/>
      <c r="EF648" s="88"/>
      <c r="EG648" s="88"/>
    </row>
    <row r="649" spans="22:137" s="65" customFormat="1" x14ac:dyDescent="0.25">
      <c r="V649" s="631"/>
      <c r="AA649" s="632"/>
      <c r="AB649" s="632"/>
      <c r="AD649" s="632"/>
      <c r="AE649" s="633"/>
      <c r="AH649" s="634"/>
      <c r="AI649" s="634"/>
      <c r="AK649" s="632"/>
      <c r="AR649" s="632"/>
      <c r="AV649" s="632"/>
      <c r="AX649" s="632"/>
      <c r="BB649" s="632"/>
      <c r="BC649" s="632"/>
      <c r="BE649" s="632"/>
      <c r="BH649" s="67"/>
      <c r="BI649" s="635"/>
      <c r="BJ649" s="636"/>
      <c r="BK649" s="636"/>
      <c r="BL649" s="636"/>
      <c r="BM649" s="102"/>
      <c r="BN649" s="102"/>
      <c r="BO649" s="102"/>
      <c r="BP649" s="636"/>
      <c r="BQ649" s="636"/>
      <c r="BR649" s="636"/>
      <c r="BS649" s="636"/>
      <c r="BT649" s="636"/>
      <c r="BU649" s="636"/>
      <c r="BV649" s="636"/>
      <c r="BW649" s="636"/>
      <c r="BX649" s="636"/>
      <c r="BY649" s="636"/>
      <c r="BZ649" s="636"/>
      <c r="CA649" s="636"/>
      <c r="CB649" s="637"/>
      <c r="CC649" s="636"/>
      <c r="CD649" s="636"/>
      <c r="CE649" s="637"/>
      <c r="CF649" s="637"/>
      <c r="CG649" s="637"/>
      <c r="CH649" s="637"/>
      <c r="CI649" s="636"/>
      <c r="CJ649" s="636"/>
      <c r="CK649" s="637"/>
      <c r="CL649" s="637"/>
      <c r="CM649" s="637"/>
      <c r="CN649" s="705"/>
      <c r="CO649" s="88"/>
      <c r="CP649" s="88"/>
      <c r="CQ649" s="88"/>
      <c r="CR649" s="67"/>
      <c r="CS649" s="67"/>
      <c r="CT649" s="67"/>
      <c r="CU649" s="67"/>
      <c r="CV649" s="67"/>
      <c r="CW649" s="67"/>
      <c r="CX649" s="67"/>
      <c r="CY649" s="67"/>
      <c r="CZ649" s="67"/>
      <c r="DA649" s="67"/>
      <c r="DB649" s="67"/>
      <c r="DC649" s="67"/>
      <c r="DD649" s="67"/>
      <c r="DE649" s="67"/>
      <c r="DF649" s="67"/>
      <c r="DG649" s="67"/>
      <c r="DH649" s="67"/>
      <c r="DI649" s="67"/>
      <c r="DJ649" s="67"/>
      <c r="DK649" s="67"/>
      <c r="DL649" s="67"/>
      <c r="DM649" s="67"/>
      <c r="DN649" s="67"/>
      <c r="DO649" s="67"/>
      <c r="DP649" s="67"/>
      <c r="DQ649" s="67"/>
      <c r="DR649" s="67"/>
      <c r="DS649" s="67"/>
      <c r="DT649" s="67"/>
      <c r="DU649" s="67"/>
      <c r="DV649" s="67"/>
      <c r="DW649" s="67"/>
      <c r="DX649" s="67"/>
      <c r="DY649" s="67"/>
      <c r="DZ649" s="88"/>
      <c r="EA649" s="88"/>
      <c r="EB649" s="88"/>
      <c r="EC649" s="88"/>
      <c r="ED649" s="88"/>
      <c r="EE649" s="88"/>
      <c r="EF649" s="88"/>
      <c r="EG649" s="88"/>
    </row>
    <row r="650" spans="22:137" s="65" customFormat="1" x14ac:dyDescent="0.25">
      <c r="V650" s="631"/>
      <c r="AA650" s="632"/>
      <c r="AB650" s="632"/>
      <c r="AD650" s="632"/>
      <c r="AE650" s="633"/>
      <c r="AH650" s="634"/>
      <c r="AI650" s="634"/>
      <c r="AK650" s="632"/>
      <c r="AR650" s="632"/>
      <c r="AV650" s="632"/>
      <c r="AX650" s="632"/>
      <c r="BB650" s="632"/>
      <c r="BC650" s="632"/>
      <c r="BE650" s="632"/>
      <c r="BH650" s="67"/>
      <c r="BI650" s="635"/>
      <c r="BJ650" s="636"/>
      <c r="BK650" s="636"/>
      <c r="BL650" s="636"/>
      <c r="BM650" s="102"/>
      <c r="BN650" s="102"/>
      <c r="BO650" s="102"/>
      <c r="BP650" s="636"/>
      <c r="BQ650" s="636"/>
      <c r="BR650" s="636"/>
      <c r="BS650" s="636"/>
      <c r="BT650" s="636"/>
      <c r="BU650" s="636"/>
      <c r="BV650" s="636"/>
      <c r="BW650" s="636"/>
      <c r="BX650" s="636"/>
      <c r="BY650" s="636"/>
      <c r="BZ650" s="636"/>
      <c r="CA650" s="636"/>
      <c r="CB650" s="637"/>
      <c r="CC650" s="636"/>
      <c r="CD650" s="636"/>
      <c r="CE650" s="637"/>
      <c r="CF650" s="637"/>
      <c r="CG650" s="637"/>
      <c r="CH650" s="637"/>
      <c r="CI650" s="636"/>
      <c r="CJ650" s="636"/>
      <c r="CK650" s="637"/>
      <c r="CL650" s="637"/>
      <c r="CM650" s="637"/>
      <c r="CN650" s="705"/>
      <c r="CO650" s="88"/>
      <c r="CP650" s="88"/>
      <c r="CQ650" s="88"/>
      <c r="CR650" s="67"/>
      <c r="CS650" s="67"/>
      <c r="CT650" s="67"/>
      <c r="CU650" s="67"/>
      <c r="CV650" s="67"/>
      <c r="CW650" s="67"/>
      <c r="CX650" s="67"/>
      <c r="CY650" s="67"/>
      <c r="CZ650" s="67"/>
      <c r="DA650" s="67"/>
      <c r="DB650" s="67"/>
      <c r="DC650" s="67"/>
      <c r="DD650" s="67"/>
      <c r="DE650" s="67"/>
      <c r="DF650" s="67"/>
      <c r="DG650" s="67"/>
      <c r="DH650" s="67"/>
      <c r="DI650" s="67"/>
      <c r="DJ650" s="67"/>
      <c r="DK650" s="67"/>
      <c r="DL650" s="67"/>
      <c r="DM650" s="67"/>
      <c r="DN650" s="67"/>
      <c r="DO650" s="67"/>
      <c r="DP650" s="67"/>
      <c r="DQ650" s="67"/>
      <c r="DR650" s="67"/>
      <c r="DS650" s="67"/>
      <c r="DT650" s="67"/>
      <c r="DU650" s="67"/>
      <c r="DV650" s="67"/>
      <c r="DW650" s="67"/>
      <c r="DX650" s="67"/>
      <c r="DY650" s="67"/>
      <c r="DZ650" s="88"/>
      <c r="EA650" s="88"/>
      <c r="EB650" s="88"/>
      <c r="EC650" s="88"/>
      <c r="ED650" s="88"/>
      <c r="EE650" s="88"/>
      <c r="EF650" s="88"/>
      <c r="EG650" s="88"/>
    </row>
    <row r="651" spans="22:137" s="65" customFormat="1" x14ac:dyDescent="0.25">
      <c r="V651" s="631"/>
      <c r="AA651" s="632"/>
      <c r="AB651" s="632"/>
      <c r="AD651" s="632"/>
      <c r="AE651" s="633"/>
      <c r="AH651" s="634"/>
      <c r="AI651" s="634"/>
      <c r="AK651" s="632"/>
      <c r="AR651" s="632"/>
      <c r="AV651" s="632"/>
      <c r="AX651" s="632"/>
      <c r="BB651" s="632"/>
      <c r="BC651" s="632"/>
      <c r="BE651" s="632"/>
      <c r="BH651" s="67"/>
      <c r="BI651" s="635"/>
      <c r="BJ651" s="636"/>
      <c r="BK651" s="636"/>
      <c r="BL651" s="636"/>
      <c r="BM651" s="102"/>
      <c r="BN651" s="102"/>
      <c r="BO651" s="102"/>
      <c r="BP651" s="636"/>
      <c r="BQ651" s="636"/>
      <c r="BR651" s="636"/>
      <c r="BS651" s="636"/>
      <c r="BT651" s="636"/>
      <c r="BU651" s="636"/>
      <c r="BV651" s="636"/>
      <c r="BW651" s="636"/>
      <c r="BX651" s="636"/>
      <c r="BY651" s="636"/>
      <c r="BZ651" s="636"/>
      <c r="CA651" s="636"/>
      <c r="CB651" s="637"/>
      <c r="CC651" s="636"/>
      <c r="CD651" s="636"/>
      <c r="CE651" s="637"/>
      <c r="CF651" s="637"/>
      <c r="CG651" s="637"/>
      <c r="CH651" s="637"/>
      <c r="CI651" s="636"/>
      <c r="CJ651" s="636"/>
      <c r="CK651" s="637"/>
      <c r="CL651" s="637"/>
      <c r="CM651" s="637"/>
      <c r="CN651" s="705"/>
      <c r="CO651" s="88"/>
      <c r="CP651" s="88"/>
      <c r="CQ651" s="88"/>
      <c r="CR651" s="67"/>
      <c r="CS651" s="67"/>
      <c r="CT651" s="67"/>
      <c r="CU651" s="67"/>
      <c r="CV651" s="67"/>
      <c r="CW651" s="67"/>
      <c r="CX651" s="67"/>
      <c r="CY651" s="67"/>
      <c r="CZ651" s="67"/>
      <c r="DA651" s="67"/>
      <c r="DB651" s="67"/>
      <c r="DC651" s="67"/>
      <c r="DD651" s="67"/>
      <c r="DE651" s="67"/>
      <c r="DF651" s="67"/>
      <c r="DG651" s="67"/>
      <c r="DH651" s="67"/>
      <c r="DI651" s="67"/>
      <c r="DJ651" s="67"/>
      <c r="DK651" s="67"/>
      <c r="DL651" s="67"/>
      <c r="DM651" s="67"/>
      <c r="DN651" s="67"/>
      <c r="DO651" s="67"/>
      <c r="DP651" s="67"/>
      <c r="DQ651" s="67"/>
      <c r="DR651" s="67"/>
      <c r="DS651" s="67"/>
      <c r="DT651" s="67"/>
      <c r="DU651" s="67"/>
      <c r="DV651" s="67"/>
      <c r="DW651" s="67"/>
      <c r="DX651" s="67"/>
      <c r="DY651" s="67"/>
      <c r="DZ651" s="88"/>
      <c r="EA651" s="88"/>
      <c r="EB651" s="88"/>
      <c r="EC651" s="88"/>
      <c r="ED651" s="88"/>
      <c r="EE651" s="88"/>
      <c r="EF651" s="88"/>
      <c r="EG651" s="88"/>
    </row>
    <row r="652" spans="22:137" s="65" customFormat="1" x14ac:dyDescent="0.25">
      <c r="V652" s="631"/>
      <c r="AA652" s="632"/>
      <c r="AB652" s="632"/>
      <c r="AD652" s="632"/>
      <c r="AE652" s="633"/>
      <c r="AH652" s="634"/>
      <c r="AI652" s="634"/>
      <c r="AK652" s="632"/>
      <c r="AR652" s="632"/>
      <c r="AV652" s="632"/>
      <c r="AX652" s="632"/>
      <c r="BB652" s="632"/>
      <c r="BC652" s="632"/>
      <c r="BE652" s="632"/>
      <c r="BH652" s="67"/>
      <c r="BI652" s="635"/>
      <c r="BJ652" s="636"/>
      <c r="BK652" s="636"/>
      <c r="BL652" s="636"/>
      <c r="BM652" s="102"/>
      <c r="BN652" s="102"/>
      <c r="BO652" s="102"/>
      <c r="BP652" s="636"/>
      <c r="BQ652" s="636"/>
      <c r="BR652" s="636"/>
      <c r="BS652" s="636"/>
      <c r="BT652" s="636"/>
      <c r="BU652" s="636"/>
      <c r="BV652" s="636"/>
      <c r="BW652" s="636"/>
      <c r="BX652" s="636"/>
      <c r="BY652" s="636"/>
      <c r="BZ652" s="636"/>
      <c r="CA652" s="636"/>
      <c r="CB652" s="637"/>
      <c r="CC652" s="636"/>
      <c r="CD652" s="636"/>
      <c r="CE652" s="637"/>
      <c r="CF652" s="637"/>
      <c r="CG652" s="637"/>
      <c r="CH652" s="637"/>
      <c r="CI652" s="636"/>
      <c r="CJ652" s="636"/>
      <c r="CK652" s="637"/>
      <c r="CL652" s="637"/>
      <c r="CM652" s="637"/>
      <c r="CN652" s="705"/>
      <c r="CO652" s="88"/>
      <c r="CP652" s="88"/>
      <c r="CQ652" s="88"/>
      <c r="CR652" s="67"/>
      <c r="CS652" s="67"/>
      <c r="CT652" s="67"/>
      <c r="CU652" s="67"/>
      <c r="CV652" s="67"/>
      <c r="CW652" s="67"/>
      <c r="CX652" s="67"/>
      <c r="CY652" s="67"/>
      <c r="CZ652" s="67"/>
      <c r="DA652" s="67"/>
      <c r="DB652" s="67"/>
      <c r="DC652" s="67"/>
      <c r="DD652" s="67"/>
      <c r="DE652" s="67"/>
      <c r="DF652" s="67"/>
      <c r="DG652" s="67"/>
      <c r="DH652" s="67"/>
      <c r="DI652" s="67"/>
      <c r="DJ652" s="67"/>
      <c r="DK652" s="67"/>
      <c r="DL652" s="67"/>
      <c r="DM652" s="67"/>
      <c r="DN652" s="67"/>
      <c r="DO652" s="67"/>
      <c r="DP652" s="67"/>
      <c r="DQ652" s="67"/>
      <c r="DR652" s="67"/>
      <c r="DS652" s="67"/>
      <c r="DT652" s="67"/>
      <c r="DU652" s="67"/>
      <c r="DV652" s="67"/>
      <c r="DW652" s="67"/>
      <c r="DX652" s="67"/>
      <c r="DY652" s="67"/>
      <c r="DZ652" s="88"/>
      <c r="EA652" s="88"/>
      <c r="EB652" s="88"/>
      <c r="EC652" s="88"/>
      <c r="ED652" s="88"/>
      <c r="EE652" s="88"/>
      <c r="EF652" s="88"/>
      <c r="EG652" s="88"/>
    </row>
    <row r="653" spans="22:137" s="65" customFormat="1" x14ac:dyDescent="0.25">
      <c r="V653" s="631"/>
      <c r="AA653" s="632"/>
      <c r="AB653" s="632"/>
      <c r="AD653" s="632"/>
      <c r="AE653" s="633"/>
      <c r="AH653" s="634"/>
      <c r="AI653" s="634"/>
      <c r="AK653" s="632"/>
      <c r="AR653" s="632"/>
      <c r="AV653" s="632"/>
      <c r="AX653" s="632"/>
      <c r="BB653" s="632"/>
      <c r="BC653" s="632"/>
      <c r="BE653" s="632"/>
      <c r="BH653" s="67"/>
      <c r="BI653" s="635"/>
      <c r="BJ653" s="636"/>
      <c r="BK653" s="636"/>
      <c r="BL653" s="636"/>
      <c r="BM653" s="102"/>
      <c r="BN653" s="102"/>
      <c r="BO653" s="102"/>
      <c r="BP653" s="636"/>
      <c r="BQ653" s="636"/>
      <c r="BR653" s="636"/>
      <c r="BS653" s="636"/>
      <c r="BT653" s="636"/>
      <c r="BU653" s="636"/>
      <c r="BV653" s="636"/>
      <c r="BW653" s="636"/>
      <c r="BX653" s="636"/>
      <c r="BY653" s="636"/>
      <c r="BZ653" s="636"/>
      <c r="CA653" s="636"/>
      <c r="CB653" s="637"/>
      <c r="CC653" s="636"/>
      <c r="CD653" s="636"/>
      <c r="CE653" s="637"/>
      <c r="CF653" s="637"/>
      <c r="CG653" s="637"/>
      <c r="CH653" s="637"/>
      <c r="CI653" s="636"/>
      <c r="CJ653" s="636"/>
      <c r="CK653" s="637"/>
      <c r="CL653" s="637"/>
      <c r="CM653" s="637"/>
      <c r="CN653" s="705"/>
      <c r="CO653" s="88"/>
      <c r="CP653" s="88"/>
      <c r="CQ653" s="88"/>
      <c r="CR653" s="67"/>
      <c r="CS653" s="67"/>
      <c r="CT653" s="67"/>
      <c r="CU653" s="67"/>
      <c r="CV653" s="67"/>
      <c r="CW653" s="67"/>
      <c r="CX653" s="67"/>
      <c r="CY653" s="67"/>
      <c r="CZ653" s="67"/>
      <c r="DA653" s="67"/>
      <c r="DB653" s="67"/>
      <c r="DC653" s="67"/>
      <c r="DD653" s="67"/>
      <c r="DE653" s="67"/>
      <c r="DF653" s="67"/>
      <c r="DG653" s="67"/>
      <c r="DH653" s="67"/>
      <c r="DI653" s="67"/>
      <c r="DJ653" s="67"/>
      <c r="DK653" s="67"/>
      <c r="DL653" s="67"/>
      <c r="DM653" s="67"/>
      <c r="DN653" s="67"/>
      <c r="DO653" s="67"/>
      <c r="DP653" s="67"/>
      <c r="DQ653" s="67"/>
      <c r="DR653" s="67"/>
      <c r="DS653" s="67"/>
      <c r="DT653" s="67"/>
      <c r="DU653" s="67"/>
      <c r="DV653" s="67"/>
      <c r="DW653" s="67"/>
      <c r="DX653" s="67"/>
      <c r="DY653" s="67"/>
      <c r="DZ653" s="88"/>
      <c r="EA653" s="88"/>
      <c r="EB653" s="88"/>
      <c r="EC653" s="88"/>
      <c r="ED653" s="88"/>
      <c r="EE653" s="88"/>
      <c r="EF653" s="88"/>
      <c r="EG653" s="88"/>
    </row>
    <row r="654" spans="22:137" s="65" customFormat="1" x14ac:dyDescent="0.25">
      <c r="V654" s="631"/>
      <c r="AA654" s="632"/>
      <c r="AB654" s="632"/>
      <c r="AD654" s="632"/>
      <c r="AE654" s="633"/>
      <c r="AH654" s="634"/>
      <c r="AI654" s="634"/>
      <c r="AK654" s="632"/>
      <c r="AR654" s="632"/>
      <c r="AV654" s="632"/>
      <c r="AX654" s="632"/>
      <c r="BB654" s="632"/>
      <c r="BC654" s="632"/>
      <c r="BE654" s="632"/>
      <c r="BH654" s="67"/>
      <c r="BI654" s="635"/>
      <c r="BJ654" s="636"/>
      <c r="BK654" s="636"/>
      <c r="BL654" s="636"/>
      <c r="BM654" s="102"/>
      <c r="BN654" s="102"/>
      <c r="BO654" s="102"/>
      <c r="BP654" s="636"/>
      <c r="BQ654" s="636"/>
      <c r="BR654" s="636"/>
      <c r="BS654" s="636"/>
      <c r="BT654" s="636"/>
      <c r="BU654" s="636"/>
      <c r="BV654" s="636"/>
      <c r="BW654" s="636"/>
      <c r="BX654" s="636"/>
      <c r="BY654" s="636"/>
      <c r="BZ654" s="636"/>
      <c r="CA654" s="636"/>
      <c r="CB654" s="637"/>
      <c r="CC654" s="636"/>
      <c r="CD654" s="636"/>
      <c r="CE654" s="637"/>
      <c r="CF654" s="637"/>
      <c r="CG654" s="637"/>
      <c r="CH654" s="637"/>
      <c r="CI654" s="636"/>
      <c r="CJ654" s="636"/>
      <c r="CK654" s="637"/>
      <c r="CL654" s="637"/>
      <c r="CM654" s="637"/>
      <c r="CN654" s="705"/>
      <c r="CO654" s="88"/>
      <c r="CP654" s="88"/>
      <c r="CQ654" s="88"/>
      <c r="CR654" s="67"/>
      <c r="CS654" s="67"/>
      <c r="CT654" s="67"/>
      <c r="CU654" s="67"/>
      <c r="CV654" s="67"/>
      <c r="CW654" s="67"/>
      <c r="CX654" s="67"/>
      <c r="CY654" s="67"/>
      <c r="CZ654" s="67"/>
      <c r="DA654" s="67"/>
      <c r="DB654" s="67"/>
      <c r="DC654" s="67"/>
      <c r="DD654" s="67"/>
      <c r="DE654" s="67"/>
      <c r="DF654" s="67"/>
      <c r="DG654" s="67"/>
      <c r="DH654" s="67"/>
      <c r="DI654" s="67"/>
      <c r="DJ654" s="67"/>
      <c r="DK654" s="67"/>
      <c r="DL654" s="67"/>
      <c r="DM654" s="67"/>
      <c r="DN654" s="67"/>
      <c r="DO654" s="67"/>
      <c r="DP654" s="67"/>
      <c r="DQ654" s="67"/>
      <c r="DR654" s="67"/>
      <c r="DS654" s="67"/>
      <c r="DT654" s="67"/>
      <c r="DU654" s="67"/>
      <c r="DV654" s="67"/>
      <c r="DW654" s="67"/>
      <c r="DX654" s="67"/>
      <c r="DY654" s="67"/>
      <c r="DZ654" s="88"/>
      <c r="EA654" s="88"/>
      <c r="EB654" s="88"/>
      <c r="EC654" s="88"/>
      <c r="ED654" s="88"/>
      <c r="EE654" s="88"/>
      <c r="EF654" s="88"/>
      <c r="EG654" s="88"/>
    </row>
    <row r="655" spans="22:137" s="65" customFormat="1" x14ac:dyDescent="0.25">
      <c r="V655" s="631"/>
      <c r="AA655" s="632"/>
      <c r="AB655" s="632"/>
      <c r="AD655" s="632"/>
      <c r="AE655" s="633"/>
      <c r="AH655" s="634"/>
      <c r="AI655" s="634"/>
      <c r="AK655" s="632"/>
      <c r="AR655" s="632"/>
      <c r="AV655" s="632"/>
      <c r="AX655" s="632"/>
      <c r="BB655" s="632"/>
      <c r="BC655" s="632"/>
      <c r="BE655" s="632"/>
      <c r="BH655" s="67"/>
      <c r="BI655" s="635"/>
      <c r="BJ655" s="636"/>
      <c r="BK655" s="636"/>
      <c r="BL655" s="636"/>
      <c r="BM655" s="102"/>
      <c r="BN655" s="102"/>
      <c r="BO655" s="102"/>
      <c r="BP655" s="636"/>
      <c r="BQ655" s="636"/>
      <c r="BR655" s="636"/>
      <c r="BS655" s="636"/>
      <c r="BT655" s="636"/>
      <c r="BU655" s="636"/>
      <c r="BV655" s="636"/>
      <c r="BW655" s="636"/>
      <c r="BX655" s="636"/>
      <c r="BY655" s="636"/>
      <c r="BZ655" s="636"/>
      <c r="CA655" s="636"/>
      <c r="CB655" s="637"/>
      <c r="CC655" s="636"/>
      <c r="CD655" s="636"/>
      <c r="CE655" s="637"/>
      <c r="CF655" s="637"/>
      <c r="CG655" s="637"/>
      <c r="CH655" s="637"/>
      <c r="CI655" s="636"/>
      <c r="CJ655" s="636"/>
      <c r="CK655" s="637"/>
      <c r="CL655" s="637"/>
      <c r="CM655" s="637"/>
      <c r="CN655" s="705"/>
      <c r="CO655" s="88"/>
      <c r="CP655" s="88"/>
      <c r="CQ655" s="88"/>
      <c r="CR655" s="67"/>
      <c r="CS655" s="67"/>
      <c r="CT655" s="67"/>
      <c r="CU655" s="67"/>
      <c r="CV655" s="67"/>
      <c r="CW655" s="67"/>
      <c r="CX655" s="67"/>
      <c r="CY655" s="67"/>
      <c r="CZ655" s="67"/>
      <c r="DA655" s="67"/>
      <c r="DB655" s="67"/>
      <c r="DC655" s="67"/>
      <c r="DD655" s="67"/>
      <c r="DE655" s="67"/>
      <c r="DF655" s="67"/>
      <c r="DG655" s="67"/>
      <c r="DH655" s="67"/>
      <c r="DI655" s="67"/>
      <c r="DJ655" s="67"/>
      <c r="DK655" s="67"/>
      <c r="DL655" s="67"/>
      <c r="DM655" s="67"/>
      <c r="DN655" s="67"/>
      <c r="DO655" s="67"/>
      <c r="DP655" s="67"/>
      <c r="DQ655" s="67"/>
      <c r="DR655" s="67"/>
      <c r="DS655" s="67"/>
      <c r="DT655" s="67"/>
      <c r="DU655" s="67"/>
      <c r="DV655" s="67"/>
      <c r="DW655" s="67"/>
      <c r="DX655" s="67"/>
      <c r="DY655" s="67"/>
      <c r="DZ655" s="88"/>
      <c r="EA655" s="88"/>
      <c r="EB655" s="88"/>
      <c r="EC655" s="88"/>
      <c r="ED655" s="88"/>
      <c r="EE655" s="88"/>
      <c r="EF655" s="88"/>
      <c r="EG655" s="88"/>
    </row>
    <row r="656" spans="22:137" s="65" customFormat="1" x14ac:dyDescent="0.25">
      <c r="V656" s="631"/>
      <c r="AA656" s="632"/>
      <c r="AB656" s="632"/>
      <c r="AD656" s="632"/>
      <c r="AE656" s="633"/>
      <c r="AH656" s="634"/>
      <c r="AI656" s="634"/>
      <c r="AK656" s="632"/>
      <c r="AR656" s="632"/>
      <c r="AV656" s="632"/>
      <c r="AX656" s="632"/>
      <c r="BB656" s="632"/>
      <c r="BC656" s="632"/>
      <c r="BE656" s="632"/>
      <c r="BH656" s="67"/>
      <c r="BI656" s="635"/>
      <c r="BJ656" s="636"/>
      <c r="BK656" s="636"/>
      <c r="BL656" s="636"/>
      <c r="BM656" s="102"/>
      <c r="BN656" s="102"/>
      <c r="BO656" s="102"/>
      <c r="BP656" s="636"/>
      <c r="BQ656" s="636"/>
      <c r="BR656" s="636"/>
      <c r="BS656" s="636"/>
      <c r="BT656" s="636"/>
      <c r="BU656" s="636"/>
      <c r="BV656" s="636"/>
      <c r="BW656" s="636"/>
      <c r="BX656" s="636"/>
      <c r="BY656" s="636"/>
      <c r="BZ656" s="636"/>
      <c r="CA656" s="636"/>
      <c r="CB656" s="637"/>
      <c r="CC656" s="636"/>
      <c r="CD656" s="636"/>
      <c r="CE656" s="637"/>
      <c r="CF656" s="637"/>
      <c r="CG656" s="637"/>
      <c r="CH656" s="637"/>
      <c r="CI656" s="636"/>
      <c r="CJ656" s="636"/>
      <c r="CK656" s="637"/>
      <c r="CL656" s="637"/>
      <c r="CM656" s="637"/>
      <c r="CN656" s="705"/>
      <c r="CO656" s="88"/>
      <c r="CP656" s="88"/>
      <c r="CQ656" s="88"/>
      <c r="CR656" s="67"/>
      <c r="CS656" s="67"/>
      <c r="CT656" s="67"/>
      <c r="CU656" s="67"/>
      <c r="CV656" s="67"/>
      <c r="CW656" s="67"/>
      <c r="CX656" s="67"/>
      <c r="CY656" s="67"/>
      <c r="CZ656" s="67"/>
      <c r="DA656" s="67"/>
      <c r="DB656" s="67"/>
      <c r="DC656" s="67"/>
      <c r="DD656" s="67"/>
      <c r="DE656" s="67"/>
      <c r="DF656" s="67"/>
      <c r="DG656" s="67"/>
      <c r="DH656" s="67"/>
      <c r="DI656" s="67"/>
      <c r="DJ656" s="67"/>
      <c r="DK656" s="67"/>
      <c r="DL656" s="67"/>
      <c r="DM656" s="67"/>
      <c r="DN656" s="67"/>
      <c r="DO656" s="67"/>
      <c r="DP656" s="67"/>
      <c r="DQ656" s="67"/>
      <c r="DR656" s="67"/>
      <c r="DS656" s="67"/>
      <c r="DT656" s="67"/>
      <c r="DU656" s="67"/>
      <c r="DV656" s="67"/>
      <c r="DW656" s="67"/>
      <c r="DX656" s="67"/>
      <c r="DY656" s="67"/>
      <c r="DZ656" s="88"/>
      <c r="EA656" s="88"/>
      <c r="EB656" s="88"/>
      <c r="EC656" s="88"/>
      <c r="ED656" s="88"/>
      <c r="EE656" s="88"/>
      <c r="EF656" s="88"/>
      <c r="EG656" s="88"/>
    </row>
    <row r="657" spans="22:137" s="65" customFormat="1" x14ac:dyDescent="0.25">
      <c r="V657" s="631"/>
      <c r="AA657" s="632"/>
      <c r="AB657" s="632"/>
      <c r="AD657" s="632"/>
      <c r="AE657" s="633"/>
      <c r="AH657" s="634"/>
      <c r="AI657" s="634"/>
      <c r="AK657" s="632"/>
      <c r="AR657" s="632"/>
      <c r="AV657" s="632"/>
      <c r="AX657" s="632"/>
      <c r="BB657" s="632"/>
      <c r="BC657" s="632"/>
      <c r="BE657" s="632"/>
      <c r="BH657" s="67"/>
      <c r="BI657" s="635"/>
      <c r="BJ657" s="636"/>
      <c r="BK657" s="636"/>
      <c r="BL657" s="636"/>
      <c r="BM657" s="102"/>
      <c r="BN657" s="102"/>
      <c r="BO657" s="102"/>
      <c r="BP657" s="636"/>
      <c r="BQ657" s="636"/>
      <c r="BR657" s="636"/>
      <c r="BS657" s="636"/>
      <c r="BT657" s="636"/>
      <c r="BU657" s="636"/>
      <c r="BV657" s="636"/>
      <c r="BW657" s="636"/>
      <c r="BX657" s="636"/>
      <c r="BY657" s="636"/>
      <c r="BZ657" s="636"/>
      <c r="CA657" s="636"/>
      <c r="CB657" s="637"/>
      <c r="CC657" s="636"/>
      <c r="CD657" s="636"/>
      <c r="CE657" s="637"/>
      <c r="CF657" s="637"/>
      <c r="CG657" s="637"/>
      <c r="CH657" s="637"/>
      <c r="CI657" s="636"/>
      <c r="CJ657" s="636"/>
      <c r="CK657" s="637"/>
      <c r="CL657" s="637"/>
      <c r="CM657" s="637"/>
      <c r="CN657" s="705"/>
      <c r="CO657" s="88"/>
      <c r="CP657" s="88"/>
      <c r="CQ657" s="88"/>
      <c r="CR657" s="67"/>
      <c r="CS657" s="67"/>
      <c r="CT657" s="67"/>
      <c r="CU657" s="67"/>
      <c r="CV657" s="67"/>
      <c r="CW657" s="67"/>
      <c r="CX657" s="67"/>
      <c r="CY657" s="67"/>
      <c r="CZ657" s="67"/>
      <c r="DA657" s="67"/>
      <c r="DB657" s="67"/>
      <c r="DC657" s="67"/>
      <c r="DD657" s="67"/>
      <c r="DE657" s="67"/>
      <c r="DF657" s="67"/>
      <c r="DG657" s="67"/>
      <c r="DH657" s="67"/>
      <c r="DI657" s="67"/>
      <c r="DJ657" s="67"/>
      <c r="DK657" s="67"/>
      <c r="DL657" s="67"/>
      <c r="DM657" s="67"/>
      <c r="DN657" s="67"/>
      <c r="DO657" s="67"/>
      <c r="DP657" s="67"/>
      <c r="DQ657" s="67"/>
      <c r="DR657" s="67"/>
      <c r="DS657" s="67"/>
      <c r="DT657" s="67"/>
      <c r="DU657" s="67"/>
      <c r="DV657" s="67"/>
      <c r="DW657" s="67"/>
      <c r="DX657" s="67"/>
      <c r="DY657" s="67"/>
      <c r="DZ657" s="88"/>
      <c r="EA657" s="88"/>
      <c r="EB657" s="88"/>
      <c r="EC657" s="88"/>
      <c r="ED657" s="88"/>
      <c r="EE657" s="88"/>
      <c r="EF657" s="88"/>
      <c r="EG657" s="88"/>
    </row>
    <row r="658" spans="22:137" s="65" customFormat="1" x14ac:dyDescent="0.25">
      <c r="V658" s="631"/>
      <c r="AA658" s="632"/>
      <c r="AB658" s="632"/>
      <c r="AD658" s="632"/>
      <c r="AE658" s="633"/>
      <c r="AH658" s="634"/>
      <c r="AI658" s="634"/>
      <c r="AK658" s="632"/>
      <c r="AR658" s="632"/>
      <c r="AV658" s="632"/>
      <c r="AX658" s="632"/>
      <c r="BB658" s="632"/>
      <c r="BC658" s="632"/>
      <c r="BE658" s="632"/>
      <c r="BH658" s="67"/>
      <c r="BI658" s="635"/>
      <c r="BJ658" s="636"/>
      <c r="BK658" s="636"/>
      <c r="BL658" s="636"/>
      <c r="BM658" s="102"/>
      <c r="BN658" s="102"/>
      <c r="BO658" s="102"/>
      <c r="BP658" s="636"/>
      <c r="BQ658" s="636"/>
      <c r="BR658" s="636"/>
      <c r="BS658" s="636"/>
      <c r="BT658" s="636"/>
      <c r="BU658" s="636"/>
      <c r="BV658" s="636"/>
      <c r="BW658" s="636"/>
      <c r="BX658" s="636"/>
      <c r="BY658" s="636"/>
      <c r="BZ658" s="636"/>
      <c r="CA658" s="636"/>
      <c r="CB658" s="637"/>
      <c r="CC658" s="636"/>
      <c r="CD658" s="636"/>
      <c r="CE658" s="637"/>
      <c r="CF658" s="637"/>
      <c r="CG658" s="637"/>
      <c r="CH658" s="637"/>
      <c r="CI658" s="636"/>
      <c r="CJ658" s="636"/>
      <c r="CK658" s="637"/>
      <c r="CL658" s="637"/>
      <c r="CM658" s="637"/>
      <c r="CN658" s="705"/>
      <c r="CO658" s="88"/>
      <c r="CP658" s="88"/>
      <c r="CQ658" s="88"/>
      <c r="CR658" s="67"/>
      <c r="CS658" s="67"/>
      <c r="CT658" s="67"/>
      <c r="CU658" s="67"/>
      <c r="CV658" s="67"/>
      <c r="CW658" s="67"/>
      <c r="CX658" s="67"/>
      <c r="CY658" s="67"/>
      <c r="CZ658" s="67"/>
      <c r="DA658" s="67"/>
      <c r="DB658" s="67"/>
      <c r="DC658" s="67"/>
      <c r="DD658" s="67"/>
      <c r="DE658" s="67"/>
      <c r="DF658" s="67"/>
      <c r="DG658" s="67"/>
      <c r="DH658" s="67"/>
      <c r="DI658" s="67"/>
      <c r="DJ658" s="67"/>
      <c r="DK658" s="67"/>
      <c r="DL658" s="67"/>
      <c r="DM658" s="67"/>
      <c r="DN658" s="67"/>
      <c r="DO658" s="67"/>
      <c r="DP658" s="67"/>
      <c r="DQ658" s="67"/>
      <c r="DR658" s="67"/>
      <c r="DS658" s="67"/>
      <c r="DT658" s="67"/>
      <c r="DU658" s="67"/>
      <c r="DV658" s="67"/>
      <c r="DW658" s="67"/>
      <c r="DX658" s="67"/>
      <c r="DY658" s="67"/>
      <c r="DZ658" s="88"/>
      <c r="EA658" s="88"/>
      <c r="EB658" s="88"/>
      <c r="EC658" s="88"/>
      <c r="ED658" s="88"/>
      <c r="EE658" s="88"/>
      <c r="EF658" s="88"/>
      <c r="EG658" s="88"/>
    </row>
    <row r="659" spans="22:137" s="65" customFormat="1" x14ac:dyDescent="0.25">
      <c r="V659" s="631"/>
      <c r="AA659" s="632"/>
      <c r="AB659" s="632"/>
      <c r="AD659" s="632"/>
      <c r="AE659" s="633"/>
      <c r="AH659" s="634"/>
      <c r="AI659" s="634"/>
      <c r="AK659" s="632"/>
      <c r="AR659" s="632"/>
      <c r="AV659" s="632"/>
      <c r="AX659" s="632"/>
      <c r="BB659" s="632"/>
      <c r="BC659" s="632"/>
      <c r="BE659" s="632"/>
      <c r="BH659" s="67"/>
      <c r="BI659" s="635"/>
      <c r="BJ659" s="636"/>
      <c r="BK659" s="636"/>
      <c r="BL659" s="636"/>
      <c r="BM659" s="102"/>
      <c r="BN659" s="102"/>
      <c r="BO659" s="102"/>
      <c r="BP659" s="636"/>
      <c r="BQ659" s="636"/>
      <c r="BR659" s="636"/>
      <c r="BS659" s="636"/>
      <c r="BT659" s="636"/>
      <c r="BU659" s="636"/>
      <c r="BV659" s="636"/>
      <c r="BW659" s="636"/>
      <c r="BX659" s="636"/>
      <c r="BY659" s="636"/>
      <c r="BZ659" s="636"/>
      <c r="CA659" s="636"/>
      <c r="CB659" s="637"/>
      <c r="CC659" s="636"/>
      <c r="CD659" s="636"/>
      <c r="CE659" s="637"/>
      <c r="CF659" s="637"/>
      <c r="CG659" s="637"/>
      <c r="CH659" s="637"/>
      <c r="CI659" s="636"/>
      <c r="CJ659" s="636"/>
      <c r="CK659" s="637"/>
      <c r="CL659" s="637"/>
      <c r="CM659" s="637"/>
      <c r="CN659" s="705"/>
      <c r="CO659" s="88"/>
      <c r="CP659" s="88"/>
      <c r="CQ659" s="88"/>
      <c r="CR659" s="67"/>
      <c r="CS659" s="67"/>
      <c r="CT659" s="67"/>
      <c r="CU659" s="67"/>
      <c r="CV659" s="67"/>
      <c r="CW659" s="67"/>
      <c r="CX659" s="67"/>
      <c r="CY659" s="67"/>
      <c r="CZ659" s="67"/>
      <c r="DA659" s="67"/>
      <c r="DB659" s="67"/>
      <c r="DC659" s="67"/>
      <c r="DD659" s="67"/>
      <c r="DE659" s="67"/>
      <c r="DF659" s="67"/>
      <c r="DG659" s="67"/>
      <c r="DH659" s="67"/>
      <c r="DI659" s="67"/>
      <c r="DJ659" s="67"/>
      <c r="DK659" s="67"/>
      <c r="DL659" s="67"/>
      <c r="DM659" s="67"/>
      <c r="DN659" s="67"/>
      <c r="DO659" s="67"/>
      <c r="DP659" s="67"/>
      <c r="DQ659" s="67"/>
      <c r="DR659" s="67"/>
      <c r="DS659" s="67"/>
      <c r="DT659" s="67"/>
      <c r="DU659" s="67"/>
      <c r="DV659" s="67"/>
      <c r="DW659" s="67"/>
      <c r="DX659" s="67"/>
      <c r="DY659" s="67"/>
      <c r="DZ659" s="88"/>
      <c r="EA659" s="88"/>
      <c r="EB659" s="88"/>
      <c r="EC659" s="88"/>
      <c r="ED659" s="88"/>
      <c r="EE659" s="88"/>
      <c r="EF659" s="88"/>
      <c r="EG659" s="88"/>
    </row>
    <row r="660" spans="22:137" s="65" customFormat="1" x14ac:dyDescent="0.25">
      <c r="V660" s="631"/>
      <c r="AA660" s="632"/>
      <c r="AB660" s="632"/>
      <c r="AD660" s="632"/>
      <c r="AE660" s="633"/>
      <c r="AH660" s="634"/>
      <c r="AI660" s="634"/>
      <c r="AK660" s="632"/>
      <c r="AR660" s="632"/>
      <c r="AV660" s="632"/>
      <c r="AX660" s="632"/>
      <c r="BB660" s="632"/>
      <c r="BC660" s="632"/>
      <c r="BE660" s="632"/>
      <c r="BH660" s="67"/>
      <c r="BI660" s="635"/>
      <c r="BJ660" s="636"/>
      <c r="BK660" s="636"/>
      <c r="BL660" s="636"/>
      <c r="BM660" s="102"/>
      <c r="BN660" s="102"/>
      <c r="BO660" s="102"/>
      <c r="BP660" s="636"/>
      <c r="BQ660" s="636"/>
      <c r="BR660" s="636"/>
      <c r="BS660" s="636"/>
      <c r="BT660" s="636"/>
      <c r="BU660" s="636"/>
      <c r="BV660" s="636"/>
      <c r="BW660" s="636"/>
      <c r="BX660" s="636"/>
      <c r="BY660" s="636"/>
      <c r="BZ660" s="636"/>
      <c r="CA660" s="636"/>
      <c r="CB660" s="637"/>
      <c r="CC660" s="636"/>
      <c r="CD660" s="636"/>
      <c r="CE660" s="637"/>
      <c r="CF660" s="637"/>
      <c r="CG660" s="637"/>
      <c r="CH660" s="637"/>
      <c r="CI660" s="636"/>
      <c r="CJ660" s="636"/>
      <c r="CK660" s="637"/>
      <c r="CL660" s="637"/>
      <c r="CM660" s="637"/>
      <c r="CN660" s="705"/>
      <c r="CO660" s="88"/>
      <c r="CP660" s="88"/>
      <c r="CQ660" s="88"/>
      <c r="CR660" s="67"/>
      <c r="CS660" s="67"/>
      <c r="CT660" s="67"/>
      <c r="CU660" s="67"/>
      <c r="CV660" s="67"/>
      <c r="CW660" s="67"/>
      <c r="CX660" s="67"/>
      <c r="CY660" s="67"/>
      <c r="CZ660" s="67"/>
      <c r="DA660" s="67"/>
      <c r="DB660" s="67"/>
      <c r="DC660" s="67"/>
      <c r="DD660" s="67"/>
      <c r="DE660" s="67"/>
      <c r="DF660" s="67"/>
      <c r="DG660" s="67"/>
      <c r="DH660" s="67"/>
      <c r="DI660" s="67"/>
      <c r="DJ660" s="67"/>
      <c r="DK660" s="67"/>
      <c r="DL660" s="67"/>
      <c r="DM660" s="67"/>
      <c r="DN660" s="67"/>
      <c r="DO660" s="67"/>
      <c r="DP660" s="67"/>
      <c r="DQ660" s="67"/>
      <c r="DR660" s="67"/>
      <c r="DS660" s="67"/>
      <c r="DT660" s="67"/>
      <c r="DU660" s="67"/>
      <c r="DV660" s="67"/>
      <c r="DW660" s="67"/>
      <c r="DX660" s="67"/>
      <c r="DY660" s="67"/>
      <c r="DZ660" s="88"/>
      <c r="EA660" s="88"/>
      <c r="EB660" s="88"/>
      <c r="EC660" s="88"/>
      <c r="ED660" s="88"/>
      <c r="EE660" s="88"/>
      <c r="EF660" s="88"/>
      <c r="EG660" s="88"/>
    </row>
    <row r="661" spans="22:137" s="65" customFormat="1" x14ac:dyDescent="0.25">
      <c r="V661" s="631"/>
      <c r="AA661" s="632"/>
      <c r="AB661" s="632"/>
      <c r="AD661" s="632"/>
      <c r="AE661" s="633"/>
      <c r="AH661" s="634"/>
      <c r="AI661" s="634"/>
      <c r="AK661" s="632"/>
      <c r="AR661" s="632"/>
      <c r="AV661" s="632"/>
      <c r="AX661" s="632"/>
      <c r="BB661" s="632"/>
      <c r="BC661" s="632"/>
      <c r="BE661" s="632"/>
      <c r="BH661" s="67"/>
      <c r="BI661" s="635"/>
      <c r="BJ661" s="636"/>
      <c r="BK661" s="636"/>
      <c r="BL661" s="636"/>
      <c r="BM661" s="102"/>
      <c r="BN661" s="102"/>
      <c r="BO661" s="102"/>
      <c r="BP661" s="636"/>
      <c r="BQ661" s="636"/>
      <c r="BR661" s="636"/>
      <c r="BS661" s="636"/>
      <c r="BT661" s="636"/>
      <c r="BU661" s="636"/>
      <c r="BV661" s="636"/>
      <c r="BW661" s="636"/>
      <c r="BX661" s="636"/>
      <c r="BY661" s="636"/>
      <c r="BZ661" s="636"/>
      <c r="CA661" s="636"/>
      <c r="CB661" s="637"/>
      <c r="CC661" s="636"/>
      <c r="CD661" s="636"/>
      <c r="CE661" s="637"/>
      <c r="CF661" s="637"/>
      <c r="CG661" s="637"/>
      <c r="CH661" s="637"/>
      <c r="CI661" s="636"/>
      <c r="CJ661" s="636"/>
      <c r="CK661" s="637"/>
      <c r="CL661" s="637"/>
      <c r="CM661" s="637"/>
      <c r="CN661" s="705"/>
      <c r="CO661" s="88"/>
      <c r="CP661" s="88"/>
      <c r="CQ661" s="88"/>
      <c r="CR661" s="67"/>
      <c r="CS661" s="67"/>
      <c r="CT661" s="67"/>
      <c r="CU661" s="67"/>
      <c r="CV661" s="67"/>
      <c r="CW661" s="67"/>
      <c r="CX661" s="67"/>
      <c r="CY661" s="67"/>
      <c r="CZ661" s="67"/>
      <c r="DA661" s="67"/>
      <c r="DB661" s="67"/>
      <c r="DC661" s="67"/>
      <c r="DD661" s="67"/>
      <c r="DE661" s="67"/>
      <c r="DF661" s="67"/>
      <c r="DG661" s="67"/>
      <c r="DH661" s="67"/>
      <c r="DI661" s="67"/>
      <c r="DJ661" s="67"/>
      <c r="DK661" s="67"/>
      <c r="DL661" s="67"/>
      <c r="DM661" s="67"/>
      <c r="DN661" s="67"/>
      <c r="DO661" s="67"/>
      <c r="DP661" s="67"/>
      <c r="DQ661" s="67"/>
      <c r="DR661" s="67"/>
      <c r="DS661" s="67"/>
      <c r="DT661" s="67"/>
      <c r="DU661" s="67"/>
      <c r="DV661" s="67"/>
      <c r="DW661" s="67"/>
      <c r="DX661" s="67"/>
      <c r="DY661" s="67"/>
      <c r="DZ661" s="88"/>
      <c r="EA661" s="88"/>
      <c r="EB661" s="88"/>
      <c r="EC661" s="88"/>
      <c r="ED661" s="88"/>
      <c r="EE661" s="88"/>
      <c r="EF661" s="88"/>
      <c r="EG661" s="88"/>
    </row>
    <row r="662" spans="22:137" s="65" customFormat="1" x14ac:dyDescent="0.25">
      <c r="V662" s="631"/>
      <c r="AA662" s="632"/>
      <c r="AB662" s="632"/>
      <c r="AD662" s="632"/>
      <c r="AE662" s="633"/>
      <c r="AH662" s="634"/>
      <c r="AI662" s="634"/>
      <c r="AK662" s="632"/>
      <c r="AR662" s="632"/>
      <c r="AV662" s="632"/>
      <c r="AX662" s="632"/>
      <c r="BB662" s="632"/>
      <c r="BC662" s="632"/>
      <c r="BE662" s="632"/>
      <c r="BH662" s="67"/>
      <c r="BI662" s="635"/>
      <c r="BJ662" s="636"/>
      <c r="BK662" s="636"/>
      <c r="BL662" s="636"/>
      <c r="BM662" s="102"/>
      <c r="BN662" s="102"/>
      <c r="BO662" s="102"/>
      <c r="BP662" s="636"/>
      <c r="BQ662" s="636"/>
      <c r="BR662" s="636"/>
      <c r="BS662" s="636"/>
      <c r="BT662" s="636"/>
      <c r="BU662" s="636"/>
      <c r="BV662" s="636"/>
      <c r="BW662" s="636"/>
      <c r="BX662" s="636"/>
      <c r="BY662" s="636"/>
      <c r="BZ662" s="636"/>
      <c r="CA662" s="636"/>
      <c r="CB662" s="637"/>
      <c r="CC662" s="636"/>
      <c r="CD662" s="636"/>
      <c r="CE662" s="637"/>
      <c r="CF662" s="637"/>
      <c r="CG662" s="637"/>
      <c r="CH662" s="637"/>
      <c r="CI662" s="636"/>
      <c r="CJ662" s="636"/>
      <c r="CK662" s="637"/>
      <c r="CL662" s="637"/>
      <c r="CM662" s="637"/>
      <c r="CN662" s="705"/>
      <c r="CO662" s="88"/>
      <c r="CP662" s="88"/>
      <c r="CQ662" s="88"/>
      <c r="CR662" s="67"/>
      <c r="CS662" s="67"/>
      <c r="CT662" s="67"/>
      <c r="CU662" s="67"/>
      <c r="CV662" s="67"/>
      <c r="CW662" s="67"/>
      <c r="CX662" s="67"/>
      <c r="CY662" s="67"/>
      <c r="CZ662" s="67"/>
      <c r="DA662" s="67"/>
      <c r="DB662" s="67"/>
      <c r="DC662" s="67"/>
      <c r="DD662" s="67"/>
      <c r="DE662" s="67"/>
      <c r="DF662" s="67"/>
      <c r="DG662" s="67"/>
      <c r="DH662" s="67"/>
      <c r="DI662" s="67"/>
      <c r="DJ662" s="67"/>
      <c r="DK662" s="67"/>
      <c r="DL662" s="67"/>
      <c r="DM662" s="67"/>
      <c r="DN662" s="67"/>
      <c r="DO662" s="67"/>
      <c r="DP662" s="67"/>
      <c r="DQ662" s="67"/>
      <c r="DR662" s="67"/>
      <c r="DS662" s="67"/>
      <c r="DT662" s="67"/>
      <c r="DU662" s="67"/>
      <c r="DV662" s="67"/>
      <c r="DW662" s="67"/>
      <c r="DX662" s="67"/>
      <c r="DY662" s="67"/>
      <c r="DZ662" s="88"/>
      <c r="EA662" s="88"/>
      <c r="EB662" s="88"/>
      <c r="EC662" s="88"/>
      <c r="ED662" s="88"/>
      <c r="EE662" s="88"/>
      <c r="EF662" s="88"/>
      <c r="EG662" s="88"/>
    </row>
    <row r="663" spans="22:137" s="65" customFormat="1" x14ac:dyDescent="0.25">
      <c r="V663" s="631"/>
      <c r="AA663" s="632"/>
      <c r="AB663" s="632"/>
      <c r="AD663" s="632"/>
      <c r="AE663" s="633"/>
      <c r="AH663" s="634"/>
      <c r="AI663" s="634"/>
      <c r="AK663" s="632"/>
      <c r="AR663" s="632"/>
      <c r="AV663" s="632"/>
      <c r="AX663" s="632"/>
      <c r="BB663" s="632"/>
      <c r="BC663" s="632"/>
      <c r="BE663" s="632"/>
      <c r="BH663" s="67"/>
      <c r="BI663" s="635"/>
      <c r="BJ663" s="636"/>
      <c r="BK663" s="636"/>
      <c r="BL663" s="636"/>
      <c r="BM663" s="102"/>
      <c r="BN663" s="102"/>
      <c r="BO663" s="102"/>
      <c r="BP663" s="636"/>
      <c r="BQ663" s="636"/>
      <c r="BR663" s="636"/>
      <c r="BS663" s="636"/>
      <c r="BT663" s="636"/>
      <c r="BU663" s="636"/>
      <c r="BV663" s="636"/>
      <c r="BW663" s="636"/>
      <c r="BX663" s="636"/>
      <c r="BY663" s="636"/>
      <c r="BZ663" s="636"/>
      <c r="CA663" s="636"/>
      <c r="CB663" s="637"/>
      <c r="CC663" s="636"/>
      <c r="CD663" s="636"/>
      <c r="CE663" s="637"/>
      <c r="CF663" s="637"/>
      <c r="CG663" s="637"/>
      <c r="CH663" s="637"/>
      <c r="CI663" s="636"/>
      <c r="CJ663" s="636"/>
      <c r="CK663" s="637"/>
      <c r="CL663" s="637"/>
      <c r="CM663" s="637"/>
      <c r="CN663" s="705"/>
      <c r="CO663" s="88"/>
      <c r="CP663" s="88"/>
      <c r="CQ663" s="88"/>
      <c r="CR663" s="67"/>
      <c r="CS663" s="67"/>
      <c r="CT663" s="67"/>
      <c r="CU663" s="67"/>
      <c r="CV663" s="67"/>
      <c r="CW663" s="67"/>
      <c r="CX663" s="67"/>
      <c r="CY663" s="67"/>
      <c r="CZ663" s="67"/>
      <c r="DA663" s="67"/>
      <c r="DB663" s="67"/>
      <c r="DC663" s="67"/>
      <c r="DD663" s="67"/>
      <c r="DE663" s="67"/>
      <c r="DF663" s="67"/>
      <c r="DG663" s="67"/>
      <c r="DH663" s="67"/>
      <c r="DI663" s="67"/>
      <c r="DJ663" s="67"/>
      <c r="DK663" s="67"/>
      <c r="DL663" s="67"/>
      <c r="DM663" s="67"/>
      <c r="DN663" s="67"/>
      <c r="DO663" s="67"/>
      <c r="DP663" s="67"/>
      <c r="DQ663" s="67"/>
      <c r="DR663" s="67"/>
      <c r="DS663" s="67"/>
      <c r="DT663" s="67"/>
      <c r="DU663" s="67"/>
      <c r="DV663" s="67"/>
      <c r="DW663" s="67"/>
      <c r="DX663" s="67"/>
      <c r="DY663" s="67"/>
      <c r="DZ663" s="88"/>
      <c r="EA663" s="88"/>
      <c r="EB663" s="88"/>
      <c r="EC663" s="88"/>
      <c r="ED663" s="88"/>
      <c r="EE663" s="88"/>
      <c r="EF663" s="88"/>
      <c r="EG663" s="88"/>
    </row>
    <row r="664" spans="22:137" s="65" customFormat="1" x14ac:dyDescent="0.25">
      <c r="V664" s="631"/>
      <c r="AA664" s="632"/>
      <c r="AB664" s="632"/>
      <c r="AD664" s="632"/>
      <c r="AE664" s="633"/>
      <c r="AH664" s="634"/>
      <c r="AI664" s="634"/>
      <c r="AK664" s="632"/>
      <c r="AR664" s="632"/>
      <c r="AV664" s="632"/>
      <c r="AX664" s="632"/>
      <c r="BB664" s="632"/>
      <c r="BC664" s="632"/>
      <c r="BE664" s="632"/>
      <c r="BH664" s="67"/>
      <c r="BI664" s="635"/>
      <c r="BJ664" s="636"/>
      <c r="BK664" s="636"/>
      <c r="BL664" s="636"/>
      <c r="BM664" s="102"/>
      <c r="BN664" s="102"/>
      <c r="BO664" s="102"/>
      <c r="BP664" s="636"/>
      <c r="BQ664" s="636"/>
      <c r="BR664" s="636"/>
      <c r="BS664" s="636"/>
      <c r="BT664" s="636"/>
      <c r="BU664" s="636"/>
      <c r="BV664" s="636"/>
      <c r="BW664" s="636"/>
      <c r="BX664" s="636"/>
      <c r="BY664" s="636"/>
      <c r="BZ664" s="636"/>
      <c r="CA664" s="636"/>
      <c r="CB664" s="637"/>
      <c r="CC664" s="636"/>
      <c r="CD664" s="636"/>
      <c r="CE664" s="637"/>
      <c r="CF664" s="637"/>
      <c r="CG664" s="637"/>
      <c r="CH664" s="637"/>
      <c r="CI664" s="636"/>
      <c r="CJ664" s="636"/>
      <c r="CK664" s="637"/>
      <c r="CL664" s="637"/>
      <c r="CM664" s="637"/>
      <c r="CN664" s="705"/>
      <c r="CO664" s="88"/>
      <c r="CP664" s="88"/>
      <c r="CQ664" s="88"/>
      <c r="CR664" s="67"/>
      <c r="CS664" s="67"/>
      <c r="CT664" s="67"/>
      <c r="CU664" s="67"/>
      <c r="CV664" s="67"/>
      <c r="CW664" s="67"/>
      <c r="CX664" s="67"/>
      <c r="CY664" s="67"/>
      <c r="CZ664" s="67"/>
      <c r="DA664" s="67"/>
      <c r="DB664" s="67"/>
      <c r="DC664" s="67"/>
      <c r="DD664" s="67"/>
      <c r="DE664" s="67"/>
      <c r="DF664" s="67"/>
      <c r="DG664" s="67"/>
      <c r="DH664" s="67"/>
      <c r="DI664" s="67"/>
      <c r="DJ664" s="67"/>
      <c r="DK664" s="67"/>
      <c r="DL664" s="67"/>
      <c r="DM664" s="67"/>
      <c r="DN664" s="67"/>
      <c r="DO664" s="67"/>
      <c r="DP664" s="67"/>
      <c r="DQ664" s="67"/>
      <c r="DR664" s="67"/>
      <c r="DS664" s="67"/>
      <c r="DT664" s="67"/>
      <c r="DU664" s="67"/>
      <c r="DV664" s="67"/>
      <c r="DW664" s="67"/>
      <c r="DX664" s="67"/>
      <c r="DY664" s="67"/>
      <c r="DZ664" s="88"/>
      <c r="EA664" s="88"/>
      <c r="EB664" s="88"/>
      <c r="EC664" s="88"/>
      <c r="ED664" s="88"/>
      <c r="EE664" s="88"/>
      <c r="EF664" s="88"/>
      <c r="EG664" s="88"/>
    </row>
    <row r="665" spans="22:137" s="65" customFormat="1" x14ac:dyDescent="0.25">
      <c r="V665" s="631"/>
      <c r="AA665" s="632"/>
      <c r="AB665" s="632"/>
      <c r="AD665" s="632"/>
      <c r="AE665" s="633"/>
      <c r="AH665" s="634"/>
      <c r="AI665" s="634"/>
      <c r="AK665" s="632"/>
      <c r="AR665" s="632"/>
      <c r="AV665" s="632"/>
      <c r="AX665" s="632"/>
      <c r="BB665" s="632"/>
      <c r="BC665" s="632"/>
      <c r="BE665" s="632"/>
      <c r="BH665" s="67"/>
      <c r="BI665" s="635"/>
      <c r="BJ665" s="636"/>
      <c r="BK665" s="636"/>
      <c r="BL665" s="636"/>
      <c r="BM665" s="102"/>
      <c r="BN665" s="102"/>
      <c r="BO665" s="102"/>
      <c r="BP665" s="636"/>
      <c r="BQ665" s="636"/>
      <c r="BR665" s="636"/>
      <c r="BS665" s="636"/>
      <c r="BT665" s="636"/>
      <c r="BU665" s="636"/>
      <c r="BV665" s="636"/>
      <c r="BW665" s="636"/>
      <c r="BX665" s="636"/>
      <c r="BY665" s="636"/>
      <c r="BZ665" s="636"/>
      <c r="CA665" s="636"/>
      <c r="CB665" s="637"/>
      <c r="CC665" s="636"/>
      <c r="CD665" s="636"/>
      <c r="CE665" s="637"/>
      <c r="CF665" s="637"/>
      <c r="CG665" s="637"/>
      <c r="CH665" s="637"/>
      <c r="CI665" s="636"/>
      <c r="CJ665" s="636"/>
      <c r="CK665" s="637"/>
      <c r="CL665" s="637"/>
      <c r="CM665" s="637"/>
      <c r="CN665" s="705"/>
      <c r="CO665" s="88"/>
      <c r="CP665" s="88"/>
      <c r="CQ665" s="88"/>
      <c r="CR665" s="67"/>
      <c r="CS665" s="67"/>
      <c r="CT665" s="67"/>
      <c r="CU665" s="67"/>
      <c r="CV665" s="67"/>
      <c r="CW665" s="67"/>
      <c r="CX665" s="67"/>
      <c r="CY665" s="67"/>
      <c r="CZ665" s="67"/>
      <c r="DA665" s="67"/>
      <c r="DB665" s="67"/>
      <c r="DC665" s="67"/>
      <c r="DD665" s="67"/>
      <c r="DE665" s="67"/>
      <c r="DF665" s="67"/>
      <c r="DG665" s="67"/>
      <c r="DH665" s="67"/>
      <c r="DI665" s="67"/>
      <c r="DJ665" s="67"/>
      <c r="DK665" s="67"/>
      <c r="DL665" s="67"/>
      <c r="DM665" s="67"/>
      <c r="DN665" s="67"/>
      <c r="DO665" s="67"/>
      <c r="DP665" s="67"/>
      <c r="DQ665" s="67"/>
      <c r="DR665" s="67"/>
      <c r="DS665" s="67"/>
      <c r="DT665" s="67"/>
      <c r="DU665" s="67"/>
      <c r="DV665" s="67"/>
      <c r="DW665" s="67"/>
      <c r="DX665" s="67"/>
      <c r="DY665" s="67"/>
      <c r="DZ665" s="88"/>
      <c r="EA665" s="88"/>
      <c r="EB665" s="88"/>
      <c r="EC665" s="88"/>
      <c r="ED665" s="88"/>
      <c r="EE665" s="88"/>
      <c r="EF665" s="88"/>
      <c r="EG665" s="88"/>
    </row>
    <row r="666" spans="22:137" s="65" customFormat="1" x14ac:dyDescent="0.25">
      <c r="V666" s="631"/>
      <c r="AA666" s="632"/>
      <c r="AB666" s="632"/>
      <c r="AD666" s="632"/>
      <c r="AE666" s="633"/>
      <c r="AH666" s="634"/>
      <c r="AI666" s="634"/>
      <c r="AK666" s="632"/>
      <c r="AR666" s="632"/>
      <c r="AV666" s="632"/>
      <c r="AX666" s="632"/>
      <c r="BB666" s="632"/>
      <c r="BC666" s="632"/>
      <c r="BE666" s="632"/>
      <c r="BH666" s="67"/>
      <c r="BI666" s="635"/>
      <c r="BJ666" s="636"/>
      <c r="BK666" s="636"/>
      <c r="BL666" s="636"/>
      <c r="BM666" s="102"/>
      <c r="BN666" s="102"/>
      <c r="BO666" s="102"/>
      <c r="BP666" s="636"/>
      <c r="BQ666" s="636"/>
      <c r="BR666" s="636"/>
      <c r="BS666" s="636"/>
      <c r="BT666" s="636"/>
      <c r="BU666" s="636"/>
      <c r="BV666" s="636"/>
      <c r="BW666" s="636"/>
      <c r="BX666" s="636"/>
      <c r="BY666" s="636"/>
      <c r="BZ666" s="636"/>
      <c r="CA666" s="636"/>
      <c r="CB666" s="637"/>
      <c r="CC666" s="636"/>
      <c r="CD666" s="636"/>
      <c r="CE666" s="637"/>
      <c r="CF666" s="637"/>
      <c r="CG666" s="637"/>
      <c r="CH666" s="637"/>
      <c r="CI666" s="636"/>
      <c r="CJ666" s="636"/>
      <c r="CK666" s="637"/>
      <c r="CL666" s="637"/>
      <c r="CM666" s="637"/>
      <c r="CN666" s="705"/>
      <c r="CO666" s="88"/>
      <c r="CP666" s="88"/>
      <c r="CQ666" s="88"/>
      <c r="CR666" s="67"/>
      <c r="CS666" s="67"/>
      <c r="CT666" s="67"/>
      <c r="CU666" s="67"/>
      <c r="CV666" s="67"/>
      <c r="CW666" s="67"/>
      <c r="CX666" s="67"/>
      <c r="CY666" s="67"/>
      <c r="CZ666" s="67"/>
      <c r="DA666" s="67"/>
      <c r="DB666" s="67"/>
      <c r="DC666" s="67"/>
      <c r="DD666" s="67"/>
      <c r="DE666" s="67"/>
      <c r="DF666" s="67"/>
      <c r="DG666" s="67"/>
      <c r="DH666" s="67"/>
      <c r="DI666" s="67"/>
      <c r="DJ666" s="67"/>
      <c r="DK666" s="67"/>
      <c r="DL666" s="67"/>
      <c r="DM666" s="67"/>
      <c r="DN666" s="67"/>
      <c r="DO666" s="67"/>
      <c r="DP666" s="67"/>
      <c r="DQ666" s="67"/>
      <c r="DR666" s="67"/>
      <c r="DS666" s="67"/>
      <c r="DT666" s="67"/>
      <c r="DU666" s="67"/>
      <c r="DV666" s="67"/>
      <c r="DW666" s="67"/>
      <c r="DX666" s="67"/>
      <c r="DY666" s="67"/>
      <c r="DZ666" s="88"/>
      <c r="EA666" s="88"/>
      <c r="EB666" s="88"/>
      <c r="EC666" s="88"/>
      <c r="ED666" s="88"/>
      <c r="EE666" s="88"/>
      <c r="EF666" s="88"/>
      <c r="EG666" s="88"/>
    </row>
    <row r="667" spans="22:137" s="65" customFormat="1" x14ac:dyDescent="0.25">
      <c r="V667" s="631"/>
      <c r="AA667" s="632"/>
      <c r="AB667" s="632"/>
      <c r="AD667" s="632"/>
      <c r="AE667" s="633"/>
      <c r="AH667" s="634"/>
      <c r="AI667" s="634"/>
      <c r="AK667" s="632"/>
      <c r="AR667" s="632"/>
      <c r="AV667" s="632"/>
      <c r="AX667" s="632"/>
      <c r="BB667" s="632"/>
      <c r="BC667" s="632"/>
      <c r="BE667" s="632"/>
      <c r="BH667" s="67"/>
      <c r="BI667" s="635"/>
      <c r="BJ667" s="636"/>
      <c r="BK667" s="636"/>
      <c r="BL667" s="636"/>
      <c r="BM667" s="102"/>
      <c r="BN667" s="102"/>
      <c r="BO667" s="102"/>
      <c r="BP667" s="636"/>
      <c r="BQ667" s="636"/>
      <c r="BR667" s="636"/>
      <c r="BS667" s="636"/>
      <c r="BT667" s="636"/>
      <c r="BU667" s="636"/>
      <c r="BV667" s="636"/>
      <c r="BW667" s="636"/>
      <c r="BX667" s="636"/>
      <c r="BY667" s="636"/>
      <c r="BZ667" s="636"/>
      <c r="CA667" s="636"/>
      <c r="CB667" s="637"/>
      <c r="CC667" s="636"/>
      <c r="CD667" s="636"/>
      <c r="CE667" s="637"/>
      <c r="CF667" s="637"/>
      <c r="CG667" s="637"/>
      <c r="CH667" s="637"/>
      <c r="CI667" s="636"/>
      <c r="CJ667" s="636"/>
      <c r="CK667" s="637"/>
      <c r="CL667" s="637"/>
      <c r="CM667" s="637"/>
      <c r="CN667" s="705"/>
      <c r="CO667" s="88"/>
      <c r="CP667" s="88"/>
      <c r="CQ667" s="88"/>
      <c r="CR667" s="67"/>
      <c r="CS667" s="67"/>
      <c r="CT667" s="67"/>
      <c r="CU667" s="67"/>
      <c r="CV667" s="67"/>
      <c r="CW667" s="67"/>
      <c r="CX667" s="67"/>
      <c r="CY667" s="67"/>
      <c r="CZ667" s="67"/>
      <c r="DA667" s="67"/>
      <c r="DB667" s="67"/>
      <c r="DC667" s="67"/>
      <c r="DD667" s="67"/>
      <c r="DE667" s="67"/>
      <c r="DF667" s="67"/>
      <c r="DG667" s="67"/>
      <c r="DH667" s="67"/>
      <c r="DI667" s="67"/>
      <c r="DJ667" s="67"/>
      <c r="DK667" s="67"/>
      <c r="DL667" s="67"/>
      <c r="DM667" s="67"/>
      <c r="DN667" s="67"/>
      <c r="DO667" s="67"/>
      <c r="DP667" s="67"/>
      <c r="DQ667" s="67"/>
      <c r="DR667" s="67"/>
      <c r="DS667" s="67"/>
      <c r="DT667" s="67"/>
      <c r="DU667" s="67"/>
      <c r="DV667" s="67"/>
      <c r="DW667" s="67"/>
      <c r="DX667" s="67"/>
      <c r="DY667" s="67"/>
      <c r="DZ667" s="88"/>
      <c r="EA667" s="88"/>
      <c r="EB667" s="88"/>
      <c r="EC667" s="88"/>
      <c r="ED667" s="88"/>
      <c r="EE667" s="88"/>
      <c r="EF667" s="88"/>
      <c r="EG667" s="88"/>
    </row>
    <row r="668" spans="22:137" s="65" customFormat="1" x14ac:dyDescent="0.25">
      <c r="V668" s="631"/>
      <c r="AA668" s="632"/>
      <c r="AB668" s="632"/>
      <c r="AD668" s="632"/>
      <c r="AE668" s="633"/>
      <c r="AH668" s="634"/>
      <c r="AI668" s="634"/>
      <c r="AK668" s="632"/>
      <c r="AR668" s="632"/>
      <c r="AV668" s="632"/>
      <c r="AX668" s="632"/>
      <c r="BB668" s="632"/>
      <c r="BC668" s="632"/>
      <c r="BE668" s="632"/>
      <c r="BH668" s="67"/>
      <c r="BI668" s="635"/>
      <c r="BJ668" s="636"/>
      <c r="BK668" s="636"/>
      <c r="BL668" s="636"/>
      <c r="BM668" s="102"/>
      <c r="BN668" s="102"/>
      <c r="BO668" s="102"/>
      <c r="BP668" s="636"/>
      <c r="BQ668" s="636"/>
      <c r="BR668" s="636"/>
      <c r="BS668" s="636"/>
      <c r="BT668" s="636"/>
      <c r="BU668" s="636"/>
      <c r="BV668" s="636"/>
      <c r="BW668" s="636"/>
      <c r="BX668" s="636"/>
      <c r="BY668" s="636"/>
      <c r="BZ668" s="636"/>
      <c r="CA668" s="636"/>
      <c r="CB668" s="637"/>
      <c r="CC668" s="636"/>
      <c r="CD668" s="636"/>
      <c r="CE668" s="637"/>
      <c r="CF668" s="637"/>
      <c r="CG668" s="637"/>
      <c r="CH668" s="637"/>
      <c r="CI668" s="636"/>
      <c r="CJ668" s="636"/>
      <c r="CK668" s="637"/>
      <c r="CL668" s="637"/>
      <c r="CM668" s="637"/>
      <c r="CN668" s="705"/>
      <c r="CO668" s="88"/>
      <c r="CP668" s="88"/>
      <c r="CQ668" s="88"/>
      <c r="CR668" s="67"/>
      <c r="CS668" s="67"/>
      <c r="CT668" s="67"/>
      <c r="CU668" s="67"/>
      <c r="CV668" s="67"/>
      <c r="CW668" s="67"/>
      <c r="CX668" s="67"/>
      <c r="CY668" s="67"/>
      <c r="CZ668" s="67"/>
      <c r="DA668" s="67"/>
      <c r="DB668" s="67"/>
      <c r="DC668" s="67"/>
      <c r="DD668" s="67"/>
      <c r="DE668" s="67"/>
      <c r="DF668" s="67"/>
      <c r="DG668" s="67"/>
      <c r="DH668" s="67"/>
      <c r="DI668" s="67"/>
      <c r="DJ668" s="67"/>
      <c r="DK668" s="67"/>
      <c r="DL668" s="67"/>
      <c r="DM668" s="67"/>
      <c r="DN668" s="67"/>
      <c r="DO668" s="67"/>
      <c r="DP668" s="67"/>
      <c r="DQ668" s="67"/>
      <c r="DR668" s="67"/>
      <c r="DS668" s="67"/>
      <c r="DT668" s="67"/>
      <c r="DU668" s="67"/>
      <c r="DV668" s="67"/>
      <c r="DW668" s="67"/>
      <c r="DX668" s="67"/>
      <c r="DY668" s="67"/>
      <c r="DZ668" s="88"/>
      <c r="EA668" s="88"/>
      <c r="EB668" s="88"/>
      <c r="EC668" s="88"/>
      <c r="ED668" s="88"/>
      <c r="EE668" s="88"/>
      <c r="EF668" s="88"/>
      <c r="EG668" s="88"/>
    </row>
    <row r="669" spans="22:137" s="65" customFormat="1" x14ac:dyDescent="0.25">
      <c r="V669" s="631"/>
      <c r="AA669" s="632"/>
      <c r="AB669" s="632"/>
      <c r="AD669" s="632"/>
      <c r="AE669" s="633"/>
      <c r="AH669" s="634"/>
      <c r="AI669" s="634"/>
      <c r="AK669" s="632"/>
      <c r="AR669" s="632"/>
      <c r="AV669" s="632"/>
      <c r="AX669" s="632"/>
      <c r="BB669" s="632"/>
      <c r="BC669" s="632"/>
      <c r="BE669" s="632"/>
      <c r="BH669" s="67"/>
      <c r="BI669" s="635"/>
      <c r="BJ669" s="636"/>
      <c r="BK669" s="636"/>
      <c r="BL669" s="636"/>
      <c r="BM669" s="102"/>
      <c r="BN669" s="102"/>
      <c r="BO669" s="102"/>
      <c r="BP669" s="636"/>
      <c r="BQ669" s="636"/>
      <c r="BR669" s="636"/>
      <c r="BS669" s="636"/>
      <c r="BT669" s="636"/>
      <c r="BU669" s="636"/>
      <c r="BV669" s="636"/>
      <c r="BW669" s="636"/>
      <c r="BX669" s="636"/>
      <c r="BY669" s="636"/>
      <c r="BZ669" s="636"/>
      <c r="CA669" s="636"/>
      <c r="CB669" s="637"/>
      <c r="CC669" s="636"/>
      <c r="CD669" s="636"/>
      <c r="CE669" s="637"/>
      <c r="CF669" s="637"/>
      <c r="CG669" s="637"/>
      <c r="CH669" s="637"/>
      <c r="CI669" s="636"/>
      <c r="CJ669" s="636"/>
      <c r="CK669" s="637"/>
      <c r="CL669" s="637"/>
      <c r="CM669" s="637"/>
      <c r="CN669" s="705"/>
      <c r="CO669" s="88"/>
      <c r="CP669" s="88"/>
      <c r="CQ669" s="88"/>
      <c r="CR669" s="67"/>
      <c r="CS669" s="67"/>
      <c r="CT669" s="67"/>
      <c r="CU669" s="67"/>
      <c r="CV669" s="67"/>
      <c r="CW669" s="67"/>
      <c r="CX669" s="67"/>
      <c r="CY669" s="67"/>
      <c r="CZ669" s="67"/>
      <c r="DA669" s="67"/>
      <c r="DB669" s="67"/>
      <c r="DC669" s="67"/>
      <c r="DD669" s="67"/>
      <c r="DE669" s="67"/>
      <c r="DF669" s="67"/>
      <c r="DG669" s="67"/>
      <c r="DH669" s="67"/>
      <c r="DI669" s="67"/>
      <c r="DJ669" s="67"/>
      <c r="DK669" s="67"/>
      <c r="DL669" s="67"/>
      <c r="DM669" s="67"/>
      <c r="DN669" s="67"/>
      <c r="DO669" s="67"/>
      <c r="DP669" s="67"/>
      <c r="DQ669" s="67"/>
      <c r="DR669" s="67"/>
      <c r="DS669" s="67"/>
      <c r="DT669" s="67"/>
      <c r="DU669" s="67"/>
      <c r="DV669" s="67"/>
      <c r="DW669" s="67"/>
      <c r="DX669" s="67"/>
      <c r="DY669" s="67"/>
      <c r="DZ669" s="88"/>
      <c r="EA669" s="88"/>
      <c r="EB669" s="88"/>
      <c r="EC669" s="88"/>
      <c r="ED669" s="88"/>
      <c r="EE669" s="88"/>
      <c r="EF669" s="88"/>
      <c r="EG669" s="88"/>
    </row>
    <row r="670" spans="22:137" s="65" customFormat="1" x14ac:dyDescent="0.25">
      <c r="V670" s="631"/>
      <c r="AA670" s="632"/>
      <c r="AB670" s="632"/>
      <c r="AD670" s="632"/>
      <c r="AE670" s="633"/>
      <c r="AH670" s="634"/>
      <c r="AI670" s="634"/>
      <c r="AK670" s="632"/>
      <c r="AR670" s="632"/>
      <c r="AV670" s="632"/>
      <c r="AX670" s="632"/>
      <c r="BB670" s="632"/>
      <c r="BC670" s="632"/>
      <c r="BE670" s="632"/>
      <c r="BH670" s="67"/>
      <c r="BI670" s="635"/>
      <c r="BJ670" s="636"/>
      <c r="BK670" s="636"/>
      <c r="BL670" s="636"/>
      <c r="BM670" s="102"/>
      <c r="BN670" s="102"/>
      <c r="BO670" s="102"/>
      <c r="BP670" s="636"/>
      <c r="BQ670" s="636"/>
      <c r="BR670" s="636"/>
      <c r="BS670" s="636"/>
      <c r="BT670" s="636"/>
      <c r="BU670" s="636"/>
      <c r="BV670" s="636"/>
      <c r="BW670" s="636"/>
      <c r="BX670" s="636"/>
      <c r="BY670" s="636"/>
      <c r="BZ670" s="636"/>
      <c r="CA670" s="636"/>
      <c r="CB670" s="637"/>
      <c r="CC670" s="636"/>
      <c r="CD670" s="636"/>
      <c r="CE670" s="637"/>
      <c r="CF670" s="637"/>
      <c r="CG670" s="637"/>
      <c r="CH670" s="637"/>
      <c r="CI670" s="636"/>
      <c r="CJ670" s="636"/>
      <c r="CK670" s="637"/>
      <c r="CL670" s="637"/>
      <c r="CM670" s="637"/>
      <c r="CN670" s="705"/>
      <c r="CO670" s="88"/>
      <c r="CP670" s="88"/>
      <c r="CQ670" s="88"/>
      <c r="CR670" s="67"/>
      <c r="CS670" s="67"/>
      <c r="CT670" s="67"/>
      <c r="CU670" s="67"/>
      <c r="CV670" s="67"/>
      <c r="CW670" s="67"/>
      <c r="CX670" s="67"/>
      <c r="CY670" s="67"/>
      <c r="CZ670" s="67"/>
      <c r="DA670" s="67"/>
      <c r="DB670" s="67"/>
      <c r="DC670" s="67"/>
      <c r="DD670" s="67"/>
      <c r="DE670" s="67"/>
      <c r="DF670" s="67"/>
      <c r="DG670" s="67"/>
      <c r="DH670" s="67"/>
      <c r="DI670" s="67"/>
      <c r="DJ670" s="67"/>
      <c r="DK670" s="67"/>
      <c r="DL670" s="67"/>
      <c r="DM670" s="67"/>
      <c r="DN670" s="67"/>
      <c r="DO670" s="67"/>
      <c r="DP670" s="67"/>
      <c r="DQ670" s="67"/>
      <c r="DR670" s="67"/>
      <c r="DS670" s="67"/>
      <c r="DT670" s="67"/>
      <c r="DU670" s="67"/>
      <c r="DV670" s="67"/>
      <c r="DW670" s="67"/>
      <c r="DX670" s="67"/>
      <c r="DY670" s="67"/>
      <c r="DZ670" s="88"/>
      <c r="EA670" s="88"/>
      <c r="EB670" s="88"/>
      <c r="EC670" s="88"/>
      <c r="ED670" s="88"/>
      <c r="EE670" s="88"/>
      <c r="EF670" s="88"/>
      <c r="EG670" s="88"/>
    </row>
    <row r="671" spans="22:137" s="65" customFormat="1" x14ac:dyDescent="0.25">
      <c r="V671" s="631"/>
      <c r="AA671" s="632"/>
      <c r="AB671" s="632"/>
      <c r="AD671" s="632"/>
      <c r="AE671" s="633"/>
      <c r="AH671" s="634"/>
      <c r="AI671" s="634"/>
      <c r="AK671" s="632"/>
      <c r="AR671" s="632"/>
      <c r="AV671" s="632"/>
      <c r="AX671" s="632"/>
      <c r="BB671" s="632"/>
      <c r="BC671" s="632"/>
      <c r="BE671" s="632"/>
      <c r="BH671" s="67"/>
      <c r="BI671" s="635"/>
      <c r="BJ671" s="636"/>
      <c r="BK671" s="636"/>
      <c r="BL671" s="636"/>
      <c r="BM671" s="102"/>
      <c r="BN671" s="102"/>
      <c r="BO671" s="102"/>
      <c r="BP671" s="636"/>
      <c r="BQ671" s="636"/>
      <c r="BR671" s="636"/>
      <c r="BS671" s="636"/>
      <c r="BT671" s="636"/>
      <c r="BU671" s="636"/>
      <c r="BV671" s="636"/>
      <c r="BW671" s="636"/>
      <c r="BX671" s="636"/>
      <c r="BY671" s="636"/>
      <c r="BZ671" s="636"/>
      <c r="CA671" s="636"/>
      <c r="CB671" s="637"/>
      <c r="CC671" s="636"/>
      <c r="CD671" s="636"/>
      <c r="CE671" s="637"/>
      <c r="CF671" s="637"/>
      <c r="CG671" s="637"/>
      <c r="CH671" s="637"/>
      <c r="CI671" s="636"/>
      <c r="CJ671" s="636"/>
      <c r="CK671" s="637"/>
      <c r="CL671" s="637"/>
      <c r="CM671" s="637"/>
      <c r="CN671" s="705"/>
      <c r="CO671" s="88"/>
      <c r="CP671" s="88"/>
      <c r="CQ671" s="88"/>
      <c r="CR671" s="67"/>
      <c r="CS671" s="67"/>
      <c r="CT671" s="67"/>
      <c r="CU671" s="67"/>
      <c r="CV671" s="67"/>
      <c r="CW671" s="67"/>
      <c r="CX671" s="67"/>
      <c r="CY671" s="67"/>
      <c r="CZ671" s="67"/>
      <c r="DA671" s="67"/>
      <c r="DB671" s="67"/>
      <c r="DC671" s="67"/>
      <c r="DD671" s="67"/>
      <c r="DE671" s="67"/>
      <c r="DF671" s="67"/>
      <c r="DG671" s="67"/>
      <c r="DH671" s="67"/>
      <c r="DI671" s="67"/>
      <c r="DJ671" s="67"/>
      <c r="DK671" s="67"/>
      <c r="DL671" s="67"/>
      <c r="DM671" s="67"/>
      <c r="DN671" s="67"/>
      <c r="DO671" s="67"/>
      <c r="DP671" s="67"/>
      <c r="DQ671" s="67"/>
      <c r="DR671" s="67"/>
      <c r="DS671" s="67"/>
      <c r="DT671" s="67"/>
      <c r="DU671" s="67"/>
      <c r="DV671" s="67"/>
      <c r="DW671" s="67"/>
      <c r="DX671" s="67"/>
      <c r="DY671" s="67"/>
      <c r="DZ671" s="88"/>
      <c r="EA671" s="88"/>
      <c r="EB671" s="88"/>
      <c r="EC671" s="88"/>
      <c r="ED671" s="88"/>
      <c r="EE671" s="88"/>
      <c r="EF671" s="88"/>
      <c r="EG671" s="88"/>
    </row>
    <row r="672" spans="22:137" s="65" customFormat="1" x14ac:dyDescent="0.25">
      <c r="V672" s="631"/>
      <c r="AA672" s="632"/>
      <c r="AB672" s="632"/>
      <c r="AD672" s="632"/>
      <c r="AE672" s="633"/>
      <c r="AH672" s="634"/>
      <c r="AI672" s="634"/>
      <c r="AK672" s="632"/>
      <c r="AR672" s="632"/>
      <c r="AV672" s="632"/>
      <c r="AX672" s="632"/>
      <c r="BB672" s="632"/>
      <c r="BC672" s="632"/>
      <c r="BE672" s="632"/>
      <c r="BH672" s="67"/>
      <c r="BI672" s="635"/>
      <c r="BJ672" s="636"/>
      <c r="BK672" s="636"/>
      <c r="BL672" s="636"/>
      <c r="BM672" s="102"/>
      <c r="BN672" s="102"/>
      <c r="BO672" s="102"/>
      <c r="BP672" s="636"/>
      <c r="BQ672" s="636"/>
      <c r="BR672" s="636"/>
      <c r="BS672" s="636"/>
      <c r="BT672" s="636"/>
      <c r="BU672" s="636"/>
      <c r="BV672" s="636"/>
      <c r="BW672" s="636"/>
      <c r="BX672" s="636"/>
      <c r="BY672" s="636"/>
      <c r="BZ672" s="636"/>
      <c r="CA672" s="636"/>
      <c r="CB672" s="637"/>
      <c r="CC672" s="636"/>
      <c r="CD672" s="636"/>
      <c r="CE672" s="637"/>
      <c r="CF672" s="637"/>
      <c r="CG672" s="637"/>
      <c r="CH672" s="637"/>
      <c r="CI672" s="636"/>
      <c r="CJ672" s="636"/>
      <c r="CK672" s="637"/>
      <c r="CL672" s="637"/>
      <c r="CM672" s="637"/>
      <c r="CN672" s="705"/>
      <c r="CO672" s="88"/>
      <c r="CP672" s="88"/>
      <c r="CQ672" s="88"/>
      <c r="CR672" s="67"/>
      <c r="CS672" s="67"/>
      <c r="CT672" s="67"/>
      <c r="CU672" s="67"/>
      <c r="CV672" s="67"/>
      <c r="CW672" s="67"/>
      <c r="CX672" s="67"/>
      <c r="CY672" s="67"/>
      <c r="CZ672" s="67"/>
      <c r="DA672" s="67"/>
      <c r="DB672" s="67"/>
      <c r="DC672" s="67"/>
      <c r="DD672" s="67"/>
      <c r="DE672" s="67"/>
      <c r="DF672" s="67"/>
      <c r="DG672" s="67"/>
      <c r="DH672" s="67"/>
      <c r="DI672" s="67"/>
      <c r="DJ672" s="67"/>
      <c r="DK672" s="67"/>
      <c r="DL672" s="67"/>
      <c r="DM672" s="67"/>
      <c r="DN672" s="67"/>
      <c r="DO672" s="67"/>
      <c r="DP672" s="67"/>
      <c r="DQ672" s="67"/>
      <c r="DR672" s="67"/>
      <c r="DS672" s="67"/>
      <c r="DT672" s="67"/>
      <c r="DU672" s="67"/>
      <c r="DV672" s="67"/>
      <c r="DW672" s="67"/>
      <c r="DX672" s="67"/>
      <c r="DY672" s="67"/>
      <c r="DZ672" s="88"/>
      <c r="EA672" s="88"/>
      <c r="EB672" s="88"/>
      <c r="EC672" s="88"/>
      <c r="ED672" s="88"/>
      <c r="EE672" s="88"/>
      <c r="EF672" s="88"/>
      <c r="EG672" s="88"/>
    </row>
    <row r="673" spans="22:137" s="65" customFormat="1" x14ac:dyDescent="0.25">
      <c r="V673" s="631"/>
      <c r="AA673" s="632"/>
      <c r="AB673" s="632"/>
      <c r="AD673" s="632"/>
      <c r="AE673" s="633"/>
      <c r="AH673" s="634"/>
      <c r="AI673" s="634"/>
      <c r="AK673" s="632"/>
      <c r="AR673" s="632"/>
      <c r="AV673" s="632"/>
      <c r="AX673" s="632"/>
      <c r="BB673" s="632"/>
      <c r="BC673" s="632"/>
      <c r="BE673" s="632"/>
      <c r="BH673" s="67"/>
      <c r="BI673" s="635"/>
      <c r="BJ673" s="636"/>
      <c r="BK673" s="636"/>
      <c r="BL673" s="636"/>
      <c r="BM673" s="102"/>
      <c r="BN673" s="102"/>
      <c r="BO673" s="102"/>
      <c r="BP673" s="636"/>
      <c r="BQ673" s="636"/>
      <c r="BR673" s="636"/>
      <c r="BS673" s="636"/>
      <c r="BT673" s="636"/>
      <c r="BU673" s="636"/>
      <c r="BV673" s="636"/>
      <c r="BW673" s="636"/>
      <c r="BX673" s="636"/>
      <c r="BY673" s="636"/>
      <c r="BZ673" s="636"/>
      <c r="CA673" s="636"/>
      <c r="CB673" s="637"/>
      <c r="CC673" s="636"/>
      <c r="CD673" s="636"/>
      <c r="CE673" s="637"/>
      <c r="CF673" s="637"/>
      <c r="CG673" s="637"/>
      <c r="CH673" s="637"/>
      <c r="CI673" s="636"/>
      <c r="CJ673" s="636"/>
      <c r="CK673" s="637"/>
      <c r="CL673" s="637"/>
      <c r="CM673" s="637"/>
      <c r="CN673" s="705"/>
      <c r="CO673" s="88"/>
      <c r="CP673" s="88"/>
      <c r="CQ673" s="88"/>
      <c r="CR673" s="67"/>
      <c r="CS673" s="67"/>
      <c r="CT673" s="67"/>
      <c r="CU673" s="67"/>
      <c r="CV673" s="67"/>
      <c r="CW673" s="67"/>
      <c r="CX673" s="67"/>
      <c r="CY673" s="67"/>
      <c r="CZ673" s="67"/>
      <c r="DA673" s="67"/>
      <c r="DB673" s="67"/>
      <c r="DC673" s="67"/>
      <c r="DD673" s="67"/>
      <c r="DE673" s="67"/>
      <c r="DF673" s="67"/>
      <c r="DG673" s="67"/>
      <c r="DH673" s="67"/>
      <c r="DI673" s="67"/>
      <c r="DJ673" s="67"/>
      <c r="DK673" s="67"/>
      <c r="DL673" s="67"/>
      <c r="DM673" s="67"/>
      <c r="DN673" s="67"/>
      <c r="DO673" s="67"/>
      <c r="DP673" s="67"/>
      <c r="DQ673" s="67"/>
      <c r="DR673" s="67"/>
      <c r="DS673" s="67"/>
      <c r="DT673" s="67"/>
      <c r="DU673" s="67"/>
      <c r="DV673" s="67"/>
      <c r="DW673" s="67"/>
      <c r="DX673" s="67"/>
      <c r="DY673" s="67"/>
      <c r="DZ673" s="88"/>
      <c r="EA673" s="88"/>
      <c r="EB673" s="88"/>
      <c r="EC673" s="88"/>
      <c r="ED673" s="88"/>
      <c r="EE673" s="88"/>
      <c r="EF673" s="88"/>
      <c r="EG673" s="88"/>
    </row>
    <row r="674" spans="22:137" s="65" customFormat="1" x14ac:dyDescent="0.25">
      <c r="V674" s="631"/>
      <c r="AA674" s="632"/>
      <c r="AB674" s="632"/>
      <c r="AD674" s="632"/>
      <c r="AE674" s="633"/>
      <c r="AH674" s="634"/>
      <c r="AI674" s="634"/>
      <c r="AK674" s="632"/>
      <c r="AR674" s="632"/>
      <c r="AV674" s="632"/>
      <c r="AX674" s="632"/>
      <c r="BB674" s="632"/>
      <c r="BC674" s="632"/>
      <c r="BE674" s="632"/>
      <c r="BH674" s="67"/>
      <c r="BI674" s="635"/>
      <c r="BJ674" s="636"/>
      <c r="BK674" s="636"/>
      <c r="BL674" s="636"/>
      <c r="BM674" s="102"/>
      <c r="BN674" s="102"/>
      <c r="BO674" s="102"/>
      <c r="BP674" s="636"/>
      <c r="BQ674" s="636"/>
      <c r="BR674" s="636"/>
      <c r="BS674" s="636"/>
      <c r="BT674" s="636"/>
      <c r="BU674" s="636"/>
      <c r="BV674" s="636"/>
      <c r="BW674" s="636"/>
      <c r="BX674" s="636"/>
      <c r="BY674" s="636"/>
      <c r="BZ674" s="636"/>
      <c r="CA674" s="636"/>
      <c r="CB674" s="637"/>
      <c r="CC674" s="636"/>
      <c r="CD674" s="636"/>
      <c r="CE674" s="637"/>
      <c r="CF674" s="637"/>
      <c r="CG674" s="637"/>
      <c r="CH674" s="637"/>
      <c r="CI674" s="636"/>
      <c r="CJ674" s="636"/>
      <c r="CK674" s="637"/>
      <c r="CL674" s="637"/>
      <c r="CM674" s="637"/>
      <c r="CN674" s="705"/>
      <c r="CO674" s="88"/>
      <c r="CP674" s="88"/>
      <c r="CQ674" s="88"/>
      <c r="CR674" s="67"/>
      <c r="CS674" s="67"/>
      <c r="CT674" s="67"/>
      <c r="CU674" s="67"/>
      <c r="CV674" s="67"/>
      <c r="CW674" s="67"/>
      <c r="CX674" s="67"/>
      <c r="CY674" s="67"/>
      <c r="CZ674" s="67"/>
      <c r="DA674" s="67"/>
      <c r="DB674" s="67"/>
      <c r="DC674" s="67"/>
      <c r="DD674" s="67"/>
      <c r="DE674" s="67"/>
      <c r="DF674" s="67"/>
      <c r="DG674" s="67"/>
      <c r="DH674" s="67"/>
      <c r="DI674" s="67"/>
      <c r="DJ674" s="67"/>
      <c r="DK674" s="67"/>
      <c r="DL674" s="67"/>
      <c r="DM674" s="67"/>
      <c r="DN674" s="67"/>
      <c r="DO674" s="67"/>
      <c r="DP674" s="67"/>
      <c r="DQ674" s="67"/>
      <c r="DR674" s="67"/>
      <c r="DS674" s="67"/>
      <c r="DT674" s="67"/>
      <c r="DU674" s="67"/>
      <c r="DV674" s="67"/>
      <c r="DW674" s="67"/>
      <c r="DX674" s="67"/>
      <c r="DY674" s="67"/>
      <c r="DZ674" s="88"/>
      <c r="EA674" s="88"/>
      <c r="EB674" s="88"/>
      <c r="EC674" s="88"/>
      <c r="ED674" s="88"/>
      <c r="EE674" s="88"/>
      <c r="EF674" s="88"/>
      <c r="EG674" s="88"/>
    </row>
    <row r="675" spans="22:137" s="65" customFormat="1" x14ac:dyDescent="0.25">
      <c r="V675" s="631"/>
      <c r="AA675" s="632"/>
      <c r="AB675" s="632"/>
      <c r="AD675" s="632"/>
      <c r="AE675" s="633"/>
      <c r="AH675" s="634"/>
      <c r="AI675" s="634"/>
      <c r="AK675" s="632"/>
      <c r="AR675" s="632"/>
      <c r="AV675" s="632"/>
      <c r="AX675" s="632"/>
      <c r="BB675" s="632"/>
      <c r="BC675" s="632"/>
      <c r="BE675" s="632"/>
      <c r="BH675" s="67"/>
      <c r="BI675" s="635"/>
      <c r="BJ675" s="636"/>
      <c r="BK675" s="636"/>
      <c r="BL675" s="636"/>
      <c r="BM675" s="102"/>
      <c r="BN675" s="102"/>
      <c r="BO675" s="102"/>
      <c r="BP675" s="636"/>
      <c r="BQ675" s="636"/>
      <c r="BR675" s="636"/>
      <c r="BS675" s="636"/>
      <c r="BT675" s="636"/>
      <c r="BU675" s="636"/>
      <c r="BV675" s="636"/>
      <c r="BW675" s="636"/>
      <c r="BX675" s="636"/>
      <c r="BY675" s="636"/>
      <c r="BZ675" s="636"/>
      <c r="CA675" s="636"/>
      <c r="CB675" s="637"/>
      <c r="CC675" s="636"/>
      <c r="CD675" s="636"/>
      <c r="CE675" s="637"/>
      <c r="CF675" s="637"/>
      <c r="CG675" s="637"/>
      <c r="CH675" s="637"/>
      <c r="CI675" s="636"/>
      <c r="CJ675" s="636"/>
      <c r="CK675" s="637"/>
      <c r="CL675" s="637"/>
      <c r="CM675" s="637"/>
      <c r="CN675" s="705"/>
      <c r="CO675" s="88"/>
      <c r="CP675" s="88"/>
      <c r="CQ675" s="88"/>
      <c r="CR675" s="67"/>
      <c r="CS675" s="67"/>
      <c r="CT675" s="67"/>
      <c r="CU675" s="67"/>
      <c r="CV675" s="67"/>
      <c r="CW675" s="67"/>
      <c r="CX675" s="67"/>
      <c r="CY675" s="67"/>
      <c r="CZ675" s="67"/>
      <c r="DA675" s="67"/>
      <c r="DB675" s="67"/>
      <c r="DC675" s="67"/>
      <c r="DD675" s="67"/>
      <c r="DE675" s="67"/>
      <c r="DF675" s="67"/>
      <c r="DG675" s="67"/>
      <c r="DH675" s="67"/>
      <c r="DI675" s="67"/>
      <c r="DJ675" s="67"/>
      <c r="DK675" s="67"/>
      <c r="DL675" s="67"/>
      <c r="DM675" s="67"/>
      <c r="DN675" s="67"/>
      <c r="DO675" s="67"/>
      <c r="DP675" s="67"/>
      <c r="DQ675" s="67"/>
      <c r="DR675" s="67"/>
      <c r="DS675" s="67"/>
      <c r="DT675" s="67"/>
      <c r="DU675" s="67"/>
      <c r="DV675" s="67"/>
      <c r="DW675" s="67"/>
      <c r="DX675" s="67"/>
      <c r="DY675" s="67"/>
      <c r="DZ675" s="88"/>
      <c r="EA675" s="88"/>
      <c r="EB675" s="88"/>
      <c r="EC675" s="88"/>
      <c r="ED675" s="88"/>
      <c r="EE675" s="88"/>
      <c r="EF675" s="88"/>
      <c r="EG675" s="88"/>
    </row>
    <row r="676" spans="22:137" s="65" customFormat="1" x14ac:dyDescent="0.25">
      <c r="V676" s="631"/>
      <c r="AA676" s="632"/>
      <c r="AB676" s="632"/>
      <c r="AD676" s="632"/>
      <c r="AE676" s="633"/>
      <c r="AH676" s="634"/>
      <c r="AI676" s="634"/>
      <c r="AK676" s="632"/>
      <c r="AR676" s="632"/>
      <c r="AV676" s="632"/>
      <c r="AX676" s="632"/>
      <c r="BB676" s="632"/>
      <c r="BC676" s="632"/>
      <c r="BE676" s="632"/>
      <c r="BH676" s="67"/>
      <c r="BI676" s="635"/>
      <c r="BJ676" s="636"/>
      <c r="BK676" s="636"/>
      <c r="BL676" s="636"/>
      <c r="BM676" s="102"/>
      <c r="BN676" s="102"/>
      <c r="BO676" s="102"/>
      <c r="BP676" s="636"/>
      <c r="BQ676" s="636"/>
      <c r="BR676" s="636"/>
      <c r="BS676" s="636"/>
      <c r="BT676" s="636"/>
      <c r="BU676" s="636"/>
      <c r="BV676" s="636"/>
      <c r="BW676" s="636"/>
      <c r="BX676" s="636"/>
      <c r="BY676" s="636"/>
      <c r="BZ676" s="636"/>
      <c r="CA676" s="636"/>
      <c r="CB676" s="637"/>
      <c r="CC676" s="636"/>
      <c r="CD676" s="636"/>
      <c r="CE676" s="637"/>
      <c r="CF676" s="637"/>
      <c r="CG676" s="637"/>
      <c r="CH676" s="637"/>
      <c r="CI676" s="636"/>
      <c r="CJ676" s="636"/>
      <c r="CK676" s="637"/>
      <c r="CL676" s="637"/>
      <c r="CM676" s="637"/>
      <c r="CN676" s="705"/>
      <c r="CO676" s="88"/>
      <c r="CP676" s="88"/>
      <c r="CQ676" s="88"/>
      <c r="CR676" s="67"/>
      <c r="CS676" s="67"/>
      <c r="CT676" s="67"/>
      <c r="CU676" s="67"/>
      <c r="CV676" s="67"/>
      <c r="CW676" s="67"/>
      <c r="CX676" s="67"/>
      <c r="CY676" s="67"/>
      <c r="CZ676" s="67"/>
      <c r="DA676" s="67"/>
      <c r="DB676" s="67"/>
      <c r="DC676" s="67"/>
      <c r="DD676" s="67"/>
      <c r="DE676" s="67"/>
      <c r="DF676" s="67"/>
      <c r="DG676" s="67"/>
      <c r="DH676" s="67"/>
      <c r="DI676" s="67"/>
      <c r="DJ676" s="67"/>
      <c r="DK676" s="67"/>
      <c r="DL676" s="67"/>
      <c r="DM676" s="67"/>
      <c r="DN676" s="67"/>
      <c r="DO676" s="67"/>
      <c r="DP676" s="67"/>
      <c r="DQ676" s="67"/>
      <c r="DR676" s="67"/>
      <c r="DS676" s="67"/>
      <c r="DT676" s="67"/>
      <c r="DU676" s="67"/>
      <c r="DV676" s="67"/>
      <c r="DW676" s="67"/>
      <c r="DX676" s="67"/>
      <c r="DY676" s="67"/>
      <c r="DZ676" s="88"/>
      <c r="EA676" s="88"/>
      <c r="EB676" s="88"/>
      <c r="EC676" s="88"/>
      <c r="ED676" s="88"/>
      <c r="EE676" s="88"/>
      <c r="EF676" s="88"/>
      <c r="EG676" s="88"/>
    </row>
    <row r="677" spans="22:137" s="65" customFormat="1" x14ac:dyDescent="0.25">
      <c r="V677" s="631"/>
      <c r="AA677" s="632"/>
      <c r="AB677" s="632"/>
      <c r="AD677" s="632"/>
      <c r="AE677" s="633"/>
      <c r="AH677" s="634"/>
      <c r="AI677" s="634"/>
      <c r="AK677" s="632"/>
      <c r="AR677" s="632"/>
      <c r="AV677" s="632"/>
      <c r="AX677" s="632"/>
      <c r="BB677" s="632"/>
      <c r="BC677" s="632"/>
      <c r="BE677" s="632"/>
      <c r="BH677" s="67"/>
      <c r="BI677" s="635"/>
      <c r="BJ677" s="636"/>
      <c r="BK677" s="636"/>
      <c r="BL677" s="636"/>
      <c r="BM677" s="102"/>
      <c r="BN677" s="102"/>
      <c r="BO677" s="102"/>
      <c r="BP677" s="636"/>
      <c r="BQ677" s="636"/>
      <c r="BR677" s="636"/>
      <c r="BS677" s="636"/>
      <c r="BT677" s="636"/>
      <c r="BU677" s="636"/>
      <c r="BV677" s="636"/>
      <c r="BW677" s="636"/>
      <c r="BX677" s="636"/>
      <c r="BY677" s="636"/>
      <c r="BZ677" s="636"/>
      <c r="CA677" s="636"/>
      <c r="CB677" s="637"/>
      <c r="CC677" s="636"/>
      <c r="CD677" s="636"/>
      <c r="CE677" s="637"/>
      <c r="CF677" s="637"/>
      <c r="CG677" s="637"/>
      <c r="CH677" s="637"/>
      <c r="CI677" s="636"/>
      <c r="CJ677" s="636"/>
      <c r="CK677" s="637"/>
      <c r="CL677" s="637"/>
      <c r="CM677" s="637"/>
      <c r="CN677" s="705"/>
      <c r="CO677" s="88"/>
      <c r="CP677" s="88"/>
      <c r="CQ677" s="88"/>
      <c r="CR677" s="67"/>
      <c r="CS677" s="67"/>
      <c r="CT677" s="67"/>
      <c r="CU677" s="67"/>
      <c r="CV677" s="67"/>
      <c r="CW677" s="67"/>
      <c r="CX677" s="67"/>
      <c r="CY677" s="67"/>
      <c r="CZ677" s="67"/>
      <c r="DA677" s="67"/>
      <c r="DB677" s="67"/>
      <c r="DC677" s="67"/>
      <c r="DD677" s="67"/>
      <c r="DE677" s="67"/>
      <c r="DF677" s="67"/>
      <c r="DG677" s="67"/>
      <c r="DH677" s="67"/>
      <c r="DI677" s="67"/>
      <c r="DJ677" s="67"/>
      <c r="DK677" s="67"/>
      <c r="DL677" s="67"/>
      <c r="DM677" s="67"/>
      <c r="DN677" s="67"/>
      <c r="DO677" s="67"/>
      <c r="DP677" s="67"/>
      <c r="DQ677" s="67"/>
      <c r="DR677" s="67"/>
      <c r="DS677" s="67"/>
      <c r="DT677" s="67"/>
      <c r="DU677" s="67"/>
      <c r="DV677" s="67"/>
      <c r="DW677" s="67"/>
      <c r="DX677" s="67"/>
      <c r="DY677" s="67"/>
      <c r="DZ677" s="88"/>
      <c r="EA677" s="88"/>
      <c r="EB677" s="88"/>
      <c r="EC677" s="88"/>
      <c r="ED677" s="88"/>
      <c r="EE677" s="88"/>
      <c r="EF677" s="88"/>
      <c r="EG677" s="88"/>
    </row>
    <row r="678" spans="22:137" s="65" customFormat="1" x14ac:dyDescent="0.25">
      <c r="V678" s="631"/>
      <c r="AA678" s="632"/>
      <c r="AB678" s="632"/>
      <c r="AD678" s="632"/>
      <c r="AE678" s="633"/>
      <c r="AH678" s="634"/>
      <c r="AI678" s="634"/>
      <c r="AK678" s="632"/>
      <c r="AR678" s="632"/>
      <c r="AV678" s="632"/>
      <c r="AX678" s="632"/>
      <c r="BB678" s="632"/>
      <c r="BC678" s="632"/>
      <c r="BE678" s="632"/>
      <c r="BH678" s="67"/>
      <c r="BI678" s="635"/>
      <c r="BJ678" s="636"/>
      <c r="BK678" s="636"/>
      <c r="BL678" s="636"/>
      <c r="BM678" s="102"/>
      <c r="BN678" s="102"/>
      <c r="BO678" s="102"/>
      <c r="BP678" s="636"/>
      <c r="BQ678" s="636"/>
      <c r="BR678" s="636"/>
      <c r="BS678" s="636"/>
      <c r="BT678" s="636"/>
      <c r="BU678" s="636"/>
      <c r="BV678" s="636"/>
      <c r="BW678" s="636"/>
      <c r="BX678" s="636"/>
      <c r="BY678" s="636"/>
      <c r="BZ678" s="636"/>
      <c r="CA678" s="636"/>
      <c r="CB678" s="637"/>
      <c r="CC678" s="636"/>
      <c r="CD678" s="636"/>
      <c r="CE678" s="637"/>
      <c r="CF678" s="637"/>
      <c r="CG678" s="637"/>
      <c r="CH678" s="637"/>
      <c r="CI678" s="636"/>
      <c r="CJ678" s="636"/>
      <c r="CK678" s="637"/>
      <c r="CL678" s="637"/>
      <c r="CM678" s="637"/>
      <c r="CN678" s="705"/>
      <c r="CO678" s="88"/>
      <c r="CP678" s="88"/>
      <c r="CQ678" s="88"/>
      <c r="CR678" s="67"/>
      <c r="CS678" s="67"/>
      <c r="CT678" s="67"/>
      <c r="CU678" s="67"/>
      <c r="CV678" s="67"/>
      <c r="CW678" s="67"/>
      <c r="CX678" s="67"/>
      <c r="CY678" s="67"/>
      <c r="CZ678" s="67"/>
      <c r="DA678" s="67"/>
      <c r="DB678" s="67"/>
      <c r="DC678" s="67"/>
      <c r="DD678" s="67"/>
      <c r="DE678" s="67"/>
      <c r="DF678" s="67"/>
      <c r="DG678" s="67"/>
      <c r="DH678" s="67"/>
      <c r="DI678" s="67"/>
      <c r="DJ678" s="67"/>
      <c r="DK678" s="67"/>
      <c r="DL678" s="67"/>
      <c r="DM678" s="67"/>
      <c r="DN678" s="67"/>
      <c r="DO678" s="67"/>
      <c r="DP678" s="67"/>
      <c r="DQ678" s="67"/>
      <c r="DR678" s="67"/>
      <c r="DS678" s="67"/>
      <c r="DT678" s="67"/>
      <c r="DU678" s="67"/>
      <c r="DV678" s="67"/>
      <c r="DW678" s="67"/>
      <c r="DX678" s="67"/>
      <c r="DY678" s="67"/>
      <c r="DZ678" s="88"/>
      <c r="EA678" s="88"/>
      <c r="EB678" s="88"/>
      <c r="EC678" s="88"/>
      <c r="ED678" s="88"/>
      <c r="EE678" s="88"/>
      <c r="EF678" s="88"/>
      <c r="EG678" s="88"/>
    </row>
    <row r="679" spans="22:137" s="65" customFormat="1" x14ac:dyDescent="0.25">
      <c r="V679" s="631"/>
      <c r="AA679" s="632"/>
      <c r="AB679" s="632"/>
      <c r="AD679" s="632"/>
      <c r="AE679" s="633"/>
      <c r="AH679" s="634"/>
      <c r="AI679" s="634"/>
      <c r="AK679" s="632"/>
      <c r="AR679" s="632"/>
      <c r="AV679" s="632"/>
      <c r="AX679" s="632"/>
      <c r="BB679" s="632"/>
      <c r="BC679" s="632"/>
      <c r="BE679" s="632"/>
      <c r="BH679" s="67"/>
      <c r="BI679" s="635"/>
      <c r="BJ679" s="636"/>
      <c r="BK679" s="636"/>
      <c r="BL679" s="636"/>
      <c r="BM679" s="102"/>
      <c r="BN679" s="102"/>
      <c r="BO679" s="102"/>
      <c r="BP679" s="636"/>
      <c r="BQ679" s="636"/>
      <c r="BR679" s="636"/>
      <c r="BS679" s="636"/>
      <c r="BT679" s="636"/>
      <c r="BU679" s="636"/>
      <c r="BV679" s="636"/>
      <c r="BW679" s="636"/>
      <c r="BX679" s="636"/>
      <c r="BY679" s="636"/>
      <c r="BZ679" s="636"/>
      <c r="CA679" s="636"/>
      <c r="CB679" s="637"/>
      <c r="CC679" s="636"/>
      <c r="CD679" s="636"/>
      <c r="CE679" s="637"/>
      <c r="CF679" s="637"/>
      <c r="CG679" s="637"/>
      <c r="CH679" s="637"/>
      <c r="CI679" s="636"/>
      <c r="CJ679" s="636"/>
      <c r="CK679" s="637"/>
      <c r="CL679" s="637"/>
      <c r="CM679" s="637"/>
      <c r="CN679" s="705"/>
      <c r="CO679" s="88"/>
      <c r="CP679" s="88"/>
      <c r="CQ679" s="88"/>
      <c r="CR679" s="67"/>
      <c r="CS679" s="67"/>
      <c r="CT679" s="67"/>
      <c r="CU679" s="67"/>
      <c r="CV679" s="67"/>
      <c r="CW679" s="67"/>
      <c r="CX679" s="67"/>
      <c r="CY679" s="67"/>
      <c r="CZ679" s="67"/>
      <c r="DA679" s="67"/>
      <c r="DB679" s="67"/>
      <c r="DC679" s="67"/>
      <c r="DD679" s="67"/>
      <c r="DE679" s="67"/>
      <c r="DF679" s="67"/>
      <c r="DG679" s="67"/>
      <c r="DH679" s="67"/>
      <c r="DI679" s="67"/>
      <c r="DJ679" s="67"/>
      <c r="DK679" s="67"/>
      <c r="DL679" s="67"/>
      <c r="DM679" s="67"/>
      <c r="DN679" s="67"/>
      <c r="DO679" s="67"/>
      <c r="DP679" s="67"/>
      <c r="DQ679" s="67"/>
      <c r="DR679" s="67"/>
      <c r="DS679" s="67"/>
      <c r="DT679" s="67"/>
      <c r="DU679" s="67"/>
      <c r="DV679" s="67"/>
      <c r="DW679" s="67"/>
      <c r="DX679" s="67"/>
      <c r="DY679" s="67"/>
      <c r="DZ679" s="88"/>
      <c r="EA679" s="88"/>
      <c r="EB679" s="88"/>
      <c r="EC679" s="88"/>
      <c r="ED679" s="88"/>
      <c r="EE679" s="88"/>
      <c r="EF679" s="88"/>
      <c r="EG679" s="88"/>
    </row>
    <row r="680" spans="22:137" s="65" customFormat="1" x14ac:dyDescent="0.25">
      <c r="V680" s="631"/>
      <c r="AA680" s="632"/>
      <c r="AB680" s="632"/>
      <c r="AD680" s="632"/>
      <c r="AE680" s="633"/>
      <c r="AH680" s="634"/>
      <c r="AI680" s="634"/>
      <c r="AK680" s="632"/>
      <c r="AR680" s="632"/>
      <c r="AV680" s="632"/>
      <c r="AX680" s="632"/>
      <c r="BB680" s="632"/>
      <c r="BC680" s="632"/>
      <c r="BE680" s="632"/>
      <c r="BH680" s="67"/>
      <c r="BI680" s="635"/>
      <c r="BJ680" s="636"/>
      <c r="BK680" s="636"/>
      <c r="BL680" s="636"/>
      <c r="BM680" s="102"/>
      <c r="BN680" s="102"/>
      <c r="BO680" s="102"/>
      <c r="BP680" s="636"/>
      <c r="BQ680" s="636"/>
      <c r="BR680" s="636"/>
      <c r="BS680" s="636"/>
      <c r="BT680" s="636"/>
      <c r="BU680" s="636"/>
      <c r="BV680" s="636"/>
      <c r="BW680" s="636"/>
      <c r="BX680" s="636"/>
      <c r="BY680" s="636"/>
      <c r="BZ680" s="636"/>
      <c r="CA680" s="636"/>
      <c r="CB680" s="637"/>
      <c r="CC680" s="636"/>
      <c r="CD680" s="636"/>
      <c r="CE680" s="637"/>
      <c r="CF680" s="637"/>
      <c r="CG680" s="637"/>
      <c r="CH680" s="637"/>
      <c r="CI680" s="636"/>
      <c r="CJ680" s="636"/>
      <c r="CK680" s="637"/>
      <c r="CL680" s="637"/>
      <c r="CM680" s="637"/>
      <c r="CN680" s="705"/>
      <c r="CO680" s="88"/>
      <c r="CP680" s="88"/>
      <c r="CQ680" s="88"/>
      <c r="CR680" s="67"/>
      <c r="CS680" s="67"/>
      <c r="CT680" s="67"/>
      <c r="CU680" s="67"/>
      <c r="CV680" s="67"/>
      <c r="CW680" s="67"/>
      <c r="CX680" s="67"/>
      <c r="CY680" s="67"/>
      <c r="CZ680" s="67"/>
      <c r="DA680" s="67"/>
      <c r="DB680" s="67"/>
      <c r="DC680" s="67"/>
      <c r="DD680" s="67"/>
      <c r="DE680" s="67"/>
      <c r="DF680" s="67"/>
      <c r="DG680" s="67"/>
      <c r="DH680" s="67"/>
      <c r="DI680" s="67"/>
      <c r="DJ680" s="67"/>
      <c r="DK680" s="67"/>
      <c r="DL680" s="67"/>
      <c r="DM680" s="67"/>
      <c r="DN680" s="67"/>
      <c r="DO680" s="67"/>
      <c r="DP680" s="67"/>
      <c r="DQ680" s="67"/>
      <c r="DR680" s="67"/>
      <c r="DS680" s="67"/>
      <c r="DT680" s="67"/>
      <c r="DU680" s="67"/>
      <c r="DV680" s="67"/>
      <c r="DW680" s="67"/>
      <c r="DX680" s="67"/>
      <c r="DY680" s="67"/>
      <c r="DZ680" s="88"/>
      <c r="EA680" s="88"/>
      <c r="EB680" s="88"/>
      <c r="EC680" s="88"/>
      <c r="ED680" s="88"/>
      <c r="EE680" s="88"/>
      <c r="EF680" s="88"/>
      <c r="EG680" s="88"/>
    </row>
    <row r="681" spans="22:137" s="65" customFormat="1" x14ac:dyDescent="0.25">
      <c r="V681" s="631"/>
      <c r="AA681" s="632"/>
      <c r="AB681" s="632"/>
      <c r="AD681" s="632"/>
      <c r="AE681" s="633"/>
      <c r="AH681" s="634"/>
      <c r="AI681" s="634"/>
      <c r="AK681" s="632"/>
      <c r="AR681" s="632"/>
      <c r="AV681" s="632"/>
      <c r="AX681" s="632"/>
      <c r="BB681" s="632"/>
      <c r="BC681" s="632"/>
      <c r="BE681" s="632"/>
      <c r="BH681" s="67"/>
      <c r="BI681" s="635"/>
      <c r="BJ681" s="636"/>
      <c r="BK681" s="636"/>
      <c r="BL681" s="636"/>
      <c r="BM681" s="102"/>
      <c r="BN681" s="102"/>
      <c r="BO681" s="102"/>
      <c r="BP681" s="636"/>
      <c r="BQ681" s="636"/>
      <c r="BR681" s="636"/>
      <c r="BS681" s="636"/>
      <c r="BT681" s="636"/>
      <c r="BU681" s="636"/>
      <c r="BV681" s="636"/>
      <c r="BW681" s="636"/>
      <c r="BX681" s="636"/>
      <c r="BY681" s="636"/>
      <c r="BZ681" s="636"/>
      <c r="CA681" s="636"/>
      <c r="CB681" s="637"/>
      <c r="CC681" s="636"/>
      <c r="CD681" s="636"/>
      <c r="CE681" s="637"/>
      <c r="CF681" s="637"/>
      <c r="CG681" s="637"/>
      <c r="CH681" s="637"/>
      <c r="CI681" s="636"/>
      <c r="CJ681" s="636"/>
      <c r="CK681" s="637"/>
      <c r="CL681" s="637"/>
      <c r="CM681" s="637"/>
      <c r="CN681" s="705"/>
      <c r="CO681" s="88"/>
      <c r="CP681" s="88"/>
      <c r="CQ681" s="88"/>
      <c r="CR681" s="67"/>
      <c r="CS681" s="67"/>
      <c r="CT681" s="67"/>
      <c r="CU681" s="67"/>
      <c r="CV681" s="67"/>
      <c r="CW681" s="67"/>
      <c r="CX681" s="67"/>
      <c r="CY681" s="67"/>
      <c r="CZ681" s="67"/>
      <c r="DA681" s="67"/>
      <c r="DB681" s="67"/>
      <c r="DC681" s="67"/>
      <c r="DD681" s="67"/>
      <c r="DE681" s="67"/>
      <c r="DF681" s="67"/>
      <c r="DG681" s="67"/>
      <c r="DH681" s="67"/>
      <c r="DI681" s="67"/>
      <c r="DJ681" s="67"/>
      <c r="DK681" s="67"/>
      <c r="DL681" s="67"/>
      <c r="DM681" s="67"/>
      <c r="DN681" s="67"/>
      <c r="DO681" s="67"/>
      <c r="DP681" s="67"/>
      <c r="DQ681" s="67"/>
      <c r="DR681" s="67"/>
      <c r="DS681" s="67"/>
      <c r="DT681" s="67"/>
      <c r="DU681" s="67"/>
      <c r="DV681" s="67"/>
      <c r="DW681" s="67"/>
      <c r="DX681" s="67"/>
      <c r="DY681" s="67"/>
      <c r="DZ681" s="88"/>
      <c r="EA681" s="88"/>
      <c r="EB681" s="88"/>
      <c r="EC681" s="88"/>
      <c r="ED681" s="88"/>
      <c r="EE681" s="88"/>
      <c r="EF681" s="88"/>
      <c r="EG681" s="88"/>
    </row>
    <row r="682" spans="22:137" s="65" customFormat="1" x14ac:dyDescent="0.25">
      <c r="V682" s="631"/>
      <c r="AA682" s="632"/>
      <c r="AB682" s="632"/>
      <c r="AD682" s="632"/>
      <c r="AE682" s="633"/>
      <c r="AH682" s="634"/>
      <c r="AI682" s="634"/>
      <c r="AK682" s="632"/>
      <c r="AR682" s="632"/>
      <c r="AV682" s="632"/>
      <c r="AX682" s="632"/>
      <c r="BB682" s="632"/>
      <c r="BC682" s="632"/>
      <c r="BE682" s="632"/>
      <c r="BH682" s="67"/>
      <c r="BI682" s="635"/>
      <c r="BJ682" s="636"/>
      <c r="BK682" s="636"/>
      <c r="BL682" s="636"/>
      <c r="BM682" s="102"/>
      <c r="BN682" s="102"/>
      <c r="BO682" s="102"/>
      <c r="BP682" s="636"/>
      <c r="BQ682" s="636"/>
      <c r="BR682" s="636"/>
      <c r="BS682" s="636"/>
      <c r="BT682" s="636"/>
      <c r="BU682" s="636"/>
      <c r="BV682" s="636"/>
      <c r="BW682" s="636"/>
      <c r="BX682" s="636"/>
      <c r="BY682" s="636"/>
      <c r="BZ682" s="636"/>
      <c r="CA682" s="636"/>
      <c r="CB682" s="637"/>
      <c r="CC682" s="636"/>
      <c r="CD682" s="636"/>
      <c r="CE682" s="637"/>
      <c r="CF682" s="637"/>
      <c r="CG682" s="637"/>
      <c r="CH682" s="637"/>
      <c r="CI682" s="636"/>
      <c r="CJ682" s="636"/>
      <c r="CK682" s="637"/>
      <c r="CL682" s="637"/>
      <c r="CM682" s="637"/>
      <c r="CN682" s="705"/>
      <c r="CO682" s="88"/>
      <c r="CP682" s="88"/>
      <c r="CQ682" s="88"/>
      <c r="CR682" s="67"/>
      <c r="CS682" s="67"/>
      <c r="CT682" s="67"/>
      <c r="CU682" s="67"/>
      <c r="CV682" s="67"/>
      <c r="CW682" s="67"/>
      <c r="CX682" s="67"/>
      <c r="CY682" s="67"/>
      <c r="CZ682" s="67"/>
      <c r="DA682" s="67"/>
      <c r="DB682" s="67"/>
      <c r="DC682" s="67"/>
      <c r="DD682" s="67"/>
      <c r="DE682" s="67"/>
      <c r="DF682" s="67"/>
      <c r="DG682" s="67"/>
      <c r="DH682" s="67"/>
      <c r="DI682" s="67"/>
      <c r="DJ682" s="67"/>
      <c r="DK682" s="67"/>
      <c r="DL682" s="67"/>
      <c r="DM682" s="67"/>
      <c r="DN682" s="67"/>
      <c r="DO682" s="67"/>
      <c r="DP682" s="67"/>
      <c r="DQ682" s="67"/>
      <c r="DR682" s="67"/>
      <c r="DS682" s="67"/>
      <c r="DT682" s="67"/>
      <c r="DU682" s="67"/>
      <c r="DV682" s="67"/>
      <c r="DW682" s="67"/>
      <c r="DX682" s="67"/>
      <c r="DY682" s="67"/>
      <c r="DZ682" s="88"/>
      <c r="EA682" s="88"/>
      <c r="EB682" s="88"/>
      <c r="EC682" s="88"/>
      <c r="ED682" s="88"/>
      <c r="EE682" s="88"/>
      <c r="EF682" s="88"/>
      <c r="EG682" s="88"/>
    </row>
    <row r="683" spans="22:137" s="65" customFormat="1" x14ac:dyDescent="0.25">
      <c r="V683" s="631"/>
      <c r="AA683" s="632"/>
      <c r="AB683" s="632"/>
      <c r="AD683" s="632"/>
      <c r="AE683" s="633"/>
      <c r="AH683" s="634"/>
      <c r="AI683" s="634"/>
      <c r="AK683" s="632"/>
      <c r="AR683" s="632"/>
      <c r="AV683" s="632"/>
      <c r="AX683" s="632"/>
      <c r="BB683" s="632"/>
      <c r="BC683" s="632"/>
      <c r="BE683" s="632"/>
      <c r="BH683" s="67"/>
      <c r="BI683" s="635"/>
      <c r="BJ683" s="636"/>
      <c r="BK683" s="636"/>
      <c r="BL683" s="636"/>
      <c r="BM683" s="102"/>
      <c r="BN683" s="102"/>
      <c r="BO683" s="102"/>
      <c r="BP683" s="636"/>
      <c r="BQ683" s="636"/>
      <c r="BR683" s="636"/>
      <c r="BS683" s="636"/>
      <c r="BT683" s="636"/>
      <c r="BU683" s="636"/>
      <c r="BV683" s="636"/>
      <c r="BW683" s="636"/>
      <c r="BX683" s="636"/>
      <c r="BY683" s="636"/>
      <c r="BZ683" s="636"/>
      <c r="CA683" s="636"/>
      <c r="CB683" s="637"/>
      <c r="CC683" s="636"/>
      <c r="CD683" s="636"/>
      <c r="CE683" s="637"/>
      <c r="CF683" s="637"/>
      <c r="CG683" s="637"/>
      <c r="CH683" s="637"/>
      <c r="CI683" s="636"/>
      <c r="CJ683" s="636"/>
      <c r="CK683" s="637"/>
      <c r="CL683" s="637"/>
      <c r="CM683" s="637"/>
      <c r="CN683" s="705"/>
      <c r="CO683" s="88"/>
      <c r="CP683" s="88"/>
      <c r="CQ683" s="88"/>
      <c r="CR683" s="67"/>
      <c r="CS683" s="67"/>
      <c r="CT683" s="67"/>
      <c r="CU683" s="67"/>
      <c r="CV683" s="67"/>
      <c r="CW683" s="67"/>
      <c r="CX683" s="67"/>
      <c r="CY683" s="67"/>
      <c r="CZ683" s="67"/>
      <c r="DA683" s="67"/>
      <c r="DB683" s="67"/>
      <c r="DC683" s="67"/>
      <c r="DD683" s="67"/>
      <c r="DE683" s="67"/>
      <c r="DF683" s="67"/>
      <c r="DG683" s="67"/>
      <c r="DH683" s="67"/>
      <c r="DI683" s="67"/>
      <c r="DJ683" s="67"/>
      <c r="DK683" s="67"/>
      <c r="DL683" s="67"/>
      <c r="DM683" s="67"/>
      <c r="DN683" s="67"/>
      <c r="DO683" s="67"/>
      <c r="DP683" s="67"/>
      <c r="DQ683" s="67"/>
      <c r="DR683" s="67"/>
      <c r="DS683" s="67"/>
      <c r="DT683" s="67"/>
      <c r="DU683" s="67"/>
      <c r="DV683" s="67"/>
      <c r="DW683" s="67"/>
      <c r="DX683" s="67"/>
      <c r="DY683" s="67"/>
      <c r="DZ683" s="88"/>
      <c r="EA683" s="88"/>
      <c r="EB683" s="88"/>
      <c r="EC683" s="88"/>
      <c r="ED683" s="88"/>
      <c r="EE683" s="88"/>
      <c r="EF683" s="88"/>
      <c r="EG683" s="88"/>
    </row>
    <row r="684" spans="22:137" s="65" customFormat="1" x14ac:dyDescent="0.25">
      <c r="V684" s="631"/>
      <c r="AA684" s="632"/>
      <c r="AB684" s="632"/>
      <c r="AD684" s="632"/>
      <c r="AE684" s="633"/>
      <c r="AH684" s="634"/>
      <c r="AI684" s="634"/>
      <c r="AK684" s="632"/>
      <c r="AR684" s="632"/>
      <c r="AV684" s="632"/>
      <c r="AX684" s="632"/>
      <c r="BB684" s="632"/>
      <c r="BC684" s="632"/>
      <c r="BE684" s="632"/>
      <c r="BH684" s="67"/>
      <c r="BI684" s="635"/>
      <c r="BJ684" s="636"/>
      <c r="BK684" s="636"/>
      <c r="BL684" s="636"/>
      <c r="BM684" s="102"/>
      <c r="BN684" s="102"/>
      <c r="BO684" s="102"/>
      <c r="BP684" s="636"/>
      <c r="BQ684" s="636"/>
      <c r="BR684" s="636"/>
      <c r="BS684" s="636"/>
      <c r="BT684" s="636"/>
      <c r="BU684" s="636"/>
      <c r="BV684" s="636"/>
      <c r="BW684" s="636"/>
      <c r="BX684" s="636"/>
      <c r="BY684" s="636"/>
      <c r="BZ684" s="636"/>
      <c r="CA684" s="636"/>
      <c r="CB684" s="637"/>
      <c r="CC684" s="636"/>
      <c r="CD684" s="636"/>
      <c r="CE684" s="637"/>
      <c r="CF684" s="637"/>
      <c r="CG684" s="637"/>
      <c r="CH684" s="637"/>
      <c r="CI684" s="636"/>
      <c r="CJ684" s="636"/>
      <c r="CK684" s="637"/>
      <c r="CL684" s="637"/>
      <c r="CM684" s="637"/>
      <c r="CN684" s="705"/>
      <c r="CO684" s="88"/>
      <c r="CP684" s="88"/>
      <c r="CQ684" s="88"/>
      <c r="CR684" s="67"/>
      <c r="CS684" s="67"/>
      <c r="CT684" s="67"/>
      <c r="CU684" s="67"/>
      <c r="CV684" s="67"/>
      <c r="CW684" s="67"/>
      <c r="CX684" s="67"/>
      <c r="CY684" s="67"/>
      <c r="CZ684" s="67"/>
      <c r="DA684" s="67"/>
      <c r="DB684" s="67"/>
      <c r="DC684" s="67"/>
      <c r="DD684" s="67"/>
      <c r="DE684" s="67"/>
      <c r="DF684" s="67"/>
      <c r="DG684" s="67"/>
      <c r="DH684" s="67"/>
      <c r="DI684" s="67"/>
      <c r="DJ684" s="67"/>
      <c r="DK684" s="67"/>
      <c r="DL684" s="67"/>
      <c r="DM684" s="67"/>
      <c r="DN684" s="67"/>
      <c r="DO684" s="67"/>
      <c r="DP684" s="67"/>
      <c r="DQ684" s="67"/>
      <c r="DR684" s="67"/>
      <c r="DS684" s="67"/>
      <c r="DT684" s="67"/>
      <c r="DU684" s="67"/>
      <c r="DV684" s="67"/>
      <c r="DW684" s="67"/>
      <c r="DX684" s="67"/>
      <c r="DY684" s="67"/>
      <c r="DZ684" s="88"/>
      <c r="EA684" s="88"/>
      <c r="EB684" s="88"/>
      <c r="EC684" s="88"/>
      <c r="ED684" s="88"/>
      <c r="EE684" s="88"/>
      <c r="EF684" s="88"/>
      <c r="EG684" s="88"/>
    </row>
    <row r="685" spans="22:137" s="65" customFormat="1" x14ac:dyDescent="0.25">
      <c r="V685" s="631"/>
      <c r="AA685" s="632"/>
      <c r="AB685" s="632"/>
      <c r="AD685" s="632"/>
      <c r="AE685" s="633"/>
      <c r="AH685" s="634"/>
      <c r="AI685" s="634"/>
      <c r="AK685" s="632"/>
      <c r="AR685" s="632"/>
      <c r="AV685" s="632"/>
      <c r="AX685" s="632"/>
      <c r="BB685" s="632"/>
      <c r="BC685" s="632"/>
      <c r="BE685" s="632"/>
      <c r="BH685" s="67"/>
      <c r="BI685" s="635"/>
      <c r="BJ685" s="636"/>
      <c r="BK685" s="636"/>
      <c r="BL685" s="636"/>
      <c r="BM685" s="102"/>
      <c r="BN685" s="102"/>
      <c r="BO685" s="102"/>
      <c r="BP685" s="636"/>
      <c r="BQ685" s="636"/>
      <c r="BR685" s="636"/>
      <c r="BS685" s="636"/>
      <c r="BT685" s="636"/>
      <c r="BU685" s="636"/>
      <c r="BV685" s="636"/>
      <c r="BW685" s="636"/>
      <c r="BX685" s="636"/>
      <c r="BY685" s="636"/>
      <c r="BZ685" s="636"/>
      <c r="CA685" s="636"/>
      <c r="CB685" s="637"/>
      <c r="CC685" s="636"/>
      <c r="CD685" s="636"/>
      <c r="CE685" s="637"/>
      <c r="CF685" s="637"/>
      <c r="CG685" s="637"/>
      <c r="CH685" s="637"/>
      <c r="CI685" s="636"/>
      <c r="CJ685" s="636"/>
      <c r="CK685" s="637"/>
      <c r="CL685" s="637"/>
      <c r="CM685" s="637"/>
      <c r="CN685" s="705"/>
      <c r="CO685" s="88"/>
      <c r="CP685" s="88"/>
      <c r="CQ685" s="88"/>
      <c r="CR685" s="67"/>
      <c r="CS685" s="67"/>
      <c r="CT685" s="67"/>
      <c r="CU685" s="67"/>
      <c r="CV685" s="67"/>
      <c r="CW685" s="67"/>
      <c r="CX685" s="67"/>
      <c r="CY685" s="67"/>
      <c r="CZ685" s="67"/>
      <c r="DA685" s="67"/>
      <c r="DB685" s="67"/>
      <c r="DC685" s="67"/>
      <c r="DD685" s="67"/>
      <c r="DE685" s="67"/>
      <c r="DF685" s="67"/>
      <c r="DG685" s="67"/>
      <c r="DH685" s="67"/>
      <c r="DI685" s="67"/>
      <c r="DJ685" s="67"/>
      <c r="DK685" s="67"/>
      <c r="DL685" s="67"/>
      <c r="DM685" s="67"/>
      <c r="DN685" s="67"/>
      <c r="DO685" s="67"/>
      <c r="DP685" s="67"/>
      <c r="DQ685" s="67"/>
      <c r="DR685" s="67"/>
      <c r="DS685" s="67"/>
      <c r="DT685" s="67"/>
      <c r="DU685" s="67"/>
      <c r="DV685" s="67"/>
      <c r="DW685" s="67"/>
      <c r="DX685" s="67"/>
      <c r="DY685" s="67"/>
      <c r="DZ685" s="88"/>
      <c r="EA685" s="88"/>
      <c r="EB685" s="88"/>
      <c r="EC685" s="88"/>
      <c r="ED685" s="88"/>
      <c r="EE685" s="88"/>
      <c r="EF685" s="88"/>
      <c r="EG685" s="88"/>
    </row>
    <row r="686" spans="22:137" s="65" customFormat="1" x14ac:dyDescent="0.25">
      <c r="V686" s="631"/>
      <c r="AA686" s="632"/>
      <c r="AB686" s="632"/>
      <c r="AD686" s="632"/>
      <c r="AE686" s="633"/>
      <c r="AH686" s="634"/>
      <c r="AI686" s="634"/>
      <c r="AK686" s="632"/>
      <c r="AR686" s="632"/>
      <c r="AV686" s="632"/>
      <c r="AX686" s="632"/>
      <c r="BB686" s="632"/>
      <c r="BC686" s="632"/>
      <c r="BE686" s="632"/>
      <c r="BH686" s="67"/>
      <c r="BI686" s="635"/>
      <c r="BJ686" s="636"/>
      <c r="BK686" s="636"/>
      <c r="BL686" s="636"/>
      <c r="BM686" s="102"/>
      <c r="BN686" s="102"/>
      <c r="BO686" s="102"/>
      <c r="BP686" s="636"/>
      <c r="BQ686" s="636"/>
      <c r="BR686" s="636"/>
      <c r="BS686" s="636"/>
      <c r="BT686" s="636"/>
      <c r="BU686" s="636"/>
      <c r="BV686" s="636"/>
      <c r="BW686" s="636"/>
      <c r="BX686" s="636"/>
      <c r="BY686" s="636"/>
      <c r="BZ686" s="636"/>
      <c r="CA686" s="636"/>
      <c r="CB686" s="637"/>
      <c r="CC686" s="636"/>
      <c r="CD686" s="636"/>
      <c r="CE686" s="637"/>
      <c r="CF686" s="637"/>
      <c r="CG686" s="637"/>
      <c r="CH686" s="637"/>
      <c r="CI686" s="636"/>
      <c r="CJ686" s="636"/>
      <c r="CK686" s="637"/>
      <c r="CL686" s="637"/>
      <c r="CM686" s="637"/>
      <c r="CN686" s="705"/>
      <c r="CO686" s="88"/>
      <c r="CP686" s="88"/>
      <c r="CQ686" s="88"/>
      <c r="CR686" s="67"/>
      <c r="CS686" s="67"/>
      <c r="CT686" s="67"/>
      <c r="CU686" s="67"/>
      <c r="CV686" s="67"/>
      <c r="CW686" s="67"/>
      <c r="CX686" s="67"/>
      <c r="CY686" s="67"/>
      <c r="CZ686" s="67"/>
      <c r="DA686" s="67"/>
      <c r="DB686" s="67"/>
      <c r="DC686" s="67"/>
      <c r="DD686" s="67"/>
      <c r="DE686" s="67"/>
      <c r="DF686" s="67"/>
      <c r="DG686" s="67"/>
      <c r="DH686" s="67"/>
      <c r="DI686" s="67"/>
      <c r="DJ686" s="67"/>
      <c r="DK686" s="67"/>
      <c r="DL686" s="67"/>
      <c r="DM686" s="67"/>
      <c r="DN686" s="67"/>
      <c r="DO686" s="67"/>
      <c r="DP686" s="67"/>
      <c r="DQ686" s="67"/>
      <c r="DR686" s="67"/>
      <c r="DS686" s="67"/>
      <c r="DT686" s="67"/>
      <c r="DU686" s="67"/>
      <c r="DV686" s="67"/>
      <c r="DW686" s="67"/>
      <c r="DX686" s="67"/>
      <c r="DY686" s="67"/>
      <c r="DZ686" s="88"/>
      <c r="EA686" s="88"/>
      <c r="EB686" s="88"/>
      <c r="EC686" s="88"/>
      <c r="ED686" s="88"/>
      <c r="EE686" s="88"/>
      <c r="EF686" s="88"/>
      <c r="EG686" s="88"/>
    </row>
    <row r="687" spans="22:137" s="65" customFormat="1" x14ac:dyDescent="0.25">
      <c r="V687" s="631"/>
      <c r="AA687" s="632"/>
      <c r="AB687" s="632"/>
      <c r="AD687" s="632"/>
      <c r="AE687" s="633"/>
      <c r="AH687" s="634"/>
      <c r="AI687" s="634"/>
      <c r="AK687" s="632"/>
      <c r="AR687" s="632"/>
      <c r="AV687" s="632"/>
      <c r="AX687" s="632"/>
      <c r="BB687" s="632"/>
      <c r="BC687" s="632"/>
      <c r="BE687" s="632"/>
      <c r="BH687" s="67"/>
      <c r="BI687" s="635"/>
      <c r="BJ687" s="636"/>
      <c r="BK687" s="636"/>
      <c r="BL687" s="636"/>
      <c r="BM687" s="102"/>
      <c r="BN687" s="102"/>
      <c r="BO687" s="102"/>
      <c r="BP687" s="636"/>
      <c r="BQ687" s="636"/>
      <c r="BR687" s="636"/>
      <c r="BS687" s="636"/>
      <c r="BT687" s="636"/>
      <c r="BU687" s="636"/>
      <c r="BV687" s="636"/>
      <c r="BW687" s="636"/>
      <c r="BX687" s="636"/>
      <c r="BY687" s="636"/>
      <c r="BZ687" s="636"/>
      <c r="CA687" s="636"/>
      <c r="CB687" s="637"/>
      <c r="CC687" s="636"/>
      <c r="CD687" s="636"/>
      <c r="CE687" s="637"/>
      <c r="CF687" s="637"/>
      <c r="CG687" s="637"/>
      <c r="CH687" s="637"/>
      <c r="CI687" s="636"/>
      <c r="CJ687" s="636"/>
      <c r="CK687" s="637"/>
      <c r="CL687" s="637"/>
      <c r="CM687" s="637"/>
      <c r="CN687" s="705"/>
      <c r="CO687" s="88"/>
      <c r="CP687" s="88"/>
      <c r="CQ687" s="88"/>
      <c r="CR687" s="67"/>
      <c r="CS687" s="67"/>
      <c r="CT687" s="67"/>
      <c r="CU687" s="67"/>
      <c r="CV687" s="67"/>
      <c r="CW687" s="67"/>
      <c r="CX687" s="67"/>
      <c r="CY687" s="67"/>
      <c r="CZ687" s="67"/>
      <c r="DA687" s="67"/>
      <c r="DB687" s="67"/>
      <c r="DC687" s="67"/>
      <c r="DD687" s="67"/>
      <c r="DE687" s="67"/>
      <c r="DF687" s="67"/>
      <c r="DG687" s="67"/>
      <c r="DH687" s="67"/>
      <c r="DI687" s="67"/>
      <c r="DJ687" s="67"/>
      <c r="DK687" s="67"/>
      <c r="DL687" s="67"/>
      <c r="DM687" s="67"/>
      <c r="DN687" s="67"/>
      <c r="DO687" s="67"/>
      <c r="DP687" s="67"/>
      <c r="DQ687" s="67"/>
      <c r="DR687" s="67"/>
      <c r="DS687" s="67"/>
      <c r="DT687" s="67"/>
      <c r="DU687" s="67"/>
      <c r="DV687" s="67"/>
      <c r="DW687" s="67"/>
      <c r="DX687" s="67"/>
      <c r="DY687" s="67"/>
      <c r="DZ687" s="88"/>
      <c r="EA687" s="88"/>
      <c r="EB687" s="88"/>
      <c r="EC687" s="88"/>
      <c r="ED687" s="88"/>
      <c r="EE687" s="88"/>
      <c r="EF687" s="88"/>
      <c r="EG687" s="88"/>
    </row>
    <row r="688" spans="22:137" s="65" customFormat="1" x14ac:dyDescent="0.25">
      <c r="V688" s="631"/>
      <c r="AA688" s="632"/>
      <c r="AB688" s="632"/>
      <c r="AD688" s="632"/>
      <c r="AE688" s="633"/>
      <c r="AH688" s="634"/>
      <c r="AI688" s="634"/>
      <c r="AK688" s="632"/>
      <c r="AR688" s="632"/>
      <c r="AV688" s="632"/>
      <c r="AX688" s="632"/>
      <c r="BB688" s="632"/>
      <c r="BC688" s="632"/>
      <c r="BE688" s="632"/>
      <c r="BH688" s="67"/>
      <c r="BI688" s="635"/>
      <c r="BJ688" s="636"/>
      <c r="BK688" s="636"/>
      <c r="BL688" s="636"/>
      <c r="BM688" s="102"/>
      <c r="BN688" s="102"/>
      <c r="BO688" s="102"/>
      <c r="BP688" s="636"/>
      <c r="BQ688" s="636"/>
      <c r="BR688" s="636"/>
      <c r="BS688" s="636"/>
      <c r="BT688" s="636"/>
      <c r="BU688" s="636"/>
      <c r="BV688" s="636"/>
      <c r="BW688" s="636"/>
      <c r="BX688" s="636"/>
      <c r="BY688" s="636"/>
      <c r="BZ688" s="636"/>
      <c r="CA688" s="636"/>
      <c r="CB688" s="637"/>
      <c r="CC688" s="636"/>
      <c r="CD688" s="636"/>
      <c r="CE688" s="637"/>
      <c r="CF688" s="637"/>
      <c r="CG688" s="637"/>
      <c r="CH688" s="637"/>
      <c r="CI688" s="636"/>
      <c r="CJ688" s="636"/>
      <c r="CK688" s="637"/>
      <c r="CL688" s="637"/>
      <c r="CM688" s="637"/>
      <c r="CN688" s="705"/>
      <c r="CO688" s="88"/>
      <c r="CP688" s="88"/>
      <c r="CQ688" s="88"/>
      <c r="CR688" s="67"/>
      <c r="CS688" s="67"/>
      <c r="CT688" s="67"/>
      <c r="CU688" s="67"/>
      <c r="CV688" s="67"/>
      <c r="CW688" s="67"/>
      <c r="CX688" s="67"/>
      <c r="CY688" s="67"/>
      <c r="CZ688" s="67"/>
      <c r="DA688" s="67"/>
      <c r="DB688" s="67"/>
      <c r="DC688" s="67"/>
      <c r="DD688" s="67"/>
      <c r="DE688" s="67"/>
      <c r="DF688" s="67"/>
      <c r="DG688" s="67"/>
      <c r="DH688" s="67"/>
      <c r="DI688" s="67"/>
      <c r="DJ688" s="67"/>
      <c r="DK688" s="67"/>
      <c r="DL688" s="67"/>
      <c r="DM688" s="67"/>
      <c r="DN688" s="67"/>
      <c r="DO688" s="67"/>
      <c r="DP688" s="67"/>
      <c r="DQ688" s="67"/>
      <c r="DR688" s="67"/>
      <c r="DS688" s="67"/>
      <c r="DT688" s="67"/>
      <c r="DU688" s="67"/>
      <c r="DV688" s="67"/>
      <c r="DW688" s="67"/>
      <c r="DX688" s="67"/>
      <c r="DY688" s="67"/>
      <c r="DZ688" s="88"/>
      <c r="EA688" s="88"/>
      <c r="EB688" s="88"/>
      <c r="EC688" s="88"/>
      <c r="ED688" s="88"/>
      <c r="EE688" s="88"/>
      <c r="EF688" s="88"/>
      <c r="EG688" s="88"/>
    </row>
    <row r="689" spans="22:137" s="65" customFormat="1" x14ac:dyDescent="0.25">
      <c r="V689" s="631"/>
      <c r="AA689" s="632"/>
      <c r="AB689" s="632"/>
      <c r="AD689" s="632"/>
      <c r="AE689" s="633"/>
      <c r="AH689" s="634"/>
      <c r="AI689" s="634"/>
      <c r="AK689" s="632"/>
      <c r="AR689" s="632"/>
      <c r="AV689" s="632"/>
      <c r="AX689" s="632"/>
      <c r="BB689" s="632"/>
      <c r="BC689" s="632"/>
      <c r="BE689" s="632"/>
      <c r="BH689" s="67"/>
      <c r="BI689" s="635"/>
      <c r="BJ689" s="636"/>
      <c r="BK689" s="636"/>
      <c r="BL689" s="636"/>
      <c r="BM689" s="102"/>
      <c r="BN689" s="102"/>
      <c r="BO689" s="102"/>
      <c r="BP689" s="636"/>
      <c r="BQ689" s="636"/>
      <c r="BR689" s="636"/>
      <c r="BS689" s="636"/>
      <c r="BT689" s="636"/>
      <c r="BU689" s="636"/>
      <c r="BV689" s="636"/>
      <c r="BW689" s="636"/>
      <c r="BX689" s="636"/>
      <c r="BY689" s="636"/>
      <c r="BZ689" s="636"/>
      <c r="CA689" s="636"/>
      <c r="CB689" s="637"/>
      <c r="CC689" s="636"/>
      <c r="CD689" s="636"/>
      <c r="CE689" s="637"/>
      <c r="CF689" s="637"/>
      <c r="CG689" s="637"/>
      <c r="CH689" s="637"/>
      <c r="CI689" s="636"/>
      <c r="CJ689" s="636"/>
      <c r="CK689" s="637"/>
      <c r="CL689" s="637"/>
      <c r="CM689" s="637"/>
      <c r="CN689" s="705"/>
      <c r="CO689" s="88"/>
      <c r="CP689" s="88"/>
      <c r="CQ689" s="88"/>
      <c r="CR689" s="67"/>
      <c r="CS689" s="67"/>
      <c r="CT689" s="67"/>
      <c r="CU689" s="67"/>
      <c r="CV689" s="67"/>
      <c r="CW689" s="67"/>
      <c r="CX689" s="67"/>
      <c r="CY689" s="67"/>
      <c r="CZ689" s="67"/>
      <c r="DA689" s="67"/>
      <c r="DB689" s="67"/>
      <c r="DC689" s="67"/>
      <c r="DD689" s="67"/>
      <c r="DE689" s="67"/>
      <c r="DF689" s="67"/>
      <c r="DG689" s="67"/>
      <c r="DH689" s="67"/>
      <c r="DI689" s="67"/>
      <c r="DJ689" s="67"/>
      <c r="DK689" s="67"/>
      <c r="DL689" s="67"/>
      <c r="DM689" s="67"/>
      <c r="DN689" s="67"/>
      <c r="DO689" s="67"/>
      <c r="DP689" s="67"/>
      <c r="DQ689" s="67"/>
      <c r="DR689" s="67"/>
      <c r="DS689" s="67"/>
      <c r="DT689" s="67"/>
      <c r="DU689" s="67"/>
      <c r="DV689" s="67"/>
      <c r="DW689" s="67"/>
      <c r="DX689" s="67"/>
      <c r="DY689" s="67"/>
      <c r="DZ689" s="88"/>
      <c r="EA689" s="88"/>
      <c r="EB689" s="88"/>
      <c r="EC689" s="88"/>
      <c r="ED689" s="88"/>
      <c r="EE689" s="88"/>
      <c r="EF689" s="88"/>
      <c r="EG689" s="88"/>
    </row>
    <row r="690" spans="22:137" s="65" customFormat="1" x14ac:dyDescent="0.25">
      <c r="V690" s="631"/>
      <c r="AA690" s="632"/>
      <c r="AB690" s="632"/>
      <c r="AD690" s="632"/>
      <c r="AE690" s="633"/>
      <c r="AH690" s="634"/>
      <c r="AI690" s="634"/>
      <c r="AK690" s="632"/>
      <c r="AR690" s="632"/>
      <c r="AV690" s="632"/>
      <c r="AX690" s="632"/>
      <c r="BB690" s="632"/>
      <c r="BC690" s="632"/>
      <c r="BE690" s="632"/>
      <c r="BH690" s="67"/>
      <c r="BI690" s="635"/>
      <c r="BJ690" s="636"/>
      <c r="BK690" s="636"/>
      <c r="BL690" s="636"/>
      <c r="BM690" s="102"/>
      <c r="BN690" s="102"/>
      <c r="BO690" s="102"/>
      <c r="BP690" s="636"/>
      <c r="BQ690" s="636"/>
      <c r="BR690" s="636"/>
      <c r="BS690" s="636"/>
      <c r="BT690" s="636"/>
      <c r="BU690" s="636"/>
      <c r="BV690" s="636"/>
      <c r="BW690" s="636"/>
      <c r="BX690" s="636"/>
      <c r="BY690" s="636"/>
      <c r="BZ690" s="636"/>
      <c r="CA690" s="636"/>
      <c r="CB690" s="637"/>
      <c r="CC690" s="636"/>
      <c r="CD690" s="636"/>
      <c r="CE690" s="637"/>
      <c r="CF690" s="637"/>
      <c r="CG690" s="637"/>
      <c r="CH690" s="637"/>
      <c r="CI690" s="636"/>
      <c r="CJ690" s="636"/>
      <c r="CK690" s="637"/>
      <c r="CL690" s="637"/>
      <c r="CM690" s="637"/>
      <c r="CN690" s="705"/>
      <c r="CO690" s="88"/>
      <c r="CP690" s="88"/>
      <c r="CQ690" s="88"/>
      <c r="CR690" s="67"/>
      <c r="CS690" s="67"/>
      <c r="CT690" s="67"/>
      <c r="CU690" s="67"/>
      <c r="CV690" s="67"/>
      <c r="CW690" s="67"/>
      <c r="CX690" s="67"/>
      <c r="CY690" s="67"/>
      <c r="CZ690" s="67"/>
      <c r="DA690" s="67"/>
      <c r="DB690" s="67"/>
      <c r="DC690" s="67"/>
      <c r="DD690" s="67"/>
      <c r="DE690" s="67"/>
      <c r="DF690" s="67"/>
      <c r="DG690" s="67"/>
      <c r="DH690" s="67"/>
      <c r="DI690" s="67"/>
      <c r="DJ690" s="67"/>
      <c r="DK690" s="67"/>
      <c r="DL690" s="67"/>
      <c r="DM690" s="67"/>
      <c r="DN690" s="67"/>
      <c r="DO690" s="67"/>
      <c r="DP690" s="67"/>
      <c r="DQ690" s="67"/>
      <c r="DR690" s="67"/>
      <c r="DS690" s="67"/>
      <c r="DT690" s="67"/>
      <c r="DU690" s="67"/>
      <c r="DV690" s="67"/>
      <c r="DW690" s="67"/>
      <c r="DX690" s="67"/>
      <c r="DY690" s="67"/>
      <c r="DZ690" s="88"/>
      <c r="EA690" s="88"/>
      <c r="EB690" s="88"/>
      <c r="EC690" s="88"/>
      <c r="ED690" s="88"/>
      <c r="EE690" s="88"/>
      <c r="EF690" s="88"/>
      <c r="EG690" s="88"/>
    </row>
    <row r="691" spans="22:137" s="65" customFormat="1" x14ac:dyDescent="0.25">
      <c r="V691" s="631"/>
      <c r="AA691" s="632"/>
      <c r="AB691" s="632"/>
      <c r="AD691" s="632"/>
      <c r="AE691" s="633"/>
      <c r="AH691" s="634"/>
      <c r="AI691" s="634"/>
      <c r="AK691" s="632"/>
      <c r="AR691" s="632"/>
      <c r="AV691" s="632"/>
      <c r="AX691" s="632"/>
      <c r="BB691" s="632"/>
      <c r="BC691" s="632"/>
      <c r="BE691" s="632"/>
      <c r="BH691" s="67"/>
      <c r="BI691" s="635"/>
      <c r="BJ691" s="636"/>
      <c r="BK691" s="636"/>
      <c r="BL691" s="636"/>
      <c r="BM691" s="102"/>
      <c r="BN691" s="102"/>
      <c r="BO691" s="102"/>
      <c r="BP691" s="636"/>
      <c r="BQ691" s="636"/>
      <c r="BR691" s="636"/>
      <c r="BS691" s="636"/>
      <c r="BT691" s="636"/>
      <c r="BU691" s="636"/>
      <c r="BV691" s="636"/>
      <c r="BW691" s="636"/>
      <c r="BX691" s="636"/>
      <c r="BY691" s="636"/>
      <c r="BZ691" s="636"/>
      <c r="CA691" s="636"/>
      <c r="CB691" s="637"/>
      <c r="CC691" s="636"/>
      <c r="CD691" s="636"/>
      <c r="CE691" s="637"/>
      <c r="CF691" s="637"/>
      <c r="CG691" s="637"/>
      <c r="CH691" s="637"/>
      <c r="CI691" s="636"/>
      <c r="CJ691" s="636"/>
      <c r="CK691" s="637"/>
      <c r="CL691" s="637"/>
      <c r="CM691" s="637"/>
      <c r="CN691" s="705"/>
      <c r="CO691" s="88"/>
      <c r="CP691" s="88"/>
      <c r="CQ691" s="88"/>
      <c r="CR691" s="67"/>
      <c r="CS691" s="67"/>
      <c r="CT691" s="67"/>
      <c r="CU691" s="67"/>
      <c r="CV691" s="67"/>
      <c r="CW691" s="67"/>
      <c r="CX691" s="67"/>
      <c r="CY691" s="67"/>
      <c r="CZ691" s="67"/>
      <c r="DA691" s="67"/>
      <c r="DB691" s="67"/>
      <c r="DC691" s="67"/>
      <c r="DD691" s="67"/>
      <c r="DE691" s="67"/>
      <c r="DF691" s="67"/>
      <c r="DG691" s="67"/>
      <c r="DH691" s="67"/>
      <c r="DI691" s="67"/>
      <c r="DJ691" s="67"/>
      <c r="DK691" s="67"/>
      <c r="DL691" s="67"/>
      <c r="DM691" s="67"/>
      <c r="DN691" s="67"/>
      <c r="DO691" s="67"/>
      <c r="DP691" s="67"/>
      <c r="DQ691" s="67"/>
      <c r="DR691" s="67"/>
      <c r="DS691" s="67"/>
      <c r="DT691" s="67"/>
      <c r="DU691" s="67"/>
      <c r="DV691" s="67"/>
      <c r="DW691" s="67"/>
      <c r="DX691" s="67"/>
      <c r="DY691" s="67"/>
      <c r="DZ691" s="88"/>
      <c r="EA691" s="88"/>
      <c r="EB691" s="88"/>
      <c r="EC691" s="88"/>
      <c r="ED691" s="88"/>
      <c r="EE691" s="88"/>
      <c r="EF691" s="88"/>
      <c r="EG691" s="88"/>
    </row>
    <row r="692" spans="22:137" s="65" customFormat="1" x14ac:dyDescent="0.25">
      <c r="V692" s="631"/>
      <c r="AA692" s="632"/>
      <c r="AB692" s="632"/>
      <c r="AD692" s="632"/>
      <c r="AE692" s="633"/>
      <c r="AH692" s="634"/>
      <c r="AI692" s="634"/>
      <c r="AK692" s="632"/>
      <c r="AR692" s="632"/>
      <c r="AV692" s="632"/>
      <c r="AX692" s="632"/>
      <c r="BB692" s="632"/>
      <c r="BC692" s="632"/>
      <c r="BE692" s="632"/>
      <c r="BH692" s="67"/>
      <c r="BI692" s="635"/>
      <c r="BJ692" s="636"/>
      <c r="BK692" s="636"/>
      <c r="BL692" s="636"/>
      <c r="BM692" s="102"/>
      <c r="BN692" s="102"/>
      <c r="BO692" s="102"/>
      <c r="BP692" s="636"/>
      <c r="BQ692" s="636"/>
      <c r="BR692" s="636"/>
      <c r="BS692" s="636"/>
      <c r="BT692" s="636"/>
      <c r="BU692" s="636"/>
      <c r="BV692" s="636"/>
      <c r="BW692" s="636"/>
      <c r="BX692" s="636"/>
      <c r="BY692" s="636"/>
      <c r="BZ692" s="636"/>
      <c r="CA692" s="636"/>
      <c r="CB692" s="637"/>
      <c r="CC692" s="636"/>
      <c r="CD692" s="636"/>
      <c r="CE692" s="637"/>
      <c r="CF692" s="637"/>
      <c r="CG692" s="637"/>
      <c r="CH692" s="637"/>
      <c r="CI692" s="636"/>
      <c r="CJ692" s="636"/>
      <c r="CK692" s="637"/>
      <c r="CL692" s="637"/>
      <c r="CM692" s="637"/>
      <c r="CN692" s="705"/>
      <c r="CO692" s="88"/>
      <c r="CP692" s="88"/>
      <c r="CQ692" s="88"/>
      <c r="CR692" s="67"/>
      <c r="CS692" s="67"/>
      <c r="CT692" s="67"/>
      <c r="CU692" s="67"/>
      <c r="CV692" s="67"/>
      <c r="CW692" s="67"/>
      <c r="CX692" s="67"/>
      <c r="CY692" s="67"/>
      <c r="CZ692" s="67"/>
      <c r="DA692" s="67"/>
      <c r="DB692" s="67"/>
      <c r="DC692" s="67"/>
      <c r="DD692" s="67"/>
      <c r="DE692" s="67"/>
      <c r="DF692" s="67"/>
      <c r="DG692" s="67"/>
      <c r="DH692" s="67"/>
      <c r="DI692" s="67"/>
      <c r="DJ692" s="67"/>
      <c r="DK692" s="67"/>
      <c r="DL692" s="67"/>
      <c r="DM692" s="67"/>
      <c r="DN692" s="67"/>
      <c r="DO692" s="67"/>
      <c r="DP692" s="67"/>
      <c r="DQ692" s="67"/>
      <c r="DR692" s="67"/>
      <c r="DS692" s="67"/>
      <c r="DT692" s="67"/>
      <c r="DU692" s="67"/>
      <c r="DV692" s="67"/>
      <c r="DW692" s="67"/>
      <c r="DX692" s="67"/>
      <c r="DY692" s="67"/>
      <c r="DZ692" s="88"/>
      <c r="EA692" s="88"/>
      <c r="EB692" s="88"/>
      <c r="EC692" s="88"/>
      <c r="ED692" s="88"/>
      <c r="EE692" s="88"/>
      <c r="EF692" s="88"/>
      <c r="EG692" s="88"/>
    </row>
    <row r="693" spans="22:137" s="65" customFormat="1" x14ac:dyDescent="0.25">
      <c r="V693" s="631"/>
      <c r="AA693" s="632"/>
      <c r="AB693" s="632"/>
      <c r="AD693" s="632"/>
      <c r="AE693" s="633"/>
      <c r="AH693" s="634"/>
      <c r="AI693" s="634"/>
      <c r="AK693" s="632"/>
      <c r="AR693" s="632"/>
      <c r="AV693" s="632"/>
      <c r="AX693" s="632"/>
      <c r="BB693" s="632"/>
      <c r="BC693" s="632"/>
      <c r="BE693" s="632"/>
      <c r="BH693" s="67"/>
      <c r="BI693" s="635"/>
      <c r="BJ693" s="636"/>
      <c r="BK693" s="636"/>
      <c r="BL693" s="636"/>
      <c r="BM693" s="102"/>
      <c r="BN693" s="102"/>
      <c r="BO693" s="102"/>
      <c r="BP693" s="636"/>
      <c r="BQ693" s="636"/>
      <c r="BR693" s="636"/>
      <c r="BS693" s="636"/>
      <c r="BT693" s="636"/>
      <c r="BU693" s="636"/>
      <c r="BV693" s="636"/>
      <c r="BW693" s="636"/>
      <c r="BX693" s="636"/>
      <c r="BY693" s="636"/>
      <c r="BZ693" s="636"/>
      <c r="CA693" s="636"/>
      <c r="CB693" s="637"/>
      <c r="CC693" s="636"/>
      <c r="CD693" s="636"/>
      <c r="CE693" s="637"/>
      <c r="CF693" s="637"/>
      <c r="CG693" s="637"/>
      <c r="CH693" s="637"/>
      <c r="CI693" s="636"/>
      <c r="CJ693" s="636"/>
      <c r="CK693" s="637"/>
      <c r="CL693" s="637"/>
      <c r="CM693" s="637"/>
      <c r="CN693" s="705"/>
      <c r="CO693" s="88"/>
      <c r="CP693" s="88"/>
      <c r="CQ693" s="88"/>
      <c r="CR693" s="67"/>
      <c r="CS693" s="67"/>
      <c r="CT693" s="67"/>
      <c r="CU693" s="67"/>
      <c r="CV693" s="67"/>
      <c r="CW693" s="67"/>
      <c r="CX693" s="67"/>
      <c r="CY693" s="67"/>
      <c r="CZ693" s="67"/>
      <c r="DA693" s="67"/>
      <c r="DB693" s="67"/>
      <c r="DC693" s="67"/>
      <c r="DD693" s="67"/>
      <c r="DE693" s="67"/>
      <c r="DF693" s="67"/>
      <c r="DG693" s="67"/>
      <c r="DH693" s="67"/>
      <c r="DI693" s="67"/>
      <c r="DJ693" s="67"/>
      <c r="DK693" s="67"/>
      <c r="DL693" s="67"/>
      <c r="DM693" s="67"/>
      <c r="DN693" s="67"/>
      <c r="DO693" s="67"/>
      <c r="DP693" s="67"/>
      <c r="DQ693" s="67"/>
      <c r="DR693" s="67"/>
      <c r="DS693" s="67"/>
      <c r="DT693" s="67"/>
      <c r="DU693" s="67"/>
      <c r="DV693" s="67"/>
      <c r="DW693" s="67"/>
      <c r="DX693" s="67"/>
      <c r="DY693" s="67"/>
      <c r="DZ693" s="88"/>
      <c r="EA693" s="88"/>
      <c r="EB693" s="88"/>
      <c r="EC693" s="88"/>
      <c r="ED693" s="88"/>
      <c r="EE693" s="88"/>
      <c r="EF693" s="88"/>
      <c r="EG693" s="88"/>
    </row>
    <row r="694" spans="22:137" s="65" customFormat="1" x14ac:dyDescent="0.25">
      <c r="V694" s="631"/>
      <c r="AA694" s="632"/>
      <c r="AB694" s="632"/>
      <c r="AD694" s="632"/>
      <c r="AE694" s="633"/>
      <c r="AH694" s="634"/>
      <c r="AI694" s="634"/>
      <c r="AK694" s="632"/>
      <c r="AR694" s="632"/>
      <c r="AV694" s="632"/>
      <c r="AX694" s="632"/>
      <c r="BB694" s="632"/>
      <c r="BC694" s="632"/>
      <c r="BE694" s="632"/>
      <c r="BH694" s="67"/>
      <c r="BI694" s="635"/>
      <c r="BJ694" s="636"/>
      <c r="BK694" s="636"/>
      <c r="BL694" s="636"/>
      <c r="BM694" s="102"/>
      <c r="BN694" s="102"/>
      <c r="BO694" s="102"/>
      <c r="BP694" s="636"/>
      <c r="BQ694" s="636"/>
      <c r="BR694" s="636"/>
      <c r="BS694" s="636"/>
      <c r="BT694" s="636"/>
      <c r="BU694" s="636"/>
      <c r="BV694" s="636"/>
      <c r="BW694" s="636"/>
      <c r="BX694" s="636"/>
      <c r="BY694" s="636"/>
      <c r="BZ694" s="636"/>
      <c r="CA694" s="636"/>
      <c r="CB694" s="637"/>
      <c r="CC694" s="636"/>
      <c r="CD694" s="636"/>
      <c r="CE694" s="637"/>
      <c r="CF694" s="637"/>
      <c r="CG694" s="637"/>
      <c r="CH694" s="637"/>
      <c r="CI694" s="636"/>
      <c r="CJ694" s="636"/>
      <c r="CK694" s="637"/>
      <c r="CL694" s="637"/>
      <c r="CM694" s="637"/>
      <c r="CN694" s="705"/>
      <c r="CO694" s="88"/>
      <c r="CP694" s="88"/>
      <c r="CQ694" s="88"/>
      <c r="CR694" s="67"/>
      <c r="CS694" s="67"/>
      <c r="CT694" s="67"/>
      <c r="CU694" s="67"/>
      <c r="CV694" s="67"/>
      <c r="CW694" s="67"/>
      <c r="CX694" s="67"/>
      <c r="CY694" s="67"/>
      <c r="CZ694" s="67"/>
      <c r="DA694" s="67"/>
      <c r="DB694" s="67"/>
      <c r="DC694" s="67"/>
      <c r="DD694" s="67"/>
      <c r="DE694" s="67"/>
      <c r="DF694" s="67"/>
      <c r="DG694" s="67"/>
      <c r="DH694" s="67"/>
      <c r="DI694" s="67"/>
      <c r="DJ694" s="67"/>
      <c r="DK694" s="67"/>
      <c r="DL694" s="67"/>
      <c r="DM694" s="67"/>
      <c r="DN694" s="67"/>
      <c r="DO694" s="67"/>
      <c r="DP694" s="67"/>
      <c r="DQ694" s="67"/>
      <c r="DR694" s="67"/>
      <c r="DS694" s="67"/>
      <c r="DT694" s="67"/>
      <c r="DU694" s="67"/>
      <c r="DV694" s="67"/>
      <c r="DW694" s="67"/>
      <c r="DX694" s="67"/>
      <c r="DY694" s="67"/>
      <c r="DZ694" s="88"/>
      <c r="EA694" s="88"/>
      <c r="EB694" s="88"/>
      <c r="EC694" s="88"/>
      <c r="ED694" s="88"/>
      <c r="EE694" s="88"/>
      <c r="EF694" s="88"/>
      <c r="EG694" s="88"/>
    </row>
    <row r="695" spans="22:137" s="65" customFormat="1" x14ac:dyDescent="0.25">
      <c r="V695" s="631"/>
      <c r="AA695" s="632"/>
      <c r="AB695" s="632"/>
      <c r="AD695" s="632"/>
      <c r="AE695" s="633"/>
      <c r="AH695" s="634"/>
      <c r="AI695" s="634"/>
      <c r="AK695" s="632"/>
      <c r="AR695" s="632"/>
      <c r="AV695" s="632"/>
      <c r="AX695" s="632"/>
      <c r="BB695" s="632"/>
      <c r="BC695" s="632"/>
      <c r="BE695" s="632"/>
      <c r="BH695" s="67"/>
      <c r="BI695" s="635"/>
      <c r="BJ695" s="636"/>
      <c r="BK695" s="636"/>
      <c r="BL695" s="636"/>
      <c r="BM695" s="102"/>
      <c r="BN695" s="102"/>
      <c r="BO695" s="102"/>
      <c r="BP695" s="636"/>
      <c r="BQ695" s="636"/>
      <c r="BR695" s="636"/>
      <c r="BS695" s="636"/>
      <c r="BT695" s="636"/>
      <c r="BU695" s="636"/>
      <c r="BV695" s="636"/>
      <c r="BW695" s="636"/>
      <c r="BX695" s="636"/>
      <c r="BY695" s="636"/>
      <c r="BZ695" s="636"/>
      <c r="CA695" s="636"/>
      <c r="CB695" s="637"/>
      <c r="CC695" s="636"/>
      <c r="CD695" s="636"/>
      <c r="CE695" s="637"/>
      <c r="CF695" s="637"/>
      <c r="CG695" s="637"/>
      <c r="CH695" s="637"/>
      <c r="CI695" s="636"/>
      <c r="CJ695" s="636"/>
      <c r="CK695" s="637"/>
      <c r="CL695" s="637"/>
      <c r="CM695" s="637"/>
      <c r="CN695" s="705"/>
      <c r="CO695" s="88"/>
      <c r="CP695" s="88"/>
      <c r="CQ695" s="88"/>
      <c r="CR695" s="67"/>
      <c r="CS695" s="67"/>
      <c r="CT695" s="67"/>
      <c r="CU695" s="67"/>
      <c r="CV695" s="67"/>
      <c r="CW695" s="67"/>
      <c r="CX695" s="67"/>
      <c r="CY695" s="67"/>
      <c r="CZ695" s="67"/>
      <c r="DA695" s="67"/>
      <c r="DB695" s="67"/>
      <c r="DC695" s="67"/>
      <c r="DD695" s="67"/>
      <c r="DE695" s="67"/>
      <c r="DF695" s="67"/>
      <c r="DG695" s="67"/>
      <c r="DH695" s="67"/>
      <c r="DI695" s="67"/>
      <c r="DJ695" s="67"/>
      <c r="DK695" s="67"/>
      <c r="DL695" s="67"/>
      <c r="DM695" s="67"/>
      <c r="DN695" s="67"/>
      <c r="DO695" s="67"/>
      <c r="DP695" s="67"/>
      <c r="DQ695" s="67"/>
      <c r="DR695" s="67"/>
      <c r="DS695" s="67"/>
      <c r="DT695" s="67"/>
      <c r="DU695" s="67"/>
      <c r="DV695" s="67"/>
      <c r="DW695" s="67"/>
      <c r="DX695" s="67"/>
      <c r="DY695" s="67"/>
      <c r="DZ695" s="88"/>
      <c r="EA695" s="88"/>
      <c r="EB695" s="88"/>
      <c r="EC695" s="88"/>
      <c r="ED695" s="88"/>
      <c r="EE695" s="88"/>
      <c r="EF695" s="88"/>
      <c r="EG695" s="88"/>
    </row>
    <row r="696" spans="22:137" s="65" customFormat="1" x14ac:dyDescent="0.25">
      <c r="V696" s="631"/>
      <c r="AA696" s="632"/>
      <c r="AB696" s="632"/>
      <c r="AD696" s="632"/>
      <c r="AE696" s="633"/>
      <c r="AH696" s="634"/>
      <c r="AI696" s="634"/>
      <c r="AK696" s="632"/>
      <c r="AR696" s="632"/>
      <c r="AV696" s="632"/>
      <c r="AX696" s="632"/>
      <c r="BB696" s="632"/>
      <c r="BC696" s="632"/>
      <c r="BE696" s="632"/>
      <c r="BH696" s="67"/>
      <c r="BI696" s="635"/>
      <c r="BJ696" s="636"/>
      <c r="BK696" s="636"/>
      <c r="BL696" s="636"/>
      <c r="BM696" s="102"/>
      <c r="BN696" s="102"/>
      <c r="BO696" s="102"/>
      <c r="BP696" s="636"/>
      <c r="BQ696" s="636"/>
      <c r="BR696" s="636"/>
      <c r="BS696" s="636"/>
      <c r="BT696" s="636"/>
      <c r="BU696" s="636"/>
      <c r="BV696" s="636"/>
      <c r="BW696" s="636"/>
      <c r="BX696" s="636"/>
      <c r="BY696" s="636"/>
      <c r="BZ696" s="636"/>
      <c r="CA696" s="636"/>
      <c r="CB696" s="637"/>
      <c r="CC696" s="636"/>
      <c r="CD696" s="636"/>
      <c r="CE696" s="637"/>
      <c r="CF696" s="637"/>
      <c r="CG696" s="637"/>
      <c r="CH696" s="637"/>
      <c r="CI696" s="636"/>
      <c r="CJ696" s="636"/>
      <c r="CK696" s="637"/>
      <c r="CL696" s="637"/>
      <c r="CM696" s="637"/>
      <c r="CN696" s="705"/>
      <c r="CO696" s="88"/>
      <c r="CP696" s="88"/>
      <c r="CQ696" s="88"/>
      <c r="CR696" s="67"/>
      <c r="CS696" s="67"/>
      <c r="CT696" s="67"/>
      <c r="CU696" s="67"/>
      <c r="CV696" s="67"/>
      <c r="CW696" s="67"/>
      <c r="CX696" s="67"/>
      <c r="CY696" s="67"/>
      <c r="CZ696" s="67"/>
      <c r="DA696" s="67"/>
      <c r="DB696" s="67"/>
      <c r="DC696" s="67"/>
      <c r="DD696" s="67"/>
      <c r="DE696" s="67"/>
      <c r="DF696" s="67"/>
      <c r="DG696" s="67"/>
      <c r="DH696" s="67"/>
      <c r="DI696" s="67"/>
      <c r="DJ696" s="67"/>
      <c r="DK696" s="67"/>
      <c r="DL696" s="67"/>
      <c r="DM696" s="67"/>
      <c r="DN696" s="67"/>
      <c r="DO696" s="67"/>
      <c r="DP696" s="67"/>
      <c r="DQ696" s="67"/>
      <c r="DR696" s="67"/>
      <c r="DS696" s="67"/>
      <c r="DT696" s="67"/>
      <c r="DU696" s="67"/>
      <c r="DV696" s="67"/>
      <c r="DW696" s="67"/>
      <c r="DX696" s="67"/>
      <c r="DY696" s="67"/>
      <c r="DZ696" s="88"/>
      <c r="EA696" s="88"/>
      <c r="EB696" s="88"/>
      <c r="EC696" s="88"/>
      <c r="ED696" s="88"/>
      <c r="EE696" s="88"/>
      <c r="EF696" s="88"/>
      <c r="EG696" s="88"/>
    </row>
    <row r="697" spans="22:137" s="65" customFormat="1" x14ac:dyDescent="0.25">
      <c r="V697" s="631"/>
      <c r="AA697" s="632"/>
      <c r="AB697" s="632"/>
      <c r="AD697" s="632"/>
      <c r="AE697" s="633"/>
      <c r="AH697" s="634"/>
      <c r="AI697" s="634"/>
      <c r="AK697" s="632"/>
      <c r="AR697" s="632"/>
      <c r="AV697" s="632"/>
      <c r="AX697" s="632"/>
      <c r="BB697" s="632"/>
      <c r="BC697" s="632"/>
      <c r="BE697" s="632"/>
      <c r="BH697" s="67"/>
      <c r="BI697" s="635"/>
      <c r="BJ697" s="636"/>
      <c r="BK697" s="636"/>
      <c r="BL697" s="636"/>
      <c r="BM697" s="102"/>
      <c r="BN697" s="102"/>
      <c r="BO697" s="102"/>
      <c r="BP697" s="636"/>
      <c r="BQ697" s="636"/>
      <c r="BR697" s="636"/>
      <c r="BS697" s="636"/>
      <c r="BT697" s="636"/>
      <c r="BU697" s="636"/>
      <c r="BV697" s="636"/>
      <c r="BW697" s="636"/>
      <c r="BX697" s="636"/>
      <c r="BY697" s="636"/>
      <c r="BZ697" s="636"/>
      <c r="CA697" s="636"/>
      <c r="CB697" s="637"/>
      <c r="CC697" s="636"/>
      <c r="CD697" s="636"/>
      <c r="CE697" s="637"/>
      <c r="CF697" s="637"/>
      <c r="CG697" s="637"/>
      <c r="CH697" s="637"/>
      <c r="CI697" s="636"/>
      <c r="CJ697" s="636"/>
      <c r="CK697" s="637"/>
      <c r="CL697" s="637"/>
      <c r="CM697" s="637"/>
      <c r="CN697" s="705"/>
      <c r="CO697" s="88"/>
      <c r="CP697" s="88"/>
      <c r="CQ697" s="88"/>
      <c r="CR697" s="67"/>
      <c r="CS697" s="67"/>
      <c r="CT697" s="67"/>
      <c r="CU697" s="67"/>
      <c r="CV697" s="67"/>
      <c r="CW697" s="67"/>
      <c r="CX697" s="67"/>
      <c r="CY697" s="67"/>
      <c r="CZ697" s="67"/>
      <c r="DA697" s="67"/>
      <c r="DB697" s="67"/>
      <c r="DC697" s="67"/>
      <c r="DD697" s="67"/>
      <c r="DE697" s="67"/>
      <c r="DF697" s="67"/>
      <c r="DG697" s="67"/>
      <c r="DH697" s="67"/>
      <c r="DI697" s="67"/>
      <c r="DJ697" s="67"/>
      <c r="DK697" s="67"/>
      <c r="DL697" s="67"/>
      <c r="DM697" s="67"/>
      <c r="DN697" s="67"/>
      <c r="DO697" s="67"/>
      <c r="DP697" s="67"/>
      <c r="DQ697" s="67"/>
      <c r="DR697" s="67"/>
      <c r="DS697" s="67"/>
      <c r="DT697" s="67"/>
      <c r="DU697" s="67"/>
      <c r="DV697" s="67"/>
      <c r="DW697" s="67"/>
      <c r="DX697" s="67"/>
      <c r="DY697" s="67"/>
      <c r="DZ697" s="88"/>
      <c r="EA697" s="88"/>
      <c r="EB697" s="88"/>
      <c r="EC697" s="88"/>
      <c r="ED697" s="88"/>
      <c r="EE697" s="88"/>
      <c r="EF697" s="88"/>
      <c r="EG697" s="88"/>
    </row>
    <row r="698" spans="22:137" s="65" customFormat="1" x14ac:dyDescent="0.25">
      <c r="V698" s="631"/>
      <c r="AA698" s="632"/>
      <c r="AB698" s="632"/>
      <c r="AD698" s="632"/>
      <c r="AE698" s="633"/>
      <c r="AH698" s="634"/>
      <c r="AI698" s="634"/>
      <c r="AK698" s="632"/>
      <c r="AR698" s="632"/>
      <c r="AV698" s="632"/>
      <c r="AX698" s="632"/>
      <c r="BB698" s="632"/>
      <c r="BC698" s="632"/>
      <c r="BE698" s="632"/>
      <c r="BH698" s="67"/>
      <c r="BI698" s="635"/>
      <c r="BJ698" s="636"/>
      <c r="BK698" s="636"/>
      <c r="BL698" s="636"/>
      <c r="BM698" s="102"/>
      <c r="BN698" s="102"/>
      <c r="BO698" s="102"/>
      <c r="BP698" s="636"/>
      <c r="BQ698" s="636"/>
      <c r="BR698" s="636"/>
      <c r="BS698" s="636"/>
      <c r="BT698" s="636"/>
      <c r="BU698" s="636"/>
      <c r="BV698" s="636"/>
      <c r="BW698" s="636"/>
      <c r="BX698" s="636"/>
      <c r="BY698" s="636"/>
      <c r="BZ698" s="636"/>
      <c r="CA698" s="636"/>
      <c r="CB698" s="637"/>
      <c r="CC698" s="636"/>
      <c r="CD698" s="636"/>
      <c r="CE698" s="637"/>
      <c r="CF698" s="637"/>
      <c r="CG698" s="637"/>
      <c r="CH698" s="637"/>
      <c r="CI698" s="636"/>
      <c r="CJ698" s="636"/>
      <c r="CK698" s="637"/>
      <c r="CL698" s="637"/>
      <c r="CM698" s="637"/>
      <c r="CN698" s="705"/>
      <c r="CO698" s="88"/>
      <c r="CP698" s="88"/>
      <c r="CQ698" s="88"/>
      <c r="CR698" s="67"/>
      <c r="CS698" s="67"/>
      <c r="CT698" s="67"/>
      <c r="CU698" s="67"/>
      <c r="CV698" s="67"/>
      <c r="CW698" s="67"/>
      <c r="CX698" s="67"/>
      <c r="CY698" s="67"/>
      <c r="CZ698" s="67"/>
      <c r="DA698" s="67"/>
      <c r="DB698" s="67"/>
      <c r="DC698" s="67"/>
      <c r="DD698" s="67"/>
      <c r="DE698" s="67"/>
      <c r="DF698" s="67"/>
      <c r="DG698" s="67"/>
      <c r="DH698" s="67"/>
      <c r="DI698" s="67"/>
      <c r="DJ698" s="67"/>
      <c r="DK698" s="67"/>
      <c r="DL698" s="67"/>
      <c r="DM698" s="67"/>
      <c r="DN698" s="67"/>
      <c r="DO698" s="67"/>
      <c r="DP698" s="67"/>
      <c r="DQ698" s="67"/>
      <c r="DR698" s="67"/>
      <c r="DS698" s="67"/>
      <c r="DT698" s="67"/>
      <c r="DU698" s="67"/>
      <c r="DV698" s="67"/>
      <c r="DW698" s="67"/>
      <c r="DX698" s="67"/>
      <c r="DY698" s="67"/>
      <c r="DZ698" s="88"/>
      <c r="EA698" s="88"/>
      <c r="EB698" s="88"/>
      <c r="EC698" s="88"/>
      <c r="ED698" s="88"/>
      <c r="EE698" s="88"/>
      <c r="EF698" s="88"/>
      <c r="EG698" s="88"/>
    </row>
    <row r="699" spans="22:137" s="65" customFormat="1" x14ac:dyDescent="0.25">
      <c r="V699" s="631"/>
      <c r="AA699" s="632"/>
      <c r="AB699" s="632"/>
      <c r="AD699" s="632"/>
      <c r="AE699" s="633"/>
      <c r="AH699" s="634"/>
      <c r="AI699" s="634"/>
      <c r="AK699" s="632"/>
      <c r="AR699" s="632"/>
      <c r="AV699" s="632"/>
      <c r="AX699" s="632"/>
      <c r="BB699" s="632"/>
      <c r="BC699" s="632"/>
      <c r="BE699" s="632"/>
      <c r="BH699" s="67"/>
      <c r="BI699" s="635"/>
      <c r="BJ699" s="636"/>
      <c r="BK699" s="636"/>
      <c r="BL699" s="636"/>
      <c r="BM699" s="102"/>
      <c r="BN699" s="102"/>
      <c r="BO699" s="102"/>
      <c r="BP699" s="636"/>
      <c r="BQ699" s="636"/>
      <c r="BR699" s="636"/>
      <c r="BS699" s="636"/>
      <c r="BT699" s="636"/>
      <c r="BU699" s="636"/>
      <c r="BV699" s="636"/>
      <c r="BW699" s="636"/>
      <c r="BX699" s="636"/>
      <c r="BY699" s="636"/>
      <c r="BZ699" s="636"/>
      <c r="CA699" s="636"/>
      <c r="CB699" s="637"/>
      <c r="CC699" s="636"/>
      <c r="CD699" s="636"/>
      <c r="CE699" s="637"/>
      <c r="CF699" s="637"/>
      <c r="CG699" s="637"/>
      <c r="CH699" s="637"/>
      <c r="CI699" s="636"/>
      <c r="CJ699" s="636"/>
      <c r="CK699" s="637"/>
      <c r="CL699" s="637"/>
      <c r="CM699" s="637"/>
      <c r="CN699" s="705"/>
      <c r="CO699" s="88"/>
      <c r="CP699" s="88"/>
      <c r="CQ699" s="88"/>
      <c r="CR699" s="67"/>
      <c r="CS699" s="67"/>
      <c r="CT699" s="67"/>
      <c r="CU699" s="67"/>
      <c r="CV699" s="67"/>
      <c r="CW699" s="67"/>
      <c r="CX699" s="67"/>
      <c r="CY699" s="67"/>
      <c r="CZ699" s="67"/>
      <c r="DA699" s="67"/>
      <c r="DB699" s="67"/>
      <c r="DC699" s="67"/>
      <c r="DD699" s="67"/>
      <c r="DE699" s="67"/>
      <c r="DF699" s="67"/>
      <c r="DG699" s="67"/>
      <c r="DH699" s="67"/>
      <c r="DI699" s="67"/>
      <c r="DJ699" s="67"/>
      <c r="DK699" s="67"/>
      <c r="DL699" s="67"/>
      <c r="DM699" s="67"/>
      <c r="DN699" s="67"/>
      <c r="DO699" s="67"/>
      <c r="DP699" s="67"/>
      <c r="DQ699" s="67"/>
      <c r="DR699" s="67"/>
      <c r="DS699" s="67"/>
      <c r="DT699" s="67"/>
      <c r="DU699" s="67"/>
      <c r="DV699" s="67"/>
      <c r="DW699" s="67"/>
      <c r="DX699" s="67"/>
      <c r="DY699" s="67"/>
      <c r="DZ699" s="88"/>
      <c r="EA699" s="88"/>
      <c r="EB699" s="88"/>
      <c r="EC699" s="88"/>
      <c r="ED699" s="88"/>
      <c r="EE699" s="88"/>
      <c r="EF699" s="88"/>
      <c r="EG699" s="88"/>
    </row>
    <row r="700" spans="22:137" s="65" customFormat="1" x14ac:dyDescent="0.25">
      <c r="V700" s="631"/>
      <c r="AA700" s="632"/>
      <c r="AB700" s="632"/>
      <c r="AD700" s="632"/>
      <c r="AE700" s="633"/>
      <c r="AH700" s="634"/>
      <c r="AI700" s="634"/>
      <c r="AK700" s="632"/>
      <c r="AR700" s="632"/>
      <c r="AV700" s="632"/>
      <c r="AX700" s="632"/>
      <c r="BB700" s="632"/>
      <c r="BC700" s="632"/>
      <c r="BE700" s="632"/>
      <c r="BH700" s="67"/>
      <c r="BI700" s="635"/>
      <c r="BJ700" s="636"/>
      <c r="BK700" s="636"/>
      <c r="BL700" s="636"/>
      <c r="BM700" s="102"/>
      <c r="BN700" s="102"/>
      <c r="BO700" s="102"/>
      <c r="BP700" s="636"/>
      <c r="BQ700" s="636"/>
      <c r="BR700" s="636"/>
      <c r="BS700" s="636"/>
      <c r="BT700" s="636"/>
      <c r="BU700" s="636"/>
      <c r="BV700" s="636"/>
      <c r="BW700" s="636"/>
      <c r="BX700" s="636"/>
      <c r="BY700" s="636"/>
      <c r="BZ700" s="636"/>
      <c r="CA700" s="636"/>
      <c r="CB700" s="637"/>
      <c r="CC700" s="636"/>
      <c r="CD700" s="636"/>
      <c r="CE700" s="637"/>
      <c r="CF700" s="637"/>
      <c r="CG700" s="637"/>
      <c r="CH700" s="637"/>
      <c r="CI700" s="636"/>
      <c r="CJ700" s="636"/>
      <c r="CK700" s="637"/>
      <c r="CL700" s="637"/>
      <c r="CM700" s="637"/>
      <c r="CN700" s="705"/>
      <c r="CO700" s="88"/>
      <c r="CP700" s="88"/>
      <c r="CQ700" s="88"/>
      <c r="CR700" s="67"/>
      <c r="CS700" s="67"/>
      <c r="CT700" s="67"/>
      <c r="CU700" s="67"/>
      <c r="CV700" s="67"/>
      <c r="CW700" s="67"/>
      <c r="CX700" s="67"/>
      <c r="CY700" s="67"/>
      <c r="CZ700" s="67"/>
      <c r="DA700" s="67"/>
      <c r="DB700" s="67"/>
      <c r="DC700" s="67"/>
      <c r="DD700" s="67"/>
      <c r="DE700" s="67"/>
      <c r="DF700" s="67"/>
      <c r="DG700" s="67"/>
      <c r="DH700" s="67"/>
      <c r="DI700" s="67"/>
      <c r="DJ700" s="67"/>
      <c r="DK700" s="67"/>
      <c r="DL700" s="67"/>
      <c r="DM700" s="67"/>
      <c r="DN700" s="67"/>
      <c r="DO700" s="67"/>
      <c r="DP700" s="67"/>
      <c r="DQ700" s="67"/>
      <c r="DR700" s="67"/>
      <c r="DS700" s="67"/>
      <c r="DT700" s="67"/>
      <c r="DU700" s="67"/>
      <c r="DV700" s="67"/>
      <c r="DW700" s="67"/>
      <c r="DX700" s="67"/>
      <c r="DY700" s="67"/>
      <c r="DZ700" s="88"/>
      <c r="EA700" s="88"/>
      <c r="EB700" s="88"/>
      <c r="EC700" s="88"/>
      <c r="ED700" s="88"/>
      <c r="EE700" s="88"/>
      <c r="EF700" s="88"/>
      <c r="EG700" s="88"/>
    </row>
    <row r="701" spans="22:137" s="65" customFormat="1" x14ac:dyDescent="0.25">
      <c r="V701" s="631"/>
      <c r="AA701" s="632"/>
      <c r="AB701" s="632"/>
      <c r="AD701" s="632"/>
      <c r="AE701" s="633"/>
      <c r="AH701" s="634"/>
      <c r="AI701" s="634"/>
      <c r="AK701" s="632"/>
      <c r="AR701" s="632"/>
      <c r="AV701" s="632"/>
      <c r="AX701" s="632"/>
      <c r="BB701" s="632"/>
      <c r="BC701" s="632"/>
      <c r="BE701" s="632"/>
      <c r="BH701" s="67"/>
      <c r="BI701" s="635"/>
      <c r="BJ701" s="636"/>
      <c r="BK701" s="636"/>
      <c r="BL701" s="636"/>
      <c r="BM701" s="102"/>
      <c r="BN701" s="102"/>
      <c r="BO701" s="102"/>
      <c r="BP701" s="636"/>
      <c r="BQ701" s="636"/>
      <c r="BR701" s="636"/>
      <c r="BS701" s="636"/>
      <c r="BT701" s="636"/>
      <c r="BU701" s="636"/>
      <c r="BV701" s="636"/>
      <c r="BW701" s="636"/>
      <c r="BX701" s="636"/>
      <c r="BY701" s="636"/>
      <c r="BZ701" s="636"/>
      <c r="CA701" s="636"/>
      <c r="CB701" s="637"/>
      <c r="CC701" s="636"/>
      <c r="CD701" s="636"/>
      <c r="CE701" s="637"/>
      <c r="CF701" s="637"/>
      <c r="CG701" s="637"/>
      <c r="CH701" s="637"/>
      <c r="CI701" s="636"/>
      <c r="CJ701" s="636"/>
      <c r="CK701" s="637"/>
      <c r="CL701" s="637"/>
      <c r="CM701" s="637"/>
      <c r="CN701" s="705"/>
      <c r="CO701" s="88"/>
      <c r="CP701" s="88"/>
      <c r="CQ701" s="88"/>
      <c r="CR701" s="67"/>
      <c r="CS701" s="67"/>
      <c r="CT701" s="67"/>
      <c r="CU701" s="67"/>
      <c r="CV701" s="67"/>
      <c r="CW701" s="67"/>
      <c r="CX701" s="67"/>
      <c r="CY701" s="67"/>
      <c r="CZ701" s="67"/>
      <c r="DA701" s="67"/>
      <c r="DB701" s="67"/>
      <c r="DC701" s="67"/>
      <c r="DD701" s="67"/>
      <c r="DE701" s="67"/>
      <c r="DF701" s="67"/>
      <c r="DG701" s="67"/>
      <c r="DH701" s="67"/>
      <c r="DI701" s="67"/>
      <c r="DJ701" s="67"/>
      <c r="DK701" s="67"/>
      <c r="DL701" s="67"/>
      <c r="DM701" s="67"/>
      <c r="DN701" s="67"/>
      <c r="DO701" s="67"/>
      <c r="DP701" s="67"/>
      <c r="DQ701" s="67"/>
      <c r="DR701" s="67"/>
      <c r="DS701" s="67"/>
      <c r="DT701" s="67"/>
      <c r="DU701" s="67"/>
      <c r="DV701" s="67"/>
      <c r="DW701" s="67"/>
      <c r="DX701" s="67"/>
      <c r="DY701" s="67"/>
      <c r="DZ701" s="88"/>
      <c r="EA701" s="88"/>
      <c r="EB701" s="88"/>
      <c r="EC701" s="88"/>
      <c r="ED701" s="88"/>
      <c r="EE701" s="88"/>
      <c r="EF701" s="88"/>
      <c r="EG701" s="88"/>
    </row>
    <row r="702" spans="22:137" s="65" customFormat="1" x14ac:dyDescent="0.25">
      <c r="V702" s="631"/>
      <c r="AA702" s="632"/>
      <c r="AB702" s="632"/>
      <c r="AD702" s="632"/>
      <c r="AE702" s="633"/>
      <c r="AH702" s="634"/>
      <c r="AI702" s="634"/>
      <c r="AK702" s="632"/>
      <c r="AR702" s="632"/>
      <c r="AV702" s="632"/>
      <c r="AX702" s="632"/>
      <c r="BB702" s="632"/>
      <c r="BC702" s="632"/>
      <c r="BE702" s="632"/>
      <c r="BH702" s="67"/>
      <c r="BI702" s="635"/>
      <c r="BJ702" s="636"/>
      <c r="BK702" s="636"/>
      <c r="BL702" s="636"/>
      <c r="BM702" s="102"/>
      <c r="BN702" s="102"/>
      <c r="BO702" s="102"/>
      <c r="BP702" s="636"/>
      <c r="BQ702" s="636"/>
      <c r="BR702" s="636"/>
      <c r="BS702" s="636"/>
      <c r="BT702" s="636"/>
      <c r="BU702" s="636"/>
      <c r="BV702" s="636"/>
      <c r="BW702" s="636"/>
      <c r="BX702" s="636"/>
      <c r="BY702" s="636"/>
      <c r="BZ702" s="636"/>
      <c r="CA702" s="636"/>
      <c r="CB702" s="637"/>
      <c r="CC702" s="636"/>
      <c r="CD702" s="636"/>
      <c r="CE702" s="637"/>
      <c r="CF702" s="637"/>
      <c r="CG702" s="637"/>
      <c r="CH702" s="637"/>
      <c r="CI702" s="636"/>
      <c r="CJ702" s="636"/>
      <c r="CK702" s="637"/>
      <c r="CL702" s="637"/>
      <c r="CM702" s="637"/>
      <c r="CN702" s="705"/>
      <c r="CO702" s="88"/>
      <c r="CP702" s="88"/>
      <c r="CQ702" s="88"/>
      <c r="CR702" s="67"/>
      <c r="CS702" s="67"/>
      <c r="CT702" s="67"/>
      <c r="CU702" s="67"/>
      <c r="CV702" s="67"/>
      <c r="CW702" s="67"/>
      <c r="CX702" s="67"/>
      <c r="CY702" s="67"/>
      <c r="CZ702" s="67"/>
      <c r="DA702" s="67"/>
      <c r="DB702" s="67"/>
      <c r="DC702" s="67"/>
      <c r="DD702" s="67"/>
      <c r="DE702" s="67"/>
      <c r="DF702" s="67"/>
      <c r="DG702" s="67"/>
      <c r="DH702" s="67"/>
      <c r="DI702" s="67"/>
      <c r="DJ702" s="67"/>
      <c r="DK702" s="67"/>
      <c r="DL702" s="67"/>
      <c r="DM702" s="67"/>
      <c r="DN702" s="67"/>
      <c r="DO702" s="67"/>
      <c r="DP702" s="67"/>
      <c r="DQ702" s="67"/>
      <c r="DR702" s="67"/>
      <c r="DS702" s="67"/>
      <c r="DT702" s="67"/>
      <c r="DU702" s="67"/>
      <c r="DV702" s="67"/>
      <c r="DW702" s="67"/>
      <c r="DX702" s="67"/>
      <c r="DY702" s="67"/>
      <c r="DZ702" s="88"/>
      <c r="EA702" s="88"/>
      <c r="EB702" s="88"/>
      <c r="EC702" s="88"/>
      <c r="ED702" s="88"/>
      <c r="EE702" s="88"/>
      <c r="EF702" s="88"/>
      <c r="EG702" s="88"/>
    </row>
    <row r="703" spans="22:137" s="65" customFormat="1" x14ac:dyDescent="0.25">
      <c r="V703" s="631"/>
      <c r="AA703" s="632"/>
      <c r="AB703" s="632"/>
      <c r="AD703" s="632"/>
      <c r="AE703" s="633"/>
      <c r="AH703" s="634"/>
      <c r="AI703" s="634"/>
      <c r="AK703" s="632"/>
      <c r="AR703" s="632"/>
      <c r="AV703" s="632"/>
      <c r="AX703" s="632"/>
      <c r="BB703" s="632"/>
      <c r="BC703" s="632"/>
      <c r="BE703" s="632"/>
      <c r="BH703" s="67"/>
      <c r="BI703" s="635"/>
      <c r="BJ703" s="636"/>
      <c r="BK703" s="636"/>
      <c r="BL703" s="636"/>
      <c r="BM703" s="102"/>
      <c r="BN703" s="102"/>
      <c r="BO703" s="102"/>
      <c r="BP703" s="636"/>
      <c r="BQ703" s="636"/>
      <c r="BR703" s="636"/>
      <c r="BS703" s="636"/>
      <c r="BT703" s="636"/>
      <c r="BU703" s="636"/>
      <c r="BV703" s="636"/>
      <c r="BW703" s="636"/>
      <c r="BX703" s="636"/>
      <c r="BY703" s="636"/>
      <c r="BZ703" s="636"/>
      <c r="CA703" s="636"/>
      <c r="CB703" s="637"/>
      <c r="CC703" s="636"/>
      <c r="CD703" s="636"/>
      <c r="CE703" s="637"/>
      <c r="CF703" s="637"/>
      <c r="CG703" s="637"/>
      <c r="CH703" s="637"/>
      <c r="CI703" s="636"/>
      <c r="CJ703" s="636"/>
      <c r="CK703" s="637"/>
      <c r="CL703" s="637"/>
      <c r="CM703" s="637"/>
      <c r="CN703" s="705"/>
      <c r="CO703" s="88"/>
      <c r="CP703" s="88"/>
      <c r="CQ703" s="88"/>
      <c r="CR703" s="67"/>
      <c r="CS703" s="67"/>
      <c r="CT703" s="67"/>
      <c r="CU703" s="67"/>
      <c r="CV703" s="67"/>
      <c r="CW703" s="67"/>
      <c r="CX703" s="67"/>
      <c r="CY703" s="67"/>
      <c r="CZ703" s="67"/>
      <c r="DA703" s="67"/>
      <c r="DB703" s="67"/>
      <c r="DC703" s="67"/>
      <c r="DD703" s="67"/>
      <c r="DE703" s="67"/>
      <c r="DF703" s="67"/>
      <c r="DG703" s="67"/>
      <c r="DH703" s="67"/>
      <c r="DI703" s="67"/>
      <c r="DJ703" s="67"/>
      <c r="DK703" s="67"/>
      <c r="DL703" s="67"/>
      <c r="DM703" s="67"/>
      <c r="DN703" s="67"/>
      <c r="DO703" s="67"/>
      <c r="DP703" s="67"/>
      <c r="DQ703" s="67"/>
      <c r="DR703" s="67"/>
      <c r="DS703" s="67"/>
      <c r="DT703" s="67"/>
      <c r="DU703" s="67"/>
      <c r="DV703" s="67"/>
      <c r="DW703" s="67"/>
      <c r="DX703" s="67"/>
      <c r="DY703" s="67"/>
      <c r="DZ703" s="88"/>
      <c r="EA703" s="88"/>
      <c r="EB703" s="88"/>
      <c r="EC703" s="88"/>
      <c r="ED703" s="88"/>
      <c r="EE703" s="88"/>
      <c r="EF703" s="88"/>
      <c r="EG703" s="88"/>
    </row>
    <row r="704" spans="22:137" s="65" customFormat="1" x14ac:dyDescent="0.25">
      <c r="V704" s="631"/>
      <c r="AA704" s="632"/>
      <c r="AB704" s="632"/>
      <c r="AD704" s="632"/>
      <c r="AE704" s="633"/>
      <c r="AH704" s="634"/>
      <c r="AI704" s="634"/>
      <c r="AK704" s="632"/>
      <c r="AR704" s="632"/>
      <c r="AV704" s="632"/>
      <c r="AX704" s="632"/>
      <c r="BB704" s="632"/>
      <c r="BC704" s="632"/>
      <c r="BE704" s="632"/>
      <c r="BH704" s="67"/>
      <c r="BI704" s="635"/>
      <c r="BJ704" s="636"/>
      <c r="BK704" s="636"/>
      <c r="BL704" s="636"/>
      <c r="BM704" s="102"/>
      <c r="BN704" s="102"/>
      <c r="BO704" s="102"/>
      <c r="BP704" s="636"/>
      <c r="BQ704" s="636"/>
      <c r="BR704" s="636"/>
      <c r="BS704" s="636"/>
      <c r="BT704" s="636"/>
      <c r="BU704" s="636"/>
      <c r="BV704" s="636"/>
      <c r="BW704" s="636"/>
      <c r="BX704" s="636"/>
      <c r="BY704" s="636"/>
      <c r="BZ704" s="636"/>
      <c r="CA704" s="636"/>
      <c r="CB704" s="637"/>
      <c r="CC704" s="636"/>
      <c r="CD704" s="636"/>
      <c r="CE704" s="637"/>
      <c r="CF704" s="637"/>
      <c r="CG704" s="637"/>
      <c r="CH704" s="637"/>
      <c r="CI704" s="636"/>
      <c r="CJ704" s="636"/>
      <c r="CK704" s="637"/>
      <c r="CL704" s="637"/>
      <c r="CM704" s="637"/>
      <c r="CN704" s="705"/>
      <c r="CO704" s="88"/>
      <c r="CP704" s="88"/>
      <c r="CQ704" s="88"/>
      <c r="CR704" s="67"/>
      <c r="CS704" s="67"/>
      <c r="CT704" s="67"/>
      <c r="CU704" s="67"/>
      <c r="CV704" s="67"/>
      <c r="CW704" s="67"/>
      <c r="CX704" s="67"/>
      <c r="CY704" s="67"/>
      <c r="CZ704" s="67"/>
      <c r="DA704" s="67"/>
      <c r="DB704" s="67"/>
      <c r="DC704" s="67"/>
      <c r="DD704" s="67"/>
      <c r="DE704" s="67"/>
      <c r="DF704" s="67"/>
      <c r="DG704" s="67"/>
      <c r="DH704" s="67"/>
      <c r="DI704" s="67"/>
      <c r="DJ704" s="67"/>
      <c r="DK704" s="67"/>
      <c r="DL704" s="67"/>
      <c r="DM704" s="67"/>
      <c r="DN704" s="67"/>
      <c r="DO704" s="67"/>
      <c r="DP704" s="67"/>
      <c r="DQ704" s="67"/>
      <c r="DR704" s="67"/>
      <c r="DS704" s="67"/>
      <c r="DT704" s="67"/>
      <c r="DU704" s="67"/>
      <c r="DV704" s="67"/>
      <c r="DW704" s="67"/>
      <c r="DX704" s="67"/>
      <c r="DY704" s="67"/>
      <c r="DZ704" s="88"/>
      <c r="EA704" s="88"/>
      <c r="EB704" s="88"/>
      <c r="EC704" s="88"/>
      <c r="ED704" s="88"/>
      <c r="EE704" s="88"/>
      <c r="EF704" s="88"/>
      <c r="EG704" s="88"/>
    </row>
    <row r="705" spans="22:137" s="65" customFormat="1" x14ac:dyDescent="0.25">
      <c r="V705" s="631"/>
      <c r="AA705" s="632"/>
      <c r="AB705" s="632"/>
      <c r="AD705" s="632"/>
      <c r="AE705" s="633"/>
      <c r="AH705" s="634"/>
      <c r="AI705" s="634"/>
      <c r="AK705" s="632"/>
      <c r="AR705" s="632"/>
      <c r="AV705" s="632"/>
      <c r="AX705" s="632"/>
      <c r="BB705" s="632"/>
      <c r="BC705" s="632"/>
      <c r="BE705" s="632"/>
      <c r="BH705" s="67"/>
      <c r="BI705" s="635"/>
      <c r="BJ705" s="636"/>
      <c r="BK705" s="636"/>
      <c r="BL705" s="636"/>
      <c r="BM705" s="102"/>
      <c r="BN705" s="102"/>
      <c r="BO705" s="102"/>
      <c r="BP705" s="636"/>
      <c r="BQ705" s="636"/>
      <c r="BR705" s="636"/>
      <c r="BS705" s="636"/>
      <c r="BT705" s="636"/>
      <c r="BU705" s="636"/>
      <c r="BV705" s="636"/>
      <c r="BW705" s="636"/>
      <c r="BX705" s="636"/>
      <c r="BY705" s="636"/>
      <c r="BZ705" s="636"/>
      <c r="CA705" s="636"/>
      <c r="CB705" s="637"/>
      <c r="CC705" s="636"/>
      <c r="CD705" s="636"/>
      <c r="CE705" s="637"/>
      <c r="CF705" s="637"/>
      <c r="CG705" s="637"/>
      <c r="CH705" s="637"/>
      <c r="CI705" s="636"/>
      <c r="CJ705" s="636"/>
      <c r="CK705" s="637"/>
      <c r="CL705" s="637"/>
      <c r="CM705" s="637"/>
      <c r="CN705" s="705"/>
      <c r="CO705" s="88"/>
      <c r="CP705" s="88"/>
      <c r="CQ705" s="88"/>
      <c r="CR705" s="67"/>
      <c r="CS705" s="67"/>
      <c r="CT705" s="67"/>
      <c r="CU705" s="67"/>
      <c r="CV705" s="67"/>
      <c r="CW705" s="67"/>
      <c r="CX705" s="67"/>
      <c r="CY705" s="67"/>
      <c r="CZ705" s="67"/>
      <c r="DA705" s="67"/>
      <c r="DB705" s="67"/>
      <c r="DC705" s="67"/>
      <c r="DD705" s="67"/>
      <c r="DE705" s="67"/>
      <c r="DF705" s="67"/>
      <c r="DG705" s="67"/>
      <c r="DH705" s="67"/>
      <c r="DI705" s="67"/>
      <c r="DJ705" s="67"/>
      <c r="DK705" s="67"/>
      <c r="DL705" s="67"/>
      <c r="DM705" s="67"/>
      <c r="DN705" s="67"/>
      <c r="DO705" s="67"/>
      <c r="DP705" s="67"/>
      <c r="DQ705" s="67"/>
      <c r="DR705" s="67"/>
      <c r="DS705" s="67"/>
      <c r="DT705" s="67"/>
      <c r="DU705" s="67"/>
      <c r="DV705" s="67"/>
      <c r="DW705" s="67"/>
      <c r="DX705" s="67"/>
      <c r="DY705" s="67"/>
      <c r="DZ705" s="88"/>
      <c r="EA705" s="88"/>
      <c r="EB705" s="88"/>
      <c r="EC705" s="88"/>
      <c r="ED705" s="88"/>
      <c r="EE705" s="88"/>
      <c r="EF705" s="88"/>
      <c r="EG705" s="88"/>
    </row>
    <row r="706" spans="22:137" s="65" customFormat="1" x14ac:dyDescent="0.25">
      <c r="V706" s="631"/>
      <c r="AA706" s="632"/>
      <c r="AB706" s="632"/>
      <c r="AD706" s="632"/>
      <c r="AE706" s="633"/>
      <c r="AH706" s="634"/>
      <c r="AI706" s="634"/>
      <c r="AK706" s="632"/>
      <c r="AR706" s="632"/>
      <c r="AV706" s="632"/>
      <c r="AX706" s="632"/>
      <c r="BB706" s="632"/>
      <c r="BC706" s="632"/>
      <c r="BE706" s="632"/>
      <c r="BH706" s="67"/>
      <c r="BI706" s="635"/>
      <c r="BJ706" s="636"/>
      <c r="BK706" s="636"/>
      <c r="BL706" s="636"/>
      <c r="BM706" s="102"/>
      <c r="BN706" s="102"/>
      <c r="BO706" s="102"/>
      <c r="BP706" s="636"/>
      <c r="BQ706" s="636"/>
      <c r="BR706" s="636"/>
      <c r="BS706" s="636"/>
      <c r="BT706" s="636"/>
      <c r="BU706" s="636"/>
      <c r="BV706" s="636"/>
      <c r="BW706" s="636"/>
      <c r="BX706" s="636"/>
      <c r="BY706" s="636"/>
      <c r="BZ706" s="636"/>
      <c r="CA706" s="636"/>
      <c r="CB706" s="637"/>
      <c r="CC706" s="636"/>
      <c r="CD706" s="636"/>
      <c r="CE706" s="637"/>
      <c r="CF706" s="637"/>
      <c r="CG706" s="637"/>
      <c r="CH706" s="637"/>
      <c r="CI706" s="636"/>
      <c r="CJ706" s="636"/>
      <c r="CK706" s="637"/>
      <c r="CL706" s="637"/>
      <c r="CM706" s="637"/>
      <c r="CN706" s="705"/>
      <c r="CO706" s="88"/>
      <c r="CP706" s="88"/>
      <c r="CQ706" s="88"/>
      <c r="CR706" s="67"/>
      <c r="CS706" s="67"/>
      <c r="CT706" s="67"/>
      <c r="CU706" s="67"/>
      <c r="CV706" s="67"/>
      <c r="CW706" s="67"/>
      <c r="CX706" s="67"/>
      <c r="CY706" s="67"/>
      <c r="CZ706" s="67"/>
      <c r="DA706" s="67"/>
      <c r="DB706" s="67"/>
      <c r="DC706" s="67"/>
      <c r="DD706" s="67"/>
      <c r="DE706" s="67"/>
      <c r="DF706" s="67"/>
      <c r="DG706" s="67"/>
      <c r="DH706" s="67"/>
      <c r="DI706" s="67"/>
      <c r="DJ706" s="67"/>
      <c r="DK706" s="67"/>
      <c r="DL706" s="67"/>
      <c r="DM706" s="67"/>
      <c r="DN706" s="67"/>
      <c r="DO706" s="67"/>
      <c r="DP706" s="67"/>
      <c r="DQ706" s="67"/>
      <c r="DR706" s="67"/>
      <c r="DS706" s="67"/>
      <c r="DT706" s="67"/>
      <c r="DU706" s="67"/>
      <c r="DV706" s="67"/>
      <c r="DW706" s="67"/>
      <c r="DX706" s="67"/>
      <c r="DY706" s="67"/>
      <c r="DZ706" s="88"/>
      <c r="EA706" s="88"/>
      <c r="EB706" s="88"/>
      <c r="EC706" s="88"/>
      <c r="ED706" s="88"/>
      <c r="EE706" s="88"/>
      <c r="EF706" s="88"/>
      <c r="EG706" s="88"/>
    </row>
    <row r="707" spans="22:137" s="65" customFormat="1" x14ac:dyDescent="0.25">
      <c r="V707" s="631"/>
      <c r="AA707" s="632"/>
      <c r="AB707" s="632"/>
      <c r="AD707" s="632"/>
      <c r="AE707" s="633"/>
      <c r="AH707" s="634"/>
      <c r="AI707" s="634"/>
      <c r="AK707" s="632"/>
      <c r="AR707" s="632"/>
      <c r="AV707" s="632"/>
      <c r="AX707" s="632"/>
      <c r="BB707" s="632"/>
      <c r="BC707" s="632"/>
      <c r="BE707" s="632"/>
      <c r="BH707" s="67"/>
      <c r="BI707" s="635"/>
      <c r="BJ707" s="636"/>
      <c r="BK707" s="636"/>
      <c r="BL707" s="636"/>
      <c r="BM707" s="102"/>
      <c r="BN707" s="102"/>
      <c r="BO707" s="102"/>
      <c r="BP707" s="636"/>
      <c r="BQ707" s="636"/>
      <c r="BR707" s="636"/>
      <c r="BS707" s="636"/>
      <c r="BT707" s="636"/>
      <c r="BU707" s="636"/>
      <c r="BV707" s="636"/>
      <c r="BW707" s="636"/>
      <c r="BX707" s="636"/>
      <c r="BY707" s="636"/>
      <c r="BZ707" s="636"/>
      <c r="CA707" s="636"/>
      <c r="CB707" s="637"/>
      <c r="CC707" s="636"/>
      <c r="CD707" s="636"/>
      <c r="CE707" s="637"/>
      <c r="CF707" s="637"/>
      <c r="CG707" s="637"/>
      <c r="CH707" s="637"/>
      <c r="CI707" s="636"/>
      <c r="CJ707" s="636"/>
      <c r="CK707" s="637"/>
      <c r="CL707" s="637"/>
      <c r="CM707" s="637"/>
      <c r="CN707" s="705"/>
      <c r="CO707" s="88"/>
      <c r="CP707" s="88"/>
      <c r="CQ707" s="88"/>
      <c r="CR707" s="67"/>
      <c r="CS707" s="67"/>
      <c r="CT707" s="67"/>
      <c r="CU707" s="67"/>
      <c r="CV707" s="67"/>
      <c r="CW707" s="67"/>
      <c r="CX707" s="67"/>
      <c r="CY707" s="67"/>
      <c r="CZ707" s="67"/>
      <c r="DA707" s="67"/>
      <c r="DB707" s="67"/>
      <c r="DC707" s="67"/>
      <c r="DD707" s="67"/>
      <c r="DE707" s="67"/>
      <c r="DF707" s="67"/>
      <c r="DG707" s="67"/>
      <c r="DH707" s="67"/>
      <c r="DI707" s="67"/>
      <c r="DJ707" s="67"/>
      <c r="DK707" s="67"/>
      <c r="DL707" s="67"/>
      <c r="DM707" s="67"/>
      <c r="DN707" s="67"/>
      <c r="DO707" s="67"/>
      <c r="DP707" s="67"/>
      <c r="DQ707" s="67"/>
      <c r="DR707" s="67"/>
      <c r="DS707" s="67"/>
      <c r="DT707" s="67"/>
      <c r="DU707" s="67"/>
      <c r="DV707" s="67"/>
      <c r="DW707" s="67"/>
      <c r="DX707" s="67"/>
      <c r="DY707" s="67"/>
      <c r="DZ707" s="88"/>
      <c r="EA707" s="88"/>
      <c r="EB707" s="88"/>
      <c r="EC707" s="88"/>
      <c r="ED707" s="88"/>
      <c r="EE707" s="88"/>
      <c r="EF707" s="88"/>
      <c r="EG707" s="88"/>
    </row>
    <row r="708" spans="22:137" s="65" customFormat="1" x14ac:dyDescent="0.25">
      <c r="V708" s="631"/>
      <c r="AA708" s="632"/>
      <c r="AB708" s="632"/>
      <c r="AD708" s="632"/>
      <c r="AE708" s="633"/>
      <c r="AH708" s="634"/>
      <c r="AI708" s="634"/>
      <c r="AK708" s="632"/>
      <c r="AR708" s="632"/>
      <c r="AV708" s="632"/>
      <c r="AX708" s="632"/>
      <c r="BB708" s="632"/>
      <c r="BC708" s="632"/>
      <c r="BE708" s="632"/>
      <c r="BH708" s="67"/>
      <c r="BI708" s="635"/>
      <c r="BJ708" s="636"/>
      <c r="BK708" s="636"/>
      <c r="BL708" s="636"/>
      <c r="BM708" s="102"/>
      <c r="BN708" s="102"/>
      <c r="BO708" s="102"/>
      <c r="BP708" s="636"/>
      <c r="BQ708" s="636"/>
      <c r="BR708" s="636"/>
      <c r="BS708" s="636"/>
      <c r="BT708" s="636"/>
      <c r="BU708" s="636"/>
      <c r="BV708" s="636"/>
      <c r="BW708" s="636"/>
      <c r="BX708" s="636"/>
      <c r="BY708" s="636"/>
      <c r="BZ708" s="636"/>
      <c r="CA708" s="636"/>
      <c r="CB708" s="637"/>
      <c r="CC708" s="636"/>
      <c r="CD708" s="636"/>
      <c r="CE708" s="637"/>
      <c r="CF708" s="637"/>
      <c r="CG708" s="637"/>
      <c r="CH708" s="637"/>
      <c r="CI708" s="636"/>
      <c r="CJ708" s="636"/>
      <c r="CK708" s="637"/>
      <c r="CL708" s="637"/>
      <c r="CM708" s="637"/>
      <c r="CN708" s="705"/>
      <c r="CO708" s="88"/>
      <c r="CP708" s="88"/>
      <c r="CQ708" s="88"/>
      <c r="CR708" s="67"/>
      <c r="CS708" s="67"/>
      <c r="CT708" s="67"/>
      <c r="CU708" s="67"/>
      <c r="CV708" s="67"/>
      <c r="CW708" s="67"/>
      <c r="CX708" s="67"/>
      <c r="CY708" s="67"/>
      <c r="CZ708" s="67"/>
      <c r="DA708" s="67"/>
      <c r="DB708" s="67"/>
      <c r="DC708" s="67"/>
      <c r="DD708" s="67"/>
      <c r="DE708" s="67"/>
      <c r="DF708" s="67"/>
      <c r="DG708" s="67"/>
      <c r="DH708" s="67"/>
      <c r="DI708" s="67"/>
      <c r="DJ708" s="67"/>
      <c r="DK708" s="67"/>
      <c r="DL708" s="67"/>
      <c r="DM708" s="67"/>
      <c r="DN708" s="67"/>
      <c r="DO708" s="67"/>
      <c r="DP708" s="67"/>
      <c r="DQ708" s="67"/>
      <c r="DR708" s="67"/>
      <c r="DS708" s="67"/>
      <c r="DT708" s="67"/>
      <c r="DU708" s="67"/>
      <c r="DV708" s="67"/>
      <c r="DW708" s="67"/>
      <c r="DX708" s="67"/>
      <c r="DY708" s="67"/>
      <c r="DZ708" s="88"/>
      <c r="EA708" s="88"/>
      <c r="EB708" s="88"/>
      <c r="EC708" s="88"/>
      <c r="ED708" s="88"/>
      <c r="EE708" s="88"/>
      <c r="EF708" s="88"/>
      <c r="EG708" s="88"/>
    </row>
    <row r="709" spans="22:137" s="65" customFormat="1" x14ac:dyDescent="0.25">
      <c r="V709" s="631"/>
      <c r="AA709" s="632"/>
      <c r="AB709" s="632"/>
      <c r="AD709" s="632"/>
      <c r="AE709" s="633"/>
      <c r="AH709" s="634"/>
      <c r="AI709" s="634"/>
      <c r="AK709" s="632"/>
      <c r="AR709" s="632"/>
      <c r="AV709" s="632"/>
      <c r="AX709" s="632"/>
      <c r="BB709" s="632"/>
      <c r="BC709" s="632"/>
      <c r="BE709" s="632"/>
      <c r="BH709" s="67"/>
      <c r="BI709" s="635"/>
      <c r="BJ709" s="636"/>
      <c r="BK709" s="636"/>
      <c r="BL709" s="636"/>
      <c r="BM709" s="102"/>
      <c r="BN709" s="102"/>
      <c r="BO709" s="102"/>
      <c r="BP709" s="636"/>
      <c r="BQ709" s="636"/>
      <c r="BR709" s="636"/>
      <c r="BS709" s="636"/>
      <c r="BT709" s="636"/>
      <c r="BU709" s="636"/>
      <c r="BV709" s="636"/>
      <c r="BW709" s="636"/>
      <c r="BX709" s="636"/>
      <c r="BY709" s="636"/>
      <c r="BZ709" s="636"/>
      <c r="CA709" s="636"/>
      <c r="CB709" s="637"/>
      <c r="CC709" s="636"/>
      <c r="CD709" s="636"/>
      <c r="CE709" s="637"/>
      <c r="CF709" s="637"/>
      <c r="CG709" s="637"/>
      <c r="CH709" s="637"/>
      <c r="CI709" s="636"/>
      <c r="CJ709" s="636"/>
      <c r="CK709" s="637"/>
      <c r="CL709" s="637"/>
      <c r="CM709" s="637"/>
      <c r="CN709" s="705"/>
      <c r="CO709" s="88"/>
      <c r="CP709" s="88"/>
      <c r="CQ709" s="88"/>
      <c r="CR709" s="67"/>
      <c r="CS709" s="67"/>
      <c r="CT709" s="67"/>
      <c r="CU709" s="67"/>
      <c r="CV709" s="67"/>
      <c r="CW709" s="67"/>
      <c r="CX709" s="67"/>
      <c r="CY709" s="67"/>
      <c r="CZ709" s="67"/>
      <c r="DA709" s="67"/>
      <c r="DB709" s="67"/>
      <c r="DC709" s="67"/>
      <c r="DD709" s="67"/>
      <c r="DE709" s="67"/>
      <c r="DF709" s="67"/>
      <c r="DG709" s="67"/>
      <c r="DH709" s="67"/>
      <c r="DI709" s="67"/>
      <c r="DJ709" s="67"/>
      <c r="DK709" s="67"/>
      <c r="DL709" s="67"/>
      <c r="DM709" s="67"/>
      <c r="DN709" s="67"/>
      <c r="DO709" s="67"/>
      <c r="DP709" s="67"/>
      <c r="DQ709" s="67"/>
      <c r="DR709" s="67"/>
      <c r="DS709" s="67"/>
      <c r="DT709" s="67"/>
      <c r="DU709" s="67"/>
      <c r="DV709" s="67"/>
      <c r="DW709" s="67"/>
      <c r="DX709" s="67"/>
      <c r="DY709" s="67"/>
      <c r="DZ709" s="88"/>
      <c r="EA709" s="88"/>
      <c r="EB709" s="88"/>
      <c r="EC709" s="88"/>
      <c r="ED709" s="88"/>
      <c r="EE709" s="88"/>
      <c r="EF709" s="88"/>
      <c r="EG709" s="88"/>
    </row>
    <row r="710" spans="22:137" s="65" customFormat="1" x14ac:dyDescent="0.25">
      <c r="V710" s="631"/>
      <c r="AA710" s="632"/>
      <c r="AB710" s="632"/>
      <c r="AD710" s="632"/>
      <c r="AE710" s="633"/>
      <c r="AH710" s="634"/>
      <c r="AI710" s="634"/>
      <c r="AK710" s="632"/>
      <c r="AR710" s="632"/>
      <c r="AV710" s="632"/>
      <c r="AX710" s="632"/>
      <c r="BB710" s="632"/>
      <c r="BC710" s="632"/>
      <c r="BE710" s="632"/>
      <c r="BH710" s="67"/>
      <c r="BI710" s="635"/>
      <c r="BJ710" s="636"/>
      <c r="BK710" s="636"/>
      <c r="BL710" s="636"/>
      <c r="BM710" s="102"/>
      <c r="BN710" s="102"/>
      <c r="BO710" s="102"/>
      <c r="BP710" s="636"/>
      <c r="BQ710" s="636"/>
      <c r="BR710" s="636"/>
      <c r="BS710" s="636"/>
      <c r="BT710" s="636"/>
      <c r="BU710" s="636"/>
      <c r="BV710" s="636"/>
      <c r="BW710" s="636"/>
      <c r="BX710" s="636"/>
      <c r="BY710" s="636"/>
      <c r="BZ710" s="636"/>
      <c r="CA710" s="636"/>
      <c r="CB710" s="637"/>
      <c r="CC710" s="636"/>
      <c r="CD710" s="636"/>
      <c r="CE710" s="637"/>
      <c r="CF710" s="637"/>
      <c r="CG710" s="637"/>
      <c r="CH710" s="637"/>
      <c r="CI710" s="636"/>
      <c r="CJ710" s="636"/>
      <c r="CK710" s="637"/>
      <c r="CL710" s="637"/>
      <c r="CM710" s="637"/>
      <c r="CN710" s="705"/>
      <c r="CO710" s="88"/>
      <c r="CP710" s="88"/>
      <c r="CQ710" s="88"/>
      <c r="CR710" s="67"/>
      <c r="CS710" s="67"/>
      <c r="CT710" s="67"/>
      <c r="CU710" s="67"/>
      <c r="CV710" s="67"/>
      <c r="CW710" s="67"/>
      <c r="CX710" s="67"/>
      <c r="CY710" s="67"/>
      <c r="CZ710" s="67"/>
      <c r="DA710" s="67"/>
      <c r="DB710" s="67"/>
      <c r="DC710" s="67"/>
      <c r="DD710" s="67"/>
      <c r="DE710" s="67"/>
      <c r="DF710" s="67"/>
      <c r="DG710" s="67"/>
      <c r="DH710" s="67"/>
      <c r="DI710" s="67"/>
      <c r="DJ710" s="67"/>
      <c r="DK710" s="67"/>
      <c r="DL710" s="67"/>
      <c r="DM710" s="67"/>
      <c r="DN710" s="67"/>
      <c r="DO710" s="67"/>
      <c r="DP710" s="67"/>
      <c r="DQ710" s="67"/>
      <c r="DR710" s="67"/>
      <c r="DS710" s="67"/>
      <c r="DT710" s="67"/>
      <c r="DU710" s="67"/>
      <c r="DV710" s="67"/>
      <c r="DW710" s="67"/>
      <c r="DX710" s="67"/>
      <c r="DY710" s="67"/>
      <c r="DZ710" s="88"/>
      <c r="EA710" s="88"/>
      <c r="EB710" s="88"/>
      <c r="EC710" s="88"/>
      <c r="ED710" s="88"/>
      <c r="EE710" s="88"/>
      <c r="EF710" s="88"/>
      <c r="EG710" s="88"/>
    </row>
    <row r="711" spans="22:137" s="65" customFormat="1" x14ac:dyDescent="0.25">
      <c r="V711" s="631"/>
      <c r="AA711" s="632"/>
      <c r="AB711" s="632"/>
      <c r="AD711" s="632"/>
      <c r="AE711" s="633"/>
      <c r="AH711" s="634"/>
      <c r="AI711" s="634"/>
      <c r="AK711" s="632"/>
      <c r="AR711" s="632"/>
      <c r="AV711" s="632"/>
      <c r="AX711" s="632"/>
      <c r="BB711" s="632"/>
      <c r="BC711" s="632"/>
      <c r="BE711" s="632"/>
      <c r="BH711" s="67"/>
      <c r="BI711" s="635"/>
      <c r="BJ711" s="636"/>
      <c r="BK711" s="636"/>
      <c r="BL711" s="636"/>
      <c r="BM711" s="102"/>
      <c r="BN711" s="102"/>
      <c r="BO711" s="102"/>
      <c r="BP711" s="636"/>
      <c r="BQ711" s="636"/>
      <c r="BR711" s="636"/>
      <c r="BS711" s="636"/>
      <c r="BT711" s="636"/>
      <c r="BU711" s="636"/>
      <c r="BV711" s="636"/>
      <c r="BW711" s="636"/>
      <c r="BX711" s="636"/>
      <c r="BY711" s="636"/>
      <c r="BZ711" s="636"/>
      <c r="CA711" s="636"/>
      <c r="CB711" s="637"/>
      <c r="CC711" s="636"/>
      <c r="CD711" s="636"/>
      <c r="CE711" s="637"/>
      <c r="CF711" s="637"/>
      <c r="CG711" s="637"/>
      <c r="CH711" s="637"/>
      <c r="CI711" s="636"/>
      <c r="CJ711" s="636"/>
      <c r="CK711" s="637"/>
      <c r="CL711" s="637"/>
      <c r="CM711" s="637"/>
      <c r="CN711" s="705"/>
      <c r="CO711" s="88"/>
      <c r="CP711" s="88"/>
      <c r="CQ711" s="88"/>
      <c r="CR711" s="67"/>
      <c r="CS711" s="67"/>
      <c r="CT711" s="67"/>
      <c r="CU711" s="67"/>
      <c r="CV711" s="67"/>
      <c r="CW711" s="67"/>
      <c r="CX711" s="67"/>
      <c r="CY711" s="67"/>
      <c r="CZ711" s="67"/>
      <c r="DA711" s="67"/>
      <c r="DB711" s="67"/>
      <c r="DC711" s="67"/>
      <c r="DD711" s="67"/>
      <c r="DE711" s="67"/>
      <c r="DF711" s="67"/>
      <c r="DG711" s="67"/>
      <c r="DH711" s="67"/>
      <c r="DI711" s="67"/>
      <c r="DJ711" s="67"/>
      <c r="DK711" s="67"/>
      <c r="DL711" s="67"/>
      <c r="DM711" s="67"/>
      <c r="DN711" s="67"/>
      <c r="DO711" s="67"/>
      <c r="DP711" s="67"/>
      <c r="DQ711" s="67"/>
      <c r="DR711" s="67"/>
      <c r="DS711" s="67"/>
      <c r="DT711" s="67"/>
      <c r="DU711" s="67"/>
      <c r="DV711" s="67"/>
      <c r="DW711" s="67"/>
      <c r="DX711" s="67"/>
      <c r="DY711" s="67"/>
      <c r="DZ711" s="88"/>
      <c r="EA711" s="88"/>
      <c r="EB711" s="88"/>
      <c r="EC711" s="88"/>
      <c r="ED711" s="88"/>
      <c r="EE711" s="88"/>
      <c r="EF711" s="88"/>
      <c r="EG711" s="88"/>
    </row>
    <row r="712" spans="22:137" s="65" customFormat="1" x14ac:dyDescent="0.25">
      <c r="V712" s="631"/>
      <c r="AA712" s="632"/>
      <c r="AB712" s="632"/>
      <c r="AD712" s="632"/>
      <c r="AE712" s="633"/>
      <c r="AH712" s="634"/>
      <c r="AI712" s="634"/>
      <c r="AK712" s="632"/>
      <c r="AR712" s="632"/>
      <c r="AV712" s="632"/>
      <c r="AX712" s="632"/>
      <c r="BB712" s="632"/>
      <c r="BC712" s="632"/>
      <c r="BE712" s="632"/>
      <c r="BH712" s="67"/>
      <c r="BI712" s="635"/>
      <c r="BJ712" s="636"/>
      <c r="BK712" s="636"/>
      <c r="BL712" s="636"/>
      <c r="BM712" s="102"/>
      <c r="BN712" s="102"/>
      <c r="BO712" s="102"/>
      <c r="BP712" s="636"/>
      <c r="BQ712" s="636"/>
      <c r="BR712" s="636"/>
      <c r="BS712" s="636"/>
      <c r="BT712" s="636"/>
      <c r="BU712" s="636"/>
      <c r="BV712" s="636"/>
      <c r="BW712" s="636"/>
      <c r="BX712" s="636"/>
      <c r="BY712" s="636"/>
      <c r="BZ712" s="636"/>
      <c r="CA712" s="636"/>
      <c r="CB712" s="637"/>
      <c r="CC712" s="636"/>
      <c r="CD712" s="636"/>
      <c r="CE712" s="637"/>
      <c r="CF712" s="637"/>
      <c r="CG712" s="637"/>
      <c r="CH712" s="637"/>
      <c r="CI712" s="636"/>
      <c r="CJ712" s="636"/>
      <c r="CK712" s="637"/>
      <c r="CL712" s="637"/>
      <c r="CM712" s="637"/>
      <c r="CN712" s="705"/>
      <c r="CO712" s="88"/>
      <c r="CP712" s="88"/>
      <c r="CQ712" s="88"/>
      <c r="CR712" s="67"/>
      <c r="CS712" s="67"/>
      <c r="CT712" s="67"/>
      <c r="CU712" s="67"/>
      <c r="CV712" s="67"/>
      <c r="CW712" s="67"/>
      <c r="CX712" s="67"/>
      <c r="CY712" s="67"/>
      <c r="CZ712" s="67"/>
      <c r="DA712" s="67"/>
      <c r="DB712" s="67"/>
      <c r="DC712" s="67"/>
      <c r="DD712" s="67"/>
      <c r="DE712" s="67"/>
      <c r="DF712" s="67"/>
      <c r="DG712" s="67"/>
      <c r="DH712" s="67"/>
      <c r="DI712" s="67"/>
      <c r="DJ712" s="67"/>
      <c r="DK712" s="67"/>
      <c r="DL712" s="67"/>
      <c r="DM712" s="67"/>
      <c r="DN712" s="67"/>
      <c r="DO712" s="67"/>
      <c r="DP712" s="67"/>
      <c r="DQ712" s="67"/>
      <c r="DR712" s="67"/>
      <c r="DS712" s="67"/>
      <c r="DT712" s="67"/>
      <c r="DU712" s="67"/>
      <c r="DV712" s="67"/>
      <c r="DW712" s="67"/>
      <c r="DX712" s="67"/>
      <c r="DY712" s="67"/>
      <c r="DZ712" s="88"/>
      <c r="EA712" s="88"/>
      <c r="EB712" s="88"/>
      <c r="EC712" s="88"/>
      <c r="ED712" s="88"/>
      <c r="EE712" s="88"/>
      <c r="EF712" s="88"/>
      <c r="EG712" s="88"/>
    </row>
    <row r="713" spans="22:137" s="65" customFormat="1" x14ac:dyDescent="0.25">
      <c r="V713" s="631"/>
      <c r="AA713" s="632"/>
      <c r="AB713" s="632"/>
      <c r="AD713" s="632"/>
      <c r="AE713" s="633"/>
      <c r="AH713" s="634"/>
      <c r="AI713" s="634"/>
      <c r="AK713" s="632"/>
      <c r="AR713" s="632"/>
      <c r="AV713" s="632"/>
      <c r="AX713" s="632"/>
      <c r="BB713" s="632"/>
      <c r="BC713" s="632"/>
      <c r="BE713" s="632"/>
      <c r="BH713" s="67"/>
      <c r="BI713" s="635"/>
      <c r="BJ713" s="636"/>
      <c r="BK713" s="636"/>
      <c r="BL713" s="636"/>
      <c r="BM713" s="102"/>
      <c r="BN713" s="102"/>
      <c r="BO713" s="102"/>
      <c r="BP713" s="636"/>
      <c r="BQ713" s="636"/>
      <c r="BR713" s="636"/>
      <c r="BS713" s="636"/>
      <c r="BT713" s="636"/>
      <c r="BU713" s="636"/>
      <c r="BV713" s="636"/>
      <c r="BW713" s="636"/>
      <c r="BX713" s="636"/>
      <c r="BY713" s="636"/>
      <c r="BZ713" s="636"/>
      <c r="CA713" s="636"/>
      <c r="CB713" s="637"/>
      <c r="CC713" s="636"/>
      <c r="CD713" s="636"/>
      <c r="CE713" s="637"/>
      <c r="CF713" s="637"/>
      <c r="CG713" s="637"/>
      <c r="CH713" s="637"/>
      <c r="CI713" s="636"/>
      <c r="CJ713" s="636"/>
      <c r="CK713" s="637"/>
      <c r="CL713" s="637"/>
      <c r="CM713" s="637"/>
      <c r="CN713" s="705"/>
      <c r="CO713" s="88"/>
      <c r="CP713" s="88"/>
      <c r="CQ713" s="88"/>
      <c r="CR713" s="67"/>
      <c r="CS713" s="67"/>
      <c r="CT713" s="67"/>
      <c r="CU713" s="67"/>
      <c r="CV713" s="67"/>
      <c r="CW713" s="67"/>
      <c r="CX713" s="67"/>
      <c r="CY713" s="67"/>
      <c r="CZ713" s="67"/>
      <c r="DA713" s="67"/>
      <c r="DB713" s="67"/>
      <c r="DC713" s="67"/>
      <c r="DD713" s="67"/>
      <c r="DE713" s="67"/>
      <c r="DF713" s="67"/>
      <c r="DG713" s="67"/>
      <c r="DH713" s="67"/>
      <c r="DI713" s="67"/>
      <c r="DJ713" s="67"/>
      <c r="DK713" s="67"/>
      <c r="DL713" s="67"/>
      <c r="DM713" s="67"/>
      <c r="DN713" s="67"/>
      <c r="DO713" s="67"/>
      <c r="DP713" s="67"/>
      <c r="DQ713" s="67"/>
      <c r="DR713" s="67"/>
      <c r="DS713" s="67"/>
      <c r="DT713" s="67"/>
      <c r="DU713" s="67"/>
      <c r="DV713" s="67"/>
      <c r="DW713" s="67"/>
      <c r="DX713" s="67"/>
      <c r="DY713" s="67"/>
      <c r="DZ713" s="88"/>
      <c r="EA713" s="88"/>
      <c r="EB713" s="88"/>
      <c r="EC713" s="88"/>
      <c r="ED713" s="88"/>
      <c r="EE713" s="88"/>
      <c r="EF713" s="88"/>
      <c r="EG713" s="88"/>
    </row>
    <row r="714" spans="22:137" s="65" customFormat="1" x14ac:dyDescent="0.25">
      <c r="V714" s="631"/>
      <c r="AA714" s="632"/>
      <c r="AB714" s="632"/>
      <c r="AD714" s="632"/>
      <c r="AE714" s="633"/>
      <c r="AH714" s="634"/>
      <c r="AI714" s="634"/>
      <c r="AK714" s="632"/>
      <c r="AR714" s="632"/>
      <c r="AV714" s="632"/>
      <c r="AX714" s="632"/>
      <c r="BB714" s="632"/>
      <c r="BC714" s="632"/>
      <c r="BE714" s="632"/>
      <c r="BH714" s="67"/>
      <c r="BI714" s="635"/>
      <c r="BJ714" s="636"/>
      <c r="BK714" s="636"/>
      <c r="BL714" s="636"/>
      <c r="BM714" s="102"/>
      <c r="BN714" s="102"/>
      <c r="BO714" s="102"/>
      <c r="BP714" s="636"/>
      <c r="BQ714" s="636"/>
      <c r="BR714" s="636"/>
      <c r="BS714" s="636"/>
      <c r="BT714" s="636"/>
      <c r="BU714" s="636"/>
      <c r="BV714" s="636"/>
      <c r="BW714" s="636"/>
      <c r="BX714" s="636"/>
      <c r="BY714" s="636"/>
      <c r="BZ714" s="636"/>
      <c r="CA714" s="636"/>
      <c r="CB714" s="637"/>
      <c r="CC714" s="636"/>
      <c r="CD714" s="636"/>
      <c r="CE714" s="637"/>
      <c r="CF714" s="637"/>
      <c r="CG714" s="637"/>
      <c r="CH714" s="637"/>
      <c r="CI714" s="636"/>
      <c r="CJ714" s="636"/>
      <c r="CK714" s="637"/>
      <c r="CL714" s="637"/>
      <c r="CM714" s="637"/>
      <c r="CN714" s="705"/>
      <c r="CO714" s="88"/>
      <c r="CP714" s="88"/>
      <c r="CQ714" s="88"/>
      <c r="CR714" s="67"/>
      <c r="CS714" s="67"/>
      <c r="CT714" s="67"/>
      <c r="CU714" s="67"/>
      <c r="CV714" s="67"/>
      <c r="CW714" s="67"/>
      <c r="CX714" s="67"/>
      <c r="CY714" s="67"/>
      <c r="CZ714" s="67"/>
      <c r="DA714" s="67"/>
      <c r="DB714" s="67"/>
      <c r="DC714" s="67"/>
      <c r="DD714" s="67"/>
      <c r="DE714" s="67"/>
      <c r="DF714" s="67"/>
      <c r="DG714" s="67"/>
      <c r="DH714" s="67"/>
      <c r="DI714" s="67"/>
      <c r="DJ714" s="67"/>
      <c r="DK714" s="67"/>
      <c r="DL714" s="67"/>
      <c r="DM714" s="67"/>
      <c r="DN714" s="67"/>
      <c r="DO714" s="67"/>
      <c r="DP714" s="67"/>
      <c r="DQ714" s="67"/>
      <c r="DR714" s="67"/>
      <c r="DS714" s="67"/>
      <c r="DT714" s="67"/>
      <c r="DU714" s="67"/>
      <c r="DV714" s="67"/>
      <c r="DW714" s="67"/>
      <c r="DX714" s="67"/>
      <c r="DY714" s="67"/>
      <c r="DZ714" s="88"/>
      <c r="EA714" s="88"/>
      <c r="EB714" s="88"/>
      <c r="EC714" s="88"/>
      <c r="ED714" s="88"/>
      <c r="EE714" s="88"/>
      <c r="EF714" s="88"/>
      <c r="EG714" s="88"/>
    </row>
    <row r="715" spans="22:137" s="65" customFormat="1" x14ac:dyDescent="0.25">
      <c r="V715" s="631"/>
      <c r="AA715" s="632"/>
      <c r="AB715" s="632"/>
      <c r="AD715" s="632"/>
      <c r="AE715" s="633"/>
      <c r="AH715" s="634"/>
      <c r="AI715" s="634"/>
      <c r="AK715" s="632"/>
      <c r="AR715" s="632"/>
      <c r="AV715" s="632"/>
      <c r="AX715" s="632"/>
      <c r="BB715" s="632"/>
      <c r="BC715" s="632"/>
      <c r="BE715" s="632"/>
      <c r="BH715" s="67"/>
      <c r="BI715" s="635"/>
      <c r="BJ715" s="636"/>
      <c r="BK715" s="636"/>
      <c r="BL715" s="636"/>
      <c r="BM715" s="102"/>
      <c r="BN715" s="102"/>
      <c r="BO715" s="102"/>
      <c r="BP715" s="636"/>
      <c r="BQ715" s="636"/>
      <c r="BR715" s="636"/>
      <c r="BS715" s="636"/>
      <c r="BT715" s="636"/>
      <c r="BU715" s="636"/>
      <c r="BV715" s="636"/>
      <c r="BW715" s="636"/>
      <c r="BX715" s="636"/>
      <c r="BY715" s="636"/>
      <c r="BZ715" s="636"/>
      <c r="CA715" s="636"/>
      <c r="CB715" s="637"/>
      <c r="CC715" s="636"/>
      <c r="CD715" s="636"/>
      <c r="CE715" s="637"/>
      <c r="CF715" s="637"/>
      <c r="CG715" s="637"/>
      <c r="CH715" s="637"/>
      <c r="CI715" s="636"/>
      <c r="CJ715" s="636"/>
      <c r="CK715" s="637"/>
      <c r="CL715" s="637"/>
      <c r="CM715" s="637"/>
      <c r="CN715" s="705"/>
      <c r="CO715" s="88"/>
      <c r="CP715" s="88"/>
      <c r="CQ715" s="88"/>
      <c r="CR715" s="67"/>
      <c r="CS715" s="67"/>
      <c r="CT715" s="67"/>
      <c r="CU715" s="67"/>
      <c r="CV715" s="67"/>
      <c r="CW715" s="67"/>
      <c r="CX715" s="67"/>
      <c r="CY715" s="67"/>
      <c r="CZ715" s="67"/>
      <c r="DA715" s="67"/>
      <c r="DB715" s="67"/>
      <c r="DC715" s="67"/>
      <c r="DD715" s="67"/>
      <c r="DE715" s="67"/>
      <c r="DF715" s="67"/>
      <c r="DG715" s="67"/>
      <c r="DH715" s="67"/>
      <c r="DI715" s="67"/>
      <c r="DJ715" s="67"/>
      <c r="DK715" s="67"/>
      <c r="DL715" s="67"/>
      <c r="DM715" s="67"/>
      <c r="DN715" s="67"/>
      <c r="DO715" s="67"/>
      <c r="DP715" s="67"/>
      <c r="DQ715" s="67"/>
      <c r="DR715" s="67"/>
      <c r="DS715" s="67"/>
      <c r="DT715" s="67"/>
      <c r="DU715" s="67"/>
      <c r="DV715" s="67"/>
      <c r="DW715" s="67"/>
      <c r="DX715" s="67"/>
      <c r="DY715" s="67"/>
      <c r="DZ715" s="88"/>
      <c r="EA715" s="88"/>
      <c r="EB715" s="88"/>
      <c r="EC715" s="88"/>
      <c r="ED715" s="88"/>
      <c r="EE715" s="88"/>
      <c r="EF715" s="88"/>
      <c r="EG715" s="88"/>
    </row>
    <row r="716" spans="22:137" s="65" customFormat="1" x14ac:dyDescent="0.25">
      <c r="V716" s="631"/>
      <c r="AA716" s="632"/>
      <c r="AB716" s="632"/>
      <c r="AD716" s="632"/>
      <c r="AE716" s="633"/>
      <c r="AH716" s="634"/>
      <c r="AI716" s="634"/>
      <c r="AK716" s="632"/>
      <c r="AR716" s="632"/>
      <c r="AV716" s="632"/>
      <c r="AX716" s="632"/>
      <c r="BB716" s="632"/>
      <c r="BC716" s="632"/>
      <c r="BE716" s="632"/>
      <c r="BH716" s="67"/>
      <c r="BI716" s="635"/>
      <c r="BJ716" s="636"/>
      <c r="BK716" s="636"/>
      <c r="BL716" s="636"/>
      <c r="BM716" s="102"/>
      <c r="BN716" s="102"/>
      <c r="BO716" s="102"/>
      <c r="BP716" s="636"/>
      <c r="BQ716" s="636"/>
      <c r="BR716" s="636"/>
      <c r="BS716" s="636"/>
      <c r="BT716" s="636"/>
      <c r="BU716" s="636"/>
      <c r="BV716" s="636"/>
      <c r="BW716" s="636"/>
      <c r="BX716" s="636"/>
      <c r="BY716" s="636"/>
      <c r="BZ716" s="636"/>
      <c r="CA716" s="636"/>
      <c r="CB716" s="637"/>
      <c r="CC716" s="636"/>
      <c r="CD716" s="636"/>
      <c r="CE716" s="637"/>
      <c r="CF716" s="637"/>
      <c r="CG716" s="637"/>
      <c r="CH716" s="637"/>
      <c r="CI716" s="636"/>
      <c r="CJ716" s="636"/>
      <c r="CK716" s="637"/>
      <c r="CL716" s="637"/>
      <c r="CM716" s="637"/>
      <c r="CN716" s="705"/>
      <c r="CO716" s="88"/>
      <c r="CP716" s="88"/>
      <c r="CQ716" s="88"/>
      <c r="CR716" s="67"/>
      <c r="CS716" s="67"/>
      <c r="CT716" s="67"/>
      <c r="CU716" s="67"/>
      <c r="CV716" s="67"/>
      <c r="CW716" s="67"/>
      <c r="CX716" s="67"/>
      <c r="CY716" s="67"/>
      <c r="CZ716" s="67"/>
      <c r="DA716" s="67"/>
      <c r="DB716" s="67"/>
      <c r="DC716" s="67"/>
      <c r="DD716" s="67"/>
      <c r="DE716" s="67"/>
      <c r="DF716" s="67"/>
      <c r="DG716" s="67"/>
      <c r="DH716" s="67"/>
      <c r="DI716" s="67"/>
      <c r="DJ716" s="67"/>
      <c r="DK716" s="67"/>
      <c r="DL716" s="67"/>
      <c r="DM716" s="67"/>
      <c r="DN716" s="67"/>
      <c r="DO716" s="67"/>
      <c r="DP716" s="67"/>
      <c r="DQ716" s="67"/>
      <c r="DR716" s="67"/>
      <c r="DS716" s="67"/>
      <c r="DT716" s="67"/>
      <c r="DU716" s="67"/>
      <c r="DV716" s="67"/>
      <c r="DW716" s="67"/>
      <c r="DX716" s="67"/>
      <c r="DY716" s="67"/>
      <c r="DZ716" s="88"/>
      <c r="EA716" s="88"/>
      <c r="EB716" s="88"/>
      <c r="EC716" s="88"/>
      <c r="ED716" s="88"/>
      <c r="EE716" s="88"/>
      <c r="EF716" s="88"/>
      <c r="EG716" s="88"/>
    </row>
    <row r="717" spans="22:137" s="65" customFormat="1" x14ac:dyDescent="0.25">
      <c r="V717" s="631"/>
      <c r="AA717" s="632"/>
      <c r="AB717" s="632"/>
      <c r="AD717" s="632"/>
      <c r="AE717" s="633"/>
      <c r="AH717" s="634"/>
      <c r="AI717" s="634"/>
      <c r="AK717" s="632"/>
      <c r="AR717" s="632"/>
      <c r="AV717" s="632"/>
      <c r="AX717" s="632"/>
      <c r="BB717" s="632"/>
      <c r="BC717" s="632"/>
      <c r="BE717" s="632"/>
      <c r="BH717" s="67"/>
      <c r="BI717" s="635"/>
      <c r="BJ717" s="636"/>
      <c r="BK717" s="636"/>
      <c r="BL717" s="636"/>
      <c r="BM717" s="102"/>
      <c r="BN717" s="102"/>
      <c r="BO717" s="102"/>
      <c r="BP717" s="636"/>
      <c r="BQ717" s="636"/>
      <c r="BR717" s="636"/>
      <c r="BS717" s="636"/>
      <c r="BT717" s="636"/>
      <c r="BU717" s="636"/>
      <c r="BV717" s="636"/>
      <c r="BW717" s="636"/>
      <c r="BX717" s="636"/>
      <c r="BY717" s="636"/>
      <c r="BZ717" s="636"/>
      <c r="CA717" s="636"/>
      <c r="CB717" s="637"/>
      <c r="CC717" s="636"/>
      <c r="CD717" s="636"/>
      <c r="CE717" s="637"/>
      <c r="CF717" s="637"/>
      <c r="CG717" s="637"/>
      <c r="CH717" s="637"/>
      <c r="CI717" s="636"/>
      <c r="CJ717" s="636"/>
      <c r="CK717" s="637"/>
      <c r="CL717" s="637"/>
      <c r="CM717" s="637"/>
      <c r="CN717" s="705"/>
      <c r="CO717" s="88"/>
      <c r="CP717" s="88"/>
      <c r="CQ717" s="88"/>
      <c r="CR717" s="67"/>
      <c r="CS717" s="67"/>
      <c r="CT717" s="67"/>
      <c r="CU717" s="67"/>
      <c r="CV717" s="67"/>
      <c r="CW717" s="67"/>
      <c r="CX717" s="67"/>
      <c r="CY717" s="67"/>
      <c r="CZ717" s="67"/>
      <c r="DA717" s="67"/>
      <c r="DB717" s="67"/>
      <c r="DC717" s="67"/>
      <c r="DD717" s="67"/>
      <c r="DE717" s="67"/>
      <c r="DF717" s="67"/>
      <c r="DG717" s="67"/>
      <c r="DH717" s="67"/>
      <c r="DI717" s="67"/>
      <c r="DJ717" s="67"/>
      <c r="DK717" s="67"/>
      <c r="DL717" s="67"/>
      <c r="DM717" s="67"/>
      <c r="DN717" s="67"/>
      <c r="DO717" s="67"/>
      <c r="DP717" s="67"/>
      <c r="DQ717" s="67"/>
      <c r="DR717" s="67"/>
      <c r="DS717" s="67"/>
      <c r="DT717" s="67"/>
      <c r="DU717" s="67"/>
      <c r="DV717" s="67"/>
      <c r="DW717" s="67"/>
      <c r="DX717" s="67"/>
      <c r="DY717" s="67"/>
      <c r="DZ717" s="88"/>
      <c r="EA717" s="88"/>
      <c r="EB717" s="88"/>
      <c r="EC717" s="88"/>
      <c r="ED717" s="88"/>
      <c r="EE717" s="88"/>
      <c r="EF717" s="88"/>
      <c r="EG717" s="88"/>
    </row>
    <row r="718" spans="22:137" s="65" customFormat="1" x14ac:dyDescent="0.25">
      <c r="V718" s="631"/>
      <c r="AA718" s="632"/>
      <c r="AB718" s="632"/>
      <c r="AD718" s="632"/>
      <c r="AE718" s="633"/>
      <c r="AH718" s="634"/>
      <c r="AI718" s="634"/>
      <c r="AK718" s="632"/>
      <c r="AR718" s="632"/>
      <c r="AV718" s="632"/>
      <c r="AX718" s="632"/>
      <c r="BB718" s="632"/>
      <c r="BC718" s="632"/>
      <c r="BE718" s="632"/>
      <c r="BH718" s="67"/>
      <c r="BI718" s="635"/>
      <c r="BJ718" s="636"/>
      <c r="BK718" s="636"/>
      <c r="BL718" s="636"/>
      <c r="BM718" s="102"/>
      <c r="BN718" s="102"/>
      <c r="BO718" s="102"/>
      <c r="BP718" s="636"/>
      <c r="BQ718" s="636"/>
      <c r="BR718" s="636"/>
      <c r="BS718" s="636"/>
      <c r="BT718" s="636"/>
      <c r="BU718" s="636"/>
      <c r="BV718" s="636"/>
      <c r="BW718" s="636"/>
      <c r="BX718" s="636"/>
      <c r="BY718" s="636"/>
      <c r="BZ718" s="636"/>
      <c r="CA718" s="636"/>
      <c r="CB718" s="637"/>
      <c r="CC718" s="636"/>
      <c r="CD718" s="636"/>
      <c r="CE718" s="637"/>
      <c r="CF718" s="637"/>
      <c r="CG718" s="637"/>
      <c r="CH718" s="637"/>
      <c r="CI718" s="636"/>
      <c r="CJ718" s="636"/>
      <c r="CK718" s="637"/>
      <c r="CL718" s="637"/>
      <c r="CM718" s="637"/>
      <c r="CN718" s="705"/>
      <c r="CO718" s="88"/>
      <c r="CP718" s="88"/>
      <c r="CQ718" s="88"/>
      <c r="CR718" s="67"/>
      <c r="CS718" s="67"/>
      <c r="CT718" s="67"/>
      <c r="CU718" s="67"/>
      <c r="CV718" s="67"/>
      <c r="CW718" s="67"/>
      <c r="CX718" s="67"/>
      <c r="CY718" s="67"/>
      <c r="CZ718" s="67"/>
      <c r="DA718" s="67"/>
      <c r="DB718" s="67"/>
      <c r="DC718" s="67"/>
      <c r="DD718" s="67"/>
      <c r="DE718" s="67"/>
      <c r="DF718" s="67"/>
      <c r="DG718" s="67"/>
      <c r="DH718" s="67"/>
      <c r="DI718" s="67"/>
      <c r="DJ718" s="67"/>
      <c r="DK718" s="67"/>
      <c r="DL718" s="67"/>
      <c r="DM718" s="67"/>
      <c r="DN718" s="67"/>
      <c r="DO718" s="67"/>
      <c r="DP718" s="67"/>
      <c r="DQ718" s="67"/>
      <c r="DR718" s="67"/>
      <c r="DS718" s="67"/>
      <c r="DT718" s="67"/>
      <c r="DU718" s="67"/>
      <c r="DV718" s="67"/>
      <c r="DW718" s="67"/>
      <c r="DX718" s="67"/>
      <c r="DY718" s="67"/>
      <c r="DZ718" s="88"/>
      <c r="EA718" s="88"/>
      <c r="EB718" s="88"/>
      <c r="EC718" s="88"/>
      <c r="ED718" s="88"/>
      <c r="EE718" s="88"/>
      <c r="EF718" s="88"/>
      <c r="EG718" s="88"/>
    </row>
    <row r="719" spans="22:137" s="65" customFormat="1" x14ac:dyDescent="0.25">
      <c r="V719" s="631"/>
      <c r="AA719" s="632"/>
      <c r="AB719" s="632"/>
      <c r="AD719" s="632"/>
      <c r="AE719" s="633"/>
      <c r="AH719" s="634"/>
      <c r="AI719" s="634"/>
      <c r="AK719" s="632"/>
      <c r="AR719" s="632"/>
      <c r="AV719" s="632"/>
      <c r="AX719" s="632"/>
      <c r="BB719" s="632"/>
      <c r="BC719" s="632"/>
      <c r="BE719" s="632"/>
      <c r="BH719" s="67"/>
      <c r="BI719" s="635"/>
      <c r="BJ719" s="636"/>
      <c r="BK719" s="636"/>
      <c r="BL719" s="636"/>
      <c r="BM719" s="102"/>
      <c r="BN719" s="102"/>
      <c r="BO719" s="102"/>
      <c r="BP719" s="636"/>
      <c r="BQ719" s="636"/>
      <c r="BR719" s="636"/>
      <c r="BS719" s="636"/>
      <c r="BT719" s="636"/>
      <c r="BU719" s="636"/>
      <c r="BV719" s="636"/>
      <c r="BW719" s="636"/>
      <c r="BX719" s="636"/>
      <c r="BY719" s="636"/>
      <c r="BZ719" s="636"/>
      <c r="CA719" s="636"/>
      <c r="CB719" s="637"/>
      <c r="CC719" s="636"/>
      <c r="CD719" s="636"/>
      <c r="CE719" s="637"/>
      <c r="CF719" s="637"/>
      <c r="CG719" s="637"/>
      <c r="CH719" s="637"/>
      <c r="CI719" s="636"/>
      <c r="CJ719" s="636"/>
      <c r="CK719" s="637"/>
      <c r="CL719" s="637"/>
      <c r="CM719" s="637"/>
      <c r="CN719" s="705"/>
      <c r="CO719" s="88"/>
      <c r="CP719" s="88"/>
      <c r="CQ719" s="88"/>
      <c r="CR719" s="67"/>
      <c r="CS719" s="67"/>
      <c r="CT719" s="67"/>
      <c r="CU719" s="67"/>
      <c r="CV719" s="67"/>
      <c r="CW719" s="67"/>
      <c r="CX719" s="67"/>
      <c r="CY719" s="67"/>
      <c r="CZ719" s="67"/>
      <c r="DA719" s="67"/>
      <c r="DB719" s="67"/>
      <c r="DC719" s="67"/>
      <c r="DD719" s="67"/>
      <c r="DE719" s="67"/>
      <c r="DF719" s="67"/>
      <c r="DG719" s="67"/>
      <c r="DH719" s="67"/>
      <c r="DI719" s="67"/>
      <c r="DJ719" s="67"/>
      <c r="DK719" s="67"/>
      <c r="DL719" s="67"/>
      <c r="DM719" s="67"/>
      <c r="DN719" s="67"/>
      <c r="DO719" s="67"/>
      <c r="DP719" s="67"/>
      <c r="DQ719" s="67"/>
      <c r="DR719" s="67"/>
      <c r="DS719" s="67"/>
      <c r="DT719" s="67"/>
      <c r="DU719" s="67"/>
      <c r="DV719" s="67"/>
      <c r="DW719" s="67"/>
      <c r="DX719" s="67"/>
      <c r="DY719" s="67"/>
      <c r="DZ719" s="88"/>
      <c r="EA719" s="88"/>
      <c r="EB719" s="88"/>
      <c r="EC719" s="88"/>
      <c r="ED719" s="88"/>
      <c r="EE719" s="88"/>
      <c r="EF719" s="88"/>
      <c r="EG719" s="88"/>
    </row>
    <row r="720" spans="22:137" s="65" customFormat="1" x14ac:dyDescent="0.25">
      <c r="V720" s="631"/>
      <c r="AA720" s="632"/>
      <c r="AB720" s="632"/>
      <c r="AD720" s="632"/>
      <c r="AE720" s="633"/>
      <c r="AH720" s="634"/>
      <c r="AI720" s="634"/>
      <c r="AK720" s="632"/>
      <c r="AR720" s="632"/>
      <c r="AV720" s="632"/>
      <c r="AX720" s="632"/>
      <c r="BB720" s="632"/>
      <c r="BC720" s="632"/>
      <c r="BE720" s="632"/>
      <c r="BH720" s="67"/>
      <c r="BI720" s="635"/>
      <c r="BJ720" s="636"/>
      <c r="BK720" s="636"/>
      <c r="BL720" s="636"/>
      <c r="BM720" s="102"/>
      <c r="BN720" s="102"/>
      <c r="BO720" s="102"/>
      <c r="BP720" s="636"/>
      <c r="BQ720" s="636"/>
      <c r="BR720" s="636"/>
      <c r="BS720" s="636"/>
      <c r="BT720" s="636"/>
      <c r="BU720" s="636"/>
      <c r="BV720" s="636"/>
      <c r="BW720" s="636"/>
      <c r="BX720" s="636"/>
      <c r="BY720" s="636"/>
      <c r="BZ720" s="636"/>
      <c r="CA720" s="636"/>
      <c r="CB720" s="637"/>
      <c r="CC720" s="636"/>
      <c r="CD720" s="636"/>
      <c r="CE720" s="637"/>
      <c r="CF720" s="637"/>
      <c r="CG720" s="637"/>
      <c r="CH720" s="637"/>
      <c r="CI720" s="636"/>
      <c r="CJ720" s="636"/>
      <c r="CK720" s="637"/>
      <c r="CL720" s="637"/>
      <c r="CM720" s="637"/>
      <c r="CN720" s="705"/>
      <c r="CO720" s="88"/>
      <c r="CP720" s="88"/>
      <c r="CQ720" s="88"/>
      <c r="CR720" s="67"/>
      <c r="CS720" s="67"/>
      <c r="CT720" s="67"/>
      <c r="CU720" s="67"/>
      <c r="CV720" s="67"/>
      <c r="CW720" s="67"/>
      <c r="CX720" s="67"/>
      <c r="CY720" s="67"/>
      <c r="CZ720" s="67"/>
      <c r="DA720" s="67"/>
      <c r="DB720" s="67"/>
      <c r="DC720" s="67"/>
      <c r="DD720" s="67"/>
      <c r="DE720" s="67"/>
      <c r="DF720" s="67"/>
      <c r="DG720" s="67"/>
      <c r="DH720" s="67"/>
      <c r="DI720" s="67"/>
      <c r="DJ720" s="67"/>
      <c r="DK720" s="67"/>
      <c r="DL720" s="67"/>
      <c r="DM720" s="67"/>
      <c r="DN720" s="67"/>
      <c r="DO720" s="67"/>
      <c r="DP720" s="67"/>
      <c r="DQ720" s="67"/>
      <c r="DR720" s="67"/>
      <c r="DS720" s="67"/>
      <c r="DT720" s="67"/>
      <c r="DU720" s="67"/>
      <c r="DV720" s="67"/>
      <c r="DW720" s="67"/>
      <c r="DX720" s="67"/>
      <c r="DY720" s="67"/>
      <c r="DZ720" s="88"/>
      <c r="EA720" s="88"/>
      <c r="EB720" s="88"/>
      <c r="EC720" s="88"/>
      <c r="ED720" s="88"/>
      <c r="EE720" s="88"/>
      <c r="EF720" s="88"/>
      <c r="EG720" s="88"/>
    </row>
    <row r="721" spans="22:137" s="65" customFormat="1" x14ac:dyDescent="0.25">
      <c r="V721" s="631"/>
      <c r="AA721" s="632"/>
      <c r="AB721" s="632"/>
      <c r="AD721" s="632"/>
      <c r="AE721" s="633"/>
      <c r="AH721" s="634"/>
      <c r="AI721" s="634"/>
      <c r="AK721" s="632"/>
      <c r="AR721" s="632"/>
      <c r="AV721" s="632"/>
      <c r="AX721" s="632"/>
      <c r="BB721" s="632"/>
      <c r="BC721" s="632"/>
      <c r="BE721" s="632"/>
      <c r="BH721" s="67"/>
      <c r="BI721" s="635"/>
      <c r="BJ721" s="636"/>
      <c r="BK721" s="636"/>
      <c r="BL721" s="636"/>
      <c r="BM721" s="102"/>
      <c r="BN721" s="102"/>
      <c r="BO721" s="102"/>
      <c r="BP721" s="636"/>
      <c r="BQ721" s="636"/>
      <c r="BR721" s="636"/>
      <c r="BS721" s="636"/>
      <c r="BT721" s="636"/>
      <c r="BU721" s="636"/>
      <c r="BV721" s="636"/>
      <c r="BW721" s="636"/>
      <c r="BX721" s="636"/>
      <c r="BY721" s="636"/>
      <c r="BZ721" s="636"/>
      <c r="CA721" s="636"/>
      <c r="CB721" s="637"/>
      <c r="CC721" s="636"/>
      <c r="CD721" s="636"/>
      <c r="CE721" s="637"/>
      <c r="CF721" s="637"/>
      <c r="CG721" s="637"/>
      <c r="CH721" s="637"/>
      <c r="CI721" s="636"/>
      <c r="CJ721" s="636"/>
      <c r="CK721" s="637"/>
      <c r="CL721" s="637"/>
      <c r="CM721" s="637"/>
      <c r="CN721" s="705"/>
      <c r="CO721" s="88"/>
      <c r="CP721" s="88"/>
      <c r="CQ721" s="88"/>
      <c r="CR721" s="67"/>
      <c r="CS721" s="67"/>
      <c r="CT721" s="67"/>
      <c r="CU721" s="67"/>
      <c r="CV721" s="67"/>
      <c r="CW721" s="67"/>
      <c r="CX721" s="67"/>
      <c r="CY721" s="67"/>
      <c r="CZ721" s="67"/>
      <c r="DA721" s="67"/>
      <c r="DB721" s="67"/>
      <c r="DC721" s="67"/>
      <c r="DD721" s="67"/>
      <c r="DE721" s="67"/>
      <c r="DF721" s="67"/>
      <c r="DG721" s="67"/>
      <c r="DH721" s="67"/>
      <c r="DI721" s="67"/>
      <c r="DJ721" s="67"/>
      <c r="DK721" s="67"/>
      <c r="DL721" s="67"/>
      <c r="DM721" s="67"/>
      <c r="DN721" s="67"/>
      <c r="DO721" s="67"/>
      <c r="DP721" s="67"/>
      <c r="DQ721" s="67"/>
      <c r="DR721" s="67"/>
      <c r="DS721" s="67"/>
      <c r="DT721" s="67"/>
      <c r="DU721" s="67"/>
      <c r="DV721" s="67"/>
      <c r="DW721" s="67"/>
      <c r="DX721" s="67"/>
      <c r="DY721" s="67"/>
      <c r="DZ721" s="88"/>
      <c r="EA721" s="88"/>
      <c r="EB721" s="88"/>
      <c r="EC721" s="88"/>
      <c r="ED721" s="88"/>
      <c r="EE721" s="88"/>
      <c r="EF721" s="88"/>
      <c r="EG721" s="88"/>
    </row>
    <row r="722" spans="22:137" s="65" customFormat="1" x14ac:dyDescent="0.25">
      <c r="V722" s="631"/>
      <c r="AA722" s="632"/>
      <c r="AB722" s="632"/>
      <c r="AD722" s="632"/>
      <c r="AE722" s="633"/>
      <c r="AH722" s="634"/>
      <c r="AI722" s="634"/>
      <c r="AK722" s="632"/>
      <c r="AR722" s="632"/>
      <c r="AV722" s="632"/>
      <c r="AX722" s="632"/>
      <c r="BB722" s="632"/>
      <c r="BC722" s="632"/>
      <c r="BE722" s="632"/>
      <c r="BH722" s="67"/>
      <c r="BI722" s="635"/>
      <c r="BJ722" s="636"/>
      <c r="BK722" s="636"/>
      <c r="BL722" s="636"/>
      <c r="BM722" s="102"/>
      <c r="BN722" s="102"/>
      <c r="BO722" s="102"/>
      <c r="BP722" s="636"/>
      <c r="BQ722" s="636"/>
      <c r="BR722" s="636"/>
      <c r="BS722" s="636"/>
      <c r="BT722" s="636"/>
      <c r="BU722" s="636"/>
      <c r="BV722" s="636"/>
      <c r="BW722" s="636"/>
      <c r="BX722" s="636"/>
      <c r="BY722" s="636"/>
      <c r="BZ722" s="636"/>
      <c r="CA722" s="636"/>
      <c r="CB722" s="637"/>
      <c r="CC722" s="636"/>
      <c r="CD722" s="636"/>
      <c r="CE722" s="637"/>
      <c r="CF722" s="637"/>
      <c r="CG722" s="637"/>
      <c r="CH722" s="637"/>
      <c r="CI722" s="636"/>
      <c r="CJ722" s="636"/>
      <c r="CK722" s="637"/>
      <c r="CL722" s="637"/>
      <c r="CM722" s="637"/>
      <c r="CN722" s="705"/>
      <c r="CO722" s="88"/>
      <c r="CP722" s="88"/>
      <c r="CQ722" s="88"/>
      <c r="CR722" s="67"/>
      <c r="CS722" s="67"/>
      <c r="CT722" s="67"/>
      <c r="CU722" s="67"/>
      <c r="CV722" s="67"/>
      <c r="CW722" s="67"/>
      <c r="CX722" s="67"/>
      <c r="CY722" s="67"/>
      <c r="CZ722" s="67"/>
      <c r="DA722" s="67"/>
      <c r="DB722" s="67"/>
      <c r="DC722" s="67"/>
      <c r="DD722" s="67"/>
      <c r="DE722" s="67"/>
      <c r="DF722" s="67"/>
      <c r="DG722" s="67"/>
      <c r="DH722" s="67"/>
      <c r="DI722" s="67"/>
      <c r="DJ722" s="67"/>
      <c r="DK722" s="67"/>
      <c r="DL722" s="67"/>
      <c r="DM722" s="67"/>
      <c r="DN722" s="67"/>
      <c r="DO722" s="67"/>
      <c r="DP722" s="67"/>
      <c r="DQ722" s="67"/>
      <c r="DR722" s="67"/>
      <c r="DS722" s="67"/>
      <c r="DT722" s="67"/>
      <c r="DU722" s="67"/>
      <c r="DV722" s="67"/>
      <c r="DW722" s="67"/>
      <c r="DX722" s="67"/>
      <c r="DY722" s="67"/>
      <c r="DZ722" s="88"/>
      <c r="EA722" s="88"/>
      <c r="EB722" s="88"/>
      <c r="EC722" s="88"/>
      <c r="ED722" s="88"/>
      <c r="EE722" s="88"/>
      <c r="EF722" s="88"/>
      <c r="EG722" s="88"/>
    </row>
    <row r="723" spans="22:137" s="65" customFormat="1" x14ac:dyDescent="0.25">
      <c r="V723" s="631"/>
      <c r="AA723" s="632"/>
      <c r="AB723" s="632"/>
      <c r="AD723" s="632"/>
      <c r="AE723" s="633"/>
      <c r="AH723" s="634"/>
      <c r="AI723" s="634"/>
      <c r="AK723" s="632"/>
      <c r="AR723" s="632"/>
      <c r="AV723" s="632"/>
      <c r="AX723" s="632"/>
      <c r="BB723" s="632"/>
      <c r="BC723" s="632"/>
      <c r="BE723" s="632"/>
      <c r="BH723" s="67"/>
      <c r="BI723" s="635"/>
      <c r="BJ723" s="636"/>
      <c r="BK723" s="636"/>
      <c r="BL723" s="636"/>
      <c r="BM723" s="102"/>
      <c r="BN723" s="102"/>
      <c r="BO723" s="102"/>
      <c r="BP723" s="636"/>
      <c r="BQ723" s="636"/>
      <c r="BR723" s="636"/>
      <c r="BS723" s="636"/>
      <c r="BT723" s="636"/>
      <c r="BU723" s="636"/>
      <c r="BV723" s="636"/>
      <c r="BW723" s="636"/>
      <c r="BX723" s="636"/>
      <c r="BY723" s="636"/>
      <c r="BZ723" s="636"/>
      <c r="CA723" s="636"/>
      <c r="CB723" s="637"/>
      <c r="CC723" s="636"/>
      <c r="CD723" s="636"/>
      <c r="CE723" s="637"/>
      <c r="CF723" s="637"/>
      <c r="CG723" s="637"/>
      <c r="CH723" s="637"/>
      <c r="CI723" s="636"/>
      <c r="CJ723" s="636"/>
      <c r="CK723" s="637"/>
      <c r="CL723" s="637"/>
      <c r="CM723" s="637"/>
      <c r="CN723" s="705"/>
      <c r="CO723" s="88"/>
      <c r="CP723" s="88"/>
      <c r="CQ723" s="88"/>
      <c r="CR723" s="67"/>
      <c r="CS723" s="67"/>
      <c r="CT723" s="67"/>
      <c r="CU723" s="67"/>
      <c r="CV723" s="67"/>
      <c r="CW723" s="67"/>
      <c r="CX723" s="67"/>
      <c r="CY723" s="67"/>
      <c r="CZ723" s="67"/>
      <c r="DA723" s="67"/>
      <c r="DB723" s="67"/>
      <c r="DC723" s="67"/>
      <c r="DD723" s="67"/>
      <c r="DE723" s="67"/>
      <c r="DF723" s="67"/>
      <c r="DG723" s="67"/>
      <c r="DH723" s="67"/>
      <c r="DI723" s="67"/>
      <c r="DJ723" s="67"/>
      <c r="DK723" s="67"/>
      <c r="DL723" s="67"/>
      <c r="DM723" s="67"/>
      <c r="DN723" s="67"/>
      <c r="DO723" s="67"/>
      <c r="DP723" s="67"/>
      <c r="DQ723" s="67"/>
      <c r="DR723" s="67"/>
      <c r="DS723" s="67"/>
      <c r="DT723" s="67"/>
      <c r="DU723" s="67"/>
      <c r="DV723" s="67"/>
      <c r="DW723" s="67"/>
      <c r="DX723" s="67"/>
      <c r="DY723" s="67"/>
      <c r="DZ723" s="88"/>
      <c r="EA723" s="88"/>
      <c r="EB723" s="88"/>
      <c r="EC723" s="88"/>
      <c r="ED723" s="88"/>
      <c r="EE723" s="88"/>
      <c r="EF723" s="88"/>
      <c r="EG723" s="88"/>
    </row>
    <row r="724" spans="22:137" s="65" customFormat="1" x14ac:dyDescent="0.25">
      <c r="V724" s="631"/>
      <c r="AA724" s="632"/>
      <c r="AB724" s="632"/>
      <c r="AD724" s="632"/>
      <c r="AE724" s="633"/>
      <c r="AH724" s="634"/>
      <c r="AI724" s="634"/>
      <c r="AK724" s="632"/>
      <c r="AR724" s="632"/>
      <c r="AV724" s="632"/>
      <c r="AX724" s="632"/>
      <c r="BB724" s="632"/>
      <c r="BC724" s="632"/>
      <c r="BE724" s="632"/>
      <c r="BH724" s="67"/>
      <c r="BI724" s="635"/>
      <c r="BJ724" s="636"/>
      <c r="BK724" s="636"/>
      <c r="BL724" s="636"/>
      <c r="BM724" s="102"/>
      <c r="BN724" s="102"/>
      <c r="BO724" s="102"/>
      <c r="BP724" s="636"/>
      <c r="BQ724" s="636"/>
      <c r="BR724" s="636"/>
      <c r="BS724" s="636"/>
      <c r="BT724" s="636"/>
      <c r="BU724" s="636"/>
      <c r="BV724" s="636"/>
      <c r="BW724" s="636"/>
      <c r="BX724" s="636"/>
      <c r="BY724" s="636"/>
      <c r="BZ724" s="636"/>
      <c r="CA724" s="636"/>
      <c r="CB724" s="637"/>
      <c r="CC724" s="636"/>
      <c r="CD724" s="636"/>
      <c r="CE724" s="637"/>
      <c r="CF724" s="637"/>
      <c r="CG724" s="637"/>
      <c r="CH724" s="637"/>
      <c r="CI724" s="636"/>
      <c r="CJ724" s="636"/>
      <c r="CK724" s="637"/>
      <c r="CL724" s="637"/>
      <c r="CM724" s="637"/>
      <c r="CN724" s="705"/>
      <c r="CO724" s="88"/>
      <c r="CP724" s="88"/>
      <c r="CQ724" s="88"/>
      <c r="CR724" s="67"/>
      <c r="CS724" s="67"/>
      <c r="CT724" s="67"/>
      <c r="CU724" s="67"/>
      <c r="CV724" s="67"/>
      <c r="CW724" s="67"/>
      <c r="CX724" s="67"/>
      <c r="CY724" s="67"/>
      <c r="CZ724" s="67"/>
      <c r="DA724" s="67"/>
      <c r="DB724" s="67"/>
      <c r="DC724" s="67"/>
      <c r="DD724" s="67"/>
      <c r="DE724" s="67"/>
      <c r="DF724" s="67"/>
      <c r="DG724" s="67"/>
      <c r="DH724" s="67"/>
      <c r="DI724" s="67"/>
      <c r="DJ724" s="67"/>
      <c r="DK724" s="67"/>
      <c r="DL724" s="67"/>
      <c r="DM724" s="67"/>
      <c r="DN724" s="67"/>
      <c r="DO724" s="67"/>
      <c r="DP724" s="67"/>
      <c r="DQ724" s="67"/>
      <c r="DR724" s="67"/>
      <c r="DS724" s="67"/>
      <c r="DT724" s="67"/>
      <c r="DU724" s="67"/>
      <c r="DV724" s="67"/>
      <c r="DW724" s="67"/>
      <c r="DX724" s="67"/>
      <c r="DY724" s="67"/>
      <c r="DZ724" s="88"/>
      <c r="EA724" s="88"/>
      <c r="EB724" s="88"/>
      <c r="EC724" s="88"/>
      <c r="ED724" s="88"/>
      <c r="EE724" s="88"/>
      <c r="EF724" s="88"/>
      <c r="EG724" s="88"/>
    </row>
    <row r="725" spans="22:137" s="65" customFormat="1" x14ac:dyDescent="0.25">
      <c r="V725" s="631"/>
      <c r="AA725" s="632"/>
      <c r="AB725" s="632"/>
      <c r="AD725" s="632"/>
      <c r="AE725" s="633"/>
      <c r="AH725" s="634"/>
      <c r="AI725" s="634"/>
      <c r="AK725" s="632"/>
      <c r="AR725" s="632"/>
      <c r="AV725" s="632"/>
      <c r="AX725" s="632"/>
      <c r="BB725" s="632"/>
      <c r="BC725" s="632"/>
      <c r="BE725" s="632"/>
      <c r="BH725" s="67"/>
      <c r="BI725" s="635"/>
      <c r="BJ725" s="636"/>
      <c r="BK725" s="636"/>
      <c r="BL725" s="636"/>
      <c r="BM725" s="102"/>
      <c r="BN725" s="102"/>
      <c r="BO725" s="102"/>
      <c r="BP725" s="636"/>
      <c r="BQ725" s="636"/>
      <c r="BR725" s="636"/>
      <c r="BS725" s="636"/>
      <c r="BT725" s="636"/>
      <c r="BU725" s="636"/>
      <c r="BV725" s="636"/>
      <c r="BW725" s="636"/>
      <c r="BX725" s="636"/>
      <c r="BY725" s="636"/>
      <c r="BZ725" s="636"/>
      <c r="CA725" s="636"/>
      <c r="CB725" s="637"/>
      <c r="CC725" s="636"/>
      <c r="CD725" s="636"/>
      <c r="CE725" s="637"/>
      <c r="CF725" s="637"/>
      <c r="CG725" s="637"/>
      <c r="CH725" s="637"/>
      <c r="CI725" s="636"/>
      <c r="CJ725" s="636"/>
      <c r="CK725" s="637"/>
      <c r="CL725" s="637"/>
      <c r="CM725" s="637"/>
      <c r="CN725" s="705"/>
      <c r="CO725" s="88"/>
      <c r="CP725" s="88"/>
      <c r="CQ725" s="88"/>
      <c r="CR725" s="67"/>
      <c r="CS725" s="67"/>
      <c r="CT725" s="67"/>
      <c r="CU725" s="67"/>
      <c r="CV725" s="67"/>
      <c r="CW725" s="67"/>
      <c r="CX725" s="67"/>
      <c r="CY725" s="67"/>
      <c r="CZ725" s="67"/>
      <c r="DA725" s="67"/>
      <c r="DB725" s="67"/>
      <c r="DC725" s="67"/>
      <c r="DD725" s="67"/>
      <c r="DE725" s="67"/>
      <c r="DF725" s="67"/>
      <c r="DG725" s="67"/>
      <c r="DH725" s="67"/>
      <c r="DI725" s="67"/>
      <c r="DJ725" s="67"/>
      <c r="DK725" s="67"/>
      <c r="DL725" s="67"/>
      <c r="DM725" s="67"/>
      <c r="DN725" s="67"/>
      <c r="DO725" s="67"/>
      <c r="DP725" s="67"/>
      <c r="DQ725" s="67"/>
      <c r="DR725" s="67"/>
      <c r="DS725" s="67"/>
      <c r="DT725" s="67"/>
      <c r="DU725" s="67"/>
      <c r="DV725" s="67"/>
      <c r="DW725" s="67"/>
      <c r="DX725" s="67"/>
      <c r="DY725" s="67"/>
      <c r="DZ725" s="88"/>
      <c r="EA725" s="88"/>
      <c r="EB725" s="88"/>
      <c r="EC725" s="88"/>
      <c r="ED725" s="88"/>
      <c r="EE725" s="88"/>
      <c r="EF725" s="88"/>
      <c r="EG725" s="88"/>
    </row>
    <row r="726" spans="22:137" s="65" customFormat="1" x14ac:dyDescent="0.25">
      <c r="V726" s="631"/>
      <c r="AA726" s="632"/>
      <c r="AB726" s="632"/>
      <c r="AD726" s="632"/>
      <c r="AE726" s="633"/>
      <c r="AH726" s="634"/>
      <c r="AI726" s="634"/>
      <c r="AK726" s="632"/>
      <c r="AR726" s="632"/>
      <c r="AV726" s="632"/>
      <c r="AX726" s="632"/>
      <c r="BB726" s="632"/>
      <c r="BC726" s="632"/>
      <c r="BE726" s="632"/>
      <c r="BH726" s="67"/>
      <c r="BI726" s="635"/>
      <c r="BJ726" s="636"/>
      <c r="BK726" s="636"/>
      <c r="BL726" s="636"/>
      <c r="BM726" s="102"/>
      <c r="BN726" s="102"/>
      <c r="BO726" s="102"/>
      <c r="BP726" s="636"/>
      <c r="BQ726" s="636"/>
      <c r="BR726" s="636"/>
      <c r="BS726" s="636"/>
      <c r="BT726" s="636"/>
      <c r="BU726" s="636"/>
      <c r="BV726" s="636"/>
      <c r="BW726" s="636"/>
      <c r="BX726" s="636"/>
      <c r="BY726" s="636"/>
      <c r="BZ726" s="636"/>
      <c r="CA726" s="636"/>
      <c r="CB726" s="637"/>
      <c r="CC726" s="636"/>
      <c r="CD726" s="636"/>
      <c r="CE726" s="637"/>
      <c r="CF726" s="637"/>
      <c r="CG726" s="637"/>
      <c r="CH726" s="637"/>
      <c r="CI726" s="636"/>
      <c r="CJ726" s="636"/>
      <c r="CK726" s="637"/>
      <c r="CL726" s="637"/>
      <c r="CM726" s="637"/>
      <c r="CN726" s="705"/>
      <c r="CO726" s="88"/>
      <c r="CP726" s="88"/>
      <c r="CQ726" s="88"/>
      <c r="CR726" s="67"/>
      <c r="CS726" s="67"/>
      <c r="CT726" s="67"/>
      <c r="CU726" s="67"/>
      <c r="CV726" s="67"/>
      <c r="CW726" s="67"/>
      <c r="CX726" s="67"/>
      <c r="CY726" s="67"/>
      <c r="CZ726" s="67"/>
      <c r="DA726" s="67"/>
      <c r="DB726" s="67"/>
      <c r="DC726" s="67"/>
      <c r="DD726" s="67"/>
      <c r="DE726" s="67"/>
      <c r="DF726" s="67"/>
      <c r="DG726" s="67"/>
      <c r="DH726" s="67"/>
      <c r="DI726" s="67"/>
      <c r="DJ726" s="67"/>
      <c r="DK726" s="67"/>
      <c r="DL726" s="67"/>
      <c r="DM726" s="67"/>
      <c r="DN726" s="67"/>
      <c r="DO726" s="67"/>
      <c r="DP726" s="67"/>
      <c r="DQ726" s="67"/>
      <c r="DR726" s="67"/>
      <c r="DS726" s="67"/>
      <c r="DT726" s="67"/>
      <c r="DU726" s="67"/>
      <c r="DV726" s="67"/>
      <c r="DW726" s="67"/>
      <c r="DX726" s="67"/>
      <c r="DY726" s="67"/>
      <c r="DZ726" s="88"/>
      <c r="EA726" s="88"/>
      <c r="EB726" s="88"/>
      <c r="EC726" s="88"/>
      <c r="ED726" s="88"/>
      <c r="EE726" s="88"/>
      <c r="EF726" s="88"/>
      <c r="EG726" s="88"/>
    </row>
    <row r="727" spans="22:137" s="65" customFormat="1" x14ac:dyDescent="0.25">
      <c r="V727" s="631"/>
      <c r="AA727" s="632"/>
      <c r="AB727" s="632"/>
      <c r="AD727" s="632"/>
      <c r="AE727" s="633"/>
      <c r="AH727" s="634"/>
      <c r="AI727" s="634"/>
      <c r="AK727" s="632"/>
      <c r="AR727" s="632"/>
      <c r="AV727" s="632"/>
      <c r="AX727" s="632"/>
      <c r="BB727" s="632"/>
      <c r="BC727" s="632"/>
      <c r="BE727" s="632"/>
      <c r="BH727" s="67"/>
      <c r="BI727" s="635"/>
      <c r="BJ727" s="636"/>
      <c r="BK727" s="636"/>
      <c r="BL727" s="636"/>
      <c r="BM727" s="102"/>
      <c r="BN727" s="102"/>
      <c r="BO727" s="102"/>
      <c r="BP727" s="636"/>
      <c r="BQ727" s="636"/>
      <c r="BR727" s="636"/>
      <c r="BS727" s="636"/>
      <c r="BT727" s="636"/>
      <c r="BU727" s="636"/>
      <c r="BV727" s="636"/>
      <c r="BW727" s="636"/>
      <c r="BX727" s="636"/>
      <c r="BY727" s="636"/>
      <c r="BZ727" s="636"/>
      <c r="CA727" s="636"/>
      <c r="CB727" s="637"/>
      <c r="CC727" s="636"/>
      <c r="CD727" s="636"/>
      <c r="CE727" s="637"/>
      <c r="CF727" s="637"/>
      <c r="CG727" s="637"/>
      <c r="CH727" s="637"/>
      <c r="CI727" s="636"/>
      <c r="CJ727" s="636"/>
      <c r="CK727" s="637"/>
      <c r="CL727" s="637"/>
      <c r="CM727" s="637"/>
      <c r="CN727" s="705"/>
      <c r="CO727" s="88"/>
      <c r="CP727" s="88"/>
      <c r="CQ727" s="88"/>
      <c r="CR727" s="67"/>
      <c r="CS727" s="67"/>
      <c r="CT727" s="67"/>
      <c r="CU727" s="67"/>
      <c r="CV727" s="67"/>
      <c r="CW727" s="67"/>
      <c r="CX727" s="67"/>
      <c r="CY727" s="67"/>
      <c r="CZ727" s="67"/>
      <c r="DA727" s="67"/>
      <c r="DB727" s="67"/>
      <c r="DC727" s="67"/>
      <c r="DD727" s="67"/>
      <c r="DE727" s="67"/>
      <c r="DF727" s="67"/>
      <c r="DG727" s="67"/>
      <c r="DH727" s="67"/>
      <c r="DI727" s="67"/>
      <c r="DJ727" s="67"/>
      <c r="DK727" s="67"/>
      <c r="DL727" s="67"/>
      <c r="DM727" s="67"/>
      <c r="DN727" s="67"/>
      <c r="DO727" s="67"/>
      <c r="DP727" s="67"/>
      <c r="DQ727" s="67"/>
      <c r="DR727" s="67"/>
      <c r="DS727" s="67"/>
      <c r="DT727" s="67"/>
      <c r="DU727" s="67"/>
      <c r="DV727" s="67"/>
      <c r="DW727" s="67"/>
      <c r="DX727" s="67"/>
      <c r="DY727" s="67"/>
      <c r="DZ727" s="88"/>
      <c r="EA727" s="88"/>
      <c r="EB727" s="88"/>
      <c r="EC727" s="88"/>
      <c r="ED727" s="88"/>
      <c r="EE727" s="88"/>
      <c r="EF727" s="88"/>
      <c r="EG727" s="88"/>
    </row>
    <row r="728" spans="22:137" s="65" customFormat="1" x14ac:dyDescent="0.25">
      <c r="V728" s="631"/>
      <c r="AA728" s="632"/>
      <c r="AB728" s="632"/>
      <c r="AD728" s="632"/>
      <c r="AE728" s="633"/>
      <c r="AH728" s="634"/>
      <c r="AI728" s="634"/>
      <c r="AK728" s="632"/>
      <c r="AR728" s="632"/>
      <c r="AV728" s="632"/>
      <c r="AX728" s="632"/>
      <c r="BB728" s="632"/>
      <c r="BC728" s="632"/>
      <c r="BE728" s="632"/>
      <c r="BH728" s="67"/>
      <c r="BI728" s="635"/>
      <c r="BJ728" s="636"/>
      <c r="BK728" s="636"/>
      <c r="BL728" s="636"/>
      <c r="BM728" s="102"/>
      <c r="BN728" s="102"/>
      <c r="BO728" s="102"/>
      <c r="BP728" s="636"/>
      <c r="BQ728" s="636"/>
      <c r="BR728" s="636"/>
      <c r="BS728" s="636"/>
      <c r="BT728" s="636"/>
      <c r="BU728" s="636"/>
      <c r="BV728" s="636"/>
      <c r="BW728" s="636"/>
      <c r="BX728" s="636"/>
      <c r="BY728" s="636"/>
      <c r="BZ728" s="636"/>
      <c r="CA728" s="636"/>
      <c r="CB728" s="637"/>
      <c r="CC728" s="636"/>
      <c r="CD728" s="636"/>
      <c r="CE728" s="637"/>
      <c r="CF728" s="637"/>
      <c r="CG728" s="637"/>
      <c r="CH728" s="637"/>
      <c r="CI728" s="636"/>
      <c r="CJ728" s="636"/>
      <c r="CK728" s="637"/>
      <c r="CL728" s="637"/>
      <c r="CM728" s="637"/>
      <c r="CN728" s="705"/>
      <c r="CO728" s="88"/>
      <c r="CP728" s="88"/>
      <c r="CQ728" s="88"/>
      <c r="CR728" s="67"/>
      <c r="CS728" s="67"/>
      <c r="CT728" s="67"/>
      <c r="CU728" s="67"/>
      <c r="CV728" s="67"/>
      <c r="CW728" s="67"/>
      <c r="CX728" s="67"/>
      <c r="CY728" s="67"/>
      <c r="CZ728" s="67"/>
      <c r="DA728" s="67"/>
      <c r="DB728" s="67"/>
      <c r="DC728" s="67"/>
      <c r="DD728" s="67"/>
      <c r="DE728" s="67"/>
      <c r="DF728" s="67"/>
      <c r="DG728" s="67"/>
      <c r="DH728" s="67"/>
      <c r="DI728" s="67"/>
      <c r="DJ728" s="67"/>
      <c r="DK728" s="67"/>
      <c r="DL728" s="67"/>
      <c r="DM728" s="67"/>
      <c r="DN728" s="67"/>
      <c r="DO728" s="67"/>
      <c r="DP728" s="67"/>
      <c r="DQ728" s="67"/>
      <c r="DR728" s="67"/>
      <c r="DS728" s="67"/>
      <c r="DT728" s="67"/>
      <c r="DU728" s="67"/>
      <c r="DV728" s="67"/>
      <c r="DW728" s="67"/>
      <c r="DX728" s="67"/>
      <c r="DY728" s="67"/>
      <c r="DZ728" s="88"/>
      <c r="EA728" s="88"/>
      <c r="EB728" s="88"/>
      <c r="EC728" s="88"/>
      <c r="ED728" s="88"/>
      <c r="EE728" s="88"/>
      <c r="EF728" s="88"/>
      <c r="EG728" s="88"/>
    </row>
    <row r="729" spans="22:137" s="65" customFormat="1" x14ac:dyDescent="0.25">
      <c r="V729" s="631"/>
      <c r="AA729" s="632"/>
      <c r="AB729" s="632"/>
      <c r="AD729" s="632"/>
      <c r="AE729" s="633"/>
      <c r="AH729" s="634"/>
      <c r="AI729" s="634"/>
      <c r="AK729" s="632"/>
      <c r="AR729" s="632"/>
      <c r="AV729" s="632"/>
      <c r="AX729" s="632"/>
      <c r="BB729" s="632"/>
      <c r="BC729" s="632"/>
      <c r="BE729" s="632"/>
      <c r="BH729" s="67"/>
      <c r="BI729" s="635"/>
      <c r="BJ729" s="636"/>
      <c r="BK729" s="636"/>
      <c r="BL729" s="636"/>
      <c r="BM729" s="102"/>
      <c r="BN729" s="102"/>
      <c r="BO729" s="102"/>
      <c r="BP729" s="636"/>
      <c r="BQ729" s="636"/>
      <c r="BR729" s="636"/>
      <c r="BS729" s="636"/>
      <c r="BT729" s="636"/>
      <c r="BU729" s="636"/>
      <c r="BV729" s="636"/>
      <c r="BW729" s="636"/>
      <c r="BX729" s="636"/>
      <c r="BY729" s="636"/>
      <c r="BZ729" s="636"/>
      <c r="CA729" s="636"/>
      <c r="CB729" s="637"/>
      <c r="CC729" s="636"/>
      <c r="CD729" s="636"/>
      <c r="CE729" s="637"/>
      <c r="CF729" s="637"/>
      <c r="CG729" s="637"/>
      <c r="CH729" s="637"/>
      <c r="CI729" s="636"/>
      <c r="CJ729" s="636"/>
      <c r="CK729" s="637"/>
      <c r="CL729" s="637"/>
      <c r="CM729" s="637"/>
      <c r="CN729" s="705"/>
      <c r="CO729" s="88"/>
      <c r="CP729" s="88"/>
      <c r="CQ729" s="88"/>
      <c r="CR729" s="67"/>
      <c r="CS729" s="67"/>
      <c r="CT729" s="67"/>
      <c r="CU729" s="67"/>
      <c r="CV729" s="67"/>
      <c r="CW729" s="67"/>
      <c r="CX729" s="67"/>
      <c r="CY729" s="67"/>
      <c r="CZ729" s="67"/>
      <c r="DA729" s="67"/>
      <c r="DB729" s="67"/>
      <c r="DC729" s="67"/>
      <c r="DD729" s="67"/>
      <c r="DE729" s="67"/>
      <c r="DF729" s="67"/>
      <c r="DG729" s="67"/>
      <c r="DH729" s="67"/>
      <c r="DI729" s="67"/>
      <c r="DJ729" s="67"/>
      <c r="DK729" s="67"/>
      <c r="DL729" s="67"/>
      <c r="DM729" s="67"/>
      <c r="DN729" s="67"/>
      <c r="DO729" s="67"/>
      <c r="DP729" s="67"/>
      <c r="DQ729" s="67"/>
      <c r="DR729" s="67"/>
      <c r="DS729" s="67"/>
      <c r="DT729" s="67"/>
      <c r="DU729" s="67"/>
      <c r="DV729" s="67"/>
      <c r="DW729" s="67"/>
      <c r="DX729" s="67"/>
      <c r="DY729" s="67"/>
      <c r="DZ729" s="88"/>
      <c r="EA729" s="88"/>
      <c r="EB729" s="88"/>
      <c r="EC729" s="88"/>
      <c r="ED729" s="88"/>
      <c r="EE729" s="88"/>
      <c r="EF729" s="88"/>
      <c r="EG729" s="88"/>
    </row>
    <row r="730" spans="22:137" s="65" customFormat="1" x14ac:dyDescent="0.25">
      <c r="V730" s="631"/>
      <c r="AA730" s="632"/>
      <c r="AB730" s="632"/>
      <c r="AD730" s="632"/>
      <c r="AE730" s="633"/>
      <c r="AH730" s="634"/>
      <c r="AI730" s="634"/>
      <c r="AK730" s="632"/>
      <c r="AR730" s="632"/>
      <c r="AV730" s="632"/>
      <c r="AX730" s="632"/>
      <c r="BB730" s="632"/>
      <c r="BC730" s="632"/>
      <c r="BE730" s="632"/>
      <c r="BH730" s="67"/>
      <c r="BI730" s="635"/>
      <c r="BJ730" s="636"/>
      <c r="BK730" s="636"/>
      <c r="BL730" s="636"/>
      <c r="BM730" s="102"/>
      <c r="BN730" s="102"/>
      <c r="BO730" s="102"/>
      <c r="BP730" s="636"/>
      <c r="BQ730" s="636"/>
      <c r="BR730" s="636"/>
      <c r="BS730" s="636"/>
      <c r="BT730" s="636"/>
      <c r="BU730" s="636"/>
      <c r="BV730" s="636"/>
      <c r="BW730" s="636"/>
      <c r="BX730" s="636"/>
      <c r="BY730" s="636"/>
      <c r="BZ730" s="636"/>
      <c r="CA730" s="636"/>
      <c r="CB730" s="637"/>
      <c r="CC730" s="636"/>
      <c r="CD730" s="636"/>
      <c r="CE730" s="637"/>
      <c r="CF730" s="637"/>
      <c r="CG730" s="637"/>
      <c r="CH730" s="637"/>
      <c r="CI730" s="636"/>
      <c r="CJ730" s="636"/>
      <c r="CK730" s="637"/>
      <c r="CL730" s="637"/>
      <c r="CM730" s="637"/>
      <c r="CN730" s="705"/>
      <c r="CO730" s="88"/>
      <c r="CP730" s="88"/>
      <c r="CQ730" s="88"/>
      <c r="CR730" s="67"/>
      <c r="CS730" s="67"/>
      <c r="CT730" s="67"/>
      <c r="CU730" s="67"/>
      <c r="CV730" s="67"/>
      <c r="CW730" s="67"/>
      <c r="CX730" s="67"/>
      <c r="CY730" s="67"/>
      <c r="CZ730" s="67"/>
      <c r="DA730" s="67"/>
      <c r="DB730" s="67"/>
      <c r="DC730" s="67"/>
      <c r="DD730" s="67"/>
      <c r="DE730" s="67"/>
      <c r="DF730" s="67"/>
      <c r="DG730" s="67"/>
      <c r="DH730" s="67"/>
      <c r="DI730" s="67"/>
      <c r="DJ730" s="67"/>
      <c r="DK730" s="67"/>
      <c r="DL730" s="67"/>
      <c r="DM730" s="67"/>
      <c r="DN730" s="67"/>
      <c r="DO730" s="67"/>
      <c r="DP730" s="67"/>
      <c r="DQ730" s="67"/>
      <c r="DR730" s="67"/>
      <c r="DS730" s="67"/>
      <c r="DT730" s="67"/>
      <c r="DU730" s="67"/>
      <c r="DV730" s="67"/>
      <c r="DW730" s="67"/>
      <c r="DX730" s="67"/>
      <c r="DY730" s="67"/>
      <c r="DZ730" s="88"/>
      <c r="EA730" s="88"/>
      <c r="EB730" s="88"/>
      <c r="EC730" s="88"/>
      <c r="ED730" s="88"/>
      <c r="EE730" s="88"/>
      <c r="EF730" s="88"/>
      <c r="EG730" s="88"/>
    </row>
    <row r="731" spans="22:137" s="65" customFormat="1" x14ac:dyDescent="0.25">
      <c r="V731" s="631"/>
      <c r="AA731" s="632"/>
      <c r="AB731" s="632"/>
      <c r="AD731" s="632"/>
      <c r="AE731" s="633"/>
      <c r="AH731" s="634"/>
      <c r="AI731" s="634"/>
      <c r="AK731" s="632"/>
      <c r="AR731" s="632"/>
      <c r="AV731" s="632"/>
      <c r="AX731" s="632"/>
      <c r="BB731" s="632"/>
      <c r="BC731" s="632"/>
      <c r="BE731" s="632"/>
      <c r="BH731" s="67"/>
      <c r="BI731" s="635"/>
      <c r="BJ731" s="636"/>
      <c r="BK731" s="636"/>
      <c r="BL731" s="636"/>
      <c r="BM731" s="102"/>
      <c r="BN731" s="102"/>
      <c r="BO731" s="102"/>
      <c r="BP731" s="636"/>
      <c r="BQ731" s="636"/>
      <c r="BR731" s="636"/>
      <c r="BS731" s="636"/>
      <c r="BT731" s="636"/>
      <c r="BU731" s="636"/>
      <c r="BV731" s="636"/>
      <c r="BW731" s="636"/>
      <c r="BX731" s="636"/>
      <c r="BY731" s="636"/>
      <c r="BZ731" s="636"/>
      <c r="CA731" s="636"/>
      <c r="CB731" s="637"/>
      <c r="CC731" s="636"/>
      <c r="CD731" s="636"/>
      <c r="CE731" s="637"/>
      <c r="CF731" s="637"/>
      <c r="CG731" s="637"/>
      <c r="CH731" s="637"/>
      <c r="CI731" s="636"/>
      <c r="CJ731" s="636"/>
      <c r="CK731" s="637"/>
      <c r="CL731" s="637"/>
      <c r="CM731" s="637"/>
      <c r="CN731" s="705"/>
      <c r="CO731" s="88"/>
      <c r="CP731" s="88"/>
      <c r="CQ731" s="88"/>
      <c r="CR731" s="67"/>
      <c r="CS731" s="67"/>
      <c r="CT731" s="67"/>
      <c r="CU731" s="67"/>
      <c r="CV731" s="67"/>
      <c r="CW731" s="67"/>
      <c r="CX731" s="67"/>
      <c r="CY731" s="67"/>
      <c r="CZ731" s="67"/>
      <c r="DA731" s="67"/>
      <c r="DB731" s="67"/>
      <c r="DC731" s="67"/>
      <c r="DD731" s="67"/>
      <c r="DE731" s="67"/>
      <c r="DF731" s="67"/>
      <c r="DG731" s="67"/>
      <c r="DH731" s="67"/>
      <c r="DI731" s="67"/>
      <c r="DJ731" s="67"/>
      <c r="DK731" s="67"/>
      <c r="DL731" s="67"/>
      <c r="DM731" s="67"/>
      <c r="DN731" s="67"/>
      <c r="DO731" s="67"/>
      <c r="DP731" s="67"/>
      <c r="DQ731" s="67"/>
      <c r="DR731" s="67"/>
      <c r="DS731" s="67"/>
      <c r="DT731" s="67"/>
      <c r="DU731" s="67"/>
      <c r="DV731" s="67"/>
      <c r="DW731" s="67"/>
      <c r="DX731" s="67"/>
      <c r="DY731" s="67"/>
      <c r="DZ731" s="88"/>
      <c r="EA731" s="88"/>
      <c r="EB731" s="88"/>
      <c r="EC731" s="88"/>
      <c r="ED731" s="88"/>
      <c r="EE731" s="88"/>
      <c r="EF731" s="88"/>
      <c r="EG731" s="88"/>
    </row>
    <row r="732" spans="22:137" s="65" customFormat="1" x14ac:dyDescent="0.25">
      <c r="V732" s="631"/>
      <c r="AA732" s="632"/>
      <c r="AB732" s="632"/>
      <c r="AD732" s="632"/>
      <c r="AE732" s="633"/>
      <c r="AH732" s="634"/>
      <c r="AI732" s="634"/>
      <c r="AK732" s="632"/>
      <c r="AR732" s="632"/>
      <c r="AV732" s="632"/>
      <c r="AX732" s="632"/>
      <c r="BB732" s="632"/>
      <c r="BC732" s="632"/>
      <c r="BE732" s="632"/>
      <c r="BH732" s="67"/>
      <c r="BI732" s="635"/>
      <c r="BJ732" s="636"/>
      <c r="BK732" s="636"/>
      <c r="BL732" s="636"/>
      <c r="BM732" s="102"/>
      <c r="BN732" s="102"/>
      <c r="BO732" s="102"/>
      <c r="BP732" s="636"/>
      <c r="BQ732" s="636"/>
      <c r="BR732" s="636"/>
      <c r="BS732" s="636"/>
      <c r="BT732" s="636"/>
      <c r="BU732" s="636"/>
      <c r="BV732" s="636"/>
      <c r="BW732" s="636"/>
      <c r="BX732" s="636"/>
      <c r="BY732" s="636"/>
      <c r="BZ732" s="636"/>
      <c r="CA732" s="636"/>
      <c r="CB732" s="637"/>
      <c r="CC732" s="636"/>
      <c r="CD732" s="636"/>
      <c r="CE732" s="637"/>
      <c r="CF732" s="637"/>
      <c r="CG732" s="637"/>
      <c r="CH732" s="637"/>
      <c r="CI732" s="636"/>
      <c r="CJ732" s="636"/>
      <c r="CK732" s="637"/>
      <c r="CL732" s="637"/>
      <c r="CM732" s="637"/>
      <c r="CN732" s="705"/>
      <c r="CO732" s="88"/>
      <c r="CP732" s="88"/>
      <c r="CQ732" s="88"/>
      <c r="CR732" s="67"/>
      <c r="CS732" s="67"/>
      <c r="CT732" s="67"/>
      <c r="CU732" s="67"/>
      <c r="CV732" s="67"/>
      <c r="CW732" s="67"/>
      <c r="CX732" s="67"/>
      <c r="CY732" s="67"/>
      <c r="CZ732" s="67"/>
      <c r="DA732" s="67"/>
      <c r="DB732" s="67"/>
      <c r="DC732" s="67"/>
      <c r="DD732" s="67"/>
      <c r="DE732" s="67"/>
      <c r="DF732" s="67"/>
      <c r="DG732" s="67"/>
      <c r="DH732" s="67"/>
      <c r="DI732" s="67"/>
      <c r="DJ732" s="67"/>
      <c r="DK732" s="67"/>
      <c r="DL732" s="67"/>
      <c r="DM732" s="67"/>
      <c r="DN732" s="67"/>
      <c r="DO732" s="67"/>
      <c r="DP732" s="67"/>
      <c r="DQ732" s="67"/>
      <c r="DR732" s="67"/>
      <c r="DS732" s="67"/>
      <c r="DT732" s="67"/>
      <c r="DU732" s="67"/>
      <c r="DV732" s="67"/>
      <c r="DW732" s="67"/>
      <c r="DX732" s="67"/>
      <c r="DY732" s="67"/>
      <c r="DZ732" s="88"/>
      <c r="EA732" s="88"/>
      <c r="EB732" s="88"/>
      <c r="EC732" s="88"/>
      <c r="ED732" s="88"/>
      <c r="EE732" s="88"/>
      <c r="EF732" s="88"/>
      <c r="EG732" s="88"/>
    </row>
    <row r="733" spans="22:137" s="65" customFormat="1" x14ac:dyDescent="0.25">
      <c r="V733" s="631"/>
      <c r="AA733" s="632"/>
      <c r="AB733" s="632"/>
      <c r="AD733" s="632"/>
      <c r="AE733" s="633"/>
      <c r="AH733" s="634"/>
      <c r="AI733" s="634"/>
      <c r="AK733" s="632"/>
      <c r="AR733" s="632"/>
      <c r="AV733" s="632"/>
      <c r="AX733" s="632"/>
      <c r="BB733" s="632"/>
      <c r="BC733" s="632"/>
      <c r="BE733" s="632"/>
      <c r="BH733" s="67"/>
      <c r="BI733" s="635"/>
      <c r="BJ733" s="636"/>
      <c r="BK733" s="636"/>
      <c r="BL733" s="636"/>
      <c r="BM733" s="102"/>
      <c r="BN733" s="102"/>
      <c r="BO733" s="102"/>
      <c r="BP733" s="636"/>
      <c r="BQ733" s="636"/>
      <c r="BR733" s="636"/>
      <c r="BS733" s="636"/>
      <c r="BT733" s="636"/>
      <c r="BU733" s="636"/>
      <c r="BV733" s="636"/>
      <c r="BW733" s="636"/>
      <c r="BX733" s="636"/>
      <c r="BY733" s="636"/>
      <c r="BZ733" s="636"/>
      <c r="CA733" s="636"/>
      <c r="CB733" s="637"/>
      <c r="CC733" s="636"/>
      <c r="CD733" s="636"/>
      <c r="CE733" s="637"/>
      <c r="CF733" s="637"/>
      <c r="CG733" s="637"/>
      <c r="CH733" s="637"/>
      <c r="CI733" s="636"/>
      <c r="CJ733" s="636"/>
      <c r="CK733" s="637"/>
      <c r="CL733" s="637"/>
      <c r="CM733" s="637"/>
      <c r="CN733" s="705"/>
      <c r="CO733" s="88"/>
      <c r="CP733" s="88"/>
      <c r="CQ733" s="88"/>
      <c r="CR733" s="67"/>
      <c r="CS733" s="67"/>
      <c r="CT733" s="67"/>
      <c r="CU733" s="67"/>
      <c r="CV733" s="67"/>
      <c r="CW733" s="67"/>
      <c r="CX733" s="67"/>
      <c r="CY733" s="67"/>
      <c r="CZ733" s="67"/>
      <c r="DA733" s="67"/>
      <c r="DB733" s="67"/>
      <c r="DC733" s="67"/>
      <c r="DD733" s="67"/>
      <c r="DE733" s="67"/>
      <c r="DF733" s="67"/>
      <c r="DG733" s="67"/>
      <c r="DH733" s="67"/>
      <c r="DI733" s="67"/>
      <c r="DJ733" s="67"/>
      <c r="DK733" s="67"/>
      <c r="DL733" s="67"/>
      <c r="DM733" s="67"/>
      <c r="DN733" s="67"/>
      <c r="DO733" s="67"/>
      <c r="DP733" s="67"/>
      <c r="DQ733" s="67"/>
      <c r="DR733" s="67"/>
      <c r="DS733" s="67"/>
      <c r="DT733" s="67"/>
      <c r="DU733" s="67"/>
      <c r="DV733" s="67"/>
      <c r="DW733" s="67"/>
      <c r="DX733" s="67"/>
      <c r="DY733" s="67"/>
      <c r="DZ733" s="88"/>
      <c r="EA733" s="88"/>
      <c r="EB733" s="88"/>
      <c r="EC733" s="88"/>
      <c r="ED733" s="88"/>
      <c r="EE733" s="88"/>
      <c r="EF733" s="88"/>
      <c r="EG733" s="88"/>
    </row>
    <row r="734" spans="22:137" s="65" customFormat="1" x14ac:dyDescent="0.25">
      <c r="V734" s="631"/>
      <c r="AA734" s="632"/>
      <c r="AB734" s="632"/>
      <c r="AD734" s="632"/>
      <c r="AE734" s="633"/>
      <c r="AH734" s="634"/>
      <c r="AI734" s="634"/>
      <c r="AK734" s="632"/>
      <c r="AR734" s="632"/>
      <c r="AV734" s="632"/>
      <c r="AX734" s="632"/>
      <c r="BB734" s="632"/>
      <c r="BC734" s="632"/>
      <c r="BE734" s="632"/>
      <c r="BH734" s="67"/>
      <c r="BI734" s="635"/>
      <c r="BJ734" s="636"/>
      <c r="BK734" s="636"/>
      <c r="BL734" s="636"/>
      <c r="BM734" s="102"/>
      <c r="BN734" s="102"/>
      <c r="BO734" s="102"/>
      <c r="BP734" s="636"/>
      <c r="BQ734" s="636"/>
      <c r="BR734" s="636"/>
      <c r="BS734" s="636"/>
      <c r="BT734" s="636"/>
      <c r="BU734" s="636"/>
      <c r="BV734" s="636"/>
      <c r="BW734" s="636"/>
      <c r="BX734" s="636"/>
      <c r="BY734" s="636"/>
      <c r="BZ734" s="636"/>
      <c r="CA734" s="636"/>
      <c r="CB734" s="637"/>
      <c r="CC734" s="636"/>
      <c r="CD734" s="636"/>
      <c r="CE734" s="637"/>
      <c r="CF734" s="637"/>
      <c r="CG734" s="637"/>
      <c r="CH734" s="637"/>
      <c r="CI734" s="636"/>
      <c r="CJ734" s="636"/>
      <c r="CK734" s="637"/>
      <c r="CL734" s="637"/>
      <c r="CM734" s="637"/>
      <c r="CN734" s="705"/>
      <c r="CO734" s="88"/>
      <c r="CP734" s="88"/>
      <c r="CQ734" s="88"/>
      <c r="CR734" s="67"/>
      <c r="CS734" s="67"/>
      <c r="CT734" s="67"/>
      <c r="CU734" s="67"/>
      <c r="CV734" s="67"/>
      <c r="CW734" s="67"/>
      <c r="CX734" s="67"/>
      <c r="CY734" s="67"/>
      <c r="CZ734" s="67"/>
      <c r="DA734" s="67"/>
      <c r="DB734" s="67"/>
      <c r="DC734" s="67"/>
      <c r="DD734" s="67"/>
      <c r="DE734" s="67"/>
      <c r="DF734" s="67"/>
      <c r="DG734" s="67"/>
      <c r="DH734" s="67"/>
      <c r="DI734" s="67"/>
      <c r="DJ734" s="67"/>
      <c r="DK734" s="67"/>
      <c r="DL734" s="67"/>
      <c r="DM734" s="67"/>
      <c r="DN734" s="67"/>
      <c r="DO734" s="67"/>
      <c r="DP734" s="67"/>
      <c r="DQ734" s="67"/>
      <c r="DR734" s="67"/>
      <c r="DS734" s="67"/>
      <c r="DT734" s="67"/>
      <c r="DU734" s="67"/>
      <c r="DV734" s="67"/>
      <c r="DW734" s="67"/>
      <c r="DX734" s="67"/>
      <c r="DY734" s="67"/>
      <c r="DZ734" s="88"/>
      <c r="EA734" s="88"/>
      <c r="EB734" s="88"/>
      <c r="EC734" s="88"/>
      <c r="ED734" s="88"/>
      <c r="EE734" s="88"/>
      <c r="EF734" s="88"/>
      <c r="EG734" s="88"/>
    </row>
    <row r="735" spans="22:137" s="65" customFormat="1" x14ac:dyDescent="0.25">
      <c r="V735" s="631"/>
      <c r="AA735" s="632"/>
      <c r="AB735" s="632"/>
      <c r="AD735" s="632"/>
      <c r="AE735" s="633"/>
      <c r="AH735" s="634"/>
      <c r="AI735" s="634"/>
      <c r="AK735" s="632"/>
      <c r="AR735" s="632"/>
      <c r="AV735" s="632"/>
      <c r="AX735" s="632"/>
      <c r="BB735" s="632"/>
      <c r="BC735" s="632"/>
      <c r="BE735" s="632"/>
      <c r="BH735" s="67"/>
      <c r="BI735" s="635"/>
      <c r="BJ735" s="636"/>
      <c r="BK735" s="636"/>
      <c r="BL735" s="636"/>
      <c r="BM735" s="102"/>
      <c r="BN735" s="102"/>
      <c r="BO735" s="102"/>
      <c r="BP735" s="636"/>
      <c r="BQ735" s="636"/>
      <c r="BR735" s="636"/>
      <c r="BS735" s="636"/>
      <c r="BT735" s="636"/>
      <c r="BU735" s="636"/>
      <c r="BV735" s="636"/>
      <c r="BW735" s="636"/>
      <c r="BX735" s="636"/>
      <c r="BY735" s="636"/>
      <c r="BZ735" s="636"/>
      <c r="CA735" s="636"/>
      <c r="CB735" s="637"/>
      <c r="CC735" s="636"/>
      <c r="CD735" s="636"/>
      <c r="CE735" s="637"/>
      <c r="CF735" s="637"/>
      <c r="CG735" s="637"/>
      <c r="CH735" s="637"/>
      <c r="CI735" s="636"/>
      <c r="CJ735" s="636"/>
      <c r="CK735" s="637"/>
      <c r="CL735" s="637"/>
      <c r="CM735" s="637"/>
      <c r="CN735" s="705"/>
      <c r="CO735" s="88"/>
      <c r="CP735" s="88"/>
      <c r="CQ735" s="88"/>
      <c r="CR735" s="67"/>
      <c r="CS735" s="67"/>
      <c r="CT735" s="67"/>
      <c r="CU735" s="67"/>
      <c r="CV735" s="67"/>
      <c r="CW735" s="67"/>
      <c r="CX735" s="67"/>
      <c r="CY735" s="67"/>
      <c r="CZ735" s="67"/>
      <c r="DA735" s="67"/>
      <c r="DB735" s="67"/>
      <c r="DC735" s="67"/>
      <c r="DD735" s="67"/>
      <c r="DE735" s="67"/>
      <c r="DF735" s="67"/>
      <c r="DG735" s="67"/>
      <c r="DH735" s="67"/>
      <c r="DI735" s="67"/>
      <c r="DJ735" s="67"/>
      <c r="DK735" s="67"/>
      <c r="DL735" s="67"/>
      <c r="DM735" s="67"/>
      <c r="DN735" s="67"/>
      <c r="DO735" s="67"/>
      <c r="DP735" s="67"/>
      <c r="DQ735" s="67"/>
      <c r="DR735" s="67"/>
      <c r="DS735" s="67"/>
      <c r="DT735" s="67"/>
      <c r="DU735" s="67"/>
      <c r="DV735" s="67"/>
      <c r="DW735" s="67"/>
      <c r="DX735" s="67"/>
      <c r="DY735" s="67"/>
      <c r="DZ735" s="88"/>
      <c r="EA735" s="88"/>
      <c r="EB735" s="88"/>
      <c r="EC735" s="88"/>
      <c r="ED735" s="88"/>
      <c r="EE735" s="88"/>
      <c r="EF735" s="88"/>
      <c r="EG735" s="88"/>
    </row>
    <row r="736" spans="22:137" s="65" customFormat="1" x14ac:dyDescent="0.25">
      <c r="V736" s="631"/>
      <c r="AA736" s="632"/>
      <c r="AB736" s="632"/>
      <c r="AD736" s="632"/>
      <c r="AE736" s="633"/>
      <c r="AH736" s="634"/>
      <c r="AI736" s="634"/>
      <c r="AK736" s="632"/>
      <c r="AR736" s="632"/>
      <c r="AV736" s="632"/>
      <c r="AX736" s="632"/>
      <c r="BB736" s="632"/>
      <c r="BC736" s="632"/>
      <c r="BE736" s="632"/>
      <c r="BH736" s="67"/>
      <c r="BI736" s="635"/>
      <c r="BJ736" s="636"/>
      <c r="BK736" s="636"/>
      <c r="BL736" s="636"/>
      <c r="BM736" s="102"/>
      <c r="BN736" s="102"/>
      <c r="BO736" s="102"/>
      <c r="BP736" s="636"/>
      <c r="BQ736" s="636"/>
      <c r="BR736" s="636"/>
      <c r="BS736" s="636"/>
      <c r="BT736" s="636"/>
      <c r="BU736" s="636"/>
      <c r="BV736" s="636"/>
      <c r="BW736" s="636"/>
      <c r="BX736" s="636"/>
      <c r="BY736" s="636"/>
      <c r="BZ736" s="636"/>
      <c r="CA736" s="636"/>
      <c r="CB736" s="637"/>
      <c r="CC736" s="636"/>
      <c r="CD736" s="636"/>
      <c r="CE736" s="637"/>
      <c r="CF736" s="637"/>
      <c r="CG736" s="637"/>
      <c r="CH736" s="637"/>
      <c r="CI736" s="636"/>
      <c r="CJ736" s="636"/>
      <c r="CK736" s="637"/>
      <c r="CL736" s="637"/>
      <c r="CM736" s="637"/>
      <c r="CN736" s="705"/>
      <c r="CO736" s="88"/>
      <c r="CP736" s="88"/>
      <c r="CQ736" s="88"/>
      <c r="CR736" s="67"/>
      <c r="CS736" s="67"/>
      <c r="CT736" s="67"/>
      <c r="CU736" s="67"/>
      <c r="CV736" s="67"/>
      <c r="CW736" s="67"/>
      <c r="CX736" s="67"/>
      <c r="CY736" s="67"/>
      <c r="CZ736" s="67"/>
      <c r="DA736" s="67"/>
      <c r="DB736" s="67"/>
      <c r="DC736" s="67"/>
      <c r="DD736" s="67"/>
      <c r="DE736" s="67"/>
      <c r="DF736" s="67"/>
      <c r="DG736" s="67"/>
      <c r="DH736" s="67"/>
      <c r="DI736" s="67"/>
      <c r="DJ736" s="67"/>
      <c r="DK736" s="67"/>
      <c r="DL736" s="67"/>
      <c r="DM736" s="67"/>
      <c r="DN736" s="67"/>
      <c r="DO736" s="67"/>
      <c r="DP736" s="67"/>
      <c r="DQ736" s="67"/>
      <c r="DR736" s="67"/>
      <c r="DS736" s="67"/>
      <c r="DT736" s="67"/>
      <c r="DU736" s="67"/>
      <c r="DV736" s="67"/>
      <c r="DW736" s="67"/>
      <c r="DX736" s="67"/>
      <c r="DY736" s="67"/>
      <c r="DZ736" s="88"/>
      <c r="EA736" s="88"/>
      <c r="EB736" s="88"/>
      <c r="EC736" s="88"/>
      <c r="ED736" s="88"/>
      <c r="EE736" s="88"/>
      <c r="EF736" s="88"/>
      <c r="EG736" s="88"/>
    </row>
    <row r="737" spans="22:137" s="65" customFormat="1" x14ac:dyDescent="0.25">
      <c r="V737" s="631"/>
      <c r="AA737" s="632"/>
      <c r="AB737" s="632"/>
      <c r="AD737" s="632"/>
      <c r="AE737" s="633"/>
      <c r="AH737" s="634"/>
      <c r="AI737" s="634"/>
      <c r="AK737" s="632"/>
      <c r="AR737" s="632"/>
      <c r="AV737" s="632"/>
      <c r="AX737" s="632"/>
      <c r="BB737" s="632"/>
      <c r="BC737" s="632"/>
      <c r="BE737" s="632"/>
      <c r="BH737" s="67"/>
      <c r="BI737" s="635"/>
      <c r="BJ737" s="636"/>
      <c r="BK737" s="636"/>
      <c r="BL737" s="636"/>
      <c r="BM737" s="102"/>
      <c r="BN737" s="102"/>
      <c r="BO737" s="102"/>
      <c r="BP737" s="636"/>
      <c r="BQ737" s="636"/>
      <c r="BR737" s="636"/>
      <c r="BS737" s="636"/>
      <c r="BT737" s="636"/>
      <c r="BU737" s="636"/>
      <c r="BV737" s="636"/>
      <c r="BW737" s="636"/>
      <c r="BX737" s="636"/>
      <c r="BY737" s="636"/>
      <c r="BZ737" s="636"/>
      <c r="CA737" s="636"/>
      <c r="CB737" s="637"/>
      <c r="CC737" s="636"/>
      <c r="CD737" s="636"/>
      <c r="CE737" s="637"/>
      <c r="CF737" s="637"/>
      <c r="CG737" s="637"/>
      <c r="CH737" s="637"/>
      <c r="CI737" s="636"/>
      <c r="CJ737" s="636"/>
      <c r="CK737" s="637"/>
      <c r="CL737" s="637"/>
      <c r="CM737" s="637"/>
      <c r="CN737" s="705"/>
      <c r="CO737" s="88"/>
      <c r="CP737" s="88"/>
      <c r="CQ737" s="88"/>
      <c r="CR737" s="67"/>
      <c r="CS737" s="67"/>
      <c r="CT737" s="67"/>
      <c r="CU737" s="67"/>
      <c r="CV737" s="67"/>
      <c r="CW737" s="67"/>
      <c r="CX737" s="67"/>
      <c r="CY737" s="67"/>
      <c r="CZ737" s="67"/>
      <c r="DA737" s="67"/>
      <c r="DB737" s="67"/>
      <c r="DC737" s="67"/>
      <c r="DD737" s="67"/>
      <c r="DE737" s="67"/>
      <c r="DF737" s="67"/>
      <c r="DG737" s="67"/>
      <c r="DH737" s="67"/>
      <c r="DI737" s="67"/>
      <c r="DJ737" s="67"/>
      <c r="DK737" s="67"/>
      <c r="DL737" s="67"/>
      <c r="DM737" s="67"/>
      <c r="DN737" s="67"/>
      <c r="DO737" s="67"/>
      <c r="DP737" s="67"/>
      <c r="DQ737" s="67"/>
      <c r="DR737" s="67"/>
      <c r="DS737" s="67"/>
      <c r="DT737" s="67"/>
      <c r="DU737" s="67"/>
      <c r="DV737" s="67"/>
      <c r="DW737" s="67"/>
      <c r="DX737" s="67"/>
      <c r="DY737" s="67"/>
      <c r="DZ737" s="88"/>
      <c r="EA737" s="88"/>
      <c r="EB737" s="88"/>
      <c r="EC737" s="88"/>
      <c r="ED737" s="88"/>
      <c r="EE737" s="88"/>
      <c r="EF737" s="88"/>
      <c r="EG737" s="88"/>
    </row>
    <row r="738" spans="22:137" s="65" customFormat="1" x14ac:dyDescent="0.25">
      <c r="V738" s="631"/>
      <c r="AA738" s="632"/>
      <c r="AB738" s="632"/>
      <c r="AD738" s="632"/>
      <c r="AE738" s="633"/>
      <c r="AH738" s="634"/>
      <c r="AI738" s="634"/>
      <c r="AK738" s="632"/>
      <c r="AR738" s="632"/>
      <c r="AV738" s="632"/>
      <c r="AX738" s="632"/>
      <c r="BB738" s="632"/>
      <c r="BC738" s="632"/>
      <c r="BE738" s="632"/>
      <c r="BH738" s="67"/>
      <c r="BI738" s="635"/>
      <c r="BJ738" s="636"/>
      <c r="BK738" s="636"/>
      <c r="BL738" s="636"/>
      <c r="BM738" s="102"/>
      <c r="BN738" s="102"/>
      <c r="BO738" s="102"/>
      <c r="BP738" s="636"/>
      <c r="BQ738" s="636"/>
      <c r="BR738" s="636"/>
      <c r="BS738" s="636"/>
      <c r="BT738" s="636"/>
      <c r="BU738" s="636"/>
      <c r="BV738" s="636"/>
      <c r="BW738" s="636"/>
      <c r="BX738" s="636"/>
      <c r="BY738" s="636"/>
      <c r="BZ738" s="636"/>
      <c r="CA738" s="636"/>
      <c r="CB738" s="637"/>
      <c r="CC738" s="636"/>
      <c r="CD738" s="636"/>
      <c r="CE738" s="637"/>
      <c r="CF738" s="637"/>
      <c r="CG738" s="637"/>
      <c r="CH738" s="637"/>
      <c r="CI738" s="636"/>
      <c r="CJ738" s="636"/>
      <c r="CK738" s="637"/>
      <c r="CL738" s="637"/>
      <c r="CM738" s="637"/>
      <c r="CN738" s="705"/>
      <c r="CO738" s="88"/>
      <c r="CP738" s="88"/>
      <c r="CQ738" s="88"/>
      <c r="CR738" s="67"/>
      <c r="CS738" s="67"/>
      <c r="CT738" s="67"/>
      <c r="CU738" s="67"/>
      <c r="CV738" s="67"/>
      <c r="CW738" s="67"/>
      <c r="CX738" s="67"/>
      <c r="CY738" s="67"/>
      <c r="CZ738" s="67"/>
      <c r="DA738" s="67"/>
      <c r="DB738" s="67"/>
      <c r="DC738" s="67"/>
      <c r="DD738" s="67"/>
      <c r="DE738" s="67"/>
      <c r="DF738" s="67"/>
      <c r="DG738" s="67"/>
      <c r="DH738" s="67"/>
      <c r="DI738" s="67"/>
      <c r="DJ738" s="67"/>
      <c r="DK738" s="67"/>
      <c r="DL738" s="67"/>
      <c r="DM738" s="67"/>
      <c r="DN738" s="67"/>
      <c r="DO738" s="67"/>
      <c r="DP738" s="67"/>
      <c r="DQ738" s="67"/>
      <c r="DR738" s="67"/>
      <c r="DS738" s="67"/>
      <c r="DT738" s="67"/>
      <c r="DU738" s="67"/>
      <c r="DV738" s="67"/>
      <c r="DW738" s="67"/>
      <c r="DX738" s="67"/>
      <c r="DY738" s="67"/>
      <c r="DZ738" s="88"/>
      <c r="EA738" s="88"/>
      <c r="EB738" s="88"/>
      <c r="EC738" s="88"/>
      <c r="ED738" s="88"/>
      <c r="EE738" s="88"/>
      <c r="EF738" s="88"/>
      <c r="EG738" s="88"/>
    </row>
    <row r="739" spans="22:137" s="65" customFormat="1" x14ac:dyDescent="0.25">
      <c r="V739" s="631"/>
      <c r="AA739" s="632"/>
      <c r="AB739" s="632"/>
      <c r="AD739" s="632"/>
      <c r="AE739" s="633"/>
      <c r="AH739" s="634"/>
      <c r="AI739" s="634"/>
      <c r="AK739" s="632"/>
      <c r="AR739" s="632"/>
      <c r="AV739" s="632"/>
      <c r="AX739" s="632"/>
      <c r="BB739" s="632"/>
      <c r="BC739" s="632"/>
      <c r="BE739" s="632"/>
      <c r="BH739" s="67"/>
      <c r="BI739" s="635"/>
      <c r="BJ739" s="636"/>
      <c r="BK739" s="636"/>
      <c r="BL739" s="636"/>
      <c r="BM739" s="102"/>
      <c r="BN739" s="102"/>
      <c r="BO739" s="102"/>
      <c r="BP739" s="636"/>
      <c r="BQ739" s="636"/>
      <c r="BR739" s="636"/>
      <c r="BS739" s="636"/>
      <c r="BT739" s="636"/>
      <c r="BU739" s="636"/>
      <c r="BV739" s="636"/>
      <c r="BW739" s="636"/>
      <c r="BX739" s="636"/>
      <c r="BY739" s="636"/>
      <c r="BZ739" s="636"/>
      <c r="CA739" s="636"/>
      <c r="CB739" s="637"/>
      <c r="CC739" s="636"/>
      <c r="CD739" s="636"/>
      <c r="CE739" s="637"/>
      <c r="CF739" s="637"/>
      <c r="CG739" s="637"/>
      <c r="CH739" s="637"/>
      <c r="CI739" s="636"/>
      <c r="CJ739" s="636"/>
      <c r="CK739" s="637"/>
      <c r="CL739" s="637"/>
      <c r="CM739" s="637"/>
      <c r="CN739" s="705"/>
      <c r="CO739" s="88"/>
      <c r="CP739" s="88"/>
      <c r="CQ739" s="88"/>
      <c r="CR739" s="67"/>
      <c r="CS739" s="67"/>
      <c r="CT739" s="67"/>
      <c r="CU739" s="67"/>
      <c r="CV739" s="67"/>
      <c r="CW739" s="67"/>
      <c r="CX739" s="67"/>
      <c r="CY739" s="67"/>
      <c r="CZ739" s="67"/>
      <c r="DA739" s="67"/>
      <c r="DB739" s="67"/>
      <c r="DC739" s="67"/>
      <c r="DD739" s="67"/>
      <c r="DE739" s="67"/>
      <c r="DF739" s="67"/>
      <c r="DG739" s="67"/>
      <c r="DH739" s="67"/>
      <c r="DI739" s="67"/>
      <c r="DJ739" s="67"/>
      <c r="DK739" s="67"/>
      <c r="DL739" s="67"/>
      <c r="DM739" s="67"/>
      <c r="DN739" s="67"/>
      <c r="DO739" s="67"/>
      <c r="DP739" s="67"/>
      <c r="DQ739" s="67"/>
      <c r="DR739" s="67"/>
      <c r="DS739" s="67"/>
      <c r="DT739" s="67"/>
      <c r="DU739" s="67"/>
      <c r="DV739" s="67"/>
      <c r="DW739" s="67"/>
      <c r="DX739" s="67"/>
      <c r="DY739" s="67"/>
      <c r="DZ739" s="88"/>
      <c r="EA739" s="88"/>
      <c r="EB739" s="88"/>
      <c r="EC739" s="88"/>
      <c r="ED739" s="88"/>
      <c r="EE739" s="88"/>
      <c r="EF739" s="88"/>
      <c r="EG739" s="88"/>
    </row>
    <row r="740" spans="22:137" s="65" customFormat="1" x14ac:dyDescent="0.25">
      <c r="V740" s="631"/>
      <c r="AA740" s="632"/>
      <c r="AB740" s="632"/>
      <c r="AD740" s="632"/>
      <c r="AE740" s="633"/>
      <c r="AH740" s="634"/>
      <c r="AI740" s="634"/>
      <c r="AK740" s="632"/>
      <c r="AR740" s="632"/>
      <c r="AV740" s="632"/>
      <c r="AX740" s="632"/>
      <c r="BB740" s="632"/>
      <c r="BC740" s="632"/>
      <c r="BE740" s="632"/>
      <c r="BH740" s="67"/>
      <c r="BI740" s="635"/>
      <c r="BJ740" s="636"/>
      <c r="BK740" s="636"/>
      <c r="BL740" s="636"/>
      <c r="BM740" s="102"/>
      <c r="BN740" s="102"/>
      <c r="BO740" s="102"/>
      <c r="BP740" s="636"/>
      <c r="BQ740" s="636"/>
      <c r="BR740" s="636"/>
      <c r="BS740" s="636"/>
      <c r="BT740" s="636"/>
      <c r="BU740" s="636"/>
      <c r="BV740" s="636"/>
      <c r="BW740" s="636"/>
      <c r="BX740" s="636"/>
      <c r="BY740" s="636"/>
      <c r="BZ740" s="636"/>
      <c r="CA740" s="636"/>
      <c r="CB740" s="637"/>
      <c r="CC740" s="636"/>
      <c r="CD740" s="636"/>
      <c r="CE740" s="637"/>
      <c r="CF740" s="637"/>
      <c r="CG740" s="637"/>
      <c r="CH740" s="637"/>
      <c r="CI740" s="636"/>
      <c r="CJ740" s="636"/>
      <c r="CK740" s="637"/>
      <c r="CL740" s="637"/>
      <c r="CM740" s="637"/>
      <c r="CN740" s="705"/>
      <c r="CO740" s="88"/>
      <c r="CP740" s="88"/>
      <c r="CQ740" s="88"/>
      <c r="CR740" s="67"/>
      <c r="CS740" s="67"/>
      <c r="CT740" s="67"/>
      <c r="CU740" s="67"/>
      <c r="CV740" s="67"/>
      <c r="CW740" s="67"/>
      <c r="CX740" s="67"/>
      <c r="CY740" s="67"/>
      <c r="CZ740" s="67"/>
      <c r="DA740" s="67"/>
      <c r="DB740" s="67"/>
      <c r="DC740" s="67"/>
      <c r="DD740" s="67"/>
      <c r="DE740" s="67"/>
      <c r="DF740" s="67"/>
      <c r="DG740" s="67"/>
      <c r="DH740" s="67"/>
      <c r="DI740" s="67"/>
      <c r="DJ740" s="67"/>
      <c r="DK740" s="67"/>
      <c r="DL740" s="67"/>
      <c r="DM740" s="67"/>
      <c r="DN740" s="67"/>
      <c r="DO740" s="67"/>
      <c r="DP740" s="67"/>
      <c r="DQ740" s="67"/>
      <c r="DR740" s="67"/>
      <c r="DS740" s="67"/>
      <c r="DT740" s="67"/>
      <c r="DU740" s="67"/>
      <c r="DV740" s="67"/>
      <c r="DW740" s="67"/>
      <c r="DX740" s="67"/>
      <c r="DY740" s="67"/>
      <c r="DZ740" s="88"/>
      <c r="EA740" s="88"/>
      <c r="EB740" s="88"/>
      <c r="EC740" s="88"/>
      <c r="ED740" s="88"/>
      <c r="EE740" s="88"/>
      <c r="EF740" s="88"/>
      <c r="EG740" s="88"/>
    </row>
    <row r="741" spans="22:137" s="65" customFormat="1" x14ac:dyDescent="0.25">
      <c r="V741" s="631"/>
      <c r="AA741" s="632"/>
      <c r="AB741" s="632"/>
      <c r="AD741" s="632"/>
      <c r="AE741" s="633"/>
      <c r="AH741" s="634"/>
      <c r="AI741" s="634"/>
      <c r="AK741" s="632"/>
      <c r="AR741" s="632"/>
      <c r="AV741" s="632"/>
      <c r="AX741" s="632"/>
      <c r="BB741" s="632"/>
      <c r="BC741" s="632"/>
      <c r="BE741" s="632"/>
      <c r="BH741" s="67"/>
      <c r="BI741" s="635"/>
      <c r="BJ741" s="636"/>
      <c r="BK741" s="636"/>
      <c r="BL741" s="636"/>
      <c r="BM741" s="102"/>
      <c r="BN741" s="102"/>
      <c r="BO741" s="102"/>
      <c r="BP741" s="636"/>
      <c r="BQ741" s="636"/>
      <c r="BR741" s="636"/>
      <c r="BS741" s="636"/>
      <c r="BT741" s="636"/>
      <c r="BU741" s="636"/>
      <c r="BV741" s="636"/>
      <c r="BW741" s="636"/>
      <c r="BX741" s="636"/>
      <c r="BY741" s="636"/>
      <c r="BZ741" s="636"/>
      <c r="CA741" s="636"/>
      <c r="CB741" s="637"/>
      <c r="CC741" s="636"/>
      <c r="CD741" s="636"/>
      <c r="CE741" s="637"/>
      <c r="CF741" s="637"/>
      <c r="CG741" s="637"/>
      <c r="CH741" s="637"/>
      <c r="CI741" s="636"/>
      <c r="CJ741" s="636"/>
      <c r="CK741" s="637"/>
      <c r="CL741" s="637"/>
      <c r="CM741" s="637"/>
      <c r="CN741" s="705"/>
      <c r="CO741" s="88"/>
      <c r="CP741" s="88"/>
      <c r="CQ741" s="88"/>
      <c r="CR741" s="67"/>
      <c r="CS741" s="67"/>
      <c r="CT741" s="67"/>
      <c r="CU741" s="67"/>
      <c r="CV741" s="67"/>
      <c r="CW741" s="67"/>
      <c r="CX741" s="67"/>
      <c r="CY741" s="67"/>
      <c r="CZ741" s="67"/>
      <c r="DA741" s="67"/>
      <c r="DB741" s="67"/>
      <c r="DC741" s="67"/>
      <c r="DD741" s="67"/>
      <c r="DE741" s="67"/>
      <c r="DF741" s="67"/>
      <c r="DG741" s="67"/>
      <c r="DH741" s="67"/>
      <c r="DI741" s="67"/>
      <c r="DJ741" s="67"/>
      <c r="DK741" s="67"/>
      <c r="DL741" s="67"/>
      <c r="DM741" s="67"/>
      <c r="DN741" s="67"/>
      <c r="DO741" s="67"/>
      <c r="DP741" s="67"/>
      <c r="DQ741" s="67"/>
      <c r="DR741" s="67"/>
      <c r="DS741" s="67"/>
      <c r="DT741" s="67"/>
      <c r="DU741" s="67"/>
      <c r="DV741" s="67"/>
      <c r="DW741" s="67"/>
      <c r="DX741" s="67"/>
      <c r="DY741" s="67"/>
      <c r="DZ741" s="88"/>
      <c r="EA741" s="88"/>
      <c r="EB741" s="88"/>
      <c r="EC741" s="88"/>
      <c r="ED741" s="88"/>
      <c r="EE741" s="88"/>
      <c r="EF741" s="88"/>
      <c r="EG741" s="88"/>
    </row>
    <row r="742" spans="22:137" s="65" customFormat="1" x14ac:dyDescent="0.25">
      <c r="V742" s="631"/>
      <c r="AA742" s="632"/>
      <c r="AB742" s="632"/>
      <c r="AD742" s="632"/>
      <c r="AE742" s="633"/>
      <c r="AH742" s="634"/>
      <c r="AI742" s="634"/>
      <c r="AK742" s="632"/>
      <c r="AR742" s="632"/>
      <c r="AV742" s="632"/>
      <c r="AX742" s="632"/>
      <c r="BB742" s="632"/>
      <c r="BC742" s="632"/>
      <c r="BE742" s="632"/>
      <c r="BH742" s="67"/>
      <c r="BI742" s="635"/>
      <c r="BJ742" s="636"/>
      <c r="BK742" s="636"/>
      <c r="BL742" s="636"/>
      <c r="BM742" s="102"/>
      <c r="BN742" s="102"/>
      <c r="BO742" s="102"/>
      <c r="BP742" s="636"/>
      <c r="BQ742" s="636"/>
      <c r="BR742" s="636"/>
      <c r="BS742" s="636"/>
      <c r="BT742" s="636"/>
      <c r="BU742" s="636"/>
      <c r="BV742" s="636"/>
      <c r="BW742" s="636"/>
      <c r="BX742" s="636"/>
      <c r="BY742" s="636"/>
      <c r="BZ742" s="636"/>
      <c r="CA742" s="636"/>
      <c r="CB742" s="637"/>
      <c r="CC742" s="636"/>
      <c r="CD742" s="636"/>
      <c r="CE742" s="637"/>
      <c r="CF742" s="637"/>
      <c r="CG742" s="637"/>
      <c r="CH742" s="637"/>
      <c r="CI742" s="636"/>
      <c r="CJ742" s="636"/>
      <c r="CK742" s="637"/>
      <c r="CL742" s="637"/>
      <c r="CM742" s="637"/>
      <c r="CN742" s="705"/>
      <c r="CO742" s="88"/>
      <c r="CP742" s="88"/>
      <c r="CQ742" s="88"/>
      <c r="CR742" s="67"/>
      <c r="CS742" s="67"/>
      <c r="CT742" s="67"/>
      <c r="CU742" s="67"/>
      <c r="CV742" s="67"/>
      <c r="CW742" s="67"/>
      <c r="CX742" s="67"/>
      <c r="CY742" s="67"/>
      <c r="CZ742" s="67"/>
      <c r="DA742" s="67"/>
      <c r="DB742" s="67"/>
      <c r="DC742" s="67"/>
      <c r="DD742" s="67"/>
      <c r="DE742" s="67"/>
      <c r="DF742" s="67"/>
      <c r="DG742" s="67"/>
      <c r="DH742" s="67"/>
      <c r="DI742" s="67"/>
      <c r="DJ742" s="67"/>
      <c r="DK742" s="67"/>
      <c r="DL742" s="67"/>
      <c r="DM742" s="67"/>
      <c r="DN742" s="67"/>
      <c r="DO742" s="67"/>
      <c r="DP742" s="67"/>
      <c r="DQ742" s="67"/>
      <c r="DR742" s="67"/>
      <c r="DS742" s="67"/>
      <c r="DT742" s="67"/>
      <c r="DU742" s="67"/>
      <c r="DV742" s="67"/>
      <c r="DW742" s="67"/>
      <c r="DX742" s="67"/>
      <c r="DY742" s="67"/>
      <c r="DZ742" s="88"/>
      <c r="EA742" s="88"/>
      <c r="EB742" s="88"/>
      <c r="EC742" s="88"/>
      <c r="ED742" s="88"/>
      <c r="EE742" s="88"/>
      <c r="EF742" s="88"/>
      <c r="EG742" s="88"/>
    </row>
    <row r="743" spans="22:137" s="65" customFormat="1" x14ac:dyDescent="0.25">
      <c r="V743" s="631"/>
      <c r="AA743" s="632"/>
      <c r="AB743" s="632"/>
      <c r="AD743" s="632"/>
      <c r="AE743" s="633"/>
      <c r="AH743" s="634"/>
      <c r="AI743" s="634"/>
      <c r="AK743" s="632"/>
      <c r="AR743" s="632"/>
      <c r="AV743" s="632"/>
      <c r="AX743" s="632"/>
      <c r="BB743" s="632"/>
      <c r="BC743" s="632"/>
      <c r="BE743" s="632"/>
      <c r="BH743" s="67"/>
      <c r="BI743" s="635"/>
      <c r="BJ743" s="636"/>
      <c r="BK743" s="636"/>
      <c r="BL743" s="636"/>
      <c r="BM743" s="102"/>
      <c r="BN743" s="102"/>
      <c r="BO743" s="102"/>
      <c r="BP743" s="636"/>
      <c r="BQ743" s="636"/>
      <c r="BR743" s="636"/>
      <c r="BS743" s="636"/>
      <c r="BT743" s="636"/>
      <c r="BU743" s="636"/>
      <c r="BV743" s="636"/>
      <c r="BW743" s="636"/>
      <c r="BX743" s="636"/>
      <c r="BY743" s="636"/>
      <c r="BZ743" s="636"/>
      <c r="CA743" s="636"/>
      <c r="CB743" s="637"/>
      <c r="CC743" s="636"/>
      <c r="CD743" s="636"/>
      <c r="CE743" s="637"/>
      <c r="CF743" s="637"/>
      <c r="CG743" s="637"/>
      <c r="CH743" s="637"/>
      <c r="CI743" s="636"/>
      <c r="CJ743" s="636"/>
      <c r="CK743" s="637"/>
      <c r="CL743" s="637"/>
      <c r="CM743" s="637"/>
      <c r="CN743" s="705"/>
      <c r="CO743" s="88"/>
      <c r="CP743" s="88"/>
      <c r="CQ743" s="88"/>
      <c r="CR743" s="67"/>
      <c r="CS743" s="67"/>
      <c r="CT743" s="67"/>
      <c r="CU743" s="67"/>
      <c r="CV743" s="67"/>
      <c r="CW743" s="67"/>
      <c r="CX743" s="67"/>
      <c r="CY743" s="67"/>
      <c r="CZ743" s="67"/>
      <c r="DA743" s="67"/>
      <c r="DB743" s="67"/>
      <c r="DC743" s="67"/>
      <c r="DD743" s="67"/>
      <c r="DE743" s="67"/>
      <c r="DF743" s="67"/>
      <c r="DG743" s="67"/>
      <c r="DH743" s="67"/>
      <c r="DI743" s="67"/>
      <c r="DJ743" s="67"/>
      <c r="DK743" s="67"/>
      <c r="DL743" s="67"/>
      <c r="DM743" s="67"/>
      <c r="DN743" s="67"/>
      <c r="DO743" s="67"/>
      <c r="DP743" s="67"/>
      <c r="DQ743" s="67"/>
      <c r="DR743" s="67"/>
      <c r="DS743" s="67"/>
      <c r="DT743" s="67"/>
      <c r="DU743" s="67"/>
      <c r="DV743" s="67"/>
      <c r="DW743" s="67"/>
      <c r="DX743" s="67"/>
      <c r="DY743" s="67"/>
      <c r="DZ743" s="88"/>
      <c r="EA743" s="88"/>
      <c r="EB743" s="88"/>
      <c r="EC743" s="88"/>
      <c r="ED743" s="88"/>
      <c r="EE743" s="88"/>
      <c r="EF743" s="88"/>
      <c r="EG743" s="88"/>
    </row>
    <row r="744" spans="22:137" s="65" customFormat="1" x14ac:dyDescent="0.25">
      <c r="V744" s="631"/>
      <c r="AA744" s="632"/>
      <c r="AB744" s="632"/>
      <c r="AD744" s="632"/>
      <c r="AE744" s="633"/>
      <c r="AH744" s="634"/>
      <c r="AI744" s="634"/>
      <c r="AK744" s="632"/>
      <c r="AR744" s="632"/>
      <c r="AV744" s="632"/>
      <c r="AX744" s="632"/>
      <c r="BB744" s="632"/>
      <c r="BC744" s="632"/>
      <c r="BE744" s="632"/>
      <c r="BH744" s="67"/>
      <c r="BI744" s="635"/>
      <c r="BJ744" s="636"/>
      <c r="BK744" s="636"/>
      <c r="BL744" s="636"/>
      <c r="BM744" s="102"/>
      <c r="BN744" s="102"/>
      <c r="BO744" s="102"/>
      <c r="BP744" s="636"/>
      <c r="BQ744" s="636"/>
      <c r="BR744" s="636"/>
      <c r="BS744" s="636"/>
      <c r="BT744" s="636"/>
      <c r="BU744" s="636"/>
      <c r="BV744" s="636"/>
      <c r="BW744" s="636"/>
      <c r="BX744" s="636"/>
      <c r="BY744" s="636"/>
      <c r="BZ744" s="636"/>
      <c r="CA744" s="636"/>
      <c r="CB744" s="637"/>
      <c r="CC744" s="636"/>
      <c r="CD744" s="636"/>
      <c r="CE744" s="637"/>
      <c r="CF744" s="637"/>
      <c r="CG744" s="637"/>
      <c r="CH744" s="637"/>
      <c r="CI744" s="636"/>
      <c r="CJ744" s="636"/>
      <c r="CK744" s="637"/>
      <c r="CL744" s="637"/>
      <c r="CM744" s="637"/>
      <c r="CN744" s="705"/>
      <c r="CO744" s="88"/>
      <c r="CP744" s="88"/>
      <c r="CQ744" s="88"/>
      <c r="CR744" s="67"/>
      <c r="CS744" s="67"/>
      <c r="CT744" s="67"/>
      <c r="CU744" s="67"/>
      <c r="CV744" s="67"/>
      <c r="CW744" s="67"/>
      <c r="CX744" s="67"/>
      <c r="CY744" s="67"/>
      <c r="CZ744" s="67"/>
      <c r="DA744" s="67"/>
      <c r="DB744" s="67"/>
      <c r="DC744" s="67"/>
      <c r="DD744" s="67"/>
      <c r="DE744" s="67"/>
      <c r="DF744" s="67"/>
      <c r="DG744" s="67"/>
      <c r="DH744" s="67"/>
      <c r="DI744" s="67"/>
      <c r="DJ744" s="67"/>
      <c r="DK744" s="67"/>
      <c r="DL744" s="67"/>
      <c r="DM744" s="67"/>
      <c r="DN744" s="67"/>
      <c r="DO744" s="67"/>
      <c r="DP744" s="67"/>
      <c r="DQ744" s="67"/>
      <c r="DR744" s="67"/>
      <c r="DS744" s="67"/>
      <c r="DT744" s="67"/>
      <c r="DU744" s="67"/>
      <c r="DV744" s="67"/>
      <c r="DW744" s="67"/>
      <c r="DX744" s="67"/>
      <c r="DY744" s="67"/>
      <c r="DZ744" s="88"/>
      <c r="EA744" s="88"/>
      <c r="EB744" s="88"/>
      <c r="EC744" s="88"/>
      <c r="ED744" s="88"/>
      <c r="EE744" s="88"/>
      <c r="EF744" s="88"/>
      <c r="EG744" s="88"/>
    </row>
    <row r="745" spans="22:137" s="65" customFormat="1" x14ac:dyDescent="0.25">
      <c r="V745" s="631"/>
      <c r="AA745" s="632"/>
      <c r="AB745" s="632"/>
      <c r="AD745" s="632"/>
      <c r="AE745" s="633"/>
      <c r="AH745" s="634"/>
      <c r="AI745" s="634"/>
      <c r="AK745" s="632"/>
      <c r="AR745" s="632"/>
      <c r="AV745" s="632"/>
      <c r="AX745" s="632"/>
      <c r="BB745" s="632"/>
      <c r="BC745" s="632"/>
      <c r="BE745" s="632"/>
      <c r="BH745" s="67"/>
      <c r="BI745" s="635"/>
      <c r="BJ745" s="636"/>
      <c r="BK745" s="636"/>
      <c r="BL745" s="636"/>
      <c r="BM745" s="102"/>
      <c r="BN745" s="102"/>
      <c r="BO745" s="102"/>
      <c r="BP745" s="636"/>
      <c r="BQ745" s="636"/>
      <c r="BR745" s="636"/>
      <c r="BS745" s="636"/>
      <c r="BT745" s="636"/>
      <c r="BU745" s="636"/>
      <c r="BV745" s="636"/>
      <c r="BW745" s="636"/>
      <c r="BX745" s="636"/>
      <c r="BY745" s="636"/>
      <c r="BZ745" s="636"/>
      <c r="CA745" s="636"/>
      <c r="CB745" s="637"/>
      <c r="CC745" s="636"/>
      <c r="CD745" s="636"/>
      <c r="CE745" s="637"/>
      <c r="CF745" s="637"/>
      <c r="CG745" s="637"/>
      <c r="CH745" s="637"/>
      <c r="CI745" s="636"/>
      <c r="CJ745" s="636"/>
      <c r="CK745" s="637"/>
      <c r="CL745" s="637"/>
      <c r="CM745" s="637"/>
      <c r="CN745" s="705"/>
      <c r="CO745" s="88"/>
      <c r="CP745" s="88"/>
      <c r="CQ745" s="88"/>
      <c r="CR745" s="67"/>
      <c r="CS745" s="67"/>
      <c r="CT745" s="67"/>
      <c r="CU745" s="67"/>
      <c r="CV745" s="67"/>
      <c r="CW745" s="67"/>
      <c r="CX745" s="67"/>
      <c r="CY745" s="67"/>
      <c r="CZ745" s="67"/>
      <c r="DA745" s="67"/>
      <c r="DB745" s="67"/>
      <c r="DC745" s="67"/>
      <c r="DD745" s="67"/>
      <c r="DE745" s="67"/>
      <c r="DF745" s="67"/>
      <c r="DG745" s="67"/>
      <c r="DH745" s="67"/>
      <c r="DI745" s="67"/>
      <c r="DJ745" s="67"/>
      <c r="DK745" s="67"/>
      <c r="DL745" s="67"/>
      <c r="DM745" s="67"/>
      <c r="DN745" s="67"/>
      <c r="DO745" s="67"/>
      <c r="DP745" s="67"/>
      <c r="DQ745" s="67"/>
      <c r="DR745" s="67"/>
      <c r="DS745" s="67"/>
      <c r="DT745" s="67"/>
      <c r="DU745" s="67"/>
      <c r="DV745" s="67"/>
      <c r="DW745" s="67"/>
      <c r="DX745" s="67"/>
      <c r="DY745" s="67"/>
      <c r="DZ745" s="88"/>
      <c r="EA745" s="88"/>
      <c r="EB745" s="88"/>
      <c r="EC745" s="88"/>
      <c r="ED745" s="88"/>
      <c r="EE745" s="88"/>
      <c r="EF745" s="88"/>
      <c r="EG745" s="88"/>
    </row>
    <row r="746" spans="22:137" s="65" customFormat="1" x14ac:dyDescent="0.25">
      <c r="V746" s="631"/>
      <c r="AA746" s="632"/>
      <c r="AB746" s="632"/>
      <c r="AD746" s="632"/>
      <c r="AE746" s="633"/>
      <c r="AH746" s="634"/>
      <c r="AI746" s="634"/>
      <c r="AK746" s="632"/>
      <c r="AR746" s="632"/>
      <c r="AV746" s="632"/>
      <c r="AX746" s="632"/>
      <c r="BB746" s="632"/>
      <c r="BC746" s="632"/>
      <c r="BE746" s="632"/>
      <c r="BH746" s="67"/>
      <c r="BI746" s="635"/>
      <c r="BJ746" s="636"/>
      <c r="BK746" s="636"/>
      <c r="BL746" s="636"/>
      <c r="BM746" s="102"/>
      <c r="BN746" s="102"/>
      <c r="BO746" s="102"/>
      <c r="BP746" s="636"/>
      <c r="BQ746" s="636"/>
      <c r="BR746" s="636"/>
      <c r="BS746" s="636"/>
      <c r="BT746" s="636"/>
      <c r="BU746" s="636"/>
      <c r="BV746" s="636"/>
      <c r="BW746" s="636"/>
      <c r="BX746" s="636"/>
      <c r="BY746" s="636"/>
      <c r="BZ746" s="636"/>
      <c r="CA746" s="636"/>
      <c r="CB746" s="637"/>
      <c r="CC746" s="636"/>
      <c r="CD746" s="636"/>
      <c r="CE746" s="637"/>
      <c r="CF746" s="637"/>
      <c r="CG746" s="637"/>
      <c r="CH746" s="637"/>
      <c r="CI746" s="636"/>
      <c r="CJ746" s="636"/>
      <c r="CK746" s="637"/>
      <c r="CL746" s="637"/>
      <c r="CM746" s="637"/>
      <c r="CN746" s="705"/>
      <c r="CO746" s="88"/>
      <c r="CP746" s="88"/>
      <c r="CQ746" s="88"/>
      <c r="CR746" s="67"/>
      <c r="CS746" s="67"/>
      <c r="CT746" s="67"/>
      <c r="CU746" s="67"/>
      <c r="CV746" s="67"/>
      <c r="CW746" s="67"/>
      <c r="CX746" s="67"/>
      <c r="CY746" s="67"/>
      <c r="CZ746" s="67"/>
      <c r="DA746" s="67"/>
      <c r="DB746" s="67"/>
      <c r="DC746" s="67"/>
      <c r="DD746" s="67"/>
      <c r="DE746" s="67"/>
      <c r="DF746" s="67"/>
      <c r="DG746" s="67"/>
      <c r="DH746" s="67"/>
      <c r="DI746" s="67"/>
      <c r="DJ746" s="67"/>
      <c r="DK746" s="67"/>
      <c r="DL746" s="67"/>
      <c r="DM746" s="67"/>
      <c r="DN746" s="67"/>
      <c r="DO746" s="67"/>
      <c r="DP746" s="67"/>
      <c r="DQ746" s="67"/>
      <c r="DR746" s="67"/>
      <c r="DS746" s="67"/>
      <c r="DT746" s="67"/>
      <c r="DU746" s="67"/>
      <c r="DV746" s="67"/>
      <c r="DW746" s="67"/>
      <c r="DX746" s="67"/>
      <c r="DY746" s="67"/>
      <c r="DZ746" s="88"/>
      <c r="EA746" s="88"/>
      <c r="EB746" s="88"/>
      <c r="EC746" s="88"/>
      <c r="ED746" s="88"/>
      <c r="EE746" s="88"/>
      <c r="EF746" s="88"/>
      <c r="EG746" s="88"/>
    </row>
    <row r="747" spans="22:137" s="65" customFormat="1" x14ac:dyDescent="0.25">
      <c r="V747" s="631"/>
      <c r="AA747" s="632"/>
      <c r="AB747" s="632"/>
      <c r="AD747" s="632"/>
      <c r="AE747" s="633"/>
      <c r="AH747" s="634"/>
      <c r="AI747" s="634"/>
      <c r="AK747" s="632"/>
      <c r="AR747" s="632"/>
      <c r="AV747" s="632"/>
      <c r="AX747" s="632"/>
      <c r="BB747" s="632"/>
      <c r="BC747" s="632"/>
      <c r="BE747" s="632"/>
      <c r="BH747" s="67"/>
      <c r="BI747" s="635"/>
      <c r="BJ747" s="636"/>
      <c r="BK747" s="636"/>
      <c r="BL747" s="636"/>
      <c r="BM747" s="102"/>
      <c r="BN747" s="102"/>
      <c r="BO747" s="102"/>
      <c r="BP747" s="636"/>
      <c r="BQ747" s="636"/>
      <c r="BR747" s="636"/>
      <c r="BS747" s="636"/>
      <c r="BT747" s="636"/>
      <c r="BU747" s="636"/>
      <c r="BV747" s="636"/>
      <c r="BW747" s="636"/>
      <c r="BX747" s="636"/>
      <c r="BY747" s="636"/>
      <c r="BZ747" s="636"/>
      <c r="CA747" s="636"/>
      <c r="CB747" s="637"/>
      <c r="CC747" s="636"/>
      <c r="CD747" s="636"/>
      <c r="CE747" s="637"/>
      <c r="CF747" s="637"/>
      <c r="CG747" s="637"/>
      <c r="CH747" s="637"/>
      <c r="CI747" s="636"/>
      <c r="CJ747" s="636"/>
      <c r="CK747" s="637"/>
      <c r="CL747" s="637"/>
      <c r="CM747" s="637"/>
      <c r="CN747" s="705"/>
      <c r="CO747" s="88"/>
      <c r="CP747" s="88"/>
      <c r="CQ747" s="88"/>
      <c r="CR747" s="67"/>
      <c r="CS747" s="67"/>
      <c r="CT747" s="67"/>
      <c r="CU747" s="67"/>
      <c r="CV747" s="67"/>
      <c r="CW747" s="67"/>
      <c r="CX747" s="67"/>
      <c r="CY747" s="67"/>
      <c r="CZ747" s="67"/>
      <c r="DA747" s="67"/>
      <c r="DB747" s="67"/>
      <c r="DC747" s="67"/>
      <c r="DD747" s="67"/>
      <c r="DE747" s="67"/>
      <c r="DF747" s="67"/>
      <c r="DG747" s="67"/>
      <c r="DH747" s="67"/>
      <c r="DI747" s="67"/>
      <c r="DJ747" s="67"/>
      <c r="DK747" s="67"/>
      <c r="DL747" s="67"/>
      <c r="DM747" s="67"/>
      <c r="DN747" s="67"/>
      <c r="DO747" s="67"/>
      <c r="DP747" s="67"/>
      <c r="DQ747" s="67"/>
      <c r="DR747" s="67"/>
      <c r="DS747" s="67"/>
      <c r="DT747" s="67"/>
      <c r="DU747" s="67"/>
      <c r="DV747" s="67"/>
      <c r="DW747" s="67"/>
      <c r="DX747" s="67"/>
      <c r="DY747" s="67"/>
      <c r="DZ747" s="88"/>
      <c r="EA747" s="88"/>
      <c r="EB747" s="88"/>
      <c r="EC747" s="88"/>
      <c r="ED747" s="88"/>
      <c r="EE747" s="88"/>
      <c r="EF747" s="88"/>
      <c r="EG747" s="88"/>
    </row>
    <row r="748" spans="22:137" s="65" customFormat="1" x14ac:dyDescent="0.25">
      <c r="V748" s="631"/>
      <c r="AA748" s="632"/>
      <c r="AB748" s="632"/>
      <c r="AD748" s="632"/>
      <c r="AE748" s="633"/>
      <c r="AH748" s="634"/>
      <c r="AI748" s="634"/>
      <c r="AK748" s="632"/>
      <c r="AR748" s="632"/>
      <c r="AV748" s="632"/>
      <c r="AX748" s="632"/>
      <c r="BB748" s="632"/>
      <c r="BC748" s="632"/>
      <c r="BE748" s="632"/>
      <c r="BH748" s="67"/>
      <c r="BI748" s="635"/>
      <c r="BJ748" s="636"/>
      <c r="BK748" s="636"/>
      <c r="BL748" s="636"/>
      <c r="BM748" s="102"/>
      <c r="BN748" s="102"/>
      <c r="BO748" s="102"/>
      <c r="BP748" s="636"/>
      <c r="BQ748" s="636"/>
      <c r="BR748" s="636"/>
      <c r="BS748" s="636"/>
      <c r="BT748" s="636"/>
      <c r="BU748" s="636"/>
      <c r="BV748" s="636"/>
      <c r="BW748" s="636"/>
      <c r="BX748" s="636"/>
      <c r="BY748" s="636"/>
      <c r="BZ748" s="636"/>
      <c r="CA748" s="636"/>
      <c r="CB748" s="637"/>
      <c r="CC748" s="636"/>
      <c r="CD748" s="636"/>
      <c r="CE748" s="637"/>
      <c r="CF748" s="637"/>
      <c r="CG748" s="637"/>
      <c r="CH748" s="637"/>
      <c r="CI748" s="636"/>
      <c r="CJ748" s="636"/>
      <c r="CK748" s="637"/>
      <c r="CL748" s="637"/>
      <c r="CM748" s="637"/>
      <c r="CN748" s="705"/>
      <c r="CO748" s="88"/>
      <c r="CP748" s="88"/>
      <c r="CQ748" s="88"/>
      <c r="CR748" s="67"/>
      <c r="CS748" s="67"/>
      <c r="CT748" s="67"/>
      <c r="CU748" s="67"/>
      <c r="CV748" s="67"/>
      <c r="CW748" s="67"/>
      <c r="CX748" s="67"/>
      <c r="CY748" s="67"/>
      <c r="CZ748" s="67"/>
      <c r="DA748" s="67"/>
      <c r="DB748" s="67"/>
      <c r="DC748" s="67"/>
      <c r="DD748" s="67"/>
      <c r="DE748" s="67"/>
      <c r="DF748" s="67"/>
      <c r="DG748" s="67"/>
      <c r="DH748" s="67"/>
      <c r="DI748" s="67"/>
      <c r="DJ748" s="67"/>
      <c r="DK748" s="67"/>
      <c r="DL748" s="67"/>
      <c r="DM748" s="67"/>
      <c r="DN748" s="67"/>
      <c r="DO748" s="67"/>
      <c r="DP748" s="67"/>
      <c r="DQ748" s="67"/>
      <c r="DR748" s="67"/>
      <c r="DS748" s="67"/>
      <c r="DT748" s="67"/>
      <c r="DU748" s="67"/>
      <c r="DV748" s="67"/>
      <c r="DW748" s="67"/>
      <c r="DX748" s="67"/>
      <c r="DY748" s="67"/>
      <c r="DZ748" s="88"/>
      <c r="EA748" s="88"/>
      <c r="EB748" s="88"/>
      <c r="EC748" s="88"/>
      <c r="ED748" s="88"/>
      <c r="EE748" s="88"/>
      <c r="EF748" s="88"/>
      <c r="EG748" s="88"/>
    </row>
    <row r="749" spans="22:137" s="65" customFormat="1" x14ac:dyDescent="0.25">
      <c r="V749" s="631"/>
      <c r="AA749" s="632"/>
      <c r="AB749" s="632"/>
      <c r="AD749" s="632"/>
      <c r="AE749" s="633"/>
      <c r="AH749" s="634"/>
      <c r="AI749" s="634"/>
      <c r="AK749" s="632"/>
      <c r="AR749" s="632"/>
      <c r="AV749" s="632"/>
      <c r="AX749" s="632"/>
      <c r="BB749" s="632"/>
      <c r="BC749" s="632"/>
      <c r="BE749" s="632"/>
      <c r="BH749" s="67"/>
      <c r="BI749" s="635"/>
      <c r="BJ749" s="636"/>
      <c r="BK749" s="636"/>
      <c r="BL749" s="636"/>
      <c r="BM749" s="102"/>
      <c r="BN749" s="102"/>
      <c r="BO749" s="102"/>
      <c r="BP749" s="636"/>
      <c r="BQ749" s="636"/>
      <c r="BR749" s="636"/>
      <c r="BS749" s="636"/>
      <c r="BT749" s="636"/>
      <c r="BU749" s="636"/>
      <c r="BV749" s="636"/>
      <c r="BW749" s="636"/>
      <c r="BX749" s="636"/>
      <c r="BY749" s="636"/>
      <c r="BZ749" s="636"/>
      <c r="CA749" s="636"/>
      <c r="CB749" s="637"/>
      <c r="CC749" s="636"/>
      <c r="CD749" s="636"/>
      <c r="CE749" s="637"/>
      <c r="CF749" s="637"/>
      <c r="CG749" s="637"/>
      <c r="CH749" s="637"/>
      <c r="CI749" s="636"/>
      <c r="CJ749" s="636"/>
      <c r="CK749" s="637"/>
      <c r="CL749" s="637"/>
      <c r="CM749" s="637"/>
      <c r="CN749" s="705"/>
      <c r="CO749" s="88"/>
      <c r="CP749" s="88"/>
      <c r="CQ749" s="88"/>
      <c r="CR749" s="67"/>
      <c r="CS749" s="67"/>
      <c r="CT749" s="67"/>
      <c r="CU749" s="67"/>
      <c r="CV749" s="67"/>
      <c r="CW749" s="67"/>
      <c r="CX749" s="67"/>
      <c r="CY749" s="67"/>
      <c r="CZ749" s="67"/>
      <c r="DA749" s="67"/>
      <c r="DB749" s="67"/>
      <c r="DC749" s="67"/>
      <c r="DD749" s="67"/>
      <c r="DE749" s="67"/>
      <c r="DF749" s="67"/>
      <c r="DG749" s="67"/>
      <c r="DH749" s="67"/>
      <c r="DI749" s="67"/>
      <c r="DJ749" s="67"/>
      <c r="DK749" s="67"/>
      <c r="DL749" s="67"/>
      <c r="DM749" s="67"/>
      <c r="DN749" s="67"/>
      <c r="DO749" s="67"/>
      <c r="DP749" s="67"/>
      <c r="DQ749" s="67"/>
      <c r="DR749" s="67"/>
      <c r="DS749" s="67"/>
      <c r="DT749" s="67"/>
      <c r="DU749" s="67"/>
      <c r="DV749" s="67"/>
      <c r="DW749" s="67"/>
      <c r="DX749" s="67"/>
      <c r="DY749" s="67"/>
      <c r="DZ749" s="88"/>
      <c r="EA749" s="88"/>
      <c r="EB749" s="88"/>
      <c r="EC749" s="88"/>
      <c r="ED749" s="88"/>
      <c r="EE749" s="88"/>
      <c r="EF749" s="88"/>
      <c r="EG749" s="88"/>
    </row>
    <row r="750" spans="22:137" s="65" customFormat="1" x14ac:dyDescent="0.25">
      <c r="V750" s="631"/>
      <c r="AA750" s="632"/>
      <c r="AB750" s="632"/>
      <c r="AD750" s="632"/>
      <c r="AE750" s="633"/>
      <c r="AH750" s="634"/>
      <c r="AI750" s="634"/>
      <c r="AK750" s="632"/>
      <c r="AR750" s="632"/>
      <c r="AV750" s="632"/>
      <c r="AX750" s="632"/>
      <c r="BB750" s="632"/>
      <c r="BC750" s="632"/>
      <c r="BE750" s="632"/>
      <c r="BH750" s="67"/>
      <c r="BI750" s="635"/>
      <c r="BJ750" s="636"/>
      <c r="BK750" s="636"/>
      <c r="BL750" s="636"/>
      <c r="BM750" s="102"/>
      <c r="BN750" s="102"/>
      <c r="BO750" s="102"/>
      <c r="BP750" s="636"/>
      <c r="BQ750" s="636"/>
      <c r="BR750" s="636"/>
      <c r="BS750" s="636"/>
      <c r="BT750" s="636"/>
      <c r="BU750" s="636"/>
      <c r="BV750" s="636"/>
      <c r="BW750" s="636"/>
      <c r="BX750" s="636"/>
      <c r="BY750" s="636"/>
      <c r="BZ750" s="636"/>
      <c r="CA750" s="636"/>
      <c r="CB750" s="637"/>
      <c r="CC750" s="636"/>
      <c r="CD750" s="636"/>
      <c r="CE750" s="637"/>
      <c r="CF750" s="637"/>
      <c r="CG750" s="637"/>
      <c r="CH750" s="637"/>
      <c r="CI750" s="636"/>
      <c r="CJ750" s="636"/>
      <c r="CK750" s="637"/>
      <c r="CL750" s="637"/>
      <c r="CM750" s="637"/>
      <c r="CN750" s="705"/>
      <c r="CO750" s="88"/>
      <c r="CP750" s="88"/>
      <c r="CQ750" s="88"/>
      <c r="CR750" s="67"/>
      <c r="CS750" s="67"/>
      <c r="CT750" s="67"/>
      <c r="CU750" s="67"/>
      <c r="CV750" s="67"/>
      <c r="CW750" s="67"/>
      <c r="CX750" s="67"/>
      <c r="CY750" s="67"/>
      <c r="CZ750" s="67"/>
      <c r="DA750" s="67"/>
      <c r="DB750" s="67"/>
      <c r="DC750" s="67"/>
      <c r="DD750" s="67"/>
      <c r="DE750" s="67"/>
      <c r="DF750" s="67"/>
      <c r="DG750" s="67"/>
      <c r="DH750" s="67"/>
      <c r="DI750" s="67"/>
      <c r="DJ750" s="67"/>
      <c r="DK750" s="67"/>
      <c r="DL750" s="67"/>
      <c r="DM750" s="67"/>
      <c r="DN750" s="67"/>
      <c r="DO750" s="67"/>
      <c r="DP750" s="67"/>
      <c r="DQ750" s="67"/>
      <c r="DR750" s="67"/>
      <c r="DS750" s="67"/>
      <c r="DT750" s="67"/>
      <c r="DU750" s="67"/>
      <c r="DV750" s="67"/>
      <c r="DW750" s="67"/>
      <c r="DX750" s="67"/>
      <c r="DY750" s="67"/>
      <c r="DZ750" s="88"/>
      <c r="EA750" s="88"/>
      <c r="EB750" s="88"/>
      <c r="EC750" s="88"/>
      <c r="ED750" s="88"/>
      <c r="EE750" s="88"/>
      <c r="EF750" s="88"/>
      <c r="EG750" s="88"/>
    </row>
    <row r="751" spans="22:137" s="65" customFormat="1" x14ac:dyDescent="0.25">
      <c r="V751" s="631"/>
      <c r="AA751" s="632"/>
      <c r="AB751" s="632"/>
      <c r="AD751" s="632"/>
      <c r="AE751" s="633"/>
      <c r="AH751" s="634"/>
      <c r="AI751" s="634"/>
      <c r="AK751" s="632"/>
      <c r="AR751" s="632"/>
      <c r="AV751" s="632"/>
      <c r="AX751" s="632"/>
      <c r="BB751" s="632"/>
      <c r="BC751" s="632"/>
      <c r="BE751" s="632"/>
      <c r="BH751" s="67"/>
      <c r="BI751" s="635"/>
      <c r="BJ751" s="636"/>
      <c r="BK751" s="636"/>
      <c r="BL751" s="636"/>
      <c r="BM751" s="102"/>
      <c r="BN751" s="102"/>
      <c r="BO751" s="102"/>
      <c r="BP751" s="636"/>
      <c r="BQ751" s="636"/>
      <c r="BR751" s="636"/>
      <c r="BS751" s="636"/>
      <c r="BT751" s="636"/>
      <c r="BU751" s="636"/>
      <c r="BV751" s="636"/>
      <c r="BW751" s="636"/>
      <c r="BX751" s="636"/>
      <c r="BY751" s="636"/>
      <c r="BZ751" s="636"/>
      <c r="CA751" s="636"/>
      <c r="CB751" s="637"/>
      <c r="CC751" s="636"/>
      <c r="CD751" s="636"/>
      <c r="CE751" s="637"/>
      <c r="CF751" s="637"/>
      <c r="CG751" s="637"/>
      <c r="CH751" s="637"/>
      <c r="CI751" s="636"/>
      <c r="CJ751" s="636"/>
      <c r="CK751" s="637"/>
      <c r="CL751" s="637"/>
      <c r="CM751" s="637"/>
      <c r="CN751" s="705"/>
      <c r="CO751" s="88"/>
      <c r="CP751" s="88"/>
      <c r="CQ751" s="88"/>
      <c r="CR751" s="67"/>
      <c r="CS751" s="67"/>
      <c r="CT751" s="67"/>
      <c r="CU751" s="67"/>
      <c r="CV751" s="67"/>
      <c r="CW751" s="67"/>
      <c r="CX751" s="67"/>
      <c r="CY751" s="67"/>
      <c r="CZ751" s="67"/>
      <c r="DA751" s="67"/>
      <c r="DB751" s="67"/>
      <c r="DC751" s="67"/>
      <c r="DD751" s="67"/>
      <c r="DE751" s="67"/>
      <c r="DF751" s="67"/>
      <c r="DG751" s="67"/>
      <c r="DH751" s="67"/>
      <c r="DI751" s="67"/>
      <c r="DJ751" s="67"/>
      <c r="DK751" s="67"/>
      <c r="DL751" s="67"/>
      <c r="DM751" s="67"/>
      <c r="DN751" s="67"/>
      <c r="DO751" s="67"/>
      <c r="DP751" s="67"/>
      <c r="DQ751" s="67"/>
      <c r="DR751" s="67"/>
      <c r="DS751" s="67"/>
      <c r="DT751" s="67"/>
      <c r="DU751" s="67"/>
      <c r="DV751" s="67"/>
      <c r="DW751" s="67"/>
      <c r="DX751" s="67"/>
      <c r="DY751" s="67"/>
      <c r="DZ751" s="88"/>
      <c r="EA751" s="88"/>
      <c r="EB751" s="88"/>
      <c r="EC751" s="88"/>
      <c r="ED751" s="88"/>
      <c r="EE751" s="88"/>
      <c r="EF751" s="88"/>
      <c r="EG751" s="88"/>
    </row>
    <row r="752" spans="22:137" s="65" customFormat="1" x14ac:dyDescent="0.25">
      <c r="V752" s="631"/>
      <c r="AA752" s="632"/>
      <c r="AB752" s="632"/>
      <c r="AD752" s="632"/>
      <c r="AE752" s="633"/>
      <c r="AH752" s="634"/>
      <c r="AI752" s="634"/>
      <c r="AK752" s="632"/>
      <c r="AR752" s="632"/>
      <c r="AV752" s="632"/>
      <c r="AX752" s="632"/>
      <c r="BB752" s="632"/>
      <c r="BC752" s="632"/>
      <c r="BE752" s="632"/>
      <c r="BH752" s="67"/>
      <c r="BI752" s="635"/>
      <c r="BJ752" s="636"/>
      <c r="BK752" s="636"/>
      <c r="BL752" s="636"/>
      <c r="BM752" s="102"/>
      <c r="BN752" s="102"/>
      <c r="BO752" s="102"/>
      <c r="BP752" s="636"/>
      <c r="BQ752" s="636"/>
      <c r="BR752" s="636"/>
      <c r="BS752" s="636"/>
      <c r="BT752" s="636"/>
      <c r="BU752" s="636"/>
      <c r="BV752" s="636"/>
      <c r="BW752" s="636"/>
      <c r="BX752" s="636"/>
      <c r="BY752" s="636"/>
      <c r="BZ752" s="636"/>
      <c r="CA752" s="636"/>
      <c r="CB752" s="637"/>
      <c r="CC752" s="636"/>
      <c r="CD752" s="636"/>
      <c r="CE752" s="637"/>
      <c r="CF752" s="637"/>
      <c r="CG752" s="637"/>
      <c r="CH752" s="637"/>
      <c r="CI752" s="636"/>
      <c r="CJ752" s="636"/>
      <c r="CK752" s="637"/>
      <c r="CL752" s="637"/>
      <c r="CM752" s="637"/>
      <c r="CN752" s="705"/>
      <c r="CO752" s="88"/>
      <c r="CP752" s="88"/>
      <c r="CQ752" s="88"/>
      <c r="CR752" s="67"/>
      <c r="CS752" s="67"/>
      <c r="CT752" s="67"/>
      <c r="CU752" s="67"/>
      <c r="CV752" s="67"/>
      <c r="CW752" s="67"/>
      <c r="CX752" s="67"/>
      <c r="CY752" s="67"/>
      <c r="CZ752" s="67"/>
      <c r="DA752" s="67"/>
      <c r="DB752" s="67"/>
      <c r="DC752" s="67"/>
      <c r="DD752" s="67"/>
      <c r="DE752" s="67"/>
      <c r="DF752" s="67"/>
      <c r="DG752" s="67"/>
      <c r="DH752" s="67"/>
      <c r="DI752" s="67"/>
      <c r="DJ752" s="67"/>
      <c r="DK752" s="67"/>
      <c r="DL752" s="67"/>
      <c r="DM752" s="67"/>
      <c r="DN752" s="67"/>
      <c r="DO752" s="67"/>
      <c r="DP752" s="67"/>
      <c r="DQ752" s="67"/>
      <c r="DR752" s="67"/>
      <c r="DS752" s="67"/>
      <c r="DT752" s="67"/>
      <c r="DU752" s="67"/>
      <c r="DV752" s="67"/>
      <c r="DW752" s="67"/>
      <c r="DX752" s="67"/>
      <c r="DY752" s="67"/>
      <c r="DZ752" s="88"/>
      <c r="EA752" s="88"/>
      <c r="EB752" s="88"/>
      <c r="EC752" s="88"/>
      <c r="ED752" s="88"/>
      <c r="EE752" s="88"/>
      <c r="EF752" s="88"/>
      <c r="EG752" s="88"/>
    </row>
    <row r="753" spans="22:137" s="65" customFormat="1" x14ac:dyDescent="0.25">
      <c r="V753" s="631"/>
      <c r="AA753" s="632"/>
      <c r="AB753" s="632"/>
      <c r="AD753" s="632"/>
      <c r="AE753" s="633"/>
      <c r="AH753" s="634"/>
      <c r="AI753" s="634"/>
      <c r="AK753" s="632"/>
      <c r="AR753" s="632"/>
      <c r="AV753" s="632"/>
      <c r="AX753" s="632"/>
      <c r="BB753" s="632"/>
      <c r="BC753" s="632"/>
      <c r="BE753" s="632"/>
      <c r="BH753" s="67"/>
      <c r="BI753" s="635"/>
      <c r="BJ753" s="636"/>
      <c r="BK753" s="636"/>
      <c r="BL753" s="636"/>
      <c r="BM753" s="102"/>
      <c r="BN753" s="102"/>
      <c r="BO753" s="102"/>
      <c r="BP753" s="636"/>
      <c r="BQ753" s="636"/>
      <c r="BR753" s="636"/>
      <c r="BS753" s="636"/>
      <c r="BT753" s="636"/>
      <c r="BU753" s="636"/>
      <c r="BV753" s="636"/>
      <c r="BW753" s="636"/>
      <c r="BX753" s="636"/>
      <c r="BY753" s="636"/>
      <c r="BZ753" s="636"/>
      <c r="CA753" s="636"/>
      <c r="CB753" s="637"/>
      <c r="CC753" s="636"/>
      <c r="CD753" s="636"/>
      <c r="CE753" s="637"/>
      <c r="CF753" s="637"/>
      <c r="CG753" s="637"/>
      <c r="CH753" s="637"/>
      <c r="CI753" s="636"/>
      <c r="CJ753" s="636"/>
      <c r="CK753" s="637"/>
      <c r="CL753" s="637"/>
      <c r="CM753" s="637"/>
      <c r="CN753" s="705"/>
      <c r="CO753" s="88"/>
      <c r="CP753" s="88"/>
      <c r="CQ753" s="88"/>
      <c r="CR753" s="67"/>
      <c r="CS753" s="67"/>
      <c r="CT753" s="67"/>
      <c r="CU753" s="67"/>
      <c r="CV753" s="67"/>
      <c r="CW753" s="67"/>
      <c r="CX753" s="67"/>
      <c r="CY753" s="67"/>
      <c r="CZ753" s="67"/>
      <c r="DA753" s="67"/>
      <c r="DB753" s="67"/>
      <c r="DC753" s="67"/>
      <c r="DD753" s="67"/>
      <c r="DE753" s="67"/>
      <c r="DF753" s="67"/>
      <c r="DG753" s="67"/>
      <c r="DH753" s="67"/>
      <c r="DI753" s="67"/>
      <c r="DJ753" s="67"/>
      <c r="DK753" s="67"/>
      <c r="DL753" s="67"/>
      <c r="DM753" s="67"/>
      <c r="DN753" s="67"/>
      <c r="DO753" s="67"/>
      <c r="DP753" s="67"/>
      <c r="DQ753" s="67"/>
      <c r="DR753" s="67"/>
      <c r="DS753" s="67"/>
      <c r="DT753" s="67"/>
      <c r="DU753" s="67"/>
      <c r="DV753" s="67"/>
      <c r="DW753" s="67"/>
      <c r="DX753" s="67"/>
      <c r="DY753" s="67"/>
      <c r="DZ753" s="88"/>
      <c r="EA753" s="88"/>
      <c r="EB753" s="88"/>
      <c r="EC753" s="88"/>
      <c r="ED753" s="88"/>
      <c r="EE753" s="88"/>
      <c r="EF753" s="88"/>
      <c r="EG753" s="88"/>
    </row>
    <row r="754" spans="22:137" s="65" customFormat="1" x14ac:dyDescent="0.25">
      <c r="V754" s="631"/>
      <c r="AA754" s="632"/>
      <c r="AB754" s="632"/>
      <c r="AD754" s="632"/>
      <c r="AE754" s="633"/>
      <c r="AH754" s="634"/>
      <c r="AI754" s="634"/>
      <c r="AK754" s="632"/>
      <c r="AR754" s="632"/>
      <c r="AV754" s="632"/>
      <c r="AX754" s="632"/>
      <c r="BB754" s="632"/>
      <c r="BC754" s="632"/>
      <c r="BE754" s="632"/>
      <c r="BH754" s="67"/>
      <c r="BI754" s="635"/>
      <c r="BJ754" s="636"/>
      <c r="BK754" s="636"/>
      <c r="BL754" s="636"/>
      <c r="BM754" s="102"/>
      <c r="BN754" s="102"/>
      <c r="BO754" s="102"/>
      <c r="BP754" s="636"/>
      <c r="BQ754" s="636"/>
      <c r="BR754" s="636"/>
      <c r="BS754" s="636"/>
      <c r="BT754" s="636"/>
      <c r="BU754" s="636"/>
      <c r="BV754" s="636"/>
      <c r="BW754" s="636"/>
      <c r="BX754" s="636"/>
      <c r="BY754" s="636"/>
      <c r="BZ754" s="636"/>
      <c r="CA754" s="636"/>
      <c r="CB754" s="637"/>
      <c r="CC754" s="636"/>
      <c r="CD754" s="636"/>
      <c r="CE754" s="637"/>
      <c r="CF754" s="637"/>
      <c r="CG754" s="637"/>
      <c r="CH754" s="637"/>
      <c r="CI754" s="636"/>
      <c r="CJ754" s="636"/>
      <c r="CK754" s="637"/>
      <c r="CL754" s="637"/>
      <c r="CM754" s="637"/>
      <c r="CN754" s="705"/>
      <c r="CO754" s="88"/>
      <c r="CP754" s="88"/>
      <c r="CQ754" s="88"/>
      <c r="CR754" s="67"/>
      <c r="CS754" s="67"/>
      <c r="CT754" s="67"/>
      <c r="CU754" s="67"/>
      <c r="CV754" s="67"/>
      <c r="CW754" s="67"/>
      <c r="CX754" s="67"/>
      <c r="CY754" s="67"/>
      <c r="CZ754" s="67"/>
      <c r="DA754" s="67"/>
      <c r="DB754" s="67"/>
      <c r="DC754" s="67"/>
      <c r="DD754" s="67"/>
      <c r="DE754" s="67"/>
      <c r="DF754" s="67"/>
      <c r="DG754" s="67"/>
      <c r="DH754" s="67"/>
      <c r="DI754" s="67"/>
      <c r="DJ754" s="67"/>
      <c r="DK754" s="67"/>
      <c r="DL754" s="67"/>
      <c r="DM754" s="67"/>
      <c r="DN754" s="67"/>
      <c r="DO754" s="67"/>
      <c r="DP754" s="67"/>
      <c r="DQ754" s="67"/>
      <c r="DR754" s="67"/>
      <c r="DS754" s="67"/>
      <c r="DT754" s="67"/>
      <c r="DU754" s="67"/>
      <c r="DV754" s="67"/>
      <c r="DW754" s="67"/>
      <c r="DX754" s="67"/>
      <c r="DY754" s="67"/>
      <c r="DZ754" s="88"/>
      <c r="EA754" s="88"/>
      <c r="EB754" s="88"/>
      <c r="EC754" s="88"/>
      <c r="ED754" s="88"/>
      <c r="EE754" s="88"/>
      <c r="EF754" s="88"/>
      <c r="EG754" s="88"/>
    </row>
    <row r="755" spans="22:137" s="65" customFormat="1" x14ac:dyDescent="0.25">
      <c r="V755" s="631"/>
      <c r="AA755" s="632"/>
      <c r="AB755" s="632"/>
      <c r="AD755" s="632"/>
      <c r="AE755" s="633"/>
      <c r="AH755" s="634"/>
      <c r="AI755" s="634"/>
      <c r="AK755" s="632"/>
      <c r="AR755" s="632"/>
      <c r="AV755" s="632"/>
      <c r="AX755" s="632"/>
      <c r="BB755" s="632"/>
      <c r="BC755" s="632"/>
      <c r="BE755" s="632"/>
      <c r="BH755" s="67"/>
      <c r="BI755" s="635"/>
      <c r="BJ755" s="636"/>
      <c r="BK755" s="636"/>
      <c r="BL755" s="636"/>
      <c r="BM755" s="102"/>
      <c r="BN755" s="102"/>
      <c r="BO755" s="102"/>
      <c r="BP755" s="636"/>
      <c r="BQ755" s="636"/>
      <c r="BR755" s="636"/>
      <c r="BS755" s="636"/>
      <c r="BT755" s="636"/>
      <c r="BU755" s="636"/>
      <c r="BV755" s="636"/>
      <c r="BW755" s="636"/>
      <c r="BX755" s="636"/>
      <c r="BY755" s="636"/>
      <c r="BZ755" s="636"/>
      <c r="CA755" s="636"/>
      <c r="CB755" s="637"/>
      <c r="CC755" s="636"/>
      <c r="CD755" s="636"/>
      <c r="CE755" s="637"/>
      <c r="CF755" s="637"/>
      <c r="CG755" s="637"/>
      <c r="CH755" s="637"/>
      <c r="CI755" s="636"/>
      <c r="CJ755" s="636"/>
      <c r="CK755" s="637"/>
      <c r="CL755" s="637"/>
      <c r="CM755" s="637"/>
      <c r="CN755" s="705"/>
      <c r="CO755" s="88"/>
      <c r="CP755" s="88"/>
      <c r="CQ755" s="88"/>
      <c r="CR755" s="67"/>
      <c r="CS755" s="67"/>
      <c r="CT755" s="67"/>
      <c r="CU755" s="67"/>
      <c r="CV755" s="67"/>
      <c r="CW755" s="67"/>
      <c r="CX755" s="67"/>
      <c r="CY755" s="67"/>
      <c r="CZ755" s="67"/>
      <c r="DA755" s="67"/>
      <c r="DB755" s="67"/>
      <c r="DC755" s="67"/>
      <c r="DD755" s="67"/>
      <c r="DE755" s="67"/>
      <c r="DF755" s="67"/>
      <c r="DG755" s="67"/>
      <c r="DH755" s="67"/>
      <c r="DI755" s="67"/>
      <c r="DJ755" s="67"/>
      <c r="DK755" s="67"/>
      <c r="DL755" s="67"/>
      <c r="DM755" s="67"/>
      <c r="DN755" s="67"/>
      <c r="DO755" s="67"/>
      <c r="DP755" s="67"/>
      <c r="DQ755" s="67"/>
      <c r="DR755" s="67"/>
      <c r="DS755" s="67"/>
      <c r="DT755" s="67"/>
      <c r="DU755" s="67"/>
      <c r="DV755" s="67"/>
      <c r="DW755" s="67"/>
      <c r="DX755" s="67"/>
      <c r="DY755" s="67"/>
      <c r="DZ755" s="88"/>
      <c r="EA755" s="88"/>
      <c r="EB755" s="88"/>
      <c r="EC755" s="88"/>
      <c r="ED755" s="88"/>
      <c r="EE755" s="88"/>
      <c r="EF755" s="88"/>
      <c r="EG755" s="88"/>
    </row>
    <row r="756" spans="22:137" s="65" customFormat="1" x14ac:dyDescent="0.25">
      <c r="V756" s="631"/>
      <c r="AA756" s="632"/>
      <c r="AB756" s="632"/>
      <c r="AD756" s="632"/>
      <c r="AE756" s="633"/>
      <c r="AH756" s="634"/>
      <c r="AI756" s="634"/>
      <c r="AK756" s="632"/>
      <c r="AR756" s="632"/>
      <c r="AV756" s="632"/>
      <c r="AX756" s="632"/>
      <c r="BB756" s="632"/>
      <c r="BC756" s="632"/>
      <c r="BE756" s="632"/>
      <c r="BH756" s="67"/>
      <c r="BI756" s="635"/>
      <c r="BJ756" s="636"/>
      <c r="BK756" s="636"/>
      <c r="BL756" s="636"/>
      <c r="BM756" s="102"/>
      <c r="BN756" s="102"/>
      <c r="BO756" s="102"/>
      <c r="BP756" s="636"/>
      <c r="BQ756" s="636"/>
      <c r="BR756" s="636"/>
      <c r="BS756" s="636"/>
      <c r="BT756" s="636"/>
      <c r="BU756" s="636"/>
      <c r="BV756" s="636"/>
      <c r="BW756" s="636"/>
      <c r="BX756" s="636"/>
      <c r="BY756" s="636"/>
      <c r="BZ756" s="636"/>
      <c r="CA756" s="636"/>
      <c r="CB756" s="637"/>
      <c r="CC756" s="636"/>
      <c r="CD756" s="636"/>
      <c r="CE756" s="637"/>
      <c r="CF756" s="637"/>
      <c r="CG756" s="637"/>
      <c r="CH756" s="637"/>
      <c r="CI756" s="636"/>
      <c r="CJ756" s="636"/>
      <c r="CK756" s="637"/>
      <c r="CL756" s="637"/>
      <c r="CM756" s="637"/>
      <c r="CN756" s="705"/>
      <c r="CO756" s="88"/>
      <c r="CP756" s="88"/>
      <c r="CQ756" s="88"/>
      <c r="CR756" s="67"/>
      <c r="CS756" s="67"/>
      <c r="CT756" s="67"/>
      <c r="CU756" s="67"/>
      <c r="CV756" s="67"/>
      <c r="CW756" s="67"/>
      <c r="CX756" s="67"/>
      <c r="CY756" s="67"/>
      <c r="CZ756" s="67"/>
      <c r="DA756" s="67"/>
      <c r="DB756" s="67"/>
      <c r="DC756" s="67"/>
      <c r="DD756" s="67"/>
      <c r="DE756" s="67"/>
      <c r="DF756" s="67"/>
      <c r="DG756" s="67"/>
      <c r="DH756" s="67"/>
      <c r="DI756" s="67"/>
      <c r="DJ756" s="67"/>
      <c r="DK756" s="67"/>
      <c r="DL756" s="67"/>
      <c r="DM756" s="67"/>
      <c r="DN756" s="67"/>
      <c r="DO756" s="67"/>
      <c r="DP756" s="67"/>
      <c r="DQ756" s="67"/>
      <c r="DR756" s="67"/>
      <c r="DS756" s="67"/>
      <c r="DT756" s="67"/>
      <c r="DU756" s="67"/>
      <c r="DV756" s="67"/>
      <c r="DW756" s="67"/>
      <c r="DX756" s="67"/>
      <c r="DY756" s="67"/>
      <c r="DZ756" s="88"/>
      <c r="EA756" s="88"/>
      <c r="EB756" s="88"/>
      <c r="EC756" s="88"/>
      <c r="ED756" s="88"/>
      <c r="EE756" s="88"/>
      <c r="EF756" s="88"/>
      <c r="EG756" s="88"/>
    </row>
    <row r="757" spans="22:137" s="65" customFormat="1" x14ac:dyDescent="0.25">
      <c r="V757" s="631"/>
      <c r="AA757" s="632"/>
      <c r="AB757" s="632"/>
      <c r="AD757" s="632"/>
      <c r="AE757" s="633"/>
      <c r="AH757" s="634"/>
      <c r="AI757" s="634"/>
      <c r="AK757" s="632"/>
      <c r="AR757" s="632"/>
      <c r="AV757" s="632"/>
      <c r="AX757" s="632"/>
      <c r="BB757" s="632"/>
      <c r="BC757" s="632"/>
      <c r="BE757" s="632"/>
      <c r="BH757" s="67"/>
      <c r="BI757" s="635"/>
      <c r="BJ757" s="636"/>
      <c r="BK757" s="636"/>
      <c r="BL757" s="636"/>
      <c r="BM757" s="102"/>
      <c r="BN757" s="102"/>
      <c r="BO757" s="102"/>
      <c r="BP757" s="636"/>
      <c r="BQ757" s="636"/>
      <c r="BR757" s="636"/>
      <c r="BS757" s="636"/>
      <c r="BT757" s="636"/>
      <c r="BU757" s="636"/>
      <c r="BV757" s="636"/>
      <c r="BW757" s="636"/>
      <c r="BX757" s="636"/>
      <c r="BY757" s="636"/>
      <c r="BZ757" s="636"/>
      <c r="CA757" s="636"/>
      <c r="CB757" s="637"/>
      <c r="CC757" s="636"/>
      <c r="CD757" s="636"/>
      <c r="CE757" s="637"/>
      <c r="CF757" s="637"/>
      <c r="CG757" s="637"/>
      <c r="CH757" s="637"/>
      <c r="CI757" s="636"/>
      <c r="CJ757" s="636"/>
      <c r="CK757" s="637"/>
      <c r="CL757" s="637"/>
      <c r="CM757" s="637"/>
      <c r="CN757" s="705"/>
      <c r="CO757" s="88"/>
      <c r="CP757" s="88"/>
      <c r="CQ757" s="88"/>
      <c r="CR757" s="67"/>
      <c r="CS757" s="67"/>
      <c r="CT757" s="67"/>
      <c r="CU757" s="67"/>
      <c r="CV757" s="67"/>
      <c r="CW757" s="67"/>
      <c r="CX757" s="67"/>
      <c r="CY757" s="67"/>
      <c r="CZ757" s="67"/>
      <c r="DA757" s="67"/>
      <c r="DB757" s="67"/>
      <c r="DC757" s="67"/>
      <c r="DD757" s="67"/>
      <c r="DE757" s="67"/>
      <c r="DF757" s="67"/>
      <c r="DG757" s="67"/>
      <c r="DH757" s="67"/>
      <c r="DI757" s="67"/>
      <c r="DJ757" s="67"/>
      <c r="DK757" s="67"/>
      <c r="DL757" s="67"/>
      <c r="DM757" s="67"/>
      <c r="DN757" s="67"/>
      <c r="DO757" s="67"/>
      <c r="DP757" s="67"/>
      <c r="DQ757" s="67"/>
      <c r="DR757" s="67"/>
      <c r="DS757" s="67"/>
      <c r="DT757" s="67"/>
      <c r="DU757" s="67"/>
      <c r="DV757" s="67"/>
      <c r="DW757" s="67"/>
      <c r="DX757" s="67"/>
      <c r="DY757" s="67"/>
      <c r="DZ757" s="88"/>
      <c r="EA757" s="88"/>
      <c r="EB757" s="88"/>
      <c r="EC757" s="88"/>
      <c r="ED757" s="88"/>
      <c r="EE757" s="88"/>
      <c r="EF757" s="88"/>
      <c r="EG757" s="88"/>
    </row>
    <row r="758" spans="22:137" s="65" customFormat="1" x14ac:dyDescent="0.25">
      <c r="V758" s="631"/>
      <c r="AA758" s="632"/>
      <c r="AB758" s="632"/>
      <c r="AD758" s="632"/>
      <c r="AE758" s="633"/>
      <c r="AH758" s="634"/>
      <c r="AI758" s="634"/>
      <c r="AK758" s="632"/>
      <c r="AR758" s="632"/>
      <c r="AV758" s="632"/>
      <c r="AX758" s="632"/>
      <c r="BB758" s="632"/>
      <c r="BC758" s="632"/>
      <c r="BE758" s="632"/>
      <c r="BH758" s="67"/>
      <c r="BI758" s="635"/>
      <c r="BJ758" s="636"/>
      <c r="BK758" s="636"/>
      <c r="BL758" s="636"/>
      <c r="BM758" s="102"/>
      <c r="BN758" s="102"/>
      <c r="BO758" s="102"/>
      <c r="BP758" s="636"/>
      <c r="BQ758" s="636"/>
      <c r="BR758" s="636"/>
      <c r="BS758" s="636"/>
      <c r="BT758" s="636"/>
      <c r="BU758" s="636"/>
      <c r="BV758" s="636"/>
      <c r="BW758" s="636"/>
      <c r="BX758" s="636"/>
      <c r="BY758" s="636"/>
      <c r="BZ758" s="636"/>
      <c r="CA758" s="636"/>
      <c r="CB758" s="637"/>
      <c r="CC758" s="636"/>
      <c r="CD758" s="636"/>
      <c r="CE758" s="637"/>
      <c r="CF758" s="637"/>
      <c r="CG758" s="637"/>
      <c r="CH758" s="637"/>
      <c r="CI758" s="636"/>
      <c r="CJ758" s="636"/>
      <c r="CK758" s="637"/>
      <c r="CL758" s="637"/>
      <c r="CM758" s="637"/>
      <c r="CN758" s="705"/>
      <c r="CO758" s="88"/>
      <c r="CP758" s="88"/>
      <c r="CQ758" s="88"/>
      <c r="CR758" s="67"/>
      <c r="CS758" s="67"/>
      <c r="CT758" s="67"/>
      <c r="CU758" s="67"/>
      <c r="CV758" s="67"/>
      <c r="CW758" s="67"/>
      <c r="CX758" s="67"/>
      <c r="CY758" s="67"/>
      <c r="CZ758" s="67"/>
      <c r="DA758" s="67"/>
      <c r="DB758" s="67"/>
      <c r="DC758" s="67"/>
      <c r="DD758" s="67"/>
      <c r="DE758" s="67"/>
      <c r="DF758" s="67"/>
      <c r="DG758" s="67"/>
      <c r="DH758" s="67"/>
      <c r="DI758" s="67"/>
      <c r="DJ758" s="67"/>
      <c r="DK758" s="67"/>
      <c r="DL758" s="67"/>
      <c r="DM758" s="67"/>
      <c r="DN758" s="67"/>
      <c r="DO758" s="67"/>
      <c r="DP758" s="67"/>
      <c r="DQ758" s="67"/>
      <c r="DR758" s="67"/>
      <c r="DS758" s="67"/>
      <c r="DT758" s="67"/>
      <c r="DU758" s="67"/>
      <c r="DV758" s="67"/>
      <c r="DW758" s="67"/>
      <c r="DX758" s="67"/>
      <c r="DY758" s="67"/>
      <c r="DZ758" s="88"/>
      <c r="EA758" s="88"/>
      <c r="EB758" s="88"/>
      <c r="EC758" s="88"/>
      <c r="ED758" s="88"/>
      <c r="EE758" s="88"/>
      <c r="EF758" s="88"/>
      <c r="EG758" s="88"/>
    </row>
    <row r="759" spans="22:137" s="65" customFormat="1" x14ac:dyDescent="0.25">
      <c r="V759" s="631"/>
      <c r="AA759" s="632"/>
      <c r="AB759" s="632"/>
      <c r="AD759" s="632"/>
      <c r="AE759" s="633"/>
      <c r="AH759" s="634"/>
      <c r="AI759" s="634"/>
      <c r="AK759" s="632"/>
      <c r="AR759" s="632"/>
      <c r="AV759" s="632"/>
      <c r="AX759" s="632"/>
      <c r="BB759" s="632"/>
      <c r="BC759" s="632"/>
      <c r="BE759" s="632"/>
      <c r="BH759" s="67"/>
      <c r="BI759" s="635"/>
      <c r="BJ759" s="636"/>
      <c r="BK759" s="636"/>
      <c r="BL759" s="636"/>
      <c r="BM759" s="102"/>
      <c r="BN759" s="102"/>
      <c r="BO759" s="102"/>
      <c r="BP759" s="636"/>
      <c r="BQ759" s="636"/>
      <c r="BR759" s="636"/>
      <c r="BS759" s="636"/>
      <c r="BT759" s="636"/>
      <c r="BU759" s="636"/>
      <c r="BV759" s="636"/>
      <c r="BW759" s="636"/>
      <c r="BX759" s="636"/>
      <c r="BY759" s="636"/>
      <c r="BZ759" s="636"/>
      <c r="CA759" s="636"/>
      <c r="CB759" s="637"/>
      <c r="CC759" s="636"/>
      <c r="CD759" s="636"/>
      <c r="CE759" s="637"/>
      <c r="CF759" s="637"/>
      <c r="CG759" s="637"/>
      <c r="CH759" s="637"/>
      <c r="CI759" s="636"/>
      <c r="CJ759" s="636"/>
      <c r="CK759" s="637"/>
      <c r="CL759" s="637"/>
      <c r="CM759" s="637"/>
      <c r="CN759" s="705"/>
      <c r="CO759" s="88"/>
      <c r="CP759" s="88"/>
      <c r="CQ759" s="88"/>
      <c r="CR759" s="67"/>
      <c r="CS759" s="67"/>
      <c r="CT759" s="67"/>
      <c r="CU759" s="67"/>
      <c r="CV759" s="67"/>
      <c r="CW759" s="67"/>
      <c r="CX759" s="67"/>
      <c r="CY759" s="67"/>
      <c r="CZ759" s="67"/>
      <c r="DA759" s="67"/>
      <c r="DB759" s="67"/>
      <c r="DC759" s="67"/>
      <c r="DD759" s="67"/>
      <c r="DE759" s="67"/>
      <c r="DF759" s="67"/>
      <c r="DG759" s="67"/>
      <c r="DH759" s="67"/>
      <c r="DI759" s="67"/>
      <c r="DJ759" s="67"/>
      <c r="DK759" s="67"/>
      <c r="DL759" s="67"/>
      <c r="DM759" s="67"/>
      <c r="DN759" s="67"/>
      <c r="DO759" s="67"/>
      <c r="DP759" s="67"/>
      <c r="DQ759" s="67"/>
      <c r="DR759" s="67"/>
      <c r="DS759" s="67"/>
      <c r="DT759" s="67"/>
      <c r="DU759" s="67"/>
      <c r="DV759" s="67"/>
      <c r="DW759" s="67"/>
      <c r="DX759" s="67"/>
      <c r="DY759" s="67"/>
      <c r="DZ759" s="88"/>
      <c r="EA759" s="88"/>
      <c r="EB759" s="88"/>
      <c r="EC759" s="88"/>
      <c r="ED759" s="88"/>
      <c r="EE759" s="88"/>
      <c r="EF759" s="88"/>
      <c r="EG759" s="88"/>
    </row>
    <row r="760" spans="22:137" s="65" customFormat="1" x14ac:dyDescent="0.25">
      <c r="V760" s="631"/>
      <c r="AA760" s="632"/>
      <c r="AB760" s="632"/>
      <c r="AD760" s="632"/>
      <c r="AE760" s="633"/>
      <c r="AH760" s="634"/>
      <c r="AI760" s="634"/>
      <c r="AK760" s="632"/>
      <c r="AR760" s="632"/>
      <c r="AV760" s="632"/>
      <c r="AX760" s="632"/>
      <c r="BB760" s="632"/>
      <c r="BC760" s="632"/>
      <c r="BE760" s="632"/>
      <c r="BH760" s="67"/>
      <c r="BI760" s="635"/>
      <c r="BJ760" s="636"/>
      <c r="BK760" s="636"/>
      <c r="BL760" s="636"/>
      <c r="BM760" s="102"/>
      <c r="BN760" s="102"/>
      <c r="BO760" s="102"/>
      <c r="BP760" s="636"/>
      <c r="BQ760" s="636"/>
      <c r="BR760" s="636"/>
      <c r="BS760" s="636"/>
      <c r="BT760" s="636"/>
      <c r="BU760" s="636"/>
      <c r="BV760" s="636"/>
      <c r="BW760" s="636"/>
      <c r="BX760" s="636"/>
      <c r="BY760" s="636"/>
      <c r="BZ760" s="636"/>
      <c r="CA760" s="636"/>
      <c r="CB760" s="637"/>
      <c r="CC760" s="636"/>
      <c r="CD760" s="636"/>
      <c r="CE760" s="637"/>
      <c r="CF760" s="637"/>
      <c r="CG760" s="637"/>
      <c r="CH760" s="637"/>
      <c r="CI760" s="636"/>
      <c r="CJ760" s="636"/>
      <c r="CK760" s="637"/>
      <c r="CL760" s="637"/>
      <c r="CM760" s="637"/>
      <c r="CN760" s="705"/>
      <c r="CO760" s="88"/>
      <c r="CP760" s="88"/>
      <c r="CQ760" s="88"/>
      <c r="CR760" s="67"/>
      <c r="CS760" s="67"/>
      <c r="CT760" s="67"/>
      <c r="CU760" s="67"/>
      <c r="CV760" s="67"/>
      <c r="CW760" s="67"/>
      <c r="CX760" s="67"/>
      <c r="CY760" s="67"/>
      <c r="CZ760" s="67"/>
      <c r="DA760" s="67"/>
      <c r="DB760" s="67"/>
      <c r="DC760" s="67"/>
      <c r="DD760" s="67"/>
      <c r="DE760" s="67"/>
      <c r="DF760" s="67"/>
      <c r="DG760" s="67"/>
      <c r="DH760" s="67"/>
      <c r="DI760" s="67"/>
      <c r="DJ760" s="67"/>
      <c r="DK760" s="67"/>
      <c r="DL760" s="67"/>
      <c r="DM760" s="67"/>
      <c r="DN760" s="67"/>
      <c r="DO760" s="67"/>
      <c r="DP760" s="67"/>
      <c r="DQ760" s="67"/>
      <c r="DR760" s="67"/>
      <c r="DS760" s="67"/>
      <c r="DT760" s="67"/>
      <c r="DU760" s="67"/>
      <c r="DV760" s="67"/>
      <c r="DW760" s="67"/>
      <c r="DX760" s="67"/>
      <c r="DY760" s="67"/>
      <c r="DZ760" s="88"/>
      <c r="EA760" s="88"/>
      <c r="EB760" s="88"/>
      <c r="EC760" s="88"/>
      <c r="ED760" s="88"/>
      <c r="EE760" s="88"/>
      <c r="EF760" s="88"/>
      <c r="EG760" s="88"/>
    </row>
    <row r="761" spans="22:137" s="65" customFormat="1" x14ac:dyDescent="0.25">
      <c r="V761" s="631"/>
      <c r="AA761" s="632"/>
      <c r="AB761" s="632"/>
      <c r="AD761" s="632"/>
      <c r="AE761" s="633"/>
      <c r="AH761" s="634"/>
      <c r="AI761" s="634"/>
      <c r="AK761" s="632"/>
      <c r="AR761" s="632"/>
      <c r="AV761" s="632"/>
      <c r="AX761" s="632"/>
      <c r="BB761" s="632"/>
      <c r="BC761" s="632"/>
      <c r="BE761" s="632"/>
      <c r="BH761" s="67"/>
      <c r="BI761" s="635"/>
      <c r="BJ761" s="636"/>
      <c r="BK761" s="636"/>
      <c r="BL761" s="636"/>
      <c r="BM761" s="102"/>
      <c r="BN761" s="102"/>
      <c r="BO761" s="102"/>
      <c r="BP761" s="636"/>
      <c r="BQ761" s="636"/>
      <c r="BR761" s="636"/>
      <c r="BS761" s="636"/>
      <c r="BT761" s="636"/>
      <c r="BU761" s="636"/>
      <c r="BV761" s="636"/>
      <c r="BW761" s="636"/>
      <c r="BX761" s="636"/>
      <c r="BY761" s="636"/>
      <c r="BZ761" s="636"/>
      <c r="CA761" s="636"/>
      <c r="CB761" s="637"/>
      <c r="CC761" s="636"/>
      <c r="CD761" s="636"/>
      <c r="CE761" s="637"/>
      <c r="CF761" s="637"/>
      <c r="CG761" s="637"/>
      <c r="CH761" s="637"/>
      <c r="CI761" s="636"/>
      <c r="CJ761" s="636"/>
      <c r="CK761" s="637"/>
      <c r="CL761" s="637"/>
      <c r="CM761" s="637"/>
      <c r="CN761" s="705"/>
      <c r="CO761" s="88"/>
      <c r="CP761" s="88"/>
      <c r="CQ761" s="88"/>
      <c r="CR761" s="67"/>
      <c r="CS761" s="67"/>
      <c r="CT761" s="67"/>
      <c r="CU761" s="67"/>
      <c r="CV761" s="67"/>
      <c r="CW761" s="67"/>
      <c r="CX761" s="67"/>
      <c r="CY761" s="67"/>
      <c r="CZ761" s="67"/>
      <c r="DA761" s="67"/>
      <c r="DB761" s="67"/>
      <c r="DC761" s="67"/>
      <c r="DD761" s="67"/>
      <c r="DE761" s="67"/>
      <c r="DF761" s="67"/>
      <c r="DG761" s="67"/>
      <c r="DH761" s="67"/>
      <c r="DI761" s="67"/>
      <c r="DJ761" s="67"/>
      <c r="DK761" s="67"/>
      <c r="DL761" s="67"/>
      <c r="DM761" s="67"/>
      <c r="DN761" s="67"/>
      <c r="DO761" s="67"/>
      <c r="DP761" s="67"/>
      <c r="DQ761" s="67"/>
      <c r="DR761" s="67"/>
      <c r="DS761" s="67"/>
      <c r="DT761" s="67"/>
      <c r="DU761" s="67"/>
      <c r="DV761" s="67"/>
      <c r="DW761" s="67"/>
      <c r="DX761" s="67"/>
      <c r="DY761" s="67"/>
      <c r="DZ761" s="88"/>
      <c r="EA761" s="88"/>
      <c r="EB761" s="88"/>
      <c r="EC761" s="88"/>
      <c r="ED761" s="88"/>
      <c r="EE761" s="88"/>
      <c r="EF761" s="88"/>
      <c r="EG761" s="88"/>
    </row>
    <row r="762" spans="22:137" s="65" customFormat="1" x14ac:dyDescent="0.25">
      <c r="V762" s="631"/>
      <c r="AA762" s="632"/>
      <c r="AB762" s="632"/>
      <c r="AD762" s="632"/>
      <c r="AE762" s="633"/>
      <c r="AH762" s="634"/>
      <c r="AI762" s="634"/>
      <c r="AK762" s="632"/>
      <c r="AR762" s="632"/>
      <c r="AV762" s="632"/>
      <c r="AX762" s="632"/>
      <c r="BB762" s="632"/>
      <c r="BC762" s="632"/>
      <c r="BE762" s="632"/>
      <c r="BH762" s="67"/>
      <c r="BI762" s="635"/>
      <c r="BJ762" s="636"/>
      <c r="BK762" s="636"/>
      <c r="BL762" s="636"/>
      <c r="BM762" s="102"/>
      <c r="BN762" s="102"/>
      <c r="BO762" s="102"/>
      <c r="BP762" s="636"/>
      <c r="BQ762" s="636"/>
      <c r="BR762" s="636"/>
      <c r="BS762" s="636"/>
      <c r="BT762" s="636"/>
      <c r="BU762" s="636"/>
      <c r="BV762" s="636"/>
      <c r="BW762" s="636"/>
      <c r="BX762" s="636"/>
      <c r="BY762" s="636"/>
      <c r="BZ762" s="636"/>
      <c r="CA762" s="636"/>
      <c r="CB762" s="637"/>
      <c r="CC762" s="636"/>
      <c r="CD762" s="636"/>
      <c r="CE762" s="637"/>
      <c r="CF762" s="637"/>
      <c r="CG762" s="637"/>
      <c r="CH762" s="637"/>
      <c r="CI762" s="636"/>
      <c r="CJ762" s="636"/>
      <c r="CK762" s="637"/>
      <c r="CL762" s="637"/>
      <c r="CM762" s="637"/>
      <c r="CN762" s="705"/>
      <c r="CO762" s="88"/>
      <c r="CP762" s="88"/>
      <c r="CQ762" s="88"/>
      <c r="CR762" s="67"/>
      <c r="CS762" s="67"/>
      <c r="CT762" s="67"/>
      <c r="CU762" s="67"/>
      <c r="CV762" s="67"/>
      <c r="CW762" s="67"/>
      <c r="CX762" s="67"/>
      <c r="CY762" s="67"/>
      <c r="CZ762" s="67"/>
      <c r="DA762" s="67"/>
      <c r="DB762" s="67"/>
      <c r="DC762" s="67"/>
      <c r="DD762" s="67"/>
      <c r="DE762" s="67"/>
      <c r="DF762" s="67"/>
      <c r="DG762" s="67"/>
      <c r="DH762" s="67"/>
      <c r="DI762" s="67"/>
      <c r="DJ762" s="67"/>
      <c r="DK762" s="67"/>
      <c r="DL762" s="67"/>
      <c r="DM762" s="67"/>
      <c r="DN762" s="67"/>
      <c r="DO762" s="67"/>
      <c r="DP762" s="67"/>
      <c r="DQ762" s="67"/>
      <c r="DR762" s="67"/>
      <c r="DS762" s="67"/>
      <c r="DT762" s="67"/>
      <c r="DU762" s="67"/>
      <c r="DV762" s="67"/>
      <c r="DW762" s="67"/>
      <c r="DX762" s="67"/>
      <c r="DY762" s="67"/>
      <c r="DZ762" s="88"/>
      <c r="EA762" s="88"/>
      <c r="EB762" s="88"/>
      <c r="EC762" s="88"/>
      <c r="ED762" s="88"/>
      <c r="EE762" s="88"/>
      <c r="EF762" s="88"/>
      <c r="EG762" s="88"/>
    </row>
    <row r="763" spans="22:137" s="65" customFormat="1" x14ac:dyDescent="0.25">
      <c r="V763" s="631"/>
      <c r="AA763" s="632"/>
      <c r="AB763" s="632"/>
      <c r="AD763" s="632"/>
      <c r="AE763" s="633"/>
      <c r="AH763" s="634"/>
      <c r="AI763" s="634"/>
      <c r="AK763" s="632"/>
      <c r="AR763" s="632"/>
      <c r="AV763" s="632"/>
      <c r="AX763" s="632"/>
      <c r="BB763" s="632"/>
      <c r="BC763" s="632"/>
      <c r="BE763" s="632"/>
      <c r="BH763" s="67"/>
      <c r="BI763" s="635"/>
      <c r="BJ763" s="636"/>
      <c r="BK763" s="636"/>
      <c r="BL763" s="636"/>
      <c r="BM763" s="102"/>
      <c r="BN763" s="102"/>
      <c r="BO763" s="102"/>
      <c r="BP763" s="636"/>
      <c r="BQ763" s="636"/>
      <c r="BR763" s="636"/>
      <c r="BS763" s="636"/>
      <c r="BT763" s="636"/>
      <c r="BU763" s="636"/>
      <c r="BV763" s="636"/>
      <c r="BW763" s="636"/>
      <c r="BX763" s="636"/>
      <c r="BY763" s="636"/>
      <c r="BZ763" s="636"/>
      <c r="CA763" s="636"/>
      <c r="CB763" s="637"/>
      <c r="CC763" s="636"/>
      <c r="CD763" s="636"/>
      <c r="CE763" s="637"/>
      <c r="CF763" s="637"/>
      <c r="CG763" s="637"/>
      <c r="CH763" s="637"/>
      <c r="CI763" s="636"/>
      <c r="CJ763" s="636"/>
      <c r="CK763" s="637"/>
      <c r="CL763" s="637"/>
      <c r="CM763" s="637"/>
      <c r="CN763" s="705"/>
      <c r="CO763" s="88"/>
      <c r="CP763" s="88"/>
      <c r="CQ763" s="88"/>
      <c r="CR763" s="67"/>
      <c r="CS763" s="67"/>
      <c r="CT763" s="67"/>
      <c r="CU763" s="67"/>
      <c r="CV763" s="67"/>
      <c r="CW763" s="67"/>
      <c r="CX763" s="67"/>
      <c r="CY763" s="67"/>
      <c r="CZ763" s="67"/>
      <c r="DA763" s="67"/>
      <c r="DB763" s="67"/>
      <c r="DC763" s="67"/>
      <c r="DD763" s="67"/>
      <c r="DE763" s="67"/>
      <c r="DF763" s="67"/>
      <c r="DG763" s="67"/>
      <c r="DH763" s="67"/>
      <c r="DI763" s="67"/>
      <c r="DJ763" s="67"/>
      <c r="DK763" s="67"/>
      <c r="DL763" s="67"/>
      <c r="DM763" s="67"/>
      <c r="DN763" s="67"/>
      <c r="DO763" s="67"/>
      <c r="DP763" s="67"/>
      <c r="DQ763" s="67"/>
      <c r="DR763" s="67"/>
      <c r="DS763" s="67"/>
      <c r="DT763" s="67"/>
      <c r="DU763" s="67"/>
      <c r="DV763" s="67"/>
      <c r="DW763" s="67"/>
      <c r="DX763" s="67"/>
      <c r="DY763" s="67"/>
      <c r="DZ763" s="88"/>
      <c r="EA763" s="88"/>
      <c r="EB763" s="88"/>
      <c r="EC763" s="88"/>
      <c r="ED763" s="88"/>
      <c r="EE763" s="88"/>
      <c r="EF763" s="88"/>
      <c r="EG763" s="88"/>
    </row>
    <row r="764" spans="22:137" s="65" customFormat="1" x14ac:dyDescent="0.25">
      <c r="V764" s="631"/>
      <c r="AA764" s="632"/>
      <c r="AB764" s="632"/>
      <c r="AD764" s="632"/>
      <c r="AE764" s="633"/>
      <c r="AH764" s="634"/>
      <c r="AI764" s="634"/>
      <c r="AK764" s="632"/>
      <c r="AR764" s="632"/>
      <c r="AV764" s="632"/>
      <c r="AX764" s="632"/>
      <c r="BB764" s="632"/>
      <c r="BC764" s="632"/>
      <c r="BE764" s="632"/>
      <c r="BH764" s="67"/>
      <c r="BI764" s="635"/>
      <c r="BJ764" s="636"/>
      <c r="BK764" s="636"/>
      <c r="BL764" s="636"/>
      <c r="BM764" s="102"/>
      <c r="BN764" s="102"/>
      <c r="BO764" s="102"/>
      <c r="BP764" s="636"/>
      <c r="BQ764" s="636"/>
      <c r="BR764" s="636"/>
      <c r="BS764" s="636"/>
      <c r="BT764" s="636"/>
      <c r="BU764" s="636"/>
      <c r="BV764" s="636"/>
      <c r="BW764" s="636"/>
      <c r="BX764" s="636"/>
      <c r="BY764" s="636"/>
      <c r="BZ764" s="636"/>
      <c r="CA764" s="636"/>
      <c r="CB764" s="637"/>
      <c r="CC764" s="636"/>
      <c r="CD764" s="636"/>
      <c r="CE764" s="637"/>
      <c r="CF764" s="637"/>
      <c r="CG764" s="637"/>
      <c r="CH764" s="637"/>
      <c r="CI764" s="636"/>
      <c r="CJ764" s="636"/>
      <c r="CK764" s="637"/>
      <c r="CL764" s="637"/>
      <c r="CM764" s="637"/>
      <c r="CN764" s="705"/>
      <c r="CO764" s="88"/>
      <c r="CP764" s="88"/>
      <c r="CQ764" s="88"/>
      <c r="CR764" s="67"/>
      <c r="CS764" s="67"/>
      <c r="CT764" s="67"/>
      <c r="CU764" s="67"/>
      <c r="CV764" s="67"/>
      <c r="CW764" s="67"/>
      <c r="CX764" s="67"/>
      <c r="CY764" s="67"/>
      <c r="CZ764" s="67"/>
      <c r="DA764" s="67"/>
      <c r="DB764" s="67"/>
      <c r="DC764" s="67"/>
      <c r="DD764" s="67"/>
      <c r="DE764" s="67"/>
      <c r="DF764" s="67"/>
      <c r="DG764" s="67"/>
      <c r="DH764" s="67"/>
      <c r="DI764" s="67"/>
      <c r="DJ764" s="67"/>
      <c r="DK764" s="67"/>
      <c r="DL764" s="67"/>
      <c r="DM764" s="67"/>
      <c r="DN764" s="67"/>
      <c r="DO764" s="67"/>
      <c r="DP764" s="67"/>
      <c r="DQ764" s="67"/>
      <c r="DR764" s="67"/>
      <c r="DS764" s="67"/>
      <c r="DT764" s="67"/>
      <c r="DU764" s="67"/>
      <c r="DV764" s="67"/>
      <c r="DW764" s="67"/>
      <c r="DX764" s="67"/>
      <c r="DY764" s="67"/>
      <c r="DZ764" s="88"/>
      <c r="EA764" s="88"/>
      <c r="EB764" s="88"/>
      <c r="EC764" s="88"/>
      <c r="ED764" s="88"/>
      <c r="EE764" s="88"/>
      <c r="EF764" s="88"/>
      <c r="EG764" s="88"/>
    </row>
    <row r="765" spans="22:137" s="65" customFormat="1" x14ac:dyDescent="0.25">
      <c r="V765" s="631"/>
      <c r="AA765" s="632"/>
      <c r="AB765" s="632"/>
      <c r="AD765" s="632"/>
      <c r="AE765" s="633"/>
      <c r="AH765" s="634"/>
      <c r="AI765" s="634"/>
      <c r="AK765" s="632"/>
      <c r="AR765" s="632"/>
      <c r="AV765" s="632"/>
      <c r="AX765" s="632"/>
      <c r="BB765" s="632"/>
      <c r="BC765" s="632"/>
      <c r="BE765" s="632"/>
      <c r="BH765" s="67"/>
      <c r="BI765" s="635"/>
      <c r="BJ765" s="636"/>
      <c r="BK765" s="636"/>
      <c r="BL765" s="636"/>
      <c r="BM765" s="102"/>
      <c r="BN765" s="102"/>
      <c r="BO765" s="102"/>
      <c r="BP765" s="636"/>
      <c r="BQ765" s="636"/>
      <c r="BR765" s="636"/>
      <c r="BS765" s="636"/>
      <c r="BT765" s="636"/>
      <c r="BU765" s="636"/>
      <c r="BV765" s="636"/>
      <c r="BW765" s="636"/>
      <c r="BX765" s="636"/>
      <c r="BY765" s="636"/>
      <c r="BZ765" s="636"/>
      <c r="CA765" s="636"/>
      <c r="CB765" s="637"/>
      <c r="CC765" s="636"/>
      <c r="CD765" s="636"/>
      <c r="CE765" s="637"/>
      <c r="CF765" s="637"/>
      <c r="CG765" s="637"/>
      <c r="CH765" s="637"/>
      <c r="CI765" s="636"/>
      <c r="CJ765" s="636"/>
      <c r="CK765" s="637"/>
      <c r="CL765" s="637"/>
      <c r="CM765" s="637"/>
      <c r="CN765" s="705"/>
      <c r="CO765" s="88"/>
      <c r="CP765" s="88"/>
      <c r="CQ765" s="88"/>
      <c r="CR765" s="67"/>
      <c r="CS765" s="67"/>
      <c r="CT765" s="67"/>
      <c r="CU765" s="67"/>
      <c r="CV765" s="67"/>
      <c r="CW765" s="67"/>
      <c r="CX765" s="67"/>
      <c r="CY765" s="67"/>
      <c r="CZ765" s="67"/>
      <c r="DA765" s="67"/>
      <c r="DB765" s="67"/>
      <c r="DC765" s="67"/>
      <c r="DD765" s="67"/>
      <c r="DE765" s="67"/>
      <c r="DF765" s="67"/>
      <c r="DG765" s="67"/>
      <c r="DH765" s="67"/>
      <c r="DI765" s="67"/>
      <c r="DJ765" s="67"/>
      <c r="DK765" s="67"/>
      <c r="DL765" s="67"/>
      <c r="DM765" s="67"/>
      <c r="DN765" s="67"/>
      <c r="DO765" s="67"/>
      <c r="DP765" s="67"/>
      <c r="DQ765" s="67"/>
      <c r="DR765" s="67"/>
      <c r="DS765" s="67"/>
      <c r="DT765" s="67"/>
      <c r="DU765" s="67"/>
      <c r="DV765" s="67"/>
      <c r="DW765" s="67"/>
      <c r="DX765" s="67"/>
      <c r="DY765" s="67"/>
      <c r="DZ765" s="88"/>
      <c r="EA765" s="88"/>
      <c r="EB765" s="88"/>
      <c r="EC765" s="88"/>
      <c r="ED765" s="88"/>
      <c r="EE765" s="88"/>
      <c r="EF765" s="88"/>
      <c r="EG765" s="88"/>
    </row>
    <row r="766" spans="22:137" s="65" customFormat="1" x14ac:dyDescent="0.25">
      <c r="V766" s="631"/>
      <c r="AA766" s="632"/>
      <c r="AB766" s="632"/>
      <c r="AD766" s="632"/>
      <c r="AE766" s="633"/>
      <c r="AH766" s="634"/>
      <c r="AI766" s="634"/>
      <c r="AK766" s="632"/>
      <c r="AR766" s="632"/>
      <c r="AV766" s="632"/>
      <c r="AX766" s="632"/>
      <c r="BB766" s="632"/>
      <c r="BC766" s="632"/>
      <c r="BE766" s="632"/>
      <c r="BH766" s="67"/>
      <c r="BI766" s="635"/>
      <c r="BJ766" s="636"/>
      <c r="BK766" s="636"/>
      <c r="BL766" s="636"/>
      <c r="BM766" s="102"/>
      <c r="BN766" s="102"/>
      <c r="BO766" s="102"/>
      <c r="BP766" s="636"/>
      <c r="BQ766" s="636"/>
      <c r="BR766" s="636"/>
      <c r="BS766" s="636"/>
      <c r="BT766" s="636"/>
      <c r="BU766" s="636"/>
      <c r="BV766" s="636"/>
      <c r="BW766" s="636"/>
      <c r="BX766" s="636"/>
      <c r="BY766" s="636"/>
      <c r="BZ766" s="636"/>
      <c r="CA766" s="636"/>
      <c r="CB766" s="637"/>
      <c r="CC766" s="636"/>
      <c r="CD766" s="636"/>
      <c r="CE766" s="637"/>
      <c r="CF766" s="637"/>
      <c r="CG766" s="637"/>
      <c r="CH766" s="637"/>
      <c r="CI766" s="636"/>
      <c r="CJ766" s="636"/>
      <c r="CK766" s="637"/>
      <c r="CL766" s="637"/>
      <c r="CM766" s="637"/>
      <c r="CN766" s="705"/>
      <c r="CO766" s="88"/>
      <c r="CP766" s="88"/>
      <c r="CQ766" s="88"/>
      <c r="CR766" s="67"/>
      <c r="CS766" s="67"/>
      <c r="CT766" s="67"/>
      <c r="CU766" s="67"/>
      <c r="CV766" s="67"/>
      <c r="CW766" s="67"/>
      <c r="CX766" s="67"/>
      <c r="CY766" s="67"/>
      <c r="CZ766" s="67"/>
      <c r="DA766" s="67"/>
      <c r="DB766" s="67"/>
      <c r="DC766" s="67"/>
      <c r="DD766" s="67"/>
      <c r="DE766" s="67"/>
      <c r="DF766" s="67"/>
      <c r="DG766" s="67"/>
      <c r="DH766" s="67"/>
      <c r="DI766" s="67"/>
      <c r="DJ766" s="67"/>
      <c r="DK766" s="67"/>
      <c r="DL766" s="67"/>
      <c r="DM766" s="67"/>
      <c r="DN766" s="67"/>
      <c r="DO766" s="67"/>
      <c r="DP766" s="67"/>
      <c r="DQ766" s="67"/>
      <c r="DR766" s="67"/>
      <c r="DS766" s="67"/>
      <c r="DT766" s="67"/>
      <c r="DU766" s="67"/>
      <c r="DV766" s="67"/>
      <c r="DW766" s="67"/>
      <c r="DX766" s="67"/>
      <c r="DY766" s="67"/>
      <c r="DZ766" s="88"/>
      <c r="EA766" s="88"/>
      <c r="EB766" s="88"/>
      <c r="EC766" s="88"/>
      <c r="ED766" s="88"/>
      <c r="EE766" s="88"/>
      <c r="EF766" s="88"/>
      <c r="EG766" s="88"/>
    </row>
    <row r="767" spans="22:137" s="65" customFormat="1" x14ac:dyDescent="0.25">
      <c r="V767" s="631"/>
      <c r="AA767" s="632"/>
      <c r="AB767" s="632"/>
      <c r="AD767" s="632"/>
      <c r="AE767" s="633"/>
      <c r="AH767" s="634"/>
      <c r="AI767" s="634"/>
      <c r="AK767" s="632"/>
      <c r="AR767" s="632"/>
      <c r="AV767" s="632"/>
      <c r="AX767" s="632"/>
      <c r="BB767" s="632"/>
      <c r="BC767" s="632"/>
      <c r="BE767" s="632"/>
      <c r="BH767" s="67"/>
      <c r="BI767" s="635"/>
      <c r="BJ767" s="636"/>
      <c r="BK767" s="636"/>
      <c r="BL767" s="636"/>
      <c r="BM767" s="102"/>
      <c r="BN767" s="102"/>
      <c r="BO767" s="102"/>
      <c r="BP767" s="636"/>
      <c r="BQ767" s="636"/>
      <c r="BR767" s="636"/>
      <c r="BS767" s="636"/>
      <c r="BT767" s="636"/>
      <c r="BU767" s="636"/>
      <c r="BV767" s="636"/>
      <c r="BW767" s="636"/>
      <c r="BX767" s="636"/>
      <c r="BY767" s="636"/>
      <c r="BZ767" s="636"/>
      <c r="CA767" s="636"/>
      <c r="CB767" s="637"/>
      <c r="CC767" s="636"/>
      <c r="CD767" s="636"/>
      <c r="CE767" s="637"/>
      <c r="CF767" s="637"/>
      <c r="CG767" s="637"/>
      <c r="CH767" s="637"/>
      <c r="CI767" s="636"/>
      <c r="CJ767" s="636"/>
      <c r="CK767" s="637"/>
      <c r="CL767" s="637"/>
      <c r="CM767" s="637"/>
      <c r="CN767" s="705"/>
      <c r="CO767" s="88"/>
      <c r="CP767" s="88"/>
      <c r="CQ767" s="88"/>
      <c r="CR767" s="67"/>
      <c r="CS767" s="67"/>
      <c r="CT767" s="67"/>
      <c r="CU767" s="67"/>
      <c r="CV767" s="67"/>
      <c r="CW767" s="67"/>
      <c r="CX767" s="67"/>
      <c r="CY767" s="67"/>
      <c r="CZ767" s="67"/>
      <c r="DA767" s="67"/>
      <c r="DB767" s="67"/>
      <c r="DC767" s="67"/>
      <c r="DD767" s="67"/>
      <c r="DE767" s="67"/>
      <c r="DF767" s="67"/>
      <c r="DG767" s="67"/>
      <c r="DH767" s="67"/>
      <c r="DI767" s="67"/>
      <c r="DJ767" s="67"/>
      <c r="DK767" s="67"/>
      <c r="DL767" s="67"/>
      <c r="DM767" s="67"/>
      <c r="DN767" s="67"/>
      <c r="DO767" s="67"/>
      <c r="DP767" s="67"/>
      <c r="DQ767" s="67"/>
      <c r="DR767" s="67"/>
      <c r="DS767" s="67"/>
      <c r="DT767" s="67"/>
      <c r="DU767" s="67"/>
      <c r="DV767" s="67"/>
      <c r="DW767" s="67"/>
      <c r="DX767" s="67"/>
      <c r="DY767" s="67"/>
      <c r="DZ767" s="88"/>
      <c r="EA767" s="88"/>
      <c r="EB767" s="88"/>
      <c r="EC767" s="88"/>
      <c r="ED767" s="88"/>
      <c r="EE767" s="88"/>
      <c r="EF767" s="88"/>
      <c r="EG767" s="88"/>
    </row>
    <row r="768" spans="22:137" s="65" customFormat="1" x14ac:dyDescent="0.25">
      <c r="V768" s="631"/>
      <c r="AA768" s="632"/>
      <c r="AB768" s="632"/>
      <c r="AD768" s="632"/>
      <c r="AE768" s="633"/>
      <c r="AH768" s="634"/>
      <c r="AI768" s="634"/>
      <c r="AK768" s="632"/>
      <c r="AR768" s="632"/>
      <c r="AV768" s="632"/>
      <c r="AX768" s="632"/>
      <c r="BB768" s="632"/>
      <c r="BC768" s="632"/>
      <c r="BE768" s="632"/>
      <c r="BH768" s="67"/>
      <c r="BI768" s="635"/>
      <c r="BJ768" s="636"/>
      <c r="BK768" s="636"/>
      <c r="BL768" s="636"/>
      <c r="BM768" s="102"/>
      <c r="BN768" s="102"/>
      <c r="BO768" s="102"/>
      <c r="BP768" s="636"/>
      <c r="BQ768" s="636"/>
      <c r="BR768" s="636"/>
      <c r="BS768" s="636"/>
      <c r="BT768" s="636"/>
      <c r="BU768" s="636"/>
      <c r="BV768" s="636"/>
      <c r="BW768" s="636"/>
      <c r="BX768" s="636"/>
      <c r="BY768" s="636"/>
      <c r="BZ768" s="636"/>
      <c r="CA768" s="636"/>
      <c r="CB768" s="637"/>
      <c r="CC768" s="636"/>
      <c r="CD768" s="636"/>
      <c r="CE768" s="637"/>
      <c r="CF768" s="637"/>
      <c r="CG768" s="637"/>
      <c r="CH768" s="637"/>
      <c r="CI768" s="636"/>
      <c r="CJ768" s="636"/>
      <c r="CK768" s="637"/>
      <c r="CL768" s="637"/>
      <c r="CM768" s="637"/>
      <c r="CN768" s="705"/>
      <c r="CO768" s="88"/>
      <c r="CP768" s="88"/>
      <c r="CQ768" s="88"/>
      <c r="CR768" s="67"/>
      <c r="CS768" s="67"/>
      <c r="CT768" s="67"/>
      <c r="CU768" s="67"/>
      <c r="CV768" s="67"/>
      <c r="CW768" s="67"/>
      <c r="CX768" s="67"/>
      <c r="CY768" s="67"/>
      <c r="CZ768" s="67"/>
      <c r="DA768" s="67"/>
      <c r="DB768" s="67"/>
      <c r="DC768" s="67"/>
      <c r="DD768" s="67"/>
      <c r="DE768" s="67"/>
      <c r="DF768" s="67"/>
      <c r="DG768" s="67"/>
      <c r="DH768" s="67"/>
      <c r="DI768" s="67"/>
      <c r="DJ768" s="67"/>
      <c r="DK768" s="67"/>
      <c r="DL768" s="67"/>
      <c r="DM768" s="67"/>
      <c r="DN768" s="67"/>
      <c r="DO768" s="67"/>
      <c r="DP768" s="67"/>
      <c r="DQ768" s="67"/>
      <c r="DR768" s="67"/>
      <c r="DS768" s="67"/>
      <c r="DT768" s="67"/>
      <c r="DU768" s="67"/>
      <c r="DV768" s="67"/>
      <c r="DW768" s="67"/>
      <c r="DX768" s="67"/>
      <c r="DY768" s="67"/>
      <c r="DZ768" s="88"/>
      <c r="EA768" s="88"/>
      <c r="EB768" s="88"/>
      <c r="EC768" s="88"/>
      <c r="ED768" s="88"/>
      <c r="EE768" s="88"/>
      <c r="EF768" s="88"/>
      <c r="EG768" s="88"/>
    </row>
    <row r="769" spans="22:137" s="65" customFormat="1" x14ac:dyDescent="0.25">
      <c r="V769" s="631"/>
      <c r="AA769" s="632"/>
      <c r="AB769" s="632"/>
      <c r="AD769" s="632"/>
      <c r="AE769" s="633"/>
      <c r="AH769" s="634"/>
      <c r="AI769" s="634"/>
      <c r="AK769" s="632"/>
      <c r="AR769" s="632"/>
      <c r="AV769" s="632"/>
      <c r="AX769" s="632"/>
      <c r="BB769" s="632"/>
      <c r="BC769" s="632"/>
      <c r="BE769" s="632"/>
      <c r="BH769" s="67"/>
      <c r="BI769" s="635"/>
      <c r="BJ769" s="636"/>
      <c r="BK769" s="636"/>
      <c r="BL769" s="636"/>
      <c r="BM769" s="102"/>
      <c r="BN769" s="102"/>
      <c r="BO769" s="102"/>
      <c r="BP769" s="636"/>
      <c r="BQ769" s="636"/>
      <c r="BR769" s="636"/>
      <c r="BS769" s="636"/>
      <c r="BT769" s="636"/>
      <c r="BU769" s="636"/>
      <c r="BV769" s="636"/>
      <c r="BW769" s="636"/>
      <c r="BX769" s="636"/>
      <c r="BY769" s="636"/>
      <c r="BZ769" s="636"/>
      <c r="CA769" s="636"/>
      <c r="CB769" s="637"/>
      <c r="CC769" s="636"/>
      <c r="CD769" s="636"/>
      <c r="CE769" s="637"/>
      <c r="CF769" s="637"/>
      <c r="CG769" s="637"/>
      <c r="CH769" s="637"/>
      <c r="CI769" s="636"/>
      <c r="CJ769" s="636"/>
      <c r="CK769" s="637"/>
      <c r="CL769" s="637"/>
      <c r="CM769" s="637"/>
      <c r="CN769" s="705"/>
      <c r="CO769" s="88"/>
      <c r="CP769" s="88"/>
      <c r="CQ769" s="88"/>
      <c r="CR769" s="67"/>
      <c r="CS769" s="67"/>
      <c r="CT769" s="67"/>
      <c r="CU769" s="67"/>
      <c r="CV769" s="67"/>
      <c r="CW769" s="67"/>
      <c r="CX769" s="67"/>
      <c r="CY769" s="67"/>
      <c r="CZ769" s="67"/>
      <c r="DA769" s="67"/>
      <c r="DB769" s="67"/>
      <c r="DC769" s="67"/>
      <c r="DD769" s="67"/>
      <c r="DE769" s="67"/>
      <c r="DF769" s="67"/>
      <c r="DG769" s="67"/>
      <c r="DH769" s="67"/>
      <c r="DI769" s="67"/>
      <c r="DJ769" s="67"/>
      <c r="DK769" s="67"/>
      <c r="DL769" s="67"/>
      <c r="DM769" s="67"/>
      <c r="DN769" s="67"/>
      <c r="DO769" s="67"/>
      <c r="DP769" s="67"/>
      <c r="DQ769" s="67"/>
      <c r="DR769" s="67"/>
      <c r="DS769" s="67"/>
      <c r="DT769" s="67"/>
      <c r="DU769" s="67"/>
      <c r="DV769" s="67"/>
      <c r="DW769" s="67"/>
      <c r="DX769" s="67"/>
      <c r="DY769" s="67"/>
      <c r="DZ769" s="88"/>
      <c r="EA769" s="88"/>
      <c r="EB769" s="88"/>
      <c r="EC769" s="88"/>
      <c r="ED769" s="88"/>
      <c r="EE769" s="88"/>
      <c r="EF769" s="88"/>
      <c r="EG769" s="88"/>
    </row>
    <row r="770" spans="22:137" s="65" customFormat="1" x14ac:dyDescent="0.25">
      <c r="V770" s="631"/>
      <c r="AA770" s="632"/>
      <c r="AB770" s="632"/>
      <c r="AD770" s="632"/>
      <c r="AE770" s="633"/>
      <c r="AH770" s="634"/>
      <c r="AI770" s="634"/>
      <c r="AK770" s="632"/>
      <c r="AR770" s="632"/>
      <c r="AV770" s="632"/>
      <c r="AX770" s="632"/>
      <c r="BB770" s="632"/>
      <c r="BC770" s="632"/>
      <c r="BE770" s="632"/>
      <c r="BH770" s="67"/>
      <c r="BI770" s="635"/>
      <c r="BJ770" s="636"/>
      <c r="BK770" s="636"/>
      <c r="BL770" s="636"/>
      <c r="BM770" s="102"/>
      <c r="BN770" s="102"/>
      <c r="BO770" s="102"/>
      <c r="BP770" s="636"/>
      <c r="BQ770" s="636"/>
      <c r="BR770" s="636"/>
      <c r="BS770" s="636"/>
      <c r="BT770" s="636"/>
      <c r="BU770" s="636"/>
      <c r="BV770" s="636"/>
      <c r="BW770" s="636"/>
      <c r="BX770" s="636"/>
      <c r="BY770" s="636"/>
      <c r="BZ770" s="636"/>
      <c r="CA770" s="636"/>
      <c r="CB770" s="637"/>
      <c r="CC770" s="636"/>
      <c r="CD770" s="636"/>
      <c r="CE770" s="637"/>
      <c r="CF770" s="637"/>
      <c r="CG770" s="637"/>
      <c r="CH770" s="637"/>
      <c r="CI770" s="636"/>
      <c r="CJ770" s="636"/>
      <c r="CK770" s="637"/>
      <c r="CL770" s="637"/>
      <c r="CM770" s="637"/>
      <c r="CN770" s="705"/>
      <c r="CO770" s="88"/>
      <c r="CP770" s="88"/>
      <c r="CQ770" s="88"/>
      <c r="CR770" s="67"/>
      <c r="CS770" s="67"/>
      <c r="CT770" s="67"/>
      <c r="CU770" s="67"/>
      <c r="CV770" s="67"/>
      <c r="CW770" s="67"/>
      <c r="CX770" s="67"/>
      <c r="CY770" s="67"/>
      <c r="CZ770" s="67"/>
      <c r="DA770" s="67"/>
      <c r="DB770" s="67"/>
      <c r="DC770" s="67"/>
      <c r="DD770" s="67"/>
      <c r="DE770" s="67"/>
      <c r="DF770" s="67"/>
      <c r="DG770" s="67"/>
      <c r="DH770" s="67"/>
      <c r="DI770" s="67"/>
      <c r="DJ770" s="67"/>
      <c r="DK770" s="67"/>
      <c r="DL770" s="67"/>
      <c r="DM770" s="67"/>
      <c r="DN770" s="67"/>
      <c r="DO770" s="67"/>
      <c r="DP770" s="67"/>
      <c r="DQ770" s="67"/>
      <c r="DR770" s="67"/>
      <c r="DS770" s="67"/>
      <c r="DT770" s="67"/>
      <c r="DU770" s="67"/>
      <c r="DV770" s="67"/>
      <c r="DW770" s="67"/>
      <c r="DX770" s="67"/>
      <c r="DY770" s="67"/>
      <c r="DZ770" s="88"/>
      <c r="EA770" s="88"/>
      <c r="EB770" s="88"/>
      <c r="EC770" s="88"/>
      <c r="ED770" s="88"/>
      <c r="EE770" s="88"/>
      <c r="EF770" s="88"/>
      <c r="EG770" s="88"/>
    </row>
    <row r="771" spans="22:137" s="65" customFormat="1" x14ac:dyDescent="0.25">
      <c r="V771" s="631"/>
      <c r="AA771" s="632"/>
      <c r="AB771" s="632"/>
      <c r="AD771" s="632"/>
      <c r="AE771" s="633"/>
      <c r="AH771" s="634"/>
      <c r="AI771" s="634"/>
      <c r="AK771" s="632"/>
      <c r="AR771" s="632"/>
      <c r="AV771" s="632"/>
      <c r="AX771" s="632"/>
      <c r="BB771" s="632"/>
      <c r="BC771" s="632"/>
      <c r="BE771" s="632"/>
      <c r="BH771" s="67"/>
      <c r="BI771" s="635"/>
      <c r="BJ771" s="636"/>
      <c r="BK771" s="636"/>
      <c r="BL771" s="636"/>
      <c r="BM771" s="102"/>
      <c r="BN771" s="102"/>
      <c r="BO771" s="102"/>
      <c r="BP771" s="636"/>
      <c r="BQ771" s="636"/>
      <c r="BR771" s="636"/>
      <c r="BS771" s="636"/>
      <c r="BT771" s="636"/>
      <c r="BU771" s="636"/>
      <c r="BV771" s="636"/>
      <c r="BW771" s="636"/>
      <c r="BX771" s="636"/>
      <c r="BY771" s="636"/>
      <c r="BZ771" s="636"/>
      <c r="CA771" s="636"/>
      <c r="CB771" s="637"/>
      <c r="CC771" s="636"/>
      <c r="CD771" s="636"/>
      <c r="CE771" s="637"/>
      <c r="CF771" s="637"/>
      <c r="CG771" s="637"/>
      <c r="CH771" s="637"/>
      <c r="CI771" s="636"/>
      <c r="CJ771" s="636"/>
      <c r="CK771" s="637"/>
      <c r="CL771" s="637"/>
      <c r="CM771" s="637"/>
      <c r="CN771" s="705"/>
      <c r="CO771" s="88"/>
      <c r="CP771" s="88"/>
      <c r="CQ771" s="88"/>
      <c r="CR771" s="67"/>
      <c r="CS771" s="67"/>
      <c r="CT771" s="67"/>
      <c r="CU771" s="67"/>
      <c r="CV771" s="67"/>
      <c r="CW771" s="67"/>
      <c r="CX771" s="67"/>
      <c r="CY771" s="67"/>
      <c r="CZ771" s="67"/>
      <c r="DA771" s="67"/>
      <c r="DB771" s="67"/>
      <c r="DC771" s="67"/>
      <c r="DD771" s="67"/>
      <c r="DE771" s="67"/>
      <c r="DF771" s="67"/>
      <c r="DG771" s="67"/>
      <c r="DH771" s="67"/>
      <c r="DI771" s="67"/>
      <c r="DJ771" s="67"/>
      <c r="DK771" s="67"/>
      <c r="DL771" s="67"/>
      <c r="DM771" s="67"/>
      <c r="DN771" s="67"/>
      <c r="DO771" s="67"/>
      <c r="DP771" s="67"/>
      <c r="DQ771" s="67"/>
      <c r="DR771" s="67"/>
      <c r="DS771" s="67"/>
      <c r="DT771" s="67"/>
      <c r="DU771" s="67"/>
      <c r="DV771" s="67"/>
      <c r="DW771" s="67"/>
      <c r="DX771" s="67"/>
      <c r="DY771" s="67"/>
      <c r="DZ771" s="88"/>
      <c r="EA771" s="88"/>
      <c r="EB771" s="88"/>
      <c r="EC771" s="88"/>
      <c r="ED771" s="88"/>
      <c r="EE771" s="88"/>
      <c r="EF771" s="88"/>
      <c r="EG771" s="88"/>
    </row>
    <row r="772" spans="22:137" s="65" customFormat="1" x14ac:dyDescent="0.25">
      <c r="V772" s="631"/>
      <c r="AA772" s="632"/>
      <c r="AB772" s="632"/>
      <c r="AD772" s="632"/>
      <c r="AE772" s="633"/>
      <c r="AH772" s="634"/>
      <c r="AI772" s="634"/>
      <c r="AK772" s="632"/>
      <c r="AR772" s="632"/>
      <c r="AV772" s="632"/>
      <c r="AX772" s="632"/>
      <c r="BB772" s="632"/>
      <c r="BC772" s="632"/>
      <c r="BE772" s="632"/>
      <c r="BH772" s="67"/>
      <c r="BI772" s="635"/>
      <c r="BJ772" s="636"/>
      <c r="BK772" s="636"/>
      <c r="BL772" s="636"/>
      <c r="BM772" s="102"/>
      <c r="BN772" s="102"/>
      <c r="BO772" s="102"/>
      <c r="BP772" s="636"/>
      <c r="BQ772" s="636"/>
      <c r="BR772" s="636"/>
      <c r="BS772" s="636"/>
      <c r="BT772" s="636"/>
      <c r="BU772" s="636"/>
      <c r="BV772" s="636"/>
      <c r="BW772" s="636"/>
      <c r="BX772" s="636"/>
      <c r="BY772" s="636"/>
      <c r="BZ772" s="636"/>
      <c r="CA772" s="636"/>
      <c r="CB772" s="637"/>
      <c r="CC772" s="636"/>
      <c r="CD772" s="636"/>
      <c r="CE772" s="637"/>
      <c r="CF772" s="637"/>
      <c r="CG772" s="637"/>
      <c r="CH772" s="637"/>
      <c r="CI772" s="636"/>
      <c r="CJ772" s="636"/>
      <c r="CK772" s="637"/>
      <c r="CL772" s="637"/>
      <c r="CM772" s="637"/>
      <c r="CN772" s="705"/>
      <c r="CO772" s="88"/>
      <c r="CP772" s="88"/>
      <c r="CQ772" s="88"/>
      <c r="CR772" s="67"/>
      <c r="CS772" s="67"/>
      <c r="CT772" s="67"/>
      <c r="CU772" s="67"/>
      <c r="CV772" s="67"/>
      <c r="CW772" s="67"/>
      <c r="CX772" s="67"/>
      <c r="CY772" s="67"/>
      <c r="CZ772" s="67"/>
      <c r="DA772" s="67"/>
      <c r="DB772" s="67"/>
      <c r="DC772" s="67"/>
      <c r="DD772" s="67"/>
      <c r="DE772" s="67"/>
      <c r="DF772" s="67"/>
      <c r="DG772" s="67"/>
      <c r="DH772" s="67"/>
      <c r="DI772" s="67"/>
      <c r="DJ772" s="67"/>
      <c r="DK772" s="67"/>
      <c r="DL772" s="67"/>
      <c r="DM772" s="67"/>
      <c r="DN772" s="67"/>
      <c r="DO772" s="67"/>
      <c r="DP772" s="67"/>
      <c r="DQ772" s="67"/>
      <c r="DR772" s="67"/>
      <c r="DS772" s="67"/>
      <c r="DT772" s="67"/>
      <c r="DU772" s="67"/>
      <c r="DV772" s="67"/>
      <c r="DW772" s="67"/>
      <c r="DX772" s="67"/>
      <c r="DY772" s="67"/>
      <c r="DZ772" s="88"/>
      <c r="EA772" s="88"/>
      <c r="EB772" s="88"/>
      <c r="EC772" s="88"/>
      <c r="ED772" s="88"/>
      <c r="EE772" s="88"/>
      <c r="EF772" s="88"/>
      <c r="EG772" s="88"/>
    </row>
    <row r="773" spans="22:137" s="65" customFormat="1" x14ac:dyDescent="0.25">
      <c r="V773" s="631"/>
      <c r="AA773" s="632"/>
      <c r="AB773" s="632"/>
      <c r="AD773" s="632"/>
      <c r="AE773" s="633"/>
      <c r="AH773" s="634"/>
      <c r="AI773" s="634"/>
      <c r="AK773" s="632"/>
      <c r="AR773" s="632"/>
      <c r="AV773" s="632"/>
      <c r="AX773" s="632"/>
      <c r="BB773" s="632"/>
      <c r="BC773" s="632"/>
      <c r="BE773" s="632"/>
      <c r="BH773" s="67"/>
      <c r="BI773" s="635"/>
      <c r="BJ773" s="636"/>
      <c r="BK773" s="636"/>
      <c r="BL773" s="636"/>
      <c r="BM773" s="102"/>
      <c r="BN773" s="102"/>
      <c r="BO773" s="102"/>
      <c r="BP773" s="636"/>
      <c r="BQ773" s="636"/>
      <c r="BR773" s="636"/>
      <c r="BS773" s="636"/>
      <c r="BT773" s="636"/>
      <c r="BU773" s="636"/>
      <c r="BV773" s="636"/>
      <c r="BW773" s="636"/>
      <c r="BX773" s="636"/>
      <c r="BY773" s="636"/>
      <c r="BZ773" s="636"/>
      <c r="CA773" s="636"/>
      <c r="CB773" s="637"/>
      <c r="CC773" s="636"/>
      <c r="CD773" s="636"/>
      <c r="CE773" s="637"/>
      <c r="CF773" s="637"/>
      <c r="CG773" s="637"/>
      <c r="CH773" s="637"/>
      <c r="CI773" s="636"/>
      <c r="CJ773" s="636"/>
      <c r="CK773" s="637"/>
      <c r="CL773" s="637"/>
      <c r="CM773" s="637"/>
      <c r="CN773" s="705"/>
      <c r="CO773" s="88"/>
      <c r="CP773" s="88"/>
      <c r="CQ773" s="88"/>
      <c r="CR773" s="67"/>
      <c r="CS773" s="67"/>
      <c r="CT773" s="67"/>
      <c r="CU773" s="67"/>
      <c r="CV773" s="67"/>
      <c r="CW773" s="67"/>
      <c r="CX773" s="67"/>
      <c r="CY773" s="67"/>
      <c r="CZ773" s="67"/>
      <c r="DA773" s="67"/>
      <c r="DB773" s="67"/>
      <c r="DC773" s="67"/>
      <c r="DD773" s="67"/>
      <c r="DE773" s="67"/>
      <c r="DF773" s="67"/>
      <c r="DG773" s="67"/>
      <c r="DH773" s="67"/>
      <c r="DI773" s="67"/>
      <c r="DJ773" s="67"/>
      <c r="DK773" s="67"/>
      <c r="DL773" s="67"/>
      <c r="DM773" s="67"/>
      <c r="DN773" s="67"/>
      <c r="DO773" s="67"/>
      <c r="DP773" s="67"/>
      <c r="DQ773" s="67"/>
      <c r="DR773" s="67"/>
      <c r="DS773" s="67"/>
      <c r="DT773" s="67"/>
      <c r="DU773" s="67"/>
      <c r="DV773" s="67"/>
      <c r="DW773" s="67"/>
      <c r="DX773" s="67"/>
      <c r="DY773" s="67"/>
      <c r="DZ773" s="88"/>
      <c r="EA773" s="88"/>
      <c r="EB773" s="88"/>
      <c r="EC773" s="88"/>
      <c r="ED773" s="88"/>
      <c r="EE773" s="88"/>
      <c r="EF773" s="88"/>
      <c r="EG773" s="88"/>
    </row>
    <row r="774" spans="22:137" s="65" customFormat="1" x14ac:dyDescent="0.25">
      <c r="V774" s="631"/>
      <c r="AA774" s="632"/>
      <c r="AB774" s="632"/>
      <c r="AD774" s="632"/>
      <c r="AE774" s="633"/>
      <c r="AH774" s="634"/>
      <c r="AI774" s="634"/>
      <c r="AK774" s="632"/>
      <c r="AR774" s="632"/>
      <c r="AV774" s="632"/>
      <c r="AX774" s="632"/>
      <c r="BB774" s="632"/>
      <c r="BC774" s="632"/>
      <c r="BE774" s="632"/>
      <c r="BH774" s="67"/>
      <c r="BI774" s="635"/>
      <c r="BJ774" s="636"/>
      <c r="BK774" s="636"/>
      <c r="BL774" s="636"/>
      <c r="BM774" s="102"/>
      <c r="BN774" s="102"/>
      <c r="BO774" s="102"/>
      <c r="BP774" s="636"/>
      <c r="BQ774" s="636"/>
      <c r="BR774" s="636"/>
      <c r="BS774" s="636"/>
      <c r="BT774" s="636"/>
      <c r="BU774" s="636"/>
      <c r="BV774" s="636"/>
      <c r="BW774" s="636"/>
      <c r="BX774" s="636"/>
      <c r="BY774" s="636"/>
      <c r="BZ774" s="636"/>
      <c r="CA774" s="636"/>
      <c r="CB774" s="637"/>
      <c r="CC774" s="636"/>
      <c r="CD774" s="636"/>
      <c r="CE774" s="637"/>
      <c r="CF774" s="637"/>
      <c r="CG774" s="637"/>
      <c r="CH774" s="637"/>
      <c r="CI774" s="636"/>
      <c r="CJ774" s="636"/>
      <c r="CK774" s="637"/>
      <c r="CL774" s="637"/>
      <c r="CM774" s="637"/>
      <c r="CN774" s="705"/>
      <c r="CO774" s="88"/>
      <c r="CP774" s="88"/>
      <c r="CQ774" s="88"/>
      <c r="CR774" s="67"/>
      <c r="CS774" s="67"/>
      <c r="CT774" s="67"/>
      <c r="CU774" s="67"/>
      <c r="CV774" s="67"/>
      <c r="CW774" s="67"/>
      <c r="CX774" s="67"/>
      <c r="CY774" s="67"/>
      <c r="CZ774" s="67"/>
      <c r="DA774" s="67"/>
      <c r="DB774" s="67"/>
      <c r="DC774" s="67"/>
      <c r="DD774" s="67"/>
      <c r="DE774" s="67"/>
      <c r="DF774" s="67"/>
      <c r="DG774" s="67"/>
      <c r="DH774" s="67"/>
      <c r="DI774" s="67"/>
      <c r="DJ774" s="67"/>
      <c r="DK774" s="67"/>
      <c r="DL774" s="67"/>
      <c r="DM774" s="67"/>
      <c r="DN774" s="67"/>
      <c r="DO774" s="67"/>
      <c r="DP774" s="67"/>
      <c r="DQ774" s="67"/>
      <c r="DR774" s="67"/>
      <c r="DS774" s="67"/>
      <c r="DT774" s="67"/>
      <c r="DU774" s="67"/>
      <c r="DV774" s="67"/>
      <c r="DW774" s="67"/>
      <c r="DX774" s="67"/>
      <c r="DY774" s="67"/>
      <c r="DZ774" s="88"/>
      <c r="EA774" s="88"/>
      <c r="EB774" s="88"/>
      <c r="EC774" s="88"/>
      <c r="ED774" s="88"/>
      <c r="EE774" s="88"/>
      <c r="EF774" s="88"/>
      <c r="EG774" s="88"/>
    </row>
    <row r="775" spans="22:137" s="65" customFormat="1" x14ac:dyDescent="0.25">
      <c r="V775" s="631"/>
      <c r="AA775" s="632"/>
      <c r="AB775" s="632"/>
      <c r="AD775" s="632"/>
      <c r="AE775" s="633"/>
      <c r="AH775" s="634"/>
      <c r="AI775" s="634"/>
      <c r="AK775" s="632"/>
      <c r="AR775" s="632"/>
      <c r="AV775" s="632"/>
      <c r="AX775" s="632"/>
      <c r="BB775" s="632"/>
      <c r="BC775" s="632"/>
      <c r="BE775" s="632"/>
      <c r="BH775" s="67"/>
      <c r="BI775" s="635"/>
      <c r="BJ775" s="636"/>
      <c r="BK775" s="636"/>
      <c r="BL775" s="636"/>
      <c r="BM775" s="102"/>
      <c r="BN775" s="102"/>
      <c r="BO775" s="102"/>
      <c r="BP775" s="636"/>
      <c r="BQ775" s="636"/>
      <c r="BR775" s="636"/>
      <c r="BS775" s="636"/>
      <c r="BT775" s="636"/>
      <c r="BU775" s="636"/>
      <c r="BV775" s="636"/>
      <c r="BW775" s="636"/>
      <c r="BX775" s="636"/>
      <c r="BY775" s="636"/>
      <c r="BZ775" s="636"/>
      <c r="CA775" s="636"/>
      <c r="CB775" s="637"/>
      <c r="CC775" s="636"/>
      <c r="CD775" s="636"/>
      <c r="CE775" s="637"/>
      <c r="CF775" s="637"/>
      <c r="CG775" s="637"/>
      <c r="CH775" s="637"/>
      <c r="CI775" s="636"/>
      <c r="CJ775" s="636"/>
      <c r="CK775" s="637"/>
      <c r="CL775" s="637"/>
      <c r="CM775" s="637"/>
      <c r="CN775" s="705"/>
      <c r="CO775" s="88"/>
      <c r="CP775" s="88"/>
      <c r="CQ775" s="88"/>
      <c r="CR775" s="67"/>
      <c r="CS775" s="67"/>
      <c r="CT775" s="67"/>
      <c r="CU775" s="67"/>
      <c r="CV775" s="67"/>
      <c r="CW775" s="67"/>
      <c r="CX775" s="67"/>
      <c r="CY775" s="67"/>
      <c r="CZ775" s="67"/>
      <c r="DA775" s="67"/>
      <c r="DB775" s="67"/>
      <c r="DC775" s="67"/>
      <c r="DD775" s="67"/>
      <c r="DE775" s="67"/>
      <c r="DF775" s="67"/>
      <c r="DG775" s="67"/>
      <c r="DH775" s="67"/>
      <c r="DI775" s="67"/>
      <c r="DJ775" s="67"/>
      <c r="DK775" s="67"/>
      <c r="DL775" s="67"/>
      <c r="DM775" s="67"/>
      <c r="DN775" s="67"/>
      <c r="DO775" s="67"/>
      <c r="DP775" s="67"/>
      <c r="DQ775" s="67"/>
      <c r="DR775" s="67"/>
      <c r="DS775" s="67"/>
      <c r="DT775" s="67"/>
      <c r="DU775" s="67"/>
      <c r="DV775" s="67"/>
      <c r="DW775" s="67"/>
      <c r="DX775" s="67"/>
      <c r="DY775" s="67"/>
      <c r="DZ775" s="88"/>
      <c r="EA775" s="88"/>
      <c r="EB775" s="88"/>
      <c r="EC775" s="88"/>
      <c r="ED775" s="88"/>
      <c r="EE775" s="88"/>
      <c r="EF775" s="88"/>
      <c r="EG775" s="88"/>
    </row>
    <row r="776" spans="22:137" s="65" customFormat="1" x14ac:dyDescent="0.25">
      <c r="V776" s="631"/>
      <c r="AA776" s="632"/>
      <c r="AB776" s="632"/>
      <c r="AD776" s="632"/>
      <c r="AE776" s="633"/>
      <c r="AH776" s="634"/>
      <c r="AI776" s="634"/>
      <c r="AK776" s="632"/>
      <c r="AR776" s="632"/>
      <c r="AV776" s="632"/>
      <c r="AX776" s="632"/>
      <c r="BB776" s="632"/>
      <c r="BC776" s="632"/>
      <c r="BE776" s="632"/>
      <c r="BH776" s="67"/>
      <c r="BI776" s="635"/>
      <c r="BJ776" s="636"/>
      <c r="BK776" s="636"/>
      <c r="BL776" s="636"/>
      <c r="BM776" s="102"/>
      <c r="BN776" s="102"/>
      <c r="BO776" s="102"/>
      <c r="BP776" s="636"/>
      <c r="BQ776" s="636"/>
      <c r="BR776" s="636"/>
      <c r="BS776" s="636"/>
      <c r="BT776" s="636"/>
      <c r="BU776" s="636"/>
      <c r="BV776" s="636"/>
      <c r="BW776" s="636"/>
      <c r="BX776" s="636"/>
      <c r="BY776" s="636"/>
      <c r="BZ776" s="636"/>
      <c r="CA776" s="636"/>
      <c r="CB776" s="637"/>
      <c r="CC776" s="636"/>
      <c r="CD776" s="636"/>
      <c r="CE776" s="637"/>
      <c r="CF776" s="637"/>
      <c r="CG776" s="637"/>
      <c r="CH776" s="637"/>
      <c r="CI776" s="636"/>
      <c r="CJ776" s="636"/>
      <c r="CK776" s="637"/>
      <c r="CL776" s="637"/>
      <c r="CM776" s="637"/>
      <c r="CN776" s="705"/>
      <c r="CO776" s="88"/>
      <c r="CP776" s="88"/>
      <c r="CQ776" s="88"/>
      <c r="CR776" s="67"/>
      <c r="CS776" s="67"/>
      <c r="CT776" s="67"/>
      <c r="CU776" s="67"/>
      <c r="CV776" s="67"/>
      <c r="CW776" s="67"/>
      <c r="CX776" s="67"/>
      <c r="CY776" s="67"/>
      <c r="CZ776" s="67"/>
      <c r="DA776" s="67"/>
      <c r="DB776" s="67"/>
      <c r="DC776" s="67"/>
      <c r="DD776" s="67"/>
      <c r="DE776" s="67"/>
      <c r="DF776" s="67"/>
      <c r="DG776" s="67"/>
      <c r="DH776" s="67"/>
      <c r="DI776" s="67"/>
      <c r="DJ776" s="67"/>
      <c r="DK776" s="67"/>
      <c r="DL776" s="67"/>
      <c r="DM776" s="67"/>
      <c r="DN776" s="67"/>
      <c r="DO776" s="67"/>
      <c r="DP776" s="67"/>
      <c r="DQ776" s="67"/>
      <c r="DR776" s="67"/>
      <c r="DS776" s="67"/>
      <c r="DT776" s="67"/>
      <c r="DU776" s="67"/>
      <c r="DV776" s="67"/>
      <c r="DW776" s="67"/>
      <c r="DX776" s="67"/>
      <c r="DY776" s="67"/>
      <c r="DZ776" s="88"/>
      <c r="EA776" s="88"/>
      <c r="EB776" s="88"/>
      <c r="EC776" s="88"/>
      <c r="ED776" s="88"/>
      <c r="EE776" s="88"/>
      <c r="EF776" s="88"/>
      <c r="EG776" s="88"/>
    </row>
    <row r="777" spans="22:137" s="65" customFormat="1" x14ac:dyDescent="0.25">
      <c r="V777" s="631"/>
      <c r="AA777" s="632"/>
      <c r="AB777" s="632"/>
      <c r="AD777" s="632"/>
      <c r="AE777" s="633"/>
      <c r="AH777" s="634"/>
      <c r="AI777" s="634"/>
      <c r="AK777" s="632"/>
      <c r="AR777" s="632"/>
      <c r="AV777" s="632"/>
      <c r="AX777" s="632"/>
      <c r="BB777" s="632"/>
      <c r="BC777" s="632"/>
      <c r="BE777" s="632"/>
      <c r="BH777" s="67"/>
      <c r="BI777" s="635"/>
      <c r="BJ777" s="636"/>
      <c r="BK777" s="636"/>
      <c r="BL777" s="636"/>
      <c r="BM777" s="102"/>
      <c r="BN777" s="102"/>
      <c r="BO777" s="102"/>
      <c r="BP777" s="636"/>
      <c r="BQ777" s="636"/>
      <c r="BR777" s="636"/>
      <c r="BS777" s="636"/>
      <c r="BT777" s="636"/>
      <c r="BU777" s="636"/>
      <c r="BV777" s="636"/>
      <c r="BW777" s="636"/>
      <c r="BX777" s="636"/>
      <c r="BY777" s="636"/>
      <c r="BZ777" s="636"/>
      <c r="CA777" s="636"/>
      <c r="CB777" s="637"/>
      <c r="CC777" s="636"/>
      <c r="CD777" s="636"/>
      <c r="CE777" s="637"/>
      <c r="CF777" s="637"/>
      <c r="CG777" s="637"/>
      <c r="CH777" s="637"/>
      <c r="CI777" s="636"/>
      <c r="CJ777" s="636"/>
      <c r="CK777" s="637"/>
      <c r="CL777" s="637"/>
      <c r="CM777" s="637"/>
      <c r="CN777" s="705"/>
      <c r="CO777" s="88"/>
      <c r="CP777" s="88"/>
      <c r="CQ777" s="88"/>
      <c r="CR777" s="67"/>
      <c r="CS777" s="67"/>
      <c r="CT777" s="67"/>
      <c r="CU777" s="67"/>
      <c r="CV777" s="67"/>
      <c r="CW777" s="67"/>
      <c r="CX777" s="67"/>
      <c r="CY777" s="67"/>
      <c r="CZ777" s="67"/>
      <c r="DA777" s="67"/>
      <c r="DB777" s="67"/>
      <c r="DC777" s="67"/>
      <c r="DD777" s="67"/>
      <c r="DE777" s="67"/>
      <c r="DF777" s="67"/>
      <c r="DG777" s="67"/>
      <c r="DH777" s="67"/>
      <c r="DI777" s="67"/>
      <c r="DJ777" s="67"/>
      <c r="DK777" s="67"/>
      <c r="DL777" s="67"/>
      <c r="DM777" s="67"/>
      <c r="DN777" s="67"/>
      <c r="DO777" s="67"/>
      <c r="DP777" s="67"/>
      <c r="DQ777" s="67"/>
      <c r="DR777" s="67"/>
      <c r="DS777" s="67"/>
      <c r="DT777" s="67"/>
      <c r="DU777" s="67"/>
      <c r="DV777" s="67"/>
      <c r="DW777" s="67"/>
      <c r="DX777" s="67"/>
      <c r="DY777" s="67"/>
      <c r="DZ777" s="88"/>
      <c r="EA777" s="88"/>
      <c r="EB777" s="88"/>
      <c r="EC777" s="88"/>
      <c r="ED777" s="88"/>
      <c r="EE777" s="88"/>
      <c r="EF777" s="88"/>
      <c r="EG777" s="88"/>
    </row>
    <row r="778" spans="22:137" s="65" customFormat="1" x14ac:dyDescent="0.25">
      <c r="V778" s="631"/>
      <c r="AA778" s="632"/>
      <c r="AB778" s="632"/>
      <c r="AD778" s="632"/>
      <c r="AE778" s="633"/>
      <c r="AH778" s="634"/>
      <c r="AI778" s="634"/>
      <c r="AK778" s="632"/>
      <c r="AR778" s="632"/>
      <c r="AV778" s="632"/>
      <c r="AX778" s="632"/>
      <c r="BB778" s="632"/>
      <c r="BC778" s="632"/>
      <c r="BE778" s="632"/>
      <c r="BH778" s="67"/>
      <c r="BI778" s="635"/>
      <c r="BJ778" s="636"/>
      <c r="BK778" s="636"/>
      <c r="BL778" s="636"/>
      <c r="BM778" s="102"/>
      <c r="BN778" s="102"/>
      <c r="BO778" s="102"/>
      <c r="BP778" s="636"/>
      <c r="BQ778" s="636"/>
      <c r="BR778" s="636"/>
      <c r="BS778" s="636"/>
      <c r="BT778" s="636"/>
      <c r="BU778" s="636"/>
      <c r="BV778" s="636"/>
      <c r="BW778" s="636"/>
      <c r="BX778" s="636"/>
      <c r="BY778" s="636"/>
      <c r="BZ778" s="636"/>
      <c r="CA778" s="636"/>
      <c r="CB778" s="637"/>
      <c r="CC778" s="636"/>
      <c r="CD778" s="636"/>
      <c r="CE778" s="637"/>
      <c r="CF778" s="637"/>
      <c r="CG778" s="637"/>
      <c r="CH778" s="637"/>
      <c r="CI778" s="636"/>
      <c r="CJ778" s="636"/>
      <c r="CK778" s="637"/>
      <c r="CL778" s="637"/>
      <c r="CM778" s="637"/>
      <c r="CN778" s="705"/>
      <c r="CO778" s="88"/>
      <c r="CP778" s="88"/>
      <c r="CQ778" s="88"/>
      <c r="CR778" s="67"/>
      <c r="CS778" s="67"/>
      <c r="CT778" s="67"/>
      <c r="CU778" s="67"/>
      <c r="CV778" s="67"/>
      <c r="CW778" s="67"/>
      <c r="CX778" s="67"/>
      <c r="CY778" s="67"/>
      <c r="CZ778" s="67"/>
      <c r="DA778" s="67"/>
      <c r="DB778" s="67"/>
      <c r="DC778" s="67"/>
      <c r="DD778" s="67"/>
      <c r="DE778" s="67"/>
      <c r="DF778" s="67"/>
      <c r="DG778" s="67"/>
      <c r="DH778" s="67"/>
      <c r="DI778" s="67"/>
      <c r="DJ778" s="67"/>
      <c r="DK778" s="67"/>
      <c r="DL778" s="67"/>
      <c r="DM778" s="67"/>
      <c r="DN778" s="67"/>
      <c r="DO778" s="67"/>
      <c r="DP778" s="67"/>
      <c r="DQ778" s="67"/>
      <c r="DR778" s="67"/>
      <c r="DS778" s="67"/>
      <c r="DT778" s="67"/>
      <c r="DU778" s="67"/>
      <c r="DV778" s="67"/>
      <c r="DW778" s="67"/>
      <c r="DX778" s="67"/>
      <c r="DY778" s="67"/>
      <c r="DZ778" s="88"/>
      <c r="EA778" s="88"/>
      <c r="EB778" s="88"/>
      <c r="EC778" s="88"/>
      <c r="ED778" s="88"/>
      <c r="EE778" s="88"/>
      <c r="EF778" s="88"/>
      <c r="EG778" s="88"/>
    </row>
    <row r="779" spans="22:137" s="65" customFormat="1" x14ac:dyDescent="0.25">
      <c r="V779" s="631"/>
      <c r="AA779" s="632"/>
      <c r="AB779" s="632"/>
      <c r="AD779" s="632"/>
      <c r="AE779" s="633"/>
      <c r="AH779" s="634"/>
      <c r="AI779" s="634"/>
      <c r="AK779" s="632"/>
      <c r="AR779" s="632"/>
      <c r="AV779" s="632"/>
      <c r="AX779" s="632"/>
      <c r="BB779" s="632"/>
      <c r="BC779" s="632"/>
      <c r="BE779" s="632"/>
      <c r="BH779" s="67"/>
      <c r="BI779" s="635"/>
      <c r="BJ779" s="636"/>
      <c r="BK779" s="636"/>
      <c r="BL779" s="636"/>
      <c r="BM779" s="102"/>
      <c r="BN779" s="102"/>
      <c r="BO779" s="102"/>
      <c r="BP779" s="636"/>
      <c r="BQ779" s="636"/>
      <c r="BR779" s="636"/>
      <c r="BS779" s="636"/>
      <c r="BT779" s="636"/>
      <c r="BU779" s="636"/>
      <c r="BV779" s="636"/>
      <c r="BW779" s="636"/>
      <c r="BX779" s="636"/>
      <c r="BY779" s="636"/>
      <c r="BZ779" s="636"/>
      <c r="CA779" s="636"/>
      <c r="CB779" s="637"/>
      <c r="CC779" s="636"/>
      <c r="CD779" s="636"/>
      <c r="CE779" s="637"/>
      <c r="CF779" s="637"/>
      <c r="CG779" s="637"/>
      <c r="CH779" s="637"/>
      <c r="CI779" s="636"/>
      <c r="CJ779" s="636"/>
      <c r="CK779" s="637"/>
      <c r="CL779" s="637"/>
      <c r="CM779" s="637"/>
      <c r="CN779" s="705"/>
      <c r="CO779" s="88"/>
      <c r="CP779" s="88"/>
      <c r="CQ779" s="88"/>
      <c r="CR779" s="67"/>
      <c r="CS779" s="67"/>
      <c r="CT779" s="67"/>
      <c r="CU779" s="67"/>
      <c r="CV779" s="67"/>
      <c r="CW779" s="67"/>
      <c r="CX779" s="67"/>
      <c r="CY779" s="67"/>
      <c r="CZ779" s="67"/>
      <c r="DA779" s="67"/>
      <c r="DB779" s="67"/>
      <c r="DC779" s="67"/>
      <c r="DD779" s="67"/>
      <c r="DE779" s="67"/>
      <c r="DF779" s="67"/>
      <c r="DG779" s="67"/>
      <c r="DH779" s="67"/>
      <c r="DI779" s="67"/>
      <c r="DJ779" s="67"/>
      <c r="DK779" s="67"/>
      <c r="DL779" s="67"/>
      <c r="DM779" s="67"/>
      <c r="DN779" s="67"/>
      <c r="DO779" s="67"/>
      <c r="DP779" s="67"/>
      <c r="DQ779" s="67"/>
      <c r="DR779" s="67"/>
      <c r="DS779" s="67"/>
      <c r="DT779" s="67"/>
      <c r="DU779" s="67"/>
      <c r="DV779" s="67"/>
      <c r="DW779" s="67"/>
      <c r="DX779" s="67"/>
      <c r="DY779" s="67"/>
      <c r="DZ779" s="88"/>
      <c r="EA779" s="88"/>
      <c r="EB779" s="88"/>
      <c r="EC779" s="88"/>
      <c r="ED779" s="88"/>
      <c r="EE779" s="88"/>
      <c r="EF779" s="88"/>
      <c r="EG779" s="88"/>
    </row>
    <row r="780" spans="22:137" s="65" customFormat="1" x14ac:dyDescent="0.25">
      <c r="V780" s="631"/>
      <c r="AA780" s="632"/>
      <c r="AB780" s="632"/>
      <c r="AD780" s="632"/>
      <c r="AE780" s="633"/>
      <c r="AH780" s="634"/>
      <c r="AI780" s="634"/>
      <c r="AK780" s="632"/>
      <c r="AR780" s="632"/>
      <c r="AV780" s="632"/>
      <c r="AX780" s="632"/>
      <c r="BB780" s="632"/>
      <c r="BC780" s="632"/>
      <c r="BE780" s="632"/>
      <c r="BH780" s="67"/>
      <c r="BI780" s="635"/>
      <c r="BJ780" s="636"/>
      <c r="BK780" s="636"/>
      <c r="BL780" s="636"/>
      <c r="BM780" s="102"/>
      <c r="BN780" s="102"/>
      <c r="BO780" s="102"/>
      <c r="BP780" s="636"/>
      <c r="BQ780" s="636"/>
      <c r="BR780" s="636"/>
      <c r="BS780" s="636"/>
      <c r="BT780" s="636"/>
      <c r="BU780" s="636"/>
      <c r="BV780" s="636"/>
      <c r="BW780" s="636"/>
      <c r="BX780" s="636"/>
      <c r="BY780" s="636"/>
      <c r="BZ780" s="636"/>
      <c r="CA780" s="636"/>
      <c r="CB780" s="637"/>
      <c r="CC780" s="636"/>
      <c r="CD780" s="636"/>
      <c r="CE780" s="637"/>
      <c r="CF780" s="637"/>
      <c r="CG780" s="637"/>
      <c r="CH780" s="637"/>
      <c r="CI780" s="636"/>
      <c r="CJ780" s="636"/>
      <c r="CK780" s="637"/>
      <c r="CL780" s="637"/>
      <c r="CM780" s="637"/>
      <c r="CN780" s="705"/>
      <c r="CO780" s="88"/>
      <c r="CP780" s="88"/>
      <c r="CQ780" s="88"/>
      <c r="CR780" s="67"/>
      <c r="CS780" s="67"/>
      <c r="CT780" s="67"/>
      <c r="CU780" s="67"/>
      <c r="CV780" s="67"/>
      <c r="CW780" s="67"/>
      <c r="CX780" s="67"/>
      <c r="CY780" s="67"/>
      <c r="CZ780" s="67"/>
      <c r="DA780" s="67"/>
      <c r="DB780" s="67"/>
      <c r="DC780" s="67"/>
      <c r="DD780" s="67"/>
      <c r="DE780" s="67"/>
      <c r="DF780" s="67"/>
      <c r="DG780" s="67"/>
      <c r="DH780" s="67"/>
      <c r="DI780" s="67"/>
      <c r="DJ780" s="67"/>
      <c r="DK780" s="67"/>
      <c r="DL780" s="67"/>
      <c r="DM780" s="67"/>
      <c r="DN780" s="67"/>
      <c r="DO780" s="67"/>
      <c r="DP780" s="67"/>
      <c r="DQ780" s="67"/>
      <c r="DR780" s="67"/>
      <c r="DS780" s="67"/>
      <c r="DT780" s="67"/>
      <c r="DU780" s="67"/>
      <c r="DV780" s="67"/>
      <c r="DW780" s="67"/>
      <c r="DX780" s="67"/>
      <c r="DY780" s="67"/>
      <c r="DZ780" s="88"/>
      <c r="EA780" s="88"/>
      <c r="EB780" s="88"/>
      <c r="EC780" s="88"/>
      <c r="ED780" s="88"/>
      <c r="EE780" s="88"/>
      <c r="EF780" s="88"/>
      <c r="EG780" s="88"/>
    </row>
    <row r="781" spans="22:137" s="65" customFormat="1" x14ac:dyDescent="0.25">
      <c r="V781" s="631"/>
      <c r="AA781" s="632"/>
      <c r="AB781" s="632"/>
      <c r="AD781" s="632"/>
      <c r="AE781" s="633"/>
      <c r="AH781" s="634"/>
      <c r="AI781" s="634"/>
      <c r="AK781" s="632"/>
      <c r="AR781" s="632"/>
      <c r="AV781" s="632"/>
      <c r="AX781" s="632"/>
      <c r="BB781" s="632"/>
      <c r="BC781" s="632"/>
      <c r="BE781" s="632"/>
      <c r="BH781" s="67"/>
      <c r="BI781" s="635"/>
      <c r="BJ781" s="636"/>
      <c r="BK781" s="636"/>
      <c r="BL781" s="636"/>
      <c r="BM781" s="102"/>
      <c r="BN781" s="102"/>
      <c r="BO781" s="102"/>
      <c r="BP781" s="636"/>
      <c r="BQ781" s="636"/>
      <c r="BR781" s="636"/>
      <c r="BS781" s="636"/>
      <c r="BT781" s="636"/>
      <c r="BU781" s="636"/>
      <c r="BV781" s="636"/>
      <c r="BW781" s="636"/>
      <c r="BX781" s="636"/>
      <c r="BY781" s="636"/>
      <c r="BZ781" s="636"/>
      <c r="CA781" s="636"/>
      <c r="CB781" s="637"/>
      <c r="CC781" s="636"/>
      <c r="CD781" s="636"/>
      <c r="CE781" s="637"/>
      <c r="CF781" s="637"/>
      <c r="CG781" s="637"/>
      <c r="CH781" s="637"/>
      <c r="CI781" s="636"/>
      <c r="CJ781" s="636"/>
      <c r="CK781" s="637"/>
      <c r="CL781" s="637"/>
      <c r="CM781" s="637"/>
      <c r="CN781" s="705"/>
      <c r="CO781" s="88"/>
      <c r="CP781" s="88"/>
      <c r="CQ781" s="88"/>
      <c r="CR781" s="67"/>
      <c r="CS781" s="67"/>
      <c r="CT781" s="67"/>
      <c r="CU781" s="67"/>
      <c r="CV781" s="67"/>
      <c r="CW781" s="67"/>
      <c r="CX781" s="67"/>
      <c r="CY781" s="67"/>
      <c r="CZ781" s="67"/>
      <c r="DA781" s="67"/>
      <c r="DB781" s="67"/>
      <c r="DC781" s="67"/>
      <c r="DD781" s="67"/>
      <c r="DE781" s="67"/>
      <c r="DF781" s="67"/>
      <c r="DG781" s="67"/>
      <c r="DH781" s="67"/>
      <c r="DI781" s="67"/>
      <c r="DJ781" s="67"/>
      <c r="DK781" s="67"/>
      <c r="DL781" s="67"/>
      <c r="DM781" s="67"/>
      <c r="DN781" s="67"/>
      <c r="DO781" s="67"/>
      <c r="DP781" s="67"/>
      <c r="DQ781" s="67"/>
      <c r="DR781" s="67"/>
      <c r="DS781" s="67"/>
      <c r="DT781" s="67"/>
      <c r="DU781" s="67"/>
      <c r="DV781" s="67"/>
      <c r="DW781" s="67"/>
      <c r="DX781" s="67"/>
      <c r="DY781" s="67"/>
      <c r="DZ781" s="88"/>
      <c r="EA781" s="88"/>
      <c r="EB781" s="88"/>
      <c r="EC781" s="88"/>
      <c r="ED781" s="88"/>
      <c r="EE781" s="88"/>
      <c r="EF781" s="88"/>
      <c r="EG781" s="88"/>
    </row>
    <row r="782" spans="22:137" s="65" customFormat="1" x14ac:dyDescent="0.25">
      <c r="V782" s="631"/>
      <c r="AA782" s="632"/>
      <c r="AB782" s="632"/>
      <c r="AD782" s="632"/>
      <c r="AE782" s="633"/>
      <c r="AH782" s="634"/>
      <c r="AI782" s="634"/>
      <c r="AK782" s="632"/>
      <c r="AR782" s="632"/>
      <c r="AV782" s="632"/>
      <c r="AX782" s="632"/>
      <c r="BB782" s="632"/>
      <c r="BC782" s="632"/>
      <c r="BE782" s="632"/>
      <c r="BH782" s="67"/>
      <c r="BI782" s="635"/>
      <c r="BJ782" s="636"/>
      <c r="BK782" s="636"/>
      <c r="BL782" s="636"/>
      <c r="BM782" s="102"/>
      <c r="BN782" s="102"/>
      <c r="BO782" s="102"/>
      <c r="BP782" s="636"/>
      <c r="BQ782" s="636"/>
      <c r="BR782" s="636"/>
      <c r="BS782" s="636"/>
      <c r="BT782" s="636"/>
      <c r="BU782" s="636"/>
      <c r="BV782" s="636"/>
      <c r="BW782" s="636"/>
      <c r="BX782" s="636"/>
      <c r="BY782" s="636"/>
      <c r="BZ782" s="636"/>
      <c r="CA782" s="636"/>
      <c r="CB782" s="637"/>
      <c r="CC782" s="636"/>
      <c r="CD782" s="636"/>
      <c r="CE782" s="637"/>
      <c r="CF782" s="637"/>
      <c r="CG782" s="637"/>
      <c r="CH782" s="637"/>
      <c r="CI782" s="636"/>
      <c r="CJ782" s="636"/>
      <c r="CK782" s="637"/>
      <c r="CL782" s="637"/>
      <c r="CM782" s="637"/>
      <c r="CN782" s="705"/>
      <c r="CO782" s="88"/>
      <c r="CP782" s="88"/>
      <c r="CQ782" s="88"/>
      <c r="CR782" s="67"/>
      <c r="CS782" s="67"/>
      <c r="CT782" s="67"/>
      <c r="CU782" s="67"/>
      <c r="CV782" s="67"/>
      <c r="CW782" s="67"/>
      <c r="CX782" s="67"/>
      <c r="CY782" s="67"/>
      <c r="CZ782" s="67"/>
      <c r="DA782" s="67"/>
      <c r="DB782" s="67"/>
      <c r="DC782" s="67"/>
      <c r="DD782" s="67"/>
      <c r="DE782" s="67"/>
      <c r="DF782" s="67"/>
      <c r="DG782" s="67"/>
      <c r="DH782" s="67"/>
      <c r="DI782" s="67"/>
      <c r="DJ782" s="67"/>
      <c r="DK782" s="67"/>
      <c r="DL782" s="67"/>
      <c r="DM782" s="67"/>
      <c r="DN782" s="67"/>
      <c r="DO782" s="67"/>
      <c r="DP782" s="67"/>
      <c r="DQ782" s="67"/>
      <c r="DR782" s="67"/>
      <c r="DS782" s="67"/>
      <c r="DT782" s="67"/>
      <c r="DU782" s="67"/>
      <c r="DV782" s="67"/>
      <c r="DW782" s="67"/>
      <c r="DX782" s="67"/>
      <c r="DY782" s="67"/>
      <c r="DZ782" s="88"/>
      <c r="EA782" s="88"/>
      <c r="EB782" s="88"/>
      <c r="EC782" s="88"/>
      <c r="ED782" s="88"/>
      <c r="EE782" s="88"/>
      <c r="EF782" s="88"/>
      <c r="EG782" s="88"/>
    </row>
    <row r="783" spans="22:137" s="65" customFormat="1" x14ac:dyDescent="0.25">
      <c r="V783" s="631"/>
      <c r="AA783" s="632"/>
      <c r="AB783" s="632"/>
      <c r="AD783" s="632"/>
      <c r="AE783" s="633"/>
      <c r="AH783" s="634"/>
      <c r="AI783" s="634"/>
      <c r="AK783" s="632"/>
      <c r="AR783" s="632"/>
      <c r="AV783" s="632"/>
      <c r="AX783" s="632"/>
      <c r="BB783" s="632"/>
      <c r="BC783" s="632"/>
      <c r="BE783" s="632"/>
      <c r="BH783" s="67"/>
      <c r="BI783" s="635"/>
      <c r="BJ783" s="636"/>
      <c r="BK783" s="636"/>
      <c r="BL783" s="636"/>
      <c r="BM783" s="102"/>
      <c r="BN783" s="102"/>
      <c r="BO783" s="102"/>
      <c r="BP783" s="636"/>
      <c r="BQ783" s="636"/>
      <c r="BR783" s="636"/>
      <c r="BS783" s="636"/>
      <c r="BT783" s="636"/>
      <c r="BU783" s="636"/>
      <c r="BV783" s="636"/>
      <c r="BW783" s="636"/>
      <c r="BX783" s="636"/>
      <c r="BY783" s="636"/>
      <c r="BZ783" s="636"/>
      <c r="CA783" s="636"/>
      <c r="CB783" s="637"/>
      <c r="CC783" s="636"/>
      <c r="CD783" s="636"/>
      <c r="CE783" s="637"/>
      <c r="CF783" s="637"/>
      <c r="CG783" s="637"/>
      <c r="CH783" s="637"/>
      <c r="CI783" s="636"/>
      <c r="CJ783" s="636"/>
      <c r="CK783" s="637"/>
      <c r="CL783" s="637"/>
      <c r="CM783" s="637"/>
      <c r="CN783" s="705"/>
      <c r="CO783" s="88"/>
      <c r="CP783" s="88"/>
      <c r="CQ783" s="88"/>
      <c r="CR783" s="67"/>
      <c r="CS783" s="67"/>
      <c r="CT783" s="67"/>
      <c r="CU783" s="67"/>
      <c r="CV783" s="67"/>
      <c r="CW783" s="67"/>
      <c r="CX783" s="67"/>
      <c r="CY783" s="67"/>
      <c r="CZ783" s="67"/>
      <c r="DA783" s="67"/>
      <c r="DB783" s="67"/>
      <c r="DC783" s="67"/>
      <c r="DD783" s="67"/>
      <c r="DE783" s="67"/>
      <c r="DF783" s="67"/>
      <c r="DG783" s="67"/>
      <c r="DH783" s="67"/>
      <c r="DI783" s="67"/>
      <c r="DJ783" s="67"/>
      <c r="DK783" s="67"/>
      <c r="DL783" s="67"/>
      <c r="DM783" s="67"/>
      <c r="DN783" s="67"/>
      <c r="DO783" s="67"/>
      <c r="DP783" s="67"/>
      <c r="DQ783" s="67"/>
      <c r="DR783" s="67"/>
      <c r="DS783" s="67"/>
      <c r="DT783" s="67"/>
      <c r="DU783" s="67"/>
      <c r="DV783" s="67"/>
      <c r="DW783" s="67"/>
      <c r="DX783" s="67"/>
      <c r="DY783" s="67"/>
      <c r="DZ783" s="88"/>
      <c r="EA783" s="88"/>
      <c r="EB783" s="88"/>
      <c r="EC783" s="88"/>
      <c r="ED783" s="88"/>
      <c r="EE783" s="88"/>
      <c r="EF783" s="88"/>
      <c r="EG783" s="88"/>
    </row>
    <row r="784" spans="22:137" s="65" customFormat="1" x14ac:dyDescent="0.25">
      <c r="V784" s="631"/>
      <c r="AA784" s="632"/>
      <c r="AB784" s="632"/>
      <c r="AD784" s="632"/>
      <c r="AE784" s="633"/>
      <c r="AH784" s="634"/>
      <c r="AI784" s="634"/>
      <c r="AK784" s="632"/>
      <c r="AR784" s="632"/>
      <c r="AV784" s="632"/>
      <c r="AX784" s="632"/>
      <c r="BB784" s="632"/>
      <c r="BC784" s="632"/>
      <c r="BE784" s="632"/>
      <c r="BH784" s="67"/>
      <c r="BI784" s="635"/>
      <c r="BJ784" s="636"/>
      <c r="BK784" s="636"/>
      <c r="BL784" s="636"/>
      <c r="BM784" s="102"/>
      <c r="BN784" s="102"/>
      <c r="BO784" s="102"/>
      <c r="BP784" s="636"/>
      <c r="BQ784" s="636"/>
      <c r="BR784" s="636"/>
      <c r="BS784" s="636"/>
      <c r="BT784" s="636"/>
      <c r="BU784" s="636"/>
      <c r="BV784" s="636"/>
      <c r="BW784" s="636"/>
      <c r="BX784" s="636"/>
      <c r="BY784" s="636"/>
      <c r="BZ784" s="636"/>
      <c r="CA784" s="636"/>
      <c r="CB784" s="637"/>
      <c r="CC784" s="636"/>
      <c r="CD784" s="636"/>
      <c r="CE784" s="637"/>
      <c r="CF784" s="637"/>
      <c r="CG784" s="637"/>
      <c r="CH784" s="637"/>
      <c r="CI784" s="636"/>
      <c r="CJ784" s="636"/>
      <c r="CK784" s="637"/>
      <c r="CL784" s="637"/>
      <c r="CM784" s="637"/>
      <c r="CN784" s="705"/>
      <c r="CO784" s="88"/>
      <c r="CP784" s="88"/>
      <c r="CQ784" s="88"/>
      <c r="CR784" s="67"/>
      <c r="CS784" s="67"/>
      <c r="CT784" s="67"/>
      <c r="CU784" s="67"/>
      <c r="CV784" s="67"/>
      <c r="CW784" s="67"/>
      <c r="CX784" s="67"/>
      <c r="CY784" s="67"/>
      <c r="CZ784" s="67"/>
      <c r="DA784" s="67"/>
      <c r="DB784" s="67"/>
      <c r="DC784" s="67"/>
      <c r="DD784" s="67"/>
      <c r="DE784" s="67"/>
      <c r="DF784" s="67"/>
      <c r="DG784" s="67"/>
      <c r="DH784" s="67"/>
      <c r="DI784" s="67"/>
      <c r="DJ784" s="67"/>
      <c r="DK784" s="67"/>
      <c r="DL784" s="67"/>
      <c r="DM784" s="67"/>
      <c r="DN784" s="67"/>
      <c r="DO784" s="67"/>
      <c r="DP784" s="67"/>
      <c r="DQ784" s="67"/>
      <c r="DR784" s="67"/>
      <c r="DS784" s="67"/>
      <c r="DT784" s="67"/>
      <c r="DU784" s="67"/>
      <c r="DV784" s="67"/>
      <c r="DW784" s="67"/>
      <c r="DX784" s="67"/>
      <c r="DY784" s="67"/>
      <c r="DZ784" s="88"/>
      <c r="EA784" s="88"/>
      <c r="EB784" s="88"/>
      <c r="EC784" s="88"/>
      <c r="ED784" s="88"/>
      <c r="EE784" s="88"/>
      <c r="EF784" s="88"/>
      <c r="EG784" s="88"/>
    </row>
    <row r="785" spans="22:137" s="65" customFormat="1" x14ac:dyDescent="0.25">
      <c r="V785" s="631"/>
      <c r="AA785" s="632"/>
      <c r="AB785" s="632"/>
      <c r="AD785" s="632"/>
      <c r="AE785" s="633"/>
      <c r="AH785" s="634"/>
      <c r="AI785" s="634"/>
      <c r="AK785" s="632"/>
      <c r="AR785" s="632"/>
      <c r="AV785" s="632"/>
      <c r="AX785" s="632"/>
      <c r="BB785" s="632"/>
      <c r="BC785" s="632"/>
      <c r="BE785" s="632"/>
      <c r="BH785" s="67"/>
      <c r="BI785" s="635"/>
      <c r="BJ785" s="636"/>
      <c r="BK785" s="636"/>
      <c r="BL785" s="636"/>
      <c r="BM785" s="102"/>
      <c r="BN785" s="102"/>
      <c r="BO785" s="102"/>
      <c r="BP785" s="636"/>
      <c r="BQ785" s="636"/>
      <c r="BR785" s="636"/>
      <c r="BS785" s="636"/>
      <c r="BT785" s="636"/>
      <c r="BU785" s="636"/>
      <c r="BV785" s="636"/>
      <c r="BW785" s="636"/>
      <c r="BX785" s="636"/>
      <c r="BY785" s="636"/>
      <c r="BZ785" s="636"/>
      <c r="CA785" s="636"/>
      <c r="CB785" s="637"/>
      <c r="CC785" s="636"/>
      <c r="CD785" s="636"/>
      <c r="CE785" s="637"/>
      <c r="CF785" s="637"/>
      <c r="CG785" s="637"/>
      <c r="CH785" s="637"/>
      <c r="CI785" s="636"/>
      <c r="CJ785" s="636"/>
      <c r="CK785" s="637"/>
      <c r="CL785" s="637"/>
      <c r="CM785" s="637"/>
      <c r="CN785" s="705"/>
      <c r="CO785" s="88"/>
      <c r="CP785" s="88"/>
      <c r="CQ785" s="88"/>
      <c r="CR785" s="67"/>
      <c r="CS785" s="67"/>
      <c r="CT785" s="67"/>
      <c r="CU785" s="67"/>
      <c r="CV785" s="67"/>
      <c r="CW785" s="67"/>
      <c r="CX785" s="67"/>
      <c r="CY785" s="67"/>
      <c r="CZ785" s="67"/>
      <c r="DA785" s="67"/>
      <c r="DB785" s="67"/>
      <c r="DC785" s="67"/>
      <c r="DD785" s="67"/>
      <c r="DE785" s="67"/>
      <c r="DF785" s="67"/>
      <c r="DG785" s="67"/>
      <c r="DH785" s="67"/>
      <c r="DI785" s="67"/>
      <c r="DJ785" s="67"/>
      <c r="DK785" s="67"/>
      <c r="DL785" s="67"/>
      <c r="DM785" s="67"/>
      <c r="DN785" s="67"/>
      <c r="DO785" s="67"/>
      <c r="DP785" s="67"/>
      <c r="DQ785" s="67"/>
      <c r="DR785" s="67"/>
      <c r="DS785" s="67"/>
      <c r="DT785" s="67"/>
      <c r="DU785" s="67"/>
      <c r="DV785" s="67"/>
      <c r="DW785" s="67"/>
      <c r="DX785" s="67"/>
      <c r="DY785" s="67"/>
      <c r="DZ785" s="88"/>
      <c r="EA785" s="88"/>
      <c r="EB785" s="88"/>
      <c r="EC785" s="88"/>
      <c r="ED785" s="88"/>
      <c r="EE785" s="88"/>
      <c r="EF785" s="88"/>
      <c r="EG785" s="88"/>
    </row>
    <row r="786" spans="22:137" s="65" customFormat="1" x14ac:dyDescent="0.25">
      <c r="V786" s="631"/>
      <c r="AA786" s="632"/>
      <c r="AB786" s="632"/>
      <c r="AD786" s="632"/>
      <c r="AE786" s="633"/>
      <c r="AH786" s="634"/>
      <c r="AI786" s="634"/>
      <c r="AK786" s="632"/>
      <c r="AR786" s="632"/>
      <c r="AV786" s="632"/>
      <c r="AX786" s="632"/>
      <c r="BB786" s="632"/>
      <c r="BC786" s="632"/>
      <c r="BE786" s="632"/>
      <c r="BH786" s="67"/>
      <c r="BI786" s="635"/>
      <c r="BJ786" s="636"/>
      <c r="BK786" s="636"/>
      <c r="BL786" s="636"/>
      <c r="BM786" s="102"/>
      <c r="BN786" s="102"/>
      <c r="BO786" s="102"/>
      <c r="BP786" s="636"/>
      <c r="BQ786" s="636"/>
      <c r="BR786" s="636"/>
      <c r="BS786" s="636"/>
      <c r="BT786" s="636"/>
      <c r="BU786" s="636"/>
      <c r="BV786" s="636"/>
      <c r="BW786" s="636"/>
      <c r="BX786" s="636"/>
      <c r="BY786" s="636"/>
      <c r="BZ786" s="636"/>
      <c r="CA786" s="636"/>
      <c r="CB786" s="637"/>
      <c r="CC786" s="636"/>
      <c r="CD786" s="636"/>
      <c r="CE786" s="637"/>
      <c r="CF786" s="637"/>
      <c r="CG786" s="637"/>
      <c r="CH786" s="637"/>
      <c r="CI786" s="636"/>
      <c r="CJ786" s="636"/>
      <c r="CK786" s="637"/>
      <c r="CL786" s="637"/>
      <c r="CM786" s="637"/>
      <c r="CN786" s="705"/>
      <c r="CO786" s="88"/>
      <c r="CP786" s="88"/>
      <c r="CQ786" s="88"/>
      <c r="CR786" s="67"/>
      <c r="CS786" s="67"/>
      <c r="CT786" s="67"/>
      <c r="CU786" s="67"/>
      <c r="CV786" s="67"/>
      <c r="CW786" s="67"/>
      <c r="CX786" s="67"/>
      <c r="CY786" s="67"/>
      <c r="CZ786" s="67"/>
      <c r="DA786" s="67"/>
      <c r="DB786" s="67"/>
      <c r="DC786" s="67"/>
      <c r="DD786" s="67"/>
      <c r="DE786" s="67"/>
      <c r="DF786" s="67"/>
      <c r="DG786" s="67"/>
      <c r="DH786" s="67"/>
      <c r="DI786" s="67"/>
      <c r="DJ786" s="67"/>
      <c r="DK786" s="67"/>
      <c r="DL786" s="67"/>
      <c r="DM786" s="67"/>
      <c r="DN786" s="67"/>
      <c r="DO786" s="67"/>
      <c r="DP786" s="67"/>
      <c r="DQ786" s="67"/>
      <c r="DR786" s="67"/>
      <c r="DS786" s="67"/>
      <c r="DT786" s="67"/>
      <c r="DU786" s="67"/>
      <c r="DV786" s="67"/>
      <c r="DW786" s="67"/>
      <c r="DX786" s="67"/>
      <c r="DY786" s="67"/>
      <c r="DZ786" s="88"/>
      <c r="EA786" s="88"/>
      <c r="EB786" s="88"/>
      <c r="EC786" s="88"/>
      <c r="ED786" s="88"/>
      <c r="EE786" s="88"/>
      <c r="EF786" s="88"/>
      <c r="EG786" s="88"/>
    </row>
    <row r="787" spans="22:137" s="65" customFormat="1" x14ac:dyDescent="0.25">
      <c r="V787" s="631"/>
      <c r="AA787" s="632"/>
      <c r="AB787" s="632"/>
      <c r="AD787" s="632"/>
      <c r="AE787" s="633"/>
      <c r="AH787" s="634"/>
      <c r="AI787" s="634"/>
      <c r="AK787" s="632"/>
      <c r="AR787" s="632"/>
      <c r="AV787" s="632"/>
      <c r="AX787" s="632"/>
      <c r="BB787" s="632"/>
      <c r="BC787" s="632"/>
      <c r="BE787" s="632"/>
      <c r="BH787" s="67"/>
      <c r="BI787" s="635"/>
      <c r="BJ787" s="636"/>
      <c r="BK787" s="636"/>
      <c r="BL787" s="636"/>
      <c r="BM787" s="102"/>
      <c r="BN787" s="102"/>
      <c r="BO787" s="102"/>
      <c r="BP787" s="636"/>
      <c r="BQ787" s="636"/>
      <c r="BR787" s="636"/>
      <c r="BS787" s="636"/>
      <c r="BT787" s="636"/>
      <c r="BU787" s="636"/>
      <c r="BV787" s="636"/>
      <c r="BW787" s="636"/>
      <c r="BX787" s="636"/>
      <c r="BY787" s="636"/>
      <c r="BZ787" s="636"/>
      <c r="CA787" s="636"/>
      <c r="CB787" s="637"/>
      <c r="CC787" s="636"/>
      <c r="CD787" s="636"/>
      <c r="CE787" s="637"/>
      <c r="CF787" s="637"/>
      <c r="CG787" s="637"/>
      <c r="CH787" s="637"/>
      <c r="CI787" s="636"/>
      <c r="CJ787" s="636"/>
      <c r="CK787" s="637"/>
      <c r="CL787" s="637"/>
      <c r="CM787" s="637"/>
      <c r="CN787" s="705"/>
      <c r="CO787" s="88"/>
      <c r="CP787" s="88"/>
      <c r="CQ787" s="88"/>
      <c r="CR787" s="67"/>
      <c r="CS787" s="67"/>
      <c r="CT787" s="67"/>
      <c r="CU787" s="67"/>
      <c r="CV787" s="67"/>
      <c r="CW787" s="67"/>
      <c r="CX787" s="67"/>
      <c r="CY787" s="67"/>
      <c r="CZ787" s="67"/>
      <c r="DA787" s="67"/>
      <c r="DB787" s="67"/>
      <c r="DC787" s="67"/>
      <c r="DD787" s="67"/>
      <c r="DE787" s="67"/>
      <c r="DF787" s="67"/>
      <c r="DG787" s="67"/>
      <c r="DH787" s="67"/>
      <c r="DI787" s="67"/>
      <c r="DJ787" s="67"/>
      <c r="DK787" s="67"/>
      <c r="DL787" s="67"/>
      <c r="DM787" s="67"/>
      <c r="DN787" s="67"/>
      <c r="DO787" s="67"/>
      <c r="DP787" s="67"/>
      <c r="DQ787" s="67"/>
      <c r="DR787" s="67"/>
      <c r="DS787" s="67"/>
      <c r="DT787" s="67"/>
      <c r="DU787" s="67"/>
      <c r="DV787" s="67"/>
      <c r="DW787" s="67"/>
      <c r="DX787" s="67"/>
      <c r="DY787" s="67"/>
      <c r="DZ787" s="88"/>
      <c r="EA787" s="88"/>
      <c r="EB787" s="88"/>
      <c r="EC787" s="88"/>
      <c r="ED787" s="88"/>
      <c r="EE787" s="88"/>
      <c r="EF787" s="88"/>
      <c r="EG787" s="88"/>
    </row>
    <row r="788" spans="22:137" s="65" customFormat="1" x14ac:dyDescent="0.25">
      <c r="V788" s="631"/>
      <c r="AA788" s="632"/>
      <c r="AB788" s="632"/>
      <c r="AD788" s="632"/>
      <c r="AE788" s="633"/>
      <c r="AH788" s="634"/>
      <c r="AI788" s="634"/>
      <c r="AK788" s="632"/>
      <c r="AR788" s="632"/>
      <c r="AV788" s="632"/>
      <c r="AX788" s="632"/>
      <c r="BB788" s="632"/>
      <c r="BC788" s="632"/>
      <c r="BE788" s="632"/>
      <c r="BH788" s="67"/>
      <c r="BI788" s="635"/>
      <c r="BJ788" s="636"/>
      <c r="BK788" s="636"/>
      <c r="BL788" s="636"/>
      <c r="BM788" s="102"/>
      <c r="BN788" s="102"/>
      <c r="BO788" s="102"/>
      <c r="BP788" s="636"/>
      <c r="BQ788" s="636"/>
      <c r="BR788" s="636"/>
      <c r="BS788" s="636"/>
      <c r="BT788" s="636"/>
      <c r="BU788" s="636"/>
      <c r="BV788" s="636"/>
      <c r="BW788" s="636"/>
      <c r="BX788" s="636"/>
      <c r="BY788" s="636"/>
      <c r="BZ788" s="636"/>
      <c r="CA788" s="636"/>
      <c r="CB788" s="637"/>
      <c r="CC788" s="636"/>
      <c r="CD788" s="636"/>
      <c r="CE788" s="637"/>
      <c r="CF788" s="637"/>
      <c r="CG788" s="637"/>
      <c r="CH788" s="637"/>
      <c r="CI788" s="636"/>
      <c r="CJ788" s="636"/>
      <c r="CK788" s="637"/>
      <c r="CL788" s="637"/>
      <c r="CM788" s="637"/>
      <c r="CN788" s="705"/>
      <c r="CO788" s="88"/>
      <c r="CP788" s="88"/>
      <c r="CQ788" s="88"/>
      <c r="CR788" s="67"/>
      <c r="CS788" s="67"/>
      <c r="CT788" s="67"/>
      <c r="CU788" s="67"/>
      <c r="CV788" s="67"/>
      <c r="CW788" s="67"/>
      <c r="CX788" s="67"/>
      <c r="CY788" s="67"/>
      <c r="CZ788" s="67"/>
      <c r="DA788" s="67"/>
      <c r="DB788" s="67"/>
      <c r="DC788" s="67"/>
      <c r="DD788" s="67"/>
      <c r="DE788" s="67"/>
      <c r="DF788" s="67"/>
      <c r="DG788" s="67"/>
      <c r="DH788" s="67"/>
      <c r="DI788" s="67"/>
      <c r="DJ788" s="67"/>
      <c r="DK788" s="67"/>
      <c r="DL788" s="67"/>
      <c r="DM788" s="67"/>
      <c r="DN788" s="67"/>
      <c r="DO788" s="67"/>
      <c r="DP788" s="67"/>
      <c r="DQ788" s="67"/>
      <c r="DR788" s="67"/>
      <c r="DS788" s="67"/>
      <c r="DT788" s="67"/>
      <c r="DU788" s="67"/>
      <c r="DV788" s="67"/>
      <c r="DW788" s="67"/>
      <c r="DX788" s="67"/>
      <c r="DY788" s="67"/>
      <c r="DZ788" s="88"/>
      <c r="EA788" s="88"/>
      <c r="EB788" s="88"/>
      <c r="EC788" s="88"/>
      <c r="ED788" s="88"/>
      <c r="EE788" s="88"/>
      <c r="EF788" s="88"/>
      <c r="EG788" s="88"/>
    </row>
    <row r="789" spans="22:137" s="65" customFormat="1" x14ac:dyDescent="0.25">
      <c r="V789" s="631"/>
      <c r="AA789" s="632"/>
      <c r="AB789" s="632"/>
      <c r="AD789" s="632"/>
      <c r="AE789" s="633"/>
      <c r="AH789" s="634"/>
      <c r="AI789" s="634"/>
      <c r="AK789" s="632"/>
      <c r="AR789" s="632"/>
      <c r="AV789" s="632"/>
      <c r="AX789" s="632"/>
      <c r="BB789" s="632"/>
      <c r="BC789" s="632"/>
      <c r="BE789" s="632"/>
      <c r="BH789" s="67"/>
      <c r="BI789" s="635"/>
      <c r="BJ789" s="636"/>
      <c r="BK789" s="636"/>
      <c r="BL789" s="636"/>
      <c r="BM789" s="102"/>
      <c r="BN789" s="102"/>
      <c r="BO789" s="102"/>
      <c r="BP789" s="636"/>
      <c r="BQ789" s="636"/>
      <c r="BR789" s="636"/>
      <c r="BS789" s="636"/>
      <c r="BT789" s="636"/>
      <c r="BU789" s="636"/>
      <c r="BV789" s="636"/>
      <c r="BW789" s="636"/>
      <c r="BX789" s="636"/>
      <c r="BY789" s="636"/>
      <c r="BZ789" s="636"/>
      <c r="CA789" s="636"/>
      <c r="CB789" s="637"/>
      <c r="CC789" s="636"/>
      <c r="CD789" s="636"/>
      <c r="CE789" s="637"/>
      <c r="CF789" s="637"/>
      <c r="CG789" s="637"/>
      <c r="CH789" s="637"/>
      <c r="CI789" s="636"/>
      <c r="CJ789" s="636"/>
      <c r="CK789" s="637"/>
      <c r="CL789" s="637"/>
      <c r="CM789" s="637"/>
      <c r="CN789" s="705"/>
      <c r="CO789" s="88"/>
      <c r="CP789" s="88"/>
      <c r="CQ789" s="88"/>
      <c r="CR789" s="67"/>
      <c r="CS789" s="67"/>
      <c r="CT789" s="67"/>
      <c r="CU789" s="67"/>
      <c r="CV789" s="67"/>
      <c r="CW789" s="67"/>
      <c r="CX789" s="67"/>
      <c r="CY789" s="67"/>
      <c r="CZ789" s="67"/>
      <c r="DA789" s="67"/>
      <c r="DB789" s="67"/>
      <c r="DC789" s="67"/>
      <c r="DD789" s="67"/>
      <c r="DE789" s="67"/>
      <c r="DF789" s="67"/>
      <c r="DG789" s="67"/>
      <c r="DH789" s="67"/>
      <c r="DI789" s="67"/>
      <c r="DJ789" s="67"/>
      <c r="DK789" s="67"/>
      <c r="DL789" s="67"/>
      <c r="DM789" s="67"/>
      <c r="DN789" s="67"/>
      <c r="DO789" s="67"/>
      <c r="DP789" s="67"/>
      <c r="DQ789" s="67"/>
      <c r="DR789" s="67"/>
      <c r="DS789" s="67"/>
      <c r="DT789" s="67"/>
      <c r="DU789" s="67"/>
      <c r="DV789" s="67"/>
      <c r="DW789" s="67"/>
      <c r="DX789" s="67"/>
      <c r="DY789" s="67"/>
      <c r="DZ789" s="88"/>
      <c r="EA789" s="88"/>
      <c r="EB789" s="88"/>
      <c r="EC789" s="88"/>
      <c r="ED789" s="88"/>
      <c r="EE789" s="88"/>
      <c r="EF789" s="88"/>
      <c r="EG789" s="88"/>
    </row>
    <row r="790" spans="22:137" s="65" customFormat="1" x14ac:dyDescent="0.25">
      <c r="V790" s="631"/>
      <c r="AA790" s="632"/>
      <c r="AB790" s="632"/>
      <c r="AD790" s="632"/>
      <c r="AE790" s="633"/>
      <c r="AH790" s="634"/>
      <c r="AI790" s="634"/>
      <c r="AK790" s="632"/>
      <c r="AR790" s="632"/>
      <c r="AV790" s="632"/>
      <c r="AX790" s="632"/>
      <c r="BB790" s="632"/>
      <c r="BC790" s="632"/>
      <c r="BE790" s="632"/>
      <c r="BH790" s="67"/>
      <c r="BI790" s="635"/>
      <c r="BJ790" s="636"/>
      <c r="BK790" s="636"/>
      <c r="BL790" s="636"/>
      <c r="BM790" s="102"/>
      <c r="BN790" s="102"/>
      <c r="BO790" s="102"/>
      <c r="BP790" s="636"/>
      <c r="BQ790" s="636"/>
      <c r="BR790" s="636"/>
      <c r="BS790" s="636"/>
      <c r="BT790" s="636"/>
      <c r="BU790" s="636"/>
      <c r="BV790" s="636"/>
      <c r="BW790" s="636"/>
      <c r="BX790" s="636"/>
      <c r="BY790" s="636"/>
      <c r="BZ790" s="636"/>
      <c r="CA790" s="636"/>
      <c r="CB790" s="637"/>
      <c r="CC790" s="636"/>
      <c r="CD790" s="636"/>
      <c r="CE790" s="637"/>
      <c r="CF790" s="637"/>
      <c r="CG790" s="637"/>
      <c r="CH790" s="637"/>
      <c r="CI790" s="636"/>
      <c r="CJ790" s="636"/>
      <c r="CK790" s="637"/>
      <c r="CL790" s="637"/>
      <c r="CM790" s="637"/>
      <c r="CN790" s="705"/>
      <c r="CO790" s="88"/>
      <c r="CP790" s="88"/>
      <c r="CQ790" s="88"/>
      <c r="CR790" s="67"/>
      <c r="CS790" s="67"/>
      <c r="CT790" s="67"/>
      <c r="CU790" s="67"/>
      <c r="CV790" s="67"/>
      <c r="CW790" s="67"/>
      <c r="CX790" s="67"/>
      <c r="CY790" s="67"/>
      <c r="CZ790" s="67"/>
      <c r="DA790" s="67"/>
      <c r="DB790" s="67"/>
      <c r="DC790" s="67"/>
      <c r="DD790" s="67"/>
      <c r="DE790" s="67"/>
      <c r="DF790" s="67"/>
      <c r="DG790" s="67"/>
      <c r="DH790" s="67"/>
      <c r="DI790" s="67"/>
      <c r="DJ790" s="67"/>
      <c r="DK790" s="67"/>
      <c r="DL790" s="67"/>
      <c r="DM790" s="67"/>
      <c r="DN790" s="67"/>
      <c r="DO790" s="67"/>
      <c r="DP790" s="67"/>
      <c r="DQ790" s="67"/>
      <c r="DR790" s="67"/>
      <c r="DS790" s="67"/>
      <c r="DT790" s="67"/>
      <c r="DU790" s="67"/>
      <c r="DV790" s="67"/>
      <c r="DW790" s="67"/>
      <c r="DX790" s="67"/>
      <c r="DY790" s="67"/>
      <c r="DZ790" s="88"/>
      <c r="EA790" s="88"/>
      <c r="EB790" s="88"/>
      <c r="EC790" s="88"/>
      <c r="ED790" s="88"/>
      <c r="EE790" s="88"/>
      <c r="EF790" s="88"/>
      <c r="EG790" s="88"/>
    </row>
    <row r="791" spans="22:137" s="65" customFormat="1" x14ac:dyDescent="0.25">
      <c r="V791" s="631"/>
      <c r="AA791" s="632"/>
      <c r="AB791" s="632"/>
      <c r="AD791" s="632"/>
      <c r="AE791" s="633"/>
      <c r="AH791" s="634"/>
      <c r="AI791" s="634"/>
      <c r="AK791" s="632"/>
      <c r="AR791" s="632"/>
      <c r="AV791" s="632"/>
      <c r="AX791" s="632"/>
      <c r="BB791" s="632"/>
      <c r="BC791" s="632"/>
      <c r="BE791" s="632"/>
      <c r="BH791" s="67"/>
      <c r="BI791" s="635"/>
      <c r="BJ791" s="636"/>
      <c r="BK791" s="636"/>
      <c r="BL791" s="636"/>
      <c r="BM791" s="102"/>
      <c r="BN791" s="102"/>
      <c r="BO791" s="102"/>
      <c r="BP791" s="636"/>
      <c r="BQ791" s="636"/>
      <c r="BR791" s="636"/>
      <c r="BS791" s="636"/>
      <c r="BT791" s="636"/>
      <c r="BU791" s="636"/>
      <c r="BV791" s="636"/>
      <c r="BW791" s="636"/>
      <c r="BX791" s="636"/>
      <c r="BY791" s="636"/>
      <c r="BZ791" s="636"/>
      <c r="CA791" s="636"/>
      <c r="CB791" s="637"/>
      <c r="CC791" s="636"/>
      <c r="CD791" s="636"/>
      <c r="CE791" s="637"/>
      <c r="CF791" s="637"/>
      <c r="CG791" s="637"/>
      <c r="CH791" s="637"/>
      <c r="CI791" s="636"/>
      <c r="CJ791" s="636"/>
      <c r="CK791" s="637"/>
      <c r="CL791" s="637"/>
      <c r="CM791" s="637"/>
      <c r="CN791" s="705"/>
      <c r="CO791" s="88"/>
      <c r="CP791" s="88"/>
      <c r="CQ791" s="88"/>
      <c r="CR791" s="67"/>
      <c r="CS791" s="67"/>
      <c r="CT791" s="67"/>
      <c r="CU791" s="67"/>
      <c r="CV791" s="67"/>
      <c r="CW791" s="67"/>
      <c r="CX791" s="67"/>
      <c r="CY791" s="67"/>
      <c r="CZ791" s="67"/>
      <c r="DA791" s="67"/>
      <c r="DB791" s="67"/>
      <c r="DC791" s="67"/>
      <c r="DD791" s="67"/>
      <c r="DE791" s="67"/>
      <c r="DF791" s="67"/>
      <c r="DG791" s="67"/>
      <c r="DH791" s="67"/>
      <c r="DI791" s="67"/>
      <c r="DJ791" s="67"/>
      <c r="DK791" s="67"/>
      <c r="DL791" s="67"/>
      <c r="DM791" s="67"/>
      <c r="DN791" s="67"/>
      <c r="DO791" s="67"/>
      <c r="DP791" s="67"/>
      <c r="DQ791" s="67"/>
      <c r="DR791" s="67"/>
      <c r="DS791" s="67"/>
      <c r="DT791" s="67"/>
      <c r="DU791" s="67"/>
      <c r="DV791" s="67"/>
      <c r="DW791" s="67"/>
      <c r="DX791" s="67"/>
      <c r="DY791" s="67"/>
      <c r="DZ791" s="88"/>
      <c r="EA791" s="88"/>
      <c r="EB791" s="88"/>
      <c r="EC791" s="88"/>
      <c r="ED791" s="88"/>
      <c r="EE791" s="88"/>
      <c r="EF791" s="88"/>
      <c r="EG791" s="88"/>
    </row>
    <row r="792" spans="22:137" s="65" customFormat="1" x14ac:dyDescent="0.25">
      <c r="V792" s="631"/>
      <c r="AA792" s="632"/>
      <c r="AB792" s="632"/>
      <c r="AD792" s="632"/>
      <c r="AE792" s="633"/>
      <c r="AH792" s="634"/>
      <c r="AI792" s="634"/>
      <c r="AK792" s="632"/>
      <c r="AR792" s="632"/>
      <c r="AV792" s="632"/>
      <c r="AX792" s="632"/>
      <c r="BB792" s="632"/>
      <c r="BC792" s="632"/>
      <c r="BE792" s="632"/>
      <c r="BH792" s="67"/>
      <c r="BI792" s="635"/>
      <c r="BJ792" s="636"/>
      <c r="BK792" s="636"/>
      <c r="BL792" s="636"/>
      <c r="BM792" s="102"/>
      <c r="BN792" s="102"/>
      <c r="BO792" s="102"/>
      <c r="BP792" s="636"/>
      <c r="BQ792" s="636"/>
      <c r="BR792" s="636"/>
      <c r="BS792" s="636"/>
      <c r="BT792" s="636"/>
      <c r="BU792" s="636"/>
      <c r="BV792" s="636"/>
      <c r="BW792" s="636"/>
      <c r="BX792" s="636"/>
      <c r="BY792" s="636"/>
      <c r="BZ792" s="636"/>
      <c r="CA792" s="636"/>
      <c r="CB792" s="637"/>
      <c r="CC792" s="636"/>
      <c r="CD792" s="636"/>
      <c r="CE792" s="637"/>
      <c r="CF792" s="637"/>
      <c r="CG792" s="637"/>
      <c r="CH792" s="637"/>
      <c r="CI792" s="636"/>
      <c r="CJ792" s="636"/>
      <c r="CK792" s="637"/>
      <c r="CL792" s="637"/>
      <c r="CM792" s="637"/>
      <c r="CN792" s="705"/>
      <c r="CO792" s="88"/>
      <c r="CP792" s="88"/>
      <c r="CQ792" s="88"/>
      <c r="CR792" s="67"/>
      <c r="CS792" s="67"/>
      <c r="CT792" s="67"/>
      <c r="CU792" s="67"/>
      <c r="CV792" s="67"/>
      <c r="CW792" s="67"/>
      <c r="CX792" s="67"/>
      <c r="CY792" s="67"/>
      <c r="CZ792" s="67"/>
      <c r="DA792" s="67"/>
      <c r="DB792" s="67"/>
      <c r="DC792" s="67"/>
      <c r="DD792" s="67"/>
      <c r="DE792" s="67"/>
      <c r="DF792" s="67"/>
      <c r="DG792" s="67"/>
      <c r="DH792" s="67"/>
      <c r="DI792" s="67"/>
      <c r="DJ792" s="67"/>
      <c r="DK792" s="67"/>
      <c r="DL792" s="67"/>
      <c r="DM792" s="67"/>
      <c r="DN792" s="67"/>
      <c r="DO792" s="67"/>
      <c r="DP792" s="67"/>
      <c r="DQ792" s="67"/>
      <c r="DR792" s="67"/>
      <c r="DS792" s="67"/>
      <c r="DT792" s="67"/>
      <c r="DU792" s="67"/>
      <c r="DV792" s="67"/>
      <c r="DW792" s="67"/>
      <c r="DX792" s="67"/>
      <c r="DY792" s="67"/>
      <c r="DZ792" s="88"/>
      <c r="EA792" s="88"/>
      <c r="EB792" s="88"/>
      <c r="EC792" s="88"/>
      <c r="ED792" s="88"/>
      <c r="EE792" s="88"/>
      <c r="EF792" s="88"/>
      <c r="EG792" s="88"/>
    </row>
    <row r="793" spans="22:137" s="65" customFormat="1" x14ac:dyDescent="0.25">
      <c r="V793" s="631"/>
      <c r="AA793" s="632"/>
      <c r="AB793" s="632"/>
      <c r="AD793" s="632"/>
      <c r="AE793" s="633"/>
      <c r="AH793" s="634"/>
      <c r="AI793" s="634"/>
      <c r="AK793" s="632"/>
      <c r="AR793" s="632"/>
      <c r="AV793" s="632"/>
      <c r="AX793" s="632"/>
      <c r="BB793" s="632"/>
      <c r="BC793" s="632"/>
      <c r="BE793" s="632"/>
      <c r="BH793" s="67"/>
      <c r="BI793" s="635"/>
      <c r="BJ793" s="636"/>
      <c r="BK793" s="636"/>
      <c r="BL793" s="636"/>
      <c r="BM793" s="102"/>
      <c r="BN793" s="102"/>
      <c r="BO793" s="102"/>
      <c r="BP793" s="636"/>
      <c r="BQ793" s="636"/>
      <c r="BR793" s="636"/>
      <c r="BS793" s="636"/>
      <c r="BT793" s="636"/>
      <c r="BU793" s="636"/>
      <c r="BV793" s="636"/>
      <c r="BW793" s="636"/>
      <c r="BX793" s="636"/>
      <c r="BY793" s="636"/>
      <c r="BZ793" s="636"/>
      <c r="CA793" s="636"/>
      <c r="CB793" s="637"/>
      <c r="CC793" s="636"/>
      <c r="CD793" s="636"/>
      <c r="CE793" s="637"/>
      <c r="CF793" s="637"/>
      <c r="CG793" s="637"/>
      <c r="CH793" s="637"/>
      <c r="CI793" s="636"/>
      <c r="CJ793" s="636"/>
      <c r="CK793" s="637"/>
      <c r="CL793" s="637"/>
      <c r="CM793" s="637"/>
      <c r="CN793" s="705"/>
      <c r="CO793" s="88"/>
      <c r="CP793" s="88"/>
      <c r="CQ793" s="88"/>
      <c r="CR793" s="67"/>
      <c r="CS793" s="67"/>
      <c r="CT793" s="67"/>
      <c r="CU793" s="67"/>
      <c r="CV793" s="67"/>
      <c r="CW793" s="67"/>
      <c r="CX793" s="67"/>
      <c r="CY793" s="67"/>
      <c r="CZ793" s="67"/>
      <c r="DA793" s="67"/>
      <c r="DB793" s="67"/>
      <c r="DC793" s="67"/>
      <c r="DD793" s="67"/>
      <c r="DE793" s="67"/>
      <c r="DF793" s="67"/>
      <c r="DG793" s="67"/>
      <c r="DH793" s="67"/>
      <c r="DI793" s="67"/>
      <c r="DJ793" s="67"/>
      <c r="DK793" s="67"/>
      <c r="DL793" s="67"/>
      <c r="DM793" s="67"/>
      <c r="DN793" s="67"/>
      <c r="DO793" s="67"/>
      <c r="DP793" s="67"/>
      <c r="DQ793" s="67"/>
      <c r="DR793" s="67"/>
      <c r="DS793" s="67"/>
      <c r="DT793" s="67"/>
      <c r="DU793" s="67"/>
      <c r="DV793" s="67"/>
      <c r="DW793" s="67"/>
      <c r="DX793" s="67"/>
      <c r="DY793" s="67"/>
      <c r="DZ793" s="88"/>
      <c r="EA793" s="88"/>
      <c r="EB793" s="88"/>
      <c r="EC793" s="88"/>
      <c r="ED793" s="88"/>
      <c r="EE793" s="88"/>
      <c r="EF793" s="88"/>
      <c r="EG793" s="88"/>
    </row>
    <row r="794" spans="22:137" s="65" customFormat="1" x14ac:dyDescent="0.25">
      <c r="V794" s="631"/>
      <c r="AA794" s="632"/>
      <c r="AB794" s="632"/>
      <c r="AD794" s="632"/>
      <c r="AE794" s="633"/>
      <c r="AH794" s="634"/>
      <c r="AI794" s="634"/>
      <c r="AK794" s="632"/>
      <c r="AR794" s="632"/>
      <c r="AV794" s="632"/>
      <c r="AX794" s="632"/>
      <c r="BB794" s="632"/>
      <c r="BC794" s="632"/>
      <c r="BE794" s="632"/>
      <c r="BH794" s="67"/>
      <c r="BI794" s="635"/>
      <c r="BJ794" s="636"/>
      <c r="BK794" s="636"/>
      <c r="BL794" s="636"/>
      <c r="BM794" s="102"/>
      <c r="BN794" s="102"/>
      <c r="BO794" s="102"/>
      <c r="BP794" s="636"/>
      <c r="BQ794" s="636"/>
      <c r="BR794" s="636"/>
      <c r="BS794" s="636"/>
      <c r="BT794" s="636"/>
      <c r="BU794" s="636"/>
      <c r="BV794" s="636"/>
      <c r="BW794" s="636"/>
      <c r="BX794" s="636"/>
      <c r="BY794" s="636"/>
      <c r="BZ794" s="636"/>
      <c r="CA794" s="636"/>
      <c r="CB794" s="637"/>
      <c r="CC794" s="636"/>
      <c r="CD794" s="636"/>
      <c r="CE794" s="637"/>
      <c r="CF794" s="637"/>
      <c r="CG794" s="637"/>
      <c r="CH794" s="637"/>
      <c r="CI794" s="636"/>
      <c r="CJ794" s="636"/>
      <c r="CK794" s="637"/>
      <c r="CL794" s="637"/>
      <c r="CM794" s="637"/>
      <c r="CN794" s="705"/>
      <c r="CO794" s="88"/>
      <c r="CP794" s="88"/>
      <c r="CQ794" s="88"/>
      <c r="CR794" s="67"/>
      <c r="CS794" s="67"/>
      <c r="CT794" s="67"/>
      <c r="CU794" s="67"/>
      <c r="CV794" s="67"/>
      <c r="CW794" s="67"/>
      <c r="CX794" s="67"/>
      <c r="CY794" s="67"/>
      <c r="CZ794" s="67"/>
      <c r="DA794" s="67"/>
      <c r="DB794" s="67"/>
      <c r="DC794" s="67"/>
      <c r="DD794" s="67"/>
      <c r="DE794" s="67"/>
      <c r="DF794" s="67"/>
      <c r="DG794" s="67"/>
      <c r="DH794" s="67"/>
      <c r="DI794" s="67"/>
      <c r="DJ794" s="67"/>
      <c r="DK794" s="67"/>
      <c r="DL794" s="67"/>
      <c r="DM794" s="67"/>
      <c r="DN794" s="67"/>
      <c r="DO794" s="67"/>
      <c r="DP794" s="67"/>
      <c r="DQ794" s="67"/>
      <c r="DR794" s="67"/>
      <c r="DS794" s="67"/>
      <c r="DT794" s="67"/>
      <c r="DU794" s="67"/>
      <c r="DV794" s="67"/>
      <c r="DW794" s="67"/>
      <c r="DX794" s="67"/>
      <c r="DY794" s="67"/>
      <c r="DZ794" s="88"/>
      <c r="EA794" s="88"/>
      <c r="EB794" s="88"/>
      <c r="EC794" s="88"/>
      <c r="ED794" s="88"/>
      <c r="EE794" s="88"/>
      <c r="EF794" s="88"/>
      <c r="EG794" s="88"/>
    </row>
    <row r="795" spans="22:137" s="65" customFormat="1" x14ac:dyDescent="0.25">
      <c r="V795" s="631"/>
      <c r="AA795" s="632"/>
      <c r="AB795" s="632"/>
      <c r="AD795" s="632"/>
      <c r="AE795" s="633"/>
      <c r="AH795" s="634"/>
      <c r="AI795" s="634"/>
      <c r="AK795" s="632"/>
      <c r="AR795" s="632"/>
      <c r="AV795" s="632"/>
      <c r="AX795" s="632"/>
      <c r="BB795" s="632"/>
      <c r="BC795" s="632"/>
      <c r="BE795" s="632"/>
      <c r="BH795" s="67"/>
      <c r="BI795" s="635"/>
      <c r="BJ795" s="636"/>
      <c r="BK795" s="636"/>
      <c r="BL795" s="636"/>
      <c r="BM795" s="102"/>
      <c r="BN795" s="102"/>
      <c r="BO795" s="102"/>
      <c r="BP795" s="636"/>
      <c r="BQ795" s="636"/>
      <c r="BR795" s="636"/>
      <c r="BS795" s="636"/>
      <c r="BT795" s="636"/>
      <c r="BU795" s="636"/>
      <c r="BV795" s="636"/>
      <c r="BW795" s="636"/>
      <c r="BX795" s="636"/>
      <c r="BY795" s="636"/>
      <c r="BZ795" s="636"/>
      <c r="CA795" s="636"/>
      <c r="CB795" s="637"/>
      <c r="CC795" s="636"/>
      <c r="CD795" s="636"/>
      <c r="CE795" s="637"/>
      <c r="CF795" s="637"/>
      <c r="CG795" s="637"/>
      <c r="CH795" s="637"/>
      <c r="CI795" s="636"/>
      <c r="CJ795" s="636"/>
      <c r="CK795" s="637"/>
      <c r="CL795" s="637"/>
      <c r="CM795" s="637"/>
      <c r="CN795" s="705"/>
      <c r="CO795" s="88"/>
      <c r="CP795" s="88"/>
      <c r="CQ795" s="88"/>
      <c r="CR795" s="67"/>
      <c r="CS795" s="67"/>
      <c r="CT795" s="67"/>
      <c r="CU795" s="67"/>
      <c r="CV795" s="67"/>
      <c r="CW795" s="67"/>
      <c r="CX795" s="67"/>
      <c r="CY795" s="67"/>
      <c r="CZ795" s="67"/>
      <c r="DA795" s="67"/>
      <c r="DB795" s="67"/>
      <c r="DC795" s="67"/>
      <c r="DD795" s="67"/>
      <c r="DE795" s="67"/>
      <c r="DF795" s="67"/>
      <c r="DG795" s="67"/>
      <c r="DH795" s="67"/>
      <c r="DI795" s="67"/>
      <c r="DJ795" s="67"/>
      <c r="DK795" s="67"/>
      <c r="DL795" s="67"/>
      <c r="DM795" s="67"/>
      <c r="DN795" s="67"/>
      <c r="DO795" s="67"/>
      <c r="DP795" s="67"/>
      <c r="DQ795" s="67"/>
      <c r="DR795" s="67"/>
      <c r="DS795" s="67"/>
      <c r="DT795" s="67"/>
      <c r="DU795" s="67"/>
      <c r="DV795" s="67"/>
      <c r="DW795" s="67"/>
      <c r="DX795" s="67"/>
      <c r="DY795" s="67"/>
      <c r="DZ795" s="88"/>
      <c r="EA795" s="88"/>
      <c r="EB795" s="88"/>
      <c r="EC795" s="88"/>
      <c r="ED795" s="88"/>
      <c r="EE795" s="88"/>
      <c r="EF795" s="88"/>
      <c r="EG795" s="88"/>
    </row>
    <row r="796" spans="22:137" s="65" customFormat="1" x14ac:dyDescent="0.25">
      <c r="V796" s="631"/>
      <c r="AA796" s="632"/>
      <c r="AB796" s="632"/>
      <c r="AD796" s="632"/>
      <c r="AE796" s="633"/>
      <c r="AH796" s="634"/>
      <c r="AI796" s="634"/>
      <c r="AK796" s="632"/>
      <c r="AR796" s="632"/>
      <c r="AV796" s="632"/>
      <c r="AX796" s="632"/>
      <c r="BB796" s="632"/>
      <c r="BC796" s="632"/>
      <c r="BE796" s="632"/>
      <c r="BH796" s="67"/>
      <c r="BI796" s="635"/>
      <c r="BJ796" s="636"/>
      <c r="BK796" s="636"/>
      <c r="BL796" s="636"/>
      <c r="BM796" s="102"/>
      <c r="BN796" s="102"/>
      <c r="BO796" s="102"/>
      <c r="BP796" s="636"/>
      <c r="BQ796" s="636"/>
      <c r="BR796" s="636"/>
      <c r="BS796" s="636"/>
      <c r="BT796" s="636"/>
      <c r="BU796" s="636"/>
      <c r="BV796" s="636"/>
      <c r="BW796" s="636"/>
      <c r="BX796" s="636"/>
      <c r="BY796" s="636"/>
      <c r="BZ796" s="636"/>
      <c r="CA796" s="636"/>
      <c r="CB796" s="637"/>
      <c r="CC796" s="636"/>
      <c r="CD796" s="636"/>
      <c r="CE796" s="637"/>
      <c r="CF796" s="637"/>
      <c r="CG796" s="637"/>
      <c r="CH796" s="637"/>
      <c r="CI796" s="636"/>
      <c r="CJ796" s="636"/>
      <c r="CK796" s="637"/>
      <c r="CL796" s="637"/>
      <c r="CM796" s="637"/>
      <c r="CN796" s="705"/>
      <c r="CO796" s="88"/>
      <c r="CP796" s="88"/>
      <c r="CQ796" s="88"/>
      <c r="CR796" s="67"/>
      <c r="CS796" s="67"/>
      <c r="CT796" s="67"/>
      <c r="CU796" s="67"/>
      <c r="CV796" s="67"/>
      <c r="CW796" s="67"/>
      <c r="CX796" s="67"/>
      <c r="CY796" s="67"/>
      <c r="CZ796" s="67"/>
      <c r="DA796" s="67"/>
      <c r="DB796" s="67"/>
      <c r="DC796" s="67"/>
      <c r="DD796" s="67"/>
      <c r="DE796" s="67"/>
      <c r="DF796" s="67"/>
      <c r="DG796" s="67"/>
      <c r="DH796" s="67"/>
      <c r="DI796" s="67"/>
      <c r="DJ796" s="67"/>
      <c r="DK796" s="67"/>
      <c r="DL796" s="67"/>
      <c r="DM796" s="67"/>
      <c r="DN796" s="67"/>
      <c r="DO796" s="67"/>
      <c r="DP796" s="67"/>
      <c r="DQ796" s="67"/>
      <c r="DR796" s="67"/>
      <c r="DS796" s="67"/>
      <c r="DT796" s="67"/>
      <c r="DU796" s="67"/>
      <c r="DV796" s="67"/>
      <c r="DW796" s="67"/>
      <c r="DX796" s="67"/>
      <c r="DY796" s="67"/>
      <c r="DZ796" s="88"/>
      <c r="EA796" s="88"/>
      <c r="EB796" s="88"/>
      <c r="EC796" s="88"/>
      <c r="ED796" s="88"/>
      <c r="EE796" s="88"/>
      <c r="EF796" s="88"/>
      <c r="EG796" s="88"/>
    </row>
    <row r="797" spans="22:137" s="65" customFormat="1" x14ac:dyDescent="0.25">
      <c r="V797" s="631"/>
      <c r="AA797" s="632"/>
      <c r="AB797" s="632"/>
      <c r="AD797" s="632"/>
      <c r="AE797" s="633"/>
      <c r="AH797" s="634"/>
      <c r="AI797" s="634"/>
      <c r="AK797" s="632"/>
      <c r="AR797" s="632"/>
      <c r="AV797" s="632"/>
      <c r="AX797" s="632"/>
      <c r="BB797" s="632"/>
      <c r="BC797" s="632"/>
      <c r="BE797" s="632"/>
      <c r="BH797" s="67"/>
      <c r="BI797" s="635"/>
      <c r="BJ797" s="636"/>
      <c r="BK797" s="636"/>
      <c r="BL797" s="636"/>
      <c r="BM797" s="102"/>
      <c r="BN797" s="102"/>
      <c r="BO797" s="102"/>
      <c r="BP797" s="636"/>
      <c r="BQ797" s="636"/>
      <c r="BR797" s="636"/>
      <c r="BS797" s="636"/>
      <c r="BT797" s="636"/>
      <c r="BU797" s="636"/>
      <c r="BV797" s="636"/>
      <c r="BW797" s="636"/>
      <c r="BX797" s="636"/>
      <c r="BY797" s="636"/>
      <c r="BZ797" s="636"/>
      <c r="CA797" s="636"/>
      <c r="CB797" s="637"/>
      <c r="CC797" s="636"/>
      <c r="CD797" s="636"/>
      <c r="CE797" s="637"/>
      <c r="CF797" s="637"/>
      <c r="CG797" s="637"/>
      <c r="CH797" s="637"/>
      <c r="CI797" s="636"/>
      <c r="CJ797" s="636"/>
      <c r="CK797" s="637"/>
      <c r="CL797" s="637"/>
      <c r="CM797" s="637"/>
      <c r="CN797" s="705"/>
      <c r="CO797" s="88"/>
      <c r="CP797" s="88"/>
      <c r="CQ797" s="88"/>
      <c r="CR797" s="67"/>
      <c r="CS797" s="67"/>
      <c r="CT797" s="67"/>
      <c r="CU797" s="67"/>
      <c r="CV797" s="67"/>
      <c r="CW797" s="67"/>
      <c r="CX797" s="67"/>
      <c r="CY797" s="67"/>
      <c r="CZ797" s="67"/>
      <c r="DA797" s="67"/>
      <c r="DB797" s="67"/>
      <c r="DC797" s="67"/>
      <c r="DD797" s="67"/>
      <c r="DE797" s="67"/>
      <c r="DF797" s="67"/>
      <c r="DG797" s="67"/>
      <c r="DH797" s="67"/>
      <c r="DI797" s="67"/>
      <c r="DJ797" s="67"/>
      <c r="DK797" s="67"/>
      <c r="DL797" s="67"/>
      <c r="DM797" s="67"/>
      <c r="DN797" s="67"/>
      <c r="DO797" s="67"/>
      <c r="DP797" s="67"/>
      <c r="DQ797" s="67"/>
      <c r="DR797" s="67"/>
      <c r="DS797" s="67"/>
      <c r="DT797" s="67"/>
      <c r="DU797" s="67"/>
      <c r="DV797" s="67"/>
      <c r="DW797" s="67"/>
      <c r="DX797" s="67"/>
      <c r="DY797" s="67"/>
      <c r="DZ797" s="88"/>
      <c r="EA797" s="88"/>
      <c r="EB797" s="88"/>
      <c r="EC797" s="88"/>
      <c r="ED797" s="88"/>
      <c r="EE797" s="88"/>
      <c r="EF797" s="88"/>
      <c r="EG797" s="88"/>
    </row>
    <row r="798" spans="22:137" s="65" customFormat="1" x14ac:dyDescent="0.25">
      <c r="V798" s="631"/>
      <c r="AA798" s="632"/>
      <c r="AB798" s="632"/>
      <c r="AD798" s="632"/>
      <c r="AE798" s="633"/>
      <c r="AH798" s="634"/>
      <c r="AI798" s="634"/>
      <c r="AK798" s="632"/>
      <c r="AR798" s="632"/>
      <c r="AV798" s="632"/>
      <c r="AX798" s="632"/>
      <c r="BB798" s="632"/>
      <c r="BC798" s="632"/>
      <c r="BE798" s="632"/>
      <c r="BH798" s="67"/>
      <c r="BI798" s="635"/>
      <c r="BJ798" s="636"/>
      <c r="BK798" s="636"/>
      <c r="BL798" s="636"/>
      <c r="BM798" s="102"/>
      <c r="BN798" s="102"/>
      <c r="BO798" s="102"/>
      <c r="BP798" s="636"/>
      <c r="BQ798" s="636"/>
      <c r="BR798" s="636"/>
      <c r="BS798" s="636"/>
      <c r="BT798" s="636"/>
      <c r="BU798" s="636"/>
      <c r="BV798" s="636"/>
      <c r="BW798" s="636"/>
      <c r="BX798" s="636"/>
      <c r="BY798" s="636"/>
      <c r="BZ798" s="636"/>
      <c r="CA798" s="636"/>
      <c r="CB798" s="637"/>
      <c r="CC798" s="636"/>
      <c r="CD798" s="636"/>
      <c r="CE798" s="637"/>
      <c r="CF798" s="637"/>
      <c r="CG798" s="637"/>
      <c r="CH798" s="637"/>
      <c r="CI798" s="636"/>
      <c r="CJ798" s="636"/>
      <c r="CK798" s="637"/>
      <c r="CL798" s="637"/>
      <c r="CM798" s="637"/>
      <c r="CN798" s="705"/>
      <c r="CO798" s="88"/>
      <c r="CP798" s="88"/>
      <c r="CQ798" s="88"/>
      <c r="CR798" s="67"/>
      <c r="CS798" s="67"/>
      <c r="CT798" s="67"/>
      <c r="CU798" s="67"/>
      <c r="CV798" s="67"/>
      <c r="CW798" s="67"/>
      <c r="CX798" s="67"/>
      <c r="CY798" s="67"/>
      <c r="CZ798" s="67"/>
      <c r="DA798" s="67"/>
      <c r="DB798" s="67"/>
      <c r="DC798" s="67"/>
      <c r="DD798" s="67"/>
      <c r="DE798" s="67"/>
      <c r="DF798" s="67"/>
      <c r="DG798" s="67"/>
      <c r="DH798" s="67"/>
      <c r="DI798" s="67"/>
      <c r="DJ798" s="67"/>
      <c r="DK798" s="67"/>
      <c r="DL798" s="67"/>
      <c r="DM798" s="67"/>
      <c r="DN798" s="67"/>
      <c r="DO798" s="67"/>
      <c r="DP798" s="67"/>
      <c r="DQ798" s="67"/>
      <c r="DR798" s="67"/>
      <c r="DS798" s="67"/>
      <c r="DT798" s="67"/>
      <c r="DU798" s="67"/>
      <c r="DV798" s="67"/>
      <c r="DW798" s="67"/>
      <c r="DX798" s="67"/>
      <c r="DY798" s="67"/>
      <c r="DZ798" s="88"/>
      <c r="EA798" s="88"/>
      <c r="EB798" s="88"/>
      <c r="EC798" s="88"/>
      <c r="ED798" s="88"/>
      <c r="EE798" s="88"/>
      <c r="EF798" s="88"/>
      <c r="EG798" s="88"/>
    </row>
    <row r="799" spans="22:137" s="65" customFormat="1" x14ac:dyDescent="0.25">
      <c r="V799" s="631"/>
      <c r="AA799" s="632"/>
      <c r="AB799" s="632"/>
      <c r="AD799" s="632"/>
      <c r="AE799" s="633"/>
      <c r="AH799" s="634"/>
      <c r="AI799" s="634"/>
      <c r="AK799" s="632"/>
      <c r="AR799" s="632"/>
      <c r="AV799" s="632"/>
      <c r="AX799" s="632"/>
      <c r="BB799" s="632"/>
      <c r="BC799" s="632"/>
      <c r="BE799" s="632"/>
      <c r="BH799" s="67"/>
      <c r="BI799" s="635"/>
      <c r="BJ799" s="636"/>
      <c r="BK799" s="636"/>
      <c r="BL799" s="636"/>
      <c r="BM799" s="102"/>
      <c r="BN799" s="102"/>
      <c r="BO799" s="102"/>
      <c r="BP799" s="636"/>
      <c r="BQ799" s="636"/>
      <c r="BR799" s="636"/>
      <c r="BS799" s="636"/>
      <c r="BT799" s="636"/>
      <c r="BU799" s="636"/>
      <c r="BV799" s="636"/>
      <c r="BW799" s="636"/>
      <c r="BX799" s="636"/>
      <c r="BY799" s="636"/>
      <c r="BZ799" s="636"/>
      <c r="CA799" s="636"/>
      <c r="CB799" s="637"/>
      <c r="CC799" s="636"/>
      <c r="CD799" s="636"/>
      <c r="CE799" s="637"/>
      <c r="CF799" s="637"/>
      <c r="CG799" s="637"/>
      <c r="CH799" s="637"/>
      <c r="CI799" s="636"/>
      <c r="CJ799" s="636"/>
      <c r="CK799" s="637"/>
      <c r="CL799" s="637"/>
      <c r="CM799" s="637"/>
      <c r="CN799" s="705"/>
      <c r="CO799" s="88"/>
      <c r="CP799" s="88"/>
      <c r="CQ799" s="88"/>
      <c r="CR799" s="67"/>
      <c r="CS799" s="67"/>
      <c r="CT799" s="67"/>
      <c r="CU799" s="67"/>
      <c r="CV799" s="67"/>
      <c r="CW799" s="67"/>
      <c r="CX799" s="67"/>
      <c r="CY799" s="67"/>
      <c r="CZ799" s="67"/>
      <c r="DA799" s="67"/>
      <c r="DB799" s="67"/>
      <c r="DC799" s="67"/>
      <c r="DD799" s="67"/>
      <c r="DE799" s="67"/>
      <c r="DF799" s="67"/>
      <c r="DG799" s="67"/>
      <c r="DH799" s="67"/>
      <c r="DI799" s="67"/>
      <c r="DJ799" s="67"/>
      <c r="DK799" s="67"/>
      <c r="DL799" s="67"/>
      <c r="DM799" s="67"/>
      <c r="DN799" s="67"/>
      <c r="DO799" s="67"/>
      <c r="DP799" s="67"/>
      <c r="DQ799" s="67"/>
      <c r="DR799" s="67"/>
      <c r="DS799" s="67"/>
      <c r="DT799" s="67"/>
      <c r="DU799" s="67"/>
      <c r="DV799" s="67"/>
      <c r="DW799" s="67"/>
      <c r="DX799" s="67"/>
      <c r="DY799" s="67"/>
      <c r="DZ799" s="88"/>
      <c r="EA799" s="88"/>
      <c r="EB799" s="88"/>
      <c r="EC799" s="88"/>
      <c r="ED799" s="88"/>
      <c r="EE799" s="88"/>
      <c r="EF799" s="88"/>
      <c r="EG799" s="88"/>
    </row>
    <row r="800" spans="22:137" s="65" customFormat="1" x14ac:dyDescent="0.25">
      <c r="V800" s="631"/>
      <c r="AA800" s="632"/>
      <c r="AB800" s="632"/>
      <c r="AD800" s="632"/>
      <c r="AE800" s="633"/>
      <c r="AH800" s="634"/>
      <c r="AI800" s="634"/>
      <c r="AK800" s="632"/>
      <c r="AR800" s="632"/>
      <c r="AV800" s="632"/>
      <c r="AX800" s="632"/>
      <c r="BB800" s="632"/>
      <c r="BC800" s="632"/>
      <c r="BE800" s="632"/>
      <c r="BH800" s="67"/>
      <c r="BI800" s="635"/>
      <c r="BJ800" s="636"/>
      <c r="BK800" s="636"/>
      <c r="BL800" s="636"/>
      <c r="BM800" s="102"/>
      <c r="BN800" s="102"/>
      <c r="BO800" s="102"/>
      <c r="BP800" s="636"/>
      <c r="BQ800" s="636"/>
      <c r="BR800" s="636"/>
      <c r="BS800" s="636"/>
      <c r="BT800" s="636"/>
      <c r="BU800" s="636"/>
      <c r="BV800" s="636"/>
      <c r="BW800" s="636"/>
      <c r="BX800" s="636"/>
      <c r="BY800" s="636"/>
      <c r="BZ800" s="636"/>
      <c r="CA800" s="636"/>
      <c r="CB800" s="637"/>
      <c r="CC800" s="636"/>
      <c r="CD800" s="636"/>
      <c r="CE800" s="637"/>
      <c r="CF800" s="637"/>
      <c r="CG800" s="637"/>
      <c r="CH800" s="637"/>
      <c r="CI800" s="636"/>
      <c r="CJ800" s="636"/>
      <c r="CK800" s="637"/>
      <c r="CL800" s="637"/>
      <c r="CM800" s="637"/>
      <c r="CN800" s="705"/>
      <c r="CO800" s="88"/>
      <c r="CP800" s="88"/>
      <c r="CQ800" s="88"/>
      <c r="CR800" s="67"/>
      <c r="CS800" s="67"/>
      <c r="CT800" s="67"/>
      <c r="CU800" s="67"/>
      <c r="CV800" s="67"/>
      <c r="CW800" s="67"/>
      <c r="CX800" s="67"/>
      <c r="CY800" s="67"/>
      <c r="CZ800" s="67"/>
      <c r="DA800" s="67"/>
      <c r="DB800" s="67"/>
      <c r="DC800" s="67"/>
      <c r="DD800" s="67"/>
      <c r="DE800" s="67"/>
      <c r="DF800" s="67"/>
      <c r="DG800" s="67"/>
      <c r="DH800" s="67"/>
      <c r="DI800" s="67"/>
      <c r="DJ800" s="67"/>
      <c r="DK800" s="67"/>
      <c r="DL800" s="67"/>
      <c r="DM800" s="67"/>
      <c r="DN800" s="67"/>
      <c r="DO800" s="67"/>
      <c r="DP800" s="67"/>
      <c r="DQ800" s="67"/>
      <c r="DR800" s="67"/>
      <c r="DS800" s="67"/>
      <c r="DT800" s="67"/>
      <c r="DU800" s="67"/>
      <c r="DV800" s="67"/>
      <c r="DW800" s="67"/>
      <c r="DX800" s="67"/>
      <c r="DY800" s="67"/>
      <c r="DZ800" s="88"/>
      <c r="EA800" s="88"/>
      <c r="EB800" s="88"/>
      <c r="EC800" s="88"/>
      <c r="ED800" s="88"/>
      <c r="EE800" s="88"/>
      <c r="EF800" s="88"/>
      <c r="EG800" s="88"/>
    </row>
    <row r="801" spans="22:137" s="65" customFormat="1" x14ac:dyDescent="0.25">
      <c r="V801" s="631"/>
      <c r="AA801" s="632"/>
      <c r="AB801" s="632"/>
      <c r="AD801" s="632"/>
      <c r="AE801" s="633"/>
      <c r="AH801" s="634"/>
      <c r="AI801" s="634"/>
      <c r="AK801" s="632"/>
      <c r="AR801" s="632"/>
      <c r="AV801" s="632"/>
      <c r="AX801" s="632"/>
      <c r="BB801" s="632"/>
      <c r="BC801" s="632"/>
      <c r="BE801" s="632"/>
      <c r="BH801" s="67"/>
      <c r="BI801" s="635"/>
      <c r="BJ801" s="636"/>
      <c r="BK801" s="636"/>
      <c r="BL801" s="636"/>
      <c r="BM801" s="102"/>
      <c r="BN801" s="102"/>
      <c r="BO801" s="102"/>
      <c r="BP801" s="636"/>
      <c r="BQ801" s="636"/>
      <c r="BR801" s="636"/>
      <c r="BS801" s="636"/>
      <c r="BT801" s="636"/>
      <c r="BU801" s="636"/>
      <c r="BV801" s="636"/>
      <c r="BW801" s="636"/>
      <c r="BX801" s="636"/>
      <c r="BY801" s="636"/>
      <c r="BZ801" s="636"/>
      <c r="CA801" s="636"/>
      <c r="CB801" s="637"/>
      <c r="CC801" s="636"/>
      <c r="CD801" s="636"/>
      <c r="CE801" s="637"/>
      <c r="CF801" s="637"/>
      <c r="CG801" s="637"/>
      <c r="CH801" s="637"/>
      <c r="CI801" s="636"/>
      <c r="CJ801" s="636"/>
      <c r="CK801" s="637"/>
      <c r="CL801" s="637"/>
      <c r="CM801" s="637"/>
      <c r="CN801" s="705"/>
      <c r="CO801" s="88"/>
      <c r="CP801" s="88"/>
      <c r="CQ801" s="88"/>
      <c r="CR801" s="67"/>
      <c r="CS801" s="67"/>
      <c r="CT801" s="67"/>
      <c r="CU801" s="67"/>
      <c r="CV801" s="67"/>
      <c r="CW801" s="67"/>
      <c r="CX801" s="67"/>
      <c r="CY801" s="67"/>
      <c r="CZ801" s="67"/>
      <c r="DA801" s="67"/>
      <c r="DB801" s="67"/>
      <c r="DC801" s="67"/>
      <c r="DD801" s="67"/>
      <c r="DE801" s="67"/>
      <c r="DF801" s="67"/>
      <c r="DG801" s="67"/>
      <c r="DH801" s="67"/>
      <c r="DI801" s="67"/>
      <c r="DJ801" s="67"/>
      <c r="DK801" s="67"/>
      <c r="DL801" s="67"/>
      <c r="DM801" s="67"/>
      <c r="DN801" s="67"/>
      <c r="DO801" s="67"/>
      <c r="DP801" s="67"/>
      <c r="DQ801" s="67"/>
      <c r="DR801" s="67"/>
      <c r="DS801" s="67"/>
      <c r="DT801" s="67"/>
      <c r="DU801" s="67"/>
      <c r="DV801" s="67"/>
      <c r="DW801" s="67"/>
      <c r="DX801" s="67"/>
      <c r="DY801" s="67"/>
      <c r="DZ801" s="88"/>
      <c r="EA801" s="88"/>
      <c r="EB801" s="88"/>
      <c r="EC801" s="88"/>
      <c r="ED801" s="88"/>
      <c r="EE801" s="88"/>
      <c r="EF801" s="88"/>
      <c r="EG801" s="88"/>
    </row>
    <row r="802" spans="22:137" s="65" customFormat="1" x14ac:dyDescent="0.25">
      <c r="V802" s="631"/>
      <c r="AA802" s="632"/>
      <c r="AB802" s="632"/>
      <c r="AD802" s="632"/>
      <c r="AE802" s="633"/>
      <c r="AH802" s="634"/>
      <c r="AI802" s="634"/>
      <c r="AK802" s="632"/>
      <c r="AR802" s="632"/>
      <c r="AV802" s="632"/>
      <c r="AX802" s="632"/>
      <c r="BB802" s="632"/>
      <c r="BC802" s="632"/>
      <c r="BE802" s="632"/>
      <c r="BH802" s="67"/>
      <c r="BI802" s="635"/>
      <c r="BJ802" s="636"/>
      <c r="BK802" s="636"/>
      <c r="BL802" s="636"/>
      <c r="BM802" s="102"/>
      <c r="BN802" s="102"/>
      <c r="BO802" s="102"/>
      <c r="BP802" s="636"/>
      <c r="BQ802" s="636"/>
      <c r="BR802" s="636"/>
      <c r="BS802" s="636"/>
      <c r="BT802" s="636"/>
      <c r="BU802" s="636"/>
      <c r="BV802" s="636"/>
      <c r="BW802" s="636"/>
      <c r="BX802" s="636"/>
      <c r="BY802" s="636"/>
      <c r="BZ802" s="636"/>
      <c r="CA802" s="636"/>
      <c r="CB802" s="637"/>
      <c r="CC802" s="636"/>
      <c r="CD802" s="636"/>
      <c r="CE802" s="637"/>
      <c r="CF802" s="637"/>
      <c r="CG802" s="637"/>
      <c r="CH802" s="637"/>
      <c r="CI802" s="636"/>
      <c r="CJ802" s="636"/>
      <c r="CK802" s="637"/>
      <c r="CL802" s="637"/>
      <c r="CM802" s="637"/>
      <c r="CN802" s="705"/>
      <c r="CO802" s="88"/>
      <c r="CP802" s="88"/>
      <c r="CQ802" s="88"/>
      <c r="CR802" s="67"/>
      <c r="CS802" s="67"/>
      <c r="CT802" s="67"/>
      <c r="CU802" s="67"/>
      <c r="CV802" s="67"/>
      <c r="CW802" s="67"/>
      <c r="CX802" s="67"/>
      <c r="CY802" s="67"/>
      <c r="CZ802" s="67"/>
      <c r="DA802" s="67"/>
      <c r="DB802" s="67"/>
      <c r="DC802" s="67"/>
      <c r="DD802" s="67"/>
      <c r="DE802" s="67"/>
      <c r="DF802" s="67"/>
      <c r="DG802" s="67"/>
      <c r="DH802" s="67"/>
      <c r="DI802" s="67"/>
      <c r="DJ802" s="67"/>
      <c r="DK802" s="67"/>
      <c r="DL802" s="67"/>
      <c r="DM802" s="67"/>
      <c r="DN802" s="67"/>
      <c r="DO802" s="67"/>
      <c r="DP802" s="67"/>
      <c r="DQ802" s="67"/>
      <c r="DR802" s="67"/>
      <c r="DS802" s="67"/>
      <c r="DT802" s="67"/>
      <c r="DU802" s="67"/>
      <c r="DV802" s="67"/>
      <c r="DW802" s="67"/>
      <c r="DX802" s="67"/>
      <c r="DY802" s="67"/>
      <c r="DZ802" s="88"/>
      <c r="EA802" s="88"/>
      <c r="EB802" s="88"/>
      <c r="EC802" s="88"/>
      <c r="ED802" s="88"/>
      <c r="EE802" s="88"/>
      <c r="EF802" s="88"/>
      <c r="EG802" s="88"/>
    </row>
    <row r="803" spans="22:137" s="65" customFormat="1" x14ac:dyDescent="0.25">
      <c r="V803" s="631"/>
      <c r="AA803" s="632"/>
      <c r="AB803" s="632"/>
      <c r="AD803" s="632"/>
      <c r="AE803" s="633"/>
      <c r="AH803" s="634"/>
      <c r="AI803" s="634"/>
      <c r="AK803" s="632"/>
      <c r="AR803" s="632"/>
      <c r="AV803" s="632"/>
      <c r="AX803" s="632"/>
      <c r="BB803" s="632"/>
      <c r="BC803" s="632"/>
      <c r="BE803" s="632"/>
      <c r="BH803" s="67"/>
      <c r="BI803" s="635"/>
      <c r="BJ803" s="636"/>
      <c r="BK803" s="636"/>
      <c r="BL803" s="636"/>
      <c r="BM803" s="102"/>
      <c r="BN803" s="102"/>
      <c r="BO803" s="102"/>
      <c r="BP803" s="636"/>
      <c r="BQ803" s="636"/>
      <c r="BR803" s="636"/>
      <c r="BS803" s="636"/>
      <c r="BT803" s="636"/>
      <c r="BU803" s="636"/>
      <c r="BV803" s="636"/>
      <c r="BW803" s="636"/>
      <c r="BX803" s="636"/>
      <c r="BY803" s="636"/>
      <c r="BZ803" s="636"/>
      <c r="CA803" s="636"/>
      <c r="CB803" s="637"/>
      <c r="CC803" s="636"/>
      <c r="CD803" s="636"/>
      <c r="CE803" s="637"/>
      <c r="CF803" s="637"/>
      <c r="CG803" s="637"/>
      <c r="CH803" s="637"/>
      <c r="CI803" s="636"/>
      <c r="CJ803" s="636"/>
      <c r="CK803" s="637"/>
      <c r="CL803" s="637"/>
      <c r="CM803" s="637"/>
      <c r="CN803" s="705"/>
      <c r="CO803" s="88"/>
      <c r="CP803" s="88"/>
      <c r="CQ803" s="88"/>
      <c r="CR803" s="67"/>
      <c r="CS803" s="67"/>
      <c r="CT803" s="67"/>
      <c r="CU803" s="67"/>
      <c r="CV803" s="67"/>
      <c r="CW803" s="67"/>
      <c r="CX803" s="67"/>
      <c r="CY803" s="67"/>
      <c r="CZ803" s="67"/>
      <c r="DA803" s="67"/>
      <c r="DB803" s="67"/>
      <c r="DC803" s="67"/>
      <c r="DD803" s="67"/>
      <c r="DE803" s="67"/>
      <c r="DF803" s="67"/>
      <c r="DG803" s="67"/>
      <c r="DH803" s="67"/>
      <c r="DI803" s="67"/>
      <c r="DJ803" s="67"/>
      <c r="DK803" s="67"/>
      <c r="DL803" s="67"/>
      <c r="DM803" s="67"/>
      <c r="DN803" s="67"/>
      <c r="DO803" s="67"/>
      <c r="DP803" s="67"/>
      <c r="DQ803" s="67"/>
      <c r="DR803" s="67"/>
      <c r="DS803" s="67"/>
      <c r="DT803" s="67"/>
      <c r="DU803" s="67"/>
      <c r="DV803" s="67"/>
      <c r="DW803" s="67"/>
      <c r="DX803" s="67"/>
      <c r="DY803" s="67"/>
      <c r="DZ803" s="88"/>
      <c r="EA803" s="88"/>
      <c r="EB803" s="88"/>
      <c r="EC803" s="88"/>
      <c r="ED803" s="88"/>
      <c r="EE803" s="88"/>
      <c r="EF803" s="88"/>
      <c r="EG803" s="88"/>
    </row>
    <row r="804" spans="22:137" s="65" customFormat="1" x14ac:dyDescent="0.25">
      <c r="V804" s="631"/>
      <c r="AA804" s="632"/>
      <c r="AB804" s="632"/>
      <c r="AD804" s="632"/>
      <c r="AE804" s="633"/>
      <c r="AH804" s="634"/>
      <c r="AI804" s="634"/>
      <c r="AK804" s="632"/>
      <c r="AR804" s="632"/>
      <c r="AV804" s="632"/>
      <c r="AX804" s="632"/>
      <c r="BB804" s="632"/>
      <c r="BC804" s="632"/>
      <c r="BE804" s="632"/>
      <c r="BH804" s="67"/>
      <c r="BI804" s="635"/>
      <c r="BJ804" s="636"/>
      <c r="BK804" s="636"/>
      <c r="BL804" s="636"/>
      <c r="BM804" s="102"/>
      <c r="BN804" s="102"/>
      <c r="BO804" s="102"/>
      <c r="BP804" s="636"/>
      <c r="BQ804" s="636"/>
      <c r="BR804" s="636"/>
      <c r="BS804" s="636"/>
      <c r="BT804" s="636"/>
      <c r="BU804" s="636"/>
      <c r="BV804" s="636"/>
      <c r="BW804" s="636"/>
      <c r="BX804" s="636"/>
      <c r="BY804" s="636"/>
      <c r="BZ804" s="636"/>
      <c r="CA804" s="636"/>
      <c r="CB804" s="637"/>
      <c r="CC804" s="636"/>
      <c r="CD804" s="636"/>
      <c r="CE804" s="637"/>
      <c r="CF804" s="637"/>
      <c r="CG804" s="637"/>
      <c r="CH804" s="637"/>
      <c r="CI804" s="636"/>
      <c r="CJ804" s="636"/>
      <c r="CK804" s="637"/>
      <c r="CL804" s="637"/>
      <c r="CM804" s="637"/>
      <c r="CN804" s="705"/>
      <c r="CO804" s="88"/>
      <c r="CP804" s="88"/>
      <c r="CQ804" s="88"/>
      <c r="CR804" s="67"/>
      <c r="CS804" s="67"/>
      <c r="CT804" s="67"/>
      <c r="CU804" s="67"/>
      <c r="CV804" s="67"/>
      <c r="CW804" s="67"/>
      <c r="CX804" s="67"/>
      <c r="CY804" s="67"/>
      <c r="CZ804" s="67"/>
      <c r="DA804" s="67"/>
      <c r="DB804" s="67"/>
      <c r="DC804" s="67"/>
      <c r="DD804" s="67"/>
      <c r="DE804" s="67"/>
      <c r="DF804" s="67"/>
      <c r="DG804" s="67"/>
      <c r="DH804" s="67"/>
      <c r="DI804" s="67"/>
      <c r="DJ804" s="67"/>
      <c r="DK804" s="67"/>
      <c r="DL804" s="67"/>
      <c r="DM804" s="67"/>
      <c r="DN804" s="67"/>
      <c r="DO804" s="67"/>
      <c r="DP804" s="67"/>
      <c r="DQ804" s="67"/>
      <c r="DR804" s="67"/>
      <c r="DS804" s="67"/>
      <c r="DT804" s="67"/>
      <c r="DU804" s="67"/>
      <c r="DV804" s="67"/>
      <c r="DW804" s="67"/>
      <c r="DX804" s="67"/>
      <c r="DY804" s="67"/>
      <c r="DZ804" s="88"/>
      <c r="EA804" s="88"/>
      <c r="EB804" s="88"/>
      <c r="EC804" s="88"/>
      <c r="ED804" s="88"/>
      <c r="EE804" s="88"/>
      <c r="EF804" s="88"/>
      <c r="EG804" s="88"/>
    </row>
    <row r="805" spans="22:137" s="65" customFormat="1" x14ac:dyDescent="0.25">
      <c r="V805" s="631"/>
      <c r="AA805" s="632"/>
      <c r="AB805" s="632"/>
      <c r="AD805" s="632"/>
      <c r="AE805" s="633"/>
      <c r="AH805" s="634"/>
      <c r="AI805" s="634"/>
      <c r="AK805" s="632"/>
      <c r="AR805" s="632"/>
      <c r="AV805" s="632"/>
      <c r="AX805" s="632"/>
      <c r="BB805" s="632"/>
      <c r="BC805" s="632"/>
      <c r="BE805" s="632"/>
      <c r="BH805" s="67"/>
      <c r="BI805" s="635"/>
      <c r="BJ805" s="636"/>
      <c r="BK805" s="636"/>
      <c r="BL805" s="636"/>
      <c r="BM805" s="102"/>
      <c r="BN805" s="102"/>
      <c r="BO805" s="102"/>
      <c r="BP805" s="636"/>
      <c r="BQ805" s="636"/>
      <c r="BR805" s="636"/>
      <c r="BS805" s="636"/>
      <c r="BT805" s="636"/>
      <c r="BU805" s="636"/>
      <c r="BV805" s="636"/>
      <c r="BW805" s="636"/>
      <c r="BX805" s="636"/>
      <c r="BY805" s="636"/>
      <c r="BZ805" s="636"/>
      <c r="CA805" s="636"/>
      <c r="CB805" s="637"/>
      <c r="CC805" s="636"/>
      <c r="CD805" s="636"/>
      <c r="CE805" s="637"/>
      <c r="CF805" s="637"/>
      <c r="CG805" s="637"/>
      <c r="CH805" s="637"/>
      <c r="CI805" s="636"/>
      <c r="CJ805" s="636"/>
      <c r="CK805" s="637"/>
      <c r="CL805" s="637"/>
      <c r="CM805" s="637"/>
      <c r="CN805" s="705"/>
      <c r="CO805" s="88"/>
      <c r="CP805" s="88"/>
      <c r="CQ805" s="88"/>
      <c r="CR805" s="67"/>
      <c r="CS805" s="67"/>
      <c r="CT805" s="67"/>
      <c r="CU805" s="67"/>
      <c r="CV805" s="67"/>
      <c r="CW805" s="67"/>
      <c r="CX805" s="67"/>
      <c r="CY805" s="67"/>
      <c r="CZ805" s="67"/>
      <c r="DA805" s="67"/>
      <c r="DB805" s="67"/>
      <c r="DC805" s="67"/>
      <c r="DD805" s="67"/>
      <c r="DE805" s="67"/>
      <c r="DF805" s="67"/>
      <c r="DG805" s="67"/>
      <c r="DH805" s="67"/>
      <c r="DI805" s="67"/>
      <c r="DJ805" s="67"/>
      <c r="DK805" s="67"/>
      <c r="DL805" s="67"/>
      <c r="DM805" s="67"/>
      <c r="DN805" s="67"/>
      <c r="DO805" s="67"/>
      <c r="DP805" s="67"/>
      <c r="DQ805" s="67"/>
      <c r="DR805" s="67"/>
      <c r="DS805" s="67"/>
      <c r="DT805" s="67"/>
      <c r="DU805" s="67"/>
      <c r="DV805" s="67"/>
      <c r="DW805" s="67"/>
      <c r="DX805" s="67"/>
      <c r="DY805" s="67"/>
      <c r="DZ805" s="88"/>
      <c r="EA805" s="88"/>
      <c r="EB805" s="88"/>
      <c r="EC805" s="88"/>
      <c r="ED805" s="88"/>
      <c r="EE805" s="88"/>
      <c r="EF805" s="88"/>
      <c r="EG805" s="88"/>
    </row>
    <row r="806" spans="22:137" s="65" customFormat="1" x14ac:dyDescent="0.25">
      <c r="V806" s="631"/>
      <c r="AA806" s="632"/>
      <c r="AB806" s="632"/>
      <c r="AD806" s="632"/>
      <c r="AE806" s="633"/>
      <c r="AH806" s="634"/>
      <c r="AI806" s="634"/>
      <c r="AK806" s="632"/>
      <c r="AR806" s="632"/>
      <c r="AV806" s="632"/>
      <c r="AX806" s="632"/>
      <c r="BB806" s="632"/>
      <c r="BC806" s="632"/>
      <c r="BE806" s="632"/>
      <c r="BH806" s="67"/>
      <c r="BI806" s="635"/>
      <c r="BJ806" s="636"/>
      <c r="BK806" s="636"/>
      <c r="BL806" s="636"/>
      <c r="BM806" s="102"/>
      <c r="BN806" s="102"/>
      <c r="BO806" s="102"/>
      <c r="BP806" s="636"/>
      <c r="BQ806" s="636"/>
      <c r="BR806" s="636"/>
      <c r="BS806" s="636"/>
      <c r="BT806" s="636"/>
      <c r="BU806" s="636"/>
      <c r="BV806" s="636"/>
      <c r="BW806" s="636"/>
      <c r="BX806" s="636"/>
      <c r="BY806" s="636"/>
      <c r="BZ806" s="636"/>
      <c r="CA806" s="636"/>
      <c r="CB806" s="637"/>
      <c r="CC806" s="636"/>
      <c r="CD806" s="636"/>
      <c r="CE806" s="637"/>
      <c r="CF806" s="637"/>
      <c r="CG806" s="637"/>
      <c r="CH806" s="637"/>
      <c r="CI806" s="636"/>
      <c r="CJ806" s="636"/>
      <c r="CK806" s="637"/>
      <c r="CL806" s="637"/>
      <c r="CM806" s="637"/>
      <c r="CN806" s="705"/>
      <c r="CO806" s="88"/>
      <c r="CP806" s="88"/>
      <c r="CQ806" s="88"/>
      <c r="CR806" s="67"/>
      <c r="CS806" s="67"/>
      <c r="CT806" s="67"/>
      <c r="CU806" s="67"/>
      <c r="CV806" s="67"/>
      <c r="CW806" s="67"/>
      <c r="CX806" s="67"/>
      <c r="CY806" s="67"/>
      <c r="CZ806" s="67"/>
      <c r="DA806" s="67"/>
      <c r="DB806" s="67"/>
      <c r="DC806" s="67"/>
      <c r="DD806" s="67"/>
      <c r="DE806" s="67"/>
      <c r="DF806" s="67"/>
      <c r="DG806" s="67"/>
      <c r="DH806" s="67"/>
      <c r="DI806" s="67"/>
      <c r="DJ806" s="67"/>
      <c r="DK806" s="67"/>
      <c r="DL806" s="67"/>
      <c r="DM806" s="67"/>
      <c r="DN806" s="67"/>
      <c r="DO806" s="67"/>
      <c r="DP806" s="67"/>
      <c r="DQ806" s="67"/>
      <c r="DR806" s="67"/>
      <c r="DS806" s="67"/>
      <c r="DT806" s="67"/>
      <c r="DU806" s="67"/>
      <c r="DV806" s="67"/>
      <c r="DW806" s="67"/>
      <c r="DX806" s="67"/>
      <c r="DY806" s="67"/>
      <c r="DZ806" s="88"/>
      <c r="EA806" s="88"/>
      <c r="EB806" s="88"/>
      <c r="EC806" s="88"/>
      <c r="ED806" s="88"/>
      <c r="EE806" s="88"/>
      <c r="EF806" s="88"/>
      <c r="EG806" s="88"/>
    </row>
    <row r="807" spans="22:137" s="65" customFormat="1" x14ac:dyDescent="0.25">
      <c r="V807" s="631"/>
      <c r="AA807" s="632"/>
      <c r="AB807" s="632"/>
      <c r="AD807" s="632"/>
      <c r="AE807" s="633"/>
      <c r="AH807" s="634"/>
      <c r="AI807" s="634"/>
      <c r="AK807" s="632"/>
      <c r="AR807" s="632"/>
      <c r="AV807" s="632"/>
      <c r="AX807" s="632"/>
      <c r="BB807" s="632"/>
      <c r="BC807" s="632"/>
      <c r="BE807" s="632"/>
      <c r="BH807" s="67"/>
      <c r="BI807" s="635"/>
      <c r="BJ807" s="636"/>
      <c r="BK807" s="636"/>
      <c r="BL807" s="636"/>
      <c r="BM807" s="102"/>
      <c r="BN807" s="102"/>
      <c r="BO807" s="102"/>
      <c r="BP807" s="636"/>
      <c r="BQ807" s="636"/>
      <c r="BR807" s="636"/>
      <c r="BS807" s="636"/>
      <c r="BT807" s="636"/>
      <c r="BU807" s="636"/>
      <c r="BV807" s="636"/>
      <c r="BW807" s="636"/>
      <c r="BX807" s="636"/>
      <c r="BY807" s="636"/>
      <c r="BZ807" s="636"/>
      <c r="CA807" s="636"/>
      <c r="CB807" s="637"/>
      <c r="CC807" s="636"/>
      <c r="CD807" s="636"/>
      <c r="CE807" s="637"/>
      <c r="CF807" s="637"/>
      <c r="CG807" s="637"/>
      <c r="CH807" s="637"/>
      <c r="CI807" s="636"/>
      <c r="CJ807" s="636"/>
      <c r="CK807" s="637"/>
      <c r="CL807" s="637"/>
      <c r="CM807" s="637"/>
      <c r="CN807" s="705"/>
      <c r="CO807" s="88"/>
      <c r="CP807" s="88"/>
      <c r="CQ807" s="88"/>
      <c r="CR807" s="67"/>
      <c r="CS807" s="67"/>
      <c r="CT807" s="67"/>
      <c r="CU807" s="67"/>
      <c r="CV807" s="67"/>
      <c r="CW807" s="67"/>
      <c r="CX807" s="67"/>
      <c r="CY807" s="67"/>
      <c r="CZ807" s="67"/>
      <c r="DA807" s="67"/>
      <c r="DB807" s="67"/>
      <c r="DC807" s="67"/>
      <c r="DD807" s="67"/>
      <c r="DE807" s="67"/>
      <c r="DF807" s="67"/>
      <c r="DG807" s="67"/>
      <c r="DH807" s="67"/>
      <c r="DI807" s="67"/>
      <c r="DJ807" s="67"/>
      <c r="DK807" s="67"/>
      <c r="DL807" s="67"/>
      <c r="DM807" s="67"/>
      <c r="DN807" s="67"/>
      <c r="DO807" s="67"/>
      <c r="DP807" s="67"/>
      <c r="DQ807" s="67"/>
      <c r="DR807" s="67"/>
      <c r="DS807" s="67"/>
      <c r="DT807" s="67"/>
      <c r="DU807" s="67"/>
      <c r="DV807" s="67"/>
      <c r="DW807" s="67"/>
      <c r="DX807" s="67"/>
      <c r="DY807" s="67"/>
      <c r="DZ807" s="88"/>
      <c r="EA807" s="88"/>
      <c r="EB807" s="88"/>
      <c r="EC807" s="88"/>
      <c r="ED807" s="88"/>
      <c r="EE807" s="88"/>
      <c r="EF807" s="88"/>
      <c r="EG807" s="88"/>
    </row>
    <row r="808" spans="22:137" s="65" customFormat="1" x14ac:dyDescent="0.25">
      <c r="V808" s="631"/>
      <c r="AA808" s="632"/>
      <c r="AB808" s="632"/>
      <c r="AD808" s="632"/>
      <c r="AE808" s="633"/>
      <c r="AH808" s="634"/>
      <c r="AI808" s="634"/>
      <c r="AK808" s="632"/>
      <c r="AR808" s="632"/>
      <c r="AV808" s="632"/>
      <c r="AX808" s="632"/>
      <c r="BB808" s="632"/>
      <c r="BC808" s="632"/>
      <c r="BE808" s="632"/>
      <c r="BH808" s="67"/>
      <c r="BI808" s="635"/>
      <c r="BJ808" s="636"/>
      <c r="BK808" s="636"/>
      <c r="BL808" s="636"/>
      <c r="BM808" s="102"/>
      <c r="BN808" s="102"/>
      <c r="BO808" s="102"/>
      <c r="BP808" s="636"/>
      <c r="BQ808" s="636"/>
      <c r="BR808" s="636"/>
      <c r="BS808" s="636"/>
      <c r="BT808" s="636"/>
      <c r="BU808" s="636"/>
      <c r="BV808" s="636"/>
      <c r="BW808" s="636"/>
      <c r="BX808" s="636"/>
      <c r="BY808" s="636"/>
      <c r="BZ808" s="636"/>
      <c r="CA808" s="636"/>
      <c r="CB808" s="637"/>
      <c r="CC808" s="636"/>
      <c r="CD808" s="636"/>
      <c r="CE808" s="637"/>
      <c r="CF808" s="637"/>
      <c r="CG808" s="637"/>
      <c r="CH808" s="637"/>
      <c r="CI808" s="636"/>
      <c r="CJ808" s="636"/>
      <c r="CK808" s="637"/>
      <c r="CL808" s="637"/>
      <c r="CM808" s="637"/>
      <c r="CN808" s="705"/>
      <c r="CO808" s="88"/>
      <c r="CP808" s="88"/>
      <c r="CQ808" s="88"/>
      <c r="CR808" s="67"/>
      <c r="CS808" s="67"/>
      <c r="CT808" s="67"/>
      <c r="CU808" s="67"/>
      <c r="CV808" s="67"/>
      <c r="CW808" s="67"/>
      <c r="CX808" s="67"/>
      <c r="CY808" s="67"/>
      <c r="CZ808" s="67"/>
      <c r="DA808" s="67"/>
      <c r="DB808" s="67"/>
      <c r="DC808" s="67"/>
      <c r="DD808" s="67"/>
      <c r="DE808" s="67"/>
      <c r="DF808" s="67"/>
      <c r="DG808" s="67"/>
      <c r="DH808" s="67"/>
      <c r="DI808" s="67"/>
      <c r="DJ808" s="67"/>
      <c r="DK808" s="67"/>
      <c r="DL808" s="67"/>
      <c r="DM808" s="67"/>
      <c r="DN808" s="67"/>
      <c r="DO808" s="67"/>
      <c r="DP808" s="67"/>
      <c r="DQ808" s="67"/>
      <c r="DR808" s="67"/>
      <c r="DS808" s="67"/>
      <c r="DT808" s="67"/>
      <c r="DU808" s="67"/>
      <c r="DV808" s="67"/>
      <c r="DW808" s="67"/>
      <c r="DX808" s="67"/>
      <c r="DY808" s="67"/>
      <c r="DZ808" s="88"/>
      <c r="EA808" s="88"/>
      <c r="EB808" s="88"/>
      <c r="EC808" s="88"/>
      <c r="ED808" s="88"/>
      <c r="EE808" s="88"/>
      <c r="EF808" s="88"/>
      <c r="EG808" s="88"/>
    </row>
    <row r="809" spans="22:137" s="65" customFormat="1" x14ac:dyDescent="0.25">
      <c r="V809" s="631"/>
      <c r="AA809" s="632"/>
      <c r="AB809" s="632"/>
      <c r="AD809" s="632"/>
      <c r="AE809" s="633"/>
      <c r="AH809" s="634"/>
      <c r="AI809" s="634"/>
      <c r="AK809" s="632"/>
      <c r="AR809" s="632"/>
      <c r="AV809" s="632"/>
      <c r="AX809" s="632"/>
      <c r="BB809" s="632"/>
      <c r="BC809" s="632"/>
      <c r="BE809" s="632"/>
      <c r="BH809" s="67"/>
      <c r="BI809" s="635"/>
      <c r="BJ809" s="636"/>
      <c r="BK809" s="636"/>
      <c r="BL809" s="636"/>
      <c r="BM809" s="102"/>
      <c r="BN809" s="102"/>
      <c r="BO809" s="102"/>
      <c r="BP809" s="636"/>
      <c r="BQ809" s="636"/>
      <c r="BR809" s="636"/>
      <c r="BS809" s="636"/>
      <c r="BT809" s="636"/>
      <c r="BU809" s="636"/>
      <c r="BV809" s="636"/>
      <c r="BW809" s="636"/>
      <c r="BX809" s="636"/>
      <c r="BY809" s="636"/>
      <c r="BZ809" s="636"/>
      <c r="CA809" s="636"/>
      <c r="CB809" s="637"/>
      <c r="CC809" s="636"/>
      <c r="CD809" s="636"/>
      <c r="CE809" s="637"/>
      <c r="CF809" s="637"/>
      <c r="CG809" s="637"/>
      <c r="CH809" s="637"/>
      <c r="CI809" s="636"/>
      <c r="CJ809" s="636"/>
      <c r="CK809" s="637"/>
      <c r="CL809" s="637"/>
      <c r="CM809" s="637"/>
      <c r="CN809" s="705"/>
      <c r="CO809" s="88"/>
      <c r="CP809" s="88"/>
      <c r="CQ809" s="88"/>
      <c r="CR809" s="67"/>
      <c r="CS809" s="67"/>
      <c r="CT809" s="67"/>
      <c r="CU809" s="67"/>
      <c r="CV809" s="67"/>
      <c r="CW809" s="67"/>
      <c r="CX809" s="67"/>
      <c r="CY809" s="67"/>
      <c r="CZ809" s="67"/>
      <c r="DA809" s="67"/>
      <c r="DB809" s="67"/>
      <c r="DC809" s="67"/>
      <c r="DD809" s="67"/>
      <c r="DE809" s="67"/>
      <c r="DF809" s="67"/>
      <c r="DG809" s="67"/>
      <c r="DH809" s="67"/>
      <c r="DI809" s="67"/>
      <c r="DJ809" s="67"/>
      <c r="DK809" s="67"/>
      <c r="DL809" s="67"/>
      <c r="DM809" s="67"/>
      <c r="DN809" s="67"/>
      <c r="DO809" s="67"/>
      <c r="DP809" s="67"/>
      <c r="DQ809" s="67"/>
      <c r="DR809" s="67"/>
      <c r="DS809" s="67"/>
      <c r="DT809" s="67"/>
      <c r="DU809" s="67"/>
      <c r="DV809" s="67"/>
      <c r="DW809" s="67"/>
      <c r="DX809" s="67"/>
      <c r="DY809" s="67"/>
      <c r="DZ809" s="88"/>
      <c r="EA809" s="88"/>
      <c r="EB809" s="88"/>
      <c r="EC809" s="88"/>
      <c r="ED809" s="88"/>
      <c r="EE809" s="88"/>
      <c r="EF809" s="88"/>
      <c r="EG809" s="88"/>
    </row>
    <row r="810" spans="22:137" s="65" customFormat="1" x14ac:dyDescent="0.25">
      <c r="V810" s="631"/>
      <c r="AA810" s="632"/>
      <c r="AB810" s="632"/>
      <c r="AD810" s="632"/>
      <c r="AE810" s="633"/>
      <c r="AH810" s="634"/>
      <c r="AI810" s="634"/>
      <c r="AK810" s="632"/>
      <c r="AR810" s="632"/>
      <c r="AV810" s="632"/>
      <c r="AX810" s="632"/>
      <c r="BB810" s="632"/>
      <c r="BC810" s="632"/>
      <c r="BE810" s="632"/>
      <c r="BH810" s="67"/>
      <c r="BI810" s="635"/>
      <c r="BJ810" s="636"/>
      <c r="BK810" s="636"/>
      <c r="BL810" s="636"/>
      <c r="BM810" s="102"/>
      <c r="BN810" s="102"/>
      <c r="BO810" s="102"/>
      <c r="BP810" s="636"/>
      <c r="BQ810" s="636"/>
      <c r="BR810" s="636"/>
      <c r="BS810" s="636"/>
      <c r="BT810" s="636"/>
      <c r="BU810" s="636"/>
      <c r="BV810" s="636"/>
      <c r="BW810" s="636"/>
      <c r="BX810" s="636"/>
      <c r="BY810" s="636"/>
      <c r="BZ810" s="636"/>
      <c r="CA810" s="636"/>
      <c r="CB810" s="637"/>
      <c r="CC810" s="636"/>
      <c r="CD810" s="636"/>
      <c r="CE810" s="637"/>
      <c r="CF810" s="637"/>
      <c r="CG810" s="637"/>
      <c r="CH810" s="637"/>
      <c r="CI810" s="636"/>
      <c r="CJ810" s="636"/>
      <c r="CK810" s="637"/>
      <c r="CL810" s="637"/>
      <c r="CM810" s="637"/>
      <c r="CN810" s="705"/>
      <c r="CO810" s="88"/>
      <c r="CP810" s="88"/>
      <c r="CQ810" s="88"/>
      <c r="CR810" s="67"/>
      <c r="CS810" s="67"/>
      <c r="CT810" s="67"/>
      <c r="CU810" s="67"/>
      <c r="CV810" s="67"/>
      <c r="CW810" s="67"/>
      <c r="CX810" s="67"/>
      <c r="CY810" s="67"/>
      <c r="CZ810" s="67"/>
      <c r="DA810" s="67"/>
      <c r="DB810" s="67"/>
      <c r="DC810" s="67"/>
      <c r="DD810" s="67"/>
      <c r="DE810" s="67"/>
      <c r="DF810" s="67"/>
      <c r="DG810" s="67"/>
      <c r="DH810" s="67"/>
      <c r="DI810" s="67"/>
      <c r="DJ810" s="67"/>
      <c r="DK810" s="67"/>
      <c r="DL810" s="67"/>
      <c r="DM810" s="67"/>
      <c r="DN810" s="67"/>
      <c r="DO810" s="67"/>
      <c r="DP810" s="67"/>
      <c r="DQ810" s="67"/>
      <c r="DR810" s="67"/>
      <c r="DS810" s="67"/>
      <c r="DT810" s="67"/>
      <c r="DU810" s="67"/>
      <c r="DV810" s="67"/>
      <c r="DW810" s="67"/>
      <c r="DX810" s="67"/>
      <c r="DY810" s="67"/>
      <c r="DZ810" s="88"/>
      <c r="EA810" s="88"/>
      <c r="EB810" s="88"/>
      <c r="EC810" s="88"/>
      <c r="ED810" s="88"/>
      <c r="EE810" s="88"/>
      <c r="EF810" s="88"/>
      <c r="EG810" s="88"/>
    </row>
    <row r="811" spans="22:137" s="65" customFormat="1" x14ac:dyDescent="0.25">
      <c r="V811" s="631"/>
      <c r="AA811" s="632"/>
      <c r="AB811" s="632"/>
      <c r="AD811" s="632"/>
      <c r="AE811" s="633"/>
      <c r="AH811" s="634"/>
      <c r="AI811" s="634"/>
      <c r="AK811" s="632"/>
      <c r="AR811" s="632"/>
      <c r="AV811" s="632"/>
      <c r="AX811" s="632"/>
      <c r="BB811" s="632"/>
      <c r="BC811" s="632"/>
      <c r="BE811" s="632"/>
      <c r="BH811" s="67"/>
      <c r="BI811" s="635"/>
      <c r="BJ811" s="636"/>
      <c r="BK811" s="636"/>
      <c r="BL811" s="636"/>
      <c r="BM811" s="102"/>
      <c r="BN811" s="102"/>
      <c r="BO811" s="102"/>
      <c r="BP811" s="636"/>
      <c r="BQ811" s="636"/>
      <c r="BR811" s="636"/>
      <c r="BS811" s="636"/>
      <c r="BT811" s="636"/>
      <c r="BU811" s="636"/>
      <c r="BV811" s="636"/>
      <c r="BW811" s="636"/>
      <c r="BX811" s="636"/>
      <c r="BY811" s="636"/>
      <c r="BZ811" s="636"/>
      <c r="CA811" s="636"/>
      <c r="CB811" s="637"/>
      <c r="CC811" s="636"/>
      <c r="CD811" s="636"/>
      <c r="CE811" s="637"/>
      <c r="CF811" s="637"/>
      <c r="CG811" s="637"/>
      <c r="CH811" s="637"/>
      <c r="CI811" s="636"/>
      <c r="CJ811" s="636"/>
      <c r="CK811" s="637"/>
      <c r="CL811" s="637"/>
      <c r="CM811" s="637"/>
      <c r="CN811" s="705"/>
      <c r="CO811" s="88"/>
      <c r="CP811" s="88"/>
      <c r="CQ811" s="88"/>
      <c r="CR811" s="67"/>
      <c r="CS811" s="67"/>
      <c r="CT811" s="67"/>
      <c r="CU811" s="67"/>
      <c r="CV811" s="67"/>
      <c r="CW811" s="67"/>
      <c r="CX811" s="67"/>
      <c r="CY811" s="67"/>
      <c r="CZ811" s="67"/>
      <c r="DA811" s="67"/>
      <c r="DB811" s="67"/>
      <c r="DC811" s="67"/>
      <c r="DD811" s="67"/>
      <c r="DE811" s="67"/>
      <c r="DF811" s="67"/>
      <c r="DG811" s="67"/>
      <c r="DH811" s="67"/>
      <c r="DI811" s="67"/>
      <c r="DJ811" s="67"/>
      <c r="DK811" s="67"/>
      <c r="DL811" s="67"/>
      <c r="DM811" s="67"/>
      <c r="DN811" s="67"/>
      <c r="DO811" s="67"/>
      <c r="DP811" s="67"/>
      <c r="DQ811" s="67"/>
      <c r="DR811" s="67"/>
      <c r="DS811" s="67"/>
      <c r="DT811" s="67"/>
      <c r="DU811" s="67"/>
      <c r="DV811" s="67"/>
      <c r="DW811" s="67"/>
      <c r="DX811" s="67"/>
      <c r="DY811" s="67"/>
      <c r="DZ811" s="88"/>
      <c r="EA811" s="88"/>
      <c r="EB811" s="88"/>
      <c r="EC811" s="88"/>
      <c r="ED811" s="88"/>
      <c r="EE811" s="88"/>
      <c r="EF811" s="88"/>
      <c r="EG811" s="88"/>
    </row>
    <row r="812" spans="22:137" s="65" customFormat="1" x14ac:dyDescent="0.25">
      <c r="V812" s="631"/>
      <c r="AA812" s="632"/>
      <c r="AB812" s="632"/>
      <c r="AD812" s="632"/>
      <c r="AE812" s="633"/>
      <c r="AH812" s="634"/>
      <c r="AI812" s="634"/>
      <c r="AK812" s="632"/>
      <c r="AR812" s="632"/>
      <c r="AV812" s="632"/>
      <c r="AX812" s="632"/>
      <c r="BB812" s="632"/>
      <c r="BC812" s="632"/>
      <c r="BE812" s="632"/>
      <c r="BH812" s="67"/>
      <c r="BI812" s="635"/>
      <c r="BJ812" s="636"/>
      <c r="BK812" s="636"/>
      <c r="BL812" s="636"/>
      <c r="BM812" s="102"/>
      <c r="BN812" s="102"/>
      <c r="BO812" s="102"/>
      <c r="BP812" s="636"/>
      <c r="BQ812" s="636"/>
      <c r="BR812" s="636"/>
      <c r="BS812" s="636"/>
      <c r="BT812" s="636"/>
      <c r="BU812" s="636"/>
      <c r="BV812" s="636"/>
      <c r="BW812" s="636"/>
      <c r="BX812" s="636"/>
      <c r="BY812" s="636"/>
      <c r="BZ812" s="636"/>
      <c r="CA812" s="636"/>
      <c r="CB812" s="637"/>
      <c r="CC812" s="636"/>
      <c r="CD812" s="636"/>
      <c r="CE812" s="637"/>
      <c r="CF812" s="637"/>
      <c r="CG812" s="637"/>
      <c r="CH812" s="637"/>
      <c r="CI812" s="636"/>
      <c r="CJ812" s="636"/>
      <c r="CK812" s="637"/>
      <c r="CL812" s="637"/>
      <c r="CM812" s="637"/>
      <c r="CN812" s="705"/>
      <c r="CO812" s="88"/>
      <c r="CP812" s="88"/>
      <c r="CQ812" s="88"/>
      <c r="CR812" s="67"/>
      <c r="CS812" s="67"/>
      <c r="CT812" s="67"/>
      <c r="CU812" s="67"/>
      <c r="CV812" s="67"/>
      <c r="CW812" s="67"/>
      <c r="CX812" s="67"/>
      <c r="CY812" s="67"/>
      <c r="CZ812" s="67"/>
      <c r="DA812" s="67"/>
      <c r="DB812" s="67"/>
      <c r="DC812" s="67"/>
      <c r="DD812" s="67"/>
      <c r="DE812" s="67"/>
      <c r="DF812" s="67"/>
      <c r="DG812" s="67"/>
      <c r="DH812" s="67"/>
      <c r="DI812" s="67"/>
      <c r="DJ812" s="67"/>
      <c r="DK812" s="67"/>
      <c r="DL812" s="67"/>
      <c r="DM812" s="67"/>
      <c r="DN812" s="67"/>
      <c r="DO812" s="67"/>
      <c r="DP812" s="67"/>
      <c r="DQ812" s="67"/>
      <c r="DR812" s="67"/>
      <c r="DS812" s="67"/>
      <c r="DT812" s="67"/>
      <c r="DU812" s="67"/>
      <c r="DV812" s="67"/>
      <c r="DW812" s="67"/>
      <c r="DX812" s="67"/>
      <c r="DY812" s="67"/>
      <c r="DZ812" s="88"/>
      <c r="EA812" s="88"/>
      <c r="EB812" s="88"/>
      <c r="EC812" s="88"/>
      <c r="ED812" s="88"/>
      <c r="EE812" s="88"/>
      <c r="EF812" s="88"/>
      <c r="EG812" s="88"/>
    </row>
    <row r="813" spans="22:137" s="65" customFormat="1" x14ac:dyDescent="0.25">
      <c r="V813" s="631"/>
      <c r="AA813" s="632"/>
      <c r="AB813" s="632"/>
      <c r="AD813" s="632"/>
      <c r="AE813" s="633"/>
      <c r="AH813" s="634"/>
      <c r="AI813" s="634"/>
      <c r="AK813" s="632"/>
      <c r="AR813" s="632"/>
      <c r="AV813" s="632"/>
      <c r="AX813" s="632"/>
      <c r="BB813" s="632"/>
      <c r="BC813" s="632"/>
      <c r="BE813" s="632"/>
      <c r="BH813" s="67"/>
      <c r="BI813" s="635"/>
      <c r="BJ813" s="636"/>
      <c r="BK813" s="636"/>
      <c r="BL813" s="636"/>
      <c r="BM813" s="102"/>
      <c r="BN813" s="102"/>
      <c r="BO813" s="102"/>
      <c r="BP813" s="636"/>
      <c r="BQ813" s="636"/>
      <c r="BR813" s="636"/>
      <c r="BS813" s="636"/>
      <c r="BT813" s="636"/>
      <c r="BU813" s="636"/>
      <c r="BV813" s="636"/>
      <c r="BW813" s="636"/>
      <c r="BX813" s="636"/>
      <c r="BY813" s="636"/>
      <c r="BZ813" s="636"/>
      <c r="CA813" s="636"/>
      <c r="CB813" s="637"/>
      <c r="CC813" s="636"/>
      <c r="CD813" s="636"/>
      <c r="CE813" s="637"/>
      <c r="CF813" s="637"/>
      <c r="CG813" s="637"/>
      <c r="CH813" s="637"/>
      <c r="CI813" s="636"/>
      <c r="CJ813" s="636"/>
      <c r="CK813" s="637"/>
      <c r="CL813" s="637"/>
      <c r="CM813" s="637"/>
      <c r="CN813" s="705"/>
      <c r="CO813" s="88"/>
      <c r="CP813" s="88"/>
      <c r="CQ813" s="88"/>
      <c r="CR813" s="67"/>
      <c r="CS813" s="67"/>
      <c r="CT813" s="67"/>
      <c r="CU813" s="67"/>
      <c r="CV813" s="67"/>
      <c r="CW813" s="67"/>
      <c r="CX813" s="67"/>
      <c r="CY813" s="67"/>
      <c r="CZ813" s="67"/>
      <c r="DA813" s="67"/>
      <c r="DB813" s="67"/>
      <c r="DC813" s="67"/>
      <c r="DD813" s="67"/>
      <c r="DE813" s="67"/>
      <c r="DF813" s="67"/>
      <c r="DG813" s="67"/>
      <c r="DH813" s="67"/>
      <c r="DI813" s="67"/>
      <c r="DJ813" s="67"/>
      <c r="DK813" s="67"/>
      <c r="DL813" s="67"/>
      <c r="DM813" s="67"/>
      <c r="DN813" s="67"/>
      <c r="DO813" s="67"/>
      <c r="DP813" s="67"/>
      <c r="DQ813" s="67"/>
      <c r="DR813" s="67"/>
      <c r="DS813" s="67"/>
      <c r="DT813" s="67"/>
      <c r="DU813" s="67"/>
      <c r="DV813" s="67"/>
      <c r="DW813" s="67"/>
      <c r="DX813" s="67"/>
      <c r="DY813" s="67"/>
      <c r="DZ813" s="88"/>
      <c r="EA813" s="88"/>
      <c r="EB813" s="88"/>
      <c r="EC813" s="88"/>
      <c r="ED813" s="88"/>
      <c r="EE813" s="88"/>
      <c r="EF813" s="88"/>
      <c r="EG813" s="88"/>
    </row>
    <row r="814" spans="22:137" s="65" customFormat="1" x14ac:dyDescent="0.25">
      <c r="V814" s="631"/>
      <c r="AA814" s="632"/>
      <c r="AB814" s="632"/>
      <c r="AD814" s="632"/>
      <c r="AE814" s="633"/>
      <c r="AH814" s="634"/>
      <c r="AI814" s="634"/>
      <c r="AK814" s="632"/>
      <c r="AR814" s="632"/>
      <c r="AV814" s="632"/>
      <c r="AX814" s="632"/>
      <c r="BB814" s="632"/>
      <c r="BC814" s="632"/>
      <c r="BE814" s="632"/>
      <c r="BH814" s="67"/>
      <c r="BI814" s="635"/>
      <c r="BJ814" s="636"/>
      <c r="BK814" s="636"/>
      <c r="BL814" s="636"/>
      <c r="BM814" s="102"/>
      <c r="BN814" s="102"/>
      <c r="BO814" s="102"/>
      <c r="BP814" s="636"/>
      <c r="BQ814" s="636"/>
      <c r="BR814" s="636"/>
      <c r="BS814" s="636"/>
      <c r="BT814" s="636"/>
      <c r="BU814" s="636"/>
      <c r="BV814" s="636"/>
      <c r="BW814" s="636"/>
      <c r="BX814" s="636"/>
      <c r="BY814" s="636"/>
      <c r="BZ814" s="636"/>
      <c r="CA814" s="636"/>
      <c r="CB814" s="637"/>
      <c r="CC814" s="636"/>
      <c r="CD814" s="636"/>
      <c r="CE814" s="637"/>
      <c r="CF814" s="637"/>
      <c r="CG814" s="637"/>
      <c r="CH814" s="637"/>
      <c r="CI814" s="636"/>
      <c r="CJ814" s="636"/>
      <c r="CK814" s="637"/>
      <c r="CL814" s="637"/>
      <c r="CM814" s="637"/>
      <c r="CN814" s="705"/>
      <c r="CO814" s="88"/>
      <c r="CP814" s="88"/>
      <c r="CQ814" s="88"/>
      <c r="CR814" s="67"/>
      <c r="CS814" s="67"/>
      <c r="CT814" s="67"/>
      <c r="CU814" s="67"/>
      <c r="CV814" s="67"/>
      <c r="CW814" s="67"/>
      <c r="CX814" s="67"/>
      <c r="CY814" s="67"/>
      <c r="CZ814" s="67"/>
      <c r="DA814" s="67"/>
      <c r="DB814" s="67"/>
      <c r="DC814" s="67"/>
      <c r="DD814" s="67"/>
      <c r="DE814" s="67"/>
      <c r="DF814" s="67"/>
      <c r="DG814" s="67"/>
      <c r="DH814" s="67"/>
      <c r="DI814" s="67"/>
      <c r="DJ814" s="67"/>
      <c r="DK814" s="67"/>
      <c r="DL814" s="67"/>
      <c r="DM814" s="67"/>
      <c r="DN814" s="67"/>
      <c r="DO814" s="67"/>
      <c r="DP814" s="67"/>
      <c r="DQ814" s="67"/>
      <c r="DR814" s="67"/>
      <c r="DS814" s="67"/>
      <c r="DT814" s="67"/>
      <c r="DU814" s="67"/>
      <c r="DV814" s="67"/>
      <c r="DW814" s="67"/>
      <c r="DX814" s="67"/>
      <c r="DY814" s="67"/>
      <c r="DZ814" s="88"/>
      <c r="EA814" s="88"/>
      <c r="EB814" s="88"/>
      <c r="EC814" s="88"/>
      <c r="ED814" s="88"/>
      <c r="EE814" s="88"/>
      <c r="EF814" s="88"/>
      <c r="EG814" s="88"/>
    </row>
    <row r="815" spans="22:137" s="65" customFormat="1" x14ac:dyDescent="0.25">
      <c r="V815" s="631"/>
      <c r="AA815" s="632"/>
      <c r="AB815" s="632"/>
      <c r="AD815" s="632"/>
      <c r="AE815" s="633"/>
      <c r="AH815" s="634"/>
      <c r="AI815" s="634"/>
      <c r="AK815" s="632"/>
      <c r="AR815" s="632"/>
      <c r="AV815" s="632"/>
      <c r="AX815" s="632"/>
      <c r="BB815" s="632"/>
      <c r="BC815" s="632"/>
      <c r="BE815" s="632"/>
      <c r="BH815" s="67"/>
      <c r="BI815" s="635"/>
      <c r="BJ815" s="636"/>
      <c r="BK815" s="636"/>
      <c r="BL815" s="636"/>
      <c r="BM815" s="102"/>
      <c r="BN815" s="102"/>
      <c r="BO815" s="102"/>
      <c r="BP815" s="636"/>
      <c r="BQ815" s="636"/>
      <c r="BR815" s="636"/>
      <c r="BS815" s="636"/>
      <c r="BT815" s="636"/>
      <c r="BU815" s="636"/>
      <c r="BV815" s="636"/>
      <c r="BW815" s="636"/>
      <c r="BX815" s="636"/>
      <c r="BY815" s="636"/>
      <c r="BZ815" s="636"/>
      <c r="CA815" s="636"/>
      <c r="CB815" s="637"/>
      <c r="CC815" s="636"/>
      <c r="CD815" s="636"/>
      <c r="CE815" s="637"/>
      <c r="CF815" s="637"/>
      <c r="CG815" s="637"/>
      <c r="CH815" s="637"/>
      <c r="CI815" s="636"/>
      <c r="CJ815" s="636"/>
      <c r="CK815" s="637"/>
      <c r="CL815" s="637"/>
      <c r="CM815" s="637"/>
      <c r="CN815" s="705"/>
      <c r="CO815" s="88"/>
      <c r="CP815" s="88"/>
      <c r="CQ815" s="88"/>
      <c r="CR815" s="67"/>
      <c r="CS815" s="67"/>
      <c r="CT815" s="67"/>
      <c r="CU815" s="67"/>
      <c r="CV815" s="67"/>
      <c r="CW815" s="67"/>
      <c r="CX815" s="67"/>
      <c r="CY815" s="67"/>
      <c r="CZ815" s="67"/>
      <c r="DA815" s="67"/>
      <c r="DB815" s="67"/>
      <c r="DC815" s="67"/>
      <c r="DD815" s="67"/>
      <c r="DE815" s="67"/>
      <c r="DF815" s="67"/>
      <c r="DG815" s="67"/>
      <c r="DH815" s="67"/>
      <c r="DI815" s="67"/>
      <c r="DJ815" s="67"/>
      <c r="DK815" s="67"/>
      <c r="DL815" s="67"/>
      <c r="DM815" s="67"/>
      <c r="DN815" s="67"/>
      <c r="DO815" s="67"/>
      <c r="DP815" s="67"/>
      <c r="DQ815" s="67"/>
      <c r="DR815" s="67"/>
      <c r="DS815" s="67"/>
      <c r="DT815" s="67"/>
      <c r="DU815" s="67"/>
      <c r="DV815" s="67"/>
      <c r="DW815" s="67"/>
      <c r="DX815" s="67"/>
      <c r="DY815" s="67"/>
      <c r="DZ815" s="88"/>
      <c r="EA815" s="88"/>
      <c r="EB815" s="88"/>
      <c r="EC815" s="88"/>
      <c r="ED815" s="88"/>
      <c r="EE815" s="88"/>
      <c r="EF815" s="88"/>
      <c r="EG815" s="88"/>
    </row>
    <row r="816" spans="22:137" s="65" customFormat="1" x14ac:dyDescent="0.25">
      <c r="V816" s="631"/>
      <c r="AA816" s="632"/>
      <c r="AB816" s="632"/>
      <c r="AD816" s="632"/>
      <c r="AE816" s="633"/>
      <c r="AH816" s="634"/>
      <c r="AI816" s="634"/>
      <c r="AK816" s="632"/>
      <c r="AR816" s="632"/>
      <c r="AV816" s="632"/>
      <c r="AX816" s="632"/>
      <c r="BB816" s="632"/>
      <c r="BC816" s="632"/>
      <c r="BE816" s="632"/>
      <c r="BH816" s="67"/>
      <c r="BI816" s="635"/>
      <c r="BJ816" s="636"/>
      <c r="BK816" s="636"/>
      <c r="BL816" s="636"/>
      <c r="BM816" s="102"/>
      <c r="BN816" s="102"/>
      <c r="BO816" s="102"/>
      <c r="BP816" s="636"/>
      <c r="BQ816" s="636"/>
      <c r="BR816" s="636"/>
      <c r="BS816" s="636"/>
      <c r="BT816" s="636"/>
      <c r="BU816" s="636"/>
      <c r="BV816" s="636"/>
      <c r="BW816" s="636"/>
      <c r="BX816" s="636"/>
      <c r="BY816" s="636"/>
      <c r="BZ816" s="636"/>
      <c r="CA816" s="636"/>
      <c r="CB816" s="637"/>
      <c r="CC816" s="636"/>
      <c r="CD816" s="636"/>
      <c r="CE816" s="637"/>
      <c r="CF816" s="637"/>
      <c r="CG816" s="637"/>
      <c r="CH816" s="637"/>
      <c r="CI816" s="636"/>
      <c r="CJ816" s="636"/>
      <c r="CK816" s="637"/>
      <c r="CL816" s="637"/>
      <c r="CM816" s="637"/>
      <c r="CN816" s="705"/>
      <c r="CO816" s="88"/>
      <c r="CP816" s="88"/>
      <c r="CQ816" s="88"/>
      <c r="CR816" s="67"/>
      <c r="CS816" s="67"/>
      <c r="CT816" s="67"/>
      <c r="CU816" s="67"/>
      <c r="CV816" s="67"/>
      <c r="CW816" s="67"/>
      <c r="CX816" s="67"/>
      <c r="CY816" s="67"/>
      <c r="CZ816" s="67"/>
      <c r="DA816" s="67"/>
      <c r="DB816" s="67"/>
      <c r="DC816" s="67"/>
      <c r="DD816" s="67"/>
      <c r="DE816" s="67"/>
      <c r="DF816" s="67"/>
      <c r="DG816" s="67"/>
      <c r="DH816" s="67"/>
      <c r="DI816" s="67"/>
      <c r="DJ816" s="67"/>
      <c r="DK816" s="67"/>
      <c r="DL816" s="67"/>
      <c r="DM816" s="67"/>
      <c r="DN816" s="67"/>
      <c r="DO816" s="67"/>
      <c r="DP816" s="67"/>
      <c r="DQ816" s="67"/>
      <c r="DR816" s="67"/>
      <c r="DS816" s="67"/>
      <c r="DT816" s="67"/>
      <c r="DU816" s="67"/>
      <c r="DV816" s="67"/>
      <c r="DW816" s="67"/>
      <c r="DX816" s="67"/>
      <c r="DY816" s="67"/>
      <c r="DZ816" s="88"/>
      <c r="EA816" s="88"/>
      <c r="EB816" s="88"/>
      <c r="EC816" s="88"/>
      <c r="ED816" s="88"/>
      <c r="EE816" s="88"/>
      <c r="EF816" s="88"/>
      <c r="EG816" s="88"/>
    </row>
    <row r="817" spans="22:137" s="65" customFormat="1" x14ac:dyDescent="0.25">
      <c r="V817" s="631"/>
      <c r="AA817" s="632"/>
      <c r="AB817" s="632"/>
      <c r="AD817" s="632"/>
      <c r="AE817" s="633"/>
      <c r="AH817" s="634"/>
      <c r="AI817" s="634"/>
      <c r="AK817" s="632"/>
      <c r="AR817" s="632"/>
      <c r="AV817" s="632"/>
      <c r="AX817" s="632"/>
      <c r="BB817" s="632"/>
      <c r="BC817" s="632"/>
      <c r="BE817" s="632"/>
      <c r="BH817" s="67"/>
      <c r="BI817" s="635"/>
      <c r="BJ817" s="636"/>
      <c r="BK817" s="636"/>
      <c r="BL817" s="636"/>
      <c r="BM817" s="102"/>
      <c r="BN817" s="102"/>
      <c r="BO817" s="102"/>
      <c r="BP817" s="636"/>
      <c r="BQ817" s="636"/>
      <c r="BR817" s="636"/>
      <c r="BS817" s="636"/>
      <c r="BT817" s="636"/>
      <c r="BU817" s="636"/>
      <c r="BV817" s="636"/>
      <c r="BW817" s="636"/>
      <c r="BX817" s="636"/>
      <c r="BY817" s="636"/>
      <c r="BZ817" s="636"/>
      <c r="CA817" s="636"/>
      <c r="CB817" s="637"/>
      <c r="CC817" s="636"/>
      <c r="CD817" s="636"/>
      <c r="CE817" s="637"/>
      <c r="CF817" s="637"/>
      <c r="CG817" s="637"/>
      <c r="CH817" s="637"/>
      <c r="CI817" s="636"/>
      <c r="CJ817" s="636"/>
      <c r="CK817" s="637"/>
      <c r="CL817" s="637"/>
      <c r="CM817" s="637"/>
      <c r="CN817" s="705"/>
      <c r="CO817" s="88"/>
      <c r="CP817" s="88"/>
      <c r="CQ817" s="88"/>
      <c r="CR817" s="67"/>
      <c r="CS817" s="67"/>
      <c r="CT817" s="67"/>
      <c r="CU817" s="67"/>
      <c r="CV817" s="67"/>
      <c r="CW817" s="67"/>
      <c r="CX817" s="67"/>
      <c r="CY817" s="67"/>
      <c r="CZ817" s="67"/>
      <c r="DA817" s="67"/>
      <c r="DB817" s="67"/>
      <c r="DC817" s="67"/>
      <c r="DD817" s="67"/>
      <c r="DE817" s="67"/>
      <c r="DF817" s="67"/>
      <c r="DG817" s="67"/>
      <c r="DH817" s="67"/>
      <c r="DI817" s="67"/>
      <c r="DJ817" s="67"/>
      <c r="DK817" s="67"/>
      <c r="DL817" s="67"/>
      <c r="DM817" s="67"/>
      <c r="DN817" s="67"/>
      <c r="DO817" s="67"/>
      <c r="DP817" s="67"/>
      <c r="DQ817" s="67"/>
      <c r="DR817" s="67"/>
      <c r="DS817" s="67"/>
      <c r="DT817" s="67"/>
      <c r="DU817" s="67"/>
      <c r="DV817" s="67"/>
      <c r="DW817" s="67"/>
      <c r="DX817" s="67"/>
      <c r="DY817" s="67"/>
      <c r="DZ817" s="88"/>
      <c r="EA817" s="88"/>
      <c r="EB817" s="88"/>
      <c r="EC817" s="88"/>
      <c r="ED817" s="88"/>
      <c r="EE817" s="88"/>
      <c r="EF817" s="88"/>
      <c r="EG817" s="88"/>
    </row>
    <row r="818" spans="22:137" s="65" customFormat="1" x14ac:dyDescent="0.25">
      <c r="V818" s="631"/>
      <c r="AA818" s="632"/>
      <c r="AB818" s="632"/>
      <c r="AD818" s="632"/>
      <c r="AE818" s="633"/>
      <c r="AH818" s="634"/>
      <c r="AI818" s="634"/>
      <c r="AK818" s="632"/>
      <c r="AR818" s="632"/>
      <c r="AV818" s="632"/>
      <c r="AX818" s="632"/>
      <c r="BB818" s="632"/>
      <c r="BC818" s="632"/>
      <c r="BE818" s="632"/>
      <c r="BH818" s="67"/>
      <c r="BI818" s="635"/>
      <c r="BJ818" s="636"/>
      <c r="BK818" s="636"/>
      <c r="BL818" s="636"/>
      <c r="BM818" s="102"/>
      <c r="BN818" s="102"/>
      <c r="BO818" s="102"/>
      <c r="BP818" s="636"/>
      <c r="BQ818" s="636"/>
      <c r="BR818" s="636"/>
      <c r="BS818" s="636"/>
      <c r="BT818" s="636"/>
      <c r="BU818" s="636"/>
      <c r="BV818" s="636"/>
      <c r="BW818" s="636"/>
      <c r="BX818" s="636"/>
      <c r="BY818" s="636"/>
      <c r="BZ818" s="636"/>
      <c r="CA818" s="636"/>
      <c r="CB818" s="637"/>
      <c r="CC818" s="636"/>
      <c r="CD818" s="636"/>
      <c r="CE818" s="637"/>
      <c r="CF818" s="637"/>
      <c r="CG818" s="637"/>
      <c r="CH818" s="637"/>
      <c r="CI818" s="636"/>
      <c r="CJ818" s="636"/>
      <c r="CK818" s="637"/>
      <c r="CL818" s="637"/>
      <c r="CM818" s="637"/>
      <c r="CN818" s="705"/>
      <c r="CO818" s="88"/>
      <c r="CP818" s="88"/>
      <c r="CQ818" s="88"/>
      <c r="CR818" s="67"/>
      <c r="CS818" s="67"/>
      <c r="CT818" s="67"/>
      <c r="CU818" s="67"/>
      <c r="CV818" s="67"/>
      <c r="CW818" s="67"/>
      <c r="CX818" s="67"/>
      <c r="CY818" s="67"/>
      <c r="CZ818" s="67"/>
      <c r="DA818" s="67"/>
      <c r="DB818" s="67"/>
      <c r="DC818" s="67"/>
      <c r="DD818" s="67"/>
      <c r="DE818" s="67"/>
      <c r="DF818" s="67"/>
      <c r="DG818" s="67"/>
      <c r="DH818" s="67"/>
      <c r="DI818" s="67"/>
      <c r="DJ818" s="67"/>
      <c r="DK818" s="67"/>
      <c r="DL818" s="67"/>
      <c r="DM818" s="67"/>
      <c r="DN818" s="67"/>
      <c r="DO818" s="67"/>
      <c r="DP818" s="67"/>
      <c r="DQ818" s="67"/>
      <c r="DR818" s="67"/>
      <c r="DS818" s="67"/>
      <c r="DT818" s="67"/>
      <c r="DU818" s="67"/>
      <c r="DV818" s="67"/>
      <c r="DW818" s="67"/>
      <c r="DX818" s="67"/>
      <c r="DY818" s="67"/>
      <c r="DZ818" s="88"/>
      <c r="EA818" s="88"/>
      <c r="EB818" s="88"/>
      <c r="EC818" s="88"/>
      <c r="ED818" s="88"/>
      <c r="EE818" s="88"/>
      <c r="EF818" s="88"/>
      <c r="EG818" s="88"/>
    </row>
    <row r="819" spans="22:137" s="65" customFormat="1" x14ac:dyDescent="0.25">
      <c r="V819" s="631"/>
      <c r="AA819" s="632"/>
      <c r="AB819" s="632"/>
      <c r="AD819" s="632"/>
      <c r="AE819" s="633"/>
      <c r="AH819" s="634"/>
      <c r="AI819" s="634"/>
      <c r="AK819" s="632"/>
      <c r="AR819" s="632"/>
      <c r="AV819" s="632"/>
      <c r="AX819" s="632"/>
      <c r="BB819" s="632"/>
      <c r="BC819" s="632"/>
      <c r="BE819" s="632"/>
      <c r="BH819" s="67"/>
      <c r="BI819" s="635"/>
      <c r="BJ819" s="636"/>
      <c r="BK819" s="636"/>
      <c r="BL819" s="636"/>
      <c r="BM819" s="102"/>
      <c r="BN819" s="102"/>
      <c r="BO819" s="102"/>
      <c r="BP819" s="636"/>
      <c r="BQ819" s="636"/>
      <c r="BR819" s="636"/>
      <c r="BS819" s="636"/>
      <c r="BT819" s="636"/>
      <c r="BU819" s="636"/>
      <c r="BV819" s="636"/>
      <c r="BW819" s="636"/>
      <c r="BX819" s="636"/>
      <c r="BY819" s="636"/>
      <c r="BZ819" s="636"/>
      <c r="CA819" s="636"/>
      <c r="CB819" s="637"/>
      <c r="CC819" s="636"/>
      <c r="CD819" s="636"/>
      <c r="CE819" s="637"/>
      <c r="CF819" s="637"/>
      <c r="CG819" s="637"/>
      <c r="CH819" s="637"/>
      <c r="CI819" s="636"/>
      <c r="CJ819" s="636"/>
      <c r="CK819" s="637"/>
      <c r="CL819" s="637"/>
      <c r="CM819" s="637"/>
      <c r="CN819" s="705"/>
      <c r="CO819" s="88"/>
      <c r="CP819" s="88"/>
      <c r="CQ819" s="88"/>
      <c r="CR819" s="67"/>
      <c r="CS819" s="67"/>
      <c r="CT819" s="67"/>
      <c r="CU819" s="67"/>
      <c r="CV819" s="67"/>
      <c r="CW819" s="67"/>
      <c r="CX819" s="67"/>
      <c r="CY819" s="67"/>
      <c r="CZ819" s="67"/>
      <c r="DA819" s="67"/>
      <c r="DB819" s="67"/>
      <c r="DC819" s="67"/>
      <c r="DD819" s="67"/>
      <c r="DE819" s="67"/>
      <c r="DF819" s="67"/>
      <c r="DG819" s="67"/>
      <c r="DH819" s="67"/>
      <c r="DI819" s="67"/>
      <c r="DJ819" s="67"/>
      <c r="DK819" s="67"/>
      <c r="DL819" s="67"/>
      <c r="DM819" s="67"/>
      <c r="DN819" s="67"/>
      <c r="DO819" s="67"/>
      <c r="DP819" s="67"/>
      <c r="DQ819" s="67"/>
      <c r="DR819" s="67"/>
      <c r="DS819" s="67"/>
      <c r="DT819" s="67"/>
      <c r="DU819" s="67"/>
      <c r="DV819" s="67"/>
      <c r="DW819" s="67"/>
      <c r="DX819" s="67"/>
      <c r="DY819" s="67"/>
      <c r="DZ819" s="88"/>
      <c r="EA819" s="88"/>
      <c r="EB819" s="88"/>
      <c r="EC819" s="88"/>
      <c r="ED819" s="88"/>
      <c r="EE819" s="88"/>
      <c r="EF819" s="88"/>
      <c r="EG819" s="88"/>
    </row>
    <row r="820" spans="22:137" s="65" customFormat="1" x14ac:dyDescent="0.25">
      <c r="V820" s="631"/>
      <c r="AA820" s="632"/>
      <c r="AB820" s="632"/>
      <c r="AD820" s="632"/>
      <c r="AE820" s="633"/>
      <c r="AH820" s="634"/>
      <c r="AI820" s="634"/>
      <c r="AK820" s="632"/>
      <c r="AR820" s="632"/>
      <c r="AV820" s="632"/>
      <c r="AX820" s="632"/>
      <c r="BB820" s="632"/>
      <c r="BC820" s="632"/>
      <c r="BE820" s="632"/>
      <c r="BH820" s="67"/>
      <c r="BI820" s="635"/>
      <c r="BJ820" s="636"/>
      <c r="BK820" s="636"/>
      <c r="BL820" s="636"/>
      <c r="BM820" s="102"/>
      <c r="BN820" s="102"/>
      <c r="BO820" s="102"/>
      <c r="BP820" s="636"/>
      <c r="BQ820" s="636"/>
      <c r="BR820" s="636"/>
      <c r="BS820" s="636"/>
      <c r="BT820" s="636"/>
      <c r="BU820" s="636"/>
      <c r="BV820" s="636"/>
      <c r="BW820" s="636"/>
      <c r="BX820" s="636"/>
      <c r="BY820" s="636"/>
      <c r="BZ820" s="636"/>
      <c r="CA820" s="636"/>
      <c r="CB820" s="637"/>
      <c r="CC820" s="636"/>
      <c r="CD820" s="636"/>
      <c r="CE820" s="637"/>
      <c r="CF820" s="637"/>
      <c r="CG820" s="637"/>
      <c r="CH820" s="637"/>
      <c r="CI820" s="636"/>
      <c r="CJ820" s="636"/>
      <c r="CK820" s="637"/>
      <c r="CL820" s="637"/>
      <c r="CM820" s="637"/>
      <c r="CN820" s="705"/>
      <c r="CO820" s="88"/>
      <c r="CP820" s="88"/>
      <c r="CQ820" s="88"/>
      <c r="CR820" s="67"/>
      <c r="CS820" s="67"/>
      <c r="CT820" s="67"/>
      <c r="CU820" s="67"/>
      <c r="CV820" s="67"/>
      <c r="CW820" s="67"/>
      <c r="CX820" s="67"/>
      <c r="CY820" s="67"/>
      <c r="CZ820" s="67"/>
      <c r="DA820" s="67"/>
      <c r="DB820" s="67"/>
      <c r="DC820" s="67"/>
      <c r="DD820" s="67"/>
      <c r="DE820" s="67"/>
      <c r="DF820" s="67"/>
      <c r="DG820" s="67"/>
      <c r="DH820" s="67"/>
      <c r="DI820" s="67"/>
      <c r="DJ820" s="67"/>
      <c r="DK820" s="67"/>
      <c r="DL820" s="67"/>
      <c r="DM820" s="67"/>
      <c r="DN820" s="67"/>
      <c r="DO820" s="67"/>
      <c r="DP820" s="67"/>
      <c r="DQ820" s="67"/>
      <c r="DR820" s="67"/>
      <c r="DS820" s="67"/>
      <c r="DT820" s="67"/>
      <c r="DU820" s="67"/>
      <c r="DV820" s="67"/>
      <c r="DW820" s="67"/>
      <c r="DX820" s="67"/>
      <c r="DY820" s="67"/>
      <c r="DZ820" s="88"/>
      <c r="EA820" s="88"/>
      <c r="EB820" s="88"/>
      <c r="EC820" s="88"/>
      <c r="ED820" s="88"/>
      <c r="EE820" s="88"/>
      <c r="EF820" s="88"/>
      <c r="EG820" s="88"/>
    </row>
    <row r="821" spans="22:137" s="65" customFormat="1" x14ac:dyDescent="0.25">
      <c r="V821" s="631"/>
      <c r="AA821" s="632"/>
      <c r="AB821" s="632"/>
      <c r="AD821" s="632"/>
      <c r="AE821" s="633"/>
      <c r="AH821" s="634"/>
      <c r="AI821" s="634"/>
      <c r="AK821" s="632"/>
      <c r="AR821" s="632"/>
      <c r="AV821" s="632"/>
      <c r="AX821" s="632"/>
      <c r="BB821" s="632"/>
      <c r="BC821" s="632"/>
      <c r="BE821" s="632"/>
      <c r="BH821" s="67"/>
      <c r="BI821" s="635"/>
      <c r="BJ821" s="636"/>
      <c r="BK821" s="636"/>
      <c r="BL821" s="636"/>
      <c r="BM821" s="102"/>
      <c r="BN821" s="102"/>
      <c r="BO821" s="102"/>
      <c r="BP821" s="636"/>
      <c r="BQ821" s="636"/>
      <c r="BR821" s="636"/>
      <c r="BS821" s="636"/>
      <c r="BT821" s="636"/>
      <c r="BU821" s="636"/>
      <c r="BV821" s="636"/>
      <c r="BW821" s="636"/>
      <c r="BX821" s="636"/>
      <c r="BY821" s="636"/>
      <c r="BZ821" s="636"/>
      <c r="CA821" s="636"/>
      <c r="CB821" s="637"/>
      <c r="CC821" s="636"/>
      <c r="CD821" s="636"/>
      <c r="CE821" s="637"/>
      <c r="CF821" s="637"/>
      <c r="CG821" s="637"/>
      <c r="CH821" s="637"/>
      <c r="CI821" s="636"/>
      <c r="CJ821" s="636"/>
      <c r="CK821" s="637"/>
      <c r="CL821" s="637"/>
      <c r="CM821" s="637"/>
      <c r="CN821" s="705"/>
      <c r="CO821" s="88"/>
      <c r="CP821" s="88"/>
      <c r="CQ821" s="88"/>
      <c r="CR821" s="67"/>
      <c r="CS821" s="67"/>
      <c r="CT821" s="67"/>
      <c r="CU821" s="67"/>
      <c r="CV821" s="67"/>
      <c r="CW821" s="67"/>
      <c r="CX821" s="67"/>
      <c r="CY821" s="67"/>
      <c r="CZ821" s="67"/>
      <c r="DA821" s="67"/>
      <c r="DB821" s="67"/>
      <c r="DC821" s="67"/>
      <c r="DD821" s="67"/>
      <c r="DE821" s="67"/>
      <c r="DF821" s="67"/>
      <c r="DG821" s="67"/>
      <c r="DH821" s="67"/>
      <c r="DI821" s="67"/>
      <c r="DJ821" s="67"/>
      <c r="DK821" s="67"/>
      <c r="DL821" s="67"/>
      <c r="DM821" s="67"/>
      <c r="DN821" s="67"/>
      <c r="DO821" s="67"/>
      <c r="DP821" s="67"/>
      <c r="DQ821" s="67"/>
      <c r="DR821" s="67"/>
      <c r="DS821" s="67"/>
      <c r="DT821" s="67"/>
      <c r="DU821" s="67"/>
      <c r="DV821" s="67"/>
      <c r="DW821" s="67"/>
      <c r="DX821" s="67"/>
      <c r="DY821" s="67"/>
      <c r="DZ821" s="88"/>
      <c r="EA821" s="88"/>
      <c r="EB821" s="88"/>
      <c r="EC821" s="88"/>
      <c r="ED821" s="88"/>
      <c r="EE821" s="88"/>
      <c r="EF821" s="88"/>
      <c r="EG821" s="88"/>
    </row>
    <row r="822" spans="22:137" s="65" customFormat="1" x14ac:dyDescent="0.25">
      <c r="V822" s="631"/>
      <c r="AA822" s="632"/>
      <c r="AB822" s="632"/>
      <c r="AD822" s="632"/>
      <c r="AE822" s="633"/>
      <c r="AH822" s="634"/>
      <c r="AI822" s="634"/>
      <c r="AK822" s="632"/>
      <c r="AR822" s="632"/>
      <c r="AV822" s="632"/>
      <c r="AX822" s="632"/>
      <c r="BB822" s="632"/>
      <c r="BC822" s="632"/>
      <c r="BE822" s="632"/>
      <c r="BH822" s="67"/>
      <c r="BI822" s="635"/>
      <c r="BJ822" s="636"/>
      <c r="BK822" s="636"/>
      <c r="BL822" s="636"/>
      <c r="BM822" s="102"/>
      <c r="BN822" s="102"/>
      <c r="BO822" s="102"/>
      <c r="BP822" s="636"/>
      <c r="BQ822" s="636"/>
      <c r="BR822" s="636"/>
      <c r="BS822" s="636"/>
      <c r="BT822" s="636"/>
      <c r="BU822" s="636"/>
      <c r="BV822" s="636"/>
      <c r="BW822" s="636"/>
      <c r="BX822" s="636"/>
      <c r="BY822" s="636"/>
      <c r="BZ822" s="636"/>
      <c r="CA822" s="636"/>
      <c r="CB822" s="637"/>
      <c r="CC822" s="636"/>
      <c r="CD822" s="636"/>
      <c r="CE822" s="637"/>
      <c r="CF822" s="637"/>
      <c r="CG822" s="637"/>
      <c r="CH822" s="637"/>
      <c r="CI822" s="636"/>
      <c r="CJ822" s="636"/>
      <c r="CK822" s="637"/>
      <c r="CL822" s="637"/>
      <c r="CM822" s="637"/>
      <c r="CN822" s="705"/>
      <c r="CO822" s="88"/>
      <c r="CP822" s="88"/>
      <c r="CQ822" s="88"/>
      <c r="CR822" s="67"/>
      <c r="CS822" s="67"/>
      <c r="CT822" s="67"/>
      <c r="CU822" s="67"/>
      <c r="CV822" s="67"/>
      <c r="CW822" s="67"/>
      <c r="CX822" s="67"/>
      <c r="CY822" s="67"/>
      <c r="CZ822" s="67"/>
      <c r="DA822" s="67"/>
      <c r="DB822" s="67"/>
      <c r="DC822" s="67"/>
      <c r="DD822" s="67"/>
      <c r="DE822" s="67"/>
      <c r="DF822" s="67"/>
      <c r="DG822" s="67"/>
      <c r="DH822" s="67"/>
      <c r="DI822" s="67"/>
      <c r="DJ822" s="67"/>
      <c r="DK822" s="67"/>
      <c r="DL822" s="67"/>
      <c r="DM822" s="67"/>
      <c r="DN822" s="67"/>
      <c r="DO822" s="67"/>
      <c r="DP822" s="67"/>
      <c r="DQ822" s="67"/>
      <c r="DR822" s="67"/>
      <c r="DS822" s="67"/>
      <c r="DT822" s="67"/>
      <c r="DU822" s="67"/>
      <c r="DV822" s="67"/>
      <c r="DW822" s="67"/>
      <c r="DX822" s="67"/>
      <c r="DY822" s="67"/>
      <c r="DZ822" s="88"/>
      <c r="EA822" s="88"/>
      <c r="EB822" s="88"/>
      <c r="EC822" s="88"/>
      <c r="ED822" s="88"/>
      <c r="EE822" s="88"/>
      <c r="EF822" s="88"/>
      <c r="EG822" s="88"/>
    </row>
    <row r="823" spans="22:137" s="65" customFormat="1" x14ac:dyDescent="0.25">
      <c r="V823" s="631"/>
      <c r="AA823" s="632"/>
      <c r="AB823" s="632"/>
      <c r="AD823" s="632"/>
      <c r="AE823" s="633"/>
      <c r="AH823" s="634"/>
      <c r="AI823" s="634"/>
      <c r="AK823" s="632"/>
      <c r="AR823" s="632"/>
      <c r="AV823" s="632"/>
      <c r="AX823" s="632"/>
      <c r="BB823" s="632"/>
      <c r="BC823" s="632"/>
      <c r="BE823" s="632"/>
      <c r="BH823" s="67"/>
      <c r="BI823" s="635"/>
      <c r="BJ823" s="636"/>
      <c r="BK823" s="636"/>
      <c r="BL823" s="636"/>
      <c r="BM823" s="102"/>
      <c r="BN823" s="102"/>
      <c r="BO823" s="102"/>
      <c r="BP823" s="636"/>
      <c r="BQ823" s="636"/>
      <c r="BR823" s="636"/>
      <c r="BS823" s="636"/>
      <c r="BT823" s="636"/>
      <c r="BU823" s="636"/>
      <c r="BV823" s="636"/>
      <c r="BW823" s="636"/>
      <c r="BX823" s="636"/>
      <c r="BY823" s="636"/>
      <c r="BZ823" s="636"/>
      <c r="CA823" s="636"/>
      <c r="CB823" s="637"/>
      <c r="CC823" s="636"/>
      <c r="CD823" s="636"/>
      <c r="CE823" s="637"/>
      <c r="CF823" s="637"/>
      <c r="CG823" s="637"/>
      <c r="CH823" s="637"/>
      <c r="CI823" s="636"/>
      <c r="CJ823" s="636"/>
      <c r="CK823" s="637"/>
      <c r="CL823" s="637"/>
      <c r="CM823" s="637"/>
      <c r="CN823" s="705"/>
      <c r="CO823" s="88"/>
      <c r="CP823" s="88"/>
      <c r="CQ823" s="88"/>
      <c r="CR823" s="67"/>
      <c r="CS823" s="67"/>
      <c r="CT823" s="67"/>
      <c r="CU823" s="67"/>
      <c r="CV823" s="67"/>
      <c r="CW823" s="67"/>
      <c r="CX823" s="67"/>
      <c r="CY823" s="67"/>
      <c r="CZ823" s="67"/>
      <c r="DA823" s="67"/>
      <c r="DB823" s="67"/>
      <c r="DC823" s="67"/>
      <c r="DD823" s="67"/>
      <c r="DE823" s="67"/>
      <c r="DF823" s="67"/>
      <c r="DG823" s="67"/>
      <c r="DH823" s="67"/>
      <c r="DI823" s="67"/>
      <c r="DJ823" s="67"/>
      <c r="DK823" s="67"/>
      <c r="DL823" s="67"/>
      <c r="DM823" s="67"/>
      <c r="DN823" s="67"/>
      <c r="DO823" s="67"/>
      <c r="DP823" s="67"/>
      <c r="DQ823" s="67"/>
      <c r="DR823" s="67"/>
      <c r="DS823" s="67"/>
      <c r="DT823" s="67"/>
      <c r="DU823" s="67"/>
      <c r="DV823" s="67"/>
      <c r="DW823" s="67"/>
      <c r="DX823" s="67"/>
      <c r="DY823" s="67"/>
      <c r="DZ823" s="88"/>
      <c r="EA823" s="88"/>
      <c r="EB823" s="88"/>
      <c r="EC823" s="88"/>
      <c r="ED823" s="88"/>
      <c r="EE823" s="88"/>
      <c r="EF823" s="88"/>
      <c r="EG823" s="88"/>
    </row>
    <row r="824" spans="22:137" s="65" customFormat="1" x14ac:dyDescent="0.25">
      <c r="V824" s="631"/>
      <c r="AA824" s="632"/>
      <c r="AB824" s="632"/>
      <c r="AD824" s="632"/>
      <c r="AE824" s="633"/>
      <c r="AH824" s="634"/>
      <c r="AI824" s="634"/>
      <c r="AK824" s="632"/>
      <c r="AR824" s="632"/>
      <c r="AV824" s="632"/>
      <c r="AX824" s="632"/>
      <c r="BB824" s="632"/>
      <c r="BC824" s="632"/>
      <c r="BE824" s="632"/>
      <c r="BH824" s="67"/>
      <c r="BI824" s="635"/>
      <c r="BJ824" s="636"/>
      <c r="BK824" s="636"/>
      <c r="BL824" s="636"/>
      <c r="BM824" s="102"/>
      <c r="BN824" s="102"/>
      <c r="BO824" s="102"/>
      <c r="BP824" s="636"/>
      <c r="BQ824" s="636"/>
      <c r="BR824" s="636"/>
      <c r="BS824" s="636"/>
      <c r="BT824" s="636"/>
      <c r="BU824" s="636"/>
      <c r="BV824" s="636"/>
      <c r="BW824" s="636"/>
      <c r="BX824" s="636"/>
      <c r="BY824" s="636"/>
      <c r="BZ824" s="636"/>
      <c r="CA824" s="636"/>
      <c r="CB824" s="637"/>
      <c r="CC824" s="636"/>
      <c r="CD824" s="636"/>
      <c r="CE824" s="637"/>
      <c r="CF824" s="637"/>
      <c r="CG824" s="637"/>
      <c r="CH824" s="637"/>
      <c r="CI824" s="636"/>
      <c r="CJ824" s="636"/>
      <c r="CK824" s="637"/>
      <c r="CL824" s="637"/>
      <c r="CM824" s="637"/>
      <c r="CN824" s="705"/>
      <c r="CO824" s="88"/>
      <c r="CP824" s="88"/>
      <c r="CQ824" s="88"/>
      <c r="CR824" s="67"/>
      <c r="CS824" s="67"/>
      <c r="CT824" s="67"/>
      <c r="CU824" s="67"/>
      <c r="CV824" s="67"/>
      <c r="CW824" s="67"/>
      <c r="CX824" s="67"/>
      <c r="CY824" s="67"/>
      <c r="CZ824" s="67"/>
      <c r="DA824" s="67"/>
      <c r="DB824" s="67"/>
      <c r="DC824" s="67"/>
      <c r="DD824" s="67"/>
      <c r="DE824" s="67"/>
      <c r="DF824" s="67"/>
      <c r="DG824" s="67"/>
      <c r="DH824" s="67"/>
      <c r="DI824" s="67"/>
      <c r="DJ824" s="67"/>
      <c r="DK824" s="67"/>
      <c r="DL824" s="67"/>
      <c r="DM824" s="67"/>
      <c r="DN824" s="67"/>
      <c r="DO824" s="67"/>
      <c r="DP824" s="67"/>
      <c r="DQ824" s="67"/>
      <c r="DR824" s="67"/>
      <c r="DS824" s="67"/>
      <c r="DT824" s="67"/>
      <c r="DU824" s="67"/>
      <c r="DV824" s="67"/>
      <c r="DW824" s="67"/>
      <c r="DX824" s="67"/>
      <c r="DY824" s="67"/>
      <c r="DZ824" s="88"/>
      <c r="EA824" s="88"/>
      <c r="EB824" s="88"/>
      <c r="EC824" s="88"/>
      <c r="ED824" s="88"/>
      <c r="EE824" s="88"/>
      <c r="EF824" s="88"/>
      <c r="EG824" s="88"/>
    </row>
    <row r="825" spans="22:137" s="65" customFormat="1" x14ac:dyDescent="0.25">
      <c r="V825" s="631"/>
      <c r="AA825" s="632"/>
      <c r="AB825" s="632"/>
      <c r="AD825" s="632"/>
      <c r="AE825" s="633"/>
      <c r="AH825" s="634"/>
      <c r="AI825" s="634"/>
      <c r="AK825" s="632"/>
      <c r="AR825" s="632"/>
      <c r="AV825" s="632"/>
      <c r="AX825" s="632"/>
      <c r="BB825" s="632"/>
      <c r="BC825" s="632"/>
      <c r="BE825" s="632"/>
      <c r="BH825" s="67"/>
      <c r="BI825" s="635"/>
      <c r="BJ825" s="636"/>
      <c r="BK825" s="636"/>
      <c r="BL825" s="636"/>
      <c r="BM825" s="102"/>
      <c r="BN825" s="102"/>
      <c r="BO825" s="102"/>
      <c r="BP825" s="636"/>
      <c r="BQ825" s="636"/>
      <c r="BR825" s="636"/>
      <c r="BS825" s="636"/>
      <c r="BT825" s="636"/>
      <c r="BU825" s="636"/>
      <c r="BV825" s="636"/>
      <c r="BW825" s="636"/>
      <c r="BX825" s="636"/>
      <c r="BY825" s="636"/>
      <c r="BZ825" s="636"/>
      <c r="CA825" s="636"/>
      <c r="CB825" s="637"/>
      <c r="CC825" s="636"/>
      <c r="CD825" s="636"/>
      <c r="CE825" s="637"/>
      <c r="CF825" s="637"/>
      <c r="CG825" s="637"/>
      <c r="CH825" s="637"/>
      <c r="CI825" s="636"/>
      <c r="CJ825" s="636"/>
      <c r="CK825" s="637"/>
      <c r="CL825" s="637"/>
      <c r="CM825" s="637"/>
      <c r="CN825" s="705"/>
      <c r="CO825" s="88"/>
      <c r="CP825" s="88"/>
      <c r="CQ825" s="88"/>
      <c r="CR825" s="67"/>
      <c r="CS825" s="67"/>
      <c r="CT825" s="67"/>
      <c r="CU825" s="67"/>
      <c r="CV825" s="67"/>
      <c r="CW825" s="67"/>
      <c r="CX825" s="67"/>
      <c r="CY825" s="67"/>
      <c r="CZ825" s="67"/>
      <c r="DA825" s="67"/>
      <c r="DB825" s="67"/>
      <c r="DC825" s="67"/>
      <c r="DD825" s="67"/>
      <c r="DE825" s="67"/>
      <c r="DF825" s="67"/>
      <c r="DG825" s="67"/>
      <c r="DH825" s="67"/>
      <c r="DI825" s="67"/>
      <c r="DJ825" s="67"/>
      <c r="DK825" s="67"/>
      <c r="DL825" s="67"/>
      <c r="DM825" s="67"/>
      <c r="DN825" s="67"/>
      <c r="DO825" s="67"/>
      <c r="DP825" s="67"/>
      <c r="DQ825" s="67"/>
      <c r="DR825" s="67"/>
      <c r="DS825" s="67"/>
      <c r="DT825" s="67"/>
      <c r="DU825" s="67"/>
      <c r="DV825" s="67"/>
      <c r="DW825" s="67"/>
      <c r="DX825" s="67"/>
      <c r="DY825" s="67"/>
      <c r="DZ825" s="88"/>
      <c r="EA825" s="88"/>
      <c r="EB825" s="88"/>
      <c r="EC825" s="88"/>
      <c r="ED825" s="88"/>
      <c r="EE825" s="88"/>
      <c r="EF825" s="88"/>
      <c r="EG825" s="88"/>
    </row>
    <row r="826" spans="22:137" s="65" customFormat="1" x14ac:dyDescent="0.25">
      <c r="V826" s="631"/>
      <c r="AA826" s="632"/>
      <c r="AB826" s="632"/>
      <c r="AD826" s="632"/>
      <c r="AE826" s="633"/>
      <c r="AH826" s="634"/>
      <c r="AI826" s="634"/>
      <c r="AK826" s="632"/>
      <c r="AR826" s="632"/>
      <c r="AV826" s="632"/>
      <c r="AX826" s="632"/>
      <c r="BB826" s="632"/>
      <c r="BC826" s="632"/>
      <c r="BE826" s="632"/>
      <c r="BH826" s="67"/>
      <c r="BI826" s="635"/>
      <c r="BJ826" s="636"/>
      <c r="BK826" s="636"/>
      <c r="BL826" s="636"/>
      <c r="BM826" s="102"/>
      <c r="BN826" s="102"/>
      <c r="BO826" s="102"/>
      <c r="BP826" s="636"/>
      <c r="BQ826" s="636"/>
      <c r="BR826" s="636"/>
      <c r="BS826" s="636"/>
      <c r="BT826" s="636"/>
      <c r="BU826" s="636"/>
      <c r="BV826" s="636"/>
      <c r="BW826" s="636"/>
      <c r="BX826" s="636"/>
      <c r="BY826" s="636"/>
      <c r="BZ826" s="636"/>
      <c r="CA826" s="636"/>
      <c r="CB826" s="637"/>
      <c r="CC826" s="636"/>
      <c r="CD826" s="636"/>
      <c r="CE826" s="637"/>
      <c r="CF826" s="637"/>
      <c r="CG826" s="637"/>
      <c r="CH826" s="637"/>
      <c r="CI826" s="636"/>
      <c r="CJ826" s="636"/>
      <c r="CK826" s="637"/>
      <c r="CL826" s="637"/>
      <c r="CM826" s="637"/>
      <c r="CN826" s="705"/>
      <c r="CO826" s="88"/>
      <c r="CP826" s="88"/>
      <c r="CQ826" s="88"/>
      <c r="CR826" s="67"/>
      <c r="CS826" s="67"/>
      <c r="CT826" s="67"/>
      <c r="CU826" s="67"/>
      <c r="CV826" s="67"/>
      <c r="CW826" s="67"/>
      <c r="CX826" s="67"/>
      <c r="CY826" s="67"/>
      <c r="CZ826" s="67"/>
      <c r="DA826" s="67"/>
      <c r="DB826" s="67"/>
      <c r="DC826" s="67"/>
      <c r="DD826" s="67"/>
      <c r="DE826" s="67"/>
      <c r="DF826" s="67"/>
      <c r="DG826" s="67"/>
      <c r="DH826" s="67"/>
      <c r="DI826" s="67"/>
      <c r="DJ826" s="67"/>
      <c r="DK826" s="67"/>
      <c r="DL826" s="67"/>
      <c r="DM826" s="67"/>
      <c r="DN826" s="67"/>
      <c r="DO826" s="67"/>
      <c r="DP826" s="67"/>
      <c r="DQ826" s="67"/>
      <c r="DR826" s="67"/>
      <c r="DS826" s="67"/>
      <c r="DT826" s="67"/>
      <c r="DU826" s="67"/>
      <c r="DV826" s="67"/>
      <c r="DW826" s="67"/>
      <c r="DX826" s="67"/>
      <c r="DY826" s="67"/>
      <c r="DZ826" s="88"/>
      <c r="EA826" s="88"/>
      <c r="EB826" s="88"/>
      <c r="EC826" s="88"/>
      <c r="ED826" s="88"/>
      <c r="EE826" s="88"/>
      <c r="EF826" s="88"/>
      <c r="EG826" s="88"/>
    </row>
    <row r="827" spans="22:137" s="65" customFormat="1" x14ac:dyDescent="0.25">
      <c r="V827" s="631"/>
      <c r="AA827" s="632"/>
      <c r="AB827" s="632"/>
      <c r="AD827" s="632"/>
      <c r="AE827" s="633"/>
      <c r="AH827" s="634"/>
      <c r="AI827" s="634"/>
      <c r="AK827" s="632"/>
      <c r="AR827" s="632"/>
      <c r="AV827" s="632"/>
      <c r="AX827" s="632"/>
      <c r="BB827" s="632"/>
      <c r="BC827" s="632"/>
      <c r="BE827" s="632"/>
      <c r="BH827" s="67"/>
      <c r="BI827" s="635"/>
      <c r="BJ827" s="636"/>
      <c r="BK827" s="636"/>
      <c r="BL827" s="636"/>
      <c r="BM827" s="102"/>
      <c r="BN827" s="102"/>
      <c r="BO827" s="102"/>
      <c r="BP827" s="636"/>
      <c r="BQ827" s="636"/>
      <c r="BR827" s="636"/>
      <c r="BS827" s="636"/>
      <c r="BT827" s="636"/>
      <c r="BU827" s="636"/>
      <c r="BV827" s="636"/>
      <c r="BW827" s="636"/>
      <c r="BX827" s="636"/>
      <c r="BY827" s="636"/>
      <c r="BZ827" s="636"/>
      <c r="CA827" s="636"/>
      <c r="CB827" s="637"/>
      <c r="CC827" s="636"/>
      <c r="CD827" s="636"/>
      <c r="CE827" s="637"/>
      <c r="CF827" s="637"/>
      <c r="CG827" s="637"/>
      <c r="CH827" s="637"/>
      <c r="CI827" s="636"/>
      <c r="CJ827" s="636"/>
      <c r="CK827" s="637"/>
      <c r="CL827" s="637"/>
      <c r="CM827" s="637"/>
      <c r="CN827" s="705"/>
      <c r="CO827" s="88"/>
      <c r="CP827" s="88"/>
      <c r="CQ827" s="88"/>
      <c r="CR827" s="67"/>
      <c r="CS827" s="67"/>
      <c r="CT827" s="67"/>
      <c r="CU827" s="67"/>
      <c r="CV827" s="67"/>
      <c r="CW827" s="67"/>
      <c r="CX827" s="67"/>
      <c r="CY827" s="67"/>
      <c r="CZ827" s="67"/>
      <c r="DA827" s="67"/>
      <c r="DB827" s="67"/>
      <c r="DC827" s="67"/>
      <c r="DD827" s="67"/>
      <c r="DE827" s="67"/>
      <c r="DF827" s="67"/>
      <c r="DG827" s="67"/>
      <c r="DH827" s="67"/>
      <c r="DI827" s="67"/>
      <c r="DJ827" s="67"/>
      <c r="DK827" s="67"/>
      <c r="DL827" s="67"/>
      <c r="DM827" s="67"/>
      <c r="DN827" s="67"/>
      <c r="DO827" s="67"/>
      <c r="DP827" s="67"/>
      <c r="DQ827" s="67"/>
      <c r="DR827" s="67"/>
      <c r="DS827" s="67"/>
      <c r="DT827" s="67"/>
      <c r="DU827" s="67"/>
      <c r="DV827" s="67"/>
      <c r="DW827" s="67"/>
      <c r="DX827" s="67"/>
      <c r="DY827" s="67"/>
      <c r="DZ827" s="88"/>
      <c r="EA827" s="88"/>
      <c r="EB827" s="88"/>
      <c r="EC827" s="88"/>
      <c r="ED827" s="88"/>
      <c r="EE827" s="88"/>
      <c r="EF827" s="88"/>
      <c r="EG827" s="88"/>
    </row>
    <row r="828" spans="22:137" s="65" customFormat="1" x14ac:dyDescent="0.25">
      <c r="V828" s="631"/>
      <c r="AA828" s="632"/>
      <c r="AB828" s="632"/>
      <c r="AD828" s="632"/>
      <c r="AE828" s="633"/>
      <c r="AH828" s="634"/>
      <c r="AI828" s="634"/>
      <c r="AK828" s="632"/>
      <c r="AR828" s="632"/>
      <c r="AV828" s="632"/>
      <c r="AX828" s="632"/>
      <c r="BB828" s="632"/>
      <c r="BC828" s="632"/>
      <c r="BE828" s="632"/>
      <c r="BH828" s="67"/>
      <c r="BI828" s="635"/>
      <c r="BJ828" s="636"/>
      <c r="BK828" s="636"/>
      <c r="BL828" s="636"/>
      <c r="BM828" s="102"/>
      <c r="BN828" s="102"/>
      <c r="BO828" s="102"/>
      <c r="BP828" s="636"/>
      <c r="BQ828" s="636"/>
      <c r="BR828" s="636"/>
      <c r="BS828" s="636"/>
      <c r="BT828" s="636"/>
      <c r="BU828" s="636"/>
      <c r="BV828" s="636"/>
      <c r="BW828" s="636"/>
      <c r="BX828" s="636"/>
      <c r="BY828" s="636"/>
      <c r="BZ828" s="636"/>
      <c r="CA828" s="636"/>
      <c r="CB828" s="637"/>
      <c r="CC828" s="636"/>
      <c r="CD828" s="636"/>
      <c r="CE828" s="637"/>
      <c r="CF828" s="637"/>
      <c r="CG828" s="637"/>
      <c r="CH828" s="637"/>
      <c r="CI828" s="636"/>
      <c r="CJ828" s="636"/>
      <c r="CK828" s="637"/>
      <c r="CL828" s="637"/>
      <c r="CM828" s="637"/>
      <c r="CN828" s="705"/>
      <c r="CO828" s="88"/>
      <c r="CP828" s="88"/>
      <c r="CQ828" s="88"/>
      <c r="CR828" s="67"/>
      <c r="CS828" s="67"/>
      <c r="CT828" s="67"/>
      <c r="CU828" s="67"/>
      <c r="CV828" s="67"/>
      <c r="CW828" s="67"/>
      <c r="CX828" s="67"/>
      <c r="CY828" s="67"/>
      <c r="CZ828" s="67"/>
      <c r="DA828" s="67"/>
      <c r="DB828" s="67"/>
      <c r="DC828" s="67"/>
      <c r="DD828" s="67"/>
      <c r="DE828" s="67"/>
      <c r="DF828" s="67"/>
      <c r="DG828" s="67"/>
      <c r="DH828" s="67"/>
      <c r="DI828" s="67"/>
      <c r="DJ828" s="67"/>
      <c r="DK828" s="67"/>
      <c r="DL828" s="67"/>
      <c r="DM828" s="67"/>
      <c r="DN828" s="67"/>
      <c r="DO828" s="67"/>
      <c r="DP828" s="67"/>
      <c r="DQ828" s="67"/>
      <c r="DR828" s="67"/>
      <c r="DS828" s="67"/>
      <c r="DT828" s="67"/>
      <c r="DU828" s="67"/>
      <c r="DV828" s="67"/>
      <c r="DW828" s="67"/>
      <c r="DX828" s="67"/>
      <c r="DY828" s="67"/>
      <c r="DZ828" s="88"/>
      <c r="EA828" s="88"/>
      <c r="EB828" s="88"/>
      <c r="EC828" s="88"/>
      <c r="ED828" s="88"/>
      <c r="EE828" s="88"/>
      <c r="EF828" s="88"/>
      <c r="EG828" s="88"/>
    </row>
    <row r="829" spans="22:137" s="65" customFormat="1" x14ac:dyDescent="0.25">
      <c r="V829" s="631"/>
      <c r="AA829" s="632"/>
      <c r="AB829" s="632"/>
      <c r="AD829" s="632"/>
      <c r="AE829" s="633"/>
      <c r="AH829" s="634"/>
      <c r="AI829" s="634"/>
      <c r="AK829" s="632"/>
      <c r="AR829" s="632"/>
      <c r="AV829" s="632"/>
      <c r="AX829" s="632"/>
      <c r="BB829" s="632"/>
      <c r="BC829" s="632"/>
      <c r="BE829" s="632"/>
      <c r="BH829" s="67"/>
      <c r="BI829" s="635"/>
      <c r="BJ829" s="636"/>
      <c r="BK829" s="636"/>
      <c r="BL829" s="636"/>
      <c r="BM829" s="102"/>
      <c r="BN829" s="102"/>
      <c r="BO829" s="102"/>
      <c r="BP829" s="636"/>
      <c r="BQ829" s="636"/>
      <c r="BR829" s="636"/>
      <c r="BS829" s="636"/>
      <c r="BT829" s="636"/>
      <c r="BU829" s="636"/>
      <c r="BV829" s="636"/>
      <c r="BW829" s="636"/>
      <c r="BX829" s="636"/>
      <c r="BY829" s="636"/>
      <c r="BZ829" s="636"/>
      <c r="CA829" s="636"/>
      <c r="CB829" s="637"/>
      <c r="CC829" s="636"/>
      <c r="CD829" s="636"/>
      <c r="CE829" s="637"/>
      <c r="CF829" s="637"/>
      <c r="CG829" s="637"/>
      <c r="CH829" s="637"/>
      <c r="CI829" s="636"/>
      <c r="CJ829" s="636"/>
      <c r="CK829" s="637"/>
      <c r="CL829" s="637"/>
      <c r="CM829" s="637"/>
      <c r="CN829" s="705"/>
      <c r="CO829" s="88"/>
      <c r="CP829" s="88"/>
      <c r="CQ829" s="88"/>
      <c r="CR829" s="67"/>
      <c r="CS829" s="67"/>
      <c r="CT829" s="67"/>
      <c r="CU829" s="67"/>
      <c r="CV829" s="67"/>
      <c r="CW829" s="67"/>
      <c r="CX829" s="67"/>
      <c r="CY829" s="67"/>
      <c r="CZ829" s="67"/>
      <c r="DA829" s="67"/>
      <c r="DB829" s="67"/>
      <c r="DC829" s="67"/>
      <c r="DD829" s="67"/>
      <c r="DE829" s="67"/>
      <c r="DF829" s="67"/>
      <c r="DG829" s="67"/>
      <c r="DH829" s="67"/>
      <c r="DI829" s="67"/>
      <c r="DJ829" s="67"/>
      <c r="DK829" s="67"/>
      <c r="DL829" s="67"/>
      <c r="DM829" s="67"/>
      <c r="DN829" s="67"/>
      <c r="DO829" s="67"/>
      <c r="DP829" s="67"/>
      <c r="DQ829" s="67"/>
      <c r="DR829" s="67"/>
      <c r="DS829" s="67"/>
      <c r="DT829" s="67"/>
      <c r="DU829" s="67"/>
      <c r="DV829" s="67"/>
      <c r="DW829" s="67"/>
      <c r="DX829" s="67"/>
      <c r="DY829" s="67"/>
      <c r="DZ829" s="88"/>
      <c r="EA829" s="88"/>
      <c r="EB829" s="88"/>
      <c r="EC829" s="88"/>
      <c r="ED829" s="88"/>
      <c r="EE829" s="88"/>
      <c r="EF829" s="88"/>
      <c r="EG829" s="88"/>
    </row>
    <row r="830" spans="22:137" s="65" customFormat="1" x14ac:dyDescent="0.25">
      <c r="V830" s="631"/>
      <c r="AA830" s="632"/>
      <c r="AB830" s="632"/>
      <c r="AD830" s="632"/>
      <c r="AE830" s="633"/>
      <c r="AH830" s="634"/>
      <c r="AI830" s="634"/>
      <c r="AK830" s="632"/>
      <c r="AR830" s="632"/>
      <c r="AV830" s="632"/>
      <c r="AX830" s="632"/>
      <c r="BB830" s="632"/>
      <c r="BC830" s="632"/>
      <c r="BE830" s="632"/>
      <c r="BH830" s="67"/>
      <c r="BI830" s="635"/>
      <c r="BJ830" s="636"/>
      <c r="BK830" s="636"/>
      <c r="BL830" s="636"/>
      <c r="BM830" s="102"/>
      <c r="BN830" s="102"/>
      <c r="BO830" s="102"/>
      <c r="BP830" s="636"/>
      <c r="BQ830" s="636"/>
      <c r="BR830" s="636"/>
      <c r="BS830" s="636"/>
      <c r="BT830" s="636"/>
      <c r="BU830" s="636"/>
      <c r="BV830" s="636"/>
      <c r="BW830" s="636"/>
      <c r="BX830" s="636"/>
      <c r="BY830" s="636"/>
      <c r="BZ830" s="636"/>
      <c r="CA830" s="636"/>
      <c r="CB830" s="637"/>
      <c r="CC830" s="636"/>
      <c r="CD830" s="636"/>
      <c r="CE830" s="637"/>
      <c r="CF830" s="637"/>
      <c r="CG830" s="637"/>
      <c r="CH830" s="637"/>
      <c r="CI830" s="636"/>
      <c r="CJ830" s="636"/>
      <c r="CK830" s="637"/>
      <c r="CL830" s="637"/>
      <c r="CM830" s="637"/>
      <c r="CN830" s="705"/>
      <c r="CO830" s="88"/>
      <c r="CP830" s="88"/>
      <c r="CQ830" s="88"/>
      <c r="CR830" s="67"/>
      <c r="CS830" s="67"/>
      <c r="CT830" s="67"/>
      <c r="CU830" s="67"/>
      <c r="CV830" s="67"/>
      <c r="CW830" s="67"/>
      <c r="CX830" s="67"/>
      <c r="CY830" s="67"/>
      <c r="CZ830" s="67"/>
      <c r="DA830" s="67"/>
      <c r="DB830" s="67"/>
      <c r="DC830" s="67"/>
      <c r="DD830" s="67"/>
      <c r="DE830" s="67"/>
      <c r="DF830" s="67"/>
      <c r="DG830" s="67"/>
      <c r="DH830" s="67"/>
      <c r="DI830" s="67"/>
      <c r="DJ830" s="67"/>
      <c r="DK830" s="67"/>
      <c r="DL830" s="67"/>
      <c r="DM830" s="67"/>
      <c r="DN830" s="67"/>
      <c r="DO830" s="67"/>
      <c r="DP830" s="67"/>
      <c r="DQ830" s="67"/>
      <c r="DR830" s="67"/>
      <c r="DS830" s="67"/>
      <c r="DT830" s="67"/>
      <c r="DU830" s="67"/>
      <c r="DV830" s="67"/>
      <c r="DW830" s="67"/>
      <c r="DX830" s="67"/>
      <c r="DY830" s="67"/>
      <c r="DZ830" s="88"/>
      <c r="EA830" s="88"/>
      <c r="EB830" s="88"/>
      <c r="EC830" s="88"/>
      <c r="ED830" s="88"/>
      <c r="EE830" s="88"/>
      <c r="EF830" s="88"/>
      <c r="EG830" s="88"/>
    </row>
    <row r="831" spans="22:137" s="65" customFormat="1" x14ac:dyDescent="0.25">
      <c r="V831" s="631"/>
      <c r="AA831" s="632"/>
      <c r="AB831" s="632"/>
      <c r="AD831" s="632"/>
      <c r="AE831" s="633"/>
      <c r="AH831" s="634"/>
      <c r="AI831" s="634"/>
      <c r="AK831" s="632"/>
      <c r="AR831" s="632"/>
      <c r="AV831" s="632"/>
      <c r="AX831" s="632"/>
      <c r="BB831" s="632"/>
      <c r="BC831" s="632"/>
      <c r="BE831" s="632"/>
      <c r="BH831" s="67"/>
      <c r="BI831" s="635"/>
      <c r="BJ831" s="636"/>
      <c r="BK831" s="636"/>
      <c r="BL831" s="636"/>
      <c r="BM831" s="102"/>
      <c r="BN831" s="102"/>
      <c r="BO831" s="102"/>
      <c r="BP831" s="636"/>
      <c r="BQ831" s="636"/>
      <c r="BR831" s="636"/>
      <c r="BS831" s="636"/>
      <c r="BT831" s="636"/>
      <c r="BU831" s="636"/>
      <c r="BV831" s="636"/>
      <c r="BW831" s="636"/>
      <c r="BX831" s="636"/>
      <c r="BY831" s="636"/>
      <c r="BZ831" s="636"/>
      <c r="CA831" s="636"/>
      <c r="CB831" s="637"/>
      <c r="CC831" s="636"/>
      <c r="CD831" s="636"/>
      <c r="CE831" s="637"/>
      <c r="CF831" s="637"/>
      <c r="CG831" s="637"/>
      <c r="CH831" s="637"/>
      <c r="CI831" s="636"/>
      <c r="CJ831" s="636"/>
      <c r="CK831" s="637"/>
      <c r="CL831" s="637"/>
      <c r="CM831" s="637"/>
      <c r="CN831" s="705"/>
      <c r="CO831" s="88"/>
      <c r="CP831" s="88"/>
      <c r="CQ831" s="88"/>
      <c r="CR831" s="67"/>
      <c r="CS831" s="67"/>
      <c r="CT831" s="67"/>
      <c r="CU831" s="67"/>
      <c r="CV831" s="67"/>
      <c r="CW831" s="67"/>
      <c r="CX831" s="67"/>
      <c r="CY831" s="67"/>
      <c r="CZ831" s="67"/>
      <c r="DA831" s="67"/>
      <c r="DB831" s="67"/>
      <c r="DC831" s="67"/>
      <c r="DD831" s="67"/>
      <c r="DE831" s="67"/>
      <c r="DF831" s="67"/>
      <c r="DG831" s="67"/>
      <c r="DH831" s="67"/>
      <c r="DI831" s="67"/>
      <c r="DJ831" s="67"/>
      <c r="DK831" s="67"/>
      <c r="DL831" s="67"/>
      <c r="DM831" s="67"/>
      <c r="DN831" s="67"/>
      <c r="DO831" s="67"/>
      <c r="DP831" s="67"/>
      <c r="DQ831" s="67"/>
      <c r="DR831" s="67"/>
      <c r="DS831" s="67"/>
      <c r="DT831" s="67"/>
      <c r="DU831" s="67"/>
      <c r="DV831" s="67"/>
      <c r="DW831" s="67"/>
      <c r="DX831" s="67"/>
      <c r="DY831" s="67"/>
      <c r="DZ831" s="88"/>
      <c r="EA831" s="88"/>
      <c r="EB831" s="88"/>
      <c r="EC831" s="88"/>
      <c r="ED831" s="88"/>
      <c r="EE831" s="88"/>
      <c r="EF831" s="88"/>
      <c r="EG831" s="88"/>
    </row>
    <row r="832" spans="22:137" s="65" customFormat="1" x14ac:dyDescent="0.25">
      <c r="V832" s="631"/>
      <c r="AA832" s="632"/>
      <c r="AB832" s="632"/>
      <c r="AD832" s="632"/>
      <c r="AE832" s="633"/>
      <c r="AH832" s="634"/>
      <c r="AI832" s="634"/>
      <c r="AK832" s="632"/>
      <c r="AR832" s="632"/>
      <c r="AV832" s="632"/>
      <c r="AX832" s="632"/>
      <c r="BB832" s="632"/>
      <c r="BC832" s="632"/>
      <c r="BE832" s="632"/>
      <c r="BH832" s="67"/>
      <c r="BI832" s="635"/>
      <c r="BJ832" s="636"/>
      <c r="BK832" s="636"/>
      <c r="BL832" s="636"/>
      <c r="BM832" s="102"/>
      <c r="BN832" s="102"/>
      <c r="BO832" s="102"/>
      <c r="BP832" s="636"/>
      <c r="BQ832" s="636"/>
      <c r="BR832" s="636"/>
      <c r="BS832" s="636"/>
      <c r="BT832" s="636"/>
      <c r="BU832" s="636"/>
      <c r="BV832" s="636"/>
      <c r="BW832" s="636"/>
      <c r="BX832" s="636"/>
      <c r="BY832" s="636"/>
      <c r="BZ832" s="636"/>
      <c r="CA832" s="636"/>
      <c r="CB832" s="637"/>
      <c r="CC832" s="636"/>
      <c r="CD832" s="636"/>
      <c r="CE832" s="637"/>
      <c r="CF832" s="637"/>
      <c r="CG832" s="637"/>
      <c r="CH832" s="637"/>
      <c r="CI832" s="636"/>
      <c r="CJ832" s="636"/>
      <c r="CK832" s="637"/>
      <c r="CL832" s="637"/>
      <c r="CM832" s="637"/>
      <c r="CN832" s="705"/>
      <c r="CO832" s="88"/>
      <c r="CP832" s="88"/>
      <c r="CQ832" s="88"/>
      <c r="CR832" s="67"/>
      <c r="CS832" s="67"/>
      <c r="CT832" s="67"/>
      <c r="CU832" s="67"/>
      <c r="CV832" s="67"/>
      <c r="CW832" s="67"/>
      <c r="CX832" s="67"/>
      <c r="CY832" s="67"/>
      <c r="CZ832" s="67"/>
      <c r="DA832" s="67"/>
      <c r="DB832" s="67"/>
      <c r="DC832" s="67"/>
      <c r="DD832" s="67"/>
      <c r="DE832" s="67"/>
      <c r="DF832" s="67"/>
      <c r="DG832" s="67"/>
      <c r="DH832" s="67"/>
      <c r="DI832" s="67"/>
      <c r="DJ832" s="67"/>
      <c r="DK832" s="67"/>
      <c r="DL832" s="67"/>
      <c r="DM832" s="67"/>
      <c r="DN832" s="67"/>
      <c r="DO832" s="67"/>
      <c r="DP832" s="67"/>
      <c r="DQ832" s="67"/>
      <c r="DR832" s="67"/>
      <c r="DS832" s="67"/>
      <c r="DT832" s="67"/>
      <c r="DU832" s="67"/>
      <c r="DV832" s="67"/>
      <c r="DW832" s="67"/>
      <c r="DX832" s="67"/>
      <c r="DY832" s="67"/>
      <c r="DZ832" s="88"/>
      <c r="EA832" s="88"/>
      <c r="EB832" s="88"/>
      <c r="EC832" s="88"/>
      <c r="ED832" s="88"/>
      <c r="EE832" s="88"/>
      <c r="EF832" s="88"/>
      <c r="EG832" s="88"/>
    </row>
    <row r="833" spans="22:137" s="65" customFormat="1" x14ac:dyDescent="0.25">
      <c r="V833" s="631"/>
      <c r="AA833" s="632"/>
      <c r="AB833" s="632"/>
      <c r="AD833" s="632"/>
      <c r="AE833" s="633"/>
      <c r="AH833" s="634"/>
      <c r="AI833" s="634"/>
      <c r="AK833" s="632"/>
      <c r="AR833" s="632"/>
      <c r="AV833" s="632"/>
      <c r="AX833" s="632"/>
      <c r="BB833" s="632"/>
      <c r="BC833" s="632"/>
      <c r="BE833" s="632"/>
      <c r="BH833" s="67"/>
      <c r="BI833" s="635"/>
      <c r="BJ833" s="636"/>
      <c r="BK833" s="636"/>
      <c r="BL833" s="636"/>
      <c r="BM833" s="102"/>
      <c r="BN833" s="102"/>
      <c r="BO833" s="102"/>
      <c r="BP833" s="636"/>
      <c r="BQ833" s="636"/>
      <c r="BR833" s="636"/>
      <c r="BS833" s="636"/>
      <c r="BT833" s="636"/>
      <c r="BU833" s="636"/>
      <c r="BV833" s="636"/>
      <c r="BW833" s="636"/>
      <c r="BX833" s="636"/>
      <c r="BY833" s="636"/>
      <c r="BZ833" s="636"/>
      <c r="CA833" s="636"/>
      <c r="CB833" s="637"/>
      <c r="CC833" s="636"/>
      <c r="CD833" s="636"/>
      <c r="CE833" s="637"/>
      <c r="CF833" s="637"/>
      <c r="CG833" s="637"/>
      <c r="CH833" s="637"/>
      <c r="CI833" s="636"/>
      <c r="CJ833" s="636"/>
      <c r="CK833" s="637"/>
      <c r="CL833" s="637"/>
      <c r="CM833" s="637"/>
      <c r="CN833" s="705"/>
      <c r="CO833" s="88"/>
      <c r="CP833" s="88"/>
      <c r="CQ833" s="88"/>
      <c r="CR833" s="67"/>
      <c r="CS833" s="67"/>
      <c r="CT833" s="67"/>
      <c r="CU833" s="67"/>
      <c r="CV833" s="67"/>
      <c r="CW833" s="67"/>
      <c r="CX833" s="67"/>
      <c r="CY833" s="67"/>
      <c r="CZ833" s="67"/>
      <c r="DA833" s="67"/>
      <c r="DB833" s="67"/>
      <c r="DC833" s="67"/>
      <c r="DD833" s="67"/>
      <c r="DE833" s="67"/>
      <c r="DF833" s="67"/>
      <c r="DG833" s="67"/>
      <c r="DH833" s="67"/>
      <c r="DI833" s="67"/>
      <c r="DJ833" s="67"/>
      <c r="DK833" s="67"/>
      <c r="DL833" s="67"/>
      <c r="DM833" s="67"/>
      <c r="DN833" s="67"/>
      <c r="DO833" s="67"/>
      <c r="DP833" s="67"/>
      <c r="DQ833" s="67"/>
      <c r="DR833" s="67"/>
      <c r="DS833" s="67"/>
      <c r="DT833" s="67"/>
      <c r="DU833" s="67"/>
      <c r="DV833" s="67"/>
      <c r="DW833" s="67"/>
      <c r="DX833" s="67"/>
      <c r="DY833" s="67"/>
      <c r="DZ833" s="88"/>
      <c r="EA833" s="88"/>
      <c r="EB833" s="88"/>
      <c r="EC833" s="88"/>
      <c r="ED833" s="88"/>
      <c r="EE833" s="88"/>
      <c r="EF833" s="88"/>
      <c r="EG833" s="88"/>
    </row>
    <row r="834" spans="22:137" s="65" customFormat="1" x14ac:dyDescent="0.25">
      <c r="V834" s="631"/>
      <c r="AA834" s="632"/>
      <c r="AB834" s="632"/>
      <c r="AD834" s="632"/>
      <c r="AE834" s="633"/>
      <c r="AH834" s="634"/>
      <c r="AI834" s="634"/>
      <c r="AK834" s="632"/>
      <c r="AR834" s="632"/>
      <c r="AV834" s="632"/>
      <c r="AX834" s="632"/>
      <c r="BB834" s="632"/>
      <c r="BC834" s="632"/>
      <c r="BE834" s="632"/>
      <c r="BH834" s="67"/>
      <c r="BI834" s="635"/>
      <c r="BJ834" s="636"/>
      <c r="BK834" s="636"/>
      <c r="BL834" s="636"/>
      <c r="BM834" s="102"/>
      <c r="BN834" s="102"/>
      <c r="BO834" s="102"/>
      <c r="BP834" s="636"/>
      <c r="BQ834" s="636"/>
      <c r="BR834" s="636"/>
      <c r="BS834" s="636"/>
      <c r="BT834" s="636"/>
      <c r="BU834" s="636"/>
      <c r="BV834" s="636"/>
      <c r="BW834" s="636"/>
      <c r="BX834" s="636"/>
      <c r="BY834" s="636"/>
      <c r="BZ834" s="636"/>
      <c r="CA834" s="636"/>
      <c r="CB834" s="637"/>
      <c r="CC834" s="636"/>
      <c r="CD834" s="636"/>
      <c r="CE834" s="637"/>
      <c r="CF834" s="637"/>
      <c r="CG834" s="637"/>
      <c r="CH834" s="637"/>
      <c r="CI834" s="636"/>
      <c r="CJ834" s="636"/>
      <c r="CK834" s="637"/>
      <c r="CL834" s="637"/>
      <c r="CM834" s="637"/>
      <c r="CN834" s="705"/>
      <c r="CO834" s="88"/>
      <c r="CP834" s="88"/>
      <c r="CQ834" s="88"/>
      <c r="CR834" s="67"/>
      <c r="CS834" s="67"/>
      <c r="CT834" s="67"/>
      <c r="CU834" s="67"/>
      <c r="CV834" s="67"/>
      <c r="CW834" s="67"/>
      <c r="CX834" s="67"/>
      <c r="CY834" s="67"/>
      <c r="CZ834" s="67"/>
      <c r="DA834" s="67"/>
      <c r="DB834" s="67"/>
      <c r="DC834" s="67"/>
      <c r="DD834" s="67"/>
      <c r="DE834" s="67"/>
      <c r="DF834" s="67"/>
      <c r="DG834" s="67"/>
      <c r="DH834" s="67"/>
      <c r="DI834" s="67"/>
      <c r="DJ834" s="67"/>
      <c r="DK834" s="67"/>
      <c r="DL834" s="67"/>
      <c r="DM834" s="67"/>
      <c r="DN834" s="67"/>
      <c r="DO834" s="67"/>
      <c r="DP834" s="67"/>
      <c r="DQ834" s="67"/>
      <c r="DR834" s="67"/>
      <c r="DS834" s="67"/>
      <c r="DT834" s="67"/>
      <c r="DU834" s="67"/>
      <c r="DV834" s="67"/>
      <c r="DW834" s="67"/>
      <c r="DX834" s="67"/>
      <c r="DY834" s="67"/>
      <c r="DZ834" s="88"/>
      <c r="EA834" s="88"/>
      <c r="EB834" s="88"/>
      <c r="EC834" s="88"/>
      <c r="ED834" s="88"/>
      <c r="EE834" s="88"/>
      <c r="EF834" s="88"/>
      <c r="EG834" s="88"/>
    </row>
    <row r="835" spans="22:137" s="65" customFormat="1" x14ac:dyDescent="0.25">
      <c r="V835" s="631"/>
      <c r="AA835" s="632"/>
      <c r="AB835" s="632"/>
      <c r="AD835" s="632"/>
      <c r="AE835" s="633"/>
      <c r="AH835" s="634"/>
      <c r="AI835" s="634"/>
      <c r="AK835" s="632"/>
      <c r="AR835" s="632"/>
      <c r="AV835" s="632"/>
      <c r="AX835" s="632"/>
      <c r="BB835" s="632"/>
      <c r="BC835" s="632"/>
      <c r="BE835" s="632"/>
      <c r="BH835" s="67"/>
      <c r="BI835" s="635"/>
      <c r="BJ835" s="636"/>
      <c r="BK835" s="636"/>
      <c r="BL835" s="636"/>
      <c r="BM835" s="102"/>
      <c r="BN835" s="102"/>
      <c r="BO835" s="102"/>
      <c r="BP835" s="636"/>
      <c r="BQ835" s="636"/>
      <c r="BR835" s="636"/>
      <c r="BS835" s="636"/>
      <c r="BT835" s="636"/>
      <c r="BU835" s="636"/>
      <c r="BV835" s="636"/>
      <c r="BW835" s="636"/>
      <c r="BX835" s="636"/>
      <c r="BY835" s="636"/>
      <c r="BZ835" s="636"/>
      <c r="CA835" s="636"/>
      <c r="CB835" s="637"/>
      <c r="CC835" s="636"/>
      <c r="CD835" s="636"/>
      <c r="CE835" s="637"/>
      <c r="CF835" s="637"/>
      <c r="CG835" s="637"/>
      <c r="CH835" s="637"/>
      <c r="CI835" s="636"/>
      <c r="CJ835" s="636"/>
      <c r="CK835" s="637"/>
      <c r="CL835" s="637"/>
      <c r="CM835" s="637"/>
      <c r="CN835" s="705"/>
      <c r="CO835" s="88"/>
      <c r="CP835" s="88"/>
      <c r="CQ835" s="88"/>
      <c r="CR835" s="67"/>
      <c r="CS835" s="67"/>
      <c r="CT835" s="67"/>
      <c r="CU835" s="67"/>
      <c r="CV835" s="67"/>
      <c r="CW835" s="67"/>
      <c r="CX835" s="67"/>
      <c r="CY835" s="67"/>
      <c r="CZ835" s="67"/>
      <c r="DA835" s="67"/>
      <c r="DB835" s="67"/>
      <c r="DC835" s="67"/>
      <c r="DD835" s="67"/>
      <c r="DE835" s="67"/>
      <c r="DF835" s="67"/>
      <c r="DG835" s="67"/>
      <c r="DH835" s="67"/>
      <c r="DI835" s="67"/>
      <c r="DJ835" s="67"/>
      <c r="DK835" s="67"/>
      <c r="DL835" s="67"/>
      <c r="DM835" s="67"/>
      <c r="DN835" s="67"/>
      <c r="DO835" s="67"/>
      <c r="DP835" s="67"/>
      <c r="DQ835" s="67"/>
      <c r="DR835" s="67"/>
      <c r="DS835" s="67"/>
      <c r="DT835" s="67"/>
      <c r="DU835" s="67"/>
      <c r="DV835" s="67"/>
      <c r="DW835" s="67"/>
      <c r="DX835" s="67"/>
      <c r="DY835" s="67"/>
      <c r="DZ835" s="88"/>
      <c r="EA835" s="88"/>
      <c r="EB835" s="88"/>
      <c r="EC835" s="88"/>
      <c r="ED835" s="88"/>
      <c r="EE835" s="88"/>
      <c r="EF835" s="88"/>
      <c r="EG835" s="88"/>
    </row>
    <row r="836" spans="22:137" s="65" customFormat="1" x14ac:dyDescent="0.25">
      <c r="V836" s="631"/>
      <c r="AA836" s="632"/>
      <c r="AB836" s="632"/>
      <c r="AD836" s="632"/>
      <c r="AE836" s="633"/>
      <c r="AH836" s="634"/>
      <c r="AI836" s="634"/>
      <c r="AK836" s="632"/>
      <c r="AR836" s="632"/>
      <c r="AV836" s="632"/>
      <c r="AX836" s="632"/>
      <c r="BB836" s="632"/>
      <c r="BC836" s="632"/>
      <c r="BE836" s="632"/>
      <c r="BH836" s="67"/>
      <c r="BI836" s="635"/>
      <c r="BJ836" s="636"/>
      <c r="BK836" s="636"/>
      <c r="BL836" s="636"/>
      <c r="BM836" s="102"/>
      <c r="BN836" s="102"/>
      <c r="BO836" s="102"/>
      <c r="BP836" s="636"/>
      <c r="BQ836" s="636"/>
      <c r="BR836" s="636"/>
      <c r="BS836" s="636"/>
      <c r="BT836" s="636"/>
      <c r="BU836" s="636"/>
      <c r="BV836" s="636"/>
      <c r="BW836" s="636"/>
      <c r="BX836" s="636"/>
      <c r="BY836" s="636"/>
      <c r="BZ836" s="636"/>
      <c r="CA836" s="636"/>
      <c r="CB836" s="637"/>
      <c r="CC836" s="636"/>
      <c r="CD836" s="636"/>
      <c r="CE836" s="637"/>
      <c r="CF836" s="637"/>
      <c r="CG836" s="637"/>
      <c r="CH836" s="637"/>
      <c r="CI836" s="636"/>
      <c r="CJ836" s="636"/>
      <c r="CK836" s="637"/>
      <c r="CL836" s="637"/>
      <c r="CM836" s="637"/>
      <c r="CN836" s="705"/>
      <c r="CO836" s="88"/>
      <c r="CP836" s="88"/>
      <c r="CQ836" s="88"/>
      <c r="CR836" s="67"/>
      <c r="CS836" s="67"/>
      <c r="CT836" s="67"/>
      <c r="CU836" s="67"/>
      <c r="CV836" s="67"/>
      <c r="CW836" s="67"/>
      <c r="CX836" s="67"/>
      <c r="CY836" s="67"/>
      <c r="CZ836" s="67"/>
      <c r="DA836" s="67"/>
      <c r="DB836" s="67"/>
      <c r="DC836" s="67"/>
      <c r="DD836" s="67"/>
      <c r="DE836" s="67"/>
      <c r="DF836" s="67"/>
      <c r="DG836" s="67"/>
      <c r="DH836" s="67"/>
      <c r="DI836" s="67"/>
      <c r="DJ836" s="67"/>
      <c r="DK836" s="67"/>
      <c r="DL836" s="67"/>
      <c r="DM836" s="67"/>
      <c r="DN836" s="67"/>
      <c r="DO836" s="67"/>
      <c r="DP836" s="67"/>
      <c r="DQ836" s="67"/>
      <c r="DR836" s="67"/>
      <c r="DS836" s="67"/>
      <c r="DT836" s="67"/>
      <c r="DU836" s="67"/>
      <c r="DV836" s="67"/>
      <c r="DW836" s="67"/>
      <c r="DX836" s="67"/>
      <c r="DY836" s="67"/>
      <c r="DZ836" s="88"/>
      <c r="EA836" s="88"/>
      <c r="EB836" s="88"/>
      <c r="EC836" s="88"/>
      <c r="ED836" s="88"/>
      <c r="EE836" s="88"/>
      <c r="EF836" s="88"/>
      <c r="EG836" s="88"/>
    </row>
    <row r="837" spans="22:137" s="65" customFormat="1" x14ac:dyDescent="0.25">
      <c r="V837" s="631"/>
      <c r="AA837" s="632"/>
      <c r="AB837" s="632"/>
      <c r="AD837" s="632"/>
      <c r="AE837" s="633"/>
      <c r="AH837" s="634"/>
      <c r="AI837" s="634"/>
      <c r="AK837" s="632"/>
      <c r="AR837" s="632"/>
      <c r="AV837" s="632"/>
      <c r="AX837" s="632"/>
      <c r="BB837" s="632"/>
      <c r="BC837" s="632"/>
      <c r="BE837" s="632"/>
      <c r="BH837" s="67"/>
      <c r="BI837" s="635"/>
      <c r="BJ837" s="636"/>
      <c r="BK837" s="636"/>
      <c r="BL837" s="636"/>
      <c r="BM837" s="102"/>
      <c r="BN837" s="102"/>
      <c r="BO837" s="102"/>
      <c r="BP837" s="636"/>
      <c r="BQ837" s="636"/>
      <c r="BR837" s="636"/>
      <c r="BS837" s="636"/>
      <c r="BT837" s="636"/>
      <c r="BU837" s="636"/>
      <c r="BV837" s="636"/>
      <c r="BW837" s="636"/>
      <c r="BX837" s="636"/>
      <c r="BY837" s="636"/>
      <c r="BZ837" s="636"/>
      <c r="CA837" s="636"/>
      <c r="CB837" s="637"/>
      <c r="CC837" s="636"/>
      <c r="CD837" s="636"/>
      <c r="CE837" s="637"/>
      <c r="CF837" s="637"/>
      <c r="CG837" s="637"/>
      <c r="CH837" s="637"/>
      <c r="CI837" s="636"/>
      <c r="CJ837" s="636"/>
      <c r="CK837" s="637"/>
      <c r="CL837" s="637"/>
      <c r="CM837" s="637"/>
      <c r="CN837" s="705"/>
      <c r="CO837" s="88"/>
      <c r="CP837" s="88"/>
      <c r="CQ837" s="88"/>
      <c r="CR837" s="67"/>
      <c r="CS837" s="67"/>
      <c r="CT837" s="67"/>
      <c r="CU837" s="67"/>
      <c r="CV837" s="67"/>
      <c r="CW837" s="67"/>
      <c r="CX837" s="67"/>
      <c r="CY837" s="67"/>
      <c r="CZ837" s="67"/>
      <c r="DA837" s="67"/>
      <c r="DB837" s="67"/>
      <c r="DC837" s="67"/>
      <c r="DD837" s="67"/>
      <c r="DE837" s="67"/>
      <c r="DF837" s="67"/>
      <c r="DG837" s="67"/>
      <c r="DH837" s="67"/>
      <c r="DI837" s="67"/>
      <c r="DJ837" s="67"/>
      <c r="DK837" s="67"/>
      <c r="DL837" s="67"/>
      <c r="DM837" s="67"/>
      <c r="DN837" s="67"/>
      <c r="DO837" s="67"/>
      <c r="DP837" s="67"/>
      <c r="DQ837" s="67"/>
      <c r="DR837" s="67"/>
      <c r="DS837" s="67"/>
      <c r="DT837" s="67"/>
      <c r="DU837" s="67"/>
      <c r="DV837" s="67"/>
      <c r="DW837" s="67"/>
      <c r="DX837" s="67"/>
      <c r="DY837" s="67"/>
      <c r="DZ837" s="88"/>
      <c r="EA837" s="88"/>
      <c r="EB837" s="88"/>
      <c r="EC837" s="88"/>
      <c r="ED837" s="88"/>
      <c r="EE837" s="88"/>
      <c r="EF837" s="88"/>
      <c r="EG837" s="88"/>
    </row>
    <row r="838" spans="22:137" s="65" customFormat="1" x14ac:dyDescent="0.25">
      <c r="V838" s="631"/>
      <c r="AA838" s="632"/>
      <c r="AB838" s="632"/>
      <c r="AD838" s="632"/>
      <c r="AE838" s="633"/>
      <c r="AH838" s="634"/>
      <c r="AI838" s="634"/>
      <c r="AK838" s="632"/>
      <c r="AR838" s="632"/>
      <c r="AV838" s="632"/>
      <c r="AX838" s="632"/>
      <c r="BB838" s="632"/>
      <c r="BC838" s="632"/>
      <c r="BE838" s="632"/>
      <c r="BH838" s="67"/>
      <c r="BI838" s="635"/>
      <c r="BJ838" s="636"/>
      <c r="BK838" s="636"/>
      <c r="BL838" s="636"/>
      <c r="BM838" s="102"/>
      <c r="BN838" s="102"/>
      <c r="BO838" s="102"/>
      <c r="BP838" s="636"/>
      <c r="BQ838" s="636"/>
      <c r="BR838" s="636"/>
      <c r="BS838" s="636"/>
      <c r="BT838" s="636"/>
      <c r="BU838" s="636"/>
      <c r="BV838" s="636"/>
      <c r="BW838" s="636"/>
      <c r="BX838" s="636"/>
      <c r="BY838" s="636"/>
      <c r="BZ838" s="636"/>
      <c r="CA838" s="636"/>
      <c r="CB838" s="637"/>
      <c r="CC838" s="636"/>
      <c r="CD838" s="636"/>
      <c r="CE838" s="637"/>
      <c r="CF838" s="637"/>
      <c r="CG838" s="637"/>
      <c r="CH838" s="637"/>
      <c r="CI838" s="636"/>
      <c r="CJ838" s="636"/>
      <c r="CK838" s="637"/>
      <c r="CL838" s="637"/>
      <c r="CM838" s="637"/>
      <c r="CN838" s="705"/>
      <c r="CO838" s="88"/>
      <c r="CP838" s="88"/>
      <c r="CQ838" s="88"/>
      <c r="CR838" s="67"/>
      <c r="CS838" s="67"/>
      <c r="CT838" s="67"/>
      <c r="CU838" s="67"/>
      <c r="CV838" s="67"/>
      <c r="CW838" s="67"/>
      <c r="CX838" s="67"/>
      <c r="CY838" s="67"/>
      <c r="CZ838" s="67"/>
      <c r="DA838" s="67"/>
      <c r="DB838" s="67"/>
      <c r="DC838" s="67"/>
      <c r="DD838" s="67"/>
      <c r="DE838" s="67"/>
      <c r="DF838" s="67"/>
      <c r="DG838" s="67"/>
      <c r="DH838" s="67"/>
      <c r="DI838" s="67"/>
      <c r="DJ838" s="67"/>
      <c r="DK838" s="67"/>
      <c r="DL838" s="67"/>
      <c r="DM838" s="67"/>
      <c r="DN838" s="67"/>
      <c r="DO838" s="67"/>
      <c r="DP838" s="67"/>
      <c r="DQ838" s="67"/>
      <c r="DR838" s="67"/>
      <c r="DS838" s="67"/>
      <c r="DT838" s="67"/>
      <c r="DU838" s="67"/>
      <c r="DV838" s="67"/>
      <c r="DW838" s="67"/>
      <c r="DX838" s="67"/>
      <c r="DY838" s="67"/>
      <c r="DZ838" s="88"/>
      <c r="EA838" s="88"/>
      <c r="EB838" s="88"/>
      <c r="EC838" s="88"/>
      <c r="ED838" s="88"/>
      <c r="EE838" s="88"/>
      <c r="EF838" s="88"/>
      <c r="EG838" s="88"/>
    </row>
    <row r="839" spans="22:137" s="65" customFormat="1" x14ac:dyDescent="0.25">
      <c r="V839" s="631"/>
      <c r="AA839" s="632"/>
      <c r="AB839" s="632"/>
      <c r="AD839" s="632"/>
      <c r="AE839" s="633"/>
      <c r="AH839" s="634"/>
      <c r="AI839" s="634"/>
      <c r="AK839" s="632"/>
      <c r="AR839" s="632"/>
      <c r="AV839" s="632"/>
      <c r="AX839" s="632"/>
      <c r="BB839" s="632"/>
      <c r="BC839" s="632"/>
      <c r="BE839" s="632"/>
      <c r="BH839" s="67"/>
      <c r="BI839" s="635"/>
      <c r="BJ839" s="636"/>
      <c r="BK839" s="636"/>
      <c r="BL839" s="636"/>
      <c r="BM839" s="102"/>
      <c r="BN839" s="102"/>
      <c r="BO839" s="102"/>
      <c r="BP839" s="636"/>
      <c r="BQ839" s="636"/>
      <c r="BR839" s="636"/>
      <c r="BS839" s="636"/>
      <c r="BT839" s="636"/>
      <c r="BU839" s="636"/>
      <c r="BV839" s="636"/>
      <c r="BW839" s="636"/>
      <c r="BX839" s="636"/>
      <c r="BY839" s="636"/>
      <c r="BZ839" s="636"/>
      <c r="CA839" s="636"/>
      <c r="CB839" s="637"/>
      <c r="CC839" s="636"/>
      <c r="CD839" s="636"/>
      <c r="CE839" s="637"/>
      <c r="CF839" s="637"/>
      <c r="CG839" s="637"/>
      <c r="CH839" s="637"/>
      <c r="CI839" s="636"/>
      <c r="CJ839" s="636"/>
      <c r="CK839" s="637"/>
      <c r="CL839" s="637"/>
      <c r="CM839" s="637"/>
      <c r="CN839" s="705"/>
      <c r="CO839" s="88"/>
      <c r="CP839" s="88"/>
      <c r="CQ839" s="88"/>
      <c r="CR839" s="67"/>
      <c r="CS839" s="67"/>
      <c r="CT839" s="67"/>
      <c r="CU839" s="67"/>
      <c r="CV839" s="67"/>
      <c r="CW839" s="67"/>
      <c r="CX839" s="67"/>
      <c r="CY839" s="67"/>
      <c r="CZ839" s="67"/>
      <c r="DA839" s="67"/>
      <c r="DB839" s="67"/>
      <c r="DC839" s="67"/>
      <c r="DD839" s="67"/>
      <c r="DE839" s="67"/>
      <c r="DF839" s="67"/>
      <c r="DG839" s="67"/>
      <c r="DH839" s="67"/>
      <c r="DI839" s="67"/>
      <c r="DJ839" s="67"/>
      <c r="DK839" s="67"/>
      <c r="DL839" s="67"/>
      <c r="DM839" s="67"/>
      <c r="DN839" s="67"/>
      <c r="DO839" s="67"/>
      <c r="DP839" s="67"/>
      <c r="DQ839" s="67"/>
      <c r="DR839" s="67"/>
      <c r="DS839" s="67"/>
      <c r="DT839" s="67"/>
      <c r="DU839" s="67"/>
      <c r="DV839" s="67"/>
      <c r="DW839" s="67"/>
      <c r="DX839" s="67"/>
      <c r="DY839" s="67"/>
      <c r="DZ839" s="88"/>
      <c r="EA839" s="88"/>
      <c r="EB839" s="88"/>
      <c r="EC839" s="88"/>
      <c r="ED839" s="88"/>
      <c r="EE839" s="88"/>
      <c r="EF839" s="88"/>
      <c r="EG839" s="88"/>
    </row>
    <row r="840" spans="22:137" s="65" customFormat="1" x14ac:dyDescent="0.25">
      <c r="V840" s="631"/>
      <c r="AA840" s="632"/>
      <c r="AB840" s="632"/>
      <c r="AD840" s="632"/>
      <c r="AE840" s="633"/>
      <c r="AH840" s="634"/>
      <c r="AI840" s="634"/>
      <c r="AK840" s="632"/>
      <c r="AR840" s="632"/>
      <c r="AV840" s="632"/>
      <c r="AX840" s="632"/>
      <c r="BB840" s="632"/>
      <c r="BC840" s="632"/>
      <c r="BE840" s="632"/>
      <c r="BH840" s="67"/>
      <c r="BI840" s="635"/>
      <c r="BJ840" s="636"/>
      <c r="BK840" s="636"/>
      <c r="BL840" s="636"/>
      <c r="BM840" s="102"/>
      <c r="BN840" s="102"/>
      <c r="BO840" s="102"/>
      <c r="BP840" s="636"/>
      <c r="BQ840" s="636"/>
      <c r="BR840" s="636"/>
      <c r="BS840" s="636"/>
      <c r="BT840" s="636"/>
      <c r="BU840" s="636"/>
      <c r="BV840" s="636"/>
      <c r="BW840" s="636"/>
      <c r="BX840" s="636"/>
      <c r="BY840" s="636"/>
      <c r="BZ840" s="636"/>
      <c r="CA840" s="636"/>
      <c r="CB840" s="637"/>
      <c r="CC840" s="636"/>
      <c r="CD840" s="636"/>
      <c r="CE840" s="637"/>
      <c r="CF840" s="637"/>
      <c r="CG840" s="637"/>
      <c r="CH840" s="637"/>
      <c r="CI840" s="636"/>
      <c r="CJ840" s="636"/>
      <c r="CK840" s="637"/>
      <c r="CL840" s="637"/>
      <c r="CM840" s="637"/>
      <c r="CN840" s="705"/>
      <c r="CO840" s="88"/>
      <c r="CP840" s="88"/>
      <c r="CQ840" s="88"/>
      <c r="CR840" s="67"/>
      <c r="CS840" s="67"/>
      <c r="CT840" s="67"/>
      <c r="CU840" s="67"/>
      <c r="CV840" s="67"/>
      <c r="CW840" s="67"/>
      <c r="CX840" s="67"/>
      <c r="CY840" s="67"/>
      <c r="CZ840" s="67"/>
      <c r="DA840" s="67"/>
      <c r="DB840" s="67"/>
      <c r="DC840" s="67"/>
      <c r="DD840" s="67"/>
      <c r="DE840" s="67"/>
      <c r="DF840" s="67"/>
      <c r="DG840" s="67"/>
      <c r="DH840" s="67"/>
      <c r="DI840" s="67"/>
      <c r="DJ840" s="67"/>
      <c r="DK840" s="67"/>
      <c r="DL840" s="67"/>
      <c r="DM840" s="67"/>
      <c r="DN840" s="67"/>
      <c r="DO840" s="67"/>
      <c r="DP840" s="67"/>
      <c r="DQ840" s="67"/>
      <c r="DR840" s="67"/>
      <c r="DS840" s="67"/>
      <c r="DT840" s="67"/>
      <c r="DU840" s="67"/>
      <c r="DV840" s="67"/>
      <c r="DW840" s="67"/>
      <c r="DX840" s="67"/>
      <c r="DY840" s="67"/>
      <c r="DZ840" s="88"/>
      <c r="EA840" s="88"/>
      <c r="EB840" s="88"/>
      <c r="EC840" s="88"/>
      <c r="ED840" s="88"/>
      <c r="EE840" s="88"/>
      <c r="EF840" s="88"/>
      <c r="EG840" s="88"/>
    </row>
    <row r="841" spans="22:137" s="65" customFormat="1" x14ac:dyDescent="0.25">
      <c r="V841" s="631"/>
      <c r="AA841" s="632"/>
      <c r="AB841" s="632"/>
      <c r="AD841" s="632"/>
      <c r="AE841" s="633"/>
      <c r="AH841" s="634"/>
      <c r="AI841" s="634"/>
      <c r="AK841" s="632"/>
      <c r="AR841" s="632"/>
      <c r="AV841" s="632"/>
      <c r="AX841" s="632"/>
      <c r="BB841" s="632"/>
      <c r="BC841" s="632"/>
      <c r="BE841" s="632"/>
      <c r="BH841" s="67"/>
      <c r="BI841" s="635"/>
      <c r="BJ841" s="636"/>
      <c r="BK841" s="636"/>
      <c r="BL841" s="636"/>
      <c r="BM841" s="102"/>
      <c r="BN841" s="102"/>
      <c r="BO841" s="102"/>
      <c r="BP841" s="636"/>
      <c r="BQ841" s="636"/>
      <c r="BR841" s="636"/>
      <c r="BS841" s="636"/>
      <c r="BT841" s="636"/>
      <c r="BU841" s="636"/>
      <c r="BV841" s="636"/>
      <c r="BW841" s="636"/>
      <c r="BX841" s="636"/>
      <c r="BY841" s="636"/>
      <c r="BZ841" s="636"/>
      <c r="CA841" s="636"/>
      <c r="CB841" s="637"/>
      <c r="CC841" s="636"/>
      <c r="CD841" s="636"/>
      <c r="CE841" s="637"/>
      <c r="CF841" s="637"/>
      <c r="CG841" s="637"/>
      <c r="CH841" s="637"/>
      <c r="CI841" s="636"/>
      <c r="CJ841" s="636"/>
      <c r="CK841" s="637"/>
      <c r="CL841" s="637"/>
      <c r="CM841" s="637"/>
      <c r="CN841" s="705"/>
      <c r="CO841" s="88"/>
      <c r="CP841" s="88"/>
      <c r="CQ841" s="88"/>
      <c r="CR841" s="67"/>
      <c r="CS841" s="67"/>
      <c r="CT841" s="67"/>
      <c r="CU841" s="67"/>
      <c r="CV841" s="67"/>
      <c r="CW841" s="67"/>
      <c r="CX841" s="67"/>
      <c r="CY841" s="67"/>
      <c r="CZ841" s="67"/>
      <c r="DA841" s="67"/>
      <c r="DB841" s="67"/>
      <c r="DC841" s="67"/>
      <c r="DD841" s="67"/>
      <c r="DE841" s="67"/>
      <c r="DF841" s="67"/>
      <c r="DG841" s="67"/>
      <c r="DH841" s="67"/>
      <c r="DI841" s="67"/>
      <c r="DJ841" s="67"/>
      <c r="DK841" s="67"/>
      <c r="DL841" s="67"/>
      <c r="DM841" s="67"/>
      <c r="DN841" s="67"/>
      <c r="DO841" s="67"/>
      <c r="DP841" s="67"/>
      <c r="DQ841" s="67"/>
      <c r="DR841" s="67"/>
      <c r="DS841" s="67"/>
      <c r="DT841" s="67"/>
      <c r="DU841" s="67"/>
      <c r="DV841" s="67"/>
      <c r="DW841" s="67"/>
      <c r="DX841" s="67"/>
      <c r="DY841" s="67"/>
      <c r="DZ841" s="88"/>
      <c r="EA841" s="88"/>
      <c r="EB841" s="88"/>
      <c r="EC841" s="88"/>
      <c r="ED841" s="88"/>
      <c r="EE841" s="88"/>
      <c r="EF841" s="88"/>
      <c r="EG841" s="88"/>
    </row>
    <row r="842" spans="22:137" s="65" customFormat="1" x14ac:dyDescent="0.25">
      <c r="V842" s="631"/>
      <c r="AA842" s="632"/>
      <c r="AB842" s="632"/>
      <c r="AD842" s="632"/>
      <c r="AE842" s="633"/>
      <c r="AH842" s="634"/>
      <c r="AI842" s="634"/>
      <c r="AK842" s="632"/>
      <c r="AR842" s="632"/>
      <c r="AV842" s="632"/>
      <c r="AX842" s="632"/>
      <c r="BB842" s="632"/>
      <c r="BC842" s="632"/>
      <c r="BE842" s="632"/>
      <c r="BH842" s="67"/>
      <c r="BI842" s="635"/>
      <c r="BJ842" s="636"/>
      <c r="BK842" s="636"/>
      <c r="BL842" s="636"/>
      <c r="BM842" s="102"/>
      <c r="BN842" s="102"/>
      <c r="BO842" s="102"/>
      <c r="BP842" s="636"/>
      <c r="BQ842" s="636"/>
      <c r="BR842" s="636"/>
      <c r="BS842" s="636"/>
      <c r="BT842" s="636"/>
      <c r="BU842" s="636"/>
      <c r="BV842" s="636"/>
      <c r="BW842" s="636"/>
      <c r="BX842" s="636"/>
      <c r="BY842" s="636"/>
      <c r="BZ842" s="636"/>
      <c r="CA842" s="636"/>
      <c r="CB842" s="637"/>
      <c r="CC842" s="636"/>
      <c r="CD842" s="636"/>
      <c r="CE842" s="637"/>
      <c r="CF842" s="637"/>
      <c r="CG842" s="637"/>
      <c r="CH842" s="637"/>
      <c r="CI842" s="636"/>
      <c r="CJ842" s="636"/>
      <c r="CK842" s="637"/>
      <c r="CL842" s="637"/>
      <c r="CM842" s="637"/>
      <c r="CN842" s="705"/>
      <c r="CO842" s="88"/>
      <c r="CP842" s="88"/>
      <c r="CQ842" s="88"/>
      <c r="CR842" s="67"/>
      <c r="CS842" s="67"/>
      <c r="CT842" s="67"/>
      <c r="CU842" s="67"/>
      <c r="CV842" s="67"/>
      <c r="CW842" s="67"/>
      <c r="CX842" s="67"/>
      <c r="CY842" s="67"/>
      <c r="CZ842" s="67"/>
      <c r="DA842" s="67"/>
      <c r="DB842" s="67"/>
      <c r="DC842" s="67"/>
      <c r="DD842" s="67"/>
      <c r="DE842" s="67"/>
      <c r="DF842" s="67"/>
      <c r="DG842" s="67"/>
      <c r="DH842" s="67"/>
      <c r="DI842" s="67"/>
      <c r="DJ842" s="67"/>
      <c r="DK842" s="67"/>
      <c r="DL842" s="67"/>
      <c r="DM842" s="67"/>
      <c r="DN842" s="67"/>
      <c r="DO842" s="67"/>
      <c r="DP842" s="67"/>
      <c r="DQ842" s="67"/>
      <c r="DR842" s="67"/>
      <c r="DS842" s="67"/>
      <c r="DT842" s="67"/>
      <c r="DU842" s="67"/>
      <c r="DV842" s="67"/>
      <c r="DW842" s="67"/>
      <c r="DX842" s="67"/>
      <c r="DY842" s="67"/>
      <c r="DZ842" s="88"/>
      <c r="EA842" s="88"/>
      <c r="EB842" s="88"/>
      <c r="EC842" s="88"/>
      <c r="ED842" s="88"/>
      <c r="EE842" s="88"/>
      <c r="EF842" s="88"/>
      <c r="EG842" s="88"/>
    </row>
    <row r="843" spans="22:137" s="65" customFormat="1" x14ac:dyDescent="0.25">
      <c r="V843" s="631"/>
      <c r="AA843" s="632"/>
      <c r="AB843" s="632"/>
      <c r="AD843" s="632"/>
      <c r="AE843" s="633"/>
      <c r="AH843" s="634"/>
      <c r="AI843" s="634"/>
      <c r="AK843" s="632"/>
      <c r="AR843" s="632"/>
      <c r="AV843" s="632"/>
      <c r="AX843" s="632"/>
      <c r="BB843" s="632"/>
      <c r="BC843" s="632"/>
      <c r="BE843" s="632"/>
      <c r="BH843" s="67"/>
      <c r="BI843" s="635"/>
      <c r="BJ843" s="636"/>
      <c r="BK843" s="636"/>
      <c r="BL843" s="636"/>
      <c r="BM843" s="102"/>
      <c r="BN843" s="102"/>
      <c r="BO843" s="102"/>
      <c r="BP843" s="636"/>
      <c r="BQ843" s="636"/>
      <c r="BR843" s="636"/>
      <c r="BS843" s="636"/>
      <c r="BT843" s="636"/>
      <c r="BU843" s="636"/>
      <c r="BV843" s="636"/>
      <c r="BW843" s="636"/>
      <c r="BX843" s="636"/>
      <c r="BY843" s="636"/>
      <c r="BZ843" s="636"/>
      <c r="CA843" s="636"/>
      <c r="CB843" s="637"/>
      <c r="CC843" s="636"/>
      <c r="CD843" s="636"/>
      <c r="CE843" s="637"/>
      <c r="CF843" s="637"/>
      <c r="CG843" s="637"/>
      <c r="CH843" s="637"/>
      <c r="CI843" s="636"/>
      <c r="CJ843" s="636"/>
      <c r="CK843" s="637"/>
      <c r="CL843" s="637"/>
      <c r="CM843" s="637"/>
      <c r="CN843" s="705"/>
      <c r="CO843" s="88"/>
      <c r="CP843" s="88"/>
      <c r="CQ843" s="88"/>
      <c r="CR843" s="67"/>
      <c r="CS843" s="67"/>
      <c r="CT843" s="67"/>
      <c r="CU843" s="67"/>
      <c r="CV843" s="67"/>
      <c r="CW843" s="67"/>
      <c r="CX843" s="67"/>
      <c r="CY843" s="67"/>
      <c r="CZ843" s="67"/>
      <c r="DA843" s="67"/>
      <c r="DB843" s="67"/>
      <c r="DC843" s="67"/>
      <c r="DD843" s="67"/>
      <c r="DE843" s="67"/>
      <c r="DF843" s="67"/>
      <c r="DG843" s="67"/>
      <c r="DH843" s="67"/>
      <c r="DI843" s="67"/>
      <c r="DJ843" s="67"/>
      <c r="DK843" s="67"/>
      <c r="DL843" s="67"/>
      <c r="DM843" s="67"/>
      <c r="DN843" s="67"/>
      <c r="DO843" s="67"/>
      <c r="DP843" s="67"/>
      <c r="DQ843" s="67"/>
      <c r="DR843" s="67"/>
      <c r="DS843" s="67"/>
      <c r="DT843" s="67"/>
      <c r="DU843" s="67"/>
      <c r="DV843" s="67"/>
      <c r="DW843" s="67"/>
      <c r="DX843" s="67"/>
      <c r="DY843" s="67"/>
      <c r="DZ843" s="88"/>
      <c r="EA843" s="88"/>
      <c r="EB843" s="88"/>
      <c r="EC843" s="88"/>
      <c r="ED843" s="88"/>
      <c r="EE843" s="88"/>
      <c r="EF843" s="88"/>
      <c r="EG843" s="88"/>
    </row>
    <row r="844" spans="22:137" s="65" customFormat="1" x14ac:dyDescent="0.25">
      <c r="V844" s="631"/>
      <c r="AA844" s="632"/>
      <c r="AB844" s="632"/>
      <c r="AD844" s="632"/>
      <c r="AE844" s="633"/>
      <c r="AH844" s="634"/>
      <c r="AI844" s="634"/>
      <c r="AK844" s="632"/>
      <c r="AR844" s="632"/>
      <c r="AV844" s="632"/>
      <c r="AX844" s="632"/>
      <c r="BB844" s="632"/>
      <c r="BC844" s="632"/>
      <c r="BE844" s="632"/>
      <c r="BH844" s="67"/>
      <c r="BI844" s="635"/>
      <c r="BJ844" s="636"/>
      <c r="BK844" s="636"/>
      <c r="BL844" s="636"/>
      <c r="BM844" s="102"/>
      <c r="BN844" s="102"/>
      <c r="BO844" s="102"/>
      <c r="BP844" s="636"/>
      <c r="BQ844" s="636"/>
      <c r="BR844" s="636"/>
      <c r="BS844" s="636"/>
      <c r="BT844" s="636"/>
      <c r="BU844" s="636"/>
      <c r="BV844" s="636"/>
      <c r="BW844" s="636"/>
      <c r="BX844" s="636"/>
      <c r="BY844" s="636"/>
      <c r="BZ844" s="636"/>
      <c r="CA844" s="636"/>
      <c r="CB844" s="637"/>
      <c r="CC844" s="636"/>
      <c r="CD844" s="636"/>
      <c r="CE844" s="637"/>
      <c r="CF844" s="637"/>
      <c r="CG844" s="637"/>
      <c r="CH844" s="637"/>
      <c r="CI844" s="636"/>
      <c r="CJ844" s="636"/>
      <c r="CK844" s="637"/>
      <c r="CL844" s="637"/>
      <c r="CM844" s="637"/>
      <c r="CN844" s="705"/>
      <c r="CO844" s="88"/>
      <c r="CP844" s="88"/>
      <c r="CQ844" s="88"/>
      <c r="CR844" s="67"/>
      <c r="CS844" s="67"/>
      <c r="CT844" s="67"/>
      <c r="CU844" s="67"/>
      <c r="CV844" s="67"/>
      <c r="CW844" s="67"/>
      <c r="CX844" s="67"/>
      <c r="CY844" s="67"/>
      <c r="CZ844" s="67"/>
      <c r="DA844" s="67"/>
      <c r="DB844" s="67"/>
      <c r="DC844" s="67"/>
      <c r="DD844" s="67"/>
      <c r="DE844" s="67"/>
      <c r="DF844" s="67"/>
      <c r="DG844" s="67"/>
      <c r="DH844" s="67"/>
      <c r="DI844" s="67"/>
      <c r="DJ844" s="67"/>
      <c r="DK844" s="67"/>
      <c r="DL844" s="67"/>
      <c r="DM844" s="67"/>
      <c r="DN844" s="67"/>
      <c r="DO844" s="67"/>
      <c r="DP844" s="67"/>
      <c r="DQ844" s="67"/>
      <c r="DR844" s="67"/>
      <c r="DS844" s="67"/>
      <c r="DT844" s="67"/>
      <c r="DU844" s="67"/>
      <c r="DV844" s="67"/>
      <c r="DW844" s="67"/>
      <c r="DX844" s="67"/>
      <c r="DY844" s="67"/>
      <c r="DZ844" s="88"/>
      <c r="EA844" s="88"/>
      <c r="EB844" s="88"/>
      <c r="EC844" s="88"/>
      <c r="ED844" s="88"/>
      <c r="EE844" s="88"/>
      <c r="EF844" s="88"/>
      <c r="EG844" s="88"/>
    </row>
    <row r="845" spans="22:137" s="65" customFormat="1" x14ac:dyDescent="0.25">
      <c r="V845" s="631"/>
      <c r="AA845" s="632"/>
      <c r="AB845" s="632"/>
      <c r="AD845" s="632"/>
      <c r="AE845" s="633"/>
      <c r="AH845" s="634"/>
      <c r="AI845" s="634"/>
      <c r="AK845" s="632"/>
      <c r="AR845" s="632"/>
      <c r="AV845" s="632"/>
      <c r="AX845" s="632"/>
      <c r="BB845" s="632"/>
      <c r="BC845" s="632"/>
      <c r="BE845" s="632"/>
      <c r="BH845" s="67"/>
      <c r="BI845" s="635"/>
      <c r="BJ845" s="636"/>
      <c r="BK845" s="636"/>
      <c r="BL845" s="636"/>
      <c r="BM845" s="102"/>
      <c r="BN845" s="102"/>
      <c r="BO845" s="102"/>
      <c r="BP845" s="636"/>
      <c r="BQ845" s="636"/>
      <c r="BR845" s="636"/>
      <c r="BS845" s="636"/>
      <c r="BT845" s="636"/>
      <c r="BU845" s="636"/>
      <c r="BV845" s="636"/>
      <c r="BW845" s="636"/>
      <c r="BX845" s="636"/>
      <c r="BY845" s="636"/>
      <c r="BZ845" s="636"/>
      <c r="CA845" s="636"/>
      <c r="CB845" s="637"/>
      <c r="CC845" s="636"/>
      <c r="CD845" s="636"/>
      <c r="CE845" s="637"/>
      <c r="CF845" s="637"/>
      <c r="CG845" s="637"/>
      <c r="CH845" s="637"/>
      <c r="CI845" s="636"/>
      <c r="CJ845" s="636"/>
      <c r="CK845" s="637"/>
      <c r="CL845" s="637"/>
      <c r="CM845" s="637"/>
      <c r="CN845" s="705"/>
      <c r="CO845" s="88"/>
      <c r="CP845" s="88"/>
      <c r="CQ845" s="88"/>
      <c r="CR845" s="67"/>
      <c r="CS845" s="67"/>
      <c r="CT845" s="67"/>
      <c r="CU845" s="67"/>
      <c r="CV845" s="67"/>
      <c r="CW845" s="67"/>
      <c r="CX845" s="67"/>
      <c r="CY845" s="67"/>
      <c r="CZ845" s="67"/>
      <c r="DA845" s="67"/>
      <c r="DB845" s="67"/>
      <c r="DC845" s="67"/>
      <c r="DD845" s="67"/>
      <c r="DE845" s="67"/>
      <c r="DF845" s="67"/>
      <c r="DG845" s="67"/>
      <c r="DH845" s="67"/>
      <c r="DI845" s="67"/>
      <c r="DJ845" s="67"/>
      <c r="DK845" s="67"/>
      <c r="DL845" s="67"/>
      <c r="DM845" s="67"/>
      <c r="DN845" s="67"/>
      <c r="DO845" s="67"/>
      <c r="DP845" s="67"/>
      <c r="DQ845" s="67"/>
      <c r="DR845" s="67"/>
      <c r="DS845" s="67"/>
      <c r="DT845" s="67"/>
      <c r="DU845" s="67"/>
      <c r="DV845" s="67"/>
      <c r="DW845" s="67"/>
      <c r="DX845" s="67"/>
      <c r="DY845" s="67"/>
      <c r="DZ845" s="88"/>
      <c r="EA845" s="88"/>
      <c r="EB845" s="88"/>
      <c r="EC845" s="88"/>
      <c r="ED845" s="88"/>
      <c r="EE845" s="88"/>
      <c r="EF845" s="88"/>
      <c r="EG845" s="88"/>
    </row>
    <row r="846" spans="22:137" s="65" customFormat="1" x14ac:dyDescent="0.25">
      <c r="V846" s="631"/>
      <c r="AA846" s="632"/>
      <c r="AB846" s="632"/>
      <c r="AD846" s="632"/>
      <c r="AE846" s="633"/>
      <c r="AH846" s="634"/>
      <c r="AI846" s="634"/>
      <c r="AK846" s="632"/>
      <c r="AR846" s="632"/>
      <c r="AV846" s="632"/>
      <c r="AX846" s="632"/>
      <c r="BB846" s="632"/>
      <c r="BC846" s="632"/>
      <c r="BE846" s="632"/>
      <c r="BH846" s="67"/>
      <c r="BI846" s="635"/>
      <c r="BJ846" s="636"/>
      <c r="BK846" s="636"/>
      <c r="BL846" s="636"/>
      <c r="BM846" s="102"/>
      <c r="BN846" s="102"/>
      <c r="BO846" s="102"/>
      <c r="BP846" s="636"/>
      <c r="BQ846" s="636"/>
      <c r="BR846" s="636"/>
      <c r="BS846" s="636"/>
      <c r="BT846" s="636"/>
      <c r="BU846" s="636"/>
      <c r="BV846" s="636"/>
      <c r="BW846" s="636"/>
      <c r="BX846" s="636"/>
      <c r="BY846" s="636"/>
      <c r="BZ846" s="636"/>
      <c r="CA846" s="636"/>
      <c r="CB846" s="637"/>
      <c r="CC846" s="636"/>
      <c r="CD846" s="636"/>
      <c r="CE846" s="637"/>
      <c r="CF846" s="637"/>
      <c r="CG846" s="637"/>
      <c r="CH846" s="637"/>
      <c r="CI846" s="636"/>
      <c r="CJ846" s="636"/>
      <c r="CK846" s="637"/>
      <c r="CL846" s="637"/>
      <c r="CM846" s="637"/>
      <c r="CN846" s="705"/>
      <c r="CO846" s="88"/>
      <c r="CP846" s="88"/>
      <c r="CQ846" s="88"/>
      <c r="CR846" s="67"/>
      <c r="CS846" s="67"/>
      <c r="CT846" s="67"/>
      <c r="CU846" s="67"/>
      <c r="CV846" s="67"/>
      <c r="CW846" s="67"/>
      <c r="CX846" s="67"/>
      <c r="CY846" s="67"/>
      <c r="CZ846" s="67"/>
      <c r="DA846" s="67"/>
      <c r="DB846" s="67"/>
      <c r="DC846" s="67"/>
      <c r="DD846" s="67"/>
      <c r="DE846" s="67"/>
      <c r="DF846" s="67"/>
      <c r="DG846" s="67"/>
      <c r="DH846" s="67"/>
      <c r="DI846" s="67"/>
      <c r="DJ846" s="67"/>
      <c r="DK846" s="67"/>
      <c r="DL846" s="67"/>
      <c r="DM846" s="67"/>
      <c r="DN846" s="67"/>
      <c r="DO846" s="67"/>
      <c r="DP846" s="67"/>
      <c r="DQ846" s="67"/>
      <c r="DR846" s="67"/>
      <c r="DS846" s="67"/>
      <c r="DT846" s="67"/>
      <c r="DU846" s="67"/>
      <c r="DV846" s="67"/>
      <c r="DW846" s="67"/>
      <c r="DX846" s="67"/>
      <c r="DY846" s="67"/>
      <c r="DZ846" s="88"/>
      <c r="EA846" s="88"/>
      <c r="EB846" s="88"/>
      <c r="EC846" s="88"/>
      <c r="ED846" s="88"/>
      <c r="EE846" s="88"/>
      <c r="EF846" s="88"/>
      <c r="EG846" s="88"/>
    </row>
    <row r="847" spans="22:137" s="65" customFormat="1" x14ac:dyDescent="0.25">
      <c r="V847" s="631"/>
      <c r="AA847" s="632"/>
      <c r="AB847" s="632"/>
      <c r="AD847" s="632"/>
      <c r="AE847" s="633"/>
      <c r="AH847" s="634"/>
      <c r="AI847" s="634"/>
      <c r="AK847" s="632"/>
      <c r="AR847" s="632"/>
      <c r="AV847" s="632"/>
      <c r="AX847" s="632"/>
      <c r="BB847" s="632"/>
      <c r="BC847" s="632"/>
      <c r="BE847" s="632"/>
      <c r="BH847" s="67"/>
      <c r="BI847" s="635"/>
      <c r="BJ847" s="636"/>
      <c r="BK847" s="636"/>
      <c r="BL847" s="636"/>
      <c r="BM847" s="102"/>
      <c r="BN847" s="102"/>
      <c r="BO847" s="102"/>
      <c r="BP847" s="636"/>
      <c r="BQ847" s="636"/>
      <c r="BR847" s="636"/>
      <c r="BS847" s="636"/>
      <c r="BT847" s="636"/>
      <c r="BU847" s="636"/>
      <c r="BV847" s="636"/>
      <c r="BW847" s="636"/>
      <c r="BX847" s="636"/>
      <c r="BY847" s="636"/>
      <c r="BZ847" s="636"/>
      <c r="CA847" s="636"/>
      <c r="CB847" s="637"/>
      <c r="CC847" s="636"/>
      <c r="CD847" s="636"/>
      <c r="CE847" s="637"/>
      <c r="CF847" s="637"/>
      <c r="CG847" s="637"/>
      <c r="CH847" s="637"/>
      <c r="CI847" s="636"/>
      <c r="CJ847" s="636"/>
      <c r="CK847" s="637"/>
      <c r="CL847" s="637"/>
      <c r="CM847" s="637"/>
      <c r="CN847" s="705"/>
      <c r="CO847" s="88"/>
      <c r="CP847" s="88"/>
      <c r="CQ847" s="88"/>
      <c r="CR847" s="67"/>
      <c r="CS847" s="67"/>
      <c r="CT847" s="67"/>
      <c r="CU847" s="67"/>
      <c r="CV847" s="67"/>
      <c r="CW847" s="67"/>
      <c r="CX847" s="67"/>
      <c r="CY847" s="67"/>
      <c r="CZ847" s="67"/>
      <c r="DA847" s="67"/>
      <c r="DB847" s="67"/>
      <c r="DC847" s="67"/>
      <c r="DD847" s="67"/>
      <c r="DE847" s="67"/>
      <c r="DF847" s="67"/>
      <c r="DG847" s="67"/>
      <c r="DH847" s="67"/>
      <c r="DI847" s="67"/>
      <c r="DJ847" s="67"/>
      <c r="DK847" s="67"/>
      <c r="DL847" s="67"/>
      <c r="DM847" s="67"/>
      <c r="DN847" s="67"/>
      <c r="DO847" s="67"/>
      <c r="DP847" s="67"/>
      <c r="DQ847" s="67"/>
      <c r="DR847" s="67"/>
      <c r="DS847" s="67"/>
      <c r="DT847" s="67"/>
      <c r="DU847" s="67"/>
      <c r="DV847" s="67"/>
      <c r="DW847" s="67"/>
      <c r="DX847" s="67"/>
      <c r="DY847" s="67"/>
      <c r="DZ847" s="88"/>
      <c r="EA847" s="88"/>
      <c r="EB847" s="88"/>
      <c r="EC847" s="88"/>
      <c r="ED847" s="88"/>
      <c r="EE847" s="88"/>
      <c r="EF847" s="88"/>
      <c r="EG847" s="88"/>
    </row>
    <row r="848" spans="22:137" s="65" customFormat="1" x14ac:dyDescent="0.25">
      <c r="V848" s="631"/>
      <c r="AA848" s="632"/>
      <c r="AB848" s="632"/>
      <c r="AD848" s="632"/>
      <c r="AE848" s="633"/>
      <c r="AH848" s="634"/>
      <c r="AI848" s="634"/>
      <c r="AK848" s="632"/>
      <c r="AR848" s="632"/>
      <c r="AV848" s="632"/>
      <c r="AX848" s="632"/>
      <c r="BB848" s="632"/>
      <c r="BC848" s="632"/>
      <c r="BE848" s="632"/>
      <c r="BH848" s="67"/>
      <c r="BI848" s="635"/>
      <c r="BJ848" s="636"/>
      <c r="BK848" s="636"/>
      <c r="BL848" s="636"/>
      <c r="BM848" s="102"/>
      <c r="BN848" s="102"/>
      <c r="BO848" s="102"/>
      <c r="BP848" s="636"/>
      <c r="BQ848" s="636"/>
      <c r="BR848" s="636"/>
      <c r="BS848" s="636"/>
      <c r="BT848" s="636"/>
      <c r="BU848" s="636"/>
      <c r="BV848" s="636"/>
      <c r="BW848" s="636"/>
      <c r="BX848" s="636"/>
      <c r="BY848" s="636"/>
      <c r="BZ848" s="636"/>
      <c r="CA848" s="636"/>
      <c r="CB848" s="637"/>
      <c r="CC848" s="636"/>
      <c r="CD848" s="636"/>
      <c r="CE848" s="637"/>
      <c r="CF848" s="637"/>
      <c r="CG848" s="637"/>
      <c r="CH848" s="637"/>
      <c r="CI848" s="636"/>
      <c r="CJ848" s="636"/>
      <c r="CK848" s="637"/>
      <c r="CL848" s="637"/>
      <c r="CM848" s="637"/>
      <c r="CN848" s="705"/>
      <c r="CO848" s="88"/>
      <c r="CP848" s="88"/>
      <c r="CQ848" s="88"/>
      <c r="CR848" s="67"/>
      <c r="CS848" s="67"/>
      <c r="CT848" s="67"/>
      <c r="CU848" s="67"/>
      <c r="CV848" s="67"/>
      <c r="CW848" s="67"/>
      <c r="CX848" s="67"/>
      <c r="CY848" s="67"/>
      <c r="CZ848" s="67"/>
      <c r="DA848" s="67"/>
      <c r="DB848" s="67"/>
      <c r="DC848" s="67"/>
      <c r="DD848" s="67"/>
      <c r="DE848" s="67"/>
      <c r="DF848" s="67"/>
      <c r="DG848" s="67"/>
      <c r="DH848" s="67"/>
      <c r="DI848" s="67"/>
      <c r="DJ848" s="67"/>
      <c r="DK848" s="67"/>
      <c r="DL848" s="67"/>
      <c r="DM848" s="67"/>
      <c r="DN848" s="67"/>
      <c r="DO848" s="67"/>
      <c r="DP848" s="67"/>
      <c r="DQ848" s="67"/>
      <c r="DR848" s="67"/>
      <c r="DS848" s="67"/>
      <c r="DT848" s="67"/>
      <c r="DU848" s="67"/>
      <c r="DV848" s="67"/>
      <c r="DW848" s="67"/>
      <c r="DX848" s="67"/>
      <c r="DY848" s="67"/>
      <c r="DZ848" s="88"/>
      <c r="EA848" s="88"/>
      <c r="EB848" s="88"/>
      <c r="EC848" s="88"/>
      <c r="ED848" s="88"/>
      <c r="EE848" s="88"/>
      <c r="EF848" s="88"/>
      <c r="EG848" s="88"/>
    </row>
    <row r="849" spans="22:137" s="65" customFormat="1" x14ac:dyDescent="0.25">
      <c r="V849" s="631"/>
      <c r="AA849" s="632"/>
      <c r="AB849" s="632"/>
      <c r="AD849" s="632"/>
      <c r="AE849" s="633"/>
      <c r="AH849" s="634"/>
      <c r="AI849" s="634"/>
      <c r="AK849" s="632"/>
      <c r="AR849" s="632"/>
      <c r="AV849" s="632"/>
      <c r="AX849" s="632"/>
      <c r="BB849" s="632"/>
      <c r="BC849" s="632"/>
      <c r="BE849" s="632"/>
      <c r="BH849" s="67"/>
      <c r="BI849" s="635"/>
      <c r="BJ849" s="636"/>
      <c r="BK849" s="636"/>
      <c r="BL849" s="636"/>
      <c r="BM849" s="102"/>
      <c r="BN849" s="102"/>
      <c r="BO849" s="102"/>
      <c r="BP849" s="636"/>
      <c r="BQ849" s="636"/>
      <c r="BR849" s="636"/>
      <c r="BS849" s="636"/>
      <c r="BT849" s="636"/>
      <c r="BU849" s="636"/>
      <c r="BV849" s="636"/>
      <c r="BW849" s="636"/>
      <c r="BX849" s="636"/>
      <c r="BY849" s="636"/>
      <c r="BZ849" s="636"/>
      <c r="CA849" s="636"/>
      <c r="CB849" s="637"/>
      <c r="CC849" s="636"/>
      <c r="CD849" s="636"/>
      <c r="CE849" s="637"/>
      <c r="CF849" s="637"/>
      <c r="CG849" s="637"/>
      <c r="CH849" s="637"/>
      <c r="CI849" s="636"/>
      <c r="CJ849" s="636"/>
      <c r="CK849" s="637"/>
      <c r="CL849" s="637"/>
      <c r="CM849" s="637"/>
      <c r="CN849" s="705"/>
      <c r="CO849" s="88"/>
      <c r="CP849" s="88"/>
      <c r="CQ849" s="88"/>
      <c r="CR849" s="67"/>
      <c r="CS849" s="67"/>
      <c r="CT849" s="67"/>
      <c r="CU849" s="67"/>
      <c r="CV849" s="67"/>
      <c r="CW849" s="67"/>
      <c r="CX849" s="67"/>
      <c r="CY849" s="67"/>
      <c r="CZ849" s="67"/>
      <c r="DA849" s="67"/>
      <c r="DB849" s="67"/>
      <c r="DC849" s="67"/>
      <c r="DD849" s="67"/>
      <c r="DE849" s="67"/>
      <c r="DF849" s="67"/>
      <c r="DG849" s="67"/>
      <c r="DH849" s="67"/>
      <c r="DI849" s="67"/>
      <c r="DJ849" s="67"/>
      <c r="DK849" s="67"/>
      <c r="DL849" s="67"/>
      <c r="DM849" s="67"/>
      <c r="DN849" s="67"/>
      <c r="DO849" s="67"/>
      <c r="DP849" s="67"/>
      <c r="DQ849" s="67"/>
      <c r="DR849" s="67"/>
      <c r="DS849" s="67"/>
      <c r="DT849" s="67"/>
      <c r="DU849" s="67"/>
      <c r="DV849" s="67"/>
      <c r="DW849" s="67"/>
      <c r="DX849" s="67"/>
      <c r="DY849" s="67"/>
      <c r="DZ849" s="88"/>
      <c r="EA849" s="88"/>
      <c r="EB849" s="88"/>
      <c r="EC849" s="88"/>
      <c r="ED849" s="88"/>
      <c r="EE849" s="88"/>
      <c r="EF849" s="88"/>
      <c r="EG849" s="88"/>
    </row>
    <row r="850" spans="22:137" s="65" customFormat="1" x14ac:dyDescent="0.25">
      <c r="V850" s="631"/>
      <c r="AA850" s="632"/>
      <c r="AB850" s="632"/>
      <c r="AD850" s="632"/>
      <c r="AE850" s="633"/>
      <c r="AH850" s="634"/>
      <c r="AI850" s="634"/>
      <c r="AK850" s="632"/>
      <c r="AR850" s="632"/>
      <c r="AV850" s="632"/>
      <c r="AX850" s="632"/>
      <c r="BB850" s="632"/>
      <c r="BC850" s="632"/>
      <c r="BE850" s="632"/>
      <c r="BH850" s="67"/>
      <c r="BI850" s="635"/>
      <c r="BJ850" s="636"/>
      <c r="BK850" s="636"/>
      <c r="BL850" s="636"/>
      <c r="BM850" s="102"/>
      <c r="BN850" s="102"/>
      <c r="BO850" s="102"/>
      <c r="BP850" s="636"/>
      <c r="BQ850" s="636"/>
      <c r="BR850" s="636"/>
      <c r="BS850" s="636"/>
      <c r="BT850" s="636"/>
      <c r="BU850" s="636"/>
      <c r="BV850" s="636"/>
      <c r="BW850" s="636"/>
      <c r="BX850" s="636"/>
      <c r="BY850" s="636"/>
      <c r="BZ850" s="636"/>
      <c r="CA850" s="636"/>
      <c r="CB850" s="637"/>
      <c r="CC850" s="636"/>
      <c r="CD850" s="636"/>
      <c r="CE850" s="637"/>
      <c r="CF850" s="637"/>
      <c r="CG850" s="637"/>
      <c r="CH850" s="637"/>
      <c r="CI850" s="636"/>
      <c r="CJ850" s="636"/>
      <c r="CK850" s="637"/>
      <c r="CL850" s="637"/>
      <c r="CM850" s="637"/>
      <c r="CN850" s="705"/>
      <c r="CO850" s="88"/>
      <c r="CP850" s="88"/>
      <c r="CQ850" s="88"/>
      <c r="CR850" s="67"/>
      <c r="CS850" s="67"/>
      <c r="CT850" s="67"/>
      <c r="CU850" s="67"/>
      <c r="CV850" s="67"/>
      <c r="CW850" s="67"/>
      <c r="CX850" s="67"/>
      <c r="CY850" s="67"/>
      <c r="CZ850" s="67"/>
      <c r="DA850" s="67"/>
      <c r="DB850" s="67"/>
      <c r="DC850" s="67"/>
      <c r="DD850" s="67"/>
      <c r="DE850" s="67"/>
      <c r="DF850" s="67"/>
      <c r="DG850" s="67"/>
      <c r="DH850" s="67"/>
      <c r="DI850" s="67"/>
      <c r="DJ850" s="67"/>
      <c r="DK850" s="67"/>
      <c r="DL850" s="67"/>
      <c r="DM850" s="67"/>
      <c r="DN850" s="67"/>
      <c r="DO850" s="67"/>
      <c r="DP850" s="67"/>
      <c r="DQ850" s="67"/>
      <c r="DR850" s="67"/>
      <c r="DS850" s="67"/>
      <c r="DT850" s="67"/>
      <c r="DU850" s="67"/>
      <c r="DV850" s="67"/>
      <c r="DW850" s="67"/>
      <c r="DX850" s="67"/>
      <c r="DY850" s="67"/>
      <c r="DZ850" s="88"/>
      <c r="EA850" s="88"/>
      <c r="EB850" s="88"/>
      <c r="EC850" s="88"/>
      <c r="ED850" s="88"/>
      <c r="EE850" s="88"/>
      <c r="EF850" s="88"/>
      <c r="EG850" s="88"/>
    </row>
    <row r="851" spans="22:137" s="65" customFormat="1" x14ac:dyDescent="0.25">
      <c r="V851" s="631"/>
      <c r="AA851" s="632"/>
      <c r="AB851" s="632"/>
      <c r="AD851" s="632"/>
      <c r="AE851" s="633"/>
      <c r="AH851" s="634"/>
      <c r="AI851" s="634"/>
      <c r="AK851" s="632"/>
      <c r="AR851" s="632"/>
      <c r="AV851" s="632"/>
      <c r="AX851" s="632"/>
      <c r="BB851" s="632"/>
      <c r="BC851" s="632"/>
      <c r="BE851" s="632"/>
      <c r="BH851" s="67"/>
      <c r="BI851" s="635"/>
      <c r="BJ851" s="636"/>
      <c r="BK851" s="636"/>
      <c r="BL851" s="636"/>
      <c r="BM851" s="102"/>
      <c r="BN851" s="102"/>
      <c r="BO851" s="102"/>
      <c r="BP851" s="636"/>
      <c r="BQ851" s="636"/>
      <c r="BR851" s="636"/>
      <c r="BS851" s="636"/>
      <c r="BT851" s="636"/>
      <c r="BU851" s="636"/>
      <c r="BV851" s="636"/>
      <c r="BW851" s="636"/>
      <c r="BX851" s="636"/>
      <c r="BY851" s="636"/>
      <c r="BZ851" s="636"/>
      <c r="CA851" s="636"/>
      <c r="CB851" s="637"/>
      <c r="CC851" s="636"/>
      <c r="CD851" s="636"/>
      <c r="CE851" s="637"/>
      <c r="CF851" s="637"/>
      <c r="CG851" s="637"/>
      <c r="CH851" s="637"/>
      <c r="CI851" s="636"/>
      <c r="CJ851" s="636"/>
      <c r="CK851" s="637"/>
      <c r="CL851" s="637"/>
      <c r="CM851" s="637"/>
      <c r="CN851" s="705"/>
      <c r="CO851" s="88"/>
      <c r="CP851" s="88"/>
      <c r="CQ851" s="88"/>
      <c r="CR851" s="67"/>
      <c r="CS851" s="67"/>
      <c r="CT851" s="67"/>
      <c r="CU851" s="67"/>
      <c r="CV851" s="67"/>
      <c r="CW851" s="67"/>
      <c r="CX851" s="67"/>
      <c r="CY851" s="67"/>
      <c r="CZ851" s="67"/>
      <c r="DA851" s="67"/>
      <c r="DB851" s="67"/>
      <c r="DC851" s="67"/>
      <c r="DD851" s="67"/>
      <c r="DE851" s="67"/>
      <c r="DF851" s="67"/>
      <c r="DG851" s="67"/>
      <c r="DH851" s="67"/>
      <c r="DI851" s="67"/>
      <c r="DJ851" s="67"/>
      <c r="DK851" s="67"/>
      <c r="DL851" s="67"/>
      <c r="DM851" s="67"/>
      <c r="DN851" s="67"/>
      <c r="DO851" s="67"/>
      <c r="DP851" s="67"/>
      <c r="DQ851" s="67"/>
      <c r="DR851" s="67"/>
      <c r="DS851" s="67"/>
      <c r="DT851" s="67"/>
      <c r="DU851" s="67"/>
      <c r="DV851" s="67"/>
      <c r="DW851" s="67"/>
      <c r="DX851" s="67"/>
      <c r="DY851" s="67"/>
      <c r="DZ851" s="88"/>
      <c r="EA851" s="88"/>
      <c r="EB851" s="88"/>
      <c r="EC851" s="88"/>
      <c r="ED851" s="88"/>
      <c r="EE851" s="88"/>
      <c r="EF851" s="88"/>
      <c r="EG851" s="88"/>
    </row>
    <row r="852" spans="22:137" s="65" customFormat="1" x14ac:dyDescent="0.25">
      <c r="V852" s="631"/>
      <c r="AA852" s="632"/>
      <c r="AB852" s="632"/>
      <c r="AD852" s="632"/>
      <c r="AE852" s="633"/>
      <c r="AH852" s="634"/>
      <c r="AI852" s="634"/>
      <c r="AK852" s="632"/>
      <c r="AR852" s="632"/>
      <c r="AV852" s="632"/>
      <c r="AX852" s="632"/>
      <c r="BB852" s="632"/>
      <c r="BC852" s="632"/>
      <c r="BE852" s="632"/>
      <c r="BH852" s="67"/>
      <c r="BI852" s="635"/>
      <c r="BJ852" s="636"/>
      <c r="BK852" s="636"/>
      <c r="BL852" s="636"/>
      <c r="BM852" s="102"/>
      <c r="BN852" s="102"/>
      <c r="BO852" s="102"/>
      <c r="BP852" s="636"/>
      <c r="BQ852" s="636"/>
      <c r="BR852" s="636"/>
      <c r="BS852" s="636"/>
      <c r="BT852" s="636"/>
      <c r="BU852" s="636"/>
      <c r="BV852" s="636"/>
      <c r="BW852" s="636"/>
      <c r="BX852" s="636"/>
      <c r="BY852" s="636"/>
      <c r="BZ852" s="636"/>
      <c r="CA852" s="636"/>
      <c r="CB852" s="637"/>
      <c r="CC852" s="636"/>
      <c r="CD852" s="636"/>
      <c r="CE852" s="637"/>
      <c r="CF852" s="637"/>
      <c r="CG852" s="637"/>
      <c r="CH852" s="637"/>
      <c r="CI852" s="636"/>
      <c r="CJ852" s="636"/>
      <c r="CK852" s="637"/>
      <c r="CL852" s="637"/>
      <c r="CM852" s="637"/>
      <c r="CN852" s="705"/>
      <c r="CO852" s="88"/>
      <c r="CP852" s="88"/>
      <c r="CQ852" s="88"/>
      <c r="CR852" s="67"/>
      <c r="CS852" s="67"/>
      <c r="CT852" s="67"/>
      <c r="CU852" s="67"/>
      <c r="CV852" s="67"/>
      <c r="CW852" s="67"/>
      <c r="CX852" s="67"/>
      <c r="CY852" s="67"/>
      <c r="CZ852" s="67"/>
      <c r="DA852" s="67"/>
      <c r="DB852" s="67"/>
      <c r="DC852" s="67"/>
      <c r="DD852" s="67"/>
      <c r="DE852" s="67"/>
      <c r="DF852" s="67"/>
      <c r="DG852" s="67"/>
      <c r="DH852" s="67"/>
      <c r="DI852" s="67"/>
      <c r="DJ852" s="67"/>
      <c r="DK852" s="67"/>
      <c r="DL852" s="67"/>
      <c r="DM852" s="67"/>
      <c r="DN852" s="67"/>
      <c r="DO852" s="67"/>
      <c r="DP852" s="67"/>
      <c r="DQ852" s="67"/>
      <c r="DR852" s="67"/>
      <c r="DS852" s="67"/>
      <c r="DT852" s="67"/>
      <c r="DU852" s="67"/>
      <c r="DV852" s="67"/>
      <c r="DW852" s="67"/>
      <c r="DX852" s="67"/>
      <c r="DY852" s="67"/>
      <c r="DZ852" s="88"/>
      <c r="EA852" s="88"/>
      <c r="EB852" s="88"/>
      <c r="EC852" s="88"/>
      <c r="ED852" s="88"/>
      <c r="EE852" s="88"/>
      <c r="EF852" s="88"/>
      <c r="EG852" s="88"/>
    </row>
    <row r="853" spans="22:137" s="65" customFormat="1" x14ac:dyDescent="0.25">
      <c r="V853" s="631"/>
      <c r="AA853" s="632"/>
      <c r="AB853" s="632"/>
      <c r="AD853" s="632"/>
      <c r="AE853" s="633"/>
      <c r="AH853" s="634"/>
      <c r="AI853" s="634"/>
      <c r="AK853" s="632"/>
      <c r="AR853" s="632"/>
      <c r="AV853" s="632"/>
      <c r="AX853" s="632"/>
      <c r="BB853" s="632"/>
      <c r="BC853" s="632"/>
      <c r="BE853" s="632"/>
      <c r="BH853" s="67"/>
      <c r="BI853" s="635"/>
      <c r="BJ853" s="636"/>
      <c r="BK853" s="636"/>
      <c r="BL853" s="636"/>
      <c r="BM853" s="102"/>
      <c r="BN853" s="102"/>
      <c r="BO853" s="102"/>
      <c r="BP853" s="636"/>
      <c r="BQ853" s="636"/>
      <c r="BR853" s="636"/>
      <c r="BS853" s="636"/>
      <c r="BT853" s="636"/>
      <c r="BU853" s="636"/>
      <c r="BV853" s="636"/>
      <c r="BW853" s="636"/>
      <c r="BX853" s="636"/>
      <c r="BY853" s="636"/>
      <c r="BZ853" s="636"/>
      <c r="CA853" s="636"/>
      <c r="CB853" s="637"/>
      <c r="CC853" s="636"/>
      <c r="CD853" s="636"/>
      <c r="CE853" s="637"/>
      <c r="CF853" s="637"/>
      <c r="CG853" s="637"/>
      <c r="CH853" s="637"/>
      <c r="CI853" s="636"/>
      <c r="CJ853" s="636"/>
      <c r="CK853" s="637"/>
      <c r="CL853" s="637"/>
      <c r="CM853" s="637"/>
      <c r="CN853" s="705"/>
      <c r="CO853" s="88"/>
      <c r="CP853" s="88"/>
      <c r="CQ853" s="88"/>
      <c r="CR853" s="67"/>
      <c r="CS853" s="67"/>
      <c r="CT853" s="67"/>
      <c r="CU853" s="67"/>
      <c r="CV853" s="67"/>
      <c r="CW853" s="67"/>
      <c r="CX853" s="67"/>
      <c r="CY853" s="67"/>
      <c r="CZ853" s="67"/>
      <c r="DA853" s="67"/>
      <c r="DB853" s="67"/>
      <c r="DC853" s="67"/>
      <c r="DD853" s="67"/>
      <c r="DE853" s="67"/>
      <c r="DF853" s="67"/>
      <c r="DG853" s="67"/>
      <c r="DH853" s="67"/>
      <c r="DI853" s="67"/>
      <c r="DJ853" s="67"/>
      <c r="DK853" s="67"/>
      <c r="DL853" s="67"/>
      <c r="DM853" s="67"/>
      <c r="DN853" s="67"/>
      <c r="DO853" s="67"/>
      <c r="DP853" s="67"/>
      <c r="DQ853" s="67"/>
      <c r="DR853" s="67"/>
      <c r="DS853" s="67"/>
      <c r="DT853" s="67"/>
      <c r="DU853" s="67"/>
      <c r="DV853" s="67"/>
      <c r="DW853" s="67"/>
      <c r="DX853" s="67"/>
      <c r="DY853" s="67"/>
      <c r="DZ853" s="88"/>
      <c r="EA853" s="88"/>
      <c r="EB853" s="88"/>
      <c r="EC853" s="88"/>
      <c r="ED853" s="88"/>
      <c r="EE853" s="88"/>
      <c r="EF853" s="88"/>
      <c r="EG853" s="88"/>
    </row>
    <row r="854" spans="22:137" s="65" customFormat="1" x14ac:dyDescent="0.25">
      <c r="V854" s="631"/>
      <c r="AA854" s="632"/>
      <c r="AB854" s="632"/>
      <c r="AD854" s="632"/>
      <c r="AE854" s="633"/>
      <c r="AH854" s="634"/>
      <c r="AI854" s="634"/>
      <c r="AK854" s="632"/>
      <c r="AR854" s="632"/>
      <c r="AV854" s="632"/>
      <c r="AX854" s="632"/>
      <c r="BB854" s="632"/>
      <c r="BC854" s="632"/>
      <c r="BE854" s="632"/>
      <c r="BH854" s="67"/>
      <c r="BI854" s="635"/>
      <c r="BJ854" s="636"/>
      <c r="BK854" s="636"/>
      <c r="BL854" s="636"/>
      <c r="BM854" s="102"/>
      <c r="BN854" s="102"/>
      <c r="BO854" s="102"/>
      <c r="BP854" s="636"/>
      <c r="BQ854" s="636"/>
      <c r="BR854" s="636"/>
      <c r="BS854" s="636"/>
      <c r="BT854" s="636"/>
      <c r="BU854" s="636"/>
      <c r="BV854" s="636"/>
      <c r="BW854" s="636"/>
      <c r="BX854" s="636"/>
      <c r="BY854" s="636"/>
      <c r="BZ854" s="636"/>
      <c r="CA854" s="636"/>
      <c r="CB854" s="637"/>
      <c r="CC854" s="636"/>
      <c r="CD854" s="636"/>
      <c r="CE854" s="637"/>
      <c r="CF854" s="637"/>
      <c r="CG854" s="637"/>
      <c r="CH854" s="637"/>
      <c r="CI854" s="636"/>
      <c r="CJ854" s="636"/>
      <c r="CK854" s="637"/>
      <c r="CL854" s="637"/>
      <c r="CM854" s="637"/>
      <c r="CN854" s="705"/>
      <c r="CO854" s="88"/>
      <c r="CP854" s="88"/>
      <c r="CQ854" s="88"/>
      <c r="CR854" s="67"/>
      <c r="CS854" s="67"/>
      <c r="CT854" s="67"/>
      <c r="CU854" s="67"/>
      <c r="CV854" s="67"/>
      <c r="CW854" s="67"/>
      <c r="CX854" s="67"/>
      <c r="CY854" s="67"/>
      <c r="CZ854" s="67"/>
      <c r="DA854" s="67"/>
      <c r="DB854" s="67"/>
      <c r="DC854" s="67"/>
      <c r="DD854" s="67"/>
      <c r="DE854" s="67"/>
      <c r="DF854" s="67"/>
      <c r="DG854" s="67"/>
      <c r="DH854" s="67"/>
      <c r="DI854" s="67"/>
      <c r="DJ854" s="67"/>
      <c r="DK854" s="67"/>
      <c r="DL854" s="67"/>
      <c r="DM854" s="67"/>
      <c r="DN854" s="67"/>
      <c r="DO854" s="67"/>
      <c r="DP854" s="67"/>
      <c r="DQ854" s="67"/>
      <c r="DR854" s="67"/>
      <c r="DS854" s="67"/>
      <c r="DT854" s="67"/>
      <c r="DU854" s="67"/>
      <c r="DV854" s="67"/>
      <c r="DW854" s="67"/>
      <c r="DX854" s="67"/>
      <c r="DY854" s="67"/>
      <c r="DZ854" s="88"/>
      <c r="EA854" s="88"/>
      <c r="EB854" s="88"/>
      <c r="EC854" s="88"/>
      <c r="ED854" s="88"/>
      <c r="EE854" s="88"/>
      <c r="EF854" s="88"/>
      <c r="EG854" s="88"/>
    </row>
    <row r="855" spans="22:137" s="65" customFormat="1" x14ac:dyDescent="0.25">
      <c r="V855" s="631"/>
      <c r="AA855" s="632"/>
      <c r="AB855" s="632"/>
      <c r="AD855" s="632"/>
      <c r="AE855" s="633"/>
      <c r="AH855" s="634"/>
      <c r="AI855" s="634"/>
      <c r="AK855" s="632"/>
      <c r="AR855" s="632"/>
      <c r="AV855" s="632"/>
      <c r="AX855" s="632"/>
      <c r="BB855" s="632"/>
      <c r="BC855" s="632"/>
      <c r="BE855" s="632"/>
      <c r="BH855" s="67"/>
      <c r="BI855" s="635"/>
      <c r="BJ855" s="636"/>
      <c r="BK855" s="636"/>
      <c r="BL855" s="636"/>
      <c r="BM855" s="102"/>
      <c r="BN855" s="102"/>
      <c r="BO855" s="102"/>
      <c r="BP855" s="636"/>
      <c r="BQ855" s="636"/>
      <c r="BR855" s="636"/>
      <c r="BS855" s="636"/>
      <c r="BT855" s="636"/>
      <c r="BU855" s="636"/>
      <c r="BV855" s="636"/>
      <c r="BW855" s="636"/>
      <c r="BX855" s="636"/>
      <c r="BY855" s="636"/>
      <c r="BZ855" s="636"/>
      <c r="CA855" s="636"/>
      <c r="CB855" s="637"/>
      <c r="CC855" s="636"/>
      <c r="CD855" s="636"/>
      <c r="CE855" s="637"/>
      <c r="CF855" s="637"/>
      <c r="CG855" s="637"/>
      <c r="CH855" s="637"/>
      <c r="CI855" s="636"/>
      <c r="CJ855" s="636"/>
      <c r="CK855" s="637"/>
      <c r="CL855" s="637"/>
      <c r="CM855" s="637"/>
      <c r="CN855" s="705"/>
      <c r="CO855" s="88"/>
      <c r="CP855" s="88"/>
      <c r="CQ855" s="88"/>
      <c r="CR855" s="67"/>
      <c r="CS855" s="67"/>
      <c r="CT855" s="67"/>
      <c r="CU855" s="67"/>
      <c r="CV855" s="67"/>
      <c r="CW855" s="67"/>
      <c r="CX855" s="67"/>
      <c r="CY855" s="67"/>
      <c r="CZ855" s="67"/>
      <c r="DA855" s="67"/>
      <c r="DB855" s="67"/>
      <c r="DC855" s="67"/>
      <c r="DD855" s="67"/>
      <c r="DE855" s="67"/>
      <c r="DF855" s="67"/>
      <c r="DG855" s="67"/>
      <c r="DH855" s="67"/>
      <c r="DI855" s="67"/>
      <c r="DJ855" s="67"/>
      <c r="DK855" s="67"/>
      <c r="DL855" s="67"/>
      <c r="DM855" s="67"/>
      <c r="DN855" s="67"/>
      <c r="DO855" s="67"/>
      <c r="DP855" s="67"/>
      <c r="DQ855" s="67"/>
      <c r="DR855" s="67"/>
      <c r="DS855" s="67"/>
      <c r="DT855" s="67"/>
      <c r="DU855" s="67"/>
      <c r="DV855" s="67"/>
      <c r="DW855" s="67"/>
      <c r="DX855" s="67"/>
      <c r="DY855" s="67"/>
      <c r="DZ855" s="88"/>
      <c r="EA855" s="88"/>
      <c r="EB855" s="88"/>
      <c r="EC855" s="88"/>
      <c r="ED855" s="88"/>
      <c r="EE855" s="88"/>
      <c r="EF855" s="88"/>
      <c r="EG855" s="88"/>
    </row>
    <row r="856" spans="22:137" s="65" customFormat="1" x14ac:dyDescent="0.25">
      <c r="V856" s="631"/>
      <c r="AA856" s="632"/>
      <c r="AB856" s="632"/>
      <c r="AD856" s="632"/>
      <c r="AE856" s="633"/>
      <c r="AH856" s="634"/>
      <c r="AI856" s="634"/>
      <c r="AK856" s="632"/>
      <c r="AR856" s="632"/>
      <c r="AV856" s="632"/>
      <c r="AX856" s="632"/>
      <c r="BB856" s="632"/>
      <c r="BC856" s="632"/>
      <c r="BE856" s="632"/>
      <c r="BH856" s="67"/>
      <c r="BI856" s="635"/>
      <c r="BJ856" s="636"/>
      <c r="BK856" s="636"/>
      <c r="BL856" s="636"/>
      <c r="BM856" s="102"/>
      <c r="BN856" s="102"/>
      <c r="BO856" s="102"/>
      <c r="BP856" s="636"/>
      <c r="BQ856" s="636"/>
      <c r="BR856" s="636"/>
      <c r="BS856" s="636"/>
      <c r="BT856" s="636"/>
      <c r="BU856" s="636"/>
      <c r="BV856" s="636"/>
      <c r="BW856" s="636"/>
      <c r="BX856" s="636"/>
      <c r="BY856" s="636"/>
      <c r="BZ856" s="636"/>
      <c r="CA856" s="636"/>
      <c r="CB856" s="637"/>
      <c r="CC856" s="636"/>
      <c r="CD856" s="636"/>
      <c r="CE856" s="637"/>
      <c r="CF856" s="637"/>
      <c r="CG856" s="637"/>
      <c r="CH856" s="637"/>
      <c r="CI856" s="636"/>
      <c r="CJ856" s="636"/>
      <c r="CK856" s="637"/>
      <c r="CL856" s="637"/>
      <c r="CM856" s="637"/>
      <c r="CN856" s="705"/>
      <c r="CO856" s="88"/>
      <c r="CP856" s="88"/>
      <c r="CQ856" s="88"/>
      <c r="CR856" s="67"/>
      <c r="CS856" s="67"/>
      <c r="CT856" s="67"/>
      <c r="CU856" s="67"/>
      <c r="CV856" s="67"/>
      <c r="CW856" s="67"/>
      <c r="CX856" s="67"/>
      <c r="CY856" s="67"/>
      <c r="CZ856" s="67"/>
      <c r="DA856" s="67"/>
      <c r="DB856" s="67"/>
      <c r="DC856" s="67"/>
      <c r="DD856" s="67"/>
      <c r="DE856" s="67"/>
      <c r="DF856" s="67"/>
      <c r="DG856" s="67"/>
      <c r="DH856" s="67"/>
      <c r="DI856" s="67"/>
      <c r="DJ856" s="67"/>
      <c r="DK856" s="67"/>
      <c r="DL856" s="67"/>
      <c r="DM856" s="67"/>
      <c r="DN856" s="67"/>
      <c r="DO856" s="67"/>
      <c r="DP856" s="67"/>
      <c r="DQ856" s="67"/>
      <c r="DR856" s="67"/>
      <c r="DS856" s="67"/>
      <c r="DT856" s="67"/>
      <c r="DU856" s="67"/>
      <c r="DV856" s="67"/>
      <c r="DW856" s="67"/>
      <c r="DX856" s="67"/>
      <c r="DY856" s="67"/>
      <c r="DZ856" s="88"/>
      <c r="EA856" s="88"/>
      <c r="EB856" s="88"/>
      <c r="EC856" s="88"/>
      <c r="ED856" s="88"/>
      <c r="EE856" s="88"/>
      <c r="EF856" s="88"/>
      <c r="EG856" s="88"/>
    </row>
    <row r="857" spans="22:137" s="65" customFormat="1" x14ac:dyDescent="0.25">
      <c r="V857" s="631"/>
      <c r="AA857" s="632"/>
      <c r="AB857" s="632"/>
      <c r="AD857" s="632"/>
      <c r="AE857" s="633"/>
      <c r="AH857" s="634"/>
      <c r="AI857" s="634"/>
      <c r="AK857" s="632"/>
      <c r="AR857" s="632"/>
      <c r="AV857" s="632"/>
      <c r="AX857" s="632"/>
      <c r="BB857" s="632"/>
      <c r="BC857" s="632"/>
      <c r="BE857" s="632"/>
      <c r="BH857" s="67"/>
      <c r="BI857" s="635"/>
      <c r="BJ857" s="636"/>
      <c r="BK857" s="636"/>
      <c r="BL857" s="636"/>
      <c r="BM857" s="102"/>
      <c r="BN857" s="102"/>
      <c r="BO857" s="102"/>
      <c r="BP857" s="636"/>
      <c r="BQ857" s="636"/>
      <c r="BR857" s="636"/>
      <c r="BS857" s="636"/>
      <c r="BT857" s="636"/>
      <c r="BU857" s="636"/>
      <c r="BV857" s="636"/>
      <c r="BW857" s="636"/>
      <c r="BX857" s="636"/>
      <c r="BY857" s="636"/>
      <c r="BZ857" s="636"/>
      <c r="CA857" s="636"/>
      <c r="CB857" s="637"/>
      <c r="CC857" s="636"/>
      <c r="CD857" s="636"/>
      <c r="CE857" s="637"/>
      <c r="CF857" s="637"/>
      <c r="CG857" s="637"/>
      <c r="CH857" s="637"/>
      <c r="CI857" s="636"/>
      <c r="CJ857" s="636"/>
      <c r="CK857" s="637"/>
      <c r="CL857" s="637"/>
      <c r="CM857" s="637"/>
      <c r="CN857" s="705"/>
      <c r="CO857" s="88"/>
      <c r="CP857" s="88"/>
      <c r="CQ857" s="88"/>
      <c r="CR857" s="67"/>
      <c r="CS857" s="67"/>
      <c r="CT857" s="67"/>
      <c r="CU857" s="67"/>
      <c r="CV857" s="67"/>
      <c r="CW857" s="67"/>
      <c r="CX857" s="67"/>
      <c r="CY857" s="67"/>
      <c r="CZ857" s="67"/>
      <c r="DA857" s="67"/>
      <c r="DB857" s="67"/>
      <c r="DC857" s="67"/>
      <c r="DD857" s="67"/>
      <c r="DE857" s="67"/>
      <c r="DF857" s="67"/>
      <c r="DG857" s="67"/>
      <c r="DH857" s="67"/>
      <c r="DI857" s="67"/>
      <c r="DJ857" s="67"/>
      <c r="DK857" s="67"/>
      <c r="DL857" s="67"/>
      <c r="DM857" s="67"/>
      <c r="DN857" s="67"/>
      <c r="DO857" s="67"/>
      <c r="DP857" s="67"/>
      <c r="DQ857" s="67"/>
      <c r="DR857" s="67"/>
      <c r="DS857" s="67"/>
      <c r="DT857" s="67"/>
      <c r="DU857" s="67"/>
      <c r="DV857" s="67"/>
      <c r="DW857" s="67"/>
      <c r="DX857" s="67"/>
      <c r="DY857" s="67"/>
      <c r="DZ857" s="88"/>
      <c r="EA857" s="88"/>
      <c r="EB857" s="88"/>
      <c r="EC857" s="88"/>
      <c r="ED857" s="88"/>
      <c r="EE857" s="88"/>
      <c r="EF857" s="88"/>
      <c r="EG857" s="88"/>
    </row>
    <row r="858" spans="22:137" s="65" customFormat="1" x14ac:dyDescent="0.25">
      <c r="V858" s="631"/>
      <c r="AA858" s="632"/>
      <c r="AB858" s="632"/>
      <c r="AD858" s="632"/>
      <c r="AE858" s="633"/>
      <c r="AH858" s="634"/>
      <c r="AI858" s="634"/>
      <c r="AK858" s="632"/>
      <c r="AR858" s="632"/>
      <c r="AV858" s="632"/>
      <c r="AX858" s="632"/>
      <c r="BB858" s="632"/>
      <c r="BC858" s="632"/>
      <c r="BE858" s="632"/>
      <c r="BH858" s="67"/>
      <c r="BI858" s="635"/>
      <c r="BJ858" s="636"/>
      <c r="BK858" s="636"/>
      <c r="BL858" s="636"/>
      <c r="BM858" s="102"/>
      <c r="BN858" s="102"/>
      <c r="BO858" s="102"/>
      <c r="BP858" s="636"/>
      <c r="BQ858" s="636"/>
      <c r="BR858" s="636"/>
      <c r="BS858" s="636"/>
      <c r="BT858" s="636"/>
      <c r="BU858" s="636"/>
      <c r="BV858" s="636"/>
      <c r="BW858" s="636"/>
      <c r="BX858" s="636"/>
      <c r="BY858" s="636"/>
      <c r="BZ858" s="636"/>
      <c r="CA858" s="636"/>
      <c r="CB858" s="637"/>
      <c r="CC858" s="636"/>
      <c r="CD858" s="636"/>
      <c r="CE858" s="637"/>
      <c r="CF858" s="637"/>
      <c r="CG858" s="637"/>
      <c r="CH858" s="637"/>
      <c r="CI858" s="636"/>
      <c r="CJ858" s="636"/>
      <c r="CK858" s="637"/>
      <c r="CL858" s="637"/>
      <c r="CM858" s="637"/>
      <c r="CN858" s="705"/>
      <c r="CO858" s="88"/>
      <c r="CP858" s="88"/>
      <c r="CQ858" s="88"/>
      <c r="CR858" s="67"/>
      <c r="CS858" s="67"/>
      <c r="CT858" s="67"/>
      <c r="CU858" s="67"/>
      <c r="CV858" s="67"/>
      <c r="CW858" s="67"/>
      <c r="CX858" s="67"/>
      <c r="CY858" s="67"/>
      <c r="CZ858" s="67"/>
      <c r="DA858" s="67"/>
      <c r="DB858" s="67"/>
      <c r="DC858" s="67"/>
      <c r="DD858" s="67"/>
      <c r="DE858" s="67"/>
      <c r="DF858" s="67"/>
      <c r="DG858" s="67"/>
      <c r="DH858" s="67"/>
      <c r="DI858" s="67"/>
      <c r="DJ858" s="67"/>
      <c r="DK858" s="67"/>
      <c r="DL858" s="67"/>
      <c r="DM858" s="67"/>
      <c r="DN858" s="67"/>
      <c r="DO858" s="67"/>
      <c r="DP858" s="67"/>
      <c r="DQ858" s="67"/>
      <c r="DR858" s="67"/>
      <c r="DS858" s="67"/>
      <c r="DT858" s="67"/>
      <c r="DU858" s="67"/>
      <c r="DV858" s="67"/>
      <c r="DW858" s="67"/>
      <c r="DX858" s="67"/>
      <c r="DY858" s="67"/>
      <c r="DZ858" s="88"/>
      <c r="EA858" s="88"/>
      <c r="EB858" s="88"/>
      <c r="EC858" s="88"/>
      <c r="ED858" s="88"/>
      <c r="EE858" s="88"/>
      <c r="EF858" s="88"/>
      <c r="EG858" s="88"/>
    </row>
    <row r="859" spans="22:137" s="65" customFormat="1" x14ac:dyDescent="0.25">
      <c r="V859" s="631"/>
      <c r="AA859" s="632"/>
      <c r="AB859" s="632"/>
      <c r="AD859" s="632"/>
      <c r="AE859" s="633"/>
      <c r="AH859" s="634"/>
      <c r="AI859" s="634"/>
      <c r="AK859" s="632"/>
      <c r="AR859" s="632"/>
      <c r="AV859" s="632"/>
      <c r="AX859" s="632"/>
      <c r="BB859" s="632"/>
      <c r="BC859" s="632"/>
      <c r="BE859" s="632"/>
      <c r="BH859" s="67"/>
      <c r="BI859" s="635"/>
      <c r="BJ859" s="636"/>
      <c r="BK859" s="636"/>
      <c r="BL859" s="636"/>
      <c r="BM859" s="102"/>
      <c r="BN859" s="102"/>
      <c r="BO859" s="102"/>
      <c r="BP859" s="636"/>
      <c r="BQ859" s="636"/>
      <c r="BR859" s="636"/>
      <c r="BS859" s="636"/>
      <c r="BT859" s="636"/>
      <c r="BU859" s="636"/>
      <c r="BV859" s="636"/>
      <c r="BW859" s="636"/>
      <c r="BX859" s="636"/>
      <c r="BY859" s="636"/>
      <c r="BZ859" s="636"/>
      <c r="CA859" s="636"/>
      <c r="CB859" s="637"/>
      <c r="CC859" s="636"/>
      <c r="CD859" s="636"/>
      <c r="CE859" s="637"/>
      <c r="CF859" s="637"/>
      <c r="CG859" s="637"/>
      <c r="CH859" s="637"/>
      <c r="CI859" s="636"/>
      <c r="CJ859" s="636"/>
      <c r="CK859" s="637"/>
      <c r="CL859" s="637"/>
      <c r="CM859" s="637"/>
      <c r="CN859" s="705"/>
      <c r="CO859" s="88"/>
      <c r="CP859" s="88"/>
      <c r="CQ859" s="88"/>
      <c r="CR859" s="67"/>
      <c r="CS859" s="67"/>
      <c r="CT859" s="67"/>
      <c r="CU859" s="67"/>
      <c r="CV859" s="67"/>
      <c r="CW859" s="67"/>
      <c r="CX859" s="67"/>
      <c r="CY859" s="67"/>
      <c r="CZ859" s="67"/>
      <c r="DA859" s="67"/>
      <c r="DB859" s="67"/>
      <c r="DC859" s="67"/>
      <c r="DD859" s="67"/>
      <c r="DE859" s="67"/>
      <c r="DF859" s="67"/>
      <c r="DG859" s="67"/>
      <c r="DH859" s="67"/>
      <c r="DI859" s="67"/>
      <c r="DJ859" s="67"/>
      <c r="DK859" s="67"/>
      <c r="DL859" s="67"/>
      <c r="DM859" s="67"/>
      <c r="DN859" s="67"/>
      <c r="DO859" s="67"/>
      <c r="DP859" s="67"/>
      <c r="DQ859" s="67"/>
      <c r="DR859" s="67"/>
      <c r="DS859" s="67"/>
      <c r="DT859" s="67"/>
      <c r="DU859" s="67"/>
      <c r="DV859" s="67"/>
      <c r="DW859" s="67"/>
      <c r="DX859" s="67"/>
      <c r="DY859" s="67"/>
      <c r="DZ859" s="88"/>
      <c r="EA859" s="88"/>
      <c r="EB859" s="88"/>
      <c r="EC859" s="88"/>
      <c r="ED859" s="88"/>
      <c r="EE859" s="88"/>
      <c r="EF859" s="88"/>
      <c r="EG859" s="88"/>
    </row>
    <row r="860" spans="22:137" s="65" customFormat="1" x14ac:dyDescent="0.25">
      <c r="V860" s="631"/>
      <c r="AA860" s="632"/>
      <c r="AB860" s="632"/>
      <c r="AD860" s="632"/>
      <c r="AE860" s="633"/>
      <c r="AH860" s="634"/>
      <c r="AI860" s="634"/>
      <c r="AK860" s="632"/>
      <c r="AR860" s="632"/>
      <c r="AV860" s="632"/>
      <c r="AX860" s="632"/>
      <c r="BB860" s="632"/>
      <c r="BC860" s="632"/>
      <c r="BE860" s="632"/>
      <c r="BH860" s="67"/>
      <c r="BI860" s="635"/>
      <c r="BJ860" s="636"/>
      <c r="BK860" s="636"/>
      <c r="BL860" s="636"/>
      <c r="BM860" s="102"/>
      <c r="BN860" s="102"/>
      <c r="BO860" s="102"/>
      <c r="BP860" s="636"/>
      <c r="BQ860" s="636"/>
      <c r="BR860" s="636"/>
      <c r="BS860" s="636"/>
      <c r="BT860" s="636"/>
      <c r="BU860" s="636"/>
      <c r="BV860" s="636"/>
      <c r="BW860" s="636"/>
      <c r="BX860" s="636"/>
      <c r="BY860" s="636"/>
      <c r="BZ860" s="636"/>
      <c r="CA860" s="636"/>
      <c r="CB860" s="637"/>
      <c r="CC860" s="636"/>
      <c r="CD860" s="636"/>
      <c r="CE860" s="637"/>
      <c r="CF860" s="637"/>
      <c r="CG860" s="637"/>
      <c r="CH860" s="637"/>
      <c r="CI860" s="636"/>
      <c r="CJ860" s="636"/>
      <c r="CK860" s="637"/>
      <c r="CL860" s="637"/>
      <c r="CM860" s="637"/>
      <c r="CN860" s="705"/>
      <c r="CO860" s="88"/>
      <c r="CP860" s="88"/>
      <c r="CQ860" s="88"/>
      <c r="CR860" s="67"/>
      <c r="CS860" s="67"/>
      <c r="CT860" s="67"/>
      <c r="CU860" s="67"/>
      <c r="CV860" s="67"/>
      <c r="CW860" s="67"/>
      <c r="CX860" s="67"/>
      <c r="CY860" s="67"/>
      <c r="CZ860" s="67"/>
      <c r="DA860" s="67"/>
      <c r="DB860" s="67"/>
      <c r="DC860" s="67"/>
      <c r="DD860" s="67"/>
      <c r="DE860" s="67"/>
      <c r="DF860" s="67"/>
      <c r="DG860" s="67"/>
      <c r="DH860" s="67"/>
      <c r="DI860" s="67"/>
      <c r="DJ860" s="67"/>
      <c r="DK860" s="67"/>
      <c r="DL860" s="67"/>
      <c r="DM860" s="67"/>
      <c r="DN860" s="67"/>
      <c r="DO860" s="67"/>
      <c r="DP860" s="67"/>
      <c r="DQ860" s="67"/>
      <c r="DR860" s="67"/>
      <c r="DS860" s="67"/>
      <c r="DT860" s="67"/>
      <c r="DU860" s="67"/>
      <c r="DV860" s="67"/>
      <c r="DW860" s="67"/>
      <c r="DX860" s="67"/>
      <c r="DY860" s="67"/>
      <c r="DZ860" s="88"/>
      <c r="EA860" s="88"/>
      <c r="EB860" s="88"/>
      <c r="EC860" s="88"/>
      <c r="ED860" s="88"/>
      <c r="EE860" s="88"/>
      <c r="EF860" s="88"/>
      <c r="EG860" s="88"/>
    </row>
    <row r="861" spans="22:137" s="65" customFormat="1" x14ac:dyDescent="0.25">
      <c r="V861" s="631"/>
      <c r="AA861" s="632"/>
      <c r="AB861" s="632"/>
      <c r="AD861" s="632"/>
      <c r="AE861" s="633"/>
      <c r="AH861" s="634"/>
      <c r="AI861" s="634"/>
      <c r="AK861" s="632"/>
      <c r="AR861" s="632"/>
      <c r="AV861" s="632"/>
      <c r="AX861" s="632"/>
      <c r="BB861" s="632"/>
      <c r="BC861" s="632"/>
      <c r="BE861" s="632"/>
      <c r="BH861" s="67"/>
      <c r="BI861" s="635"/>
      <c r="BJ861" s="636"/>
      <c r="BK861" s="636"/>
      <c r="BL861" s="636"/>
      <c r="BM861" s="102"/>
      <c r="BN861" s="102"/>
      <c r="BO861" s="102"/>
      <c r="BP861" s="636"/>
      <c r="BQ861" s="636"/>
      <c r="BR861" s="636"/>
      <c r="BS861" s="636"/>
      <c r="BT861" s="636"/>
      <c r="BU861" s="636"/>
      <c r="BV861" s="636"/>
      <c r="BW861" s="636"/>
      <c r="BX861" s="636"/>
      <c r="BY861" s="636"/>
      <c r="BZ861" s="636"/>
      <c r="CA861" s="636"/>
      <c r="CB861" s="637"/>
      <c r="CC861" s="636"/>
      <c r="CD861" s="636"/>
      <c r="CE861" s="637"/>
      <c r="CF861" s="637"/>
      <c r="CG861" s="637"/>
      <c r="CH861" s="637"/>
      <c r="CI861" s="636"/>
      <c r="CJ861" s="636"/>
      <c r="CK861" s="637"/>
      <c r="CL861" s="637"/>
      <c r="CM861" s="637"/>
      <c r="CN861" s="705"/>
      <c r="CO861" s="88"/>
      <c r="CP861" s="88"/>
      <c r="CQ861" s="88"/>
      <c r="CR861" s="67"/>
      <c r="CS861" s="67"/>
      <c r="CT861" s="67"/>
      <c r="CU861" s="67"/>
      <c r="CV861" s="67"/>
      <c r="CW861" s="67"/>
      <c r="CX861" s="67"/>
      <c r="CY861" s="67"/>
      <c r="CZ861" s="67"/>
      <c r="DA861" s="67"/>
      <c r="DB861" s="67"/>
      <c r="DC861" s="67"/>
      <c r="DD861" s="67"/>
      <c r="DE861" s="67"/>
      <c r="DF861" s="67"/>
      <c r="DG861" s="67"/>
      <c r="DH861" s="67"/>
      <c r="DI861" s="67"/>
      <c r="DJ861" s="67"/>
      <c r="DK861" s="67"/>
      <c r="DL861" s="67"/>
      <c r="DM861" s="67"/>
      <c r="DN861" s="67"/>
      <c r="DO861" s="67"/>
      <c r="DP861" s="67"/>
      <c r="DQ861" s="67"/>
      <c r="DR861" s="67"/>
      <c r="DS861" s="67"/>
      <c r="DT861" s="67"/>
      <c r="DU861" s="67"/>
      <c r="DV861" s="67"/>
      <c r="DW861" s="67"/>
      <c r="DX861" s="67"/>
      <c r="DY861" s="67"/>
      <c r="DZ861" s="88"/>
      <c r="EA861" s="88"/>
      <c r="EB861" s="88"/>
      <c r="EC861" s="88"/>
      <c r="ED861" s="88"/>
      <c r="EE861" s="88"/>
      <c r="EF861" s="88"/>
      <c r="EG861" s="88"/>
    </row>
    <row r="862" spans="22:137" s="65" customFormat="1" x14ac:dyDescent="0.25">
      <c r="V862" s="631"/>
      <c r="AA862" s="632"/>
      <c r="AB862" s="632"/>
      <c r="AD862" s="632"/>
      <c r="AE862" s="633"/>
      <c r="AH862" s="634"/>
      <c r="AI862" s="634"/>
      <c r="AK862" s="632"/>
      <c r="AR862" s="632"/>
      <c r="AV862" s="632"/>
      <c r="AX862" s="632"/>
      <c r="BB862" s="632"/>
      <c r="BC862" s="632"/>
      <c r="BE862" s="632"/>
      <c r="BH862" s="67"/>
      <c r="BI862" s="635"/>
      <c r="BJ862" s="636"/>
      <c r="BK862" s="636"/>
      <c r="BL862" s="636"/>
      <c r="BM862" s="102"/>
      <c r="BN862" s="102"/>
      <c r="BO862" s="102"/>
      <c r="BP862" s="636"/>
      <c r="BQ862" s="636"/>
      <c r="BR862" s="636"/>
      <c r="BS862" s="636"/>
      <c r="BT862" s="636"/>
      <c r="BU862" s="636"/>
      <c r="BV862" s="636"/>
      <c r="BW862" s="636"/>
      <c r="BX862" s="636"/>
      <c r="BY862" s="636"/>
      <c r="BZ862" s="636"/>
      <c r="CA862" s="636"/>
      <c r="CB862" s="637"/>
      <c r="CC862" s="636"/>
      <c r="CD862" s="636"/>
      <c r="CE862" s="637"/>
      <c r="CF862" s="637"/>
      <c r="CG862" s="637"/>
      <c r="CH862" s="637"/>
      <c r="CI862" s="636"/>
      <c r="CJ862" s="636"/>
      <c r="CK862" s="637"/>
      <c r="CL862" s="637"/>
      <c r="CM862" s="637"/>
      <c r="CN862" s="705"/>
      <c r="CO862" s="88"/>
      <c r="CP862" s="88"/>
      <c r="CQ862" s="88"/>
      <c r="CR862" s="67"/>
      <c r="CS862" s="67"/>
      <c r="CT862" s="67"/>
      <c r="CU862" s="67"/>
      <c r="CV862" s="67"/>
      <c r="CW862" s="67"/>
      <c r="CX862" s="67"/>
      <c r="CY862" s="67"/>
      <c r="CZ862" s="67"/>
      <c r="DA862" s="67"/>
      <c r="DB862" s="67"/>
      <c r="DC862" s="67"/>
      <c r="DD862" s="67"/>
      <c r="DE862" s="67"/>
      <c r="DF862" s="67"/>
      <c r="DG862" s="67"/>
      <c r="DH862" s="67"/>
      <c r="DI862" s="67"/>
      <c r="DJ862" s="67"/>
      <c r="DK862" s="67"/>
      <c r="DL862" s="67"/>
      <c r="DM862" s="67"/>
      <c r="DN862" s="67"/>
      <c r="DO862" s="67"/>
      <c r="DP862" s="67"/>
      <c r="DQ862" s="67"/>
      <c r="DR862" s="67"/>
      <c r="DS862" s="67"/>
      <c r="DT862" s="67"/>
      <c r="DU862" s="67"/>
      <c r="DV862" s="67"/>
      <c r="DW862" s="67"/>
      <c r="DX862" s="67"/>
      <c r="DY862" s="67"/>
      <c r="DZ862" s="88"/>
      <c r="EA862" s="88"/>
      <c r="EB862" s="88"/>
      <c r="EC862" s="88"/>
      <c r="ED862" s="88"/>
      <c r="EE862" s="88"/>
      <c r="EF862" s="88"/>
      <c r="EG862" s="88"/>
    </row>
    <row r="863" spans="22:137" s="65" customFormat="1" x14ac:dyDescent="0.25">
      <c r="V863" s="631"/>
      <c r="AA863" s="632"/>
      <c r="AB863" s="632"/>
      <c r="AD863" s="632"/>
      <c r="AE863" s="633"/>
      <c r="AH863" s="634"/>
      <c r="AI863" s="634"/>
      <c r="AK863" s="632"/>
      <c r="AR863" s="632"/>
      <c r="AV863" s="632"/>
      <c r="AX863" s="632"/>
      <c r="BB863" s="632"/>
      <c r="BC863" s="632"/>
      <c r="BE863" s="632"/>
      <c r="BH863" s="67"/>
      <c r="BI863" s="635"/>
      <c r="BJ863" s="636"/>
      <c r="BK863" s="636"/>
      <c r="BL863" s="636"/>
      <c r="BM863" s="102"/>
      <c r="BN863" s="102"/>
      <c r="BO863" s="102"/>
      <c r="BP863" s="636"/>
      <c r="BQ863" s="636"/>
      <c r="BR863" s="636"/>
      <c r="BS863" s="636"/>
      <c r="BT863" s="636"/>
      <c r="BU863" s="636"/>
      <c r="BV863" s="636"/>
      <c r="BW863" s="636"/>
      <c r="BX863" s="636"/>
      <c r="BY863" s="636"/>
      <c r="BZ863" s="636"/>
      <c r="CA863" s="636"/>
      <c r="CB863" s="637"/>
      <c r="CC863" s="636"/>
      <c r="CD863" s="636"/>
      <c r="CE863" s="637"/>
      <c r="CF863" s="637"/>
      <c r="CG863" s="637"/>
      <c r="CH863" s="637"/>
      <c r="CI863" s="636"/>
      <c r="CJ863" s="636"/>
      <c r="CK863" s="637"/>
      <c r="CL863" s="637"/>
      <c r="CM863" s="637"/>
      <c r="CN863" s="705"/>
      <c r="CO863" s="88"/>
      <c r="CP863" s="88"/>
      <c r="CQ863" s="88"/>
      <c r="CR863" s="67"/>
      <c r="CS863" s="67"/>
      <c r="CT863" s="67"/>
      <c r="CU863" s="67"/>
      <c r="CV863" s="67"/>
      <c r="CW863" s="67"/>
      <c r="CX863" s="67"/>
      <c r="CY863" s="67"/>
      <c r="CZ863" s="67"/>
      <c r="DA863" s="67"/>
      <c r="DB863" s="67"/>
      <c r="DC863" s="67"/>
      <c r="DD863" s="67"/>
      <c r="DE863" s="67"/>
      <c r="DF863" s="67"/>
      <c r="DG863" s="67"/>
      <c r="DH863" s="67"/>
      <c r="DI863" s="67"/>
      <c r="DJ863" s="67"/>
      <c r="DK863" s="67"/>
      <c r="DL863" s="67"/>
      <c r="DM863" s="67"/>
      <c r="DN863" s="67"/>
      <c r="DO863" s="67"/>
      <c r="DP863" s="67"/>
      <c r="DQ863" s="67"/>
      <c r="DR863" s="67"/>
      <c r="DS863" s="67"/>
      <c r="DT863" s="67"/>
      <c r="DU863" s="67"/>
      <c r="DV863" s="67"/>
      <c r="DW863" s="67"/>
      <c r="DX863" s="67"/>
      <c r="DY863" s="67"/>
      <c r="DZ863" s="88"/>
      <c r="EA863" s="88"/>
      <c r="EB863" s="88"/>
      <c r="EC863" s="88"/>
      <c r="ED863" s="88"/>
      <c r="EE863" s="88"/>
      <c r="EF863" s="88"/>
      <c r="EG863" s="88"/>
    </row>
    <row r="864" spans="22:137" s="65" customFormat="1" x14ac:dyDescent="0.25">
      <c r="V864" s="631"/>
      <c r="AA864" s="632"/>
      <c r="AB864" s="632"/>
      <c r="AD864" s="632"/>
      <c r="AE864" s="633"/>
      <c r="AH864" s="634"/>
      <c r="AI864" s="634"/>
      <c r="AK864" s="632"/>
      <c r="AR864" s="632"/>
      <c r="AV864" s="632"/>
      <c r="AX864" s="632"/>
      <c r="BB864" s="632"/>
      <c r="BC864" s="632"/>
      <c r="BE864" s="632"/>
      <c r="BH864" s="67"/>
      <c r="BI864" s="635"/>
      <c r="BJ864" s="636"/>
      <c r="BK864" s="636"/>
      <c r="BL864" s="636"/>
      <c r="BM864" s="102"/>
      <c r="BN864" s="102"/>
      <c r="BO864" s="102"/>
      <c r="BP864" s="636"/>
      <c r="BQ864" s="636"/>
      <c r="BR864" s="636"/>
      <c r="BS864" s="636"/>
      <c r="BT864" s="636"/>
      <c r="BU864" s="636"/>
      <c r="BV864" s="636"/>
      <c r="BW864" s="636"/>
      <c r="BX864" s="636"/>
      <c r="BY864" s="636"/>
      <c r="BZ864" s="636"/>
      <c r="CA864" s="636"/>
      <c r="CB864" s="637"/>
      <c r="CC864" s="636"/>
      <c r="CD864" s="636"/>
      <c r="CE864" s="637"/>
      <c r="CF864" s="637"/>
      <c r="CG864" s="637"/>
      <c r="CH864" s="637"/>
      <c r="CI864" s="636"/>
      <c r="CJ864" s="636"/>
      <c r="CK864" s="637"/>
      <c r="CL864" s="637"/>
      <c r="CM864" s="637"/>
      <c r="CN864" s="705"/>
      <c r="CO864" s="88"/>
      <c r="CP864" s="88"/>
      <c r="CQ864" s="88"/>
      <c r="CR864" s="67"/>
      <c r="CS864" s="67"/>
      <c r="CT864" s="67"/>
      <c r="CU864" s="67"/>
      <c r="CV864" s="67"/>
      <c r="CW864" s="67"/>
      <c r="CX864" s="67"/>
      <c r="CY864" s="67"/>
      <c r="CZ864" s="67"/>
      <c r="DA864" s="67"/>
      <c r="DB864" s="67"/>
      <c r="DC864" s="67"/>
      <c r="DD864" s="67"/>
      <c r="DE864" s="67"/>
      <c r="DF864" s="67"/>
      <c r="DG864" s="67"/>
      <c r="DH864" s="67"/>
      <c r="DI864" s="67"/>
      <c r="DJ864" s="67"/>
      <c r="DK864" s="67"/>
      <c r="DL864" s="67"/>
      <c r="DM864" s="67"/>
      <c r="DN864" s="67"/>
      <c r="DO864" s="67"/>
      <c r="DP864" s="67"/>
      <c r="DQ864" s="67"/>
      <c r="DR864" s="67"/>
      <c r="DS864" s="67"/>
      <c r="DT864" s="67"/>
      <c r="DU864" s="67"/>
      <c r="DV864" s="67"/>
      <c r="DW864" s="67"/>
      <c r="DX864" s="67"/>
      <c r="DY864" s="67"/>
      <c r="DZ864" s="88"/>
      <c r="EA864" s="88"/>
      <c r="EB864" s="88"/>
      <c r="EC864" s="88"/>
      <c r="ED864" s="88"/>
      <c r="EE864" s="88"/>
      <c r="EF864" s="88"/>
      <c r="EG864" s="88"/>
    </row>
    <row r="865" spans="22:137" s="65" customFormat="1" x14ac:dyDescent="0.25">
      <c r="V865" s="631"/>
      <c r="AA865" s="632"/>
      <c r="AB865" s="632"/>
      <c r="AD865" s="632"/>
      <c r="AE865" s="633"/>
      <c r="AH865" s="634"/>
      <c r="AI865" s="634"/>
      <c r="AK865" s="632"/>
      <c r="AR865" s="632"/>
      <c r="AV865" s="632"/>
      <c r="AX865" s="632"/>
      <c r="BB865" s="632"/>
      <c r="BC865" s="632"/>
      <c r="BE865" s="632"/>
      <c r="BH865" s="67"/>
      <c r="BI865" s="635"/>
      <c r="BJ865" s="636"/>
      <c r="BK865" s="636"/>
      <c r="BL865" s="636"/>
      <c r="BM865" s="102"/>
      <c r="BN865" s="102"/>
      <c r="BO865" s="102"/>
      <c r="BP865" s="636"/>
      <c r="BQ865" s="636"/>
      <c r="BR865" s="636"/>
      <c r="BS865" s="636"/>
      <c r="BT865" s="636"/>
      <c r="BU865" s="636"/>
      <c r="BV865" s="636"/>
      <c r="BW865" s="636"/>
      <c r="BX865" s="636"/>
      <c r="BY865" s="636"/>
      <c r="BZ865" s="636"/>
      <c r="CA865" s="636"/>
      <c r="CB865" s="637"/>
      <c r="CC865" s="636"/>
      <c r="CD865" s="636"/>
      <c r="CE865" s="637"/>
      <c r="CF865" s="637"/>
      <c r="CG865" s="637"/>
      <c r="CH865" s="637"/>
      <c r="CI865" s="636"/>
      <c r="CJ865" s="636"/>
      <c r="CK865" s="637"/>
      <c r="CL865" s="637"/>
      <c r="CM865" s="637"/>
      <c r="CN865" s="705"/>
      <c r="CO865" s="88"/>
      <c r="CP865" s="88"/>
      <c r="CQ865" s="88"/>
      <c r="CR865" s="67"/>
      <c r="CS865" s="67"/>
      <c r="CT865" s="67"/>
      <c r="CU865" s="67"/>
      <c r="CV865" s="67"/>
      <c r="CW865" s="67"/>
      <c r="CX865" s="67"/>
      <c r="CY865" s="67"/>
      <c r="CZ865" s="67"/>
      <c r="DA865" s="67"/>
      <c r="DB865" s="67"/>
      <c r="DC865" s="67"/>
      <c r="DD865" s="67"/>
      <c r="DE865" s="67"/>
      <c r="DF865" s="67"/>
      <c r="DG865" s="67"/>
      <c r="DH865" s="67"/>
      <c r="DI865" s="67"/>
      <c r="DJ865" s="67"/>
      <c r="DK865" s="67"/>
      <c r="DL865" s="67"/>
      <c r="DM865" s="67"/>
      <c r="DN865" s="67"/>
      <c r="DO865" s="67"/>
      <c r="DP865" s="67"/>
      <c r="DQ865" s="67"/>
      <c r="DR865" s="67"/>
      <c r="DS865" s="67"/>
      <c r="DT865" s="67"/>
      <c r="DU865" s="67"/>
      <c r="DV865" s="67"/>
      <c r="DW865" s="67"/>
      <c r="DX865" s="67"/>
      <c r="DY865" s="67"/>
      <c r="DZ865" s="88"/>
      <c r="EA865" s="88"/>
      <c r="EB865" s="88"/>
      <c r="EC865" s="88"/>
      <c r="ED865" s="88"/>
      <c r="EE865" s="88"/>
      <c r="EF865" s="88"/>
      <c r="EG865" s="88"/>
    </row>
    <row r="866" spans="22:137" s="65" customFormat="1" x14ac:dyDescent="0.25">
      <c r="V866" s="631"/>
      <c r="AA866" s="632"/>
      <c r="AB866" s="632"/>
      <c r="AD866" s="632"/>
      <c r="AE866" s="633"/>
      <c r="AH866" s="634"/>
      <c r="AI866" s="634"/>
      <c r="AK866" s="632"/>
      <c r="AR866" s="632"/>
      <c r="AV866" s="632"/>
      <c r="AX866" s="632"/>
      <c r="BB866" s="632"/>
      <c r="BC866" s="632"/>
      <c r="BE866" s="632"/>
      <c r="BH866" s="67"/>
      <c r="BI866" s="635"/>
      <c r="BJ866" s="636"/>
      <c r="BK866" s="636"/>
      <c r="BL866" s="636"/>
      <c r="BM866" s="102"/>
      <c r="BN866" s="102"/>
      <c r="BO866" s="102"/>
      <c r="BP866" s="636"/>
      <c r="BQ866" s="636"/>
      <c r="BR866" s="636"/>
      <c r="BS866" s="636"/>
      <c r="BT866" s="636"/>
      <c r="BU866" s="636"/>
      <c r="BV866" s="636"/>
      <c r="BW866" s="636"/>
      <c r="BX866" s="636"/>
      <c r="BY866" s="636"/>
      <c r="BZ866" s="636"/>
      <c r="CA866" s="636"/>
      <c r="CB866" s="637"/>
      <c r="CC866" s="636"/>
      <c r="CD866" s="636"/>
      <c r="CE866" s="637"/>
      <c r="CF866" s="637"/>
      <c r="CG866" s="637"/>
      <c r="CH866" s="637"/>
      <c r="CI866" s="636"/>
      <c r="CJ866" s="636"/>
      <c r="CK866" s="637"/>
      <c r="CL866" s="637"/>
      <c r="CM866" s="637"/>
      <c r="CN866" s="705"/>
      <c r="CO866" s="88"/>
      <c r="CP866" s="88"/>
      <c r="CQ866" s="88"/>
      <c r="CR866" s="67"/>
      <c r="CS866" s="67"/>
      <c r="CT866" s="67"/>
      <c r="CU866" s="67"/>
      <c r="CV866" s="67"/>
      <c r="CW866" s="67"/>
      <c r="CX866" s="67"/>
      <c r="CY866" s="67"/>
      <c r="CZ866" s="67"/>
      <c r="DA866" s="67"/>
      <c r="DB866" s="67"/>
      <c r="DC866" s="67"/>
      <c r="DD866" s="67"/>
      <c r="DE866" s="67"/>
      <c r="DF866" s="67"/>
      <c r="DG866" s="67"/>
      <c r="DH866" s="67"/>
      <c r="DI866" s="67"/>
      <c r="DJ866" s="67"/>
      <c r="DK866" s="67"/>
      <c r="DL866" s="67"/>
      <c r="DM866" s="67"/>
      <c r="DN866" s="67"/>
      <c r="DO866" s="67"/>
      <c r="DP866" s="67"/>
      <c r="DQ866" s="67"/>
      <c r="DR866" s="67"/>
      <c r="DS866" s="67"/>
      <c r="DT866" s="67"/>
      <c r="DU866" s="67"/>
      <c r="DV866" s="67"/>
      <c r="DW866" s="67"/>
      <c r="DX866" s="67"/>
      <c r="DY866" s="67"/>
      <c r="DZ866" s="88"/>
      <c r="EA866" s="88"/>
      <c r="EB866" s="88"/>
      <c r="EC866" s="88"/>
      <c r="ED866" s="88"/>
      <c r="EE866" s="88"/>
      <c r="EF866" s="88"/>
      <c r="EG866" s="88"/>
    </row>
    <row r="867" spans="22:137" s="65" customFormat="1" x14ac:dyDescent="0.25">
      <c r="V867" s="631"/>
      <c r="AA867" s="632"/>
      <c r="AB867" s="632"/>
      <c r="AD867" s="632"/>
      <c r="AE867" s="633"/>
      <c r="AH867" s="634"/>
      <c r="AI867" s="634"/>
      <c r="AK867" s="632"/>
      <c r="AR867" s="632"/>
      <c r="AV867" s="632"/>
      <c r="AX867" s="632"/>
      <c r="BB867" s="632"/>
      <c r="BC867" s="632"/>
      <c r="BE867" s="632"/>
      <c r="BH867" s="67"/>
      <c r="BI867" s="635"/>
      <c r="BJ867" s="636"/>
      <c r="BK867" s="636"/>
      <c r="BL867" s="636"/>
      <c r="BM867" s="102"/>
      <c r="BN867" s="102"/>
      <c r="BO867" s="102"/>
      <c r="BP867" s="636"/>
      <c r="BQ867" s="636"/>
      <c r="BR867" s="636"/>
      <c r="BS867" s="636"/>
      <c r="BT867" s="636"/>
      <c r="BU867" s="636"/>
      <c r="BV867" s="636"/>
      <c r="BW867" s="636"/>
      <c r="BX867" s="636"/>
      <c r="BY867" s="636"/>
      <c r="BZ867" s="636"/>
      <c r="CA867" s="636"/>
      <c r="CB867" s="637"/>
      <c r="CC867" s="636"/>
      <c r="CD867" s="636"/>
      <c r="CE867" s="637"/>
      <c r="CF867" s="637"/>
      <c r="CG867" s="637"/>
      <c r="CH867" s="637"/>
      <c r="CI867" s="636"/>
      <c r="CJ867" s="636"/>
      <c r="CK867" s="637"/>
      <c r="CL867" s="637"/>
      <c r="CM867" s="637"/>
      <c r="CN867" s="705"/>
      <c r="CO867" s="88"/>
      <c r="CP867" s="88"/>
      <c r="CQ867" s="88"/>
      <c r="CR867" s="67"/>
      <c r="CS867" s="67"/>
      <c r="CT867" s="67"/>
      <c r="CU867" s="67"/>
      <c r="CV867" s="67"/>
      <c r="CW867" s="67"/>
      <c r="CX867" s="67"/>
      <c r="CY867" s="67"/>
      <c r="CZ867" s="67"/>
      <c r="DA867" s="67"/>
      <c r="DB867" s="67"/>
      <c r="DC867" s="67"/>
      <c r="DD867" s="67"/>
      <c r="DE867" s="67"/>
      <c r="DF867" s="67"/>
      <c r="DG867" s="67"/>
      <c r="DH867" s="67"/>
      <c r="DI867" s="67"/>
      <c r="DJ867" s="67"/>
      <c r="DK867" s="67"/>
      <c r="DL867" s="67"/>
      <c r="DM867" s="67"/>
      <c r="DN867" s="67"/>
      <c r="DO867" s="67"/>
      <c r="DP867" s="67"/>
      <c r="DQ867" s="67"/>
      <c r="DR867" s="67"/>
      <c r="DS867" s="67"/>
      <c r="DT867" s="67"/>
      <c r="DU867" s="67"/>
      <c r="DV867" s="67"/>
      <c r="DW867" s="67"/>
      <c r="DX867" s="67"/>
      <c r="DY867" s="67"/>
      <c r="DZ867" s="88"/>
      <c r="EA867" s="88"/>
      <c r="EB867" s="88"/>
      <c r="EC867" s="88"/>
      <c r="ED867" s="88"/>
      <c r="EE867" s="88"/>
      <c r="EF867" s="88"/>
      <c r="EG867" s="88"/>
    </row>
    <row r="868" spans="22:137" s="65" customFormat="1" x14ac:dyDescent="0.25">
      <c r="V868" s="631"/>
      <c r="AA868" s="632"/>
      <c r="AB868" s="632"/>
      <c r="AD868" s="632"/>
      <c r="AE868" s="633"/>
      <c r="AH868" s="634"/>
      <c r="AI868" s="634"/>
      <c r="AK868" s="632"/>
      <c r="AR868" s="632"/>
      <c r="AV868" s="632"/>
      <c r="AX868" s="632"/>
      <c r="BB868" s="632"/>
      <c r="BC868" s="632"/>
      <c r="BE868" s="632"/>
      <c r="BH868" s="67"/>
      <c r="BI868" s="635"/>
      <c r="BJ868" s="636"/>
      <c r="BK868" s="636"/>
      <c r="BL868" s="636"/>
      <c r="BM868" s="102"/>
      <c r="BN868" s="102"/>
      <c r="BO868" s="102"/>
      <c r="BP868" s="636"/>
      <c r="BQ868" s="636"/>
      <c r="BR868" s="636"/>
      <c r="BS868" s="636"/>
      <c r="BT868" s="636"/>
      <c r="BU868" s="636"/>
      <c r="BV868" s="636"/>
      <c r="BW868" s="636"/>
      <c r="BX868" s="636"/>
      <c r="BY868" s="636"/>
      <c r="BZ868" s="636"/>
      <c r="CA868" s="636"/>
      <c r="CB868" s="637"/>
      <c r="CC868" s="636"/>
      <c r="CD868" s="636"/>
      <c r="CE868" s="637"/>
      <c r="CF868" s="637"/>
      <c r="CG868" s="637"/>
      <c r="CH868" s="637"/>
      <c r="CI868" s="636"/>
      <c r="CJ868" s="636"/>
      <c r="CK868" s="637"/>
      <c r="CL868" s="637"/>
      <c r="CM868" s="637"/>
      <c r="CN868" s="705"/>
      <c r="CO868" s="88"/>
      <c r="CP868" s="88"/>
      <c r="CQ868" s="88"/>
      <c r="CR868" s="67"/>
      <c r="CS868" s="67"/>
      <c r="CT868" s="67"/>
      <c r="CU868" s="67"/>
      <c r="CV868" s="67"/>
      <c r="CW868" s="67"/>
      <c r="CX868" s="67"/>
      <c r="CY868" s="67"/>
      <c r="CZ868" s="67"/>
      <c r="DA868" s="67"/>
      <c r="DB868" s="67"/>
      <c r="DC868" s="67"/>
      <c r="DD868" s="67"/>
      <c r="DE868" s="67"/>
      <c r="DF868" s="67"/>
      <c r="DG868" s="67"/>
      <c r="DH868" s="67"/>
      <c r="DI868" s="67"/>
      <c r="DJ868" s="67"/>
      <c r="DK868" s="67"/>
      <c r="DL868" s="67"/>
      <c r="DM868" s="67"/>
      <c r="DN868" s="67"/>
      <c r="DO868" s="67"/>
      <c r="DP868" s="67"/>
      <c r="DQ868" s="67"/>
      <c r="DR868" s="67"/>
      <c r="DS868" s="67"/>
      <c r="DT868" s="67"/>
      <c r="DU868" s="67"/>
      <c r="DV868" s="67"/>
      <c r="DW868" s="67"/>
      <c r="DX868" s="67"/>
      <c r="DY868" s="67"/>
      <c r="DZ868" s="88"/>
      <c r="EA868" s="88"/>
      <c r="EB868" s="88"/>
      <c r="EC868" s="88"/>
      <c r="ED868" s="88"/>
      <c r="EE868" s="88"/>
      <c r="EF868" s="88"/>
      <c r="EG868" s="88"/>
    </row>
    <row r="869" spans="22:137" s="65" customFormat="1" x14ac:dyDescent="0.25">
      <c r="V869" s="631"/>
      <c r="AA869" s="632"/>
      <c r="AB869" s="632"/>
      <c r="AD869" s="632"/>
      <c r="AE869" s="633"/>
      <c r="AH869" s="634"/>
      <c r="AI869" s="634"/>
      <c r="AK869" s="632"/>
      <c r="AR869" s="632"/>
      <c r="AV869" s="632"/>
      <c r="AX869" s="632"/>
      <c r="BB869" s="632"/>
      <c r="BC869" s="632"/>
      <c r="BE869" s="632"/>
      <c r="BH869" s="67"/>
      <c r="BI869" s="635"/>
      <c r="BJ869" s="636"/>
      <c r="BK869" s="636"/>
      <c r="BL869" s="636"/>
      <c r="BM869" s="102"/>
      <c r="BN869" s="102"/>
      <c r="BO869" s="102"/>
      <c r="BP869" s="636"/>
      <c r="BQ869" s="636"/>
      <c r="BR869" s="636"/>
      <c r="BS869" s="636"/>
      <c r="BT869" s="636"/>
      <c r="BU869" s="636"/>
      <c r="BV869" s="636"/>
      <c r="BW869" s="636"/>
      <c r="BX869" s="636"/>
      <c r="BY869" s="636"/>
      <c r="BZ869" s="636"/>
      <c r="CA869" s="636"/>
      <c r="CB869" s="637"/>
      <c r="CC869" s="636"/>
      <c r="CD869" s="636"/>
      <c r="CE869" s="637"/>
      <c r="CF869" s="637"/>
      <c r="CG869" s="637"/>
      <c r="CH869" s="637"/>
      <c r="CI869" s="636"/>
      <c r="CJ869" s="636"/>
      <c r="CK869" s="637"/>
      <c r="CL869" s="637"/>
      <c r="CM869" s="637"/>
      <c r="CN869" s="705"/>
      <c r="CO869" s="88"/>
      <c r="CP869" s="88"/>
      <c r="CQ869" s="88"/>
      <c r="CR869" s="67"/>
      <c r="CS869" s="67"/>
      <c r="CT869" s="67"/>
      <c r="CU869" s="67"/>
      <c r="CV869" s="67"/>
      <c r="CW869" s="67"/>
      <c r="CX869" s="67"/>
      <c r="CY869" s="67"/>
      <c r="CZ869" s="67"/>
      <c r="DA869" s="67"/>
      <c r="DB869" s="67"/>
      <c r="DC869" s="67"/>
      <c r="DD869" s="67"/>
      <c r="DE869" s="67"/>
      <c r="DF869" s="67"/>
      <c r="DG869" s="67"/>
      <c r="DH869" s="67"/>
      <c r="DI869" s="67"/>
      <c r="DJ869" s="67"/>
      <c r="DK869" s="67"/>
      <c r="DL869" s="67"/>
      <c r="DM869" s="67"/>
      <c r="DN869" s="67"/>
      <c r="DO869" s="67"/>
      <c r="DP869" s="67"/>
      <c r="DQ869" s="67"/>
      <c r="DR869" s="67"/>
      <c r="DS869" s="67"/>
      <c r="DT869" s="67"/>
      <c r="DU869" s="67"/>
      <c r="DV869" s="67"/>
      <c r="DW869" s="67"/>
      <c r="DX869" s="67"/>
      <c r="DY869" s="67"/>
      <c r="DZ869" s="88"/>
      <c r="EA869" s="88"/>
      <c r="EB869" s="88"/>
      <c r="EC869" s="88"/>
      <c r="ED869" s="88"/>
      <c r="EE869" s="88"/>
      <c r="EF869" s="88"/>
      <c r="EG869" s="88"/>
    </row>
    <row r="870" spans="22:137" s="65" customFormat="1" x14ac:dyDescent="0.25">
      <c r="V870" s="631"/>
      <c r="AA870" s="632"/>
      <c r="AB870" s="632"/>
      <c r="AD870" s="632"/>
      <c r="AE870" s="633"/>
      <c r="AH870" s="634"/>
      <c r="AI870" s="634"/>
      <c r="AK870" s="632"/>
      <c r="AR870" s="632"/>
      <c r="AV870" s="632"/>
      <c r="AX870" s="632"/>
      <c r="BB870" s="632"/>
      <c r="BC870" s="632"/>
      <c r="BE870" s="632"/>
      <c r="BH870" s="67"/>
      <c r="BI870" s="635"/>
      <c r="BJ870" s="636"/>
      <c r="BK870" s="636"/>
      <c r="BL870" s="636"/>
      <c r="BM870" s="102"/>
      <c r="BN870" s="102"/>
      <c r="BO870" s="102"/>
      <c r="BP870" s="636"/>
      <c r="BQ870" s="636"/>
      <c r="BR870" s="636"/>
      <c r="BS870" s="636"/>
      <c r="BT870" s="636"/>
      <c r="BU870" s="636"/>
      <c r="BV870" s="636"/>
      <c r="BW870" s="636"/>
      <c r="BX870" s="636"/>
      <c r="BY870" s="636"/>
      <c r="BZ870" s="636"/>
      <c r="CA870" s="636"/>
      <c r="CB870" s="637"/>
      <c r="CC870" s="636"/>
      <c r="CD870" s="636"/>
      <c r="CE870" s="637"/>
      <c r="CF870" s="637"/>
      <c r="CG870" s="637"/>
      <c r="CH870" s="637"/>
      <c r="CI870" s="636"/>
      <c r="CJ870" s="636"/>
      <c r="CK870" s="637"/>
      <c r="CL870" s="637"/>
      <c r="CM870" s="637"/>
      <c r="CN870" s="705"/>
      <c r="CO870" s="88"/>
      <c r="CP870" s="88"/>
      <c r="CQ870" s="88"/>
      <c r="CR870" s="67"/>
      <c r="CS870" s="67"/>
      <c r="CT870" s="67"/>
      <c r="CU870" s="67"/>
      <c r="CV870" s="67"/>
      <c r="CW870" s="67"/>
      <c r="CX870" s="67"/>
      <c r="CY870" s="67"/>
      <c r="CZ870" s="67"/>
      <c r="DA870" s="67"/>
      <c r="DB870" s="67"/>
      <c r="DC870" s="67"/>
      <c r="DD870" s="67"/>
      <c r="DE870" s="67"/>
      <c r="DF870" s="67"/>
      <c r="DG870" s="67"/>
      <c r="DH870" s="67"/>
      <c r="DI870" s="67"/>
      <c r="DJ870" s="67"/>
      <c r="DK870" s="67"/>
      <c r="DL870" s="67"/>
      <c r="DM870" s="67"/>
      <c r="DN870" s="67"/>
      <c r="DO870" s="67"/>
      <c r="DP870" s="67"/>
      <c r="DQ870" s="67"/>
      <c r="DR870" s="67"/>
      <c r="DS870" s="67"/>
      <c r="DT870" s="67"/>
      <c r="DU870" s="67"/>
      <c r="DV870" s="67"/>
      <c r="DW870" s="67"/>
      <c r="DX870" s="67"/>
      <c r="DY870" s="67"/>
      <c r="DZ870" s="88"/>
      <c r="EA870" s="88"/>
      <c r="EB870" s="88"/>
      <c r="EC870" s="88"/>
      <c r="ED870" s="88"/>
      <c r="EE870" s="88"/>
      <c r="EF870" s="88"/>
      <c r="EG870" s="88"/>
    </row>
    <row r="871" spans="22:137" s="65" customFormat="1" x14ac:dyDescent="0.25">
      <c r="V871" s="631"/>
      <c r="AA871" s="632"/>
      <c r="AB871" s="632"/>
      <c r="AD871" s="632"/>
      <c r="AE871" s="633"/>
      <c r="AH871" s="634"/>
      <c r="AI871" s="634"/>
      <c r="AK871" s="632"/>
      <c r="AR871" s="632"/>
      <c r="AV871" s="632"/>
      <c r="AX871" s="632"/>
      <c r="BB871" s="632"/>
      <c r="BC871" s="632"/>
      <c r="BE871" s="632"/>
      <c r="BH871" s="67"/>
      <c r="BI871" s="635"/>
      <c r="BJ871" s="636"/>
      <c r="BK871" s="636"/>
      <c r="BL871" s="636"/>
      <c r="BM871" s="102"/>
      <c r="BN871" s="102"/>
      <c r="BO871" s="102"/>
      <c r="BP871" s="636"/>
      <c r="BQ871" s="636"/>
      <c r="BR871" s="636"/>
      <c r="BS871" s="636"/>
      <c r="BT871" s="636"/>
      <c r="BU871" s="636"/>
      <c r="BV871" s="636"/>
      <c r="BW871" s="636"/>
      <c r="BX871" s="636"/>
      <c r="BY871" s="636"/>
      <c r="BZ871" s="636"/>
      <c r="CA871" s="636"/>
      <c r="CB871" s="637"/>
      <c r="CC871" s="636"/>
      <c r="CD871" s="636"/>
      <c r="CE871" s="637"/>
      <c r="CF871" s="637"/>
      <c r="CG871" s="637"/>
      <c r="CH871" s="637"/>
      <c r="CI871" s="636"/>
      <c r="CJ871" s="636"/>
      <c r="CK871" s="637"/>
      <c r="CL871" s="637"/>
      <c r="CM871" s="637"/>
      <c r="CN871" s="705"/>
      <c r="CO871" s="88"/>
      <c r="CP871" s="88"/>
      <c r="CQ871" s="88"/>
      <c r="CR871" s="67"/>
      <c r="CS871" s="67"/>
      <c r="CT871" s="67"/>
      <c r="CU871" s="67"/>
      <c r="CV871" s="67"/>
      <c r="CW871" s="67"/>
      <c r="CX871" s="67"/>
      <c r="CY871" s="67"/>
      <c r="CZ871" s="67"/>
      <c r="DA871" s="67"/>
      <c r="DB871" s="67"/>
      <c r="DC871" s="67"/>
      <c r="DD871" s="67"/>
      <c r="DE871" s="67"/>
      <c r="DF871" s="67"/>
      <c r="DG871" s="67"/>
      <c r="DH871" s="67"/>
      <c r="DI871" s="67"/>
      <c r="DJ871" s="67"/>
      <c r="DK871" s="67"/>
      <c r="DL871" s="67"/>
      <c r="DM871" s="67"/>
      <c r="DN871" s="67"/>
      <c r="DO871" s="67"/>
      <c r="DP871" s="67"/>
      <c r="DQ871" s="67"/>
      <c r="DR871" s="67"/>
      <c r="DS871" s="67"/>
      <c r="DT871" s="67"/>
      <c r="DU871" s="67"/>
      <c r="DV871" s="67"/>
      <c r="DW871" s="67"/>
      <c r="DX871" s="67"/>
      <c r="DY871" s="67"/>
      <c r="DZ871" s="88"/>
      <c r="EA871" s="88"/>
      <c r="EB871" s="88"/>
      <c r="EC871" s="88"/>
      <c r="ED871" s="88"/>
      <c r="EE871" s="88"/>
      <c r="EF871" s="88"/>
      <c r="EG871" s="88"/>
    </row>
    <row r="872" spans="22:137" s="65" customFormat="1" x14ac:dyDescent="0.25">
      <c r="V872" s="631"/>
      <c r="AA872" s="632"/>
      <c r="AB872" s="632"/>
      <c r="AD872" s="632"/>
      <c r="AE872" s="633"/>
      <c r="AH872" s="634"/>
      <c r="AI872" s="634"/>
      <c r="AK872" s="632"/>
      <c r="AR872" s="632"/>
      <c r="AV872" s="632"/>
      <c r="AX872" s="632"/>
      <c r="BB872" s="632"/>
      <c r="BC872" s="632"/>
      <c r="BE872" s="632"/>
      <c r="BH872" s="67"/>
      <c r="BI872" s="635"/>
      <c r="BJ872" s="636"/>
      <c r="BK872" s="636"/>
      <c r="BL872" s="636"/>
      <c r="BM872" s="102"/>
      <c r="BN872" s="102"/>
      <c r="BO872" s="102"/>
      <c r="BP872" s="636"/>
      <c r="BQ872" s="636"/>
      <c r="BR872" s="636"/>
      <c r="BS872" s="636"/>
      <c r="BT872" s="636"/>
      <c r="BU872" s="636"/>
      <c r="BV872" s="636"/>
      <c r="BW872" s="636"/>
      <c r="BX872" s="636"/>
      <c r="BY872" s="636"/>
      <c r="BZ872" s="636"/>
      <c r="CA872" s="636"/>
      <c r="CB872" s="637"/>
      <c r="CC872" s="636"/>
      <c r="CD872" s="636"/>
      <c r="CE872" s="637"/>
      <c r="CF872" s="637"/>
      <c r="CG872" s="637"/>
      <c r="CH872" s="637"/>
      <c r="CI872" s="636"/>
      <c r="CJ872" s="636"/>
      <c r="CK872" s="637"/>
      <c r="CL872" s="637"/>
      <c r="CM872" s="637"/>
      <c r="CN872" s="705"/>
      <c r="CO872" s="88"/>
      <c r="CP872" s="88"/>
      <c r="CQ872" s="88"/>
      <c r="CR872" s="67"/>
      <c r="CS872" s="67"/>
      <c r="CT872" s="67"/>
      <c r="CU872" s="67"/>
      <c r="CV872" s="67"/>
      <c r="CW872" s="67"/>
      <c r="CX872" s="67"/>
      <c r="CY872" s="67"/>
      <c r="CZ872" s="67"/>
      <c r="DA872" s="67"/>
      <c r="DB872" s="67"/>
      <c r="DC872" s="67"/>
      <c r="DD872" s="67"/>
      <c r="DE872" s="67"/>
      <c r="DF872" s="67"/>
      <c r="DG872" s="67"/>
      <c r="DH872" s="67"/>
      <c r="DI872" s="67"/>
      <c r="DJ872" s="67"/>
      <c r="DK872" s="67"/>
      <c r="DL872" s="67"/>
      <c r="DM872" s="67"/>
      <c r="DN872" s="67"/>
      <c r="DO872" s="67"/>
      <c r="DP872" s="67"/>
      <c r="DQ872" s="67"/>
      <c r="DR872" s="67"/>
      <c r="DS872" s="67"/>
      <c r="DT872" s="67"/>
      <c r="DU872" s="67"/>
      <c r="DV872" s="67"/>
      <c r="DW872" s="67"/>
      <c r="DX872" s="67"/>
      <c r="DY872" s="67"/>
      <c r="DZ872" s="88"/>
      <c r="EA872" s="88"/>
      <c r="EB872" s="88"/>
      <c r="EC872" s="88"/>
      <c r="ED872" s="88"/>
      <c r="EE872" s="88"/>
      <c r="EF872" s="88"/>
      <c r="EG872" s="88"/>
    </row>
    <row r="873" spans="22:137" s="65" customFormat="1" x14ac:dyDescent="0.25">
      <c r="V873" s="631"/>
      <c r="AA873" s="632"/>
      <c r="AB873" s="632"/>
      <c r="AD873" s="632"/>
      <c r="AE873" s="633"/>
      <c r="AH873" s="634"/>
      <c r="AI873" s="634"/>
      <c r="AK873" s="632"/>
      <c r="AR873" s="632"/>
      <c r="AV873" s="632"/>
      <c r="AX873" s="632"/>
      <c r="BB873" s="632"/>
      <c r="BC873" s="632"/>
      <c r="BE873" s="632"/>
      <c r="BH873" s="67"/>
      <c r="BI873" s="635"/>
      <c r="BJ873" s="636"/>
      <c r="BK873" s="636"/>
      <c r="BL873" s="636"/>
      <c r="BM873" s="102"/>
      <c r="BN873" s="102"/>
      <c r="BO873" s="102"/>
      <c r="BP873" s="636"/>
      <c r="BQ873" s="636"/>
      <c r="BR873" s="636"/>
      <c r="BS873" s="636"/>
      <c r="BT873" s="636"/>
      <c r="BU873" s="636"/>
      <c r="BV873" s="636"/>
      <c r="BW873" s="636"/>
      <c r="BX873" s="636"/>
      <c r="BY873" s="636"/>
      <c r="BZ873" s="636"/>
      <c r="CA873" s="636"/>
      <c r="CB873" s="637"/>
      <c r="CC873" s="636"/>
      <c r="CD873" s="636"/>
      <c r="CE873" s="637"/>
      <c r="CF873" s="637"/>
      <c r="CG873" s="637"/>
      <c r="CH873" s="637"/>
      <c r="CI873" s="636"/>
      <c r="CJ873" s="636"/>
      <c r="CK873" s="637"/>
      <c r="CL873" s="637"/>
      <c r="CM873" s="637"/>
      <c r="CN873" s="705"/>
      <c r="CO873" s="88"/>
      <c r="CP873" s="88"/>
      <c r="CQ873" s="88"/>
      <c r="CR873" s="67"/>
      <c r="CS873" s="67"/>
      <c r="CT873" s="67"/>
      <c r="CU873" s="67"/>
      <c r="CV873" s="67"/>
      <c r="CW873" s="67"/>
      <c r="CX873" s="67"/>
      <c r="CY873" s="67"/>
      <c r="CZ873" s="67"/>
      <c r="DA873" s="67"/>
      <c r="DB873" s="67"/>
      <c r="DC873" s="67"/>
      <c r="DD873" s="67"/>
      <c r="DE873" s="67"/>
      <c r="DF873" s="67"/>
      <c r="DG873" s="67"/>
      <c r="DH873" s="67"/>
      <c r="DI873" s="67"/>
      <c r="DJ873" s="67"/>
      <c r="DK873" s="67"/>
      <c r="DL873" s="67"/>
      <c r="DM873" s="67"/>
      <c r="DN873" s="67"/>
      <c r="DO873" s="67"/>
      <c r="DP873" s="67"/>
      <c r="DQ873" s="67"/>
      <c r="DR873" s="67"/>
      <c r="DS873" s="67"/>
      <c r="DT873" s="67"/>
      <c r="DU873" s="67"/>
      <c r="DV873" s="67"/>
      <c r="DW873" s="67"/>
      <c r="DX873" s="67"/>
      <c r="DY873" s="67"/>
      <c r="DZ873" s="88"/>
      <c r="EA873" s="88"/>
      <c r="EB873" s="88"/>
      <c r="EC873" s="88"/>
      <c r="ED873" s="88"/>
      <c r="EE873" s="88"/>
      <c r="EF873" s="88"/>
      <c r="EG873" s="88"/>
    </row>
    <row r="874" spans="22:137" s="65" customFormat="1" x14ac:dyDescent="0.25">
      <c r="V874" s="631"/>
      <c r="AA874" s="632"/>
      <c r="AB874" s="632"/>
      <c r="AD874" s="632"/>
      <c r="AE874" s="633"/>
      <c r="AH874" s="634"/>
      <c r="AI874" s="634"/>
      <c r="AK874" s="632"/>
      <c r="AR874" s="632"/>
      <c r="AV874" s="632"/>
      <c r="AX874" s="632"/>
      <c r="BB874" s="632"/>
      <c r="BC874" s="632"/>
      <c r="BE874" s="632"/>
      <c r="BH874" s="67"/>
      <c r="BI874" s="635"/>
      <c r="BJ874" s="636"/>
      <c r="BK874" s="636"/>
      <c r="BL874" s="636"/>
      <c r="BM874" s="102"/>
      <c r="BN874" s="102"/>
      <c r="BO874" s="102"/>
      <c r="BP874" s="636"/>
      <c r="BQ874" s="636"/>
      <c r="BR874" s="636"/>
      <c r="BS874" s="636"/>
      <c r="BT874" s="636"/>
      <c r="BU874" s="636"/>
      <c r="BV874" s="636"/>
      <c r="BW874" s="636"/>
      <c r="BX874" s="636"/>
      <c r="BY874" s="636"/>
      <c r="BZ874" s="636"/>
      <c r="CA874" s="636"/>
      <c r="CB874" s="637"/>
      <c r="CC874" s="636"/>
      <c r="CD874" s="636"/>
      <c r="CE874" s="637"/>
      <c r="CF874" s="637"/>
      <c r="CG874" s="637"/>
      <c r="CH874" s="637"/>
      <c r="CI874" s="636"/>
      <c r="CJ874" s="636"/>
      <c r="CK874" s="637"/>
      <c r="CL874" s="637"/>
      <c r="CM874" s="637"/>
      <c r="CN874" s="705"/>
      <c r="CO874" s="88"/>
      <c r="CP874" s="88"/>
      <c r="CQ874" s="88"/>
      <c r="CR874" s="67"/>
      <c r="CS874" s="67"/>
      <c r="CT874" s="67"/>
      <c r="CU874" s="67"/>
      <c r="CV874" s="67"/>
      <c r="CW874" s="67"/>
      <c r="CX874" s="67"/>
      <c r="CY874" s="67"/>
      <c r="CZ874" s="67"/>
      <c r="DA874" s="67"/>
      <c r="DB874" s="67"/>
      <c r="DC874" s="67"/>
      <c r="DD874" s="67"/>
      <c r="DE874" s="67"/>
      <c r="DF874" s="67"/>
      <c r="DG874" s="67"/>
      <c r="DH874" s="67"/>
      <c r="DI874" s="67"/>
      <c r="DJ874" s="67"/>
      <c r="DK874" s="67"/>
      <c r="DL874" s="67"/>
      <c r="DM874" s="67"/>
      <c r="DN874" s="67"/>
      <c r="DO874" s="67"/>
      <c r="DP874" s="67"/>
      <c r="DQ874" s="67"/>
      <c r="DR874" s="67"/>
      <c r="DS874" s="67"/>
      <c r="DT874" s="67"/>
      <c r="DU874" s="67"/>
      <c r="DV874" s="67"/>
      <c r="DW874" s="67"/>
      <c r="DX874" s="67"/>
      <c r="DY874" s="67"/>
      <c r="DZ874" s="88"/>
      <c r="EA874" s="88"/>
      <c r="EB874" s="88"/>
      <c r="EC874" s="88"/>
      <c r="ED874" s="88"/>
      <c r="EE874" s="88"/>
      <c r="EF874" s="88"/>
      <c r="EG874" s="88"/>
    </row>
    <row r="875" spans="22:137" s="65" customFormat="1" x14ac:dyDescent="0.25">
      <c r="V875" s="631"/>
      <c r="AA875" s="632"/>
      <c r="AB875" s="632"/>
      <c r="AD875" s="632"/>
      <c r="AE875" s="633"/>
      <c r="AH875" s="634"/>
      <c r="AI875" s="634"/>
      <c r="AK875" s="632"/>
      <c r="AR875" s="632"/>
      <c r="AV875" s="632"/>
      <c r="AX875" s="632"/>
      <c r="BB875" s="632"/>
      <c r="BC875" s="632"/>
      <c r="BE875" s="632"/>
      <c r="BH875" s="67"/>
      <c r="BI875" s="635"/>
      <c r="BJ875" s="636"/>
      <c r="BK875" s="636"/>
      <c r="BL875" s="636"/>
      <c r="BM875" s="102"/>
      <c r="BN875" s="102"/>
      <c r="BO875" s="102"/>
      <c r="BP875" s="636"/>
      <c r="BQ875" s="636"/>
      <c r="BR875" s="636"/>
      <c r="BS875" s="636"/>
      <c r="BT875" s="636"/>
      <c r="BU875" s="636"/>
      <c r="BV875" s="636"/>
      <c r="BW875" s="636"/>
      <c r="BX875" s="636"/>
      <c r="BY875" s="636"/>
      <c r="BZ875" s="636"/>
      <c r="CA875" s="636"/>
      <c r="CB875" s="637"/>
      <c r="CC875" s="636"/>
      <c r="CD875" s="636"/>
      <c r="CE875" s="637"/>
      <c r="CF875" s="637"/>
      <c r="CG875" s="637"/>
      <c r="CH875" s="637"/>
      <c r="CI875" s="636"/>
      <c r="CJ875" s="636"/>
      <c r="CK875" s="637"/>
      <c r="CL875" s="637"/>
      <c r="CM875" s="637"/>
      <c r="CN875" s="705"/>
      <c r="CO875" s="88"/>
      <c r="CP875" s="88"/>
      <c r="CQ875" s="88"/>
      <c r="CR875" s="67"/>
      <c r="CS875" s="67"/>
      <c r="CT875" s="67"/>
      <c r="CU875" s="67"/>
      <c r="CV875" s="67"/>
      <c r="CW875" s="67"/>
      <c r="CX875" s="67"/>
      <c r="CY875" s="67"/>
      <c r="CZ875" s="67"/>
      <c r="DA875" s="67"/>
      <c r="DB875" s="67"/>
      <c r="DC875" s="67"/>
      <c r="DD875" s="67"/>
      <c r="DE875" s="67"/>
      <c r="DF875" s="67"/>
      <c r="DG875" s="67"/>
      <c r="DH875" s="67"/>
      <c r="DI875" s="67"/>
      <c r="DJ875" s="67"/>
      <c r="DK875" s="67"/>
      <c r="DL875" s="67"/>
      <c r="DM875" s="67"/>
      <c r="DN875" s="67"/>
      <c r="DO875" s="67"/>
      <c r="DP875" s="67"/>
      <c r="DQ875" s="67"/>
      <c r="DR875" s="67"/>
      <c r="DS875" s="67"/>
      <c r="DT875" s="67"/>
      <c r="DU875" s="67"/>
      <c r="DV875" s="67"/>
      <c r="DW875" s="67"/>
      <c r="DX875" s="67"/>
      <c r="DY875" s="67"/>
      <c r="DZ875" s="88"/>
      <c r="EA875" s="88"/>
      <c r="EB875" s="88"/>
      <c r="EC875" s="88"/>
      <c r="ED875" s="88"/>
      <c r="EE875" s="88"/>
      <c r="EF875" s="88"/>
      <c r="EG875" s="88"/>
    </row>
    <row r="876" spans="22:137" s="65" customFormat="1" x14ac:dyDescent="0.25">
      <c r="V876" s="631"/>
      <c r="AA876" s="632"/>
      <c r="AB876" s="632"/>
      <c r="AD876" s="632"/>
      <c r="AE876" s="633"/>
      <c r="AH876" s="634"/>
      <c r="AI876" s="634"/>
      <c r="AK876" s="632"/>
      <c r="AR876" s="632"/>
      <c r="AV876" s="632"/>
      <c r="AX876" s="632"/>
      <c r="BB876" s="632"/>
      <c r="BC876" s="632"/>
      <c r="BE876" s="632"/>
      <c r="BH876" s="67"/>
      <c r="BI876" s="635"/>
      <c r="BJ876" s="636"/>
      <c r="BK876" s="636"/>
      <c r="BL876" s="636"/>
      <c r="BM876" s="102"/>
      <c r="BN876" s="102"/>
      <c r="BO876" s="102"/>
      <c r="BP876" s="636"/>
      <c r="BQ876" s="636"/>
      <c r="BR876" s="636"/>
      <c r="BS876" s="636"/>
      <c r="BT876" s="636"/>
      <c r="BU876" s="636"/>
      <c r="BV876" s="636"/>
      <c r="BW876" s="636"/>
      <c r="BX876" s="636"/>
      <c r="BY876" s="636"/>
      <c r="BZ876" s="636"/>
      <c r="CA876" s="636"/>
      <c r="CB876" s="637"/>
      <c r="CC876" s="636"/>
      <c r="CD876" s="636"/>
      <c r="CE876" s="637"/>
      <c r="CF876" s="637"/>
      <c r="CG876" s="637"/>
      <c r="CH876" s="637"/>
      <c r="CI876" s="636"/>
      <c r="CJ876" s="636"/>
      <c r="CK876" s="637"/>
      <c r="CL876" s="637"/>
      <c r="CM876" s="637"/>
      <c r="CN876" s="705"/>
      <c r="CO876" s="88"/>
      <c r="CP876" s="88"/>
      <c r="CQ876" s="88"/>
      <c r="CR876" s="67"/>
      <c r="CS876" s="67"/>
      <c r="CT876" s="67"/>
      <c r="CU876" s="67"/>
      <c r="CV876" s="67"/>
      <c r="CW876" s="67"/>
      <c r="CX876" s="67"/>
      <c r="CY876" s="67"/>
      <c r="CZ876" s="67"/>
      <c r="DA876" s="67"/>
      <c r="DB876" s="67"/>
      <c r="DC876" s="67"/>
      <c r="DD876" s="67"/>
      <c r="DE876" s="67"/>
      <c r="DF876" s="67"/>
      <c r="DG876" s="67"/>
      <c r="DH876" s="67"/>
      <c r="DI876" s="67"/>
      <c r="DJ876" s="67"/>
      <c r="DK876" s="67"/>
      <c r="DL876" s="67"/>
      <c r="DM876" s="67"/>
      <c r="DN876" s="67"/>
      <c r="DO876" s="67"/>
      <c r="DP876" s="67"/>
      <c r="DQ876" s="67"/>
      <c r="DR876" s="67"/>
      <c r="DS876" s="67"/>
      <c r="DT876" s="67"/>
      <c r="DU876" s="67"/>
      <c r="DV876" s="67"/>
      <c r="DW876" s="67"/>
      <c r="DX876" s="67"/>
      <c r="DY876" s="67"/>
      <c r="DZ876" s="88"/>
      <c r="EA876" s="88"/>
      <c r="EB876" s="88"/>
      <c r="EC876" s="88"/>
      <c r="ED876" s="88"/>
      <c r="EE876" s="88"/>
      <c r="EF876" s="88"/>
      <c r="EG876" s="88"/>
    </row>
    <row r="877" spans="22:137" s="65" customFormat="1" x14ac:dyDescent="0.25">
      <c r="V877" s="631"/>
      <c r="AA877" s="632"/>
      <c r="AB877" s="632"/>
      <c r="AD877" s="632"/>
      <c r="AE877" s="633"/>
      <c r="AH877" s="634"/>
      <c r="AI877" s="634"/>
      <c r="AK877" s="632"/>
      <c r="AR877" s="632"/>
      <c r="AV877" s="632"/>
      <c r="AX877" s="632"/>
      <c r="BB877" s="632"/>
      <c r="BC877" s="632"/>
      <c r="BE877" s="632"/>
      <c r="BH877" s="67"/>
      <c r="BI877" s="635"/>
      <c r="BJ877" s="636"/>
      <c r="BK877" s="636"/>
      <c r="BL877" s="636"/>
      <c r="BM877" s="102"/>
      <c r="BN877" s="102"/>
      <c r="BO877" s="102"/>
      <c r="BP877" s="636"/>
      <c r="BQ877" s="636"/>
      <c r="BR877" s="636"/>
      <c r="BS877" s="636"/>
      <c r="BT877" s="636"/>
      <c r="BU877" s="636"/>
      <c r="BV877" s="636"/>
      <c r="BW877" s="636"/>
      <c r="BX877" s="636"/>
      <c r="BY877" s="636"/>
      <c r="BZ877" s="636"/>
      <c r="CA877" s="636"/>
      <c r="CB877" s="637"/>
      <c r="CC877" s="636"/>
      <c r="CD877" s="636"/>
      <c r="CE877" s="637"/>
      <c r="CF877" s="637"/>
      <c r="CG877" s="637"/>
      <c r="CH877" s="637"/>
      <c r="CI877" s="636"/>
      <c r="CJ877" s="636"/>
      <c r="CK877" s="637"/>
      <c r="CL877" s="637"/>
      <c r="CM877" s="637"/>
      <c r="CN877" s="705"/>
      <c r="CO877" s="88"/>
      <c r="CP877" s="88"/>
      <c r="CQ877" s="88"/>
      <c r="CR877" s="67"/>
      <c r="CS877" s="67"/>
      <c r="CT877" s="67"/>
      <c r="CU877" s="67"/>
      <c r="CV877" s="67"/>
      <c r="CW877" s="67"/>
      <c r="CX877" s="67"/>
      <c r="CY877" s="67"/>
      <c r="CZ877" s="67"/>
      <c r="DA877" s="67"/>
      <c r="DB877" s="67"/>
      <c r="DC877" s="67"/>
      <c r="DD877" s="67"/>
      <c r="DE877" s="67"/>
      <c r="DF877" s="67"/>
      <c r="DG877" s="67"/>
      <c r="DH877" s="67"/>
      <c r="DI877" s="67"/>
      <c r="DJ877" s="67"/>
      <c r="DK877" s="67"/>
      <c r="DL877" s="67"/>
      <c r="DM877" s="67"/>
      <c r="DN877" s="67"/>
      <c r="DO877" s="67"/>
      <c r="DP877" s="67"/>
      <c r="DQ877" s="67"/>
      <c r="DR877" s="67"/>
      <c r="DS877" s="67"/>
      <c r="DT877" s="67"/>
      <c r="DU877" s="67"/>
      <c r="DV877" s="67"/>
      <c r="DW877" s="67"/>
      <c r="DX877" s="67"/>
      <c r="DY877" s="67"/>
      <c r="DZ877" s="88"/>
      <c r="EA877" s="88"/>
      <c r="EB877" s="88"/>
      <c r="EC877" s="88"/>
      <c r="ED877" s="88"/>
      <c r="EE877" s="88"/>
      <c r="EF877" s="88"/>
      <c r="EG877" s="88"/>
    </row>
    <row r="878" spans="22:137" s="65" customFormat="1" x14ac:dyDescent="0.25">
      <c r="V878" s="631"/>
      <c r="AA878" s="632"/>
      <c r="AB878" s="632"/>
      <c r="AD878" s="632"/>
      <c r="AE878" s="633"/>
      <c r="AH878" s="634"/>
      <c r="AI878" s="634"/>
      <c r="AK878" s="632"/>
      <c r="AR878" s="632"/>
      <c r="AV878" s="632"/>
      <c r="AX878" s="632"/>
      <c r="BB878" s="632"/>
      <c r="BC878" s="632"/>
      <c r="BE878" s="632"/>
      <c r="BH878" s="67"/>
      <c r="BI878" s="635"/>
      <c r="BJ878" s="636"/>
      <c r="BK878" s="636"/>
      <c r="BL878" s="636"/>
      <c r="BM878" s="102"/>
      <c r="BN878" s="102"/>
      <c r="BO878" s="102"/>
      <c r="BP878" s="636"/>
      <c r="BQ878" s="636"/>
      <c r="BR878" s="636"/>
      <c r="BS878" s="636"/>
      <c r="BT878" s="636"/>
      <c r="BU878" s="636"/>
      <c r="BV878" s="636"/>
      <c r="BW878" s="636"/>
      <c r="BX878" s="636"/>
      <c r="BY878" s="636"/>
      <c r="BZ878" s="636"/>
      <c r="CA878" s="636"/>
      <c r="CB878" s="637"/>
      <c r="CC878" s="636"/>
      <c r="CD878" s="636"/>
      <c r="CE878" s="637"/>
      <c r="CF878" s="637"/>
      <c r="CG878" s="637"/>
      <c r="CH878" s="637"/>
      <c r="CI878" s="636"/>
      <c r="CJ878" s="636"/>
      <c r="CK878" s="637"/>
      <c r="CL878" s="637"/>
      <c r="CM878" s="637"/>
      <c r="CN878" s="705"/>
      <c r="CO878" s="88"/>
      <c r="CP878" s="88"/>
      <c r="CQ878" s="88"/>
      <c r="CR878" s="67"/>
      <c r="CS878" s="67"/>
      <c r="CT878" s="67"/>
      <c r="CU878" s="67"/>
      <c r="CV878" s="67"/>
      <c r="CW878" s="67"/>
      <c r="CX878" s="67"/>
      <c r="CY878" s="67"/>
      <c r="CZ878" s="67"/>
      <c r="DA878" s="67"/>
      <c r="DB878" s="67"/>
      <c r="DC878" s="67"/>
      <c r="DD878" s="67"/>
      <c r="DE878" s="67"/>
      <c r="DF878" s="67"/>
      <c r="DG878" s="67"/>
      <c r="DH878" s="67"/>
      <c r="DI878" s="67"/>
      <c r="DJ878" s="67"/>
      <c r="DK878" s="67"/>
      <c r="DL878" s="67"/>
      <c r="DM878" s="67"/>
      <c r="DN878" s="67"/>
      <c r="DO878" s="67"/>
      <c r="DP878" s="67"/>
      <c r="DQ878" s="67"/>
      <c r="DR878" s="67"/>
      <c r="DS878" s="67"/>
      <c r="DT878" s="67"/>
      <c r="DU878" s="67"/>
      <c r="DV878" s="67"/>
      <c r="DW878" s="67"/>
      <c r="DX878" s="67"/>
      <c r="DY878" s="67"/>
      <c r="DZ878" s="88"/>
      <c r="EA878" s="88"/>
      <c r="EB878" s="88"/>
      <c r="EC878" s="88"/>
      <c r="ED878" s="88"/>
      <c r="EE878" s="88"/>
      <c r="EF878" s="88"/>
      <c r="EG878" s="88"/>
    </row>
    <row r="879" spans="22:137" s="65" customFormat="1" x14ac:dyDescent="0.25">
      <c r="V879" s="631"/>
      <c r="AA879" s="632"/>
      <c r="AB879" s="632"/>
      <c r="AD879" s="632"/>
      <c r="AE879" s="633"/>
      <c r="AH879" s="634"/>
      <c r="AI879" s="634"/>
      <c r="AK879" s="632"/>
      <c r="AR879" s="632"/>
      <c r="AV879" s="632"/>
      <c r="AX879" s="632"/>
      <c r="BB879" s="632"/>
      <c r="BC879" s="632"/>
      <c r="BE879" s="632"/>
      <c r="BH879" s="67"/>
      <c r="BI879" s="635"/>
      <c r="BJ879" s="636"/>
      <c r="BK879" s="636"/>
      <c r="BL879" s="636"/>
      <c r="BM879" s="102"/>
      <c r="BN879" s="102"/>
      <c r="BO879" s="102"/>
      <c r="BP879" s="636"/>
      <c r="BQ879" s="636"/>
      <c r="BR879" s="636"/>
      <c r="BS879" s="636"/>
      <c r="BT879" s="636"/>
      <c r="BU879" s="636"/>
      <c r="BV879" s="636"/>
      <c r="BW879" s="636"/>
      <c r="BX879" s="636"/>
      <c r="BY879" s="636"/>
      <c r="BZ879" s="636"/>
      <c r="CA879" s="636"/>
      <c r="CB879" s="637"/>
      <c r="CC879" s="636"/>
      <c r="CD879" s="636"/>
      <c r="CE879" s="637"/>
      <c r="CF879" s="637"/>
      <c r="CG879" s="637"/>
      <c r="CH879" s="637"/>
      <c r="CI879" s="636"/>
      <c r="CJ879" s="636"/>
      <c r="CK879" s="637"/>
      <c r="CL879" s="637"/>
      <c r="CM879" s="637"/>
      <c r="CN879" s="705"/>
      <c r="CO879" s="88"/>
      <c r="CP879" s="88"/>
      <c r="CQ879" s="88"/>
      <c r="CR879" s="67"/>
      <c r="CS879" s="67"/>
      <c r="CT879" s="67"/>
      <c r="CU879" s="67"/>
      <c r="CV879" s="67"/>
      <c r="CW879" s="67"/>
      <c r="CX879" s="67"/>
      <c r="CY879" s="67"/>
      <c r="CZ879" s="67"/>
      <c r="DA879" s="67"/>
      <c r="DB879" s="67"/>
      <c r="DC879" s="67"/>
      <c r="DD879" s="67"/>
      <c r="DE879" s="67"/>
      <c r="DF879" s="67"/>
      <c r="DG879" s="67"/>
      <c r="DH879" s="67"/>
      <c r="DI879" s="67"/>
      <c r="DJ879" s="67"/>
      <c r="DK879" s="67"/>
      <c r="DL879" s="67"/>
      <c r="DM879" s="67"/>
      <c r="DN879" s="67"/>
      <c r="DO879" s="67"/>
      <c r="DP879" s="67"/>
      <c r="DQ879" s="67"/>
      <c r="DR879" s="67"/>
      <c r="DS879" s="67"/>
      <c r="DT879" s="67"/>
      <c r="DU879" s="67"/>
      <c r="DV879" s="67"/>
      <c r="DW879" s="67"/>
      <c r="DX879" s="67"/>
      <c r="DY879" s="67"/>
      <c r="DZ879" s="88"/>
      <c r="EA879" s="88"/>
      <c r="EB879" s="88"/>
      <c r="EC879" s="88"/>
      <c r="ED879" s="88"/>
      <c r="EE879" s="88"/>
      <c r="EF879" s="88"/>
      <c r="EG879" s="88"/>
    </row>
    <row r="880" spans="22:137" s="65" customFormat="1" x14ac:dyDescent="0.25">
      <c r="V880" s="631"/>
      <c r="AA880" s="632"/>
      <c r="AB880" s="632"/>
      <c r="AD880" s="632"/>
      <c r="AE880" s="633"/>
      <c r="AH880" s="634"/>
      <c r="AI880" s="634"/>
      <c r="AK880" s="632"/>
      <c r="AR880" s="632"/>
      <c r="AV880" s="632"/>
      <c r="AX880" s="632"/>
      <c r="BB880" s="632"/>
      <c r="BC880" s="632"/>
      <c r="BE880" s="632"/>
      <c r="BH880" s="67"/>
      <c r="BI880" s="635"/>
      <c r="BJ880" s="636"/>
      <c r="BK880" s="636"/>
      <c r="BL880" s="636"/>
      <c r="BM880" s="102"/>
      <c r="BN880" s="102"/>
      <c r="BO880" s="102"/>
      <c r="BP880" s="636"/>
      <c r="BQ880" s="636"/>
      <c r="BR880" s="636"/>
      <c r="BS880" s="636"/>
      <c r="BT880" s="636"/>
      <c r="BU880" s="636"/>
      <c r="BV880" s="636"/>
      <c r="BW880" s="636"/>
      <c r="BX880" s="636"/>
      <c r="BY880" s="636"/>
      <c r="BZ880" s="636"/>
      <c r="CA880" s="636"/>
      <c r="CB880" s="637"/>
      <c r="CC880" s="636"/>
      <c r="CD880" s="636"/>
      <c r="CE880" s="637"/>
      <c r="CF880" s="637"/>
      <c r="CG880" s="637"/>
      <c r="CH880" s="637"/>
      <c r="CI880" s="636"/>
      <c r="CJ880" s="636"/>
      <c r="CK880" s="637"/>
      <c r="CL880" s="637"/>
      <c r="CM880" s="637"/>
      <c r="CN880" s="705"/>
      <c r="CO880" s="88"/>
      <c r="CP880" s="88"/>
      <c r="CQ880" s="88"/>
      <c r="CR880" s="67"/>
      <c r="CS880" s="67"/>
      <c r="CT880" s="67"/>
      <c r="CU880" s="67"/>
      <c r="CV880" s="67"/>
      <c r="CW880" s="67"/>
      <c r="CX880" s="67"/>
      <c r="CY880" s="67"/>
      <c r="CZ880" s="67"/>
      <c r="DA880" s="67"/>
      <c r="DB880" s="67"/>
      <c r="DC880" s="67"/>
      <c r="DD880" s="67"/>
      <c r="DE880" s="67"/>
      <c r="DF880" s="67"/>
      <c r="DG880" s="67"/>
      <c r="DH880" s="67"/>
      <c r="DI880" s="67"/>
      <c r="DJ880" s="67"/>
      <c r="DK880" s="67"/>
      <c r="DL880" s="67"/>
      <c r="DM880" s="67"/>
      <c r="DN880" s="67"/>
      <c r="DO880" s="67"/>
      <c r="DP880" s="67"/>
      <c r="DQ880" s="67"/>
      <c r="DR880" s="67"/>
      <c r="DS880" s="67"/>
      <c r="DT880" s="67"/>
      <c r="DU880" s="67"/>
      <c r="DV880" s="67"/>
      <c r="DW880" s="67"/>
      <c r="DX880" s="67"/>
      <c r="DY880" s="67"/>
      <c r="DZ880" s="88"/>
      <c r="EA880" s="88"/>
      <c r="EB880" s="88"/>
      <c r="EC880" s="88"/>
      <c r="ED880" s="88"/>
      <c r="EE880" s="88"/>
      <c r="EF880" s="88"/>
      <c r="EG880" s="88"/>
    </row>
    <row r="881" spans="22:137" s="65" customFormat="1" x14ac:dyDescent="0.25">
      <c r="V881" s="631"/>
      <c r="AA881" s="632"/>
      <c r="AB881" s="632"/>
      <c r="AD881" s="632"/>
      <c r="AE881" s="633"/>
      <c r="AH881" s="634"/>
      <c r="AI881" s="634"/>
      <c r="AK881" s="632"/>
      <c r="AR881" s="632"/>
      <c r="AV881" s="632"/>
      <c r="AX881" s="632"/>
      <c r="BB881" s="632"/>
      <c r="BC881" s="632"/>
      <c r="BE881" s="632"/>
      <c r="BH881" s="67"/>
      <c r="BI881" s="635"/>
      <c r="BJ881" s="636"/>
      <c r="BK881" s="636"/>
      <c r="BL881" s="636"/>
      <c r="BM881" s="102"/>
      <c r="BN881" s="102"/>
      <c r="BO881" s="102"/>
      <c r="BP881" s="636"/>
      <c r="BQ881" s="636"/>
      <c r="BR881" s="636"/>
      <c r="BS881" s="636"/>
      <c r="BT881" s="636"/>
      <c r="BU881" s="636"/>
      <c r="BV881" s="636"/>
      <c r="BW881" s="636"/>
      <c r="BX881" s="636"/>
      <c r="BY881" s="636"/>
      <c r="BZ881" s="636"/>
      <c r="CA881" s="636"/>
      <c r="CB881" s="637"/>
      <c r="CC881" s="636"/>
      <c r="CD881" s="636"/>
      <c r="CE881" s="637"/>
      <c r="CF881" s="637"/>
      <c r="CG881" s="637"/>
      <c r="CH881" s="637"/>
      <c r="CI881" s="636"/>
      <c r="CJ881" s="636"/>
      <c r="CK881" s="637"/>
      <c r="CL881" s="637"/>
      <c r="CM881" s="637"/>
      <c r="CN881" s="705"/>
      <c r="CO881" s="88"/>
      <c r="CP881" s="88"/>
      <c r="CQ881" s="88"/>
      <c r="CR881" s="67"/>
      <c r="CS881" s="67"/>
      <c r="CT881" s="67"/>
      <c r="CU881" s="67"/>
      <c r="CV881" s="67"/>
      <c r="CW881" s="67"/>
      <c r="CX881" s="67"/>
      <c r="CY881" s="67"/>
      <c r="CZ881" s="67"/>
      <c r="DA881" s="67"/>
      <c r="DB881" s="67"/>
      <c r="DC881" s="67"/>
      <c r="DD881" s="67"/>
      <c r="DE881" s="67"/>
      <c r="DF881" s="67"/>
      <c r="DG881" s="67"/>
      <c r="DH881" s="67"/>
      <c r="DI881" s="67"/>
      <c r="DJ881" s="67"/>
      <c r="DK881" s="67"/>
      <c r="DL881" s="67"/>
      <c r="DM881" s="67"/>
      <c r="DN881" s="67"/>
      <c r="DO881" s="67"/>
      <c r="DP881" s="67"/>
      <c r="DQ881" s="67"/>
      <c r="DR881" s="67"/>
      <c r="DS881" s="67"/>
      <c r="DT881" s="67"/>
      <c r="DU881" s="67"/>
      <c r="DV881" s="67"/>
      <c r="DW881" s="67"/>
      <c r="DX881" s="67"/>
      <c r="DY881" s="67"/>
      <c r="DZ881" s="88"/>
      <c r="EA881" s="88"/>
      <c r="EB881" s="88"/>
      <c r="EC881" s="88"/>
      <c r="ED881" s="88"/>
      <c r="EE881" s="88"/>
      <c r="EF881" s="88"/>
      <c r="EG881" s="88"/>
    </row>
    <row r="882" spans="22:137" s="65" customFormat="1" x14ac:dyDescent="0.25">
      <c r="V882" s="631"/>
      <c r="AA882" s="632"/>
      <c r="AB882" s="632"/>
      <c r="AD882" s="632"/>
      <c r="AE882" s="633"/>
      <c r="AH882" s="634"/>
      <c r="AI882" s="634"/>
      <c r="AK882" s="632"/>
      <c r="AR882" s="632"/>
      <c r="AV882" s="632"/>
      <c r="AX882" s="632"/>
      <c r="BB882" s="632"/>
      <c r="BC882" s="632"/>
      <c r="BE882" s="632"/>
      <c r="BH882" s="67"/>
      <c r="BI882" s="635"/>
      <c r="BJ882" s="636"/>
      <c r="BK882" s="636"/>
      <c r="BL882" s="636"/>
      <c r="BM882" s="102"/>
      <c r="BN882" s="102"/>
      <c r="BO882" s="102"/>
      <c r="BP882" s="636"/>
      <c r="BQ882" s="636"/>
      <c r="BR882" s="636"/>
      <c r="BS882" s="636"/>
      <c r="BT882" s="636"/>
      <c r="BU882" s="636"/>
      <c r="BV882" s="636"/>
      <c r="BW882" s="636"/>
      <c r="BX882" s="636"/>
      <c r="BY882" s="636"/>
      <c r="BZ882" s="636"/>
      <c r="CA882" s="636"/>
      <c r="CB882" s="637"/>
      <c r="CC882" s="636"/>
      <c r="CD882" s="636"/>
      <c r="CE882" s="637"/>
      <c r="CF882" s="637"/>
      <c r="CG882" s="637"/>
      <c r="CH882" s="637"/>
      <c r="CI882" s="636"/>
      <c r="CJ882" s="636"/>
      <c r="CK882" s="637"/>
      <c r="CL882" s="637"/>
      <c r="CM882" s="637"/>
      <c r="CN882" s="705"/>
      <c r="CO882" s="88"/>
      <c r="CP882" s="88"/>
      <c r="CQ882" s="88"/>
      <c r="CR882" s="67"/>
      <c r="CS882" s="67"/>
      <c r="CT882" s="67"/>
      <c r="CU882" s="67"/>
      <c r="CV882" s="67"/>
      <c r="CW882" s="67"/>
      <c r="CX882" s="67"/>
      <c r="CY882" s="67"/>
      <c r="CZ882" s="67"/>
      <c r="DA882" s="67"/>
      <c r="DB882" s="67"/>
      <c r="DC882" s="67"/>
      <c r="DD882" s="67"/>
      <c r="DE882" s="67"/>
      <c r="DF882" s="67"/>
      <c r="DG882" s="67"/>
      <c r="DH882" s="67"/>
      <c r="DI882" s="67"/>
      <c r="DJ882" s="67"/>
      <c r="DK882" s="67"/>
      <c r="DL882" s="67"/>
      <c r="DM882" s="67"/>
      <c r="DN882" s="67"/>
      <c r="DO882" s="67"/>
      <c r="DP882" s="67"/>
      <c r="DQ882" s="67"/>
      <c r="DR882" s="67"/>
      <c r="DS882" s="67"/>
      <c r="DT882" s="67"/>
      <c r="DU882" s="67"/>
      <c r="DV882" s="67"/>
      <c r="DW882" s="67"/>
      <c r="DX882" s="67"/>
      <c r="DY882" s="67"/>
      <c r="DZ882" s="88"/>
      <c r="EA882" s="88"/>
      <c r="EB882" s="88"/>
      <c r="EC882" s="88"/>
      <c r="ED882" s="88"/>
      <c r="EE882" s="88"/>
      <c r="EF882" s="88"/>
      <c r="EG882" s="88"/>
    </row>
    <row r="883" spans="22:137" s="65" customFormat="1" x14ac:dyDescent="0.25">
      <c r="V883" s="631"/>
      <c r="AA883" s="632"/>
      <c r="AB883" s="632"/>
      <c r="AD883" s="632"/>
      <c r="AE883" s="633"/>
      <c r="AH883" s="634"/>
      <c r="AI883" s="634"/>
      <c r="AK883" s="632"/>
      <c r="AR883" s="632"/>
      <c r="AV883" s="632"/>
      <c r="AX883" s="632"/>
      <c r="BB883" s="632"/>
      <c r="BC883" s="632"/>
      <c r="BE883" s="632"/>
      <c r="BH883" s="67"/>
      <c r="BI883" s="635"/>
      <c r="BJ883" s="636"/>
      <c r="BK883" s="636"/>
      <c r="BL883" s="636"/>
      <c r="BM883" s="102"/>
      <c r="BN883" s="102"/>
      <c r="BO883" s="102"/>
      <c r="BP883" s="636"/>
      <c r="BQ883" s="636"/>
      <c r="BR883" s="636"/>
      <c r="BS883" s="636"/>
      <c r="BT883" s="636"/>
      <c r="BU883" s="636"/>
      <c r="BV883" s="636"/>
      <c r="BW883" s="636"/>
      <c r="BX883" s="636"/>
      <c r="BY883" s="636"/>
      <c r="BZ883" s="636"/>
      <c r="CA883" s="636"/>
      <c r="CB883" s="637"/>
      <c r="CC883" s="636"/>
      <c r="CD883" s="636"/>
      <c r="CE883" s="637"/>
      <c r="CF883" s="637"/>
      <c r="CG883" s="637"/>
      <c r="CH883" s="637"/>
      <c r="CI883" s="636"/>
      <c r="CJ883" s="636"/>
      <c r="CK883" s="637"/>
      <c r="CL883" s="637"/>
      <c r="CM883" s="637"/>
      <c r="CN883" s="705"/>
      <c r="CO883" s="88"/>
      <c r="CP883" s="88"/>
      <c r="CQ883" s="88"/>
      <c r="CR883" s="67"/>
      <c r="CS883" s="67"/>
      <c r="CT883" s="67"/>
      <c r="CU883" s="67"/>
      <c r="CV883" s="67"/>
      <c r="CW883" s="67"/>
      <c r="CX883" s="67"/>
      <c r="CY883" s="67"/>
      <c r="CZ883" s="67"/>
      <c r="DA883" s="67"/>
      <c r="DB883" s="67"/>
      <c r="DC883" s="67"/>
      <c r="DD883" s="67"/>
      <c r="DE883" s="67"/>
      <c r="DF883" s="67"/>
      <c r="DG883" s="67"/>
      <c r="DH883" s="67"/>
      <c r="DI883" s="67"/>
      <c r="DJ883" s="67"/>
      <c r="DK883" s="67"/>
      <c r="DL883" s="67"/>
      <c r="DM883" s="67"/>
      <c r="DN883" s="67"/>
      <c r="DO883" s="67"/>
      <c r="DP883" s="67"/>
      <c r="DQ883" s="67"/>
      <c r="DR883" s="67"/>
      <c r="DS883" s="67"/>
      <c r="DT883" s="67"/>
      <c r="DU883" s="67"/>
      <c r="DV883" s="67"/>
      <c r="DW883" s="67"/>
      <c r="DX883" s="67"/>
      <c r="DY883" s="67"/>
      <c r="DZ883" s="88"/>
      <c r="EA883" s="88"/>
      <c r="EB883" s="88"/>
      <c r="EC883" s="88"/>
      <c r="ED883" s="88"/>
      <c r="EE883" s="88"/>
      <c r="EF883" s="88"/>
      <c r="EG883" s="88"/>
    </row>
    <row r="884" spans="22:137" s="65" customFormat="1" x14ac:dyDescent="0.25">
      <c r="V884" s="631"/>
      <c r="AA884" s="632"/>
      <c r="AB884" s="632"/>
      <c r="AD884" s="632"/>
      <c r="AE884" s="633"/>
      <c r="AH884" s="634"/>
      <c r="AI884" s="634"/>
      <c r="AK884" s="632"/>
      <c r="AR884" s="632"/>
      <c r="AV884" s="632"/>
      <c r="AX884" s="632"/>
      <c r="BB884" s="632"/>
      <c r="BC884" s="632"/>
      <c r="BE884" s="632"/>
      <c r="BH884" s="67"/>
      <c r="BI884" s="635"/>
      <c r="BJ884" s="636"/>
      <c r="BK884" s="636"/>
      <c r="BL884" s="636"/>
      <c r="BM884" s="102"/>
      <c r="BN884" s="102"/>
      <c r="BO884" s="102"/>
      <c r="BP884" s="636"/>
      <c r="BQ884" s="636"/>
      <c r="BR884" s="636"/>
      <c r="BS884" s="636"/>
      <c r="BT884" s="636"/>
      <c r="BU884" s="636"/>
      <c r="BV884" s="636"/>
      <c r="BW884" s="636"/>
      <c r="BX884" s="636"/>
      <c r="BY884" s="636"/>
      <c r="BZ884" s="636"/>
      <c r="CA884" s="636"/>
      <c r="CB884" s="637"/>
      <c r="CC884" s="636"/>
      <c r="CD884" s="636"/>
      <c r="CE884" s="637"/>
      <c r="CF884" s="637"/>
      <c r="CG884" s="637"/>
      <c r="CH884" s="637"/>
      <c r="CI884" s="636"/>
      <c r="CJ884" s="636"/>
      <c r="CK884" s="637"/>
      <c r="CL884" s="637"/>
      <c r="CM884" s="637"/>
      <c r="CN884" s="705"/>
      <c r="CO884" s="88"/>
      <c r="CP884" s="88"/>
      <c r="CQ884" s="88"/>
      <c r="CR884" s="67"/>
      <c r="CS884" s="67"/>
      <c r="CT884" s="67"/>
      <c r="CU884" s="67"/>
      <c r="CV884" s="67"/>
      <c r="CW884" s="67"/>
      <c r="CX884" s="67"/>
      <c r="CY884" s="67"/>
      <c r="CZ884" s="67"/>
      <c r="DA884" s="67"/>
      <c r="DB884" s="67"/>
      <c r="DC884" s="67"/>
      <c r="DD884" s="67"/>
      <c r="DE884" s="67"/>
      <c r="DF884" s="67"/>
      <c r="DG884" s="67"/>
      <c r="DH884" s="67"/>
      <c r="DI884" s="67"/>
      <c r="DJ884" s="67"/>
      <c r="DK884" s="67"/>
      <c r="DL884" s="67"/>
      <c r="DM884" s="67"/>
      <c r="DN884" s="67"/>
      <c r="DO884" s="67"/>
      <c r="DP884" s="67"/>
      <c r="DQ884" s="67"/>
      <c r="DR884" s="67"/>
      <c r="DS884" s="67"/>
      <c r="DT884" s="67"/>
      <c r="DU884" s="67"/>
      <c r="DV884" s="67"/>
      <c r="DW884" s="67"/>
      <c r="DX884" s="67"/>
      <c r="DY884" s="67"/>
      <c r="DZ884" s="88"/>
      <c r="EA884" s="88"/>
      <c r="EB884" s="88"/>
      <c r="EC884" s="88"/>
      <c r="ED884" s="88"/>
      <c r="EE884" s="88"/>
      <c r="EF884" s="88"/>
      <c r="EG884" s="88"/>
    </row>
    <row r="885" spans="22:137" s="65" customFormat="1" x14ac:dyDescent="0.25">
      <c r="V885" s="631"/>
      <c r="AA885" s="632"/>
      <c r="AB885" s="632"/>
      <c r="AD885" s="632"/>
      <c r="AE885" s="633"/>
      <c r="AH885" s="634"/>
      <c r="AI885" s="634"/>
      <c r="AK885" s="632"/>
      <c r="AR885" s="632"/>
      <c r="AV885" s="632"/>
      <c r="AX885" s="632"/>
      <c r="BB885" s="632"/>
      <c r="BC885" s="632"/>
      <c r="BE885" s="632"/>
      <c r="BH885" s="67"/>
      <c r="BI885" s="635"/>
      <c r="BJ885" s="636"/>
      <c r="BK885" s="636"/>
      <c r="BL885" s="636"/>
      <c r="BM885" s="102"/>
      <c r="BN885" s="102"/>
      <c r="BO885" s="102"/>
      <c r="BP885" s="636"/>
      <c r="BQ885" s="636"/>
      <c r="BR885" s="636"/>
      <c r="BS885" s="636"/>
      <c r="BT885" s="636"/>
      <c r="BU885" s="636"/>
      <c r="BV885" s="636"/>
      <c r="BW885" s="636"/>
      <c r="BX885" s="636"/>
      <c r="BY885" s="636"/>
      <c r="BZ885" s="636"/>
      <c r="CA885" s="636"/>
      <c r="CB885" s="637"/>
      <c r="CC885" s="636"/>
      <c r="CD885" s="636"/>
      <c r="CE885" s="637"/>
      <c r="CF885" s="637"/>
      <c r="CG885" s="637"/>
      <c r="CH885" s="637"/>
      <c r="CI885" s="636"/>
      <c r="CJ885" s="636"/>
      <c r="CK885" s="637"/>
      <c r="CL885" s="637"/>
      <c r="CM885" s="637"/>
      <c r="CN885" s="705"/>
      <c r="CO885" s="88"/>
      <c r="CP885" s="88"/>
      <c r="CQ885" s="88"/>
      <c r="CR885" s="67"/>
      <c r="CS885" s="67"/>
      <c r="CT885" s="67"/>
      <c r="CU885" s="67"/>
      <c r="CV885" s="67"/>
      <c r="CW885" s="67"/>
      <c r="CX885" s="67"/>
      <c r="CY885" s="67"/>
      <c r="CZ885" s="67"/>
      <c r="DA885" s="67"/>
      <c r="DB885" s="67"/>
      <c r="DC885" s="67"/>
      <c r="DD885" s="67"/>
      <c r="DE885" s="67"/>
      <c r="DF885" s="67"/>
      <c r="DG885" s="67"/>
      <c r="DH885" s="67"/>
      <c r="DI885" s="67"/>
      <c r="DJ885" s="67"/>
      <c r="DK885" s="67"/>
      <c r="DL885" s="67"/>
      <c r="DM885" s="67"/>
      <c r="DN885" s="67"/>
      <c r="DO885" s="67"/>
      <c r="DP885" s="67"/>
      <c r="DQ885" s="67"/>
      <c r="DR885" s="67"/>
      <c r="DS885" s="67"/>
      <c r="DT885" s="67"/>
      <c r="DU885" s="67"/>
      <c r="DV885" s="67"/>
      <c r="DW885" s="67"/>
      <c r="DX885" s="67"/>
      <c r="DY885" s="67"/>
      <c r="DZ885" s="88"/>
      <c r="EA885" s="88"/>
      <c r="EB885" s="88"/>
      <c r="EC885" s="88"/>
      <c r="ED885" s="88"/>
      <c r="EE885" s="88"/>
      <c r="EF885" s="88"/>
      <c r="EG885" s="88"/>
    </row>
    <row r="886" spans="22:137" s="65" customFormat="1" x14ac:dyDescent="0.25">
      <c r="V886" s="631"/>
      <c r="AA886" s="632"/>
      <c r="AB886" s="632"/>
      <c r="AD886" s="632"/>
      <c r="AE886" s="633"/>
      <c r="AH886" s="634"/>
      <c r="AI886" s="634"/>
      <c r="AK886" s="632"/>
      <c r="AR886" s="632"/>
      <c r="AV886" s="632"/>
      <c r="AX886" s="632"/>
      <c r="BB886" s="632"/>
      <c r="BC886" s="632"/>
      <c r="BE886" s="632"/>
      <c r="BH886" s="67"/>
      <c r="BI886" s="635"/>
      <c r="BJ886" s="636"/>
      <c r="BK886" s="636"/>
      <c r="BL886" s="636"/>
      <c r="BM886" s="102"/>
      <c r="BN886" s="102"/>
      <c r="BO886" s="102"/>
      <c r="BP886" s="636"/>
      <c r="BQ886" s="636"/>
      <c r="BR886" s="636"/>
      <c r="BS886" s="636"/>
      <c r="BT886" s="636"/>
      <c r="BU886" s="636"/>
      <c r="BV886" s="636"/>
      <c r="BW886" s="636"/>
      <c r="BX886" s="636"/>
      <c r="BY886" s="636"/>
      <c r="BZ886" s="636"/>
      <c r="CA886" s="636"/>
      <c r="CB886" s="637"/>
      <c r="CC886" s="636"/>
      <c r="CD886" s="636"/>
      <c r="CE886" s="637"/>
      <c r="CF886" s="637"/>
      <c r="CG886" s="637"/>
      <c r="CH886" s="637"/>
      <c r="CI886" s="636"/>
      <c r="CJ886" s="636"/>
      <c r="CK886" s="637"/>
      <c r="CL886" s="637"/>
      <c r="CM886" s="637"/>
      <c r="CN886" s="705"/>
      <c r="CO886" s="88"/>
      <c r="CP886" s="88"/>
      <c r="CQ886" s="88"/>
      <c r="CR886" s="67"/>
      <c r="CS886" s="67"/>
      <c r="CT886" s="67"/>
      <c r="CU886" s="67"/>
      <c r="CV886" s="67"/>
      <c r="CW886" s="67"/>
      <c r="CX886" s="67"/>
      <c r="CY886" s="67"/>
      <c r="CZ886" s="67"/>
      <c r="DA886" s="67"/>
      <c r="DB886" s="67"/>
      <c r="DC886" s="67"/>
      <c r="DD886" s="67"/>
      <c r="DE886" s="67"/>
      <c r="DF886" s="67"/>
      <c r="DG886" s="67"/>
      <c r="DH886" s="67"/>
      <c r="DI886" s="67"/>
      <c r="DJ886" s="67"/>
      <c r="DK886" s="67"/>
      <c r="DL886" s="67"/>
      <c r="DM886" s="67"/>
      <c r="DN886" s="67"/>
      <c r="DO886" s="67"/>
      <c r="DP886" s="67"/>
      <c r="DQ886" s="67"/>
      <c r="DR886" s="67"/>
      <c r="DS886" s="67"/>
      <c r="DT886" s="67"/>
      <c r="DU886" s="67"/>
      <c r="DV886" s="67"/>
      <c r="DW886" s="67"/>
      <c r="DX886" s="67"/>
      <c r="DY886" s="67"/>
      <c r="DZ886" s="88"/>
      <c r="EA886" s="88"/>
      <c r="EB886" s="88"/>
      <c r="EC886" s="88"/>
      <c r="ED886" s="88"/>
      <c r="EE886" s="88"/>
      <c r="EF886" s="88"/>
      <c r="EG886" s="88"/>
    </row>
    <row r="887" spans="22:137" s="65" customFormat="1" x14ac:dyDescent="0.25">
      <c r="V887" s="631"/>
      <c r="AA887" s="632"/>
      <c r="AB887" s="632"/>
      <c r="AD887" s="632"/>
      <c r="AE887" s="633"/>
      <c r="AH887" s="634"/>
      <c r="AI887" s="634"/>
      <c r="AK887" s="632"/>
      <c r="AR887" s="632"/>
      <c r="AV887" s="632"/>
      <c r="AX887" s="632"/>
      <c r="BB887" s="632"/>
      <c r="BC887" s="632"/>
      <c r="BE887" s="632"/>
      <c r="BH887" s="67"/>
      <c r="BI887" s="635"/>
      <c r="BJ887" s="636"/>
      <c r="BK887" s="636"/>
      <c r="BL887" s="636"/>
      <c r="BM887" s="102"/>
      <c r="BN887" s="102"/>
      <c r="BO887" s="102"/>
      <c r="BP887" s="636"/>
      <c r="BQ887" s="636"/>
      <c r="BR887" s="636"/>
      <c r="BS887" s="636"/>
      <c r="BT887" s="636"/>
      <c r="BU887" s="636"/>
      <c r="BV887" s="636"/>
      <c r="BW887" s="636"/>
      <c r="BX887" s="636"/>
      <c r="BY887" s="636"/>
      <c r="BZ887" s="636"/>
      <c r="CA887" s="636"/>
      <c r="CB887" s="637"/>
      <c r="CC887" s="636"/>
      <c r="CD887" s="636"/>
      <c r="CE887" s="637"/>
      <c r="CF887" s="637"/>
      <c r="CG887" s="637"/>
      <c r="CH887" s="637"/>
      <c r="CI887" s="636"/>
      <c r="CJ887" s="636"/>
      <c r="CK887" s="637"/>
      <c r="CL887" s="637"/>
      <c r="CM887" s="637"/>
      <c r="CN887" s="705"/>
      <c r="CO887" s="88"/>
      <c r="CP887" s="88"/>
      <c r="CQ887" s="88"/>
      <c r="CR887" s="67"/>
      <c r="CS887" s="67"/>
      <c r="CT887" s="67"/>
      <c r="CU887" s="67"/>
      <c r="CV887" s="67"/>
      <c r="CW887" s="67"/>
      <c r="CX887" s="67"/>
      <c r="CY887" s="67"/>
      <c r="CZ887" s="67"/>
      <c r="DA887" s="67"/>
      <c r="DB887" s="67"/>
      <c r="DC887" s="67"/>
      <c r="DD887" s="67"/>
      <c r="DE887" s="67"/>
      <c r="DF887" s="67"/>
      <c r="DG887" s="67"/>
      <c r="DH887" s="67"/>
      <c r="DI887" s="67"/>
      <c r="DJ887" s="67"/>
      <c r="DK887" s="67"/>
      <c r="DL887" s="67"/>
      <c r="DM887" s="67"/>
      <c r="DN887" s="67"/>
      <c r="DO887" s="67"/>
      <c r="DP887" s="67"/>
      <c r="DQ887" s="67"/>
      <c r="DR887" s="67"/>
      <c r="DS887" s="67"/>
      <c r="DT887" s="67"/>
      <c r="DU887" s="67"/>
      <c r="DV887" s="67"/>
      <c r="DW887" s="67"/>
      <c r="DX887" s="67"/>
      <c r="DY887" s="67"/>
      <c r="DZ887" s="88"/>
      <c r="EA887" s="88"/>
      <c r="EB887" s="88"/>
      <c r="EC887" s="88"/>
      <c r="ED887" s="88"/>
      <c r="EE887" s="88"/>
      <c r="EF887" s="88"/>
      <c r="EG887" s="88"/>
    </row>
    <row r="888" spans="22:137" s="65" customFormat="1" x14ac:dyDescent="0.25">
      <c r="V888" s="631"/>
      <c r="AA888" s="632"/>
      <c r="AB888" s="632"/>
      <c r="AD888" s="632"/>
      <c r="AE888" s="633"/>
      <c r="AH888" s="634"/>
      <c r="AI888" s="634"/>
      <c r="AK888" s="632"/>
      <c r="AR888" s="632"/>
      <c r="AV888" s="632"/>
      <c r="AX888" s="632"/>
      <c r="BB888" s="632"/>
      <c r="BC888" s="632"/>
      <c r="BE888" s="632"/>
      <c r="BH888" s="67"/>
      <c r="BI888" s="635"/>
      <c r="BJ888" s="636"/>
      <c r="BK888" s="636"/>
      <c r="BL888" s="636"/>
      <c r="BM888" s="102"/>
      <c r="BN888" s="102"/>
      <c r="BO888" s="102"/>
      <c r="BP888" s="636"/>
      <c r="BQ888" s="636"/>
      <c r="BR888" s="636"/>
      <c r="BS888" s="636"/>
      <c r="BT888" s="636"/>
      <c r="BU888" s="636"/>
      <c r="BV888" s="636"/>
      <c r="BW888" s="636"/>
      <c r="BX888" s="636"/>
      <c r="BY888" s="636"/>
      <c r="BZ888" s="636"/>
      <c r="CA888" s="636"/>
      <c r="CB888" s="637"/>
      <c r="CC888" s="636"/>
      <c r="CD888" s="636"/>
      <c r="CE888" s="637"/>
      <c r="CF888" s="637"/>
      <c r="CG888" s="637"/>
      <c r="CH888" s="637"/>
      <c r="CI888" s="636"/>
      <c r="CJ888" s="636"/>
      <c r="CK888" s="637"/>
      <c r="CL888" s="637"/>
      <c r="CM888" s="637"/>
      <c r="CN888" s="705"/>
      <c r="CO888" s="88"/>
      <c r="CP888" s="88"/>
      <c r="CQ888" s="88"/>
      <c r="CR888" s="67"/>
      <c r="CS888" s="67"/>
      <c r="CT888" s="67"/>
      <c r="CU888" s="67"/>
      <c r="CV888" s="67"/>
      <c r="CW888" s="67"/>
      <c r="CX888" s="67"/>
      <c r="CY888" s="67"/>
      <c r="CZ888" s="67"/>
      <c r="DA888" s="67"/>
      <c r="DB888" s="67"/>
      <c r="DC888" s="67"/>
      <c r="DD888" s="67"/>
      <c r="DE888" s="67"/>
      <c r="DF888" s="67"/>
      <c r="DG888" s="67"/>
      <c r="DH888" s="67"/>
      <c r="DI888" s="67"/>
      <c r="DJ888" s="67"/>
      <c r="DK888" s="67"/>
      <c r="DL888" s="67"/>
      <c r="DM888" s="67"/>
      <c r="DN888" s="67"/>
      <c r="DO888" s="67"/>
      <c r="DP888" s="67"/>
      <c r="DQ888" s="67"/>
      <c r="DR888" s="67"/>
      <c r="DS888" s="67"/>
      <c r="DT888" s="67"/>
      <c r="DU888" s="67"/>
      <c r="DV888" s="67"/>
      <c r="DW888" s="67"/>
      <c r="DX888" s="67"/>
      <c r="DY888" s="67"/>
      <c r="DZ888" s="88"/>
      <c r="EA888" s="88"/>
      <c r="EB888" s="88"/>
      <c r="EC888" s="88"/>
      <c r="ED888" s="88"/>
      <c r="EE888" s="88"/>
      <c r="EF888" s="88"/>
      <c r="EG888" s="88"/>
    </row>
    <row r="889" spans="22:137" s="65" customFormat="1" x14ac:dyDescent="0.25">
      <c r="V889" s="631"/>
      <c r="AA889" s="632"/>
      <c r="AB889" s="632"/>
      <c r="AD889" s="632"/>
      <c r="AE889" s="633"/>
      <c r="AH889" s="634"/>
      <c r="AI889" s="634"/>
      <c r="AK889" s="632"/>
      <c r="AR889" s="632"/>
      <c r="AV889" s="632"/>
      <c r="AX889" s="632"/>
      <c r="BB889" s="632"/>
      <c r="BC889" s="632"/>
      <c r="BE889" s="632"/>
      <c r="BH889" s="67"/>
      <c r="BI889" s="635"/>
      <c r="BJ889" s="636"/>
      <c r="BK889" s="636"/>
      <c r="BL889" s="636"/>
      <c r="BM889" s="102"/>
      <c r="BN889" s="102"/>
      <c r="BO889" s="102"/>
      <c r="BP889" s="636"/>
      <c r="BQ889" s="636"/>
      <c r="BR889" s="636"/>
      <c r="BS889" s="636"/>
      <c r="BT889" s="636"/>
      <c r="BU889" s="636"/>
      <c r="BV889" s="636"/>
      <c r="BW889" s="636"/>
      <c r="BX889" s="636"/>
      <c r="BY889" s="636"/>
      <c r="BZ889" s="636"/>
      <c r="CA889" s="636"/>
      <c r="CB889" s="637"/>
      <c r="CC889" s="636"/>
      <c r="CD889" s="636"/>
      <c r="CE889" s="637"/>
      <c r="CF889" s="637"/>
      <c r="CG889" s="637"/>
      <c r="CH889" s="637"/>
      <c r="CI889" s="636"/>
      <c r="CJ889" s="636"/>
      <c r="CK889" s="637"/>
      <c r="CL889" s="637"/>
      <c r="CM889" s="637"/>
      <c r="CN889" s="705"/>
      <c r="CO889" s="88"/>
      <c r="CP889" s="88"/>
      <c r="CQ889" s="88"/>
      <c r="CR889" s="67"/>
      <c r="CS889" s="67"/>
      <c r="CT889" s="67"/>
      <c r="CU889" s="67"/>
      <c r="CV889" s="67"/>
      <c r="CW889" s="67"/>
      <c r="CX889" s="67"/>
      <c r="CY889" s="67"/>
      <c r="CZ889" s="67"/>
      <c r="DA889" s="67"/>
      <c r="DB889" s="67"/>
      <c r="DC889" s="67"/>
      <c r="DD889" s="67"/>
      <c r="DE889" s="67"/>
      <c r="DF889" s="67"/>
      <c r="DG889" s="67"/>
      <c r="DH889" s="67"/>
      <c r="DI889" s="67"/>
      <c r="DJ889" s="67"/>
      <c r="DK889" s="67"/>
      <c r="DL889" s="67"/>
      <c r="DM889" s="67"/>
      <c r="DN889" s="67"/>
      <c r="DO889" s="67"/>
      <c r="DP889" s="67"/>
      <c r="DQ889" s="67"/>
      <c r="DR889" s="67"/>
      <c r="DS889" s="67"/>
      <c r="DT889" s="67"/>
      <c r="DU889" s="67"/>
      <c r="DV889" s="67"/>
      <c r="DW889" s="67"/>
      <c r="DX889" s="67"/>
      <c r="DY889" s="67"/>
      <c r="DZ889" s="88"/>
      <c r="EA889" s="88"/>
      <c r="EB889" s="88"/>
      <c r="EC889" s="88"/>
      <c r="ED889" s="88"/>
      <c r="EE889" s="88"/>
      <c r="EF889" s="88"/>
      <c r="EG889" s="88"/>
    </row>
    <row r="890" spans="22:137" s="65" customFormat="1" x14ac:dyDescent="0.25">
      <c r="V890" s="631"/>
      <c r="AA890" s="632"/>
      <c r="AB890" s="632"/>
      <c r="AD890" s="632"/>
      <c r="AE890" s="633"/>
      <c r="AH890" s="634"/>
      <c r="AI890" s="634"/>
      <c r="AK890" s="632"/>
      <c r="AR890" s="632"/>
      <c r="AV890" s="632"/>
      <c r="AX890" s="632"/>
      <c r="BB890" s="632"/>
      <c r="BC890" s="632"/>
      <c r="BE890" s="632"/>
      <c r="BH890" s="67"/>
      <c r="BI890" s="635"/>
      <c r="BJ890" s="636"/>
      <c r="BK890" s="636"/>
      <c r="BL890" s="636"/>
      <c r="BM890" s="102"/>
      <c r="BN890" s="102"/>
      <c r="BO890" s="102"/>
      <c r="BP890" s="636"/>
      <c r="BQ890" s="636"/>
      <c r="BR890" s="636"/>
      <c r="BS890" s="636"/>
      <c r="BT890" s="636"/>
      <c r="BU890" s="636"/>
      <c r="BV890" s="636"/>
      <c r="BW890" s="636"/>
      <c r="BX890" s="636"/>
      <c r="BY890" s="636"/>
      <c r="BZ890" s="636"/>
      <c r="CA890" s="636"/>
      <c r="CB890" s="637"/>
      <c r="CC890" s="636"/>
      <c r="CD890" s="636"/>
      <c r="CE890" s="637"/>
      <c r="CF890" s="637"/>
      <c r="CG890" s="637"/>
      <c r="CH890" s="637"/>
      <c r="CI890" s="636"/>
      <c r="CJ890" s="636"/>
      <c r="CK890" s="637"/>
      <c r="CL890" s="637"/>
      <c r="CM890" s="637"/>
      <c r="CN890" s="705"/>
      <c r="CO890" s="88"/>
      <c r="CP890" s="88"/>
      <c r="CQ890" s="88"/>
      <c r="CR890" s="67"/>
      <c r="CS890" s="67"/>
      <c r="CT890" s="67"/>
      <c r="CU890" s="67"/>
      <c r="CV890" s="67"/>
      <c r="CW890" s="67"/>
      <c r="CX890" s="67"/>
      <c r="CY890" s="67"/>
      <c r="CZ890" s="67"/>
      <c r="DA890" s="67"/>
      <c r="DB890" s="67"/>
      <c r="DC890" s="67"/>
      <c r="DD890" s="67"/>
      <c r="DE890" s="67"/>
      <c r="DF890" s="67"/>
      <c r="DG890" s="67"/>
      <c r="DH890" s="67"/>
      <c r="DI890" s="67"/>
      <c r="DJ890" s="67"/>
      <c r="DK890" s="67"/>
      <c r="DL890" s="67"/>
      <c r="DM890" s="67"/>
      <c r="DN890" s="67"/>
      <c r="DO890" s="67"/>
      <c r="DP890" s="67"/>
      <c r="DQ890" s="67"/>
      <c r="DR890" s="67"/>
      <c r="DS890" s="67"/>
      <c r="DT890" s="67"/>
      <c r="DU890" s="67"/>
      <c r="DV890" s="67"/>
      <c r="DW890" s="67"/>
      <c r="DX890" s="67"/>
      <c r="DY890" s="67"/>
      <c r="DZ890" s="88"/>
      <c r="EA890" s="88"/>
      <c r="EB890" s="88"/>
      <c r="EC890" s="88"/>
      <c r="ED890" s="88"/>
      <c r="EE890" s="88"/>
      <c r="EF890" s="88"/>
      <c r="EG890" s="88"/>
    </row>
    <row r="891" spans="22:137" s="65" customFormat="1" x14ac:dyDescent="0.25">
      <c r="V891" s="631"/>
      <c r="AA891" s="632"/>
      <c r="AB891" s="632"/>
      <c r="AD891" s="632"/>
      <c r="AE891" s="633"/>
      <c r="AH891" s="634"/>
      <c r="AI891" s="634"/>
      <c r="AK891" s="632"/>
      <c r="AR891" s="632"/>
      <c r="AV891" s="632"/>
      <c r="AX891" s="632"/>
      <c r="BB891" s="632"/>
      <c r="BC891" s="632"/>
      <c r="BE891" s="632"/>
      <c r="BH891" s="67"/>
      <c r="BI891" s="635"/>
      <c r="BJ891" s="636"/>
      <c r="BK891" s="636"/>
      <c r="BL891" s="636"/>
      <c r="BM891" s="102"/>
      <c r="BN891" s="102"/>
      <c r="BO891" s="102"/>
      <c r="BP891" s="636"/>
      <c r="BQ891" s="636"/>
      <c r="BR891" s="636"/>
      <c r="BS891" s="636"/>
      <c r="BT891" s="636"/>
      <c r="BU891" s="636"/>
      <c r="BV891" s="636"/>
      <c r="BW891" s="636"/>
      <c r="BX891" s="636"/>
      <c r="BY891" s="636"/>
      <c r="BZ891" s="636"/>
      <c r="CA891" s="636"/>
      <c r="CB891" s="637"/>
      <c r="CC891" s="636"/>
      <c r="CD891" s="636"/>
      <c r="CE891" s="637"/>
      <c r="CF891" s="637"/>
      <c r="CG891" s="637"/>
      <c r="CH891" s="637"/>
      <c r="CI891" s="636"/>
      <c r="CJ891" s="636"/>
      <c r="CK891" s="637"/>
      <c r="CL891" s="637"/>
      <c r="CM891" s="637"/>
      <c r="CN891" s="705"/>
      <c r="CO891" s="88"/>
      <c r="CP891" s="88"/>
      <c r="CQ891" s="88"/>
      <c r="CR891" s="67"/>
      <c r="CS891" s="67"/>
      <c r="CT891" s="67"/>
      <c r="CU891" s="67"/>
      <c r="CV891" s="67"/>
      <c r="CW891" s="67"/>
      <c r="CX891" s="67"/>
      <c r="CY891" s="67"/>
      <c r="CZ891" s="67"/>
      <c r="DA891" s="67"/>
      <c r="DB891" s="67"/>
      <c r="DC891" s="67"/>
      <c r="DD891" s="67"/>
      <c r="DE891" s="67"/>
      <c r="DF891" s="67"/>
      <c r="DG891" s="67"/>
      <c r="DH891" s="67"/>
      <c r="DI891" s="67"/>
      <c r="DJ891" s="67"/>
      <c r="DK891" s="67"/>
      <c r="DL891" s="67"/>
      <c r="DM891" s="67"/>
      <c r="DN891" s="67"/>
      <c r="DO891" s="67"/>
      <c r="DP891" s="67"/>
      <c r="DQ891" s="67"/>
      <c r="DR891" s="67"/>
      <c r="DS891" s="67"/>
      <c r="DT891" s="67"/>
      <c r="DU891" s="67"/>
      <c r="DV891" s="67"/>
      <c r="DW891" s="67"/>
      <c r="DX891" s="67"/>
      <c r="DY891" s="67"/>
      <c r="DZ891" s="88"/>
      <c r="EA891" s="88"/>
      <c r="EB891" s="88"/>
      <c r="EC891" s="88"/>
      <c r="ED891" s="88"/>
      <c r="EE891" s="88"/>
      <c r="EF891" s="88"/>
      <c r="EG891" s="88"/>
    </row>
    <row r="892" spans="22:137" s="65" customFormat="1" x14ac:dyDescent="0.25">
      <c r="V892" s="631"/>
      <c r="AA892" s="632"/>
      <c r="AB892" s="632"/>
      <c r="AD892" s="632"/>
      <c r="AE892" s="633"/>
      <c r="AH892" s="634"/>
      <c r="AI892" s="634"/>
      <c r="AK892" s="632"/>
      <c r="AR892" s="632"/>
      <c r="AV892" s="632"/>
      <c r="AX892" s="632"/>
      <c r="BB892" s="632"/>
      <c r="BC892" s="632"/>
      <c r="BE892" s="632"/>
      <c r="BH892" s="67"/>
      <c r="BI892" s="635"/>
      <c r="BJ892" s="636"/>
      <c r="BK892" s="636"/>
      <c r="BL892" s="636"/>
      <c r="BM892" s="102"/>
      <c r="BN892" s="102"/>
      <c r="BO892" s="102"/>
      <c r="BP892" s="636"/>
      <c r="BQ892" s="636"/>
      <c r="BR892" s="636"/>
      <c r="BS892" s="636"/>
      <c r="BT892" s="636"/>
      <c r="BU892" s="636"/>
      <c r="BV892" s="636"/>
      <c r="BW892" s="636"/>
      <c r="BX892" s="636"/>
      <c r="BY892" s="636"/>
      <c r="BZ892" s="636"/>
      <c r="CA892" s="636"/>
      <c r="CB892" s="637"/>
      <c r="CC892" s="636"/>
      <c r="CD892" s="636"/>
      <c r="CE892" s="637"/>
      <c r="CF892" s="637"/>
      <c r="CG892" s="637"/>
      <c r="CH892" s="637"/>
      <c r="CI892" s="636"/>
      <c r="CJ892" s="636"/>
      <c r="CK892" s="637"/>
      <c r="CL892" s="637"/>
      <c r="CM892" s="637"/>
      <c r="CN892" s="705"/>
      <c r="CO892" s="88"/>
      <c r="CP892" s="88"/>
      <c r="CQ892" s="88"/>
      <c r="CR892" s="67"/>
      <c r="CS892" s="67"/>
      <c r="CT892" s="67"/>
      <c r="CU892" s="67"/>
      <c r="CV892" s="67"/>
      <c r="CW892" s="67"/>
      <c r="CX892" s="67"/>
      <c r="CY892" s="67"/>
      <c r="CZ892" s="67"/>
      <c r="DA892" s="67"/>
      <c r="DB892" s="67"/>
      <c r="DC892" s="67"/>
      <c r="DD892" s="67"/>
      <c r="DE892" s="67"/>
      <c r="DF892" s="67"/>
      <c r="DG892" s="67"/>
      <c r="DH892" s="67"/>
      <c r="DI892" s="67"/>
      <c r="DJ892" s="67"/>
      <c r="DK892" s="67"/>
      <c r="DL892" s="67"/>
      <c r="DM892" s="67"/>
      <c r="DN892" s="67"/>
      <c r="DO892" s="67"/>
      <c r="DP892" s="67"/>
      <c r="DQ892" s="67"/>
      <c r="DR892" s="67"/>
      <c r="DS892" s="67"/>
      <c r="DT892" s="67"/>
      <c r="DU892" s="67"/>
      <c r="DV892" s="67"/>
      <c r="DW892" s="67"/>
      <c r="DX892" s="67"/>
      <c r="DY892" s="67"/>
      <c r="DZ892" s="88"/>
      <c r="EA892" s="88"/>
      <c r="EB892" s="88"/>
      <c r="EC892" s="88"/>
      <c r="ED892" s="88"/>
      <c r="EE892" s="88"/>
      <c r="EF892" s="88"/>
      <c r="EG892" s="88"/>
    </row>
    <row r="893" spans="22:137" s="65" customFormat="1" x14ac:dyDescent="0.25">
      <c r="V893" s="631"/>
      <c r="AA893" s="632"/>
      <c r="AB893" s="632"/>
      <c r="AD893" s="632"/>
      <c r="AE893" s="633"/>
      <c r="AH893" s="634"/>
      <c r="AI893" s="634"/>
      <c r="AK893" s="632"/>
      <c r="AR893" s="632"/>
      <c r="AV893" s="632"/>
      <c r="AX893" s="632"/>
      <c r="BB893" s="632"/>
      <c r="BC893" s="632"/>
      <c r="BE893" s="632"/>
      <c r="BH893" s="67"/>
      <c r="BI893" s="635"/>
      <c r="BJ893" s="636"/>
      <c r="BK893" s="636"/>
      <c r="BL893" s="636"/>
      <c r="BM893" s="102"/>
      <c r="BN893" s="102"/>
      <c r="BO893" s="102"/>
      <c r="BP893" s="636"/>
      <c r="BQ893" s="636"/>
      <c r="BR893" s="636"/>
      <c r="BS893" s="636"/>
      <c r="BT893" s="636"/>
      <c r="BU893" s="636"/>
      <c r="BV893" s="636"/>
      <c r="BW893" s="636"/>
      <c r="BX893" s="636"/>
      <c r="BY893" s="636"/>
      <c r="BZ893" s="636"/>
      <c r="CA893" s="636"/>
      <c r="CB893" s="637"/>
      <c r="CC893" s="636"/>
      <c r="CD893" s="636"/>
      <c r="CE893" s="637"/>
      <c r="CF893" s="637"/>
      <c r="CG893" s="637"/>
      <c r="CH893" s="637"/>
      <c r="CI893" s="636"/>
      <c r="CJ893" s="636"/>
      <c r="CK893" s="637"/>
      <c r="CL893" s="637"/>
      <c r="CM893" s="637"/>
      <c r="CN893" s="705"/>
      <c r="CO893" s="88"/>
      <c r="CP893" s="88"/>
      <c r="CQ893" s="88"/>
      <c r="CR893" s="67"/>
      <c r="CS893" s="67"/>
      <c r="CT893" s="67"/>
      <c r="CU893" s="67"/>
      <c r="CV893" s="67"/>
      <c r="CW893" s="67"/>
      <c r="CX893" s="67"/>
      <c r="CY893" s="67"/>
      <c r="CZ893" s="67"/>
      <c r="DA893" s="67"/>
      <c r="DB893" s="67"/>
      <c r="DC893" s="67"/>
      <c r="DD893" s="67"/>
      <c r="DE893" s="67"/>
      <c r="DF893" s="67"/>
      <c r="DG893" s="67"/>
      <c r="DH893" s="67"/>
      <c r="DI893" s="67"/>
      <c r="DJ893" s="67"/>
      <c r="DK893" s="67"/>
      <c r="DL893" s="67"/>
      <c r="DM893" s="67"/>
      <c r="DN893" s="67"/>
      <c r="DO893" s="67"/>
      <c r="DP893" s="67"/>
      <c r="DQ893" s="67"/>
      <c r="DR893" s="67"/>
      <c r="DS893" s="67"/>
      <c r="DT893" s="67"/>
      <c r="DU893" s="67"/>
      <c r="DV893" s="67"/>
      <c r="DW893" s="67"/>
      <c r="DX893" s="67"/>
      <c r="DY893" s="67"/>
      <c r="DZ893" s="88"/>
      <c r="EA893" s="88"/>
      <c r="EB893" s="88"/>
      <c r="EC893" s="88"/>
      <c r="ED893" s="88"/>
      <c r="EE893" s="88"/>
      <c r="EF893" s="88"/>
      <c r="EG893" s="88"/>
    </row>
    <row r="894" spans="22:137" s="65" customFormat="1" x14ac:dyDescent="0.25">
      <c r="V894" s="631"/>
      <c r="AA894" s="632"/>
      <c r="AB894" s="632"/>
      <c r="AD894" s="632"/>
      <c r="AE894" s="633"/>
      <c r="AH894" s="634"/>
      <c r="AI894" s="634"/>
      <c r="AK894" s="632"/>
      <c r="AR894" s="632"/>
      <c r="AV894" s="632"/>
      <c r="AX894" s="632"/>
      <c r="BB894" s="632"/>
      <c r="BC894" s="632"/>
      <c r="BE894" s="632"/>
      <c r="BH894" s="67"/>
      <c r="BI894" s="635"/>
      <c r="BJ894" s="636"/>
      <c r="BK894" s="636"/>
      <c r="BL894" s="636"/>
      <c r="BM894" s="102"/>
      <c r="BN894" s="102"/>
      <c r="BO894" s="102"/>
      <c r="BP894" s="636"/>
      <c r="BQ894" s="636"/>
      <c r="BR894" s="636"/>
      <c r="BS894" s="636"/>
      <c r="BT894" s="636"/>
      <c r="BU894" s="636"/>
      <c r="BV894" s="636"/>
      <c r="BW894" s="636"/>
      <c r="BX894" s="636"/>
      <c r="BY894" s="636"/>
      <c r="BZ894" s="636"/>
      <c r="CA894" s="636"/>
      <c r="CB894" s="637"/>
      <c r="CC894" s="636"/>
      <c r="CD894" s="636"/>
      <c r="CE894" s="637"/>
      <c r="CF894" s="637"/>
      <c r="CG894" s="637"/>
      <c r="CH894" s="637"/>
      <c r="CI894" s="636"/>
      <c r="CJ894" s="636"/>
      <c r="CK894" s="637"/>
      <c r="CL894" s="637"/>
      <c r="CM894" s="637"/>
      <c r="CN894" s="705"/>
      <c r="CO894" s="88"/>
      <c r="CP894" s="88"/>
      <c r="CQ894" s="88"/>
      <c r="CR894" s="67"/>
      <c r="CS894" s="67"/>
      <c r="CT894" s="67"/>
      <c r="CU894" s="67"/>
      <c r="CV894" s="67"/>
      <c r="CW894" s="67"/>
      <c r="CX894" s="67"/>
      <c r="CY894" s="67"/>
      <c r="CZ894" s="67"/>
      <c r="DA894" s="67"/>
      <c r="DB894" s="67"/>
      <c r="DC894" s="67"/>
      <c r="DD894" s="67"/>
      <c r="DE894" s="67"/>
      <c r="DF894" s="67"/>
      <c r="DG894" s="67"/>
      <c r="DH894" s="67"/>
      <c r="DI894" s="67"/>
      <c r="DJ894" s="67"/>
      <c r="DK894" s="67"/>
      <c r="DL894" s="67"/>
      <c r="DM894" s="67"/>
      <c r="DN894" s="67"/>
      <c r="DO894" s="67"/>
      <c r="DP894" s="67"/>
      <c r="DQ894" s="67"/>
      <c r="DR894" s="67"/>
      <c r="DS894" s="67"/>
      <c r="DT894" s="67"/>
      <c r="DU894" s="67"/>
      <c r="DV894" s="67"/>
      <c r="DW894" s="67"/>
      <c r="DX894" s="67"/>
      <c r="DY894" s="67"/>
      <c r="DZ894" s="88"/>
      <c r="EA894" s="88"/>
      <c r="EB894" s="88"/>
      <c r="EC894" s="88"/>
      <c r="ED894" s="88"/>
      <c r="EE894" s="88"/>
      <c r="EF894" s="88"/>
      <c r="EG894" s="88"/>
    </row>
    <row r="895" spans="22:137" s="65" customFormat="1" x14ac:dyDescent="0.25">
      <c r="V895" s="631"/>
      <c r="AA895" s="632"/>
      <c r="AB895" s="632"/>
      <c r="AD895" s="632"/>
      <c r="AE895" s="633"/>
      <c r="AH895" s="634"/>
      <c r="AI895" s="634"/>
      <c r="AK895" s="632"/>
      <c r="AR895" s="632"/>
      <c r="AV895" s="632"/>
      <c r="AX895" s="632"/>
      <c r="BB895" s="632"/>
      <c r="BC895" s="632"/>
      <c r="BE895" s="632"/>
      <c r="BH895" s="67"/>
      <c r="BI895" s="635"/>
      <c r="BJ895" s="636"/>
      <c r="BK895" s="636"/>
      <c r="BL895" s="636"/>
      <c r="BM895" s="102"/>
      <c r="BN895" s="102"/>
      <c r="BO895" s="102"/>
      <c r="BP895" s="636"/>
      <c r="BQ895" s="636"/>
      <c r="BR895" s="636"/>
      <c r="BS895" s="636"/>
      <c r="BT895" s="636"/>
      <c r="BU895" s="636"/>
      <c r="BV895" s="636"/>
      <c r="BW895" s="636"/>
      <c r="BX895" s="636"/>
      <c r="BY895" s="636"/>
      <c r="BZ895" s="636"/>
      <c r="CA895" s="636"/>
      <c r="CB895" s="637"/>
      <c r="CC895" s="636"/>
      <c r="CD895" s="636"/>
      <c r="CE895" s="637"/>
      <c r="CF895" s="637"/>
      <c r="CG895" s="637"/>
      <c r="CH895" s="637"/>
      <c r="CI895" s="636"/>
      <c r="CJ895" s="636"/>
      <c r="CK895" s="637"/>
      <c r="CL895" s="637"/>
      <c r="CM895" s="637"/>
      <c r="CN895" s="705"/>
      <c r="CO895" s="88"/>
      <c r="CP895" s="88"/>
      <c r="CQ895" s="88"/>
      <c r="CR895" s="67"/>
      <c r="CS895" s="67"/>
      <c r="CT895" s="67"/>
      <c r="CU895" s="67"/>
      <c r="CV895" s="67"/>
      <c r="CW895" s="67"/>
      <c r="CX895" s="67"/>
      <c r="CY895" s="67"/>
      <c r="CZ895" s="67"/>
      <c r="DA895" s="67"/>
      <c r="DB895" s="67"/>
      <c r="DC895" s="67"/>
      <c r="DD895" s="67"/>
      <c r="DE895" s="67"/>
      <c r="DF895" s="67"/>
      <c r="DG895" s="67"/>
      <c r="DH895" s="67"/>
      <c r="DI895" s="67"/>
      <c r="DJ895" s="67"/>
      <c r="DK895" s="67"/>
      <c r="DL895" s="67"/>
      <c r="DM895" s="67"/>
      <c r="DN895" s="67"/>
      <c r="DO895" s="67"/>
      <c r="DP895" s="67"/>
      <c r="DQ895" s="67"/>
      <c r="DR895" s="67"/>
      <c r="DS895" s="67"/>
      <c r="DT895" s="67"/>
      <c r="DU895" s="67"/>
      <c r="DV895" s="67"/>
      <c r="DW895" s="67"/>
      <c r="DX895" s="67"/>
      <c r="DY895" s="67"/>
      <c r="DZ895" s="88"/>
      <c r="EA895" s="88"/>
      <c r="EB895" s="88"/>
      <c r="EC895" s="88"/>
      <c r="ED895" s="88"/>
      <c r="EE895" s="88"/>
      <c r="EF895" s="88"/>
      <c r="EG895" s="88"/>
    </row>
    <row r="896" spans="22:137" s="65" customFormat="1" x14ac:dyDescent="0.25">
      <c r="V896" s="631"/>
      <c r="AA896" s="632"/>
      <c r="AB896" s="632"/>
      <c r="AD896" s="632"/>
      <c r="AE896" s="633"/>
      <c r="AH896" s="634"/>
      <c r="AI896" s="634"/>
      <c r="AK896" s="632"/>
      <c r="AR896" s="632"/>
      <c r="AV896" s="632"/>
      <c r="AX896" s="632"/>
      <c r="BB896" s="632"/>
      <c r="BC896" s="632"/>
      <c r="BE896" s="632"/>
      <c r="BH896" s="67"/>
      <c r="BI896" s="635"/>
      <c r="BJ896" s="636"/>
      <c r="BK896" s="636"/>
      <c r="BL896" s="636"/>
      <c r="BM896" s="102"/>
      <c r="BN896" s="102"/>
      <c r="BO896" s="102"/>
      <c r="BP896" s="636"/>
      <c r="BQ896" s="636"/>
      <c r="BR896" s="636"/>
      <c r="BS896" s="636"/>
      <c r="BT896" s="636"/>
      <c r="BU896" s="636"/>
      <c r="BV896" s="636"/>
      <c r="BW896" s="636"/>
      <c r="BX896" s="636"/>
      <c r="BY896" s="636"/>
      <c r="BZ896" s="636"/>
      <c r="CA896" s="636"/>
      <c r="CB896" s="637"/>
      <c r="CC896" s="636"/>
      <c r="CD896" s="636"/>
      <c r="CE896" s="637"/>
      <c r="CF896" s="637"/>
      <c r="CG896" s="637"/>
      <c r="CH896" s="637"/>
      <c r="CI896" s="636"/>
      <c r="CJ896" s="636"/>
      <c r="CK896" s="637"/>
      <c r="CL896" s="637"/>
      <c r="CM896" s="637"/>
      <c r="CN896" s="705"/>
      <c r="CO896" s="88"/>
      <c r="CP896" s="88"/>
      <c r="CQ896" s="88"/>
      <c r="CR896" s="67"/>
      <c r="CS896" s="67"/>
      <c r="CT896" s="67"/>
      <c r="CU896" s="67"/>
      <c r="CV896" s="67"/>
      <c r="CW896" s="67"/>
      <c r="CX896" s="67"/>
      <c r="CY896" s="67"/>
      <c r="CZ896" s="67"/>
      <c r="DA896" s="67"/>
      <c r="DB896" s="67"/>
      <c r="DC896" s="67"/>
      <c r="DD896" s="67"/>
      <c r="DE896" s="67"/>
      <c r="DF896" s="67"/>
      <c r="DG896" s="67"/>
      <c r="DH896" s="67"/>
      <c r="DI896" s="67"/>
      <c r="DJ896" s="67"/>
      <c r="DK896" s="67"/>
      <c r="DL896" s="67"/>
      <c r="DM896" s="67"/>
      <c r="DN896" s="67"/>
      <c r="DO896" s="67"/>
      <c r="DP896" s="67"/>
      <c r="DQ896" s="67"/>
      <c r="DR896" s="67"/>
      <c r="DS896" s="67"/>
      <c r="DT896" s="67"/>
      <c r="DU896" s="67"/>
      <c r="DV896" s="67"/>
      <c r="DW896" s="67"/>
      <c r="DX896" s="67"/>
      <c r="DY896" s="67"/>
      <c r="DZ896" s="88"/>
      <c r="EA896" s="88"/>
      <c r="EB896" s="88"/>
      <c r="EC896" s="88"/>
      <c r="ED896" s="88"/>
      <c r="EE896" s="88"/>
      <c r="EF896" s="88"/>
      <c r="EG896" s="88"/>
    </row>
    <row r="897" spans="22:137" s="65" customFormat="1" x14ac:dyDescent="0.25">
      <c r="V897" s="631"/>
      <c r="AA897" s="632"/>
      <c r="AB897" s="632"/>
      <c r="AD897" s="632"/>
      <c r="AE897" s="633"/>
      <c r="AH897" s="634"/>
      <c r="AI897" s="634"/>
      <c r="AK897" s="632"/>
      <c r="AR897" s="632"/>
      <c r="AV897" s="632"/>
      <c r="AX897" s="632"/>
      <c r="BB897" s="632"/>
      <c r="BC897" s="632"/>
      <c r="BE897" s="632"/>
      <c r="BH897" s="67"/>
      <c r="BI897" s="635"/>
      <c r="BJ897" s="636"/>
      <c r="BK897" s="636"/>
      <c r="BL897" s="636"/>
      <c r="BM897" s="102"/>
      <c r="BN897" s="102"/>
      <c r="BO897" s="102"/>
      <c r="BP897" s="636"/>
      <c r="BQ897" s="636"/>
      <c r="BR897" s="636"/>
      <c r="BS897" s="636"/>
      <c r="BT897" s="636"/>
      <c r="BU897" s="636"/>
      <c r="BV897" s="636"/>
      <c r="BW897" s="636"/>
      <c r="BX897" s="636"/>
      <c r="BY897" s="636"/>
      <c r="BZ897" s="636"/>
      <c r="CA897" s="636"/>
      <c r="CB897" s="637"/>
      <c r="CC897" s="636"/>
      <c r="CD897" s="636"/>
      <c r="CE897" s="637"/>
      <c r="CF897" s="637"/>
      <c r="CG897" s="637"/>
      <c r="CH897" s="637"/>
      <c r="CI897" s="636"/>
      <c r="CJ897" s="636"/>
      <c r="CK897" s="637"/>
      <c r="CL897" s="637"/>
      <c r="CM897" s="637"/>
      <c r="CN897" s="705"/>
      <c r="CO897" s="88"/>
      <c r="CP897" s="88"/>
      <c r="CQ897" s="88"/>
      <c r="CR897" s="67"/>
      <c r="CS897" s="67"/>
      <c r="CT897" s="67"/>
      <c r="CU897" s="67"/>
      <c r="CV897" s="67"/>
      <c r="CW897" s="67"/>
      <c r="CX897" s="67"/>
      <c r="CY897" s="67"/>
      <c r="CZ897" s="67"/>
      <c r="DA897" s="67"/>
      <c r="DB897" s="67"/>
      <c r="DC897" s="67"/>
      <c r="DD897" s="67"/>
      <c r="DE897" s="67"/>
      <c r="DF897" s="67"/>
      <c r="DG897" s="67"/>
      <c r="DH897" s="67"/>
      <c r="DI897" s="67"/>
      <c r="DJ897" s="67"/>
      <c r="DK897" s="67"/>
      <c r="DL897" s="67"/>
      <c r="DM897" s="67"/>
      <c r="DN897" s="67"/>
      <c r="DO897" s="67"/>
      <c r="DP897" s="67"/>
      <c r="DQ897" s="67"/>
      <c r="DR897" s="67"/>
      <c r="DS897" s="67"/>
      <c r="DT897" s="67"/>
      <c r="DU897" s="67"/>
      <c r="DV897" s="67"/>
      <c r="DW897" s="67"/>
      <c r="DX897" s="67"/>
      <c r="DY897" s="67"/>
      <c r="DZ897" s="88"/>
      <c r="EA897" s="88"/>
      <c r="EB897" s="88"/>
      <c r="EC897" s="88"/>
      <c r="ED897" s="88"/>
      <c r="EE897" s="88"/>
      <c r="EF897" s="88"/>
      <c r="EG897" s="88"/>
    </row>
    <row r="898" spans="22:137" s="65" customFormat="1" x14ac:dyDescent="0.25">
      <c r="V898" s="631"/>
      <c r="AA898" s="632"/>
      <c r="AB898" s="632"/>
      <c r="AD898" s="632"/>
      <c r="AE898" s="633"/>
      <c r="AH898" s="634"/>
      <c r="AI898" s="634"/>
      <c r="AK898" s="632"/>
      <c r="AR898" s="632"/>
      <c r="AV898" s="632"/>
      <c r="AX898" s="632"/>
      <c r="BB898" s="632"/>
      <c r="BC898" s="632"/>
      <c r="BE898" s="632"/>
      <c r="BH898" s="67"/>
      <c r="BI898" s="635"/>
      <c r="BJ898" s="636"/>
      <c r="BK898" s="636"/>
      <c r="BL898" s="636"/>
      <c r="BM898" s="102"/>
      <c r="BN898" s="102"/>
      <c r="BO898" s="102"/>
      <c r="BP898" s="636"/>
      <c r="BQ898" s="636"/>
      <c r="BR898" s="636"/>
      <c r="BS898" s="636"/>
      <c r="BT898" s="636"/>
      <c r="BU898" s="636"/>
      <c r="BV898" s="636"/>
      <c r="BW898" s="636"/>
      <c r="BX898" s="636"/>
      <c r="BY898" s="636"/>
      <c r="BZ898" s="636"/>
      <c r="CA898" s="636"/>
      <c r="CB898" s="637"/>
      <c r="CC898" s="636"/>
      <c r="CD898" s="636"/>
      <c r="CE898" s="637"/>
      <c r="CF898" s="637"/>
      <c r="CG898" s="637"/>
      <c r="CH898" s="637"/>
      <c r="CI898" s="636"/>
      <c r="CJ898" s="636"/>
      <c r="CK898" s="637"/>
      <c r="CL898" s="637"/>
      <c r="CM898" s="637"/>
      <c r="CN898" s="705"/>
      <c r="CO898" s="88"/>
      <c r="CP898" s="88"/>
      <c r="CQ898" s="88"/>
      <c r="CR898" s="67"/>
      <c r="CS898" s="67"/>
      <c r="CT898" s="67"/>
      <c r="CU898" s="67"/>
      <c r="CV898" s="67"/>
      <c r="CW898" s="67"/>
      <c r="CX898" s="67"/>
      <c r="CY898" s="67"/>
      <c r="CZ898" s="67"/>
      <c r="DA898" s="67"/>
      <c r="DB898" s="67"/>
      <c r="DC898" s="67"/>
      <c r="DD898" s="67"/>
      <c r="DE898" s="67"/>
      <c r="DF898" s="67"/>
      <c r="DG898" s="67"/>
      <c r="DH898" s="67"/>
      <c r="DI898" s="67"/>
      <c r="DJ898" s="67"/>
      <c r="DK898" s="67"/>
      <c r="DL898" s="67"/>
      <c r="DM898" s="67"/>
      <c r="DN898" s="67"/>
      <c r="DO898" s="67"/>
      <c r="DP898" s="67"/>
      <c r="DQ898" s="67"/>
      <c r="DR898" s="67"/>
      <c r="DS898" s="67"/>
      <c r="DT898" s="67"/>
      <c r="DU898" s="67"/>
      <c r="DV898" s="67"/>
      <c r="DW898" s="67"/>
      <c r="DX898" s="67"/>
      <c r="DY898" s="67"/>
      <c r="DZ898" s="88"/>
      <c r="EA898" s="88"/>
      <c r="EB898" s="88"/>
      <c r="EC898" s="88"/>
      <c r="ED898" s="88"/>
      <c r="EE898" s="88"/>
      <c r="EF898" s="88"/>
      <c r="EG898" s="88"/>
    </row>
    <row r="899" spans="22:137" s="65" customFormat="1" x14ac:dyDescent="0.25">
      <c r="V899" s="631"/>
      <c r="AA899" s="632"/>
      <c r="AB899" s="632"/>
      <c r="AD899" s="632"/>
      <c r="AE899" s="633"/>
      <c r="AH899" s="634"/>
      <c r="AI899" s="634"/>
      <c r="AK899" s="632"/>
      <c r="AR899" s="632"/>
      <c r="AV899" s="632"/>
      <c r="AX899" s="632"/>
      <c r="BB899" s="632"/>
      <c r="BC899" s="632"/>
      <c r="BE899" s="632"/>
      <c r="BH899" s="67"/>
      <c r="BI899" s="635"/>
      <c r="BJ899" s="636"/>
      <c r="BK899" s="636"/>
      <c r="BL899" s="636"/>
      <c r="BM899" s="102"/>
      <c r="BN899" s="102"/>
      <c r="BO899" s="102"/>
      <c r="BP899" s="636"/>
      <c r="BQ899" s="636"/>
      <c r="BR899" s="636"/>
      <c r="BS899" s="636"/>
      <c r="BT899" s="636"/>
      <c r="BU899" s="636"/>
      <c r="BV899" s="636"/>
      <c r="BW899" s="636"/>
      <c r="BX899" s="636"/>
      <c r="BY899" s="636"/>
      <c r="BZ899" s="636"/>
      <c r="CA899" s="636"/>
      <c r="CB899" s="637"/>
      <c r="CC899" s="636"/>
      <c r="CD899" s="636"/>
      <c r="CE899" s="637"/>
      <c r="CF899" s="637"/>
      <c r="CG899" s="637"/>
      <c r="CH899" s="637"/>
      <c r="CI899" s="636"/>
      <c r="CJ899" s="636"/>
      <c r="CK899" s="637"/>
      <c r="CL899" s="637"/>
      <c r="CM899" s="637"/>
      <c r="CN899" s="705"/>
      <c r="CO899" s="88"/>
      <c r="CP899" s="88"/>
      <c r="CQ899" s="88"/>
      <c r="CR899" s="67"/>
      <c r="CS899" s="67"/>
      <c r="CT899" s="67"/>
      <c r="CU899" s="67"/>
      <c r="CV899" s="67"/>
      <c r="CW899" s="67"/>
      <c r="CX899" s="67"/>
      <c r="CY899" s="67"/>
      <c r="CZ899" s="67"/>
      <c r="DA899" s="67"/>
      <c r="DB899" s="67"/>
      <c r="DC899" s="67"/>
      <c r="DD899" s="67"/>
      <c r="DE899" s="67"/>
      <c r="DF899" s="67"/>
      <c r="DG899" s="67"/>
      <c r="DH899" s="67"/>
      <c r="DI899" s="67"/>
      <c r="DJ899" s="67"/>
      <c r="DK899" s="67"/>
      <c r="DL899" s="67"/>
      <c r="DM899" s="67"/>
      <c r="DN899" s="67"/>
      <c r="DO899" s="67"/>
      <c r="DP899" s="67"/>
      <c r="DQ899" s="67"/>
      <c r="DR899" s="67"/>
      <c r="DS899" s="67"/>
      <c r="DT899" s="67"/>
      <c r="DU899" s="67"/>
      <c r="DV899" s="67"/>
      <c r="DW899" s="67"/>
      <c r="DX899" s="67"/>
      <c r="DY899" s="67"/>
      <c r="DZ899" s="88"/>
      <c r="EA899" s="88"/>
      <c r="EB899" s="88"/>
      <c r="EC899" s="88"/>
      <c r="ED899" s="88"/>
      <c r="EE899" s="88"/>
      <c r="EF899" s="88"/>
      <c r="EG899" s="88"/>
    </row>
    <row r="900" spans="22:137" s="65" customFormat="1" x14ac:dyDescent="0.25">
      <c r="V900" s="631"/>
      <c r="AA900" s="632"/>
      <c r="AB900" s="632"/>
      <c r="AD900" s="632"/>
      <c r="AE900" s="633"/>
      <c r="AH900" s="634"/>
      <c r="AI900" s="634"/>
      <c r="AK900" s="632"/>
      <c r="AR900" s="632"/>
      <c r="AV900" s="632"/>
      <c r="AX900" s="632"/>
      <c r="BB900" s="632"/>
      <c r="BC900" s="632"/>
      <c r="BE900" s="632"/>
      <c r="BH900" s="67"/>
      <c r="BI900" s="635"/>
      <c r="BJ900" s="636"/>
      <c r="BK900" s="636"/>
      <c r="BL900" s="636"/>
      <c r="BM900" s="102"/>
      <c r="BN900" s="102"/>
      <c r="BO900" s="102"/>
      <c r="BP900" s="636"/>
      <c r="BQ900" s="636"/>
      <c r="BR900" s="636"/>
      <c r="BS900" s="636"/>
      <c r="BT900" s="636"/>
      <c r="BU900" s="636"/>
      <c r="BV900" s="636"/>
      <c r="BW900" s="636"/>
      <c r="BX900" s="636"/>
      <c r="BY900" s="636"/>
      <c r="BZ900" s="636"/>
      <c r="CA900" s="636"/>
      <c r="CB900" s="637"/>
      <c r="CC900" s="636"/>
      <c r="CD900" s="636"/>
      <c r="CE900" s="637"/>
      <c r="CF900" s="637"/>
      <c r="CG900" s="637"/>
      <c r="CH900" s="637"/>
      <c r="CI900" s="636"/>
      <c r="CJ900" s="636"/>
      <c r="CK900" s="637"/>
      <c r="CL900" s="637"/>
      <c r="CM900" s="637"/>
      <c r="CN900" s="705"/>
      <c r="CO900" s="88"/>
      <c r="CP900" s="88"/>
      <c r="CQ900" s="88"/>
      <c r="CR900" s="67"/>
      <c r="CS900" s="67"/>
      <c r="CT900" s="67"/>
      <c r="CU900" s="67"/>
      <c r="CV900" s="67"/>
      <c r="CW900" s="67"/>
      <c r="CX900" s="67"/>
      <c r="CY900" s="67"/>
      <c r="CZ900" s="67"/>
      <c r="DA900" s="67"/>
      <c r="DB900" s="67"/>
      <c r="DC900" s="67"/>
      <c r="DD900" s="67"/>
      <c r="DE900" s="67"/>
      <c r="DF900" s="67"/>
      <c r="DG900" s="67"/>
      <c r="DH900" s="67"/>
      <c r="DI900" s="67"/>
      <c r="DJ900" s="67"/>
      <c r="DK900" s="67"/>
      <c r="DL900" s="67"/>
      <c r="DM900" s="67"/>
      <c r="DN900" s="67"/>
      <c r="DO900" s="67"/>
      <c r="DP900" s="67"/>
      <c r="DQ900" s="67"/>
      <c r="DR900" s="67"/>
      <c r="DS900" s="67"/>
      <c r="DT900" s="67"/>
      <c r="DU900" s="67"/>
      <c r="DV900" s="67"/>
      <c r="DW900" s="67"/>
      <c r="DX900" s="67"/>
      <c r="DY900" s="67"/>
      <c r="DZ900" s="88"/>
      <c r="EA900" s="88"/>
      <c r="EB900" s="88"/>
      <c r="EC900" s="88"/>
      <c r="ED900" s="88"/>
      <c r="EE900" s="88"/>
      <c r="EF900" s="88"/>
      <c r="EG900" s="88"/>
    </row>
    <row r="901" spans="22:137" s="65" customFormat="1" x14ac:dyDescent="0.25">
      <c r="V901" s="631"/>
      <c r="AA901" s="632"/>
      <c r="AB901" s="632"/>
      <c r="AD901" s="632"/>
      <c r="AE901" s="633"/>
      <c r="AH901" s="634"/>
      <c r="AI901" s="634"/>
      <c r="AK901" s="632"/>
      <c r="AR901" s="632"/>
      <c r="AV901" s="632"/>
      <c r="AX901" s="632"/>
      <c r="BB901" s="632"/>
      <c r="BC901" s="632"/>
      <c r="BE901" s="632"/>
      <c r="BH901" s="67"/>
      <c r="BI901" s="635"/>
      <c r="BJ901" s="636"/>
      <c r="BK901" s="636"/>
      <c r="BL901" s="636"/>
      <c r="BM901" s="102"/>
      <c r="BN901" s="102"/>
      <c r="BO901" s="102"/>
      <c r="BP901" s="636"/>
      <c r="BQ901" s="636"/>
      <c r="BR901" s="636"/>
      <c r="BS901" s="636"/>
      <c r="BT901" s="636"/>
      <c r="BU901" s="636"/>
      <c r="BV901" s="636"/>
      <c r="BW901" s="636"/>
      <c r="BX901" s="636"/>
      <c r="BY901" s="636"/>
      <c r="BZ901" s="636"/>
      <c r="CA901" s="636"/>
      <c r="CB901" s="637"/>
      <c r="CC901" s="636"/>
      <c r="CD901" s="636"/>
      <c r="CE901" s="637"/>
      <c r="CF901" s="637"/>
      <c r="CG901" s="637"/>
      <c r="CH901" s="637"/>
      <c r="CI901" s="636"/>
      <c r="CJ901" s="636"/>
      <c r="CK901" s="637"/>
      <c r="CL901" s="637"/>
      <c r="CM901" s="637"/>
      <c r="CN901" s="705"/>
      <c r="CO901" s="88"/>
      <c r="CP901" s="88"/>
      <c r="CQ901" s="88"/>
      <c r="CR901" s="67"/>
      <c r="CS901" s="67"/>
      <c r="CT901" s="67"/>
      <c r="CU901" s="67"/>
      <c r="CV901" s="67"/>
      <c r="CW901" s="67"/>
      <c r="CX901" s="67"/>
      <c r="CY901" s="67"/>
      <c r="CZ901" s="67"/>
      <c r="DA901" s="67"/>
      <c r="DB901" s="67"/>
      <c r="DC901" s="67"/>
      <c r="DD901" s="67"/>
      <c r="DE901" s="67"/>
      <c r="DF901" s="67"/>
      <c r="DG901" s="67"/>
      <c r="DH901" s="67"/>
      <c r="DI901" s="67"/>
      <c r="DJ901" s="67"/>
      <c r="DK901" s="67"/>
      <c r="DL901" s="67"/>
      <c r="DM901" s="67"/>
      <c r="DN901" s="67"/>
      <c r="DO901" s="67"/>
      <c r="DP901" s="67"/>
      <c r="DQ901" s="67"/>
      <c r="DR901" s="67"/>
      <c r="DS901" s="67"/>
      <c r="DT901" s="67"/>
      <c r="DU901" s="67"/>
      <c r="DV901" s="67"/>
      <c r="DW901" s="67"/>
      <c r="DX901" s="67"/>
      <c r="DY901" s="67"/>
      <c r="DZ901" s="88"/>
      <c r="EA901" s="88"/>
      <c r="EB901" s="88"/>
      <c r="EC901" s="88"/>
      <c r="ED901" s="88"/>
      <c r="EE901" s="88"/>
      <c r="EF901" s="88"/>
      <c r="EG901" s="88"/>
    </row>
    <row r="902" spans="22:137" s="65" customFormat="1" x14ac:dyDescent="0.25">
      <c r="V902" s="631"/>
      <c r="AA902" s="632"/>
      <c r="AB902" s="632"/>
      <c r="AD902" s="632"/>
      <c r="AE902" s="633"/>
      <c r="AH902" s="634"/>
      <c r="AI902" s="634"/>
      <c r="AK902" s="632"/>
      <c r="AR902" s="632"/>
      <c r="AV902" s="632"/>
      <c r="AX902" s="632"/>
      <c r="BB902" s="632"/>
      <c r="BC902" s="632"/>
      <c r="BE902" s="632"/>
      <c r="BH902" s="67"/>
      <c r="BI902" s="635"/>
      <c r="BJ902" s="636"/>
      <c r="BK902" s="636"/>
      <c r="BL902" s="636"/>
      <c r="BM902" s="102"/>
      <c r="BN902" s="102"/>
      <c r="BO902" s="102"/>
      <c r="BP902" s="636"/>
      <c r="BQ902" s="636"/>
      <c r="BR902" s="636"/>
      <c r="BS902" s="636"/>
      <c r="BT902" s="636"/>
      <c r="BU902" s="636"/>
      <c r="BV902" s="636"/>
      <c r="BW902" s="636"/>
      <c r="BX902" s="636"/>
      <c r="BY902" s="636"/>
      <c r="BZ902" s="636"/>
      <c r="CA902" s="636"/>
      <c r="CB902" s="637"/>
      <c r="CC902" s="636"/>
      <c r="CD902" s="636"/>
      <c r="CE902" s="637"/>
      <c r="CF902" s="637"/>
      <c r="CG902" s="637"/>
      <c r="CH902" s="637"/>
      <c r="CI902" s="636"/>
      <c r="CJ902" s="636"/>
      <c r="CK902" s="637"/>
      <c r="CL902" s="637"/>
      <c r="CM902" s="637"/>
      <c r="CN902" s="705"/>
      <c r="CO902" s="88"/>
      <c r="CP902" s="88"/>
      <c r="CQ902" s="88"/>
      <c r="CR902" s="67"/>
      <c r="CS902" s="67"/>
      <c r="CT902" s="67"/>
      <c r="CU902" s="67"/>
      <c r="CV902" s="67"/>
      <c r="CW902" s="67"/>
      <c r="CX902" s="67"/>
      <c r="CY902" s="67"/>
      <c r="CZ902" s="67"/>
      <c r="DA902" s="67"/>
      <c r="DB902" s="67"/>
      <c r="DC902" s="67"/>
      <c r="DD902" s="67"/>
      <c r="DE902" s="67"/>
      <c r="DF902" s="67"/>
      <c r="DG902" s="67"/>
      <c r="DH902" s="67"/>
      <c r="DI902" s="67"/>
      <c r="DJ902" s="67"/>
      <c r="DK902" s="67"/>
      <c r="DL902" s="67"/>
      <c r="DM902" s="67"/>
      <c r="DN902" s="67"/>
      <c r="DO902" s="67"/>
      <c r="DP902" s="67"/>
      <c r="DQ902" s="67"/>
      <c r="DR902" s="67"/>
      <c r="DS902" s="67"/>
      <c r="DT902" s="67"/>
      <c r="DU902" s="67"/>
      <c r="DV902" s="67"/>
      <c r="DW902" s="67"/>
      <c r="DX902" s="67"/>
      <c r="DY902" s="67"/>
      <c r="DZ902" s="88"/>
      <c r="EA902" s="88"/>
      <c r="EB902" s="88"/>
      <c r="EC902" s="88"/>
      <c r="ED902" s="88"/>
      <c r="EE902" s="88"/>
      <c r="EF902" s="88"/>
      <c r="EG902" s="88"/>
    </row>
    <row r="903" spans="22:137" s="65" customFormat="1" x14ac:dyDescent="0.25">
      <c r="V903" s="631"/>
      <c r="AA903" s="632"/>
      <c r="AB903" s="632"/>
      <c r="AD903" s="632"/>
      <c r="AE903" s="633"/>
      <c r="AH903" s="634"/>
      <c r="AI903" s="634"/>
      <c r="AK903" s="632"/>
      <c r="AR903" s="632"/>
      <c r="AV903" s="632"/>
      <c r="AX903" s="632"/>
      <c r="BB903" s="632"/>
      <c r="BC903" s="632"/>
      <c r="BE903" s="632"/>
      <c r="BH903" s="67"/>
      <c r="BI903" s="635"/>
      <c r="BJ903" s="636"/>
      <c r="BK903" s="636"/>
      <c r="BL903" s="636"/>
      <c r="BM903" s="102"/>
      <c r="BN903" s="102"/>
      <c r="BO903" s="102"/>
      <c r="BP903" s="636"/>
      <c r="BQ903" s="636"/>
      <c r="BR903" s="636"/>
      <c r="BS903" s="636"/>
      <c r="BT903" s="636"/>
      <c r="BU903" s="636"/>
      <c r="BV903" s="636"/>
      <c r="BW903" s="636"/>
      <c r="BX903" s="636"/>
      <c r="BY903" s="636"/>
      <c r="BZ903" s="636"/>
      <c r="CA903" s="636"/>
      <c r="CB903" s="637"/>
      <c r="CC903" s="636"/>
      <c r="CD903" s="636"/>
      <c r="CE903" s="637"/>
      <c r="CF903" s="637"/>
      <c r="CG903" s="637"/>
      <c r="CH903" s="637"/>
      <c r="CI903" s="636"/>
      <c r="CJ903" s="636"/>
      <c r="CK903" s="637"/>
      <c r="CL903" s="637"/>
      <c r="CM903" s="637"/>
      <c r="CN903" s="705"/>
      <c r="CO903" s="88"/>
      <c r="CP903" s="88"/>
      <c r="CQ903" s="88"/>
      <c r="CR903" s="67"/>
      <c r="CS903" s="67"/>
      <c r="CT903" s="67"/>
      <c r="CU903" s="67"/>
      <c r="CV903" s="67"/>
      <c r="CW903" s="67"/>
      <c r="CX903" s="67"/>
      <c r="CY903" s="67"/>
      <c r="CZ903" s="67"/>
      <c r="DA903" s="67"/>
      <c r="DB903" s="67"/>
      <c r="DC903" s="67"/>
      <c r="DD903" s="67"/>
      <c r="DE903" s="67"/>
      <c r="DF903" s="67"/>
      <c r="DG903" s="67"/>
      <c r="DH903" s="67"/>
      <c r="DI903" s="67"/>
      <c r="DJ903" s="67"/>
      <c r="DK903" s="67"/>
      <c r="DL903" s="67"/>
      <c r="DM903" s="67"/>
      <c r="DN903" s="67"/>
      <c r="DO903" s="67"/>
      <c r="DP903" s="67"/>
      <c r="DQ903" s="67"/>
      <c r="DR903" s="67"/>
      <c r="DS903" s="67"/>
      <c r="DT903" s="67"/>
      <c r="DU903" s="67"/>
      <c r="DV903" s="67"/>
      <c r="DW903" s="67"/>
      <c r="DX903" s="67"/>
      <c r="DY903" s="67"/>
      <c r="DZ903" s="88"/>
      <c r="EA903" s="88"/>
      <c r="EB903" s="88"/>
      <c r="EC903" s="88"/>
      <c r="ED903" s="88"/>
      <c r="EE903" s="88"/>
      <c r="EF903" s="88"/>
      <c r="EG903" s="88"/>
    </row>
    <row r="904" spans="22:137" s="65" customFormat="1" x14ac:dyDescent="0.25">
      <c r="V904" s="631"/>
      <c r="AA904" s="632"/>
      <c r="AB904" s="632"/>
      <c r="AD904" s="632"/>
      <c r="AE904" s="633"/>
      <c r="AH904" s="634"/>
      <c r="AI904" s="634"/>
      <c r="AK904" s="632"/>
      <c r="AR904" s="632"/>
      <c r="AV904" s="632"/>
      <c r="AX904" s="632"/>
      <c r="BB904" s="632"/>
      <c r="BC904" s="632"/>
      <c r="BE904" s="632"/>
      <c r="BH904" s="67"/>
      <c r="BI904" s="635"/>
      <c r="BJ904" s="636"/>
      <c r="BK904" s="636"/>
      <c r="BL904" s="636"/>
      <c r="BM904" s="102"/>
      <c r="BN904" s="102"/>
      <c r="BO904" s="102"/>
      <c r="BP904" s="636"/>
      <c r="BQ904" s="636"/>
      <c r="BR904" s="636"/>
      <c r="BS904" s="636"/>
      <c r="BT904" s="636"/>
      <c r="BU904" s="636"/>
      <c r="BV904" s="636"/>
      <c r="BW904" s="636"/>
      <c r="BX904" s="636"/>
      <c r="BY904" s="636"/>
      <c r="BZ904" s="636"/>
      <c r="CA904" s="636"/>
      <c r="CB904" s="637"/>
      <c r="CC904" s="636"/>
      <c r="CD904" s="636"/>
      <c r="CE904" s="637"/>
      <c r="CF904" s="637"/>
      <c r="CG904" s="637"/>
      <c r="CH904" s="637"/>
      <c r="CI904" s="636"/>
      <c r="CJ904" s="636"/>
      <c r="CK904" s="637"/>
      <c r="CL904" s="637"/>
      <c r="CM904" s="637"/>
      <c r="CN904" s="705"/>
      <c r="CO904" s="88"/>
      <c r="CP904" s="88"/>
      <c r="CQ904" s="88"/>
      <c r="CR904" s="67"/>
      <c r="CS904" s="67"/>
      <c r="CT904" s="67"/>
      <c r="CU904" s="67"/>
      <c r="CV904" s="67"/>
      <c r="CW904" s="67"/>
      <c r="CX904" s="67"/>
      <c r="CY904" s="67"/>
      <c r="CZ904" s="67"/>
      <c r="DA904" s="67"/>
      <c r="DB904" s="67"/>
      <c r="DC904" s="67"/>
      <c r="DD904" s="67"/>
      <c r="DE904" s="67"/>
      <c r="DF904" s="67"/>
      <c r="DG904" s="67"/>
      <c r="DH904" s="67"/>
      <c r="DI904" s="67"/>
      <c r="DJ904" s="67"/>
      <c r="DK904" s="67"/>
      <c r="DL904" s="67"/>
      <c r="DM904" s="67"/>
      <c r="DN904" s="67"/>
      <c r="DO904" s="67"/>
      <c r="DP904" s="67"/>
      <c r="DQ904" s="67"/>
      <c r="DR904" s="67"/>
      <c r="DS904" s="67"/>
      <c r="DT904" s="67"/>
      <c r="DU904" s="67"/>
      <c r="DV904" s="67"/>
      <c r="DW904" s="67"/>
      <c r="DX904" s="67"/>
      <c r="DY904" s="67"/>
      <c r="DZ904" s="88"/>
      <c r="EA904" s="88"/>
      <c r="EB904" s="88"/>
      <c r="EC904" s="88"/>
      <c r="ED904" s="88"/>
      <c r="EE904" s="88"/>
      <c r="EF904" s="88"/>
      <c r="EG904" s="88"/>
    </row>
    <row r="905" spans="22:137" s="65" customFormat="1" x14ac:dyDescent="0.25">
      <c r="V905" s="631"/>
      <c r="AA905" s="632"/>
      <c r="AB905" s="632"/>
      <c r="AD905" s="632"/>
      <c r="AE905" s="633"/>
      <c r="AH905" s="634"/>
      <c r="AI905" s="634"/>
      <c r="AK905" s="632"/>
      <c r="AR905" s="632"/>
      <c r="AV905" s="632"/>
      <c r="AX905" s="632"/>
      <c r="BB905" s="632"/>
      <c r="BC905" s="632"/>
      <c r="BE905" s="632"/>
      <c r="BH905" s="67"/>
      <c r="BI905" s="635"/>
      <c r="BJ905" s="636"/>
      <c r="BK905" s="636"/>
      <c r="BL905" s="636"/>
      <c r="BM905" s="102"/>
      <c r="BN905" s="102"/>
      <c r="BO905" s="102"/>
      <c r="BP905" s="636"/>
      <c r="BQ905" s="636"/>
      <c r="BR905" s="636"/>
      <c r="BS905" s="636"/>
      <c r="BT905" s="636"/>
      <c r="BU905" s="636"/>
      <c r="BV905" s="636"/>
      <c r="BW905" s="636"/>
      <c r="BX905" s="636"/>
      <c r="BY905" s="636"/>
      <c r="BZ905" s="636"/>
      <c r="CA905" s="636"/>
      <c r="CB905" s="637"/>
      <c r="CC905" s="636"/>
      <c r="CD905" s="636"/>
      <c r="CE905" s="637"/>
      <c r="CF905" s="637"/>
      <c r="CG905" s="637"/>
      <c r="CH905" s="637"/>
      <c r="CI905" s="636"/>
      <c r="CJ905" s="636"/>
      <c r="CK905" s="637"/>
      <c r="CL905" s="637"/>
      <c r="CM905" s="637"/>
      <c r="CN905" s="705"/>
      <c r="CO905" s="88"/>
      <c r="CP905" s="88"/>
      <c r="CQ905" s="88"/>
      <c r="CR905" s="67"/>
      <c r="CS905" s="67"/>
      <c r="CT905" s="67"/>
      <c r="CU905" s="67"/>
      <c r="CV905" s="67"/>
      <c r="CW905" s="67"/>
      <c r="CX905" s="67"/>
      <c r="CY905" s="67"/>
      <c r="CZ905" s="67"/>
      <c r="DA905" s="67"/>
      <c r="DB905" s="67"/>
      <c r="DC905" s="67"/>
      <c r="DD905" s="67"/>
      <c r="DE905" s="67"/>
      <c r="DF905" s="67"/>
      <c r="DG905" s="67"/>
      <c r="DH905" s="67"/>
      <c r="DI905" s="67"/>
      <c r="DJ905" s="67"/>
      <c r="DK905" s="67"/>
      <c r="DL905" s="67"/>
      <c r="DM905" s="67"/>
      <c r="DN905" s="67"/>
      <c r="DO905" s="67"/>
      <c r="DP905" s="67"/>
      <c r="DQ905" s="67"/>
      <c r="DR905" s="67"/>
      <c r="DS905" s="67"/>
      <c r="DT905" s="67"/>
      <c r="DU905" s="67"/>
      <c r="DV905" s="67"/>
      <c r="DW905" s="67"/>
      <c r="DX905" s="67"/>
      <c r="DY905" s="67"/>
      <c r="DZ905" s="88"/>
      <c r="EA905" s="88"/>
      <c r="EB905" s="88"/>
      <c r="EC905" s="88"/>
      <c r="ED905" s="88"/>
      <c r="EE905" s="88"/>
      <c r="EF905" s="88"/>
      <c r="EG905" s="88"/>
    </row>
    <row r="906" spans="22:137" s="65" customFormat="1" x14ac:dyDescent="0.25">
      <c r="V906" s="631"/>
      <c r="AA906" s="632"/>
      <c r="AB906" s="632"/>
      <c r="AD906" s="632"/>
      <c r="AE906" s="633"/>
      <c r="AH906" s="634"/>
      <c r="AI906" s="634"/>
      <c r="AK906" s="632"/>
      <c r="AR906" s="632"/>
      <c r="AV906" s="632"/>
      <c r="AX906" s="632"/>
      <c r="BB906" s="632"/>
      <c r="BC906" s="632"/>
      <c r="BE906" s="632"/>
      <c r="BH906" s="67"/>
      <c r="BI906" s="635"/>
      <c r="BJ906" s="636"/>
      <c r="BK906" s="636"/>
      <c r="BL906" s="636"/>
      <c r="BM906" s="102"/>
      <c r="BN906" s="102"/>
      <c r="BO906" s="102"/>
      <c r="BP906" s="636"/>
      <c r="BQ906" s="636"/>
      <c r="BR906" s="636"/>
      <c r="BS906" s="636"/>
      <c r="BT906" s="636"/>
      <c r="BU906" s="636"/>
      <c r="BV906" s="636"/>
      <c r="BW906" s="636"/>
      <c r="BX906" s="636"/>
      <c r="BY906" s="636"/>
      <c r="BZ906" s="636"/>
      <c r="CA906" s="636"/>
      <c r="CB906" s="637"/>
      <c r="CC906" s="636"/>
      <c r="CD906" s="636"/>
      <c r="CE906" s="637"/>
      <c r="CF906" s="637"/>
      <c r="CG906" s="637"/>
      <c r="CH906" s="637"/>
      <c r="CI906" s="636"/>
      <c r="CJ906" s="636"/>
      <c r="CK906" s="637"/>
      <c r="CL906" s="637"/>
      <c r="CM906" s="637"/>
      <c r="CN906" s="705"/>
      <c r="CO906" s="88"/>
      <c r="CP906" s="88"/>
      <c r="CQ906" s="88"/>
      <c r="CR906" s="67"/>
      <c r="CS906" s="67"/>
      <c r="CT906" s="67"/>
      <c r="CU906" s="67"/>
      <c r="CV906" s="67"/>
      <c r="CW906" s="67"/>
      <c r="CX906" s="67"/>
      <c r="CY906" s="67"/>
      <c r="CZ906" s="67"/>
      <c r="DA906" s="67"/>
      <c r="DB906" s="67"/>
      <c r="DC906" s="67"/>
      <c r="DD906" s="67"/>
      <c r="DE906" s="67"/>
      <c r="DF906" s="67"/>
      <c r="DG906" s="67"/>
      <c r="DH906" s="67"/>
      <c r="DI906" s="67"/>
      <c r="DJ906" s="67"/>
      <c r="DK906" s="67"/>
      <c r="DL906" s="67"/>
      <c r="DM906" s="67"/>
      <c r="DN906" s="67"/>
      <c r="DO906" s="67"/>
      <c r="DP906" s="67"/>
      <c r="DQ906" s="67"/>
      <c r="DR906" s="67"/>
      <c r="DS906" s="67"/>
      <c r="DT906" s="67"/>
      <c r="DU906" s="67"/>
      <c r="DV906" s="67"/>
      <c r="DW906" s="67"/>
      <c r="DX906" s="67"/>
      <c r="DY906" s="67"/>
      <c r="DZ906" s="88"/>
      <c r="EA906" s="88"/>
      <c r="EB906" s="88"/>
      <c r="EC906" s="88"/>
      <c r="ED906" s="88"/>
      <c r="EE906" s="88"/>
      <c r="EF906" s="88"/>
      <c r="EG906" s="88"/>
    </row>
    <row r="907" spans="22:137" s="65" customFormat="1" x14ac:dyDescent="0.25">
      <c r="V907" s="631"/>
      <c r="AA907" s="632"/>
      <c r="AB907" s="632"/>
      <c r="AD907" s="632"/>
      <c r="AE907" s="633"/>
      <c r="AH907" s="634"/>
      <c r="AI907" s="634"/>
      <c r="AK907" s="632"/>
      <c r="AR907" s="632"/>
      <c r="AV907" s="632"/>
      <c r="AX907" s="632"/>
      <c r="BB907" s="632"/>
      <c r="BC907" s="632"/>
      <c r="BE907" s="632"/>
      <c r="BH907" s="67"/>
      <c r="BI907" s="635"/>
      <c r="BJ907" s="636"/>
      <c r="BK907" s="636"/>
      <c r="BL907" s="636"/>
      <c r="BM907" s="102"/>
      <c r="BN907" s="102"/>
      <c r="BO907" s="102"/>
      <c r="BP907" s="636"/>
      <c r="BQ907" s="636"/>
      <c r="BR907" s="636"/>
      <c r="BS907" s="636"/>
      <c r="BT907" s="636"/>
      <c r="BU907" s="636"/>
      <c r="BV907" s="636"/>
      <c r="BW907" s="636"/>
      <c r="BX907" s="636"/>
      <c r="BY907" s="636"/>
      <c r="BZ907" s="636"/>
      <c r="CA907" s="636"/>
      <c r="CB907" s="637"/>
      <c r="CC907" s="636"/>
      <c r="CD907" s="636"/>
      <c r="CE907" s="637"/>
      <c r="CF907" s="637"/>
      <c r="CG907" s="637"/>
      <c r="CH907" s="637"/>
      <c r="CI907" s="636"/>
      <c r="CJ907" s="636"/>
      <c r="CK907" s="637"/>
      <c r="CL907" s="637"/>
      <c r="CM907" s="637"/>
      <c r="CN907" s="705"/>
      <c r="CO907" s="88"/>
      <c r="CP907" s="88"/>
      <c r="CQ907" s="88"/>
      <c r="CR907" s="67"/>
      <c r="CS907" s="67"/>
      <c r="CT907" s="67"/>
      <c r="CU907" s="67"/>
      <c r="CV907" s="67"/>
      <c r="CW907" s="67"/>
      <c r="CX907" s="67"/>
      <c r="CY907" s="67"/>
      <c r="CZ907" s="67"/>
      <c r="DA907" s="67"/>
      <c r="DB907" s="67"/>
      <c r="DC907" s="67"/>
      <c r="DD907" s="67"/>
      <c r="DE907" s="67"/>
      <c r="DF907" s="67"/>
      <c r="DG907" s="67"/>
      <c r="DH907" s="67"/>
      <c r="DI907" s="67"/>
      <c r="DJ907" s="67"/>
      <c r="DK907" s="67"/>
      <c r="DL907" s="67"/>
      <c r="DM907" s="67"/>
      <c r="DN907" s="67"/>
      <c r="DO907" s="67"/>
      <c r="DP907" s="67"/>
      <c r="DQ907" s="67"/>
      <c r="DR907" s="67"/>
      <c r="DS907" s="67"/>
      <c r="DT907" s="67"/>
      <c r="DU907" s="67"/>
      <c r="DV907" s="67"/>
      <c r="DW907" s="67"/>
      <c r="DX907" s="67"/>
      <c r="DY907" s="67"/>
      <c r="DZ907" s="88"/>
      <c r="EA907" s="88"/>
      <c r="EB907" s="88"/>
      <c r="EC907" s="88"/>
      <c r="ED907" s="88"/>
      <c r="EE907" s="88"/>
      <c r="EF907" s="88"/>
      <c r="EG907" s="88"/>
    </row>
    <row r="908" spans="22:137" s="65" customFormat="1" x14ac:dyDescent="0.25">
      <c r="V908" s="631"/>
      <c r="AA908" s="632"/>
      <c r="AB908" s="632"/>
      <c r="AD908" s="632"/>
      <c r="AE908" s="633"/>
      <c r="AH908" s="634"/>
      <c r="AI908" s="634"/>
      <c r="AK908" s="632"/>
      <c r="AR908" s="632"/>
      <c r="AV908" s="632"/>
      <c r="AX908" s="632"/>
      <c r="BB908" s="632"/>
      <c r="BC908" s="632"/>
      <c r="BE908" s="632"/>
      <c r="BH908" s="67"/>
      <c r="BI908" s="635"/>
      <c r="BJ908" s="636"/>
      <c r="BK908" s="636"/>
      <c r="BL908" s="636"/>
      <c r="BM908" s="102"/>
      <c r="BN908" s="102"/>
      <c r="BO908" s="102"/>
      <c r="BP908" s="636"/>
      <c r="BQ908" s="636"/>
      <c r="BR908" s="636"/>
      <c r="BS908" s="636"/>
      <c r="BT908" s="636"/>
      <c r="BU908" s="636"/>
      <c r="BV908" s="636"/>
      <c r="BW908" s="636"/>
      <c r="BX908" s="636"/>
      <c r="BY908" s="636"/>
      <c r="BZ908" s="636"/>
      <c r="CA908" s="636"/>
      <c r="CB908" s="637"/>
      <c r="CC908" s="636"/>
      <c r="CD908" s="636"/>
      <c r="CE908" s="637"/>
      <c r="CF908" s="637"/>
      <c r="CG908" s="637"/>
      <c r="CH908" s="637"/>
      <c r="CI908" s="636"/>
      <c r="CJ908" s="636"/>
      <c r="CK908" s="637"/>
      <c r="CL908" s="637"/>
      <c r="CM908" s="637"/>
      <c r="CN908" s="705"/>
      <c r="CO908" s="88"/>
      <c r="CP908" s="88"/>
      <c r="CQ908" s="88"/>
      <c r="CR908" s="67"/>
      <c r="CS908" s="67"/>
      <c r="CT908" s="67"/>
      <c r="CU908" s="67"/>
      <c r="CV908" s="67"/>
      <c r="CW908" s="67"/>
      <c r="CX908" s="67"/>
      <c r="CY908" s="67"/>
      <c r="CZ908" s="67"/>
      <c r="DA908" s="67"/>
      <c r="DB908" s="67"/>
      <c r="DC908" s="67"/>
      <c r="DD908" s="67"/>
      <c r="DE908" s="67"/>
      <c r="DF908" s="67"/>
      <c r="DG908" s="67"/>
      <c r="DH908" s="67"/>
      <c r="DI908" s="67"/>
      <c r="DJ908" s="67"/>
      <c r="DK908" s="67"/>
      <c r="DL908" s="67"/>
      <c r="DM908" s="67"/>
      <c r="DN908" s="67"/>
      <c r="DO908" s="67"/>
      <c r="DP908" s="67"/>
      <c r="DQ908" s="67"/>
      <c r="DR908" s="67"/>
      <c r="DS908" s="67"/>
      <c r="DT908" s="67"/>
      <c r="DU908" s="67"/>
      <c r="DV908" s="67"/>
      <c r="DW908" s="67"/>
      <c r="DX908" s="67"/>
      <c r="DY908" s="67"/>
      <c r="DZ908" s="88"/>
      <c r="EA908" s="88"/>
      <c r="EB908" s="88"/>
      <c r="EC908" s="88"/>
      <c r="ED908" s="88"/>
      <c r="EE908" s="88"/>
      <c r="EF908" s="88"/>
      <c r="EG908" s="88"/>
    </row>
    <row r="909" spans="22:137" s="65" customFormat="1" x14ac:dyDescent="0.25">
      <c r="V909" s="631"/>
      <c r="AA909" s="632"/>
      <c r="AB909" s="632"/>
      <c r="AD909" s="632"/>
      <c r="AE909" s="633"/>
      <c r="AH909" s="634"/>
      <c r="AI909" s="634"/>
      <c r="AK909" s="632"/>
      <c r="AR909" s="632"/>
      <c r="AV909" s="632"/>
      <c r="AX909" s="632"/>
      <c r="BB909" s="632"/>
      <c r="BC909" s="632"/>
      <c r="BE909" s="632"/>
      <c r="BH909" s="67"/>
      <c r="BI909" s="635"/>
      <c r="BJ909" s="636"/>
      <c r="BK909" s="636"/>
      <c r="BL909" s="636"/>
      <c r="BM909" s="102"/>
      <c r="BN909" s="102"/>
      <c r="BO909" s="102"/>
      <c r="BP909" s="636"/>
      <c r="BQ909" s="636"/>
      <c r="BR909" s="636"/>
      <c r="BS909" s="636"/>
      <c r="BT909" s="636"/>
      <c r="BU909" s="636"/>
      <c r="BV909" s="636"/>
      <c r="BW909" s="636"/>
      <c r="BX909" s="636"/>
      <c r="BY909" s="636"/>
      <c r="BZ909" s="636"/>
      <c r="CA909" s="636"/>
      <c r="CB909" s="637"/>
      <c r="CC909" s="636"/>
      <c r="CD909" s="636"/>
      <c r="CE909" s="637"/>
      <c r="CF909" s="637"/>
      <c r="CG909" s="637"/>
      <c r="CH909" s="637"/>
      <c r="CI909" s="636"/>
      <c r="CJ909" s="636"/>
      <c r="CK909" s="637"/>
      <c r="CL909" s="637"/>
      <c r="CM909" s="637"/>
      <c r="CN909" s="705"/>
      <c r="CO909" s="88"/>
      <c r="CP909" s="88"/>
      <c r="CQ909" s="88"/>
      <c r="CR909" s="67"/>
      <c r="CS909" s="67"/>
      <c r="CT909" s="67"/>
      <c r="CU909" s="67"/>
      <c r="CV909" s="67"/>
      <c r="CW909" s="67"/>
      <c r="CX909" s="67"/>
      <c r="CY909" s="67"/>
      <c r="CZ909" s="67"/>
      <c r="DA909" s="67"/>
      <c r="DB909" s="67"/>
      <c r="DC909" s="67"/>
      <c r="DD909" s="67"/>
      <c r="DE909" s="67"/>
      <c r="DF909" s="67"/>
      <c r="DG909" s="67"/>
      <c r="DH909" s="67"/>
      <c r="DI909" s="67"/>
      <c r="DJ909" s="67"/>
      <c r="DK909" s="67"/>
      <c r="DL909" s="67"/>
      <c r="DM909" s="67"/>
      <c r="DN909" s="67"/>
      <c r="DO909" s="67"/>
      <c r="DP909" s="67"/>
      <c r="DQ909" s="67"/>
      <c r="DR909" s="67"/>
      <c r="DS909" s="67"/>
      <c r="DT909" s="67"/>
      <c r="DU909" s="67"/>
      <c r="DV909" s="67"/>
      <c r="DW909" s="67"/>
      <c r="DX909" s="67"/>
      <c r="DY909" s="67"/>
      <c r="DZ909" s="88"/>
      <c r="EA909" s="88"/>
      <c r="EB909" s="88"/>
      <c r="EC909" s="88"/>
      <c r="ED909" s="88"/>
      <c r="EE909" s="88"/>
      <c r="EF909" s="88"/>
      <c r="EG909" s="88"/>
    </row>
    <row r="910" spans="22:137" s="65" customFormat="1" x14ac:dyDescent="0.25">
      <c r="V910" s="631"/>
      <c r="AA910" s="632"/>
      <c r="AB910" s="632"/>
      <c r="AD910" s="632"/>
      <c r="AE910" s="633"/>
      <c r="AH910" s="634"/>
      <c r="AI910" s="634"/>
      <c r="AK910" s="632"/>
      <c r="AR910" s="632"/>
      <c r="AV910" s="632"/>
      <c r="AX910" s="632"/>
      <c r="BB910" s="632"/>
      <c r="BC910" s="632"/>
      <c r="BE910" s="632"/>
      <c r="BH910" s="67"/>
      <c r="BI910" s="635"/>
      <c r="BJ910" s="636"/>
      <c r="BK910" s="636"/>
      <c r="BL910" s="636"/>
      <c r="BM910" s="102"/>
      <c r="BN910" s="102"/>
      <c r="BO910" s="102"/>
      <c r="BP910" s="636"/>
      <c r="BQ910" s="636"/>
      <c r="BR910" s="636"/>
      <c r="BS910" s="636"/>
      <c r="BT910" s="636"/>
      <c r="BU910" s="636"/>
      <c r="BV910" s="636"/>
      <c r="BW910" s="636"/>
      <c r="BX910" s="636"/>
      <c r="BY910" s="636"/>
      <c r="BZ910" s="636"/>
      <c r="CA910" s="636"/>
      <c r="CB910" s="637"/>
      <c r="CC910" s="636"/>
      <c r="CD910" s="636"/>
      <c r="CE910" s="637"/>
      <c r="CF910" s="637"/>
      <c r="CG910" s="637"/>
      <c r="CH910" s="637"/>
      <c r="CI910" s="636"/>
      <c r="CJ910" s="636"/>
      <c r="CK910" s="637"/>
      <c r="CL910" s="637"/>
      <c r="CM910" s="637"/>
      <c r="CN910" s="705"/>
      <c r="CO910" s="88"/>
      <c r="CP910" s="88"/>
      <c r="CQ910" s="88"/>
      <c r="CR910" s="67"/>
      <c r="CS910" s="67"/>
      <c r="CT910" s="67"/>
      <c r="CU910" s="67"/>
      <c r="CV910" s="67"/>
      <c r="CW910" s="67"/>
      <c r="CX910" s="67"/>
      <c r="CY910" s="67"/>
      <c r="CZ910" s="67"/>
      <c r="DA910" s="67"/>
      <c r="DB910" s="67"/>
      <c r="DC910" s="67"/>
      <c r="DD910" s="67"/>
      <c r="DE910" s="67"/>
      <c r="DF910" s="67"/>
      <c r="DG910" s="67"/>
      <c r="DH910" s="67"/>
      <c r="DI910" s="67"/>
      <c r="DJ910" s="67"/>
      <c r="DK910" s="67"/>
      <c r="DL910" s="67"/>
      <c r="DM910" s="67"/>
      <c r="DN910" s="67"/>
      <c r="DO910" s="67"/>
      <c r="DP910" s="67"/>
      <c r="DQ910" s="67"/>
      <c r="DR910" s="67"/>
      <c r="DS910" s="67"/>
      <c r="DT910" s="67"/>
      <c r="DU910" s="67"/>
      <c r="DV910" s="67"/>
      <c r="DW910" s="67"/>
      <c r="DX910" s="67"/>
      <c r="DY910" s="67"/>
      <c r="DZ910" s="88"/>
      <c r="EA910" s="88"/>
      <c r="EB910" s="88"/>
      <c r="EC910" s="88"/>
      <c r="ED910" s="88"/>
      <c r="EE910" s="88"/>
      <c r="EF910" s="88"/>
      <c r="EG910" s="88"/>
    </row>
    <row r="911" spans="22:137" s="65" customFormat="1" x14ac:dyDescent="0.25">
      <c r="V911" s="631"/>
      <c r="AA911" s="632"/>
      <c r="AB911" s="632"/>
      <c r="AD911" s="632"/>
      <c r="AE911" s="633"/>
      <c r="AH911" s="634"/>
      <c r="AI911" s="634"/>
      <c r="AK911" s="632"/>
      <c r="AR911" s="632"/>
      <c r="AV911" s="632"/>
      <c r="AX911" s="632"/>
      <c r="BB911" s="632"/>
      <c r="BC911" s="632"/>
      <c r="BE911" s="632"/>
      <c r="BH911" s="67"/>
      <c r="BI911" s="635"/>
      <c r="BJ911" s="636"/>
      <c r="BK911" s="636"/>
      <c r="BL911" s="636"/>
      <c r="BM911" s="102"/>
      <c r="BN911" s="102"/>
      <c r="BO911" s="102"/>
      <c r="BP911" s="636"/>
      <c r="BQ911" s="636"/>
      <c r="BR911" s="636"/>
      <c r="BS911" s="636"/>
      <c r="BT911" s="636"/>
      <c r="BU911" s="636"/>
      <c r="BV911" s="636"/>
      <c r="BW911" s="636"/>
      <c r="BX911" s="636"/>
      <c r="BY911" s="636"/>
      <c r="BZ911" s="636"/>
      <c r="CA911" s="636"/>
      <c r="CB911" s="637"/>
      <c r="CC911" s="636"/>
      <c r="CD911" s="636"/>
      <c r="CE911" s="637"/>
      <c r="CF911" s="637"/>
      <c r="CG911" s="637"/>
      <c r="CH911" s="637"/>
      <c r="CI911" s="636"/>
      <c r="CJ911" s="636"/>
      <c r="CK911" s="637"/>
      <c r="CL911" s="637"/>
      <c r="CM911" s="637"/>
      <c r="CN911" s="705"/>
      <c r="CO911" s="88"/>
      <c r="CP911" s="88"/>
      <c r="CQ911" s="88"/>
      <c r="CR911" s="67"/>
      <c r="CS911" s="67"/>
      <c r="CT911" s="67"/>
      <c r="CU911" s="67"/>
      <c r="CV911" s="67"/>
      <c r="CW911" s="67"/>
      <c r="CX911" s="67"/>
      <c r="CY911" s="67"/>
      <c r="CZ911" s="67"/>
      <c r="DA911" s="67"/>
      <c r="DB911" s="67"/>
      <c r="DC911" s="67"/>
      <c r="DD911" s="67"/>
      <c r="DE911" s="67"/>
      <c r="DF911" s="67"/>
      <c r="DG911" s="67"/>
      <c r="DH911" s="67"/>
      <c r="DI911" s="67"/>
      <c r="DJ911" s="67"/>
      <c r="DK911" s="67"/>
      <c r="DL911" s="67"/>
      <c r="DM911" s="67"/>
      <c r="DN911" s="67"/>
      <c r="DO911" s="67"/>
      <c r="DP911" s="67"/>
      <c r="DQ911" s="67"/>
      <c r="DR911" s="67"/>
      <c r="DS911" s="67"/>
      <c r="DT911" s="67"/>
      <c r="DU911" s="67"/>
      <c r="DV911" s="67"/>
      <c r="DW911" s="67"/>
      <c r="DX911" s="67"/>
      <c r="DY911" s="67"/>
      <c r="DZ911" s="88"/>
      <c r="EA911" s="88"/>
      <c r="EB911" s="88"/>
      <c r="EC911" s="88"/>
      <c r="ED911" s="88"/>
      <c r="EE911" s="88"/>
      <c r="EF911" s="88"/>
      <c r="EG911" s="88"/>
    </row>
    <row r="912" spans="22:137" s="65" customFormat="1" x14ac:dyDescent="0.25">
      <c r="V912" s="631"/>
      <c r="AA912" s="632"/>
      <c r="AB912" s="632"/>
      <c r="AD912" s="632"/>
      <c r="AE912" s="633"/>
      <c r="AH912" s="634"/>
      <c r="AI912" s="634"/>
      <c r="AK912" s="632"/>
      <c r="AR912" s="632"/>
      <c r="AV912" s="632"/>
      <c r="AX912" s="632"/>
      <c r="BB912" s="632"/>
      <c r="BC912" s="632"/>
      <c r="BE912" s="632"/>
      <c r="BH912" s="67"/>
      <c r="BI912" s="635"/>
      <c r="BJ912" s="636"/>
      <c r="BK912" s="636"/>
      <c r="BL912" s="636"/>
      <c r="BM912" s="102"/>
      <c r="BN912" s="102"/>
      <c r="BO912" s="102"/>
      <c r="BP912" s="636"/>
      <c r="BQ912" s="636"/>
      <c r="BR912" s="636"/>
      <c r="BS912" s="636"/>
      <c r="BT912" s="636"/>
      <c r="BU912" s="636"/>
      <c r="BV912" s="636"/>
      <c r="BW912" s="636"/>
      <c r="BX912" s="636"/>
      <c r="BY912" s="636"/>
      <c r="BZ912" s="636"/>
      <c r="CA912" s="636"/>
      <c r="CB912" s="637"/>
      <c r="CC912" s="636"/>
      <c r="CD912" s="636"/>
      <c r="CE912" s="637"/>
      <c r="CF912" s="637"/>
      <c r="CG912" s="637"/>
      <c r="CH912" s="637"/>
      <c r="CI912" s="636"/>
      <c r="CJ912" s="636"/>
      <c r="CK912" s="637"/>
      <c r="CL912" s="637"/>
      <c r="CM912" s="637"/>
      <c r="CN912" s="705"/>
      <c r="CO912" s="88"/>
      <c r="CP912" s="88"/>
      <c r="CQ912" s="88"/>
      <c r="CR912" s="67"/>
      <c r="CS912" s="67"/>
      <c r="CT912" s="67"/>
      <c r="CU912" s="67"/>
      <c r="CV912" s="67"/>
      <c r="CW912" s="67"/>
      <c r="CX912" s="67"/>
      <c r="CY912" s="67"/>
      <c r="CZ912" s="67"/>
      <c r="DA912" s="67"/>
      <c r="DB912" s="67"/>
      <c r="DC912" s="67"/>
      <c r="DD912" s="67"/>
      <c r="DE912" s="67"/>
      <c r="DF912" s="67"/>
      <c r="DG912" s="67"/>
      <c r="DH912" s="67"/>
      <c r="DI912" s="67"/>
      <c r="DJ912" s="67"/>
      <c r="DK912" s="67"/>
      <c r="DL912" s="67"/>
      <c r="DM912" s="67"/>
      <c r="DN912" s="67"/>
      <c r="DO912" s="67"/>
      <c r="DP912" s="67"/>
      <c r="DQ912" s="67"/>
      <c r="DR912" s="67"/>
      <c r="DS912" s="67"/>
      <c r="DT912" s="67"/>
      <c r="DU912" s="67"/>
      <c r="DV912" s="67"/>
      <c r="DW912" s="67"/>
      <c r="DX912" s="67"/>
      <c r="DY912" s="67"/>
      <c r="DZ912" s="88"/>
      <c r="EA912" s="88"/>
      <c r="EB912" s="88"/>
      <c r="EC912" s="88"/>
      <c r="ED912" s="88"/>
      <c r="EE912" s="88"/>
      <c r="EF912" s="88"/>
      <c r="EG912" s="88"/>
    </row>
    <row r="913" spans="22:137" s="65" customFormat="1" x14ac:dyDescent="0.25">
      <c r="V913" s="631"/>
      <c r="AA913" s="632"/>
      <c r="AB913" s="632"/>
      <c r="AD913" s="632"/>
      <c r="AE913" s="633"/>
      <c r="AH913" s="634"/>
      <c r="AI913" s="634"/>
      <c r="AK913" s="632"/>
      <c r="AR913" s="632"/>
      <c r="AV913" s="632"/>
      <c r="AX913" s="632"/>
      <c r="BB913" s="632"/>
      <c r="BC913" s="632"/>
      <c r="BE913" s="632"/>
      <c r="BH913" s="67"/>
      <c r="BI913" s="635"/>
      <c r="BJ913" s="636"/>
      <c r="BK913" s="636"/>
      <c r="BL913" s="636"/>
      <c r="BM913" s="102"/>
      <c r="BN913" s="102"/>
      <c r="BO913" s="102"/>
      <c r="BP913" s="636"/>
      <c r="BQ913" s="636"/>
      <c r="BR913" s="636"/>
      <c r="BS913" s="636"/>
      <c r="BT913" s="636"/>
      <c r="BU913" s="636"/>
      <c r="BV913" s="636"/>
      <c r="BW913" s="636"/>
      <c r="BX913" s="636"/>
      <c r="BY913" s="636"/>
      <c r="BZ913" s="636"/>
      <c r="CA913" s="636"/>
      <c r="CB913" s="637"/>
      <c r="CC913" s="636"/>
      <c r="CD913" s="636"/>
      <c r="CE913" s="637"/>
      <c r="CF913" s="637"/>
      <c r="CG913" s="637"/>
      <c r="CH913" s="637"/>
      <c r="CI913" s="636"/>
      <c r="CJ913" s="636"/>
      <c r="CK913" s="637"/>
      <c r="CL913" s="637"/>
      <c r="CM913" s="637"/>
      <c r="CN913" s="705"/>
      <c r="CO913" s="88"/>
      <c r="CP913" s="88"/>
      <c r="CQ913" s="88"/>
      <c r="CR913" s="67"/>
      <c r="CS913" s="67"/>
      <c r="CT913" s="67"/>
      <c r="CU913" s="67"/>
      <c r="CV913" s="67"/>
      <c r="CW913" s="67"/>
      <c r="CX913" s="67"/>
      <c r="CY913" s="67"/>
      <c r="CZ913" s="67"/>
      <c r="DA913" s="67"/>
      <c r="DB913" s="67"/>
      <c r="DC913" s="67"/>
      <c r="DD913" s="67"/>
      <c r="DE913" s="67"/>
      <c r="DF913" s="67"/>
      <c r="DG913" s="67"/>
      <c r="DH913" s="67"/>
      <c r="DI913" s="67"/>
      <c r="DJ913" s="67"/>
      <c r="DK913" s="67"/>
      <c r="DL913" s="67"/>
      <c r="DM913" s="67"/>
      <c r="DN913" s="67"/>
      <c r="DO913" s="67"/>
      <c r="DP913" s="67"/>
      <c r="DQ913" s="67"/>
      <c r="DR913" s="67"/>
      <c r="DS913" s="67"/>
      <c r="DT913" s="67"/>
      <c r="DU913" s="67"/>
      <c r="DV913" s="67"/>
      <c r="DW913" s="67"/>
      <c r="DX913" s="67"/>
      <c r="DY913" s="67"/>
      <c r="DZ913" s="88"/>
      <c r="EA913" s="88"/>
      <c r="EB913" s="88"/>
      <c r="EC913" s="88"/>
      <c r="ED913" s="88"/>
      <c r="EE913" s="88"/>
      <c r="EF913" s="88"/>
      <c r="EG913" s="88"/>
    </row>
    <row r="914" spans="22:137" s="65" customFormat="1" x14ac:dyDescent="0.25">
      <c r="V914" s="631"/>
      <c r="AA914" s="632"/>
      <c r="AB914" s="632"/>
      <c r="AD914" s="632"/>
      <c r="AE914" s="633"/>
      <c r="AH914" s="634"/>
      <c r="AI914" s="634"/>
      <c r="AK914" s="632"/>
      <c r="AR914" s="632"/>
      <c r="AV914" s="632"/>
      <c r="AX914" s="632"/>
      <c r="BB914" s="632"/>
      <c r="BC914" s="632"/>
      <c r="BE914" s="632"/>
      <c r="BH914" s="67"/>
      <c r="BI914" s="635"/>
      <c r="BJ914" s="636"/>
      <c r="BK914" s="636"/>
      <c r="BL914" s="636"/>
      <c r="BM914" s="102"/>
      <c r="BN914" s="102"/>
      <c r="BO914" s="102"/>
      <c r="BP914" s="636"/>
      <c r="BQ914" s="636"/>
      <c r="BR914" s="636"/>
      <c r="BS914" s="636"/>
      <c r="BT914" s="636"/>
      <c r="BU914" s="636"/>
      <c r="BV914" s="636"/>
      <c r="BW914" s="636"/>
      <c r="BX914" s="636"/>
      <c r="BY914" s="636"/>
      <c r="BZ914" s="636"/>
      <c r="CA914" s="636"/>
      <c r="CB914" s="637"/>
      <c r="CC914" s="636"/>
      <c r="CD914" s="636"/>
      <c r="CE914" s="637"/>
      <c r="CF914" s="637"/>
      <c r="CG914" s="637"/>
      <c r="CH914" s="637"/>
      <c r="CI914" s="636"/>
      <c r="CJ914" s="636"/>
      <c r="CK914" s="637"/>
      <c r="CL914" s="637"/>
      <c r="CM914" s="637"/>
      <c r="CN914" s="705"/>
      <c r="CO914" s="88"/>
      <c r="CP914" s="88"/>
      <c r="CQ914" s="88"/>
      <c r="CR914" s="67"/>
      <c r="CS914" s="67"/>
      <c r="CT914" s="67"/>
      <c r="CU914" s="67"/>
      <c r="CV914" s="67"/>
      <c r="CW914" s="67"/>
      <c r="CX914" s="67"/>
      <c r="CY914" s="67"/>
      <c r="CZ914" s="67"/>
      <c r="DA914" s="67"/>
      <c r="DB914" s="67"/>
      <c r="DC914" s="67"/>
      <c r="DD914" s="67"/>
      <c r="DE914" s="67"/>
      <c r="DF914" s="67"/>
      <c r="DG914" s="67"/>
      <c r="DH914" s="67"/>
      <c r="DI914" s="67"/>
      <c r="DJ914" s="67"/>
      <c r="DK914" s="67"/>
      <c r="DL914" s="67"/>
      <c r="DM914" s="67"/>
      <c r="DN914" s="67"/>
      <c r="DO914" s="67"/>
      <c r="DP914" s="67"/>
      <c r="DQ914" s="67"/>
      <c r="DR914" s="67"/>
      <c r="DS914" s="67"/>
      <c r="DT914" s="67"/>
      <c r="DU914" s="67"/>
      <c r="DV914" s="67"/>
      <c r="DW914" s="67"/>
      <c r="DX914" s="67"/>
      <c r="DY914" s="67"/>
      <c r="DZ914" s="88"/>
      <c r="EA914" s="88"/>
      <c r="EB914" s="88"/>
      <c r="EC914" s="88"/>
      <c r="ED914" s="88"/>
      <c r="EE914" s="88"/>
      <c r="EF914" s="88"/>
      <c r="EG914" s="88"/>
    </row>
    <row r="915" spans="22:137" s="65" customFormat="1" x14ac:dyDescent="0.25">
      <c r="V915" s="631"/>
      <c r="AA915" s="632"/>
      <c r="AB915" s="632"/>
      <c r="AD915" s="632"/>
      <c r="AE915" s="633"/>
      <c r="AH915" s="634"/>
      <c r="AI915" s="634"/>
      <c r="AK915" s="632"/>
      <c r="AR915" s="632"/>
      <c r="AV915" s="632"/>
      <c r="AX915" s="632"/>
      <c r="BB915" s="632"/>
      <c r="BC915" s="632"/>
      <c r="BE915" s="632"/>
      <c r="BH915" s="67"/>
      <c r="BI915" s="635"/>
      <c r="BJ915" s="636"/>
      <c r="BK915" s="636"/>
      <c r="BL915" s="636"/>
      <c r="BM915" s="102"/>
      <c r="BN915" s="102"/>
      <c r="BO915" s="102"/>
      <c r="BP915" s="636"/>
      <c r="BQ915" s="636"/>
      <c r="BR915" s="636"/>
      <c r="BS915" s="636"/>
      <c r="BT915" s="636"/>
      <c r="BU915" s="636"/>
      <c r="BV915" s="636"/>
      <c r="BW915" s="636"/>
      <c r="BX915" s="636"/>
      <c r="BY915" s="636"/>
      <c r="BZ915" s="636"/>
      <c r="CA915" s="636"/>
      <c r="CB915" s="637"/>
      <c r="CC915" s="636"/>
      <c r="CD915" s="636"/>
      <c r="CE915" s="637"/>
      <c r="CF915" s="637"/>
      <c r="CG915" s="637"/>
      <c r="CH915" s="637"/>
      <c r="CI915" s="636"/>
      <c r="CJ915" s="636"/>
      <c r="CK915" s="637"/>
      <c r="CL915" s="637"/>
      <c r="CM915" s="637"/>
      <c r="CN915" s="705"/>
      <c r="CO915" s="88"/>
      <c r="CP915" s="88"/>
      <c r="CQ915" s="88"/>
      <c r="CR915" s="67"/>
      <c r="CS915" s="67"/>
      <c r="CT915" s="67"/>
      <c r="CU915" s="67"/>
      <c r="CV915" s="67"/>
      <c r="CW915" s="67"/>
      <c r="CX915" s="67"/>
      <c r="CY915" s="67"/>
      <c r="CZ915" s="67"/>
      <c r="DA915" s="67"/>
      <c r="DB915" s="67"/>
      <c r="DC915" s="67"/>
      <c r="DD915" s="67"/>
      <c r="DE915" s="67"/>
      <c r="DF915" s="67"/>
      <c r="DG915" s="67"/>
      <c r="DH915" s="67"/>
      <c r="DI915" s="67"/>
      <c r="DJ915" s="67"/>
      <c r="DK915" s="67"/>
      <c r="DL915" s="67"/>
      <c r="DM915" s="67"/>
      <c r="DN915" s="67"/>
      <c r="DO915" s="67"/>
      <c r="DP915" s="67"/>
      <c r="DQ915" s="67"/>
      <c r="DR915" s="67"/>
      <c r="DS915" s="67"/>
      <c r="DT915" s="67"/>
      <c r="DU915" s="67"/>
      <c r="DV915" s="67"/>
      <c r="DW915" s="67"/>
      <c r="DX915" s="67"/>
      <c r="DY915" s="67"/>
      <c r="DZ915" s="88"/>
      <c r="EA915" s="88"/>
      <c r="EB915" s="88"/>
      <c r="EC915" s="88"/>
      <c r="ED915" s="88"/>
      <c r="EE915" s="88"/>
      <c r="EF915" s="88"/>
      <c r="EG915" s="88"/>
    </row>
    <row r="916" spans="22:137" s="65" customFormat="1" x14ac:dyDescent="0.25">
      <c r="V916" s="631"/>
      <c r="AA916" s="632"/>
      <c r="AB916" s="632"/>
      <c r="AD916" s="632"/>
      <c r="AE916" s="633"/>
      <c r="AH916" s="634"/>
      <c r="AI916" s="634"/>
      <c r="AK916" s="632"/>
      <c r="AR916" s="632"/>
      <c r="AV916" s="632"/>
      <c r="AX916" s="632"/>
      <c r="BB916" s="632"/>
      <c r="BC916" s="632"/>
      <c r="BE916" s="632"/>
      <c r="BH916" s="67"/>
      <c r="BI916" s="635"/>
      <c r="BJ916" s="636"/>
      <c r="BK916" s="636"/>
      <c r="BL916" s="636"/>
      <c r="BM916" s="102"/>
      <c r="BN916" s="102"/>
      <c r="BO916" s="102"/>
      <c r="BP916" s="636"/>
      <c r="BQ916" s="636"/>
      <c r="BR916" s="636"/>
      <c r="BS916" s="636"/>
      <c r="BT916" s="636"/>
      <c r="BU916" s="636"/>
      <c r="BV916" s="636"/>
      <c r="BW916" s="636"/>
      <c r="BX916" s="636"/>
      <c r="BY916" s="636"/>
      <c r="BZ916" s="636"/>
      <c r="CA916" s="636"/>
      <c r="CB916" s="637"/>
      <c r="CC916" s="636"/>
      <c r="CD916" s="636"/>
      <c r="CE916" s="637"/>
      <c r="CF916" s="637"/>
      <c r="CG916" s="637"/>
      <c r="CH916" s="637"/>
      <c r="CI916" s="636"/>
      <c r="CJ916" s="636"/>
      <c r="CK916" s="637"/>
      <c r="CL916" s="637"/>
      <c r="CM916" s="637"/>
      <c r="CN916" s="705"/>
      <c r="CO916" s="88"/>
      <c r="CP916" s="88"/>
      <c r="CQ916" s="88"/>
      <c r="CR916" s="67"/>
      <c r="CS916" s="67"/>
      <c r="CT916" s="67"/>
      <c r="CU916" s="67"/>
      <c r="CV916" s="67"/>
      <c r="CW916" s="67"/>
      <c r="CX916" s="67"/>
      <c r="CY916" s="67"/>
      <c r="CZ916" s="67"/>
      <c r="DA916" s="67"/>
      <c r="DB916" s="67"/>
      <c r="DC916" s="67"/>
      <c r="DD916" s="67"/>
      <c r="DE916" s="67"/>
      <c r="DF916" s="67"/>
      <c r="DG916" s="67"/>
      <c r="DH916" s="67"/>
      <c r="DI916" s="67"/>
      <c r="DJ916" s="67"/>
      <c r="DK916" s="67"/>
      <c r="DL916" s="67"/>
      <c r="DM916" s="67"/>
      <c r="DN916" s="67"/>
      <c r="DO916" s="67"/>
      <c r="DP916" s="67"/>
      <c r="DQ916" s="67"/>
      <c r="DR916" s="67"/>
      <c r="DS916" s="67"/>
      <c r="DT916" s="67"/>
      <c r="DU916" s="67"/>
      <c r="DV916" s="67"/>
      <c r="DW916" s="67"/>
      <c r="DX916" s="67"/>
      <c r="DY916" s="67"/>
      <c r="DZ916" s="88"/>
      <c r="EA916" s="88"/>
      <c r="EB916" s="88"/>
      <c r="EC916" s="88"/>
      <c r="ED916" s="88"/>
      <c r="EE916" s="88"/>
      <c r="EF916" s="88"/>
      <c r="EG916" s="88"/>
    </row>
    <row r="917" spans="22:137" s="65" customFormat="1" x14ac:dyDescent="0.25">
      <c r="V917" s="631"/>
      <c r="AA917" s="632"/>
      <c r="AB917" s="632"/>
      <c r="AD917" s="632"/>
      <c r="AE917" s="633"/>
      <c r="AH917" s="634"/>
      <c r="AI917" s="634"/>
      <c r="AK917" s="632"/>
      <c r="AR917" s="632"/>
      <c r="AV917" s="632"/>
      <c r="AX917" s="632"/>
      <c r="BB917" s="632"/>
      <c r="BC917" s="632"/>
      <c r="BE917" s="632"/>
      <c r="BH917" s="67"/>
      <c r="BI917" s="635"/>
      <c r="BJ917" s="636"/>
      <c r="BK917" s="636"/>
      <c r="BL917" s="636"/>
      <c r="BM917" s="102"/>
      <c r="BN917" s="102"/>
      <c r="BO917" s="102"/>
      <c r="BP917" s="636"/>
      <c r="BQ917" s="636"/>
      <c r="BR917" s="636"/>
      <c r="BS917" s="636"/>
      <c r="BT917" s="636"/>
      <c r="BU917" s="636"/>
      <c r="BV917" s="636"/>
      <c r="BW917" s="636"/>
      <c r="BX917" s="636"/>
      <c r="BY917" s="636"/>
      <c r="BZ917" s="636"/>
      <c r="CA917" s="636"/>
      <c r="CB917" s="637"/>
      <c r="CC917" s="636"/>
      <c r="CD917" s="636"/>
      <c r="CE917" s="637"/>
      <c r="CF917" s="637"/>
      <c r="CG917" s="637"/>
      <c r="CH917" s="637"/>
      <c r="CI917" s="636"/>
      <c r="CJ917" s="636"/>
      <c r="CK917" s="637"/>
      <c r="CL917" s="637"/>
      <c r="CM917" s="637"/>
      <c r="CN917" s="705"/>
      <c r="CO917" s="88"/>
      <c r="CP917" s="88"/>
      <c r="CQ917" s="88"/>
      <c r="CR917" s="67"/>
      <c r="CS917" s="67"/>
      <c r="CT917" s="67"/>
      <c r="CU917" s="67"/>
      <c r="CV917" s="67"/>
      <c r="CW917" s="67"/>
      <c r="CX917" s="67"/>
      <c r="CY917" s="67"/>
      <c r="CZ917" s="67"/>
      <c r="DA917" s="67"/>
      <c r="DB917" s="67"/>
      <c r="DC917" s="67"/>
      <c r="DD917" s="67"/>
      <c r="DE917" s="67"/>
      <c r="DF917" s="67"/>
      <c r="DG917" s="67"/>
      <c r="DH917" s="67"/>
      <c r="DI917" s="67"/>
      <c r="DJ917" s="67"/>
      <c r="DK917" s="67"/>
      <c r="DL917" s="67"/>
      <c r="DM917" s="67"/>
      <c r="DN917" s="67"/>
      <c r="DO917" s="67"/>
      <c r="DP917" s="67"/>
      <c r="DQ917" s="67"/>
      <c r="DR917" s="67"/>
      <c r="DS917" s="67"/>
      <c r="DT917" s="67"/>
      <c r="DU917" s="67"/>
      <c r="DV917" s="67"/>
      <c r="DW917" s="67"/>
      <c r="DX917" s="67"/>
      <c r="DY917" s="67"/>
      <c r="DZ917" s="88"/>
      <c r="EA917" s="88"/>
      <c r="EB917" s="88"/>
      <c r="EC917" s="88"/>
      <c r="ED917" s="88"/>
      <c r="EE917" s="88"/>
      <c r="EF917" s="88"/>
      <c r="EG917" s="88"/>
    </row>
    <row r="918" spans="22:137" s="65" customFormat="1" x14ac:dyDescent="0.25">
      <c r="V918" s="631"/>
      <c r="AA918" s="632"/>
      <c r="AB918" s="632"/>
      <c r="AD918" s="632"/>
      <c r="AE918" s="633"/>
      <c r="AH918" s="634"/>
      <c r="AI918" s="634"/>
      <c r="AK918" s="632"/>
      <c r="AR918" s="632"/>
      <c r="AV918" s="632"/>
      <c r="AX918" s="632"/>
      <c r="BB918" s="632"/>
      <c r="BC918" s="632"/>
      <c r="BE918" s="632"/>
      <c r="BH918" s="67"/>
      <c r="BI918" s="635"/>
      <c r="BJ918" s="636"/>
      <c r="BK918" s="636"/>
      <c r="BL918" s="636"/>
      <c r="BM918" s="102"/>
      <c r="BN918" s="102"/>
      <c r="BO918" s="102"/>
      <c r="BP918" s="636"/>
      <c r="BQ918" s="636"/>
      <c r="BR918" s="636"/>
      <c r="BS918" s="636"/>
      <c r="BT918" s="636"/>
      <c r="BU918" s="636"/>
      <c r="BV918" s="636"/>
      <c r="BW918" s="636"/>
      <c r="BX918" s="636"/>
      <c r="BY918" s="636"/>
      <c r="BZ918" s="636"/>
      <c r="CA918" s="636"/>
      <c r="CB918" s="637"/>
      <c r="CC918" s="636"/>
      <c r="CD918" s="636"/>
      <c r="CE918" s="637"/>
      <c r="CF918" s="637"/>
      <c r="CG918" s="637"/>
      <c r="CH918" s="637"/>
      <c r="CI918" s="636"/>
      <c r="CJ918" s="636"/>
      <c r="CK918" s="637"/>
      <c r="CL918" s="637"/>
      <c r="CM918" s="637"/>
      <c r="CN918" s="705"/>
      <c r="CO918" s="88"/>
      <c r="CP918" s="88"/>
      <c r="CQ918" s="88"/>
      <c r="CR918" s="67"/>
      <c r="CS918" s="67"/>
      <c r="CT918" s="67"/>
      <c r="CU918" s="67"/>
      <c r="CV918" s="67"/>
      <c r="CW918" s="67"/>
      <c r="CX918" s="67"/>
      <c r="CY918" s="67"/>
      <c r="CZ918" s="67"/>
      <c r="DA918" s="67"/>
      <c r="DB918" s="67"/>
      <c r="DC918" s="67"/>
      <c r="DD918" s="67"/>
      <c r="DE918" s="67"/>
      <c r="DF918" s="67"/>
      <c r="DG918" s="67"/>
      <c r="DH918" s="67"/>
      <c r="DI918" s="67"/>
      <c r="DJ918" s="67"/>
      <c r="DK918" s="67"/>
      <c r="DL918" s="67"/>
      <c r="DM918" s="67"/>
      <c r="DN918" s="67"/>
      <c r="DO918" s="67"/>
      <c r="DP918" s="67"/>
      <c r="DQ918" s="67"/>
      <c r="DR918" s="67"/>
      <c r="DS918" s="67"/>
      <c r="DT918" s="67"/>
      <c r="DU918" s="67"/>
      <c r="DV918" s="67"/>
      <c r="DW918" s="67"/>
      <c r="DX918" s="67"/>
      <c r="DY918" s="67"/>
      <c r="DZ918" s="88"/>
      <c r="EA918" s="88"/>
      <c r="EB918" s="88"/>
      <c r="EC918" s="88"/>
      <c r="ED918" s="88"/>
      <c r="EE918" s="88"/>
      <c r="EF918" s="88"/>
      <c r="EG918" s="88"/>
    </row>
    <row r="919" spans="22:137" s="65" customFormat="1" x14ac:dyDescent="0.25">
      <c r="V919" s="631"/>
      <c r="AA919" s="632"/>
      <c r="AB919" s="632"/>
      <c r="AD919" s="632"/>
      <c r="AE919" s="633"/>
      <c r="AH919" s="634"/>
      <c r="AI919" s="634"/>
      <c r="AK919" s="632"/>
      <c r="AR919" s="632"/>
      <c r="AV919" s="632"/>
      <c r="AX919" s="632"/>
      <c r="BB919" s="632"/>
      <c r="BC919" s="632"/>
      <c r="BE919" s="632"/>
      <c r="BH919" s="67"/>
      <c r="BI919" s="635"/>
      <c r="BJ919" s="636"/>
      <c r="BK919" s="636"/>
      <c r="BL919" s="636"/>
      <c r="BM919" s="102"/>
      <c r="BN919" s="102"/>
      <c r="BO919" s="102"/>
      <c r="BP919" s="636"/>
      <c r="BQ919" s="636"/>
      <c r="BR919" s="636"/>
      <c r="BS919" s="636"/>
      <c r="BT919" s="636"/>
      <c r="BU919" s="636"/>
      <c r="BV919" s="636"/>
      <c r="BW919" s="636"/>
      <c r="BX919" s="636"/>
      <c r="BY919" s="636"/>
      <c r="BZ919" s="636"/>
      <c r="CA919" s="636"/>
      <c r="CB919" s="637"/>
      <c r="CC919" s="636"/>
      <c r="CD919" s="636"/>
      <c r="CE919" s="637"/>
      <c r="CF919" s="637"/>
      <c r="CG919" s="637"/>
      <c r="CH919" s="637"/>
      <c r="CI919" s="636"/>
      <c r="CJ919" s="636"/>
      <c r="CK919" s="637"/>
      <c r="CL919" s="637"/>
      <c r="CM919" s="637"/>
      <c r="CN919" s="705"/>
      <c r="CO919" s="88"/>
      <c r="CP919" s="88"/>
      <c r="CQ919" s="88"/>
      <c r="CR919" s="67"/>
      <c r="CS919" s="67"/>
      <c r="CT919" s="67"/>
      <c r="CU919" s="67"/>
      <c r="CV919" s="67"/>
      <c r="CW919" s="67"/>
      <c r="CX919" s="67"/>
      <c r="CY919" s="67"/>
      <c r="CZ919" s="67"/>
      <c r="DA919" s="67"/>
      <c r="DB919" s="67"/>
      <c r="DC919" s="67"/>
      <c r="DD919" s="67"/>
      <c r="DE919" s="67"/>
      <c r="DF919" s="67"/>
      <c r="DG919" s="67"/>
      <c r="DH919" s="67"/>
      <c r="DI919" s="67"/>
      <c r="DJ919" s="67"/>
      <c r="DK919" s="67"/>
      <c r="DL919" s="67"/>
      <c r="DM919" s="67"/>
      <c r="DN919" s="67"/>
      <c r="DO919" s="67"/>
      <c r="DP919" s="67"/>
      <c r="DQ919" s="67"/>
      <c r="DR919" s="67"/>
      <c r="DS919" s="67"/>
      <c r="DT919" s="67"/>
      <c r="DU919" s="67"/>
      <c r="DV919" s="67"/>
      <c r="DW919" s="67"/>
      <c r="DX919" s="67"/>
      <c r="DY919" s="67"/>
      <c r="DZ919" s="88"/>
      <c r="EA919" s="88"/>
      <c r="EB919" s="88"/>
      <c r="EC919" s="88"/>
      <c r="ED919" s="88"/>
      <c r="EE919" s="88"/>
      <c r="EF919" s="88"/>
      <c r="EG919" s="88"/>
    </row>
    <row r="920" spans="22:137" s="65" customFormat="1" x14ac:dyDescent="0.25">
      <c r="V920" s="631"/>
      <c r="AA920" s="632"/>
      <c r="AB920" s="632"/>
      <c r="AD920" s="632"/>
      <c r="AE920" s="633"/>
      <c r="AH920" s="634"/>
      <c r="AI920" s="634"/>
      <c r="AK920" s="632"/>
      <c r="AR920" s="632"/>
      <c r="AV920" s="632"/>
      <c r="AX920" s="632"/>
      <c r="BB920" s="632"/>
      <c r="BC920" s="632"/>
      <c r="BE920" s="632"/>
      <c r="BH920" s="67"/>
      <c r="BI920" s="635"/>
      <c r="BJ920" s="636"/>
      <c r="BK920" s="636"/>
      <c r="BL920" s="636"/>
      <c r="BM920" s="102"/>
      <c r="BN920" s="102"/>
      <c r="BO920" s="102"/>
      <c r="BP920" s="636"/>
      <c r="BQ920" s="636"/>
      <c r="BR920" s="636"/>
      <c r="BS920" s="636"/>
      <c r="BT920" s="636"/>
      <c r="BU920" s="636"/>
      <c r="BV920" s="636"/>
      <c r="BW920" s="636"/>
      <c r="BX920" s="636"/>
      <c r="BY920" s="636"/>
      <c r="BZ920" s="636"/>
      <c r="CA920" s="636"/>
      <c r="CB920" s="637"/>
      <c r="CC920" s="636"/>
      <c r="CD920" s="636"/>
      <c r="CE920" s="637"/>
      <c r="CF920" s="637"/>
      <c r="CG920" s="637"/>
      <c r="CH920" s="637"/>
      <c r="CI920" s="636"/>
      <c r="CJ920" s="636"/>
      <c r="CK920" s="637"/>
      <c r="CL920" s="637"/>
      <c r="CM920" s="637"/>
      <c r="CN920" s="705"/>
      <c r="CO920" s="88"/>
      <c r="CP920" s="88"/>
      <c r="CQ920" s="88"/>
      <c r="CR920" s="67"/>
      <c r="CS920" s="67"/>
      <c r="CT920" s="67"/>
      <c r="CU920" s="67"/>
      <c r="CV920" s="67"/>
      <c r="CW920" s="67"/>
      <c r="CX920" s="67"/>
      <c r="CY920" s="67"/>
      <c r="CZ920" s="67"/>
      <c r="DA920" s="67"/>
      <c r="DB920" s="67"/>
      <c r="DC920" s="67"/>
      <c r="DD920" s="67"/>
      <c r="DE920" s="67"/>
      <c r="DF920" s="67"/>
      <c r="DG920" s="67"/>
      <c r="DH920" s="67"/>
      <c r="DI920" s="67"/>
      <c r="DJ920" s="67"/>
      <c r="DK920" s="67"/>
      <c r="DL920" s="67"/>
      <c r="DM920" s="67"/>
      <c r="DN920" s="67"/>
      <c r="DO920" s="67"/>
      <c r="DP920" s="67"/>
      <c r="DQ920" s="67"/>
      <c r="DR920" s="67"/>
      <c r="DS920" s="67"/>
      <c r="DT920" s="67"/>
      <c r="DU920" s="67"/>
      <c r="DV920" s="67"/>
      <c r="DW920" s="67"/>
      <c r="DX920" s="67"/>
      <c r="DY920" s="67"/>
      <c r="DZ920" s="88"/>
      <c r="EA920" s="88"/>
      <c r="EB920" s="88"/>
      <c r="EC920" s="88"/>
      <c r="ED920" s="88"/>
      <c r="EE920" s="88"/>
      <c r="EF920" s="88"/>
      <c r="EG920" s="88"/>
    </row>
    <row r="921" spans="22:137" s="65" customFormat="1" x14ac:dyDescent="0.25">
      <c r="V921" s="631"/>
      <c r="AA921" s="632"/>
      <c r="AB921" s="632"/>
      <c r="AD921" s="632"/>
      <c r="AE921" s="633"/>
      <c r="AH921" s="634"/>
      <c r="AI921" s="634"/>
      <c r="AK921" s="632"/>
      <c r="AR921" s="632"/>
      <c r="AV921" s="632"/>
      <c r="AX921" s="632"/>
      <c r="BB921" s="632"/>
      <c r="BC921" s="632"/>
      <c r="BE921" s="632"/>
      <c r="BH921" s="67"/>
      <c r="BI921" s="635"/>
      <c r="BJ921" s="636"/>
      <c r="BK921" s="636"/>
      <c r="BL921" s="636"/>
      <c r="BM921" s="102"/>
      <c r="BN921" s="102"/>
      <c r="BO921" s="102"/>
      <c r="BP921" s="636"/>
      <c r="BQ921" s="636"/>
      <c r="BR921" s="636"/>
      <c r="BS921" s="636"/>
      <c r="BT921" s="636"/>
      <c r="BU921" s="636"/>
      <c r="BV921" s="636"/>
      <c r="BW921" s="636"/>
      <c r="BX921" s="636"/>
      <c r="BY921" s="636"/>
      <c r="BZ921" s="636"/>
      <c r="CA921" s="636"/>
      <c r="CB921" s="637"/>
      <c r="CC921" s="636"/>
      <c r="CD921" s="636"/>
      <c r="CE921" s="637"/>
      <c r="CF921" s="637"/>
      <c r="CG921" s="637"/>
      <c r="CH921" s="637"/>
      <c r="CI921" s="636"/>
      <c r="CJ921" s="636"/>
      <c r="CK921" s="637"/>
      <c r="CL921" s="637"/>
      <c r="CM921" s="637"/>
      <c r="CN921" s="705"/>
      <c r="CO921" s="88"/>
      <c r="CP921" s="88"/>
      <c r="CQ921" s="88"/>
      <c r="CR921" s="67"/>
      <c r="CS921" s="67"/>
      <c r="CT921" s="67"/>
      <c r="CU921" s="67"/>
      <c r="CV921" s="67"/>
      <c r="CW921" s="67"/>
      <c r="CX921" s="67"/>
      <c r="CY921" s="67"/>
      <c r="CZ921" s="67"/>
      <c r="DA921" s="67"/>
      <c r="DB921" s="67"/>
      <c r="DC921" s="67"/>
      <c r="DD921" s="67"/>
      <c r="DE921" s="67"/>
      <c r="DF921" s="67"/>
      <c r="DG921" s="67"/>
      <c r="DH921" s="67"/>
      <c r="DI921" s="67"/>
      <c r="DJ921" s="67"/>
      <c r="DK921" s="67"/>
      <c r="DL921" s="67"/>
      <c r="DM921" s="67"/>
      <c r="DN921" s="67"/>
      <c r="DO921" s="67"/>
      <c r="DP921" s="67"/>
      <c r="DQ921" s="67"/>
      <c r="DR921" s="67"/>
      <c r="DS921" s="67"/>
      <c r="DT921" s="67"/>
      <c r="DU921" s="67"/>
      <c r="DV921" s="67"/>
      <c r="DW921" s="67"/>
      <c r="DX921" s="67"/>
      <c r="DY921" s="67"/>
      <c r="DZ921" s="88"/>
      <c r="EA921" s="88"/>
      <c r="EB921" s="88"/>
      <c r="EC921" s="88"/>
      <c r="ED921" s="88"/>
      <c r="EE921" s="88"/>
      <c r="EF921" s="88"/>
      <c r="EG921" s="88"/>
    </row>
    <row r="922" spans="22:137" s="65" customFormat="1" x14ac:dyDescent="0.25">
      <c r="V922" s="631"/>
      <c r="AA922" s="632"/>
      <c r="AB922" s="632"/>
      <c r="AD922" s="632"/>
      <c r="AE922" s="633"/>
      <c r="AH922" s="634"/>
      <c r="AI922" s="634"/>
      <c r="AK922" s="632"/>
      <c r="AR922" s="632"/>
      <c r="AV922" s="632"/>
      <c r="AX922" s="632"/>
      <c r="BB922" s="632"/>
      <c r="BC922" s="632"/>
      <c r="BE922" s="632"/>
      <c r="BH922" s="67"/>
      <c r="BI922" s="635"/>
      <c r="BJ922" s="636"/>
      <c r="BK922" s="636"/>
      <c r="BL922" s="636"/>
      <c r="BM922" s="102"/>
      <c r="BN922" s="102"/>
      <c r="BO922" s="102"/>
      <c r="BP922" s="636"/>
      <c r="BQ922" s="636"/>
      <c r="BR922" s="636"/>
      <c r="BS922" s="636"/>
      <c r="BT922" s="636"/>
      <c r="BU922" s="636"/>
      <c r="BV922" s="636"/>
      <c r="BW922" s="636"/>
      <c r="BX922" s="636"/>
      <c r="BY922" s="636"/>
      <c r="BZ922" s="636"/>
      <c r="CA922" s="636"/>
      <c r="CB922" s="637"/>
      <c r="CC922" s="636"/>
      <c r="CD922" s="636"/>
      <c r="CE922" s="637"/>
      <c r="CF922" s="637"/>
      <c r="CG922" s="637"/>
      <c r="CH922" s="637"/>
      <c r="CI922" s="636"/>
      <c r="CJ922" s="636"/>
      <c r="CK922" s="637"/>
      <c r="CL922" s="637"/>
      <c r="CM922" s="637"/>
      <c r="CN922" s="705"/>
      <c r="CO922" s="88"/>
      <c r="CP922" s="88"/>
      <c r="CQ922" s="88"/>
      <c r="CR922" s="67"/>
      <c r="CS922" s="67"/>
      <c r="CT922" s="67"/>
      <c r="CU922" s="67"/>
      <c r="CV922" s="67"/>
      <c r="CW922" s="67"/>
      <c r="CX922" s="67"/>
      <c r="CY922" s="67"/>
      <c r="CZ922" s="67"/>
      <c r="DA922" s="67"/>
      <c r="DB922" s="67"/>
      <c r="DC922" s="67"/>
      <c r="DD922" s="67"/>
      <c r="DE922" s="67"/>
      <c r="DF922" s="67"/>
      <c r="DG922" s="67"/>
      <c r="DH922" s="67"/>
      <c r="DI922" s="67"/>
      <c r="DJ922" s="67"/>
      <c r="DK922" s="67"/>
      <c r="DL922" s="67"/>
      <c r="DM922" s="67"/>
      <c r="DN922" s="67"/>
      <c r="DO922" s="67"/>
      <c r="DP922" s="67"/>
      <c r="DQ922" s="67"/>
      <c r="DR922" s="67"/>
      <c r="DS922" s="67"/>
      <c r="DT922" s="67"/>
      <c r="DU922" s="67"/>
      <c r="DV922" s="67"/>
      <c r="DW922" s="67"/>
      <c r="DX922" s="67"/>
      <c r="DY922" s="67"/>
      <c r="DZ922" s="88"/>
      <c r="EA922" s="88"/>
      <c r="EB922" s="88"/>
      <c r="EC922" s="88"/>
      <c r="ED922" s="88"/>
      <c r="EE922" s="88"/>
      <c r="EF922" s="88"/>
      <c r="EG922" s="88"/>
    </row>
    <row r="923" spans="22:137" s="65" customFormat="1" x14ac:dyDescent="0.25">
      <c r="V923" s="631"/>
      <c r="AA923" s="632"/>
      <c r="AB923" s="632"/>
      <c r="AD923" s="632"/>
      <c r="AE923" s="633"/>
      <c r="AH923" s="634"/>
      <c r="AI923" s="634"/>
      <c r="AK923" s="632"/>
      <c r="AR923" s="632"/>
      <c r="AV923" s="632"/>
      <c r="AX923" s="632"/>
      <c r="BB923" s="632"/>
      <c r="BC923" s="632"/>
      <c r="BE923" s="632"/>
      <c r="BH923" s="67"/>
      <c r="BI923" s="635"/>
      <c r="BJ923" s="636"/>
      <c r="BK923" s="636"/>
      <c r="BL923" s="636"/>
      <c r="BM923" s="102"/>
      <c r="BN923" s="102"/>
      <c r="BO923" s="102"/>
      <c r="BP923" s="636"/>
      <c r="BQ923" s="636"/>
      <c r="BR923" s="636"/>
      <c r="BS923" s="636"/>
      <c r="BT923" s="636"/>
      <c r="BU923" s="636"/>
      <c r="BV923" s="636"/>
      <c r="BW923" s="636"/>
      <c r="BX923" s="636"/>
      <c r="BY923" s="636"/>
      <c r="BZ923" s="636"/>
      <c r="CA923" s="636"/>
      <c r="CB923" s="637"/>
      <c r="CC923" s="636"/>
      <c r="CD923" s="636"/>
      <c r="CE923" s="637"/>
      <c r="CF923" s="637"/>
      <c r="CG923" s="637"/>
      <c r="CH923" s="637"/>
      <c r="CI923" s="636"/>
      <c r="CJ923" s="636"/>
      <c r="CK923" s="637"/>
      <c r="CL923" s="637"/>
      <c r="CM923" s="637"/>
      <c r="CN923" s="705"/>
      <c r="CO923" s="88"/>
      <c r="CP923" s="88"/>
      <c r="CQ923" s="88"/>
      <c r="CR923" s="67"/>
      <c r="CS923" s="67"/>
      <c r="CT923" s="67"/>
      <c r="CU923" s="67"/>
      <c r="CV923" s="67"/>
      <c r="CW923" s="67"/>
      <c r="CX923" s="67"/>
      <c r="CY923" s="67"/>
      <c r="CZ923" s="67"/>
      <c r="DA923" s="67"/>
      <c r="DB923" s="67"/>
      <c r="DC923" s="67"/>
      <c r="DD923" s="67"/>
      <c r="DE923" s="67"/>
      <c r="DF923" s="67"/>
      <c r="DG923" s="67"/>
      <c r="DH923" s="67"/>
      <c r="DI923" s="67"/>
      <c r="DJ923" s="67"/>
      <c r="DK923" s="67"/>
      <c r="DL923" s="67"/>
      <c r="DM923" s="67"/>
      <c r="DN923" s="67"/>
      <c r="DO923" s="67"/>
      <c r="DP923" s="67"/>
      <c r="DQ923" s="67"/>
      <c r="DR923" s="67"/>
      <c r="DS923" s="67"/>
      <c r="DT923" s="67"/>
      <c r="DU923" s="67"/>
      <c r="DV923" s="67"/>
      <c r="DW923" s="67"/>
      <c r="DX923" s="67"/>
      <c r="DY923" s="67"/>
      <c r="DZ923" s="88"/>
      <c r="EA923" s="88"/>
      <c r="EB923" s="88"/>
      <c r="EC923" s="88"/>
      <c r="ED923" s="88"/>
      <c r="EE923" s="88"/>
      <c r="EF923" s="88"/>
      <c r="EG923" s="88"/>
    </row>
    <row r="924" spans="22:137" s="65" customFormat="1" x14ac:dyDescent="0.25">
      <c r="V924" s="631"/>
      <c r="AA924" s="632"/>
      <c r="AB924" s="632"/>
      <c r="AD924" s="632"/>
      <c r="AE924" s="633"/>
      <c r="AH924" s="634"/>
      <c r="AI924" s="634"/>
      <c r="AK924" s="632"/>
      <c r="AR924" s="632"/>
      <c r="AV924" s="632"/>
      <c r="AX924" s="632"/>
      <c r="BB924" s="632"/>
      <c r="BC924" s="632"/>
      <c r="BE924" s="632"/>
      <c r="BH924" s="67"/>
      <c r="BI924" s="635"/>
      <c r="BJ924" s="636"/>
      <c r="BK924" s="636"/>
      <c r="BL924" s="636"/>
      <c r="BM924" s="102"/>
      <c r="BN924" s="102"/>
      <c r="BO924" s="102"/>
      <c r="BP924" s="636"/>
      <c r="BQ924" s="636"/>
      <c r="BR924" s="636"/>
      <c r="BS924" s="636"/>
      <c r="BT924" s="636"/>
      <c r="BU924" s="636"/>
      <c r="BV924" s="636"/>
      <c r="BW924" s="636"/>
      <c r="BX924" s="636"/>
      <c r="BY924" s="636"/>
      <c r="BZ924" s="636"/>
      <c r="CA924" s="636"/>
      <c r="CB924" s="637"/>
      <c r="CC924" s="636"/>
      <c r="CD924" s="636"/>
      <c r="CE924" s="637"/>
      <c r="CF924" s="637"/>
      <c r="CG924" s="637"/>
      <c r="CH924" s="637"/>
      <c r="CI924" s="636"/>
      <c r="CJ924" s="636"/>
      <c r="CK924" s="637"/>
      <c r="CL924" s="637"/>
      <c r="CM924" s="637"/>
      <c r="CN924" s="705"/>
      <c r="CO924" s="88"/>
      <c r="CP924" s="88"/>
      <c r="CQ924" s="88"/>
      <c r="CR924" s="67"/>
      <c r="CS924" s="67"/>
      <c r="CT924" s="67"/>
      <c r="CU924" s="67"/>
      <c r="CV924" s="67"/>
      <c r="CW924" s="67"/>
      <c r="CX924" s="67"/>
      <c r="CY924" s="67"/>
      <c r="CZ924" s="67"/>
      <c r="DA924" s="67"/>
      <c r="DB924" s="67"/>
      <c r="DC924" s="67"/>
      <c r="DD924" s="67"/>
      <c r="DE924" s="67"/>
      <c r="DF924" s="67"/>
      <c r="DG924" s="67"/>
      <c r="DH924" s="67"/>
      <c r="DI924" s="67"/>
      <c r="DJ924" s="67"/>
      <c r="DK924" s="67"/>
      <c r="DL924" s="67"/>
      <c r="DM924" s="67"/>
      <c r="DN924" s="67"/>
      <c r="DO924" s="67"/>
      <c r="DP924" s="67"/>
      <c r="DQ924" s="67"/>
      <c r="DR924" s="67"/>
      <c r="DS924" s="67"/>
      <c r="DT924" s="67"/>
      <c r="DU924" s="67"/>
      <c r="DV924" s="67"/>
      <c r="DW924" s="67"/>
      <c r="DX924" s="67"/>
      <c r="DY924" s="67"/>
      <c r="DZ924" s="88"/>
      <c r="EA924" s="88"/>
      <c r="EB924" s="88"/>
      <c r="EC924" s="88"/>
      <c r="ED924" s="88"/>
      <c r="EE924" s="88"/>
      <c r="EF924" s="88"/>
      <c r="EG924" s="88"/>
    </row>
    <row r="925" spans="22:137" s="65" customFormat="1" x14ac:dyDescent="0.25">
      <c r="V925" s="631"/>
      <c r="AA925" s="632"/>
      <c r="AB925" s="632"/>
      <c r="AD925" s="632"/>
      <c r="AE925" s="633"/>
      <c r="AH925" s="634"/>
      <c r="AI925" s="634"/>
      <c r="AK925" s="632"/>
      <c r="AR925" s="632"/>
      <c r="AV925" s="632"/>
      <c r="AX925" s="632"/>
      <c r="BB925" s="632"/>
      <c r="BC925" s="632"/>
      <c r="BE925" s="632"/>
      <c r="BH925" s="67"/>
      <c r="BI925" s="635"/>
      <c r="BJ925" s="636"/>
      <c r="BK925" s="636"/>
      <c r="BL925" s="636"/>
      <c r="BM925" s="102"/>
      <c r="BN925" s="102"/>
      <c r="BO925" s="102"/>
      <c r="BP925" s="636"/>
      <c r="BQ925" s="636"/>
      <c r="BR925" s="636"/>
      <c r="BS925" s="636"/>
      <c r="BT925" s="636"/>
      <c r="BU925" s="636"/>
      <c r="BV925" s="636"/>
      <c r="BW925" s="636"/>
      <c r="BX925" s="636"/>
      <c r="BY925" s="636"/>
      <c r="BZ925" s="636"/>
      <c r="CA925" s="636"/>
      <c r="CB925" s="637"/>
      <c r="CC925" s="636"/>
      <c r="CD925" s="636"/>
      <c r="CE925" s="637"/>
      <c r="CF925" s="637"/>
      <c r="CG925" s="637"/>
      <c r="CH925" s="637"/>
      <c r="CI925" s="636"/>
      <c r="CJ925" s="636"/>
      <c r="CK925" s="637"/>
      <c r="CL925" s="637"/>
      <c r="CM925" s="637"/>
      <c r="CN925" s="705"/>
      <c r="CO925" s="88"/>
      <c r="CP925" s="88"/>
      <c r="CQ925" s="88"/>
      <c r="CR925" s="67"/>
      <c r="CS925" s="67"/>
      <c r="CT925" s="67"/>
      <c r="CU925" s="67"/>
      <c r="CV925" s="67"/>
      <c r="CW925" s="67"/>
      <c r="CX925" s="67"/>
      <c r="CY925" s="67"/>
      <c r="CZ925" s="67"/>
      <c r="DA925" s="67"/>
      <c r="DB925" s="67"/>
      <c r="DC925" s="67"/>
      <c r="DD925" s="67"/>
      <c r="DE925" s="67"/>
      <c r="DF925" s="67"/>
      <c r="DG925" s="67"/>
      <c r="DH925" s="67"/>
      <c r="DI925" s="67"/>
      <c r="DJ925" s="67"/>
      <c r="DK925" s="67"/>
      <c r="DL925" s="67"/>
      <c r="DM925" s="67"/>
      <c r="DN925" s="67"/>
      <c r="DO925" s="67"/>
      <c r="DP925" s="67"/>
      <c r="DQ925" s="67"/>
      <c r="DR925" s="67"/>
      <c r="DS925" s="67"/>
      <c r="DT925" s="67"/>
      <c r="DU925" s="67"/>
      <c r="DV925" s="67"/>
      <c r="DW925" s="67"/>
      <c r="DX925" s="67"/>
      <c r="DY925" s="67"/>
      <c r="DZ925" s="88"/>
      <c r="EA925" s="88"/>
      <c r="EB925" s="88"/>
      <c r="EC925" s="88"/>
      <c r="ED925" s="88"/>
      <c r="EE925" s="88"/>
      <c r="EF925" s="88"/>
      <c r="EG925" s="88"/>
    </row>
    <row r="926" spans="22:137" s="65" customFormat="1" x14ac:dyDescent="0.25">
      <c r="V926" s="631"/>
      <c r="AA926" s="632"/>
      <c r="AB926" s="632"/>
      <c r="AD926" s="632"/>
      <c r="AE926" s="633"/>
      <c r="AH926" s="634"/>
      <c r="AI926" s="634"/>
      <c r="AK926" s="632"/>
      <c r="AR926" s="632"/>
      <c r="AV926" s="632"/>
      <c r="AX926" s="632"/>
      <c r="BB926" s="632"/>
      <c r="BC926" s="632"/>
      <c r="BE926" s="632"/>
      <c r="BH926" s="67"/>
      <c r="BI926" s="635"/>
      <c r="BJ926" s="636"/>
      <c r="BK926" s="636"/>
      <c r="BL926" s="636"/>
      <c r="BM926" s="102"/>
      <c r="BN926" s="102"/>
      <c r="BO926" s="102"/>
      <c r="BP926" s="636"/>
      <c r="BQ926" s="636"/>
      <c r="BR926" s="636"/>
      <c r="BS926" s="636"/>
      <c r="BT926" s="636"/>
      <c r="BU926" s="636"/>
      <c r="BV926" s="636"/>
      <c r="BW926" s="636"/>
      <c r="BX926" s="636"/>
      <c r="BY926" s="636"/>
      <c r="BZ926" s="636"/>
      <c r="CA926" s="636"/>
      <c r="CB926" s="637"/>
      <c r="CC926" s="636"/>
      <c r="CD926" s="636"/>
      <c r="CE926" s="637"/>
      <c r="CF926" s="637"/>
      <c r="CG926" s="637"/>
      <c r="CH926" s="637"/>
      <c r="CI926" s="636"/>
      <c r="CJ926" s="636"/>
      <c r="CK926" s="637"/>
      <c r="CL926" s="637"/>
      <c r="CM926" s="637"/>
      <c r="CN926" s="705"/>
      <c r="CO926" s="88"/>
      <c r="CP926" s="88"/>
      <c r="CQ926" s="88"/>
      <c r="CR926" s="67"/>
      <c r="CS926" s="67"/>
      <c r="CT926" s="67"/>
      <c r="CU926" s="67"/>
      <c r="CV926" s="67"/>
      <c r="CW926" s="67"/>
      <c r="CX926" s="67"/>
      <c r="CY926" s="67"/>
      <c r="CZ926" s="67"/>
      <c r="DA926" s="67"/>
      <c r="DB926" s="67"/>
      <c r="DC926" s="67"/>
      <c r="DD926" s="67"/>
      <c r="DE926" s="67"/>
      <c r="DF926" s="67"/>
      <c r="DG926" s="67"/>
      <c r="DH926" s="67"/>
      <c r="DI926" s="67"/>
      <c r="DJ926" s="67"/>
      <c r="DK926" s="67"/>
      <c r="DL926" s="67"/>
      <c r="DM926" s="67"/>
      <c r="DN926" s="67"/>
      <c r="DO926" s="67"/>
      <c r="DP926" s="67"/>
      <c r="DQ926" s="67"/>
      <c r="DR926" s="67"/>
      <c r="DS926" s="67"/>
      <c r="DT926" s="67"/>
      <c r="DU926" s="67"/>
      <c r="DV926" s="67"/>
      <c r="DW926" s="67"/>
      <c r="DX926" s="67"/>
      <c r="DY926" s="67"/>
      <c r="DZ926" s="88"/>
      <c r="EA926" s="88"/>
      <c r="EB926" s="88"/>
      <c r="EC926" s="88"/>
      <c r="ED926" s="88"/>
      <c r="EE926" s="88"/>
      <c r="EF926" s="88"/>
      <c r="EG926" s="88"/>
    </row>
    <row r="927" spans="22:137" s="65" customFormat="1" x14ac:dyDescent="0.25">
      <c r="V927" s="631"/>
      <c r="AA927" s="632"/>
      <c r="AB927" s="632"/>
      <c r="AD927" s="632"/>
      <c r="AE927" s="633"/>
      <c r="AH927" s="634"/>
      <c r="AI927" s="634"/>
      <c r="AK927" s="632"/>
      <c r="AR927" s="632"/>
      <c r="AV927" s="632"/>
      <c r="AX927" s="632"/>
      <c r="BB927" s="632"/>
      <c r="BC927" s="632"/>
      <c r="BE927" s="632"/>
      <c r="BH927" s="67"/>
      <c r="BI927" s="635"/>
      <c r="BJ927" s="636"/>
      <c r="BK927" s="636"/>
      <c r="BL927" s="636"/>
      <c r="BM927" s="102"/>
      <c r="BN927" s="102"/>
      <c r="BO927" s="102"/>
      <c r="BP927" s="636"/>
      <c r="BQ927" s="636"/>
      <c r="BR927" s="636"/>
      <c r="BS927" s="636"/>
      <c r="BT927" s="636"/>
      <c r="BU927" s="636"/>
      <c r="BV927" s="636"/>
      <c r="BW927" s="636"/>
      <c r="BX927" s="636"/>
      <c r="BY927" s="636"/>
      <c r="BZ927" s="636"/>
      <c r="CA927" s="636"/>
      <c r="CB927" s="637"/>
      <c r="CC927" s="636"/>
      <c r="CD927" s="636"/>
      <c r="CE927" s="637"/>
      <c r="CF927" s="637"/>
      <c r="CG927" s="637"/>
      <c r="CH927" s="637"/>
      <c r="CI927" s="636"/>
      <c r="CJ927" s="636"/>
      <c r="CK927" s="637"/>
      <c r="CL927" s="637"/>
      <c r="CM927" s="637"/>
      <c r="CN927" s="705"/>
      <c r="CO927" s="88"/>
      <c r="CP927" s="88"/>
      <c r="CQ927" s="88"/>
      <c r="CR927" s="67"/>
      <c r="CS927" s="67"/>
      <c r="CT927" s="67"/>
      <c r="CU927" s="67"/>
      <c r="CV927" s="67"/>
      <c r="CW927" s="67"/>
      <c r="CX927" s="67"/>
      <c r="CY927" s="67"/>
      <c r="CZ927" s="67"/>
      <c r="DA927" s="67"/>
      <c r="DB927" s="67"/>
      <c r="DC927" s="67"/>
      <c r="DD927" s="67"/>
      <c r="DE927" s="67"/>
      <c r="DF927" s="67"/>
      <c r="DG927" s="67"/>
      <c r="DH927" s="67"/>
      <c r="DI927" s="67"/>
      <c r="DJ927" s="67"/>
      <c r="DK927" s="67"/>
      <c r="DL927" s="67"/>
      <c r="DM927" s="67"/>
      <c r="DN927" s="67"/>
      <c r="DO927" s="67"/>
      <c r="DP927" s="67"/>
      <c r="DQ927" s="67"/>
      <c r="DR927" s="67"/>
      <c r="DS927" s="67"/>
      <c r="DT927" s="67"/>
      <c r="DU927" s="67"/>
      <c r="DV927" s="67"/>
      <c r="DW927" s="67"/>
      <c r="DX927" s="67"/>
      <c r="DY927" s="67"/>
      <c r="DZ927" s="88"/>
      <c r="EA927" s="88"/>
      <c r="EB927" s="88"/>
      <c r="EC927" s="88"/>
      <c r="ED927" s="88"/>
      <c r="EE927" s="88"/>
      <c r="EF927" s="88"/>
      <c r="EG927" s="88"/>
    </row>
    <row r="928" spans="22:137" s="65" customFormat="1" x14ac:dyDescent="0.25">
      <c r="V928" s="631"/>
      <c r="AA928" s="632"/>
      <c r="AB928" s="632"/>
      <c r="AD928" s="632"/>
      <c r="AE928" s="633"/>
      <c r="AH928" s="634"/>
      <c r="AI928" s="634"/>
      <c r="AK928" s="632"/>
      <c r="AR928" s="632"/>
      <c r="AV928" s="632"/>
      <c r="AX928" s="632"/>
      <c r="BB928" s="632"/>
      <c r="BC928" s="632"/>
      <c r="BE928" s="632"/>
      <c r="BH928" s="67"/>
      <c r="BI928" s="635"/>
      <c r="BJ928" s="636"/>
      <c r="BK928" s="636"/>
      <c r="BL928" s="636"/>
      <c r="BM928" s="102"/>
      <c r="BN928" s="102"/>
      <c r="BO928" s="102"/>
      <c r="BP928" s="636"/>
      <c r="BQ928" s="636"/>
      <c r="BR928" s="636"/>
      <c r="BS928" s="636"/>
      <c r="BT928" s="636"/>
      <c r="BU928" s="636"/>
      <c r="BV928" s="636"/>
      <c r="BW928" s="636"/>
      <c r="BX928" s="636"/>
      <c r="BY928" s="636"/>
      <c r="BZ928" s="636"/>
      <c r="CA928" s="636"/>
      <c r="CB928" s="637"/>
      <c r="CC928" s="636"/>
      <c r="CD928" s="636"/>
      <c r="CE928" s="637"/>
      <c r="CF928" s="637"/>
      <c r="CG928" s="637"/>
      <c r="CH928" s="637"/>
      <c r="CI928" s="636"/>
      <c r="CJ928" s="636"/>
      <c r="CK928" s="637"/>
      <c r="CL928" s="637"/>
      <c r="CM928" s="637"/>
      <c r="CN928" s="705"/>
      <c r="CO928" s="88"/>
      <c r="CP928" s="88"/>
      <c r="CQ928" s="88"/>
      <c r="CR928" s="67"/>
      <c r="CS928" s="67"/>
      <c r="CT928" s="67"/>
      <c r="CU928" s="67"/>
      <c r="CV928" s="67"/>
      <c r="CW928" s="67"/>
      <c r="CX928" s="67"/>
      <c r="CY928" s="67"/>
      <c r="CZ928" s="67"/>
      <c r="DA928" s="67"/>
      <c r="DB928" s="67"/>
      <c r="DC928" s="67"/>
      <c r="DD928" s="67"/>
      <c r="DE928" s="67"/>
      <c r="DF928" s="67"/>
      <c r="DG928" s="67"/>
      <c r="DH928" s="67"/>
      <c r="DI928" s="67"/>
      <c r="DJ928" s="67"/>
      <c r="DK928" s="67"/>
      <c r="DL928" s="67"/>
      <c r="DM928" s="67"/>
      <c r="DN928" s="67"/>
      <c r="DO928" s="67"/>
      <c r="DP928" s="67"/>
      <c r="DQ928" s="67"/>
      <c r="DR928" s="67"/>
      <c r="DS928" s="67"/>
      <c r="DT928" s="67"/>
      <c r="DU928" s="67"/>
      <c r="DV928" s="67"/>
      <c r="DW928" s="67"/>
      <c r="DX928" s="67"/>
      <c r="DY928" s="67"/>
      <c r="DZ928" s="88"/>
      <c r="EA928" s="88"/>
      <c r="EB928" s="88"/>
      <c r="EC928" s="88"/>
      <c r="ED928" s="88"/>
      <c r="EE928" s="88"/>
      <c r="EF928" s="88"/>
      <c r="EG928" s="88"/>
    </row>
    <row r="929" spans="22:137" s="65" customFormat="1" x14ac:dyDescent="0.25">
      <c r="V929" s="631"/>
      <c r="AA929" s="632"/>
      <c r="AB929" s="632"/>
      <c r="AD929" s="632"/>
      <c r="AE929" s="633"/>
      <c r="AH929" s="634"/>
      <c r="AI929" s="634"/>
      <c r="AK929" s="632"/>
      <c r="AR929" s="632"/>
      <c r="AV929" s="632"/>
      <c r="AX929" s="632"/>
      <c r="BB929" s="632"/>
      <c r="BC929" s="632"/>
      <c r="BE929" s="632"/>
      <c r="BH929" s="67"/>
      <c r="BI929" s="635"/>
      <c r="BJ929" s="636"/>
      <c r="BK929" s="636"/>
      <c r="BL929" s="636"/>
      <c r="BM929" s="102"/>
      <c r="BN929" s="102"/>
      <c r="BO929" s="102"/>
      <c r="BP929" s="636"/>
      <c r="BQ929" s="636"/>
      <c r="BR929" s="636"/>
      <c r="BS929" s="636"/>
      <c r="BT929" s="636"/>
      <c r="BU929" s="636"/>
      <c r="BV929" s="636"/>
      <c r="BW929" s="636"/>
      <c r="BX929" s="636"/>
      <c r="BY929" s="636"/>
      <c r="BZ929" s="636"/>
      <c r="CA929" s="636"/>
      <c r="CB929" s="637"/>
      <c r="CC929" s="636"/>
      <c r="CD929" s="636"/>
      <c r="CE929" s="637"/>
      <c r="CF929" s="637"/>
      <c r="CG929" s="637"/>
      <c r="CH929" s="637"/>
      <c r="CI929" s="636"/>
      <c r="CJ929" s="636"/>
      <c r="CK929" s="637"/>
      <c r="CL929" s="637"/>
      <c r="CM929" s="637"/>
      <c r="CN929" s="705"/>
      <c r="CO929" s="88"/>
      <c r="CP929" s="88"/>
      <c r="CQ929" s="88"/>
      <c r="CR929" s="67"/>
      <c r="CS929" s="67"/>
      <c r="CT929" s="67"/>
      <c r="CU929" s="67"/>
      <c r="CV929" s="67"/>
      <c r="CW929" s="67"/>
      <c r="CX929" s="67"/>
      <c r="CY929" s="67"/>
      <c r="CZ929" s="67"/>
      <c r="DA929" s="67"/>
      <c r="DB929" s="67"/>
      <c r="DC929" s="67"/>
      <c r="DD929" s="67"/>
      <c r="DE929" s="67"/>
      <c r="DF929" s="67"/>
      <c r="DG929" s="67"/>
      <c r="DH929" s="67"/>
      <c r="DI929" s="67"/>
      <c r="DJ929" s="67"/>
      <c r="DK929" s="67"/>
      <c r="DL929" s="67"/>
      <c r="DM929" s="67"/>
      <c r="DN929" s="67"/>
      <c r="DO929" s="67"/>
      <c r="DP929" s="67"/>
      <c r="DQ929" s="67"/>
      <c r="DR929" s="67"/>
      <c r="DS929" s="67"/>
      <c r="DT929" s="67"/>
      <c r="DU929" s="67"/>
      <c r="DV929" s="67"/>
      <c r="DW929" s="67"/>
      <c r="DX929" s="67"/>
      <c r="DY929" s="67"/>
      <c r="DZ929" s="88"/>
      <c r="EA929" s="88"/>
      <c r="EB929" s="88"/>
      <c r="EC929" s="88"/>
      <c r="ED929" s="88"/>
      <c r="EE929" s="88"/>
      <c r="EF929" s="88"/>
      <c r="EG929" s="88"/>
    </row>
    <row r="930" spans="22:137" s="65" customFormat="1" x14ac:dyDescent="0.25">
      <c r="V930" s="631"/>
      <c r="AA930" s="632"/>
      <c r="AB930" s="632"/>
      <c r="AD930" s="632"/>
      <c r="AE930" s="633"/>
      <c r="AH930" s="634"/>
      <c r="AI930" s="634"/>
      <c r="AK930" s="632"/>
      <c r="AR930" s="632"/>
      <c r="AV930" s="632"/>
      <c r="AX930" s="632"/>
      <c r="BB930" s="632"/>
      <c r="BC930" s="632"/>
      <c r="BE930" s="632"/>
      <c r="BH930" s="67"/>
      <c r="BI930" s="635"/>
      <c r="BJ930" s="636"/>
      <c r="BK930" s="636"/>
      <c r="BL930" s="636"/>
      <c r="BM930" s="102"/>
      <c r="BN930" s="102"/>
      <c r="BO930" s="102"/>
      <c r="BP930" s="636"/>
      <c r="BQ930" s="636"/>
      <c r="BR930" s="636"/>
      <c r="BS930" s="636"/>
      <c r="BT930" s="636"/>
      <c r="BU930" s="636"/>
      <c r="BV930" s="636"/>
      <c r="BW930" s="636"/>
      <c r="BX930" s="636"/>
      <c r="BY930" s="636"/>
      <c r="BZ930" s="636"/>
      <c r="CA930" s="636"/>
      <c r="CB930" s="637"/>
      <c r="CC930" s="636"/>
      <c r="CD930" s="636"/>
      <c r="CE930" s="637"/>
      <c r="CF930" s="637"/>
      <c r="CG930" s="637"/>
      <c r="CH930" s="637"/>
      <c r="CI930" s="636"/>
      <c r="CJ930" s="636"/>
      <c r="CK930" s="637"/>
      <c r="CL930" s="637"/>
      <c r="CM930" s="637"/>
      <c r="CN930" s="705"/>
      <c r="CO930" s="88"/>
      <c r="CP930" s="88"/>
      <c r="CQ930" s="88"/>
      <c r="CR930" s="67"/>
      <c r="CS930" s="67"/>
      <c r="CT930" s="67"/>
      <c r="CU930" s="67"/>
      <c r="CV930" s="67"/>
      <c r="CW930" s="67"/>
      <c r="CX930" s="67"/>
      <c r="CY930" s="67"/>
      <c r="CZ930" s="67"/>
      <c r="DA930" s="67"/>
      <c r="DB930" s="67"/>
      <c r="DC930" s="67"/>
      <c r="DD930" s="67"/>
      <c r="DE930" s="67"/>
      <c r="DF930" s="67"/>
      <c r="DG930" s="67"/>
      <c r="DH930" s="67"/>
      <c r="DI930" s="67"/>
      <c r="DJ930" s="67"/>
      <c r="DK930" s="67"/>
      <c r="DL930" s="67"/>
      <c r="DM930" s="67"/>
      <c r="DN930" s="67"/>
      <c r="DO930" s="67"/>
      <c r="DP930" s="67"/>
      <c r="DQ930" s="67"/>
      <c r="DR930" s="67"/>
      <c r="DS930" s="67"/>
      <c r="DT930" s="67"/>
      <c r="DU930" s="67"/>
      <c r="DV930" s="67"/>
      <c r="DW930" s="67"/>
      <c r="DX930" s="67"/>
      <c r="DY930" s="67"/>
      <c r="DZ930" s="88"/>
      <c r="EA930" s="88"/>
      <c r="EB930" s="88"/>
      <c r="EC930" s="88"/>
      <c r="ED930" s="88"/>
      <c r="EE930" s="88"/>
      <c r="EF930" s="88"/>
      <c r="EG930" s="88"/>
    </row>
    <row r="931" spans="22:137" s="65" customFormat="1" x14ac:dyDescent="0.25">
      <c r="V931" s="631"/>
      <c r="AA931" s="632"/>
      <c r="AB931" s="632"/>
      <c r="AD931" s="632"/>
      <c r="AE931" s="633"/>
      <c r="AH931" s="634"/>
      <c r="AI931" s="634"/>
      <c r="AK931" s="632"/>
      <c r="AR931" s="632"/>
      <c r="AV931" s="632"/>
      <c r="AX931" s="632"/>
      <c r="BB931" s="632"/>
      <c r="BC931" s="632"/>
      <c r="BE931" s="632"/>
      <c r="BH931" s="67"/>
      <c r="BI931" s="635"/>
      <c r="BJ931" s="636"/>
      <c r="BK931" s="636"/>
      <c r="BL931" s="636"/>
      <c r="BM931" s="102"/>
      <c r="BN931" s="102"/>
      <c r="BO931" s="102"/>
      <c r="BP931" s="636"/>
      <c r="BQ931" s="636"/>
      <c r="BR931" s="636"/>
      <c r="BS931" s="636"/>
      <c r="BT931" s="636"/>
      <c r="BU931" s="636"/>
      <c r="BV931" s="636"/>
      <c r="BW931" s="636"/>
      <c r="BX931" s="636"/>
      <c r="BY931" s="636"/>
      <c r="BZ931" s="636"/>
      <c r="CA931" s="636"/>
      <c r="CB931" s="637"/>
      <c r="CC931" s="636"/>
      <c r="CD931" s="636"/>
      <c r="CE931" s="637"/>
      <c r="CF931" s="637"/>
      <c r="CG931" s="637"/>
      <c r="CH931" s="637"/>
      <c r="CI931" s="636"/>
      <c r="CJ931" s="636"/>
      <c r="CK931" s="637"/>
      <c r="CL931" s="637"/>
      <c r="CM931" s="637"/>
      <c r="CN931" s="705"/>
      <c r="CO931" s="88"/>
      <c r="CP931" s="88"/>
      <c r="CQ931" s="88"/>
      <c r="CR931" s="67"/>
      <c r="CS931" s="67"/>
      <c r="CT931" s="67"/>
      <c r="CU931" s="67"/>
      <c r="CV931" s="67"/>
      <c r="CW931" s="67"/>
      <c r="CX931" s="67"/>
      <c r="CY931" s="67"/>
      <c r="CZ931" s="67"/>
      <c r="DA931" s="67"/>
      <c r="DB931" s="67"/>
      <c r="DC931" s="67"/>
      <c r="DD931" s="67"/>
      <c r="DE931" s="67"/>
      <c r="DF931" s="67"/>
      <c r="DG931" s="67"/>
      <c r="DH931" s="67"/>
      <c r="DI931" s="67"/>
      <c r="DJ931" s="67"/>
      <c r="DK931" s="67"/>
      <c r="DL931" s="67"/>
      <c r="DM931" s="67"/>
      <c r="DN931" s="67"/>
      <c r="DO931" s="67"/>
      <c r="DP931" s="67"/>
      <c r="DQ931" s="67"/>
      <c r="DR931" s="67"/>
      <c r="DS931" s="67"/>
      <c r="DT931" s="67"/>
      <c r="DU931" s="67"/>
      <c r="DV931" s="67"/>
      <c r="DW931" s="67"/>
      <c r="DX931" s="67"/>
      <c r="DY931" s="67"/>
      <c r="DZ931" s="88"/>
      <c r="EA931" s="88"/>
      <c r="EB931" s="88"/>
      <c r="EC931" s="88"/>
      <c r="ED931" s="88"/>
      <c r="EE931" s="88"/>
      <c r="EF931" s="88"/>
      <c r="EG931" s="88"/>
    </row>
    <row r="932" spans="22:137" s="65" customFormat="1" x14ac:dyDescent="0.25">
      <c r="V932" s="631"/>
      <c r="AA932" s="632"/>
      <c r="AB932" s="632"/>
      <c r="AD932" s="632"/>
      <c r="AE932" s="633"/>
      <c r="AH932" s="634"/>
      <c r="AI932" s="634"/>
      <c r="AK932" s="632"/>
      <c r="AR932" s="632"/>
      <c r="AV932" s="632"/>
      <c r="AX932" s="632"/>
      <c r="BB932" s="632"/>
      <c r="BC932" s="632"/>
      <c r="BE932" s="632"/>
      <c r="BH932" s="67"/>
      <c r="BI932" s="635"/>
      <c r="BJ932" s="636"/>
      <c r="BK932" s="636"/>
      <c r="BL932" s="636"/>
      <c r="BM932" s="102"/>
      <c r="BN932" s="102"/>
      <c r="BO932" s="102"/>
      <c r="BP932" s="636"/>
      <c r="BQ932" s="636"/>
      <c r="BR932" s="636"/>
      <c r="BS932" s="636"/>
      <c r="BT932" s="636"/>
      <c r="BU932" s="636"/>
      <c r="BV932" s="636"/>
      <c r="BW932" s="636"/>
      <c r="BX932" s="636"/>
      <c r="BY932" s="636"/>
      <c r="BZ932" s="636"/>
      <c r="CA932" s="636"/>
      <c r="CB932" s="637"/>
      <c r="CC932" s="636"/>
      <c r="CD932" s="636"/>
      <c r="CE932" s="637"/>
      <c r="CF932" s="637"/>
      <c r="CG932" s="637"/>
      <c r="CH932" s="637"/>
      <c r="CI932" s="636"/>
      <c r="CJ932" s="636"/>
      <c r="CK932" s="637"/>
      <c r="CL932" s="637"/>
      <c r="CM932" s="637"/>
      <c r="CN932" s="705"/>
      <c r="CO932" s="88"/>
      <c r="CP932" s="88"/>
      <c r="CQ932" s="88"/>
      <c r="CR932" s="67"/>
      <c r="CS932" s="67"/>
      <c r="CT932" s="67"/>
      <c r="CU932" s="67"/>
      <c r="CV932" s="67"/>
      <c r="CW932" s="67"/>
      <c r="CX932" s="67"/>
      <c r="CY932" s="67"/>
      <c r="CZ932" s="67"/>
      <c r="DA932" s="67"/>
      <c r="DB932" s="67"/>
      <c r="DC932" s="67"/>
      <c r="DD932" s="67"/>
      <c r="DE932" s="67"/>
      <c r="DF932" s="67"/>
      <c r="DG932" s="67"/>
      <c r="DH932" s="67"/>
      <c r="DI932" s="67"/>
      <c r="DJ932" s="67"/>
      <c r="DK932" s="67"/>
      <c r="DL932" s="67"/>
      <c r="DM932" s="67"/>
      <c r="DN932" s="67"/>
      <c r="DO932" s="67"/>
      <c r="DP932" s="67"/>
      <c r="DQ932" s="67"/>
      <c r="DR932" s="67"/>
      <c r="DS932" s="67"/>
      <c r="DT932" s="67"/>
      <c r="DU932" s="67"/>
      <c r="DV932" s="67"/>
      <c r="DW932" s="67"/>
      <c r="DX932" s="67"/>
      <c r="DY932" s="67"/>
      <c r="DZ932" s="88"/>
      <c r="EA932" s="88"/>
      <c r="EB932" s="88"/>
      <c r="EC932" s="88"/>
      <c r="ED932" s="88"/>
      <c r="EE932" s="88"/>
      <c r="EF932" s="88"/>
      <c r="EG932" s="88"/>
    </row>
    <row r="933" spans="22:137" s="65" customFormat="1" x14ac:dyDescent="0.25">
      <c r="V933" s="631"/>
      <c r="AA933" s="632"/>
      <c r="AB933" s="632"/>
      <c r="AD933" s="632"/>
      <c r="AE933" s="633"/>
      <c r="AH933" s="634"/>
      <c r="AI933" s="634"/>
      <c r="AK933" s="632"/>
      <c r="AR933" s="632"/>
      <c r="AV933" s="632"/>
      <c r="AX933" s="632"/>
      <c r="BB933" s="632"/>
      <c r="BC933" s="632"/>
      <c r="BE933" s="632"/>
      <c r="BH933" s="67"/>
      <c r="BI933" s="635"/>
      <c r="BJ933" s="636"/>
      <c r="BK933" s="636"/>
      <c r="BL933" s="636"/>
      <c r="BM933" s="102"/>
      <c r="BN933" s="102"/>
      <c r="BO933" s="102"/>
      <c r="BP933" s="636"/>
      <c r="BQ933" s="636"/>
      <c r="BR933" s="636"/>
      <c r="BS933" s="636"/>
      <c r="BT933" s="636"/>
      <c r="BU933" s="636"/>
      <c r="BV933" s="636"/>
      <c r="BW933" s="636"/>
      <c r="BX933" s="636"/>
      <c r="BY933" s="636"/>
      <c r="BZ933" s="636"/>
      <c r="CA933" s="636"/>
      <c r="CB933" s="637"/>
      <c r="CC933" s="636"/>
      <c r="CD933" s="636"/>
      <c r="CE933" s="637"/>
      <c r="CF933" s="637"/>
      <c r="CG933" s="637"/>
      <c r="CH933" s="637"/>
      <c r="CI933" s="636"/>
      <c r="CJ933" s="636"/>
      <c r="CK933" s="637"/>
      <c r="CL933" s="637"/>
      <c r="CM933" s="637"/>
      <c r="CN933" s="705"/>
      <c r="CO933" s="88"/>
      <c r="CP933" s="88"/>
      <c r="CQ933" s="88"/>
      <c r="CR933" s="67"/>
      <c r="CS933" s="67"/>
      <c r="CT933" s="67"/>
      <c r="CU933" s="67"/>
      <c r="CV933" s="67"/>
      <c r="CW933" s="67"/>
      <c r="CX933" s="67"/>
      <c r="CY933" s="67"/>
      <c r="CZ933" s="67"/>
      <c r="DA933" s="67"/>
      <c r="DB933" s="67"/>
      <c r="DC933" s="67"/>
      <c r="DD933" s="67"/>
      <c r="DE933" s="67"/>
      <c r="DF933" s="67"/>
      <c r="DG933" s="67"/>
      <c r="DH933" s="67"/>
      <c r="DI933" s="67"/>
      <c r="DJ933" s="67"/>
      <c r="DK933" s="67"/>
      <c r="DL933" s="67"/>
      <c r="DM933" s="67"/>
      <c r="DN933" s="67"/>
      <c r="DO933" s="67"/>
      <c r="DP933" s="67"/>
      <c r="DQ933" s="67"/>
      <c r="DR933" s="67"/>
      <c r="DS933" s="67"/>
      <c r="DT933" s="67"/>
      <c r="DU933" s="67"/>
      <c r="DV933" s="67"/>
      <c r="DW933" s="67"/>
      <c r="DX933" s="67"/>
      <c r="DY933" s="67"/>
      <c r="DZ933" s="88"/>
      <c r="EA933" s="88"/>
      <c r="EB933" s="88"/>
      <c r="EC933" s="88"/>
      <c r="ED933" s="88"/>
      <c r="EE933" s="88"/>
      <c r="EF933" s="88"/>
      <c r="EG933" s="88"/>
    </row>
    <row r="934" spans="22:137" s="65" customFormat="1" x14ac:dyDescent="0.25">
      <c r="V934" s="631"/>
      <c r="AA934" s="632"/>
      <c r="AB934" s="632"/>
      <c r="AD934" s="632"/>
      <c r="AE934" s="633"/>
      <c r="AH934" s="634"/>
      <c r="AI934" s="634"/>
      <c r="AK934" s="632"/>
      <c r="AR934" s="632"/>
      <c r="AV934" s="632"/>
      <c r="AX934" s="632"/>
      <c r="BB934" s="632"/>
      <c r="BC934" s="632"/>
      <c r="BE934" s="632"/>
      <c r="BH934" s="67"/>
      <c r="BI934" s="635"/>
      <c r="BJ934" s="636"/>
      <c r="BK934" s="636"/>
      <c r="BL934" s="636"/>
      <c r="BM934" s="102"/>
      <c r="BN934" s="102"/>
      <c r="BO934" s="102"/>
      <c r="BP934" s="636"/>
      <c r="BQ934" s="636"/>
      <c r="BR934" s="636"/>
      <c r="BS934" s="636"/>
      <c r="BT934" s="636"/>
      <c r="BU934" s="636"/>
      <c r="BV934" s="636"/>
      <c r="BW934" s="636"/>
      <c r="BX934" s="636"/>
      <c r="BY934" s="636"/>
      <c r="BZ934" s="636"/>
      <c r="CA934" s="636"/>
      <c r="CB934" s="637"/>
      <c r="CC934" s="636"/>
      <c r="CD934" s="636"/>
      <c r="CE934" s="637"/>
      <c r="CF934" s="637"/>
      <c r="CG934" s="637"/>
      <c r="CH934" s="637"/>
      <c r="CI934" s="636"/>
      <c r="CJ934" s="636"/>
      <c r="CK934" s="637"/>
      <c r="CL934" s="637"/>
      <c r="CM934" s="637"/>
      <c r="CN934" s="705"/>
      <c r="CO934" s="88"/>
      <c r="CP934" s="88"/>
      <c r="CQ934" s="88"/>
      <c r="CR934" s="67"/>
      <c r="CS934" s="67"/>
      <c r="CT934" s="67"/>
      <c r="CU934" s="67"/>
      <c r="CV934" s="67"/>
      <c r="CW934" s="67"/>
      <c r="CX934" s="67"/>
      <c r="CY934" s="67"/>
      <c r="CZ934" s="67"/>
      <c r="DA934" s="67"/>
      <c r="DB934" s="67"/>
      <c r="DC934" s="67"/>
      <c r="DD934" s="67"/>
      <c r="DE934" s="67"/>
      <c r="DF934" s="67"/>
      <c r="DG934" s="67"/>
      <c r="DH934" s="67"/>
      <c r="DI934" s="67"/>
      <c r="DJ934" s="67"/>
      <c r="DK934" s="67"/>
      <c r="DL934" s="67"/>
      <c r="DM934" s="67"/>
      <c r="DN934" s="67"/>
      <c r="DO934" s="67"/>
      <c r="DP934" s="67"/>
      <c r="DQ934" s="67"/>
      <c r="DR934" s="67"/>
      <c r="DS934" s="67"/>
      <c r="DT934" s="67"/>
      <c r="DU934" s="67"/>
      <c r="DV934" s="67"/>
      <c r="DW934" s="67"/>
      <c r="DX934" s="67"/>
      <c r="DY934" s="67"/>
      <c r="DZ934" s="88"/>
      <c r="EA934" s="88"/>
      <c r="EB934" s="88"/>
      <c r="EC934" s="88"/>
      <c r="ED934" s="88"/>
      <c r="EE934" s="88"/>
      <c r="EF934" s="88"/>
      <c r="EG934" s="88"/>
    </row>
    <row r="935" spans="22:137" s="65" customFormat="1" x14ac:dyDescent="0.25">
      <c r="V935" s="631"/>
      <c r="AA935" s="632"/>
      <c r="AB935" s="632"/>
      <c r="AD935" s="632"/>
      <c r="AE935" s="633"/>
      <c r="AH935" s="634"/>
      <c r="AI935" s="634"/>
      <c r="AK935" s="632"/>
      <c r="AR935" s="632"/>
      <c r="AV935" s="632"/>
      <c r="AX935" s="632"/>
      <c r="BB935" s="632"/>
      <c r="BC935" s="632"/>
      <c r="BE935" s="632"/>
      <c r="BH935" s="67"/>
      <c r="BI935" s="635"/>
      <c r="BJ935" s="636"/>
      <c r="BK935" s="636"/>
      <c r="BL935" s="636"/>
      <c r="BM935" s="102"/>
      <c r="BN935" s="102"/>
      <c r="BO935" s="102"/>
      <c r="BP935" s="636"/>
      <c r="BQ935" s="636"/>
      <c r="BR935" s="636"/>
      <c r="BS935" s="636"/>
      <c r="BT935" s="636"/>
      <c r="BU935" s="636"/>
      <c r="BV935" s="636"/>
      <c r="BW935" s="636"/>
      <c r="BX935" s="636"/>
      <c r="BY935" s="636"/>
      <c r="BZ935" s="636"/>
      <c r="CA935" s="636"/>
      <c r="CB935" s="637"/>
      <c r="CC935" s="636"/>
      <c r="CD935" s="636"/>
      <c r="CE935" s="637"/>
      <c r="CF935" s="637"/>
      <c r="CG935" s="637"/>
      <c r="CH935" s="637"/>
      <c r="CI935" s="636"/>
      <c r="CJ935" s="636"/>
      <c r="CK935" s="637"/>
      <c r="CL935" s="637"/>
      <c r="CM935" s="637"/>
      <c r="CN935" s="705"/>
      <c r="CO935" s="88"/>
      <c r="CP935" s="88"/>
      <c r="CQ935" s="88"/>
      <c r="CR935" s="67"/>
      <c r="CS935" s="67"/>
      <c r="CT935" s="67"/>
      <c r="CU935" s="67"/>
      <c r="CV935" s="67"/>
      <c r="CW935" s="67"/>
      <c r="CX935" s="67"/>
      <c r="CY935" s="67"/>
      <c r="CZ935" s="67"/>
      <c r="DA935" s="67"/>
      <c r="DB935" s="67"/>
      <c r="DC935" s="67"/>
      <c r="DD935" s="67"/>
      <c r="DE935" s="67"/>
      <c r="DF935" s="67"/>
      <c r="DG935" s="67"/>
      <c r="DH935" s="67"/>
      <c r="DI935" s="67"/>
      <c r="DJ935" s="67"/>
      <c r="DK935" s="67"/>
      <c r="DL935" s="67"/>
      <c r="DM935" s="67"/>
      <c r="DN935" s="67"/>
      <c r="DO935" s="67"/>
      <c r="DP935" s="67"/>
      <c r="DQ935" s="67"/>
      <c r="DR935" s="67"/>
      <c r="DS935" s="67"/>
      <c r="DT935" s="67"/>
      <c r="DU935" s="67"/>
      <c r="DV935" s="67"/>
      <c r="DW935" s="67"/>
      <c r="DX935" s="67"/>
      <c r="DY935" s="67"/>
      <c r="DZ935" s="88"/>
      <c r="EA935" s="88"/>
      <c r="EB935" s="88"/>
      <c r="EC935" s="88"/>
      <c r="ED935" s="88"/>
      <c r="EE935" s="88"/>
      <c r="EF935" s="88"/>
      <c r="EG935" s="88"/>
    </row>
    <row r="936" spans="22:137" s="65" customFormat="1" x14ac:dyDescent="0.25">
      <c r="V936" s="631"/>
      <c r="AA936" s="632"/>
      <c r="AB936" s="632"/>
      <c r="AD936" s="632"/>
      <c r="AE936" s="633"/>
      <c r="AH936" s="634"/>
      <c r="AI936" s="634"/>
      <c r="AK936" s="632"/>
      <c r="AR936" s="632"/>
      <c r="AV936" s="632"/>
      <c r="AX936" s="632"/>
      <c r="BB936" s="632"/>
      <c r="BC936" s="632"/>
      <c r="BE936" s="632"/>
      <c r="BH936" s="67"/>
      <c r="BI936" s="635"/>
      <c r="BJ936" s="636"/>
      <c r="BK936" s="636"/>
      <c r="BL936" s="636"/>
      <c r="BM936" s="102"/>
      <c r="BN936" s="102"/>
      <c r="BO936" s="102"/>
      <c r="BP936" s="636"/>
      <c r="BQ936" s="636"/>
      <c r="BR936" s="636"/>
      <c r="BS936" s="636"/>
      <c r="BT936" s="636"/>
      <c r="BU936" s="636"/>
      <c r="BV936" s="636"/>
      <c r="BW936" s="636"/>
      <c r="BX936" s="636"/>
      <c r="BY936" s="636"/>
      <c r="BZ936" s="636"/>
      <c r="CA936" s="636"/>
      <c r="CB936" s="637"/>
      <c r="CC936" s="636"/>
      <c r="CD936" s="636"/>
      <c r="CE936" s="637"/>
      <c r="CF936" s="637"/>
      <c r="CG936" s="637"/>
      <c r="CH936" s="637"/>
      <c r="CI936" s="636"/>
      <c r="CJ936" s="636"/>
      <c r="CK936" s="637"/>
      <c r="CL936" s="637"/>
      <c r="CM936" s="637"/>
      <c r="CN936" s="705"/>
      <c r="CO936" s="88"/>
      <c r="CP936" s="88"/>
      <c r="CQ936" s="88"/>
      <c r="CR936" s="67"/>
      <c r="CS936" s="67"/>
      <c r="CT936" s="67"/>
      <c r="CU936" s="67"/>
      <c r="CV936" s="67"/>
      <c r="CW936" s="67"/>
      <c r="CX936" s="67"/>
      <c r="CY936" s="67"/>
      <c r="CZ936" s="67"/>
      <c r="DA936" s="67"/>
      <c r="DB936" s="67"/>
      <c r="DC936" s="67"/>
      <c r="DD936" s="67"/>
      <c r="DE936" s="67"/>
      <c r="DF936" s="67"/>
      <c r="DG936" s="67"/>
      <c r="DH936" s="67"/>
      <c r="DI936" s="67"/>
      <c r="DJ936" s="67"/>
      <c r="DK936" s="67"/>
      <c r="DL936" s="67"/>
      <c r="DM936" s="67"/>
      <c r="DN936" s="67"/>
      <c r="DO936" s="67"/>
      <c r="DP936" s="67"/>
      <c r="DQ936" s="67"/>
      <c r="DR936" s="67"/>
      <c r="DS936" s="67"/>
      <c r="DT936" s="67"/>
      <c r="DU936" s="67"/>
      <c r="DV936" s="67"/>
      <c r="DW936" s="67"/>
      <c r="DX936" s="67"/>
      <c r="DY936" s="67"/>
      <c r="DZ936" s="88"/>
      <c r="EA936" s="88"/>
      <c r="EB936" s="88"/>
      <c r="EC936" s="88"/>
      <c r="ED936" s="88"/>
      <c r="EE936" s="88"/>
      <c r="EF936" s="88"/>
      <c r="EG936" s="88"/>
    </row>
    <row r="937" spans="22:137" s="65" customFormat="1" x14ac:dyDescent="0.25">
      <c r="V937" s="631"/>
      <c r="AA937" s="632"/>
      <c r="AB937" s="632"/>
      <c r="AD937" s="632"/>
      <c r="AE937" s="633"/>
      <c r="AH937" s="634"/>
      <c r="AI937" s="634"/>
      <c r="AK937" s="632"/>
      <c r="AR937" s="632"/>
      <c r="AV937" s="632"/>
      <c r="AX937" s="632"/>
      <c r="BB937" s="632"/>
      <c r="BC937" s="632"/>
      <c r="BE937" s="632"/>
      <c r="BH937" s="67"/>
      <c r="BI937" s="635"/>
      <c r="BJ937" s="636"/>
      <c r="BK937" s="636"/>
      <c r="BL937" s="636"/>
      <c r="BM937" s="102"/>
      <c r="BN937" s="102"/>
      <c r="BO937" s="102"/>
      <c r="BP937" s="636"/>
      <c r="BQ937" s="636"/>
      <c r="BR937" s="636"/>
      <c r="BS937" s="636"/>
      <c r="BT937" s="636"/>
      <c r="BU937" s="636"/>
      <c r="BV937" s="636"/>
      <c r="BW937" s="636"/>
      <c r="BX937" s="636"/>
      <c r="BY937" s="636"/>
      <c r="BZ937" s="636"/>
      <c r="CA937" s="636"/>
      <c r="CB937" s="637"/>
      <c r="CC937" s="636"/>
      <c r="CD937" s="636"/>
      <c r="CE937" s="637"/>
      <c r="CF937" s="637"/>
      <c r="CG937" s="637"/>
      <c r="CH937" s="637"/>
      <c r="CI937" s="636"/>
      <c r="CJ937" s="636"/>
      <c r="CK937" s="637"/>
      <c r="CL937" s="637"/>
      <c r="CM937" s="637"/>
      <c r="CN937" s="705"/>
      <c r="CO937" s="88"/>
      <c r="CP937" s="88"/>
      <c r="CQ937" s="88"/>
      <c r="CR937" s="67"/>
      <c r="CS937" s="67"/>
      <c r="CT937" s="67"/>
      <c r="CU937" s="67"/>
      <c r="CV937" s="67"/>
      <c r="CW937" s="67"/>
      <c r="CX937" s="67"/>
      <c r="CY937" s="67"/>
      <c r="CZ937" s="67"/>
      <c r="DA937" s="67"/>
      <c r="DB937" s="67"/>
      <c r="DC937" s="67"/>
      <c r="DD937" s="67"/>
      <c r="DE937" s="67"/>
      <c r="DF937" s="67"/>
      <c r="DG937" s="67"/>
      <c r="DH937" s="67"/>
      <c r="DI937" s="67"/>
      <c r="DJ937" s="67"/>
      <c r="DK937" s="67"/>
      <c r="DL937" s="67"/>
      <c r="DM937" s="67"/>
      <c r="DN937" s="67"/>
      <c r="DO937" s="67"/>
      <c r="DP937" s="67"/>
      <c r="DQ937" s="67"/>
      <c r="DR937" s="67"/>
      <c r="DS937" s="67"/>
      <c r="DT937" s="67"/>
      <c r="DU937" s="67"/>
      <c r="DV937" s="67"/>
      <c r="DW937" s="67"/>
      <c r="DX937" s="67"/>
      <c r="DY937" s="67"/>
      <c r="DZ937" s="88"/>
      <c r="EA937" s="88"/>
      <c r="EB937" s="88"/>
      <c r="EC937" s="88"/>
      <c r="ED937" s="88"/>
      <c r="EE937" s="88"/>
      <c r="EF937" s="88"/>
      <c r="EG937" s="88"/>
    </row>
    <row r="938" spans="22:137" s="65" customFormat="1" x14ac:dyDescent="0.25">
      <c r="V938" s="631"/>
      <c r="AA938" s="632"/>
      <c r="AB938" s="632"/>
      <c r="AD938" s="632"/>
      <c r="AE938" s="633"/>
      <c r="AH938" s="634"/>
      <c r="AI938" s="634"/>
      <c r="AK938" s="632"/>
      <c r="AR938" s="632"/>
      <c r="AV938" s="632"/>
      <c r="AX938" s="632"/>
      <c r="BB938" s="632"/>
      <c r="BC938" s="632"/>
      <c r="BE938" s="632"/>
      <c r="BH938" s="67"/>
      <c r="BI938" s="635"/>
      <c r="BJ938" s="636"/>
      <c r="BK938" s="636"/>
      <c r="BL938" s="636"/>
      <c r="BM938" s="102"/>
      <c r="BN938" s="102"/>
      <c r="BO938" s="102"/>
      <c r="BP938" s="636"/>
      <c r="BQ938" s="636"/>
      <c r="BR938" s="636"/>
      <c r="BS938" s="636"/>
      <c r="BT938" s="636"/>
      <c r="BU938" s="636"/>
      <c r="BV938" s="636"/>
      <c r="BW938" s="636"/>
      <c r="BX938" s="636"/>
      <c r="BY938" s="636"/>
      <c r="BZ938" s="636"/>
      <c r="CA938" s="636"/>
      <c r="CB938" s="637"/>
      <c r="CC938" s="636"/>
      <c r="CD938" s="636"/>
      <c r="CE938" s="637"/>
      <c r="CF938" s="637"/>
      <c r="CG938" s="637"/>
      <c r="CH938" s="637"/>
      <c r="CI938" s="636"/>
      <c r="CJ938" s="636"/>
      <c r="CK938" s="637"/>
      <c r="CL938" s="637"/>
      <c r="CM938" s="637"/>
      <c r="CN938" s="705"/>
      <c r="CO938" s="88"/>
      <c r="CP938" s="88"/>
      <c r="CQ938" s="88"/>
      <c r="CR938" s="67"/>
      <c r="CS938" s="67"/>
      <c r="CT938" s="67"/>
      <c r="CU938" s="67"/>
      <c r="CV938" s="67"/>
      <c r="CW938" s="67"/>
      <c r="CX938" s="67"/>
      <c r="CY938" s="67"/>
      <c r="CZ938" s="67"/>
      <c r="DA938" s="67"/>
      <c r="DB938" s="67"/>
      <c r="DC938" s="67"/>
      <c r="DD938" s="67"/>
      <c r="DE938" s="67"/>
      <c r="DF938" s="67"/>
      <c r="DG938" s="67"/>
      <c r="DH938" s="67"/>
      <c r="DI938" s="67"/>
      <c r="DJ938" s="67"/>
      <c r="DK938" s="67"/>
      <c r="DL938" s="67"/>
      <c r="DM938" s="67"/>
      <c r="DN938" s="67"/>
      <c r="DO938" s="67"/>
      <c r="DP938" s="67"/>
      <c r="DQ938" s="67"/>
      <c r="DR938" s="67"/>
      <c r="DS938" s="67"/>
      <c r="DT938" s="67"/>
      <c r="DU938" s="67"/>
      <c r="DV938" s="67"/>
      <c r="DW938" s="67"/>
      <c r="DX938" s="67"/>
      <c r="DY938" s="67"/>
      <c r="DZ938" s="88"/>
      <c r="EA938" s="88"/>
      <c r="EB938" s="88"/>
      <c r="EC938" s="88"/>
      <c r="ED938" s="88"/>
      <c r="EE938" s="88"/>
      <c r="EF938" s="88"/>
      <c r="EG938" s="88"/>
    </row>
    <row r="939" spans="22:137" s="65" customFormat="1" x14ac:dyDescent="0.25">
      <c r="V939" s="631"/>
      <c r="AA939" s="632"/>
      <c r="AB939" s="632"/>
      <c r="AD939" s="632"/>
      <c r="AE939" s="633"/>
      <c r="AH939" s="634"/>
      <c r="AI939" s="634"/>
      <c r="AK939" s="632"/>
      <c r="AR939" s="632"/>
      <c r="AV939" s="632"/>
      <c r="AX939" s="632"/>
      <c r="BB939" s="632"/>
      <c r="BC939" s="632"/>
      <c r="BE939" s="632"/>
      <c r="BH939" s="67"/>
      <c r="BI939" s="635"/>
      <c r="BJ939" s="636"/>
      <c r="BK939" s="636"/>
      <c r="BL939" s="636"/>
      <c r="BM939" s="102"/>
      <c r="BN939" s="102"/>
      <c r="BO939" s="102"/>
      <c r="BP939" s="636"/>
      <c r="BQ939" s="636"/>
      <c r="BR939" s="636"/>
      <c r="BS939" s="636"/>
      <c r="BT939" s="636"/>
      <c r="BU939" s="636"/>
      <c r="BV939" s="636"/>
      <c r="BW939" s="636"/>
      <c r="BX939" s="636"/>
      <c r="BY939" s="636"/>
      <c r="BZ939" s="636"/>
      <c r="CA939" s="636"/>
      <c r="CB939" s="637"/>
      <c r="CC939" s="636"/>
      <c r="CD939" s="636"/>
      <c r="CE939" s="637"/>
      <c r="CF939" s="637"/>
      <c r="CG939" s="637"/>
      <c r="CH939" s="637"/>
      <c r="CI939" s="636"/>
      <c r="CJ939" s="636"/>
      <c r="CK939" s="637"/>
      <c r="CL939" s="637"/>
      <c r="CM939" s="637"/>
      <c r="CN939" s="705"/>
      <c r="CO939" s="88"/>
      <c r="CP939" s="88"/>
      <c r="CQ939" s="88"/>
      <c r="CR939" s="67"/>
      <c r="CS939" s="67"/>
      <c r="CT939" s="67"/>
      <c r="CU939" s="67"/>
      <c r="CV939" s="67"/>
      <c r="CW939" s="67"/>
      <c r="CX939" s="67"/>
      <c r="CY939" s="67"/>
      <c r="CZ939" s="67"/>
      <c r="DA939" s="67"/>
      <c r="DB939" s="67"/>
      <c r="DC939" s="67"/>
      <c r="DD939" s="67"/>
      <c r="DE939" s="67"/>
      <c r="DF939" s="67"/>
      <c r="DG939" s="67"/>
      <c r="DH939" s="67"/>
      <c r="DI939" s="67"/>
      <c r="DJ939" s="67"/>
      <c r="DK939" s="67"/>
      <c r="DL939" s="67"/>
      <c r="DM939" s="67"/>
      <c r="DN939" s="67"/>
      <c r="DO939" s="67"/>
      <c r="DP939" s="67"/>
      <c r="DQ939" s="67"/>
      <c r="DR939" s="67"/>
      <c r="DS939" s="67"/>
      <c r="DT939" s="67"/>
      <c r="DU939" s="67"/>
      <c r="DV939" s="67"/>
      <c r="DW939" s="67"/>
      <c r="DX939" s="67"/>
      <c r="DY939" s="67"/>
      <c r="DZ939" s="88"/>
      <c r="EA939" s="88"/>
      <c r="EB939" s="88"/>
      <c r="EC939" s="88"/>
      <c r="ED939" s="88"/>
      <c r="EE939" s="88"/>
      <c r="EF939" s="88"/>
      <c r="EG939" s="88"/>
    </row>
    <row r="940" spans="22:137" s="65" customFormat="1" x14ac:dyDescent="0.25">
      <c r="V940" s="631"/>
      <c r="AA940" s="632"/>
      <c r="AB940" s="632"/>
      <c r="AD940" s="632"/>
      <c r="AE940" s="633"/>
      <c r="AH940" s="634"/>
      <c r="AI940" s="634"/>
      <c r="AK940" s="632"/>
      <c r="AR940" s="632"/>
      <c r="AV940" s="632"/>
      <c r="AX940" s="632"/>
      <c r="BB940" s="632"/>
      <c r="BC940" s="632"/>
      <c r="BE940" s="632"/>
      <c r="BH940" s="67"/>
      <c r="BI940" s="635"/>
      <c r="BJ940" s="636"/>
      <c r="BK940" s="636"/>
      <c r="BL940" s="636"/>
      <c r="BM940" s="102"/>
      <c r="BN940" s="102"/>
      <c r="BO940" s="102"/>
      <c r="BP940" s="636"/>
      <c r="BQ940" s="636"/>
      <c r="BR940" s="636"/>
      <c r="BS940" s="636"/>
      <c r="BT940" s="636"/>
      <c r="BU940" s="636"/>
      <c r="BV940" s="636"/>
      <c r="BW940" s="636"/>
      <c r="BX940" s="636"/>
      <c r="BY940" s="636"/>
      <c r="BZ940" s="636"/>
      <c r="CA940" s="636"/>
      <c r="CB940" s="637"/>
      <c r="CC940" s="636"/>
      <c r="CD940" s="636"/>
      <c r="CE940" s="637"/>
      <c r="CF940" s="637"/>
      <c r="CG940" s="637"/>
      <c r="CH940" s="637"/>
      <c r="CI940" s="636"/>
      <c r="CJ940" s="636"/>
      <c r="CK940" s="637"/>
      <c r="CL940" s="637"/>
      <c r="CM940" s="637"/>
      <c r="CN940" s="705"/>
      <c r="CO940" s="88"/>
      <c r="CP940" s="88"/>
      <c r="CQ940" s="88"/>
      <c r="CR940" s="67"/>
      <c r="CS940" s="67"/>
      <c r="CT940" s="67"/>
      <c r="CU940" s="67"/>
      <c r="CV940" s="67"/>
      <c r="CW940" s="67"/>
      <c r="CX940" s="67"/>
      <c r="CY940" s="67"/>
      <c r="CZ940" s="67"/>
      <c r="DA940" s="67"/>
      <c r="DB940" s="67"/>
      <c r="DC940" s="67"/>
      <c r="DD940" s="67"/>
      <c r="DE940" s="67"/>
      <c r="DF940" s="67"/>
      <c r="DG940" s="67"/>
      <c r="DH940" s="67"/>
      <c r="DI940" s="67"/>
      <c r="DJ940" s="67"/>
      <c r="DK940" s="67"/>
      <c r="DL940" s="67"/>
      <c r="DM940" s="67"/>
      <c r="DN940" s="67"/>
      <c r="DO940" s="67"/>
      <c r="DP940" s="67"/>
      <c r="DQ940" s="67"/>
      <c r="DR940" s="67"/>
      <c r="DS940" s="67"/>
      <c r="DT940" s="67"/>
      <c r="DU940" s="67"/>
      <c r="DV940" s="67"/>
      <c r="DW940" s="67"/>
      <c r="DX940" s="67"/>
      <c r="DY940" s="67"/>
      <c r="DZ940" s="88"/>
      <c r="EA940" s="88"/>
      <c r="EB940" s="88"/>
      <c r="EC940" s="88"/>
      <c r="ED940" s="88"/>
      <c r="EE940" s="88"/>
      <c r="EF940" s="88"/>
      <c r="EG940" s="88"/>
    </row>
    <row r="941" spans="22:137" s="65" customFormat="1" x14ac:dyDescent="0.25">
      <c r="V941" s="631"/>
      <c r="AA941" s="632"/>
      <c r="AB941" s="632"/>
      <c r="AD941" s="632"/>
      <c r="AE941" s="633"/>
      <c r="AH941" s="634"/>
      <c r="AI941" s="634"/>
      <c r="AK941" s="632"/>
      <c r="AR941" s="632"/>
      <c r="AV941" s="632"/>
      <c r="AX941" s="632"/>
      <c r="BB941" s="632"/>
      <c r="BC941" s="632"/>
      <c r="BE941" s="632"/>
      <c r="BH941" s="67"/>
      <c r="BI941" s="635"/>
      <c r="BJ941" s="636"/>
      <c r="BK941" s="636"/>
      <c r="BL941" s="636"/>
      <c r="BM941" s="102"/>
      <c r="BN941" s="102"/>
      <c r="BO941" s="102"/>
      <c r="BP941" s="636"/>
      <c r="BQ941" s="636"/>
      <c r="BR941" s="636"/>
      <c r="BS941" s="636"/>
      <c r="BT941" s="636"/>
      <c r="BU941" s="636"/>
      <c r="BV941" s="636"/>
      <c r="BW941" s="636"/>
      <c r="BX941" s="636"/>
      <c r="BY941" s="636"/>
      <c r="BZ941" s="636"/>
      <c r="CA941" s="636"/>
      <c r="CB941" s="637"/>
      <c r="CC941" s="636"/>
      <c r="CD941" s="636"/>
      <c r="CE941" s="637"/>
      <c r="CF941" s="637"/>
      <c r="CG941" s="637"/>
      <c r="CH941" s="637"/>
      <c r="CI941" s="636"/>
      <c r="CJ941" s="636"/>
      <c r="CK941" s="637"/>
      <c r="CL941" s="637"/>
      <c r="CM941" s="637"/>
      <c r="CN941" s="705"/>
      <c r="CO941" s="88"/>
      <c r="CP941" s="88"/>
      <c r="CQ941" s="88"/>
      <c r="CR941" s="67"/>
      <c r="CS941" s="67"/>
      <c r="CT941" s="67"/>
      <c r="CU941" s="67"/>
      <c r="CV941" s="67"/>
      <c r="CW941" s="67"/>
      <c r="CX941" s="67"/>
      <c r="CY941" s="67"/>
      <c r="CZ941" s="67"/>
      <c r="DA941" s="67"/>
      <c r="DB941" s="67"/>
      <c r="DC941" s="67"/>
      <c r="DD941" s="67"/>
      <c r="DE941" s="67"/>
      <c r="DF941" s="67"/>
      <c r="DG941" s="67"/>
      <c r="DH941" s="67"/>
      <c r="DI941" s="67"/>
      <c r="DJ941" s="67"/>
      <c r="DK941" s="67"/>
      <c r="DL941" s="67"/>
      <c r="DM941" s="67"/>
      <c r="DN941" s="67"/>
      <c r="DO941" s="67"/>
      <c r="DP941" s="67"/>
      <c r="DQ941" s="67"/>
      <c r="DR941" s="67"/>
      <c r="DS941" s="67"/>
      <c r="DT941" s="67"/>
      <c r="DU941" s="67"/>
      <c r="DV941" s="67"/>
      <c r="DW941" s="67"/>
      <c r="DX941" s="67"/>
      <c r="DY941" s="67"/>
      <c r="DZ941" s="88"/>
      <c r="EA941" s="88"/>
      <c r="EB941" s="88"/>
      <c r="EC941" s="88"/>
      <c r="ED941" s="88"/>
      <c r="EE941" s="88"/>
      <c r="EF941" s="88"/>
      <c r="EG941" s="88"/>
    </row>
    <row r="942" spans="22:137" s="65" customFormat="1" x14ac:dyDescent="0.25">
      <c r="V942" s="631"/>
      <c r="AA942" s="632"/>
      <c r="AB942" s="632"/>
      <c r="AD942" s="632"/>
      <c r="AE942" s="633"/>
      <c r="AH942" s="634"/>
      <c r="AI942" s="634"/>
      <c r="AK942" s="632"/>
      <c r="AR942" s="632"/>
      <c r="AV942" s="632"/>
      <c r="AX942" s="632"/>
      <c r="BB942" s="632"/>
      <c r="BC942" s="632"/>
      <c r="BE942" s="632"/>
      <c r="BH942" s="67"/>
      <c r="BI942" s="635"/>
      <c r="BJ942" s="636"/>
      <c r="BK942" s="636"/>
      <c r="BL942" s="636"/>
      <c r="BM942" s="102"/>
      <c r="BN942" s="102"/>
      <c r="BO942" s="102"/>
      <c r="BP942" s="636"/>
      <c r="BQ942" s="636"/>
      <c r="BR942" s="636"/>
      <c r="BS942" s="636"/>
      <c r="BT942" s="636"/>
      <c r="BU942" s="636"/>
      <c r="BV942" s="636"/>
      <c r="BW942" s="636"/>
      <c r="BX942" s="636"/>
      <c r="BY942" s="636"/>
      <c r="BZ942" s="636"/>
      <c r="CA942" s="636"/>
      <c r="CB942" s="637"/>
      <c r="CC942" s="636"/>
      <c r="CD942" s="636"/>
      <c r="CE942" s="637"/>
      <c r="CF942" s="637"/>
      <c r="CG942" s="637"/>
      <c r="CH942" s="637"/>
      <c r="CI942" s="636"/>
      <c r="CJ942" s="636"/>
      <c r="CK942" s="637"/>
      <c r="CL942" s="637"/>
      <c r="CM942" s="637"/>
      <c r="CN942" s="705"/>
      <c r="CO942" s="88"/>
      <c r="CP942" s="88"/>
      <c r="CQ942" s="88"/>
      <c r="CR942" s="67"/>
      <c r="CS942" s="67"/>
      <c r="CT942" s="67"/>
      <c r="CU942" s="67"/>
      <c r="CV942" s="67"/>
      <c r="CW942" s="67"/>
      <c r="CX942" s="67"/>
      <c r="CY942" s="67"/>
      <c r="CZ942" s="67"/>
      <c r="DA942" s="67"/>
      <c r="DB942" s="67"/>
      <c r="DC942" s="67"/>
      <c r="DD942" s="67"/>
      <c r="DE942" s="67"/>
      <c r="DF942" s="67"/>
      <c r="DG942" s="67"/>
      <c r="DH942" s="67"/>
      <c r="DI942" s="67"/>
      <c r="DJ942" s="67"/>
      <c r="DK942" s="67"/>
      <c r="DL942" s="67"/>
      <c r="DM942" s="67"/>
      <c r="DN942" s="67"/>
      <c r="DO942" s="67"/>
      <c r="DP942" s="67"/>
      <c r="DQ942" s="67"/>
      <c r="DR942" s="67"/>
      <c r="DS942" s="67"/>
      <c r="DT942" s="67"/>
      <c r="DU942" s="67"/>
      <c r="DV942" s="67"/>
      <c r="DW942" s="67"/>
      <c r="DX942" s="67"/>
      <c r="DY942" s="67"/>
      <c r="DZ942" s="88"/>
      <c r="EA942" s="88"/>
      <c r="EB942" s="88"/>
      <c r="EC942" s="88"/>
      <c r="ED942" s="88"/>
      <c r="EE942" s="88"/>
      <c r="EF942" s="88"/>
      <c r="EG942" s="88"/>
    </row>
    <row r="943" spans="22:137" s="65" customFormat="1" x14ac:dyDescent="0.25">
      <c r="V943" s="631"/>
      <c r="AA943" s="632"/>
      <c r="AB943" s="632"/>
      <c r="AD943" s="632"/>
      <c r="AE943" s="633"/>
      <c r="AH943" s="634"/>
      <c r="AI943" s="634"/>
      <c r="AK943" s="632"/>
      <c r="AR943" s="632"/>
      <c r="AV943" s="632"/>
      <c r="AX943" s="632"/>
      <c r="BB943" s="632"/>
      <c r="BC943" s="632"/>
      <c r="BE943" s="632"/>
      <c r="BH943" s="67"/>
      <c r="BI943" s="635"/>
      <c r="BJ943" s="636"/>
      <c r="BK943" s="636"/>
      <c r="BL943" s="636"/>
      <c r="BM943" s="102"/>
      <c r="BN943" s="102"/>
      <c r="BO943" s="102"/>
      <c r="BP943" s="636"/>
      <c r="BQ943" s="636"/>
      <c r="BR943" s="636"/>
      <c r="BS943" s="636"/>
      <c r="BT943" s="636"/>
      <c r="BU943" s="636"/>
      <c r="BV943" s="636"/>
      <c r="BW943" s="636"/>
      <c r="BX943" s="636"/>
      <c r="BY943" s="636"/>
      <c r="BZ943" s="636"/>
      <c r="CA943" s="636"/>
      <c r="CB943" s="637"/>
      <c r="CC943" s="636"/>
      <c r="CD943" s="636"/>
      <c r="CE943" s="637"/>
      <c r="CF943" s="637"/>
      <c r="CG943" s="637"/>
      <c r="CH943" s="637"/>
      <c r="CI943" s="636"/>
      <c r="CJ943" s="636"/>
      <c r="CK943" s="637"/>
      <c r="CL943" s="637"/>
      <c r="CM943" s="637"/>
      <c r="CN943" s="705"/>
      <c r="CO943" s="88"/>
      <c r="CP943" s="88"/>
      <c r="CQ943" s="88"/>
      <c r="CR943" s="67"/>
      <c r="CS943" s="67"/>
      <c r="CT943" s="67"/>
      <c r="CU943" s="67"/>
      <c r="CV943" s="67"/>
      <c r="CW943" s="67"/>
      <c r="CX943" s="67"/>
      <c r="CY943" s="67"/>
      <c r="CZ943" s="67"/>
      <c r="DA943" s="67"/>
      <c r="DB943" s="67"/>
      <c r="DC943" s="67"/>
      <c r="DD943" s="67"/>
      <c r="DE943" s="67"/>
      <c r="DF943" s="67"/>
      <c r="DG943" s="67"/>
      <c r="DH943" s="67"/>
      <c r="DI943" s="67"/>
      <c r="DJ943" s="67"/>
      <c r="DK943" s="67"/>
      <c r="DL943" s="67"/>
      <c r="DM943" s="67"/>
      <c r="DN943" s="67"/>
      <c r="DO943" s="67"/>
      <c r="DP943" s="67"/>
      <c r="DQ943" s="67"/>
      <c r="DR943" s="67"/>
      <c r="DS943" s="67"/>
      <c r="DT943" s="67"/>
      <c r="DU943" s="67"/>
      <c r="DV943" s="67"/>
      <c r="DW943" s="67"/>
      <c r="DX943" s="67"/>
      <c r="DY943" s="67"/>
      <c r="DZ943" s="88"/>
      <c r="EA943" s="88"/>
      <c r="EB943" s="88"/>
      <c r="EC943" s="88"/>
      <c r="ED943" s="88"/>
      <c r="EE943" s="88"/>
      <c r="EF943" s="88"/>
      <c r="EG943" s="88"/>
    </row>
    <row r="944" spans="22:137" s="65" customFormat="1" x14ac:dyDescent="0.25">
      <c r="V944" s="631"/>
      <c r="AA944" s="632"/>
      <c r="AB944" s="632"/>
      <c r="AD944" s="632"/>
      <c r="AE944" s="633"/>
      <c r="AH944" s="634"/>
      <c r="AI944" s="634"/>
      <c r="AK944" s="632"/>
      <c r="AR944" s="632"/>
      <c r="AV944" s="632"/>
      <c r="AX944" s="632"/>
      <c r="BB944" s="632"/>
      <c r="BC944" s="632"/>
      <c r="BE944" s="632"/>
      <c r="BH944" s="67"/>
      <c r="BI944" s="635"/>
      <c r="BJ944" s="636"/>
      <c r="BK944" s="636"/>
      <c r="BL944" s="636"/>
      <c r="BM944" s="102"/>
      <c r="BN944" s="102"/>
      <c r="BO944" s="102"/>
      <c r="BP944" s="636"/>
      <c r="BQ944" s="636"/>
      <c r="BR944" s="636"/>
      <c r="BS944" s="636"/>
      <c r="BT944" s="636"/>
      <c r="BU944" s="636"/>
      <c r="BV944" s="636"/>
      <c r="BW944" s="636"/>
      <c r="BX944" s="636"/>
      <c r="BY944" s="636"/>
      <c r="BZ944" s="636"/>
      <c r="CA944" s="636"/>
      <c r="CB944" s="637"/>
      <c r="CC944" s="636"/>
      <c r="CD944" s="636"/>
      <c r="CE944" s="637"/>
      <c r="CF944" s="637"/>
      <c r="CG944" s="637"/>
      <c r="CH944" s="637"/>
      <c r="CI944" s="636"/>
      <c r="CJ944" s="636"/>
      <c r="CK944" s="637"/>
      <c r="CL944" s="637"/>
      <c r="CM944" s="637"/>
      <c r="CN944" s="705"/>
      <c r="CO944" s="88"/>
      <c r="CP944" s="88"/>
      <c r="CQ944" s="88"/>
      <c r="CR944" s="67"/>
      <c r="CS944" s="67"/>
      <c r="CT944" s="67"/>
      <c r="CU944" s="67"/>
      <c r="CV944" s="67"/>
      <c r="CW944" s="67"/>
      <c r="CX944" s="67"/>
      <c r="CY944" s="67"/>
      <c r="CZ944" s="67"/>
      <c r="DA944" s="67"/>
      <c r="DB944" s="67"/>
      <c r="DC944" s="67"/>
      <c r="DD944" s="67"/>
      <c r="DE944" s="67"/>
      <c r="DF944" s="67"/>
      <c r="DG944" s="67"/>
      <c r="DH944" s="67"/>
      <c r="DI944" s="67"/>
      <c r="DJ944" s="67"/>
      <c r="DK944" s="67"/>
      <c r="DL944" s="67"/>
      <c r="DM944" s="67"/>
      <c r="DN944" s="67"/>
      <c r="DO944" s="67"/>
      <c r="DP944" s="67"/>
      <c r="DQ944" s="67"/>
      <c r="DR944" s="67"/>
      <c r="DS944" s="67"/>
      <c r="DT944" s="67"/>
      <c r="DU944" s="67"/>
      <c r="DV944" s="67"/>
      <c r="DW944" s="67"/>
      <c r="DX944" s="67"/>
      <c r="DY944" s="67"/>
      <c r="DZ944" s="88"/>
      <c r="EA944" s="88"/>
      <c r="EB944" s="88"/>
      <c r="EC944" s="88"/>
      <c r="ED944" s="88"/>
      <c r="EE944" s="88"/>
      <c r="EF944" s="88"/>
      <c r="EG944" s="88"/>
    </row>
    <row r="945" spans="22:137" s="65" customFormat="1" x14ac:dyDescent="0.25">
      <c r="V945" s="631"/>
      <c r="AA945" s="632"/>
      <c r="AB945" s="632"/>
      <c r="AD945" s="632"/>
      <c r="AE945" s="633"/>
      <c r="AH945" s="634"/>
      <c r="AI945" s="634"/>
      <c r="AK945" s="632"/>
      <c r="AR945" s="632"/>
      <c r="AV945" s="632"/>
      <c r="AX945" s="632"/>
      <c r="BB945" s="632"/>
      <c r="BC945" s="632"/>
      <c r="BE945" s="632"/>
      <c r="BH945" s="67"/>
      <c r="BI945" s="635"/>
      <c r="BJ945" s="636"/>
      <c r="BK945" s="636"/>
      <c r="BL945" s="636"/>
      <c r="BM945" s="102"/>
      <c r="BN945" s="102"/>
      <c r="BO945" s="102"/>
      <c r="BP945" s="636"/>
      <c r="BQ945" s="636"/>
      <c r="BR945" s="636"/>
      <c r="BS945" s="636"/>
      <c r="BT945" s="636"/>
      <c r="BU945" s="636"/>
      <c r="BV945" s="636"/>
      <c r="BW945" s="636"/>
      <c r="BX945" s="636"/>
      <c r="BY945" s="636"/>
      <c r="BZ945" s="636"/>
      <c r="CA945" s="636"/>
      <c r="CB945" s="637"/>
      <c r="CC945" s="636"/>
      <c r="CD945" s="636"/>
      <c r="CE945" s="637"/>
      <c r="CF945" s="637"/>
      <c r="CG945" s="637"/>
      <c r="CH945" s="637"/>
      <c r="CI945" s="636"/>
      <c r="CJ945" s="636"/>
      <c r="CK945" s="637"/>
      <c r="CL945" s="637"/>
      <c r="CM945" s="637"/>
      <c r="CN945" s="705"/>
      <c r="CO945" s="88"/>
      <c r="CP945" s="88"/>
      <c r="CQ945" s="88"/>
      <c r="CR945" s="67"/>
      <c r="CS945" s="67"/>
      <c r="CT945" s="67"/>
      <c r="CU945" s="67"/>
      <c r="CV945" s="67"/>
      <c r="CW945" s="67"/>
      <c r="CX945" s="67"/>
      <c r="CY945" s="67"/>
      <c r="CZ945" s="67"/>
      <c r="DA945" s="67"/>
      <c r="DB945" s="67"/>
      <c r="DC945" s="67"/>
      <c r="DD945" s="67"/>
      <c r="DE945" s="67"/>
      <c r="DF945" s="67"/>
      <c r="DG945" s="67"/>
      <c r="DH945" s="67"/>
      <c r="DI945" s="67"/>
      <c r="DJ945" s="67"/>
      <c r="DK945" s="67"/>
      <c r="DL945" s="67"/>
      <c r="DM945" s="67"/>
      <c r="DN945" s="67"/>
      <c r="DO945" s="67"/>
      <c r="DP945" s="67"/>
      <c r="DQ945" s="67"/>
      <c r="DR945" s="67"/>
      <c r="DS945" s="67"/>
      <c r="DT945" s="67"/>
      <c r="DU945" s="67"/>
      <c r="DV945" s="67"/>
      <c r="DW945" s="67"/>
      <c r="DX945" s="67"/>
      <c r="DY945" s="67"/>
      <c r="DZ945" s="88"/>
      <c r="EA945" s="88"/>
      <c r="EB945" s="88"/>
      <c r="EC945" s="88"/>
      <c r="ED945" s="88"/>
      <c r="EE945" s="88"/>
      <c r="EF945" s="88"/>
      <c r="EG945" s="88"/>
    </row>
    <row r="946" spans="22:137" s="65" customFormat="1" x14ac:dyDescent="0.25">
      <c r="V946" s="631"/>
      <c r="AA946" s="632"/>
      <c r="AB946" s="632"/>
      <c r="AD946" s="632"/>
      <c r="AE946" s="633"/>
      <c r="AH946" s="634"/>
      <c r="AI946" s="634"/>
      <c r="AK946" s="632"/>
      <c r="AR946" s="632"/>
      <c r="AV946" s="632"/>
      <c r="AX946" s="632"/>
      <c r="BB946" s="632"/>
      <c r="BC946" s="632"/>
      <c r="BE946" s="632"/>
      <c r="BH946" s="67"/>
      <c r="BI946" s="635"/>
      <c r="BJ946" s="636"/>
      <c r="BK946" s="636"/>
      <c r="BL946" s="636"/>
      <c r="BM946" s="102"/>
      <c r="BN946" s="102"/>
      <c r="BO946" s="102"/>
      <c r="BP946" s="636"/>
      <c r="BQ946" s="636"/>
      <c r="BR946" s="636"/>
      <c r="BS946" s="636"/>
      <c r="BT946" s="636"/>
      <c r="BU946" s="636"/>
      <c r="BV946" s="636"/>
      <c r="BW946" s="636"/>
      <c r="BX946" s="636"/>
      <c r="BY946" s="636"/>
      <c r="BZ946" s="636"/>
      <c r="CA946" s="636"/>
      <c r="CB946" s="637"/>
      <c r="CC946" s="636"/>
      <c r="CD946" s="636"/>
      <c r="CE946" s="637"/>
      <c r="CF946" s="637"/>
      <c r="CG946" s="637"/>
      <c r="CH946" s="637"/>
      <c r="CI946" s="636"/>
      <c r="CJ946" s="636"/>
      <c r="CK946" s="637"/>
      <c r="CL946" s="637"/>
      <c r="CM946" s="637"/>
      <c r="CN946" s="705"/>
      <c r="CO946" s="88"/>
      <c r="CP946" s="88"/>
      <c r="CQ946" s="88"/>
      <c r="CR946" s="67"/>
      <c r="CS946" s="67"/>
      <c r="CT946" s="67"/>
      <c r="CU946" s="67"/>
      <c r="CV946" s="67"/>
      <c r="CW946" s="67"/>
      <c r="CX946" s="67"/>
      <c r="CY946" s="67"/>
      <c r="CZ946" s="67"/>
      <c r="DA946" s="67"/>
      <c r="DB946" s="67"/>
      <c r="DC946" s="67"/>
      <c r="DD946" s="67"/>
      <c r="DE946" s="67"/>
      <c r="DF946" s="67"/>
      <c r="DG946" s="67"/>
      <c r="DH946" s="67"/>
      <c r="DI946" s="67"/>
      <c r="DJ946" s="67"/>
      <c r="DK946" s="67"/>
      <c r="DL946" s="67"/>
      <c r="DM946" s="67"/>
      <c r="DN946" s="67"/>
      <c r="DO946" s="67"/>
      <c r="DP946" s="67"/>
      <c r="DQ946" s="67"/>
      <c r="DR946" s="67"/>
      <c r="DS946" s="67"/>
      <c r="DT946" s="67"/>
      <c r="DU946" s="67"/>
      <c r="DV946" s="67"/>
      <c r="DW946" s="67"/>
      <c r="DX946" s="67"/>
      <c r="DY946" s="67"/>
      <c r="DZ946" s="88"/>
      <c r="EA946" s="88"/>
      <c r="EB946" s="88"/>
      <c r="EC946" s="88"/>
      <c r="ED946" s="88"/>
      <c r="EE946" s="88"/>
      <c r="EF946" s="88"/>
      <c r="EG946" s="88"/>
    </row>
    <row r="947" spans="22:137" s="65" customFormat="1" x14ac:dyDescent="0.25">
      <c r="V947" s="631"/>
      <c r="AA947" s="632"/>
      <c r="AB947" s="632"/>
      <c r="AD947" s="632"/>
      <c r="AE947" s="633"/>
      <c r="AH947" s="634"/>
      <c r="AI947" s="634"/>
      <c r="AK947" s="632"/>
      <c r="AR947" s="632"/>
      <c r="AV947" s="632"/>
      <c r="AX947" s="632"/>
      <c r="BB947" s="632"/>
      <c r="BC947" s="632"/>
      <c r="BE947" s="632"/>
      <c r="BH947" s="67"/>
      <c r="BI947" s="635"/>
      <c r="BJ947" s="636"/>
      <c r="BK947" s="636"/>
      <c r="BL947" s="636"/>
      <c r="BM947" s="102"/>
      <c r="BN947" s="102"/>
      <c r="BO947" s="102"/>
      <c r="BP947" s="636"/>
      <c r="BQ947" s="636"/>
      <c r="BR947" s="636"/>
      <c r="BS947" s="636"/>
      <c r="BT947" s="636"/>
      <c r="BU947" s="636"/>
      <c r="BV947" s="636"/>
      <c r="BW947" s="636"/>
      <c r="BX947" s="636"/>
      <c r="BY947" s="636"/>
      <c r="BZ947" s="636"/>
      <c r="CA947" s="636"/>
      <c r="CB947" s="637"/>
      <c r="CC947" s="636"/>
      <c r="CD947" s="636"/>
      <c r="CE947" s="637"/>
      <c r="CF947" s="637"/>
      <c r="CG947" s="637"/>
      <c r="CH947" s="637"/>
      <c r="CI947" s="636"/>
      <c r="CJ947" s="636"/>
      <c r="CK947" s="637"/>
      <c r="CL947" s="637"/>
      <c r="CM947" s="637"/>
      <c r="CN947" s="705"/>
      <c r="CO947" s="88"/>
      <c r="CP947" s="88"/>
      <c r="CQ947" s="88"/>
      <c r="CR947" s="67"/>
      <c r="CS947" s="67"/>
      <c r="CT947" s="67"/>
      <c r="CU947" s="67"/>
      <c r="CV947" s="67"/>
      <c r="CW947" s="67"/>
      <c r="CX947" s="67"/>
      <c r="CY947" s="67"/>
      <c r="CZ947" s="67"/>
      <c r="DA947" s="67"/>
      <c r="DB947" s="67"/>
      <c r="DC947" s="67"/>
      <c r="DD947" s="67"/>
      <c r="DE947" s="67"/>
      <c r="DF947" s="67"/>
      <c r="DG947" s="67"/>
      <c r="DH947" s="67"/>
      <c r="DI947" s="67"/>
      <c r="DJ947" s="67"/>
      <c r="DK947" s="67"/>
      <c r="DL947" s="67"/>
      <c r="DM947" s="67"/>
      <c r="DN947" s="67"/>
      <c r="DO947" s="67"/>
      <c r="DP947" s="67"/>
      <c r="DQ947" s="67"/>
      <c r="DR947" s="67"/>
      <c r="DS947" s="67"/>
      <c r="DT947" s="67"/>
      <c r="DU947" s="67"/>
      <c r="DV947" s="67"/>
      <c r="DW947" s="67"/>
      <c r="DX947" s="67"/>
      <c r="DY947" s="67"/>
      <c r="DZ947" s="88"/>
      <c r="EA947" s="88"/>
      <c r="EB947" s="88"/>
      <c r="EC947" s="88"/>
      <c r="ED947" s="88"/>
      <c r="EE947" s="88"/>
      <c r="EF947" s="88"/>
      <c r="EG947" s="88"/>
    </row>
    <row r="948" spans="22:137" s="65" customFormat="1" x14ac:dyDescent="0.25">
      <c r="V948" s="631"/>
      <c r="AA948" s="632"/>
      <c r="AB948" s="632"/>
      <c r="AD948" s="632"/>
      <c r="AE948" s="633"/>
      <c r="AH948" s="634"/>
      <c r="AI948" s="634"/>
      <c r="AK948" s="632"/>
      <c r="AR948" s="632"/>
      <c r="AV948" s="632"/>
      <c r="AX948" s="632"/>
      <c r="BB948" s="632"/>
      <c r="BC948" s="632"/>
      <c r="BE948" s="632"/>
      <c r="BH948" s="67"/>
      <c r="BI948" s="635"/>
      <c r="BJ948" s="636"/>
      <c r="BK948" s="636"/>
      <c r="BL948" s="636"/>
      <c r="BM948" s="102"/>
      <c r="BN948" s="102"/>
      <c r="BO948" s="102"/>
      <c r="BP948" s="636"/>
      <c r="BQ948" s="636"/>
      <c r="BR948" s="636"/>
      <c r="BS948" s="636"/>
      <c r="BT948" s="636"/>
      <c r="BU948" s="636"/>
      <c r="BV948" s="636"/>
      <c r="BW948" s="636"/>
      <c r="BX948" s="636"/>
      <c r="BY948" s="636"/>
      <c r="BZ948" s="636"/>
      <c r="CA948" s="636"/>
      <c r="CB948" s="637"/>
      <c r="CC948" s="636"/>
      <c r="CD948" s="636"/>
      <c r="CE948" s="637"/>
      <c r="CF948" s="637"/>
      <c r="CG948" s="637"/>
      <c r="CH948" s="637"/>
      <c r="CI948" s="636"/>
      <c r="CJ948" s="636"/>
      <c r="CK948" s="637"/>
      <c r="CL948" s="637"/>
      <c r="CM948" s="637"/>
      <c r="CN948" s="705"/>
      <c r="CO948" s="88"/>
      <c r="CP948" s="88"/>
      <c r="CQ948" s="88"/>
      <c r="CR948" s="67"/>
      <c r="CS948" s="67"/>
      <c r="CT948" s="67"/>
      <c r="CU948" s="67"/>
      <c r="CV948" s="67"/>
      <c r="CW948" s="67"/>
      <c r="CX948" s="67"/>
      <c r="CY948" s="67"/>
      <c r="CZ948" s="67"/>
      <c r="DA948" s="67"/>
      <c r="DB948" s="67"/>
      <c r="DC948" s="67"/>
      <c r="DD948" s="67"/>
      <c r="DE948" s="67"/>
      <c r="DF948" s="67"/>
      <c r="DG948" s="67"/>
      <c r="DH948" s="67"/>
      <c r="DI948" s="67"/>
      <c r="DJ948" s="67"/>
      <c r="DK948" s="67"/>
      <c r="DL948" s="67"/>
      <c r="DM948" s="67"/>
      <c r="DN948" s="67"/>
      <c r="DO948" s="67"/>
      <c r="DP948" s="67"/>
      <c r="DQ948" s="67"/>
      <c r="DR948" s="67"/>
      <c r="DS948" s="67"/>
      <c r="DT948" s="67"/>
      <c r="DU948" s="67"/>
      <c r="DV948" s="67"/>
      <c r="DW948" s="67"/>
      <c r="DX948" s="67"/>
      <c r="DY948" s="67"/>
      <c r="DZ948" s="88"/>
      <c r="EA948" s="88"/>
      <c r="EB948" s="88"/>
      <c r="EC948" s="88"/>
      <c r="ED948" s="88"/>
      <c r="EE948" s="88"/>
      <c r="EF948" s="88"/>
      <c r="EG948" s="88"/>
    </row>
    <row r="949" spans="22:137" s="65" customFormat="1" x14ac:dyDescent="0.25">
      <c r="V949" s="631"/>
      <c r="AA949" s="632"/>
      <c r="AB949" s="632"/>
      <c r="AD949" s="632"/>
      <c r="AE949" s="633"/>
      <c r="AH949" s="634"/>
      <c r="AI949" s="634"/>
      <c r="AK949" s="632"/>
      <c r="AR949" s="632"/>
      <c r="AV949" s="632"/>
      <c r="AX949" s="632"/>
      <c r="BB949" s="632"/>
      <c r="BC949" s="632"/>
      <c r="BE949" s="632"/>
      <c r="BH949" s="67"/>
      <c r="BI949" s="635"/>
      <c r="BJ949" s="636"/>
      <c r="BK949" s="636"/>
      <c r="BL949" s="636"/>
      <c r="BM949" s="102"/>
      <c r="BN949" s="102"/>
      <c r="BO949" s="102"/>
      <c r="BP949" s="636"/>
      <c r="BQ949" s="636"/>
      <c r="BR949" s="636"/>
      <c r="BS949" s="636"/>
      <c r="BT949" s="636"/>
      <c r="BU949" s="636"/>
      <c r="BV949" s="636"/>
      <c r="BW949" s="636"/>
      <c r="BX949" s="636"/>
      <c r="BY949" s="636"/>
      <c r="BZ949" s="636"/>
      <c r="CA949" s="636"/>
      <c r="CB949" s="637"/>
      <c r="CC949" s="636"/>
      <c r="CD949" s="636"/>
      <c r="CE949" s="637"/>
      <c r="CF949" s="637"/>
      <c r="CG949" s="637"/>
      <c r="CH949" s="637"/>
      <c r="CI949" s="636"/>
      <c r="CJ949" s="636"/>
      <c r="CK949" s="637"/>
      <c r="CL949" s="637"/>
      <c r="CM949" s="637"/>
      <c r="CN949" s="705"/>
      <c r="CO949" s="88"/>
      <c r="CP949" s="88"/>
      <c r="CQ949" s="88"/>
      <c r="CR949" s="67"/>
      <c r="CS949" s="67"/>
      <c r="CT949" s="67"/>
      <c r="CU949" s="67"/>
      <c r="CV949" s="67"/>
      <c r="CW949" s="67"/>
      <c r="CX949" s="67"/>
      <c r="CY949" s="67"/>
      <c r="CZ949" s="67"/>
      <c r="DA949" s="67"/>
      <c r="DB949" s="67"/>
      <c r="DC949" s="67"/>
      <c r="DD949" s="67"/>
      <c r="DE949" s="67"/>
      <c r="DF949" s="67"/>
      <c r="DG949" s="67"/>
      <c r="DH949" s="67"/>
      <c r="DI949" s="67"/>
      <c r="DJ949" s="67"/>
      <c r="DK949" s="67"/>
      <c r="DL949" s="67"/>
      <c r="DM949" s="67"/>
      <c r="DN949" s="67"/>
      <c r="DO949" s="67"/>
      <c r="DP949" s="67"/>
      <c r="DQ949" s="67"/>
      <c r="DR949" s="67"/>
      <c r="DS949" s="67"/>
      <c r="DT949" s="67"/>
      <c r="DU949" s="67"/>
      <c r="DV949" s="67"/>
      <c r="DW949" s="67"/>
      <c r="DX949" s="67"/>
      <c r="DY949" s="67"/>
      <c r="DZ949" s="88"/>
      <c r="EA949" s="88"/>
      <c r="EB949" s="88"/>
      <c r="EC949" s="88"/>
      <c r="ED949" s="88"/>
      <c r="EE949" s="88"/>
      <c r="EF949" s="88"/>
      <c r="EG949" s="88"/>
    </row>
    <row r="950" spans="22:137" s="65" customFormat="1" x14ac:dyDescent="0.25">
      <c r="V950" s="631"/>
      <c r="AA950" s="632"/>
      <c r="AB950" s="632"/>
      <c r="AD950" s="632"/>
      <c r="AE950" s="633"/>
      <c r="AH950" s="634"/>
      <c r="AI950" s="634"/>
      <c r="AK950" s="632"/>
      <c r="AR950" s="632"/>
      <c r="AV950" s="632"/>
      <c r="AX950" s="632"/>
      <c r="BB950" s="632"/>
      <c r="BC950" s="632"/>
      <c r="BE950" s="632"/>
      <c r="BH950" s="67"/>
      <c r="BI950" s="635"/>
      <c r="BJ950" s="636"/>
      <c r="BK950" s="636"/>
      <c r="BL950" s="636"/>
      <c r="BM950" s="102"/>
      <c r="BN950" s="102"/>
      <c r="BO950" s="102"/>
      <c r="BP950" s="636"/>
      <c r="BQ950" s="636"/>
      <c r="BR950" s="636"/>
      <c r="BS950" s="636"/>
      <c r="BT950" s="636"/>
      <c r="BU950" s="636"/>
      <c r="BV950" s="636"/>
      <c r="BW950" s="636"/>
      <c r="BX950" s="636"/>
      <c r="BY950" s="636"/>
      <c r="BZ950" s="636"/>
      <c r="CA950" s="636"/>
      <c r="CB950" s="637"/>
      <c r="CC950" s="636"/>
      <c r="CD950" s="636"/>
      <c r="CE950" s="637"/>
      <c r="CF950" s="637"/>
      <c r="CG950" s="637"/>
      <c r="CH950" s="637"/>
      <c r="CI950" s="636"/>
      <c r="CJ950" s="636"/>
      <c r="CK950" s="637"/>
      <c r="CL950" s="637"/>
      <c r="CM950" s="637"/>
      <c r="CN950" s="705"/>
      <c r="CO950" s="88"/>
      <c r="CP950" s="88"/>
      <c r="CQ950" s="88"/>
      <c r="CR950" s="67"/>
      <c r="CS950" s="67"/>
      <c r="CT950" s="67"/>
      <c r="CU950" s="67"/>
      <c r="CV950" s="67"/>
      <c r="CW950" s="67"/>
      <c r="CX950" s="67"/>
      <c r="CY950" s="67"/>
      <c r="CZ950" s="67"/>
      <c r="DA950" s="67"/>
      <c r="DB950" s="67"/>
      <c r="DC950" s="67"/>
      <c r="DD950" s="67"/>
      <c r="DE950" s="67"/>
      <c r="DF950" s="67"/>
      <c r="DG950" s="67"/>
      <c r="DH950" s="67"/>
      <c r="DI950" s="67"/>
      <c r="DJ950" s="67"/>
      <c r="DK950" s="67"/>
      <c r="DL950" s="67"/>
      <c r="DM950" s="67"/>
      <c r="DN950" s="67"/>
      <c r="DO950" s="67"/>
      <c r="DP950" s="67"/>
      <c r="DQ950" s="67"/>
      <c r="DR950" s="67"/>
      <c r="DS950" s="67"/>
      <c r="DT950" s="67"/>
      <c r="DU950" s="67"/>
      <c r="DV950" s="67"/>
      <c r="DW950" s="67"/>
      <c r="DX950" s="67"/>
      <c r="DY950" s="67"/>
      <c r="DZ950" s="88"/>
      <c r="EA950" s="88"/>
      <c r="EB950" s="88"/>
      <c r="EC950" s="88"/>
      <c r="ED950" s="88"/>
      <c r="EE950" s="88"/>
      <c r="EF950" s="88"/>
      <c r="EG950" s="88"/>
    </row>
    <row r="951" spans="22:137" s="65" customFormat="1" x14ac:dyDescent="0.25">
      <c r="V951" s="631"/>
      <c r="AA951" s="632"/>
      <c r="AB951" s="632"/>
      <c r="AD951" s="632"/>
      <c r="AE951" s="633"/>
      <c r="AH951" s="634"/>
      <c r="AI951" s="634"/>
      <c r="AK951" s="632"/>
      <c r="AR951" s="632"/>
      <c r="AV951" s="632"/>
      <c r="AX951" s="632"/>
      <c r="BB951" s="632"/>
      <c r="BC951" s="632"/>
      <c r="BE951" s="632"/>
      <c r="BH951" s="67"/>
      <c r="BI951" s="635"/>
      <c r="BJ951" s="636"/>
      <c r="BK951" s="636"/>
      <c r="BL951" s="636"/>
      <c r="BM951" s="102"/>
      <c r="BN951" s="102"/>
      <c r="BO951" s="102"/>
      <c r="BP951" s="636"/>
      <c r="BQ951" s="636"/>
      <c r="BR951" s="636"/>
      <c r="BS951" s="636"/>
      <c r="BT951" s="636"/>
      <c r="BU951" s="636"/>
      <c r="BV951" s="636"/>
      <c r="BW951" s="636"/>
      <c r="BX951" s="636"/>
      <c r="BY951" s="636"/>
      <c r="BZ951" s="636"/>
      <c r="CA951" s="636"/>
      <c r="CB951" s="637"/>
      <c r="CC951" s="636"/>
      <c r="CD951" s="636"/>
      <c r="CE951" s="637"/>
      <c r="CF951" s="637"/>
      <c r="CG951" s="637"/>
      <c r="CH951" s="637"/>
      <c r="CI951" s="636"/>
      <c r="CJ951" s="636"/>
      <c r="CK951" s="637"/>
      <c r="CL951" s="637"/>
      <c r="CM951" s="637"/>
      <c r="CN951" s="705"/>
      <c r="CO951" s="88"/>
      <c r="CP951" s="88"/>
      <c r="CQ951" s="88"/>
      <c r="CR951" s="67"/>
      <c r="CS951" s="67"/>
      <c r="CT951" s="67"/>
      <c r="CU951" s="67"/>
      <c r="CV951" s="67"/>
      <c r="CW951" s="67"/>
      <c r="CX951" s="67"/>
      <c r="CY951" s="67"/>
      <c r="CZ951" s="67"/>
      <c r="DA951" s="67"/>
      <c r="DB951" s="67"/>
      <c r="DC951" s="67"/>
      <c r="DD951" s="67"/>
      <c r="DE951" s="67"/>
      <c r="DF951" s="67"/>
      <c r="DG951" s="67"/>
      <c r="DH951" s="67"/>
      <c r="DI951" s="67"/>
      <c r="DJ951" s="67"/>
      <c r="DK951" s="67"/>
      <c r="DL951" s="67"/>
      <c r="DM951" s="67"/>
      <c r="DN951" s="67"/>
      <c r="DO951" s="67"/>
      <c r="DP951" s="67"/>
      <c r="DQ951" s="67"/>
      <c r="DR951" s="67"/>
      <c r="DS951" s="67"/>
      <c r="DT951" s="67"/>
      <c r="DU951" s="67"/>
      <c r="DV951" s="67"/>
      <c r="DW951" s="67"/>
      <c r="DX951" s="67"/>
      <c r="DY951" s="67"/>
      <c r="DZ951" s="88"/>
      <c r="EA951" s="88"/>
      <c r="EB951" s="88"/>
      <c r="EC951" s="88"/>
      <c r="ED951" s="88"/>
      <c r="EE951" s="88"/>
      <c r="EF951" s="88"/>
      <c r="EG951" s="88"/>
    </row>
    <row r="952" spans="22:137" s="65" customFormat="1" x14ac:dyDescent="0.25">
      <c r="V952" s="631"/>
      <c r="AA952" s="632"/>
      <c r="AB952" s="632"/>
      <c r="AD952" s="632"/>
      <c r="AE952" s="633"/>
      <c r="AH952" s="634"/>
      <c r="AI952" s="634"/>
      <c r="AK952" s="632"/>
      <c r="AR952" s="632"/>
      <c r="AV952" s="632"/>
      <c r="AX952" s="632"/>
      <c r="BB952" s="632"/>
      <c r="BC952" s="632"/>
      <c r="BE952" s="632"/>
      <c r="BH952" s="67"/>
      <c r="BI952" s="635"/>
      <c r="BJ952" s="636"/>
      <c r="BK952" s="636"/>
      <c r="BL952" s="636"/>
      <c r="BM952" s="102"/>
      <c r="BN952" s="102"/>
      <c r="BO952" s="102"/>
      <c r="BP952" s="636"/>
      <c r="BQ952" s="636"/>
      <c r="BR952" s="636"/>
      <c r="BS952" s="636"/>
      <c r="BT952" s="636"/>
      <c r="BU952" s="636"/>
      <c r="BV952" s="636"/>
      <c r="BW952" s="636"/>
      <c r="BX952" s="636"/>
      <c r="BY952" s="636"/>
      <c r="BZ952" s="636"/>
      <c r="CA952" s="636"/>
      <c r="CB952" s="637"/>
      <c r="CC952" s="636"/>
      <c r="CD952" s="636"/>
      <c r="CE952" s="637"/>
      <c r="CF952" s="637"/>
      <c r="CG952" s="637"/>
      <c r="CH952" s="637"/>
      <c r="CI952" s="636"/>
      <c r="CJ952" s="636"/>
      <c r="CK952" s="637"/>
      <c r="CL952" s="637"/>
      <c r="CM952" s="637"/>
      <c r="CN952" s="705"/>
      <c r="CO952" s="88"/>
      <c r="CP952" s="88"/>
      <c r="CQ952" s="88"/>
      <c r="CR952" s="67"/>
      <c r="CS952" s="67"/>
      <c r="CT952" s="67"/>
      <c r="CU952" s="67"/>
      <c r="CV952" s="67"/>
      <c r="CW952" s="67"/>
      <c r="CX952" s="67"/>
      <c r="CY952" s="67"/>
      <c r="CZ952" s="67"/>
      <c r="DA952" s="67"/>
      <c r="DB952" s="67"/>
      <c r="DC952" s="67"/>
      <c r="DD952" s="67"/>
      <c r="DE952" s="67"/>
      <c r="DF952" s="67"/>
      <c r="DG952" s="67"/>
      <c r="DH952" s="67"/>
      <c r="DI952" s="67"/>
      <c r="DJ952" s="67"/>
      <c r="DK952" s="67"/>
      <c r="DL952" s="67"/>
      <c r="DM952" s="67"/>
      <c r="DN952" s="67"/>
      <c r="DO952" s="67"/>
      <c r="DP952" s="67"/>
      <c r="DQ952" s="67"/>
      <c r="DR952" s="67"/>
      <c r="DS952" s="67"/>
      <c r="DT952" s="67"/>
      <c r="DU952" s="67"/>
      <c r="DV952" s="67"/>
      <c r="DW952" s="67"/>
      <c r="DX952" s="67"/>
      <c r="DY952" s="67"/>
      <c r="DZ952" s="88"/>
      <c r="EA952" s="88"/>
      <c r="EB952" s="88"/>
      <c r="EC952" s="88"/>
      <c r="ED952" s="88"/>
      <c r="EE952" s="88"/>
      <c r="EF952" s="88"/>
      <c r="EG952" s="88"/>
    </row>
    <row r="953" spans="22:137" s="65" customFormat="1" x14ac:dyDescent="0.25">
      <c r="V953" s="631"/>
      <c r="AA953" s="632"/>
      <c r="AB953" s="632"/>
      <c r="AD953" s="632"/>
      <c r="AE953" s="633"/>
      <c r="AH953" s="634"/>
      <c r="AI953" s="634"/>
      <c r="AK953" s="632"/>
      <c r="AR953" s="632"/>
      <c r="AV953" s="632"/>
      <c r="AX953" s="632"/>
      <c r="BB953" s="632"/>
      <c r="BC953" s="632"/>
      <c r="BE953" s="632"/>
      <c r="BH953" s="67"/>
      <c r="BI953" s="635"/>
      <c r="BJ953" s="636"/>
      <c r="BK953" s="636"/>
      <c r="BL953" s="636"/>
      <c r="BM953" s="102"/>
      <c r="BN953" s="102"/>
      <c r="BO953" s="102"/>
      <c r="BP953" s="636"/>
      <c r="BQ953" s="636"/>
      <c r="BR953" s="636"/>
      <c r="BS953" s="636"/>
      <c r="BT953" s="636"/>
      <c r="BU953" s="636"/>
      <c r="BV953" s="636"/>
      <c r="BW953" s="636"/>
      <c r="BX953" s="636"/>
      <c r="BY953" s="636"/>
      <c r="BZ953" s="636"/>
      <c r="CA953" s="636"/>
      <c r="CB953" s="637"/>
      <c r="CC953" s="636"/>
      <c r="CD953" s="636"/>
      <c r="CE953" s="637"/>
      <c r="CF953" s="637"/>
      <c r="CG953" s="637"/>
      <c r="CH953" s="637"/>
      <c r="CI953" s="636"/>
      <c r="CJ953" s="636"/>
      <c r="CK953" s="637"/>
      <c r="CL953" s="637"/>
      <c r="CM953" s="637"/>
      <c r="CN953" s="705"/>
      <c r="CO953" s="88"/>
      <c r="CP953" s="88"/>
      <c r="CQ953" s="88"/>
      <c r="CR953" s="67"/>
      <c r="CS953" s="67"/>
      <c r="CT953" s="67"/>
      <c r="CU953" s="67"/>
      <c r="CV953" s="67"/>
      <c r="CW953" s="67"/>
      <c r="CX953" s="67"/>
      <c r="CY953" s="67"/>
      <c r="CZ953" s="67"/>
      <c r="DA953" s="67"/>
      <c r="DB953" s="67"/>
      <c r="DC953" s="67"/>
      <c r="DD953" s="67"/>
      <c r="DE953" s="67"/>
      <c r="DF953" s="67"/>
      <c r="DG953" s="67"/>
      <c r="DH953" s="67"/>
      <c r="DI953" s="67"/>
      <c r="DJ953" s="67"/>
      <c r="DK953" s="67"/>
      <c r="DL953" s="67"/>
      <c r="DM953" s="67"/>
      <c r="DN953" s="67"/>
      <c r="DO953" s="67"/>
      <c r="DP953" s="67"/>
      <c r="DQ953" s="67"/>
      <c r="DR953" s="67"/>
      <c r="DS953" s="67"/>
      <c r="DT953" s="67"/>
      <c r="DU953" s="67"/>
      <c r="DV953" s="67"/>
      <c r="DW953" s="67"/>
      <c r="DX953" s="67"/>
      <c r="DY953" s="67"/>
      <c r="DZ953" s="88"/>
      <c r="EA953" s="88"/>
      <c r="EB953" s="88"/>
      <c r="EC953" s="88"/>
      <c r="ED953" s="88"/>
      <c r="EE953" s="88"/>
      <c r="EF953" s="88"/>
      <c r="EG953" s="88"/>
    </row>
    <row r="954" spans="22:137" s="65" customFormat="1" x14ac:dyDescent="0.25">
      <c r="V954" s="631"/>
      <c r="AA954" s="632"/>
      <c r="AB954" s="632"/>
      <c r="AD954" s="632"/>
      <c r="AE954" s="633"/>
      <c r="AH954" s="634"/>
      <c r="AI954" s="634"/>
      <c r="AK954" s="632"/>
      <c r="AR954" s="632"/>
      <c r="AV954" s="632"/>
      <c r="AX954" s="632"/>
      <c r="BB954" s="632"/>
      <c r="BC954" s="632"/>
      <c r="BE954" s="632"/>
      <c r="BH954" s="67"/>
      <c r="BI954" s="635"/>
      <c r="BJ954" s="636"/>
      <c r="BK954" s="636"/>
      <c r="BL954" s="636"/>
      <c r="BM954" s="102"/>
      <c r="BN954" s="102"/>
      <c r="BO954" s="102"/>
      <c r="BP954" s="636"/>
      <c r="BQ954" s="636"/>
      <c r="BR954" s="636"/>
      <c r="BS954" s="636"/>
      <c r="BT954" s="636"/>
      <c r="BU954" s="636"/>
      <c r="BV954" s="636"/>
      <c r="BW954" s="636"/>
      <c r="BX954" s="636"/>
      <c r="BY954" s="636"/>
      <c r="BZ954" s="636"/>
      <c r="CA954" s="636"/>
      <c r="CB954" s="637"/>
      <c r="CC954" s="636"/>
      <c r="CD954" s="636"/>
      <c r="CE954" s="637"/>
      <c r="CF954" s="637"/>
      <c r="CG954" s="637"/>
      <c r="CH954" s="637"/>
      <c r="CI954" s="636"/>
      <c r="CJ954" s="636"/>
      <c r="CK954" s="637"/>
      <c r="CL954" s="637"/>
      <c r="CM954" s="637"/>
      <c r="CN954" s="705"/>
      <c r="CO954" s="88"/>
      <c r="CP954" s="88"/>
      <c r="CQ954" s="88"/>
      <c r="CR954" s="67"/>
      <c r="CS954" s="67"/>
      <c r="CT954" s="67"/>
      <c r="CU954" s="67"/>
      <c r="CV954" s="67"/>
      <c r="CW954" s="67"/>
      <c r="CX954" s="67"/>
      <c r="CY954" s="67"/>
      <c r="CZ954" s="67"/>
      <c r="DA954" s="67"/>
      <c r="DB954" s="67"/>
      <c r="DC954" s="67"/>
      <c r="DD954" s="67"/>
      <c r="DE954" s="67"/>
      <c r="DF954" s="67"/>
      <c r="DG954" s="67"/>
      <c r="DH954" s="67"/>
      <c r="DI954" s="67"/>
      <c r="DJ954" s="67"/>
      <c r="DK954" s="67"/>
      <c r="DL954" s="67"/>
      <c r="DM954" s="67"/>
      <c r="DN954" s="67"/>
      <c r="DO954" s="67"/>
      <c r="DP954" s="67"/>
      <c r="DQ954" s="67"/>
      <c r="DR954" s="67"/>
      <c r="DS954" s="67"/>
      <c r="DT954" s="67"/>
      <c r="DU954" s="67"/>
      <c r="DV954" s="67"/>
      <c r="DW954" s="67"/>
      <c r="DX954" s="67"/>
      <c r="DY954" s="67"/>
      <c r="DZ954" s="88"/>
      <c r="EA954" s="88"/>
      <c r="EB954" s="88"/>
      <c r="EC954" s="88"/>
      <c r="ED954" s="88"/>
      <c r="EE954" s="88"/>
      <c r="EF954" s="88"/>
      <c r="EG954" s="88"/>
    </row>
    <row r="955" spans="22:137" s="65" customFormat="1" x14ac:dyDescent="0.25">
      <c r="V955" s="631"/>
      <c r="AA955" s="632"/>
      <c r="AB955" s="632"/>
      <c r="AD955" s="632"/>
      <c r="AE955" s="633"/>
      <c r="AH955" s="634"/>
      <c r="AI955" s="634"/>
      <c r="AK955" s="632"/>
      <c r="AR955" s="632"/>
      <c r="AV955" s="632"/>
      <c r="AX955" s="632"/>
      <c r="BB955" s="632"/>
      <c r="BC955" s="632"/>
      <c r="BE955" s="632"/>
      <c r="BH955" s="67"/>
      <c r="BI955" s="635"/>
      <c r="BJ955" s="636"/>
      <c r="BK955" s="636"/>
      <c r="BL955" s="636"/>
      <c r="BM955" s="102"/>
      <c r="BN955" s="102"/>
      <c r="BO955" s="102"/>
      <c r="BP955" s="636"/>
      <c r="BQ955" s="636"/>
      <c r="BR955" s="636"/>
      <c r="BS955" s="636"/>
      <c r="BT955" s="636"/>
      <c r="BU955" s="636"/>
      <c r="BV955" s="636"/>
      <c r="BW955" s="636"/>
      <c r="BX955" s="636"/>
      <c r="BY955" s="636"/>
      <c r="BZ955" s="636"/>
      <c r="CA955" s="636"/>
      <c r="CB955" s="637"/>
      <c r="CC955" s="636"/>
      <c r="CD955" s="636"/>
      <c r="CE955" s="637"/>
      <c r="CF955" s="637"/>
      <c r="CG955" s="637"/>
      <c r="CH955" s="637"/>
      <c r="CI955" s="636"/>
      <c r="CJ955" s="636"/>
      <c r="CK955" s="637"/>
      <c r="CL955" s="637"/>
      <c r="CM955" s="637"/>
      <c r="CN955" s="705"/>
      <c r="CO955" s="88"/>
      <c r="CP955" s="88"/>
      <c r="CQ955" s="88"/>
      <c r="CR955" s="67"/>
      <c r="CS955" s="67"/>
      <c r="CT955" s="67"/>
      <c r="CU955" s="67"/>
      <c r="CV955" s="67"/>
      <c r="CW955" s="67"/>
      <c r="CX955" s="67"/>
      <c r="CY955" s="67"/>
      <c r="CZ955" s="67"/>
      <c r="DA955" s="67"/>
      <c r="DB955" s="67"/>
      <c r="DC955" s="67"/>
      <c r="DD955" s="67"/>
      <c r="DE955" s="67"/>
      <c r="DF955" s="67"/>
      <c r="DG955" s="67"/>
      <c r="DH955" s="67"/>
      <c r="DI955" s="67"/>
      <c r="DJ955" s="67"/>
      <c r="DK955" s="67"/>
      <c r="DL955" s="67"/>
      <c r="DM955" s="67"/>
      <c r="DN955" s="67"/>
      <c r="DO955" s="67"/>
      <c r="DP955" s="67"/>
      <c r="DQ955" s="67"/>
      <c r="DR955" s="67"/>
      <c r="DS955" s="67"/>
      <c r="DT955" s="67"/>
      <c r="DU955" s="67"/>
      <c r="DV955" s="67"/>
      <c r="DW955" s="67"/>
      <c r="DX955" s="67"/>
      <c r="DY955" s="67"/>
      <c r="DZ955" s="88"/>
      <c r="EA955" s="88"/>
      <c r="EB955" s="88"/>
      <c r="EC955" s="88"/>
      <c r="ED955" s="88"/>
      <c r="EE955" s="88"/>
      <c r="EF955" s="88"/>
      <c r="EG955" s="88"/>
    </row>
    <row r="956" spans="22:137" s="65" customFormat="1" x14ac:dyDescent="0.25">
      <c r="V956" s="631"/>
      <c r="AA956" s="632"/>
      <c r="AB956" s="632"/>
      <c r="AD956" s="632"/>
      <c r="AE956" s="633"/>
      <c r="AH956" s="634"/>
      <c r="AI956" s="634"/>
      <c r="AK956" s="632"/>
      <c r="AR956" s="632"/>
      <c r="AV956" s="632"/>
      <c r="AX956" s="632"/>
      <c r="BB956" s="632"/>
      <c r="BC956" s="632"/>
      <c r="BE956" s="632"/>
      <c r="BH956" s="67"/>
      <c r="BI956" s="635"/>
      <c r="BJ956" s="636"/>
      <c r="BK956" s="636"/>
      <c r="BL956" s="636"/>
      <c r="BM956" s="102"/>
      <c r="BN956" s="102"/>
      <c r="BO956" s="102"/>
      <c r="BP956" s="636"/>
      <c r="BQ956" s="636"/>
      <c r="BR956" s="636"/>
      <c r="BS956" s="636"/>
      <c r="BT956" s="636"/>
      <c r="BU956" s="636"/>
      <c r="BV956" s="636"/>
      <c r="BW956" s="636"/>
      <c r="BX956" s="636"/>
      <c r="BY956" s="636"/>
      <c r="BZ956" s="636"/>
      <c r="CA956" s="636"/>
      <c r="CB956" s="637"/>
      <c r="CC956" s="636"/>
      <c r="CD956" s="636"/>
      <c r="CE956" s="637"/>
      <c r="CF956" s="637"/>
      <c r="CG956" s="637"/>
      <c r="CH956" s="637"/>
      <c r="CI956" s="636"/>
      <c r="CJ956" s="636"/>
      <c r="CK956" s="637"/>
      <c r="CL956" s="637"/>
      <c r="CM956" s="637"/>
      <c r="CN956" s="705"/>
      <c r="CO956" s="88"/>
      <c r="CP956" s="88"/>
      <c r="CQ956" s="88"/>
      <c r="CR956" s="67"/>
      <c r="CS956" s="67"/>
      <c r="CT956" s="67"/>
      <c r="CU956" s="67"/>
      <c r="CV956" s="67"/>
      <c r="CW956" s="67"/>
      <c r="CX956" s="67"/>
      <c r="CY956" s="67"/>
      <c r="CZ956" s="67"/>
      <c r="DA956" s="67"/>
      <c r="DB956" s="67"/>
      <c r="DC956" s="67"/>
      <c r="DD956" s="67"/>
      <c r="DE956" s="67"/>
      <c r="DF956" s="67"/>
      <c r="DG956" s="67"/>
      <c r="DH956" s="67"/>
      <c r="DI956" s="67"/>
      <c r="DJ956" s="67"/>
      <c r="DK956" s="67"/>
      <c r="DL956" s="67"/>
      <c r="DM956" s="67"/>
      <c r="DN956" s="67"/>
      <c r="DO956" s="67"/>
      <c r="DP956" s="67"/>
      <c r="DQ956" s="67"/>
      <c r="DR956" s="67"/>
      <c r="DS956" s="67"/>
      <c r="DT956" s="67"/>
      <c r="DU956" s="67"/>
      <c r="DV956" s="67"/>
      <c r="DW956" s="67"/>
      <c r="DX956" s="67"/>
      <c r="DY956" s="67"/>
      <c r="DZ956" s="88"/>
      <c r="EA956" s="88"/>
      <c r="EB956" s="88"/>
      <c r="EC956" s="88"/>
      <c r="ED956" s="88"/>
      <c r="EE956" s="88"/>
      <c r="EF956" s="88"/>
      <c r="EG956" s="88"/>
    </row>
    <row r="957" spans="22:137" s="65" customFormat="1" x14ac:dyDescent="0.25">
      <c r="V957" s="631"/>
      <c r="AA957" s="632"/>
      <c r="AB957" s="632"/>
      <c r="AD957" s="632"/>
      <c r="AE957" s="633"/>
      <c r="AH957" s="634"/>
      <c r="AI957" s="634"/>
      <c r="AK957" s="632"/>
      <c r="AR957" s="632"/>
      <c r="AV957" s="632"/>
      <c r="AX957" s="632"/>
      <c r="BB957" s="632"/>
      <c r="BC957" s="632"/>
      <c r="BE957" s="632"/>
      <c r="BH957" s="67"/>
      <c r="BI957" s="635"/>
      <c r="BJ957" s="636"/>
      <c r="BK957" s="636"/>
      <c r="BL957" s="636"/>
      <c r="BM957" s="102"/>
      <c r="BN957" s="102"/>
      <c r="BO957" s="102"/>
      <c r="BP957" s="636"/>
      <c r="BQ957" s="636"/>
      <c r="BR957" s="636"/>
      <c r="BS957" s="636"/>
      <c r="BT957" s="636"/>
      <c r="BU957" s="636"/>
      <c r="BV957" s="636"/>
      <c r="BW957" s="636"/>
      <c r="BX957" s="636"/>
      <c r="BY957" s="636"/>
      <c r="BZ957" s="636"/>
      <c r="CA957" s="636"/>
      <c r="CB957" s="637"/>
      <c r="CC957" s="636"/>
      <c r="CD957" s="636"/>
      <c r="CE957" s="637"/>
      <c r="CF957" s="637"/>
      <c r="CG957" s="637"/>
      <c r="CH957" s="637"/>
      <c r="CI957" s="636"/>
      <c r="CJ957" s="636"/>
      <c r="CK957" s="637"/>
      <c r="CL957" s="637"/>
      <c r="CM957" s="637"/>
      <c r="CN957" s="705"/>
      <c r="CO957" s="88"/>
      <c r="CP957" s="88"/>
      <c r="CQ957" s="88"/>
      <c r="CR957" s="67"/>
      <c r="CS957" s="67"/>
      <c r="CT957" s="67"/>
      <c r="CU957" s="67"/>
      <c r="CV957" s="67"/>
      <c r="CW957" s="67"/>
      <c r="CX957" s="67"/>
      <c r="CY957" s="67"/>
      <c r="CZ957" s="67"/>
      <c r="DA957" s="67"/>
      <c r="DB957" s="67"/>
      <c r="DC957" s="67"/>
      <c r="DD957" s="67"/>
      <c r="DE957" s="67"/>
      <c r="DF957" s="67"/>
      <c r="DG957" s="67"/>
      <c r="DH957" s="67"/>
      <c r="DI957" s="67"/>
      <c r="DJ957" s="67"/>
      <c r="DK957" s="67"/>
      <c r="DL957" s="67"/>
      <c r="DM957" s="67"/>
      <c r="DN957" s="67"/>
      <c r="DO957" s="67"/>
      <c r="DP957" s="67"/>
      <c r="DQ957" s="67"/>
      <c r="DR957" s="67"/>
      <c r="DS957" s="67"/>
      <c r="DT957" s="67"/>
      <c r="DU957" s="67"/>
      <c r="DV957" s="67"/>
      <c r="DW957" s="67"/>
      <c r="DX957" s="67"/>
      <c r="DY957" s="67"/>
      <c r="DZ957" s="88"/>
      <c r="EA957" s="88"/>
      <c r="EB957" s="88"/>
      <c r="EC957" s="88"/>
      <c r="ED957" s="88"/>
      <c r="EE957" s="88"/>
      <c r="EF957" s="88"/>
      <c r="EG957" s="88"/>
    </row>
    <row r="958" spans="22:137" s="65" customFormat="1" x14ac:dyDescent="0.25">
      <c r="V958" s="631"/>
      <c r="AA958" s="632"/>
      <c r="AB958" s="632"/>
      <c r="AD958" s="632"/>
      <c r="AE958" s="633"/>
      <c r="AH958" s="634"/>
      <c r="AI958" s="634"/>
      <c r="AK958" s="632"/>
      <c r="AR958" s="632"/>
      <c r="AV958" s="632"/>
      <c r="AX958" s="632"/>
      <c r="BB958" s="632"/>
      <c r="BC958" s="632"/>
      <c r="BE958" s="632"/>
      <c r="BH958" s="67"/>
      <c r="BI958" s="635"/>
      <c r="BJ958" s="636"/>
      <c r="BK958" s="636"/>
      <c r="BL958" s="636"/>
      <c r="BM958" s="102"/>
      <c r="BN958" s="102"/>
      <c r="BO958" s="102"/>
      <c r="BP958" s="636"/>
      <c r="BQ958" s="636"/>
      <c r="BR958" s="636"/>
      <c r="BS958" s="636"/>
      <c r="BT958" s="636"/>
      <c r="BU958" s="636"/>
      <c r="BV958" s="636"/>
      <c r="BW958" s="636"/>
      <c r="BX958" s="636"/>
      <c r="BY958" s="636"/>
      <c r="BZ958" s="636"/>
      <c r="CA958" s="636"/>
      <c r="CB958" s="637"/>
      <c r="CC958" s="636"/>
      <c r="CD958" s="636"/>
      <c r="CE958" s="637"/>
      <c r="CF958" s="637"/>
      <c r="CG958" s="637"/>
      <c r="CH958" s="637"/>
      <c r="CI958" s="636"/>
      <c r="CJ958" s="636"/>
      <c r="CK958" s="637"/>
      <c r="CL958" s="637"/>
      <c r="CM958" s="637"/>
      <c r="CN958" s="705"/>
      <c r="CO958" s="88"/>
      <c r="CP958" s="88"/>
      <c r="CQ958" s="88"/>
      <c r="CR958" s="67"/>
      <c r="CS958" s="67"/>
      <c r="CT958" s="67"/>
      <c r="CU958" s="67"/>
      <c r="CV958" s="67"/>
      <c r="CW958" s="67"/>
      <c r="CX958" s="67"/>
      <c r="CY958" s="67"/>
      <c r="CZ958" s="67"/>
      <c r="DA958" s="67"/>
      <c r="DB958" s="67"/>
      <c r="DC958" s="67"/>
      <c r="DD958" s="67"/>
      <c r="DE958" s="67"/>
      <c r="DF958" s="67"/>
      <c r="DG958" s="67"/>
      <c r="DH958" s="67"/>
      <c r="DI958" s="67"/>
      <c r="DJ958" s="67"/>
      <c r="DK958" s="67"/>
      <c r="DL958" s="67"/>
      <c r="DM958" s="67"/>
      <c r="DN958" s="67"/>
      <c r="DO958" s="67"/>
      <c r="DP958" s="67"/>
      <c r="DQ958" s="67"/>
      <c r="DR958" s="67"/>
      <c r="DS958" s="67"/>
      <c r="DT958" s="67"/>
      <c r="DU958" s="67"/>
      <c r="DV958" s="67"/>
      <c r="DW958" s="67"/>
      <c r="DX958" s="67"/>
      <c r="DY958" s="67"/>
      <c r="DZ958" s="88"/>
      <c r="EA958" s="88"/>
      <c r="EB958" s="88"/>
      <c r="EC958" s="88"/>
      <c r="ED958" s="88"/>
      <c r="EE958" s="88"/>
      <c r="EF958" s="88"/>
      <c r="EG958" s="88"/>
    </row>
    <row r="959" spans="22:137" s="65" customFormat="1" x14ac:dyDescent="0.25">
      <c r="V959" s="631"/>
      <c r="AA959" s="632"/>
      <c r="AB959" s="632"/>
      <c r="AD959" s="632"/>
      <c r="AE959" s="633"/>
      <c r="AH959" s="634"/>
      <c r="AI959" s="634"/>
      <c r="AK959" s="632"/>
      <c r="AR959" s="632"/>
      <c r="AV959" s="632"/>
      <c r="AX959" s="632"/>
      <c r="BB959" s="632"/>
      <c r="BC959" s="632"/>
      <c r="BE959" s="632"/>
      <c r="BH959" s="67"/>
      <c r="BI959" s="635"/>
      <c r="BJ959" s="636"/>
      <c r="BK959" s="636"/>
      <c r="BL959" s="636"/>
      <c r="BM959" s="102"/>
      <c r="BN959" s="102"/>
      <c r="BO959" s="102"/>
      <c r="BP959" s="636"/>
      <c r="BQ959" s="636"/>
      <c r="BR959" s="636"/>
      <c r="BS959" s="636"/>
      <c r="BT959" s="636"/>
      <c r="BU959" s="636"/>
      <c r="BV959" s="636"/>
      <c r="BW959" s="636"/>
      <c r="BX959" s="636"/>
      <c r="BY959" s="636"/>
      <c r="BZ959" s="636"/>
      <c r="CA959" s="636"/>
      <c r="CB959" s="637"/>
      <c r="CC959" s="636"/>
      <c r="CD959" s="636"/>
      <c r="CE959" s="637"/>
      <c r="CF959" s="637"/>
      <c r="CG959" s="637"/>
      <c r="CH959" s="637"/>
      <c r="CI959" s="636"/>
      <c r="CJ959" s="636"/>
      <c r="CK959" s="637"/>
      <c r="CL959" s="637"/>
      <c r="CM959" s="637"/>
      <c r="CN959" s="705"/>
      <c r="CO959" s="88"/>
      <c r="CP959" s="88"/>
      <c r="CQ959" s="88"/>
      <c r="CR959" s="67"/>
      <c r="CS959" s="67"/>
      <c r="CT959" s="67"/>
      <c r="CU959" s="67"/>
      <c r="CV959" s="67"/>
      <c r="CW959" s="67"/>
      <c r="CX959" s="67"/>
      <c r="CY959" s="67"/>
      <c r="CZ959" s="67"/>
      <c r="DA959" s="67"/>
      <c r="DB959" s="67"/>
      <c r="DC959" s="67"/>
      <c r="DD959" s="67"/>
      <c r="DE959" s="67"/>
      <c r="DF959" s="67"/>
      <c r="DG959" s="67"/>
      <c r="DH959" s="67"/>
      <c r="DI959" s="67"/>
      <c r="DJ959" s="67"/>
      <c r="DK959" s="67"/>
      <c r="DL959" s="67"/>
      <c r="DM959" s="67"/>
      <c r="DN959" s="67"/>
      <c r="DO959" s="67"/>
      <c r="DP959" s="67"/>
      <c r="DQ959" s="67"/>
      <c r="DR959" s="67"/>
      <c r="DS959" s="67"/>
      <c r="DT959" s="67"/>
      <c r="DU959" s="67"/>
      <c r="DV959" s="67"/>
      <c r="DW959" s="67"/>
      <c r="DX959" s="67"/>
      <c r="DY959" s="67"/>
      <c r="DZ959" s="88"/>
      <c r="EA959" s="88"/>
      <c r="EB959" s="88"/>
      <c r="EC959" s="88"/>
      <c r="ED959" s="88"/>
      <c r="EE959" s="88"/>
      <c r="EF959" s="88"/>
      <c r="EG959" s="88"/>
    </row>
    <row r="960" spans="22:137" s="65" customFormat="1" x14ac:dyDescent="0.25">
      <c r="V960" s="631"/>
      <c r="AA960" s="632"/>
      <c r="AB960" s="632"/>
      <c r="AD960" s="632"/>
      <c r="AE960" s="633"/>
      <c r="AH960" s="634"/>
      <c r="AI960" s="634"/>
      <c r="AK960" s="632"/>
      <c r="AR960" s="632"/>
      <c r="AV960" s="632"/>
      <c r="AX960" s="632"/>
      <c r="BB960" s="632"/>
      <c r="BC960" s="632"/>
      <c r="BE960" s="632"/>
      <c r="BH960" s="67"/>
      <c r="BI960" s="635"/>
      <c r="BJ960" s="636"/>
      <c r="BK960" s="636"/>
      <c r="BL960" s="636"/>
      <c r="BM960" s="102"/>
      <c r="BN960" s="102"/>
      <c r="BO960" s="102"/>
      <c r="BP960" s="636"/>
      <c r="BQ960" s="636"/>
      <c r="BR960" s="636"/>
      <c r="BS960" s="636"/>
      <c r="BT960" s="636"/>
      <c r="BU960" s="636"/>
      <c r="BV960" s="636"/>
      <c r="BW960" s="636"/>
      <c r="BX960" s="636"/>
      <c r="BY960" s="636"/>
      <c r="BZ960" s="636"/>
      <c r="CA960" s="636"/>
      <c r="CB960" s="637"/>
      <c r="CC960" s="636"/>
      <c r="CD960" s="636"/>
      <c r="CE960" s="637"/>
      <c r="CF960" s="637"/>
      <c r="CG960" s="637"/>
      <c r="CH960" s="637"/>
      <c r="CI960" s="636"/>
      <c r="CJ960" s="636"/>
      <c r="CK960" s="637"/>
      <c r="CL960" s="637"/>
      <c r="CM960" s="637"/>
      <c r="CN960" s="705"/>
      <c r="CO960" s="88"/>
      <c r="CP960" s="88"/>
      <c r="CQ960" s="88"/>
      <c r="CR960" s="67"/>
      <c r="CS960" s="67"/>
      <c r="CT960" s="67"/>
      <c r="CU960" s="67"/>
      <c r="CV960" s="67"/>
      <c r="CW960" s="67"/>
      <c r="CX960" s="67"/>
      <c r="CY960" s="67"/>
      <c r="CZ960" s="67"/>
      <c r="DA960" s="67"/>
      <c r="DB960" s="67"/>
      <c r="DC960" s="67"/>
      <c r="DD960" s="67"/>
      <c r="DE960" s="67"/>
      <c r="DF960" s="67"/>
      <c r="DG960" s="67"/>
      <c r="DH960" s="67"/>
      <c r="DI960" s="67"/>
      <c r="DJ960" s="67"/>
      <c r="DK960" s="67"/>
      <c r="DL960" s="67"/>
      <c r="DM960" s="67"/>
      <c r="DN960" s="67"/>
      <c r="DO960" s="67"/>
      <c r="DP960" s="67"/>
      <c r="DQ960" s="67"/>
      <c r="DR960" s="67"/>
      <c r="DS960" s="67"/>
      <c r="DT960" s="67"/>
      <c r="DU960" s="67"/>
      <c r="DV960" s="67"/>
      <c r="DW960" s="67"/>
      <c r="DX960" s="67"/>
      <c r="DY960" s="67"/>
      <c r="DZ960" s="88"/>
      <c r="EA960" s="88"/>
      <c r="EB960" s="88"/>
      <c r="EC960" s="88"/>
      <c r="ED960" s="88"/>
      <c r="EE960" s="88"/>
      <c r="EF960" s="88"/>
      <c r="EG960" s="88"/>
    </row>
    <row r="961" spans="22:137" s="65" customFormat="1" x14ac:dyDescent="0.25">
      <c r="V961" s="631"/>
      <c r="AA961" s="632"/>
      <c r="AB961" s="632"/>
      <c r="AD961" s="632"/>
      <c r="AE961" s="633"/>
      <c r="AH961" s="634"/>
      <c r="AI961" s="634"/>
      <c r="AK961" s="632"/>
      <c r="AR961" s="632"/>
      <c r="AV961" s="632"/>
      <c r="AX961" s="632"/>
      <c r="BB961" s="632"/>
      <c r="BC961" s="632"/>
      <c r="BE961" s="632"/>
      <c r="BH961" s="67"/>
      <c r="BI961" s="635"/>
      <c r="BJ961" s="636"/>
      <c r="BK961" s="636"/>
      <c r="BL961" s="636"/>
      <c r="BM961" s="102"/>
      <c r="BN961" s="102"/>
      <c r="BO961" s="102"/>
      <c r="BP961" s="636"/>
      <c r="BQ961" s="636"/>
      <c r="BR961" s="636"/>
      <c r="BS961" s="636"/>
      <c r="BT961" s="636"/>
      <c r="BU961" s="636"/>
      <c r="BV961" s="636"/>
      <c r="BW961" s="636"/>
      <c r="BX961" s="636"/>
      <c r="BY961" s="636"/>
      <c r="BZ961" s="636"/>
      <c r="CA961" s="636"/>
      <c r="CB961" s="637"/>
      <c r="CC961" s="636"/>
      <c r="CD961" s="636"/>
      <c r="CE961" s="637"/>
      <c r="CF961" s="637"/>
      <c r="CG961" s="637"/>
      <c r="CH961" s="637"/>
      <c r="CI961" s="636"/>
      <c r="CJ961" s="636"/>
      <c r="CK961" s="637"/>
      <c r="CL961" s="637"/>
      <c r="CM961" s="637"/>
      <c r="CN961" s="705"/>
      <c r="CO961" s="88"/>
      <c r="CP961" s="88"/>
      <c r="CQ961" s="88"/>
      <c r="CR961" s="67"/>
      <c r="CS961" s="67"/>
      <c r="CT961" s="67"/>
      <c r="CU961" s="67"/>
      <c r="CV961" s="67"/>
      <c r="CW961" s="67"/>
      <c r="CX961" s="67"/>
      <c r="CY961" s="67"/>
      <c r="CZ961" s="67"/>
      <c r="DA961" s="67"/>
      <c r="DB961" s="67"/>
      <c r="DC961" s="67"/>
      <c r="DD961" s="67"/>
      <c r="DE961" s="67"/>
      <c r="DF961" s="67"/>
      <c r="DG961" s="67"/>
      <c r="DH961" s="67"/>
      <c r="DI961" s="67"/>
      <c r="DJ961" s="67"/>
      <c r="DK961" s="67"/>
      <c r="DL961" s="67"/>
      <c r="DM961" s="67"/>
      <c r="DN961" s="67"/>
      <c r="DO961" s="67"/>
      <c r="DP961" s="67"/>
      <c r="DQ961" s="67"/>
      <c r="DR961" s="67"/>
      <c r="DS961" s="67"/>
      <c r="DT961" s="67"/>
      <c r="DU961" s="67"/>
      <c r="DV961" s="67"/>
      <c r="DW961" s="67"/>
      <c r="DX961" s="67"/>
      <c r="DY961" s="67"/>
      <c r="DZ961" s="88"/>
      <c r="EA961" s="88"/>
      <c r="EB961" s="88"/>
      <c r="EC961" s="88"/>
      <c r="ED961" s="88"/>
      <c r="EE961" s="88"/>
      <c r="EF961" s="88"/>
      <c r="EG961" s="88"/>
    </row>
    <row r="962" spans="22:137" s="65" customFormat="1" x14ac:dyDescent="0.25">
      <c r="V962" s="631"/>
      <c r="AA962" s="632"/>
      <c r="AB962" s="632"/>
      <c r="AD962" s="632"/>
      <c r="AE962" s="633"/>
      <c r="AH962" s="634"/>
      <c r="AI962" s="634"/>
      <c r="AK962" s="632"/>
      <c r="AR962" s="632"/>
      <c r="AV962" s="632"/>
      <c r="AX962" s="632"/>
      <c r="BB962" s="632"/>
      <c r="BC962" s="632"/>
      <c r="BE962" s="632"/>
      <c r="BH962" s="67"/>
      <c r="BI962" s="635"/>
      <c r="BJ962" s="636"/>
      <c r="BK962" s="636"/>
      <c r="BL962" s="636"/>
      <c r="BM962" s="102"/>
      <c r="BN962" s="102"/>
      <c r="BO962" s="102"/>
      <c r="BP962" s="636"/>
      <c r="BQ962" s="636"/>
      <c r="BR962" s="636"/>
      <c r="BS962" s="636"/>
      <c r="BT962" s="636"/>
      <c r="BU962" s="636"/>
      <c r="BV962" s="636"/>
      <c r="BW962" s="636"/>
      <c r="BX962" s="636"/>
      <c r="BY962" s="636"/>
      <c r="BZ962" s="636"/>
      <c r="CA962" s="636"/>
      <c r="CB962" s="637"/>
      <c r="CC962" s="636"/>
      <c r="CD962" s="636"/>
      <c r="CE962" s="637"/>
      <c r="CF962" s="637"/>
      <c r="CG962" s="637"/>
      <c r="CH962" s="637"/>
      <c r="CI962" s="636"/>
      <c r="CJ962" s="636"/>
      <c r="CK962" s="637"/>
      <c r="CL962" s="637"/>
      <c r="CM962" s="637"/>
      <c r="CN962" s="705"/>
      <c r="CO962" s="88"/>
      <c r="CP962" s="88"/>
      <c r="CQ962" s="88"/>
      <c r="CR962" s="67"/>
      <c r="CS962" s="67"/>
      <c r="CT962" s="67"/>
      <c r="CU962" s="67"/>
      <c r="CV962" s="67"/>
      <c r="CW962" s="67"/>
      <c r="CX962" s="67"/>
      <c r="CY962" s="67"/>
      <c r="CZ962" s="67"/>
      <c r="DA962" s="67"/>
      <c r="DB962" s="67"/>
      <c r="DC962" s="67"/>
      <c r="DD962" s="67"/>
      <c r="DE962" s="67"/>
      <c r="DF962" s="67"/>
      <c r="DG962" s="67"/>
      <c r="DH962" s="67"/>
      <c r="DI962" s="67"/>
      <c r="DJ962" s="67"/>
      <c r="DK962" s="67"/>
      <c r="DL962" s="67"/>
      <c r="DM962" s="67"/>
      <c r="DN962" s="67"/>
      <c r="DO962" s="67"/>
      <c r="DP962" s="67"/>
      <c r="DQ962" s="67"/>
      <c r="DR962" s="67"/>
      <c r="DS962" s="67"/>
      <c r="DT962" s="67"/>
      <c r="DU962" s="67"/>
      <c r="DV962" s="67"/>
      <c r="DW962" s="67"/>
      <c r="DX962" s="67"/>
      <c r="DY962" s="67"/>
      <c r="DZ962" s="88"/>
      <c r="EA962" s="88"/>
      <c r="EB962" s="88"/>
      <c r="EC962" s="88"/>
      <c r="ED962" s="88"/>
      <c r="EE962" s="88"/>
      <c r="EF962" s="88"/>
      <c r="EG962" s="88"/>
    </row>
    <row r="963" spans="22:137" s="65" customFormat="1" x14ac:dyDescent="0.25">
      <c r="V963" s="631"/>
      <c r="AA963" s="632"/>
      <c r="AB963" s="632"/>
      <c r="AD963" s="632"/>
      <c r="AE963" s="633"/>
      <c r="AH963" s="634"/>
      <c r="AI963" s="634"/>
      <c r="AK963" s="632"/>
      <c r="AR963" s="632"/>
      <c r="AV963" s="632"/>
      <c r="AX963" s="632"/>
      <c r="BB963" s="632"/>
      <c r="BC963" s="632"/>
      <c r="BE963" s="632"/>
      <c r="BH963" s="67"/>
      <c r="BI963" s="635"/>
      <c r="BJ963" s="636"/>
      <c r="BK963" s="636"/>
      <c r="BL963" s="636"/>
      <c r="BM963" s="102"/>
      <c r="BN963" s="102"/>
      <c r="BO963" s="102"/>
      <c r="BP963" s="636"/>
      <c r="BQ963" s="636"/>
      <c r="BR963" s="636"/>
      <c r="BS963" s="636"/>
      <c r="BT963" s="636"/>
      <c r="BU963" s="636"/>
      <c r="BV963" s="636"/>
      <c r="BW963" s="636"/>
      <c r="BX963" s="636"/>
      <c r="BY963" s="636"/>
      <c r="BZ963" s="636"/>
      <c r="CA963" s="636"/>
      <c r="CB963" s="637"/>
      <c r="CC963" s="636"/>
      <c r="CD963" s="636"/>
      <c r="CE963" s="637"/>
      <c r="CF963" s="637"/>
      <c r="CG963" s="637"/>
      <c r="CH963" s="637"/>
      <c r="CI963" s="636"/>
      <c r="CJ963" s="636"/>
      <c r="CK963" s="637"/>
      <c r="CL963" s="637"/>
      <c r="CM963" s="637"/>
      <c r="CN963" s="705"/>
      <c r="CO963" s="88"/>
      <c r="CP963" s="88"/>
      <c r="CQ963" s="88"/>
      <c r="CR963" s="67"/>
      <c r="CS963" s="67"/>
      <c r="CT963" s="67"/>
      <c r="CU963" s="67"/>
      <c r="CV963" s="67"/>
      <c r="CW963" s="67"/>
      <c r="CX963" s="67"/>
      <c r="CY963" s="67"/>
      <c r="CZ963" s="67"/>
      <c r="DA963" s="67"/>
      <c r="DB963" s="67"/>
      <c r="DC963" s="67"/>
      <c r="DD963" s="67"/>
      <c r="DE963" s="67"/>
      <c r="DF963" s="67"/>
      <c r="DG963" s="67"/>
      <c r="DH963" s="67"/>
      <c r="DI963" s="67"/>
      <c r="DJ963" s="67"/>
      <c r="DK963" s="67"/>
      <c r="DL963" s="67"/>
      <c r="DM963" s="67"/>
      <c r="DN963" s="67"/>
      <c r="DO963" s="67"/>
      <c r="DP963" s="67"/>
      <c r="DQ963" s="67"/>
      <c r="DR963" s="67"/>
      <c r="DS963" s="67"/>
      <c r="DT963" s="67"/>
      <c r="DU963" s="67"/>
      <c r="DV963" s="67"/>
      <c r="DW963" s="67"/>
      <c r="DX963" s="67"/>
      <c r="DY963" s="67"/>
      <c r="DZ963" s="88"/>
      <c r="EA963" s="88"/>
      <c r="EB963" s="88"/>
      <c r="EC963" s="88"/>
      <c r="ED963" s="88"/>
      <c r="EE963" s="88"/>
      <c r="EF963" s="88"/>
      <c r="EG963" s="88"/>
    </row>
    <row r="964" spans="22:137" s="65" customFormat="1" x14ac:dyDescent="0.25">
      <c r="V964" s="631"/>
      <c r="AA964" s="632"/>
      <c r="AB964" s="632"/>
      <c r="AD964" s="632"/>
      <c r="AE964" s="633"/>
      <c r="AH964" s="634"/>
      <c r="AI964" s="634"/>
      <c r="AK964" s="632"/>
      <c r="AR964" s="632"/>
      <c r="AV964" s="632"/>
      <c r="AX964" s="632"/>
      <c r="BB964" s="632"/>
      <c r="BC964" s="632"/>
      <c r="BE964" s="632"/>
      <c r="BH964" s="67"/>
      <c r="BI964" s="635"/>
      <c r="BJ964" s="636"/>
      <c r="BK964" s="636"/>
      <c r="BL964" s="636"/>
      <c r="BM964" s="102"/>
      <c r="BN964" s="102"/>
      <c r="BO964" s="102"/>
      <c r="BP964" s="636"/>
      <c r="BQ964" s="636"/>
      <c r="BR964" s="636"/>
      <c r="BS964" s="636"/>
      <c r="BT964" s="636"/>
      <c r="BU964" s="636"/>
      <c r="BV964" s="636"/>
      <c r="BW964" s="636"/>
      <c r="BX964" s="636"/>
      <c r="BY964" s="636"/>
      <c r="BZ964" s="636"/>
      <c r="CA964" s="636"/>
      <c r="CB964" s="637"/>
      <c r="CC964" s="636"/>
      <c r="CD964" s="636"/>
      <c r="CE964" s="637"/>
      <c r="CF964" s="637"/>
      <c r="CG964" s="637"/>
      <c r="CH964" s="637"/>
      <c r="CI964" s="636"/>
      <c r="CJ964" s="636"/>
      <c r="CK964" s="637"/>
      <c r="CL964" s="637"/>
      <c r="CM964" s="637"/>
      <c r="CN964" s="705"/>
      <c r="CO964" s="88"/>
      <c r="CP964" s="88"/>
      <c r="CQ964" s="88"/>
      <c r="CR964" s="67"/>
      <c r="CS964" s="67"/>
      <c r="CT964" s="67"/>
      <c r="CU964" s="67"/>
      <c r="CV964" s="67"/>
      <c r="CW964" s="67"/>
      <c r="CX964" s="67"/>
      <c r="CY964" s="67"/>
      <c r="CZ964" s="67"/>
      <c r="DA964" s="67"/>
      <c r="DB964" s="67"/>
      <c r="DC964" s="67"/>
      <c r="DD964" s="67"/>
      <c r="DE964" s="67"/>
      <c r="DF964" s="67"/>
      <c r="DG964" s="67"/>
      <c r="DH964" s="67"/>
      <c r="DI964" s="67"/>
      <c r="DJ964" s="67"/>
      <c r="DK964" s="67"/>
      <c r="DL964" s="67"/>
      <c r="DM964" s="67"/>
      <c r="DN964" s="67"/>
      <c r="DO964" s="67"/>
      <c r="DP964" s="67"/>
      <c r="DQ964" s="67"/>
      <c r="DR964" s="67"/>
      <c r="DS964" s="67"/>
      <c r="DT964" s="67"/>
      <c r="DU964" s="67"/>
      <c r="DV964" s="67"/>
      <c r="DW964" s="67"/>
      <c r="DX964" s="67"/>
      <c r="DY964" s="67"/>
      <c r="DZ964" s="88"/>
      <c r="EA964" s="88"/>
      <c r="EB964" s="88"/>
      <c r="EC964" s="88"/>
      <c r="ED964" s="88"/>
      <c r="EE964" s="88"/>
      <c r="EF964" s="88"/>
      <c r="EG964" s="88"/>
    </row>
    <row r="965" spans="22:137" s="65" customFormat="1" x14ac:dyDescent="0.25">
      <c r="V965" s="631"/>
      <c r="AA965" s="632"/>
      <c r="AB965" s="632"/>
      <c r="AD965" s="632"/>
      <c r="AE965" s="633"/>
      <c r="AH965" s="634"/>
      <c r="AI965" s="634"/>
      <c r="AK965" s="632"/>
      <c r="AR965" s="632"/>
      <c r="AV965" s="632"/>
      <c r="AX965" s="632"/>
      <c r="BB965" s="632"/>
      <c r="BC965" s="632"/>
      <c r="BE965" s="632"/>
      <c r="BH965" s="67"/>
      <c r="BI965" s="635"/>
      <c r="BJ965" s="636"/>
      <c r="BK965" s="636"/>
      <c r="BL965" s="636"/>
      <c r="BM965" s="102"/>
      <c r="BN965" s="102"/>
      <c r="BO965" s="102"/>
      <c r="BP965" s="636"/>
      <c r="BQ965" s="636"/>
      <c r="BR965" s="636"/>
      <c r="BS965" s="636"/>
      <c r="BT965" s="636"/>
      <c r="BU965" s="636"/>
      <c r="BV965" s="636"/>
      <c r="BW965" s="636"/>
      <c r="BX965" s="636"/>
      <c r="BY965" s="636"/>
      <c r="BZ965" s="636"/>
      <c r="CA965" s="636"/>
      <c r="CB965" s="637"/>
      <c r="CC965" s="636"/>
      <c r="CD965" s="636"/>
      <c r="CE965" s="637"/>
      <c r="CF965" s="637"/>
      <c r="CG965" s="637"/>
      <c r="CH965" s="637"/>
      <c r="CI965" s="636"/>
      <c r="CJ965" s="636"/>
      <c r="CK965" s="637"/>
      <c r="CL965" s="637"/>
      <c r="CM965" s="637"/>
      <c r="CN965" s="705"/>
      <c r="CO965" s="88"/>
      <c r="CP965" s="88"/>
      <c r="CQ965" s="88"/>
      <c r="CR965" s="67"/>
      <c r="CS965" s="67"/>
      <c r="CT965" s="67"/>
      <c r="CU965" s="67"/>
      <c r="CV965" s="67"/>
      <c r="CW965" s="67"/>
      <c r="CX965" s="67"/>
      <c r="CY965" s="67"/>
      <c r="CZ965" s="67"/>
      <c r="DA965" s="67"/>
      <c r="DB965" s="67"/>
      <c r="DC965" s="67"/>
      <c r="DD965" s="67"/>
      <c r="DE965" s="67"/>
      <c r="DF965" s="67"/>
      <c r="DG965" s="67"/>
      <c r="DH965" s="67"/>
      <c r="DI965" s="67"/>
      <c r="DJ965" s="67"/>
      <c r="DK965" s="67"/>
      <c r="DL965" s="67"/>
      <c r="DM965" s="67"/>
      <c r="DN965" s="67"/>
      <c r="DO965" s="67"/>
      <c r="DP965" s="67"/>
      <c r="DQ965" s="67"/>
      <c r="DR965" s="67"/>
      <c r="DS965" s="67"/>
      <c r="DT965" s="67"/>
      <c r="DU965" s="67"/>
      <c r="DV965" s="67"/>
      <c r="DW965" s="67"/>
      <c r="DX965" s="67"/>
      <c r="DY965" s="67"/>
      <c r="DZ965" s="88"/>
      <c r="EA965" s="88"/>
      <c r="EB965" s="88"/>
      <c r="EC965" s="88"/>
      <c r="ED965" s="88"/>
      <c r="EE965" s="88"/>
      <c r="EF965" s="88"/>
      <c r="EG965" s="88"/>
    </row>
    <row r="966" spans="22:137" s="65" customFormat="1" x14ac:dyDescent="0.25">
      <c r="V966" s="631"/>
      <c r="AA966" s="632"/>
      <c r="AB966" s="632"/>
      <c r="AD966" s="632"/>
      <c r="AE966" s="633"/>
      <c r="AH966" s="634"/>
      <c r="AI966" s="634"/>
      <c r="AK966" s="632"/>
      <c r="AR966" s="632"/>
      <c r="AV966" s="632"/>
      <c r="AX966" s="632"/>
      <c r="BB966" s="632"/>
      <c r="BC966" s="632"/>
      <c r="BE966" s="632"/>
      <c r="BH966" s="67"/>
      <c r="BI966" s="635"/>
      <c r="BJ966" s="636"/>
      <c r="BK966" s="636"/>
      <c r="BL966" s="636"/>
      <c r="BM966" s="102"/>
      <c r="BN966" s="102"/>
      <c r="BO966" s="102"/>
      <c r="BP966" s="636"/>
      <c r="BQ966" s="636"/>
      <c r="BR966" s="636"/>
      <c r="BS966" s="636"/>
      <c r="BT966" s="636"/>
      <c r="BU966" s="636"/>
      <c r="BV966" s="636"/>
      <c r="BW966" s="636"/>
      <c r="BX966" s="636"/>
      <c r="BY966" s="636"/>
      <c r="BZ966" s="636"/>
      <c r="CA966" s="636"/>
      <c r="CB966" s="637"/>
      <c r="CC966" s="636"/>
      <c r="CD966" s="636"/>
      <c r="CE966" s="637"/>
      <c r="CF966" s="637"/>
      <c r="CG966" s="637"/>
      <c r="CH966" s="637"/>
      <c r="CI966" s="636"/>
      <c r="CJ966" s="636"/>
      <c r="CK966" s="637"/>
      <c r="CL966" s="637"/>
      <c r="CM966" s="637"/>
      <c r="CN966" s="705"/>
      <c r="CO966" s="88"/>
      <c r="CP966" s="88"/>
      <c r="CQ966" s="88"/>
      <c r="CR966" s="67"/>
      <c r="CS966" s="67"/>
      <c r="CT966" s="67"/>
      <c r="CU966" s="67"/>
      <c r="CV966" s="67"/>
      <c r="CW966" s="67"/>
      <c r="CX966" s="67"/>
      <c r="CY966" s="67"/>
      <c r="CZ966" s="67"/>
      <c r="DA966" s="67"/>
      <c r="DB966" s="67"/>
      <c r="DC966" s="67"/>
      <c r="DD966" s="67"/>
      <c r="DE966" s="67"/>
      <c r="DF966" s="67"/>
      <c r="DG966" s="67"/>
      <c r="DH966" s="67"/>
      <c r="DI966" s="67"/>
      <c r="DJ966" s="67"/>
      <c r="DK966" s="67"/>
      <c r="DL966" s="67"/>
      <c r="DM966" s="67"/>
      <c r="DN966" s="67"/>
      <c r="DO966" s="67"/>
      <c r="DP966" s="67"/>
      <c r="DQ966" s="67"/>
      <c r="DR966" s="67"/>
      <c r="DS966" s="67"/>
      <c r="DT966" s="67"/>
      <c r="DU966" s="67"/>
      <c r="DV966" s="67"/>
      <c r="DW966" s="67"/>
      <c r="DX966" s="67"/>
      <c r="DY966" s="67"/>
      <c r="DZ966" s="88"/>
      <c r="EA966" s="88"/>
      <c r="EB966" s="88"/>
      <c r="EC966" s="88"/>
      <c r="ED966" s="88"/>
      <c r="EE966" s="88"/>
      <c r="EF966" s="88"/>
      <c r="EG966" s="88"/>
    </row>
    <row r="967" spans="22:137" s="65" customFormat="1" x14ac:dyDescent="0.25">
      <c r="V967" s="631"/>
      <c r="AA967" s="632"/>
      <c r="AB967" s="632"/>
      <c r="AD967" s="632"/>
      <c r="AE967" s="633"/>
      <c r="AH967" s="634"/>
      <c r="AI967" s="634"/>
      <c r="AK967" s="632"/>
      <c r="AR967" s="632"/>
      <c r="AV967" s="632"/>
      <c r="AX967" s="632"/>
      <c r="BB967" s="632"/>
      <c r="BC967" s="632"/>
      <c r="BE967" s="632"/>
      <c r="BH967" s="67"/>
      <c r="BI967" s="635"/>
      <c r="BJ967" s="636"/>
      <c r="BK967" s="636"/>
      <c r="BL967" s="636"/>
      <c r="BM967" s="102"/>
      <c r="BN967" s="102"/>
      <c r="BO967" s="102"/>
      <c r="BP967" s="636"/>
      <c r="BQ967" s="636"/>
      <c r="BR967" s="636"/>
      <c r="BS967" s="636"/>
      <c r="BT967" s="636"/>
      <c r="BU967" s="636"/>
      <c r="BV967" s="636"/>
      <c r="BW967" s="636"/>
      <c r="BX967" s="636"/>
      <c r="BY967" s="636"/>
      <c r="BZ967" s="636"/>
      <c r="CA967" s="636"/>
      <c r="CB967" s="637"/>
      <c r="CC967" s="636"/>
      <c r="CD967" s="636"/>
      <c r="CE967" s="637"/>
      <c r="CF967" s="637"/>
      <c r="CG967" s="637"/>
      <c r="CH967" s="637"/>
      <c r="CI967" s="636"/>
      <c r="CJ967" s="636"/>
      <c r="CK967" s="637"/>
      <c r="CL967" s="637"/>
      <c r="CM967" s="637"/>
      <c r="CN967" s="705"/>
      <c r="CO967" s="88"/>
      <c r="CP967" s="88"/>
      <c r="CQ967" s="88"/>
      <c r="CR967" s="67"/>
      <c r="CS967" s="67"/>
      <c r="CT967" s="67"/>
      <c r="CU967" s="67"/>
      <c r="CV967" s="67"/>
      <c r="CW967" s="67"/>
      <c r="CX967" s="67"/>
      <c r="CY967" s="67"/>
      <c r="CZ967" s="67"/>
      <c r="DA967" s="67"/>
      <c r="DB967" s="67"/>
      <c r="DC967" s="67"/>
      <c r="DD967" s="67"/>
      <c r="DE967" s="67"/>
      <c r="DF967" s="67"/>
      <c r="DG967" s="67"/>
      <c r="DH967" s="67"/>
      <c r="DI967" s="67"/>
      <c r="DJ967" s="67"/>
      <c r="DK967" s="67"/>
      <c r="DL967" s="67"/>
      <c r="DM967" s="67"/>
      <c r="DN967" s="67"/>
      <c r="DO967" s="67"/>
      <c r="DP967" s="67"/>
      <c r="DQ967" s="67"/>
      <c r="DR967" s="67"/>
      <c r="DS967" s="67"/>
      <c r="DT967" s="67"/>
      <c r="DU967" s="67"/>
      <c r="DV967" s="67"/>
      <c r="DW967" s="67"/>
      <c r="DX967" s="67"/>
      <c r="DY967" s="67"/>
      <c r="DZ967" s="88"/>
      <c r="EA967" s="88"/>
      <c r="EB967" s="88"/>
      <c r="EC967" s="88"/>
      <c r="ED967" s="88"/>
      <c r="EE967" s="88"/>
      <c r="EF967" s="88"/>
      <c r="EG967" s="88"/>
    </row>
    <row r="968" spans="22:137" s="65" customFormat="1" x14ac:dyDescent="0.25">
      <c r="V968" s="631"/>
      <c r="AA968" s="632"/>
      <c r="AB968" s="632"/>
      <c r="AD968" s="632"/>
      <c r="AE968" s="633"/>
      <c r="AH968" s="634"/>
      <c r="AI968" s="634"/>
      <c r="AK968" s="632"/>
      <c r="AR968" s="632"/>
      <c r="AV968" s="632"/>
      <c r="AX968" s="632"/>
      <c r="BB968" s="632"/>
      <c r="BC968" s="632"/>
      <c r="BE968" s="632"/>
      <c r="BH968" s="67"/>
      <c r="BI968" s="635"/>
      <c r="BJ968" s="636"/>
      <c r="BK968" s="636"/>
      <c r="BL968" s="636"/>
      <c r="BM968" s="102"/>
      <c r="BN968" s="102"/>
      <c r="BO968" s="102"/>
      <c r="BP968" s="636"/>
      <c r="BQ968" s="636"/>
      <c r="BR968" s="636"/>
      <c r="BS968" s="636"/>
      <c r="BT968" s="636"/>
      <c r="BU968" s="636"/>
      <c r="BV968" s="636"/>
      <c r="BW968" s="636"/>
      <c r="BX968" s="636"/>
      <c r="BY968" s="636"/>
      <c r="BZ968" s="636"/>
      <c r="CA968" s="636"/>
      <c r="CB968" s="637"/>
      <c r="CC968" s="636"/>
      <c r="CD968" s="636"/>
      <c r="CE968" s="637"/>
      <c r="CF968" s="637"/>
      <c r="CG968" s="637"/>
      <c r="CH968" s="637"/>
      <c r="CI968" s="636"/>
      <c r="CJ968" s="636"/>
      <c r="CK968" s="637"/>
      <c r="CL968" s="637"/>
      <c r="CM968" s="637"/>
      <c r="CN968" s="705"/>
      <c r="CO968" s="88"/>
      <c r="CP968" s="88"/>
      <c r="CQ968" s="88"/>
      <c r="CR968" s="67"/>
      <c r="CS968" s="67"/>
      <c r="CT968" s="67"/>
      <c r="CU968" s="67"/>
      <c r="CV968" s="67"/>
      <c r="CW968" s="67"/>
      <c r="CX968" s="67"/>
      <c r="CY968" s="67"/>
      <c r="CZ968" s="67"/>
      <c r="DA968" s="67"/>
      <c r="DB968" s="67"/>
      <c r="DC968" s="67"/>
      <c r="DD968" s="67"/>
      <c r="DE968" s="67"/>
      <c r="DF968" s="67"/>
      <c r="DG968" s="67"/>
      <c r="DH968" s="67"/>
      <c r="DI968" s="67"/>
      <c r="DJ968" s="67"/>
      <c r="DK968" s="67"/>
      <c r="DL968" s="67"/>
      <c r="DM968" s="67"/>
      <c r="DN968" s="67"/>
      <c r="DO968" s="67"/>
      <c r="DP968" s="67"/>
      <c r="DQ968" s="67"/>
      <c r="DR968" s="67"/>
      <c r="DS968" s="67"/>
      <c r="DT968" s="67"/>
      <c r="DU968" s="67"/>
      <c r="DV968" s="67"/>
      <c r="DW968" s="67"/>
      <c r="DX968" s="67"/>
      <c r="DY968" s="67"/>
      <c r="DZ968" s="88"/>
      <c r="EA968" s="88"/>
      <c r="EB968" s="88"/>
      <c r="EC968" s="88"/>
      <c r="ED968" s="88"/>
      <c r="EE968" s="88"/>
      <c r="EF968" s="88"/>
      <c r="EG968" s="88"/>
    </row>
    <row r="969" spans="22:137" s="65" customFormat="1" x14ac:dyDescent="0.25">
      <c r="V969" s="631"/>
      <c r="AA969" s="632"/>
      <c r="AB969" s="632"/>
      <c r="AD969" s="632"/>
      <c r="AE969" s="633"/>
      <c r="AH969" s="634"/>
      <c r="AI969" s="634"/>
      <c r="AK969" s="632"/>
      <c r="AR969" s="632"/>
      <c r="AV969" s="632"/>
      <c r="AX969" s="632"/>
      <c r="BB969" s="632"/>
      <c r="BC969" s="632"/>
      <c r="BE969" s="632"/>
      <c r="BH969" s="67"/>
      <c r="BI969" s="635"/>
      <c r="BJ969" s="636"/>
      <c r="BK969" s="636"/>
      <c r="BL969" s="636"/>
      <c r="BM969" s="102"/>
      <c r="BN969" s="102"/>
      <c r="BO969" s="102"/>
      <c r="BP969" s="636"/>
      <c r="BQ969" s="636"/>
      <c r="BR969" s="636"/>
      <c r="BS969" s="636"/>
      <c r="BT969" s="636"/>
      <c r="BU969" s="636"/>
      <c r="BV969" s="636"/>
      <c r="BW969" s="636"/>
      <c r="BX969" s="636"/>
      <c r="BY969" s="636"/>
      <c r="BZ969" s="636"/>
      <c r="CA969" s="636"/>
      <c r="CB969" s="637"/>
      <c r="CC969" s="636"/>
      <c r="CD969" s="636"/>
      <c r="CE969" s="637"/>
      <c r="CF969" s="637"/>
      <c r="CG969" s="637"/>
      <c r="CH969" s="637"/>
      <c r="CI969" s="636"/>
      <c r="CJ969" s="636"/>
      <c r="CK969" s="637"/>
      <c r="CL969" s="637"/>
      <c r="CM969" s="637"/>
      <c r="CN969" s="705"/>
      <c r="CO969" s="88"/>
      <c r="CP969" s="88"/>
      <c r="CQ969" s="88"/>
      <c r="CR969" s="67"/>
      <c r="CS969" s="67"/>
      <c r="CT969" s="67"/>
      <c r="CU969" s="67"/>
      <c r="CV969" s="67"/>
      <c r="CW969" s="67"/>
      <c r="CX969" s="67"/>
      <c r="CY969" s="67"/>
      <c r="CZ969" s="67"/>
      <c r="DA969" s="67"/>
      <c r="DB969" s="67"/>
      <c r="DC969" s="67"/>
      <c r="DD969" s="67"/>
      <c r="DE969" s="67"/>
      <c r="DF969" s="67"/>
      <c r="DG969" s="67"/>
      <c r="DH969" s="67"/>
      <c r="DI969" s="67"/>
      <c r="DJ969" s="67"/>
      <c r="DK969" s="67"/>
      <c r="DL969" s="67"/>
      <c r="DM969" s="67"/>
      <c r="DN969" s="67"/>
      <c r="DO969" s="67"/>
      <c r="DP969" s="67"/>
      <c r="DQ969" s="67"/>
      <c r="DR969" s="67"/>
      <c r="DS969" s="67"/>
      <c r="DT969" s="67"/>
      <c r="DU969" s="67"/>
      <c r="DV969" s="67"/>
      <c r="DW969" s="67"/>
      <c r="DX969" s="67"/>
      <c r="DY969" s="67"/>
      <c r="DZ969" s="88"/>
      <c r="EA969" s="88"/>
      <c r="EB969" s="88"/>
      <c r="EC969" s="88"/>
      <c r="ED969" s="88"/>
      <c r="EE969" s="88"/>
      <c r="EF969" s="88"/>
      <c r="EG969" s="88"/>
    </row>
    <row r="970" spans="22:137" s="65" customFormat="1" x14ac:dyDescent="0.25">
      <c r="V970" s="631"/>
      <c r="AA970" s="632"/>
      <c r="AB970" s="632"/>
      <c r="AD970" s="632"/>
      <c r="AE970" s="633"/>
      <c r="AH970" s="634"/>
      <c r="AI970" s="634"/>
      <c r="AK970" s="632"/>
      <c r="AR970" s="632"/>
      <c r="AV970" s="632"/>
      <c r="AX970" s="632"/>
      <c r="BB970" s="632"/>
      <c r="BC970" s="632"/>
      <c r="BE970" s="632"/>
      <c r="BH970" s="67"/>
      <c r="BI970" s="635"/>
      <c r="BJ970" s="636"/>
      <c r="BK970" s="636"/>
      <c r="BL970" s="636"/>
      <c r="BM970" s="102"/>
      <c r="BN970" s="102"/>
      <c r="BO970" s="102"/>
      <c r="BP970" s="636"/>
      <c r="BQ970" s="636"/>
      <c r="BR970" s="636"/>
      <c r="BS970" s="636"/>
      <c r="BT970" s="636"/>
      <c r="BU970" s="636"/>
      <c r="BV970" s="636"/>
      <c r="BW970" s="636"/>
      <c r="BX970" s="636"/>
      <c r="BY970" s="636"/>
      <c r="BZ970" s="636"/>
      <c r="CA970" s="636"/>
      <c r="CB970" s="637"/>
      <c r="CC970" s="636"/>
      <c r="CD970" s="636"/>
      <c r="CE970" s="637"/>
      <c r="CF970" s="637"/>
      <c r="CG970" s="637"/>
      <c r="CH970" s="637"/>
      <c r="CI970" s="636"/>
      <c r="CJ970" s="636"/>
      <c r="CK970" s="637"/>
      <c r="CL970" s="637"/>
      <c r="CM970" s="637"/>
      <c r="CN970" s="705"/>
      <c r="CO970" s="88"/>
      <c r="CP970" s="88"/>
      <c r="CQ970" s="88"/>
      <c r="CR970" s="67"/>
      <c r="CS970" s="67"/>
      <c r="CT970" s="67"/>
      <c r="CU970" s="67"/>
      <c r="CV970" s="67"/>
      <c r="CW970" s="67"/>
      <c r="CX970" s="67"/>
      <c r="CY970" s="67"/>
      <c r="CZ970" s="67"/>
      <c r="DA970" s="67"/>
      <c r="DB970" s="67"/>
      <c r="DC970" s="67"/>
      <c r="DD970" s="67"/>
      <c r="DE970" s="67"/>
      <c r="DF970" s="67"/>
      <c r="DG970" s="67"/>
      <c r="DH970" s="67"/>
      <c r="DI970" s="67"/>
      <c r="DJ970" s="67"/>
      <c r="DK970" s="67"/>
      <c r="DL970" s="67"/>
      <c r="DM970" s="67"/>
      <c r="DN970" s="67"/>
      <c r="DO970" s="67"/>
      <c r="DP970" s="67"/>
      <c r="DQ970" s="67"/>
      <c r="DR970" s="67"/>
      <c r="DS970" s="67"/>
      <c r="DT970" s="67"/>
      <c r="DU970" s="67"/>
      <c r="DV970" s="67"/>
      <c r="DW970" s="67"/>
      <c r="DX970" s="67"/>
      <c r="DY970" s="67"/>
      <c r="DZ970" s="88"/>
      <c r="EA970" s="88"/>
      <c r="EB970" s="88"/>
      <c r="EC970" s="88"/>
      <c r="ED970" s="88"/>
      <c r="EE970" s="88"/>
      <c r="EF970" s="88"/>
      <c r="EG970" s="88"/>
    </row>
    <row r="971" spans="22:137" s="65" customFormat="1" x14ac:dyDescent="0.25">
      <c r="V971" s="631"/>
      <c r="AA971" s="632"/>
      <c r="AB971" s="632"/>
      <c r="AD971" s="632"/>
      <c r="AE971" s="633"/>
      <c r="AH971" s="634"/>
      <c r="AI971" s="634"/>
      <c r="AK971" s="632"/>
      <c r="AR971" s="632"/>
      <c r="AV971" s="632"/>
      <c r="AX971" s="632"/>
      <c r="BB971" s="632"/>
      <c r="BC971" s="632"/>
      <c r="BE971" s="632"/>
      <c r="BH971" s="67"/>
      <c r="BI971" s="635"/>
      <c r="BJ971" s="636"/>
      <c r="BK971" s="636"/>
      <c r="BL971" s="636"/>
      <c r="BM971" s="102"/>
      <c r="BN971" s="102"/>
      <c r="BO971" s="102"/>
      <c r="BP971" s="636"/>
      <c r="BQ971" s="636"/>
      <c r="BR971" s="636"/>
      <c r="BS971" s="636"/>
      <c r="BT971" s="636"/>
      <c r="BU971" s="636"/>
      <c r="BV971" s="636"/>
      <c r="BW971" s="636"/>
      <c r="BX971" s="636"/>
      <c r="BY971" s="636"/>
      <c r="BZ971" s="636"/>
      <c r="CA971" s="636"/>
      <c r="CB971" s="637"/>
      <c r="CC971" s="636"/>
      <c r="CD971" s="636"/>
      <c r="CE971" s="637"/>
      <c r="CF971" s="637"/>
      <c r="CG971" s="637"/>
      <c r="CH971" s="637"/>
      <c r="CI971" s="636"/>
      <c r="CJ971" s="636"/>
      <c r="CK971" s="637"/>
      <c r="CL971" s="637"/>
      <c r="CM971" s="637"/>
      <c r="CN971" s="705"/>
      <c r="CO971" s="88"/>
      <c r="CP971" s="88"/>
      <c r="CQ971" s="88"/>
      <c r="CR971" s="67"/>
      <c r="CS971" s="67"/>
      <c r="CT971" s="67"/>
      <c r="CU971" s="67"/>
      <c r="CV971" s="67"/>
      <c r="CW971" s="67"/>
      <c r="CX971" s="67"/>
      <c r="CY971" s="67"/>
      <c r="CZ971" s="67"/>
      <c r="DA971" s="67"/>
      <c r="DB971" s="67"/>
      <c r="DC971" s="67"/>
      <c r="DD971" s="67"/>
      <c r="DE971" s="67"/>
      <c r="DF971" s="67"/>
      <c r="DG971" s="67"/>
      <c r="DH971" s="67"/>
      <c r="DI971" s="67"/>
      <c r="DJ971" s="67"/>
      <c r="DK971" s="67"/>
      <c r="DL971" s="67"/>
      <c r="DM971" s="67"/>
      <c r="DN971" s="67"/>
      <c r="DO971" s="67"/>
      <c r="DP971" s="67"/>
      <c r="DQ971" s="67"/>
      <c r="DR971" s="67"/>
      <c r="DS971" s="67"/>
      <c r="DT971" s="67"/>
      <c r="DU971" s="67"/>
      <c r="DV971" s="67"/>
      <c r="DW971" s="67"/>
      <c r="DX971" s="67"/>
      <c r="DY971" s="67"/>
      <c r="DZ971" s="88"/>
      <c r="EA971" s="88"/>
      <c r="EB971" s="88"/>
      <c r="EC971" s="88"/>
      <c r="ED971" s="88"/>
      <c r="EE971" s="88"/>
      <c r="EF971" s="88"/>
      <c r="EG971" s="88"/>
    </row>
    <row r="972" spans="22:137" s="65" customFormat="1" x14ac:dyDescent="0.25">
      <c r="V972" s="631"/>
      <c r="AA972" s="632"/>
      <c r="AB972" s="632"/>
      <c r="AD972" s="632"/>
      <c r="AE972" s="633"/>
      <c r="AH972" s="634"/>
      <c r="AI972" s="634"/>
      <c r="AK972" s="632"/>
      <c r="AR972" s="632"/>
      <c r="AV972" s="632"/>
      <c r="AX972" s="632"/>
      <c r="BB972" s="632"/>
      <c r="BC972" s="632"/>
      <c r="BE972" s="632"/>
      <c r="BH972" s="67"/>
      <c r="BI972" s="635"/>
      <c r="BJ972" s="636"/>
      <c r="BK972" s="636"/>
      <c r="BL972" s="636"/>
      <c r="BM972" s="102"/>
      <c r="BN972" s="102"/>
      <c r="BO972" s="102"/>
      <c r="BP972" s="636"/>
      <c r="BQ972" s="636"/>
      <c r="BR972" s="636"/>
      <c r="BS972" s="636"/>
      <c r="BT972" s="636"/>
      <c r="BU972" s="636"/>
      <c r="BV972" s="636"/>
      <c r="BW972" s="636"/>
      <c r="BX972" s="636"/>
      <c r="BY972" s="636"/>
      <c r="BZ972" s="636"/>
      <c r="CA972" s="636"/>
      <c r="CB972" s="637"/>
      <c r="CC972" s="636"/>
      <c r="CD972" s="636"/>
      <c r="CE972" s="637"/>
      <c r="CF972" s="637"/>
      <c r="CG972" s="637"/>
      <c r="CH972" s="637"/>
      <c r="CI972" s="636"/>
      <c r="CJ972" s="636"/>
      <c r="CK972" s="637"/>
      <c r="CL972" s="637"/>
      <c r="CM972" s="637"/>
      <c r="CN972" s="705"/>
      <c r="CO972" s="88"/>
      <c r="CP972" s="88"/>
      <c r="CQ972" s="88"/>
      <c r="CR972" s="67"/>
      <c r="CS972" s="67"/>
      <c r="CT972" s="67"/>
      <c r="CU972" s="67"/>
      <c r="CV972" s="67"/>
      <c r="CW972" s="67"/>
      <c r="CX972" s="67"/>
      <c r="CY972" s="67"/>
      <c r="CZ972" s="67"/>
      <c r="DA972" s="67"/>
      <c r="DB972" s="67"/>
      <c r="DC972" s="67"/>
      <c r="DD972" s="67"/>
      <c r="DE972" s="67"/>
      <c r="DF972" s="67"/>
      <c r="DG972" s="67"/>
      <c r="DH972" s="67"/>
      <c r="DI972" s="67"/>
      <c r="DJ972" s="67"/>
      <c r="DK972" s="67"/>
      <c r="DL972" s="67"/>
      <c r="DM972" s="67"/>
      <c r="DN972" s="67"/>
      <c r="DO972" s="67"/>
      <c r="DP972" s="67"/>
      <c r="DQ972" s="67"/>
      <c r="DR972" s="67"/>
      <c r="DS972" s="67"/>
      <c r="DT972" s="67"/>
      <c r="DU972" s="67"/>
      <c r="DV972" s="67"/>
      <c r="DW972" s="67"/>
      <c r="DX972" s="67"/>
      <c r="DY972" s="67"/>
      <c r="DZ972" s="88"/>
      <c r="EA972" s="88"/>
      <c r="EB972" s="88"/>
      <c r="EC972" s="88"/>
      <c r="ED972" s="88"/>
      <c r="EE972" s="88"/>
      <c r="EF972" s="88"/>
      <c r="EG972" s="88"/>
    </row>
    <row r="973" spans="22:137" s="65" customFormat="1" x14ac:dyDescent="0.25">
      <c r="V973" s="631"/>
      <c r="AA973" s="632"/>
      <c r="AB973" s="632"/>
      <c r="AD973" s="632"/>
      <c r="AE973" s="633"/>
      <c r="AH973" s="634"/>
      <c r="AI973" s="634"/>
      <c r="AK973" s="632"/>
      <c r="AR973" s="632"/>
      <c r="AV973" s="632"/>
      <c r="AX973" s="632"/>
      <c r="BB973" s="632"/>
      <c r="BC973" s="632"/>
      <c r="BE973" s="632"/>
      <c r="BH973" s="67"/>
      <c r="BI973" s="635"/>
      <c r="BJ973" s="636"/>
      <c r="BK973" s="636"/>
      <c r="BL973" s="636"/>
      <c r="BM973" s="102"/>
      <c r="BN973" s="102"/>
      <c r="BO973" s="102"/>
      <c r="BP973" s="636"/>
      <c r="BQ973" s="636"/>
      <c r="BR973" s="636"/>
      <c r="BS973" s="636"/>
      <c r="BT973" s="636"/>
      <c r="BU973" s="636"/>
      <c r="BV973" s="636"/>
      <c r="BW973" s="636"/>
      <c r="BX973" s="636"/>
      <c r="BY973" s="636"/>
      <c r="BZ973" s="636"/>
      <c r="CA973" s="636"/>
      <c r="CB973" s="637"/>
      <c r="CC973" s="636"/>
      <c r="CD973" s="636"/>
      <c r="CE973" s="637"/>
      <c r="CF973" s="637"/>
      <c r="CG973" s="637"/>
      <c r="CH973" s="637"/>
      <c r="CI973" s="636"/>
      <c r="CJ973" s="636"/>
      <c r="CK973" s="637"/>
      <c r="CL973" s="637"/>
      <c r="CM973" s="637"/>
      <c r="CN973" s="705"/>
      <c r="CO973" s="88"/>
      <c r="CP973" s="88"/>
      <c r="CQ973" s="88"/>
      <c r="CR973" s="67"/>
      <c r="CS973" s="67"/>
      <c r="CT973" s="67"/>
      <c r="CU973" s="67"/>
      <c r="CV973" s="67"/>
      <c r="CW973" s="67"/>
      <c r="CX973" s="67"/>
      <c r="CY973" s="67"/>
      <c r="CZ973" s="67"/>
      <c r="DA973" s="67"/>
      <c r="DB973" s="67"/>
      <c r="DC973" s="67"/>
      <c r="DD973" s="67"/>
      <c r="DE973" s="67"/>
      <c r="DF973" s="67"/>
      <c r="DG973" s="67"/>
      <c r="DH973" s="67"/>
      <c r="DI973" s="67"/>
      <c r="DJ973" s="67"/>
      <c r="DK973" s="67"/>
      <c r="DL973" s="67"/>
      <c r="DM973" s="67"/>
      <c r="DN973" s="67"/>
      <c r="DO973" s="67"/>
      <c r="DP973" s="67"/>
      <c r="DQ973" s="67"/>
      <c r="DR973" s="67"/>
      <c r="DS973" s="67"/>
      <c r="DT973" s="67"/>
      <c r="DU973" s="67"/>
      <c r="DV973" s="67"/>
      <c r="DW973" s="67"/>
      <c r="DX973" s="67"/>
      <c r="DY973" s="67"/>
      <c r="DZ973" s="88"/>
      <c r="EA973" s="88"/>
      <c r="EB973" s="88"/>
      <c r="EC973" s="88"/>
      <c r="ED973" s="88"/>
      <c r="EE973" s="88"/>
      <c r="EF973" s="88"/>
      <c r="EG973" s="88"/>
    </row>
    <row r="974" spans="22:137" s="65" customFormat="1" x14ac:dyDescent="0.25">
      <c r="V974" s="631"/>
      <c r="AA974" s="632"/>
      <c r="AB974" s="632"/>
      <c r="AD974" s="632"/>
      <c r="AE974" s="633"/>
      <c r="AH974" s="634"/>
      <c r="AI974" s="634"/>
      <c r="AK974" s="632"/>
      <c r="AR974" s="632"/>
      <c r="AV974" s="632"/>
      <c r="AX974" s="632"/>
      <c r="BB974" s="632"/>
      <c r="BC974" s="632"/>
      <c r="BE974" s="632"/>
      <c r="BH974" s="67"/>
      <c r="BI974" s="635"/>
      <c r="BJ974" s="636"/>
      <c r="BK974" s="636"/>
      <c r="BL974" s="636"/>
      <c r="BM974" s="102"/>
      <c r="BN974" s="102"/>
      <c r="BO974" s="102"/>
      <c r="BP974" s="636"/>
      <c r="BQ974" s="636"/>
      <c r="BR974" s="636"/>
      <c r="BS974" s="636"/>
      <c r="BT974" s="636"/>
      <c r="BU974" s="636"/>
      <c r="BV974" s="636"/>
      <c r="BW974" s="636"/>
      <c r="BX974" s="636"/>
      <c r="BY974" s="636"/>
      <c r="BZ974" s="636"/>
      <c r="CA974" s="636"/>
      <c r="CB974" s="637"/>
      <c r="CC974" s="636"/>
      <c r="CD974" s="636"/>
      <c r="CE974" s="637"/>
      <c r="CF974" s="637"/>
      <c r="CG974" s="637"/>
      <c r="CH974" s="637"/>
      <c r="CI974" s="636"/>
      <c r="CJ974" s="636"/>
      <c r="CK974" s="637"/>
      <c r="CL974" s="637"/>
      <c r="CM974" s="637"/>
      <c r="CN974" s="705"/>
      <c r="CO974" s="88"/>
      <c r="CP974" s="88"/>
      <c r="CQ974" s="88"/>
      <c r="CR974" s="67"/>
      <c r="CS974" s="67"/>
      <c r="CT974" s="67"/>
      <c r="CU974" s="67"/>
      <c r="CV974" s="67"/>
      <c r="CW974" s="67"/>
      <c r="CX974" s="67"/>
      <c r="CY974" s="67"/>
      <c r="CZ974" s="67"/>
      <c r="DA974" s="67"/>
      <c r="DB974" s="67"/>
      <c r="DC974" s="67"/>
      <c r="DD974" s="67"/>
      <c r="DE974" s="67"/>
      <c r="DF974" s="67"/>
      <c r="DG974" s="67"/>
      <c r="DH974" s="67"/>
      <c r="DI974" s="67"/>
      <c r="DJ974" s="67"/>
      <c r="DK974" s="67"/>
      <c r="DL974" s="67"/>
      <c r="DM974" s="67"/>
      <c r="DN974" s="67"/>
      <c r="DO974" s="67"/>
      <c r="DP974" s="67"/>
      <c r="DQ974" s="67"/>
      <c r="DR974" s="67"/>
      <c r="DS974" s="67"/>
      <c r="DT974" s="67"/>
      <c r="DU974" s="67"/>
      <c r="DV974" s="67"/>
      <c r="DW974" s="67"/>
      <c r="DX974" s="67"/>
      <c r="DY974" s="67"/>
      <c r="DZ974" s="88"/>
      <c r="EA974" s="88"/>
      <c r="EB974" s="88"/>
      <c r="EC974" s="88"/>
      <c r="ED974" s="88"/>
      <c r="EE974" s="88"/>
      <c r="EF974" s="88"/>
      <c r="EG974" s="88"/>
    </row>
    <row r="975" spans="22:137" s="65" customFormat="1" x14ac:dyDescent="0.25">
      <c r="V975" s="631"/>
      <c r="AA975" s="632"/>
      <c r="AB975" s="632"/>
      <c r="AD975" s="632"/>
      <c r="AE975" s="633"/>
      <c r="AH975" s="634"/>
      <c r="AI975" s="634"/>
      <c r="AK975" s="632"/>
      <c r="AR975" s="632"/>
      <c r="AV975" s="632"/>
      <c r="AX975" s="632"/>
      <c r="BB975" s="632"/>
      <c r="BC975" s="632"/>
      <c r="BE975" s="632"/>
      <c r="BH975" s="67"/>
      <c r="BI975" s="635"/>
      <c r="BJ975" s="636"/>
      <c r="BK975" s="636"/>
      <c r="BL975" s="636"/>
      <c r="BM975" s="102"/>
      <c r="BN975" s="102"/>
      <c r="BO975" s="102"/>
      <c r="BP975" s="636"/>
      <c r="BQ975" s="636"/>
      <c r="BR975" s="636"/>
      <c r="BS975" s="636"/>
      <c r="BT975" s="636"/>
      <c r="BU975" s="636"/>
      <c r="BV975" s="636"/>
      <c r="BW975" s="636"/>
      <c r="BX975" s="636"/>
      <c r="BY975" s="636"/>
      <c r="BZ975" s="636"/>
      <c r="CA975" s="636"/>
      <c r="CB975" s="637"/>
      <c r="CC975" s="636"/>
      <c r="CD975" s="636"/>
      <c r="CE975" s="637"/>
      <c r="CF975" s="637"/>
      <c r="CG975" s="637"/>
      <c r="CH975" s="637"/>
      <c r="CI975" s="636"/>
      <c r="CJ975" s="636"/>
      <c r="CK975" s="637"/>
      <c r="CL975" s="637"/>
      <c r="CM975" s="637"/>
      <c r="CN975" s="705"/>
      <c r="CO975" s="88"/>
      <c r="CP975" s="88"/>
      <c r="CQ975" s="88"/>
      <c r="CR975" s="67"/>
      <c r="CS975" s="67"/>
      <c r="CT975" s="67"/>
      <c r="CU975" s="67"/>
      <c r="CV975" s="67"/>
      <c r="CW975" s="67"/>
      <c r="CX975" s="67"/>
      <c r="CY975" s="67"/>
      <c r="CZ975" s="67"/>
      <c r="DA975" s="67"/>
      <c r="DB975" s="67"/>
      <c r="DC975" s="67"/>
      <c r="DD975" s="67"/>
      <c r="DE975" s="67"/>
      <c r="DF975" s="67"/>
      <c r="DG975" s="67"/>
      <c r="DH975" s="67"/>
      <c r="DI975" s="67"/>
      <c r="DJ975" s="67"/>
      <c r="DK975" s="67"/>
      <c r="DL975" s="67"/>
      <c r="DM975" s="67"/>
      <c r="DN975" s="67"/>
      <c r="DO975" s="67"/>
      <c r="DP975" s="67"/>
      <c r="DQ975" s="67"/>
      <c r="DR975" s="67"/>
      <c r="DS975" s="67"/>
      <c r="DT975" s="67"/>
      <c r="DU975" s="67"/>
      <c r="DV975" s="67"/>
      <c r="DW975" s="67"/>
      <c r="DX975" s="67"/>
      <c r="DY975" s="67"/>
      <c r="DZ975" s="88"/>
      <c r="EA975" s="88"/>
      <c r="EB975" s="88"/>
      <c r="EC975" s="88"/>
      <c r="ED975" s="88"/>
      <c r="EE975" s="88"/>
      <c r="EF975" s="88"/>
      <c r="EG975" s="88"/>
    </row>
    <row r="976" spans="22:137" s="65" customFormat="1" x14ac:dyDescent="0.25">
      <c r="V976" s="631"/>
      <c r="AA976" s="632"/>
      <c r="AB976" s="632"/>
      <c r="AD976" s="632"/>
      <c r="AE976" s="633"/>
      <c r="AH976" s="634"/>
      <c r="AI976" s="634"/>
      <c r="AK976" s="632"/>
      <c r="AR976" s="632"/>
      <c r="AV976" s="632"/>
      <c r="AX976" s="632"/>
      <c r="BB976" s="632"/>
      <c r="BC976" s="632"/>
      <c r="BE976" s="632"/>
      <c r="BH976" s="67"/>
      <c r="BI976" s="635"/>
      <c r="BJ976" s="636"/>
      <c r="BK976" s="636"/>
      <c r="BL976" s="636"/>
      <c r="BM976" s="102"/>
      <c r="BN976" s="102"/>
      <c r="BO976" s="102"/>
      <c r="BP976" s="636"/>
      <c r="BQ976" s="636"/>
      <c r="BR976" s="636"/>
      <c r="BS976" s="636"/>
      <c r="BT976" s="636"/>
      <c r="BU976" s="636"/>
      <c r="BV976" s="636"/>
      <c r="BW976" s="636"/>
      <c r="BX976" s="636"/>
      <c r="BY976" s="636"/>
      <c r="BZ976" s="636"/>
      <c r="CA976" s="636"/>
      <c r="CB976" s="637"/>
      <c r="CC976" s="636"/>
      <c r="CD976" s="636"/>
      <c r="CE976" s="637"/>
      <c r="CF976" s="637"/>
      <c r="CG976" s="637"/>
      <c r="CH976" s="637"/>
      <c r="CI976" s="636"/>
      <c r="CJ976" s="636"/>
      <c r="CK976" s="637"/>
      <c r="CL976" s="637"/>
      <c r="CM976" s="637"/>
      <c r="CN976" s="705"/>
      <c r="CO976" s="88"/>
      <c r="CP976" s="88"/>
      <c r="CQ976" s="88"/>
      <c r="CR976" s="67"/>
      <c r="CS976" s="67"/>
      <c r="CT976" s="67"/>
      <c r="CU976" s="67"/>
      <c r="CV976" s="67"/>
      <c r="CW976" s="67"/>
      <c r="CX976" s="67"/>
      <c r="CY976" s="67"/>
      <c r="CZ976" s="67"/>
      <c r="DA976" s="67"/>
      <c r="DB976" s="67"/>
      <c r="DC976" s="67"/>
      <c r="DD976" s="67"/>
      <c r="DE976" s="67"/>
      <c r="DF976" s="67"/>
      <c r="DG976" s="67"/>
      <c r="DH976" s="67"/>
      <c r="DI976" s="67"/>
      <c r="DJ976" s="67"/>
      <c r="DK976" s="67"/>
      <c r="DL976" s="67"/>
      <c r="DM976" s="67"/>
      <c r="DN976" s="67"/>
      <c r="DO976" s="67"/>
      <c r="DP976" s="67"/>
      <c r="DQ976" s="67"/>
      <c r="DR976" s="67"/>
      <c r="DS976" s="67"/>
      <c r="DT976" s="67"/>
      <c r="DU976" s="67"/>
      <c r="DV976" s="67"/>
      <c r="DW976" s="67"/>
      <c r="DX976" s="67"/>
      <c r="DY976" s="67"/>
      <c r="DZ976" s="88"/>
      <c r="EA976" s="88"/>
      <c r="EB976" s="88"/>
      <c r="EC976" s="88"/>
      <c r="ED976" s="88"/>
      <c r="EE976" s="88"/>
      <c r="EF976" s="88"/>
      <c r="EG976" s="88"/>
    </row>
    <row r="977" spans="22:137" s="65" customFormat="1" x14ac:dyDescent="0.25">
      <c r="V977" s="631"/>
      <c r="AA977" s="632"/>
      <c r="AB977" s="632"/>
      <c r="AD977" s="632"/>
      <c r="AE977" s="633"/>
      <c r="AH977" s="634"/>
      <c r="AI977" s="634"/>
      <c r="AK977" s="632"/>
      <c r="AR977" s="632"/>
      <c r="AV977" s="632"/>
      <c r="AX977" s="632"/>
      <c r="BB977" s="632"/>
      <c r="BC977" s="632"/>
      <c r="BE977" s="632"/>
      <c r="BH977" s="67"/>
      <c r="BI977" s="635"/>
      <c r="BJ977" s="636"/>
      <c r="BK977" s="636"/>
      <c r="BL977" s="636"/>
      <c r="BM977" s="102"/>
      <c r="BN977" s="102"/>
      <c r="BO977" s="102"/>
      <c r="BP977" s="636"/>
      <c r="BQ977" s="636"/>
      <c r="BR977" s="636"/>
      <c r="BS977" s="636"/>
      <c r="BT977" s="636"/>
      <c r="BU977" s="636"/>
      <c r="BV977" s="636"/>
      <c r="BW977" s="636"/>
      <c r="BX977" s="636"/>
      <c r="BY977" s="636"/>
      <c r="BZ977" s="636"/>
      <c r="CA977" s="636"/>
      <c r="CB977" s="637"/>
      <c r="CC977" s="636"/>
      <c r="CD977" s="636"/>
      <c r="CE977" s="637"/>
      <c r="CF977" s="637"/>
      <c r="CG977" s="637"/>
      <c r="CH977" s="637"/>
      <c r="CI977" s="636"/>
      <c r="CJ977" s="636"/>
      <c r="CK977" s="637"/>
      <c r="CL977" s="637"/>
      <c r="CM977" s="637"/>
      <c r="CN977" s="705"/>
      <c r="CO977" s="88"/>
      <c r="CP977" s="88"/>
      <c r="CQ977" s="88"/>
      <c r="CR977" s="67"/>
      <c r="CS977" s="67"/>
      <c r="CT977" s="67"/>
      <c r="CU977" s="67"/>
      <c r="CV977" s="67"/>
      <c r="CW977" s="67"/>
      <c r="CX977" s="67"/>
      <c r="CY977" s="67"/>
      <c r="CZ977" s="67"/>
      <c r="DA977" s="67"/>
      <c r="DB977" s="67"/>
      <c r="DC977" s="67"/>
      <c r="DD977" s="67"/>
      <c r="DE977" s="67"/>
      <c r="DF977" s="67"/>
      <c r="DG977" s="67"/>
      <c r="DH977" s="67"/>
      <c r="DI977" s="67"/>
      <c r="DJ977" s="67"/>
      <c r="DK977" s="67"/>
      <c r="DL977" s="67"/>
      <c r="DM977" s="67"/>
      <c r="DN977" s="67"/>
      <c r="DO977" s="67"/>
      <c r="DP977" s="67"/>
      <c r="DQ977" s="67"/>
      <c r="DR977" s="67"/>
      <c r="DS977" s="67"/>
      <c r="DT977" s="67"/>
      <c r="DU977" s="67"/>
      <c r="DV977" s="67"/>
      <c r="DW977" s="67"/>
      <c r="DX977" s="67"/>
      <c r="DY977" s="67"/>
      <c r="DZ977" s="88"/>
      <c r="EA977" s="88"/>
      <c r="EB977" s="88"/>
      <c r="EC977" s="88"/>
      <c r="ED977" s="88"/>
      <c r="EE977" s="88"/>
      <c r="EF977" s="88"/>
      <c r="EG977" s="88"/>
    </row>
    <row r="978" spans="22:137" s="65" customFormat="1" x14ac:dyDescent="0.25">
      <c r="V978" s="631"/>
      <c r="AA978" s="632"/>
      <c r="AB978" s="632"/>
      <c r="AD978" s="632"/>
      <c r="AE978" s="633"/>
      <c r="AH978" s="634"/>
      <c r="AI978" s="634"/>
      <c r="AK978" s="632"/>
      <c r="AR978" s="632"/>
      <c r="AV978" s="632"/>
      <c r="AX978" s="632"/>
      <c r="BB978" s="632"/>
      <c r="BC978" s="632"/>
      <c r="BE978" s="632"/>
      <c r="BH978" s="67"/>
      <c r="BI978" s="635"/>
      <c r="BJ978" s="636"/>
      <c r="BK978" s="636"/>
      <c r="BL978" s="636"/>
      <c r="BM978" s="102"/>
      <c r="BN978" s="102"/>
      <c r="BO978" s="102"/>
      <c r="BP978" s="636"/>
      <c r="BQ978" s="636"/>
      <c r="BR978" s="636"/>
      <c r="BS978" s="636"/>
      <c r="BT978" s="636"/>
      <c r="BU978" s="636"/>
      <c r="BV978" s="636"/>
      <c r="BW978" s="636"/>
      <c r="BX978" s="636"/>
      <c r="BY978" s="636"/>
      <c r="BZ978" s="636"/>
      <c r="CA978" s="636"/>
      <c r="CB978" s="637"/>
      <c r="CC978" s="636"/>
      <c r="CD978" s="636"/>
      <c r="CE978" s="637"/>
      <c r="CF978" s="637"/>
      <c r="CG978" s="637"/>
      <c r="CH978" s="637"/>
      <c r="CI978" s="636"/>
      <c r="CJ978" s="636"/>
      <c r="CK978" s="637"/>
      <c r="CL978" s="637"/>
      <c r="CM978" s="637"/>
      <c r="CN978" s="705"/>
      <c r="CO978" s="88"/>
      <c r="CP978" s="88"/>
      <c r="CQ978" s="88"/>
      <c r="CR978" s="67"/>
      <c r="CS978" s="67"/>
      <c r="CT978" s="67"/>
      <c r="CU978" s="67"/>
      <c r="CV978" s="67"/>
      <c r="CW978" s="67"/>
      <c r="CX978" s="67"/>
      <c r="CY978" s="67"/>
      <c r="CZ978" s="67"/>
      <c r="DA978" s="67"/>
      <c r="DB978" s="67"/>
      <c r="DC978" s="67"/>
      <c r="DD978" s="67"/>
      <c r="DE978" s="67"/>
      <c r="DF978" s="67"/>
      <c r="DG978" s="67"/>
      <c r="DH978" s="67"/>
      <c r="DI978" s="67"/>
      <c r="DJ978" s="67"/>
      <c r="DK978" s="67"/>
      <c r="DL978" s="67"/>
      <c r="DM978" s="67"/>
      <c r="DN978" s="67"/>
      <c r="DO978" s="67"/>
      <c r="DP978" s="67"/>
      <c r="DQ978" s="67"/>
      <c r="DR978" s="67"/>
      <c r="DS978" s="67"/>
      <c r="DT978" s="67"/>
      <c r="DU978" s="67"/>
      <c r="DV978" s="67"/>
      <c r="DW978" s="67"/>
      <c r="DX978" s="67"/>
      <c r="DY978" s="67"/>
      <c r="DZ978" s="88"/>
      <c r="EA978" s="88"/>
      <c r="EB978" s="88"/>
      <c r="EC978" s="88"/>
      <c r="ED978" s="88"/>
      <c r="EE978" s="88"/>
      <c r="EF978" s="88"/>
      <c r="EG978" s="88"/>
    </row>
    <row r="979" spans="22:137" s="65" customFormat="1" x14ac:dyDescent="0.25">
      <c r="V979" s="631"/>
      <c r="AA979" s="632"/>
      <c r="AB979" s="632"/>
      <c r="AD979" s="632"/>
      <c r="AE979" s="633"/>
      <c r="AH979" s="634"/>
      <c r="AI979" s="634"/>
      <c r="AK979" s="632"/>
      <c r="AR979" s="632"/>
      <c r="AV979" s="632"/>
      <c r="AX979" s="632"/>
      <c r="BB979" s="632"/>
      <c r="BC979" s="632"/>
      <c r="BE979" s="632"/>
      <c r="BH979" s="67"/>
      <c r="BI979" s="635"/>
      <c r="BJ979" s="636"/>
      <c r="BK979" s="636"/>
      <c r="BL979" s="636"/>
      <c r="BM979" s="102"/>
      <c r="BN979" s="102"/>
      <c r="BO979" s="102"/>
      <c r="BP979" s="636"/>
      <c r="BQ979" s="636"/>
      <c r="BR979" s="636"/>
      <c r="BS979" s="636"/>
      <c r="BT979" s="636"/>
      <c r="BU979" s="636"/>
      <c r="BV979" s="636"/>
      <c r="BW979" s="636"/>
      <c r="BX979" s="636"/>
      <c r="BY979" s="636"/>
      <c r="BZ979" s="636"/>
      <c r="CA979" s="636"/>
      <c r="CB979" s="637"/>
      <c r="CC979" s="636"/>
      <c r="CD979" s="636"/>
      <c r="CE979" s="637"/>
      <c r="CF979" s="637"/>
      <c r="CG979" s="637"/>
      <c r="CH979" s="637"/>
      <c r="CI979" s="636"/>
      <c r="CJ979" s="636"/>
      <c r="CK979" s="637"/>
      <c r="CL979" s="637"/>
      <c r="CM979" s="637"/>
      <c r="CN979" s="705"/>
      <c r="CO979" s="88"/>
      <c r="CP979" s="88"/>
      <c r="CQ979" s="88"/>
      <c r="CR979" s="67"/>
      <c r="CS979" s="67"/>
      <c r="CT979" s="67"/>
      <c r="CU979" s="67"/>
      <c r="CV979" s="67"/>
      <c r="CW979" s="67"/>
      <c r="CX979" s="67"/>
      <c r="CY979" s="67"/>
      <c r="CZ979" s="67"/>
      <c r="DA979" s="67"/>
      <c r="DB979" s="67"/>
      <c r="DC979" s="67"/>
      <c r="DD979" s="67"/>
      <c r="DE979" s="67"/>
      <c r="DF979" s="67"/>
      <c r="DG979" s="67"/>
      <c r="DH979" s="67"/>
      <c r="DI979" s="67"/>
      <c r="DJ979" s="67"/>
      <c r="DK979" s="67"/>
      <c r="DL979" s="67"/>
      <c r="DM979" s="67"/>
      <c r="DN979" s="67"/>
      <c r="DO979" s="67"/>
      <c r="DP979" s="67"/>
      <c r="DQ979" s="67"/>
      <c r="DR979" s="67"/>
      <c r="DS979" s="67"/>
      <c r="DT979" s="67"/>
      <c r="DU979" s="67"/>
      <c r="DV979" s="67"/>
      <c r="DW979" s="67"/>
      <c r="DX979" s="67"/>
      <c r="DY979" s="67"/>
      <c r="DZ979" s="88"/>
      <c r="EA979" s="88"/>
      <c r="EB979" s="88"/>
      <c r="EC979" s="88"/>
      <c r="ED979" s="88"/>
      <c r="EE979" s="88"/>
      <c r="EF979" s="88"/>
      <c r="EG979" s="88"/>
    </row>
    <row r="980" spans="22:137" s="65" customFormat="1" x14ac:dyDescent="0.25">
      <c r="V980" s="631"/>
      <c r="AA980" s="632"/>
      <c r="AB980" s="632"/>
      <c r="AD980" s="632"/>
      <c r="AE980" s="633"/>
      <c r="AH980" s="634"/>
      <c r="AI980" s="634"/>
      <c r="AK980" s="632"/>
      <c r="AR980" s="632"/>
      <c r="AV980" s="632"/>
      <c r="AX980" s="632"/>
      <c r="BB980" s="632"/>
      <c r="BC980" s="632"/>
      <c r="BE980" s="632"/>
      <c r="BH980" s="67"/>
      <c r="BI980" s="635"/>
      <c r="BJ980" s="636"/>
      <c r="BK980" s="636"/>
      <c r="BL980" s="636"/>
      <c r="BM980" s="102"/>
      <c r="BN980" s="102"/>
      <c r="BO980" s="102"/>
      <c r="BP980" s="636"/>
      <c r="BQ980" s="636"/>
      <c r="BR980" s="636"/>
      <c r="BS980" s="636"/>
      <c r="BT980" s="636"/>
      <c r="BU980" s="636"/>
      <c r="BV980" s="636"/>
      <c r="BW980" s="636"/>
      <c r="BX980" s="636"/>
      <c r="BY980" s="636"/>
      <c r="BZ980" s="636"/>
      <c r="CA980" s="636"/>
      <c r="CB980" s="637"/>
      <c r="CC980" s="636"/>
      <c r="CD980" s="636"/>
      <c r="CE980" s="637"/>
      <c r="CF980" s="637"/>
      <c r="CG980" s="637"/>
      <c r="CH980" s="637"/>
      <c r="CI980" s="636"/>
      <c r="CJ980" s="636"/>
      <c r="CK980" s="637"/>
      <c r="CL980" s="637"/>
      <c r="CM980" s="637"/>
      <c r="CN980" s="705"/>
      <c r="CO980" s="88"/>
      <c r="CP980" s="88"/>
      <c r="CQ980" s="88"/>
      <c r="CR980" s="67"/>
      <c r="CS980" s="67"/>
      <c r="CT980" s="67"/>
      <c r="CU980" s="67"/>
      <c r="CV980" s="67"/>
      <c r="CW980" s="67"/>
      <c r="CX980" s="67"/>
      <c r="CY980" s="67"/>
      <c r="CZ980" s="67"/>
      <c r="DA980" s="67"/>
      <c r="DB980" s="67"/>
      <c r="DC980" s="67"/>
      <c r="DD980" s="67"/>
      <c r="DE980" s="67"/>
      <c r="DF980" s="67"/>
      <c r="DG980" s="67"/>
      <c r="DH980" s="67"/>
      <c r="DI980" s="67"/>
      <c r="DJ980" s="67"/>
      <c r="DK980" s="67"/>
      <c r="DL980" s="67"/>
      <c r="DM980" s="67"/>
      <c r="DN980" s="67"/>
      <c r="DO980" s="67"/>
      <c r="DP980" s="67"/>
      <c r="DQ980" s="67"/>
      <c r="DR980" s="67"/>
      <c r="DS980" s="67"/>
      <c r="DT980" s="67"/>
      <c r="DU980" s="67"/>
      <c r="DV980" s="67"/>
      <c r="DW980" s="67"/>
      <c r="DX980" s="67"/>
      <c r="DY980" s="67"/>
      <c r="DZ980" s="88"/>
      <c r="EA980" s="88"/>
      <c r="EB980" s="88"/>
      <c r="EC980" s="88"/>
      <c r="ED980" s="88"/>
      <c r="EE980" s="88"/>
      <c r="EF980" s="88"/>
      <c r="EG980" s="88"/>
    </row>
    <row r="981" spans="22:137" s="65" customFormat="1" x14ac:dyDescent="0.25">
      <c r="V981" s="631"/>
      <c r="AA981" s="632"/>
      <c r="AB981" s="632"/>
      <c r="AD981" s="632"/>
      <c r="AE981" s="633"/>
      <c r="AH981" s="634"/>
      <c r="AI981" s="634"/>
      <c r="AK981" s="632"/>
      <c r="AR981" s="632"/>
      <c r="AV981" s="632"/>
      <c r="AX981" s="632"/>
      <c r="BB981" s="632"/>
      <c r="BC981" s="632"/>
      <c r="BE981" s="632"/>
      <c r="BH981" s="67"/>
      <c r="BI981" s="635"/>
      <c r="BJ981" s="636"/>
      <c r="BK981" s="636"/>
      <c r="BL981" s="636"/>
      <c r="BM981" s="102"/>
      <c r="BN981" s="102"/>
      <c r="BO981" s="102"/>
      <c r="BP981" s="636"/>
      <c r="BQ981" s="636"/>
      <c r="BR981" s="636"/>
      <c r="BS981" s="636"/>
      <c r="BT981" s="636"/>
      <c r="BU981" s="636"/>
      <c r="BV981" s="636"/>
      <c r="BW981" s="636"/>
      <c r="BX981" s="636"/>
      <c r="BY981" s="636"/>
      <c r="BZ981" s="636"/>
      <c r="CA981" s="636"/>
      <c r="CB981" s="637"/>
      <c r="CC981" s="636"/>
      <c r="CD981" s="636"/>
      <c r="CE981" s="637"/>
      <c r="CF981" s="637"/>
      <c r="CG981" s="637"/>
      <c r="CH981" s="637"/>
      <c r="CI981" s="636"/>
      <c r="CJ981" s="636"/>
      <c r="CK981" s="637"/>
      <c r="CL981" s="637"/>
      <c r="CM981" s="637"/>
      <c r="CN981" s="705"/>
      <c r="CO981" s="88"/>
      <c r="CP981" s="88"/>
      <c r="CQ981" s="88"/>
      <c r="CR981" s="67"/>
      <c r="CS981" s="67"/>
      <c r="CT981" s="67"/>
      <c r="CU981" s="67"/>
      <c r="CV981" s="67"/>
      <c r="CW981" s="67"/>
      <c r="CX981" s="67"/>
      <c r="CY981" s="67"/>
      <c r="CZ981" s="67"/>
      <c r="DA981" s="67"/>
      <c r="DB981" s="67"/>
      <c r="DC981" s="67"/>
      <c r="DD981" s="67"/>
      <c r="DE981" s="67"/>
      <c r="DF981" s="67"/>
      <c r="DG981" s="67"/>
      <c r="DH981" s="67"/>
      <c r="DI981" s="67"/>
      <c r="DJ981" s="67"/>
      <c r="DK981" s="67"/>
      <c r="DL981" s="67"/>
      <c r="DM981" s="67"/>
      <c r="DN981" s="67"/>
      <c r="DO981" s="67"/>
      <c r="DP981" s="67"/>
      <c r="DQ981" s="67"/>
      <c r="DR981" s="67"/>
      <c r="DS981" s="67"/>
      <c r="DT981" s="67"/>
      <c r="DU981" s="67"/>
      <c r="DV981" s="67"/>
      <c r="DW981" s="67"/>
      <c r="DX981" s="67"/>
      <c r="DY981" s="67"/>
      <c r="DZ981" s="88"/>
      <c r="EA981" s="88"/>
      <c r="EB981" s="88"/>
      <c r="EC981" s="88"/>
      <c r="ED981" s="88"/>
      <c r="EE981" s="88"/>
      <c r="EF981" s="88"/>
      <c r="EG981" s="88"/>
    </row>
    <row r="982" spans="22:137" s="65" customFormat="1" x14ac:dyDescent="0.25">
      <c r="V982" s="631"/>
      <c r="AA982" s="632"/>
      <c r="AB982" s="632"/>
      <c r="AD982" s="632"/>
      <c r="AE982" s="633"/>
      <c r="AH982" s="634"/>
      <c r="AI982" s="634"/>
      <c r="AK982" s="632"/>
      <c r="AR982" s="632"/>
      <c r="AV982" s="632"/>
      <c r="AX982" s="632"/>
      <c r="BB982" s="632"/>
      <c r="BC982" s="632"/>
      <c r="BE982" s="632"/>
      <c r="BH982" s="67"/>
      <c r="BI982" s="635"/>
      <c r="BJ982" s="636"/>
      <c r="BK982" s="636"/>
      <c r="BL982" s="636"/>
      <c r="BM982" s="102"/>
      <c r="BN982" s="102"/>
      <c r="BO982" s="102"/>
      <c r="BP982" s="636"/>
      <c r="BQ982" s="636"/>
      <c r="BR982" s="636"/>
      <c r="BS982" s="636"/>
      <c r="BT982" s="636"/>
      <c r="BU982" s="636"/>
      <c r="BV982" s="636"/>
      <c r="BW982" s="636"/>
      <c r="BX982" s="636"/>
      <c r="BY982" s="636"/>
      <c r="BZ982" s="636"/>
      <c r="CA982" s="636"/>
      <c r="CB982" s="637"/>
      <c r="CC982" s="636"/>
      <c r="CD982" s="636"/>
      <c r="CE982" s="637"/>
      <c r="CF982" s="637"/>
      <c r="CG982" s="637"/>
      <c r="CH982" s="637"/>
      <c r="CI982" s="636"/>
      <c r="CJ982" s="636"/>
      <c r="CK982" s="637"/>
      <c r="CL982" s="637"/>
      <c r="CM982" s="637"/>
      <c r="CN982" s="705"/>
      <c r="CO982" s="88"/>
      <c r="CP982" s="88"/>
      <c r="CQ982" s="88"/>
      <c r="CR982" s="67"/>
      <c r="CS982" s="67"/>
      <c r="CT982" s="67"/>
      <c r="CU982" s="67"/>
      <c r="CV982" s="67"/>
      <c r="CW982" s="67"/>
      <c r="CX982" s="67"/>
      <c r="CY982" s="67"/>
      <c r="CZ982" s="67"/>
      <c r="DA982" s="67"/>
      <c r="DB982" s="67"/>
      <c r="DC982" s="67"/>
      <c r="DD982" s="67"/>
      <c r="DE982" s="67"/>
      <c r="DF982" s="67"/>
      <c r="DG982" s="67"/>
      <c r="DH982" s="67"/>
      <c r="DI982" s="67"/>
      <c r="DJ982" s="67"/>
      <c r="DK982" s="67"/>
      <c r="DL982" s="67"/>
      <c r="DM982" s="67"/>
      <c r="DN982" s="67"/>
      <c r="DO982" s="67"/>
      <c r="DP982" s="67"/>
      <c r="DQ982" s="67"/>
      <c r="DR982" s="67"/>
      <c r="DS982" s="67"/>
      <c r="DT982" s="67"/>
      <c r="DU982" s="67"/>
      <c r="DV982" s="67"/>
      <c r="DW982" s="67"/>
      <c r="DX982" s="67"/>
      <c r="DY982" s="67"/>
      <c r="DZ982" s="88"/>
      <c r="EA982" s="88"/>
      <c r="EB982" s="88"/>
      <c r="EC982" s="88"/>
      <c r="ED982" s="88"/>
      <c r="EE982" s="88"/>
      <c r="EF982" s="88"/>
      <c r="EG982" s="88"/>
    </row>
    <row r="983" spans="22:137" s="65" customFormat="1" x14ac:dyDescent="0.25">
      <c r="V983" s="631"/>
      <c r="AA983" s="632"/>
      <c r="AB983" s="632"/>
      <c r="AD983" s="632"/>
      <c r="AE983" s="633"/>
      <c r="AH983" s="634"/>
      <c r="AI983" s="634"/>
      <c r="AK983" s="632"/>
      <c r="AR983" s="632"/>
      <c r="AV983" s="632"/>
      <c r="AX983" s="632"/>
      <c r="BB983" s="632"/>
      <c r="BC983" s="632"/>
      <c r="BE983" s="632"/>
      <c r="BH983" s="67"/>
      <c r="BI983" s="635"/>
      <c r="BJ983" s="636"/>
      <c r="BK983" s="636"/>
      <c r="BL983" s="636"/>
      <c r="BM983" s="102"/>
      <c r="BN983" s="102"/>
      <c r="BO983" s="102"/>
      <c r="BP983" s="636"/>
      <c r="BQ983" s="636"/>
      <c r="BR983" s="636"/>
      <c r="BS983" s="636"/>
      <c r="BT983" s="636"/>
      <c r="BU983" s="636"/>
      <c r="BV983" s="636"/>
      <c r="BW983" s="636"/>
      <c r="BX983" s="636"/>
      <c r="BY983" s="636"/>
      <c r="BZ983" s="636"/>
      <c r="CA983" s="636"/>
      <c r="CB983" s="637"/>
      <c r="CC983" s="636"/>
      <c r="CD983" s="636"/>
      <c r="CE983" s="637"/>
      <c r="CF983" s="637"/>
      <c r="CG983" s="637"/>
      <c r="CH983" s="637"/>
      <c r="CI983" s="636"/>
      <c r="CJ983" s="636"/>
      <c r="CK983" s="637"/>
      <c r="CL983" s="637"/>
      <c r="CM983" s="637"/>
      <c r="CN983" s="705"/>
      <c r="CO983" s="88"/>
      <c r="CP983" s="88"/>
      <c r="CQ983" s="88"/>
      <c r="CR983" s="67"/>
      <c r="CS983" s="67"/>
      <c r="CT983" s="67"/>
      <c r="CU983" s="67"/>
      <c r="CV983" s="67"/>
      <c r="CW983" s="67"/>
      <c r="CX983" s="67"/>
      <c r="CY983" s="67"/>
      <c r="CZ983" s="67"/>
      <c r="DA983" s="67"/>
      <c r="DB983" s="67"/>
      <c r="DC983" s="67"/>
      <c r="DD983" s="67"/>
      <c r="DE983" s="67"/>
      <c r="DF983" s="67"/>
      <c r="DG983" s="67"/>
      <c r="DH983" s="67"/>
      <c r="DI983" s="67"/>
      <c r="DJ983" s="67"/>
      <c r="DK983" s="67"/>
      <c r="DL983" s="67"/>
      <c r="DM983" s="67"/>
      <c r="DN983" s="67"/>
      <c r="DO983" s="67"/>
      <c r="DP983" s="67"/>
      <c r="DQ983" s="67"/>
      <c r="DR983" s="67"/>
      <c r="DS983" s="67"/>
      <c r="DT983" s="67"/>
      <c r="DU983" s="67"/>
      <c r="DV983" s="67"/>
      <c r="DW983" s="67"/>
      <c r="DX983" s="67"/>
      <c r="DY983" s="67"/>
      <c r="DZ983" s="88"/>
      <c r="EA983" s="88"/>
      <c r="EB983" s="88"/>
      <c r="EC983" s="88"/>
      <c r="ED983" s="88"/>
      <c r="EE983" s="88"/>
      <c r="EF983" s="88"/>
      <c r="EG983" s="88"/>
    </row>
    <row r="984" spans="22:137" s="65" customFormat="1" x14ac:dyDescent="0.25">
      <c r="V984" s="631"/>
      <c r="AA984" s="632"/>
      <c r="AB984" s="632"/>
      <c r="AD984" s="632"/>
      <c r="AE984" s="633"/>
      <c r="AH984" s="634"/>
      <c r="AI984" s="634"/>
      <c r="AK984" s="632"/>
      <c r="AR984" s="632"/>
      <c r="AV984" s="632"/>
      <c r="AX984" s="632"/>
      <c r="BB984" s="632"/>
      <c r="BC984" s="632"/>
      <c r="BE984" s="632"/>
      <c r="BH984" s="67"/>
      <c r="BI984" s="635"/>
      <c r="BJ984" s="636"/>
      <c r="BK984" s="636"/>
      <c r="BL984" s="636"/>
      <c r="BM984" s="102"/>
      <c r="BN984" s="102"/>
      <c r="BO984" s="102"/>
      <c r="BP984" s="636"/>
      <c r="BQ984" s="636"/>
      <c r="BR984" s="636"/>
      <c r="BS984" s="636"/>
      <c r="BT984" s="636"/>
      <c r="BU984" s="636"/>
      <c r="BV984" s="636"/>
      <c r="BW984" s="636"/>
      <c r="BX984" s="636"/>
      <c r="BY984" s="636"/>
      <c r="BZ984" s="636"/>
      <c r="CA984" s="636"/>
      <c r="CB984" s="637"/>
      <c r="CC984" s="636"/>
      <c r="CD984" s="636"/>
      <c r="CE984" s="637"/>
      <c r="CF984" s="637"/>
      <c r="CG984" s="637"/>
      <c r="CH984" s="637"/>
      <c r="CI984" s="636"/>
      <c r="CJ984" s="636"/>
      <c r="CK984" s="637"/>
      <c r="CL984" s="637"/>
      <c r="CM984" s="637"/>
      <c r="CN984" s="705"/>
      <c r="CO984" s="88"/>
      <c r="CP984" s="88"/>
      <c r="CQ984" s="88"/>
      <c r="CR984" s="67"/>
      <c r="CS984" s="67"/>
      <c r="CT984" s="67"/>
      <c r="CU984" s="67"/>
      <c r="CV984" s="67"/>
      <c r="CW984" s="67"/>
      <c r="CX984" s="67"/>
      <c r="CY984" s="67"/>
      <c r="CZ984" s="67"/>
      <c r="DA984" s="67"/>
      <c r="DB984" s="67"/>
      <c r="DC984" s="67"/>
      <c r="DD984" s="67"/>
      <c r="DE984" s="67"/>
      <c r="DF984" s="67"/>
      <c r="DG984" s="67"/>
      <c r="DH984" s="67"/>
      <c r="DI984" s="67"/>
      <c r="DJ984" s="67"/>
      <c r="DK984" s="67"/>
      <c r="DL984" s="67"/>
      <c r="DM984" s="67"/>
      <c r="DN984" s="67"/>
      <c r="DO984" s="67"/>
      <c r="DP984" s="67"/>
      <c r="DQ984" s="67"/>
      <c r="DR984" s="67"/>
      <c r="DS984" s="67"/>
      <c r="DT984" s="67"/>
      <c r="DU984" s="67"/>
      <c r="DV984" s="67"/>
      <c r="DW984" s="67"/>
      <c r="DX984" s="67"/>
      <c r="DY984" s="67"/>
      <c r="DZ984" s="88"/>
      <c r="EA984" s="88"/>
      <c r="EB984" s="88"/>
      <c r="EC984" s="88"/>
      <c r="ED984" s="88"/>
      <c r="EE984" s="88"/>
      <c r="EF984" s="88"/>
      <c r="EG984" s="88"/>
    </row>
    <row r="985" spans="22:137" s="65" customFormat="1" x14ac:dyDescent="0.25">
      <c r="V985" s="631"/>
      <c r="AA985" s="632"/>
      <c r="AB985" s="632"/>
      <c r="AD985" s="632"/>
      <c r="AE985" s="633"/>
      <c r="AH985" s="634"/>
      <c r="AI985" s="634"/>
      <c r="AK985" s="632"/>
      <c r="AR985" s="632"/>
      <c r="AV985" s="632"/>
      <c r="AX985" s="632"/>
      <c r="BB985" s="632"/>
      <c r="BC985" s="632"/>
      <c r="BE985" s="632"/>
      <c r="BH985" s="67"/>
      <c r="BI985" s="635"/>
      <c r="BJ985" s="636"/>
      <c r="BK985" s="636"/>
      <c r="BL985" s="636"/>
      <c r="BM985" s="102"/>
      <c r="BN985" s="102"/>
      <c r="BO985" s="102"/>
      <c r="BP985" s="636"/>
      <c r="BQ985" s="636"/>
      <c r="BR985" s="636"/>
      <c r="BS985" s="636"/>
      <c r="BT985" s="636"/>
      <c r="BU985" s="636"/>
      <c r="BV985" s="636"/>
      <c r="BW985" s="636"/>
      <c r="BX985" s="636"/>
      <c r="BY985" s="636"/>
      <c r="BZ985" s="636"/>
      <c r="CA985" s="636"/>
      <c r="CB985" s="637"/>
      <c r="CC985" s="636"/>
      <c r="CD985" s="636"/>
      <c r="CE985" s="637"/>
      <c r="CF985" s="637"/>
      <c r="CG985" s="637"/>
      <c r="CH985" s="637"/>
      <c r="CI985" s="636"/>
      <c r="CJ985" s="636"/>
      <c r="CK985" s="637"/>
      <c r="CL985" s="637"/>
      <c r="CM985" s="637"/>
      <c r="CN985" s="705"/>
      <c r="CO985" s="88"/>
      <c r="CP985" s="88"/>
      <c r="CQ985" s="88"/>
      <c r="CR985" s="67"/>
      <c r="CS985" s="67"/>
      <c r="CT985" s="67"/>
      <c r="CU985" s="67"/>
      <c r="CV985" s="67"/>
      <c r="CW985" s="67"/>
      <c r="CX985" s="67"/>
      <c r="CY985" s="67"/>
      <c r="CZ985" s="67"/>
      <c r="DA985" s="67"/>
      <c r="DB985" s="67"/>
      <c r="DC985" s="67"/>
      <c r="DD985" s="67"/>
      <c r="DE985" s="67"/>
      <c r="DF985" s="67"/>
      <c r="DG985" s="67"/>
      <c r="DH985" s="67"/>
      <c r="DI985" s="67"/>
      <c r="DJ985" s="67"/>
      <c r="DK985" s="67"/>
      <c r="DL985" s="67"/>
      <c r="DM985" s="67"/>
      <c r="DN985" s="67"/>
      <c r="DO985" s="67"/>
      <c r="DP985" s="67"/>
      <c r="DQ985" s="67"/>
      <c r="DR985" s="67"/>
      <c r="DS985" s="67"/>
      <c r="DT985" s="67"/>
      <c r="DU985" s="67"/>
      <c r="DV985" s="67"/>
      <c r="DW985" s="67"/>
      <c r="DX985" s="67"/>
      <c r="DY985" s="67"/>
      <c r="DZ985" s="88"/>
      <c r="EA985" s="88"/>
      <c r="EB985" s="88"/>
      <c r="EC985" s="88"/>
      <c r="ED985" s="88"/>
      <c r="EE985" s="88"/>
      <c r="EF985" s="88"/>
      <c r="EG985" s="88"/>
    </row>
    <row r="986" spans="22:137" s="65" customFormat="1" x14ac:dyDescent="0.25">
      <c r="V986" s="631"/>
      <c r="AA986" s="632"/>
      <c r="AB986" s="632"/>
      <c r="AD986" s="632"/>
      <c r="AE986" s="633"/>
      <c r="AH986" s="634"/>
      <c r="AI986" s="634"/>
      <c r="AK986" s="632"/>
      <c r="AR986" s="632"/>
      <c r="AV986" s="632"/>
      <c r="AX986" s="632"/>
      <c r="BB986" s="632"/>
      <c r="BC986" s="632"/>
      <c r="BE986" s="632"/>
      <c r="BH986" s="67"/>
      <c r="BI986" s="635"/>
      <c r="BJ986" s="636"/>
      <c r="BK986" s="636"/>
      <c r="BL986" s="636"/>
      <c r="BM986" s="102"/>
      <c r="BN986" s="102"/>
      <c r="BO986" s="102"/>
      <c r="BP986" s="636"/>
      <c r="BQ986" s="636"/>
      <c r="BR986" s="636"/>
      <c r="BS986" s="636"/>
      <c r="BT986" s="636"/>
      <c r="BU986" s="636"/>
      <c r="BV986" s="636"/>
      <c r="BW986" s="636"/>
      <c r="BX986" s="636"/>
      <c r="BY986" s="636"/>
      <c r="BZ986" s="636"/>
      <c r="CA986" s="636"/>
      <c r="CB986" s="637"/>
      <c r="CC986" s="636"/>
      <c r="CD986" s="636"/>
      <c r="CE986" s="637"/>
      <c r="CF986" s="637"/>
      <c r="CG986" s="637"/>
      <c r="CH986" s="637"/>
      <c r="CI986" s="636"/>
      <c r="CJ986" s="636"/>
      <c r="CK986" s="637"/>
      <c r="CL986" s="637"/>
      <c r="CM986" s="637"/>
      <c r="CN986" s="705"/>
      <c r="CO986" s="88"/>
      <c r="CP986" s="88"/>
      <c r="CQ986" s="88"/>
      <c r="CR986" s="67"/>
      <c r="CS986" s="67"/>
      <c r="CT986" s="67"/>
      <c r="CU986" s="67"/>
      <c r="CV986" s="67"/>
      <c r="CW986" s="67"/>
      <c r="CX986" s="67"/>
      <c r="CY986" s="67"/>
      <c r="CZ986" s="67"/>
      <c r="DA986" s="67"/>
      <c r="DB986" s="67"/>
      <c r="DC986" s="67"/>
      <c r="DD986" s="67"/>
      <c r="DE986" s="67"/>
      <c r="DF986" s="67"/>
      <c r="DG986" s="67"/>
      <c r="DH986" s="67"/>
      <c r="DI986" s="67"/>
      <c r="DJ986" s="67"/>
      <c r="DK986" s="67"/>
      <c r="DL986" s="67"/>
      <c r="DM986" s="67"/>
      <c r="DN986" s="67"/>
      <c r="DO986" s="67"/>
      <c r="DP986" s="67"/>
      <c r="DQ986" s="67"/>
      <c r="DR986" s="67"/>
      <c r="DS986" s="67"/>
      <c r="DT986" s="67"/>
      <c r="DU986" s="67"/>
      <c r="DV986" s="67"/>
      <c r="DW986" s="67"/>
      <c r="DX986" s="67"/>
      <c r="DY986" s="67"/>
      <c r="DZ986" s="88"/>
      <c r="EA986" s="88"/>
      <c r="EB986" s="88"/>
      <c r="EC986" s="88"/>
      <c r="ED986" s="88"/>
      <c r="EE986" s="88"/>
      <c r="EF986" s="88"/>
      <c r="EG986" s="88"/>
    </row>
    <row r="987" spans="22:137" s="65" customFormat="1" x14ac:dyDescent="0.25">
      <c r="V987" s="631"/>
      <c r="AA987" s="632"/>
      <c r="AB987" s="632"/>
      <c r="AD987" s="632"/>
      <c r="AE987" s="633"/>
      <c r="AH987" s="634"/>
      <c r="AI987" s="634"/>
      <c r="AK987" s="632"/>
      <c r="AR987" s="632"/>
      <c r="AV987" s="632"/>
      <c r="AX987" s="632"/>
      <c r="BB987" s="632"/>
      <c r="BC987" s="632"/>
      <c r="BE987" s="632"/>
      <c r="BH987" s="67"/>
      <c r="BI987" s="635"/>
      <c r="BJ987" s="636"/>
      <c r="BK987" s="636"/>
      <c r="BL987" s="636"/>
      <c r="BM987" s="102"/>
      <c r="BN987" s="102"/>
      <c r="BO987" s="102"/>
      <c r="BP987" s="636"/>
      <c r="BQ987" s="636"/>
      <c r="BR987" s="636"/>
      <c r="BS987" s="636"/>
      <c r="BT987" s="636"/>
      <c r="BU987" s="636"/>
      <c r="BV987" s="636"/>
      <c r="BW987" s="636"/>
      <c r="BX987" s="636"/>
      <c r="BY987" s="636"/>
      <c r="BZ987" s="636"/>
      <c r="CA987" s="636"/>
      <c r="CB987" s="637"/>
      <c r="CC987" s="636"/>
      <c r="CD987" s="636"/>
      <c r="CE987" s="637"/>
      <c r="CF987" s="637"/>
      <c r="CG987" s="637"/>
      <c r="CH987" s="637"/>
      <c r="CI987" s="636"/>
      <c r="CJ987" s="636"/>
      <c r="CK987" s="637"/>
      <c r="CL987" s="637"/>
      <c r="CM987" s="637"/>
      <c r="CN987" s="705"/>
      <c r="CO987" s="88"/>
      <c r="CP987" s="88"/>
      <c r="CQ987" s="88"/>
      <c r="CR987" s="67"/>
      <c r="CS987" s="67"/>
      <c r="CT987" s="67"/>
      <c r="CU987" s="67"/>
      <c r="CV987" s="67"/>
      <c r="CW987" s="67"/>
      <c r="CX987" s="67"/>
      <c r="CY987" s="67"/>
      <c r="CZ987" s="67"/>
      <c r="DA987" s="67"/>
      <c r="DB987" s="67"/>
      <c r="DC987" s="67"/>
      <c r="DD987" s="67"/>
      <c r="DE987" s="67"/>
      <c r="DF987" s="67"/>
      <c r="DG987" s="67"/>
      <c r="DH987" s="67"/>
      <c r="DI987" s="67"/>
      <c r="DJ987" s="67"/>
      <c r="DK987" s="67"/>
      <c r="DL987" s="67"/>
      <c r="DM987" s="67"/>
      <c r="DN987" s="67"/>
      <c r="DO987" s="67"/>
      <c r="DP987" s="67"/>
      <c r="DQ987" s="67"/>
      <c r="DR987" s="67"/>
      <c r="DS987" s="67"/>
      <c r="DT987" s="67"/>
      <c r="DU987" s="67"/>
      <c r="DV987" s="67"/>
      <c r="DW987" s="67"/>
      <c r="DX987" s="67"/>
      <c r="DY987" s="67"/>
      <c r="DZ987" s="88"/>
      <c r="EA987" s="88"/>
      <c r="EB987" s="88"/>
      <c r="EC987" s="88"/>
      <c r="ED987" s="88"/>
      <c r="EE987" s="88"/>
      <c r="EF987" s="88"/>
      <c r="EG987" s="88"/>
    </row>
    <row r="988" spans="22:137" s="65" customFormat="1" x14ac:dyDescent="0.25">
      <c r="V988" s="631"/>
      <c r="AA988" s="632"/>
      <c r="AB988" s="632"/>
      <c r="AD988" s="632"/>
      <c r="AE988" s="633"/>
      <c r="AH988" s="634"/>
      <c r="AI988" s="634"/>
      <c r="AK988" s="632"/>
      <c r="AR988" s="632"/>
      <c r="AV988" s="632"/>
      <c r="AX988" s="632"/>
      <c r="BB988" s="632"/>
      <c r="BC988" s="632"/>
      <c r="BE988" s="632"/>
      <c r="BH988" s="67"/>
      <c r="BI988" s="635"/>
      <c r="BJ988" s="636"/>
      <c r="BK988" s="636"/>
      <c r="BL988" s="636"/>
      <c r="BM988" s="102"/>
      <c r="BN988" s="102"/>
      <c r="BO988" s="102"/>
      <c r="BP988" s="636"/>
      <c r="BQ988" s="636"/>
      <c r="BR988" s="636"/>
      <c r="BS988" s="636"/>
      <c r="BT988" s="636"/>
      <c r="BU988" s="636"/>
      <c r="BV988" s="636"/>
      <c r="BW988" s="636"/>
      <c r="BX988" s="636"/>
      <c r="BY988" s="636"/>
      <c r="BZ988" s="636"/>
      <c r="CA988" s="636"/>
      <c r="CB988" s="637"/>
      <c r="CC988" s="636"/>
      <c r="CD988" s="636"/>
      <c r="CE988" s="637"/>
      <c r="CF988" s="637"/>
      <c r="CG988" s="637"/>
      <c r="CH988" s="637"/>
      <c r="CI988" s="636"/>
      <c r="CJ988" s="636"/>
      <c r="CK988" s="637"/>
      <c r="CL988" s="637"/>
      <c r="CM988" s="637"/>
      <c r="CN988" s="705"/>
      <c r="CO988" s="88"/>
      <c r="CP988" s="88"/>
      <c r="CQ988" s="88"/>
      <c r="CR988" s="67"/>
      <c r="CS988" s="67"/>
      <c r="CT988" s="67"/>
      <c r="CU988" s="67"/>
      <c r="CV988" s="67"/>
      <c r="CW988" s="67"/>
      <c r="CX988" s="67"/>
      <c r="CY988" s="67"/>
      <c r="CZ988" s="67"/>
      <c r="DA988" s="67"/>
      <c r="DB988" s="67"/>
      <c r="DC988" s="67"/>
      <c r="DD988" s="67"/>
      <c r="DE988" s="67"/>
      <c r="DF988" s="67"/>
      <c r="DG988" s="67"/>
      <c r="DH988" s="67"/>
      <c r="DI988" s="67"/>
      <c r="DJ988" s="67"/>
      <c r="DK988" s="67"/>
      <c r="DL988" s="67"/>
      <c r="DM988" s="67"/>
      <c r="DN988" s="67"/>
      <c r="DO988" s="67"/>
      <c r="DP988" s="67"/>
      <c r="DQ988" s="67"/>
      <c r="DR988" s="67"/>
      <c r="DS988" s="67"/>
      <c r="DT988" s="67"/>
      <c r="DU988" s="67"/>
      <c r="DV988" s="67"/>
      <c r="DW988" s="67"/>
      <c r="DX988" s="67"/>
      <c r="DY988" s="67"/>
      <c r="DZ988" s="88"/>
      <c r="EA988" s="88"/>
      <c r="EB988" s="88"/>
      <c r="EC988" s="88"/>
      <c r="ED988" s="88"/>
      <c r="EE988" s="88"/>
      <c r="EF988" s="88"/>
      <c r="EG988" s="88"/>
    </row>
    <row r="989" spans="22:137" s="65" customFormat="1" x14ac:dyDescent="0.25">
      <c r="V989" s="631"/>
      <c r="AA989" s="632"/>
      <c r="AB989" s="632"/>
      <c r="AD989" s="632"/>
      <c r="AE989" s="633"/>
      <c r="AH989" s="634"/>
      <c r="AI989" s="634"/>
      <c r="AK989" s="632"/>
      <c r="AR989" s="632"/>
      <c r="AV989" s="632"/>
      <c r="AX989" s="632"/>
      <c r="BB989" s="632"/>
      <c r="BC989" s="632"/>
      <c r="BE989" s="632"/>
      <c r="BH989" s="67"/>
      <c r="BI989" s="635"/>
      <c r="BJ989" s="636"/>
      <c r="BK989" s="636"/>
      <c r="BL989" s="636"/>
      <c r="BM989" s="102"/>
      <c r="BN989" s="102"/>
      <c r="BO989" s="102"/>
      <c r="BP989" s="636"/>
      <c r="BQ989" s="636"/>
      <c r="BR989" s="636"/>
      <c r="BS989" s="636"/>
      <c r="BT989" s="636"/>
      <c r="BU989" s="636"/>
      <c r="BV989" s="636"/>
      <c r="BW989" s="636"/>
      <c r="BX989" s="636"/>
      <c r="BY989" s="636"/>
      <c r="BZ989" s="636"/>
      <c r="CA989" s="636"/>
      <c r="CB989" s="637"/>
      <c r="CC989" s="636"/>
      <c r="CD989" s="636"/>
      <c r="CE989" s="637"/>
      <c r="CF989" s="637"/>
      <c r="CG989" s="637"/>
      <c r="CH989" s="637"/>
      <c r="CI989" s="636"/>
      <c r="CJ989" s="636"/>
      <c r="CK989" s="637"/>
      <c r="CL989" s="637"/>
      <c r="CM989" s="637"/>
      <c r="CN989" s="705"/>
      <c r="CO989" s="88"/>
      <c r="CP989" s="88"/>
      <c r="CQ989" s="88"/>
      <c r="CR989" s="67"/>
      <c r="CS989" s="67"/>
      <c r="CT989" s="67"/>
      <c r="CU989" s="67"/>
      <c r="CV989" s="67"/>
      <c r="CW989" s="67"/>
      <c r="CX989" s="67"/>
      <c r="CY989" s="67"/>
      <c r="CZ989" s="67"/>
      <c r="DA989" s="67"/>
      <c r="DB989" s="67"/>
      <c r="DC989" s="67"/>
      <c r="DD989" s="67"/>
      <c r="DE989" s="67"/>
      <c r="DF989" s="67"/>
      <c r="DG989" s="67"/>
      <c r="DH989" s="67"/>
      <c r="DI989" s="67"/>
      <c r="DJ989" s="67"/>
      <c r="DK989" s="67"/>
      <c r="DL989" s="67"/>
      <c r="DM989" s="67"/>
      <c r="DN989" s="67"/>
      <c r="DO989" s="67"/>
      <c r="DP989" s="67"/>
      <c r="DQ989" s="67"/>
      <c r="DR989" s="67"/>
      <c r="DS989" s="67"/>
      <c r="DT989" s="67"/>
      <c r="DU989" s="67"/>
      <c r="DV989" s="67"/>
      <c r="DW989" s="67"/>
      <c r="DX989" s="67"/>
      <c r="DY989" s="67"/>
      <c r="DZ989" s="88"/>
      <c r="EA989" s="88"/>
      <c r="EB989" s="88"/>
      <c r="EC989" s="88"/>
      <c r="ED989" s="88"/>
      <c r="EE989" s="88"/>
      <c r="EF989" s="88"/>
      <c r="EG989" s="88"/>
    </row>
    <row r="990" spans="22:137" s="65" customFormat="1" x14ac:dyDescent="0.25">
      <c r="V990" s="631"/>
      <c r="AA990" s="632"/>
      <c r="AB990" s="632"/>
      <c r="AD990" s="632"/>
      <c r="AE990" s="633"/>
      <c r="AH990" s="634"/>
      <c r="AI990" s="634"/>
      <c r="AK990" s="632"/>
      <c r="AR990" s="632"/>
      <c r="AV990" s="632"/>
      <c r="AX990" s="632"/>
      <c r="BB990" s="632"/>
      <c r="BC990" s="632"/>
      <c r="BE990" s="632"/>
      <c r="BH990" s="67"/>
      <c r="BI990" s="635"/>
      <c r="BJ990" s="636"/>
      <c r="BK990" s="636"/>
      <c r="BL990" s="636"/>
      <c r="BM990" s="102"/>
      <c r="BN990" s="102"/>
      <c r="BO990" s="102"/>
      <c r="BP990" s="636"/>
      <c r="BQ990" s="636"/>
      <c r="BR990" s="636"/>
      <c r="BS990" s="636"/>
      <c r="BT990" s="636"/>
      <c r="BU990" s="636"/>
      <c r="BV990" s="636"/>
      <c r="BW990" s="636"/>
      <c r="BX990" s="636"/>
      <c r="BY990" s="636"/>
      <c r="BZ990" s="636"/>
      <c r="CA990" s="636"/>
      <c r="CB990" s="637"/>
      <c r="CC990" s="636"/>
      <c r="CD990" s="636"/>
      <c r="CE990" s="637"/>
      <c r="CF990" s="637"/>
      <c r="CG990" s="637"/>
      <c r="CH990" s="637"/>
      <c r="CI990" s="636"/>
      <c r="CJ990" s="636"/>
      <c r="CK990" s="637"/>
      <c r="CL990" s="637"/>
      <c r="CM990" s="637"/>
      <c r="CN990" s="705"/>
      <c r="CO990" s="88"/>
      <c r="CP990" s="88"/>
      <c r="CQ990" s="88"/>
      <c r="CR990" s="67"/>
      <c r="CS990" s="67"/>
      <c r="CT990" s="67"/>
      <c r="CU990" s="67"/>
      <c r="CV990" s="67"/>
      <c r="CW990" s="67"/>
      <c r="CX990" s="67"/>
      <c r="CY990" s="67"/>
      <c r="CZ990" s="67"/>
      <c r="DA990" s="67"/>
      <c r="DB990" s="67"/>
      <c r="DC990" s="67"/>
      <c r="DD990" s="67"/>
      <c r="DE990" s="67"/>
      <c r="DF990" s="67"/>
      <c r="DG990" s="67"/>
      <c r="DH990" s="67"/>
      <c r="DI990" s="67"/>
      <c r="DJ990" s="67"/>
      <c r="DK990" s="67"/>
      <c r="DL990" s="67"/>
      <c r="DM990" s="67"/>
      <c r="DN990" s="67"/>
      <c r="DO990" s="67"/>
      <c r="DP990" s="67"/>
      <c r="DQ990" s="67"/>
      <c r="DR990" s="67"/>
      <c r="DS990" s="67"/>
      <c r="DT990" s="67"/>
      <c r="DU990" s="67"/>
      <c r="DV990" s="67"/>
      <c r="DW990" s="67"/>
      <c r="DX990" s="67"/>
      <c r="DY990" s="67"/>
      <c r="DZ990" s="88"/>
      <c r="EA990" s="88"/>
      <c r="EB990" s="88"/>
      <c r="EC990" s="88"/>
      <c r="ED990" s="88"/>
      <c r="EE990" s="88"/>
      <c r="EF990" s="88"/>
      <c r="EG990" s="88"/>
    </row>
    <row r="991" spans="22:137" s="65" customFormat="1" x14ac:dyDescent="0.25">
      <c r="V991" s="631"/>
      <c r="AA991" s="632"/>
      <c r="AB991" s="632"/>
      <c r="AD991" s="632"/>
      <c r="AE991" s="633"/>
      <c r="AH991" s="634"/>
      <c r="AI991" s="634"/>
      <c r="AK991" s="632"/>
      <c r="AR991" s="632"/>
      <c r="AV991" s="632"/>
      <c r="AX991" s="632"/>
      <c r="BB991" s="632"/>
      <c r="BC991" s="632"/>
      <c r="BE991" s="632"/>
      <c r="BH991" s="67"/>
      <c r="BI991" s="635"/>
      <c r="BJ991" s="636"/>
      <c r="BK991" s="636"/>
      <c r="BL991" s="636"/>
      <c r="BM991" s="102"/>
      <c r="BN991" s="102"/>
      <c r="BO991" s="102"/>
      <c r="BP991" s="636"/>
      <c r="BQ991" s="636"/>
      <c r="BR991" s="636"/>
      <c r="BS991" s="636"/>
      <c r="BT991" s="636"/>
      <c r="BU991" s="636"/>
      <c r="BV991" s="636"/>
      <c r="BW991" s="636"/>
      <c r="BX991" s="636"/>
      <c r="BY991" s="636"/>
      <c r="BZ991" s="636"/>
      <c r="CA991" s="636"/>
      <c r="CB991" s="637"/>
      <c r="CC991" s="636"/>
      <c r="CD991" s="636"/>
      <c r="CE991" s="637"/>
      <c r="CF991" s="637"/>
      <c r="CG991" s="637"/>
      <c r="CH991" s="637"/>
      <c r="CI991" s="636"/>
      <c r="CJ991" s="636"/>
      <c r="CK991" s="637"/>
      <c r="CL991" s="637"/>
      <c r="CM991" s="637"/>
      <c r="CN991" s="705"/>
      <c r="CO991" s="88"/>
      <c r="CP991" s="88"/>
      <c r="CQ991" s="88"/>
      <c r="CR991" s="67"/>
      <c r="CS991" s="67"/>
      <c r="CT991" s="67"/>
      <c r="CU991" s="67"/>
      <c r="CV991" s="67"/>
      <c r="CW991" s="67"/>
      <c r="CX991" s="67"/>
      <c r="CY991" s="67"/>
      <c r="CZ991" s="67"/>
      <c r="DA991" s="67"/>
      <c r="DB991" s="67"/>
      <c r="DC991" s="67"/>
      <c r="DD991" s="67"/>
      <c r="DE991" s="67"/>
      <c r="DF991" s="67"/>
      <c r="DG991" s="67"/>
      <c r="DH991" s="67"/>
      <c r="DI991" s="67"/>
      <c r="DJ991" s="67"/>
      <c r="DK991" s="67"/>
      <c r="DL991" s="67"/>
      <c r="DM991" s="67"/>
      <c r="DN991" s="67"/>
      <c r="DO991" s="67"/>
      <c r="DP991" s="67"/>
      <c r="DQ991" s="67"/>
      <c r="DR991" s="67"/>
      <c r="DS991" s="67"/>
      <c r="DT991" s="67"/>
      <c r="DU991" s="67"/>
      <c r="DV991" s="67"/>
      <c r="DW991" s="67"/>
      <c r="DX991" s="67"/>
      <c r="DY991" s="67"/>
      <c r="DZ991" s="88"/>
      <c r="EA991" s="88"/>
      <c r="EB991" s="88"/>
      <c r="EC991" s="88"/>
      <c r="ED991" s="88"/>
      <c r="EE991" s="88"/>
      <c r="EF991" s="88"/>
      <c r="EG991" s="88"/>
    </row>
    <row r="992" spans="22:137" s="65" customFormat="1" x14ac:dyDescent="0.25">
      <c r="V992" s="631"/>
      <c r="AA992" s="632"/>
      <c r="AB992" s="632"/>
      <c r="AD992" s="632"/>
      <c r="AE992" s="633"/>
      <c r="AH992" s="634"/>
      <c r="AI992" s="634"/>
      <c r="AK992" s="632"/>
      <c r="AR992" s="632"/>
      <c r="AV992" s="632"/>
      <c r="AX992" s="632"/>
      <c r="BB992" s="632"/>
      <c r="BC992" s="632"/>
      <c r="BE992" s="632"/>
      <c r="BH992" s="67"/>
      <c r="BI992" s="635"/>
      <c r="BJ992" s="636"/>
      <c r="BK992" s="636"/>
      <c r="BL992" s="636"/>
      <c r="BM992" s="102"/>
      <c r="BN992" s="102"/>
      <c r="BO992" s="102"/>
      <c r="BP992" s="636"/>
      <c r="BQ992" s="636"/>
      <c r="BR992" s="636"/>
      <c r="BS992" s="636"/>
      <c r="BT992" s="636"/>
      <c r="BU992" s="636"/>
      <c r="BV992" s="636"/>
      <c r="BW992" s="636"/>
      <c r="BX992" s="636"/>
      <c r="BY992" s="636"/>
      <c r="BZ992" s="636"/>
      <c r="CA992" s="636"/>
      <c r="CB992" s="637"/>
      <c r="CC992" s="636"/>
      <c r="CD992" s="636"/>
      <c r="CE992" s="637"/>
      <c r="CF992" s="637"/>
      <c r="CG992" s="637"/>
      <c r="CH992" s="637"/>
      <c r="CI992" s="636"/>
      <c r="CJ992" s="636"/>
      <c r="CK992" s="637"/>
      <c r="CL992" s="637"/>
      <c r="CM992" s="637"/>
      <c r="CN992" s="705"/>
      <c r="CO992" s="88"/>
      <c r="CP992" s="88"/>
      <c r="CQ992" s="88"/>
      <c r="CR992" s="67"/>
      <c r="CS992" s="67"/>
      <c r="CT992" s="67"/>
      <c r="CU992" s="67"/>
      <c r="CV992" s="67"/>
      <c r="CW992" s="67"/>
      <c r="CX992" s="67"/>
      <c r="CY992" s="67"/>
      <c r="CZ992" s="67"/>
      <c r="DA992" s="67"/>
      <c r="DB992" s="67"/>
      <c r="DC992" s="67"/>
      <c r="DD992" s="67"/>
      <c r="DE992" s="67"/>
      <c r="DF992" s="67"/>
      <c r="DG992" s="67"/>
      <c r="DH992" s="67"/>
      <c r="DI992" s="67"/>
      <c r="DJ992" s="67"/>
      <c r="DK992" s="67"/>
      <c r="DL992" s="67"/>
      <c r="DM992" s="67"/>
      <c r="DN992" s="67"/>
      <c r="DO992" s="67"/>
      <c r="DP992" s="67"/>
      <c r="DQ992" s="67"/>
      <c r="DR992" s="67"/>
      <c r="DS992" s="67"/>
      <c r="DT992" s="67"/>
      <c r="DU992" s="67"/>
      <c r="DV992" s="67"/>
      <c r="DW992" s="67"/>
      <c r="DX992" s="67"/>
      <c r="DY992" s="67"/>
      <c r="DZ992" s="88"/>
      <c r="EA992" s="88"/>
      <c r="EB992" s="88"/>
      <c r="EC992" s="88"/>
      <c r="ED992" s="88"/>
      <c r="EE992" s="88"/>
      <c r="EF992" s="88"/>
      <c r="EG992" s="88"/>
    </row>
    <row r="993" spans="22:137" s="65" customFormat="1" x14ac:dyDescent="0.25">
      <c r="V993" s="631"/>
      <c r="AA993" s="632"/>
      <c r="AB993" s="632"/>
      <c r="AD993" s="632"/>
      <c r="AE993" s="633"/>
      <c r="AH993" s="634"/>
      <c r="AI993" s="634"/>
      <c r="AK993" s="632"/>
      <c r="AR993" s="632"/>
      <c r="AV993" s="632"/>
      <c r="AX993" s="632"/>
      <c r="BB993" s="632"/>
      <c r="BC993" s="632"/>
      <c r="BE993" s="632"/>
      <c r="BH993" s="67"/>
      <c r="BI993" s="635"/>
      <c r="BJ993" s="636"/>
      <c r="BK993" s="636"/>
      <c r="BL993" s="636"/>
      <c r="BM993" s="102"/>
      <c r="BN993" s="102"/>
      <c r="BO993" s="102"/>
      <c r="BP993" s="636"/>
      <c r="BQ993" s="636"/>
      <c r="BR993" s="636"/>
      <c r="BS993" s="636"/>
      <c r="BT993" s="636"/>
      <c r="BU993" s="636"/>
      <c r="BV993" s="636"/>
      <c r="BW993" s="636"/>
      <c r="BX993" s="636"/>
      <c r="BY993" s="636"/>
      <c r="BZ993" s="636"/>
      <c r="CA993" s="636"/>
      <c r="CB993" s="637"/>
      <c r="CC993" s="636"/>
      <c r="CD993" s="636"/>
      <c r="CE993" s="637"/>
      <c r="CF993" s="637"/>
      <c r="CG993" s="637"/>
      <c r="CH993" s="637"/>
      <c r="CI993" s="636"/>
      <c r="CJ993" s="636"/>
      <c r="CK993" s="637"/>
      <c r="CL993" s="637"/>
      <c r="CM993" s="637"/>
      <c r="CN993" s="705"/>
      <c r="CO993" s="88"/>
      <c r="CP993" s="88"/>
      <c r="CQ993" s="88"/>
      <c r="CR993" s="67"/>
      <c r="CS993" s="67"/>
      <c r="CT993" s="67"/>
      <c r="CU993" s="67"/>
      <c r="CV993" s="67"/>
      <c r="CW993" s="67"/>
      <c r="CX993" s="67"/>
      <c r="CY993" s="67"/>
      <c r="CZ993" s="67"/>
      <c r="DA993" s="67"/>
      <c r="DB993" s="67"/>
      <c r="DC993" s="67"/>
      <c r="DD993" s="67"/>
      <c r="DE993" s="67"/>
      <c r="DF993" s="67"/>
      <c r="DG993" s="67"/>
      <c r="DH993" s="67"/>
      <c r="DI993" s="67"/>
      <c r="DJ993" s="67"/>
      <c r="DK993" s="67"/>
      <c r="DL993" s="67"/>
      <c r="DM993" s="67"/>
      <c r="DN993" s="67"/>
      <c r="DO993" s="67"/>
      <c r="DP993" s="67"/>
      <c r="DQ993" s="67"/>
      <c r="DR993" s="67"/>
      <c r="DS993" s="67"/>
      <c r="DT993" s="67"/>
      <c r="DU993" s="67"/>
      <c r="DV993" s="67"/>
      <c r="DW993" s="67"/>
      <c r="DX993" s="67"/>
      <c r="DY993" s="67"/>
      <c r="DZ993" s="88"/>
      <c r="EA993" s="88"/>
      <c r="EB993" s="88"/>
      <c r="EC993" s="88"/>
      <c r="ED993" s="88"/>
      <c r="EE993" s="88"/>
      <c r="EF993" s="88"/>
      <c r="EG993" s="88"/>
    </row>
    <row r="994" spans="22:137" s="65" customFormat="1" x14ac:dyDescent="0.25">
      <c r="V994" s="631"/>
      <c r="AA994" s="632"/>
      <c r="AB994" s="632"/>
      <c r="AD994" s="632"/>
      <c r="AE994" s="633"/>
      <c r="AH994" s="634"/>
      <c r="AI994" s="634"/>
      <c r="AK994" s="632"/>
      <c r="AR994" s="632"/>
      <c r="AV994" s="632"/>
      <c r="AX994" s="632"/>
      <c r="BB994" s="632"/>
      <c r="BC994" s="632"/>
      <c r="BE994" s="632"/>
      <c r="BH994" s="67"/>
      <c r="BI994" s="635"/>
      <c r="BJ994" s="636"/>
      <c r="BK994" s="636"/>
      <c r="BL994" s="636"/>
      <c r="BM994" s="102"/>
      <c r="BN994" s="102"/>
      <c r="BO994" s="102"/>
      <c r="BP994" s="636"/>
      <c r="BQ994" s="636"/>
      <c r="BR994" s="636"/>
      <c r="BS994" s="636"/>
      <c r="BT994" s="636"/>
      <c r="BU994" s="636"/>
      <c r="BV994" s="636"/>
      <c r="BW994" s="636"/>
      <c r="BX994" s="636"/>
      <c r="BY994" s="636"/>
      <c r="BZ994" s="636"/>
      <c r="CA994" s="636"/>
      <c r="CB994" s="637"/>
      <c r="CC994" s="636"/>
      <c r="CD994" s="636"/>
      <c r="CE994" s="637"/>
      <c r="CF994" s="637"/>
      <c r="CG994" s="637"/>
      <c r="CH994" s="637"/>
      <c r="CI994" s="636"/>
      <c r="CJ994" s="636"/>
      <c r="CK994" s="637"/>
      <c r="CL994" s="637"/>
      <c r="CM994" s="637"/>
      <c r="CN994" s="705"/>
      <c r="CO994" s="88"/>
      <c r="CP994" s="88"/>
      <c r="CQ994" s="88"/>
      <c r="CR994" s="67"/>
      <c r="CS994" s="67"/>
      <c r="CT994" s="67"/>
      <c r="CU994" s="67"/>
      <c r="CV994" s="67"/>
      <c r="CW994" s="67"/>
      <c r="CX994" s="67"/>
      <c r="CY994" s="67"/>
      <c r="CZ994" s="67"/>
      <c r="DA994" s="67"/>
      <c r="DB994" s="67"/>
      <c r="DC994" s="67"/>
      <c r="DD994" s="67"/>
      <c r="DE994" s="67"/>
      <c r="DF994" s="67"/>
      <c r="DG994" s="67"/>
      <c r="DH994" s="67"/>
      <c r="DI994" s="67"/>
      <c r="DJ994" s="67"/>
      <c r="DK994" s="67"/>
      <c r="DL994" s="67"/>
      <c r="DM994" s="67"/>
      <c r="DN994" s="67"/>
      <c r="DO994" s="67"/>
      <c r="DP994" s="67"/>
      <c r="DQ994" s="67"/>
      <c r="DR994" s="67"/>
      <c r="DS994" s="67"/>
      <c r="DT994" s="67"/>
      <c r="DU994" s="67"/>
      <c r="DV994" s="67"/>
      <c r="DW994" s="67"/>
      <c r="DX994" s="67"/>
      <c r="DY994" s="67"/>
      <c r="DZ994" s="88"/>
      <c r="EA994" s="88"/>
      <c r="EB994" s="88"/>
      <c r="EC994" s="88"/>
      <c r="ED994" s="88"/>
      <c r="EE994" s="88"/>
      <c r="EF994" s="88"/>
      <c r="EG994" s="88"/>
    </row>
    <row r="995" spans="22:137" s="65" customFormat="1" x14ac:dyDescent="0.25">
      <c r="V995" s="631"/>
      <c r="AA995" s="632"/>
      <c r="AB995" s="632"/>
      <c r="AD995" s="632"/>
      <c r="AE995" s="633"/>
      <c r="AH995" s="634"/>
      <c r="AI995" s="634"/>
      <c r="AK995" s="632"/>
      <c r="AR995" s="632"/>
      <c r="AV995" s="632"/>
      <c r="AX995" s="632"/>
      <c r="BB995" s="632"/>
      <c r="BC995" s="632"/>
      <c r="BE995" s="632"/>
      <c r="BH995" s="67"/>
      <c r="BI995" s="635"/>
      <c r="BJ995" s="636"/>
      <c r="BK995" s="636"/>
      <c r="BL995" s="636"/>
      <c r="BM995" s="102"/>
      <c r="BN995" s="102"/>
      <c r="BO995" s="102"/>
      <c r="BP995" s="636"/>
      <c r="BQ995" s="636"/>
      <c r="BR995" s="636"/>
      <c r="BS995" s="636"/>
      <c r="BT995" s="636"/>
      <c r="BU995" s="636"/>
      <c r="BV995" s="636"/>
      <c r="BW995" s="636"/>
      <c r="BX995" s="636"/>
      <c r="BY995" s="636"/>
      <c r="BZ995" s="636"/>
      <c r="CA995" s="636"/>
      <c r="CB995" s="637"/>
      <c r="CC995" s="636"/>
      <c r="CD995" s="636"/>
      <c r="CE995" s="637"/>
      <c r="CF995" s="637"/>
      <c r="CG995" s="637"/>
      <c r="CH995" s="637"/>
      <c r="CI995" s="636"/>
      <c r="CJ995" s="636"/>
      <c r="CK995" s="637"/>
      <c r="CL995" s="637"/>
      <c r="CM995" s="637"/>
      <c r="CN995" s="705"/>
      <c r="CO995" s="88"/>
      <c r="CP995" s="88"/>
      <c r="CQ995" s="88"/>
      <c r="CR995" s="67"/>
      <c r="CS995" s="67"/>
      <c r="CT995" s="67"/>
      <c r="CU995" s="67"/>
      <c r="CV995" s="67"/>
      <c r="CW995" s="67"/>
      <c r="CX995" s="67"/>
      <c r="CY995" s="67"/>
      <c r="CZ995" s="67"/>
      <c r="DA995" s="67"/>
      <c r="DB995" s="67"/>
      <c r="DC995" s="67"/>
      <c r="DD995" s="67"/>
      <c r="DE995" s="67"/>
      <c r="DF995" s="67"/>
      <c r="DG995" s="67"/>
      <c r="DH995" s="67"/>
      <c r="DI995" s="67"/>
      <c r="DJ995" s="67"/>
      <c r="DK995" s="67"/>
      <c r="DL995" s="67"/>
      <c r="DM995" s="67"/>
      <c r="DN995" s="67"/>
      <c r="DO995" s="67"/>
      <c r="DP995" s="67"/>
      <c r="DQ995" s="67"/>
      <c r="DR995" s="67"/>
      <c r="DS995" s="67"/>
      <c r="DT995" s="67"/>
      <c r="DU995" s="67"/>
      <c r="DV995" s="67"/>
      <c r="DW995" s="67"/>
      <c r="DX995" s="67"/>
      <c r="DY995" s="67"/>
      <c r="DZ995" s="88"/>
      <c r="EA995" s="88"/>
      <c r="EB995" s="88"/>
      <c r="EC995" s="88"/>
      <c r="ED995" s="88"/>
      <c r="EE995" s="88"/>
      <c r="EF995" s="88"/>
      <c r="EG995" s="88"/>
    </row>
    <row r="996" spans="22:137" s="65" customFormat="1" x14ac:dyDescent="0.25">
      <c r="V996" s="631"/>
      <c r="AA996" s="632"/>
      <c r="AB996" s="632"/>
      <c r="AD996" s="632"/>
      <c r="AE996" s="633"/>
      <c r="AH996" s="634"/>
      <c r="AI996" s="634"/>
      <c r="AK996" s="632"/>
      <c r="AR996" s="632"/>
      <c r="AV996" s="632"/>
      <c r="AX996" s="632"/>
      <c r="BB996" s="632"/>
      <c r="BC996" s="632"/>
      <c r="BE996" s="632"/>
      <c r="BH996" s="67"/>
      <c r="BI996" s="635"/>
      <c r="BJ996" s="636"/>
      <c r="BK996" s="636"/>
      <c r="BL996" s="636"/>
      <c r="BM996" s="102"/>
      <c r="BN996" s="102"/>
      <c r="BO996" s="102"/>
      <c r="BP996" s="636"/>
      <c r="BQ996" s="636"/>
      <c r="BR996" s="636"/>
      <c r="BS996" s="636"/>
      <c r="BT996" s="636"/>
      <c r="BU996" s="636"/>
      <c r="BV996" s="636"/>
      <c r="BW996" s="636"/>
      <c r="BX996" s="636"/>
      <c r="BY996" s="636"/>
      <c r="BZ996" s="636"/>
      <c r="CA996" s="636"/>
      <c r="CB996" s="637"/>
      <c r="CC996" s="636"/>
      <c r="CD996" s="636"/>
      <c r="CE996" s="637"/>
      <c r="CF996" s="637"/>
      <c r="CG996" s="637"/>
      <c r="CH996" s="637"/>
      <c r="CI996" s="636"/>
      <c r="CJ996" s="636"/>
      <c r="CK996" s="637"/>
      <c r="CL996" s="637"/>
      <c r="CM996" s="637"/>
      <c r="CN996" s="705"/>
      <c r="CO996" s="88"/>
      <c r="CP996" s="88"/>
      <c r="CQ996" s="88"/>
      <c r="CR996" s="67"/>
      <c r="CS996" s="67"/>
      <c r="CT996" s="67"/>
      <c r="CU996" s="67"/>
      <c r="CV996" s="67"/>
      <c r="CW996" s="67"/>
      <c r="CX996" s="67"/>
      <c r="CY996" s="67"/>
      <c r="CZ996" s="67"/>
      <c r="DA996" s="67"/>
      <c r="DB996" s="67"/>
      <c r="DC996" s="67"/>
      <c r="DD996" s="67"/>
      <c r="DE996" s="67"/>
      <c r="DF996" s="67"/>
      <c r="DG996" s="67"/>
      <c r="DH996" s="67"/>
      <c r="DI996" s="67"/>
      <c r="DJ996" s="67"/>
      <c r="DK996" s="67"/>
      <c r="DL996" s="67"/>
      <c r="DM996" s="67"/>
      <c r="DN996" s="67"/>
      <c r="DO996" s="67"/>
      <c r="DP996" s="67"/>
      <c r="DQ996" s="67"/>
      <c r="DR996" s="67"/>
      <c r="DS996" s="67"/>
      <c r="DT996" s="67"/>
      <c r="DU996" s="67"/>
      <c r="DV996" s="67"/>
      <c r="DW996" s="67"/>
      <c r="DX996" s="67"/>
      <c r="DY996" s="67"/>
      <c r="DZ996" s="88"/>
      <c r="EA996" s="88"/>
      <c r="EB996" s="88"/>
      <c r="EC996" s="88"/>
      <c r="ED996" s="88"/>
      <c r="EE996" s="88"/>
      <c r="EF996" s="88"/>
      <c r="EG996" s="88"/>
    </row>
    <row r="997" spans="22:137" s="65" customFormat="1" x14ac:dyDescent="0.25">
      <c r="V997" s="631"/>
      <c r="AA997" s="632"/>
      <c r="AB997" s="632"/>
      <c r="AD997" s="632"/>
      <c r="AE997" s="633"/>
      <c r="AH997" s="634"/>
      <c r="AI997" s="634"/>
      <c r="AK997" s="632"/>
      <c r="AR997" s="632"/>
      <c r="AV997" s="632"/>
      <c r="AX997" s="632"/>
      <c r="BB997" s="632"/>
      <c r="BC997" s="632"/>
      <c r="BE997" s="632"/>
      <c r="BH997" s="67"/>
      <c r="BI997" s="635"/>
      <c r="BJ997" s="636"/>
      <c r="BK997" s="636"/>
      <c r="BL997" s="636"/>
      <c r="BM997" s="102"/>
      <c r="BN997" s="102"/>
      <c r="BO997" s="102"/>
      <c r="BP997" s="636"/>
      <c r="BQ997" s="636"/>
      <c r="BR997" s="636"/>
      <c r="BS997" s="636"/>
      <c r="BT997" s="636"/>
      <c r="BU997" s="636"/>
      <c r="BV997" s="636"/>
      <c r="BW997" s="636"/>
      <c r="BX997" s="636"/>
      <c r="BY997" s="636"/>
      <c r="BZ997" s="636"/>
      <c r="CA997" s="636"/>
      <c r="CB997" s="637"/>
      <c r="CC997" s="636"/>
      <c r="CD997" s="636"/>
      <c r="CE997" s="637"/>
      <c r="CF997" s="637"/>
      <c r="CG997" s="637"/>
      <c r="CH997" s="637"/>
      <c r="CI997" s="636"/>
      <c r="CJ997" s="636"/>
      <c r="CK997" s="637"/>
      <c r="CL997" s="637"/>
      <c r="CM997" s="637"/>
      <c r="CN997" s="705"/>
      <c r="CO997" s="88"/>
      <c r="CP997" s="88"/>
      <c r="CQ997" s="88"/>
      <c r="CR997" s="67"/>
      <c r="CS997" s="67"/>
      <c r="CT997" s="67"/>
      <c r="CU997" s="67"/>
      <c r="CV997" s="67"/>
      <c r="CW997" s="67"/>
      <c r="CX997" s="67"/>
      <c r="CY997" s="67"/>
      <c r="CZ997" s="67"/>
      <c r="DA997" s="67"/>
      <c r="DB997" s="67"/>
      <c r="DC997" s="67"/>
      <c r="DD997" s="67"/>
      <c r="DE997" s="67"/>
      <c r="DF997" s="67"/>
      <c r="DG997" s="67"/>
      <c r="DH997" s="67"/>
      <c r="DI997" s="67"/>
      <c r="DJ997" s="67"/>
      <c r="DK997" s="67"/>
      <c r="DL997" s="67"/>
      <c r="DM997" s="67"/>
      <c r="DN997" s="67"/>
      <c r="DO997" s="67"/>
      <c r="DP997" s="67"/>
      <c r="DQ997" s="67"/>
      <c r="DR997" s="67"/>
      <c r="DS997" s="67"/>
      <c r="DT997" s="67"/>
      <c r="DU997" s="67"/>
      <c r="DV997" s="67"/>
      <c r="DW997" s="67"/>
      <c r="DX997" s="67"/>
      <c r="DY997" s="67"/>
      <c r="DZ997" s="88"/>
      <c r="EA997" s="88"/>
      <c r="EB997" s="88"/>
      <c r="EC997" s="88"/>
      <c r="ED997" s="88"/>
      <c r="EE997" s="88"/>
      <c r="EF997" s="88"/>
      <c r="EG997" s="88"/>
    </row>
    <row r="998" spans="22:137" s="65" customFormat="1" x14ac:dyDescent="0.25">
      <c r="V998" s="631"/>
      <c r="AA998" s="632"/>
      <c r="AB998" s="632"/>
      <c r="AD998" s="632"/>
      <c r="AE998" s="633"/>
      <c r="AH998" s="634"/>
      <c r="AI998" s="634"/>
      <c r="AK998" s="632"/>
      <c r="AR998" s="632"/>
      <c r="AV998" s="632"/>
      <c r="AX998" s="632"/>
      <c r="BB998" s="632"/>
      <c r="BC998" s="632"/>
      <c r="BE998" s="632"/>
      <c r="BH998" s="67"/>
      <c r="BI998" s="635"/>
      <c r="BJ998" s="636"/>
      <c r="BK998" s="636"/>
      <c r="BL998" s="636"/>
      <c r="BM998" s="102"/>
      <c r="BN998" s="102"/>
      <c r="BO998" s="102"/>
      <c r="BP998" s="636"/>
      <c r="BQ998" s="636"/>
      <c r="BR998" s="636"/>
      <c r="BS998" s="636"/>
      <c r="BT998" s="636"/>
      <c r="BU998" s="636"/>
      <c r="BV998" s="636"/>
      <c r="BW998" s="636"/>
      <c r="BX998" s="636"/>
      <c r="BY998" s="636"/>
      <c r="BZ998" s="636"/>
      <c r="CA998" s="636"/>
      <c r="CB998" s="637"/>
      <c r="CC998" s="636"/>
      <c r="CD998" s="636"/>
      <c r="CE998" s="637"/>
      <c r="CF998" s="637"/>
      <c r="CG998" s="637"/>
      <c r="CH998" s="637"/>
      <c r="CI998" s="636"/>
      <c r="CJ998" s="636"/>
      <c r="CK998" s="637"/>
      <c r="CL998" s="637"/>
      <c r="CM998" s="637"/>
      <c r="CN998" s="705"/>
      <c r="CO998" s="88"/>
      <c r="CP998" s="88"/>
      <c r="CQ998" s="88"/>
      <c r="CR998" s="67"/>
      <c r="CS998" s="67"/>
      <c r="CT998" s="67"/>
      <c r="CU998" s="67"/>
      <c r="CV998" s="67"/>
      <c r="CW998" s="67"/>
      <c r="CX998" s="67"/>
      <c r="CY998" s="67"/>
      <c r="CZ998" s="67"/>
      <c r="DA998" s="67"/>
      <c r="DB998" s="67"/>
      <c r="DC998" s="67"/>
      <c r="DD998" s="67"/>
      <c r="DE998" s="67"/>
      <c r="DF998" s="67"/>
      <c r="DG998" s="67"/>
      <c r="DH998" s="67"/>
      <c r="DI998" s="67"/>
      <c r="DJ998" s="67"/>
      <c r="DK998" s="67"/>
      <c r="DL998" s="67"/>
      <c r="DM998" s="67"/>
      <c r="DN998" s="67"/>
      <c r="DO998" s="67"/>
      <c r="DP998" s="67"/>
      <c r="DQ998" s="67"/>
      <c r="DR998" s="67"/>
      <c r="DS998" s="67"/>
      <c r="DT998" s="67"/>
      <c r="DU998" s="67"/>
      <c r="DV998" s="67"/>
      <c r="DW998" s="67"/>
      <c r="DX998" s="67"/>
      <c r="DY998" s="67"/>
      <c r="DZ998" s="88"/>
      <c r="EA998" s="88"/>
      <c r="EB998" s="88"/>
      <c r="EC998" s="88"/>
      <c r="ED998" s="88"/>
      <c r="EE998" s="88"/>
      <c r="EF998" s="88"/>
      <c r="EG998" s="88"/>
    </row>
    <row r="999" spans="22:137" s="65" customFormat="1" x14ac:dyDescent="0.25">
      <c r="V999" s="631"/>
      <c r="AA999" s="632"/>
      <c r="AB999" s="632"/>
      <c r="AD999" s="632"/>
      <c r="AE999" s="633"/>
      <c r="AH999" s="634"/>
      <c r="AI999" s="634"/>
      <c r="AK999" s="632"/>
      <c r="AR999" s="632"/>
      <c r="AV999" s="632"/>
      <c r="AX999" s="632"/>
      <c r="BB999" s="632"/>
      <c r="BC999" s="632"/>
      <c r="BE999" s="632"/>
      <c r="BH999" s="67"/>
      <c r="BI999" s="635"/>
      <c r="BJ999" s="636"/>
      <c r="BK999" s="636"/>
      <c r="BL999" s="636"/>
      <c r="BM999" s="102"/>
      <c r="BN999" s="102"/>
      <c r="BO999" s="102"/>
      <c r="BP999" s="636"/>
      <c r="BQ999" s="636"/>
      <c r="BR999" s="636"/>
      <c r="BS999" s="636"/>
      <c r="BT999" s="636"/>
      <c r="BU999" s="636"/>
      <c r="BV999" s="636"/>
      <c r="BW999" s="636"/>
      <c r="BX999" s="636"/>
      <c r="BY999" s="636"/>
      <c r="BZ999" s="636"/>
      <c r="CA999" s="636"/>
      <c r="CB999" s="637"/>
      <c r="CC999" s="636"/>
      <c r="CD999" s="636"/>
      <c r="CE999" s="637"/>
      <c r="CF999" s="637"/>
      <c r="CG999" s="637"/>
      <c r="CH999" s="637"/>
      <c r="CI999" s="636"/>
      <c r="CJ999" s="636"/>
      <c r="CK999" s="637"/>
      <c r="CL999" s="637"/>
      <c r="CM999" s="637"/>
      <c r="CN999" s="705"/>
      <c r="CO999" s="88"/>
      <c r="CP999" s="88"/>
      <c r="CQ999" s="88"/>
      <c r="CR999" s="67"/>
      <c r="CS999" s="67"/>
      <c r="CT999" s="67"/>
      <c r="CU999" s="67"/>
      <c r="CV999" s="67"/>
      <c r="CW999" s="67"/>
      <c r="CX999" s="67"/>
      <c r="CY999" s="67"/>
      <c r="CZ999" s="67"/>
      <c r="DA999" s="67"/>
      <c r="DB999" s="67"/>
      <c r="DC999" s="67"/>
      <c r="DD999" s="67"/>
      <c r="DE999" s="67"/>
      <c r="DF999" s="67"/>
      <c r="DG999" s="67"/>
      <c r="DH999" s="67"/>
      <c r="DI999" s="67"/>
      <c r="DJ999" s="67"/>
      <c r="DK999" s="67"/>
      <c r="DL999" s="67"/>
      <c r="DM999" s="67"/>
      <c r="DN999" s="67"/>
      <c r="DO999" s="67"/>
      <c r="DP999" s="67"/>
      <c r="DQ999" s="67"/>
      <c r="DR999" s="67"/>
      <c r="DS999" s="67"/>
      <c r="DT999" s="67"/>
      <c r="DU999" s="67"/>
      <c r="DV999" s="67"/>
      <c r="DW999" s="67"/>
      <c r="DX999" s="67"/>
      <c r="DY999" s="67"/>
      <c r="DZ999" s="88"/>
      <c r="EA999" s="88"/>
      <c r="EB999" s="88"/>
      <c r="EC999" s="88"/>
      <c r="ED999" s="88"/>
      <c r="EE999" s="88"/>
      <c r="EF999" s="88"/>
      <c r="EG999" s="88"/>
    </row>
    <row r="1000" spans="22:137" s="65" customFormat="1" x14ac:dyDescent="0.25">
      <c r="V1000" s="631"/>
      <c r="AA1000" s="632"/>
      <c r="AB1000" s="632"/>
      <c r="AD1000" s="632"/>
      <c r="AE1000" s="633"/>
      <c r="AH1000" s="634"/>
      <c r="AI1000" s="634"/>
      <c r="AK1000" s="632"/>
      <c r="AR1000" s="632"/>
      <c r="AV1000" s="632"/>
      <c r="AX1000" s="632"/>
      <c r="BB1000" s="632"/>
      <c r="BC1000" s="632"/>
      <c r="BE1000" s="632"/>
      <c r="BH1000" s="67"/>
      <c r="BI1000" s="635"/>
      <c r="BJ1000" s="636"/>
      <c r="BK1000" s="636"/>
      <c r="BL1000" s="636"/>
      <c r="BM1000" s="102"/>
      <c r="BN1000" s="102"/>
      <c r="BO1000" s="102"/>
      <c r="BP1000" s="636"/>
      <c r="BQ1000" s="636"/>
      <c r="BR1000" s="636"/>
      <c r="BS1000" s="636"/>
      <c r="BT1000" s="636"/>
      <c r="BU1000" s="636"/>
      <c r="BV1000" s="636"/>
      <c r="BW1000" s="636"/>
      <c r="BX1000" s="636"/>
      <c r="BY1000" s="636"/>
      <c r="BZ1000" s="636"/>
      <c r="CA1000" s="636"/>
      <c r="CB1000" s="637"/>
      <c r="CC1000" s="636"/>
      <c r="CD1000" s="636"/>
      <c r="CE1000" s="637"/>
      <c r="CF1000" s="637"/>
      <c r="CG1000" s="637"/>
      <c r="CH1000" s="637"/>
      <c r="CI1000" s="636"/>
      <c r="CJ1000" s="636"/>
      <c r="CK1000" s="637"/>
      <c r="CL1000" s="637"/>
      <c r="CM1000" s="637"/>
      <c r="CN1000" s="705"/>
      <c r="CO1000" s="88"/>
      <c r="CP1000" s="88"/>
      <c r="CQ1000" s="88"/>
      <c r="CR1000" s="67"/>
      <c r="CS1000" s="67"/>
      <c r="CT1000" s="67"/>
      <c r="CU1000" s="67"/>
      <c r="CV1000" s="67"/>
      <c r="CW1000" s="67"/>
      <c r="CX1000" s="67"/>
      <c r="CY1000" s="67"/>
      <c r="CZ1000" s="67"/>
      <c r="DA1000" s="67"/>
      <c r="DB1000" s="67"/>
      <c r="DC1000" s="67"/>
      <c r="DD1000" s="67"/>
      <c r="DE1000" s="67"/>
      <c r="DF1000" s="67"/>
      <c r="DG1000" s="67"/>
      <c r="DH1000" s="67"/>
      <c r="DI1000" s="67"/>
      <c r="DJ1000" s="67"/>
      <c r="DK1000" s="67"/>
      <c r="DL1000" s="67"/>
      <c r="DM1000" s="67"/>
      <c r="DN1000" s="67"/>
      <c r="DO1000" s="67"/>
      <c r="DP1000" s="67"/>
      <c r="DQ1000" s="67"/>
      <c r="DR1000" s="67"/>
      <c r="DS1000" s="67"/>
      <c r="DT1000" s="67"/>
      <c r="DU1000" s="67"/>
      <c r="DV1000" s="67"/>
      <c r="DW1000" s="67"/>
      <c r="DX1000" s="67"/>
      <c r="DY1000" s="67"/>
      <c r="DZ1000" s="88"/>
      <c r="EA1000" s="88"/>
      <c r="EB1000" s="88"/>
      <c r="EC1000" s="88"/>
      <c r="ED1000" s="88"/>
      <c r="EE1000" s="88"/>
      <c r="EF1000" s="88"/>
      <c r="EG1000" s="88"/>
    </row>
    <row r="1001" spans="22:137" s="65" customFormat="1" x14ac:dyDescent="0.25">
      <c r="V1001" s="631"/>
      <c r="AA1001" s="632"/>
      <c r="AB1001" s="632"/>
      <c r="AD1001" s="632"/>
      <c r="AE1001" s="633"/>
      <c r="AH1001" s="634"/>
      <c r="AI1001" s="634"/>
      <c r="AK1001" s="632"/>
      <c r="AR1001" s="632"/>
      <c r="AV1001" s="632"/>
      <c r="AX1001" s="632"/>
      <c r="BB1001" s="632"/>
      <c r="BC1001" s="632"/>
      <c r="BE1001" s="632"/>
      <c r="BH1001" s="67"/>
      <c r="BI1001" s="635"/>
      <c r="BJ1001" s="636"/>
      <c r="BK1001" s="636"/>
      <c r="BL1001" s="636"/>
      <c r="BM1001" s="102"/>
      <c r="BN1001" s="102"/>
      <c r="BO1001" s="102"/>
      <c r="BP1001" s="636"/>
      <c r="BQ1001" s="636"/>
      <c r="BR1001" s="636"/>
      <c r="BS1001" s="636"/>
      <c r="BT1001" s="636"/>
      <c r="BU1001" s="636"/>
      <c r="BV1001" s="636"/>
      <c r="BW1001" s="636"/>
      <c r="BX1001" s="636"/>
      <c r="BY1001" s="636"/>
      <c r="BZ1001" s="636"/>
      <c r="CA1001" s="636"/>
      <c r="CB1001" s="637"/>
      <c r="CC1001" s="636"/>
      <c r="CD1001" s="636"/>
      <c r="CE1001" s="637"/>
      <c r="CF1001" s="637"/>
      <c r="CG1001" s="637"/>
      <c r="CH1001" s="637"/>
      <c r="CI1001" s="636"/>
      <c r="CJ1001" s="636"/>
      <c r="CK1001" s="637"/>
      <c r="CL1001" s="637"/>
      <c r="CM1001" s="637"/>
      <c r="CN1001" s="705"/>
      <c r="CO1001" s="88"/>
      <c r="CP1001" s="88"/>
      <c r="CQ1001" s="88"/>
      <c r="CR1001" s="67"/>
      <c r="CS1001" s="67"/>
      <c r="CT1001" s="67"/>
      <c r="CU1001" s="67"/>
      <c r="CV1001" s="67"/>
      <c r="CW1001" s="67"/>
      <c r="CX1001" s="67"/>
      <c r="CY1001" s="67"/>
      <c r="CZ1001" s="67"/>
      <c r="DA1001" s="67"/>
      <c r="DB1001" s="67"/>
      <c r="DC1001" s="67"/>
      <c r="DD1001" s="67"/>
      <c r="DE1001" s="67"/>
      <c r="DF1001" s="67"/>
      <c r="DG1001" s="67"/>
      <c r="DH1001" s="67"/>
      <c r="DI1001" s="67"/>
      <c r="DJ1001" s="67"/>
      <c r="DK1001" s="67"/>
      <c r="DL1001" s="67"/>
      <c r="DM1001" s="67"/>
      <c r="DN1001" s="67"/>
      <c r="DO1001" s="67"/>
      <c r="DP1001" s="67"/>
      <c r="DQ1001" s="67"/>
      <c r="DR1001" s="67"/>
      <c r="DS1001" s="67"/>
      <c r="DT1001" s="67"/>
      <c r="DU1001" s="67"/>
      <c r="DV1001" s="67"/>
      <c r="DW1001" s="67"/>
      <c r="DX1001" s="67"/>
      <c r="DY1001" s="67"/>
      <c r="DZ1001" s="88"/>
      <c r="EA1001" s="88"/>
      <c r="EB1001" s="88"/>
      <c r="EC1001" s="88"/>
      <c r="ED1001" s="88"/>
      <c r="EE1001" s="88"/>
      <c r="EF1001" s="88"/>
      <c r="EG1001" s="88"/>
    </row>
    <row r="1002" spans="22:137" s="65" customFormat="1" x14ac:dyDescent="0.25">
      <c r="V1002" s="631"/>
      <c r="AA1002" s="632"/>
      <c r="AB1002" s="632"/>
      <c r="AD1002" s="632"/>
      <c r="AE1002" s="633"/>
      <c r="AH1002" s="634"/>
      <c r="AI1002" s="634"/>
      <c r="AK1002" s="632"/>
      <c r="AR1002" s="632"/>
      <c r="AV1002" s="632"/>
      <c r="AX1002" s="632"/>
      <c r="BB1002" s="632"/>
      <c r="BC1002" s="632"/>
      <c r="BE1002" s="632"/>
      <c r="BH1002" s="67"/>
      <c r="BI1002" s="635"/>
      <c r="BJ1002" s="636"/>
      <c r="BK1002" s="636"/>
      <c r="BL1002" s="636"/>
      <c r="BM1002" s="102"/>
      <c r="BN1002" s="102"/>
      <c r="BO1002" s="102"/>
      <c r="BP1002" s="636"/>
      <c r="BQ1002" s="636"/>
      <c r="BR1002" s="636"/>
      <c r="BS1002" s="636"/>
      <c r="BT1002" s="636"/>
      <c r="BU1002" s="636"/>
      <c r="BV1002" s="636"/>
      <c r="BW1002" s="636"/>
      <c r="BX1002" s="636"/>
      <c r="BY1002" s="636"/>
      <c r="BZ1002" s="636"/>
      <c r="CA1002" s="636"/>
      <c r="CB1002" s="637"/>
      <c r="CC1002" s="636"/>
      <c r="CD1002" s="636"/>
      <c r="CE1002" s="637"/>
      <c r="CF1002" s="637"/>
      <c r="CG1002" s="637"/>
      <c r="CH1002" s="637"/>
      <c r="CI1002" s="636"/>
      <c r="CJ1002" s="636"/>
      <c r="CK1002" s="637"/>
      <c r="CL1002" s="637"/>
      <c r="CM1002" s="637"/>
      <c r="CN1002" s="705"/>
      <c r="CO1002" s="88"/>
      <c r="CP1002" s="88"/>
      <c r="CQ1002" s="88"/>
      <c r="CR1002" s="67"/>
      <c r="CS1002" s="67"/>
      <c r="CT1002" s="67"/>
      <c r="CU1002" s="67"/>
      <c r="CV1002" s="67"/>
      <c r="CW1002" s="67"/>
      <c r="CX1002" s="67"/>
      <c r="CY1002" s="67"/>
      <c r="CZ1002" s="67"/>
      <c r="DA1002" s="67"/>
      <c r="DB1002" s="67"/>
      <c r="DC1002" s="67"/>
      <c r="DD1002" s="67"/>
      <c r="DE1002" s="67"/>
      <c r="DF1002" s="67"/>
      <c r="DG1002" s="67"/>
      <c r="DH1002" s="67"/>
      <c r="DI1002" s="67"/>
      <c r="DJ1002" s="67"/>
      <c r="DK1002" s="67"/>
      <c r="DL1002" s="67"/>
      <c r="DM1002" s="67"/>
      <c r="DN1002" s="67"/>
      <c r="DO1002" s="67"/>
      <c r="DP1002" s="67"/>
      <c r="DQ1002" s="67"/>
      <c r="DR1002" s="67"/>
      <c r="DS1002" s="67"/>
      <c r="DT1002" s="67"/>
      <c r="DU1002" s="67"/>
      <c r="DV1002" s="67"/>
      <c r="DW1002" s="67"/>
      <c r="DX1002" s="67"/>
      <c r="DY1002" s="67"/>
      <c r="DZ1002" s="88"/>
      <c r="EA1002" s="88"/>
      <c r="EB1002" s="88"/>
      <c r="EC1002" s="88"/>
      <c r="ED1002" s="88"/>
      <c r="EE1002" s="88"/>
      <c r="EF1002" s="88"/>
      <c r="EG1002" s="88"/>
    </row>
    <row r="1003" spans="22:137" s="65" customFormat="1" x14ac:dyDescent="0.25">
      <c r="V1003" s="631"/>
      <c r="AA1003" s="632"/>
      <c r="AB1003" s="632"/>
      <c r="AD1003" s="632"/>
      <c r="AE1003" s="633"/>
      <c r="AH1003" s="634"/>
      <c r="AI1003" s="634"/>
      <c r="AK1003" s="632"/>
      <c r="AR1003" s="632"/>
      <c r="AV1003" s="632"/>
      <c r="AX1003" s="632"/>
      <c r="BB1003" s="632"/>
      <c r="BC1003" s="632"/>
      <c r="BE1003" s="632"/>
      <c r="BH1003" s="67"/>
      <c r="BI1003" s="635"/>
      <c r="BJ1003" s="636"/>
      <c r="BK1003" s="636"/>
      <c r="BL1003" s="636"/>
      <c r="BM1003" s="102"/>
      <c r="BN1003" s="102"/>
      <c r="BO1003" s="102"/>
      <c r="BP1003" s="636"/>
      <c r="BQ1003" s="636"/>
      <c r="BR1003" s="636"/>
      <c r="BS1003" s="636"/>
      <c r="BT1003" s="636"/>
      <c r="BU1003" s="636"/>
      <c r="BV1003" s="636"/>
      <c r="BW1003" s="636"/>
      <c r="BX1003" s="636"/>
      <c r="BY1003" s="636"/>
      <c r="BZ1003" s="636"/>
      <c r="CA1003" s="636"/>
      <c r="CB1003" s="637"/>
      <c r="CC1003" s="636"/>
      <c r="CD1003" s="636"/>
      <c r="CE1003" s="637"/>
      <c r="CF1003" s="637"/>
      <c r="CG1003" s="637"/>
      <c r="CH1003" s="637"/>
      <c r="CI1003" s="636"/>
      <c r="CJ1003" s="636"/>
      <c r="CK1003" s="637"/>
      <c r="CL1003" s="637"/>
      <c r="CM1003" s="637"/>
      <c r="CN1003" s="705"/>
      <c r="CO1003" s="88"/>
      <c r="CP1003" s="88"/>
      <c r="CQ1003" s="88"/>
      <c r="CR1003" s="67"/>
      <c r="CS1003" s="67"/>
      <c r="CT1003" s="67"/>
      <c r="CU1003" s="67"/>
      <c r="CV1003" s="67"/>
      <c r="CW1003" s="67"/>
      <c r="CX1003" s="67"/>
      <c r="CY1003" s="67"/>
      <c r="CZ1003" s="67"/>
      <c r="DA1003" s="67"/>
      <c r="DB1003" s="67"/>
      <c r="DC1003" s="67"/>
      <c r="DD1003" s="67"/>
      <c r="DE1003" s="67"/>
      <c r="DF1003" s="67"/>
      <c r="DG1003" s="67"/>
      <c r="DH1003" s="67"/>
      <c r="DI1003" s="67"/>
      <c r="DJ1003" s="67"/>
      <c r="DK1003" s="67"/>
      <c r="DL1003" s="67"/>
      <c r="DM1003" s="67"/>
      <c r="DN1003" s="67"/>
      <c r="DO1003" s="67"/>
      <c r="DP1003" s="67"/>
      <c r="DQ1003" s="67"/>
      <c r="DR1003" s="67"/>
      <c r="DS1003" s="67"/>
      <c r="DT1003" s="67"/>
      <c r="DU1003" s="67"/>
      <c r="DV1003" s="67"/>
      <c r="DW1003" s="67"/>
      <c r="DX1003" s="67"/>
      <c r="DY1003" s="67"/>
      <c r="DZ1003" s="88"/>
      <c r="EA1003" s="88"/>
      <c r="EB1003" s="88"/>
      <c r="EC1003" s="88"/>
      <c r="ED1003" s="88"/>
      <c r="EE1003" s="88"/>
      <c r="EF1003" s="88"/>
      <c r="EG1003" s="88"/>
    </row>
    <row r="1004" spans="22:137" s="65" customFormat="1" x14ac:dyDescent="0.25">
      <c r="V1004" s="631"/>
      <c r="AA1004" s="632"/>
      <c r="AB1004" s="632"/>
      <c r="AD1004" s="632"/>
      <c r="AE1004" s="633"/>
      <c r="AH1004" s="634"/>
      <c r="AI1004" s="634"/>
      <c r="AK1004" s="632"/>
      <c r="AR1004" s="632"/>
      <c r="AV1004" s="632"/>
      <c r="AX1004" s="632"/>
      <c r="BB1004" s="632"/>
      <c r="BC1004" s="632"/>
      <c r="BE1004" s="632"/>
      <c r="BH1004" s="67"/>
      <c r="BI1004" s="635"/>
      <c r="BJ1004" s="636"/>
      <c r="BK1004" s="636"/>
      <c r="BL1004" s="636"/>
      <c r="BM1004" s="102"/>
      <c r="BN1004" s="102"/>
      <c r="BO1004" s="102"/>
      <c r="BP1004" s="636"/>
      <c r="BQ1004" s="636"/>
      <c r="BR1004" s="636"/>
      <c r="BS1004" s="636"/>
      <c r="BT1004" s="636"/>
      <c r="BU1004" s="636"/>
      <c r="BV1004" s="636"/>
      <c r="BW1004" s="636"/>
      <c r="BX1004" s="636"/>
      <c r="BY1004" s="636"/>
      <c r="BZ1004" s="636"/>
      <c r="CA1004" s="636"/>
      <c r="CB1004" s="637"/>
      <c r="CC1004" s="636"/>
      <c r="CD1004" s="636"/>
      <c r="CE1004" s="637"/>
      <c r="CF1004" s="637"/>
      <c r="CG1004" s="637"/>
      <c r="CH1004" s="637"/>
      <c r="CI1004" s="636"/>
      <c r="CJ1004" s="636"/>
      <c r="CK1004" s="637"/>
      <c r="CL1004" s="637"/>
      <c r="CM1004" s="637"/>
      <c r="CN1004" s="705"/>
      <c r="CO1004" s="88"/>
      <c r="CP1004" s="88"/>
      <c r="CQ1004" s="88"/>
      <c r="CR1004" s="67"/>
      <c r="CS1004" s="67"/>
      <c r="CT1004" s="67"/>
      <c r="CU1004" s="67"/>
      <c r="CV1004" s="67"/>
      <c r="CW1004" s="67"/>
      <c r="CX1004" s="67"/>
      <c r="CY1004" s="67"/>
      <c r="CZ1004" s="67"/>
      <c r="DA1004" s="67"/>
      <c r="DB1004" s="67"/>
      <c r="DC1004" s="67"/>
      <c r="DD1004" s="67"/>
      <c r="DE1004" s="67"/>
      <c r="DF1004" s="67"/>
      <c r="DG1004" s="67"/>
      <c r="DH1004" s="67"/>
      <c r="DI1004" s="67"/>
      <c r="DJ1004" s="67"/>
      <c r="DK1004" s="67"/>
      <c r="DL1004" s="67"/>
      <c r="DM1004" s="67"/>
      <c r="DN1004" s="67"/>
      <c r="DO1004" s="67"/>
      <c r="DP1004" s="67"/>
      <c r="DQ1004" s="67"/>
      <c r="DR1004" s="67"/>
      <c r="DS1004" s="67"/>
      <c r="DT1004" s="67"/>
      <c r="DU1004" s="67"/>
      <c r="DV1004" s="67"/>
      <c r="DW1004" s="67"/>
      <c r="DX1004" s="67"/>
      <c r="DY1004" s="67"/>
      <c r="DZ1004" s="88"/>
      <c r="EA1004" s="88"/>
      <c r="EB1004" s="88"/>
      <c r="EC1004" s="88"/>
      <c r="ED1004" s="88"/>
      <c r="EE1004" s="88"/>
      <c r="EF1004" s="88"/>
      <c r="EG1004" s="88"/>
    </row>
    <row r="1005" spans="22:137" s="65" customFormat="1" x14ac:dyDescent="0.25">
      <c r="V1005" s="631"/>
      <c r="AA1005" s="632"/>
      <c r="AB1005" s="632"/>
      <c r="AD1005" s="632"/>
      <c r="AE1005" s="633"/>
      <c r="AH1005" s="634"/>
      <c r="AI1005" s="634"/>
      <c r="AK1005" s="632"/>
      <c r="AR1005" s="632"/>
      <c r="AV1005" s="632"/>
      <c r="AX1005" s="632"/>
      <c r="BB1005" s="632"/>
      <c r="BC1005" s="632"/>
      <c r="BE1005" s="632"/>
      <c r="BH1005" s="67"/>
      <c r="BI1005" s="635"/>
      <c r="BJ1005" s="636"/>
      <c r="BK1005" s="636"/>
      <c r="BL1005" s="636"/>
      <c r="BM1005" s="102"/>
      <c r="BN1005" s="102"/>
      <c r="BO1005" s="102"/>
      <c r="BP1005" s="636"/>
      <c r="BQ1005" s="636"/>
      <c r="BR1005" s="636"/>
      <c r="BS1005" s="636"/>
      <c r="BT1005" s="636"/>
      <c r="BU1005" s="636"/>
      <c r="BV1005" s="636"/>
      <c r="BW1005" s="636"/>
      <c r="BX1005" s="636"/>
      <c r="BY1005" s="636"/>
      <c r="BZ1005" s="636"/>
      <c r="CA1005" s="636"/>
      <c r="CB1005" s="637"/>
      <c r="CC1005" s="636"/>
      <c r="CD1005" s="636"/>
      <c r="CE1005" s="637"/>
      <c r="CF1005" s="637"/>
      <c r="CG1005" s="637"/>
      <c r="CH1005" s="637"/>
      <c r="CI1005" s="636"/>
      <c r="CJ1005" s="636"/>
      <c r="CK1005" s="637"/>
      <c r="CL1005" s="637"/>
      <c r="CM1005" s="637"/>
      <c r="CN1005" s="705"/>
      <c r="CO1005" s="88"/>
      <c r="CP1005" s="88"/>
      <c r="CQ1005" s="88"/>
      <c r="CR1005" s="67"/>
      <c r="CS1005" s="67"/>
      <c r="CT1005" s="67"/>
      <c r="CU1005" s="67"/>
      <c r="CV1005" s="67"/>
      <c r="CW1005" s="67"/>
      <c r="CX1005" s="67"/>
      <c r="CY1005" s="67"/>
      <c r="CZ1005" s="67"/>
      <c r="DA1005" s="67"/>
      <c r="DB1005" s="67"/>
      <c r="DC1005" s="67"/>
      <c r="DD1005" s="67"/>
      <c r="DE1005" s="67"/>
      <c r="DF1005" s="67"/>
      <c r="DG1005" s="67"/>
      <c r="DH1005" s="67"/>
      <c r="DI1005" s="67"/>
      <c r="DJ1005" s="67"/>
      <c r="DK1005" s="67"/>
      <c r="DL1005" s="67"/>
      <c r="DM1005" s="67"/>
      <c r="DN1005" s="67"/>
      <c r="DO1005" s="67"/>
      <c r="DP1005" s="67"/>
      <c r="DQ1005" s="67"/>
      <c r="DR1005" s="67"/>
      <c r="DS1005" s="67"/>
      <c r="DT1005" s="67"/>
      <c r="DU1005" s="67"/>
      <c r="DV1005" s="67"/>
      <c r="DW1005" s="67"/>
      <c r="DX1005" s="67"/>
      <c r="DY1005" s="67"/>
      <c r="DZ1005" s="88"/>
      <c r="EA1005" s="88"/>
      <c r="EB1005" s="88"/>
      <c r="EC1005" s="88"/>
      <c r="ED1005" s="88"/>
      <c r="EE1005" s="88"/>
      <c r="EF1005" s="88"/>
      <c r="EG1005" s="88"/>
    </row>
    <row r="1006" spans="22:137" s="65" customFormat="1" x14ac:dyDescent="0.25">
      <c r="V1006" s="631"/>
      <c r="AA1006" s="632"/>
      <c r="AB1006" s="632"/>
      <c r="AD1006" s="632"/>
      <c r="AE1006" s="633"/>
      <c r="AH1006" s="634"/>
      <c r="AI1006" s="634"/>
      <c r="AK1006" s="632"/>
      <c r="AR1006" s="632"/>
      <c r="AV1006" s="632"/>
      <c r="AX1006" s="632"/>
      <c r="BB1006" s="632"/>
      <c r="BC1006" s="632"/>
      <c r="BE1006" s="632"/>
      <c r="BH1006" s="67"/>
      <c r="BI1006" s="635"/>
      <c r="BJ1006" s="636"/>
      <c r="BK1006" s="636"/>
      <c r="BL1006" s="636"/>
      <c r="BM1006" s="102"/>
      <c r="BN1006" s="102"/>
      <c r="BO1006" s="102"/>
      <c r="BP1006" s="636"/>
      <c r="BQ1006" s="636"/>
      <c r="BR1006" s="636"/>
      <c r="BS1006" s="636"/>
      <c r="BT1006" s="636"/>
      <c r="BU1006" s="636"/>
      <c r="BV1006" s="636"/>
      <c r="BW1006" s="636"/>
      <c r="BX1006" s="636"/>
      <c r="BY1006" s="636"/>
      <c r="BZ1006" s="636"/>
      <c r="CA1006" s="636"/>
      <c r="CB1006" s="637"/>
      <c r="CC1006" s="636"/>
      <c r="CD1006" s="636"/>
      <c r="CE1006" s="637"/>
      <c r="CF1006" s="637"/>
      <c r="CG1006" s="637"/>
      <c r="CH1006" s="637"/>
      <c r="CI1006" s="636"/>
      <c r="CJ1006" s="636"/>
      <c r="CK1006" s="637"/>
      <c r="CL1006" s="637"/>
      <c r="CM1006" s="637"/>
      <c r="CN1006" s="705"/>
      <c r="CO1006" s="88"/>
      <c r="CP1006" s="88"/>
      <c r="CQ1006" s="88"/>
      <c r="CR1006" s="67"/>
      <c r="CS1006" s="67"/>
      <c r="CT1006" s="67"/>
      <c r="CU1006" s="67"/>
      <c r="CV1006" s="67"/>
      <c r="CW1006" s="67"/>
      <c r="CX1006" s="67"/>
      <c r="CY1006" s="67"/>
      <c r="CZ1006" s="67"/>
      <c r="DA1006" s="67"/>
      <c r="DB1006" s="67"/>
      <c r="DC1006" s="67"/>
      <c r="DD1006" s="67"/>
      <c r="DE1006" s="67"/>
      <c r="DF1006" s="67"/>
      <c r="DG1006" s="67"/>
      <c r="DH1006" s="67"/>
      <c r="DI1006" s="67"/>
      <c r="DJ1006" s="67"/>
      <c r="DK1006" s="67"/>
      <c r="DL1006" s="67"/>
      <c r="DM1006" s="67"/>
      <c r="DN1006" s="67"/>
      <c r="DO1006" s="67"/>
      <c r="DP1006" s="67"/>
      <c r="DQ1006" s="67"/>
      <c r="DR1006" s="67"/>
      <c r="DS1006" s="67"/>
      <c r="DT1006" s="67"/>
      <c r="DU1006" s="67"/>
      <c r="DV1006" s="67"/>
      <c r="DW1006" s="67"/>
      <c r="DX1006" s="67"/>
      <c r="DY1006" s="67"/>
      <c r="DZ1006" s="88"/>
      <c r="EA1006" s="88"/>
      <c r="EB1006" s="88"/>
      <c r="EC1006" s="88"/>
      <c r="ED1006" s="88"/>
      <c r="EE1006" s="88"/>
      <c r="EF1006" s="88"/>
      <c r="EG1006" s="88"/>
    </row>
    <row r="1007" spans="22:137" s="65" customFormat="1" x14ac:dyDescent="0.25">
      <c r="V1007" s="631"/>
      <c r="AA1007" s="632"/>
      <c r="AB1007" s="632"/>
      <c r="AD1007" s="632"/>
      <c r="AE1007" s="633"/>
      <c r="AH1007" s="634"/>
      <c r="AI1007" s="634"/>
      <c r="AK1007" s="632"/>
      <c r="AR1007" s="632"/>
      <c r="AV1007" s="632"/>
      <c r="AX1007" s="632"/>
      <c r="BB1007" s="632"/>
      <c r="BC1007" s="632"/>
      <c r="BE1007" s="632"/>
      <c r="BH1007" s="67"/>
      <c r="BI1007" s="635"/>
      <c r="BJ1007" s="636"/>
      <c r="BK1007" s="636"/>
      <c r="BL1007" s="636"/>
      <c r="BM1007" s="102"/>
      <c r="BN1007" s="102"/>
      <c r="BO1007" s="102"/>
      <c r="BP1007" s="636"/>
      <c r="BQ1007" s="636"/>
      <c r="BR1007" s="636"/>
      <c r="BS1007" s="636"/>
      <c r="BT1007" s="636"/>
      <c r="BU1007" s="636"/>
      <c r="BV1007" s="636"/>
      <c r="BW1007" s="636"/>
      <c r="BX1007" s="636"/>
      <c r="BY1007" s="636"/>
      <c r="BZ1007" s="636"/>
      <c r="CA1007" s="636"/>
      <c r="CB1007" s="637"/>
      <c r="CC1007" s="636"/>
      <c r="CD1007" s="636"/>
      <c r="CE1007" s="637"/>
      <c r="CF1007" s="637"/>
      <c r="CG1007" s="637"/>
      <c r="CH1007" s="637"/>
      <c r="CI1007" s="636"/>
      <c r="CJ1007" s="636"/>
      <c r="CK1007" s="637"/>
      <c r="CL1007" s="637"/>
      <c r="CM1007" s="637"/>
      <c r="CN1007" s="705"/>
      <c r="CO1007" s="88"/>
      <c r="CP1007" s="88"/>
      <c r="CQ1007" s="88"/>
      <c r="CR1007" s="67"/>
      <c r="CS1007" s="67"/>
      <c r="CT1007" s="67"/>
      <c r="CU1007" s="67"/>
      <c r="CV1007" s="67"/>
      <c r="CW1007" s="67"/>
      <c r="CX1007" s="67"/>
      <c r="CY1007" s="67"/>
      <c r="CZ1007" s="67"/>
      <c r="DA1007" s="67"/>
      <c r="DB1007" s="67"/>
      <c r="DC1007" s="67"/>
      <c r="DD1007" s="67"/>
      <c r="DE1007" s="67"/>
      <c r="DF1007" s="67"/>
      <c r="DG1007" s="67"/>
      <c r="DH1007" s="67"/>
      <c r="DI1007" s="67"/>
      <c r="DJ1007" s="67"/>
      <c r="DK1007" s="67"/>
      <c r="DL1007" s="67"/>
      <c r="DM1007" s="67"/>
      <c r="DN1007" s="67"/>
      <c r="DO1007" s="67"/>
      <c r="DP1007" s="67"/>
      <c r="DQ1007" s="67"/>
      <c r="DR1007" s="67"/>
      <c r="DS1007" s="67"/>
      <c r="DT1007" s="67"/>
      <c r="DU1007" s="67"/>
      <c r="DV1007" s="67"/>
      <c r="DW1007" s="67"/>
      <c r="DX1007" s="67"/>
      <c r="DY1007" s="67"/>
      <c r="DZ1007" s="88"/>
      <c r="EA1007" s="88"/>
      <c r="EB1007" s="88"/>
      <c r="EC1007" s="88"/>
      <c r="ED1007" s="88"/>
      <c r="EE1007" s="88"/>
      <c r="EF1007" s="88"/>
      <c r="EG1007" s="88"/>
    </row>
    <row r="1008" spans="22:137" s="65" customFormat="1" x14ac:dyDescent="0.25">
      <c r="V1008" s="631"/>
      <c r="AA1008" s="632"/>
      <c r="AB1008" s="632"/>
      <c r="AD1008" s="632"/>
      <c r="AE1008" s="633"/>
      <c r="AH1008" s="634"/>
      <c r="AI1008" s="634"/>
      <c r="AK1008" s="632"/>
      <c r="AR1008" s="632"/>
      <c r="AV1008" s="632"/>
      <c r="AX1008" s="632"/>
      <c r="BB1008" s="632"/>
      <c r="BC1008" s="632"/>
      <c r="BE1008" s="632"/>
      <c r="BH1008" s="67"/>
      <c r="BI1008" s="635"/>
      <c r="BJ1008" s="636"/>
      <c r="BK1008" s="636"/>
      <c r="BL1008" s="636"/>
      <c r="BM1008" s="102"/>
      <c r="BN1008" s="102"/>
      <c r="BO1008" s="102"/>
      <c r="BP1008" s="636"/>
      <c r="BQ1008" s="636"/>
      <c r="BR1008" s="636"/>
      <c r="BS1008" s="636"/>
      <c r="BT1008" s="636"/>
      <c r="BU1008" s="636"/>
      <c r="BV1008" s="636"/>
      <c r="BW1008" s="636"/>
      <c r="BX1008" s="636"/>
      <c r="BY1008" s="636"/>
      <c r="BZ1008" s="636"/>
      <c r="CA1008" s="636"/>
      <c r="CB1008" s="637"/>
      <c r="CC1008" s="636"/>
      <c r="CD1008" s="636"/>
      <c r="CE1008" s="637"/>
      <c r="CF1008" s="637"/>
      <c r="CG1008" s="637"/>
      <c r="CH1008" s="637"/>
      <c r="CI1008" s="636"/>
      <c r="CJ1008" s="636"/>
      <c r="CK1008" s="637"/>
      <c r="CL1008" s="637"/>
      <c r="CM1008" s="637"/>
      <c r="CN1008" s="705"/>
      <c r="CO1008" s="88"/>
      <c r="CP1008" s="88"/>
      <c r="CQ1008" s="88"/>
      <c r="CR1008" s="67"/>
      <c r="CS1008" s="67"/>
      <c r="CT1008" s="67"/>
      <c r="CU1008" s="67"/>
      <c r="CV1008" s="67"/>
      <c r="CW1008" s="67"/>
      <c r="CX1008" s="67"/>
      <c r="CY1008" s="67"/>
      <c r="CZ1008" s="67"/>
      <c r="DA1008" s="67"/>
      <c r="DB1008" s="67"/>
      <c r="DC1008" s="67"/>
      <c r="DD1008" s="67"/>
      <c r="DE1008" s="67"/>
      <c r="DF1008" s="67"/>
      <c r="DG1008" s="67"/>
      <c r="DH1008" s="67"/>
      <c r="DI1008" s="67"/>
      <c r="DJ1008" s="67"/>
      <c r="DK1008" s="67"/>
      <c r="DL1008" s="67"/>
      <c r="DM1008" s="67"/>
      <c r="DN1008" s="67"/>
      <c r="DO1008" s="67"/>
      <c r="DP1008" s="67"/>
      <c r="DQ1008" s="67"/>
      <c r="DR1008" s="67"/>
      <c r="DS1008" s="67"/>
      <c r="DT1008" s="67"/>
      <c r="DU1008" s="67"/>
      <c r="DV1008" s="67"/>
      <c r="DW1008" s="67"/>
      <c r="DX1008" s="67"/>
      <c r="DY1008" s="67"/>
      <c r="DZ1008" s="88"/>
      <c r="EA1008" s="88"/>
      <c r="EB1008" s="88"/>
      <c r="EC1008" s="88"/>
      <c r="ED1008" s="88"/>
      <c r="EE1008" s="88"/>
      <c r="EF1008" s="88"/>
      <c r="EG1008" s="88"/>
    </row>
    <row r="1009" spans="22:137" s="65" customFormat="1" x14ac:dyDescent="0.25">
      <c r="V1009" s="631"/>
      <c r="AA1009" s="632"/>
      <c r="AB1009" s="632"/>
      <c r="AD1009" s="632"/>
      <c r="AE1009" s="633"/>
      <c r="AH1009" s="634"/>
      <c r="AI1009" s="634"/>
      <c r="AK1009" s="632"/>
      <c r="AR1009" s="632"/>
      <c r="AV1009" s="632"/>
      <c r="AX1009" s="632"/>
      <c r="BB1009" s="632"/>
      <c r="BC1009" s="632"/>
      <c r="BE1009" s="632"/>
      <c r="BH1009" s="67"/>
      <c r="BI1009" s="635"/>
      <c r="BJ1009" s="636"/>
      <c r="BK1009" s="636"/>
      <c r="BL1009" s="636"/>
      <c r="BM1009" s="102"/>
      <c r="BN1009" s="102"/>
      <c r="BO1009" s="102"/>
      <c r="BP1009" s="636"/>
      <c r="BQ1009" s="636"/>
      <c r="BR1009" s="636"/>
      <c r="BS1009" s="636"/>
      <c r="BT1009" s="636"/>
      <c r="BU1009" s="636"/>
      <c r="BV1009" s="636"/>
      <c r="BW1009" s="636"/>
      <c r="BX1009" s="636"/>
      <c r="BY1009" s="636"/>
      <c r="BZ1009" s="636"/>
      <c r="CA1009" s="636"/>
      <c r="CB1009" s="637"/>
      <c r="CC1009" s="636"/>
      <c r="CD1009" s="636"/>
      <c r="CE1009" s="637"/>
      <c r="CF1009" s="637"/>
      <c r="CG1009" s="637"/>
      <c r="CH1009" s="637"/>
      <c r="CI1009" s="636"/>
      <c r="CJ1009" s="636"/>
      <c r="CK1009" s="637"/>
      <c r="CL1009" s="637"/>
      <c r="CM1009" s="637"/>
      <c r="CN1009" s="705"/>
      <c r="CO1009" s="88"/>
      <c r="CP1009" s="88"/>
      <c r="CQ1009" s="88"/>
      <c r="CR1009" s="67"/>
      <c r="CS1009" s="67"/>
      <c r="CT1009" s="67"/>
      <c r="CU1009" s="67"/>
      <c r="CV1009" s="67"/>
      <c r="CW1009" s="67"/>
      <c r="CX1009" s="67"/>
      <c r="CY1009" s="67"/>
      <c r="CZ1009" s="67"/>
      <c r="DA1009" s="67"/>
      <c r="DB1009" s="67"/>
      <c r="DC1009" s="67"/>
      <c r="DD1009" s="67"/>
      <c r="DE1009" s="67"/>
      <c r="DF1009" s="67"/>
      <c r="DG1009" s="67"/>
      <c r="DH1009" s="67"/>
      <c r="DI1009" s="67"/>
      <c r="DJ1009" s="67"/>
      <c r="DK1009" s="67"/>
      <c r="DL1009" s="67"/>
      <c r="DM1009" s="67"/>
      <c r="DN1009" s="67"/>
      <c r="DO1009" s="67"/>
      <c r="DP1009" s="67"/>
      <c r="DQ1009" s="67"/>
      <c r="DR1009" s="67"/>
      <c r="DS1009" s="67"/>
      <c r="DT1009" s="67"/>
      <c r="DU1009" s="67"/>
      <c r="DV1009" s="67"/>
      <c r="DW1009" s="67"/>
      <c r="DX1009" s="67"/>
      <c r="DY1009" s="67"/>
      <c r="DZ1009" s="88"/>
      <c r="EA1009" s="88"/>
      <c r="EB1009" s="88"/>
      <c r="EC1009" s="88"/>
      <c r="ED1009" s="88"/>
      <c r="EE1009" s="88"/>
      <c r="EF1009" s="88"/>
      <c r="EG1009" s="88"/>
    </row>
    <row r="1010" spans="22:137" s="65" customFormat="1" x14ac:dyDescent="0.25">
      <c r="V1010" s="631"/>
      <c r="AA1010" s="632"/>
      <c r="AB1010" s="632"/>
      <c r="AD1010" s="632"/>
      <c r="AE1010" s="633"/>
      <c r="AH1010" s="634"/>
      <c r="AI1010" s="634"/>
      <c r="AK1010" s="632"/>
      <c r="AR1010" s="632"/>
      <c r="AV1010" s="632"/>
      <c r="AX1010" s="632"/>
      <c r="BB1010" s="632"/>
      <c r="BC1010" s="632"/>
      <c r="BE1010" s="632"/>
      <c r="BH1010" s="67"/>
      <c r="BI1010" s="635"/>
      <c r="BJ1010" s="636"/>
      <c r="BK1010" s="636"/>
      <c r="BL1010" s="636"/>
      <c r="BM1010" s="102"/>
      <c r="BN1010" s="102"/>
      <c r="BO1010" s="102"/>
      <c r="BP1010" s="636"/>
      <c r="BQ1010" s="636"/>
      <c r="BR1010" s="636"/>
      <c r="BS1010" s="636"/>
      <c r="BT1010" s="636"/>
      <c r="BU1010" s="636"/>
      <c r="BV1010" s="636"/>
      <c r="BW1010" s="636"/>
      <c r="BX1010" s="636"/>
      <c r="BY1010" s="636"/>
      <c r="BZ1010" s="636"/>
      <c r="CA1010" s="636"/>
      <c r="CB1010" s="637"/>
      <c r="CC1010" s="636"/>
      <c r="CD1010" s="636"/>
      <c r="CE1010" s="637"/>
      <c r="CF1010" s="637"/>
      <c r="CG1010" s="637"/>
      <c r="CH1010" s="637"/>
      <c r="CI1010" s="636"/>
      <c r="CJ1010" s="636"/>
      <c r="CK1010" s="637"/>
      <c r="CL1010" s="637"/>
      <c r="CM1010" s="637"/>
      <c r="CN1010" s="705"/>
      <c r="CO1010" s="88"/>
      <c r="CP1010" s="88"/>
      <c r="CQ1010" s="88"/>
      <c r="CR1010" s="67"/>
      <c r="CS1010" s="67"/>
      <c r="CT1010" s="67"/>
      <c r="CU1010" s="67"/>
      <c r="CV1010" s="67"/>
      <c r="CW1010" s="67"/>
      <c r="CX1010" s="67"/>
      <c r="CY1010" s="67"/>
      <c r="CZ1010" s="67"/>
      <c r="DA1010" s="67"/>
      <c r="DB1010" s="67"/>
      <c r="DC1010" s="67"/>
      <c r="DD1010" s="67"/>
      <c r="DE1010" s="67"/>
      <c r="DF1010" s="67"/>
      <c r="DG1010" s="67"/>
      <c r="DH1010" s="67"/>
      <c r="DI1010" s="67"/>
      <c r="DJ1010" s="67"/>
      <c r="DK1010" s="67"/>
      <c r="DL1010" s="67"/>
      <c r="DM1010" s="67"/>
      <c r="DN1010" s="67"/>
      <c r="DO1010" s="67"/>
      <c r="DP1010" s="67"/>
      <c r="DQ1010" s="67"/>
      <c r="DR1010" s="67"/>
      <c r="DS1010" s="67"/>
      <c r="DT1010" s="67"/>
      <c r="DU1010" s="67"/>
      <c r="DV1010" s="67"/>
      <c r="DW1010" s="67"/>
      <c r="DX1010" s="67"/>
      <c r="DY1010" s="67"/>
      <c r="DZ1010" s="88"/>
      <c r="EA1010" s="88"/>
      <c r="EB1010" s="88"/>
      <c r="EC1010" s="88"/>
      <c r="ED1010" s="88"/>
      <c r="EE1010" s="88"/>
      <c r="EF1010" s="88"/>
      <c r="EG1010" s="88"/>
    </row>
    <row r="1011" spans="22:137" s="65" customFormat="1" x14ac:dyDescent="0.25">
      <c r="V1011" s="631"/>
      <c r="AA1011" s="632"/>
      <c r="AB1011" s="632"/>
      <c r="AD1011" s="632"/>
      <c r="AE1011" s="633"/>
      <c r="AH1011" s="634"/>
      <c r="AI1011" s="634"/>
      <c r="AK1011" s="632"/>
      <c r="AR1011" s="632"/>
      <c r="AV1011" s="632"/>
      <c r="AX1011" s="632"/>
      <c r="BB1011" s="632"/>
      <c r="BC1011" s="632"/>
      <c r="BE1011" s="632"/>
      <c r="BH1011" s="67"/>
      <c r="BI1011" s="635"/>
      <c r="BJ1011" s="636"/>
      <c r="BK1011" s="636"/>
      <c r="BL1011" s="636"/>
      <c r="BM1011" s="102"/>
      <c r="BN1011" s="102"/>
      <c r="BO1011" s="102"/>
      <c r="BP1011" s="636"/>
      <c r="BQ1011" s="636"/>
      <c r="BR1011" s="636"/>
      <c r="BS1011" s="636"/>
      <c r="BT1011" s="636"/>
      <c r="BU1011" s="636"/>
      <c r="BV1011" s="636"/>
      <c r="BW1011" s="636"/>
      <c r="BX1011" s="636"/>
      <c r="BY1011" s="636"/>
      <c r="BZ1011" s="636"/>
      <c r="CA1011" s="636"/>
      <c r="CB1011" s="637"/>
      <c r="CC1011" s="636"/>
      <c r="CD1011" s="636"/>
      <c r="CE1011" s="637"/>
      <c r="CF1011" s="637"/>
      <c r="CG1011" s="637"/>
      <c r="CH1011" s="637"/>
      <c r="CI1011" s="636"/>
      <c r="CJ1011" s="636"/>
      <c r="CK1011" s="637"/>
      <c r="CL1011" s="637"/>
      <c r="CM1011" s="637"/>
      <c r="CN1011" s="705"/>
      <c r="CO1011" s="88"/>
      <c r="CP1011" s="88"/>
      <c r="CQ1011" s="88"/>
      <c r="CR1011" s="67"/>
      <c r="CS1011" s="67"/>
      <c r="CT1011" s="67"/>
      <c r="CU1011" s="67"/>
      <c r="CV1011" s="67"/>
      <c r="CW1011" s="67"/>
      <c r="CX1011" s="67"/>
      <c r="CY1011" s="67"/>
      <c r="CZ1011" s="67"/>
      <c r="DA1011" s="67"/>
      <c r="DB1011" s="67"/>
      <c r="DC1011" s="67"/>
      <c r="DD1011" s="67"/>
      <c r="DE1011" s="67"/>
      <c r="DF1011" s="67"/>
      <c r="DG1011" s="67"/>
      <c r="DH1011" s="67"/>
      <c r="DI1011" s="67"/>
      <c r="DJ1011" s="67"/>
      <c r="DK1011" s="67"/>
      <c r="DL1011" s="67"/>
      <c r="DM1011" s="67"/>
      <c r="DN1011" s="67"/>
      <c r="DO1011" s="67"/>
      <c r="DP1011" s="67"/>
      <c r="DQ1011" s="67"/>
      <c r="DR1011" s="67"/>
      <c r="DS1011" s="67"/>
      <c r="DT1011" s="67"/>
      <c r="DU1011" s="67"/>
      <c r="DV1011" s="67"/>
      <c r="DW1011" s="67"/>
      <c r="DX1011" s="67"/>
      <c r="DY1011" s="67"/>
      <c r="DZ1011" s="88"/>
      <c r="EA1011" s="88"/>
      <c r="EB1011" s="88"/>
      <c r="EC1011" s="88"/>
      <c r="ED1011" s="88"/>
      <c r="EE1011" s="88"/>
      <c r="EF1011" s="88"/>
      <c r="EG1011" s="88"/>
    </row>
    <row r="1012" spans="22:137" s="65" customFormat="1" x14ac:dyDescent="0.25">
      <c r="V1012" s="631"/>
      <c r="AA1012" s="632"/>
      <c r="AB1012" s="632"/>
      <c r="AD1012" s="632"/>
      <c r="AE1012" s="633"/>
      <c r="AH1012" s="634"/>
      <c r="AI1012" s="634"/>
      <c r="AK1012" s="632"/>
      <c r="AR1012" s="632"/>
      <c r="AV1012" s="632"/>
      <c r="AX1012" s="632"/>
      <c r="BB1012" s="632"/>
      <c r="BC1012" s="632"/>
      <c r="BE1012" s="632"/>
      <c r="BH1012" s="67"/>
      <c r="BI1012" s="635"/>
      <c r="BJ1012" s="636"/>
      <c r="BK1012" s="636"/>
      <c r="BL1012" s="636"/>
      <c r="BM1012" s="102"/>
      <c r="BN1012" s="102"/>
      <c r="BO1012" s="102"/>
      <c r="BP1012" s="636"/>
      <c r="BQ1012" s="636"/>
      <c r="BR1012" s="636"/>
      <c r="BS1012" s="636"/>
      <c r="BT1012" s="636"/>
      <c r="BU1012" s="636"/>
      <c r="BV1012" s="636"/>
      <c r="BW1012" s="636"/>
      <c r="BX1012" s="636"/>
      <c r="BY1012" s="636"/>
      <c r="BZ1012" s="636"/>
      <c r="CA1012" s="636"/>
      <c r="CB1012" s="637"/>
      <c r="CC1012" s="636"/>
      <c r="CD1012" s="636"/>
      <c r="CE1012" s="637"/>
      <c r="CF1012" s="637"/>
      <c r="CG1012" s="637"/>
      <c r="CH1012" s="637"/>
      <c r="CI1012" s="636"/>
      <c r="CJ1012" s="636"/>
      <c r="CK1012" s="637"/>
      <c r="CL1012" s="637"/>
      <c r="CM1012" s="637"/>
      <c r="CN1012" s="705"/>
      <c r="CO1012" s="88"/>
      <c r="CP1012" s="88"/>
      <c r="CQ1012" s="88"/>
      <c r="CR1012" s="67"/>
      <c r="CS1012" s="67"/>
      <c r="CT1012" s="67"/>
      <c r="CU1012" s="67"/>
      <c r="CV1012" s="67"/>
      <c r="CW1012" s="67"/>
      <c r="CX1012" s="67"/>
      <c r="CY1012" s="67"/>
      <c r="CZ1012" s="67"/>
      <c r="DA1012" s="67"/>
      <c r="DB1012" s="67"/>
      <c r="DC1012" s="67"/>
      <c r="DD1012" s="67"/>
      <c r="DE1012" s="67"/>
      <c r="DF1012" s="67"/>
      <c r="DG1012" s="67"/>
      <c r="DH1012" s="67"/>
      <c r="DI1012" s="67"/>
      <c r="DJ1012" s="67"/>
      <c r="DK1012" s="67"/>
      <c r="DL1012" s="67"/>
      <c r="DM1012" s="67"/>
      <c r="DN1012" s="67"/>
      <c r="DO1012" s="67"/>
      <c r="DP1012" s="67"/>
      <c r="DQ1012" s="67"/>
      <c r="DR1012" s="67"/>
      <c r="DS1012" s="67"/>
      <c r="DT1012" s="67"/>
      <c r="DU1012" s="67"/>
      <c r="DV1012" s="67"/>
      <c r="DW1012" s="67"/>
      <c r="DX1012" s="67"/>
      <c r="DY1012" s="67"/>
      <c r="DZ1012" s="88"/>
      <c r="EA1012" s="88"/>
      <c r="EB1012" s="88"/>
      <c r="EC1012" s="88"/>
      <c r="ED1012" s="88"/>
      <c r="EE1012" s="88"/>
      <c r="EF1012" s="88"/>
      <c r="EG1012" s="88"/>
    </row>
    <row r="1013" spans="22:137" s="65" customFormat="1" x14ac:dyDescent="0.25">
      <c r="V1013" s="631"/>
      <c r="AA1013" s="632"/>
      <c r="AB1013" s="632"/>
      <c r="AD1013" s="632"/>
      <c r="AE1013" s="633"/>
      <c r="AH1013" s="634"/>
      <c r="AI1013" s="634"/>
      <c r="AK1013" s="632"/>
      <c r="AR1013" s="632"/>
      <c r="AV1013" s="632"/>
      <c r="AX1013" s="632"/>
      <c r="BB1013" s="632"/>
      <c r="BC1013" s="632"/>
      <c r="BE1013" s="632"/>
      <c r="BH1013" s="67"/>
      <c r="BI1013" s="635"/>
      <c r="BJ1013" s="636"/>
      <c r="BK1013" s="636"/>
      <c r="BL1013" s="636"/>
      <c r="BM1013" s="102"/>
      <c r="BN1013" s="102"/>
      <c r="BO1013" s="102"/>
      <c r="BP1013" s="636"/>
      <c r="BQ1013" s="636"/>
      <c r="BR1013" s="636"/>
      <c r="BS1013" s="636"/>
      <c r="BT1013" s="636"/>
      <c r="BU1013" s="636"/>
      <c r="BV1013" s="636"/>
      <c r="BW1013" s="636"/>
      <c r="BX1013" s="636"/>
      <c r="BY1013" s="636"/>
      <c r="BZ1013" s="636"/>
      <c r="CA1013" s="636"/>
      <c r="CB1013" s="637"/>
      <c r="CC1013" s="636"/>
      <c r="CD1013" s="636"/>
      <c r="CE1013" s="637"/>
      <c r="CF1013" s="637"/>
      <c r="CG1013" s="637"/>
      <c r="CH1013" s="637"/>
      <c r="CI1013" s="636"/>
      <c r="CJ1013" s="636"/>
      <c r="CK1013" s="637"/>
      <c r="CL1013" s="637"/>
      <c r="CM1013" s="637"/>
      <c r="CN1013" s="705"/>
      <c r="CO1013" s="88"/>
      <c r="CP1013" s="88"/>
      <c r="CQ1013" s="88"/>
      <c r="CR1013" s="67"/>
      <c r="CS1013" s="67"/>
      <c r="CT1013" s="67"/>
      <c r="CU1013" s="67"/>
      <c r="CV1013" s="67"/>
      <c r="CW1013" s="67"/>
      <c r="CX1013" s="67"/>
      <c r="CY1013" s="67"/>
      <c r="CZ1013" s="67"/>
      <c r="DA1013" s="67"/>
      <c r="DB1013" s="67"/>
      <c r="DC1013" s="67"/>
      <c r="DD1013" s="67"/>
      <c r="DE1013" s="67"/>
      <c r="DF1013" s="67"/>
      <c r="DG1013" s="67"/>
      <c r="DH1013" s="67"/>
      <c r="DI1013" s="67"/>
      <c r="DJ1013" s="67"/>
      <c r="DK1013" s="67"/>
      <c r="DL1013" s="67"/>
      <c r="DM1013" s="67"/>
      <c r="DN1013" s="67"/>
      <c r="DO1013" s="67"/>
      <c r="DP1013" s="67"/>
      <c r="DQ1013" s="67"/>
      <c r="DR1013" s="67"/>
      <c r="DS1013" s="67"/>
      <c r="DT1013" s="67"/>
      <c r="DU1013" s="67"/>
      <c r="DV1013" s="67"/>
      <c r="DW1013" s="67"/>
      <c r="DX1013" s="67"/>
      <c r="DY1013" s="67"/>
      <c r="DZ1013" s="88"/>
      <c r="EA1013" s="88"/>
      <c r="EB1013" s="88"/>
      <c r="EC1013" s="88"/>
      <c r="ED1013" s="88"/>
      <c r="EE1013" s="88"/>
      <c r="EF1013" s="88"/>
      <c r="EG1013" s="88"/>
    </row>
    <row r="1014" spans="22:137" s="65" customFormat="1" x14ac:dyDescent="0.25">
      <c r="V1014" s="631"/>
      <c r="AA1014" s="632"/>
      <c r="AB1014" s="632"/>
      <c r="AD1014" s="632"/>
      <c r="AE1014" s="633"/>
      <c r="AH1014" s="634"/>
      <c r="AI1014" s="634"/>
      <c r="AK1014" s="632"/>
      <c r="AR1014" s="632"/>
      <c r="AV1014" s="632"/>
      <c r="AX1014" s="632"/>
      <c r="BB1014" s="632"/>
      <c r="BC1014" s="632"/>
      <c r="BE1014" s="632"/>
      <c r="BH1014" s="67"/>
      <c r="BI1014" s="635"/>
      <c r="BJ1014" s="636"/>
      <c r="BK1014" s="636"/>
      <c r="BL1014" s="636"/>
      <c r="BM1014" s="102"/>
      <c r="BN1014" s="102"/>
      <c r="BO1014" s="102"/>
      <c r="BP1014" s="636"/>
      <c r="BQ1014" s="636"/>
      <c r="BR1014" s="636"/>
      <c r="BS1014" s="636"/>
      <c r="BT1014" s="636"/>
      <c r="BU1014" s="636"/>
      <c r="BV1014" s="636"/>
      <c r="BW1014" s="636"/>
      <c r="BX1014" s="636"/>
      <c r="BY1014" s="636"/>
      <c r="BZ1014" s="636"/>
      <c r="CA1014" s="636"/>
      <c r="CB1014" s="637"/>
      <c r="CC1014" s="636"/>
      <c r="CD1014" s="636"/>
      <c r="CE1014" s="637"/>
      <c r="CF1014" s="637"/>
      <c r="CG1014" s="637"/>
      <c r="CH1014" s="637"/>
      <c r="CI1014" s="636"/>
      <c r="CJ1014" s="636"/>
      <c r="CK1014" s="637"/>
      <c r="CL1014" s="637"/>
      <c r="CM1014" s="637"/>
      <c r="CN1014" s="705"/>
      <c r="CO1014" s="88"/>
      <c r="CP1014" s="88"/>
      <c r="CQ1014" s="88"/>
      <c r="CR1014" s="67"/>
      <c r="CS1014" s="67"/>
      <c r="CT1014" s="67"/>
      <c r="CU1014" s="67"/>
      <c r="CV1014" s="67"/>
      <c r="CW1014" s="67"/>
      <c r="CX1014" s="67"/>
      <c r="CY1014" s="67"/>
      <c r="CZ1014" s="67"/>
      <c r="DA1014" s="67"/>
      <c r="DB1014" s="67"/>
      <c r="DC1014" s="67"/>
      <c r="DD1014" s="67"/>
      <c r="DE1014" s="67"/>
      <c r="DF1014" s="67"/>
      <c r="DG1014" s="67"/>
      <c r="DH1014" s="67"/>
      <c r="DI1014" s="67"/>
      <c r="DJ1014" s="67"/>
      <c r="DK1014" s="67"/>
      <c r="DL1014" s="67"/>
      <c r="DM1014" s="67"/>
      <c r="DN1014" s="67"/>
      <c r="DO1014" s="67"/>
      <c r="DP1014" s="67"/>
      <c r="DQ1014" s="67"/>
      <c r="DR1014" s="67"/>
      <c r="DS1014" s="67"/>
      <c r="DT1014" s="67"/>
      <c r="DU1014" s="67"/>
      <c r="DV1014" s="67"/>
      <c r="DW1014" s="67"/>
      <c r="DX1014" s="67"/>
      <c r="DY1014" s="67"/>
      <c r="DZ1014" s="88"/>
      <c r="EA1014" s="88"/>
      <c r="EB1014" s="88"/>
      <c r="EC1014" s="88"/>
      <c r="ED1014" s="88"/>
      <c r="EE1014" s="88"/>
      <c r="EF1014" s="88"/>
      <c r="EG1014" s="88"/>
    </row>
    <row r="1015" spans="22:137" s="65" customFormat="1" x14ac:dyDescent="0.25">
      <c r="V1015" s="631"/>
      <c r="AA1015" s="632"/>
      <c r="AB1015" s="632"/>
      <c r="AD1015" s="632"/>
      <c r="AE1015" s="633"/>
      <c r="AH1015" s="634"/>
      <c r="AI1015" s="634"/>
      <c r="AK1015" s="632"/>
      <c r="AR1015" s="632"/>
      <c r="AV1015" s="632"/>
      <c r="AX1015" s="632"/>
      <c r="BB1015" s="632"/>
      <c r="BC1015" s="632"/>
      <c r="BE1015" s="632"/>
      <c r="BH1015" s="67"/>
      <c r="BI1015" s="635"/>
      <c r="BJ1015" s="636"/>
      <c r="BK1015" s="636"/>
      <c r="BL1015" s="636"/>
      <c r="BM1015" s="102"/>
      <c r="BN1015" s="102"/>
      <c r="BO1015" s="102"/>
      <c r="BP1015" s="636"/>
      <c r="BQ1015" s="636"/>
      <c r="BR1015" s="636"/>
      <c r="BS1015" s="636"/>
      <c r="BT1015" s="636"/>
      <c r="BU1015" s="636"/>
      <c r="BV1015" s="636"/>
      <c r="BW1015" s="636"/>
      <c r="BX1015" s="636"/>
      <c r="BY1015" s="636"/>
      <c r="BZ1015" s="636"/>
      <c r="CA1015" s="636"/>
      <c r="CB1015" s="637"/>
      <c r="CC1015" s="636"/>
      <c r="CD1015" s="636"/>
      <c r="CE1015" s="637"/>
      <c r="CF1015" s="637"/>
      <c r="CG1015" s="637"/>
      <c r="CH1015" s="637"/>
      <c r="CI1015" s="636"/>
      <c r="CJ1015" s="636"/>
      <c r="CK1015" s="637"/>
      <c r="CL1015" s="637"/>
      <c r="CM1015" s="637"/>
      <c r="CN1015" s="705"/>
      <c r="CO1015" s="88"/>
      <c r="CP1015" s="88"/>
      <c r="CQ1015" s="88"/>
      <c r="CR1015" s="67"/>
      <c r="CS1015" s="67"/>
      <c r="CT1015" s="67"/>
      <c r="CU1015" s="67"/>
      <c r="CV1015" s="67"/>
      <c r="CW1015" s="67"/>
      <c r="CX1015" s="67"/>
      <c r="CY1015" s="67"/>
      <c r="CZ1015" s="67"/>
      <c r="DA1015" s="67"/>
      <c r="DB1015" s="67"/>
      <c r="DC1015" s="67"/>
      <c r="DD1015" s="67"/>
      <c r="DE1015" s="67"/>
      <c r="DF1015" s="67"/>
      <c r="DG1015" s="67"/>
      <c r="DH1015" s="67"/>
      <c r="DI1015" s="67"/>
      <c r="DJ1015" s="67"/>
      <c r="DK1015" s="67"/>
      <c r="DL1015" s="67"/>
      <c r="DM1015" s="67"/>
      <c r="DN1015" s="67"/>
      <c r="DO1015" s="67"/>
      <c r="DP1015" s="67"/>
      <c r="DQ1015" s="67"/>
      <c r="DR1015" s="67"/>
      <c r="DS1015" s="67"/>
      <c r="DT1015" s="67"/>
      <c r="DU1015" s="67"/>
      <c r="DV1015" s="67"/>
      <c r="DW1015" s="67"/>
      <c r="DX1015" s="67"/>
      <c r="DY1015" s="67"/>
      <c r="DZ1015" s="88"/>
      <c r="EA1015" s="88"/>
      <c r="EB1015" s="88"/>
      <c r="EC1015" s="88"/>
      <c r="ED1015" s="88"/>
      <c r="EE1015" s="88"/>
      <c r="EF1015" s="88"/>
      <c r="EG1015" s="88"/>
    </row>
    <row r="1016" spans="22:137" s="65" customFormat="1" x14ac:dyDescent="0.25">
      <c r="V1016" s="631"/>
      <c r="AA1016" s="632"/>
      <c r="AB1016" s="632"/>
      <c r="AD1016" s="632"/>
      <c r="AE1016" s="633"/>
      <c r="AH1016" s="634"/>
      <c r="AI1016" s="634"/>
      <c r="AK1016" s="632"/>
      <c r="AR1016" s="632"/>
      <c r="AV1016" s="632"/>
      <c r="AX1016" s="632"/>
      <c r="BB1016" s="632"/>
      <c r="BC1016" s="632"/>
      <c r="BE1016" s="632"/>
      <c r="BH1016" s="67"/>
      <c r="BI1016" s="635"/>
      <c r="BJ1016" s="636"/>
      <c r="BK1016" s="636"/>
      <c r="BL1016" s="636"/>
      <c r="BM1016" s="102"/>
      <c r="BN1016" s="102"/>
      <c r="BO1016" s="102"/>
      <c r="BP1016" s="636"/>
      <c r="BQ1016" s="636"/>
      <c r="BR1016" s="636"/>
      <c r="BS1016" s="636"/>
      <c r="BT1016" s="636"/>
      <c r="BU1016" s="636"/>
      <c r="BV1016" s="636"/>
      <c r="BW1016" s="636"/>
      <c r="BX1016" s="636"/>
      <c r="BY1016" s="636"/>
      <c r="BZ1016" s="636"/>
      <c r="CA1016" s="636"/>
      <c r="CB1016" s="637"/>
      <c r="CC1016" s="636"/>
      <c r="CD1016" s="636"/>
      <c r="CE1016" s="637"/>
      <c r="CF1016" s="637"/>
      <c r="CG1016" s="637"/>
      <c r="CH1016" s="637"/>
      <c r="CI1016" s="636"/>
      <c r="CJ1016" s="636"/>
      <c r="CK1016" s="637"/>
      <c r="CL1016" s="637"/>
      <c r="CM1016" s="637"/>
      <c r="CN1016" s="705"/>
      <c r="CO1016" s="88"/>
      <c r="CP1016" s="88"/>
      <c r="CQ1016" s="88"/>
      <c r="CR1016" s="67"/>
      <c r="CS1016" s="67"/>
      <c r="CT1016" s="67"/>
      <c r="CU1016" s="67"/>
      <c r="CV1016" s="67"/>
      <c r="CW1016" s="67"/>
      <c r="CX1016" s="67"/>
      <c r="CY1016" s="67"/>
      <c r="CZ1016" s="67"/>
      <c r="DA1016" s="67"/>
      <c r="DB1016" s="67"/>
      <c r="DC1016" s="67"/>
      <c r="DD1016" s="67"/>
      <c r="DE1016" s="67"/>
      <c r="DF1016" s="67"/>
      <c r="DG1016" s="67"/>
      <c r="DH1016" s="67"/>
      <c r="DI1016" s="67"/>
      <c r="DJ1016" s="67"/>
      <c r="DK1016" s="67"/>
      <c r="DL1016" s="67"/>
      <c r="DM1016" s="67"/>
      <c r="DN1016" s="67"/>
      <c r="DO1016" s="67"/>
      <c r="DP1016" s="67"/>
      <c r="DQ1016" s="67"/>
      <c r="DR1016" s="67"/>
      <c r="DS1016" s="67"/>
      <c r="DT1016" s="67"/>
      <c r="DU1016" s="67"/>
      <c r="DV1016" s="67"/>
      <c r="DW1016" s="67"/>
      <c r="DX1016" s="67"/>
      <c r="DY1016" s="67"/>
      <c r="DZ1016" s="88"/>
      <c r="EA1016" s="88"/>
      <c r="EB1016" s="88"/>
      <c r="EC1016" s="88"/>
      <c r="ED1016" s="88"/>
      <c r="EE1016" s="88"/>
      <c r="EF1016" s="88"/>
      <c r="EG1016" s="88"/>
    </row>
    <row r="1017" spans="22:137" s="65" customFormat="1" x14ac:dyDescent="0.25">
      <c r="V1017" s="631"/>
      <c r="AA1017" s="632"/>
      <c r="AB1017" s="632"/>
      <c r="AD1017" s="632"/>
      <c r="AE1017" s="633"/>
      <c r="AH1017" s="634"/>
      <c r="AI1017" s="634"/>
      <c r="AK1017" s="632"/>
      <c r="AR1017" s="632"/>
      <c r="AV1017" s="632"/>
      <c r="AX1017" s="632"/>
      <c r="BB1017" s="632"/>
      <c r="BC1017" s="632"/>
      <c r="BE1017" s="632"/>
      <c r="BH1017" s="67"/>
      <c r="BI1017" s="635"/>
      <c r="BJ1017" s="636"/>
      <c r="BK1017" s="636"/>
      <c r="BL1017" s="636"/>
      <c r="BM1017" s="102"/>
      <c r="BN1017" s="102"/>
      <c r="BO1017" s="102"/>
      <c r="BP1017" s="636"/>
      <c r="BQ1017" s="636"/>
      <c r="BR1017" s="636"/>
      <c r="BS1017" s="636"/>
      <c r="BT1017" s="636"/>
      <c r="BU1017" s="636"/>
      <c r="BV1017" s="636"/>
      <c r="BW1017" s="636"/>
      <c r="BX1017" s="636"/>
      <c r="BY1017" s="636"/>
      <c r="BZ1017" s="636"/>
      <c r="CA1017" s="636"/>
      <c r="CB1017" s="637"/>
      <c r="CC1017" s="636"/>
      <c r="CD1017" s="636"/>
      <c r="CE1017" s="637"/>
      <c r="CF1017" s="637"/>
      <c r="CG1017" s="637"/>
      <c r="CH1017" s="637"/>
      <c r="CI1017" s="636"/>
      <c r="CJ1017" s="636"/>
      <c r="CK1017" s="637"/>
      <c r="CL1017" s="637"/>
      <c r="CM1017" s="637"/>
      <c r="CN1017" s="705"/>
      <c r="CO1017" s="88"/>
      <c r="CP1017" s="88"/>
      <c r="CQ1017" s="88"/>
      <c r="CR1017" s="67"/>
      <c r="CS1017" s="67"/>
      <c r="CT1017" s="67"/>
      <c r="CU1017" s="67"/>
      <c r="CV1017" s="67"/>
      <c r="CW1017" s="67"/>
      <c r="CX1017" s="67"/>
      <c r="CY1017" s="67"/>
      <c r="CZ1017" s="67"/>
      <c r="DA1017" s="67"/>
      <c r="DB1017" s="67"/>
      <c r="DC1017" s="67"/>
      <c r="DD1017" s="67"/>
      <c r="DE1017" s="67"/>
      <c r="DF1017" s="67"/>
      <c r="DG1017" s="67"/>
      <c r="DH1017" s="67"/>
      <c r="DI1017" s="67"/>
      <c r="DJ1017" s="67"/>
      <c r="DK1017" s="67"/>
      <c r="DL1017" s="67"/>
      <c r="DM1017" s="67"/>
      <c r="DN1017" s="67"/>
      <c r="DO1017" s="67"/>
      <c r="DP1017" s="67"/>
      <c r="DQ1017" s="67"/>
      <c r="DR1017" s="67"/>
      <c r="DS1017" s="67"/>
      <c r="DT1017" s="67"/>
      <c r="DU1017" s="67"/>
      <c r="DV1017" s="67"/>
      <c r="DW1017" s="67"/>
      <c r="DX1017" s="67"/>
      <c r="DY1017" s="67"/>
      <c r="DZ1017" s="88"/>
      <c r="EA1017" s="88"/>
      <c r="EB1017" s="88"/>
      <c r="EC1017" s="88"/>
      <c r="ED1017" s="88"/>
      <c r="EE1017" s="88"/>
      <c r="EF1017" s="88"/>
      <c r="EG1017" s="88"/>
    </row>
    <row r="1018" spans="22:137" s="65" customFormat="1" x14ac:dyDescent="0.25">
      <c r="V1018" s="631"/>
      <c r="AA1018" s="632"/>
      <c r="AB1018" s="632"/>
      <c r="AD1018" s="632"/>
      <c r="AE1018" s="633"/>
      <c r="AH1018" s="634"/>
      <c r="AI1018" s="634"/>
      <c r="AK1018" s="632"/>
      <c r="AR1018" s="632"/>
      <c r="AV1018" s="632"/>
      <c r="AX1018" s="632"/>
      <c r="BB1018" s="632"/>
      <c r="BC1018" s="632"/>
      <c r="BE1018" s="632"/>
      <c r="BH1018" s="67"/>
      <c r="BI1018" s="635"/>
      <c r="BJ1018" s="636"/>
      <c r="BK1018" s="636"/>
      <c r="BL1018" s="636"/>
      <c r="BM1018" s="102"/>
      <c r="BN1018" s="102"/>
      <c r="BO1018" s="102"/>
      <c r="BP1018" s="636"/>
      <c r="BQ1018" s="636"/>
      <c r="BR1018" s="636"/>
      <c r="BS1018" s="636"/>
      <c r="BT1018" s="636"/>
      <c r="BU1018" s="636"/>
      <c r="BV1018" s="636"/>
      <c r="BW1018" s="636"/>
      <c r="BX1018" s="636"/>
      <c r="BY1018" s="636"/>
      <c r="BZ1018" s="636"/>
      <c r="CA1018" s="636"/>
      <c r="CB1018" s="637"/>
      <c r="CC1018" s="636"/>
      <c r="CD1018" s="636"/>
      <c r="CE1018" s="637"/>
      <c r="CF1018" s="637"/>
      <c r="CG1018" s="637"/>
      <c r="CH1018" s="637"/>
      <c r="CI1018" s="636"/>
      <c r="CJ1018" s="636"/>
      <c r="CK1018" s="637"/>
      <c r="CL1018" s="637"/>
      <c r="CM1018" s="637"/>
      <c r="CN1018" s="705"/>
      <c r="CO1018" s="88"/>
      <c r="CP1018" s="88"/>
      <c r="CQ1018" s="88"/>
      <c r="CR1018" s="67"/>
      <c r="CS1018" s="67"/>
      <c r="CT1018" s="67"/>
      <c r="CU1018" s="67"/>
      <c r="CV1018" s="67"/>
      <c r="CW1018" s="67"/>
      <c r="CX1018" s="67"/>
      <c r="CY1018" s="67"/>
      <c r="CZ1018" s="67"/>
      <c r="DA1018" s="67"/>
      <c r="DB1018" s="67"/>
      <c r="DC1018" s="67"/>
      <c r="DD1018" s="67"/>
      <c r="DE1018" s="67"/>
      <c r="DF1018" s="67"/>
      <c r="DG1018" s="67"/>
      <c r="DH1018" s="67"/>
      <c r="DI1018" s="67"/>
      <c r="DJ1018" s="67"/>
      <c r="DK1018" s="67"/>
      <c r="DL1018" s="67"/>
      <c r="DM1018" s="67"/>
      <c r="DN1018" s="67"/>
      <c r="DO1018" s="67"/>
      <c r="DP1018" s="67"/>
      <c r="DQ1018" s="67"/>
      <c r="DR1018" s="67"/>
      <c r="DS1018" s="67"/>
      <c r="DT1018" s="67"/>
      <c r="DU1018" s="67"/>
      <c r="DV1018" s="67"/>
      <c r="DW1018" s="67"/>
      <c r="DX1018" s="67"/>
      <c r="DY1018" s="67"/>
      <c r="DZ1018" s="88"/>
      <c r="EA1018" s="88"/>
      <c r="EB1018" s="88"/>
      <c r="EC1018" s="88"/>
      <c r="ED1018" s="88"/>
      <c r="EE1018" s="88"/>
      <c r="EF1018" s="88"/>
      <c r="EG1018" s="88"/>
    </row>
    <row r="1019" spans="22:137" s="65" customFormat="1" x14ac:dyDescent="0.25">
      <c r="V1019" s="631"/>
      <c r="AA1019" s="632"/>
      <c r="AB1019" s="632"/>
      <c r="AD1019" s="632"/>
      <c r="AE1019" s="633"/>
      <c r="AH1019" s="634"/>
      <c r="AI1019" s="634"/>
      <c r="AK1019" s="632"/>
      <c r="AR1019" s="632"/>
      <c r="AV1019" s="632"/>
      <c r="AX1019" s="632"/>
      <c r="BB1019" s="632"/>
      <c r="BC1019" s="632"/>
      <c r="BE1019" s="632"/>
      <c r="BH1019" s="67"/>
      <c r="BI1019" s="635"/>
      <c r="BJ1019" s="636"/>
      <c r="BK1019" s="636"/>
      <c r="BL1019" s="636"/>
      <c r="BM1019" s="102"/>
      <c r="BN1019" s="102"/>
      <c r="BO1019" s="102"/>
      <c r="BP1019" s="636"/>
      <c r="BQ1019" s="636"/>
      <c r="BR1019" s="636"/>
      <c r="BS1019" s="636"/>
      <c r="BT1019" s="636"/>
      <c r="BU1019" s="636"/>
      <c r="BV1019" s="636"/>
      <c r="BW1019" s="636"/>
      <c r="BX1019" s="636"/>
      <c r="BY1019" s="636"/>
      <c r="BZ1019" s="636"/>
      <c r="CA1019" s="636"/>
      <c r="CB1019" s="637"/>
      <c r="CC1019" s="636"/>
      <c r="CD1019" s="636"/>
      <c r="CE1019" s="637"/>
      <c r="CF1019" s="637"/>
      <c r="CG1019" s="637"/>
      <c r="CH1019" s="637"/>
      <c r="CI1019" s="636"/>
      <c r="CJ1019" s="636"/>
      <c r="CK1019" s="637"/>
      <c r="CL1019" s="637"/>
      <c r="CM1019" s="637"/>
      <c r="CN1019" s="705"/>
      <c r="CO1019" s="88"/>
      <c r="CP1019" s="88"/>
      <c r="CQ1019" s="88"/>
      <c r="CR1019" s="67"/>
      <c r="CS1019" s="67"/>
      <c r="CT1019" s="67"/>
      <c r="CU1019" s="67"/>
      <c r="CV1019" s="67"/>
      <c r="CW1019" s="67"/>
      <c r="CX1019" s="67"/>
      <c r="CY1019" s="67"/>
      <c r="CZ1019" s="67"/>
      <c r="DA1019" s="67"/>
      <c r="DB1019" s="67"/>
      <c r="DC1019" s="67"/>
      <c r="DD1019" s="67"/>
      <c r="DE1019" s="67"/>
      <c r="DF1019" s="67"/>
      <c r="DG1019" s="67"/>
      <c r="DH1019" s="67"/>
      <c r="DI1019" s="67"/>
      <c r="DJ1019" s="67"/>
      <c r="DK1019" s="67"/>
      <c r="DL1019" s="67"/>
      <c r="DM1019" s="67"/>
      <c r="DN1019" s="67"/>
      <c r="DO1019" s="67"/>
      <c r="DP1019" s="67"/>
      <c r="DQ1019" s="67"/>
      <c r="DR1019" s="67"/>
      <c r="DS1019" s="67"/>
      <c r="DT1019" s="67"/>
      <c r="DU1019" s="67"/>
      <c r="DV1019" s="67"/>
      <c r="DW1019" s="67"/>
      <c r="DX1019" s="67"/>
      <c r="DY1019" s="67"/>
      <c r="DZ1019" s="88"/>
      <c r="EA1019" s="88"/>
      <c r="EB1019" s="88"/>
      <c r="EC1019" s="88"/>
      <c r="ED1019" s="88"/>
      <c r="EE1019" s="88"/>
      <c r="EF1019" s="88"/>
      <c r="EG1019" s="88"/>
    </row>
    <row r="1020" spans="22:137" s="65" customFormat="1" x14ac:dyDescent="0.25">
      <c r="V1020" s="631"/>
      <c r="AA1020" s="632"/>
      <c r="AB1020" s="632"/>
      <c r="AD1020" s="632"/>
      <c r="AE1020" s="633"/>
      <c r="AH1020" s="634"/>
      <c r="AI1020" s="634"/>
      <c r="AK1020" s="632"/>
      <c r="AR1020" s="632"/>
      <c r="AV1020" s="632"/>
      <c r="AX1020" s="632"/>
      <c r="BB1020" s="632"/>
      <c r="BC1020" s="632"/>
      <c r="BE1020" s="632"/>
      <c r="BH1020" s="67"/>
      <c r="BI1020" s="635"/>
      <c r="BJ1020" s="636"/>
      <c r="BK1020" s="636"/>
      <c r="BL1020" s="636"/>
      <c r="BM1020" s="102"/>
      <c r="BN1020" s="102"/>
      <c r="BO1020" s="102"/>
      <c r="BP1020" s="636"/>
      <c r="BQ1020" s="636"/>
      <c r="BR1020" s="636"/>
      <c r="BS1020" s="636"/>
      <c r="BT1020" s="636"/>
      <c r="BU1020" s="636"/>
      <c r="BV1020" s="636"/>
      <c r="BW1020" s="636"/>
      <c r="BX1020" s="636"/>
      <c r="BY1020" s="636"/>
      <c r="BZ1020" s="636"/>
      <c r="CA1020" s="636"/>
      <c r="CB1020" s="637"/>
      <c r="CC1020" s="636"/>
      <c r="CD1020" s="636"/>
      <c r="CE1020" s="637"/>
      <c r="CF1020" s="637"/>
      <c r="CG1020" s="637"/>
      <c r="CH1020" s="637"/>
      <c r="CI1020" s="636"/>
      <c r="CJ1020" s="636"/>
      <c r="CK1020" s="637"/>
      <c r="CL1020" s="637"/>
      <c r="CM1020" s="637"/>
      <c r="CN1020" s="705"/>
      <c r="CO1020" s="88"/>
      <c r="CP1020" s="88"/>
      <c r="CQ1020" s="88"/>
      <c r="CR1020" s="67"/>
      <c r="CS1020" s="67"/>
      <c r="CT1020" s="67"/>
      <c r="CU1020" s="67"/>
      <c r="CV1020" s="67"/>
      <c r="CW1020" s="67"/>
      <c r="CX1020" s="67"/>
      <c r="CY1020" s="67"/>
      <c r="CZ1020" s="67"/>
      <c r="DA1020" s="67"/>
      <c r="DB1020" s="67"/>
      <c r="DC1020" s="67"/>
      <c r="DD1020" s="67"/>
      <c r="DE1020" s="67"/>
      <c r="DF1020" s="67"/>
      <c r="DG1020" s="67"/>
      <c r="DH1020" s="67"/>
      <c r="DI1020" s="67"/>
      <c r="DJ1020" s="67"/>
      <c r="DK1020" s="67"/>
      <c r="DL1020" s="67"/>
      <c r="DM1020" s="67"/>
      <c r="DN1020" s="67"/>
      <c r="DO1020" s="67"/>
      <c r="DP1020" s="67"/>
      <c r="DQ1020" s="67"/>
      <c r="DR1020" s="67"/>
      <c r="DS1020" s="67"/>
      <c r="DT1020" s="67"/>
      <c r="DU1020" s="67"/>
      <c r="DV1020" s="67"/>
      <c r="DW1020" s="67"/>
      <c r="DX1020" s="67"/>
      <c r="DY1020" s="67"/>
      <c r="DZ1020" s="88"/>
      <c r="EA1020" s="88"/>
      <c r="EB1020" s="88"/>
      <c r="EC1020" s="88"/>
      <c r="ED1020" s="88"/>
      <c r="EE1020" s="88"/>
      <c r="EF1020" s="88"/>
      <c r="EG1020" s="88"/>
    </row>
    <row r="1021" spans="22:137" s="65" customFormat="1" x14ac:dyDescent="0.25">
      <c r="V1021" s="631"/>
      <c r="AA1021" s="632"/>
      <c r="AB1021" s="632"/>
      <c r="AD1021" s="632"/>
      <c r="AE1021" s="633"/>
      <c r="AH1021" s="634"/>
      <c r="AI1021" s="634"/>
      <c r="AK1021" s="632"/>
      <c r="AR1021" s="632"/>
      <c r="AV1021" s="632"/>
      <c r="AX1021" s="632"/>
      <c r="BB1021" s="632"/>
      <c r="BC1021" s="632"/>
      <c r="BE1021" s="632"/>
      <c r="BH1021" s="67"/>
      <c r="BI1021" s="635"/>
      <c r="BJ1021" s="636"/>
      <c r="BK1021" s="636"/>
      <c r="BL1021" s="636"/>
      <c r="BM1021" s="102"/>
      <c r="BN1021" s="102"/>
      <c r="BO1021" s="102"/>
      <c r="BP1021" s="636"/>
      <c r="BQ1021" s="636"/>
      <c r="BR1021" s="636"/>
      <c r="BS1021" s="636"/>
      <c r="BT1021" s="636"/>
      <c r="BU1021" s="636"/>
      <c r="BV1021" s="636"/>
      <c r="BW1021" s="636"/>
      <c r="BX1021" s="636"/>
      <c r="BY1021" s="636"/>
      <c r="BZ1021" s="636"/>
      <c r="CA1021" s="636"/>
      <c r="CB1021" s="637"/>
      <c r="CC1021" s="636"/>
      <c r="CD1021" s="636"/>
      <c r="CE1021" s="637"/>
      <c r="CF1021" s="637"/>
      <c r="CG1021" s="637"/>
      <c r="CH1021" s="637"/>
      <c r="CI1021" s="636"/>
      <c r="CJ1021" s="636"/>
      <c r="CK1021" s="637"/>
      <c r="CL1021" s="637"/>
      <c r="CM1021" s="637"/>
      <c r="CN1021" s="705"/>
      <c r="CO1021" s="88"/>
      <c r="CP1021" s="88"/>
      <c r="CQ1021" s="88"/>
      <c r="CR1021" s="67"/>
      <c r="CS1021" s="67"/>
      <c r="CT1021" s="67"/>
      <c r="CU1021" s="67"/>
      <c r="CV1021" s="67"/>
      <c r="CW1021" s="67"/>
      <c r="CX1021" s="67"/>
      <c r="CY1021" s="67"/>
      <c r="CZ1021" s="67"/>
      <c r="DA1021" s="67"/>
      <c r="DB1021" s="67"/>
      <c r="DC1021" s="67"/>
      <c r="DD1021" s="67"/>
      <c r="DE1021" s="67"/>
      <c r="DF1021" s="67"/>
      <c r="DG1021" s="67"/>
      <c r="DH1021" s="67"/>
      <c r="DI1021" s="67"/>
      <c r="DJ1021" s="67"/>
      <c r="DK1021" s="67"/>
      <c r="DL1021" s="67"/>
      <c r="DM1021" s="67"/>
      <c r="DN1021" s="67"/>
      <c r="DO1021" s="67"/>
      <c r="DP1021" s="67"/>
      <c r="DQ1021" s="67"/>
      <c r="DR1021" s="67"/>
      <c r="DS1021" s="67"/>
      <c r="DT1021" s="67"/>
      <c r="DU1021" s="67"/>
      <c r="DV1021" s="67"/>
      <c r="DW1021" s="67"/>
      <c r="DX1021" s="67"/>
      <c r="DY1021" s="67"/>
      <c r="DZ1021" s="88"/>
      <c r="EA1021" s="88"/>
      <c r="EB1021" s="88"/>
      <c r="EC1021" s="88"/>
      <c r="ED1021" s="88"/>
      <c r="EE1021" s="88"/>
      <c r="EF1021" s="88"/>
      <c r="EG1021" s="88"/>
    </row>
    <row r="1022" spans="22:137" s="65" customFormat="1" x14ac:dyDescent="0.25">
      <c r="V1022" s="631"/>
      <c r="AA1022" s="632"/>
      <c r="AB1022" s="632"/>
      <c r="AD1022" s="632"/>
      <c r="AE1022" s="633"/>
      <c r="AH1022" s="634"/>
      <c r="AI1022" s="634"/>
      <c r="AK1022" s="632"/>
      <c r="AR1022" s="632"/>
      <c r="AV1022" s="632"/>
      <c r="AX1022" s="632"/>
      <c r="BB1022" s="632"/>
      <c r="BC1022" s="632"/>
      <c r="BE1022" s="632"/>
      <c r="BH1022" s="67"/>
      <c r="BI1022" s="635"/>
      <c r="BJ1022" s="636"/>
      <c r="BK1022" s="636"/>
      <c r="BL1022" s="636"/>
      <c r="BM1022" s="102"/>
      <c r="BN1022" s="102"/>
      <c r="BO1022" s="102"/>
      <c r="BP1022" s="636"/>
      <c r="BQ1022" s="636"/>
      <c r="BR1022" s="636"/>
      <c r="BS1022" s="636"/>
      <c r="BT1022" s="636"/>
      <c r="BU1022" s="636"/>
      <c r="BV1022" s="636"/>
      <c r="BW1022" s="636"/>
      <c r="BX1022" s="636"/>
      <c r="BY1022" s="636"/>
      <c r="BZ1022" s="636"/>
      <c r="CA1022" s="636"/>
      <c r="CB1022" s="637"/>
      <c r="CC1022" s="636"/>
      <c r="CD1022" s="636"/>
      <c r="CE1022" s="637"/>
      <c r="CF1022" s="637"/>
      <c r="CG1022" s="637"/>
      <c r="CH1022" s="637"/>
      <c r="CI1022" s="636"/>
      <c r="CJ1022" s="636"/>
      <c r="CK1022" s="637"/>
      <c r="CL1022" s="637"/>
      <c r="CM1022" s="637"/>
      <c r="CN1022" s="705"/>
      <c r="CO1022" s="88"/>
      <c r="CP1022" s="88"/>
      <c r="CQ1022" s="88"/>
      <c r="CR1022" s="67"/>
      <c r="CS1022" s="67"/>
      <c r="CT1022" s="67"/>
      <c r="CU1022" s="67"/>
      <c r="CV1022" s="67"/>
      <c r="CW1022" s="67"/>
      <c r="CX1022" s="67"/>
      <c r="CY1022" s="67"/>
      <c r="CZ1022" s="67"/>
      <c r="DA1022" s="67"/>
      <c r="DB1022" s="67"/>
      <c r="DC1022" s="67"/>
      <c r="DD1022" s="67"/>
      <c r="DE1022" s="67"/>
      <c r="DF1022" s="67"/>
      <c r="DG1022" s="67"/>
      <c r="DH1022" s="67"/>
      <c r="DI1022" s="67"/>
      <c r="DJ1022" s="67"/>
      <c r="DK1022" s="67"/>
      <c r="DL1022" s="67"/>
      <c r="DM1022" s="67"/>
      <c r="DN1022" s="67"/>
      <c r="DO1022" s="67"/>
      <c r="DP1022" s="67"/>
      <c r="DQ1022" s="67"/>
      <c r="DR1022" s="67"/>
      <c r="DS1022" s="67"/>
      <c r="DT1022" s="67"/>
      <c r="DU1022" s="67"/>
      <c r="DV1022" s="67"/>
      <c r="DW1022" s="67"/>
      <c r="DX1022" s="67"/>
      <c r="DY1022" s="67"/>
      <c r="DZ1022" s="88"/>
      <c r="EA1022" s="88"/>
      <c r="EB1022" s="88"/>
      <c r="EC1022" s="88"/>
      <c r="ED1022" s="88"/>
      <c r="EE1022" s="88"/>
      <c r="EF1022" s="88"/>
      <c r="EG1022" s="88"/>
    </row>
    <row r="1023" spans="22:137" s="65" customFormat="1" x14ac:dyDescent="0.25">
      <c r="V1023" s="631"/>
      <c r="AA1023" s="632"/>
      <c r="AB1023" s="632"/>
      <c r="AD1023" s="632"/>
      <c r="AE1023" s="633"/>
      <c r="AH1023" s="634"/>
      <c r="AI1023" s="634"/>
      <c r="AK1023" s="632"/>
      <c r="AR1023" s="632"/>
      <c r="AV1023" s="632"/>
      <c r="AX1023" s="632"/>
      <c r="BB1023" s="632"/>
      <c r="BC1023" s="632"/>
      <c r="BE1023" s="632"/>
      <c r="BH1023" s="67"/>
      <c r="BI1023" s="635"/>
      <c r="BJ1023" s="636"/>
      <c r="BK1023" s="636"/>
      <c r="BL1023" s="636"/>
      <c r="BM1023" s="102"/>
      <c r="BN1023" s="102"/>
      <c r="BO1023" s="102"/>
      <c r="BP1023" s="636"/>
      <c r="BQ1023" s="636"/>
      <c r="BR1023" s="636"/>
      <c r="BS1023" s="636"/>
      <c r="BT1023" s="636"/>
      <c r="BU1023" s="636"/>
      <c r="BV1023" s="636"/>
      <c r="BW1023" s="636"/>
      <c r="BX1023" s="636"/>
      <c r="BY1023" s="636"/>
      <c r="BZ1023" s="636"/>
      <c r="CA1023" s="636"/>
      <c r="CB1023" s="637"/>
      <c r="CC1023" s="636"/>
      <c r="CD1023" s="636"/>
      <c r="CE1023" s="637"/>
      <c r="CF1023" s="637"/>
      <c r="CG1023" s="637"/>
      <c r="CH1023" s="637"/>
      <c r="CI1023" s="636"/>
      <c r="CJ1023" s="636"/>
      <c r="CK1023" s="637"/>
      <c r="CL1023" s="637"/>
      <c r="CM1023" s="637"/>
      <c r="CN1023" s="705"/>
      <c r="CO1023" s="88"/>
      <c r="CP1023" s="88"/>
      <c r="CQ1023" s="88"/>
      <c r="CR1023" s="67"/>
      <c r="CS1023" s="67"/>
      <c r="CT1023" s="67"/>
      <c r="CU1023" s="67"/>
      <c r="CV1023" s="67"/>
      <c r="CW1023" s="67"/>
      <c r="CX1023" s="67"/>
      <c r="CY1023" s="67"/>
      <c r="CZ1023" s="67"/>
      <c r="DA1023" s="67"/>
      <c r="DB1023" s="67"/>
      <c r="DC1023" s="67"/>
      <c r="DD1023" s="67"/>
      <c r="DE1023" s="67"/>
      <c r="DF1023" s="67"/>
      <c r="DG1023" s="67"/>
      <c r="DH1023" s="67"/>
      <c r="DI1023" s="67"/>
      <c r="DJ1023" s="67"/>
      <c r="DK1023" s="67"/>
      <c r="DL1023" s="67"/>
      <c r="DM1023" s="67"/>
      <c r="DN1023" s="67"/>
      <c r="DO1023" s="67"/>
      <c r="DP1023" s="67"/>
      <c r="DQ1023" s="67"/>
      <c r="DR1023" s="67"/>
      <c r="DS1023" s="67"/>
      <c r="DT1023" s="67"/>
      <c r="DU1023" s="67"/>
      <c r="DV1023" s="67"/>
      <c r="DW1023" s="67"/>
      <c r="DX1023" s="67"/>
      <c r="DY1023" s="67"/>
      <c r="DZ1023" s="88"/>
      <c r="EA1023" s="88"/>
      <c r="EB1023" s="88"/>
      <c r="EC1023" s="88"/>
      <c r="ED1023" s="88"/>
      <c r="EE1023" s="88"/>
      <c r="EF1023" s="88"/>
      <c r="EG1023" s="88"/>
    </row>
    <row r="1024" spans="22:137" s="65" customFormat="1" x14ac:dyDescent="0.25">
      <c r="V1024" s="631"/>
      <c r="AA1024" s="632"/>
      <c r="AB1024" s="632"/>
      <c r="AD1024" s="632"/>
      <c r="AE1024" s="633"/>
      <c r="AH1024" s="634"/>
      <c r="AI1024" s="634"/>
      <c r="AK1024" s="632"/>
      <c r="AR1024" s="632"/>
      <c r="AV1024" s="632"/>
      <c r="AX1024" s="632"/>
      <c r="BB1024" s="632"/>
      <c r="BC1024" s="632"/>
      <c r="BE1024" s="632"/>
      <c r="BH1024" s="67"/>
      <c r="BI1024" s="635"/>
      <c r="BJ1024" s="636"/>
      <c r="BK1024" s="636"/>
      <c r="BL1024" s="636"/>
      <c r="BM1024" s="102"/>
      <c r="BN1024" s="102"/>
      <c r="BO1024" s="102"/>
      <c r="BP1024" s="636"/>
      <c r="BQ1024" s="636"/>
      <c r="BR1024" s="636"/>
      <c r="BS1024" s="636"/>
      <c r="BT1024" s="636"/>
      <c r="BU1024" s="636"/>
      <c r="BV1024" s="636"/>
      <c r="BW1024" s="636"/>
      <c r="BX1024" s="636"/>
      <c r="BY1024" s="636"/>
      <c r="BZ1024" s="636"/>
      <c r="CA1024" s="636"/>
      <c r="CB1024" s="637"/>
      <c r="CC1024" s="636"/>
      <c r="CD1024" s="636"/>
      <c r="CE1024" s="637"/>
      <c r="CF1024" s="637"/>
      <c r="CG1024" s="637"/>
      <c r="CH1024" s="637"/>
      <c r="CI1024" s="636"/>
      <c r="CJ1024" s="636"/>
      <c r="CK1024" s="637"/>
      <c r="CL1024" s="637"/>
      <c r="CM1024" s="637"/>
      <c r="CN1024" s="705"/>
      <c r="CO1024" s="88"/>
      <c r="CP1024" s="88"/>
      <c r="CQ1024" s="88"/>
      <c r="CR1024" s="67"/>
      <c r="CS1024" s="67"/>
      <c r="CT1024" s="67"/>
      <c r="CU1024" s="67"/>
      <c r="CV1024" s="67"/>
      <c r="CW1024" s="67"/>
      <c r="CX1024" s="67"/>
      <c r="CY1024" s="67"/>
      <c r="CZ1024" s="67"/>
      <c r="DA1024" s="67"/>
      <c r="DB1024" s="67"/>
      <c r="DC1024" s="67"/>
      <c r="DD1024" s="67"/>
      <c r="DE1024" s="67"/>
      <c r="DF1024" s="67"/>
      <c r="DG1024" s="67"/>
      <c r="DH1024" s="67"/>
      <c r="DI1024" s="67"/>
      <c r="DJ1024" s="67"/>
      <c r="DK1024" s="67"/>
      <c r="DL1024" s="67"/>
      <c r="DM1024" s="67"/>
      <c r="DN1024" s="67"/>
      <c r="DO1024" s="67"/>
      <c r="DP1024" s="67"/>
      <c r="DQ1024" s="67"/>
      <c r="DR1024" s="67"/>
      <c r="DS1024" s="67"/>
      <c r="DT1024" s="67"/>
      <c r="DU1024" s="67"/>
      <c r="DV1024" s="67"/>
      <c r="DW1024" s="67"/>
      <c r="DX1024" s="67"/>
      <c r="DY1024" s="67"/>
      <c r="DZ1024" s="88"/>
      <c r="EA1024" s="88"/>
      <c r="EB1024" s="88"/>
      <c r="EC1024" s="88"/>
      <c r="ED1024" s="88"/>
      <c r="EE1024" s="88"/>
      <c r="EF1024" s="88"/>
      <c r="EG1024" s="88"/>
    </row>
    <row r="1025" spans="22:137" s="65" customFormat="1" x14ac:dyDescent="0.25">
      <c r="V1025" s="631"/>
      <c r="AA1025" s="632"/>
      <c r="AB1025" s="632"/>
      <c r="AD1025" s="632"/>
      <c r="AE1025" s="633"/>
      <c r="AH1025" s="634"/>
      <c r="AI1025" s="634"/>
      <c r="AK1025" s="632"/>
      <c r="AR1025" s="632"/>
      <c r="AV1025" s="632"/>
      <c r="AX1025" s="632"/>
      <c r="BB1025" s="632"/>
      <c r="BC1025" s="632"/>
      <c r="BE1025" s="632"/>
      <c r="BH1025" s="67"/>
      <c r="BI1025" s="635"/>
      <c r="BJ1025" s="636"/>
      <c r="BK1025" s="636"/>
      <c r="BL1025" s="636"/>
      <c r="BM1025" s="102"/>
      <c r="BN1025" s="102"/>
      <c r="BO1025" s="102"/>
      <c r="BP1025" s="636"/>
      <c r="BQ1025" s="636"/>
      <c r="BR1025" s="636"/>
      <c r="BS1025" s="636"/>
      <c r="BT1025" s="636"/>
      <c r="BU1025" s="636"/>
      <c r="BV1025" s="636"/>
      <c r="BW1025" s="636"/>
      <c r="BX1025" s="636"/>
      <c r="BY1025" s="636"/>
      <c r="BZ1025" s="636"/>
      <c r="CA1025" s="636"/>
      <c r="CB1025" s="637"/>
      <c r="CC1025" s="636"/>
      <c r="CD1025" s="636"/>
      <c r="CE1025" s="637"/>
      <c r="CF1025" s="637"/>
      <c r="CG1025" s="637"/>
      <c r="CH1025" s="637"/>
      <c r="CI1025" s="636"/>
      <c r="CJ1025" s="636"/>
      <c r="CK1025" s="637"/>
      <c r="CL1025" s="637"/>
      <c r="CM1025" s="637"/>
      <c r="CN1025" s="705"/>
      <c r="CO1025" s="88"/>
      <c r="CP1025" s="88"/>
      <c r="CQ1025" s="88"/>
      <c r="CR1025" s="67"/>
      <c r="CS1025" s="67"/>
      <c r="CT1025" s="67"/>
      <c r="CU1025" s="67"/>
      <c r="CV1025" s="67"/>
      <c r="CW1025" s="67"/>
      <c r="CX1025" s="67"/>
      <c r="CY1025" s="67"/>
      <c r="CZ1025" s="67"/>
      <c r="DA1025" s="67"/>
      <c r="DB1025" s="67"/>
      <c r="DC1025" s="67"/>
      <c r="DD1025" s="67"/>
      <c r="DE1025" s="67"/>
      <c r="DF1025" s="67"/>
      <c r="DG1025" s="67"/>
      <c r="DH1025" s="67"/>
      <c r="DI1025" s="67"/>
      <c r="DJ1025" s="67"/>
      <c r="DK1025" s="67"/>
      <c r="DL1025" s="67"/>
      <c r="DM1025" s="67"/>
      <c r="DN1025" s="67"/>
      <c r="DO1025" s="67"/>
      <c r="DP1025" s="67"/>
      <c r="DQ1025" s="67"/>
      <c r="DR1025" s="67"/>
      <c r="DS1025" s="67"/>
      <c r="DT1025" s="67"/>
      <c r="DU1025" s="67"/>
      <c r="DV1025" s="67"/>
      <c r="DW1025" s="67"/>
      <c r="DX1025" s="67"/>
      <c r="DY1025" s="67"/>
      <c r="DZ1025" s="88"/>
      <c r="EA1025" s="88"/>
      <c r="EB1025" s="88"/>
      <c r="EC1025" s="88"/>
      <c r="ED1025" s="88"/>
      <c r="EE1025" s="88"/>
      <c r="EF1025" s="88"/>
      <c r="EG1025" s="88"/>
    </row>
    <row r="1026" spans="22:137" s="65" customFormat="1" x14ac:dyDescent="0.25">
      <c r="V1026" s="631"/>
      <c r="AA1026" s="632"/>
      <c r="AB1026" s="632"/>
      <c r="AD1026" s="632"/>
      <c r="AE1026" s="633"/>
      <c r="AH1026" s="634"/>
      <c r="AI1026" s="634"/>
      <c r="AK1026" s="632"/>
      <c r="AR1026" s="632"/>
      <c r="AV1026" s="632"/>
      <c r="AX1026" s="632"/>
      <c r="BB1026" s="632"/>
      <c r="BC1026" s="632"/>
      <c r="BE1026" s="632"/>
      <c r="BH1026" s="67"/>
      <c r="BI1026" s="635"/>
      <c r="BJ1026" s="636"/>
      <c r="BK1026" s="636"/>
      <c r="BL1026" s="636"/>
      <c r="BM1026" s="102"/>
      <c r="BN1026" s="102"/>
      <c r="BO1026" s="102"/>
      <c r="BP1026" s="636"/>
      <c r="BQ1026" s="636"/>
      <c r="BR1026" s="636"/>
      <c r="BS1026" s="636"/>
      <c r="BT1026" s="636"/>
      <c r="BU1026" s="636"/>
      <c r="BV1026" s="636"/>
      <c r="BW1026" s="636"/>
      <c r="BX1026" s="636"/>
      <c r="BY1026" s="636"/>
      <c r="BZ1026" s="636"/>
      <c r="CA1026" s="636"/>
      <c r="CB1026" s="637"/>
      <c r="CC1026" s="636"/>
      <c r="CD1026" s="636"/>
      <c r="CE1026" s="637"/>
      <c r="CF1026" s="637"/>
      <c r="CG1026" s="637"/>
      <c r="CH1026" s="637"/>
      <c r="CI1026" s="636"/>
      <c r="CJ1026" s="636"/>
      <c r="CK1026" s="637"/>
      <c r="CL1026" s="637"/>
      <c r="CM1026" s="637"/>
      <c r="CN1026" s="705"/>
      <c r="CO1026" s="88"/>
      <c r="CP1026" s="88"/>
      <c r="CQ1026" s="88"/>
      <c r="CR1026" s="67"/>
      <c r="CS1026" s="67"/>
      <c r="CT1026" s="67"/>
      <c r="CU1026" s="67"/>
      <c r="CV1026" s="67"/>
      <c r="CW1026" s="67"/>
      <c r="CX1026" s="67"/>
      <c r="CY1026" s="67"/>
      <c r="CZ1026" s="67"/>
      <c r="DA1026" s="67"/>
      <c r="DB1026" s="67"/>
      <c r="DC1026" s="67"/>
      <c r="DD1026" s="67"/>
      <c r="DE1026" s="67"/>
      <c r="DF1026" s="67"/>
      <c r="DG1026" s="67"/>
      <c r="DH1026" s="67"/>
      <c r="DI1026" s="67"/>
      <c r="DJ1026" s="67"/>
      <c r="DK1026" s="67"/>
      <c r="DL1026" s="67"/>
      <c r="DM1026" s="67"/>
      <c r="DN1026" s="67"/>
      <c r="DO1026" s="67"/>
      <c r="DP1026" s="67"/>
      <c r="DQ1026" s="67"/>
      <c r="DR1026" s="67"/>
      <c r="DS1026" s="67"/>
      <c r="DT1026" s="67"/>
      <c r="DU1026" s="67"/>
      <c r="DV1026" s="67"/>
      <c r="DW1026" s="67"/>
      <c r="DX1026" s="67"/>
      <c r="DY1026" s="67"/>
      <c r="DZ1026" s="88"/>
      <c r="EA1026" s="88"/>
      <c r="EB1026" s="88"/>
      <c r="EC1026" s="88"/>
      <c r="ED1026" s="88"/>
      <c r="EE1026" s="88"/>
      <c r="EF1026" s="88"/>
      <c r="EG1026" s="88"/>
    </row>
    <row r="1027" spans="22:137" s="65" customFormat="1" x14ac:dyDescent="0.25">
      <c r="V1027" s="631"/>
      <c r="AA1027" s="632"/>
      <c r="AB1027" s="632"/>
      <c r="AD1027" s="632"/>
      <c r="AE1027" s="633"/>
      <c r="AH1027" s="634"/>
      <c r="AI1027" s="634"/>
      <c r="AK1027" s="632"/>
      <c r="AR1027" s="632"/>
      <c r="AV1027" s="632"/>
      <c r="AX1027" s="632"/>
      <c r="BB1027" s="632"/>
      <c r="BC1027" s="632"/>
      <c r="BE1027" s="632"/>
      <c r="BH1027" s="67"/>
      <c r="BI1027" s="635"/>
      <c r="BJ1027" s="636"/>
      <c r="BK1027" s="636"/>
      <c r="BL1027" s="636"/>
      <c r="BM1027" s="102"/>
      <c r="BN1027" s="102"/>
      <c r="BO1027" s="102"/>
      <c r="BP1027" s="636"/>
      <c r="BQ1027" s="636"/>
      <c r="BR1027" s="636"/>
      <c r="BS1027" s="636"/>
      <c r="BT1027" s="636"/>
      <c r="BU1027" s="636"/>
      <c r="BV1027" s="636"/>
      <c r="BW1027" s="636"/>
      <c r="BX1027" s="636"/>
      <c r="BY1027" s="636"/>
      <c r="BZ1027" s="636"/>
      <c r="CA1027" s="636"/>
      <c r="CB1027" s="637"/>
      <c r="CC1027" s="636"/>
      <c r="CD1027" s="636"/>
      <c r="CE1027" s="637"/>
      <c r="CF1027" s="637"/>
      <c r="CG1027" s="637"/>
      <c r="CH1027" s="637"/>
      <c r="CI1027" s="636"/>
      <c r="CJ1027" s="636"/>
      <c r="CK1027" s="637"/>
      <c r="CL1027" s="637"/>
      <c r="CM1027" s="637"/>
      <c r="CN1027" s="705"/>
      <c r="CO1027" s="88"/>
      <c r="CP1027" s="88"/>
      <c r="CQ1027" s="88"/>
      <c r="CR1027" s="67"/>
      <c r="CS1027" s="67"/>
      <c r="CT1027" s="67"/>
      <c r="CU1027" s="67"/>
      <c r="CV1027" s="67"/>
      <c r="CW1027" s="67"/>
      <c r="CX1027" s="67"/>
      <c r="CY1027" s="67"/>
      <c r="CZ1027" s="67"/>
      <c r="DA1027" s="67"/>
      <c r="DB1027" s="67"/>
      <c r="DC1027" s="67"/>
      <c r="DD1027" s="67"/>
      <c r="DE1027" s="67"/>
      <c r="DF1027" s="67"/>
      <c r="DG1027" s="67"/>
      <c r="DH1027" s="67"/>
      <c r="DI1027" s="67"/>
      <c r="DJ1027" s="67"/>
      <c r="DK1027" s="67"/>
      <c r="DL1027" s="67"/>
      <c r="DM1027" s="67"/>
      <c r="DN1027" s="67"/>
      <c r="DO1027" s="67"/>
      <c r="DP1027" s="67"/>
      <c r="DQ1027" s="67"/>
      <c r="DR1027" s="67"/>
      <c r="DS1027" s="67"/>
      <c r="DT1027" s="67"/>
      <c r="DU1027" s="67"/>
      <c r="DV1027" s="67"/>
      <c r="DW1027" s="67"/>
      <c r="DX1027" s="67"/>
      <c r="DY1027" s="67"/>
      <c r="DZ1027" s="88"/>
      <c r="EA1027" s="88"/>
      <c r="EB1027" s="88"/>
      <c r="EC1027" s="88"/>
      <c r="ED1027" s="88"/>
      <c r="EE1027" s="88"/>
      <c r="EF1027" s="88"/>
      <c r="EG1027" s="88"/>
    </row>
    <row r="1028" spans="22:137" s="65" customFormat="1" x14ac:dyDescent="0.25">
      <c r="V1028" s="631"/>
      <c r="AA1028" s="632"/>
      <c r="AB1028" s="632"/>
      <c r="AD1028" s="632"/>
      <c r="AE1028" s="633"/>
      <c r="AH1028" s="634"/>
      <c r="AI1028" s="634"/>
      <c r="AK1028" s="632"/>
      <c r="AR1028" s="632"/>
      <c r="AV1028" s="632"/>
      <c r="AX1028" s="632"/>
      <c r="BB1028" s="632"/>
      <c r="BC1028" s="632"/>
      <c r="BE1028" s="632"/>
      <c r="BH1028" s="67"/>
      <c r="BI1028" s="635"/>
      <c r="BJ1028" s="636"/>
      <c r="BK1028" s="636"/>
      <c r="BL1028" s="636"/>
      <c r="BM1028" s="102"/>
      <c r="BN1028" s="102"/>
      <c r="BO1028" s="102"/>
      <c r="BP1028" s="636"/>
      <c r="BQ1028" s="636"/>
      <c r="BR1028" s="636"/>
      <c r="BS1028" s="636"/>
      <c r="BT1028" s="636"/>
      <c r="BU1028" s="636"/>
      <c r="BV1028" s="636"/>
      <c r="BW1028" s="636"/>
      <c r="BX1028" s="636"/>
      <c r="BY1028" s="636"/>
      <c r="BZ1028" s="636"/>
      <c r="CA1028" s="636"/>
      <c r="CB1028" s="637"/>
      <c r="CC1028" s="636"/>
      <c r="CD1028" s="636"/>
      <c r="CE1028" s="637"/>
      <c r="CF1028" s="637"/>
      <c r="CG1028" s="637"/>
      <c r="CH1028" s="637"/>
      <c r="CI1028" s="636"/>
      <c r="CJ1028" s="636"/>
      <c r="CK1028" s="637"/>
      <c r="CL1028" s="637"/>
      <c r="CM1028" s="637"/>
      <c r="CN1028" s="705"/>
      <c r="CO1028" s="88"/>
      <c r="CP1028" s="88"/>
      <c r="CQ1028" s="88"/>
      <c r="CR1028" s="67"/>
      <c r="CS1028" s="67"/>
      <c r="CT1028" s="67"/>
      <c r="CU1028" s="67"/>
      <c r="CV1028" s="67"/>
      <c r="CW1028" s="67"/>
      <c r="CX1028" s="67"/>
      <c r="CY1028" s="67"/>
      <c r="CZ1028" s="67"/>
      <c r="DA1028" s="67"/>
      <c r="DB1028" s="67"/>
      <c r="DC1028" s="67"/>
      <c r="DD1028" s="67"/>
      <c r="DE1028" s="67"/>
      <c r="DF1028" s="67"/>
      <c r="DG1028" s="67"/>
      <c r="DH1028" s="67"/>
      <c r="DI1028" s="67"/>
      <c r="DJ1028" s="67"/>
      <c r="DK1028" s="67"/>
      <c r="DL1028" s="67"/>
      <c r="DM1028" s="67"/>
      <c r="DN1028" s="67"/>
      <c r="DO1028" s="67"/>
      <c r="DP1028" s="67"/>
      <c r="DQ1028" s="67"/>
      <c r="DR1028" s="67"/>
      <c r="DS1028" s="67"/>
      <c r="DT1028" s="67"/>
      <c r="DU1028" s="67"/>
      <c r="DV1028" s="67"/>
      <c r="DW1028" s="67"/>
      <c r="DX1028" s="67"/>
      <c r="DY1028" s="67"/>
      <c r="DZ1028" s="88"/>
      <c r="EA1028" s="88"/>
      <c r="EB1028" s="88"/>
      <c r="EC1028" s="88"/>
      <c r="ED1028" s="88"/>
      <c r="EE1028" s="88"/>
      <c r="EF1028" s="88"/>
      <c r="EG1028" s="88"/>
    </row>
    <row r="1029" spans="22:137" s="65" customFormat="1" x14ac:dyDescent="0.25">
      <c r="V1029" s="631"/>
      <c r="AA1029" s="632"/>
      <c r="AB1029" s="632"/>
      <c r="AD1029" s="632"/>
      <c r="AE1029" s="633"/>
      <c r="AH1029" s="634"/>
      <c r="AI1029" s="634"/>
      <c r="AK1029" s="632"/>
      <c r="AR1029" s="632"/>
      <c r="AV1029" s="632"/>
      <c r="AX1029" s="632"/>
      <c r="BB1029" s="632"/>
      <c r="BC1029" s="632"/>
      <c r="BE1029" s="632"/>
      <c r="BH1029" s="67"/>
      <c r="BI1029" s="635"/>
      <c r="BJ1029" s="636"/>
      <c r="BK1029" s="636"/>
      <c r="BL1029" s="636"/>
      <c r="BM1029" s="102"/>
      <c r="BN1029" s="102"/>
      <c r="BO1029" s="102"/>
      <c r="BP1029" s="636"/>
      <c r="BQ1029" s="636"/>
      <c r="BR1029" s="636"/>
      <c r="BS1029" s="636"/>
      <c r="BT1029" s="636"/>
      <c r="BU1029" s="636"/>
      <c r="BV1029" s="636"/>
      <c r="BW1029" s="636"/>
      <c r="BX1029" s="636"/>
      <c r="BY1029" s="636"/>
      <c r="BZ1029" s="636"/>
      <c r="CA1029" s="636"/>
      <c r="CB1029" s="637"/>
      <c r="CC1029" s="636"/>
      <c r="CD1029" s="636"/>
      <c r="CE1029" s="637"/>
      <c r="CF1029" s="637"/>
      <c r="CG1029" s="637"/>
      <c r="CH1029" s="637"/>
      <c r="CI1029" s="636"/>
      <c r="CJ1029" s="636"/>
      <c r="CK1029" s="637"/>
      <c r="CL1029" s="637"/>
      <c r="CM1029" s="637"/>
      <c r="CN1029" s="705"/>
      <c r="CO1029" s="88"/>
      <c r="CP1029" s="88"/>
      <c r="CQ1029" s="88"/>
      <c r="CR1029" s="67"/>
      <c r="CS1029" s="67"/>
      <c r="CT1029" s="67"/>
      <c r="CU1029" s="67"/>
      <c r="CV1029" s="67"/>
      <c r="CW1029" s="67"/>
      <c r="CX1029" s="67"/>
      <c r="CY1029" s="67"/>
      <c r="CZ1029" s="67"/>
      <c r="DA1029" s="67"/>
      <c r="DB1029" s="67"/>
      <c r="DC1029" s="67"/>
      <c r="DD1029" s="67"/>
      <c r="DE1029" s="67"/>
      <c r="DF1029" s="67"/>
      <c r="DG1029" s="67"/>
      <c r="DH1029" s="67"/>
      <c r="DI1029" s="67"/>
      <c r="DJ1029" s="67"/>
      <c r="DK1029" s="67"/>
      <c r="DL1029" s="67"/>
      <c r="DM1029" s="67"/>
      <c r="DN1029" s="67"/>
      <c r="DO1029" s="67"/>
      <c r="DP1029" s="67"/>
      <c r="DQ1029" s="67"/>
      <c r="DR1029" s="67"/>
      <c r="DS1029" s="67"/>
      <c r="DT1029" s="67"/>
      <c r="DU1029" s="67"/>
      <c r="DV1029" s="67"/>
      <c r="DW1029" s="67"/>
      <c r="DX1029" s="67"/>
      <c r="DY1029" s="67"/>
      <c r="DZ1029" s="88"/>
      <c r="EA1029" s="88"/>
      <c r="EB1029" s="88"/>
      <c r="EC1029" s="88"/>
      <c r="ED1029" s="88"/>
      <c r="EE1029" s="88"/>
      <c r="EF1029" s="88"/>
      <c r="EG1029" s="88"/>
    </row>
    <row r="1030" spans="22:137" s="65" customFormat="1" x14ac:dyDescent="0.25">
      <c r="V1030" s="631"/>
      <c r="AA1030" s="632"/>
      <c r="AB1030" s="632"/>
      <c r="AD1030" s="632"/>
      <c r="AE1030" s="633"/>
      <c r="AH1030" s="634"/>
      <c r="AI1030" s="634"/>
      <c r="AK1030" s="632"/>
      <c r="AR1030" s="632"/>
      <c r="AV1030" s="632"/>
      <c r="AX1030" s="632"/>
      <c r="BB1030" s="632"/>
      <c r="BC1030" s="632"/>
      <c r="BE1030" s="632"/>
      <c r="BH1030" s="67"/>
      <c r="BI1030" s="635"/>
      <c r="BJ1030" s="636"/>
      <c r="BK1030" s="636"/>
      <c r="BL1030" s="636"/>
      <c r="BM1030" s="102"/>
      <c r="BN1030" s="102"/>
      <c r="BO1030" s="102"/>
      <c r="BP1030" s="636"/>
      <c r="BQ1030" s="636"/>
      <c r="BR1030" s="636"/>
      <c r="BS1030" s="636"/>
      <c r="BT1030" s="636"/>
      <c r="BU1030" s="636"/>
      <c r="BV1030" s="636"/>
      <c r="BW1030" s="636"/>
      <c r="BX1030" s="636"/>
      <c r="BY1030" s="636"/>
      <c r="BZ1030" s="636"/>
      <c r="CA1030" s="636"/>
      <c r="CB1030" s="637"/>
      <c r="CC1030" s="636"/>
      <c r="CD1030" s="636"/>
      <c r="CE1030" s="637"/>
      <c r="CF1030" s="637"/>
      <c r="CG1030" s="637"/>
      <c r="CH1030" s="637"/>
      <c r="CI1030" s="636"/>
      <c r="CJ1030" s="636"/>
      <c r="CK1030" s="637"/>
      <c r="CL1030" s="637"/>
      <c r="CM1030" s="637"/>
      <c r="CN1030" s="705"/>
      <c r="CO1030" s="88"/>
      <c r="CP1030" s="88"/>
      <c r="CQ1030" s="88"/>
      <c r="CR1030" s="67"/>
      <c r="CS1030" s="67"/>
      <c r="CT1030" s="67"/>
      <c r="CU1030" s="67"/>
      <c r="CV1030" s="67"/>
      <c r="CW1030" s="67"/>
      <c r="CX1030" s="67"/>
      <c r="CY1030" s="67"/>
      <c r="CZ1030" s="67"/>
      <c r="DA1030" s="67"/>
      <c r="DB1030" s="67"/>
      <c r="DC1030" s="67"/>
      <c r="DD1030" s="67"/>
      <c r="DE1030" s="67"/>
      <c r="DF1030" s="67"/>
      <c r="DG1030" s="67"/>
      <c r="DH1030" s="67"/>
      <c r="DI1030" s="67"/>
      <c r="DJ1030" s="67"/>
      <c r="DK1030" s="67"/>
      <c r="DL1030" s="67"/>
      <c r="DM1030" s="67"/>
      <c r="DN1030" s="67"/>
      <c r="DO1030" s="67"/>
      <c r="DP1030" s="67"/>
      <c r="DQ1030" s="67"/>
      <c r="DR1030" s="67"/>
      <c r="DS1030" s="67"/>
      <c r="DT1030" s="67"/>
      <c r="DU1030" s="67"/>
      <c r="DV1030" s="67"/>
      <c r="DW1030" s="67"/>
      <c r="DX1030" s="67"/>
      <c r="DY1030" s="67"/>
      <c r="DZ1030" s="88"/>
      <c r="EA1030" s="88"/>
      <c r="EB1030" s="88"/>
      <c r="EC1030" s="88"/>
      <c r="ED1030" s="88"/>
      <c r="EE1030" s="88"/>
      <c r="EF1030" s="88"/>
      <c r="EG1030" s="88"/>
    </row>
    <row r="1031" spans="22:137" s="65" customFormat="1" x14ac:dyDescent="0.25">
      <c r="V1031" s="631"/>
      <c r="AA1031" s="632"/>
      <c r="AB1031" s="632"/>
      <c r="AD1031" s="632"/>
      <c r="AE1031" s="633"/>
      <c r="AH1031" s="634"/>
      <c r="AI1031" s="634"/>
      <c r="AK1031" s="632"/>
      <c r="AR1031" s="632"/>
      <c r="AV1031" s="632"/>
      <c r="AX1031" s="632"/>
      <c r="BB1031" s="632"/>
      <c r="BC1031" s="632"/>
      <c r="BE1031" s="632"/>
      <c r="BH1031" s="67"/>
      <c r="BI1031" s="635"/>
      <c r="BJ1031" s="636"/>
      <c r="BK1031" s="636"/>
      <c r="BL1031" s="636"/>
      <c r="BM1031" s="102"/>
      <c r="BN1031" s="102"/>
      <c r="BO1031" s="102"/>
      <c r="BP1031" s="636"/>
      <c r="BQ1031" s="636"/>
      <c r="BR1031" s="636"/>
      <c r="BS1031" s="636"/>
      <c r="BT1031" s="636"/>
      <c r="BU1031" s="636"/>
      <c r="BV1031" s="636"/>
      <c r="BW1031" s="636"/>
      <c r="BX1031" s="636"/>
      <c r="BY1031" s="636"/>
      <c r="BZ1031" s="636"/>
      <c r="CA1031" s="636"/>
      <c r="CB1031" s="637"/>
      <c r="CC1031" s="636"/>
      <c r="CD1031" s="636"/>
      <c r="CE1031" s="637"/>
      <c r="CF1031" s="637"/>
      <c r="CG1031" s="637"/>
      <c r="CH1031" s="637"/>
      <c r="CI1031" s="636"/>
      <c r="CJ1031" s="636"/>
      <c r="CK1031" s="637"/>
      <c r="CL1031" s="637"/>
      <c r="CM1031" s="637"/>
      <c r="CN1031" s="705"/>
      <c r="CO1031" s="88"/>
      <c r="CP1031" s="88"/>
      <c r="CQ1031" s="88"/>
      <c r="CR1031" s="67"/>
      <c r="CS1031" s="67"/>
      <c r="CT1031" s="67"/>
      <c r="CU1031" s="67"/>
      <c r="CV1031" s="67"/>
      <c r="CW1031" s="67"/>
      <c r="CX1031" s="67"/>
      <c r="CY1031" s="67"/>
      <c r="CZ1031" s="67"/>
      <c r="DA1031" s="67"/>
      <c r="DB1031" s="67"/>
      <c r="DC1031" s="67"/>
      <c r="DD1031" s="67"/>
      <c r="DE1031" s="67"/>
      <c r="DF1031" s="67"/>
      <c r="DG1031" s="67"/>
      <c r="DH1031" s="67"/>
      <c r="DI1031" s="67"/>
      <c r="DJ1031" s="67"/>
      <c r="DK1031" s="67"/>
      <c r="DL1031" s="67"/>
      <c r="DM1031" s="67"/>
      <c r="DN1031" s="67"/>
      <c r="DO1031" s="67"/>
      <c r="DP1031" s="67"/>
      <c r="DQ1031" s="67"/>
      <c r="DR1031" s="67"/>
      <c r="DS1031" s="67"/>
      <c r="DT1031" s="67"/>
      <c r="DU1031" s="67"/>
      <c r="DV1031" s="67"/>
      <c r="DW1031" s="67"/>
      <c r="DX1031" s="67"/>
      <c r="DY1031" s="67"/>
      <c r="DZ1031" s="88"/>
      <c r="EA1031" s="88"/>
      <c r="EB1031" s="88"/>
      <c r="EC1031" s="88"/>
      <c r="ED1031" s="88"/>
      <c r="EE1031" s="88"/>
      <c r="EF1031" s="88"/>
      <c r="EG1031" s="88"/>
    </row>
    <row r="1032" spans="22:137" s="65" customFormat="1" x14ac:dyDescent="0.25">
      <c r="V1032" s="631"/>
      <c r="AA1032" s="632"/>
      <c r="AB1032" s="632"/>
      <c r="AD1032" s="632"/>
      <c r="AE1032" s="633"/>
      <c r="AH1032" s="634"/>
      <c r="AI1032" s="634"/>
      <c r="AK1032" s="632"/>
      <c r="AR1032" s="632"/>
      <c r="AV1032" s="632"/>
      <c r="AX1032" s="632"/>
      <c r="BB1032" s="632"/>
      <c r="BC1032" s="632"/>
      <c r="BE1032" s="632"/>
      <c r="BH1032" s="67"/>
      <c r="BI1032" s="635"/>
      <c r="BJ1032" s="636"/>
      <c r="BK1032" s="636"/>
      <c r="BL1032" s="636"/>
      <c r="BM1032" s="102"/>
      <c r="BN1032" s="102"/>
      <c r="BO1032" s="102"/>
      <c r="BP1032" s="636"/>
      <c r="BQ1032" s="636"/>
      <c r="BR1032" s="636"/>
      <c r="BS1032" s="636"/>
      <c r="BT1032" s="636"/>
      <c r="BU1032" s="636"/>
      <c r="BV1032" s="636"/>
      <c r="BW1032" s="636"/>
      <c r="BX1032" s="636"/>
      <c r="BY1032" s="636"/>
      <c r="BZ1032" s="636"/>
      <c r="CA1032" s="636"/>
      <c r="CB1032" s="637"/>
      <c r="CC1032" s="636"/>
      <c r="CD1032" s="636"/>
      <c r="CE1032" s="637"/>
      <c r="CF1032" s="637"/>
      <c r="CG1032" s="637"/>
      <c r="CH1032" s="637"/>
      <c r="CI1032" s="636"/>
      <c r="CJ1032" s="636"/>
      <c r="CK1032" s="637"/>
      <c r="CL1032" s="637"/>
      <c r="CM1032" s="637"/>
      <c r="CN1032" s="705"/>
      <c r="CO1032" s="88"/>
      <c r="CP1032" s="88"/>
      <c r="CQ1032" s="88"/>
      <c r="CR1032" s="67"/>
      <c r="CS1032" s="67"/>
      <c r="CT1032" s="67"/>
      <c r="CU1032" s="67"/>
      <c r="CV1032" s="67"/>
      <c r="CW1032" s="67"/>
      <c r="CX1032" s="67"/>
      <c r="CY1032" s="67"/>
      <c r="CZ1032" s="67"/>
      <c r="DA1032" s="67"/>
      <c r="DB1032" s="67"/>
      <c r="DC1032" s="67"/>
      <c r="DD1032" s="67"/>
      <c r="DE1032" s="67"/>
      <c r="DF1032" s="67"/>
      <c r="DG1032" s="67"/>
      <c r="DH1032" s="67"/>
      <c r="DI1032" s="67"/>
      <c r="DJ1032" s="67"/>
      <c r="DK1032" s="67"/>
      <c r="DL1032" s="67"/>
      <c r="DM1032" s="67"/>
      <c r="DN1032" s="67"/>
      <c r="DO1032" s="67"/>
      <c r="DP1032" s="67"/>
      <c r="DQ1032" s="67"/>
      <c r="DR1032" s="67"/>
      <c r="DS1032" s="67"/>
      <c r="DT1032" s="67"/>
      <c r="DU1032" s="67"/>
      <c r="DV1032" s="67"/>
      <c r="DW1032" s="67"/>
      <c r="DX1032" s="67"/>
      <c r="DY1032" s="67"/>
      <c r="DZ1032" s="88"/>
      <c r="EA1032" s="88"/>
      <c r="EB1032" s="88"/>
      <c r="EC1032" s="88"/>
      <c r="ED1032" s="88"/>
      <c r="EE1032" s="88"/>
      <c r="EF1032" s="88"/>
      <c r="EG1032" s="88"/>
    </row>
    <row r="1033" spans="22:137" s="65" customFormat="1" x14ac:dyDescent="0.25">
      <c r="V1033" s="631"/>
      <c r="AA1033" s="632"/>
      <c r="AB1033" s="632"/>
      <c r="AD1033" s="632"/>
      <c r="AE1033" s="633"/>
      <c r="AH1033" s="634"/>
      <c r="AI1033" s="634"/>
      <c r="AK1033" s="632"/>
      <c r="AR1033" s="632"/>
      <c r="AV1033" s="632"/>
      <c r="AX1033" s="632"/>
      <c r="BB1033" s="632"/>
      <c r="BC1033" s="632"/>
      <c r="BE1033" s="632"/>
      <c r="BH1033" s="67"/>
      <c r="BI1033" s="635"/>
      <c r="BJ1033" s="636"/>
      <c r="BK1033" s="636"/>
      <c r="BL1033" s="636"/>
      <c r="BM1033" s="102"/>
      <c r="BN1033" s="102"/>
      <c r="BO1033" s="102"/>
      <c r="BP1033" s="636"/>
      <c r="BQ1033" s="636"/>
      <c r="BR1033" s="636"/>
      <c r="BS1033" s="636"/>
      <c r="BT1033" s="636"/>
      <c r="BU1033" s="636"/>
      <c r="BV1033" s="636"/>
      <c r="BW1033" s="636"/>
      <c r="BX1033" s="636"/>
      <c r="BY1033" s="636"/>
      <c r="BZ1033" s="636"/>
      <c r="CA1033" s="636"/>
      <c r="CB1033" s="637"/>
      <c r="CC1033" s="636"/>
      <c r="CD1033" s="636"/>
      <c r="CE1033" s="637"/>
      <c r="CF1033" s="637"/>
      <c r="CG1033" s="637"/>
      <c r="CH1033" s="637"/>
      <c r="CI1033" s="636"/>
      <c r="CJ1033" s="636"/>
      <c r="CK1033" s="637"/>
      <c r="CL1033" s="637"/>
      <c r="CM1033" s="637"/>
      <c r="CN1033" s="705"/>
      <c r="CO1033" s="88"/>
      <c r="CP1033" s="88"/>
      <c r="CQ1033" s="88"/>
      <c r="CR1033" s="67"/>
      <c r="CS1033" s="67"/>
      <c r="CT1033" s="67"/>
      <c r="CU1033" s="67"/>
      <c r="CV1033" s="67"/>
      <c r="CW1033" s="67"/>
      <c r="CX1033" s="67"/>
      <c r="CY1033" s="67"/>
      <c r="CZ1033" s="67"/>
      <c r="DA1033" s="67"/>
      <c r="DB1033" s="67"/>
      <c r="DC1033" s="67"/>
      <c r="DD1033" s="67"/>
      <c r="DE1033" s="67"/>
      <c r="DF1033" s="67"/>
      <c r="DG1033" s="67"/>
      <c r="DH1033" s="67"/>
      <c r="DI1033" s="67"/>
      <c r="DJ1033" s="67"/>
      <c r="DK1033" s="67"/>
      <c r="DL1033" s="67"/>
      <c r="DM1033" s="67"/>
      <c r="DN1033" s="67"/>
      <c r="DO1033" s="67"/>
      <c r="DP1033" s="67"/>
      <c r="DQ1033" s="67"/>
      <c r="DR1033" s="67"/>
      <c r="DS1033" s="67"/>
      <c r="DT1033" s="67"/>
      <c r="DU1033" s="67"/>
      <c r="DV1033" s="67"/>
      <c r="DW1033" s="67"/>
      <c r="DX1033" s="67"/>
      <c r="DY1033" s="67"/>
      <c r="DZ1033" s="88"/>
      <c r="EA1033" s="88"/>
      <c r="EB1033" s="88"/>
      <c r="EC1033" s="88"/>
      <c r="ED1033" s="88"/>
      <c r="EE1033" s="88"/>
      <c r="EF1033" s="88"/>
      <c r="EG1033" s="88"/>
    </row>
    <row r="1034" spans="22:137" s="65" customFormat="1" x14ac:dyDescent="0.25">
      <c r="V1034" s="631"/>
      <c r="AA1034" s="632"/>
      <c r="AB1034" s="632"/>
      <c r="AD1034" s="632"/>
      <c r="AE1034" s="633"/>
      <c r="AH1034" s="634"/>
      <c r="AI1034" s="634"/>
      <c r="AK1034" s="632"/>
      <c r="AR1034" s="632"/>
      <c r="AV1034" s="632"/>
      <c r="AX1034" s="632"/>
      <c r="BB1034" s="632"/>
      <c r="BC1034" s="632"/>
      <c r="BE1034" s="632"/>
      <c r="BH1034" s="67"/>
      <c r="BI1034" s="635"/>
      <c r="BJ1034" s="636"/>
      <c r="BK1034" s="636"/>
      <c r="BL1034" s="636"/>
      <c r="BM1034" s="102"/>
      <c r="BN1034" s="102"/>
      <c r="BO1034" s="102"/>
      <c r="BP1034" s="636"/>
      <c r="BQ1034" s="636"/>
      <c r="BR1034" s="636"/>
      <c r="BS1034" s="636"/>
      <c r="BT1034" s="636"/>
      <c r="BU1034" s="636"/>
      <c r="BV1034" s="636"/>
      <c r="BW1034" s="636"/>
      <c r="BX1034" s="636"/>
      <c r="BY1034" s="636"/>
      <c r="BZ1034" s="636"/>
      <c r="CA1034" s="636"/>
      <c r="CB1034" s="637"/>
      <c r="CC1034" s="636"/>
      <c r="CD1034" s="636"/>
      <c r="CE1034" s="637"/>
      <c r="CF1034" s="637"/>
      <c r="CG1034" s="637"/>
      <c r="CH1034" s="637"/>
      <c r="CI1034" s="636"/>
      <c r="CJ1034" s="636"/>
      <c r="CK1034" s="637"/>
      <c r="CL1034" s="637"/>
      <c r="CM1034" s="637"/>
      <c r="CN1034" s="705"/>
      <c r="CO1034" s="88"/>
      <c r="CP1034" s="88"/>
      <c r="CQ1034" s="88"/>
      <c r="CR1034" s="67"/>
      <c r="CS1034" s="67"/>
      <c r="CT1034" s="67"/>
      <c r="CU1034" s="67"/>
      <c r="CV1034" s="67"/>
      <c r="CW1034" s="67"/>
      <c r="CX1034" s="67"/>
      <c r="CY1034" s="67"/>
      <c r="CZ1034" s="67"/>
      <c r="DA1034" s="67"/>
      <c r="DB1034" s="67"/>
      <c r="DC1034" s="67"/>
      <c r="DD1034" s="67"/>
      <c r="DE1034" s="67"/>
      <c r="DF1034" s="67"/>
      <c r="DG1034" s="67"/>
      <c r="DH1034" s="67"/>
      <c r="DI1034" s="67"/>
      <c r="DJ1034" s="67"/>
      <c r="DK1034" s="67"/>
      <c r="DL1034" s="67"/>
      <c r="DM1034" s="67"/>
      <c r="DN1034" s="67"/>
      <c r="DO1034" s="67"/>
      <c r="DP1034" s="67"/>
      <c r="DQ1034" s="67"/>
      <c r="DR1034" s="67"/>
      <c r="DS1034" s="67"/>
      <c r="DT1034" s="67"/>
      <c r="DU1034" s="67"/>
      <c r="DV1034" s="67"/>
      <c r="DW1034" s="67"/>
      <c r="DX1034" s="67"/>
      <c r="DY1034" s="67"/>
      <c r="DZ1034" s="88"/>
      <c r="EA1034" s="88"/>
      <c r="EB1034" s="88"/>
      <c r="EC1034" s="88"/>
      <c r="ED1034" s="88"/>
      <c r="EE1034" s="88"/>
      <c r="EF1034" s="88"/>
      <c r="EG1034" s="88"/>
    </row>
    <row r="1035" spans="22:137" s="65" customFormat="1" x14ac:dyDescent="0.25">
      <c r="V1035" s="631"/>
      <c r="AA1035" s="632"/>
      <c r="AB1035" s="632"/>
      <c r="AD1035" s="632"/>
      <c r="AE1035" s="633"/>
      <c r="AH1035" s="634"/>
      <c r="AI1035" s="634"/>
      <c r="AK1035" s="632"/>
      <c r="AR1035" s="632"/>
      <c r="AV1035" s="632"/>
      <c r="AX1035" s="632"/>
      <c r="BB1035" s="632"/>
      <c r="BC1035" s="632"/>
      <c r="BE1035" s="632"/>
      <c r="BH1035" s="67"/>
      <c r="BI1035" s="635"/>
      <c r="BJ1035" s="636"/>
      <c r="BK1035" s="636"/>
      <c r="BL1035" s="636"/>
      <c r="BM1035" s="102"/>
      <c r="BN1035" s="102"/>
      <c r="BO1035" s="102"/>
      <c r="BP1035" s="636"/>
      <c r="BQ1035" s="636"/>
      <c r="BR1035" s="636"/>
      <c r="BS1035" s="636"/>
      <c r="BT1035" s="636"/>
      <c r="BU1035" s="636"/>
      <c r="BV1035" s="636"/>
      <c r="BW1035" s="636"/>
      <c r="BX1035" s="636"/>
      <c r="BY1035" s="636"/>
      <c r="BZ1035" s="636"/>
      <c r="CA1035" s="636"/>
      <c r="CB1035" s="637"/>
      <c r="CC1035" s="636"/>
      <c r="CD1035" s="636"/>
      <c r="CE1035" s="637"/>
      <c r="CF1035" s="637"/>
      <c r="CG1035" s="637"/>
      <c r="CH1035" s="637"/>
      <c r="CI1035" s="636"/>
      <c r="CJ1035" s="636"/>
      <c r="CK1035" s="637"/>
      <c r="CL1035" s="637"/>
      <c r="CM1035" s="637"/>
      <c r="CN1035" s="705"/>
      <c r="CO1035" s="88"/>
      <c r="CP1035" s="88"/>
      <c r="CQ1035" s="88"/>
      <c r="CR1035" s="67"/>
      <c r="CS1035" s="67"/>
      <c r="CT1035" s="67"/>
      <c r="CU1035" s="67"/>
      <c r="CV1035" s="67"/>
      <c r="CW1035" s="67"/>
      <c r="CX1035" s="67"/>
      <c r="CY1035" s="67"/>
      <c r="CZ1035" s="67"/>
      <c r="DA1035" s="67"/>
      <c r="DB1035" s="67"/>
      <c r="DC1035" s="67"/>
      <c r="DD1035" s="67"/>
      <c r="DE1035" s="67"/>
      <c r="DF1035" s="67"/>
      <c r="DG1035" s="67"/>
      <c r="DH1035" s="67"/>
      <c r="DI1035" s="67"/>
      <c r="DJ1035" s="67"/>
      <c r="DK1035" s="67"/>
      <c r="DL1035" s="67"/>
      <c r="DM1035" s="67"/>
      <c r="DN1035" s="67"/>
      <c r="DO1035" s="67"/>
      <c r="DP1035" s="67"/>
      <c r="DQ1035" s="67"/>
      <c r="DR1035" s="67"/>
      <c r="DS1035" s="67"/>
      <c r="DT1035" s="67"/>
      <c r="DU1035" s="67"/>
      <c r="DV1035" s="67"/>
      <c r="DW1035" s="67"/>
      <c r="DX1035" s="67"/>
      <c r="DY1035" s="67"/>
      <c r="DZ1035" s="88"/>
      <c r="EA1035" s="88"/>
      <c r="EB1035" s="88"/>
      <c r="EC1035" s="88"/>
      <c r="ED1035" s="88"/>
      <c r="EE1035" s="88"/>
      <c r="EF1035" s="88"/>
      <c r="EG1035" s="88"/>
    </row>
    <row r="1036" spans="22:137" s="65" customFormat="1" x14ac:dyDescent="0.25">
      <c r="V1036" s="631"/>
      <c r="AA1036" s="632"/>
      <c r="AB1036" s="632"/>
      <c r="AD1036" s="632"/>
      <c r="AE1036" s="633"/>
      <c r="AH1036" s="634"/>
      <c r="AI1036" s="634"/>
      <c r="AK1036" s="632"/>
      <c r="AR1036" s="632"/>
      <c r="AV1036" s="632"/>
      <c r="AX1036" s="632"/>
      <c r="BB1036" s="632"/>
      <c r="BC1036" s="632"/>
      <c r="BE1036" s="632"/>
      <c r="BH1036" s="67"/>
      <c r="BI1036" s="635"/>
      <c r="BJ1036" s="636"/>
      <c r="BK1036" s="636"/>
      <c r="BL1036" s="636"/>
      <c r="BM1036" s="102"/>
      <c r="BN1036" s="102"/>
      <c r="BO1036" s="102"/>
      <c r="BP1036" s="636"/>
      <c r="BQ1036" s="636"/>
      <c r="BR1036" s="636"/>
      <c r="BS1036" s="636"/>
      <c r="BT1036" s="636"/>
      <c r="BU1036" s="636"/>
      <c r="BV1036" s="636"/>
      <c r="BW1036" s="636"/>
      <c r="BX1036" s="636"/>
      <c r="BY1036" s="636"/>
      <c r="BZ1036" s="636"/>
      <c r="CA1036" s="636"/>
      <c r="CB1036" s="637"/>
      <c r="CC1036" s="636"/>
      <c r="CD1036" s="636"/>
      <c r="CE1036" s="637"/>
      <c r="CF1036" s="637"/>
      <c r="CG1036" s="637"/>
      <c r="CH1036" s="637"/>
      <c r="CI1036" s="636"/>
      <c r="CJ1036" s="636"/>
      <c r="CK1036" s="637"/>
      <c r="CL1036" s="637"/>
      <c r="CM1036" s="637"/>
      <c r="CN1036" s="705"/>
      <c r="CO1036" s="88"/>
      <c r="CP1036" s="88"/>
      <c r="CQ1036" s="88"/>
      <c r="CR1036" s="67"/>
      <c r="CS1036" s="67"/>
      <c r="CT1036" s="67"/>
      <c r="CU1036" s="67"/>
      <c r="CV1036" s="67"/>
      <c r="CW1036" s="67"/>
      <c r="CX1036" s="67"/>
      <c r="CY1036" s="67"/>
      <c r="CZ1036" s="67"/>
      <c r="DA1036" s="67"/>
      <c r="DB1036" s="67"/>
      <c r="DC1036" s="67"/>
      <c r="DD1036" s="67"/>
      <c r="DE1036" s="67"/>
      <c r="DF1036" s="67"/>
      <c r="DG1036" s="67"/>
      <c r="DH1036" s="67"/>
      <c r="DI1036" s="67"/>
      <c r="DJ1036" s="67"/>
      <c r="DK1036" s="67"/>
      <c r="DL1036" s="67"/>
      <c r="DM1036" s="67"/>
      <c r="DN1036" s="67"/>
      <c r="DO1036" s="67"/>
      <c r="DP1036" s="67"/>
      <c r="DQ1036" s="67"/>
      <c r="DR1036" s="67"/>
      <c r="DS1036" s="67"/>
      <c r="DT1036" s="67"/>
      <c r="DU1036" s="67"/>
      <c r="DV1036" s="67"/>
      <c r="DW1036" s="67"/>
      <c r="DX1036" s="67"/>
      <c r="DY1036" s="67"/>
      <c r="DZ1036" s="88"/>
      <c r="EA1036" s="88"/>
      <c r="EB1036" s="88"/>
      <c r="EC1036" s="88"/>
      <c r="ED1036" s="88"/>
      <c r="EE1036" s="88"/>
      <c r="EF1036" s="88"/>
      <c r="EG1036" s="88"/>
    </row>
    <row r="1037" spans="22:137" s="65" customFormat="1" x14ac:dyDescent="0.25">
      <c r="V1037" s="631"/>
      <c r="AA1037" s="632"/>
      <c r="AB1037" s="632"/>
      <c r="AD1037" s="632"/>
      <c r="AE1037" s="633"/>
      <c r="AH1037" s="634"/>
      <c r="AI1037" s="634"/>
      <c r="AK1037" s="632"/>
      <c r="AR1037" s="632"/>
      <c r="AV1037" s="632"/>
      <c r="AX1037" s="632"/>
      <c r="BB1037" s="632"/>
      <c r="BC1037" s="632"/>
      <c r="BE1037" s="632"/>
      <c r="BH1037" s="67"/>
      <c r="BI1037" s="635"/>
      <c r="BJ1037" s="636"/>
      <c r="BK1037" s="636"/>
      <c r="BL1037" s="636"/>
      <c r="BM1037" s="102"/>
      <c r="BN1037" s="102"/>
      <c r="BO1037" s="102"/>
      <c r="BP1037" s="636"/>
      <c r="BQ1037" s="636"/>
      <c r="BR1037" s="636"/>
      <c r="BS1037" s="636"/>
      <c r="BT1037" s="636"/>
      <c r="BU1037" s="636"/>
      <c r="BV1037" s="636"/>
      <c r="BW1037" s="636"/>
      <c r="BX1037" s="636"/>
      <c r="BY1037" s="636"/>
      <c r="BZ1037" s="636"/>
      <c r="CA1037" s="636"/>
      <c r="CB1037" s="637"/>
      <c r="CC1037" s="636"/>
      <c r="CD1037" s="636"/>
      <c r="CE1037" s="637"/>
      <c r="CF1037" s="637"/>
      <c r="CG1037" s="637"/>
      <c r="CH1037" s="637"/>
      <c r="CI1037" s="636"/>
      <c r="CJ1037" s="636"/>
      <c r="CK1037" s="637"/>
      <c r="CL1037" s="637"/>
      <c r="CM1037" s="637"/>
      <c r="CN1037" s="705"/>
      <c r="CO1037" s="88"/>
      <c r="CP1037" s="88"/>
      <c r="CQ1037" s="88"/>
      <c r="CR1037" s="67"/>
      <c r="CS1037" s="67"/>
      <c r="CT1037" s="67"/>
      <c r="CU1037" s="67"/>
      <c r="CV1037" s="67"/>
      <c r="CW1037" s="67"/>
      <c r="CX1037" s="67"/>
      <c r="CY1037" s="67"/>
      <c r="CZ1037" s="67"/>
      <c r="DA1037" s="67"/>
      <c r="DB1037" s="67"/>
      <c r="DC1037" s="67"/>
      <c r="DD1037" s="67"/>
      <c r="DE1037" s="67"/>
      <c r="DF1037" s="67"/>
      <c r="DG1037" s="67"/>
      <c r="DH1037" s="67"/>
      <c r="DI1037" s="67"/>
      <c r="DJ1037" s="67"/>
      <c r="DK1037" s="67"/>
      <c r="DL1037" s="67"/>
      <c r="DM1037" s="67"/>
      <c r="DN1037" s="67"/>
      <c r="DO1037" s="67"/>
      <c r="DP1037" s="67"/>
      <c r="DQ1037" s="67"/>
      <c r="DR1037" s="67"/>
      <c r="DS1037" s="67"/>
      <c r="DT1037" s="67"/>
      <c r="DU1037" s="67"/>
      <c r="DV1037" s="67"/>
      <c r="DW1037" s="67"/>
      <c r="DX1037" s="67"/>
      <c r="DY1037" s="67"/>
      <c r="DZ1037" s="88"/>
      <c r="EA1037" s="88"/>
      <c r="EB1037" s="88"/>
      <c r="EC1037" s="88"/>
      <c r="ED1037" s="88"/>
      <c r="EE1037" s="88"/>
      <c r="EF1037" s="88"/>
      <c r="EG1037" s="88"/>
    </row>
    <row r="1038" spans="22:137" s="65" customFormat="1" x14ac:dyDescent="0.25">
      <c r="V1038" s="631"/>
      <c r="AA1038" s="632"/>
      <c r="AB1038" s="632"/>
      <c r="AD1038" s="632"/>
      <c r="AE1038" s="633"/>
      <c r="AH1038" s="634"/>
      <c r="AI1038" s="634"/>
      <c r="AK1038" s="632"/>
      <c r="AR1038" s="632"/>
      <c r="AV1038" s="632"/>
      <c r="AX1038" s="632"/>
      <c r="BB1038" s="632"/>
      <c r="BC1038" s="632"/>
      <c r="BE1038" s="632"/>
      <c r="BH1038" s="67"/>
      <c r="BI1038" s="635"/>
      <c r="BJ1038" s="636"/>
      <c r="BK1038" s="636"/>
      <c r="BL1038" s="636"/>
      <c r="BM1038" s="102"/>
      <c r="BN1038" s="102"/>
      <c r="BO1038" s="102"/>
      <c r="BP1038" s="636"/>
      <c r="BQ1038" s="636"/>
      <c r="BR1038" s="636"/>
      <c r="BS1038" s="636"/>
      <c r="BT1038" s="636"/>
      <c r="BU1038" s="636"/>
      <c r="BV1038" s="636"/>
      <c r="BW1038" s="636"/>
      <c r="BX1038" s="636"/>
      <c r="BY1038" s="636"/>
      <c r="BZ1038" s="636"/>
      <c r="CA1038" s="636"/>
      <c r="CB1038" s="637"/>
      <c r="CC1038" s="636"/>
      <c r="CD1038" s="636"/>
      <c r="CE1038" s="637"/>
      <c r="CF1038" s="637"/>
      <c r="CG1038" s="637"/>
      <c r="CH1038" s="637"/>
      <c r="CI1038" s="636"/>
      <c r="CJ1038" s="636"/>
      <c r="CK1038" s="637"/>
      <c r="CL1038" s="637"/>
      <c r="CM1038" s="637"/>
      <c r="CN1038" s="705"/>
      <c r="CO1038" s="88"/>
      <c r="CP1038" s="88"/>
      <c r="CQ1038" s="88"/>
      <c r="CR1038" s="67"/>
      <c r="CS1038" s="67"/>
      <c r="CT1038" s="67"/>
      <c r="CU1038" s="67"/>
      <c r="CV1038" s="67"/>
      <c r="CW1038" s="67"/>
      <c r="CX1038" s="67"/>
      <c r="CY1038" s="67"/>
      <c r="CZ1038" s="67"/>
      <c r="DA1038" s="67"/>
      <c r="DB1038" s="67"/>
      <c r="DC1038" s="67"/>
      <c r="DD1038" s="67"/>
      <c r="DE1038" s="67"/>
      <c r="DF1038" s="67"/>
      <c r="DG1038" s="67"/>
      <c r="DH1038" s="67"/>
      <c r="DI1038" s="67"/>
      <c r="DJ1038" s="67"/>
      <c r="DK1038" s="67"/>
      <c r="DL1038" s="67"/>
      <c r="DM1038" s="67"/>
      <c r="DN1038" s="67"/>
      <c r="DO1038" s="67"/>
      <c r="DP1038" s="67"/>
      <c r="DQ1038" s="67"/>
      <c r="DR1038" s="67"/>
      <c r="DS1038" s="67"/>
      <c r="DT1038" s="67"/>
      <c r="DU1038" s="67"/>
      <c r="DV1038" s="67"/>
      <c r="DW1038" s="67"/>
      <c r="DX1038" s="67"/>
      <c r="DY1038" s="67"/>
      <c r="DZ1038" s="88"/>
      <c r="EA1038" s="88"/>
      <c r="EB1038" s="88"/>
      <c r="EC1038" s="88"/>
      <c r="ED1038" s="88"/>
      <c r="EE1038" s="88"/>
      <c r="EF1038" s="88"/>
      <c r="EG1038" s="88"/>
    </row>
    <row r="1039" spans="22:137" s="65" customFormat="1" x14ac:dyDescent="0.25">
      <c r="V1039" s="631"/>
      <c r="AA1039" s="632"/>
      <c r="AB1039" s="632"/>
      <c r="AD1039" s="632"/>
      <c r="AE1039" s="633"/>
      <c r="AH1039" s="634"/>
      <c r="AI1039" s="634"/>
      <c r="AK1039" s="632"/>
      <c r="AR1039" s="632"/>
      <c r="AV1039" s="632"/>
      <c r="AX1039" s="632"/>
      <c r="BB1039" s="632"/>
      <c r="BC1039" s="632"/>
      <c r="BE1039" s="632"/>
      <c r="BH1039" s="67"/>
      <c r="BI1039" s="635"/>
      <c r="BJ1039" s="636"/>
      <c r="BK1039" s="636"/>
      <c r="BL1039" s="636"/>
      <c r="BM1039" s="102"/>
      <c r="BN1039" s="102"/>
      <c r="BO1039" s="102"/>
      <c r="BP1039" s="636"/>
      <c r="BQ1039" s="636"/>
      <c r="BR1039" s="636"/>
      <c r="BS1039" s="636"/>
      <c r="BT1039" s="636"/>
      <c r="BU1039" s="636"/>
      <c r="BV1039" s="636"/>
      <c r="BW1039" s="636"/>
      <c r="BX1039" s="636"/>
      <c r="BY1039" s="636"/>
      <c r="BZ1039" s="636"/>
      <c r="CA1039" s="636"/>
      <c r="CB1039" s="637"/>
      <c r="CC1039" s="636"/>
      <c r="CD1039" s="636"/>
      <c r="CE1039" s="637"/>
      <c r="CF1039" s="637"/>
      <c r="CG1039" s="637"/>
      <c r="CH1039" s="637"/>
      <c r="CI1039" s="636"/>
      <c r="CJ1039" s="636"/>
      <c r="CK1039" s="637"/>
      <c r="CL1039" s="637"/>
      <c r="CM1039" s="637"/>
      <c r="CN1039" s="705"/>
      <c r="CO1039" s="88"/>
      <c r="CP1039" s="88"/>
      <c r="CQ1039" s="88"/>
      <c r="CR1039" s="67"/>
      <c r="CS1039" s="67"/>
      <c r="CT1039" s="67"/>
      <c r="CU1039" s="67"/>
      <c r="CV1039" s="67"/>
      <c r="CW1039" s="67"/>
      <c r="CX1039" s="67"/>
      <c r="CY1039" s="67"/>
      <c r="CZ1039" s="67"/>
      <c r="DA1039" s="67"/>
      <c r="DB1039" s="67"/>
      <c r="DC1039" s="67"/>
      <c r="DD1039" s="67"/>
      <c r="DE1039" s="67"/>
      <c r="DF1039" s="67"/>
      <c r="DG1039" s="67"/>
      <c r="DH1039" s="67"/>
      <c r="DI1039" s="67"/>
      <c r="DJ1039" s="67"/>
      <c r="DK1039" s="67"/>
      <c r="DL1039" s="67"/>
      <c r="DM1039" s="67"/>
      <c r="DN1039" s="67"/>
      <c r="DO1039" s="67"/>
      <c r="DP1039" s="67"/>
      <c r="DQ1039" s="67"/>
      <c r="DR1039" s="67"/>
      <c r="DS1039" s="67"/>
      <c r="DT1039" s="67"/>
      <c r="DU1039" s="67"/>
      <c r="DV1039" s="67"/>
      <c r="DW1039" s="67"/>
      <c r="DX1039" s="67"/>
      <c r="DY1039" s="67"/>
      <c r="DZ1039" s="88"/>
      <c r="EA1039" s="88"/>
      <c r="EB1039" s="88"/>
      <c r="EC1039" s="88"/>
      <c r="ED1039" s="88"/>
      <c r="EE1039" s="88"/>
      <c r="EF1039" s="88"/>
      <c r="EG1039" s="88"/>
    </row>
    <row r="1040" spans="22:137" s="65" customFormat="1" x14ac:dyDescent="0.25">
      <c r="V1040" s="631"/>
      <c r="AA1040" s="632"/>
      <c r="AB1040" s="632"/>
      <c r="AD1040" s="632"/>
      <c r="AE1040" s="633"/>
      <c r="AH1040" s="634"/>
      <c r="AI1040" s="634"/>
      <c r="AK1040" s="632"/>
      <c r="AR1040" s="632"/>
      <c r="AV1040" s="632"/>
      <c r="AX1040" s="632"/>
      <c r="BB1040" s="632"/>
      <c r="BC1040" s="632"/>
      <c r="BE1040" s="632"/>
      <c r="BH1040" s="67"/>
      <c r="BI1040" s="635"/>
      <c r="BJ1040" s="636"/>
      <c r="BK1040" s="636"/>
      <c r="BL1040" s="636"/>
      <c r="BM1040" s="102"/>
      <c r="BN1040" s="102"/>
      <c r="BO1040" s="102"/>
      <c r="BP1040" s="636"/>
      <c r="BQ1040" s="636"/>
      <c r="BR1040" s="636"/>
      <c r="BS1040" s="636"/>
      <c r="BT1040" s="636"/>
      <c r="BU1040" s="636"/>
      <c r="BV1040" s="636"/>
      <c r="BW1040" s="636"/>
      <c r="BX1040" s="636"/>
      <c r="BY1040" s="636"/>
      <c r="BZ1040" s="636"/>
      <c r="CA1040" s="636"/>
      <c r="CB1040" s="637"/>
      <c r="CC1040" s="636"/>
      <c r="CD1040" s="636"/>
      <c r="CE1040" s="637"/>
      <c r="CF1040" s="637"/>
      <c r="CG1040" s="637"/>
      <c r="CH1040" s="637"/>
      <c r="CI1040" s="636"/>
      <c r="CJ1040" s="636"/>
      <c r="CK1040" s="637"/>
      <c r="CL1040" s="637"/>
      <c r="CM1040" s="637"/>
      <c r="CN1040" s="705"/>
      <c r="CO1040" s="88"/>
      <c r="CP1040" s="88"/>
      <c r="CQ1040" s="88"/>
      <c r="CR1040" s="67"/>
      <c r="CS1040" s="67"/>
      <c r="CT1040" s="67"/>
      <c r="CU1040" s="67"/>
      <c r="CV1040" s="67"/>
      <c r="CW1040" s="67"/>
      <c r="CX1040" s="67"/>
      <c r="CY1040" s="67"/>
      <c r="CZ1040" s="67"/>
      <c r="DA1040" s="67"/>
      <c r="DB1040" s="67"/>
      <c r="DC1040" s="67"/>
      <c r="DD1040" s="67"/>
      <c r="DE1040" s="67"/>
      <c r="DF1040" s="67"/>
      <c r="DG1040" s="67"/>
      <c r="DH1040" s="67"/>
      <c r="DI1040" s="67"/>
      <c r="DJ1040" s="67"/>
      <c r="DK1040" s="67"/>
      <c r="DL1040" s="67"/>
      <c r="DM1040" s="67"/>
      <c r="DN1040" s="67"/>
      <c r="DO1040" s="67"/>
      <c r="DP1040" s="67"/>
      <c r="DQ1040" s="67"/>
      <c r="DR1040" s="67"/>
      <c r="DS1040" s="67"/>
      <c r="DT1040" s="67"/>
      <c r="DU1040" s="67"/>
      <c r="DV1040" s="67"/>
      <c r="DW1040" s="67"/>
      <c r="DX1040" s="67"/>
      <c r="DY1040" s="67"/>
      <c r="DZ1040" s="88"/>
      <c r="EA1040" s="88"/>
      <c r="EB1040" s="88"/>
      <c r="EC1040" s="88"/>
      <c r="ED1040" s="88"/>
      <c r="EE1040" s="88"/>
      <c r="EF1040" s="88"/>
      <c r="EG1040" s="88"/>
    </row>
    <row r="1041" spans="22:137" s="65" customFormat="1" x14ac:dyDescent="0.25">
      <c r="V1041" s="631"/>
      <c r="AA1041" s="632"/>
      <c r="AB1041" s="632"/>
      <c r="AD1041" s="632"/>
      <c r="AE1041" s="633"/>
      <c r="AH1041" s="634"/>
      <c r="AI1041" s="634"/>
      <c r="AK1041" s="632"/>
      <c r="AR1041" s="632"/>
      <c r="AV1041" s="632"/>
      <c r="AX1041" s="632"/>
      <c r="BB1041" s="632"/>
      <c r="BC1041" s="632"/>
      <c r="BE1041" s="632"/>
      <c r="BH1041" s="67"/>
      <c r="BI1041" s="635"/>
      <c r="BJ1041" s="636"/>
      <c r="BK1041" s="636"/>
      <c r="BL1041" s="636"/>
      <c r="BM1041" s="102"/>
      <c r="BN1041" s="102"/>
      <c r="BO1041" s="102"/>
      <c r="BP1041" s="636"/>
      <c r="BQ1041" s="636"/>
      <c r="BR1041" s="636"/>
      <c r="BS1041" s="636"/>
      <c r="BT1041" s="636"/>
      <c r="BU1041" s="636"/>
      <c r="BV1041" s="636"/>
      <c r="BW1041" s="636"/>
      <c r="BX1041" s="636"/>
      <c r="BY1041" s="636"/>
      <c r="BZ1041" s="636"/>
      <c r="CA1041" s="636"/>
      <c r="CB1041" s="637"/>
      <c r="CC1041" s="636"/>
      <c r="CD1041" s="636"/>
      <c r="CE1041" s="637"/>
      <c r="CF1041" s="637"/>
      <c r="CG1041" s="637"/>
      <c r="CH1041" s="637"/>
      <c r="CI1041" s="636"/>
      <c r="CJ1041" s="636"/>
      <c r="CK1041" s="637"/>
      <c r="CL1041" s="637"/>
      <c r="CM1041" s="637"/>
      <c r="CN1041" s="705"/>
      <c r="CO1041" s="88"/>
      <c r="CP1041" s="88"/>
      <c r="CQ1041" s="88"/>
      <c r="CR1041" s="67"/>
      <c r="CS1041" s="67"/>
      <c r="CT1041" s="67"/>
      <c r="CU1041" s="67"/>
      <c r="CV1041" s="67"/>
      <c r="CW1041" s="67"/>
      <c r="CX1041" s="67"/>
      <c r="CY1041" s="67"/>
      <c r="CZ1041" s="67"/>
      <c r="DA1041" s="67"/>
      <c r="DB1041" s="67"/>
      <c r="DC1041" s="67"/>
      <c r="DD1041" s="67"/>
      <c r="DE1041" s="67"/>
      <c r="DF1041" s="67"/>
      <c r="DG1041" s="67"/>
      <c r="DH1041" s="67"/>
      <c r="DI1041" s="67"/>
      <c r="DJ1041" s="67"/>
      <c r="DK1041" s="67"/>
      <c r="DL1041" s="67"/>
      <c r="DM1041" s="67"/>
      <c r="DN1041" s="67"/>
      <c r="DO1041" s="67"/>
      <c r="DP1041" s="67"/>
      <c r="DQ1041" s="67"/>
      <c r="DR1041" s="67"/>
      <c r="DS1041" s="67"/>
      <c r="DT1041" s="67"/>
      <c r="DU1041" s="67"/>
      <c r="DV1041" s="67"/>
      <c r="DW1041" s="67"/>
      <c r="DX1041" s="67"/>
      <c r="DY1041" s="67"/>
      <c r="DZ1041" s="88"/>
      <c r="EA1041" s="88"/>
      <c r="EB1041" s="88"/>
      <c r="EC1041" s="88"/>
      <c r="ED1041" s="88"/>
      <c r="EE1041" s="88"/>
      <c r="EF1041" s="88"/>
      <c r="EG1041" s="88"/>
    </row>
    <row r="1042" spans="22:137" s="65" customFormat="1" x14ac:dyDescent="0.25">
      <c r="V1042" s="631"/>
      <c r="AA1042" s="632"/>
      <c r="AB1042" s="632"/>
      <c r="AD1042" s="632"/>
      <c r="AE1042" s="633"/>
      <c r="AH1042" s="634"/>
      <c r="AI1042" s="634"/>
      <c r="AK1042" s="632"/>
      <c r="AR1042" s="632"/>
      <c r="AV1042" s="632"/>
      <c r="AX1042" s="632"/>
      <c r="BB1042" s="632"/>
      <c r="BC1042" s="632"/>
      <c r="BE1042" s="632"/>
      <c r="BH1042" s="67"/>
      <c r="BI1042" s="635"/>
      <c r="BJ1042" s="636"/>
      <c r="BK1042" s="636"/>
      <c r="BL1042" s="636"/>
      <c r="BM1042" s="102"/>
      <c r="BN1042" s="102"/>
      <c r="BO1042" s="102"/>
      <c r="BP1042" s="636"/>
      <c r="BQ1042" s="636"/>
      <c r="BR1042" s="636"/>
      <c r="BS1042" s="636"/>
      <c r="BT1042" s="636"/>
      <c r="BU1042" s="636"/>
      <c r="BV1042" s="636"/>
      <c r="BW1042" s="636"/>
      <c r="BX1042" s="636"/>
      <c r="BY1042" s="636"/>
      <c r="BZ1042" s="636"/>
      <c r="CA1042" s="636"/>
      <c r="CB1042" s="637"/>
      <c r="CC1042" s="636"/>
      <c r="CD1042" s="636"/>
      <c r="CE1042" s="637"/>
      <c r="CF1042" s="637"/>
      <c r="CG1042" s="637"/>
      <c r="CH1042" s="637"/>
      <c r="CI1042" s="636"/>
      <c r="CJ1042" s="636"/>
      <c r="CK1042" s="637"/>
      <c r="CL1042" s="637"/>
      <c r="CM1042" s="637"/>
      <c r="CN1042" s="705"/>
      <c r="CO1042" s="88"/>
      <c r="CP1042" s="88"/>
      <c r="CQ1042" s="88"/>
      <c r="CR1042" s="67"/>
      <c r="CS1042" s="67"/>
      <c r="CT1042" s="67"/>
      <c r="CU1042" s="67"/>
      <c r="CV1042" s="67"/>
      <c r="CW1042" s="67"/>
      <c r="CX1042" s="67"/>
      <c r="CY1042" s="67"/>
      <c r="CZ1042" s="67"/>
      <c r="DA1042" s="67"/>
      <c r="DB1042" s="67"/>
      <c r="DC1042" s="67"/>
      <c r="DD1042" s="67"/>
      <c r="DE1042" s="67"/>
      <c r="DF1042" s="67"/>
      <c r="DG1042" s="67"/>
      <c r="DH1042" s="67"/>
      <c r="DI1042" s="67"/>
      <c r="DJ1042" s="67"/>
      <c r="DK1042" s="67"/>
      <c r="DL1042" s="67"/>
      <c r="DM1042" s="67"/>
      <c r="DN1042" s="67"/>
      <c r="DO1042" s="67"/>
      <c r="DP1042" s="67"/>
      <c r="DQ1042" s="67"/>
      <c r="DR1042" s="67"/>
      <c r="DS1042" s="67"/>
      <c r="DT1042" s="67"/>
      <c r="DU1042" s="67"/>
      <c r="DV1042" s="67"/>
      <c r="DW1042" s="67"/>
      <c r="DX1042" s="67"/>
      <c r="DY1042" s="67"/>
      <c r="DZ1042" s="88"/>
      <c r="EA1042" s="88"/>
      <c r="EB1042" s="88"/>
      <c r="EC1042" s="88"/>
      <c r="ED1042" s="88"/>
      <c r="EE1042" s="88"/>
      <c r="EF1042" s="88"/>
      <c r="EG1042" s="88"/>
    </row>
    <row r="1043" spans="22:137" s="65" customFormat="1" x14ac:dyDescent="0.25">
      <c r="V1043" s="631"/>
      <c r="AA1043" s="632"/>
      <c r="AB1043" s="632"/>
      <c r="AD1043" s="632"/>
      <c r="AE1043" s="633"/>
      <c r="AH1043" s="634"/>
      <c r="AI1043" s="634"/>
      <c r="AK1043" s="632"/>
      <c r="AR1043" s="632"/>
      <c r="AV1043" s="632"/>
      <c r="AX1043" s="632"/>
      <c r="BB1043" s="632"/>
      <c r="BC1043" s="632"/>
      <c r="BE1043" s="632"/>
      <c r="BH1043" s="67"/>
      <c r="BI1043" s="635"/>
      <c r="BJ1043" s="636"/>
      <c r="BK1043" s="636"/>
      <c r="BL1043" s="636"/>
      <c r="BM1043" s="102"/>
      <c r="BN1043" s="102"/>
      <c r="BO1043" s="102"/>
      <c r="BP1043" s="636"/>
      <c r="BQ1043" s="636"/>
      <c r="BR1043" s="636"/>
      <c r="BS1043" s="636"/>
      <c r="BT1043" s="636"/>
      <c r="BU1043" s="636"/>
      <c r="BV1043" s="636"/>
      <c r="BW1043" s="636"/>
      <c r="BX1043" s="636"/>
      <c r="BY1043" s="636"/>
      <c r="BZ1043" s="636"/>
      <c r="CA1043" s="636"/>
      <c r="CB1043" s="637"/>
      <c r="CC1043" s="636"/>
      <c r="CD1043" s="636"/>
      <c r="CE1043" s="637"/>
      <c r="CF1043" s="637"/>
      <c r="CG1043" s="637"/>
      <c r="CH1043" s="637"/>
      <c r="CI1043" s="636"/>
      <c r="CJ1043" s="636"/>
      <c r="CK1043" s="637"/>
      <c r="CL1043" s="637"/>
      <c r="CM1043" s="637"/>
      <c r="CN1043" s="705"/>
      <c r="CO1043" s="88"/>
      <c r="CP1043" s="88"/>
      <c r="CQ1043" s="88"/>
      <c r="CR1043" s="67"/>
      <c r="CS1043" s="67"/>
      <c r="CT1043" s="67"/>
      <c r="CU1043" s="67"/>
      <c r="CV1043" s="67"/>
      <c r="CW1043" s="67"/>
      <c r="CX1043" s="67"/>
      <c r="CY1043" s="67"/>
      <c r="CZ1043" s="67"/>
      <c r="DA1043" s="67"/>
      <c r="DB1043" s="67"/>
      <c r="DC1043" s="67"/>
      <c r="DD1043" s="67"/>
      <c r="DE1043" s="67"/>
      <c r="DF1043" s="67"/>
      <c r="DG1043" s="67"/>
      <c r="DH1043" s="67"/>
      <c r="DI1043" s="67"/>
      <c r="DJ1043" s="67"/>
      <c r="DK1043" s="67"/>
      <c r="DL1043" s="67"/>
      <c r="DM1043" s="67"/>
      <c r="DN1043" s="67"/>
      <c r="DO1043" s="67"/>
      <c r="DP1043" s="67"/>
      <c r="DQ1043" s="67"/>
      <c r="DR1043" s="67"/>
      <c r="DS1043" s="67"/>
      <c r="DT1043" s="67"/>
      <c r="DU1043" s="67"/>
      <c r="DV1043" s="67"/>
      <c r="DW1043" s="67"/>
      <c r="DX1043" s="67"/>
      <c r="DY1043" s="67"/>
      <c r="DZ1043" s="88"/>
      <c r="EA1043" s="88"/>
      <c r="EB1043" s="88"/>
      <c r="EC1043" s="88"/>
      <c r="ED1043" s="88"/>
      <c r="EE1043" s="88"/>
      <c r="EF1043" s="88"/>
      <c r="EG1043" s="88"/>
    </row>
    <row r="1044" spans="22:137" s="65" customFormat="1" x14ac:dyDescent="0.25">
      <c r="V1044" s="631"/>
      <c r="AA1044" s="632"/>
      <c r="AB1044" s="632"/>
      <c r="AD1044" s="632"/>
      <c r="AE1044" s="633"/>
      <c r="AH1044" s="634"/>
      <c r="AI1044" s="634"/>
      <c r="AK1044" s="632"/>
      <c r="AR1044" s="632"/>
      <c r="AV1044" s="632"/>
      <c r="AX1044" s="632"/>
      <c r="BB1044" s="632"/>
      <c r="BC1044" s="632"/>
      <c r="BE1044" s="632"/>
      <c r="BH1044" s="67"/>
      <c r="BI1044" s="635"/>
      <c r="BJ1044" s="636"/>
      <c r="BK1044" s="636"/>
      <c r="BL1044" s="636"/>
      <c r="BM1044" s="102"/>
      <c r="BN1044" s="102"/>
      <c r="BO1044" s="102"/>
      <c r="BP1044" s="636"/>
      <c r="BQ1044" s="636"/>
      <c r="BR1044" s="636"/>
      <c r="BS1044" s="636"/>
      <c r="BT1044" s="636"/>
      <c r="BU1044" s="636"/>
      <c r="BV1044" s="636"/>
      <c r="BW1044" s="636"/>
      <c r="BX1044" s="636"/>
      <c r="BY1044" s="636"/>
      <c r="BZ1044" s="636"/>
      <c r="CA1044" s="636"/>
      <c r="CB1044" s="637"/>
      <c r="CC1044" s="636"/>
      <c r="CD1044" s="636"/>
      <c r="CE1044" s="637"/>
      <c r="CF1044" s="637"/>
      <c r="CG1044" s="637"/>
      <c r="CH1044" s="637"/>
      <c r="CI1044" s="636"/>
      <c r="CJ1044" s="636"/>
      <c r="CK1044" s="637"/>
      <c r="CL1044" s="637"/>
      <c r="CM1044" s="637"/>
      <c r="CN1044" s="705"/>
      <c r="CO1044" s="88"/>
      <c r="CP1044" s="88"/>
      <c r="CQ1044" s="88"/>
      <c r="CR1044" s="67"/>
      <c r="CS1044" s="67"/>
      <c r="CT1044" s="67"/>
      <c r="CU1044" s="67"/>
      <c r="CV1044" s="67"/>
      <c r="CW1044" s="67"/>
      <c r="CX1044" s="67"/>
      <c r="CY1044" s="67"/>
      <c r="CZ1044" s="67"/>
      <c r="DA1044" s="67"/>
      <c r="DB1044" s="67"/>
      <c r="DC1044" s="67"/>
      <c r="DD1044" s="67"/>
      <c r="DE1044" s="67"/>
      <c r="DF1044" s="67"/>
      <c r="DG1044" s="67"/>
      <c r="DH1044" s="67"/>
      <c r="DI1044" s="67"/>
      <c r="DJ1044" s="67"/>
      <c r="DK1044" s="67"/>
      <c r="DL1044" s="67"/>
      <c r="DM1044" s="67"/>
      <c r="DN1044" s="67"/>
      <c r="DO1044" s="67"/>
      <c r="DP1044" s="67"/>
      <c r="DQ1044" s="67"/>
      <c r="DR1044" s="67"/>
      <c r="DS1044" s="67"/>
      <c r="DT1044" s="67"/>
      <c r="DU1044" s="67"/>
      <c r="DV1044" s="67"/>
      <c r="DW1044" s="67"/>
      <c r="DX1044" s="67"/>
      <c r="DY1044" s="67"/>
      <c r="DZ1044" s="88"/>
      <c r="EA1044" s="88"/>
      <c r="EB1044" s="88"/>
      <c r="EC1044" s="88"/>
      <c r="ED1044" s="88"/>
      <c r="EE1044" s="88"/>
      <c r="EF1044" s="88"/>
      <c r="EG1044" s="88"/>
    </row>
    <row r="1045" spans="22:137" s="65" customFormat="1" x14ac:dyDescent="0.25">
      <c r="V1045" s="631"/>
      <c r="AA1045" s="632"/>
      <c r="AB1045" s="632"/>
      <c r="AD1045" s="632"/>
      <c r="AE1045" s="633"/>
      <c r="AH1045" s="634"/>
      <c r="AI1045" s="634"/>
      <c r="AK1045" s="632"/>
      <c r="AR1045" s="632"/>
      <c r="AV1045" s="632"/>
      <c r="AX1045" s="632"/>
      <c r="BB1045" s="632"/>
      <c r="BC1045" s="632"/>
      <c r="BE1045" s="632"/>
      <c r="BH1045" s="67"/>
      <c r="BI1045" s="635"/>
      <c r="BJ1045" s="636"/>
      <c r="BK1045" s="636"/>
      <c r="BL1045" s="636"/>
      <c r="BM1045" s="102"/>
      <c r="BN1045" s="102"/>
      <c r="BO1045" s="102"/>
      <c r="BP1045" s="636"/>
      <c r="BQ1045" s="636"/>
      <c r="BR1045" s="636"/>
      <c r="BS1045" s="636"/>
      <c r="BT1045" s="636"/>
      <c r="BU1045" s="636"/>
      <c r="BV1045" s="636"/>
      <c r="BW1045" s="636"/>
      <c r="BX1045" s="636"/>
      <c r="BY1045" s="636"/>
      <c r="BZ1045" s="636"/>
      <c r="CA1045" s="636"/>
      <c r="CB1045" s="637"/>
      <c r="CC1045" s="636"/>
      <c r="CD1045" s="636"/>
      <c r="CE1045" s="637"/>
      <c r="CF1045" s="637"/>
      <c r="CG1045" s="637"/>
      <c r="CH1045" s="637"/>
      <c r="CI1045" s="636"/>
      <c r="CJ1045" s="636"/>
      <c r="CK1045" s="637"/>
      <c r="CL1045" s="637"/>
      <c r="CM1045" s="637"/>
      <c r="CN1045" s="705"/>
      <c r="CO1045" s="88"/>
      <c r="CP1045" s="88"/>
      <c r="CQ1045" s="88"/>
      <c r="CR1045" s="67"/>
      <c r="CS1045" s="67"/>
      <c r="CT1045" s="67"/>
      <c r="CU1045" s="67"/>
      <c r="CV1045" s="67"/>
      <c r="CW1045" s="67"/>
      <c r="CX1045" s="67"/>
      <c r="CY1045" s="67"/>
      <c r="CZ1045" s="67"/>
      <c r="DA1045" s="67"/>
      <c r="DB1045" s="67"/>
      <c r="DC1045" s="67"/>
      <c r="DD1045" s="67"/>
      <c r="DE1045" s="67"/>
      <c r="DF1045" s="67"/>
      <c r="DG1045" s="67"/>
      <c r="DH1045" s="67"/>
      <c r="DI1045" s="67"/>
      <c r="DJ1045" s="67"/>
      <c r="DK1045" s="67"/>
      <c r="DL1045" s="67"/>
      <c r="DM1045" s="67"/>
      <c r="DN1045" s="67"/>
      <c r="DO1045" s="67"/>
      <c r="DP1045" s="67"/>
      <c r="DQ1045" s="67"/>
      <c r="DR1045" s="67"/>
      <c r="DS1045" s="67"/>
      <c r="DT1045" s="67"/>
      <c r="DU1045" s="67"/>
      <c r="DV1045" s="67"/>
      <c r="DW1045" s="67"/>
      <c r="DX1045" s="67"/>
      <c r="DY1045" s="67"/>
      <c r="DZ1045" s="88"/>
      <c r="EA1045" s="88"/>
      <c r="EB1045" s="88"/>
      <c r="EC1045" s="88"/>
      <c r="ED1045" s="88"/>
      <c r="EE1045" s="88"/>
      <c r="EF1045" s="88"/>
      <c r="EG1045" s="88"/>
    </row>
    <row r="1046" spans="22:137" s="65" customFormat="1" x14ac:dyDescent="0.25">
      <c r="V1046" s="631"/>
      <c r="AA1046" s="632"/>
      <c r="AB1046" s="632"/>
      <c r="AD1046" s="632"/>
      <c r="AE1046" s="633"/>
      <c r="AH1046" s="634"/>
      <c r="AI1046" s="634"/>
      <c r="AK1046" s="632"/>
      <c r="AR1046" s="632"/>
      <c r="AV1046" s="632"/>
      <c r="AX1046" s="632"/>
      <c r="BB1046" s="632"/>
      <c r="BC1046" s="632"/>
      <c r="BE1046" s="632"/>
      <c r="BH1046" s="67"/>
      <c r="BI1046" s="635"/>
      <c r="BJ1046" s="636"/>
      <c r="BK1046" s="636"/>
      <c r="BL1046" s="636"/>
      <c r="BM1046" s="102"/>
      <c r="BN1046" s="102"/>
      <c r="BO1046" s="102"/>
      <c r="BP1046" s="636"/>
      <c r="BQ1046" s="636"/>
      <c r="BR1046" s="636"/>
      <c r="BS1046" s="636"/>
      <c r="BT1046" s="636"/>
      <c r="BU1046" s="636"/>
      <c r="BV1046" s="636"/>
      <c r="BW1046" s="636"/>
      <c r="BX1046" s="636"/>
      <c r="BY1046" s="636"/>
      <c r="BZ1046" s="636"/>
      <c r="CA1046" s="636"/>
      <c r="CB1046" s="637"/>
      <c r="CC1046" s="636"/>
      <c r="CD1046" s="636"/>
      <c r="CE1046" s="637"/>
      <c r="CF1046" s="637"/>
      <c r="CG1046" s="637"/>
      <c r="CH1046" s="637"/>
      <c r="CI1046" s="636"/>
      <c r="CJ1046" s="636"/>
      <c r="CK1046" s="637"/>
      <c r="CL1046" s="637"/>
      <c r="CM1046" s="637"/>
      <c r="CN1046" s="705"/>
      <c r="CO1046" s="88"/>
      <c r="CP1046" s="88"/>
      <c r="CQ1046" s="88"/>
      <c r="CR1046" s="67"/>
      <c r="CS1046" s="67"/>
      <c r="CT1046" s="67"/>
      <c r="CU1046" s="67"/>
      <c r="CV1046" s="67"/>
      <c r="CW1046" s="67"/>
      <c r="CX1046" s="67"/>
      <c r="CY1046" s="67"/>
      <c r="CZ1046" s="67"/>
      <c r="DA1046" s="67"/>
      <c r="DB1046" s="67"/>
      <c r="DC1046" s="67"/>
      <c r="DD1046" s="67"/>
      <c r="DE1046" s="67"/>
      <c r="DF1046" s="67"/>
      <c r="DG1046" s="67"/>
      <c r="DH1046" s="67"/>
      <c r="DI1046" s="67"/>
      <c r="DJ1046" s="67"/>
      <c r="DK1046" s="67"/>
      <c r="DL1046" s="67"/>
      <c r="DM1046" s="67"/>
      <c r="DN1046" s="67"/>
      <c r="DO1046" s="67"/>
      <c r="DP1046" s="67"/>
      <c r="DQ1046" s="67"/>
      <c r="DR1046" s="67"/>
      <c r="DS1046" s="67"/>
      <c r="DT1046" s="67"/>
      <c r="DU1046" s="67"/>
      <c r="DV1046" s="67"/>
      <c r="DW1046" s="67"/>
      <c r="DX1046" s="67"/>
      <c r="DY1046" s="67"/>
      <c r="DZ1046" s="88"/>
      <c r="EA1046" s="88"/>
      <c r="EB1046" s="88"/>
      <c r="EC1046" s="88"/>
      <c r="ED1046" s="88"/>
      <c r="EE1046" s="88"/>
      <c r="EF1046" s="88"/>
      <c r="EG1046" s="88"/>
    </row>
    <row r="1047" spans="22:137" s="65" customFormat="1" x14ac:dyDescent="0.25">
      <c r="V1047" s="631"/>
      <c r="AA1047" s="632"/>
      <c r="AB1047" s="632"/>
      <c r="AD1047" s="632"/>
      <c r="AE1047" s="633"/>
      <c r="AH1047" s="634"/>
      <c r="AI1047" s="634"/>
      <c r="AK1047" s="632"/>
      <c r="AR1047" s="632"/>
      <c r="AV1047" s="632"/>
      <c r="AX1047" s="632"/>
      <c r="BB1047" s="632"/>
      <c r="BC1047" s="632"/>
      <c r="BE1047" s="632"/>
      <c r="BH1047" s="67"/>
      <c r="BI1047" s="635"/>
      <c r="BJ1047" s="636"/>
      <c r="BK1047" s="636"/>
      <c r="BL1047" s="636"/>
      <c r="BM1047" s="102"/>
      <c r="BN1047" s="102"/>
      <c r="BO1047" s="102"/>
      <c r="BP1047" s="636"/>
      <c r="BQ1047" s="636"/>
      <c r="BR1047" s="636"/>
      <c r="BS1047" s="636"/>
      <c r="BT1047" s="636"/>
      <c r="BU1047" s="636"/>
      <c r="BV1047" s="636"/>
      <c r="BW1047" s="636"/>
      <c r="BX1047" s="636"/>
      <c r="BY1047" s="636"/>
      <c r="BZ1047" s="636"/>
      <c r="CA1047" s="636"/>
      <c r="CB1047" s="637"/>
      <c r="CC1047" s="636"/>
      <c r="CD1047" s="636"/>
      <c r="CE1047" s="637"/>
      <c r="CF1047" s="637"/>
      <c r="CG1047" s="637"/>
      <c r="CH1047" s="637"/>
      <c r="CI1047" s="636"/>
      <c r="CJ1047" s="636"/>
      <c r="CK1047" s="637"/>
      <c r="CL1047" s="637"/>
      <c r="CM1047" s="637"/>
      <c r="CN1047" s="705"/>
      <c r="CO1047" s="88"/>
      <c r="CP1047" s="88"/>
      <c r="CQ1047" s="88"/>
      <c r="CR1047" s="67"/>
      <c r="CS1047" s="67"/>
      <c r="CT1047" s="67"/>
      <c r="CU1047" s="67"/>
      <c r="CV1047" s="67"/>
      <c r="CW1047" s="67"/>
      <c r="CX1047" s="67"/>
      <c r="CY1047" s="67"/>
      <c r="CZ1047" s="67"/>
      <c r="DA1047" s="67"/>
      <c r="DB1047" s="67"/>
      <c r="DC1047" s="67"/>
      <c r="DD1047" s="67"/>
      <c r="DE1047" s="67"/>
      <c r="DF1047" s="67"/>
      <c r="DG1047" s="67"/>
      <c r="DH1047" s="67"/>
      <c r="DI1047" s="67"/>
      <c r="DJ1047" s="67"/>
      <c r="DK1047" s="67"/>
      <c r="DL1047" s="67"/>
      <c r="DM1047" s="67"/>
      <c r="DN1047" s="67"/>
      <c r="DO1047" s="67"/>
      <c r="DP1047" s="67"/>
      <c r="DQ1047" s="67"/>
      <c r="DR1047" s="67"/>
      <c r="DS1047" s="67"/>
      <c r="DT1047" s="67"/>
      <c r="DU1047" s="67"/>
      <c r="DV1047" s="67"/>
      <c r="DW1047" s="67"/>
      <c r="DX1047" s="67"/>
      <c r="DY1047" s="67"/>
      <c r="DZ1047" s="88"/>
      <c r="EA1047" s="88"/>
      <c r="EB1047" s="88"/>
      <c r="EC1047" s="88"/>
      <c r="ED1047" s="88"/>
      <c r="EE1047" s="88"/>
      <c r="EF1047" s="88"/>
      <c r="EG1047" s="88"/>
    </row>
    <row r="1048" spans="22:137" s="65" customFormat="1" x14ac:dyDescent="0.25">
      <c r="V1048" s="631"/>
      <c r="AA1048" s="632"/>
      <c r="AB1048" s="632"/>
      <c r="AD1048" s="632"/>
      <c r="AE1048" s="633"/>
      <c r="AH1048" s="634"/>
      <c r="AI1048" s="634"/>
      <c r="AK1048" s="632"/>
      <c r="AR1048" s="632"/>
      <c r="AV1048" s="632"/>
      <c r="AX1048" s="632"/>
      <c r="BB1048" s="632"/>
      <c r="BC1048" s="632"/>
      <c r="BE1048" s="632"/>
      <c r="BH1048" s="67"/>
      <c r="BI1048" s="635"/>
      <c r="BJ1048" s="636"/>
      <c r="BK1048" s="636"/>
      <c r="BL1048" s="636"/>
      <c r="BM1048" s="102"/>
      <c r="BN1048" s="102"/>
      <c r="BO1048" s="102"/>
      <c r="BP1048" s="636"/>
      <c r="BQ1048" s="636"/>
      <c r="BR1048" s="636"/>
      <c r="BS1048" s="636"/>
      <c r="BT1048" s="636"/>
      <c r="BU1048" s="636"/>
      <c r="BV1048" s="636"/>
      <c r="BW1048" s="636"/>
      <c r="BX1048" s="636"/>
      <c r="BY1048" s="636"/>
      <c r="BZ1048" s="636"/>
      <c r="CA1048" s="636"/>
      <c r="CB1048" s="637"/>
      <c r="CC1048" s="636"/>
      <c r="CD1048" s="636"/>
      <c r="CE1048" s="637"/>
      <c r="CF1048" s="637"/>
      <c r="CG1048" s="637"/>
      <c r="CH1048" s="637"/>
      <c r="CI1048" s="636"/>
      <c r="CJ1048" s="636"/>
      <c r="CK1048" s="637"/>
      <c r="CL1048" s="637"/>
      <c r="CM1048" s="637"/>
      <c r="CN1048" s="705"/>
      <c r="CO1048" s="88"/>
      <c r="CP1048" s="88"/>
      <c r="CQ1048" s="88"/>
      <c r="CR1048" s="67"/>
      <c r="CS1048" s="67"/>
      <c r="CT1048" s="67"/>
      <c r="CU1048" s="67"/>
      <c r="CV1048" s="67"/>
      <c r="CW1048" s="67"/>
      <c r="CX1048" s="67"/>
      <c r="CY1048" s="67"/>
      <c r="CZ1048" s="67"/>
      <c r="DA1048" s="67"/>
      <c r="DB1048" s="67"/>
      <c r="DC1048" s="67"/>
      <c r="DD1048" s="67"/>
      <c r="DE1048" s="67"/>
      <c r="DF1048" s="67"/>
      <c r="DG1048" s="67"/>
      <c r="DH1048" s="67"/>
      <c r="DI1048" s="67"/>
      <c r="DJ1048" s="67"/>
      <c r="DK1048" s="67"/>
      <c r="DL1048" s="67"/>
      <c r="DM1048" s="67"/>
      <c r="DN1048" s="67"/>
      <c r="DO1048" s="67"/>
      <c r="DP1048" s="67"/>
      <c r="DQ1048" s="67"/>
      <c r="DR1048" s="67"/>
      <c r="DS1048" s="67"/>
      <c r="DT1048" s="67"/>
      <c r="DU1048" s="67"/>
      <c r="DV1048" s="67"/>
      <c r="DW1048" s="67"/>
      <c r="DX1048" s="67"/>
      <c r="DY1048" s="67"/>
      <c r="DZ1048" s="88"/>
      <c r="EA1048" s="88"/>
      <c r="EB1048" s="88"/>
      <c r="EC1048" s="88"/>
      <c r="ED1048" s="88"/>
      <c r="EE1048" s="88"/>
      <c r="EF1048" s="88"/>
      <c r="EG1048" s="88"/>
    </row>
    <row r="1049" spans="22:137" s="65" customFormat="1" x14ac:dyDescent="0.25">
      <c r="V1049" s="631"/>
      <c r="AA1049" s="632"/>
      <c r="AB1049" s="632"/>
      <c r="AD1049" s="632"/>
      <c r="AE1049" s="633"/>
      <c r="AH1049" s="634"/>
      <c r="AI1049" s="634"/>
      <c r="AK1049" s="632"/>
      <c r="AR1049" s="632"/>
      <c r="AV1049" s="632"/>
      <c r="AX1049" s="632"/>
      <c r="BB1049" s="632"/>
      <c r="BC1049" s="632"/>
      <c r="BE1049" s="632"/>
      <c r="BH1049" s="67"/>
      <c r="BI1049" s="635"/>
      <c r="BJ1049" s="636"/>
      <c r="BK1049" s="636"/>
      <c r="BL1049" s="636"/>
      <c r="BM1049" s="102"/>
      <c r="BN1049" s="102"/>
      <c r="BO1049" s="102"/>
      <c r="BP1049" s="636"/>
      <c r="BQ1049" s="636"/>
      <c r="BR1049" s="636"/>
      <c r="BS1049" s="636"/>
      <c r="BT1049" s="636"/>
      <c r="BU1049" s="636"/>
      <c r="BV1049" s="636"/>
      <c r="BW1049" s="636"/>
      <c r="BX1049" s="636"/>
      <c r="BY1049" s="636"/>
      <c r="BZ1049" s="636"/>
      <c r="CA1049" s="636"/>
      <c r="CB1049" s="637"/>
      <c r="CC1049" s="636"/>
      <c r="CD1049" s="636"/>
      <c r="CE1049" s="637"/>
      <c r="CF1049" s="637"/>
      <c r="CG1049" s="637"/>
      <c r="CH1049" s="637"/>
      <c r="CI1049" s="636"/>
      <c r="CJ1049" s="636"/>
      <c r="CK1049" s="637"/>
      <c r="CL1049" s="637"/>
      <c r="CM1049" s="637"/>
      <c r="CN1049" s="705"/>
      <c r="CO1049" s="88"/>
      <c r="CP1049" s="88"/>
      <c r="CQ1049" s="88"/>
      <c r="CR1049" s="67"/>
      <c r="CS1049" s="67"/>
      <c r="CT1049" s="67"/>
      <c r="CU1049" s="67"/>
      <c r="CV1049" s="67"/>
      <c r="CW1049" s="67"/>
      <c r="CX1049" s="67"/>
      <c r="CY1049" s="67"/>
      <c r="CZ1049" s="67"/>
      <c r="DA1049" s="67"/>
      <c r="DB1049" s="67"/>
      <c r="DC1049" s="67"/>
      <c r="DD1049" s="67"/>
      <c r="DE1049" s="67"/>
      <c r="DF1049" s="67"/>
      <c r="DG1049" s="67"/>
      <c r="DH1049" s="67"/>
      <c r="DI1049" s="67"/>
      <c r="DJ1049" s="67"/>
      <c r="DK1049" s="67"/>
      <c r="DL1049" s="67"/>
      <c r="DM1049" s="67"/>
      <c r="DN1049" s="67"/>
      <c r="DO1049" s="67"/>
      <c r="DP1049" s="67"/>
      <c r="DQ1049" s="67"/>
      <c r="DR1049" s="67"/>
      <c r="DS1049" s="67"/>
      <c r="DT1049" s="67"/>
      <c r="DU1049" s="67"/>
      <c r="DV1049" s="67"/>
      <c r="DW1049" s="67"/>
      <c r="DX1049" s="67"/>
      <c r="DY1049" s="67"/>
      <c r="DZ1049" s="88"/>
      <c r="EA1049" s="88"/>
      <c r="EB1049" s="88"/>
      <c r="EC1049" s="88"/>
      <c r="ED1049" s="88"/>
      <c r="EE1049" s="88"/>
      <c r="EF1049" s="88"/>
      <c r="EG1049" s="88"/>
    </row>
    <row r="1050" spans="22:137" s="65" customFormat="1" x14ac:dyDescent="0.25">
      <c r="V1050" s="631"/>
      <c r="AA1050" s="632"/>
      <c r="AB1050" s="632"/>
      <c r="AD1050" s="632"/>
      <c r="AE1050" s="633"/>
      <c r="AH1050" s="634"/>
      <c r="AI1050" s="634"/>
      <c r="AK1050" s="632"/>
      <c r="AR1050" s="632"/>
      <c r="AV1050" s="632"/>
      <c r="AX1050" s="632"/>
      <c r="BB1050" s="632"/>
      <c r="BC1050" s="632"/>
      <c r="BE1050" s="632"/>
      <c r="BH1050" s="67"/>
      <c r="BI1050" s="635"/>
      <c r="BJ1050" s="636"/>
      <c r="BK1050" s="636"/>
      <c r="BL1050" s="636"/>
      <c r="BM1050" s="102"/>
      <c r="BN1050" s="102"/>
      <c r="BO1050" s="102"/>
      <c r="BP1050" s="636"/>
      <c r="BQ1050" s="636"/>
      <c r="BR1050" s="636"/>
      <c r="BS1050" s="636"/>
      <c r="BT1050" s="636"/>
      <c r="BU1050" s="636"/>
      <c r="BV1050" s="636"/>
      <c r="BW1050" s="636"/>
      <c r="BX1050" s="636"/>
      <c r="BY1050" s="636"/>
      <c r="BZ1050" s="636"/>
      <c r="CA1050" s="636"/>
      <c r="CB1050" s="637"/>
      <c r="CC1050" s="636"/>
      <c r="CD1050" s="636"/>
      <c r="CE1050" s="637"/>
      <c r="CF1050" s="637"/>
      <c r="CG1050" s="637"/>
      <c r="CH1050" s="637"/>
      <c r="CI1050" s="636"/>
      <c r="CJ1050" s="636"/>
      <c r="CK1050" s="637"/>
      <c r="CL1050" s="637"/>
      <c r="CM1050" s="637"/>
      <c r="CN1050" s="705"/>
      <c r="CO1050" s="88"/>
      <c r="CP1050" s="88"/>
      <c r="CQ1050" s="88"/>
      <c r="CR1050" s="67"/>
      <c r="CS1050" s="67"/>
      <c r="CT1050" s="67"/>
      <c r="CU1050" s="67"/>
      <c r="CV1050" s="67"/>
      <c r="CW1050" s="67"/>
      <c r="CX1050" s="67"/>
      <c r="CY1050" s="67"/>
      <c r="CZ1050" s="67"/>
      <c r="DA1050" s="67"/>
      <c r="DB1050" s="67"/>
      <c r="DC1050" s="67"/>
      <c r="DD1050" s="67"/>
      <c r="DE1050" s="67"/>
      <c r="DF1050" s="67"/>
      <c r="DG1050" s="67"/>
      <c r="DH1050" s="67"/>
      <c r="DI1050" s="67"/>
      <c r="DJ1050" s="67"/>
      <c r="DK1050" s="67"/>
      <c r="DL1050" s="67"/>
      <c r="DM1050" s="67"/>
      <c r="DN1050" s="67"/>
      <c r="DO1050" s="67"/>
      <c r="DP1050" s="67"/>
      <c r="DQ1050" s="67"/>
      <c r="DR1050" s="67"/>
      <c r="DS1050" s="67"/>
      <c r="DT1050" s="67"/>
      <c r="DU1050" s="67"/>
      <c r="DV1050" s="67"/>
      <c r="DW1050" s="67"/>
      <c r="DX1050" s="67"/>
      <c r="DY1050" s="67"/>
      <c r="DZ1050" s="88"/>
      <c r="EA1050" s="88"/>
      <c r="EB1050" s="88"/>
      <c r="EC1050" s="88"/>
      <c r="ED1050" s="88"/>
      <c r="EE1050" s="88"/>
      <c r="EF1050" s="88"/>
      <c r="EG1050" s="88"/>
    </row>
    <row r="1051" spans="22:137" s="65" customFormat="1" x14ac:dyDescent="0.25">
      <c r="V1051" s="631"/>
      <c r="AA1051" s="632"/>
      <c r="AB1051" s="632"/>
      <c r="AD1051" s="632"/>
      <c r="AE1051" s="633"/>
      <c r="AH1051" s="634"/>
      <c r="AI1051" s="634"/>
      <c r="AK1051" s="632"/>
      <c r="AR1051" s="632"/>
      <c r="AV1051" s="632"/>
      <c r="AX1051" s="632"/>
      <c r="BB1051" s="632"/>
      <c r="BC1051" s="632"/>
      <c r="BE1051" s="632"/>
      <c r="BH1051" s="67"/>
      <c r="BI1051" s="635"/>
      <c r="BJ1051" s="636"/>
      <c r="BK1051" s="636"/>
      <c r="BL1051" s="636"/>
      <c r="BM1051" s="102"/>
      <c r="BN1051" s="102"/>
      <c r="BO1051" s="102"/>
      <c r="BP1051" s="636"/>
      <c r="BQ1051" s="636"/>
      <c r="BR1051" s="636"/>
      <c r="BS1051" s="636"/>
      <c r="BT1051" s="636"/>
      <c r="BU1051" s="636"/>
      <c r="BV1051" s="636"/>
      <c r="BW1051" s="636"/>
      <c r="BX1051" s="636"/>
      <c r="BY1051" s="636"/>
      <c r="BZ1051" s="636"/>
      <c r="CA1051" s="636"/>
      <c r="CB1051" s="637"/>
      <c r="CC1051" s="636"/>
      <c r="CD1051" s="636"/>
      <c r="CE1051" s="637"/>
      <c r="CF1051" s="637"/>
      <c r="CG1051" s="637"/>
      <c r="CH1051" s="637"/>
      <c r="CI1051" s="636"/>
      <c r="CJ1051" s="636"/>
      <c r="CK1051" s="637"/>
      <c r="CL1051" s="637"/>
      <c r="CM1051" s="637"/>
      <c r="CN1051" s="705"/>
      <c r="CO1051" s="88"/>
      <c r="CP1051" s="88"/>
      <c r="CQ1051" s="88"/>
      <c r="CR1051" s="67"/>
      <c r="CS1051" s="67"/>
      <c r="CT1051" s="67"/>
      <c r="CU1051" s="67"/>
      <c r="CV1051" s="67"/>
      <c r="CW1051" s="67"/>
      <c r="CX1051" s="67"/>
      <c r="CY1051" s="67"/>
      <c r="CZ1051" s="67"/>
      <c r="DA1051" s="67"/>
      <c r="DB1051" s="67"/>
      <c r="DC1051" s="67"/>
      <c r="DD1051" s="67"/>
      <c r="DE1051" s="67"/>
      <c r="DF1051" s="67"/>
      <c r="DG1051" s="67"/>
      <c r="DH1051" s="67"/>
      <c r="DI1051" s="67"/>
      <c r="DJ1051" s="67"/>
      <c r="DK1051" s="67"/>
      <c r="DL1051" s="67"/>
      <c r="DM1051" s="67"/>
      <c r="DN1051" s="67"/>
      <c r="DO1051" s="67"/>
      <c r="DP1051" s="67"/>
      <c r="DQ1051" s="67"/>
      <c r="DR1051" s="67"/>
      <c r="DS1051" s="67"/>
      <c r="DT1051" s="67"/>
      <c r="DU1051" s="67"/>
      <c r="DV1051" s="67"/>
      <c r="DW1051" s="67"/>
      <c r="DX1051" s="67"/>
      <c r="DY1051" s="67"/>
      <c r="DZ1051" s="88"/>
      <c r="EA1051" s="88"/>
      <c r="EB1051" s="88"/>
      <c r="EC1051" s="88"/>
      <c r="ED1051" s="88"/>
      <c r="EE1051" s="88"/>
      <c r="EF1051" s="88"/>
      <c r="EG1051" s="88"/>
    </row>
    <row r="1052" spans="22:137" s="65" customFormat="1" x14ac:dyDescent="0.25">
      <c r="V1052" s="631"/>
      <c r="AA1052" s="632"/>
      <c r="AB1052" s="632"/>
      <c r="AD1052" s="632"/>
      <c r="AE1052" s="633"/>
      <c r="AH1052" s="634"/>
      <c r="AI1052" s="634"/>
      <c r="AK1052" s="632"/>
      <c r="AR1052" s="632"/>
      <c r="AV1052" s="632"/>
      <c r="AX1052" s="632"/>
      <c r="BB1052" s="632"/>
      <c r="BC1052" s="632"/>
      <c r="BE1052" s="632"/>
      <c r="BH1052" s="67"/>
      <c r="BI1052" s="635"/>
      <c r="BJ1052" s="636"/>
      <c r="BK1052" s="636"/>
      <c r="BL1052" s="636"/>
      <c r="BM1052" s="102"/>
      <c r="BN1052" s="102"/>
      <c r="BO1052" s="102"/>
      <c r="BP1052" s="636"/>
      <c r="BQ1052" s="636"/>
      <c r="BR1052" s="636"/>
      <c r="BS1052" s="636"/>
      <c r="BT1052" s="636"/>
      <c r="BU1052" s="636"/>
      <c r="BV1052" s="636"/>
      <c r="BW1052" s="636"/>
      <c r="BX1052" s="636"/>
      <c r="BY1052" s="636"/>
      <c r="BZ1052" s="636"/>
      <c r="CA1052" s="636"/>
      <c r="CB1052" s="637"/>
      <c r="CC1052" s="636"/>
      <c r="CD1052" s="636"/>
      <c r="CE1052" s="637"/>
      <c r="CF1052" s="637"/>
      <c r="CG1052" s="637"/>
      <c r="CH1052" s="637"/>
      <c r="CI1052" s="636"/>
      <c r="CJ1052" s="636"/>
      <c r="CK1052" s="637"/>
      <c r="CL1052" s="637"/>
      <c r="CM1052" s="637"/>
      <c r="CN1052" s="705"/>
      <c r="CO1052" s="88"/>
      <c r="CP1052" s="88"/>
      <c r="CQ1052" s="88"/>
      <c r="CR1052" s="67"/>
      <c r="CS1052" s="67"/>
      <c r="CT1052" s="67"/>
      <c r="CU1052" s="67"/>
      <c r="CV1052" s="67"/>
      <c r="CW1052" s="67"/>
      <c r="CX1052" s="67"/>
      <c r="CY1052" s="67"/>
      <c r="CZ1052" s="67"/>
      <c r="DA1052" s="67"/>
      <c r="DB1052" s="67"/>
      <c r="DC1052" s="67"/>
      <c r="DD1052" s="67"/>
      <c r="DE1052" s="67"/>
      <c r="DF1052" s="67"/>
      <c r="DG1052" s="67"/>
      <c r="DH1052" s="67"/>
      <c r="DI1052" s="67"/>
      <c r="DJ1052" s="67"/>
      <c r="DK1052" s="67"/>
      <c r="DL1052" s="67"/>
      <c r="DM1052" s="67"/>
      <c r="DN1052" s="67"/>
      <c r="DO1052" s="67"/>
      <c r="DP1052" s="67"/>
      <c r="DQ1052" s="67"/>
      <c r="DR1052" s="67"/>
      <c r="DS1052" s="67"/>
      <c r="DT1052" s="67"/>
      <c r="DU1052" s="67"/>
      <c r="DV1052" s="67"/>
      <c r="DW1052" s="67"/>
      <c r="DX1052" s="67"/>
      <c r="DY1052" s="67"/>
      <c r="DZ1052" s="88"/>
      <c r="EA1052" s="88"/>
      <c r="EB1052" s="88"/>
      <c r="EC1052" s="88"/>
      <c r="ED1052" s="88"/>
      <c r="EE1052" s="88"/>
      <c r="EF1052" s="88"/>
      <c r="EG1052" s="88"/>
    </row>
    <row r="1053" spans="22:137" s="65" customFormat="1" x14ac:dyDescent="0.25">
      <c r="V1053" s="631"/>
      <c r="AA1053" s="632"/>
      <c r="AB1053" s="632"/>
      <c r="AD1053" s="632"/>
      <c r="AE1053" s="633"/>
      <c r="AH1053" s="634"/>
      <c r="AI1053" s="634"/>
      <c r="AK1053" s="632"/>
      <c r="AR1053" s="632"/>
      <c r="AV1053" s="632"/>
      <c r="AX1053" s="632"/>
      <c r="BB1053" s="632"/>
      <c r="BC1053" s="632"/>
      <c r="BE1053" s="632"/>
      <c r="BH1053" s="67"/>
      <c r="BI1053" s="635"/>
      <c r="BJ1053" s="636"/>
      <c r="BK1053" s="636"/>
      <c r="BL1053" s="636"/>
      <c r="BM1053" s="102"/>
      <c r="BN1053" s="102"/>
      <c r="BO1053" s="102"/>
      <c r="BP1053" s="636"/>
      <c r="BQ1053" s="636"/>
      <c r="BR1053" s="636"/>
      <c r="BS1053" s="636"/>
      <c r="BT1053" s="636"/>
      <c r="BU1053" s="636"/>
      <c r="BV1053" s="636"/>
      <c r="BW1053" s="636"/>
      <c r="BX1053" s="636"/>
      <c r="BY1053" s="636"/>
      <c r="BZ1053" s="636"/>
      <c r="CA1053" s="636"/>
      <c r="CB1053" s="637"/>
      <c r="CC1053" s="636"/>
      <c r="CD1053" s="636"/>
      <c r="CE1053" s="637"/>
      <c r="CF1053" s="637"/>
      <c r="CG1053" s="637"/>
      <c r="CH1053" s="637"/>
      <c r="CI1053" s="636"/>
      <c r="CJ1053" s="636"/>
      <c r="CK1053" s="637"/>
      <c r="CL1053" s="637"/>
      <c r="CM1053" s="637"/>
      <c r="CN1053" s="705"/>
      <c r="CO1053" s="88"/>
      <c r="CP1053" s="88"/>
      <c r="CQ1053" s="88"/>
      <c r="CR1053" s="67"/>
      <c r="CS1053" s="67"/>
      <c r="CT1053" s="67"/>
      <c r="CU1053" s="67"/>
      <c r="CV1053" s="67"/>
      <c r="CW1053" s="67"/>
      <c r="CX1053" s="67"/>
      <c r="CY1053" s="67"/>
      <c r="CZ1053" s="67"/>
      <c r="DA1053" s="67"/>
      <c r="DB1053" s="67"/>
      <c r="DC1053" s="67"/>
      <c r="DD1053" s="67"/>
      <c r="DE1053" s="67"/>
      <c r="DF1053" s="67"/>
      <c r="DG1053" s="67"/>
      <c r="DH1053" s="67"/>
      <c r="DI1053" s="67"/>
      <c r="DJ1053" s="67"/>
      <c r="DK1053" s="67"/>
      <c r="DL1053" s="67"/>
      <c r="DM1053" s="67"/>
      <c r="DN1053" s="67"/>
      <c r="DO1053" s="67"/>
      <c r="DP1053" s="67"/>
      <c r="DQ1053" s="67"/>
      <c r="DR1053" s="67"/>
      <c r="DS1053" s="67"/>
      <c r="DT1053" s="67"/>
      <c r="DU1053" s="67"/>
      <c r="DV1053" s="67"/>
      <c r="DW1053" s="67"/>
      <c r="DX1053" s="67"/>
      <c r="DY1053" s="67"/>
      <c r="DZ1053" s="88"/>
      <c r="EA1053" s="88"/>
      <c r="EB1053" s="88"/>
      <c r="EC1053" s="88"/>
      <c r="ED1053" s="88"/>
      <c r="EE1053" s="88"/>
      <c r="EF1053" s="88"/>
      <c r="EG1053" s="88"/>
    </row>
    <row r="1054" spans="22:137" s="65" customFormat="1" x14ac:dyDescent="0.25">
      <c r="V1054" s="631"/>
      <c r="AA1054" s="632"/>
      <c r="AB1054" s="632"/>
      <c r="AD1054" s="632"/>
      <c r="AE1054" s="633"/>
      <c r="AH1054" s="634"/>
      <c r="AI1054" s="634"/>
      <c r="AK1054" s="632"/>
      <c r="AR1054" s="632"/>
      <c r="AV1054" s="632"/>
      <c r="AX1054" s="632"/>
      <c r="BB1054" s="632"/>
      <c r="BC1054" s="632"/>
      <c r="BE1054" s="632"/>
      <c r="BH1054" s="67"/>
      <c r="BI1054" s="635"/>
      <c r="BJ1054" s="636"/>
      <c r="BK1054" s="636"/>
      <c r="BL1054" s="636"/>
      <c r="BM1054" s="102"/>
      <c r="BN1054" s="102"/>
      <c r="BO1054" s="102"/>
      <c r="BP1054" s="636"/>
      <c r="BQ1054" s="636"/>
      <c r="BR1054" s="636"/>
      <c r="BS1054" s="636"/>
      <c r="BT1054" s="636"/>
      <c r="BU1054" s="636"/>
      <c r="BV1054" s="636"/>
      <c r="BW1054" s="636"/>
      <c r="BX1054" s="636"/>
      <c r="BY1054" s="636"/>
      <c r="BZ1054" s="636"/>
      <c r="CA1054" s="636"/>
      <c r="CB1054" s="637"/>
      <c r="CC1054" s="636"/>
      <c r="CD1054" s="636"/>
      <c r="CE1054" s="637"/>
      <c r="CF1054" s="637"/>
      <c r="CG1054" s="637"/>
      <c r="CH1054" s="637"/>
      <c r="CI1054" s="636"/>
      <c r="CJ1054" s="636"/>
      <c r="CK1054" s="637"/>
      <c r="CL1054" s="637"/>
      <c r="CM1054" s="637"/>
      <c r="CN1054" s="705"/>
      <c r="CO1054" s="88"/>
      <c r="CP1054" s="88"/>
      <c r="CQ1054" s="88"/>
      <c r="CR1054" s="67"/>
      <c r="CS1054" s="67"/>
      <c r="CT1054" s="67"/>
      <c r="CU1054" s="67"/>
      <c r="CV1054" s="67"/>
      <c r="CW1054" s="67"/>
      <c r="CX1054" s="67"/>
      <c r="CY1054" s="67"/>
      <c r="CZ1054" s="67"/>
      <c r="DA1054" s="67"/>
      <c r="DB1054" s="67"/>
      <c r="DC1054" s="67"/>
      <c r="DD1054" s="67"/>
      <c r="DE1054" s="67"/>
      <c r="DF1054" s="67"/>
      <c r="DG1054" s="67"/>
      <c r="DH1054" s="67"/>
      <c r="DI1054" s="67"/>
      <c r="DJ1054" s="67"/>
      <c r="DK1054" s="67"/>
      <c r="DL1054" s="67"/>
      <c r="DM1054" s="67"/>
      <c r="DN1054" s="67"/>
      <c r="DO1054" s="67"/>
      <c r="DP1054" s="67"/>
      <c r="DQ1054" s="67"/>
      <c r="DR1054" s="67"/>
      <c r="DS1054" s="67"/>
      <c r="DT1054" s="67"/>
      <c r="DU1054" s="67"/>
      <c r="DV1054" s="67"/>
      <c r="DW1054" s="67"/>
      <c r="DX1054" s="67"/>
      <c r="DY1054" s="67"/>
      <c r="DZ1054" s="88"/>
      <c r="EA1054" s="88"/>
      <c r="EB1054" s="88"/>
      <c r="EC1054" s="88"/>
      <c r="ED1054" s="88"/>
      <c r="EE1054" s="88"/>
      <c r="EF1054" s="88"/>
      <c r="EG1054" s="88"/>
    </row>
    <row r="1055" spans="22:137" s="65" customFormat="1" x14ac:dyDescent="0.25">
      <c r="V1055" s="631"/>
      <c r="AA1055" s="632"/>
      <c r="AB1055" s="632"/>
      <c r="AD1055" s="632"/>
      <c r="AE1055" s="633"/>
      <c r="AH1055" s="634"/>
      <c r="AI1055" s="634"/>
      <c r="AK1055" s="632"/>
      <c r="AR1055" s="632"/>
      <c r="AV1055" s="632"/>
      <c r="AX1055" s="632"/>
      <c r="BB1055" s="632"/>
      <c r="BC1055" s="632"/>
      <c r="BE1055" s="632"/>
      <c r="BH1055" s="67"/>
      <c r="BI1055" s="635"/>
      <c r="BJ1055" s="636"/>
      <c r="BK1055" s="636"/>
      <c r="BL1055" s="636"/>
      <c r="BM1055" s="102"/>
      <c r="BN1055" s="102"/>
      <c r="BO1055" s="102"/>
      <c r="BP1055" s="636"/>
      <c r="BQ1055" s="636"/>
      <c r="BR1055" s="636"/>
      <c r="BS1055" s="636"/>
      <c r="BT1055" s="636"/>
      <c r="BU1055" s="636"/>
      <c r="BV1055" s="636"/>
      <c r="BW1055" s="636"/>
      <c r="BX1055" s="636"/>
      <c r="BY1055" s="636"/>
      <c r="BZ1055" s="636"/>
      <c r="CA1055" s="636"/>
      <c r="CB1055" s="637"/>
      <c r="CC1055" s="636"/>
      <c r="CD1055" s="636"/>
      <c r="CE1055" s="637"/>
      <c r="CF1055" s="637"/>
      <c r="CG1055" s="637"/>
      <c r="CH1055" s="637"/>
      <c r="CI1055" s="636"/>
      <c r="CJ1055" s="636"/>
      <c r="CK1055" s="637"/>
      <c r="CL1055" s="637"/>
      <c r="CM1055" s="637"/>
      <c r="CN1055" s="705"/>
      <c r="CO1055" s="88"/>
      <c r="CP1055" s="88"/>
      <c r="CQ1055" s="88"/>
      <c r="CR1055" s="67"/>
      <c r="CS1055" s="67"/>
      <c r="CT1055" s="67"/>
      <c r="CU1055" s="67"/>
      <c r="CV1055" s="67"/>
      <c r="CW1055" s="67"/>
      <c r="CX1055" s="67"/>
      <c r="CY1055" s="67"/>
      <c r="CZ1055" s="67"/>
      <c r="DA1055" s="67"/>
      <c r="DB1055" s="67"/>
      <c r="DC1055" s="67"/>
      <c r="DD1055" s="67"/>
      <c r="DE1055" s="67"/>
      <c r="DF1055" s="67"/>
      <c r="DG1055" s="67"/>
      <c r="DH1055" s="67"/>
      <c r="DI1055" s="67"/>
      <c r="DJ1055" s="67"/>
      <c r="DK1055" s="67"/>
      <c r="DL1055" s="67"/>
      <c r="DM1055" s="67"/>
      <c r="DN1055" s="67"/>
      <c r="DO1055" s="67"/>
      <c r="DP1055" s="67"/>
      <c r="DQ1055" s="67"/>
      <c r="DR1055" s="67"/>
      <c r="DS1055" s="67"/>
      <c r="DT1055" s="67"/>
      <c r="DU1055" s="67"/>
      <c r="DV1055" s="67"/>
      <c r="DW1055" s="67"/>
      <c r="DX1055" s="67"/>
      <c r="DY1055" s="67"/>
      <c r="DZ1055" s="88"/>
      <c r="EA1055" s="88"/>
      <c r="EB1055" s="88"/>
      <c r="EC1055" s="88"/>
      <c r="ED1055" s="88"/>
      <c r="EE1055" s="88"/>
      <c r="EF1055" s="88"/>
      <c r="EG1055" s="88"/>
    </row>
    <row r="1056" spans="22:137" s="65" customFormat="1" x14ac:dyDescent="0.25">
      <c r="V1056" s="631"/>
      <c r="AA1056" s="632"/>
      <c r="AB1056" s="632"/>
      <c r="AD1056" s="632"/>
      <c r="AE1056" s="633"/>
      <c r="AH1056" s="634"/>
      <c r="AI1056" s="634"/>
      <c r="AK1056" s="632"/>
      <c r="AR1056" s="632"/>
      <c r="AV1056" s="632"/>
      <c r="AX1056" s="632"/>
      <c r="BB1056" s="632"/>
      <c r="BC1056" s="632"/>
      <c r="BE1056" s="632"/>
      <c r="BH1056" s="67"/>
      <c r="BI1056" s="635"/>
      <c r="BJ1056" s="636"/>
      <c r="BK1056" s="636"/>
      <c r="BL1056" s="636"/>
      <c r="BM1056" s="102"/>
      <c r="BN1056" s="102"/>
      <c r="BO1056" s="102"/>
      <c r="BP1056" s="636"/>
      <c r="BQ1056" s="636"/>
      <c r="BR1056" s="636"/>
      <c r="BS1056" s="636"/>
      <c r="BT1056" s="636"/>
      <c r="BU1056" s="636"/>
      <c r="BV1056" s="636"/>
      <c r="BW1056" s="636"/>
      <c r="BX1056" s="636"/>
      <c r="BY1056" s="636"/>
      <c r="BZ1056" s="636"/>
      <c r="CA1056" s="636"/>
      <c r="CB1056" s="637"/>
      <c r="CC1056" s="636"/>
      <c r="CD1056" s="636"/>
      <c r="CE1056" s="637"/>
      <c r="CF1056" s="637"/>
      <c r="CG1056" s="637"/>
      <c r="CH1056" s="637"/>
      <c r="CI1056" s="636"/>
      <c r="CJ1056" s="636"/>
      <c r="CK1056" s="637"/>
      <c r="CL1056" s="637"/>
      <c r="CM1056" s="637"/>
      <c r="CN1056" s="705"/>
      <c r="CO1056" s="88"/>
      <c r="CP1056" s="88"/>
      <c r="CQ1056" s="88"/>
      <c r="CR1056" s="67"/>
      <c r="CS1056" s="67"/>
      <c r="CT1056" s="67"/>
      <c r="CU1056" s="67"/>
      <c r="CV1056" s="67"/>
      <c r="CW1056" s="67"/>
      <c r="CX1056" s="67"/>
      <c r="CY1056" s="67"/>
      <c r="CZ1056" s="67"/>
      <c r="DA1056" s="67"/>
      <c r="DB1056" s="67"/>
      <c r="DC1056" s="67"/>
      <c r="DD1056" s="67"/>
      <c r="DE1056" s="67"/>
      <c r="DF1056" s="67"/>
      <c r="DG1056" s="67"/>
      <c r="DH1056" s="67"/>
      <c r="DI1056" s="67"/>
      <c r="DJ1056" s="67"/>
      <c r="DK1056" s="67"/>
      <c r="DL1056" s="67"/>
      <c r="DM1056" s="67"/>
      <c r="DN1056" s="67"/>
      <c r="DO1056" s="67"/>
      <c r="DP1056" s="67"/>
      <c r="DQ1056" s="67"/>
      <c r="DR1056" s="67"/>
      <c r="DS1056" s="67"/>
      <c r="DT1056" s="67"/>
      <c r="DU1056" s="67"/>
      <c r="DV1056" s="67"/>
      <c r="DW1056" s="67"/>
      <c r="DX1056" s="67"/>
      <c r="DY1056" s="67"/>
      <c r="DZ1056" s="88"/>
      <c r="EA1056" s="88"/>
      <c r="EB1056" s="88"/>
      <c r="EC1056" s="88"/>
      <c r="ED1056" s="88"/>
      <c r="EE1056" s="88"/>
      <c r="EF1056" s="88"/>
      <c r="EG1056" s="88"/>
    </row>
    <row r="1057" spans="22:137" s="65" customFormat="1" x14ac:dyDescent="0.25">
      <c r="V1057" s="631"/>
      <c r="AA1057" s="632"/>
      <c r="AB1057" s="632"/>
      <c r="AD1057" s="632"/>
      <c r="AE1057" s="633"/>
      <c r="AH1057" s="634"/>
      <c r="AI1057" s="634"/>
      <c r="AK1057" s="632"/>
      <c r="AR1057" s="632"/>
      <c r="AV1057" s="632"/>
      <c r="AX1057" s="632"/>
      <c r="BB1057" s="632"/>
      <c r="BC1057" s="632"/>
      <c r="BE1057" s="632"/>
      <c r="BH1057" s="67"/>
      <c r="BI1057" s="635"/>
      <c r="BJ1057" s="636"/>
      <c r="BK1057" s="636"/>
      <c r="BL1057" s="636"/>
      <c r="BM1057" s="102"/>
      <c r="BN1057" s="102"/>
      <c r="BO1057" s="102"/>
      <c r="BP1057" s="636"/>
      <c r="BQ1057" s="636"/>
      <c r="BR1057" s="636"/>
      <c r="BS1057" s="636"/>
      <c r="BT1057" s="636"/>
      <c r="BU1057" s="636"/>
      <c r="BV1057" s="636"/>
      <c r="BW1057" s="636"/>
      <c r="BX1057" s="636"/>
      <c r="BY1057" s="636"/>
      <c r="BZ1057" s="636"/>
      <c r="CA1057" s="636"/>
      <c r="CB1057" s="637"/>
      <c r="CC1057" s="636"/>
      <c r="CD1057" s="636"/>
      <c r="CE1057" s="637"/>
      <c r="CF1057" s="637"/>
      <c r="CG1057" s="637"/>
      <c r="CH1057" s="637"/>
      <c r="CI1057" s="636"/>
      <c r="CJ1057" s="636"/>
      <c r="CK1057" s="637"/>
      <c r="CL1057" s="637"/>
      <c r="CM1057" s="637"/>
      <c r="CN1057" s="705"/>
      <c r="CO1057" s="88"/>
      <c r="CP1057" s="88"/>
      <c r="CQ1057" s="88"/>
      <c r="CR1057" s="67"/>
      <c r="CS1057" s="67"/>
      <c r="CT1057" s="67"/>
      <c r="CU1057" s="67"/>
      <c r="CV1057" s="67"/>
      <c r="CW1057" s="67"/>
      <c r="CX1057" s="67"/>
      <c r="CY1057" s="67"/>
      <c r="CZ1057" s="67"/>
      <c r="DA1057" s="67"/>
      <c r="DB1057" s="67"/>
      <c r="DC1057" s="67"/>
      <c r="DD1057" s="67"/>
      <c r="DE1057" s="67"/>
      <c r="DF1057" s="67"/>
      <c r="DG1057" s="67"/>
      <c r="DH1057" s="67"/>
      <c r="DI1057" s="67"/>
      <c r="DJ1057" s="67"/>
      <c r="DK1057" s="67"/>
      <c r="DL1057" s="67"/>
      <c r="DM1057" s="67"/>
      <c r="DN1057" s="67"/>
      <c r="DO1057" s="67"/>
      <c r="DP1057" s="67"/>
      <c r="DQ1057" s="67"/>
      <c r="DR1057" s="67"/>
      <c r="DS1057" s="67"/>
      <c r="DT1057" s="67"/>
      <c r="DU1057" s="67"/>
      <c r="DV1057" s="67"/>
      <c r="DW1057" s="67"/>
      <c r="DX1057" s="67"/>
      <c r="DY1057" s="67"/>
      <c r="DZ1057" s="88"/>
      <c r="EA1057" s="88"/>
      <c r="EB1057" s="88"/>
      <c r="EC1057" s="88"/>
      <c r="ED1057" s="88"/>
      <c r="EE1057" s="88"/>
      <c r="EF1057" s="88"/>
      <c r="EG1057" s="88"/>
    </row>
    <row r="1058" spans="22:137" s="65" customFormat="1" x14ac:dyDescent="0.25">
      <c r="V1058" s="631"/>
      <c r="AA1058" s="632"/>
      <c r="AB1058" s="632"/>
      <c r="AD1058" s="632"/>
      <c r="AE1058" s="633"/>
      <c r="AH1058" s="634"/>
      <c r="AI1058" s="634"/>
      <c r="AK1058" s="632"/>
      <c r="AR1058" s="632"/>
      <c r="AV1058" s="632"/>
      <c r="AX1058" s="632"/>
      <c r="BB1058" s="632"/>
      <c r="BC1058" s="632"/>
      <c r="BE1058" s="632"/>
      <c r="BH1058" s="67"/>
      <c r="BI1058" s="635"/>
      <c r="BJ1058" s="636"/>
      <c r="BK1058" s="636"/>
      <c r="BL1058" s="636"/>
      <c r="BM1058" s="102"/>
      <c r="BN1058" s="102"/>
      <c r="BO1058" s="102"/>
      <c r="BP1058" s="636"/>
      <c r="BQ1058" s="636"/>
      <c r="BR1058" s="636"/>
      <c r="BS1058" s="636"/>
      <c r="BT1058" s="636"/>
      <c r="BU1058" s="636"/>
      <c r="BV1058" s="636"/>
      <c r="BW1058" s="636"/>
      <c r="BX1058" s="636"/>
      <c r="BY1058" s="636"/>
      <c r="BZ1058" s="636"/>
      <c r="CA1058" s="636"/>
      <c r="CB1058" s="637"/>
      <c r="CC1058" s="636"/>
      <c r="CD1058" s="636"/>
      <c r="CE1058" s="637"/>
      <c r="CF1058" s="637"/>
      <c r="CG1058" s="637"/>
      <c r="CH1058" s="637"/>
      <c r="CI1058" s="636"/>
      <c r="CJ1058" s="636"/>
      <c r="CK1058" s="637"/>
      <c r="CL1058" s="637"/>
      <c r="CM1058" s="637"/>
      <c r="CN1058" s="705"/>
      <c r="CO1058" s="88"/>
      <c r="CP1058" s="88"/>
      <c r="CQ1058" s="88"/>
      <c r="CR1058" s="67"/>
      <c r="CS1058" s="67"/>
      <c r="CT1058" s="67"/>
      <c r="CU1058" s="67"/>
      <c r="CV1058" s="67"/>
      <c r="CW1058" s="67"/>
      <c r="CX1058" s="67"/>
      <c r="CY1058" s="67"/>
      <c r="CZ1058" s="67"/>
      <c r="DA1058" s="67"/>
      <c r="DB1058" s="67"/>
      <c r="DC1058" s="67"/>
      <c r="DD1058" s="67"/>
      <c r="DE1058" s="67"/>
      <c r="DF1058" s="67"/>
      <c r="DG1058" s="67"/>
      <c r="DH1058" s="67"/>
      <c r="DI1058" s="67"/>
      <c r="DJ1058" s="67"/>
      <c r="DK1058" s="67"/>
      <c r="DL1058" s="67"/>
      <c r="DM1058" s="67"/>
      <c r="DN1058" s="67"/>
      <c r="DO1058" s="67"/>
      <c r="DP1058" s="67"/>
      <c r="DQ1058" s="67"/>
      <c r="DR1058" s="67"/>
      <c r="DS1058" s="67"/>
      <c r="DT1058" s="67"/>
      <c r="DU1058" s="67"/>
      <c r="DV1058" s="67"/>
      <c r="DW1058" s="67"/>
      <c r="DX1058" s="67"/>
      <c r="DY1058" s="67"/>
      <c r="DZ1058" s="88"/>
      <c r="EA1058" s="88"/>
      <c r="EB1058" s="88"/>
      <c r="EC1058" s="88"/>
      <c r="ED1058" s="88"/>
      <c r="EE1058" s="88"/>
      <c r="EF1058" s="88"/>
      <c r="EG1058" s="88"/>
    </row>
    <row r="1059" spans="22:137" s="65" customFormat="1" x14ac:dyDescent="0.25">
      <c r="V1059" s="631"/>
      <c r="AA1059" s="632"/>
      <c r="AB1059" s="632"/>
      <c r="AD1059" s="632"/>
      <c r="AE1059" s="633"/>
      <c r="AH1059" s="634"/>
      <c r="AI1059" s="634"/>
      <c r="AK1059" s="632"/>
      <c r="AR1059" s="632"/>
      <c r="AV1059" s="632"/>
      <c r="AX1059" s="632"/>
      <c r="BB1059" s="632"/>
      <c r="BC1059" s="632"/>
      <c r="BE1059" s="632"/>
      <c r="BH1059" s="67"/>
      <c r="BI1059" s="635"/>
      <c r="BJ1059" s="636"/>
      <c r="BK1059" s="636"/>
      <c r="BL1059" s="636"/>
      <c r="BM1059" s="102"/>
      <c r="BN1059" s="102"/>
      <c r="BO1059" s="102"/>
      <c r="BP1059" s="636"/>
      <c r="BQ1059" s="636"/>
      <c r="BR1059" s="636"/>
      <c r="BS1059" s="636"/>
      <c r="BT1059" s="636"/>
      <c r="BU1059" s="636"/>
      <c r="BV1059" s="636"/>
      <c r="BW1059" s="636"/>
      <c r="BX1059" s="636"/>
      <c r="BY1059" s="636"/>
      <c r="BZ1059" s="636"/>
      <c r="CA1059" s="636"/>
      <c r="CB1059" s="637"/>
      <c r="CC1059" s="636"/>
      <c r="CD1059" s="636"/>
      <c r="CE1059" s="637"/>
      <c r="CF1059" s="637"/>
      <c r="CG1059" s="637"/>
      <c r="CH1059" s="637"/>
      <c r="CI1059" s="636"/>
      <c r="CJ1059" s="636"/>
      <c r="CK1059" s="637"/>
      <c r="CL1059" s="637"/>
      <c r="CM1059" s="637"/>
      <c r="CN1059" s="705"/>
      <c r="CO1059" s="88"/>
      <c r="CP1059" s="88"/>
      <c r="CQ1059" s="88"/>
      <c r="CR1059" s="67"/>
      <c r="CS1059" s="67"/>
      <c r="CT1059" s="67"/>
      <c r="CU1059" s="67"/>
      <c r="CV1059" s="67"/>
      <c r="CW1059" s="67"/>
      <c r="CX1059" s="67"/>
      <c r="CY1059" s="67"/>
      <c r="CZ1059" s="67"/>
      <c r="DA1059" s="67"/>
      <c r="DB1059" s="67"/>
      <c r="DC1059" s="67"/>
      <c r="DD1059" s="67"/>
      <c r="DE1059" s="67"/>
      <c r="DF1059" s="67"/>
      <c r="DG1059" s="67"/>
      <c r="DH1059" s="67"/>
      <c r="DI1059" s="67"/>
      <c r="DJ1059" s="67"/>
      <c r="DK1059" s="67"/>
      <c r="DL1059" s="67"/>
      <c r="DM1059" s="67"/>
      <c r="DN1059" s="67"/>
      <c r="DO1059" s="67"/>
      <c r="DP1059" s="67"/>
      <c r="DQ1059" s="67"/>
      <c r="DR1059" s="67"/>
      <c r="DS1059" s="67"/>
      <c r="DT1059" s="67"/>
      <c r="DU1059" s="67"/>
      <c r="DV1059" s="67"/>
      <c r="DW1059" s="67"/>
      <c r="DX1059" s="67"/>
      <c r="DY1059" s="67"/>
      <c r="DZ1059" s="88"/>
      <c r="EA1059" s="88"/>
      <c r="EB1059" s="88"/>
      <c r="EC1059" s="88"/>
      <c r="ED1059" s="88"/>
      <c r="EE1059" s="88"/>
      <c r="EF1059" s="88"/>
      <c r="EG1059" s="88"/>
    </row>
    <row r="1060" spans="22:137" s="65" customFormat="1" x14ac:dyDescent="0.25">
      <c r="V1060" s="631"/>
      <c r="AA1060" s="632"/>
      <c r="AB1060" s="632"/>
      <c r="AD1060" s="632"/>
      <c r="AE1060" s="633"/>
      <c r="AH1060" s="634"/>
      <c r="AI1060" s="634"/>
      <c r="AK1060" s="632"/>
      <c r="AR1060" s="632"/>
      <c r="AV1060" s="632"/>
      <c r="AX1060" s="632"/>
      <c r="BB1060" s="632"/>
      <c r="BC1060" s="632"/>
      <c r="BE1060" s="632"/>
      <c r="BH1060" s="67"/>
      <c r="BI1060" s="635"/>
      <c r="BJ1060" s="636"/>
      <c r="BK1060" s="636"/>
      <c r="BL1060" s="636"/>
      <c r="BM1060" s="102"/>
      <c r="BN1060" s="102"/>
      <c r="BO1060" s="102"/>
      <c r="BP1060" s="636"/>
      <c r="BQ1060" s="636"/>
      <c r="BR1060" s="636"/>
      <c r="BS1060" s="636"/>
      <c r="BT1060" s="636"/>
      <c r="BU1060" s="636"/>
      <c r="BV1060" s="636"/>
      <c r="BW1060" s="636"/>
      <c r="BX1060" s="636"/>
      <c r="BY1060" s="636"/>
      <c r="BZ1060" s="636"/>
      <c r="CA1060" s="636"/>
      <c r="CB1060" s="637"/>
      <c r="CC1060" s="636"/>
      <c r="CD1060" s="636"/>
      <c r="CE1060" s="637"/>
      <c r="CF1060" s="637"/>
      <c r="CG1060" s="637"/>
      <c r="CH1060" s="637"/>
      <c r="CI1060" s="636"/>
      <c r="CJ1060" s="636"/>
      <c r="CK1060" s="637"/>
      <c r="CL1060" s="637"/>
      <c r="CM1060" s="637"/>
      <c r="CN1060" s="705"/>
      <c r="CO1060" s="88"/>
      <c r="CP1060" s="88"/>
      <c r="CQ1060" s="88"/>
      <c r="CR1060" s="67"/>
      <c r="CS1060" s="67"/>
      <c r="CT1060" s="67"/>
      <c r="CU1060" s="67"/>
      <c r="CV1060" s="67"/>
      <c r="CW1060" s="67"/>
      <c r="CX1060" s="67"/>
      <c r="CY1060" s="67"/>
      <c r="CZ1060" s="67"/>
      <c r="DA1060" s="67"/>
      <c r="DB1060" s="67"/>
      <c r="DC1060" s="67"/>
      <c r="DD1060" s="67"/>
      <c r="DE1060" s="67"/>
      <c r="DF1060" s="67"/>
      <c r="DG1060" s="67"/>
      <c r="DH1060" s="67"/>
      <c r="DI1060" s="67"/>
      <c r="DJ1060" s="67"/>
      <c r="DK1060" s="67"/>
      <c r="DL1060" s="67"/>
      <c r="DM1060" s="67"/>
      <c r="DN1060" s="67"/>
      <c r="DO1060" s="67"/>
      <c r="DP1060" s="67"/>
      <c r="DQ1060" s="67"/>
      <c r="DR1060" s="67"/>
      <c r="DS1060" s="67"/>
      <c r="DT1060" s="67"/>
      <c r="DU1060" s="67"/>
      <c r="DV1060" s="67"/>
      <c r="DW1060" s="67"/>
      <c r="DX1060" s="67"/>
      <c r="DY1060" s="67"/>
      <c r="DZ1060" s="88"/>
      <c r="EA1060" s="88"/>
      <c r="EB1060" s="88"/>
      <c r="EC1060" s="88"/>
      <c r="ED1060" s="88"/>
      <c r="EE1060" s="88"/>
      <c r="EF1060" s="88"/>
      <c r="EG1060" s="88"/>
    </row>
    <row r="1061" spans="22:137" s="65" customFormat="1" x14ac:dyDescent="0.25">
      <c r="V1061" s="631"/>
      <c r="AA1061" s="632"/>
      <c r="AB1061" s="632"/>
      <c r="AD1061" s="632"/>
      <c r="AE1061" s="633"/>
      <c r="AH1061" s="634"/>
      <c r="AI1061" s="634"/>
      <c r="AK1061" s="632"/>
      <c r="AR1061" s="632"/>
      <c r="AV1061" s="632"/>
      <c r="AX1061" s="632"/>
      <c r="BB1061" s="632"/>
      <c r="BC1061" s="632"/>
      <c r="BE1061" s="632"/>
      <c r="BH1061" s="67"/>
      <c r="BI1061" s="635"/>
      <c r="BJ1061" s="636"/>
      <c r="BK1061" s="636"/>
      <c r="BL1061" s="636"/>
      <c r="BM1061" s="102"/>
      <c r="BN1061" s="102"/>
      <c r="BO1061" s="102"/>
      <c r="BP1061" s="636"/>
      <c r="BQ1061" s="636"/>
      <c r="BR1061" s="636"/>
      <c r="BS1061" s="636"/>
      <c r="BT1061" s="636"/>
      <c r="BU1061" s="636"/>
      <c r="BV1061" s="636"/>
      <c r="BW1061" s="636"/>
      <c r="BX1061" s="636"/>
      <c r="BY1061" s="636"/>
      <c r="BZ1061" s="636"/>
      <c r="CA1061" s="636"/>
      <c r="CB1061" s="637"/>
      <c r="CC1061" s="636"/>
      <c r="CD1061" s="636"/>
      <c r="CE1061" s="637"/>
      <c r="CF1061" s="637"/>
      <c r="CG1061" s="637"/>
      <c r="CH1061" s="637"/>
      <c r="CI1061" s="636"/>
      <c r="CJ1061" s="636"/>
      <c r="CK1061" s="637"/>
      <c r="CL1061" s="637"/>
      <c r="CM1061" s="637"/>
      <c r="CN1061" s="705"/>
      <c r="CO1061" s="88"/>
      <c r="CP1061" s="88"/>
      <c r="CQ1061" s="88"/>
      <c r="CR1061" s="67"/>
      <c r="CS1061" s="67"/>
      <c r="CT1061" s="67"/>
      <c r="CU1061" s="67"/>
      <c r="CV1061" s="67"/>
      <c r="CW1061" s="67"/>
      <c r="CX1061" s="67"/>
      <c r="CY1061" s="67"/>
      <c r="CZ1061" s="67"/>
      <c r="DA1061" s="67"/>
      <c r="DB1061" s="67"/>
      <c r="DC1061" s="67"/>
      <c r="DD1061" s="67"/>
      <c r="DE1061" s="67"/>
      <c r="DF1061" s="67"/>
      <c r="DG1061" s="67"/>
      <c r="DH1061" s="67"/>
      <c r="DI1061" s="67"/>
      <c r="DJ1061" s="67"/>
      <c r="DK1061" s="67"/>
      <c r="DL1061" s="67"/>
      <c r="DM1061" s="67"/>
      <c r="DN1061" s="67"/>
      <c r="DO1061" s="67"/>
      <c r="DP1061" s="67"/>
      <c r="DQ1061" s="67"/>
      <c r="DR1061" s="67"/>
      <c r="DS1061" s="67"/>
      <c r="DT1061" s="67"/>
      <c r="DU1061" s="67"/>
      <c r="DV1061" s="67"/>
      <c r="DW1061" s="67"/>
      <c r="DX1061" s="67"/>
      <c r="DY1061" s="67"/>
      <c r="DZ1061" s="88"/>
      <c r="EA1061" s="88"/>
      <c r="EB1061" s="88"/>
      <c r="EC1061" s="88"/>
      <c r="ED1061" s="88"/>
      <c r="EE1061" s="88"/>
      <c r="EF1061" s="88"/>
      <c r="EG1061" s="88"/>
    </row>
    <row r="1062" spans="22:137" s="65" customFormat="1" x14ac:dyDescent="0.25">
      <c r="V1062" s="631"/>
      <c r="AA1062" s="632"/>
      <c r="AB1062" s="632"/>
      <c r="AD1062" s="632"/>
      <c r="AE1062" s="633"/>
      <c r="AH1062" s="634"/>
      <c r="AI1062" s="634"/>
      <c r="AK1062" s="632"/>
      <c r="AR1062" s="632"/>
      <c r="AV1062" s="632"/>
      <c r="AX1062" s="632"/>
      <c r="BB1062" s="632"/>
      <c r="BC1062" s="632"/>
      <c r="BE1062" s="632"/>
      <c r="BH1062" s="67"/>
      <c r="BI1062" s="635"/>
      <c r="BJ1062" s="636"/>
      <c r="BK1062" s="636"/>
      <c r="BL1062" s="636"/>
      <c r="BM1062" s="102"/>
      <c r="BN1062" s="102"/>
      <c r="BO1062" s="102"/>
      <c r="BP1062" s="636"/>
      <c r="BQ1062" s="636"/>
      <c r="BR1062" s="636"/>
      <c r="BS1062" s="636"/>
      <c r="BT1062" s="636"/>
      <c r="BU1062" s="636"/>
      <c r="BV1062" s="636"/>
      <c r="BW1062" s="636"/>
      <c r="BX1062" s="636"/>
      <c r="BY1062" s="636"/>
      <c r="BZ1062" s="636"/>
      <c r="CA1062" s="636"/>
      <c r="CB1062" s="637"/>
      <c r="CC1062" s="636"/>
      <c r="CD1062" s="636"/>
      <c r="CE1062" s="637"/>
      <c r="CF1062" s="637"/>
      <c r="CG1062" s="637"/>
      <c r="CH1062" s="637"/>
      <c r="CI1062" s="636"/>
      <c r="CJ1062" s="636"/>
      <c r="CK1062" s="637"/>
      <c r="CL1062" s="637"/>
      <c r="CM1062" s="637"/>
      <c r="CN1062" s="705"/>
      <c r="CO1062" s="88"/>
      <c r="CP1062" s="88"/>
      <c r="CQ1062" s="88"/>
      <c r="CR1062" s="67"/>
      <c r="CS1062" s="67"/>
      <c r="CT1062" s="67"/>
      <c r="CU1062" s="67"/>
      <c r="CV1062" s="67"/>
      <c r="CW1062" s="67"/>
      <c r="CX1062" s="67"/>
      <c r="CY1062" s="67"/>
      <c r="CZ1062" s="67"/>
      <c r="DA1062" s="67"/>
      <c r="DB1062" s="67"/>
      <c r="DC1062" s="67"/>
      <c r="DD1062" s="67"/>
      <c r="DE1062" s="67"/>
      <c r="DF1062" s="67"/>
      <c r="DG1062" s="67"/>
      <c r="DH1062" s="67"/>
      <c r="DI1062" s="67"/>
      <c r="DJ1062" s="67"/>
      <c r="DK1062" s="67"/>
      <c r="DL1062" s="67"/>
      <c r="DM1062" s="67"/>
      <c r="DN1062" s="67"/>
      <c r="DO1062" s="67"/>
      <c r="DP1062" s="67"/>
      <c r="DQ1062" s="67"/>
      <c r="DR1062" s="67"/>
      <c r="DS1062" s="67"/>
      <c r="DT1062" s="67"/>
      <c r="DU1062" s="67"/>
      <c r="DV1062" s="67"/>
      <c r="DW1062" s="67"/>
      <c r="DX1062" s="67"/>
      <c r="DY1062" s="67"/>
      <c r="DZ1062" s="88"/>
      <c r="EA1062" s="88"/>
      <c r="EB1062" s="88"/>
      <c r="EC1062" s="88"/>
      <c r="ED1062" s="88"/>
      <c r="EE1062" s="88"/>
      <c r="EF1062" s="88"/>
      <c r="EG1062" s="88"/>
    </row>
    <row r="1063" spans="22:137" s="65" customFormat="1" x14ac:dyDescent="0.25">
      <c r="V1063" s="631"/>
      <c r="AA1063" s="632"/>
      <c r="AB1063" s="632"/>
      <c r="AD1063" s="632"/>
      <c r="AE1063" s="633"/>
      <c r="AH1063" s="634"/>
      <c r="AI1063" s="634"/>
      <c r="AK1063" s="632"/>
      <c r="AR1063" s="632"/>
      <c r="AV1063" s="632"/>
      <c r="AX1063" s="632"/>
      <c r="BB1063" s="632"/>
      <c r="BC1063" s="632"/>
      <c r="BE1063" s="632"/>
      <c r="BH1063" s="67"/>
      <c r="BI1063" s="635"/>
      <c r="BJ1063" s="636"/>
      <c r="BK1063" s="636"/>
      <c r="BL1063" s="636"/>
      <c r="BM1063" s="102"/>
      <c r="BN1063" s="102"/>
      <c r="BO1063" s="102"/>
      <c r="BP1063" s="636"/>
      <c r="BQ1063" s="636"/>
      <c r="BR1063" s="636"/>
      <c r="BS1063" s="636"/>
      <c r="BT1063" s="636"/>
      <c r="BU1063" s="636"/>
      <c r="BV1063" s="636"/>
      <c r="BW1063" s="636"/>
      <c r="BX1063" s="636"/>
      <c r="BY1063" s="636"/>
      <c r="BZ1063" s="636"/>
      <c r="CA1063" s="636"/>
      <c r="CB1063" s="637"/>
      <c r="CC1063" s="636"/>
      <c r="CD1063" s="636"/>
      <c r="CE1063" s="637"/>
      <c r="CF1063" s="637"/>
      <c r="CG1063" s="637"/>
      <c r="CH1063" s="637"/>
      <c r="CI1063" s="636"/>
      <c r="CJ1063" s="636"/>
      <c r="CK1063" s="637"/>
      <c r="CL1063" s="637"/>
      <c r="CM1063" s="637"/>
      <c r="CN1063" s="705"/>
      <c r="CO1063" s="88"/>
      <c r="CP1063" s="88"/>
      <c r="CQ1063" s="88"/>
      <c r="CR1063" s="67"/>
      <c r="CS1063" s="67"/>
      <c r="CT1063" s="67"/>
      <c r="CU1063" s="67"/>
      <c r="CV1063" s="67"/>
      <c r="CW1063" s="67"/>
      <c r="CX1063" s="67"/>
      <c r="CY1063" s="67"/>
      <c r="CZ1063" s="67"/>
      <c r="DA1063" s="67"/>
      <c r="DB1063" s="67"/>
      <c r="DC1063" s="67"/>
      <c r="DD1063" s="67"/>
      <c r="DE1063" s="67"/>
      <c r="DF1063" s="67"/>
      <c r="DG1063" s="67"/>
      <c r="DH1063" s="67"/>
      <c r="DI1063" s="67"/>
      <c r="DJ1063" s="67"/>
      <c r="DK1063" s="67"/>
      <c r="DL1063" s="67"/>
      <c r="DM1063" s="67"/>
      <c r="DN1063" s="67"/>
      <c r="DO1063" s="67"/>
      <c r="DP1063" s="67"/>
      <c r="DQ1063" s="67"/>
      <c r="DR1063" s="67"/>
      <c r="DS1063" s="67"/>
      <c r="DT1063" s="67"/>
      <c r="DU1063" s="67"/>
      <c r="DV1063" s="67"/>
      <c r="DW1063" s="67"/>
      <c r="DX1063" s="67"/>
      <c r="DY1063" s="67"/>
      <c r="DZ1063" s="88"/>
      <c r="EA1063" s="88"/>
      <c r="EB1063" s="88"/>
      <c r="EC1063" s="88"/>
      <c r="ED1063" s="88"/>
      <c r="EE1063" s="88"/>
      <c r="EF1063" s="88"/>
      <c r="EG1063" s="88"/>
    </row>
    <row r="1064" spans="22:137" s="65" customFormat="1" x14ac:dyDescent="0.25">
      <c r="V1064" s="631"/>
      <c r="AA1064" s="632"/>
      <c r="AB1064" s="632"/>
      <c r="AD1064" s="632"/>
      <c r="AE1064" s="633"/>
      <c r="AH1064" s="634"/>
      <c r="AI1064" s="634"/>
      <c r="AK1064" s="632"/>
      <c r="AR1064" s="632"/>
      <c r="AV1064" s="632"/>
      <c r="AX1064" s="632"/>
      <c r="BB1064" s="632"/>
      <c r="BC1064" s="632"/>
      <c r="BE1064" s="632"/>
      <c r="BH1064" s="67"/>
      <c r="BI1064" s="635"/>
      <c r="BJ1064" s="636"/>
      <c r="BK1064" s="636"/>
      <c r="BL1064" s="636"/>
      <c r="BM1064" s="102"/>
      <c r="BN1064" s="102"/>
      <c r="BO1064" s="102"/>
      <c r="BP1064" s="636"/>
      <c r="BQ1064" s="636"/>
      <c r="BR1064" s="636"/>
      <c r="BS1064" s="636"/>
      <c r="BT1064" s="636"/>
      <c r="BU1064" s="636"/>
      <c r="BV1064" s="636"/>
      <c r="BW1064" s="636"/>
      <c r="BX1064" s="636"/>
      <c r="BY1064" s="636"/>
      <c r="BZ1064" s="636"/>
      <c r="CA1064" s="636"/>
      <c r="CB1064" s="637"/>
      <c r="CC1064" s="636"/>
      <c r="CD1064" s="636"/>
      <c r="CE1064" s="637"/>
      <c r="CF1064" s="637"/>
      <c r="CG1064" s="637"/>
      <c r="CH1064" s="637"/>
      <c r="CI1064" s="636"/>
      <c r="CJ1064" s="636"/>
      <c r="CK1064" s="637"/>
      <c r="CL1064" s="637"/>
      <c r="CM1064" s="637"/>
      <c r="CN1064" s="705"/>
      <c r="CO1064" s="88"/>
      <c r="CP1064" s="88"/>
      <c r="CQ1064" s="88"/>
      <c r="CR1064" s="67"/>
      <c r="CS1064" s="67"/>
      <c r="CT1064" s="67"/>
      <c r="CU1064" s="67"/>
      <c r="CV1064" s="67"/>
      <c r="CW1064" s="67"/>
      <c r="CX1064" s="67"/>
      <c r="CY1064" s="67"/>
      <c r="CZ1064" s="67"/>
      <c r="DA1064" s="67"/>
      <c r="DB1064" s="67"/>
      <c r="DC1064" s="67"/>
      <c r="DD1064" s="67"/>
      <c r="DE1064" s="67"/>
      <c r="DF1064" s="67"/>
      <c r="DG1064" s="67"/>
      <c r="DH1064" s="67"/>
      <c r="DI1064" s="67"/>
      <c r="DJ1064" s="67"/>
      <c r="DK1064" s="67"/>
      <c r="DL1064" s="67"/>
      <c r="DM1064" s="67"/>
      <c r="DN1064" s="67"/>
      <c r="DO1064" s="67"/>
      <c r="DP1064" s="67"/>
      <c r="DQ1064" s="67"/>
      <c r="DR1064" s="67"/>
      <c r="DS1064" s="67"/>
      <c r="DT1064" s="67"/>
      <c r="DU1064" s="67"/>
      <c r="DV1064" s="67"/>
      <c r="DW1064" s="67"/>
      <c r="DX1064" s="67"/>
      <c r="DY1064" s="67"/>
      <c r="DZ1064" s="88"/>
      <c r="EA1064" s="88"/>
      <c r="EB1064" s="88"/>
      <c r="EC1064" s="88"/>
      <c r="ED1064" s="88"/>
      <c r="EE1064" s="88"/>
      <c r="EF1064" s="88"/>
      <c r="EG1064" s="88"/>
    </row>
    <row r="1065" spans="22:137" s="65" customFormat="1" x14ac:dyDescent="0.25">
      <c r="V1065" s="631"/>
      <c r="AA1065" s="632"/>
      <c r="AB1065" s="632"/>
      <c r="AD1065" s="632"/>
      <c r="AE1065" s="633"/>
      <c r="AH1065" s="634"/>
      <c r="AI1065" s="634"/>
      <c r="AK1065" s="632"/>
      <c r="AR1065" s="632"/>
      <c r="AV1065" s="632"/>
      <c r="AX1065" s="632"/>
      <c r="BB1065" s="632"/>
      <c r="BC1065" s="632"/>
      <c r="BE1065" s="632"/>
      <c r="BH1065" s="67"/>
      <c r="BI1065" s="635"/>
      <c r="BJ1065" s="636"/>
      <c r="BK1065" s="636"/>
      <c r="BL1065" s="636"/>
      <c r="BM1065" s="102"/>
      <c r="BN1065" s="102"/>
      <c r="BO1065" s="102"/>
      <c r="BP1065" s="636"/>
      <c r="BQ1065" s="636"/>
      <c r="BR1065" s="636"/>
      <c r="BS1065" s="636"/>
      <c r="BT1065" s="636"/>
      <c r="BU1065" s="636"/>
      <c r="BV1065" s="636"/>
      <c r="BW1065" s="636"/>
      <c r="BX1065" s="636"/>
      <c r="BY1065" s="636"/>
      <c r="BZ1065" s="636"/>
      <c r="CA1065" s="636"/>
      <c r="CB1065" s="637"/>
      <c r="CC1065" s="636"/>
      <c r="CD1065" s="636"/>
      <c r="CE1065" s="637"/>
      <c r="CF1065" s="637"/>
      <c r="CG1065" s="637"/>
      <c r="CH1065" s="637"/>
      <c r="CI1065" s="636"/>
      <c r="CJ1065" s="636"/>
      <c r="CK1065" s="637"/>
      <c r="CL1065" s="637"/>
      <c r="CM1065" s="637"/>
      <c r="CN1065" s="705"/>
      <c r="CO1065" s="88"/>
      <c r="CP1065" s="88"/>
      <c r="CQ1065" s="88"/>
      <c r="CR1065" s="67"/>
      <c r="CS1065" s="67"/>
      <c r="CT1065" s="67"/>
      <c r="CU1065" s="67"/>
      <c r="CV1065" s="67"/>
      <c r="CW1065" s="67"/>
      <c r="CX1065" s="67"/>
      <c r="CY1065" s="67"/>
      <c r="CZ1065" s="67"/>
      <c r="DA1065" s="67"/>
      <c r="DB1065" s="67"/>
      <c r="DC1065" s="67"/>
      <c r="DD1065" s="67"/>
      <c r="DE1065" s="67"/>
      <c r="DF1065" s="67"/>
      <c r="DG1065" s="67"/>
      <c r="DH1065" s="67"/>
      <c r="DI1065" s="67"/>
      <c r="DJ1065" s="67"/>
      <c r="DK1065" s="67"/>
      <c r="DL1065" s="67"/>
      <c r="DM1065" s="67"/>
      <c r="DN1065" s="67"/>
      <c r="DO1065" s="67"/>
      <c r="DP1065" s="67"/>
      <c r="DQ1065" s="67"/>
      <c r="DR1065" s="67"/>
      <c r="DS1065" s="67"/>
      <c r="DT1065" s="67"/>
      <c r="DU1065" s="67"/>
      <c r="DV1065" s="67"/>
      <c r="DW1065" s="67"/>
      <c r="DX1065" s="67"/>
      <c r="DY1065" s="67"/>
      <c r="DZ1065" s="88"/>
      <c r="EA1065" s="88"/>
      <c r="EB1065" s="88"/>
      <c r="EC1065" s="88"/>
      <c r="ED1065" s="88"/>
      <c r="EE1065" s="88"/>
      <c r="EF1065" s="88"/>
      <c r="EG1065" s="88"/>
    </row>
    <row r="1066" spans="22:137" s="65" customFormat="1" x14ac:dyDescent="0.25">
      <c r="V1066" s="631"/>
      <c r="AA1066" s="632"/>
      <c r="AB1066" s="632"/>
      <c r="AD1066" s="632"/>
      <c r="AE1066" s="633"/>
      <c r="AH1066" s="634"/>
      <c r="AI1066" s="634"/>
      <c r="AK1066" s="632"/>
      <c r="AR1066" s="632"/>
      <c r="AV1066" s="632"/>
      <c r="AX1066" s="632"/>
      <c r="BB1066" s="632"/>
      <c r="BC1066" s="632"/>
      <c r="BE1066" s="632"/>
      <c r="BH1066" s="67"/>
      <c r="BI1066" s="635"/>
      <c r="BJ1066" s="636"/>
      <c r="BK1066" s="636"/>
      <c r="BL1066" s="636"/>
      <c r="BM1066" s="102"/>
      <c r="BN1066" s="102"/>
      <c r="BO1066" s="102"/>
      <c r="BP1066" s="636"/>
      <c r="BQ1066" s="636"/>
      <c r="BR1066" s="636"/>
      <c r="BS1066" s="636"/>
      <c r="BT1066" s="636"/>
      <c r="BU1066" s="636"/>
      <c r="BV1066" s="636"/>
      <c r="BW1066" s="636"/>
      <c r="BX1066" s="636"/>
      <c r="BY1066" s="636"/>
      <c r="BZ1066" s="636"/>
      <c r="CA1066" s="636"/>
      <c r="CB1066" s="637"/>
      <c r="CC1066" s="636"/>
      <c r="CD1066" s="636"/>
      <c r="CE1066" s="637"/>
      <c r="CF1066" s="637"/>
      <c r="CG1066" s="637"/>
      <c r="CH1066" s="637"/>
      <c r="CI1066" s="636"/>
      <c r="CJ1066" s="636"/>
      <c r="CK1066" s="637"/>
      <c r="CL1066" s="637"/>
      <c r="CM1066" s="637"/>
      <c r="CN1066" s="705"/>
      <c r="CO1066" s="88"/>
      <c r="CP1066" s="88"/>
      <c r="CQ1066" s="88"/>
      <c r="CR1066" s="67"/>
      <c r="CS1066" s="67"/>
      <c r="CT1066" s="67"/>
      <c r="CU1066" s="67"/>
      <c r="CV1066" s="67"/>
      <c r="CW1066" s="67"/>
      <c r="CX1066" s="67"/>
      <c r="CY1066" s="67"/>
      <c r="CZ1066" s="67"/>
      <c r="DA1066" s="67"/>
      <c r="DB1066" s="67"/>
      <c r="DC1066" s="67"/>
      <c r="DD1066" s="67"/>
      <c r="DE1066" s="67"/>
      <c r="DF1066" s="67"/>
      <c r="DG1066" s="67"/>
      <c r="DH1066" s="67"/>
      <c r="DI1066" s="67"/>
      <c r="DJ1066" s="67"/>
      <c r="DK1066" s="67"/>
      <c r="DL1066" s="67"/>
      <c r="DM1066" s="67"/>
      <c r="DN1066" s="67"/>
      <c r="DO1066" s="67"/>
      <c r="DP1066" s="67"/>
      <c r="DQ1066" s="67"/>
      <c r="DR1066" s="67"/>
      <c r="DS1066" s="67"/>
      <c r="DT1066" s="67"/>
      <c r="DU1066" s="67"/>
      <c r="DV1066" s="67"/>
      <c r="DW1066" s="67"/>
      <c r="DX1066" s="67"/>
      <c r="DY1066" s="67"/>
      <c r="DZ1066" s="88"/>
      <c r="EA1066" s="88"/>
      <c r="EB1066" s="88"/>
      <c r="EC1066" s="88"/>
      <c r="ED1066" s="88"/>
      <c r="EE1066" s="88"/>
      <c r="EF1066" s="88"/>
      <c r="EG1066" s="88"/>
    </row>
    <row r="1067" spans="22:137" s="65" customFormat="1" x14ac:dyDescent="0.25">
      <c r="V1067" s="631"/>
      <c r="AA1067" s="632"/>
      <c r="AB1067" s="632"/>
      <c r="AD1067" s="632"/>
      <c r="AE1067" s="633"/>
      <c r="AH1067" s="634"/>
      <c r="AI1067" s="634"/>
      <c r="AK1067" s="632"/>
      <c r="AR1067" s="632"/>
      <c r="AV1067" s="632"/>
      <c r="AX1067" s="632"/>
      <c r="BB1067" s="632"/>
      <c r="BC1067" s="632"/>
      <c r="BE1067" s="632"/>
      <c r="BH1067" s="67"/>
      <c r="BI1067" s="635"/>
      <c r="BJ1067" s="636"/>
      <c r="BK1067" s="636"/>
      <c r="BL1067" s="636"/>
      <c r="BM1067" s="102"/>
      <c r="BN1067" s="102"/>
      <c r="BO1067" s="102"/>
      <c r="BP1067" s="636"/>
      <c r="BQ1067" s="636"/>
      <c r="BR1067" s="636"/>
      <c r="BS1067" s="636"/>
      <c r="BT1067" s="636"/>
      <c r="BU1067" s="636"/>
      <c r="BV1067" s="636"/>
      <c r="BW1067" s="636"/>
      <c r="BX1067" s="636"/>
      <c r="BY1067" s="636"/>
      <c r="BZ1067" s="636"/>
      <c r="CA1067" s="636"/>
      <c r="CB1067" s="637"/>
      <c r="CC1067" s="636"/>
      <c r="CD1067" s="636"/>
      <c r="CE1067" s="637"/>
      <c r="CF1067" s="637"/>
      <c r="CG1067" s="637"/>
      <c r="CH1067" s="637"/>
      <c r="CI1067" s="636"/>
      <c r="CJ1067" s="636"/>
      <c r="CK1067" s="637"/>
      <c r="CL1067" s="637"/>
      <c r="CM1067" s="637"/>
      <c r="CN1067" s="705"/>
      <c r="CO1067" s="88"/>
      <c r="CP1067" s="88"/>
      <c r="CQ1067" s="88"/>
      <c r="CR1067" s="67"/>
      <c r="CS1067" s="67"/>
      <c r="CT1067" s="67"/>
      <c r="CU1067" s="67"/>
      <c r="CV1067" s="67"/>
      <c r="CW1067" s="67"/>
      <c r="CX1067" s="67"/>
      <c r="CY1067" s="67"/>
      <c r="CZ1067" s="67"/>
      <c r="DA1067" s="67"/>
      <c r="DB1067" s="67"/>
      <c r="DC1067" s="67"/>
      <c r="DD1067" s="67"/>
      <c r="DE1067" s="67"/>
      <c r="DF1067" s="67"/>
      <c r="DG1067" s="67"/>
      <c r="DH1067" s="67"/>
      <c r="DI1067" s="67"/>
      <c r="DJ1067" s="67"/>
      <c r="DK1067" s="67"/>
      <c r="DL1067" s="67"/>
      <c r="DM1067" s="67"/>
      <c r="DN1067" s="67"/>
      <c r="DO1067" s="67"/>
      <c r="DP1067" s="67"/>
      <c r="DQ1067" s="67"/>
      <c r="DR1067" s="67"/>
      <c r="DS1067" s="67"/>
      <c r="DT1067" s="67"/>
      <c r="DU1067" s="67"/>
      <c r="DV1067" s="67"/>
      <c r="DW1067" s="67"/>
      <c r="DX1067" s="67"/>
      <c r="DY1067" s="67"/>
      <c r="DZ1067" s="88"/>
      <c r="EA1067" s="88"/>
      <c r="EB1067" s="88"/>
      <c r="EC1067" s="88"/>
      <c r="ED1067" s="88"/>
      <c r="EE1067" s="88"/>
      <c r="EF1067" s="88"/>
      <c r="EG1067" s="88"/>
    </row>
    <row r="1068" spans="22:137" s="65" customFormat="1" x14ac:dyDescent="0.25">
      <c r="V1068" s="631"/>
      <c r="AA1068" s="632"/>
      <c r="AB1068" s="632"/>
      <c r="AD1068" s="632"/>
      <c r="AE1068" s="633"/>
      <c r="AH1068" s="634"/>
      <c r="AI1068" s="634"/>
      <c r="AK1068" s="632"/>
      <c r="AR1068" s="632"/>
      <c r="AV1068" s="632"/>
      <c r="AX1068" s="632"/>
      <c r="BB1068" s="632"/>
      <c r="BC1068" s="632"/>
      <c r="BE1068" s="632"/>
      <c r="BH1068" s="67"/>
      <c r="BI1068" s="635"/>
      <c r="BJ1068" s="636"/>
      <c r="BK1068" s="636"/>
      <c r="BL1068" s="636"/>
      <c r="BM1068" s="102"/>
      <c r="BN1068" s="102"/>
      <c r="BO1068" s="102"/>
      <c r="BP1068" s="636"/>
      <c r="BQ1068" s="636"/>
      <c r="BR1068" s="636"/>
      <c r="BS1068" s="636"/>
      <c r="BT1068" s="636"/>
      <c r="BU1068" s="636"/>
      <c r="BV1068" s="636"/>
      <c r="BW1068" s="636"/>
      <c r="BX1068" s="636"/>
      <c r="BY1068" s="636"/>
      <c r="BZ1068" s="636"/>
      <c r="CA1068" s="636"/>
      <c r="CB1068" s="637"/>
      <c r="CC1068" s="636"/>
      <c r="CD1068" s="636"/>
      <c r="CE1068" s="637"/>
      <c r="CF1068" s="637"/>
      <c r="CG1068" s="637"/>
      <c r="CH1068" s="637"/>
      <c r="CI1068" s="636"/>
      <c r="CJ1068" s="636"/>
      <c r="CK1068" s="637"/>
      <c r="CL1068" s="637"/>
      <c r="CM1068" s="637"/>
      <c r="CN1068" s="705"/>
      <c r="CO1068" s="88"/>
      <c r="CP1068" s="88"/>
      <c r="CQ1068" s="88"/>
      <c r="CR1068" s="67"/>
      <c r="CS1068" s="67"/>
      <c r="CT1068" s="67"/>
      <c r="CU1068" s="67"/>
      <c r="CV1068" s="67"/>
      <c r="CW1068" s="67"/>
      <c r="CX1068" s="67"/>
      <c r="CY1068" s="67"/>
      <c r="CZ1068" s="67"/>
      <c r="DA1068" s="67"/>
      <c r="DB1068" s="67"/>
      <c r="DC1068" s="67"/>
      <c r="DD1068" s="67"/>
      <c r="DE1068" s="67"/>
      <c r="DF1068" s="67"/>
      <c r="DG1068" s="67"/>
      <c r="DH1068" s="67"/>
      <c r="DI1068" s="67"/>
      <c r="DJ1068" s="67"/>
      <c r="DK1068" s="67"/>
      <c r="DL1068" s="67"/>
      <c r="DM1068" s="67"/>
      <c r="DN1068" s="67"/>
      <c r="DO1068" s="67"/>
      <c r="DP1068" s="67"/>
      <c r="DQ1068" s="67"/>
      <c r="DR1068" s="67"/>
      <c r="DS1068" s="67"/>
      <c r="DT1068" s="67"/>
      <c r="DU1068" s="67"/>
      <c r="DV1068" s="67"/>
      <c r="DW1068" s="67"/>
      <c r="DX1068" s="67"/>
      <c r="DY1068" s="67"/>
      <c r="DZ1068" s="88"/>
      <c r="EA1068" s="88"/>
      <c r="EB1068" s="88"/>
      <c r="EC1068" s="88"/>
      <c r="ED1068" s="88"/>
      <c r="EE1068" s="88"/>
      <c r="EF1068" s="88"/>
      <c r="EG1068" s="88"/>
    </row>
    <row r="1069" spans="22:137" s="65" customFormat="1" x14ac:dyDescent="0.25">
      <c r="V1069" s="631"/>
      <c r="AA1069" s="632"/>
      <c r="AB1069" s="632"/>
      <c r="AD1069" s="632"/>
      <c r="AE1069" s="633"/>
      <c r="AH1069" s="634"/>
      <c r="AI1069" s="634"/>
      <c r="AK1069" s="632"/>
      <c r="AR1069" s="632"/>
      <c r="AV1069" s="632"/>
      <c r="AX1069" s="632"/>
      <c r="BB1069" s="632"/>
      <c r="BC1069" s="632"/>
      <c r="BE1069" s="632"/>
      <c r="BH1069" s="67"/>
      <c r="BI1069" s="635"/>
      <c r="BJ1069" s="636"/>
      <c r="BK1069" s="636"/>
      <c r="BL1069" s="636"/>
      <c r="BM1069" s="102"/>
      <c r="BN1069" s="102"/>
      <c r="BO1069" s="102"/>
      <c r="BP1069" s="636"/>
      <c r="BQ1069" s="636"/>
      <c r="BR1069" s="636"/>
      <c r="BS1069" s="636"/>
      <c r="BT1069" s="636"/>
      <c r="BU1069" s="636"/>
      <c r="BV1069" s="636"/>
      <c r="BW1069" s="636"/>
      <c r="BX1069" s="636"/>
      <c r="BY1069" s="636"/>
      <c r="BZ1069" s="636"/>
      <c r="CA1069" s="636"/>
      <c r="CB1069" s="637"/>
      <c r="CC1069" s="636"/>
      <c r="CD1069" s="636"/>
      <c r="CE1069" s="637"/>
      <c r="CF1069" s="637"/>
      <c r="CG1069" s="637"/>
      <c r="CH1069" s="637"/>
      <c r="CI1069" s="636"/>
      <c r="CJ1069" s="636"/>
      <c r="CK1069" s="637"/>
      <c r="CL1069" s="637"/>
      <c r="CM1069" s="637"/>
      <c r="CN1069" s="705"/>
      <c r="CO1069" s="88"/>
      <c r="CP1069" s="88"/>
      <c r="CQ1069" s="88"/>
      <c r="CR1069" s="67"/>
      <c r="CS1069" s="67"/>
      <c r="CT1069" s="67"/>
      <c r="CU1069" s="67"/>
      <c r="CV1069" s="67"/>
      <c r="CW1069" s="67"/>
      <c r="CX1069" s="67"/>
      <c r="CY1069" s="67"/>
      <c r="CZ1069" s="67"/>
      <c r="DA1069" s="67"/>
      <c r="DB1069" s="67"/>
      <c r="DC1069" s="67"/>
      <c r="DD1069" s="67"/>
      <c r="DE1069" s="67"/>
      <c r="DF1069" s="67"/>
      <c r="DG1069" s="67"/>
      <c r="DH1069" s="67"/>
      <c r="DI1069" s="67"/>
      <c r="DJ1069" s="67"/>
      <c r="DK1069" s="67"/>
      <c r="DL1069" s="67"/>
      <c r="DM1069" s="67"/>
      <c r="DN1069" s="67"/>
      <c r="DO1069" s="67"/>
      <c r="DP1069" s="67"/>
      <c r="DQ1069" s="67"/>
      <c r="DR1069" s="67"/>
      <c r="DS1069" s="67"/>
      <c r="DT1069" s="67"/>
      <c r="DU1069" s="67"/>
      <c r="DV1069" s="67"/>
      <c r="DW1069" s="67"/>
      <c r="DX1069" s="67"/>
      <c r="DY1069" s="67"/>
      <c r="DZ1069" s="88"/>
      <c r="EA1069" s="88"/>
      <c r="EB1069" s="88"/>
      <c r="EC1069" s="88"/>
      <c r="ED1069" s="88"/>
      <c r="EE1069" s="88"/>
      <c r="EF1069" s="88"/>
      <c r="EG1069" s="88"/>
    </row>
    <row r="1070" spans="22:137" s="65" customFormat="1" x14ac:dyDescent="0.25">
      <c r="V1070" s="631"/>
      <c r="AA1070" s="632"/>
      <c r="AB1070" s="632"/>
      <c r="AD1070" s="632"/>
      <c r="AE1070" s="633"/>
      <c r="AH1070" s="634"/>
      <c r="AI1070" s="634"/>
      <c r="AK1070" s="632"/>
      <c r="AR1070" s="632"/>
      <c r="AV1070" s="632"/>
      <c r="AX1070" s="632"/>
      <c r="BB1070" s="632"/>
      <c r="BC1070" s="632"/>
      <c r="BE1070" s="632"/>
      <c r="BH1070" s="67"/>
      <c r="BI1070" s="635"/>
      <c r="BJ1070" s="636"/>
      <c r="BK1070" s="636"/>
      <c r="BL1070" s="636"/>
      <c r="BM1070" s="102"/>
      <c r="BN1070" s="102"/>
      <c r="BO1070" s="102"/>
      <c r="BP1070" s="636"/>
      <c r="BQ1070" s="636"/>
      <c r="BR1070" s="636"/>
      <c r="BS1070" s="636"/>
      <c r="BT1070" s="636"/>
      <c r="BU1070" s="636"/>
      <c r="BV1070" s="636"/>
      <c r="BW1070" s="636"/>
      <c r="BX1070" s="636"/>
      <c r="BY1070" s="636"/>
      <c r="BZ1070" s="636"/>
      <c r="CA1070" s="636"/>
      <c r="CB1070" s="637"/>
      <c r="CC1070" s="636"/>
      <c r="CD1070" s="636"/>
      <c r="CE1070" s="637"/>
      <c r="CF1070" s="637"/>
      <c r="CG1070" s="637"/>
      <c r="CH1070" s="637"/>
      <c r="CI1070" s="636"/>
      <c r="CJ1070" s="636"/>
      <c r="CK1070" s="637"/>
      <c r="CL1070" s="637"/>
      <c r="CM1070" s="637"/>
      <c r="CN1070" s="705"/>
      <c r="CO1070" s="88"/>
      <c r="CP1070" s="88"/>
      <c r="CQ1070" s="88"/>
      <c r="CR1070" s="67"/>
      <c r="CS1070" s="67"/>
      <c r="CT1070" s="67"/>
      <c r="CU1070" s="67"/>
      <c r="CV1070" s="67"/>
      <c r="CW1070" s="67"/>
      <c r="CX1070" s="67"/>
      <c r="CY1070" s="67"/>
      <c r="CZ1070" s="67"/>
      <c r="DA1070" s="67"/>
      <c r="DB1070" s="67"/>
      <c r="DC1070" s="67"/>
      <c r="DD1070" s="67"/>
      <c r="DE1070" s="67"/>
      <c r="DF1070" s="67"/>
      <c r="DG1070" s="67"/>
      <c r="DH1070" s="67"/>
      <c r="DI1070" s="67"/>
      <c r="DJ1070" s="67"/>
      <c r="DK1070" s="67"/>
      <c r="DL1070" s="67"/>
      <c r="DM1070" s="67"/>
      <c r="DN1070" s="67"/>
      <c r="DO1070" s="67"/>
      <c r="DP1070" s="67"/>
      <c r="DQ1070" s="67"/>
      <c r="DR1070" s="67"/>
      <c r="DS1070" s="67"/>
      <c r="DT1070" s="67"/>
      <c r="DU1070" s="67"/>
      <c r="DV1070" s="67"/>
      <c r="DW1070" s="67"/>
      <c r="DX1070" s="67"/>
      <c r="DY1070" s="67"/>
      <c r="DZ1070" s="88"/>
      <c r="EA1070" s="88"/>
      <c r="EB1070" s="88"/>
      <c r="EC1070" s="88"/>
      <c r="ED1070" s="88"/>
      <c r="EE1070" s="88"/>
      <c r="EF1070" s="88"/>
      <c r="EG1070" s="88"/>
    </row>
    <row r="1071" spans="22:137" s="65" customFormat="1" x14ac:dyDescent="0.25">
      <c r="V1071" s="631"/>
      <c r="AA1071" s="632"/>
      <c r="AB1071" s="632"/>
      <c r="AD1071" s="632"/>
      <c r="AE1071" s="633"/>
      <c r="AH1071" s="634"/>
      <c r="AI1071" s="634"/>
      <c r="AK1071" s="632"/>
      <c r="AR1071" s="632"/>
      <c r="AV1071" s="632"/>
      <c r="AX1071" s="632"/>
      <c r="BB1071" s="632"/>
      <c r="BC1071" s="632"/>
      <c r="BE1071" s="632"/>
      <c r="BH1071" s="67"/>
      <c r="BI1071" s="635"/>
      <c r="BJ1071" s="636"/>
      <c r="BK1071" s="636"/>
      <c r="BL1071" s="636"/>
      <c r="BM1071" s="102"/>
      <c r="BN1071" s="102"/>
      <c r="BO1071" s="102"/>
      <c r="BP1071" s="636"/>
      <c r="BQ1071" s="636"/>
      <c r="BR1071" s="636"/>
      <c r="BS1071" s="636"/>
      <c r="BT1071" s="636"/>
      <c r="BU1071" s="636"/>
      <c r="BV1071" s="636"/>
      <c r="BW1071" s="636"/>
      <c r="BX1071" s="636"/>
      <c r="BY1071" s="636"/>
      <c r="BZ1071" s="636"/>
      <c r="CA1071" s="636"/>
      <c r="CB1071" s="637"/>
      <c r="CC1071" s="636"/>
      <c r="CD1071" s="636"/>
      <c r="CE1071" s="637"/>
      <c r="CF1071" s="637"/>
      <c r="CG1071" s="637"/>
      <c r="CH1071" s="637"/>
      <c r="CI1071" s="636"/>
      <c r="CJ1071" s="636"/>
      <c r="CK1071" s="637"/>
      <c r="CL1071" s="637"/>
      <c r="CM1071" s="637"/>
      <c r="CN1071" s="705"/>
      <c r="CO1071" s="88"/>
      <c r="CP1071" s="88"/>
      <c r="CQ1071" s="88"/>
      <c r="CR1071" s="67"/>
      <c r="CS1071" s="67"/>
      <c r="CT1071" s="67"/>
      <c r="CU1071" s="67"/>
      <c r="CV1071" s="67"/>
      <c r="CW1071" s="67"/>
      <c r="CX1071" s="67"/>
      <c r="CY1071" s="67"/>
      <c r="CZ1071" s="67"/>
      <c r="DA1071" s="67"/>
      <c r="DB1071" s="67"/>
      <c r="DC1071" s="67"/>
      <c r="DD1071" s="67"/>
      <c r="DE1071" s="67"/>
      <c r="DF1071" s="67"/>
      <c r="DG1071" s="67"/>
      <c r="DH1071" s="67"/>
      <c r="DI1071" s="67"/>
      <c r="DJ1071" s="67"/>
      <c r="DK1071" s="67"/>
      <c r="DL1071" s="67"/>
      <c r="DM1071" s="67"/>
      <c r="DN1071" s="67"/>
      <c r="DO1071" s="67"/>
      <c r="DP1071" s="67"/>
      <c r="DQ1071" s="67"/>
      <c r="DR1071" s="67"/>
      <c r="DS1071" s="67"/>
      <c r="DT1071" s="67"/>
      <c r="DU1071" s="67"/>
      <c r="DV1071" s="67"/>
      <c r="DW1071" s="67"/>
      <c r="DX1071" s="67"/>
      <c r="DY1071" s="67"/>
      <c r="DZ1071" s="88"/>
      <c r="EA1071" s="88"/>
      <c r="EB1071" s="88"/>
      <c r="EC1071" s="88"/>
      <c r="ED1071" s="88"/>
      <c r="EE1071" s="88"/>
      <c r="EF1071" s="88"/>
      <c r="EG1071" s="88"/>
    </row>
    <row r="1072" spans="22:137" s="65" customFormat="1" x14ac:dyDescent="0.25">
      <c r="V1072" s="631"/>
      <c r="AA1072" s="632"/>
      <c r="AB1072" s="632"/>
      <c r="AD1072" s="632"/>
      <c r="AE1072" s="633"/>
      <c r="AH1072" s="634"/>
      <c r="AI1072" s="634"/>
      <c r="AK1072" s="632"/>
      <c r="AR1072" s="632"/>
      <c r="AV1072" s="632"/>
      <c r="AX1072" s="632"/>
      <c r="BB1072" s="632"/>
      <c r="BC1072" s="632"/>
      <c r="BE1072" s="632"/>
      <c r="BH1072" s="67"/>
      <c r="BI1072" s="635"/>
      <c r="BJ1072" s="636"/>
      <c r="BK1072" s="636"/>
      <c r="BL1072" s="636"/>
      <c r="BM1072" s="102"/>
      <c r="BN1072" s="102"/>
      <c r="BO1072" s="102"/>
      <c r="BP1072" s="636"/>
      <c r="BQ1072" s="636"/>
      <c r="BR1072" s="636"/>
      <c r="BS1072" s="636"/>
      <c r="BT1072" s="636"/>
      <c r="BU1072" s="636"/>
      <c r="BV1072" s="636"/>
      <c r="BW1072" s="636"/>
      <c r="BX1072" s="636"/>
      <c r="BY1072" s="636"/>
      <c r="BZ1072" s="636"/>
      <c r="CA1072" s="636"/>
      <c r="CB1072" s="637"/>
      <c r="CC1072" s="636"/>
      <c r="CD1072" s="636"/>
      <c r="CE1072" s="637"/>
      <c r="CF1072" s="637"/>
      <c r="CG1072" s="637"/>
      <c r="CH1072" s="637"/>
      <c r="CI1072" s="636"/>
      <c r="CJ1072" s="636"/>
      <c r="CK1072" s="637"/>
      <c r="CL1072" s="637"/>
      <c r="CM1072" s="637"/>
      <c r="CN1072" s="705"/>
      <c r="CO1072" s="88"/>
      <c r="CP1072" s="88"/>
      <c r="CQ1072" s="88"/>
      <c r="CR1072" s="67"/>
      <c r="CS1072" s="67"/>
      <c r="CT1072" s="67"/>
      <c r="CU1072" s="67"/>
      <c r="CV1072" s="67"/>
      <c r="CW1072" s="67"/>
      <c r="CX1072" s="67"/>
      <c r="CY1072" s="67"/>
      <c r="CZ1072" s="67"/>
      <c r="DA1072" s="67"/>
      <c r="DB1072" s="67"/>
      <c r="DC1072" s="67"/>
      <c r="DD1072" s="67"/>
      <c r="DE1072" s="67"/>
      <c r="DF1072" s="67"/>
      <c r="DG1072" s="67"/>
      <c r="DH1072" s="67"/>
      <c r="DI1072" s="67"/>
      <c r="DJ1072" s="67"/>
      <c r="DK1072" s="67"/>
      <c r="DL1072" s="67"/>
      <c r="DM1072" s="67"/>
      <c r="DN1072" s="67"/>
      <c r="DO1072" s="67"/>
      <c r="DP1072" s="67"/>
      <c r="DQ1072" s="67"/>
      <c r="DR1072" s="67"/>
      <c r="DS1072" s="67"/>
      <c r="DT1072" s="67"/>
      <c r="DU1072" s="67"/>
      <c r="DV1072" s="67"/>
      <c r="DW1072" s="67"/>
      <c r="DX1072" s="67"/>
      <c r="DY1072" s="67"/>
      <c r="DZ1072" s="88"/>
      <c r="EA1072" s="88"/>
      <c r="EB1072" s="88"/>
      <c r="EC1072" s="88"/>
      <c r="ED1072" s="88"/>
      <c r="EE1072" s="88"/>
      <c r="EF1072" s="88"/>
      <c r="EG1072" s="88"/>
    </row>
    <row r="1073" spans="22:137" s="65" customFormat="1" x14ac:dyDescent="0.25">
      <c r="V1073" s="631"/>
      <c r="AA1073" s="632"/>
      <c r="AB1073" s="632"/>
      <c r="AD1073" s="632"/>
      <c r="AE1073" s="633"/>
      <c r="AH1073" s="634"/>
      <c r="AI1073" s="634"/>
      <c r="AK1073" s="632"/>
      <c r="AR1073" s="632"/>
      <c r="AV1073" s="632"/>
      <c r="AX1073" s="632"/>
      <c r="BB1073" s="632"/>
      <c r="BC1073" s="632"/>
      <c r="BE1073" s="632"/>
      <c r="BH1073" s="67"/>
      <c r="BI1073" s="635"/>
      <c r="BJ1073" s="636"/>
      <c r="BK1073" s="636"/>
      <c r="BL1073" s="636"/>
      <c r="BM1073" s="102"/>
      <c r="BN1073" s="102"/>
      <c r="BO1073" s="102"/>
      <c r="BP1073" s="636"/>
      <c r="BQ1073" s="636"/>
      <c r="BR1073" s="636"/>
      <c r="BS1073" s="636"/>
      <c r="BT1073" s="636"/>
      <c r="BU1073" s="636"/>
      <c r="BV1073" s="636"/>
      <c r="BW1073" s="636"/>
      <c r="BX1073" s="636"/>
      <c r="BY1073" s="636"/>
      <c r="BZ1073" s="636"/>
      <c r="CA1073" s="636"/>
      <c r="CB1073" s="637"/>
      <c r="CC1073" s="636"/>
      <c r="CD1073" s="636"/>
      <c r="CE1073" s="637"/>
      <c r="CF1073" s="637"/>
      <c r="CG1073" s="637"/>
      <c r="CH1073" s="637"/>
      <c r="CI1073" s="636"/>
      <c r="CJ1073" s="636"/>
      <c r="CK1073" s="637"/>
      <c r="CL1073" s="637"/>
      <c r="CM1073" s="637"/>
      <c r="CN1073" s="705"/>
      <c r="CO1073" s="88"/>
      <c r="CP1073" s="88"/>
      <c r="CQ1073" s="88"/>
      <c r="CR1073" s="67"/>
      <c r="CS1073" s="67"/>
      <c r="CT1073" s="67"/>
      <c r="CU1073" s="67"/>
      <c r="CV1073" s="67"/>
      <c r="CW1073" s="67"/>
      <c r="CX1073" s="67"/>
      <c r="CY1073" s="67"/>
      <c r="CZ1073" s="67"/>
      <c r="DA1073" s="67"/>
      <c r="DB1073" s="67"/>
      <c r="DC1073" s="67"/>
      <c r="DD1073" s="67"/>
      <c r="DE1073" s="67"/>
      <c r="DF1073" s="67"/>
      <c r="DG1073" s="67"/>
      <c r="DH1073" s="67"/>
      <c r="DI1073" s="67"/>
      <c r="DJ1073" s="67"/>
      <c r="DK1073" s="67"/>
      <c r="DL1073" s="67"/>
      <c r="DM1073" s="67"/>
      <c r="DN1073" s="67"/>
      <c r="DO1073" s="67"/>
      <c r="DP1073" s="67"/>
      <c r="DQ1073" s="67"/>
      <c r="DR1073" s="67"/>
      <c r="DS1073" s="67"/>
      <c r="DT1073" s="67"/>
      <c r="DU1073" s="67"/>
      <c r="DV1073" s="67"/>
      <c r="DW1073" s="67"/>
      <c r="DX1073" s="67"/>
      <c r="DY1073" s="67"/>
      <c r="DZ1073" s="88"/>
      <c r="EA1073" s="88"/>
      <c r="EB1073" s="88"/>
      <c r="EC1073" s="88"/>
      <c r="ED1073" s="88"/>
      <c r="EE1073" s="88"/>
      <c r="EF1073" s="88"/>
      <c r="EG1073" s="88"/>
    </row>
    <row r="1074" spans="22:137" s="65" customFormat="1" x14ac:dyDescent="0.25">
      <c r="V1074" s="631"/>
      <c r="AA1074" s="632"/>
      <c r="AB1074" s="632"/>
      <c r="AD1074" s="632"/>
      <c r="AE1074" s="633"/>
      <c r="AH1074" s="634"/>
      <c r="AI1074" s="634"/>
      <c r="AK1074" s="632"/>
      <c r="AR1074" s="632"/>
      <c r="AV1074" s="632"/>
      <c r="AX1074" s="632"/>
      <c r="BB1074" s="632"/>
      <c r="BC1074" s="632"/>
      <c r="BE1074" s="632"/>
      <c r="BH1074" s="67"/>
      <c r="BI1074" s="635"/>
      <c r="BJ1074" s="636"/>
      <c r="BK1074" s="636"/>
      <c r="BL1074" s="636"/>
      <c r="BM1074" s="102"/>
      <c r="BN1074" s="102"/>
      <c r="BO1074" s="102"/>
      <c r="BP1074" s="636"/>
      <c r="BQ1074" s="636"/>
      <c r="BR1074" s="636"/>
      <c r="BS1074" s="636"/>
      <c r="BT1074" s="636"/>
      <c r="BU1074" s="636"/>
      <c r="BV1074" s="636"/>
      <c r="BW1074" s="636"/>
      <c r="BX1074" s="636"/>
      <c r="BY1074" s="636"/>
      <c r="BZ1074" s="636"/>
      <c r="CA1074" s="636"/>
      <c r="CB1074" s="637"/>
      <c r="CC1074" s="636"/>
      <c r="CD1074" s="636"/>
      <c r="CE1074" s="637"/>
      <c r="CF1074" s="637"/>
      <c r="CG1074" s="637"/>
      <c r="CH1074" s="637"/>
      <c r="CI1074" s="636"/>
      <c r="CJ1074" s="636"/>
      <c r="CK1074" s="637"/>
      <c r="CL1074" s="637"/>
      <c r="CM1074" s="637"/>
      <c r="CN1074" s="705"/>
      <c r="CO1074" s="88"/>
      <c r="CP1074" s="88"/>
      <c r="CQ1074" s="88"/>
      <c r="CR1074" s="67"/>
      <c r="CS1074" s="67"/>
      <c r="CT1074" s="67"/>
      <c r="CU1074" s="67"/>
      <c r="CV1074" s="67"/>
      <c r="CW1074" s="67"/>
      <c r="CX1074" s="67"/>
      <c r="CY1074" s="67"/>
      <c r="CZ1074" s="67"/>
      <c r="DA1074" s="67"/>
      <c r="DB1074" s="67"/>
      <c r="DC1074" s="67"/>
      <c r="DD1074" s="67"/>
      <c r="DE1074" s="67"/>
      <c r="DF1074" s="67"/>
      <c r="DG1074" s="67"/>
      <c r="DH1074" s="67"/>
      <c r="DI1074" s="67"/>
      <c r="DJ1074" s="67"/>
      <c r="DK1074" s="67"/>
      <c r="DL1074" s="67"/>
      <c r="DM1074" s="67"/>
      <c r="DN1074" s="67"/>
      <c r="DO1074" s="67"/>
      <c r="DP1074" s="67"/>
      <c r="DQ1074" s="67"/>
      <c r="DR1074" s="67"/>
      <c r="DS1074" s="67"/>
      <c r="DT1074" s="67"/>
      <c r="DU1074" s="67"/>
      <c r="DV1074" s="67"/>
      <c r="DW1074" s="67"/>
      <c r="DX1074" s="67"/>
      <c r="DY1074" s="67"/>
      <c r="DZ1074" s="88"/>
      <c r="EA1074" s="88"/>
      <c r="EB1074" s="88"/>
      <c r="EC1074" s="88"/>
      <c r="ED1074" s="88"/>
      <c r="EE1074" s="88"/>
      <c r="EF1074" s="88"/>
      <c r="EG1074" s="88"/>
    </row>
    <row r="1075" spans="22:137" s="65" customFormat="1" x14ac:dyDescent="0.25">
      <c r="V1075" s="631"/>
      <c r="AA1075" s="632"/>
      <c r="AB1075" s="632"/>
      <c r="AD1075" s="632"/>
      <c r="AE1075" s="633"/>
      <c r="AH1075" s="634"/>
      <c r="AI1075" s="634"/>
      <c r="AK1075" s="632"/>
      <c r="AR1075" s="632"/>
      <c r="AV1075" s="632"/>
      <c r="AX1075" s="632"/>
      <c r="BB1075" s="632"/>
      <c r="BC1075" s="632"/>
      <c r="BE1075" s="632"/>
      <c r="BH1075" s="67"/>
      <c r="BI1075" s="635"/>
      <c r="BJ1075" s="636"/>
      <c r="BK1075" s="636"/>
      <c r="BL1075" s="636"/>
      <c r="BM1075" s="102"/>
      <c r="BN1075" s="102"/>
      <c r="BO1075" s="102"/>
      <c r="BP1075" s="636"/>
      <c r="BQ1075" s="636"/>
      <c r="BR1075" s="636"/>
      <c r="BS1075" s="636"/>
      <c r="BT1075" s="636"/>
      <c r="BU1075" s="636"/>
      <c r="BV1075" s="636"/>
      <c r="BW1075" s="636"/>
      <c r="BX1075" s="636"/>
      <c r="BY1075" s="636"/>
      <c r="BZ1075" s="636"/>
      <c r="CA1075" s="636"/>
      <c r="CB1075" s="637"/>
      <c r="CC1075" s="636"/>
      <c r="CD1075" s="636"/>
      <c r="CE1075" s="637"/>
      <c r="CF1075" s="637"/>
      <c r="CG1075" s="637"/>
      <c r="CH1075" s="637"/>
      <c r="CI1075" s="636"/>
      <c r="CJ1075" s="636"/>
      <c r="CK1075" s="637"/>
      <c r="CL1075" s="637"/>
      <c r="CM1075" s="637"/>
      <c r="CN1075" s="705"/>
      <c r="CO1075" s="88"/>
      <c r="CP1075" s="88"/>
      <c r="CQ1075" s="88"/>
      <c r="CR1075" s="67"/>
      <c r="CS1075" s="67"/>
      <c r="CT1075" s="67"/>
      <c r="CU1075" s="67"/>
      <c r="CV1075" s="67"/>
      <c r="CW1075" s="67"/>
      <c r="CX1075" s="67"/>
      <c r="CY1075" s="67"/>
      <c r="CZ1075" s="67"/>
      <c r="DA1075" s="67"/>
      <c r="DB1075" s="67"/>
      <c r="DC1075" s="67"/>
      <c r="DD1075" s="67"/>
      <c r="DE1075" s="67"/>
      <c r="DF1075" s="67"/>
      <c r="DG1075" s="67"/>
      <c r="DH1075" s="67"/>
      <c r="DI1075" s="67"/>
      <c r="DJ1075" s="67"/>
      <c r="DK1075" s="67"/>
      <c r="DL1075" s="67"/>
      <c r="DM1075" s="67"/>
      <c r="DN1075" s="67"/>
      <c r="DO1075" s="67"/>
      <c r="DP1075" s="67"/>
      <c r="DQ1075" s="67"/>
      <c r="DR1075" s="67"/>
      <c r="DS1075" s="67"/>
      <c r="DT1075" s="67"/>
      <c r="DU1075" s="67"/>
      <c r="DV1075" s="67"/>
      <c r="DW1075" s="67"/>
      <c r="DX1075" s="67"/>
      <c r="DY1075" s="67"/>
      <c r="DZ1075" s="88"/>
      <c r="EA1075" s="88"/>
      <c r="EB1075" s="88"/>
      <c r="EC1075" s="88"/>
      <c r="ED1075" s="88"/>
      <c r="EE1075" s="88"/>
      <c r="EF1075" s="88"/>
      <c r="EG1075" s="88"/>
    </row>
    <row r="1076" spans="22:137" s="65" customFormat="1" x14ac:dyDescent="0.25">
      <c r="V1076" s="631"/>
      <c r="AA1076" s="632"/>
      <c r="AB1076" s="632"/>
      <c r="AD1076" s="632"/>
      <c r="AE1076" s="633"/>
      <c r="AH1076" s="634"/>
      <c r="AI1076" s="634"/>
      <c r="AK1076" s="632"/>
      <c r="AR1076" s="632"/>
      <c r="AV1076" s="632"/>
      <c r="AX1076" s="632"/>
      <c r="BB1076" s="632"/>
      <c r="BC1076" s="632"/>
      <c r="BE1076" s="632"/>
      <c r="BH1076" s="67"/>
      <c r="BI1076" s="635"/>
      <c r="BJ1076" s="636"/>
      <c r="BK1076" s="636"/>
      <c r="BL1076" s="636"/>
      <c r="BM1076" s="102"/>
      <c r="BN1076" s="102"/>
      <c r="BO1076" s="102"/>
      <c r="BP1076" s="636"/>
      <c r="BQ1076" s="636"/>
      <c r="BR1076" s="636"/>
      <c r="BS1076" s="636"/>
      <c r="BT1076" s="636"/>
      <c r="BU1076" s="636"/>
      <c r="BV1076" s="636"/>
      <c r="BW1076" s="636"/>
      <c r="BX1076" s="636"/>
      <c r="BY1076" s="636"/>
      <c r="BZ1076" s="636"/>
      <c r="CA1076" s="636"/>
      <c r="CB1076" s="637"/>
      <c r="CC1076" s="636"/>
      <c r="CD1076" s="636"/>
      <c r="CE1076" s="637"/>
      <c r="CF1076" s="637"/>
      <c r="CG1076" s="637"/>
      <c r="CH1076" s="637"/>
      <c r="CI1076" s="636"/>
      <c r="CJ1076" s="636"/>
      <c r="CK1076" s="637"/>
      <c r="CL1076" s="637"/>
      <c r="CM1076" s="637"/>
      <c r="CN1076" s="705"/>
      <c r="CO1076" s="88"/>
      <c r="CP1076" s="88"/>
      <c r="CQ1076" s="88"/>
      <c r="CR1076" s="67"/>
      <c r="CS1076" s="67"/>
      <c r="CT1076" s="67"/>
      <c r="CU1076" s="67"/>
      <c r="CV1076" s="67"/>
      <c r="CW1076" s="67"/>
      <c r="CX1076" s="67"/>
      <c r="CY1076" s="67"/>
      <c r="CZ1076" s="67"/>
      <c r="DA1076" s="67"/>
      <c r="DB1076" s="67"/>
      <c r="DC1076" s="67"/>
      <c r="DD1076" s="67"/>
      <c r="DE1076" s="67"/>
      <c r="DF1076" s="67"/>
      <c r="DG1076" s="67"/>
      <c r="DH1076" s="67"/>
      <c r="DI1076" s="67"/>
      <c r="DJ1076" s="67"/>
      <c r="DK1076" s="67"/>
      <c r="DL1076" s="67"/>
      <c r="DM1076" s="67"/>
      <c r="DN1076" s="67"/>
      <c r="DO1076" s="67"/>
      <c r="DP1076" s="67"/>
      <c r="DQ1076" s="67"/>
      <c r="DR1076" s="67"/>
      <c r="DS1076" s="67"/>
      <c r="DT1076" s="67"/>
      <c r="DU1076" s="67"/>
      <c r="DV1076" s="67"/>
      <c r="DW1076" s="67"/>
      <c r="DX1076" s="67"/>
      <c r="DY1076" s="67"/>
      <c r="DZ1076" s="88"/>
      <c r="EA1076" s="88"/>
      <c r="EB1076" s="88"/>
      <c r="EC1076" s="88"/>
      <c r="ED1076" s="88"/>
      <c r="EE1076" s="88"/>
      <c r="EF1076" s="88"/>
      <c r="EG1076" s="88"/>
    </row>
    <row r="1077" spans="22:137" s="65" customFormat="1" x14ac:dyDescent="0.25">
      <c r="V1077" s="631"/>
      <c r="AA1077" s="632"/>
      <c r="AB1077" s="632"/>
      <c r="AD1077" s="632"/>
      <c r="AE1077" s="633"/>
      <c r="AH1077" s="634"/>
      <c r="AI1077" s="634"/>
      <c r="AK1077" s="632"/>
      <c r="AR1077" s="632"/>
      <c r="AV1077" s="632"/>
      <c r="AX1077" s="632"/>
      <c r="BB1077" s="632"/>
      <c r="BC1077" s="632"/>
      <c r="BE1077" s="632"/>
      <c r="BH1077" s="67"/>
      <c r="BI1077" s="635"/>
      <c r="BJ1077" s="636"/>
      <c r="BK1077" s="636"/>
      <c r="BL1077" s="636"/>
      <c r="BM1077" s="102"/>
      <c r="BN1077" s="102"/>
      <c r="BO1077" s="102"/>
      <c r="BP1077" s="636"/>
      <c r="BQ1077" s="636"/>
      <c r="BR1077" s="636"/>
      <c r="BS1077" s="636"/>
      <c r="BT1077" s="636"/>
      <c r="BU1077" s="636"/>
      <c r="BV1077" s="636"/>
      <c r="BW1077" s="636"/>
      <c r="BX1077" s="636"/>
      <c r="BY1077" s="636"/>
      <c r="BZ1077" s="636"/>
      <c r="CA1077" s="636"/>
      <c r="CB1077" s="637"/>
      <c r="CC1077" s="636"/>
      <c r="CD1077" s="636"/>
      <c r="CE1077" s="637"/>
      <c r="CF1077" s="637"/>
      <c r="CG1077" s="637"/>
      <c r="CH1077" s="637"/>
      <c r="CI1077" s="636"/>
      <c r="CJ1077" s="636"/>
      <c r="CK1077" s="637"/>
      <c r="CL1077" s="637"/>
      <c r="CM1077" s="637"/>
      <c r="CN1077" s="705"/>
      <c r="CO1077" s="88"/>
      <c r="CP1077" s="88"/>
      <c r="CQ1077" s="88"/>
      <c r="CR1077" s="67"/>
      <c r="CS1077" s="67"/>
      <c r="CT1077" s="67"/>
      <c r="CU1077" s="67"/>
      <c r="CV1077" s="67"/>
      <c r="CW1077" s="67"/>
      <c r="CX1077" s="67"/>
      <c r="CY1077" s="67"/>
      <c r="CZ1077" s="67"/>
      <c r="DA1077" s="67"/>
      <c r="DB1077" s="67"/>
      <c r="DC1077" s="67"/>
      <c r="DD1077" s="67"/>
      <c r="DE1077" s="67"/>
      <c r="DF1077" s="67"/>
      <c r="DG1077" s="67"/>
      <c r="DH1077" s="67"/>
      <c r="DI1077" s="67"/>
      <c r="DJ1077" s="67"/>
      <c r="DK1077" s="67"/>
      <c r="DL1077" s="67"/>
      <c r="DM1077" s="67"/>
      <c r="DN1077" s="67"/>
      <c r="DO1077" s="67"/>
      <c r="DP1077" s="67"/>
      <c r="DQ1077" s="67"/>
      <c r="DR1077" s="67"/>
      <c r="DS1077" s="67"/>
      <c r="DT1077" s="67"/>
      <c r="DU1077" s="67"/>
      <c r="DV1077" s="67"/>
      <c r="DW1077" s="67"/>
      <c r="DX1077" s="67"/>
      <c r="DY1077" s="67"/>
      <c r="DZ1077" s="88"/>
      <c r="EA1077" s="88"/>
      <c r="EB1077" s="88"/>
      <c r="EC1077" s="88"/>
      <c r="ED1077" s="88"/>
      <c r="EE1077" s="88"/>
      <c r="EF1077" s="88"/>
      <c r="EG1077" s="88"/>
    </row>
    <row r="1078" spans="22:137" s="65" customFormat="1" x14ac:dyDescent="0.25">
      <c r="V1078" s="631"/>
      <c r="AA1078" s="632"/>
      <c r="AB1078" s="632"/>
      <c r="AD1078" s="632"/>
      <c r="AE1078" s="633"/>
      <c r="AH1078" s="634"/>
      <c r="AI1078" s="634"/>
      <c r="AK1078" s="632"/>
      <c r="AR1078" s="632"/>
      <c r="AV1078" s="632"/>
      <c r="AX1078" s="632"/>
      <c r="BB1078" s="632"/>
      <c r="BC1078" s="632"/>
      <c r="BE1078" s="632"/>
      <c r="BH1078" s="67"/>
      <c r="BI1078" s="635"/>
      <c r="BJ1078" s="636"/>
      <c r="BK1078" s="636"/>
      <c r="BL1078" s="636"/>
      <c r="BM1078" s="102"/>
      <c r="BN1078" s="102"/>
      <c r="BO1078" s="102"/>
      <c r="BP1078" s="636"/>
      <c r="BQ1078" s="636"/>
      <c r="BR1078" s="636"/>
      <c r="BS1078" s="636"/>
      <c r="BT1078" s="636"/>
      <c r="BU1078" s="636"/>
      <c r="BV1078" s="636"/>
      <c r="BW1078" s="636"/>
      <c r="BX1078" s="636"/>
      <c r="BY1078" s="636"/>
      <c r="BZ1078" s="636"/>
      <c r="CA1078" s="636"/>
      <c r="CB1078" s="637"/>
      <c r="CC1078" s="636"/>
      <c r="CD1078" s="636"/>
      <c r="CE1078" s="637"/>
      <c r="CF1078" s="637"/>
      <c r="CG1078" s="637"/>
      <c r="CH1078" s="637"/>
      <c r="CI1078" s="636"/>
      <c r="CJ1078" s="636"/>
      <c r="CK1078" s="637"/>
      <c r="CL1078" s="637"/>
      <c r="CM1078" s="637"/>
      <c r="CN1078" s="705"/>
      <c r="CO1078" s="88"/>
      <c r="CP1078" s="88"/>
      <c r="CQ1078" s="88"/>
      <c r="CR1078" s="67"/>
      <c r="CS1078" s="67"/>
      <c r="CT1078" s="67"/>
      <c r="CU1078" s="67"/>
      <c r="CV1078" s="67"/>
      <c r="CW1078" s="67"/>
      <c r="CX1078" s="67"/>
      <c r="CY1078" s="67"/>
      <c r="CZ1078" s="67"/>
      <c r="DA1078" s="67"/>
      <c r="DB1078" s="67"/>
      <c r="DC1078" s="67"/>
      <c r="DD1078" s="67"/>
      <c r="DE1078" s="67"/>
      <c r="DF1078" s="67"/>
      <c r="DG1078" s="67"/>
      <c r="DH1078" s="67"/>
      <c r="DI1078" s="67"/>
      <c r="DJ1078" s="67"/>
      <c r="DK1078" s="67"/>
      <c r="DL1078" s="67"/>
      <c r="DM1078" s="67"/>
      <c r="DN1078" s="67"/>
      <c r="DO1078" s="67"/>
      <c r="DP1078" s="67"/>
      <c r="DQ1078" s="67"/>
      <c r="DR1078" s="67"/>
      <c r="DS1078" s="67"/>
      <c r="DT1078" s="67"/>
      <c r="DU1078" s="67"/>
      <c r="DV1078" s="67"/>
      <c r="DW1078" s="67"/>
      <c r="DX1078" s="67"/>
      <c r="DY1078" s="67"/>
      <c r="DZ1078" s="88"/>
      <c r="EA1078" s="88"/>
      <c r="EB1078" s="88"/>
      <c r="EC1078" s="88"/>
      <c r="ED1078" s="88"/>
      <c r="EE1078" s="88"/>
      <c r="EF1078" s="88"/>
      <c r="EG1078" s="88"/>
    </row>
    <row r="1079" spans="22:137" s="65" customFormat="1" x14ac:dyDescent="0.25">
      <c r="V1079" s="631"/>
      <c r="AA1079" s="632"/>
      <c r="AB1079" s="632"/>
      <c r="AD1079" s="632"/>
      <c r="AE1079" s="633"/>
      <c r="AH1079" s="634"/>
      <c r="AI1079" s="634"/>
      <c r="AK1079" s="632"/>
      <c r="AR1079" s="632"/>
      <c r="AV1079" s="632"/>
      <c r="AX1079" s="632"/>
      <c r="BB1079" s="632"/>
      <c r="BC1079" s="632"/>
      <c r="BE1079" s="632"/>
      <c r="BH1079" s="67"/>
      <c r="BI1079" s="635"/>
      <c r="BJ1079" s="636"/>
      <c r="BK1079" s="636"/>
      <c r="BL1079" s="636"/>
      <c r="BM1079" s="102"/>
      <c r="BN1079" s="102"/>
      <c r="BO1079" s="102"/>
      <c r="BP1079" s="636"/>
      <c r="BQ1079" s="636"/>
      <c r="BR1079" s="636"/>
      <c r="BS1079" s="636"/>
      <c r="BT1079" s="636"/>
      <c r="BU1079" s="636"/>
      <c r="BV1079" s="636"/>
      <c r="BW1079" s="636"/>
      <c r="BX1079" s="636"/>
      <c r="BY1079" s="636"/>
      <c r="BZ1079" s="636"/>
      <c r="CA1079" s="636"/>
      <c r="CB1079" s="637"/>
      <c r="CC1079" s="636"/>
      <c r="CD1079" s="636"/>
      <c r="CE1079" s="637"/>
      <c r="CF1079" s="637"/>
      <c r="CG1079" s="637"/>
      <c r="CH1079" s="637"/>
      <c r="CI1079" s="636"/>
      <c r="CJ1079" s="636"/>
      <c r="CK1079" s="637"/>
      <c r="CL1079" s="637"/>
      <c r="CM1079" s="637"/>
      <c r="CN1079" s="705"/>
      <c r="CO1079" s="88"/>
      <c r="CP1079" s="88"/>
      <c r="CQ1079" s="88"/>
      <c r="CR1079" s="67"/>
      <c r="CS1079" s="67"/>
      <c r="CT1079" s="67"/>
      <c r="CU1079" s="67"/>
      <c r="CV1079" s="67"/>
      <c r="CW1079" s="67"/>
      <c r="CX1079" s="67"/>
      <c r="CY1079" s="67"/>
      <c r="CZ1079" s="67"/>
      <c r="DA1079" s="67"/>
      <c r="DB1079" s="67"/>
      <c r="DC1079" s="67"/>
      <c r="DD1079" s="67"/>
      <c r="DE1079" s="67"/>
      <c r="DF1079" s="67"/>
      <c r="DG1079" s="67"/>
      <c r="DH1079" s="67"/>
      <c r="DI1079" s="67"/>
      <c r="DJ1079" s="67"/>
      <c r="DK1079" s="67"/>
      <c r="DL1079" s="67"/>
      <c r="DM1079" s="67"/>
      <c r="DN1079" s="67"/>
      <c r="DO1079" s="67"/>
      <c r="DP1079" s="67"/>
      <c r="DQ1079" s="67"/>
      <c r="DR1079" s="67"/>
      <c r="DS1079" s="67"/>
      <c r="DT1079" s="67"/>
      <c r="DU1079" s="67"/>
      <c r="DV1079" s="67"/>
      <c r="DW1079" s="67"/>
      <c r="DX1079" s="67"/>
      <c r="DY1079" s="67"/>
      <c r="DZ1079" s="88"/>
      <c r="EA1079" s="88"/>
      <c r="EB1079" s="88"/>
      <c r="EC1079" s="88"/>
      <c r="ED1079" s="88"/>
      <c r="EE1079" s="88"/>
      <c r="EF1079" s="88"/>
      <c r="EG1079" s="88"/>
    </row>
    <row r="1080" spans="22:137" s="65" customFormat="1" x14ac:dyDescent="0.25">
      <c r="V1080" s="631"/>
      <c r="AA1080" s="632"/>
      <c r="AB1080" s="632"/>
      <c r="AD1080" s="632"/>
      <c r="AE1080" s="633"/>
      <c r="AH1080" s="634"/>
      <c r="AI1080" s="634"/>
      <c r="AK1080" s="632"/>
      <c r="AR1080" s="632"/>
      <c r="AV1080" s="632"/>
      <c r="AX1080" s="632"/>
      <c r="BB1080" s="632"/>
      <c r="BC1080" s="632"/>
      <c r="BE1080" s="632"/>
      <c r="BH1080" s="67"/>
      <c r="BI1080" s="635"/>
      <c r="BJ1080" s="636"/>
      <c r="BK1080" s="636"/>
      <c r="BL1080" s="636"/>
      <c r="BM1080" s="102"/>
      <c r="BN1080" s="102"/>
      <c r="BO1080" s="102"/>
      <c r="BP1080" s="636"/>
      <c r="BQ1080" s="636"/>
      <c r="BR1080" s="636"/>
      <c r="BS1080" s="636"/>
      <c r="BT1080" s="636"/>
      <c r="BU1080" s="636"/>
      <c r="BV1080" s="636"/>
      <c r="BW1080" s="636"/>
      <c r="BX1080" s="636"/>
      <c r="BY1080" s="636"/>
      <c r="BZ1080" s="636"/>
      <c r="CA1080" s="636"/>
      <c r="CB1080" s="637"/>
      <c r="CC1080" s="636"/>
      <c r="CD1080" s="636"/>
      <c r="CE1080" s="637"/>
      <c r="CF1080" s="637"/>
      <c r="CG1080" s="637"/>
      <c r="CH1080" s="637"/>
      <c r="CI1080" s="636"/>
      <c r="CJ1080" s="636"/>
      <c r="CK1080" s="637"/>
      <c r="CL1080" s="637"/>
      <c r="CM1080" s="637"/>
      <c r="CN1080" s="705"/>
      <c r="CO1080" s="88"/>
      <c r="CP1080" s="88"/>
      <c r="CQ1080" s="88"/>
      <c r="CR1080" s="67"/>
      <c r="CS1080" s="67"/>
      <c r="CT1080" s="67"/>
      <c r="CU1080" s="67"/>
      <c r="CV1080" s="67"/>
      <c r="CW1080" s="67"/>
      <c r="CX1080" s="67"/>
      <c r="CY1080" s="67"/>
      <c r="CZ1080" s="67"/>
      <c r="DA1080" s="67"/>
      <c r="DB1080" s="67"/>
      <c r="DC1080" s="67"/>
      <c r="DD1080" s="67"/>
      <c r="DE1080" s="67"/>
      <c r="DF1080" s="67"/>
      <c r="DG1080" s="67"/>
      <c r="DH1080" s="67"/>
      <c r="DI1080" s="67"/>
      <c r="DJ1080" s="67"/>
      <c r="DK1080" s="67"/>
      <c r="DL1080" s="67"/>
      <c r="DM1080" s="67"/>
      <c r="DN1080" s="67"/>
      <c r="DO1080" s="67"/>
      <c r="DP1080" s="67"/>
      <c r="DQ1080" s="67"/>
      <c r="DR1080" s="67"/>
      <c r="DS1080" s="67"/>
      <c r="DT1080" s="67"/>
      <c r="DU1080" s="67"/>
      <c r="DV1080" s="67"/>
      <c r="DW1080" s="67"/>
      <c r="DX1080" s="67"/>
      <c r="DY1080" s="67"/>
      <c r="DZ1080" s="88"/>
      <c r="EA1080" s="88"/>
      <c r="EB1080" s="88"/>
      <c r="EC1080" s="88"/>
      <c r="ED1080" s="88"/>
      <c r="EE1080" s="88"/>
      <c r="EF1080" s="88"/>
      <c r="EG1080" s="88"/>
    </row>
    <row r="1081" spans="22:137" s="65" customFormat="1" x14ac:dyDescent="0.25">
      <c r="V1081" s="631"/>
      <c r="AA1081" s="632"/>
      <c r="AB1081" s="632"/>
      <c r="AD1081" s="632"/>
      <c r="AE1081" s="633"/>
      <c r="AH1081" s="634"/>
      <c r="AI1081" s="634"/>
      <c r="AK1081" s="632"/>
      <c r="AR1081" s="632"/>
      <c r="AV1081" s="632"/>
      <c r="AX1081" s="632"/>
      <c r="BB1081" s="632"/>
      <c r="BC1081" s="632"/>
      <c r="BE1081" s="632"/>
      <c r="BH1081" s="67"/>
      <c r="BI1081" s="635"/>
      <c r="BJ1081" s="636"/>
      <c r="BK1081" s="636"/>
      <c r="BL1081" s="636"/>
      <c r="BM1081" s="102"/>
      <c r="BN1081" s="102"/>
      <c r="BO1081" s="102"/>
      <c r="BP1081" s="636"/>
      <c r="BQ1081" s="636"/>
      <c r="BR1081" s="636"/>
      <c r="BS1081" s="636"/>
      <c r="BT1081" s="636"/>
      <c r="BU1081" s="636"/>
      <c r="BV1081" s="636"/>
      <c r="BW1081" s="636"/>
      <c r="BX1081" s="636"/>
      <c r="BY1081" s="636"/>
      <c r="BZ1081" s="636"/>
      <c r="CA1081" s="636"/>
      <c r="CB1081" s="637"/>
      <c r="CC1081" s="636"/>
      <c r="CD1081" s="636"/>
      <c r="CE1081" s="637"/>
      <c r="CF1081" s="637"/>
      <c r="CG1081" s="637"/>
      <c r="CH1081" s="637"/>
      <c r="CI1081" s="636"/>
      <c r="CJ1081" s="636"/>
      <c r="CK1081" s="637"/>
      <c r="CL1081" s="637"/>
      <c r="CM1081" s="637"/>
      <c r="CN1081" s="705"/>
      <c r="CO1081" s="88"/>
      <c r="CP1081" s="88"/>
      <c r="CQ1081" s="88"/>
      <c r="CR1081" s="67"/>
      <c r="CS1081" s="67"/>
      <c r="CT1081" s="67"/>
      <c r="CU1081" s="67"/>
      <c r="CV1081" s="67"/>
      <c r="CW1081" s="67"/>
      <c r="CX1081" s="67"/>
      <c r="CY1081" s="67"/>
      <c r="CZ1081" s="67"/>
      <c r="DA1081" s="67"/>
      <c r="DB1081" s="67"/>
      <c r="DC1081" s="67"/>
      <c r="DD1081" s="67"/>
      <c r="DE1081" s="67"/>
      <c r="DF1081" s="67"/>
      <c r="DG1081" s="67"/>
      <c r="DH1081" s="67"/>
      <c r="DI1081" s="67"/>
      <c r="DJ1081" s="67"/>
      <c r="DK1081" s="67"/>
      <c r="DL1081" s="67"/>
      <c r="DM1081" s="67"/>
      <c r="DN1081" s="67"/>
      <c r="DO1081" s="67"/>
      <c r="DP1081" s="67"/>
      <c r="DQ1081" s="67"/>
      <c r="DR1081" s="67"/>
      <c r="DS1081" s="67"/>
      <c r="DT1081" s="67"/>
      <c r="DU1081" s="67"/>
      <c r="DV1081" s="67"/>
      <c r="DW1081" s="67"/>
      <c r="DX1081" s="67"/>
      <c r="DY1081" s="67"/>
      <c r="DZ1081" s="88"/>
      <c r="EA1081" s="88"/>
      <c r="EB1081" s="88"/>
      <c r="EC1081" s="88"/>
      <c r="ED1081" s="88"/>
      <c r="EE1081" s="88"/>
      <c r="EF1081" s="88"/>
      <c r="EG1081" s="88"/>
    </row>
    <row r="1082" spans="22:137" s="65" customFormat="1" x14ac:dyDescent="0.25">
      <c r="V1082" s="631"/>
      <c r="AA1082" s="632"/>
      <c r="AB1082" s="632"/>
      <c r="AD1082" s="632"/>
      <c r="AE1082" s="633"/>
      <c r="AH1082" s="634"/>
      <c r="AI1082" s="634"/>
      <c r="AK1082" s="632"/>
      <c r="AR1082" s="632"/>
      <c r="AV1082" s="632"/>
      <c r="AX1082" s="632"/>
      <c r="BB1082" s="632"/>
      <c r="BC1082" s="632"/>
      <c r="BE1082" s="632"/>
      <c r="BH1082" s="67"/>
      <c r="BI1082" s="635"/>
      <c r="BJ1082" s="636"/>
      <c r="BK1082" s="636"/>
      <c r="BL1082" s="636"/>
      <c r="BM1082" s="102"/>
      <c r="BN1082" s="102"/>
      <c r="BO1082" s="102"/>
      <c r="BP1082" s="636"/>
      <c r="BQ1082" s="636"/>
      <c r="BR1082" s="636"/>
      <c r="BS1082" s="636"/>
      <c r="BT1082" s="636"/>
      <c r="BU1082" s="636"/>
      <c r="BV1082" s="636"/>
      <c r="BW1082" s="636"/>
      <c r="BX1082" s="636"/>
      <c r="BY1082" s="636"/>
      <c r="BZ1082" s="636"/>
      <c r="CA1082" s="636"/>
      <c r="CB1082" s="637"/>
      <c r="CC1082" s="636"/>
      <c r="CD1082" s="636"/>
      <c r="CE1082" s="637"/>
      <c r="CF1082" s="637"/>
      <c r="CG1082" s="637"/>
      <c r="CH1082" s="637"/>
      <c r="CI1082" s="636"/>
      <c r="CJ1082" s="636"/>
      <c r="CK1082" s="637"/>
      <c r="CL1082" s="637"/>
      <c r="CM1082" s="637"/>
      <c r="CN1082" s="705"/>
      <c r="CO1082" s="88"/>
      <c r="CP1082" s="88"/>
      <c r="CQ1082" s="88"/>
      <c r="CR1082" s="67"/>
      <c r="CS1082" s="67"/>
      <c r="CT1082" s="67"/>
      <c r="CU1082" s="67"/>
      <c r="CV1082" s="67"/>
      <c r="CW1082" s="67"/>
      <c r="CX1082" s="67"/>
      <c r="CY1082" s="67"/>
      <c r="CZ1082" s="67"/>
      <c r="DA1082" s="67"/>
      <c r="DB1082" s="67"/>
      <c r="DC1082" s="67"/>
      <c r="DD1082" s="67"/>
      <c r="DE1082" s="67"/>
      <c r="DF1082" s="67"/>
      <c r="DG1082" s="67"/>
      <c r="DH1082" s="67"/>
      <c r="DI1082" s="67"/>
      <c r="DJ1082" s="67"/>
      <c r="DK1082" s="67"/>
      <c r="DL1082" s="67"/>
      <c r="DM1082" s="67"/>
      <c r="DN1082" s="67"/>
      <c r="DO1082" s="67"/>
      <c r="DP1082" s="67"/>
      <c r="DQ1082" s="67"/>
      <c r="DR1082" s="67"/>
      <c r="DS1082" s="67"/>
      <c r="DT1082" s="67"/>
      <c r="DU1082" s="67"/>
      <c r="DV1082" s="67"/>
      <c r="DW1082" s="67"/>
      <c r="DX1082" s="67"/>
      <c r="DY1082" s="67"/>
      <c r="DZ1082" s="88"/>
      <c r="EA1082" s="88"/>
      <c r="EB1082" s="88"/>
      <c r="EC1082" s="88"/>
      <c r="ED1082" s="88"/>
      <c r="EE1082" s="88"/>
      <c r="EF1082" s="88"/>
      <c r="EG1082" s="88"/>
    </row>
    <row r="1083" spans="22:137" s="65" customFormat="1" x14ac:dyDescent="0.25">
      <c r="V1083" s="631"/>
      <c r="AA1083" s="632"/>
      <c r="AB1083" s="632"/>
      <c r="AD1083" s="632"/>
      <c r="AE1083" s="633"/>
      <c r="AH1083" s="634"/>
      <c r="AI1083" s="634"/>
      <c r="AK1083" s="632"/>
      <c r="AR1083" s="632"/>
      <c r="AV1083" s="632"/>
      <c r="AX1083" s="632"/>
      <c r="BB1083" s="632"/>
      <c r="BC1083" s="632"/>
      <c r="BE1083" s="632"/>
      <c r="BH1083" s="67"/>
      <c r="BI1083" s="635"/>
      <c r="BJ1083" s="636"/>
      <c r="BK1083" s="636"/>
      <c r="BL1083" s="636"/>
      <c r="BM1083" s="102"/>
      <c r="BN1083" s="102"/>
      <c r="BO1083" s="102"/>
      <c r="BP1083" s="636"/>
      <c r="BQ1083" s="636"/>
      <c r="BR1083" s="636"/>
      <c r="BS1083" s="636"/>
      <c r="BT1083" s="636"/>
      <c r="BU1083" s="636"/>
      <c r="BV1083" s="636"/>
      <c r="BW1083" s="636"/>
      <c r="BX1083" s="636"/>
      <c r="BY1083" s="636"/>
      <c r="BZ1083" s="636"/>
      <c r="CA1083" s="636"/>
      <c r="CB1083" s="637"/>
      <c r="CC1083" s="636"/>
      <c r="CD1083" s="636"/>
      <c r="CE1083" s="637"/>
      <c r="CF1083" s="637"/>
      <c r="CG1083" s="637"/>
      <c r="CH1083" s="637"/>
      <c r="CI1083" s="636"/>
      <c r="CJ1083" s="636"/>
      <c r="CK1083" s="637"/>
      <c r="CL1083" s="637"/>
      <c r="CM1083" s="637"/>
      <c r="CN1083" s="705"/>
      <c r="CO1083" s="88"/>
      <c r="CP1083" s="88"/>
      <c r="CQ1083" s="88"/>
      <c r="CR1083" s="67"/>
      <c r="CS1083" s="67"/>
      <c r="CT1083" s="67"/>
      <c r="CU1083" s="67"/>
      <c r="CV1083" s="67"/>
      <c r="CW1083" s="67"/>
      <c r="CX1083" s="67"/>
      <c r="CY1083" s="67"/>
      <c r="CZ1083" s="67"/>
      <c r="DA1083" s="67"/>
      <c r="DB1083" s="67"/>
      <c r="DC1083" s="67"/>
      <c r="DD1083" s="67"/>
      <c r="DE1083" s="67"/>
      <c r="DF1083" s="67"/>
      <c r="DG1083" s="67"/>
      <c r="DH1083" s="67"/>
      <c r="DI1083" s="67"/>
      <c r="DJ1083" s="67"/>
      <c r="DK1083" s="67"/>
      <c r="DL1083" s="67"/>
      <c r="DM1083" s="67"/>
      <c r="DN1083" s="67"/>
      <c r="DO1083" s="67"/>
      <c r="DP1083" s="67"/>
      <c r="DQ1083" s="67"/>
      <c r="DR1083" s="67"/>
      <c r="DS1083" s="67"/>
      <c r="DT1083" s="67"/>
      <c r="DU1083" s="67"/>
      <c r="DV1083" s="67"/>
      <c r="DW1083" s="67"/>
      <c r="DX1083" s="67"/>
      <c r="DY1083" s="67"/>
      <c r="DZ1083" s="88"/>
      <c r="EA1083" s="88"/>
      <c r="EB1083" s="88"/>
      <c r="EC1083" s="88"/>
      <c r="ED1083" s="88"/>
      <c r="EE1083" s="88"/>
      <c r="EF1083" s="88"/>
      <c r="EG1083" s="88"/>
    </row>
    <row r="1084" spans="22:137" s="65" customFormat="1" x14ac:dyDescent="0.25">
      <c r="V1084" s="631"/>
      <c r="AA1084" s="632"/>
      <c r="AB1084" s="632"/>
      <c r="AD1084" s="632"/>
      <c r="AE1084" s="633"/>
      <c r="AH1084" s="634"/>
      <c r="AI1084" s="634"/>
      <c r="AK1084" s="632"/>
      <c r="AR1084" s="632"/>
      <c r="AV1084" s="632"/>
      <c r="AX1084" s="632"/>
      <c r="BB1084" s="632"/>
      <c r="BC1084" s="632"/>
      <c r="BE1084" s="632"/>
      <c r="BH1084" s="67"/>
      <c r="BI1084" s="635"/>
      <c r="BJ1084" s="636"/>
      <c r="BK1084" s="636"/>
      <c r="BL1084" s="636"/>
      <c r="BM1084" s="102"/>
      <c r="BN1084" s="102"/>
      <c r="BO1084" s="102"/>
      <c r="BP1084" s="636"/>
      <c r="BQ1084" s="636"/>
      <c r="BR1084" s="636"/>
      <c r="BS1084" s="636"/>
      <c r="BT1084" s="636"/>
      <c r="BU1084" s="636"/>
      <c r="BV1084" s="636"/>
      <c r="BW1084" s="636"/>
      <c r="BX1084" s="636"/>
      <c r="BY1084" s="636"/>
      <c r="BZ1084" s="636"/>
      <c r="CA1084" s="636"/>
      <c r="CB1084" s="637"/>
      <c r="CC1084" s="636"/>
      <c r="CD1084" s="636"/>
      <c r="CE1084" s="637"/>
      <c r="CF1084" s="637"/>
      <c r="CG1084" s="637"/>
      <c r="CH1084" s="637"/>
      <c r="CI1084" s="636"/>
      <c r="CJ1084" s="636"/>
      <c r="CK1084" s="637"/>
      <c r="CL1084" s="637"/>
      <c r="CM1084" s="637"/>
      <c r="CN1084" s="705"/>
      <c r="CO1084" s="88"/>
      <c r="CP1084" s="88"/>
      <c r="CQ1084" s="88"/>
      <c r="CR1084" s="67"/>
      <c r="CS1084" s="67"/>
      <c r="CT1084" s="67"/>
      <c r="CU1084" s="67"/>
      <c r="CV1084" s="67"/>
      <c r="CW1084" s="67"/>
      <c r="CX1084" s="67"/>
      <c r="CY1084" s="67"/>
      <c r="CZ1084" s="67"/>
      <c r="DA1084" s="67"/>
      <c r="DB1084" s="67"/>
      <c r="DC1084" s="67"/>
      <c r="DD1084" s="67"/>
      <c r="DE1084" s="67"/>
      <c r="DF1084" s="67"/>
      <c r="DG1084" s="67"/>
      <c r="DH1084" s="67"/>
      <c r="DI1084" s="67"/>
      <c r="DJ1084" s="67"/>
      <c r="DK1084" s="67"/>
      <c r="DL1084" s="67"/>
      <c r="DM1084" s="67"/>
      <c r="DN1084" s="67"/>
      <c r="DO1084" s="67"/>
      <c r="DP1084" s="67"/>
      <c r="DQ1084" s="67"/>
      <c r="DR1084" s="67"/>
      <c r="DS1084" s="67"/>
      <c r="DT1084" s="67"/>
      <c r="DU1084" s="67"/>
      <c r="DV1084" s="67"/>
      <c r="DW1084" s="67"/>
      <c r="DX1084" s="67"/>
      <c r="DY1084" s="67"/>
      <c r="DZ1084" s="88"/>
      <c r="EA1084" s="88"/>
      <c r="EB1084" s="88"/>
      <c r="EC1084" s="88"/>
      <c r="ED1084" s="88"/>
      <c r="EE1084" s="88"/>
      <c r="EF1084" s="88"/>
      <c r="EG1084" s="88"/>
    </row>
    <row r="1085" spans="22:137" s="65" customFormat="1" x14ac:dyDescent="0.25">
      <c r="V1085" s="631"/>
      <c r="AA1085" s="632"/>
      <c r="AB1085" s="632"/>
      <c r="AD1085" s="632"/>
      <c r="AE1085" s="633"/>
      <c r="AH1085" s="634"/>
      <c r="AI1085" s="634"/>
      <c r="AK1085" s="632"/>
      <c r="AR1085" s="632"/>
      <c r="AV1085" s="632"/>
      <c r="AX1085" s="632"/>
      <c r="BB1085" s="632"/>
      <c r="BC1085" s="632"/>
      <c r="BE1085" s="632"/>
      <c r="BH1085" s="67"/>
      <c r="BI1085" s="635"/>
      <c r="BJ1085" s="636"/>
      <c r="BK1085" s="636"/>
      <c r="BL1085" s="636"/>
      <c r="BM1085" s="102"/>
      <c r="BN1085" s="102"/>
      <c r="BO1085" s="102"/>
      <c r="BP1085" s="636"/>
      <c r="BQ1085" s="636"/>
      <c r="BR1085" s="636"/>
      <c r="BS1085" s="636"/>
      <c r="BT1085" s="636"/>
      <c r="BU1085" s="636"/>
      <c r="BV1085" s="636"/>
      <c r="BW1085" s="636"/>
      <c r="BX1085" s="636"/>
      <c r="BY1085" s="636"/>
      <c r="BZ1085" s="636"/>
      <c r="CA1085" s="636"/>
      <c r="CB1085" s="637"/>
      <c r="CC1085" s="636"/>
      <c r="CD1085" s="636"/>
      <c r="CE1085" s="637"/>
      <c r="CF1085" s="637"/>
      <c r="CG1085" s="637"/>
      <c r="CH1085" s="637"/>
      <c r="CI1085" s="636"/>
      <c r="CJ1085" s="636"/>
      <c r="CK1085" s="637"/>
      <c r="CL1085" s="637"/>
      <c r="CM1085" s="637"/>
      <c r="CN1085" s="705"/>
      <c r="CO1085" s="88"/>
      <c r="CP1085" s="88"/>
      <c r="CQ1085" s="88"/>
      <c r="CR1085" s="67"/>
      <c r="CS1085" s="67"/>
      <c r="CT1085" s="67"/>
      <c r="CU1085" s="67"/>
      <c r="CV1085" s="67"/>
      <c r="CW1085" s="67"/>
      <c r="CX1085" s="67"/>
      <c r="CY1085" s="67"/>
      <c r="CZ1085" s="67"/>
      <c r="DA1085" s="67"/>
      <c r="DB1085" s="67"/>
      <c r="DC1085" s="67"/>
      <c r="DD1085" s="67"/>
      <c r="DE1085" s="67"/>
      <c r="DF1085" s="67"/>
      <c r="DG1085" s="67"/>
      <c r="DH1085" s="67"/>
      <c r="DI1085" s="67"/>
      <c r="DJ1085" s="67"/>
      <c r="DK1085" s="67"/>
      <c r="DL1085" s="67"/>
      <c r="DM1085" s="67"/>
      <c r="DN1085" s="67"/>
      <c r="DO1085" s="67"/>
      <c r="DP1085" s="67"/>
      <c r="DQ1085" s="67"/>
      <c r="DR1085" s="67"/>
      <c r="DS1085" s="67"/>
      <c r="DT1085" s="67"/>
      <c r="DU1085" s="67"/>
      <c r="DV1085" s="67"/>
      <c r="DW1085" s="67"/>
      <c r="DX1085" s="67"/>
      <c r="DY1085" s="67"/>
      <c r="DZ1085" s="88"/>
      <c r="EA1085" s="88"/>
      <c r="EB1085" s="88"/>
      <c r="EC1085" s="88"/>
      <c r="ED1085" s="88"/>
      <c r="EE1085" s="88"/>
      <c r="EF1085" s="88"/>
      <c r="EG1085" s="88"/>
    </row>
    <row r="1086" spans="22:137" s="65" customFormat="1" x14ac:dyDescent="0.25">
      <c r="V1086" s="631"/>
      <c r="AA1086" s="632"/>
      <c r="AB1086" s="632"/>
      <c r="AD1086" s="632"/>
      <c r="AE1086" s="633"/>
      <c r="AH1086" s="634"/>
      <c r="AI1086" s="634"/>
      <c r="AK1086" s="632"/>
      <c r="AR1086" s="632"/>
      <c r="AV1086" s="632"/>
      <c r="AX1086" s="632"/>
      <c r="BB1086" s="632"/>
      <c r="BC1086" s="632"/>
      <c r="BE1086" s="632"/>
      <c r="BH1086" s="67"/>
      <c r="BI1086" s="635"/>
      <c r="BJ1086" s="636"/>
      <c r="BK1086" s="636"/>
      <c r="BL1086" s="636"/>
      <c r="BM1086" s="102"/>
      <c r="BN1086" s="102"/>
      <c r="BO1086" s="102"/>
      <c r="BP1086" s="636"/>
      <c r="BQ1086" s="636"/>
      <c r="BR1086" s="636"/>
      <c r="BS1086" s="636"/>
      <c r="BT1086" s="636"/>
      <c r="BU1086" s="636"/>
      <c r="BV1086" s="636"/>
      <c r="BW1086" s="636"/>
      <c r="BX1086" s="636"/>
      <c r="BY1086" s="636"/>
      <c r="BZ1086" s="636"/>
      <c r="CA1086" s="636"/>
      <c r="CB1086" s="637"/>
      <c r="CC1086" s="636"/>
      <c r="CD1086" s="636"/>
      <c r="CE1086" s="637"/>
      <c r="CF1086" s="637"/>
      <c r="CG1086" s="637"/>
      <c r="CH1086" s="637"/>
      <c r="CI1086" s="636"/>
      <c r="CJ1086" s="636"/>
      <c r="CK1086" s="637"/>
      <c r="CL1086" s="637"/>
      <c r="CM1086" s="637"/>
      <c r="CN1086" s="705"/>
      <c r="CO1086" s="88"/>
      <c r="CP1086" s="88"/>
      <c r="CQ1086" s="88"/>
      <c r="CR1086" s="67"/>
      <c r="CS1086" s="67"/>
      <c r="CT1086" s="67"/>
      <c r="CU1086" s="67"/>
      <c r="CV1086" s="67"/>
      <c r="CW1086" s="67"/>
      <c r="CX1086" s="67"/>
      <c r="CY1086" s="67"/>
      <c r="CZ1086" s="67"/>
      <c r="DA1086" s="67"/>
      <c r="DB1086" s="67"/>
      <c r="DC1086" s="67"/>
      <c r="DD1086" s="67"/>
      <c r="DE1086" s="67"/>
      <c r="DF1086" s="67"/>
      <c r="DG1086" s="67"/>
      <c r="DH1086" s="67"/>
      <c r="DI1086" s="67"/>
      <c r="DJ1086" s="67"/>
      <c r="DK1086" s="67"/>
      <c r="DL1086" s="67"/>
      <c r="DM1086" s="67"/>
      <c r="DN1086" s="67"/>
      <c r="DO1086" s="67"/>
      <c r="DP1086" s="67"/>
      <c r="DQ1086" s="67"/>
      <c r="DR1086" s="67"/>
      <c r="DS1086" s="67"/>
      <c r="DT1086" s="67"/>
      <c r="DU1086" s="67"/>
      <c r="DV1086" s="67"/>
      <c r="DW1086" s="67"/>
      <c r="DX1086" s="67"/>
      <c r="DY1086" s="67"/>
      <c r="DZ1086" s="88"/>
      <c r="EA1086" s="88"/>
      <c r="EB1086" s="88"/>
      <c r="EC1086" s="88"/>
      <c r="ED1086" s="88"/>
      <c r="EE1086" s="88"/>
      <c r="EF1086" s="88"/>
      <c r="EG1086" s="88"/>
    </row>
    <row r="1087" spans="22:137" s="65" customFormat="1" x14ac:dyDescent="0.25">
      <c r="V1087" s="631"/>
      <c r="AA1087" s="632"/>
      <c r="AB1087" s="632"/>
      <c r="AD1087" s="632"/>
      <c r="AE1087" s="633"/>
      <c r="AH1087" s="634"/>
      <c r="AI1087" s="634"/>
      <c r="AK1087" s="632"/>
      <c r="AR1087" s="632"/>
      <c r="AV1087" s="632"/>
      <c r="AX1087" s="632"/>
      <c r="BB1087" s="632"/>
      <c r="BC1087" s="632"/>
      <c r="BE1087" s="632"/>
      <c r="BH1087" s="67"/>
      <c r="BI1087" s="635"/>
      <c r="BJ1087" s="636"/>
      <c r="BK1087" s="636"/>
      <c r="BL1087" s="636"/>
      <c r="BM1087" s="102"/>
      <c r="BN1087" s="102"/>
      <c r="BO1087" s="102"/>
      <c r="BP1087" s="636"/>
      <c r="BQ1087" s="636"/>
      <c r="BR1087" s="636"/>
      <c r="BS1087" s="636"/>
      <c r="BT1087" s="636"/>
      <c r="BU1087" s="636"/>
      <c r="BV1087" s="636"/>
      <c r="BW1087" s="636"/>
      <c r="BX1087" s="636"/>
      <c r="BY1087" s="636"/>
      <c r="BZ1087" s="636"/>
      <c r="CA1087" s="636"/>
      <c r="CB1087" s="637"/>
      <c r="CC1087" s="636"/>
      <c r="CD1087" s="636"/>
      <c r="CE1087" s="637"/>
      <c r="CF1087" s="637"/>
      <c r="CG1087" s="637"/>
      <c r="CH1087" s="637"/>
      <c r="CI1087" s="636"/>
      <c r="CJ1087" s="636"/>
      <c r="CK1087" s="637"/>
      <c r="CL1087" s="637"/>
      <c r="CM1087" s="637"/>
      <c r="CN1087" s="705"/>
      <c r="CO1087" s="88"/>
      <c r="CP1087" s="88"/>
      <c r="CQ1087" s="88"/>
      <c r="CR1087" s="67"/>
      <c r="CS1087" s="67"/>
      <c r="CT1087" s="67"/>
      <c r="CU1087" s="67"/>
      <c r="CV1087" s="67"/>
      <c r="CW1087" s="67"/>
      <c r="CX1087" s="67"/>
      <c r="CY1087" s="67"/>
      <c r="CZ1087" s="67"/>
      <c r="DA1087" s="67"/>
      <c r="DB1087" s="67"/>
      <c r="DC1087" s="67"/>
      <c r="DD1087" s="67"/>
      <c r="DE1087" s="67"/>
      <c r="DF1087" s="67"/>
      <c r="DG1087" s="67"/>
      <c r="DH1087" s="67"/>
      <c r="DI1087" s="67"/>
      <c r="DJ1087" s="67"/>
      <c r="DK1087" s="67"/>
      <c r="DL1087" s="67"/>
      <c r="DM1087" s="67"/>
      <c r="DN1087" s="67"/>
      <c r="DO1087" s="67"/>
      <c r="DP1087" s="67"/>
      <c r="DQ1087" s="67"/>
      <c r="DR1087" s="67"/>
      <c r="DS1087" s="67"/>
      <c r="DT1087" s="67"/>
      <c r="DU1087" s="67"/>
      <c r="DV1087" s="67"/>
      <c r="DW1087" s="67"/>
      <c r="DX1087" s="67"/>
      <c r="DY1087" s="67"/>
      <c r="DZ1087" s="88"/>
      <c r="EA1087" s="88"/>
      <c r="EB1087" s="88"/>
      <c r="EC1087" s="88"/>
      <c r="ED1087" s="88"/>
      <c r="EE1087" s="88"/>
      <c r="EF1087" s="88"/>
      <c r="EG1087" s="88"/>
    </row>
    <row r="1088" spans="22:137" s="65" customFormat="1" x14ac:dyDescent="0.25">
      <c r="V1088" s="631"/>
      <c r="AA1088" s="632"/>
      <c r="AB1088" s="632"/>
      <c r="AD1088" s="632"/>
      <c r="AE1088" s="633"/>
      <c r="AH1088" s="634"/>
      <c r="AI1088" s="634"/>
      <c r="AK1088" s="632"/>
      <c r="AR1088" s="632"/>
      <c r="AV1088" s="632"/>
      <c r="AX1088" s="632"/>
      <c r="BB1088" s="632"/>
      <c r="BC1088" s="632"/>
      <c r="BE1088" s="632"/>
      <c r="BH1088" s="67"/>
      <c r="BI1088" s="635"/>
      <c r="BJ1088" s="636"/>
      <c r="BK1088" s="636"/>
      <c r="BL1088" s="636"/>
      <c r="BM1088" s="102"/>
      <c r="BN1088" s="102"/>
      <c r="BO1088" s="102"/>
      <c r="BP1088" s="636"/>
      <c r="BQ1088" s="636"/>
      <c r="BR1088" s="636"/>
      <c r="BS1088" s="636"/>
      <c r="BT1088" s="636"/>
      <c r="BU1088" s="636"/>
      <c r="BV1088" s="636"/>
      <c r="BW1088" s="636"/>
      <c r="BX1088" s="636"/>
      <c r="BY1088" s="636"/>
      <c r="BZ1088" s="636"/>
      <c r="CA1088" s="636"/>
      <c r="CB1088" s="637"/>
      <c r="CC1088" s="636"/>
      <c r="CD1088" s="636"/>
      <c r="CE1088" s="637"/>
      <c r="CF1088" s="637"/>
      <c r="CG1088" s="637"/>
      <c r="CH1088" s="637"/>
      <c r="CI1088" s="636"/>
      <c r="CJ1088" s="636"/>
      <c r="CK1088" s="637"/>
      <c r="CL1088" s="637"/>
      <c r="CM1088" s="637"/>
      <c r="CN1088" s="705"/>
      <c r="CO1088" s="88"/>
      <c r="CP1088" s="88"/>
      <c r="CQ1088" s="88"/>
      <c r="CR1088" s="67"/>
      <c r="CS1088" s="67"/>
      <c r="CT1088" s="67"/>
      <c r="CU1088" s="67"/>
      <c r="CV1088" s="67"/>
      <c r="CW1088" s="67"/>
      <c r="CX1088" s="67"/>
      <c r="CY1088" s="67"/>
      <c r="CZ1088" s="67"/>
      <c r="DA1088" s="67"/>
      <c r="DB1088" s="67"/>
      <c r="DC1088" s="67"/>
      <c r="DD1088" s="67"/>
      <c r="DE1088" s="67"/>
      <c r="DF1088" s="67"/>
      <c r="DG1088" s="67"/>
      <c r="DH1088" s="67"/>
      <c r="DI1088" s="67"/>
      <c r="DJ1088" s="67"/>
      <c r="DK1088" s="67"/>
      <c r="DL1088" s="67"/>
      <c r="DM1088" s="67"/>
      <c r="DN1088" s="67"/>
      <c r="DO1088" s="67"/>
      <c r="DP1088" s="67"/>
      <c r="DQ1088" s="67"/>
      <c r="DR1088" s="67"/>
      <c r="DS1088" s="67"/>
      <c r="DT1088" s="67"/>
      <c r="DU1088" s="67"/>
      <c r="DV1088" s="67"/>
      <c r="DW1088" s="67"/>
      <c r="DX1088" s="67"/>
      <c r="DY1088" s="67"/>
      <c r="DZ1088" s="88"/>
      <c r="EA1088" s="88"/>
      <c r="EB1088" s="88"/>
      <c r="EC1088" s="88"/>
      <c r="ED1088" s="88"/>
      <c r="EE1088" s="88"/>
      <c r="EF1088" s="88"/>
      <c r="EG1088" s="88"/>
    </row>
    <row r="1089" spans="22:137" s="65" customFormat="1" x14ac:dyDescent="0.25">
      <c r="V1089" s="631"/>
      <c r="AA1089" s="632"/>
      <c r="AB1089" s="632"/>
      <c r="AD1089" s="632"/>
      <c r="AE1089" s="633"/>
      <c r="AH1089" s="634"/>
      <c r="AI1089" s="634"/>
      <c r="AK1089" s="632"/>
      <c r="AR1089" s="632"/>
      <c r="AV1089" s="632"/>
      <c r="AX1089" s="632"/>
      <c r="BB1089" s="632"/>
      <c r="BC1089" s="632"/>
      <c r="BE1089" s="632"/>
      <c r="BH1089" s="67"/>
      <c r="BI1089" s="635"/>
      <c r="BJ1089" s="636"/>
      <c r="BK1089" s="636"/>
      <c r="BL1089" s="636"/>
      <c r="BM1089" s="102"/>
      <c r="BN1089" s="102"/>
      <c r="BO1089" s="102"/>
      <c r="BP1089" s="636"/>
      <c r="BQ1089" s="636"/>
      <c r="BR1089" s="636"/>
      <c r="BS1089" s="636"/>
      <c r="BT1089" s="636"/>
      <c r="BU1089" s="636"/>
      <c r="BV1089" s="636"/>
      <c r="BW1089" s="636"/>
      <c r="BX1089" s="636"/>
      <c r="BY1089" s="636"/>
      <c r="BZ1089" s="636"/>
      <c r="CA1089" s="636"/>
      <c r="CB1089" s="637"/>
      <c r="CC1089" s="636"/>
      <c r="CD1089" s="636"/>
      <c r="CE1089" s="637"/>
      <c r="CF1089" s="637"/>
      <c r="CG1089" s="637"/>
      <c r="CH1089" s="637"/>
      <c r="CI1089" s="636"/>
      <c r="CJ1089" s="636"/>
      <c r="CK1089" s="637"/>
      <c r="CL1089" s="637"/>
      <c r="CM1089" s="637"/>
      <c r="CN1089" s="705"/>
      <c r="CO1089" s="88"/>
      <c r="CP1089" s="88"/>
      <c r="CQ1089" s="88"/>
      <c r="CR1089" s="67"/>
      <c r="CS1089" s="67"/>
      <c r="CT1089" s="67"/>
      <c r="CU1089" s="67"/>
      <c r="CV1089" s="67"/>
      <c r="CW1089" s="67"/>
      <c r="CX1089" s="67"/>
      <c r="CY1089" s="67"/>
      <c r="CZ1089" s="67"/>
      <c r="DA1089" s="67"/>
      <c r="DB1089" s="67"/>
      <c r="DC1089" s="67"/>
      <c r="DD1089" s="67"/>
      <c r="DE1089" s="67"/>
      <c r="DF1089" s="67"/>
      <c r="DG1089" s="67"/>
      <c r="DH1089" s="67"/>
      <c r="DI1089" s="67"/>
      <c r="DJ1089" s="67"/>
      <c r="DK1089" s="67"/>
      <c r="DL1089" s="67"/>
      <c r="DM1089" s="67"/>
      <c r="DN1089" s="67"/>
      <c r="DO1089" s="67"/>
      <c r="DP1089" s="67"/>
      <c r="DQ1089" s="67"/>
      <c r="DR1089" s="67"/>
      <c r="DS1089" s="67"/>
      <c r="DT1089" s="67"/>
      <c r="DU1089" s="67"/>
      <c r="DV1089" s="67"/>
      <c r="DW1089" s="67"/>
      <c r="DX1089" s="67"/>
      <c r="DY1089" s="67"/>
      <c r="DZ1089" s="88"/>
      <c r="EA1089" s="88"/>
      <c r="EB1089" s="88"/>
      <c r="EC1089" s="88"/>
      <c r="ED1089" s="88"/>
      <c r="EE1089" s="88"/>
      <c r="EF1089" s="88"/>
      <c r="EG1089" s="88"/>
    </row>
    <row r="1090" spans="22:137" s="65" customFormat="1" x14ac:dyDescent="0.25">
      <c r="V1090" s="631"/>
      <c r="AA1090" s="632"/>
      <c r="AB1090" s="632"/>
      <c r="AD1090" s="632"/>
      <c r="AE1090" s="633"/>
      <c r="AH1090" s="634"/>
      <c r="AI1090" s="634"/>
      <c r="AK1090" s="632"/>
      <c r="AR1090" s="632"/>
      <c r="AV1090" s="632"/>
      <c r="AX1090" s="632"/>
      <c r="BB1090" s="632"/>
      <c r="BC1090" s="632"/>
      <c r="BE1090" s="632"/>
      <c r="BH1090" s="67"/>
      <c r="BI1090" s="635"/>
      <c r="BJ1090" s="636"/>
      <c r="BK1090" s="636"/>
      <c r="BL1090" s="636"/>
      <c r="BM1090" s="102"/>
      <c r="BN1090" s="102"/>
      <c r="BO1090" s="102"/>
      <c r="BP1090" s="636"/>
      <c r="BQ1090" s="636"/>
      <c r="BR1090" s="636"/>
      <c r="BS1090" s="636"/>
      <c r="BT1090" s="636"/>
      <c r="BU1090" s="636"/>
      <c r="BV1090" s="636"/>
      <c r="BW1090" s="636"/>
      <c r="BX1090" s="636"/>
      <c r="BY1090" s="636"/>
      <c r="BZ1090" s="636"/>
      <c r="CA1090" s="636"/>
      <c r="CB1090" s="637"/>
      <c r="CC1090" s="636"/>
      <c r="CD1090" s="636"/>
      <c r="CE1090" s="637"/>
      <c r="CF1090" s="637"/>
      <c r="CG1090" s="637"/>
      <c r="CH1090" s="637"/>
      <c r="CI1090" s="636"/>
      <c r="CJ1090" s="636"/>
      <c r="CK1090" s="637"/>
      <c r="CL1090" s="637"/>
      <c r="CM1090" s="637"/>
      <c r="CN1090" s="705"/>
      <c r="CO1090" s="88"/>
      <c r="CP1090" s="88"/>
      <c r="CQ1090" s="88"/>
      <c r="CR1090" s="67"/>
      <c r="CS1090" s="67"/>
      <c r="CT1090" s="67"/>
      <c r="CU1090" s="67"/>
      <c r="CV1090" s="67"/>
      <c r="CW1090" s="67"/>
      <c r="CX1090" s="67"/>
      <c r="CY1090" s="67"/>
      <c r="CZ1090" s="67"/>
      <c r="DA1090" s="67"/>
      <c r="DB1090" s="67"/>
      <c r="DC1090" s="67"/>
      <c r="DD1090" s="67"/>
      <c r="DE1090" s="67"/>
      <c r="DF1090" s="67"/>
      <c r="DG1090" s="67"/>
      <c r="DH1090" s="67"/>
      <c r="DI1090" s="67"/>
      <c r="DJ1090" s="67"/>
      <c r="DK1090" s="67"/>
      <c r="DL1090" s="67"/>
      <c r="DM1090" s="67"/>
      <c r="DN1090" s="67"/>
      <c r="DO1090" s="67"/>
      <c r="DP1090" s="67"/>
      <c r="DQ1090" s="67"/>
      <c r="DR1090" s="67"/>
      <c r="DS1090" s="67"/>
      <c r="DT1090" s="67"/>
      <c r="DU1090" s="67"/>
      <c r="DV1090" s="67"/>
      <c r="DW1090" s="67"/>
      <c r="DX1090" s="67"/>
      <c r="DY1090" s="67"/>
      <c r="DZ1090" s="88"/>
      <c r="EA1090" s="88"/>
      <c r="EB1090" s="88"/>
      <c r="EC1090" s="88"/>
      <c r="ED1090" s="88"/>
      <c r="EE1090" s="88"/>
      <c r="EF1090" s="88"/>
      <c r="EG1090" s="88"/>
    </row>
    <row r="1091" spans="22:137" s="65" customFormat="1" x14ac:dyDescent="0.25">
      <c r="V1091" s="631"/>
      <c r="AA1091" s="632"/>
      <c r="AB1091" s="632"/>
      <c r="AD1091" s="632"/>
      <c r="AE1091" s="633"/>
      <c r="AH1091" s="634"/>
      <c r="AI1091" s="634"/>
      <c r="AK1091" s="632"/>
      <c r="AR1091" s="632"/>
      <c r="AV1091" s="632"/>
      <c r="AX1091" s="632"/>
      <c r="BB1091" s="632"/>
      <c r="BC1091" s="632"/>
      <c r="BE1091" s="632"/>
      <c r="BH1091" s="67"/>
      <c r="BI1091" s="635"/>
      <c r="BJ1091" s="636"/>
      <c r="BK1091" s="636"/>
      <c r="BL1091" s="636"/>
      <c r="BM1091" s="102"/>
      <c r="BN1091" s="102"/>
      <c r="BO1091" s="102"/>
      <c r="BP1091" s="636"/>
      <c r="BQ1091" s="636"/>
      <c r="BR1091" s="636"/>
      <c r="BS1091" s="636"/>
      <c r="BT1091" s="636"/>
      <c r="BU1091" s="636"/>
      <c r="BV1091" s="636"/>
      <c r="BW1091" s="636"/>
      <c r="BX1091" s="636"/>
      <c r="BY1091" s="636"/>
      <c r="BZ1091" s="636"/>
      <c r="CA1091" s="636"/>
      <c r="CB1091" s="637"/>
      <c r="CC1091" s="636"/>
      <c r="CD1091" s="636"/>
      <c r="CE1091" s="637"/>
      <c r="CF1091" s="637"/>
      <c r="CG1091" s="637"/>
      <c r="CH1091" s="637"/>
      <c r="CI1091" s="636"/>
      <c r="CJ1091" s="636"/>
      <c r="CK1091" s="637"/>
      <c r="CL1091" s="637"/>
      <c r="CM1091" s="637"/>
      <c r="CN1091" s="705"/>
      <c r="CO1091" s="88"/>
      <c r="CP1091" s="88"/>
      <c r="CQ1091" s="88"/>
      <c r="CR1091" s="67"/>
      <c r="CS1091" s="67"/>
      <c r="CT1091" s="67"/>
      <c r="CU1091" s="67"/>
      <c r="CV1091" s="67"/>
      <c r="CW1091" s="67"/>
      <c r="CX1091" s="67"/>
      <c r="CY1091" s="67"/>
      <c r="CZ1091" s="67"/>
      <c r="DA1091" s="67"/>
      <c r="DB1091" s="67"/>
      <c r="DC1091" s="67"/>
      <c r="DD1091" s="67"/>
      <c r="DE1091" s="67"/>
      <c r="DF1091" s="67"/>
      <c r="DG1091" s="67"/>
      <c r="DH1091" s="67"/>
      <c r="DI1091" s="67"/>
      <c r="DJ1091" s="67"/>
      <c r="DK1091" s="67"/>
      <c r="DL1091" s="67"/>
      <c r="DM1091" s="67"/>
      <c r="DN1091" s="67"/>
      <c r="DO1091" s="67"/>
      <c r="DP1091" s="67"/>
      <c r="DQ1091" s="67"/>
      <c r="DR1091" s="67"/>
      <c r="DS1091" s="67"/>
      <c r="DT1091" s="67"/>
      <c r="DU1091" s="67"/>
      <c r="DV1091" s="67"/>
      <c r="DW1091" s="67"/>
      <c r="DX1091" s="67"/>
      <c r="DY1091" s="67"/>
      <c r="DZ1091" s="88"/>
      <c r="EA1091" s="88"/>
      <c r="EB1091" s="88"/>
      <c r="EC1091" s="88"/>
      <c r="ED1091" s="88"/>
      <c r="EE1091" s="88"/>
      <c r="EF1091" s="88"/>
      <c r="EG1091" s="88"/>
    </row>
    <row r="1092" spans="22:137" s="65" customFormat="1" x14ac:dyDescent="0.25">
      <c r="V1092" s="631"/>
      <c r="AA1092" s="632"/>
      <c r="AB1092" s="632"/>
      <c r="AD1092" s="632"/>
      <c r="AE1092" s="633"/>
      <c r="AH1092" s="634"/>
      <c r="AI1092" s="634"/>
      <c r="AK1092" s="632"/>
      <c r="AR1092" s="632"/>
      <c r="AV1092" s="632"/>
      <c r="AX1092" s="632"/>
      <c r="BB1092" s="632"/>
      <c r="BC1092" s="632"/>
      <c r="BE1092" s="632"/>
      <c r="BH1092" s="67"/>
      <c r="BI1092" s="635"/>
      <c r="BJ1092" s="636"/>
      <c r="BK1092" s="636"/>
      <c r="BL1092" s="636"/>
      <c r="BM1092" s="102"/>
      <c r="BN1092" s="102"/>
      <c r="BO1092" s="102"/>
      <c r="BP1092" s="636"/>
      <c r="BQ1092" s="636"/>
      <c r="BR1092" s="636"/>
      <c r="BS1092" s="636"/>
      <c r="BT1092" s="636"/>
      <c r="BU1092" s="636"/>
      <c r="BV1092" s="636"/>
      <c r="BW1092" s="636"/>
      <c r="BX1092" s="636"/>
      <c r="BY1092" s="636"/>
      <c r="BZ1092" s="636"/>
      <c r="CA1092" s="636"/>
      <c r="CB1092" s="637"/>
      <c r="CC1092" s="636"/>
      <c r="CD1092" s="636"/>
      <c r="CE1092" s="637"/>
      <c r="CF1092" s="637"/>
      <c r="CG1092" s="637"/>
      <c r="CH1092" s="637"/>
      <c r="CI1092" s="636"/>
      <c r="CJ1092" s="636"/>
      <c r="CK1092" s="637"/>
      <c r="CL1092" s="637"/>
      <c r="CM1092" s="637"/>
      <c r="CN1092" s="705"/>
      <c r="CO1092" s="88"/>
      <c r="CP1092" s="88"/>
      <c r="CQ1092" s="88"/>
      <c r="CR1092" s="67"/>
      <c r="CS1092" s="67"/>
      <c r="CT1092" s="67"/>
      <c r="CU1092" s="67"/>
      <c r="CV1092" s="67"/>
      <c r="CW1092" s="67"/>
      <c r="CX1092" s="67"/>
      <c r="CY1092" s="67"/>
      <c r="CZ1092" s="67"/>
      <c r="DA1092" s="67"/>
      <c r="DB1092" s="67"/>
      <c r="DC1092" s="67"/>
      <c r="DD1092" s="67"/>
      <c r="DE1092" s="67"/>
      <c r="DF1092" s="67"/>
      <c r="DG1092" s="67"/>
      <c r="DH1092" s="67"/>
      <c r="DI1092" s="67"/>
      <c r="DJ1092" s="67"/>
      <c r="DK1092" s="67"/>
      <c r="DL1092" s="67"/>
      <c r="DM1092" s="67"/>
      <c r="DN1092" s="67"/>
      <c r="DO1092" s="67"/>
      <c r="DP1092" s="67"/>
      <c r="DQ1092" s="67"/>
      <c r="DR1092" s="67"/>
      <c r="DS1092" s="67"/>
      <c r="DT1092" s="67"/>
      <c r="DU1092" s="67"/>
      <c r="DV1092" s="67"/>
      <c r="DW1092" s="67"/>
      <c r="DX1092" s="67"/>
      <c r="DY1092" s="67"/>
      <c r="DZ1092" s="88"/>
      <c r="EA1092" s="88"/>
      <c r="EB1092" s="88"/>
      <c r="EC1092" s="88"/>
      <c r="ED1092" s="88"/>
      <c r="EE1092" s="88"/>
      <c r="EF1092" s="88"/>
      <c r="EG1092" s="88"/>
    </row>
    <row r="1093" spans="22:137" s="65" customFormat="1" x14ac:dyDescent="0.25">
      <c r="V1093" s="631"/>
      <c r="AA1093" s="632"/>
      <c r="AB1093" s="632"/>
      <c r="AD1093" s="632"/>
      <c r="AE1093" s="633"/>
      <c r="AH1093" s="634"/>
      <c r="AI1093" s="634"/>
      <c r="AK1093" s="632"/>
      <c r="AR1093" s="632"/>
      <c r="AV1093" s="632"/>
      <c r="AX1093" s="632"/>
      <c r="BB1093" s="632"/>
      <c r="BC1093" s="632"/>
      <c r="BE1093" s="632"/>
      <c r="BH1093" s="67"/>
      <c r="BI1093" s="635"/>
      <c r="BJ1093" s="636"/>
      <c r="BK1093" s="636"/>
      <c r="BL1093" s="636"/>
      <c r="BM1093" s="102"/>
      <c r="BN1093" s="102"/>
      <c r="BO1093" s="102"/>
      <c r="BP1093" s="636"/>
      <c r="BQ1093" s="636"/>
      <c r="BR1093" s="636"/>
      <c r="BS1093" s="636"/>
      <c r="BT1093" s="636"/>
      <c r="BU1093" s="636"/>
      <c r="BV1093" s="636"/>
      <c r="BW1093" s="636"/>
      <c r="BX1093" s="636"/>
      <c r="BY1093" s="636"/>
      <c r="BZ1093" s="636"/>
      <c r="CA1093" s="636"/>
      <c r="CB1093" s="637"/>
      <c r="CC1093" s="636"/>
      <c r="CD1093" s="636"/>
      <c r="CE1093" s="637"/>
      <c r="CF1093" s="637"/>
      <c r="CG1093" s="637"/>
      <c r="CH1093" s="637"/>
      <c r="CI1093" s="636"/>
      <c r="CJ1093" s="636"/>
      <c r="CK1093" s="637"/>
      <c r="CL1093" s="637"/>
      <c r="CM1093" s="637"/>
      <c r="CN1093" s="705"/>
      <c r="CO1093" s="88"/>
      <c r="CP1093" s="88"/>
      <c r="CQ1093" s="88"/>
      <c r="CR1093" s="67"/>
      <c r="CS1093" s="67"/>
      <c r="CT1093" s="67"/>
      <c r="CU1093" s="67"/>
      <c r="CV1093" s="67"/>
      <c r="CW1093" s="67"/>
      <c r="CX1093" s="67"/>
      <c r="CY1093" s="67"/>
      <c r="CZ1093" s="67"/>
      <c r="DA1093" s="67"/>
      <c r="DB1093" s="67"/>
      <c r="DC1093" s="67"/>
      <c r="DD1093" s="67"/>
      <c r="DE1093" s="67"/>
      <c r="DF1093" s="67"/>
      <c r="DG1093" s="67"/>
      <c r="DH1093" s="67"/>
      <c r="DI1093" s="67"/>
      <c r="DJ1093" s="67"/>
      <c r="DK1093" s="67"/>
      <c r="DL1093" s="67"/>
      <c r="DM1093" s="67"/>
      <c r="DN1093" s="67"/>
      <c r="DO1093" s="67"/>
      <c r="DP1093" s="67"/>
      <c r="DQ1093" s="67"/>
      <c r="DR1093" s="67"/>
      <c r="DS1093" s="67"/>
      <c r="DT1093" s="67"/>
      <c r="DU1093" s="67"/>
      <c r="DV1093" s="67"/>
      <c r="DW1093" s="67"/>
      <c r="DX1093" s="67"/>
      <c r="DY1093" s="67"/>
      <c r="DZ1093" s="88"/>
      <c r="EA1093" s="88"/>
      <c r="EB1093" s="88"/>
      <c r="EC1093" s="88"/>
      <c r="ED1093" s="88"/>
      <c r="EE1093" s="88"/>
      <c r="EF1093" s="88"/>
      <c r="EG1093" s="88"/>
    </row>
    <row r="1094" spans="22:137" s="65" customFormat="1" x14ac:dyDescent="0.25">
      <c r="V1094" s="631"/>
      <c r="AA1094" s="632"/>
      <c r="AB1094" s="632"/>
      <c r="AD1094" s="632"/>
      <c r="AE1094" s="633"/>
      <c r="AH1094" s="634"/>
      <c r="AI1094" s="634"/>
      <c r="AK1094" s="632"/>
      <c r="AR1094" s="632"/>
      <c r="AV1094" s="632"/>
      <c r="AX1094" s="632"/>
      <c r="BB1094" s="632"/>
      <c r="BC1094" s="632"/>
      <c r="BE1094" s="632"/>
      <c r="BH1094" s="67"/>
      <c r="BI1094" s="635"/>
      <c r="BJ1094" s="636"/>
      <c r="BK1094" s="636"/>
      <c r="BL1094" s="636"/>
      <c r="BM1094" s="102"/>
      <c r="BN1094" s="102"/>
      <c r="BO1094" s="102"/>
      <c r="BP1094" s="636"/>
      <c r="BQ1094" s="636"/>
      <c r="BR1094" s="636"/>
      <c r="BS1094" s="636"/>
      <c r="BT1094" s="636"/>
      <c r="BU1094" s="636"/>
      <c r="BV1094" s="636"/>
      <c r="BW1094" s="636"/>
      <c r="BX1094" s="636"/>
      <c r="BY1094" s="636"/>
      <c r="BZ1094" s="636"/>
      <c r="CA1094" s="636"/>
      <c r="CB1094" s="637"/>
      <c r="CC1094" s="636"/>
      <c r="CD1094" s="636"/>
      <c r="CE1094" s="637"/>
      <c r="CF1094" s="637"/>
      <c r="CG1094" s="637"/>
      <c r="CH1094" s="637"/>
      <c r="CI1094" s="636"/>
      <c r="CJ1094" s="636"/>
      <c r="CK1094" s="637"/>
      <c r="CL1094" s="637"/>
      <c r="CM1094" s="637"/>
      <c r="CN1094" s="705"/>
      <c r="CO1094" s="88"/>
      <c r="CP1094" s="88"/>
      <c r="CQ1094" s="88"/>
      <c r="CR1094" s="67"/>
      <c r="CS1094" s="67"/>
      <c r="CT1094" s="67"/>
      <c r="CU1094" s="67"/>
      <c r="CV1094" s="67"/>
      <c r="CW1094" s="67"/>
      <c r="CX1094" s="67"/>
      <c r="CY1094" s="67"/>
      <c r="CZ1094" s="67"/>
      <c r="DA1094" s="67"/>
      <c r="DB1094" s="67"/>
      <c r="DC1094" s="67"/>
      <c r="DD1094" s="67"/>
      <c r="DE1094" s="67"/>
      <c r="DF1094" s="67"/>
      <c r="DG1094" s="67"/>
      <c r="DH1094" s="67"/>
      <c r="DI1094" s="67"/>
      <c r="DJ1094" s="67"/>
      <c r="DK1094" s="67"/>
      <c r="DL1094" s="67"/>
      <c r="DM1094" s="67"/>
      <c r="DN1094" s="67"/>
      <c r="DO1094" s="67"/>
      <c r="DP1094" s="67"/>
      <c r="DQ1094" s="67"/>
      <c r="DR1094" s="67"/>
      <c r="DS1094" s="67"/>
      <c r="DT1094" s="67"/>
      <c r="DU1094" s="67"/>
      <c r="DV1094" s="67"/>
      <c r="DW1094" s="67"/>
      <c r="DX1094" s="67"/>
      <c r="DY1094" s="67"/>
      <c r="DZ1094" s="88"/>
      <c r="EA1094" s="88"/>
      <c r="EB1094" s="88"/>
      <c r="EC1094" s="88"/>
      <c r="ED1094" s="88"/>
      <c r="EE1094" s="88"/>
      <c r="EF1094" s="88"/>
      <c r="EG1094" s="88"/>
    </row>
    <row r="1095" spans="22:137" s="65" customFormat="1" x14ac:dyDescent="0.25">
      <c r="V1095" s="631"/>
      <c r="AA1095" s="632"/>
      <c r="AB1095" s="632"/>
      <c r="AD1095" s="632"/>
      <c r="AE1095" s="633"/>
      <c r="AH1095" s="634"/>
      <c r="AI1095" s="634"/>
      <c r="AK1095" s="632"/>
      <c r="AR1095" s="632"/>
      <c r="AV1095" s="632"/>
      <c r="AX1095" s="632"/>
      <c r="BB1095" s="632"/>
      <c r="BC1095" s="632"/>
      <c r="BE1095" s="632"/>
      <c r="BH1095" s="67"/>
      <c r="BI1095" s="635"/>
      <c r="BJ1095" s="636"/>
      <c r="BK1095" s="636"/>
      <c r="BL1095" s="636"/>
      <c r="BM1095" s="102"/>
      <c r="BN1095" s="102"/>
      <c r="BO1095" s="102"/>
      <c r="BP1095" s="636"/>
      <c r="BQ1095" s="636"/>
      <c r="BR1095" s="636"/>
      <c r="BS1095" s="636"/>
      <c r="BT1095" s="636"/>
      <c r="BU1095" s="636"/>
      <c r="BV1095" s="636"/>
      <c r="BW1095" s="636"/>
      <c r="BX1095" s="636"/>
      <c r="BY1095" s="636"/>
      <c r="BZ1095" s="636"/>
      <c r="CA1095" s="636"/>
      <c r="CB1095" s="637"/>
      <c r="CC1095" s="636"/>
      <c r="CD1095" s="636"/>
      <c r="CE1095" s="637"/>
      <c r="CF1095" s="637"/>
      <c r="CG1095" s="637"/>
      <c r="CH1095" s="637"/>
      <c r="CI1095" s="636"/>
      <c r="CJ1095" s="636"/>
      <c r="CK1095" s="637"/>
      <c r="CL1095" s="637"/>
      <c r="CM1095" s="637"/>
      <c r="CN1095" s="705"/>
      <c r="CO1095" s="88"/>
      <c r="CP1095" s="88"/>
      <c r="CQ1095" s="88"/>
      <c r="CR1095" s="67"/>
      <c r="CS1095" s="67"/>
      <c r="CT1095" s="67"/>
      <c r="CU1095" s="67"/>
      <c r="CV1095" s="67"/>
      <c r="CW1095" s="67"/>
      <c r="CX1095" s="67"/>
      <c r="CY1095" s="67"/>
      <c r="CZ1095" s="67"/>
      <c r="DA1095" s="67"/>
      <c r="DB1095" s="67"/>
      <c r="DC1095" s="67"/>
      <c r="DD1095" s="67"/>
      <c r="DE1095" s="67"/>
      <c r="DF1095" s="67"/>
      <c r="DG1095" s="67"/>
      <c r="DH1095" s="67"/>
      <c r="DI1095" s="67"/>
      <c r="DJ1095" s="67"/>
      <c r="DK1095" s="67"/>
      <c r="DL1095" s="67"/>
      <c r="DM1095" s="67"/>
      <c r="DN1095" s="67"/>
      <c r="DO1095" s="67"/>
      <c r="DP1095" s="67"/>
      <c r="DQ1095" s="67"/>
      <c r="DR1095" s="67"/>
      <c r="DS1095" s="67"/>
      <c r="DT1095" s="67"/>
      <c r="DU1095" s="67"/>
      <c r="DV1095" s="67"/>
      <c r="DW1095" s="67"/>
      <c r="DX1095" s="67"/>
      <c r="DY1095" s="67"/>
      <c r="DZ1095" s="88"/>
      <c r="EA1095" s="88"/>
      <c r="EB1095" s="88"/>
      <c r="EC1095" s="88"/>
      <c r="ED1095" s="88"/>
      <c r="EE1095" s="88"/>
      <c r="EF1095" s="88"/>
      <c r="EG1095" s="88"/>
    </row>
    <row r="1096" spans="22:137" s="65" customFormat="1" x14ac:dyDescent="0.25">
      <c r="V1096" s="631"/>
      <c r="AA1096" s="632"/>
      <c r="AB1096" s="632"/>
      <c r="AD1096" s="632"/>
      <c r="AE1096" s="633"/>
      <c r="AH1096" s="634"/>
      <c r="AI1096" s="634"/>
      <c r="AK1096" s="632"/>
      <c r="AR1096" s="632"/>
      <c r="AV1096" s="632"/>
      <c r="AX1096" s="632"/>
      <c r="BB1096" s="632"/>
      <c r="BC1096" s="632"/>
      <c r="BE1096" s="632"/>
      <c r="BH1096" s="67"/>
      <c r="BI1096" s="635"/>
      <c r="BJ1096" s="636"/>
      <c r="BK1096" s="636"/>
      <c r="BL1096" s="636"/>
      <c r="BM1096" s="102"/>
      <c r="BN1096" s="102"/>
      <c r="BO1096" s="102"/>
      <c r="BP1096" s="636"/>
      <c r="BQ1096" s="636"/>
      <c r="BR1096" s="636"/>
      <c r="BS1096" s="636"/>
      <c r="BT1096" s="636"/>
      <c r="BU1096" s="636"/>
      <c r="BV1096" s="636"/>
      <c r="BW1096" s="636"/>
      <c r="BX1096" s="636"/>
      <c r="BY1096" s="636"/>
      <c r="BZ1096" s="636"/>
      <c r="CA1096" s="636"/>
      <c r="CB1096" s="637"/>
      <c r="CC1096" s="636"/>
      <c r="CD1096" s="636"/>
      <c r="CE1096" s="637"/>
      <c r="CF1096" s="637"/>
      <c r="CG1096" s="637"/>
      <c r="CH1096" s="637"/>
      <c r="CI1096" s="636"/>
      <c r="CJ1096" s="636"/>
      <c r="CK1096" s="637"/>
      <c r="CL1096" s="637"/>
      <c r="CM1096" s="637"/>
      <c r="CN1096" s="705"/>
      <c r="CO1096" s="88"/>
      <c r="CP1096" s="88"/>
      <c r="CQ1096" s="88"/>
      <c r="CR1096" s="67"/>
      <c r="CS1096" s="67"/>
      <c r="CT1096" s="67"/>
      <c r="CU1096" s="67"/>
      <c r="CV1096" s="67"/>
      <c r="CW1096" s="67"/>
      <c r="CX1096" s="67"/>
      <c r="CY1096" s="67"/>
      <c r="CZ1096" s="67"/>
      <c r="DA1096" s="67"/>
      <c r="DB1096" s="67"/>
      <c r="DC1096" s="67"/>
      <c r="DD1096" s="67"/>
      <c r="DE1096" s="67"/>
      <c r="DF1096" s="67"/>
      <c r="DG1096" s="67"/>
      <c r="DH1096" s="67"/>
      <c r="DI1096" s="67"/>
      <c r="DJ1096" s="67"/>
      <c r="DK1096" s="67"/>
      <c r="DL1096" s="67"/>
      <c r="DM1096" s="67"/>
      <c r="DN1096" s="67"/>
      <c r="DO1096" s="67"/>
      <c r="DP1096" s="67"/>
      <c r="DQ1096" s="67"/>
      <c r="DR1096" s="67"/>
      <c r="DS1096" s="67"/>
      <c r="DT1096" s="67"/>
      <c r="DU1096" s="67"/>
      <c r="DV1096" s="67"/>
      <c r="DW1096" s="67"/>
      <c r="DX1096" s="67"/>
      <c r="DY1096" s="67"/>
      <c r="DZ1096" s="88"/>
      <c r="EA1096" s="88"/>
      <c r="EB1096" s="88"/>
      <c r="EC1096" s="88"/>
      <c r="ED1096" s="88"/>
      <c r="EE1096" s="88"/>
      <c r="EF1096" s="88"/>
      <c r="EG1096" s="88"/>
    </row>
    <row r="1097" spans="22:137" s="65" customFormat="1" x14ac:dyDescent="0.25">
      <c r="V1097" s="631"/>
      <c r="AA1097" s="632"/>
      <c r="AB1097" s="632"/>
      <c r="AD1097" s="632"/>
      <c r="AE1097" s="633"/>
      <c r="AH1097" s="634"/>
      <c r="AI1097" s="634"/>
      <c r="AK1097" s="632"/>
      <c r="AR1097" s="632"/>
      <c r="AV1097" s="632"/>
      <c r="AX1097" s="632"/>
      <c r="BB1097" s="632"/>
      <c r="BC1097" s="632"/>
      <c r="BE1097" s="632"/>
      <c r="BH1097" s="67"/>
      <c r="BI1097" s="635"/>
      <c r="BJ1097" s="636"/>
      <c r="BK1097" s="636"/>
      <c r="BL1097" s="636"/>
      <c r="BM1097" s="102"/>
      <c r="BN1097" s="102"/>
      <c r="BO1097" s="102"/>
      <c r="BP1097" s="636"/>
      <c r="BQ1097" s="636"/>
      <c r="BR1097" s="636"/>
      <c r="BS1097" s="636"/>
      <c r="BT1097" s="636"/>
      <c r="BU1097" s="636"/>
      <c r="BV1097" s="636"/>
      <c r="BW1097" s="636"/>
      <c r="BX1097" s="636"/>
      <c r="BY1097" s="636"/>
      <c r="BZ1097" s="636"/>
      <c r="CA1097" s="636"/>
      <c r="CB1097" s="637"/>
      <c r="CC1097" s="636"/>
      <c r="CD1097" s="636"/>
      <c r="CE1097" s="637"/>
      <c r="CF1097" s="637"/>
      <c r="CG1097" s="637"/>
      <c r="CH1097" s="637"/>
      <c r="CI1097" s="636"/>
      <c r="CJ1097" s="636"/>
      <c r="CK1097" s="637"/>
      <c r="CL1097" s="637"/>
      <c r="CM1097" s="637"/>
      <c r="CN1097" s="705"/>
      <c r="CO1097" s="88"/>
      <c r="CP1097" s="88"/>
      <c r="CQ1097" s="88"/>
      <c r="CR1097" s="67"/>
      <c r="CS1097" s="67"/>
      <c r="CT1097" s="67"/>
      <c r="CU1097" s="67"/>
      <c r="CV1097" s="67"/>
      <c r="CW1097" s="67"/>
      <c r="CX1097" s="67"/>
      <c r="CY1097" s="67"/>
      <c r="CZ1097" s="67"/>
      <c r="DA1097" s="67"/>
      <c r="DB1097" s="67"/>
      <c r="DC1097" s="67"/>
      <c r="DD1097" s="67"/>
      <c r="DE1097" s="67"/>
      <c r="DF1097" s="67"/>
      <c r="DG1097" s="67"/>
      <c r="DH1097" s="67"/>
      <c r="DI1097" s="67"/>
      <c r="DJ1097" s="67"/>
      <c r="DK1097" s="67"/>
      <c r="DL1097" s="67"/>
      <c r="DM1097" s="67"/>
      <c r="DN1097" s="67"/>
      <c r="DO1097" s="67"/>
      <c r="DP1097" s="67"/>
      <c r="DQ1097" s="67"/>
      <c r="DR1097" s="67"/>
      <c r="DS1097" s="67"/>
      <c r="DT1097" s="67"/>
      <c r="DU1097" s="67"/>
      <c r="DV1097" s="67"/>
      <c r="DW1097" s="67"/>
      <c r="DX1097" s="67"/>
      <c r="DY1097" s="67"/>
      <c r="DZ1097" s="88"/>
      <c r="EA1097" s="88"/>
      <c r="EB1097" s="88"/>
      <c r="EC1097" s="88"/>
      <c r="ED1097" s="88"/>
      <c r="EE1097" s="88"/>
      <c r="EF1097" s="88"/>
      <c r="EG1097" s="88"/>
    </row>
    <row r="1098" spans="22:137" s="65" customFormat="1" x14ac:dyDescent="0.25">
      <c r="V1098" s="631"/>
      <c r="AA1098" s="632"/>
      <c r="AB1098" s="632"/>
      <c r="AD1098" s="632"/>
      <c r="AE1098" s="633"/>
      <c r="AH1098" s="634"/>
      <c r="AI1098" s="634"/>
      <c r="AK1098" s="632"/>
      <c r="AR1098" s="632"/>
      <c r="AV1098" s="632"/>
      <c r="AX1098" s="632"/>
      <c r="BB1098" s="632"/>
      <c r="BC1098" s="632"/>
      <c r="BE1098" s="632"/>
      <c r="BH1098" s="67"/>
      <c r="BI1098" s="635"/>
      <c r="BJ1098" s="636"/>
      <c r="BK1098" s="636"/>
      <c r="BL1098" s="636"/>
      <c r="BM1098" s="102"/>
      <c r="BN1098" s="102"/>
      <c r="BO1098" s="102"/>
      <c r="BP1098" s="636"/>
      <c r="BQ1098" s="636"/>
      <c r="BR1098" s="636"/>
      <c r="BS1098" s="636"/>
      <c r="BT1098" s="636"/>
      <c r="BU1098" s="636"/>
      <c r="BV1098" s="636"/>
      <c r="BW1098" s="636"/>
      <c r="BX1098" s="636"/>
      <c r="BY1098" s="636"/>
      <c r="BZ1098" s="636"/>
      <c r="CA1098" s="636"/>
      <c r="CB1098" s="637"/>
      <c r="CC1098" s="636"/>
      <c r="CD1098" s="636"/>
      <c r="CE1098" s="637"/>
      <c r="CF1098" s="637"/>
      <c r="CG1098" s="637"/>
      <c r="CH1098" s="637"/>
      <c r="CI1098" s="636"/>
      <c r="CJ1098" s="636"/>
      <c r="CK1098" s="637"/>
      <c r="CL1098" s="637"/>
      <c r="CM1098" s="637"/>
      <c r="CN1098" s="705"/>
      <c r="CO1098" s="88"/>
      <c r="CP1098" s="88"/>
      <c r="CQ1098" s="88"/>
      <c r="CR1098" s="67"/>
      <c r="CS1098" s="67"/>
      <c r="CT1098" s="67"/>
      <c r="CU1098" s="67"/>
      <c r="CV1098" s="67"/>
      <c r="CW1098" s="67"/>
      <c r="CX1098" s="67"/>
      <c r="CY1098" s="67"/>
      <c r="CZ1098" s="67"/>
      <c r="DA1098" s="67"/>
      <c r="DB1098" s="67"/>
      <c r="DC1098" s="67"/>
      <c r="DD1098" s="67"/>
      <c r="DE1098" s="67"/>
      <c r="DF1098" s="67"/>
      <c r="DG1098" s="67"/>
      <c r="DH1098" s="67"/>
      <c r="DI1098" s="67"/>
      <c r="DJ1098" s="67"/>
      <c r="DK1098" s="67"/>
      <c r="DL1098" s="67"/>
      <c r="DM1098" s="67"/>
      <c r="DN1098" s="67"/>
      <c r="DO1098" s="67"/>
      <c r="DP1098" s="67"/>
      <c r="DQ1098" s="67"/>
      <c r="DR1098" s="67"/>
      <c r="DS1098" s="67"/>
      <c r="DT1098" s="67"/>
      <c r="DU1098" s="67"/>
      <c r="DV1098" s="67"/>
      <c r="DW1098" s="67"/>
      <c r="DX1098" s="67"/>
      <c r="DY1098" s="67"/>
      <c r="DZ1098" s="88"/>
      <c r="EA1098" s="88"/>
      <c r="EB1098" s="88"/>
      <c r="EC1098" s="88"/>
      <c r="ED1098" s="88"/>
      <c r="EE1098" s="88"/>
      <c r="EF1098" s="88"/>
      <c r="EG1098" s="88"/>
    </row>
    <row r="1099" spans="22:137" s="65" customFormat="1" x14ac:dyDescent="0.25">
      <c r="V1099" s="631"/>
      <c r="AA1099" s="632"/>
      <c r="AB1099" s="632"/>
      <c r="AD1099" s="632"/>
      <c r="AE1099" s="633"/>
      <c r="AH1099" s="634"/>
      <c r="AI1099" s="634"/>
      <c r="AK1099" s="632"/>
      <c r="AR1099" s="632"/>
      <c r="AV1099" s="632"/>
      <c r="AX1099" s="632"/>
      <c r="BB1099" s="632"/>
      <c r="BC1099" s="632"/>
      <c r="BE1099" s="632"/>
      <c r="BH1099" s="67"/>
      <c r="BI1099" s="635"/>
      <c r="BJ1099" s="636"/>
      <c r="BK1099" s="636"/>
      <c r="BL1099" s="636"/>
      <c r="BM1099" s="102"/>
      <c r="BN1099" s="102"/>
      <c r="BO1099" s="102"/>
      <c r="BP1099" s="636"/>
      <c r="BQ1099" s="636"/>
      <c r="BR1099" s="636"/>
      <c r="BS1099" s="636"/>
      <c r="BT1099" s="636"/>
      <c r="BU1099" s="636"/>
      <c r="BV1099" s="636"/>
      <c r="BW1099" s="636"/>
      <c r="BX1099" s="636"/>
      <c r="BY1099" s="636"/>
      <c r="BZ1099" s="636"/>
      <c r="CA1099" s="636"/>
      <c r="CB1099" s="637"/>
      <c r="CC1099" s="636"/>
      <c r="CD1099" s="636"/>
      <c r="CE1099" s="637"/>
      <c r="CF1099" s="637"/>
      <c r="CG1099" s="637"/>
      <c r="CH1099" s="637"/>
      <c r="CI1099" s="636"/>
      <c r="CJ1099" s="636"/>
      <c r="CK1099" s="637"/>
      <c r="CL1099" s="637"/>
      <c r="CM1099" s="637"/>
      <c r="CN1099" s="705"/>
      <c r="CO1099" s="88"/>
      <c r="CP1099" s="88"/>
      <c r="CQ1099" s="88"/>
      <c r="CR1099" s="67"/>
      <c r="CS1099" s="67"/>
      <c r="CT1099" s="67"/>
      <c r="CU1099" s="67"/>
      <c r="CV1099" s="67"/>
      <c r="CW1099" s="67"/>
      <c r="CX1099" s="67"/>
      <c r="CY1099" s="67"/>
      <c r="CZ1099" s="67"/>
      <c r="DA1099" s="67"/>
      <c r="DB1099" s="67"/>
      <c r="DC1099" s="67"/>
      <c r="DD1099" s="67"/>
      <c r="DE1099" s="67"/>
      <c r="DF1099" s="67"/>
      <c r="DG1099" s="67"/>
      <c r="DH1099" s="67"/>
      <c r="DI1099" s="67"/>
      <c r="DJ1099" s="67"/>
      <c r="DK1099" s="67"/>
      <c r="DL1099" s="67"/>
      <c r="DM1099" s="67"/>
      <c r="DN1099" s="67"/>
      <c r="DO1099" s="67"/>
      <c r="DP1099" s="67"/>
      <c r="DQ1099" s="67"/>
      <c r="DR1099" s="67"/>
      <c r="DS1099" s="67"/>
      <c r="DT1099" s="67"/>
      <c r="DU1099" s="67"/>
      <c r="DV1099" s="67"/>
      <c r="DW1099" s="67"/>
      <c r="DX1099" s="67"/>
      <c r="DY1099" s="67"/>
      <c r="DZ1099" s="88"/>
      <c r="EA1099" s="88"/>
      <c r="EB1099" s="88"/>
      <c r="EC1099" s="88"/>
      <c r="ED1099" s="88"/>
      <c r="EE1099" s="88"/>
      <c r="EF1099" s="88"/>
      <c r="EG1099" s="88"/>
    </row>
    <row r="1100" spans="22:137" s="65" customFormat="1" x14ac:dyDescent="0.25">
      <c r="V1100" s="631"/>
      <c r="AA1100" s="632"/>
      <c r="AB1100" s="632"/>
      <c r="AD1100" s="632"/>
      <c r="AE1100" s="633"/>
      <c r="AH1100" s="634"/>
      <c r="AI1100" s="634"/>
      <c r="AK1100" s="632"/>
      <c r="AR1100" s="632"/>
      <c r="AV1100" s="632"/>
      <c r="AX1100" s="632"/>
      <c r="BB1100" s="632"/>
      <c r="BC1100" s="632"/>
      <c r="BE1100" s="632"/>
      <c r="BH1100" s="67"/>
      <c r="BI1100" s="635"/>
      <c r="BJ1100" s="636"/>
      <c r="BK1100" s="636"/>
      <c r="BL1100" s="636"/>
      <c r="BM1100" s="102"/>
      <c r="BN1100" s="102"/>
      <c r="BO1100" s="102"/>
      <c r="BP1100" s="636"/>
      <c r="BQ1100" s="636"/>
      <c r="BR1100" s="636"/>
      <c r="BS1100" s="636"/>
      <c r="BT1100" s="636"/>
      <c r="BU1100" s="636"/>
      <c r="BV1100" s="636"/>
      <c r="BW1100" s="636"/>
      <c r="BX1100" s="636"/>
      <c r="BY1100" s="636"/>
      <c r="BZ1100" s="636"/>
      <c r="CA1100" s="636"/>
      <c r="CB1100" s="637"/>
      <c r="CC1100" s="636"/>
      <c r="CD1100" s="636"/>
      <c r="CE1100" s="637"/>
      <c r="CF1100" s="637"/>
      <c r="CG1100" s="637"/>
      <c r="CH1100" s="637"/>
      <c r="CI1100" s="636"/>
      <c r="CJ1100" s="636"/>
      <c r="CK1100" s="637"/>
      <c r="CL1100" s="637"/>
      <c r="CM1100" s="637"/>
      <c r="CN1100" s="705"/>
      <c r="CO1100" s="88"/>
      <c r="CP1100" s="88"/>
      <c r="CQ1100" s="88"/>
      <c r="CR1100" s="67"/>
      <c r="CS1100" s="67"/>
      <c r="CT1100" s="67"/>
      <c r="CU1100" s="67"/>
      <c r="CV1100" s="67"/>
      <c r="CW1100" s="67"/>
      <c r="CX1100" s="67"/>
      <c r="CY1100" s="67"/>
      <c r="CZ1100" s="67"/>
      <c r="DA1100" s="67"/>
      <c r="DB1100" s="67"/>
      <c r="DC1100" s="67"/>
      <c r="DD1100" s="67"/>
      <c r="DE1100" s="67"/>
      <c r="DF1100" s="67"/>
      <c r="DG1100" s="67"/>
      <c r="DH1100" s="67"/>
      <c r="DI1100" s="67"/>
      <c r="DJ1100" s="67"/>
      <c r="DK1100" s="67"/>
      <c r="DL1100" s="67"/>
      <c r="DM1100" s="67"/>
      <c r="DN1100" s="67"/>
      <c r="DO1100" s="67"/>
      <c r="DP1100" s="67"/>
      <c r="DQ1100" s="67"/>
      <c r="DR1100" s="67"/>
      <c r="DS1100" s="67"/>
      <c r="DT1100" s="67"/>
      <c r="DU1100" s="67"/>
      <c r="DV1100" s="67"/>
      <c r="DW1100" s="67"/>
      <c r="DX1100" s="67"/>
      <c r="DY1100" s="67"/>
      <c r="DZ1100" s="88"/>
      <c r="EA1100" s="88"/>
      <c r="EB1100" s="88"/>
      <c r="EC1100" s="88"/>
      <c r="ED1100" s="88"/>
      <c r="EE1100" s="88"/>
      <c r="EF1100" s="88"/>
      <c r="EG1100" s="88"/>
    </row>
    <row r="1101" spans="22:137" s="65" customFormat="1" x14ac:dyDescent="0.25">
      <c r="V1101" s="631"/>
      <c r="AA1101" s="632"/>
      <c r="AB1101" s="632"/>
      <c r="AD1101" s="632"/>
      <c r="AE1101" s="633"/>
      <c r="AH1101" s="634"/>
      <c r="AI1101" s="634"/>
      <c r="AK1101" s="632"/>
      <c r="AR1101" s="632"/>
      <c r="AV1101" s="632"/>
      <c r="AX1101" s="632"/>
      <c r="BB1101" s="632"/>
      <c r="BC1101" s="632"/>
      <c r="BE1101" s="632"/>
      <c r="BH1101" s="67"/>
      <c r="BI1101" s="635"/>
      <c r="BJ1101" s="636"/>
      <c r="BK1101" s="636"/>
      <c r="BL1101" s="636"/>
      <c r="BM1101" s="102"/>
      <c r="BN1101" s="102"/>
      <c r="BO1101" s="102"/>
      <c r="BP1101" s="636"/>
      <c r="BQ1101" s="636"/>
      <c r="BR1101" s="636"/>
      <c r="BS1101" s="636"/>
      <c r="BT1101" s="636"/>
      <c r="BU1101" s="636"/>
      <c r="BV1101" s="636"/>
      <c r="BW1101" s="636"/>
      <c r="BX1101" s="636"/>
      <c r="BY1101" s="636"/>
      <c r="BZ1101" s="636"/>
      <c r="CA1101" s="636"/>
      <c r="CB1101" s="637"/>
      <c r="CC1101" s="636"/>
      <c r="CD1101" s="636"/>
      <c r="CE1101" s="637"/>
      <c r="CF1101" s="637"/>
      <c r="CG1101" s="637"/>
      <c r="CH1101" s="637"/>
      <c r="CI1101" s="636"/>
      <c r="CJ1101" s="636"/>
      <c r="CK1101" s="637"/>
      <c r="CL1101" s="637"/>
      <c r="CM1101" s="637"/>
      <c r="CN1101" s="705"/>
      <c r="CO1101" s="88"/>
      <c r="CP1101" s="88"/>
      <c r="CQ1101" s="88"/>
      <c r="CR1101" s="67"/>
      <c r="CS1101" s="67"/>
      <c r="CT1101" s="67"/>
      <c r="CU1101" s="67"/>
      <c r="CV1101" s="67"/>
      <c r="CW1101" s="67"/>
      <c r="CX1101" s="67"/>
      <c r="CY1101" s="67"/>
      <c r="CZ1101" s="67"/>
      <c r="DA1101" s="67"/>
      <c r="DB1101" s="67"/>
      <c r="DC1101" s="67"/>
      <c r="DD1101" s="67"/>
      <c r="DE1101" s="67"/>
      <c r="DF1101" s="67"/>
      <c r="DG1101" s="67"/>
      <c r="DH1101" s="67"/>
      <c r="DI1101" s="67"/>
      <c r="DJ1101" s="67"/>
      <c r="DK1101" s="67"/>
      <c r="DL1101" s="67"/>
      <c r="DM1101" s="67"/>
      <c r="DN1101" s="67"/>
      <c r="DO1101" s="67"/>
      <c r="DP1101" s="67"/>
      <c r="DQ1101" s="67"/>
      <c r="DR1101" s="67"/>
      <c r="DS1101" s="67"/>
      <c r="DT1101" s="67"/>
      <c r="DU1101" s="67"/>
      <c r="DV1101" s="67"/>
      <c r="DW1101" s="67"/>
      <c r="DX1101" s="67"/>
      <c r="DY1101" s="67"/>
      <c r="DZ1101" s="88"/>
      <c r="EA1101" s="88"/>
      <c r="EB1101" s="88"/>
      <c r="EC1101" s="88"/>
      <c r="ED1101" s="88"/>
      <c r="EE1101" s="88"/>
      <c r="EF1101" s="88"/>
      <c r="EG1101" s="88"/>
    </row>
    <row r="1102" spans="22:137" s="65" customFormat="1" x14ac:dyDescent="0.25">
      <c r="V1102" s="631"/>
      <c r="AA1102" s="632"/>
      <c r="AB1102" s="632"/>
      <c r="AD1102" s="632"/>
      <c r="AE1102" s="633"/>
      <c r="AH1102" s="634"/>
      <c r="AI1102" s="634"/>
      <c r="AK1102" s="632"/>
      <c r="AR1102" s="632"/>
      <c r="AV1102" s="632"/>
      <c r="AX1102" s="632"/>
      <c r="BB1102" s="632"/>
      <c r="BC1102" s="632"/>
      <c r="BE1102" s="632"/>
      <c r="BH1102" s="67"/>
      <c r="BI1102" s="635"/>
      <c r="BJ1102" s="636"/>
      <c r="BK1102" s="636"/>
      <c r="BL1102" s="636"/>
      <c r="BM1102" s="102"/>
      <c r="BN1102" s="102"/>
      <c r="BO1102" s="102"/>
      <c r="BP1102" s="636"/>
      <c r="BQ1102" s="636"/>
      <c r="BR1102" s="636"/>
      <c r="BS1102" s="636"/>
      <c r="BT1102" s="636"/>
      <c r="BU1102" s="636"/>
      <c r="BV1102" s="636"/>
      <c r="BW1102" s="636"/>
      <c r="BX1102" s="636"/>
      <c r="BY1102" s="636"/>
      <c r="BZ1102" s="636"/>
      <c r="CA1102" s="636"/>
      <c r="CB1102" s="637"/>
      <c r="CC1102" s="636"/>
      <c r="CD1102" s="636"/>
      <c r="CE1102" s="637"/>
      <c r="CF1102" s="637"/>
      <c r="CG1102" s="637"/>
      <c r="CH1102" s="637"/>
      <c r="CI1102" s="636"/>
      <c r="CJ1102" s="636"/>
      <c r="CK1102" s="637"/>
      <c r="CL1102" s="637"/>
      <c r="CM1102" s="637"/>
      <c r="CN1102" s="705"/>
      <c r="CO1102" s="88"/>
      <c r="CP1102" s="88"/>
      <c r="CQ1102" s="88"/>
      <c r="CR1102" s="67"/>
      <c r="CS1102" s="67"/>
      <c r="CT1102" s="67"/>
      <c r="CU1102" s="67"/>
      <c r="CV1102" s="67"/>
      <c r="CW1102" s="67"/>
      <c r="CX1102" s="67"/>
      <c r="CY1102" s="67"/>
      <c r="CZ1102" s="67"/>
      <c r="DA1102" s="67"/>
      <c r="DB1102" s="67"/>
      <c r="DC1102" s="67"/>
      <c r="DD1102" s="67"/>
      <c r="DE1102" s="67"/>
      <c r="DF1102" s="67"/>
      <c r="DG1102" s="67"/>
      <c r="DH1102" s="67"/>
      <c r="DI1102" s="67"/>
      <c r="DJ1102" s="67"/>
      <c r="DK1102" s="67"/>
      <c r="DL1102" s="67"/>
      <c r="DM1102" s="67"/>
      <c r="DN1102" s="67"/>
      <c r="DO1102" s="67"/>
      <c r="DP1102" s="67"/>
      <c r="DQ1102" s="67"/>
      <c r="DR1102" s="67"/>
      <c r="DS1102" s="67"/>
      <c r="DT1102" s="67"/>
      <c r="DU1102" s="67"/>
      <c r="DV1102" s="67"/>
      <c r="DW1102" s="67"/>
      <c r="DX1102" s="67"/>
      <c r="DY1102" s="67"/>
      <c r="DZ1102" s="88"/>
      <c r="EA1102" s="88"/>
      <c r="EB1102" s="88"/>
      <c r="EC1102" s="88"/>
      <c r="ED1102" s="88"/>
      <c r="EE1102" s="88"/>
      <c r="EF1102" s="88"/>
      <c r="EG1102" s="88"/>
    </row>
    <row r="1103" spans="22:137" s="65" customFormat="1" x14ac:dyDescent="0.25">
      <c r="V1103" s="631"/>
      <c r="AA1103" s="632"/>
      <c r="AB1103" s="632"/>
      <c r="AD1103" s="632"/>
      <c r="AE1103" s="633"/>
      <c r="AH1103" s="634"/>
      <c r="AI1103" s="634"/>
      <c r="AK1103" s="632"/>
      <c r="AR1103" s="632"/>
      <c r="AV1103" s="632"/>
      <c r="AX1103" s="632"/>
      <c r="BB1103" s="632"/>
      <c r="BC1103" s="632"/>
      <c r="BE1103" s="632"/>
      <c r="BH1103" s="67"/>
      <c r="BI1103" s="635"/>
      <c r="BJ1103" s="636"/>
      <c r="BK1103" s="636"/>
      <c r="BL1103" s="636"/>
      <c r="BM1103" s="102"/>
      <c r="BN1103" s="102"/>
      <c r="BO1103" s="102"/>
      <c r="BP1103" s="636"/>
      <c r="BQ1103" s="636"/>
      <c r="BR1103" s="636"/>
      <c r="BS1103" s="636"/>
      <c r="BT1103" s="636"/>
      <c r="BU1103" s="636"/>
      <c r="BV1103" s="636"/>
      <c r="BW1103" s="636"/>
      <c r="BX1103" s="636"/>
      <c r="BY1103" s="636"/>
      <c r="BZ1103" s="636"/>
      <c r="CA1103" s="636"/>
      <c r="CB1103" s="637"/>
      <c r="CC1103" s="636"/>
      <c r="CD1103" s="636"/>
      <c r="CE1103" s="637"/>
      <c r="CF1103" s="637"/>
      <c r="CG1103" s="637"/>
      <c r="CH1103" s="637"/>
      <c r="CI1103" s="636"/>
      <c r="CJ1103" s="636"/>
      <c r="CK1103" s="637"/>
      <c r="CL1103" s="637"/>
      <c r="CM1103" s="637"/>
      <c r="CN1103" s="705"/>
      <c r="CO1103" s="88"/>
      <c r="CP1103" s="88"/>
      <c r="CQ1103" s="88"/>
      <c r="CR1103" s="67"/>
      <c r="CS1103" s="67"/>
      <c r="CT1103" s="67"/>
      <c r="CU1103" s="67"/>
      <c r="CV1103" s="67"/>
      <c r="CW1103" s="67"/>
      <c r="CX1103" s="67"/>
      <c r="CY1103" s="67"/>
      <c r="CZ1103" s="67"/>
      <c r="DA1103" s="67"/>
      <c r="DB1103" s="67"/>
      <c r="DC1103" s="67"/>
      <c r="DD1103" s="67"/>
      <c r="DE1103" s="67"/>
      <c r="DF1103" s="67"/>
      <c r="DG1103" s="67"/>
      <c r="DH1103" s="67"/>
      <c r="DI1103" s="67"/>
      <c r="DJ1103" s="67"/>
      <c r="DK1103" s="67"/>
      <c r="DL1103" s="67"/>
      <c r="DM1103" s="67"/>
      <c r="DN1103" s="67"/>
      <c r="DO1103" s="67"/>
      <c r="DP1103" s="67"/>
      <c r="DQ1103" s="67"/>
      <c r="DR1103" s="67"/>
      <c r="DS1103" s="67"/>
      <c r="DT1103" s="67"/>
      <c r="DU1103" s="67"/>
      <c r="DV1103" s="67"/>
      <c r="DW1103" s="67"/>
      <c r="DX1103" s="67"/>
      <c r="DY1103" s="67"/>
      <c r="DZ1103" s="88"/>
      <c r="EA1103" s="88"/>
      <c r="EB1103" s="88"/>
      <c r="EC1103" s="88"/>
      <c r="ED1103" s="88"/>
      <c r="EE1103" s="88"/>
      <c r="EF1103" s="88"/>
      <c r="EG1103" s="88"/>
    </row>
    <row r="1104" spans="22:137" s="65" customFormat="1" x14ac:dyDescent="0.25">
      <c r="V1104" s="631"/>
      <c r="AA1104" s="632"/>
      <c r="AB1104" s="632"/>
      <c r="AD1104" s="632"/>
      <c r="AE1104" s="633"/>
      <c r="AH1104" s="634"/>
      <c r="AI1104" s="634"/>
      <c r="AK1104" s="632"/>
      <c r="AR1104" s="632"/>
      <c r="AV1104" s="632"/>
      <c r="AX1104" s="632"/>
      <c r="BB1104" s="632"/>
      <c r="BC1104" s="632"/>
      <c r="BE1104" s="632"/>
      <c r="BH1104" s="67"/>
      <c r="BI1104" s="635"/>
      <c r="BJ1104" s="636"/>
      <c r="BK1104" s="636"/>
      <c r="BL1104" s="636"/>
      <c r="BM1104" s="102"/>
      <c r="BN1104" s="102"/>
      <c r="BO1104" s="102"/>
      <c r="BP1104" s="636"/>
      <c r="BQ1104" s="636"/>
      <c r="BR1104" s="636"/>
      <c r="BS1104" s="636"/>
      <c r="BT1104" s="636"/>
      <c r="BU1104" s="636"/>
      <c r="BV1104" s="636"/>
      <c r="BW1104" s="636"/>
      <c r="BX1104" s="636"/>
      <c r="BY1104" s="636"/>
      <c r="BZ1104" s="636"/>
      <c r="CA1104" s="636"/>
      <c r="CB1104" s="637"/>
      <c r="CC1104" s="636"/>
      <c r="CD1104" s="636"/>
      <c r="CE1104" s="637"/>
      <c r="CF1104" s="637"/>
      <c r="CG1104" s="637"/>
      <c r="CH1104" s="637"/>
      <c r="CI1104" s="636"/>
      <c r="CJ1104" s="636"/>
      <c r="CK1104" s="637"/>
      <c r="CL1104" s="637"/>
      <c r="CM1104" s="637"/>
      <c r="CN1104" s="705"/>
      <c r="CO1104" s="88"/>
      <c r="CP1104" s="88"/>
      <c r="CQ1104" s="88"/>
      <c r="CR1104" s="67"/>
      <c r="CS1104" s="67"/>
      <c r="CT1104" s="67"/>
      <c r="CU1104" s="67"/>
      <c r="CV1104" s="67"/>
      <c r="CW1104" s="67"/>
      <c r="CX1104" s="67"/>
      <c r="CY1104" s="67"/>
      <c r="CZ1104" s="67"/>
      <c r="DA1104" s="67"/>
      <c r="DB1104" s="67"/>
      <c r="DC1104" s="67"/>
      <c r="DD1104" s="67"/>
      <c r="DE1104" s="67"/>
      <c r="DF1104" s="67"/>
      <c r="DG1104" s="67"/>
      <c r="DH1104" s="67"/>
      <c r="DI1104" s="67"/>
      <c r="DJ1104" s="67"/>
      <c r="DK1104" s="67"/>
      <c r="DL1104" s="67"/>
      <c r="DM1104" s="67"/>
      <c r="DN1104" s="67"/>
      <c r="DO1104" s="67"/>
      <c r="DP1104" s="67"/>
      <c r="DQ1104" s="67"/>
      <c r="DR1104" s="67"/>
      <c r="DS1104" s="67"/>
      <c r="DT1104" s="67"/>
      <c r="DU1104" s="67"/>
      <c r="DV1104" s="67"/>
      <c r="DW1104" s="67"/>
      <c r="DX1104" s="67"/>
      <c r="DY1104" s="67"/>
      <c r="DZ1104" s="88"/>
      <c r="EA1104" s="88"/>
      <c r="EB1104" s="88"/>
      <c r="EC1104" s="88"/>
      <c r="ED1104" s="88"/>
      <c r="EE1104" s="88"/>
      <c r="EF1104" s="88"/>
      <c r="EG1104" s="88"/>
    </row>
    <row r="1105" spans="22:137" s="65" customFormat="1" x14ac:dyDescent="0.25">
      <c r="V1105" s="631"/>
      <c r="AA1105" s="632"/>
      <c r="AB1105" s="632"/>
      <c r="AD1105" s="632"/>
      <c r="AE1105" s="633"/>
      <c r="AH1105" s="634"/>
      <c r="AI1105" s="634"/>
      <c r="AK1105" s="632"/>
      <c r="AR1105" s="632"/>
      <c r="AV1105" s="632"/>
      <c r="AX1105" s="632"/>
      <c r="BB1105" s="632"/>
      <c r="BC1105" s="632"/>
      <c r="BE1105" s="632"/>
      <c r="BH1105" s="67"/>
      <c r="BI1105" s="635"/>
      <c r="BJ1105" s="636"/>
      <c r="BK1105" s="636"/>
      <c r="BL1105" s="636"/>
      <c r="BM1105" s="102"/>
      <c r="BN1105" s="102"/>
      <c r="BO1105" s="102"/>
      <c r="BP1105" s="636"/>
      <c r="BQ1105" s="636"/>
      <c r="BR1105" s="636"/>
      <c r="BS1105" s="636"/>
      <c r="BT1105" s="636"/>
      <c r="BU1105" s="636"/>
      <c r="BV1105" s="636"/>
      <c r="BW1105" s="636"/>
      <c r="BX1105" s="636"/>
      <c r="BY1105" s="636"/>
      <c r="BZ1105" s="636"/>
      <c r="CA1105" s="636"/>
      <c r="CB1105" s="637"/>
      <c r="CC1105" s="636"/>
      <c r="CD1105" s="636"/>
      <c r="CE1105" s="637"/>
      <c r="CF1105" s="637"/>
      <c r="CG1105" s="637"/>
      <c r="CH1105" s="637"/>
      <c r="CI1105" s="636"/>
      <c r="CJ1105" s="636"/>
      <c r="CK1105" s="637"/>
      <c r="CL1105" s="637"/>
      <c r="CM1105" s="637"/>
      <c r="CN1105" s="705"/>
      <c r="CO1105" s="88"/>
      <c r="CP1105" s="88"/>
      <c r="CQ1105" s="88"/>
      <c r="CR1105" s="67"/>
      <c r="CS1105" s="67"/>
      <c r="CT1105" s="67"/>
      <c r="CU1105" s="67"/>
      <c r="CV1105" s="67"/>
      <c r="CW1105" s="67"/>
      <c r="CX1105" s="67"/>
      <c r="CY1105" s="67"/>
      <c r="CZ1105" s="67"/>
      <c r="DA1105" s="67"/>
      <c r="DB1105" s="67"/>
      <c r="DC1105" s="67"/>
      <c r="DD1105" s="67"/>
      <c r="DE1105" s="67"/>
      <c r="DF1105" s="67"/>
      <c r="DG1105" s="67"/>
      <c r="DH1105" s="67"/>
      <c r="DI1105" s="67"/>
      <c r="DJ1105" s="67"/>
      <c r="DK1105" s="67"/>
      <c r="DL1105" s="67"/>
      <c r="DM1105" s="67"/>
      <c r="DN1105" s="67"/>
      <c r="DO1105" s="67"/>
      <c r="DP1105" s="67"/>
      <c r="DQ1105" s="67"/>
      <c r="DR1105" s="67"/>
      <c r="DS1105" s="67"/>
      <c r="DT1105" s="67"/>
      <c r="DU1105" s="67"/>
      <c r="DV1105" s="67"/>
      <c r="DW1105" s="67"/>
      <c r="DX1105" s="67"/>
      <c r="DY1105" s="67"/>
      <c r="DZ1105" s="88"/>
      <c r="EA1105" s="88"/>
      <c r="EB1105" s="88"/>
      <c r="EC1105" s="88"/>
      <c r="ED1105" s="88"/>
      <c r="EE1105" s="88"/>
      <c r="EF1105" s="88"/>
      <c r="EG1105" s="88"/>
    </row>
    <row r="1106" spans="22:137" s="65" customFormat="1" x14ac:dyDescent="0.25">
      <c r="V1106" s="631"/>
      <c r="AA1106" s="632"/>
      <c r="AB1106" s="632"/>
      <c r="AD1106" s="632"/>
      <c r="AE1106" s="633"/>
      <c r="AH1106" s="634"/>
      <c r="AI1106" s="634"/>
      <c r="AK1106" s="632"/>
      <c r="AR1106" s="632"/>
      <c r="AV1106" s="632"/>
      <c r="AX1106" s="632"/>
      <c r="BB1106" s="632"/>
      <c r="BC1106" s="632"/>
      <c r="BE1106" s="632"/>
      <c r="BH1106" s="67"/>
      <c r="BI1106" s="635"/>
      <c r="BJ1106" s="636"/>
      <c r="BK1106" s="636"/>
      <c r="BL1106" s="636"/>
      <c r="BM1106" s="102"/>
      <c r="BN1106" s="102"/>
      <c r="BO1106" s="102"/>
      <c r="BP1106" s="636"/>
      <c r="BQ1106" s="636"/>
      <c r="BR1106" s="636"/>
      <c r="BS1106" s="636"/>
      <c r="BT1106" s="636"/>
      <c r="BU1106" s="636"/>
      <c r="BV1106" s="636"/>
      <c r="BW1106" s="636"/>
      <c r="BX1106" s="636"/>
      <c r="BY1106" s="636"/>
      <c r="BZ1106" s="636"/>
      <c r="CA1106" s="636"/>
      <c r="CB1106" s="637"/>
      <c r="CC1106" s="636"/>
      <c r="CD1106" s="636"/>
      <c r="CE1106" s="637"/>
      <c r="CF1106" s="637"/>
      <c r="CG1106" s="637"/>
      <c r="CH1106" s="637"/>
      <c r="CI1106" s="636"/>
      <c r="CJ1106" s="636"/>
      <c r="CK1106" s="637"/>
      <c r="CL1106" s="637"/>
      <c r="CM1106" s="637"/>
      <c r="CN1106" s="705"/>
      <c r="CO1106" s="88"/>
      <c r="CP1106" s="88"/>
      <c r="CQ1106" s="88"/>
      <c r="CR1106" s="67"/>
      <c r="CS1106" s="67"/>
      <c r="CT1106" s="67"/>
      <c r="CU1106" s="67"/>
      <c r="CV1106" s="67"/>
      <c r="CW1106" s="67"/>
      <c r="CX1106" s="67"/>
      <c r="CY1106" s="67"/>
      <c r="CZ1106" s="67"/>
      <c r="DA1106" s="67"/>
      <c r="DB1106" s="67"/>
      <c r="DC1106" s="67"/>
      <c r="DD1106" s="67"/>
      <c r="DE1106" s="67"/>
      <c r="DF1106" s="67"/>
      <c r="DG1106" s="67"/>
      <c r="DH1106" s="67"/>
      <c r="DI1106" s="67"/>
      <c r="DJ1106" s="67"/>
      <c r="DK1106" s="67"/>
      <c r="DL1106" s="67"/>
      <c r="DM1106" s="67"/>
      <c r="DN1106" s="67"/>
      <c r="DO1106" s="67"/>
      <c r="DP1106" s="67"/>
      <c r="DQ1106" s="67"/>
      <c r="DR1106" s="67"/>
      <c r="DS1106" s="67"/>
      <c r="DT1106" s="67"/>
      <c r="DU1106" s="67"/>
      <c r="DV1106" s="67"/>
      <c r="DW1106" s="67"/>
      <c r="DX1106" s="67"/>
      <c r="DY1106" s="67"/>
      <c r="DZ1106" s="88"/>
      <c r="EA1106" s="88"/>
      <c r="EB1106" s="88"/>
      <c r="EC1106" s="88"/>
      <c r="ED1106" s="88"/>
      <c r="EE1106" s="88"/>
      <c r="EF1106" s="88"/>
      <c r="EG1106" s="88"/>
    </row>
    <row r="1107" spans="22:137" s="65" customFormat="1" x14ac:dyDescent="0.25">
      <c r="V1107" s="631"/>
      <c r="AA1107" s="632"/>
      <c r="AB1107" s="632"/>
      <c r="AD1107" s="632"/>
      <c r="AE1107" s="633"/>
      <c r="AH1107" s="634"/>
      <c r="AI1107" s="634"/>
      <c r="AK1107" s="632"/>
      <c r="AR1107" s="632"/>
      <c r="AV1107" s="632"/>
      <c r="AX1107" s="632"/>
      <c r="BB1107" s="632"/>
      <c r="BC1107" s="632"/>
      <c r="BE1107" s="632"/>
      <c r="BH1107" s="67"/>
      <c r="BI1107" s="635"/>
      <c r="BJ1107" s="636"/>
      <c r="BK1107" s="636"/>
      <c r="BL1107" s="636"/>
      <c r="BM1107" s="102"/>
      <c r="BN1107" s="102"/>
      <c r="BO1107" s="102"/>
      <c r="BP1107" s="636"/>
      <c r="BQ1107" s="636"/>
      <c r="BR1107" s="636"/>
      <c r="BS1107" s="636"/>
      <c r="BT1107" s="636"/>
      <c r="BU1107" s="636"/>
      <c r="BV1107" s="636"/>
      <c r="BW1107" s="636"/>
      <c r="BX1107" s="636"/>
      <c r="BY1107" s="636"/>
      <c r="BZ1107" s="636"/>
      <c r="CA1107" s="636"/>
      <c r="CB1107" s="637"/>
      <c r="CC1107" s="636"/>
      <c r="CD1107" s="636"/>
      <c r="CE1107" s="637"/>
      <c r="CF1107" s="637"/>
      <c r="CG1107" s="637"/>
      <c r="CH1107" s="637"/>
      <c r="CI1107" s="636"/>
      <c r="CJ1107" s="636"/>
      <c r="CK1107" s="637"/>
      <c r="CL1107" s="637"/>
      <c r="CM1107" s="637"/>
      <c r="CN1107" s="705"/>
      <c r="CO1107" s="88"/>
      <c r="CP1107" s="88"/>
      <c r="CQ1107" s="88"/>
      <c r="CR1107" s="67"/>
      <c r="CS1107" s="67"/>
      <c r="CT1107" s="67"/>
      <c r="CU1107" s="67"/>
      <c r="CV1107" s="67"/>
      <c r="CW1107" s="67"/>
      <c r="CX1107" s="67"/>
      <c r="CY1107" s="67"/>
      <c r="CZ1107" s="67"/>
      <c r="DA1107" s="67"/>
      <c r="DB1107" s="67"/>
      <c r="DC1107" s="67"/>
      <c r="DD1107" s="67"/>
      <c r="DE1107" s="67"/>
      <c r="DF1107" s="67"/>
      <c r="DG1107" s="67"/>
      <c r="DH1107" s="67"/>
      <c r="DI1107" s="67"/>
      <c r="DJ1107" s="67"/>
      <c r="DK1107" s="67"/>
      <c r="DL1107" s="67"/>
      <c r="DM1107" s="67"/>
      <c r="DN1107" s="67"/>
      <c r="DO1107" s="67"/>
      <c r="DP1107" s="67"/>
      <c r="DQ1107" s="67"/>
      <c r="DR1107" s="67"/>
      <c r="DS1107" s="67"/>
      <c r="DT1107" s="67"/>
      <c r="DU1107" s="67"/>
      <c r="DV1107" s="67"/>
      <c r="DW1107" s="67"/>
      <c r="DX1107" s="67"/>
      <c r="DY1107" s="67"/>
      <c r="DZ1107" s="88"/>
      <c r="EA1107" s="88"/>
      <c r="EB1107" s="88"/>
      <c r="EC1107" s="88"/>
      <c r="ED1107" s="88"/>
      <c r="EE1107" s="88"/>
      <c r="EF1107" s="88"/>
      <c r="EG1107" s="88"/>
    </row>
    <row r="1108" spans="22:137" s="65" customFormat="1" x14ac:dyDescent="0.25">
      <c r="V1108" s="631"/>
      <c r="AA1108" s="632"/>
      <c r="AB1108" s="632"/>
      <c r="AD1108" s="632"/>
      <c r="AE1108" s="633"/>
      <c r="AH1108" s="634"/>
      <c r="AI1108" s="634"/>
      <c r="AK1108" s="632"/>
      <c r="AR1108" s="632"/>
      <c r="AV1108" s="632"/>
      <c r="AX1108" s="632"/>
      <c r="BB1108" s="632"/>
      <c r="BC1108" s="632"/>
      <c r="BE1108" s="632"/>
      <c r="BH1108" s="67"/>
      <c r="BI1108" s="635"/>
      <c r="BJ1108" s="636"/>
      <c r="BK1108" s="636"/>
      <c r="BL1108" s="636"/>
      <c r="BM1108" s="102"/>
      <c r="BN1108" s="102"/>
      <c r="BO1108" s="102"/>
      <c r="BP1108" s="636"/>
      <c r="BQ1108" s="636"/>
      <c r="BR1108" s="636"/>
      <c r="BS1108" s="636"/>
      <c r="BT1108" s="636"/>
      <c r="BU1108" s="636"/>
      <c r="BV1108" s="636"/>
      <c r="BW1108" s="636"/>
      <c r="BX1108" s="636"/>
      <c r="BY1108" s="636"/>
      <c r="BZ1108" s="636"/>
      <c r="CA1108" s="636"/>
      <c r="CB1108" s="637"/>
      <c r="CC1108" s="636"/>
      <c r="CD1108" s="636"/>
      <c r="CE1108" s="637"/>
      <c r="CF1108" s="637"/>
      <c r="CG1108" s="637"/>
      <c r="CH1108" s="637"/>
      <c r="CI1108" s="636"/>
      <c r="CJ1108" s="636"/>
      <c r="CK1108" s="637"/>
      <c r="CL1108" s="637"/>
      <c r="CM1108" s="637"/>
      <c r="CN1108" s="705"/>
      <c r="CO1108" s="88"/>
      <c r="CP1108" s="88"/>
      <c r="CQ1108" s="88"/>
      <c r="CR1108" s="67"/>
      <c r="CS1108" s="67"/>
      <c r="CT1108" s="67"/>
      <c r="CU1108" s="67"/>
      <c r="CV1108" s="67"/>
      <c r="CW1108" s="67"/>
      <c r="CX1108" s="67"/>
      <c r="CY1108" s="67"/>
      <c r="CZ1108" s="67"/>
      <c r="DA1108" s="67"/>
      <c r="DB1108" s="67"/>
      <c r="DC1108" s="67"/>
      <c r="DD1108" s="67"/>
      <c r="DE1108" s="67"/>
      <c r="DF1108" s="67"/>
      <c r="DG1108" s="67"/>
      <c r="DH1108" s="67"/>
      <c r="DI1108" s="67"/>
      <c r="DJ1108" s="67"/>
      <c r="DK1108" s="67"/>
      <c r="DL1108" s="67"/>
      <c r="DM1108" s="67"/>
      <c r="DN1108" s="67"/>
      <c r="DO1108" s="67"/>
      <c r="DP1108" s="67"/>
      <c r="DQ1108" s="67"/>
      <c r="DR1108" s="67"/>
      <c r="DS1108" s="67"/>
      <c r="DT1108" s="67"/>
      <c r="DU1108" s="67"/>
      <c r="DV1108" s="67"/>
      <c r="DW1108" s="67"/>
      <c r="DX1108" s="67"/>
      <c r="DY1108" s="67"/>
      <c r="DZ1108" s="88"/>
      <c r="EA1108" s="88"/>
      <c r="EB1108" s="88"/>
      <c r="EC1108" s="88"/>
      <c r="ED1108" s="88"/>
      <c r="EE1108" s="88"/>
      <c r="EF1108" s="88"/>
      <c r="EG1108" s="88"/>
    </row>
    <row r="1109" spans="22:137" s="65" customFormat="1" x14ac:dyDescent="0.25">
      <c r="V1109" s="631"/>
      <c r="AA1109" s="632"/>
      <c r="AB1109" s="632"/>
      <c r="AD1109" s="632"/>
      <c r="AE1109" s="633"/>
      <c r="AH1109" s="634"/>
      <c r="AI1109" s="634"/>
      <c r="AK1109" s="632"/>
      <c r="AR1109" s="632"/>
      <c r="AV1109" s="632"/>
      <c r="AX1109" s="632"/>
      <c r="BB1109" s="632"/>
      <c r="BC1109" s="632"/>
      <c r="BE1109" s="632"/>
      <c r="BH1109" s="67"/>
      <c r="BI1109" s="635"/>
      <c r="BJ1109" s="636"/>
      <c r="BK1109" s="636"/>
      <c r="BL1109" s="636"/>
      <c r="BM1109" s="102"/>
      <c r="BN1109" s="102"/>
      <c r="BO1109" s="102"/>
      <c r="BP1109" s="636"/>
      <c r="BQ1109" s="636"/>
      <c r="BR1109" s="636"/>
      <c r="BS1109" s="636"/>
      <c r="BT1109" s="636"/>
      <c r="BU1109" s="636"/>
      <c r="BV1109" s="636"/>
      <c r="BW1109" s="636"/>
      <c r="BX1109" s="636"/>
      <c r="BY1109" s="636"/>
      <c r="BZ1109" s="636"/>
      <c r="CA1109" s="636"/>
      <c r="CB1109" s="637"/>
      <c r="CC1109" s="636"/>
      <c r="CD1109" s="636"/>
      <c r="CE1109" s="637"/>
      <c r="CF1109" s="637"/>
      <c r="CG1109" s="637"/>
      <c r="CH1109" s="637"/>
      <c r="CI1109" s="636"/>
      <c r="CJ1109" s="636"/>
      <c r="CK1109" s="637"/>
      <c r="CL1109" s="637"/>
      <c r="CM1109" s="637"/>
      <c r="CN1109" s="705"/>
      <c r="CO1109" s="88"/>
      <c r="CP1109" s="88"/>
      <c r="CQ1109" s="88"/>
      <c r="CR1109" s="67"/>
      <c r="CS1109" s="67"/>
      <c r="CT1109" s="67"/>
      <c r="CU1109" s="67"/>
      <c r="CV1109" s="67"/>
      <c r="CW1109" s="67"/>
      <c r="CX1109" s="67"/>
      <c r="CY1109" s="67"/>
      <c r="CZ1109" s="67"/>
      <c r="DA1109" s="67"/>
      <c r="DB1109" s="67"/>
      <c r="DC1109" s="67"/>
      <c r="DD1109" s="67"/>
      <c r="DE1109" s="67"/>
      <c r="DF1109" s="67"/>
      <c r="DG1109" s="67"/>
      <c r="DH1109" s="67"/>
      <c r="DI1109" s="67"/>
      <c r="DJ1109" s="67"/>
      <c r="DK1109" s="67"/>
      <c r="DL1109" s="67"/>
      <c r="DM1109" s="67"/>
      <c r="DN1109" s="67"/>
      <c r="DO1109" s="67"/>
      <c r="DP1109" s="67"/>
      <c r="DQ1109" s="67"/>
      <c r="DR1109" s="67"/>
      <c r="DS1109" s="67"/>
      <c r="DT1109" s="67"/>
      <c r="DU1109" s="67"/>
      <c r="DV1109" s="67"/>
      <c r="DW1109" s="67"/>
      <c r="DX1109" s="67"/>
      <c r="DY1109" s="67"/>
      <c r="DZ1109" s="88"/>
      <c r="EA1109" s="88"/>
      <c r="EB1109" s="88"/>
      <c r="EC1109" s="88"/>
      <c r="ED1109" s="88"/>
      <c r="EE1109" s="88"/>
      <c r="EF1109" s="88"/>
      <c r="EG1109" s="88"/>
    </row>
    <row r="1110" spans="22:137" s="65" customFormat="1" x14ac:dyDescent="0.25">
      <c r="V1110" s="631"/>
      <c r="AA1110" s="632"/>
      <c r="AB1110" s="632"/>
      <c r="AD1110" s="632"/>
      <c r="AE1110" s="633"/>
      <c r="AH1110" s="634"/>
      <c r="AI1110" s="634"/>
      <c r="AK1110" s="632"/>
      <c r="AR1110" s="632"/>
      <c r="AV1110" s="632"/>
      <c r="AX1110" s="632"/>
      <c r="BB1110" s="632"/>
      <c r="BC1110" s="632"/>
      <c r="BE1110" s="632"/>
      <c r="BH1110" s="67"/>
      <c r="BI1110" s="635"/>
      <c r="BJ1110" s="636"/>
      <c r="BK1110" s="636"/>
      <c r="BL1110" s="636"/>
      <c r="BM1110" s="102"/>
      <c r="BN1110" s="102"/>
      <c r="BO1110" s="102"/>
      <c r="BP1110" s="636"/>
      <c r="BQ1110" s="636"/>
      <c r="BR1110" s="636"/>
      <c r="BS1110" s="636"/>
      <c r="BT1110" s="636"/>
      <c r="BU1110" s="636"/>
      <c r="BV1110" s="636"/>
      <c r="BW1110" s="636"/>
      <c r="BX1110" s="636"/>
      <c r="BY1110" s="636"/>
      <c r="BZ1110" s="636"/>
      <c r="CA1110" s="636"/>
      <c r="CB1110" s="637"/>
      <c r="CC1110" s="636"/>
      <c r="CD1110" s="636"/>
      <c r="CE1110" s="637"/>
      <c r="CF1110" s="637"/>
      <c r="CG1110" s="637"/>
      <c r="CH1110" s="637"/>
      <c r="CI1110" s="636"/>
      <c r="CJ1110" s="636"/>
      <c r="CK1110" s="637"/>
      <c r="CL1110" s="637"/>
      <c r="CM1110" s="637"/>
      <c r="CN1110" s="705"/>
      <c r="CO1110" s="88"/>
      <c r="CP1110" s="88"/>
      <c r="CQ1110" s="88"/>
      <c r="CR1110" s="67"/>
      <c r="CS1110" s="67"/>
      <c r="CT1110" s="67"/>
      <c r="CU1110" s="67"/>
      <c r="CV1110" s="67"/>
      <c r="CW1110" s="67"/>
      <c r="CX1110" s="67"/>
      <c r="CY1110" s="67"/>
      <c r="CZ1110" s="67"/>
      <c r="DA1110" s="67"/>
      <c r="DB1110" s="67"/>
      <c r="DC1110" s="67"/>
      <c r="DD1110" s="67"/>
      <c r="DE1110" s="67"/>
      <c r="DF1110" s="67"/>
      <c r="DG1110" s="67"/>
      <c r="DH1110" s="67"/>
      <c r="DI1110" s="67"/>
      <c r="DJ1110" s="67"/>
      <c r="DK1110" s="67"/>
      <c r="DL1110" s="67"/>
      <c r="DM1110" s="67"/>
      <c r="DN1110" s="67"/>
      <c r="DO1110" s="67"/>
      <c r="DP1110" s="67"/>
      <c r="DQ1110" s="67"/>
      <c r="DR1110" s="67"/>
      <c r="DS1110" s="67"/>
      <c r="DT1110" s="67"/>
      <c r="DU1110" s="67"/>
      <c r="DV1110" s="67"/>
      <c r="DW1110" s="67"/>
      <c r="DX1110" s="67"/>
      <c r="DY1110" s="67"/>
      <c r="DZ1110" s="88"/>
      <c r="EA1110" s="88"/>
      <c r="EB1110" s="88"/>
      <c r="EC1110" s="88"/>
      <c r="ED1110" s="88"/>
      <c r="EE1110" s="88"/>
      <c r="EF1110" s="88"/>
      <c r="EG1110" s="88"/>
    </row>
    <row r="1111" spans="22:137" s="65" customFormat="1" x14ac:dyDescent="0.25">
      <c r="V1111" s="631"/>
      <c r="AA1111" s="632"/>
      <c r="AB1111" s="632"/>
      <c r="AD1111" s="632"/>
      <c r="AE1111" s="633"/>
      <c r="AH1111" s="634"/>
      <c r="AI1111" s="634"/>
      <c r="AK1111" s="632"/>
      <c r="AR1111" s="632"/>
      <c r="AV1111" s="632"/>
      <c r="AX1111" s="632"/>
      <c r="BB1111" s="632"/>
      <c r="BC1111" s="632"/>
      <c r="BE1111" s="632"/>
      <c r="BH1111" s="67"/>
      <c r="BI1111" s="635"/>
      <c r="BJ1111" s="636"/>
      <c r="BK1111" s="636"/>
      <c r="BL1111" s="636"/>
      <c r="BM1111" s="102"/>
      <c r="BN1111" s="102"/>
      <c r="BO1111" s="102"/>
      <c r="BP1111" s="636"/>
      <c r="BQ1111" s="636"/>
      <c r="BR1111" s="636"/>
      <c r="BS1111" s="636"/>
      <c r="BT1111" s="636"/>
      <c r="BU1111" s="636"/>
      <c r="BV1111" s="636"/>
      <c r="BW1111" s="636"/>
      <c r="BX1111" s="636"/>
      <c r="BY1111" s="636"/>
      <c r="BZ1111" s="636"/>
      <c r="CA1111" s="636"/>
      <c r="CB1111" s="637"/>
      <c r="CC1111" s="636"/>
      <c r="CD1111" s="636"/>
      <c r="CE1111" s="637"/>
      <c r="CF1111" s="637"/>
      <c r="CG1111" s="637"/>
      <c r="CH1111" s="637"/>
      <c r="CI1111" s="636"/>
      <c r="CJ1111" s="636"/>
      <c r="CK1111" s="637"/>
      <c r="CL1111" s="637"/>
      <c r="CM1111" s="637"/>
      <c r="CN1111" s="705"/>
      <c r="CO1111" s="88"/>
      <c r="CP1111" s="88"/>
      <c r="CQ1111" s="88"/>
      <c r="CR1111" s="67"/>
      <c r="CS1111" s="67"/>
      <c r="CT1111" s="67"/>
      <c r="CU1111" s="67"/>
      <c r="CV1111" s="67"/>
      <c r="CW1111" s="67"/>
      <c r="CX1111" s="67"/>
      <c r="CY1111" s="67"/>
      <c r="CZ1111" s="67"/>
      <c r="DA1111" s="67"/>
      <c r="DB1111" s="67"/>
      <c r="DC1111" s="67"/>
      <c r="DD1111" s="67"/>
      <c r="DE1111" s="67"/>
      <c r="DF1111" s="67"/>
      <c r="DG1111" s="67"/>
      <c r="DH1111" s="67"/>
      <c r="DI1111" s="67"/>
      <c r="DJ1111" s="67"/>
      <c r="DK1111" s="67"/>
      <c r="DL1111" s="67"/>
      <c r="DM1111" s="67"/>
      <c r="DN1111" s="67"/>
      <c r="DO1111" s="67"/>
      <c r="DP1111" s="67"/>
      <c r="DQ1111" s="67"/>
      <c r="DR1111" s="67"/>
      <c r="DS1111" s="67"/>
      <c r="DT1111" s="67"/>
      <c r="DU1111" s="67"/>
      <c r="DV1111" s="67"/>
      <c r="DW1111" s="67"/>
      <c r="DX1111" s="67"/>
      <c r="DY1111" s="67"/>
      <c r="DZ1111" s="88"/>
      <c r="EA1111" s="88"/>
      <c r="EB1111" s="88"/>
      <c r="EC1111" s="88"/>
      <c r="ED1111" s="88"/>
      <c r="EE1111" s="88"/>
      <c r="EF1111" s="88"/>
      <c r="EG1111" s="88"/>
    </row>
    <row r="1112" spans="22:137" s="65" customFormat="1" x14ac:dyDescent="0.25">
      <c r="V1112" s="631"/>
      <c r="AA1112" s="632"/>
      <c r="AB1112" s="632"/>
      <c r="AD1112" s="632"/>
      <c r="AE1112" s="633"/>
      <c r="AH1112" s="634"/>
      <c r="AI1112" s="634"/>
      <c r="AK1112" s="632"/>
      <c r="AR1112" s="632"/>
      <c r="AV1112" s="632"/>
      <c r="AX1112" s="632"/>
      <c r="BB1112" s="632"/>
      <c r="BC1112" s="632"/>
      <c r="BE1112" s="632"/>
      <c r="BH1112" s="67"/>
      <c r="BI1112" s="635"/>
      <c r="BJ1112" s="636"/>
      <c r="BK1112" s="636"/>
      <c r="BL1112" s="636"/>
      <c r="BM1112" s="102"/>
      <c r="BN1112" s="102"/>
      <c r="BO1112" s="102"/>
      <c r="BP1112" s="636"/>
      <c r="BQ1112" s="636"/>
      <c r="BR1112" s="636"/>
      <c r="BS1112" s="636"/>
      <c r="BT1112" s="636"/>
      <c r="BU1112" s="636"/>
      <c r="BV1112" s="636"/>
      <c r="BW1112" s="636"/>
      <c r="BX1112" s="636"/>
      <c r="BY1112" s="636"/>
      <c r="BZ1112" s="636"/>
      <c r="CA1112" s="636"/>
      <c r="CB1112" s="637"/>
      <c r="CC1112" s="636"/>
      <c r="CD1112" s="636"/>
      <c r="CE1112" s="637"/>
      <c r="CF1112" s="637"/>
      <c r="CG1112" s="637"/>
      <c r="CH1112" s="637"/>
      <c r="CI1112" s="636"/>
      <c r="CJ1112" s="636"/>
      <c r="CK1112" s="637"/>
      <c r="CL1112" s="637"/>
      <c r="CM1112" s="637"/>
      <c r="CN1112" s="705"/>
      <c r="CO1112" s="88"/>
      <c r="CP1112" s="88"/>
      <c r="CQ1112" s="88"/>
      <c r="CR1112" s="67"/>
      <c r="CS1112" s="67"/>
      <c r="CT1112" s="67"/>
      <c r="CU1112" s="67"/>
      <c r="CV1112" s="67"/>
      <c r="CW1112" s="67"/>
      <c r="CX1112" s="67"/>
      <c r="CY1112" s="67"/>
      <c r="CZ1112" s="67"/>
      <c r="DA1112" s="67"/>
      <c r="DB1112" s="67"/>
      <c r="DC1112" s="67"/>
      <c r="DD1112" s="67"/>
      <c r="DE1112" s="67"/>
      <c r="DF1112" s="67"/>
      <c r="DG1112" s="67"/>
      <c r="DH1112" s="67"/>
      <c r="DI1112" s="67"/>
      <c r="DJ1112" s="67"/>
      <c r="DK1112" s="67"/>
      <c r="DL1112" s="67"/>
      <c r="DM1112" s="67"/>
      <c r="DN1112" s="67"/>
      <c r="DO1112" s="67"/>
      <c r="DP1112" s="67"/>
      <c r="DQ1112" s="67"/>
      <c r="DR1112" s="67"/>
      <c r="DS1112" s="67"/>
      <c r="DT1112" s="67"/>
      <c r="DU1112" s="67"/>
      <c r="DV1112" s="67"/>
      <c r="DW1112" s="67"/>
      <c r="DX1112" s="67"/>
      <c r="DY1112" s="67"/>
      <c r="DZ1112" s="88"/>
      <c r="EA1112" s="88"/>
      <c r="EB1112" s="88"/>
      <c r="EC1112" s="88"/>
      <c r="ED1112" s="88"/>
      <c r="EE1112" s="88"/>
      <c r="EF1112" s="88"/>
      <c r="EG1112" s="88"/>
    </row>
    <row r="1113" spans="22:137" s="65" customFormat="1" x14ac:dyDescent="0.25">
      <c r="V1113" s="631"/>
      <c r="AA1113" s="632"/>
      <c r="AB1113" s="632"/>
      <c r="AD1113" s="632"/>
      <c r="AE1113" s="633"/>
      <c r="AH1113" s="634"/>
      <c r="AI1113" s="634"/>
      <c r="AK1113" s="632"/>
      <c r="AR1113" s="632"/>
      <c r="AV1113" s="632"/>
      <c r="AX1113" s="632"/>
      <c r="BB1113" s="632"/>
      <c r="BC1113" s="632"/>
      <c r="BE1113" s="632"/>
      <c r="BH1113" s="67"/>
      <c r="BI1113" s="635"/>
      <c r="BJ1113" s="636"/>
      <c r="BK1113" s="636"/>
      <c r="BL1113" s="636"/>
      <c r="BM1113" s="102"/>
      <c r="BN1113" s="102"/>
      <c r="BO1113" s="102"/>
      <c r="BP1113" s="636"/>
      <c r="BQ1113" s="636"/>
      <c r="BR1113" s="636"/>
      <c r="BS1113" s="636"/>
      <c r="BT1113" s="636"/>
      <c r="BU1113" s="636"/>
      <c r="BV1113" s="636"/>
      <c r="BW1113" s="636"/>
      <c r="BX1113" s="636"/>
      <c r="BY1113" s="636"/>
      <c r="BZ1113" s="636"/>
      <c r="CA1113" s="636"/>
      <c r="CB1113" s="637"/>
      <c r="CC1113" s="636"/>
      <c r="CD1113" s="636"/>
      <c r="CE1113" s="637"/>
      <c r="CF1113" s="637"/>
      <c r="CG1113" s="637"/>
      <c r="CH1113" s="637"/>
      <c r="CI1113" s="636"/>
      <c r="CJ1113" s="636"/>
      <c r="CK1113" s="637"/>
      <c r="CL1113" s="637"/>
      <c r="CM1113" s="637"/>
      <c r="CN1113" s="705"/>
      <c r="CO1113" s="88"/>
      <c r="CP1113" s="88"/>
      <c r="CQ1113" s="88"/>
      <c r="CR1113" s="67"/>
      <c r="CS1113" s="67"/>
      <c r="CT1113" s="67"/>
      <c r="CU1113" s="67"/>
      <c r="CV1113" s="67"/>
      <c r="CW1113" s="67"/>
      <c r="CX1113" s="67"/>
      <c r="CY1113" s="67"/>
      <c r="CZ1113" s="67"/>
      <c r="DA1113" s="67"/>
      <c r="DB1113" s="67"/>
      <c r="DC1113" s="67"/>
      <c r="DD1113" s="67"/>
      <c r="DE1113" s="67"/>
      <c r="DF1113" s="67"/>
      <c r="DG1113" s="67"/>
      <c r="DH1113" s="67"/>
      <c r="DI1113" s="67"/>
      <c r="DJ1113" s="67"/>
      <c r="DK1113" s="67"/>
      <c r="DL1113" s="67"/>
      <c r="DM1113" s="67"/>
      <c r="DN1113" s="67"/>
      <c r="DO1113" s="67"/>
      <c r="DP1113" s="67"/>
      <c r="DQ1113" s="67"/>
      <c r="DR1113" s="67"/>
      <c r="DS1113" s="67"/>
      <c r="DT1113" s="67"/>
      <c r="DU1113" s="67"/>
      <c r="DV1113" s="67"/>
      <c r="DW1113" s="67"/>
      <c r="DX1113" s="67"/>
      <c r="DY1113" s="67"/>
      <c r="DZ1113" s="88"/>
      <c r="EA1113" s="88"/>
      <c r="EB1113" s="88"/>
      <c r="EC1113" s="88"/>
      <c r="ED1113" s="88"/>
      <c r="EE1113" s="88"/>
      <c r="EF1113" s="88"/>
      <c r="EG1113" s="88"/>
    </row>
    <row r="1114" spans="22:137" s="65" customFormat="1" x14ac:dyDescent="0.25">
      <c r="V1114" s="631"/>
      <c r="AA1114" s="632"/>
      <c r="AB1114" s="632"/>
      <c r="AD1114" s="632"/>
      <c r="AE1114" s="633"/>
      <c r="AH1114" s="634"/>
      <c r="AI1114" s="634"/>
      <c r="AK1114" s="632"/>
      <c r="AR1114" s="632"/>
      <c r="AV1114" s="632"/>
      <c r="AX1114" s="632"/>
      <c r="BB1114" s="632"/>
      <c r="BC1114" s="632"/>
      <c r="BE1114" s="632"/>
      <c r="BH1114" s="67"/>
      <c r="BI1114" s="635"/>
      <c r="BJ1114" s="636"/>
      <c r="BK1114" s="636"/>
      <c r="BL1114" s="636"/>
      <c r="BM1114" s="102"/>
      <c r="BN1114" s="102"/>
      <c r="BO1114" s="102"/>
      <c r="BP1114" s="636"/>
      <c r="BQ1114" s="636"/>
      <c r="BR1114" s="636"/>
      <c r="BS1114" s="636"/>
      <c r="BT1114" s="636"/>
      <c r="BU1114" s="636"/>
      <c r="BV1114" s="636"/>
      <c r="BW1114" s="636"/>
      <c r="BX1114" s="636"/>
      <c r="BY1114" s="636"/>
      <c r="BZ1114" s="636"/>
      <c r="CA1114" s="636"/>
      <c r="CB1114" s="637"/>
      <c r="CC1114" s="636"/>
      <c r="CD1114" s="636"/>
      <c r="CE1114" s="637"/>
      <c r="CF1114" s="637"/>
      <c r="CG1114" s="637"/>
      <c r="CH1114" s="637"/>
      <c r="CI1114" s="636"/>
      <c r="CJ1114" s="636"/>
      <c r="CK1114" s="637"/>
      <c r="CL1114" s="637"/>
      <c r="CM1114" s="637"/>
      <c r="CN1114" s="705"/>
      <c r="CO1114" s="88"/>
      <c r="CP1114" s="88"/>
      <c r="CQ1114" s="88"/>
      <c r="CR1114" s="67"/>
      <c r="CS1114" s="67"/>
      <c r="CT1114" s="67"/>
      <c r="CU1114" s="67"/>
      <c r="CV1114" s="67"/>
      <c r="CW1114" s="67"/>
      <c r="CX1114" s="67"/>
      <c r="CY1114" s="67"/>
      <c r="CZ1114" s="67"/>
      <c r="DA1114" s="67"/>
      <c r="DB1114" s="67"/>
      <c r="DC1114" s="67"/>
      <c r="DD1114" s="67"/>
      <c r="DE1114" s="67"/>
      <c r="DF1114" s="67"/>
      <c r="DG1114" s="67"/>
      <c r="DH1114" s="67"/>
      <c r="DI1114" s="67"/>
      <c r="DJ1114" s="67"/>
      <c r="DK1114" s="67"/>
      <c r="DL1114" s="67"/>
      <c r="DM1114" s="67"/>
      <c r="DN1114" s="67"/>
      <c r="DO1114" s="67"/>
      <c r="DP1114" s="67"/>
      <c r="DQ1114" s="67"/>
      <c r="DR1114" s="67"/>
      <c r="DS1114" s="67"/>
      <c r="DT1114" s="67"/>
      <c r="DU1114" s="67"/>
      <c r="DV1114" s="67"/>
      <c r="DW1114" s="67"/>
      <c r="DX1114" s="67"/>
      <c r="DY1114" s="67"/>
      <c r="DZ1114" s="88"/>
      <c r="EA1114" s="88"/>
      <c r="EB1114" s="88"/>
      <c r="EC1114" s="88"/>
      <c r="ED1114" s="88"/>
      <c r="EE1114" s="88"/>
      <c r="EF1114" s="88"/>
      <c r="EG1114" s="88"/>
    </row>
    <row r="1115" spans="22:137" s="65" customFormat="1" x14ac:dyDescent="0.25">
      <c r="V1115" s="631"/>
      <c r="AA1115" s="632"/>
      <c r="AB1115" s="632"/>
      <c r="AD1115" s="632"/>
      <c r="AE1115" s="633"/>
      <c r="AH1115" s="634"/>
      <c r="AI1115" s="634"/>
      <c r="AK1115" s="632"/>
      <c r="AR1115" s="632"/>
      <c r="AV1115" s="632"/>
      <c r="AX1115" s="632"/>
      <c r="BB1115" s="632"/>
      <c r="BC1115" s="632"/>
      <c r="BE1115" s="632"/>
      <c r="BH1115" s="67"/>
      <c r="BI1115" s="635"/>
      <c r="BJ1115" s="636"/>
      <c r="BK1115" s="636"/>
      <c r="BL1115" s="636"/>
      <c r="BM1115" s="102"/>
      <c r="BN1115" s="102"/>
      <c r="BO1115" s="102"/>
      <c r="BP1115" s="636"/>
      <c r="BQ1115" s="636"/>
      <c r="BR1115" s="636"/>
      <c r="BS1115" s="636"/>
      <c r="BT1115" s="636"/>
      <c r="BU1115" s="636"/>
      <c r="BV1115" s="636"/>
      <c r="BW1115" s="636"/>
      <c r="BX1115" s="636"/>
      <c r="BY1115" s="636"/>
      <c r="BZ1115" s="636"/>
      <c r="CA1115" s="636"/>
      <c r="CB1115" s="637"/>
      <c r="CC1115" s="636"/>
      <c r="CD1115" s="636"/>
      <c r="CE1115" s="637"/>
      <c r="CF1115" s="637"/>
      <c r="CG1115" s="637"/>
      <c r="CH1115" s="637"/>
      <c r="CI1115" s="636"/>
      <c r="CJ1115" s="636"/>
      <c r="CK1115" s="637"/>
      <c r="CL1115" s="637"/>
      <c r="CM1115" s="637"/>
      <c r="CN1115" s="705"/>
      <c r="CO1115" s="88"/>
      <c r="CP1115" s="88"/>
      <c r="CQ1115" s="88"/>
      <c r="CR1115" s="67"/>
      <c r="CS1115" s="67"/>
      <c r="CT1115" s="67"/>
      <c r="CU1115" s="67"/>
      <c r="CV1115" s="67"/>
      <c r="CW1115" s="67"/>
      <c r="CX1115" s="67"/>
      <c r="CY1115" s="67"/>
      <c r="CZ1115" s="67"/>
      <c r="DA1115" s="67"/>
      <c r="DB1115" s="67"/>
      <c r="DC1115" s="67"/>
      <c r="DD1115" s="67"/>
      <c r="DE1115" s="67"/>
      <c r="DF1115" s="67"/>
      <c r="DG1115" s="67"/>
      <c r="DH1115" s="67"/>
      <c r="DI1115" s="67"/>
      <c r="DJ1115" s="67"/>
      <c r="DK1115" s="67"/>
      <c r="DL1115" s="67"/>
      <c r="DM1115" s="67"/>
      <c r="DN1115" s="67"/>
      <c r="DO1115" s="67"/>
      <c r="DP1115" s="67"/>
      <c r="DQ1115" s="67"/>
      <c r="DR1115" s="67"/>
      <c r="DS1115" s="67"/>
      <c r="DT1115" s="67"/>
      <c r="DU1115" s="67"/>
      <c r="DV1115" s="67"/>
      <c r="DW1115" s="67"/>
      <c r="DX1115" s="67"/>
      <c r="DY1115" s="67"/>
      <c r="DZ1115" s="88"/>
      <c r="EA1115" s="88"/>
      <c r="EB1115" s="88"/>
      <c r="EC1115" s="88"/>
      <c r="ED1115" s="88"/>
      <c r="EE1115" s="88"/>
      <c r="EF1115" s="88"/>
      <c r="EG1115" s="88"/>
    </row>
    <row r="1116" spans="22:137" s="65" customFormat="1" x14ac:dyDescent="0.25">
      <c r="V1116" s="631"/>
      <c r="AA1116" s="632"/>
      <c r="AB1116" s="632"/>
      <c r="AD1116" s="632"/>
      <c r="AE1116" s="633"/>
      <c r="AH1116" s="634"/>
      <c r="AI1116" s="634"/>
      <c r="AK1116" s="632"/>
      <c r="AR1116" s="632"/>
      <c r="AV1116" s="632"/>
      <c r="AX1116" s="632"/>
      <c r="BB1116" s="632"/>
      <c r="BC1116" s="632"/>
      <c r="BE1116" s="632"/>
      <c r="BH1116" s="67"/>
      <c r="BI1116" s="635"/>
      <c r="BJ1116" s="636"/>
      <c r="BK1116" s="636"/>
      <c r="BL1116" s="636"/>
      <c r="BM1116" s="102"/>
      <c r="BN1116" s="102"/>
      <c r="BO1116" s="102"/>
      <c r="BP1116" s="636"/>
      <c r="BQ1116" s="636"/>
      <c r="BR1116" s="636"/>
      <c r="BS1116" s="636"/>
      <c r="BT1116" s="636"/>
      <c r="BU1116" s="636"/>
      <c r="BV1116" s="636"/>
      <c r="BW1116" s="636"/>
      <c r="BX1116" s="636"/>
      <c r="BY1116" s="636"/>
      <c r="BZ1116" s="636"/>
      <c r="CA1116" s="636"/>
      <c r="CB1116" s="637"/>
      <c r="CC1116" s="636"/>
      <c r="CD1116" s="636"/>
      <c r="CE1116" s="637"/>
      <c r="CF1116" s="637"/>
      <c r="CG1116" s="637"/>
      <c r="CH1116" s="637"/>
      <c r="CI1116" s="636"/>
      <c r="CJ1116" s="636"/>
      <c r="CK1116" s="637"/>
      <c r="CL1116" s="637"/>
      <c r="CM1116" s="637"/>
      <c r="CN1116" s="705"/>
      <c r="CO1116" s="88"/>
      <c r="CP1116" s="88"/>
      <c r="CQ1116" s="88"/>
      <c r="CR1116" s="67"/>
      <c r="CS1116" s="67"/>
      <c r="CT1116" s="67"/>
      <c r="CU1116" s="67"/>
      <c r="CV1116" s="67"/>
      <c r="CW1116" s="67"/>
      <c r="CX1116" s="67"/>
      <c r="CY1116" s="67"/>
      <c r="CZ1116" s="67"/>
      <c r="DA1116" s="67"/>
      <c r="DB1116" s="67"/>
      <c r="DC1116" s="67"/>
      <c r="DD1116" s="67"/>
      <c r="DE1116" s="67"/>
      <c r="DF1116" s="67"/>
      <c r="DG1116" s="67"/>
      <c r="DH1116" s="67"/>
      <c r="DI1116" s="67"/>
      <c r="DJ1116" s="67"/>
      <c r="DK1116" s="67"/>
      <c r="DL1116" s="67"/>
      <c r="DM1116" s="67"/>
      <c r="DN1116" s="67"/>
      <c r="DO1116" s="67"/>
      <c r="DP1116" s="67"/>
      <c r="DQ1116" s="67"/>
      <c r="DR1116" s="67"/>
      <c r="DS1116" s="67"/>
      <c r="DT1116" s="67"/>
      <c r="DU1116" s="67"/>
      <c r="DV1116" s="67"/>
      <c r="DW1116" s="67"/>
      <c r="DX1116" s="67"/>
      <c r="DY1116" s="67"/>
      <c r="DZ1116" s="88"/>
      <c r="EA1116" s="88"/>
      <c r="EB1116" s="88"/>
      <c r="EC1116" s="88"/>
      <c r="ED1116" s="88"/>
      <c r="EE1116" s="88"/>
      <c r="EF1116" s="88"/>
      <c r="EG1116" s="88"/>
    </row>
    <row r="1117" spans="22:137" s="65" customFormat="1" x14ac:dyDescent="0.25">
      <c r="V1117" s="631"/>
      <c r="AA1117" s="632"/>
      <c r="AB1117" s="632"/>
      <c r="AD1117" s="632"/>
      <c r="AE1117" s="633"/>
      <c r="AH1117" s="634"/>
      <c r="AI1117" s="634"/>
      <c r="AK1117" s="632"/>
      <c r="AR1117" s="632"/>
      <c r="AV1117" s="632"/>
      <c r="AX1117" s="632"/>
      <c r="BB1117" s="632"/>
      <c r="BC1117" s="632"/>
      <c r="BE1117" s="632"/>
      <c r="BH1117" s="67"/>
      <c r="BI1117" s="635"/>
      <c r="BJ1117" s="636"/>
      <c r="BK1117" s="636"/>
      <c r="BL1117" s="636"/>
      <c r="BM1117" s="102"/>
      <c r="BN1117" s="102"/>
      <c r="BO1117" s="102"/>
      <c r="BP1117" s="636"/>
      <c r="BQ1117" s="636"/>
      <c r="BR1117" s="636"/>
      <c r="BS1117" s="636"/>
      <c r="BT1117" s="636"/>
      <c r="BU1117" s="636"/>
      <c r="BV1117" s="636"/>
      <c r="BW1117" s="636"/>
      <c r="BX1117" s="636"/>
      <c r="BY1117" s="636"/>
      <c r="BZ1117" s="636"/>
      <c r="CA1117" s="636"/>
      <c r="CB1117" s="637"/>
      <c r="CC1117" s="636"/>
      <c r="CD1117" s="636"/>
      <c r="CE1117" s="637"/>
      <c r="CF1117" s="637"/>
      <c r="CG1117" s="637"/>
      <c r="CH1117" s="637"/>
      <c r="CI1117" s="636"/>
      <c r="CJ1117" s="636"/>
      <c r="CK1117" s="637"/>
      <c r="CL1117" s="637"/>
      <c r="CM1117" s="637"/>
      <c r="CN1117" s="705"/>
      <c r="CO1117" s="88"/>
      <c r="CP1117" s="88"/>
      <c r="CQ1117" s="88"/>
      <c r="CR1117" s="67"/>
      <c r="CS1117" s="67"/>
      <c r="CT1117" s="67"/>
      <c r="CU1117" s="67"/>
      <c r="CV1117" s="67"/>
      <c r="CW1117" s="67"/>
      <c r="CX1117" s="67"/>
      <c r="CY1117" s="67"/>
      <c r="CZ1117" s="67"/>
      <c r="DA1117" s="67"/>
      <c r="DB1117" s="67"/>
      <c r="DC1117" s="67"/>
      <c r="DD1117" s="67"/>
      <c r="DE1117" s="67"/>
      <c r="DF1117" s="67"/>
      <c r="DG1117" s="67"/>
      <c r="DH1117" s="67"/>
      <c r="DI1117" s="67"/>
      <c r="DJ1117" s="67"/>
      <c r="DK1117" s="67"/>
      <c r="DL1117" s="67"/>
      <c r="DM1117" s="67"/>
      <c r="DN1117" s="67"/>
      <c r="DO1117" s="67"/>
      <c r="DP1117" s="67"/>
      <c r="DQ1117" s="67"/>
      <c r="DR1117" s="67"/>
      <c r="DS1117" s="67"/>
      <c r="DT1117" s="67"/>
      <c r="DU1117" s="67"/>
      <c r="DV1117" s="67"/>
      <c r="DW1117" s="67"/>
      <c r="DX1117" s="67"/>
      <c r="DY1117" s="67"/>
      <c r="DZ1117" s="88"/>
      <c r="EA1117" s="88"/>
      <c r="EB1117" s="88"/>
      <c r="EC1117" s="88"/>
      <c r="ED1117" s="88"/>
      <c r="EE1117" s="88"/>
      <c r="EF1117" s="88"/>
      <c r="EG1117" s="88"/>
    </row>
    <row r="1118" spans="22:137" s="65" customFormat="1" x14ac:dyDescent="0.25">
      <c r="V1118" s="631"/>
      <c r="AA1118" s="632"/>
      <c r="AB1118" s="632"/>
      <c r="AD1118" s="632"/>
      <c r="AE1118" s="633"/>
      <c r="AH1118" s="634"/>
      <c r="AI1118" s="634"/>
      <c r="AK1118" s="632"/>
      <c r="AR1118" s="632"/>
      <c r="AV1118" s="632"/>
      <c r="AX1118" s="632"/>
      <c r="BB1118" s="632"/>
      <c r="BC1118" s="632"/>
      <c r="BE1118" s="632"/>
      <c r="BH1118" s="67"/>
      <c r="BI1118" s="635"/>
      <c r="BJ1118" s="636"/>
      <c r="BK1118" s="636"/>
      <c r="BL1118" s="636"/>
      <c r="BM1118" s="102"/>
      <c r="BN1118" s="102"/>
      <c r="BO1118" s="102"/>
      <c r="BP1118" s="636"/>
      <c r="BQ1118" s="636"/>
      <c r="BR1118" s="636"/>
      <c r="BS1118" s="636"/>
      <c r="BT1118" s="636"/>
      <c r="BU1118" s="636"/>
      <c r="BV1118" s="636"/>
      <c r="BW1118" s="636"/>
      <c r="BX1118" s="636"/>
      <c r="BY1118" s="636"/>
      <c r="BZ1118" s="636"/>
      <c r="CA1118" s="636"/>
      <c r="CB1118" s="637"/>
      <c r="CC1118" s="636"/>
      <c r="CD1118" s="636"/>
      <c r="CE1118" s="637"/>
      <c r="CF1118" s="637"/>
      <c r="CG1118" s="637"/>
      <c r="CH1118" s="637"/>
      <c r="CI1118" s="636"/>
      <c r="CJ1118" s="636"/>
      <c r="CK1118" s="637"/>
      <c r="CL1118" s="637"/>
      <c r="CM1118" s="637"/>
      <c r="CN1118" s="705"/>
      <c r="CO1118" s="88"/>
      <c r="CP1118" s="88"/>
      <c r="CQ1118" s="88"/>
      <c r="CR1118" s="67"/>
      <c r="CS1118" s="67"/>
      <c r="CT1118" s="67"/>
      <c r="CU1118" s="67"/>
      <c r="CV1118" s="67"/>
      <c r="CW1118" s="67"/>
      <c r="CX1118" s="67"/>
      <c r="CY1118" s="67"/>
      <c r="CZ1118" s="67"/>
      <c r="DA1118" s="67"/>
      <c r="DB1118" s="67"/>
      <c r="DC1118" s="67"/>
      <c r="DD1118" s="67"/>
      <c r="DE1118" s="67"/>
      <c r="DF1118" s="67"/>
      <c r="DG1118" s="67"/>
      <c r="DH1118" s="67"/>
      <c r="DI1118" s="67"/>
      <c r="DJ1118" s="67"/>
      <c r="DK1118" s="67"/>
      <c r="DL1118" s="67"/>
      <c r="DM1118" s="67"/>
      <c r="DN1118" s="67"/>
      <c r="DO1118" s="67"/>
      <c r="DP1118" s="67"/>
      <c r="DQ1118" s="67"/>
      <c r="DR1118" s="67"/>
      <c r="DS1118" s="67"/>
      <c r="DT1118" s="67"/>
      <c r="DU1118" s="67"/>
      <c r="DV1118" s="67"/>
      <c r="DW1118" s="67"/>
      <c r="DX1118" s="67"/>
      <c r="DY1118" s="67"/>
      <c r="DZ1118" s="88"/>
      <c r="EA1118" s="88"/>
      <c r="EB1118" s="88"/>
      <c r="EC1118" s="88"/>
      <c r="ED1118" s="88"/>
      <c r="EE1118" s="88"/>
      <c r="EF1118" s="88"/>
      <c r="EG1118" s="88"/>
    </row>
    <row r="1119" spans="22:137" s="65" customFormat="1" x14ac:dyDescent="0.25">
      <c r="V1119" s="631"/>
      <c r="AA1119" s="632"/>
      <c r="AB1119" s="632"/>
      <c r="AD1119" s="632"/>
      <c r="AE1119" s="633"/>
      <c r="AH1119" s="634"/>
      <c r="AI1119" s="634"/>
      <c r="AK1119" s="632"/>
      <c r="AR1119" s="632"/>
      <c r="AV1119" s="632"/>
      <c r="AX1119" s="632"/>
      <c r="BB1119" s="632"/>
      <c r="BC1119" s="632"/>
      <c r="BE1119" s="632"/>
      <c r="BH1119" s="67"/>
      <c r="BI1119" s="635"/>
      <c r="BJ1119" s="636"/>
      <c r="BK1119" s="636"/>
      <c r="BL1119" s="636"/>
      <c r="BM1119" s="102"/>
      <c r="BN1119" s="102"/>
      <c r="BO1119" s="102"/>
      <c r="BP1119" s="636"/>
      <c r="BQ1119" s="636"/>
      <c r="BR1119" s="636"/>
      <c r="BS1119" s="636"/>
      <c r="BT1119" s="636"/>
      <c r="BU1119" s="636"/>
      <c r="BV1119" s="636"/>
      <c r="BW1119" s="636"/>
      <c r="BX1119" s="636"/>
      <c r="BY1119" s="636"/>
      <c r="BZ1119" s="636"/>
      <c r="CA1119" s="636"/>
      <c r="CB1119" s="637"/>
      <c r="CC1119" s="636"/>
      <c r="CD1119" s="636"/>
      <c r="CE1119" s="637"/>
      <c r="CF1119" s="637"/>
      <c r="CG1119" s="637"/>
      <c r="CH1119" s="637"/>
      <c r="CI1119" s="636"/>
      <c r="CJ1119" s="636"/>
      <c r="CK1119" s="637"/>
      <c r="CL1119" s="637"/>
      <c r="CM1119" s="637"/>
      <c r="CN1119" s="705"/>
      <c r="CO1119" s="88"/>
      <c r="CP1119" s="88"/>
      <c r="CQ1119" s="88"/>
      <c r="CR1119" s="67"/>
      <c r="CS1119" s="67"/>
      <c r="CT1119" s="67"/>
      <c r="CU1119" s="67"/>
      <c r="CV1119" s="67"/>
      <c r="CW1119" s="67"/>
      <c r="CX1119" s="67"/>
      <c r="CY1119" s="67"/>
      <c r="CZ1119" s="67"/>
      <c r="DA1119" s="67"/>
      <c r="DB1119" s="67"/>
      <c r="DC1119" s="67"/>
      <c r="DD1119" s="67"/>
      <c r="DE1119" s="67"/>
      <c r="DF1119" s="67"/>
      <c r="DG1119" s="67"/>
      <c r="DH1119" s="67"/>
      <c r="DI1119" s="67"/>
      <c r="DJ1119" s="67"/>
      <c r="DK1119" s="67"/>
      <c r="DL1119" s="67"/>
      <c r="DM1119" s="67"/>
      <c r="DN1119" s="67"/>
      <c r="DO1119" s="67"/>
      <c r="DP1119" s="67"/>
      <c r="DQ1119" s="67"/>
      <c r="DR1119" s="67"/>
      <c r="DS1119" s="67"/>
      <c r="DT1119" s="67"/>
      <c r="DU1119" s="67"/>
      <c r="DV1119" s="67"/>
      <c r="DW1119" s="67"/>
      <c r="DX1119" s="67"/>
      <c r="DY1119" s="67"/>
      <c r="DZ1119" s="88"/>
      <c r="EA1119" s="88"/>
      <c r="EB1119" s="88"/>
      <c r="EC1119" s="88"/>
      <c r="ED1119" s="88"/>
      <c r="EE1119" s="88"/>
      <c r="EF1119" s="88"/>
      <c r="EG1119" s="88"/>
    </row>
    <row r="1120" spans="22:137" s="65" customFormat="1" x14ac:dyDescent="0.25">
      <c r="V1120" s="631"/>
      <c r="AA1120" s="632"/>
      <c r="AB1120" s="632"/>
      <c r="AD1120" s="632"/>
      <c r="AE1120" s="633"/>
      <c r="AH1120" s="634"/>
      <c r="AI1120" s="634"/>
      <c r="AK1120" s="632"/>
      <c r="AR1120" s="632"/>
      <c r="AV1120" s="632"/>
      <c r="AX1120" s="632"/>
      <c r="BB1120" s="632"/>
      <c r="BC1120" s="632"/>
      <c r="BE1120" s="632"/>
      <c r="BH1120" s="67"/>
      <c r="BI1120" s="635"/>
      <c r="BJ1120" s="636"/>
      <c r="BK1120" s="636"/>
      <c r="BL1120" s="636"/>
      <c r="BM1120" s="102"/>
      <c r="BN1120" s="102"/>
      <c r="BO1120" s="102"/>
      <c r="BP1120" s="636"/>
      <c r="BQ1120" s="636"/>
      <c r="BR1120" s="636"/>
      <c r="BS1120" s="636"/>
      <c r="BT1120" s="636"/>
      <c r="BU1120" s="636"/>
      <c r="BV1120" s="636"/>
      <c r="BW1120" s="636"/>
      <c r="BX1120" s="636"/>
      <c r="BY1120" s="636"/>
      <c r="BZ1120" s="636"/>
      <c r="CA1120" s="636"/>
      <c r="CB1120" s="637"/>
      <c r="CC1120" s="636"/>
      <c r="CD1120" s="636"/>
      <c r="CE1120" s="637"/>
      <c r="CF1120" s="637"/>
      <c r="CG1120" s="637"/>
      <c r="CH1120" s="637"/>
      <c r="CI1120" s="636"/>
      <c r="CJ1120" s="636"/>
      <c r="CK1120" s="637"/>
      <c r="CL1120" s="637"/>
      <c r="CM1120" s="637"/>
      <c r="CN1120" s="705"/>
      <c r="CO1120" s="88"/>
      <c r="CP1120" s="88"/>
      <c r="CQ1120" s="88"/>
      <c r="CR1120" s="67"/>
      <c r="CS1120" s="67"/>
      <c r="CT1120" s="67"/>
      <c r="CU1120" s="67"/>
      <c r="CV1120" s="67"/>
      <c r="CW1120" s="67"/>
      <c r="CX1120" s="67"/>
      <c r="CY1120" s="67"/>
      <c r="CZ1120" s="67"/>
      <c r="DA1120" s="67"/>
      <c r="DB1120" s="67"/>
      <c r="DC1120" s="67"/>
      <c r="DD1120" s="67"/>
      <c r="DE1120" s="67"/>
      <c r="DF1120" s="67"/>
      <c r="DG1120" s="67"/>
      <c r="DH1120" s="67"/>
      <c r="DI1120" s="67"/>
      <c r="DJ1120" s="67"/>
      <c r="DK1120" s="67"/>
      <c r="DL1120" s="67"/>
      <c r="DM1120" s="67"/>
      <c r="DN1120" s="67"/>
      <c r="DO1120" s="67"/>
      <c r="DP1120" s="67"/>
      <c r="DQ1120" s="67"/>
      <c r="DR1120" s="67"/>
      <c r="DS1120" s="67"/>
      <c r="DT1120" s="67"/>
      <c r="DU1120" s="67"/>
      <c r="DV1120" s="67"/>
      <c r="DW1120" s="67"/>
      <c r="DX1120" s="67"/>
      <c r="DY1120" s="67"/>
      <c r="DZ1120" s="88"/>
      <c r="EA1120" s="88"/>
      <c r="EB1120" s="88"/>
      <c r="EC1120" s="88"/>
      <c r="ED1120" s="88"/>
      <c r="EE1120" s="88"/>
      <c r="EF1120" s="88"/>
      <c r="EG1120" s="88"/>
    </row>
    <row r="1121" spans="22:137" s="65" customFormat="1" x14ac:dyDescent="0.25">
      <c r="V1121" s="631"/>
      <c r="AA1121" s="632"/>
      <c r="AB1121" s="632"/>
      <c r="AD1121" s="632"/>
      <c r="AE1121" s="633"/>
      <c r="AH1121" s="634"/>
      <c r="AI1121" s="634"/>
      <c r="AK1121" s="632"/>
      <c r="AR1121" s="632"/>
      <c r="AV1121" s="632"/>
      <c r="AX1121" s="632"/>
      <c r="BB1121" s="632"/>
      <c r="BC1121" s="632"/>
      <c r="BE1121" s="632"/>
      <c r="BH1121" s="67"/>
      <c r="BI1121" s="635"/>
      <c r="BJ1121" s="636"/>
      <c r="BK1121" s="636"/>
      <c r="BL1121" s="636"/>
      <c r="BM1121" s="102"/>
      <c r="BN1121" s="102"/>
      <c r="BO1121" s="102"/>
      <c r="BP1121" s="636"/>
      <c r="BQ1121" s="636"/>
      <c r="BR1121" s="636"/>
      <c r="BS1121" s="636"/>
      <c r="BT1121" s="636"/>
      <c r="BU1121" s="636"/>
      <c r="BV1121" s="636"/>
      <c r="BW1121" s="636"/>
      <c r="BX1121" s="636"/>
      <c r="BY1121" s="636"/>
      <c r="BZ1121" s="636"/>
      <c r="CA1121" s="636"/>
      <c r="CB1121" s="637"/>
      <c r="CC1121" s="636"/>
      <c r="CD1121" s="636"/>
      <c r="CE1121" s="637"/>
      <c r="CF1121" s="637"/>
      <c r="CG1121" s="637"/>
      <c r="CH1121" s="637"/>
      <c r="CI1121" s="636"/>
      <c r="CJ1121" s="636"/>
      <c r="CK1121" s="637"/>
      <c r="CL1121" s="637"/>
      <c r="CM1121" s="637"/>
      <c r="CN1121" s="705"/>
      <c r="CO1121" s="88"/>
      <c r="CP1121" s="88"/>
      <c r="CQ1121" s="88"/>
      <c r="CR1121" s="67"/>
      <c r="CS1121" s="67"/>
      <c r="CT1121" s="67"/>
      <c r="CU1121" s="67"/>
      <c r="CV1121" s="67"/>
      <c r="CW1121" s="67"/>
      <c r="CX1121" s="67"/>
      <c r="CY1121" s="67"/>
      <c r="CZ1121" s="67"/>
      <c r="DA1121" s="67"/>
      <c r="DB1121" s="67"/>
      <c r="DC1121" s="67"/>
      <c r="DD1121" s="67"/>
      <c r="DE1121" s="67"/>
      <c r="DF1121" s="67"/>
      <c r="DG1121" s="67"/>
      <c r="DH1121" s="67"/>
      <c r="DI1121" s="67"/>
      <c r="DJ1121" s="67"/>
      <c r="DK1121" s="67"/>
      <c r="DL1121" s="67"/>
      <c r="DM1121" s="67"/>
      <c r="DN1121" s="67"/>
      <c r="DO1121" s="67"/>
      <c r="DP1121" s="67"/>
      <c r="DQ1121" s="67"/>
      <c r="DR1121" s="67"/>
      <c r="DS1121" s="67"/>
      <c r="DT1121" s="67"/>
      <c r="DU1121" s="67"/>
      <c r="DV1121" s="67"/>
      <c r="DW1121" s="67"/>
      <c r="DX1121" s="67"/>
      <c r="DY1121" s="67"/>
      <c r="DZ1121" s="88"/>
      <c r="EA1121" s="88"/>
      <c r="EB1121" s="88"/>
      <c r="EC1121" s="88"/>
      <c r="ED1121" s="88"/>
      <c r="EE1121" s="88"/>
      <c r="EF1121" s="88"/>
      <c r="EG1121" s="88"/>
    </row>
    <row r="1122" spans="22:137" s="65" customFormat="1" x14ac:dyDescent="0.25">
      <c r="V1122" s="631"/>
      <c r="AA1122" s="632"/>
      <c r="AB1122" s="632"/>
      <c r="AD1122" s="632"/>
      <c r="AE1122" s="633"/>
      <c r="AH1122" s="634"/>
      <c r="AI1122" s="634"/>
      <c r="AK1122" s="632"/>
      <c r="AR1122" s="632"/>
      <c r="AV1122" s="632"/>
      <c r="AX1122" s="632"/>
      <c r="BB1122" s="632"/>
      <c r="BC1122" s="632"/>
      <c r="BE1122" s="632"/>
      <c r="BH1122" s="67"/>
      <c r="BI1122" s="635"/>
      <c r="BJ1122" s="636"/>
      <c r="BK1122" s="636"/>
      <c r="BL1122" s="636"/>
      <c r="BM1122" s="102"/>
      <c r="BN1122" s="102"/>
      <c r="BO1122" s="102"/>
      <c r="BP1122" s="636"/>
      <c r="BQ1122" s="636"/>
      <c r="BR1122" s="636"/>
      <c r="BS1122" s="636"/>
      <c r="BT1122" s="636"/>
      <c r="BU1122" s="636"/>
      <c r="BV1122" s="636"/>
      <c r="BW1122" s="636"/>
      <c r="BX1122" s="636"/>
      <c r="BY1122" s="636"/>
      <c r="BZ1122" s="636"/>
      <c r="CA1122" s="636"/>
      <c r="CB1122" s="637"/>
      <c r="CC1122" s="636"/>
      <c r="CD1122" s="636"/>
      <c r="CE1122" s="637"/>
      <c r="CF1122" s="637"/>
      <c r="CG1122" s="637"/>
      <c r="CH1122" s="637"/>
      <c r="CI1122" s="636"/>
      <c r="CJ1122" s="636"/>
      <c r="CK1122" s="637"/>
      <c r="CL1122" s="637"/>
      <c r="CM1122" s="637"/>
      <c r="CN1122" s="705"/>
      <c r="CO1122" s="88"/>
      <c r="CP1122" s="88"/>
      <c r="CQ1122" s="88"/>
      <c r="CR1122" s="67"/>
      <c r="CS1122" s="67"/>
      <c r="CT1122" s="67"/>
      <c r="CU1122" s="67"/>
      <c r="CV1122" s="67"/>
      <c r="CW1122" s="67"/>
      <c r="CX1122" s="67"/>
      <c r="CY1122" s="67"/>
      <c r="CZ1122" s="67"/>
      <c r="DA1122" s="67"/>
      <c r="DB1122" s="67"/>
      <c r="DC1122" s="67"/>
      <c r="DD1122" s="67"/>
      <c r="DE1122" s="67"/>
      <c r="DF1122" s="67"/>
      <c r="DG1122" s="67"/>
      <c r="DH1122" s="67"/>
      <c r="DI1122" s="67"/>
      <c r="DJ1122" s="67"/>
      <c r="DK1122" s="67"/>
      <c r="DL1122" s="67"/>
      <c r="DM1122" s="67"/>
      <c r="DN1122" s="67"/>
      <c r="DO1122" s="67"/>
      <c r="DP1122" s="67"/>
      <c r="DQ1122" s="67"/>
      <c r="DR1122" s="67"/>
      <c r="DS1122" s="67"/>
      <c r="DT1122" s="67"/>
      <c r="DU1122" s="67"/>
      <c r="DV1122" s="67"/>
      <c r="DW1122" s="67"/>
      <c r="DX1122" s="67"/>
      <c r="DY1122" s="67"/>
      <c r="DZ1122" s="88"/>
      <c r="EA1122" s="88"/>
      <c r="EB1122" s="88"/>
      <c r="EC1122" s="88"/>
      <c r="ED1122" s="88"/>
      <c r="EE1122" s="88"/>
      <c r="EF1122" s="88"/>
      <c r="EG1122" s="88"/>
    </row>
    <row r="1123" spans="22:137" s="65" customFormat="1" x14ac:dyDescent="0.25">
      <c r="V1123" s="631"/>
      <c r="AA1123" s="632"/>
      <c r="AB1123" s="632"/>
      <c r="AD1123" s="632"/>
      <c r="AE1123" s="633"/>
      <c r="AH1123" s="634"/>
      <c r="AI1123" s="634"/>
      <c r="AK1123" s="632"/>
      <c r="AR1123" s="632"/>
      <c r="AV1123" s="632"/>
      <c r="AX1123" s="632"/>
      <c r="BB1123" s="632"/>
      <c r="BC1123" s="632"/>
      <c r="BE1123" s="632"/>
      <c r="BH1123" s="67"/>
      <c r="BI1123" s="635"/>
      <c r="BJ1123" s="636"/>
      <c r="BK1123" s="636"/>
      <c r="BL1123" s="636"/>
      <c r="BM1123" s="102"/>
      <c r="BN1123" s="102"/>
      <c r="BO1123" s="102"/>
      <c r="BP1123" s="636"/>
      <c r="BQ1123" s="636"/>
      <c r="BR1123" s="636"/>
      <c r="BS1123" s="636"/>
      <c r="BT1123" s="636"/>
      <c r="BU1123" s="636"/>
      <c r="BV1123" s="636"/>
      <c r="BW1123" s="636"/>
      <c r="BX1123" s="636"/>
      <c r="BY1123" s="636"/>
      <c r="BZ1123" s="636"/>
      <c r="CA1123" s="636"/>
      <c r="CB1123" s="637"/>
      <c r="CC1123" s="636"/>
      <c r="CD1123" s="636"/>
      <c r="CE1123" s="637"/>
      <c r="CF1123" s="637"/>
      <c r="CG1123" s="637"/>
      <c r="CH1123" s="637"/>
      <c r="CI1123" s="636"/>
      <c r="CJ1123" s="636"/>
      <c r="CK1123" s="637"/>
      <c r="CL1123" s="637"/>
      <c r="CM1123" s="637"/>
      <c r="CN1123" s="705"/>
      <c r="CO1123" s="88"/>
      <c r="CP1123" s="88"/>
      <c r="CQ1123" s="88"/>
      <c r="CR1123" s="67"/>
      <c r="CS1123" s="67"/>
      <c r="CT1123" s="67"/>
      <c r="CU1123" s="67"/>
      <c r="CV1123" s="67"/>
      <c r="CW1123" s="67"/>
      <c r="CX1123" s="67"/>
      <c r="CY1123" s="67"/>
      <c r="CZ1123" s="67"/>
      <c r="DA1123" s="67"/>
      <c r="DB1123" s="67"/>
      <c r="DC1123" s="67"/>
      <c r="DD1123" s="67"/>
      <c r="DE1123" s="67"/>
      <c r="DF1123" s="67"/>
      <c r="DG1123" s="67"/>
      <c r="DH1123" s="67"/>
      <c r="DI1123" s="67"/>
      <c r="DJ1123" s="67"/>
      <c r="DK1123" s="67"/>
      <c r="DL1123" s="67"/>
      <c r="DM1123" s="67"/>
      <c r="DN1123" s="67"/>
      <c r="DO1123" s="67"/>
      <c r="DP1123" s="67"/>
      <c r="DQ1123" s="67"/>
      <c r="DR1123" s="67"/>
      <c r="DS1123" s="67"/>
      <c r="DT1123" s="67"/>
      <c r="DU1123" s="67"/>
      <c r="DV1123" s="67"/>
      <c r="DW1123" s="67"/>
      <c r="DX1123" s="67"/>
      <c r="DY1123" s="67"/>
      <c r="DZ1123" s="88"/>
      <c r="EA1123" s="88"/>
      <c r="EB1123" s="88"/>
      <c r="EC1123" s="88"/>
      <c r="ED1123" s="88"/>
      <c r="EE1123" s="88"/>
      <c r="EF1123" s="88"/>
      <c r="EG1123" s="88"/>
    </row>
    <row r="1124" spans="22:137" s="65" customFormat="1" x14ac:dyDescent="0.25">
      <c r="V1124" s="631"/>
      <c r="AA1124" s="632"/>
      <c r="AB1124" s="632"/>
      <c r="AD1124" s="632"/>
      <c r="AE1124" s="633"/>
      <c r="AH1124" s="634"/>
      <c r="AI1124" s="634"/>
      <c r="AK1124" s="632"/>
      <c r="AR1124" s="632"/>
      <c r="AV1124" s="632"/>
      <c r="AX1124" s="632"/>
      <c r="BB1124" s="632"/>
      <c r="BC1124" s="632"/>
      <c r="BE1124" s="632"/>
      <c r="BH1124" s="67"/>
      <c r="BI1124" s="635"/>
      <c r="BJ1124" s="636"/>
      <c r="BK1124" s="636"/>
      <c r="BL1124" s="636"/>
      <c r="BM1124" s="102"/>
      <c r="BN1124" s="102"/>
      <c r="BO1124" s="102"/>
      <c r="BP1124" s="636"/>
      <c r="BQ1124" s="636"/>
      <c r="BR1124" s="636"/>
      <c r="BS1124" s="636"/>
      <c r="BT1124" s="636"/>
      <c r="BU1124" s="636"/>
      <c r="BV1124" s="636"/>
      <c r="BW1124" s="636"/>
      <c r="BX1124" s="636"/>
      <c r="BY1124" s="636"/>
      <c r="BZ1124" s="636"/>
      <c r="CA1124" s="636"/>
      <c r="CB1124" s="637"/>
      <c r="CC1124" s="636"/>
      <c r="CD1124" s="636"/>
      <c r="CE1124" s="637"/>
      <c r="CF1124" s="637"/>
      <c r="CG1124" s="637"/>
      <c r="CH1124" s="637"/>
      <c r="CI1124" s="636"/>
      <c r="CJ1124" s="636"/>
      <c r="CK1124" s="637"/>
      <c r="CL1124" s="637"/>
      <c r="CM1124" s="637"/>
      <c r="CN1124" s="705"/>
      <c r="CO1124" s="88"/>
      <c r="CP1124" s="88"/>
      <c r="CQ1124" s="88"/>
      <c r="CR1124" s="67"/>
      <c r="CS1124" s="67"/>
      <c r="CT1124" s="67"/>
      <c r="CU1124" s="67"/>
      <c r="CV1124" s="67"/>
      <c r="CW1124" s="67"/>
      <c r="CX1124" s="67"/>
      <c r="CY1124" s="67"/>
      <c r="CZ1124" s="67"/>
      <c r="DA1124" s="67"/>
      <c r="DB1124" s="67"/>
      <c r="DC1124" s="67"/>
      <c r="DD1124" s="67"/>
      <c r="DE1124" s="67"/>
      <c r="DF1124" s="67"/>
      <c r="DG1124" s="67"/>
      <c r="DH1124" s="67"/>
      <c r="DI1124" s="67"/>
      <c r="DJ1124" s="67"/>
      <c r="DK1124" s="67"/>
      <c r="DL1124" s="67"/>
      <c r="DM1124" s="67"/>
      <c r="DN1124" s="67"/>
      <c r="DO1124" s="67"/>
      <c r="DP1124" s="67"/>
      <c r="DQ1124" s="67"/>
      <c r="DR1124" s="67"/>
      <c r="DS1124" s="67"/>
      <c r="DT1124" s="67"/>
      <c r="DU1124" s="67"/>
      <c r="DV1124" s="67"/>
      <c r="DW1124" s="67"/>
      <c r="DX1124" s="67"/>
      <c r="DY1124" s="67"/>
      <c r="DZ1124" s="88"/>
      <c r="EA1124" s="88"/>
      <c r="EB1124" s="88"/>
      <c r="EC1124" s="88"/>
      <c r="ED1124" s="88"/>
      <c r="EE1124" s="88"/>
      <c r="EF1124" s="88"/>
      <c r="EG1124" s="88"/>
    </row>
    <row r="1125" spans="22:137" s="65" customFormat="1" x14ac:dyDescent="0.25">
      <c r="V1125" s="631"/>
      <c r="AA1125" s="632"/>
      <c r="AB1125" s="632"/>
      <c r="AD1125" s="632"/>
      <c r="AE1125" s="633"/>
      <c r="AH1125" s="634"/>
      <c r="AI1125" s="634"/>
      <c r="AK1125" s="632"/>
      <c r="AR1125" s="632"/>
      <c r="AV1125" s="632"/>
      <c r="AX1125" s="632"/>
      <c r="BB1125" s="632"/>
      <c r="BC1125" s="632"/>
      <c r="BE1125" s="632"/>
      <c r="BH1125" s="67"/>
      <c r="BI1125" s="635"/>
      <c r="BJ1125" s="636"/>
      <c r="BK1125" s="636"/>
      <c r="BL1125" s="636"/>
      <c r="BM1125" s="102"/>
      <c r="BN1125" s="102"/>
      <c r="BO1125" s="102"/>
      <c r="BP1125" s="636"/>
      <c r="BQ1125" s="636"/>
      <c r="BR1125" s="636"/>
      <c r="BS1125" s="636"/>
      <c r="BT1125" s="636"/>
      <c r="BU1125" s="636"/>
      <c r="BV1125" s="636"/>
      <c r="BW1125" s="636"/>
      <c r="BX1125" s="636"/>
      <c r="BY1125" s="636"/>
      <c r="BZ1125" s="636"/>
      <c r="CA1125" s="636"/>
      <c r="CB1125" s="637"/>
      <c r="CC1125" s="636"/>
      <c r="CD1125" s="636"/>
      <c r="CE1125" s="637"/>
      <c r="CF1125" s="637"/>
      <c r="CG1125" s="637"/>
      <c r="CH1125" s="637"/>
      <c r="CI1125" s="636"/>
      <c r="CJ1125" s="636"/>
      <c r="CK1125" s="637"/>
      <c r="CL1125" s="637"/>
      <c r="CM1125" s="637"/>
      <c r="CN1125" s="705"/>
      <c r="CO1125" s="88"/>
      <c r="CP1125" s="88"/>
      <c r="CQ1125" s="88"/>
      <c r="CR1125" s="67"/>
      <c r="CS1125" s="67"/>
      <c r="CT1125" s="67"/>
      <c r="CU1125" s="67"/>
      <c r="CV1125" s="67"/>
      <c r="CW1125" s="67"/>
      <c r="CX1125" s="67"/>
      <c r="CY1125" s="67"/>
      <c r="CZ1125" s="67"/>
      <c r="DA1125" s="67"/>
      <c r="DB1125" s="67"/>
      <c r="DC1125" s="67"/>
      <c r="DD1125" s="67"/>
      <c r="DE1125" s="67"/>
      <c r="DF1125" s="67"/>
      <c r="DG1125" s="67"/>
      <c r="DH1125" s="67"/>
      <c r="DI1125" s="67"/>
      <c r="DJ1125" s="67"/>
      <c r="DK1125" s="67"/>
      <c r="DL1125" s="67"/>
      <c r="DM1125" s="67"/>
      <c r="DN1125" s="67"/>
      <c r="DO1125" s="67"/>
      <c r="DP1125" s="67"/>
      <c r="DQ1125" s="67"/>
      <c r="DR1125" s="67"/>
      <c r="DS1125" s="67"/>
      <c r="DT1125" s="67"/>
      <c r="DU1125" s="67"/>
      <c r="DV1125" s="67"/>
      <c r="DW1125" s="67"/>
      <c r="DX1125" s="67"/>
      <c r="DY1125" s="67"/>
      <c r="DZ1125" s="88"/>
      <c r="EA1125" s="88"/>
      <c r="EB1125" s="88"/>
      <c r="EC1125" s="88"/>
      <c r="ED1125" s="88"/>
      <c r="EE1125" s="88"/>
      <c r="EF1125" s="88"/>
      <c r="EG1125" s="88"/>
    </row>
    <row r="1126" spans="22:137" s="65" customFormat="1" x14ac:dyDescent="0.25">
      <c r="V1126" s="631"/>
      <c r="AA1126" s="632"/>
      <c r="AB1126" s="632"/>
      <c r="AD1126" s="632"/>
      <c r="AE1126" s="633"/>
      <c r="AH1126" s="634"/>
      <c r="AI1126" s="634"/>
      <c r="AK1126" s="632"/>
      <c r="AR1126" s="632"/>
      <c r="AV1126" s="632"/>
      <c r="AX1126" s="632"/>
      <c r="BB1126" s="632"/>
      <c r="BC1126" s="632"/>
      <c r="BE1126" s="632"/>
      <c r="BH1126" s="67"/>
      <c r="BI1126" s="635"/>
      <c r="BJ1126" s="636"/>
      <c r="BK1126" s="636"/>
      <c r="BL1126" s="636"/>
      <c r="BM1126" s="102"/>
      <c r="BN1126" s="102"/>
      <c r="BO1126" s="102"/>
      <c r="BP1126" s="636"/>
      <c r="BQ1126" s="636"/>
      <c r="BR1126" s="636"/>
      <c r="BS1126" s="636"/>
      <c r="BT1126" s="636"/>
      <c r="BU1126" s="636"/>
      <c r="BV1126" s="636"/>
      <c r="BW1126" s="636"/>
      <c r="BX1126" s="636"/>
      <c r="BY1126" s="636"/>
      <c r="BZ1126" s="636"/>
      <c r="CA1126" s="636"/>
      <c r="CB1126" s="637"/>
      <c r="CC1126" s="636"/>
      <c r="CD1126" s="636"/>
      <c r="CE1126" s="637"/>
      <c r="CF1126" s="637"/>
      <c r="CG1126" s="637"/>
      <c r="CH1126" s="637"/>
      <c r="CI1126" s="636"/>
      <c r="CJ1126" s="636"/>
      <c r="CK1126" s="637"/>
      <c r="CL1126" s="637"/>
      <c r="CM1126" s="637"/>
      <c r="CN1126" s="705"/>
      <c r="CO1126" s="88"/>
      <c r="CP1126" s="88"/>
      <c r="CQ1126" s="88"/>
      <c r="CR1126" s="67"/>
      <c r="CS1126" s="67"/>
      <c r="CT1126" s="67"/>
      <c r="CU1126" s="67"/>
      <c r="CV1126" s="67"/>
      <c r="CW1126" s="67"/>
      <c r="CX1126" s="67"/>
      <c r="CY1126" s="67"/>
      <c r="CZ1126" s="67"/>
      <c r="DA1126" s="67"/>
      <c r="DB1126" s="67"/>
      <c r="DC1126" s="67"/>
      <c r="DD1126" s="67"/>
      <c r="DE1126" s="67"/>
      <c r="DF1126" s="67"/>
      <c r="DG1126" s="67"/>
      <c r="DH1126" s="67"/>
      <c r="DI1126" s="67"/>
      <c r="DJ1126" s="67"/>
      <c r="DK1126" s="67"/>
      <c r="DL1126" s="67"/>
      <c r="DM1126" s="67"/>
      <c r="DN1126" s="67"/>
      <c r="DO1126" s="67"/>
      <c r="DP1126" s="67"/>
      <c r="DQ1126" s="67"/>
      <c r="DR1126" s="67"/>
      <c r="DS1126" s="67"/>
      <c r="DT1126" s="67"/>
      <c r="DU1126" s="67"/>
      <c r="DV1126" s="67"/>
      <c r="DW1126" s="67"/>
      <c r="DX1126" s="67"/>
      <c r="DY1126" s="67"/>
      <c r="DZ1126" s="88"/>
      <c r="EA1126" s="88"/>
      <c r="EB1126" s="88"/>
      <c r="EC1126" s="88"/>
      <c r="ED1126" s="88"/>
      <c r="EE1126" s="88"/>
      <c r="EF1126" s="88"/>
      <c r="EG1126" s="88"/>
    </row>
    <row r="1127" spans="22:137" s="65" customFormat="1" x14ac:dyDescent="0.25">
      <c r="V1127" s="631"/>
      <c r="AA1127" s="632"/>
      <c r="AB1127" s="632"/>
      <c r="AD1127" s="632"/>
      <c r="AE1127" s="633"/>
      <c r="AH1127" s="634"/>
      <c r="AI1127" s="634"/>
      <c r="AK1127" s="632"/>
      <c r="AR1127" s="632"/>
      <c r="AV1127" s="632"/>
      <c r="AX1127" s="632"/>
      <c r="BB1127" s="632"/>
      <c r="BC1127" s="632"/>
      <c r="BE1127" s="632"/>
      <c r="BH1127" s="67"/>
      <c r="BI1127" s="635"/>
      <c r="BJ1127" s="636"/>
      <c r="BK1127" s="636"/>
      <c r="BL1127" s="636"/>
      <c r="BM1127" s="102"/>
      <c r="BN1127" s="102"/>
      <c r="BO1127" s="102"/>
      <c r="BP1127" s="636"/>
      <c r="BQ1127" s="636"/>
      <c r="BR1127" s="636"/>
      <c r="BS1127" s="636"/>
      <c r="BT1127" s="636"/>
      <c r="BU1127" s="636"/>
      <c r="BV1127" s="636"/>
      <c r="BW1127" s="636"/>
      <c r="BX1127" s="636"/>
      <c r="BY1127" s="636"/>
      <c r="BZ1127" s="636"/>
      <c r="CA1127" s="636"/>
      <c r="CB1127" s="637"/>
      <c r="CC1127" s="636"/>
      <c r="CD1127" s="636"/>
      <c r="CE1127" s="637"/>
      <c r="CF1127" s="637"/>
      <c r="CG1127" s="637"/>
      <c r="CH1127" s="637"/>
      <c r="CI1127" s="636"/>
      <c r="CJ1127" s="636"/>
      <c r="CK1127" s="637"/>
      <c r="CL1127" s="637"/>
      <c r="CM1127" s="637"/>
      <c r="CN1127" s="705"/>
      <c r="CO1127" s="88"/>
      <c r="CP1127" s="88"/>
      <c r="CQ1127" s="88"/>
      <c r="CR1127" s="67"/>
      <c r="CS1127" s="67"/>
      <c r="CT1127" s="67"/>
      <c r="CU1127" s="67"/>
      <c r="CV1127" s="67"/>
      <c r="CW1127" s="67"/>
      <c r="CX1127" s="67"/>
      <c r="CY1127" s="67"/>
      <c r="CZ1127" s="67"/>
      <c r="DA1127" s="67"/>
      <c r="DB1127" s="67"/>
      <c r="DC1127" s="67"/>
      <c r="DD1127" s="67"/>
      <c r="DE1127" s="67"/>
      <c r="DF1127" s="67"/>
      <c r="DG1127" s="67"/>
      <c r="DH1127" s="67"/>
      <c r="DI1127" s="67"/>
      <c r="DJ1127" s="67"/>
      <c r="DK1127" s="67"/>
      <c r="DL1127" s="67"/>
      <c r="DM1127" s="67"/>
      <c r="DN1127" s="67"/>
      <c r="DO1127" s="67"/>
      <c r="DP1127" s="67"/>
      <c r="DQ1127" s="67"/>
      <c r="DR1127" s="67"/>
      <c r="DS1127" s="67"/>
      <c r="DT1127" s="67"/>
      <c r="DU1127" s="67"/>
      <c r="DV1127" s="67"/>
      <c r="DW1127" s="67"/>
      <c r="DX1127" s="67"/>
      <c r="DY1127" s="67"/>
      <c r="DZ1127" s="88"/>
      <c r="EA1127" s="88"/>
      <c r="EB1127" s="88"/>
      <c r="EC1127" s="88"/>
      <c r="ED1127" s="88"/>
      <c r="EE1127" s="88"/>
      <c r="EF1127" s="88"/>
      <c r="EG1127" s="88"/>
    </row>
    <row r="1128" spans="22:137" s="65" customFormat="1" x14ac:dyDescent="0.25">
      <c r="V1128" s="631"/>
      <c r="AA1128" s="632"/>
      <c r="AB1128" s="632"/>
      <c r="AD1128" s="632"/>
      <c r="AE1128" s="633"/>
      <c r="AH1128" s="634"/>
      <c r="AI1128" s="634"/>
      <c r="AK1128" s="632"/>
      <c r="AR1128" s="632"/>
      <c r="AV1128" s="632"/>
      <c r="AX1128" s="632"/>
      <c r="BB1128" s="632"/>
      <c r="BC1128" s="632"/>
      <c r="BE1128" s="632"/>
      <c r="BH1128" s="67"/>
      <c r="BI1128" s="635"/>
      <c r="BJ1128" s="636"/>
      <c r="BK1128" s="636"/>
      <c r="BL1128" s="636"/>
      <c r="BM1128" s="102"/>
      <c r="BN1128" s="102"/>
      <c r="BO1128" s="102"/>
      <c r="BP1128" s="636"/>
      <c r="BQ1128" s="636"/>
      <c r="BR1128" s="636"/>
      <c r="BS1128" s="636"/>
      <c r="BT1128" s="636"/>
      <c r="BU1128" s="636"/>
      <c r="BV1128" s="636"/>
      <c r="BW1128" s="636"/>
      <c r="BX1128" s="636"/>
      <c r="BY1128" s="636"/>
      <c r="BZ1128" s="636"/>
      <c r="CA1128" s="636"/>
      <c r="CB1128" s="637"/>
      <c r="CC1128" s="636"/>
      <c r="CD1128" s="636"/>
      <c r="CE1128" s="637"/>
      <c r="CF1128" s="637"/>
      <c r="CG1128" s="637"/>
      <c r="CH1128" s="637"/>
      <c r="CI1128" s="636"/>
      <c r="CJ1128" s="636"/>
      <c r="CK1128" s="637"/>
      <c r="CL1128" s="637"/>
      <c r="CM1128" s="637"/>
      <c r="CN1128" s="705"/>
      <c r="CO1128" s="88"/>
      <c r="CP1128" s="88"/>
      <c r="CQ1128" s="88"/>
      <c r="CR1128" s="67"/>
      <c r="CS1128" s="67"/>
      <c r="CT1128" s="67"/>
      <c r="CU1128" s="67"/>
      <c r="CV1128" s="67"/>
      <c r="CW1128" s="67"/>
      <c r="CX1128" s="67"/>
      <c r="CY1128" s="67"/>
      <c r="CZ1128" s="67"/>
      <c r="DA1128" s="67"/>
      <c r="DB1128" s="67"/>
      <c r="DC1128" s="67"/>
      <c r="DD1128" s="67"/>
      <c r="DE1128" s="67"/>
      <c r="DF1128" s="67"/>
      <c r="DG1128" s="67"/>
      <c r="DH1128" s="67"/>
      <c r="DI1128" s="67"/>
      <c r="DJ1128" s="67"/>
      <c r="DK1128" s="67"/>
      <c r="DL1128" s="67"/>
      <c r="DM1128" s="67"/>
      <c r="DN1128" s="67"/>
      <c r="DO1128" s="67"/>
      <c r="DP1128" s="67"/>
      <c r="DQ1128" s="67"/>
      <c r="DR1128" s="67"/>
      <c r="DS1128" s="67"/>
      <c r="DT1128" s="67"/>
      <c r="DU1128" s="67"/>
      <c r="DV1128" s="67"/>
      <c r="DW1128" s="67"/>
      <c r="DX1128" s="67"/>
      <c r="DY1128" s="67"/>
      <c r="DZ1128" s="88"/>
      <c r="EA1128" s="88"/>
      <c r="EB1128" s="88"/>
      <c r="EC1128" s="88"/>
      <c r="ED1128" s="88"/>
      <c r="EE1128" s="88"/>
      <c r="EF1128" s="88"/>
      <c r="EG1128" s="88"/>
    </row>
    <row r="1129" spans="22:137" s="65" customFormat="1" x14ac:dyDescent="0.25">
      <c r="V1129" s="631"/>
      <c r="AA1129" s="632"/>
      <c r="AB1129" s="632"/>
      <c r="AD1129" s="632"/>
      <c r="AE1129" s="633"/>
      <c r="AH1129" s="634"/>
      <c r="AI1129" s="634"/>
      <c r="AK1129" s="632"/>
      <c r="AR1129" s="632"/>
      <c r="AV1129" s="632"/>
      <c r="AX1129" s="632"/>
      <c r="BB1129" s="632"/>
      <c r="BC1129" s="632"/>
      <c r="BE1129" s="632"/>
      <c r="BH1129" s="67"/>
      <c r="BI1129" s="635"/>
      <c r="BJ1129" s="636"/>
      <c r="BK1129" s="636"/>
      <c r="BL1129" s="636"/>
      <c r="BM1129" s="102"/>
      <c r="BN1129" s="102"/>
      <c r="BO1129" s="102"/>
      <c r="BP1129" s="636"/>
      <c r="BQ1129" s="636"/>
      <c r="BR1129" s="636"/>
      <c r="BS1129" s="636"/>
      <c r="BT1129" s="636"/>
      <c r="BU1129" s="636"/>
      <c r="BV1129" s="636"/>
      <c r="BW1129" s="636"/>
      <c r="BX1129" s="636"/>
      <c r="BY1129" s="636"/>
      <c r="BZ1129" s="636"/>
      <c r="CA1129" s="636"/>
      <c r="CB1129" s="637"/>
      <c r="CC1129" s="636"/>
      <c r="CD1129" s="636"/>
      <c r="CE1129" s="637"/>
      <c r="CF1129" s="637"/>
      <c r="CG1129" s="637"/>
      <c r="CH1129" s="637"/>
      <c r="CI1129" s="636"/>
      <c r="CJ1129" s="636"/>
      <c r="CK1129" s="637"/>
      <c r="CL1129" s="637"/>
      <c r="CM1129" s="637"/>
      <c r="CN1129" s="705"/>
      <c r="CO1129" s="88"/>
      <c r="CP1129" s="88"/>
      <c r="CQ1129" s="88"/>
      <c r="CR1129" s="67"/>
      <c r="CS1129" s="67"/>
      <c r="CT1129" s="67"/>
      <c r="CU1129" s="67"/>
      <c r="CV1129" s="67"/>
      <c r="CW1129" s="67"/>
      <c r="CX1129" s="67"/>
      <c r="CY1129" s="67"/>
      <c r="CZ1129" s="67"/>
      <c r="DA1129" s="67"/>
      <c r="DB1129" s="67"/>
      <c r="DC1129" s="67"/>
      <c r="DD1129" s="67"/>
      <c r="DE1129" s="67"/>
      <c r="DF1129" s="67"/>
      <c r="DG1129" s="67"/>
      <c r="DH1129" s="67"/>
      <c r="DI1129" s="67"/>
      <c r="DJ1129" s="67"/>
      <c r="DK1129" s="67"/>
      <c r="DL1129" s="67"/>
      <c r="DM1129" s="67"/>
      <c r="DN1129" s="67"/>
      <c r="DO1129" s="67"/>
      <c r="DP1129" s="67"/>
      <c r="DQ1129" s="67"/>
      <c r="DR1129" s="67"/>
      <c r="DS1129" s="67"/>
      <c r="DT1129" s="67"/>
      <c r="DU1129" s="67"/>
      <c r="DV1129" s="67"/>
      <c r="DW1129" s="67"/>
      <c r="DX1129" s="67"/>
      <c r="DY1129" s="67"/>
      <c r="DZ1129" s="88"/>
      <c r="EA1129" s="88"/>
      <c r="EB1129" s="88"/>
      <c r="EC1129" s="88"/>
      <c r="ED1129" s="88"/>
      <c r="EE1129" s="88"/>
      <c r="EF1129" s="88"/>
      <c r="EG1129" s="88"/>
    </row>
    <row r="1130" spans="22:137" s="65" customFormat="1" x14ac:dyDescent="0.25">
      <c r="V1130" s="631"/>
      <c r="AA1130" s="632"/>
      <c r="AB1130" s="632"/>
      <c r="AD1130" s="632"/>
      <c r="AE1130" s="633"/>
      <c r="AH1130" s="634"/>
      <c r="AI1130" s="634"/>
      <c r="AK1130" s="632"/>
      <c r="AR1130" s="632"/>
      <c r="AV1130" s="632"/>
      <c r="AX1130" s="632"/>
      <c r="BB1130" s="632"/>
      <c r="BC1130" s="632"/>
      <c r="BE1130" s="632"/>
      <c r="BH1130" s="67"/>
      <c r="BI1130" s="635"/>
      <c r="BJ1130" s="636"/>
      <c r="BK1130" s="636"/>
      <c r="BL1130" s="636"/>
      <c r="BM1130" s="102"/>
      <c r="BN1130" s="102"/>
      <c r="BO1130" s="102"/>
      <c r="BP1130" s="636"/>
      <c r="BQ1130" s="636"/>
      <c r="BR1130" s="636"/>
      <c r="BS1130" s="636"/>
      <c r="BT1130" s="636"/>
      <c r="BU1130" s="636"/>
      <c r="BV1130" s="636"/>
      <c r="BW1130" s="636"/>
      <c r="BX1130" s="636"/>
      <c r="BY1130" s="636"/>
      <c r="BZ1130" s="636"/>
      <c r="CA1130" s="636"/>
      <c r="CB1130" s="637"/>
      <c r="CC1130" s="636"/>
      <c r="CD1130" s="636"/>
      <c r="CE1130" s="637"/>
      <c r="CF1130" s="637"/>
      <c r="CG1130" s="637"/>
      <c r="CH1130" s="637"/>
      <c r="CI1130" s="636"/>
      <c r="CJ1130" s="636"/>
      <c r="CK1130" s="637"/>
      <c r="CL1130" s="637"/>
      <c r="CM1130" s="637"/>
      <c r="CN1130" s="705"/>
      <c r="CO1130" s="88"/>
      <c r="CP1130" s="88"/>
      <c r="CQ1130" s="88"/>
      <c r="CR1130" s="67"/>
      <c r="CS1130" s="67"/>
      <c r="CT1130" s="67"/>
      <c r="CU1130" s="67"/>
      <c r="CV1130" s="67"/>
      <c r="CW1130" s="67"/>
      <c r="CX1130" s="67"/>
      <c r="CY1130" s="67"/>
      <c r="CZ1130" s="67"/>
      <c r="DA1130" s="67"/>
      <c r="DB1130" s="67"/>
      <c r="DC1130" s="67"/>
      <c r="DD1130" s="67"/>
      <c r="DE1130" s="67"/>
      <c r="DF1130" s="67"/>
      <c r="DG1130" s="67"/>
      <c r="DH1130" s="67"/>
      <c r="DI1130" s="67"/>
      <c r="DJ1130" s="67"/>
      <c r="DK1130" s="67"/>
      <c r="DL1130" s="67"/>
      <c r="DM1130" s="67"/>
      <c r="DN1130" s="67"/>
      <c r="DO1130" s="67"/>
      <c r="DP1130" s="67"/>
      <c r="DQ1130" s="67"/>
      <c r="DR1130" s="67"/>
      <c r="DS1130" s="67"/>
      <c r="DT1130" s="67"/>
      <c r="DU1130" s="67"/>
      <c r="DV1130" s="67"/>
      <c r="DW1130" s="67"/>
      <c r="DX1130" s="67"/>
      <c r="DY1130" s="67"/>
      <c r="DZ1130" s="88"/>
      <c r="EA1130" s="88"/>
      <c r="EB1130" s="88"/>
      <c r="EC1130" s="88"/>
      <c r="ED1130" s="88"/>
      <c r="EE1130" s="88"/>
      <c r="EF1130" s="88"/>
      <c r="EG1130" s="88"/>
    </row>
    <row r="1131" spans="22:137" s="65" customFormat="1" x14ac:dyDescent="0.25">
      <c r="V1131" s="631"/>
      <c r="AA1131" s="632"/>
      <c r="AB1131" s="632"/>
      <c r="AD1131" s="632"/>
      <c r="AE1131" s="633"/>
      <c r="AH1131" s="634"/>
      <c r="AI1131" s="634"/>
      <c r="AK1131" s="632"/>
      <c r="AR1131" s="632"/>
      <c r="AV1131" s="632"/>
      <c r="AX1131" s="632"/>
      <c r="BB1131" s="632"/>
      <c r="BC1131" s="632"/>
      <c r="BE1131" s="632"/>
      <c r="BH1131" s="67"/>
      <c r="BI1131" s="635"/>
      <c r="BJ1131" s="636"/>
      <c r="BK1131" s="636"/>
      <c r="BL1131" s="636"/>
      <c r="BM1131" s="102"/>
      <c r="BN1131" s="102"/>
      <c r="BO1131" s="102"/>
      <c r="BP1131" s="636"/>
      <c r="BQ1131" s="636"/>
      <c r="BR1131" s="636"/>
      <c r="BS1131" s="636"/>
      <c r="BT1131" s="636"/>
      <c r="BU1131" s="636"/>
      <c r="BV1131" s="636"/>
      <c r="BW1131" s="636"/>
      <c r="BX1131" s="636"/>
      <c r="BY1131" s="636"/>
      <c r="BZ1131" s="636"/>
      <c r="CA1131" s="636"/>
      <c r="CB1131" s="637"/>
      <c r="CC1131" s="636"/>
      <c r="CD1131" s="636"/>
      <c r="CE1131" s="637"/>
      <c r="CF1131" s="637"/>
      <c r="CG1131" s="637"/>
      <c r="CH1131" s="637"/>
      <c r="CI1131" s="636"/>
      <c r="CJ1131" s="636"/>
      <c r="CK1131" s="637"/>
      <c r="CL1131" s="637"/>
      <c r="CM1131" s="637"/>
      <c r="CN1131" s="705"/>
      <c r="CO1131" s="88"/>
      <c r="CP1131" s="88"/>
      <c r="CQ1131" s="88"/>
      <c r="CR1131" s="67"/>
      <c r="CS1131" s="67"/>
      <c r="CT1131" s="67"/>
      <c r="CU1131" s="67"/>
      <c r="CV1131" s="67"/>
      <c r="CW1131" s="67"/>
      <c r="CX1131" s="67"/>
      <c r="CY1131" s="67"/>
      <c r="CZ1131" s="67"/>
      <c r="DA1131" s="67"/>
      <c r="DB1131" s="67"/>
      <c r="DC1131" s="67"/>
      <c r="DD1131" s="67"/>
      <c r="DE1131" s="67"/>
      <c r="DF1131" s="67"/>
      <c r="DG1131" s="67"/>
      <c r="DH1131" s="67"/>
      <c r="DI1131" s="67"/>
      <c r="DJ1131" s="67"/>
      <c r="DK1131" s="67"/>
      <c r="DL1131" s="67"/>
      <c r="DM1131" s="67"/>
      <c r="DN1131" s="67"/>
      <c r="DO1131" s="67"/>
      <c r="DP1131" s="67"/>
      <c r="DQ1131" s="67"/>
      <c r="DR1131" s="67"/>
      <c r="DS1131" s="67"/>
      <c r="DT1131" s="67"/>
      <c r="DU1131" s="67"/>
      <c r="DV1131" s="67"/>
      <c r="DW1131" s="67"/>
      <c r="DX1131" s="67"/>
      <c r="DY1131" s="67"/>
      <c r="DZ1131" s="88"/>
      <c r="EA1131" s="88"/>
      <c r="EB1131" s="88"/>
      <c r="EC1131" s="88"/>
      <c r="ED1131" s="88"/>
      <c r="EE1131" s="88"/>
      <c r="EF1131" s="88"/>
      <c r="EG1131" s="88"/>
    </row>
    <row r="1132" spans="22:137" s="65" customFormat="1" x14ac:dyDescent="0.25">
      <c r="V1132" s="631"/>
      <c r="AA1132" s="632"/>
      <c r="AB1132" s="632"/>
      <c r="AD1132" s="632"/>
      <c r="AE1132" s="633"/>
      <c r="AH1132" s="634"/>
      <c r="AI1132" s="634"/>
      <c r="AK1132" s="632"/>
      <c r="AR1132" s="632"/>
      <c r="AV1132" s="632"/>
      <c r="AX1132" s="632"/>
      <c r="BB1132" s="632"/>
      <c r="BC1132" s="632"/>
      <c r="BE1132" s="632"/>
      <c r="BH1132" s="67"/>
      <c r="BI1132" s="635"/>
      <c r="BJ1132" s="636"/>
      <c r="BK1132" s="636"/>
      <c r="BL1132" s="636"/>
      <c r="BM1132" s="102"/>
      <c r="BN1132" s="102"/>
      <c r="BO1132" s="102"/>
      <c r="BP1132" s="636"/>
      <c r="BQ1132" s="636"/>
      <c r="BR1132" s="636"/>
      <c r="BS1132" s="636"/>
      <c r="BT1132" s="636"/>
      <c r="BU1132" s="636"/>
      <c r="BV1132" s="636"/>
      <c r="BW1132" s="636"/>
      <c r="BX1132" s="636"/>
      <c r="BY1132" s="636"/>
      <c r="BZ1132" s="636"/>
      <c r="CA1132" s="636"/>
      <c r="CB1132" s="637"/>
      <c r="CC1132" s="636"/>
      <c r="CD1132" s="636"/>
      <c r="CE1132" s="637"/>
      <c r="CF1132" s="637"/>
      <c r="CG1132" s="637"/>
      <c r="CH1132" s="637"/>
      <c r="CI1132" s="636"/>
      <c r="CJ1132" s="636"/>
      <c r="CK1132" s="637"/>
      <c r="CL1132" s="637"/>
      <c r="CM1132" s="637"/>
      <c r="CN1132" s="705"/>
      <c r="CO1132" s="88"/>
      <c r="CP1132" s="88"/>
      <c r="CQ1132" s="88"/>
      <c r="CR1132" s="67"/>
      <c r="CS1132" s="67"/>
      <c r="CT1132" s="67"/>
      <c r="CU1132" s="67"/>
      <c r="CV1132" s="67"/>
      <c r="CW1132" s="67"/>
      <c r="CX1132" s="67"/>
      <c r="CY1132" s="67"/>
      <c r="CZ1132" s="67"/>
      <c r="DA1132" s="67"/>
      <c r="DB1132" s="67"/>
      <c r="DC1132" s="67"/>
      <c r="DD1132" s="67"/>
      <c r="DE1132" s="67"/>
      <c r="DF1132" s="67"/>
      <c r="DG1132" s="67"/>
      <c r="DH1132" s="67"/>
      <c r="DI1132" s="67"/>
      <c r="DJ1132" s="67"/>
      <c r="DK1132" s="67"/>
      <c r="DL1132" s="67"/>
      <c r="DM1132" s="67"/>
      <c r="DN1132" s="67"/>
      <c r="DO1132" s="67"/>
      <c r="DP1132" s="67"/>
      <c r="DQ1132" s="67"/>
      <c r="DR1132" s="67"/>
      <c r="DS1132" s="67"/>
      <c r="DT1132" s="67"/>
      <c r="DU1132" s="67"/>
      <c r="DV1132" s="67"/>
      <c r="DW1132" s="67"/>
      <c r="DX1132" s="67"/>
      <c r="DY1132" s="67"/>
      <c r="DZ1132" s="88"/>
      <c r="EA1132" s="88"/>
      <c r="EB1132" s="88"/>
      <c r="EC1132" s="88"/>
      <c r="ED1132" s="88"/>
      <c r="EE1132" s="88"/>
      <c r="EF1132" s="88"/>
      <c r="EG1132" s="88"/>
    </row>
    <row r="1133" spans="22:137" s="65" customFormat="1" x14ac:dyDescent="0.25">
      <c r="V1133" s="631"/>
      <c r="AA1133" s="632"/>
      <c r="AB1133" s="632"/>
      <c r="AD1133" s="632"/>
      <c r="AE1133" s="633"/>
      <c r="AH1133" s="634"/>
      <c r="AI1133" s="634"/>
      <c r="AK1133" s="632"/>
      <c r="AR1133" s="632"/>
      <c r="AV1133" s="632"/>
      <c r="AX1133" s="632"/>
      <c r="BB1133" s="632"/>
      <c r="BC1133" s="632"/>
      <c r="BE1133" s="632"/>
      <c r="BH1133" s="67"/>
      <c r="BI1133" s="635"/>
      <c r="BJ1133" s="636"/>
      <c r="BK1133" s="636"/>
      <c r="BL1133" s="636"/>
      <c r="BM1133" s="102"/>
      <c r="BN1133" s="102"/>
      <c r="BO1133" s="102"/>
      <c r="BP1133" s="636"/>
      <c r="BQ1133" s="636"/>
      <c r="BR1133" s="636"/>
      <c r="BS1133" s="636"/>
      <c r="BT1133" s="636"/>
      <c r="BU1133" s="636"/>
      <c r="BV1133" s="636"/>
      <c r="BW1133" s="636"/>
      <c r="BX1133" s="636"/>
      <c r="BY1133" s="636"/>
      <c r="BZ1133" s="636"/>
      <c r="CA1133" s="636"/>
      <c r="CB1133" s="637"/>
      <c r="CC1133" s="636"/>
      <c r="CD1133" s="636"/>
      <c r="CE1133" s="637"/>
      <c r="CF1133" s="637"/>
      <c r="CG1133" s="637"/>
      <c r="CH1133" s="637"/>
      <c r="CI1133" s="636"/>
      <c r="CJ1133" s="636"/>
      <c r="CK1133" s="637"/>
      <c r="CL1133" s="637"/>
      <c r="CM1133" s="637"/>
      <c r="CN1133" s="705"/>
      <c r="CO1133" s="88"/>
      <c r="CP1133" s="88"/>
      <c r="CQ1133" s="88"/>
      <c r="CR1133" s="67"/>
      <c r="CS1133" s="67"/>
      <c r="CT1133" s="67"/>
      <c r="CU1133" s="67"/>
      <c r="CV1133" s="67"/>
      <c r="CW1133" s="67"/>
      <c r="CX1133" s="67"/>
      <c r="CY1133" s="67"/>
      <c r="CZ1133" s="67"/>
      <c r="DA1133" s="67"/>
      <c r="DB1133" s="67"/>
      <c r="DC1133" s="67"/>
      <c r="DD1133" s="67"/>
      <c r="DE1133" s="67"/>
      <c r="DF1133" s="67"/>
      <c r="DG1133" s="67"/>
      <c r="DH1133" s="67"/>
      <c r="DI1133" s="67"/>
      <c r="DJ1133" s="67"/>
      <c r="DK1133" s="67"/>
      <c r="DL1133" s="67"/>
      <c r="DM1133" s="67"/>
      <c r="DN1133" s="67"/>
      <c r="DO1133" s="67"/>
      <c r="DP1133" s="67"/>
      <c r="DQ1133" s="67"/>
      <c r="DR1133" s="67"/>
      <c r="DS1133" s="67"/>
      <c r="DT1133" s="67"/>
      <c r="DU1133" s="67"/>
      <c r="DV1133" s="67"/>
      <c r="DW1133" s="67"/>
      <c r="DX1133" s="67"/>
      <c r="DY1133" s="67"/>
      <c r="DZ1133" s="88"/>
      <c r="EA1133" s="88"/>
      <c r="EB1133" s="88"/>
      <c r="EC1133" s="88"/>
      <c r="ED1133" s="88"/>
      <c r="EE1133" s="88"/>
      <c r="EF1133" s="88"/>
      <c r="EG1133" s="88"/>
    </row>
    <row r="1134" spans="22:137" s="65" customFormat="1" x14ac:dyDescent="0.25">
      <c r="V1134" s="631"/>
      <c r="AA1134" s="632"/>
      <c r="AB1134" s="632"/>
      <c r="AD1134" s="632"/>
      <c r="AE1134" s="633"/>
      <c r="AH1134" s="634"/>
      <c r="AI1134" s="634"/>
      <c r="AK1134" s="632"/>
      <c r="AR1134" s="632"/>
      <c r="AV1134" s="632"/>
      <c r="AX1134" s="632"/>
      <c r="BB1134" s="632"/>
      <c r="BC1134" s="632"/>
      <c r="BE1134" s="632"/>
      <c r="BH1134" s="67"/>
      <c r="BI1134" s="635"/>
      <c r="BJ1134" s="636"/>
      <c r="BK1134" s="636"/>
      <c r="BL1134" s="636"/>
      <c r="BM1134" s="102"/>
      <c r="BN1134" s="102"/>
      <c r="BO1134" s="102"/>
      <c r="BP1134" s="636"/>
      <c r="BQ1134" s="636"/>
      <c r="BR1134" s="636"/>
      <c r="BS1134" s="636"/>
      <c r="BT1134" s="636"/>
      <c r="BU1134" s="636"/>
      <c r="BV1134" s="636"/>
      <c r="BW1134" s="636"/>
      <c r="BX1134" s="636"/>
      <c r="BY1134" s="636"/>
      <c r="BZ1134" s="636"/>
      <c r="CA1134" s="636"/>
      <c r="CB1134" s="637"/>
      <c r="CC1134" s="636"/>
      <c r="CD1134" s="636"/>
      <c r="CE1134" s="637"/>
      <c r="CF1134" s="637"/>
      <c r="CG1134" s="637"/>
      <c r="CH1134" s="637"/>
      <c r="CI1134" s="636"/>
      <c r="CJ1134" s="636"/>
      <c r="CK1134" s="637"/>
      <c r="CL1134" s="637"/>
      <c r="CM1134" s="637"/>
      <c r="CN1134" s="705"/>
      <c r="CO1134" s="88"/>
      <c r="CP1134" s="88"/>
      <c r="CQ1134" s="88"/>
      <c r="CR1134" s="67"/>
      <c r="CS1134" s="67"/>
      <c r="CT1134" s="67"/>
      <c r="CU1134" s="67"/>
      <c r="CV1134" s="67"/>
      <c r="CW1134" s="67"/>
      <c r="CX1134" s="67"/>
      <c r="CY1134" s="67"/>
      <c r="CZ1134" s="67"/>
      <c r="DA1134" s="67"/>
      <c r="DB1134" s="67"/>
      <c r="DC1134" s="67"/>
      <c r="DD1134" s="67"/>
      <c r="DE1134" s="67"/>
      <c r="DF1134" s="67"/>
      <c r="DG1134" s="67"/>
      <c r="DH1134" s="67"/>
      <c r="DI1134" s="67"/>
      <c r="DJ1134" s="67"/>
      <c r="DK1134" s="67"/>
      <c r="DL1134" s="67"/>
      <c r="DM1134" s="67"/>
      <c r="DN1134" s="67"/>
      <c r="DO1134" s="67"/>
      <c r="DP1134" s="67"/>
      <c r="DQ1134" s="67"/>
      <c r="DR1134" s="67"/>
      <c r="DS1134" s="67"/>
      <c r="DT1134" s="67"/>
      <c r="DU1134" s="67"/>
      <c r="DV1134" s="67"/>
      <c r="DW1134" s="67"/>
      <c r="DX1134" s="67"/>
      <c r="DY1134" s="67"/>
      <c r="DZ1134" s="88"/>
      <c r="EA1134" s="88"/>
      <c r="EB1134" s="88"/>
      <c r="EC1134" s="88"/>
      <c r="ED1134" s="88"/>
      <c r="EE1134" s="88"/>
      <c r="EF1134" s="88"/>
      <c r="EG1134" s="88"/>
    </row>
    <row r="1135" spans="22:137" s="65" customFormat="1" x14ac:dyDescent="0.25">
      <c r="V1135" s="631"/>
      <c r="AA1135" s="632"/>
      <c r="AB1135" s="632"/>
      <c r="AD1135" s="632"/>
      <c r="AE1135" s="633"/>
      <c r="AH1135" s="634"/>
      <c r="AI1135" s="634"/>
      <c r="AK1135" s="632"/>
      <c r="AR1135" s="632"/>
      <c r="AV1135" s="632"/>
      <c r="AX1135" s="632"/>
      <c r="BB1135" s="632"/>
      <c r="BC1135" s="632"/>
      <c r="BE1135" s="632"/>
      <c r="BH1135" s="67"/>
      <c r="BI1135" s="635"/>
      <c r="BJ1135" s="636"/>
      <c r="BK1135" s="636"/>
      <c r="BL1135" s="636"/>
      <c r="BM1135" s="102"/>
      <c r="BN1135" s="102"/>
      <c r="BO1135" s="102"/>
      <c r="BP1135" s="636"/>
      <c r="BQ1135" s="636"/>
      <c r="BR1135" s="636"/>
      <c r="BS1135" s="636"/>
      <c r="BT1135" s="636"/>
      <c r="BU1135" s="636"/>
      <c r="BV1135" s="636"/>
      <c r="BW1135" s="636"/>
      <c r="BX1135" s="636"/>
      <c r="BY1135" s="636"/>
      <c r="BZ1135" s="636"/>
      <c r="CA1135" s="636"/>
      <c r="CB1135" s="637"/>
      <c r="CC1135" s="636"/>
      <c r="CD1135" s="636"/>
      <c r="CE1135" s="637"/>
      <c r="CF1135" s="637"/>
      <c r="CG1135" s="637"/>
      <c r="CH1135" s="637"/>
      <c r="CI1135" s="636"/>
      <c r="CJ1135" s="636"/>
      <c r="CK1135" s="637"/>
      <c r="CL1135" s="637"/>
      <c r="CM1135" s="637"/>
      <c r="CN1135" s="705"/>
      <c r="CO1135" s="88"/>
      <c r="CP1135" s="88"/>
      <c r="CQ1135" s="88"/>
      <c r="CR1135" s="67"/>
      <c r="CS1135" s="67"/>
      <c r="CT1135" s="67"/>
      <c r="CU1135" s="67"/>
      <c r="CV1135" s="67"/>
      <c r="CW1135" s="67"/>
      <c r="CX1135" s="67"/>
      <c r="CY1135" s="67"/>
      <c r="CZ1135" s="67"/>
      <c r="DA1135" s="67"/>
      <c r="DB1135" s="67"/>
      <c r="DC1135" s="67"/>
      <c r="DD1135" s="67"/>
      <c r="DE1135" s="67"/>
      <c r="DF1135" s="67"/>
      <c r="DG1135" s="67"/>
      <c r="DH1135" s="67"/>
      <c r="DI1135" s="67"/>
      <c r="DJ1135" s="67"/>
      <c r="DK1135" s="67"/>
      <c r="DL1135" s="67"/>
      <c r="DM1135" s="67"/>
      <c r="DN1135" s="67"/>
      <c r="DO1135" s="67"/>
      <c r="DP1135" s="67"/>
      <c r="DQ1135" s="67"/>
      <c r="DR1135" s="67"/>
      <c r="DS1135" s="67"/>
      <c r="DT1135" s="67"/>
      <c r="DU1135" s="67"/>
      <c r="DV1135" s="67"/>
      <c r="DW1135" s="67"/>
      <c r="DX1135" s="67"/>
      <c r="DY1135" s="67"/>
      <c r="DZ1135" s="88"/>
      <c r="EA1135" s="88"/>
      <c r="EB1135" s="88"/>
      <c r="EC1135" s="88"/>
      <c r="ED1135" s="88"/>
      <c r="EE1135" s="88"/>
      <c r="EF1135" s="88"/>
      <c r="EG1135" s="88"/>
    </row>
    <row r="1136" spans="22:137" s="65" customFormat="1" x14ac:dyDescent="0.25">
      <c r="V1136" s="631"/>
      <c r="AA1136" s="632"/>
      <c r="AB1136" s="632"/>
      <c r="AD1136" s="632"/>
      <c r="AE1136" s="633"/>
      <c r="AH1136" s="634"/>
      <c r="AI1136" s="634"/>
      <c r="AK1136" s="632"/>
      <c r="AR1136" s="632"/>
      <c r="AV1136" s="632"/>
      <c r="AX1136" s="632"/>
      <c r="BB1136" s="632"/>
      <c r="BC1136" s="632"/>
      <c r="BE1136" s="632"/>
      <c r="BH1136" s="67"/>
      <c r="BI1136" s="635"/>
      <c r="BJ1136" s="636"/>
      <c r="BK1136" s="636"/>
      <c r="BL1136" s="636"/>
      <c r="BM1136" s="102"/>
      <c r="BN1136" s="102"/>
      <c r="BO1136" s="102"/>
      <c r="BP1136" s="636"/>
      <c r="BQ1136" s="636"/>
      <c r="BR1136" s="636"/>
      <c r="BS1136" s="636"/>
      <c r="BT1136" s="636"/>
      <c r="BU1136" s="636"/>
      <c r="BV1136" s="636"/>
      <c r="BW1136" s="636"/>
      <c r="BX1136" s="636"/>
      <c r="BY1136" s="636"/>
      <c r="BZ1136" s="636"/>
      <c r="CA1136" s="636"/>
      <c r="CB1136" s="637"/>
      <c r="CC1136" s="636"/>
      <c r="CD1136" s="636"/>
      <c r="CE1136" s="637"/>
      <c r="CF1136" s="637"/>
      <c r="CG1136" s="637"/>
      <c r="CH1136" s="637"/>
      <c r="CI1136" s="636"/>
      <c r="CJ1136" s="636"/>
      <c r="CK1136" s="637"/>
      <c r="CL1136" s="637"/>
      <c r="CM1136" s="637"/>
      <c r="CN1136" s="705"/>
      <c r="CO1136" s="88"/>
      <c r="CP1136" s="88"/>
      <c r="CQ1136" s="88"/>
      <c r="CR1136" s="67"/>
      <c r="CS1136" s="67"/>
      <c r="CT1136" s="67"/>
      <c r="CU1136" s="67"/>
      <c r="CV1136" s="67"/>
      <c r="CW1136" s="67"/>
      <c r="CX1136" s="67"/>
      <c r="CY1136" s="67"/>
      <c r="CZ1136" s="67"/>
      <c r="DA1136" s="67"/>
      <c r="DB1136" s="67"/>
      <c r="DC1136" s="67"/>
      <c r="DD1136" s="67"/>
      <c r="DE1136" s="67"/>
      <c r="DF1136" s="67"/>
      <c r="DG1136" s="67"/>
      <c r="DH1136" s="67"/>
      <c r="DI1136" s="67"/>
      <c r="DJ1136" s="67"/>
      <c r="DK1136" s="67"/>
      <c r="DL1136" s="67"/>
      <c r="DM1136" s="67"/>
      <c r="DN1136" s="67"/>
      <c r="DO1136" s="67"/>
      <c r="DP1136" s="67"/>
      <c r="DQ1136" s="67"/>
      <c r="DR1136" s="67"/>
      <c r="DS1136" s="67"/>
      <c r="DT1136" s="67"/>
      <c r="DU1136" s="67"/>
      <c r="DV1136" s="67"/>
      <c r="DW1136" s="67"/>
      <c r="DX1136" s="67"/>
      <c r="DY1136" s="67"/>
      <c r="DZ1136" s="88"/>
      <c r="EA1136" s="88"/>
      <c r="EB1136" s="88"/>
      <c r="EC1136" s="88"/>
      <c r="ED1136" s="88"/>
      <c r="EE1136" s="88"/>
      <c r="EF1136" s="88"/>
      <c r="EG1136" s="88"/>
    </row>
    <row r="1137" spans="22:137" s="65" customFormat="1" x14ac:dyDescent="0.25">
      <c r="V1137" s="631"/>
      <c r="AA1137" s="632"/>
      <c r="AB1137" s="632"/>
      <c r="AD1137" s="632"/>
      <c r="AE1137" s="633"/>
      <c r="AH1137" s="634"/>
      <c r="AI1137" s="634"/>
      <c r="AK1137" s="632"/>
      <c r="AR1137" s="632"/>
      <c r="AV1137" s="632"/>
      <c r="AX1137" s="632"/>
      <c r="BB1137" s="632"/>
      <c r="BC1137" s="632"/>
      <c r="BE1137" s="632"/>
      <c r="BH1137" s="67"/>
      <c r="BI1137" s="635"/>
      <c r="BJ1137" s="636"/>
      <c r="BK1137" s="636"/>
      <c r="BL1137" s="636"/>
      <c r="BM1137" s="102"/>
      <c r="BN1137" s="102"/>
      <c r="BO1137" s="102"/>
      <c r="BP1137" s="636"/>
      <c r="BQ1137" s="636"/>
      <c r="BR1137" s="636"/>
      <c r="BS1137" s="636"/>
      <c r="BT1137" s="636"/>
      <c r="BU1137" s="636"/>
      <c r="BV1137" s="636"/>
      <c r="BW1137" s="636"/>
      <c r="BX1137" s="636"/>
      <c r="BY1137" s="636"/>
      <c r="BZ1137" s="636"/>
      <c r="CA1137" s="636"/>
      <c r="CB1137" s="637"/>
      <c r="CC1137" s="636"/>
      <c r="CD1137" s="636"/>
      <c r="CE1137" s="637"/>
      <c r="CF1137" s="637"/>
      <c r="CG1137" s="637"/>
      <c r="CH1137" s="637"/>
      <c r="CI1137" s="636"/>
      <c r="CJ1137" s="636"/>
      <c r="CK1137" s="637"/>
      <c r="CL1137" s="637"/>
      <c r="CM1137" s="637"/>
      <c r="CN1137" s="705"/>
      <c r="CO1137" s="88"/>
      <c r="CP1137" s="88"/>
      <c r="CQ1137" s="88"/>
      <c r="CR1137" s="67"/>
      <c r="CS1137" s="67"/>
      <c r="CT1137" s="67"/>
      <c r="CU1137" s="67"/>
      <c r="CV1137" s="67"/>
      <c r="CW1137" s="67"/>
      <c r="CX1137" s="67"/>
      <c r="CY1137" s="67"/>
      <c r="CZ1137" s="67"/>
      <c r="DA1137" s="67"/>
      <c r="DB1137" s="67"/>
      <c r="DC1137" s="67"/>
      <c r="DD1137" s="67"/>
      <c r="DE1137" s="67"/>
      <c r="DF1137" s="67"/>
      <c r="DG1137" s="67"/>
      <c r="DH1137" s="67"/>
      <c r="DI1137" s="67"/>
      <c r="DJ1137" s="67"/>
      <c r="DK1137" s="67"/>
      <c r="DL1137" s="67"/>
      <c r="DM1137" s="67"/>
      <c r="DN1137" s="67"/>
      <c r="DO1137" s="67"/>
      <c r="DP1137" s="67"/>
      <c r="DQ1137" s="67"/>
      <c r="DR1137" s="67"/>
      <c r="DS1137" s="67"/>
      <c r="DT1137" s="67"/>
      <c r="DU1137" s="67"/>
      <c r="DV1137" s="67"/>
      <c r="DW1137" s="67"/>
      <c r="DX1137" s="67"/>
      <c r="DY1137" s="67"/>
      <c r="DZ1137" s="88"/>
      <c r="EA1137" s="88"/>
      <c r="EB1137" s="88"/>
      <c r="EC1137" s="88"/>
      <c r="ED1137" s="88"/>
      <c r="EE1137" s="88"/>
      <c r="EF1137" s="88"/>
      <c r="EG1137" s="88"/>
    </row>
    <row r="1138" spans="22:137" s="65" customFormat="1" x14ac:dyDescent="0.25">
      <c r="V1138" s="631"/>
      <c r="AA1138" s="632"/>
      <c r="AB1138" s="632"/>
      <c r="AD1138" s="632"/>
      <c r="AE1138" s="633"/>
      <c r="AH1138" s="634"/>
      <c r="AI1138" s="634"/>
      <c r="AK1138" s="632"/>
      <c r="AR1138" s="632"/>
      <c r="AV1138" s="632"/>
      <c r="AX1138" s="632"/>
      <c r="BB1138" s="632"/>
      <c r="BC1138" s="632"/>
      <c r="BE1138" s="632"/>
      <c r="BH1138" s="67"/>
      <c r="BI1138" s="635"/>
      <c r="BJ1138" s="636"/>
      <c r="BK1138" s="636"/>
      <c r="BL1138" s="636"/>
      <c r="BM1138" s="102"/>
      <c r="BN1138" s="102"/>
      <c r="BO1138" s="102"/>
      <c r="BP1138" s="636"/>
      <c r="BQ1138" s="636"/>
      <c r="BR1138" s="636"/>
      <c r="BS1138" s="636"/>
      <c r="BT1138" s="636"/>
      <c r="BU1138" s="636"/>
      <c r="BV1138" s="636"/>
      <c r="BW1138" s="636"/>
      <c r="BX1138" s="636"/>
      <c r="BY1138" s="636"/>
      <c r="BZ1138" s="636"/>
      <c r="CA1138" s="636"/>
      <c r="CB1138" s="637"/>
      <c r="CC1138" s="636"/>
      <c r="CD1138" s="636"/>
      <c r="CE1138" s="637"/>
      <c r="CF1138" s="637"/>
      <c r="CG1138" s="637"/>
      <c r="CH1138" s="637"/>
      <c r="CI1138" s="636"/>
      <c r="CJ1138" s="636"/>
      <c r="CK1138" s="637"/>
      <c r="CL1138" s="637"/>
      <c r="CM1138" s="637"/>
      <c r="CN1138" s="705"/>
      <c r="CO1138" s="88"/>
      <c r="CP1138" s="88"/>
      <c r="CQ1138" s="88"/>
      <c r="CR1138" s="67"/>
      <c r="CS1138" s="67"/>
      <c r="CT1138" s="67"/>
      <c r="CU1138" s="67"/>
      <c r="CV1138" s="67"/>
      <c r="CW1138" s="67"/>
      <c r="CX1138" s="67"/>
      <c r="CY1138" s="67"/>
      <c r="CZ1138" s="67"/>
      <c r="DA1138" s="67"/>
      <c r="DB1138" s="67"/>
      <c r="DC1138" s="67"/>
      <c r="DD1138" s="67"/>
      <c r="DE1138" s="67"/>
      <c r="DF1138" s="67"/>
      <c r="DG1138" s="67"/>
      <c r="DH1138" s="67"/>
      <c r="DI1138" s="67"/>
      <c r="DJ1138" s="67"/>
      <c r="DK1138" s="67"/>
      <c r="DL1138" s="67"/>
      <c r="DM1138" s="67"/>
      <c r="DN1138" s="67"/>
      <c r="DO1138" s="67"/>
      <c r="DP1138" s="67"/>
      <c r="DQ1138" s="67"/>
      <c r="DR1138" s="67"/>
      <c r="DS1138" s="67"/>
      <c r="DT1138" s="67"/>
      <c r="DU1138" s="67"/>
      <c r="DV1138" s="67"/>
      <c r="DW1138" s="67"/>
      <c r="DX1138" s="67"/>
      <c r="DY1138" s="67"/>
      <c r="DZ1138" s="88"/>
      <c r="EA1138" s="88"/>
      <c r="EB1138" s="88"/>
      <c r="EC1138" s="88"/>
      <c r="ED1138" s="88"/>
      <c r="EE1138" s="88"/>
      <c r="EF1138" s="88"/>
      <c r="EG1138" s="88"/>
    </row>
    <row r="1139" spans="22:137" s="65" customFormat="1" x14ac:dyDescent="0.25">
      <c r="V1139" s="631"/>
      <c r="AA1139" s="632"/>
      <c r="AB1139" s="632"/>
      <c r="AD1139" s="632"/>
      <c r="AE1139" s="633"/>
      <c r="AH1139" s="634"/>
      <c r="AI1139" s="634"/>
      <c r="AK1139" s="632"/>
      <c r="AR1139" s="632"/>
      <c r="AV1139" s="632"/>
      <c r="AX1139" s="632"/>
      <c r="BB1139" s="632"/>
      <c r="BC1139" s="632"/>
      <c r="BE1139" s="632"/>
      <c r="BH1139" s="67"/>
      <c r="BI1139" s="635"/>
      <c r="BJ1139" s="636"/>
      <c r="BK1139" s="636"/>
      <c r="BL1139" s="636"/>
      <c r="BM1139" s="102"/>
      <c r="BN1139" s="102"/>
      <c r="BO1139" s="102"/>
      <c r="BP1139" s="636"/>
      <c r="BQ1139" s="636"/>
      <c r="BR1139" s="636"/>
      <c r="BS1139" s="636"/>
      <c r="BT1139" s="636"/>
      <c r="BU1139" s="636"/>
      <c r="BV1139" s="636"/>
      <c r="BW1139" s="636"/>
      <c r="BX1139" s="636"/>
      <c r="BY1139" s="636"/>
      <c r="BZ1139" s="636"/>
      <c r="CA1139" s="636"/>
      <c r="CB1139" s="637"/>
      <c r="CC1139" s="636"/>
      <c r="CD1139" s="636"/>
      <c r="CE1139" s="637"/>
      <c r="CF1139" s="637"/>
      <c r="CG1139" s="637"/>
      <c r="CH1139" s="637"/>
      <c r="CI1139" s="636"/>
      <c r="CJ1139" s="636"/>
      <c r="CK1139" s="637"/>
      <c r="CL1139" s="637"/>
      <c r="CM1139" s="637"/>
      <c r="CN1139" s="705"/>
      <c r="CO1139" s="88"/>
      <c r="CP1139" s="88"/>
      <c r="CQ1139" s="88"/>
      <c r="CR1139" s="67"/>
      <c r="CS1139" s="67"/>
      <c r="CT1139" s="67"/>
      <c r="CU1139" s="67"/>
      <c r="CV1139" s="67"/>
      <c r="CW1139" s="67"/>
      <c r="CX1139" s="67"/>
      <c r="CY1139" s="67"/>
      <c r="CZ1139" s="67"/>
      <c r="DA1139" s="67"/>
      <c r="DB1139" s="67"/>
      <c r="DC1139" s="67"/>
      <c r="DD1139" s="67"/>
      <c r="DE1139" s="67"/>
      <c r="DF1139" s="67"/>
      <c r="DG1139" s="67"/>
      <c r="DH1139" s="67"/>
      <c r="DI1139" s="67"/>
      <c r="DJ1139" s="67"/>
      <c r="DK1139" s="67"/>
      <c r="DL1139" s="67"/>
      <c r="DM1139" s="67"/>
      <c r="DN1139" s="67"/>
      <c r="DO1139" s="67"/>
      <c r="DP1139" s="67"/>
      <c r="DQ1139" s="67"/>
      <c r="DR1139" s="67"/>
      <c r="DS1139" s="67"/>
      <c r="DT1139" s="67"/>
      <c r="DU1139" s="67"/>
      <c r="DV1139" s="67"/>
      <c r="DW1139" s="67"/>
      <c r="DX1139" s="67"/>
      <c r="DY1139" s="67"/>
      <c r="DZ1139" s="88"/>
      <c r="EA1139" s="88"/>
      <c r="EB1139" s="88"/>
      <c r="EC1139" s="88"/>
      <c r="ED1139" s="88"/>
      <c r="EE1139" s="88"/>
      <c r="EF1139" s="88"/>
      <c r="EG1139" s="88"/>
    </row>
    <row r="1140" spans="22:137" s="65" customFormat="1" x14ac:dyDescent="0.25">
      <c r="V1140" s="631"/>
      <c r="AA1140" s="632"/>
      <c r="AB1140" s="632"/>
      <c r="AD1140" s="632"/>
      <c r="AE1140" s="633"/>
      <c r="AH1140" s="634"/>
      <c r="AI1140" s="634"/>
      <c r="AK1140" s="632"/>
      <c r="AR1140" s="632"/>
      <c r="AV1140" s="632"/>
      <c r="AX1140" s="632"/>
      <c r="BB1140" s="632"/>
      <c r="BC1140" s="632"/>
      <c r="BE1140" s="632"/>
      <c r="BH1140" s="67"/>
      <c r="BI1140" s="635"/>
      <c r="BJ1140" s="636"/>
      <c r="BK1140" s="636"/>
      <c r="BL1140" s="636"/>
      <c r="BM1140" s="102"/>
      <c r="BN1140" s="102"/>
      <c r="BO1140" s="102"/>
      <c r="BP1140" s="636"/>
      <c r="BQ1140" s="636"/>
      <c r="BR1140" s="636"/>
      <c r="BS1140" s="636"/>
      <c r="BT1140" s="636"/>
      <c r="BU1140" s="636"/>
      <c r="BV1140" s="636"/>
      <c r="BW1140" s="636"/>
      <c r="BX1140" s="636"/>
      <c r="BY1140" s="636"/>
      <c r="BZ1140" s="636"/>
      <c r="CA1140" s="636"/>
      <c r="CB1140" s="637"/>
      <c r="CC1140" s="636"/>
      <c r="CD1140" s="636"/>
      <c r="CE1140" s="637"/>
      <c r="CF1140" s="637"/>
      <c r="CG1140" s="637"/>
      <c r="CH1140" s="637"/>
      <c r="CI1140" s="636"/>
      <c r="CJ1140" s="636"/>
      <c r="CK1140" s="637"/>
      <c r="CL1140" s="637"/>
      <c r="CM1140" s="637"/>
      <c r="CN1140" s="705"/>
      <c r="CO1140" s="88"/>
      <c r="CP1140" s="88"/>
      <c r="CQ1140" s="88"/>
      <c r="CR1140" s="67"/>
      <c r="CS1140" s="67"/>
      <c r="CT1140" s="67"/>
      <c r="CU1140" s="67"/>
      <c r="CV1140" s="67"/>
      <c r="CW1140" s="67"/>
      <c r="CX1140" s="67"/>
      <c r="CY1140" s="67"/>
      <c r="CZ1140" s="67"/>
      <c r="DA1140" s="67"/>
      <c r="DB1140" s="67"/>
      <c r="DC1140" s="67"/>
      <c r="DD1140" s="67"/>
      <c r="DE1140" s="67"/>
      <c r="DF1140" s="67"/>
      <c r="DG1140" s="67"/>
      <c r="DH1140" s="67"/>
      <c r="DI1140" s="67"/>
      <c r="DJ1140" s="67"/>
      <c r="DK1140" s="67"/>
      <c r="DL1140" s="67"/>
      <c r="DM1140" s="67"/>
      <c r="DN1140" s="67"/>
      <c r="DO1140" s="67"/>
      <c r="DP1140" s="67"/>
      <c r="DQ1140" s="67"/>
      <c r="DR1140" s="67"/>
      <c r="DS1140" s="67"/>
      <c r="DT1140" s="67"/>
      <c r="DU1140" s="67"/>
      <c r="DV1140" s="67"/>
      <c r="DW1140" s="67"/>
      <c r="DX1140" s="67"/>
      <c r="DY1140" s="67"/>
      <c r="DZ1140" s="88"/>
      <c r="EA1140" s="88"/>
      <c r="EB1140" s="88"/>
      <c r="EC1140" s="88"/>
      <c r="ED1140" s="88"/>
      <c r="EE1140" s="88"/>
      <c r="EF1140" s="88"/>
      <c r="EG1140" s="88"/>
    </row>
    <row r="1141" spans="22:137" s="65" customFormat="1" x14ac:dyDescent="0.25">
      <c r="V1141" s="631"/>
      <c r="AA1141" s="632"/>
      <c r="AB1141" s="632"/>
      <c r="AD1141" s="632"/>
      <c r="AE1141" s="633"/>
      <c r="AH1141" s="634"/>
      <c r="AI1141" s="634"/>
      <c r="AK1141" s="632"/>
      <c r="AR1141" s="632"/>
      <c r="AV1141" s="632"/>
      <c r="AX1141" s="632"/>
      <c r="BB1141" s="632"/>
      <c r="BC1141" s="632"/>
      <c r="BE1141" s="632"/>
      <c r="BH1141" s="67"/>
      <c r="BI1141" s="635"/>
      <c r="BJ1141" s="636"/>
      <c r="BK1141" s="636"/>
      <c r="BL1141" s="636"/>
      <c r="BM1141" s="102"/>
      <c r="BN1141" s="102"/>
      <c r="BO1141" s="102"/>
      <c r="BP1141" s="636"/>
      <c r="BQ1141" s="636"/>
      <c r="BR1141" s="636"/>
      <c r="BS1141" s="636"/>
      <c r="BT1141" s="636"/>
      <c r="BU1141" s="636"/>
      <c r="BV1141" s="636"/>
      <c r="BW1141" s="636"/>
      <c r="BX1141" s="636"/>
      <c r="BY1141" s="636"/>
      <c r="BZ1141" s="636"/>
      <c r="CA1141" s="636"/>
      <c r="CB1141" s="637"/>
      <c r="CC1141" s="636"/>
      <c r="CD1141" s="636"/>
      <c r="CE1141" s="637"/>
      <c r="CF1141" s="637"/>
      <c r="CG1141" s="637"/>
      <c r="CH1141" s="637"/>
      <c r="CI1141" s="636"/>
      <c r="CJ1141" s="636"/>
      <c r="CK1141" s="637"/>
      <c r="CL1141" s="637"/>
      <c r="CM1141" s="637"/>
      <c r="CN1141" s="705"/>
      <c r="CO1141" s="88"/>
      <c r="CP1141" s="88"/>
      <c r="CQ1141" s="88"/>
      <c r="CR1141" s="67"/>
      <c r="CS1141" s="67"/>
      <c r="CT1141" s="67"/>
      <c r="CU1141" s="67"/>
      <c r="CV1141" s="67"/>
      <c r="CW1141" s="67"/>
      <c r="CX1141" s="67"/>
      <c r="CY1141" s="67"/>
      <c r="CZ1141" s="67"/>
      <c r="DA1141" s="67"/>
      <c r="DB1141" s="67"/>
      <c r="DC1141" s="67"/>
      <c r="DD1141" s="67"/>
      <c r="DE1141" s="67"/>
      <c r="DF1141" s="67"/>
      <c r="DG1141" s="67"/>
      <c r="DH1141" s="67"/>
      <c r="DI1141" s="67"/>
      <c r="DJ1141" s="67"/>
      <c r="DK1141" s="67"/>
      <c r="DL1141" s="67"/>
      <c r="DM1141" s="67"/>
      <c r="DN1141" s="67"/>
      <c r="DO1141" s="67"/>
      <c r="DP1141" s="67"/>
      <c r="DQ1141" s="67"/>
      <c r="DR1141" s="67"/>
      <c r="DS1141" s="67"/>
      <c r="DT1141" s="67"/>
      <c r="DU1141" s="67"/>
      <c r="DV1141" s="67"/>
      <c r="DW1141" s="67"/>
      <c r="DX1141" s="67"/>
      <c r="DY1141" s="67"/>
      <c r="DZ1141" s="88"/>
      <c r="EA1141" s="88"/>
      <c r="EB1141" s="88"/>
      <c r="EC1141" s="88"/>
      <c r="ED1141" s="88"/>
      <c r="EE1141" s="88"/>
      <c r="EF1141" s="88"/>
      <c r="EG1141" s="88"/>
    </row>
    <row r="1142" spans="22:137" s="65" customFormat="1" x14ac:dyDescent="0.25">
      <c r="V1142" s="631"/>
      <c r="AA1142" s="632"/>
      <c r="AB1142" s="632"/>
      <c r="AD1142" s="632"/>
      <c r="AE1142" s="633"/>
      <c r="AH1142" s="634"/>
      <c r="AI1142" s="634"/>
      <c r="AK1142" s="632"/>
      <c r="AR1142" s="632"/>
      <c r="AV1142" s="632"/>
      <c r="AX1142" s="632"/>
      <c r="BB1142" s="632"/>
      <c r="BC1142" s="632"/>
      <c r="BE1142" s="632"/>
      <c r="BH1142" s="67"/>
      <c r="BI1142" s="635"/>
      <c r="BJ1142" s="636"/>
      <c r="BK1142" s="636"/>
      <c r="BL1142" s="636"/>
      <c r="BM1142" s="102"/>
      <c r="BN1142" s="102"/>
      <c r="BO1142" s="102"/>
      <c r="BP1142" s="636"/>
      <c r="BQ1142" s="636"/>
      <c r="BR1142" s="636"/>
      <c r="BS1142" s="636"/>
      <c r="BT1142" s="636"/>
      <c r="BU1142" s="636"/>
      <c r="BV1142" s="636"/>
      <c r="BW1142" s="636"/>
      <c r="BX1142" s="636"/>
      <c r="BY1142" s="636"/>
      <c r="BZ1142" s="636"/>
      <c r="CA1142" s="636"/>
      <c r="CB1142" s="637"/>
      <c r="CC1142" s="636"/>
      <c r="CD1142" s="636"/>
      <c r="CE1142" s="637"/>
      <c r="CF1142" s="637"/>
      <c r="CG1142" s="637"/>
      <c r="CH1142" s="637"/>
      <c r="CI1142" s="636"/>
      <c r="CJ1142" s="636"/>
      <c r="CK1142" s="637"/>
      <c r="CL1142" s="637"/>
      <c r="CM1142" s="637"/>
      <c r="CN1142" s="705"/>
      <c r="CO1142" s="88"/>
      <c r="CP1142" s="88"/>
      <c r="CQ1142" s="88"/>
      <c r="CR1142" s="67"/>
      <c r="CS1142" s="67"/>
      <c r="CT1142" s="67"/>
      <c r="CU1142" s="67"/>
      <c r="CV1142" s="67"/>
      <c r="CW1142" s="67"/>
      <c r="CX1142" s="67"/>
      <c r="CY1142" s="67"/>
      <c r="CZ1142" s="67"/>
      <c r="DA1142" s="67"/>
      <c r="DB1142" s="67"/>
      <c r="DC1142" s="67"/>
      <c r="DD1142" s="67"/>
      <c r="DE1142" s="67"/>
      <c r="DF1142" s="67"/>
      <c r="DG1142" s="67"/>
      <c r="DH1142" s="67"/>
      <c r="DI1142" s="67"/>
      <c r="DJ1142" s="67"/>
      <c r="DK1142" s="67"/>
      <c r="DL1142" s="67"/>
      <c r="DM1142" s="67"/>
      <c r="DN1142" s="67"/>
      <c r="DO1142" s="67"/>
      <c r="DP1142" s="67"/>
      <c r="DQ1142" s="67"/>
      <c r="DR1142" s="67"/>
      <c r="DS1142" s="67"/>
      <c r="DT1142" s="67"/>
      <c r="DU1142" s="67"/>
      <c r="DV1142" s="67"/>
      <c r="DW1142" s="67"/>
      <c r="DX1142" s="67"/>
      <c r="DY1142" s="67"/>
      <c r="DZ1142" s="88"/>
      <c r="EA1142" s="88"/>
      <c r="EB1142" s="88"/>
      <c r="EC1142" s="88"/>
      <c r="ED1142" s="88"/>
      <c r="EE1142" s="88"/>
      <c r="EF1142" s="88"/>
      <c r="EG1142" s="88"/>
    </row>
    <row r="1143" spans="22:137" s="65" customFormat="1" x14ac:dyDescent="0.25">
      <c r="V1143" s="631"/>
      <c r="AA1143" s="632"/>
      <c r="AB1143" s="632"/>
      <c r="AD1143" s="632"/>
      <c r="AE1143" s="633"/>
      <c r="AH1143" s="634"/>
      <c r="AI1143" s="634"/>
      <c r="AK1143" s="632"/>
      <c r="AR1143" s="632"/>
      <c r="AV1143" s="632"/>
      <c r="AX1143" s="632"/>
      <c r="BB1143" s="632"/>
      <c r="BC1143" s="632"/>
      <c r="BE1143" s="632"/>
      <c r="BH1143" s="67"/>
      <c r="BI1143" s="635"/>
      <c r="BJ1143" s="636"/>
      <c r="BK1143" s="636"/>
      <c r="BL1143" s="636"/>
      <c r="BM1143" s="102"/>
      <c r="BN1143" s="102"/>
      <c r="BO1143" s="102"/>
      <c r="BP1143" s="636"/>
      <c r="BQ1143" s="636"/>
      <c r="BR1143" s="636"/>
      <c r="BS1143" s="636"/>
      <c r="BT1143" s="636"/>
      <c r="BU1143" s="636"/>
      <c r="BV1143" s="636"/>
      <c r="BW1143" s="636"/>
      <c r="BX1143" s="636"/>
      <c r="BY1143" s="636"/>
      <c r="BZ1143" s="636"/>
      <c r="CA1143" s="636"/>
      <c r="CB1143" s="637"/>
      <c r="CC1143" s="636"/>
      <c r="CD1143" s="636"/>
      <c r="CE1143" s="637"/>
      <c r="CF1143" s="637"/>
      <c r="CG1143" s="637"/>
      <c r="CH1143" s="637"/>
      <c r="CI1143" s="636"/>
      <c r="CJ1143" s="636"/>
      <c r="CK1143" s="637"/>
      <c r="CL1143" s="637"/>
      <c r="CM1143" s="637"/>
      <c r="CN1143" s="705"/>
      <c r="CO1143" s="88"/>
      <c r="CP1143" s="88"/>
      <c r="CQ1143" s="88"/>
      <c r="CR1143" s="67"/>
      <c r="CS1143" s="67"/>
      <c r="CT1143" s="67"/>
      <c r="CU1143" s="67"/>
      <c r="CV1143" s="67"/>
      <c r="CW1143" s="67"/>
      <c r="CX1143" s="67"/>
      <c r="CY1143" s="67"/>
      <c r="CZ1143" s="67"/>
      <c r="DA1143" s="67"/>
      <c r="DB1143" s="67"/>
      <c r="DC1143" s="67"/>
      <c r="DD1143" s="67"/>
      <c r="DE1143" s="67"/>
      <c r="DF1143" s="67"/>
      <c r="DG1143" s="67"/>
      <c r="DH1143" s="67"/>
      <c r="DI1143" s="67"/>
      <c r="DJ1143" s="67"/>
      <c r="DK1143" s="67"/>
      <c r="DL1143" s="67"/>
      <c r="DM1143" s="67"/>
      <c r="DN1143" s="67"/>
      <c r="DO1143" s="67"/>
      <c r="DP1143" s="67"/>
      <c r="DQ1143" s="67"/>
      <c r="DR1143" s="67"/>
      <c r="DS1143" s="67"/>
      <c r="DT1143" s="67"/>
      <c r="DU1143" s="67"/>
      <c r="DV1143" s="67"/>
      <c r="DW1143" s="67"/>
      <c r="DX1143" s="67"/>
      <c r="DY1143" s="67"/>
      <c r="DZ1143" s="88"/>
      <c r="EA1143" s="88"/>
      <c r="EB1143" s="88"/>
      <c r="EC1143" s="88"/>
      <c r="ED1143" s="88"/>
      <c r="EE1143" s="88"/>
      <c r="EF1143" s="88"/>
      <c r="EG1143" s="88"/>
    </row>
    <row r="1144" spans="22:137" s="65" customFormat="1" x14ac:dyDescent="0.25">
      <c r="V1144" s="631"/>
      <c r="AA1144" s="632"/>
      <c r="AB1144" s="632"/>
      <c r="AD1144" s="632"/>
      <c r="AE1144" s="633"/>
      <c r="AH1144" s="634"/>
      <c r="AI1144" s="634"/>
      <c r="AK1144" s="632"/>
      <c r="AR1144" s="632"/>
      <c r="AV1144" s="632"/>
      <c r="AX1144" s="632"/>
      <c r="BB1144" s="632"/>
      <c r="BC1144" s="632"/>
      <c r="BE1144" s="632"/>
      <c r="BH1144" s="67"/>
      <c r="BI1144" s="635"/>
      <c r="BJ1144" s="636"/>
      <c r="BK1144" s="636"/>
      <c r="BL1144" s="636"/>
      <c r="BM1144" s="102"/>
      <c r="BN1144" s="102"/>
      <c r="BO1144" s="102"/>
      <c r="BP1144" s="636"/>
      <c r="BQ1144" s="636"/>
      <c r="BR1144" s="636"/>
      <c r="BS1144" s="636"/>
      <c r="BT1144" s="636"/>
      <c r="BU1144" s="636"/>
      <c r="BV1144" s="636"/>
      <c r="BW1144" s="636"/>
      <c r="BX1144" s="636"/>
      <c r="BY1144" s="636"/>
      <c r="BZ1144" s="636"/>
      <c r="CA1144" s="636"/>
      <c r="CB1144" s="637"/>
      <c r="CC1144" s="636"/>
      <c r="CD1144" s="636"/>
      <c r="CE1144" s="637"/>
      <c r="CF1144" s="637"/>
      <c r="CG1144" s="637"/>
      <c r="CH1144" s="637"/>
      <c r="CI1144" s="636"/>
      <c r="CJ1144" s="636"/>
      <c r="CK1144" s="637"/>
      <c r="CL1144" s="637"/>
      <c r="CM1144" s="637"/>
      <c r="CN1144" s="705"/>
      <c r="CO1144" s="88"/>
      <c r="CP1144" s="88"/>
      <c r="CQ1144" s="88"/>
      <c r="CR1144" s="67"/>
      <c r="CS1144" s="67"/>
      <c r="CT1144" s="67"/>
      <c r="CU1144" s="67"/>
      <c r="CV1144" s="67"/>
      <c r="CW1144" s="67"/>
      <c r="CX1144" s="67"/>
      <c r="CY1144" s="67"/>
      <c r="CZ1144" s="67"/>
      <c r="DA1144" s="67"/>
      <c r="DB1144" s="67"/>
      <c r="DC1144" s="67"/>
      <c r="DD1144" s="67"/>
      <c r="DE1144" s="67"/>
      <c r="DF1144" s="67"/>
      <c r="DG1144" s="67"/>
      <c r="DH1144" s="67"/>
      <c r="DI1144" s="67"/>
      <c r="DJ1144" s="67"/>
      <c r="DK1144" s="67"/>
      <c r="DL1144" s="67"/>
      <c r="DM1144" s="67"/>
      <c r="DN1144" s="67"/>
      <c r="DO1144" s="67"/>
      <c r="DP1144" s="67"/>
      <c r="DQ1144" s="67"/>
      <c r="DR1144" s="67"/>
      <c r="DS1144" s="67"/>
      <c r="DT1144" s="67"/>
      <c r="DU1144" s="67"/>
      <c r="DV1144" s="67"/>
      <c r="DW1144" s="67"/>
      <c r="DX1144" s="67"/>
      <c r="DY1144" s="67"/>
      <c r="DZ1144" s="88"/>
      <c r="EA1144" s="88"/>
      <c r="EB1144" s="88"/>
      <c r="EC1144" s="88"/>
      <c r="ED1144" s="88"/>
      <c r="EE1144" s="88"/>
      <c r="EF1144" s="88"/>
      <c r="EG1144" s="88"/>
    </row>
    <row r="1145" spans="22:137" s="65" customFormat="1" x14ac:dyDescent="0.25">
      <c r="V1145" s="631"/>
      <c r="AA1145" s="632"/>
      <c r="AB1145" s="632"/>
      <c r="AD1145" s="632"/>
      <c r="AE1145" s="633"/>
      <c r="AH1145" s="634"/>
      <c r="AI1145" s="634"/>
      <c r="AK1145" s="632"/>
      <c r="AR1145" s="632"/>
      <c r="AV1145" s="632"/>
      <c r="AX1145" s="632"/>
      <c r="BB1145" s="632"/>
      <c r="BC1145" s="632"/>
      <c r="BE1145" s="632"/>
      <c r="BH1145" s="67"/>
      <c r="BI1145" s="635"/>
      <c r="BJ1145" s="636"/>
      <c r="BK1145" s="636"/>
      <c r="BL1145" s="636"/>
      <c r="BM1145" s="102"/>
      <c r="BN1145" s="102"/>
      <c r="BO1145" s="102"/>
      <c r="BP1145" s="636"/>
      <c r="BQ1145" s="636"/>
      <c r="BR1145" s="636"/>
      <c r="BS1145" s="636"/>
      <c r="BT1145" s="636"/>
      <c r="BU1145" s="636"/>
      <c r="BV1145" s="636"/>
      <c r="BW1145" s="636"/>
      <c r="BX1145" s="636"/>
      <c r="BY1145" s="636"/>
      <c r="BZ1145" s="636"/>
      <c r="CA1145" s="636"/>
      <c r="CB1145" s="637"/>
      <c r="CC1145" s="636"/>
      <c r="CD1145" s="636"/>
      <c r="CE1145" s="637"/>
      <c r="CF1145" s="637"/>
      <c r="CG1145" s="637"/>
      <c r="CH1145" s="637"/>
      <c r="CI1145" s="636"/>
      <c r="CJ1145" s="636"/>
      <c r="CK1145" s="637"/>
      <c r="CL1145" s="637"/>
      <c r="CM1145" s="637"/>
      <c r="CN1145" s="705"/>
      <c r="CO1145" s="88"/>
      <c r="CP1145" s="88"/>
      <c r="CQ1145" s="88"/>
      <c r="CR1145" s="67"/>
      <c r="CS1145" s="67"/>
      <c r="CT1145" s="67"/>
      <c r="CU1145" s="67"/>
      <c r="CV1145" s="67"/>
      <c r="CW1145" s="67"/>
      <c r="CX1145" s="67"/>
      <c r="CY1145" s="67"/>
      <c r="CZ1145" s="67"/>
      <c r="DA1145" s="67"/>
      <c r="DB1145" s="67"/>
      <c r="DC1145" s="67"/>
      <c r="DD1145" s="67"/>
      <c r="DE1145" s="67"/>
      <c r="DF1145" s="67"/>
      <c r="DG1145" s="67"/>
      <c r="DH1145" s="67"/>
      <c r="DI1145" s="67"/>
      <c r="DJ1145" s="67"/>
      <c r="DK1145" s="67"/>
      <c r="DL1145" s="67"/>
      <c r="DM1145" s="67"/>
      <c r="DN1145" s="67"/>
      <c r="DO1145" s="67"/>
      <c r="DP1145" s="67"/>
      <c r="DQ1145" s="67"/>
      <c r="DR1145" s="67"/>
      <c r="DS1145" s="67"/>
      <c r="DT1145" s="67"/>
      <c r="DU1145" s="67"/>
      <c r="DV1145" s="67"/>
      <c r="DW1145" s="67"/>
      <c r="DX1145" s="67"/>
      <c r="DY1145" s="67"/>
      <c r="DZ1145" s="88"/>
      <c r="EA1145" s="88"/>
      <c r="EB1145" s="88"/>
      <c r="EC1145" s="88"/>
      <c r="ED1145" s="88"/>
      <c r="EE1145" s="88"/>
      <c r="EF1145" s="88"/>
      <c r="EG1145" s="88"/>
    </row>
    <row r="1146" spans="22:137" s="65" customFormat="1" x14ac:dyDescent="0.25">
      <c r="V1146" s="631"/>
      <c r="AA1146" s="632"/>
      <c r="AB1146" s="632"/>
      <c r="AD1146" s="632"/>
      <c r="AE1146" s="633"/>
      <c r="AH1146" s="634"/>
      <c r="AI1146" s="634"/>
      <c r="AK1146" s="632"/>
      <c r="AR1146" s="632"/>
      <c r="AV1146" s="632"/>
      <c r="AX1146" s="632"/>
      <c r="BB1146" s="632"/>
      <c r="BC1146" s="632"/>
      <c r="BE1146" s="632"/>
      <c r="BH1146" s="67"/>
      <c r="BI1146" s="635"/>
      <c r="BJ1146" s="636"/>
      <c r="BK1146" s="636"/>
      <c r="BL1146" s="636"/>
      <c r="BM1146" s="102"/>
      <c r="BN1146" s="102"/>
      <c r="BO1146" s="102"/>
      <c r="BP1146" s="636"/>
      <c r="BQ1146" s="636"/>
      <c r="BR1146" s="636"/>
      <c r="BS1146" s="636"/>
      <c r="BT1146" s="636"/>
      <c r="BU1146" s="636"/>
      <c r="BV1146" s="636"/>
      <c r="BW1146" s="636"/>
      <c r="BX1146" s="636"/>
      <c r="BY1146" s="636"/>
      <c r="BZ1146" s="636"/>
      <c r="CA1146" s="636"/>
      <c r="CB1146" s="637"/>
      <c r="CC1146" s="636"/>
      <c r="CD1146" s="636"/>
      <c r="CE1146" s="637"/>
      <c r="CF1146" s="637"/>
      <c r="CG1146" s="637"/>
      <c r="CH1146" s="637"/>
      <c r="CI1146" s="636"/>
      <c r="CJ1146" s="636"/>
      <c r="CK1146" s="637"/>
      <c r="CL1146" s="637"/>
      <c r="CM1146" s="637"/>
      <c r="CN1146" s="705"/>
      <c r="CO1146" s="88"/>
      <c r="CP1146" s="88"/>
      <c r="CQ1146" s="88"/>
      <c r="CR1146" s="67"/>
      <c r="CS1146" s="67"/>
      <c r="CT1146" s="67"/>
      <c r="CU1146" s="67"/>
      <c r="CV1146" s="67"/>
      <c r="CW1146" s="67"/>
      <c r="CX1146" s="67"/>
      <c r="CY1146" s="67"/>
      <c r="CZ1146" s="67"/>
      <c r="DA1146" s="67"/>
      <c r="DB1146" s="67"/>
      <c r="DC1146" s="67"/>
      <c r="DD1146" s="67"/>
      <c r="DE1146" s="67"/>
      <c r="DF1146" s="67"/>
      <c r="DG1146" s="67"/>
      <c r="DH1146" s="67"/>
      <c r="DI1146" s="67"/>
      <c r="DJ1146" s="67"/>
      <c r="DK1146" s="67"/>
      <c r="DL1146" s="67"/>
      <c r="DM1146" s="67"/>
      <c r="DN1146" s="67"/>
      <c r="DO1146" s="67"/>
      <c r="DP1146" s="67"/>
      <c r="DQ1146" s="67"/>
      <c r="DR1146" s="67"/>
      <c r="DS1146" s="67"/>
      <c r="DT1146" s="67"/>
      <c r="DU1146" s="67"/>
      <c r="DV1146" s="67"/>
      <c r="DW1146" s="67"/>
      <c r="DX1146" s="67"/>
      <c r="DY1146" s="67"/>
      <c r="DZ1146" s="88"/>
      <c r="EA1146" s="88"/>
      <c r="EB1146" s="88"/>
      <c r="EC1146" s="88"/>
      <c r="ED1146" s="88"/>
      <c r="EE1146" s="88"/>
      <c r="EF1146" s="88"/>
      <c r="EG1146" s="88"/>
    </row>
    <row r="1147" spans="22:137" s="65" customFormat="1" x14ac:dyDescent="0.25">
      <c r="V1147" s="631"/>
      <c r="AA1147" s="632"/>
      <c r="AB1147" s="632"/>
      <c r="AD1147" s="632"/>
      <c r="AE1147" s="633"/>
      <c r="AH1147" s="634"/>
      <c r="AI1147" s="634"/>
      <c r="AK1147" s="632"/>
      <c r="AR1147" s="632"/>
      <c r="AV1147" s="632"/>
      <c r="AX1147" s="632"/>
      <c r="BB1147" s="632"/>
      <c r="BC1147" s="632"/>
      <c r="BE1147" s="632"/>
      <c r="BH1147" s="67"/>
      <c r="BI1147" s="635"/>
      <c r="BJ1147" s="636"/>
      <c r="BK1147" s="636"/>
      <c r="BL1147" s="636"/>
      <c r="BM1147" s="102"/>
      <c r="BN1147" s="102"/>
      <c r="BO1147" s="102"/>
      <c r="BP1147" s="636"/>
      <c r="BQ1147" s="636"/>
      <c r="BR1147" s="636"/>
      <c r="BS1147" s="636"/>
      <c r="BT1147" s="636"/>
      <c r="BU1147" s="636"/>
      <c r="BV1147" s="636"/>
      <c r="BW1147" s="636"/>
      <c r="BX1147" s="636"/>
      <c r="BY1147" s="636"/>
      <c r="BZ1147" s="636"/>
      <c r="CA1147" s="636"/>
      <c r="CB1147" s="637"/>
      <c r="CC1147" s="636"/>
      <c r="CD1147" s="636"/>
      <c r="CE1147" s="637"/>
      <c r="CF1147" s="637"/>
      <c r="CG1147" s="637"/>
      <c r="CH1147" s="637"/>
      <c r="CI1147" s="636"/>
      <c r="CJ1147" s="636"/>
      <c r="CK1147" s="637"/>
      <c r="CL1147" s="637"/>
      <c r="CM1147" s="637"/>
      <c r="CN1147" s="705"/>
      <c r="CO1147" s="88"/>
      <c r="CP1147" s="88"/>
      <c r="CQ1147" s="88"/>
      <c r="CR1147" s="67"/>
      <c r="CS1147" s="67"/>
      <c r="CT1147" s="67"/>
      <c r="CU1147" s="67"/>
      <c r="CV1147" s="67"/>
      <c r="CW1147" s="67"/>
      <c r="CX1147" s="67"/>
      <c r="CY1147" s="67"/>
      <c r="CZ1147" s="67"/>
      <c r="DA1147" s="67"/>
      <c r="DB1147" s="67"/>
      <c r="DC1147" s="67"/>
      <c r="DD1147" s="67"/>
      <c r="DE1147" s="67"/>
      <c r="DF1147" s="67"/>
      <c r="DG1147" s="67"/>
      <c r="DH1147" s="67"/>
      <c r="DI1147" s="67"/>
      <c r="DJ1147" s="67"/>
      <c r="DK1147" s="67"/>
      <c r="DL1147" s="67"/>
      <c r="DM1147" s="67"/>
      <c r="DN1147" s="67"/>
      <c r="DO1147" s="67"/>
      <c r="DP1147" s="67"/>
      <c r="DQ1147" s="67"/>
      <c r="DR1147" s="67"/>
      <c r="DS1147" s="67"/>
      <c r="DT1147" s="67"/>
      <c r="DU1147" s="67"/>
      <c r="DV1147" s="67"/>
      <c r="DW1147" s="67"/>
      <c r="DX1147" s="67"/>
      <c r="DY1147" s="67"/>
      <c r="DZ1147" s="88"/>
      <c r="EA1147" s="88"/>
      <c r="EB1147" s="88"/>
      <c r="EC1147" s="88"/>
      <c r="ED1147" s="88"/>
      <c r="EE1147" s="88"/>
      <c r="EF1147" s="88"/>
      <c r="EG1147" s="88"/>
    </row>
    <row r="1148" spans="22:137" s="65" customFormat="1" x14ac:dyDescent="0.25">
      <c r="V1148" s="631"/>
      <c r="AA1148" s="632"/>
      <c r="AB1148" s="632"/>
      <c r="AD1148" s="632"/>
      <c r="AE1148" s="633"/>
      <c r="AH1148" s="634"/>
      <c r="AI1148" s="634"/>
      <c r="AK1148" s="632"/>
      <c r="AR1148" s="632"/>
      <c r="AV1148" s="632"/>
      <c r="AX1148" s="632"/>
      <c r="BB1148" s="632"/>
      <c r="BC1148" s="632"/>
      <c r="BE1148" s="632"/>
      <c r="BH1148" s="67"/>
      <c r="BI1148" s="635"/>
      <c r="BJ1148" s="636"/>
      <c r="BK1148" s="636"/>
      <c r="BL1148" s="636"/>
      <c r="BM1148" s="102"/>
      <c r="BN1148" s="102"/>
      <c r="BO1148" s="102"/>
      <c r="BP1148" s="636"/>
      <c r="BQ1148" s="636"/>
      <c r="BR1148" s="636"/>
      <c r="BS1148" s="636"/>
      <c r="BT1148" s="636"/>
      <c r="BU1148" s="636"/>
      <c r="BV1148" s="636"/>
      <c r="BW1148" s="636"/>
      <c r="BX1148" s="636"/>
      <c r="BY1148" s="636"/>
      <c r="BZ1148" s="636"/>
      <c r="CA1148" s="636"/>
      <c r="CB1148" s="637"/>
      <c r="CC1148" s="636"/>
      <c r="CD1148" s="636"/>
      <c r="CE1148" s="637"/>
      <c r="CF1148" s="637"/>
      <c r="CG1148" s="637"/>
      <c r="CH1148" s="637"/>
      <c r="CI1148" s="636"/>
      <c r="CJ1148" s="636"/>
      <c r="CK1148" s="637"/>
      <c r="CL1148" s="637"/>
      <c r="CM1148" s="637"/>
      <c r="CN1148" s="705"/>
      <c r="CO1148" s="88"/>
      <c r="CP1148" s="88"/>
      <c r="CQ1148" s="88"/>
      <c r="CR1148" s="67"/>
      <c r="CS1148" s="67"/>
      <c r="CT1148" s="67"/>
      <c r="CU1148" s="67"/>
      <c r="CV1148" s="67"/>
      <c r="CW1148" s="67"/>
      <c r="CX1148" s="67"/>
      <c r="CY1148" s="67"/>
      <c r="CZ1148" s="67"/>
      <c r="DA1148" s="67"/>
      <c r="DB1148" s="67"/>
      <c r="DC1148" s="67"/>
      <c r="DD1148" s="67"/>
      <c r="DE1148" s="67"/>
      <c r="DF1148" s="67"/>
      <c r="DG1148" s="67"/>
      <c r="DH1148" s="67"/>
      <c r="DI1148" s="67"/>
      <c r="DJ1148" s="67"/>
      <c r="DK1148" s="67"/>
      <c r="DL1148" s="67"/>
      <c r="DM1148" s="67"/>
      <c r="DN1148" s="67"/>
      <c r="DO1148" s="67"/>
      <c r="DP1148" s="67"/>
      <c r="DQ1148" s="67"/>
      <c r="DR1148" s="67"/>
      <c r="DS1148" s="67"/>
      <c r="DT1148" s="67"/>
      <c r="DU1148" s="67"/>
      <c r="DV1148" s="67"/>
      <c r="DW1148" s="67"/>
      <c r="DX1148" s="67"/>
      <c r="DY1148" s="67"/>
      <c r="DZ1148" s="88"/>
      <c r="EA1148" s="88"/>
      <c r="EB1148" s="88"/>
      <c r="EC1148" s="88"/>
      <c r="ED1148" s="88"/>
      <c r="EE1148" s="88"/>
      <c r="EF1148" s="88"/>
      <c r="EG1148" s="88"/>
    </row>
    <row r="1149" spans="22:137" s="65" customFormat="1" x14ac:dyDescent="0.25">
      <c r="V1149" s="631"/>
      <c r="AA1149" s="632"/>
      <c r="AB1149" s="632"/>
      <c r="AD1149" s="632"/>
      <c r="AE1149" s="633"/>
      <c r="AH1149" s="634"/>
      <c r="AI1149" s="634"/>
      <c r="AK1149" s="632"/>
      <c r="AR1149" s="632"/>
      <c r="AV1149" s="632"/>
      <c r="AX1149" s="632"/>
      <c r="BB1149" s="632"/>
      <c r="BC1149" s="632"/>
      <c r="BE1149" s="632"/>
      <c r="BH1149" s="67"/>
      <c r="BI1149" s="635"/>
      <c r="BJ1149" s="636"/>
      <c r="BK1149" s="636"/>
      <c r="BL1149" s="636"/>
      <c r="BM1149" s="102"/>
      <c r="BN1149" s="102"/>
      <c r="BO1149" s="102"/>
      <c r="BP1149" s="636"/>
      <c r="BQ1149" s="636"/>
      <c r="BR1149" s="636"/>
      <c r="BS1149" s="636"/>
      <c r="BT1149" s="636"/>
      <c r="BU1149" s="636"/>
      <c r="BV1149" s="636"/>
      <c r="BW1149" s="636"/>
      <c r="BX1149" s="636"/>
      <c r="BY1149" s="636"/>
      <c r="BZ1149" s="636"/>
      <c r="CA1149" s="636"/>
      <c r="CB1149" s="637"/>
      <c r="CC1149" s="636"/>
      <c r="CD1149" s="636"/>
      <c r="CE1149" s="637"/>
      <c r="CF1149" s="637"/>
      <c r="CG1149" s="637"/>
      <c r="CH1149" s="637"/>
      <c r="CI1149" s="636"/>
      <c r="CJ1149" s="636"/>
      <c r="CK1149" s="637"/>
      <c r="CL1149" s="637"/>
      <c r="CM1149" s="637"/>
      <c r="CN1149" s="705"/>
      <c r="CO1149" s="88"/>
      <c r="CP1149" s="88"/>
      <c r="CQ1149" s="88"/>
      <c r="CR1149" s="67"/>
      <c r="CS1149" s="67"/>
      <c r="CT1149" s="67"/>
      <c r="CU1149" s="67"/>
      <c r="CV1149" s="67"/>
      <c r="CW1149" s="67"/>
      <c r="CX1149" s="67"/>
      <c r="CY1149" s="67"/>
      <c r="CZ1149" s="67"/>
      <c r="DA1149" s="67"/>
      <c r="DB1149" s="67"/>
      <c r="DC1149" s="67"/>
      <c r="DD1149" s="67"/>
      <c r="DE1149" s="67"/>
      <c r="DF1149" s="67"/>
      <c r="DG1149" s="67"/>
      <c r="DH1149" s="67"/>
      <c r="DI1149" s="67"/>
      <c r="DJ1149" s="67"/>
      <c r="DK1149" s="67"/>
      <c r="DL1149" s="67"/>
      <c r="DM1149" s="67"/>
      <c r="DN1149" s="67"/>
      <c r="DO1149" s="67"/>
      <c r="DP1149" s="67"/>
      <c r="DQ1149" s="67"/>
      <c r="DR1149" s="67"/>
      <c r="DS1149" s="67"/>
      <c r="DT1149" s="67"/>
      <c r="DU1149" s="67"/>
      <c r="DV1149" s="67"/>
      <c r="DW1149" s="67"/>
      <c r="DX1149" s="67"/>
      <c r="DY1149" s="67"/>
      <c r="DZ1149" s="88"/>
      <c r="EA1149" s="88"/>
      <c r="EB1149" s="88"/>
      <c r="EC1149" s="88"/>
      <c r="ED1149" s="88"/>
      <c r="EE1149" s="88"/>
      <c r="EF1149" s="88"/>
      <c r="EG1149" s="88"/>
    </row>
    <row r="1150" spans="22:137" s="65" customFormat="1" x14ac:dyDescent="0.25">
      <c r="V1150" s="631"/>
      <c r="AA1150" s="632"/>
      <c r="AB1150" s="632"/>
      <c r="AD1150" s="632"/>
      <c r="AE1150" s="633"/>
      <c r="AH1150" s="634"/>
      <c r="AI1150" s="634"/>
      <c r="AK1150" s="632"/>
      <c r="AR1150" s="632"/>
      <c r="AV1150" s="632"/>
      <c r="AX1150" s="632"/>
      <c r="BB1150" s="632"/>
      <c r="BC1150" s="632"/>
      <c r="BE1150" s="632"/>
      <c r="BH1150" s="67"/>
      <c r="BI1150" s="635"/>
      <c r="BJ1150" s="636"/>
      <c r="BK1150" s="636"/>
      <c r="BL1150" s="636"/>
      <c r="BM1150" s="102"/>
      <c r="BN1150" s="102"/>
      <c r="BO1150" s="102"/>
      <c r="BP1150" s="636"/>
      <c r="BQ1150" s="636"/>
      <c r="BR1150" s="636"/>
      <c r="BS1150" s="636"/>
      <c r="BT1150" s="636"/>
      <c r="BU1150" s="636"/>
      <c r="BV1150" s="636"/>
      <c r="BW1150" s="636"/>
      <c r="BX1150" s="636"/>
      <c r="BY1150" s="636"/>
      <c r="BZ1150" s="636"/>
      <c r="CA1150" s="636"/>
      <c r="CB1150" s="637"/>
      <c r="CC1150" s="636"/>
      <c r="CD1150" s="636"/>
      <c r="CE1150" s="637"/>
      <c r="CF1150" s="637"/>
      <c r="CG1150" s="637"/>
      <c r="CH1150" s="637"/>
      <c r="CI1150" s="636"/>
      <c r="CJ1150" s="636"/>
      <c r="CK1150" s="637"/>
      <c r="CL1150" s="637"/>
      <c r="CM1150" s="637"/>
      <c r="CN1150" s="705"/>
      <c r="CO1150" s="88"/>
      <c r="CP1150" s="88"/>
      <c r="CQ1150" s="88"/>
      <c r="CR1150" s="67"/>
      <c r="CS1150" s="67"/>
      <c r="CT1150" s="67"/>
      <c r="CU1150" s="67"/>
      <c r="CV1150" s="67"/>
      <c r="CW1150" s="67"/>
      <c r="CX1150" s="67"/>
      <c r="CY1150" s="67"/>
      <c r="CZ1150" s="67"/>
      <c r="DA1150" s="67"/>
      <c r="DB1150" s="67"/>
      <c r="DC1150" s="67"/>
      <c r="DD1150" s="67"/>
      <c r="DE1150" s="67"/>
      <c r="DF1150" s="67"/>
      <c r="DG1150" s="67"/>
      <c r="DH1150" s="67"/>
      <c r="DI1150" s="67"/>
      <c r="DJ1150" s="67"/>
      <c r="DK1150" s="67"/>
      <c r="DL1150" s="67"/>
      <c r="DM1150" s="67"/>
      <c r="DN1150" s="67"/>
      <c r="DO1150" s="67"/>
      <c r="DP1150" s="67"/>
      <c r="DQ1150" s="67"/>
      <c r="DR1150" s="67"/>
      <c r="DS1150" s="67"/>
      <c r="DT1150" s="67"/>
      <c r="DU1150" s="67"/>
      <c r="DV1150" s="67"/>
      <c r="DW1150" s="67"/>
      <c r="DX1150" s="67"/>
      <c r="DY1150" s="67"/>
      <c r="DZ1150" s="88"/>
      <c r="EA1150" s="88"/>
      <c r="EB1150" s="88"/>
      <c r="EC1150" s="88"/>
      <c r="ED1150" s="88"/>
      <c r="EE1150" s="88"/>
      <c r="EF1150" s="88"/>
      <c r="EG1150" s="88"/>
    </row>
    <row r="1151" spans="22:137" s="65" customFormat="1" x14ac:dyDescent="0.25">
      <c r="V1151" s="631"/>
      <c r="AA1151" s="632"/>
      <c r="AB1151" s="632"/>
      <c r="AD1151" s="632"/>
      <c r="AE1151" s="633"/>
      <c r="AH1151" s="634"/>
      <c r="AI1151" s="634"/>
      <c r="AK1151" s="632"/>
      <c r="AR1151" s="632"/>
      <c r="AV1151" s="632"/>
      <c r="AX1151" s="632"/>
      <c r="BB1151" s="632"/>
      <c r="BC1151" s="632"/>
      <c r="BE1151" s="632"/>
      <c r="BH1151" s="67"/>
      <c r="BI1151" s="635"/>
      <c r="BJ1151" s="636"/>
      <c r="BK1151" s="636"/>
      <c r="BL1151" s="636"/>
      <c r="BM1151" s="102"/>
      <c r="BN1151" s="102"/>
      <c r="BO1151" s="102"/>
      <c r="BP1151" s="636"/>
      <c r="BQ1151" s="636"/>
      <c r="BR1151" s="636"/>
      <c r="BS1151" s="636"/>
      <c r="BT1151" s="636"/>
      <c r="BU1151" s="636"/>
      <c r="BV1151" s="636"/>
      <c r="BW1151" s="636"/>
      <c r="BX1151" s="636"/>
      <c r="BY1151" s="636"/>
      <c r="BZ1151" s="636"/>
      <c r="CA1151" s="636"/>
      <c r="CB1151" s="637"/>
      <c r="CC1151" s="636"/>
      <c r="CD1151" s="636"/>
      <c r="CE1151" s="637"/>
      <c r="CF1151" s="637"/>
      <c r="CG1151" s="637"/>
      <c r="CH1151" s="637"/>
      <c r="CI1151" s="636"/>
      <c r="CJ1151" s="636"/>
      <c r="CK1151" s="637"/>
      <c r="CL1151" s="637"/>
      <c r="CM1151" s="637"/>
      <c r="CN1151" s="705"/>
      <c r="CO1151" s="88"/>
      <c r="CP1151" s="88"/>
      <c r="CQ1151" s="88"/>
      <c r="CR1151" s="67"/>
      <c r="CS1151" s="67"/>
      <c r="CT1151" s="67"/>
      <c r="CU1151" s="67"/>
      <c r="CV1151" s="67"/>
      <c r="CW1151" s="67"/>
      <c r="CX1151" s="67"/>
      <c r="CY1151" s="67"/>
      <c r="CZ1151" s="67"/>
      <c r="DA1151" s="67"/>
      <c r="DB1151" s="67"/>
      <c r="DC1151" s="67"/>
      <c r="DD1151" s="67"/>
      <c r="DE1151" s="67"/>
      <c r="DF1151" s="67"/>
      <c r="DG1151" s="67"/>
      <c r="DH1151" s="67"/>
      <c r="DI1151" s="67"/>
      <c r="DJ1151" s="67"/>
      <c r="DK1151" s="67"/>
      <c r="DL1151" s="67"/>
      <c r="DM1151" s="67"/>
      <c r="DN1151" s="67"/>
      <c r="DO1151" s="67"/>
      <c r="DP1151" s="67"/>
      <c r="DQ1151" s="67"/>
      <c r="DR1151" s="67"/>
      <c r="DS1151" s="67"/>
      <c r="DT1151" s="67"/>
      <c r="DU1151" s="67"/>
      <c r="DV1151" s="67"/>
      <c r="DW1151" s="67"/>
      <c r="DX1151" s="67"/>
      <c r="DY1151" s="67"/>
      <c r="DZ1151" s="88"/>
      <c r="EA1151" s="88"/>
      <c r="EB1151" s="88"/>
      <c r="EC1151" s="88"/>
      <c r="ED1151" s="88"/>
      <c r="EE1151" s="88"/>
      <c r="EF1151" s="88"/>
      <c r="EG1151" s="88"/>
    </row>
    <row r="1152" spans="22:137" s="65" customFormat="1" x14ac:dyDescent="0.25">
      <c r="V1152" s="631"/>
      <c r="AA1152" s="632"/>
      <c r="AB1152" s="632"/>
      <c r="AD1152" s="632"/>
      <c r="AE1152" s="633"/>
      <c r="AH1152" s="634"/>
      <c r="AI1152" s="634"/>
      <c r="AK1152" s="632"/>
      <c r="AR1152" s="632"/>
      <c r="AV1152" s="632"/>
      <c r="AX1152" s="632"/>
      <c r="BB1152" s="632"/>
      <c r="BC1152" s="632"/>
      <c r="BE1152" s="632"/>
      <c r="BH1152" s="67"/>
      <c r="BI1152" s="635"/>
      <c r="BJ1152" s="636"/>
      <c r="BK1152" s="636"/>
      <c r="BL1152" s="636"/>
      <c r="BM1152" s="102"/>
      <c r="BN1152" s="102"/>
      <c r="BO1152" s="102"/>
      <c r="BP1152" s="636"/>
      <c r="BQ1152" s="636"/>
      <c r="BR1152" s="636"/>
      <c r="BS1152" s="636"/>
      <c r="BT1152" s="636"/>
      <c r="BU1152" s="636"/>
      <c r="BV1152" s="636"/>
      <c r="BW1152" s="636"/>
      <c r="BX1152" s="636"/>
      <c r="BY1152" s="636"/>
      <c r="BZ1152" s="636"/>
      <c r="CA1152" s="636"/>
      <c r="CB1152" s="637"/>
      <c r="CC1152" s="636"/>
      <c r="CD1152" s="636"/>
      <c r="CE1152" s="637"/>
      <c r="CF1152" s="637"/>
      <c r="CG1152" s="637"/>
      <c r="CH1152" s="637"/>
      <c r="CI1152" s="636"/>
      <c r="CJ1152" s="636"/>
      <c r="CK1152" s="637"/>
      <c r="CL1152" s="637"/>
      <c r="CM1152" s="637"/>
      <c r="CN1152" s="705"/>
      <c r="CO1152" s="88"/>
      <c r="CP1152" s="88"/>
      <c r="CQ1152" s="88"/>
      <c r="CR1152" s="67"/>
      <c r="CS1152" s="67"/>
      <c r="CT1152" s="67"/>
      <c r="CU1152" s="67"/>
      <c r="CV1152" s="67"/>
      <c r="CW1152" s="67"/>
      <c r="CX1152" s="67"/>
      <c r="CY1152" s="67"/>
      <c r="CZ1152" s="67"/>
      <c r="DA1152" s="67"/>
      <c r="DB1152" s="67"/>
      <c r="DC1152" s="67"/>
      <c r="DD1152" s="67"/>
      <c r="DE1152" s="67"/>
      <c r="DF1152" s="67"/>
      <c r="DG1152" s="67"/>
      <c r="DH1152" s="67"/>
      <c r="DI1152" s="67"/>
      <c r="DJ1152" s="67"/>
      <c r="DK1152" s="67"/>
      <c r="DL1152" s="67"/>
      <c r="DM1152" s="67"/>
      <c r="DN1152" s="67"/>
      <c r="DO1152" s="67"/>
      <c r="DP1152" s="67"/>
      <c r="DQ1152" s="67"/>
      <c r="DR1152" s="67"/>
      <c r="DS1152" s="67"/>
      <c r="DT1152" s="67"/>
      <c r="DU1152" s="67"/>
      <c r="DV1152" s="67"/>
      <c r="DW1152" s="67"/>
      <c r="DX1152" s="67"/>
      <c r="DY1152" s="67"/>
      <c r="DZ1152" s="88"/>
      <c r="EA1152" s="88"/>
      <c r="EB1152" s="88"/>
      <c r="EC1152" s="88"/>
      <c r="ED1152" s="88"/>
      <c r="EE1152" s="88"/>
      <c r="EF1152" s="88"/>
      <c r="EG1152" s="88"/>
    </row>
    <row r="1153" spans="22:137" s="65" customFormat="1" x14ac:dyDescent="0.25">
      <c r="V1153" s="631"/>
      <c r="AA1153" s="632"/>
      <c r="AB1153" s="632"/>
      <c r="AD1153" s="632"/>
      <c r="AE1153" s="633"/>
      <c r="AH1153" s="634"/>
      <c r="AI1153" s="634"/>
      <c r="AK1153" s="632"/>
      <c r="AR1153" s="632"/>
      <c r="AV1153" s="632"/>
      <c r="AX1153" s="632"/>
      <c r="BB1153" s="632"/>
      <c r="BC1153" s="632"/>
      <c r="BE1153" s="632"/>
      <c r="BH1153" s="67"/>
      <c r="BI1153" s="635"/>
      <c r="BJ1153" s="636"/>
      <c r="BK1153" s="636"/>
      <c r="BL1153" s="636"/>
      <c r="BM1153" s="102"/>
      <c r="BN1153" s="102"/>
      <c r="BO1153" s="102"/>
      <c r="BP1153" s="636"/>
      <c r="BQ1153" s="636"/>
      <c r="BR1153" s="636"/>
      <c r="BS1153" s="636"/>
      <c r="BT1153" s="636"/>
      <c r="BU1153" s="636"/>
      <c r="BV1153" s="636"/>
      <c r="BW1153" s="636"/>
      <c r="BX1153" s="636"/>
      <c r="BY1153" s="636"/>
      <c r="BZ1153" s="636"/>
      <c r="CA1153" s="636"/>
      <c r="CB1153" s="637"/>
      <c r="CC1153" s="636"/>
      <c r="CD1153" s="636"/>
      <c r="CE1153" s="637"/>
      <c r="CF1153" s="637"/>
      <c r="CG1153" s="637"/>
      <c r="CH1153" s="637"/>
      <c r="CI1153" s="636"/>
      <c r="CJ1153" s="636"/>
      <c r="CK1153" s="637"/>
      <c r="CL1153" s="637"/>
      <c r="CM1153" s="637"/>
      <c r="CN1153" s="705"/>
      <c r="CO1153" s="88"/>
      <c r="CP1153" s="88"/>
      <c r="CQ1153" s="88"/>
      <c r="CR1153" s="67"/>
      <c r="CS1153" s="67"/>
      <c r="CT1153" s="67"/>
      <c r="CU1153" s="67"/>
      <c r="CV1153" s="67"/>
      <c r="CW1153" s="67"/>
      <c r="CX1153" s="67"/>
      <c r="CY1153" s="67"/>
      <c r="CZ1153" s="67"/>
      <c r="DA1153" s="67"/>
      <c r="DB1153" s="67"/>
      <c r="DC1153" s="67"/>
      <c r="DD1153" s="67"/>
      <c r="DE1153" s="67"/>
      <c r="DF1153" s="67"/>
      <c r="DG1153" s="67"/>
      <c r="DH1153" s="67"/>
      <c r="DI1153" s="67"/>
      <c r="DJ1153" s="67"/>
      <c r="DK1153" s="67"/>
      <c r="DL1153" s="67"/>
      <c r="DM1153" s="67"/>
      <c r="DN1153" s="67"/>
      <c r="DO1153" s="67"/>
      <c r="DP1153" s="67"/>
      <c r="DQ1153" s="67"/>
      <c r="DR1153" s="67"/>
      <c r="DS1153" s="67"/>
      <c r="DT1153" s="67"/>
      <c r="DU1153" s="67"/>
      <c r="DV1153" s="67"/>
      <c r="DW1153" s="67"/>
      <c r="DX1153" s="67"/>
      <c r="DY1153" s="67"/>
      <c r="DZ1153" s="88"/>
      <c r="EA1153" s="88"/>
      <c r="EB1153" s="88"/>
      <c r="EC1153" s="88"/>
      <c r="ED1153" s="88"/>
      <c r="EE1153" s="88"/>
      <c r="EF1153" s="88"/>
      <c r="EG1153" s="88"/>
    </row>
    <row r="1154" spans="22:137" s="65" customFormat="1" x14ac:dyDescent="0.25">
      <c r="V1154" s="631"/>
      <c r="AA1154" s="632"/>
      <c r="AB1154" s="632"/>
      <c r="AD1154" s="632"/>
      <c r="AE1154" s="633"/>
      <c r="AH1154" s="634"/>
      <c r="AI1154" s="634"/>
      <c r="AK1154" s="632"/>
      <c r="AR1154" s="632"/>
      <c r="AV1154" s="632"/>
      <c r="AX1154" s="632"/>
      <c r="BB1154" s="632"/>
      <c r="BC1154" s="632"/>
      <c r="BE1154" s="632"/>
      <c r="BH1154" s="67"/>
      <c r="BI1154" s="635"/>
      <c r="BJ1154" s="636"/>
      <c r="BK1154" s="636"/>
      <c r="BL1154" s="636"/>
      <c r="BM1154" s="102"/>
      <c r="BN1154" s="102"/>
      <c r="BO1154" s="102"/>
      <c r="BP1154" s="636"/>
      <c r="BQ1154" s="636"/>
      <c r="BR1154" s="636"/>
      <c r="BS1154" s="636"/>
      <c r="BT1154" s="636"/>
      <c r="BU1154" s="636"/>
      <c r="BV1154" s="636"/>
      <c r="BW1154" s="636"/>
      <c r="BX1154" s="636"/>
      <c r="BY1154" s="636"/>
      <c r="BZ1154" s="636"/>
      <c r="CA1154" s="636"/>
      <c r="CB1154" s="637"/>
      <c r="CC1154" s="636"/>
      <c r="CD1154" s="636"/>
      <c r="CE1154" s="637"/>
      <c r="CF1154" s="637"/>
      <c r="CG1154" s="637"/>
      <c r="CH1154" s="637"/>
      <c r="CI1154" s="636"/>
      <c r="CJ1154" s="636"/>
      <c r="CK1154" s="637"/>
      <c r="CL1154" s="637"/>
      <c r="CM1154" s="637"/>
      <c r="CN1154" s="705"/>
      <c r="CO1154" s="88"/>
      <c r="CP1154" s="88"/>
      <c r="CQ1154" s="88"/>
      <c r="CR1154" s="67"/>
      <c r="CS1154" s="67"/>
      <c r="CT1154" s="67"/>
      <c r="CU1154" s="67"/>
      <c r="CV1154" s="67"/>
      <c r="CW1154" s="67"/>
      <c r="CX1154" s="67"/>
      <c r="CY1154" s="67"/>
      <c r="CZ1154" s="67"/>
      <c r="DA1154" s="67"/>
      <c r="DB1154" s="67"/>
      <c r="DC1154" s="67"/>
      <c r="DD1154" s="67"/>
      <c r="DE1154" s="67"/>
      <c r="DF1154" s="67"/>
      <c r="DG1154" s="67"/>
      <c r="DH1154" s="67"/>
      <c r="DI1154" s="67"/>
      <c r="DJ1154" s="67"/>
      <c r="DK1154" s="67"/>
      <c r="DL1154" s="67"/>
      <c r="DM1154" s="67"/>
      <c r="DN1154" s="67"/>
      <c r="DO1154" s="67"/>
      <c r="DP1154" s="67"/>
      <c r="DQ1154" s="67"/>
      <c r="DR1154" s="67"/>
      <c r="DS1154" s="67"/>
      <c r="DT1154" s="67"/>
      <c r="DU1154" s="67"/>
      <c r="DV1154" s="67"/>
      <c r="DW1154" s="67"/>
      <c r="DX1154" s="67"/>
      <c r="DY1154" s="67"/>
      <c r="DZ1154" s="88"/>
      <c r="EA1154" s="88"/>
      <c r="EB1154" s="88"/>
      <c r="EC1154" s="88"/>
      <c r="ED1154" s="88"/>
      <c r="EE1154" s="88"/>
      <c r="EF1154" s="88"/>
      <c r="EG1154" s="88"/>
    </row>
    <row r="1155" spans="22:137" s="65" customFormat="1" x14ac:dyDescent="0.25">
      <c r="V1155" s="631"/>
      <c r="AA1155" s="632"/>
      <c r="AB1155" s="632"/>
      <c r="AD1155" s="632"/>
      <c r="AE1155" s="633"/>
      <c r="AH1155" s="634"/>
      <c r="AI1155" s="634"/>
      <c r="AK1155" s="632"/>
      <c r="AR1155" s="632"/>
      <c r="AV1155" s="632"/>
      <c r="AX1155" s="632"/>
      <c r="BB1155" s="632"/>
      <c r="BC1155" s="632"/>
      <c r="BE1155" s="632"/>
      <c r="BH1155" s="67"/>
      <c r="BI1155" s="635"/>
      <c r="BJ1155" s="636"/>
      <c r="BK1155" s="636"/>
      <c r="BL1155" s="636"/>
      <c r="BM1155" s="102"/>
      <c r="BN1155" s="102"/>
      <c r="BO1155" s="102"/>
      <c r="BP1155" s="636"/>
      <c r="BQ1155" s="636"/>
      <c r="BR1155" s="636"/>
      <c r="BS1155" s="636"/>
      <c r="BT1155" s="636"/>
      <c r="BU1155" s="636"/>
      <c r="BV1155" s="636"/>
      <c r="BW1155" s="636"/>
      <c r="BX1155" s="636"/>
      <c r="BY1155" s="636"/>
      <c r="BZ1155" s="636"/>
      <c r="CA1155" s="636"/>
      <c r="CB1155" s="637"/>
      <c r="CC1155" s="636"/>
      <c r="CD1155" s="636"/>
      <c r="CE1155" s="637"/>
      <c r="CF1155" s="637"/>
      <c r="CG1155" s="637"/>
      <c r="CH1155" s="637"/>
      <c r="CI1155" s="636"/>
      <c r="CJ1155" s="636"/>
      <c r="CK1155" s="637"/>
      <c r="CL1155" s="637"/>
      <c r="CM1155" s="637"/>
      <c r="CN1155" s="705"/>
      <c r="CO1155" s="88"/>
      <c r="CP1155" s="88"/>
      <c r="CQ1155" s="88"/>
      <c r="CR1155" s="67"/>
      <c r="CS1155" s="67"/>
      <c r="CT1155" s="67"/>
      <c r="CU1155" s="67"/>
      <c r="CV1155" s="67"/>
      <c r="CW1155" s="67"/>
      <c r="CX1155" s="67"/>
      <c r="CY1155" s="67"/>
      <c r="CZ1155" s="67"/>
      <c r="DA1155" s="67"/>
      <c r="DB1155" s="67"/>
      <c r="DC1155" s="67"/>
      <c r="DD1155" s="67"/>
      <c r="DE1155" s="67"/>
      <c r="DF1155" s="67"/>
      <c r="DG1155" s="67"/>
      <c r="DH1155" s="67"/>
      <c r="DI1155" s="67"/>
      <c r="DJ1155" s="67"/>
      <c r="DK1155" s="67"/>
      <c r="DL1155" s="67"/>
      <c r="DM1155" s="67"/>
      <c r="DN1155" s="67"/>
      <c r="DO1155" s="67"/>
      <c r="DP1155" s="67"/>
      <c r="DQ1155" s="67"/>
      <c r="DR1155" s="67"/>
      <c r="DS1155" s="67"/>
      <c r="DT1155" s="67"/>
      <c r="DU1155" s="67"/>
      <c r="DV1155" s="67"/>
      <c r="DW1155" s="67"/>
      <c r="DX1155" s="67"/>
      <c r="DY1155" s="67"/>
      <c r="DZ1155" s="88"/>
      <c r="EA1155" s="88"/>
      <c r="EB1155" s="88"/>
      <c r="EC1155" s="88"/>
      <c r="ED1155" s="88"/>
      <c r="EE1155" s="88"/>
      <c r="EF1155" s="88"/>
      <c r="EG1155" s="88"/>
    </row>
    <row r="1156" spans="22:137" s="65" customFormat="1" x14ac:dyDescent="0.25">
      <c r="V1156" s="631"/>
      <c r="AA1156" s="632"/>
      <c r="AB1156" s="632"/>
      <c r="AD1156" s="632"/>
      <c r="AE1156" s="633"/>
      <c r="AH1156" s="634"/>
      <c r="AI1156" s="634"/>
      <c r="AK1156" s="632"/>
      <c r="AR1156" s="632"/>
      <c r="AV1156" s="632"/>
      <c r="AX1156" s="632"/>
      <c r="BB1156" s="632"/>
      <c r="BC1156" s="632"/>
      <c r="BE1156" s="632"/>
      <c r="BH1156" s="67"/>
      <c r="BI1156" s="635"/>
      <c r="BJ1156" s="636"/>
      <c r="BK1156" s="636"/>
      <c r="BL1156" s="636"/>
      <c r="BM1156" s="102"/>
      <c r="BN1156" s="102"/>
      <c r="BO1156" s="102"/>
      <c r="BP1156" s="636"/>
      <c r="BQ1156" s="636"/>
      <c r="BR1156" s="636"/>
      <c r="BS1156" s="636"/>
      <c r="BT1156" s="636"/>
      <c r="BU1156" s="636"/>
      <c r="BV1156" s="636"/>
      <c r="BW1156" s="636"/>
      <c r="BX1156" s="636"/>
      <c r="BY1156" s="636"/>
      <c r="BZ1156" s="636"/>
      <c r="CA1156" s="636"/>
      <c r="CB1156" s="637"/>
      <c r="CC1156" s="636"/>
      <c r="CD1156" s="636"/>
      <c r="CE1156" s="637"/>
      <c r="CF1156" s="637"/>
      <c r="CG1156" s="637"/>
      <c r="CH1156" s="637"/>
      <c r="CI1156" s="636"/>
      <c r="CJ1156" s="636"/>
      <c r="CK1156" s="637"/>
      <c r="CL1156" s="637"/>
      <c r="CM1156" s="637"/>
      <c r="CN1156" s="705"/>
      <c r="CO1156" s="88"/>
      <c r="CP1156" s="88"/>
      <c r="CQ1156" s="88"/>
      <c r="CR1156" s="67"/>
      <c r="CS1156" s="67"/>
      <c r="CT1156" s="67"/>
      <c r="CU1156" s="67"/>
      <c r="CV1156" s="67"/>
      <c r="CW1156" s="67"/>
      <c r="CX1156" s="67"/>
      <c r="CY1156" s="67"/>
      <c r="CZ1156" s="67"/>
      <c r="DA1156" s="67"/>
      <c r="DB1156" s="67"/>
      <c r="DC1156" s="67"/>
      <c r="DD1156" s="67"/>
      <c r="DE1156" s="67"/>
      <c r="DF1156" s="67"/>
      <c r="DG1156" s="67"/>
      <c r="DH1156" s="67"/>
      <c r="DI1156" s="67"/>
      <c r="DJ1156" s="67"/>
      <c r="DK1156" s="67"/>
      <c r="DL1156" s="67"/>
      <c r="DM1156" s="67"/>
      <c r="DN1156" s="67"/>
      <c r="DO1156" s="67"/>
      <c r="DP1156" s="67"/>
      <c r="DQ1156" s="67"/>
      <c r="DR1156" s="67"/>
      <c r="DS1156" s="67"/>
      <c r="DT1156" s="67"/>
      <c r="DU1156" s="67"/>
      <c r="DV1156" s="67"/>
      <c r="DW1156" s="67"/>
      <c r="DX1156" s="67"/>
      <c r="DY1156" s="67"/>
      <c r="DZ1156" s="88"/>
      <c r="EA1156" s="88"/>
      <c r="EB1156" s="88"/>
      <c r="EC1156" s="88"/>
      <c r="ED1156" s="88"/>
      <c r="EE1156" s="88"/>
      <c r="EF1156" s="88"/>
      <c r="EG1156" s="88"/>
    </row>
    <row r="1157" spans="22:137" s="65" customFormat="1" x14ac:dyDescent="0.25">
      <c r="V1157" s="631"/>
      <c r="AA1157" s="632"/>
      <c r="AB1157" s="632"/>
      <c r="AD1157" s="632"/>
      <c r="AE1157" s="633"/>
      <c r="AH1157" s="634"/>
      <c r="AI1157" s="634"/>
      <c r="AK1157" s="632"/>
      <c r="AR1157" s="632"/>
      <c r="AV1157" s="632"/>
      <c r="AX1157" s="632"/>
      <c r="BB1157" s="632"/>
      <c r="BC1157" s="632"/>
      <c r="BE1157" s="632"/>
      <c r="BH1157" s="67"/>
      <c r="BI1157" s="635"/>
      <c r="BJ1157" s="636"/>
      <c r="BK1157" s="636"/>
      <c r="BL1157" s="636"/>
      <c r="BM1157" s="102"/>
      <c r="BN1157" s="102"/>
      <c r="BO1157" s="102"/>
      <c r="BP1157" s="636"/>
      <c r="BQ1157" s="636"/>
      <c r="BR1157" s="636"/>
      <c r="BS1157" s="636"/>
      <c r="BT1157" s="636"/>
      <c r="BU1157" s="636"/>
      <c r="BV1157" s="636"/>
      <c r="BW1157" s="636"/>
      <c r="BX1157" s="636"/>
      <c r="BY1157" s="636"/>
      <c r="BZ1157" s="636"/>
      <c r="CA1157" s="636"/>
      <c r="CB1157" s="637"/>
      <c r="CC1157" s="636"/>
      <c r="CD1157" s="636"/>
      <c r="CE1157" s="637"/>
      <c r="CF1157" s="637"/>
      <c r="CG1157" s="637"/>
      <c r="CH1157" s="637"/>
      <c r="CI1157" s="636"/>
      <c r="CJ1157" s="636"/>
      <c r="CK1157" s="637"/>
      <c r="CL1157" s="637"/>
      <c r="CM1157" s="637"/>
      <c r="CN1157" s="705"/>
      <c r="CO1157" s="88"/>
      <c r="CP1157" s="88"/>
      <c r="CQ1157" s="88"/>
      <c r="CR1157" s="67"/>
      <c r="CS1157" s="67"/>
      <c r="CT1157" s="67"/>
      <c r="CU1157" s="67"/>
      <c r="CV1157" s="67"/>
      <c r="CW1157" s="67"/>
      <c r="CX1157" s="67"/>
      <c r="CY1157" s="67"/>
      <c r="CZ1157" s="67"/>
      <c r="DA1157" s="67"/>
      <c r="DB1157" s="67"/>
      <c r="DC1157" s="67"/>
      <c r="DD1157" s="67"/>
      <c r="DE1157" s="67"/>
      <c r="DF1157" s="67"/>
      <c r="DG1157" s="67"/>
      <c r="DH1157" s="67"/>
      <c r="DI1157" s="67"/>
      <c r="DJ1157" s="67"/>
      <c r="DK1157" s="67"/>
      <c r="DL1157" s="67"/>
      <c r="DM1157" s="67"/>
      <c r="DN1157" s="67"/>
      <c r="DO1157" s="67"/>
      <c r="DP1157" s="67"/>
      <c r="DQ1157" s="67"/>
      <c r="DR1157" s="67"/>
      <c r="DS1157" s="67"/>
      <c r="DT1157" s="67"/>
      <c r="DU1157" s="67"/>
      <c r="DV1157" s="67"/>
      <c r="DW1157" s="67"/>
      <c r="DX1157" s="67"/>
      <c r="DY1157" s="67"/>
      <c r="DZ1157" s="88"/>
      <c r="EA1157" s="88"/>
      <c r="EB1157" s="88"/>
      <c r="EC1157" s="88"/>
      <c r="ED1157" s="88"/>
      <c r="EE1157" s="88"/>
      <c r="EF1157" s="88"/>
      <c r="EG1157" s="88"/>
    </row>
    <row r="1158" spans="22:137" s="65" customFormat="1" x14ac:dyDescent="0.25">
      <c r="V1158" s="631"/>
      <c r="AA1158" s="632"/>
      <c r="AB1158" s="632"/>
      <c r="AD1158" s="632"/>
      <c r="AE1158" s="633"/>
      <c r="AH1158" s="634"/>
      <c r="AI1158" s="634"/>
      <c r="AK1158" s="632"/>
      <c r="AR1158" s="632"/>
      <c r="AV1158" s="632"/>
      <c r="AX1158" s="632"/>
      <c r="BB1158" s="632"/>
      <c r="BC1158" s="632"/>
      <c r="BE1158" s="632"/>
      <c r="BH1158" s="67"/>
      <c r="BI1158" s="635"/>
      <c r="BJ1158" s="636"/>
      <c r="BK1158" s="636"/>
      <c r="BL1158" s="636"/>
      <c r="BM1158" s="102"/>
      <c r="BN1158" s="102"/>
      <c r="BO1158" s="102"/>
      <c r="BP1158" s="636"/>
      <c r="BQ1158" s="636"/>
      <c r="BR1158" s="636"/>
      <c r="BS1158" s="636"/>
      <c r="BT1158" s="636"/>
      <c r="BU1158" s="636"/>
      <c r="BV1158" s="636"/>
      <c r="BW1158" s="636"/>
      <c r="BX1158" s="636"/>
      <c r="BY1158" s="636"/>
      <c r="BZ1158" s="636"/>
      <c r="CA1158" s="636"/>
      <c r="CB1158" s="637"/>
      <c r="CC1158" s="636"/>
      <c r="CD1158" s="636"/>
      <c r="CE1158" s="637"/>
      <c r="CF1158" s="637"/>
      <c r="CG1158" s="637"/>
      <c r="CH1158" s="637"/>
      <c r="CI1158" s="636"/>
      <c r="CJ1158" s="636"/>
      <c r="CK1158" s="637"/>
      <c r="CL1158" s="637"/>
      <c r="CM1158" s="637"/>
      <c r="CN1158" s="705"/>
      <c r="CO1158" s="88"/>
      <c r="CP1158" s="88"/>
      <c r="CQ1158" s="88"/>
      <c r="CR1158" s="67"/>
      <c r="CS1158" s="67"/>
      <c r="CT1158" s="67"/>
      <c r="CU1158" s="67"/>
      <c r="CV1158" s="67"/>
      <c r="CW1158" s="67"/>
      <c r="CX1158" s="67"/>
      <c r="CY1158" s="67"/>
      <c r="CZ1158" s="67"/>
      <c r="DA1158" s="67"/>
      <c r="DB1158" s="67"/>
      <c r="DC1158" s="67"/>
      <c r="DD1158" s="67"/>
      <c r="DE1158" s="67"/>
      <c r="DF1158" s="67"/>
      <c r="DG1158" s="67"/>
      <c r="DH1158" s="67"/>
      <c r="DI1158" s="67"/>
      <c r="DJ1158" s="67"/>
      <c r="DK1158" s="67"/>
      <c r="DL1158" s="67"/>
      <c r="DM1158" s="67"/>
      <c r="DN1158" s="67"/>
      <c r="DO1158" s="67"/>
      <c r="DP1158" s="67"/>
      <c r="DQ1158" s="67"/>
      <c r="DR1158" s="67"/>
      <c r="DS1158" s="67"/>
      <c r="DT1158" s="67"/>
      <c r="DU1158" s="67"/>
      <c r="DV1158" s="67"/>
      <c r="DW1158" s="67"/>
      <c r="DX1158" s="67"/>
      <c r="DY1158" s="67"/>
      <c r="DZ1158" s="88"/>
      <c r="EA1158" s="88"/>
      <c r="EB1158" s="88"/>
      <c r="EC1158" s="88"/>
      <c r="ED1158" s="88"/>
      <c r="EE1158" s="88"/>
      <c r="EF1158" s="88"/>
      <c r="EG1158" s="88"/>
    </row>
    <row r="1159" spans="22:137" s="65" customFormat="1" x14ac:dyDescent="0.25">
      <c r="V1159" s="631"/>
      <c r="AA1159" s="632"/>
      <c r="AB1159" s="632"/>
      <c r="AD1159" s="632"/>
      <c r="AE1159" s="633"/>
      <c r="AH1159" s="634"/>
      <c r="AI1159" s="634"/>
      <c r="AK1159" s="632"/>
      <c r="AR1159" s="632"/>
      <c r="AV1159" s="632"/>
      <c r="AX1159" s="632"/>
      <c r="BB1159" s="632"/>
      <c r="BC1159" s="632"/>
      <c r="BE1159" s="632"/>
      <c r="BH1159" s="67"/>
      <c r="BI1159" s="635"/>
      <c r="BJ1159" s="636"/>
      <c r="BK1159" s="636"/>
      <c r="BL1159" s="636"/>
      <c r="BM1159" s="102"/>
      <c r="BN1159" s="102"/>
      <c r="BO1159" s="102"/>
      <c r="BP1159" s="636"/>
      <c r="BQ1159" s="636"/>
      <c r="BR1159" s="636"/>
      <c r="BS1159" s="636"/>
      <c r="BT1159" s="636"/>
      <c r="BU1159" s="636"/>
      <c r="BV1159" s="636"/>
      <c r="BW1159" s="636"/>
      <c r="BX1159" s="636"/>
      <c r="BY1159" s="636"/>
      <c r="BZ1159" s="636"/>
      <c r="CA1159" s="636"/>
      <c r="CB1159" s="637"/>
      <c r="CC1159" s="636"/>
      <c r="CD1159" s="636"/>
      <c r="CE1159" s="637"/>
      <c r="CF1159" s="637"/>
      <c r="CG1159" s="637"/>
      <c r="CH1159" s="637"/>
      <c r="CI1159" s="636"/>
      <c r="CJ1159" s="636"/>
      <c r="CK1159" s="637"/>
      <c r="CL1159" s="637"/>
      <c r="CM1159" s="637"/>
      <c r="CN1159" s="705"/>
      <c r="CO1159" s="88"/>
      <c r="CP1159" s="88"/>
      <c r="CQ1159" s="88"/>
      <c r="CR1159" s="67"/>
      <c r="CS1159" s="67"/>
      <c r="CT1159" s="67"/>
      <c r="CU1159" s="67"/>
      <c r="CV1159" s="67"/>
      <c r="CW1159" s="67"/>
      <c r="CX1159" s="67"/>
      <c r="CY1159" s="67"/>
      <c r="CZ1159" s="67"/>
      <c r="DA1159" s="67"/>
      <c r="DB1159" s="67"/>
      <c r="DC1159" s="67"/>
      <c r="DD1159" s="67"/>
      <c r="DE1159" s="67"/>
      <c r="DF1159" s="67"/>
      <c r="DG1159" s="67"/>
      <c r="DH1159" s="67"/>
      <c r="DI1159" s="67"/>
      <c r="DJ1159" s="67"/>
      <c r="DK1159" s="67"/>
      <c r="DL1159" s="67"/>
      <c r="DM1159" s="67"/>
      <c r="DN1159" s="67"/>
      <c r="DO1159" s="67"/>
      <c r="DP1159" s="67"/>
      <c r="DQ1159" s="67"/>
      <c r="DR1159" s="67"/>
      <c r="DS1159" s="67"/>
      <c r="DT1159" s="67"/>
      <c r="DU1159" s="67"/>
      <c r="DV1159" s="67"/>
      <c r="DW1159" s="67"/>
      <c r="DX1159" s="67"/>
      <c r="DY1159" s="67"/>
      <c r="DZ1159" s="88"/>
      <c r="EA1159" s="88"/>
      <c r="EB1159" s="88"/>
      <c r="EC1159" s="88"/>
      <c r="ED1159" s="88"/>
      <c r="EE1159" s="88"/>
      <c r="EF1159" s="88"/>
      <c r="EG1159" s="88"/>
    </row>
    <row r="1160" spans="22:137" s="65" customFormat="1" x14ac:dyDescent="0.25">
      <c r="V1160" s="631"/>
      <c r="AA1160" s="632"/>
      <c r="AB1160" s="632"/>
      <c r="AD1160" s="632"/>
      <c r="AE1160" s="633"/>
      <c r="AH1160" s="634"/>
      <c r="AI1160" s="634"/>
      <c r="AK1160" s="632"/>
      <c r="AR1160" s="632"/>
      <c r="AV1160" s="632"/>
      <c r="AX1160" s="632"/>
      <c r="BB1160" s="632"/>
      <c r="BC1160" s="632"/>
      <c r="BE1160" s="632"/>
      <c r="BH1160" s="67"/>
      <c r="BI1160" s="635"/>
      <c r="BJ1160" s="636"/>
      <c r="BK1160" s="636"/>
      <c r="BL1160" s="636"/>
      <c r="BM1160" s="102"/>
      <c r="BN1160" s="102"/>
      <c r="BO1160" s="102"/>
      <c r="BP1160" s="636"/>
      <c r="BQ1160" s="636"/>
      <c r="BR1160" s="636"/>
      <c r="BS1160" s="636"/>
      <c r="BT1160" s="636"/>
      <c r="BU1160" s="636"/>
      <c r="BV1160" s="636"/>
      <c r="BW1160" s="636"/>
      <c r="BX1160" s="636"/>
      <c r="BY1160" s="636"/>
      <c r="BZ1160" s="636"/>
      <c r="CA1160" s="636"/>
      <c r="CB1160" s="637"/>
      <c r="CC1160" s="636"/>
      <c r="CD1160" s="636"/>
      <c r="CE1160" s="637"/>
      <c r="CF1160" s="637"/>
      <c r="CG1160" s="637"/>
      <c r="CH1160" s="637"/>
      <c r="CI1160" s="636"/>
      <c r="CJ1160" s="636"/>
      <c r="CK1160" s="637"/>
      <c r="CL1160" s="637"/>
      <c r="CM1160" s="637"/>
      <c r="CN1160" s="705"/>
      <c r="CO1160" s="88"/>
      <c r="CP1160" s="88"/>
      <c r="CQ1160" s="88"/>
      <c r="CR1160" s="67"/>
      <c r="CS1160" s="67"/>
      <c r="CT1160" s="67"/>
      <c r="CU1160" s="67"/>
      <c r="CV1160" s="67"/>
      <c r="CW1160" s="67"/>
      <c r="CX1160" s="67"/>
      <c r="CY1160" s="67"/>
      <c r="CZ1160" s="67"/>
      <c r="DA1160" s="67"/>
      <c r="DB1160" s="67"/>
      <c r="DC1160" s="67"/>
      <c r="DD1160" s="67"/>
      <c r="DE1160" s="67"/>
      <c r="DF1160" s="67"/>
      <c r="DG1160" s="67"/>
      <c r="DH1160" s="67"/>
      <c r="DI1160" s="67"/>
      <c r="DJ1160" s="67"/>
      <c r="DK1160" s="67"/>
      <c r="DL1160" s="67"/>
      <c r="DM1160" s="67"/>
      <c r="DN1160" s="67"/>
      <c r="DO1160" s="67"/>
      <c r="DP1160" s="67"/>
      <c r="DQ1160" s="67"/>
      <c r="DR1160" s="67"/>
      <c r="DS1160" s="67"/>
      <c r="DT1160" s="67"/>
      <c r="DU1160" s="67"/>
      <c r="DV1160" s="67"/>
      <c r="DW1160" s="67"/>
      <c r="DX1160" s="67"/>
      <c r="DY1160" s="67"/>
      <c r="DZ1160" s="88"/>
      <c r="EA1160" s="88"/>
      <c r="EB1160" s="88"/>
      <c r="EC1160" s="88"/>
      <c r="ED1160" s="88"/>
      <c r="EE1160" s="88"/>
      <c r="EF1160" s="88"/>
      <c r="EG1160" s="88"/>
    </row>
    <row r="1161" spans="22:137" s="65" customFormat="1" x14ac:dyDescent="0.25">
      <c r="V1161" s="631"/>
      <c r="AA1161" s="632"/>
      <c r="AB1161" s="632"/>
      <c r="AD1161" s="632"/>
      <c r="AE1161" s="633"/>
      <c r="AH1161" s="634"/>
      <c r="AI1161" s="634"/>
      <c r="AK1161" s="632"/>
      <c r="AR1161" s="632"/>
      <c r="AV1161" s="632"/>
      <c r="AX1161" s="632"/>
      <c r="BB1161" s="632"/>
      <c r="BC1161" s="632"/>
      <c r="BE1161" s="632"/>
      <c r="BH1161" s="67"/>
      <c r="BI1161" s="635"/>
      <c r="BJ1161" s="636"/>
      <c r="BK1161" s="636"/>
      <c r="BL1161" s="636"/>
      <c r="BM1161" s="102"/>
      <c r="BN1161" s="102"/>
      <c r="BO1161" s="102"/>
      <c r="BP1161" s="636"/>
      <c r="BQ1161" s="636"/>
      <c r="BR1161" s="636"/>
      <c r="BS1161" s="636"/>
      <c r="BT1161" s="636"/>
      <c r="BU1161" s="636"/>
      <c r="BV1161" s="636"/>
      <c r="BW1161" s="636"/>
      <c r="BX1161" s="636"/>
      <c r="BY1161" s="636"/>
      <c r="BZ1161" s="636"/>
      <c r="CA1161" s="636"/>
      <c r="CB1161" s="637"/>
      <c r="CC1161" s="636"/>
      <c r="CD1161" s="636"/>
      <c r="CE1161" s="637"/>
      <c r="CF1161" s="637"/>
      <c r="CG1161" s="637"/>
      <c r="CH1161" s="637"/>
      <c r="CI1161" s="636"/>
      <c r="CJ1161" s="636"/>
      <c r="CK1161" s="637"/>
      <c r="CL1161" s="637"/>
      <c r="CM1161" s="637"/>
      <c r="CN1161" s="705"/>
      <c r="CO1161" s="88"/>
      <c r="CP1161" s="88"/>
      <c r="CQ1161" s="88"/>
      <c r="CR1161" s="67"/>
      <c r="CS1161" s="67"/>
      <c r="CT1161" s="67"/>
      <c r="CU1161" s="67"/>
      <c r="CV1161" s="67"/>
      <c r="CW1161" s="67"/>
      <c r="CX1161" s="67"/>
      <c r="CY1161" s="67"/>
      <c r="CZ1161" s="67"/>
      <c r="DA1161" s="67"/>
      <c r="DB1161" s="67"/>
      <c r="DC1161" s="67"/>
      <c r="DD1161" s="67"/>
      <c r="DE1161" s="67"/>
      <c r="DF1161" s="67"/>
      <c r="DG1161" s="67"/>
      <c r="DH1161" s="67"/>
      <c r="DI1161" s="67"/>
      <c r="DJ1161" s="67"/>
      <c r="DK1161" s="67"/>
      <c r="DL1161" s="67"/>
      <c r="DM1161" s="67"/>
      <c r="DN1161" s="67"/>
      <c r="DO1161" s="67"/>
      <c r="DP1161" s="67"/>
      <c r="DQ1161" s="67"/>
      <c r="DR1161" s="67"/>
      <c r="DS1161" s="67"/>
      <c r="DT1161" s="67"/>
      <c r="DU1161" s="67"/>
      <c r="DV1161" s="67"/>
      <c r="DW1161" s="67"/>
      <c r="DX1161" s="67"/>
      <c r="DY1161" s="67"/>
      <c r="DZ1161" s="88"/>
      <c r="EA1161" s="88"/>
      <c r="EB1161" s="88"/>
      <c r="EC1161" s="88"/>
      <c r="ED1161" s="88"/>
      <c r="EE1161" s="88"/>
      <c r="EF1161" s="88"/>
      <c r="EG1161" s="88"/>
    </row>
    <row r="1162" spans="22:137" s="65" customFormat="1" x14ac:dyDescent="0.25">
      <c r="V1162" s="631"/>
      <c r="AA1162" s="632"/>
      <c r="AB1162" s="632"/>
      <c r="AD1162" s="632"/>
      <c r="AE1162" s="633"/>
      <c r="AH1162" s="634"/>
      <c r="AI1162" s="634"/>
      <c r="AK1162" s="632"/>
      <c r="AR1162" s="632"/>
      <c r="AV1162" s="632"/>
      <c r="AX1162" s="632"/>
      <c r="BB1162" s="632"/>
      <c r="BC1162" s="632"/>
      <c r="BE1162" s="632"/>
      <c r="BH1162" s="67"/>
      <c r="BI1162" s="635"/>
      <c r="BJ1162" s="636"/>
      <c r="BK1162" s="636"/>
      <c r="BL1162" s="636"/>
      <c r="BM1162" s="102"/>
      <c r="BN1162" s="102"/>
      <c r="BO1162" s="102"/>
      <c r="BP1162" s="636"/>
      <c r="BQ1162" s="636"/>
      <c r="BR1162" s="636"/>
      <c r="BS1162" s="636"/>
      <c r="BT1162" s="636"/>
      <c r="BU1162" s="636"/>
      <c r="BV1162" s="636"/>
      <c r="BW1162" s="636"/>
      <c r="BX1162" s="636"/>
      <c r="BY1162" s="636"/>
      <c r="BZ1162" s="636"/>
      <c r="CA1162" s="636"/>
      <c r="CB1162" s="637"/>
      <c r="CC1162" s="636"/>
      <c r="CD1162" s="636"/>
      <c r="CE1162" s="637"/>
      <c r="CF1162" s="637"/>
      <c r="CG1162" s="637"/>
      <c r="CH1162" s="637"/>
      <c r="CI1162" s="636"/>
      <c r="CJ1162" s="636"/>
      <c r="CK1162" s="637"/>
      <c r="CL1162" s="637"/>
      <c r="CM1162" s="637"/>
      <c r="CN1162" s="705"/>
      <c r="CO1162" s="88"/>
      <c r="CP1162" s="88"/>
      <c r="CQ1162" s="88"/>
      <c r="CR1162" s="67"/>
      <c r="CS1162" s="67"/>
      <c r="CT1162" s="67"/>
      <c r="CU1162" s="67"/>
      <c r="CV1162" s="67"/>
      <c r="CW1162" s="67"/>
      <c r="CX1162" s="67"/>
      <c r="CY1162" s="67"/>
      <c r="CZ1162" s="67"/>
      <c r="DA1162" s="67"/>
      <c r="DB1162" s="67"/>
      <c r="DC1162" s="67"/>
      <c r="DD1162" s="67"/>
      <c r="DE1162" s="67"/>
      <c r="DF1162" s="67"/>
      <c r="DG1162" s="67"/>
      <c r="DH1162" s="67"/>
      <c r="DI1162" s="67"/>
      <c r="DJ1162" s="67"/>
      <c r="DK1162" s="67"/>
      <c r="DL1162" s="67"/>
      <c r="DM1162" s="67"/>
      <c r="DN1162" s="67"/>
      <c r="DO1162" s="67"/>
      <c r="DP1162" s="67"/>
      <c r="DQ1162" s="67"/>
      <c r="DR1162" s="67"/>
      <c r="DS1162" s="67"/>
      <c r="DT1162" s="67"/>
      <c r="DU1162" s="67"/>
      <c r="DV1162" s="67"/>
      <c r="DW1162" s="67"/>
      <c r="DX1162" s="67"/>
      <c r="DY1162" s="67"/>
      <c r="DZ1162" s="88"/>
      <c r="EA1162" s="88"/>
      <c r="EB1162" s="88"/>
      <c r="EC1162" s="88"/>
      <c r="ED1162" s="88"/>
      <c r="EE1162" s="88"/>
      <c r="EF1162" s="88"/>
      <c r="EG1162" s="88"/>
    </row>
    <row r="1163" spans="22:137" s="65" customFormat="1" x14ac:dyDescent="0.25">
      <c r="V1163" s="631"/>
      <c r="AA1163" s="632"/>
      <c r="AB1163" s="632"/>
      <c r="AD1163" s="632"/>
      <c r="AE1163" s="633"/>
      <c r="AH1163" s="634"/>
      <c r="AI1163" s="634"/>
      <c r="AK1163" s="632"/>
      <c r="AR1163" s="632"/>
      <c r="AV1163" s="632"/>
      <c r="AX1163" s="632"/>
      <c r="BB1163" s="632"/>
      <c r="BC1163" s="632"/>
      <c r="BE1163" s="632"/>
      <c r="BH1163" s="67"/>
      <c r="BI1163" s="635"/>
      <c r="BJ1163" s="636"/>
      <c r="BK1163" s="636"/>
      <c r="BL1163" s="636"/>
      <c r="BM1163" s="102"/>
      <c r="BN1163" s="102"/>
      <c r="BO1163" s="102"/>
      <c r="BP1163" s="636"/>
      <c r="BQ1163" s="636"/>
      <c r="BR1163" s="636"/>
      <c r="BS1163" s="636"/>
      <c r="BT1163" s="636"/>
      <c r="BU1163" s="636"/>
      <c r="BV1163" s="636"/>
      <c r="BW1163" s="636"/>
      <c r="BX1163" s="636"/>
      <c r="BY1163" s="636"/>
      <c r="BZ1163" s="636"/>
      <c r="CA1163" s="636"/>
      <c r="CB1163" s="637"/>
      <c r="CC1163" s="636"/>
      <c r="CD1163" s="636"/>
      <c r="CE1163" s="637"/>
      <c r="CF1163" s="637"/>
      <c r="CG1163" s="637"/>
      <c r="CH1163" s="637"/>
      <c r="CI1163" s="636"/>
      <c r="CJ1163" s="636"/>
      <c r="CK1163" s="637"/>
      <c r="CL1163" s="637"/>
      <c r="CM1163" s="637"/>
      <c r="CN1163" s="705"/>
      <c r="CO1163" s="88"/>
      <c r="CP1163" s="88"/>
      <c r="CQ1163" s="88"/>
      <c r="CR1163" s="67"/>
      <c r="CS1163" s="67"/>
      <c r="CT1163" s="67"/>
      <c r="CU1163" s="67"/>
      <c r="CV1163" s="67"/>
      <c r="CW1163" s="67"/>
      <c r="CX1163" s="67"/>
      <c r="CY1163" s="67"/>
      <c r="CZ1163" s="67"/>
      <c r="DA1163" s="67"/>
      <c r="DB1163" s="67"/>
      <c r="DC1163" s="67"/>
      <c r="DD1163" s="67"/>
      <c r="DE1163" s="67"/>
      <c r="DF1163" s="67"/>
      <c r="DG1163" s="67"/>
      <c r="DH1163" s="67"/>
      <c r="DI1163" s="67"/>
      <c r="DJ1163" s="67"/>
      <c r="DK1163" s="67"/>
      <c r="DL1163" s="67"/>
      <c r="DM1163" s="67"/>
      <c r="DN1163" s="67"/>
      <c r="DO1163" s="67"/>
      <c r="DP1163" s="67"/>
      <c r="DQ1163" s="67"/>
      <c r="DR1163" s="67"/>
      <c r="DS1163" s="67"/>
      <c r="DT1163" s="67"/>
      <c r="DU1163" s="67"/>
      <c r="DV1163" s="67"/>
      <c r="DW1163" s="67"/>
      <c r="DX1163" s="67"/>
      <c r="DY1163" s="67"/>
      <c r="DZ1163" s="88"/>
      <c r="EA1163" s="88"/>
      <c r="EB1163" s="88"/>
      <c r="EC1163" s="88"/>
      <c r="ED1163" s="88"/>
      <c r="EE1163" s="88"/>
      <c r="EF1163" s="88"/>
      <c r="EG1163" s="88"/>
    </row>
    <row r="1164" spans="22:137" s="65" customFormat="1" x14ac:dyDescent="0.25">
      <c r="V1164" s="631"/>
      <c r="AA1164" s="632"/>
      <c r="AB1164" s="632"/>
      <c r="AD1164" s="632"/>
      <c r="AE1164" s="633"/>
      <c r="AH1164" s="634"/>
      <c r="AI1164" s="634"/>
      <c r="AK1164" s="632"/>
      <c r="AR1164" s="632"/>
      <c r="AV1164" s="632"/>
      <c r="AX1164" s="632"/>
      <c r="BB1164" s="632"/>
      <c r="BC1164" s="632"/>
      <c r="BE1164" s="632"/>
      <c r="BH1164" s="67"/>
      <c r="BI1164" s="635"/>
      <c r="BJ1164" s="636"/>
      <c r="BK1164" s="636"/>
      <c r="BL1164" s="636"/>
      <c r="BM1164" s="102"/>
      <c r="BN1164" s="102"/>
      <c r="BO1164" s="102"/>
      <c r="BP1164" s="636"/>
      <c r="BQ1164" s="636"/>
      <c r="BR1164" s="636"/>
      <c r="BS1164" s="636"/>
      <c r="BT1164" s="636"/>
      <c r="BU1164" s="636"/>
      <c r="BV1164" s="636"/>
      <c r="BW1164" s="636"/>
      <c r="BX1164" s="636"/>
      <c r="BY1164" s="636"/>
      <c r="BZ1164" s="636"/>
      <c r="CA1164" s="636"/>
      <c r="CB1164" s="637"/>
      <c r="CC1164" s="636"/>
      <c r="CD1164" s="636"/>
      <c r="CE1164" s="637"/>
      <c r="CF1164" s="637"/>
      <c r="CG1164" s="637"/>
      <c r="CH1164" s="637"/>
      <c r="CI1164" s="636"/>
      <c r="CJ1164" s="636"/>
      <c r="CK1164" s="637"/>
      <c r="CL1164" s="637"/>
      <c r="CM1164" s="637"/>
      <c r="CN1164" s="705"/>
      <c r="CO1164" s="88"/>
      <c r="CP1164" s="88"/>
      <c r="CQ1164" s="88"/>
      <c r="CR1164" s="67"/>
      <c r="CS1164" s="67"/>
      <c r="CT1164" s="67"/>
      <c r="CU1164" s="67"/>
      <c r="CV1164" s="67"/>
      <c r="CW1164" s="67"/>
      <c r="CX1164" s="67"/>
      <c r="CY1164" s="67"/>
      <c r="CZ1164" s="67"/>
      <c r="DA1164" s="67"/>
      <c r="DB1164" s="67"/>
      <c r="DC1164" s="67"/>
      <c r="DD1164" s="67"/>
      <c r="DE1164" s="67"/>
      <c r="DF1164" s="67"/>
      <c r="DG1164" s="67"/>
      <c r="DH1164" s="67"/>
      <c r="DI1164" s="67"/>
      <c r="DJ1164" s="67"/>
      <c r="DK1164" s="67"/>
      <c r="DL1164" s="67"/>
      <c r="DM1164" s="67"/>
      <c r="DN1164" s="67"/>
      <c r="DO1164" s="67"/>
      <c r="DP1164" s="67"/>
      <c r="DQ1164" s="67"/>
      <c r="DR1164" s="67"/>
      <c r="DS1164" s="67"/>
      <c r="DT1164" s="67"/>
      <c r="DU1164" s="67"/>
      <c r="DV1164" s="67"/>
      <c r="DW1164" s="67"/>
      <c r="DX1164" s="67"/>
      <c r="DY1164" s="67"/>
      <c r="DZ1164" s="88"/>
      <c r="EA1164" s="88"/>
      <c r="EB1164" s="88"/>
      <c r="EC1164" s="88"/>
      <c r="ED1164" s="88"/>
      <c r="EE1164" s="88"/>
      <c r="EF1164" s="88"/>
      <c r="EG1164" s="88"/>
    </row>
    <row r="1165" spans="22:137" s="65" customFormat="1" x14ac:dyDescent="0.25">
      <c r="V1165" s="631"/>
      <c r="AA1165" s="632"/>
      <c r="AB1165" s="632"/>
      <c r="AD1165" s="632"/>
      <c r="AE1165" s="633"/>
      <c r="AH1165" s="634"/>
      <c r="AI1165" s="634"/>
      <c r="AK1165" s="632"/>
      <c r="AR1165" s="632"/>
      <c r="AV1165" s="632"/>
      <c r="AX1165" s="632"/>
      <c r="BB1165" s="632"/>
      <c r="BC1165" s="632"/>
      <c r="BE1165" s="632"/>
      <c r="BH1165" s="67"/>
      <c r="BI1165" s="635"/>
      <c r="BJ1165" s="636"/>
      <c r="BK1165" s="636"/>
      <c r="BL1165" s="636"/>
      <c r="BM1165" s="102"/>
      <c r="BN1165" s="102"/>
      <c r="BO1165" s="102"/>
      <c r="BP1165" s="636"/>
      <c r="BQ1165" s="636"/>
      <c r="BR1165" s="636"/>
      <c r="BS1165" s="636"/>
      <c r="BT1165" s="636"/>
      <c r="BU1165" s="636"/>
      <c r="BV1165" s="636"/>
      <c r="BW1165" s="636"/>
      <c r="BX1165" s="636"/>
      <c r="BY1165" s="636"/>
      <c r="BZ1165" s="636"/>
      <c r="CA1165" s="636"/>
      <c r="CB1165" s="637"/>
      <c r="CC1165" s="636"/>
      <c r="CD1165" s="636"/>
      <c r="CE1165" s="637"/>
      <c r="CF1165" s="637"/>
      <c r="CG1165" s="637"/>
      <c r="CH1165" s="637"/>
      <c r="CI1165" s="636"/>
      <c r="CJ1165" s="636"/>
      <c r="CK1165" s="637"/>
      <c r="CL1165" s="637"/>
      <c r="CM1165" s="637"/>
      <c r="CN1165" s="705"/>
      <c r="CO1165" s="88"/>
      <c r="CP1165" s="88"/>
      <c r="CQ1165" s="88"/>
      <c r="CR1165" s="67"/>
      <c r="CS1165" s="67"/>
      <c r="CT1165" s="67"/>
      <c r="CU1165" s="67"/>
      <c r="CV1165" s="67"/>
      <c r="CW1165" s="67"/>
      <c r="CX1165" s="67"/>
      <c r="CY1165" s="67"/>
      <c r="CZ1165" s="67"/>
      <c r="DA1165" s="67"/>
      <c r="DB1165" s="67"/>
      <c r="DC1165" s="67"/>
      <c r="DD1165" s="67"/>
      <c r="DE1165" s="67"/>
      <c r="DF1165" s="67"/>
      <c r="DG1165" s="67"/>
      <c r="DH1165" s="67"/>
      <c r="DI1165" s="67"/>
      <c r="DJ1165" s="67"/>
      <c r="DK1165" s="67"/>
      <c r="DL1165" s="67"/>
      <c r="DM1165" s="67"/>
      <c r="DN1165" s="67"/>
      <c r="DO1165" s="67"/>
      <c r="DP1165" s="67"/>
      <c r="DQ1165" s="67"/>
      <c r="DR1165" s="67"/>
      <c r="DS1165" s="67"/>
      <c r="DT1165" s="67"/>
      <c r="DU1165" s="67"/>
      <c r="DV1165" s="67"/>
      <c r="DW1165" s="67"/>
      <c r="DX1165" s="67"/>
      <c r="DY1165" s="67"/>
      <c r="DZ1165" s="88"/>
      <c r="EA1165" s="88"/>
      <c r="EB1165" s="88"/>
      <c r="EC1165" s="88"/>
      <c r="ED1165" s="88"/>
      <c r="EE1165" s="88"/>
      <c r="EF1165" s="88"/>
      <c r="EG1165" s="88"/>
    </row>
    <row r="1166" spans="22:137" s="65" customFormat="1" x14ac:dyDescent="0.25">
      <c r="V1166" s="631"/>
      <c r="AA1166" s="632"/>
      <c r="AB1166" s="632"/>
      <c r="AD1166" s="632"/>
      <c r="AE1166" s="633"/>
      <c r="AH1166" s="634"/>
      <c r="AI1166" s="634"/>
      <c r="AK1166" s="632"/>
      <c r="AR1166" s="632"/>
      <c r="AV1166" s="632"/>
      <c r="AX1166" s="632"/>
      <c r="BB1166" s="632"/>
      <c r="BC1166" s="632"/>
      <c r="BE1166" s="632"/>
      <c r="BH1166" s="67"/>
      <c r="BI1166" s="635"/>
      <c r="BJ1166" s="636"/>
      <c r="BK1166" s="636"/>
      <c r="BL1166" s="636"/>
      <c r="BM1166" s="102"/>
      <c r="BN1166" s="102"/>
      <c r="BO1166" s="102"/>
      <c r="BP1166" s="636"/>
      <c r="BQ1166" s="636"/>
      <c r="BR1166" s="636"/>
      <c r="BS1166" s="636"/>
      <c r="BT1166" s="636"/>
      <c r="BU1166" s="636"/>
      <c r="BV1166" s="636"/>
      <c r="BW1166" s="636"/>
      <c r="BX1166" s="636"/>
      <c r="BY1166" s="636"/>
      <c r="BZ1166" s="636"/>
      <c r="CA1166" s="636"/>
      <c r="CB1166" s="637"/>
      <c r="CC1166" s="636"/>
      <c r="CD1166" s="636"/>
      <c r="CE1166" s="637"/>
      <c r="CF1166" s="637"/>
      <c r="CG1166" s="637"/>
      <c r="CH1166" s="637"/>
      <c r="CI1166" s="636"/>
      <c r="CJ1166" s="636"/>
      <c r="CK1166" s="637"/>
      <c r="CL1166" s="637"/>
      <c r="CM1166" s="637"/>
      <c r="CN1166" s="705"/>
      <c r="CO1166" s="88"/>
      <c r="CP1166" s="88"/>
      <c r="CQ1166" s="88"/>
      <c r="CR1166" s="67"/>
      <c r="CS1166" s="67"/>
      <c r="CT1166" s="67"/>
      <c r="CU1166" s="67"/>
      <c r="CV1166" s="67"/>
      <c r="CW1166" s="67"/>
      <c r="CX1166" s="67"/>
      <c r="CY1166" s="67"/>
      <c r="CZ1166" s="67"/>
      <c r="DA1166" s="67"/>
      <c r="DB1166" s="67"/>
      <c r="DC1166" s="67"/>
      <c r="DD1166" s="67"/>
      <c r="DE1166" s="67"/>
      <c r="DF1166" s="67"/>
      <c r="DG1166" s="67"/>
      <c r="DH1166" s="67"/>
      <c r="DI1166" s="67"/>
      <c r="DJ1166" s="67"/>
      <c r="DK1166" s="67"/>
      <c r="DL1166" s="67"/>
      <c r="DM1166" s="67"/>
      <c r="DN1166" s="67"/>
      <c r="DO1166" s="67"/>
      <c r="DP1166" s="67"/>
      <c r="DQ1166" s="67"/>
      <c r="DR1166" s="67"/>
      <c r="DS1166" s="67"/>
      <c r="DT1166" s="67"/>
      <c r="DU1166" s="67"/>
      <c r="DV1166" s="67"/>
      <c r="DW1166" s="67"/>
      <c r="DX1166" s="67"/>
      <c r="DY1166" s="67"/>
      <c r="DZ1166" s="88"/>
      <c r="EA1166" s="88"/>
      <c r="EB1166" s="88"/>
      <c r="EC1166" s="88"/>
      <c r="ED1166" s="88"/>
      <c r="EE1166" s="88"/>
      <c r="EF1166" s="88"/>
      <c r="EG1166" s="88"/>
    </row>
    <row r="1167" spans="22:137" s="65" customFormat="1" x14ac:dyDescent="0.25">
      <c r="V1167" s="631"/>
      <c r="AA1167" s="632"/>
      <c r="AB1167" s="632"/>
      <c r="AD1167" s="632"/>
      <c r="AE1167" s="633"/>
      <c r="AH1167" s="634"/>
      <c r="AI1167" s="634"/>
      <c r="AK1167" s="632"/>
      <c r="AR1167" s="632"/>
      <c r="AV1167" s="632"/>
      <c r="AX1167" s="632"/>
      <c r="BB1167" s="632"/>
      <c r="BC1167" s="632"/>
      <c r="BE1167" s="632"/>
      <c r="BH1167" s="67"/>
      <c r="BI1167" s="635"/>
      <c r="BJ1167" s="636"/>
      <c r="BK1167" s="636"/>
      <c r="BL1167" s="636"/>
      <c r="BM1167" s="102"/>
      <c r="BN1167" s="102"/>
      <c r="BO1167" s="102"/>
      <c r="BP1167" s="636"/>
      <c r="BQ1167" s="636"/>
      <c r="BR1167" s="636"/>
      <c r="BS1167" s="636"/>
      <c r="BT1167" s="636"/>
      <c r="BU1167" s="636"/>
      <c r="BV1167" s="636"/>
      <c r="BW1167" s="636"/>
      <c r="BX1167" s="636"/>
      <c r="BY1167" s="636"/>
      <c r="BZ1167" s="636"/>
      <c r="CA1167" s="636"/>
      <c r="CB1167" s="637"/>
      <c r="CC1167" s="636"/>
      <c r="CD1167" s="636"/>
      <c r="CE1167" s="637"/>
      <c r="CF1167" s="637"/>
      <c r="CG1167" s="637"/>
      <c r="CH1167" s="637"/>
      <c r="CI1167" s="636"/>
      <c r="CJ1167" s="636"/>
      <c r="CK1167" s="637"/>
      <c r="CL1167" s="637"/>
      <c r="CM1167" s="637"/>
      <c r="CN1167" s="705"/>
      <c r="CO1167" s="88"/>
      <c r="CP1167" s="88"/>
      <c r="CQ1167" s="88"/>
      <c r="CR1167" s="67"/>
      <c r="CS1167" s="67"/>
      <c r="CT1167" s="67"/>
      <c r="CU1167" s="67"/>
      <c r="CV1167" s="67"/>
      <c r="CW1167" s="67"/>
      <c r="CX1167" s="67"/>
      <c r="CY1167" s="67"/>
      <c r="CZ1167" s="67"/>
      <c r="DA1167" s="67"/>
      <c r="DB1167" s="67"/>
      <c r="DC1167" s="67"/>
      <c r="DD1167" s="67"/>
      <c r="DE1167" s="67"/>
      <c r="DF1167" s="67"/>
      <c r="DG1167" s="67"/>
      <c r="DH1167" s="67"/>
      <c r="DI1167" s="67"/>
      <c r="DJ1167" s="67"/>
      <c r="DK1167" s="67"/>
      <c r="DL1167" s="67"/>
      <c r="DM1167" s="67"/>
      <c r="DN1167" s="67"/>
      <c r="DO1167" s="67"/>
      <c r="DP1167" s="67"/>
      <c r="DQ1167" s="67"/>
      <c r="DR1167" s="67"/>
      <c r="DS1167" s="67"/>
      <c r="DT1167" s="67"/>
      <c r="DU1167" s="67"/>
      <c r="DV1167" s="67"/>
      <c r="DW1167" s="67"/>
      <c r="DX1167" s="67"/>
      <c r="DY1167" s="67"/>
      <c r="DZ1167" s="88"/>
      <c r="EA1167" s="88"/>
      <c r="EB1167" s="88"/>
      <c r="EC1167" s="88"/>
      <c r="ED1167" s="88"/>
      <c r="EE1167" s="88"/>
      <c r="EF1167" s="88"/>
      <c r="EG1167" s="88"/>
    </row>
    <row r="1168" spans="22:137" s="65" customFormat="1" x14ac:dyDescent="0.25">
      <c r="V1168" s="631"/>
      <c r="AA1168" s="632"/>
      <c r="AB1168" s="632"/>
      <c r="AD1168" s="632"/>
      <c r="AE1168" s="633"/>
      <c r="AH1168" s="634"/>
      <c r="AI1168" s="634"/>
      <c r="AK1168" s="632"/>
      <c r="AR1168" s="632"/>
      <c r="AV1168" s="632"/>
      <c r="AX1168" s="632"/>
      <c r="BB1168" s="632"/>
      <c r="BC1168" s="632"/>
      <c r="BE1168" s="632"/>
      <c r="BH1168" s="67"/>
      <c r="BI1168" s="635"/>
      <c r="BJ1168" s="636"/>
      <c r="BK1168" s="636"/>
      <c r="BL1168" s="636"/>
      <c r="BM1168" s="102"/>
      <c r="BN1168" s="102"/>
      <c r="BO1168" s="102"/>
      <c r="BP1168" s="636"/>
      <c r="BQ1168" s="636"/>
      <c r="BR1168" s="636"/>
      <c r="BS1168" s="636"/>
      <c r="BT1168" s="636"/>
      <c r="BU1168" s="636"/>
      <c r="BV1168" s="636"/>
      <c r="BW1168" s="636"/>
      <c r="BX1168" s="636"/>
      <c r="BY1168" s="636"/>
      <c r="BZ1168" s="636"/>
      <c r="CA1168" s="636"/>
      <c r="CB1168" s="637"/>
      <c r="CC1168" s="636"/>
      <c r="CD1168" s="636"/>
      <c r="CE1168" s="637"/>
      <c r="CF1168" s="637"/>
      <c r="CG1168" s="637"/>
      <c r="CH1168" s="637"/>
      <c r="CI1168" s="636"/>
      <c r="CJ1168" s="636"/>
      <c r="CK1168" s="637"/>
      <c r="CL1168" s="637"/>
      <c r="CM1168" s="637"/>
      <c r="CN1168" s="705"/>
      <c r="CO1168" s="88"/>
      <c r="CP1168" s="88"/>
      <c r="CQ1168" s="88"/>
      <c r="CR1168" s="67"/>
      <c r="CS1168" s="67"/>
      <c r="CT1168" s="67"/>
      <c r="CU1168" s="67"/>
      <c r="CV1168" s="67"/>
      <c r="CW1168" s="67"/>
      <c r="CX1168" s="67"/>
      <c r="CY1168" s="67"/>
      <c r="CZ1168" s="67"/>
      <c r="DA1168" s="67"/>
      <c r="DB1168" s="67"/>
      <c r="DC1168" s="67"/>
      <c r="DD1168" s="67"/>
      <c r="DE1168" s="67"/>
      <c r="DF1168" s="67"/>
      <c r="DG1168" s="67"/>
      <c r="DH1168" s="67"/>
      <c r="DI1168" s="67"/>
      <c r="DJ1168" s="67"/>
      <c r="DK1168" s="67"/>
      <c r="DL1168" s="67"/>
      <c r="DM1168" s="67"/>
      <c r="DN1168" s="67"/>
      <c r="DO1168" s="67"/>
      <c r="DP1168" s="67"/>
      <c r="DQ1168" s="67"/>
      <c r="DR1168" s="67"/>
      <c r="DS1168" s="67"/>
      <c r="DT1168" s="67"/>
      <c r="DU1168" s="67"/>
      <c r="DV1168" s="67"/>
      <c r="DW1168" s="67"/>
      <c r="DX1168" s="67"/>
      <c r="DY1168" s="67"/>
      <c r="DZ1168" s="88"/>
      <c r="EA1168" s="88"/>
      <c r="EB1168" s="88"/>
      <c r="EC1168" s="88"/>
      <c r="ED1168" s="88"/>
      <c r="EE1168" s="88"/>
      <c r="EF1168" s="88"/>
      <c r="EG1168" s="88"/>
    </row>
    <row r="1169" spans="22:137" s="65" customFormat="1" x14ac:dyDescent="0.25">
      <c r="V1169" s="631"/>
      <c r="AA1169" s="632"/>
      <c r="AB1169" s="632"/>
      <c r="AD1169" s="632"/>
      <c r="AE1169" s="633"/>
      <c r="AH1169" s="634"/>
      <c r="AI1169" s="634"/>
      <c r="AK1169" s="632"/>
      <c r="AR1169" s="632"/>
      <c r="AV1169" s="632"/>
      <c r="AX1169" s="632"/>
      <c r="BB1169" s="632"/>
      <c r="BC1169" s="632"/>
      <c r="BE1169" s="632"/>
      <c r="BH1169" s="67"/>
      <c r="BI1169" s="635"/>
      <c r="BJ1169" s="636"/>
      <c r="BK1169" s="636"/>
      <c r="BL1169" s="636"/>
      <c r="BM1169" s="102"/>
      <c r="BN1169" s="102"/>
      <c r="BO1169" s="102"/>
      <c r="BP1169" s="636"/>
      <c r="BQ1169" s="636"/>
      <c r="BR1169" s="636"/>
      <c r="BS1169" s="636"/>
      <c r="BT1169" s="636"/>
      <c r="BU1169" s="636"/>
      <c r="BV1169" s="636"/>
      <c r="BW1169" s="636"/>
      <c r="BX1169" s="636"/>
      <c r="BY1169" s="636"/>
      <c r="BZ1169" s="636"/>
      <c r="CA1169" s="636"/>
      <c r="CB1169" s="637"/>
      <c r="CC1169" s="636"/>
      <c r="CD1169" s="636"/>
      <c r="CE1169" s="637"/>
      <c r="CF1169" s="637"/>
      <c r="CG1169" s="637"/>
      <c r="CH1169" s="637"/>
      <c r="CI1169" s="636"/>
      <c r="CJ1169" s="636"/>
      <c r="CK1169" s="637"/>
      <c r="CL1169" s="637"/>
      <c r="CM1169" s="637"/>
      <c r="CN1169" s="705"/>
      <c r="CO1169" s="88"/>
      <c r="CP1169" s="88"/>
      <c r="CQ1169" s="88"/>
      <c r="CR1169" s="67"/>
      <c r="CS1169" s="67"/>
      <c r="CT1169" s="67"/>
      <c r="CU1169" s="67"/>
      <c r="CV1169" s="67"/>
      <c r="CW1169" s="67"/>
      <c r="CX1169" s="67"/>
      <c r="CY1169" s="67"/>
      <c r="CZ1169" s="67"/>
      <c r="DA1169" s="67"/>
      <c r="DB1169" s="67"/>
      <c r="DC1169" s="67"/>
      <c r="DD1169" s="67"/>
      <c r="DE1169" s="67"/>
      <c r="DF1169" s="67"/>
      <c r="DG1169" s="67"/>
      <c r="DH1169" s="67"/>
      <c r="DI1169" s="67"/>
      <c r="DJ1169" s="67"/>
      <c r="DK1169" s="67"/>
      <c r="DL1169" s="67"/>
      <c r="DM1169" s="67"/>
      <c r="DN1169" s="67"/>
      <c r="DO1169" s="67"/>
      <c r="DP1169" s="67"/>
      <c r="DQ1169" s="67"/>
      <c r="DR1169" s="67"/>
      <c r="DS1169" s="67"/>
      <c r="DT1169" s="67"/>
      <c r="DU1169" s="67"/>
      <c r="DV1169" s="67"/>
      <c r="DW1169" s="67"/>
      <c r="DX1169" s="67"/>
      <c r="DY1169" s="67"/>
      <c r="DZ1169" s="88"/>
      <c r="EA1169" s="88"/>
      <c r="EB1169" s="88"/>
      <c r="EC1169" s="88"/>
      <c r="ED1169" s="88"/>
      <c r="EE1169" s="88"/>
      <c r="EF1169" s="88"/>
      <c r="EG1169" s="88"/>
    </row>
    <row r="1170" spans="22:137" s="65" customFormat="1" x14ac:dyDescent="0.25">
      <c r="V1170" s="631"/>
      <c r="AA1170" s="632"/>
      <c r="AB1170" s="632"/>
      <c r="AD1170" s="632"/>
      <c r="AE1170" s="633"/>
      <c r="AH1170" s="634"/>
      <c r="AI1170" s="634"/>
      <c r="AK1170" s="632"/>
      <c r="AR1170" s="632"/>
      <c r="AV1170" s="632"/>
      <c r="AX1170" s="632"/>
      <c r="BB1170" s="632"/>
      <c r="BC1170" s="632"/>
      <c r="BE1170" s="632"/>
      <c r="BH1170" s="67"/>
      <c r="BI1170" s="635"/>
      <c r="BJ1170" s="636"/>
      <c r="BK1170" s="636"/>
      <c r="BL1170" s="636"/>
      <c r="BM1170" s="102"/>
      <c r="BN1170" s="102"/>
      <c r="BO1170" s="102"/>
      <c r="BP1170" s="636"/>
      <c r="BQ1170" s="636"/>
      <c r="BR1170" s="636"/>
      <c r="BS1170" s="636"/>
      <c r="BT1170" s="636"/>
      <c r="BU1170" s="636"/>
      <c r="BV1170" s="636"/>
      <c r="BW1170" s="636"/>
      <c r="BX1170" s="636"/>
      <c r="BY1170" s="636"/>
      <c r="BZ1170" s="636"/>
      <c r="CA1170" s="636"/>
      <c r="CB1170" s="637"/>
      <c r="CC1170" s="636"/>
      <c r="CD1170" s="636"/>
      <c r="CE1170" s="637"/>
      <c r="CF1170" s="637"/>
      <c r="CG1170" s="637"/>
      <c r="CH1170" s="637"/>
      <c r="CI1170" s="636"/>
      <c r="CJ1170" s="636"/>
      <c r="CK1170" s="637"/>
      <c r="CL1170" s="637"/>
      <c r="CM1170" s="637"/>
      <c r="CN1170" s="705"/>
      <c r="CO1170" s="88"/>
      <c r="CP1170" s="88"/>
      <c r="CQ1170" s="88"/>
      <c r="CR1170" s="67"/>
      <c r="CS1170" s="67"/>
      <c r="CT1170" s="67"/>
      <c r="CU1170" s="67"/>
      <c r="CV1170" s="67"/>
      <c r="CW1170" s="67"/>
      <c r="CX1170" s="67"/>
      <c r="CY1170" s="67"/>
      <c r="CZ1170" s="67"/>
      <c r="DA1170" s="67"/>
      <c r="DB1170" s="67"/>
      <c r="DC1170" s="67"/>
      <c r="DD1170" s="67"/>
      <c r="DE1170" s="67"/>
      <c r="DF1170" s="67"/>
      <c r="DG1170" s="67"/>
      <c r="DH1170" s="67"/>
      <c r="DI1170" s="67"/>
      <c r="DJ1170" s="67"/>
      <c r="DK1170" s="67"/>
      <c r="DL1170" s="67"/>
      <c r="DM1170" s="67"/>
      <c r="DN1170" s="67"/>
      <c r="DO1170" s="67"/>
      <c r="DP1170" s="67"/>
      <c r="DQ1170" s="67"/>
      <c r="DR1170" s="67"/>
      <c r="DS1170" s="67"/>
      <c r="DT1170" s="67"/>
      <c r="DU1170" s="67"/>
      <c r="DV1170" s="67"/>
      <c r="DW1170" s="67"/>
      <c r="DX1170" s="67"/>
      <c r="DY1170" s="67"/>
      <c r="DZ1170" s="88"/>
      <c r="EA1170" s="88"/>
      <c r="EB1170" s="88"/>
      <c r="EC1170" s="88"/>
      <c r="ED1170" s="88"/>
      <c r="EE1170" s="88"/>
      <c r="EF1170" s="88"/>
      <c r="EG1170" s="88"/>
    </row>
    <row r="1171" spans="22:137" s="65" customFormat="1" x14ac:dyDescent="0.25">
      <c r="V1171" s="631"/>
      <c r="AA1171" s="632"/>
      <c r="AB1171" s="632"/>
      <c r="AD1171" s="632"/>
      <c r="AE1171" s="633"/>
      <c r="AH1171" s="634"/>
      <c r="AI1171" s="634"/>
      <c r="AK1171" s="632"/>
      <c r="AR1171" s="632"/>
      <c r="AV1171" s="632"/>
      <c r="AX1171" s="632"/>
      <c r="BB1171" s="632"/>
      <c r="BC1171" s="632"/>
      <c r="BE1171" s="632"/>
      <c r="BH1171" s="67"/>
      <c r="BI1171" s="635"/>
      <c r="BJ1171" s="636"/>
      <c r="BK1171" s="636"/>
      <c r="BL1171" s="636"/>
      <c r="BM1171" s="102"/>
      <c r="BN1171" s="102"/>
      <c r="BO1171" s="102"/>
      <c r="BP1171" s="636"/>
      <c r="BQ1171" s="636"/>
      <c r="BR1171" s="636"/>
      <c r="BS1171" s="636"/>
      <c r="BT1171" s="636"/>
      <c r="BU1171" s="636"/>
      <c r="BV1171" s="636"/>
      <c r="BW1171" s="636"/>
      <c r="BX1171" s="636"/>
      <c r="BY1171" s="636"/>
      <c r="BZ1171" s="636"/>
      <c r="CA1171" s="636"/>
      <c r="CB1171" s="637"/>
      <c r="CC1171" s="636"/>
      <c r="CD1171" s="636"/>
      <c r="CE1171" s="637"/>
      <c r="CF1171" s="637"/>
      <c r="CG1171" s="637"/>
      <c r="CH1171" s="637"/>
      <c r="CI1171" s="636"/>
      <c r="CJ1171" s="636"/>
      <c r="CK1171" s="637"/>
      <c r="CL1171" s="637"/>
      <c r="CM1171" s="637"/>
      <c r="CN1171" s="705"/>
      <c r="CO1171" s="88"/>
      <c r="CP1171" s="88"/>
      <c r="CQ1171" s="88"/>
      <c r="CR1171" s="67"/>
      <c r="CS1171" s="67"/>
      <c r="CT1171" s="67"/>
      <c r="CU1171" s="67"/>
      <c r="CV1171" s="67"/>
      <c r="CW1171" s="67"/>
      <c r="CX1171" s="67"/>
      <c r="CY1171" s="67"/>
      <c r="CZ1171" s="67"/>
      <c r="DA1171" s="67"/>
      <c r="DB1171" s="67"/>
      <c r="DC1171" s="67"/>
      <c r="DD1171" s="67"/>
      <c r="DE1171" s="67"/>
      <c r="DF1171" s="67"/>
      <c r="DG1171" s="67"/>
      <c r="DH1171" s="67"/>
      <c r="DI1171" s="67"/>
      <c r="DJ1171" s="67"/>
      <c r="DK1171" s="67"/>
      <c r="DL1171" s="67"/>
      <c r="DM1171" s="67"/>
      <c r="DN1171" s="67"/>
      <c r="DO1171" s="67"/>
      <c r="DP1171" s="67"/>
      <c r="DQ1171" s="67"/>
      <c r="DR1171" s="67"/>
      <c r="DS1171" s="67"/>
      <c r="DT1171" s="67"/>
      <c r="DU1171" s="67"/>
      <c r="DV1171" s="67"/>
      <c r="DW1171" s="67"/>
      <c r="DX1171" s="67"/>
      <c r="DY1171" s="67"/>
      <c r="DZ1171" s="88"/>
      <c r="EA1171" s="88"/>
      <c r="EB1171" s="88"/>
      <c r="EC1171" s="88"/>
      <c r="ED1171" s="88"/>
      <c r="EE1171" s="88"/>
      <c r="EF1171" s="88"/>
      <c r="EG1171" s="88"/>
    </row>
    <row r="1172" spans="22:137" s="65" customFormat="1" x14ac:dyDescent="0.25">
      <c r="V1172" s="631"/>
      <c r="AA1172" s="632"/>
      <c r="AB1172" s="632"/>
      <c r="AD1172" s="632"/>
      <c r="AE1172" s="633"/>
      <c r="AH1172" s="634"/>
      <c r="AI1172" s="634"/>
      <c r="AK1172" s="632"/>
      <c r="AR1172" s="632"/>
      <c r="AV1172" s="632"/>
      <c r="AX1172" s="632"/>
      <c r="BB1172" s="632"/>
      <c r="BC1172" s="632"/>
      <c r="BE1172" s="632"/>
      <c r="BH1172" s="67"/>
      <c r="BI1172" s="635"/>
      <c r="BJ1172" s="636"/>
      <c r="BK1172" s="636"/>
      <c r="BL1172" s="636"/>
      <c r="BM1172" s="102"/>
      <c r="BN1172" s="102"/>
      <c r="BO1172" s="102"/>
      <c r="BP1172" s="636"/>
      <c r="BQ1172" s="636"/>
      <c r="BR1172" s="636"/>
      <c r="BS1172" s="636"/>
      <c r="BT1172" s="636"/>
      <c r="BU1172" s="636"/>
      <c r="BV1172" s="636"/>
      <c r="BW1172" s="636"/>
      <c r="BX1172" s="636"/>
      <c r="BY1172" s="636"/>
      <c r="BZ1172" s="636"/>
      <c r="CA1172" s="636"/>
      <c r="CB1172" s="637"/>
      <c r="CC1172" s="636"/>
      <c r="CD1172" s="636"/>
      <c r="CE1172" s="637"/>
      <c r="CF1172" s="637"/>
      <c r="CG1172" s="637"/>
      <c r="CH1172" s="637"/>
      <c r="CI1172" s="636"/>
      <c r="CJ1172" s="636"/>
      <c r="CK1172" s="637"/>
      <c r="CL1172" s="637"/>
      <c r="CM1172" s="637"/>
      <c r="CN1172" s="705"/>
      <c r="CO1172" s="88"/>
      <c r="CP1172" s="88"/>
      <c r="CQ1172" s="88"/>
      <c r="CR1172" s="67"/>
      <c r="CS1172" s="67"/>
      <c r="CT1172" s="67"/>
      <c r="CU1172" s="67"/>
      <c r="CV1172" s="67"/>
      <c r="CW1172" s="67"/>
      <c r="CX1172" s="67"/>
      <c r="CY1172" s="67"/>
      <c r="CZ1172" s="67"/>
      <c r="DA1172" s="67"/>
      <c r="DB1172" s="67"/>
      <c r="DC1172" s="67"/>
      <c r="DD1172" s="67"/>
      <c r="DE1172" s="67"/>
      <c r="DF1172" s="67"/>
      <c r="DG1172" s="67"/>
      <c r="DH1172" s="67"/>
      <c r="DI1172" s="67"/>
      <c r="DJ1172" s="67"/>
      <c r="DK1172" s="67"/>
      <c r="DL1172" s="67"/>
      <c r="DM1172" s="67"/>
      <c r="DN1172" s="67"/>
      <c r="DO1172" s="67"/>
      <c r="DP1172" s="67"/>
      <c r="DQ1172" s="67"/>
      <c r="DR1172" s="67"/>
      <c r="DS1172" s="67"/>
      <c r="DT1172" s="67"/>
      <c r="DU1172" s="67"/>
      <c r="DV1172" s="67"/>
      <c r="DW1172" s="67"/>
      <c r="DX1172" s="67"/>
      <c r="DY1172" s="67"/>
      <c r="DZ1172" s="88"/>
      <c r="EA1172" s="88"/>
      <c r="EB1172" s="88"/>
      <c r="EC1172" s="88"/>
      <c r="ED1172" s="88"/>
      <c r="EE1172" s="88"/>
      <c r="EF1172" s="88"/>
      <c r="EG1172" s="88"/>
    </row>
    <row r="1173" spans="22:137" s="65" customFormat="1" x14ac:dyDescent="0.25">
      <c r="V1173" s="631"/>
      <c r="AA1173" s="632"/>
      <c r="AB1173" s="632"/>
      <c r="AD1173" s="632"/>
      <c r="AE1173" s="633"/>
      <c r="AH1173" s="634"/>
      <c r="AI1173" s="634"/>
      <c r="AK1173" s="632"/>
      <c r="AR1173" s="632"/>
      <c r="AV1173" s="632"/>
      <c r="AX1173" s="632"/>
      <c r="BB1173" s="632"/>
      <c r="BC1173" s="632"/>
      <c r="BE1173" s="632"/>
      <c r="BH1173" s="67"/>
      <c r="BI1173" s="635"/>
      <c r="BJ1173" s="636"/>
      <c r="BK1173" s="636"/>
      <c r="BL1173" s="636"/>
      <c r="BM1173" s="102"/>
      <c r="BN1173" s="102"/>
      <c r="BO1173" s="102"/>
      <c r="BP1173" s="636"/>
      <c r="BQ1173" s="636"/>
      <c r="BR1173" s="636"/>
      <c r="BS1173" s="636"/>
      <c r="BT1173" s="636"/>
      <c r="BU1173" s="636"/>
      <c r="BV1173" s="636"/>
      <c r="BW1173" s="636"/>
      <c r="BX1173" s="636"/>
      <c r="BY1173" s="636"/>
      <c r="BZ1173" s="636"/>
      <c r="CA1173" s="636"/>
      <c r="CB1173" s="637"/>
      <c r="CC1173" s="636"/>
      <c r="CD1173" s="636"/>
      <c r="CE1173" s="637"/>
      <c r="CF1173" s="637"/>
      <c r="CG1173" s="637"/>
      <c r="CH1173" s="637"/>
      <c r="CI1173" s="636"/>
      <c r="CJ1173" s="636"/>
      <c r="CK1173" s="637"/>
      <c r="CL1173" s="637"/>
      <c r="CM1173" s="637"/>
      <c r="CN1173" s="705"/>
      <c r="CO1173" s="88"/>
      <c r="CP1173" s="88"/>
      <c r="CQ1173" s="88"/>
      <c r="CR1173" s="67"/>
      <c r="CS1173" s="67"/>
      <c r="CT1173" s="67"/>
      <c r="CU1173" s="67"/>
      <c r="CV1173" s="67"/>
      <c r="CW1173" s="67"/>
      <c r="CX1173" s="67"/>
      <c r="CY1173" s="67"/>
      <c r="CZ1173" s="67"/>
      <c r="DA1173" s="67"/>
      <c r="DB1173" s="67"/>
      <c r="DC1173" s="67"/>
      <c r="DD1173" s="67"/>
      <c r="DE1173" s="67"/>
      <c r="DF1173" s="67"/>
      <c r="DG1173" s="67"/>
      <c r="DH1173" s="67"/>
      <c r="DI1173" s="67"/>
      <c r="DJ1173" s="67"/>
      <c r="DK1173" s="67"/>
      <c r="DL1173" s="67"/>
      <c r="DM1173" s="67"/>
      <c r="DN1173" s="67"/>
      <c r="DO1173" s="67"/>
      <c r="DP1173" s="67"/>
      <c r="DQ1173" s="67"/>
      <c r="DR1173" s="67"/>
      <c r="DS1173" s="67"/>
      <c r="DT1173" s="67"/>
      <c r="DU1173" s="67"/>
      <c r="DV1173" s="67"/>
      <c r="DW1173" s="67"/>
      <c r="DX1173" s="67"/>
      <c r="DY1173" s="67"/>
      <c r="DZ1173" s="88"/>
      <c r="EA1173" s="88"/>
      <c r="EB1173" s="88"/>
      <c r="EC1173" s="88"/>
      <c r="ED1173" s="88"/>
      <c r="EE1173" s="88"/>
      <c r="EF1173" s="88"/>
      <c r="EG1173" s="88"/>
    </row>
    <row r="1174" spans="22:137" s="65" customFormat="1" x14ac:dyDescent="0.25">
      <c r="V1174" s="631"/>
      <c r="AA1174" s="632"/>
      <c r="AB1174" s="632"/>
      <c r="AD1174" s="632"/>
      <c r="AE1174" s="633"/>
      <c r="AH1174" s="634"/>
      <c r="AI1174" s="634"/>
      <c r="AK1174" s="632"/>
      <c r="AR1174" s="632"/>
      <c r="AV1174" s="632"/>
      <c r="AX1174" s="632"/>
      <c r="BB1174" s="632"/>
      <c r="BC1174" s="632"/>
      <c r="BE1174" s="632"/>
      <c r="BH1174" s="67"/>
      <c r="BI1174" s="635"/>
      <c r="BJ1174" s="636"/>
      <c r="BK1174" s="636"/>
      <c r="BL1174" s="636"/>
      <c r="BM1174" s="102"/>
      <c r="BN1174" s="102"/>
      <c r="BO1174" s="102"/>
      <c r="BP1174" s="636"/>
      <c r="BQ1174" s="636"/>
      <c r="BR1174" s="636"/>
      <c r="BS1174" s="636"/>
      <c r="BT1174" s="636"/>
      <c r="BU1174" s="636"/>
      <c r="BV1174" s="636"/>
      <c r="BW1174" s="636"/>
      <c r="BX1174" s="636"/>
      <c r="BY1174" s="636"/>
      <c r="BZ1174" s="636"/>
      <c r="CA1174" s="636"/>
      <c r="CB1174" s="637"/>
      <c r="CC1174" s="636"/>
      <c r="CD1174" s="636"/>
      <c r="CE1174" s="637"/>
      <c r="CF1174" s="637"/>
      <c r="CG1174" s="637"/>
      <c r="CH1174" s="637"/>
      <c r="CI1174" s="636"/>
      <c r="CJ1174" s="636"/>
      <c r="CK1174" s="637"/>
      <c r="CL1174" s="637"/>
      <c r="CM1174" s="637"/>
      <c r="CN1174" s="705"/>
      <c r="CO1174" s="88"/>
      <c r="CP1174" s="88"/>
      <c r="CQ1174" s="88"/>
      <c r="CR1174" s="67"/>
      <c r="CS1174" s="67"/>
      <c r="CT1174" s="67"/>
      <c r="CU1174" s="67"/>
      <c r="CV1174" s="67"/>
      <c r="CW1174" s="67"/>
      <c r="CX1174" s="67"/>
      <c r="CY1174" s="67"/>
      <c r="CZ1174" s="67"/>
      <c r="DA1174" s="67"/>
      <c r="DB1174" s="67"/>
      <c r="DC1174" s="67"/>
      <c r="DD1174" s="67"/>
      <c r="DE1174" s="67"/>
      <c r="DF1174" s="67"/>
      <c r="DG1174" s="67"/>
      <c r="DH1174" s="67"/>
      <c r="DI1174" s="67"/>
      <c r="DJ1174" s="67"/>
      <c r="DK1174" s="67"/>
      <c r="DL1174" s="67"/>
      <c r="DM1174" s="67"/>
      <c r="DN1174" s="67"/>
      <c r="DO1174" s="67"/>
      <c r="DP1174" s="67"/>
      <c r="DQ1174" s="67"/>
      <c r="DR1174" s="67"/>
      <c r="DS1174" s="67"/>
      <c r="DT1174" s="67"/>
      <c r="DU1174" s="67"/>
      <c r="DV1174" s="67"/>
      <c r="DW1174" s="67"/>
      <c r="DX1174" s="67"/>
      <c r="DY1174" s="67"/>
      <c r="DZ1174" s="88"/>
      <c r="EA1174" s="88"/>
      <c r="EB1174" s="88"/>
      <c r="EC1174" s="88"/>
      <c r="ED1174" s="88"/>
      <c r="EE1174" s="88"/>
      <c r="EF1174" s="88"/>
      <c r="EG1174" s="88"/>
    </row>
    <row r="1175" spans="22:137" s="65" customFormat="1" x14ac:dyDescent="0.25">
      <c r="V1175" s="631"/>
      <c r="AA1175" s="632"/>
      <c r="AB1175" s="632"/>
      <c r="AD1175" s="632"/>
      <c r="AE1175" s="633"/>
      <c r="AH1175" s="634"/>
      <c r="AI1175" s="634"/>
      <c r="AK1175" s="632"/>
      <c r="AR1175" s="632"/>
      <c r="AV1175" s="632"/>
      <c r="AX1175" s="632"/>
      <c r="BB1175" s="632"/>
      <c r="BC1175" s="632"/>
      <c r="BE1175" s="632"/>
      <c r="BH1175" s="67"/>
      <c r="BI1175" s="635"/>
      <c r="BJ1175" s="636"/>
      <c r="BK1175" s="636"/>
      <c r="BL1175" s="636"/>
      <c r="BM1175" s="102"/>
      <c r="BN1175" s="102"/>
      <c r="BO1175" s="102"/>
      <c r="BP1175" s="636"/>
      <c r="BQ1175" s="636"/>
      <c r="BR1175" s="636"/>
      <c r="BS1175" s="636"/>
      <c r="BT1175" s="636"/>
      <c r="BU1175" s="636"/>
      <c r="BV1175" s="636"/>
      <c r="BW1175" s="636"/>
      <c r="BX1175" s="636"/>
      <c r="BY1175" s="636"/>
      <c r="BZ1175" s="636"/>
      <c r="CA1175" s="636"/>
      <c r="CB1175" s="637"/>
      <c r="CC1175" s="636"/>
      <c r="CD1175" s="636"/>
      <c r="CE1175" s="637"/>
      <c r="CF1175" s="637"/>
      <c r="CG1175" s="637"/>
      <c r="CH1175" s="637"/>
      <c r="CI1175" s="636"/>
      <c r="CJ1175" s="636"/>
      <c r="CK1175" s="637"/>
      <c r="CL1175" s="637"/>
      <c r="CM1175" s="637"/>
      <c r="CN1175" s="705"/>
      <c r="CO1175" s="88"/>
      <c r="CP1175" s="88"/>
      <c r="CQ1175" s="88"/>
      <c r="CR1175" s="67"/>
      <c r="CS1175" s="67"/>
      <c r="CT1175" s="67"/>
      <c r="CU1175" s="67"/>
      <c r="CV1175" s="67"/>
      <c r="CW1175" s="67"/>
      <c r="CX1175" s="67"/>
      <c r="CY1175" s="67"/>
      <c r="CZ1175" s="67"/>
      <c r="DA1175" s="67"/>
      <c r="DB1175" s="67"/>
      <c r="DC1175" s="67"/>
      <c r="DD1175" s="67"/>
      <c r="DE1175" s="67"/>
      <c r="DF1175" s="67"/>
      <c r="DG1175" s="67"/>
      <c r="DH1175" s="67"/>
      <c r="DI1175" s="67"/>
      <c r="DJ1175" s="67"/>
      <c r="DK1175" s="67"/>
      <c r="DL1175" s="67"/>
      <c r="DM1175" s="67"/>
      <c r="DN1175" s="67"/>
      <c r="DO1175" s="67"/>
      <c r="DP1175" s="67"/>
      <c r="DQ1175" s="67"/>
      <c r="DR1175" s="67"/>
      <c r="DS1175" s="67"/>
      <c r="DT1175" s="67"/>
      <c r="DU1175" s="67"/>
      <c r="DV1175" s="67"/>
      <c r="DW1175" s="67"/>
      <c r="DX1175" s="67"/>
      <c r="DY1175" s="67"/>
      <c r="DZ1175" s="88"/>
      <c r="EA1175" s="88"/>
      <c r="EB1175" s="88"/>
      <c r="EC1175" s="88"/>
      <c r="ED1175" s="88"/>
      <c r="EE1175" s="88"/>
      <c r="EF1175" s="88"/>
      <c r="EG1175" s="88"/>
    </row>
    <row r="1176" spans="22:137" s="65" customFormat="1" x14ac:dyDescent="0.25">
      <c r="V1176" s="631"/>
      <c r="AA1176" s="632"/>
      <c r="AB1176" s="632"/>
      <c r="AD1176" s="632"/>
      <c r="AE1176" s="633"/>
      <c r="AH1176" s="634"/>
      <c r="AI1176" s="634"/>
      <c r="AK1176" s="632"/>
      <c r="AR1176" s="632"/>
      <c r="AV1176" s="632"/>
      <c r="AX1176" s="632"/>
      <c r="BB1176" s="632"/>
      <c r="BC1176" s="632"/>
      <c r="BE1176" s="632"/>
      <c r="BH1176" s="67"/>
      <c r="BI1176" s="635"/>
      <c r="BJ1176" s="636"/>
      <c r="BK1176" s="636"/>
      <c r="BL1176" s="636"/>
      <c r="BM1176" s="102"/>
      <c r="BN1176" s="102"/>
      <c r="BO1176" s="102"/>
      <c r="BP1176" s="636"/>
      <c r="BQ1176" s="636"/>
      <c r="BR1176" s="636"/>
      <c r="BS1176" s="636"/>
      <c r="BT1176" s="636"/>
      <c r="BU1176" s="636"/>
      <c r="BV1176" s="636"/>
      <c r="BW1176" s="636"/>
      <c r="BX1176" s="636"/>
      <c r="BY1176" s="636"/>
      <c r="BZ1176" s="636"/>
      <c r="CA1176" s="636"/>
      <c r="CB1176" s="637"/>
      <c r="CC1176" s="636"/>
      <c r="CD1176" s="636"/>
      <c r="CE1176" s="637"/>
      <c r="CF1176" s="637"/>
      <c r="CG1176" s="637"/>
      <c r="CH1176" s="637"/>
      <c r="CI1176" s="636"/>
      <c r="CJ1176" s="636"/>
      <c r="CK1176" s="637"/>
      <c r="CL1176" s="637"/>
      <c r="CM1176" s="637"/>
      <c r="CN1176" s="705"/>
      <c r="CO1176" s="88"/>
      <c r="CP1176" s="88"/>
      <c r="CQ1176" s="88"/>
      <c r="CR1176" s="67"/>
      <c r="CS1176" s="67"/>
      <c r="CT1176" s="67"/>
      <c r="CU1176" s="67"/>
      <c r="CV1176" s="67"/>
      <c r="CW1176" s="67"/>
      <c r="CX1176" s="67"/>
      <c r="CY1176" s="67"/>
      <c r="CZ1176" s="67"/>
      <c r="DA1176" s="67"/>
      <c r="DB1176" s="67"/>
      <c r="DC1176" s="67"/>
      <c r="DD1176" s="67"/>
      <c r="DE1176" s="67"/>
      <c r="DF1176" s="67"/>
      <c r="DG1176" s="67"/>
      <c r="DH1176" s="67"/>
      <c r="DI1176" s="67"/>
      <c r="DJ1176" s="67"/>
      <c r="DK1176" s="67"/>
      <c r="DL1176" s="67"/>
      <c r="DM1176" s="67"/>
      <c r="DN1176" s="67"/>
      <c r="DO1176" s="67"/>
      <c r="DP1176" s="67"/>
      <c r="DQ1176" s="67"/>
      <c r="DR1176" s="67"/>
      <c r="DS1176" s="67"/>
      <c r="DT1176" s="67"/>
      <c r="DU1176" s="67"/>
      <c r="DV1176" s="67"/>
      <c r="DW1176" s="67"/>
      <c r="DX1176" s="67"/>
      <c r="DY1176" s="67"/>
      <c r="DZ1176" s="88"/>
      <c r="EA1176" s="88"/>
      <c r="EB1176" s="88"/>
      <c r="EC1176" s="88"/>
      <c r="ED1176" s="88"/>
      <c r="EE1176" s="88"/>
      <c r="EF1176" s="88"/>
      <c r="EG1176" s="88"/>
    </row>
    <row r="1177" spans="22:137" s="65" customFormat="1" x14ac:dyDescent="0.25">
      <c r="V1177" s="631"/>
      <c r="AA1177" s="632"/>
      <c r="AB1177" s="632"/>
      <c r="AD1177" s="632"/>
      <c r="AE1177" s="633"/>
      <c r="AH1177" s="634"/>
      <c r="AI1177" s="634"/>
      <c r="AK1177" s="632"/>
      <c r="AR1177" s="632"/>
      <c r="AV1177" s="632"/>
      <c r="AX1177" s="632"/>
      <c r="BB1177" s="632"/>
      <c r="BC1177" s="632"/>
      <c r="BE1177" s="632"/>
      <c r="BH1177" s="67"/>
      <c r="BI1177" s="635"/>
      <c r="BJ1177" s="636"/>
      <c r="BK1177" s="636"/>
      <c r="BL1177" s="636"/>
      <c r="BM1177" s="102"/>
      <c r="BN1177" s="102"/>
      <c r="BO1177" s="102"/>
      <c r="BP1177" s="636"/>
      <c r="BQ1177" s="636"/>
      <c r="BR1177" s="636"/>
      <c r="BS1177" s="636"/>
      <c r="BT1177" s="636"/>
      <c r="BU1177" s="636"/>
      <c r="BV1177" s="636"/>
      <c r="BW1177" s="636"/>
      <c r="BX1177" s="636"/>
      <c r="BY1177" s="636"/>
      <c r="BZ1177" s="636"/>
      <c r="CA1177" s="636"/>
      <c r="CB1177" s="637"/>
      <c r="CC1177" s="636"/>
      <c r="CD1177" s="636"/>
      <c r="CE1177" s="637"/>
      <c r="CF1177" s="637"/>
      <c r="CG1177" s="637"/>
      <c r="CH1177" s="637"/>
      <c r="CI1177" s="636"/>
      <c r="CJ1177" s="636"/>
      <c r="CK1177" s="637"/>
      <c r="CL1177" s="637"/>
      <c r="CM1177" s="637"/>
      <c r="CN1177" s="705"/>
      <c r="CO1177" s="88"/>
      <c r="CP1177" s="88"/>
      <c r="CQ1177" s="88"/>
      <c r="CR1177" s="67"/>
      <c r="CS1177" s="67"/>
      <c r="CT1177" s="67"/>
      <c r="CU1177" s="67"/>
      <c r="CV1177" s="67"/>
      <c r="CW1177" s="67"/>
      <c r="CX1177" s="67"/>
      <c r="CY1177" s="67"/>
      <c r="CZ1177" s="67"/>
      <c r="DA1177" s="67"/>
      <c r="DB1177" s="67"/>
      <c r="DC1177" s="67"/>
      <c r="DD1177" s="67"/>
      <c r="DE1177" s="67"/>
      <c r="DF1177" s="67"/>
      <c r="DG1177" s="67"/>
      <c r="DH1177" s="67"/>
      <c r="DI1177" s="67"/>
      <c r="DJ1177" s="67"/>
      <c r="DK1177" s="67"/>
      <c r="DL1177" s="67"/>
      <c r="DM1177" s="67"/>
      <c r="DN1177" s="67"/>
      <c r="DO1177" s="67"/>
      <c r="DP1177" s="67"/>
      <c r="DQ1177" s="67"/>
      <c r="DR1177" s="67"/>
      <c r="DS1177" s="67"/>
      <c r="DT1177" s="67"/>
      <c r="DU1177" s="67"/>
      <c r="DV1177" s="67"/>
      <c r="DW1177" s="67"/>
      <c r="DX1177" s="67"/>
      <c r="DY1177" s="67"/>
      <c r="DZ1177" s="88"/>
      <c r="EA1177" s="88"/>
      <c r="EB1177" s="88"/>
      <c r="EC1177" s="88"/>
      <c r="ED1177" s="88"/>
      <c r="EE1177" s="88"/>
      <c r="EF1177" s="88"/>
      <c r="EG1177" s="88"/>
    </row>
    <row r="1178" spans="22:137" s="65" customFormat="1" x14ac:dyDescent="0.25">
      <c r="V1178" s="631"/>
      <c r="AA1178" s="632"/>
      <c r="AB1178" s="632"/>
      <c r="AD1178" s="632"/>
      <c r="AE1178" s="633"/>
      <c r="AH1178" s="634"/>
      <c r="AI1178" s="634"/>
      <c r="AK1178" s="632"/>
      <c r="AR1178" s="632"/>
      <c r="AV1178" s="632"/>
      <c r="AX1178" s="632"/>
      <c r="BB1178" s="632"/>
      <c r="BC1178" s="632"/>
      <c r="BE1178" s="632"/>
      <c r="BH1178" s="67"/>
      <c r="BI1178" s="635"/>
      <c r="BJ1178" s="636"/>
      <c r="BK1178" s="636"/>
      <c r="BL1178" s="636"/>
      <c r="BM1178" s="102"/>
      <c r="BN1178" s="102"/>
      <c r="BO1178" s="102"/>
      <c r="BP1178" s="636"/>
      <c r="BQ1178" s="636"/>
      <c r="BR1178" s="636"/>
      <c r="BS1178" s="636"/>
      <c r="BT1178" s="636"/>
      <c r="BU1178" s="636"/>
      <c r="BV1178" s="636"/>
      <c r="BW1178" s="636"/>
      <c r="BX1178" s="636"/>
      <c r="BY1178" s="636"/>
      <c r="BZ1178" s="636"/>
      <c r="CA1178" s="636"/>
      <c r="CB1178" s="637"/>
      <c r="CC1178" s="636"/>
      <c r="CD1178" s="636"/>
      <c r="CE1178" s="637"/>
      <c r="CF1178" s="637"/>
      <c r="CG1178" s="637"/>
      <c r="CH1178" s="637"/>
      <c r="CI1178" s="636"/>
      <c r="CJ1178" s="636"/>
      <c r="CK1178" s="637"/>
      <c r="CL1178" s="637"/>
      <c r="CM1178" s="637"/>
      <c r="CN1178" s="705"/>
      <c r="CO1178" s="88"/>
      <c r="CP1178" s="88"/>
      <c r="CQ1178" s="88"/>
      <c r="CR1178" s="67"/>
      <c r="CS1178" s="67"/>
      <c r="CT1178" s="67"/>
      <c r="CU1178" s="67"/>
      <c r="CV1178" s="67"/>
      <c r="CW1178" s="67"/>
      <c r="CX1178" s="67"/>
      <c r="CY1178" s="67"/>
      <c r="CZ1178" s="67"/>
      <c r="DA1178" s="67"/>
      <c r="DB1178" s="67"/>
      <c r="DC1178" s="67"/>
      <c r="DD1178" s="67"/>
      <c r="DE1178" s="67"/>
      <c r="DF1178" s="67"/>
      <c r="DG1178" s="67"/>
      <c r="DH1178" s="67"/>
      <c r="DI1178" s="67"/>
      <c r="DJ1178" s="67"/>
      <c r="DK1178" s="67"/>
      <c r="DL1178" s="67"/>
      <c r="DM1178" s="67"/>
      <c r="DN1178" s="67"/>
      <c r="DO1178" s="67"/>
      <c r="DP1178" s="67"/>
      <c r="DQ1178" s="67"/>
      <c r="DR1178" s="67"/>
      <c r="DS1178" s="67"/>
      <c r="DT1178" s="67"/>
      <c r="DU1178" s="67"/>
      <c r="DV1178" s="67"/>
      <c r="DW1178" s="67"/>
      <c r="DX1178" s="67"/>
      <c r="DY1178" s="67"/>
      <c r="DZ1178" s="88"/>
      <c r="EA1178" s="88"/>
      <c r="EB1178" s="88"/>
      <c r="EC1178" s="88"/>
      <c r="ED1178" s="88"/>
      <c r="EE1178" s="88"/>
      <c r="EF1178" s="88"/>
      <c r="EG1178" s="88"/>
    </row>
    <row r="1179" spans="22:137" s="65" customFormat="1" x14ac:dyDescent="0.25">
      <c r="V1179" s="631"/>
      <c r="AA1179" s="632"/>
      <c r="AB1179" s="632"/>
      <c r="AD1179" s="632"/>
      <c r="AE1179" s="633"/>
      <c r="AH1179" s="634"/>
      <c r="AI1179" s="634"/>
      <c r="AK1179" s="632"/>
      <c r="AR1179" s="632"/>
      <c r="AV1179" s="632"/>
      <c r="AX1179" s="632"/>
      <c r="BB1179" s="632"/>
      <c r="BC1179" s="632"/>
      <c r="BE1179" s="632"/>
      <c r="BH1179" s="67"/>
      <c r="BI1179" s="635"/>
      <c r="BJ1179" s="636"/>
      <c r="BK1179" s="636"/>
      <c r="BL1179" s="636"/>
      <c r="BM1179" s="102"/>
      <c r="BN1179" s="102"/>
      <c r="BO1179" s="102"/>
      <c r="BP1179" s="636"/>
      <c r="BQ1179" s="636"/>
      <c r="BR1179" s="636"/>
      <c r="BS1179" s="636"/>
      <c r="BT1179" s="636"/>
      <c r="BU1179" s="636"/>
      <c r="BV1179" s="636"/>
      <c r="BW1179" s="636"/>
      <c r="BX1179" s="636"/>
      <c r="BY1179" s="636"/>
      <c r="BZ1179" s="636"/>
      <c r="CA1179" s="636"/>
      <c r="CB1179" s="637"/>
      <c r="CC1179" s="636"/>
      <c r="CD1179" s="636"/>
      <c r="CE1179" s="637"/>
      <c r="CF1179" s="637"/>
      <c r="CG1179" s="637"/>
      <c r="CH1179" s="637"/>
      <c r="CI1179" s="636"/>
      <c r="CJ1179" s="636"/>
      <c r="CK1179" s="637"/>
      <c r="CL1179" s="637"/>
      <c r="CM1179" s="637"/>
      <c r="CN1179" s="705"/>
      <c r="CO1179" s="88"/>
      <c r="CP1179" s="88"/>
      <c r="CQ1179" s="88"/>
      <c r="CR1179" s="67"/>
      <c r="CS1179" s="67"/>
      <c r="CT1179" s="67"/>
      <c r="CU1179" s="67"/>
      <c r="CV1179" s="67"/>
      <c r="CW1179" s="67"/>
      <c r="CX1179" s="67"/>
      <c r="CY1179" s="67"/>
      <c r="CZ1179" s="67"/>
      <c r="DA1179" s="67"/>
      <c r="DB1179" s="67"/>
      <c r="DC1179" s="67"/>
      <c r="DD1179" s="67"/>
      <c r="DE1179" s="67"/>
      <c r="DF1179" s="67"/>
      <c r="DG1179" s="67"/>
      <c r="DH1179" s="67"/>
      <c r="DI1179" s="67"/>
      <c r="DJ1179" s="67"/>
      <c r="DK1179" s="67"/>
      <c r="DL1179" s="67"/>
      <c r="DM1179" s="67"/>
      <c r="DN1179" s="67"/>
      <c r="DO1179" s="67"/>
      <c r="DP1179" s="67"/>
      <c r="DQ1179" s="67"/>
      <c r="DR1179" s="67"/>
      <c r="DS1179" s="67"/>
      <c r="DT1179" s="67"/>
      <c r="DU1179" s="67"/>
      <c r="DV1179" s="67"/>
      <c r="DW1179" s="67"/>
      <c r="DX1179" s="67"/>
      <c r="DY1179" s="67"/>
      <c r="DZ1179" s="88"/>
      <c r="EA1179" s="88"/>
      <c r="EB1179" s="88"/>
      <c r="EC1179" s="88"/>
      <c r="ED1179" s="88"/>
      <c r="EE1179" s="88"/>
      <c r="EF1179" s="88"/>
      <c r="EG1179" s="88"/>
    </row>
    <row r="1180" spans="22:137" s="65" customFormat="1" x14ac:dyDescent="0.25">
      <c r="V1180" s="631"/>
      <c r="AA1180" s="632"/>
      <c r="AB1180" s="632"/>
      <c r="AD1180" s="632"/>
      <c r="AE1180" s="633"/>
      <c r="AH1180" s="634"/>
      <c r="AI1180" s="634"/>
      <c r="AK1180" s="632"/>
      <c r="AR1180" s="632"/>
      <c r="AV1180" s="632"/>
      <c r="AX1180" s="632"/>
      <c r="BB1180" s="632"/>
      <c r="BC1180" s="632"/>
      <c r="BE1180" s="632"/>
      <c r="BH1180" s="67"/>
      <c r="BI1180" s="635"/>
      <c r="BJ1180" s="636"/>
      <c r="BK1180" s="636"/>
      <c r="BL1180" s="636"/>
      <c r="BM1180" s="102"/>
      <c r="BN1180" s="102"/>
      <c r="BO1180" s="102"/>
      <c r="BP1180" s="636"/>
      <c r="BQ1180" s="636"/>
      <c r="BR1180" s="636"/>
      <c r="BS1180" s="636"/>
      <c r="BT1180" s="636"/>
      <c r="BU1180" s="636"/>
      <c r="BV1180" s="636"/>
      <c r="BW1180" s="636"/>
      <c r="BX1180" s="636"/>
      <c r="BY1180" s="636"/>
      <c r="BZ1180" s="636"/>
      <c r="CA1180" s="636"/>
      <c r="CB1180" s="637"/>
      <c r="CC1180" s="636"/>
      <c r="CD1180" s="636"/>
      <c r="CE1180" s="637"/>
      <c r="CF1180" s="637"/>
      <c r="CG1180" s="637"/>
      <c r="CH1180" s="637"/>
      <c r="CI1180" s="636"/>
      <c r="CJ1180" s="636"/>
      <c r="CK1180" s="637"/>
      <c r="CL1180" s="637"/>
      <c r="CM1180" s="637"/>
      <c r="CN1180" s="705"/>
      <c r="CO1180" s="88"/>
      <c r="CP1180" s="88"/>
      <c r="CQ1180" s="88"/>
      <c r="CR1180" s="67"/>
      <c r="CS1180" s="67"/>
      <c r="CT1180" s="67"/>
      <c r="CU1180" s="67"/>
      <c r="CV1180" s="67"/>
      <c r="CW1180" s="67"/>
      <c r="CX1180" s="67"/>
      <c r="CY1180" s="67"/>
      <c r="CZ1180" s="67"/>
      <c r="DA1180" s="67"/>
      <c r="DB1180" s="67"/>
      <c r="DC1180" s="67"/>
      <c r="DD1180" s="67"/>
      <c r="DE1180" s="67"/>
      <c r="DF1180" s="67"/>
      <c r="DG1180" s="67"/>
      <c r="DH1180" s="67"/>
      <c r="DI1180" s="67"/>
      <c r="DJ1180" s="67"/>
      <c r="DK1180" s="67"/>
      <c r="DL1180" s="67"/>
      <c r="DM1180" s="67"/>
      <c r="DN1180" s="67"/>
      <c r="DO1180" s="67"/>
      <c r="DP1180" s="67"/>
      <c r="DQ1180" s="67"/>
      <c r="DR1180" s="67"/>
      <c r="DS1180" s="67"/>
      <c r="DT1180" s="67"/>
      <c r="DU1180" s="67"/>
      <c r="DV1180" s="67"/>
      <c r="DW1180" s="67"/>
      <c r="DX1180" s="67"/>
      <c r="DY1180" s="67"/>
      <c r="DZ1180" s="88"/>
      <c r="EA1180" s="88"/>
      <c r="EB1180" s="88"/>
      <c r="EC1180" s="88"/>
      <c r="ED1180" s="88"/>
      <c r="EE1180" s="88"/>
      <c r="EF1180" s="88"/>
      <c r="EG1180" s="88"/>
    </row>
    <row r="1181" spans="22:137" s="65" customFormat="1" x14ac:dyDescent="0.25">
      <c r="V1181" s="631"/>
      <c r="AA1181" s="632"/>
      <c r="AB1181" s="632"/>
      <c r="AD1181" s="632"/>
      <c r="AE1181" s="633"/>
      <c r="AH1181" s="634"/>
      <c r="AI1181" s="634"/>
      <c r="AK1181" s="632"/>
      <c r="AR1181" s="632"/>
      <c r="AV1181" s="632"/>
      <c r="AX1181" s="632"/>
      <c r="BB1181" s="632"/>
      <c r="BC1181" s="632"/>
      <c r="BE1181" s="632"/>
      <c r="BH1181" s="67"/>
      <c r="BI1181" s="635"/>
      <c r="BJ1181" s="636"/>
      <c r="BK1181" s="636"/>
      <c r="BL1181" s="636"/>
      <c r="BM1181" s="102"/>
      <c r="BN1181" s="102"/>
      <c r="BO1181" s="102"/>
      <c r="BP1181" s="636"/>
      <c r="BQ1181" s="636"/>
      <c r="BR1181" s="636"/>
      <c r="BS1181" s="636"/>
      <c r="BT1181" s="636"/>
      <c r="BU1181" s="636"/>
      <c r="BV1181" s="636"/>
      <c r="BW1181" s="636"/>
      <c r="BX1181" s="636"/>
      <c r="BY1181" s="636"/>
      <c r="BZ1181" s="636"/>
      <c r="CA1181" s="636"/>
      <c r="CB1181" s="637"/>
      <c r="CC1181" s="636"/>
      <c r="CD1181" s="636"/>
      <c r="CE1181" s="637"/>
      <c r="CF1181" s="637"/>
      <c r="CG1181" s="637"/>
      <c r="CH1181" s="637"/>
      <c r="CI1181" s="636"/>
      <c r="CJ1181" s="636"/>
      <c r="CK1181" s="637"/>
      <c r="CL1181" s="637"/>
      <c r="CM1181" s="637"/>
      <c r="CN1181" s="705"/>
      <c r="CO1181" s="88"/>
      <c r="CP1181" s="88"/>
      <c r="CQ1181" s="88"/>
      <c r="CR1181" s="67"/>
      <c r="CS1181" s="67"/>
      <c r="CT1181" s="67"/>
      <c r="CU1181" s="67"/>
      <c r="CV1181" s="67"/>
      <c r="CW1181" s="67"/>
      <c r="CX1181" s="67"/>
      <c r="CY1181" s="67"/>
      <c r="CZ1181" s="67"/>
      <c r="DA1181" s="67"/>
      <c r="DB1181" s="67"/>
      <c r="DC1181" s="67"/>
      <c r="DD1181" s="67"/>
      <c r="DE1181" s="67"/>
      <c r="DF1181" s="67"/>
      <c r="DG1181" s="67"/>
      <c r="DH1181" s="67"/>
      <c r="DI1181" s="67"/>
      <c r="DJ1181" s="67"/>
      <c r="DK1181" s="67"/>
      <c r="DL1181" s="67"/>
      <c r="DM1181" s="67"/>
      <c r="DN1181" s="67"/>
      <c r="DO1181" s="67"/>
      <c r="DP1181" s="67"/>
      <c r="DQ1181" s="67"/>
      <c r="DR1181" s="67"/>
      <c r="DS1181" s="67"/>
      <c r="DT1181" s="67"/>
      <c r="DU1181" s="67"/>
      <c r="DV1181" s="67"/>
      <c r="DW1181" s="67"/>
      <c r="DX1181" s="67"/>
      <c r="DY1181" s="67"/>
      <c r="DZ1181" s="88"/>
      <c r="EA1181" s="88"/>
      <c r="EB1181" s="88"/>
      <c r="EC1181" s="88"/>
      <c r="ED1181" s="88"/>
      <c r="EE1181" s="88"/>
      <c r="EF1181" s="88"/>
      <c r="EG1181" s="88"/>
    </row>
    <row r="1182" spans="22:137" s="65" customFormat="1" x14ac:dyDescent="0.25">
      <c r="V1182" s="631"/>
      <c r="AA1182" s="632"/>
      <c r="AB1182" s="632"/>
      <c r="AD1182" s="632"/>
      <c r="AE1182" s="633"/>
      <c r="AH1182" s="634"/>
      <c r="AI1182" s="634"/>
      <c r="AK1182" s="632"/>
      <c r="AR1182" s="632"/>
      <c r="AV1182" s="632"/>
      <c r="AX1182" s="632"/>
      <c r="BB1182" s="632"/>
      <c r="BC1182" s="632"/>
      <c r="BE1182" s="632"/>
      <c r="BH1182" s="67"/>
      <c r="BI1182" s="635"/>
      <c r="BJ1182" s="636"/>
      <c r="BK1182" s="636"/>
      <c r="BL1182" s="636"/>
      <c r="BM1182" s="102"/>
      <c r="BN1182" s="102"/>
      <c r="BO1182" s="102"/>
      <c r="BP1182" s="636"/>
      <c r="BQ1182" s="636"/>
      <c r="BR1182" s="636"/>
      <c r="BS1182" s="636"/>
      <c r="BT1182" s="636"/>
      <c r="BU1182" s="636"/>
      <c r="BV1182" s="636"/>
      <c r="BW1182" s="636"/>
      <c r="BX1182" s="636"/>
      <c r="BY1182" s="636"/>
      <c r="BZ1182" s="636"/>
      <c r="CA1182" s="636"/>
      <c r="CB1182" s="637"/>
      <c r="CC1182" s="636"/>
      <c r="CD1182" s="636"/>
      <c r="CE1182" s="637"/>
      <c r="CF1182" s="637"/>
      <c r="CG1182" s="637"/>
      <c r="CH1182" s="637"/>
      <c r="CI1182" s="636"/>
      <c r="CJ1182" s="636"/>
      <c r="CK1182" s="637"/>
      <c r="CL1182" s="637"/>
      <c r="CM1182" s="637"/>
      <c r="CN1182" s="705"/>
      <c r="CO1182" s="88"/>
      <c r="CP1182" s="88"/>
      <c r="CQ1182" s="88"/>
      <c r="CR1182" s="67"/>
      <c r="CS1182" s="67"/>
      <c r="CT1182" s="67"/>
      <c r="CU1182" s="67"/>
      <c r="CV1182" s="67"/>
      <c r="CW1182" s="67"/>
      <c r="CX1182" s="67"/>
      <c r="CY1182" s="67"/>
      <c r="CZ1182" s="67"/>
      <c r="DA1182" s="67"/>
      <c r="DB1182" s="67"/>
      <c r="DC1182" s="67"/>
      <c r="DD1182" s="67"/>
      <c r="DE1182" s="67"/>
      <c r="DF1182" s="67"/>
      <c r="DG1182" s="67"/>
      <c r="DH1182" s="67"/>
      <c r="DI1182" s="67"/>
      <c r="DJ1182" s="67"/>
      <c r="DK1182" s="67"/>
      <c r="DL1182" s="67"/>
      <c r="DM1182" s="67"/>
      <c r="DN1182" s="67"/>
      <c r="DO1182" s="67"/>
      <c r="DP1182" s="67"/>
      <c r="DQ1182" s="67"/>
      <c r="DR1182" s="67"/>
      <c r="DS1182" s="67"/>
      <c r="DT1182" s="67"/>
      <c r="DU1182" s="67"/>
      <c r="DV1182" s="67"/>
      <c r="DW1182" s="67"/>
      <c r="DX1182" s="67"/>
      <c r="DY1182" s="67"/>
      <c r="DZ1182" s="88"/>
      <c r="EA1182" s="88"/>
      <c r="EB1182" s="88"/>
      <c r="EC1182" s="88"/>
      <c r="ED1182" s="88"/>
      <c r="EE1182" s="88"/>
      <c r="EF1182" s="88"/>
      <c r="EG1182" s="88"/>
    </row>
    <row r="1183" spans="22:137" s="65" customFormat="1" x14ac:dyDescent="0.25">
      <c r="V1183" s="631"/>
      <c r="AA1183" s="632"/>
      <c r="AB1183" s="632"/>
      <c r="AD1183" s="632"/>
      <c r="AE1183" s="633"/>
      <c r="AH1183" s="634"/>
      <c r="AI1183" s="634"/>
      <c r="AK1183" s="632"/>
      <c r="AR1183" s="632"/>
      <c r="AV1183" s="632"/>
      <c r="AX1183" s="632"/>
      <c r="BB1183" s="632"/>
      <c r="BC1183" s="632"/>
      <c r="BE1183" s="632"/>
      <c r="BH1183" s="67"/>
      <c r="BI1183" s="635"/>
      <c r="BJ1183" s="636"/>
      <c r="BK1183" s="636"/>
      <c r="BL1183" s="636"/>
      <c r="BM1183" s="102"/>
      <c r="BN1183" s="102"/>
      <c r="BO1183" s="102"/>
      <c r="BP1183" s="636"/>
      <c r="BQ1183" s="636"/>
      <c r="BR1183" s="636"/>
      <c r="BS1183" s="636"/>
      <c r="BT1183" s="636"/>
      <c r="BU1183" s="636"/>
      <c r="BV1183" s="636"/>
      <c r="BW1183" s="636"/>
      <c r="BX1183" s="636"/>
      <c r="BY1183" s="636"/>
      <c r="BZ1183" s="636"/>
      <c r="CA1183" s="636"/>
      <c r="CB1183" s="637"/>
      <c r="CC1183" s="636"/>
      <c r="CD1183" s="636"/>
      <c r="CE1183" s="637"/>
      <c r="CF1183" s="637"/>
      <c r="CG1183" s="637"/>
      <c r="CH1183" s="637"/>
      <c r="CI1183" s="636"/>
      <c r="CJ1183" s="636"/>
      <c r="CK1183" s="637"/>
      <c r="CL1183" s="637"/>
      <c r="CM1183" s="637"/>
      <c r="CN1183" s="705"/>
      <c r="CO1183" s="88"/>
      <c r="CP1183" s="88"/>
      <c r="CQ1183" s="88"/>
      <c r="CR1183" s="67"/>
      <c r="CS1183" s="67"/>
      <c r="CT1183" s="67"/>
      <c r="CU1183" s="67"/>
      <c r="CV1183" s="67"/>
      <c r="CW1183" s="67"/>
      <c r="CX1183" s="67"/>
      <c r="CY1183" s="67"/>
      <c r="CZ1183" s="67"/>
      <c r="DA1183" s="67"/>
      <c r="DB1183" s="67"/>
      <c r="DC1183" s="67"/>
      <c r="DD1183" s="67"/>
      <c r="DE1183" s="67"/>
      <c r="DF1183" s="67"/>
      <c r="DG1183" s="67"/>
      <c r="DH1183" s="67"/>
      <c r="DI1183" s="67"/>
      <c r="DJ1183" s="67"/>
      <c r="DK1183" s="67"/>
      <c r="DL1183" s="67"/>
      <c r="DM1183" s="67"/>
      <c r="DN1183" s="67"/>
      <c r="DO1183" s="67"/>
      <c r="DP1183" s="67"/>
      <c r="DQ1183" s="67"/>
      <c r="DR1183" s="67"/>
      <c r="DS1183" s="67"/>
      <c r="DT1183" s="67"/>
      <c r="DU1183" s="67"/>
      <c r="DV1183" s="67"/>
      <c r="DW1183" s="67"/>
      <c r="DX1183" s="67"/>
      <c r="DY1183" s="67"/>
      <c r="DZ1183" s="88"/>
      <c r="EA1183" s="88"/>
      <c r="EB1183" s="88"/>
      <c r="EC1183" s="88"/>
      <c r="ED1183" s="88"/>
      <c r="EE1183" s="88"/>
      <c r="EF1183" s="88"/>
      <c r="EG1183" s="88"/>
    </row>
    <row r="1184" spans="22:137" s="65" customFormat="1" x14ac:dyDescent="0.25">
      <c r="V1184" s="631"/>
      <c r="AA1184" s="632"/>
      <c r="AB1184" s="632"/>
      <c r="AD1184" s="632"/>
      <c r="AE1184" s="633"/>
      <c r="AH1184" s="634"/>
      <c r="AI1184" s="634"/>
      <c r="AK1184" s="632"/>
      <c r="AR1184" s="632"/>
      <c r="AV1184" s="632"/>
      <c r="AX1184" s="632"/>
      <c r="BB1184" s="632"/>
      <c r="BC1184" s="632"/>
      <c r="BE1184" s="632"/>
      <c r="BH1184" s="67"/>
      <c r="BI1184" s="635"/>
      <c r="BJ1184" s="636"/>
      <c r="BK1184" s="636"/>
      <c r="BL1184" s="636"/>
      <c r="BM1184" s="102"/>
      <c r="BN1184" s="102"/>
      <c r="BO1184" s="102"/>
      <c r="BP1184" s="636"/>
      <c r="BQ1184" s="636"/>
      <c r="BR1184" s="636"/>
      <c r="BS1184" s="636"/>
      <c r="BT1184" s="636"/>
      <c r="BU1184" s="636"/>
      <c r="BV1184" s="636"/>
      <c r="BW1184" s="636"/>
      <c r="BX1184" s="636"/>
      <c r="BY1184" s="636"/>
      <c r="BZ1184" s="636"/>
      <c r="CA1184" s="636"/>
      <c r="CB1184" s="637"/>
      <c r="CC1184" s="636"/>
      <c r="CD1184" s="636"/>
      <c r="CE1184" s="637"/>
      <c r="CF1184" s="637"/>
      <c r="CG1184" s="637"/>
      <c r="CH1184" s="637"/>
      <c r="CI1184" s="636"/>
      <c r="CJ1184" s="636"/>
      <c r="CK1184" s="637"/>
      <c r="CL1184" s="637"/>
      <c r="CM1184" s="637"/>
      <c r="CN1184" s="705"/>
      <c r="CO1184" s="88"/>
      <c r="CP1184" s="88"/>
      <c r="CQ1184" s="88"/>
      <c r="CR1184" s="67"/>
      <c r="CS1184" s="67"/>
      <c r="CT1184" s="67"/>
      <c r="CU1184" s="67"/>
      <c r="CV1184" s="67"/>
      <c r="CW1184" s="67"/>
      <c r="CX1184" s="67"/>
      <c r="CY1184" s="67"/>
      <c r="CZ1184" s="67"/>
      <c r="DA1184" s="67"/>
      <c r="DB1184" s="67"/>
      <c r="DC1184" s="67"/>
      <c r="DD1184" s="67"/>
      <c r="DE1184" s="67"/>
      <c r="DF1184" s="67"/>
      <c r="DG1184" s="67"/>
      <c r="DH1184" s="67"/>
      <c r="DI1184" s="67"/>
      <c r="DJ1184" s="67"/>
      <c r="DK1184" s="67"/>
      <c r="DL1184" s="67"/>
      <c r="DM1184" s="67"/>
      <c r="DN1184" s="67"/>
      <c r="DO1184" s="67"/>
      <c r="DP1184" s="67"/>
      <c r="DQ1184" s="67"/>
      <c r="DR1184" s="67"/>
      <c r="DS1184" s="67"/>
      <c r="DT1184" s="67"/>
      <c r="DU1184" s="67"/>
      <c r="DV1184" s="67"/>
      <c r="DW1184" s="67"/>
      <c r="DX1184" s="67"/>
      <c r="DY1184" s="67"/>
      <c r="DZ1184" s="88"/>
      <c r="EA1184" s="88"/>
      <c r="EB1184" s="88"/>
      <c r="EC1184" s="88"/>
      <c r="ED1184" s="88"/>
      <c r="EE1184" s="88"/>
      <c r="EF1184" s="88"/>
      <c r="EG1184" s="88"/>
    </row>
    <row r="1185" spans="22:137" s="65" customFormat="1" x14ac:dyDescent="0.25">
      <c r="V1185" s="631"/>
      <c r="AA1185" s="632"/>
      <c r="AB1185" s="632"/>
      <c r="AD1185" s="632"/>
      <c r="AE1185" s="633"/>
      <c r="AH1185" s="634"/>
      <c r="AI1185" s="634"/>
      <c r="AK1185" s="632"/>
      <c r="AR1185" s="632"/>
      <c r="AV1185" s="632"/>
      <c r="AX1185" s="632"/>
      <c r="BB1185" s="632"/>
      <c r="BC1185" s="632"/>
      <c r="BE1185" s="632"/>
      <c r="BH1185" s="67"/>
      <c r="BI1185" s="635"/>
      <c r="BJ1185" s="636"/>
      <c r="BK1185" s="636"/>
      <c r="BL1185" s="636"/>
      <c r="BM1185" s="102"/>
      <c r="BN1185" s="102"/>
      <c r="BO1185" s="102"/>
      <c r="BP1185" s="636"/>
      <c r="BQ1185" s="636"/>
      <c r="BR1185" s="636"/>
      <c r="BS1185" s="636"/>
      <c r="BT1185" s="636"/>
      <c r="BU1185" s="636"/>
      <c r="BV1185" s="636"/>
      <c r="BW1185" s="636"/>
      <c r="BX1185" s="636"/>
      <c r="BY1185" s="636"/>
      <c r="BZ1185" s="636"/>
      <c r="CA1185" s="636"/>
      <c r="CB1185" s="637"/>
      <c r="CC1185" s="636"/>
      <c r="CD1185" s="636"/>
      <c r="CE1185" s="637"/>
      <c r="CF1185" s="637"/>
      <c r="CG1185" s="637"/>
      <c r="CH1185" s="637"/>
      <c r="CI1185" s="636"/>
      <c r="CJ1185" s="636"/>
      <c r="CK1185" s="637"/>
      <c r="CL1185" s="637"/>
      <c r="CM1185" s="637"/>
      <c r="CN1185" s="705"/>
      <c r="CO1185" s="88"/>
      <c r="CP1185" s="88"/>
      <c r="CQ1185" s="88"/>
      <c r="CR1185" s="67"/>
      <c r="CS1185" s="67"/>
      <c r="CT1185" s="67"/>
      <c r="CU1185" s="67"/>
      <c r="CV1185" s="67"/>
      <c r="CW1185" s="67"/>
      <c r="CX1185" s="67"/>
      <c r="CY1185" s="67"/>
      <c r="CZ1185" s="67"/>
      <c r="DA1185" s="67"/>
      <c r="DB1185" s="67"/>
      <c r="DC1185" s="67"/>
      <c r="DD1185" s="67"/>
      <c r="DE1185" s="67"/>
      <c r="DF1185" s="67"/>
      <c r="DG1185" s="67"/>
      <c r="DH1185" s="67"/>
      <c r="DI1185" s="67"/>
      <c r="DJ1185" s="67"/>
      <c r="DK1185" s="67"/>
      <c r="DL1185" s="67"/>
      <c r="DM1185" s="67"/>
      <c r="DN1185" s="67"/>
      <c r="DO1185" s="67"/>
      <c r="DP1185" s="67"/>
      <c r="DQ1185" s="67"/>
      <c r="DR1185" s="67"/>
      <c r="DS1185" s="67"/>
      <c r="DT1185" s="67"/>
      <c r="DU1185" s="67"/>
      <c r="DV1185" s="67"/>
      <c r="DW1185" s="67"/>
      <c r="DX1185" s="67"/>
      <c r="DY1185" s="67"/>
      <c r="DZ1185" s="88"/>
      <c r="EA1185" s="88"/>
      <c r="EB1185" s="88"/>
      <c r="EC1185" s="88"/>
      <c r="ED1185" s="88"/>
      <c r="EE1185" s="88"/>
      <c r="EF1185" s="88"/>
      <c r="EG1185" s="88"/>
    </row>
    <row r="1186" spans="22:137" s="65" customFormat="1" x14ac:dyDescent="0.25">
      <c r="V1186" s="631"/>
      <c r="AA1186" s="632"/>
      <c r="AB1186" s="632"/>
      <c r="AD1186" s="632"/>
      <c r="AE1186" s="633"/>
      <c r="AH1186" s="634"/>
      <c r="AI1186" s="634"/>
      <c r="AK1186" s="632"/>
      <c r="AR1186" s="632"/>
      <c r="AV1186" s="632"/>
      <c r="AX1186" s="632"/>
      <c r="BB1186" s="632"/>
      <c r="BC1186" s="632"/>
      <c r="BE1186" s="632"/>
      <c r="BH1186" s="67"/>
      <c r="BI1186" s="635"/>
      <c r="BJ1186" s="636"/>
      <c r="BK1186" s="636"/>
      <c r="BL1186" s="636"/>
      <c r="BM1186" s="102"/>
      <c r="BN1186" s="102"/>
      <c r="BO1186" s="102"/>
      <c r="BP1186" s="636"/>
      <c r="BQ1186" s="636"/>
      <c r="BR1186" s="636"/>
      <c r="BS1186" s="636"/>
      <c r="BT1186" s="636"/>
      <c r="BU1186" s="636"/>
      <c r="BV1186" s="636"/>
      <c r="BW1186" s="636"/>
      <c r="BX1186" s="636"/>
      <c r="BY1186" s="636"/>
      <c r="BZ1186" s="636"/>
      <c r="CA1186" s="636"/>
      <c r="CB1186" s="637"/>
      <c r="CC1186" s="636"/>
      <c r="CD1186" s="636"/>
      <c r="CE1186" s="637"/>
      <c r="CF1186" s="637"/>
      <c r="CG1186" s="637"/>
      <c r="CH1186" s="637"/>
      <c r="CI1186" s="636"/>
      <c r="CJ1186" s="636"/>
      <c r="CK1186" s="637"/>
      <c r="CL1186" s="637"/>
      <c r="CM1186" s="637"/>
      <c r="CN1186" s="705"/>
      <c r="CO1186" s="88"/>
      <c r="CP1186" s="88"/>
      <c r="CQ1186" s="88"/>
      <c r="CR1186" s="67"/>
      <c r="CS1186" s="67"/>
      <c r="CT1186" s="67"/>
      <c r="CU1186" s="67"/>
      <c r="CV1186" s="67"/>
      <c r="CW1186" s="67"/>
      <c r="CX1186" s="67"/>
      <c r="CY1186" s="67"/>
      <c r="CZ1186" s="67"/>
      <c r="DA1186" s="67"/>
      <c r="DB1186" s="67"/>
      <c r="DC1186" s="67"/>
      <c r="DD1186" s="67"/>
      <c r="DE1186" s="67"/>
      <c r="DF1186" s="67"/>
      <c r="DG1186" s="67"/>
      <c r="DH1186" s="67"/>
      <c r="DI1186" s="67"/>
      <c r="DJ1186" s="67"/>
      <c r="DK1186" s="67"/>
      <c r="DL1186" s="67"/>
      <c r="DM1186" s="67"/>
      <c r="DN1186" s="67"/>
      <c r="DO1186" s="67"/>
      <c r="DP1186" s="67"/>
      <c r="DQ1186" s="67"/>
      <c r="DR1186" s="67"/>
      <c r="DS1186" s="67"/>
      <c r="DT1186" s="67"/>
      <c r="DU1186" s="67"/>
      <c r="DV1186" s="67"/>
      <c r="DW1186" s="67"/>
      <c r="DX1186" s="67"/>
      <c r="DY1186" s="67"/>
      <c r="DZ1186" s="88"/>
      <c r="EA1186" s="88"/>
      <c r="EB1186" s="88"/>
      <c r="EC1186" s="88"/>
      <c r="ED1186" s="88"/>
      <c r="EE1186" s="88"/>
      <c r="EF1186" s="88"/>
      <c r="EG1186" s="88"/>
    </row>
    <row r="1187" spans="22:137" s="65" customFormat="1" x14ac:dyDescent="0.25">
      <c r="V1187" s="631"/>
      <c r="AA1187" s="632"/>
      <c r="AB1187" s="632"/>
      <c r="AD1187" s="632"/>
      <c r="AE1187" s="633"/>
      <c r="AH1187" s="634"/>
      <c r="AI1187" s="634"/>
      <c r="AK1187" s="632"/>
      <c r="AR1187" s="632"/>
      <c r="AV1187" s="632"/>
      <c r="AX1187" s="632"/>
      <c r="BB1187" s="632"/>
      <c r="BC1187" s="632"/>
      <c r="BE1187" s="632"/>
      <c r="BH1187" s="67"/>
      <c r="BI1187" s="635"/>
      <c r="BJ1187" s="636"/>
      <c r="BK1187" s="636"/>
      <c r="BL1187" s="636"/>
      <c r="BM1187" s="102"/>
      <c r="BN1187" s="102"/>
      <c r="BO1187" s="102"/>
      <c r="BP1187" s="636"/>
      <c r="BQ1187" s="636"/>
      <c r="BR1187" s="636"/>
      <c r="BS1187" s="636"/>
      <c r="BT1187" s="636"/>
      <c r="BU1187" s="636"/>
      <c r="BV1187" s="636"/>
      <c r="BW1187" s="636"/>
      <c r="BX1187" s="636"/>
      <c r="BY1187" s="636"/>
      <c r="BZ1187" s="636"/>
      <c r="CA1187" s="636"/>
      <c r="CB1187" s="637"/>
      <c r="CC1187" s="636"/>
      <c r="CD1187" s="636"/>
      <c r="CE1187" s="637"/>
      <c r="CF1187" s="637"/>
      <c r="CG1187" s="637"/>
      <c r="CH1187" s="637"/>
      <c r="CI1187" s="636"/>
      <c r="CJ1187" s="636"/>
      <c r="CK1187" s="637"/>
      <c r="CL1187" s="637"/>
      <c r="CM1187" s="637"/>
      <c r="CN1187" s="705"/>
      <c r="CO1187" s="88"/>
      <c r="CP1187" s="88"/>
      <c r="CQ1187" s="88"/>
      <c r="CR1187" s="67"/>
      <c r="CS1187" s="67"/>
      <c r="CT1187" s="67"/>
      <c r="CU1187" s="67"/>
      <c r="CV1187" s="67"/>
      <c r="CW1187" s="67"/>
      <c r="CX1187" s="67"/>
      <c r="CY1187" s="67"/>
      <c r="CZ1187" s="67"/>
      <c r="DA1187" s="67"/>
      <c r="DB1187" s="67"/>
      <c r="DC1187" s="67"/>
      <c r="DD1187" s="67"/>
      <c r="DE1187" s="67"/>
      <c r="DF1187" s="67"/>
      <c r="DG1187" s="67"/>
      <c r="DH1187" s="67"/>
      <c r="DI1187" s="67"/>
      <c r="DJ1187" s="67"/>
      <c r="DK1187" s="67"/>
      <c r="DL1187" s="67"/>
      <c r="DM1187" s="67"/>
      <c r="DN1187" s="67"/>
      <c r="DO1187" s="67"/>
      <c r="DP1187" s="67"/>
      <c r="DQ1187" s="67"/>
      <c r="DR1187" s="67"/>
      <c r="DS1187" s="67"/>
      <c r="DT1187" s="67"/>
      <c r="DU1187" s="67"/>
      <c r="DV1187" s="67"/>
      <c r="DW1187" s="67"/>
      <c r="DX1187" s="67"/>
      <c r="DY1187" s="67"/>
      <c r="DZ1187" s="88"/>
      <c r="EA1187" s="88"/>
      <c r="EB1187" s="88"/>
      <c r="EC1187" s="88"/>
      <c r="ED1187" s="88"/>
      <c r="EE1187" s="88"/>
      <c r="EF1187" s="88"/>
      <c r="EG1187" s="88"/>
    </row>
    <row r="1188" spans="22:137" s="65" customFormat="1" x14ac:dyDescent="0.25">
      <c r="V1188" s="631"/>
      <c r="AA1188" s="632"/>
      <c r="AB1188" s="632"/>
      <c r="AD1188" s="632"/>
      <c r="AE1188" s="633"/>
      <c r="AH1188" s="634"/>
      <c r="AI1188" s="634"/>
      <c r="AK1188" s="632"/>
      <c r="AR1188" s="632"/>
      <c r="AV1188" s="632"/>
      <c r="AX1188" s="632"/>
      <c r="BB1188" s="632"/>
      <c r="BC1188" s="632"/>
      <c r="BE1188" s="632"/>
      <c r="BH1188" s="67"/>
      <c r="BI1188" s="635"/>
      <c r="BJ1188" s="636"/>
      <c r="BK1188" s="636"/>
      <c r="BL1188" s="636"/>
      <c r="BM1188" s="102"/>
      <c r="BN1188" s="102"/>
      <c r="BO1188" s="102"/>
      <c r="BP1188" s="636"/>
      <c r="BQ1188" s="636"/>
      <c r="BR1188" s="636"/>
      <c r="BS1188" s="636"/>
      <c r="BT1188" s="636"/>
      <c r="BU1188" s="636"/>
      <c r="BV1188" s="636"/>
      <c r="BW1188" s="636"/>
      <c r="BX1188" s="636"/>
      <c r="BY1188" s="636"/>
      <c r="BZ1188" s="636"/>
      <c r="CA1188" s="636"/>
      <c r="CB1188" s="637"/>
      <c r="CC1188" s="636"/>
      <c r="CD1188" s="636"/>
      <c r="CE1188" s="637"/>
      <c r="CF1188" s="637"/>
      <c r="CG1188" s="637"/>
      <c r="CH1188" s="637"/>
      <c r="CI1188" s="636"/>
      <c r="CJ1188" s="636"/>
      <c r="CK1188" s="637"/>
      <c r="CL1188" s="637"/>
      <c r="CM1188" s="637"/>
      <c r="CN1188" s="705"/>
      <c r="CO1188" s="88"/>
      <c r="CP1188" s="88"/>
      <c r="CQ1188" s="88"/>
      <c r="CR1188" s="67"/>
      <c r="CS1188" s="67"/>
      <c r="CT1188" s="67"/>
      <c r="CU1188" s="67"/>
      <c r="CV1188" s="67"/>
      <c r="CW1188" s="67"/>
      <c r="CX1188" s="67"/>
      <c r="CY1188" s="67"/>
      <c r="CZ1188" s="67"/>
      <c r="DA1188" s="67"/>
      <c r="DB1188" s="67"/>
      <c r="DC1188" s="67"/>
      <c r="DD1188" s="67"/>
      <c r="DE1188" s="67"/>
      <c r="DF1188" s="67"/>
      <c r="DG1188" s="67"/>
      <c r="DH1188" s="67"/>
      <c r="DI1188" s="67"/>
      <c r="DJ1188" s="67"/>
      <c r="DK1188" s="67"/>
      <c r="DL1188" s="67"/>
      <c r="DM1188" s="67"/>
      <c r="DN1188" s="67"/>
      <c r="DO1188" s="67"/>
      <c r="DP1188" s="67"/>
      <c r="DQ1188" s="67"/>
      <c r="DR1188" s="67"/>
      <c r="DS1188" s="67"/>
      <c r="DT1188" s="67"/>
      <c r="DU1188" s="67"/>
      <c r="DV1188" s="67"/>
      <c r="DW1188" s="67"/>
      <c r="DX1188" s="67"/>
      <c r="DY1188" s="67"/>
      <c r="DZ1188" s="88"/>
      <c r="EA1188" s="88"/>
      <c r="EB1188" s="88"/>
      <c r="EC1188" s="88"/>
      <c r="ED1188" s="88"/>
      <c r="EE1188" s="88"/>
      <c r="EF1188" s="88"/>
      <c r="EG1188" s="88"/>
    </row>
    <row r="1189" spans="22:137" s="65" customFormat="1" x14ac:dyDescent="0.25">
      <c r="V1189" s="631"/>
      <c r="AA1189" s="632"/>
      <c r="AB1189" s="632"/>
      <c r="AD1189" s="632"/>
      <c r="AE1189" s="633"/>
      <c r="AH1189" s="634"/>
      <c r="AI1189" s="634"/>
      <c r="AK1189" s="632"/>
      <c r="AR1189" s="632"/>
      <c r="AV1189" s="632"/>
      <c r="AX1189" s="632"/>
      <c r="BB1189" s="632"/>
      <c r="BC1189" s="632"/>
      <c r="BE1189" s="632"/>
      <c r="BH1189" s="67"/>
      <c r="BI1189" s="635"/>
      <c r="BJ1189" s="636"/>
      <c r="BK1189" s="636"/>
      <c r="BL1189" s="636"/>
      <c r="BM1189" s="102"/>
      <c r="BN1189" s="102"/>
      <c r="BO1189" s="102"/>
      <c r="BP1189" s="636"/>
      <c r="BQ1189" s="636"/>
      <c r="BR1189" s="636"/>
      <c r="BS1189" s="636"/>
      <c r="BT1189" s="636"/>
      <c r="BU1189" s="636"/>
      <c r="BV1189" s="636"/>
      <c r="BW1189" s="636"/>
      <c r="BX1189" s="636"/>
      <c r="BY1189" s="636"/>
      <c r="BZ1189" s="636"/>
      <c r="CA1189" s="636"/>
      <c r="CB1189" s="637"/>
      <c r="CC1189" s="636"/>
      <c r="CD1189" s="636"/>
      <c r="CE1189" s="637"/>
      <c r="CF1189" s="637"/>
      <c r="CG1189" s="637"/>
      <c r="CH1189" s="637"/>
      <c r="CI1189" s="636"/>
      <c r="CJ1189" s="636"/>
      <c r="CK1189" s="637"/>
      <c r="CL1189" s="637"/>
      <c r="CM1189" s="637"/>
      <c r="CN1189" s="705"/>
      <c r="CO1189" s="88"/>
      <c r="CP1189" s="88"/>
      <c r="CQ1189" s="88"/>
      <c r="CR1189" s="67"/>
      <c r="CS1189" s="67"/>
      <c r="CT1189" s="67"/>
      <c r="CU1189" s="67"/>
      <c r="CV1189" s="67"/>
      <c r="CW1189" s="67"/>
      <c r="CX1189" s="67"/>
      <c r="CY1189" s="67"/>
      <c r="CZ1189" s="67"/>
      <c r="DA1189" s="67"/>
      <c r="DB1189" s="67"/>
      <c r="DC1189" s="67"/>
      <c r="DD1189" s="67"/>
      <c r="DE1189" s="67"/>
      <c r="DF1189" s="67"/>
      <c r="DG1189" s="67"/>
      <c r="DH1189" s="67"/>
      <c r="DI1189" s="67"/>
      <c r="DJ1189" s="67"/>
      <c r="DK1189" s="67"/>
      <c r="DL1189" s="67"/>
      <c r="DM1189" s="67"/>
      <c r="DN1189" s="67"/>
      <c r="DO1189" s="67"/>
      <c r="DP1189" s="67"/>
      <c r="DQ1189" s="67"/>
      <c r="DR1189" s="67"/>
      <c r="DS1189" s="67"/>
      <c r="DT1189" s="67"/>
      <c r="DU1189" s="67"/>
      <c r="DV1189" s="67"/>
      <c r="DW1189" s="67"/>
      <c r="DX1189" s="67"/>
      <c r="DY1189" s="67"/>
      <c r="DZ1189" s="88"/>
      <c r="EA1189" s="88"/>
      <c r="EB1189" s="88"/>
      <c r="EC1189" s="88"/>
      <c r="ED1189" s="88"/>
      <c r="EE1189" s="88"/>
      <c r="EF1189" s="88"/>
      <c r="EG1189" s="88"/>
    </row>
    <row r="1190" spans="22:137" s="65" customFormat="1" x14ac:dyDescent="0.25">
      <c r="V1190" s="631"/>
      <c r="AA1190" s="632"/>
      <c r="AB1190" s="632"/>
      <c r="AD1190" s="632"/>
      <c r="AE1190" s="633"/>
      <c r="AH1190" s="634"/>
      <c r="AI1190" s="634"/>
      <c r="AK1190" s="632"/>
      <c r="AR1190" s="632"/>
      <c r="AV1190" s="632"/>
      <c r="AX1190" s="632"/>
      <c r="BB1190" s="632"/>
      <c r="BC1190" s="632"/>
      <c r="BE1190" s="632"/>
      <c r="BH1190" s="67"/>
      <c r="BI1190" s="635"/>
      <c r="BJ1190" s="636"/>
      <c r="BK1190" s="636"/>
      <c r="BL1190" s="636"/>
      <c r="BM1190" s="102"/>
      <c r="BN1190" s="102"/>
      <c r="BO1190" s="102"/>
      <c r="BP1190" s="636"/>
      <c r="BQ1190" s="636"/>
      <c r="BR1190" s="636"/>
      <c r="BS1190" s="636"/>
      <c r="BT1190" s="636"/>
      <c r="BU1190" s="636"/>
      <c r="BV1190" s="636"/>
      <c r="BW1190" s="636"/>
      <c r="BX1190" s="636"/>
      <c r="BY1190" s="636"/>
      <c r="BZ1190" s="636"/>
      <c r="CA1190" s="636"/>
      <c r="CB1190" s="637"/>
      <c r="CC1190" s="636"/>
      <c r="CD1190" s="636"/>
      <c r="CE1190" s="637"/>
      <c r="CF1190" s="637"/>
      <c r="CG1190" s="637"/>
      <c r="CH1190" s="637"/>
      <c r="CI1190" s="636"/>
      <c r="CJ1190" s="636"/>
      <c r="CK1190" s="637"/>
      <c r="CL1190" s="637"/>
      <c r="CM1190" s="637"/>
      <c r="CN1190" s="705"/>
      <c r="CO1190" s="88"/>
      <c r="CP1190" s="88"/>
      <c r="CQ1190" s="88"/>
      <c r="CR1190" s="67"/>
      <c r="CS1190" s="67"/>
      <c r="CT1190" s="67"/>
      <c r="CU1190" s="67"/>
      <c r="CV1190" s="67"/>
      <c r="CW1190" s="67"/>
      <c r="CX1190" s="67"/>
      <c r="CY1190" s="67"/>
      <c r="CZ1190" s="67"/>
      <c r="DA1190" s="67"/>
      <c r="DB1190" s="67"/>
      <c r="DC1190" s="67"/>
      <c r="DD1190" s="67"/>
      <c r="DE1190" s="67"/>
      <c r="DF1190" s="67"/>
      <c r="DG1190" s="67"/>
      <c r="DH1190" s="67"/>
      <c r="DI1190" s="67"/>
      <c r="DJ1190" s="67"/>
      <c r="DK1190" s="67"/>
      <c r="DL1190" s="67"/>
      <c r="DM1190" s="67"/>
      <c r="DN1190" s="67"/>
      <c r="DO1190" s="67"/>
      <c r="DP1190" s="67"/>
      <c r="DQ1190" s="67"/>
      <c r="DR1190" s="67"/>
      <c r="DS1190" s="67"/>
      <c r="DT1190" s="67"/>
      <c r="DU1190" s="67"/>
      <c r="DV1190" s="67"/>
      <c r="DW1190" s="67"/>
      <c r="DX1190" s="67"/>
      <c r="DY1190" s="67"/>
      <c r="DZ1190" s="88"/>
      <c r="EA1190" s="88"/>
      <c r="EB1190" s="88"/>
      <c r="EC1190" s="88"/>
      <c r="ED1190" s="88"/>
      <c r="EE1190" s="88"/>
      <c r="EF1190" s="88"/>
      <c r="EG1190" s="88"/>
    </row>
    <row r="1191" spans="22:137" s="65" customFormat="1" x14ac:dyDescent="0.25">
      <c r="V1191" s="631"/>
      <c r="AA1191" s="632"/>
      <c r="AB1191" s="632"/>
      <c r="AD1191" s="632"/>
      <c r="AE1191" s="633"/>
      <c r="AH1191" s="634"/>
      <c r="AI1191" s="634"/>
      <c r="AK1191" s="632"/>
      <c r="AR1191" s="632"/>
      <c r="AV1191" s="632"/>
      <c r="AX1191" s="632"/>
      <c r="BB1191" s="632"/>
      <c r="BC1191" s="632"/>
      <c r="BE1191" s="632"/>
      <c r="BH1191" s="67"/>
      <c r="BI1191" s="635"/>
      <c r="BJ1191" s="636"/>
      <c r="BK1191" s="636"/>
      <c r="BL1191" s="636"/>
      <c r="BM1191" s="102"/>
      <c r="BN1191" s="102"/>
      <c r="BO1191" s="102"/>
      <c r="BP1191" s="636"/>
      <c r="BQ1191" s="636"/>
      <c r="BR1191" s="636"/>
      <c r="BS1191" s="636"/>
      <c r="BT1191" s="636"/>
      <c r="BU1191" s="636"/>
      <c r="BV1191" s="636"/>
      <c r="BW1191" s="636"/>
      <c r="BX1191" s="636"/>
      <c r="BY1191" s="636"/>
      <c r="BZ1191" s="636"/>
      <c r="CA1191" s="636"/>
      <c r="CB1191" s="637"/>
      <c r="CC1191" s="636"/>
      <c r="CD1191" s="636"/>
      <c r="CE1191" s="637"/>
      <c r="CF1191" s="637"/>
      <c r="CG1191" s="637"/>
      <c r="CH1191" s="637"/>
      <c r="CI1191" s="636"/>
      <c r="CJ1191" s="636"/>
      <c r="CK1191" s="637"/>
      <c r="CL1191" s="637"/>
      <c r="CM1191" s="637"/>
      <c r="CN1191" s="705"/>
      <c r="CO1191" s="88"/>
      <c r="CP1191" s="88"/>
      <c r="CQ1191" s="88"/>
      <c r="CR1191" s="67"/>
      <c r="CS1191" s="67"/>
      <c r="CT1191" s="67"/>
      <c r="CU1191" s="67"/>
      <c r="CV1191" s="67"/>
      <c r="CW1191" s="67"/>
      <c r="CX1191" s="67"/>
      <c r="CY1191" s="67"/>
      <c r="CZ1191" s="67"/>
      <c r="DA1191" s="67"/>
      <c r="DB1191" s="67"/>
      <c r="DC1191" s="67"/>
      <c r="DD1191" s="67"/>
      <c r="DE1191" s="67"/>
      <c r="DF1191" s="67"/>
      <c r="DG1191" s="67"/>
      <c r="DH1191" s="67"/>
      <c r="DI1191" s="67"/>
      <c r="DJ1191" s="67"/>
      <c r="DK1191" s="67"/>
      <c r="DL1191" s="67"/>
      <c r="DM1191" s="67"/>
      <c r="DN1191" s="67"/>
      <c r="DO1191" s="67"/>
      <c r="DP1191" s="67"/>
      <c r="DQ1191" s="67"/>
      <c r="DR1191" s="67"/>
      <c r="DS1191" s="67"/>
      <c r="DT1191" s="67"/>
      <c r="DU1191" s="67"/>
      <c r="DV1191" s="67"/>
      <c r="DW1191" s="67"/>
      <c r="DX1191" s="67"/>
      <c r="DY1191" s="67"/>
      <c r="DZ1191" s="88"/>
      <c r="EA1191" s="88"/>
      <c r="EB1191" s="88"/>
      <c r="EC1191" s="88"/>
      <c r="ED1191" s="88"/>
      <c r="EE1191" s="88"/>
      <c r="EF1191" s="88"/>
      <c r="EG1191" s="88"/>
    </row>
    <row r="1192" spans="22:137" s="65" customFormat="1" x14ac:dyDescent="0.25">
      <c r="V1192" s="631"/>
      <c r="AA1192" s="632"/>
      <c r="AB1192" s="632"/>
      <c r="AD1192" s="632"/>
      <c r="AE1192" s="633"/>
      <c r="AH1192" s="634"/>
      <c r="AI1192" s="634"/>
      <c r="AK1192" s="632"/>
      <c r="AR1192" s="632"/>
      <c r="AV1192" s="632"/>
      <c r="AX1192" s="632"/>
      <c r="BB1192" s="632"/>
      <c r="BC1192" s="632"/>
      <c r="BE1192" s="632"/>
      <c r="BH1192" s="67"/>
      <c r="BI1192" s="635"/>
      <c r="BJ1192" s="636"/>
      <c r="BK1192" s="636"/>
      <c r="BL1192" s="636"/>
      <c r="BM1192" s="102"/>
      <c r="BN1192" s="102"/>
      <c r="BO1192" s="102"/>
      <c r="BP1192" s="636"/>
      <c r="BQ1192" s="636"/>
      <c r="BR1192" s="636"/>
      <c r="BS1192" s="636"/>
      <c r="BT1192" s="636"/>
      <c r="BU1192" s="636"/>
      <c r="BV1192" s="636"/>
      <c r="BW1192" s="636"/>
      <c r="BX1192" s="636"/>
      <c r="BY1192" s="636"/>
      <c r="BZ1192" s="636"/>
      <c r="CA1192" s="636"/>
      <c r="CB1192" s="637"/>
      <c r="CC1192" s="636"/>
      <c r="CD1192" s="636"/>
      <c r="CE1192" s="637"/>
      <c r="CF1192" s="637"/>
      <c r="CG1192" s="637"/>
      <c r="CH1192" s="637"/>
      <c r="CI1192" s="636"/>
      <c r="CJ1192" s="636"/>
      <c r="CK1192" s="637"/>
      <c r="CL1192" s="637"/>
      <c r="CM1192" s="637"/>
      <c r="CN1192" s="705"/>
      <c r="CO1192" s="88"/>
      <c r="CP1192" s="88"/>
      <c r="CQ1192" s="88"/>
      <c r="CR1192" s="67"/>
      <c r="CS1192" s="67"/>
      <c r="CT1192" s="67"/>
      <c r="CU1192" s="67"/>
      <c r="CV1192" s="67"/>
      <c r="CW1192" s="67"/>
      <c r="CX1192" s="67"/>
      <c r="CY1192" s="67"/>
      <c r="CZ1192" s="67"/>
      <c r="DA1192" s="67"/>
      <c r="DB1192" s="67"/>
      <c r="DC1192" s="67"/>
      <c r="DD1192" s="67"/>
      <c r="DE1192" s="67"/>
      <c r="DF1192" s="67"/>
      <c r="DG1192" s="67"/>
      <c r="DH1192" s="67"/>
      <c r="DI1192" s="67"/>
      <c r="DJ1192" s="67"/>
      <c r="DK1192" s="67"/>
      <c r="DL1192" s="67"/>
      <c r="DM1192" s="67"/>
      <c r="DN1192" s="67"/>
      <c r="DO1192" s="67"/>
      <c r="DP1192" s="67"/>
      <c r="DQ1192" s="67"/>
      <c r="DR1192" s="67"/>
      <c r="DS1192" s="67"/>
      <c r="DT1192" s="67"/>
      <c r="DU1192" s="67"/>
      <c r="DV1192" s="67"/>
      <c r="DW1192" s="67"/>
      <c r="DX1192" s="67"/>
      <c r="DY1192" s="67"/>
      <c r="DZ1192" s="88"/>
      <c r="EA1192" s="88"/>
      <c r="EB1192" s="88"/>
      <c r="EC1192" s="88"/>
      <c r="ED1192" s="88"/>
      <c r="EE1192" s="88"/>
      <c r="EF1192" s="88"/>
      <c r="EG1192" s="88"/>
    </row>
    <row r="1193" spans="22:137" s="65" customFormat="1" x14ac:dyDescent="0.25">
      <c r="V1193" s="631"/>
      <c r="AA1193" s="632"/>
      <c r="AB1193" s="632"/>
      <c r="AD1193" s="632"/>
      <c r="AE1193" s="633"/>
      <c r="AH1193" s="634"/>
      <c r="AI1193" s="634"/>
      <c r="AK1193" s="632"/>
      <c r="AR1193" s="632"/>
      <c r="AV1193" s="632"/>
      <c r="AX1193" s="632"/>
      <c r="BB1193" s="632"/>
      <c r="BC1193" s="632"/>
      <c r="BE1193" s="632"/>
      <c r="BH1193" s="67"/>
      <c r="BI1193" s="635"/>
      <c r="BJ1193" s="636"/>
      <c r="BK1193" s="636"/>
      <c r="BL1193" s="636"/>
      <c r="BM1193" s="102"/>
      <c r="BN1193" s="102"/>
      <c r="BO1193" s="102"/>
      <c r="BP1193" s="636"/>
      <c r="BQ1193" s="636"/>
      <c r="BR1193" s="636"/>
      <c r="BS1193" s="636"/>
      <c r="BT1193" s="636"/>
      <c r="BU1193" s="636"/>
      <c r="BV1193" s="636"/>
      <c r="BW1193" s="636"/>
      <c r="BX1193" s="636"/>
      <c r="BY1193" s="636"/>
      <c r="BZ1193" s="636"/>
      <c r="CA1193" s="636"/>
      <c r="CB1193" s="637"/>
      <c r="CC1193" s="636"/>
      <c r="CD1193" s="636"/>
      <c r="CE1193" s="637"/>
      <c r="CF1193" s="637"/>
      <c r="CG1193" s="637"/>
      <c r="CH1193" s="637"/>
      <c r="CI1193" s="636"/>
      <c r="CJ1193" s="636"/>
      <c r="CK1193" s="637"/>
      <c r="CL1193" s="637"/>
      <c r="CM1193" s="637"/>
      <c r="CN1193" s="705"/>
      <c r="CO1193" s="88"/>
      <c r="CP1193" s="88"/>
      <c r="CQ1193" s="88"/>
      <c r="CR1193" s="67"/>
      <c r="CS1193" s="67"/>
      <c r="CT1193" s="67"/>
      <c r="CU1193" s="67"/>
      <c r="CV1193" s="67"/>
      <c r="CW1193" s="67"/>
      <c r="CX1193" s="67"/>
      <c r="CY1193" s="67"/>
      <c r="CZ1193" s="67"/>
      <c r="DA1193" s="67"/>
      <c r="DB1193" s="67"/>
      <c r="DC1193" s="67"/>
      <c r="DD1193" s="67"/>
      <c r="DE1193" s="67"/>
      <c r="DF1193" s="67"/>
      <c r="DG1193" s="67"/>
      <c r="DH1193" s="67"/>
      <c r="DI1193" s="67"/>
      <c r="DJ1193" s="67"/>
      <c r="DK1193" s="67"/>
      <c r="DL1193" s="67"/>
      <c r="DM1193" s="67"/>
      <c r="DN1193" s="67"/>
      <c r="DO1193" s="67"/>
      <c r="DP1193" s="67"/>
      <c r="DQ1193" s="67"/>
      <c r="DR1193" s="67"/>
      <c r="DS1193" s="67"/>
      <c r="DT1193" s="67"/>
      <c r="DU1193" s="67"/>
      <c r="DV1193" s="67"/>
      <c r="DW1193" s="67"/>
      <c r="DX1193" s="67"/>
      <c r="DY1193" s="67"/>
      <c r="DZ1193" s="88"/>
      <c r="EA1193" s="88"/>
      <c r="EB1193" s="88"/>
      <c r="EC1193" s="88"/>
      <c r="ED1193" s="88"/>
      <c r="EE1193" s="88"/>
      <c r="EF1193" s="88"/>
      <c r="EG1193" s="88"/>
    </row>
    <row r="1194" spans="22:137" s="65" customFormat="1" x14ac:dyDescent="0.25">
      <c r="V1194" s="631"/>
      <c r="AA1194" s="632"/>
      <c r="AB1194" s="632"/>
      <c r="AD1194" s="632"/>
      <c r="AE1194" s="633"/>
      <c r="AH1194" s="634"/>
      <c r="AI1194" s="634"/>
      <c r="AK1194" s="632"/>
      <c r="AR1194" s="632"/>
      <c r="AV1194" s="632"/>
      <c r="AX1194" s="632"/>
      <c r="BB1194" s="632"/>
      <c r="BC1194" s="632"/>
      <c r="BE1194" s="632"/>
      <c r="BH1194" s="67"/>
      <c r="BI1194" s="635"/>
      <c r="BJ1194" s="636"/>
      <c r="BK1194" s="636"/>
      <c r="BL1194" s="636"/>
      <c r="BM1194" s="102"/>
      <c r="BN1194" s="102"/>
      <c r="BO1194" s="102"/>
      <c r="BP1194" s="636"/>
      <c r="BQ1194" s="636"/>
      <c r="BR1194" s="636"/>
      <c r="BS1194" s="636"/>
      <c r="BT1194" s="636"/>
      <c r="BU1194" s="636"/>
      <c r="BV1194" s="636"/>
      <c r="BW1194" s="636"/>
      <c r="BX1194" s="636"/>
      <c r="BY1194" s="636"/>
      <c r="BZ1194" s="636"/>
      <c r="CA1194" s="636"/>
      <c r="CB1194" s="637"/>
      <c r="CC1194" s="636"/>
      <c r="CD1194" s="636"/>
      <c r="CE1194" s="637"/>
      <c r="CF1194" s="637"/>
      <c r="CG1194" s="637"/>
      <c r="CH1194" s="637"/>
      <c r="CI1194" s="636"/>
      <c r="CJ1194" s="636"/>
      <c r="CK1194" s="637"/>
      <c r="CL1194" s="637"/>
      <c r="CM1194" s="637"/>
      <c r="CN1194" s="705"/>
      <c r="CO1194" s="88"/>
      <c r="CP1194" s="88"/>
      <c r="CQ1194" s="88"/>
      <c r="CR1194" s="67"/>
      <c r="CS1194" s="67"/>
      <c r="CT1194" s="67"/>
      <c r="CU1194" s="67"/>
      <c r="CV1194" s="67"/>
      <c r="CW1194" s="67"/>
      <c r="CX1194" s="67"/>
      <c r="CY1194" s="67"/>
      <c r="CZ1194" s="67"/>
      <c r="DA1194" s="67"/>
      <c r="DB1194" s="67"/>
      <c r="DC1194" s="67"/>
      <c r="DD1194" s="67"/>
      <c r="DE1194" s="67"/>
      <c r="DF1194" s="67"/>
      <c r="DG1194" s="67"/>
      <c r="DH1194" s="67"/>
      <c r="DI1194" s="67"/>
      <c r="DJ1194" s="67"/>
      <c r="DK1194" s="67"/>
      <c r="DL1194" s="67"/>
      <c r="DM1194" s="67"/>
      <c r="DN1194" s="67"/>
      <c r="DO1194" s="67"/>
      <c r="DP1194" s="67"/>
      <c r="DQ1194" s="67"/>
      <c r="DR1194" s="67"/>
      <c r="DS1194" s="67"/>
      <c r="DT1194" s="67"/>
      <c r="DU1194" s="67"/>
      <c r="DV1194" s="67"/>
      <c r="DW1194" s="67"/>
      <c r="DX1194" s="67"/>
      <c r="DY1194" s="67"/>
      <c r="DZ1194" s="88"/>
      <c r="EA1194" s="88"/>
      <c r="EB1194" s="88"/>
      <c r="EC1194" s="88"/>
      <c r="ED1194" s="88"/>
      <c r="EE1194" s="88"/>
      <c r="EF1194" s="88"/>
      <c r="EG1194" s="88"/>
    </row>
    <row r="1195" spans="22:137" s="65" customFormat="1" x14ac:dyDescent="0.25">
      <c r="V1195" s="631"/>
      <c r="AA1195" s="632"/>
      <c r="AB1195" s="632"/>
      <c r="AD1195" s="632"/>
      <c r="AE1195" s="633"/>
      <c r="AH1195" s="634"/>
      <c r="AI1195" s="634"/>
      <c r="AK1195" s="632"/>
      <c r="AR1195" s="632"/>
      <c r="AV1195" s="632"/>
      <c r="AX1195" s="632"/>
      <c r="BB1195" s="632"/>
      <c r="BC1195" s="632"/>
      <c r="BE1195" s="632"/>
      <c r="BH1195" s="67"/>
      <c r="BI1195" s="635"/>
      <c r="BJ1195" s="636"/>
      <c r="BK1195" s="636"/>
      <c r="BL1195" s="636"/>
      <c r="BM1195" s="102"/>
      <c r="BN1195" s="102"/>
      <c r="BO1195" s="102"/>
      <c r="BP1195" s="636"/>
      <c r="BQ1195" s="636"/>
      <c r="BR1195" s="636"/>
      <c r="BS1195" s="636"/>
      <c r="BT1195" s="636"/>
      <c r="BU1195" s="636"/>
      <c r="BV1195" s="636"/>
      <c r="BW1195" s="636"/>
      <c r="BX1195" s="636"/>
      <c r="BY1195" s="636"/>
      <c r="BZ1195" s="636"/>
      <c r="CA1195" s="636"/>
      <c r="CB1195" s="637"/>
      <c r="CC1195" s="636"/>
      <c r="CD1195" s="636"/>
      <c r="CE1195" s="637"/>
      <c r="CF1195" s="637"/>
      <c r="CG1195" s="637"/>
      <c r="CH1195" s="637"/>
      <c r="CI1195" s="636"/>
      <c r="CJ1195" s="636"/>
      <c r="CK1195" s="637"/>
      <c r="CL1195" s="637"/>
      <c r="CM1195" s="637"/>
      <c r="CN1195" s="705"/>
      <c r="CO1195" s="88"/>
      <c r="CP1195" s="88"/>
      <c r="CQ1195" s="88"/>
      <c r="CR1195" s="67"/>
      <c r="CS1195" s="67"/>
      <c r="CT1195" s="67"/>
      <c r="CU1195" s="67"/>
      <c r="CV1195" s="67"/>
      <c r="CW1195" s="67"/>
      <c r="CX1195" s="67"/>
      <c r="CY1195" s="67"/>
      <c r="CZ1195" s="67"/>
      <c r="DA1195" s="67"/>
      <c r="DB1195" s="67"/>
      <c r="DC1195" s="67"/>
      <c r="DD1195" s="67"/>
      <c r="DE1195" s="67"/>
      <c r="DF1195" s="67"/>
      <c r="DG1195" s="67"/>
      <c r="DH1195" s="67"/>
      <c r="DI1195" s="67"/>
      <c r="DJ1195" s="67"/>
      <c r="DK1195" s="67"/>
      <c r="DL1195" s="67"/>
      <c r="DM1195" s="67"/>
      <c r="DN1195" s="67"/>
      <c r="DO1195" s="67"/>
      <c r="DP1195" s="67"/>
      <c r="DQ1195" s="67"/>
      <c r="DR1195" s="67"/>
      <c r="DS1195" s="67"/>
      <c r="DT1195" s="67"/>
      <c r="DU1195" s="67"/>
      <c r="DV1195" s="67"/>
      <c r="DW1195" s="67"/>
      <c r="DX1195" s="67"/>
      <c r="DY1195" s="67"/>
      <c r="DZ1195" s="88"/>
      <c r="EA1195" s="88"/>
      <c r="EB1195" s="88"/>
      <c r="EC1195" s="88"/>
      <c r="ED1195" s="88"/>
      <c r="EE1195" s="88"/>
      <c r="EF1195" s="88"/>
      <c r="EG1195" s="88"/>
    </row>
    <row r="1196" spans="22:137" s="65" customFormat="1" x14ac:dyDescent="0.25">
      <c r="V1196" s="631"/>
      <c r="AA1196" s="632"/>
      <c r="AB1196" s="632"/>
      <c r="AD1196" s="632"/>
      <c r="AE1196" s="633"/>
      <c r="AH1196" s="634"/>
      <c r="AI1196" s="634"/>
      <c r="AK1196" s="632"/>
      <c r="AR1196" s="632"/>
      <c r="AV1196" s="632"/>
      <c r="AX1196" s="632"/>
      <c r="BB1196" s="632"/>
      <c r="BC1196" s="632"/>
      <c r="BE1196" s="632"/>
      <c r="BH1196" s="67"/>
      <c r="BI1196" s="635"/>
      <c r="BJ1196" s="636"/>
      <c r="BK1196" s="636"/>
      <c r="BL1196" s="636"/>
      <c r="BM1196" s="102"/>
      <c r="BN1196" s="102"/>
      <c r="BO1196" s="102"/>
      <c r="BP1196" s="636"/>
      <c r="BQ1196" s="636"/>
      <c r="BR1196" s="636"/>
      <c r="BS1196" s="636"/>
      <c r="BT1196" s="636"/>
      <c r="BU1196" s="636"/>
      <c r="BV1196" s="636"/>
      <c r="BW1196" s="636"/>
      <c r="BX1196" s="636"/>
      <c r="BY1196" s="636"/>
      <c r="BZ1196" s="636"/>
      <c r="CA1196" s="636"/>
      <c r="CB1196" s="637"/>
      <c r="CC1196" s="636"/>
      <c r="CD1196" s="636"/>
      <c r="CE1196" s="637"/>
      <c r="CF1196" s="637"/>
      <c r="CG1196" s="637"/>
      <c r="CH1196" s="637"/>
      <c r="CI1196" s="636"/>
      <c r="CJ1196" s="636"/>
      <c r="CK1196" s="637"/>
      <c r="CL1196" s="637"/>
      <c r="CM1196" s="637"/>
      <c r="CN1196" s="705"/>
      <c r="CO1196" s="88"/>
      <c r="CP1196" s="88"/>
      <c r="CQ1196" s="88"/>
      <c r="CR1196" s="67"/>
      <c r="CS1196" s="67"/>
      <c r="CT1196" s="67"/>
      <c r="CU1196" s="67"/>
      <c r="CV1196" s="67"/>
      <c r="CW1196" s="67"/>
      <c r="CX1196" s="67"/>
      <c r="CY1196" s="67"/>
      <c r="CZ1196" s="67"/>
      <c r="DA1196" s="67"/>
      <c r="DB1196" s="67"/>
      <c r="DC1196" s="67"/>
      <c r="DD1196" s="67"/>
      <c r="DE1196" s="67"/>
      <c r="DF1196" s="67"/>
      <c r="DG1196" s="67"/>
      <c r="DH1196" s="67"/>
      <c r="DI1196" s="67"/>
      <c r="DJ1196" s="67"/>
      <c r="DK1196" s="67"/>
      <c r="DL1196" s="67"/>
      <c r="DM1196" s="67"/>
      <c r="DN1196" s="67"/>
      <c r="DO1196" s="67"/>
      <c r="DP1196" s="67"/>
      <c r="DQ1196" s="67"/>
      <c r="DR1196" s="67"/>
      <c r="DS1196" s="67"/>
      <c r="DT1196" s="67"/>
      <c r="DU1196" s="67"/>
      <c r="DV1196" s="67"/>
      <c r="DW1196" s="67"/>
      <c r="DX1196" s="67"/>
      <c r="DY1196" s="67"/>
      <c r="DZ1196" s="88"/>
      <c r="EA1196" s="88"/>
      <c r="EB1196" s="88"/>
      <c r="EC1196" s="88"/>
      <c r="ED1196" s="88"/>
      <c r="EE1196" s="88"/>
      <c r="EF1196" s="88"/>
      <c r="EG1196" s="88"/>
    </row>
    <row r="1197" spans="22:137" s="65" customFormat="1" x14ac:dyDescent="0.25">
      <c r="V1197" s="631"/>
      <c r="AA1197" s="632"/>
      <c r="AB1197" s="632"/>
      <c r="AD1197" s="632"/>
      <c r="AE1197" s="633"/>
      <c r="AH1197" s="634"/>
      <c r="AI1197" s="634"/>
      <c r="AK1197" s="632"/>
      <c r="AR1197" s="632"/>
      <c r="AV1197" s="632"/>
      <c r="AX1197" s="632"/>
      <c r="BB1197" s="632"/>
      <c r="BC1197" s="632"/>
      <c r="BE1197" s="632"/>
      <c r="BH1197" s="67"/>
      <c r="BI1197" s="635"/>
      <c r="BJ1197" s="636"/>
      <c r="BK1197" s="636"/>
      <c r="BL1197" s="636"/>
      <c r="BM1197" s="102"/>
      <c r="BN1197" s="102"/>
      <c r="BO1197" s="102"/>
      <c r="BP1197" s="636"/>
      <c r="BQ1197" s="636"/>
      <c r="BR1197" s="636"/>
      <c r="BS1197" s="636"/>
      <c r="BT1197" s="636"/>
      <c r="BU1197" s="636"/>
      <c r="BV1197" s="636"/>
      <c r="BW1197" s="636"/>
      <c r="BX1197" s="636"/>
      <c r="BY1197" s="636"/>
      <c r="BZ1197" s="636"/>
      <c r="CA1197" s="636"/>
      <c r="CB1197" s="637"/>
      <c r="CC1197" s="636"/>
      <c r="CD1197" s="636"/>
      <c r="CE1197" s="637"/>
      <c r="CF1197" s="637"/>
      <c r="CG1197" s="637"/>
      <c r="CH1197" s="637"/>
      <c r="CI1197" s="636"/>
      <c r="CJ1197" s="636"/>
      <c r="CK1197" s="637"/>
      <c r="CL1197" s="637"/>
      <c r="CM1197" s="637"/>
      <c r="CN1197" s="705"/>
      <c r="CO1197" s="88"/>
      <c r="CP1197" s="88"/>
      <c r="CQ1197" s="88"/>
      <c r="CR1197" s="67"/>
      <c r="CS1197" s="67"/>
      <c r="CT1197" s="67"/>
      <c r="CU1197" s="67"/>
      <c r="CV1197" s="67"/>
      <c r="CW1197" s="67"/>
      <c r="CX1197" s="67"/>
      <c r="CY1197" s="67"/>
      <c r="CZ1197" s="67"/>
      <c r="DA1197" s="67"/>
      <c r="DB1197" s="67"/>
      <c r="DC1197" s="67"/>
      <c r="DD1197" s="67"/>
      <c r="DE1197" s="67"/>
      <c r="DF1197" s="67"/>
      <c r="DG1197" s="67"/>
      <c r="DH1197" s="67"/>
      <c r="DI1197" s="67"/>
      <c r="DJ1197" s="67"/>
      <c r="DK1197" s="67"/>
      <c r="DL1197" s="67"/>
      <c r="DM1197" s="67"/>
      <c r="DN1197" s="67"/>
      <c r="DO1197" s="67"/>
      <c r="DP1197" s="67"/>
      <c r="DQ1197" s="67"/>
      <c r="DR1197" s="67"/>
      <c r="DS1197" s="67"/>
      <c r="DT1197" s="67"/>
      <c r="DU1197" s="67"/>
      <c r="DV1197" s="67"/>
      <c r="DW1197" s="67"/>
      <c r="DX1197" s="67"/>
      <c r="DY1197" s="67"/>
      <c r="DZ1197" s="88"/>
      <c r="EA1197" s="88"/>
      <c r="EB1197" s="88"/>
      <c r="EC1197" s="88"/>
      <c r="ED1197" s="88"/>
      <c r="EE1197" s="88"/>
      <c r="EF1197" s="88"/>
      <c r="EG1197" s="88"/>
    </row>
    <row r="1198" spans="22:137" s="65" customFormat="1" x14ac:dyDescent="0.25">
      <c r="V1198" s="631"/>
      <c r="AA1198" s="632"/>
      <c r="AB1198" s="632"/>
      <c r="AD1198" s="632"/>
      <c r="AE1198" s="633"/>
      <c r="AH1198" s="634"/>
      <c r="AI1198" s="634"/>
      <c r="AK1198" s="632"/>
      <c r="AR1198" s="632"/>
      <c r="AV1198" s="632"/>
      <c r="AX1198" s="632"/>
      <c r="BB1198" s="632"/>
      <c r="BC1198" s="632"/>
      <c r="BE1198" s="632"/>
      <c r="BH1198" s="67"/>
      <c r="BI1198" s="635"/>
      <c r="BJ1198" s="636"/>
      <c r="BK1198" s="636"/>
      <c r="BL1198" s="636"/>
      <c r="BM1198" s="102"/>
      <c r="BN1198" s="102"/>
      <c r="BO1198" s="102"/>
      <c r="BP1198" s="636"/>
      <c r="BQ1198" s="636"/>
      <c r="BR1198" s="636"/>
      <c r="BS1198" s="636"/>
      <c r="BT1198" s="636"/>
      <c r="BU1198" s="636"/>
      <c r="BV1198" s="636"/>
      <c r="BW1198" s="636"/>
      <c r="BX1198" s="636"/>
      <c r="BY1198" s="636"/>
      <c r="BZ1198" s="636"/>
      <c r="CA1198" s="636"/>
      <c r="CB1198" s="637"/>
      <c r="CC1198" s="636"/>
      <c r="CD1198" s="636"/>
      <c r="CE1198" s="637"/>
      <c r="CF1198" s="637"/>
      <c r="CG1198" s="637"/>
      <c r="CH1198" s="637"/>
      <c r="CI1198" s="636"/>
      <c r="CJ1198" s="636"/>
      <c r="CK1198" s="637"/>
      <c r="CL1198" s="637"/>
      <c r="CM1198" s="637"/>
      <c r="CN1198" s="705"/>
      <c r="CO1198" s="88"/>
      <c r="CP1198" s="88"/>
      <c r="CQ1198" s="88"/>
      <c r="CR1198" s="67"/>
      <c r="CS1198" s="67"/>
      <c r="CT1198" s="67"/>
      <c r="CU1198" s="67"/>
      <c r="CV1198" s="67"/>
      <c r="CW1198" s="67"/>
      <c r="CX1198" s="67"/>
      <c r="CY1198" s="67"/>
      <c r="CZ1198" s="67"/>
      <c r="DA1198" s="67"/>
      <c r="DB1198" s="67"/>
      <c r="DC1198" s="67"/>
      <c r="DD1198" s="67"/>
      <c r="DE1198" s="67"/>
      <c r="DF1198" s="67"/>
      <c r="DG1198" s="67"/>
      <c r="DH1198" s="67"/>
      <c r="DI1198" s="67"/>
      <c r="DJ1198" s="67"/>
      <c r="DK1198" s="67"/>
      <c r="DL1198" s="67"/>
      <c r="DM1198" s="67"/>
      <c r="DN1198" s="67"/>
      <c r="DO1198" s="67"/>
      <c r="DP1198" s="67"/>
      <c r="DQ1198" s="67"/>
      <c r="DR1198" s="67"/>
      <c r="DS1198" s="67"/>
      <c r="DT1198" s="67"/>
      <c r="DU1198" s="67"/>
      <c r="DV1198" s="67"/>
      <c r="DW1198" s="67"/>
      <c r="DX1198" s="67"/>
      <c r="DY1198" s="67"/>
      <c r="DZ1198" s="88"/>
      <c r="EA1198" s="88"/>
      <c r="EB1198" s="88"/>
      <c r="EC1198" s="88"/>
      <c r="ED1198" s="88"/>
      <c r="EE1198" s="88"/>
      <c r="EF1198" s="88"/>
      <c r="EG1198" s="88"/>
    </row>
    <row r="1199" spans="22:137" s="65" customFormat="1" x14ac:dyDescent="0.25">
      <c r="V1199" s="631"/>
      <c r="AA1199" s="632"/>
      <c r="AB1199" s="632"/>
      <c r="AD1199" s="632"/>
      <c r="AE1199" s="633"/>
      <c r="AH1199" s="634"/>
      <c r="AI1199" s="634"/>
      <c r="AK1199" s="632"/>
      <c r="AR1199" s="632"/>
      <c r="AV1199" s="632"/>
      <c r="AX1199" s="632"/>
      <c r="BB1199" s="632"/>
      <c r="BC1199" s="632"/>
      <c r="BE1199" s="632"/>
      <c r="BH1199" s="67"/>
      <c r="BI1199" s="635"/>
      <c r="BJ1199" s="636"/>
      <c r="BK1199" s="636"/>
      <c r="BL1199" s="636"/>
      <c r="BM1199" s="102"/>
      <c r="BN1199" s="102"/>
      <c r="BO1199" s="102"/>
      <c r="BP1199" s="636"/>
      <c r="BQ1199" s="636"/>
      <c r="BR1199" s="636"/>
      <c r="BS1199" s="636"/>
      <c r="BT1199" s="636"/>
      <c r="BU1199" s="636"/>
      <c r="BV1199" s="636"/>
      <c r="BW1199" s="636"/>
      <c r="BX1199" s="636"/>
      <c r="BY1199" s="636"/>
      <c r="BZ1199" s="636"/>
      <c r="CA1199" s="636"/>
      <c r="CB1199" s="637"/>
      <c r="CC1199" s="636"/>
      <c r="CD1199" s="636"/>
      <c r="CE1199" s="637"/>
      <c r="CF1199" s="637"/>
      <c r="CG1199" s="637"/>
      <c r="CH1199" s="637"/>
      <c r="CI1199" s="636"/>
      <c r="CJ1199" s="636"/>
      <c r="CK1199" s="637"/>
      <c r="CL1199" s="637"/>
      <c r="CM1199" s="637"/>
      <c r="CN1199" s="705"/>
      <c r="CO1199" s="88"/>
      <c r="CP1199" s="88"/>
      <c r="CQ1199" s="88"/>
      <c r="CR1199" s="67"/>
      <c r="CS1199" s="67"/>
      <c r="CT1199" s="67"/>
      <c r="CU1199" s="67"/>
      <c r="CV1199" s="67"/>
      <c r="CW1199" s="67"/>
      <c r="CX1199" s="67"/>
      <c r="CY1199" s="67"/>
      <c r="CZ1199" s="67"/>
      <c r="DA1199" s="67"/>
      <c r="DB1199" s="67"/>
      <c r="DC1199" s="67"/>
      <c r="DD1199" s="67"/>
      <c r="DE1199" s="67"/>
      <c r="DF1199" s="67"/>
      <c r="DG1199" s="67"/>
      <c r="DH1199" s="67"/>
      <c r="DI1199" s="67"/>
      <c r="DJ1199" s="67"/>
      <c r="DK1199" s="67"/>
      <c r="DL1199" s="67"/>
      <c r="DM1199" s="67"/>
      <c r="DN1199" s="67"/>
      <c r="DO1199" s="67"/>
      <c r="DP1199" s="67"/>
      <c r="DQ1199" s="67"/>
      <c r="DR1199" s="67"/>
      <c r="DS1199" s="67"/>
      <c r="DT1199" s="67"/>
      <c r="DU1199" s="67"/>
      <c r="DV1199" s="67"/>
      <c r="DW1199" s="67"/>
      <c r="DX1199" s="67"/>
      <c r="DY1199" s="67"/>
      <c r="DZ1199" s="88"/>
      <c r="EA1199" s="88"/>
      <c r="EB1199" s="88"/>
      <c r="EC1199" s="88"/>
      <c r="ED1199" s="88"/>
      <c r="EE1199" s="88"/>
      <c r="EF1199" s="88"/>
      <c r="EG1199" s="88"/>
    </row>
    <row r="1200" spans="22:137" s="65" customFormat="1" x14ac:dyDescent="0.25">
      <c r="V1200" s="631"/>
      <c r="AA1200" s="632"/>
      <c r="AB1200" s="632"/>
      <c r="AD1200" s="632"/>
      <c r="AE1200" s="633"/>
      <c r="AH1200" s="634"/>
      <c r="AI1200" s="634"/>
      <c r="AK1200" s="632"/>
      <c r="AR1200" s="632"/>
      <c r="AV1200" s="632"/>
      <c r="AX1200" s="632"/>
      <c r="BB1200" s="632"/>
      <c r="BC1200" s="632"/>
      <c r="BE1200" s="632"/>
      <c r="BH1200" s="67"/>
      <c r="BI1200" s="635"/>
      <c r="BJ1200" s="636"/>
      <c r="BK1200" s="636"/>
      <c r="BL1200" s="636"/>
      <c r="BM1200" s="102"/>
      <c r="BN1200" s="102"/>
      <c r="BO1200" s="102"/>
      <c r="BP1200" s="636"/>
      <c r="BQ1200" s="636"/>
      <c r="BR1200" s="636"/>
      <c r="BS1200" s="636"/>
      <c r="BT1200" s="636"/>
      <c r="BU1200" s="636"/>
      <c r="BV1200" s="636"/>
      <c r="BW1200" s="636"/>
      <c r="BX1200" s="636"/>
      <c r="BY1200" s="636"/>
      <c r="BZ1200" s="636"/>
      <c r="CA1200" s="636"/>
      <c r="CB1200" s="637"/>
      <c r="CC1200" s="636"/>
      <c r="CD1200" s="636"/>
      <c r="CE1200" s="637"/>
      <c r="CF1200" s="637"/>
      <c r="CG1200" s="637"/>
      <c r="CH1200" s="637"/>
      <c r="CI1200" s="636"/>
      <c r="CJ1200" s="636"/>
      <c r="CK1200" s="637"/>
      <c r="CL1200" s="637"/>
      <c r="CM1200" s="637"/>
      <c r="CN1200" s="705"/>
      <c r="CO1200" s="88"/>
      <c r="CP1200" s="88"/>
      <c r="CQ1200" s="88"/>
      <c r="CR1200" s="67"/>
      <c r="CS1200" s="67"/>
      <c r="CT1200" s="67"/>
      <c r="CU1200" s="67"/>
      <c r="CV1200" s="67"/>
      <c r="CW1200" s="67"/>
      <c r="CX1200" s="67"/>
      <c r="CY1200" s="67"/>
      <c r="CZ1200" s="67"/>
      <c r="DA1200" s="67"/>
      <c r="DB1200" s="67"/>
      <c r="DC1200" s="67"/>
      <c r="DD1200" s="67"/>
      <c r="DE1200" s="67"/>
      <c r="DF1200" s="67"/>
      <c r="DG1200" s="67"/>
      <c r="DH1200" s="67"/>
      <c r="DI1200" s="67"/>
      <c r="DJ1200" s="67"/>
      <c r="DK1200" s="67"/>
      <c r="DL1200" s="67"/>
      <c r="DM1200" s="67"/>
      <c r="DN1200" s="67"/>
      <c r="DO1200" s="67"/>
      <c r="DP1200" s="67"/>
      <c r="DQ1200" s="67"/>
      <c r="DR1200" s="67"/>
      <c r="DS1200" s="67"/>
      <c r="DT1200" s="67"/>
      <c r="DU1200" s="67"/>
      <c r="DV1200" s="67"/>
      <c r="DW1200" s="67"/>
      <c r="DX1200" s="67"/>
      <c r="DY1200" s="67"/>
      <c r="DZ1200" s="88"/>
      <c r="EA1200" s="88"/>
      <c r="EB1200" s="88"/>
      <c r="EC1200" s="88"/>
      <c r="ED1200" s="88"/>
      <c r="EE1200" s="88"/>
      <c r="EF1200" s="88"/>
      <c r="EG1200" s="88"/>
    </row>
    <row r="1201" spans="22:137" s="65" customFormat="1" x14ac:dyDescent="0.25">
      <c r="V1201" s="631"/>
      <c r="AA1201" s="632"/>
      <c r="AB1201" s="632"/>
      <c r="AD1201" s="632"/>
      <c r="AE1201" s="633"/>
      <c r="AH1201" s="634"/>
      <c r="AI1201" s="634"/>
      <c r="AK1201" s="632"/>
      <c r="AR1201" s="632"/>
      <c r="AV1201" s="632"/>
      <c r="AX1201" s="632"/>
      <c r="BB1201" s="632"/>
      <c r="BC1201" s="632"/>
      <c r="BE1201" s="632"/>
      <c r="BH1201" s="67"/>
      <c r="BI1201" s="635"/>
      <c r="BJ1201" s="636"/>
      <c r="BK1201" s="636"/>
      <c r="BL1201" s="636"/>
      <c r="BM1201" s="102"/>
      <c r="BN1201" s="102"/>
      <c r="BO1201" s="102"/>
      <c r="BP1201" s="636"/>
      <c r="BQ1201" s="636"/>
      <c r="BR1201" s="636"/>
      <c r="BS1201" s="636"/>
      <c r="BT1201" s="636"/>
      <c r="BU1201" s="636"/>
      <c r="BV1201" s="636"/>
      <c r="BW1201" s="636"/>
      <c r="BX1201" s="636"/>
      <c r="BY1201" s="636"/>
      <c r="BZ1201" s="636"/>
      <c r="CA1201" s="636"/>
      <c r="CB1201" s="637"/>
      <c r="CC1201" s="636"/>
      <c r="CD1201" s="636"/>
      <c r="CE1201" s="637"/>
      <c r="CF1201" s="637"/>
      <c r="CG1201" s="637"/>
      <c r="CH1201" s="637"/>
      <c r="CI1201" s="636"/>
      <c r="CJ1201" s="636"/>
      <c r="CK1201" s="637"/>
      <c r="CL1201" s="637"/>
      <c r="CM1201" s="637"/>
      <c r="CN1201" s="705"/>
      <c r="CO1201" s="88"/>
      <c r="CP1201" s="88"/>
      <c r="CQ1201" s="88"/>
      <c r="CR1201" s="67"/>
      <c r="CS1201" s="67"/>
      <c r="CT1201" s="67"/>
      <c r="CU1201" s="67"/>
      <c r="CV1201" s="67"/>
      <c r="CW1201" s="67"/>
      <c r="CX1201" s="67"/>
      <c r="CY1201" s="67"/>
      <c r="CZ1201" s="67"/>
      <c r="DA1201" s="67"/>
      <c r="DB1201" s="67"/>
      <c r="DC1201" s="67"/>
      <c r="DD1201" s="67"/>
      <c r="DE1201" s="67"/>
      <c r="DF1201" s="67"/>
      <c r="DG1201" s="67"/>
      <c r="DH1201" s="67"/>
      <c r="DI1201" s="67"/>
      <c r="DJ1201" s="67"/>
      <c r="DK1201" s="67"/>
      <c r="DL1201" s="67"/>
      <c r="DM1201" s="67"/>
      <c r="DN1201" s="67"/>
      <c r="DO1201" s="67"/>
      <c r="DP1201" s="67"/>
      <c r="DQ1201" s="67"/>
      <c r="DR1201" s="67"/>
      <c r="DS1201" s="67"/>
      <c r="DT1201" s="67"/>
      <c r="DU1201" s="67"/>
      <c r="DV1201" s="67"/>
      <c r="DW1201" s="67"/>
      <c r="DX1201" s="67"/>
      <c r="DY1201" s="67"/>
      <c r="DZ1201" s="88"/>
      <c r="EA1201" s="88"/>
      <c r="EB1201" s="88"/>
      <c r="EC1201" s="88"/>
      <c r="ED1201" s="88"/>
      <c r="EE1201" s="88"/>
      <c r="EF1201" s="88"/>
      <c r="EG1201" s="88"/>
    </row>
    <row r="1202" spans="22:137" s="65" customFormat="1" x14ac:dyDescent="0.25">
      <c r="V1202" s="631"/>
      <c r="AA1202" s="632"/>
      <c r="AB1202" s="632"/>
      <c r="AD1202" s="632"/>
      <c r="AE1202" s="633"/>
      <c r="AH1202" s="634"/>
      <c r="AI1202" s="634"/>
      <c r="AK1202" s="632"/>
      <c r="AR1202" s="632"/>
      <c r="AV1202" s="632"/>
      <c r="AX1202" s="632"/>
      <c r="BB1202" s="632"/>
      <c r="BC1202" s="632"/>
      <c r="BE1202" s="632"/>
      <c r="BH1202" s="67"/>
      <c r="BI1202" s="635"/>
      <c r="BJ1202" s="636"/>
      <c r="BK1202" s="636"/>
      <c r="BL1202" s="636"/>
      <c r="BM1202" s="102"/>
      <c r="BN1202" s="102"/>
      <c r="BO1202" s="102"/>
      <c r="BP1202" s="636"/>
      <c r="BQ1202" s="636"/>
      <c r="BR1202" s="636"/>
      <c r="BS1202" s="636"/>
      <c r="BT1202" s="636"/>
      <c r="BU1202" s="636"/>
      <c r="BV1202" s="636"/>
      <c r="BW1202" s="636"/>
      <c r="BX1202" s="636"/>
      <c r="BY1202" s="636"/>
      <c r="BZ1202" s="636"/>
      <c r="CA1202" s="636"/>
      <c r="CB1202" s="637"/>
      <c r="CC1202" s="636"/>
      <c r="CD1202" s="636"/>
      <c r="CE1202" s="637"/>
      <c r="CF1202" s="637"/>
      <c r="CG1202" s="637"/>
      <c r="CH1202" s="637"/>
      <c r="CI1202" s="636"/>
      <c r="CJ1202" s="636"/>
      <c r="CK1202" s="637"/>
      <c r="CL1202" s="637"/>
      <c r="CM1202" s="637"/>
      <c r="CN1202" s="705"/>
      <c r="CO1202" s="88"/>
      <c r="CP1202" s="88"/>
      <c r="CQ1202" s="88"/>
      <c r="CR1202" s="67"/>
      <c r="CS1202" s="67"/>
      <c r="CT1202" s="67"/>
      <c r="CU1202" s="67"/>
      <c r="CV1202" s="67"/>
      <c r="CW1202" s="67"/>
      <c r="CX1202" s="67"/>
      <c r="CY1202" s="67"/>
      <c r="CZ1202" s="67"/>
      <c r="DA1202" s="67"/>
      <c r="DB1202" s="67"/>
      <c r="DC1202" s="67"/>
      <c r="DD1202" s="67"/>
      <c r="DE1202" s="67"/>
      <c r="DF1202" s="67"/>
      <c r="DG1202" s="67"/>
      <c r="DH1202" s="67"/>
      <c r="DI1202" s="67"/>
      <c r="DJ1202" s="67"/>
      <c r="DK1202" s="67"/>
      <c r="DL1202" s="67"/>
      <c r="DM1202" s="67"/>
      <c r="DN1202" s="67"/>
      <c r="DO1202" s="67"/>
      <c r="DP1202" s="67"/>
      <c r="DQ1202" s="67"/>
      <c r="DR1202" s="67"/>
      <c r="DS1202" s="67"/>
      <c r="DT1202" s="67"/>
      <c r="DU1202" s="67"/>
      <c r="DV1202" s="67"/>
      <c r="DW1202" s="67"/>
      <c r="DX1202" s="67"/>
      <c r="DY1202" s="67"/>
      <c r="DZ1202" s="88"/>
      <c r="EA1202" s="88"/>
      <c r="EB1202" s="88"/>
      <c r="EC1202" s="88"/>
      <c r="ED1202" s="88"/>
      <c r="EE1202" s="88"/>
      <c r="EF1202" s="88"/>
      <c r="EG1202" s="88"/>
    </row>
    <row r="1203" spans="22:137" s="65" customFormat="1" x14ac:dyDescent="0.25">
      <c r="V1203" s="631"/>
      <c r="AA1203" s="632"/>
      <c r="AB1203" s="632"/>
      <c r="AD1203" s="632"/>
      <c r="AE1203" s="633"/>
      <c r="AH1203" s="634"/>
      <c r="AI1203" s="634"/>
      <c r="AK1203" s="632"/>
      <c r="AR1203" s="632"/>
      <c r="AV1203" s="632"/>
      <c r="AX1203" s="632"/>
      <c r="BB1203" s="632"/>
      <c r="BC1203" s="632"/>
      <c r="BE1203" s="632"/>
      <c r="BH1203" s="67"/>
      <c r="BI1203" s="635"/>
      <c r="BJ1203" s="636"/>
      <c r="BK1203" s="636"/>
      <c r="BL1203" s="636"/>
      <c r="BM1203" s="102"/>
      <c r="BN1203" s="102"/>
      <c r="BO1203" s="102"/>
      <c r="BP1203" s="636"/>
      <c r="BQ1203" s="636"/>
      <c r="BR1203" s="636"/>
      <c r="BS1203" s="636"/>
      <c r="BT1203" s="636"/>
      <c r="BU1203" s="636"/>
      <c r="BV1203" s="636"/>
      <c r="BW1203" s="636"/>
      <c r="BX1203" s="636"/>
      <c r="BY1203" s="636"/>
      <c r="BZ1203" s="636"/>
      <c r="CA1203" s="636"/>
      <c r="CB1203" s="637"/>
      <c r="CC1203" s="636"/>
      <c r="CD1203" s="636"/>
      <c r="CE1203" s="637"/>
      <c r="CF1203" s="637"/>
      <c r="CG1203" s="637"/>
      <c r="CH1203" s="637"/>
      <c r="CI1203" s="636"/>
      <c r="CJ1203" s="636"/>
      <c r="CK1203" s="637"/>
      <c r="CL1203" s="637"/>
      <c r="CM1203" s="637"/>
      <c r="CN1203" s="705"/>
      <c r="CO1203" s="88"/>
      <c r="CP1203" s="88"/>
      <c r="CQ1203" s="88"/>
      <c r="CR1203" s="67"/>
      <c r="CS1203" s="67"/>
      <c r="CT1203" s="67"/>
      <c r="CU1203" s="67"/>
      <c r="CV1203" s="67"/>
      <c r="CW1203" s="67"/>
      <c r="CX1203" s="67"/>
      <c r="CY1203" s="67"/>
      <c r="CZ1203" s="67"/>
      <c r="DA1203" s="67"/>
      <c r="DB1203" s="67"/>
      <c r="DC1203" s="67"/>
      <c r="DD1203" s="67"/>
      <c r="DE1203" s="67"/>
      <c r="DF1203" s="67"/>
      <c r="DG1203" s="67"/>
      <c r="DH1203" s="67"/>
      <c r="DI1203" s="67"/>
      <c r="DJ1203" s="67"/>
      <c r="DK1203" s="67"/>
      <c r="DL1203" s="67"/>
      <c r="DM1203" s="67"/>
      <c r="DN1203" s="67"/>
      <c r="DO1203" s="67"/>
      <c r="DP1203" s="67"/>
      <c r="DQ1203" s="67"/>
      <c r="DR1203" s="67"/>
      <c r="DS1203" s="67"/>
      <c r="DT1203" s="67"/>
      <c r="DU1203" s="67"/>
      <c r="DV1203" s="67"/>
      <c r="DW1203" s="67"/>
      <c r="DX1203" s="67"/>
      <c r="DY1203" s="67"/>
      <c r="DZ1203" s="88"/>
      <c r="EA1203" s="88"/>
      <c r="EB1203" s="88"/>
      <c r="EC1203" s="88"/>
      <c r="ED1203" s="88"/>
      <c r="EE1203" s="88"/>
      <c r="EF1203" s="88"/>
      <c r="EG1203" s="88"/>
    </row>
    <row r="1204" spans="22:137" s="65" customFormat="1" x14ac:dyDescent="0.25">
      <c r="V1204" s="631"/>
      <c r="AA1204" s="632"/>
      <c r="AB1204" s="632"/>
      <c r="AD1204" s="632"/>
      <c r="AE1204" s="633"/>
      <c r="AH1204" s="634"/>
      <c r="AI1204" s="634"/>
      <c r="AK1204" s="632"/>
      <c r="AR1204" s="632"/>
      <c r="AV1204" s="632"/>
      <c r="AX1204" s="632"/>
      <c r="BB1204" s="632"/>
      <c r="BC1204" s="632"/>
      <c r="BE1204" s="632"/>
      <c r="BH1204" s="67"/>
      <c r="BI1204" s="635"/>
      <c r="BJ1204" s="636"/>
      <c r="BK1204" s="636"/>
      <c r="BL1204" s="636"/>
      <c r="BM1204" s="102"/>
      <c r="BN1204" s="102"/>
      <c r="BO1204" s="102"/>
      <c r="BP1204" s="636"/>
      <c r="BQ1204" s="636"/>
      <c r="BR1204" s="636"/>
      <c r="BS1204" s="636"/>
      <c r="BT1204" s="636"/>
      <c r="BU1204" s="636"/>
      <c r="BV1204" s="636"/>
      <c r="BW1204" s="636"/>
      <c r="BX1204" s="636"/>
      <c r="BY1204" s="636"/>
      <c r="BZ1204" s="636"/>
      <c r="CA1204" s="636"/>
      <c r="CB1204" s="637"/>
      <c r="CC1204" s="636"/>
      <c r="CD1204" s="636"/>
      <c r="CE1204" s="637"/>
      <c r="CF1204" s="637"/>
      <c r="CG1204" s="637"/>
      <c r="CH1204" s="637"/>
      <c r="CI1204" s="636"/>
      <c r="CJ1204" s="636"/>
      <c r="CK1204" s="637"/>
      <c r="CL1204" s="637"/>
      <c r="CM1204" s="637"/>
      <c r="CN1204" s="705"/>
      <c r="CO1204" s="88"/>
      <c r="CP1204" s="88"/>
      <c r="CQ1204" s="88"/>
      <c r="CR1204" s="67"/>
      <c r="CS1204" s="67"/>
      <c r="CT1204" s="67"/>
      <c r="CU1204" s="67"/>
      <c r="CV1204" s="67"/>
      <c r="CW1204" s="67"/>
      <c r="CX1204" s="67"/>
      <c r="CY1204" s="67"/>
      <c r="CZ1204" s="67"/>
      <c r="DA1204" s="67"/>
      <c r="DB1204" s="67"/>
      <c r="DC1204" s="67"/>
      <c r="DD1204" s="67"/>
      <c r="DE1204" s="67"/>
      <c r="DF1204" s="67"/>
      <c r="DG1204" s="67"/>
      <c r="DH1204" s="67"/>
      <c r="DI1204" s="67"/>
      <c r="DJ1204" s="67"/>
      <c r="DK1204" s="67"/>
      <c r="DL1204" s="67"/>
      <c r="DM1204" s="67"/>
      <c r="DN1204" s="67"/>
      <c r="DO1204" s="67"/>
      <c r="DP1204" s="67"/>
      <c r="DQ1204" s="67"/>
      <c r="DR1204" s="67"/>
      <c r="DS1204" s="67"/>
      <c r="DT1204" s="67"/>
      <c r="DU1204" s="67"/>
      <c r="DV1204" s="67"/>
      <c r="DW1204" s="67"/>
      <c r="DX1204" s="67"/>
      <c r="DY1204" s="67"/>
      <c r="DZ1204" s="88"/>
      <c r="EA1204" s="88"/>
      <c r="EB1204" s="88"/>
      <c r="EC1204" s="88"/>
      <c r="ED1204" s="88"/>
      <c r="EE1204" s="88"/>
      <c r="EF1204" s="88"/>
      <c r="EG1204" s="88"/>
    </row>
    <row r="1205" spans="22:137" s="65" customFormat="1" x14ac:dyDescent="0.25">
      <c r="V1205" s="631"/>
      <c r="AA1205" s="632"/>
      <c r="AB1205" s="632"/>
      <c r="AD1205" s="632"/>
      <c r="AE1205" s="633"/>
      <c r="AH1205" s="634"/>
      <c r="AI1205" s="634"/>
      <c r="AK1205" s="632"/>
      <c r="AR1205" s="632"/>
      <c r="AV1205" s="632"/>
      <c r="AX1205" s="632"/>
      <c r="BB1205" s="632"/>
      <c r="BC1205" s="632"/>
      <c r="BE1205" s="632"/>
      <c r="BH1205" s="67"/>
      <c r="BI1205" s="635"/>
      <c r="BJ1205" s="636"/>
      <c r="BK1205" s="636"/>
      <c r="BL1205" s="636"/>
      <c r="BM1205" s="102"/>
      <c r="BN1205" s="102"/>
      <c r="BO1205" s="102"/>
      <c r="BP1205" s="636"/>
      <c r="BQ1205" s="636"/>
      <c r="BR1205" s="636"/>
      <c r="BS1205" s="636"/>
      <c r="BT1205" s="636"/>
      <c r="BU1205" s="636"/>
      <c r="BV1205" s="636"/>
      <c r="BW1205" s="636"/>
      <c r="BX1205" s="636"/>
      <c r="BY1205" s="636"/>
      <c r="BZ1205" s="636"/>
      <c r="CA1205" s="636"/>
      <c r="CB1205" s="637"/>
      <c r="CC1205" s="636"/>
      <c r="CD1205" s="636"/>
      <c r="CE1205" s="637"/>
      <c r="CF1205" s="637"/>
      <c r="CG1205" s="637"/>
      <c r="CH1205" s="637"/>
      <c r="CI1205" s="636"/>
      <c r="CJ1205" s="636"/>
      <c r="CK1205" s="637"/>
      <c r="CL1205" s="637"/>
      <c r="CM1205" s="637"/>
      <c r="CN1205" s="705"/>
      <c r="CO1205" s="88"/>
      <c r="CP1205" s="88"/>
      <c r="CQ1205" s="88"/>
      <c r="CR1205" s="67"/>
      <c r="CS1205" s="67"/>
      <c r="CT1205" s="67"/>
      <c r="CU1205" s="67"/>
      <c r="CV1205" s="67"/>
      <c r="CW1205" s="67"/>
      <c r="CX1205" s="67"/>
      <c r="CY1205" s="67"/>
      <c r="CZ1205" s="67"/>
      <c r="DA1205" s="67"/>
      <c r="DB1205" s="67"/>
      <c r="DC1205" s="67"/>
      <c r="DD1205" s="67"/>
      <c r="DE1205" s="67"/>
      <c r="DF1205" s="67"/>
      <c r="DG1205" s="67"/>
      <c r="DH1205" s="67"/>
      <c r="DI1205" s="67"/>
      <c r="DJ1205" s="67"/>
      <c r="DK1205" s="67"/>
      <c r="DL1205" s="67"/>
      <c r="DM1205" s="67"/>
      <c r="DN1205" s="67"/>
      <c r="DO1205" s="67"/>
      <c r="DP1205" s="67"/>
      <c r="DQ1205" s="67"/>
      <c r="DR1205" s="67"/>
      <c r="DS1205" s="67"/>
      <c r="DT1205" s="67"/>
      <c r="DU1205" s="67"/>
      <c r="DV1205" s="67"/>
      <c r="DW1205" s="67"/>
      <c r="DX1205" s="67"/>
      <c r="DY1205" s="67"/>
      <c r="DZ1205" s="88"/>
      <c r="EA1205" s="88"/>
      <c r="EB1205" s="88"/>
      <c r="EC1205" s="88"/>
      <c r="ED1205" s="88"/>
      <c r="EE1205" s="88"/>
      <c r="EF1205" s="88"/>
      <c r="EG1205" s="88"/>
    </row>
    <row r="1206" spans="22:137" s="65" customFormat="1" x14ac:dyDescent="0.25">
      <c r="V1206" s="631"/>
      <c r="AA1206" s="632"/>
      <c r="AB1206" s="632"/>
      <c r="AD1206" s="632"/>
      <c r="AE1206" s="633"/>
      <c r="AH1206" s="634"/>
      <c r="AI1206" s="634"/>
      <c r="AK1206" s="632"/>
      <c r="AR1206" s="632"/>
      <c r="AV1206" s="632"/>
      <c r="AX1206" s="632"/>
      <c r="BB1206" s="632"/>
      <c r="BC1206" s="632"/>
      <c r="BE1206" s="632"/>
      <c r="BH1206" s="67"/>
      <c r="BI1206" s="635"/>
      <c r="BJ1206" s="636"/>
      <c r="BK1206" s="636"/>
      <c r="BL1206" s="636"/>
      <c r="BM1206" s="102"/>
      <c r="BN1206" s="102"/>
      <c r="BO1206" s="102"/>
      <c r="BP1206" s="636"/>
      <c r="BQ1206" s="636"/>
      <c r="BR1206" s="636"/>
      <c r="BS1206" s="636"/>
      <c r="BT1206" s="636"/>
      <c r="BU1206" s="636"/>
      <c r="BV1206" s="636"/>
      <c r="BW1206" s="636"/>
      <c r="BX1206" s="636"/>
      <c r="BY1206" s="636"/>
      <c r="BZ1206" s="636"/>
      <c r="CA1206" s="636"/>
      <c r="CB1206" s="637"/>
      <c r="CC1206" s="636"/>
      <c r="CD1206" s="636"/>
      <c r="CE1206" s="637"/>
      <c r="CF1206" s="637"/>
      <c r="CG1206" s="637"/>
      <c r="CH1206" s="637"/>
      <c r="CI1206" s="636"/>
      <c r="CJ1206" s="636"/>
      <c r="CK1206" s="637"/>
      <c r="CL1206" s="637"/>
      <c r="CM1206" s="637"/>
      <c r="CN1206" s="705"/>
      <c r="CO1206" s="88"/>
      <c r="CP1206" s="88"/>
      <c r="CQ1206" s="88"/>
      <c r="CR1206" s="67"/>
      <c r="CS1206" s="67"/>
      <c r="CT1206" s="67"/>
      <c r="CU1206" s="67"/>
      <c r="CV1206" s="67"/>
      <c r="CW1206" s="67"/>
      <c r="CX1206" s="67"/>
      <c r="CY1206" s="67"/>
      <c r="CZ1206" s="67"/>
      <c r="DA1206" s="67"/>
      <c r="DB1206" s="67"/>
      <c r="DC1206" s="67"/>
      <c r="DD1206" s="67"/>
      <c r="DE1206" s="67"/>
      <c r="DF1206" s="67"/>
      <c r="DG1206" s="67"/>
      <c r="DH1206" s="67"/>
      <c r="DI1206" s="67"/>
      <c r="DJ1206" s="67"/>
      <c r="DK1206" s="67"/>
      <c r="DL1206" s="67"/>
      <c r="DM1206" s="67"/>
      <c r="DN1206" s="67"/>
      <c r="DO1206" s="67"/>
      <c r="DP1206" s="67"/>
      <c r="DQ1206" s="67"/>
      <c r="DR1206" s="67"/>
      <c r="DS1206" s="67"/>
      <c r="DT1206" s="67"/>
      <c r="DU1206" s="67"/>
      <c r="DV1206" s="67"/>
      <c r="DW1206" s="67"/>
      <c r="DX1206" s="67"/>
      <c r="DY1206" s="67"/>
      <c r="DZ1206" s="88"/>
      <c r="EA1206" s="88"/>
      <c r="EB1206" s="88"/>
      <c r="EC1206" s="88"/>
      <c r="ED1206" s="88"/>
      <c r="EE1206" s="88"/>
      <c r="EF1206" s="88"/>
      <c r="EG1206" s="88"/>
    </row>
    <row r="1207" spans="22:137" s="65" customFormat="1" x14ac:dyDescent="0.25">
      <c r="V1207" s="631"/>
      <c r="AA1207" s="632"/>
      <c r="AB1207" s="632"/>
      <c r="AD1207" s="632"/>
      <c r="AE1207" s="633"/>
      <c r="AH1207" s="634"/>
      <c r="AI1207" s="634"/>
      <c r="AK1207" s="632"/>
      <c r="AR1207" s="632"/>
      <c r="AV1207" s="632"/>
      <c r="AX1207" s="632"/>
      <c r="BB1207" s="632"/>
      <c r="BC1207" s="632"/>
      <c r="BE1207" s="632"/>
      <c r="BH1207" s="67"/>
      <c r="BI1207" s="635"/>
      <c r="BJ1207" s="636"/>
      <c r="BK1207" s="636"/>
      <c r="BL1207" s="636"/>
      <c r="BM1207" s="102"/>
      <c r="BN1207" s="102"/>
      <c r="BO1207" s="102"/>
      <c r="BP1207" s="636"/>
      <c r="BQ1207" s="636"/>
      <c r="BR1207" s="636"/>
      <c r="BS1207" s="636"/>
      <c r="BT1207" s="636"/>
      <c r="BU1207" s="636"/>
      <c r="BV1207" s="636"/>
      <c r="BW1207" s="636"/>
      <c r="BX1207" s="636"/>
      <c r="BY1207" s="636"/>
      <c r="BZ1207" s="636"/>
      <c r="CA1207" s="636"/>
      <c r="CB1207" s="637"/>
      <c r="CC1207" s="636"/>
      <c r="CD1207" s="636"/>
      <c r="CE1207" s="637"/>
      <c r="CF1207" s="637"/>
      <c r="CG1207" s="637"/>
      <c r="CH1207" s="637"/>
      <c r="CI1207" s="636"/>
      <c r="CJ1207" s="636"/>
      <c r="CK1207" s="637"/>
      <c r="CL1207" s="637"/>
      <c r="CM1207" s="637"/>
      <c r="CN1207" s="705"/>
      <c r="CO1207" s="88"/>
      <c r="CP1207" s="88"/>
      <c r="CQ1207" s="88"/>
      <c r="CR1207" s="67"/>
      <c r="CS1207" s="67"/>
      <c r="CT1207" s="67"/>
      <c r="CU1207" s="67"/>
      <c r="CV1207" s="67"/>
      <c r="CW1207" s="67"/>
      <c r="CX1207" s="67"/>
      <c r="CY1207" s="67"/>
      <c r="CZ1207" s="67"/>
      <c r="DA1207" s="67"/>
      <c r="DB1207" s="67"/>
      <c r="DC1207" s="67"/>
      <c r="DD1207" s="67"/>
      <c r="DE1207" s="67"/>
      <c r="DF1207" s="67"/>
      <c r="DG1207" s="67"/>
      <c r="DH1207" s="67"/>
      <c r="DI1207" s="67"/>
      <c r="DJ1207" s="67"/>
      <c r="DK1207" s="67"/>
      <c r="DL1207" s="67"/>
      <c r="DM1207" s="67"/>
      <c r="DN1207" s="67"/>
      <c r="DO1207" s="67"/>
      <c r="DP1207" s="67"/>
      <c r="DQ1207" s="67"/>
      <c r="DR1207" s="67"/>
      <c r="DS1207" s="67"/>
      <c r="DT1207" s="67"/>
      <c r="DU1207" s="67"/>
      <c r="DV1207" s="67"/>
      <c r="DW1207" s="67"/>
      <c r="DX1207" s="67"/>
      <c r="DY1207" s="67"/>
      <c r="DZ1207" s="88"/>
      <c r="EA1207" s="88"/>
      <c r="EB1207" s="88"/>
      <c r="EC1207" s="88"/>
      <c r="ED1207" s="88"/>
      <c r="EE1207" s="88"/>
      <c r="EF1207" s="88"/>
      <c r="EG1207" s="88"/>
    </row>
    <row r="1208" spans="22:137" s="65" customFormat="1" x14ac:dyDescent="0.25">
      <c r="V1208" s="631"/>
      <c r="AA1208" s="632"/>
      <c r="AB1208" s="632"/>
      <c r="AD1208" s="632"/>
      <c r="AE1208" s="633"/>
      <c r="AH1208" s="634"/>
      <c r="AI1208" s="634"/>
      <c r="AK1208" s="632"/>
      <c r="AR1208" s="632"/>
      <c r="AV1208" s="632"/>
      <c r="AX1208" s="632"/>
      <c r="BB1208" s="632"/>
      <c r="BC1208" s="632"/>
      <c r="BE1208" s="632"/>
      <c r="BH1208" s="67"/>
      <c r="BI1208" s="635"/>
      <c r="BJ1208" s="636"/>
      <c r="BK1208" s="636"/>
      <c r="BL1208" s="636"/>
      <c r="BM1208" s="102"/>
      <c r="BN1208" s="102"/>
      <c r="BO1208" s="102"/>
      <c r="BP1208" s="636"/>
      <c r="BQ1208" s="636"/>
      <c r="BR1208" s="636"/>
      <c r="BS1208" s="636"/>
      <c r="BT1208" s="636"/>
      <c r="BU1208" s="636"/>
      <c r="BV1208" s="636"/>
      <c r="BW1208" s="636"/>
      <c r="BX1208" s="636"/>
      <c r="BY1208" s="636"/>
      <c r="BZ1208" s="636"/>
      <c r="CA1208" s="636"/>
      <c r="CB1208" s="637"/>
      <c r="CC1208" s="636"/>
      <c r="CD1208" s="636"/>
      <c r="CE1208" s="637"/>
      <c r="CF1208" s="637"/>
      <c r="CG1208" s="637"/>
      <c r="CH1208" s="637"/>
      <c r="CI1208" s="636"/>
      <c r="CJ1208" s="636"/>
      <c r="CK1208" s="637"/>
      <c r="CL1208" s="637"/>
      <c r="CM1208" s="637"/>
      <c r="CN1208" s="705"/>
      <c r="CO1208" s="88"/>
      <c r="CP1208" s="88"/>
      <c r="CQ1208" s="88"/>
      <c r="CR1208" s="67"/>
      <c r="CS1208" s="67"/>
      <c r="CT1208" s="67"/>
      <c r="CU1208" s="67"/>
      <c r="CV1208" s="67"/>
      <c r="CW1208" s="67"/>
      <c r="CX1208" s="67"/>
      <c r="CY1208" s="67"/>
      <c r="CZ1208" s="67"/>
      <c r="DA1208" s="67"/>
      <c r="DB1208" s="67"/>
      <c r="DC1208" s="67"/>
      <c r="DD1208" s="67"/>
      <c r="DE1208" s="67"/>
      <c r="DF1208" s="67"/>
      <c r="DG1208" s="67"/>
      <c r="DH1208" s="67"/>
      <c r="DI1208" s="67"/>
      <c r="DJ1208" s="67"/>
      <c r="DK1208" s="67"/>
      <c r="DL1208" s="67"/>
      <c r="DM1208" s="67"/>
      <c r="DN1208" s="67"/>
      <c r="DO1208" s="67"/>
      <c r="DP1208" s="67"/>
      <c r="DQ1208" s="67"/>
      <c r="DR1208" s="67"/>
      <c r="DS1208" s="67"/>
      <c r="DT1208" s="67"/>
      <c r="DU1208" s="67"/>
      <c r="DV1208" s="67"/>
      <c r="DW1208" s="67"/>
      <c r="DX1208" s="67"/>
      <c r="DY1208" s="67"/>
      <c r="DZ1208" s="88"/>
      <c r="EA1208" s="88"/>
      <c r="EB1208" s="88"/>
      <c r="EC1208" s="88"/>
      <c r="ED1208" s="88"/>
      <c r="EE1208" s="88"/>
      <c r="EF1208" s="88"/>
      <c r="EG1208" s="88"/>
    </row>
    <row r="1209" spans="22:137" s="65" customFormat="1" x14ac:dyDescent="0.25">
      <c r="V1209" s="631"/>
      <c r="AA1209" s="632"/>
      <c r="AB1209" s="632"/>
      <c r="AD1209" s="632"/>
      <c r="AE1209" s="633"/>
      <c r="AH1209" s="634"/>
      <c r="AI1209" s="634"/>
      <c r="AK1209" s="632"/>
      <c r="AR1209" s="632"/>
      <c r="AV1209" s="632"/>
      <c r="AX1209" s="632"/>
      <c r="BB1209" s="632"/>
      <c r="BC1209" s="632"/>
      <c r="BE1209" s="632"/>
      <c r="BH1209" s="67"/>
      <c r="BI1209" s="635"/>
      <c r="BJ1209" s="636"/>
      <c r="BK1209" s="636"/>
      <c r="BL1209" s="636"/>
      <c r="BM1209" s="102"/>
      <c r="BN1209" s="102"/>
      <c r="BO1209" s="102"/>
      <c r="BP1209" s="636"/>
      <c r="BQ1209" s="636"/>
      <c r="BR1209" s="636"/>
      <c r="BS1209" s="636"/>
      <c r="BT1209" s="636"/>
      <c r="BU1209" s="636"/>
      <c r="BV1209" s="636"/>
      <c r="BW1209" s="636"/>
      <c r="BX1209" s="636"/>
      <c r="BY1209" s="636"/>
      <c r="BZ1209" s="636"/>
      <c r="CA1209" s="636"/>
      <c r="CB1209" s="637"/>
      <c r="CC1209" s="636"/>
      <c r="CD1209" s="636"/>
      <c r="CE1209" s="637"/>
      <c r="CF1209" s="637"/>
      <c r="CG1209" s="637"/>
      <c r="CH1209" s="637"/>
      <c r="CI1209" s="636"/>
      <c r="CJ1209" s="636"/>
      <c r="CK1209" s="637"/>
      <c r="CL1209" s="637"/>
      <c r="CM1209" s="637"/>
      <c r="CN1209" s="705"/>
      <c r="CO1209" s="88"/>
      <c r="CP1209" s="88"/>
      <c r="CQ1209" s="88"/>
      <c r="CR1209" s="67"/>
      <c r="CS1209" s="67"/>
      <c r="CT1209" s="67"/>
      <c r="CU1209" s="67"/>
      <c r="CV1209" s="67"/>
      <c r="CW1209" s="67"/>
      <c r="CX1209" s="67"/>
      <c r="CY1209" s="67"/>
      <c r="CZ1209" s="67"/>
      <c r="DA1209" s="67"/>
      <c r="DB1209" s="67"/>
      <c r="DC1209" s="67"/>
      <c r="DD1209" s="67"/>
      <c r="DE1209" s="67"/>
      <c r="DF1209" s="67"/>
      <c r="DG1209" s="67"/>
      <c r="DH1209" s="67"/>
      <c r="DI1209" s="67"/>
      <c r="DJ1209" s="67"/>
      <c r="DK1209" s="67"/>
      <c r="DL1209" s="67"/>
      <c r="DM1209" s="67"/>
      <c r="DN1209" s="67"/>
      <c r="DO1209" s="67"/>
      <c r="DP1209" s="67"/>
      <c r="DQ1209" s="67"/>
      <c r="DR1209" s="67"/>
      <c r="DS1209" s="67"/>
      <c r="DT1209" s="67"/>
      <c r="DU1209" s="67"/>
      <c r="DV1209" s="67"/>
      <c r="DW1209" s="67"/>
      <c r="DX1209" s="67"/>
      <c r="DY1209" s="67"/>
      <c r="DZ1209" s="88"/>
      <c r="EA1209" s="88"/>
      <c r="EB1209" s="88"/>
      <c r="EC1209" s="88"/>
      <c r="ED1209" s="88"/>
      <c r="EE1209" s="88"/>
      <c r="EF1209" s="88"/>
      <c r="EG1209" s="88"/>
    </row>
    <row r="1210" spans="22:137" s="65" customFormat="1" x14ac:dyDescent="0.25">
      <c r="V1210" s="631"/>
      <c r="AA1210" s="632"/>
      <c r="AB1210" s="632"/>
      <c r="AD1210" s="632"/>
      <c r="AE1210" s="633"/>
      <c r="AH1210" s="634"/>
      <c r="AI1210" s="634"/>
      <c r="AK1210" s="632"/>
      <c r="AR1210" s="632"/>
      <c r="AV1210" s="632"/>
      <c r="AX1210" s="632"/>
      <c r="BB1210" s="632"/>
      <c r="BC1210" s="632"/>
      <c r="BE1210" s="632"/>
      <c r="BH1210" s="67"/>
      <c r="BI1210" s="635"/>
      <c r="BJ1210" s="636"/>
      <c r="BK1210" s="636"/>
      <c r="BL1210" s="636"/>
      <c r="BM1210" s="102"/>
      <c r="BN1210" s="102"/>
      <c r="BO1210" s="102"/>
      <c r="BP1210" s="636"/>
      <c r="BQ1210" s="636"/>
      <c r="BR1210" s="636"/>
      <c r="BS1210" s="636"/>
      <c r="BT1210" s="636"/>
      <c r="BU1210" s="636"/>
      <c r="BV1210" s="636"/>
      <c r="BW1210" s="636"/>
      <c r="BX1210" s="636"/>
      <c r="BY1210" s="636"/>
      <c r="BZ1210" s="636"/>
      <c r="CA1210" s="636"/>
      <c r="CB1210" s="637"/>
      <c r="CC1210" s="636"/>
      <c r="CD1210" s="636"/>
      <c r="CE1210" s="637"/>
      <c r="CF1210" s="637"/>
      <c r="CG1210" s="637"/>
      <c r="CH1210" s="637"/>
      <c r="CI1210" s="636"/>
      <c r="CJ1210" s="636"/>
      <c r="CK1210" s="637"/>
      <c r="CL1210" s="637"/>
      <c r="CM1210" s="637"/>
      <c r="CN1210" s="705"/>
      <c r="CO1210" s="88"/>
      <c r="CP1210" s="88"/>
      <c r="CQ1210" s="88"/>
      <c r="CR1210" s="67"/>
      <c r="CS1210" s="67"/>
      <c r="CT1210" s="67"/>
      <c r="CU1210" s="67"/>
      <c r="CV1210" s="67"/>
      <c r="CW1210" s="67"/>
      <c r="CX1210" s="67"/>
      <c r="CY1210" s="67"/>
      <c r="CZ1210" s="67"/>
      <c r="DA1210" s="67"/>
      <c r="DB1210" s="67"/>
      <c r="DC1210" s="67"/>
      <c r="DD1210" s="67"/>
      <c r="DE1210" s="67"/>
      <c r="DF1210" s="67"/>
      <c r="DG1210" s="67"/>
      <c r="DH1210" s="67"/>
      <c r="DI1210" s="67"/>
      <c r="DJ1210" s="67"/>
      <c r="DK1210" s="67"/>
      <c r="DL1210" s="67"/>
      <c r="DM1210" s="67"/>
      <c r="DN1210" s="67"/>
      <c r="DO1210" s="67"/>
      <c r="DP1210" s="67"/>
      <c r="DQ1210" s="67"/>
      <c r="DR1210" s="67"/>
      <c r="DS1210" s="67"/>
      <c r="DT1210" s="67"/>
      <c r="DU1210" s="67"/>
      <c r="DV1210" s="67"/>
      <c r="DW1210" s="67"/>
      <c r="DX1210" s="67"/>
      <c r="DY1210" s="67"/>
      <c r="DZ1210" s="88"/>
      <c r="EA1210" s="88"/>
      <c r="EB1210" s="88"/>
      <c r="EC1210" s="88"/>
      <c r="ED1210" s="88"/>
      <c r="EE1210" s="88"/>
      <c r="EF1210" s="88"/>
      <c r="EG1210" s="88"/>
    </row>
    <row r="1211" spans="22:137" s="65" customFormat="1" x14ac:dyDescent="0.25">
      <c r="V1211" s="631"/>
      <c r="AA1211" s="632"/>
      <c r="AB1211" s="632"/>
      <c r="AD1211" s="632"/>
      <c r="AE1211" s="633"/>
      <c r="AH1211" s="634"/>
      <c r="AI1211" s="634"/>
      <c r="AK1211" s="632"/>
      <c r="AR1211" s="632"/>
      <c r="AV1211" s="632"/>
      <c r="AX1211" s="632"/>
      <c r="BB1211" s="632"/>
      <c r="BC1211" s="632"/>
      <c r="BE1211" s="632"/>
      <c r="BH1211" s="67"/>
      <c r="BI1211" s="635"/>
      <c r="BJ1211" s="636"/>
      <c r="BK1211" s="636"/>
      <c r="BL1211" s="636"/>
      <c r="BM1211" s="102"/>
      <c r="BN1211" s="102"/>
      <c r="BO1211" s="102"/>
      <c r="BP1211" s="636"/>
      <c r="BQ1211" s="636"/>
      <c r="BR1211" s="636"/>
      <c r="BS1211" s="636"/>
      <c r="BT1211" s="636"/>
      <c r="BU1211" s="636"/>
      <c r="BV1211" s="636"/>
      <c r="BW1211" s="636"/>
      <c r="BX1211" s="636"/>
      <c r="BY1211" s="636"/>
      <c r="BZ1211" s="636"/>
      <c r="CA1211" s="636"/>
      <c r="CB1211" s="637"/>
      <c r="CC1211" s="636"/>
      <c r="CD1211" s="636"/>
      <c r="CE1211" s="637"/>
      <c r="CF1211" s="637"/>
      <c r="CG1211" s="637"/>
      <c r="CH1211" s="637"/>
      <c r="CI1211" s="636"/>
      <c r="CJ1211" s="636"/>
      <c r="CK1211" s="637"/>
      <c r="CL1211" s="637"/>
      <c r="CM1211" s="637"/>
      <c r="CN1211" s="705"/>
      <c r="CO1211" s="88"/>
      <c r="CP1211" s="88"/>
      <c r="CQ1211" s="88"/>
      <c r="CR1211" s="67"/>
      <c r="CS1211" s="67"/>
      <c r="CT1211" s="67"/>
      <c r="CU1211" s="67"/>
      <c r="CV1211" s="67"/>
      <c r="CW1211" s="67"/>
      <c r="CX1211" s="67"/>
      <c r="CY1211" s="67"/>
      <c r="CZ1211" s="67"/>
      <c r="DA1211" s="67"/>
      <c r="DB1211" s="67"/>
      <c r="DC1211" s="67"/>
      <c r="DD1211" s="67"/>
      <c r="DE1211" s="67"/>
      <c r="DF1211" s="67"/>
      <c r="DG1211" s="67"/>
      <c r="DH1211" s="67"/>
      <c r="DI1211" s="67"/>
      <c r="DJ1211" s="67"/>
      <c r="DK1211" s="67"/>
      <c r="DL1211" s="67"/>
      <c r="DM1211" s="67"/>
      <c r="DN1211" s="67"/>
      <c r="DO1211" s="67"/>
      <c r="DP1211" s="67"/>
      <c r="DQ1211" s="67"/>
      <c r="DR1211" s="67"/>
      <c r="DS1211" s="67"/>
      <c r="DT1211" s="67"/>
      <c r="DU1211" s="67"/>
      <c r="DV1211" s="67"/>
      <c r="DW1211" s="67"/>
      <c r="DX1211" s="67"/>
      <c r="DY1211" s="67"/>
      <c r="DZ1211" s="88"/>
      <c r="EA1211" s="88"/>
      <c r="EB1211" s="88"/>
      <c r="EC1211" s="88"/>
      <c r="ED1211" s="88"/>
      <c r="EE1211" s="88"/>
      <c r="EF1211" s="88"/>
      <c r="EG1211" s="88"/>
    </row>
    <row r="1212" spans="22:137" s="65" customFormat="1" x14ac:dyDescent="0.25">
      <c r="V1212" s="631"/>
      <c r="AA1212" s="632"/>
      <c r="AB1212" s="632"/>
      <c r="AD1212" s="632"/>
      <c r="AE1212" s="633"/>
      <c r="AH1212" s="634"/>
      <c r="AI1212" s="634"/>
      <c r="AK1212" s="632"/>
      <c r="AR1212" s="632"/>
      <c r="AV1212" s="632"/>
      <c r="AX1212" s="632"/>
      <c r="BB1212" s="632"/>
      <c r="BC1212" s="632"/>
      <c r="BE1212" s="632"/>
      <c r="BH1212" s="67"/>
      <c r="BI1212" s="635"/>
      <c r="BJ1212" s="636"/>
      <c r="BK1212" s="636"/>
      <c r="BL1212" s="636"/>
      <c r="BM1212" s="102"/>
      <c r="BN1212" s="102"/>
      <c r="BO1212" s="102"/>
      <c r="BP1212" s="636"/>
      <c r="BQ1212" s="636"/>
      <c r="BR1212" s="636"/>
      <c r="BS1212" s="636"/>
      <c r="BT1212" s="636"/>
      <c r="BU1212" s="636"/>
      <c r="BV1212" s="636"/>
      <c r="BW1212" s="636"/>
      <c r="BX1212" s="636"/>
      <c r="BY1212" s="636"/>
      <c r="BZ1212" s="636"/>
      <c r="CA1212" s="636"/>
      <c r="CB1212" s="637"/>
      <c r="CC1212" s="636"/>
      <c r="CD1212" s="636"/>
      <c r="CE1212" s="637"/>
      <c r="CF1212" s="637"/>
      <c r="CG1212" s="637"/>
      <c r="CH1212" s="637"/>
      <c r="CI1212" s="636"/>
      <c r="CJ1212" s="636"/>
      <c r="CK1212" s="637"/>
      <c r="CL1212" s="637"/>
      <c r="CM1212" s="637"/>
      <c r="CN1212" s="705"/>
      <c r="CO1212" s="88"/>
      <c r="CP1212" s="88"/>
      <c r="CQ1212" s="88"/>
      <c r="CR1212" s="67"/>
      <c r="CS1212" s="67"/>
      <c r="CT1212" s="67"/>
      <c r="CU1212" s="67"/>
      <c r="CV1212" s="67"/>
      <c r="CW1212" s="67"/>
      <c r="CX1212" s="67"/>
      <c r="CY1212" s="67"/>
      <c r="CZ1212" s="67"/>
      <c r="DA1212" s="67"/>
      <c r="DB1212" s="67"/>
      <c r="DC1212" s="67"/>
      <c r="DD1212" s="67"/>
      <c r="DE1212" s="67"/>
      <c r="DF1212" s="67"/>
      <c r="DG1212" s="67"/>
      <c r="DH1212" s="67"/>
      <c r="DI1212" s="67"/>
      <c r="DJ1212" s="67"/>
      <c r="DK1212" s="67"/>
      <c r="DL1212" s="67"/>
      <c r="DM1212" s="67"/>
      <c r="DN1212" s="67"/>
      <c r="DO1212" s="67"/>
      <c r="DP1212" s="67"/>
      <c r="DQ1212" s="67"/>
      <c r="DR1212" s="67"/>
      <c r="DS1212" s="67"/>
      <c r="DT1212" s="67"/>
      <c r="DU1212" s="67"/>
      <c r="DV1212" s="67"/>
      <c r="DW1212" s="67"/>
      <c r="DX1212" s="67"/>
      <c r="DY1212" s="67"/>
      <c r="DZ1212" s="88"/>
      <c r="EA1212" s="88"/>
      <c r="EB1212" s="88"/>
      <c r="EC1212" s="88"/>
      <c r="ED1212" s="88"/>
      <c r="EE1212" s="88"/>
      <c r="EF1212" s="88"/>
      <c r="EG1212" s="88"/>
    </row>
    <row r="1213" spans="22:137" s="65" customFormat="1" x14ac:dyDescent="0.25">
      <c r="V1213" s="631"/>
      <c r="AA1213" s="632"/>
      <c r="AB1213" s="632"/>
      <c r="AD1213" s="632"/>
      <c r="AE1213" s="633"/>
      <c r="AH1213" s="634"/>
      <c r="AI1213" s="634"/>
      <c r="AK1213" s="632"/>
      <c r="AR1213" s="632"/>
      <c r="AV1213" s="632"/>
      <c r="AX1213" s="632"/>
      <c r="BB1213" s="632"/>
      <c r="BC1213" s="632"/>
      <c r="BE1213" s="632"/>
      <c r="BH1213" s="67"/>
      <c r="BI1213" s="635"/>
      <c r="BJ1213" s="636"/>
      <c r="BK1213" s="636"/>
      <c r="BL1213" s="636"/>
      <c r="BM1213" s="102"/>
      <c r="BN1213" s="102"/>
      <c r="BO1213" s="102"/>
      <c r="BP1213" s="636"/>
      <c r="BQ1213" s="636"/>
      <c r="BR1213" s="636"/>
      <c r="BS1213" s="636"/>
      <c r="BT1213" s="636"/>
      <c r="BU1213" s="636"/>
      <c r="BV1213" s="636"/>
      <c r="BW1213" s="636"/>
      <c r="BX1213" s="636"/>
      <c r="BY1213" s="636"/>
      <c r="BZ1213" s="636"/>
      <c r="CA1213" s="636"/>
      <c r="CB1213" s="637"/>
      <c r="CC1213" s="636"/>
      <c r="CD1213" s="636"/>
      <c r="CE1213" s="637"/>
      <c r="CF1213" s="637"/>
      <c r="CG1213" s="637"/>
      <c r="CH1213" s="637"/>
      <c r="CI1213" s="636"/>
      <c r="CJ1213" s="636"/>
      <c r="CK1213" s="637"/>
      <c r="CL1213" s="637"/>
      <c r="CM1213" s="637"/>
      <c r="CN1213" s="705"/>
      <c r="CO1213" s="88"/>
      <c r="CP1213" s="88"/>
      <c r="CQ1213" s="88"/>
      <c r="CR1213" s="67"/>
      <c r="CS1213" s="67"/>
      <c r="CT1213" s="67"/>
      <c r="CU1213" s="67"/>
      <c r="CV1213" s="67"/>
      <c r="CW1213" s="67"/>
      <c r="CX1213" s="67"/>
      <c r="CY1213" s="67"/>
      <c r="CZ1213" s="67"/>
      <c r="DA1213" s="67"/>
      <c r="DB1213" s="67"/>
      <c r="DC1213" s="67"/>
      <c r="DD1213" s="67"/>
      <c r="DE1213" s="67"/>
      <c r="DF1213" s="67"/>
      <c r="DG1213" s="67"/>
      <c r="DH1213" s="67"/>
      <c r="DI1213" s="67"/>
      <c r="DJ1213" s="67"/>
      <c r="DK1213" s="67"/>
      <c r="DL1213" s="67"/>
      <c r="DM1213" s="67"/>
      <c r="DN1213" s="67"/>
      <c r="DO1213" s="67"/>
      <c r="DP1213" s="67"/>
      <c r="DQ1213" s="67"/>
      <c r="DR1213" s="67"/>
      <c r="DS1213" s="67"/>
      <c r="DT1213" s="67"/>
      <c r="DU1213" s="67"/>
      <c r="DV1213" s="67"/>
      <c r="DW1213" s="67"/>
      <c r="DX1213" s="67"/>
      <c r="DY1213" s="67"/>
      <c r="DZ1213" s="88"/>
      <c r="EA1213" s="88"/>
      <c r="EB1213" s="88"/>
      <c r="EC1213" s="88"/>
      <c r="ED1213" s="88"/>
      <c r="EE1213" s="88"/>
      <c r="EF1213" s="88"/>
      <c r="EG1213" s="88"/>
    </row>
    <row r="1214" spans="22:137" s="65" customFormat="1" x14ac:dyDescent="0.25">
      <c r="V1214" s="631"/>
      <c r="AA1214" s="632"/>
      <c r="AB1214" s="632"/>
      <c r="AD1214" s="632"/>
      <c r="AE1214" s="633"/>
      <c r="AH1214" s="634"/>
      <c r="AI1214" s="634"/>
      <c r="AK1214" s="632"/>
      <c r="AR1214" s="632"/>
      <c r="AV1214" s="632"/>
      <c r="AX1214" s="632"/>
      <c r="BB1214" s="632"/>
      <c r="BC1214" s="632"/>
      <c r="BE1214" s="632"/>
      <c r="BH1214" s="67"/>
      <c r="BI1214" s="635"/>
      <c r="BJ1214" s="636"/>
      <c r="BK1214" s="636"/>
      <c r="BL1214" s="636"/>
      <c r="BM1214" s="102"/>
      <c r="BN1214" s="102"/>
      <c r="BO1214" s="102"/>
      <c r="BP1214" s="636"/>
      <c r="BQ1214" s="636"/>
      <c r="BR1214" s="636"/>
      <c r="BS1214" s="636"/>
      <c r="BT1214" s="636"/>
      <c r="BU1214" s="636"/>
      <c r="BV1214" s="636"/>
      <c r="BW1214" s="636"/>
      <c r="BX1214" s="636"/>
      <c r="BY1214" s="636"/>
      <c r="BZ1214" s="636"/>
      <c r="CA1214" s="636"/>
      <c r="CB1214" s="637"/>
      <c r="CC1214" s="636"/>
      <c r="CD1214" s="636"/>
      <c r="CE1214" s="637"/>
      <c r="CF1214" s="637"/>
      <c r="CG1214" s="637"/>
      <c r="CH1214" s="637"/>
      <c r="CI1214" s="636"/>
      <c r="CJ1214" s="636"/>
      <c r="CK1214" s="637"/>
      <c r="CL1214" s="637"/>
      <c r="CM1214" s="637"/>
      <c r="CN1214" s="705"/>
      <c r="CO1214" s="88"/>
      <c r="CP1214" s="88"/>
      <c r="CQ1214" s="88"/>
      <c r="CR1214" s="67"/>
      <c r="CS1214" s="67"/>
      <c r="CT1214" s="67"/>
      <c r="CU1214" s="67"/>
      <c r="CV1214" s="67"/>
      <c r="CW1214" s="67"/>
      <c r="CX1214" s="67"/>
      <c r="CY1214" s="67"/>
      <c r="CZ1214" s="67"/>
      <c r="DA1214" s="67"/>
      <c r="DB1214" s="67"/>
      <c r="DC1214" s="67"/>
      <c r="DD1214" s="67"/>
      <c r="DE1214" s="67"/>
      <c r="DF1214" s="67"/>
      <c r="DG1214" s="67"/>
      <c r="DH1214" s="67"/>
      <c r="DI1214" s="67"/>
      <c r="DJ1214" s="67"/>
      <c r="DK1214" s="67"/>
      <c r="DL1214" s="67"/>
      <c r="DM1214" s="67"/>
      <c r="DN1214" s="67"/>
      <c r="DO1214" s="67"/>
      <c r="DP1214" s="67"/>
      <c r="DQ1214" s="67"/>
      <c r="DR1214" s="67"/>
      <c r="DS1214" s="67"/>
      <c r="DT1214" s="67"/>
      <c r="DU1214" s="67"/>
      <c r="DV1214" s="67"/>
      <c r="DW1214" s="67"/>
      <c r="DX1214" s="67"/>
      <c r="DY1214" s="67"/>
      <c r="DZ1214" s="88"/>
      <c r="EA1214" s="88"/>
      <c r="EB1214" s="88"/>
      <c r="EC1214" s="88"/>
      <c r="ED1214" s="88"/>
      <c r="EE1214" s="88"/>
      <c r="EF1214" s="88"/>
      <c r="EG1214" s="88"/>
    </row>
    <row r="1215" spans="22:137" s="65" customFormat="1" x14ac:dyDescent="0.25">
      <c r="V1215" s="631"/>
      <c r="AA1215" s="632"/>
      <c r="AB1215" s="632"/>
      <c r="AD1215" s="632"/>
      <c r="AE1215" s="633"/>
      <c r="AH1215" s="634"/>
      <c r="AI1215" s="634"/>
      <c r="AK1215" s="632"/>
      <c r="AR1215" s="632"/>
      <c r="AV1215" s="632"/>
      <c r="AX1215" s="632"/>
      <c r="BB1215" s="632"/>
      <c r="BC1215" s="632"/>
      <c r="BE1215" s="632"/>
      <c r="BH1215" s="67"/>
      <c r="BI1215" s="635"/>
      <c r="BJ1215" s="636"/>
      <c r="BK1215" s="636"/>
      <c r="BL1215" s="636"/>
      <c r="BM1215" s="102"/>
      <c r="BN1215" s="102"/>
      <c r="BO1215" s="102"/>
      <c r="BP1215" s="636"/>
      <c r="BQ1215" s="636"/>
      <c r="BR1215" s="636"/>
      <c r="BS1215" s="636"/>
      <c r="BT1215" s="636"/>
      <c r="BU1215" s="636"/>
      <c r="BV1215" s="636"/>
      <c r="BW1215" s="636"/>
      <c r="BX1215" s="636"/>
      <c r="BY1215" s="636"/>
      <c r="BZ1215" s="636"/>
      <c r="CA1215" s="636"/>
      <c r="CB1215" s="637"/>
      <c r="CC1215" s="636"/>
      <c r="CD1215" s="636"/>
      <c r="CE1215" s="637"/>
      <c r="CF1215" s="637"/>
      <c r="CG1215" s="637"/>
      <c r="CH1215" s="637"/>
      <c r="CI1215" s="636"/>
      <c r="CJ1215" s="636"/>
      <c r="CK1215" s="637"/>
      <c r="CL1215" s="637"/>
      <c r="CM1215" s="637"/>
      <c r="CN1215" s="705"/>
      <c r="CO1215" s="88"/>
      <c r="CP1215" s="88"/>
      <c r="CQ1215" s="88"/>
      <c r="CR1215" s="67"/>
      <c r="CS1215" s="67"/>
      <c r="CT1215" s="67"/>
      <c r="CU1215" s="67"/>
      <c r="CV1215" s="67"/>
      <c r="CW1215" s="67"/>
      <c r="CX1215" s="67"/>
      <c r="CY1215" s="67"/>
      <c r="CZ1215" s="67"/>
      <c r="DA1215" s="67"/>
      <c r="DB1215" s="67"/>
      <c r="DC1215" s="67"/>
      <c r="DD1215" s="67"/>
      <c r="DE1215" s="67"/>
      <c r="DF1215" s="67"/>
      <c r="DG1215" s="67"/>
      <c r="DH1215" s="67"/>
      <c r="DI1215" s="67"/>
      <c r="DJ1215" s="67"/>
      <c r="DK1215" s="67"/>
      <c r="DL1215" s="67"/>
      <c r="DM1215" s="67"/>
      <c r="DN1215" s="67"/>
      <c r="DO1215" s="67"/>
      <c r="DP1215" s="67"/>
      <c r="DQ1215" s="67"/>
      <c r="DR1215" s="67"/>
      <c r="DS1215" s="67"/>
      <c r="DT1215" s="67"/>
      <c r="DU1215" s="67"/>
      <c r="DV1215" s="67"/>
      <c r="DW1215" s="67"/>
      <c r="DX1215" s="67"/>
      <c r="DY1215" s="67"/>
      <c r="DZ1215" s="88"/>
      <c r="EA1215" s="88"/>
      <c r="EB1215" s="88"/>
      <c r="EC1215" s="88"/>
      <c r="ED1215" s="88"/>
      <c r="EE1215" s="88"/>
      <c r="EF1215" s="88"/>
      <c r="EG1215" s="88"/>
    </row>
    <row r="1216" spans="22:137" s="65" customFormat="1" x14ac:dyDescent="0.25">
      <c r="V1216" s="631"/>
      <c r="AA1216" s="632"/>
      <c r="AB1216" s="632"/>
      <c r="AD1216" s="632"/>
      <c r="AE1216" s="633"/>
      <c r="AH1216" s="634"/>
      <c r="AI1216" s="634"/>
      <c r="AK1216" s="632"/>
      <c r="AR1216" s="632"/>
      <c r="AV1216" s="632"/>
      <c r="AX1216" s="632"/>
      <c r="BB1216" s="632"/>
      <c r="BC1216" s="632"/>
      <c r="BE1216" s="632"/>
      <c r="BH1216" s="67"/>
      <c r="BI1216" s="635"/>
      <c r="BJ1216" s="636"/>
      <c r="BK1216" s="636"/>
      <c r="BL1216" s="636"/>
      <c r="BM1216" s="102"/>
      <c r="BN1216" s="102"/>
      <c r="BO1216" s="102"/>
      <c r="BP1216" s="636"/>
      <c r="BQ1216" s="636"/>
      <c r="BR1216" s="636"/>
      <c r="BS1216" s="636"/>
      <c r="BT1216" s="636"/>
      <c r="BU1216" s="636"/>
      <c r="BV1216" s="636"/>
      <c r="BW1216" s="636"/>
      <c r="BX1216" s="636"/>
      <c r="BY1216" s="636"/>
      <c r="BZ1216" s="636"/>
      <c r="CA1216" s="636"/>
      <c r="CB1216" s="637"/>
      <c r="CC1216" s="636"/>
      <c r="CD1216" s="636"/>
      <c r="CE1216" s="637"/>
      <c r="CF1216" s="637"/>
      <c r="CG1216" s="637"/>
      <c r="CH1216" s="637"/>
      <c r="CI1216" s="636"/>
      <c r="CJ1216" s="636"/>
      <c r="CK1216" s="637"/>
      <c r="CL1216" s="637"/>
      <c r="CM1216" s="637"/>
      <c r="CN1216" s="705"/>
      <c r="CO1216" s="88"/>
      <c r="CP1216" s="88"/>
      <c r="CQ1216" s="88"/>
      <c r="CR1216" s="67"/>
      <c r="CS1216" s="67"/>
      <c r="CT1216" s="67"/>
      <c r="CU1216" s="67"/>
      <c r="CV1216" s="67"/>
      <c r="CW1216" s="67"/>
      <c r="CX1216" s="67"/>
      <c r="CY1216" s="67"/>
      <c r="CZ1216" s="67"/>
      <c r="DA1216" s="67"/>
      <c r="DB1216" s="67"/>
      <c r="DC1216" s="67"/>
      <c r="DD1216" s="67"/>
      <c r="DE1216" s="67"/>
      <c r="DF1216" s="67"/>
      <c r="DG1216" s="67"/>
      <c r="DH1216" s="67"/>
      <c r="DI1216" s="67"/>
      <c r="DJ1216" s="67"/>
      <c r="DK1216" s="67"/>
      <c r="DL1216" s="67"/>
      <c r="DM1216" s="67"/>
      <c r="DN1216" s="67"/>
      <c r="DO1216" s="67"/>
      <c r="DP1216" s="67"/>
      <c r="DQ1216" s="67"/>
      <c r="DR1216" s="67"/>
      <c r="DS1216" s="67"/>
      <c r="DT1216" s="67"/>
      <c r="DU1216" s="67"/>
      <c r="DV1216" s="67"/>
      <c r="DW1216" s="67"/>
      <c r="DX1216" s="67"/>
      <c r="DY1216" s="67"/>
      <c r="DZ1216" s="88"/>
      <c r="EA1216" s="88"/>
      <c r="EB1216" s="88"/>
      <c r="EC1216" s="88"/>
      <c r="ED1216" s="88"/>
      <c r="EE1216" s="88"/>
      <c r="EF1216" s="88"/>
      <c r="EG1216" s="88"/>
    </row>
    <row r="1217" spans="22:137" s="65" customFormat="1" x14ac:dyDescent="0.25">
      <c r="V1217" s="631"/>
      <c r="AA1217" s="632"/>
      <c r="AB1217" s="632"/>
      <c r="AD1217" s="632"/>
      <c r="AE1217" s="633"/>
      <c r="AH1217" s="634"/>
      <c r="AI1217" s="634"/>
      <c r="AK1217" s="632"/>
      <c r="AR1217" s="632"/>
      <c r="AV1217" s="632"/>
      <c r="AX1217" s="632"/>
      <c r="BB1217" s="632"/>
      <c r="BC1217" s="632"/>
      <c r="BE1217" s="632"/>
      <c r="BH1217" s="67"/>
      <c r="BI1217" s="635"/>
      <c r="BJ1217" s="636"/>
      <c r="BK1217" s="636"/>
      <c r="BL1217" s="636"/>
      <c r="BM1217" s="102"/>
      <c r="BN1217" s="102"/>
      <c r="BO1217" s="102"/>
      <c r="BP1217" s="636"/>
      <c r="BQ1217" s="636"/>
      <c r="BR1217" s="636"/>
      <c r="BS1217" s="636"/>
      <c r="BT1217" s="636"/>
      <c r="BU1217" s="636"/>
      <c r="BV1217" s="636"/>
      <c r="BW1217" s="636"/>
      <c r="BX1217" s="636"/>
      <c r="BY1217" s="636"/>
      <c r="BZ1217" s="636"/>
      <c r="CA1217" s="636"/>
      <c r="CB1217" s="637"/>
      <c r="CC1217" s="636"/>
      <c r="CD1217" s="636"/>
      <c r="CE1217" s="637"/>
      <c r="CF1217" s="637"/>
      <c r="CG1217" s="637"/>
      <c r="CH1217" s="637"/>
      <c r="CI1217" s="636"/>
      <c r="CJ1217" s="636"/>
      <c r="CK1217" s="637"/>
      <c r="CL1217" s="637"/>
      <c r="CM1217" s="637"/>
      <c r="CN1217" s="705"/>
      <c r="CO1217" s="88"/>
      <c r="CP1217" s="88"/>
      <c r="CQ1217" s="88"/>
      <c r="CR1217" s="67"/>
      <c r="CS1217" s="67"/>
      <c r="CT1217" s="67"/>
      <c r="CU1217" s="67"/>
      <c r="CV1217" s="67"/>
      <c r="CW1217" s="67"/>
      <c r="CX1217" s="67"/>
      <c r="CY1217" s="67"/>
      <c r="CZ1217" s="67"/>
      <c r="DA1217" s="67"/>
      <c r="DB1217" s="67"/>
      <c r="DC1217" s="67"/>
      <c r="DD1217" s="67"/>
      <c r="DE1217" s="67"/>
      <c r="DF1217" s="67"/>
      <c r="DG1217" s="67"/>
      <c r="DH1217" s="67"/>
      <c r="DI1217" s="67"/>
      <c r="DJ1217" s="67"/>
      <c r="DK1217" s="67"/>
      <c r="DL1217" s="67"/>
      <c r="DM1217" s="67"/>
      <c r="DN1217" s="67"/>
      <c r="DO1217" s="67"/>
      <c r="DP1217" s="67"/>
      <c r="DQ1217" s="67"/>
      <c r="DR1217" s="67"/>
      <c r="DS1217" s="67"/>
      <c r="DT1217" s="67"/>
      <c r="DU1217" s="67"/>
      <c r="DV1217" s="67"/>
      <c r="DW1217" s="67"/>
      <c r="DX1217" s="67"/>
      <c r="DY1217" s="67"/>
      <c r="DZ1217" s="88"/>
      <c r="EA1217" s="88"/>
      <c r="EB1217" s="88"/>
      <c r="EC1217" s="88"/>
      <c r="ED1217" s="88"/>
      <c r="EE1217" s="88"/>
      <c r="EF1217" s="88"/>
      <c r="EG1217" s="88"/>
    </row>
    <row r="1218" spans="22:137" s="65" customFormat="1" x14ac:dyDescent="0.25">
      <c r="V1218" s="631"/>
      <c r="AA1218" s="632"/>
      <c r="AB1218" s="632"/>
      <c r="AD1218" s="632"/>
      <c r="AE1218" s="633"/>
      <c r="AH1218" s="634"/>
      <c r="AI1218" s="634"/>
      <c r="AK1218" s="632"/>
      <c r="AR1218" s="632"/>
      <c r="AV1218" s="632"/>
      <c r="AX1218" s="632"/>
      <c r="BB1218" s="632"/>
      <c r="BC1218" s="632"/>
      <c r="BE1218" s="632"/>
      <c r="BH1218" s="67"/>
      <c r="BI1218" s="635"/>
      <c r="BJ1218" s="636"/>
      <c r="BK1218" s="636"/>
      <c r="BL1218" s="636"/>
      <c r="BM1218" s="102"/>
      <c r="BN1218" s="102"/>
      <c r="BO1218" s="102"/>
      <c r="BP1218" s="636"/>
      <c r="BQ1218" s="636"/>
      <c r="BR1218" s="636"/>
      <c r="BS1218" s="636"/>
      <c r="BT1218" s="636"/>
      <c r="BU1218" s="636"/>
      <c r="BV1218" s="636"/>
      <c r="BW1218" s="636"/>
      <c r="BX1218" s="636"/>
      <c r="BY1218" s="636"/>
      <c r="BZ1218" s="636"/>
      <c r="CA1218" s="636"/>
      <c r="CB1218" s="637"/>
      <c r="CC1218" s="636"/>
      <c r="CD1218" s="636"/>
      <c r="CE1218" s="637"/>
      <c r="CF1218" s="637"/>
      <c r="CG1218" s="637"/>
      <c r="CH1218" s="637"/>
      <c r="CI1218" s="636"/>
      <c r="CJ1218" s="636"/>
      <c r="CK1218" s="637"/>
      <c r="CL1218" s="637"/>
      <c r="CM1218" s="637"/>
      <c r="CN1218" s="705"/>
      <c r="CO1218" s="88"/>
      <c r="CP1218" s="88"/>
      <c r="CQ1218" s="88"/>
      <c r="CR1218" s="67"/>
      <c r="CS1218" s="67"/>
      <c r="CT1218" s="67"/>
      <c r="CU1218" s="67"/>
      <c r="CV1218" s="67"/>
      <c r="CW1218" s="67"/>
      <c r="CX1218" s="67"/>
      <c r="CY1218" s="67"/>
      <c r="CZ1218" s="67"/>
      <c r="DA1218" s="67"/>
      <c r="DB1218" s="67"/>
      <c r="DC1218" s="67"/>
      <c r="DD1218" s="67"/>
      <c r="DE1218" s="67"/>
      <c r="DF1218" s="67"/>
      <c r="DG1218" s="67"/>
      <c r="DH1218" s="67"/>
      <c r="DI1218" s="67"/>
      <c r="DJ1218" s="67"/>
      <c r="DK1218" s="67"/>
      <c r="DL1218" s="67"/>
      <c r="DM1218" s="67"/>
      <c r="DN1218" s="67"/>
      <c r="DO1218" s="67"/>
      <c r="DP1218" s="67"/>
      <c r="DQ1218" s="67"/>
      <c r="DR1218" s="67"/>
      <c r="DS1218" s="67"/>
      <c r="DT1218" s="67"/>
      <c r="DU1218" s="67"/>
      <c r="DV1218" s="67"/>
      <c r="DW1218" s="67"/>
      <c r="DX1218" s="67"/>
      <c r="DY1218" s="67"/>
      <c r="DZ1218" s="88"/>
      <c r="EA1218" s="88"/>
      <c r="EB1218" s="88"/>
      <c r="EC1218" s="88"/>
      <c r="ED1218" s="88"/>
      <c r="EE1218" s="88"/>
      <c r="EF1218" s="88"/>
      <c r="EG1218" s="88"/>
    </row>
    <row r="1219" spans="22:137" s="65" customFormat="1" x14ac:dyDescent="0.25">
      <c r="V1219" s="631"/>
      <c r="AA1219" s="632"/>
      <c r="AB1219" s="632"/>
      <c r="AD1219" s="632"/>
      <c r="AE1219" s="633"/>
      <c r="AH1219" s="634"/>
      <c r="AI1219" s="634"/>
      <c r="AK1219" s="632"/>
      <c r="AR1219" s="632"/>
      <c r="AV1219" s="632"/>
      <c r="AX1219" s="632"/>
      <c r="BB1219" s="632"/>
      <c r="BC1219" s="632"/>
      <c r="BE1219" s="632"/>
      <c r="BH1219" s="67"/>
      <c r="BI1219" s="635"/>
      <c r="BJ1219" s="636"/>
      <c r="BK1219" s="636"/>
      <c r="BL1219" s="636"/>
      <c r="BM1219" s="102"/>
      <c r="BN1219" s="102"/>
      <c r="BO1219" s="102"/>
      <c r="BP1219" s="636"/>
      <c r="BQ1219" s="636"/>
      <c r="BR1219" s="636"/>
      <c r="BS1219" s="636"/>
      <c r="BT1219" s="636"/>
      <c r="BU1219" s="636"/>
      <c r="BV1219" s="636"/>
      <c r="BW1219" s="636"/>
      <c r="BX1219" s="636"/>
      <c r="BY1219" s="636"/>
      <c r="BZ1219" s="636"/>
      <c r="CA1219" s="636"/>
      <c r="CB1219" s="637"/>
      <c r="CC1219" s="636"/>
      <c r="CD1219" s="636"/>
      <c r="CE1219" s="637"/>
      <c r="CF1219" s="637"/>
      <c r="CG1219" s="637"/>
      <c r="CH1219" s="637"/>
      <c r="CI1219" s="636"/>
      <c r="CJ1219" s="636"/>
      <c r="CK1219" s="637"/>
      <c r="CL1219" s="637"/>
      <c r="CM1219" s="637"/>
      <c r="CN1219" s="705"/>
      <c r="CO1219" s="88"/>
      <c r="CP1219" s="88"/>
      <c r="CQ1219" s="88"/>
      <c r="CR1219" s="67"/>
      <c r="CS1219" s="67"/>
      <c r="CT1219" s="67"/>
      <c r="CU1219" s="67"/>
      <c r="CV1219" s="67"/>
      <c r="CW1219" s="67"/>
      <c r="CX1219" s="67"/>
      <c r="CY1219" s="67"/>
      <c r="CZ1219" s="67"/>
      <c r="DA1219" s="67"/>
      <c r="DB1219" s="67"/>
      <c r="DC1219" s="67"/>
      <c r="DD1219" s="67"/>
      <c r="DE1219" s="67"/>
      <c r="DF1219" s="67"/>
      <c r="DG1219" s="67"/>
      <c r="DH1219" s="67"/>
      <c r="DI1219" s="67"/>
      <c r="DJ1219" s="67"/>
      <c r="DK1219" s="67"/>
      <c r="DL1219" s="67"/>
      <c r="DM1219" s="67"/>
      <c r="DN1219" s="67"/>
      <c r="DO1219" s="67"/>
      <c r="DP1219" s="67"/>
      <c r="DQ1219" s="67"/>
      <c r="DR1219" s="67"/>
      <c r="DS1219" s="67"/>
      <c r="DT1219" s="67"/>
      <c r="DU1219" s="67"/>
      <c r="DV1219" s="67"/>
      <c r="DW1219" s="67"/>
      <c r="DX1219" s="67"/>
      <c r="DY1219" s="67"/>
      <c r="DZ1219" s="88"/>
      <c r="EA1219" s="88"/>
      <c r="EB1219" s="88"/>
      <c r="EC1219" s="88"/>
      <c r="ED1219" s="88"/>
      <c r="EE1219" s="88"/>
      <c r="EF1219" s="88"/>
      <c r="EG1219" s="88"/>
    </row>
    <row r="1220" spans="22:137" s="65" customFormat="1" x14ac:dyDescent="0.25">
      <c r="V1220" s="631"/>
      <c r="AA1220" s="632"/>
      <c r="AB1220" s="632"/>
      <c r="AD1220" s="632"/>
      <c r="AE1220" s="633"/>
      <c r="AH1220" s="634"/>
      <c r="AI1220" s="634"/>
      <c r="AK1220" s="632"/>
      <c r="AR1220" s="632"/>
      <c r="AV1220" s="632"/>
      <c r="AX1220" s="632"/>
      <c r="BB1220" s="632"/>
      <c r="BC1220" s="632"/>
      <c r="BE1220" s="632"/>
      <c r="BH1220" s="67"/>
      <c r="BI1220" s="635"/>
      <c r="BJ1220" s="636"/>
      <c r="BK1220" s="636"/>
      <c r="BL1220" s="636"/>
      <c r="BM1220" s="102"/>
      <c r="BN1220" s="102"/>
      <c r="BO1220" s="102"/>
      <c r="BP1220" s="636"/>
      <c r="BQ1220" s="636"/>
      <c r="BR1220" s="636"/>
      <c r="BS1220" s="636"/>
      <c r="BT1220" s="636"/>
      <c r="BU1220" s="636"/>
      <c r="BV1220" s="636"/>
      <c r="BW1220" s="636"/>
      <c r="BX1220" s="636"/>
      <c r="BY1220" s="636"/>
      <c r="BZ1220" s="636"/>
      <c r="CA1220" s="636"/>
      <c r="CB1220" s="637"/>
      <c r="CC1220" s="636"/>
      <c r="CD1220" s="636"/>
      <c r="CE1220" s="637"/>
      <c r="CF1220" s="637"/>
      <c r="CG1220" s="637"/>
      <c r="CH1220" s="637"/>
      <c r="CI1220" s="636"/>
      <c r="CJ1220" s="636"/>
      <c r="CK1220" s="637"/>
      <c r="CL1220" s="637"/>
      <c r="CM1220" s="637"/>
      <c r="CN1220" s="705"/>
      <c r="CO1220" s="88"/>
      <c r="CP1220" s="88"/>
      <c r="CQ1220" s="88"/>
      <c r="CR1220" s="67"/>
      <c r="CS1220" s="67"/>
      <c r="CT1220" s="67"/>
      <c r="CU1220" s="67"/>
      <c r="CV1220" s="67"/>
      <c r="CW1220" s="67"/>
      <c r="CX1220" s="67"/>
      <c r="CY1220" s="67"/>
      <c r="CZ1220" s="67"/>
      <c r="DA1220" s="67"/>
      <c r="DB1220" s="67"/>
      <c r="DC1220" s="67"/>
      <c r="DD1220" s="67"/>
      <c r="DE1220" s="67"/>
      <c r="DF1220" s="67"/>
      <c r="DG1220" s="67"/>
      <c r="DH1220" s="67"/>
      <c r="DI1220" s="67"/>
      <c r="DJ1220" s="67"/>
      <c r="DK1220" s="67"/>
      <c r="DL1220" s="67"/>
      <c r="DM1220" s="67"/>
      <c r="DN1220" s="67"/>
      <c r="DO1220" s="67"/>
      <c r="DP1220" s="67"/>
      <c r="DQ1220" s="67"/>
      <c r="DR1220" s="67"/>
      <c r="DS1220" s="67"/>
      <c r="DT1220" s="67"/>
      <c r="DU1220" s="67"/>
      <c r="DV1220" s="67"/>
      <c r="DW1220" s="67"/>
      <c r="DX1220" s="67"/>
      <c r="DY1220" s="67"/>
      <c r="DZ1220" s="88"/>
      <c r="EA1220" s="88"/>
      <c r="EB1220" s="88"/>
      <c r="EC1220" s="88"/>
      <c r="ED1220" s="88"/>
      <c r="EE1220" s="88"/>
      <c r="EF1220" s="88"/>
      <c r="EG1220" s="88"/>
    </row>
    <row r="1221" spans="22:137" s="65" customFormat="1" x14ac:dyDescent="0.25">
      <c r="V1221" s="631"/>
      <c r="AA1221" s="632"/>
      <c r="AB1221" s="632"/>
      <c r="AD1221" s="632"/>
      <c r="AE1221" s="633"/>
      <c r="AH1221" s="634"/>
      <c r="AI1221" s="634"/>
      <c r="AK1221" s="632"/>
      <c r="AR1221" s="632"/>
      <c r="AV1221" s="632"/>
      <c r="AX1221" s="632"/>
      <c r="BB1221" s="632"/>
      <c r="BC1221" s="632"/>
      <c r="BE1221" s="632"/>
      <c r="BH1221" s="67"/>
      <c r="BI1221" s="635"/>
      <c r="BJ1221" s="636"/>
      <c r="BK1221" s="636"/>
      <c r="BL1221" s="636"/>
      <c r="BM1221" s="102"/>
      <c r="BN1221" s="102"/>
      <c r="BO1221" s="102"/>
      <c r="BP1221" s="636"/>
      <c r="BQ1221" s="636"/>
      <c r="BR1221" s="636"/>
      <c r="BS1221" s="636"/>
      <c r="BT1221" s="636"/>
      <c r="BU1221" s="636"/>
      <c r="BV1221" s="636"/>
      <c r="BW1221" s="636"/>
      <c r="BX1221" s="636"/>
      <c r="BY1221" s="636"/>
      <c r="BZ1221" s="636"/>
      <c r="CA1221" s="636"/>
      <c r="CB1221" s="637"/>
      <c r="CC1221" s="636"/>
      <c r="CD1221" s="636"/>
      <c r="CE1221" s="637"/>
      <c r="CF1221" s="637"/>
      <c r="CG1221" s="637"/>
      <c r="CH1221" s="637"/>
      <c r="CI1221" s="636"/>
      <c r="CJ1221" s="636"/>
      <c r="CK1221" s="637"/>
      <c r="CL1221" s="637"/>
      <c r="CM1221" s="637"/>
      <c r="CN1221" s="705"/>
      <c r="CO1221" s="88"/>
      <c r="CP1221" s="88"/>
      <c r="CQ1221" s="88"/>
      <c r="CR1221" s="67"/>
      <c r="CS1221" s="67"/>
      <c r="CT1221" s="67"/>
      <c r="CU1221" s="67"/>
      <c r="CV1221" s="67"/>
      <c r="CW1221" s="67"/>
      <c r="CX1221" s="67"/>
      <c r="CY1221" s="67"/>
      <c r="CZ1221" s="67"/>
      <c r="DA1221" s="67"/>
      <c r="DB1221" s="67"/>
      <c r="DC1221" s="67"/>
      <c r="DD1221" s="67"/>
      <c r="DE1221" s="67"/>
      <c r="DF1221" s="67"/>
      <c r="DG1221" s="67"/>
      <c r="DH1221" s="67"/>
      <c r="DI1221" s="67"/>
      <c r="DJ1221" s="67"/>
      <c r="DK1221" s="67"/>
      <c r="DL1221" s="67"/>
      <c r="DM1221" s="67"/>
      <c r="DN1221" s="67"/>
      <c r="DO1221" s="67"/>
      <c r="DP1221" s="67"/>
      <c r="DQ1221" s="67"/>
      <c r="DR1221" s="67"/>
      <c r="DS1221" s="67"/>
      <c r="DT1221" s="67"/>
      <c r="DU1221" s="67"/>
      <c r="DV1221" s="67"/>
      <c r="DW1221" s="67"/>
      <c r="DX1221" s="67"/>
      <c r="DY1221" s="67"/>
      <c r="DZ1221" s="88"/>
      <c r="EA1221" s="88"/>
      <c r="EB1221" s="88"/>
      <c r="EC1221" s="88"/>
      <c r="ED1221" s="88"/>
      <c r="EE1221" s="88"/>
      <c r="EF1221" s="88"/>
      <c r="EG1221" s="88"/>
    </row>
    <row r="1222" spans="22:137" s="65" customFormat="1" x14ac:dyDescent="0.25">
      <c r="V1222" s="631"/>
      <c r="AA1222" s="632"/>
      <c r="AB1222" s="632"/>
      <c r="AD1222" s="632"/>
      <c r="AE1222" s="633"/>
      <c r="AH1222" s="634"/>
      <c r="AI1222" s="634"/>
      <c r="AK1222" s="632"/>
      <c r="AR1222" s="632"/>
      <c r="AV1222" s="632"/>
      <c r="AX1222" s="632"/>
      <c r="BB1222" s="632"/>
      <c r="BC1222" s="632"/>
      <c r="BE1222" s="632"/>
      <c r="BH1222" s="67"/>
      <c r="BI1222" s="635"/>
      <c r="BJ1222" s="636"/>
      <c r="BK1222" s="636"/>
      <c r="BL1222" s="636"/>
      <c r="BM1222" s="102"/>
      <c r="BN1222" s="102"/>
      <c r="BO1222" s="102"/>
      <c r="BP1222" s="636"/>
      <c r="BQ1222" s="636"/>
      <c r="BR1222" s="636"/>
      <c r="BS1222" s="636"/>
      <c r="BT1222" s="636"/>
      <c r="BU1222" s="636"/>
      <c r="BV1222" s="636"/>
      <c r="BW1222" s="636"/>
      <c r="BX1222" s="636"/>
      <c r="BY1222" s="636"/>
      <c r="BZ1222" s="636"/>
      <c r="CA1222" s="636"/>
      <c r="CB1222" s="637"/>
      <c r="CC1222" s="636"/>
      <c r="CD1222" s="636"/>
      <c r="CE1222" s="637"/>
      <c r="CF1222" s="637"/>
      <c r="CG1222" s="637"/>
      <c r="CH1222" s="637"/>
      <c r="CI1222" s="636"/>
      <c r="CJ1222" s="636"/>
      <c r="CK1222" s="637"/>
      <c r="CL1222" s="637"/>
      <c r="CM1222" s="637"/>
      <c r="CN1222" s="705"/>
      <c r="CO1222" s="88"/>
      <c r="CP1222" s="88"/>
      <c r="CQ1222" s="88"/>
      <c r="CR1222" s="67"/>
      <c r="CS1222" s="67"/>
      <c r="CT1222" s="67"/>
      <c r="CU1222" s="67"/>
      <c r="CV1222" s="67"/>
      <c r="CW1222" s="67"/>
      <c r="CX1222" s="67"/>
      <c r="CY1222" s="67"/>
      <c r="CZ1222" s="67"/>
      <c r="DA1222" s="67"/>
      <c r="DB1222" s="67"/>
      <c r="DC1222" s="67"/>
      <c r="DD1222" s="67"/>
      <c r="DE1222" s="67"/>
      <c r="DF1222" s="67"/>
      <c r="DG1222" s="67"/>
      <c r="DH1222" s="67"/>
      <c r="DI1222" s="67"/>
      <c r="DJ1222" s="67"/>
      <c r="DK1222" s="67"/>
      <c r="DL1222" s="67"/>
      <c r="DM1222" s="67"/>
      <c r="DN1222" s="67"/>
      <c r="DO1222" s="67"/>
      <c r="DP1222" s="67"/>
      <c r="DQ1222" s="67"/>
      <c r="DR1222" s="67"/>
      <c r="DS1222" s="67"/>
      <c r="DT1222" s="67"/>
      <c r="DU1222" s="67"/>
      <c r="DV1222" s="67"/>
      <c r="DW1222" s="67"/>
      <c r="DX1222" s="67"/>
      <c r="DY1222" s="67"/>
      <c r="DZ1222" s="88"/>
      <c r="EA1222" s="88"/>
      <c r="EB1222" s="88"/>
      <c r="EC1222" s="88"/>
      <c r="ED1222" s="88"/>
      <c r="EE1222" s="88"/>
      <c r="EF1222" s="88"/>
      <c r="EG1222" s="88"/>
    </row>
    <row r="1223" spans="22:137" s="65" customFormat="1" x14ac:dyDescent="0.25">
      <c r="V1223" s="631"/>
      <c r="AA1223" s="632"/>
      <c r="AB1223" s="632"/>
      <c r="AD1223" s="632"/>
      <c r="AE1223" s="633"/>
      <c r="AH1223" s="634"/>
      <c r="AI1223" s="634"/>
      <c r="AK1223" s="632"/>
      <c r="AR1223" s="632"/>
      <c r="AV1223" s="632"/>
      <c r="AX1223" s="632"/>
      <c r="BB1223" s="632"/>
      <c r="BC1223" s="632"/>
      <c r="BE1223" s="632"/>
      <c r="BH1223" s="67"/>
      <c r="BI1223" s="635"/>
      <c r="BJ1223" s="636"/>
      <c r="BK1223" s="636"/>
      <c r="BL1223" s="636"/>
      <c r="BM1223" s="102"/>
      <c r="BN1223" s="102"/>
      <c r="BO1223" s="102"/>
      <c r="BP1223" s="636"/>
      <c r="BQ1223" s="636"/>
      <c r="BR1223" s="636"/>
      <c r="BS1223" s="636"/>
      <c r="BT1223" s="636"/>
      <c r="BU1223" s="636"/>
      <c r="BV1223" s="636"/>
      <c r="BW1223" s="636"/>
      <c r="BX1223" s="636"/>
      <c r="BY1223" s="636"/>
      <c r="BZ1223" s="636"/>
      <c r="CA1223" s="636"/>
      <c r="CB1223" s="637"/>
      <c r="CC1223" s="636"/>
      <c r="CD1223" s="636"/>
      <c r="CE1223" s="637"/>
      <c r="CF1223" s="637"/>
      <c r="CG1223" s="637"/>
      <c r="CH1223" s="637"/>
      <c r="CI1223" s="636"/>
      <c r="CJ1223" s="636"/>
      <c r="CK1223" s="637"/>
      <c r="CL1223" s="637"/>
      <c r="CM1223" s="637"/>
      <c r="CN1223" s="705"/>
      <c r="CO1223" s="88"/>
      <c r="CP1223" s="88"/>
      <c r="CQ1223" s="88"/>
      <c r="CR1223" s="67"/>
      <c r="CS1223" s="67"/>
      <c r="CT1223" s="67"/>
      <c r="CU1223" s="67"/>
      <c r="CV1223" s="67"/>
      <c r="CW1223" s="67"/>
      <c r="CX1223" s="67"/>
      <c r="CY1223" s="67"/>
      <c r="CZ1223" s="67"/>
      <c r="DA1223" s="67"/>
      <c r="DB1223" s="67"/>
      <c r="DC1223" s="67"/>
      <c r="DD1223" s="67"/>
      <c r="DE1223" s="67"/>
      <c r="DF1223" s="67"/>
      <c r="DG1223" s="67"/>
      <c r="DH1223" s="67"/>
      <c r="DI1223" s="67"/>
      <c r="DJ1223" s="67"/>
      <c r="DK1223" s="67"/>
      <c r="DL1223" s="67"/>
      <c r="DM1223" s="67"/>
      <c r="DN1223" s="67"/>
      <c r="DO1223" s="67"/>
      <c r="DP1223" s="67"/>
      <c r="DQ1223" s="67"/>
      <c r="DR1223" s="67"/>
      <c r="DS1223" s="67"/>
      <c r="DT1223" s="67"/>
      <c r="DU1223" s="67"/>
      <c r="DV1223" s="67"/>
      <c r="DW1223" s="67"/>
      <c r="DX1223" s="67"/>
      <c r="DY1223" s="67"/>
      <c r="DZ1223" s="88"/>
      <c r="EA1223" s="88"/>
      <c r="EB1223" s="88"/>
      <c r="EC1223" s="88"/>
      <c r="ED1223" s="88"/>
      <c r="EE1223" s="88"/>
      <c r="EF1223" s="88"/>
      <c r="EG1223" s="88"/>
    </row>
    <row r="1224" spans="22:137" s="65" customFormat="1" x14ac:dyDescent="0.25">
      <c r="V1224" s="631"/>
      <c r="AA1224" s="632"/>
      <c r="AB1224" s="632"/>
      <c r="AD1224" s="632"/>
      <c r="AE1224" s="633"/>
      <c r="AH1224" s="634"/>
      <c r="AI1224" s="634"/>
      <c r="AK1224" s="632"/>
      <c r="AR1224" s="632"/>
      <c r="AV1224" s="632"/>
      <c r="AX1224" s="632"/>
      <c r="BB1224" s="632"/>
      <c r="BC1224" s="632"/>
      <c r="BE1224" s="632"/>
      <c r="BH1224" s="67"/>
      <c r="BI1224" s="635"/>
      <c r="BJ1224" s="636"/>
      <c r="BK1224" s="636"/>
      <c r="BL1224" s="636"/>
      <c r="BM1224" s="102"/>
      <c r="BN1224" s="102"/>
      <c r="BO1224" s="102"/>
      <c r="BP1224" s="636"/>
      <c r="BQ1224" s="636"/>
      <c r="BR1224" s="636"/>
      <c r="BS1224" s="636"/>
      <c r="BT1224" s="636"/>
      <c r="BU1224" s="636"/>
      <c r="BV1224" s="636"/>
      <c r="BW1224" s="636"/>
      <c r="BX1224" s="636"/>
      <c r="BY1224" s="636"/>
      <c r="BZ1224" s="636"/>
      <c r="CA1224" s="636"/>
      <c r="CB1224" s="637"/>
      <c r="CC1224" s="636"/>
      <c r="CD1224" s="636"/>
      <c r="CE1224" s="637"/>
      <c r="CF1224" s="637"/>
      <c r="CG1224" s="637"/>
      <c r="CH1224" s="637"/>
      <c r="CI1224" s="636"/>
      <c r="CJ1224" s="636"/>
      <c r="CK1224" s="637"/>
      <c r="CL1224" s="637"/>
      <c r="CM1224" s="637"/>
      <c r="CN1224" s="705"/>
      <c r="CO1224" s="88"/>
      <c r="CP1224" s="88"/>
      <c r="CQ1224" s="88"/>
      <c r="CR1224" s="67"/>
      <c r="CS1224" s="67"/>
      <c r="CT1224" s="67"/>
      <c r="CU1224" s="67"/>
      <c r="CV1224" s="67"/>
      <c r="CW1224" s="67"/>
      <c r="CX1224" s="67"/>
      <c r="CY1224" s="67"/>
      <c r="CZ1224" s="67"/>
      <c r="DA1224" s="67"/>
      <c r="DB1224" s="67"/>
      <c r="DC1224" s="67"/>
      <c r="DD1224" s="67"/>
      <c r="DE1224" s="67"/>
      <c r="DF1224" s="67"/>
      <c r="DG1224" s="67"/>
      <c r="DH1224" s="67"/>
      <c r="DI1224" s="67"/>
      <c r="DJ1224" s="67"/>
      <c r="DK1224" s="67"/>
      <c r="DL1224" s="67"/>
      <c r="DM1224" s="67"/>
      <c r="DN1224" s="67"/>
      <c r="DO1224" s="67"/>
      <c r="DP1224" s="67"/>
      <c r="DQ1224" s="67"/>
      <c r="DR1224" s="67"/>
      <c r="DS1224" s="67"/>
      <c r="DT1224" s="67"/>
      <c r="DU1224" s="67"/>
      <c r="DV1224" s="67"/>
      <c r="DW1224" s="67"/>
      <c r="DX1224" s="67"/>
      <c r="DY1224" s="67"/>
      <c r="DZ1224" s="88"/>
      <c r="EA1224" s="88"/>
      <c r="EB1224" s="88"/>
      <c r="EC1224" s="88"/>
      <c r="ED1224" s="88"/>
      <c r="EE1224" s="88"/>
      <c r="EF1224" s="88"/>
      <c r="EG1224" s="88"/>
    </row>
    <row r="1225" spans="22:137" s="65" customFormat="1" x14ac:dyDescent="0.25">
      <c r="V1225" s="631"/>
      <c r="AA1225" s="632"/>
      <c r="AB1225" s="632"/>
      <c r="AD1225" s="632"/>
      <c r="AE1225" s="633"/>
      <c r="AH1225" s="634"/>
      <c r="AI1225" s="634"/>
      <c r="AK1225" s="632"/>
      <c r="AR1225" s="632"/>
      <c r="AV1225" s="632"/>
      <c r="AX1225" s="632"/>
      <c r="BB1225" s="632"/>
      <c r="BC1225" s="632"/>
      <c r="BE1225" s="632"/>
      <c r="BH1225" s="67"/>
      <c r="BI1225" s="635"/>
      <c r="BJ1225" s="636"/>
      <c r="BK1225" s="636"/>
      <c r="BL1225" s="636"/>
      <c r="BM1225" s="102"/>
      <c r="BN1225" s="102"/>
      <c r="BO1225" s="102"/>
      <c r="BP1225" s="636"/>
      <c r="BQ1225" s="636"/>
      <c r="BR1225" s="636"/>
      <c r="BS1225" s="636"/>
      <c r="BT1225" s="636"/>
      <c r="BU1225" s="636"/>
      <c r="BV1225" s="636"/>
      <c r="BW1225" s="636"/>
      <c r="BX1225" s="636"/>
      <c r="BY1225" s="636"/>
      <c r="BZ1225" s="636"/>
      <c r="CA1225" s="636"/>
      <c r="CB1225" s="637"/>
      <c r="CC1225" s="636"/>
      <c r="CD1225" s="636"/>
      <c r="CE1225" s="637"/>
      <c r="CF1225" s="637"/>
      <c r="CG1225" s="637"/>
      <c r="CH1225" s="637"/>
      <c r="CI1225" s="636"/>
      <c r="CJ1225" s="636"/>
      <c r="CK1225" s="637"/>
      <c r="CL1225" s="637"/>
      <c r="CM1225" s="637"/>
      <c r="CN1225" s="705"/>
      <c r="CO1225" s="88"/>
      <c r="CP1225" s="88"/>
      <c r="CQ1225" s="88"/>
      <c r="CR1225" s="67"/>
      <c r="CS1225" s="67"/>
      <c r="CT1225" s="67"/>
      <c r="CU1225" s="67"/>
      <c r="CV1225" s="67"/>
      <c r="CW1225" s="67"/>
      <c r="CX1225" s="67"/>
      <c r="CY1225" s="67"/>
      <c r="CZ1225" s="67"/>
      <c r="DA1225" s="67"/>
      <c r="DB1225" s="67"/>
      <c r="DC1225" s="67"/>
      <c r="DD1225" s="67"/>
      <c r="DE1225" s="67"/>
      <c r="DF1225" s="67"/>
      <c r="DG1225" s="67"/>
      <c r="DH1225" s="67"/>
      <c r="DI1225" s="67"/>
      <c r="DJ1225" s="67"/>
      <c r="DK1225" s="67"/>
      <c r="DL1225" s="67"/>
      <c r="DM1225" s="67"/>
      <c r="DN1225" s="67"/>
      <c r="DO1225" s="67"/>
      <c r="DP1225" s="67"/>
      <c r="DQ1225" s="67"/>
      <c r="DR1225" s="67"/>
      <c r="DS1225" s="67"/>
      <c r="DT1225" s="67"/>
      <c r="DU1225" s="67"/>
      <c r="DV1225" s="67"/>
      <c r="DW1225" s="67"/>
      <c r="DX1225" s="67"/>
      <c r="DY1225" s="67"/>
      <c r="DZ1225" s="88"/>
      <c r="EA1225" s="88"/>
      <c r="EB1225" s="88"/>
      <c r="EC1225" s="88"/>
      <c r="ED1225" s="88"/>
      <c r="EE1225" s="88"/>
      <c r="EF1225" s="88"/>
      <c r="EG1225" s="88"/>
    </row>
    <row r="1226" spans="22:137" s="65" customFormat="1" x14ac:dyDescent="0.25">
      <c r="V1226" s="631"/>
      <c r="AA1226" s="632"/>
      <c r="AB1226" s="632"/>
      <c r="AD1226" s="632"/>
      <c r="AE1226" s="633"/>
      <c r="AH1226" s="634"/>
      <c r="AI1226" s="634"/>
      <c r="AK1226" s="632"/>
      <c r="AR1226" s="632"/>
      <c r="AV1226" s="632"/>
      <c r="AX1226" s="632"/>
      <c r="BB1226" s="632"/>
      <c r="BC1226" s="632"/>
      <c r="BE1226" s="632"/>
      <c r="BH1226" s="67"/>
      <c r="BI1226" s="635"/>
      <c r="BJ1226" s="636"/>
      <c r="BK1226" s="636"/>
      <c r="BL1226" s="636"/>
      <c r="BM1226" s="102"/>
      <c r="BN1226" s="102"/>
      <c r="BO1226" s="102"/>
      <c r="BP1226" s="636"/>
      <c r="BQ1226" s="636"/>
      <c r="BR1226" s="636"/>
      <c r="BS1226" s="636"/>
      <c r="BT1226" s="636"/>
      <c r="BU1226" s="636"/>
      <c r="BV1226" s="636"/>
      <c r="BW1226" s="636"/>
      <c r="BX1226" s="636"/>
      <c r="BY1226" s="636"/>
      <c r="BZ1226" s="636"/>
      <c r="CA1226" s="636"/>
      <c r="CB1226" s="637"/>
      <c r="CC1226" s="636"/>
      <c r="CD1226" s="636"/>
      <c r="CE1226" s="637"/>
      <c r="CF1226" s="637"/>
      <c r="CG1226" s="637"/>
      <c r="CH1226" s="637"/>
      <c r="CI1226" s="636"/>
      <c r="CJ1226" s="636"/>
      <c r="CK1226" s="637"/>
      <c r="CL1226" s="637"/>
      <c r="CM1226" s="637"/>
      <c r="CN1226" s="705"/>
      <c r="CO1226" s="88"/>
      <c r="CP1226" s="88"/>
      <c r="CQ1226" s="88"/>
      <c r="CR1226" s="67"/>
      <c r="CS1226" s="67"/>
      <c r="CT1226" s="67"/>
      <c r="CU1226" s="67"/>
      <c r="CV1226" s="67"/>
      <c r="CW1226" s="67"/>
      <c r="CX1226" s="67"/>
      <c r="CY1226" s="67"/>
      <c r="CZ1226" s="67"/>
      <c r="DA1226" s="67"/>
      <c r="DB1226" s="67"/>
      <c r="DC1226" s="67"/>
      <c r="DD1226" s="67"/>
      <c r="DE1226" s="67"/>
      <c r="DF1226" s="67"/>
      <c r="DG1226" s="67"/>
      <c r="DH1226" s="67"/>
      <c r="DI1226" s="67"/>
      <c r="DJ1226" s="67"/>
      <c r="DK1226" s="67"/>
      <c r="DL1226" s="67"/>
      <c r="DM1226" s="67"/>
      <c r="DN1226" s="67"/>
      <c r="DO1226" s="67"/>
      <c r="DP1226" s="67"/>
      <c r="DQ1226" s="67"/>
      <c r="DR1226" s="67"/>
      <c r="DS1226" s="67"/>
      <c r="DT1226" s="67"/>
      <c r="DU1226" s="67"/>
      <c r="DV1226" s="67"/>
      <c r="DW1226" s="67"/>
      <c r="DX1226" s="67"/>
      <c r="DY1226" s="67"/>
      <c r="DZ1226" s="88"/>
      <c r="EA1226" s="88"/>
      <c r="EB1226" s="88"/>
      <c r="EC1226" s="88"/>
      <c r="ED1226" s="88"/>
      <c r="EE1226" s="88"/>
      <c r="EF1226" s="88"/>
      <c r="EG1226" s="88"/>
    </row>
    <row r="1227" spans="22:137" s="65" customFormat="1" x14ac:dyDescent="0.25">
      <c r="V1227" s="631"/>
      <c r="AA1227" s="632"/>
      <c r="AB1227" s="632"/>
      <c r="AD1227" s="632"/>
      <c r="AE1227" s="633"/>
      <c r="AH1227" s="634"/>
      <c r="AI1227" s="634"/>
      <c r="AK1227" s="632"/>
      <c r="AR1227" s="632"/>
      <c r="AV1227" s="632"/>
      <c r="AX1227" s="632"/>
      <c r="BB1227" s="632"/>
      <c r="BC1227" s="632"/>
      <c r="BE1227" s="632"/>
      <c r="BH1227" s="67"/>
      <c r="BI1227" s="635"/>
      <c r="BJ1227" s="636"/>
      <c r="BK1227" s="636"/>
      <c r="BL1227" s="636"/>
      <c r="BM1227" s="102"/>
      <c r="BN1227" s="102"/>
      <c r="BO1227" s="102"/>
      <c r="BP1227" s="636"/>
      <c r="BQ1227" s="636"/>
      <c r="BR1227" s="636"/>
      <c r="BS1227" s="636"/>
      <c r="BT1227" s="636"/>
      <c r="BU1227" s="636"/>
      <c r="BV1227" s="636"/>
      <c r="BW1227" s="636"/>
      <c r="BX1227" s="636"/>
      <c r="BY1227" s="636"/>
      <c r="BZ1227" s="636"/>
      <c r="CA1227" s="636"/>
      <c r="CB1227" s="637"/>
      <c r="CC1227" s="636"/>
      <c r="CD1227" s="636"/>
      <c r="CE1227" s="637"/>
      <c r="CF1227" s="637"/>
      <c r="CG1227" s="637"/>
      <c r="CH1227" s="637"/>
      <c r="CI1227" s="636"/>
      <c r="CJ1227" s="636"/>
      <c r="CK1227" s="637"/>
      <c r="CL1227" s="637"/>
      <c r="CM1227" s="637"/>
      <c r="CN1227" s="705"/>
      <c r="CO1227" s="88"/>
      <c r="CP1227" s="88"/>
      <c r="CQ1227" s="88"/>
      <c r="CR1227" s="67"/>
      <c r="CS1227" s="67"/>
      <c r="CT1227" s="67"/>
      <c r="CU1227" s="67"/>
      <c r="CV1227" s="67"/>
      <c r="CW1227" s="67"/>
      <c r="CX1227" s="67"/>
      <c r="CY1227" s="67"/>
      <c r="CZ1227" s="67"/>
      <c r="DA1227" s="67"/>
      <c r="DB1227" s="67"/>
      <c r="DC1227" s="67"/>
      <c r="DD1227" s="67"/>
      <c r="DE1227" s="67"/>
      <c r="DF1227" s="67"/>
      <c r="DG1227" s="67"/>
      <c r="DH1227" s="67"/>
      <c r="DI1227" s="67"/>
      <c r="DJ1227" s="67"/>
      <c r="DK1227" s="67"/>
      <c r="DL1227" s="67"/>
      <c r="DM1227" s="67"/>
      <c r="DN1227" s="67"/>
      <c r="DO1227" s="67"/>
      <c r="DP1227" s="67"/>
      <c r="DQ1227" s="67"/>
      <c r="DR1227" s="67"/>
      <c r="DS1227" s="67"/>
      <c r="DT1227" s="67"/>
      <c r="DU1227" s="67"/>
      <c r="DV1227" s="67"/>
      <c r="DW1227" s="67"/>
      <c r="DX1227" s="67"/>
      <c r="DY1227" s="67"/>
      <c r="DZ1227" s="88"/>
      <c r="EA1227" s="88"/>
      <c r="EB1227" s="88"/>
      <c r="EC1227" s="88"/>
      <c r="ED1227" s="88"/>
      <c r="EE1227" s="88"/>
      <c r="EF1227" s="88"/>
      <c r="EG1227" s="88"/>
    </row>
    <row r="1228" spans="22:137" s="65" customFormat="1" x14ac:dyDescent="0.25">
      <c r="V1228" s="631"/>
      <c r="AA1228" s="632"/>
      <c r="AB1228" s="632"/>
      <c r="AD1228" s="632"/>
      <c r="AE1228" s="633"/>
      <c r="AH1228" s="634"/>
      <c r="AI1228" s="634"/>
      <c r="AK1228" s="632"/>
      <c r="AR1228" s="632"/>
      <c r="AV1228" s="632"/>
      <c r="AX1228" s="632"/>
      <c r="BB1228" s="632"/>
      <c r="BC1228" s="632"/>
      <c r="BE1228" s="632"/>
      <c r="BH1228" s="67"/>
      <c r="BI1228" s="635"/>
      <c r="BJ1228" s="636"/>
      <c r="BK1228" s="636"/>
      <c r="BL1228" s="636"/>
      <c r="BM1228" s="102"/>
      <c r="BN1228" s="102"/>
      <c r="BO1228" s="102"/>
      <c r="BP1228" s="636"/>
      <c r="BQ1228" s="636"/>
      <c r="BR1228" s="636"/>
      <c r="BS1228" s="636"/>
      <c r="BT1228" s="636"/>
      <c r="BU1228" s="636"/>
      <c r="BV1228" s="636"/>
      <c r="BW1228" s="636"/>
      <c r="BX1228" s="636"/>
      <c r="BY1228" s="636"/>
      <c r="BZ1228" s="636"/>
      <c r="CA1228" s="636"/>
      <c r="CB1228" s="637"/>
      <c r="CC1228" s="636"/>
      <c r="CD1228" s="636"/>
      <c r="CE1228" s="637"/>
      <c r="CF1228" s="637"/>
      <c r="CG1228" s="637"/>
      <c r="CH1228" s="637"/>
      <c r="CI1228" s="636"/>
      <c r="CJ1228" s="636"/>
      <c r="CK1228" s="637"/>
      <c r="CL1228" s="637"/>
      <c r="CM1228" s="637"/>
      <c r="CN1228" s="705"/>
      <c r="CO1228" s="88"/>
      <c r="CP1228" s="88"/>
      <c r="CQ1228" s="88"/>
      <c r="CR1228" s="67"/>
      <c r="CS1228" s="67"/>
      <c r="CT1228" s="67"/>
      <c r="CU1228" s="67"/>
      <c r="CV1228" s="67"/>
      <c r="CW1228" s="67"/>
      <c r="CX1228" s="67"/>
      <c r="CY1228" s="67"/>
      <c r="CZ1228" s="67"/>
      <c r="DA1228" s="67"/>
      <c r="DB1228" s="67"/>
      <c r="DC1228" s="67"/>
      <c r="DD1228" s="67"/>
      <c r="DE1228" s="67"/>
      <c r="DF1228" s="67"/>
      <c r="DG1228" s="67"/>
      <c r="DH1228" s="67"/>
      <c r="DI1228" s="67"/>
      <c r="DJ1228" s="67"/>
      <c r="DK1228" s="67"/>
      <c r="DL1228" s="67"/>
      <c r="DM1228" s="67"/>
      <c r="DN1228" s="67"/>
      <c r="DO1228" s="67"/>
      <c r="DP1228" s="67"/>
      <c r="DQ1228" s="67"/>
      <c r="DR1228" s="67"/>
      <c r="DS1228" s="67"/>
      <c r="DT1228" s="67"/>
      <c r="DU1228" s="67"/>
      <c r="DV1228" s="67"/>
      <c r="DW1228" s="67"/>
      <c r="DX1228" s="67"/>
      <c r="DY1228" s="67"/>
      <c r="DZ1228" s="88"/>
      <c r="EA1228" s="88"/>
      <c r="EB1228" s="88"/>
      <c r="EC1228" s="88"/>
      <c r="ED1228" s="88"/>
      <c r="EE1228" s="88"/>
      <c r="EF1228" s="88"/>
      <c r="EG1228" s="88"/>
    </row>
    <row r="1229" spans="22:137" s="65" customFormat="1" x14ac:dyDescent="0.25">
      <c r="V1229" s="631"/>
      <c r="AA1229" s="632"/>
      <c r="AB1229" s="632"/>
      <c r="AD1229" s="632"/>
      <c r="AE1229" s="633"/>
      <c r="AH1229" s="634"/>
      <c r="AI1229" s="634"/>
      <c r="AK1229" s="632"/>
      <c r="AR1229" s="632"/>
      <c r="AV1229" s="632"/>
      <c r="AX1229" s="632"/>
      <c r="BB1229" s="632"/>
      <c r="BC1229" s="632"/>
      <c r="BE1229" s="632"/>
      <c r="BH1229" s="67"/>
      <c r="BI1229" s="635"/>
      <c r="BJ1229" s="636"/>
      <c r="BK1229" s="636"/>
      <c r="BL1229" s="636"/>
      <c r="BM1229" s="102"/>
      <c r="BN1229" s="102"/>
      <c r="BO1229" s="102"/>
      <c r="BP1229" s="636"/>
      <c r="BQ1229" s="636"/>
      <c r="BR1229" s="636"/>
      <c r="BS1229" s="636"/>
      <c r="BT1229" s="636"/>
      <c r="BU1229" s="636"/>
      <c r="BV1229" s="636"/>
      <c r="BW1229" s="636"/>
      <c r="BX1229" s="636"/>
      <c r="BY1229" s="636"/>
      <c r="BZ1229" s="636"/>
      <c r="CA1229" s="636"/>
      <c r="CB1229" s="637"/>
      <c r="CC1229" s="636"/>
      <c r="CD1229" s="636"/>
      <c r="CE1229" s="637"/>
      <c r="CF1229" s="637"/>
      <c r="CG1229" s="637"/>
      <c r="CH1229" s="637"/>
      <c r="CI1229" s="636"/>
      <c r="CJ1229" s="636"/>
      <c r="CK1229" s="637"/>
      <c r="CL1229" s="637"/>
      <c r="CM1229" s="637"/>
      <c r="CN1229" s="705"/>
      <c r="CO1229" s="88"/>
      <c r="CP1229" s="88"/>
      <c r="CQ1229" s="88"/>
      <c r="CR1229" s="67"/>
      <c r="CS1229" s="67"/>
      <c r="CT1229" s="67"/>
      <c r="CU1229" s="67"/>
      <c r="CV1229" s="67"/>
      <c r="CW1229" s="67"/>
      <c r="CX1229" s="67"/>
      <c r="CY1229" s="67"/>
      <c r="CZ1229" s="67"/>
      <c r="DA1229" s="67"/>
      <c r="DB1229" s="67"/>
      <c r="DC1229" s="67"/>
      <c r="DD1229" s="67"/>
      <c r="DE1229" s="67"/>
      <c r="DF1229" s="67"/>
      <c r="DG1229" s="67"/>
      <c r="DH1229" s="67"/>
      <c r="DI1229" s="67"/>
      <c r="DJ1229" s="67"/>
      <c r="DK1229" s="67"/>
      <c r="DL1229" s="67"/>
      <c r="DM1229" s="67"/>
      <c r="DN1229" s="67"/>
      <c r="DO1229" s="67"/>
      <c r="DP1229" s="67"/>
      <c r="DQ1229" s="67"/>
      <c r="DR1229" s="67"/>
      <c r="DS1229" s="67"/>
      <c r="DT1229" s="67"/>
      <c r="DU1229" s="67"/>
      <c r="DV1229" s="67"/>
      <c r="DW1229" s="67"/>
      <c r="DX1229" s="67"/>
      <c r="DY1229" s="67"/>
      <c r="DZ1229" s="88"/>
      <c r="EA1229" s="88"/>
      <c r="EB1229" s="88"/>
      <c r="EC1229" s="88"/>
      <c r="ED1229" s="88"/>
      <c r="EE1229" s="88"/>
      <c r="EF1229" s="88"/>
      <c r="EG1229" s="88"/>
    </row>
    <row r="1230" spans="22:137" s="65" customFormat="1" x14ac:dyDescent="0.25">
      <c r="V1230" s="631"/>
      <c r="AA1230" s="632"/>
      <c r="AB1230" s="632"/>
      <c r="AD1230" s="632"/>
      <c r="AE1230" s="633"/>
      <c r="AH1230" s="634"/>
      <c r="AI1230" s="634"/>
      <c r="AK1230" s="632"/>
      <c r="AR1230" s="632"/>
      <c r="AV1230" s="632"/>
      <c r="AX1230" s="632"/>
      <c r="BB1230" s="632"/>
      <c r="BC1230" s="632"/>
      <c r="BE1230" s="632"/>
      <c r="BH1230" s="67"/>
      <c r="BI1230" s="635"/>
      <c r="BJ1230" s="636"/>
      <c r="BK1230" s="636"/>
      <c r="BL1230" s="636"/>
      <c r="BM1230" s="102"/>
      <c r="BN1230" s="102"/>
      <c r="BO1230" s="102"/>
      <c r="BP1230" s="636"/>
      <c r="BQ1230" s="636"/>
      <c r="BR1230" s="636"/>
      <c r="BS1230" s="636"/>
      <c r="BT1230" s="636"/>
      <c r="BU1230" s="636"/>
      <c r="BV1230" s="636"/>
      <c r="BW1230" s="636"/>
      <c r="BX1230" s="636"/>
      <c r="BY1230" s="636"/>
      <c r="BZ1230" s="636"/>
      <c r="CA1230" s="636"/>
      <c r="CB1230" s="637"/>
      <c r="CC1230" s="636"/>
      <c r="CD1230" s="636"/>
      <c r="CE1230" s="637"/>
      <c r="CF1230" s="637"/>
      <c r="CG1230" s="637"/>
      <c r="CH1230" s="637"/>
      <c r="CI1230" s="636"/>
      <c r="CJ1230" s="636"/>
      <c r="CK1230" s="637"/>
      <c r="CL1230" s="637"/>
      <c r="CM1230" s="637"/>
      <c r="CN1230" s="705"/>
      <c r="CO1230" s="88"/>
      <c r="CP1230" s="88"/>
      <c r="CQ1230" s="88"/>
      <c r="CR1230" s="67"/>
      <c r="CS1230" s="67"/>
      <c r="CT1230" s="67"/>
      <c r="CU1230" s="67"/>
      <c r="CV1230" s="67"/>
      <c r="CW1230" s="67"/>
      <c r="CX1230" s="67"/>
      <c r="CY1230" s="67"/>
      <c r="CZ1230" s="67"/>
      <c r="DA1230" s="67"/>
      <c r="DB1230" s="67"/>
      <c r="DC1230" s="67"/>
      <c r="DD1230" s="67"/>
      <c r="DE1230" s="67"/>
      <c r="DF1230" s="67"/>
      <c r="DG1230" s="67"/>
      <c r="DH1230" s="67"/>
      <c r="DI1230" s="67"/>
      <c r="DJ1230" s="67"/>
      <c r="DK1230" s="67"/>
      <c r="DL1230" s="67"/>
      <c r="DM1230" s="67"/>
      <c r="DN1230" s="67"/>
      <c r="DO1230" s="67"/>
      <c r="DP1230" s="67"/>
      <c r="DQ1230" s="67"/>
      <c r="DR1230" s="67"/>
      <c r="DS1230" s="67"/>
      <c r="DT1230" s="67"/>
      <c r="DU1230" s="67"/>
      <c r="DV1230" s="67"/>
      <c r="DW1230" s="67"/>
      <c r="DX1230" s="67"/>
      <c r="DY1230" s="67"/>
      <c r="DZ1230" s="88"/>
      <c r="EA1230" s="88"/>
      <c r="EB1230" s="88"/>
      <c r="EC1230" s="88"/>
      <c r="ED1230" s="88"/>
      <c r="EE1230" s="88"/>
      <c r="EF1230" s="88"/>
      <c r="EG1230" s="88"/>
    </row>
    <row r="1231" spans="22:137" s="65" customFormat="1" x14ac:dyDescent="0.25">
      <c r="V1231" s="631"/>
      <c r="AA1231" s="632"/>
      <c r="AB1231" s="632"/>
      <c r="AD1231" s="632"/>
      <c r="AE1231" s="633"/>
      <c r="AH1231" s="634"/>
      <c r="AI1231" s="634"/>
      <c r="AK1231" s="632"/>
      <c r="AR1231" s="632"/>
      <c r="AV1231" s="632"/>
      <c r="AX1231" s="632"/>
      <c r="BB1231" s="632"/>
      <c r="BC1231" s="632"/>
      <c r="BE1231" s="632"/>
      <c r="BH1231" s="67"/>
      <c r="BI1231" s="635"/>
      <c r="BJ1231" s="636"/>
      <c r="BK1231" s="636"/>
      <c r="BL1231" s="636"/>
      <c r="BM1231" s="102"/>
      <c r="BN1231" s="102"/>
      <c r="BO1231" s="102"/>
      <c r="BP1231" s="636"/>
      <c r="BQ1231" s="636"/>
      <c r="BR1231" s="636"/>
      <c r="BS1231" s="636"/>
      <c r="BT1231" s="636"/>
      <c r="BU1231" s="636"/>
      <c r="BV1231" s="636"/>
      <c r="BW1231" s="636"/>
      <c r="BX1231" s="636"/>
      <c r="BY1231" s="636"/>
      <c r="BZ1231" s="636"/>
      <c r="CA1231" s="636"/>
      <c r="CB1231" s="637"/>
      <c r="CC1231" s="636"/>
      <c r="CD1231" s="636"/>
      <c r="CE1231" s="637"/>
      <c r="CF1231" s="637"/>
      <c r="CG1231" s="637"/>
      <c r="CH1231" s="637"/>
      <c r="CI1231" s="636"/>
      <c r="CJ1231" s="636"/>
      <c r="CK1231" s="637"/>
      <c r="CL1231" s="637"/>
      <c r="CM1231" s="637"/>
      <c r="CN1231" s="705"/>
      <c r="CO1231" s="88"/>
      <c r="CP1231" s="88"/>
      <c r="CQ1231" s="88"/>
      <c r="CR1231" s="67"/>
      <c r="CS1231" s="67"/>
      <c r="CT1231" s="67"/>
      <c r="CU1231" s="67"/>
      <c r="CV1231" s="67"/>
      <c r="CW1231" s="67"/>
      <c r="CX1231" s="67"/>
      <c r="CY1231" s="67"/>
      <c r="CZ1231" s="67"/>
      <c r="DA1231" s="67"/>
      <c r="DB1231" s="67"/>
      <c r="DC1231" s="67"/>
      <c r="DD1231" s="67"/>
      <c r="DE1231" s="67"/>
      <c r="DF1231" s="67"/>
      <c r="DG1231" s="67"/>
      <c r="DH1231" s="67"/>
      <c r="DI1231" s="67"/>
      <c r="DJ1231" s="67"/>
      <c r="DK1231" s="67"/>
      <c r="DL1231" s="67"/>
      <c r="DM1231" s="67"/>
      <c r="DN1231" s="67"/>
      <c r="DO1231" s="67"/>
      <c r="DP1231" s="67"/>
      <c r="DQ1231" s="67"/>
      <c r="DR1231" s="67"/>
      <c r="DS1231" s="67"/>
      <c r="DT1231" s="67"/>
      <c r="DU1231" s="67"/>
      <c r="DV1231" s="67"/>
      <c r="DW1231" s="67"/>
      <c r="DX1231" s="67"/>
      <c r="DY1231" s="67"/>
      <c r="DZ1231" s="88"/>
      <c r="EA1231" s="88"/>
      <c r="EB1231" s="88"/>
      <c r="EC1231" s="88"/>
      <c r="ED1231" s="88"/>
      <c r="EE1231" s="88"/>
      <c r="EF1231" s="88"/>
      <c r="EG1231" s="88"/>
    </row>
    <row r="1232" spans="22:137" s="65" customFormat="1" x14ac:dyDescent="0.25">
      <c r="V1232" s="631"/>
      <c r="AA1232" s="632"/>
      <c r="AB1232" s="632"/>
      <c r="AD1232" s="632"/>
      <c r="AE1232" s="633"/>
      <c r="AH1232" s="634"/>
      <c r="AI1232" s="634"/>
      <c r="AK1232" s="632"/>
      <c r="AR1232" s="632"/>
      <c r="AV1232" s="632"/>
      <c r="AX1232" s="632"/>
      <c r="BB1232" s="632"/>
      <c r="BC1232" s="632"/>
      <c r="BE1232" s="632"/>
      <c r="BH1232" s="67"/>
      <c r="BI1232" s="635"/>
      <c r="BJ1232" s="636"/>
      <c r="BK1232" s="636"/>
      <c r="BL1232" s="636"/>
      <c r="BM1232" s="102"/>
      <c r="BN1232" s="102"/>
      <c r="BO1232" s="102"/>
      <c r="BP1232" s="636"/>
      <c r="BQ1232" s="636"/>
      <c r="BR1232" s="636"/>
      <c r="BS1232" s="636"/>
      <c r="BT1232" s="636"/>
      <c r="BU1232" s="636"/>
      <c r="BV1232" s="636"/>
      <c r="BW1232" s="636"/>
      <c r="BX1232" s="636"/>
      <c r="BY1232" s="636"/>
      <c r="BZ1232" s="636"/>
      <c r="CA1232" s="636"/>
      <c r="CB1232" s="637"/>
      <c r="CC1232" s="636"/>
      <c r="CD1232" s="636"/>
      <c r="CE1232" s="637"/>
      <c r="CF1232" s="637"/>
      <c r="CG1232" s="637"/>
      <c r="CH1232" s="637"/>
      <c r="CI1232" s="636"/>
      <c r="CJ1232" s="636"/>
      <c r="CK1232" s="637"/>
      <c r="CL1232" s="637"/>
      <c r="CM1232" s="637"/>
      <c r="CN1232" s="705"/>
      <c r="CO1232" s="88"/>
      <c r="CP1232" s="88"/>
      <c r="CQ1232" s="88"/>
      <c r="CR1232" s="67"/>
      <c r="CS1232" s="67"/>
      <c r="CT1232" s="67"/>
      <c r="CU1232" s="67"/>
      <c r="CV1232" s="67"/>
      <c r="CW1232" s="67"/>
      <c r="CX1232" s="67"/>
      <c r="CY1232" s="67"/>
      <c r="CZ1232" s="67"/>
      <c r="DA1232" s="67"/>
      <c r="DB1232" s="67"/>
      <c r="DC1232" s="67"/>
      <c r="DD1232" s="67"/>
      <c r="DE1232" s="67"/>
      <c r="DF1232" s="67"/>
      <c r="DG1232" s="67"/>
      <c r="DH1232" s="67"/>
      <c r="DI1232" s="67"/>
      <c r="DJ1232" s="67"/>
      <c r="DK1232" s="67"/>
      <c r="DL1232" s="67"/>
      <c r="DM1232" s="67"/>
      <c r="DN1232" s="67"/>
      <c r="DO1232" s="67"/>
      <c r="DP1232" s="67"/>
      <c r="DQ1232" s="67"/>
      <c r="DR1232" s="67"/>
      <c r="DS1232" s="67"/>
      <c r="DT1232" s="67"/>
      <c r="DU1232" s="67"/>
      <c r="DV1232" s="67"/>
      <c r="DW1232" s="67"/>
      <c r="DX1232" s="67"/>
      <c r="DY1232" s="67"/>
      <c r="DZ1232" s="88"/>
      <c r="EA1232" s="88"/>
      <c r="EB1232" s="88"/>
      <c r="EC1232" s="88"/>
      <c r="ED1232" s="88"/>
      <c r="EE1232" s="88"/>
      <c r="EF1232" s="88"/>
      <c r="EG1232" s="88"/>
    </row>
    <row r="1233" spans="22:137" s="65" customFormat="1" x14ac:dyDescent="0.25">
      <c r="V1233" s="631"/>
      <c r="AA1233" s="632"/>
      <c r="AB1233" s="632"/>
      <c r="AD1233" s="632"/>
      <c r="AE1233" s="633"/>
      <c r="AH1233" s="634"/>
      <c r="AI1233" s="634"/>
      <c r="AK1233" s="632"/>
      <c r="AR1233" s="632"/>
      <c r="AV1233" s="632"/>
      <c r="AX1233" s="632"/>
      <c r="BB1233" s="632"/>
      <c r="BC1233" s="632"/>
      <c r="BE1233" s="632"/>
      <c r="BH1233" s="67"/>
      <c r="BI1233" s="635"/>
      <c r="BJ1233" s="636"/>
      <c r="BK1233" s="636"/>
      <c r="BL1233" s="636"/>
      <c r="BM1233" s="102"/>
      <c r="BN1233" s="102"/>
      <c r="BO1233" s="102"/>
      <c r="BP1233" s="636"/>
      <c r="BQ1233" s="636"/>
      <c r="BR1233" s="636"/>
      <c r="BS1233" s="636"/>
      <c r="BT1233" s="636"/>
      <c r="BU1233" s="636"/>
      <c r="BV1233" s="636"/>
      <c r="BW1233" s="636"/>
      <c r="BX1233" s="636"/>
      <c r="BY1233" s="636"/>
      <c r="BZ1233" s="636"/>
      <c r="CA1233" s="636"/>
      <c r="CB1233" s="637"/>
      <c r="CC1233" s="636"/>
      <c r="CD1233" s="636"/>
      <c r="CE1233" s="637"/>
      <c r="CF1233" s="637"/>
      <c r="CG1233" s="637"/>
      <c r="CH1233" s="637"/>
      <c r="CI1233" s="636"/>
      <c r="CJ1233" s="636"/>
      <c r="CK1233" s="637"/>
      <c r="CL1233" s="637"/>
      <c r="CM1233" s="637"/>
      <c r="CN1233" s="705"/>
      <c r="CO1233" s="88"/>
      <c r="CP1233" s="88"/>
      <c r="CQ1233" s="88"/>
      <c r="CR1233" s="67"/>
      <c r="CS1233" s="67"/>
      <c r="CT1233" s="67"/>
      <c r="CU1233" s="67"/>
      <c r="CV1233" s="67"/>
      <c r="CW1233" s="67"/>
      <c r="CX1233" s="67"/>
      <c r="CY1233" s="67"/>
      <c r="CZ1233" s="67"/>
      <c r="DA1233" s="67"/>
      <c r="DB1233" s="67"/>
      <c r="DC1233" s="67"/>
      <c r="DD1233" s="67"/>
      <c r="DE1233" s="67"/>
      <c r="DF1233" s="67"/>
      <c r="DG1233" s="67"/>
      <c r="DH1233" s="67"/>
      <c r="DI1233" s="67"/>
      <c r="DJ1233" s="67"/>
      <c r="DK1233" s="67"/>
      <c r="DL1233" s="67"/>
      <c r="DM1233" s="67"/>
      <c r="DN1233" s="67"/>
      <c r="DO1233" s="67"/>
      <c r="DP1233" s="67"/>
      <c r="DQ1233" s="67"/>
      <c r="DR1233" s="67"/>
      <c r="DS1233" s="67"/>
      <c r="DT1233" s="67"/>
      <c r="DU1233" s="67"/>
      <c r="DV1233" s="67"/>
      <c r="DW1233" s="67"/>
      <c r="DX1233" s="67"/>
      <c r="DY1233" s="67"/>
      <c r="DZ1233" s="88"/>
      <c r="EA1233" s="88"/>
      <c r="EB1233" s="88"/>
      <c r="EC1233" s="88"/>
      <c r="ED1233" s="88"/>
      <c r="EE1233" s="88"/>
      <c r="EF1233" s="88"/>
      <c r="EG1233" s="88"/>
    </row>
    <row r="1234" spans="22:137" s="65" customFormat="1" x14ac:dyDescent="0.25">
      <c r="V1234" s="631"/>
      <c r="AA1234" s="632"/>
      <c r="AB1234" s="632"/>
      <c r="AD1234" s="632"/>
      <c r="AE1234" s="633"/>
      <c r="AH1234" s="634"/>
      <c r="AI1234" s="634"/>
      <c r="AK1234" s="632"/>
      <c r="AR1234" s="632"/>
      <c r="AV1234" s="632"/>
      <c r="AX1234" s="632"/>
      <c r="BB1234" s="632"/>
      <c r="BC1234" s="632"/>
      <c r="BE1234" s="632"/>
      <c r="BH1234" s="67"/>
      <c r="BI1234" s="635"/>
      <c r="BJ1234" s="636"/>
      <c r="BK1234" s="636"/>
      <c r="BL1234" s="636"/>
      <c r="BM1234" s="102"/>
      <c r="BN1234" s="102"/>
      <c r="BO1234" s="102"/>
      <c r="BP1234" s="636"/>
      <c r="BQ1234" s="636"/>
      <c r="BR1234" s="636"/>
      <c r="BS1234" s="636"/>
      <c r="BT1234" s="636"/>
      <c r="BU1234" s="636"/>
      <c r="BV1234" s="636"/>
      <c r="BW1234" s="636"/>
      <c r="BX1234" s="636"/>
      <c r="BY1234" s="636"/>
      <c r="BZ1234" s="636"/>
      <c r="CA1234" s="636"/>
      <c r="CB1234" s="637"/>
      <c r="CC1234" s="636"/>
      <c r="CD1234" s="636"/>
      <c r="CE1234" s="637"/>
      <c r="CF1234" s="637"/>
      <c r="CG1234" s="637"/>
      <c r="CH1234" s="637"/>
      <c r="CI1234" s="636"/>
      <c r="CJ1234" s="636"/>
      <c r="CK1234" s="637"/>
      <c r="CL1234" s="637"/>
      <c r="CM1234" s="637"/>
      <c r="CN1234" s="705"/>
      <c r="CO1234" s="88"/>
      <c r="CP1234" s="88"/>
      <c r="CQ1234" s="88"/>
      <c r="CR1234" s="67"/>
      <c r="CS1234" s="67"/>
      <c r="CT1234" s="67"/>
      <c r="CU1234" s="67"/>
      <c r="CV1234" s="67"/>
      <c r="CW1234" s="67"/>
      <c r="CX1234" s="67"/>
      <c r="CY1234" s="67"/>
      <c r="CZ1234" s="67"/>
      <c r="DA1234" s="67"/>
      <c r="DB1234" s="67"/>
      <c r="DC1234" s="67"/>
      <c r="DD1234" s="67"/>
      <c r="DE1234" s="67"/>
      <c r="DF1234" s="67"/>
      <c r="DG1234" s="67"/>
      <c r="DH1234" s="67"/>
      <c r="DI1234" s="67"/>
      <c r="DJ1234" s="67"/>
      <c r="DK1234" s="67"/>
      <c r="DL1234" s="67"/>
      <c r="DM1234" s="67"/>
      <c r="DN1234" s="67"/>
      <c r="DO1234" s="67"/>
      <c r="DP1234" s="67"/>
      <c r="DQ1234" s="67"/>
      <c r="DR1234" s="67"/>
      <c r="DS1234" s="67"/>
      <c r="DT1234" s="67"/>
      <c r="DU1234" s="67"/>
      <c r="DV1234" s="67"/>
      <c r="DW1234" s="67"/>
      <c r="DX1234" s="67"/>
      <c r="DY1234" s="67"/>
      <c r="DZ1234" s="88"/>
      <c r="EA1234" s="88"/>
      <c r="EB1234" s="88"/>
      <c r="EC1234" s="88"/>
      <c r="ED1234" s="88"/>
      <c r="EE1234" s="88"/>
      <c r="EF1234" s="88"/>
      <c r="EG1234" s="88"/>
    </row>
    <row r="1235" spans="22:137" s="65" customFormat="1" x14ac:dyDescent="0.25">
      <c r="V1235" s="631"/>
      <c r="AA1235" s="632"/>
      <c r="AB1235" s="632"/>
      <c r="AD1235" s="632"/>
      <c r="AE1235" s="633"/>
      <c r="AH1235" s="634"/>
      <c r="AI1235" s="634"/>
      <c r="AK1235" s="632"/>
      <c r="AR1235" s="632"/>
      <c r="AV1235" s="632"/>
      <c r="AX1235" s="632"/>
      <c r="BB1235" s="632"/>
      <c r="BC1235" s="632"/>
      <c r="BE1235" s="632"/>
      <c r="BH1235" s="67"/>
      <c r="BI1235" s="635"/>
      <c r="BJ1235" s="636"/>
      <c r="BK1235" s="636"/>
      <c r="BL1235" s="636"/>
      <c r="BM1235" s="102"/>
      <c r="BN1235" s="102"/>
      <c r="BO1235" s="102"/>
      <c r="BP1235" s="636"/>
      <c r="BQ1235" s="636"/>
      <c r="BR1235" s="636"/>
      <c r="BS1235" s="636"/>
      <c r="BT1235" s="636"/>
      <c r="BU1235" s="636"/>
      <c r="BV1235" s="636"/>
      <c r="BW1235" s="636"/>
      <c r="BX1235" s="636"/>
      <c r="BY1235" s="636"/>
      <c r="BZ1235" s="636"/>
      <c r="CA1235" s="636"/>
      <c r="CB1235" s="637"/>
      <c r="CC1235" s="636"/>
      <c r="CD1235" s="636"/>
      <c r="CE1235" s="637"/>
      <c r="CF1235" s="637"/>
      <c r="CG1235" s="637"/>
      <c r="CH1235" s="637"/>
      <c r="CI1235" s="636"/>
      <c r="CJ1235" s="636"/>
      <c r="CK1235" s="637"/>
      <c r="CL1235" s="637"/>
      <c r="CM1235" s="637"/>
      <c r="CN1235" s="705"/>
      <c r="CO1235" s="88"/>
      <c r="CP1235" s="88"/>
      <c r="CQ1235" s="88"/>
      <c r="CR1235" s="67"/>
      <c r="CS1235" s="67"/>
      <c r="CT1235" s="67"/>
      <c r="CU1235" s="67"/>
      <c r="CV1235" s="67"/>
      <c r="CW1235" s="67"/>
      <c r="CX1235" s="67"/>
      <c r="CY1235" s="67"/>
      <c r="CZ1235" s="67"/>
      <c r="DA1235" s="67"/>
      <c r="DB1235" s="67"/>
      <c r="DC1235" s="67"/>
      <c r="DD1235" s="67"/>
      <c r="DE1235" s="67"/>
      <c r="DF1235" s="67"/>
      <c r="DG1235" s="67"/>
      <c r="DH1235" s="67"/>
      <c r="DI1235" s="67"/>
      <c r="DJ1235" s="67"/>
      <c r="DK1235" s="67"/>
      <c r="DL1235" s="67"/>
      <c r="DM1235" s="67"/>
      <c r="DN1235" s="67"/>
      <c r="DO1235" s="67"/>
      <c r="DP1235" s="67"/>
      <c r="DQ1235" s="67"/>
      <c r="DR1235" s="67"/>
      <c r="DS1235" s="67"/>
      <c r="DT1235" s="67"/>
      <c r="DU1235" s="67"/>
      <c r="DV1235" s="67"/>
      <c r="DW1235" s="67"/>
      <c r="DX1235" s="67"/>
      <c r="DY1235" s="67"/>
      <c r="DZ1235" s="88"/>
      <c r="EA1235" s="88"/>
      <c r="EB1235" s="88"/>
      <c r="EC1235" s="88"/>
      <c r="ED1235" s="88"/>
      <c r="EE1235" s="88"/>
      <c r="EF1235" s="88"/>
      <c r="EG1235" s="88"/>
    </row>
    <row r="1236" spans="22:137" s="65" customFormat="1" x14ac:dyDescent="0.25">
      <c r="V1236" s="631"/>
      <c r="AA1236" s="632"/>
      <c r="AB1236" s="632"/>
      <c r="AD1236" s="632"/>
      <c r="AE1236" s="633"/>
      <c r="AH1236" s="634"/>
      <c r="AI1236" s="634"/>
      <c r="AK1236" s="632"/>
      <c r="AR1236" s="632"/>
      <c r="AV1236" s="632"/>
      <c r="AX1236" s="632"/>
      <c r="BB1236" s="632"/>
      <c r="BC1236" s="632"/>
      <c r="BE1236" s="632"/>
      <c r="BH1236" s="67"/>
      <c r="BI1236" s="635"/>
      <c r="BJ1236" s="636"/>
      <c r="BK1236" s="636"/>
      <c r="BL1236" s="636"/>
      <c r="BM1236" s="102"/>
      <c r="BN1236" s="102"/>
      <c r="BO1236" s="102"/>
      <c r="BP1236" s="636"/>
      <c r="BQ1236" s="636"/>
      <c r="BR1236" s="636"/>
      <c r="BS1236" s="636"/>
      <c r="BT1236" s="636"/>
      <c r="BU1236" s="636"/>
      <c r="BV1236" s="636"/>
      <c r="BW1236" s="636"/>
      <c r="BX1236" s="636"/>
      <c r="BY1236" s="636"/>
      <c r="BZ1236" s="636"/>
      <c r="CA1236" s="636"/>
      <c r="CB1236" s="637"/>
      <c r="CC1236" s="636"/>
      <c r="CD1236" s="636"/>
      <c r="CE1236" s="637"/>
      <c r="CF1236" s="637"/>
      <c r="CG1236" s="637"/>
      <c r="CH1236" s="637"/>
      <c r="CI1236" s="636"/>
      <c r="CJ1236" s="636"/>
      <c r="CK1236" s="637"/>
      <c r="CL1236" s="637"/>
      <c r="CM1236" s="637"/>
      <c r="CN1236" s="705"/>
      <c r="CO1236" s="88"/>
      <c r="CP1236" s="88"/>
      <c r="CQ1236" s="88"/>
      <c r="CR1236" s="67"/>
      <c r="CS1236" s="67"/>
      <c r="CT1236" s="67"/>
      <c r="CU1236" s="67"/>
      <c r="CV1236" s="67"/>
      <c r="CW1236" s="67"/>
      <c r="CX1236" s="67"/>
      <c r="CY1236" s="67"/>
      <c r="CZ1236" s="67"/>
      <c r="DA1236" s="67"/>
      <c r="DB1236" s="67"/>
      <c r="DC1236" s="67"/>
      <c r="DD1236" s="67"/>
      <c r="DE1236" s="67"/>
      <c r="DF1236" s="67"/>
      <c r="DG1236" s="67"/>
      <c r="DH1236" s="67"/>
      <c r="DI1236" s="67"/>
      <c r="DJ1236" s="67"/>
      <c r="DK1236" s="67"/>
      <c r="DL1236" s="67"/>
      <c r="DM1236" s="67"/>
      <c r="DN1236" s="67"/>
      <c r="DO1236" s="67"/>
      <c r="DP1236" s="67"/>
      <c r="DQ1236" s="67"/>
      <c r="DR1236" s="67"/>
      <c r="DS1236" s="67"/>
      <c r="DT1236" s="67"/>
      <c r="DU1236" s="67"/>
      <c r="DV1236" s="67"/>
      <c r="DW1236" s="67"/>
      <c r="DX1236" s="67"/>
      <c r="DY1236" s="67"/>
      <c r="DZ1236" s="88"/>
      <c r="EA1236" s="88"/>
      <c r="EB1236" s="88"/>
      <c r="EC1236" s="88"/>
      <c r="ED1236" s="88"/>
      <c r="EE1236" s="88"/>
      <c r="EF1236" s="88"/>
      <c r="EG1236" s="88"/>
    </row>
    <row r="1237" spans="22:137" s="65" customFormat="1" x14ac:dyDescent="0.25">
      <c r="V1237" s="631"/>
      <c r="AA1237" s="632"/>
      <c r="AB1237" s="632"/>
      <c r="AD1237" s="632"/>
      <c r="AE1237" s="633"/>
      <c r="AH1237" s="634"/>
      <c r="AI1237" s="634"/>
      <c r="AK1237" s="632"/>
      <c r="AR1237" s="632"/>
      <c r="AV1237" s="632"/>
      <c r="AX1237" s="632"/>
      <c r="BB1237" s="632"/>
      <c r="BC1237" s="632"/>
      <c r="BE1237" s="632"/>
      <c r="BH1237" s="67"/>
      <c r="BI1237" s="635"/>
      <c r="BJ1237" s="636"/>
      <c r="BK1237" s="636"/>
      <c r="BL1237" s="636"/>
      <c r="BM1237" s="102"/>
      <c r="BN1237" s="102"/>
      <c r="BO1237" s="102"/>
      <c r="BP1237" s="636"/>
      <c r="BQ1237" s="636"/>
      <c r="BR1237" s="636"/>
      <c r="BS1237" s="636"/>
      <c r="BT1237" s="636"/>
      <c r="BU1237" s="636"/>
      <c r="BV1237" s="636"/>
      <c r="BW1237" s="636"/>
      <c r="BX1237" s="636"/>
      <c r="BY1237" s="636"/>
      <c r="BZ1237" s="636"/>
      <c r="CA1237" s="636"/>
      <c r="CB1237" s="637"/>
      <c r="CC1237" s="636"/>
      <c r="CD1237" s="636"/>
      <c r="CE1237" s="637"/>
      <c r="CF1237" s="637"/>
      <c r="CG1237" s="637"/>
      <c r="CH1237" s="637"/>
      <c r="CI1237" s="636"/>
      <c r="CJ1237" s="636"/>
      <c r="CK1237" s="637"/>
      <c r="CL1237" s="637"/>
      <c r="CM1237" s="637"/>
      <c r="CN1237" s="705"/>
      <c r="CO1237" s="88"/>
      <c r="CP1237" s="88"/>
      <c r="CQ1237" s="88"/>
      <c r="CR1237" s="67"/>
      <c r="CS1237" s="67"/>
      <c r="CT1237" s="67"/>
      <c r="CU1237" s="67"/>
      <c r="CV1237" s="67"/>
      <c r="CW1237" s="67"/>
      <c r="CX1237" s="67"/>
      <c r="CY1237" s="67"/>
      <c r="CZ1237" s="67"/>
      <c r="DA1237" s="67"/>
      <c r="DB1237" s="67"/>
      <c r="DC1237" s="67"/>
      <c r="DD1237" s="67"/>
      <c r="DE1237" s="67"/>
      <c r="DF1237" s="67"/>
      <c r="DG1237" s="67"/>
      <c r="DH1237" s="67"/>
      <c r="DI1237" s="67"/>
      <c r="DJ1237" s="67"/>
      <c r="DK1237" s="67"/>
      <c r="DL1237" s="67"/>
      <c r="DM1237" s="67"/>
      <c r="DN1237" s="67"/>
      <c r="DO1237" s="67"/>
      <c r="DP1237" s="67"/>
      <c r="DQ1237" s="67"/>
      <c r="DR1237" s="67"/>
      <c r="DS1237" s="67"/>
      <c r="DT1237" s="67"/>
      <c r="DU1237" s="67"/>
      <c r="DV1237" s="67"/>
      <c r="DW1237" s="67"/>
      <c r="DX1237" s="67"/>
      <c r="DY1237" s="67"/>
      <c r="DZ1237" s="88"/>
      <c r="EA1237" s="88"/>
      <c r="EB1237" s="88"/>
      <c r="EC1237" s="88"/>
      <c r="ED1237" s="88"/>
      <c r="EE1237" s="88"/>
      <c r="EF1237" s="88"/>
      <c r="EG1237" s="88"/>
    </row>
    <row r="1238" spans="22:137" s="65" customFormat="1" x14ac:dyDescent="0.25">
      <c r="V1238" s="631"/>
      <c r="AA1238" s="632"/>
      <c r="AB1238" s="632"/>
      <c r="AD1238" s="632"/>
      <c r="AE1238" s="633"/>
      <c r="AH1238" s="634"/>
      <c r="AI1238" s="634"/>
      <c r="AK1238" s="632"/>
      <c r="AR1238" s="632"/>
      <c r="AV1238" s="632"/>
      <c r="AX1238" s="632"/>
      <c r="BB1238" s="632"/>
      <c r="BC1238" s="632"/>
      <c r="BE1238" s="632"/>
      <c r="BH1238" s="67"/>
      <c r="BI1238" s="635"/>
      <c r="BJ1238" s="636"/>
      <c r="BK1238" s="636"/>
      <c r="BL1238" s="636"/>
      <c r="BM1238" s="102"/>
      <c r="BN1238" s="102"/>
      <c r="BO1238" s="102"/>
      <c r="BP1238" s="636"/>
      <c r="BQ1238" s="636"/>
      <c r="BR1238" s="636"/>
      <c r="BS1238" s="636"/>
      <c r="BT1238" s="636"/>
      <c r="BU1238" s="636"/>
      <c r="BV1238" s="636"/>
      <c r="BW1238" s="636"/>
      <c r="BX1238" s="636"/>
      <c r="BY1238" s="636"/>
      <c r="BZ1238" s="636"/>
      <c r="CA1238" s="636"/>
      <c r="CB1238" s="637"/>
      <c r="CC1238" s="636"/>
      <c r="CD1238" s="636"/>
      <c r="CE1238" s="637"/>
      <c r="CF1238" s="637"/>
      <c r="CG1238" s="637"/>
      <c r="CH1238" s="637"/>
      <c r="CI1238" s="636"/>
      <c r="CJ1238" s="636"/>
      <c r="CK1238" s="637"/>
      <c r="CL1238" s="637"/>
      <c r="CM1238" s="637"/>
      <c r="CN1238" s="705"/>
      <c r="CO1238" s="88"/>
      <c r="CP1238" s="88"/>
      <c r="CQ1238" s="88"/>
      <c r="CR1238" s="67"/>
      <c r="CS1238" s="67"/>
      <c r="CT1238" s="67"/>
      <c r="CU1238" s="67"/>
      <c r="CV1238" s="67"/>
      <c r="CW1238" s="67"/>
      <c r="CX1238" s="67"/>
      <c r="CY1238" s="67"/>
      <c r="CZ1238" s="67"/>
      <c r="DA1238" s="67"/>
      <c r="DB1238" s="67"/>
      <c r="DC1238" s="67"/>
      <c r="DD1238" s="67"/>
      <c r="DE1238" s="67"/>
      <c r="DF1238" s="67"/>
      <c r="DG1238" s="67"/>
      <c r="DH1238" s="67"/>
      <c r="DI1238" s="67"/>
      <c r="DJ1238" s="67"/>
      <c r="DK1238" s="67"/>
      <c r="DL1238" s="67"/>
      <c r="DM1238" s="67"/>
      <c r="DN1238" s="67"/>
      <c r="DO1238" s="67"/>
      <c r="DP1238" s="67"/>
      <c r="DQ1238" s="67"/>
      <c r="DR1238" s="67"/>
      <c r="DS1238" s="67"/>
      <c r="DT1238" s="67"/>
      <c r="DU1238" s="67"/>
      <c r="DV1238" s="67"/>
      <c r="DW1238" s="67"/>
      <c r="DX1238" s="67"/>
      <c r="DY1238" s="67"/>
      <c r="DZ1238" s="88"/>
      <c r="EA1238" s="88"/>
      <c r="EB1238" s="88"/>
      <c r="EC1238" s="88"/>
      <c r="ED1238" s="88"/>
      <c r="EE1238" s="88"/>
      <c r="EF1238" s="88"/>
      <c r="EG1238" s="88"/>
    </row>
    <row r="1239" spans="22:137" s="65" customFormat="1" x14ac:dyDescent="0.25">
      <c r="V1239" s="631"/>
      <c r="AA1239" s="632"/>
      <c r="AB1239" s="632"/>
      <c r="AD1239" s="632"/>
      <c r="AE1239" s="633"/>
      <c r="AH1239" s="634"/>
      <c r="AI1239" s="634"/>
      <c r="AK1239" s="632"/>
      <c r="AR1239" s="632"/>
      <c r="AV1239" s="632"/>
      <c r="AX1239" s="632"/>
      <c r="BB1239" s="632"/>
      <c r="BC1239" s="632"/>
      <c r="BE1239" s="632"/>
      <c r="BH1239" s="67"/>
      <c r="BI1239" s="635"/>
      <c r="BJ1239" s="636"/>
      <c r="BK1239" s="636"/>
      <c r="BL1239" s="636"/>
      <c r="BM1239" s="102"/>
      <c r="BN1239" s="102"/>
      <c r="BO1239" s="102"/>
      <c r="BP1239" s="636"/>
      <c r="BQ1239" s="636"/>
      <c r="BR1239" s="636"/>
      <c r="BS1239" s="636"/>
      <c r="BT1239" s="636"/>
      <c r="BU1239" s="636"/>
      <c r="BV1239" s="636"/>
      <c r="BW1239" s="636"/>
      <c r="BX1239" s="636"/>
      <c r="BY1239" s="636"/>
      <c r="BZ1239" s="636"/>
      <c r="CA1239" s="636"/>
      <c r="CB1239" s="637"/>
      <c r="CC1239" s="636"/>
      <c r="CD1239" s="636"/>
      <c r="CE1239" s="637"/>
      <c r="CF1239" s="637"/>
      <c r="CG1239" s="637"/>
      <c r="CH1239" s="637"/>
      <c r="CI1239" s="636"/>
      <c r="CJ1239" s="636"/>
      <c r="CK1239" s="637"/>
      <c r="CL1239" s="637"/>
      <c r="CM1239" s="637"/>
      <c r="CN1239" s="705"/>
      <c r="CO1239" s="88"/>
      <c r="CP1239" s="88"/>
      <c r="CQ1239" s="88"/>
      <c r="CR1239" s="67"/>
      <c r="CS1239" s="67"/>
      <c r="CT1239" s="67"/>
      <c r="CU1239" s="67"/>
      <c r="CV1239" s="67"/>
      <c r="CW1239" s="67"/>
      <c r="CX1239" s="67"/>
      <c r="CY1239" s="67"/>
      <c r="CZ1239" s="67"/>
      <c r="DA1239" s="67"/>
      <c r="DB1239" s="67"/>
      <c r="DC1239" s="67"/>
      <c r="DD1239" s="67"/>
      <c r="DE1239" s="67"/>
      <c r="DF1239" s="67"/>
      <c r="DG1239" s="67"/>
      <c r="DH1239" s="67"/>
      <c r="DI1239" s="67"/>
      <c r="DJ1239" s="67"/>
      <c r="DK1239" s="67"/>
      <c r="DL1239" s="67"/>
      <c r="DM1239" s="67"/>
      <c r="DN1239" s="67"/>
      <c r="DO1239" s="67"/>
      <c r="DP1239" s="67"/>
      <c r="DQ1239" s="67"/>
      <c r="DR1239" s="67"/>
      <c r="DS1239" s="67"/>
      <c r="DT1239" s="67"/>
      <c r="DU1239" s="67"/>
      <c r="DV1239" s="67"/>
      <c r="DW1239" s="67"/>
      <c r="DX1239" s="67"/>
      <c r="DY1239" s="67"/>
      <c r="DZ1239" s="88"/>
      <c r="EA1239" s="88"/>
      <c r="EB1239" s="88"/>
      <c r="EC1239" s="88"/>
      <c r="ED1239" s="88"/>
      <c r="EE1239" s="88"/>
      <c r="EF1239" s="88"/>
      <c r="EG1239" s="88"/>
    </row>
    <row r="1240" spans="22:137" s="65" customFormat="1" x14ac:dyDescent="0.25">
      <c r="V1240" s="631"/>
      <c r="AA1240" s="632"/>
      <c r="AB1240" s="632"/>
      <c r="AD1240" s="632"/>
      <c r="AE1240" s="633"/>
      <c r="AH1240" s="634"/>
      <c r="AI1240" s="634"/>
      <c r="AK1240" s="632"/>
      <c r="AR1240" s="632"/>
      <c r="AV1240" s="632"/>
      <c r="AX1240" s="632"/>
      <c r="BB1240" s="632"/>
      <c r="BC1240" s="632"/>
      <c r="BE1240" s="632"/>
      <c r="BH1240" s="67"/>
      <c r="BI1240" s="635"/>
      <c r="BJ1240" s="636"/>
      <c r="BK1240" s="636"/>
      <c r="BL1240" s="636"/>
      <c r="BM1240" s="102"/>
      <c r="BN1240" s="102"/>
      <c r="BO1240" s="102"/>
      <c r="BP1240" s="636"/>
      <c r="BQ1240" s="636"/>
      <c r="BR1240" s="636"/>
      <c r="BS1240" s="636"/>
      <c r="BT1240" s="636"/>
      <c r="BU1240" s="636"/>
      <c r="BV1240" s="636"/>
      <c r="BW1240" s="636"/>
      <c r="BX1240" s="636"/>
      <c r="BY1240" s="636"/>
      <c r="BZ1240" s="636"/>
      <c r="CA1240" s="636"/>
      <c r="CB1240" s="637"/>
      <c r="CC1240" s="636"/>
      <c r="CD1240" s="636"/>
      <c r="CE1240" s="637"/>
      <c r="CF1240" s="637"/>
      <c r="CG1240" s="637"/>
      <c r="CH1240" s="637"/>
      <c r="CI1240" s="636"/>
      <c r="CJ1240" s="636"/>
      <c r="CK1240" s="637"/>
      <c r="CL1240" s="637"/>
      <c r="CM1240" s="637"/>
      <c r="CN1240" s="705"/>
      <c r="CO1240" s="88"/>
      <c r="CP1240" s="88"/>
      <c r="CQ1240" s="88"/>
      <c r="CR1240" s="67"/>
      <c r="CS1240" s="67"/>
      <c r="CT1240" s="67"/>
      <c r="CU1240" s="67"/>
      <c r="CV1240" s="67"/>
      <c r="CW1240" s="67"/>
      <c r="CX1240" s="67"/>
      <c r="CY1240" s="67"/>
      <c r="CZ1240" s="67"/>
      <c r="DA1240" s="67"/>
      <c r="DB1240" s="67"/>
      <c r="DC1240" s="67"/>
      <c r="DD1240" s="67"/>
      <c r="DE1240" s="67"/>
      <c r="DF1240" s="67"/>
      <c r="DG1240" s="67"/>
      <c r="DH1240" s="67"/>
      <c r="DI1240" s="67"/>
      <c r="DJ1240" s="67"/>
      <c r="DK1240" s="67"/>
      <c r="DL1240" s="67"/>
      <c r="DM1240" s="67"/>
      <c r="DN1240" s="67"/>
      <c r="DO1240" s="67"/>
      <c r="DP1240" s="67"/>
      <c r="DQ1240" s="67"/>
      <c r="DR1240" s="67"/>
      <c r="DS1240" s="67"/>
      <c r="DT1240" s="67"/>
      <c r="DU1240" s="67"/>
      <c r="DV1240" s="67"/>
      <c r="DW1240" s="67"/>
      <c r="DX1240" s="67"/>
      <c r="DY1240" s="67"/>
      <c r="DZ1240" s="88"/>
      <c r="EA1240" s="88"/>
      <c r="EB1240" s="88"/>
      <c r="EC1240" s="88"/>
      <c r="ED1240" s="88"/>
      <c r="EE1240" s="88"/>
      <c r="EF1240" s="88"/>
      <c r="EG1240" s="88"/>
    </row>
    <row r="1241" spans="22:137" s="65" customFormat="1" x14ac:dyDescent="0.25">
      <c r="V1241" s="631"/>
      <c r="AA1241" s="632"/>
      <c r="AB1241" s="632"/>
      <c r="AD1241" s="632"/>
      <c r="AE1241" s="633"/>
      <c r="AH1241" s="634"/>
      <c r="AI1241" s="634"/>
      <c r="AK1241" s="632"/>
      <c r="AR1241" s="632"/>
      <c r="AV1241" s="632"/>
      <c r="AX1241" s="632"/>
      <c r="BB1241" s="632"/>
      <c r="BC1241" s="632"/>
      <c r="BE1241" s="632"/>
      <c r="BH1241" s="67"/>
      <c r="BI1241" s="635"/>
      <c r="BJ1241" s="636"/>
      <c r="BK1241" s="636"/>
      <c r="BL1241" s="636"/>
      <c r="BM1241" s="102"/>
      <c r="BN1241" s="102"/>
      <c r="BO1241" s="102"/>
      <c r="BP1241" s="636"/>
      <c r="BQ1241" s="636"/>
      <c r="BR1241" s="636"/>
      <c r="BS1241" s="636"/>
      <c r="BT1241" s="636"/>
      <c r="BU1241" s="636"/>
      <c r="BV1241" s="636"/>
      <c r="BW1241" s="636"/>
      <c r="BX1241" s="636"/>
      <c r="BY1241" s="636"/>
      <c r="BZ1241" s="636"/>
      <c r="CA1241" s="636"/>
      <c r="CB1241" s="637"/>
      <c r="CC1241" s="636"/>
      <c r="CD1241" s="636"/>
      <c r="CE1241" s="637"/>
      <c r="CF1241" s="637"/>
      <c r="CG1241" s="637"/>
      <c r="CH1241" s="637"/>
      <c r="CI1241" s="636"/>
      <c r="CJ1241" s="636"/>
      <c r="CK1241" s="637"/>
      <c r="CL1241" s="637"/>
      <c r="CM1241" s="637"/>
      <c r="CN1241" s="705"/>
      <c r="CO1241" s="88"/>
      <c r="CP1241" s="88"/>
      <c r="CQ1241" s="88"/>
      <c r="CR1241" s="67"/>
      <c r="CS1241" s="67"/>
      <c r="CT1241" s="67"/>
      <c r="CU1241" s="67"/>
      <c r="CV1241" s="67"/>
      <c r="CW1241" s="67"/>
      <c r="CX1241" s="67"/>
      <c r="CY1241" s="67"/>
      <c r="CZ1241" s="67"/>
      <c r="DA1241" s="67"/>
      <c r="DB1241" s="67"/>
      <c r="DC1241" s="67"/>
      <c r="DD1241" s="67"/>
      <c r="DE1241" s="67"/>
      <c r="DF1241" s="67"/>
      <c r="DG1241" s="67"/>
      <c r="DH1241" s="67"/>
      <c r="DI1241" s="67"/>
      <c r="DJ1241" s="67"/>
      <c r="DK1241" s="67"/>
      <c r="DL1241" s="67"/>
      <c r="DM1241" s="67"/>
      <c r="DN1241" s="67"/>
      <c r="DO1241" s="67"/>
      <c r="DP1241" s="67"/>
      <c r="DQ1241" s="67"/>
      <c r="DR1241" s="67"/>
      <c r="DS1241" s="67"/>
      <c r="DT1241" s="67"/>
      <c r="DU1241" s="67"/>
      <c r="DV1241" s="67"/>
      <c r="DW1241" s="67"/>
      <c r="DX1241" s="67"/>
      <c r="DY1241" s="67"/>
      <c r="DZ1241" s="88"/>
      <c r="EA1241" s="88"/>
      <c r="EB1241" s="88"/>
      <c r="EC1241" s="88"/>
      <c r="ED1241" s="88"/>
      <c r="EE1241" s="88"/>
      <c r="EF1241" s="88"/>
      <c r="EG1241" s="88"/>
    </row>
    <row r="1242" spans="22:137" s="65" customFormat="1" x14ac:dyDescent="0.25">
      <c r="V1242" s="631"/>
      <c r="AA1242" s="632"/>
      <c r="AB1242" s="632"/>
      <c r="AD1242" s="632"/>
      <c r="AE1242" s="633"/>
      <c r="AH1242" s="634"/>
      <c r="AI1242" s="634"/>
      <c r="AK1242" s="632"/>
      <c r="AR1242" s="632"/>
      <c r="AV1242" s="632"/>
      <c r="AX1242" s="632"/>
      <c r="BB1242" s="632"/>
      <c r="BC1242" s="632"/>
      <c r="BE1242" s="632"/>
      <c r="BH1242" s="67"/>
      <c r="BI1242" s="635"/>
      <c r="BJ1242" s="636"/>
      <c r="BK1242" s="636"/>
      <c r="BL1242" s="636"/>
      <c r="BM1242" s="102"/>
      <c r="BN1242" s="102"/>
      <c r="BO1242" s="102"/>
      <c r="BP1242" s="636"/>
      <c r="BQ1242" s="636"/>
      <c r="BR1242" s="636"/>
      <c r="BS1242" s="636"/>
      <c r="BT1242" s="636"/>
      <c r="BU1242" s="636"/>
      <c r="BV1242" s="636"/>
      <c r="BW1242" s="636"/>
      <c r="BX1242" s="636"/>
      <c r="BY1242" s="636"/>
      <c r="BZ1242" s="636"/>
      <c r="CA1242" s="636"/>
      <c r="CB1242" s="637"/>
      <c r="CC1242" s="636"/>
      <c r="CD1242" s="636"/>
      <c r="CE1242" s="637"/>
      <c r="CF1242" s="637"/>
      <c r="CG1242" s="637"/>
      <c r="CH1242" s="637"/>
      <c r="CI1242" s="636"/>
      <c r="CJ1242" s="636"/>
      <c r="CK1242" s="637"/>
      <c r="CL1242" s="637"/>
      <c r="CM1242" s="637"/>
      <c r="CN1242" s="705"/>
      <c r="CO1242" s="88"/>
      <c r="CP1242" s="88"/>
      <c r="CQ1242" s="88"/>
      <c r="CR1242" s="67"/>
      <c r="CS1242" s="67"/>
      <c r="CT1242" s="67"/>
      <c r="CU1242" s="67"/>
      <c r="CV1242" s="67"/>
      <c r="CW1242" s="67"/>
      <c r="CX1242" s="67"/>
      <c r="CY1242" s="67"/>
      <c r="CZ1242" s="67"/>
      <c r="DA1242" s="67"/>
      <c r="DB1242" s="67"/>
      <c r="DC1242" s="67"/>
      <c r="DD1242" s="67"/>
      <c r="DE1242" s="67"/>
      <c r="DF1242" s="67"/>
      <c r="DG1242" s="67"/>
      <c r="DH1242" s="67"/>
      <c r="DI1242" s="67"/>
      <c r="DJ1242" s="67"/>
      <c r="DK1242" s="67"/>
      <c r="DL1242" s="67"/>
      <c r="DM1242" s="67"/>
      <c r="DN1242" s="67"/>
      <c r="DO1242" s="67"/>
      <c r="DP1242" s="67"/>
      <c r="DQ1242" s="67"/>
      <c r="DR1242" s="67"/>
      <c r="DS1242" s="67"/>
      <c r="DT1242" s="67"/>
      <c r="DU1242" s="67"/>
      <c r="DV1242" s="67"/>
      <c r="DW1242" s="67"/>
      <c r="DX1242" s="67"/>
      <c r="DY1242" s="67"/>
      <c r="DZ1242" s="88"/>
      <c r="EA1242" s="88"/>
      <c r="EB1242" s="88"/>
      <c r="EC1242" s="88"/>
      <c r="ED1242" s="88"/>
      <c r="EE1242" s="88"/>
      <c r="EF1242" s="88"/>
      <c r="EG1242" s="88"/>
    </row>
    <row r="1243" spans="22:137" s="65" customFormat="1" x14ac:dyDescent="0.25">
      <c r="V1243" s="631"/>
      <c r="AA1243" s="632"/>
      <c r="AB1243" s="632"/>
      <c r="AD1243" s="632"/>
      <c r="AE1243" s="633"/>
      <c r="AH1243" s="634"/>
      <c r="AI1243" s="634"/>
      <c r="AK1243" s="632"/>
      <c r="AR1243" s="632"/>
      <c r="AV1243" s="632"/>
      <c r="AX1243" s="632"/>
      <c r="BB1243" s="632"/>
      <c r="BC1243" s="632"/>
      <c r="BE1243" s="632"/>
      <c r="BH1243" s="67"/>
      <c r="BI1243" s="635"/>
      <c r="BJ1243" s="636"/>
      <c r="BK1243" s="636"/>
      <c r="BL1243" s="636"/>
      <c r="BM1243" s="102"/>
      <c r="BN1243" s="102"/>
      <c r="BO1243" s="102"/>
      <c r="BP1243" s="636"/>
      <c r="BQ1243" s="636"/>
      <c r="BR1243" s="636"/>
      <c r="BS1243" s="636"/>
      <c r="BT1243" s="636"/>
      <c r="BU1243" s="636"/>
      <c r="BV1243" s="636"/>
      <c r="BW1243" s="636"/>
      <c r="BX1243" s="636"/>
      <c r="BY1243" s="636"/>
      <c r="BZ1243" s="636"/>
      <c r="CA1243" s="636"/>
      <c r="CB1243" s="637"/>
      <c r="CC1243" s="636"/>
      <c r="CD1243" s="636"/>
      <c r="CE1243" s="637"/>
      <c r="CF1243" s="637"/>
      <c r="CG1243" s="637"/>
      <c r="CH1243" s="637"/>
      <c r="CI1243" s="636"/>
      <c r="CJ1243" s="636"/>
      <c r="CK1243" s="637"/>
      <c r="CL1243" s="637"/>
      <c r="CM1243" s="637"/>
      <c r="CN1243" s="705"/>
      <c r="CO1243" s="88"/>
      <c r="CP1243" s="88"/>
      <c r="CQ1243" s="88"/>
      <c r="CR1243" s="67"/>
      <c r="CS1243" s="67"/>
      <c r="CT1243" s="67"/>
      <c r="CU1243" s="67"/>
      <c r="CV1243" s="67"/>
      <c r="CW1243" s="67"/>
      <c r="CX1243" s="67"/>
      <c r="CY1243" s="67"/>
      <c r="CZ1243" s="67"/>
      <c r="DA1243" s="67"/>
      <c r="DB1243" s="67"/>
      <c r="DC1243" s="67"/>
      <c r="DD1243" s="67"/>
      <c r="DE1243" s="67"/>
      <c r="DF1243" s="67"/>
      <c r="DG1243" s="67"/>
      <c r="DH1243" s="67"/>
      <c r="DI1243" s="67"/>
      <c r="DJ1243" s="67"/>
      <c r="DK1243" s="67"/>
      <c r="DL1243" s="67"/>
      <c r="DM1243" s="67"/>
      <c r="DN1243" s="67"/>
      <c r="DO1243" s="67"/>
      <c r="DP1243" s="67"/>
      <c r="DQ1243" s="67"/>
      <c r="DR1243" s="67"/>
      <c r="DS1243" s="67"/>
      <c r="DT1243" s="67"/>
      <c r="DU1243" s="67"/>
      <c r="DV1243" s="67"/>
      <c r="DW1243" s="67"/>
      <c r="DX1243" s="67"/>
      <c r="DY1243" s="67"/>
      <c r="DZ1243" s="88"/>
      <c r="EA1243" s="88"/>
      <c r="EB1243" s="88"/>
      <c r="EC1243" s="88"/>
      <c r="ED1243" s="88"/>
      <c r="EE1243" s="88"/>
      <c r="EF1243" s="88"/>
      <c r="EG1243" s="88"/>
    </row>
  </sheetData>
  <sheetProtection algorithmName="SHA-512" hashValue="yObZv+kcL+PgMVmRxZTTdl+khhJNNmdM61IKjEIdmLW0pTKdz5Ng5Z51nMbKlaLC82Eu75vwdWCRPPOlzEL3QA==" saltValue="0qNjdIEdn3lgwFypiRLbRw==" spinCount="100000" sheet="1" insertRows="0"/>
  <protectedRanges>
    <protectedRange algorithmName="SHA-512" hashValue="JkwGMkyN6uDZy9K3UnLYKHbONkTneyvcBkZbw832pf3/OvzPn47/tOjWWFkoHruJFqsDNzL3ZtFhUW1rxpiesQ==" saltValue="hiIEQ6ppq6xjmWFZjcvCAg==" spinCount="100000" sqref="BP122:BS123 BP107:BP121 BP139:BS140 BW122:BX123 BW139:BX140 CC122:CD123 CC139:CD140 CI122:CJ123 CI139:CJ140 BU122:BU123 BU139:BU140 BS121 BT121:BT123 BS108:BT120 BS126:BT137 BT138:BT140 BS138 CI126:CI138 CC126:CC138 BW126:BW138 BP126:BQ138" name="Rango1_10"/>
  </protectedRanges>
  <mergeCells count="178">
    <mergeCell ref="B2:BF3"/>
    <mergeCell ref="B5:BF5"/>
    <mergeCell ref="E6:BF6"/>
    <mergeCell ref="E7:BF7"/>
    <mergeCell ref="E8:BF8"/>
    <mergeCell ref="E9:BF9"/>
    <mergeCell ref="E10:BF10"/>
    <mergeCell ref="C12:BF12"/>
    <mergeCell ref="C56:BF56"/>
    <mergeCell ref="B14:BG14"/>
    <mergeCell ref="B15:B16"/>
    <mergeCell ref="C15:C16"/>
    <mergeCell ref="D15:R15"/>
    <mergeCell ref="S15:W15"/>
    <mergeCell ref="X15:AD15"/>
    <mergeCell ref="AE15:AK15"/>
    <mergeCell ref="AL15:AR15"/>
    <mergeCell ref="AS15:AX15"/>
    <mergeCell ref="AY15:BE15"/>
    <mergeCell ref="BF15:BF16"/>
    <mergeCell ref="BG15:BG16"/>
    <mergeCell ref="X16:Y16"/>
    <mergeCell ref="AE16:AF16"/>
    <mergeCell ref="AL16:AM16"/>
    <mergeCell ref="BI375:BI376"/>
    <mergeCell ref="BK375:BK376"/>
    <mergeCell ref="BM375:BM376"/>
    <mergeCell ref="BN375:BN376"/>
    <mergeCell ref="BO375:BO376"/>
    <mergeCell ref="BI410:BI411"/>
    <mergeCell ref="BK410:BK411"/>
    <mergeCell ref="BM410:BM411"/>
    <mergeCell ref="BN410:BN411"/>
    <mergeCell ref="BO410:BO411"/>
    <mergeCell ref="BI347:BI348"/>
    <mergeCell ref="BK347:BK348"/>
    <mergeCell ref="BM347:BM348"/>
    <mergeCell ref="BN347:BN348"/>
    <mergeCell ref="BO347:BO348"/>
    <mergeCell ref="BI357:BI358"/>
    <mergeCell ref="BK357:BK358"/>
    <mergeCell ref="BM357:BM358"/>
    <mergeCell ref="BN357:BN358"/>
    <mergeCell ref="BO357:BO358"/>
    <mergeCell ref="BI336:BI337"/>
    <mergeCell ref="BK336:BK337"/>
    <mergeCell ref="BM336:BM337"/>
    <mergeCell ref="BN336:BN337"/>
    <mergeCell ref="BO336:BO337"/>
    <mergeCell ref="BP336:BP337"/>
    <mergeCell ref="BR336:BR337"/>
    <mergeCell ref="BS336:BS337"/>
    <mergeCell ref="BT336:BT337"/>
    <mergeCell ref="DG300:DG301"/>
    <mergeCell ref="DH300:DH301"/>
    <mergeCell ref="DI300:DI301"/>
    <mergeCell ref="DJ300:DK300"/>
    <mergeCell ref="DL300:DM300"/>
    <mergeCell ref="AI301:AM301"/>
    <mergeCell ref="BI301:BI302"/>
    <mergeCell ref="BK301:BK302"/>
    <mergeCell ref="BM301:BM302"/>
    <mergeCell ref="BN301:BN302"/>
    <mergeCell ref="BK300:BO300"/>
    <mergeCell ref="BP300:BT300"/>
    <mergeCell ref="DB300:DB301"/>
    <mergeCell ref="DC300:DD300"/>
    <mergeCell ref="DE300:DE301"/>
    <mergeCell ref="DF300:DF301"/>
    <mergeCell ref="BO301:BO302"/>
    <mergeCell ref="BP301:BP302"/>
    <mergeCell ref="BR301:BR302"/>
    <mergeCell ref="BS301:BS302"/>
    <mergeCell ref="BT301:BT302"/>
    <mergeCell ref="BI279:BI280"/>
    <mergeCell ref="BJ279:BJ280"/>
    <mergeCell ref="BK279:BK280"/>
    <mergeCell ref="BM279:BM280"/>
    <mergeCell ref="BN279:BN280"/>
    <mergeCell ref="BO279:BO280"/>
    <mergeCell ref="BQ205:BQ206"/>
    <mergeCell ref="BS205:BS206"/>
    <mergeCell ref="BT205:BT206"/>
    <mergeCell ref="BU205:BU206"/>
    <mergeCell ref="BI212:BI213"/>
    <mergeCell ref="BK212:BK213"/>
    <mergeCell ref="BM212:BM213"/>
    <mergeCell ref="BN212:BN213"/>
    <mergeCell ref="BO212:BO213"/>
    <mergeCell ref="BI200:BI201"/>
    <mergeCell ref="BK200:BK201"/>
    <mergeCell ref="BM200:BM201"/>
    <mergeCell ref="BN200:BN201"/>
    <mergeCell ref="BO200:BO201"/>
    <mergeCell ref="BI205:BI206"/>
    <mergeCell ref="BK205:BK206"/>
    <mergeCell ref="BM205:BM206"/>
    <mergeCell ref="BN205:BN206"/>
    <mergeCell ref="BO205:BO206"/>
    <mergeCell ref="BT188:BT189"/>
    <mergeCell ref="BU188:BU189"/>
    <mergeCell ref="BI194:BI195"/>
    <mergeCell ref="BK194:BK195"/>
    <mergeCell ref="BM194:BM195"/>
    <mergeCell ref="BN194:BN195"/>
    <mergeCell ref="BO194:BO195"/>
    <mergeCell ref="BS162:BS163"/>
    <mergeCell ref="BT162:BT163"/>
    <mergeCell ref="BU162:BU163"/>
    <mergeCell ref="BI188:BI189"/>
    <mergeCell ref="BK188:BK189"/>
    <mergeCell ref="BM188:BM189"/>
    <mergeCell ref="BN188:BN189"/>
    <mergeCell ref="BO188:BO189"/>
    <mergeCell ref="BQ188:BQ189"/>
    <mergeCell ref="BS188:BS189"/>
    <mergeCell ref="BI162:BI163"/>
    <mergeCell ref="BK162:BK163"/>
    <mergeCell ref="BM162:BM163"/>
    <mergeCell ref="BN162:BN163"/>
    <mergeCell ref="BO162:BO163"/>
    <mergeCell ref="BQ162:BQ163"/>
    <mergeCell ref="B81:AA81"/>
    <mergeCell ref="BK95:BK96"/>
    <mergeCell ref="BM95:BM96"/>
    <mergeCell ref="CB124:CM124"/>
    <mergeCell ref="BI141:BI142"/>
    <mergeCell ref="BK141:BK142"/>
    <mergeCell ref="BM141:BM142"/>
    <mergeCell ref="BN141:BN142"/>
    <mergeCell ref="BO141:BO142"/>
    <mergeCell ref="BP141:CA141"/>
    <mergeCell ref="CB141:CM141"/>
    <mergeCell ref="BN95:BN96"/>
    <mergeCell ref="BO95:BO96"/>
    <mergeCell ref="BP95:CA95"/>
    <mergeCell ref="CB95:CM95"/>
    <mergeCell ref="BI124:BI125"/>
    <mergeCell ref="BK124:BK125"/>
    <mergeCell ref="BM124:BM125"/>
    <mergeCell ref="BN124:BN125"/>
    <mergeCell ref="BO124:BO125"/>
    <mergeCell ref="BP124:CA124"/>
    <mergeCell ref="B71:B74"/>
    <mergeCell ref="B75:B76"/>
    <mergeCell ref="B77:B78"/>
    <mergeCell ref="AE69:AE70"/>
    <mergeCell ref="AF69:AF70"/>
    <mergeCell ref="B47:B48"/>
    <mergeCell ref="B49:B51"/>
    <mergeCell ref="B79:AA79"/>
    <mergeCell ref="B69:B70"/>
    <mergeCell ref="C69:C70"/>
    <mergeCell ref="D69:R69"/>
    <mergeCell ref="S69:W69"/>
    <mergeCell ref="X69:AD69"/>
    <mergeCell ref="C66:AE66"/>
    <mergeCell ref="AS16:AT16"/>
    <mergeCell ref="AY16:AZ16"/>
    <mergeCell ref="B35:B36"/>
    <mergeCell ref="B37:B38"/>
    <mergeCell ref="B44:BG44"/>
    <mergeCell ref="B45:B46"/>
    <mergeCell ref="C45:C46"/>
    <mergeCell ref="D45:R45"/>
    <mergeCell ref="S45:W45"/>
    <mergeCell ref="X45:AD45"/>
    <mergeCell ref="AE45:AK45"/>
    <mergeCell ref="AL45:AR45"/>
    <mergeCell ref="AS45:AX45"/>
    <mergeCell ref="AY45:BE45"/>
    <mergeCell ref="BF45:BF46"/>
    <mergeCell ref="BG45:BG46"/>
    <mergeCell ref="X46:Y46"/>
    <mergeCell ref="AE46:AF46"/>
    <mergeCell ref="AL46:AM46"/>
    <mergeCell ref="AS46:AT46"/>
    <mergeCell ref="AY46:AZ46"/>
  </mergeCells>
  <dataValidations count="15">
    <dataValidation type="list" allowBlank="1" showInputMessage="1" showErrorMessage="1" sqref="C77:C78" xr:uid="{00000000-0002-0000-0700-000000000000}">
      <formula1>$BI$486:$BI$487</formula1>
    </dataValidation>
    <dataValidation type="list" allowBlank="1" showInputMessage="1" showErrorMessage="1" sqref="C75:C76" xr:uid="{00000000-0002-0000-0700-000001000000}">
      <formula1>$BI$480:$BI$481</formula1>
    </dataValidation>
    <dataValidation type="list" allowBlank="1" showInputMessage="1" showErrorMessage="1" sqref="C29:C34" xr:uid="{00000000-0002-0000-0700-000002000000}">
      <formula1>$BI$164:$BI$185</formula1>
    </dataValidation>
    <dataValidation type="list" allowBlank="1" showInputMessage="1" showErrorMessage="1" sqref="C57" xr:uid="{00000000-0002-0000-0700-000003000000}">
      <formula1>$BI$359:$BI$373</formula1>
    </dataValidation>
    <dataValidation type="list" allowBlank="1" showInputMessage="1" showErrorMessage="1" sqref="C25:C27" xr:uid="{00000000-0002-0000-0700-000004000000}">
      <formula1>$BI$143:$BI$160</formula1>
    </dataValidation>
    <dataValidation type="list" allowBlank="1" showInputMessage="1" showErrorMessage="1" sqref="C21:C24" xr:uid="{00000000-0002-0000-0700-000005000000}">
      <formula1>$BI$126:$BI$138</formula1>
    </dataValidation>
    <dataValidation type="list" allowBlank="1" showInputMessage="1" showErrorMessage="1" sqref="C49:C51" xr:uid="{00000000-0002-0000-0700-000006000000}">
      <formula1>$BI$217:$BI$236</formula1>
    </dataValidation>
    <dataValidation type="list" allowBlank="1" showInputMessage="1" showErrorMessage="1" sqref="C47:C48" xr:uid="{00000000-0002-0000-0700-000007000000}">
      <formula1>$BI$214:$BI$215</formula1>
    </dataValidation>
    <dataValidation type="list" allowBlank="1" showInputMessage="1" showErrorMessage="1" sqref="C36" xr:uid="{00000000-0002-0000-0700-000008000000}">
      <formula1>$BI$191</formula1>
    </dataValidation>
    <dataValidation type="list" allowBlank="1" showInputMessage="1" showErrorMessage="1" sqref="C35" xr:uid="{00000000-0002-0000-0700-000009000000}">
      <formula1>$BI$190</formula1>
    </dataValidation>
    <dataValidation type="list" allowBlank="1" showInputMessage="1" showErrorMessage="1" sqref="C40" xr:uid="{00000000-0002-0000-0700-00000A000000}">
      <formula1>$BI$207</formula1>
    </dataValidation>
    <dataValidation type="list" allowBlank="1" showInputMessage="1" showErrorMessage="1" sqref="C39" xr:uid="{00000000-0002-0000-0700-00000B000000}">
      <formula1>$BI$202</formula1>
    </dataValidation>
    <dataValidation type="list" allowBlank="1" showInputMessage="1" showErrorMessage="1" sqref="C37:C38" xr:uid="{00000000-0002-0000-0700-00000C000000}">
      <formula1>$BI$196:$BI$197</formula1>
    </dataValidation>
    <dataValidation type="list" allowBlank="1" showInputMessage="1" showErrorMessage="1" sqref="C17:C20" xr:uid="{00000000-0002-0000-0700-00000D000000}">
      <formula1>$BI$97:$BI$121</formula1>
    </dataValidation>
    <dataValidation type="list" allowBlank="1" showInputMessage="1" showErrorMessage="1" sqref="C71:C74" xr:uid="{00000000-0002-0000-0700-00000E000000}">
      <formula1>$BI$461:$BI$472</formula1>
    </dataValidation>
  </dataValidations>
  <hyperlinks>
    <hyperlink ref="Q16" location="'INSTRUCCIONES INCERTIDUMBRE'!C21" display="TOTAL" xr:uid="{00000000-0004-0000-0700-000000000000}"/>
    <hyperlink ref="R16" location="'INSTRUCCIONES INCERTIDUMBRE'!C22" display="No. DATOS" xr:uid="{00000000-0004-0000-0700-000001000000}"/>
    <hyperlink ref="S16" location="'INSTRUCCIONES INCERTIDUMBRE'!C23" display="PROMEDIO" xr:uid="{00000000-0004-0000-0700-000002000000}"/>
    <hyperlink ref="T16" location="'INSTRUCCIONES INCERTIDUMBRE'!C24" display="DESVIACION ESTÁNDAR" xr:uid="{00000000-0004-0000-0700-000003000000}"/>
    <hyperlink ref="U16" location="'INSTRUCCIONES INCERTIDUMBRE'!C25" display="FACTOR T" xr:uid="{00000000-0004-0000-0700-000004000000}"/>
    <hyperlink ref="W16" location="'INSTRUCCIONES INCERTIDUMBRE'!C26" display="INCERTIDUMBRE" xr:uid="{00000000-0004-0000-0700-000005000000}"/>
    <hyperlink ref="BG15:BG16" location="'INSTRUCCIONES INCERTIDUMBRE'!C34" display="INCERTIDUMBRE DE LA FUENTE" xr:uid="{00000000-0004-0000-0700-000006000000}"/>
    <hyperlink ref="Q46" location="'INSTRUCCIONES INCERTIDUMBRE'!C21" display="TOTAL" xr:uid="{00000000-0004-0000-0700-000007000000}"/>
    <hyperlink ref="R46" location="'INSTRUCCIONES INCERTIDUMBRE'!C22" display="No. DATOS" xr:uid="{00000000-0004-0000-0700-000008000000}"/>
    <hyperlink ref="S46" location="'INSTRUCCIONES INCERTIDUMBRE'!C23" display="PROMEDIO" xr:uid="{00000000-0004-0000-0700-000009000000}"/>
    <hyperlink ref="T46" location="'INSTRUCCIONES INCERTIDUMBRE'!C24" display="DESVIACION ESTÁNDAR" xr:uid="{00000000-0004-0000-0700-00000A000000}"/>
    <hyperlink ref="U46" location="'INSTRUCCIONES INCERTIDUMBRE'!C25" display="FACTOR T" xr:uid="{00000000-0004-0000-0700-00000B000000}"/>
    <hyperlink ref="W46" location="'INSTRUCCIONES INCERTIDUMBRE'!C26" display="INCERTIDUMBRE" xr:uid="{00000000-0004-0000-0700-00000C000000}"/>
    <hyperlink ref="BG45:BG46" location="'INSTRUCCIONES INCERTIDUMBRE'!C34" display="INCERTIDUMBRE DE LA FUENTE" xr:uid="{00000000-0004-0000-0700-00000D000000}"/>
    <hyperlink ref="BU176" r:id="rId1" xr:uid="{00000000-0004-0000-0700-00000E000000}"/>
    <hyperlink ref="BO182" r:id="rId2" xr:uid="{00000000-0004-0000-0700-00000F000000}"/>
    <hyperlink ref="Q70" location="'INSTRUCCIONES INCERTIDUMBRE'!C21" display="TOTAL" xr:uid="{00000000-0004-0000-0700-000010000000}"/>
    <hyperlink ref="R70" location="'INSTRUCCIONES INCERTIDUMBRE'!C22" display="No. DATOS" xr:uid="{00000000-0004-0000-0700-000011000000}"/>
    <hyperlink ref="S70" location="'INSTRUCCIONES INCERTIDUMBRE'!C23" display="PROMEDIO" xr:uid="{00000000-0004-0000-0700-000012000000}"/>
    <hyperlink ref="T70" location="'INSTRUCCIONES INCERTIDUMBRE'!C24" display="DESVIACION ESTÁNDAR" xr:uid="{00000000-0004-0000-0700-000013000000}"/>
    <hyperlink ref="U70" location="'INSTRUCCIONES INCERTIDUMBRE'!C25" display="FACTOR T" xr:uid="{00000000-0004-0000-0700-000014000000}"/>
    <hyperlink ref="W70" location="'INSTRUCCIONES INCERTIDUMBRE'!C26" display="INCERTIDUMBRE" xr:uid="{00000000-0004-0000-0700-000015000000}"/>
  </hyperlinks>
  <pageMargins left="0.7" right="0.7" top="0.75" bottom="0.75" header="0.3" footer="0.3"/>
  <drawing r:id="rId3"/>
  <legacyDrawing r:id="rId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7" tint="0.39997558519241921"/>
  </sheetPr>
  <dimension ref="A1:FW517"/>
  <sheetViews>
    <sheetView topLeftCell="A38" zoomScale="85" zoomScaleNormal="85" workbookViewId="0">
      <selection activeCell="C65" sqref="C65"/>
    </sheetView>
  </sheetViews>
  <sheetFormatPr baseColWidth="10" defaultColWidth="11.42578125" defaultRowHeight="15" x14ac:dyDescent="0.25"/>
  <cols>
    <col min="1" max="1" width="1.5703125" style="65" customWidth="1"/>
    <col min="2" max="2" width="37.85546875" style="66" customWidth="1"/>
    <col min="3" max="3" width="59.42578125" style="66" customWidth="1"/>
    <col min="4" max="4" width="16.42578125" style="66" customWidth="1"/>
    <col min="5" max="5" width="14.7109375" style="66" customWidth="1"/>
    <col min="6" max="21" width="14.7109375" style="66" hidden="1" customWidth="1"/>
    <col min="22" max="22" width="14.7109375" style="61" hidden="1" customWidth="1"/>
    <col min="23" max="23" width="14.7109375" style="66" hidden="1" customWidth="1"/>
    <col min="24" max="25" width="14.7109375" style="66" customWidth="1"/>
    <col min="26" max="26" width="14.7109375" style="66" hidden="1" customWidth="1"/>
    <col min="27" max="28" width="14.7109375" style="62" customWidth="1"/>
    <col min="29" max="29" width="14.7109375" style="66" hidden="1" customWidth="1"/>
    <col min="30" max="30" width="14.7109375" style="62" hidden="1" customWidth="1"/>
    <col min="31" max="31" width="14.7109375" style="63" customWidth="1"/>
    <col min="32" max="32" width="14.7109375" style="66" customWidth="1"/>
    <col min="33" max="33" width="14.7109375" style="66" hidden="1" customWidth="1"/>
    <col min="34" max="35" width="14.7109375" style="64" customWidth="1"/>
    <col min="36" max="36" width="14.7109375" style="66" hidden="1" customWidth="1"/>
    <col min="37" max="37" width="14.7109375" style="62" hidden="1" customWidth="1"/>
    <col min="38" max="39" width="14.7109375" style="66" customWidth="1"/>
    <col min="40" max="40" width="14.7109375" style="66" hidden="1" customWidth="1"/>
    <col min="41" max="42" width="14.7109375" style="66" customWidth="1"/>
    <col min="43" max="43" width="14.7109375" style="66" hidden="1" customWidth="1"/>
    <col min="44" max="44" width="14.7109375" style="62" hidden="1" customWidth="1"/>
    <col min="45" max="46" width="14.7109375" style="66" customWidth="1"/>
    <col min="47" max="47" width="14.7109375" style="66" hidden="1" customWidth="1"/>
    <col min="48" max="48" width="14.7109375" style="62" customWidth="1"/>
    <col min="49" max="49" width="14.7109375" style="66" hidden="1" customWidth="1"/>
    <col min="50" max="50" width="14.7109375" style="62" hidden="1" customWidth="1"/>
    <col min="51" max="52" width="14.7109375" style="66" customWidth="1"/>
    <col min="53" max="53" width="14.7109375" style="66" hidden="1" customWidth="1"/>
    <col min="54" max="55" width="14.7109375" style="62" customWidth="1"/>
    <col min="56" max="56" width="14.7109375" style="66" hidden="1" customWidth="1"/>
    <col min="57" max="57" width="14.7109375" style="62" hidden="1" customWidth="1"/>
    <col min="58" max="58" width="14.7109375" style="66" customWidth="1"/>
    <col min="59" max="59" width="17.5703125" style="66" hidden="1" customWidth="1"/>
    <col min="60" max="60" width="14.7109375" style="67" hidden="1" customWidth="1"/>
    <col min="61" max="61" width="14.7109375" style="70" hidden="1" customWidth="1"/>
    <col min="62" max="64" width="14.7109375" style="111" hidden="1" customWidth="1"/>
    <col min="65" max="67" width="14.7109375" style="105" hidden="1" customWidth="1"/>
    <col min="68" max="79" width="14.7109375" style="111" hidden="1" customWidth="1"/>
    <col min="80" max="80" width="14.7109375" style="112" hidden="1" customWidth="1"/>
    <col min="81" max="82" width="14.7109375" style="111" hidden="1" customWidth="1"/>
    <col min="83" max="83" width="14.7109375" style="112" hidden="1" customWidth="1"/>
    <col min="84" max="84" width="11.7109375" style="112" hidden="1" customWidth="1"/>
    <col min="85" max="85" width="14.85546875" style="112" hidden="1" customWidth="1"/>
    <col min="86" max="86" width="11.7109375" style="112" hidden="1" customWidth="1"/>
    <col min="87" max="88" width="11.7109375" style="111" hidden="1" customWidth="1"/>
    <col min="89" max="90" width="11.7109375" style="112" hidden="1" customWidth="1"/>
    <col min="91" max="91" width="14.85546875" style="112" hidden="1" customWidth="1"/>
    <col min="92" max="92" width="11.7109375" style="74" hidden="1" customWidth="1"/>
    <col min="93" max="95" width="11.7109375" style="68" hidden="1" customWidth="1"/>
    <col min="96" max="96" width="11.7109375" style="69" hidden="1" customWidth="1"/>
    <col min="97" max="99" width="11.7109375" style="67" hidden="1" customWidth="1"/>
    <col min="100" max="100" width="11.42578125" style="67" hidden="1" customWidth="1"/>
    <col min="101" max="101" width="13.42578125" style="67" hidden="1" customWidth="1"/>
    <col min="102" max="102" width="14.85546875" style="67" hidden="1" customWidth="1"/>
    <col min="103" max="103" width="11.5703125" style="67" hidden="1" customWidth="1"/>
    <col min="104" max="111" width="11.42578125" style="67" hidden="1" customWidth="1"/>
    <col min="112" max="113" width="0" style="67" hidden="1" customWidth="1"/>
    <col min="114" max="126" width="11.42578125" style="67"/>
    <col min="127" max="134" width="11.42578125" style="88"/>
    <col min="135" max="179" width="11.42578125" style="65"/>
    <col min="180" max="16384" width="11.42578125" style="66"/>
  </cols>
  <sheetData>
    <row r="1" spans="1:179" s="65" customFormat="1" ht="8.4499999999999993" customHeight="1" x14ac:dyDescent="0.25">
      <c r="V1" s="631"/>
      <c r="AA1" s="632"/>
      <c r="AB1" s="632"/>
      <c r="AD1" s="632"/>
      <c r="AE1" s="633"/>
      <c r="AH1" s="634"/>
      <c r="AI1" s="634"/>
      <c r="AK1" s="632"/>
      <c r="AR1" s="632"/>
      <c r="AV1" s="632"/>
      <c r="AX1" s="632"/>
      <c r="BB1" s="632"/>
      <c r="BC1" s="632"/>
      <c r="BE1" s="632"/>
      <c r="BH1" s="67"/>
      <c r="BI1" s="635"/>
      <c r="BJ1" s="636"/>
      <c r="BK1" s="636"/>
      <c r="BL1" s="636"/>
      <c r="BM1" s="102"/>
      <c r="BN1" s="102"/>
      <c r="BO1" s="102"/>
      <c r="BP1" s="636"/>
      <c r="BQ1" s="636"/>
      <c r="BR1" s="636"/>
      <c r="BS1" s="636"/>
      <c r="BT1" s="636"/>
      <c r="BU1" s="636"/>
      <c r="BV1" s="636"/>
      <c r="BW1" s="636"/>
      <c r="BX1" s="636"/>
      <c r="BY1" s="636"/>
      <c r="BZ1" s="636"/>
      <c r="CA1" s="636"/>
      <c r="CB1" s="637"/>
      <c r="CC1" s="636"/>
      <c r="CD1" s="636"/>
      <c r="CE1" s="637"/>
      <c r="CF1" s="637"/>
      <c r="CG1" s="637"/>
      <c r="CH1" s="637"/>
      <c r="CI1" s="636"/>
      <c r="CJ1" s="636"/>
      <c r="CK1" s="637"/>
      <c r="CL1" s="637"/>
      <c r="CM1" s="637"/>
      <c r="CN1" s="705"/>
      <c r="CO1" s="88"/>
      <c r="CP1" s="88"/>
      <c r="CQ1" s="88"/>
      <c r="CR1" s="67"/>
      <c r="CS1" s="67"/>
      <c r="CT1" s="67"/>
      <c r="CU1" s="67"/>
      <c r="CV1" s="67"/>
      <c r="CW1" s="67"/>
      <c r="CX1" s="67"/>
      <c r="CY1" s="67"/>
      <c r="CZ1" s="67"/>
      <c r="DA1" s="67"/>
      <c r="DB1" s="67"/>
      <c r="DC1" s="67"/>
      <c r="DD1" s="67"/>
      <c r="DE1" s="67"/>
      <c r="DF1" s="67"/>
      <c r="DG1" s="67"/>
      <c r="DH1" s="67"/>
      <c r="DI1" s="67"/>
      <c r="DJ1" s="67"/>
      <c r="DK1" s="67"/>
      <c r="DL1" s="67"/>
      <c r="DM1" s="67"/>
      <c r="DN1" s="67"/>
      <c r="DO1" s="67"/>
      <c r="DP1" s="67"/>
      <c r="DQ1" s="67"/>
      <c r="DR1" s="67"/>
      <c r="DS1" s="67"/>
      <c r="DT1" s="67"/>
      <c r="DU1" s="67"/>
      <c r="DV1" s="67"/>
      <c r="DW1" s="88"/>
      <c r="DX1" s="88"/>
      <c r="DY1" s="88"/>
      <c r="DZ1" s="88"/>
      <c r="EA1" s="88"/>
      <c r="EB1" s="88"/>
      <c r="EC1" s="88"/>
      <c r="ED1" s="88"/>
    </row>
    <row r="2" spans="1:179" s="14" customFormat="1" ht="18.75" customHeight="1" x14ac:dyDescent="0.25">
      <c r="A2" s="13"/>
      <c r="B2" s="2207" t="s">
        <v>1287</v>
      </c>
      <c r="C2" s="2207"/>
      <c r="D2" s="2207"/>
      <c r="E2" s="2207"/>
      <c r="F2" s="2207"/>
      <c r="G2" s="2207"/>
      <c r="H2" s="2207"/>
      <c r="I2" s="2207"/>
      <c r="J2" s="2207"/>
      <c r="K2" s="2207"/>
      <c r="L2" s="2207"/>
      <c r="M2" s="2207"/>
      <c r="N2" s="2207"/>
      <c r="O2" s="2207"/>
      <c r="P2" s="2207"/>
      <c r="Q2" s="2207"/>
      <c r="R2" s="2207"/>
      <c r="S2" s="2207"/>
      <c r="T2" s="2207"/>
      <c r="U2" s="2207"/>
      <c r="V2" s="2207"/>
      <c r="W2" s="2207"/>
      <c r="X2" s="2207"/>
      <c r="Y2" s="2207"/>
      <c r="Z2" s="2207"/>
      <c r="AA2" s="2207"/>
      <c r="AB2" s="2207"/>
      <c r="AC2" s="2207"/>
      <c r="AD2" s="2207"/>
      <c r="AE2" s="2207"/>
      <c r="AF2" s="2207"/>
      <c r="AG2" s="2207"/>
      <c r="AH2" s="2207"/>
      <c r="AI2" s="2207"/>
      <c r="AJ2" s="2207"/>
      <c r="AK2" s="2207"/>
      <c r="AL2" s="2207"/>
      <c r="AM2" s="2207"/>
      <c r="AN2" s="2207"/>
      <c r="AO2" s="2207"/>
      <c r="AP2" s="2207"/>
      <c r="AQ2" s="2207"/>
      <c r="AR2" s="2207"/>
      <c r="AS2" s="2207"/>
      <c r="AT2" s="2207"/>
      <c r="AU2" s="2207"/>
      <c r="AV2" s="2207"/>
      <c r="AW2" s="2207"/>
      <c r="AX2" s="2207"/>
      <c r="AY2" s="2207"/>
      <c r="AZ2" s="2207"/>
      <c r="BA2" s="2207"/>
      <c r="BB2" s="2207"/>
      <c r="BC2" s="2207"/>
      <c r="BD2" s="2207"/>
      <c r="BE2" s="2207"/>
      <c r="BF2" s="2207"/>
      <c r="BG2" s="22"/>
      <c r="BH2" s="15"/>
      <c r="BI2" s="51"/>
      <c r="BJ2" s="104"/>
      <c r="BK2" s="104"/>
      <c r="BL2" s="104"/>
      <c r="BM2" s="105"/>
      <c r="BN2" s="105"/>
      <c r="BO2" s="105"/>
      <c r="BP2" s="104"/>
      <c r="BQ2" s="104"/>
      <c r="BR2" s="104"/>
      <c r="BS2" s="104"/>
      <c r="BT2" s="104"/>
      <c r="BU2" s="104"/>
      <c r="BV2" s="104"/>
      <c r="BW2" s="104"/>
      <c r="BX2" s="104"/>
      <c r="BY2" s="104"/>
      <c r="BZ2" s="104"/>
      <c r="CA2" s="104"/>
      <c r="CB2" s="106"/>
      <c r="CC2" s="104"/>
      <c r="CD2" s="104"/>
      <c r="CE2" s="106"/>
      <c r="CF2" s="106"/>
      <c r="CG2" s="106"/>
      <c r="CH2" s="106"/>
      <c r="CI2" s="104"/>
      <c r="CJ2" s="104"/>
      <c r="CK2" s="106"/>
      <c r="CL2" s="106"/>
      <c r="CM2" s="106"/>
      <c r="CN2" s="72"/>
      <c r="CO2" s="23"/>
      <c r="CP2" s="23"/>
      <c r="CQ2" s="23"/>
      <c r="CR2" s="24"/>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6"/>
      <c r="DX2" s="16"/>
      <c r="DY2" s="16"/>
      <c r="DZ2" s="16"/>
      <c r="EA2" s="16"/>
      <c r="EB2" s="16"/>
      <c r="EC2" s="16"/>
      <c r="ED2" s="16"/>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row>
    <row r="3" spans="1:179" s="14" customFormat="1" ht="45.75" customHeight="1" x14ac:dyDescent="0.25">
      <c r="A3" s="13"/>
      <c r="B3" s="2207"/>
      <c r="C3" s="2207"/>
      <c r="D3" s="2207"/>
      <c r="E3" s="2207"/>
      <c r="F3" s="2207"/>
      <c r="G3" s="2207"/>
      <c r="H3" s="2207"/>
      <c r="I3" s="2207"/>
      <c r="J3" s="2207"/>
      <c r="K3" s="2207"/>
      <c r="L3" s="2207"/>
      <c r="M3" s="2207"/>
      <c r="N3" s="2207"/>
      <c r="O3" s="2207"/>
      <c r="P3" s="2207"/>
      <c r="Q3" s="2207"/>
      <c r="R3" s="2207"/>
      <c r="S3" s="2207"/>
      <c r="T3" s="2207"/>
      <c r="U3" s="2207"/>
      <c r="V3" s="2207"/>
      <c r="W3" s="2207"/>
      <c r="X3" s="2207"/>
      <c r="Y3" s="2207"/>
      <c r="Z3" s="2207"/>
      <c r="AA3" s="2207"/>
      <c r="AB3" s="2207"/>
      <c r="AC3" s="2207"/>
      <c r="AD3" s="2207"/>
      <c r="AE3" s="2207"/>
      <c r="AF3" s="2207"/>
      <c r="AG3" s="2207"/>
      <c r="AH3" s="2207"/>
      <c r="AI3" s="2207"/>
      <c r="AJ3" s="2207"/>
      <c r="AK3" s="2207"/>
      <c r="AL3" s="2207"/>
      <c r="AM3" s="2207"/>
      <c r="AN3" s="2207"/>
      <c r="AO3" s="2207"/>
      <c r="AP3" s="2207"/>
      <c r="AQ3" s="2207"/>
      <c r="AR3" s="2207"/>
      <c r="AS3" s="2207"/>
      <c r="AT3" s="2207"/>
      <c r="AU3" s="2207"/>
      <c r="AV3" s="2207"/>
      <c r="AW3" s="2207"/>
      <c r="AX3" s="2207"/>
      <c r="AY3" s="2207"/>
      <c r="AZ3" s="2207"/>
      <c r="BA3" s="2207"/>
      <c r="BB3" s="2207"/>
      <c r="BC3" s="2207"/>
      <c r="BD3" s="2207"/>
      <c r="BE3" s="2207"/>
      <c r="BF3" s="2207"/>
      <c r="BG3" s="19"/>
      <c r="BH3" s="15"/>
      <c r="BI3" s="51"/>
      <c r="BJ3" s="104"/>
      <c r="BK3" s="104"/>
      <c r="BL3" s="104"/>
      <c r="BM3" s="105"/>
      <c r="BN3" s="105"/>
      <c r="BO3" s="105"/>
      <c r="BP3" s="104"/>
      <c r="BQ3" s="104"/>
      <c r="BR3" s="104"/>
      <c r="BS3" s="104"/>
      <c r="BT3" s="104"/>
      <c r="BU3" s="104"/>
      <c r="BV3" s="104"/>
      <c r="BW3" s="104"/>
      <c r="BX3" s="104"/>
      <c r="BY3" s="104"/>
      <c r="BZ3" s="104"/>
      <c r="CA3" s="104"/>
      <c r="CB3" s="106"/>
      <c r="CC3" s="104"/>
      <c r="CD3" s="104"/>
      <c r="CE3" s="106"/>
      <c r="CF3" s="106"/>
      <c r="CG3" s="106"/>
      <c r="CH3" s="106"/>
      <c r="CI3" s="104"/>
      <c r="CJ3" s="104"/>
      <c r="CK3" s="106"/>
      <c r="CL3" s="106"/>
      <c r="CM3" s="106"/>
      <c r="CN3" s="72"/>
      <c r="CO3" s="23"/>
      <c r="CP3" s="23"/>
      <c r="CQ3" s="23"/>
      <c r="CR3" s="24"/>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6"/>
      <c r="DX3" s="16"/>
      <c r="DY3" s="16"/>
      <c r="DZ3" s="16"/>
      <c r="EA3" s="16"/>
      <c r="EB3" s="16"/>
      <c r="EC3" s="16"/>
      <c r="ED3" s="16"/>
      <c r="EE3" s="13"/>
      <c r="EF3" s="13"/>
      <c r="EG3" s="13"/>
      <c r="EH3" s="13"/>
      <c r="EI3" s="13"/>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3"/>
      <c r="FK3" s="13"/>
      <c r="FL3" s="13"/>
      <c r="FM3" s="13"/>
      <c r="FN3" s="13"/>
      <c r="FO3" s="13"/>
      <c r="FP3" s="13"/>
      <c r="FQ3" s="13"/>
      <c r="FR3" s="13"/>
      <c r="FS3" s="13"/>
      <c r="FT3" s="13"/>
      <c r="FU3" s="13"/>
      <c r="FV3" s="13"/>
      <c r="FW3" s="13"/>
    </row>
    <row r="4" spans="1:179" s="13" customFormat="1" ht="15.6" customHeight="1" x14ac:dyDescent="0.25">
      <c r="A4" s="30"/>
      <c r="B4" s="18"/>
      <c r="C4" s="707"/>
      <c r="D4" s="30"/>
      <c r="E4" s="31"/>
      <c r="F4" s="31"/>
      <c r="G4" s="31"/>
      <c r="H4" s="31"/>
      <c r="I4" s="31"/>
      <c r="J4" s="31"/>
      <c r="K4" s="31"/>
      <c r="L4" s="31"/>
      <c r="M4" s="31"/>
      <c r="N4" s="31"/>
      <c r="O4" s="31"/>
      <c r="P4" s="31"/>
      <c r="Q4" s="31"/>
      <c r="R4" s="32"/>
      <c r="S4" s="31"/>
      <c r="T4" s="31"/>
      <c r="U4" s="31"/>
      <c r="V4" s="33"/>
      <c r="W4" s="33"/>
      <c r="X4" s="30"/>
      <c r="Y4" s="30"/>
      <c r="Z4" s="33"/>
      <c r="AA4" s="34"/>
      <c r="AB4" s="34"/>
      <c r="AC4" s="33"/>
      <c r="AD4" s="34"/>
      <c r="AE4" s="35"/>
      <c r="AF4" s="30"/>
      <c r="AG4" s="33"/>
      <c r="AH4" s="36"/>
      <c r="AI4" s="36"/>
      <c r="AJ4" s="33"/>
      <c r="AK4" s="34"/>
      <c r="AL4" s="30"/>
      <c r="AM4" s="30"/>
      <c r="AN4" s="33"/>
      <c r="AO4" s="33"/>
      <c r="AP4" s="33"/>
      <c r="AQ4" s="33"/>
      <c r="AR4" s="34"/>
      <c r="AS4" s="30"/>
      <c r="AT4" s="30"/>
      <c r="AU4" s="33"/>
      <c r="AV4" s="34"/>
      <c r="AW4" s="33"/>
      <c r="AX4" s="34"/>
      <c r="AY4" s="30"/>
      <c r="AZ4" s="30"/>
      <c r="BA4" s="33"/>
      <c r="BB4" s="34"/>
      <c r="BC4" s="34"/>
      <c r="BD4" s="33"/>
      <c r="BE4" s="34"/>
      <c r="BF4" s="37"/>
      <c r="BG4" s="38"/>
      <c r="BH4" s="15"/>
      <c r="BI4" s="100"/>
      <c r="BJ4" s="101"/>
      <c r="BK4" s="101"/>
      <c r="BL4" s="101"/>
      <c r="BM4" s="102"/>
      <c r="BN4" s="102"/>
      <c r="BO4" s="102"/>
      <c r="BP4" s="101"/>
      <c r="BQ4" s="101"/>
      <c r="BR4" s="101"/>
      <c r="BS4" s="101"/>
      <c r="BT4" s="101"/>
      <c r="BU4" s="101"/>
      <c r="BV4" s="101"/>
      <c r="BW4" s="101"/>
      <c r="BX4" s="101"/>
      <c r="BY4" s="101"/>
      <c r="BZ4" s="101"/>
      <c r="CA4" s="101"/>
      <c r="CB4" s="103"/>
      <c r="CC4" s="101"/>
      <c r="CD4" s="101"/>
      <c r="CE4" s="103"/>
      <c r="CF4" s="103"/>
      <c r="CG4" s="103"/>
      <c r="CH4" s="103"/>
      <c r="CI4" s="101"/>
      <c r="CJ4" s="101"/>
      <c r="CK4" s="103"/>
      <c r="CL4" s="103"/>
      <c r="CM4" s="103"/>
      <c r="CN4" s="71"/>
      <c r="CO4" s="16"/>
      <c r="CP4" s="16"/>
      <c r="CQ4" s="16"/>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6"/>
      <c r="DX4" s="16"/>
      <c r="DY4" s="16"/>
      <c r="DZ4" s="16"/>
      <c r="EA4" s="16"/>
      <c r="EB4" s="16"/>
      <c r="EC4" s="16"/>
      <c r="ED4" s="16"/>
    </row>
    <row r="5" spans="1:179" s="14" customFormat="1" ht="18.75" customHeight="1" x14ac:dyDescent="0.25">
      <c r="A5" s="13"/>
      <c r="B5" s="2208" t="s">
        <v>645</v>
      </c>
      <c r="C5" s="2208"/>
      <c r="D5" s="2208"/>
      <c r="E5" s="2208"/>
      <c r="F5" s="2208"/>
      <c r="G5" s="2208"/>
      <c r="H5" s="2208"/>
      <c r="I5" s="2208"/>
      <c r="J5" s="2208"/>
      <c r="K5" s="2208"/>
      <c r="L5" s="2208"/>
      <c r="M5" s="2208"/>
      <c r="N5" s="2208"/>
      <c r="O5" s="2208"/>
      <c r="P5" s="2208"/>
      <c r="Q5" s="2208"/>
      <c r="R5" s="2208"/>
      <c r="S5" s="2208"/>
      <c r="T5" s="2208"/>
      <c r="U5" s="2208"/>
      <c r="V5" s="2208"/>
      <c r="W5" s="2208"/>
      <c r="X5" s="2208"/>
      <c r="Y5" s="2208"/>
      <c r="Z5" s="2208"/>
      <c r="AA5" s="2208"/>
      <c r="AB5" s="2208"/>
      <c r="AC5" s="2208"/>
      <c r="AD5" s="2208"/>
      <c r="AE5" s="2208"/>
      <c r="AF5" s="2208"/>
      <c r="AG5" s="2208"/>
      <c r="AH5" s="2208"/>
      <c r="AI5" s="2208"/>
      <c r="AJ5" s="2208"/>
      <c r="AK5" s="2208"/>
      <c r="AL5" s="2208"/>
      <c r="AM5" s="2208"/>
      <c r="AN5" s="2208"/>
      <c r="AO5" s="2208"/>
      <c r="AP5" s="2208"/>
      <c r="AQ5" s="2208"/>
      <c r="AR5" s="2208"/>
      <c r="AS5" s="2208"/>
      <c r="AT5" s="2208"/>
      <c r="AU5" s="2208"/>
      <c r="AV5" s="2208"/>
      <c r="AW5" s="2208"/>
      <c r="AX5" s="2208"/>
      <c r="AY5" s="2208"/>
      <c r="AZ5" s="2208"/>
      <c r="BA5" s="2208"/>
      <c r="BB5" s="2208"/>
      <c r="BC5" s="2208"/>
      <c r="BD5" s="2208"/>
      <c r="BE5" s="2208"/>
      <c r="BF5" s="2208"/>
      <c r="BH5" s="15"/>
      <c r="BI5" s="51"/>
      <c r="BJ5" s="104"/>
      <c r="BK5" s="104"/>
      <c r="BL5" s="104"/>
      <c r="BM5" s="105"/>
      <c r="BN5" s="105"/>
      <c r="BO5" s="105"/>
      <c r="BP5" s="104"/>
      <c r="BQ5" s="104"/>
      <c r="BR5" s="104"/>
      <c r="BS5" s="104"/>
      <c r="BT5" s="104"/>
      <c r="BU5" s="104"/>
      <c r="BV5" s="104"/>
      <c r="BW5" s="104"/>
      <c r="BX5" s="104"/>
      <c r="BY5" s="104"/>
      <c r="BZ5" s="104"/>
      <c r="CA5" s="104"/>
      <c r="CB5" s="106"/>
      <c r="CC5" s="104"/>
      <c r="CD5" s="104"/>
      <c r="CE5" s="106"/>
      <c r="CF5" s="106"/>
      <c r="CG5" s="106"/>
      <c r="CH5" s="106"/>
      <c r="CI5" s="104"/>
      <c r="CJ5" s="104"/>
      <c r="CK5" s="106"/>
      <c r="CL5" s="106"/>
      <c r="CM5" s="106"/>
      <c r="CN5" s="72"/>
      <c r="CO5" s="23"/>
      <c r="CP5" s="23"/>
      <c r="CQ5" s="23"/>
      <c r="CR5" s="24"/>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6"/>
      <c r="DX5" s="16"/>
      <c r="DY5" s="16"/>
      <c r="DZ5" s="16"/>
      <c r="EA5" s="16"/>
      <c r="EB5" s="16"/>
      <c r="EC5" s="16"/>
      <c r="ED5" s="16"/>
      <c r="EE5" s="13"/>
      <c r="EF5" s="13"/>
      <c r="EG5" s="13"/>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row>
    <row r="6" spans="1:179" s="14" customFormat="1" x14ac:dyDescent="0.25">
      <c r="A6" s="13"/>
      <c r="B6" s="621" t="s">
        <v>17</v>
      </c>
      <c r="C6" s="1553" t="str">
        <f>INDUSTRIA!C6</f>
        <v>CAJICÁ</v>
      </c>
      <c r="D6" s="621" t="s">
        <v>16</v>
      </c>
      <c r="E6" s="2086">
        <f>INDUSTRIA!E6</f>
        <v>0</v>
      </c>
      <c r="F6" s="2086"/>
      <c r="G6" s="2086"/>
      <c r="H6" s="2086"/>
      <c r="I6" s="2086"/>
      <c r="J6" s="2086"/>
      <c r="K6" s="2086"/>
      <c r="L6" s="2086"/>
      <c r="M6" s="2086"/>
      <c r="N6" s="2086"/>
      <c r="O6" s="2086"/>
      <c r="P6" s="2086"/>
      <c r="Q6" s="2086"/>
      <c r="R6" s="2086"/>
      <c r="S6" s="2086"/>
      <c r="T6" s="2086"/>
      <c r="U6" s="2086"/>
      <c r="V6" s="2086"/>
      <c r="W6" s="2086"/>
      <c r="X6" s="2086"/>
      <c r="Y6" s="2086"/>
      <c r="Z6" s="2086"/>
      <c r="AA6" s="2086"/>
      <c r="AB6" s="2086"/>
      <c r="AC6" s="2086"/>
      <c r="AD6" s="2086"/>
      <c r="AE6" s="2086"/>
      <c r="AF6" s="2086"/>
      <c r="AG6" s="2086"/>
      <c r="AH6" s="2086"/>
      <c r="AI6" s="2086"/>
      <c r="AJ6" s="2086"/>
      <c r="AK6" s="2086"/>
      <c r="AL6" s="2086"/>
      <c r="AM6" s="2086"/>
      <c r="AN6" s="2086"/>
      <c r="AO6" s="2086"/>
      <c r="AP6" s="2086"/>
      <c r="AQ6" s="2086"/>
      <c r="AR6" s="2086"/>
      <c r="AS6" s="2086"/>
      <c r="AT6" s="2086"/>
      <c r="AU6" s="2086"/>
      <c r="AV6" s="2086"/>
      <c r="AW6" s="2086"/>
      <c r="AX6" s="2086"/>
      <c r="AY6" s="2086"/>
      <c r="AZ6" s="2086"/>
      <c r="BA6" s="2086"/>
      <c r="BB6" s="2086"/>
      <c r="BC6" s="2086"/>
      <c r="BD6" s="2086"/>
      <c r="BE6" s="2086"/>
      <c r="BF6" s="2086"/>
      <c r="BH6" s="15"/>
      <c r="BI6" s="51"/>
      <c r="BJ6" s="104"/>
      <c r="BK6" s="104"/>
      <c r="BL6" s="104"/>
      <c r="BM6" s="105"/>
      <c r="BN6" s="105"/>
      <c r="BO6" s="105"/>
      <c r="BP6" s="104"/>
      <c r="BQ6" s="104"/>
      <c r="BR6" s="104"/>
      <c r="BS6" s="104"/>
      <c r="BT6" s="104"/>
      <c r="BU6" s="104"/>
      <c r="BV6" s="104"/>
      <c r="BW6" s="104"/>
      <c r="BX6" s="104"/>
      <c r="BY6" s="104"/>
      <c r="BZ6" s="104"/>
      <c r="CA6" s="104"/>
      <c r="CB6" s="106"/>
      <c r="CC6" s="104"/>
      <c r="CD6" s="104"/>
      <c r="CE6" s="106"/>
      <c r="CF6" s="106"/>
      <c r="CG6" s="106"/>
      <c r="CH6" s="106"/>
      <c r="CI6" s="104"/>
      <c r="CJ6" s="104"/>
      <c r="CK6" s="106"/>
      <c r="CL6" s="106"/>
      <c r="CM6" s="106"/>
      <c r="CN6" s="72"/>
      <c r="CO6" s="23"/>
      <c r="CP6" s="23"/>
      <c r="CQ6" s="23"/>
      <c r="CR6" s="24"/>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6"/>
      <c r="DX6" s="16"/>
      <c r="DY6" s="16"/>
      <c r="DZ6" s="16"/>
      <c r="EA6" s="16"/>
      <c r="EB6" s="16"/>
      <c r="EC6" s="16"/>
      <c r="ED6" s="16"/>
      <c r="EE6" s="13"/>
      <c r="EF6" s="13"/>
      <c r="EG6" s="13"/>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row>
    <row r="7" spans="1:179" s="14" customFormat="1" x14ac:dyDescent="0.25">
      <c r="A7" s="13"/>
      <c r="B7" s="621" t="s">
        <v>646</v>
      </c>
      <c r="C7" s="1553">
        <f>INDUSTRIA!C7</f>
        <v>0</v>
      </c>
      <c r="D7" s="621" t="s">
        <v>17</v>
      </c>
      <c r="E7" s="2086">
        <f>INDUSTRIA!E7</f>
        <v>0</v>
      </c>
      <c r="F7" s="2086"/>
      <c r="G7" s="2086"/>
      <c r="H7" s="2086"/>
      <c r="I7" s="2086"/>
      <c r="J7" s="2086"/>
      <c r="K7" s="2086"/>
      <c r="L7" s="2086"/>
      <c r="M7" s="2086"/>
      <c r="N7" s="2086"/>
      <c r="O7" s="2086"/>
      <c r="P7" s="2086"/>
      <c r="Q7" s="2086"/>
      <c r="R7" s="2086"/>
      <c r="S7" s="2086"/>
      <c r="T7" s="2086"/>
      <c r="U7" s="2086"/>
      <c r="V7" s="2086"/>
      <c r="W7" s="2086"/>
      <c r="X7" s="2086"/>
      <c r="Y7" s="2086"/>
      <c r="Z7" s="2086"/>
      <c r="AA7" s="2086"/>
      <c r="AB7" s="2086"/>
      <c r="AC7" s="2086"/>
      <c r="AD7" s="2086"/>
      <c r="AE7" s="2086"/>
      <c r="AF7" s="2086"/>
      <c r="AG7" s="2086"/>
      <c r="AH7" s="2086"/>
      <c r="AI7" s="2086"/>
      <c r="AJ7" s="2086"/>
      <c r="AK7" s="2086"/>
      <c r="AL7" s="2086"/>
      <c r="AM7" s="2086"/>
      <c r="AN7" s="2086"/>
      <c r="AO7" s="2086"/>
      <c r="AP7" s="2086"/>
      <c r="AQ7" s="2086"/>
      <c r="AR7" s="2086"/>
      <c r="AS7" s="2086"/>
      <c r="AT7" s="2086"/>
      <c r="AU7" s="2086"/>
      <c r="AV7" s="2086"/>
      <c r="AW7" s="2086"/>
      <c r="AX7" s="2086"/>
      <c r="AY7" s="2086"/>
      <c r="AZ7" s="2086"/>
      <c r="BA7" s="2086"/>
      <c r="BB7" s="2086"/>
      <c r="BC7" s="2086"/>
      <c r="BD7" s="2086"/>
      <c r="BE7" s="2086"/>
      <c r="BF7" s="2086"/>
      <c r="BH7" s="15"/>
      <c r="BI7" s="51"/>
      <c r="BJ7" s="104"/>
      <c r="BK7" s="104"/>
      <c r="BL7" s="104"/>
      <c r="BM7" s="105"/>
      <c r="BN7" s="105"/>
      <c r="BO7" s="105"/>
      <c r="BP7" s="104"/>
      <c r="BQ7" s="104"/>
      <c r="BR7" s="104"/>
      <c r="BS7" s="104"/>
      <c r="BT7" s="104"/>
      <c r="BU7" s="104"/>
      <c r="BV7" s="104"/>
      <c r="BW7" s="104"/>
      <c r="BX7" s="104"/>
      <c r="BY7" s="104"/>
      <c r="BZ7" s="104"/>
      <c r="CA7" s="104"/>
      <c r="CB7" s="106"/>
      <c r="CC7" s="104"/>
      <c r="CD7" s="104"/>
      <c r="CE7" s="106"/>
      <c r="CF7" s="106"/>
      <c r="CG7" s="106"/>
      <c r="CH7" s="106"/>
      <c r="CI7" s="104"/>
      <c r="CJ7" s="104"/>
      <c r="CK7" s="106"/>
      <c r="CL7" s="106"/>
      <c r="CM7" s="106"/>
      <c r="CN7" s="72"/>
      <c r="CO7" s="23"/>
      <c r="CP7" s="23"/>
      <c r="CQ7" s="23"/>
      <c r="CR7" s="24"/>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6"/>
      <c r="DX7" s="16"/>
      <c r="DY7" s="16"/>
      <c r="DZ7" s="16"/>
      <c r="EA7" s="16"/>
      <c r="EB7" s="16"/>
      <c r="EC7" s="16"/>
      <c r="ED7" s="16"/>
      <c r="EE7" s="13"/>
      <c r="EF7" s="13"/>
      <c r="EG7" s="13"/>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row>
    <row r="8" spans="1:179" s="14" customFormat="1" x14ac:dyDescent="0.25">
      <c r="A8" s="13"/>
      <c r="B8" s="621" t="s">
        <v>18</v>
      </c>
      <c r="C8" s="1553">
        <f>INDUSTRIA!C8</f>
        <v>0</v>
      </c>
      <c r="D8" s="621" t="s">
        <v>19</v>
      </c>
      <c r="E8" s="2086">
        <f>INDUSTRIA!E8</f>
        <v>0</v>
      </c>
      <c r="F8" s="2086"/>
      <c r="G8" s="2086"/>
      <c r="H8" s="2086"/>
      <c r="I8" s="2086"/>
      <c r="J8" s="2086"/>
      <c r="K8" s="2086"/>
      <c r="L8" s="2086"/>
      <c r="M8" s="2086"/>
      <c r="N8" s="2086"/>
      <c r="O8" s="2086"/>
      <c r="P8" s="2086"/>
      <c r="Q8" s="2086"/>
      <c r="R8" s="2086"/>
      <c r="S8" s="2086"/>
      <c r="T8" s="2086"/>
      <c r="U8" s="2086"/>
      <c r="V8" s="2086"/>
      <c r="W8" s="2086"/>
      <c r="X8" s="2086"/>
      <c r="Y8" s="2086"/>
      <c r="Z8" s="2086"/>
      <c r="AA8" s="2086"/>
      <c r="AB8" s="2086"/>
      <c r="AC8" s="2086"/>
      <c r="AD8" s="2086"/>
      <c r="AE8" s="2086"/>
      <c r="AF8" s="2086"/>
      <c r="AG8" s="2086"/>
      <c r="AH8" s="2086"/>
      <c r="AI8" s="2086"/>
      <c r="AJ8" s="2086"/>
      <c r="AK8" s="2086"/>
      <c r="AL8" s="2086"/>
      <c r="AM8" s="2086"/>
      <c r="AN8" s="2086"/>
      <c r="AO8" s="2086"/>
      <c r="AP8" s="2086"/>
      <c r="AQ8" s="2086"/>
      <c r="AR8" s="2086"/>
      <c r="AS8" s="2086"/>
      <c r="AT8" s="2086"/>
      <c r="AU8" s="2086"/>
      <c r="AV8" s="2086"/>
      <c r="AW8" s="2086"/>
      <c r="AX8" s="2086"/>
      <c r="AY8" s="2086"/>
      <c r="AZ8" s="2086"/>
      <c r="BA8" s="2086"/>
      <c r="BB8" s="2086"/>
      <c r="BC8" s="2086"/>
      <c r="BD8" s="2086"/>
      <c r="BE8" s="2086"/>
      <c r="BF8" s="2086"/>
      <c r="BH8" s="15"/>
      <c r="BI8" s="51"/>
      <c r="BJ8" s="104"/>
      <c r="BK8" s="104"/>
      <c r="BL8" s="104"/>
      <c r="BM8" s="105"/>
      <c r="BN8" s="105"/>
      <c r="BO8" s="105"/>
      <c r="BP8" s="104"/>
      <c r="BQ8" s="104"/>
      <c r="BR8" s="104"/>
      <c r="BS8" s="104"/>
      <c r="BT8" s="104"/>
      <c r="BU8" s="104"/>
      <c r="BV8" s="104"/>
      <c r="BW8" s="104"/>
      <c r="BX8" s="104"/>
      <c r="BY8" s="104"/>
      <c r="BZ8" s="104"/>
      <c r="CA8" s="104"/>
      <c r="CB8" s="106"/>
      <c r="CC8" s="104"/>
      <c r="CD8" s="104"/>
      <c r="CE8" s="106"/>
      <c r="CF8" s="106"/>
      <c r="CG8" s="106"/>
      <c r="CH8" s="106"/>
      <c r="CI8" s="104"/>
      <c r="CJ8" s="104"/>
      <c r="CK8" s="106"/>
      <c r="CL8" s="106"/>
      <c r="CM8" s="106"/>
      <c r="CN8" s="72"/>
      <c r="CO8" s="23"/>
      <c r="CP8" s="23"/>
      <c r="CQ8" s="23"/>
      <c r="CR8" s="24"/>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6"/>
      <c r="DX8" s="16"/>
      <c r="DY8" s="16"/>
      <c r="DZ8" s="16"/>
      <c r="EA8" s="16"/>
      <c r="EB8" s="16"/>
      <c r="EC8" s="16"/>
      <c r="ED8" s="16"/>
      <c r="EE8" s="13"/>
      <c r="EF8" s="13"/>
      <c r="EG8" s="13"/>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row>
    <row r="9" spans="1:179" s="14" customFormat="1" x14ac:dyDescent="0.25">
      <c r="A9" s="13"/>
      <c r="B9" s="621" t="s">
        <v>20</v>
      </c>
      <c r="C9" s="1553">
        <f>INDUSTRIA!C9</f>
        <v>0</v>
      </c>
      <c r="D9" s="621" t="s">
        <v>21</v>
      </c>
      <c r="E9" s="2086">
        <f>INDUSTRIA!E9</f>
        <v>2019</v>
      </c>
      <c r="F9" s="2086"/>
      <c r="G9" s="2086"/>
      <c r="H9" s="2086"/>
      <c r="I9" s="2086"/>
      <c r="J9" s="2086"/>
      <c r="K9" s="2086"/>
      <c r="L9" s="2086"/>
      <c r="M9" s="2086"/>
      <c r="N9" s="2086"/>
      <c r="O9" s="2086"/>
      <c r="P9" s="2086"/>
      <c r="Q9" s="2086"/>
      <c r="R9" s="2086"/>
      <c r="S9" s="2086"/>
      <c r="T9" s="2086"/>
      <c r="U9" s="2086"/>
      <c r="V9" s="2086"/>
      <c r="W9" s="2086"/>
      <c r="X9" s="2086"/>
      <c r="Y9" s="2086"/>
      <c r="Z9" s="2086"/>
      <c r="AA9" s="2086"/>
      <c r="AB9" s="2086"/>
      <c r="AC9" s="2086"/>
      <c r="AD9" s="2086"/>
      <c r="AE9" s="2086"/>
      <c r="AF9" s="2086"/>
      <c r="AG9" s="2086"/>
      <c r="AH9" s="2086"/>
      <c r="AI9" s="2086"/>
      <c r="AJ9" s="2086"/>
      <c r="AK9" s="2086"/>
      <c r="AL9" s="2086"/>
      <c r="AM9" s="2086"/>
      <c r="AN9" s="2086"/>
      <c r="AO9" s="2086"/>
      <c r="AP9" s="2086"/>
      <c r="AQ9" s="2086"/>
      <c r="AR9" s="2086"/>
      <c r="AS9" s="2086"/>
      <c r="AT9" s="2086"/>
      <c r="AU9" s="2086"/>
      <c r="AV9" s="2086"/>
      <c r="AW9" s="2086"/>
      <c r="AX9" s="2086"/>
      <c r="AY9" s="2086"/>
      <c r="AZ9" s="2086"/>
      <c r="BA9" s="2086"/>
      <c r="BB9" s="2086"/>
      <c r="BC9" s="2086"/>
      <c r="BD9" s="2086"/>
      <c r="BE9" s="2086"/>
      <c r="BF9" s="2086"/>
      <c r="BH9" s="15"/>
      <c r="BI9" s="51"/>
      <c r="BJ9" s="104"/>
      <c r="BK9" s="104"/>
      <c r="BL9" s="104"/>
      <c r="BM9" s="105"/>
      <c r="BN9" s="105"/>
      <c r="BO9" s="105"/>
      <c r="BP9" s="104"/>
      <c r="BQ9" s="104"/>
      <c r="BR9" s="104"/>
      <c r="BS9" s="104"/>
      <c r="BT9" s="104"/>
      <c r="BU9" s="104"/>
      <c r="BV9" s="104"/>
      <c r="BW9" s="104"/>
      <c r="BX9" s="104"/>
      <c r="BY9" s="104"/>
      <c r="BZ9" s="104"/>
      <c r="CA9" s="104"/>
      <c r="CB9" s="106"/>
      <c r="CC9" s="104"/>
      <c r="CD9" s="104"/>
      <c r="CE9" s="106"/>
      <c r="CF9" s="106"/>
      <c r="CG9" s="106"/>
      <c r="CH9" s="106"/>
      <c r="CI9" s="104"/>
      <c r="CJ9" s="104"/>
      <c r="CK9" s="106"/>
      <c r="CL9" s="106"/>
      <c r="CM9" s="106"/>
      <c r="CN9" s="72"/>
      <c r="CO9" s="23"/>
      <c r="CP9" s="23"/>
      <c r="CQ9" s="23"/>
      <c r="CR9" s="24"/>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6"/>
      <c r="DX9" s="16"/>
      <c r="DY9" s="16"/>
      <c r="DZ9" s="16"/>
      <c r="EA9" s="16"/>
      <c r="EB9" s="16"/>
      <c r="EC9" s="16"/>
      <c r="ED9" s="16"/>
      <c r="EE9" s="13"/>
      <c r="EF9" s="13"/>
      <c r="EG9" s="13"/>
      <c r="EH9" s="13"/>
      <c r="EI9" s="13"/>
      <c r="EJ9" s="13"/>
      <c r="EK9" s="13"/>
      <c r="EL9" s="13"/>
      <c r="EM9" s="13"/>
      <c r="EN9" s="13"/>
      <c r="EO9" s="13"/>
      <c r="EP9" s="13"/>
      <c r="EQ9" s="13"/>
      <c r="ER9" s="13"/>
      <c r="ES9" s="13"/>
      <c r="ET9" s="13"/>
      <c r="EU9" s="13"/>
      <c r="EV9" s="13"/>
      <c r="EW9" s="13"/>
      <c r="EX9" s="13"/>
      <c r="EY9" s="13"/>
      <c r="EZ9" s="13"/>
      <c r="FA9" s="13"/>
      <c r="FB9" s="13"/>
      <c r="FC9" s="13"/>
      <c r="FD9" s="13"/>
      <c r="FE9" s="13"/>
      <c r="FF9" s="13"/>
      <c r="FG9" s="13"/>
      <c r="FH9" s="13"/>
      <c r="FI9" s="13"/>
      <c r="FJ9" s="13"/>
      <c r="FK9" s="13"/>
      <c r="FL9" s="13"/>
      <c r="FM9" s="13"/>
      <c r="FN9" s="13"/>
      <c r="FO9" s="13"/>
      <c r="FP9" s="13"/>
      <c r="FQ9" s="13"/>
      <c r="FR9" s="13"/>
      <c r="FS9" s="13"/>
      <c r="FT9" s="13"/>
      <c r="FU9" s="13"/>
      <c r="FV9" s="13"/>
      <c r="FW9" s="13"/>
    </row>
    <row r="10" spans="1:179" s="14" customFormat="1" x14ac:dyDescent="0.25">
      <c r="A10" s="13"/>
      <c r="B10" s="621" t="s">
        <v>121</v>
      </c>
      <c r="C10" s="1553">
        <f>INDUSTRIA!C10</f>
        <v>0</v>
      </c>
      <c r="D10" s="621" t="s">
        <v>22</v>
      </c>
      <c r="E10" s="2086">
        <f>INDUSTRIA!E10</f>
        <v>0</v>
      </c>
      <c r="F10" s="2086"/>
      <c r="G10" s="2086"/>
      <c r="H10" s="2086"/>
      <c r="I10" s="2086"/>
      <c r="J10" s="2086"/>
      <c r="K10" s="2086"/>
      <c r="L10" s="2086"/>
      <c r="M10" s="2086"/>
      <c r="N10" s="2086"/>
      <c r="O10" s="2086"/>
      <c r="P10" s="2086"/>
      <c r="Q10" s="2086"/>
      <c r="R10" s="2086"/>
      <c r="S10" s="2086"/>
      <c r="T10" s="2086"/>
      <c r="U10" s="2086"/>
      <c r="V10" s="2086"/>
      <c r="W10" s="2086"/>
      <c r="X10" s="2086"/>
      <c r="Y10" s="2086"/>
      <c r="Z10" s="2086"/>
      <c r="AA10" s="2086"/>
      <c r="AB10" s="2086"/>
      <c r="AC10" s="2086"/>
      <c r="AD10" s="2086"/>
      <c r="AE10" s="2086"/>
      <c r="AF10" s="2086"/>
      <c r="AG10" s="2086"/>
      <c r="AH10" s="2086"/>
      <c r="AI10" s="2086"/>
      <c r="AJ10" s="2086"/>
      <c r="AK10" s="2086"/>
      <c r="AL10" s="2086"/>
      <c r="AM10" s="2086"/>
      <c r="AN10" s="2086"/>
      <c r="AO10" s="2086"/>
      <c r="AP10" s="2086"/>
      <c r="AQ10" s="2086"/>
      <c r="AR10" s="2086"/>
      <c r="AS10" s="2086"/>
      <c r="AT10" s="2086"/>
      <c r="AU10" s="2086"/>
      <c r="AV10" s="2086"/>
      <c r="AW10" s="2086"/>
      <c r="AX10" s="2086"/>
      <c r="AY10" s="2086"/>
      <c r="AZ10" s="2086"/>
      <c r="BA10" s="2086"/>
      <c r="BB10" s="2086"/>
      <c r="BC10" s="2086"/>
      <c r="BD10" s="2086"/>
      <c r="BE10" s="2086"/>
      <c r="BF10" s="2086"/>
      <c r="BH10" s="15"/>
      <c r="BI10" s="51"/>
      <c r="BJ10" s="104"/>
      <c r="BK10" s="104"/>
      <c r="BL10" s="104"/>
      <c r="BM10" s="105"/>
      <c r="BN10" s="105"/>
      <c r="BO10" s="105"/>
      <c r="BP10" s="124"/>
      <c r="BQ10" s="124"/>
      <c r="BR10" s="124"/>
      <c r="BS10" s="124"/>
      <c r="BT10" s="124"/>
      <c r="BU10" s="124"/>
      <c r="BV10" s="104"/>
      <c r="BW10" s="124"/>
      <c r="BX10" s="124"/>
      <c r="BY10" s="104"/>
      <c r="BZ10" s="104"/>
      <c r="CA10" s="104"/>
      <c r="CB10" s="106"/>
      <c r="CC10" s="124"/>
      <c r="CD10" s="124"/>
      <c r="CE10" s="106"/>
      <c r="CF10" s="106"/>
      <c r="CG10" s="106"/>
      <c r="CH10" s="106"/>
      <c r="CI10" s="124"/>
      <c r="CJ10" s="124"/>
      <c r="CK10" s="106"/>
      <c r="CL10" s="106"/>
      <c r="CM10" s="106"/>
      <c r="CN10" s="72"/>
      <c r="CO10" s="23"/>
      <c r="CP10" s="23"/>
      <c r="CQ10" s="23"/>
      <c r="CR10" s="24"/>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6"/>
      <c r="DX10" s="16"/>
      <c r="DY10" s="16"/>
      <c r="DZ10" s="16"/>
      <c r="EA10" s="16"/>
      <c r="EB10" s="16"/>
      <c r="EC10" s="16"/>
      <c r="ED10" s="16"/>
      <c r="EE10" s="13"/>
      <c r="EF10" s="13"/>
      <c r="EG10" s="13"/>
      <c r="EH10" s="13"/>
      <c r="EI10" s="13"/>
      <c r="EJ10" s="13"/>
      <c r="EK10" s="13"/>
      <c r="EL10" s="13"/>
      <c r="EM10" s="13"/>
      <c r="EN10" s="13"/>
      <c r="EO10" s="13"/>
      <c r="EP10" s="13"/>
      <c r="EQ10" s="13"/>
      <c r="ER10" s="13"/>
      <c r="ES10" s="13"/>
      <c r="ET10" s="13"/>
      <c r="EU10" s="13"/>
      <c r="EV10" s="13"/>
      <c r="EW10" s="13"/>
      <c r="EX10" s="13"/>
      <c r="EY10" s="13"/>
      <c r="EZ10" s="13"/>
      <c r="FA10" s="13"/>
      <c r="FB10" s="13"/>
      <c r="FC10" s="13"/>
      <c r="FD10" s="13"/>
      <c r="FE10" s="13"/>
      <c r="FF10" s="13"/>
      <c r="FG10" s="13"/>
      <c r="FH10" s="13"/>
      <c r="FI10" s="13"/>
      <c r="FJ10" s="13"/>
      <c r="FK10" s="13"/>
      <c r="FL10" s="13"/>
      <c r="FM10" s="13"/>
      <c r="FN10" s="13"/>
      <c r="FO10" s="13"/>
      <c r="FP10" s="13"/>
      <c r="FQ10" s="13"/>
      <c r="FR10" s="13"/>
      <c r="FS10" s="13"/>
      <c r="FT10" s="13"/>
      <c r="FU10" s="13"/>
      <c r="FV10" s="13"/>
      <c r="FW10" s="13"/>
    </row>
    <row r="11" spans="1:179" s="13" customFormat="1" x14ac:dyDescent="0.25">
      <c r="B11" s="39"/>
      <c r="C11" s="40"/>
      <c r="D11" s="40"/>
      <c r="E11" s="41"/>
      <c r="F11" s="41"/>
      <c r="G11" s="41"/>
      <c r="H11" s="41"/>
      <c r="I11" s="41"/>
      <c r="J11" s="41"/>
      <c r="K11" s="41"/>
      <c r="L11" s="41"/>
      <c r="M11" s="41"/>
      <c r="N11" s="41"/>
      <c r="O11" s="41"/>
      <c r="P11" s="41"/>
      <c r="Q11" s="41"/>
      <c r="R11" s="42"/>
      <c r="S11" s="41"/>
      <c r="T11" s="41"/>
      <c r="U11" s="41"/>
      <c r="V11" s="43"/>
      <c r="W11" s="43"/>
      <c r="X11" s="40"/>
      <c r="Y11" s="44"/>
      <c r="Z11" s="45"/>
      <c r="AA11" s="46"/>
      <c r="AB11" s="46"/>
      <c r="AC11" s="45"/>
      <c r="AD11" s="46"/>
      <c r="AE11" s="47"/>
      <c r="AF11" s="44"/>
      <c r="AG11" s="45"/>
      <c r="AH11" s="48"/>
      <c r="AI11" s="48"/>
      <c r="AJ11" s="45"/>
      <c r="AK11" s="46"/>
      <c r="AL11" s="40"/>
      <c r="AM11" s="44"/>
      <c r="AN11" s="45"/>
      <c r="AO11" s="45"/>
      <c r="AP11" s="45"/>
      <c r="AQ11" s="45"/>
      <c r="AR11" s="46"/>
      <c r="AS11" s="40"/>
      <c r="AT11" s="44"/>
      <c r="AU11" s="45"/>
      <c r="AV11" s="46"/>
      <c r="AW11" s="45"/>
      <c r="AX11" s="46"/>
      <c r="AY11" s="40"/>
      <c r="AZ11" s="44"/>
      <c r="BA11" s="45"/>
      <c r="BB11" s="46"/>
      <c r="BC11" s="46"/>
      <c r="BD11" s="45"/>
      <c r="BE11" s="46"/>
      <c r="BF11" s="49"/>
      <c r="BG11" s="50"/>
      <c r="BH11" s="15"/>
      <c r="BI11" s="100"/>
      <c r="BJ11" s="101"/>
      <c r="BK11" s="101"/>
      <c r="BL11" s="101"/>
      <c r="BM11" s="102"/>
      <c r="BN11" s="102"/>
      <c r="BO11" s="102"/>
      <c r="BP11" s="1012"/>
      <c r="BQ11" s="1012"/>
      <c r="BR11" s="1012"/>
      <c r="BS11" s="1012"/>
      <c r="BT11" s="1012"/>
      <c r="BU11" s="1012"/>
      <c r="BV11" s="101"/>
      <c r="BW11" s="1012"/>
      <c r="BX11" s="1012"/>
      <c r="BY11" s="101"/>
      <c r="BZ11" s="101"/>
      <c r="CA11" s="101"/>
      <c r="CB11" s="103"/>
      <c r="CC11" s="1012"/>
      <c r="CD11" s="1012"/>
      <c r="CE11" s="103"/>
      <c r="CF11" s="103"/>
      <c r="CG11" s="103"/>
      <c r="CH11" s="103"/>
      <c r="CI11" s="1012"/>
      <c r="CJ11" s="1012"/>
      <c r="CK11" s="103"/>
      <c r="CL11" s="103"/>
      <c r="CM11" s="103"/>
      <c r="CN11" s="71"/>
      <c r="CO11" s="16"/>
      <c r="CP11" s="16"/>
      <c r="CQ11" s="16"/>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6"/>
      <c r="DX11" s="16"/>
      <c r="DY11" s="16"/>
      <c r="DZ11" s="16"/>
      <c r="EA11" s="16"/>
      <c r="EB11" s="16"/>
      <c r="EC11" s="16"/>
      <c r="ED11" s="16"/>
    </row>
    <row r="12" spans="1:179" s="51" customFormat="1" ht="102" customHeight="1" x14ac:dyDescent="0.25">
      <c r="A12" s="13"/>
      <c r="B12" s="841" t="s">
        <v>23</v>
      </c>
      <c r="C12" s="2209" t="s">
        <v>1742</v>
      </c>
      <c r="D12" s="2210"/>
      <c r="E12" s="2210"/>
      <c r="F12" s="2210"/>
      <c r="G12" s="2210"/>
      <c r="H12" s="2210"/>
      <c r="I12" s="2210"/>
      <c r="J12" s="2210"/>
      <c r="K12" s="2210"/>
      <c r="L12" s="2210"/>
      <c r="M12" s="2210"/>
      <c r="N12" s="2210"/>
      <c r="O12" s="2210"/>
      <c r="P12" s="2210"/>
      <c r="Q12" s="2210"/>
      <c r="R12" s="2210"/>
      <c r="S12" s="2210"/>
      <c r="T12" s="2210"/>
      <c r="U12" s="2210"/>
      <c r="V12" s="2210"/>
      <c r="W12" s="2210"/>
      <c r="X12" s="2210"/>
      <c r="Y12" s="2210"/>
      <c r="Z12" s="2210"/>
      <c r="AA12" s="2210"/>
      <c r="AB12" s="2210"/>
      <c r="AC12" s="2210"/>
      <c r="AD12" s="2210"/>
      <c r="AE12" s="2210"/>
      <c r="AF12" s="2210"/>
      <c r="AG12" s="2210"/>
      <c r="AH12" s="2210"/>
      <c r="AI12" s="2210"/>
      <c r="AJ12" s="2210"/>
      <c r="AK12" s="2210"/>
      <c r="AL12" s="2210"/>
      <c r="AM12" s="2210"/>
      <c r="AN12" s="2210"/>
      <c r="AO12" s="2210"/>
      <c r="AP12" s="2210"/>
      <c r="AQ12" s="2210"/>
      <c r="AR12" s="2210"/>
      <c r="AS12" s="2210"/>
      <c r="AT12" s="2210"/>
      <c r="AU12" s="2210"/>
      <c r="AV12" s="2210"/>
      <c r="AW12" s="2210"/>
      <c r="AX12" s="2210"/>
      <c r="AY12" s="2210"/>
      <c r="AZ12" s="2210"/>
      <c r="BA12" s="2210"/>
      <c r="BB12" s="2210"/>
      <c r="BC12" s="2210"/>
      <c r="BD12" s="2210"/>
      <c r="BE12" s="2210"/>
      <c r="BF12" s="2210"/>
      <c r="BG12" s="842"/>
      <c r="BH12" s="15"/>
      <c r="BJ12" s="104"/>
      <c r="BK12" s="104"/>
      <c r="BL12" s="104"/>
      <c r="BM12" s="105"/>
      <c r="BN12" s="105"/>
      <c r="BO12" s="105"/>
      <c r="BP12" s="104"/>
      <c r="BQ12" s="104"/>
      <c r="BR12" s="104"/>
      <c r="BS12" s="104"/>
      <c r="BT12" s="104"/>
      <c r="BU12" s="104"/>
      <c r="BV12" s="104"/>
      <c r="BW12" s="104"/>
      <c r="BX12" s="104"/>
      <c r="BY12" s="104"/>
      <c r="BZ12" s="104"/>
      <c r="CA12" s="104"/>
      <c r="CB12" s="106"/>
      <c r="CC12" s="104"/>
      <c r="CD12" s="104"/>
      <c r="CE12" s="106"/>
      <c r="CF12" s="106"/>
      <c r="CG12" s="106"/>
      <c r="CH12" s="106"/>
      <c r="CI12" s="104"/>
      <c r="CJ12" s="104"/>
      <c r="CK12" s="106"/>
      <c r="CL12" s="106"/>
      <c r="CM12" s="106"/>
      <c r="CN12" s="72"/>
      <c r="CO12" s="23"/>
      <c r="CP12" s="23"/>
      <c r="CQ12" s="23"/>
      <c r="CR12" s="24"/>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6"/>
      <c r="DX12" s="16"/>
      <c r="DY12" s="16"/>
      <c r="DZ12" s="16"/>
      <c r="EA12" s="16"/>
      <c r="EB12" s="16"/>
      <c r="EC12" s="16"/>
      <c r="ED12" s="16"/>
      <c r="EE12" s="100"/>
      <c r="EF12" s="100"/>
      <c r="EG12" s="100"/>
      <c r="EH12" s="100"/>
      <c r="EI12" s="100"/>
      <c r="EJ12" s="100"/>
      <c r="EK12" s="100"/>
      <c r="EL12" s="100"/>
      <c r="EM12" s="100"/>
      <c r="EN12" s="100"/>
      <c r="EO12" s="100"/>
      <c r="EP12" s="100"/>
      <c r="EQ12" s="100"/>
      <c r="ER12" s="100"/>
      <c r="ES12" s="100"/>
      <c r="ET12" s="100"/>
      <c r="EU12" s="100"/>
      <c r="EV12" s="100"/>
      <c r="EW12" s="100"/>
      <c r="EX12" s="100"/>
      <c r="EY12" s="100"/>
      <c r="EZ12" s="100"/>
      <c r="FA12" s="100"/>
      <c r="FB12" s="100"/>
      <c r="FC12" s="100"/>
      <c r="FD12" s="100"/>
      <c r="FE12" s="100"/>
      <c r="FF12" s="100"/>
      <c r="FG12" s="100"/>
      <c r="FH12" s="100"/>
      <c r="FI12" s="100"/>
      <c r="FJ12" s="100"/>
      <c r="FK12" s="100"/>
      <c r="FL12" s="100"/>
      <c r="FM12" s="100"/>
      <c r="FN12" s="100"/>
      <c r="FO12" s="100"/>
      <c r="FP12" s="100"/>
      <c r="FQ12" s="100"/>
      <c r="FR12" s="100"/>
      <c r="FS12" s="100"/>
      <c r="FT12" s="100"/>
      <c r="FU12" s="100"/>
      <c r="FV12" s="100"/>
      <c r="FW12" s="100"/>
    </row>
    <row r="13" spans="1:179" s="14" customFormat="1" ht="4.9000000000000004" customHeight="1" x14ac:dyDescent="0.25">
      <c r="A13" s="13"/>
      <c r="B13" s="398"/>
      <c r="C13" s="399"/>
      <c r="D13" s="399"/>
      <c r="E13" s="399"/>
      <c r="F13" s="399"/>
      <c r="G13" s="399"/>
      <c r="H13" s="399"/>
      <c r="I13" s="399"/>
      <c r="J13" s="399"/>
      <c r="K13" s="399"/>
      <c r="L13" s="399"/>
      <c r="M13" s="399"/>
      <c r="N13" s="399"/>
      <c r="O13" s="399"/>
      <c r="P13" s="399"/>
      <c r="Q13" s="399"/>
      <c r="R13" s="399"/>
      <c r="S13" s="399"/>
      <c r="T13" s="399"/>
      <c r="U13" s="399"/>
      <c r="V13" s="399"/>
      <c r="W13" s="399"/>
      <c r="X13" s="399"/>
      <c r="Y13" s="399"/>
      <c r="Z13" s="399"/>
      <c r="AA13" s="400"/>
      <c r="AB13" s="401"/>
      <c r="AC13" s="402"/>
      <c r="AD13" s="401"/>
      <c r="AE13" s="403"/>
      <c r="AF13" s="399"/>
      <c r="AG13" s="399"/>
      <c r="AH13" s="404"/>
      <c r="AI13" s="401"/>
      <c r="AJ13" s="402"/>
      <c r="AK13" s="401"/>
      <c r="AL13" s="399"/>
      <c r="AM13" s="399"/>
      <c r="AN13" s="399"/>
      <c r="AO13" s="399"/>
      <c r="AP13" s="401"/>
      <c r="AQ13" s="402"/>
      <c r="AR13" s="401"/>
      <c r="AS13" s="399"/>
      <c r="AT13" s="399"/>
      <c r="AU13" s="399"/>
      <c r="AV13" s="401"/>
      <c r="AW13" s="402"/>
      <c r="AX13" s="401"/>
      <c r="AY13" s="399"/>
      <c r="AZ13" s="399"/>
      <c r="BA13" s="405"/>
      <c r="BB13" s="406"/>
      <c r="BC13" s="401"/>
      <c r="BD13" s="402"/>
      <c r="BE13" s="401"/>
      <c r="BF13" s="401"/>
      <c r="BG13" s="407"/>
      <c r="BH13" s="15"/>
      <c r="BI13" s="51"/>
      <c r="BJ13" s="104"/>
      <c r="BK13" s="104"/>
      <c r="BL13" s="104"/>
      <c r="BM13" s="105"/>
      <c r="BN13" s="105"/>
      <c r="BO13" s="105"/>
      <c r="BP13" s="104"/>
      <c r="BQ13" s="104"/>
      <c r="BR13" s="104"/>
      <c r="BS13" s="104"/>
      <c r="BT13" s="104"/>
      <c r="BU13" s="104"/>
      <c r="BV13" s="104"/>
      <c r="BW13" s="104"/>
      <c r="BX13" s="104"/>
      <c r="BY13" s="104"/>
      <c r="BZ13" s="104"/>
      <c r="CA13" s="104"/>
      <c r="CB13" s="106"/>
      <c r="CC13" s="104"/>
      <c r="CD13" s="104"/>
      <c r="CE13" s="106"/>
      <c r="CF13" s="106"/>
      <c r="CG13" s="106"/>
      <c r="CH13" s="106"/>
      <c r="CI13" s="104"/>
      <c r="CJ13" s="104"/>
      <c r="CK13" s="106"/>
      <c r="CL13" s="106"/>
      <c r="CM13" s="106"/>
      <c r="CN13" s="72"/>
      <c r="CO13" s="23"/>
      <c r="CP13" s="23"/>
      <c r="CQ13" s="23"/>
      <c r="CR13" s="24"/>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6"/>
      <c r="DX13" s="16"/>
      <c r="DY13" s="16"/>
      <c r="DZ13" s="16"/>
      <c r="EA13" s="16"/>
      <c r="EB13" s="16"/>
      <c r="EC13" s="16"/>
      <c r="ED13" s="16"/>
      <c r="EE13" s="13"/>
      <c r="EF13" s="13"/>
      <c r="EG13" s="13"/>
      <c r="EH13" s="13"/>
      <c r="EI13" s="13"/>
      <c r="EJ13" s="13"/>
      <c r="EK13" s="13"/>
      <c r="EL13" s="13"/>
      <c r="EM13" s="13"/>
      <c r="EN13" s="13"/>
      <c r="EO13" s="13"/>
      <c r="EP13" s="13"/>
      <c r="EQ13" s="13"/>
      <c r="ER13" s="13"/>
      <c r="ES13" s="13"/>
      <c r="ET13" s="13"/>
      <c r="EU13" s="13"/>
      <c r="EV13" s="13"/>
      <c r="EW13" s="13"/>
      <c r="EX13" s="13"/>
      <c r="EY13" s="13"/>
      <c r="EZ13" s="13"/>
      <c r="FA13" s="13"/>
      <c r="FB13" s="13"/>
      <c r="FC13" s="13"/>
      <c r="FD13" s="13"/>
      <c r="FE13" s="13"/>
      <c r="FF13" s="13"/>
      <c r="FG13" s="13"/>
      <c r="FH13" s="13"/>
      <c r="FI13" s="13"/>
      <c r="FJ13" s="13"/>
      <c r="FK13" s="13"/>
      <c r="FL13" s="13"/>
      <c r="FM13" s="13"/>
      <c r="FN13" s="13"/>
      <c r="FO13" s="13"/>
      <c r="FP13" s="13"/>
      <c r="FQ13" s="13"/>
      <c r="FR13" s="13"/>
      <c r="FS13" s="13"/>
      <c r="FT13" s="13"/>
      <c r="FU13" s="13"/>
      <c r="FV13" s="13"/>
      <c r="FW13" s="13"/>
    </row>
    <row r="14" spans="1:179" s="51" customFormat="1" ht="21.75" customHeight="1" x14ac:dyDescent="0.25">
      <c r="A14" s="13"/>
      <c r="B14" s="2184" t="s">
        <v>48</v>
      </c>
      <c r="C14" s="2185"/>
      <c r="D14" s="2185"/>
      <c r="E14" s="2185"/>
      <c r="F14" s="2185"/>
      <c r="G14" s="2185"/>
      <c r="H14" s="2185"/>
      <c r="I14" s="2185"/>
      <c r="J14" s="2185"/>
      <c r="K14" s="2185"/>
      <c r="L14" s="2185"/>
      <c r="M14" s="2185"/>
      <c r="N14" s="2185"/>
      <c r="O14" s="2185"/>
      <c r="P14" s="2185"/>
      <c r="Q14" s="2185"/>
      <c r="R14" s="2185"/>
      <c r="S14" s="2185"/>
      <c r="T14" s="2185"/>
      <c r="U14" s="2185"/>
      <c r="V14" s="2185"/>
      <c r="W14" s="2185"/>
      <c r="X14" s="2185"/>
      <c r="Y14" s="2185"/>
      <c r="Z14" s="2185"/>
      <c r="AA14" s="2185"/>
      <c r="AB14" s="2185"/>
      <c r="AC14" s="2185"/>
      <c r="AD14" s="2185"/>
      <c r="AE14" s="2185"/>
      <c r="AF14" s="2185"/>
      <c r="AG14" s="2185"/>
      <c r="AH14" s="2185"/>
      <c r="AI14" s="2185"/>
      <c r="AJ14" s="2185"/>
      <c r="AK14" s="2185"/>
      <c r="AL14" s="2185"/>
      <c r="AM14" s="2185"/>
      <c r="AN14" s="2185"/>
      <c r="AO14" s="2185"/>
      <c r="AP14" s="2185"/>
      <c r="AQ14" s="2185"/>
      <c r="AR14" s="2185"/>
      <c r="AS14" s="2185"/>
      <c r="AT14" s="2185"/>
      <c r="AU14" s="2185"/>
      <c r="AV14" s="2185"/>
      <c r="AW14" s="2185"/>
      <c r="AX14" s="2185"/>
      <c r="AY14" s="2185"/>
      <c r="AZ14" s="2185"/>
      <c r="BA14" s="2185"/>
      <c r="BB14" s="2185"/>
      <c r="BC14" s="2185"/>
      <c r="BD14" s="2185"/>
      <c r="BE14" s="2185"/>
      <c r="BF14" s="2185"/>
      <c r="BG14" s="2186"/>
      <c r="BH14" s="15"/>
      <c r="BJ14" s="104"/>
      <c r="BK14" s="104"/>
      <c r="BL14" s="104"/>
      <c r="BM14" s="105"/>
      <c r="BN14" s="105"/>
      <c r="BO14" s="105"/>
      <c r="BP14" s="104"/>
      <c r="BQ14" s="104"/>
      <c r="BR14" s="104"/>
      <c r="BS14" s="104"/>
      <c r="BT14" s="104"/>
      <c r="BU14" s="104"/>
      <c r="BV14" s="104"/>
      <c r="BW14" s="104"/>
      <c r="BX14" s="104"/>
      <c r="BY14" s="104"/>
      <c r="BZ14" s="104"/>
      <c r="CA14" s="104"/>
      <c r="CB14" s="106"/>
      <c r="CC14" s="104"/>
      <c r="CD14" s="104"/>
      <c r="CE14" s="106"/>
      <c r="CF14" s="106"/>
      <c r="CG14" s="106"/>
      <c r="CH14" s="106"/>
      <c r="CI14" s="104"/>
      <c r="CJ14" s="104"/>
      <c r="CK14" s="106"/>
      <c r="CL14" s="106"/>
      <c r="CM14" s="106"/>
      <c r="CN14" s="72"/>
      <c r="CO14" s="23"/>
      <c r="CP14" s="23"/>
      <c r="CQ14" s="23"/>
      <c r="CR14" s="24"/>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6"/>
      <c r="EA14" s="16"/>
      <c r="EB14" s="16"/>
      <c r="EC14" s="16"/>
      <c r="ED14" s="16"/>
      <c r="EE14" s="16"/>
      <c r="EF14" s="16"/>
      <c r="EG14" s="16"/>
      <c r="EH14" s="100"/>
      <c r="EI14" s="100"/>
      <c r="EJ14" s="100"/>
      <c r="EK14" s="100"/>
      <c r="EL14" s="100"/>
      <c r="EM14" s="100"/>
      <c r="EN14" s="100"/>
      <c r="EO14" s="100"/>
      <c r="EP14" s="100"/>
      <c r="EQ14" s="100"/>
      <c r="ER14" s="100"/>
      <c r="ES14" s="100"/>
      <c r="ET14" s="100"/>
      <c r="EU14" s="100"/>
      <c r="EV14" s="100"/>
      <c r="EW14" s="100"/>
      <c r="EX14" s="100"/>
      <c r="EY14" s="100"/>
      <c r="EZ14" s="100"/>
      <c r="FA14" s="100"/>
      <c r="FB14" s="100"/>
      <c r="FC14" s="100"/>
      <c r="FD14" s="100"/>
      <c r="FE14" s="100"/>
      <c r="FF14" s="100"/>
      <c r="FG14" s="100"/>
      <c r="FH14" s="100"/>
      <c r="FI14" s="100"/>
      <c r="FJ14" s="100"/>
      <c r="FK14" s="100"/>
      <c r="FL14" s="100"/>
      <c r="FM14" s="100"/>
      <c r="FN14" s="100"/>
      <c r="FO14" s="100"/>
      <c r="FP14" s="100"/>
      <c r="FQ14" s="100"/>
      <c r="FR14" s="100"/>
      <c r="FS14" s="100"/>
      <c r="FT14" s="100"/>
      <c r="FU14" s="100"/>
      <c r="FV14" s="100"/>
      <c r="FW14" s="100"/>
    </row>
    <row r="15" spans="1:179" s="51" customFormat="1" ht="15" customHeight="1" x14ac:dyDescent="0.25">
      <c r="A15" s="13"/>
      <c r="B15" s="2187" t="s">
        <v>1728</v>
      </c>
      <c r="C15" s="2182" t="s">
        <v>287</v>
      </c>
      <c r="D15" s="2182" t="s">
        <v>25</v>
      </c>
      <c r="E15" s="2182"/>
      <c r="F15" s="2182"/>
      <c r="G15" s="2182"/>
      <c r="H15" s="2182"/>
      <c r="I15" s="2182"/>
      <c r="J15" s="2182"/>
      <c r="K15" s="2182"/>
      <c r="L15" s="2182"/>
      <c r="M15" s="2182"/>
      <c r="N15" s="2182"/>
      <c r="O15" s="2182"/>
      <c r="P15" s="2182"/>
      <c r="Q15" s="2182"/>
      <c r="R15" s="2182"/>
      <c r="S15" s="2182" t="s">
        <v>193</v>
      </c>
      <c r="T15" s="2182"/>
      <c r="U15" s="2182"/>
      <c r="V15" s="2182"/>
      <c r="W15" s="2182"/>
      <c r="X15" s="2183" t="s">
        <v>201</v>
      </c>
      <c r="Y15" s="2183"/>
      <c r="Z15" s="2183"/>
      <c r="AA15" s="2183"/>
      <c r="AB15" s="2183"/>
      <c r="AC15" s="2183"/>
      <c r="AD15" s="2183"/>
      <c r="AE15" s="2183" t="s">
        <v>200</v>
      </c>
      <c r="AF15" s="2183"/>
      <c r="AG15" s="2183"/>
      <c r="AH15" s="2183"/>
      <c r="AI15" s="2183"/>
      <c r="AJ15" s="2183"/>
      <c r="AK15" s="2183"/>
      <c r="AL15" s="2183" t="s">
        <v>199</v>
      </c>
      <c r="AM15" s="2183"/>
      <c r="AN15" s="2183"/>
      <c r="AO15" s="2183"/>
      <c r="AP15" s="2183"/>
      <c r="AQ15" s="2183"/>
      <c r="AR15" s="2183"/>
      <c r="AS15" s="2183" t="s">
        <v>362</v>
      </c>
      <c r="AT15" s="2183"/>
      <c r="AU15" s="2183"/>
      <c r="AV15" s="2183"/>
      <c r="AW15" s="2183"/>
      <c r="AX15" s="2183"/>
      <c r="AY15" s="2183" t="s">
        <v>198</v>
      </c>
      <c r="AZ15" s="2183"/>
      <c r="BA15" s="2183"/>
      <c r="BB15" s="2183"/>
      <c r="BC15" s="2183"/>
      <c r="BD15" s="2183"/>
      <c r="BE15" s="2183"/>
      <c r="BF15" s="2182" t="s">
        <v>604</v>
      </c>
      <c r="BG15" s="2189" t="s">
        <v>26</v>
      </c>
      <c r="BH15" s="15"/>
      <c r="BJ15" s="104"/>
      <c r="BK15" s="104"/>
      <c r="BL15" s="104"/>
      <c r="BM15" s="105"/>
      <c r="BN15" s="105"/>
      <c r="BO15" s="105"/>
      <c r="BP15" s="104"/>
      <c r="BQ15" s="104"/>
      <c r="BR15" s="104"/>
      <c r="BS15" s="104"/>
      <c r="BT15" s="104"/>
      <c r="BU15" s="104"/>
      <c r="BV15" s="104"/>
      <c r="BW15" s="104"/>
      <c r="BX15" s="104"/>
      <c r="BY15" s="104"/>
      <c r="BZ15" s="104"/>
      <c r="CA15" s="104"/>
      <c r="CB15" s="106"/>
      <c r="CC15" s="104"/>
      <c r="CD15" s="104"/>
      <c r="CE15" s="106"/>
      <c r="CF15" s="106"/>
      <c r="CG15" s="106"/>
      <c r="CH15" s="106"/>
      <c r="CI15" s="104"/>
      <c r="CJ15" s="104"/>
      <c r="CK15" s="106"/>
      <c r="CL15" s="106"/>
      <c r="CM15" s="106"/>
      <c r="CN15" s="72"/>
      <c r="CO15" s="23"/>
      <c r="CP15" s="23"/>
      <c r="CQ15" s="23"/>
      <c r="CR15" s="24"/>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6"/>
      <c r="EA15" s="16"/>
      <c r="EB15" s="16"/>
      <c r="EC15" s="16"/>
      <c r="ED15" s="16"/>
      <c r="EE15" s="16"/>
      <c r="EF15" s="16"/>
      <c r="EG15" s="16"/>
      <c r="EH15" s="100"/>
      <c r="EI15" s="100"/>
      <c r="EJ15" s="100"/>
      <c r="EK15" s="100"/>
      <c r="EL15" s="100"/>
      <c r="EM15" s="100"/>
      <c r="EN15" s="100"/>
      <c r="EO15" s="100"/>
      <c r="EP15" s="100"/>
      <c r="EQ15" s="100"/>
      <c r="ER15" s="100"/>
      <c r="ES15" s="100"/>
      <c r="ET15" s="100"/>
      <c r="EU15" s="100"/>
      <c r="EV15" s="100"/>
      <c r="EW15" s="100"/>
      <c r="EX15" s="100"/>
      <c r="EY15" s="100"/>
      <c r="EZ15" s="100"/>
      <c r="FA15" s="100"/>
      <c r="FB15" s="100"/>
      <c r="FC15" s="100"/>
      <c r="FD15" s="100"/>
      <c r="FE15" s="100"/>
      <c r="FF15" s="100"/>
      <c r="FG15" s="100"/>
      <c r="FH15" s="100"/>
      <c r="FI15" s="100"/>
      <c r="FJ15" s="100"/>
      <c r="FK15" s="100"/>
      <c r="FL15" s="100"/>
      <c r="FM15" s="100"/>
      <c r="FN15" s="100"/>
      <c r="FO15" s="100"/>
      <c r="FP15" s="100"/>
      <c r="FQ15" s="100"/>
      <c r="FR15" s="100"/>
      <c r="FS15" s="100"/>
      <c r="FT15" s="100"/>
      <c r="FU15" s="100"/>
      <c r="FV15" s="100"/>
      <c r="FW15" s="100"/>
    </row>
    <row r="16" spans="1:179" s="51" customFormat="1" ht="57.6" customHeight="1" x14ac:dyDescent="0.25">
      <c r="A16" s="13"/>
      <c r="B16" s="2188"/>
      <c r="C16" s="2182"/>
      <c r="D16" s="422" t="s">
        <v>27</v>
      </c>
      <c r="E16" s="422" t="s">
        <v>652</v>
      </c>
      <c r="F16" s="959" t="s">
        <v>29</v>
      </c>
      <c r="G16" s="959" t="s">
        <v>30</v>
      </c>
      <c r="H16" s="959" t="s">
        <v>31</v>
      </c>
      <c r="I16" s="959" t="s">
        <v>32</v>
      </c>
      <c r="J16" s="959" t="s">
        <v>33</v>
      </c>
      <c r="K16" s="959" t="s">
        <v>34</v>
      </c>
      <c r="L16" s="959" t="s">
        <v>35</v>
      </c>
      <c r="M16" s="959" t="s">
        <v>36</v>
      </c>
      <c r="N16" s="959" t="s">
        <v>37</v>
      </c>
      <c r="O16" s="959" t="s">
        <v>38</v>
      </c>
      <c r="P16" s="959" t="s">
        <v>39</v>
      </c>
      <c r="Q16" s="959" t="s">
        <v>40</v>
      </c>
      <c r="R16" s="959" t="s">
        <v>41</v>
      </c>
      <c r="S16" s="959" t="s">
        <v>42</v>
      </c>
      <c r="T16" s="959" t="s">
        <v>43</v>
      </c>
      <c r="U16" s="959" t="s">
        <v>44</v>
      </c>
      <c r="V16" s="420" t="s">
        <v>210</v>
      </c>
      <c r="W16" s="421" t="s">
        <v>193</v>
      </c>
      <c r="X16" s="2190" t="s">
        <v>194</v>
      </c>
      <c r="Y16" s="2190"/>
      <c r="Z16" s="959" t="s">
        <v>202</v>
      </c>
      <c r="AA16" s="422" t="s">
        <v>603</v>
      </c>
      <c r="AB16" s="422" t="s">
        <v>615</v>
      </c>
      <c r="AC16" s="421" t="s">
        <v>203</v>
      </c>
      <c r="AD16" s="422" t="s">
        <v>294</v>
      </c>
      <c r="AE16" s="2190" t="s">
        <v>195</v>
      </c>
      <c r="AF16" s="2190"/>
      <c r="AG16" s="421" t="s">
        <v>204</v>
      </c>
      <c r="AH16" s="423" t="s">
        <v>616</v>
      </c>
      <c r="AI16" s="423" t="s">
        <v>617</v>
      </c>
      <c r="AJ16" s="421" t="s">
        <v>205</v>
      </c>
      <c r="AK16" s="422" t="s">
        <v>294</v>
      </c>
      <c r="AL16" s="2190" t="s">
        <v>196</v>
      </c>
      <c r="AM16" s="2190"/>
      <c r="AN16" s="959" t="s">
        <v>206</v>
      </c>
      <c r="AO16" s="959" t="s">
        <v>618</v>
      </c>
      <c r="AP16" s="959" t="s">
        <v>619</v>
      </c>
      <c r="AQ16" s="421" t="s">
        <v>207</v>
      </c>
      <c r="AR16" s="422" t="s">
        <v>294</v>
      </c>
      <c r="AS16" s="2190" t="s">
        <v>620</v>
      </c>
      <c r="AT16" s="2190"/>
      <c r="AU16" s="421" t="s">
        <v>364</v>
      </c>
      <c r="AV16" s="422" t="s">
        <v>621</v>
      </c>
      <c r="AW16" s="421" t="s">
        <v>363</v>
      </c>
      <c r="AX16" s="422" t="s">
        <v>294</v>
      </c>
      <c r="AY16" s="2190" t="s">
        <v>197</v>
      </c>
      <c r="AZ16" s="2190"/>
      <c r="BA16" s="421" t="s">
        <v>208</v>
      </c>
      <c r="BB16" s="422" t="s">
        <v>622</v>
      </c>
      <c r="BC16" s="422" t="s">
        <v>623</v>
      </c>
      <c r="BD16" s="421" t="s">
        <v>209</v>
      </c>
      <c r="BE16" s="422" t="s">
        <v>294</v>
      </c>
      <c r="BF16" s="2182"/>
      <c r="BG16" s="2189"/>
      <c r="BH16" s="15"/>
      <c r="BJ16" s="104"/>
      <c r="BK16" s="104"/>
      <c r="BL16" s="104"/>
      <c r="BM16" s="105"/>
      <c r="BN16" s="105"/>
      <c r="BO16" s="105"/>
      <c r="BP16" s="104"/>
      <c r="BQ16" s="104"/>
      <c r="BR16" s="104"/>
      <c r="BS16" s="104"/>
      <c r="BT16" s="104"/>
      <c r="BU16" s="104"/>
      <c r="BV16" s="104"/>
      <c r="BW16" s="104"/>
      <c r="BX16" s="104"/>
      <c r="BY16" s="104"/>
      <c r="BZ16" s="104"/>
      <c r="CA16" s="104"/>
      <c r="CB16" s="106"/>
      <c r="CC16" s="104"/>
      <c r="CD16" s="104"/>
      <c r="CE16" s="106"/>
      <c r="CF16" s="106"/>
      <c r="CG16" s="106"/>
      <c r="CH16" s="106"/>
      <c r="CI16" s="104"/>
      <c r="CJ16" s="104"/>
      <c r="CK16" s="106"/>
      <c r="CL16" s="106"/>
      <c r="CM16" s="106"/>
      <c r="CN16" s="72"/>
      <c r="CO16" s="23"/>
      <c r="CP16" s="23"/>
      <c r="CQ16" s="23"/>
      <c r="CR16" s="24"/>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6"/>
      <c r="EA16" s="16"/>
      <c r="EB16" s="16"/>
      <c r="EC16" s="16"/>
      <c r="ED16" s="16"/>
      <c r="EE16" s="16"/>
      <c r="EF16" s="16"/>
      <c r="EG16" s="16"/>
      <c r="EH16" s="100"/>
      <c r="EI16" s="100"/>
      <c r="EJ16" s="100"/>
      <c r="EK16" s="100"/>
      <c r="EL16" s="100"/>
      <c r="EM16" s="100"/>
      <c r="EN16" s="100"/>
      <c r="EO16" s="100"/>
      <c r="EP16" s="100"/>
      <c r="EQ16" s="100"/>
      <c r="ER16" s="100"/>
      <c r="ES16" s="100"/>
      <c r="ET16" s="100"/>
      <c r="EU16" s="100"/>
      <c r="EV16" s="100"/>
      <c r="EW16" s="100"/>
      <c r="EX16" s="100"/>
      <c r="EY16" s="100"/>
      <c r="EZ16" s="100"/>
      <c r="FA16" s="100"/>
      <c r="FB16" s="100"/>
      <c r="FC16" s="100"/>
      <c r="FD16" s="100"/>
      <c r="FE16" s="100"/>
      <c r="FF16" s="100"/>
      <c r="FG16" s="100"/>
      <c r="FH16" s="100"/>
      <c r="FI16" s="100"/>
      <c r="FJ16" s="100"/>
      <c r="FK16" s="100"/>
      <c r="FL16" s="100"/>
      <c r="FM16" s="100"/>
      <c r="FN16" s="100"/>
      <c r="FO16" s="100"/>
      <c r="FP16" s="100"/>
      <c r="FQ16" s="100"/>
      <c r="FR16" s="100"/>
      <c r="FS16" s="100"/>
      <c r="FT16" s="100"/>
      <c r="FU16" s="100"/>
      <c r="FV16" s="100"/>
      <c r="FW16" s="100"/>
    </row>
    <row r="17" spans="1:179" s="14" customFormat="1" ht="15" customHeight="1" x14ac:dyDescent="0.25">
      <c r="A17" s="13"/>
      <c r="B17" s="333" t="s">
        <v>396</v>
      </c>
      <c r="C17" s="209" t="s">
        <v>3</v>
      </c>
      <c r="D17" s="435" t="str">
        <f t="shared" ref="D17:D27" si="0">VLOOKUP($C17,$BI$106:$CM$491,2,FALSE)</f>
        <v>t</v>
      </c>
      <c r="E17" s="578">
        <v>366.49334900000002</v>
      </c>
      <c r="F17" s="1534"/>
      <c r="G17" s="1534"/>
      <c r="H17" s="1534"/>
      <c r="I17" s="1534"/>
      <c r="J17" s="1534"/>
      <c r="K17" s="1534"/>
      <c r="L17" s="1534"/>
      <c r="M17" s="1534"/>
      <c r="N17" s="1534"/>
      <c r="O17" s="1534"/>
      <c r="P17" s="1534"/>
      <c r="Q17" s="132">
        <f t="shared" ref="Q17:Q27" si="1">SUM(E17:P17)</f>
        <v>366.49334900000002</v>
      </c>
      <c r="R17" s="133">
        <f t="shared" ref="R17:R27" si="2">COUNT(E17:P17)</f>
        <v>1</v>
      </c>
      <c r="S17" s="132">
        <f t="shared" ref="S17:S27" si="3">IF(R17&gt;1,AVERAGE(E17:P17),0)</f>
        <v>0</v>
      </c>
      <c r="T17" s="132">
        <f t="shared" ref="T17:T27" si="4">IF(R17&gt;1,STDEV(E17:P17),0)</f>
        <v>0</v>
      </c>
      <c r="U17" s="132">
        <f t="shared" ref="U17:U27" si="5">IF(R17&gt;1,VLOOKUP($R17,$BI$443:$BJ$455,2,FALSE),0)</f>
        <v>0</v>
      </c>
      <c r="V17" s="1342"/>
      <c r="W17" s="135">
        <f t="shared" ref="W17:W27" si="6">IF(R17&gt;1,1-((S17-((T17*U17)/(SQRT(R17))))/S17),VLOOKUP($C17,$BI$106:$CS$491,34,FALSE))</f>
        <v>0.17499999999999999</v>
      </c>
      <c r="X17" s="436">
        <f t="shared" ref="X17:X27" si="7">VLOOKUP($C17,$BI$106:$CM$491,3,FALSE)</f>
        <v>0</v>
      </c>
      <c r="Y17" s="437" t="str">
        <f t="shared" ref="Y17:Y27" si="8">VLOOKUP($C17,$BI$106:$CM$491,4,FALSE)</f>
        <v>kg CO2/t</v>
      </c>
      <c r="Z17" s="438">
        <f t="shared" ref="Z17:Z27" si="9">IF($Q17&gt;0,VLOOKUP($C17,$BI$106:$CM$491,6,FALSE),0)</f>
        <v>4.4099999999999999E-3</v>
      </c>
      <c r="AA17" s="439">
        <f t="shared" ref="AA17:AA27" si="10">($Q17*X17)/1000</f>
        <v>0</v>
      </c>
      <c r="AB17" s="439">
        <f t="shared" ref="AB17:AB27" si="11">AA17*$BJ$461</f>
        <v>0</v>
      </c>
      <c r="AC17" s="438">
        <f t="shared" ref="AC17:AC27" si="12">IF(AA17&gt;0,SQRT(($W17*$W17)+(Z17*Z17)+($V17*$V17)),0)</f>
        <v>0</v>
      </c>
      <c r="AD17" s="439">
        <f t="shared" ref="AD17:AD27" si="13">(AB17*AC17)^2</f>
        <v>0</v>
      </c>
      <c r="AE17" s="440">
        <f t="shared" ref="AE17:AE27" si="14">VLOOKUP($C17,$BI$106:$CM$491,9,FALSE)</f>
        <v>0.50980349999999997</v>
      </c>
      <c r="AF17" s="437" t="str">
        <f t="shared" ref="AF17:AF27" si="15">VLOOKUP($C17,$BI$106:$CM$491,10,FALSE)</f>
        <v>kg CH4/t</v>
      </c>
      <c r="AG17" s="438">
        <f t="shared" ref="AG17:AG27" si="16">IF($Q17&gt;0,VLOOKUP($C17,$BI$106:$CM$491,24,FALSE),0)</f>
        <v>0</v>
      </c>
      <c r="AH17" s="441">
        <f t="shared" ref="AH17:AH27" si="17">($Q17*AE17)/1000</f>
        <v>0.18683959204692149</v>
      </c>
      <c r="AI17" s="441">
        <f t="shared" ref="AI17:AI27" si="18">AH17*$BJ$462</f>
        <v>0.59414990270921042</v>
      </c>
      <c r="AJ17" s="438">
        <f t="shared" ref="AJ17:AJ27" si="19">IF(AH17&gt;0,SQRT(($W17*$W17)+(AG17*AG17)+($V17*$V17)),0)</f>
        <v>0.17499999999999999</v>
      </c>
      <c r="AK17" s="439">
        <f t="shared" ref="AK17:AK27" si="20">(AI17*AJ17)^2</f>
        <v>1.0811057023486779E-2</v>
      </c>
      <c r="AL17" s="440">
        <f t="shared" ref="AL17:AL27" si="21">VLOOKUP($C17,$BI$106:$CM$491,15,FALSE)</f>
        <v>6.7973800000000001E-2</v>
      </c>
      <c r="AM17" s="437" t="str">
        <f t="shared" ref="AM17:AM27" si="22">VLOOKUP($C17,$BI$106:$CM$491,16,FALSE)</f>
        <v>kg N2O/t</v>
      </c>
      <c r="AN17" s="438">
        <f t="shared" ref="AN17:AN27" si="23">IF($Q17&gt;0,VLOOKUP($C17,$BI$106:$CM$491,30,FALSE),0)</f>
        <v>0</v>
      </c>
      <c r="AO17" s="441">
        <f t="shared" ref="AO17:AO27" si="24">($Q17*AL17)/1000</f>
        <v>2.4911945606256203E-2</v>
      </c>
      <c r="AP17" s="441">
        <f t="shared" ref="AP17:AP27" si="25">AO17*$BJ$463</f>
        <v>6.9255208785392236E-2</v>
      </c>
      <c r="AQ17" s="438">
        <f t="shared" ref="AQ17:AQ27" si="26">IF(AO17&gt;0,SQRT(($W17*$W17)+(AN17*AN17)+($V17*$V17)),0)</f>
        <v>0.17499999999999999</v>
      </c>
      <c r="AR17" s="439">
        <f t="shared" ref="AR17:AR27" si="27">(AP17*AQ17)^2</f>
        <v>1.4688619578219074E-4</v>
      </c>
      <c r="AS17" s="442">
        <v>0</v>
      </c>
      <c r="AT17" s="437">
        <v>0</v>
      </c>
      <c r="AU17" s="438">
        <v>0</v>
      </c>
      <c r="AV17" s="441">
        <f t="shared" ref="AV17:AV27" si="28">($Q17*AS17)/1000</f>
        <v>0</v>
      </c>
      <c r="AW17" s="438">
        <f t="shared" ref="AW17:AW27" si="29">IF(AV17&gt;0,SQRT(($W17*$W17)+(AU17*AU17)+($V17*$V17)),0)</f>
        <v>0</v>
      </c>
      <c r="AX17" s="439">
        <f t="shared" ref="AX17:AX27" si="30">(AV17*AW17)^2</f>
        <v>0</v>
      </c>
      <c r="AY17" s="442">
        <v>0</v>
      </c>
      <c r="AZ17" s="437">
        <v>0</v>
      </c>
      <c r="BA17" s="438">
        <v>0</v>
      </c>
      <c r="BB17" s="441">
        <f t="shared" ref="BB17:BB27" si="31">($Q17*AY17)/1000</f>
        <v>0</v>
      </c>
      <c r="BC17" s="441">
        <f t="shared" ref="BC17:BC27" si="32">BB17*$BJ$464</f>
        <v>0</v>
      </c>
      <c r="BD17" s="438">
        <f t="shared" ref="BD17:BD27" si="33">IF(BB17&gt;0,SQRT(($W17*$W17)+(BA17*BA17)+($V17*$V17)),0)</f>
        <v>0</v>
      </c>
      <c r="BE17" s="439">
        <f t="shared" ref="BE17:BE27" si="34">(BC17*BD17)^2</f>
        <v>0</v>
      </c>
      <c r="BF17" s="443">
        <f t="shared" ref="BF17:BF27" si="35">AB17+AI17+AP17+AV17+BC17</f>
        <v>0.66340511149460268</v>
      </c>
      <c r="BG17" s="444">
        <f t="shared" ref="BG17:BG27" si="36">IF(BF17&gt;0,SQRT(AD17+AK17+AR17+AX17+BE17)/BF17,0)</f>
        <v>0.15779226472291169</v>
      </c>
      <c r="BH17" s="15">
        <f t="shared" ref="BH17:BH40" si="37">(BF17*BG17)^2</f>
        <v>1.0957943219268969E-2</v>
      </c>
      <c r="BI17" s="51"/>
      <c r="BJ17" s="104"/>
      <c r="BK17" s="104"/>
      <c r="BL17" s="104"/>
      <c r="BM17" s="105"/>
      <c r="BN17" s="105"/>
      <c r="BO17" s="105"/>
      <c r="BP17" s="104"/>
      <c r="BQ17" s="104"/>
      <c r="BR17" s="104"/>
      <c r="BS17" s="104"/>
      <c r="BT17" s="104"/>
      <c r="BU17" s="104"/>
      <c r="BV17" s="104"/>
      <c r="BW17" s="104"/>
      <c r="BX17" s="104"/>
      <c r="BY17" s="104"/>
      <c r="BZ17" s="104"/>
      <c r="CA17" s="104"/>
      <c r="CB17" s="106"/>
      <c r="CC17" s="104"/>
      <c r="CD17" s="104"/>
      <c r="CE17" s="106"/>
      <c r="CF17" s="106"/>
      <c r="CG17" s="106"/>
      <c r="CH17" s="106"/>
      <c r="CI17" s="104"/>
      <c r="CJ17" s="104"/>
      <c r="CK17" s="106"/>
      <c r="CL17" s="106"/>
      <c r="CM17" s="106"/>
      <c r="CN17" s="72"/>
      <c r="CO17" s="23"/>
      <c r="CP17" s="23"/>
      <c r="CQ17" s="23"/>
      <c r="CR17" s="24"/>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6"/>
      <c r="EA17" s="16"/>
      <c r="EB17" s="16"/>
      <c r="EC17" s="16"/>
      <c r="ED17" s="16"/>
      <c r="EE17" s="16"/>
      <c r="EF17" s="16"/>
      <c r="EG17" s="16"/>
      <c r="EH17" s="13"/>
      <c r="EI17" s="13"/>
      <c r="EJ17" s="13"/>
      <c r="EK17" s="13"/>
      <c r="EL17" s="13"/>
      <c r="EM17" s="13"/>
      <c r="EN17" s="13"/>
      <c r="EO17" s="13"/>
      <c r="EP17" s="13"/>
      <c r="EQ17" s="13"/>
      <c r="ER17" s="13"/>
      <c r="ES17" s="13"/>
      <c r="ET17" s="13"/>
      <c r="EU17" s="13"/>
      <c r="EV17" s="13"/>
      <c r="EW17" s="13"/>
      <c r="EX17" s="13"/>
      <c r="EY17" s="13"/>
      <c r="EZ17" s="13"/>
      <c r="FA17" s="13"/>
      <c r="FB17" s="13"/>
      <c r="FC17" s="13"/>
      <c r="FD17" s="13"/>
      <c r="FE17" s="13"/>
      <c r="FF17" s="13"/>
      <c r="FG17" s="13"/>
      <c r="FH17" s="13"/>
      <c r="FI17" s="13"/>
      <c r="FJ17" s="13"/>
      <c r="FK17" s="13"/>
      <c r="FL17" s="13"/>
      <c r="FM17" s="13"/>
      <c r="FN17" s="13"/>
      <c r="FO17" s="13"/>
      <c r="FP17" s="13"/>
      <c r="FQ17" s="13"/>
      <c r="FR17" s="13"/>
      <c r="FS17" s="13"/>
      <c r="FT17" s="13"/>
      <c r="FU17" s="13"/>
      <c r="FV17" s="13"/>
      <c r="FW17" s="13"/>
    </row>
    <row r="18" spans="1:179" s="14" customFormat="1" x14ac:dyDescent="0.25">
      <c r="A18" s="13"/>
      <c r="B18" s="334" t="s">
        <v>395</v>
      </c>
      <c r="C18" s="209"/>
      <c r="D18" s="435">
        <f t="shared" si="0"/>
        <v>0</v>
      </c>
      <c r="E18" s="578"/>
      <c r="F18" s="1534"/>
      <c r="G18" s="1534"/>
      <c r="H18" s="1534"/>
      <c r="I18" s="1534"/>
      <c r="J18" s="1534"/>
      <c r="K18" s="1534"/>
      <c r="L18" s="1534"/>
      <c r="M18" s="1534"/>
      <c r="N18" s="1534"/>
      <c r="O18" s="1534"/>
      <c r="P18" s="1534"/>
      <c r="Q18" s="132">
        <f t="shared" si="1"/>
        <v>0</v>
      </c>
      <c r="R18" s="133">
        <f t="shared" si="2"/>
        <v>0</v>
      </c>
      <c r="S18" s="132">
        <f t="shared" si="3"/>
        <v>0</v>
      </c>
      <c r="T18" s="132">
        <f t="shared" si="4"/>
        <v>0</v>
      </c>
      <c r="U18" s="132">
        <f t="shared" si="5"/>
        <v>0</v>
      </c>
      <c r="V18" s="1342"/>
      <c r="W18" s="135">
        <f t="shared" si="6"/>
        <v>0</v>
      </c>
      <c r="X18" s="436">
        <f t="shared" si="7"/>
        <v>0</v>
      </c>
      <c r="Y18" s="437">
        <f t="shared" si="8"/>
        <v>0</v>
      </c>
      <c r="Z18" s="438">
        <f t="shared" si="9"/>
        <v>0</v>
      </c>
      <c r="AA18" s="439">
        <f t="shared" si="10"/>
        <v>0</v>
      </c>
      <c r="AB18" s="439">
        <f t="shared" si="11"/>
        <v>0</v>
      </c>
      <c r="AC18" s="438">
        <f t="shared" si="12"/>
        <v>0</v>
      </c>
      <c r="AD18" s="439">
        <f t="shared" si="13"/>
        <v>0</v>
      </c>
      <c r="AE18" s="440">
        <f t="shared" si="14"/>
        <v>0</v>
      </c>
      <c r="AF18" s="437">
        <f t="shared" si="15"/>
        <v>0</v>
      </c>
      <c r="AG18" s="438">
        <f t="shared" si="16"/>
        <v>0</v>
      </c>
      <c r="AH18" s="441">
        <f t="shared" si="17"/>
        <v>0</v>
      </c>
      <c r="AI18" s="441">
        <f t="shared" si="18"/>
        <v>0</v>
      </c>
      <c r="AJ18" s="438">
        <f t="shared" si="19"/>
        <v>0</v>
      </c>
      <c r="AK18" s="439">
        <f t="shared" si="20"/>
        <v>0</v>
      </c>
      <c r="AL18" s="440">
        <f t="shared" si="21"/>
        <v>0</v>
      </c>
      <c r="AM18" s="437">
        <f t="shared" si="22"/>
        <v>0</v>
      </c>
      <c r="AN18" s="438">
        <f t="shared" si="23"/>
        <v>0</v>
      </c>
      <c r="AO18" s="441">
        <f t="shared" si="24"/>
        <v>0</v>
      </c>
      <c r="AP18" s="441">
        <f t="shared" si="25"/>
        <v>0</v>
      </c>
      <c r="AQ18" s="438">
        <f t="shared" si="26"/>
        <v>0</v>
      </c>
      <c r="AR18" s="439">
        <f t="shared" si="27"/>
        <v>0</v>
      </c>
      <c r="AS18" s="442">
        <v>0</v>
      </c>
      <c r="AT18" s="437">
        <v>0</v>
      </c>
      <c r="AU18" s="438">
        <v>0</v>
      </c>
      <c r="AV18" s="441">
        <f t="shared" si="28"/>
        <v>0</v>
      </c>
      <c r="AW18" s="438">
        <f t="shared" si="29"/>
        <v>0</v>
      </c>
      <c r="AX18" s="439">
        <f t="shared" si="30"/>
        <v>0</v>
      </c>
      <c r="AY18" s="442">
        <v>0</v>
      </c>
      <c r="AZ18" s="437">
        <v>0</v>
      </c>
      <c r="BA18" s="438">
        <v>0</v>
      </c>
      <c r="BB18" s="441">
        <f t="shared" si="31"/>
        <v>0</v>
      </c>
      <c r="BC18" s="441">
        <f t="shared" si="32"/>
        <v>0</v>
      </c>
      <c r="BD18" s="438">
        <f t="shared" si="33"/>
        <v>0</v>
      </c>
      <c r="BE18" s="439">
        <f t="shared" si="34"/>
        <v>0</v>
      </c>
      <c r="BF18" s="443">
        <f t="shared" si="35"/>
        <v>0</v>
      </c>
      <c r="BG18" s="444">
        <f t="shared" si="36"/>
        <v>0</v>
      </c>
      <c r="BH18" s="15">
        <f t="shared" si="37"/>
        <v>0</v>
      </c>
      <c r="BI18" s="51"/>
      <c r="BJ18" s="104"/>
      <c r="BK18" s="104"/>
      <c r="BL18" s="104"/>
      <c r="BM18" s="105"/>
      <c r="BN18" s="105"/>
      <c r="BO18" s="105"/>
      <c r="BP18" s="104"/>
      <c r="BQ18" s="104"/>
      <c r="BR18" s="104"/>
      <c r="BS18" s="104"/>
      <c r="BT18" s="104"/>
      <c r="BU18" s="104"/>
      <c r="BV18" s="104"/>
      <c r="BW18" s="104"/>
      <c r="BX18" s="104"/>
      <c r="BY18" s="104"/>
      <c r="BZ18" s="104"/>
      <c r="CA18" s="104"/>
      <c r="CB18" s="106"/>
      <c r="CC18" s="104"/>
      <c r="CD18" s="104"/>
      <c r="CE18" s="106"/>
      <c r="CF18" s="106"/>
      <c r="CG18" s="106"/>
      <c r="CH18" s="106"/>
      <c r="CI18" s="104"/>
      <c r="CJ18" s="104"/>
      <c r="CK18" s="106"/>
      <c r="CL18" s="106"/>
      <c r="CM18" s="106"/>
      <c r="CN18" s="72"/>
      <c r="CO18" s="23"/>
      <c r="CP18" s="23"/>
      <c r="CQ18" s="23"/>
      <c r="CR18" s="24"/>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6"/>
      <c r="EA18" s="16"/>
      <c r="EB18" s="16"/>
      <c r="EC18" s="16"/>
      <c r="ED18" s="16"/>
      <c r="EE18" s="16"/>
      <c r="EF18" s="16"/>
      <c r="EG18" s="16"/>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c r="FL18" s="13"/>
      <c r="FM18" s="13"/>
      <c r="FN18" s="13"/>
      <c r="FO18" s="13"/>
      <c r="FP18" s="13"/>
      <c r="FQ18" s="13"/>
      <c r="FR18" s="13"/>
      <c r="FS18" s="13"/>
      <c r="FT18" s="13"/>
      <c r="FU18" s="13"/>
      <c r="FV18" s="13"/>
      <c r="FW18" s="13"/>
    </row>
    <row r="19" spans="1:179" s="14" customFormat="1" x14ac:dyDescent="0.25">
      <c r="A19" s="13"/>
      <c r="B19" s="334"/>
      <c r="C19" s="209"/>
      <c r="D19" s="435">
        <f t="shared" si="0"/>
        <v>0</v>
      </c>
      <c r="E19" s="578"/>
      <c r="F19" s="1534"/>
      <c r="G19" s="1534"/>
      <c r="H19" s="1534"/>
      <c r="I19" s="1534"/>
      <c r="J19" s="1534"/>
      <c r="K19" s="1534"/>
      <c r="L19" s="1534"/>
      <c r="M19" s="1534"/>
      <c r="N19" s="1534"/>
      <c r="O19" s="1534"/>
      <c r="P19" s="1534"/>
      <c r="Q19" s="132">
        <f t="shared" si="1"/>
        <v>0</v>
      </c>
      <c r="R19" s="133">
        <f t="shared" si="2"/>
        <v>0</v>
      </c>
      <c r="S19" s="132">
        <f t="shared" si="3"/>
        <v>0</v>
      </c>
      <c r="T19" s="132">
        <f t="shared" si="4"/>
        <v>0</v>
      </c>
      <c r="U19" s="132">
        <f t="shared" si="5"/>
        <v>0</v>
      </c>
      <c r="V19" s="1342"/>
      <c r="W19" s="135">
        <f t="shared" si="6"/>
        <v>0</v>
      </c>
      <c r="X19" s="436">
        <f t="shared" si="7"/>
        <v>0</v>
      </c>
      <c r="Y19" s="437">
        <f t="shared" si="8"/>
        <v>0</v>
      </c>
      <c r="Z19" s="438">
        <f t="shared" si="9"/>
        <v>0</v>
      </c>
      <c r="AA19" s="439">
        <f t="shared" si="10"/>
        <v>0</v>
      </c>
      <c r="AB19" s="439">
        <f t="shared" si="11"/>
        <v>0</v>
      </c>
      <c r="AC19" s="438">
        <f t="shared" si="12"/>
        <v>0</v>
      </c>
      <c r="AD19" s="439">
        <f t="shared" si="13"/>
        <v>0</v>
      </c>
      <c r="AE19" s="440">
        <f t="shared" si="14"/>
        <v>0</v>
      </c>
      <c r="AF19" s="437">
        <f t="shared" si="15"/>
        <v>0</v>
      </c>
      <c r="AG19" s="438">
        <f t="shared" si="16"/>
        <v>0</v>
      </c>
      <c r="AH19" s="441">
        <f t="shared" si="17"/>
        <v>0</v>
      </c>
      <c r="AI19" s="441">
        <f t="shared" si="18"/>
        <v>0</v>
      </c>
      <c r="AJ19" s="438">
        <f t="shared" si="19"/>
        <v>0</v>
      </c>
      <c r="AK19" s="439">
        <f t="shared" si="20"/>
        <v>0</v>
      </c>
      <c r="AL19" s="440">
        <f t="shared" si="21"/>
        <v>0</v>
      </c>
      <c r="AM19" s="437">
        <f t="shared" si="22"/>
        <v>0</v>
      </c>
      <c r="AN19" s="438">
        <f t="shared" si="23"/>
        <v>0</v>
      </c>
      <c r="AO19" s="441">
        <f t="shared" si="24"/>
        <v>0</v>
      </c>
      <c r="AP19" s="441">
        <f t="shared" si="25"/>
        <v>0</v>
      </c>
      <c r="AQ19" s="438">
        <f t="shared" si="26"/>
        <v>0</v>
      </c>
      <c r="AR19" s="439">
        <f t="shared" si="27"/>
        <v>0</v>
      </c>
      <c r="AS19" s="442">
        <v>0</v>
      </c>
      <c r="AT19" s="437">
        <v>0</v>
      </c>
      <c r="AU19" s="438">
        <v>0</v>
      </c>
      <c r="AV19" s="441">
        <f t="shared" si="28"/>
        <v>0</v>
      </c>
      <c r="AW19" s="438">
        <f t="shared" si="29"/>
        <v>0</v>
      </c>
      <c r="AX19" s="439">
        <f t="shared" si="30"/>
        <v>0</v>
      </c>
      <c r="AY19" s="442">
        <v>0</v>
      </c>
      <c r="AZ19" s="437">
        <v>0</v>
      </c>
      <c r="BA19" s="438">
        <v>0</v>
      </c>
      <c r="BB19" s="441">
        <f t="shared" si="31"/>
        <v>0</v>
      </c>
      <c r="BC19" s="441">
        <f t="shared" si="32"/>
        <v>0</v>
      </c>
      <c r="BD19" s="438">
        <f t="shared" si="33"/>
        <v>0</v>
      </c>
      <c r="BE19" s="439">
        <f t="shared" si="34"/>
        <v>0</v>
      </c>
      <c r="BF19" s="443">
        <f t="shared" si="35"/>
        <v>0</v>
      </c>
      <c r="BG19" s="444">
        <f t="shared" si="36"/>
        <v>0</v>
      </c>
      <c r="BH19" s="15">
        <f t="shared" si="37"/>
        <v>0</v>
      </c>
      <c r="BI19" s="51"/>
      <c r="BJ19" s="104"/>
      <c r="BK19" s="104"/>
      <c r="BL19" s="104"/>
      <c r="BM19" s="105"/>
      <c r="BN19" s="105"/>
      <c r="BO19" s="105"/>
      <c r="BP19" s="104"/>
      <c r="BQ19" s="104"/>
      <c r="BR19" s="104"/>
      <c r="BS19" s="104"/>
      <c r="BT19" s="104"/>
      <c r="BU19" s="104"/>
      <c r="BV19" s="104"/>
      <c r="BW19" s="104"/>
      <c r="BX19" s="104"/>
      <c r="BY19" s="104"/>
      <c r="BZ19" s="104"/>
      <c r="CA19" s="104"/>
      <c r="CB19" s="106"/>
      <c r="CC19" s="104"/>
      <c r="CD19" s="104"/>
      <c r="CE19" s="106"/>
      <c r="CF19" s="106"/>
      <c r="CG19" s="106"/>
      <c r="CH19" s="106"/>
      <c r="CI19" s="104"/>
      <c r="CJ19" s="104"/>
      <c r="CK19" s="106"/>
      <c r="CL19" s="106"/>
      <c r="CM19" s="106"/>
      <c r="CN19" s="72"/>
      <c r="CO19" s="23"/>
      <c r="CP19" s="23"/>
      <c r="CQ19" s="23"/>
      <c r="CR19" s="24"/>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6"/>
      <c r="EA19" s="16"/>
      <c r="EB19" s="16"/>
      <c r="EC19" s="16"/>
      <c r="ED19" s="16"/>
      <c r="EE19" s="16"/>
      <c r="EF19" s="16"/>
      <c r="EG19" s="16"/>
      <c r="EH19" s="13"/>
      <c r="EI19" s="13"/>
      <c r="EJ19" s="13"/>
      <c r="EK19" s="13"/>
      <c r="EL19" s="13"/>
      <c r="EM19" s="13"/>
      <c r="EN19" s="13"/>
      <c r="EO19" s="13"/>
      <c r="EP19" s="13"/>
      <c r="EQ19" s="13"/>
      <c r="ER19" s="13"/>
      <c r="ES19" s="13"/>
      <c r="ET19" s="13"/>
      <c r="EU19" s="13"/>
      <c r="EV19" s="13"/>
      <c r="EW19" s="13"/>
      <c r="EX19" s="13"/>
      <c r="EY19" s="13"/>
      <c r="EZ19" s="13"/>
      <c r="FA19" s="13"/>
      <c r="FB19" s="13"/>
      <c r="FC19" s="13"/>
      <c r="FD19" s="13"/>
      <c r="FE19" s="13"/>
      <c r="FF19" s="13"/>
      <c r="FG19" s="13"/>
      <c r="FH19" s="13"/>
      <c r="FI19" s="13"/>
      <c r="FJ19" s="13"/>
      <c r="FK19" s="13"/>
      <c r="FL19" s="13"/>
      <c r="FM19" s="13"/>
      <c r="FN19" s="13"/>
      <c r="FO19" s="13"/>
      <c r="FP19" s="13"/>
      <c r="FQ19" s="13"/>
      <c r="FR19" s="13"/>
      <c r="FS19" s="13"/>
      <c r="FT19" s="13"/>
      <c r="FU19" s="13"/>
      <c r="FV19" s="13"/>
      <c r="FW19" s="13"/>
    </row>
    <row r="20" spans="1:179" s="14" customFormat="1" x14ac:dyDescent="0.25">
      <c r="A20" s="13"/>
      <c r="B20" s="335"/>
      <c r="C20" s="209"/>
      <c r="D20" s="435">
        <f t="shared" si="0"/>
        <v>0</v>
      </c>
      <c r="E20" s="578"/>
      <c r="F20" s="1534"/>
      <c r="G20" s="1534"/>
      <c r="H20" s="1534"/>
      <c r="I20" s="1534"/>
      <c r="J20" s="1534"/>
      <c r="K20" s="1534"/>
      <c r="L20" s="1534"/>
      <c r="M20" s="1534"/>
      <c r="N20" s="1534"/>
      <c r="O20" s="1534"/>
      <c r="P20" s="1534"/>
      <c r="Q20" s="132">
        <f t="shared" si="1"/>
        <v>0</v>
      </c>
      <c r="R20" s="133">
        <f t="shared" si="2"/>
        <v>0</v>
      </c>
      <c r="S20" s="132">
        <f t="shared" si="3"/>
        <v>0</v>
      </c>
      <c r="T20" s="132">
        <f t="shared" si="4"/>
        <v>0</v>
      </c>
      <c r="U20" s="132">
        <f t="shared" si="5"/>
        <v>0</v>
      </c>
      <c r="V20" s="1342"/>
      <c r="W20" s="135">
        <f t="shared" si="6"/>
        <v>0</v>
      </c>
      <c r="X20" s="436">
        <f t="shared" si="7"/>
        <v>0</v>
      </c>
      <c r="Y20" s="437">
        <f t="shared" si="8"/>
        <v>0</v>
      </c>
      <c r="Z20" s="438">
        <f t="shared" si="9"/>
        <v>0</v>
      </c>
      <c r="AA20" s="439">
        <f t="shared" si="10"/>
        <v>0</v>
      </c>
      <c r="AB20" s="439">
        <f t="shared" si="11"/>
        <v>0</v>
      </c>
      <c r="AC20" s="438">
        <f t="shared" si="12"/>
        <v>0</v>
      </c>
      <c r="AD20" s="439">
        <f t="shared" si="13"/>
        <v>0</v>
      </c>
      <c r="AE20" s="440">
        <f t="shared" si="14"/>
        <v>0</v>
      </c>
      <c r="AF20" s="437">
        <f t="shared" si="15"/>
        <v>0</v>
      </c>
      <c r="AG20" s="438">
        <f t="shared" si="16"/>
        <v>0</v>
      </c>
      <c r="AH20" s="441">
        <f t="shared" si="17"/>
        <v>0</v>
      </c>
      <c r="AI20" s="441">
        <f t="shared" si="18"/>
        <v>0</v>
      </c>
      <c r="AJ20" s="438">
        <f t="shared" si="19"/>
        <v>0</v>
      </c>
      <c r="AK20" s="439">
        <f t="shared" si="20"/>
        <v>0</v>
      </c>
      <c r="AL20" s="440">
        <f t="shared" si="21"/>
        <v>0</v>
      </c>
      <c r="AM20" s="437">
        <f t="shared" si="22"/>
        <v>0</v>
      </c>
      <c r="AN20" s="438">
        <f t="shared" si="23"/>
        <v>0</v>
      </c>
      <c r="AO20" s="441">
        <f t="shared" si="24"/>
        <v>0</v>
      </c>
      <c r="AP20" s="441">
        <f t="shared" si="25"/>
        <v>0</v>
      </c>
      <c r="AQ20" s="438">
        <f t="shared" si="26"/>
        <v>0</v>
      </c>
      <c r="AR20" s="439">
        <f t="shared" si="27"/>
        <v>0</v>
      </c>
      <c r="AS20" s="442">
        <v>0</v>
      </c>
      <c r="AT20" s="437">
        <v>0</v>
      </c>
      <c r="AU20" s="438">
        <v>0</v>
      </c>
      <c r="AV20" s="441">
        <f t="shared" si="28"/>
        <v>0</v>
      </c>
      <c r="AW20" s="438">
        <f t="shared" si="29"/>
        <v>0</v>
      </c>
      <c r="AX20" s="439">
        <f t="shared" si="30"/>
        <v>0</v>
      </c>
      <c r="AY20" s="442">
        <v>0</v>
      </c>
      <c r="AZ20" s="437">
        <v>0</v>
      </c>
      <c r="BA20" s="438">
        <v>0</v>
      </c>
      <c r="BB20" s="441">
        <f t="shared" si="31"/>
        <v>0</v>
      </c>
      <c r="BC20" s="441">
        <f t="shared" si="32"/>
        <v>0</v>
      </c>
      <c r="BD20" s="438">
        <f t="shared" si="33"/>
        <v>0</v>
      </c>
      <c r="BE20" s="439">
        <f t="shared" si="34"/>
        <v>0</v>
      </c>
      <c r="BF20" s="443">
        <f t="shared" si="35"/>
        <v>0</v>
      </c>
      <c r="BG20" s="444">
        <f t="shared" si="36"/>
        <v>0</v>
      </c>
      <c r="BH20" s="15">
        <f t="shared" si="37"/>
        <v>0</v>
      </c>
      <c r="BI20" s="51"/>
      <c r="BJ20" s="104"/>
      <c r="BK20" s="104"/>
      <c r="BL20" s="104"/>
      <c r="BM20" s="105"/>
      <c r="BN20" s="105"/>
      <c r="BO20" s="105"/>
      <c r="BP20" s="104"/>
      <c r="BQ20" s="104"/>
      <c r="BR20" s="104"/>
      <c r="BS20" s="104"/>
      <c r="BT20" s="104"/>
      <c r="BU20" s="104"/>
      <c r="BV20" s="104"/>
      <c r="BW20" s="104"/>
      <c r="BX20" s="104"/>
      <c r="BY20" s="104"/>
      <c r="BZ20" s="104"/>
      <c r="CA20" s="104"/>
      <c r="CB20" s="106"/>
      <c r="CC20" s="104"/>
      <c r="CD20" s="104"/>
      <c r="CE20" s="106"/>
      <c r="CF20" s="106"/>
      <c r="CG20" s="106"/>
      <c r="CH20" s="106"/>
      <c r="CI20" s="104"/>
      <c r="CJ20" s="104"/>
      <c r="CK20" s="106"/>
      <c r="CL20" s="106"/>
      <c r="CM20" s="106"/>
      <c r="CN20" s="72"/>
      <c r="CO20" s="23"/>
      <c r="CP20" s="23"/>
      <c r="CQ20" s="23"/>
      <c r="CR20" s="24"/>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6"/>
      <c r="EA20" s="16"/>
      <c r="EB20" s="16"/>
      <c r="EC20" s="16"/>
      <c r="ED20" s="16"/>
      <c r="EE20" s="16"/>
      <c r="EF20" s="16"/>
      <c r="EG20" s="16"/>
      <c r="EH20" s="13"/>
      <c r="EI20" s="13"/>
      <c r="EJ20" s="13"/>
      <c r="EK20" s="13"/>
      <c r="EL20" s="13"/>
      <c r="EM20" s="13"/>
      <c r="EN20" s="13"/>
      <c r="EO20" s="13"/>
      <c r="EP20" s="13"/>
      <c r="EQ20" s="13"/>
      <c r="ER20" s="13"/>
      <c r="ES20" s="13"/>
      <c r="ET20" s="13"/>
      <c r="EU20" s="13"/>
      <c r="EV20" s="13"/>
      <c r="EW20" s="13"/>
      <c r="EX20" s="13"/>
      <c r="EY20" s="13"/>
      <c r="EZ20" s="13"/>
      <c r="FA20" s="13"/>
      <c r="FB20" s="13"/>
      <c r="FC20" s="13"/>
      <c r="FD20" s="13"/>
      <c r="FE20" s="13"/>
      <c r="FF20" s="13"/>
      <c r="FG20" s="13"/>
      <c r="FH20" s="13"/>
      <c r="FI20" s="13"/>
      <c r="FJ20" s="13"/>
      <c r="FK20" s="13"/>
      <c r="FL20" s="13"/>
      <c r="FM20" s="13"/>
      <c r="FN20" s="13"/>
      <c r="FO20" s="13"/>
      <c r="FP20" s="13"/>
      <c r="FQ20" s="13"/>
      <c r="FR20" s="13"/>
      <c r="FS20" s="13"/>
      <c r="FT20" s="13"/>
      <c r="FU20" s="13"/>
      <c r="FV20" s="13"/>
      <c r="FW20" s="13"/>
    </row>
    <row r="21" spans="1:179" s="14" customFormat="1" ht="15" customHeight="1" x14ac:dyDescent="0.25">
      <c r="A21" s="13"/>
      <c r="B21" s="333" t="s">
        <v>401</v>
      </c>
      <c r="C21" s="209" t="s">
        <v>562</v>
      </c>
      <c r="D21" s="435" t="str">
        <f t="shared" si="0"/>
        <v>Gal</v>
      </c>
      <c r="E21" s="86">
        <v>8488.5402400000003</v>
      </c>
      <c r="F21" s="1547"/>
      <c r="G21" s="1534"/>
      <c r="H21" s="1534"/>
      <c r="I21" s="1534"/>
      <c r="J21" s="1534"/>
      <c r="K21" s="1534"/>
      <c r="L21" s="1534"/>
      <c r="M21" s="1534"/>
      <c r="N21" s="1534"/>
      <c r="O21" s="1534"/>
      <c r="P21" s="1534"/>
      <c r="Q21" s="132">
        <f t="shared" si="1"/>
        <v>8488.5402400000003</v>
      </c>
      <c r="R21" s="133">
        <f t="shared" si="2"/>
        <v>1</v>
      </c>
      <c r="S21" s="132">
        <f t="shared" si="3"/>
        <v>0</v>
      </c>
      <c r="T21" s="132">
        <f t="shared" si="4"/>
        <v>0</v>
      </c>
      <c r="U21" s="132">
        <f t="shared" si="5"/>
        <v>0</v>
      </c>
      <c r="V21" s="1342"/>
      <c r="W21" s="135">
        <f t="shared" si="6"/>
        <v>0.17499999999999999</v>
      </c>
      <c r="X21" s="436">
        <f t="shared" si="7"/>
        <v>10.148999999999999</v>
      </c>
      <c r="Y21" s="437" t="str">
        <f t="shared" si="8"/>
        <v>kg CO2/gal</v>
      </c>
      <c r="Z21" s="438">
        <f t="shared" si="9"/>
        <v>2.0499999999999997E-3</v>
      </c>
      <c r="AA21" s="445">
        <f t="shared" si="10"/>
        <v>86.150194895759995</v>
      </c>
      <c r="AB21" s="439">
        <f t="shared" si="11"/>
        <v>370.44583805176796</v>
      </c>
      <c r="AC21" s="438">
        <f t="shared" si="12"/>
        <v>0.1750120067309669</v>
      </c>
      <c r="AD21" s="439">
        <f t="shared" si="13"/>
        <v>4203.2491018022765</v>
      </c>
      <c r="AE21" s="446">
        <f t="shared" si="14"/>
        <v>1.0000000000000001E-5</v>
      </c>
      <c r="AF21" s="437" t="str">
        <f t="shared" si="15"/>
        <v>kg CH4/gal</v>
      </c>
      <c r="AG21" s="438">
        <f t="shared" si="16"/>
        <v>9.5000000000000001E-2</v>
      </c>
      <c r="AH21" s="441">
        <f t="shared" si="17"/>
        <v>8.4885402399999997E-5</v>
      </c>
      <c r="AI21" s="441">
        <f t="shared" si="18"/>
        <v>2.6993557963200001E-4</v>
      </c>
      <c r="AJ21" s="438">
        <f t="shared" si="19"/>
        <v>0.19912307751739877</v>
      </c>
      <c r="AK21" s="439">
        <f t="shared" si="20"/>
        <v>2.88910586004761E-9</v>
      </c>
      <c r="AL21" s="440">
        <f t="shared" si="21"/>
        <v>6.0000000000000002E-6</v>
      </c>
      <c r="AM21" s="437" t="str">
        <f t="shared" si="22"/>
        <v>kg N2O/gal</v>
      </c>
      <c r="AN21" s="438">
        <f t="shared" si="23"/>
        <v>0.12</v>
      </c>
      <c r="AO21" s="447">
        <f t="shared" si="24"/>
        <v>5.0931241440000002E-5</v>
      </c>
      <c r="AP21" s="441">
        <f t="shared" si="25"/>
        <v>1.4158885120319999E-4</v>
      </c>
      <c r="AQ21" s="438">
        <f t="shared" si="26"/>
        <v>0.21219095173922944</v>
      </c>
      <c r="AR21" s="439">
        <f t="shared" si="27"/>
        <v>9.026343103965118E-10</v>
      </c>
      <c r="AS21" s="442">
        <v>0</v>
      </c>
      <c r="AT21" s="437">
        <v>0</v>
      </c>
      <c r="AU21" s="438">
        <v>0</v>
      </c>
      <c r="AV21" s="441">
        <f t="shared" si="28"/>
        <v>0</v>
      </c>
      <c r="AW21" s="438">
        <f t="shared" si="29"/>
        <v>0</v>
      </c>
      <c r="AX21" s="439">
        <f t="shared" si="30"/>
        <v>0</v>
      </c>
      <c r="AY21" s="442">
        <v>0</v>
      </c>
      <c r="AZ21" s="437">
        <v>0</v>
      </c>
      <c r="BA21" s="438">
        <v>0</v>
      </c>
      <c r="BB21" s="441">
        <f t="shared" si="31"/>
        <v>0</v>
      </c>
      <c r="BC21" s="441">
        <f t="shared" si="32"/>
        <v>0</v>
      </c>
      <c r="BD21" s="438">
        <f t="shared" si="33"/>
        <v>0</v>
      </c>
      <c r="BE21" s="439">
        <f t="shared" si="34"/>
        <v>0</v>
      </c>
      <c r="BF21" s="443">
        <f t="shared" si="35"/>
        <v>370.4462495761988</v>
      </c>
      <c r="BG21" s="444">
        <f t="shared" si="36"/>
        <v>0.17501181231224272</v>
      </c>
      <c r="BH21" s="15">
        <f t="shared" si="37"/>
        <v>4203.2491018060682</v>
      </c>
      <c r="BI21" s="51"/>
      <c r="BJ21" s="104"/>
      <c r="BK21" s="104"/>
      <c r="BL21" s="104"/>
      <c r="BM21" s="105"/>
      <c r="BN21" s="105"/>
      <c r="BO21" s="105"/>
      <c r="BP21" s="104"/>
      <c r="BQ21" s="104"/>
      <c r="BR21" s="104"/>
      <c r="BS21" s="104"/>
      <c r="BT21" s="104"/>
      <c r="BU21" s="104"/>
      <c r="BV21" s="104"/>
      <c r="BW21" s="104"/>
      <c r="BX21" s="104"/>
      <c r="BY21" s="104"/>
      <c r="BZ21" s="104"/>
      <c r="CA21" s="104"/>
      <c r="CB21" s="106"/>
      <c r="CC21" s="104"/>
      <c r="CD21" s="104"/>
      <c r="CE21" s="106"/>
      <c r="CF21" s="106"/>
      <c r="CG21" s="106"/>
      <c r="CH21" s="106"/>
      <c r="CI21" s="104"/>
      <c r="CJ21" s="104"/>
      <c r="CK21" s="106"/>
      <c r="CL21" s="106"/>
      <c r="CM21" s="106"/>
      <c r="CN21" s="72"/>
      <c r="CO21" s="23"/>
      <c r="CP21" s="23"/>
      <c r="CQ21" s="23"/>
      <c r="CR21" s="24"/>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6"/>
      <c r="EA21" s="16"/>
      <c r="EB21" s="16"/>
      <c r="EC21" s="16"/>
      <c r="ED21" s="16"/>
      <c r="EE21" s="16"/>
      <c r="EF21" s="16"/>
      <c r="EG21" s="16"/>
      <c r="EH21" s="13"/>
      <c r="EI21" s="13"/>
      <c r="EJ21" s="13"/>
      <c r="EK21" s="13"/>
      <c r="EL21" s="13"/>
      <c r="EM21" s="13"/>
      <c r="EN21" s="13"/>
      <c r="EO21" s="13"/>
      <c r="EP21" s="13"/>
      <c r="EQ21" s="13"/>
      <c r="ER21" s="13"/>
      <c r="ES21" s="13"/>
      <c r="ET21" s="13"/>
      <c r="EU21" s="13"/>
      <c r="EV21" s="13"/>
      <c r="EW21" s="13"/>
      <c r="EX21" s="13"/>
      <c r="EY21" s="13"/>
      <c r="EZ21" s="13"/>
      <c r="FA21" s="13"/>
      <c r="FB21" s="13"/>
      <c r="FC21" s="13"/>
      <c r="FD21" s="13"/>
      <c r="FE21" s="13"/>
      <c r="FF21" s="13"/>
      <c r="FG21" s="13"/>
      <c r="FH21" s="13"/>
      <c r="FI21" s="13"/>
      <c r="FJ21" s="13"/>
      <c r="FK21" s="13"/>
      <c r="FL21" s="13"/>
      <c r="FM21" s="13"/>
      <c r="FN21" s="13"/>
      <c r="FO21" s="13"/>
      <c r="FP21" s="13"/>
      <c r="FQ21" s="13"/>
      <c r="FR21" s="13"/>
      <c r="FS21" s="13"/>
      <c r="FT21" s="13"/>
      <c r="FU21" s="13"/>
      <c r="FV21" s="13"/>
      <c r="FW21" s="13"/>
    </row>
    <row r="22" spans="1:179" s="14" customFormat="1" x14ac:dyDescent="0.25">
      <c r="A22" s="13"/>
      <c r="B22" s="334" t="s">
        <v>395</v>
      </c>
      <c r="C22" s="209"/>
      <c r="D22" s="435">
        <f t="shared" si="0"/>
        <v>0</v>
      </c>
      <c r="E22" s="578"/>
      <c r="F22" s="1534"/>
      <c r="G22" s="1534"/>
      <c r="H22" s="1534"/>
      <c r="I22" s="1534"/>
      <c r="J22" s="1534"/>
      <c r="K22" s="1534"/>
      <c r="L22" s="1534"/>
      <c r="M22" s="1534"/>
      <c r="N22" s="1534"/>
      <c r="O22" s="1534"/>
      <c r="P22" s="1534"/>
      <c r="Q22" s="132">
        <f>SUM(E22:P22)</f>
        <v>0</v>
      </c>
      <c r="R22" s="133">
        <f>COUNT(E22:P22)</f>
        <v>0</v>
      </c>
      <c r="S22" s="132">
        <f>IF(R22&gt;1,AVERAGE(E22:P22),0)</f>
        <v>0</v>
      </c>
      <c r="T22" s="132">
        <f>IF(R22&gt;1,STDEV(E22:P22),0)</f>
        <v>0</v>
      </c>
      <c r="U22" s="132">
        <f t="shared" si="5"/>
        <v>0</v>
      </c>
      <c r="V22" s="1342"/>
      <c r="W22" s="135">
        <f t="shared" si="6"/>
        <v>0</v>
      </c>
      <c r="X22" s="436">
        <f t="shared" si="7"/>
        <v>0</v>
      </c>
      <c r="Y22" s="437">
        <f t="shared" si="8"/>
        <v>0</v>
      </c>
      <c r="Z22" s="438">
        <f t="shared" si="9"/>
        <v>0</v>
      </c>
      <c r="AA22" s="445">
        <f>($Q22*X22)/1000</f>
        <v>0</v>
      </c>
      <c r="AB22" s="441">
        <f t="shared" si="11"/>
        <v>0</v>
      </c>
      <c r="AC22" s="438">
        <f>IF(AA22&gt;0,SQRT(($W22*$W22)+(Z22*Z22)+($V22*$V22)),0)</f>
        <v>0</v>
      </c>
      <c r="AD22" s="439">
        <f>(AB22*AC22)^2</f>
        <v>0</v>
      </c>
      <c r="AE22" s="448">
        <f t="shared" si="14"/>
        <v>0</v>
      </c>
      <c r="AF22" s="437">
        <f t="shared" si="15"/>
        <v>0</v>
      </c>
      <c r="AG22" s="438">
        <f t="shared" si="16"/>
        <v>0</v>
      </c>
      <c r="AH22" s="441">
        <f>($Q22*AE22)/1000</f>
        <v>0</v>
      </c>
      <c r="AI22" s="441">
        <f t="shared" si="18"/>
        <v>0</v>
      </c>
      <c r="AJ22" s="438">
        <f>IF(AH22&gt;0,SQRT(($W22*$W22)+(AG22*AG22)+($V22*$V22)),0)</f>
        <v>0</v>
      </c>
      <c r="AK22" s="439">
        <f>(AI22*AJ22)^2</f>
        <v>0</v>
      </c>
      <c r="AL22" s="446">
        <f t="shared" si="21"/>
        <v>0</v>
      </c>
      <c r="AM22" s="437">
        <f t="shared" si="22"/>
        <v>0</v>
      </c>
      <c r="AN22" s="438">
        <f t="shared" si="23"/>
        <v>0</v>
      </c>
      <c r="AO22" s="441">
        <f>($Q22*AL22)/1000</f>
        <v>0</v>
      </c>
      <c r="AP22" s="441">
        <f t="shared" si="25"/>
        <v>0</v>
      </c>
      <c r="AQ22" s="438">
        <f>IF(AO22&gt;0,SQRT(($W22*$W22)+(AN22*AN22)+($V22*$V22)),0)</f>
        <v>0</v>
      </c>
      <c r="AR22" s="439">
        <f>(AP22*AQ22)^2</f>
        <v>0</v>
      </c>
      <c r="AS22" s="442">
        <v>0</v>
      </c>
      <c r="AT22" s="437">
        <v>0</v>
      </c>
      <c r="AU22" s="438">
        <v>0</v>
      </c>
      <c r="AV22" s="441">
        <f t="shared" si="28"/>
        <v>0</v>
      </c>
      <c r="AW22" s="438">
        <f>IF(AV22&gt;0,SQRT(($W22*$W22)+(AU22*AU22)+($V22*$V22)),0)</f>
        <v>0</v>
      </c>
      <c r="AX22" s="439">
        <f>(AV22*AW22)^2</f>
        <v>0</v>
      </c>
      <c r="AY22" s="442">
        <v>0</v>
      </c>
      <c r="AZ22" s="437">
        <v>0</v>
      </c>
      <c r="BA22" s="438">
        <v>0</v>
      </c>
      <c r="BB22" s="441">
        <f>($Q22*AY22)/1000</f>
        <v>0</v>
      </c>
      <c r="BC22" s="441">
        <f t="shared" si="32"/>
        <v>0</v>
      </c>
      <c r="BD22" s="438">
        <f>IF(BB22&gt;0,SQRT(($W22*$W22)+(BA22*BA22)+($V22*$V22)),0)</f>
        <v>0</v>
      </c>
      <c r="BE22" s="439">
        <f>(BC22*BD22)^2</f>
        <v>0</v>
      </c>
      <c r="BF22" s="443">
        <f t="shared" si="35"/>
        <v>0</v>
      </c>
      <c r="BG22" s="444">
        <f t="shared" si="36"/>
        <v>0</v>
      </c>
      <c r="BH22" s="15">
        <f>(BF22*BG22)^2</f>
        <v>0</v>
      </c>
      <c r="BI22" s="51"/>
      <c r="BJ22" s="104"/>
      <c r="BK22" s="104"/>
      <c r="BL22" s="104"/>
      <c r="BM22" s="105"/>
      <c r="BN22" s="105"/>
      <c r="BO22" s="105"/>
      <c r="BP22" s="104"/>
      <c r="BQ22" s="104"/>
      <c r="BR22" s="104"/>
      <c r="BS22" s="104"/>
      <c r="BT22" s="104"/>
      <c r="BU22" s="104"/>
      <c r="BV22" s="104"/>
      <c r="BW22" s="104"/>
      <c r="BX22" s="104"/>
      <c r="BY22" s="104"/>
      <c r="BZ22" s="104"/>
      <c r="CA22" s="104"/>
      <c r="CB22" s="106"/>
      <c r="CC22" s="104"/>
      <c r="CD22" s="104"/>
      <c r="CE22" s="106"/>
      <c r="CF22" s="106"/>
      <c r="CG22" s="106"/>
      <c r="CH22" s="106"/>
      <c r="CI22" s="104"/>
      <c r="CJ22" s="104"/>
      <c r="CK22" s="106"/>
      <c r="CL22" s="106"/>
      <c r="CM22" s="106"/>
      <c r="CN22" s="72"/>
      <c r="CO22" s="23"/>
      <c r="CP22" s="23"/>
      <c r="CQ22" s="23"/>
      <c r="CR22" s="24"/>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6"/>
      <c r="EA22" s="16"/>
      <c r="EB22" s="16"/>
      <c r="EC22" s="16"/>
      <c r="ED22" s="16"/>
      <c r="EE22" s="16"/>
      <c r="EF22" s="16"/>
      <c r="EG22" s="16"/>
      <c r="EH22" s="13"/>
      <c r="EI22" s="13"/>
      <c r="EJ22" s="13"/>
      <c r="EK22" s="13"/>
      <c r="EL22" s="13"/>
      <c r="EM22" s="13"/>
      <c r="EN22" s="13"/>
      <c r="EO22" s="13"/>
      <c r="EP22" s="13"/>
      <c r="EQ22" s="13"/>
      <c r="ER22" s="13"/>
      <c r="ES22" s="13"/>
      <c r="ET22" s="13"/>
      <c r="EU22" s="13"/>
      <c r="EV22" s="13"/>
      <c r="EW22" s="13"/>
      <c r="EX22" s="13"/>
      <c r="EY22" s="13"/>
      <c r="EZ22" s="13"/>
      <c r="FA22" s="13"/>
      <c r="FB22" s="13"/>
      <c r="FC22" s="13"/>
      <c r="FD22" s="13"/>
      <c r="FE22" s="13"/>
      <c r="FF22" s="13"/>
      <c r="FG22" s="13"/>
      <c r="FH22" s="13"/>
      <c r="FI22" s="13"/>
      <c r="FJ22" s="13"/>
      <c r="FK22" s="13"/>
      <c r="FL22" s="13"/>
      <c r="FM22" s="13"/>
      <c r="FN22" s="13"/>
      <c r="FO22" s="13"/>
      <c r="FP22" s="13"/>
      <c r="FQ22" s="13"/>
      <c r="FR22" s="13"/>
      <c r="FS22" s="13"/>
      <c r="FT22" s="13"/>
      <c r="FU22" s="13"/>
      <c r="FV22" s="13"/>
      <c r="FW22" s="13"/>
    </row>
    <row r="23" spans="1:179" s="14" customFormat="1" x14ac:dyDescent="0.25">
      <c r="A23" s="13"/>
      <c r="B23" s="334"/>
      <c r="C23" s="209"/>
      <c r="D23" s="435">
        <f t="shared" si="0"/>
        <v>0</v>
      </c>
      <c r="E23" s="578"/>
      <c r="F23" s="1534"/>
      <c r="G23" s="1534"/>
      <c r="H23" s="1534"/>
      <c r="I23" s="1534"/>
      <c r="J23" s="1534"/>
      <c r="K23" s="1534"/>
      <c r="L23" s="1534"/>
      <c r="M23" s="1534"/>
      <c r="N23" s="1534"/>
      <c r="O23" s="1534"/>
      <c r="P23" s="1534"/>
      <c r="Q23" s="132">
        <f t="shared" si="1"/>
        <v>0</v>
      </c>
      <c r="R23" s="133">
        <f t="shared" si="2"/>
        <v>0</v>
      </c>
      <c r="S23" s="132">
        <f t="shared" si="3"/>
        <v>0</v>
      </c>
      <c r="T23" s="132">
        <f t="shared" si="4"/>
        <v>0</v>
      </c>
      <c r="U23" s="132">
        <f t="shared" si="5"/>
        <v>0</v>
      </c>
      <c r="V23" s="1342"/>
      <c r="W23" s="135">
        <f t="shared" si="6"/>
        <v>0</v>
      </c>
      <c r="X23" s="436">
        <f t="shared" si="7"/>
        <v>0</v>
      </c>
      <c r="Y23" s="437">
        <f t="shared" si="8"/>
        <v>0</v>
      </c>
      <c r="Z23" s="438">
        <f t="shared" si="9"/>
        <v>0</v>
      </c>
      <c r="AA23" s="439">
        <f t="shared" si="10"/>
        <v>0</v>
      </c>
      <c r="AB23" s="439">
        <f t="shared" si="11"/>
        <v>0</v>
      </c>
      <c r="AC23" s="438">
        <f t="shared" si="12"/>
        <v>0</v>
      </c>
      <c r="AD23" s="439">
        <f t="shared" si="13"/>
        <v>0</v>
      </c>
      <c r="AE23" s="440">
        <f t="shared" si="14"/>
        <v>0</v>
      </c>
      <c r="AF23" s="437">
        <f t="shared" si="15"/>
        <v>0</v>
      </c>
      <c r="AG23" s="438">
        <f t="shared" si="16"/>
        <v>0</v>
      </c>
      <c r="AH23" s="441">
        <f t="shared" si="17"/>
        <v>0</v>
      </c>
      <c r="AI23" s="441">
        <f t="shared" si="18"/>
        <v>0</v>
      </c>
      <c r="AJ23" s="438">
        <f t="shared" si="19"/>
        <v>0</v>
      </c>
      <c r="AK23" s="439">
        <f t="shared" si="20"/>
        <v>0</v>
      </c>
      <c r="AL23" s="440">
        <f t="shared" si="21"/>
        <v>0</v>
      </c>
      <c r="AM23" s="437">
        <f t="shared" si="22"/>
        <v>0</v>
      </c>
      <c r="AN23" s="438">
        <f t="shared" si="23"/>
        <v>0</v>
      </c>
      <c r="AO23" s="441">
        <f t="shared" si="24"/>
        <v>0</v>
      </c>
      <c r="AP23" s="441">
        <f t="shared" si="25"/>
        <v>0</v>
      </c>
      <c r="AQ23" s="438">
        <f t="shared" si="26"/>
        <v>0</v>
      </c>
      <c r="AR23" s="439">
        <f t="shared" si="27"/>
        <v>0</v>
      </c>
      <c r="AS23" s="442">
        <v>0</v>
      </c>
      <c r="AT23" s="437">
        <v>0</v>
      </c>
      <c r="AU23" s="438">
        <v>0</v>
      </c>
      <c r="AV23" s="441">
        <f t="shared" si="28"/>
        <v>0</v>
      </c>
      <c r="AW23" s="438">
        <f t="shared" si="29"/>
        <v>0</v>
      </c>
      <c r="AX23" s="439">
        <f t="shared" si="30"/>
        <v>0</v>
      </c>
      <c r="AY23" s="442">
        <v>0</v>
      </c>
      <c r="AZ23" s="437">
        <v>0</v>
      </c>
      <c r="BA23" s="438">
        <v>0</v>
      </c>
      <c r="BB23" s="441">
        <f t="shared" si="31"/>
        <v>0</v>
      </c>
      <c r="BC23" s="441">
        <f t="shared" si="32"/>
        <v>0</v>
      </c>
      <c r="BD23" s="438">
        <f t="shared" si="33"/>
        <v>0</v>
      </c>
      <c r="BE23" s="439">
        <f t="shared" si="34"/>
        <v>0</v>
      </c>
      <c r="BF23" s="443">
        <f t="shared" si="35"/>
        <v>0</v>
      </c>
      <c r="BG23" s="444">
        <f t="shared" si="36"/>
        <v>0</v>
      </c>
      <c r="BH23" s="15">
        <f t="shared" si="37"/>
        <v>0</v>
      </c>
      <c r="BI23" s="51"/>
      <c r="BJ23" s="104"/>
      <c r="BK23" s="104"/>
      <c r="BL23" s="104"/>
      <c r="BM23" s="105"/>
      <c r="BN23" s="105"/>
      <c r="BO23" s="105"/>
      <c r="BP23" s="104"/>
      <c r="BQ23" s="104"/>
      <c r="BR23" s="104"/>
      <c r="BS23" s="104"/>
      <c r="BT23" s="104"/>
      <c r="BU23" s="104"/>
      <c r="BV23" s="104"/>
      <c r="BW23" s="104"/>
      <c r="BX23" s="104"/>
      <c r="BY23" s="104"/>
      <c r="BZ23" s="104"/>
      <c r="CA23" s="104"/>
      <c r="CB23" s="106"/>
      <c r="CC23" s="104"/>
      <c r="CD23" s="104"/>
      <c r="CE23" s="106"/>
      <c r="CF23" s="106"/>
      <c r="CG23" s="106"/>
      <c r="CH23" s="106"/>
      <c r="CI23" s="104"/>
      <c r="CJ23" s="104"/>
      <c r="CK23" s="106"/>
      <c r="CL23" s="106"/>
      <c r="CM23" s="106"/>
      <c r="CN23" s="72"/>
      <c r="CO23" s="23"/>
      <c r="CP23" s="23"/>
      <c r="CQ23" s="23"/>
      <c r="CR23" s="24"/>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6"/>
      <c r="EA23" s="16"/>
      <c r="EB23" s="16"/>
      <c r="EC23" s="16"/>
      <c r="ED23" s="16"/>
      <c r="EE23" s="16"/>
      <c r="EF23" s="16"/>
      <c r="EG23" s="16"/>
      <c r="EH23" s="13"/>
      <c r="EI23" s="13"/>
      <c r="EJ23" s="13"/>
      <c r="EK23" s="13"/>
      <c r="EL23" s="13"/>
      <c r="EM23" s="13"/>
      <c r="EN23" s="13"/>
      <c r="EO23" s="13"/>
      <c r="EP23" s="13"/>
      <c r="EQ23" s="13"/>
      <c r="ER23" s="13"/>
      <c r="ES23" s="13"/>
      <c r="ET23" s="13"/>
      <c r="EU23" s="13"/>
      <c r="EV23" s="13"/>
      <c r="EW23" s="13"/>
      <c r="EX23" s="13"/>
      <c r="EY23" s="13"/>
      <c r="EZ23" s="13"/>
      <c r="FA23" s="13"/>
      <c r="FB23" s="13"/>
      <c r="FC23" s="13"/>
      <c r="FD23" s="13"/>
      <c r="FE23" s="13"/>
      <c r="FF23" s="13"/>
      <c r="FG23" s="13"/>
      <c r="FH23" s="13"/>
      <c r="FI23" s="13"/>
      <c r="FJ23" s="13"/>
      <c r="FK23" s="13"/>
      <c r="FL23" s="13"/>
      <c r="FM23" s="13"/>
      <c r="FN23" s="13"/>
      <c r="FO23" s="13"/>
      <c r="FP23" s="13"/>
      <c r="FQ23" s="13"/>
      <c r="FR23" s="13"/>
      <c r="FS23" s="13"/>
      <c r="FT23" s="13"/>
      <c r="FU23" s="13"/>
      <c r="FV23" s="13"/>
      <c r="FW23" s="13"/>
    </row>
    <row r="24" spans="1:179" s="14" customFormat="1" x14ac:dyDescent="0.25">
      <c r="A24" s="13"/>
      <c r="B24" s="335"/>
      <c r="C24" s="209"/>
      <c r="D24" s="435">
        <f t="shared" si="0"/>
        <v>0</v>
      </c>
      <c r="E24" s="578"/>
      <c r="F24" s="1534"/>
      <c r="G24" s="1534"/>
      <c r="H24" s="1534"/>
      <c r="I24" s="1534"/>
      <c r="J24" s="1534"/>
      <c r="K24" s="1534"/>
      <c r="L24" s="1534"/>
      <c r="M24" s="1534"/>
      <c r="N24" s="1534"/>
      <c r="O24" s="1534"/>
      <c r="P24" s="1534"/>
      <c r="Q24" s="132">
        <f t="shared" si="1"/>
        <v>0</v>
      </c>
      <c r="R24" s="133">
        <f t="shared" si="2"/>
        <v>0</v>
      </c>
      <c r="S24" s="132">
        <f t="shared" si="3"/>
        <v>0</v>
      </c>
      <c r="T24" s="132">
        <f t="shared" si="4"/>
        <v>0</v>
      </c>
      <c r="U24" s="132">
        <f t="shared" si="5"/>
        <v>0</v>
      </c>
      <c r="V24" s="1342"/>
      <c r="W24" s="135">
        <f t="shared" si="6"/>
        <v>0</v>
      </c>
      <c r="X24" s="436">
        <f t="shared" si="7"/>
        <v>0</v>
      </c>
      <c r="Y24" s="437">
        <f t="shared" si="8"/>
        <v>0</v>
      </c>
      <c r="Z24" s="438">
        <f t="shared" si="9"/>
        <v>0</v>
      </c>
      <c r="AA24" s="439">
        <f t="shared" si="10"/>
        <v>0</v>
      </c>
      <c r="AB24" s="439">
        <f t="shared" si="11"/>
        <v>0</v>
      </c>
      <c r="AC24" s="438">
        <f t="shared" si="12"/>
        <v>0</v>
      </c>
      <c r="AD24" s="439">
        <f t="shared" si="13"/>
        <v>0</v>
      </c>
      <c r="AE24" s="440">
        <f t="shared" si="14"/>
        <v>0</v>
      </c>
      <c r="AF24" s="437">
        <f t="shared" si="15"/>
        <v>0</v>
      </c>
      <c r="AG24" s="438">
        <f t="shared" si="16"/>
        <v>0</v>
      </c>
      <c r="AH24" s="441">
        <f t="shared" si="17"/>
        <v>0</v>
      </c>
      <c r="AI24" s="441">
        <f t="shared" si="18"/>
        <v>0</v>
      </c>
      <c r="AJ24" s="438">
        <f t="shared" si="19"/>
        <v>0</v>
      </c>
      <c r="AK24" s="439">
        <f t="shared" si="20"/>
        <v>0</v>
      </c>
      <c r="AL24" s="440">
        <f t="shared" si="21"/>
        <v>0</v>
      </c>
      <c r="AM24" s="437">
        <f t="shared" si="22"/>
        <v>0</v>
      </c>
      <c r="AN24" s="438">
        <f t="shared" si="23"/>
        <v>0</v>
      </c>
      <c r="AO24" s="441">
        <f t="shared" si="24"/>
        <v>0</v>
      </c>
      <c r="AP24" s="441">
        <f t="shared" si="25"/>
        <v>0</v>
      </c>
      <c r="AQ24" s="438">
        <f t="shared" si="26"/>
        <v>0</v>
      </c>
      <c r="AR24" s="439">
        <f t="shared" si="27"/>
        <v>0</v>
      </c>
      <c r="AS24" s="442">
        <v>0</v>
      </c>
      <c r="AT24" s="437">
        <v>0</v>
      </c>
      <c r="AU24" s="438">
        <v>0</v>
      </c>
      <c r="AV24" s="441">
        <f t="shared" si="28"/>
        <v>0</v>
      </c>
      <c r="AW24" s="438">
        <f t="shared" si="29"/>
        <v>0</v>
      </c>
      <c r="AX24" s="439">
        <f t="shared" si="30"/>
        <v>0</v>
      </c>
      <c r="AY24" s="442">
        <v>0</v>
      </c>
      <c r="AZ24" s="437">
        <v>0</v>
      </c>
      <c r="BA24" s="438">
        <v>0</v>
      </c>
      <c r="BB24" s="441">
        <f t="shared" si="31"/>
        <v>0</v>
      </c>
      <c r="BC24" s="441">
        <f t="shared" si="32"/>
        <v>0</v>
      </c>
      <c r="BD24" s="438">
        <f t="shared" si="33"/>
        <v>0</v>
      </c>
      <c r="BE24" s="439">
        <f t="shared" si="34"/>
        <v>0</v>
      </c>
      <c r="BF24" s="443">
        <f t="shared" si="35"/>
        <v>0</v>
      </c>
      <c r="BG24" s="444">
        <f t="shared" si="36"/>
        <v>0</v>
      </c>
      <c r="BH24" s="15">
        <f t="shared" si="37"/>
        <v>0</v>
      </c>
      <c r="BI24" s="51"/>
      <c r="BJ24" s="104"/>
      <c r="BK24" s="104"/>
      <c r="BL24" s="104"/>
      <c r="BM24" s="105"/>
      <c r="BN24" s="105"/>
      <c r="BO24" s="105"/>
      <c r="BP24" s="104"/>
      <c r="BQ24" s="104"/>
      <c r="BR24" s="104"/>
      <c r="BS24" s="104"/>
      <c r="BT24" s="104"/>
      <c r="BU24" s="104"/>
      <c r="BV24" s="104"/>
      <c r="BW24" s="104"/>
      <c r="BX24" s="104"/>
      <c r="BY24" s="104"/>
      <c r="BZ24" s="104"/>
      <c r="CA24" s="104"/>
      <c r="CB24" s="106"/>
      <c r="CC24" s="104"/>
      <c r="CD24" s="104"/>
      <c r="CE24" s="106"/>
      <c r="CF24" s="106"/>
      <c r="CG24" s="106"/>
      <c r="CH24" s="106"/>
      <c r="CI24" s="104"/>
      <c r="CJ24" s="104"/>
      <c r="CK24" s="106"/>
      <c r="CL24" s="106"/>
      <c r="CM24" s="106"/>
      <c r="CN24" s="72"/>
      <c r="CO24" s="23"/>
      <c r="CP24" s="23"/>
      <c r="CQ24" s="23"/>
      <c r="CR24" s="24"/>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6"/>
      <c r="EA24" s="16"/>
      <c r="EB24" s="16"/>
      <c r="EC24" s="16"/>
      <c r="ED24" s="16"/>
      <c r="EE24" s="16"/>
      <c r="EF24" s="16"/>
      <c r="EG24" s="16"/>
      <c r="EH24" s="13"/>
      <c r="EI24" s="13"/>
      <c r="EJ24" s="13"/>
      <c r="EK24" s="13"/>
      <c r="EL24" s="13"/>
      <c r="EM24" s="13"/>
      <c r="EN24" s="13"/>
      <c r="EO24" s="13"/>
      <c r="EP24" s="13"/>
      <c r="EQ24" s="13"/>
      <c r="ER24" s="13"/>
      <c r="ES24" s="13"/>
      <c r="ET24" s="13"/>
      <c r="EU24" s="13"/>
      <c r="EV24" s="13"/>
      <c r="EW24" s="13"/>
      <c r="EX24" s="13"/>
      <c r="EY24" s="13"/>
      <c r="EZ24" s="13"/>
      <c r="FA24" s="13"/>
      <c r="FB24" s="13"/>
      <c r="FC24" s="13"/>
      <c r="FD24" s="13"/>
      <c r="FE24" s="13"/>
      <c r="FF24" s="13"/>
      <c r="FG24" s="13"/>
      <c r="FH24" s="13"/>
      <c r="FI24" s="13"/>
      <c r="FJ24" s="13"/>
      <c r="FK24" s="13"/>
      <c r="FL24" s="13"/>
      <c r="FM24" s="13"/>
      <c r="FN24" s="13"/>
      <c r="FO24" s="13"/>
      <c r="FP24" s="13"/>
      <c r="FQ24" s="13"/>
      <c r="FR24" s="13"/>
      <c r="FS24" s="13"/>
      <c r="FT24" s="13"/>
      <c r="FU24" s="13"/>
      <c r="FV24" s="13"/>
      <c r="FW24" s="13"/>
    </row>
    <row r="25" spans="1:179" s="14" customFormat="1" x14ac:dyDescent="0.25">
      <c r="A25" s="13"/>
      <c r="B25" s="333" t="s">
        <v>397</v>
      </c>
      <c r="C25" s="209" t="s">
        <v>426</v>
      </c>
      <c r="D25" s="435" t="str">
        <f t="shared" si="0"/>
        <v>m3</v>
      </c>
      <c r="E25" s="85">
        <v>3854.5746199999999</v>
      </c>
      <c r="F25" s="1548"/>
      <c r="G25" s="1548"/>
      <c r="H25" s="1547"/>
      <c r="I25" s="1547"/>
      <c r="J25" s="1547"/>
      <c r="K25" s="1547"/>
      <c r="L25" s="1534"/>
      <c r="M25" s="1534"/>
      <c r="N25" s="1534"/>
      <c r="O25" s="1534"/>
      <c r="P25" s="1534"/>
      <c r="Q25" s="132">
        <f t="shared" si="1"/>
        <v>3854.5746199999999</v>
      </c>
      <c r="R25" s="133">
        <f t="shared" si="2"/>
        <v>1</v>
      </c>
      <c r="S25" s="132">
        <f t="shared" si="3"/>
        <v>0</v>
      </c>
      <c r="T25" s="132">
        <f t="shared" si="4"/>
        <v>0</v>
      </c>
      <c r="U25" s="132">
        <f t="shared" si="5"/>
        <v>0</v>
      </c>
      <c r="V25" s="1342"/>
      <c r="W25" s="135">
        <f t="shared" si="6"/>
        <v>0.17499999999999999</v>
      </c>
      <c r="X25" s="436">
        <f t="shared" si="7"/>
        <v>1.9805999999999999</v>
      </c>
      <c r="Y25" s="437" t="str">
        <f t="shared" si="8"/>
        <v>kg CO2/m3</v>
      </c>
      <c r="Z25" s="438">
        <f t="shared" si="9"/>
        <v>6.5890000000000004E-2</v>
      </c>
      <c r="AA25" s="439">
        <f t="shared" si="10"/>
        <v>7.6343704923719997</v>
      </c>
      <c r="AB25" s="445">
        <f t="shared" si="11"/>
        <v>32.827793117199597</v>
      </c>
      <c r="AC25" s="438">
        <f t="shared" si="12"/>
        <v>0.18699329426479441</v>
      </c>
      <c r="AD25" s="439">
        <f t="shared" si="13"/>
        <v>37.682129775520707</v>
      </c>
      <c r="AE25" s="446">
        <f t="shared" si="14"/>
        <v>3.57E-5</v>
      </c>
      <c r="AF25" s="437" t="str">
        <f t="shared" si="15"/>
        <v>kg CH4/m3</v>
      </c>
      <c r="AG25" s="438">
        <f t="shared" si="16"/>
        <v>15.4</v>
      </c>
      <c r="AH25" s="449">
        <f t="shared" si="17"/>
        <v>1.37608313934E-4</v>
      </c>
      <c r="AI25" s="441">
        <f t="shared" si="18"/>
        <v>4.3759443831012E-4</v>
      </c>
      <c r="AJ25" s="438">
        <f t="shared" si="19"/>
        <v>15.400994286084259</v>
      </c>
      <c r="AK25" s="439">
        <f t="shared" si="20"/>
        <v>4.5419370078389381E-5</v>
      </c>
      <c r="AL25" s="440">
        <f t="shared" si="21"/>
        <v>3.5999999999999998E-6</v>
      </c>
      <c r="AM25" s="437" t="str">
        <f t="shared" si="22"/>
        <v>kg N2O/m3</v>
      </c>
      <c r="AN25" s="438">
        <f t="shared" si="23"/>
        <v>0.77</v>
      </c>
      <c r="AO25" s="441">
        <f t="shared" si="24"/>
        <v>1.3876468631999999E-5</v>
      </c>
      <c r="AP25" s="441">
        <f t="shared" si="25"/>
        <v>3.8576582796959995E-5</v>
      </c>
      <c r="AQ25" s="438">
        <f t="shared" si="26"/>
        <v>0.78963599208749347</v>
      </c>
      <c r="AR25" s="439">
        <f t="shared" si="27"/>
        <v>9.2790043738976485E-10</v>
      </c>
      <c r="AS25" s="442">
        <v>0</v>
      </c>
      <c r="AT25" s="437">
        <v>0</v>
      </c>
      <c r="AU25" s="438">
        <v>0</v>
      </c>
      <c r="AV25" s="441">
        <f t="shared" si="28"/>
        <v>0</v>
      </c>
      <c r="AW25" s="438">
        <f t="shared" si="29"/>
        <v>0</v>
      </c>
      <c r="AX25" s="439">
        <f t="shared" si="30"/>
        <v>0</v>
      </c>
      <c r="AY25" s="442">
        <v>0</v>
      </c>
      <c r="AZ25" s="437">
        <v>0</v>
      </c>
      <c r="BA25" s="438">
        <v>0</v>
      </c>
      <c r="BB25" s="441">
        <f t="shared" si="31"/>
        <v>0</v>
      </c>
      <c r="BC25" s="441">
        <f t="shared" si="32"/>
        <v>0</v>
      </c>
      <c r="BD25" s="438">
        <f t="shared" si="33"/>
        <v>0</v>
      </c>
      <c r="BE25" s="439">
        <f t="shared" si="34"/>
        <v>0</v>
      </c>
      <c r="BF25" s="443">
        <f t="shared" si="35"/>
        <v>32.828269288220703</v>
      </c>
      <c r="BG25" s="444">
        <f t="shared" si="36"/>
        <v>0.18699069463916082</v>
      </c>
      <c r="BH25" s="15">
        <f t="shared" si="37"/>
        <v>37.682175195818687</v>
      </c>
      <c r="BI25" s="51"/>
      <c r="BJ25" s="104"/>
      <c r="BK25" s="104"/>
      <c r="BL25" s="104"/>
      <c r="BM25" s="105"/>
      <c r="BN25" s="105"/>
      <c r="BO25" s="105"/>
      <c r="BP25" s="104"/>
      <c r="BQ25" s="104"/>
      <c r="BR25" s="104"/>
      <c r="BS25" s="104"/>
      <c r="BT25" s="104"/>
      <c r="BU25" s="104"/>
      <c r="BV25" s="104"/>
      <c r="BW25" s="104"/>
      <c r="BX25" s="104"/>
      <c r="BY25" s="104"/>
      <c r="BZ25" s="104"/>
      <c r="CA25" s="104"/>
      <c r="CB25" s="106"/>
      <c r="CC25" s="104"/>
      <c r="CD25" s="104"/>
      <c r="CE25" s="106"/>
      <c r="CF25" s="106"/>
      <c r="CG25" s="106"/>
      <c r="CH25" s="106"/>
      <c r="CI25" s="104"/>
      <c r="CJ25" s="104"/>
      <c r="CK25" s="106"/>
      <c r="CL25" s="106"/>
      <c r="CM25" s="106"/>
      <c r="CN25" s="72"/>
      <c r="CO25" s="23"/>
      <c r="CP25" s="23"/>
      <c r="CQ25" s="23"/>
      <c r="CR25" s="24"/>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6"/>
      <c r="EA25" s="16"/>
      <c r="EB25" s="16"/>
      <c r="EC25" s="16"/>
      <c r="ED25" s="16"/>
      <c r="EE25" s="16"/>
      <c r="EF25" s="16"/>
      <c r="EG25" s="16"/>
      <c r="EH25" s="13"/>
      <c r="EI25" s="13"/>
      <c r="EJ25" s="13"/>
      <c r="EK25" s="13"/>
      <c r="EL25" s="13"/>
      <c r="EM25" s="13"/>
      <c r="EN25" s="13"/>
      <c r="EO25" s="13"/>
      <c r="EP25" s="13"/>
      <c r="EQ25" s="13"/>
      <c r="ER25" s="13"/>
      <c r="ES25" s="13"/>
      <c r="ET25" s="13"/>
      <c r="EU25" s="13"/>
      <c r="EV25" s="13"/>
      <c r="EW25" s="13"/>
      <c r="EX25" s="13"/>
      <c r="EY25" s="13"/>
      <c r="EZ25" s="13"/>
      <c r="FA25" s="13"/>
      <c r="FB25" s="13"/>
      <c r="FC25" s="13"/>
      <c r="FD25" s="13"/>
      <c r="FE25" s="13"/>
      <c r="FF25" s="13"/>
      <c r="FG25" s="13"/>
      <c r="FH25" s="13"/>
      <c r="FI25" s="13"/>
      <c r="FJ25" s="13"/>
      <c r="FK25" s="13"/>
      <c r="FL25" s="13"/>
      <c r="FM25" s="13"/>
      <c r="FN25" s="13"/>
      <c r="FO25" s="13"/>
      <c r="FP25" s="13"/>
      <c r="FQ25" s="13"/>
      <c r="FR25" s="13"/>
      <c r="FS25" s="13"/>
      <c r="FT25" s="13"/>
      <c r="FU25" s="13"/>
      <c r="FV25" s="13"/>
      <c r="FW25" s="13"/>
    </row>
    <row r="26" spans="1:179" s="14" customFormat="1" x14ac:dyDescent="0.25">
      <c r="A26" s="13"/>
      <c r="B26" s="334" t="s">
        <v>395</v>
      </c>
      <c r="C26" s="209"/>
      <c r="D26" s="435">
        <f t="shared" si="0"/>
        <v>0</v>
      </c>
      <c r="E26" s="580"/>
      <c r="F26" s="1549"/>
      <c r="G26" s="1549"/>
      <c r="H26" s="1550"/>
      <c r="I26" s="1550"/>
      <c r="J26" s="1550"/>
      <c r="K26" s="1550"/>
      <c r="L26" s="1549"/>
      <c r="M26" s="1551"/>
      <c r="N26" s="1552"/>
      <c r="O26" s="1552"/>
      <c r="P26" s="1552"/>
      <c r="Q26" s="132">
        <f t="shared" si="1"/>
        <v>0</v>
      </c>
      <c r="R26" s="133">
        <f t="shared" si="2"/>
        <v>0</v>
      </c>
      <c r="S26" s="132">
        <f t="shared" si="3"/>
        <v>0</v>
      </c>
      <c r="T26" s="132">
        <f t="shared" si="4"/>
        <v>0</v>
      </c>
      <c r="U26" s="132">
        <f t="shared" si="5"/>
        <v>0</v>
      </c>
      <c r="V26" s="1342"/>
      <c r="W26" s="135">
        <f t="shared" si="6"/>
        <v>0</v>
      </c>
      <c r="X26" s="436">
        <f t="shared" si="7"/>
        <v>0</v>
      </c>
      <c r="Y26" s="437">
        <f t="shared" si="8"/>
        <v>0</v>
      </c>
      <c r="Z26" s="438">
        <f t="shared" si="9"/>
        <v>0</v>
      </c>
      <c r="AA26" s="439">
        <f t="shared" si="10"/>
        <v>0</v>
      </c>
      <c r="AB26" s="445">
        <f t="shared" si="11"/>
        <v>0</v>
      </c>
      <c r="AC26" s="438">
        <f t="shared" si="12"/>
        <v>0</v>
      </c>
      <c r="AD26" s="439">
        <f t="shared" si="13"/>
        <v>0</v>
      </c>
      <c r="AE26" s="440">
        <f t="shared" si="14"/>
        <v>0</v>
      </c>
      <c r="AF26" s="437">
        <f t="shared" si="15"/>
        <v>0</v>
      </c>
      <c r="AG26" s="438">
        <f t="shared" si="16"/>
        <v>0</v>
      </c>
      <c r="AH26" s="441">
        <f t="shared" si="17"/>
        <v>0</v>
      </c>
      <c r="AI26" s="441">
        <f t="shared" si="18"/>
        <v>0</v>
      </c>
      <c r="AJ26" s="438">
        <f t="shared" si="19"/>
        <v>0</v>
      </c>
      <c r="AK26" s="439">
        <f t="shared" si="20"/>
        <v>0</v>
      </c>
      <c r="AL26" s="448">
        <f t="shared" si="21"/>
        <v>0</v>
      </c>
      <c r="AM26" s="437">
        <f t="shared" si="22"/>
        <v>0</v>
      </c>
      <c r="AN26" s="438">
        <f t="shared" si="23"/>
        <v>0</v>
      </c>
      <c r="AO26" s="441">
        <f t="shared" si="24"/>
        <v>0</v>
      </c>
      <c r="AP26" s="441">
        <f t="shared" si="25"/>
        <v>0</v>
      </c>
      <c r="AQ26" s="438">
        <f t="shared" si="26"/>
        <v>0</v>
      </c>
      <c r="AR26" s="439">
        <f t="shared" si="27"/>
        <v>0</v>
      </c>
      <c r="AS26" s="442">
        <v>0</v>
      </c>
      <c r="AT26" s="437">
        <v>0</v>
      </c>
      <c r="AU26" s="438">
        <v>0</v>
      </c>
      <c r="AV26" s="441">
        <f t="shared" si="28"/>
        <v>0</v>
      </c>
      <c r="AW26" s="438">
        <f t="shared" si="29"/>
        <v>0</v>
      </c>
      <c r="AX26" s="439">
        <f t="shared" si="30"/>
        <v>0</v>
      </c>
      <c r="AY26" s="442">
        <v>0</v>
      </c>
      <c r="AZ26" s="437">
        <v>0</v>
      </c>
      <c r="BA26" s="438">
        <v>0</v>
      </c>
      <c r="BB26" s="441">
        <f t="shared" si="31"/>
        <v>0</v>
      </c>
      <c r="BC26" s="441">
        <f t="shared" si="32"/>
        <v>0</v>
      </c>
      <c r="BD26" s="438">
        <f t="shared" si="33"/>
        <v>0</v>
      </c>
      <c r="BE26" s="439">
        <f t="shared" si="34"/>
        <v>0</v>
      </c>
      <c r="BF26" s="443">
        <f t="shared" si="35"/>
        <v>0</v>
      </c>
      <c r="BG26" s="444">
        <f t="shared" si="36"/>
        <v>0</v>
      </c>
      <c r="BH26" s="15">
        <f t="shared" si="37"/>
        <v>0</v>
      </c>
      <c r="BI26" s="51"/>
      <c r="BJ26" s="104"/>
      <c r="BK26" s="104"/>
      <c r="BL26" s="104"/>
      <c r="BM26" s="105"/>
      <c r="BN26" s="105"/>
      <c r="BO26" s="105"/>
      <c r="BP26" s="104"/>
      <c r="BQ26" s="104"/>
      <c r="BR26" s="104"/>
      <c r="BS26" s="104"/>
      <c r="BT26" s="104"/>
      <c r="BU26" s="104"/>
      <c r="BV26" s="104"/>
      <c r="BW26" s="104"/>
      <c r="BX26" s="104"/>
      <c r="BY26" s="104"/>
      <c r="BZ26" s="104"/>
      <c r="CA26" s="104"/>
      <c r="CB26" s="106"/>
      <c r="CC26" s="104"/>
      <c r="CD26" s="104"/>
      <c r="CE26" s="106"/>
      <c r="CF26" s="106"/>
      <c r="CG26" s="106"/>
      <c r="CH26" s="106"/>
      <c r="CI26" s="104"/>
      <c r="CJ26" s="104"/>
      <c r="CK26" s="106"/>
      <c r="CL26" s="106"/>
      <c r="CM26" s="106"/>
      <c r="CN26" s="72"/>
      <c r="CO26" s="23"/>
      <c r="CP26" s="23"/>
      <c r="CQ26" s="23"/>
      <c r="CR26" s="24"/>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6"/>
      <c r="EA26" s="16"/>
      <c r="EB26" s="16"/>
      <c r="EC26" s="16"/>
      <c r="ED26" s="16"/>
      <c r="EE26" s="16"/>
      <c r="EF26" s="16"/>
      <c r="EG26" s="16"/>
      <c r="EH26" s="13"/>
      <c r="EI26" s="13"/>
      <c r="EJ26" s="13"/>
      <c r="EK26" s="13"/>
      <c r="EL26" s="13"/>
      <c r="EM26" s="13"/>
      <c r="EN26" s="13"/>
      <c r="EO26" s="13"/>
      <c r="EP26" s="13"/>
      <c r="EQ26" s="13"/>
      <c r="ER26" s="13"/>
      <c r="ES26" s="13"/>
      <c r="ET26" s="13"/>
      <c r="EU26" s="13"/>
      <c r="EV26" s="13"/>
      <c r="EW26" s="13"/>
      <c r="EX26" s="13"/>
      <c r="EY26" s="13"/>
      <c r="EZ26" s="13"/>
      <c r="FA26" s="13"/>
      <c r="FB26" s="13"/>
      <c r="FC26" s="13"/>
      <c r="FD26" s="13"/>
      <c r="FE26" s="13"/>
      <c r="FF26" s="13"/>
      <c r="FG26" s="13"/>
      <c r="FH26" s="13"/>
      <c r="FI26" s="13"/>
      <c r="FJ26" s="13"/>
      <c r="FK26" s="13"/>
      <c r="FL26" s="13"/>
      <c r="FM26" s="13"/>
      <c r="FN26" s="13"/>
      <c r="FO26" s="13"/>
      <c r="FP26" s="13"/>
      <c r="FQ26" s="13"/>
      <c r="FR26" s="13"/>
      <c r="FS26" s="13"/>
      <c r="FT26" s="13"/>
      <c r="FU26" s="13"/>
      <c r="FV26" s="13"/>
      <c r="FW26" s="13"/>
    </row>
    <row r="27" spans="1:179" s="14" customFormat="1" x14ac:dyDescent="0.25">
      <c r="A27" s="13"/>
      <c r="B27" s="335"/>
      <c r="C27" s="209"/>
      <c r="D27" s="435">
        <f t="shared" si="0"/>
        <v>0</v>
      </c>
      <c r="E27" s="578"/>
      <c r="F27" s="1534"/>
      <c r="G27" s="1534"/>
      <c r="H27" s="1534"/>
      <c r="I27" s="1534"/>
      <c r="J27" s="1534"/>
      <c r="K27" s="1534"/>
      <c r="L27" s="1534"/>
      <c r="M27" s="1534"/>
      <c r="N27" s="1534"/>
      <c r="O27" s="1534"/>
      <c r="P27" s="1534"/>
      <c r="Q27" s="132">
        <f t="shared" si="1"/>
        <v>0</v>
      </c>
      <c r="R27" s="133">
        <f t="shared" si="2"/>
        <v>0</v>
      </c>
      <c r="S27" s="132">
        <f t="shared" si="3"/>
        <v>0</v>
      </c>
      <c r="T27" s="132">
        <f t="shared" si="4"/>
        <v>0</v>
      </c>
      <c r="U27" s="132">
        <f t="shared" si="5"/>
        <v>0</v>
      </c>
      <c r="V27" s="1342"/>
      <c r="W27" s="135">
        <f t="shared" si="6"/>
        <v>0</v>
      </c>
      <c r="X27" s="436">
        <f t="shared" si="7"/>
        <v>0</v>
      </c>
      <c r="Y27" s="437">
        <f t="shared" si="8"/>
        <v>0</v>
      </c>
      <c r="Z27" s="438">
        <f t="shared" si="9"/>
        <v>0</v>
      </c>
      <c r="AA27" s="439">
        <f t="shared" si="10"/>
        <v>0</v>
      </c>
      <c r="AB27" s="439">
        <f t="shared" si="11"/>
        <v>0</v>
      </c>
      <c r="AC27" s="438">
        <f t="shared" si="12"/>
        <v>0</v>
      </c>
      <c r="AD27" s="439">
        <f t="shared" si="13"/>
        <v>0</v>
      </c>
      <c r="AE27" s="440">
        <f t="shared" si="14"/>
        <v>0</v>
      </c>
      <c r="AF27" s="437">
        <f t="shared" si="15"/>
        <v>0</v>
      </c>
      <c r="AG27" s="438">
        <f t="shared" si="16"/>
        <v>0</v>
      </c>
      <c r="AH27" s="441">
        <f t="shared" si="17"/>
        <v>0</v>
      </c>
      <c r="AI27" s="441">
        <f t="shared" si="18"/>
        <v>0</v>
      </c>
      <c r="AJ27" s="438">
        <f t="shared" si="19"/>
        <v>0</v>
      </c>
      <c r="AK27" s="439">
        <f t="shared" si="20"/>
        <v>0</v>
      </c>
      <c r="AL27" s="440">
        <f t="shared" si="21"/>
        <v>0</v>
      </c>
      <c r="AM27" s="437">
        <f t="shared" si="22"/>
        <v>0</v>
      </c>
      <c r="AN27" s="438">
        <f t="shared" si="23"/>
        <v>0</v>
      </c>
      <c r="AO27" s="441">
        <f t="shared" si="24"/>
        <v>0</v>
      </c>
      <c r="AP27" s="441">
        <f t="shared" si="25"/>
        <v>0</v>
      </c>
      <c r="AQ27" s="438">
        <f t="shared" si="26"/>
        <v>0</v>
      </c>
      <c r="AR27" s="439">
        <f t="shared" si="27"/>
        <v>0</v>
      </c>
      <c r="AS27" s="442">
        <v>0</v>
      </c>
      <c r="AT27" s="437">
        <v>0</v>
      </c>
      <c r="AU27" s="438">
        <v>0</v>
      </c>
      <c r="AV27" s="441">
        <f t="shared" si="28"/>
        <v>0</v>
      </c>
      <c r="AW27" s="438">
        <f t="shared" si="29"/>
        <v>0</v>
      </c>
      <c r="AX27" s="439">
        <f t="shared" si="30"/>
        <v>0</v>
      </c>
      <c r="AY27" s="442">
        <v>0</v>
      </c>
      <c r="AZ27" s="437">
        <v>0</v>
      </c>
      <c r="BA27" s="438">
        <v>0</v>
      </c>
      <c r="BB27" s="441">
        <f t="shared" si="31"/>
        <v>0</v>
      </c>
      <c r="BC27" s="441">
        <f t="shared" si="32"/>
        <v>0</v>
      </c>
      <c r="BD27" s="438">
        <f t="shared" si="33"/>
        <v>0</v>
      </c>
      <c r="BE27" s="439">
        <f t="shared" si="34"/>
        <v>0</v>
      </c>
      <c r="BF27" s="443">
        <f t="shared" si="35"/>
        <v>0</v>
      </c>
      <c r="BG27" s="444">
        <f t="shared" si="36"/>
        <v>0</v>
      </c>
      <c r="BH27" s="15">
        <f t="shared" si="37"/>
        <v>0</v>
      </c>
      <c r="BI27" s="51"/>
      <c r="BJ27" s="104"/>
      <c r="BK27" s="104"/>
      <c r="BL27" s="104"/>
      <c r="BM27" s="105"/>
      <c r="BN27" s="105"/>
      <c r="BO27" s="105"/>
      <c r="BP27" s="104"/>
      <c r="BQ27" s="104"/>
      <c r="BR27" s="104"/>
      <c r="BS27" s="104"/>
      <c r="BT27" s="104"/>
      <c r="BU27" s="104"/>
      <c r="BV27" s="104"/>
      <c r="BW27" s="104"/>
      <c r="BX27" s="104"/>
      <c r="BY27" s="104"/>
      <c r="BZ27" s="104"/>
      <c r="CA27" s="104"/>
      <c r="CB27" s="106"/>
      <c r="CC27" s="104"/>
      <c r="CD27" s="104"/>
      <c r="CE27" s="106"/>
      <c r="CF27" s="106"/>
      <c r="CG27" s="106"/>
      <c r="CH27" s="106"/>
      <c r="CI27" s="104"/>
      <c r="CJ27" s="104"/>
      <c r="CK27" s="106"/>
      <c r="CL27" s="106"/>
      <c r="CM27" s="106"/>
      <c r="CN27" s="72"/>
      <c r="CO27" s="23"/>
      <c r="CP27" s="23"/>
      <c r="CQ27" s="23"/>
      <c r="CR27" s="24"/>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6"/>
      <c r="EA27" s="16"/>
      <c r="EB27" s="16"/>
      <c r="EC27" s="16"/>
      <c r="ED27" s="16"/>
      <c r="EE27" s="16"/>
      <c r="EF27" s="16"/>
      <c r="EG27" s="16"/>
      <c r="EH27" s="13"/>
      <c r="EI27" s="13"/>
      <c r="EJ27" s="13"/>
      <c r="EK27" s="13"/>
      <c r="EL27" s="13"/>
      <c r="EM27" s="13"/>
      <c r="EN27" s="13"/>
      <c r="EO27" s="13"/>
      <c r="EP27" s="13"/>
      <c r="EQ27" s="13"/>
      <c r="ER27" s="13"/>
      <c r="ES27" s="13"/>
      <c r="ET27" s="13"/>
      <c r="EU27" s="13"/>
      <c r="EV27" s="13"/>
      <c r="EW27" s="13"/>
      <c r="EX27" s="13"/>
      <c r="EY27" s="13"/>
      <c r="EZ27" s="13"/>
      <c r="FA27" s="13"/>
      <c r="FB27" s="13"/>
      <c r="FC27" s="13"/>
      <c r="FD27" s="13"/>
      <c r="FE27" s="13"/>
      <c r="FF27" s="13"/>
      <c r="FG27" s="13"/>
      <c r="FH27" s="13"/>
      <c r="FI27" s="13"/>
      <c r="FJ27" s="13"/>
      <c r="FK27" s="13"/>
      <c r="FL27" s="13"/>
      <c r="FM27" s="13"/>
      <c r="FN27" s="13"/>
      <c r="FO27" s="13"/>
      <c r="FP27" s="13"/>
      <c r="FQ27" s="13"/>
      <c r="FR27" s="13"/>
      <c r="FS27" s="13"/>
      <c r="FT27" s="13"/>
      <c r="FU27" s="13"/>
      <c r="FV27" s="13"/>
      <c r="FW27" s="13"/>
    </row>
    <row r="28" spans="1:179" s="14" customFormat="1" x14ac:dyDescent="0.25">
      <c r="A28" s="13"/>
      <c r="B28" s="424" t="s">
        <v>46</v>
      </c>
      <c r="C28" s="425"/>
      <c r="D28" s="425"/>
      <c r="E28" s="425"/>
      <c r="F28" s="425"/>
      <c r="G28" s="425"/>
      <c r="H28" s="425"/>
      <c r="I28" s="425"/>
      <c r="J28" s="425"/>
      <c r="K28" s="425"/>
      <c r="L28" s="425"/>
      <c r="M28" s="425"/>
      <c r="N28" s="425"/>
      <c r="O28" s="425"/>
      <c r="P28" s="425"/>
      <c r="Q28" s="425"/>
      <c r="R28" s="425"/>
      <c r="S28" s="425"/>
      <c r="T28" s="425"/>
      <c r="U28" s="425"/>
      <c r="V28" s="425"/>
      <c r="W28" s="425"/>
      <c r="X28" s="425"/>
      <c r="Y28" s="425"/>
      <c r="Z28" s="425"/>
      <c r="AA28" s="426"/>
      <c r="AB28" s="427">
        <f>SUM(AB17:AB27)</f>
        <v>403.27363116896754</v>
      </c>
      <c r="AC28" s="428">
        <f>IF(AB28&gt;0,SQRT(SUM(AD17:AD27))/AB28,0)</f>
        <v>0.16148448000600499</v>
      </c>
      <c r="AD28" s="429"/>
      <c r="AE28" s="430"/>
      <c r="AF28" s="425"/>
      <c r="AG28" s="425"/>
      <c r="AH28" s="431"/>
      <c r="AI28" s="427">
        <f>SUM(AI17:AI27)</f>
        <v>0.59485743272715252</v>
      </c>
      <c r="AJ28" s="428">
        <f>IF(AI28&gt;0,SQRT(SUM(AK17:AK27))/AI28,0)</f>
        <v>0.17515865896231023</v>
      </c>
      <c r="AK28" s="429"/>
      <c r="AL28" s="425"/>
      <c r="AM28" s="425"/>
      <c r="AN28" s="425"/>
      <c r="AO28" s="425"/>
      <c r="AP28" s="427">
        <f>SUM(AP17:AP27)</f>
        <v>6.9435374219392401E-2</v>
      </c>
      <c r="AQ28" s="428">
        <f>IF(AP28&gt;0,SQRT(SUM(AR17:AR27))/AP28,0)</f>
        <v>0.17454701141428389</v>
      </c>
      <c r="AR28" s="429"/>
      <c r="AS28" s="425"/>
      <c r="AT28" s="425"/>
      <c r="AU28" s="425"/>
      <c r="AV28" s="427">
        <f>SUM(AV17:AV27)</f>
        <v>0</v>
      </c>
      <c r="AW28" s="428">
        <f>IF(AV28&gt;0,SQRT(SUM(AX17:AX27))/AV28,0)</f>
        <v>0</v>
      </c>
      <c r="AX28" s="429"/>
      <c r="AY28" s="425"/>
      <c r="AZ28" s="425"/>
      <c r="BA28" s="432"/>
      <c r="BB28" s="429"/>
      <c r="BC28" s="427">
        <f>SUM(BC17:BC27)</f>
        <v>0</v>
      </c>
      <c r="BD28" s="428">
        <f>IF(BC28&gt;0,SQRT(SUM(BE17:BE27))/BC28,0)</f>
        <v>0</v>
      </c>
      <c r="BE28" s="429"/>
      <c r="BF28" s="427">
        <f>SUM(BF17:BF27)</f>
        <v>403.93792397591415</v>
      </c>
      <c r="BG28" s="433">
        <f>IF(BF28&gt;0,SQRT(SUM(BH17:BH27))/BF28,0)</f>
        <v>0.16121912117229342</v>
      </c>
      <c r="BH28" s="15">
        <f t="shared" si="37"/>
        <v>4240.942234945107</v>
      </c>
      <c r="BI28" s="51"/>
      <c r="BJ28" s="104"/>
      <c r="BK28" s="104"/>
      <c r="BL28" s="104"/>
      <c r="BM28" s="105"/>
      <c r="BN28" s="105"/>
      <c r="BO28" s="105"/>
      <c r="BP28" s="104"/>
      <c r="BQ28" s="104"/>
      <c r="BR28" s="104"/>
      <c r="BS28" s="104"/>
      <c r="BT28" s="104"/>
      <c r="BU28" s="104"/>
      <c r="BV28" s="104"/>
      <c r="BW28" s="104"/>
      <c r="BX28" s="104"/>
      <c r="BY28" s="104"/>
      <c r="BZ28" s="104"/>
      <c r="CA28" s="104"/>
      <c r="CB28" s="106"/>
      <c r="CC28" s="104"/>
      <c r="CD28" s="104"/>
      <c r="CE28" s="106"/>
      <c r="CF28" s="106"/>
      <c r="CG28" s="106"/>
      <c r="CH28" s="106"/>
      <c r="CI28" s="104"/>
      <c r="CJ28" s="104"/>
      <c r="CK28" s="106"/>
      <c r="CL28" s="106"/>
      <c r="CM28" s="106"/>
      <c r="CN28" s="72"/>
      <c r="CO28" s="23"/>
      <c r="CP28" s="23"/>
      <c r="CQ28" s="23"/>
      <c r="CR28" s="24"/>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6"/>
      <c r="EA28" s="16"/>
      <c r="EB28" s="16"/>
      <c r="EC28" s="16"/>
      <c r="ED28" s="16"/>
      <c r="EE28" s="16"/>
      <c r="EF28" s="16"/>
      <c r="EG28" s="16"/>
      <c r="EH28" s="13"/>
      <c r="EI28" s="13"/>
      <c r="EJ28" s="13"/>
      <c r="EK28" s="13"/>
      <c r="EL28" s="13"/>
      <c r="EM28" s="13"/>
      <c r="EN28" s="13"/>
      <c r="EO28" s="13"/>
      <c r="EP28" s="13"/>
      <c r="EQ28" s="13"/>
      <c r="ER28" s="13"/>
      <c r="ES28" s="13"/>
      <c r="ET28" s="13"/>
      <c r="EU28" s="13"/>
      <c r="EV28" s="13"/>
      <c r="EW28" s="13"/>
      <c r="EX28" s="13"/>
      <c r="EY28" s="13"/>
      <c r="EZ28" s="13"/>
      <c r="FA28" s="13"/>
      <c r="FB28" s="13"/>
      <c r="FC28" s="13"/>
      <c r="FD28" s="13"/>
      <c r="FE28" s="13"/>
      <c r="FF28" s="13"/>
      <c r="FG28" s="13"/>
      <c r="FH28" s="13"/>
      <c r="FI28" s="13"/>
      <c r="FJ28" s="13"/>
      <c r="FK28" s="13"/>
      <c r="FL28" s="13"/>
      <c r="FM28" s="13"/>
      <c r="FN28" s="13"/>
      <c r="FO28" s="13"/>
      <c r="FP28" s="13"/>
      <c r="FQ28" s="13"/>
      <c r="FR28" s="13"/>
      <c r="FS28" s="13"/>
      <c r="FT28" s="13"/>
      <c r="FU28" s="13"/>
      <c r="FV28" s="13"/>
      <c r="FW28" s="13"/>
    </row>
    <row r="29" spans="1:179" s="14" customFormat="1" ht="15" customHeight="1" x14ac:dyDescent="0.25">
      <c r="A29" s="13"/>
      <c r="B29" s="333" t="s">
        <v>398</v>
      </c>
      <c r="C29" s="209"/>
      <c r="D29" s="435">
        <f t="shared" ref="D29:D38" si="38">VLOOKUP($C29,$BI$106:$CM$491,2,FALSE)</f>
        <v>0</v>
      </c>
      <c r="E29" s="86"/>
      <c r="F29" s="1538"/>
      <c r="G29" s="1538"/>
      <c r="H29" s="1538"/>
      <c r="I29" s="1538"/>
      <c r="J29" s="1538"/>
      <c r="K29" s="1534"/>
      <c r="L29" s="1534"/>
      <c r="M29" s="1534"/>
      <c r="N29" s="1534"/>
      <c r="O29" s="1534"/>
      <c r="P29" s="1534"/>
      <c r="Q29" s="132">
        <f t="shared" ref="Q29:Q38" si="39">SUM(E29:P29)</f>
        <v>0</v>
      </c>
      <c r="R29" s="133">
        <f t="shared" ref="R29:R38" si="40">COUNT(E29:P29)</f>
        <v>0</v>
      </c>
      <c r="S29" s="132">
        <f t="shared" ref="S29:S38" si="41">IF(R29&gt;1,AVERAGE(E29:P29),0)</f>
        <v>0</v>
      </c>
      <c r="T29" s="132">
        <f t="shared" ref="T29:T38" si="42">IF(R29&gt;1,STDEV(E29:P29),0)</f>
        <v>0</v>
      </c>
      <c r="U29" s="132">
        <f t="shared" ref="U29:U38" si="43">IF(R29&gt;1,VLOOKUP($R29,$BI$443:$BJ$455,2,FALSE),0)</f>
        <v>0</v>
      </c>
      <c r="V29" s="1342"/>
      <c r="W29" s="135">
        <f t="shared" ref="W29:W38" si="44">IF(R29&gt;1,1-((S29-((T29*U29)/(SQRT(R29))))/S29),VLOOKUP($C29,$BI$106:$CS$491,34,FALSE))</f>
        <v>0</v>
      </c>
      <c r="X29" s="436">
        <v>0</v>
      </c>
      <c r="Y29" s="437">
        <v>0</v>
      </c>
      <c r="Z29" s="438">
        <v>0</v>
      </c>
      <c r="AA29" s="439">
        <f t="shared" ref="AA29:AA38" si="45">($Q29*X29)/1000</f>
        <v>0</v>
      </c>
      <c r="AB29" s="439">
        <f t="shared" ref="AB29:AB38" si="46">AA29*$BJ$461</f>
        <v>0</v>
      </c>
      <c r="AC29" s="438">
        <f t="shared" ref="AC29:AC38" si="47">IF(AA29&gt;0,SQRT(($W29*$W29)+(Z29*Z29)+($V29*$V29)),0)</f>
        <v>0</v>
      </c>
      <c r="AD29" s="439">
        <f t="shared" ref="AD29:AD38" si="48">(AB29*AC29)^2</f>
        <v>0</v>
      </c>
      <c r="AE29" s="440">
        <v>0</v>
      </c>
      <c r="AF29" s="437">
        <v>0</v>
      </c>
      <c r="AG29" s="438">
        <v>0</v>
      </c>
      <c r="AH29" s="441">
        <f t="shared" ref="AH29:AH38" si="49">($Q29*AE29)/1000</f>
        <v>0</v>
      </c>
      <c r="AI29" s="441">
        <f t="shared" ref="AI29:AI38" si="50">AH29*$BJ$462</f>
        <v>0</v>
      </c>
      <c r="AJ29" s="438">
        <f t="shared" ref="AJ29:AJ38" si="51">IF(AH29&gt;0,SQRT(($W29*$W29)+(AG29*AG29)+($V29*$V29)),0)</f>
        <v>0</v>
      </c>
      <c r="AK29" s="439">
        <f t="shared" ref="AK29:AK38" si="52">(AI29*AJ29)^2</f>
        <v>0</v>
      </c>
      <c r="AL29" s="440">
        <v>0</v>
      </c>
      <c r="AM29" s="437">
        <f>VLOOKUP($C29,$BI$106:$CM$491,28,FALSE)</f>
        <v>0</v>
      </c>
      <c r="AN29" s="438">
        <v>0</v>
      </c>
      <c r="AO29" s="441">
        <f t="shared" ref="AO29:AO34" si="53">(W29*AL29)/1000</f>
        <v>0</v>
      </c>
      <c r="AP29" s="441">
        <f t="shared" ref="AP29:AP38" si="54">AO29*$BJ$463</f>
        <v>0</v>
      </c>
      <c r="AQ29" s="438">
        <f t="shared" ref="AQ29:AQ38" si="55">IF(AO29&gt;0,SQRT(($W29*$W29)+(AN29*AN29)+($V29*$V29)),0)</f>
        <v>0</v>
      </c>
      <c r="AR29" s="439">
        <f t="shared" ref="AR29:AR38" si="56">(AP29*AQ29)^2</f>
        <v>0</v>
      </c>
      <c r="AS29" s="442">
        <f t="shared" ref="AS29:AS34" si="57">VLOOKUP($C29,$BI$106:$CM$491,3,FALSE)</f>
        <v>0</v>
      </c>
      <c r="AT29" s="437">
        <f t="shared" ref="AT29:AT34" si="58">VLOOKUP($C29,$BI$106:$CM$491,4,FALSE)</f>
        <v>0</v>
      </c>
      <c r="AU29" s="438">
        <f t="shared" ref="AU29:AU34" si="59">IF($Q29&gt;0,VLOOKUP($C29,$BI$106:$CM$491,6,FALSE),0)</f>
        <v>0</v>
      </c>
      <c r="AV29" s="441">
        <f t="shared" ref="AV29:AV38" si="60">($Q29*AS29)/1000</f>
        <v>0</v>
      </c>
      <c r="AW29" s="438">
        <f t="shared" ref="AW29:AW38" si="61">IF(AV29&gt;0,SQRT(($W29*$W29)+(AU29*AU29)+($V29*$V29)),0)</f>
        <v>0</v>
      </c>
      <c r="AX29" s="439">
        <f>(AV29*AW29)^2</f>
        <v>0</v>
      </c>
      <c r="AY29" s="442">
        <v>0</v>
      </c>
      <c r="AZ29" s="437">
        <v>0</v>
      </c>
      <c r="BA29" s="438">
        <v>0</v>
      </c>
      <c r="BB29" s="441">
        <f>($Q29*AY29)/1000</f>
        <v>0</v>
      </c>
      <c r="BC29" s="441">
        <f t="shared" ref="BC29:BC38" si="62">BB29*$BJ$464</f>
        <v>0</v>
      </c>
      <c r="BD29" s="438">
        <v>0</v>
      </c>
      <c r="BE29" s="439">
        <f t="shared" ref="BE29:BE38" si="63">(BC29*BD29)^2</f>
        <v>0</v>
      </c>
      <c r="BF29" s="443">
        <f t="shared" ref="BF29:BF38" si="64">AB29+AI29+AP29+AV29+BC29</f>
        <v>0</v>
      </c>
      <c r="BG29" s="444">
        <f t="shared" ref="BG29:BG38" si="65">IF(BF29&gt;0,SQRT(AD29+AK29+AR29+AX29+BE29)/BF29,0)</f>
        <v>0</v>
      </c>
      <c r="BH29" s="15">
        <f t="shared" si="37"/>
        <v>0</v>
      </c>
      <c r="BI29" s="51"/>
      <c r="BJ29" s="104"/>
      <c r="BK29" s="104"/>
      <c r="BL29" s="104"/>
      <c r="BM29" s="105"/>
      <c r="BN29" s="105"/>
      <c r="BO29" s="105"/>
      <c r="BP29" s="104"/>
      <c r="BQ29" s="104"/>
      <c r="BR29" s="104"/>
      <c r="BS29" s="104"/>
      <c r="BT29" s="104"/>
      <c r="BU29" s="104"/>
      <c r="BV29" s="104"/>
      <c r="BW29" s="104"/>
      <c r="BX29" s="104"/>
      <c r="BY29" s="104"/>
      <c r="BZ29" s="104"/>
      <c r="CA29" s="104"/>
      <c r="CB29" s="106"/>
      <c r="CC29" s="104"/>
      <c r="CD29" s="104"/>
      <c r="CE29" s="106"/>
      <c r="CF29" s="106"/>
      <c r="CG29" s="106"/>
      <c r="CH29" s="106"/>
      <c r="CI29" s="104"/>
      <c r="CJ29" s="104"/>
      <c r="CK29" s="106"/>
      <c r="CL29" s="106"/>
      <c r="CM29" s="106"/>
      <c r="CN29" s="72"/>
      <c r="CO29" s="23"/>
      <c r="CP29" s="23"/>
      <c r="CQ29" s="23"/>
      <c r="CR29" s="24"/>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6"/>
      <c r="EA29" s="16"/>
      <c r="EB29" s="16"/>
      <c r="EC29" s="16"/>
      <c r="ED29" s="16"/>
      <c r="EE29" s="16"/>
      <c r="EF29" s="16"/>
      <c r="EG29" s="16"/>
      <c r="EH29" s="13"/>
      <c r="EI29" s="13"/>
      <c r="EJ29" s="13"/>
      <c r="EK29" s="13"/>
      <c r="EL29" s="13"/>
      <c r="EM29" s="13"/>
      <c r="EN29" s="13"/>
      <c r="EO29" s="13"/>
      <c r="EP29" s="13"/>
      <c r="EQ29" s="13"/>
      <c r="ER29" s="13"/>
      <c r="ES29" s="13"/>
      <c r="ET29" s="13"/>
      <c r="EU29" s="13"/>
      <c r="EV29" s="13"/>
      <c r="EW29" s="13"/>
      <c r="EX29" s="13"/>
      <c r="EY29" s="13"/>
      <c r="EZ29" s="13"/>
      <c r="FA29" s="13"/>
      <c r="FB29" s="13"/>
      <c r="FC29" s="13"/>
      <c r="FD29" s="13"/>
      <c r="FE29" s="13"/>
      <c r="FF29" s="13"/>
      <c r="FG29" s="13"/>
      <c r="FH29" s="13"/>
      <c r="FI29" s="13"/>
      <c r="FJ29" s="13"/>
      <c r="FK29" s="13"/>
      <c r="FL29" s="13"/>
      <c r="FM29" s="13"/>
      <c r="FN29" s="13"/>
      <c r="FO29" s="13"/>
      <c r="FP29" s="13"/>
      <c r="FQ29" s="13"/>
      <c r="FR29" s="13"/>
      <c r="FS29" s="13"/>
      <c r="FT29" s="13"/>
      <c r="FU29" s="13"/>
      <c r="FV29" s="13"/>
      <c r="FW29" s="13"/>
    </row>
    <row r="30" spans="1:179" s="14" customFormat="1" x14ac:dyDescent="0.25">
      <c r="A30" s="13"/>
      <c r="B30" s="334" t="s">
        <v>399</v>
      </c>
      <c r="C30" s="209"/>
      <c r="D30" s="435">
        <f t="shared" si="38"/>
        <v>0</v>
      </c>
      <c r="E30" s="86"/>
      <c r="F30" s="1534"/>
      <c r="G30" s="1534"/>
      <c r="H30" s="1534"/>
      <c r="I30" s="1534"/>
      <c r="J30" s="1534"/>
      <c r="K30" s="1534"/>
      <c r="L30" s="1534"/>
      <c r="M30" s="1534"/>
      <c r="N30" s="1534"/>
      <c r="O30" s="1534"/>
      <c r="P30" s="1534"/>
      <c r="Q30" s="132">
        <f>SUM(E30:P30)</f>
        <v>0</v>
      </c>
      <c r="R30" s="133">
        <f>COUNT(E30:P30)</f>
        <v>0</v>
      </c>
      <c r="S30" s="132">
        <f>IF(R30&gt;1,AVERAGE(E30:P30),0)</f>
        <v>0</v>
      </c>
      <c r="T30" s="132">
        <f>IF(R30&gt;1,STDEV(E30:P30),0)</f>
        <v>0</v>
      </c>
      <c r="U30" s="132">
        <f t="shared" si="43"/>
        <v>0</v>
      </c>
      <c r="V30" s="1342"/>
      <c r="W30" s="135">
        <f t="shared" si="44"/>
        <v>0</v>
      </c>
      <c r="X30" s="436">
        <v>0</v>
      </c>
      <c r="Y30" s="437">
        <v>0</v>
      </c>
      <c r="Z30" s="438">
        <v>0</v>
      </c>
      <c r="AA30" s="439">
        <f>($Q30*X30)/1000</f>
        <v>0</v>
      </c>
      <c r="AB30" s="439">
        <f t="shared" si="46"/>
        <v>0</v>
      </c>
      <c r="AC30" s="438">
        <f>IF(AA30&gt;0,SQRT(($W30*$W30)+(Z30*Z30)+($V30*$V30)),0)</f>
        <v>0</v>
      </c>
      <c r="AD30" s="439">
        <f>(AB30*AC30)^2</f>
        <v>0</v>
      </c>
      <c r="AE30" s="440">
        <v>0</v>
      </c>
      <c r="AF30" s="437">
        <v>0</v>
      </c>
      <c r="AG30" s="438">
        <v>0</v>
      </c>
      <c r="AH30" s="441">
        <f>($Q30*AE30)/1000</f>
        <v>0</v>
      </c>
      <c r="AI30" s="441">
        <f t="shared" si="50"/>
        <v>0</v>
      </c>
      <c r="AJ30" s="438">
        <f>IF(AH30&gt;0,SQRT(($W30*$W30)+(AG30*AG30)+($V30*$V30)),0)</f>
        <v>0</v>
      </c>
      <c r="AK30" s="439">
        <f>(AI30*AJ30)^2</f>
        <v>0</v>
      </c>
      <c r="AL30" s="440">
        <v>0</v>
      </c>
      <c r="AM30" s="437">
        <v>0</v>
      </c>
      <c r="AN30" s="438">
        <v>0</v>
      </c>
      <c r="AO30" s="441">
        <f>(W30*AL30)/1000</f>
        <v>0</v>
      </c>
      <c r="AP30" s="441">
        <f t="shared" si="54"/>
        <v>0</v>
      </c>
      <c r="AQ30" s="438">
        <f>IF(AO30&gt;0,SQRT(($W30*$W30)+(AN30*AN30)+($V30*$V30)),0)</f>
        <v>0</v>
      </c>
      <c r="AR30" s="439">
        <f>(AP30*AQ30)^2</f>
        <v>0</v>
      </c>
      <c r="AS30" s="442">
        <f t="shared" si="57"/>
        <v>0</v>
      </c>
      <c r="AT30" s="437">
        <f t="shared" si="58"/>
        <v>0</v>
      </c>
      <c r="AU30" s="438">
        <f t="shared" si="59"/>
        <v>0</v>
      </c>
      <c r="AV30" s="441">
        <f t="shared" si="60"/>
        <v>0</v>
      </c>
      <c r="AW30" s="438">
        <f t="shared" si="61"/>
        <v>0</v>
      </c>
      <c r="AX30" s="439">
        <f>(AV30*AW30)^2</f>
        <v>0</v>
      </c>
      <c r="AY30" s="442">
        <v>0</v>
      </c>
      <c r="AZ30" s="437">
        <v>0</v>
      </c>
      <c r="BA30" s="438">
        <v>0</v>
      </c>
      <c r="BB30" s="441">
        <f>($Q30*AY30)/1000</f>
        <v>0</v>
      </c>
      <c r="BC30" s="441">
        <f t="shared" si="62"/>
        <v>0</v>
      </c>
      <c r="BD30" s="438">
        <v>0</v>
      </c>
      <c r="BE30" s="439">
        <f>(BC30*BD30)^2</f>
        <v>0</v>
      </c>
      <c r="BF30" s="443">
        <f t="shared" si="64"/>
        <v>0</v>
      </c>
      <c r="BG30" s="444">
        <f t="shared" si="65"/>
        <v>0</v>
      </c>
      <c r="BH30" s="15">
        <f>(BF30*BG30)^2</f>
        <v>0</v>
      </c>
      <c r="BI30" s="51"/>
      <c r="BJ30" s="104"/>
      <c r="BK30" s="104"/>
      <c r="BL30" s="104"/>
      <c r="BM30" s="105"/>
      <c r="BN30" s="105"/>
      <c r="BO30" s="105"/>
      <c r="BP30" s="104"/>
      <c r="BQ30" s="104"/>
      <c r="BR30" s="104"/>
      <c r="BS30" s="104"/>
      <c r="BT30" s="104"/>
      <c r="BU30" s="104"/>
      <c r="BV30" s="104"/>
      <c r="BW30" s="104"/>
      <c r="BX30" s="104"/>
      <c r="BY30" s="104"/>
      <c r="BZ30" s="104"/>
      <c r="CA30" s="104"/>
      <c r="CB30" s="106"/>
      <c r="CC30" s="104"/>
      <c r="CD30" s="104"/>
      <c r="CE30" s="106"/>
      <c r="CF30" s="106"/>
      <c r="CG30" s="106"/>
      <c r="CH30" s="106"/>
      <c r="CI30" s="104"/>
      <c r="CJ30" s="104"/>
      <c r="CK30" s="106"/>
      <c r="CL30" s="106"/>
      <c r="CM30" s="106"/>
      <c r="CN30" s="72"/>
      <c r="CO30" s="23"/>
      <c r="CP30" s="23"/>
      <c r="CQ30" s="23"/>
      <c r="CR30" s="24"/>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6"/>
      <c r="EA30" s="16"/>
      <c r="EB30" s="16"/>
      <c r="EC30" s="16"/>
      <c r="ED30" s="16"/>
      <c r="EE30" s="16"/>
      <c r="EF30" s="16"/>
      <c r="EG30" s="16"/>
      <c r="EH30" s="13"/>
      <c r="EI30" s="13"/>
      <c r="EJ30" s="13"/>
      <c r="EK30" s="13"/>
      <c r="EL30" s="13"/>
      <c r="EM30" s="13"/>
      <c r="EN30" s="13"/>
      <c r="EO30" s="13"/>
      <c r="EP30" s="13"/>
      <c r="EQ30" s="13"/>
      <c r="ER30" s="13"/>
      <c r="ES30" s="13"/>
      <c r="ET30" s="13"/>
      <c r="EU30" s="13"/>
      <c r="EV30" s="13"/>
      <c r="EW30" s="13"/>
      <c r="EX30" s="13"/>
      <c r="EY30" s="13"/>
      <c r="EZ30" s="13"/>
      <c r="FA30" s="13"/>
      <c r="FB30" s="13"/>
      <c r="FC30" s="13"/>
      <c r="FD30" s="13"/>
      <c r="FE30" s="13"/>
      <c r="FF30" s="13"/>
      <c r="FG30" s="13"/>
      <c r="FH30" s="13"/>
      <c r="FI30" s="13"/>
      <c r="FJ30" s="13"/>
      <c r="FK30" s="13"/>
      <c r="FL30" s="13"/>
      <c r="FM30" s="13"/>
      <c r="FN30" s="13"/>
      <c r="FO30" s="13"/>
      <c r="FP30" s="13"/>
      <c r="FQ30" s="13"/>
      <c r="FR30" s="13"/>
      <c r="FS30" s="13"/>
      <c r="FT30" s="13"/>
      <c r="FU30" s="13"/>
      <c r="FV30" s="13"/>
      <c r="FW30" s="13"/>
    </row>
    <row r="31" spans="1:179" s="14" customFormat="1" x14ac:dyDescent="0.25">
      <c r="A31" s="13"/>
      <c r="B31" s="334"/>
      <c r="C31" s="209"/>
      <c r="D31" s="435">
        <f t="shared" si="38"/>
        <v>0</v>
      </c>
      <c r="E31" s="578"/>
      <c r="F31" s="1534"/>
      <c r="G31" s="1534"/>
      <c r="H31" s="1534"/>
      <c r="I31" s="1534"/>
      <c r="J31" s="1534"/>
      <c r="K31" s="1534"/>
      <c r="L31" s="1534"/>
      <c r="M31" s="1534"/>
      <c r="N31" s="1534"/>
      <c r="O31" s="1534"/>
      <c r="P31" s="1534"/>
      <c r="Q31" s="132">
        <f>SUM(E31:P31)</f>
        <v>0</v>
      </c>
      <c r="R31" s="133">
        <f>COUNT(E31:P31)</f>
        <v>0</v>
      </c>
      <c r="S31" s="132">
        <f>IF(R31&gt;1,AVERAGE(E31:P31),0)</f>
        <v>0</v>
      </c>
      <c r="T31" s="132">
        <f>IF(R31&gt;1,STDEV(E31:P31),0)</f>
        <v>0</v>
      </c>
      <c r="U31" s="132">
        <f t="shared" si="43"/>
        <v>0</v>
      </c>
      <c r="V31" s="1342"/>
      <c r="W31" s="135">
        <f t="shared" si="44"/>
        <v>0</v>
      </c>
      <c r="X31" s="436">
        <v>0</v>
      </c>
      <c r="Y31" s="437">
        <v>0</v>
      </c>
      <c r="Z31" s="438">
        <v>0</v>
      </c>
      <c r="AA31" s="439">
        <f>($Q31*X31)/1000</f>
        <v>0</v>
      </c>
      <c r="AB31" s="439">
        <f t="shared" si="46"/>
        <v>0</v>
      </c>
      <c r="AC31" s="438">
        <f>IF(AA31&gt;0,SQRT(($W31*$W31)+(Z31*Z31)+($V31*$V31)),0)</f>
        <v>0</v>
      </c>
      <c r="AD31" s="439">
        <f>(AB31*AC31)^2</f>
        <v>0</v>
      </c>
      <c r="AE31" s="440">
        <v>0</v>
      </c>
      <c r="AF31" s="437">
        <v>0</v>
      </c>
      <c r="AG31" s="438">
        <v>0</v>
      </c>
      <c r="AH31" s="441">
        <f>($Q31*AE31)/1000</f>
        <v>0</v>
      </c>
      <c r="AI31" s="441">
        <f t="shared" si="50"/>
        <v>0</v>
      </c>
      <c r="AJ31" s="438">
        <f>IF(AH31&gt;0,SQRT(($W31*$W31)+(AG31*AG31)+($V31*$V31)),0)</f>
        <v>0</v>
      </c>
      <c r="AK31" s="439">
        <f>(AI31*AJ31)^2</f>
        <v>0</v>
      </c>
      <c r="AL31" s="440">
        <v>0</v>
      </c>
      <c r="AM31" s="437">
        <v>0</v>
      </c>
      <c r="AN31" s="438">
        <v>0</v>
      </c>
      <c r="AO31" s="441">
        <f>(W31*AL31)/1000</f>
        <v>0</v>
      </c>
      <c r="AP31" s="441">
        <f t="shared" si="54"/>
        <v>0</v>
      </c>
      <c r="AQ31" s="438">
        <f>IF(AO31&gt;0,SQRT(($W31*$W31)+(AN31*AN31)+($V31*$V31)),0)</f>
        <v>0</v>
      </c>
      <c r="AR31" s="439">
        <f>(AP31*AQ31)^2</f>
        <v>0</v>
      </c>
      <c r="AS31" s="442">
        <f t="shared" si="57"/>
        <v>0</v>
      </c>
      <c r="AT31" s="437">
        <f t="shared" si="58"/>
        <v>0</v>
      </c>
      <c r="AU31" s="438">
        <f t="shared" si="59"/>
        <v>0</v>
      </c>
      <c r="AV31" s="441">
        <f t="shared" si="60"/>
        <v>0</v>
      </c>
      <c r="AW31" s="438">
        <f t="shared" si="61"/>
        <v>0</v>
      </c>
      <c r="AX31" s="439">
        <f>(AV31*AW31)^2</f>
        <v>0</v>
      </c>
      <c r="AY31" s="442">
        <v>0</v>
      </c>
      <c r="AZ31" s="437">
        <v>0</v>
      </c>
      <c r="BA31" s="438">
        <v>0</v>
      </c>
      <c r="BB31" s="441">
        <f>($Q31*AY31)/1000</f>
        <v>0</v>
      </c>
      <c r="BC31" s="441">
        <f t="shared" si="62"/>
        <v>0</v>
      </c>
      <c r="BD31" s="438">
        <v>0</v>
      </c>
      <c r="BE31" s="439">
        <f>(BC31*BD31)^2</f>
        <v>0</v>
      </c>
      <c r="BF31" s="443">
        <f t="shared" si="64"/>
        <v>0</v>
      </c>
      <c r="BG31" s="444">
        <f t="shared" si="65"/>
        <v>0</v>
      </c>
      <c r="BH31" s="15">
        <f>(BF31*BG31)^2</f>
        <v>0</v>
      </c>
      <c r="BI31" s="51"/>
      <c r="BJ31" s="104"/>
      <c r="BK31" s="104"/>
      <c r="BL31" s="104"/>
      <c r="BM31" s="105"/>
      <c r="BN31" s="105"/>
      <c r="BO31" s="105"/>
      <c r="BP31" s="104"/>
      <c r="BQ31" s="104"/>
      <c r="BR31" s="104"/>
      <c r="BS31" s="104"/>
      <c r="BT31" s="104"/>
      <c r="BU31" s="104"/>
      <c r="BV31" s="104"/>
      <c r="BW31" s="104"/>
      <c r="BX31" s="104"/>
      <c r="BY31" s="104"/>
      <c r="BZ31" s="104"/>
      <c r="CA31" s="104"/>
      <c r="CB31" s="106"/>
      <c r="CC31" s="104"/>
      <c r="CD31" s="104"/>
      <c r="CE31" s="106"/>
      <c r="CF31" s="106"/>
      <c r="CG31" s="106"/>
      <c r="CH31" s="106"/>
      <c r="CI31" s="104"/>
      <c r="CJ31" s="104"/>
      <c r="CK31" s="106"/>
      <c r="CL31" s="106"/>
      <c r="CM31" s="106"/>
      <c r="CN31" s="72"/>
      <c r="CO31" s="23"/>
      <c r="CP31" s="23"/>
      <c r="CQ31" s="23"/>
      <c r="CR31" s="24"/>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6"/>
      <c r="EA31" s="16"/>
      <c r="EB31" s="16"/>
      <c r="EC31" s="16"/>
      <c r="ED31" s="16"/>
      <c r="EE31" s="16"/>
      <c r="EF31" s="16"/>
      <c r="EG31" s="16"/>
      <c r="EH31" s="13"/>
      <c r="EI31" s="13"/>
      <c r="EJ31" s="13"/>
      <c r="EK31" s="13"/>
      <c r="EL31" s="13"/>
      <c r="EM31" s="13"/>
      <c r="EN31" s="13"/>
      <c r="EO31" s="13"/>
      <c r="EP31" s="13"/>
      <c r="EQ31" s="13"/>
      <c r="ER31" s="13"/>
      <c r="ES31" s="13"/>
      <c r="ET31" s="13"/>
      <c r="EU31" s="13"/>
      <c r="EV31" s="13"/>
      <c r="EW31" s="13"/>
      <c r="EX31" s="13"/>
      <c r="EY31" s="13"/>
      <c r="EZ31" s="13"/>
      <c r="FA31" s="13"/>
      <c r="FB31" s="13"/>
      <c r="FC31" s="13"/>
      <c r="FD31" s="13"/>
      <c r="FE31" s="13"/>
      <c r="FF31" s="13"/>
      <c r="FG31" s="13"/>
      <c r="FH31" s="13"/>
      <c r="FI31" s="13"/>
      <c r="FJ31" s="13"/>
      <c r="FK31" s="13"/>
      <c r="FL31" s="13"/>
      <c r="FM31" s="13"/>
      <c r="FN31" s="13"/>
      <c r="FO31" s="13"/>
      <c r="FP31" s="13"/>
      <c r="FQ31" s="13"/>
      <c r="FR31" s="13"/>
      <c r="FS31" s="13"/>
      <c r="FT31" s="13"/>
      <c r="FU31" s="13"/>
      <c r="FV31" s="13"/>
      <c r="FW31" s="13"/>
    </row>
    <row r="32" spans="1:179" s="14" customFormat="1" x14ac:dyDescent="0.25">
      <c r="A32" s="13"/>
      <c r="B32" s="334"/>
      <c r="C32" s="209"/>
      <c r="D32" s="435">
        <f t="shared" si="38"/>
        <v>0</v>
      </c>
      <c r="E32" s="90"/>
      <c r="F32" s="1534"/>
      <c r="G32" s="1534"/>
      <c r="H32" s="1534"/>
      <c r="I32" s="1534"/>
      <c r="J32" s="1534"/>
      <c r="K32" s="1534"/>
      <c r="L32" s="1534"/>
      <c r="M32" s="1534"/>
      <c r="N32" s="1534"/>
      <c r="O32" s="1534"/>
      <c r="P32" s="1534"/>
      <c r="Q32" s="132">
        <f t="shared" si="39"/>
        <v>0</v>
      </c>
      <c r="R32" s="133">
        <f t="shared" si="40"/>
        <v>0</v>
      </c>
      <c r="S32" s="132">
        <f t="shared" si="41"/>
        <v>0</v>
      </c>
      <c r="T32" s="132">
        <f t="shared" si="42"/>
        <v>0</v>
      </c>
      <c r="U32" s="132">
        <f t="shared" si="43"/>
        <v>0</v>
      </c>
      <c r="V32" s="1342"/>
      <c r="W32" s="135">
        <f t="shared" si="44"/>
        <v>0</v>
      </c>
      <c r="X32" s="436">
        <v>0</v>
      </c>
      <c r="Y32" s="437">
        <v>0</v>
      </c>
      <c r="Z32" s="438">
        <v>0</v>
      </c>
      <c r="AA32" s="439">
        <f t="shared" si="45"/>
        <v>0</v>
      </c>
      <c r="AB32" s="439">
        <f t="shared" si="46"/>
        <v>0</v>
      </c>
      <c r="AC32" s="438">
        <f t="shared" si="47"/>
        <v>0</v>
      </c>
      <c r="AD32" s="439">
        <f t="shared" si="48"/>
        <v>0</v>
      </c>
      <c r="AE32" s="440">
        <v>0</v>
      </c>
      <c r="AF32" s="437">
        <v>0</v>
      </c>
      <c r="AG32" s="438">
        <v>0</v>
      </c>
      <c r="AH32" s="441">
        <f t="shared" si="49"/>
        <v>0</v>
      </c>
      <c r="AI32" s="441">
        <f t="shared" si="50"/>
        <v>0</v>
      </c>
      <c r="AJ32" s="438">
        <f t="shared" si="51"/>
        <v>0</v>
      </c>
      <c r="AK32" s="439">
        <f t="shared" si="52"/>
        <v>0</v>
      </c>
      <c r="AL32" s="440">
        <v>0</v>
      </c>
      <c r="AM32" s="437">
        <v>0</v>
      </c>
      <c r="AN32" s="438">
        <v>0</v>
      </c>
      <c r="AO32" s="441">
        <f t="shared" si="53"/>
        <v>0</v>
      </c>
      <c r="AP32" s="441">
        <f t="shared" si="54"/>
        <v>0</v>
      </c>
      <c r="AQ32" s="438">
        <f t="shared" si="55"/>
        <v>0</v>
      </c>
      <c r="AR32" s="439">
        <f t="shared" si="56"/>
        <v>0</v>
      </c>
      <c r="AS32" s="442">
        <f t="shared" si="57"/>
        <v>0</v>
      </c>
      <c r="AT32" s="437">
        <f t="shared" si="58"/>
        <v>0</v>
      </c>
      <c r="AU32" s="438">
        <f t="shared" si="59"/>
        <v>0</v>
      </c>
      <c r="AV32" s="441">
        <f t="shared" si="60"/>
        <v>0</v>
      </c>
      <c r="AW32" s="438">
        <f t="shared" si="61"/>
        <v>0</v>
      </c>
      <c r="AX32" s="439">
        <f t="shared" ref="AX32:AX38" si="66">(AV32*AW32)^2</f>
        <v>0</v>
      </c>
      <c r="AY32" s="442">
        <v>0</v>
      </c>
      <c r="AZ32" s="437">
        <v>0</v>
      </c>
      <c r="BA32" s="438">
        <v>0</v>
      </c>
      <c r="BB32" s="441">
        <f t="shared" ref="BB32:BB38" si="67">($Q32*AY32)/1000</f>
        <v>0</v>
      </c>
      <c r="BC32" s="441">
        <f t="shared" si="62"/>
        <v>0</v>
      </c>
      <c r="BD32" s="438">
        <v>0</v>
      </c>
      <c r="BE32" s="439">
        <f t="shared" si="63"/>
        <v>0</v>
      </c>
      <c r="BF32" s="443">
        <f t="shared" si="64"/>
        <v>0</v>
      </c>
      <c r="BG32" s="444">
        <f t="shared" si="65"/>
        <v>0</v>
      </c>
      <c r="BH32" s="15">
        <f t="shared" si="37"/>
        <v>0</v>
      </c>
      <c r="BI32" s="51"/>
      <c r="BJ32" s="104"/>
      <c r="BK32" s="104"/>
      <c r="BL32" s="104"/>
      <c r="BM32" s="105"/>
      <c r="BN32" s="105"/>
      <c r="BO32" s="105"/>
      <c r="BP32" s="104"/>
      <c r="BQ32" s="104"/>
      <c r="BR32" s="104"/>
      <c r="BS32" s="104"/>
      <c r="BT32" s="104"/>
      <c r="BU32" s="104"/>
      <c r="BV32" s="104"/>
      <c r="BW32" s="104"/>
      <c r="BX32" s="104"/>
      <c r="BY32" s="104"/>
      <c r="BZ32" s="104"/>
      <c r="CA32" s="104"/>
      <c r="CB32" s="106"/>
      <c r="CC32" s="104"/>
      <c r="CD32" s="104"/>
      <c r="CE32" s="106"/>
      <c r="CF32" s="106"/>
      <c r="CG32" s="106"/>
      <c r="CH32" s="106"/>
      <c r="CI32" s="104"/>
      <c r="CJ32" s="104"/>
      <c r="CK32" s="106"/>
      <c r="CL32" s="106"/>
      <c r="CM32" s="106"/>
      <c r="CN32" s="72"/>
      <c r="CO32" s="23"/>
      <c r="CP32" s="23"/>
      <c r="CQ32" s="23"/>
      <c r="CR32" s="24"/>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6"/>
      <c r="EA32" s="16"/>
      <c r="EB32" s="16"/>
      <c r="EC32" s="16"/>
      <c r="ED32" s="16"/>
      <c r="EE32" s="16"/>
      <c r="EF32" s="16"/>
      <c r="EG32" s="16"/>
      <c r="EH32" s="13"/>
      <c r="EI32" s="13"/>
      <c r="EJ32" s="13"/>
      <c r="EK32" s="13"/>
      <c r="EL32" s="13"/>
      <c r="EM32" s="13"/>
      <c r="EN32" s="13"/>
      <c r="EO32" s="13"/>
      <c r="EP32" s="13"/>
      <c r="EQ32" s="13"/>
      <c r="ER32" s="13"/>
      <c r="ES32" s="13"/>
      <c r="ET32" s="13"/>
      <c r="EU32" s="13"/>
      <c r="EV32" s="13"/>
      <c r="EW32" s="13"/>
      <c r="EX32" s="13"/>
      <c r="EY32" s="13"/>
      <c r="EZ32" s="13"/>
      <c r="FA32" s="13"/>
      <c r="FB32" s="13"/>
      <c r="FC32" s="13"/>
      <c r="FD32" s="13"/>
      <c r="FE32" s="13"/>
      <c r="FF32" s="13"/>
      <c r="FG32" s="13"/>
      <c r="FH32" s="13"/>
      <c r="FI32" s="13"/>
      <c r="FJ32" s="13"/>
      <c r="FK32" s="13"/>
      <c r="FL32" s="13"/>
      <c r="FM32" s="13"/>
      <c r="FN32" s="13"/>
      <c r="FO32" s="13"/>
      <c r="FP32" s="13"/>
      <c r="FQ32" s="13"/>
      <c r="FR32" s="13"/>
      <c r="FS32" s="13"/>
      <c r="FT32" s="13"/>
      <c r="FU32" s="13"/>
      <c r="FV32" s="13"/>
      <c r="FW32" s="13"/>
    </row>
    <row r="33" spans="1:179" s="14" customFormat="1" x14ac:dyDescent="0.25">
      <c r="A33" s="13"/>
      <c r="B33" s="334"/>
      <c r="C33" s="209"/>
      <c r="D33" s="435">
        <f t="shared" si="38"/>
        <v>0</v>
      </c>
      <c r="E33" s="578"/>
      <c r="F33" s="1534"/>
      <c r="G33" s="1534"/>
      <c r="H33" s="1534"/>
      <c r="I33" s="1534"/>
      <c r="J33" s="1534"/>
      <c r="K33" s="1534"/>
      <c r="L33" s="1534"/>
      <c r="M33" s="1534"/>
      <c r="N33" s="1534"/>
      <c r="O33" s="1534"/>
      <c r="P33" s="1534"/>
      <c r="Q33" s="132">
        <f t="shared" si="39"/>
        <v>0</v>
      </c>
      <c r="R33" s="133">
        <f t="shared" si="40"/>
        <v>0</v>
      </c>
      <c r="S33" s="132">
        <f t="shared" si="41"/>
        <v>0</v>
      </c>
      <c r="T33" s="132">
        <f t="shared" si="42"/>
        <v>0</v>
      </c>
      <c r="U33" s="132">
        <f t="shared" si="43"/>
        <v>0</v>
      </c>
      <c r="V33" s="1342"/>
      <c r="W33" s="135">
        <f t="shared" si="44"/>
        <v>0</v>
      </c>
      <c r="X33" s="436">
        <v>0</v>
      </c>
      <c r="Y33" s="437">
        <v>0</v>
      </c>
      <c r="Z33" s="438">
        <v>0</v>
      </c>
      <c r="AA33" s="439">
        <f t="shared" si="45"/>
        <v>0</v>
      </c>
      <c r="AB33" s="439">
        <f t="shared" si="46"/>
        <v>0</v>
      </c>
      <c r="AC33" s="438">
        <f t="shared" si="47"/>
        <v>0</v>
      </c>
      <c r="AD33" s="439">
        <f t="shared" si="48"/>
        <v>0</v>
      </c>
      <c r="AE33" s="440">
        <v>0</v>
      </c>
      <c r="AF33" s="437">
        <v>0</v>
      </c>
      <c r="AG33" s="438">
        <v>0</v>
      </c>
      <c r="AH33" s="441">
        <f t="shared" si="49"/>
        <v>0</v>
      </c>
      <c r="AI33" s="441">
        <f t="shared" si="50"/>
        <v>0</v>
      </c>
      <c r="AJ33" s="438">
        <f t="shared" si="51"/>
        <v>0</v>
      </c>
      <c r="AK33" s="439">
        <f t="shared" si="52"/>
        <v>0</v>
      </c>
      <c r="AL33" s="440">
        <v>0</v>
      </c>
      <c r="AM33" s="437">
        <v>0</v>
      </c>
      <c r="AN33" s="438">
        <v>0</v>
      </c>
      <c r="AO33" s="441">
        <f t="shared" si="53"/>
        <v>0</v>
      </c>
      <c r="AP33" s="441">
        <f t="shared" si="54"/>
        <v>0</v>
      </c>
      <c r="AQ33" s="438">
        <f t="shared" si="55"/>
        <v>0</v>
      </c>
      <c r="AR33" s="439">
        <f t="shared" si="56"/>
        <v>0</v>
      </c>
      <c r="AS33" s="442">
        <f t="shared" si="57"/>
        <v>0</v>
      </c>
      <c r="AT33" s="437">
        <f t="shared" si="58"/>
        <v>0</v>
      </c>
      <c r="AU33" s="438">
        <f t="shared" si="59"/>
        <v>0</v>
      </c>
      <c r="AV33" s="441">
        <f t="shared" si="60"/>
        <v>0</v>
      </c>
      <c r="AW33" s="438">
        <f t="shared" si="61"/>
        <v>0</v>
      </c>
      <c r="AX33" s="439">
        <f t="shared" si="66"/>
        <v>0</v>
      </c>
      <c r="AY33" s="442">
        <v>0</v>
      </c>
      <c r="AZ33" s="437">
        <v>0</v>
      </c>
      <c r="BA33" s="438">
        <v>0</v>
      </c>
      <c r="BB33" s="441">
        <f t="shared" si="67"/>
        <v>0</v>
      </c>
      <c r="BC33" s="441">
        <f t="shared" si="62"/>
        <v>0</v>
      </c>
      <c r="BD33" s="438">
        <v>0</v>
      </c>
      <c r="BE33" s="439">
        <f t="shared" si="63"/>
        <v>0</v>
      </c>
      <c r="BF33" s="443">
        <f t="shared" si="64"/>
        <v>0</v>
      </c>
      <c r="BG33" s="444">
        <f t="shared" si="65"/>
        <v>0</v>
      </c>
      <c r="BH33" s="15">
        <f t="shared" si="37"/>
        <v>0</v>
      </c>
      <c r="BI33" s="51"/>
      <c r="BJ33" s="104"/>
      <c r="BK33" s="104"/>
      <c r="BL33" s="104"/>
      <c r="BM33" s="105"/>
      <c r="BN33" s="105"/>
      <c r="BO33" s="105"/>
      <c r="BP33" s="104"/>
      <c r="BQ33" s="104"/>
      <c r="BR33" s="104"/>
      <c r="BS33" s="104"/>
      <c r="BT33" s="104"/>
      <c r="BU33" s="104"/>
      <c r="BV33" s="104"/>
      <c r="BW33" s="104"/>
      <c r="BX33" s="104"/>
      <c r="BY33" s="104"/>
      <c r="BZ33" s="104"/>
      <c r="CA33" s="104"/>
      <c r="CB33" s="106"/>
      <c r="CC33" s="104"/>
      <c r="CD33" s="104"/>
      <c r="CE33" s="106"/>
      <c r="CF33" s="106"/>
      <c r="CG33" s="106"/>
      <c r="CH33" s="106"/>
      <c r="CI33" s="104"/>
      <c r="CJ33" s="104"/>
      <c r="CK33" s="106"/>
      <c r="CL33" s="106"/>
      <c r="CM33" s="106"/>
      <c r="CN33" s="72"/>
      <c r="CO33" s="23"/>
      <c r="CP33" s="23"/>
      <c r="CQ33" s="23"/>
      <c r="CR33" s="24"/>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6"/>
      <c r="EA33" s="16"/>
      <c r="EB33" s="16"/>
      <c r="EC33" s="16"/>
      <c r="ED33" s="16"/>
      <c r="EE33" s="16"/>
      <c r="EF33" s="16"/>
      <c r="EG33" s="16"/>
      <c r="EH33" s="13"/>
      <c r="EI33" s="13"/>
      <c r="EJ33" s="13"/>
      <c r="EK33" s="13"/>
      <c r="EL33" s="13"/>
      <c r="EM33" s="13"/>
      <c r="EN33" s="13"/>
      <c r="EO33" s="13"/>
      <c r="EP33" s="13"/>
      <c r="EQ33" s="13"/>
      <c r="ER33" s="13"/>
      <c r="ES33" s="13"/>
      <c r="ET33" s="13"/>
      <c r="EU33" s="13"/>
      <c r="EV33" s="13"/>
      <c r="EW33" s="13"/>
      <c r="EX33" s="13"/>
      <c r="EY33" s="13"/>
      <c r="EZ33" s="13"/>
      <c r="FA33" s="13"/>
      <c r="FB33" s="13"/>
      <c r="FC33" s="13"/>
      <c r="FD33" s="13"/>
      <c r="FE33" s="13"/>
      <c r="FF33" s="13"/>
      <c r="FG33" s="13"/>
      <c r="FH33" s="13"/>
      <c r="FI33" s="13"/>
      <c r="FJ33" s="13"/>
      <c r="FK33" s="13"/>
      <c r="FL33" s="13"/>
      <c r="FM33" s="13"/>
      <c r="FN33" s="13"/>
      <c r="FO33" s="13"/>
      <c r="FP33" s="13"/>
      <c r="FQ33" s="13"/>
      <c r="FR33" s="13"/>
      <c r="FS33" s="13"/>
      <c r="FT33" s="13"/>
      <c r="FU33" s="13"/>
      <c r="FV33" s="13"/>
      <c r="FW33" s="13"/>
    </row>
    <row r="34" spans="1:179" s="14" customFormat="1" x14ac:dyDescent="0.25">
      <c r="A34" s="13"/>
      <c r="B34" s="335"/>
      <c r="C34" s="209"/>
      <c r="D34" s="435">
        <f t="shared" si="38"/>
        <v>0</v>
      </c>
      <c r="E34" s="578"/>
      <c r="F34" s="1534"/>
      <c r="G34" s="1534"/>
      <c r="H34" s="1534"/>
      <c r="I34" s="1534"/>
      <c r="J34" s="1534"/>
      <c r="K34" s="1534"/>
      <c r="L34" s="1534"/>
      <c r="M34" s="1534"/>
      <c r="N34" s="1534"/>
      <c r="O34" s="1534"/>
      <c r="P34" s="1534"/>
      <c r="Q34" s="132">
        <f t="shared" si="39"/>
        <v>0</v>
      </c>
      <c r="R34" s="133">
        <f t="shared" si="40"/>
        <v>0</v>
      </c>
      <c r="S34" s="132">
        <f t="shared" si="41"/>
        <v>0</v>
      </c>
      <c r="T34" s="132">
        <f t="shared" si="42"/>
        <v>0</v>
      </c>
      <c r="U34" s="132">
        <f t="shared" si="43"/>
        <v>0</v>
      </c>
      <c r="V34" s="1342"/>
      <c r="W34" s="135">
        <f t="shared" si="44"/>
        <v>0</v>
      </c>
      <c r="X34" s="436">
        <v>0</v>
      </c>
      <c r="Y34" s="437">
        <v>0</v>
      </c>
      <c r="Z34" s="438">
        <v>0</v>
      </c>
      <c r="AA34" s="439">
        <f t="shared" si="45"/>
        <v>0</v>
      </c>
      <c r="AB34" s="439">
        <f t="shared" si="46"/>
        <v>0</v>
      </c>
      <c r="AC34" s="438">
        <f t="shared" si="47"/>
        <v>0</v>
      </c>
      <c r="AD34" s="439">
        <f t="shared" si="48"/>
        <v>0</v>
      </c>
      <c r="AE34" s="440">
        <v>0</v>
      </c>
      <c r="AF34" s="437">
        <v>0</v>
      </c>
      <c r="AG34" s="438">
        <v>0</v>
      </c>
      <c r="AH34" s="441">
        <f t="shared" si="49"/>
        <v>0</v>
      </c>
      <c r="AI34" s="441">
        <f t="shared" si="50"/>
        <v>0</v>
      </c>
      <c r="AJ34" s="438">
        <f t="shared" si="51"/>
        <v>0</v>
      </c>
      <c r="AK34" s="439">
        <f t="shared" si="52"/>
        <v>0</v>
      </c>
      <c r="AL34" s="440">
        <v>0</v>
      </c>
      <c r="AM34" s="437">
        <v>0</v>
      </c>
      <c r="AN34" s="438">
        <v>0</v>
      </c>
      <c r="AO34" s="441">
        <f t="shared" si="53"/>
        <v>0</v>
      </c>
      <c r="AP34" s="441">
        <f t="shared" si="54"/>
        <v>0</v>
      </c>
      <c r="AQ34" s="438">
        <f t="shared" si="55"/>
        <v>0</v>
      </c>
      <c r="AR34" s="439">
        <f t="shared" si="56"/>
        <v>0</v>
      </c>
      <c r="AS34" s="442">
        <f t="shared" si="57"/>
        <v>0</v>
      </c>
      <c r="AT34" s="437">
        <f t="shared" si="58"/>
        <v>0</v>
      </c>
      <c r="AU34" s="438">
        <f t="shared" si="59"/>
        <v>0</v>
      </c>
      <c r="AV34" s="441">
        <f t="shared" si="60"/>
        <v>0</v>
      </c>
      <c r="AW34" s="438">
        <f t="shared" si="61"/>
        <v>0</v>
      </c>
      <c r="AX34" s="439">
        <f t="shared" si="66"/>
        <v>0</v>
      </c>
      <c r="AY34" s="442">
        <v>0</v>
      </c>
      <c r="AZ34" s="437">
        <v>0</v>
      </c>
      <c r="BA34" s="438">
        <v>0</v>
      </c>
      <c r="BB34" s="441">
        <f t="shared" si="67"/>
        <v>0</v>
      </c>
      <c r="BC34" s="441">
        <f t="shared" si="62"/>
        <v>0</v>
      </c>
      <c r="BD34" s="438">
        <v>0</v>
      </c>
      <c r="BE34" s="439">
        <f t="shared" si="63"/>
        <v>0</v>
      </c>
      <c r="BF34" s="443">
        <f t="shared" si="64"/>
        <v>0</v>
      </c>
      <c r="BG34" s="444">
        <f t="shared" si="65"/>
        <v>0</v>
      </c>
      <c r="BH34" s="15">
        <f t="shared" si="37"/>
        <v>0</v>
      </c>
      <c r="BI34" s="51"/>
      <c r="BJ34" s="104"/>
      <c r="BK34" s="104"/>
      <c r="BL34" s="104"/>
      <c r="BM34" s="105"/>
      <c r="BN34" s="105"/>
      <c r="BO34" s="105"/>
      <c r="BP34" s="104"/>
      <c r="BQ34" s="104"/>
      <c r="BR34" s="104"/>
      <c r="BS34" s="104"/>
      <c r="BT34" s="104"/>
      <c r="BU34" s="104"/>
      <c r="BV34" s="104"/>
      <c r="BW34" s="104"/>
      <c r="BX34" s="104"/>
      <c r="BY34" s="104"/>
      <c r="BZ34" s="104"/>
      <c r="CA34" s="104"/>
      <c r="CB34" s="106"/>
      <c r="CC34" s="104"/>
      <c r="CD34" s="104"/>
      <c r="CE34" s="106"/>
      <c r="CF34" s="106"/>
      <c r="CG34" s="106"/>
      <c r="CH34" s="106"/>
      <c r="CI34" s="104"/>
      <c r="CJ34" s="104"/>
      <c r="CK34" s="106"/>
      <c r="CL34" s="106"/>
      <c r="CM34" s="106"/>
      <c r="CN34" s="72"/>
      <c r="CO34" s="23"/>
      <c r="CP34" s="23"/>
      <c r="CQ34" s="23"/>
      <c r="CR34" s="24"/>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6"/>
      <c r="EA34" s="16"/>
      <c r="EB34" s="16"/>
      <c r="EC34" s="16"/>
      <c r="ED34" s="16"/>
      <c r="EE34" s="16"/>
      <c r="EF34" s="16"/>
      <c r="EG34" s="16"/>
      <c r="EH34" s="13"/>
      <c r="EI34" s="13"/>
      <c r="EJ34" s="13"/>
      <c r="EK34" s="13"/>
      <c r="EL34" s="13"/>
      <c r="EM34" s="13"/>
      <c r="EN34" s="13"/>
      <c r="EO34" s="13"/>
      <c r="EP34" s="13"/>
      <c r="EQ34" s="13"/>
      <c r="ER34" s="13"/>
      <c r="ES34" s="13"/>
      <c r="ET34" s="13"/>
      <c r="EU34" s="13"/>
      <c r="EV34" s="13"/>
      <c r="EW34" s="13"/>
      <c r="EX34" s="13"/>
      <c r="EY34" s="13"/>
      <c r="EZ34" s="13"/>
      <c r="FA34" s="13"/>
      <c r="FB34" s="13"/>
      <c r="FC34" s="13"/>
      <c r="FD34" s="13"/>
      <c r="FE34" s="13"/>
      <c r="FF34" s="13"/>
      <c r="FG34" s="13"/>
      <c r="FH34" s="13"/>
      <c r="FI34" s="13"/>
      <c r="FJ34" s="13"/>
      <c r="FK34" s="13"/>
      <c r="FL34" s="13"/>
      <c r="FM34" s="13"/>
      <c r="FN34" s="13"/>
      <c r="FO34" s="13"/>
      <c r="FP34" s="13"/>
      <c r="FQ34" s="13"/>
      <c r="FR34" s="13"/>
      <c r="FS34" s="13"/>
      <c r="FT34" s="13"/>
      <c r="FU34" s="13"/>
      <c r="FV34" s="13"/>
      <c r="FW34" s="13"/>
    </row>
    <row r="35" spans="1:179" s="14" customFormat="1" x14ac:dyDescent="0.25">
      <c r="A35" s="13"/>
      <c r="B35" s="2191" t="s">
        <v>2146</v>
      </c>
      <c r="C35" s="209"/>
      <c r="D35" s="435">
        <f t="shared" si="38"/>
        <v>0</v>
      </c>
      <c r="E35" s="578"/>
      <c r="F35" s="1534"/>
      <c r="G35" s="1534"/>
      <c r="H35" s="1534"/>
      <c r="I35" s="1534"/>
      <c r="J35" s="1534"/>
      <c r="K35" s="1534"/>
      <c r="L35" s="538"/>
      <c r="M35" s="538"/>
      <c r="N35" s="538"/>
      <c r="O35" s="538"/>
      <c r="P35" s="538"/>
      <c r="Q35" s="132">
        <f t="shared" si="39"/>
        <v>0</v>
      </c>
      <c r="R35" s="133">
        <f t="shared" si="40"/>
        <v>0</v>
      </c>
      <c r="S35" s="132">
        <f t="shared" si="41"/>
        <v>0</v>
      </c>
      <c r="T35" s="132">
        <f t="shared" si="42"/>
        <v>0</v>
      </c>
      <c r="U35" s="132">
        <f t="shared" si="43"/>
        <v>0</v>
      </c>
      <c r="V35" s="1342"/>
      <c r="W35" s="135">
        <f t="shared" si="44"/>
        <v>0</v>
      </c>
      <c r="X35" s="436">
        <f>VLOOKUP($C35,$BI$106:$CM$491,3,FALSE)</f>
        <v>0</v>
      </c>
      <c r="Y35" s="437">
        <f>VLOOKUP($C35,$BI$106:$CM$491,4,FALSE)</f>
        <v>0</v>
      </c>
      <c r="Z35" s="438">
        <f>IF($Q35&gt;0,VLOOKUP($C35,$BI$106:$CM$491,6,FALSE),0)</f>
        <v>0</v>
      </c>
      <c r="AA35" s="439">
        <f t="shared" si="45"/>
        <v>0</v>
      </c>
      <c r="AB35" s="439">
        <f t="shared" si="46"/>
        <v>0</v>
      </c>
      <c r="AC35" s="438">
        <f t="shared" si="47"/>
        <v>0</v>
      </c>
      <c r="AD35" s="439">
        <f t="shared" si="48"/>
        <v>0</v>
      </c>
      <c r="AE35" s="440">
        <v>0</v>
      </c>
      <c r="AF35" s="437">
        <v>0</v>
      </c>
      <c r="AG35" s="438">
        <v>0</v>
      </c>
      <c r="AH35" s="441">
        <f t="shared" si="49"/>
        <v>0</v>
      </c>
      <c r="AI35" s="441">
        <f t="shared" si="50"/>
        <v>0</v>
      </c>
      <c r="AJ35" s="438">
        <f t="shared" si="51"/>
        <v>0</v>
      </c>
      <c r="AK35" s="439">
        <f t="shared" si="52"/>
        <v>0</v>
      </c>
      <c r="AL35" s="440">
        <v>0</v>
      </c>
      <c r="AM35" s="437">
        <v>0</v>
      </c>
      <c r="AN35" s="438">
        <v>0</v>
      </c>
      <c r="AO35" s="441">
        <f>($Q35*AL35)/1000</f>
        <v>0</v>
      </c>
      <c r="AP35" s="441">
        <f t="shared" si="54"/>
        <v>0</v>
      </c>
      <c r="AQ35" s="438">
        <f t="shared" si="55"/>
        <v>0</v>
      </c>
      <c r="AR35" s="439">
        <f t="shared" si="56"/>
        <v>0</v>
      </c>
      <c r="AS35" s="442">
        <v>0</v>
      </c>
      <c r="AT35" s="437">
        <v>0</v>
      </c>
      <c r="AU35" s="438">
        <v>0</v>
      </c>
      <c r="AV35" s="441">
        <f t="shared" si="60"/>
        <v>0</v>
      </c>
      <c r="AW35" s="438">
        <f t="shared" si="61"/>
        <v>0</v>
      </c>
      <c r="AX35" s="439">
        <f t="shared" si="66"/>
        <v>0</v>
      </c>
      <c r="AY35" s="442">
        <v>0</v>
      </c>
      <c r="AZ35" s="437">
        <v>0</v>
      </c>
      <c r="BA35" s="438">
        <v>0</v>
      </c>
      <c r="BB35" s="441">
        <f t="shared" si="67"/>
        <v>0</v>
      </c>
      <c r="BC35" s="441">
        <f t="shared" si="62"/>
        <v>0</v>
      </c>
      <c r="BD35" s="438">
        <f>IF(BB35&gt;0,SQRT(($W35*$W35)+(BA35*BA35)+($V35*$V35)),0)</f>
        <v>0</v>
      </c>
      <c r="BE35" s="439">
        <f t="shared" si="63"/>
        <v>0</v>
      </c>
      <c r="BF35" s="443">
        <f t="shared" si="64"/>
        <v>0</v>
      </c>
      <c r="BG35" s="444">
        <f t="shared" si="65"/>
        <v>0</v>
      </c>
      <c r="BH35" s="15">
        <f t="shared" si="37"/>
        <v>0</v>
      </c>
      <c r="BI35" s="51"/>
      <c r="BJ35" s="104"/>
      <c r="BK35" s="104"/>
      <c r="BL35" s="104"/>
      <c r="BM35" s="105"/>
      <c r="BN35" s="105"/>
      <c r="BO35" s="105"/>
      <c r="BP35" s="104"/>
      <c r="BQ35" s="104"/>
      <c r="BR35" s="104"/>
      <c r="BS35" s="104"/>
      <c r="BT35" s="104"/>
      <c r="BU35" s="104"/>
      <c r="BV35" s="104"/>
      <c r="BW35" s="104"/>
      <c r="BX35" s="104"/>
      <c r="BY35" s="104"/>
      <c r="BZ35" s="104"/>
      <c r="CA35" s="104"/>
      <c r="CB35" s="106"/>
      <c r="CC35" s="104"/>
      <c r="CD35" s="104"/>
      <c r="CE35" s="106"/>
      <c r="CF35" s="106"/>
      <c r="CG35" s="106"/>
      <c r="CH35" s="106"/>
      <c r="CI35" s="104"/>
      <c r="CJ35" s="104"/>
      <c r="CK35" s="106"/>
      <c r="CL35" s="106"/>
      <c r="CM35" s="106"/>
      <c r="CN35" s="72"/>
      <c r="CO35" s="23"/>
      <c r="CP35" s="23"/>
      <c r="CQ35" s="23"/>
      <c r="CR35" s="24"/>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6"/>
      <c r="EA35" s="16"/>
      <c r="EB35" s="16"/>
      <c r="EC35" s="16"/>
      <c r="ED35" s="16"/>
      <c r="EE35" s="16"/>
      <c r="EF35" s="16"/>
      <c r="EG35" s="16"/>
      <c r="EH35" s="13"/>
      <c r="EI35" s="13"/>
      <c r="EJ35" s="13"/>
      <c r="EK35" s="13"/>
      <c r="EL35" s="13"/>
      <c r="EM35" s="13"/>
      <c r="EN35" s="13"/>
      <c r="EO35" s="13"/>
      <c r="EP35" s="13"/>
      <c r="EQ35" s="13"/>
      <c r="ER35" s="13"/>
      <c r="ES35" s="13"/>
      <c r="ET35" s="13"/>
      <c r="EU35" s="13"/>
      <c r="EV35" s="13"/>
      <c r="EW35" s="13"/>
      <c r="EX35" s="13"/>
      <c r="EY35" s="13"/>
      <c r="EZ35" s="13"/>
      <c r="FA35" s="13"/>
      <c r="FB35" s="13"/>
      <c r="FC35" s="13"/>
      <c r="FD35" s="13"/>
      <c r="FE35" s="13"/>
      <c r="FF35" s="13"/>
      <c r="FG35" s="13"/>
      <c r="FH35" s="13"/>
      <c r="FI35" s="13"/>
      <c r="FJ35" s="13"/>
      <c r="FK35" s="13"/>
      <c r="FL35" s="13"/>
      <c r="FM35" s="13"/>
      <c r="FN35" s="13"/>
      <c r="FO35" s="13"/>
      <c r="FP35" s="13"/>
      <c r="FQ35" s="13"/>
      <c r="FR35" s="13"/>
      <c r="FS35" s="13"/>
      <c r="FT35" s="13"/>
      <c r="FU35" s="13"/>
      <c r="FV35" s="13"/>
      <c r="FW35" s="13"/>
    </row>
    <row r="36" spans="1:179" s="14" customFormat="1" x14ac:dyDescent="0.25">
      <c r="A36" s="13"/>
      <c r="B36" s="2192"/>
      <c r="C36" s="209"/>
      <c r="D36" s="435">
        <f t="shared" si="38"/>
        <v>0</v>
      </c>
      <c r="E36" s="578"/>
      <c r="F36" s="1534"/>
      <c r="G36" s="1534"/>
      <c r="H36" s="1534"/>
      <c r="I36" s="1534"/>
      <c r="J36" s="1534"/>
      <c r="K36" s="1534"/>
      <c r="L36" s="538"/>
      <c r="M36" s="538"/>
      <c r="N36" s="538"/>
      <c r="O36" s="538"/>
      <c r="P36" s="538"/>
      <c r="Q36" s="132">
        <f t="shared" si="39"/>
        <v>0</v>
      </c>
      <c r="R36" s="133">
        <f t="shared" si="40"/>
        <v>0</v>
      </c>
      <c r="S36" s="132">
        <f t="shared" si="41"/>
        <v>0</v>
      </c>
      <c r="T36" s="132">
        <f t="shared" si="42"/>
        <v>0</v>
      </c>
      <c r="U36" s="132">
        <f t="shared" si="43"/>
        <v>0</v>
      </c>
      <c r="V36" s="1342"/>
      <c r="W36" s="135">
        <f t="shared" si="44"/>
        <v>0</v>
      </c>
      <c r="X36" s="436">
        <v>0</v>
      </c>
      <c r="Y36" s="437">
        <v>0</v>
      </c>
      <c r="Z36" s="438">
        <v>0</v>
      </c>
      <c r="AA36" s="439">
        <f t="shared" si="45"/>
        <v>0</v>
      </c>
      <c r="AB36" s="439">
        <f t="shared" si="46"/>
        <v>0</v>
      </c>
      <c r="AC36" s="438">
        <f t="shared" si="47"/>
        <v>0</v>
      </c>
      <c r="AD36" s="439">
        <f t="shared" si="48"/>
        <v>0</v>
      </c>
      <c r="AE36" s="440">
        <v>0</v>
      </c>
      <c r="AF36" s="437">
        <v>0</v>
      </c>
      <c r="AG36" s="438">
        <v>0</v>
      </c>
      <c r="AH36" s="441">
        <f t="shared" si="49"/>
        <v>0</v>
      </c>
      <c r="AI36" s="441">
        <f t="shared" si="50"/>
        <v>0</v>
      </c>
      <c r="AJ36" s="438">
        <f t="shared" si="51"/>
        <v>0</v>
      </c>
      <c r="AK36" s="439">
        <f t="shared" si="52"/>
        <v>0</v>
      </c>
      <c r="AL36" s="440">
        <v>0</v>
      </c>
      <c r="AM36" s="437">
        <v>0</v>
      </c>
      <c r="AN36" s="438">
        <v>0</v>
      </c>
      <c r="AO36" s="441">
        <f>(W36*AL36)/1000</f>
        <v>0</v>
      </c>
      <c r="AP36" s="441">
        <f t="shared" si="54"/>
        <v>0</v>
      </c>
      <c r="AQ36" s="438">
        <f t="shared" si="55"/>
        <v>0</v>
      </c>
      <c r="AR36" s="439">
        <f t="shared" si="56"/>
        <v>0</v>
      </c>
      <c r="AS36" s="442">
        <f>VLOOKUP($C36,$BI$106:$CM$491,3,FALSE)</f>
        <v>0</v>
      </c>
      <c r="AT36" s="437">
        <f>VLOOKUP($C36,$BI$106:$CM$491,4,FALSE)</f>
        <v>0</v>
      </c>
      <c r="AU36" s="438">
        <f>IF($Q36&gt;0,VLOOKUP($C36,$BI$106:$CM$491,6,FALSE),0)</f>
        <v>0</v>
      </c>
      <c r="AV36" s="441">
        <f t="shared" si="60"/>
        <v>0</v>
      </c>
      <c r="AW36" s="438">
        <f t="shared" si="61"/>
        <v>0</v>
      </c>
      <c r="AX36" s="439">
        <f t="shared" si="66"/>
        <v>0</v>
      </c>
      <c r="AY36" s="442">
        <v>0</v>
      </c>
      <c r="AZ36" s="437">
        <v>0</v>
      </c>
      <c r="BA36" s="438">
        <v>0</v>
      </c>
      <c r="BB36" s="441">
        <f t="shared" si="67"/>
        <v>0</v>
      </c>
      <c r="BC36" s="441">
        <f t="shared" si="62"/>
        <v>0</v>
      </c>
      <c r="BD36" s="438">
        <v>0</v>
      </c>
      <c r="BE36" s="439">
        <f t="shared" si="63"/>
        <v>0</v>
      </c>
      <c r="BF36" s="443">
        <f t="shared" si="64"/>
        <v>0</v>
      </c>
      <c r="BG36" s="444">
        <f t="shared" si="65"/>
        <v>0</v>
      </c>
      <c r="BH36" s="15">
        <f t="shared" si="37"/>
        <v>0</v>
      </c>
      <c r="BI36" s="51"/>
      <c r="BJ36" s="104"/>
      <c r="BK36" s="104"/>
      <c r="BL36" s="104"/>
      <c r="BM36" s="105"/>
      <c r="BN36" s="105"/>
      <c r="BO36" s="105"/>
      <c r="BP36" s="104"/>
      <c r="BQ36" s="104"/>
      <c r="BR36" s="104"/>
      <c r="BS36" s="104"/>
      <c r="BT36" s="104"/>
      <c r="BU36" s="104"/>
      <c r="BV36" s="104"/>
      <c r="BW36" s="104"/>
      <c r="BX36" s="104"/>
      <c r="BY36" s="104"/>
      <c r="BZ36" s="104"/>
      <c r="CA36" s="104"/>
      <c r="CB36" s="106"/>
      <c r="CC36" s="104"/>
      <c r="CD36" s="104"/>
      <c r="CE36" s="106"/>
      <c r="CF36" s="106"/>
      <c r="CG36" s="106"/>
      <c r="CH36" s="106"/>
      <c r="CI36" s="104"/>
      <c r="CJ36" s="104"/>
      <c r="CK36" s="106"/>
      <c r="CL36" s="106"/>
      <c r="CM36" s="106"/>
      <c r="CN36" s="72"/>
      <c r="CO36" s="23"/>
      <c r="CP36" s="23"/>
      <c r="CQ36" s="23"/>
      <c r="CR36" s="24"/>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6"/>
      <c r="EA36" s="16"/>
      <c r="EB36" s="16"/>
      <c r="EC36" s="16"/>
      <c r="ED36" s="16"/>
      <c r="EE36" s="16"/>
      <c r="EF36" s="16"/>
      <c r="EG36" s="16"/>
      <c r="EH36" s="13"/>
      <c r="EI36" s="13"/>
      <c r="EJ36" s="13"/>
      <c r="EK36" s="13"/>
      <c r="EL36" s="13"/>
      <c r="EM36" s="13"/>
      <c r="EN36" s="13"/>
      <c r="EO36" s="13"/>
      <c r="EP36" s="13"/>
      <c r="EQ36" s="13"/>
      <c r="ER36" s="13"/>
      <c r="ES36" s="13"/>
      <c r="ET36" s="13"/>
      <c r="EU36" s="13"/>
      <c r="EV36" s="13"/>
      <c r="EW36" s="13"/>
      <c r="EX36" s="13"/>
      <c r="EY36" s="13"/>
      <c r="EZ36" s="13"/>
      <c r="FA36" s="13"/>
      <c r="FB36" s="13"/>
      <c r="FC36" s="13"/>
      <c r="FD36" s="13"/>
      <c r="FE36" s="13"/>
      <c r="FF36" s="13"/>
      <c r="FG36" s="13"/>
      <c r="FH36" s="13"/>
      <c r="FI36" s="13"/>
      <c r="FJ36" s="13"/>
      <c r="FK36" s="13"/>
      <c r="FL36" s="13"/>
      <c r="FM36" s="13"/>
      <c r="FN36" s="13"/>
      <c r="FO36" s="13"/>
      <c r="FP36" s="13"/>
      <c r="FQ36" s="13"/>
      <c r="FR36" s="13"/>
      <c r="FS36" s="13"/>
      <c r="FT36" s="13"/>
      <c r="FU36" s="13"/>
      <c r="FV36" s="13"/>
      <c r="FW36" s="13"/>
    </row>
    <row r="37" spans="1:179" s="14" customFormat="1" x14ac:dyDescent="0.25">
      <c r="A37" s="13"/>
      <c r="B37" s="2191" t="s">
        <v>2147</v>
      </c>
      <c r="C37" s="209"/>
      <c r="D37" s="435">
        <f t="shared" si="38"/>
        <v>0</v>
      </c>
      <c r="E37" s="578"/>
      <c r="F37" s="1534"/>
      <c r="G37" s="1534"/>
      <c r="H37" s="1534"/>
      <c r="I37" s="1534"/>
      <c r="J37" s="1534"/>
      <c r="K37" s="1534"/>
      <c r="L37" s="538"/>
      <c r="M37" s="538"/>
      <c r="N37" s="538"/>
      <c r="O37" s="538"/>
      <c r="P37" s="538"/>
      <c r="Q37" s="132">
        <f t="shared" si="39"/>
        <v>0</v>
      </c>
      <c r="R37" s="133">
        <f t="shared" si="40"/>
        <v>0</v>
      </c>
      <c r="S37" s="132">
        <f t="shared" si="41"/>
        <v>0</v>
      </c>
      <c r="T37" s="132">
        <f t="shared" si="42"/>
        <v>0</v>
      </c>
      <c r="U37" s="132">
        <f t="shared" si="43"/>
        <v>0</v>
      </c>
      <c r="V37" s="1342"/>
      <c r="W37" s="135">
        <f t="shared" si="44"/>
        <v>0</v>
      </c>
      <c r="X37" s="436">
        <f>VLOOKUP($C37,$BI$106:$CM$491,3,FALSE)</f>
        <v>0</v>
      </c>
      <c r="Y37" s="437">
        <f>VLOOKUP($C37,$BI$106:$CM$491,4,FALSE)</f>
        <v>0</v>
      </c>
      <c r="Z37" s="438">
        <f>IF($Q37&gt;0,VLOOKUP($C37,$BI$106:$CM$491,6,FALSE),0)</f>
        <v>0</v>
      </c>
      <c r="AA37" s="439">
        <f t="shared" si="45"/>
        <v>0</v>
      </c>
      <c r="AB37" s="439">
        <f t="shared" si="46"/>
        <v>0</v>
      </c>
      <c r="AC37" s="438">
        <f t="shared" si="47"/>
        <v>0</v>
      </c>
      <c r="AD37" s="439">
        <f t="shared" si="48"/>
        <v>0</v>
      </c>
      <c r="AE37" s="440">
        <v>0</v>
      </c>
      <c r="AF37" s="437">
        <v>0</v>
      </c>
      <c r="AG37" s="438">
        <v>0</v>
      </c>
      <c r="AH37" s="441">
        <f t="shared" si="49"/>
        <v>0</v>
      </c>
      <c r="AI37" s="441">
        <f t="shared" si="50"/>
        <v>0</v>
      </c>
      <c r="AJ37" s="438">
        <f t="shared" si="51"/>
        <v>0</v>
      </c>
      <c r="AK37" s="439">
        <f t="shared" si="52"/>
        <v>0</v>
      </c>
      <c r="AL37" s="440">
        <v>0</v>
      </c>
      <c r="AM37" s="437">
        <v>0</v>
      </c>
      <c r="AN37" s="438">
        <v>0</v>
      </c>
      <c r="AO37" s="441">
        <f>($Q37*AL37)/1000</f>
        <v>0</v>
      </c>
      <c r="AP37" s="441">
        <f t="shared" si="54"/>
        <v>0</v>
      </c>
      <c r="AQ37" s="438">
        <f t="shared" si="55"/>
        <v>0</v>
      </c>
      <c r="AR37" s="439">
        <f t="shared" si="56"/>
        <v>0</v>
      </c>
      <c r="AS37" s="442">
        <v>0</v>
      </c>
      <c r="AT37" s="437">
        <v>0</v>
      </c>
      <c r="AU37" s="438">
        <v>0</v>
      </c>
      <c r="AV37" s="441">
        <f t="shared" si="60"/>
        <v>0</v>
      </c>
      <c r="AW37" s="438">
        <f t="shared" si="61"/>
        <v>0</v>
      </c>
      <c r="AX37" s="439">
        <f t="shared" si="66"/>
        <v>0</v>
      </c>
      <c r="AY37" s="442">
        <v>0</v>
      </c>
      <c r="AZ37" s="437">
        <v>0</v>
      </c>
      <c r="BA37" s="438">
        <v>0</v>
      </c>
      <c r="BB37" s="441">
        <f t="shared" si="67"/>
        <v>0</v>
      </c>
      <c r="BC37" s="441">
        <f t="shared" si="62"/>
        <v>0</v>
      </c>
      <c r="BD37" s="438">
        <f>IF(BB37&gt;0,SQRT(($W37*$W37)+(BA37*BA37)+($V37*$V37)),0)</f>
        <v>0</v>
      </c>
      <c r="BE37" s="439">
        <f t="shared" si="63"/>
        <v>0</v>
      </c>
      <c r="BF37" s="443">
        <f t="shared" si="64"/>
        <v>0</v>
      </c>
      <c r="BG37" s="444">
        <f t="shared" si="65"/>
        <v>0</v>
      </c>
      <c r="BH37" s="15">
        <f t="shared" si="37"/>
        <v>0</v>
      </c>
      <c r="BI37" s="51"/>
      <c r="BJ37" s="104"/>
      <c r="BK37" s="104"/>
      <c r="BL37" s="104"/>
      <c r="BM37" s="105"/>
      <c r="BN37" s="105"/>
      <c r="BO37" s="105"/>
      <c r="BP37" s="104"/>
      <c r="BQ37" s="104"/>
      <c r="BR37" s="104"/>
      <c r="BS37" s="104"/>
      <c r="BT37" s="104"/>
      <c r="BU37" s="104"/>
      <c r="BV37" s="104"/>
      <c r="BW37" s="104"/>
      <c r="BX37" s="104"/>
      <c r="BY37" s="104"/>
      <c r="BZ37" s="104"/>
      <c r="CA37" s="104"/>
      <c r="CB37" s="106"/>
      <c r="CC37" s="104"/>
      <c r="CD37" s="104"/>
      <c r="CE37" s="106"/>
      <c r="CF37" s="106"/>
      <c r="CG37" s="106"/>
      <c r="CH37" s="106"/>
      <c r="CI37" s="104"/>
      <c r="CJ37" s="104"/>
      <c r="CK37" s="106"/>
      <c r="CL37" s="106"/>
      <c r="CM37" s="106"/>
      <c r="CN37" s="72"/>
      <c r="CO37" s="23"/>
      <c r="CP37" s="23"/>
      <c r="CQ37" s="23"/>
      <c r="CR37" s="24"/>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6"/>
      <c r="EA37" s="16"/>
      <c r="EB37" s="16"/>
      <c r="EC37" s="16"/>
      <c r="ED37" s="16"/>
      <c r="EE37" s="16"/>
      <c r="EF37" s="16"/>
      <c r="EG37" s="16"/>
      <c r="EH37" s="13"/>
      <c r="EI37" s="13"/>
      <c r="EJ37" s="13"/>
      <c r="EK37" s="13"/>
      <c r="EL37" s="13"/>
      <c r="EM37" s="13"/>
      <c r="EN37" s="13"/>
      <c r="EO37" s="13"/>
      <c r="EP37" s="13"/>
      <c r="EQ37" s="13"/>
      <c r="ER37" s="13"/>
      <c r="ES37" s="13"/>
      <c r="ET37" s="13"/>
      <c r="EU37" s="13"/>
      <c r="EV37" s="13"/>
      <c r="EW37" s="13"/>
      <c r="EX37" s="13"/>
      <c r="EY37" s="13"/>
      <c r="EZ37" s="13"/>
      <c r="FA37" s="13"/>
      <c r="FB37" s="13"/>
      <c r="FC37" s="13"/>
      <c r="FD37" s="13"/>
      <c r="FE37" s="13"/>
      <c r="FF37" s="13"/>
      <c r="FG37" s="13"/>
      <c r="FH37" s="13"/>
      <c r="FI37" s="13"/>
      <c r="FJ37" s="13"/>
      <c r="FK37" s="13"/>
      <c r="FL37" s="13"/>
      <c r="FM37" s="13"/>
      <c r="FN37" s="13"/>
      <c r="FO37" s="13"/>
      <c r="FP37" s="13"/>
      <c r="FQ37" s="13"/>
      <c r="FR37" s="13"/>
      <c r="FS37" s="13"/>
      <c r="FT37" s="13"/>
      <c r="FU37" s="13"/>
      <c r="FV37" s="13"/>
      <c r="FW37" s="13"/>
    </row>
    <row r="38" spans="1:179" s="14" customFormat="1" x14ac:dyDescent="0.25">
      <c r="A38" s="13"/>
      <c r="B38" s="2192"/>
      <c r="C38" s="209"/>
      <c r="D38" s="435">
        <f t="shared" si="38"/>
        <v>0</v>
      </c>
      <c r="E38" s="578"/>
      <c r="F38" s="1534"/>
      <c r="G38" s="1534"/>
      <c r="H38" s="1534"/>
      <c r="I38" s="1534"/>
      <c r="J38" s="1534"/>
      <c r="K38" s="538"/>
      <c r="L38" s="538"/>
      <c r="M38" s="538"/>
      <c r="N38" s="538"/>
      <c r="O38" s="538"/>
      <c r="P38" s="538"/>
      <c r="Q38" s="132">
        <f t="shared" si="39"/>
        <v>0</v>
      </c>
      <c r="R38" s="133">
        <f t="shared" si="40"/>
        <v>0</v>
      </c>
      <c r="S38" s="132">
        <f t="shared" si="41"/>
        <v>0</v>
      </c>
      <c r="T38" s="132">
        <f t="shared" si="42"/>
        <v>0</v>
      </c>
      <c r="U38" s="132">
        <f t="shared" si="43"/>
        <v>0</v>
      </c>
      <c r="V38" s="1342"/>
      <c r="W38" s="135">
        <f t="shared" si="44"/>
        <v>0</v>
      </c>
      <c r="X38" s="436">
        <f>VLOOKUP($C38,$BI$106:$CM$491,3,FALSE)</f>
        <v>0</v>
      </c>
      <c r="Y38" s="437">
        <f>VLOOKUP($C38,$BI$106:$CM$491,4,FALSE)</f>
        <v>0</v>
      </c>
      <c r="Z38" s="438">
        <f>IF($Q38&gt;0,VLOOKUP($C38,$BI$106:$CM$491,6,FALSE),0)</f>
        <v>0</v>
      </c>
      <c r="AA38" s="439">
        <f t="shared" si="45"/>
        <v>0</v>
      </c>
      <c r="AB38" s="439">
        <f t="shared" si="46"/>
        <v>0</v>
      </c>
      <c r="AC38" s="438">
        <f t="shared" si="47"/>
        <v>0</v>
      </c>
      <c r="AD38" s="439">
        <f t="shared" si="48"/>
        <v>0</v>
      </c>
      <c r="AE38" s="440">
        <v>0</v>
      </c>
      <c r="AF38" s="437">
        <v>0</v>
      </c>
      <c r="AG38" s="438">
        <v>0</v>
      </c>
      <c r="AH38" s="441">
        <f t="shared" si="49"/>
        <v>0</v>
      </c>
      <c r="AI38" s="441">
        <f t="shared" si="50"/>
        <v>0</v>
      </c>
      <c r="AJ38" s="438">
        <f t="shared" si="51"/>
        <v>0</v>
      </c>
      <c r="AK38" s="439">
        <f t="shared" si="52"/>
        <v>0</v>
      </c>
      <c r="AL38" s="440">
        <v>0</v>
      </c>
      <c r="AM38" s="437">
        <v>0</v>
      </c>
      <c r="AN38" s="438">
        <v>0</v>
      </c>
      <c r="AO38" s="441">
        <f>($Q38*AL38)/1000</f>
        <v>0</v>
      </c>
      <c r="AP38" s="441">
        <f t="shared" si="54"/>
        <v>0</v>
      </c>
      <c r="AQ38" s="438">
        <f t="shared" si="55"/>
        <v>0</v>
      </c>
      <c r="AR38" s="439">
        <f t="shared" si="56"/>
        <v>0</v>
      </c>
      <c r="AS38" s="442">
        <v>0</v>
      </c>
      <c r="AT38" s="437">
        <v>0</v>
      </c>
      <c r="AU38" s="438">
        <v>0</v>
      </c>
      <c r="AV38" s="441">
        <f t="shared" si="60"/>
        <v>0</v>
      </c>
      <c r="AW38" s="438">
        <f t="shared" si="61"/>
        <v>0</v>
      </c>
      <c r="AX38" s="439">
        <f t="shared" si="66"/>
        <v>0</v>
      </c>
      <c r="AY38" s="442">
        <v>0</v>
      </c>
      <c r="AZ38" s="437">
        <v>0</v>
      </c>
      <c r="BA38" s="438">
        <v>0</v>
      </c>
      <c r="BB38" s="441">
        <f t="shared" si="67"/>
        <v>0</v>
      </c>
      <c r="BC38" s="441">
        <f t="shared" si="62"/>
        <v>0</v>
      </c>
      <c r="BD38" s="438">
        <f>IF(BB38&gt;0,SQRT(($W38*$W38)+(BA38*BA38)+($V38*$V38)),0)</f>
        <v>0</v>
      </c>
      <c r="BE38" s="439">
        <f t="shared" si="63"/>
        <v>0</v>
      </c>
      <c r="BF38" s="443">
        <f t="shared" si="64"/>
        <v>0</v>
      </c>
      <c r="BG38" s="444">
        <f t="shared" si="65"/>
        <v>0</v>
      </c>
      <c r="BH38" s="15">
        <f t="shared" si="37"/>
        <v>0</v>
      </c>
      <c r="BI38" s="51"/>
      <c r="BJ38" s="104"/>
      <c r="BK38" s="104"/>
      <c r="BL38" s="104"/>
      <c r="BM38" s="105"/>
      <c r="BN38" s="105"/>
      <c r="BO38" s="105"/>
      <c r="BP38" s="104"/>
      <c r="BQ38" s="104"/>
      <c r="BR38" s="104"/>
      <c r="BS38" s="104"/>
      <c r="BT38" s="104"/>
      <c r="BU38" s="104"/>
      <c r="BV38" s="104"/>
      <c r="BW38" s="104"/>
      <c r="BX38" s="104"/>
      <c r="BY38" s="104"/>
      <c r="BZ38" s="104"/>
      <c r="CA38" s="104"/>
      <c r="CB38" s="106"/>
      <c r="CC38" s="104"/>
      <c r="CD38" s="104"/>
      <c r="CE38" s="106"/>
      <c r="CF38" s="106"/>
      <c r="CG38" s="106"/>
      <c r="CH38" s="106"/>
      <c r="CI38" s="104"/>
      <c r="CJ38" s="104"/>
      <c r="CK38" s="106"/>
      <c r="CL38" s="106"/>
      <c r="CM38" s="106"/>
      <c r="CN38" s="72"/>
      <c r="CO38" s="23"/>
      <c r="CP38" s="23"/>
      <c r="CQ38" s="23"/>
      <c r="CR38" s="24"/>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6"/>
      <c r="EA38" s="16"/>
      <c r="EB38" s="16"/>
      <c r="EC38" s="16"/>
      <c r="ED38" s="16"/>
      <c r="EE38" s="16"/>
      <c r="EF38" s="16"/>
      <c r="EG38" s="16"/>
      <c r="EH38" s="13"/>
      <c r="EI38" s="13"/>
      <c r="EJ38" s="13"/>
      <c r="EK38" s="13"/>
      <c r="EL38" s="13"/>
      <c r="EM38" s="13"/>
      <c r="EN38" s="13"/>
      <c r="EO38" s="13"/>
      <c r="EP38" s="13"/>
      <c r="EQ38" s="13"/>
      <c r="ER38" s="13"/>
      <c r="ES38" s="13"/>
      <c r="ET38" s="13"/>
      <c r="EU38" s="13"/>
      <c r="EV38" s="13"/>
      <c r="EW38" s="13"/>
      <c r="EX38" s="13"/>
      <c r="EY38" s="13"/>
      <c r="EZ38" s="13"/>
      <c r="FA38" s="13"/>
      <c r="FB38" s="13"/>
      <c r="FC38" s="13"/>
      <c r="FD38" s="13"/>
      <c r="FE38" s="13"/>
      <c r="FF38" s="13"/>
      <c r="FG38" s="13"/>
      <c r="FH38" s="13"/>
      <c r="FI38" s="13"/>
      <c r="FJ38" s="13"/>
      <c r="FK38" s="13"/>
      <c r="FL38" s="13"/>
      <c r="FM38" s="13"/>
      <c r="FN38" s="13"/>
      <c r="FO38" s="13"/>
      <c r="FP38" s="13"/>
      <c r="FQ38" s="13"/>
      <c r="FR38" s="13"/>
      <c r="FS38" s="13"/>
      <c r="FT38" s="13"/>
      <c r="FU38" s="13"/>
      <c r="FV38" s="13"/>
      <c r="FW38" s="13"/>
    </row>
    <row r="39" spans="1:179" s="14" customFormat="1" ht="15.75" x14ac:dyDescent="0.25">
      <c r="A39" s="13"/>
      <c r="B39" s="434" t="s">
        <v>286</v>
      </c>
      <c r="C39" s="425"/>
      <c r="D39" s="425"/>
      <c r="E39" s="425"/>
      <c r="F39" s="425"/>
      <c r="G39" s="425"/>
      <c r="H39" s="425"/>
      <c r="I39" s="425"/>
      <c r="J39" s="425"/>
      <c r="K39" s="425"/>
      <c r="L39" s="425"/>
      <c r="M39" s="425"/>
      <c r="N39" s="425"/>
      <c r="O39" s="425"/>
      <c r="P39" s="425"/>
      <c r="Q39" s="425"/>
      <c r="R39" s="425"/>
      <c r="S39" s="425"/>
      <c r="T39" s="425"/>
      <c r="U39" s="425"/>
      <c r="V39" s="425"/>
      <c r="W39" s="425"/>
      <c r="X39" s="425"/>
      <c r="Y39" s="425"/>
      <c r="Z39" s="425"/>
      <c r="AA39" s="426"/>
      <c r="AB39" s="427">
        <f>SUM(AB29:AB38)</f>
        <v>0</v>
      </c>
      <c r="AC39" s="428">
        <f>IF(AB39&gt;0,SQRT(SUM(AD29:AD38))/AB39,0)</f>
        <v>0</v>
      </c>
      <c r="AD39" s="427">
        <f>(AB39*AC39)^2</f>
        <v>0</v>
      </c>
      <c r="AE39" s="430"/>
      <c r="AF39" s="425"/>
      <c r="AG39" s="425"/>
      <c r="AH39" s="431"/>
      <c r="AI39" s="427">
        <f>SUM(AI29:AI38)</f>
        <v>0</v>
      </c>
      <c r="AJ39" s="428">
        <f>IF(AI39&gt;0,SQRT(SUM(AK29:AK38))/AI39,0)</f>
        <v>0</v>
      </c>
      <c r="AK39" s="427">
        <f>(AI39*AJ39)^2</f>
        <v>0</v>
      </c>
      <c r="AL39" s="425"/>
      <c r="AM39" s="425"/>
      <c r="AN39" s="425"/>
      <c r="AO39" s="425"/>
      <c r="AP39" s="427">
        <f>SUM(AP29:AP38)</f>
        <v>0</v>
      </c>
      <c r="AQ39" s="428">
        <f>IF(AP39&gt;0,SQRT(SUM(AR29:AR38))/AP39,0)</f>
        <v>0</v>
      </c>
      <c r="AR39" s="427">
        <f>(AP39*AQ39)^2</f>
        <v>0</v>
      </c>
      <c r="AS39" s="425"/>
      <c r="AT39" s="425"/>
      <c r="AU39" s="425"/>
      <c r="AV39" s="427">
        <f>SUM(AV29:AV38)</f>
        <v>0</v>
      </c>
      <c r="AW39" s="428">
        <f>IF(AV39&gt;0,SQRT(SUM(AX29:AX38))/AV39,0)</f>
        <v>0</v>
      </c>
      <c r="AX39" s="427">
        <f>(AV39*AW39)^2</f>
        <v>0</v>
      </c>
      <c r="AY39" s="425"/>
      <c r="AZ39" s="425"/>
      <c r="BA39" s="432"/>
      <c r="BB39" s="429"/>
      <c r="BC39" s="427">
        <f>SUM(BC29:BC38)</f>
        <v>0</v>
      </c>
      <c r="BD39" s="428">
        <f>IF(BC39&gt;0,SQRT(SUM(BE29:BE38))/BC39,0)</f>
        <v>0</v>
      </c>
      <c r="BE39" s="427">
        <f>(BC39*BD39)^2</f>
        <v>0</v>
      </c>
      <c r="BF39" s="427">
        <f>SUM(BF29:BF38)</f>
        <v>0</v>
      </c>
      <c r="BG39" s="433">
        <f>IF(BF39&gt;0,SQRT(SUM(BH29:BH38))/BF39,0)</f>
        <v>0</v>
      </c>
      <c r="BH39" s="15">
        <f t="shared" si="37"/>
        <v>0</v>
      </c>
      <c r="BI39" s="51"/>
      <c r="BJ39" s="104"/>
      <c r="BK39" s="104"/>
      <c r="BL39" s="104"/>
      <c r="BM39" s="105"/>
      <c r="BN39" s="105"/>
      <c r="BO39" s="105"/>
      <c r="BP39" s="104"/>
      <c r="BQ39" s="104"/>
      <c r="BR39" s="104"/>
      <c r="BS39" s="104"/>
      <c r="BT39" s="104"/>
      <c r="BU39" s="104"/>
      <c r="BV39" s="104"/>
      <c r="BW39" s="104"/>
      <c r="BX39" s="104"/>
      <c r="BY39" s="104"/>
      <c r="BZ39" s="104"/>
      <c r="CA39" s="104"/>
      <c r="CB39" s="106"/>
      <c r="CC39" s="104"/>
      <c r="CD39" s="104"/>
      <c r="CE39" s="106"/>
      <c r="CF39" s="106"/>
      <c r="CG39" s="106"/>
      <c r="CH39" s="106"/>
      <c r="CI39" s="104"/>
      <c r="CJ39" s="104"/>
      <c r="CK39" s="106"/>
      <c r="CL39" s="106"/>
      <c r="CM39" s="106"/>
      <c r="CN39" s="72"/>
      <c r="CO39" s="23"/>
      <c r="CP39" s="23"/>
      <c r="CQ39" s="23"/>
      <c r="CR39" s="24"/>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6"/>
      <c r="EA39" s="16"/>
      <c r="EB39" s="16"/>
      <c r="EC39" s="16"/>
      <c r="ED39" s="16"/>
      <c r="EE39" s="16"/>
      <c r="EF39" s="16"/>
      <c r="EG39" s="16"/>
      <c r="EH39" s="13"/>
      <c r="EI39" s="13"/>
      <c r="EJ39" s="13"/>
      <c r="EK39" s="13"/>
      <c r="EL39" s="13"/>
      <c r="EM39" s="13"/>
      <c r="EN39" s="13"/>
      <c r="EO39" s="13"/>
      <c r="EP39" s="13"/>
      <c r="EQ39" s="13"/>
      <c r="ER39" s="13"/>
      <c r="ES39" s="13"/>
      <c r="ET39" s="13"/>
      <c r="EU39" s="13"/>
      <c r="EV39" s="13"/>
      <c r="EW39" s="13"/>
      <c r="EX39" s="13"/>
      <c r="EY39" s="13"/>
      <c r="EZ39" s="13"/>
      <c r="FA39" s="13"/>
      <c r="FB39" s="13"/>
      <c r="FC39" s="13"/>
      <c r="FD39" s="13"/>
      <c r="FE39" s="13"/>
      <c r="FF39" s="13"/>
      <c r="FG39" s="13"/>
      <c r="FH39" s="13"/>
      <c r="FI39" s="13"/>
      <c r="FJ39" s="13"/>
      <c r="FK39" s="13"/>
      <c r="FL39" s="13"/>
      <c r="FM39" s="13"/>
      <c r="FN39" s="13"/>
      <c r="FO39" s="13"/>
      <c r="FP39" s="13"/>
      <c r="FQ39" s="13"/>
      <c r="FR39" s="13"/>
      <c r="FS39" s="13"/>
      <c r="FT39" s="13"/>
      <c r="FU39" s="13"/>
      <c r="FV39" s="13"/>
      <c r="FW39" s="13"/>
    </row>
    <row r="40" spans="1:179" s="14" customFormat="1" ht="15.75" x14ac:dyDescent="0.25">
      <c r="A40" s="13"/>
      <c r="B40" s="408" t="s">
        <v>50</v>
      </c>
      <c r="C40" s="409"/>
      <c r="D40" s="409"/>
      <c r="E40" s="409"/>
      <c r="F40" s="409"/>
      <c r="G40" s="409"/>
      <c r="H40" s="409"/>
      <c r="I40" s="409"/>
      <c r="J40" s="409"/>
      <c r="K40" s="409"/>
      <c r="L40" s="409"/>
      <c r="M40" s="409"/>
      <c r="N40" s="409"/>
      <c r="O40" s="409"/>
      <c r="P40" s="409"/>
      <c r="Q40" s="409"/>
      <c r="R40" s="409"/>
      <c r="S40" s="409"/>
      <c r="T40" s="409"/>
      <c r="U40" s="409"/>
      <c r="V40" s="409"/>
      <c r="W40" s="409"/>
      <c r="X40" s="409"/>
      <c r="Y40" s="409"/>
      <c r="Z40" s="409"/>
      <c r="AA40" s="410"/>
      <c r="AB40" s="411">
        <f>+AB28+AB39</f>
        <v>403.27363116896754</v>
      </c>
      <c r="AC40" s="412">
        <f>IF(AB40&gt;0,(SQRT(AD28+AD39))/AB40,0)</f>
        <v>0</v>
      </c>
      <c r="AD40" s="411">
        <f>(AB40*AC40)^2</f>
        <v>0</v>
      </c>
      <c r="AE40" s="413"/>
      <c r="AF40" s="409"/>
      <c r="AG40" s="409"/>
      <c r="AH40" s="414"/>
      <c r="AI40" s="411">
        <f>+AI28+AI39</f>
        <v>0.59485743272715252</v>
      </c>
      <c r="AJ40" s="412">
        <f>IF(AI40&gt;0,(SQRT(AK28+AK39))/AI40,0)</f>
        <v>0</v>
      </c>
      <c r="AK40" s="411">
        <f>(AI40*AJ40)^2</f>
        <v>0</v>
      </c>
      <c r="AL40" s="409"/>
      <c r="AM40" s="409"/>
      <c r="AN40" s="409"/>
      <c r="AO40" s="409"/>
      <c r="AP40" s="411">
        <f>+AP28+AP39</f>
        <v>6.9435374219392401E-2</v>
      </c>
      <c r="AQ40" s="412">
        <f>IF(AP40&gt;0,(SQRT(AR28+AR39))/AP40,0)</f>
        <v>0</v>
      </c>
      <c r="AR40" s="411">
        <f>(AP40*AQ40)^2</f>
        <v>0</v>
      </c>
      <c r="AS40" s="409"/>
      <c r="AT40" s="409"/>
      <c r="AU40" s="409"/>
      <c r="AV40" s="411">
        <f>+AV28+AV39</f>
        <v>0</v>
      </c>
      <c r="AW40" s="412">
        <f>IF(AV40&gt;0,(SQRT(AX28+AX39))/AV40,0)</f>
        <v>0</v>
      </c>
      <c r="AX40" s="411">
        <f>(AV40*AW40)^2</f>
        <v>0</v>
      </c>
      <c r="AY40" s="409"/>
      <c r="AZ40" s="409"/>
      <c r="BA40" s="415"/>
      <c r="BB40" s="416"/>
      <c r="BC40" s="411">
        <f>+BC28+BC39</f>
        <v>0</v>
      </c>
      <c r="BD40" s="412">
        <f>IF(BC40&gt;0,(SQRT(BE28+BE39))/BC40,0)</f>
        <v>0</v>
      </c>
      <c r="BE40" s="411">
        <f>(BC40*BD40)^2</f>
        <v>0</v>
      </c>
      <c r="BF40" s="411">
        <f>+BF28+BF39</f>
        <v>403.93792397591415</v>
      </c>
      <c r="BG40" s="417">
        <f>IF(BF40&gt;0,(SQRT(BH28+BH39))/BF40,0)</f>
        <v>0.16121912117229342</v>
      </c>
      <c r="BH40" s="15">
        <f t="shared" si="37"/>
        <v>4240.942234945107</v>
      </c>
      <c r="BI40" s="51"/>
      <c r="BJ40" s="104"/>
      <c r="BK40" s="104"/>
      <c r="BL40" s="104"/>
      <c r="BM40" s="105"/>
      <c r="BN40" s="105"/>
      <c r="BO40" s="105"/>
      <c r="BP40" s="104"/>
      <c r="BQ40" s="104"/>
      <c r="BR40" s="104"/>
      <c r="BS40" s="104"/>
      <c r="BT40" s="104"/>
      <c r="BU40" s="104"/>
      <c r="BV40" s="104"/>
      <c r="BW40" s="104"/>
      <c r="BX40" s="104"/>
      <c r="BY40" s="104"/>
      <c r="BZ40" s="104"/>
      <c r="CA40" s="104"/>
      <c r="CB40" s="106"/>
      <c r="CC40" s="104"/>
      <c r="CD40" s="104"/>
      <c r="CE40" s="106"/>
      <c r="CF40" s="106"/>
      <c r="CG40" s="106"/>
      <c r="CH40" s="106"/>
      <c r="CI40" s="104"/>
      <c r="CJ40" s="104"/>
      <c r="CK40" s="106"/>
      <c r="CL40" s="106"/>
      <c r="CM40" s="106"/>
      <c r="CN40" s="72"/>
      <c r="CO40" s="23"/>
      <c r="CP40" s="23"/>
      <c r="CQ40" s="23"/>
      <c r="CR40" s="24"/>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6"/>
      <c r="EA40" s="16"/>
      <c r="EB40" s="16"/>
      <c r="EC40" s="16"/>
      <c r="ED40" s="16"/>
      <c r="EE40" s="16"/>
      <c r="EF40" s="16"/>
      <c r="EG40" s="16"/>
      <c r="EH40" s="13"/>
      <c r="EI40" s="13"/>
      <c r="EJ40" s="13"/>
      <c r="EK40" s="13"/>
      <c r="EL40" s="13"/>
      <c r="EM40" s="13"/>
      <c r="EN40" s="13"/>
      <c r="EO40" s="13"/>
      <c r="EP40" s="13"/>
      <c r="EQ40" s="13"/>
      <c r="ER40" s="13"/>
      <c r="ES40" s="13"/>
      <c r="ET40" s="13"/>
      <c r="EU40" s="13"/>
      <c r="EV40" s="13"/>
      <c r="EW40" s="13"/>
      <c r="EX40" s="13"/>
      <c r="EY40" s="13"/>
      <c r="EZ40" s="13"/>
      <c r="FA40" s="13"/>
      <c r="FB40" s="13"/>
      <c r="FC40" s="13"/>
      <c r="FD40" s="13"/>
      <c r="FE40" s="13"/>
      <c r="FF40" s="13"/>
      <c r="FG40" s="13"/>
      <c r="FH40" s="13"/>
      <c r="FI40" s="13"/>
      <c r="FJ40" s="13"/>
      <c r="FK40" s="13"/>
      <c r="FL40" s="13"/>
      <c r="FM40" s="13"/>
      <c r="FN40" s="13"/>
      <c r="FO40" s="13"/>
      <c r="FP40" s="13"/>
      <c r="FQ40" s="13"/>
      <c r="FR40" s="13"/>
      <c r="FS40" s="13"/>
      <c r="FT40" s="13"/>
      <c r="FU40" s="13"/>
      <c r="FV40" s="13"/>
      <c r="FW40" s="13"/>
    </row>
    <row r="41" spans="1:179" s="13" customFormat="1" ht="4.9000000000000004" customHeight="1" x14ac:dyDescent="0.25">
      <c r="B41" s="450"/>
      <c r="C41" s="451"/>
      <c r="D41" s="451"/>
      <c r="E41" s="451"/>
      <c r="F41" s="451"/>
      <c r="G41" s="451"/>
      <c r="H41" s="451"/>
      <c r="I41" s="451"/>
      <c r="J41" s="451"/>
      <c r="K41" s="451"/>
      <c r="L41" s="451"/>
      <c r="M41" s="451"/>
      <c r="N41" s="451"/>
      <c r="O41" s="451"/>
      <c r="P41" s="451"/>
      <c r="Q41" s="451"/>
      <c r="R41" s="451"/>
      <c r="S41" s="451"/>
      <c r="T41" s="451"/>
      <c r="U41" s="451"/>
      <c r="V41" s="451"/>
      <c r="W41" s="451"/>
      <c r="X41" s="451"/>
      <c r="Y41" s="451"/>
      <c r="Z41" s="451"/>
      <c r="AA41" s="452"/>
      <c r="AB41" s="453"/>
      <c r="AC41" s="454"/>
      <c r="AD41" s="453"/>
      <c r="AE41" s="455"/>
      <c r="AF41" s="451"/>
      <c r="AG41" s="451"/>
      <c r="AH41" s="456"/>
      <c r="AI41" s="453"/>
      <c r="AJ41" s="454"/>
      <c r="AK41" s="453"/>
      <c r="AL41" s="451"/>
      <c r="AM41" s="451"/>
      <c r="AN41" s="451"/>
      <c r="AO41" s="451"/>
      <c r="AP41" s="453"/>
      <c r="AQ41" s="454"/>
      <c r="AR41" s="453"/>
      <c r="AS41" s="451"/>
      <c r="AT41" s="451"/>
      <c r="AU41" s="451"/>
      <c r="AV41" s="453"/>
      <c r="AW41" s="454"/>
      <c r="AX41" s="453"/>
      <c r="AY41" s="451"/>
      <c r="AZ41" s="451"/>
      <c r="BA41" s="457"/>
      <c r="BB41" s="458"/>
      <c r="BC41" s="453"/>
      <c r="BD41" s="454"/>
      <c r="BE41" s="453"/>
      <c r="BF41" s="453"/>
      <c r="BG41" s="459"/>
      <c r="BH41" s="15"/>
      <c r="BI41" s="100"/>
      <c r="BJ41" s="101"/>
      <c r="BK41" s="101"/>
      <c r="BL41" s="101"/>
      <c r="BM41" s="102"/>
      <c r="BN41" s="102"/>
      <c r="BO41" s="102"/>
      <c r="BP41" s="101"/>
      <c r="BQ41" s="101"/>
      <c r="BR41" s="101"/>
      <c r="BS41" s="101"/>
      <c r="BT41" s="101"/>
      <c r="BU41" s="101"/>
      <c r="BV41" s="101"/>
      <c r="BW41" s="101"/>
      <c r="BX41" s="101"/>
      <c r="BY41" s="101"/>
      <c r="BZ41" s="101"/>
      <c r="CA41" s="101"/>
      <c r="CB41" s="103"/>
      <c r="CC41" s="101"/>
      <c r="CD41" s="101"/>
      <c r="CE41" s="103"/>
      <c r="CF41" s="103"/>
      <c r="CG41" s="103"/>
      <c r="CH41" s="103"/>
      <c r="CI41" s="101"/>
      <c r="CJ41" s="101"/>
      <c r="CK41" s="103"/>
      <c r="CL41" s="103"/>
      <c r="CM41" s="103"/>
      <c r="CN41" s="71"/>
      <c r="CO41" s="16"/>
      <c r="CP41" s="16"/>
      <c r="CQ41" s="16"/>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6"/>
      <c r="EA41" s="16"/>
      <c r="EB41" s="16"/>
      <c r="EC41" s="16"/>
      <c r="ED41" s="16"/>
      <c r="EE41" s="16"/>
      <c r="EF41" s="16"/>
      <c r="EG41" s="16"/>
    </row>
    <row r="42" spans="1:179" s="14" customFormat="1" ht="24.75" customHeight="1" x14ac:dyDescent="0.25">
      <c r="A42" s="13"/>
      <c r="B42" s="2184" t="s">
        <v>51</v>
      </c>
      <c r="C42" s="2185"/>
      <c r="D42" s="2185"/>
      <c r="E42" s="2185"/>
      <c r="F42" s="2185"/>
      <c r="G42" s="2185"/>
      <c r="H42" s="2185"/>
      <c r="I42" s="2185"/>
      <c r="J42" s="2185"/>
      <c r="K42" s="2185"/>
      <c r="L42" s="2185"/>
      <c r="M42" s="2185"/>
      <c r="N42" s="2185"/>
      <c r="O42" s="2185"/>
      <c r="P42" s="2185"/>
      <c r="Q42" s="2185"/>
      <c r="R42" s="2185"/>
      <c r="S42" s="2185"/>
      <c r="T42" s="2185"/>
      <c r="U42" s="2185"/>
      <c r="V42" s="2185"/>
      <c r="W42" s="2185"/>
      <c r="X42" s="2185"/>
      <c r="Y42" s="2185"/>
      <c r="Z42" s="2185"/>
      <c r="AA42" s="2185"/>
      <c r="AB42" s="2185"/>
      <c r="AC42" s="2185"/>
      <c r="AD42" s="2185"/>
      <c r="AE42" s="2185"/>
      <c r="AF42" s="2185"/>
      <c r="AG42" s="2185"/>
      <c r="AH42" s="2185"/>
      <c r="AI42" s="2185"/>
      <c r="AJ42" s="2185"/>
      <c r="AK42" s="2185"/>
      <c r="AL42" s="2185"/>
      <c r="AM42" s="2185"/>
      <c r="AN42" s="2185"/>
      <c r="AO42" s="2185"/>
      <c r="AP42" s="2185"/>
      <c r="AQ42" s="2185"/>
      <c r="AR42" s="2185"/>
      <c r="AS42" s="2185"/>
      <c r="AT42" s="2185"/>
      <c r="AU42" s="2185"/>
      <c r="AV42" s="2185"/>
      <c r="AW42" s="2185"/>
      <c r="AX42" s="2185"/>
      <c r="AY42" s="2185"/>
      <c r="AZ42" s="2185"/>
      <c r="BA42" s="2185"/>
      <c r="BB42" s="2185"/>
      <c r="BC42" s="2185"/>
      <c r="BD42" s="2185"/>
      <c r="BE42" s="2185"/>
      <c r="BF42" s="2185"/>
      <c r="BG42" s="2186"/>
      <c r="BH42" s="15"/>
      <c r="BI42" s="51"/>
      <c r="BJ42" s="104"/>
      <c r="BK42" s="104"/>
      <c r="BL42" s="104"/>
      <c r="BM42" s="105"/>
      <c r="BN42" s="105"/>
      <c r="BO42" s="105"/>
      <c r="BP42" s="104"/>
      <c r="BQ42" s="104"/>
      <c r="BR42" s="104"/>
      <c r="BS42" s="104"/>
      <c r="BT42" s="104"/>
      <c r="BU42" s="104"/>
      <c r="BV42" s="104"/>
      <c r="BW42" s="104"/>
      <c r="BX42" s="104"/>
      <c r="BY42" s="104"/>
      <c r="BZ42" s="104"/>
      <c r="CA42" s="104"/>
      <c r="CB42" s="106"/>
      <c r="CC42" s="104"/>
      <c r="CD42" s="104"/>
      <c r="CE42" s="106"/>
      <c r="CF42" s="106"/>
      <c r="CG42" s="106"/>
      <c r="CH42" s="106"/>
      <c r="CI42" s="104"/>
      <c r="CJ42" s="104"/>
      <c r="CK42" s="106"/>
      <c r="CL42" s="106"/>
      <c r="CM42" s="106"/>
      <c r="CN42" s="72"/>
      <c r="CO42" s="23"/>
      <c r="CP42" s="23"/>
      <c r="CQ42" s="23"/>
      <c r="CR42" s="24"/>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6"/>
      <c r="DX42" s="16"/>
      <c r="DY42" s="16"/>
      <c r="DZ42" s="16"/>
      <c r="EA42" s="16"/>
      <c r="EB42" s="16"/>
      <c r="EC42" s="16"/>
      <c r="ED42" s="16"/>
      <c r="EE42" s="13"/>
      <c r="EF42" s="13"/>
      <c r="EG42" s="13"/>
      <c r="EH42" s="13"/>
      <c r="EI42" s="13"/>
      <c r="EJ42" s="13"/>
      <c r="EK42" s="13"/>
      <c r="EL42" s="13"/>
      <c r="EM42" s="13"/>
      <c r="EN42" s="13"/>
      <c r="EO42" s="13"/>
      <c r="EP42" s="13"/>
      <c r="EQ42" s="13"/>
      <c r="ER42" s="13"/>
      <c r="ES42" s="13"/>
      <c r="ET42" s="13"/>
      <c r="EU42" s="13"/>
      <c r="EV42" s="13"/>
      <c r="EW42" s="13"/>
      <c r="EX42" s="13"/>
      <c r="EY42" s="13"/>
      <c r="EZ42" s="13"/>
      <c r="FA42" s="13"/>
      <c r="FB42" s="13"/>
      <c r="FC42" s="13"/>
      <c r="FD42" s="13"/>
      <c r="FE42" s="13"/>
      <c r="FF42" s="13"/>
      <c r="FG42" s="13"/>
      <c r="FH42" s="13"/>
      <c r="FI42" s="13"/>
      <c r="FJ42" s="13"/>
      <c r="FK42" s="13"/>
      <c r="FL42" s="13"/>
      <c r="FM42" s="13"/>
      <c r="FN42" s="13"/>
      <c r="FO42" s="13"/>
      <c r="FP42" s="13"/>
      <c r="FQ42" s="13"/>
      <c r="FR42" s="13"/>
      <c r="FS42" s="13"/>
      <c r="FT42" s="13"/>
      <c r="FU42" s="13"/>
      <c r="FV42" s="13"/>
      <c r="FW42" s="13"/>
    </row>
    <row r="43" spans="1:179" s="51" customFormat="1" ht="15" customHeight="1" x14ac:dyDescent="0.25">
      <c r="A43" s="13"/>
      <c r="B43" s="2180" t="s">
        <v>1728</v>
      </c>
      <c r="C43" s="2182" t="s">
        <v>287</v>
      </c>
      <c r="D43" s="2182" t="s">
        <v>25</v>
      </c>
      <c r="E43" s="2182"/>
      <c r="F43" s="2182"/>
      <c r="G43" s="2182"/>
      <c r="H43" s="2182"/>
      <c r="I43" s="2182"/>
      <c r="J43" s="2182"/>
      <c r="K43" s="2182"/>
      <c r="L43" s="2182"/>
      <c r="M43" s="2182"/>
      <c r="N43" s="2182"/>
      <c r="O43" s="2182"/>
      <c r="P43" s="2182"/>
      <c r="Q43" s="2182"/>
      <c r="R43" s="2182"/>
      <c r="S43" s="2182" t="s">
        <v>193</v>
      </c>
      <c r="T43" s="2182"/>
      <c r="U43" s="2182"/>
      <c r="V43" s="2182"/>
      <c r="W43" s="2182"/>
      <c r="X43" s="2183" t="s">
        <v>201</v>
      </c>
      <c r="Y43" s="2183"/>
      <c r="Z43" s="2183"/>
      <c r="AA43" s="2183"/>
      <c r="AB43" s="2183"/>
      <c r="AC43" s="2183"/>
      <c r="AD43" s="2183"/>
      <c r="AE43" s="2183" t="s">
        <v>200</v>
      </c>
      <c r="AF43" s="2183"/>
      <c r="AG43" s="2183"/>
      <c r="AH43" s="2183"/>
      <c r="AI43" s="2183"/>
      <c r="AJ43" s="2183"/>
      <c r="AK43" s="2183"/>
      <c r="AL43" s="2183" t="s">
        <v>199</v>
      </c>
      <c r="AM43" s="2183"/>
      <c r="AN43" s="2183"/>
      <c r="AO43" s="2183"/>
      <c r="AP43" s="2183"/>
      <c r="AQ43" s="2183"/>
      <c r="AR43" s="2183"/>
      <c r="AS43" s="2183" t="s">
        <v>362</v>
      </c>
      <c r="AT43" s="2183"/>
      <c r="AU43" s="2183"/>
      <c r="AV43" s="2183"/>
      <c r="AW43" s="2183"/>
      <c r="AX43" s="2183"/>
      <c r="AY43" s="2183" t="s">
        <v>198</v>
      </c>
      <c r="AZ43" s="2183"/>
      <c r="BA43" s="2183"/>
      <c r="BB43" s="2183"/>
      <c r="BC43" s="2183"/>
      <c r="BD43" s="2183"/>
      <c r="BE43" s="2183"/>
      <c r="BF43" s="2182" t="s">
        <v>604</v>
      </c>
      <c r="BG43" s="2189" t="s">
        <v>26</v>
      </c>
      <c r="BH43" s="15"/>
      <c r="BJ43" s="104"/>
      <c r="BK43" s="104"/>
      <c r="BL43" s="104"/>
      <c r="BM43" s="105"/>
      <c r="BN43" s="105"/>
      <c r="BO43" s="105"/>
      <c r="BP43" s="104"/>
      <c r="BQ43" s="104"/>
      <c r="BR43" s="104"/>
      <c r="BS43" s="104"/>
      <c r="BT43" s="104"/>
      <c r="BU43" s="104"/>
      <c r="BV43" s="104"/>
      <c r="BW43" s="104"/>
      <c r="BX43" s="104"/>
      <c r="BY43" s="104"/>
      <c r="BZ43" s="104"/>
      <c r="CA43" s="104"/>
      <c r="CB43" s="106"/>
      <c r="CC43" s="104"/>
      <c r="CD43" s="104"/>
      <c r="CE43" s="106"/>
      <c r="CF43" s="106"/>
      <c r="CG43" s="106"/>
      <c r="CH43" s="106"/>
      <c r="CI43" s="104"/>
      <c r="CJ43" s="104"/>
      <c r="CK43" s="106"/>
      <c r="CL43" s="106"/>
      <c r="CM43" s="106"/>
      <c r="CN43" s="72"/>
      <c r="CO43" s="23"/>
      <c r="CP43" s="23"/>
      <c r="CQ43" s="23"/>
      <c r="CR43" s="24"/>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6"/>
      <c r="DX43" s="16"/>
      <c r="DY43" s="16"/>
      <c r="DZ43" s="16"/>
      <c r="EA43" s="16"/>
      <c r="EB43" s="16"/>
      <c r="EC43" s="16"/>
      <c r="ED43" s="16"/>
      <c r="EE43" s="100"/>
      <c r="EF43" s="100"/>
      <c r="EG43" s="100"/>
      <c r="EH43" s="100"/>
      <c r="EI43" s="100"/>
      <c r="EJ43" s="100"/>
      <c r="EK43" s="100"/>
      <c r="EL43" s="100"/>
      <c r="EM43" s="100"/>
      <c r="EN43" s="100"/>
      <c r="EO43" s="100"/>
      <c r="EP43" s="100"/>
      <c r="EQ43" s="100"/>
      <c r="ER43" s="100"/>
      <c r="ES43" s="100"/>
      <c r="ET43" s="100"/>
      <c r="EU43" s="100"/>
      <c r="EV43" s="100"/>
      <c r="EW43" s="100"/>
      <c r="EX43" s="100"/>
      <c r="EY43" s="100"/>
      <c r="EZ43" s="100"/>
      <c r="FA43" s="100"/>
      <c r="FB43" s="100"/>
      <c r="FC43" s="100"/>
      <c r="FD43" s="100"/>
      <c r="FE43" s="100"/>
      <c r="FF43" s="100"/>
      <c r="FG43" s="100"/>
      <c r="FH43" s="100"/>
      <c r="FI43" s="100"/>
      <c r="FJ43" s="100"/>
      <c r="FK43" s="100"/>
      <c r="FL43" s="100"/>
      <c r="FM43" s="100"/>
      <c r="FN43" s="100"/>
      <c r="FO43" s="100"/>
      <c r="FP43" s="100"/>
      <c r="FQ43" s="100"/>
      <c r="FR43" s="100"/>
      <c r="FS43" s="100"/>
      <c r="FT43" s="100"/>
      <c r="FU43" s="100"/>
      <c r="FV43" s="100"/>
      <c r="FW43" s="100"/>
    </row>
    <row r="44" spans="1:179" s="51" customFormat="1" ht="60" x14ac:dyDescent="0.25">
      <c r="A44" s="13"/>
      <c r="B44" s="2181"/>
      <c r="C44" s="2182"/>
      <c r="D44" s="422" t="s">
        <v>27</v>
      </c>
      <c r="E44" s="422" t="s">
        <v>652</v>
      </c>
      <c r="F44" s="959" t="s">
        <v>29</v>
      </c>
      <c r="G44" s="959" t="s">
        <v>30</v>
      </c>
      <c r="H44" s="959" t="s">
        <v>31</v>
      </c>
      <c r="I44" s="959" t="s">
        <v>32</v>
      </c>
      <c r="J44" s="959" t="s">
        <v>33</v>
      </c>
      <c r="K44" s="959" t="s">
        <v>34</v>
      </c>
      <c r="L44" s="959" t="s">
        <v>35</v>
      </c>
      <c r="M44" s="959" t="s">
        <v>36</v>
      </c>
      <c r="N44" s="959" t="s">
        <v>37</v>
      </c>
      <c r="O44" s="959" t="s">
        <v>38</v>
      </c>
      <c r="P44" s="959" t="s">
        <v>39</v>
      </c>
      <c r="Q44" s="959" t="s">
        <v>40</v>
      </c>
      <c r="R44" s="959" t="s">
        <v>41</v>
      </c>
      <c r="S44" s="959" t="s">
        <v>42</v>
      </c>
      <c r="T44" s="959" t="s">
        <v>43</v>
      </c>
      <c r="U44" s="959" t="s">
        <v>44</v>
      </c>
      <c r="V44" s="420" t="s">
        <v>210</v>
      </c>
      <c r="W44" s="421" t="s">
        <v>193</v>
      </c>
      <c r="X44" s="2190" t="s">
        <v>194</v>
      </c>
      <c r="Y44" s="2190"/>
      <c r="Z44" s="959" t="s">
        <v>202</v>
      </c>
      <c r="AA44" s="422" t="s">
        <v>603</v>
      </c>
      <c r="AB44" s="422" t="s">
        <v>615</v>
      </c>
      <c r="AC44" s="959" t="s">
        <v>203</v>
      </c>
      <c r="AD44" s="422" t="s">
        <v>294</v>
      </c>
      <c r="AE44" s="2190" t="s">
        <v>195</v>
      </c>
      <c r="AF44" s="2190"/>
      <c r="AG44" s="421" t="s">
        <v>204</v>
      </c>
      <c r="AH44" s="423" t="s">
        <v>616</v>
      </c>
      <c r="AI44" s="423" t="s">
        <v>617</v>
      </c>
      <c r="AJ44" s="959" t="s">
        <v>205</v>
      </c>
      <c r="AK44" s="422" t="s">
        <v>294</v>
      </c>
      <c r="AL44" s="2190" t="s">
        <v>196</v>
      </c>
      <c r="AM44" s="2190"/>
      <c r="AN44" s="959" t="s">
        <v>206</v>
      </c>
      <c r="AO44" s="959" t="s">
        <v>618</v>
      </c>
      <c r="AP44" s="959" t="s">
        <v>619</v>
      </c>
      <c r="AQ44" s="959" t="s">
        <v>207</v>
      </c>
      <c r="AR44" s="422" t="s">
        <v>294</v>
      </c>
      <c r="AS44" s="2190" t="s">
        <v>620</v>
      </c>
      <c r="AT44" s="2190"/>
      <c r="AU44" s="421" t="s">
        <v>364</v>
      </c>
      <c r="AV44" s="422" t="s">
        <v>621</v>
      </c>
      <c r="AW44" s="959" t="s">
        <v>363</v>
      </c>
      <c r="AX44" s="422" t="s">
        <v>294</v>
      </c>
      <c r="AY44" s="2190" t="s">
        <v>197</v>
      </c>
      <c r="AZ44" s="2190"/>
      <c r="BA44" s="959" t="s">
        <v>208</v>
      </c>
      <c r="BB44" s="422" t="s">
        <v>622</v>
      </c>
      <c r="BC44" s="422" t="s">
        <v>623</v>
      </c>
      <c r="BD44" s="959" t="s">
        <v>209</v>
      </c>
      <c r="BE44" s="422" t="s">
        <v>294</v>
      </c>
      <c r="BF44" s="2182"/>
      <c r="BG44" s="2189"/>
      <c r="BH44" s="15"/>
      <c r="BJ44" s="104"/>
      <c r="BK44" s="104"/>
      <c r="BL44" s="104"/>
      <c r="BM44" s="105"/>
      <c r="BN44" s="105"/>
      <c r="BO44" s="105"/>
      <c r="BP44" s="104"/>
      <c r="BQ44" s="104"/>
      <c r="BR44" s="104"/>
      <c r="BS44" s="104"/>
      <c r="BT44" s="104"/>
      <c r="BU44" s="104"/>
      <c r="BV44" s="104"/>
      <c r="BW44" s="104"/>
      <c r="BX44" s="104"/>
      <c r="BY44" s="104"/>
      <c r="BZ44" s="104"/>
      <c r="CA44" s="104"/>
      <c r="CB44" s="106"/>
      <c r="CC44" s="104"/>
      <c r="CD44" s="104"/>
      <c r="CE44" s="106"/>
      <c r="CF44" s="106"/>
      <c r="CG44" s="106"/>
      <c r="CH44" s="106"/>
      <c r="CI44" s="104"/>
      <c r="CJ44" s="104"/>
      <c r="CK44" s="106"/>
      <c r="CL44" s="106"/>
      <c r="CM44" s="106"/>
      <c r="CN44" s="72"/>
      <c r="CO44" s="23"/>
      <c r="CP44" s="23"/>
      <c r="CQ44" s="23"/>
      <c r="CR44" s="24"/>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6"/>
      <c r="DX44" s="16"/>
      <c r="DY44" s="16"/>
      <c r="DZ44" s="16"/>
      <c r="EA44" s="16"/>
      <c r="EB44" s="16"/>
      <c r="EC44" s="16"/>
      <c r="ED44" s="16"/>
      <c r="EE44" s="100"/>
      <c r="EF44" s="100"/>
      <c r="EG44" s="100"/>
      <c r="EH44" s="100"/>
      <c r="EI44" s="100"/>
      <c r="EJ44" s="100"/>
      <c r="EK44" s="100"/>
      <c r="EL44" s="100"/>
      <c r="EM44" s="100"/>
      <c r="EN44" s="100"/>
      <c r="EO44" s="100"/>
      <c r="EP44" s="100"/>
      <c r="EQ44" s="100"/>
      <c r="ER44" s="100"/>
      <c r="ES44" s="100"/>
      <c r="ET44" s="100"/>
      <c r="EU44" s="100"/>
      <c r="EV44" s="100"/>
      <c r="EW44" s="100"/>
      <c r="EX44" s="100"/>
      <c r="EY44" s="100"/>
      <c r="EZ44" s="100"/>
      <c r="FA44" s="100"/>
      <c r="FB44" s="100"/>
      <c r="FC44" s="100"/>
      <c r="FD44" s="100"/>
      <c r="FE44" s="100"/>
      <c r="FF44" s="100"/>
      <c r="FG44" s="100"/>
      <c r="FH44" s="100"/>
      <c r="FI44" s="100"/>
      <c r="FJ44" s="100"/>
      <c r="FK44" s="100"/>
      <c r="FL44" s="100"/>
      <c r="FM44" s="100"/>
      <c r="FN44" s="100"/>
      <c r="FO44" s="100"/>
      <c r="FP44" s="100"/>
      <c r="FQ44" s="100"/>
      <c r="FR44" s="100"/>
      <c r="FS44" s="100"/>
      <c r="FT44" s="100"/>
      <c r="FU44" s="100"/>
      <c r="FV44" s="100"/>
      <c r="FW44" s="100"/>
    </row>
    <row r="45" spans="1:179" s="14" customFormat="1" hidden="1" x14ac:dyDescent="0.25">
      <c r="A45" s="13"/>
      <c r="B45" s="333" t="s">
        <v>1376</v>
      </c>
      <c r="C45" s="969"/>
      <c r="D45" s="435">
        <f t="shared" ref="D45:D53" si="68">VLOOKUP($C45,$BI$121:$CM$506,2,FALSE)</f>
        <v>0</v>
      </c>
      <c r="E45" s="1534"/>
      <c r="F45" s="1534"/>
      <c r="G45" s="1534"/>
      <c r="H45" s="1534"/>
      <c r="I45" s="1534"/>
      <c r="J45" s="1534"/>
      <c r="K45" s="1534"/>
      <c r="L45" s="1534"/>
      <c r="M45" s="1534"/>
      <c r="N45" s="1534"/>
      <c r="O45" s="1534"/>
      <c r="P45" s="1534"/>
      <c r="Q45" s="132">
        <f t="shared" ref="Q45:Q53" si="69">SUM(E45:P45)</f>
        <v>0</v>
      </c>
      <c r="R45" s="133">
        <f t="shared" ref="R45:R53" si="70">COUNT(E45:P45)</f>
        <v>0</v>
      </c>
      <c r="S45" s="132">
        <f t="shared" ref="S45:S53" si="71">IF(R45&gt;1,AVERAGE(E45:P45),0)</f>
        <v>0</v>
      </c>
      <c r="T45" s="132">
        <f t="shared" ref="T45:T53" si="72">IF(R45&gt;1,STDEV(E45:P45),0)</f>
        <v>0</v>
      </c>
      <c r="U45" s="132">
        <f t="shared" ref="U45:U53" si="73">IF(R45&gt;1,VLOOKUP($R45,$BI$458:$BJ$470,2,FALSE),0)</f>
        <v>0</v>
      </c>
      <c r="V45" s="1342"/>
      <c r="W45" s="135">
        <f t="shared" ref="W45:W53" si="74">IF(R45&gt;1,1-((S45-((T45*U45)/(SQRT(R45))))/S45),VLOOKUP($C45,$BI$121:$CP$506,34,FALSE))</f>
        <v>0</v>
      </c>
      <c r="X45" s="442">
        <v>0</v>
      </c>
      <c r="Y45" s="437">
        <v>0</v>
      </c>
      <c r="Z45" s="438">
        <v>0</v>
      </c>
      <c r="AA45" s="439">
        <f t="shared" ref="AA45:AA53" si="75">($Q45*X45)/1000</f>
        <v>0</v>
      </c>
      <c r="AB45" s="439">
        <f t="shared" ref="AB45:AB53" si="76">AA45*$BJ$476</f>
        <v>0</v>
      </c>
      <c r="AC45" s="438">
        <f t="shared" ref="AC45:AC53" si="77">IF(AA45&gt;0,SQRT(($W45*$W45)+(Z45*Z45)+($V45*$V45)),0)</f>
        <v>0</v>
      </c>
      <c r="AD45" s="439">
        <f t="shared" ref="AD45:AD53" si="78">(AB45*AC45)^2</f>
        <v>0</v>
      </c>
      <c r="AE45" s="440">
        <f>VLOOKUP($C45,$BI$121:$CM$506,3,FALSE)</f>
        <v>0</v>
      </c>
      <c r="AF45" s="437">
        <f t="shared" ref="AF45:AF53" si="79">VLOOKUP($C45,$BI$121:$CM$506,4,FALSE)</f>
        <v>0</v>
      </c>
      <c r="AG45" s="438">
        <f t="shared" ref="AG45:AG53" si="80">IF($Q45&gt;0,VLOOKUP($C45,$BI$121:$CM$506,6,FALSE),0)</f>
        <v>0</v>
      </c>
      <c r="AH45" s="439">
        <f t="shared" ref="AH45:AH53" si="81">($Q45*AE45)/1000</f>
        <v>0</v>
      </c>
      <c r="AI45" s="441">
        <f t="shared" ref="AI45:AI53" si="82">AH45*$BJ$477</f>
        <v>0</v>
      </c>
      <c r="AJ45" s="438">
        <f t="shared" ref="AJ45:AJ53" si="83">IF(AH45&gt;0,SQRT(($W45*$W45)+(AG45*AG45)+($V45*$V45)),0)</f>
        <v>0</v>
      </c>
      <c r="AK45" s="439">
        <f t="shared" ref="AK45:AK53" si="84">(AI45*AJ45)^2</f>
        <v>0</v>
      </c>
      <c r="AL45" s="440">
        <v>0</v>
      </c>
      <c r="AM45" s="437">
        <v>0</v>
      </c>
      <c r="AN45" s="438">
        <v>0</v>
      </c>
      <c r="AO45" s="441">
        <f t="shared" ref="AO45:AO53" si="85">(W45*AL45)/1000</f>
        <v>0</v>
      </c>
      <c r="AP45" s="441">
        <f t="shared" ref="AP45:AP53" si="86">AO45*$BJ$478</f>
        <v>0</v>
      </c>
      <c r="AQ45" s="438">
        <f t="shared" ref="AQ45:AQ62" si="87">IF(AO45&gt;0,SQRT(($W45*$W45)+(AN45*AN45)+($V45*$V45)),0)</f>
        <v>0</v>
      </c>
      <c r="AR45" s="439">
        <f t="shared" ref="AR45:AR62" si="88">(AP45*AQ45)^2</f>
        <v>0</v>
      </c>
      <c r="AS45" s="442">
        <v>0</v>
      </c>
      <c r="AT45" s="437">
        <v>0</v>
      </c>
      <c r="AU45" s="438">
        <v>0</v>
      </c>
      <c r="AV45" s="441">
        <v>0</v>
      </c>
      <c r="AW45" s="438">
        <v>0</v>
      </c>
      <c r="AX45" s="439">
        <f t="shared" ref="AX45:AX53" si="89">(AV45*AW45)^2</f>
        <v>0</v>
      </c>
      <c r="AY45" s="442">
        <v>0</v>
      </c>
      <c r="AZ45" s="437">
        <v>0</v>
      </c>
      <c r="BA45" s="438">
        <v>0</v>
      </c>
      <c r="BB45" s="441">
        <f t="shared" ref="BB45:BB53" si="90">($Q45*AY45)/1000</f>
        <v>0</v>
      </c>
      <c r="BC45" s="441">
        <f t="shared" ref="BC45:BC53" si="91">BB45*$BJ$479</f>
        <v>0</v>
      </c>
      <c r="BD45" s="438">
        <v>0</v>
      </c>
      <c r="BE45" s="439">
        <f t="shared" ref="BE45:BE53" si="92">(BC45*BD45)^2</f>
        <v>0</v>
      </c>
      <c r="BF45" s="443">
        <f t="shared" ref="BF45:BF62" si="93">AB45+AI45+AP45+AV45+BC45</f>
        <v>0</v>
      </c>
      <c r="BG45" s="444">
        <f t="shared" ref="BG45:BG62" si="94">IF(BF45&gt;0,SQRT(AD45+AK45+AR45+AX45+BE45)/BF45,0)</f>
        <v>0</v>
      </c>
      <c r="BH45" s="15">
        <f t="shared" ref="BH45:BH74" si="95">(BF45*BG45)^2</f>
        <v>0</v>
      </c>
      <c r="BI45" s="51"/>
      <c r="BJ45" s="104"/>
      <c r="BK45" s="104"/>
      <c r="BL45" s="104"/>
      <c r="BM45" s="105"/>
      <c r="BN45" s="105"/>
      <c r="BO45" s="105"/>
      <c r="BP45" s="104"/>
      <c r="BQ45" s="104"/>
      <c r="BR45" s="104"/>
      <c r="BS45" s="104"/>
      <c r="BT45" s="104"/>
      <c r="BU45" s="104"/>
      <c r="BV45" s="104"/>
      <c r="BW45" s="104"/>
      <c r="BX45" s="104"/>
      <c r="BY45" s="104"/>
      <c r="BZ45" s="104"/>
      <c r="CA45" s="104"/>
      <c r="CB45" s="106"/>
      <c r="CC45" s="104"/>
      <c r="CD45" s="104"/>
      <c r="CE45" s="106"/>
      <c r="CF45" s="106"/>
      <c r="CG45" s="106"/>
      <c r="CH45" s="106"/>
      <c r="CI45" s="104"/>
      <c r="CJ45" s="104"/>
      <c r="CK45" s="106"/>
      <c r="CL45" s="106"/>
      <c r="CM45" s="106"/>
      <c r="CN45" s="72"/>
      <c r="CO45" s="23"/>
      <c r="CP45" s="23"/>
      <c r="CQ45" s="23"/>
      <c r="CR45" s="24"/>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6"/>
      <c r="DX45" s="16"/>
      <c r="DY45" s="16"/>
      <c r="DZ45" s="16"/>
      <c r="EA45" s="16"/>
      <c r="EB45" s="16"/>
      <c r="EC45" s="16"/>
      <c r="ED45" s="16"/>
      <c r="EE45" s="13"/>
      <c r="EF45" s="13"/>
      <c r="EG45" s="13"/>
      <c r="EH45" s="13"/>
      <c r="EI45" s="13"/>
      <c r="EJ45" s="13"/>
      <c r="EK45" s="13"/>
      <c r="EL45" s="13"/>
      <c r="EM45" s="13"/>
      <c r="EN45" s="13"/>
      <c r="EO45" s="13"/>
      <c r="EP45" s="13"/>
      <c r="EQ45" s="13"/>
      <c r="ER45" s="13"/>
      <c r="ES45" s="13"/>
      <c r="ET45" s="13"/>
      <c r="EU45" s="13"/>
      <c r="EV45" s="13"/>
      <c r="EW45" s="13"/>
      <c r="EX45" s="13"/>
      <c r="EY45" s="13"/>
      <c r="EZ45" s="13"/>
      <c r="FA45" s="13"/>
      <c r="FB45" s="13"/>
      <c r="FC45" s="13"/>
      <c r="FD45" s="13"/>
      <c r="FE45" s="13"/>
      <c r="FF45" s="13"/>
      <c r="FG45" s="13"/>
      <c r="FH45" s="13"/>
      <c r="FI45" s="13"/>
      <c r="FJ45" s="13"/>
      <c r="FK45" s="13"/>
      <c r="FL45" s="13"/>
      <c r="FM45" s="13"/>
      <c r="FN45" s="13"/>
      <c r="FO45" s="13"/>
      <c r="FP45" s="13"/>
      <c r="FQ45" s="13"/>
      <c r="FR45" s="13"/>
      <c r="FS45" s="13"/>
      <c r="FT45" s="13"/>
      <c r="FU45" s="13"/>
      <c r="FV45" s="13"/>
      <c r="FW45" s="13"/>
    </row>
    <row r="46" spans="1:179" s="14" customFormat="1" x14ac:dyDescent="0.25">
      <c r="A46" s="13"/>
      <c r="B46" s="2177" t="s">
        <v>54</v>
      </c>
      <c r="C46" s="216" t="s">
        <v>1758</v>
      </c>
      <c r="D46" s="435" t="str">
        <f t="shared" si="68"/>
        <v>Cabezas</v>
      </c>
      <c r="E46" s="1895">
        <v>5396</v>
      </c>
      <c r="F46" s="1534"/>
      <c r="G46" s="1534"/>
      <c r="H46" s="1534"/>
      <c r="I46" s="1534"/>
      <c r="J46" s="1534"/>
      <c r="K46" s="1534"/>
      <c r="L46" s="1534"/>
      <c r="M46" s="1534"/>
      <c r="N46" s="1534"/>
      <c r="O46" s="1534"/>
      <c r="P46" s="1534"/>
      <c r="Q46" s="132">
        <f t="shared" si="69"/>
        <v>5396</v>
      </c>
      <c r="R46" s="133">
        <f t="shared" si="70"/>
        <v>1</v>
      </c>
      <c r="S46" s="132">
        <f t="shared" si="71"/>
        <v>0</v>
      </c>
      <c r="T46" s="132">
        <f t="shared" si="72"/>
        <v>0</v>
      </c>
      <c r="U46" s="132">
        <f t="shared" si="73"/>
        <v>0</v>
      </c>
      <c r="V46" s="1342"/>
      <c r="W46" s="135">
        <f>IF(R46&gt;1,1-((S46-((T46*U46)/(SQRT(R46))))/S46),VLOOKUP($C46,$BI$121:$CP$506,34,FALSE))</f>
        <v>0.35</v>
      </c>
      <c r="X46" s="442">
        <v>0</v>
      </c>
      <c r="Y46" s="437">
        <v>0</v>
      </c>
      <c r="Z46" s="438">
        <v>0</v>
      </c>
      <c r="AA46" s="439">
        <f t="shared" si="75"/>
        <v>0</v>
      </c>
      <c r="AB46" s="439">
        <f t="shared" si="76"/>
        <v>0</v>
      </c>
      <c r="AC46" s="438">
        <f t="shared" si="77"/>
        <v>0</v>
      </c>
      <c r="AD46" s="439">
        <f t="shared" si="78"/>
        <v>0</v>
      </c>
      <c r="AE46" s="440">
        <f t="shared" ref="AE46:AE53" si="96">IF(R46&gt;0,VLOOKUP($C46,$BI$121:$CM$506,3,FALSE)/R46,0)</f>
        <v>44.8</v>
      </c>
      <c r="AF46" s="437" t="str">
        <f t="shared" si="79"/>
        <v>kgCH4/cabeza</v>
      </c>
      <c r="AG46" s="438">
        <f t="shared" si="80"/>
        <v>0.5</v>
      </c>
      <c r="AH46" s="439">
        <f t="shared" si="81"/>
        <v>241.74079999999998</v>
      </c>
      <c r="AI46" s="441">
        <f t="shared" si="82"/>
        <v>6768.7423999999992</v>
      </c>
      <c r="AJ46" s="438">
        <f t="shared" si="83"/>
        <v>0.61032778078668515</v>
      </c>
      <c r="AK46" s="439">
        <f t="shared" si="84"/>
        <v>17066412.944890264</v>
      </c>
      <c r="AL46" s="440">
        <v>0</v>
      </c>
      <c r="AM46" s="437">
        <v>0</v>
      </c>
      <c r="AN46" s="438">
        <v>0</v>
      </c>
      <c r="AO46" s="441">
        <f>(W46*AL46)/1000</f>
        <v>0</v>
      </c>
      <c r="AP46" s="441">
        <f t="shared" si="86"/>
        <v>0</v>
      </c>
      <c r="AQ46" s="438">
        <f t="shared" si="87"/>
        <v>0</v>
      </c>
      <c r="AR46" s="439">
        <f t="shared" si="88"/>
        <v>0</v>
      </c>
      <c r="AS46" s="442">
        <v>0</v>
      </c>
      <c r="AT46" s="437">
        <v>0</v>
      </c>
      <c r="AU46" s="438">
        <v>0</v>
      </c>
      <c r="AV46" s="441">
        <v>0</v>
      </c>
      <c r="AW46" s="438">
        <v>0</v>
      </c>
      <c r="AX46" s="439">
        <f t="shared" si="89"/>
        <v>0</v>
      </c>
      <c r="AY46" s="442">
        <v>0</v>
      </c>
      <c r="AZ46" s="437">
        <v>0</v>
      </c>
      <c r="BA46" s="438">
        <v>0</v>
      </c>
      <c r="BB46" s="441">
        <f t="shared" si="90"/>
        <v>0</v>
      </c>
      <c r="BC46" s="441">
        <f t="shared" si="91"/>
        <v>0</v>
      </c>
      <c r="BD46" s="438">
        <v>0</v>
      </c>
      <c r="BE46" s="439">
        <f t="shared" si="92"/>
        <v>0</v>
      </c>
      <c r="BF46" s="443">
        <f t="shared" si="93"/>
        <v>6768.7423999999992</v>
      </c>
      <c r="BG46" s="444">
        <f t="shared" si="94"/>
        <v>0.61032778078668526</v>
      </c>
      <c r="BH46" s="15">
        <f t="shared" si="95"/>
        <v>17066412.944890264</v>
      </c>
      <c r="BI46" s="51"/>
      <c r="BJ46" s="104"/>
      <c r="BK46" s="104"/>
      <c r="BL46" s="104"/>
      <c r="BM46" s="105"/>
      <c r="BN46" s="105"/>
      <c r="BO46" s="105"/>
      <c r="BP46" s="104"/>
      <c r="BQ46" s="104"/>
      <c r="BR46" s="104"/>
      <c r="BS46" s="104"/>
      <c r="BT46" s="104"/>
      <c r="BU46" s="104"/>
      <c r="BV46" s="104"/>
      <c r="BW46" s="104"/>
      <c r="BX46" s="104"/>
      <c r="BY46" s="104"/>
      <c r="BZ46" s="104"/>
      <c r="CA46" s="104"/>
      <c r="CB46" s="106"/>
      <c r="CC46" s="104"/>
      <c r="CD46" s="104"/>
      <c r="CE46" s="106"/>
      <c r="CF46" s="106"/>
      <c r="CG46" s="106"/>
      <c r="CH46" s="106"/>
      <c r="CI46" s="104"/>
      <c r="CJ46" s="104"/>
      <c r="CK46" s="106"/>
      <c r="CL46" s="106"/>
      <c r="CM46" s="106"/>
      <c r="CN46" s="72"/>
      <c r="CO46" s="23"/>
      <c r="CP46" s="23"/>
      <c r="CQ46" s="23"/>
      <c r="CR46" s="24"/>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6"/>
      <c r="DX46" s="16"/>
      <c r="DY46" s="16"/>
      <c r="DZ46" s="16"/>
      <c r="EA46" s="16"/>
      <c r="EB46" s="16"/>
      <c r="EC46" s="16"/>
      <c r="ED46" s="16"/>
      <c r="EE46" s="13"/>
      <c r="EF46" s="13"/>
      <c r="EG46" s="13"/>
      <c r="EH46" s="13"/>
      <c r="EI46" s="13"/>
      <c r="EJ46" s="13"/>
      <c r="EK46" s="13"/>
      <c r="EL46" s="13"/>
      <c r="EM46" s="13"/>
      <c r="EN46" s="13"/>
      <c r="EO46" s="13"/>
      <c r="EP46" s="13"/>
      <c r="EQ46" s="13"/>
      <c r="ER46" s="13"/>
      <c r="ES46" s="13"/>
      <c r="ET46" s="13"/>
      <c r="EU46" s="13"/>
      <c r="EV46" s="13"/>
      <c r="EW46" s="13"/>
      <c r="EX46" s="13"/>
      <c r="EY46" s="13"/>
      <c r="EZ46" s="13"/>
      <c r="FA46" s="13"/>
      <c r="FB46" s="13"/>
      <c r="FC46" s="13"/>
      <c r="FD46" s="13"/>
      <c r="FE46" s="13"/>
      <c r="FF46" s="13"/>
      <c r="FG46" s="13"/>
      <c r="FH46" s="13"/>
      <c r="FI46" s="13"/>
      <c r="FJ46" s="13"/>
      <c r="FK46" s="13"/>
      <c r="FL46" s="13"/>
      <c r="FM46" s="13"/>
      <c r="FN46" s="13"/>
      <c r="FO46" s="13"/>
      <c r="FP46" s="13"/>
      <c r="FQ46" s="13"/>
      <c r="FR46" s="13"/>
      <c r="FS46" s="13"/>
      <c r="FT46" s="13"/>
      <c r="FU46" s="13"/>
      <c r="FV46" s="13"/>
      <c r="FW46" s="13"/>
    </row>
    <row r="47" spans="1:179" s="14" customFormat="1" x14ac:dyDescent="0.25">
      <c r="A47" s="13"/>
      <c r="B47" s="2178"/>
      <c r="C47" s="216" t="s">
        <v>102</v>
      </c>
      <c r="D47" s="435" t="str">
        <f t="shared" si="68"/>
        <v>Cabezas</v>
      </c>
      <c r="E47" s="131">
        <v>272</v>
      </c>
      <c r="F47" s="1534"/>
      <c r="G47" s="1534"/>
      <c r="H47" s="1534"/>
      <c r="I47" s="1534"/>
      <c r="J47" s="1534"/>
      <c r="K47" s="1534"/>
      <c r="L47" s="1534"/>
      <c r="M47" s="1534"/>
      <c r="N47" s="1534"/>
      <c r="O47" s="1534"/>
      <c r="P47" s="1534"/>
      <c r="Q47" s="132">
        <f t="shared" si="69"/>
        <v>272</v>
      </c>
      <c r="R47" s="133">
        <f t="shared" si="70"/>
        <v>1</v>
      </c>
      <c r="S47" s="132">
        <f t="shared" si="71"/>
        <v>0</v>
      </c>
      <c r="T47" s="132">
        <f t="shared" si="72"/>
        <v>0</v>
      </c>
      <c r="U47" s="132">
        <f t="shared" si="73"/>
        <v>0</v>
      </c>
      <c r="V47" s="1342"/>
      <c r="W47" s="135">
        <f t="shared" si="74"/>
        <v>0.4</v>
      </c>
      <c r="X47" s="442">
        <v>0</v>
      </c>
      <c r="Y47" s="437">
        <v>0</v>
      </c>
      <c r="Z47" s="438">
        <v>0</v>
      </c>
      <c r="AA47" s="439">
        <f t="shared" si="75"/>
        <v>0</v>
      </c>
      <c r="AB47" s="439">
        <f t="shared" si="76"/>
        <v>0</v>
      </c>
      <c r="AC47" s="438">
        <f t="shared" si="77"/>
        <v>0</v>
      </c>
      <c r="AD47" s="439">
        <f t="shared" si="78"/>
        <v>0</v>
      </c>
      <c r="AE47" s="440">
        <f t="shared" si="96"/>
        <v>1</v>
      </c>
      <c r="AF47" s="437" t="str">
        <f t="shared" si="79"/>
        <v>kgCH4/cabeza</v>
      </c>
      <c r="AG47" s="438">
        <f t="shared" si="80"/>
        <v>0.5</v>
      </c>
      <c r="AH47" s="439">
        <f t="shared" si="81"/>
        <v>0.27200000000000002</v>
      </c>
      <c r="AI47" s="441">
        <f t="shared" si="82"/>
        <v>7.6160000000000005</v>
      </c>
      <c r="AJ47" s="438">
        <f t="shared" si="83"/>
        <v>0.6403124237432849</v>
      </c>
      <c r="AK47" s="439">
        <f t="shared" si="84"/>
        <v>23.781416960000008</v>
      </c>
      <c r="AL47" s="440">
        <v>0</v>
      </c>
      <c r="AM47" s="437">
        <v>0</v>
      </c>
      <c r="AN47" s="438">
        <v>0</v>
      </c>
      <c r="AO47" s="441">
        <f t="shared" si="85"/>
        <v>0</v>
      </c>
      <c r="AP47" s="441">
        <f t="shared" si="86"/>
        <v>0</v>
      </c>
      <c r="AQ47" s="438">
        <f>IF(AO47&gt;0,SQRT(($W47*$W47)+(AN47*AN47)+($V47*$V47)),0)</f>
        <v>0</v>
      </c>
      <c r="AR47" s="439">
        <f>(AP47*AQ47)^2</f>
        <v>0</v>
      </c>
      <c r="AS47" s="442">
        <v>0</v>
      </c>
      <c r="AT47" s="437">
        <v>0</v>
      </c>
      <c r="AU47" s="438">
        <v>0</v>
      </c>
      <c r="AV47" s="441">
        <v>0</v>
      </c>
      <c r="AW47" s="438">
        <v>0</v>
      </c>
      <c r="AX47" s="439">
        <f t="shared" si="89"/>
        <v>0</v>
      </c>
      <c r="AY47" s="442">
        <v>0</v>
      </c>
      <c r="AZ47" s="437">
        <v>0</v>
      </c>
      <c r="BA47" s="438">
        <v>0</v>
      </c>
      <c r="BB47" s="441">
        <f t="shared" si="90"/>
        <v>0</v>
      </c>
      <c r="BC47" s="441">
        <f t="shared" si="91"/>
        <v>0</v>
      </c>
      <c r="BD47" s="438">
        <v>0</v>
      </c>
      <c r="BE47" s="439">
        <f t="shared" si="92"/>
        <v>0</v>
      </c>
      <c r="BF47" s="443">
        <f>AB47+AI47+AP47+AV47+BC47</f>
        <v>7.6160000000000005</v>
      </c>
      <c r="BG47" s="444">
        <f>IF(BF47&gt;0,SQRT(AD47+AK47+AR47+AX47+BE47)/BF47,0)</f>
        <v>0.64031242374328501</v>
      </c>
      <c r="BH47" s="15">
        <f>(BF47*BG47)^2</f>
        <v>23.781416960000008</v>
      </c>
      <c r="BI47" s="51"/>
      <c r="BJ47" s="104"/>
      <c r="BK47" s="104"/>
      <c r="BL47" s="104"/>
      <c r="BM47" s="105"/>
      <c r="BN47" s="105"/>
      <c r="BO47" s="105"/>
      <c r="BP47" s="104"/>
      <c r="BQ47" s="104"/>
      <c r="BR47" s="104"/>
      <c r="BS47" s="104"/>
      <c r="BT47" s="104"/>
      <c r="BU47" s="104"/>
      <c r="BV47" s="104"/>
      <c r="BW47" s="104"/>
      <c r="BX47" s="104"/>
      <c r="BY47" s="104"/>
      <c r="BZ47" s="104"/>
      <c r="CA47" s="104"/>
      <c r="CB47" s="106"/>
      <c r="CC47" s="104"/>
      <c r="CD47" s="104"/>
      <c r="CE47" s="106"/>
      <c r="CF47" s="106"/>
      <c r="CG47" s="106"/>
      <c r="CH47" s="106"/>
      <c r="CI47" s="104"/>
      <c r="CJ47" s="104"/>
      <c r="CK47" s="106"/>
      <c r="CL47" s="106"/>
      <c r="CM47" s="106"/>
      <c r="CN47" s="72"/>
      <c r="CO47" s="23"/>
      <c r="CP47" s="23"/>
      <c r="CQ47" s="23"/>
      <c r="CR47" s="24"/>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6"/>
      <c r="DX47" s="16"/>
      <c r="DY47" s="16"/>
      <c r="DZ47" s="16"/>
      <c r="EA47" s="16"/>
      <c r="EB47" s="16"/>
      <c r="EC47" s="16"/>
      <c r="ED47" s="16"/>
      <c r="EE47" s="13"/>
      <c r="EF47" s="13"/>
      <c r="EG47" s="13"/>
      <c r="EH47" s="13"/>
      <c r="EI47" s="13"/>
      <c r="EJ47" s="13"/>
      <c r="EK47" s="13"/>
      <c r="EL47" s="13"/>
      <c r="EM47" s="13"/>
      <c r="EN47" s="13"/>
      <c r="EO47" s="13"/>
      <c r="EP47" s="13"/>
      <c r="EQ47" s="13"/>
      <c r="ER47" s="13"/>
      <c r="ES47" s="13"/>
      <c r="ET47" s="13"/>
      <c r="EU47" s="13"/>
      <c r="EV47" s="13"/>
      <c r="EW47" s="13"/>
      <c r="EX47" s="13"/>
      <c r="EY47" s="13"/>
      <c r="EZ47" s="13"/>
      <c r="FA47" s="13"/>
      <c r="FB47" s="13"/>
      <c r="FC47" s="13"/>
      <c r="FD47" s="13"/>
      <c r="FE47" s="13"/>
      <c r="FF47" s="13"/>
      <c r="FG47" s="13"/>
      <c r="FH47" s="13"/>
      <c r="FI47" s="13"/>
      <c r="FJ47" s="13"/>
      <c r="FK47" s="13"/>
      <c r="FL47" s="13"/>
      <c r="FM47" s="13"/>
      <c r="FN47" s="13"/>
      <c r="FO47" s="13"/>
      <c r="FP47" s="13"/>
      <c r="FQ47" s="13"/>
      <c r="FR47" s="13"/>
      <c r="FS47" s="13"/>
      <c r="FT47" s="13"/>
      <c r="FU47" s="13"/>
      <c r="FV47" s="13"/>
      <c r="FW47" s="13"/>
    </row>
    <row r="48" spans="1:179" s="14" customFormat="1" x14ac:dyDescent="0.25">
      <c r="A48" s="13"/>
      <c r="B48" s="2178"/>
      <c r="C48" s="216" t="s">
        <v>60</v>
      </c>
      <c r="D48" s="435" t="str">
        <f t="shared" si="68"/>
        <v>Cabezas</v>
      </c>
      <c r="E48" s="131">
        <v>2920</v>
      </c>
      <c r="F48" s="1534"/>
      <c r="G48" s="1534"/>
      <c r="H48" s="1534"/>
      <c r="I48" s="1534"/>
      <c r="J48" s="1534"/>
      <c r="K48" s="1534"/>
      <c r="L48" s="1534"/>
      <c r="M48" s="1534"/>
      <c r="N48" s="1534"/>
      <c r="O48" s="1534"/>
      <c r="P48" s="1534"/>
      <c r="Q48" s="132">
        <f t="shared" si="69"/>
        <v>2920</v>
      </c>
      <c r="R48" s="133">
        <f t="shared" si="70"/>
        <v>1</v>
      </c>
      <c r="S48" s="132">
        <f t="shared" si="71"/>
        <v>0</v>
      </c>
      <c r="T48" s="132">
        <f t="shared" si="72"/>
        <v>0</v>
      </c>
      <c r="U48" s="132">
        <f t="shared" si="73"/>
        <v>0</v>
      </c>
      <c r="V48" s="1342"/>
      <c r="W48" s="135">
        <f t="shared" si="74"/>
        <v>0.4</v>
      </c>
      <c r="X48" s="442">
        <v>0</v>
      </c>
      <c r="Y48" s="437">
        <v>0</v>
      </c>
      <c r="Z48" s="438">
        <v>0</v>
      </c>
      <c r="AA48" s="439">
        <f t="shared" si="75"/>
        <v>0</v>
      </c>
      <c r="AB48" s="439">
        <f t="shared" si="76"/>
        <v>0</v>
      </c>
      <c r="AC48" s="438">
        <f t="shared" si="77"/>
        <v>0</v>
      </c>
      <c r="AD48" s="439">
        <f t="shared" si="78"/>
        <v>0</v>
      </c>
      <c r="AE48" s="440">
        <f t="shared" si="96"/>
        <v>18</v>
      </c>
      <c r="AF48" s="437" t="str">
        <f t="shared" si="79"/>
        <v>kgCH4/cabeza</v>
      </c>
      <c r="AG48" s="438">
        <f t="shared" si="80"/>
        <v>0.5</v>
      </c>
      <c r="AH48" s="439">
        <f t="shared" si="81"/>
        <v>52.56</v>
      </c>
      <c r="AI48" s="441">
        <f t="shared" si="82"/>
        <v>1471.68</v>
      </c>
      <c r="AJ48" s="438">
        <f t="shared" si="83"/>
        <v>0.6403124237432849</v>
      </c>
      <c r="AK48" s="439">
        <f t="shared" si="84"/>
        <v>887995.22918400017</v>
      </c>
      <c r="AL48" s="440">
        <v>0</v>
      </c>
      <c r="AM48" s="437">
        <v>0</v>
      </c>
      <c r="AN48" s="438">
        <v>0</v>
      </c>
      <c r="AO48" s="441">
        <f t="shared" si="85"/>
        <v>0</v>
      </c>
      <c r="AP48" s="441">
        <f t="shared" si="86"/>
        <v>0</v>
      </c>
      <c r="AQ48" s="438">
        <f>IF(AO48&gt;0,SQRT(($W48*$W48)+(AN48*AN48)+($V48*$V48)),0)</f>
        <v>0</v>
      </c>
      <c r="AR48" s="439">
        <f>(AP48*AQ48)^2</f>
        <v>0</v>
      </c>
      <c r="AS48" s="442">
        <v>0</v>
      </c>
      <c r="AT48" s="437">
        <v>0</v>
      </c>
      <c r="AU48" s="438">
        <v>0</v>
      </c>
      <c r="AV48" s="441">
        <v>0</v>
      </c>
      <c r="AW48" s="438">
        <v>0</v>
      </c>
      <c r="AX48" s="439">
        <f t="shared" si="89"/>
        <v>0</v>
      </c>
      <c r="AY48" s="442">
        <v>0</v>
      </c>
      <c r="AZ48" s="437">
        <v>0</v>
      </c>
      <c r="BA48" s="438">
        <v>0</v>
      </c>
      <c r="BB48" s="441">
        <f t="shared" si="90"/>
        <v>0</v>
      </c>
      <c r="BC48" s="441">
        <f t="shared" si="91"/>
        <v>0</v>
      </c>
      <c r="BD48" s="438">
        <v>0</v>
      </c>
      <c r="BE48" s="439">
        <f t="shared" si="92"/>
        <v>0</v>
      </c>
      <c r="BF48" s="443">
        <f>AB48+AI48+AP48+AV48+BC48</f>
        <v>1471.68</v>
      </c>
      <c r="BG48" s="444">
        <f>IF(BF48&gt;0,SQRT(AD48+AK48+AR48+AX48+BE48)/BF48,0)</f>
        <v>0.6403124237432849</v>
      </c>
      <c r="BH48" s="15">
        <f>(BF48*BG48)^2</f>
        <v>887995.22918400017</v>
      </c>
      <c r="BI48" s="51"/>
      <c r="BJ48" s="104"/>
      <c r="BK48" s="104"/>
      <c r="BL48" s="104"/>
      <c r="BM48" s="105"/>
      <c r="BN48" s="105"/>
      <c r="BO48" s="105"/>
      <c r="BP48" s="104"/>
      <c r="BQ48" s="104"/>
      <c r="BR48" s="104"/>
      <c r="BS48" s="104"/>
      <c r="BT48" s="104"/>
      <c r="BU48" s="104"/>
      <c r="BV48" s="104"/>
      <c r="BW48" s="104"/>
      <c r="BX48" s="104"/>
      <c r="BY48" s="104"/>
      <c r="BZ48" s="104"/>
      <c r="CA48" s="104"/>
      <c r="CB48" s="106"/>
      <c r="CC48" s="104"/>
      <c r="CD48" s="104"/>
      <c r="CE48" s="106"/>
      <c r="CF48" s="106"/>
      <c r="CG48" s="106"/>
      <c r="CH48" s="106"/>
      <c r="CI48" s="104"/>
      <c r="CJ48" s="104"/>
      <c r="CK48" s="106"/>
      <c r="CL48" s="106"/>
      <c r="CM48" s="106"/>
      <c r="CN48" s="72"/>
      <c r="CO48" s="23"/>
      <c r="CP48" s="23"/>
      <c r="CQ48" s="23"/>
      <c r="CR48" s="24"/>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6"/>
      <c r="DX48" s="16"/>
      <c r="DY48" s="16"/>
      <c r="DZ48" s="16"/>
      <c r="EA48" s="16"/>
      <c r="EB48" s="16"/>
      <c r="EC48" s="16"/>
      <c r="ED48" s="16"/>
      <c r="EE48" s="13"/>
      <c r="EF48" s="13"/>
      <c r="EG48" s="13"/>
      <c r="EH48" s="13"/>
      <c r="EI48" s="13"/>
      <c r="EJ48" s="13"/>
      <c r="EK48" s="13"/>
      <c r="EL48" s="13"/>
      <c r="EM48" s="13"/>
      <c r="EN48" s="13"/>
      <c r="EO48" s="13"/>
      <c r="EP48" s="13"/>
      <c r="EQ48" s="13"/>
      <c r="ER48" s="13"/>
      <c r="ES48" s="13"/>
      <c r="ET48" s="13"/>
      <c r="EU48" s="13"/>
      <c r="EV48" s="13"/>
      <c r="EW48" s="13"/>
      <c r="EX48" s="13"/>
      <c r="EY48" s="13"/>
      <c r="EZ48" s="13"/>
      <c r="FA48" s="13"/>
      <c r="FB48" s="13"/>
      <c r="FC48" s="13"/>
      <c r="FD48" s="13"/>
      <c r="FE48" s="13"/>
      <c r="FF48" s="13"/>
      <c r="FG48" s="13"/>
      <c r="FH48" s="13"/>
      <c r="FI48" s="13"/>
      <c r="FJ48" s="13"/>
      <c r="FK48" s="13"/>
      <c r="FL48" s="13"/>
      <c r="FM48" s="13"/>
      <c r="FN48" s="13"/>
      <c r="FO48" s="13"/>
      <c r="FP48" s="13"/>
      <c r="FQ48" s="13"/>
      <c r="FR48" s="13"/>
      <c r="FS48" s="13"/>
      <c r="FT48" s="13"/>
      <c r="FU48" s="13"/>
      <c r="FV48" s="13"/>
      <c r="FW48" s="13"/>
    </row>
    <row r="49" spans="1:179" s="14" customFormat="1" x14ac:dyDescent="0.25">
      <c r="A49" s="13"/>
      <c r="B49" s="2178"/>
      <c r="C49" s="216" t="s">
        <v>55</v>
      </c>
      <c r="D49" s="435" t="str">
        <f t="shared" si="68"/>
        <v>Cabezas</v>
      </c>
      <c r="E49" s="131">
        <v>72</v>
      </c>
      <c r="F49" s="1534"/>
      <c r="G49" s="1534"/>
      <c r="H49" s="1534"/>
      <c r="I49" s="1534"/>
      <c r="J49" s="1534"/>
      <c r="K49" s="1534"/>
      <c r="L49" s="1534"/>
      <c r="M49" s="1534"/>
      <c r="N49" s="1534"/>
      <c r="O49" s="1534"/>
      <c r="P49" s="1534"/>
      <c r="Q49" s="132">
        <f t="shared" si="69"/>
        <v>72</v>
      </c>
      <c r="R49" s="133">
        <f t="shared" si="70"/>
        <v>1</v>
      </c>
      <c r="S49" s="132">
        <f t="shared" si="71"/>
        <v>0</v>
      </c>
      <c r="T49" s="132">
        <f t="shared" si="72"/>
        <v>0</v>
      </c>
      <c r="U49" s="132">
        <f t="shared" si="73"/>
        <v>0</v>
      </c>
      <c r="V49" s="1342"/>
      <c r="W49" s="135">
        <f t="shared" si="74"/>
        <v>0.4</v>
      </c>
      <c r="X49" s="442">
        <v>0</v>
      </c>
      <c r="Y49" s="437">
        <v>0</v>
      </c>
      <c r="Z49" s="438">
        <v>0</v>
      </c>
      <c r="AA49" s="439">
        <f t="shared" si="75"/>
        <v>0</v>
      </c>
      <c r="AB49" s="439">
        <f t="shared" si="76"/>
        <v>0</v>
      </c>
      <c r="AC49" s="438">
        <f t="shared" si="77"/>
        <v>0</v>
      </c>
      <c r="AD49" s="439">
        <f t="shared" si="78"/>
        <v>0</v>
      </c>
      <c r="AE49" s="440">
        <f t="shared" si="96"/>
        <v>5</v>
      </c>
      <c r="AF49" s="437" t="str">
        <f t="shared" si="79"/>
        <v>kgCH4/cabeza</v>
      </c>
      <c r="AG49" s="438">
        <f t="shared" si="80"/>
        <v>0.5</v>
      </c>
      <c r="AH49" s="439">
        <f t="shared" si="81"/>
        <v>0.36</v>
      </c>
      <c r="AI49" s="441">
        <f t="shared" si="82"/>
        <v>10.08</v>
      </c>
      <c r="AJ49" s="438">
        <f t="shared" si="83"/>
        <v>0.6403124237432849</v>
      </c>
      <c r="AK49" s="439">
        <f t="shared" si="84"/>
        <v>41.65862400000001</v>
      </c>
      <c r="AL49" s="440">
        <v>0</v>
      </c>
      <c r="AM49" s="437">
        <v>0</v>
      </c>
      <c r="AN49" s="438">
        <v>0</v>
      </c>
      <c r="AO49" s="441">
        <f t="shared" si="85"/>
        <v>0</v>
      </c>
      <c r="AP49" s="441">
        <f t="shared" si="86"/>
        <v>0</v>
      </c>
      <c r="AQ49" s="438">
        <f t="shared" si="87"/>
        <v>0</v>
      </c>
      <c r="AR49" s="439">
        <f t="shared" si="88"/>
        <v>0</v>
      </c>
      <c r="AS49" s="442">
        <v>0</v>
      </c>
      <c r="AT49" s="437">
        <v>0</v>
      </c>
      <c r="AU49" s="438">
        <v>0</v>
      </c>
      <c r="AV49" s="441">
        <v>0</v>
      </c>
      <c r="AW49" s="438">
        <v>0</v>
      </c>
      <c r="AX49" s="439">
        <f t="shared" si="89"/>
        <v>0</v>
      </c>
      <c r="AY49" s="442">
        <v>0</v>
      </c>
      <c r="AZ49" s="437">
        <v>0</v>
      </c>
      <c r="BA49" s="438">
        <v>0</v>
      </c>
      <c r="BB49" s="441">
        <f t="shared" si="90"/>
        <v>0</v>
      </c>
      <c r="BC49" s="441">
        <f t="shared" si="91"/>
        <v>0</v>
      </c>
      <c r="BD49" s="438">
        <v>0</v>
      </c>
      <c r="BE49" s="439">
        <f t="shared" si="92"/>
        <v>0</v>
      </c>
      <c r="BF49" s="443">
        <f t="shared" si="93"/>
        <v>10.08</v>
      </c>
      <c r="BG49" s="444">
        <f t="shared" si="94"/>
        <v>0.6403124237432849</v>
      </c>
      <c r="BH49" s="15">
        <f t="shared" si="95"/>
        <v>41.65862400000001</v>
      </c>
      <c r="BI49" s="51"/>
      <c r="BJ49" s="104"/>
      <c r="BK49" s="104"/>
      <c r="BL49" s="104"/>
      <c r="BM49" s="105"/>
      <c r="BN49" s="105"/>
      <c r="BO49" s="105"/>
      <c r="BP49" s="104"/>
      <c r="BQ49" s="104"/>
      <c r="BR49" s="104"/>
      <c r="BS49" s="104"/>
      <c r="BT49" s="104"/>
      <c r="BU49" s="104"/>
      <c r="BV49" s="104"/>
      <c r="BW49" s="104"/>
      <c r="BX49" s="104"/>
      <c r="BY49" s="104"/>
      <c r="BZ49" s="104"/>
      <c r="CA49" s="104"/>
      <c r="CB49" s="106"/>
      <c r="CC49" s="104"/>
      <c r="CD49" s="104"/>
      <c r="CE49" s="106"/>
      <c r="CF49" s="106"/>
      <c r="CG49" s="106"/>
      <c r="CH49" s="106"/>
      <c r="CI49" s="104"/>
      <c r="CJ49" s="104"/>
      <c r="CK49" s="106"/>
      <c r="CL49" s="106"/>
      <c r="CM49" s="106"/>
      <c r="CN49" s="72"/>
      <c r="CO49" s="23"/>
      <c r="CP49" s="23"/>
      <c r="CQ49" s="23"/>
      <c r="CR49" s="24"/>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6"/>
      <c r="DX49" s="16"/>
      <c r="DY49" s="16"/>
      <c r="DZ49" s="16"/>
      <c r="EA49" s="16"/>
      <c r="EB49" s="16"/>
      <c r="EC49" s="16"/>
      <c r="ED49" s="16"/>
      <c r="EE49" s="13"/>
      <c r="EF49" s="13"/>
      <c r="EG49" s="13"/>
      <c r="EH49" s="13"/>
      <c r="EI49" s="13"/>
      <c r="EJ49" s="13"/>
      <c r="EK49" s="13"/>
      <c r="EL49" s="13"/>
      <c r="EM49" s="13"/>
      <c r="EN49" s="13"/>
      <c r="EO49" s="13"/>
      <c r="EP49" s="13"/>
      <c r="EQ49" s="13"/>
      <c r="ER49" s="13"/>
      <c r="ES49" s="13"/>
      <c r="ET49" s="13"/>
      <c r="EU49" s="13"/>
      <c r="EV49" s="13"/>
      <c r="EW49" s="13"/>
      <c r="EX49" s="13"/>
      <c r="EY49" s="13"/>
      <c r="EZ49" s="13"/>
      <c r="FA49" s="13"/>
      <c r="FB49" s="13"/>
      <c r="FC49" s="13"/>
      <c r="FD49" s="13"/>
      <c r="FE49" s="13"/>
      <c r="FF49" s="13"/>
      <c r="FG49" s="13"/>
      <c r="FH49" s="13"/>
      <c r="FI49" s="13"/>
      <c r="FJ49" s="13"/>
      <c r="FK49" s="13"/>
      <c r="FL49" s="13"/>
      <c r="FM49" s="13"/>
      <c r="FN49" s="13"/>
      <c r="FO49" s="13"/>
      <c r="FP49" s="13"/>
      <c r="FQ49" s="13"/>
      <c r="FR49" s="13"/>
      <c r="FS49" s="13"/>
      <c r="FT49" s="13"/>
      <c r="FU49" s="13"/>
      <c r="FV49" s="13"/>
      <c r="FW49" s="13"/>
    </row>
    <row r="50" spans="1:179" s="14" customFormat="1" x14ac:dyDescent="0.25">
      <c r="A50" s="13"/>
      <c r="B50" s="2178"/>
      <c r="C50" s="216" t="s">
        <v>101</v>
      </c>
      <c r="D50" s="435" t="str">
        <f t="shared" si="68"/>
        <v>Cabezas</v>
      </c>
      <c r="E50" s="131">
        <v>28</v>
      </c>
      <c r="F50" s="1534"/>
      <c r="G50" s="1534"/>
      <c r="H50" s="1534"/>
      <c r="I50" s="1534"/>
      <c r="J50" s="1534"/>
      <c r="K50" s="1534"/>
      <c r="L50" s="1534"/>
      <c r="M50" s="1534"/>
      <c r="N50" s="1534"/>
      <c r="O50" s="1534"/>
      <c r="P50" s="1534"/>
      <c r="Q50" s="132">
        <f t="shared" si="69"/>
        <v>28</v>
      </c>
      <c r="R50" s="133">
        <f t="shared" si="70"/>
        <v>1</v>
      </c>
      <c r="S50" s="132">
        <f t="shared" si="71"/>
        <v>0</v>
      </c>
      <c r="T50" s="132">
        <f t="shared" si="72"/>
        <v>0</v>
      </c>
      <c r="U50" s="132">
        <f t="shared" si="73"/>
        <v>0</v>
      </c>
      <c r="V50" s="1342"/>
      <c r="W50" s="135">
        <f t="shared" si="74"/>
        <v>0.4</v>
      </c>
      <c r="X50" s="442">
        <v>0</v>
      </c>
      <c r="Y50" s="437">
        <v>0</v>
      </c>
      <c r="Z50" s="438">
        <v>0</v>
      </c>
      <c r="AA50" s="439">
        <f t="shared" si="75"/>
        <v>0</v>
      </c>
      <c r="AB50" s="439">
        <f t="shared" si="76"/>
        <v>0</v>
      </c>
      <c r="AC50" s="438">
        <f t="shared" si="77"/>
        <v>0</v>
      </c>
      <c r="AD50" s="439">
        <f t="shared" si="78"/>
        <v>0</v>
      </c>
      <c r="AE50" s="440">
        <f t="shared" si="96"/>
        <v>5</v>
      </c>
      <c r="AF50" s="437" t="str">
        <f t="shared" si="79"/>
        <v>kgCH4/cabeza</v>
      </c>
      <c r="AG50" s="438">
        <f t="shared" si="80"/>
        <v>0.5</v>
      </c>
      <c r="AH50" s="439">
        <f t="shared" si="81"/>
        <v>0.14000000000000001</v>
      </c>
      <c r="AI50" s="441">
        <f t="shared" si="82"/>
        <v>3.9200000000000004</v>
      </c>
      <c r="AJ50" s="438">
        <f t="shared" si="83"/>
        <v>0.6403124237432849</v>
      </c>
      <c r="AK50" s="439">
        <f t="shared" si="84"/>
        <v>6.3002240000000009</v>
      </c>
      <c r="AL50" s="440">
        <v>0</v>
      </c>
      <c r="AM50" s="437">
        <v>0</v>
      </c>
      <c r="AN50" s="438">
        <v>0</v>
      </c>
      <c r="AO50" s="441">
        <f t="shared" si="85"/>
        <v>0</v>
      </c>
      <c r="AP50" s="441">
        <f t="shared" si="86"/>
        <v>0</v>
      </c>
      <c r="AQ50" s="438">
        <f>IF(AO50&gt;0,SQRT(($W50*$W50)+(AN50*AN50)+($V50*$V50)),0)</f>
        <v>0</v>
      </c>
      <c r="AR50" s="439">
        <f>(AP50*AQ50)^2</f>
        <v>0</v>
      </c>
      <c r="AS50" s="442">
        <v>0</v>
      </c>
      <c r="AT50" s="437">
        <v>0</v>
      </c>
      <c r="AU50" s="438">
        <v>0</v>
      </c>
      <c r="AV50" s="441">
        <v>0</v>
      </c>
      <c r="AW50" s="438">
        <v>0</v>
      </c>
      <c r="AX50" s="439">
        <f t="shared" si="89"/>
        <v>0</v>
      </c>
      <c r="AY50" s="442">
        <v>0</v>
      </c>
      <c r="AZ50" s="437">
        <v>0</v>
      </c>
      <c r="BA50" s="438">
        <v>0</v>
      </c>
      <c r="BB50" s="441">
        <f t="shared" si="90"/>
        <v>0</v>
      </c>
      <c r="BC50" s="441">
        <f t="shared" si="91"/>
        <v>0</v>
      </c>
      <c r="BD50" s="438">
        <v>0</v>
      </c>
      <c r="BE50" s="439">
        <f t="shared" si="92"/>
        <v>0</v>
      </c>
      <c r="BF50" s="443">
        <f>AB50+AI50+AP50+AV50+BC50</f>
        <v>3.9200000000000004</v>
      </c>
      <c r="BG50" s="444">
        <f>IF(BF50&gt;0,SQRT(AD50+AK50+AR50+AX50+BE50)/BF50,0)</f>
        <v>0.6403124237432849</v>
      </c>
      <c r="BH50" s="15">
        <f>(BF50*BG50)^2</f>
        <v>6.3002240000000009</v>
      </c>
      <c r="BI50" s="51"/>
      <c r="BJ50" s="104"/>
      <c r="BK50" s="104"/>
      <c r="BL50" s="104"/>
      <c r="BM50" s="105"/>
      <c r="BN50" s="105"/>
      <c r="BO50" s="105"/>
      <c r="BP50" s="104"/>
      <c r="BQ50" s="104"/>
      <c r="BR50" s="104"/>
      <c r="BS50" s="104"/>
      <c r="BT50" s="104"/>
      <c r="BU50" s="104"/>
      <c r="BV50" s="104"/>
      <c r="BW50" s="104"/>
      <c r="BX50" s="104"/>
      <c r="BY50" s="104"/>
      <c r="BZ50" s="104"/>
      <c r="CA50" s="104"/>
      <c r="CB50" s="106"/>
      <c r="CC50" s="104"/>
      <c r="CD50" s="104"/>
      <c r="CE50" s="106"/>
      <c r="CF50" s="106"/>
      <c r="CG50" s="106"/>
      <c r="CH50" s="106"/>
      <c r="CI50" s="104"/>
      <c r="CJ50" s="104"/>
      <c r="CK50" s="106"/>
      <c r="CL50" s="106"/>
      <c r="CM50" s="106"/>
      <c r="CN50" s="72"/>
      <c r="CO50" s="23"/>
      <c r="CP50" s="23"/>
      <c r="CQ50" s="23"/>
      <c r="CR50" s="24"/>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6"/>
      <c r="DX50" s="16"/>
      <c r="DY50" s="16"/>
      <c r="DZ50" s="16"/>
      <c r="EA50" s="16"/>
      <c r="EB50" s="16"/>
      <c r="EC50" s="16"/>
      <c r="ED50" s="16"/>
      <c r="EE50" s="13"/>
      <c r="EF50" s="13"/>
      <c r="EG50" s="13"/>
      <c r="EH50" s="13"/>
      <c r="EI50" s="13"/>
      <c r="EJ50" s="13"/>
      <c r="EK50" s="13"/>
      <c r="EL50" s="13"/>
      <c r="EM50" s="13"/>
      <c r="EN50" s="13"/>
      <c r="EO50" s="13"/>
      <c r="EP50" s="13"/>
      <c r="EQ50" s="13"/>
      <c r="ER50" s="13"/>
      <c r="ES50" s="13"/>
      <c r="ET50" s="13"/>
      <c r="EU50" s="13"/>
      <c r="EV50" s="13"/>
      <c r="EW50" s="13"/>
      <c r="EX50" s="13"/>
      <c r="EY50" s="13"/>
      <c r="EZ50" s="13"/>
      <c r="FA50" s="13"/>
      <c r="FB50" s="13"/>
      <c r="FC50" s="13"/>
      <c r="FD50" s="13"/>
      <c r="FE50" s="13"/>
      <c r="FF50" s="13"/>
      <c r="FG50" s="13"/>
      <c r="FH50" s="13"/>
      <c r="FI50" s="13"/>
      <c r="FJ50" s="13"/>
      <c r="FK50" s="13"/>
      <c r="FL50" s="13"/>
      <c r="FM50" s="13"/>
      <c r="FN50" s="13"/>
      <c r="FO50" s="13"/>
      <c r="FP50" s="13"/>
      <c r="FQ50" s="13"/>
      <c r="FR50" s="13"/>
      <c r="FS50" s="13"/>
      <c r="FT50" s="13"/>
      <c r="FU50" s="13"/>
      <c r="FV50" s="13"/>
      <c r="FW50" s="13"/>
    </row>
    <row r="51" spans="1:179" s="14" customFormat="1" x14ac:dyDescent="0.25">
      <c r="A51" s="13"/>
      <c r="B51" s="2178"/>
      <c r="C51" s="216" t="s">
        <v>56</v>
      </c>
      <c r="D51" s="435" t="str">
        <f t="shared" si="68"/>
        <v>Cabezas</v>
      </c>
      <c r="E51" s="131">
        <v>7</v>
      </c>
      <c r="F51" s="1534"/>
      <c r="G51" s="1534"/>
      <c r="H51" s="1534"/>
      <c r="I51" s="1534"/>
      <c r="J51" s="1534"/>
      <c r="K51" s="1534"/>
      <c r="L51" s="1534"/>
      <c r="M51" s="1534"/>
      <c r="N51" s="1534"/>
      <c r="O51" s="1534"/>
      <c r="P51" s="1534"/>
      <c r="Q51" s="132">
        <f t="shared" si="69"/>
        <v>7</v>
      </c>
      <c r="R51" s="133">
        <f t="shared" si="70"/>
        <v>1</v>
      </c>
      <c r="S51" s="132">
        <f t="shared" si="71"/>
        <v>0</v>
      </c>
      <c r="T51" s="132">
        <f t="shared" si="72"/>
        <v>0</v>
      </c>
      <c r="U51" s="132">
        <f t="shared" si="73"/>
        <v>0</v>
      </c>
      <c r="V51" s="1342"/>
      <c r="W51" s="135">
        <f t="shared" si="74"/>
        <v>0.4</v>
      </c>
      <c r="X51" s="442">
        <v>0</v>
      </c>
      <c r="Y51" s="437">
        <v>0</v>
      </c>
      <c r="Z51" s="438">
        <v>0</v>
      </c>
      <c r="AA51" s="439">
        <f t="shared" si="75"/>
        <v>0</v>
      </c>
      <c r="AB51" s="439">
        <f t="shared" si="76"/>
        <v>0</v>
      </c>
      <c r="AC51" s="438">
        <f t="shared" si="77"/>
        <v>0</v>
      </c>
      <c r="AD51" s="439">
        <f t="shared" si="78"/>
        <v>0</v>
      </c>
      <c r="AE51" s="440">
        <f t="shared" si="96"/>
        <v>55</v>
      </c>
      <c r="AF51" s="437" t="str">
        <f t="shared" si="79"/>
        <v>kgCH4/cabeza</v>
      </c>
      <c r="AG51" s="438">
        <f t="shared" si="80"/>
        <v>0.5</v>
      </c>
      <c r="AH51" s="439">
        <f t="shared" si="81"/>
        <v>0.38500000000000001</v>
      </c>
      <c r="AI51" s="441">
        <f t="shared" si="82"/>
        <v>10.780000000000001</v>
      </c>
      <c r="AJ51" s="438">
        <f t="shared" si="83"/>
        <v>0.6403124237432849</v>
      </c>
      <c r="AK51" s="439">
        <f t="shared" si="84"/>
        <v>47.645444000000012</v>
      </c>
      <c r="AL51" s="440">
        <v>0</v>
      </c>
      <c r="AM51" s="437">
        <v>0</v>
      </c>
      <c r="AN51" s="438">
        <v>0</v>
      </c>
      <c r="AO51" s="441">
        <f t="shared" si="85"/>
        <v>0</v>
      </c>
      <c r="AP51" s="441">
        <f t="shared" si="86"/>
        <v>0</v>
      </c>
      <c r="AQ51" s="438">
        <f>IF(AO51&gt;0,SQRT(($W51*$W51)+(AN51*AN51)+($V51*$V51)),0)</f>
        <v>0</v>
      </c>
      <c r="AR51" s="439">
        <f>(AP51*AQ51)^2</f>
        <v>0</v>
      </c>
      <c r="AS51" s="442">
        <v>0</v>
      </c>
      <c r="AT51" s="437">
        <v>0</v>
      </c>
      <c r="AU51" s="438">
        <v>0</v>
      </c>
      <c r="AV51" s="441">
        <v>0</v>
      </c>
      <c r="AW51" s="438">
        <v>0</v>
      </c>
      <c r="AX51" s="439">
        <f t="shared" si="89"/>
        <v>0</v>
      </c>
      <c r="AY51" s="442">
        <v>0</v>
      </c>
      <c r="AZ51" s="437">
        <v>0</v>
      </c>
      <c r="BA51" s="438">
        <v>0</v>
      </c>
      <c r="BB51" s="441">
        <f t="shared" si="90"/>
        <v>0</v>
      </c>
      <c r="BC51" s="441">
        <f t="shared" si="91"/>
        <v>0</v>
      </c>
      <c r="BD51" s="438">
        <v>0</v>
      </c>
      <c r="BE51" s="439">
        <f t="shared" si="92"/>
        <v>0</v>
      </c>
      <c r="BF51" s="443">
        <f>AB51+AI51+AP51+AV51+BC51</f>
        <v>10.780000000000001</v>
      </c>
      <c r="BG51" s="444">
        <f>IF(BF51&gt;0,SQRT(AD51+AK51+AR51+AX51+BE51)/BF51,0)</f>
        <v>0.6403124237432849</v>
      </c>
      <c r="BH51" s="15">
        <f>(BF51*BG51)^2</f>
        <v>47.645444000000012</v>
      </c>
      <c r="BI51" s="51"/>
      <c r="BJ51" s="104"/>
      <c r="BK51" s="104"/>
      <c r="BL51" s="104"/>
      <c r="BM51" s="105"/>
      <c r="BN51" s="105"/>
      <c r="BO51" s="105"/>
      <c r="BP51" s="104"/>
      <c r="BQ51" s="104"/>
      <c r="BR51" s="104"/>
      <c r="BS51" s="104"/>
      <c r="BT51" s="104"/>
      <c r="BU51" s="104"/>
      <c r="BV51" s="104"/>
      <c r="BW51" s="104"/>
      <c r="BX51" s="104"/>
      <c r="BY51" s="104"/>
      <c r="BZ51" s="104"/>
      <c r="CA51" s="104"/>
      <c r="CB51" s="106"/>
      <c r="CC51" s="104"/>
      <c r="CD51" s="104"/>
      <c r="CE51" s="106"/>
      <c r="CF51" s="106"/>
      <c r="CG51" s="106"/>
      <c r="CH51" s="106"/>
      <c r="CI51" s="104"/>
      <c r="CJ51" s="104"/>
      <c r="CK51" s="106"/>
      <c r="CL51" s="106"/>
      <c r="CM51" s="106"/>
      <c r="CN51" s="72"/>
      <c r="CO51" s="23"/>
      <c r="CP51" s="23"/>
      <c r="CQ51" s="23"/>
      <c r="CR51" s="24"/>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6"/>
      <c r="DX51" s="16"/>
      <c r="DY51" s="16"/>
      <c r="DZ51" s="16"/>
      <c r="EA51" s="16"/>
      <c r="EB51" s="16"/>
      <c r="EC51" s="16"/>
      <c r="ED51" s="16"/>
      <c r="EE51" s="13"/>
      <c r="EF51" s="13"/>
      <c r="EG51" s="13"/>
      <c r="EH51" s="13"/>
      <c r="EI51" s="13"/>
      <c r="EJ51" s="13"/>
      <c r="EK51" s="13"/>
      <c r="EL51" s="13"/>
      <c r="EM51" s="13"/>
      <c r="EN51" s="13"/>
      <c r="EO51" s="13"/>
      <c r="EP51" s="13"/>
      <c r="EQ51" s="13"/>
      <c r="ER51" s="13"/>
      <c r="ES51" s="13"/>
      <c r="ET51" s="13"/>
      <c r="EU51" s="13"/>
      <c r="EV51" s="13"/>
      <c r="EW51" s="13"/>
      <c r="EX51" s="13"/>
      <c r="EY51" s="13"/>
      <c r="EZ51" s="13"/>
      <c r="FA51" s="13"/>
      <c r="FB51" s="13"/>
      <c r="FC51" s="13"/>
      <c r="FD51" s="13"/>
      <c r="FE51" s="13"/>
      <c r="FF51" s="13"/>
      <c r="FG51" s="13"/>
      <c r="FH51" s="13"/>
      <c r="FI51" s="13"/>
      <c r="FJ51" s="13"/>
      <c r="FK51" s="13"/>
      <c r="FL51" s="13"/>
      <c r="FM51" s="13"/>
      <c r="FN51" s="13"/>
      <c r="FO51" s="13"/>
      <c r="FP51" s="13"/>
      <c r="FQ51" s="13"/>
      <c r="FR51" s="13"/>
      <c r="FS51" s="13"/>
      <c r="FT51" s="13"/>
      <c r="FU51" s="13"/>
      <c r="FV51" s="13"/>
      <c r="FW51" s="13"/>
    </row>
    <row r="52" spans="1:179" s="14" customFormat="1" x14ac:dyDescent="0.25">
      <c r="A52" s="13"/>
      <c r="B52" s="2178"/>
      <c r="C52" s="216"/>
      <c r="D52" s="435">
        <f t="shared" si="68"/>
        <v>0</v>
      </c>
      <c r="E52" s="131"/>
      <c r="F52" s="1534"/>
      <c r="G52" s="1534"/>
      <c r="H52" s="1534"/>
      <c r="I52" s="1534"/>
      <c r="J52" s="1534"/>
      <c r="K52" s="1534"/>
      <c r="L52" s="1534"/>
      <c r="M52" s="1534"/>
      <c r="N52" s="1534"/>
      <c r="O52" s="1534"/>
      <c r="P52" s="1534"/>
      <c r="Q52" s="132">
        <f t="shared" si="69"/>
        <v>0</v>
      </c>
      <c r="R52" s="133">
        <f t="shared" si="70"/>
        <v>0</v>
      </c>
      <c r="S52" s="132">
        <f t="shared" si="71"/>
        <v>0</v>
      </c>
      <c r="T52" s="132">
        <f t="shared" si="72"/>
        <v>0</v>
      </c>
      <c r="U52" s="132">
        <f t="shared" si="73"/>
        <v>0</v>
      </c>
      <c r="V52" s="1342"/>
      <c r="W52" s="135">
        <f t="shared" si="74"/>
        <v>0</v>
      </c>
      <c r="X52" s="442">
        <v>0</v>
      </c>
      <c r="Y52" s="437">
        <v>0</v>
      </c>
      <c r="Z52" s="438">
        <v>0</v>
      </c>
      <c r="AA52" s="439">
        <f t="shared" si="75"/>
        <v>0</v>
      </c>
      <c r="AB52" s="439">
        <f t="shared" si="76"/>
        <v>0</v>
      </c>
      <c r="AC52" s="438">
        <f t="shared" si="77"/>
        <v>0</v>
      </c>
      <c r="AD52" s="439">
        <f t="shared" si="78"/>
        <v>0</v>
      </c>
      <c r="AE52" s="440">
        <f t="shared" si="96"/>
        <v>0</v>
      </c>
      <c r="AF52" s="437">
        <f t="shared" si="79"/>
        <v>0</v>
      </c>
      <c r="AG52" s="438">
        <f t="shared" si="80"/>
        <v>0</v>
      </c>
      <c r="AH52" s="439">
        <f t="shared" si="81"/>
        <v>0</v>
      </c>
      <c r="AI52" s="441">
        <f t="shared" si="82"/>
        <v>0</v>
      </c>
      <c r="AJ52" s="438">
        <f t="shared" si="83"/>
        <v>0</v>
      </c>
      <c r="AK52" s="439">
        <f t="shared" si="84"/>
        <v>0</v>
      </c>
      <c r="AL52" s="440">
        <v>0</v>
      </c>
      <c r="AM52" s="437">
        <v>0</v>
      </c>
      <c r="AN52" s="438">
        <v>0</v>
      </c>
      <c r="AO52" s="441">
        <f t="shared" si="85"/>
        <v>0</v>
      </c>
      <c r="AP52" s="441">
        <f t="shared" si="86"/>
        <v>0</v>
      </c>
      <c r="AQ52" s="438">
        <f t="shared" si="87"/>
        <v>0</v>
      </c>
      <c r="AR52" s="439">
        <f t="shared" si="88"/>
        <v>0</v>
      </c>
      <c r="AS52" s="442">
        <v>0</v>
      </c>
      <c r="AT52" s="437">
        <v>0</v>
      </c>
      <c r="AU52" s="438">
        <v>0</v>
      </c>
      <c r="AV52" s="441">
        <v>0</v>
      </c>
      <c r="AW52" s="438">
        <v>0</v>
      </c>
      <c r="AX52" s="439">
        <f t="shared" si="89"/>
        <v>0</v>
      </c>
      <c r="AY52" s="442">
        <v>0</v>
      </c>
      <c r="AZ52" s="437">
        <v>0</v>
      </c>
      <c r="BA52" s="438">
        <v>0</v>
      </c>
      <c r="BB52" s="441">
        <f t="shared" si="90"/>
        <v>0</v>
      </c>
      <c r="BC52" s="441">
        <f t="shared" si="91"/>
        <v>0</v>
      </c>
      <c r="BD52" s="438">
        <v>0</v>
      </c>
      <c r="BE52" s="439">
        <f t="shared" si="92"/>
        <v>0</v>
      </c>
      <c r="BF52" s="443">
        <f t="shared" si="93"/>
        <v>0</v>
      </c>
      <c r="BG52" s="444">
        <f t="shared" si="94"/>
        <v>0</v>
      </c>
      <c r="BH52" s="15">
        <f t="shared" si="95"/>
        <v>0</v>
      </c>
      <c r="BI52" s="51"/>
      <c r="BJ52" s="104"/>
      <c r="BK52" s="104"/>
      <c r="BL52" s="104"/>
      <c r="BM52" s="105"/>
      <c r="BN52" s="105"/>
      <c r="BO52" s="105"/>
      <c r="BP52" s="104"/>
      <c r="BQ52" s="104"/>
      <c r="BR52" s="104"/>
      <c r="BS52" s="104"/>
      <c r="BT52" s="104"/>
      <c r="BU52" s="104"/>
      <c r="BV52" s="104"/>
      <c r="BW52" s="104"/>
      <c r="BX52" s="104"/>
      <c r="BY52" s="104"/>
      <c r="BZ52" s="104"/>
      <c r="CA52" s="104"/>
      <c r="CB52" s="106"/>
      <c r="CC52" s="104"/>
      <c r="CD52" s="104"/>
      <c r="CE52" s="106"/>
      <c r="CF52" s="106"/>
      <c r="CG52" s="106"/>
      <c r="CH52" s="106"/>
      <c r="CI52" s="104"/>
      <c r="CJ52" s="104"/>
      <c r="CK52" s="106"/>
      <c r="CL52" s="106"/>
      <c r="CM52" s="106"/>
      <c r="CN52" s="72"/>
      <c r="CO52" s="23"/>
      <c r="CP52" s="23"/>
      <c r="CQ52" s="23"/>
      <c r="CR52" s="24"/>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6"/>
      <c r="DX52" s="16"/>
      <c r="DY52" s="16"/>
      <c r="DZ52" s="16"/>
      <c r="EA52" s="16"/>
      <c r="EB52" s="16"/>
      <c r="EC52" s="16"/>
      <c r="ED52" s="16"/>
      <c r="EE52" s="13"/>
      <c r="EF52" s="13"/>
      <c r="EG52" s="13"/>
      <c r="EH52" s="13"/>
      <c r="EI52" s="13"/>
      <c r="EJ52" s="13"/>
      <c r="EK52" s="13"/>
      <c r="EL52" s="13"/>
      <c r="EM52" s="13"/>
      <c r="EN52" s="13"/>
      <c r="EO52" s="13"/>
      <c r="EP52" s="13"/>
      <c r="EQ52" s="13"/>
      <c r="ER52" s="13"/>
      <c r="ES52" s="13"/>
      <c r="ET52" s="13"/>
      <c r="EU52" s="13"/>
      <c r="EV52" s="13"/>
      <c r="EW52" s="13"/>
      <c r="EX52" s="13"/>
      <c r="EY52" s="13"/>
      <c r="EZ52" s="13"/>
      <c r="FA52" s="13"/>
      <c r="FB52" s="13"/>
      <c r="FC52" s="13"/>
      <c r="FD52" s="13"/>
      <c r="FE52" s="13"/>
      <c r="FF52" s="13"/>
      <c r="FG52" s="13"/>
      <c r="FH52" s="13"/>
      <c r="FI52" s="13"/>
      <c r="FJ52" s="13"/>
      <c r="FK52" s="13"/>
      <c r="FL52" s="13"/>
      <c r="FM52" s="13"/>
      <c r="FN52" s="13"/>
      <c r="FO52" s="13"/>
      <c r="FP52" s="13"/>
      <c r="FQ52" s="13"/>
      <c r="FR52" s="13"/>
      <c r="FS52" s="13"/>
      <c r="FT52" s="13"/>
      <c r="FU52" s="13"/>
      <c r="FV52" s="13"/>
      <c r="FW52" s="13"/>
    </row>
    <row r="53" spans="1:179" s="14" customFormat="1" x14ac:dyDescent="0.25">
      <c r="A53" s="13"/>
      <c r="B53" s="2179"/>
      <c r="C53" s="216"/>
      <c r="D53" s="435">
        <f t="shared" si="68"/>
        <v>0</v>
      </c>
      <c r="E53" s="131"/>
      <c r="F53" s="1534"/>
      <c r="G53" s="1534"/>
      <c r="H53" s="1534"/>
      <c r="I53" s="1534"/>
      <c r="J53" s="1534"/>
      <c r="K53" s="1534"/>
      <c r="L53" s="1534"/>
      <c r="M53" s="1534"/>
      <c r="N53" s="1534"/>
      <c r="O53" s="1534"/>
      <c r="P53" s="1534"/>
      <c r="Q53" s="132">
        <f t="shared" si="69"/>
        <v>0</v>
      </c>
      <c r="R53" s="133">
        <f t="shared" si="70"/>
        <v>0</v>
      </c>
      <c r="S53" s="132">
        <f t="shared" si="71"/>
        <v>0</v>
      </c>
      <c r="T53" s="132">
        <f t="shared" si="72"/>
        <v>0</v>
      </c>
      <c r="U53" s="132">
        <f t="shared" si="73"/>
        <v>0</v>
      </c>
      <c r="V53" s="1342"/>
      <c r="W53" s="135">
        <f t="shared" si="74"/>
        <v>0</v>
      </c>
      <c r="X53" s="442">
        <v>0</v>
      </c>
      <c r="Y53" s="437">
        <v>0</v>
      </c>
      <c r="Z53" s="438">
        <v>0</v>
      </c>
      <c r="AA53" s="439">
        <f t="shared" si="75"/>
        <v>0</v>
      </c>
      <c r="AB53" s="439">
        <f t="shared" si="76"/>
        <v>0</v>
      </c>
      <c r="AC53" s="438">
        <f t="shared" si="77"/>
        <v>0</v>
      </c>
      <c r="AD53" s="439">
        <f t="shared" si="78"/>
        <v>0</v>
      </c>
      <c r="AE53" s="440">
        <f t="shared" si="96"/>
        <v>0</v>
      </c>
      <c r="AF53" s="437">
        <f t="shared" si="79"/>
        <v>0</v>
      </c>
      <c r="AG53" s="438">
        <f t="shared" si="80"/>
        <v>0</v>
      </c>
      <c r="AH53" s="439">
        <f t="shared" si="81"/>
        <v>0</v>
      </c>
      <c r="AI53" s="441">
        <f t="shared" si="82"/>
        <v>0</v>
      </c>
      <c r="AJ53" s="438">
        <f t="shared" si="83"/>
        <v>0</v>
      </c>
      <c r="AK53" s="439">
        <f t="shared" si="84"/>
        <v>0</v>
      </c>
      <c r="AL53" s="440">
        <v>0</v>
      </c>
      <c r="AM53" s="437">
        <v>0</v>
      </c>
      <c r="AN53" s="438">
        <v>0</v>
      </c>
      <c r="AO53" s="441">
        <f t="shared" si="85"/>
        <v>0</v>
      </c>
      <c r="AP53" s="441">
        <f t="shared" si="86"/>
        <v>0</v>
      </c>
      <c r="AQ53" s="438">
        <f t="shared" si="87"/>
        <v>0</v>
      </c>
      <c r="AR53" s="439">
        <f t="shared" si="88"/>
        <v>0</v>
      </c>
      <c r="AS53" s="442">
        <v>0</v>
      </c>
      <c r="AT53" s="437">
        <v>0</v>
      </c>
      <c r="AU53" s="438">
        <v>0</v>
      </c>
      <c r="AV53" s="441">
        <v>0</v>
      </c>
      <c r="AW53" s="438">
        <v>0</v>
      </c>
      <c r="AX53" s="439">
        <f t="shared" si="89"/>
        <v>0</v>
      </c>
      <c r="AY53" s="442">
        <v>0</v>
      </c>
      <c r="AZ53" s="437">
        <v>0</v>
      </c>
      <c r="BA53" s="438">
        <v>0</v>
      </c>
      <c r="BB53" s="441">
        <f t="shared" si="90"/>
        <v>0</v>
      </c>
      <c r="BC53" s="441">
        <f t="shared" si="91"/>
        <v>0</v>
      </c>
      <c r="BD53" s="438">
        <v>0</v>
      </c>
      <c r="BE53" s="439">
        <f t="shared" si="92"/>
        <v>0</v>
      </c>
      <c r="BF53" s="443">
        <f t="shared" si="93"/>
        <v>0</v>
      </c>
      <c r="BG53" s="444">
        <f t="shared" si="94"/>
        <v>0</v>
      </c>
      <c r="BH53" s="15">
        <f t="shared" si="95"/>
        <v>0</v>
      </c>
      <c r="BI53" s="51"/>
      <c r="BJ53" s="104"/>
      <c r="BK53" s="104"/>
      <c r="BL53" s="104"/>
      <c r="BM53" s="105"/>
      <c r="BN53" s="105"/>
      <c r="BO53" s="105"/>
      <c r="BP53" s="104"/>
      <c r="BQ53" s="104"/>
      <c r="BR53" s="104"/>
      <c r="BS53" s="104"/>
      <c r="BT53" s="104"/>
      <c r="BU53" s="104"/>
      <c r="BV53" s="104"/>
      <c r="BW53" s="104"/>
      <c r="BX53" s="104"/>
      <c r="BY53" s="104"/>
      <c r="BZ53" s="104"/>
      <c r="CA53" s="104"/>
      <c r="CB53" s="106"/>
      <c r="CC53" s="104"/>
      <c r="CD53" s="104"/>
      <c r="CE53" s="106"/>
      <c r="CF53" s="106"/>
      <c r="CG53" s="106"/>
      <c r="CH53" s="106"/>
      <c r="CI53" s="104"/>
      <c r="CJ53" s="104"/>
      <c r="CK53" s="106"/>
      <c r="CL53" s="106"/>
      <c r="CM53" s="106"/>
      <c r="CN53" s="72"/>
      <c r="CO53" s="23"/>
      <c r="CP53" s="23"/>
      <c r="CQ53" s="23"/>
      <c r="CR53" s="24"/>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6"/>
      <c r="DX53" s="16"/>
      <c r="DY53" s="16"/>
      <c r="DZ53" s="16"/>
      <c r="EA53" s="16"/>
      <c r="EB53" s="16"/>
      <c r="EC53" s="16"/>
      <c r="ED53" s="16"/>
      <c r="EE53" s="13"/>
      <c r="EF53" s="13"/>
      <c r="EG53" s="13"/>
      <c r="EH53" s="13"/>
      <c r="EI53" s="13"/>
      <c r="EJ53" s="13"/>
      <c r="EK53" s="13"/>
      <c r="EL53" s="13"/>
      <c r="EM53" s="13"/>
      <c r="EN53" s="13"/>
      <c r="EO53" s="13"/>
      <c r="EP53" s="13"/>
      <c r="EQ53" s="13"/>
      <c r="ER53" s="13"/>
      <c r="ES53" s="13"/>
      <c r="ET53" s="13"/>
      <c r="EU53" s="13"/>
      <c r="EV53" s="13"/>
      <c r="EW53" s="13"/>
      <c r="EX53" s="13"/>
      <c r="EY53" s="13"/>
      <c r="EZ53" s="13"/>
      <c r="FA53" s="13"/>
      <c r="FB53" s="13"/>
      <c r="FC53" s="13"/>
      <c r="FD53" s="13"/>
      <c r="FE53" s="13"/>
      <c r="FF53" s="13"/>
      <c r="FG53" s="13"/>
      <c r="FH53" s="13"/>
      <c r="FI53" s="13"/>
      <c r="FJ53" s="13"/>
      <c r="FK53" s="13"/>
      <c r="FL53" s="13"/>
      <c r="FM53" s="13"/>
      <c r="FN53" s="13"/>
      <c r="FO53" s="13"/>
      <c r="FP53" s="13"/>
      <c r="FQ53" s="13"/>
      <c r="FR53" s="13"/>
      <c r="FS53" s="13"/>
      <c r="FT53" s="13"/>
      <c r="FU53" s="13"/>
      <c r="FV53" s="13"/>
      <c r="FW53" s="13"/>
    </row>
    <row r="54" spans="1:179" s="14" customFormat="1" ht="15.75" x14ac:dyDescent="0.25">
      <c r="A54" s="13"/>
      <c r="B54" s="2175" t="s">
        <v>1305</v>
      </c>
      <c r="C54" s="2193"/>
      <c r="D54" s="549"/>
      <c r="E54" s="549"/>
      <c r="F54" s="549"/>
      <c r="G54" s="549"/>
      <c r="H54" s="549"/>
      <c r="I54" s="549"/>
      <c r="J54" s="549"/>
      <c r="K54" s="549"/>
      <c r="L54" s="549"/>
      <c r="M54" s="549"/>
      <c r="N54" s="549"/>
      <c r="O54" s="549"/>
      <c r="P54" s="549"/>
      <c r="Q54" s="549"/>
      <c r="R54" s="549"/>
      <c r="S54" s="549"/>
      <c r="T54" s="549"/>
      <c r="U54" s="549"/>
      <c r="V54" s="549"/>
      <c r="W54" s="549"/>
      <c r="X54" s="549"/>
      <c r="Y54" s="549"/>
      <c r="Z54" s="549"/>
      <c r="AA54" s="550"/>
      <c r="AB54" s="551">
        <f>SUM(AB46:AB53)</f>
        <v>0</v>
      </c>
      <c r="AC54" s="552"/>
      <c r="AD54" s="551"/>
      <c r="AE54" s="553"/>
      <c r="AF54" s="549"/>
      <c r="AG54" s="549"/>
      <c r="AH54" s="554"/>
      <c r="AI54" s="558">
        <f>SUM(AI46:AI53)</f>
        <v>8272.8184000000001</v>
      </c>
      <c r="AJ54" s="552"/>
      <c r="AK54" s="551"/>
      <c r="AL54" s="549"/>
      <c r="AM54" s="549"/>
      <c r="AN54" s="549"/>
      <c r="AO54" s="549"/>
      <c r="AP54" s="558">
        <f>SUM(AP46:AP53)</f>
        <v>0</v>
      </c>
      <c r="AQ54" s="552"/>
      <c r="AR54" s="551"/>
      <c r="AS54" s="549"/>
      <c r="AT54" s="549"/>
      <c r="AU54" s="549"/>
      <c r="AV54" s="558">
        <f>SUM(AV46:AV53)</f>
        <v>0</v>
      </c>
      <c r="AW54" s="552"/>
      <c r="AX54" s="551"/>
      <c r="AY54" s="549"/>
      <c r="AZ54" s="549"/>
      <c r="BA54" s="555"/>
      <c r="BB54" s="556"/>
      <c r="BC54" s="558">
        <f>SUM(BC46:BC53)</f>
        <v>0</v>
      </c>
      <c r="BD54" s="552"/>
      <c r="BE54" s="551"/>
      <c r="BF54" s="551">
        <f>SUM(BF46:BF53)</f>
        <v>8272.8184000000001</v>
      </c>
      <c r="BG54" s="557">
        <f>IF(BF54&gt;0,SQRT(SUM(BH46:BH53))/BF54,0)</f>
        <v>0.51219283622128842</v>
      </c>
      <c r="BH54" s="15">
        <f t="shared" si="95"/>
        <v>17954527.55978322</v>
      </c>
      <c r="BI54" s="51"/>
      <c r="BJ54" s="104"/>
      <c r="BK54" s="104"/>
      <c r="BL54" s="104"/>
      <c r="BM54" s="105"/>
      <c r="BN54" s="105"/>
      <c r="BO54" s="105"/>
      <c r="BP54" s="104"/>
      <c r="BQ54" s="104"/>
      <c r="BR54" s="104"/>
      <c r="BS54" s="104"/>
      <c r="BT54" s="104"/>
      <c r="BU54" s="104"/>
      <c r="BV54" s="104"/>
      <c r="BW54" s="104"/>
      <c r="BX54" s="104"/>
      <c r="BY54" s="104"/>
      <c r="BZ54" s="104"/>
      <c r="CA54" s="104"/>
      <c r="CB54" s="106"/>
      <c r="CC54" s="104"/>
      <c r="CD54" s="104"/>
      <c r="CE54" s="106"/>
      <c r="CF54" s="106"/>
      <c r="CG54" s="106"/>
      <c r="CH54" s="106"/>
      <c r="CI54" s="104"/>
      <c r="CJ54" s="104"/>
      <c r="CK54" s="106"/>
      <c r="CL54" s="106"/>
      <c r="CM54" s="106"/>
      <c r="CN54" s="72"/>
      <c r="CO54" s="23"/>
      <c r="CP54" s="23"/>
      <c r="CQ54" s="23"/>
      <c r="CR54" s="24"/>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6"/>
      <c r="DX54" s="16"/>
      <c r="DY54" s="16"/>
      <c r="DZ54" s="16"/>
      <c r="EA54" s="16"/>
      <c r="EB54" s="16"/>
      <c r="EC54" s="16"/>
      <c r="ED54" s="16"/>
      <c r="EE54" s="13"/>
      <c r="EF54" s="13"/>
      <c r="EG54" s="13"/>
      <c r="EH54" s="13"/>
      <c r="EI54" s="13"/>
      <c r="EJ54" s="13"/>
      <c r="EK54" s="13"/>
      <c r="EL54" s="13"/>
      <c r="EM54" s="13"/>
      <c r="EN54" s="13"/>
      <c r="EO54" s="13"/>
      <c r="EP54" s="13"/>
      <c r="EQ54" s="13"/>
      <c r="ER54" s="13"/>
      <c r="ES54" s="13"/>
      <c r="ET54" s="13"/>
      <c r="EU54" s="13"/>
      <c r="EV54" s="13"/>
      <c r="EW54" s="13"/>
      <c r="EX54" s="13"/>
      <c r="EY54" s="13"/>
      <c r="EZ54" s="13"/>
      <c r="FA54" s="13"/>
      <c r="FB54" s="13"/>
      <c r="FC54" s="13"/>
      <c r="FD54" s="13"/>
      <c r="FE54" s="13"/>
      <c r="FF54" s="13"/>
      <c r="FG54" s="13"/>
      <c r="FH54" s="13"/>
      <c r="FI54" s="13"/>
      <c r="FJ54" s="13"/>
      <c r="FK54" s="13"/>
      <c r="FL54" s="13"/>
      <c r="FM54" s="13"/>
      <c r="FN54" s="13"/>
      <c r="FO54" s="13"/>
      <c r="FP54" s="13"/>
      <c r="FQ54" s="13"/>
      <c r="FR54" s="13"/>
      <c r="FS54" s="13"/>
      <c r="FT54" s="13"/>
      <c r="FU54" s="13"/>
      <c r="FV54" s="13"/>
      <c r="FW54" s="13"/>
    </row>
    <row r="55" spans="1:179" s="14" customFormat="1" x14ac:dyDescent="0.25">
      <c r="A55" s="13"/>
      <c r="B55" s="2177" t="s">
        <v>58</v>
      </c>
      <c r="C55" s="216" t="s">
        <v>465</v>
      </c>
      <c r="D55" s="435" t="str">
        <f t="shared" ref="D55:D62" si="97">VLOOKUP($C55,$BI$121:$CM$506,2,FALSE)</f>
        <v>Cabeza</v>
      </c>
      <c r="E55" s="131">
        <v>5396</v>
      </c>
      <c r="F55" s="1534"/>
      <c r="G55" s="1534"/>
      <c r="H55" s="1534"/>
      <c r="I55" s="1534"/>
      <c r="J55" s="1534"/>
      <c r="K55" s="1534"/>
      <c r="L55" s="1534"/>
      <c r="M55" s="1534"/>
      <c r="N55" s="1534"/>
      <c r="O55" s="1534"/>
      <c r="P55" s="1534"/>
      <c r="Q55" s="132">
        <f t="shared" ref="Q55:Q62" si="98">SUM(E55:P55)</f>
        <v>5396</v>
      </c>
      <c r="R55" s="133">
        <f t="shared" ref="R55:R62" si="99">COUNT(E55:P55)</f>
        <v>1</v>
      </c>
      <c r="S55" s="132">
        <f t="shared" ref="S55:S62" si="100">IF(R55&gt;1,AVERAGE(E55:P55),0)</f>
        <v>0</v>
      </c>
      <c r="T55" s="132">
        <f t="shared" ref="T55:T62" si="101">IF(R55&gt;1,STDEV(E55:P55),0)</f>
        <v>0</v>
      </c>
      <c r="U55" s="132">
        <f t="shared" ref="U55:U62" si="102">IF(R55&gt;1,VLOOKUP($R55,$BI$458:$BJ$470,2,FALSE),0)</f>
        <v>0</v>
      </c>
      <c r="V55" s="1342"/>
      <c r="W55" s="135">
        <f t="shared" ref="W55:W62" si="103">IF(R55&gt;1,1-((S55-((T55*U55)/(SQRT(R55))))/S55),VLOOKUP($C55,$BI$121:$CP$506,34,FALSE))</f>
        <v>0.35</v>
      </c>
      <c r="X55" s="442">
        <v>0</v>
      </c>
      <c r="Y55" s="437">
        <v>0</v>
      </c>
      <c r="Z55" s="438">
        <v>0</v>
      </c>
      <c r="AA55" s="439">
        <f t="shared" ref="AA55:AA62" si="104">($Q55*X55)/1000</f>
        <v>0</v>
      </c>
      <c r="AB55" s="439">
        <f t="shared" ref="AB55:AB62" si="105">AA55*$BJ$476</f>
        <v>0</v>
      </c>
      <c r="AC55" s="438">
        <f t="shared" ref="AC55:AC62" si="106">IF(AA55&gt;0,SQRT(($W55*$W55)+(Z55*Z55)+($V55*$V55)),0)</f>
        <v>0</v>
      </c>
      <c r="AD55" s="439">
        <f t="shared" ref="AD55:AD62" si="107">(AB55*AC55)^2</f>
        <v>0</v>
      </c>
      <c r="AE55" s="440">
        <f t="shared" ref="AE55:AE62" si="108">IF(R55&gt;0,VLOOKUP($C55,$BI$121:$CM$506,3,FALSE)/R55,0)</f>
        <v>1</v>
      </c>
      <c r="AF55" s="437" t="str">
        <f t="shared" ref="AF55:AF62" si="109">VLOOKUP($C55,$BI$121:$CM$506,4,FALSE)</f>
        <v>kgCH4/cabeza</v>
      </c>
      <c r="AG55" s="438">
        <f t="shared" ref="AG55:AG62" si="110">IF($Q55&gt;0,VLOOKUP($C55,$BI$121:$CM$506,6,FALSE),0)</f>
        <v>0.5</v>
      </c>
      <c r="AH55" s="439">
        <f t="shared" ref="AH55:AH62" si="111">($Q55*AE55)/1000</f>
        <v>5.3959999999999999</v>
      </c>
      <c r="AI55" s="441">
        <f t="shared" ref="AI55:AI62" si="112">AH55*$BJ$477</f>
        <v>151.08799999999999</v>
      </c>
      <c r="AJ55" s="438">
        <f t="shared" ref="AJ55:AJ62" si="113">IF(AH55&gt;0,SQRT(($W55*$W55)+(AG55*AG55)+($V55*$V55)),0)</f>
        <v>0.61032778078668515</v>
      </c>
      <c r="AK55" s="439">
        <f t="shared" ref="AK55:AK62" si="114">(AI55*AJ55)^2</f>
        <v>8503.2749446399994</v>
      </c>
      <c r="AL55" s="440">
        <f>IF(R55&gt;0,VLOOKUP($C55,$BI$129:$CM$514,8,FALSE)/R55,0)</f>
        <v>3.5999999999999997E-2</v>
      </c>
      <c r="AM55" s="437" t="str">
        <f t="shared" ref="AM55:AM62" si="115">VLOOKUP($C55,$BI$129:$CM$514,9,FALSE)</f>
        <v>kgN2O/cabeza</v>
      </c>
      <c r="AN55" s="438">
        <f t="shared" ref="AN55:AN62" si="116">IF($Q55&gt;0,VLOOKUP($C55,$BI$121:$CM$506,11,FALSE),0)</f>
        <v>0.5</v>
      </c>
      <c r="AO55" s="439">
        <f t="shared" ref="AO55:AO62" si="117">($Q55*AL55)/1000</f>
        <v>0.19425599999999998</v>
      </c>
      <c r="AP55" s="441">
        <f t="shared" ref="AP55:AP62" si="118">AO55*$BJ$478</f>
        <v>51.477839999999993</v>
      </c>
      <c r="AQ55" s="438">
        <f t="shared" si="87"/>
        <v>0.61032778078668515</v>
      </c>
      <c r="AR55" s="439">
        <f t="shared" si="88"/>
        <v>987.1130841219358</v>
      </c>
      <c r="AS55" s="442">
        <v>0</v>
      </c>
      <c r="AT55" s="437">
        <v>0</v>
      </c>
      <c r="AU55" s="438">
        <v>0</v>
      </c>
      <c r="AV55" s="441">
        <v>0</v>
      </c>
      <c r="AW55" s="438">
        <v>0</v>
      </c>
      <c r="AX55" s="439">
        <f t="shared" ref="AX55:AX62" si="119">(AV55*AW55)^2</f>
        <v>0</v>
      </c>
      <c r="AY55" s="442">
        <v>0</v>
      </c>
      <c r="AZ55" s="437">
        <v>0</v>
      </c>
      <c r="BA55" s="438">
        <v>0</v>
      </c>
      <c r="BB55" s="441">
        <f t="shared" ref="BB55:BB62" si="120">($Q55*AY55)/1000</f>
        <v>0</v>
      </c>
      <c r="BC55" s="441">
        <f t="shared" ref="BC55:BC62" si="121">BB55*$BJ$479</f>
        <v>0</v>
      </c>
      <c r="BD55" s="438">
        <v>0</v>
      </c>
      <c r="BE55" s="439">
        <f t="shared" ref="BE55:BE62" si="122">(BC55*BD55)^2</f>
        <v>0</v>
      </c>
      <c r="BF55" s="443">
        <f t="shared" si="93"/>
        <v>202.56583999999998</v>
      </c>
      <c r="BG55" s="444">
        <f t="shared" si="94"/>
        <v>0.48092325239702177</v>
      </c>
      <c r="BH55" s="15">
        <f t="shared" si="95"/>
        <v>9490.388028761934</v>
      </c>
      <c r="BI55" s="51"/>
      <c r="BJ55" s="104"/>
      <c r="BK55" s="104"/>
      <c r="BL55" s="104"/>
      <c r="BM55" s="105"/>
      <c r="BN55" s="105"/>
      <c r="BO55" s="105"/>
      <c r="BP55" s="104"/>
      <c r="BQ55" s="104"/>
      <c r="BR55" s="104"/>
      <c r="BS55" s="104"/>
      <c r="BT55" s="104"/>
      <c r="BU55" s="104"/>
      <c r="BV55" s="104"/>
      <c r="BW55" s="104"/>
      <c r="BX55" s="104"/>
      <c r="BY55" s="104"/>
      <c r="BZ55" s="104"/>
      <c r="CA55" s="104"/>
      <c r="CB55" s="106"/>
      <c r="CC55" s="104"/>
      <c r="CD55" s="104"/>
      <c r="CE55" s="106"/>
      <c r="CF55" s="106"/>
      <c r="CG55" s="106"/>
      <c r="CH55" s="106"/>
      <c r="CI55" s="104"/>
      <c r="CJ55" s="104"/>
      <c r="CK55" s="106"/>
      <c r="CL55" s="106"/>
      <c r="CM55" s="106"/>
      <c r="CN55" s="72"/>
      <c r="CO55" s="23"/>
      <c r="CP55" s="23"/>
      <c r="CQ55" s="23"/>
      <c r="CR55" s="24"/>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6"/>
      <c r="DX55" s="16"/>
      <c r="DY55" s="16"/>
      <c r="DZ55" s="16"/>
      <c r="EA55" s="16"/>
      <c r="EB55" s="16"/>
      <c r="EC55" s="16"/>
      <c r="ED55" s="16"/>
      <c r="EE55" s="13"/>
      <c r="EF55" s="13"/>
      <c r="EG55" s="13"/>
      <c r="EH55" s="13"/>
      <c r="EI55" s="13"/>
      <c r="EJ55" s="13"/>
      <c r="EK55" s="13"/>
      <c r="EL55" s="13"/>
      <c r="EM55" s="13"/>
      <c r="EN55" s="13"/>
      <c r="EO55" s="13"/>
      <c r="EP55" s="13"/>
      <c r="EQ55" s="13"/>
      <c r="ER55" s="13"/>
      <c r="ES55" s="13"/>
      <c r="ET55" s="13"/>
      <c r="EU55" s="13"/>
      <c r="EV55" s="13"/>
      <c r="EW55" s="13"/>
      <c r="EX55" s="13"/>
      <c r="EY55" s="13"/>
      <c r="EZ55" s="13"/>
      <c r="FA55" s="13"/>
      <c r="FB55" s="13"/>
      <c r="FC55" s="13"/>
      <c r="FD55" s="13"/>
      <c r="FE55" s="13"/>
      <c r="FF55" s="13"/>
      <c r="FG55" s="13"/>
      <c r="FH55" s="13"/>
      <c r="FI55" s="13"/>
      <c r="FJ55" s="13"/>
      <c r="FK55" s="13"/>
      <c r="FL55" s="13"/>
      <c r="FM55" s="13"/>
      <c r="FN55" s="13"/>
      <c r="FO55" s="13"/>
      <c r="FP55" s="13"/>
      <c r="FQ55" s="13"/>
      <c r="FR55" s="13"/>
      <c r="FS55" s="13"/>
      <c r="FT55" s="13"/>
      <c r="FU55" s="13"/>
      <c r="FV55" s="13"/>
      <c r="FW55" s="13"/>
    </row>
    <row r="56" spans="1:179" s="14" customFormat="1" x14ac:dyDescent="0.25">
      <c r="A56" s="13"/>
      <c r="B56" s="2178"/>
      <c r="C56" s="216" t="s">
        <v>1769</v>
      </c>
      <c r="D56" s="435" t="str">
        <f t="shared" si="97"/>
        <v>Cabeza</v>
      </c>
      <c r="E56" s="131">
        <v>28</v>
      </c>
      <c r="F56" s="1534"/>
      <c r="G56" s="1534"/>
      <c r="H56" s="1534"/>
      <c r="I56" s="1534"/>
      <c r="J56" s="1534"/>
      <c r="K56" s="1534"/>
      <c r="L56" s="1534"/>
      <c r="M56" s="1534"/>
      <c r="N56" s="1534"/>
      <c r="O56" s="1534"/>
      <c r="P56" s="1534"/>
      <c r="Q56" s="132">
        <f t="shared" si="98"/>
        <v>28</v>
      </c>
      <c r="R56" s="133">
        <f t="shared" si="99"/>
        <v>1</v>
      </c>
      <c r="S56" s="132">
        <f t="shared" si="100"/>
        <v>0</v>
      </c>
      <c r="T56" s="132">
        <f t="shared" si="101"/>
        <v>0</v>
      </c>
      <c r="U56" s="132">
        <f t="shared" si="102"/>
        <v>0</v>
      </c>
      <c r="V56" s="1342"/>
      <c r="W56" s="135">
        <f t="shared" si="103"/>
        <v>0.35</v>
      </c>
      <c r="X56" s="442">
        <v>0</v>
      </c>
      <c r="Y56" s="437">
        <v>0</v>
      </c>
      <c r="Z56" s="438">
        <v>0</v>
      </c>
      <c r="AA56" s="439">
        <f t="shared" si="104"/>
        <v>0</v>
      </c>
      <c r="AB56" s="439">
        <f t="shared" si="105"/>
        <v>0</v>
      </c>
      <c r="AC56" s="438">
        <f t="shared" si="106"/>
        <v>0</v>
      </c>
      <c r="AD56" s="439">
        <f t="shared" si="107"/>
        <v>0</v>
      </c>
      <c r="AE56" s="440">
        <f t="shared" si="108"/>
        <v>1</v>
      </c>
      <c r="AF56" s="437" t="str">
        <f t="shared" si="109"/>
        <v>kgCH4/cabeza</v>
      </c>
      <c r="AG56" s="438">
        <f t="shared" si="110"/>
        <v>0.5</v>
      </c>
      <c r="AH56" s="439">
        <f t="shared" si="111"/>
        <v>2.8000000000000001E-2</v>
      </c>
      <c r="AI56" s="441">
        <f t="shared" si="112"/>
        <v>0.78400000000000003</v>
      </c>
      <c r="AJ56" s="438">
        <f t="shared" si="113"/>
        <v>0.61032778078668515</v>
      </c>
      <c r="AK56" s="439">
        <f t="shared" si="114"/>
        <v>0.22895936000000003</v>
      </c>
      <c r="AL56" s="440">
        <f t="shared" ref="AL56:AL62" si="123">IF(R56&gt;0,VLOOKUP($C56,$BI$129:$CM$514,8,FALSE)/R56,0)</f>
        <v>0.248</v>
      </c>
      <c r="AM56" s="437" t="str">
        <f t="shared" si="115"/>
        <v>kgN2O/cabeza</v>
      </c>
      <c r="AN56" s="438">
        <f t="shared" si="116"/>
        <v>0.5</v>
      </c>
      <c r="AO56" s="439">
        <f t="shared" si="117"/>
        <v>6.9439999999999997E-3</v>
      </c>
      <c r="AP56" s="441">
        <f t="shared" si="118"/>
        <v>1.84016</v>
      </c>
      <c r="AQ56" s="438">
        <f>IF(AO56&gt;0,SQRT(($W56*$W56)+(AN56*AN56)+($V56*$V56)),0)</f>
        <v>0.61032778078668515</v>
      </c>
      <c r="AR56" s="439">
        <f>(AP56*AQ56)^2</f>
        <v>1.2613553375360003</v>
      </c>
      <c r="AS56" s="442">
        <v>0</v>
      </c>
      <c r="AT56" s="437">
        <v>0</v>
      </c>
      <c r="AU56" s="438">
        <v>0</v>
      </c>
      <c r="AV56" s="441">
        <v>0</v>
      </c>
      <c r="AW56" s="438">
        <v>0</v>
      </c>
      <c r="AX56" s="439">
        <f t="shared" si="119"/>
        <v>0</v>
      </c>
      <c r="AY56" s="442">
        <v>0</v>
      </c>
      <c r="AZ56" s="437">
        <v>0</v>
      </c>
      <c r="BA56" s="438">
        <v>0</v>
      </c>
      <c r="BB56" s="441">
        <f t="shared" si="120"/>
        <v>0</v>
      </c>
      <c r="BC56" s="441">
        <f t="shared" si="121"/>
        <v>0</v>
      </c>
      <c r="BD56" s="438">
        <v>0</v>
      </c>
      <c r="BE56" s="439">
        <f t="shared" si="122"/>
        <v>0</v>
      </c>
      <c r="BF56" s="443">
        <f>AB56+AI56+AP56+AV56+BC56</f>
        <v>2.6241599999999998</v>
      </c>
      <c r="BG56" s="444">
        <f>IF(BF56&gt;0,SQRT(AD56+AK56+AR56+AX56+BE56)/BF56,0)</f>
        <v>0.46520961370537306</v>
      </c>
      <c r="BH56" s="15">
        <f>(BF56*BG56)^2</f>
        <v>1.4903146975360002</v>
      </c>
      <c r="BI56" s="51"/>
      <c r="BJ56" s="104"/>
      <c r="BK56" s="104"/>
      <c r="BL56" s="104"/>
      <c r="BM56" s="105"/>
      <c r="BN56" s="105"/>
      <c r="BO56" s="105"/>
      <c r="BP56" s="104"/>
      <c r="BQ56" s="104"/>
      <c r="BR56" s="104"/>
      <c r="BS56" s="104"/>
      <c r="BT56" s="104"/>
      <c r="BU56" s="104"/>
      <c r="BV56" s="104"/>
      <c r="BW56" s="104"/>
      <c r="BX56" s="104"/>
      <c r="BY56" s="104"/>
      <c r="BZ56" s="104"/>
      <c r="CA56" s="104"/>
      <c r="CB56" s="106"/>
      <c r="CC56" s="104"/>
      <c r="CD56" s="104"/>
      <c r="CE56" s="106"/>
      <c r="CF56" s="106"/>
      <c r="CG56" s="106"/>
      <c r="CH56" s="106"/>
      <c r="CI56" s="104"/>
      <c r="CJ56" s="104"/>
      <c r="CK56" s="106"/>
      <c r="CL56" s="106"/>
      <c r="CM56" s="106"/>
      <c r="CN56" s="72"/>
      <c r="CO56" s="23"/>
      <c r="CP56" s="23"/>
      <c r="CQ56" s="23"/>
      <c r="CR56" s="24"/>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6"/>
      <c r="DX56" s="16"/>
      <c r="DY56" s="16"/>
      <c r="DZ56" s="16"/>
      <c r="EA56" s="16"/>
      <c r="EB56" s="16"/>
      <c r="EC56" s="16"/>
      <c r="ED56" s="16"/>
      <c r="EE56" s="13"/>
      <c r="EF56" s="13"/>
      <c r="EG56" s="13"/>
      <c r="EH56" s="13"/>
      <c r="EI56" s="13"/>
      <c r="EJ56" s="13"/>
      <c r="EK56" s="13"/>
      <c r="EL56" s="13"/>
      <c r="EM56" s="13"/>
      <c r="EN56" s="13"/>
      <c r="EO56" s="13"/>
      <c r="EP56" s="13"/>
      <c r="EQ56" s="13"/>
      <c r="ER56" s="13"/>
      <c r="ES56" s="13"/>
      <c r="ET56" s="13"/>
      <c r="EU56" s="13"/>
      <c r="EV56" s="13"/>
      <c r="EW56" s="13"/>
      <c r="EX56" s="13"/>
      <c r="EY56" s="13"/>
      <c r="EZ56" s="13"/>
      <c r="FA56" s="13"/>
      <c r="FB56" s="13"/>
      <c r="FC56" s="13"/>
      <c r="FD56" s="13"/>
      <c r="FE56" s="13"/>
      <c r="FF56" s="13"/>
      <c r="FG56" s="13"/>
      <c r="FH56" s="13"/>
      <c r="FI56" s="13"/>
      <c r="FJ56" s="13"/>
      <c r="FK56" s="13"/>
      <c r="FL56" s="13"/>
      <c r="FM56" s="13"/>
      <c r="FN56" s="13"/>
      <c r="FO56" s="13"/>
      <c r="FP56" s="13"/>
      <c r="FQ56" s="13"/>
      <c r="FR56" s="13"/>
      <c r="FS56" s="13"/>
      <c r="FT56" s="13"/>
      <c r="FU56" s="13"/>
      <c r="FV56" s="13"/>
      <c r="FW56" s="13"/>
    </row>
    <row r="57" spans="1:179" s="14" customFormat="1" x14ac:dyDescent="0.25">
      <c r="A57" s="13"/>
      <c r="B57" s="2178"/>
      <c r="C57" s="216" t="s">
        <v>1764</v>
      </c>
      <c r="D57" s="435" t="str">
        <f t="shared" si="97"/>
        <v>Cabeza</v>
      </c>
      <c r="E57" s="131">
        <v>7</v>
      </c>
      <c r="F57" s="1534"/>
      <c r="G57" s="1534"/>
      <c r="H57" s="1534"/>
      <c r="I57" s="1534"/>
      <c r="J57" s="1534"/>
      <c r="K57" s="1534"/>
      <c r="L57" s="1534"/>
      <c r="M57" s="1534"/>
      <c r="N57" s="1534"/>
      <c r="O57" s="1534"/>
      <c r="P57" s="1534"/>
      <c r="Q57" s="132">
        <f t="shared" si="98"/>
        <v>7</v>
      </c>
      <c r="R57" s="133">
        <f t="shared" si="99"/>
        <v>1</v>
      </c>
      <c r="S57" s="132">
        <f t="shared" si="100"/>
        <v>0</v>
      </c>
      <c r="T57" s="132">
        <f t="shared" si="101"/>
        <v>0</v>
      </c>
      <c r="U57" s="132">
        <f t="shared" si="102"/>
        <v>0</v>
      </c>
      <c r="V57" s="1342"/>
      <c r="W57" s="135">
        <f t="shared" si="103"/>
        <v>0.35</v>
      </c>
      <c r="X57" s="442">
        <v>0</v>
      </c>
      <c r="Y57" s="437">
        <v>0</v>
      </c>
      <c r="Z57" s="438">
        <v>0</v>
      </c>
      <c r="AA57" s="439">
        <f t="shared" si="104"/>
        <v>0</v>
      </c>
      <c r="AB57" s="439">
        <f t="shared" si="105"/>
        <v>0</v>
      </c>
      <c r="AC57" s="438">
        <f t="shared" si="106"/>
        <v>0</v>
      </c>
      <c r="AD57" s="439">
        <f t="shared" si="107"/>
        <v>0</v>
      </c>
      <c r="AE57" s="440">
        <f t="shared" si="108"/>
        <v>1.2</v>
      </c>
      <c r="AF57" s="437" t="str">
        <f t="shared" si="109"/>
        <v>kgCH4/cabeza</v>
      </c>
      <c r="AG57" s="438">
        <f t="shared" si="110"/>
        <v>0.5</v>
      </c>
      <c r="AH57" s="439">
        <f t="shared" si="111"/>
        <v>8.4000000000000012E-3</v>
      </c>
      <c r="AI57" s="441">
        <f t="shared" si="112"/>
        <v>0.23520000000000002</v>
      </c>
      <c r="AJ57" s="438">
        <f t="shared" si="113"/>
        <v>0.61032778078668515</v>
      </c>
      <c r="AK57" s="439">
        <f t="shared" si="114"/>
        <v>2.0606342400000005E-2</v>
      </c>
      <c r="AL57" s="440">
        <f t="shared" si="123"/>
        <v>3.5000000000000003E-2</v>
      </c>
      <c r="AM57" s="437" t="str">
        <f t="shared" si="115"/>
        <v>kgN2O/cabeza</v>
      </c>
      <c r="AN57" s="438">
        <f t="shared" si="116"/>
        <v>0.5</v>
      </c>
      <c r="AO57" s="439">
        <f t="shared" si="117"/>
        <v>2.4500000000000005E-4</v>
      </c>
      <c r="AP57" s="441">
        <f t="shared" si="118"/>
        <v>6.492500000000001E-2</v>
      </c>
      <c r="AQ57" s="438">
        <f>IF(AO57&gt;0,SQRT(($W57*$W57)+(AN57*AN57)+($V57*$V57)),0)</f>
        <v>0.61032778078668515</v>
      </c>
      <c r="AR57" s="439">
        <f>(AP57*AQ57)^2</f>
        <v>1.5701827203125007E-3</v>
      </c>
      <c r="AS57" s="442">
        <v>0</v>
      </c>
      <c r="AT57" s="437">
        <v>0</v>
      </c>
      <c r="AU57" s="438">
        <v>0</v>
      </c>
      <c r="AV57" s="441">
        <v>0</v>
      </c>
      <c r="AW57" s="438">
        <v>0</v>
      </c>
      <c r="AX57" s="439">
        <f t="shared" si="119"/>
        <v>0</v>
      </c>
      <c r="AY57" s="442">
        <v>0</v>
      </c>
      <c r="AZ57" s="437">
        <v>0</v>
      </c>
      <c r="BA57" s="438">
        <v>0</v>
      </c>
      <c r="BB57" s="441">
        <f t="shared" si="120"/>
        <v>0</v>
      </c>
      <c r="BC57" s="441">
        <f t="shared" si="121"/>
        <v>0</v>
      </c>
      <c r="BD57" s="438">
        <v>0</v>
      </c>
      <c r="BE57" s="439">
        <f t="shared" si="122"/>
        <v>0</v>
      </c>
      <c r="BF57" s="443">
        <f>AB57+AI57+AP57+AV57+BC57</f>
        <v>0.30012500000000003</v>
      </c>
      <c r="BG57" s="444">
        <f>IF(BF57&gt;0,SQRT(AD57+AK57+AR57+AX57+BE57)/BF57,0)</f>
        <v>0.49618607874434745</v>
      </c>
      <c r="BH57" s="15">
        <f>(BF57*BG57)^2</f>
        <v>2.2176525120312502E-2</v>
      </c>
      <c r="BI57" s="51"/>
      <c r="BJ57" s="104"/>
      <c r="BK57" s="104"/>
      <c r="BL57" s="104"/>
      <c r="BM57" s="105"/>
      <c r="BN57" s="105"/>
      <c r="BO57" s="105"/>
      <c r="BP57" s="104"/>
      <c r="BQ57" s="104"/>
      <c r="BR57" s="104"/>
      <c r="BS57" s="104"/>
      <c r="BT57" s="104"/>
      <c r="BU57" s="104"/>
      <c r="BV57" s="104"/>
      <c r="BW57" s="104"/>
      <c r="BX57" s="104"/>
      <c r="BY57" s="104"/>
      <c r="BZ57" s="104"/>
      <c r="CA57" s="104"/>
      <c r="CB57" s="106"/>
      <c r="CC57" s="104"/>
      <c r="CD57" s="104"/>
      <c r="CE57" s="106"/>
      <c r="CF57" s="106"/>
      <c r="CG57" s="106"/>
      <c r="CH57" s="106"/>
      <c r="CI57" s="104"/>
      <c r="CJ57" s="104"/>
      <c r="CK57" s="106"/>
      <c r="CL57" s="106"/>
      <c r="CM57" s="106"/>
      <c r="CN57" s="72"/>
      <c r="CO57" s="23"/>
      <c r="CP57" s="23"/>
      <c r="CQ57" s="23"/>
      <c r="CR57" s="24"/>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6"/>
      <c r="DX57" s="16"/>
      <c r="DY57" s="16"/>
      <c r="DZ57" s="16"/>
      <c r="EA57" s="16"/>
      <c r="EB57" s="16"/>
      <c r="EC57" s="16"/>
      <c r="ED57" s="16"/>
      <c r="EE57" s="13"/>
      <c r="EF57" s="13"/>
      <c r="EG57" s="13"/>
      <c r="EH57" s="13"/>
      <c r="EI57" s="13"/>
      <c r="EJ57" s="13"/>
      <c r="EK57" s="13"/>
      <c r="EL57" s="13"/>
      <c r="EM57" s="13"/>
      <c r="EN57" s="13"/>
      <c r="EO57" s="13"/>
      <c r="EP57" s="13"/>
      <c r="EQ57" s="13"/>
      <c r="ER57" s="13"/>
      <c r="ES57" s="13"/>
      <c r="ET57" s="13"/>
      <c r="EU57" s="13"/>
      <c r="EV57" s="13"/>
      <c r="EW57" s="13"/>
      <c r="EX57" s="13"/>
      <c r="EY57" s="13"/>
      <c r="EZ57" s="13"/>
      <c r="FA57" s="13"/>
      <c r="FB57" s="13"/>
      <c r="FC57" s="13"/>
      <c r="FD57" s="13"/>
      <c r="FE57" s="13"/>
      <c r="FF57" s="13"/>
      <c r="FG57" s="13"/>
      <c r="FH57" s="13"/>
      <c r="FI57" s="13"/>
      <c r="FJ57" s="13"/>
      <c r="FK57" s="13"/>
      <c r="FL57" s="13"/>
      <c r="FM57" s="13"/>
      <c r="FN57" s="13"/>
      <c r="FO57" s="13"/>
      <c r="FP57" s="13"/>
      <c r="FQ57" s="13"/>
      <c r="FR57" s="13"/>
      <c r="FS57" s="13"/>
      <c r="FT57" s="13"/>
      <c r="FU57" s="13"/>
      <c r="FV57" s="13"/>
      <c r="FW57" s="13"/>
    </row>
    <row r="58" spans="1:179" s="14" customFormat="1" x14ac:dyDescent="0.25">
      <c r="A58" s="13"/>
      <c r="B58" s="2178"/>
      <c r="C58" s="216" t="s">
        <v>1768</v>
      </c>
      <c r="D58" s="435" t="str">
        <f t="shared" si="97"/>
        <v>Cabeza</v>
      </c>
      <c r="E58" s="131">
        <v>72</v>
      </c>
      <c r="F58" s="1534"/>
      <c r="G58" s="1534"/>
      <c r="H58" s="1534"/>
      <c r="I58" s="1534"/>
      <c r="J58" s="1534"/>
      <c r="K58" s="1534"/>
      <c r="L58" s="1534"/>
      <c r="M58" s="1534"/>
      <c r="N58" s="1534"/>
      <c r="O58" s="1534"/>
      <c r="P58" s="1534"/>
      <c r="Q58" s="132">
        <f t="shared" si="98"/>
        <v>72</v>
      </c>
      <c r="R58" s="133">
        <f t="shared" si="99"/>
        <v>1</v>
      </c>
      <c r="S58" s="132">
        <f t="shared" si="100"/>
        <v>0</v>
      </c>
      <c r="T58" s="132">
        <f t="shared" si="101"/>
        <v>0</v>
      </c>
      <c r="U58" s="132">
        <f t="shared" si="102"/>
        <v>0</v>
      </c>
      <c r="V58" s="1342"/>
      <c r="W58" s="135">
        <f t="shared" si="103"/>
        <v>0.35</v>
      </c>
      <c r="X58" s="442">
        <v>0</v>
      </c>
      <c r="Y58" s="437">
        <v>0</v>
      </c>
      <c r="Z58" s="438">
        <v>0</v>
      </c>
      <c r="AA58" s="439">
        <f t="shared" si="104"/>
        <v>0</v>
      </c>
      <c r="AB58" s="439">
        <f t="shared" si="105"/>
        <v>0</v>
      </c>
      <c r="AC58" s="438">
        <f t="shared" si="106"/>
        <v>0</v>
      </c>
      <c r="AD58" s="439">
        <f t="shared" si="107"/>
        <v>0</v>
      </c>
      <c r="AE58" s="440">
        <f t="shared" si="108"/>
        <v>0.9</v>
      </c>
      <c r="AF58" s="437" t="str">
        <f t="shared" si="109"/>
        <v>kgCH4/cabeza</v>
      </c>
      <c r="AG58" s="438">
        <f t="shared" si="110"/>
        <v>0.5</v>
      </c>
      <c r="AH58" s="439">
        <f t="shared" si="111"/>
        <v>6.4799999999999996E-2</v>
      </c>
      <c r="AI58" s="441">
        <f t="shared" si="112"/>
        <v>1.8144</v>
      </c>
      <c r="AJ58" s="438">
        <f t="shared" si="113"/>
        <v>0.61032778078668515</v>
      </c>
      <c r="AK58" s="439">
        <f t="shared" si="114"/>
        <v>1.2262876415999997</v>
      </c>
      <c r="AL58" s="440">
        <f t="shared" si="123"/>
        <v>1.7000000000000001E-2</v>
      </c>
      <c r="AM58" s="437" t="str">
        <f t="shared" si="115"/>
        <v>kgN2O/cabeza</v>
      </c>
      <c r="AN58" s="438">
        <f t="shared" si="116"/>
        <v>0.5</v>
      </c>
      <c r="AO58" s="439">
        <f t="shared" si="117"/>
        <v>1.2240000000000003E-3</v>
      </c>
      <c r="AP58" s="441">
        <f t="shared" si="118"/>
        <v>0.32436000000000009</v>
      </c>
      <c r="AQ58" s="438">
        <f t="shared" si="87"/>
        <v>0.61032778078668515</v>
      </c>
      <c r="AR58" s="439">
        <f t="shared" si="88"/>
        <v>3.9190505076000019E-2</v>
      </c>
      <c r="AS58" s="442">
        <v>0</v>
      </c>
      <c r="AT58" s="437">
        <v>0</v>
      </c>
      <c r="AU58" s="438">
        <v>0</v>
      </c>
      <c r="AV58" s="441">
        <v>0</v>
      </c>
      <c r="AW58" s="438">
        <v>0</v>
      </c>
      <c r="AX58" s="439">
        <f t="shared" si="119"/>
        <v>0</v>
      </c>
      <c r="AY58" s="442">
        <v>0</v>
      </c>
      <c r="AZ58" s="437">
        <v>0</v>
      </c>
      <c r="BA58" s="438">
        <v>0</v>
      </c>
      <c r="BB58" s="441">
        <f t="shared" si="120"/>
        <v>0</v>
      </c>
      <c r="BC58" s="441">
        <f t="shared" si="121"/>
        <v>0</v>
      </c>
      <c r="BD58" s="438">
        <v>0</v>
      </c>
      <c r="BE58" s="439">
        <f t="shared" si="122"/>
        <v>0</v>
      </c>
      <c r="BF58" s="443">
        <f t="shared" si="93"/>
        <v>2.13876</v>
      </c>
      <c r="BG58" s="444">
        <f t="shared" si="94"/>
        <v>0.52597520524162955</v>
      </c>
      <c r="BH58" s="15">
        <f t="shared" si="95"/>
        <v>1.2654781466759999</v>
      </c>
      <c r="BI58" s="51"/>
      <c r="BJ58" s="104"/>
      <c r="BK58" s="104"/>
      <c r="BL58" s="104"/>
      <c r="BM58" s="105"/>
      <c r="BN58" s="105"/>
      <c r="BO58" s="105"/>
      <c r="BP58" s="104"/>
      <c r="BQ58" s="104"/>
      <c r="BR58" s="104"/>
      <c r="BS58" s="104"/>
      <c r="BT58" s="104"/>
      <c r="BU58" s="104"/>
      <c r="BV58" s="104"/>
      <c r="BW58" s="104"/>
      <c r="BX58" s="104"/>
      <c r="BY58" s="104"/>
      <c r="BZ58" s="104"/>
      <c r="CA58" s="104"/>
      <c r="CB58" s="106"/>
      <c r="CC58" s="104"/>
      <c r="CD58" s="104"/>
      <c r="CE58" s="106"/>
      <c r="CF58" s="106"/>
      <c r="CG58" s="106"/>
      <c r="CH58" s="106"/>
      <c r="CI58" s="104"/>
      <c r="CJ58" s="104"/>
      <c r="CK58" s="106"/>
      <c r="CL58" s="106"/>
      <c r="CM58" s="106"/>
      <c r="CN58" s="72"/>
      <c r="CO58" s="23"/>
      <c r="CP58" s="23"/>
      <c r="CQ58" s="23"/>
      <c r="CR58" s="24"/>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6"/>
      <c r="DX58" s="16"/>
      <c r="DY58" s="16"/>
      <c r="DZ58" s="16"/>
      <c r="EA58" s="16"/>
      <c r="EB58" s="16"/>
      <c r="EC58" s="16"/>
      <c r="ED58" s="16"/>
      <c r="EE58" s="13"/>
      <c r="EF58" s="13"/>
      <c r="EG58" s="13"/>
      <c r="EH58" s="13"/>
      <c r="EI58" s="13"/>
      <c r="EJ58" s="13"/>
      <c r="EK58" s="13"/>
      <c r="EL58" s="13"/>
      <c r="EM58" s="13"/>
      <c r="EN58" s="13"/>
      <c r="EO58" s="13"/>
      <c r="EP58" s="13"/>
      <c r="EQ58" s="13"/>
      <c r="ER58" s="13"/>
      <c r="ES58" s="13"/>
      <c r="ET58" s="13"/>
      <c r="EU58" s="13"/>
      <c r="EV58" s="13"/>
      <c r="EW58" s="13"/>
      <c r="EX58" s="13"/>
      <c r="EY58" s="13"/>
      <c r="EZ58" s="13"/>
      <c r="FA58" s="13"/>
      <c r="FB58" s="13"/>
      <c r="FC58" s="13"/>
      <c r="FD58" s="13"/>
      <c r="FE58" s="13"/>
      <c r="FF58" s="13"/>
      <c r="FG58" s="13"/>
      <c r="FH58" s="13"/>
      <c r="FI58" s="13"/>
      <c r="FJ58" s="13"/>
      <c r="FK58" s="13"/>
      <c r="FL58" s="13"/>
      <c r="FM58" s="13"/>
      <c r="FN58" s="13"/>
      <c r="FO58" s="13"/>
      <c r="FP58" s="13"/>
      <c r="FQ58" s="13"/>
      <c r="FR58" s="13"/>
      <c r="FS58" s="13"/>
      <c r="FT58" s="13"/>
      <c r="FU58" s="13"/>
      <c r="FV58" s="13"/>
      <c r="FW58" s="13"/>
    </row>
    <row r="59" spans="1:179" s="14" customFormat="1" x14ac:dyDescent="0.25">
      <c r="A59" s="13"/>
      <c r="B59" s="2178"/>
      <c r="C59" s="216" t="s">
        <v>1770</v>
      </c>
      <c r="D59" s="435" t="str">
        <f t="shared" si="97"/>
        <v>Cabeza</v>
      </c>
      <c r="E59" s="131">
        <v>272</v>
      </c>
      <c r="F59" s="1534"/>
      <c r="G59" s="1534"/>
      <c r="H59" s="1534"/>
      <c r="I59" s="1534"/>
      <c r="J59" s="1534"/>
      <c r="K59" s="1534"/>
      <c r="L59" s="1534"/>
      <c r="M59" s="1534"/>
      <c r="N59" s="1534"/>
      <c r="O59" s="1534"/>
      <c r="P59" s="1534"/>
      <c r="Q59" s="132">
        <f t="shared" si="98"/>
        <v>272</v>
      </c>
      <c r="R59" s="133">
        <f t="shared" si="99"/>
        <v>1</v>
      </c>
      <c r="S59" s="132">
        <f t="shared" si="100"/>
        <v>0</v>
      </c>
      <c r="T59" s="132">
        <f t="shared" si="101"/>
        <v>0</v>
      </c>
      <c r="U59" s="132">
        <f t="shared" si="102"/>
        <v>0</v>
      </c>
      <c r="V59" s="1342"/>
      <c r="W59" s="135">
        <f t="shared" si="103"/>
        <v>0.35</v>
      </c>
      <c r="X59" s="442">
        <v>0</v>
      </c>
      <c r="Y59" s="437">
        <v>0</v>
      </c>
      <c r="Z59" s="438">
        <v>0</v>
      </c>
      <c r="AA59" s="439">
        <f t="shared" si="104"/>
        <v>0</v>
      </c>
      <c r="AB59" s="439">
        <f t="shared" si="105"/>
        <v>0</v>
      </c>
      <c r="AC59" s="438">
        <f t="shared" si="106"/>
        <v>0</v>
      </c>
      <c r="AD59" s="439">
        <f t="shared" si="107"/>
        <v>0</v>
      </c>
      <c r="AE59" s="440">
        <f t="shared" si="108"/>
        <v>1</v>
      </c>
      <c r="AF59" s="437" t="str">
        <f t="shared" si="109"/>
        <v>kgCH4/cabeza</v>
      </c>
      <c r="AG59" s="438">
        <f t="shared" si="110"/>
        <v>0.5</v>
      </c>
      <c r="AH59" s="439">
        <f t="shared" si="111"/>
        <v>0.27200000000000002</v>
      </c>
      <c r="AI59" s="441">
        <f t="shared" si="112"/>
        <v>7.6160000000000005</v>
      </c>
      <c r="AJ59" s="438">
        <f t="shared" si="113"/>
        <v>0.61032778078668515</v>
      </c>
      <c r="AK59" s="439">
        <f t="shared" si="114"/>
        <v>21.606287360000003</v>
      </c>
      <c r="AL59" s="440">
        <f t="shared" si="123"/>
        <v>0.28000000000000003</v>
      </c>
      <c r="AM59" s="437" t="str">
        <f t="shared" si="115"/>
        <v>kgN2O/cabeza</v>
      </c>
      <c r="AN59" s="438">
        <f t="shared" si="116"/>
        <v>0.5</v>
      </c>
      <c r="AO59" s="439">
        <f t="shared" si="117"/>
        <v>7.6160000000000005E-2</v>
      </c>
      <c r="AP59" s="441">
        <f t="shared" si="118"/>
        <v>20.182400000000001</v>
      </c>
      <c r="AQ59" s="438">
        <f>IF(AO59&gt;0,SQRT(($W59*$W59)+(AN59*AN59)+($V59*$V59)),0)</f>
        <v>0.61032778078668515</v>
      </c>
      <c r="AR59" s="439">
        <f>(AP59*AQ59)^2</f>
        <v>151.73015298560003</v>
      </c>
      <c r="AS59" s="442">
        <v>0</v>
      </c>
      <c r="AT59" s="437">
        <v>0</v>
      </c>
      <c r="AU59" s="438">
        <v>0</v>
      </c>
      <c r="AV59" s="441">
        <v>0</v>
      </c>
      <c r="AW59" s="438">
        <v>0</v>
      </c>
      <c r="AX59" s="439">
        <f t="shared" si="119"/>
        <v>0</v>
      </c>
      <c r="AY59" s="442">
        <v>0</v>
      </c>
      <c r="AZ59" s="437">
        <v>0</v>
      </c>
      <c r="BA59" s="438">
        <v>0</v>
      </c>
      <c r="BB59" s="441">
        <f t="shared" si="120"/>
        <v>0</v>
      </c>
      <c r="BC59" s="441">
        <f t="shared" si="121"/>
        <v>0</v>
      </c>
      <c r="BD59" s="438">
        <v>0</v>
      </c>
      <c r="BE59" s="439">
        <f t="shared" si="122"/>
        <v>0</v>
      </c>
      <c r="BF59" s="443">
        <f>AB59+AI59+AP59+AV59+BC59</f>
        <v>27.798400000000001</v>
      </c>
      <c r="BG59" s="444">
        <f>IF(BF59&gt;0,SQRT(AD59+AK59+AR59+AX59+BE59)/BF59,0)</f>
        <v>0.47361466015383119</v>
      </c>
      <c r="BH59" s="15">
        <f>(BF59*BG59)^2</f>
        <v>173.33644034560001</v>
      </c>
      <c r="BI59" s="51"/>
      <c r="BJ59" s="104"/>
      <c r="BK59" s="104"/>
      <c r="BL59" s="104"/>
      <c r="BM59" s="105"/>
      <c r="BN59" s="105"/>
      <c r="BO59" s="105"/>
      <c r="BP59" s="104"/>
      <c r="BQ59" s="104"/>
      <c r="BR59" s="104"/>
      <c r="BS59" s="104"/>
      <c r="BT59" s="104"/>
      <c r="BU59" s="104"/>
      <c r="BV59" s="104"/>
      <c r="BW59" s="104"/>
      <c r="BX59" s="104"/>
      <c r="BY59" s="104"/>
      <c r="BZ59" s="104"/>
      <c r="CA59" s="104"/>
      <c r="CB59" s="106"/>
      <c r="CC59" s="104"/>
      <c r="CD59" s="104"/>
      <c r="CE59" s="106"/>
      <c r="CF59" s="106"/>
      <c r="CG59" s="106"/>
      <c r="CH59" s="106"/>
      <c r="CI59" s="104"/>
      <c r="CJ59" s="104"/>
      <c r="CK59" s="106"/>
      <c r="CL59" s="106"/>
      <c r="CM59" s="106"/>
      <c r="CN59" s="72"/>
      <c r="CO59" s="23"/>
      <c r="CP59" s="23"/>
      <c r="CQ59" s="23"/>
      <c r="CR59" s="24"/>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6"/>
      <c r="DX59" s="16"/>
      <c r="DY59" s="16"/>
      <c r="DZ59" s="16"/>
      <c r="EA59" s="16"/>
      <c r="EB59" s="16"/>
      <c r="EC59" s="16"/>
      <c r="ED59" s="16"/>
      <c r="EE59" s="13"/>
      <c r="EF59" s="13"/>
      <c r="EG59" s="13"/>
      <c r="EH59" s="13"/>
      <c r="EI59" s="13"/>
      <c r="EJ59" s="13"/>
      <c r="EK59" s="13"/>
      <c r="EL59" s="13"/>
      <c r="EM59" s="13"/>
      <c r="EN59" s="13"/>
      <c r="EO59" s="13"/>
      <c r="EP59" s="13"/>
      <c r="EQ59" s="13"/>
      <c r="ER59" s="13"/>
      <c r="ES59" s="13"/>
      <c r="ET59" s="13"/>
      <c r="EU59" s="13"/>
      <c r="EV59" s="13"/>
      <c r="EW59" s="13"/>
      <c r="EX59" s="13"/>
      <c r="EY59" s="13"/>
      <c r="EZ59" s="13"/>
      <c r="FA59" s="13"/>
      <c r="FB59" s="13"/>
      <c r="FC59" s="13"/>
      <c r="FD59" s="13"/>
      <c r="FE59" s="13"/>
      <c r="FF59" s="13"/>
      <c r="FG59" s="13"/>
      <c r="FH59" s="13"/>
      <c r="FI59" s="13"/>
      <c r="FJ59" s="13"/>
      <c r="FK59" s="13"/>
      <c r="FL59" s="13"/>
      <c r="FM59" s="13"/>
      <c r="FN59" s="13"/>
      <c r="FO59" s="13"/>
      <c r="FP59" s="13"/>
      <c r="FQ59" s="13"/>
      <c r="FR59" s="13"/>
      <c r="FS59" s="13"/>
      <c r="FT59" s="13"/>
      <c r="FU59" s="13"/>
      <c r="FV59" s="13"/>
      <c r="FW59" s="13"/>
    </row>
    <row r="60" spans="1:179" s="14" customFormat="1" x14ac:dyDescent="0.25">
      <c r="A60" s="13"/>
      <c r="B60" s="2178"/>
      <c r="C60" s="216" t="s">
        <v>1765</v>
      </c>
      <c r="D60" s="435" t="str">
        <f t="shared" si="97"/>
        <v>Cabeza</v>
      </c>
      <c r="E60" s="131">
        <v>2920</v>
      </c>
      <c r="F60" s="1534"/>
      <c r="G60" s="1534"/>
      <c r="H60" s="1534"/>
      <c r="I60" s="1534"/>
      <c r="J60" s="1534"/>
      <c r="K60" s="1534"/>
      <c r="L60" s="1534"/>
      <c r="M60" s="1534"/>
      <c r="N60" s="1534"/>
      <c r="O60" s="1534"/>
      <c r="P60" s="1534"/>
      <c r="Q60" s="132">
        <f t="shared" si="98"/>
        <v>2920</v>
      </c>
      <c r="R60" s="133">
        <f t="shared" si="99"/>
        <v>1</v>
      </c>
      <c r="S60" s="132">
        <f t="shared" si="100"/>
        <v>0</v>
      </c>
      <c r="T60" s="132">
        <f t="shared" si="101"/>
        <v>0</v>
      </c>
      <c r="U60" s="132">
        <f t="shared" si="102"/>
        <v>0</v>
      </c>
      <c r="V60" s="1342"/>
      <c r="W60" s="135">
        <f t="shared" si="103"/>
        <v>0.35</v>
      </c>
      <c r="X60" s="442">
        <v>0</v>
      </c>
      <c r="Y60" s="437">
        <v>0</v>
      </c>
      <c r="Z60" s="438">
        <v>0</v>
      </c>
      <c r="AA60" s="439">
        <f t="shared" si="104"/>
        <v>0</v>
      </c>
      <c r="AB60" s="439">
        <f t="shared" si="105"/>
        <v>0</v>
      </c>
      <c r="AC60" s="438">
        <f t="shared" si="106"/>
        <v>0</v>
      </c>
      <c r="AD60" s="439">
        <f t="shared" si="107"/>
        <v>0</v>
      </c>
      <c r="AE60" s="440">
        <f t="shared" si="108"/>
        <v>0.1</v>
      </c>
      <c r="AF60" s="437" t="str">
        <f t="shared" si="109"/>
        <v>kgCH4/cabeza</v>
      </c>
      <c r="AG60" s="438">
        <f t="shared" si="110"/>
        <v>0.5</v>
      </c>
      <c r="AH60" s="439">
        <f t="shared" si="111"/>
        <v>0.29199999999999998</v>
      </c>
      <c r="AI60" s="441">
        <f t="shared" si="112"/>
        <v>8.1760000000000002</v>
      </c>
      <c r="AJ60" s="438">
        <f t="shared" si="113"/>
        <v>0.61032778078668515</v>
      </c>
      <c r="AK60" s="439">
        <f t="shared" si="114"/>
        <v>24.900498559999999</v>
      </c>
      <c r="AL60" s="440">
        <f t="shared" si="123"/>
        <v>8.9999999999999993E-3</v>
      </c>
      <c r="AM60" s="437" t="str">
        <f t="shared" si="115"/>
        <v>kgN2O/cabeza</v>
      </c>
      <c r="AN60" s="438">
        <f t="shared" si="116"/>
        <v>0.5</v>
      </c>
      <c r="AO60" s="439">
        <f t="shared" si="117"/>
        <v>2.6279999999999998E-2</v>
      </c>
      <c r="AP60" s="441">
        <f t="shared" si="118"/>
        <v>6.9641999999999991</v>
      </c>
      <c r="AQ60" s="438">
        <f>IF(AO60&gt;0,SQRT(($W60*$W60)+(AN60*AN60)+($V60*$V60)),0)</f>
        <v>0.61032778078668515</v>
      </c>
      <c r="AR60" s="439">
        <f>(AP60*AQ60)^2</f>
        <v>18.066280410899992</v>
      </c>
      <c r="AS60" s="442">
        <v>0</v>
      </c>
      <c r="AT60" s="437">
        <v>0</v>
      </c>
      <c r="AU60" s="438">
        <v>0</v>
      </c>
      <c r="AV60" s="441">
        <v>0</v>
      </c>
      <c r="AW60" s="438">
        <v>0</v>
      </c>
      <c r="AX60" s="439">
        <f t="shared" si="119"/>
        <v>0</v>
      </c>
      <c r="AY60" s="442">
        <v>0</v>
      </c>
      <c r="AZ60" s="437">
        <v>0</v>
      </c>
      <c r="BA60" s="438">
        <v>0</v>
      </c>
      <c r="BB60" s="441">
        <f t="shared" si="120"/>
        <v>0</v>
      </c>
      <c r="BC60" s="441">
        <f t="shared" si="121"/>
        <v>0</v>
      </c>
      <c r="BD60" s="438">
        <v>0</v>
      </c>
      <c r="BE60" s="439">
        <f t="shared" si="122"/>
        <v>0</v>
      </c>
      <c r="BF60" s="443">
        <f>AB60+AI60+AP60+AV60+BC60</f>
        <v>15.1402</v>
      </c>
      <c r="BG60" s="444">
        <f>IF(BF60&gt;0,SQRT(AD60+AK60+AR60+AX60+BE60)/BF60,0)</f>
        <v>0.43294705189750177</v>
      </c>
      <c r="BH60" s="15">
        <f>(BF60*BG60)^2</f>
        <v>42.966778970900002</v>
      </c>
      <c r="BI60" s="51"/>
      <c r="BJ60" s="104"/>
      <c r="BK60" s="104"/>
      <c r="BL60" s="104"/>
      <c r="BM60" s="105"/>
      <c r="BN60" s="105"/>
      <c r="BO60" s="105"/>
      <c r="BP60" s="104"/>
      <c r="BQ60" s="104"/>
      <c r="BR60" s="104"/>
      <c r="BS60" s="104"/>
      <c r="BT60" s="104"/>
      <c r="BU60" s="104"/>
      <c r="BV60" s="104"/>
      <c r="BW60" s="104"/>
      <c r="BX60" s="104"/>
      <c r="BY60" s="104"/>
      <c r="BZ60" s="104"/>
      <c r="CA60" s="104"/>
      <c r="CB60" s="106"/>
      <c r="CC60" s="104"/>
      <c r="CD60" s="104"/>
      <c r="CE60" s="106"/>
      <c r="CF60" s="106"/>
      <c r="CG60" s="106"/>
      <c r="CH60" s="106"/>
      <c r="CI60" s="104"/>
      <c r="CJ60" s="104"/>
      <c r="CK60" s="106"/>
      <c r="CL60" s="106"/>
      <c r="CM60" s="106"/>
      <c r="CN60" s="72"/>
      <c r="CO60" s="23"/>
      <c r="CP60" s="23"/>
      <c r="CQ60" s="23"/>
      <c r="CR60" s="24"/>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6"/>
      <c r="DX60" s="16"/>
      <c r="DY60" s="16"/>
      <c r="DZ60" s="16"/>
      <c r="EA60" s="16"/>
      <c r="EB60" s="16"/>
      <c r="EC60" s="16"/>
      <c r="ED60" s="16"/>
      <c r="EE60" s="13"/>
      <c r="EF60" s="13"/>
      <c r="EG60" s="13"/>
      <c r="EH60" s="13"/>
      <c r="EI60" s="13"/>
      <c r="EJ60" s="13"/>
      <c r="EK60" s="13"/>
      <c r="EL60" s="13"/>
      <c r="EM60" s="13"/>
      <c r="EN60" s="13"/>
      <c r="EO60" s="13"/>
      <c r="EP60" s="13"/>
      <c r="EQ60" s="13"/>
      <c r="ER60" s="13"/>
      <c r="ES60" s="13"/>
      <c r="ET60" s="13"/>
      <c r="EU60" s="13"/>
      <c r="EV60" s="13"/>
      <c r="EW60" s="13"/>
      <c r="EX60" s="13"/>
      <c r="EY60" s="13"/>
      <c r="EZ60" s="13"/>
      <c r="FA60" s="13"/>
      <c r="FB60" s="13"/>
      <c r="FC60" s="13"/>
      <c r="FD60" s="13"/>
      <c r="FE60" s="13"/>
      <c r="FF60" s="13"/>
      <c r="FG60" s="13"/>
      <c r="FH60" s="13"/>
      <c r="FI60" s="13"/>
      <c r="FJ60" s="13"/>
      <c r="FK60" s="13"/>
      <c r="FL60" s="13"/>
      <c r="FM60" s="13"/>
      <c r="FN60" s="13"/>
      <c r="FO60" s="13"/>
      <c r="FP60" s="13"/>
      <c r="FQ60" s="13"/>
      <c r="FR60" s="13"/>
      <c r="FS60" s="13"/>
      <c r="FT60" s="13"/>
      <c r="FU60" s="13"/>
      <c r="FV60" s="13"/>
      <c r="FW60" s="13"/>
    </row>
    <row r="61" spans="1:179" s="14" customFormat="1" x14ac:dyDescent="0.25">
      <c r="A61" s="13"/>
      <c r="B61" s="2178"/>
      <c r="C61" s="216"/>
      <c r="D61" s="435">
        <f t="shared" si="97"/>
        <v>0</v>
      </c>
      <c r="E61" s="131"/>
      <c r="F61" s="1534"/>
      <c r="G61" s="1534"/>
      <c r="H61" s="1534"/>
      <c r="I61" s="1534"/>
      <c r="J61" s="1534"/>
      <c r="K61" s="1534"/>
      <c r="L61" s="1534"/>
      <c r="M61" s="1534"/>
      <c r="N61" s="1534"/>
      <c r="O61" s="1534"/>
      <c r="P61" s="1534"/>
      <c r="Q61" s="132">
        <f t="shared" si="98"/>
        <v>0</v>
      </c>
      <c r="R61" s="133">
        <f t="shared" si="99"/>
        <v>0</v>
      </c>
      <c r="S61" s="132">
        <f t="shared" si="100"/>
        <v>0</v>
      </c>
      <c r="T61" s="132">
        <f t="shared" si="101"/>
        <v>0</v>
      </c>
      <c r="U61" s="132">
        <f t="shared" si="102"/>
        <v>0</v>
      </c>
      <c r="V61" s="1342"/>
      <c r="W61" s="135">
        <f t="shared" si="103"/>
        <v>0</v>
      </c>
      <c r="X61" s="442">
        <v>0</v>
      </c>
      <c r="Y61" s="437">
        <v>0</v>
      </c>
      <c r="Z61" s="438">
        <v>0</v>
      </c>
      <c r="AA61" s="439">
        <f t="shared" si="104"/>
        <v>0</v>
      </c>
      <c r="AB61" s="439">
        <f t="shared" si="105"/>
        <v>0</v>
      </c>
      <c r="AC61" s="438">
        <f t="shared" si="106"/>
        <v>0</v>
      </c>
      <c r="AD61" s="439">
        <f t="shared" si="107"/>
        <v>0</v>
      </c>
      <c r="AE61" s="440">
        <f t="shared" si="108"/>
        <v>0</v>
      </c>
      <c r="AF61" s="437">
        <f t="shared" si="109"/>
        <v>0</v>
      </c>
      <c r="AG61" s="438">
        <f t="shared" si="110"/>
        <v>0</v>
      </c>
      <c r="AH61" s="439">
        <f t="shared" si="111"/>
        <v>0</v>
      </c>
      <c r="AI61" s="441">
        <f t="shared" si="112"/>
        <v>0</v>
      </c>
      <c r="AJ61" s="438">
        <f t="shared" si="113"/>
        <v>0</v>
      </c>
      <c r="AK61" s="439">
        <f t="shared" si="114"/>
        <v>0</v>
      </c>
      <c r="AL61" s="440">
        <f t="shared" si="123"/>
        <v>0</v>
      </c>
      <c r="AM61" s="437">
        <f t="shared" si="115"/>
        <v>0</v>
      </c>
      <c r="AN61" s="438">
        <f t="shared" si="116"/>
        <v>0</v>
      </c>
      <c r="AO61" s="439">
        <f t="shared" si="117"/>
        <v>0</v>
      </c>
      <c r="AP61" s="441">
        <f t="shared" si="118"/>
        <v>0</v>
      </c>
      <c r="AQ61" s="438">
        <f t="shared" si="87"/>
        <v>0</v>
      </c>
      <c r="AR61" s="439">
        <f t="shared" si="88"/>
        <v>0</v>
      </c>
      <c r="AS61" s="442">
        <v>0</v>
      </c>
      <c r="AT61" s="437">
        <v>0</v>
      </c>
      <c r="AU61" s="438">
        <v>0</v>
      </c>
      <c r="AV61" s="441">
        <v>0</v>
      </c>
      <c r="AW61" s="438">
        <v>0</v>
      </c>
      <c r="AX61" s="439">
        <f t="shared" si="119"/>
        <v>0</v>
      </c>
      <c r="AY61" s="442">
        <v>0</v>
      </c>
      <c r="AZ61" s="437">
        <v>0</v>
      </c>
      <c r="BA61" s="438">
        <v>0</v>
      </c>
      <c r="BB61" s="441">
        <f t="shared" si="120"/>
        <v>0</v>
      </c>
      <c r="BC61" s="441">
        <f t="shared" si="121"/>
        <v>0</v>
      </c>
      <c r="BD61" s="438">
        <v>0</v>
      </c>
      <c r="BE61" s="439">
        <f t="shared" si="122"/>
        <v>0</v>
      </c>
      <c r="BF61" s="443">
        <f t="shared" si="93"/>
        <v>0</v>
      </c>
      <c r="BG61" s="444">
        <f t="shared" si="94"/>
        <v>0</v>
      </c>
      <c r="BH61" s="15">
        <f t="shared" si="95"/>
        <v>0</v>
      </c>
      <c r="BI61" s="51"/>
      <c r="BJ61" s="104"/>
      <c r="BK61" s="104"/>
      <c r="BL61" s="104"/>
      <c r="BM61" s="105"/>
      <c r="BN61" s="105"/>
      <c r="BO61" s="105"/>
      <c r="BP61" s="104"/>
      <c r="BQ61" s="104"/>
      <c r="BR61" s="104"/>
      <c r="BS61" s="104"/>
      <c r="BT61" s="104"/>
      <c r="BU61" s="104"/>
      <c r="BV61" s="104"/>
      <c r="BW61" s="104"/>
      <c r="BX61" s="104"/>
      <c r="BY61" s="104"/>
      <c r="BZ61" s="104"/>
      <c r="CA61" s="104"/>
      <c r="CB61" s="106"/>
      <c r="CC61" s="104"/>
      <c r="CD61" s="104"/>
      <c r="CE61" s="106"/>
      <c r="CF61" s="106"/>
      <c r="CG61" s="106"/>
      <c r="CH61" s="106"/>
      <c r="CI61" s="104"/>
      <c r="CJ61" s="104"/>
      <c r="CK61" s="106"/>
      <c r="CL61" s="106"/>
      <c r="CM61" s="106"/>
      <c r="CN61" s="72"/>
      <c r="CO61" s="23"/>
      <c r="CP61" s="23"/>
      <c r="CQ61" s="23"/>
      <c r="CR61" s="24"/>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6"/>
      <c r="DX61" s="16"/>
      <c r="DY61" s="16"/>
      <c r="DZ61" s="16"/>
      <c r="EA61" s="16"/>
      <c r="EB61" s="16"/>
      <c r="EC61" s="16"/>
      <c r="ED61" s="16"/>
      <c r="EE61" s="13"/>
      <c r="EF61" s="13"/>
      <c r="EG61" s="13"/>
      <c r="EH61" s="13"/>
      <c r="EI61" s="13"/>
      <c r="EJ61" s="13"/>
      <c r="EK61" s="13"/>
      <c r="EL61" s="13"/>
      <c r="EM61" s="13"/>
      <c r="EN61" s="13"/>
      <c r="EO61" s="13"/>
      <c r="EP61" s="13"/>
      <c r="EQ61" s="13"/>
      <c r="ER61" s="13"/>
      <c r="ES61" s="13"/>
      <c r="ET61" s="13"/>
      <c r="EU61" s="13"/>
      <c r="EV61" s="13"/>
      <c r="EW61" s="13"/>
      <c r="EX61" s="13"/>
      <c r="EY61" s="13"/>
      <c r="EZ61" s="13"/>
      <c r="FA61" s="13"/>
      <c r="FB61" s="13"/>
      <c r="FC61" s="13"/>
      <c r="FD61" s="13"/>
      <c r="FE61" s="13"/>
      <c r="FF61" s="13"/>
      <c r="FG61" s="13"/>
      <c r="FH61" s="13"/>
      <c r="FI61" s="13"/>
      <c r="FJ61" s="13"/>
      <c r="FK61" s="13"/>
      <c r="FL61" s="13"/>
      <c r="FM61" s="13"/>
      <c r="FN61" s="13"/>
      <c r="FO61" s="13"/>
      <c r="FP61" s="13"/>
      <c r="FQ61" s="13"/>
      <c r="FR61" s="13"/>
      <c r="FS61" s="13"/>
      <c r="FT61" s="13"/>
      <c r="FU61" s="13"/>
      <c r="FV61" s="13"/>
      <c r="FW61" s="13"/>
    </row>
    <row r="62" spans="1:179" s="14" customFormat="1" x14ac:dyDescent="0.25">
      <c r="A62" s="13"/>
      <c r="B62" s="2179"/>
      <c r="C62" s="216"/>
      <c r="D62" s="435">
        <f t="shared" si="97"/>
        <v>0</v>
      </c>
      <c r="E62" s="131"/>
      <c r="F62" s="1534"/>
      <c r="G62" s="1534"/>
      <c r="H62" s="1534"/>
      <c r="I62" s="1534"/>
      <c r="J62" s="1534"/>
      <c r="K62" s="1534"/>
      <c r="L62" s="1534"/>
      <c r="M62" s="1534"/>
      <c r="N62" s="1534"/>
      <c r="O62" s="1534"/>
      <c r="P62" s="1534"/>
      <c r="Q62" s="132">
        <f t="shared" si="98"/>
        <v>0</v>
      </c>
      <c r="R62" s="133">
        <f t="shared" si="99"/>
        <v>0</v>
      </c>
      <c r="S62" s="132">
        <f t="shared" si="100"/>
        <v>0</v>
      </c>
      <c r="T62" s="132">
        <f t="shared" si="101"/>
        <v>0</v>
      </c>
      <c r="U62" s="132">
        <f t="shared" si="102"/>
        <v>0</v>
      </c>
      <c r="V62" s="1342"/>
      <c r="W62" s="135">
        <f t="shared" si="103"/>
        <v>0</v>
      </c>
      <c r="X62" s="442">
        <v>0</v>
      </c>
      <c r="Y62" s="437">
        <v>0</v>
      </c>
      <c r="Z62" s="438">
        <v>0</v>
      </c>
      <c r="AA62" s="439">
        <f t="shared" si="104"/>
        <v>0</v>
      </c>
      <c r="AB62" s="439">
        <f t="shared" si="105"/>
        <v>0</v>
      </c>
      <c r="AC62" s="438">
        <f t="shared" si="106"/>
        <v>0</v>
      </c>
      <c r="AD62" s="439">
        <f t="shared" si="107"/>
        <v>0</v>
      </c>
      <c r="AE62" s="440">
        <f t="shared" si="108"/>
        <v>0</v>
      </c>
      <c r="AF62" s="437">
        <f t="shared" si="109"/>
        <v>0</v>
      </c>
      <c r="AG62" s="438">
        <f t="shared" si="110"/>
        <v>0</v>
      </c>
      <c r="AH62" s="439">
        <f t="shared" si="111"/>
        <v>0</v>
      </c>
      <c r="AI62" s="441">
        <f t="shared" si="112"/>
        <v>0</v>
      </c>
      <c r="AJ62" s="438">
        <f t="shared" si="113"/>
        <v>0</v>
      </c>
      <c r="AK62" s="439">
        <f t="shared" si="114"/>
        <v>0</v>
      </c>
      <c r="AL62" s="440">
        <f t="shared" si="123"/>
        <v>0</v>
      </c>
      <c r="AM62" s="437">
        <f t="shared" si="115"/>
        <v>0</v>
      </c>
      <c r="AN62" s="438">
        <f t="shared" si="116"/>
        <v>0</v>
      </c>
      <c r="AO62" s="439">
        <f t="shared" si="117"/>
        <v>0</v>
      </c>
      <c r="AP62" s="441">
        <f t="shared" si="118"/>
        <v>0</v>
      </c>
      <c r="AQ62" s="438">
        <f t="shared" si="87"/>
        <v>0</v>
      </c>
      <c r="AR62" s="439">
        <f t="shared" si="88"/>
        <v>0</v>
      </c>
      <c r="AS62" s="442">
        <v>0</v>
      </c>
      <c r="AT62" s="437">
        <v>0</v>
      </c>
      <c r="AU62" s="438">
        <v>0</v>
      </c>
      <c r="AV62" s="441">
        <v>0</v>
      </c>
      <c r="AW62" s="438">
        <v>0</v>
      </c>
      <c r="AX62" s="439">
        <f t="shared" si="119"/>
        <v>0</v>
      </c>
      <c r="AY62" s="442">
        <v>0</v>
      </c>
      <c r="AZ62" s="437">
        <v>0</v>
      </c>
      <c r="BA62" s="438">
        <v>0</v>
      </c>
      <c r="BB62" s="441">
        <f t="shared" si="120"/>
        <v>0</v>
      </c>
      <c r="BC62" s="441">
        <f t="shared" si="121"/>
        <v>0</v>
      </c>
      <c r="BD62" s="438">
        <v>0</v>
      </c>
      <c r="BE62" s="439">
        <f t="shared" si="122"/>
        <v>0</v>
      </c>
      <c r="BF62" s="443">
        <f t="shared" si="93"/>
        <v>0</v>
      </c>
      <c r="BG62" s="444">
        <f t="shared" si="94"/>
        <v>0</v>
      </c>
      <c r="BH62" s="15">
        <f t="shared" si="95"/>
        <v>0</v>
      </c>
      <c r="BI62" s="51"/>
      <c r="BJ62" s="104"/>
      <c r="BK62" s="104"/>
      <c r="BL62" s="104"/>
      <c r="BM62" s="105"/>
      <c r="BN62" s="105"/>
      <c r="BO62" s="105"/>
      <c r="BP62" s="104"/>
      <c r="BQ62" s="104"/>
      <c r="BR62" s="104"/>
      <c r="BS62" s="104"/>
      <c r="BT62" s="104"/>
      <c r="BU62" s="104"/>
      <c r="BV62" s="104"/>
      <c r="BW62" s="104"/>
      <c r="BX62" s="104"/>
      <c r="BY62" s="104"/>
      <c r="BZ62" s="104"/>
      <c r="CA62" s="104"/>
      <c r="CB62" s="106"/>
      <c r="CC62" s="104"/>
      <c r="CD62" s="104"/>
      <c r="CE62" s="106"/>
      <c r="CF62" s="106"/>
      <c r="CG62" s="106"/>
      <c r="CH62" s="106"/>
      <c r="CI62" s="104"/>
      <c r="CJ62" s="104"/>
      <c r="CK62" s="106"/>
      <c r="CL62" s="106"/>
      <c r="CM62" s="106"/>
      <c r="CN62" s="72"/>
      <c r="CO62" s="55"/>
      <c r="CP62" s="55"/>
      <c r="CQ62" s="55"/>
      <c r="CR62" s="24"/>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6"/>
      <c r="DX62" s="16"/>
      <c r="DY62" s="16"/>
      <c r="DZ62" s="16"/>
      <c r="EA62" s="16"/>
      <c r="EB62" s="16"/>
      <c r="EC62" s="16"/>
      <c r="ED62" s="16"/>
      <c r="EE62" s="13"/>
      <c r="EF62" s="13"/>
      <c r="EG62" s="13"/>
      <c r="EH62" s="13"/>
      <c r="EI62" s="13"/>
      <c r="EJ62" s="13"/>
      <c r="EK62" s="13"/>
      <c r="EL62" s="13"/>
      <c r="EM62" s="13"/>
      <c r="EN62" s="13"/>
      <c r="EO62" s="13"/>
      <c r="EP62" s="13"/>
      <c r="EQ62" s="13"/>
      <c r="ER62" s="13"/>
      <c r="ES62" s="13"/>
      <c r="ET62" s="13"/>
      <c r="EU62" s="13"/>
      <c r="EV62" s="13"/>
      <c r="EW62" s="13"/>
      <c r="EX62" s="13"/>
      <c r="EY62" s="13"/>
      <c r="EZ62" s="13"/>
      <c r="FA62" s="13"/>
      <c r="FB62" s="13"/>
      <c r="FC62" s="13"/>
      <c r="FD62" s="13"/>
      <c r="FE62" s="13"/>
      <c r="FF62" s="13"/>
      <c r="FG62" s="13"/>
      <c r="FH62" s="13"/>
      <c r="FI62" s="13"/>
      <c r="FJ62" s="13"/>
      <c r="FK62" s="13"/>
      <c r="FL62" s="13"/>
      <c r="FM62" s="13"/>
      <c r="FN62" s="13"/>
      <c r="FO62" s="13"/>
      <c r="FP62" s="13"/>
      <c r="FQ62" s="13"/>
      <c r="FR62" s="13"/>
      <c r="FS62" s="13"/>
      <c r="FT62" s="13"/>
      <c r="FU62" s="13"/>
      <c r="FV62" s="13"/>
      <c r="FW62" s="13"/>
    </row>
    <row r="63" spans="1:179" s="14" customFormat="1" ht="15.75" x14ac:dyDescent="0.25">
      <c r="A63" s="13"/>
      <c r="B63" s="2175" t="s">
        <v>1306</v>
      </c>
      <c r="C63" s="2193"/>
      <c r="D63" s="549"/>
      <c r="E63" s="549"/>
      <c r="F63" s="549"/>
      <c r="G63" s="549"/>
      <c r="H63" s="549"/>
      <c r="I63" s="549"/>
      <c r="J63" s="549"/>
      <c r="K63" s="549"/>
      <c r="L63" s="549"/>
      <c r="M63" s="549"/>
      <c r="N63" s="549"/>
      <c r="O63" s="549"/>
      <c r="P63" s="549"/>
      <c r="Q63" s="549"/>
      <c r="R63" s="549"/>
      <c r="S63" s="549"/>
      <c r="T63" s="549"/>
      <c r="U63" s="549"/>
      <c r="V63" s="549"/>
      <c r="W63" s="549"/>
      <c r="X63" s="549"/>
      <c r="Y63" s="549"/>
      <c r="Z63" s="549"/>
      <c r="AA63" s="550"/>
      <c r="AB63" s="551">
        <f>SUM(AB55:AB62)</f>
        <v>0</v>
      </c>
      <c r="AC63" s="552"/>
      <c r="AD63" s="551"/>
      <c r="AE63" s="553"/>
      <c r="AF63" s="549"/>
      <c r="AG63" s="549"/>
      <c r="AH63" s="554"/>
      <c r="AI63" s="558">
        <f>SUM(AI55:AI62)</f>
        <v>169.71359999999999</v>
      </c>
      <c r="AJ63" s="552"/>
      <c r="AK63" s="551"/>
      <c r="AL63" s="549"/>
      <c r="AM63" s="549"/>
      <c r="AN63" s="549"/>
      <c r="AO63" s="549"/>
      <c r="AP63" s="558">
        <f>SUM(AP55:AP62)</f>
        <v>80.853884999999991</v>
      </c>
      <c r="AQ63" s="552"/>
      <c r="AR63" s="551"/>
      <c r="AS63" s="549"/>
      <c r="AT63" s="549"/>
      <c r="AU63" s="549"/>
      <c r="AV63" s="558">
        <f>SUM(AV55:AV62)</f>
        <v>0</v>
      </c>
      <c r="AW63" s="552"/>
      <c r="AX63" s="551"/>
      <c r="AY63" s="549"/>
      <c r="AZ63" s="549"/>
      <c r="BA63" s="555"/>
      <c r="BB63" s="556"/>
      <c r="BC63" s="558">
        <f>SUM(BC55:BC62)</f>
        <v>0</v>
      </c>
      <c r="BD63" s="552"/>
      <c r="BE63" s="551"/>
      <c r="BF63" s="551">
        <f>SUM(BF55:BF62)</f>
        <v>250.56748499999998</v>
      </c>
      <c r="BG63" s="557">
        <f>IF(BF63&gt;0,SQRT(SUM(BH55:BH62))/BF63,0)</f>
        <v>0.39325389309616743</v>
      </c>
      <c r="BH63" s="15">
        <f>(BF63*BG63)^2</f>
        <v>9709.4692174477659</v>
      </c>
      <c r="BI63" s="51"/>
      <c r="BJ63" s="104"/>
      <c r="BK63" s="104"/>
      <c r="BL63" s="104"/>
      <c r="BM63" s="105"/>
      <c r="BN63" s="105"/>
      <c r="BO63" s="105"/>
      <c r="BP63" s="104"/>
      <c r="BQ63" s="104"/>
      <c r="BR63" s="104"/>
      <c r="BS63" s="104"/>
      <c r="BT63" s="104"/>
      <c r="BU63" s="104"/>
      <c r="BV63" s="104"/>
      <c r="BW63" s="104"/>
      <c r="BX63" s="104"/>
      <c r="BY63" s="104"/>
      <c r="BZ63" s="104"/>
      <c r="CA63" s="104"/>
      <c r="CB63" s="106"/>
      <c r="CC63" s="104"/>
      <c r="CD63" s="104"/>
      <c r="CE63" s="106"/>
      <c r="CF63" s="106"/>
      <c r="CG63" s="106"/>
      <c r="CH63" s="106"/>
      <c r="CI63" s="104"/>
      <c r="CJ63" s="104"/>
      <c r="CK63" s="106"/>
      <c r="CL63" s="106"/>
      <c r="CM63" s="106"/>
      <c r="CN63" s="72"/>
      <c r="CO63" s="23"/>
      <c r="CP63" s="23"/>
      <c r="CQ63" s="23"/>
      <c r="CR63" s="24"/>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6"/>
      <c r="DX63" s="16"/>
      <c r="DY63" s="16"/>
      <c r="DZ63" s="16"/>
      <c r="EA63" s="16"/>
      <c r="EB63" s="16"/>
      <c r="EC63" s="16"/>
      <c r="ED63" s="16"/>
      <c r="EE63" s="13"/>
      <c r="EF63" s="13"/>
      <c r="EG63" s="13"/>
      <c r="EH63" s="13"/>
      <c r="EI63" s="13"/>
      <c r="EJ63" s="13"/>
      <c r="EK63" s="13"/>
      <c r="EL63" s="13"/>
      <c r="EM63" s="13"/>
      <c r="EN63" s="13"/>
      <c r="EO63" s="13"/>
      <c r="EP63" s="13"/>
      <c r="EQ63" s="13"/>
      <c r="ER63" s="13"/>
      <c r="ES63" s="13"/>
      <c r="ET63" s="13"/>
      <c r="EU63" s="13"/>
      <c r="EV63" s="13"/>
      <c r="EW63" s="13"/>
      <c r="EX63" s="13"/>
      <c r="EY63" s="13"/>
      <c r="EZ63" s="13"/>
      <c r="FA63" s="13"/>
      <c r="FB63" s="13"/>
      <c r="FC63" s="13"/>
      <c r="FD63" s="13"/>
      <c r="FE63" s="13"/>
      <c r="FF63" s="13"/>
      <c r="FG63" s="13"/>
      <c r="FH63" s="13"/>
      <c r="FI63" s="13"/>
      <c r="FJ63" s="13"/>
      <c r="FK63" s="13"/>
      <c r="FL63" s="13"/>
      <c r="FM63" s="13"/>
      <c r="FN63" s="13"/>
      <c r="FO63" s="13"/>
      <c r="FP63" s="13"/>
      <c r="FQ63" s="13"/>
      <c r="FR63" s="13"/>
      <c r="FS63" s="13"/>
      <c r="FT63" s="13"/>
      <c r="FU63" s="13"/>
      <c r="FV63" s="13"/>
      <c r="FW63" s="13"/>
    </row>
    <row r="64" spans="1:179" s="14" customFormat="1" x14ac:dyDescent="0.25">
      <c r="A64" s="13"/>
      <c r="B64" s="2177" t="s">
        <v>380</v>
      </c>
      <c r="C64" s="216"/>
      <c r="D64" s="435">
        <f>VLOOKUP($C64,$BI$121:$CM$506,2,FALSE)</f>
        <v>0</v>
      </c>
      <c r="E64" s="578"/>
      <c r="F64" s="1534"/>
      <c r="G64" s="1534"/>
      <c r="H64" s="1534"/>
      <c r="I64" s="1534"/>
      <c r="J64" s="1534"/>
      <c r="K64" s="538"/>
      <c r="L64" s="538"/>
      <c r="M64" s="538"/>
      <c r="N64" s="538"/>
      <c r="O64" s="538"/>
      <c r="P64" s="538"/>
      <c r="Q64" s="132">
        <f t="shared" ref="Q64:Q74" si="124">SUM(E64:P64)</f>
        <v>0</v>
      </c>
      <c r="R64" s="133">
        <f t="shared" ref="R64:R74" si="125">COUNT(E64:P64)</f>
        <v>0</v>
      </c>
      <c r="S64" s="132">
        <f t="shared" ref="S64:S74" si="126">IF(R64&gt;1,AVERAGE(E64:P64),0)</f>
        <v>0</v>
      </c>
      <c r="T64" s="132">
        <f t="shared" ref="T64:T74" si="127">IF(R64&gt;1,STDEV(E64:P64),0)</f>
        <v>0</v>
      </c>
      <c r="U64" s="132">
        <f>IF(R64&gt;1,VLOOKUP($R64,$BI$458:$BJ$470,2,FALSE),0)</f>
        <v>0</v>
      </c>
      <c r="V64" s="1554"/>
      <c r="W64" s="135">
        <f>IF(R64&gt;1,1-((S64-((T64*U64)/(SQRT(R64))))/S64),VLOOKUP($C64,$BI$121:$CP$506,34,FALSE))</f>
        <v>0</v>
      </c>
      <c r="X64" s="442">
        <v>0</v>
      </c>
      <c r="Y64" s="437">
        <v>0</v>
      </c>
      <c r="Z64" s="438">
        <v>0</v>
      </c>
      <c r="AA64" s="439">
        <f t="shared" ref="AA64:AA74" si="128">($Q64*X64)/1000</f>
        <v>0</v>
      </c>
      <c r="AB64" s="439">
        <f>AA64*$BJ$476</f>
        <v>0</v>
      </c>
      <c r="AC64" s="438">
        <f t="shared" ref="AC64:AC74" si="129">IF(AA64&gt;0,SQRT(($W64*$W64)+(Z64*Z64)+($V64*$V64)),0)</f>
        <v>0</v>
      </c>
      <c r="AD64" s="439">
        <f t="shared" ref="AD64:AD74" si="130">(AB64*AC64)^2</f>
        <v>0</v>
      </c>
      <c r="AE64" s="440">
        <f>VLOOKUP($C64,$BI$121:$CM$506,3,FALSE)</f>
        <v>0</v>
      </c>
      <c r="AF64" s="437">
        <f>VLOOKUP($C64,$BI$121:$CM$506,4,FALSE)</f>
        <v>0</v>
      </c>
      <c r="AG64" s="438">
        <f>IF($Q64&gt;0,VLOOKUP($C64,$BI$121:$CM$506,6,FALSE),0)</f>
        <v>0</v>
      </c>
      <c r="AH64" s="441">
        <f t="shared" ref="AH64:AH74" si="131">($Q64*AE64)/1000</f>
        <v>0</v>
      </c>
      <c r="AI64" s="441">
        <f>AH64*$BJ$477</f>
        <v>0</v>
      </c>
      <c r="AJ64" s="438">
        <f t="shared" ref="AJ64:AJ74" si="132">IF(AH64&gt;0,SQRT(($W64*$W64)+(AG64*AG64)+($V64*$V64)),0)</f>
        <v>0</v>
      </c>
      <c r="AK64" s="439">
        <f t="shared" ref="AK64:AK74" si="133">(AI64*AJ64)^2</f>
        <v>0</v>
      </c>
      <c r="AL64" s="440">
        <f>IF(R64&gt;0,VLOOKUP($C64,$BI$129:$CM$514,8,FALSE)/R64,0)</f>
        <v>0</v>
      </c>
      <c r="AM64" s="437">
        <f>VLOOKUP($C64,$BI$129:$CM$514,9,FALSE)</f>
        <v>0</v>
      </c>
      <c r="AN64" s="438">
        <f>IF($Q64&gt;0,VLOOKUP($C64,$BI$121:$CM$506,11,FALSE),0)</f>
        <v>0</v>
      </c>
      <c r="AO64" s="439">
        <f t="shared" ref="AO64:AO74" si="134">($Q64*AL64)/1000</f>
        <v>0</v>
      </c>
      <c r="AP64" s="441">
        <f>AO64*$BJ$478</f>
        <v>0</v>
      </c>
      <c r="AQ64" s="438">
        <f t="shared" ref="AQ64:AQ74" si="135">IF(AO64&gt;0,SQRT(($W64*$W64)+(AN64*AN64)+($V64*$V64)),0)</f>
        <v>0</v>
      </c>
      <c r="AR64" s="439">
        <f t="shared" ref="AR64:AR74" si="136">(AP64*AQ64)^2</f>
        <v>0</v>
      </c>
      <c r="AS64" s="442">
        <v>0</v>
      </c>
      <c r="AT64" s="437">
        <v>0</v>
      </c>
      <c r="AU64" s="438">
        <v>0</v>
      </c>
      <c r="AV64" s="441">
        <v>0</v>
      </c>
      <c r="AW64" s="438">
        <v>0</v>
      </c>
      <c r="AX64" s="439">
        <f t="shared" ref="AX64:AX74" si="137">(AV64*AW64)^2</f>
        <v>0</v>
      </c>
      <c r="AY64" s="442">
        <v>0</v>
      </c>
      <c r="AZ64" s="437">
        <v>0</v>
      </c>
      <c r="BA64" s="438">
        <v>0</v>
      </c>
      <c r="BB64" s="441">
        <f t="shared" ref="BB64:BB74" si="138">($Q64*AY64)/1000</f>
        <v>0</v>
      </c>
      <c r="BC64" s="441">
        <f>BB64*$BJ$479</f>
        <v>0</v>
      </c>
      <c r="BD64" s="438">
        <v>0</v>
      </c>
      <c r="BE64" s="439">
        <f t="shared" ref="BE64:BE74" si="139">(BC64*BD64)^2</f>
        <v>0</v>
      </c>
      <c r="BF64" s="443">
        <f t="shared" ref="BF64:BF74" si="140">AB64+AI64+AP64+AV64+BC64</f>
        <v>0</v>
      </c>
      <c r="BG64" s="444">
        <f t="shared" ref="BG64:BG74" si="141">IF(BF64&gt;0,SQRT(AD64+AK64+AR64+AX64+BE64)/BF64,0)</f>
        <v>0</v>
      </c>
      <c r="BH64" s="15">
        <f t="shared" si="95"/>
        <v>0</v>
      </c>
      <c r="BI64" s="51"/>
      <c r="BJ64" s="104"/>
      <c r="BK64" s="104"/>
      <c r="BL64" s="104"/>
      <c r="BM64" s="105"/>
      <c r="BN64" s="105"/>
      <c r="BO64" s="105"/>
      <c r="BP64" s="104"/>
      <c r="BQ64" s="104"/>
      <c r="BR64" s="104"/>
      <c r="BS64" s="104"/>
      <c r="BT64" s="104"/>
      <c r="BU64" s="104"/>
      <c r="BV64" s="104"/>
      <c r="BW64" s="104"/>
      <c r="BX64" s="104"/>
      <c r="BY64" s="104"/>
      <c r="BZ64" s="104"/>
      <c r="CA64" s="104"/>
      <c r="CB64" s="106"/>
      <c r="CC64" s="104"/>
      <c r="CD64" s="104"/>
      <c r="CE64" s="106"/>
      <c r="CF64" s="106"/>
      <c r="CG64" s="106"/>
      <c r="CH64" s="106"/>
      <c r="CI64" s="104"/>
      <c r="CJ64" s="104"/>
      <c r="CK64" s="106"/>
      <c r="CL64" s="106"/>
      <c r="CM64" s="106"/>
      <c r="CN64" s="72"/>
      <c r="CO64" s="16"/>
      <c r="CP64" s="16"/>
      <c r="CQ64" s="16"/>
      <c r="CR64" s="24"/>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6"/>
      <c r="DX64" s="16"/>
      <c r="DY64" s="16"/>
      <c r="DZ64" s="16"/>
      <c r="EA64" s="16"/>
      <c r="EB64" s="16"/>
      <c r="EC64" s="16"/>
      <c r="ED64" s="16"/>
      <c r="EE64" s="13"/>
      <c r="EF64" s="13"/>
      <c r="EG64" s="13"/>
      <c r="EH64" s="13"/>
      <c r="EI64" s="13"/>
      <c r="EJ64" s="13"/>
      <c r="EK64" s="13"/>
      <c r="EL64" s="13"/>
      <c r="EM64" s="13"/>
      <c r="EN64" s="13"/>
      <c r="EO64" s="13"/>
      <c r="EP64" s="13"/>
      <c r="EQ64" s="13"/>
      <c r="ER64" s="13"/>
      <c r="ES64" s="13"/>
      <c r="ET64" s="13"/>
      <c r="EU64" s="13"/>
      <c r="EV64" s="13"/>
      <c r="EW64" s="13"/>
      <c r="EX64" s="13"/>
      <c r="EY64" s="13"/>
      <c r="EZ64" s="13"/>
      <c r="FA64" s="13"/>
      <c r="FB64" s="13"/>
      <c r="FC64" s="13"/>
      <c r="FD64" s="13"/>
      <c r="FE64" s="13"/>
      <c r="FF64" s="13"/>
      <c r="FG64" s="13"/>
      <c r="FH64" s="13"/>
      <c r="FI64" s="13"/>
      <c r="FJ64" s="13"/>
      <c r="FK64" s="13"/>
      <c r="FL64" s="13"/>
      <c r="FM64" s="13"/>
      <c r="FN64" s="13"/>
      <c r="FO64" s="13"/>
      <c r="FP64" s="13"/>
      <c r="FQ64" s="13"/>
      <c r="FR64" s="13"/>
      <c r="FS64" s="13"/>
      <c r="FT64" s="13"/>
      <c r="FU64" s="13"/>
      <c r="FV64" s="13"/>
      <c r="FW64" s="13"/>
    </row>
    <row r="65" spans="1:179" s="14" customFormat="1" x14ac:dyDescent="0.25">
      <c r="A65" s="13"/>
      <c r="B65" s="2178"/>
      <c r="C65" s="209"/>
      <c r="D65" s="435">
        <f>VLOOKUP($C65,$BI$121:$CM$506,2,FALSE)</f>
        <v>0</v>
      </c>
      <c r="E65" s="578"/>
      <c r="F65" s="1534"/>
      <c r="G65" s="1534"/>
      <c r="H65" s="1534"/>
      <c r="I65" s="1534"/>
      <c r="J65" s="1534"/>
      <c r="K65" s="538"/>
      <c r="L65" s="538"/>
      <c r="M65" s="538"/>
      <c r="N65" s="538"/>
      <c r="O65" s="538"/>
      <c r="P65" s="538"/>
      <c r="Q65" s="132">
        <f>SUM(E65:P65)</f>
        <v>0</v>
      </c>
      <c r="R65" s="133">
        <f>COUNT(E65:P65)</f>
        <v>0</v>
      </c>
      <c r="S65" s="132">
        <f>IF(R65&gt;1,AVERAGE(E65:P65),0)</f>
        <v>0</v>
      </c>
      <c r="T65" s="132">
        <f>IF(R65&gt;1,STDEV(E65:P65),0)</f>
        <v>0</v>
      </c>
      <c r="U65" s="132">
        <f>IF(R65&gt;1,VLOOKUP($R65,$BI$458:$BJ$470,2,FALSE),0)</f>
        <v>0</v>
      </c>
      <c r="V65" s="1554"/>
      <c r="W65" s="135">
        <f>IF(R65&gt;1,1-((S65-((T65*U65)/(SQRT(R65))))/S65),VLOOKUP($C65,$BI$121:$CP$506,34,FALSE))</f>
        <v>0</v>
      </c>
      <c r="X65" s="442">
        <v>0</v>
      </c>
      <c r="Y65" s="437">
        <v>0</v>
      </c>
      <c r="Z65" s="438">
        <v>0</v>
      </c>
      <c r="AA65" s="439">
        <f>($Q65*X65)/1000</f>
        <v>0</v>
      </c>
      <c r="AB65" s="439">
        <f>AA65*$BJ$476</f>
        <v>0</v>
      </c>
      <c r="AC65" s="438">
        <f>IF(AA65&gt;0,SQRT(($W65*$W65)+(Z65*Z65)+($V65*$V65)),0)</f>
        <v>0</v>
      </c>
      <c r="AD65" s="439">
        <f>(AB65*AC65)^2</f>
        <v>0</v>
      </c>
      <c r="AE65" s="440">
        <f>VLOOKUP($C65,$BI$121:$CM$506,3,FALSE)</f>
        <v>0</v>
      </c>
      <c r="AF65" s="437">
        <f>VLOOKUP($C65,$BI$121:$CM$506,4,FALSE)</f>
        <v>0</v>
      </c>
      <c r="AG65" s="438">
        <f>IF($Q65&gt;0,VLOOKUP($C65,$BI$121:$CM$506,6,FALSE),0)</f>
        <v>0</v>
      </c>
      <c r="AH65" s="441">
        <f>($Q65*AE65)/1000</f>
        <v>0</v>
      </c>
      <c r="AI65" s="441">
        <f>AH65*$BJ$477</f>
        <v>0</v>
      </c>
      <c r="AJ65" s="438">
        <f>IF(AH65&gt;0,SQRT(($W65*$W65)+(AG65*AG65)+($V65*$V65)),0)</f>
        <v>0</v>
      </c>
      <c r="AK65" s="439">
        <f>(AI65*AJ65)^2</f>
        <v>0</v>
      </c>
      <c r="AL65" s="440">
        <f>IF(R65&gt;0,VLOOKUP($C65,$BI$129:$CM$514,8,FALSE)/R65,0)</f>
        <v>0</v>
      </c>
      <c r="AM65" s="437">
        <f>VLOOKUP($C65,$BI$129:$CM$514,9,FALSE)</f>
        <v>0</v>
      </c>
      <c r="AN65" s="438">
        <f>IF($Q65&gt;0,VLOOKUP($C65,$BI$121:$CM$506,11,FALSE),0)</f>
        <v>0</v>
      </c>
      <c r="AO65" s="439">
        <f>($Q65*AL65)/1000</f>
        <v>0</v>
      </c>
      <c r="AP65" s="441">
        <f>AO65*$BJ$478</f>
        <v>0</v>
      </c>
      <c r="AQ65" s="438">
        <f>IF(AO65&gt;0,SQRT(($W65*$W65)+(AN65*AN65)+($V65*$V65)),0)</f>
        <v>0</v>
      </c>
      <c r="AR65" s="439">
        <f>(AP65*AQ65)^2</f>
        <v>0</v>
      </c>
      <c r="AS65" s="442">
        <v>0</v>
      </c>
      <c r="AT65" s="437">
        <v>0</v>
      </c>
      <c r="AU65" s="438">
        <v>0</v>
      </c>
      <c r="AV65" s="441">
        <v>0</v>
      </c>
      <c r="AW65" s="438">
        <v>0</v>
      </c>
      <c r="AX65" s="439">
        <f>(AV65*AW65)^2</f>
        <v>0</v>
      </c>
      <c r="AY65" s="442">
        <v>0</v>
      </c>
      <c r="AZ65" s="437">
        <v>0</v>
      </c>
      <c r="BA65" s="438">
        <v>0</v>
      </c>
      <c r="BB65" s="441">
        <f>($Q65*AY65)/1000</f>
        <v>0</v>
      </c>
      <c r="BC65" s="441">
        <f>BB65*$BJ$479</f>
        <v>0</v>
      </c>
      <c r="BD65" s="438">
        <v>0</v>
      </c>
      <c r="BE65" s="439">
        <f>(BC65*BD65)^2</f>
        <v>0</v>
      </c>
      <c r="BF65" s="443">
        <f>AB65+AI65+AP65+AV65+BC65</f>
        <v>0</v>
      </c>
      <c r="BG65" s="444">
        <f>IF(BF65&gt;0,SQRT(AD65+AK65+AR65+AX65+BE65)/BF65,0)</f>
        <v>0</v>
      </c>
      <c r="BH65" s="15">
        <f>(BF65*BG65)^2</f>
        <v>0</v>
      </c>
      <c r="BI65" s="51"/>
      <c r="BJ65" s="104"/>
      <c r="BK65" s="104"/>
      <c r="BL65" s="104"/>
      <c r="BM65" s="105"/>
      <c r="BN65" s="105"/>
      <c r="BO65" s="105"/>
      <c r="BP65" s="104"/>
      <c r="BQ65" s="104"/>
      <c r="BR65" s="104"/>
      <c r="BS65" s="104"/>
      <c r="BT65" s="104"/>
      <c r="BU65" s="104"/>
      <c r="BV65" s="104"/>
      <c r="BW65" s="104"/>
      <c r="BX65" s="104"/>
      <c r="BY65" s="104"/>
      <c r="BZ65" s="104"/>
      <c r="CA65" s="104"/>
      <c r="CB65" s="106"/>
      <c r="CC65" s="104"/>
      <c r="CD65" s="104"/>
      <c r="CE65" s="106"/>
      <c r="CF65" s="106"/>
      <c r="CG65" s="106"/>
      <c r="CH65" s="106"/>
      <c r="CI65" s="104"/>
      <c r="CJ65" s="104"/>
      <c r="CK65" s="106"/>
      <c r="CL65" s="106"/>
      <c r="CM65" s="106"/>
      <c r="CN65" s="72"/>
      <c r="CO65" s="23"/>
      <c r="CP65" s="23"/>
      <c r="CQ65" s="23"/>
      <c r="CR65" s="24"/>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6"/>
      <c r="DX65" s="16"/>
      <c r="DY65" s="16"/>
      <c r="DZ65" s="16"/>
      <c r="EA65" s="16"/>
      <c r="EB65" s="16"/>
      <c r="EC65" s="16"/>
      <c r="ED65" s="16"/>
      <c r="EE65" s="13"/>
      <c r="EF65" s="13"/>
      <c r="EG65" s="13"/>
      <c r="EH65" s="13"/>
      <c r="EI65" s="13"/>
      <c r="EJ65" s="13"/>
      <c r="EK65" s="13"/>
      <c r="EL65" s="13"/>
      <c r="EM65" s="13"/>
      <c r="EN65" s="13"/>
      <c r="EO65" s="13"/>
      <c r="EP65" s="13"/>
      <c r="EQ65" s="13"/>
      <c r="ER65" s="13"/>
      <c r="ES65" s="13"/>
      <c r="ET65" s="13"/>
      <c r="EU65" s="13"/>
      <c r="EV65" s="13"/>
      <c r="EW65" s="13"/>
      <c r="EX65" s="13"/>
      <c r="EY65" s="13"/>
      <c r="EZ65" s="13"/>
      <c r="FA65" s="13"/>
      <c r="FB65" s="13"/>
      <c r="FC65" s="13"/>
      <c r="FD65" s="13"/>
      <c r="FE65" s="13"/>
      <c r="FF65" s="13"/>
      <c r="FG65" s="13"/>
      <c r="FH65" s="13"/>
      <c r="FI65" s="13"/>
      <c r="FJ65" s="13"/>
      <c r="FK65" s="13"/>
      <c r="FL65" s="13"/>
      <c r="FM65" s="13"/>
      <c r="FN65" s="13"/>
      <c r="FO65" s="13"/>
      <c r="FP65" s="13"/>
      <c r="FQ65" s="13"/>
      <c r="FR65" s="13"/>
      <c r="FS65" s="13"/>
      <c r="FT65" s="13"/>
      <c r="FU65" s="13"/>
      <c r="FV65" s="13"/>
      <c r="FW65" s="13"/>
    </row>
    <row r="66" spans="1:179" s="14" customFormat="1" x14ac:dyDescent="0.25">
      <c r="A66" s="13"/>
      <c r="B66" s="2179"/>
      <c r="C66" s="209"/>
      <c r="D66" s="435">
        <f>VLOOKUP($C66,$BI$121:$CM$506,2,FALSE)</f>
        <v>0</v>
      </c>
      <c r="E66" s="131"/>
      <c r="F66" s="1534"/>
      <c r="G66" s="1534"/>
      <c r="H66" s="1534"/>
      <c r="I66" s="1534"/>
      <c r="J66" s="1534"/>
      <c r="K66" s="538"/>
      <c r="L66" s="538"/>
      <c r="M66" s="538"/>
      <c r="N66" s="538"/>
      <c r="O66" s="538"/>
      <c r="P66" s="538"/>
      <c r="Q66" s="132">
        <f>SUM(E66:P66)</f>
        <v>0</v>
      </c>
      <c r="R66" s="133">
        <f>COUNT(E66:P66)</f>
        <v>0</v>
      </c>
      <c r="S66" s="132">
        <f>IF(R66&gt;1,AVERAGE(E66:P66),0)</f>
        <v>0</v>
      </c>
      <c r="T66" s="132">
        <f>IF(R66&gt;1,STDEV(E66:P66),0)</f>
        <v>0</v>
      </c>
      <c r="U66" s="132">
        <f>IF(R66&gt;1,VLOOKUP($R66,$BI$458:$BJ$470,2,FALSE),0)</f>
        <v>0</v>
      </c>
      <c r="V66" s="1554"/>
      <c r="W66" s="135">
        <f>IF(R66&gt;1,1-((S66-((T66*U66)/(SQRT(R66))))/S66),VLOOKUP($C66,$BI$121:$CP$506,34,FALSE))</f>
        <v>0</v>
      </c>
      <c r="X66" s="442">
        <v>0</v>
      </c>
      <c r="Y66" s="437">
        <v>0</v>
      </c>
      <c r="Z66" s="438">
        <v>0</v>
      </c>
      <c r="AA66" s="439">
        <f>($Q66*X66)/1000</f>
        <v>0</v>
      </c>
      <c r="AB66" s="439">
        <f>AA66*$BJ$476</f>
        <v>0</v>
      </c>
      <c r="AC66" s="438">
        <f>IF(AA66&gt;0,SQRT(($W66*$W66)+(Z66*Z66)+($V66*$V66)),0)</f>
        <v>0</v>
      </c>
      <c r="AD66" s="439">
        <f>(AB66*AC66)^2</f>
        <v>0</v>
      </c>
      <c r="AE66" s="440">
        <f>VLOOKUP($C66,$BI$121:$CM$506,3,FALSE)</f>
        <v>0</v>
      </c>
      <c r="AF66" s="437">
        <f>VLOOKUP($C66,$BI$121:$CM$506,4,FALSE)</f>
        <v>0</v>
      </c>
      <c r="AG66" s="438">
        <f>IF($Q66&gt;0,VLOOKUP($C66,$BI$121:$CM$506,6,FALSE),0)</f>
        <v>0</v>
      </c>
      <c r="AH66" s="441">
        <f>($Q66*AE66)/1000</f>
        <v>0</v>
      </c>
      <c r="AI66" s="441">
        <f>AH66*$BJ$477</f>
        <v>0</v>
      </c>
      <c r="AJ66" s="438">
        <f>IF(AH66&gt;0,SQRT(($W66*$W66)+(AG66*AG66)+($V66*$V66)),0)</f>
        <v>0</v>
      </c>
      <c r="AK66" s="439">
        <f>(AI66*AJ66)^2</f>
        <v>0</v>
      </c>
      <c r="AL66" s="440">
        <f>IF(R66&gt;0,VLOOKUP($C66,$BI$129:$CM$514,8,FALSE)/R66,0)</f>
        <v>0</v>
      </c>
      <c r="AM66" s="437">
        <f>VLOOKUP($C66,$BI$129:$CM$514,9,FALSE)</f>
        <v>0</v>
      </c>
      <c r="AN66" s="438">
        <f>IF($Q66&gt;0,VLOOKUP($C66,$BI$121:$CM$506,11,FALSE),0)</f>
        <v>0</v>
      </c>
      <c r="AO66" s="439">
        <f t="shared" si="134"/>
        <v>0</v>
      </c>
      <c r="AP66" s="441">
        <f>AO66*$BJ$478</f>
        <v>0</v>
      </c>
      <c r="AQ66" s="438">
        <f t="shared" si="135"/>
        <v>0</v>
      </c>
      <c r="AR66" s="439">
        <f t="shared" si="136"/>
        <v>0</v>
      </c>
      <c r="AS66" s="442">
        <v>0</v>
      </c>
      <c r="AT66" s="437">
        <v>0</v>
      </c>
      <c r="AU66" s="438">
        <v>0</v>
      </c>
      <c r="AV66" s="441">
        <v>0</v>
      </c>
      <c r="AW66" s="438">
        <v>0</v>
      </c>
      <c r="AX66" s="439">
        <f>(AV66*AW66)^2</f>
        <v>0</v>
      </c>
      <c r="AY66" s="442">
        <v>0</v>
      </c>
      <c r="AZ66" s="437">
        <v>0</v>
      </c>
      <c r="BA66" s="438">
        <v>0</v>
      </c>
      <c r="BB66" s="441">
        <f>($Q66*AY66)/1000</f>
        <v>0</v>
      </c>
      <c r="BC66" s="441">
        <f>BB66*$BJ$479</f>
        <v>0</v>
      </c>
      <c r="BD66" s="438">
        <v>0</v>
      </c>
      <c r="BE66" s="439">
        <f>(BC66*BD66)^2</f>
        <v>0</v>
      </c>
      <c r="BF66" s="443">
        <f t="shared" si="140"/>
        <v>0</v>
      </c>
      <c r="BG66" s="444">
        <f t="shared" si="141"/>
        <v>0</v>
      </c>
      <c r="BH66" s="15">
        <f>(BF66*BG66)^2</f>
        <v>0</v>
      </c>
      <c r="BI66" s="51"/>
      <c r="BJ66" s="104"/>
      <c r="BK66" s="104"/>
      <c r="BL66" s="104"/>
      <c r="BM66" s="105"/>
      <c r="BN66" s="105"/>
      <c r="BO66" s="105"/>
      <c r="BP66" s="104"/>
      <c r="BQ66" s="104"/>
      <c r="BR66" s="104"/>
      <c r="BS66" s="104"/>
      <c r="BT66" s="104"/>
      <c r="BU66" s="104"/>
      <c r="BV66" s="104"/>
      <c r="BW66" s="104"/>
      <c r="BX66" s="104"/>
      <c r="BY66" s="104"/>
      <c r="BZ66" s="104"/>
      <c r="CA66" s="104"/>
      <c r="CB66" s="106"/>
      <c r="CC66" s="104"/>
      <c r="CD66" s="104"/>
      <c r="CE66" s="106"/>
      <c r="CF66" s="106"/>
      <c r="CG66" s="106"/>
      <c r="CH66" s="106"/>
      <c r="CI66" s="104"/>
      <c r="CJ66" s="104"/>
      <c r="CK66" s="106"/>
      <c r="CL66" s="106"/>
      <c r="CM66" s="106"/>
      <c r="CN66" s="72"/>
      <c r="CO66" s="23"/>
      <c r="CP66" s="23"/>
      <c r="CQ66" s="23"/>
      <c r="CR66" s="24"/>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6"/>
      <c r="DX66" s="16"/>
      <c r="DY66" s="16"/>
      <c r="DZ66" s="16"/>
      <c r="EA66" s="16"/>
      <c r="EB66" s="16"/>
      <c r="EC66" s="16"/>
      <c r="ED66" s="16"/>
      <c r="EE66" s="13"/>
      <c r="EF66" s="13"/>
      <c r="EG66" s="13"/>
      <c r="EH66" s="13"/>
      <c r="EI66" s="13"/>
      <c r="EJ66" s="13"/>
      <c r="EK66" s="13"/>
      <c r="EL66" s="13"/>
      <c r="EM66" s="13"/>
      <c r="EN66" s="13"/>
      <c r="EO66" s="13"/>
      <c r="EP66" s="13"/>
      <c r="EQ66" s="13"/>
      <c r="ER66" s="13"/>
      <c r="ES66" s="13"/>
      <c r="ET66" s="13"/>
      <c r="EU66" s="13"/>
      <c r="EV66" s="13"/>
      <c r="EW66" s="13"/>
      <c r="EX66" s="13"/>
      <c r="EY66" s="13"/>
      <c r="EZ66" s="13"/>
      <c r="FA66" s="13"/>
      <c r="FB66" s="13"/>
      <c r="FC66" s="13"/>
      <c r="FD66" s="13"/>
      <c r="FE66" s="13"/>
      <c r="FF66" s="13"/>
      <c r="FG66" s="13"/>
      <c r="FH66" s="13"/>
      <c r="FI66" s="13"/>
      <c r="FJ66" s="13"/>
      <c r="FK66" s="13"/>
      <c r="FL66" s="13"/>
      <c r="FM66" s="13"/>
      <c r="FN66" s="13"/>
      <c r="FO66" s="13"/>
      <c r="FP66" s="13"/>
      <c r="FQ66" s="13"/>
      <c r="FR66" s="13"/>
      <c r="FS66" s="13"/>
      <c r="FT66" s="13"/>
      <c r="FU66" s="13"/>
      <c r="FV66" s="13"/>
      <c r="FW66" s="13"/>
    </row>
    <row r="67" spans="1:179" s="14" customFormat="1" ht="15.75" x14ac:dyDescent="0.25">
      <c r="A67" s="13"/>
      <c r="B67" s="2175" t="s">
        <v>1307</v>
      </c>
      <c r="C67" s="2176"/>
      <c r="D67" s="549"/>
      <c r="E67" s="549"/>
      <c r="F67" s="549"/>
      <c r="G67" s="549"/>
      <c r="H67" s="549"/>
      <c r="I67" s="549"/>
      <c r="J67" s="549"/>
      <c r="K67" s="549"/>
      <c r="L67" s="549"/>
      <c r="M67" s="549"/>
      <c r="N67" s="549"/>
      <c r="O67" s="549"/>
      <c r="P67" s="549"/>
      <c r="Q67" s="549"/>
      <c r="R67" s="549"/>
      <c r="S67" s="549"/>
      <c r="T67" s="549"/>
      <c r="U67" s="549"/>
      <c r="V67" s="549"/>
      <c r="W67" s="549"/>
      <c r="X67" s="549"/>
      <c r="Y67" s="549"/>
      <c r="Z67" s="549"/>
      <c r="AA67" s="550"/>
      <c r="AB67" s="551">
        <f>SUM(AB64:AB66)</f>
        <v>0</v>
      </c>
      <c r="AC67" s="552"/>
      <c r="AD67" s="551"/>
      <c r="AE67" s="553"/>
      <c r="AF67" s="549"/>
      <c r="AG67" s="549"/>
      <c r="AH67" s="554"/>
      <c r="AI67" s="558">
        <f>SUM(AI64:AI66)</f>
        <v>0</v>
      </c>
      <c r="AJ67" s="552"/>
      <c r="AK67" s="551"/>
      <c r="AL67" s="549"/>
      <c r="AM67" s="549"/>
      <c r="AN67" s="549"/>
      <c r="AO67" s="549"/>
      <c r="AP67" s="558">
        <f>SUM(AP64:AP66)</f>
        <v>0</v>
      </c>
      <c r="AQ67" s="552"/>
      <c r="AR67" s="551"/>
      <c r="AS67" s="549"/>
      <c r="AT67" s="549"/>
      <c r="AU67" s="549"/>
      <c r="AV67" s="558">
        <f>SUM(AV64:AV66)</f>
        <v>0</v>
      </c>
      <c r="AW67" s="552"/>
      <c r="AX67" s="551"/>
      <c r="AY67" s="549"/>
      <c r="AZ67" s="549"/>
      <c r="BA67" s="555"/>
      <c r="BB67" s="556"/>
      <c r="BC67" s="558">
        <f>SUM(BC64:BC66)</f>
        <v>0</v>
      </c>
      <c r="BD67" s="552"/>
      <c r="BE67" s="551"/>
      <c r="BF67" s="551">
        <f>SUM(BF64:BF66)</f>
        <v>0</v>
      </c>
      <c r="BG67" s="557">
        <f>IF(BF67&gt;0,SQRT(SUM(BH64:BH66))/BF67,0)</f>
        <v>0</v>
      </c>
      <c r="BH67" s="15">
        <f>(BF67*BG67)^2</f>
        <v>0</v>
      </c>
      <c r="BI67" s="51"/>
      <c r="BJ67" s="104"/>
      <c r="BK67" s="104"/>
      <c r="BL67" s="104"/>
      <c r="BM67" s="105"/>
      <c r="BN67" s="105"/>
      <c r="BO67" s="105"/>
      <c r="BP67" s="104"/>
      <c r="BQ67" s="104"/>
      <c r="BR67" s="104"/>
      <c r="BS67" s="104"/>
      <c r="BT67" s="104"/>
      <c r="BU67" s="104"/>
      <c r="BV67" s="104"/>
      <c r="BW67" s="104"/>
      <c r="BX67" s="104"/>
      <c r="BY67" s="104"/>
      <c r="BZ67" s="104"/>
      <c r="CA67" s="104"/>
      <c r="CB67" s="106"/>
      <c r="CC67" s="104"/>
      <c r="CD67" s="104"/>
      <c r="CE67" s="106"/>
      <c r="CF67" s="106"/>
      <c r="CG67" s="106"/>
      <c r="CH67" s="106"/>
      <c r="CI67" s="104"/>
      <c r="CJ67" s="104"/>
      <c r="CK67" s="106"/>
      <c r="CL67" s="106"/>
      <c r="CM67" s="106"/>
      <c r="CN67" s="72"/>
      <c r="CO67" s="23"/>
      <c r="CP67" s="23"/>
      <c r="CQ67" s="23"/>
      <c r="CR67" s="24"/>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6"/>
      <c r="DX67" s="16"/>
      <c r="DY67" s="16"/>
      <c r="DZ67" s="16"/>
      <c r="EA67" s="16"/>
      <c r="EB67" s="16"/>
      <c r="EC67" s="16"/>
      <c r="ED67" s="16"/>
      <c r="EE67" s="13"/>
      <c r="EF67" s="13"/>
      <c r="EG67" s="13"/>
      <c r="EH67" s="13"/>
      <c r="EI67" s="13"/>
      <c r="EJ67" s="13"/>
      <c r="EK67" s="13"/>
      <c r="EL67" s="13"/>
      <c r="EM67" s="13"/>
      <c r="EN67" s="13"/>
      <c r="EO67" s="13"/>
      <c r="EP67" s="13"/>
      <c r="EQ67" s="13"/>
      <c r="ER67" s="13"/>
      <c r="ES67" s="13"/>
      <c r="ET67" s="13"/>
      <c r="EU67" s="13"/>
      <c r="EV67" s="13"/>
      <c r="EW67" s="13"/>
      <c r="EX67" s="13"/>
      <c r="EY67" s="13"/>
      <c r="EZ67" s="13"/>
      <c r="FA67" s="13"/>
      <c r="FB67" s="13"/>
      <c r="FC67" s="13"/>
      <c r="FD67" s="13"/>
      <c r="FE67" s="13"/>
      <c r="FF67" s="13"/>
      <c r="FG67" s="13"/>
      <c r="FH67" s="13"/>
      <c r="FI67" s="13"/>
      <c r="FJ67" s="13"/>
      <c r="FK67" s="13"/>
      <c r="FL67" s="13"/>
      <c r="FM67" s="13"/>
      <c r="FN67" s="13"/>
      <c r="FO67" s="13"/>
      <c r="FP67" s="13"/>
      <c r="FQ67" s="13"/>
      <c r="FR67" s="13"/>
      <c r="FS67" s="13"/>
      <c r="FT67" s="13"/>
      <c r="FU67" s="13"/>
      <c r="FV67" s="13"/>
      <c r="FW67" s="13"/>
    </row>
    <row r="68" spans="1:179" s="14" customFormat="1" x14ac:dyDescent="0.25">
      <c r="A68" s="13"/>
      <c r="B68" s="2177" t="s">
        <v>293</v>
      </c>
      <c r="C68" s="209"/>
      <c r="D68" s="435">
        <f>VLOOKUP($C68,$BI$121:$CM$506,2,FALSE)</f>
        <v>0</v>
      </c>
      <c r="E68" s="131"/>
      <c r="F68" s="1534"/>
      <c r="G68" s="1534"/>
      <c r="H68" s="1534"/>
      <c r="I68" s="1534"/>
      <c r="J68" s="1534"/>
      <c r="K68" s="538"/>
      <c r="L68" s="538"/>
      <c r="M68" s="538"/>
      <c r="N68" s="538"/>
      <c r="O68" s="538"/>
      <c r="P68" s="538"/>
      <c r="Q68" s="132">
        <f t="shared" si="124"/>
        <v>0</v>
      </c>
      <c r="R68" s="133">
        <f t="shared" si="125"/>
        <v>0</v>
      </c>
      <c r="S68" s="132">
        <f t="shared" si="126"/>
        <v>0</v>
      </c>
      <c r="T68" s="132">
        <f t="shared" si="127"/>
        <v>0</v>
      </c>
      <c r="U68" s="132">
        <f>IF(R68&gt;1,VLOOKUP($R68,$BI$458:$BJ$470,2,FALSE),0)</f>
        <v>0</v>
      </c>
      <c r="V68" s="1554"/>
      <c r="W68" s="135">
        <f>IF(R68&gt;1,1-((S68-((T68*U68)/(SQRT(R68))))/S68),VLOOKUP($C68,$BI$121:$CP$506,34,FALSE))</f>
        <v>0</v>
      </c>
      <c r="X68" s="442">
        <v>0</v>
      </c>
      <c r="Y68" s="437">
        <v>0</v>
      </c>
      <c r="Z68" s="438">
        <v>0</v>
      </c>
      <c r="AA68" s="439">
        <f t="shared" si="128"/>
        <v>0</v>
      </c>
      <c r="AB68" s="439">
        <f>AA68*$BJ$476</f>
        <v>0</v>
      </c>
      <c r="AC68" s="438">
        <f t="shared" si="129"/>
        <v>0</v>
      </c>
      <c r="AD68" s="439">
        <f t="shared" si="130"/>
        <v>0</v>
      </c>
      <c r="AE68" s="440">
        <v>0</v>
      </c>
      <c r="AF68" s="437">
        <v>0</v>
      </c>
      <c r="AG68" s="438">
        <v>0</v>
      </c>
      <c r="AH68" s="441">
        <f t="shared" si="131"/>
        <v>0</v>
      </c>
      <c r="AI68" s="441">
        <f>AH68*$BJ$477</f>
        <v>0</v>
      </c>
      <c r="AJ68" s="438">
        <f t="shared" si="132"/>
        <v>0</v>
      </c>
      <c r="AK68" s="439">
        <f t="shared" si="133"/>
        <v>0</v>
      </c>
      <c r="AL68" s="442">
        <f>VLOOKUP($C68,$BI$121:$CM$506,3,FALSE)</f>
        <v>0</v>
      </c>
      <c r="AM68" s="437">
        <f>VLOOKUP($C68,$BI$121:$CM$506,4,FALSE)</f>
        <v>0</v>
      </c>
      <c r="AN68" s="438">
        <f>IF($Q68&gt;0,VLOOKUP($C68,$BI$121:$CM$506,6,FALSE),0)</f>
        <v>0</v>
      </c>
      <c r="AO68" s="439">
        <f t="shared" si="134"/>
        <v>0</v>
      </c>
      <c r="AP68" s="441">
        <f>AO68*$BJ$478</f>
        <v>0</v>
      </c>
      <c r="AQ68" s="438">
        <f t="shared" si="135"/>
        <v>0</v>
      </c>
      <c r="AR68" s="439">
        <f t="shared" si="136"/>
        <v>0</v>
      </c>
      <c r="AS68" s="442">
        <v>0</v>
      </c>
      <c r="AT68" s="437">
        <v>0</v>
      </c>
      <c r="AU68" s="438">
        <v>0</v>
      </c>
      <c r="AV68" s="441">
        <v>0</v>
      </c>
      <c r="AW68" s="438">
        <v>0</v>
      </c>
      <c r="AX68" s="439">
        <f t="shared" si="137"/>
        <v>0</v>
      </c>
      <c r="AY68" s="442">
        <v>0</v>
      </c>
      <c r="AZ68" s="437">
        <v>0</v>
      </c>
      <c r="BA68" s="438">
        <v>0</v>
      </c>
      <c r="BB68" s="441">
        <f t="shared" si="138"/>
        <v>0</v>
      </c>
      <c r="BC68" s="441">
        <f>BB68*$BJ$479</f>
        <v>0</v>
      </c>
      <c r="BD68" s="438">
        <v>0</v>
      </c>
      <c r="BE68" s="439">
        <f t="shared" si="139"/>
        <v>0</v>
      </c>
      <c r="BF68" s="443">
        <f t="shared" si="140"/>
        <v>0</v>
      </c>
      <c r="BG68" s="444">
        <f t="shared" si="141"/>
        <v>0</v>
      </c>
      <c r="BH68" s="15">
        <f t="shared" si="95"/>
        <v>0</v>
      </c>
      <c r="BI68" s="51"/>
      <c r="BJ68" s="104"/>
      <c r="BK68" s="104"/>
      <c r="BL68" s="104"/>
      <c r="BM68" s="105"/>
      <c r="BN68" s="105"/>
      <c r="BO68" s="105"/>
      <c r="BP68" s="104"/>
      <c r="BQ68" s="104"/>
      <c r="BR68" s="104"/>
      <c r="BS68" s="104"/>
      <c r="BT68" s="104"/>
      <c r="BU68" s="104"/>
      <c r="BV68" s="104"/>
      <c r="BW68" s="104"/>
      <c r="BX68" s="104"/>
      <c r="BY68" s="104"/>
      <c r="BZ68" s="104"/>
      <c r="CA68" s="104"/>
      <c r="CB68" s="106"/>
      <c r="CC68" s="104"/>
      <c r="CD68" s="104"/>
      <c r="CE68" s="106"/>
      <c r="CF68" s="106"/>
      <c r="CG68" s="106"/>
      <c r="CH68" s="106"/>
      <c r="CI68" s="104"/>
      <c r="CJ68" s="104"/>
      <c r="CK68" s="106"/>
      <c r="CL68" s="106"/>
      <c r="CM68" s="106"/>
      <c r="CN68" s="72"/>
      <c r="CO68" s="23"/>
      <c r="CP68" s="23"/>
      <c r="CQ68" s="23"/>
      <c r="CR68" s="24"/>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6"/>
      <c r="DX68" s="16"/>
      <c r="DY68" s="16"/>
      <c r="DZ68" s="16"/>
      <c r="EA68" s="16"/>
      <c r="EB68" s="16"/>
      <c r="EC68" s="16"/>
      <c r="ED68" s="16"/>
      <c r="EE68" s="13"/>
      <c r="EF68" s="13"/>
      <c r="EG68" s="13"/>
      <c r="EH68" s="13"/>
      <c r="EI68" s="13"/>
      <c r="EJ68" s="13"/>
      <c r="EK68" s="13"/>
      <c r="EL68" s="13"/>
      <c r="EM68" s="13"/>
      <c r="EN68" s="13"/>
      <c r="EO68" s="13"/>
      <c r="EP68" s="13"/>
      <c r="EQ68" s="13"/>
      <c r="ER68" s="13"/>
      <c r="ES68" s="13"/>
      <c r="ET68" s="13"/>
      <c r="EU68" s="13"/>
      <c r="EV68" s="13"/>
      <c r="EW68" s="13"/>
      <c r="EX68" s="13"/>
      <c r="EY68" s="13"/>
      <c r="EZ68" s="13"/>
      <c r="FA68" s="13"/>
      <c r="FB68" s="13"/>
      <c r="FC68" s="13"/>
      <c r="FD68" s="13"/>
      <c r="FE68" s="13"/>
      <c r="FF68" s="13"/>
      <c r="FG68" s="13"/>
      <c r="FH68" s="13"/>
      <c r="FI68" s="13"/>
      <c r="FJ68" s="13"/>
      <c r="FK68" s="13"/>
      <c r="FL68" s="13"/>
      <c r="FM68" s="13"/>
      <c r="FN68" s="13"/>
      <c r="FO68" s="13"/>
      <c r="FP68" s="13"/>
      <c r="FQ68" s="13"/>
      <c r="FR68" s="13"/>
      <c r="FS68" s="13"/>
      <c r="FT68" s="13"/>
      <c r="FU68" s="13"/>
      <c r="FV68" s="13"/>
      <c r="FW68" s="13"/>
    </row>
    <row r="69" spans="1:179" s="14" customFormat="1" x14ac:dyDescent="0.25">
      <c r="A69" s="13"/>
      <c r="B69" s="2178"/>
      <c r="C69" s="209"/>
      <c r="D69" s="435">
        <f>VLOOKUP($C69,$BI$121:$CM$506,2,FALSE)</f>
        <v>0</v>
      </c>
      <c r="E69" s="131"/>
      <c r="F69" s="1534"/>
      <c r="G69" s="1534"/>
      <c r="H69" s="1534"/>
      <c r="I69" s="1534"/>
      <c r="J69" s="1534"/>
      <c r="K69" s="538"/>
      <c r="L69" s="538"/>
      <c r="M69" s="538"/>
      <c r="N69" s="538"/>
      <c r="O69" s="538"/>
      <c r="P69" s="538"/>
      <c r="Q69" s="132">
        <f t="shared" si="124"/>
        <v>0</v>
      </c>
      <c r="R69" s="133">
        <f t="shared" si="125"/>
        <v>0</v>
      </c>
      <c r="S69" s="132">
        <f t="shared" si="126"/>
        <v>0</v>
      </c>
      <c r="T69" s="132">
        <f t="shared" si="127"/>
        <v>0</v>
      </c>
      <c r="U69" s="132">
        <f>IF(R69&gt;1,VLOOKUP($R69,$BI$458:$BJ$470,2,FALSE),0)</f>
        <v>0</v>
      </c>
      <c r="V69" s="1554"/>
      <c r="W69" s="135">
        <f>IF(R69&gt;1,1-((S69-((T69*U69)/(SQRT(R69))))/S69),VLOOKUP($C69,$BI$121:$CP$506,34,FALSE))</f>
        <v>0</v>
      </c>
      <c r="X69" s="442">
        <v>0</v>
      </c>
      <c r="Y69" s="437">
        <v>0</v>
      </c>
      <c r="Z69" s="438">
        <v>0</v>
      </c>
      <c r="AA69" s="439">
        <f t="shared" si="128"/>
        <v>0</v>
      </c>
      <c r="AB69" s="439">
        <f>AA69*$BJ$476</f>
        <v>0</v>
      </c>
      <c r="AC69" s="438">
        <f t="shared" si="129"/>
        <v>0</v>
      </c>
      <c r="AD69" s="439">
        <f t="shared" si="130"/>
        <v>0</v>
      </c>
      <c r="AE69" s="440">
        <v>0</v>
      </c>
      <c r="AF69" s="437">
        <v>0</v>
      </c>
      <c r="AG69" s="438">
        <v>0</v>
      </c>
      <c r="AH69" s="441">
        <f t="shared" si="131"/>
        <v>0</v>
      </c>
      <c r="AI69" s="441">
        <f>AH69*$BJ$477</f>
        <v>0</v>
      </c>
      <c r="AJ69" s="438">
        <f t="shared" si="132"/>
        <v>0</v>
      </c>
      <c r="AK69" s="439">
        <f t="shared" si="133"/>
        <v>0</v>
      </c>
      <c r="AL69" s="442">
        <f>VLOOKUP($C69,$BI$121:$CM$506,3,FALSE)</f>
        <v>0</v>
      </c>
      <c r="AM69" s="437">
        <f>VLOOKUP($C69,$BI$121:$CM$506,4,FALSE)</f>
        <v>0</v>
      </c>
      <c r="AN69" s="438">
        <f>IF($Q69&gt;0,VLOOKUP($C69,$BI$121:$CM$506,6,FALSE),0)</f>
        <v>0</v>
      </c>
      <c r="AO69" s="439">
        <f t="shared" si="134"/>
        <v>0</v>
      </c>
      <c r="AP69" s="441">
        <f>AO69*$BJ$478</f>
        <v>0</v>
      </c>
      <c r="AQ69" s="438">
        <f t="shared" si="135"/>
        <v>0</v>
      </c>
      <c r="AR69" s="439">
        <f t="shared" si="136"/>
        <v>0</v>
      </c>
      <c r="AS69" s="442">
        <v>0</v>
      </c>
      <c r="AT69" s="437">
        <v>0</v>
      </c>
      <c r="AU69" s="438">
        <v>0</v>
      </c>
      <c r="AV69" s="441">
        <v>0</v>
      </c>
      <c r="AW69" s="438">
        <v>0</v>
      </c>
      <c r="AX69" s="439">
        <f t="shared" si="137"/>
        <v>0</v>
      </c>
      <c r="AY69" s="442">
        <v>0</v>
      </c>
      <c r="AZ69" s="437">
        <v>0</v>
      </c>
      <c r="BA69" s="438">
        <v>0</v>
      </c>
      <c r="BB69" s="441">
        <f t="shared" si="138"/>
        <v>0</v>
      </c>
      <c r="BC69" s="441">
        <f>BB69*$BJ$479</f>
        <v>0</v>
      </c>
      <c r="BD69" s="438">
        <v>0</v>
      </c>
      <c r="BE69" s="439">
        <f t="shared" si="139"/>
        <v>0</v>
      </c>
      <c r="BF69" s="443">
        <f t="shared" si="140"/>
        <v>0</v>
      </c>
      <c r="BG69" s="444">
        <f t="shared" si="141"/>
        <v>0</v>
      </c>
      <c r="BH69" s="15">
        <f t="shared" si="95"/>
        <v>0</v>
      </c>
      <c r="BI69" s="51"/>
      <c r="BJ69" s="104"/>
      <c r="BK69" s="104"/>
      <c r="BL69" s="104"/>
      <c r="BM69" s="105"/>
      <c r="BN69" s="105"/>
      <c r="BO69" s="105"/>
      <c r="BP69" s="104"/>
      <c r="BQ69" s="104"/>
      <c r="BR69" s="104"/>
      <c r="BS69" s="104"/>
      <c r="BT69" s="104"/>
      <c r="BU69" s="104"/>
      <c r="BV69" s="104"/>
      <c r="BW69" s="104"/>
      <c r="BX69" s="104"/>
      <c r="BY69" s="104"/>
      <c r="BZ69" s="104"/>
      <c r="CA69" s="104"/>
      <c r="CB69" s="106"/>
      <c r="CC69" s="104"/>
      <c r="CD69" s="104"/>
      <c r="CE69" s="106"/>
      <c r="CF69" s="106"/>
      <c r="CG69" s="106"/>
      <c r="CH69" s="106"/>
      <c r="CI69" s="104"/>
      <c r="CJ69" s="104"/>
      <c r="CK69" s="106"/>
      <c r="CL69" s="106"/>
      <c r="CM69" s="106"/>
      <c r="CN69" s="72"/>
      <c r="CO69" s="23"/>
      <c r="CP69" s="23"/>
      <c r="CQ69" s="23"/>
      <c r="CR69" s="24"/>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6"/>
      <c r="DX69" s="16"/>
      <c r="DY69" s="16"/>
      <c r="DZ69" s="16"/>
      <c r="EA69" s="16"/>
      <c r="EB69" s="16"/>
      <c r="EC69" s="16"/>
      <c r="ED69" s="16"/>
      <c r="EE69" s="13"/>
      <c r="EF69" s="13"/>
      <c r="EG69" s="13"/>
      <c r="EH69" s="13"/>
      <c r="EI69" s="13"/>
      <c r="EJ69" s="13"/>
      <c r="EK69" s="13"/>
      <c r="EL69" s="13"/>
      <c r="EM69" s="13"/>
      <c r="EN69" s="13"/>
      <c r="EO69" s="13"/>
      <c r="EP69" s="13"/>
      <c r="EQ69" s="13"/>
      <c r="ER69" s="13"/>
      <c r="ES69" s="13"/>
      <c r="ET69" s="13"/>
      <c r="EU69" s="13"/>
      <c r="EV69" s="13"/>
      <c r="EW69" s="13"/>
      <c r="EX69" s="13"/>
      <c r="EY69" s="13"/>
      <c r="EZ69" s="13"/>
      <c r="FA69" s="13"/>
      <c r="FB69" s="13"/>
      <c r="FC69" s="13"/>
      <c r="FD69" s="13"/>
      <c r="FE69" s="13"/>
      <c r="FF69" s="13"/>
      <c r="FG69" s="13"/>
      <c r="FH69" s="13"/>
      <c r="FI69" s="13"/>
      <c r="FJ69" s="13"/>
      <c r="FK69" s="13"/>
      <c r="FL69" s="13"/>
      <c r="FM69" s="13"/>
      <c r="FN69" s="13"/>
      <c r="FO69" s="13"/>
      <c r="FP69" s="13"/>
      <c r="FQ69" s="13"/>
      <c r="FR69" s="13"/>
      <c r="FS69" s="13"/>
      <c r="FT69" s="13"/>
      <c r="FU69" s="13"/>
      <c r="FV69" s="13"/>
      <c r="FW69" s="13"/>
    </row>
    <row r="70" spans="1:179" s="14" customFormat="1" x14ac:dyDescent="0.25">
      <c r="A70" s="13"/>
      <c r="B70" s="2179"/>
      <c r="C70" s="209"/>
      <c r="D70" s="435">
        <f>VLOOKUP($C70,$BI$121:$CM$506,2,FALSE)</f>
        <v>0</v>
      </c>
      <c r="E70" s="131"/>
      <c r="F70" s="1534"/>
      <c r="G70" s="1534"/>
      <c r="H70" s="1534"/>
      <c r="I70" s="1534"/>
      <c r="J70" s="1534"/>
      <c r="K70" s="538"/>
      <c r="L70" s="538"/>
      <c r="M70" s="538"/>
      <c r="N70" s="538"/>
      <c r="O70" s="538"/>
      <c r="P70" s="538"/>
      <c r="Q70" s="132">
        <f t="shared" si="124"/>
        <v>0</v>
      </c>
      <c r="R70" s="133">
        <f t="shared" si="125"/>
        <v>0</v>
      </c>
      <c r="S70" s="132">
        <f t="shared" si="126"/>
        <v>0</v>
      </c>
      <c r="T70" s="132">
        <f t="shared" si="127"/>
        <v>0</v>
      </c>
      <c r="U70" s="132">
        <f>IF(R70&gt;1,VLOOKUP($R70,$BI$458:$BJ$470,2,FALSE),0)</f>
        <v>0</v>
      </c>
      <c r="V70" s="1554"/>
      <c r="W70" s="135">
        <f>IF(R70&gt;1,1-((S70-((T70*U70)/(SQRT(R70))))/S70),VLOOKUP($C70,$BI$121:$CP$506,34,FALSE))</f>
        <v>0</v>
      </c>
      <c r="X70" s="442">
        <v>0</v>
      </c>
      <c r="Y70" s="437">
        <v>0</v>
      </c>
      <c r="Z70" s="438">
        <v>0</v>
      </c>
      <c r="AA70" s="439">
        <f t="shared" si="128"/>
        <v>0</v>
      </c>
      <c r="AB70" s="439">
        <f>AA70*$BJ$476</f>
        <v>0</v>
      </c>
      <c r="AC70" s="438">
        <f t="shared" si="129"/>
        <v>0</v>
      </c>
      <c r="AD70" s="439">
        <f t="shared" si="130"/>
        <v>0</v>
      </c>
      <c r="AE70" s="440">
        <v>0</v>
      </c>
      <c r="AF70" s="437">
        <v>0</v>
      </c>
      <c r="AG70" s="438">
        <v>0</v>
      </c>
      <c r="AH70" s="441">
        <f t="shared" si="131"/>
        <v>0</v>
      </c>
      <c r="AI70" s="441">
        <f>AH70*$BJ$477</f>
        <v>0</v>
      </c>
      <c r="AJ70" s="438">
        <f t="shared" si="132"/>
        <v>0</v>
      </c>
      <c r="AK70" s="439">
        <f t="shared" si="133"/>
        <v>0</v>
      </c>
      <c r="AL70" s="442">
        <f>VLOOKUP($C70,$BI$121:$CM$506,3,FALSE)</f>
        <v>0</v>
      </c>
      <c r="AM70" s="437">
        <f>VLOOKUP($C70,$BI$121:$CM$506,4,FALSE)</f>
        <v>0</v>
      </c>
      <c r="AN70" s="438">
        <f>IF($Q70&gt;0,VLOOKUP($C70,$BI$121:$CM$506,6,FALSE),0)</f>
        <v>0</v>
      </c>
      <c r="AO70" s="439">
        <f t="shared" si="134"/>
        <v>0</v>
      </c>
      <c r="AP70" s="441">
        <f>AO70*$BJ$478</f>
        <v>0</v>
      </c>
      <c r="AQ70" s="438">
        <f t="shared" si="135"/>
        <v>0</v>
      </c>
      <c r="AR70" s="439">
        <f t="shared" si="136"/>
        <v>0</v>
      </c>
      <c r="AS70" s="442">
        <v>0</v>
      </c>
      <c r="AT70" s="437">
        <v>0</v>
      </c>
      <c r="AU70" s="438">
        <v>0</v>
      </c>
      <c r="AV70" s="441">
        <v>0</v>
      </c>
      <c r="AW70" s="438">
        <v>0</v>
      </c>
      <c r="AX70" s="439">
        <f t="shared" si="137"/>
        <v>0</v>
      </c>
      <c r="AY70" s="442">
        <v>0</v>
      </c>
      <c r="AZ70" s="437">
        <v>0</v>
      </c>
      <c r="BA70" s="438">
        <v>0</v>
      </c>
      <c r="BB70" s="441">
        <f t="shared" si="138"/>
        <v>0</v>
      </c>
      <c r="BC70" s="441">
        <f>BB70*$BJ$479</f>
        <v>0</v>
      </c>
      <c r="BD70" s="438">
        <v>0</v>
      </c>
      <c r="BE70" s="439">
        <f t="shared" si="139"/>
        <v>0</v>
      </c>
      <c r="BF70" s="443">
        <f t="shared" si="140"/>
        <v>0</v>
      </c>
      <c r="BG70" s="444">
        <f t="shared" si="141"/>
        <v>0</v>
      </c>
      <c r="BH70" s="15">
        <f t="shared" si="95"/>
        <v>0</v>
      </c>
      <c r="BI70" s="51"/>
      <c r="BJ70" s="104"/>
      <c r="BK70" s="104"/>
      <c r="BL70" s="104"/>
      <c r="BM70" s="105"/>
      <c r="BN70" s="105"/>
      <c r="BO70" s="105"/>
      <c r="BP70" s="104"/>
      <c r="BQ70" s="104"/>
      <c r="BR70" s="104"/>
      <c r="BS70" s="104"/>
      <c r="BT70" s="104"/>
      <c r="BU70" s="104"/>
      <c r="BV70" s="104"/>
      <c r="BW70" s="104"/>
      <c r="BX70" s="104"/>
      <c r="BY70" s="104"/>
      <c r="BZ70" s="104"/>
      <c r="CA70" s="104"/>
      <c r="CB70" s="106"/>
      <c r="CC70" s="104"/>
      <c r="CD70" s="104"/>
      <c r="CE70" s="106"/>
      <c r="CF70" s="106"/>
      <c r="CG70" s="106"/>
      <c r="CH70" s="106"/>
      <c r="CI70" s="104"/>
      <c r="CJ70" s="104"/>
      <c r="CK70" s="106"/>
      <c r="CL70" s="106"/>
      <c r="CM70" s="106"/>
      <c r="CN70" s="72"/>
      <c r="CO70" s="16"/>
      <c r="CP70" s="16"/>
      <c r="CQ70" s="16"/>
      <c r="CR70" s="24"/>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6"/>
      <c r="DX70" s="16"/>
      <c r="DY70" s="16"/>
      <c r="DZ70" s="16"/>
      <c r="EA70" s="16"/>
      <c r="EB70" s="16"/>
      <c r="EC70" s="16"/>
      <c r="ED70" s="16"/>
      <c r="EE70" s="13"/>
      <c r="EF70" s="13"/>
      <c r="EG70" s="13"/>
      <c r="EH70" s="13"/>
      <c r="EI70" s="13"/>
      <c r="EJ70" s="13"/>
      <c r="EK70" s="13"/>
      <c r="EL70" s="13"/>
      <c r="EM70" s="13"/>
      <c r="EN70" s="13"/>
      <c r="EO70" s="13"/>
      <c r="EP70" s="13"/>
      <c r="EQ70" s="13"/>
      <c r="ER70" s="13"/>
      <c r="ES70" s="13"/>
      <c r="ET70" s="13"/>
      <c r="EU70" s="13"/>
      <c r="EV70" s="13"/>
      <c r="EW70" s="13"/>
      <c r="EX70" s="13"/>
      <c r="EY70" s="13"/>
      <c r="EZ70" s="13"/>
      <c r="FA70" s="13"/>
      <c r="FB70" s="13"/>
      <c r="FC70" s="13"/>
      <c r="FD70" s="13"/>
      <c r="FE70" s="13"/>
      <c r="FF70" s="13"/>
      <c r="FG70" s="13"/>
      <c r="FH70" s="13"/>
      <c r="FI70" s="13"/>
      <c r="FJ70" s="13"/>
      <c r="FK70" s="13"/>
      <c r="FL70" s="13"/>
      <c r="FM70" s="13"/>
      <c r="FN70" s="13"/>
      <c r="FO70" s="13"/>
      <c r="FP70" s="13"/>
      <c r="FQ70" s="13"/>
      <c r="FR70" s="13"/>
      <c r="FS70" s="13"/>
      <c r="FT70" s="13"/>
      <c r="FU70" s="13"/>
      <c r="FV70" s="13"/>
      <c r="FW70" s="13"/>
    </row>
    <row r="71" spans="1:179" s="14" customFormat="1" ht="15.75" x14ac:dyDescent="0.25">
      <c r="A71" s="13"/>
      <c r="B71" s="2175" t="s">
        <v>1308</v>
      </c>
      <c r="C71" s="2176"/>
      <c r="D71" s="549"/>
      <c r="E71" s="549"/>
      <c r="F71" s="549"/>
      <c r="G71" s="549"/>
      <c r="H71" s="549"/>
      <c r="I71" s="549"/>
      <c r="J71" s="549"/>
      <c r="K71" s="549"/>
      <c r="L71" s="549"/>
      <c r="M71" s="549"/>
      <c r="N71" s="549"/>
      <c r="O71" s="549"/>
      <c r="P71" s="549"/>
      <c r="Q71" s="549"/>
      <c r="R71" s="549"/>
      <c r="S71" s="549"/>
      <c r="T71" s="549"/>
      <c r="U71" s="549"/>
      <c r="V71" s="549"/>
      <c r="W71" s="549"/>
      <c r="X71" s="549"/>
      <c r="Y71" s="549"/>
      <c r="Z71" s="549"/>
      <c r="AA71" s="550"/>
      <c r="AB71" s="551">
        <f>SUM(AB68:AB70)</f>
        <v>0</v>
      </c>
      <c r="AC71" s="552"/>
      <c r="AD71" s="551"/>
      <c r="AE71" s="553"/>
      <c r="AF71" s="549"/>
      <c r="AG71" s="549"/>
      <c r="AH71" s="554"/>
      <c r="AI71" s="558">
        <f>SUM(AI68:AI70)</f>
        <v>0</v>
      </c>
      <c r="AJ71" s="552"/>
      <c r="AK71" s="551"/>
      <c r="AL71" s="549"/>
      <c r="AM71" s="549"/>
      <c r="AN71" s="549"/>
      <c r="AO71" s="549"/>
      <c r="AP71" s="558">
        <f>SUM(AP68:AP70)</f>
        <v>0</v>
      </c>
      <c r="AQ71" s="552"/>
      <c r="AR71" s="551"/>
      <c r="AS71" s="549"/>
      <c r="AT71" s="549"/>
      <c r="AU71" s="549"/>
      <c r="AV71" s="558">
        <f>SUM(AV68:AV70)</f>
        <v>0</v>
      </c>
      <c r="AW71" s="552"/>
      <c r="AX71" s="551"/>
      <c r="AY71" s="549"/>
      <c r="AZ71" s="549"/>
      <c r="BA71" s="555"/>
      <c r="BB71" s="556"/>
      <c r="BC71" s="558">
        <f>SUM(BC68:BC70)</f>
        <v>0</v>
      </c>
      <c r="BD71" s="552"/>
      <c r="BE71" s="551"/>
      <c r="BF71" s="551">
        <f>SUM(BF68:BF70)</f>
        <v>0</v>
      </c>
      <c r="BG71" s="557">
        <f>IF(BF71&gt;0,SQRT(SUM(BH68:BH70))/BF71,0)</f>
        <v>0</v>
      </c>
      <c r="BH71" s="15">
        <f t="shared" si="95"/>
        <v>0</v>
      </c>
      <c r="BI71" s="51"/>
      <c r="BJ71" s="104"/>
      <c r="BK71" s="104"/>
      <c r="BL71" s="104"/>
      <c r="BM71" s="105"/>
      <c r="BN71" s="105"/>
      <c r="BO71" s="105"/>
      <c r="BP71" s="104"/>
      <c r="BQ71" s="104"/>
      <c r="BR71" s="104"/>
      <c r="BS71" s="104"/>
      <c r="BT71" s="104"/>
      <c r="BU71" s="104"/>
      <c r="BV71" s="104"/>
      <c r="BW71" s="104"/>
      <c r="BX71" s="104"/>
      <c r="BY71" s="104"/>
      <c r="BZ71" s="104"/>
      <c r="CA71" s="104"/>
      <c r="CB71" s="106"/>
      <c r="CC71" s="104"/>
      <c r="CD71" s="104"/>
      <c r="CE71" s="106"/>
      <c r="CF71" s="106"/>
      <c r="CG71" s="106"/>
      <c r="CH71" s="106"/>
      <c r="CI71" s="104"/>
      <c r="CJ71" s="104"/>
      <c r="CK71" s="106"/>
      <c r="CL71" s="106"/>
      <c r="CM71" s="106"/>
      <c r="CN71" s="72"/>
      <c r="CO71" s="23"/>
      <c r="CP71" s="23"/>
      <c r="CQ71" s="23"/>
      <c r="CR71" s="24"/>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6"/>
      <c r="DX71" s="16"/>
      <c r="DY71" s="16"/>
      <c r="DZ71" s="16"/>
      <c r="EA71" s="16"/>
      <c r="EB71" s="16"/>
      <c r="EC71" s="16"/>
      <c r="ED71" s="16"/>
      <c r="EE71" s="13"/>
      <c r="EF71" s="13"/>
      <c r="EG71" s="13"/>
      <c r="EH71" s="13"/>
      <c r="EI71" s="13"/>
      <c r="EJ71" s="13"/>
      <c r="EK71" s="13"/>
      <c r="EL71" s="13"/>
      <c r="EM71" s="13"/>
      <c r="EN71" s="13"/>
      <c r="EO71" s="13"/>
      <c r="EP71" s="13"/>
      <c r="EQ71" s="13"/>
      <c r="ER71" s="13"/>
      <c r="ES71" s="13"/>
      <c r="ET71" s="13"/>
      <c r="EU71" s="13"/>
      <c r="EV71" s="13"/>
      <c r="EW71" s="13"/>
      <c r="EX71" s="13"/>
      <c r="EY71" s="13"/>
      <c r="EZ71" s="13"/>
      <c r="FA71" s="13"/>
      <c r="FB71" s="13"/>
      <c r="FC71" s="13"/>
      <c r="FD71" s="13"/>
      <c r="FE71" s="13"/>
      <c r="FF71" s="13"/>
      <c r="FG71" s="13"/>
      <c r="FH71" s="13"/>
      <c r="FI71" s="13"/>
      <c r="FJ71" s="13"/>
      <c r="FK71" s="13"/>
      <c r="FL71" s="13"/>
      <c r="FM71" s="13"/>
      <c r="FN71" s="13"/>
      <c r="FO71" s="13"/>
      <c r="FP71" s="13"/>
      <c r="FQ71" s="13"/>
      <c r="FR71" s="13"/>
      <c r="FS71" s="13"/>
      <c r="FT71" s="13"/>
      <c r="FU71" s="13"/>
      <c r="FV71" s="13"/>
      <c r="FW71" s="13"/>
    </row>
    <row r="72" spans="1:179" s="14" customFormat="1" x14ac:dyDescent="0.25">
      <c r="A72" s="13"/>
      <c r="B72" s="2177" t="s">
        <v>1312</v>
      </c>
      <c r="C72" s="209"/>
      <c r="D72" s="435">
        <f>VLOOKUP($C72,$BI$121:$CM$506,2,FALSE)</f>
        <v>0</v>
      </c>
      <c r="E72" s="131"/>
      <c r="F72" s="1534"/>
      <c r="G72" s="1534"/>
      <c r="H72" s="1534"/>
      <c r="I72" s="1534"/>
      <c r="J72" s="1534"/>
      <c r="K72" s="538"/>
      <c r="L72" s="538"/>
      <c r="M72" s="538"/>
      <c r="N72" s="538"/>
      <c r="O72" s="538"/>
      <c r="P72" s="538"/>
      <c r="Q72" s="132">
        <f>SUM(E72:P72)</f>
        <v>0</v>
      </c>
      <c r="R72" s="133">
        <f>COUNT(E72:P72)</f>
        <v>0</v>
      </c>
      <c r="S72" s="132">
        <f>IF(R72&gt;1,AVERAGE(E72:P72),0)</f>
        <v>0</v>
      </c>
      <c r="T72" s="132">
        <f>IF(R72&gt;1,STDEV(E72:P72),0)</f>
        <v>0</v>
      </c>
      <c r="U72" s="132">
        <f>IF(R72&gt;1,VLOOKUP($R72,$BI$458:$BJ$470,2,FALSE),0)</f>
        <v>0</v>
      </c>
      <c r="V72" s="1554"/>
      <c r="W72" s="135">
        <f>IF(R72&gt;1,1-((S72-((T72*U72)/(SQRT(R72))))/S72),VLOOKUP($C72,$BI$121:$CP$506,34,FALSE))</f>
        <v>0</v>
      </c>
      <c r="X72" s="442">
        <f>VLOOKUP($C72,$BI$121:$CM$506,3,FALSE)</f>
        <v>0</v>
      </c>
      <c r="Y72" s="437">
        <f>VLOOKUP($C72,$BI$121:$CM$506,4,FALSE)</f>
        <v>0</v>
      </c>
      <c r="Z72" s="438">
        <f>IF($Q72&gt;0,VLOOKUP($C72,$BI$121:$CM$506,6,FALSE),0)</f>
        <v>0</v>
      </c>
      <c r="AA72" s="439">
        <f>($Q72*X72)/1000</f>
        <v>0</v>
      </c>
      <c r="AB72" s="439">
        <f>AA72*$BJ$476</f>
        <v>0</v>
      </c>
      <c r="AC72" s="438">
        <f>IF(AA72&gt;0,SQRT(($W72*$W72)+(Z72*Z72)+($V72*$V72)),0)</f>
        <v>0</v>
      </c>
      <c r="AD72" s="439">
        <f>(AB72*AC72)^2</f>
        <v>0</v>
      </c>
      <c r="AE72" s="440">
        <v>0</v>
      </c>
      <c r="AF72" s="437">
        <v>0</v>
      </c>
      <c r="AG72" s="438">
        <v>0</v>
      </c>
      <c r="AH72" s="441">
        <f>($Q72*AE72)/1000</f>
        <v>0</v>
      </c>
      <c r="AI72" s="441">
        <f>AH72*$BJ$477</f>
        <v>0</v>
      </c>
      <c r="AJ72" s="438">
        <f>IF(AH72&gt;0,SQRT(($W72*$W72)+(AG72*AG72)+($V72*$V72)),0)</f>
        <v>0</v>
      </c>
      <c r="AK72" s="439">
        <f>(AI72*AJ72)^2</f>
        <v>0</v>
      </c>
      <c r="AL72" s="442">
        <v>0</v>
      </c>
      <c r="AM72" s="437">
        <v>0</v>
      </c>
      <c r="AN72" s="438">
        <v>0</v>
      </c>
      <c r="AO72" s="439">
        <f>($Q72*AL72)/1000</f>
        <v>0</v>
      </c>
      <c r="AP72" s="441">
        <f>AO72*$BJ$478</f>
        <v>0</v>
      </c>
      <c r="AQ72" s="438">
        <f>IF(AO72&gt;0,SQRT(($W72*$W72)+(AN72*AN72)+($V72*$V72)),0)</f>
        <v>0</v>
      </c>
      <c r="AR72" s="439">
        <f>(AP72*AQ72)^2</f>
        <v>0</v>
      </c>
      <c r="AS72" s="442">
        <v>0</v>
      </c>
      <c r="AT72" s="437">
        <v>0</v>
      </c>
      <c r="AU72" s="438">
        <v>0</v>
      </c>
      <c r="AV72" s="441">
        <v>0</v>
      </c>
      <c r="AW72" s="438">
        <v>0</v>
      </c>
      <c r="AX72" s="439">
        <f>(AV72*AW72)^2</f>
        <v>0</v>
      </c>
      <c r="AY72" s="442">
        <v>0</v>
      </c>
      <c r="AZ72" s="437">
        <v>0</v>
      </c>
      <c r="BA72" s="438">
        <v>0</v>
      </c>
      <c r="BB72" s="441">
        <f>($Q72*AY72)/1000</f>
        <v>0</v>
      </c>
      <c r="BC72" s="441">
        <f>BB72*$BJ$479</f>
        <v>0</v>
      </c>
      <c r="BD72" s="438">
        <v>0</v>
      </c>
      <c r="BE72" s="439">
        <f>(BC72*BD72)^2</f>
        <v>0</v>
      </c>
      <c r="BF72" s="443">
        <f>AB72+AI72+AP72+AV72+BC72</f>
        <v>0</v>
      </c>
      <c r="BG72" s="444">
        <f>IF(BF72&gt;0,SQRT(AD72+AK72+AR72+AX72+BE72)/BF72,0)</f>
        <v>0</v>
      </c>
      <c r="BH72" s="15">
        <f t="shared" si="95"/>
        <v>0</v>
      </c>
      <c r="BI72" s="51"/>
      <c r="BJ72" s="104"/>
      <c r="BK72" s="104"/>
      <c r="BL72" s="104"/>
      <c r="BM72" s="105"/>
      <c r="BN72" s="105"/>
      <c r="BO72" s="105"/>
      <c r="BP72" s="104"/>
      <c r="BQ72" s="104"/>
      <c r="BR72" s="104"/>
      <c r="BS72" s="104"/>
      <c r="BT72" s="104"/>
      <c r="BU72" s="104"/>
      <c r="BV72" s="104"/>
      <c r="BW72" s="104"/>
      <c r="BX72" s="104"/>
      <c r="BY72" s="104"/>
      <c r="BZ72" s="104"/>
      <c r="CA72" s="104"/>
      <c r="CB72" s="106"/>
      <c r="CC72" s="104"/>
      <c r="CD72" s="104"/>
      <c r="CE72" s="106"/>
      <c r="CF72" s="106"/>
      <c r="CG72" s="106"/>
      <c r="CH72" s="106"/>
      <c r="CI72" s="104"/>
      <c r="CJ72" s="104"/>
      <c r="CK72" s="106"/>
      <c r="CL72" s="106"/>
      <c r="CM72" s="106"/>
      <c r="CN72" s="72"/>
      <c r="CO72" s="16"/>
      <c r="CP72" s="16"/>
      <c r="CQ72" s="16"/>
      <c r="CR72" s="24"/>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6"/>
      <c r="DX72" s="16"/>
      <c r="DY72" s="16"/>
      <c r="DZ72" s="16"/>
      <c r="EA72" s="16"/>
      <c r="EB72" s="16"/>
      <c r="EC72" s="16"/>
      <c r="ED72" s="16"/>
      <c r="EE72" s="13"/>
      <c r="EF72" s="13"/>
      <c r="EG72" s="13"/>
      <c r="EH72" s="13"/>
      <c r="EI72" s="13"/>
      <c r="EJ72" s="13"/>
      <c r="EK72" s="13"/>
      <c r="EL72" s="13"/>
      <c r="EM72" s="13"/>
      <c r="EN72" s="13"/>
      <c r="EO72" s="13"/>
      <c r="EP72" s="13"/>
      <c r="EQ72" s="13"/>
      <c r="ER72" s="13"/>
      <c r="ES72" s="13"/>
      <c r="ET72" s="13"/>
      <c r="EU72" s="13"/>
      <c r="EV72" s="13"/>
      <c r="EW72" s="13"/>
      <c r="EX72" s="13"/>
      <c r="EY72" s="13"/>
      <c r="EZ72" s="13"/>
      <c r="FA72" s="13"/>
      <c r="FB72" s="13"/>
      <c r="FC72" s="13"/>
      <c r="FD72" s="13"/>
      <c r="FE72" s="13"/>
      <c r="FF72" s="13"/>
      <c r="FG72" s="13"/>
      <c r="FH72" s="13"/>
      <c r="FI72" s="13"/>
      <c r="FJ72" s="13"/>
      <c r="FK72" s="13"/>
      <c r="FL72" s="13"/>
      <c r="FM72" s="13"/>
      <c r="FN72" s="13"/>
      <c r="FO72" s="13"/>
      <c r="FP72" s="13"/>
      <c r="FQ72" s="13"/>
      <c r="FR72" s="13"/>
      <c r="FS72" s="13"/>
      <c r="FT72" s="13"/>
      <c r="FU72" s="13"/>
      <c r="FV72" s="13"/>
      <c r="FW72" s="13"/>
    </row>
    <row r="73" spans="1:179" s="14" customFormat="1" x14ac:dyDescent="0.25">
      <c r="A73" s="13"/>
      <c r="B73" s="2178"/>
      <c r="C73" s="209"/>
      <c r="D73" s="435">
        <f>VLOOKUP($C73,$BI$121:$CM$506,2,FALSE)</f>
        <v>0</v>
      </c>
      <c r="E73" s="131"/>
      <c r="F73" s="1534"/>
      <c r="G73" s="1534"/>
      <c r="H73" s="1534"/>
      <c r="I73" s="1534"/>
      <c r="J73" s="1534"/>
      <c r="K73" s="538"/>
      <c r="L73" s="538"/>
      <c r="M73" s="538"/>
      <c r="N73" s="538"/>
      <c r="O73" s="538"/>
      <c r="P73" s="538"/>
      <c r="Q73" s="132">
        <f>SUM(E73:P73)</f>
        <v>0</v>
      </c>
      <c r="R73" s="133">
        <f>COUNT(E73:P73)</f>
        <v>0</v>
      </c>
      <c r="S73" s="132">
        <f>IF(R73&gt;1,AVERAGE(E73:P73),0)</f>
        <v>0</v>
      </c>
      <c r="T73" s="132">
        <f>IF(R73&gt;1,STDEV(E73:P73),0)</f>
        <v>0</v>
      </c>
      <c r="U73" s="132">
        <f>IF(R73&gt;1,VLOOKUP($R73,$BI$458:$BJ$470,2,FALSE),0)</f>
        <v>0</v>
      </c>
      <c r="V73" s="1554"/>
      <c r="W73" s="135">
        <f>IF(R73&gt;1,1-((S73-((T73*U73)/(SQRT(R73))))/S73),VLOOKUP($C73,$BI$121:$CP$506,34,FALSE))</f>
        <v>0</v>
      </c>
      <c r="X73" s="442">
        <f>VLOOKUP($C73,$BI$121:$CM$506,3,FALSE)</f>
        <v>0</v>
      </c>
      <c r="Y73" s="437">
        <f>VLOOKUP($C73,$BI$121:$CM$506,4,FALSE)</f>
        <v>0</v>
      </c>
      <c r="Z73" s="438">
        <f>IF($Q73&gt;0,VLOOKUP($C73,$BI$121:$CM$506,6,FALSE),0)</f>
        <v>0</v>
      </c>
      <c r="AA73" s="439">
        <f>($Q73*X73)/1000</f>
        <v>0</v>
      </c>
      <c r="AB73" s="439">
        <f>AA73*$BJ$476</f>
        <v>0</v>
      </c>
      <c r="AC73" s="438">
        <f>IF(AA73&gt;0,SQRT(($W73*$W73)+(Z73*Z73)+($V73*$V73)),0)</f>
        <v>0</v>
      </c>
      <c r="AD73" s="439">
        <f>(AB73*AC73)^2</f>
        <v>0</v>
      </c>
      <c r="AE73" s="440">
        <v>0</v>
      </c>
      <c r="AF73" s="437">
        <v>0</v>
      </c>
      <c r="AG73" s="438">
        <v>0</v>
      </c>
      <c r="AH73" s="441">
        <f>($Q73*AE73)/1000</f>
        <v>0</v>
      </c>
      <c r="AI73" s="441">
        <f>AH73*$BJ$477</f>
        <v>0</v>
      </c>
      <c r="AJ73" s="438">
        <f>IF(AH73&gt;0,SQRT(($W73*$W73)+(AG73*AG73)+($V73*$V73)),0)</f>
        <v>0</v>
      </c>
      <c r="AK73" s="439">
        <f>(AI73*AJ73)^2</f>
        <v>0</v>
      </c>
      <c r="AL73" s="442">
        <v>0</v>
      </c>
      <c r="AM73" s="437">
        <v>0</v>
      </c>
      <c r="AN73" s="438">
        <v>0</v>
      </c>
      <c r="AO73" s="439">
        <f>($Q73*AL73)/1000</f>
        <v>0</v>
      </c>
      <c r="AP73" s="441">
        <f>AO73*$BJ$478</f>
        <v>0</v>
      </c>
      <c r="AQ73" s="438">
        <f>IF(AO73&gt;0,SQRT(($W73*$W73)+(AN73*AN73)+($V73*$V73)),0)</f>
        <v>0</v>
      </c>
      <c r="AR73" s="439">
        <f>(AP73*AQ73)^2</f>
        <v>0</v>
      </c>
      <c r="AS73" s="442">
        <v>0</v>
      </c>
      <c r="AT73" s="437">
        <v>0</v>
      </c>
      <c r="AU73" s="438">
        <v>0</v>
      </c>
      <c r="AV73" s="441">
        <v>0</v>
      </c>
      <c r="AW73" s="438">
        <v>0</v>
      </c>
      <c r="AX73" s="439">
        <f>(AV73*AW73)^2</f>
        <v>0</v>
      </c>
      <c r="AY73" s="442">
        <v>0</v>
      </c>
      <c r="AZ73" s="437">
        <v>0</v>
      </c>
      <c r="BA73" s="438">
        <v>0</v>
      </c>
      <c r="BB73" s="441">
        <f>($Q73*AY73)/1000</f>
        <v>0</v>
      </c>
      <c r="BC73" s="441">
        <f>BB73*$BJ$479</f>
        <v>0</v>
      </c>
      <c r="BD73" s="438">
        <v>0</v>
      </c>
      <c r="BE73" s="439">
        <f>(BC73*BD73)^2</f>
        <v>0</v>
      </c>
      <c r="BF73" s="443">
        <f>AB73+AI73+AP73+AV73+BC73</f>
        <v>0</v>
      </c>
      <c r="BG73" s="444">
        <f>IF(BF73&gt;0,SQRT(AD73+AK73+AR73+AX73+BE73)/BF73,0)</f>
        <v>0</v>
      </c>
      <c r="BH73" s="15">
        <f>(BF73*BG73)^2</f>
        <v>0</v>
      </c>
      <c r="BI73" s="51"/>
      <c r="BJ73" s="104"/>
      <c r="BK73" s="104"/>
      <c r="BL73" s="104"/>
      <c r="BM73" s="105"/>
      <c r="BN73" s="105"/>
      <c r="BO73" s="105"/>
      <c r="BP73" s="104"/>
      <c r="BQ73" s="104"/>
      <c r="BR73" s="104"/>
      <c r="BS73" s="104"/>
      <c r="BT73" s="104"/>
      <c r="BU73" s="104"/>
      <c r="BV73" s="104"/>
      <c r="BW73" s="104"/>
      <c r="BX73" s="104"/>
      <c r="BY73" s="104"/>
      <c r="BZ73" s="104"/>
      <c r="CA73" s="104"/>
      <c r="CB73" s="106"/>
      <c r="CC73" s="104"/>
      <c r="CD73" s="104"/>
      <c r="CE73" s="106"/>
      <c r="CF73" s="106"/>
      <c r="CG73" s="106"/>
      <c r="CH73" s="106"/>
      <c r="CI73" s="104"/>
      <c r="CJ73" s="104"/>
      <c r="CK73" s="106"/>
      <c r="CL73" s="106"/>
      <c r="CM73" s="106"/>
      <c r="CN73" s="72"/>
      <c r="CO73" s="16"/>
      <c r="CP73" s="16"/>
      <c r="CQ73" s="16"/>
      <c r="CR73" s="24"/>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6"/>
      <c r="DX73" s="16"/>
      <c r="DY73" s="16"/>
      <c r="DZ73" s="16"/>
      <c r="EA73" s="16"/>
      <c r="EB73" s="16"/>
      <c r="EC73" s="16"/>
      <c r="ED73" s="16"/>
      <c r="EE73" s="13"/>
      <c r="EF73" s="13"/>
      <c r="EG73" s="13"/>
      <c r="EH73" s="13"/>
      <c r="EI73" s="13"/>
      <c r="EJ73" s="13"/>
      <c r="EK73" s="13"/>
      <c r="EL73" s="13"/>
      <c r="EM73" s="13"/>
      <c r="EN73" s="13"/>
      <c r="EO73" s="13"/>
      <c r="EP73" s="13"/>
      <c r="EQ73" s="13"/>
      <c r="ER73" s="13"/>
      <c r="ES73" s="13"/>
      <c r="ET73" s="13"/>
      <c r="EU73" s="13"/>
      <c r="EV73" s="13"/>
      <c r="EW73" s="13"/>
      <c r="EX73" s="13"/>
      <c r="EY73" s="13"/>
      <c r="EZ73" s="13"/>
      <c r="FA73" s="13"/>
      <c r="FB73" s="13"/>
      <c r="FC73" s="13"/>
      <c r="FD73" s="13"/>
      <c r="FE73" s="13"/>
      <c r="FF73" s="13"/>
      <c r="FG73" s="13"/>
      <c r="FH73" s="13"/>
      <c r="FI73" s="13"/>
      <c r="FJ73" s="13"/>
      <c r="FK73" s="13"/>
      <c r="FL73" s="13"/>
      <c r="FM73" s="13"/>
      <c r="FN73" s="13"/>
      <c r="FO73" s="13"/>
      <c r="FP73" s="13"/>
      <c r="FQ73" s="13"/>
      <c r="FR73" s="13"/>
      <c r="FS73" s="13"/>
      <c r="FT73" s="13"/>
      <c r="FU73" s="13"/>
      <c r="FV73" s="13"/>
      <c r="FW73" s="13"/>
    </row>
    <row r="74" spans="1:179" s="14" customFormat="1" x14ac:dyDescent="0.25">
      <c r="A74" s="13"/>
      <c r="B74" s="2179"/>
      <c r="C74" s="209"/>
      <c r="D74" s="435">
        <f>VLOOKUP($C74,$BI$121:$CM$506,2,FALSE)</f>
        <v>0</v>
      </c>
      <c r="E74" s="131"/>
      <c r="F74" s="1534"/>
      <c r="G74" s="1534"/>
      <c r="H74" s="1534"/>
      <c r="I74" s="1534"/>
      <c r="J74" s="1534"/>
      <c r="K74" s="538"/>
      <c r="L74" s="538"/>
      <c r="M74" s="538"/>
      <c r="N74" s="538"/>
      <c r="O74" s="538"/>
      <c r="P74" s="538"/>
      <c r="Q74" s="132">
        <f t="shared" si="124"/>
        <v>0</v>
      </c>
      <c r="R74" s="133">
        <f t="shared" si="125"/>
        <v>0</v>
      </c>
      <c r="S74" s="132">
        <f t="shared" si="126"/>
        <v>0</v>
      </c>
      <c r="T74" s="132">
        <f t="shared" si="127"/>
        <v>0</v>
      </c>
      <c r="U74" s="132">
        <f>IF(R74&gt;1,VLOOKUP($R74,$BI$458:$BJ$470,2,FALSE),0)</f>
        <v>0</v>
      </c>
      <c r="V74" s="1554"/>
      <c r="W74" s="135">
        <f>IF(R74&gt;1,1-((S74-((T74*U74)/(SQRT(R74))))/S74),VLOOKUP($C74,$BI$121:$CP$506,34,FALSE))</f>
        <v>0</v>
      </c>
      <c r="X74" s="442">
        <f>VLOOKUP($C74,$BI$121:$CM$506,3,FALSE)</f>
        <v>0</v>
      </c>
      <c r="Y74" s="437">
        <f>VLOOKUP($C74,$BI$121:$CM$506,4,FALSE)</f>
        <v>0</v>
      </c>
      <c r="Z74" s="438">
        <f>IF($Q74&gt;0,VLOOKUP($C74,$BI$121:$CM$506,6,FALSE),0)</f>
        <v>0</v>
      </c>
      <c r="AA74" s="439">
        <f t="shared" si="128"/>
        <v>0</v>
      </c>
      <c r="AB74" s="439">
        <f>AA74*$BJ$476</f>
        <v>0</v>
      </c>
      <c r="AC74" s="438">
        <f t="shared" si="129"/>
        <v>0</v>
      </c>
      <c r="AD74" s="439">
        <f t="shared" si="130"/>
        <v>0</v>
      </c>
      <c r="AE74" s="440">
        <v>0</v>
      </c>
      <c r="AF74" s="437">
        <v>0</v>
      </c>
      <c r="AG74" s="438">
        <v>0</v>
      </c>
      <c r="AH74" s="441">
        <f t="shared" si="131"/>
        <v>0</v>
      </c>
      <c r="AI74" s="441">
        <f>AH74*$BJ$477</f>
        <v>0</v>
      </c>
      <c r="AJ74" s="438">
        <f t="shared" si="132"/>
        <v>0</v>
      </c>
      <c r="AK74" s="439">
        <f t="shared" si="133"/>
        <v>0</v>
      </c>
      <c r="AL74" s="442">
        <v>0</v>
      </c>
      <c r="AM74" s="437">
        <v>0</v>
      </c>
      <c r="AN74" s="438">
        <v>0</v>
      </c>
      <c r="AO74" s="439">
        <f t="shared" si="134"/>
        <v>0</v>
      </c>
      <c r="AP74" s="441">
        <f>AO74*$BJ$478</f>
        <v>0</v>
      </c>
      <c r="AQ74" s="438">
        <f t="shared" si="135"/>
        <v>0</v>
      </c>
      <c r="AR74" s="439">
        <f t="shared" si="136"/>
        <v>0</v>
      </c>
      <c r="AS74" s="442">
        <v>0</v>
      </c>
      <c r="AT74" s="437">
        <v>0</v>
      </c>
      <c r="AU74" s="438">
        <v>0</v>
      </c>
      <c r="AV74" s="441">
        <v>0</v>
      </c>
      <c r="AW74" s="438">
        <v>0</v>
      </c>
      <c r="AX74" s="439">
        <f t="shared" si="137"/>
        <v>0</v>
      </c>
      <c r="AY74" s="442">
        <v>0</v>
      </c>
      <c r="AZ74" s="437">
        <v>0</v>
      </c>
      <c r="BA74" s="438">
        <v>0</v>
      </c>
      <c r="BB74" s="441">
        <f t="shared" si="138"/>
        <v>0</v>
      </c>
      <c r="BC74" s="441">
        <f>BB74*$BJ$479</f>
        <v>0</v>
      </c>
      <c r="BD74" s="438">
        <v>0</v>
      </c>
      <c r="BE74" s="439">
        <f t="shared" si="139"/>
        <v>0</v>
      </c>
      <c r="BF74" s="443">
        <f t="shared" si="140"/>
        <v>0</v>
      </c>
      <c r="BG74" s="444">
        <f t="shared" si="141"/>
        <v>0</v>
      </c>
      <c r="BH74" s="15">
        <f t="shared" si="95"/>
        <v>0</v>
      </c>
      <c r="BI74" s="51"/>
      <c r="BJ74" s="104"/>
      <c r="BK74" s="104"/>
      <c r="BL74" s="104"/>
      <c r="BM74" s="105"/>
      <c r="BN74" s="105"/>
      <c r="BO74" s="105"/>
      <c r="BP74" s="104"/>
      <c r="BQ74" s="104"/>
      <c r="BR74" s="104"/>
      <c r="BS74" s="104"/>
      <c r="BT74" s="104"/>
      <c r="BU74" s="104"/>
      <c r="BV74" s="104"/>
      <c r="BW74" s="104"/>
      <c r="BX74" s="104"/>
      <c r="BY74" s="104"/>
      <c r="BZ74" s="104"/>
      <c r="CA74" s="104"/>
      <c r="CB74" s="106"/>
      <c r="CC74" s="104"/>
      <c r="CD74" s="104"/>
      <c r="CE74" s="106"/>
      <c r="CF74" s="106"/>
      <c r="CG74" s="106"/>
      <c r="CH74" s="106"/>
      <c r="CI74" s="104"/>
      <c r="CJ74" s="104"/>
      <c r="CK74" s="106"/>
      <c r="CL74" s="106"/>
      <c r="CM74" s="106"/>
      <c r="CN74" s="72"/>
      <c r="CO74" s="16"/>
      <c r="CP74" s="16"/>
      <c r="CQ74" s="16"/>
      <c r="CR74" s="24"/>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6"/>
      <c r="DX74" s="16"/>
      <c r="DY74" s="16"/>
      <c r="DZ74" s="16"/>
      <c r="EA74" s="16"/>
      <c r="EB74" s="16"/>
      <c r="EC74" s="16"/>
      <c r="ED74" s="16"/>
      <c r="EE74" s="13"/>
      <c r="EF74" s="13"/>
      <c r="EG74" s="13"/>
      <c r="EH74" s="13"/>
      <c r="EI74" s="13"/>
      <c r="EJ74" s="13"/>
      <c r="EK74" s="13"/>
      <c r="EL74" s="13"/>
      <c r="EM74" s="13"/>
      <c r="EN74" s="13"/>
      <c r="EO74" s="13"/>
      <c r="EP74" s="13"/>
      <c r="EQ74" s="13"/>
      <c r="ER74" s="13"/>
      <c r="ES74" s="13"/>
      <c r="ET74" s="13"/>
      <c r="EU74" s="13"/>
      <c r="EV74" s="13"/>
      <c r="EW74" s="13"/>
      <c r="EX74" s="13"/>
      <c r="EY74" s="13"/>
      <c r="EZ74" s="13"/>
      <c r="FA74" s="13"/>
      <c r="FB74" s="13"/>
      <c r="FC74" s="13"/>
      <c r="FD74" s="13"/>
      <c r="FE74" s="13"/>
      <c r="FF74" s="13"/>
      <c r="FG74" s="13"/>
      <c r="FH74" s="13"/>
      <c r="FI74" s="13"/>
      <c r="FJ74" s="13"/>
      <c r="FK74" s="13"/>
      <c r="FL74" s="13"/>
      <c r="FM74" s="13"/>
      <c r="FN74" s="13"/>
      <c r="FO74" s="13"/>
      <c r="FP74" s="13"/>
      <c r="FQ74" s="13"/>
      <c r="FR74" s="13"/>
      <c r="FS74" s="13"/>
      <c r="FT74" s="13"/>
      <c r="FU74" s="13"/>
      <c r="FV74" s="13"/>
      <c r="FW74" s="13"/>
    </row>
    <row r="75" spans="1:179" s="14" customFormat="1" ht="15.75" x14ac:dyDescent="0.25">
      <c r="A75" s="13"/>
      <c r="B75" s="2175" t="s">
        <v>1313</v>
      </c>
      <c r="C75" s="2176"/>
      <c r="D75" s="549"/>
      <c r="E75" s="549"/>
      <c r="F75" s="549"/>
      <c r="G75" s="549"/>
      <c r="H75" s="549"/>
      <c r="I75" s="549"/>
      <c r="J75" s="549"/>
      <c r="K75" s="549"/>
      <c r="L75" s="549"/>
      <c r="M75" s="549"/>
      <c r="N75" s="549"/>
      <c r="O75" s="549"/>
      <c r="P75" s="549"/>
      <c r="Q75" s="549"/>
      <c r="R75" s="549"/>
      <c r="S75" s="549"/>
      <c r="T75" s="549"/>
      <c r="U75" s="549"/>
      <c r="V75" s="549"/>
      <c r="W75" s="549"/>
      <c r="X75" s="549"/>
      <c r="Y75" s="549"/>
      <c r="Z75" s="549"/>
      <c r="AA75" s="550"/>
      <c r="AB75" s="551">
        <f>SUM(AB72:AB74)</f>
        <v>0</v>
      </c>
      <c r="AC75" s="552"/>
      <c r="AD75" s="551"/>
      <c r="AE75" s="553"/>
      <c r="AF75" s="549"/>
      <c r="AG75" s="549"/>
      <c r="AH75" s="554"/>
      <c r="AI75" s="558">
        <f>SUM(AI72:AI74)</f>
        <v>0</v>
      </c>
      <c r="AJ75" s="552"/>
      <c r="AK75" s="551"/>
      <c r="AL75" s="549"/>
      <c r="AM75" s="549"/>
      <c r="AN75" s="549"/>
      <c r="AO75" s="549"/>
      <c r="AP75" s="558">
        <f>SUM(AP72:AP74)</f>
        <v>0</v>
      </c>
      <c r="AQ75" s="552"/>
      <c r="AR75" s="551"/>
      <c r="AS75" s="549"/>
      <c r="AT75" s="549"/>
      <c r="AU75" s="549"/>
      <c r="AV75" s="558">
        <f>SUM(AV72:AV74)</f>
        <v>0</v>
      </c>
      <c r="AW75" s="552"/>
      <c r="AX75" s="551"/>
      <c r="AY75" s="549"/>
      <c r="AZ75" s="549"/>
      <c r="BA75" s="555"/>
      <c r="BB75" s="556"/>
      <c r="BC75" s="558">
        <f>SUM(BC72:BC74)</f>
        <v>0</v>
      </c>
      <c r="BD75" s="552"/>
      <c r="BE75" s="551"/>
      <c r="BF75" s="551">
        <f>SUM(BF72:BF74)</f>
        <v>0</v>
      </c>
      <c r="BG75" s="557">
        <f>IF(BF75&gt;0,SQRT(SUM(BH72:BH74))/BF75,0)</f>
        <v>0</v>
      </c>
      <c r="BH75" s="15">
        <f>(BF75*BG75)^2</f>
        <v>0</v>
      </c>
      <c r="BI75" s="51"/>
      <c r="BJ75" s="104"/>
      <c r="BK75" s="104"/>
      <c r="BL75" s="104"/>
      <c r="BM75" s="105"/>
      <c r="BN75" s="105"/>
      <c r="BO75" s="105"/>
      <c r="BP75" s="104"/>
      <c r="BQ75" s="104"/>
      <c r="BR75" s="104"/>
      <c r="BS75" s="104"/>
      <c r="BT75" s="104"/>
      <c r="BU75" s="104"/>
      <c r="BV75" s="104"/>
      <c r="BW75" s="104"/>
      <c r="BX75" s="104"/>
      <c r="BY75" s="104"/>
      <c r="BZ75" s="104"/>
      <c r="CA75" s="104"/>
      <c r="CB75" s="106"/>
      <c r="CC75" s="104"/>
      <c r="CD75" s="104"/>
      <c r="CE75" s="106"/>
      <c r="CF75" s="106"/>
      <c r="CG75" s="106"/>
      <c r="CH75" s="106"/>
      <c r="CI75" s="104"/>
      <c r="CJ75" s="104"/>
      <c r="CK75" s="106"/>
      <c r="CL75" s="106"/>
      <c r="CM75" s="106"/>
      <c r="CN75" s="72"/>
      <c r="CO75" s="23"/>
      <c r="CP75" s="23"/>
      <c r="CQ75" s="23"/>
      <c r="CR75" s="24"/>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6"/>
      <c r="DX75" s="16"/>
      <c r="DY75" s="16"/>
      <c r="DZ75" s="16"/>
      <c r="EA75" s="16"/>
      <c r="EB75" s="16"/>
      <c r="EC75" s="16"/>
      <c r="ED75" s="16"/>
      <c r="EE75" s="13"/>
      <c r="EF75" s="13"/>
      <c r="EG75" s="13"/>
      <c r="EH75" s="13"/>
      <c r="EI75" s="13"/>
      <c r="EJ75" s="13"/>
      <c r="EK75" s="13"/>
      <c r="EL75" s="13"/>
      <c r="EM75" s="13"/>
      <c r="EN75" s="13"/>
      <c r="EO75" s="13"/>
      <c r="EP75" s="13"/>
      <c r="EQ75" s="13"/>
      <c r="ER75" s="13"/>
      <c r="ES75" s="13"/>
      <c r="ET75" s="13"/>
      <c r="EU75" s="13"/>
      <c r="EV75" s="13"/>
      <c r="EW75" s="13"/>
      <c r="EX75" s="13"/>
      <c r="EY75" s="13"/>
      <c r="EZ75" s="13"/>
      <c r="FA75" s="13"/>
      <c r="FB75" s="13"/>
      <c r="FC75" s="13"/>
      <c r="FD75" s="13"/>
      <c r="FE75" s="13"/>
      <c r="FF75" s="13"/>
      <c r="FG75" s="13"/>
      <c r="FH75" s="13"/>
      <c r="FI75" s="13"/>
      <c r="FJ75" s="13"/>
      <c r="FK75" s="13"/>
      <c r="FL75" s="13"/>
      <c r="FM75" s="13"/>
      <c r="FN75" s="13"/>
      <c r="FO75" s="13"/>
      <c r="FP75" s="13"/>
      <c r="FQ75" s="13"/>
      <c r="FR75" s="13"/>
      <c r="FS75" s="13"/>
      <c r="FT75" s="13"/>
      <c r="FU75" s="13"/>
      <c r="FV75" s="13"/>
      <c r="FW75" s="13"/>
    </row>
    <row r="76" spans="1:179" s="14" customFormat="1" ht="15.75" customHeight="1" x14ac:dyDescent="0.25">
      <c r="A76" s="13"/>
      <c r="B76" s="408" t="s">
        <v>63</v>
      </c>
      <c r="C76" s="463"/>
      <c r="D76" s="463"/>
      <c r="E76" s="463"/>
      <c r="F76" s="463"/>
      <c r="G76" s="463"/>
      <c r="H76" s="463"/>
      <c r="I76" s="463"/>
      <c r="J76" s="463"/>
      <c r="K76" s="463"/>
      <c r="L76" s="463"/>
      <c r="M76" s="463"/>
      <c r="N76" s="463"/>
      <c r="O76" s="463"/>
      <c r="P76" s="463"/>
      <c r="Q76" s="463"/>
      <c r="R76" s="463"/>
      <c r="S76" s="463"/>
      <c r="T76" s="463"/>
      <c r="U76" s="463"/>
      <c r="V76" s="463"/>
      <c r="W76" s="463"/>
      <c r="X76" s="463"/>
      <c r="Y76" s="463"/>
      <c r="Z76" s="463"/>
      <c r="AA76" s="464"/>
      <c r="AB76" s="465">
        <f>AB45+AB54+AB63+AB67+AB71+AB75</f>
        <v>0</v>
      </c>
      <c r="AC76" s="466">
        <f>IF(AB76&gt;0,SQRT(SUM(AD45:AD74))/AB76,0)</f>
        <v>0</v>
      </c>
      <c r="AD76" s="465">
        <f>(AB76*AC76)^2</f>
        <v>0</v>
      </c>
      <c r="AE76" s="467"/>
      <c r="AF76" s="463"/>
      <c r="AG76" s="463"/>
      <c r="AH76" s="468"/>
      <c r="AI76" s="465">
        <f>AI45+AI54+AI63+AI67+AI71+AI75</f>
        <v>8442.5319999999992</v>
      </c>
      <c r="AJ76" s="466">
        <f>IF(AI76&gt;0,SQRT(SUM(AK45:AK74))/AI76,0)</f>
        <v>0.50201613099656972</v>
      </c>
      <c r="AK76" s="465">
        <f>(AI76*AJ76)^2</f>
        <v>17963078.817367125</v>
      </c>
      <c r="AL76" s="463"/>
      <c r="AM76" s="463"/>
      <c r="AN76" s="463"/>
      <c r="AO76" s="463"/>
      <c r="AP76" s="465">
        <f>AP45+AP54+AP63+AP67+AP71+AP75</f>
        <v>80.853884999999991</v>
      </c>
      <c r="AQ76" s="466">
        <f>IF(AP76&gt;0,SQRT(SUM(AR45:AR74))/AP76,0)</f>
        <v>0.4209137072573057</v>
      </c>
      <c r="AR76" s="465">
        <f>(AP76*AQ76)^2</f>
        <v>1158.2116335437681</v>
      </c>
      <c r="AS76" s="463"/>
      <c r="AT76" s="463"/>
      <c r="AU76" s="463"/>
      <c r="AV76" s="465">
        <f>AV45+AV54+AV63+AV67+AV71+AV75</f>
        <v>0</v>
      </c>
      <c r="AW76" s="466">
        <f>IF(AV76&gt;0,SQRT(SUM(AX45:AX74))/AV76,0)</f>
        <v>0</v>
      </c>
      <c r="AX76" s="465">
        <f>(AV76*AW76)^2</f>
        <v>0</v>
      </c>
      <c r="AY76" s="463"/>
      <c r="AZ76" s="463"/>
      <c r="BA76" s="469"/>
      <c r="BB76" s="470"/>
      <c r="BC76" s="465">
        <f>BC45+BC54+BC63+BC67+BC71+BC75</f>
        <v>0</v>
      </c>
      <c r="BD76" s="466">
        <f>IF(BC76&gt;0,SQRT(SUM(BE45:BE74))/BC76,0)</f>
        <v>0</v>
      </c>
      <c r="BE76" s="465">
        <f>(BC76*BD76)^2</f>
        <v>0</v>
      </c>
      <c r="BF76" s="465">
        <f>BF45+BF54+BF63+BF67+BF71+BF75</f>
        <v>8523.3858849999997</v>
      </c>
      <c r="BG76" s="418">
        <f>IF(BF76&gt;0,SQRT(BH45+BH54+BH63+BH67+BH71+BH75)/BF76,0)</f>
        <v>0.49726997488948438</v>
      </c>
      <c r="BH76" s="15">
        <f>(BF76*BG76)^2</f>
        <v>17964237.029000673</v>
      </c>
      <c r="BI76" s="51"/>
      <c r="BJ76" s="104"/>
      <c r="BK76" s="104"/>
      <c r="BL76" s="104"/>
      <c r="BM76" s="105"/>
      <c r="BN76" s="105"/>
      <c r="BO76" s="105"/>
      <c r="BP76" s="104"/>
      <c r="BQ76" s="104"/>
      <c r="BR76" s="104"/>
      <c r="BS76" s="104"/>
      <c r="BT76" s="104"/>
      <c r="BU76" s="104"/>
      <c r="BV76" s="104"/>
      <c r="BW76" s="104"/>
      <c r="BX76" s="104"/>
      <c r="BY76" s="104"/>
      <c r="BZ76" s="104"/>
      <c r="CA76" s="104"/>
      <c r="CB76" s="106"/>
      <c r="CC76" s="104"/>
      <c r="CD76" s="104"/>
      <c r="CE76" s="106"/>
      <c r="CF76" s="106"/>
      <c r="CG76" s="106"/>
      <c r="CH76" s="106"/>
      <c r="CI76" s="104"/>
      <c r="CJ76" s="104"/>
      <c r="CK76" s="106"/>
      <c r="CL76" s="106"/>
      <c r="CM76" s="106"/>
      <c r="CN76" s="72"/>
      <c r="CO76" s="23"/>
      <c r="CP76" s="23"/>
      <c r="CQ76" s="23"/>
      <c r="CR76" s="24"/>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6"/>
      <c r="DX76" s="16"/>
      <c r="DY76" s="16"/>
      <c r="DZ76" s="16"/>
      <c r="EA76" s="16"/>
      <c r="EB76" s="16"/>
      <c r="EC76" s="16"/>
      <c r="ED76" s="16"/>
      <c r="EE76" s="13"/>
      <c r="EF76" s="13"/>
      <c r="EG76" s="13"/>
      <c r="EH76" s="13"/>
      <c r="EI76" s="13"/>
      <c r="EJ76" s="13"/>
      <c r="EK76" s="13"/>
      <c r="EL76" s="13"/>
      <c r="EM76" s="13"/>
      <c r="EN76" s="13"/>
      <c r="EO76" s="13"/>
      <c r="EP76" s="13"/>
      <c r="EQ76" s="13"/>
      <c r="ER76" s="13"/>
      <c r="ES76" s="13"/>
      <c r="ET76" s="13"/>
      <c r="EU76" s="13"/>
      <c r="EV76" s="13"/>
      <c r="EW76" s="13"/>
      <c r="EX76" s="13"/>
      <c r="EY76" s="13"/>
      <c r="EZ76" s="13"/>
      <c r="FA76" s="13"/>
      <c r="FB76" s="13"/>
      <c r="FC76" s="13"/>
      <c r="FD76" s="13"/>
      <c r="FE76" s="13"/>
      <c r="FF76" s="13"/>
      <c r="FG76" s="13"/>
      <c r="FH76" s="13"/>
      <c r="FI76" s="13"/>
      <c r="FJ76" s="13"/>
      <c r="FK76" s="13"/>
      <c r="FL76" s="13"/>
      <c r="FM76" s="13"/>
      <c r="FN76" s="13"/>
      <c r="FO76" s="13"/>
      <c r="FP76" s="13"/>
      <c r="FQ76" s="13"/>
      <c r="FR76" s="13"/>
      <c r="FS76" s="13"/>
      <c r="FT76" s="13"/>
      <c r="FU76" s="13"/>
      <c r="FV76" s="13"/>
      <c r="FW76" s="13"/>
    </row>
    <row r="77" spans="1:179" s="14" customFormat="1" ht="3.6" customHeight="1" x14ac:dyDescent="0.25">
      <c r="A77" s="13"/>
      <c r="B77" s="471"/>
      <c r="C77" s="472"/>
      <c r="D77" s="472"/>
      <c r="E77" s="472"/>
      <c r="F77" s="472"/>
      <c r="G77" s="472"/>
      <c r="H77" s="472"/>
      <c r="I77" s="472"/>
      <c r="J77" s="472"/>
      <c r="K77" s="472"/>
      <c r="L77" s="472"/>
      <c r="M77" s="472"/>
      <c r="N77" s="472"/>
      <c r="O77" s="472"/>
      <c r="P77" s="472"/>
      <c r="Q77" s="472"/>
      <c r="R77" s="472"/>
      <c r="S77" s="472"/>
      <c r="T77" s="472"/>
      <c r="U77" s="472"/>
      <c r="V77" s="472"/>
      <c r="W77" s="472"/>
      <c r="X77" s="472"/>
      <c r="Y77" s="472"/>
      <c r="Z77" s="472"/>
      <c r="AA77" s="473"/>
      <c r="AB77" s="474"/>
      <c r="AC77" s="475"/>
      <c r="AD77" s="474"/>
      <c r="AE77" s="476"/>
      <c r="AF77" s="472"/>
      <c r="AG77" s="472"/>
      <c r="AH77" s="477"/>
      <c r="AI77" s="474"/>
      <c r="AJ77" s="475"/>
      <c r="AK77" s="474"/>
      <c r="AL77" s="472"/>
      <c r="AM77" s="472"/>
      <c r="AN77" s="472"/>
      <c r="AO77" s="472"/>
      <c r="AP77" s="474"/>
      <c r="AQ77" s="475"/>
      <c r="AR77" s="474"/>
      <c r="AS77" s="472"/>
      <c r="AT77" s="472"/>
      <c r="AU77" s="472"/>
      <c r="AV77" s="474"/>
      <c r="AW77" s="475"/>
      <c r="AX77" s="474"/>
      <c r="AY77" s="472"/>
      <c r="AZ77" s="472"/>
      <c r="BA77" s="478"/>
      <c r="BB77" s="479"/>
      <c r="BC77" s="474"/>
      <c r="BD77" s="475"/>
      <c r="BE77" s="474"/>
      <c r="BF77" s="474"/>
      <c r="BG77" s="480"/>
      <c r="BH77" s="15"/>
      <c r="BI77" s="51"/>
      <c r="BJ77" s="104"/>
      <c r="BK77" s="104"/>
      <c r="BL77" s="104"/>
      <c r="BM77" s="105"/>
      <c r="BN77" s="105"/>
      <c r="BO77" s="105"/>
      <c r="BP77" s="104"/>
      <c r="BQ77" s="104"/>
      <c r="BR77" s="104"/>
      <c r="BS77" s="104"/>
      <c r="BT77" s="104"/>
      <c r="BU77" s="104"/>
      <c r="BV77" s="104"/>
      <c r="BW77" s="104"/>
      <c r="BX77" s="104"/>
      <c r="BY77" s="104"/>
      <c r="BZ77" s="104"/>
      <c r="CA77" s="104"/>
      <c r="CB77" s="106"/>
      <c r="CC77" s="104"/>
      <c r="CD77" s="104"/>
      <c r="CE77" s="106"/>
      <c r="CF77" s="106"/>
      <c r="CG77" s="106"/>
      <c r="CH77" s="106"/>
      <c r="CI77" s="104"/>
      <c r="CJ77" s="104"/>
      <c r="CK77" s="106"/>
      <c r="CL77" s="106"/>
      <c r="CM77" s="106"/>
      <c r="CN77" s="72"/>
      <c r="CO77" s="23"/>
      <c r="CP77" s="23"/>
      <c r="CQ77" s="23"/>
      <c r="CR77" s="24"/>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6"/>
      <c r="DX77" s="16"/>
      <c r="DY77" s="16"/>
      <c r="DZ77" s="16"/>
      <c r="EA77" s="16"/>
      <c r="EB77" s="16"/>
      <c r="EC77" s="16"/>
      <c r="ED77" s="16"/>
      <c r="EE77" s="13"/>
      <c r="EF77" s="13"/>
      <c r="EG77" s="13"/>
      <c r="EH77" s="13"/>
      <c r="EI77" s="13"/>
      <c r="EJ77" s="13"/>
      <c r="EK77" s="13"/>
      <c r="EL77" s="13"/>
      <c r="EM77" s="13"/>
      <c r="EN77" s="13"/>
      <c r="EO77" s="13"/>
      <c r="EP77" s="13"/>
      <c r="EQ77" s="13"/>
      <c r="ER77" s="13"/>
      <c r="ES77" s="13"/>
      <c r="ET77" s="13"/>
      <c r="EU77" s="13"/>
      <c r="EV77" s="13"/>
      <c r="EW77" s="13"/>
      <c r="EX77" s="13"/>
      <c r="EY77" s="13"/>
      <c r="EZ77" s="13"/>
      <c r="FA77" s="13"/>
      <c r="FB77" s="13"/>
      <c r="FC77" s="13"/>
      <c r="FD77" s="13"/>
      <c r="FE77" s="13"/>
      <c r="FF77" s="13"/>
      <c r="FG77" s="13"/>
      <c r="FH77" s="13"/>
      <c r="FI77" s="13"/>
      <c r="FJ77" s="13"/>
      <c r="FK77" s="13"/>
      <c r="FL77" s="13"/>
      <c r="FM77" s="13"/>
      <c r="FN77" s="13"/>
      <c r="FO77" s="13"/>
      <c r="FP77" s="13"/>
      <c r="FQ77" s="13"/>
      <c r="FR77" s="13"/>
      <c r="FS77" s="13"/>
      <c r="FT77" s="13"/>
      <c r="FU77" s="13"/>
      <c r="FV77" s="13"/>
      <c r="FW77" s="13"/>
    </row>
    <row r="78" spans="1:179" s="57" customFormat="1" ht="30.75" customHeight="1" x14ac:dyDescent="0.25">
      <c r="A78" s="13"/>
      <c r="B78" s="825" t="s">
        <v>64</v>
      </c>
      <c r="C78" s="826"/>
      <c r="D78" s="826"/>
      <c r="E78" s="826"/>
      <c r="F78" s="826"/>
      <c r="G78" s="826"/>
      <c r="H78" s="826"/>
      <c r="I78" s="826"/>
      <c r="J78" s="826"/>
      <c r="K78" s="826"/>
      <c r="L78" s="826"/>
      <c r="M78" s="826"/>
      <c r="N78" s="826"/>
      <c r="O78" s="826"/>
      <c r="P78" s="826"/>
      <c r="Q78" s="826"/>
      <c r="R78" s="826"/>
      <c r="S78" s="826"/>
      <c r="T78" s="826"/>
      <c r="U78" s="826"/>
      <c r="V78" s="826"/>
      <c r="W78" s="826"/>
      <c r="X78" s="826"/>
      <c r="Y78" s="826"/>
      <c r="Z78" s="826"/>
      <c r="AA78" s="827"/>
      <c r="AB78" s="828">
        <f>AB40+AB76</f>
        <v>403.27363116896754</v>
      </c>
      <c r="AC78" s="829" t="e">
        <f>IF(AB78&gt;0,(SQRT(#REF!+#REF!+AD76))/AB78,0)</f>
        <v>#REF!</v>
      </c>
      <c r="AD78" s="828" t="e">
        <f>(AB78*AC78)^2</f>
        <v>#REF!</v>
      </c>
      <c r="AE78" s="830"/>
      <c r="AF78" s="826"/>
      <c r="AG78" s="826"/>
      <c r="AH78" s="831"/>
      <c r="AI78" s="828">
        <f>AI40+AI76</f>
        <v>8443.126857432726</v>
      </c>
      <c r="AJ78" s="829" t="e">
        <f>IF(AI78&gt;0,(SQRT(#REF!+#REF!+AK76))/AI78,0)</f>
        <v>#REF!</v>
      </c>
      <c r="AK78" s="828" t="e">
        <f>(AI78*AJ78)^2</f>
        <v>#REF!</v>
      </c>
      <c r="AL78" s="826"/>
      <c r="AM78" s="826"/>
      <c r="AN78" s="826"/>
      <c r="AO78" s="826"/>
      <c r="AP78" s="828">
        <f>AP40+AP76</f>
        <v>80.923320374219387</v>
      </c>
      <c r="AQ78" s="829" t="e">
        <f>IF(AP78&gt;0,(SQRT(#REF!+#REF!+AR76))/AP78,0)</f>
        <v>#REF!</v>
      </c>
      <c r="AR78" s="828" t="e">
        <f>(AP78*AQ78)^2</f>
        <v>#REF!</v>
      </c>
      <c r="AS78" s="826"/>
      <c r="AT78" s="826"/>
      <c r="AU78" s="826"/>
      <c r="AV78" s="828">
        <f>AV40+AV76</f>
        <v>0</v>
      </c>
      <c r="AW78" s="829">
        <f>IF(AV78&gt;0,(SQRT(#REF!+#REF!+AX76))/AV78,0)</f>
        <v>0</v>
      </c>
      <c r="AX78" s="828">
        <f>(AV78*AW78)^2</f>
        <v>0</v>
      </c>
      <c r="AY78" s="826"/>
      <c r="AZ78" s="826"/>
      <c r="BA78" s="832"/>
      <c r="BB78" s="833"/>
      <c r="BC78" s="828">
        <f>BC40+BC76</f>
        <v>0</v>
      </c>
      <c r="BD78" s="829">
        <f>IF(BC78&gt;0,(SQRT(#REF!+#REF!+BE76))/BC78,0)</f>
        <v>0</v>
      </c>
      <c r="BE78" s="828">
        <f>(BC78*BD78)^2</f>
        <v>0</v>
      </c>
      <c r="BF78" s="828">
        <f>BF40+BF76</f>
        <v>8927.3238089759143</v>
      </c>
      <c r="BG78" s="834">
        <f>IF(BF78&gt;0,(SQRT(BH40+BH76))/BF78,0)</f>
        <v>0.47482585411625089</v>
      </c>
      <c r="BH78" s="15">
        <f>(BF78*BG78)^2</f>
        <v>17968477.971235618</v>
      </c>
      <c r="BI78" s="107"/>
      <c r="BJ78" s="108"/>
      <c r="BK78" s="108"/>
      <c r="BL78" s="108"/>
      <c r="BM78" s="109"/>
      <c r="BN78" s="109"/>
      <c r="BO78" s="109"/>
      <c r="BP78" s="108"/>
      <c r="BQ78" s="108"/>
      <c r="BR78" s="108"/>
      <c r="BS78" s="108"/>
      <c r="BT78" s="108"/>
      <c r="BU78" s="108"/>
      <c r="BV78" s="108"/>
      <c r="BW78" s="108"/>
      <c r="BX78" s="108"/>
      <c r="BY78" s="108"/>
      <c r="BZ78" s="108"/>
      <c r="CA78" s="108"/>
      <c r="CB78" s="110"/>
      <c r="CC78" s="108"/>
      <c r="CD78" s="108"/>
      <c r="CE78" s="110"/>
      <c r="CF78" s="110"/>
      <c r="CG78" s="110"/>
      <c r="CH78" s="110"/>
      <c r="CI78" s="108"/>
      <c r="CJ78" s="108"/>
      <c r="CK78" s="110"/>
      <c r="CL78" s="110"/>
      <c r="CM78" s="110"/>
      <c r="CN78" s="73"/>
      <c r="CO78" s="23"/>
      <c r="CP78" s="23"/>
      <c r="CQ78" s="23"/>
      <c r="CR78" s="56"/>
      <c r="CS78" s="15"/>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6"/>
      <c r="DX78" s="16"/>
      <c r="DY78" s="16"/>
      <c r="DZ78" s="16"/>
      <c r="EA78" s="16"/>
      <c r="EB78" s="16"/>
      <c r="EC78" s="16"/>
      <c r="ED78" s="16"/>
      <c r="EE78" s="13"/>
      <c r="EF78" s="13"/>
      <c r="EG78" s="13"/>
      <c r="EH78" s="13"/>
      <c r="EI78" s="13"/>
      <c r="EJ78" s="13"/>
      <c r="EK78" s="13"/>
      <c r="EL78" s="13"/>
      <c r="EM78" s="13"/>
      <c r="EN78" s="13"/>
      <c r="EO78" s="13"/>
      <c r="EP78" s="13"/>
      <c r="EQ78" s="13"/>
      <c r="ER78" s="13"/>
      <c r="ES78" s="13"/>
      <c r="ET78" s="13"/>
      <c r="EU78" s="13"/>
      <c r="EV78" s="13"/>
      <c r="EW78" s="13"/>
      <c r="EX78" s="13"/>
      <c r="EY78" s="13"/>
      <c r="EZ78" s="13"/>
      <c r="FA78" s="13"/>
      <c r="FB78" s="13"/>
      <c r="FC78" s="13"/>
      <c r="FD78" s="13"/>
      <c r="FE78" s="13"/>
      <c r="FF78" s="13"/>
      <c r="FG78" s="13"/>
      <c r="FH78" s="13"/>
      <c r="FI78" s="13"/>
      <c r="FJ78" s="13"/>
      <c r="FK78" s="13"/>
      <c r="FL78" s="13"/>
      <c r="FM78" s="13"/>
      <c r="FN78" s="13"/>
      <c r="FO78" s="13"/>
      <c r="FP78" s="13"/>
      <c r="FQ78" s="13"/>
      <c r="FR78" s="13"/>
      <c r="FS78" s="13"/>
      <c r="FT78" s="13"/>
      <c r="FU78" s="13"/>
      <c r="FV78" s="13"/>
      <c r="FW78" s="13"/>
    </row>
    <row r="79" spans="1:179" s="13" customFormat="1" ht="10.15" customHeight="1" x14ac:dyDescent="0.25">
      <c r="B79" s="80"/>
      <c r="C79" s="80"/>
      <c r="D79" s="80"/>
      <c r="E79" s="81"/>
      <c r="F79" s="81"/>
      <c r="G79" s="81"/>
      <c r="H79" s="81"/>
      <c r="I79" s="81"/>
      <c r="J79" s="81"/>
      <c r="K79" s="81"/>
      <c r="L79" s="81"/>
      <c r="M79" s="81"/>
      <c r="N79" s="81"/>
      <c r="O79" s="81"/>
      <c r="P79" s="81"/>
      <c r="Q79" s="81"/>
      <c r="R79" s="82"/>
      <c r="S79" s="81"/>
      <c r="T79" s="81"/>
      <c r="U79" s="81"/>
      <c r="V79" s="83"/>
      <c r="W79" s="83"/>
      <c r="X79" s="80"/>
      <c r="Y79" s="80"/>
      <c r="Z79" s="83"/>
      <c r="AA79" s="84"/>
      <c r="AB79" s="84"/>
      <c r="AC79" s="83"/>
      <c r="AD79" s="84"/>
      <c r="AE79" s="646"/>
      <c r="AF79" s="80"/>
      <c r="AG79" s="83"/>
      <c r="AH79" s="647"/>
      <c r="AI79" s="647"/>
      <c r="AJ79" s="83"/>
      <c r="AK79" s="84"/>
      <c r="AL79" s="80"/>
      <c r="AM79" s="80"/>
      <c r="AN79" s="83"/>
      <c r="AO79" s="83"/>
      <c r="AP79" s="83"/>
      <c r="AQ79" s="83"/>
      <c r="AR79" s="84"/>
      <c r="AS79" s="80"/>
      <c r="AT79" s="80"/>
      <c r="AU79" s="83"/>
      <c r="AV79" s="84"/>
      <c r="AW79" s="83"/>
      <c r="AX79" s="84"/>
      <c r="AY79" s="80"/>
      <c r="AZ79" s="80"/>
      <c r="BA79" s="83"/>
      <c r="BB79" s="84"/>
      <c r="BC79" s="84"/>
      <c r="BD79" s="83"/>
      <c r="BE79" s="84"/>
      <c r="BF79" s="81"/>
      <c r="BG79" s="83"/>
      <c r="BH79" s="15">
        <f>(BF79*BG79)^2</f>
        <v>0</v>
      </c>
      <c r="BI79" s="100"/>
      <c r="BJ79" s="101"/>
      <c r="BK79" s="101"/>
      <c r="BL79" s="101"/>
      <c r="BM79" s="102"/>
      <c r="BN79" s="102"/>
      <c r="BO79" s="102"/>
      <c r="BP79" s="101"/>
      <c r="BQ79" s="101"/>
      <c r="BR79" s="101"/>
      <c r="BS79" s="101"/>
      <c r="BT79" s="101"/>
      <c r="BU79" s="101"/>
      <c r="BV79" s="101"/>
      <c r="BW79" s="101"/>
      <c r="BX79" s="101"/>
      <c r="BY79" s="101"/>
      <c r="BZ79" s="101"/>
      <c r="CA79" s="101"/>
      <c r="CB79" s="103"/>
      <c r="CC79" s="101"/>
      <c r="CD79" s="101"/>
      <c r="CE79" s="103"/>
      <c r="CF79" s="103"/>
      <c r="CG79" s="103"/>
      <c r="CH79" s="103"/>
      <c r="CI79" s="101"/>
      <c r="CJ79" s="101"/>
      <c r="CK79" s="103"/>
      <c r="CL79" s="103"/>
      <c r="CM79" s="103"/>
      <c r="CN79" s="71"/>
      <c r="CO79" s="16"/>
      <c r="CP79" s="16"/>
      <c r="CQ79" s="16"/>
      <c r="CR79" s="15"/>
      <c r="CS79" s="15"/>
      <c r="CT79" s="15"/>
      <c r="CU79" s="15"/>
      <c r="CV79" s="15"/>
      <c r="CW79" s="15"/>
      <c r="CX79" s="15"/>
      <c r="CY79" s="15"/>
      <c r="CZ79" s="15"/>
      <c r="DA79" s="15"/>
      <c r="DB79" s="15"/>
      <c r="DC79" s="15"/>
      <c r="DD79" s="15"/>
      <c r="DE79" s="15"/>
      <c r="DF79" s="15"/>
      <c r="DG79" s="15"/>
      <c r="DH79" s="15"/>
      <c r="DI79" s="15"/>
      <c r="DJ79" s="15"/>
      <c r="DK79" s="15"/>
      <c r="DL79" s="15"/>
      <c r="DM79" s="15"/>
      <c r="DN79" s="15"/>
      <c r="DO79" s="15"/>
      <c r="DP79" s="15"/>
      <c r="DQ79" s="15"/>
      <c r="DR79" s="15"/>
      <c r="DS79" s="15"/>
      <c r="DT79" s="15"/>
      <c r="DU79" s="15"/>
      <c r="DV79" s="15"/>
      <c r="DW79" s="16"/>
      <c r="DX79" s="16"/>
      <c r="DY79" s="16"/>
      <c r="DZ79" s="16"/>
      <c r="EA79" s="16"/>
      <c r="EB79" s="16"/>
      <c r="EC79" s="16"/>
      <c r="ED79" s="16"/>
    </row>
    <row r="80" spans="1:179" s="14" customFormat="1" ht="30.75" customHeight="1" thickBot="1" x14ac:dyDescent="0.3">
      <c r="A80" s="13"/>
      <c r="B80" s="835" t="s">
        <v>654</v>
      </c>
      <c r="C80" s="836"/>
      <c r="D80" s="836"/>
      <c r="E80" s="836"/>
      <c r="F80" s="836"/>
      <c r="G80" s="836"/>
      <c r="H80" s="836"/>
      <c r="I80" s="836"/>
      <c r="J80" s="836"/>
      <c r="K80" s="836"/>
      <c r="L80" s="836"/>
      <c r="M80" s="836"/>
      <c r="N80" s="836"/>
      <c r="O80" s="836"/>
      <c r="P80" s="836"/>
      <c r="Q80" s="836"/>
      <c r="R80" s="836"/>
      <c r="S80" s="836"/>
      <c r="T80" s="836"/>
      <c r="U80" s="836"/>
      <c r="V80" s="836"/>
      <c r="W80" s="836"/>
      <c r="X80" s="836"/>
      <c r="Y80" s="836"/>
      <c r="Z80" s="836"/>
      <c r="AA80" s="836"/>
      <c r="AB80" s="837">
        <f>AB78</f>
        <v>403.27363116896754</v>
      </c>
      <c r="AC80" s="838" t="e">
        <f>IF(AB80&gt;0,SQRT(AD78+#REF!+#REF!)/AB80,0)</f>
        <v>#REF!</v>
      </c>
      <c r="AD80" s="837" t="e">
        <f>(AB80*AC80)^2</f>
        <v>#REF!</v>
      </c>
      <c r="AE80" s="836"/>
      <c r="AF80" s="836"/>
      <c r="AG80" s="836"/>
      <c r="AH80" s="836"/>
      <c r="AI80" s="837">
        <f>AI78</f>
        <v>8443.126857432726</v>
      </c>
      <c r="AJ80" s="838" t="e">
        <f>IF(AI80&gt;0,SQRT(AK78+#REF!+#REF!)/AI80,0)</f>
        <v>#REF!</v>
      </c>
      <c r="AK80" s="837" t="e">
        <f>(AI80*AJ80)^2</f>
        <v>#REF!</v>
      </c>
      <c r="AL80" s="836"/>
      <c r="AM80" s="836"/>
      <c r="AN80" s="836"/>
      <c r="AO80" s="836"/>
      <c r="AP80" s="837">
        <f>AP78</f>
        <v>80.923320374219387</v>
      </c>
      <c r="AQ80" s="838" t="e">
        <f>IF(AP80&gt;0,SQRT(AR78+#REF!+#REF!)/AP80,0)</f>
        <v>#REF!</v>
      </c>
      <c r="AR80" s="837" t="e">
        <f>(AP80*AQ80)^2</f>
        <v>#REF!</v>
      </c>
      <c r="AS80" s="836"/>
      <c r="AT80" s="836"/>
      <c r="AU80" s="836"/>
      <c r="AV80" s="837">
        <f>AV78</f>
        <v>0</v>
      </c>
      <c r="AW80" s="838">
        <f>IF(AV80&gt;0,SQRT(AX78+#REF!+#REF!)/AV80,0)</f>
        <v>0</v>
      </c>
      <c r="AX80" s="837">
        <f>(AV80*AW80)^2</f>
        <v>0</v>
      </c>
      <c r="AY80" s="836"/>
      <c r="AZ80" s="836"/>
      <c r="BA80" s="836"/>
      <c r="BB80" s="839"/>
      <c r="BC80" s="837">
        <f>BC78</f>
        <v>0</v>
      </c>
      <c r="BD80" s="838">
        <f>IF(BC80&gt;0,SQRT(BE78+#REF!+#REF!)/BC80,0)</f>
        <v>0</v>
      </c>
      <c r="BE80" s="837">
        <f>(BC80*BD80)^2</f>
        <v>0</v>
      </c>
      <c r="BF80" s="837">
        <f>BF78</f>
        <v>8927.3238089759143</v>
      </c>
      <c r="BG80" s="840">
        <f>BG78</f>
        <v>0.47482585411625089</v>
      </c>
      <c r="BH80" s="15">
        <f>(BF80*BG80)^2</f>
        <v>17968477.971235618</v>
      </c>
      <c r="BI80" s="51"/>
      <c r="BJ80" s="104"/>
      <c r="BK80" s="104"/>
      <c r="BL80" s="104"/>
      <c r="BM80" s="105"/>
      <c r="BN80" s="105"/>
      <c r="BO80" s="105"/>
      <c r="BP80" s="104"/>
      <c r="BQ80" s="104"/>
      <c r="BR80" s="104"/>
      <c r="BS80" s="104"/>
      <c r="BT80" s="104"/>
      <c r="BU80" s="104"/>
      <c r="BV80" s="104"/>
      <c r="BW80" s="104"/>
      <c r="BX80" s="104"/>
      <c r="BY80" s="104"/>
      <c r="BZ80" s="104"/>
      <c r="CA80" s="104"/>
      <c r="CB80" s="106"/>
      <c r="CC80" s="104"/>
      <c r="CD80" s="104"/>
      <c r="CE80" s="106"/>
      <c r="CF80" s="106"/>
      <c r="CG80" s="106"/>
      <c r="CH80" s="106"/>
      <c r="CI80" s="104"/>
      <c r="CJ80" s="104"/>
      <c r="CK80" s="106"/>
      <c r="CL80" s="106"/>
      <c r="CM80" s="106"/>
      <c r="CN80" s="72"/>
      <c r="CO80" s="23"/>
      <c r="CP80" s="23"/>
      <c r="CQ80" s="23"/>
      <c r="CR80" s="24"/>
      <c r="CS80" s="15"/>
      <c r="CT80" s="15"/>
      <c r="CU80" s="15"/>
      <c r="CV80" s="15"/>
      <c r="CW80" s="15"/>
      <c r="CX80" s="15"/>
      <c r="CY80" s="15"/>
      <c r="CZ80" s="15"/>
      <c r="DA80" s="15"/>
      <c r="DB80" s="15"/>
      <c r="DC80" s="15"/>
      <c r="DD80" s="15"/>
      <c r="DE80" s="15"/>
      <c r="DF80" s="15"/>
      <c r="DG80" s="15"/>
      <c r="DH80" s="15"/>
      <c r="DI80" s="15"/>
      <c r="DJ80" s="15"/>
      <c r="DK80" s="15"/>
      <c r="DL80" s="15"/>
      <c r="DM80" s="15"/>
      <c r="DN80" s="15"/>
      <c r="DO80" s="15"/>
      <c r="DP80" s="15"/>
      <c r="DQ80" s="15"/>
      <c r="DR80" s="15"/>
      <c r="DS80" s="15"/>
      <c r="DT80" s="15"/>
      <c r="DU80" s="15"/>
      <c r="DV80" s="15"/>
      <c r="DW80" s="16"/>
      <c r="DX80" s="16"/>
      <c r="DY80" s="16"/>
      <c r="DZ80" s="16"/>
      <c r="EA80" s="16"/>
      <c r="EB80" s="16"/>
      <c r="EC80" s="16"/>
      <c r="ED80" s="16"/>
      <c r="EE80" s="13"/>
      <c r="EF80" s="13"/>
      <c r="EG80" s="13"/>
      <c r="EH80" s="13"/>
      <c r="EI80" s="13"/>
      <c r="EJ80" s="13"/>
      <c r="EK80" s="13"/>
      <c r="EL80" s="13"/>
      <c r="EM80" s="13"/>
      <c r="EN80" s="13"/>
      <c r="EO80" s="13"/>
      <c r="EP80" s="13"/>
      <c r="EQ80" s="13"/>
      <c r="ER80" s="13"/>
      <c r="ES80" s="13"/>
      <c r="ET80" s="13"/>
      <c r="EU80" s="13"/>
      <c r="EV80" s="13"/>
      <c r="EW80" s="13"/>
      <c r="EX80" s="13"/>
      <c r="EY80" s="13"/>
      <c r="EZ80" s="13"/>
      <c r="FA80" s="13"/>
      <c r="FB80" s="13"/>
      <c r="FC80" s="13"/>
      <c r="FD80" s="13"/>
      <c r="FE80" s="13"/>
      <c r="FF80" s="13"/>
      <c r="FG80" s="13"/>
      <c r="FH80" s="13"/>
      <c r="FI80" s="13"/>
      <c r="FJ80" s="13"/>
      <c r="FK80" s="13"/>
      <c r="FL80" s="13"/>
      <c r="FM80" s="13"/>
      <c r="FN80" s="13"/>
      <c r="FO80" s="13"/>
      <c r="FP80" s="13"/>
      <c r="FQ80" s="13"/>
      <c r="FR80" s="13"/>
      <c r="FS80" s="13"/>
      <c r="FT80" s="13"/>
      <c r="FU80" s="13"/>
      <c r="FV80" s="13"/>
      <c r="FW80" s="13"/>
    </row>
    <row r="81" spans="1:179" s="14" customFormat="1" hidden="1" x14ac:dyDescent="0.25">
      <c r="A81" s="13"/>
      <c r="E81" s="59"/>
      <c r="F81" s="59"/>
      <c r="G81" s="59"/>
      <c r="H81" s="59"/>
      <c r="I81" s="59"/>
      <c r="J81" s="59"/>
      <c r="K81" s="59"/>
      <c r="L81" s="59"/>
      <c r="M81" s="59"/>
      <c r="N81" s="59"/>
      <c r="O81" s="59"/>
      <c r="P81" s="59"/>
      <c r="Q81" s="59"/>
      <c r="R81" s="60"/>
      <c r="S81" s="59"/>
      <c r="T81" s="59"/>
      <c r="U81" s="59"/>
      <c r="V81" s="61"/>
      <c r="W81" s="61"/>
      <c r="Z81" s="61"/>
      <c r="AA81" s="62"/>
      <c r="AB81" s="62"/>
      <c r="AC81" s="61"/>
      <c r="AD81" s="62"/>
      <c r="AE81" s="63"/>
      <c r="AG81" s="61"/>
      <c r="AH81" s="64"/>
      <c r="AI81" s="64"/>
      <c r="AJ81" s="61"/>
      <c r="AK81" s="62"/>
      <c r="AN81" s="61"/>
      <c r="AO81" s="61"/>
      <c r="AP81" s="61"/>
      <c r="AQ81" s="61"/>
      <c r="AR81" s="62"/>
      <c r="AU81" s="61"/>
      <c r="AV81" s="62"/>
      <c r="AW81" s="61"/>
      <c r="AX81" s="62"/>
      <c r="BA81" s="61"/>
      <c r="BB81" s="62"/>
      <c r="BC81" s="62"/>
      <c r="BD81" s="61"/>
      <c r="BE81" s="62"/>
      <c r="BF81" s="59"/>
      <c r="BG81" s="61"/>
      <c r="BH81" s="15"/>
      <c r="BI81" s="51"/>
      <c r="BJ81" s="104"/>
      <c r="BK81" s="104"/>
      <c r="BL81" s="104"/>
      <c r="BM81" s="105"/>
      <c r="BN81" s="105"/>
      <c r="BO81" s="105"/>
      <c r="BP81" s="104"/>
      <c r="BQ81" s="104"/>
      <c r="BR81" s="104"/>
      <c r="BS81" s="104"/>
      <c r="BT81" s="104"/>
      <c r="BU81" s="104"/>
      <c r="BV81" s="104"/>
      <c r="BW81" s="104"/>
      <c r="BX81" s="104"/>
      <c r="BY81" s="104"/>
      <c r="BZ81" s="104"/>
      <c r="CA81" s="104"/>
      <c r="CB81" s="106"/>
      <c r="CC81" s="104"/>
      <c r="CD81" s="104"/>
      <c r="CE81" s="106"/>
      <c r="CF81" s="106"/>
      <c r="CG81" s="106"/>
      <c r="CH81" s="106"/>
      <c r="CI81" s="104"/>
      <c r="CJ81" s="104"/>
      <c r="CK81" s="106"/>
      <c r="CL81" s="106"/>
      <c r="CM81" s="106"/>
      <c r="CN81" s="72"/>
      <c r="CO81" s="23"/>
      <c r="CP81" s="23"/>
      <c r="CQ81" s="23"/>
      <c r="CR81" s="24"/>
      <c r="CS81" s="15"/>
      <c r="CT81" s="15"/>
      <c r="CU81" s="15"/>
      <c r="CV81" s="15"/>
      <c r="CW81" s="15"/>
      <c r="CX81" s="15"/>
      <c r="CY81" s="15"/>
      <c r="CZ81" s="15"/>
      <c r="DA81" s="15"/>
      <c r="DB81" s="15"/>
      <c r="DC81" s="15"/>
      <c r="DD81" s="15"/>
      <c r="DE81" s="15"/>
      <c r="DF81" s="15"/>
      <c r="DG81" s="15"/>
      <c r="DH81" s="15"/>
      <c r="DI81" s="15"/>
      <c r="DJ81" s="15"/>
      <c r="DK81" s="15"/>
      <c r="DL81" s="15"/>
      <c r="DM81" s="15"/>
      <c r="DN81" s="15"/>
      <c r="DO81" s="15"/>
      <c r="DP81" s="15"/>
      <c r="DQ81" s="15"/>
      <c r="DR81" s="15"/>
      <c r="DS81" s="15"/>
      <c r="DT81" s="15"/>
      <c r="DU81" s="15"/>
      <c r="DV81" s="15"/>
      <c r="DW81" s="16"/>
      <c r="DX81" s="16"/>
      <c r="DY81" s="16"/>
      <c r="DZ81" s="16"/>
      <c r="EA81" s="16"/>
      <c r="EB81" s="16"/>
      <c r="EC81" s="16"/>
      <c r="ED81" s="16"/>
      <c r="EE81" s="13"/>
      <c r="EF81" s="13"/>
      <c r="EG81" s="13"/>
      <c r="EH81" s="13"/>
      <c r="EI81" s="13"/>
      <c r="EJ81" s="13"/>
      <c r="EK81" s="13"/>
      <c r="EL81" s="13"/>
      <c r="EM81" s="13"/>
      <c r="EN81" s="13"/>
      <c r="EO81" s="13"/>
      <c r="EP81" s="13"/>
      <c r="EQ81" s="13"/>
      <c r="ER81" s="13"/>
      <c r="ES81" s="13"/>
      <c r="ET81" s="13"/>
      <c r="EU81" s="13"/>
      <c r="EV81" s="13"/>
      <c r="EW81" s="13"/>
      <c r="EX81" s="13"/>
      <c r="EY81" s="13"/>
      <c r="EZ81" s="13"/>
      <c r="FA81" s="13"/>
      <c r="FB81" s="13"/>
      <c r="FC81" s="13"/>
      <c r="FD81" s="13"/>
      <c r="FE81" s="13"/>
      <c r="FF81" s="13"/>
      <c r="FG81" s="13"/>
      <c r="FH81" s="13"/>
      <c r="FI81" s="13"/>
      <c r="FJ81" s="13"/>
      <c r="FK81" s="13"/>
      <c r="FL81" s="13"/>
      <c r="FM81" s="13"/>
      <c r="FN81" s="13"/>
      <c r="FO81" s="13"/>
      <c r="FP81" s="13"/>
      <c r="FQ81" s="13"/>
      <c r="FR81" s="13"/>
      <c r="FS81" s="13"/>
      <c r="FT81" s="13"/>
      <c r="FU81" s="13"/>
      <c r="FV81" s="13"/>
      <c r="FW81" s="13"/>
    </row>
    <row r="82" spans="1:179" s="14" customFormat="1" hidden="1" x14ac:dyDescent="0.25">
      <c r="A82" s="13"/>
      <c r="E82" s="59"/>
      <c r="F82" s="59"/>
      <c r="G82" s="59"/>
      <c r="H82" s="59"/>
      <c r="I82" s="59"/>
      <c r="J82" s="59"/>
      <c r="K82" s="59"/>
      <c r="L82" s="59"/>
      <c r="M82" s="59"/>
      <c r="N82" s="59"/>
      <c r="O82" s="59"/>
      <c r="P82" s="59"/>
      <c r="Q82" s="59"/>
      <c r="R82" s="60"/>
      <c r="S82" s="59"/>
      <c r="T82" s="59"/>
      <c r="U82" s="59"/>
      <c r="V82" s="61"/>
      <c r="W82" s="61"/>
      <c r="Z82" s="61"/>
      <c r="AA82" s="62"/>
      <c r="AB82" s="62"/>
      <c r="AC82" s="61"/>
      <c r="AD82" s="62"/>
      <c r="AE82" s="63"/>
      <c r="AG82" s="61"/>
      <c r="AH82" s="64"/>
      <c r="AI82" s="64"/>
      <c r="AJ82" s="61"/>
      <c r="AK82" s="62"/>
      <c r="AN82" s="61"/>
      <c r="AO82" s="61"/>
      <c r="AP82" s="61"/>
      <c r="AQ82" s="61"/>
      <c r="AR82" s="62"/>
      <c r="AU82" s="61"/>
      <c r="AV82" s="62"/>
      <c r="AW82" s="61"/>
      <c r="AX82" s="62"/>
      <c r="BA82" s="61"/>
      <c r="BB82" s="62"/>
      <c r="BC82" s="62"/>
      <c r="BD82" s="61"/>
      <c r="BE82" s="62"/>
      <c r="BF82" s="59"/>
      <c r="BG82" s="61"/>
      <c r="BH82" s="15"/>
      <c r="BI82" s="51"/>
      <c r="BJ82" s="104"/>
      <c r="BK82" s="104"/>
      <c r="BL82" s="104"/>
      <c r="BM82" s="105"/>
      <c r="BN82" s="105"/>
      <c r="BO82" s="105"/>
      <c r="BP82" s="104"/>
      <c r="BQ82" s="104"/>
      <c r="BR82" s="104"/>
      <c r="BS82" s="104"/>
      <c r="BT82" s="104"/>
      <c r="BU82" s="104"/>
      <c r="BV82" s="104"/>
      <c r="BW82" s="104"/>
      <c r="BX82" s="104"/>
      <c r="BY82" s="104"/>
      <c r="BZ82" s="104"/>
      <c r="CA82" s="104"/>
      <c r="CB82" s="106"/>
      <c r="CC82" s="104"/>
      <c r="CD82" s="104"/>
      <c r="CE82" s="106"/>
      <c r="CF82" s="106"/>
      <c r="CG82" s="106"/>
      <c r="CH82" s="106"/>
      <c r="CI82" s="104"/>
      <c r="CJ82" s="104"/>
      <c r="CK82" s="106"/>
      <c r="CL82" s="106"/>
      <c r="CM82" s="106"/>
      <c r="CN82" s="72"/>
      <c r="CO82" s="23"/>
      <c r="CP82" s="23"/>
      <c r="CQ82" s="23"/>
      <c r="CR82" s="24"/>
      <c r="CS82" s="15"/>
      <c r="CT82" s="15"/>
      <c r="CU82" s="15"/>
      <c r="CV82" s="15"/>
      <c r="CW82" s="15"/>
      <c r="CX82" s="15"/>
      <c r="CY82" s="15"/>
      <c r="CZ82" s="15"/>
      <c r="DA82" s="15"/>
      <c r="DB82" s="15"/>
      <c r="DC82" s="15"/>
      <c r="DD82" s="15"/>
      <c r="DE82" s="15"/>
      <c r="DF82" s="15"/>
      <c r="DG82" s="15"/>
      <c r="DH82" s="15"/>
      <c r="DI82" s="15"/>
      <c r="DJ82" s="15"/>
      <c r="DK82" s="15"/>
      <c r="DL82" s="15"/>
      <c r="DM82" s="15"/>
      <c r="DN82" s="15"/>
      <c r="DO82" s="15"/>
      <c r="DP82" s="15"/>
      <c r="DQ82" s="15"/>
      <c r="DR82" s="15"/>
      <c r="DS82" s="15"/>
      <c r="DT82" s="15"/>
      <c r="DU82" s="15"/>
      <c r="DV82" s="15"/>
      <c r="DW82" s="16"/>
      <c r="DX82" s="16"/>
      <c r="DY82" s="16"/>
      <c r="DZ82" s="16"/>
      <c r="EA82" s="16"/>
      <c r="EB82" s="16"/>
      <c r="EC82" s="16"/>
      <c r="ED82" s="16"/>
      <c r="EE82" s="13"/>
      <c r="EF82" s="13"/>
      <c r="EG82" s="13"/>
      <c r="EH82" s="13"/>
      <c r="EI82" s="13"/>
      <c r="EJ82" s="13"/>
      <c r="EK82" s="13"/>
      <c r="EL82" s="13"/>
      <c r="EM82" s="13"/>
      <c r="EN82" s="13"/>
      <c r="EO82" s="13"/>
      <c r="EP82" s="13"/>
      <c r="EQ82" s="13"/>
      <c r="ER82" s="13"/>
      <c r="ES82" s="13"/>
      <c r="ET82" s="13"/>
      <c r="EU82" s="13"/>
      <c r="EV82" s="13"/>
      <c r="EW82" s="13"/>
      <c r="EX82" s="13"/>
      <c r="EY82" s="13"/>
      <c r="EZ82" s="13"/>
      <c r="FA82" s="13"/>
      <c r="FB82" s="13"/>
      <c r="FC82" s="13"/>
      <c r="FD82" s="13"/>
      <c r="FE82" s="13"/>
      <c r="FF82" s="13"/>
      <c r="FG82" s="13"/>
      <c r="FH82" s="13"/>
      <c r="FI82" s="13"/>
      <c r="FJ82" s="13"/>
      <c r="FK82" s="13"/>
      <c r="FL82" s="13"/>
      <c r="FM82" s="13"/>
      <c r="FN82" s="13"/>
      <c r="FO82" s="13"/>
      <c r="FP82" s="13"/>
      <c r="FQ82" s="13"/>
      <c r="FR82" s="13"/>
      <c r="FS82" s="13"/>
      <c r="FT82" s="13"/>
      <c r="FU82" s="13"/>
      <c r="FV82" s="13"/>
      <c r="FW82" s="13"/>
    </row>
    <row r="83" spans="1:179" s="14" customFormat="1" hidden="1" x14ac:dyDescent="0.25">
      <c r="A83" s="13"/>
      <c r="E83" s="59"/>
      <c r="F83" s="59"/>
      <c r="G83" s="59"/>
      <c r="H83" s="59"/>
      <c r="I83" s="59"/>
      <c r="J83" s="59"/>
      <c r="K83" s="59"/>
      <c r="L83" s="59"/>
      <c r="M83" s="59"/>
      <c r="N83" s="59"/>
      <c r="O83" s="59"/>
      <c r="P83" s="59"/>
      <c r="Q83" s="59"/>
      <c r="R83" s="60"/>
      <c r="S83" s="59"/>
      <c r="T83" s="59"/>
      <c r="U83" s="59"/>
      <c r="V83" s="61"/>
      <c r="W83" s="61"/>
      <c r="Z83" s="61"/>
      <c r="AA83" s="62"/>
      <c r="AB83" s="62"/>
      <c r="AC83" s="61"/>
      <c r="AD83" s="62"/>
      <c r="AE83" s="63"/>
      <c r="AG83" s="61"/>
      <c r="AH83" s="64"/>
      <c r="AI83" s="64"/>
      <c r="AJ83" s="61"/>
      <c r="AK83" s="62"/>
      <c r="AN83" s="61"/>
      <c r="AO83" s="61"/>
      <c r="AP83" s="61"/>
      <c r="AQ83" s="61"/>
      <c r="AR83" s="62"/>
      <c r="AU83" s="61"/>
      <c r="AV83" s="62"/>
      <c r="AW83" s="61"/>
      <c r="AX83" s="62"/>
      <c r="BA83" s="61"/>
      <c r="BB83" s="62"/>
      <c r="BC83" s="62"/>
      <c r="BD83" s="61"/>
      <c r="BE83" s="62"/>
      <c r="BF83" s="59"/>
      <c r="BG83" s="61"/>
      <c r="BH83" s="15"/>
      <c r="BI83" s="51"/>
      <c r="BJ83" s="104"/>
      <c r="BK83" s="104"/>
      <c r="BL83" s="104"/>
      <c r="BM83" s="105"/>
      <c r="BN83" s="105"/>
      <c r="BO83" s="105"/>
      <c r="BP83" s="104"/>
      <c r="BQ83" s="104"/>
      <c r="BR83" s="104"/>
      <c r="BS83" s="104"/>
      <c r="BT83" s="104"/>
      <c r="BU83" s="104"/>
      <c r="BV83" s="104"/>
      <c r="BW83" s="104"/>
      <c r="BX83" s="104"/>
      <c r="BY83" s="104"/>
      <c r="BZ83" s="104"/>
      <c r="CA83" s="104"/>
      <c r="CB83" s="106"/>
      <c r="CC83" s="104"/>
      <c r="CD83" s="104"/>
      <c r="CE83" s="106"/>
      <c r="CF83" s="106"/>
      <c r="CG83" s="106"/>
      <c r="CH83" s="106"/>
      <c r="CI83" s="104"/>
      <c r="CJ83" s="104"/>
      <c r="CK83" s="106"/>
      <c r="CL83" s="106"/>
      <c r="CM83" s="106"/>
      <c r="CN83" s="72"/>
      <c r="CO83" s="23"/>
      <c r="CP83" s="23"/>
      <c r="CQ83" s="23"/>
      <c r="CR83" s="24"/>
      <c r="CS83" s="15"/>
      <c r="CT83" s="15"/>
      <c r="CU83" s="15"/>
      <c r="CV83" s="15"/>
      <c r="CW83" s="15"/>
      <c r="CX83" s="15"/>
      <c r="CY83" s="15"/>
      <c r="CZ83" s="15"/>
      <c r="DA83" s="15"/>
      <c r="DB83" s="15"/>
      <c r="DC83" s="15"/>
      <c r="DD83" s="15"/>
      <c r="DE83" s="15"/>
      <c r="DF83" s="15"/>
      <c r="DG83" s="15"/>
      <c r="DH83" s="15"/>
      <c r="DI83" s="15"/>
      <c r="DJ83" s="15"/>
      <c r="DK83" s="15"/>
      <c r="DL83" s="15"/>
      <c r="DM83" s="15"/>
      <c r="DN83" s="15"/>
      <c r="DO83" s="15"/>
      <c r="DP83" s="15"/>
      <c r="DQ83" s="15"/>
      <c r="DR83" s="15"/>
      <c r="DS83" s="15"/>
      <c r="DT83" s="15"/>
      <c r="DU83" s="15"/>
      <c r="DV83" s="15"/>
      <c r="DW83" s="16"/>
      <c r="DX83" s="16"/>
      <c r="DY83" s="16"/>
      <c r="DZ83" s="16"/>
      <c r="EA83" s="16"/>
      <c r="EB83" s="16"/>
      <c r="EC83" s="16"/>
      <c r="ED83" s="16"/>
      <c r="EE83" s="13"/>
      <c r="EF83" s="13"/>
      <c r="EG83" s="13"/>
      <c r="EH83" s="13"/>
      <c r="EI83" s="13"/>
      <c r="EJ83" s="13"/>
      <c r="EK83" s="13"/>
      <c r="EL83" s="13"/>
      <c r="EM83" s="13"/>
      <c r="EN83" s="13"/>
      <c r="EO83" s="13"/>
      <c r="EP83" s="13"/>
      <c r="EQ83" s="13"/>
      <c r="ER83" s="13"/>
      <c r="ES83" s="13"/>
      <c r="ET83" s="13"/>
      <c r="EU83" s="13"/>
      <c r="EV83" s="13"/>
      <c r="EW83" s="13"/>
      <c r="EX83" s="13"/>
      <c r="EY83" s="13"/>
      <c r="EZ83" s="13"/>
      <c r="FA83" s="13"/>
      <c r="FB83" s="13"/>
      <c r="FC83" s="13"/>
      <c r="FD83" s="13"/>
      <c r="FE83" s="13"/>
      <c r="FF83" s="13"/>
      <c r="FG83" s="13"/>
      <c r="FH83" s="13"/>
      <c r="FI83" s="13"/>
      <c r="FJ83" s="13"/>
      <c r="FK83" s="13"/>
      <c r="FL83" s="13"/>
      <c r="FM83" s="13"/>
      <c r="FN83" s="13"/>
      <c r="FO83" s="13"/>
      <c r="FP83" s="13"/>
      <c r="FQ83" s="13"/>
      <c r="FR83" s="13"/>
      <c r="FS83" s="13"/>
      <c r="FT83" s="13"/>
      <c r="FU83" s="13"/>
      <c r="FV83" s="13"/>
      <c r="FW83" s="13"/>
    </row>
    <row r="84" spans="1:179" s="14" customFormat="1" hidden="1" x14ac:dyDescent="0.25">
      <c r="A84" s="13"/>
      <c r="E84" s="59"/>
      <c r="F84" s="59"/>
      <c r="G84" s="59"/>
      <c r="H84" s="59"/>
      <c r="I84" s="59"/>
      <c r="J84" s="59"/>
      <c r="K84" s="59"/>
      <c r="L84" s="59"/>
      <c r="M84" s="59"/>
      <c r="N84" s="59"/>
      <c r="O84" s="59"/>
      <c r="P84" s="59"/>
      <c r="Q84" s="59"/>
      <c r="R84" s="60"/>
      <c r="S84" s="59"/>
      <c r="T84" s="59"/>
      <c r="U84" s="59"/>
      <c r="V84" s="61"/>
      <c r="W84" s="61"/>
      <c r="Z84" s="61"/>
      <c r="AA84" s="62"/>
      <c r="AB84" s="62"/>
      <c r="AC84" s="61"/>
      <c r="AD84" s="62"/>
      <c r="AE84" s="63"/>
      <c r="AG84" s="61"/>
      <c r="AH84" s="64"/>
      <c r="AI84" s="64"/>
      <c r="AJ84" s="61"/>
      <c r="AK84" s="62"/>
      <c r="AN84" s="61"/>
      <c r="AO84" s="61"/>
      <c r="AP84" s="61"/>
      <c r="AQ84" s="61"/>
      <c r="AR84" s="62"/>
      <c r="AU84" s="61"/>
      <c r="AV84" s="62"/>
      <c r="AW84" s="61"/>
      <c r="AX84" s="62"/>
      <c r="BA84" s="61"/>
      <c r="BB84" s="62"/>
      <c r="BC84" s="62"/>
      <c r="BD84" s="61"/>
      <c r="BE84" s="62"/>
      <c r="BF84" s="59"/>
      <c r="BG84" s="61"/>
      <c r="BH84" s="15"/>
      <c r="BI84" s="51"/>
      <c r="BJ84" s="104"/>
      <c r="BK84" s="104"/>
      <c r="BL84" s="104"/>
      <c r="BM84" s="105"/>
      <c r="BN84" s="105"/>
      <c r="BO84" s="105"/>
      <c r="BP84" s="104"/>
      <c r="BQ84" s="104"/>
      <c r="BR84" s="104"/>
      <c r="BS84" s="104"/>
      <c r="BT84" s="104"/>
      <c r="BU84" s="104"/>
      <c r="BV84" s="104"/>
      <c r="BW84" s="104"/>
      <c r="BX84" s="104"/>
      <c r="BY84" s="104"/>
      <c r="BZ84" s="104"/>
      <c r="CA84" s="104"/>
      <c r="CB84" s="106"/>
      <c r="CC84" s="104"/>
      <c r="CD84" s="104"/>
      <c r="CE84" s="106"/>
      <c r="CF84" s="106"/>
      <c r="CG84" s="106"/>
      <c r="CH84" s="106"/>
      <c r="CI84" s="104"/>
      <c r="CJ84" s="104"/>
      <c r="CK84" s="106"/>
      <c r="CL84" s="106"/>
      <c r="CM84" s="106"/>
      <c r="CN84" s="72"/>
      <c r="CO84" s="23"/>
      <c r="CP84" s="23"/>
      <c r="CQ84" s="23"/>
      <c r="CR84" s="24"/>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6"/>
      <c r="DX84" s="16"/>
      <c r="DY84" s="16"/>
      <c r="DZ84" s="16"/>
      <c r="EA84" s="16"/>
      <c r="EB84" s="16"/>
      <c r="EC84" s="16"/>
      <c r="ED84" s="16"/>
      <c r="EE84" s="13"/>
      <c r="EF84" s="13"/>
      <c r="EG84" s="13"/>
      <c r="EH84" s="13"/>
      <c r="EI84" s="13"/>
      <c r="EJ84" s="13"/>
      <c r="EK84" s="13"/>
      <c r="EL84" s="13"/>
      <c r="EM84" s="13"/>
      <c r="EN84" s="13"/>
      <c r="EO84" s="13"/>
      <c r="EP84" s="13"/>
      <c r="EQ84" s="13"/>
      <c r="ER84" s="13"/>
      <c r="ES84" s="13"/>
      <c r="ET84" s="13"/>
      <c r="EU84" s="13"/>
      <c r="EV84" s="13"/>
      <c r="EW84" s="13"/>
      <c r="EX84" s="13"/>
      <c r="EY84" s="13"/>
      <c r="EZ84" s="13"/>
      <c r="FA84" s="13"/>
      <c r="FB84" s="13"/>
      <c r="FC84" s="13"/>
      <c r="FD84" s="13"/>
      <c r="FE84" s="13"/>
      <c r="FF84" s="13"/>
      <c r="FG84" s="13"/>
      <c r="FH84" s="13"/>
      <c r="FI84" s="13"/>
      <c r="FJ84" s="13"/>
      <c r="FK84" s="13"/>
      <c r="FL84" s="13"/>
      <c r="FM84" s="13"/>
      <c r="FN84" s="13"/>
      <c r="FO84" s="13"/>
      <c r="FP84" s="13"/>
      <c r="FQ84" s="13"/>
      <c r="FR84" s="13"/>
      <c r="FS84" s="13"/>
      <c r="FT84" s="13"/>
      <c r="FU84" s="13"/>
      <c r="FV84" s="13"/>
      <c r="FW84" s="13"/>
    </row>
    <row r="85" spans="1:179" s="13" customFormat="1" ht="30" customHeight="1" x14ac:dyDescent="0.25">
      <c r="E85" s="653"/>
      <c r="F85" s="653"/>
      <c r="G85" s="653"/>
      <c r="H85" s="653"/>
      <c r="I85" s="653"/>
      <c r="J85" s="653"/>
      <c r="K85" s="653"/>
      <c r="L85" s="653"/>
      <c r="M85" s="653"/>
      <c r="N85" s="653"/>
      <c r="O85" s="653"/>
      <c r="P85" s="653"/>
      <c r="Q85" s="653"/>
      <c r="R85" s="654"/>
      <c r="S85" s="653"/>
      <c r="T85" s="653"/>
      <c r="U85" s="653"/>
      <c r="V85" s="631"/>
      <c r="W85" s="631"/>
      <c r="Z85" s="631"/>
      <c r="AA85" s="632"/>
      <c r="AB85" s="632"/>
      <c r="AC85" s="631"/>
      <c r="AD85" s="632"/>
      <c r="AE85" s="633"/>
      <c r="AG85" s="631"/>
      <c r="AH85" s="634"/>
      <c r="AI85" s="634"/>
      <c r="AJ85" s="631"/>
      <c r="AK85" s="632"/>
      <c r="AN85" s="631"/>
      <c r="AO85" s="631"/>
      <c r="AP85" s="631"/>
      <c r="AQ85" s="631"/>
      <c r="AR85" s="632"/>
      <c r="AU85" s="631"/>
      <c r="AV85" s="632"/>
      <c r="AW85" s="631"/>
      <c r="AX85" s="632"/>
      <c r="BA85" s="631"/>
      <c r="BB85" s="632"/>
      <c r="BC85" s="632"/>
      <c r="BD85" s="631"/>
      <c r="BE85" s="632"/>
      <c r="BF85" s="632"/>
      <c r="BG85" s="632"/>
      <c r="BH85" s="15"/>
      <c r="BI85" s="100"/>
      <c r="BJ85" s="101"/>
      <c r="BK85" s="101"/>
      <c r="BL85" s="101"/>
      <c r="BM85" s="102"/>
      <c r="BN85" s="102"/>
      <c r="BO85" s="102"/>
      <c r="BP85" s="101"/>
      <c r="BQ85" s="101"/>
      <c r="BR85" s="101"/>
      <c r="BS85" s="101"/>
      <c r="BT85" s="101"/>
      <c r="BU85" s="101"/>
      <c r="BV85" s="101"/>
      <c r="BW85" s="101"/>
      <c r="BX85" s="101"/>
      <c r="BY85" s="101"/>
      <c r="BZ85" s="101"/>
      <c r="CA85" s="101"/>
      <c r="CB85" s="103"/>
      <c r="CC85" s="101"/>
      <c r="CD85" s="101"/>
      <c r="CE85" s="103"/>
      <c r="CF85" s="103"/>
      <c r="CG85" s="103"/>
      <c r="CH85" s="103"/>
      <c r="CI85" s="101"/>
      <c r="CJ85" s="101"/>
      <c r="CK85" s="103"/>
      <c r="CL85" s="103"/>
      <c r="CM85" s="103"/>
      <c r="CN85" s="71"/>
      <c r="CO85" s="16"/>
      <c r="CP85" s="16"/>
      <c r="CQ85" s="16"/>
      <c r="CR85" s="15"/>
      <c r="CS85" s="15"/>
      <c r="CT85" s="15"/>
      <c r="CU85" s="15"/>
      <c r="CV85" s="15"/>
      <c r="CW85" s="15"/>
      <c r="CX85" s="15"/>
      <c r="CY85" s="15"/>
      <c r="CZ85" s="15"/>
      <c r="DA85" s="15"/>
      <c r="DB85" s="15"/>
      <c r="DC85" s="15"/>
      <c r="DD85" s="15"/>
      <c r="DE85" s="15"/>
      <c r="DF85" s="15"/>
      <c r="DG85" s="15"/>
      <c r="DH85" s="15"/>
      <c r="DI85" s="15"/>
      <c r="DJ85" s="15"/>
      <c r="DK85" s="15"/>
      <c r="DL85" s="15"/>
      <c r="DM85" s="15"/>
      <c r="DN85" s="15"/>
      <c r="DO85" s="15"/>
      <c r="DP85" s="15"/>
      <c r="DQ85" s="15"/>
      <c r="DR85" s="15"/>
      <c r="DS85" s="15"/>
      <c r="DT85" s="15"/>
      <c r="DU85" s="15"/>
      <c r="DV85" s="15"/>
      <c r="DW85" s="16"/>
      <c r="DX85" s="16"/>
      <c r="DY85" s="16"/>
      <c r="DZ85" s="16"/>
      <c r="EA85" s="16"/>
      <c r="EB85" s="16"/>
      <c r="EC85" s="16"/>
      <c r="ED85" s="16"/>
    </row>
    <row r="86" spans="1:179" s="51" customFormat="1" ht="63" x14ac:dyDescent="0.25">
      <c r="A86" s="13"/>
      <c r="B86" s="845" t="s">
        <v>305</v>
      </c>
      <c r="C86" s="2211" t="s">
        <v>1740</v>
      </c>
      <c r="D86" s="2211"/>
      <c r="E86" s="2211"/>
      <c r="F86" s="2211"/>
      <c r="G86" s="2211"/>
      <c r="H86" s="2211"/>
      <c r="I86" s="2211"/>
      <c r="J86" s="2211"/>
      <c r="K86" s="2211"/>
      <c r="L86" s="2211"/>
      <c r="M86" s="2211"/>
      <c r="N86" s="2211"/>
      <c r="O86" s="2211"/>
      <c r="P86" s="2211"/>
      <c r="Q86" s="2211"/>
      <c r="R86" s="2211"/>
      <c r="S86" s="2211"/>
      <c r="T86" s="2211"/>
      <c r="U86" s="2211"/>
      <c r="V86" s="2211"/>
      <c r="W86" s="2211"/>
      <c r="X86" s="2211"/>
      <c r="Y86" s="2211"/>
      <c r="Z86" s="2211"/>
      <c r="AA86" s="2211"/>
      <c r="AB86" s="2211"/>
      <c r="AC86" s="2211"/>
      <c r="AD86" s="2211"/>
      <c r="AE86" s="2211"/>
      <c r="AF86" s="843"/>
      <c r="AG86" s="15"/>
      <c r="AH86" s="100"/>
      <c r="AI86" s="101"/>
      <c r="AJ86" s="101"/>
      <c r="AK86" s="101"/>
      <c r="AL86" s="102"/>
      <c r="AM86" s="102"/>
      <c r="AN86" s="102"/>
      <c r="AO86" s="101"/>
      <c r="AP86" s="101"/>
      <c r="AQ86" s="101"/>
      <c r="AR86" s="101"/>
      <c r="AS86" s="101"/>
      <c r="AT86" s="101"/>
      <c r="AU86" s="101"/>
      <c r="AV86" s="101"/>
      <c r="AW86" s="101"/>
      <c r="AX86" s="101"/>
      <c r="AY86" s="101"/>
      <c r="AZ86" s="101"/>
      <c r="BA86" s="103"/>
      <c r="BB86" s="101"/>
      <c r="BC86" s="101"/>
      <c r="BD86" s="103"/>
      <c r="BE86" s="103"/>
      <c r="BF86" s="632"/>
      <c r="BG86" s="632"/>
      <c r="BH86" s="101"/>
      <c r="BI86" s="101"/>
      <c r="BJ86" s="103"/>
      <c r="BK86" s="106"/>
      <c r="BL86" s="106"/>
      <c r="BM86" s="72"/>
      <c r="BN86" s="24"/>
      <c r="BO86" s="24"/>
      <c r="BP86" s="24"/>
      <c r="BQ86" s="24"/>
      <c r="BR86" s="24"/>
      <c r="BS86" s="24"/>
      <c r="BT86" s="24"/>
      <c r="BU86" s="24"/>
      <c r="BV86" s="24"/>
      <c r="BW86" s="24"/>
      <c r="BX86" s="24"/>
      <c r="BY86" s="24"/>
      <c r="BZ86" s="24"/>
      <c r="CA86" s="24"/>
      <c r="CB86" s="24"/>
      <c r="CC86" s="24"/>
      <c r="CD86" s="24"/>
      <c r="CE86" s="24"/>
      <c r="CF86" s="24"/>
      <c r="CG86" s="24"/>
      <c r="CH86" s="24"/>
      <c r="CI86" s="24"/>
      <c r="CJ86" s="24"/>
      <c r="CK86" s="24"/>
      <c r="CL86" s="24"/>
      <c r="CM86" s="24"/>
      <c r="CN86" s="24"/>
      <c r="CO86" s="23"/>
      <c r="CP86" s="23"/>
      <c r="CQ86" s="23"/>
      <c r="CR86" s="24"/>
      <c r="CS86" s="15"/>
      <c r="CT86" s="15"/>
      <c r="CU86" s="15"/>
      <c r="CV86" s="16"/>
      <c r="CW86" s="16"/>
      <c r="CX86" s="16"/>
      <c r="CY86" s="16"/>
      <c r="CZ86" s="16"/>
      <c r="DA86" s="16"/>
      <c r="DB86" s="16"/>
      <c r="DC86" s="16"/>
      <c r="DD86" s="100"/>
      <c r="DE86" s="100"/>
      <c r="DF86" s="100"/>
      <c r="DG86" s="100"/>
      <c r="DH86" s="100"/>
      <c r="DI86" s="100"/>
      <c r="DJ86" s="100"/>
      <c r="DK86" s="100"/>
      <c r="DL86" s="100"/>
      <c r="DM86" s="100"/>
      <c r="DN86" s="100"/>
      <c r="DO86" s="100"/>
      <c r="DP86" s="100"/>
      <c r="DQ86" s="100"/>
      <c r="DR86" s="100"/>
      <c r="DS86" s="100"/>
      <c r="DT86" s="100"/>
      <c r="DU86" s="100"/>
      <c r="DV86" s="100"/>
      <c r="DW86" s="100"/>
      <c r="DX86" s="100"/>
      <c r="DY86" s="100"/>
      <c r="DZ86" s="100"/>
      <c r="EA86" s="100"/>
      <c r="EB86" s="100"/>
      <c r="EC86" s="100"/>
      <c r="ED86" s="100"/>
      <c r="EE86" s="100"/>
      <c r="EF86" s="100"/>
      <c r="EG86" s="100"/>
      <c r="EH86" s="100"/>
      <c r="EI86" s="100"/>
      <c r="EJ86" s="100"/>
      <c r="EK86" s="100"/>
      <c r="EL86" s="100"/>
      <c r="EM86" s="100"/>
      <c r="EN86" s="100"/>
      <c r="EO86" s="100"/>
      <c r="EP86" s="100"/>
      <c r="EQ86" s="100"/>
      <c r="ER86" s="100"/>
      <c r="ES86" s="100"/>
      <c r="ET86" s="100"/>
      <c r="EU86" s="100"/>
      <c r="EV86" s="100"/>
      <c r="EW86" s="100"/>
      <c r="EX86" s="100"/>
      <c r="EY86" s="100"/>
      <c r="EZ86" s="100"/>
      <c r="FA86" s="100"/>
      <c r="FB86" s="100"/>
      <c r="FC86" s="100"/>
      <c r="FD86" s="100"/>
      <c r="FE86" s="100"/>
      <c r="FF86" s="100"/>
      <c r="FG86" s="100"/>
      <c r="FH86" s="100"/>
      <c r="FI86" s="100"/>
      <c r="FJ86" s="100"/>
      <c r="FK86" s="100"/>
      <c r="FL86" s="100"/>
      <c r="FM86" s="100"/>
      <c r="FN86" s="100"/>
      <c r="FO86" s="100"/>
      <c r="FP86" s="100"/>
      <c r="FQ86" s="100"/>
      <c r="FR86" s="100"/>
      <c r="FS86" s="100"/>
      <c r="FT86" s="100"/>
      <c r="FU86" s="100"/>
      <c r="FV86" s="100"/>
      <c r="FW86" s="100"/>
    </row>
    <row r="87" spans="1:179" s="14" customFormat="1" ht="4.9000000000000004" customHeight="1" x14ac:dyDescent="0.25">
      <c r="A87" s="13"/>
      <c r="B87" s="2203"/>
      <c r="C87" s="2204"/>
      <c r="D87" s="2204"/>
      <c r="E87" s="2204"/>
      <c r="F87" s="2204"/>
      <c r="G87" s="2204"/>
      <c r="H87" s="2204"/>
      <c r="I87" s="2204"/>
      <c r="J87" s="2204"/>
      <c r="K87" s="2204"/>
      <c r="L87" s="2204"/>
      <c r="M87" s="2204"/>
      <c r="N87" s="2204"/>
      <c r="O87" s="2204"/>
      <c r="P87" s="2204"/>
      <c r="Q87" s="2204"/>
      <c r="R87" s="2204"/>
      <c r="S87" s="2204"/>
      <c r="T87" s="2204"/>
      <c r="U87" s="2204"/>
      <c r="V87" s="2204"/>
      <c r="W87" s="2204"/>
      <c r="X87" s="2204"/>
      <c r="Y87" s="2204"/>
      <c r="Z87" s="2204"/>
      <c r="AA87" s="2204"/>
      <c r="AB87" s="2204"/>
      <c r="AC87" s="2204"/>
      <c r="AD87" s="2204"/>
      <c r="AE87" s="2205"/>
      <c r="AF87" s="13"/>
      <c r="AG87" s="15">
        <f>(BF87*B87)^2</f>
        <v>0</v>
      </c>
      <c r="AH87" s="100"/>
      <c r="AI87" s="101"/>
      <c r="AJ87" s="101"/>
      <c r="AK87" s="101"/>
      <c r="AL87" s="102"/>
      <c r="AM87" s="102"/>
      <c r="AN87" s="102"/>
      <c r="AO87" s="101"/>
      <c r="AP87" s="101"/>
      <c r="AQ87" s="101"/>
      <c r="AR87" s="101"/>
      <c r="AS87" s="101"/>
      <c r="AT87" s="101"/>
      <c r="AU87" s="101"/>
      <c r="AV87" s="101"/>
      <c r="AW87" s="101"/>
      <c r="AX87" s="101"/>
      <c r="AY87" s="101"/>
      <c r="AZ87" s="101"/>
      <c r="BA87" s="103"/>
      <c r="BB87" s="101"/>
      <c r="BC87" s="101"/>
      <c r="BD87" s="103"/>
      <c r="BE87" s="103"/>
      <c r="BF87" s="632"/>
      <c r="BG87" s="632"/>
      <c r="BH87" s="101"/>
      <c r="BI87" s="101"/>
      <c r="BJ87" s="103"/>
      <c r="BK87" s="106"/>
      <c r="BL87" s="106"/>
      <c r="BM87" s="72"/>
      <c r="BN87" s="24"/>
      <c r="BO87" s="24"/>
      <c r="BP87" s="24"/>
      <c r="BQ87" s="24"/>
      <c r="BR87" s="24"/>
      <c r="BS87" s="24"/>
      <c r="BT87" s="24"/>
      <c r="BU87" s="24"/>
      <c r="BV87" s="24"/>
      <c r="BW87" s="24"/>
      <c r="BX87" s="24"/>
      <c r="BY87" s="24"/>
      <c r="BZ87" s="24"/>
      <c r="CA87" s="24"/>
      <c r="CB87" s="24"/>
      <c r="CC87" s="24"/>
      <c r="CD87" s="24"/>
      <c r="CE87" s="24"/>
      <c r="CF87" s="24"/>
      <c r="CG87" s="24"/>
      <c r="CH87" s="24"/>
      <c r="CI87" s="24"/>
      <c r="CJ87" s="24"/>
      <c r="CK87" s="24"/>
      <c r="CL87" s="24"/>
      <c r="CM87" s="24"/>
      <c r="CN87" s="24"/>
      <c r="CO87" s="23"/>
      <c r="CP87" s="23"/>
      <c r="CQ87" s="23"/>
      <c r="CR87" s="24"/>
      <c r="CS87" s="15"/>
      <c r="CT87" s="15"/>
      <c r="CU87" s="15"/>
      <c r="CV87" s="16"/>
      <c r="CW87" s="16"/>
      <c r="CX87" s="16"/>
      <c r="CY87" s="16"/>
      <c r="CZ87" s="16"/>
      <c r="DA87" s="16"/>
      <c r="DB87" s="16"/>
      <c r="DC87" s="16"/>
      <c r="DD87" s="13"/>
      <c r="DE87" s="13"/>
      <c r="DF87" s="13"/>
      <c r="DG87" s="13"/>
      <c r="DH87" s="13"/>
      <c r="DI87" s="13"/>
      <c r="DJ87" s="13"/>
      <c r="DK87" s="13"/>
      <c r="DL87" s="13"/>
      <c r="DM87" s="13"/>
      <c r="DN87" s="13"/>
      <c r="DO87" s="13"/>
      <c r="DP87" s="13"/>
      <c r="DQ87" s="13"/>
      <c r="DR87" s="13"/>
      <c r="DS87" s="13"/>
      <c r="DT87" s="13"/>
      <c r="DU87" s="13"/>
      <c r="DV87" s="13"/>
      <c r="DW87" s="13"/>
      <c r="DX87" s="13"/>
      <c r="DY87" s="13"/>
      <c r="DZ87" s="13"/>
      <c r="EA87" s="13"/>
      <c r="EB87" s="13"/>
      <c r="EC87" s="13"/>
      <c r="ED87" s="13"/>
      <c r="EE87" s="13"/>
      <c r="EF87" s="13"/>
      <c r="EG87" s="13"/>
      <c r="EH87" s="13"/>
      <c r="EI87" s="13"/>
      <c r="EJ87" s="13"/>
      <c r="EK87" s="13"/>
      <c r="EL87" s="13"/>
      <c r="EM87" s="13"/>
      <c r="EN87" s="13"/>
      <c r="EO87" s="13"/>
      <c r="EP87" s="13"/>
      <c r="EQ87" s="13"/>
      <c r="ER87" s="13"/>
      <c r="ES87" s="13"/>
      <c r="ET87" s="13"/>
      <c r="EU87" s="13"/>
      <c r="EV87" s="13"/>
      <c r="EW87" s="13"/>
      <c r="EX87" s="13"/>
      <c r="EY87" s="13"/>
      <c r="EZ87" s="13"/>
      <c r="FA87" s="13"/>
      <c r="FB87" s="13"/>
      <c r="FC87" s="13"/>
      <c r="FD87" s="13"/>
      <c r="FE87" s="13"/>
      <c r="FF87" s="13"/>
      <c r="FG87" s="13"/>
      <c r="FH87" s="13"/>
      <c r="FI87" s="13"/>
      <c r="FJ87" s="13"/>
      <c r="FK87" s="13"/>
      <c r="FL87" s="13"/>
      <c r="FM87" s="13"/>
      <c r="FN87" s="13"/>
      <c r="FO87" s="13"/>
      <c r="FP87" s="13"/>
      <c r="FQ87" s="13"/>
      <c r="FR87" s="13"/>
      <c r="FS87" s="13"/>
      <c r="FT87" s="13"/>
      <c r="FU87" s="13"/>
      <c r="FV87" s="13"/>
      <c r="FW87" s="13"/>
    </row>
    <row r="88" spans="1:179" s="51" customFormat="1" x14ac:dyDescent="0.25">
      <c r="A88" s="13"/>
      <c r="B88" s="847" t="s">
        <v>48</v>
      </c>
      <c r="C88" s="847"/>
      <c r="D88" s="847"/>
      <c r="E88" s="847"/>
      <c r="F88" s="847"/>
      <c r="G88" s="847"/>
      <c r="H88" s="847"/>
      <c r="I88" s="847"/>
      <c r="J88" s="847"/>
      <c r="K88" s="847"/>
      <c r="L88" s="847"/>
      <c r="M88" s="847"/>
      <c r="N88" s="847"/>
      <c r="O88" s="847"/>
      <c r="P88" s="847"/>
      <c r="Q88" s="847"/>
      <c r="R88" s="847"/>
      <c r="S88" s="847"/>
      <c r="T88" s="847"/>
      <c r="U88" s="847"/>
      <c r="V88" s="847"/>
      <c r="W88" s="847"/>
      <c r="X88" s="847"/>
      <c r="Y88" s="847"/>
      <c r="Z88" s="847"/>
      <c r="AA88" s="847"/>
      <c r="AB88" s="847"/>
      <c r="AC88" s="847"/>
      <c r="AD88" s="847"/>
      <c r="AE88" s="848"/>
      <c r="AF88" s="15"/>
      <c r="AG88" s="15"/>
      <c r="AH88" s="100"/>
      <c r="AI88" s="101"/>
      <c r="AJ88" s="101"/>
      <c r="AK88" s="101"/>
      <c r="AL88" s="102"/>
      <c r="AM88" s="102"/>
      <c r="AN88" s="102"/>
      <c r="AO88" s="101"/>
      <c r="AP88" s="101"/>
      <c r="AQ88" s="101"/>
      <c r="AR88" s="101"/>
      <c r="AS88" s="101"/>
      <c r="AT88" s="101"/>
      <c r="AU88" s="101"/>
      <c r="AV88" s="101"/>
      <c r="AW88" s="101"/>
      <c r="AX88" s="101"/>
      <c r="AY88" s="101"/>
      <c r="AZ88" s="101"/>
      <c r="BA88" s="103"/>
      <c r="BB88" s="101"/>
      <c r="BC88" s="101"/>
      <c r="BD88" s="103"/>
      <c r="BE88" s="103"/>
      <c r="BF88" s="632"/>
      <c r="BG88" s="632"/>
      <c r="BH88" s="101"/>
      <c r="BI88" s="101"/>
      <c r="BJ88" s="103"/>
      <c r="BK88" s="106"/>
      <c r="BL88" s="106"/>
      <c r="BM88" s="72"/>
      <c r="BN88" s="24"/>
      <c r="BO88" s="24"/>
      <c r="BP88" s="24"/>
      <c r="BQ88" s="24"/>
      <c r="BR88" s="24"/>
      <c r="BS88" s="24"/>
      <c r="BT88" s="24"/>
      <c r="BU88" s="24"/>
      <c r="BV88" s="24"/>
      <c r="BW88" s="24"/>
      <c r="BX88" s="24"/>
      <c r="BY88" s="24"/>
      <c r="BZ88" s="24"/>
      <c r="CA88" s="24"/>
      <c r="CB88" s="24"/>
      <c r="CC88" s="24"/>
      <c r="CD88" s="24"/>
      <c r="CE88" s="24"/>
      <c r="CF88" s="24"/>
      <c r="CG88" s="24"/>
      <c r="CH88" s="24"/>
      <c r="CI88" s="24"/>
      <c r="CJ88" s="24"/>
      <c r="CK88" s="24"/>
      <c r="CL88" s="24"/>
      <c r="CM88" s="24"/>
      <c r="CN88" s="24"/>
      <c r="CO88" s="23"/>
      <c r="CP88" s="23"/>
      <c r="CQ88" s="23"/>
      <c r="CR88" s="24"/>
      <c r="CS88" s="15"/>
      <c r="CT88" s="15"/>
      <c r="CU88" s="15"/>
      <c r="CV88" s="16"/>
      <c r="CW88" s="16"/>
      <c r="CX88" s="16"/>
      <c r="CY88" s="16"/>
      <c r="CZ88" s="16"/>
      <c r="DA88" s="16"/>
      <c r="DB88" s="16"/>
      <c r="DC88" s="16"/>
      <c r="DD88" s="100"/>
      <c r="DE88" s="100"/>
      <c r="DF88" s="100"/>
      <c r="DG88" s="100"/>
      <c r="DH88" s="100"/>
      <c r="DI88" s="100"/>
      <c r="DJ88" s="100"/>
      <c r="DK88" s="100"/>
      <c r="DL88" s="100"/>
      <c r="DM88" s="100"/>
      <c r="DN88" s="100"/>
      <c r="DO88" s="100"/>
      <c r="DP88" s="100"/>
      <c r="DQ88" s="100"/>
      <c r="DR88" s="100"/>
      <c r="DS88" s="100"/>
      <c r="DT88" s="100"/>
      <c r="DU88" s="100"/>
      <c r="DV88" s="100"/>
      <c r="DW88" s="100"/>
      <c r="DX88" s="100"/>
      <c r="DY88" s="100"/>
      <c r="DZ88" s="100"/>
      <c r="EA88" s="100"/>
      <c r="EB88" s="100"/>
      <c r="EC88" s="100"/>
      <c r="ED88" s="100"/>
      <c r="EE88" s="100"/>
      <c r="EF88" s="100"/>
      <c r="EG88" s="100"/>
      <c r="EH88" s="100"/>
      <c r="EI88" s="100"/>
      <c r="EJ88" s="100"/>
      <c r="EK88" s="100"/>
      <c r="EL88" s="100"/>
      <c r="EM88" s="100"/>
      <c r="EN88" s="100"/>
      <c r="EO88" s="100"/>
      <c r="EP88" s="100"/>
      <c r="EQ88" s="100"/>
      <c r="ER88" s="100"/>
      <c r="ES88" s="100"/>
      <c r="ET88" s="100"/>
      <c r="EU88" s="100"/>
      <c r="EV88" s="100"/>
      <c r="EW88" s="100"/>
      <c r="EX88" s="100"/>
      <c r="EY88" s="100"/>
      <c r="EZ88" s="100"/>
      <c r="FA88" s="100"/>
      <c r="FB88" s="100"/>
      <c r="FC88" s="100"/>
      <c r="FD88" s="100"/>
      <c r="FE88" s="100"/>
      <c r="FF88" s="100"/>
      <c r="FG88" s="100"/>
      <c r="FH88" s="100"/>
      <c r="FI88" s="100"/>
      <c r="FJ88" s="100"/>
      <c r="FK88" s="100"/>
      <c r="FL88" s="100"/>
      <c r="FM88" s="100"/>
      <c r="FN88" s="100"/>
      <c r="FO88" s="100"/>
      <c r="FP88" s="100"/>
      <c r="FQ88" s="100"/>
      <c r="FR88" s="100"/>
      <c r="FS88" s="100"/>
      <c r="FT88" s="100"/>
      <c r="FU88" s="100"/>
      <c r="FV88" s="100"/>
      <c r="FW88" s="100"/>
    </row>
    <row r="89" spans="1:179" s="51" customFormat="1" ht="15" customHeight="1" x14ac:dyDescent="0.25">
      <c r="A89" s="13"/>
      <c r="B89" s="2197" t="s">
        <v>283</v>
      </c>
      <c r="C89" s="2197" t="s">
        <v>287</v>
      </c>
      <c r="D89" s="2194" t="s">
        <v>25</v>
      </c>
      <c r="E89" s="2194"/>
      <c r="F89" s="2194"/>
      <c r="G89" s="2194"/>
      <c r="H89" s="2194"/>
      <c r="I89" s="2194"/>
      <c r="J89" s="2194"/>
      <c r="K89" s="2194"/>
      <c r="L89" s="2194"/>
      <c r="M89" s="2194"/>
      <c r="N89" s="2194"/>
      <c r="O89" s="2194"/>
      <c r="P89" s="2194"/>
      <c r="Q89" s="2194"/>
      <c r="R89" s="2194"/>
      <c r="S89" s="2194" t="s">
        <v>193</v>
      </c>
      <c r="T89" s="2194"/>
      <c r="U89" s="2194"/>
      <c r="V89" s="2194"/>
      <c r="W89" s="2194"/>
      <c r="X89" s="2194" t="s">
        <v>201</v>
      </c>
      <c r="Y89" s="2194"/>
      <c r="Z89" s="2194"/>
      <c r="AA89" s="2194"/>
      <c r="AB89" s="2194"/>
      <c r="AC89" s="2194"/>
      <c r="AD89" s="2194"/>
      <c r="AE89" s="2197" t="s">
        <v>636</v>
      </c>
      <c r="AF89" s="2110"/>
      <c r="AG89" s="15"/>
      <c r="AH89" s="100"/>
      <c r="AI89" s="101"/>
      <c r="AJ89" s="101"/>
      <c r="AK89" s="101"/>
      <c r="AL89" s="102"/>
      <c r="AM89" s="102"/>
      <c r="AN89" s="102"/>
      <c r="AO89" s="101"/>
      <c r="AP89" s="101"/>
      <c r="AQ89" s="101"/>
      <c r="AR89" s="101"/>
      <c r="AS89" s="101"/>
      <c r="AT89" s="101"/>
      <c r="AU89" s="101"/>
      <c r="AV89" s="101"/>
      <c r="AW89" s="101"/>
      <c r="AX89" s="101"/>
      <c r="AY89" s="101"/>
      <c r="AZ89" s="101"/>
      <c r="BA89" s="103"/>
      <c r="BB89" s="101"/>
      <c r="BC89" s="101"/>
      <c r="BD89" s="103"/>
      <c r="BE89" s="103"/>
      <c r="BF89" s="632"/>
      <c r="BG89" s="632"/>
      <c r="BH89" s="101"/>
      <c r="BI89" s="101"/>
      <c r="BJ89" s="103"/>
      <c r="BK89" s="106"/>
      <c r="BL89" s="106"/>
      <c r="BM89" s="72"/>
      <c r="BN89" s="24"/>
      <c r="BO89" s="24"/>
      <c r="BP89" s="24"/>
      <c r="BQ89" s="24"/>
      <c r="BR89" s="24"/>
      <c r="BS89" s="24"/>
      <c r="BT89" s="24"/>
      <c r="BU89" s="24"/>
      <c r="BV89" s="24"/>
      <c r="BW89" s="24"/>
      <c r="BX89" s="24"/>
      <c r="BY89" s="24"/>
      <c r="BZ89" s="24"/>
      <c r="CA89" s="24"/>
      <c r="CB89" s="24"/>
      <c r="CC89" s="24"/>
      <c r="CD89" s="24"/>
      <c r="CE89" s="24"/>
      <c r="CF89" s="24"/>
      <c r="CG89" s="24"/>
      <c r="CH89" s="24"/>
      <c r="CI89" s="24"/>
      <c r="CJ89" s="24"/>
      <c r="CK89" s="24"/>
      <c r="CL89" s="24"/>
      <c r="CM89" s="24"/>
      <c r="CN89" s="24"/>
      <c r="CO89" s="23"/>
      <c r="CP89" s="23"/>
      <c r="CQ89" s="23"/>
      <c r="CR89" s="24"/>
      <c r="CS89" s="15"/>
      <c r="CT89" s="15"/>
      <c r="CU89" s="15"/>
      <c r="CV89" s="16"/>
      <c r="CW89" s="16"/>
      <c r="CX89" s="16"/>
      <c r="CY89" s="16"/>
      <c r="CZ89" s="16"/>
      <c r="DA89" s="16"/>
      <c r="DB89" s="16"/>
      <c r="DC89" s="16"/>
      <c r="DD89" s="100"/>
      <c r="DE89" s="100"/>
      <c r="DF89" s="100"/>
      <c r="DG89" s="100"/>
      <c r="DH89" s="100"/>
      <c r="DI89" s="100"/>
      <c r="DJ89" s="100"/>
      <c r="DK89" s="100"/>
      <c r="DL89" s="100"/>
      <c r="DM89" s="100"/>
      <c r="DN89" s="100"/>
      <c r="DO89" s="100"/>
      <c r="DP89" s="100"/>
      <c r="DQ89" s="100"/>
      <c r="DR89" s="100"/>
      <c r="DS89" s="100"/>
      <c r="DT89" s="100"/>
      <c r="DU89" s="100"/>
      <c r="DV89" s="100"/>
      <c r="DW89" s="100"/>
      <c r="DX89" s="100"/>
      <c r="DY89" s="100"/>
      <c r="DZ89" s="100"/>
      <c r="EA89" s="100"/>
      <c r="EB89" s="100"/>
      <c r="EC89" s="100"/>
      <c r="ED89" s="100"/>
      <c r="EE89" s="100"/>
      <c r="EF89" s="100"/>
      <c r="EG89" s="100"/>
      <c r="EH89" s="100"/>
      <c r="EI89" s="100"/>
      <c r="EJ89" s="100"/>
      <c r="EK89" s="100"/>
      <c r="EL89" s="100"/>
      <c r="EM89" s="100"/>
      <c r="EN89" s="100"/>
      <c r="EO89" s="100"/>
      <c r="EP89" s="100"/>
      <c r="EQ89" s="100"/>
      <c r="ER89" s="100"/>
      <c r="ES89" s="100"/>
      <c r="ET89" s="100"/>
      <c r="EU89" s="100"/>
      <c r="EV89" s="100"/>
      <c r="EW89" s="100"/>
      <c r="EX89" s="100"/>
      <c r="EY89" s="100"/>
      <c r="EZ89" s="100"/>
      <c r="FA89" s="100"/>
      <c r="FB89" s="100"/>
      <c r="FC89" s="100"/>
      <c r="FD89" s="100"/>
      <c r="FE89" s="100"/>
      <c r="FF89" s="100"/>
      <c r="FG89" s="100"/>
      <c r="FH89" s="100"/>
      <c r="FI89" s="100"/>
      <c r="FJ89" s="100"/>
      <c r="FK89" s="100"/>
      <c r="FL89" s="100"/>
      <c r="FM89" s="100"/>
      <c r="FN89" s="100"/>
      <c r="FO89" s="100"/>
      <c r="FP89" s="100"/>
      <c r="FQ89" s="100"/>
      <c r="FR89" s="100"/>
      <c r="FS89" s="100"/>
      <c r="FT89" s="100"/>
      <c r="FU89" s="100"/>
      <c r="FV89" s="100"/>
      <c r="FW89" s="100"/>
    </row>
    <row r="90" spans="1:179" s="51" customFormat="1" ht="36" x14ac:dyDescent="0.25">
      <c r="A90" s="13"/>
      <c r="B90" s="2197"/>
      <c r="C90" s="2197"/>
      <c r="D90" s="957" t="s">
        <v>27</v>
      </c>
      <c r="E90" s="422" t="s">
        <v>652</v>
      </c>
      <c r="F90" s="957" t="s">
        <v>29</v>
      </c>
      <c r="G90" s="957" t="s">
        <v>30</v>
      </c>
      <c r="H90" s="957" t="s">
        <v>31</v>
      </c>
      <c r="I90" s="957" t="s">
        <v>32</v>
      </c>
      <c r="J90" s="957" t="s">
        <v>33</v>
      </c>
      <c r="K90" s="957" t="s">
        <v>34</v>
      </c>
      <c r="L90" s="957" t="s">
        <v>35</v>
      </c>
      <c r="M90" s="957" t="s">
        <v>36</v>
      </c>
      <c r="N90" s="957" t="s">
        <v>37</v>
      </c>
      <c r="O90" s="957" t="s">
        <v>38</v>
      </c>
      <c r="P90" s="957" t="s">
        <v>39</v>
      </c>
      <c r="Q90" s="957" t="s">
        <v>40</v>
      </c>
      <c r="R90" s="957" t="s">
        <v>41</v>
      </c>
      <c r="S90" s="957" t="s">
        <v>42</v>
      </c>
      <c r="T90" s="957" t="s">
        <v>43</v>
      </c>
      <c r="U90" s="957" t="s">
        <v>44</v>
      </c>
      <c r="V90" s="957" t="s">
        <v>210</v>
      </c>
      <c r="W90" s="957" t="s">
        <v>193</v>
      </c>
      <c r="X90" s="957" t="s">
        <v>194</v>
      </c>
      <c r="Y90" s="957"/>
      <c r="Z90" s="957" t="s">
        <v>202</v>
      </c>
      <c r="AA90" s="957" t="s">
        <v>637</v>
      </c>
      <c r="AB90" s="957" t="s">
        <v>638</v>
      </c>
      <c r="AC90" s="957" t="s">
        <v>203</v>
      </c>
      <c r="AD90" s="957" t="s">
        <v>294</v>
      </c>
      <c r="AE90" s="2197"/>
      <c r="AF90" s="2110"/>
      <c r="AG90" s="15"/>
      <c r="AH90" s="100"/>
      <c r="AI90" s="101"/>
      <c r="AJ90" s="101"/>
      <c r="AK90" s="101"/>
      <c r="AL90" s="102"/>
      <c r="AM90" s="102"/>
      <c r="AN90" s="102"/>
      <c r="AO90" s="101"/>
      <c r="AP90" s="101"/>
      <c r="AQ90" s="101"/>
      <c r="AR90" s="101"/>
      <c r="AS90" s="101"/>
      <c r="AT90" s="101"/>
      <c r="AU90" s="101"/>
      <c r="AV90" s="101"/>
      <c r="AW90" s="101"/>
      <c r="AX90" s="101"/>
      <c r="AY90" s="101"/>
      <c r="AZ90" s="101"/>
      <c r="BA90" s="103"/>
      <c r="BB90" s="101"/>
      <c r="BC90" s="101"/>
      <c r="BD90" s="103"/>
      <c r="BE90" s="103"/>
      <c r="BF90" s="632"/>
      <c r="BG90" s="632"/>
      <c r="BH90" s="101"/>
      <c r="BI90" s="101"/>
      <c r="BJ90" s="103"/>
      <c r="BK90" s="106"/>
      <c r="BL90" s="106"/>
      <c r="BM90" s="72"/>
      <c r="BN90" s="24"/>
      <c r="BO90" s="24"/>
      <c r="BP90" s="24"/>
      <c r="BQ90" s="24"/>
      <c r="BR90" s="24"/>
      <c r="BS90" s="24"/>
      <c r="BT90" s="24"/>
      <c r="BU90" s="24"/>
      <c r="BV90" s="24"/>
      <c r="BW90" s="24"/>
      <c r="BX90" s="24"/>
      <c r="BY90" s="24"/>
      <c r="BZ90" s="24"/>
      <c r="CA90" s="24"/>
      <c r="CB90" s="24"/>
      <c r="CC90" s="24"/>
      <c r="CD90" s="24"/>
      <c r="CE90" s="24"/>
      <c r="CF90" s="24"/>
      <c r="CG90" s="24"/>
      <c r="CH90" s="24"/>
      <c r="CI90" s="24"/>
      <c r="CJ90" s="24"/>
      <c r="CK90" s="24"/>
      <c r="CL90" s="24"/>
      <c r="CM90" s="24"/>
      <c r="CN90" s="24"/>
      <c r="CO90" s="23"/>
      <c r="CP90" s="23"/>
      <c r="CQ90" s="23"/>
      <c r="CR90" s="24"/>
      <c r="CS90" s="15"/>
      <c r="CT90" s="15"/>
      <c r="CU90" s="15"/>
      <c r="CV90" s="16"/>
      <c r="CW90" s="16"/>
      <c r="CX90" s="16"/>
      <c r="CY90" s="16"/>
      <c r="CZ90" s="16"/>
      <c r="DA90" s="16"/>
      <c r="DB90" s="16"/>
      <c r="DC90" s="16"/>
      <c r="DD90" s="100"/>
      <c r="DE90" s="100"/>
      <c r="DF90" s="100"/>
      <c r="DG90" s="100"/>
      <c r="DH90" s="100"/>
      <c r="DI90" s="100"/>
      <c r="DJ90" s="100"/>
      <c r="DK90" s="100"/>
      <c r="DL90" s="100"/>
      <c r="DM90" s="100"/>
      <c r="DN90" s="100"/>
      <c r="DO90" s="100"/>
      <c r="DP90" s="100"/>
      <c r="DQ90" s="100"/>
      <c r="DR90" s="100"/>
      <c r="DS90" s="100"/>
      <c r="DT90" s="100"/>
      <c r="DU90" s="100"/>
      <c r="DV90" s="100"/>
      <c r="DW90" s="100"/>
      <c r="DX90" s="100"/>
      <c r="DY90" s="100"/>
      <c r="DZ90" s="100"/>
      <c r="EA90" s="100"/>
      <c r="EB90" s="100"/>
      <c r="EC90" s="100"/>
      <c r="ED90" s="100"/>
      <c r="EE90" s="100"/>
      <c r="EF90" s="100"/>
      <c r="EG90" s="100"/>
      <c r="EH90" s="100"/>
      <c r="EI90" s="100"/>
      <c r="EJ90" s="100"/>
      <c r="EK90" s="100"/>
      <c r="EL90" s="100"/>
      <c r="EM90" s="100"/>
      <c r="EN90" s="100"/>
      <c r="EO90" s="100"/>
      <c r="EP90" s="100"/>
      <c r="EQ90" s="100"/>
      <c r="ER90" s="100"/>
      <c r="ES90" s="100"/>
      <c r="ET90" s="100"/>
      <c r="EU90" s="100"/>
      <c r="EV90" s="100"/>
      <c r="EW90" s="100"/>
      <c r="EX90" s="100"/>
      <c r="EY90" s="100"/>
      <c r="EZ90" s="100"/>
      <c r="FA90" s="100"/>
      <c r="FB90" s="100"/>
      <c r="FC90" s="100"/>
      <c r="FD90" s="100"/>
      <c r="FE90" s="100"/>
      <c r="FF90" s="100"/>
      <c r="FG90" s="100"/>
      <c r="FH90" s="100"/>
      <c r="FI90" s="100"/>
      <c r="FJ90" s="100"/>
      <c r="FK90" s="100"/>
      <c r="FL90" s="100"/>
      <c r="FM90" s="100"/>
      <c r="FN90" s="100"/>
      <c r="FO90" s="100"/>
      <c r="FP90" s="100"/>
      <c r="FQ90" s="100"/>
      <c r="FR90" s="100"/>
      <c r="FS90" s="100"/>
      <c r="FT90" s="100"/>
      <c r="FU90" s="100"/>
      <c r="FV90" s="100"/>
      <c r="FW90" s="100"/>
    </row>
    <row r="91" spans="1:179" s="14" customFormat="1" ht="15" customHeight="1" x14ac:dyDescent="0.25">
      <c r="A91" s="13"/>
      <c r="B91" s="2198" t="s">
        <v>291</v>
      </c>
      <c r="C91" s="209"/>
      <c r="D91" s="958">
        <f t="shared" ref="D91:D98" si="142">VLOOKUP($C91,$BI$488:$BO$518,2,FALSE)</f>
        <v>0</v>
      </c>
      <c r="E91" s="578"/>
      <c r="F91" s="1534"/>
      <c r="G91" s="1534"/>
      <c r="H91" s="1534"/>
      <c r="I91" s="1534"/>
      <c r="J91" s="1534"/>
      <c r="K91" s="1534"/>
      <c r="L91" s="1534"/>
      <c r="M91" s="1534"/>
      <c r="N91" s="1534"/>
      <c r="O91" s="1534"/>
      <c r="P91" s="1534"/>
      <c r="Q91" s="276">
        <f t="shared" ref="Q91:Q98" si="143">SUM(E91:P91)</f>
        <v>0</v>
      </c>
      <c r="R91" s="276">
        <f t="shared" ref="R91:R98" si="144">COUNT(E91:P91)</f>
        <v>0</v>
      </c>
      <c r="S91" s="276">
        <f t="shared" ref="S91:S98" si="145">IF(R91&gt;1,AVERAGE(E91:P91),0)</f>
        <v>0</v>
      </c>
      <c r="T91" s="276">
        <f t="shared" ref="T91:T98" si="146">IF(R91&gt;1,STDEV(E91:P91),0)</f>
        <v>0</v>
      </c>
      <c r="U91" s="276">
        <f t="shared" ref="U91:U98" si="147">IF(R91&gt;1,VLOOKUP($R91,$AH$76:$AI$79,2,FALSE),0)</f>
        <v>0</v>
      </c>
      <c r="V91" s="1342"/>
      <c r="W91" s="277">
        <f t="shared" ref="W91:W98" si="148">IF(R91&gt;1,1-((S91-((T91*U91)/(SQRT(R91))))/S91),VLOOKUP($C91,$BI$488:$BQ$518,8,FALSE))</f>
        <v>0</v>
      </c>
      <c r="X91" s="442">
        <f t="shared" ref="X91:X98" si="149">VLOOKUP($C91,$BI$488:$BO$518,3,FALSE)</f>
        <v>0</v>
      </c>
      <c r="Y91" s="437">
        <f t="shared" ref="Y91:Y98" si="150">VLOOKUP($C91,$BI$488:$BO$518,4,FALSE)</f>
        <v>0</v>
      </c>
      <c r="Z91" s="438">
        <f t="shared" ref="Z91:Z98" si="151">IF($Q91&gt;0,VLOOKUP($C91,$BI$488:$BO$518,6,FALSE),0)</f>
        <v>0</v>
      </c>
      <c r="AA91" s="439">
        <f>($Q91*X91)/1000</f>
        <v>0</v>
      </c>
      <c r="AB91" s="439">
        <f t="shared" ref="AB91:AB98" si="152">AA91*1</f>
        <v>0</v>
      </c>
      <c r="AC91" s="438">
        <f t="shared" ref="AC91:AC98" si="153">IF(AA91&gt;0,SQRT(($W91*$W91)+(Z91*Z91)+($V91*$V91)),0)</f>
        <v>0</v>
      </c>
      <c r="AD91" s="439">
        <f t="shared" ref="AD91:AD99" si="154">(AB91*AC91)^2</f>
        <v>0</v>
      </c>
      <c r="AE91" s="443">
        <f t="shared" ref="AE91:AE98" si="155">AB91</f>
        <v>0</v>
      </c>
      <c r="AF91" s="141"/>
      <c r="AG91" s="15">
        <f>(AE91*AF91)^2</f>
        <v>0</v>
      </c>
      <c r="AH91" s="15"/>
      <c r="AI91" s="101"/>
      <c r="AJ91" s="101"/>
      <c r="AK91" s="101"/>
      <c r="AL91" s="102"/>
      <c r="AM91" s="102"/>
      <c r="AN91" s="102"/>
      <c r="AO91" s="101"/>
      <c r="AP91" s="101"/>
      <c r="AQ91" s="101"/>
      <c r="AR91" s="101"/>
      <c r="AS91" s="101"/>
      <c r="AT91" s="101"/>
      <c r="AU91" s="101"/>
      <c r="AV91" s="101"/>
      <c r="AW91" s="101"/>
      <c r="AX91" s="101"/>
      <c r="AY91" s="101"/>
      <c r="AZ91" s="101"/>
      <c r="BA91" s="103"/>
      <c r="BB91" s="101"/>
      <c r="BC91" s="101"/>
      <c r="BD91" s="103"/>
      <c r="BE91" s="103"/>
      <c r="BF91" s="632"/>
      <c r="BG91" s="632"/>
      <c r="BH91" s="101"/>
      <c r="BI91" s="101"/>
      <c r="BJ91" s="103"/>
      <c r="BK91" s="106"/>
      <c r="BL91" s="106"/>
      <c r="BM91" s="72"/>
      <c r="BN91" s="24"/>
      <c r="BO91" s="24"/>
      <c r="BP91" s="24"/>
      <c r="BQ91" s="24"/>
      <c r="BR91" s="24"/>
      <c r="BS91" s="24"/>
      <c r="BT91" s="24"/>
      <c r="BU91" s="24"/>
      <c r="BV91" s="24"/>
      <c r="BW91" s="24"/>
      <c r="BX91" s="24"/>
      <c r="BY91" s="24"/>
      <c r="BZ91" s="24"/>
      <c r="CA91" s="24"/>
      <c r="CB91" s="24"/>
      <c r="CC91" s="24"/>
      <c r="CD91" s="24"/>
      <c r="CE91" s="24"/>
      <c r="CF91" s="24"/>
      <c r="CG91" s="24"/>
      <c r="CH91" s="24"/>
      <c r="CI91" s="24"/>
      <c r="CJ91" s="24"/>
      <c r="CK91" s="24"/>
      <c r="CL91" s="24"/>
      <c r="CM91" s="24"/>
      <c r="CN91" s="24"/>
      <c r="CO91" s="23"/>
      <c r="CP91" s="23"/>
      <c r="CQ91" s="23"/>
      <c r="CR91" s="24"/>
      <c r="CS91" s="15"/>
      <c r="CT91" s="15"/>
      <c r="CU91" s="15"/>
      <c r="CV91" s="16"/>
      <c r="CW91" s="16"/>
      <c r="CX91" s="16"/>
      <c r="CY91" s="16"/>
      <c r="CZ91" s="16"/>
      <c r="DA91" s="16"/>
      <c r="DB91" s="16"/>
      <c r="DC91" s="16"/>
      <c r="DD91" s="13"/>
      <c r="DE91" s="13"/>
      <c r="DF91" s="13"/>
      <c r="DG91" s="13"/>
      <c r="DH91" s="13"/>
      <c r="DI91" s="13"/>
      <c r="DJ91" s="13"/>
      <c r="DK91" s="13"/>
      <c r="DL91" s="13"/>
      <c r="DM91" s="13"/>
      <c r="DN91" s="13"/>
      <c r="DO91" s="13"/>
      <c r="DP91" s="13"/>
      <c r="DQ91" s="13"/>
      <c r="DR91" s="13"/>
      <c r="DS91" s="13"/>
      <c r="DT91" s="13"/>
      <c r="DU91" s="13"/>
      <c r="DV91" s="13"/>
      <c r="DW91" s="13"/>
      <c r="DX91" s="13"/>
      <c r="DY91" s="13"/>
      <c r="DZ91" s="13"/>
      <c r="EA91" s="13"/>
      <c r="EB91" s="13"/>
      <c r="EC91" s="13"/>
      <c r="ED91" s="13"/>
      <c r="EE91" s="13"/>
      <c r="EF91" s="13"/>
      <c r="EG91" s="13"/>
      <c r="EH91" s="13"/>
      <c r="EI91" s="13"/>
      <c r="EJ91" s="13"/>
      <c r="EK91" s="13"/>
      <c r="EL91" s="13"/>
      <c r="EM91" s="13"/>
      <c r="EN91" s="13"/>
      <c r="EO91" s="13"/>
      <c r="EP91" s="13"/>
      <c r="EQ91" s="13"/>
      <c r="ER91" s="13"/>
      <c r="ES91" s="13"/>
      <c r="ET91" s="13"/>
      <c r="EU91" s="13"/>
      <c r="EV91" s="13"/>
      <c r="EW91" s="13"/>
      <c r="EX91" s="13"/>
      <c r="EY91" s="13"/>
      <c r="EZ91" s="13"/>
      <c r="FA91" s="13"/>
      <c r="FB91" s="13"/>
      <c r="FC91" s="13"/>
      <c r="FD91" s="13"/>
      <c r="FE91" s="13"/>
      <c r="FF91" s="13"/>
      <c r="FG91" s="13"/>
      <c r="FH91" s="13"/>
      <c r="FI91" s="13"/>
      <c r="FJ91" s="13"/>
      <c r="FK91" s="13"/>
      <c r="FL91" s="13"/>
      <c r="FM91" s="13"/>
      <c r="FN91" s="13"/>
      <c r="FO91" s="13"/>
      <c r="FP91" s="13"/>
      <c r="FQ91" s="13"/>
      <c r="FR91" s="13"/>
      <c r="FS91" s="13"/>
      <c r="FT91" s="13"/>
      <c r="FU91" s="13"/>
      <c r="FV91" s="13"/>
      <c r="FW91" s="13"/>
    </row>
    <row r="92" spans="1:179" s="14" customFormat="1" x14ac:dyDescent="0.25">
      <c r="A92" s="13"/>
      <c r="B92" s="2198"/>
      <c r="C92" s="209"/>
      <c r="D92" s="958">
        <f t="shared" si="142"/>
        <v>0</v>
      </c>
      <c r="E92" s="578"/>
      <c r="F92" s="1534"/>
      <c r="G92" s="1534"/>
      <c r="H92" s="1534"/>
      <c r="I92" s="1534"/>
      <c r="J92" s="1534"/>
      <c r="K92" s="1534"/>
      <c r="L92" s="1534"/>
      <c r="M92" s="1534"/>
      <c r="N92" s="1534"/>
      <c r="O92" s="1534"/>
      <c r="P92" s="1534"/>
      <c r="Q92" s="276">
        <f t="shared" si="143"/>
        <v>0</v>
      </c>
      <c r="R92" s="276">
        <f t="shared" si="144"/>
        <v>0</v>
      </c>
      <c r="S92" s="276">
        <f t="shared" si="145"/>
        <v>0</v>
      </c>
      <c r="T92" s="276">
        <f t="shared" si="146"/>
        <v>0</v>
      </c>
      <c r="U92" s="276">
        <f t="shared" si="147"/>
        <v>0</v>
      </c>
      <c r="V92" s="1342"/>
      <c r="W92" s="277">
        <f t="shared" si="148"/>
        <v>0</v>
      </c>
      <c r="X92" s="442">
        <f t="shared" si="149"/>
        <v>0</v>
      </c>
      <c r="Y92" s="437">
        <f t="shared" si="150"/>
        <v>0</v>
      </c>
      <c r="Z92" s="438">
        <f t="shared" si="151"/>
        <v>0</v>
      </c>
      <c r="AA92" s="439">
        <f t="shared" ref="AA92:AA98" si="156">($Q92*X92)/1000</f>
        <v>0</v>
      </c>
      <c r="AB92" s="439">
        <f t="shared" si="152"/>
        <v>0</v>
      </c>
      <c r="AC92" s="438">
        <f t="shared" si="153"/>
        <v>0</v>
      </c>
      <c r="AD92" s="439">
        <f t="shared" si="154"/>
        <v>0</v>
      </c>
      <c r="AE92" s="443">
        <f t="shared" si="155"/>
        <v>0</v>
      </c>
      <c r="AF92" s="141"/>
      <c r="AG92" s="15">
        <f t="shared" ref="AG92:AG107" si="157">(AE92*AF92)^2</f>
        <v>0</v>
      </c>
      <c r="AH92" s="15"/>
      <c r="AI92" s="101"/>
      <c r="AJ92" s="101"/>
      <c r="AK92" s="101"/>
      <c r="AL92" s="102"/>
      <c r="AM92" s="102"/>
      <c r="AN92" s="102"/>
      <c r="AO92" s="101"/>
      <c r="AP92" s="101"/>
      <c r="AQ92" s="101"/>
      <c r="AR92" s="101"/>
      <c r="AS92" s="101"/>
      <c r="AT92" s="101"/>
      <c r="AU92" s="101"/>
      <c r="AV92" s="101"/>
      <c r="AW92" s="101"/>
      <c r="AX92" s="101"/>
      <c r="AY92" s="101"/>
      <c r="AZ92" s="101"/>
      <c r="BA92" s="103"/>
      <c r="BB92" s="101"/>
      <c r="BC92" s="101"/>
      <c r="BD92" s="103"/>
      <c r="BE92" s="103"/>
      <c r="BF92" s="632"/>
      <c r="BG92" s="632"/>
      <c r="BH92" s="101"/>
      <c r="BI92" s="101"/>
      <c r="BJ92" s="103"/>
      <c r="BK92" s="106"/>
      <c r="BL92" s="106"/>
      <c r="BM92" s="72"/>
      <c r="BN92" s="24"/>
      <c r="BO92" s="24"/>
      <c r="BP92" s="24"/>
      <c r="BQ92" s="24"/>
      <c r="BR92" s="24"/>
      <c r="BS92" s="24"/>
      <c r="BT92" s="24"/>
      <c r="BU92" s="24"/>
      <c r="BV92" s="24"/>
      <c r="BW92" s="24"/>
      <c r="BX92" s="24"/>
      <c r="BY92" s="24"/>
      <c r="BZ92" s="24"/>
      <c r="CA92" s="24"/>
      <c r="CB92" s="24"/>
      <c r="CC92" s="24"/>
      <c r="CD92" s="24"/>
      <c r="CE92" s="24"/>
      <c r="CF92" s="24"/>
      <c r="CG92" s="24"/>
      <c r="CH92" s="24"/>
      <c r="CI92" s="24"/>
      <c r="CJ92" s="24"/>
      <c r="CK92" s="24"/>
      <c r="CL92" s="24"/>
      <c r="CM92" s="24"/>
      <c r="CN92" s="24"/>
      <c r="CO92" s="23"/>
      <c r="CP92" s="23"/>
      <c r="CQ92" s="23"/>
      <c r="CR92" s="24"/>
      <c r="CS92" s="15"/>
      <c r="CT92" s="15"/>
      <c r="CU92" s="15"/>
      <c r="CV92" s="16"/>
      <c r="CW92" s="16"/>
      <c r="CX92" s="16"/>
      <c r="CY92" s="16"/>
      <c r="CZ92" s="16"/>
      <c r="DA92" s="16"/>
      <c r="DB92" s="16"/>
      <c r="DC92" s="16"/>
      <c r="DD92" s="13"/>
      <c r="DE92" s="13"/>
      <c r="DF92" s="13"/>
      <c r="DG92" s="13"/>
      <c r="DH92" s="13"/>
      <c r="DI92" s="13"/>
      <c r="DJ92" s="13"/>
      <c r="DK92" s="13"/>
      <c r="DL92" s="13"/>
      <c r="DM92" s="13"/>
      <c r="DN92" s="13"/>
      <c r="DO92" s="13"/>
      <c r="DP92" s="13"/>
      <c r="DQ92" s="13"/>
      <c r="DR92" s="13"/>
      <c r="DS92" s="13"/>
      <c r="DT92" s="13"/>
      <c r="DU92" s="13"/>
      <c r="DV92" s="13"/>
      <c r="DW92" s="13"/>
      <c r="DX92" s="13"/>
      <c r="DY92" s="13"/>
      <c r="DZ92" s="13"/>
      <c r="EA92" s="13"/>
      <c r="EB92" s="13"/>
      <c r="EC92" s="13"/>
      <c r="ED92" s="13"/>
      <c r="EE92" s="13"/>
      <c r="EF92" s="13"/>
      <c r="EG92" s="13"/>
      <c r="EH92" s="13"/>
      <c r="EI92" s="13"/>
      <c r="EJ92" s="13"/>
      <c r="EK92" s="13"/>
      <c r="EL92" s="13"/>
      <c r="EM92" s="13"/>
      <c r="EN92" s="13"/>
      <c r="EO92" s="13"/>
      <c r="EP92" s="13"/>
      <c r="EQ92" s="13"/>
      <c r="ER92" s="13"/>
      <c r="ES92" s="13"/>
      <c r="ET92" s="13"/>
      <c r="EU92" s="13"/>
      <c r="EV92" s="13"/>
      <c r="EW92" s="13"/>
      <c r="EX92" s="13"/>
      <c r="EY92" s="13"/>
      <c r="EZ92" s="13"/>
      <c r="FA92" s="13"/>
      <c r="FB92" s="13"/>
      <c r="FC92" s="13"/>
      <c r="FD92" s="13"/>
      <c r="FE92" s="13"/>
      <c r="FF92" s="13"/>
      <c r="FG92" s="13"/>
      <c r="FH92" s="13"/>
      <c r="FI92" s="13"/>
      <c r="FJ92" s="13"/>
      <c r="FK92" s="13"/>
      <c r="FL92" s="13"/>
      <c r="FM92" s="13"/>
      <c r="FN92" s="13"/>
      <c r="FO92" s="13"/>
      <c r="FP92" s="13"/>
      <c r="FQ92" s="13"/>
      <c r="FR92" s="13"/>
      <c r="FS92" s="13"/>
      <c r="FT92" s="13"/>
      <c r="FU92" s="13"/>
      <c r="FV92" s="13"/>
      <c r="FW92" s="13"/>
    </row>
    <row r="93" spans="1:179" s="14" customFormat="1" x14ac:dyDescent="0.25">
      <c r="A93" s="13"/>
      <c r="B93" s="2198"/>
      <c r="C93" s="209"/>
      <c r="D93" s="958">
        <f t="shared" si="142"/>
        <v>0</v>
      </c>
      <c r="E93" s="578"/>
      <c r="F93" s="1534"/>
      <c r="G93" s="1534"/>
      <c r="H93" s="1534"/>
      <c r="I93" s="1534"/>
      <c r="J93" s="1534"/>
      <c r="K93" s="1534"/>
      <c r="L93" s="1534"/>
      <c r="M93" s="1534"/>
      <c r="N93" s="1534"/>
      <c r="O93" s="1534"/>
      <c r="P93" s="1534"/>
      <c r="Q93" s="276">
        <f t="shared" si="143"/>
        <v>0</v>
      </c>
      <c r="R93" s="276">
        <f t="shared" si="144"/>
        <v>0</v>
      </c>
      <c r="S93" s="276">
        <f t="shared" si="145"/>
        <v>0</v>
      </c>
      <c r="T93" s="276">
        <f t="shared" si="146"/>
        <v>0</v>
      </c>
      <c r="U93" s="276">
        <f t="shared" si="147"/>
        <v>0</v>
      </c>
      <c r="V93" s="1342"/>
      <c r="W93" s="277">
        <f t="shared" si="148"/>
        <v>0</v>
      </c>
      <c r="X93" s="442">
        <f t="shared" si="149"/>
        <v>0</v>
      </c>
      <c r="Y93" s="437">
        <f t="shared" si="150"/>
        <v>0</v>
      </c>
      <c r="Z93" s="438">
        <f t="shared" si="151"/>
        <v>0</v>
      </c>
      <c r="AA93" s="439">
        <f t="shared" si="156"/>
        <v>0</v>
      </c>
      <c r="AB93" s="439">
        <f t="shared" si="152"/>
        <v>0</v>
      </c>
      <c r="AC93" s="438">
        <f t="shared" si="153"/>
        <v>0</v>
      </c>
      <c r="AD93" s="439">
        <f t="shared" si="154"/>
        <v>0</v>
      </c>
      <c r="AE93" s="443">
        <f t="shared" si="155"/>
        <v>0</v>
      </c>
      <c r="AF93" s="141"/>
      <c r="AG93" s="15">
        <f t="shared" si="157"/>
        <v>0</v>
      </c>
      <c r="AH93" s="15"/>
      <c r="AI93" s="101"/>
      <c r="AJ93" s="101"/>
      <c r="AK93" s="101"/>
      <c r="AL93" s="102"/>
      <c r="AM93" s="102"/>
      <c r="AN93" s="102"/>
      <c r="AO93" s="101"/>
      <c r="AP93" s="101"/>
      <c r="AQ93" s="101"/>
      <c r="AR93" s="101"/>
      <c r="AS93" s="101"/>
      <c r="AT93" s="101"/>
      <c r="AU93" s="101"/>
      <c r="AV93" s="101"/>
      <c r="AW93" s="101"/>
      <c r="AX93" s="101"/>
      <c r="AY93" s="101"/>
      <c r="AZ93" s="101"/>
      <c r="BA93" s="103"/>
      <c r="BB93" s="101"/>
      <c r="BC93" s="101"/>
      <c r="BD93" s="103"/>
      <c r="BE93" s="103"/>
      <c r="BF93" s="632"/>
      <c r="BG93" s="632"/>
      <c r="BH93" s="101"/>
      <c r="BI93" s="101"/>
      <c r="BJ93" s="103"/>
      <c r="BK93" s="106"/>
      <c r="BL93" s="106"/>
      <c r="BM93" s="72"/>
      <c r="BN93" s="24"/>
      <c r="BO93" s="24"/>
      <c r="BP93" s="24"/>
      <c r="BQ93" s="24"/>
      <c r="BR93" s="24"/>
      <c r="BS93" s="24"/>
      <c r="BT93" s="24"/>
      <c r="BU93" s="24"/>
      <c r="BV93" s="24"/>
      <c r="BW93" s="24"/>
      <c r="BX93" s="24"/>
      <c r="BY93" s="24"/>
      <c r="BZ93" s="24"/>
      <c r="CA93" s="24"/>
      <c r="CB93" s="24"/>
      <c r="CC93" s="24"/>
      <c r="CD93" s="24"/>
      <c r="CE93" s="24"/>
      <c r="CF93" s="24"/>
      <c r="CG93" s="24"/>
      <c r="CH93" s="24"/>
      <c r="CI93" s="24"/>
      <c r="CJ93" s="24"/>
      <c r="CK93" s="24"/>
      <c r="CL93" s="24"/>
      <c r="CM93" s="24"/>
      <c r="CN93" s="24"/>
      <c r="CO93" s="23"/>
      <c r="CP93" s="23"/>
      <c r="CQ93" s="23"/>
      <c r="CR93" s="24"/>
      <c r="CS93" s="15"/>
      <c r="CT93" s="15"/>
      <c r="CU93" s="15"/>
      <c r="CV93" s="16"/>
      <c r="CW93" s="16"/>
      <c r="CX93" s="16"/>
      <c r="CY93" s="16"/>
      <c r="CZ93" s="16"/>
      <c r="DA93" s="16"/>
      <c r="DB93" s="16"/>
      <c r="DC93" s="16"/>
      <c r="DD93" s="13"/>
      <c r="DE93" s="13"/>
      <c r="DF93" s="13"/>
      <c r="DG93" s="13"/>
      <c r="DH93" s="13"/>
      <c r="DI93" s="13"/>
      <c r="DJ93" s="13"/>
      <c r="DK93" s="13"/>
      <c r="DL93" s="13"/>
      <c r="DM93" s="13"/>
      <c r="DN93" s="13"/>
      <c r="DO93" s="13"/>
      <c r="DP93" s="13"/>
      <c r="DQ93" s="13"/>
      <c r="DR93" s="13"/>
      <c r="DS93" s="13"/>
      <c r="DT93" s="13"/>
      <c r="DU93" s="13"/>
      <c r="DV93" s="13"/>
      <c r="DW93" s="13"/>
      <c r="DX93" s="13"/>
      <c r="DY93" s="13"/>
      <c r="DZ93" s="13"/>
      <c r="EA93" s="13"/>
      <c r="EB93" s="13"/>
      <c r="EC93" s="13"/>
      <c r="ED93" s="13"/>
      <c r="EE93" s="13"/>
      <c r="EF93" s="13"/>
      <c r="EG93" s="13"/>
      <c r="EH93" s="13"/>
      <c r="EI93" s="13"/>
      <c r="EJ93" s="13"/>
      <c r="EK93" s="13"/>
      <c r="EL93" s="13"/>
      <c r="EM93" s="13"/>
      <c r="EN93" s="13"/>
      <c r="EO93" s="13"/>
      <c r="EP93" s="13"/>
      <c r="EQ93" s="13"/>
      <c r="ER93" s="13"/>
      <c r="ES93" s="13"/>
      <c r="ET93" s="13"/>
      <c r="EU93" s="13"/>
      <c r="EV93" s="13"/>
      <c r="EW93" s="13"/>
      <c r="EX93" s="13"/>
      <c r="EY93" s="13"/>
      <c r="EZ93" s="13"/>
      <c r="FA93" s="13"/>
      <c r="FB93" s="13"/>
      <c r="FC93" s="13"/>
      <c r="FD93" s="13"/>
      <c r="FE93" s="13"/>
      <c r="FF93" s="13"/>
      <c r="FG93" s="13"/>
      <c r="FH93" s="13"/>
      <c r="FI93" s="13"/>
      <c r="FJ93" s="13"/>
      <c r="FK93" s="13"/>
      <c r="FL93" s="13"/>
      <c r="FM93" s="13"/>
      <c r="FN93" s="13"/>
      <c r="FO93" s="13"/>
      <c r="FP93" s="13"/>
      <c r="FQ93" s="13"/>
      <c r="FR93" s="13"/>
      <c r="FS93" s="13"/>
      <c r="FT93" s="13"/>
      <c r="FU93" s="13"/>
      <c r="FV93" s="13"/>
      <c r="FW93" s="13"/>
    </row>
    <row r="94" spans="1:179" s="14" customFormat="1" x14ac:dyDescent="0.25">
      <c r="A94" s="13"/>
      <c r="B94" s="2198"/>
      <c r="C94" s="209"/>
      <c r="D94" s="958">
        <f t="shared" si="142"/>
        <v>0</v>
      </c>
      <c r="E94" s="578"/>
      <c r="F94" s="1534"/>
      <c r="G94" s="1534"/>
      <c r="H94" s="1534"/>
      <c r="I94" s="1534"/>
      <c r="J94" s="1534"/>
      <c r="K94" s="1534"/>
      <c r="L94" s="1534"/>
      <c r="M94" s="1534"/>
      <c r="N94" s="1534"/>
      <c r="O94" s="1534"/>
      <c r="P94" s="1534"/>
      <c r="Q94" s="276">
        <f t="shared" si="143"/>
        <v>0</v>
      </c>
      <c r="R94" s="276">
        <f t="shared" si="144"/>
        <v>0</v>
      </c>
      <c r="S94" s="276">
        <f t="shared" si="145"/>
        <v>0</v>
      </c>
      <c r="T94" s="276">
        <f t="shared" si="146"/>
        <v>0</v>
      </c>
      <c r="U94" s="276">
        <f t="shared" si="147"/>
        <v>0</v>
      </c>
      <c r="V94" s="1342"/>
      <c r="W94" s="277">
        <f t="shared" si="148"/>
        <v>0</v>
      </c>
      <c r="X94" s="442">
        <f t="shared" si="149"/>
        <v>0</v>
      </c>
      <c r="Y94" s="437">
        <f t="shared" si="150"/>
        <v>0</v>
      </c>
      <c r="Z94" s="438">
        <f t="shared" si="151"/>
        <v>0</v>
      </c>
      <c r="AA94" s="439">
        <f t="shared" si="156"/>
        <v>0</v>
      </c>
      <c r="AB94" s="439">
        <f t="shared" si="152"/>
        <v>0</v>
      </c>
      <c r="AC94" s="438">
        <f t="shared" si="153"/>
        <v>0</v>
      </c>
      <c r="AD94" s="439">
        <f t="shared" si="154"/>
        <v>0</v>
      </c>
      <c r="AE94" s="443">
        <f t="shared" si="155"/>
        <v>0</v>
      </c>
      <c r="AF94" s="141"/>
      <c r="AG94" s="15">
        <f t="shared" si="157"/>
        <v>0</v>
      </c>
      <c r="AH94" s="15"/>
      <c r="AI94" s="101"/>
      <c r="AJ94" s="101"/>
      <c r="AK94" s="101"/>
      <c r="AL94" s="102"/>
      <c r="AM94" s="102"/>
      <c r="AN94" s="102"/>
      <c r="AO94" s="101"/>
      <c r="AP94" s="101"/>
      <c r="AQ94" s="101"/>
      <c r="AR94" s="101"/>
      <c r="AS94" s="101"/>
      <c r="AT94" s="101"/>
      <c r="AU94" s="101"/>
      <c r="AV94" s="101"/>
      <c r="AW94" s="101"/>
      <c r="AX94" s="101"/>
      <c r="AY94" s="101"/>
      <c r="AZ94" s="101"/>
      <c r="BA94" s="103"/>
      <c r="BB94" s="101"/>
      <c r="BC94" s="101"/>
      <c r="BD94" s="103"/>
      <c r="BE94" s="103"/>
      <c r="BF94" s="632"/>
      <c r="BG94" s="632"/>
      <c r="BH94" s="101"/>
      <c r="BI94" s="101"/>
      <c r="BJ94" s="103"/>
      <c r="BK94" s="106"/>
      <c r="BL94" s="106"/>
      <c r="BM94" s="72"/>
      <c r="BN94" s="24"/>
      <c r="BO94" s="24"/>
      <c r="BP94" s="24"/>
      <c r="BQ94" s="24"/>
      <c r="BR94" s="24"/>
      <c r="BS94" s="24"/>
      <c r="BT94" s="24"/>
      <c r="BU94" s="24"/>
      <c r="BV94" s="24"/>
      <c r="BW94" s="24"/>
      <c r="BX94" s="24"/>
      <c r="BY94" s="24"/>
      <c r="BZ94" s="24"/>
      <c r="CA94" s="24"/>
      <c r="CB94" s="24"/>
      <c r="CC94" s="24"/>
      <c r="CD94" s="24"/>
      <c r="CE94" s="24"/>
      <c r="CF94" s="24"/>
      <c r="CG94" s="24"/>
      <c r="CH94" s="24"/>
      <c r="CI94" s="24"/>
      <c r="CJ94" s="24"/>
      <c r="CK94" s="24"/>
      <c r="CL94" s="24"/>
      <c r="CM94" s="24"/>
      <c r="CN94" s="24"/>
      <c r="CO94" s="23"/>
      <c r="CP94" s="23"/>
      <c r="CQ94" s="23"/>
      <c r="CR94" s="24"/>
      <c r="CS94" s="15"/>
      <c r="CT94" s="15"/>
      <c r="CU94" s="15"/>
      <c r="CV94" s="16"/>
      <c r="CW94" s="16"/>
      <c r="CX94" s="16"/>
      <c r="CY94" s="16"/>
      <c r="CZ94" s="16"/>
      <c r="DA94" s="16"/>
      <c r="DB94" s="16"/>
      <c r="DC94" s="16"/>
      <c r="DD94" s="13"/>
      <c r="DE94" s="13"/>
      <c r="DF94" s="13"/>
      <c r="DG94" s="13"/>
      <c r="DH94" s="13"/>
      <c r="DI94" s="13"/>
      <c r="DJ94" s="13"/>
      <c r="DK94" s="13"/>
      <c r="DL94" s="13"/>
      <c r="DM94" s="13"/>
      <c r="DN94" s="13"/>
      <c r="DO94" s="13"/>
      <c r="DP94" s="13"/>
      <c r="DQ94" s="13"/>
      <c r="DR94" s="13"/>
      <c r="DS94" s="13"/>
      <c r="DT94" s="13"/>
      <c r="DU94" s="13"/>
      <c r="DV94" s="13"/>
      <c r="DW94" s="13"/>
      <c r="DX94" s="13"/>
      <c r="DY94" s="13"/>
      <c r="DZ94" s="13"/>
      <c r="EA94" s="13"/>
      <c r="EB94" s="13"/>
      <c r="EC94" s="13"/>
      <c r="ED94" s="13"/>
      <c r="EE94" s="13"/>
      <c r="EF94" s="13"/>
      <c r="EG94" s="13"/>
      <c r="EH94" s="13"/>
      <c r="EI94" s="13"/>
      <c r="EJ94" s="13"/>
      <c r="EK94" s="13"/>
      <c r="EL94" s="13"/>
      <c r="EM94" s="13"/>
      <c r="EN94" s="13"/>
      <c r="EO94" s="13"/>
      <c r="EP94" s="13"/>
      <c r="EQ94" s="13"/>
      <c r="ER94" s="13"/>
      <c r="ES94" s="13"/>
      <c r="ET94" s="13"/>
      <c r="EU94" s="13"/>
      <c r="EV94" s="13"/>
      <c r="EW94" s="13"/>
      <c r="EX94" s="13"/>
      <c r="EY94" s="13"/>
      <c r="EZ94" s="13"/>
      <c r="FA94" s="13"/>
      <c r="FB94" s="13"/>
      <c r="FC94" s="13"/>
      <c r="FD94" s="13"/>
      <c r="FE94" s="13"/>
      <c r="FF94" s="13"/>
      <c r="FG94" s="13"/>
      <c r="FH94" s="13"/>
      <c r="FI94" s="13"/>
      <c r="FJ94" s="13"/>
      <c r="FK94" s="13"/>
      <c r="FL94" s="13"/>
      <c r="FM94" s="13"/>
      <c r="FN94" s="13"/>
      <c r="FO94" s="13"/>
      <c r="FP94" s="13"/>
      <c r="FQ94" s="13"/>
      <c r="FR94" s="13"/>
      <c r="FS94" s="13"/>
      <c r="FT94" s="13"/>
      <c r="FU94" s="13"/>
      <c r="FV94" s="13"/>
      <c r="FW94" s="13"/>
    </row>
    <row r="95" spans="1:179" s="14" customFormat="1" ht="15" customHeight="1" x14ac:dyDescent="0.25">
      <c r="A95" s="13"/>
      <c r="B95" s="2198" t="s">
        <v>290</v>
      </c>
      <c r="C95" s="209"/>
      <c r="D95" s="958">
        <f t="shared" si="142"/>
        <v>0</v>
      </c>
      <c r="E95" s="578"/>
      <c r="F95" s="1534"/>
      <c r="G95" s="1534"/>
      <c r="H95" s="1534"/>
      <c r="I95" s="1534"/>
      <c r="J95" s="1534"/>
      <c r="K95" s="1534"/>
      <c r="L95" s="1534"/>
      <c r="M95" s="1534"/>
      <c r="N95" s="1534"/>
      <c r="O95" s="1534"/>
      <c r="P95" s="1534"/>
      <c r="Q95" s="276">
        <f t="shared" si="143"/>
        <v>0</v>
      </c>
      <c r="R95" s="276">
        <f t="shared" si="144"/>
        <v>0</v>
      </c>
      <c r="S95" s="276">
        <f t="shared" si="145"/>
        <v>0</v>
      </c>
      <c r="T95" s="276">
        <f t="shared" si="146"/>
        <v>0</v>
      </c>
      <c r="U95" s="276">
        <f t="shared" si="147"/>
        <v>0</v>
      </c>
      <c r="V95" s="1342"/>
      <c r="W95" s="277">
        <f t="shared" si="148"/>
        <v>0</v>
      </c>
      <c r="X95" s="442">
        <f t="shared" si="149"/>
        <v>0</v>
      </c>
      <c r="Y95" s="437">
        <f t="shared" si="150"/>
        <v>0</v>
      </c>
      <c r="Z95" s="438">
        <f t="shared" si="151"/>
        <v>0</v>
      </c>
      <c r="AA95" s="439">
        <f t="shared" si="156"/>
        <v>0</v>
      </c>
      <c r="AB95" s="439">
        <f t="shared" si="152"/>
        <v>0</v>
      </c>
      <c r="AC95" s="438">
        <f t="shared" si="153"/>
        <v>0</v>
      </c>
      <c r="AD95" s="439">
        <f t="shared" si="154"/>
        <v>0</v>
      </c>
      <c r="AE95" s="443">
        <f t="shared" si="155"/>
        <v>0</v>
      </c>
      <c r="AF95" s="141"/>
      <c r="AG95" s="15">
        <f t="shared" si="157"/>
        <v>0</v>
      </c>
      <c r="AH95" s="15"/>
      <c r="AI95" s="101"/>
      <c r="AJ95" s="101"/>
      <c r="AK95" s="101"/>
      <c r="AL95" s="102"/>
      <c r="AM95" s="102"/>
      <c r="AN95" s="102"/>
      <c r="AO95" s="101"/>
      <c r="AP95" s="101"/>
      <c r="AQ95" s="101"/>
      <c r="AR95" s="101"/>
      <c r="AS95" s="101"/>
      <c r="AT95" s="101"/>
      <c r="AU95" s="101"/>
      <c r="AV95" s="101"/>
      <c r="AW95" s="101"/>
      <c r="AX95" s="101"/>
      <c r="AY95" s="101"/>
      <c r="AZ95" s="101"/>
      <c r="BA95" s="103"/>
      <c r="BB95" s="101"/>
      <c r="BC95" s="101"/>
      <c r="BD95" s="103"/>
      <c r="BE95" s="103"/>
      <c r="BF95" s="632"/>
      <c r="BG95" s="632"/>
      <c r="BH95" s="101"/>
      <c r="BI95" s="101"/>
      <c r="BJ95" s="103"/>
      <c r="BK95" s="106"/>
      <c r="BL95" s="106"/>
      <c r="BM95" s="72"/>
      <c r="BN95" s="24"/>
      <c r="BO95" s="24"/>
      <c r="BP95" s="24"/>
      <c r="BQ95" s="24"/>
      <c r="BR95" s="24"/>
      <c r="BS95" s="24"/>
      <c r="BT95" s="24"/>
      <c r="BU95" s="24"/>
      <c r="BV95" s="24"/>
      <c r="BW95" s="24"/>
      <c r="BX95" s="24"/>
      <c r="BY95" s="24"/>
      <c r="BZ95" s="24"/>
      <c r="CA95" s="24"/>
      <c r="CB95" s="24"/>
      <c r="CC95" s="24"/>
      <c r="CD95" s="24"/>
      <c r="CE95" s="24"/>
      <c r="CF95" s="24"/>
      <c r="CG95" s="24"/>
      <c r="CH95" s="24"/>
      <c r="CI95" s="24"/>
      <c r="CJ95" s="24"/>
      <c r="CK95" s="24"/>
      <c r="CL95" s="24"/>
      <c r="CM95" s="24"/>
      <c r="CN95" s="24"/>
      <c r="CO95" s="23"/>
      <c r="CP95" s="23"/>
      <c r="CQ95" s="23"/>
      <c r="CR95" s="24"/>
      <c r="CS95" s="15"/>
      <c r="CT95" s="15"/>
      <c r="CU95" s="15"/>
      <c r="CV95" s="16"/>
      <c r="CW95" s="16"/>
      <c r="CX95" s="16"/>
      <c r="CY95" s="16"/>
      <c r="CZ95" s="16"/>
      <c r="DA95" s="16"/>
      <c r="DB95" s="16"/>
      <c r="DC95" s="16"/>
      <c r="DD95" s="13"/>
      <c r="DE95" s="13"/>
      <c r="DF95" s="13"/>
      <c r="DG95" s="13"/>
      <c r="DH95" s="13"/>
      <c r="DI95" s="13"/>
      <c r="DJ95" s="13"/>
      <c r="DK95" s="13"/>
      <c r="DL95" s="13"/>
      <c r="DM95" s="13"/>
      <c r="DN95" s="13"/>
      <c r="DO95" s="13"/>
      <c r="DP95" s="13"/>
      <c r="DQ95" s="13"/>
      <c r="DR95" s="13"/>
      <c r="DS95" s="13"/>
      <c r="DT95" s="13"/>
      <c r="DU95" s="13"/>
      <c r="DV95" s="13"/>
      <c r="DW95" s="13"/>
      <c r="DX95" s="13"/>
      <c r="DY95" s="13"/>
      <c r="DZ95" s="13"/>
      <c r="EA95" s="13"/>
      <c r="EB95" s="13"/>
      <c r="EC95" s="13"/>
      <c r="ED95" s="13"/>
      <c r="EE95" s="13"/>
      <c r="EF95" s="13"/>
      <c r="EG95" s="13"/>
      <c r="EH95" s="13"/>
      <c r="EI95" s="13"/>
      <c r="EJ95" s="13"/>
      <c r="EK95" s="13"/>
      <c r="EL95" s="13"/>
      <c r="EM95" s="13"/>
      <c r="EN95" s="13"/>
      <c r="EO95" s="13"/>
      <c r="EP95" s="13"/>
      <c r="EQ95" s="13"/>
      <c r="ER95" s="13"/>
      <c r="ES95" s="13"/>
      <c r="ET95" s="13"/>
      <c r="EU95" s="13"/>
      <c r="EV95" s="13"/>
      <c r="EW95" s="13"/>
      <c r="EX95" s="13"/>
      <c r="EY95" s="13"/>
      <c r="EZ95" s="13"/>
      <c r="FA95" s="13"/>
      <c r="FB95" s="13"/>
      <c r="FC95" s="13"/>
      <c r="FD95" s="13"/>
      <c r="FE95" s="13"/>
      <c r="FF95" s="13"/>
      <c r="FG95" s="13"/>
      <c r="FH95" s="13"/>
      <c r="FI95" s="13"/>
      <c r="FJ95" s="13"/>
      <c r="FK95" s="13"/>
      <c r="FL95" s="13"/>
      <c r="FM95" s="13"/>
      <c r="FN95" s="13"/>
      <c r="FO95" s="13"/>
      <c r="FP95" s="13"/>
      <c r="FQ95" s="13"/>
      <c r="FR95" s="13"/>
      <c r="FS95" s="13"/>
      <c r="FT95" s="13"/>
      <c r="FU95" s="13"/>
      <c r="FV95" s="13"/>
      <c r="FW95" s="13"/>
    </row>
    <row r="96" spans="1:179" s="14" customFormat="1" x14ac:dyDescent="0.25">
      <c r="A96" s="13"/>
      <c r="B96" s="2198"/>
      <c r="C96" s="209"/>
      <c r="D96" s="958">
        <f t="shared" si="142"/>
        <v>0</v>
      </c>
      <c r="E96" s="578"/>
      <c r="F96" s="1534"/>
      <c r="G96" s="1534"/>
      <c r="H96" s="1534"/>
      <c r="I96" s="1534"/>
      <c r="J96" s="1534"/>
      <c r="K96" s="1534"/>
      <c r="L96" s="1534"/>
      <c r="M96" s="1534"/>
      <c r="N96" s="1534"/>
      <c r="O96" s="1534"/>
      <c r="P96" s="1534"/>
      <c r="Q96" s="276">
        <f t="shared" si="143"/>
        <v>0</v>
      </c>
      <c r="R96" s="276">
        <f t="shared" si="144"/>
        <v>0</v>
      </c>
      <c r="S96" s="276">
        <f t="shared" si="145"/>
        <v>0</v>
      </c>
      <c r="T96" s="276">
        <f t="shared" si="146"/>
        <v>0</v>
      </c>
      <c r="U96" s="276">
        <f t="shared" si="147"/>
        <v>0</v>
      </c>
      <c r="V96" s="1342"/>
      <c r="W96" s="277">
        <f t="shared" si="148"/>
        <v>0</v>
      </c>
      <c r="X96" s="442">
        <f t="shared" si="149"/>
        <v>0</v>
      </c>
      <c r="Y96" s="437">
        <f t="shared" si="150"/>
        <v>0</v>
      </c>
      <c r="Z96" s="438">
        <f t="shared" si="151"/>
        <v>0</v>
      </c>
      <c r="AA96" s="439">
        <f t="shared" si="156"/>
        <v>0</v>
      </c>
      <c r="AB96" s="439">
        <f t="shared" si="152"/>
        <v>0</v>
      </c>
      <c r="AC96" s="438">
        <f t="shared" si="153"/>
        <v>0</v>
      </c>
      <c r="AD96" s="439">
        <f t="shared" si="154"/>
        <v>0</v>
      </c>
      <c r="AE96" s="443">
        <f t="shared" si="155"/>
        <v>0</v>
      </c>
      <c r="AF96" s="141"/>
      <c r="AG96" s="15">
        <f t="shared" si="157"/>
        <v>0</v>
      </c>
      <c r="AH96" s="15"/>
      <c r="AI96" s="101"/>
      <c r="AJ96" s="101"/>
      <c r="AK96" s="101"/>
      <c r="AL96" s="102"/>
      <c r="AM96" s="102"/>
      <c r="AN96" s="102"/>
      <c r="AO96" s="101"/>
      <c r="AP96" s="101"/>
      <c r="AQ96" s="101"/>
      <c r="AR96" s="101"/>
      <c r="AS96" s="101"/>
      <c r="AT96" s="101"/>
      <c r="AU96" s="101"/>
      <c r="AV96" s="101"/>
      <c r="AW96" s="101"/>
      <c r="AX96" s="101"/>
      <c r="AY96" s="101"/>
      <c r="AZ96" s="101"/>
      <c r="BA96" s="103"/>
      <c r="BB96" s="101"/>
      <c r="BC96" s="101"/>
      <c r="BD96" s="103"/>
      <c r="BE96" s="103"/>
      <c r="BF96" s="632"/>
      <c r="BG96" s="632"/>
      <c r="BH96" s="101"/>
      <c r="BI96" s="101"/>
      <c r="BJ96" s="103"/>
      <c r="BK96" s="106"/>
      <c r="BL96" s="106"/>
      <c r="BM96" s="72"/>
      <c r="BN96" s="24"/>
      <c r="BO96" s="24"/>
      <c r="BP96" s="24"/>
      <c r="BQ96" s="24"/>
      <c r="BR96" s="24"/>
      <c r="BS96" s="24"/>
      <c r="BT96" s="24"/>
      <c r="BU96" s="24"/>
      <c r="BV96" s="24"/>
      <c r="BW96" s="24"/>
      <c r="BX96" s="24"/>
      <c r="BY96" s="24"/>
      <c r="BZ96" s="24"/>
      <c r="CA96" s="24"/>
      <c r="CB96" s="24"/>
      <c r="CC96" s="24"/>
      <c r="CD96" s="24"/>
      <c r="CE96" s="24"/>
      <c r="CF96" s="24"/>
      <c r="CG96" s="24"/>
      <c r="CH96" s="24"/>
      <c r="CI96" s="24"/>
      <c r="CJ96" s="24"/>
      <c r="CK96" s="24"/>
      <c r="CL96" s="24"/>
      <c r="CM96" s="24"/>
      <c r="CN96" s="24"/>
      <c r="CO96" s="55"/>
      <c r="CP96" s="55"/>
      <c r="CQ96" s="55"/>
      <c r="CR96" s="24"/>
      <c r="CS96" s="15"/>
      <c r="CT96" s="15"/>
      <c r="CU96" s="15"/>
      <c r="CV96" s="16"/>
      <c r="CW96" s="16"/>
      <c r="CX96" s="16"/>
      <c r="CY96" s="16"/>
      <c r="CZ96" s="16"/>
      <c r="DA96" s="16"/>
      <c r="DB96" s="16"/>
      <c r="DC96" s="16"/>
      <c r="DD96" s="13"/>
      <c r="DE96" s="13"/>
      <c r="DF96" s="13"/>
      <c r="DG96" s="13"/>
      <c r="DH96" s="13"/>
      <c r="DI96" s="13"/>
      <c r="DJ96" s="13"/>
      <c r="DK96" s="13"/>
      <c r="DL96" s="13"/>
      <c r="DM96" s="13"/>
      <c r="DN96" s="13"/>
      <c r="DO96" s="13"/>
      <c r="DP96" s="13"/>
      <c r="DQ96" s="13"/>
      <c r="DR96" s="13"/>
      <c r="DS96" s="13"/>
      <c r="DT96" s="13"/>
      <c r="DU96" s="13"/>
      <c r="DV96" s="13"/>
      <c r="DW96" s="13"/>
      <c r="DX96" s="13"/>
      <c r="DY96" s="13"/>
      <c r="DZ96" s="13"/>
      <c r="EA96" s="13"/>
      <c r="EB96" s="13"/>
      <c r="EC96" s="13"/>
      <c r="ED96" s="13"/>
      <c r="EE96" s="13"/>
      <c r="EF96" s="13"/>
      <c r="EG96" s="13"/>
      <c r="EH96" s="13"/>
      <c r="EI96" s="13"/>
      <c r="EJ96" s="13"/>
      <c r="EK96" s="13"/>
      <c r="EL96" s="13"/>
      <c r="EM96" s="13"/>
      <c r="EN96" s="13"/>
      <c r="EO96" s="13"/>
      <c r="EP96" s="13"/>
      <c r="EQ96" s="13"/>
      <c r="ER96" s="13"/>
      <c r="ES96" s="13"/>
      <c r="ET96" s="13"/>
      <c r="EU96" s="13"/>
      <c r="EV96" s="13"/>
      <c r="EW96" s="13"/>
      <c r="EX96" s="13"/>
      <c r="EY96" s="13"/>
      <c r="EZ96" s="13"/>
      <c r="FA96" s="13"/>
      <c r="FB96" s="13"/>
      <c r="FC96" s="13"/>
      <c r="FD96" s="13"/>
      <c r="FE96" s="13"/>
      <c r="FF96" s="13"/>
      <c r="FG96" s="13"/>
      <c r="FH96" s="13"/>
      <c r="FI96" s="13"/>
      <c r="FJ96" s="13"/>
      <c r="FK96" s="13"/>
      <c r="FL96" s="13"/>
      <c r="FM96" s="13"/>
      <c r="FN96" s="13"/>
      <c r="FO96" s="13"/>
      <c r="FP96" s="13"/>
      <c r="FQ96" s="13"/>
      <c r="FR96" s="13"/>
      <c r="FS96" s="13"/>
      <c r="FT96" s="13"/>
      <c r="FU96" s="13"/>
      <c r="FV96" s="13"/>
      <c r="FW96" s="13"/>
    </row>
    <row r="97" spans="1:179" s="14" customFormat="1" ht="15" customHeight="1" x14ac:dyDescent="0.25">
      <c r="A97" s="13"/>
      <c r="B97" s="2198" t="s">
        <v>289</v>
      </c>
      <c r="C97" s="209"/>
      <c r="D97" s="958">
        <f t="shared" si="142"/>
        <v>0</v>
      </c>
      <c r="E97" s="578"/>
      <c r="F97" s="1534"/>
      <c r="G97" s="1534"/>
      <c r="H97" s="1534"/>
      <c r="I97" s="1534"/>
      <c r="J97" s="1534"/>
      <c r="K97" s="1534"/>
      <c r="L97" s="1534"/>
      <c r="M97" s="1534"/>
      <c r="N97" s="1534"/>
      <c r="O97" s="1534"/>
      <c r="P97" s="1534"/>
      <c r="Q97" s="276">
        <f t="shared" si="143"/>
        <v>0</v>
      </c>
      <c r="R97" s="276">
        <f t="shared" si="144"/>
        <v>0</v>
      </c>
      <c r="S97" s="276">
        <f t="shared" si="145"/>
        <v>0</v>
      </c>
      <c r="T97" s="276">
        <f t="shared" si="146"/>
        <v>0</v>
      </c>
      <c r="U97" s="276">
        <f t="shared" si="147"/>
        <v>0</v>
      </c>
      <c r="V97" s="1342"/>
      <c r="W97" s="277">
        <f t="shared" si="148"/>
        <v>0</v>
      </c>
      <c r="X97" s="442">
        <f t="shared" si="149"/>
        <v>0</v>
      </c>
      <c r="Y97" s="437">
        <f t="shared" si="150"/>
        <v>0</v>
      </c>
      <c r="Z97" s="438">
        <f t="shared" si="151"/>
        <v>0</v>
      </c>
      <c r="AA97" s="439">
        <f t="shared" si="156"/>
        <v>0</v>
      </c>
      <c r="AB97" s="439">
        <f t="shared" si="152"/>
        <v>0</v>
      </c>
      <c r="AC97" s="438">
        <f t="shared" si="153"/>
        <v>0</v>
      </c>
      <c r="AD97" s="439">
        <f t="shared" si="154"/>
        <v>0</v>
      </c>
      <c r="AE97" s="443">
        <f t="shared" si="155"/>
        <v>0</v>
      </c>
      <c r="AF97" s="141"/>
      <c r="AG97" s="15">
        <f t="shared" si="157"/>
        <v>0</v>
      </c>
      <c r="AH97" s="15"/>
      <c r="AI97" s="101"/>
      <c r="AJ97" s="101"/>
      <c r="AK97" s="101"/>
      <c r="AL97" s="102"/>
      <c r="AM97" s="102"/>
      <c r="AN97" s="102"/>
      <c r="AO97" s="101"/>
      <c r="AP97" s="101"/>
      <c r="AQ97" s="101"/>
      <c r="AR97" s="101"/>
      <c r="AS97" s="101"/>
      <c r="AT97" s="101"/>
      <c r="AU97" s="101"/>
      <c r="AV97" s="101"/>
      <c r="AW97" s="101"/>
      <c r="AX97" s="101"/>
      <c r="AY97" s="101"/>
      <c r="AZ97" s="101"/>
      <c r="BA97" s="103"/>
      <c r="BB97" s="101"/>
      <c r="BC97" s="101"/>
      <c r="BD97" s="103"/>
      <c r="BE97" s="103"/>
      <c r="BF97" s="632"/>
      <c r="BG97" s="632"/>
      <c r="BH97" s="101"/>
      <c r="BI97" s="101"/>
      <c r="BJ97" s="103"/>
      <c r="BK97" s="106"/>
      <c r="BL97" s="106"/>
      <c r="BM97" s="72"/>
      <c r="BN97" s="24"/>
      <c r="BO97" s="24"/>
      <c r="BP97" s="24"/>
      <c r="BQ97" s="24"/>
      <c r="BR97" s="24"/>
      <c r="BS97" s="24"/>
      <c r="BT97" s="24"/>
      <c r="BU97" s="24"/>
      <c r="BV97" s="24"/>
      <c r="BW97" s="24"/>
      <c r="BX97" s="24"/>
      <c r="BY97" s="24"/>
      <c r="BZ97" s="24"/>
      <c r="CA97" s="24"/>
      <c r="CB97" s="24"/>
      <c r="CC97" s="24"/>
      <c r="CD97" s="24"/>
      <c r="CE97" s="24"/>
      <c r="CF97" s="24"/>
      <c r="CG97" s="24"/>
      <c r="CH97" s="24"/>
      <c r="CI97" s="24"/>
      <c r="CJ97" s="24"/>
      <c r="CK97" s="24"/>
      <c r="CL97" s="24"/>
      <c r="CM97" s="24"/>
      <c r="CN97" s="24"/>
      <c r="CO97" s="16"/>
      <c r="CP97" s="16"/>
      <c r="CQ97" s="16"/>
      <c r="CR97" s="24"/>
      <c r="CS97" s="15"/>
      <c r="CT97" s="15"/>
      <c r="CU97" s="15"/>
      <c r="CV97" s="16"/>
      <c r="CW97" s="16"/>
      <c r="CX97" s="16"/>
      <c r="CY97" s="16"/>
      <c r="CZ97" s="16"/>
      <c r="DA97" s="16"/>
      <c r="DB97" s="16"/>
      <c r="DC97" s="16"/>
      <c r="DD97" s="13"/>
      <c r="DE97" s="13"/>
      <c r="DF97" s="13"/>
      <c r="DG97" s="13"/>
      <c r="DH97" s="13"/>
      <c r="DI97" s="13"/>
      <c r="DJ97" s="13"/>
      <c r="DK97" s="13"/>
      <c r="DL97" s="13"/>
      <c r="DM97" s="13"/>
      <c r="DN97" s="13"/>
      <c r="DO97" s="13"/>
      <c r="DP97" s="13"/>
      <c r="DQ97" s="13"/>
      <c r="DR97" s="13"/>
      <c r="DS97" s="13"/>
      <c r="DT97" s="13"/>
      <c r="DU97" s="13"/>
      <c r="DV97" s="13"/>
      <c r="DW97" s="13"/>
      <c r="DX97" s="13"/>
      <c r="DY97" s="13"/>
      <c r="DZ97" s="13"/>
      <c r="EA97" s="13"/>
      <c r="EB97" s="13"/>
      <c r="EC97" s="13"/>
      <c r="ED97" s="13"/>
      <c r="EE97" s="13"/>
      <c r="EF97" s="13"/>
      <c r="EG97" s="13"/>
      <c r="EH97" s="13"/>
      <c r="EI97" s="13"/>
      <c r="EJ97" s="13"/>
      <c r="EK97" s="13"/>
      <c r="EL97" s="13"/>
      <c r="EM97" s="13"/>
      <c r="EN97" s="13"/>
      <c r="EO97" s="13"/>
      <c r="EP97" s="13"/>
      <c r="EQ97" s="13"/>
      <c r="ER97" s="13"/>
      <c r="ES97" s="13"/>
      <c r="ET97" s="13"/>
      <c r="EU97" s="13"/>
      <c r="EV97" s="13"/>
      <c r="EW97" s="13"/>
      <c r="EX97" s="13"/>
      <c r="EY97" s="13"/>
      <c r="EZ97" s="13"/>
      <c r="FA97" s="13"/>
      <c r="FB97" s="13"/>
      <c r="FC97" s="13"/>
      <c r="FD97" s="13"/>
      <c r="FE97" s="13"/>
      <c r="FF97" s="13"/>
      <c r="FG97" s="13"/>
      <c r="FH97" s="13"/>
      <c r="FI97" s="13"/>
      <c r="FJ97" s="13"/>
      <c r="FK97" s="13"/>
      <c r="FL97" s="13"/>
      <c r="FM97" s="13"/>
      <c r="FN97" s="13"/>
      <c r="FO97" s="13"/>
      <c r="FP97" s="13"/>
      <c r="FQ97" s="13"/>
      <c r="FR97" s="13"/>
      <c r="FS97" s="13"/>
      <c r="FT97" s="13"/>
      <c r="FU97" s="13"/>
      <c r="FV97" s="13"/>
      <c r="FW97" s="13"/>
    </row>
    <row r="98" spans="1:179" s="14" customFormat="1" x14ac:dyDescent="0.25">
      <c r="A98" s="13"/>
      <c r="B98" s="2198"/>
      <c r="C98" s="209"/>
      <c r="D98" s="958">
        <f t="shared" si="142"/>
        <v>0</v>
      </c>
      <c r="E98" s="578"/>
      <c r="F98" s="1534"/>
      <c r="G98" s="1534"/>
      <c r="H98" s="1534"/>
      <c r="I98" s="1534"/>
      <c r="J98" s="1534"/>
      <c r="K98" s="1534"/>
      <c r="L98" s="1534"/>
      <c r="M98" s="1534"/>
      <c r="N98" s="1534"/>
      <c r="O98" s="1534"/>
      <c r="P98" s="1534"/>
      <c r="Q98" s="276">
        <f t="shared" si="143"/>
        <v>0</v>
      </c>
      <c r="R98" s="276">
        <f t="shared" si="144"/>
        <v>0</v>
      </c>
      <c r="S98" s="276">
        <f t="shared" si="145"/>
        <v>0</v>
      </c>
      <c r="T98" s="276">
        <f t="shared" si="146"/>
        <v>0</v>
      </c>
      <c r="U98" s="276">
        <f t="shared" si="147"/>
        <v>0</v>
      </c>
      <c r="V98" s="1342"/>
      <c r="W98" s="277">
        <f t="shared" si="148"/>
        <v>0</v>
      </c>
      <c r="X98" s="442">
        <f t="shared" si="149"/>
        <v>0</v>
      </c>
      <c r="Y98" s="437">
        <f t="shared" si="150"/>
        <v>0</v>
      </c>
      <c r="Z98" s="438">
        <f t="shared" si="151"/>
        <v>0</v>
      </c>
      <c r="AA98" s="439">
        <f t="shared" si="156"/>
        <v>0</v>
      </c>
      <c r="AB98" s="439">
        <f t="shared" si="152"/>
        <v>0</v>
      </c>
      <c r="AC98" s="438">
        <f t="shared" si="153"/>
        <v>0</v>
      </c>
      <c r="AD98" s="439">
        <f t="shared" si="154"/>
        <v>0</v>
      </c>
      <c r="AE98" s="443">
        <f t="shared" si="155"/>
        <v>0</v>
      </c>
      <c r="AF98" s="141"/>
      <c r="AG98" s="15">
        <f t="shared" si="157"/>
        <v>0</v>
      </c>
      <c r="AH98" s="15"/>
      <c r="AI98" s="101"/>
      <c r="AJ98" s="101"/>
      <c r="AK98" s="101"/>
      <c r="AL98" s="102"/>
      <c r="AM98" s="102"/>
      <c r="AN98" s="102"/>
      <c r="AO98" s="101"/>
      <c r="AP98" s="101"/>
      <c r="AQ98" s="101"/>
      <c r="AR98" s="101"/>
      <c r="AS98" s="101"/>
      <c r="AT98" s="101"/>
      <c r="AU98" s="101"/>
      <c r="AV98" s="101"/>
      <c r="AW98" s="101"/>
      <c r="AX98" s="101"/>
      <c r="AY98" s="101"/>
      <c r="AZ98" s="101"/>
      <c r="BA98" s="103"/>
      <c r="BB98" s="101"/>
      <c r="BC98" s="101"/>
      <c r="BD98" s="103"/>
      <c r="BE98" s="103"/>
      <c r="BF98" s="632"/>
      <c r="BG98" s="632"/>
      <c r="BH98" s="101"/>
      <c r="BI98" s="101"/>
      <c r="BJ98" s="103"/>
      <c r="BK98" s="106"/>
      <c r="BL98" s="106"/>
      <c r="BM98" s="72"/>
      <c r="BN98" s="24"/>
      <c r="BO98" s="24"/>
      <c r="BP98" s="24"/>
      <c r="BQ98" s="24"/>
      <c r="BR98" s="24"/>
      <c r="BS98" s="24"/>
      <c r="BT98" s="24"/>
      <c r="BU98" s="24"/>
      <c r="BV98" s="24"/>
      <c r="BW98" s="24"/>
      <c r="BX98" s="24"/>
      <c r="BY98" s="24"/>
      <c r="BZ98" s="24"/>
      <c r="CA98" s="24"/>
      <c r="CB98" s="24"/>
      <c r="CC98" s="24"/>
      <c r="CD98" s="24"/>
      <c r="CE98" s="24"/>
      <c r="CF98" s="24"/>
      <c r="CG98" s="24"/>
      <c r="CH98" s="24"/>
      <c r="CI98" s="24"/>
      <c r="CJ98" s="24"/>
      <c r="CK98" s="24"/>
      <c r="CL98" s="24"/>
      <c r="CM98" s="24"/>
      <c r="CN98" s="24"/>
      <c r="CO98" s="23"/>
      <c r="CP98" s="23"/>
      <c r="CQ98" s="23"/>
      <c r="CR98" s="24"/>
      <c r="CS98" s="15"/>
      <c r="CT98" s="15"/>
      <c r="CU98" s="15"/>
      <c r="CV98" s="16"/>
      <c r="CW98" s="16"/>
      <c r="CX98" s="16"/>
      <c r="CY98" s="16"/>
      <c r="CZ98" s="16"/>
      <c r="DA98" s="16"/>
      <c r="DB98" s="16"/>
      <c r="DC98" s="16"/>
      <c r="DD98" s="13"/>
      <c r="DE98" s="13"/>
      <c r="DF98" s="13"/>
      <c r="DG98" s="13"/>
      <c r="DH98" s="13"/>
      <c r="DI98" s="13"/>
      <c r="DJ98" s="13"/>
      <c r="DK98" s="13"/>
      <c r="DL98" s="13"/>
      <c r="DM98" s="13"/>
      <c r="DN98" s="13"/>
      <c r="DO98" s="13"/>
      <c r="DP98" s="13"/>
      <c r="DQ98" s="13"/>
      <c r="DR98" s="13"/>
      <c r="DS98" s="13"/>
      <c r="DT98" s="13"/>
      <c r="DU98" s="13"/>
      <c r="DV98" s="13"/>
      <c r="DW98" s="13"/>
      <c r="DX98" s="13"/>
      <c r="DY98" s="13"/>
      <c r="DZ98" s="13"/>
      <c r="EA98" s="13"/>
      <c r="EB98" s="13"/>
      <c r="EC98" s="13"/>
      <c r="ED98" s="13"/>
      <c r="EE98" s="13"/>
      <c r="EF98" s="13"/>
      <c r="EG98" s="13"/>
      <c r="EH98" s="13"/>
      <c r="EI98" s="13"/>
      <c r="EJ98" s="13"/>
      <c r="EK98" s="13"/>
      <c r="EL98" s="13"/>
      <c r="EM98" s="13"/>
      <c r="EN98" s="13"/>
      <c r="EO98" s="13"/>
      <c r="EP98" s="13"/>
      <c r="EQ98" s="13"/>
      <c r="ER98" s="13"/>
      <c r="ES98" s="13"/>
      <c r="ET98" s="13"/>
      <c r="EU98" s="13"/>
      <c r="EV98" s="13"/>
      <c r="EW98" s="13"/>
      <c r="EX98" s="13"/>
      <c r="EY98" s="13"/>
      <c r="EZ98" s="13"/>
      <c r="FA98" s="13"/>
      <c r="FB98" s="13"/>
      <c r="FC98" s="13"/>
      <c r="FD98" s="13"/>
      <c r="FE98" s="13"/>
      <c r="FF98" s="13"/>
      <c r="FG98" s="13"/>
      <c r="FH98" s="13"/>
      <c r="FI98" s="13"/>
      <c r="FJ98" s="13"/>
      <c r="FK98" s="13"/>
      <c r="FL98" s="13"/>
      <c r="FM98" s="13"/>
      <c r="FN98" s="13"/>
      <c r="FO98" s="13"/>
      <c r="FP98" s="13"/>
      <c r="FQ98" s="13"/>
      <c r="FR98" s="13"/>
      <c r="FS98" s="13"/>
      <c r="FT98" s="13"/>
      <c r="FU98" s="13"/>
      <c r="FV98" s="13"/>
      <c r="FW98" s="13"/>
    </row>
    <row r="99" spans="1:179" s="14" customFormat="1" x14ac:dyDescent="0.25">
      <c r="A99" s="13"/>
      <c r="B99" s="2199" t="s">
        <v>50</v>
      </c>
      <c r="C99" s="2199"/>
      <c r="D99" s="2199"/>
      <c r="E99" s="2199"/>
      <c r="F99" s="2199"/>
      <c r="G99" s="2199"/>
      <c r="H99" s="2199"/>
      <c r="I99" s="2199"/>
      <c r="J99" s="2199"/>
      <c r="K99" s="2199"/>
      <c r="L99" s="2199"/>
      <c r="M99" s="2199"/>
      <c r="N99" s="2199"/>
      <c r="O99" s="2199"/>
      <c r="P99" s="2199"/>
      <c r="Q99" s="2199"/>
      <c r="R99" s="2199"/>
      <c r="S99" s="2199"/>
      <c r="T99" s="2199"/>
      <c r="U99" s="2199"/>
      <c r="V99" s="2199"/>
      <c r="W99" s="2199"/>
      <c r="X99" s="2199"/>
      <c r="Y99" s="2199"/>
      <c r="Z99" s="2199"/>
      <c r="AA99" s="2199"/>
      <c r="AB99" s="849">
        <f>SUM(AB91:AB98)</f>
        <v>0</v>
      </c>
      <c r="AC99" s="850">
        <f>IF(AB99&gt;0,SQRT(SUM(AD91:AD98))/AB99,0)</f>
        <v>0</v>
      </c>
      <c r="AD99" s="849">
        <f t="shared" si="154"/>
        <v>0</v>
      </c>
      <c r="AE99" s="851">
        <f>SUM(AE91:AE98)</f>
        <v>0</v>
      </c>
      <c r="AF99" s="844"/>
      <c r="AG99" s="15">
        <f t="shared" si="157"/>
        <v>0</v>
      </c>
      <c r="AH99" s="15"/>
      <c r="AI99" s="101"/>
      <c r="AJ99" s="101"/>
      <c r="AK99" s="101"/>
      <c r="AL99" s="102"/>
      <c r="AM99" s="102"/>
      <c r="AN99" s="102"/>
      <c r="AO99" s="101"/>
      <c r="AP99" s="101"/>
      <c r="AQ99" s="101"/>
      <c r="AR99" s="101"/>
      <c r="AS99" s="101"/>
      <c r="AT99" s="101"/>
      <c r="AU99" s="101"/>
      <c r="AV99" s="101"/>
      <c r="AW99" s="101"/>
      <c r="AX99" s="101"/>
      <c r="AY99" s="101"/>
      <c r="AZ99" s="101"/>
      <c r="BA99" s="103"/>
      <c r="BB99" s="101"/>
      <c r="BC99" s="101"/>
      <c r="BD99" s="103"/>
      <c r="BE99" s="103"/>
      <c r="BF99" s="632"/>
      <c r="BG99" s="632"/>
      <c r="BH99" s="101"/>
      <c r="BI99" s="101"/>
      <c r="BJ99" s="103"/>
      <c r="BK99" s="106"/>
      <c r="BL99" s="106"/>
      <c r="BM99" s="72"/>
      <c r="BN99" s="24"/>
      <c r="BO99" s="24"/>
      <c r="BP99" s="24"/>
      <c r="BQ99" s="24"/>
      <c r="BR99" s="24"/>
      <c r="BS99" s="24"/>
      <c r="BT99" s="24"/>
      <c r="BU99" s="24"/>
      <c r="BV99" s="24"/>
      <c r="BW99" s="24"/>
      <c r="BX99" s="24"/>
      <c r="BY99" s="24"/>
      <c r="BZ99" s="24"/>
      <c r="CA99" s="24"/>
      <c r="CB99" s="24"/>
      <c r="CC99" s="24"/>
      <c r="CD99" s="24"/>
      <c r="CE99" s="24"/>
      <c r="CF99" s="24"/>
      <c r="CG99" s="24"/>
      <c r="CH99" s="24"/>
      <c r="CI99" s="24"/>
      <c r="CJ99" s="24"/>
      <c r="CK99" s="24"/>
      <c r="CL99" s="24"/>
      <c r="CM99" s="24"/>
      <c r="CN99" s="24"/>
      <c r="CO99" s="68"/>
      <c r="CP99" s="68"/>
      <c r="CQ99" s="68"/>
      <c r="CR99" s="24"/>
      <c r="CS99" s="15"/>
      <c r="CT99" s="15"/>
      <c r="CU99" s="15"/>
      <c r="CV99" s="16"/>
      <c r="CW99" s="16"/>
      <c r="CX99" s="16"/>
      <c r="CY99" s="16"/>
      <c r="CZ99" s="16"/>
      <c r="DA99" s="16"/>
      <c r="DB99" s="16"/>
      <c r="DC99" s="16"/>
      <c r="DD99" s="13"/>
      <c r="DE99" s="13"/>
      <c r="DF99" s="13"/>
      <c r="DG99" s="13"/>
      <c r="DH99" s="13"/>
      <c r="DI99" s="13"/>
      <c r="DJ99" s="13"/>
      <c r="DK99" s="13"/>
      <c r="DL99" s="13"/>
      <c r="DM99" s="13"/>
      <c r="DN99" s="13"/>
      <c r="DO99" s="13"/>
      <c r="DP99" s="13"/>
      <c r="DQ99" s="13"/>
      <c r="DR99" s="13"/>
      <c r="DS99" s="13"/>
      <c r="DT99" s="13"/>
      <c r="DU99" s="13"/>
      <c r="DV99" s="13"/>
      <c r="DW99" s="13"/>
      <c r="DX99" s="13"/>
      <c r="DY99" s="13"/>
      <c r="DZ99" s="13"/>
      <c r="EA99" s="13"/>
      <c r="EB99" s="13"/>
      <c r="EC99" s="13"/>
      <c r="ED99" s="13"/>
      <c r="EE99" s="13"/>
      <c r="EF99" s="13"/>
      <c r="EG99" s="13"/>
      <c r="EH99" s="13"/>
      <c r="EI99" s="13"/>
      <c r="EJ99" s="13"/>
      <c r="EK99" s="13"/>
      <c r="EL99" s="13"/>
      <c r="EM99" s="13"/>
      <c r="EN99" s="13"/>
      <c r="EO99" s="13"/>
      <c r="EP99" s="13"/>
      <c r="EQ99" s="13"/>
      <c r="ER99" s="13"/>
      <c r="ES99" s="13"/>
      <c r="ET99" s="13"/>
      <c r="EU99" s="13"/>
      <c r="EV99" s="13"/>
      <c r="EW99" s="13"/>
      <c r="EX99" s="13"/>
      <c r="EY99" s="13"/>
      <c r="EZ99" s="13"/>
      <c r="FA99" s="13"/>
      <c r="FB99" s="13"/>
      <c r="FC99" s="13"/>
      <c r="FD99" s="13"/>
      <c r="FE99" s="13"/>
      <c r="FF99" s="13"/>
      <c r="FG99" s="13"/>
      <c r="FH99" s="13"/>
      <c r="FI99" s="13"/>
      <c r="FJ99" s="13"/>
      <c r="FK99" s="13"/>
      <c r="FL99" s="13"/>
      <c r="FM99" s="13"/>
      <c r="FN99" s="13"/>
      <c r="FO99" s="13"/>
      <c r="FP99" s="13"/>
      <c r="FQ99" s="13"/>
      <c r="FR99" s="13"/>
      <c r="FS99" s="13"/>
      <c r="FT99" s="13"/>
      <c r="FU99" s="13"/>
      <c r="FV99" s="13"/>
      <c r="FW99" s="13"/>
    </row>
    <row r="100" spans="1:179" s="14" customFormat="1" ht="4.9000000000000004" customHeight="1" x14ac:dyDescent="0.25">
      <c r="A100" s="13"/>
      <c r="B100" s="852"/>
      <c r="C100" s="852"/>
      <c r="D100" s="852"/>
      <c r="E100" s="852"/>
      <c r="F100" s="852"/>
      <c r="G100" s="852"/>
      <c r="H100" s="852"/>
      <c r="I100" s="852"/>
      <c r="J100" s="852"/>
      <c r="K100" s="852"/>
      <c r="L100" s="852"/>
      <c r="M100" s="852"/>
      <c r="N100" s="852"/>
      <c r="O100" s="852"/>
      <c r="P100" s="852"/>
      <c r="Q100" s="852"/>
      <c r="R100" s="852"/>
      <c r="S100" s="852"/>
      <c r="T100" s="852"/>
      <c r="U100" s="852"/>
      <c r="V100" s="852"/>
      <c r="W100" s="852"/>
      <c r="X100" s="852"/>
      <c r="Y100" s="852"/>
      <c r="Z100" s="852"/>
      <c r="AA100" s="852"/>
      <c r="AB100" s="852"/>
      <c r="AC100" s="852"/>
      <c r="AD100" s="852"/>
      <c r="AE100" s="846"/>
      <c r="AF100" s="13"/>
      <c r="AG100" s="15">
        <f t="shared" si="157"/>
        <v>0</v>
      </c>
      <c r="AH100" s="15"/>
      <c r="AI100" s="101"/>
      <c r="AJ100" s="101"/>
      <c r="AK100" s="101"/>
      <c r="AL100" s="102"/>
      <c r="AM100" s="102"/>
      <c r="AN100" s="102"/>
      <c r="AO100" s="101"/>
      <c r="AP100" s="101"/>
      <c r="AQ100" s="101"/>
      <c r="AR100" s="101"/>
      <c r="AS100" s="101"/>
      <c r="AT100" s="101"/>
      <c r="AU100" s="101"/>
      <c r="AV100" s="101"/>
      <c r="AW100" s="101"/>
      <c r="AX100" s="101"/>
      <c r="AY100" s="101"/>
      <c r="AZ100" s="101"/>
      <c r="BA100" s="103"/>
      <c r="BB100" s="101"/>
      <c r="BC100" s="101"/>
      <c r="BD100" s="103"/>
      <c r="BE100" s="103"/>
      <c r="BF100" s="632"/>
      <c r="BG100" s="632"/>
      <c r="BH100" s="101"/>
      <c r="BI100" s="101"/>
      <c r="BJ100" s="103"/>
      <c r="BK100" s="106"/>
      <c r="BL100" s="106"/>
      <c r="BM100" s="72"/>
      <c r="BN100" s="24"/>
      <c r="BO100" s="24"/>
      <c r="BP100" s="24"/>
      <c r="BQ100" s="24"/>
      <c r="BR100" s="24"/>
      <c r="BS100" s="24"/>
      <c r="BT100" s="24"/>
      <c r="BU100" s="24"/>
      <c r="BV100" s="24"/>
      <c r="BW100" s="24"/>
      <c r="BX100" s="24"/>
      <c r="BY100" s="24"/>
      <c r="BZ100" s="24"/>
      <c r="CA100" s="24"/>
      <c r="CB100" s="24"/>
      <c r="CC100" s="24"/>
      <c r="CD100" s="24"/>
      <c r="CE100" s="24"/>
      <c r="CF100" s="24"/>
      <c r="CG100" s="24"/>
      <c r="CH100" s="24"/>
      <c r="CI100" s="24"/>
      <c r="CJ100" s="24"/>
      <c r="CK100" s="24"/>
      <c r="CL100" s="24"/>
      <c r="CM100" s="24"/>
      <c r="CN100" s="24"/>
      <c r="CO100" s="68"/>
      <c r="CP100" s="68"/>
      <c r="CQ100" s="68"/>
      <c r="CR100" s="24"/>
      <c r="CS100" s="15"/>
      <c r="CT100" s="15"/>
      <c r="CU100" s="15"/>
      <c r="CV100" s="16"/>
      <c r="CW100" s="16"/>
      <c r="CX100" s="16"/>
      <c r="CY100" s="16"/>
      <c r="CZ100" s="16"/>
      <c r="DA100" s="16"/>
      <c r="DB100" s="16"/>
      <c r="DC100" s="16"/>
      <c r="DD100" s="13"/>
      <c r="DE100" s="13"/>
      <c r="DF100" s="13"/>
      <c r="DG100" s="13"/>
      <c r="DH100" s="13"/>
      <c r="DI100" s="13"/>
      <c r="DJ100" s="13"/>
      <c r="DK100" s="13"/>
      <c r="DL100" s="13"/>
      <c r="DM100" s="13"/>
      <c r="DN100" s="13"/>
      <c r="DO100" s="13"/>
      <c r="DP100" s="13"/>
      <c r="DQ100" s="13"/>
      <c r="DR100" s="13"/>
      <c r="DS100" s="13"/>
      <c r="DT100" s="13"/>
      <c r="DU100" s="13"/>
      <c r="DV100" s="13"/>
      <c r="DW100" s="13"/>
      <c r="DX100" s="13"/>
      <c r="DY100" s="13"/>
      <c r="DZ100" s="13"/>
      <c r="EA100" s="13"/>
      <c r="EB100" s="13"/>
      <c r="EC100" s="13"/>
      <c r="ED100" s="13"/>
      <c r="EE100" s="13"/>
      <c r="EF100" s="13"/>
      <c r="EG100" s="13"/>
      <c r="EH100" s="13"/>
      <c r="EI100" s="13"/>
      <c r="EJ100" s="13"/>
      <c r="EK100" s="13"/>
      <c r="EL100" s="13"/>
      <c r="EM100" s="13"/>
      <c r="EN100" s="13"/>
      <c r="EO100" s="13"/>
      <c r="EP100" s="13"/>
      <c r="EQ100" s="13"/>
      <c r="ER100" s="13"/>
      <c r="ES100" s="13"/>
      <c r="ET100" s="13"/>
      <c r="EU100" s="13"/>
      <c r="EV100" s="13"/>
      <c r="EW100" s="13"/>
      <c r="EX100" s="13"/>
      <c r="EY100" s="13"/>
      <c r="EZ100" s="13"/>
      <c r="FA100" s="13"/>
      <c r="FB100" s="13"/>
      <c r="FC100" s="13"/>
      <c r="FD100" s="13"/>
      <c r="FE100" s="13"/>
      <c r="FF100" s="13"/>
      <c r="FG100" s="13"/>
      <c r="FH100" s="13"/>
      <c r="FI100" s="13"/>
      <c r="FJ100" s="13"/>
      <c r="FK100" s="13"/>
      <c r="FL100" s="13"/>
      <c r="FM100" s="13"/>
      <c r="FN100" s="13"/>
      <c r="FO100" s="13"/>
      <c r="FP100" s="13"/>
      <c r="FQ100" s="13"/>
      <c r="FR100" s="13"/>
      <c r="FS100" s="13"/>
      <c r="FT100" s="13"/>
      <c r="FU100" s="13"/>
      <c r="FV100" s="13"/>
      <c r="FW100" s="13"/>
    </row>
    <row r="101" spans="1:179" s="14" customFormat="1" x14ac:dyDescent="0.25">
      <c r="A101" s="13"/>
      <c r="B101" s="847" t="s">
        <v>51</v>
      </c>
      <c r="C101" s="847"/>
      <c r="D101" s="847"/>
      <c r="E101" s="847"/>
      <c r="F101" s="847"/>
      <c r="G101" s="847"/>
      <c r="H101" s="847"/>
      <c r="I101" s="847"/>
      <c r="J101" s="847"/>
      <c r="K101" s="847"/>
      <c r="L101" s="847"/>
      <c r="M101" s="847"/>
      <c r="N101" s="847"/>
      <c r="O101" s="847"/>
      <c r="P101" s="847"/>
      <c r="Q101" s="847"/>
      <c r="R101" s="847"/>
      <c r="S101" s="847"/>
      <c r="T101" s="847"/>
      <c r="U101" s="847"/>
      <c r="V101" s="847"/>
      <c r="W101" s="847"/>
      <c r="X101" s="847"/>
      <c r="Y101" s="847"/>
      <c r="Z101" s="847"/>
      <c r="AA101" s="847"/>
      <c r="AB101" s="847"/>
      <c r="AC101" s="847"/>
      <c r="AD101" s="847"/>
      <c r="AE101" s="853"/>
      <c r="AF101" s="13"/>
      <c r="AG101" s="15">
        <f t="shared" si="157"/>
        <v>0</v>
      </c>
      <c r="AH101" s="15"/>
      <c r="AI101" s="101"/>
      <c r="AJ101" s="101"/>
      <c r="AK101" s="101"/>
      <c r="AL101" s="102"/>
      <c r="AM101" s="102"/>
      <c r="AN101" s="102"/>
      <c r="AO101" s="101"/>
      <c r="AP101" s="101"/>
      <c r="AQ101" s="101"/>
      <c r="AR101" s="101"/>
      <c r="AS101" s="101"/>
      <c r="AT101" s="101"/>
      <c r="AU101" s="101"/>
      <c r="AV101" s="101"/>
      <c r="AW101" s="101"/>
      <c r="AX101" s="101"/>
      <c r="AY101" s="101"/>
      <c r="AZ101" s="101"/>
      <c r="BA101" s="103"/>
      <c r="BB101" s="101"/>
      <c r="BC101" s="101"/>
      <c r="BD101" s="103"/>
      <c r="BE101" s="103"/>
      <c r="BF101" s="632"/>
      <c r="BG101" s="632"/>
      <c r="BH101" s="101"/>
      <c r="BI101" s="101"/>
      <c r="BJ101" s="103"/>
      <c r="BK101" s="106"/>
      <c r="BL101" s="106"/>
      <c r="BM101" s="72"/>
      <c r="BN101" s="24"/>
      <c r="BO101" s="24"/>
      <c r="BP101" s="24"/>
      <c r="BQ101" s="24"/>
      <c r="BR101" s="24"/>
      <c r="BS101" s="24"/>
      <c r="BT101" s="24"/>
      <c r="BU101" s="24"/>
      <c r="BV101" s="24"/>
      <c r="BW101" s="24"/>
      <c r="BX101" s="24"/>
      <c r="BY101" s="24"/>
      <c r="BZ101" s="24"/>
      <c r="CA101" s="24"/>
      <c r="CB101" s="24"/>
      <c r="CC101" s="24"/>
      <c r="CD101" s="24"/>
      <c r="CE101" s="24"/>
      <c r="CF101" s="24"/>
      <c r="CG101" s="24"/>
      <c r="CH101" s="24"/>
      <c r="CI101" s="24"/>
      <c r="CJ101" s="24"/>
      <c r="CK101" s="24"/>
      <c r="CL101" s="24"/>
      <c r="CM101" s="24"/>
      <c r="CN101" s="24"/>
      <c r="CO101" s="68"/>
      <c r="CP101" s="68"/>
      <c r="CQ101" s="68"/>
      <c r="CR101" s="24"/>
      <c r="CS101" s="15"/>
      <c r="CT101" s="15"/>
      <c r="CU101" s="15"/>
      <c r="CV101" s="16"/>
      <c r="CW101" s="16"/>
      <c r="CX101" s="16"/>
      <c r="CY101" s="16"/>
      <c r="CZ101" s="16"/>
      <c r="DA101" s="16"/>
      <c r="DB101" s="16"/>
      <c r="DC101" s="16"/>
      <c r="DD101" s="13"/>
      <c r="DE101" s="13"/>
      <c r="DF101" s="13"/>
      <c r="DG101" s="13"/>
      <c r="DH101" s="13"/>
      <c r="DI101" s="13"/>
      <c r="DJ101" s="13"/>
      <c r="DK101" s="13"/>
      <c r="DL101" s="13"/>
      <c r="DM101" s="13"/>
      <c r="DN101" s="13"/>
      <c r="DO101" s="13"/>
      <c r="DP101" s="13"/>
      <c r="DQ101" s="13"/>
      <c r="DR101" s="13"/>
      <c r="DS101" s="13"/>
      <c r="DT101" s="13"/>
      <c r="DU101" s="13"/>
      <c r="DV101" s="13"/>
      <c r="DW101" s="13"/>
      <c r="DX101" s="13"/>
      <c r="DY101" s="13"/>
      <c r="DZ101" s="13"/>
      <c r="EA101" s="13"/>
      <c r="EB101" s="13"/>
      <c r="EC101" s="13"/>
      <c r="ED101" s="13"/>
      <c r="EE101" s="13"/>
      <c r="EF101" s="13"/>
      <c r="EG101" s="13"/>
      <c r="EH101" s="13"/>
      <c r="EI101" s="13"/>
      <c r="EJ101" s="13"/>
      <c r="EK101" s="13"/>
      <c r="EL101" s="13"/>
      <c r="EM101" s="13"/>
      <c r="EN101" s="13"/>
      <c r="EO101" s="13"/>
      <c r="EP101" s="13"/>
      <c r="EQ101" s="13"/>
      <c r="ER101" s="13"/>
      <c r="ES101" s="13"/>
      <c r="ET101" s="13"/>
      <c r="EU101" s="13"/>
      <c r="EV101" s="13"/>
      <c r="EW101" s="13"/>
      <c r="EX101" s="13"/>
      <c r="EY101" s="13"/>
      <c r="EZ101" s="13"/>
      <c r="FA101" s="13"/>
      <c r="FB101" s="13"/>
      <c r="FC101" s="13"/>
      <c r="FD101" s="13"/>
      <c r="FE101" s="13"/>
      <c r="FF101" s="13"/>
      <c r="FG101" s="13"/>
      <c r="FH101" s="13"/>
      <c r="FI101" s="13"/>
      <c r="FJ101" s="13"/>
      <c r="FK101" s="13"/>
      <c r="FL101" s="13"/>
      <c r="FM101" s="13"/>
      <c r="FN101" s="13"/>
      <c r="FO101" s="13"/>
      <c r="FP101" s="13"/>
      <c r="FQ101" s="13"/>
      <c r="FR101" s="13"/>
      <c r="FS101" s="13"/>
      <c r="FT101" s="13"/>
      <c r="FU101" s="13"/>
      <c r="FV101" s="13"/>
      <c r="FW101" s="13"/>
    </row>
    <row r="102" spans="1:179" s="51" customFormat="1" ht="15" customHeight="1" x14ac:dyDescent="0.25">
      <c r="A102" s="13"/>
      <c r="B102" s="2197" t="s">
        <v>283</v>
      </c>
      <c r="C102" s="2197" t="s">
        <v>287</v>
      </c>
      <c r="D102" s="2194" t="s">
        <v>25</v>
      </c>
      <c r="E102" s="2194"/>
      <c r="F102" s="2194"/>
      <c r="G102" s="2194"/>
      <c r="H102" s="2194"/>
      <c r="I102" s="2194"/>
      <c r="J102" s="2194"/>
      <c r="K102" s="2194"/>
      <c r="L102" s="2194"/>
      <c r="M102" s="2194"/>
      <c r="N102" s="2194"/>
      <c r="O102" s="2194"/>
      <c r="P102" s="2194"/>
      <c r="Q102" s="2194"/>
      <c r="R102" s="2194"/>
      <c r="S102" s="2194" t="s">
        <v>193</v>
      </c>
      <c r="T102" s="2194"/>
      <c r="U102" s="2194"/>
      <c r="V102" s="2194"/>
      <c r="W102" s="2194"/>
      <c r="X102" s="2194" t="s">
        <v>201</v>
      </c>
      <c r="Y102" s="2194"/>
      <c r="Z102" s="2194"/>
      <c r="AA102" s="2194"/>
      <c r="AB102" s="2194"/>
      <c r="AC102" s="2194"/>
      <c r="AD102" s="2194"/>
      <c r="AE102" s="2197" t="s">
        <v>636</v>
      </c>
      <c r="AF102" s="2110"/>
      <c r="AG102" s="15" t="e">
        <f t="shared" si="157"/>
        <v>#VALUE!</v>
      </c>
      <c r="AH102" s="15"/>
      <c r="AI102" s="101"/>
      <c r="AJ102" s="101"/>
      <c r="AK102" s="101"/>
      <c r="AL102" s="102"/>
      <c r="AM102" s="102"/>
      <c r="AN102" s="102"/>
      <c r="AO102" s="101"/>
      <c r="AP102" s="101"/>
      <c r="AQ102" s="101"/>
      <c r="AR102" s="101"/>
      <c r="AS102" s="101"/>
      <c r="AT102" s="101"/>
      <c r="AU102" s="101"/>
      <c r="AV102" s="101"/>
      <c r="AW102" s="101"/>
      <c r="AX102" s="101"/>
      <c r="AY102" s="101"/>
      <c r="AZ102" s="101"/>
      <c r="BA102" s="103"/>
      <c r="BB102" s="101"/>
      <c r="BC102" s="101"/>
      <c r="BD102" s="103"/>
      <c r="BE102" s="103"/>
      <c r="BF102" s="632"/>
      <c r="BG102" s="632"/>
      <c r="BH102" s="101"/>
      <c r="BI102" s="101"/>
      <c r="BJ102" s="103"/>
      <c r="BK102" s="106"/>
      <c r="BL102" s="106"/>
      <c r="BM102" s="72"/>
      <c r="BN102" s="24"/>
      <c r="BO102" s="24"/>
      <c r="BP102" s="24"/>
      <c r="BQ102" s="24"/>
      <c r="BR102" s="24"/>
      <c r="BS102" s="24"/>
      <c r="BT102" s="24"/>
      <c r="BU102" s="24"/>
      <c r="BV102" s="24"/>
      <c r="BW102" s="24"/>
      <c r="BX102" s="24"/>
      <c r="BY102" s="24"/>
      <c r="BZ102" s="24"/>
      <c r="CA102" s="24"/>
      <c r="CB102" s="24"/>
      <c r="CC102" s="24"/>
      <c r="CD102" s="24"/>
      <c r="CE102" s="24"/>
      <c r="CF102" s="24"/>
      <c r="CG102" s="24"/>
      <c r="CH102" s="24"/>
      <c r="CI102" s="24"/>
      <c r="CJ102" s="24"/>
      <c r="CK102" s="24"/>
      <c r="CL102" s="24"/>
      <c r="CM102" s="24"/>
      <c r="CN102" s="24"/>
      <c r="CO102" s="68"/>
      <c r="CP102" s="68"/>
      <c r="CQ102" s="68"/>
      <c r="CR102" s="24"/>
      <c r="CS102" s="15"/>
      <c r="CT102" s="15"/>
      <c r="CU102" s="15"/>
      <c r="CV102" s="16"/>
      <c r="CW102" s="16"/>
      <c r="CX102" s="16"/>
      <c r="CY102" s="16"/>
      <c r="CZ102" s="16"/>
      <c r="DA102" s="16"/>
      <c r="DB102" s="16"/>
      <c r="DC102" s="16"/>
      <c r="DD102" s="100"/>
      <c r="DE102" s="100"/>
      <c r="DF102" s="100"/>
      <c r="DG102" s="100"/>
      <c r="DH102" s="100"/>
      <c r="DI102" s="100"/>
      <c r="DJ102" s="100"/>
      <c r="DK102" s="100"/>
      <c r="DL102" s="100"/>
      <c r="DM102" s="100"/>
      <c r="DN102" s="100"/>
      <c r="DO102" s="100"/>
      <c r="DP102" s="100"/>
      <c r="DQ102" s="100"/>
      <c r="DR102" s="100"/>
      <c r="DS102" s="100"/>
      <c r="DT102" s="100"/>
      <c r="DU102" s="100"/>
      <c r="DV102" s="100"/>
      <c r="DW102" s="100"/>
      <c r="DX102" s="100"/>
      <c r="DY102" s="100"/>
      <c r="DZ102" s="100"/>
      <c r="EA102" s="100"/>
      <c r="EB102" s="100"/>
      <c r="EC102" s="100"/>
      <c r="ED102" s="100"/>
      <c r="EE102" s="100"/>
      <c r="EF102" s="100"/>
      <c r="EG102" s="100"/>
      <c r="EH102" s="100"/>
      <c r="EI102" s="100"/>
      <c r="EJ102" s="100"/>
      <c r="EK102" s="100"/>
      <c r="EL102" s="100"/>
      <c r="EM102" s="100"/>
      <c r="EN102" s="100"/>
      <c r="EO102" s="100"/>
      <c r="EP102" s="100"/>
      <c r="EQ102" s="100"/>
      <c r="ER102" s="100"/>
      <c r="ES102" s="100"/>
      <c r="ET102" s="100"/>
      <c r="EU102" s="100"/>
      <c r="EV102" s="100"/>
      <c r="EW102" s="100"/>
      <c r="EX102" s="100"/>
      <c r="EY102" s="100"/>
      <c r="EZ102" s="100"/>
      <c r="FA102" s="100"/>
      <c r="FB102" s="100"/>
      <c r="FC102" s="100"/>
      <c r="FD102" s="100"/>
      <c r="FE102" s="100"/>
      <c r="FF102" s="100"/>
      <c r="FG102" s="100"/>
      <c r="FH102" s="100"/>
      <c r="FI102" s="100"/>
      <c r="FJ102" s="100"/>
      <c r="FK102" s="100"/>
      <c r="FL102" s="100"/>
      <c r="FM102" s="100"/>
      <c r="FN102" s="100"/>
      <c r="FO102" s="100"/>
      <c r="FP102" s="100"/>
      <c r="FQ102" s="100"/>
      <c r="FR102" s="100"/>
      <c r="FS102" s="100"/>
      <c r="FT102" s="100"/>
      <c r="FU102" s="100"/>
      <c r="FV102" s="100"/>
      <c r="FW102" s="100"/>
    </row>
    <row r="103" spans="1:179" s="51" customFormat="1" ht="36" customHeight="1" x14ac:dyDescent="0.25">
      <c r="A103" s="13"/>
      <c r="B103" s="2197"/>
      <c r="C103" s="2197"/>
      <c r="D103" s="957" t="s">
        <v>27</v>
      </c>
      <c r="E103" s="422" t="s">
        <v>652</v>
      </c>
      <c r="F103" s="957" t="s">
        <v>29</v>
      </c>
      <c r="G103" s="957" t="s">
        <v>30</v>
      </c>
      <c r="H103" s="957" t="s">
        <v>31</v>
      </c>
      <c r="I103" s="957" t="s">
        <v>32</v>
      </c>
      <c r="J103" s="957" t="s">
        <v>33</v>
      </c>
      <c r="K103" s="957" t="s">
        <v>34</v>
      </c>
      <c r="L103" s="957" t="s">
        <v>35</v>
      </c>
      <c r="M103" s="957" t="s">
        <v>36</v>
      </c>
      <c r="N103" s="957" t="s">
        <v>37</v>
      </c>
      <c r="O103" s="957" t="s">
        <v>38</v>
      </c>
      <c r="P103" s="957" t="s">
        <v>39</v>
      </c>
      <c r="Q103" s="957" t="s">
        <v>40</v>
      </c>
      <c r="R103" s="957" t="s">
        <v>41</v>
      </c>
      <c r="S103" s="957" t="s">
        <v>42</v>
      </c>
      <c r="T103" s="957" t="s">
        <v>43</v>
      </c>
      <c r="U103" s="957" t="s">
        <v>44</v>
      </c>
      <c r="V103" s="957" t="s">
        <v>210</v>
      </c>
      <c r="W103" s="957" t="s">
        <v>193</v>
      </c>
      <c r="X103" s="957" t="s">
        <v>194</v>
      </c>
      <c r="Y103" s="957"/>
      <c r="Z103" s="957" t="s">
        <v>202</v>
      </c>
      <c r="AA103" s="957" t="s">
        <v>637</v>
      </c>
      <c r="AB103" s="957" t="s">
        <v>638</v>
      </c>
      <c r="AC103" s="957" t="s">
        <v>203</v>
      </c>
      <c r="AD103" s="957" t="s">
        <v>294</v>
      </c>
      <c r="AE103" s="2197"/>
      <c r="AF103" s="2110"/>
      <c r="AG103" s="15">
        <f t="shared" si="157"/>
        <v>0</v>
      </c>
      <c r="AH103" s="15"/>
      <c r="AI103" s="101"/>
      <c r="AJ103" s="101"/>
      <c r="AK103" s="101"/>
      <c r="AL103" s="102"/>
      <c r="AM103" s="102"/>
      <c r="AN103" s="102"/>
      <c r="AO103" s="101"/>
      <c r="AP103" s="101"/>
      <c r="AQ103" s="101"/>
      <c r="AR103" s="101"/>
      <c r="AS103" s="101"/>
      <c r="AT103" s="101"/>
      <c r="AU103" s="101"/>
      <c r="AV103" s="101"/>
      <c r="AW103" s="101"/>
      <c r="AX103" s="101"/>
      <c r="AY103" s="101"/>
      <c r="AZ103" s="101"/>
      <c r="BA103" s="103"/>
      <c r="BB103" s="101"/>
      <c r="BC103" s="101"/>
      <c r="BD103" s="103"/>
      <c r="BE103" s="103"/>
      <c r="BF103" s="632"/>
      <c r="BG103" s="632"/>
      <c r="BH103" s="101"/>
      <c r="BI103" s="101"/>
      <c r="BJ103" s="103"/>
      <c r="BK103" s="106"/>
      <c r="BL103" s="106"/>
      <c r="BM103" s="72"/>
      <c r="BN103" s="24"/>
      <c r="BO103" s="24"/>
      <c r="BP103" s="24"/>
      <c r="BQ103" s="24"/>
      <c r="BR103" s="24"/>
      <c r="BS103" s="24"/>
      <c r="BT103" s="24"/>
      <c r="BU103" s="24"/>
      <c r="BV103" s="24"/>
      <c r="BW103" s="24"/>
      <c r="BX103" s="24"/>
      <c r="BY103" s="24"/>
      <c r="BZ103" s="24"/>
      <c r="CA103" s="24"/>
      <c r="CB103" s="24"/>
      <c r="CC103" s="24"/>
      <c r="CD103" s="24"/>
      <c r="CE103" s="24"/>
      <c r="CF103" s="24"/>
      <c r="CG103" s="24"/>
      <c r="CH103" s="24"/>
      <c r="CI103" s="24"/>
      <c r="CJ103" s="24"/>
      <c r="CK103" s="24"/>
      <c r="CL103" s="24"/>
      <c r="CM103" s="24"/>
      <c r="CN103" s="24"/>
      <c r="CO103" s="68"/>
      <c r="CP103" s="68"/>
      <c r="CQ103" s="68"/>
      <c r="CR103" s="24"/>
      <c r="CS103" s="15"/>
      <c r="CT103" s="15"/>
      <c r="CU103" s="15"/>
      <c r="CV103" s="16"/>
      <c r="CW103" s="16"/>
      <c r="CX103" s="16"/>
      <c r="CY103" s="16"/>
      <c r="CZ103" s="16"/>
      <c r="DA103" s="16"/>
      <c r="DB103" s="16"/>
      <c r="DC103" s="16"/>
      <c r="DD103" s="100"/>
      <c r="DE103" s="100"/>
      <c r="DF103" s="100"/>
      <c r="DG103" s="100"/>
      <c r="DH103" s="100"/>
      <c r="DI103" s="100"/>
      <c r="DJ103" s="100"/>
      <c r="DK103" s="100"/>
      <c r="DL103" s="100"/>
      <c r="DM103" s="100"/>
      <c r="DN103" s="100"/>
      <c r="DO103" s="100"/>
      <c r="DP103" s="100"/>
      <c r="DQ103" s="100"/>
      <c r="DR103" s="100"/>
      <c r="DS103" s="100"/>
      <c r="DT103" s="100"/>
      <c r="DU103" s="100"/>
      <c r="DV103" s="100"/>
      <c r="DW103" s="100"/>
      <c r="DX103" s="100"/>
      <c r="DY103" s="100"/>
      <c r="DZ103" s="100"/>
      <c r="EA103" s="100"/>
      <c r="EB103" s="100"/>
      <c r="EC103" s="100"/>
      <c r="ED103" s="100"/>
      <c r="EE103" s="100"/>
      <c r="EF103" s="100"/>
      <c r="EG103" s="100"/>
      <c r="EH103" s="100"/>
      <c r="EI103" s="100"/>
      <c r="EJ103" s="100"/>
      <c r="EK103" s="100"/>
      <c r="EL103" s="100"/>
      <c r="EM103" s="100"/>
      <c r="EN103" s="100"/>
      <c r="EO103" s="100"/>
      <c r="EP103" s="100"/>
      <c r="EQ103" s="100"/>
      <c r="ER103" s="100"/>
      <c r="ES103" s="100"/>
      <c r="ET103" s="100"/>
      <c r="EU103" s="100"/>
      <c r="EV103" s="100"/>
      <c r="EW103" s="100"/>
      <c r="EX103" s="100"/>
      <c r="EY103" s="100"/>
      <c r="EZ103" s="100"/>
      <c r="FA103" s="100"/>
      <c r="FB103" s="100"/>
      <c r="FC103" s="100"/>
      <c r="FD103" s="100"/>
      <c r="FE103" s="100"/>
      <c r="FF103" s="100"/>
      <c r="FG103" s="100"/>
      <c r="FH103" s="100"/>
      <c r="FI103" s="100"/>
      <c r="FJ103" s="100"/>
      <c r="FK103" s="100"/>
      <c r="FL103" s="100"/>
      <c r="FM103" s="100"/>
      <c r="FN103" s="100"/>
      <c r="FO103" s="100"/>
      <c r="FP103" s="100"/>
      <c r="FQ103" s="100"/>
      <c r="FR103" s="100"/>
      <c r="FS103" s="100"/>
      <c r="FT103" s="100"/>
      <c r="FU103" s="100"/>
      <c r="FV103" s="100"/>
      <c r="FW103" s="100"/>
    </row>
    <row r="104" spans="1:179" s="14" customFormat="1" x14ac:dyDescent="0.25">
      <c r="A104" s="13"/>
      <c r="B104" s="854" t="s">
        <v>292</v>
      </c>
      <c r="C104" s="209"/>
      <c r="D104" s="958">
        <f>VLOOKUP($C104,$BI$488:$BO$518,2,FALSE)</f>
        <v>0</v>
      </c>
      <c r="E104" s="131"/>
      <c r="F104" s="1534"/>
      <c r="G104" s="1534"/>
      <c r="H104" s="1534"/>
      <c r="I104" s="1534"/>
      <c r="J104" s="1534"/>
      <c r="K104" s="1534"/>
      <c r="L104" s="1534"/>
      <c r="M104" s="1534"/>
      <c r="N104" s="1534"/>
      <c r="O104" s="1534"/>
      <c r="P104" s="1534"/>
      <c r="Q104" s="276">
        <f>SUM(E104:P104)</f>
        <v>0</v>
      </c>
      <c r="R104" s="276">
        <f>COUNT(E104:P104)</f>
        <v>0</v>
      </c>
      <c r="S104" s="276">
        <f>IF(R104&gt;1,AVERAGE(E104:P104),0)</f>
        <v>0</v>
      </c>
      <c r="T104" s="276">
        <f>IF(R104&gt;1,STDEV(E104:P104),0)</f>
        <v>0</v>
      </c>
      <c r="U104" s="276">
        <f>IF(R104&gt;1,VLOOKUP($R104,$AH$76:$AI$79,2,FALSE),0)</f>
        <v>0</v>
      </c>
      <c r="V104" s="1342"/>
      <c r="W104" s="277">
        <f>IF(R104&gt;1,1-((S104-((T104*U104)/(SQRT(R104))))/S104),VLOOKUP($C104,$BI$488:$BQ$518,8,FALSE))</f>
        <v>0</v>
      </c>
      <c r="X104" s="460">
        <f>VLOOKUP($C104,$BI$488:$BO$518,3,FALSE)</f>
        <v>0</v>
      </c>
      <c r="Y104" s="461">
        <f>VLOOKUP($C104,$BI$488:$BO$518,4,FALSE)</f>
        <v>0</v>
      </c>
      <c r="Z104" s="277">
        <f>IF($Q104&gt;0,VLOOKUP($C104,$BI$488:$BO$518,6,FALSE),0)</f>
        <v>0</v>
      </c>
      <c r="AA104" s="462">
        <f>($Q104*X104)/1000</f>
        <v>0</v>
      </c>
      <c r="AB104" s="462">
        <f>AA104*1</f>
        <v>0</v>
      </c>
      <c r="AC104" s="277">
        <f>IF(AA104&gt;0,SQRT(($W104*$W104)+(Z104*Z104)+($V104*$V104)),0)</f>
        <v>0</v>
      </c>
      <c r="AD104" s="462">
        <f>(AB104*AC104)^2</f>
        <v>0</v>
      </c>
      <c r="AE104" s="348">
        <f>AB104</f>
        <v>0</v>
      </c>
      <c r="AF104" s="141"/>
      <c r="AG104" s="15">
        <f t="shared" si="157"/>
        <v>0</v>
      </c>
      <c r="AH104" s="15"/>
      <c r="AI104" s="101"/>
      <c r="AJ104" s="101"/>
      <c r="AK104" s="101"/>
      <c r="AL104" s="102"/>
      <c r="AM104" s="102"/>
      <c r="AN104" s="102"/>
      <c r="AO104" s="101"/>
      <c r="AP104" s="101"/>
      <c r="AQ104" s="101"/>
      <c r="AR104" s="101"/>
      <c r="AS104" s="101"/>
      <c r="AT104" s="101"/>
      <c r="AU104" s="101"/>
      <c r="AV104" s="101"/>
      <c r="AW104" s="101"/>
      <c r="AX104" s="101"/>
      <c r="AY104" s="101"/>
      <c r="AZ104" s="101"/>
      <c r="BA104" s="103"/>
      <c r="BB104" s="101"/>
      <c r="BC104" s="101"/>
      <c r="BD104" s="103"/>
      <c r="BE104" s="103"/>
      <c r="BF104" s="632"/>
      <c r="BG104" s="632"/>
      <c r="BH104" s="101"/>
      <c r="BI104" s="101"/>
      <c r="BJ104" s="103"/>
      <c r="BK104" s="106"/>
      <c r="BL104" s="106"/>
      <c r="BM104" s="72"/>
      <c r="BN104" s="24"/>
      <c r="BO104" s="24"/>
      <c r="BP104" s="24"/>
      <c r="BQ104" s="24"/>
      <c r="BR104" s="24"/>
      <c r="BS104" s="24"/>
      <c r="BT104" s="24"/>
      <c r="BU104" s="24"/>
      <c r="BV104" s="24"/>
      <c r="BW104" s="24"/>
      <c r="BX104" s="24"/>
      <c r="BY104" s="24"/>
      <c r="BZ104" s="24"/>
      <c r="CA104" s="24"/>
      <c r="CB104" s="24"/>
      <c r="CC104" s="24"/>
      <c r="CD104" s="24"/>
      <c r="CE104" s="24"/>
      <c r="CF104" s="24"/>
      <c r="CG104" s="24"/>
      <c r="CH104" s="24"/>
      <c r="CI104" s="24"/>
      <c r="CJ104" s="24"/>
      <c r="CK104" s="24"/>
      <c r="CL104" s="24"/>
      <c r="CM104" s="24"/>
      <c r="CN104" s="24"/>
      <c r="CO104" s="68"/>
      <c r="CP104" s="68"/>
      <c r="CQ104" s="68"/>
      <c r="CR104" s="24"/>
      <c r="CS104" s="15"/>
      <c r="CT104" s="15"/>
      <c r="CU104" s="15"/>
      <c r="CV104" s="16"/>
      <c r="CW104" s="16"/>
      <c r="CX104" s="16"/>
      <c r="CY104" s="16"/>
      <c r="CZ104" s="16"/>
      <c r="DA104" s="16"/>
      <c r="DB104" s="16"/>
      <c r="DC104" s="16"/>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c r="EV104" s="13"/>
      <c r="EW104" s="13"/>
      <c r="EX104" s="13"/>
      <c r="EY104" s="13"/>
      <c r="EZ104" s="13"/>
      <c r="FA104" s="13"/>
      <c r="FB104" s="13"/>
      <c r="FC104" s="13"/>
      <c r="FD104" s="13"/>
      <c r="FE104" s="13"/>
      <c r="FF104" s="13"/>
      <c r="FG104" s="13"/>
      <c r="FH104" s="13"/>
      <c r="FI104" s="13"/>
      <c r="FJ104" s="13"/>
      <c r="FK104" s="13"/>
      <c r="FL104" s="13"/>
      <c r="FM104" s="13"/>
      <c r="FN104" s="13"/>
      <c r="FO104" s="13"/>
      <c r="FP104" s="13"/>
      <c r="FQ104" s="13"/>
      <c r="FR104" s="13"/>
      <c r="FS104" s="13"/>
      <c r="FT104" s="13"/>
      <c r="FU104" s="13"/>
      <c r="FV104" s="13"/>
      <c r="FW104" s="13"/>
    </row>
    <row r="105" spans="1:179" s="14" customFormat="1" ht="15.75" customHeight="1" x14ac:dyDescent="0.25">
      <c r="A105" s="13"/>
      <c r="B105" s="2195" t="s">
        <v>63</v>
      </c>
      <c r="C105" s="2195"/>
      <c r="D105" s="2195"/>
      <c r="E105" s="2195"/>
      <c r="F105" s="2195"/>
      <c r="G105" s="2195"/>
      <c r="H105" s="2195"/>
      <c r="I105" s="2195"/>
      <c r="J105" s="2195"/>
      <c r="K105" s="2195"/>
      <c r="L105" s="2195"/>
      <c r="M105" s="2195"/>
      <c r="N105" s="2195"/>
      <c r="O105" s="2195"/>
      <c r="P105" s="2195"/>
      <c r="Q105" s="2195"/>
      <c r="R105" s="2195"/>
      <c r="S105" s="2195"/>
      <c r="T105" s="2195"/>
      <c r="U105" s="2195"/>
      <c r="V105" s="2195"/>
      <c r="W105" s="2195"/>
      <c r="X105" s="2195"/>
      <c r="Y105" s="2195"/>
      <c r="Z105" s="2195"/>
      <c r="AA105" s="2195"/>
      <c r="AB105" s="849">
        <f>SUM(AB102:AB104)</f>
        <v>0</v>
      </c>
      <c r="AC105" s="850">
        <f>IF(AB105&gt;0,SQRT(SUM(AD102:AD104))/AB105,0)</f>
        <v>0</v>
      </c>
      <c r="AD105" s="849">
        <f>(AB105*AC105)^2</f>
        <v>0</v>
      </c>
      <c r="AE105" s="851">
        <f>AE104</f>
        <v>0</v>
      </c>
      <c r="AF105" s="844"/>
      <c r="AG105" s="15">
        <f t="shared" si="157"/>
        <v>0</v>
      </c>
      <c r="AH105" s="15"/>
      <c r="AI105" s="101"/>
      <c r="AJ105" s="101"/>
      <c r="AK105" s="101"/>
      <c r="AL105" s="102"/>
      <c r="AM105" s="102"/>
      <c r="AN105" s="102"/>
      <c r="AO105" s="101"/>
      <c r="AP105" s="101"/>
      <c r="AQ105" s="101"/>
      <c r="AR105" s="101"/>
      <c r="AS105" s="101"/>
      <c r="AT105" s="101"/>
      <c r="AU105" s="101"/>
      <c r="AV105" s="101"/>
      <c r="AW105" s="101"/>
      <c r="AX105" s="101"/>
      <c r="AY105" s="101"/>
      <c r="AZ105" s="101"/>
      <c r="BA105" s="103"/>
      <c r="BB105" s="101"/>
      <c r="BC105" s="101"/>
      <c r="BD105" s="103"/>
      <c r="BE105" s="103"/>
      <c r="BF105" s="632"/>
      <c r="BG105" s="632"/>
      <c r="BH105" s="101"/>
      <c r="BI105" s="101"/>
      <c r="BJ105" s="103"/>
      <c r="BK105" s="106"/>
      <c r="BL105" s="106"/>
      <c r="BM105" s="72"/>
      <c r="BN105" s="24"/>
      <c r="BO105" s="24"/>
      <c r="BP105" s="24"/>
      <c r="BQ105" s="24"/>
      <c r="BR105" s="24"/>
      <c r="BS105" s="24"/>
      <c r="BT105" s="24"/>
      <c r="BU105" s="24"/>
      <c r="BV105" s="24"/>
      <c r="BW105" s="24"/>
      <c r="BX105" s="24"/>
      <c r="BY105" s="24"/>
      <c r="BZ105" s="24"/>
      <c r="CA105" s="24"/>
      <c r="CB105" s="24"/>
      <c r="CC105" s="24"/>
      <c r="CD105" s="24"/>
      <c r="CE105" s="24"/>
      <c r="CF105" s="24"/>
      <c r="CG105" s="24"/>
      <c r="CH105" s="24"/>
      <c r="CI105" s="24"/>
      <c r="CJ105" s="24"/>
      <c r="CK105" s="24"/>
      <c r="CL105" s="24"/>
      <c r="CM105" s="24"/>
      <c r="CN105" s="24"/>
      <c r="CO105" s="68"/>
      <c r="CP105" s="68"/>
      <c r="CQ105" s="68"/>
      <c r="CR105" s="24"/>
      <c r="CS105" s="15"/>
      <c r="CT105" s="15"/>
      <c r="CU105" s="15"/>
      <c r="CV105" s="16"/>
      <c r="CW105" s="16"/>
      <c r="CX105" s="16"/>
      <c r="CY105" s="16"/>
      <c r="CZ105" s="16"/>
      <c r="DA105" s="16"/>
      <c r="DB105" s="16"/>
      <c r="DC105" s="16"/>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c r="EU105" s="13"/>
      <c r="EV105" s="13"/>
      <c r="EW105" s="13"/>
      <c r="EX105" s="13"/>
      <c r="EY105" s="13"/>
      <c r="EZ105" s="13"/>
      <c r="FA105" s="13"/>
      <c r="FB105" s="13"/>
      <c r="FC105" s="13"/>
      <c r="FD105" s="13"/>
      <c r="FE105" s="13"/>
      <c r="FF105" s="13"/>
      <c r="FG105" s="13"/>
      <c r="FH105" s="13"/>
      <c r="FI105" s="13"/>
      <c r="FJ105" s="13"/>
      <c r="FK105" s="13"/>
      <c r="FL105" s="13"/>
      <c r="FM105" s="13"/>
      <c r="FN105" s="13"/>
      <c r="FO105" s="13"/>
      <c r="FP105" s="13"/>
      <c r="FQ105" s="13"/>
      <c r="FR105" s="13"/>
      <c r="FS105" s="13"/>
      <c r="FT105" s="13"/>
      <c r="FU105" s="13"/>
      <c r="FV105" s="13"/>
      <c r="FW105" s="13"/>
    </row>
    <row r="106" spans="1:179" s="14" customFormat="1" ht="4.9000000000000004" customHeight="1" x14ac:dyDescent="0.25">
      <c r="A106" s="13"/>
      <c r="B106" s="2203"/>
      <c r="C106" s="2204"/>
      <c r="D106" s="2204"/>
      <c r="E106" s="2204"/>
      <c r="F106" s="2204"/>
      <c r="G106" s="2204"/>
      <c r="H106" s="2204"/>
      <c r="I106" s="2204"/>
      <c r="J106" s="2204"/>
      <c r="K106" s="2204"/>
      <c r="L106" s="2204"/>
      <c r="M106" s="2204"/>
      <c r="N106" s="2204"/>
      <c r="O106" s="2204"/>
      <c r="P106" s="2204"/>
      <c r="Q106" s="2204"/>
      <c r="R106" s="2204"/>
      <c r="S106" s="2204"/>
      <c r="T106" s="2204"/>
      <c r="U106" s="2204"/>
      <c r="V106" s="2204"/>
      <c r="W106" s="2204"/>
      <c r="X106" s="2204"/>
      <c r="Y106" s="2204"/>
      <c r="Z106" s="2204"/>
      <c r="AA106" s="2204"/>
      <c r="AB106" s="2204"/>
      <c r="AC106" s="2204"/>
      <c r="AD106" s="2204"/>
      <c r="AE106" s="2205"/>
      <c r="AF106" s="13"/>
      <c r="AG106" s="15">
        <f t="shared" si="157"/>
        <v>0</v>
      </c>
      <c r="AH106" s="15"/>
      <c r="AI106" s="101"/>
      <c r="AJ106" s="101"/>
      <c r="AK106" s="101"/>
      <c r="AL106" s="102"/>
      <c r="AM106" s="102"/>
      <c r="AN106" s="102"/>
      <c r="AO106" s="101"/>
      <c r="AP106" s="101"/>
      <c r="AQ106" s="101"/>
      <c r="AR106" s="101"/>
      <c r="AS106" s="101"/>
      <c r="AT106" s="101"/>
      <c r="AU106" s="101"/>
      <c r="AV106" s="101"/>
      <c r="AW106" s="101"/>
      <c r="AX106" s="101"/>
      <c r="AY106" s="101"/>
      <c r="AZ106" s="101"/>
      <c r="BA106" s="103"/>
      <c r="BB106" s="101"/>
      <c r="BC106" s="101"/>
      <c r="BD106" s="103"/>
      <c r="BE106" s="103"/>
      <c r="BF106" s="632"/>
      <c r="BG106" s="632"/>
      <c r="BH106" s="101"/>
      <c r="BI106" s="101"/>
      <c r="BJ106" s="103"/>
      <c r="BK106" s="106"/>
      <c r="BL106" s="106"/>
      <c r="BM106" s="72"/>
      <c r="BN106" s="24"/>
      <c r="BO106" s="24"/>
      <c r="BP106" s="24"/>
      <c r="BQ106" s="24"/>
      <c r="BR106" s="24"/>
      <c r="BS106" s="24"/>
      <c r="BT106" s="24"/>
      <c r="BU106" s="24"/>
      <c r="BV106" s="24"/>
      <c r="BW106" s="24"/>
      <c r="BX106" s="24"/>
      <c r="BY106" s="24"/>
      <c r="BZ106" s="24"/>
      <c r="CA106" s="24"/>
      <c r="CB106" s="24"/>
      <c r="CC106" s="24"/>
      <c r="CD106" s="24"/>
      <c r="CE106" s="24"/>
      <c r="CF106" s="24"/>
      <c r="CG106" s="24"/>
      <c r="CH106" s="24"/>
      <c r="CI106" s="24"/>
      <c r="CJ106" s="24"/>
      <c r="CK106" s="24"/>
      <c r="CL106" s="24"/>
      <c r="CM106" s="24"/>
      <c r="CN106" s="24"/>
      <c r="CO106" s="68"/>
      <c r="CP106" s="68"/>
      <c r="CQ106" s="68"/>
      <c r="CR106" s="24"/>
      <c r="CS106" s="15"/>
      <c r="CT106" s="15"/>
      <c r="CU106" s="15"/>
      <c r="CV106" s="16"/>
      <c r="CW106" s="16"/>
      <c r="CX106" s="16"/>
      <c r="CY106" s="16"/>
      <c r="CZ106" s="16"/>
      <c r="DA106" s="16"/>
      <c r="DB106" s="16"/>
      <c r="DC106" s="16"/>
      <c r="DD106" s="13"/>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K106" s="13"/>
      <c r="EL106" s="13"/>
      <c r="EM106" s="13"/>
      <c r="EN106" s="13"/>
      <c r="EO106" s="13"/>
      <c r="EP106" s="13"/>
      <c r="EQ106" s="13"/>
      <c r="ER106" s="13"/>
      <c r="ES106" s="13"/>
      <c r="ET106" s="13"/>
      <c r="EU106" s="13"/>
      <c r="EV106" s="13"/>
      <c r="EW106" s="13"/>
      <c r="EX106" s="13"/>
      <c r="EY106" s="13"/>
      <c r="EZ106" s="13"/>
      <c r="FA106" s="13"/>
      <c r="FB106" s="13"/>
      <c r="FC106" s="13"/>
      <c r="FD106" s="13"/>
      <c r="FE106" s="13"/>
      <c r="FF106" s="13"/>
      <c r="FG106" s="13"/>
      <c r="FH106" s="13"/>
      <c r="FI106" s="13"/>
      <c r="FJ106" s="13"/>
      <c r="FK106" s="13"/>
      <c r="FL106" s="13"/>
      <c r="FM106" s="13"/>
      <c r="FN106" s="13"/>
      <c r="FO106" s="13"/>
      <c r="FP106" s="13"/>
      <c r="FQ106" s="13"/>
      <c r="FR106" s="13"/>
      <c r="FS106" s="13"/>
      <c r="FT106" s="13"/>
      <c r="FU106" s="13"/>
      <c r="FV106" s="13"/>
      <c r="FW106" s="13"/>
    </row>
    <row r="107" spans="1:179" s="57" customFormat="1" ht="31.5" x14ac:dyDescent="0.25">
      <c r="A107" s="13"/>
      <c r="B107" s="2196" t="s">
        <v>303</v>
      </c>
      <c r="C107" s="2196"/>
      <c r="D107" s="2196"/>
      <c r="E107" s="2196"/>
      <c r="F107" s="2196"/>
      <c r="G107" s="2196"/>
      <c r="H107" s="2196"/>
      <c r="I107" s="2196"/>
      <c r="J107" s="2196"/>
      <c r="K107" s="2196"/>
      <c r="L107" s="2196"/>
      <c r="M107" s="2196"/>
      <c r="N107" s="2196"/>
      <c r="O107" s="2196"/>
      <c r="P107" s="2196"/>
      <c r="Q107" s="2196"/>
      <c r="R107" s="2196"/>
      <c r="S107" s="2196"/>
      <c r="T107" s="2196"/>
      <c r="U107" s="2196"/>
      <c r="V107" s="2196"/>
      <c r="W107" s="2196"/>
      <c r="X107" s="2196"/>
      <c r="Y107" s="2196"/>
      <c r="Z107" s="2196"/>
      <c r="AA107" s="2196"/>
      <c r="AB107" s="855"/>
      <c r="AC107" s="856">
        <f>IF(AB107&gt;0,(SQRT(#REF!+AD99+AD105))/AB107,0)</f>
        <v>0</v>
      </c>
      <c r="AD107" s="855">
        <f>(AB107*AC107)^2</f>
        <v>0</v>
      </c>
      <c r="AE107" s="855">
        <f>AE99+AE105</f>
        <v>0</v>
      </c>
      <c r="AF107" s="697"/>
      <c r="AG107" s="15">
        <f t="shared" si="157"/>
        <v>0</v>
      </c>
      <c r="AH107" s="15"/>
      <c r="AI107" s="101"/>
      <c r="AJ107" s="101"/>
      <c r="AK107" s="101"/>
      <c r="AL107" s="102"/>
      <c r="AM107" s="102"/>
      <c r="AN107" s="102"/>
      <c r="AO107" s="101"/>
      <c r="AP107" s="101"/>
      <c r="AQ107" s="101"/>
      <c r="AR107" s="101"/>
      <c r="AS107" s="101"/>
      <c r="AT107" s="101"/>
      <c r="AU107" s="101"/>
      <c r="AV107" s="101"/>
      <c r="AW107" s="101"/>
      <c r="AX107" s="101"/>
      <c r="AY107" s="101"/>
      <c r="AZ107" s="101"/>
      <c r="BA107" s="103"/>
      <c r="BB107" s="101"/>
      <c r="BC107" s="101"/>
      <c r="BD107" s="103"/>
      <c r="BE107" s="103"/>
      <c r="BF107" s="632"/>
      <c r="BG107" s="632"/>
      <c r="BH107" s="101"/>
      <c r="BI107" s="101"/>
      <c r="BJ107" s="103"/>
      <c r="BK107" s="110"/>
      <c r="BL107" s="110"/>
      <c r="BM107" s="73"/>
      <c r="BN107" s="56"/>
      <c r="BO107" s="56"/>
      <c r="BP107" s="56"/>
      <c r="BQ107" s="56"/>
      <c r="BR107" s="56"/>
      <c r="BS107" s="56"/>
      <c r="BT107" s="56"/>
      <c r="BU107" s="56"/>
      <c r="BV107" s="56"/>
      <c r="BW107" s="56"/>
      <c r="BX107" s="56"/>
      <c r="BY107" s="56"/>
      <c r="BZ107" s="56"/>
      <c r="CA107" s="56"/>
      <c r="CB107" s="56"/>
      <c r="CC107" s="56"/>
      <c r="CD107" s="56"/>
      <c r="CE107" s="56"/>
      <c r="CF107" s="56"/>
      <c r="CG107" s="56"/>
      <c r="CH107" s="56"/>
      <c r="CI107" s="56"/>
      <c r="CJ107" s="56"/>
      <c r="CK107" s="56"/>
      <c r="CL107" s="56"/>
      <c r="CM107" s="56"/>
      <c r="CN107" s="56"/>
      <c r="CO107" s="68"/>
      <c r="CP107" s="68"/>
      <c r="CQ107" s="68"/>
      <c r="CR107" s="56"/>
      <c r="CS107" s="15"/>
      <c r="CT107" s="15"/>
      <c r="CU107" s="15"/>
      <c r="CV107" s="16"/>
      <c r="CW107" s="16"/>
      <c r="CX107" s="16"/>
      <c r="CY107" s="16"/>
      <c r="CZ107" s="16"/>
      <c r="DA107" s="16"/>
      <c r="DB107" s="16"/>
      <c r="DC107" s="16"/>
      <c r="DD107" s="13"/>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K107" s="13"/>
      <c r="EL107" s="13"/>
      <c r="EM107" s="13"/>
      <c r="EN107" s="13"/>
      <c r="EO107" s="13"/>
      <c r="EP107" s="13"/>
      <c r="EQ107" s="13"/>
      <c r="ER107" s="13"/>
      <c r="ES107" s="13"/>
      <c r="ET107" s="13"/>
      <c r="EU107" s="13"/>
      <c r="EV107" s="13"/>
      <c r="EW107" s="13"/>
      <c r="EX107" s="13"/>
      <c r="EY107" s="13"/>
      <c r="EZ107" s="13"/>
      <c r="FA107" s="13"/>
      <c r="FB107" s="13"/>
      <c r="FC107" s="13"/>
      <c r="FD107" s="13"/>
      <c r="FE107" s="13"/>
      <c r="FF107" s="13"/>
      <c r="FG107" s="13"/>
      <c r="FH107" s="13"/>
      <c r="FI107" s="13"/>
      <c r="FJ107" s="13"/>
      <c r="FK107" s="13"/>
      <c r="FL107" s="13"/>
      <c r="FM107" s="13"/>
      <c r="FN107" s="13"/>
      <c r="FO107" s="13"/>
      <c r="FP107" s="13"/>
      <c r="FQ107" s="13"/>
      <c r="FR107" s="13"/>
      <c r="FS107" s="13"/>
      <c r="FT107" s="13"/>
      <c r="FU107" s="13"/>
      <c r="FV107" s="13"/>
      <c r="FW107" s="13"/>
    </row>
    <row r="108" spans="1:179" s="13" customFormat="1" ht="21" x14ac:dyDescent="0.25">
      <c r="B108" s="80"/>
      <c r="C108" s="80"/>
      <c r="D108" s="80"/>
      <c r="E108" s="81"/>
      <c r="F108" s="81"/>
      <c r="G108" s="81"/>
      <c r="H108" s="81"/>
      <c r="I108" s="81"/>
      <c r="J108" s="81"/>
      <c r="K108" s="81"/>
      <c r="L108" s="81"/>
      <c r="M108" s="81"/>
      <c r="N108" s="81"/>
      <c r="O108" s="81"/>
      <c r="P108" s="81"/>
      <c r="Q108" s="81"/>
      <c r="R108" s="82"/>
      <c r="S108" s="81"/>
      <c r="T108" s="81"/>
      <c r="U108" s="81"/>
      <c r="V108" s="83"/>
      <c r="W108" s="83"/>
      <c r="X108" s="80"/>
      <c r="Y108" s="80"/>
      <c r="Z108" s="83"/>
      <c r="AA108" s="84"/>
      <c r="AB108" s="84"/>
      <c r="AC108" s="83"/>
      <c r="AD108" s="84"/>
      <c r="AG108" s="15">
        <f>(BF108*BG108)^2</f>
        <v>0</v>
      </c>
      <c r="AH108" s="100"/>
      <c r="AI108" s="101"/>
      <c r="AJ108" s="101"/>
      <c r="AK108" s="101"/>
      <c r="AL108" s="102"/>
      <c r="AM108" s="102"/>
      <c r="AN108" s="102"/>
      <c r="AO108" s="101"/>
      <c r="AP108" s="101"/>
      <c r="AQ108" s="101"/>
      <c r="AR108" s="101"/>
      <c r="AS108" s="101"/>
      <c r="AT108" s="101"/>
      <c r="AU108" s="101"/>
      <c r="AV108" s="101"/>
      <c r="AW108" s="101"/>
      <c r="AX108" s="101"/>
      <c r="AY108" s="101"/>
      <c r="AZ108" s="101"/>
      <c r="BA108" s="103"/>
      <c r="BB108" s="101"/>
      <c r="BC108" s="101"/>
      <c r="BD108" s="103"/>
      <c r="BE108" s="103"/>
      <c r="BF108" s="632"/>
      <c r="BG108" s="632"/>
      <c r="BH108" s="101"/>
      <c r="BI108" s="101"/>
      <c r="BJ108" s="103"/>
      <c r="BK108" s="103"/>
      <c r="BL108" s="103"/>
      <c r="BM108" s="71"/>
      <c r="BN108" s="15"/>
      <c r="BO108" s="15"/>
      <c r="BP108" s="15"/>
      <c r="BQ108" s="15"/>
      <c r="BR108" s="15"/>
      <c r="BS108" s="15"/>
      <c r="BT108" s="15"/>
      <c r="BU108" s="15"/>
      <c r="BV108" s="15"/>
      <c r="BW108" s="15"/>
      <c r="BX108" s="15"/>
      <c r="BY108" s="15"/>
      <c r="BZ108" s="15"/>
      <c r="CA108" s="15"/>
      <c r="CB108" s="15"/>
      <c r="CC108" s="15"/>
      <c r="CD108" s="15"/>
      <c r="CE108" s="15"/>
      <c r="CF108" s="15"/>
      <c r="CG108" s="15"/>
      <c r="CH108" s="15"/>
      <c r="CI108" s="15"/>
      <c r="CJ108" s="15"/>
      <c r="CK108" s="15"/>
      <c r="CL108" s="15"/>
      <c r="CM108" s="15"/>
      <c r="CN108" s="15"/>
      <c r="CO108" s="88"/>
      <c r="CP108" s="88"/>
      <c r="CQ108" s="88"/>
      <c r="CR108" s="15"/>
      <c r="CS108" s="15"/>
      <c r="CT108" s="15"/>
      <c r="CU108" s="15"/>
      <c r="CV108" s="16"/>
      <c r="CW108" s="16"/>
      <c r="CX108" s="16"/>
      <c r="CY108" s="16"/>
      <c r="CZ108" s="16"/>
      <c r="DA108" s="16"/>
      <c r="DB108" s="16"/>
      <c r="DC108" s="16"/>
    </row>
    <row r="109" spans="1:179" s="65" customFormat="1" hidden="1" x14ac:dyDescent="0.25">
      <c r="V109" s="631"/>
      <c r="AA109" s="632"/>
      <c r="AB109" s="632"/>
      <c r="AD109" s="632"/>
      <c r="AE109" s="633"/>
      <c r="AH109" s="634"/>
      <c r="AI109" s="634"/>
      <c r="AK109" s="632"/>
      <c r="AR109" s="632"/>
      <c r="AV109" s="632"/>
      <c r="AX109" s="632"/>
      <c r="BB109" s="632"/>
      <c r="BC109" s="632"/>
      <c r="BE109" s="632"/>
      <c r="BF109" s="632"/>
      <c r="BG109" s="632"/>
      <c r="BH109" s="67"/>
      <c r="BI109" s="635"/>
      <c r="BJ109" s="636"/>
      <c r="BK109" s="636"/>
      <c r="BL109" s="636"/>
      <c r="BM109" s="102"/>
      <c r="BN109" s="102"/>
      <c r="BO109" s="102"/>
      <c r="BP109" s="636"/>
      <c r="BQ109" s="636"/>
      <c r="BR109" s="636"/>
      <c r="BS109" s="636"/>
      <c r="BT109" s="636"/>
      <c r="BU109" s="636"/>
      <c r="BV109" s="636"/>
      <c r="BW109" s="636"/>
      <c r="BX109" s="636"/>
      <c r="BY109" s="636"/>
      <c r="BZ109" s="636"/>
      <c r="CA109" s="636"/>
      <c r="CB109" s="637"/>
      <c r="CC109" s="636"/>
      <c r="CD109" s="636"/>
      <c r="CE109" s="637"/>
      <c r="CF109" s="637"/>
      <c r="CG109" s="637"/>
      <c r="CH109" s="637"/>
      <c r="CI109" s="636"/>
      <c r="CJ109" s="636"/>
      <c r="CK109" s="637"/>
      <c r="CL109" s="637"/>
      <c r="CM109" s="637"/>
      <c r="CN109" s="705"/>
      <c r="CO109" s="899">
        <v>33</v>
      </c>
      <c r="CP109" s="899">
        <v>34</v>
      </c>
      <c r="CQ109" s="899">
        <v>35</v>
      </c>
      <c r="CR109" s="67"/>
      <c r="CS109" s="67"/>
      <c r="CT109" s="67"/>
      <c r="CU109" s="67"/>
      <c r="CV109" s="67"/>
      <c r="CW109" s="67"/>
      <c r="CX109" s="67"/>
      <c r="CY109" s="67"/>
      <c r="CZ109" s="67"/>
      <c r="DA109" s="67"/>
      <c r="DB109" s="67"/>
      <c r="DC109" s="67"/>
    </row>
    <row r="110" spans="1:179" s="65" customFormat="1" hidden="1" x14ac:dyDescent="0.25">
      <c r="V110" s="631"/>
      <c r="AA110" s="632"/>
      <c r="AB110" s="632"/>
      <c r="AD110" s="632"/>
      <c r="AE110" s="633"/>
      <c r="AH110" s="634"/>
      <c r="AI110" s="634"/>
      <c r="AK110" s="632"/>
      <c r="AR110" s="632"/>
      <c r="AV110" s="632"/>
      <c r="AX110" s="632"/>
      <c r="BB110" s="632"/>
      <c r="BC110" s="632"/>
      <c r="BE110" s="632"/>
      <c r="BF110" s="632"/>
      <c r="BG110" s="632"/>
      <c r="BH110" s="67"/>
      <c r="BI110" s="635"/>
      <c r="BJ110" s="636"/>
      <c r="BK110" s="636"/>
      <c r="BL110" s="636"/>
      <c r="BM110" s="102"/>
      <c r="BN110" s="102"/>
      <c r="BO110" s="102"/>
      <c r="BP110" s="636"/>
      <c r="BQ110" s="636"/>
      <c r="BR110" s="636"/>
      <c r="BS110" s="636"/>
      <c r="BT110" s="636"/>
      <c r="BU110" s="636"/>
      <c r="BV110" s="636"/>
      <c r="BW110" s="636"/>
      <c r="BX110" s="636"/>
      <c r="BY110" s="636"/>
      <c r="BZ110" s="636"/>
      <c r="CA110" s="636"/>
      <c r="CB110" s="637"/>
      <c r="CC110" s="636"/>
      <c r="CD110" s="636"/>
      <c r="CE110" s="637"/>
      <c r="CF110" s="637"/>
      <c r="CG110" s="637"/>
      <c r="CH110" s="637"/>
      <c r="CI110" s="636"/>
      <c r="CJ110" s="636"/>
      <c r="CK110" s="637"/>
      <c r="CL110" s="637"/>
      <c r="CM110" s="637"/>
      <c r="CN110" s="705"/>
      <c r="CO110" s="88" t="s">
        <v>295</v>
      </c>
      <c r="CP110" s="88"/>
      <c r="CQ110" s="88"/>
      <c r="CR110" s="67"/>
      <c r="CS110" s="67"/>
      <c r="CT110" s="67"/>
      <c r="CU110" s="67"/>
      <c r="CV110" s="67"/>
      <c r="CW110" s="67"/>
      <c r="CX110" s="67"/>
      <c r="CY110" s="67"/>
      <c r="CZ110" s="67"/>
      <c r="DA110" s="67"/>
      <c r="DB110" s="67"/>
      <c r="DC110" s="67"/>
    </row>
    <row r="111" spans="1:179" s="65" customFormat="1" hidden="1" x14ac:dyDescent="0.25">
      <c r="V111" s="631"/>
      <c r="AA111" s="632"/>
      <c r="AB111" s="632"/>
      <c r="AD111" s="632"/>
      <c r="AE111" s="633"/>
      <c r="AH111" s="634"/>
      <c r="AI111" s="634"/>
      <c r="AK111" s="632"/>
      <c r="AR111" s="632"/>
      <c r="AV111" s="632"/>
      <c r="AX111" s="632"/>
      <c r="BB111" s="632"/>
      <c r="BC111" s="632"/>
      <c r="BE111" s="632"/>
      <c r="BF111" s="632"/>
      <c r="BG111" s="632"/>
      <c r="BH111" s="67"/>
      <c r="BI111" s="635"/>
      <c r="BJ111" s="636"/>
      <c r="BK111" s="636"/>
      <c r="BL111" s="636"/>
      <c r="BM111" s="102"/>
      <c r="BN111" s="102"/>
      <c r="BO111" s="102"/>
      <c r="BP111" s="636"/>
      <c r="BQ111" s="636"/>
      <c r="BR111" s="636"/>
      <c r="BS111" s="636"/>
      <c r="BT111" s="636"/>
      <c r="BU111" s="636"/>
      <c r="BV111" s="636"/>
      <c r="BW111" s="636"/>
      <c r="BX111" s="636"/>
      <c r="BY111" s="636"/>
      <c r="BZ111" s="636"/>
      <c r="CA111" s="636"/>
      <c r="CB111" s="637"/>
      <c r="CC111" s="636"/>
      <c r="CD111" s="636"/>
      <c r="CE111" s="637"/>
      <c r="CF111" s="637"/>
      <c r="CG111" s="637"/>
      <c r="CH111" s="637"/>
      <c r="CI111" s="636"/>
      <c r="CJ111" s="636"/>
      <c r="CK111" s="637"/>
      <c r="CL111" s="637"/>
      <c r="CM111" s="637"/>
      <c r="CN111" s="705"/>
      <c r="CO111" s="88" t="s">
        <v>296</v>
      </c>
      <c r="CP111" s="88" t="s">
        <v>296</v>
      </c>
      <c r="CQ111" s="88" t="s">
        <v>297</v>
      </c>
      <c r="CR111" s="67"/>
      <c r="CS111" s="67"/>
      <c r="CT111" s="67"/>
      <c r="CU111" s="67"/>
      <c r="CV111" s="67"/>
      <c r="CW111" s="67"/>
      <c r="CX111" s="67"/>
      <c r="CY111" s="67"/>
      <c r="CZ111" s="67"/>
      <c r="DA111" s="67"/>
      <c r="DB111" s="67"/>
      <c r="DC111" s="67"/>
    </row>
    <row r="112" spans="1:179" s="65" customFormat="1" hidden="1" x14ac:dyDescent="0.25">
      <c r="V112" s="631"/>
      <c r="AA112" s="632"/>
      <c r="AB112" s="632"/>
      <c r="AD112" s="632"/>
      <c r="AE112" s="633"/>
      <c r="AH112" s="634"/>
      <c r="AI112" s="634"/>
      <c r="AK112" s="632"/>
      <c r="AR112" s="632"/>
      <c r="AV112" s="632"/>
      <c r="AX112" s="632"/>
      <c r="BB112" s="632"/>
      <c r="BC112" s="632"/>
      <c r="BE112" s="632"/>
      <c r="BH112" s="67"/>
      <c r="BI112" s="635"/>
      <c r="BJ112" s="636"/>
      <c r="BK112" s="636"/>
      <c r="BL112" s="636"/>
      <c r="BM112" s="102"/>
      <c r="BN112" s="102"/>
      <c r="BO112" s="102"/>
      <c r="BP112" s="636"/>
      <c r="BQ112" s="636"/>
      <c r="BR112" s="636"/>
      <c r="BS112" s="636"/>
      <c r="BT112" s="636"/>
      <c r="BU112" s="636"/>
      <c r="BV112" s="636"/>
      <c r="BW112" s="636"/>
      <c r="BX112" s="636"/>
      <c r="BY112" s="636"/>
      <c r="BZ112" s="636"/>
      <c r="CA112" s="636"/>
      <c r="CB112" s="637"/>
      <c r="CC112" s="636"/>
      <c r="CD112" s="636"/>
      <c r="CE112" s="637"/>
      <c r="CF112" s="637"/>
      <c r="CG112" s="637"/>
      <c r="CH112" s="637"/>
      <c r="CI112" s="636"/>
      <c r="CJ112" s="636"/>
      <c r="CK112" s="637"/>
      <c r="CL112" s="637"/>
      <c r="CM112" s="637"/>
      <c r="CN112" s="705"/>
      <c r="CO112" s="88">
        <v>0.15</v>
      </c>
      <c r="CP112" s="88">
        <f>(CO112+CQ112)/2</f>
        <v>0.17499999999999999</v>
      </c>
      <c r="CQ112" s="88">
        <v>0.2</v>
      </c>
      <c r="CR112" s="67"/>
      <c r="CS112" s="67"/>
      <c r="CT112" s="67"/>
      <c r="CU112" s="67"/>
      <c r="CV112" s="67"/>
      <c r="CW112" s="67"/>
      <c r="CX112" s="67"/>
      <c r="CY112" s="67"/>
      <c r="CZ112" s="67"/>
      <c r="DA112" s="67"/>
      <c r="DB112" s="67"/>
      <c r="DC112" s="67"/>
    </row>
    <row r="113" spans="22:134" s="65" customFormat="1" hidden="1" x14ac:dyDescent="0.25">
      <c r="V113" s="631"/>
      <c r="AA113" s="632"/>
      <c r="AB113" s="632"/>
      <c r="AD113" s="632"/>
      <c r="AE113" s="633"/>
      <c r="AH113" s="634"/>
      <c r="AI113" s="634"/>
      <c r="AK113" s="632"/>
      <c r="AR113" s="632"/>
      <c r="AV113" s="632"/>
      <c r="AX113" s="632"/>
      <c r="BB113" s="632"/>
      <c r="BC113" s="632"/>
      <c r="BE113" s="632"/>
      <c r="BH113" s="67"/>
      <c r="BI113" s="635"/>
      <c r="BJ113" s="636"/>
      <c r="BK113" s="636"/>
      <c r="BL113" s="636"/>
      <c r="BM113" s="102"/>
      <c r="BN113" s="102"/>
      <c r="BO113" s="102"/>
      <c r="BP113" s="636"/>
      <c r="BQ113" s="636"/>
      <c r="BR113" s="636"/>
      <c r="BS113" s="636"/>
      <c r="BT113" s="636"/>
      <c r="BU113" s="636"/>
      <c r="BV113" s="636"/>
      <c r="BW113" s="636"/>
      <c r="BX113" s="636"/>
      <c r="BY113" s="636"/>
      <c r="BZ113" s="636"/>
      <c r="CA113" s="636"/>
      <c r="CB113" s="637"/>
      <c r="CC113" s="636"/>
      <c r="CD113" s="636"/>
      <c r="CE113" s="637"/>
      <c r="CF113" s="637"/>
      <c r="CG113" s="637"/>
      <c r="CH113" s="637"/>
      <c r="CI113" s="636"/>
      <c r="CJ113" s="636"/>
      <c r="CK113" s="637"/>
      <c r="CL113" s="637"/>
      <c r="CM113" s="637"/>
      <c r="CN113" s="705"/>
      <c r="CO113" s="88">
        <v>0.15</v>
      </c>
      <c r="CP113" s="88">
        <f t="shared" ref="CP113:CP136" si="158">(CO113+CQ113)/2</f>
        <v>0.17499999999999999</v>
      </c>
      <c r="CQ113" s="88">
        <v>0.2</v>
      </c>
      <c r="CR113" s="67"/>
      <c r="CS113" s="67"/>
      <c r="CT113" s="67"/>
      <c r="CU113" s="67"/>
      <c r="CV113" s="67"/>
      <c r="CW113" s="67"/>
      <c r="CX113" s="67"/>
      <c r="CY113" s="67"/>
      <c r="CZ113" s="67"/>
      <c r="DA113" s="67"/>
      <c r="DB113" s="67"/>
      <c r="DC113" s="67"/>
      <c r="DD113" s="67"/>
      <c r="DE113" s="67"/>
      <c r="DF113" s="67"/>
      <c r="DG113" s="67"/>
      <c r="DH113" s="67"/>
      <c r="DI113" s="67"/>
      <c r="DJ113" s="67"/>
      <c r="DK113" s="67"/>
      <c r="DL113" s="67"/>
      <c r="DM113" s="67"/>
      <c r="DN113" s="67"/>
      <c r="DO113" s="67"/>
      <c r="DP113" s="67"/>
      <c r="DQ113" s="67"/>
      <c r="DR113" s="67"/>
      <c r="DS113" s="67"/>
      <c r="DT113" s="67"/>
      <c r="DU113" s="67"/>
      <c r="DV113" s="67"/>
      <c r="DW113" s="88"/>
      <c r="DX113" s="88"/>
      <c r="DY113" s="88"/>
      <c r="DZ113" s="88"/>
      <c r="EA113" s="88"/>
      <c r="EB113" s="88"/>
      <c r="EC113" s="88"/>
      <c r="ED113" s="88"/>
    </row>
    <row r="114" spans="22:134" s="65" customFormat="1" hidden="1" x14ac:dyDescent="0.25">
      <c r="V114" s="631"/>
      <c r="AA114" s="632"/>
      <c r="AB114" s="632"/>
      <c r="AD114" s="632"/>
      <c r="AE114" s="633"/>
      <c r="AH114" s="634"/>
      <c r="AI114" s="634"/>
      <c r="AK114" s="632"/>
      <c r="AR114" s="632"/>
      <c r="AV114" s="632"/>
      <c r="AX114" s="632"/>
      <c r="BB114" s="632"/>
      <c r="BC114" s="632"/>
      <c r="BE114" s="632"/>
      <c r="BH114" s="67"/>
      <c r="BI114" s="635"/>
      <c r="BJ114" s="636"/>
      <c r="BK114" s="636"/>
      <c r="BL114" s="636"/>
      <c r="BM114" s="102"/>
      <c r="BN114" s="102"/>
      <c r="BO114" s="102"/>
      <c r="BP114" s="636"/>
      <c r="BQ114" s="636"/>
      <c r="BR114" s="636"/>
      <c r="BS114" s="636"/>
      <c r="BT114" s="636"/>
      <c r="BU114" s="636"/>
      <c r="BV114" s="636"/>
      <c r="BW114" s="636"/>
      <c r="BX114" s="636"/>
      <c r="BY114" s="636"/>
      <c r="BZ114" s="636"/>
      <c r="CA114" s="636"/>
      <c r="CB114" s="637"/>
      <c r="CC114" s="636"/>
      <c r="CD114" s="636"/>
      <c r="CE114" s="637"/>
      <c r="CF114" s="637"/>
      <c r="CG114" s="637"/>
      <c r="CH114" s="637"/>
      <c r="CI114" s="636"/>
      <c r="CJ114" s="636"/>
      <c r="CK114" s="637"/>
      <c r="CL114" s="637"/>
      <c r="CM114" s="637"/>
      <c r="CN114" s="705"/>
      <c r="CO114" s="88">
        <v>0.15</v>
      </c>
      <c r="CP114" s="88">
        <f t="shared" si="158"/>
        <v>0.17499999999999999</v>
      </c>
      <c r="CQ114" s="88">
        <v>0.2</v>
      </c>
      <c r="CR114" s="67"/>
      <c r="CS114" s="67"/>
      <c r="CT114" s="67"/>
      <c r="CU114" s="67"/>
      <c r="CV114" s="67"/>
      <c r="CW114" s="67"/>
      <c r="CX114" s="67"/>
      <c r="CY114" s="67"/>
      <c r="CZ114" s="67"/>
      <c r="DA114" s="67"/>
      <c r="DB114" s="67"/>
      <c r="DC114" s="67"/>
      <c r="DD114" s="67"/>
      <c r="DE114" s="67"/>
      <c r="DF114" s="67"/>
      <c r="DG114" s="67"/>
      <c r="DH114" s="67"/>
      <c r="DI114" s="67"/>
      <c r="DJ114" s="67"/>
      <c r="DK114" s="67"/>
      <c r="DL114" s="67"/>
      <c r="DM114" s="67"/>
      <c r="DN114" s="67"/>
      <c r="DO114" s="67"/>
      <c r="DP114" s="67"/>
      <c r="DQ114" s="67"/>
      <c r="DR114" s="67"/>
      <c r="DS114" s="67"/>
      <c r="DT114" s="67"/>
      <c r="DU114" s="67"/>
      <c r="DV114" s="67"/>
      <c r="DW114" s="88"/>
      <c r="DX114" s="88"/>
      <c r="DY114" s="88"/>
      <c r="DZ114" s="88"/>
      <c r="EA114" s="88"/>
      <c r="EB114" s="88"/>
      <c r="EC114" s="88"/>
      <c r="ED114" s="88"/>
    </row>
    <row r="115" spans="22:134" s="65" customFormat="1" hidden="1" x14ac:dyDescent="0.25">
      <c r="V115" s="631"/>
      <c r="AA115" s="632"/>
      <c r="AB115" s="632"/>
      <c r="AD115" s="632"/>
      <c r="AE115" s="633"/>
      <c r="AH115" s="634"/>
      <c r="AI115" s="634"/>
      <c r="AK115" s="632"/>
      <c r="AR115" s="632"/>
      <c r="AV115" s="632"/>
      <c r="AX115" s="632"/>
      <c r="BB115" s="632"/>
      <c r="BC115" s="632"/>
      <c r="BE115" s="632"/>
      <c r="BH115" s="67"/>
      <c r="BI115" s="635"/>
      <c r="BJ115" s="636"/>
      <c r="BK115" s="636"/>
      <c r="BL115" s="636"/>
      <c r="BM115" s="102"/>
      <c r="BN115" s="102"/>
      <c r="BO115" s="102"/>
      <c r="BP115" s="636"/>
      <c r="BQ115" s="636"/>
      <c r="BR115" s="636"/>
      <c r="BS115" s="636"/>
      <c r="BT115" s="636"/>
      <c r="BU115" s="636"/>
      <c r="BV115" s="636"/>
      <c r="BW115" s="636"/>
      <c r="BX115" s="636"/>
      <c r="BY115" s="636"/>
      <c r="BZ115" s="636"/>
      <c r="CA115" s="636"/>
      <c r="CB115" s="637"/>
      <c r="CC115" s="636"/>
      <c r="CD115" s="636"/>
      <c r="CE115" s="637"/>
      <c r="CF115" s="637"/>
      <c r="CG115" s="637"/>
      <c r="CH115" s="637"/>
      <c r="CI115" s="636"/>
      <c r="CJ115" s="636"/>
      <c r="CK115" s="637"/>
      <c r="CL115" s="637"/>
      <c r="CM115" s="637"/>
      <c r="CN115" s="705"/>
      <c r="CO115" s="88">
        <v>0.15</v>
      </c>
      <c r="CP115" s="88">
        <f t="shared" si="158"/>
        <v>0.17499999999999999</v>
      </c>
      <c r="CQ115" s="88">
        <v>0.2</v>
      </c>
      <c r="CR115" s="67"/>
      <c r="CS115" s="67"/>
      <c r="CT115" s="67"/>
      <c r="CU115" s="67"/>
      <c r="CV115" s="67"/>
      <c r="CW115" s="67"/>
      <c r="CX115" s="67"/>
      <c r="CY115" s="67"/>
      <c r="CZ115" s="67"/>
      <c r="DA115" s="67"/>
      <c r="DB115" s="67"/>
      <c r="DC115" s="67"/>
      <c r="DD115" s="67"/>
      <c r="DE115" s="67"/>
      <c r="DF115" s="67"/>
      <c r="DG115" s="67"/>
      <c r="DH115" s="67"/>
      <c r="DI115" s="67"/>
      <c r="DJ115" s="67"/>
      <c r="DK115" s="67"/>
      <c r="DL115" s="67"/>
      <c r="DM115" s="67"/>
      <c r="DN115" s="67"/>
      <c r="DO115" s="67"/>
      <c r="DP115" s="67"/>
      <c r="DQ115" s="67"/>
      <c r="DR115" s="67"/>
      <c r="DS115" s="67"/>
      <c r="DT115" s="67"/>
      <c r="DU115" s="67"/>
      <c r="DV115" s="67"/>
      <c r="DW115" s="88"/>
      <c r="DX115" s="88"/>
      <c r="DY115" s="88"/>
      <c r="DZ115" s="88"/>
      <c r="EA115" s="88"/>
      <c r="EB115" s="88"/>
      <c r="EC115" s="88"/>
      <c r="ED115" s="88"/>
    </row>
    <row r="116" spans="22:134" s="65" customFormat="1" hidden="1" x14ac:dyDescent="0.25">
      <c r="V116" s="631"/>
      <c r="AA116" s="632"/>
      <c r="AB116" s="632"/>
      <c r="AD116" s="632"/>
      <c r="AE116" s="633"/>
      <c r="AH116" s="634"/>
      <c r="AI116" s="634"/>
      <c r="AK116" s="632"/>
      <c r="AR116" s="632"/>
      <c r="AV116" s="632"/>
      <c r="AX116" s="632"/>
      <c r="BB116" s="632"/>
      <c r="BC116" s="632"/>
      <c r="BE116" s="632"/>
      <c r="BH116" s="67"/>
      <c r="BI116" s="635"/>
      <c r="BJ116" s="636"/>
      <c r="BK116" s="636"/>
      <c r="BL116" s="636"/>
      <c r="BM116" s="102"/>
      <c r="BN116" s="102"/>
      <c r="BO116" s="102"/>
      <c r="BP116" s="636"/>
      <c r="BQ116" s="636"/>
      <c r="BR116" s="636"/>
      <c r="BS116" s="636"/>
      <c r="BT116" s="636"/>
      <c r="BU116" s="636"/>
      <c r="BV116" s="636"/>
      <c r="BW116" s="636"/>
      <c r="BX116" s="636"/>
      <c r="BY116" s="636"/>
      <c r="BZ116" s="636"/>
      <c r="CA116" s="636"/>
      <c r="CB116" s="637"/>
      <c r="CC116" s="636"/>
      <c r="CD116" s="636"/>
      <c r="CE116" s="637"/>
      <c r="CF116" s="637"/>
      <c r="CG116" s="637"/>
      <c r="CH116" s="637"/>
      <c r="CI116" s="636"/>
      <c r="CJ116" s="636"/>
      <c r="CK116" s="637"/>
      <c r="CL116" s="637"/>
      <c r="CM116" s="637"/>
      <c r="CN116" s="705"/>
      <c r="CO116" s="88">
        <v>0.15</v>
      </c>
      <c r="CP116" s="88">
        <f t="shared" si="158"/>
        <v>0.17499999999999999</v>
      </c>
      <c r="CQ116" s="88">
        <v>0.2</v>
      </c>
    </row>
    <row r="117" spans="22:134" s="65" customFormat="1" hidden="1" x14ac:dyDescent="0.25">
      <c r="V117" s="631"/>
      <c r="AA117" s="632"/>
      <c r="AB117" s="632"/>
      <c r="AD117" s="632"/>
      <c r="AE117" s="633"/>
      <c r="AH117" s="634"/>
      <c r="AI117" s="634"/>
      <c r="AK117" s="632"/>
      <c r="AR117" s="632"/>
      <c r="AV117" s="632"/>
      <c r="AX117" s="632"/>
      <c r="BB117" s="632"/>
      <c r="BC117" s="632"/>
      <c r="BE117" s="632"/>
      <c r="BH117" s="67"/>
      <c r="BI117" s="635"/>
      <c r="BJ117" s="636"/>
      <c r="BK117" s="636"/>
      <c r="BL117" s="636"/>
      <c r="BM117" s="102"/>
      <c r="BN117" s="102"/>
      <c r="BO117" s="102"/>
      <c r="BP117" s="636"/>
      <c r="BQ117" s="636"/>
      <c r="BR117" s="636"/>
      <c r="BS117" s="636"/>
      <c r="BT117" s="636"/>
      <c r="BU117" s="636"/>
      <c r="BV117" s="636"/>
      <c r="BW117" s="636"/>
      <c r="BX117" s="636"/>
      <c r="BY117" s="636"/>
      <c r="BZ117" s="636"/>
      <c r="CA117" s="636"/>
      <c r="CB117" s="637"/>
      <c r="CC117" s="636"/>
      <c r="CD117" s="636"/>
      <c r="CE117" s="637"/>
      <c r="CF117" s="637"/>
      <c r="CG117" s="637"/>
      <c r="CH117" s="637"/>
      <c r="CI117" s="636"/>
      <c r="CJ117" s="636"/>
      <c r="CK117" s="637"/>
      <c r="CL117" s="637"/>
      <c r="CM117" s="637"/>
      <c r="CN117" s="705"/>
      <c r="CO117" s="88">
        <v>0.15</v>
      </c>
      <c r="CP117" s="88">
        <f t="shared" si="158"/>
        <v>0.17499999999999999</v>
      </c>
      <c r="CQ117" s="88">
        <v>0.2</v>
      </c>
    </row>
    <row r="118" spans="22:134" s="65" customFormat="1" hidden="1" x14ac:dyDescent="0.25">
      <c r="V118" s="631"/>
      <c r="AA118" s="632"/>
      <c r="AB118" s="632"/>
      <c r="AD118" s="632"/>
      <c r="AE118" s="633"/>
      <c r="AH118" s="634"/>
      <c r="AI118" s="634"/>
      <c r="AK118" s="632"/>
      <c r="AR118" s="632"/>
      <c r="AV118" s="632"/>
      <c r="AX118" s="632"/>
      <c r="BB118" s="632"/>
      <c r="BC118" s="632"/>
      <c r="BE118" s="632"/>
      <c r="BH118" s="67"/>
      <c r="BI118" s="635"/>
      <c r="BJ118" s="636"/>
      <c r="BK118" s="636"/>
      <c r="BL118" s="636"/>
      <c r="BM118" s="102"/>
      <c r="BN118" s="102"/>
      <c r="BO118" s="102"/>
      <c r="BP118" s="636"/>
      <c r="BQ118" s="636"/>
      <c r="BR118" s="636"/>
      <c r="BS118" s="636"/>
      <c r="BT118" s="636"/>
      <c r="BU118" s="636"/>
      <c r="BV118" s="636"/>
      <c r="BW118" s="636"/>
      <c r="BX118" s="636"/>
      <c r="BY118" s="636"/>
      <c r="BZ118" s="636"/>
      <c r="CA118" s="636"/>
      <c r="CB118" s="637"/>
      <c r="CC118" s="636"/>
      <c r="CD118" s="636"/>
      <c r="CE118" s="637"/>
      <c r="CF118" s="637"/>
      <c r="CG118" s="637"/>
      <c r="CH118" s="637"/>
      <c r="CI118" s="636"/>
      <c r="CJ118" s="636"/>
      <c r="CK118" s="637"/>
      <c r="CL118" s="637"/>
      <c r="CM118" s="637"/>
      <c r="CN118" s="705"/>
      <c r="CO118" s="88">
        <v>0.15</v>
      </c>
      <c r="CP118" s="88">
        <f t="shared" si="158"/>
        <v>0.17499999999999999</v>
      </c>
      <c r="CQ118" s="88">
        <v>0.2</v>
      </c>
    </row>
    <row r="119" spans="22:134" s="67" customFormat="1" hidden="1" x14ac:dyDescent="0.25">
      <c r="V119" s="655"/>
      <c r="AA119" s="656"/>
      <c r="AB119" s="656"/>
      <c r="AD119" s="656"/>
      <c r="AE119" s="657"/>
      <c r="AH119" s="658"/>
      <c r="AI119" s="658"/>
      <c r="AK119" s="656"/>
      <c r="AR119" s="656"/>
      <c r="AV119" s="656"/>
      <c r="AX119" s="656"/>
      <c r="BB119" s="656"/>
      <c r="BC119" s="656"/>
      <c r="BE119" s="656"/>
      <c r="BI119" s="635"/>
      <c r="BJ119" s="636"/>
      <c r="BK119" s="636"/>
      <c r="BL119" s="636"/>
      <c r="BM119" s="102"/>
      <c r="BN119" s="102"/>
      <c r="BO119" s="102"/>
      <c r="BP119" s="898"/>
      <c r="BQ119" s="898"/>
      <c r="BR119" s="898"/>
      <c r="BS119" s="898"/>
      <c r="BT119" s="898"/>
      <c r="BU119" s="898"/>
      <c r="BV119" s="636"/>
      <c r="BW119" s="898"/>
      <c r="BX119" s="898"/>
      <c r="BY119" s="636"/>
      <c r="BZ119" s="636"/>
      <c r="CA119" s="636"/>
      <c r="CB119" s="637"/>
      <c r="CC119" s="898"/>
      <c r="CD119" s="898"/>
      <c r="CE119" s="637"/>
      <c r="CF119" s="637"/>
      <c r="CG119" s="637"/>
      <c r="CH119" s="637"/>
      <c r="CI119" s="898"/>
      <c r="CJ119" s="898"/>
      <c r="CK119" s="637"/>
      <c r="CL119" s="637"/>
      <c r="CM119" s="637"/>
      <c r="CN119" s="705"/>
      <c r="CO119" s="88">
        <v>0.15</v>
      </c>
      <c r="CP119" s="88">
        <f t="shared" si="158"/>
        <v>0.17499999999999999</v>
      </c>
      <c r="CQ119" s="88">
        <v>0.2</v>
      </c>
    </row>
    <row r="120" spans="22:134" s="67" customFormat="1" ht="15.75" hidden="1" thickBot="1" x14ac:dyDescent="0.3">
      <c r="V120" s="655"/>
      <c r="AA120" s="656"/>
      <c r="AB120" s="656"/>
      <c r="AD120" s="656"/>
      <c r="AE120" s="657"/>
      <c r="AH120" s="658"/>
      <c r="AI120" s="658"/>
      <c r="AK120" s="656"/>
      <c r="AR120" s="656"/>
      <c r="AV120" s="656"/>
      <c r="AX120" s="656"/>
      <c r="BB120" s="656"/>
      <c r="BC120" s="656"/>
      <c r="BE120" s="656"/>
      <c r="BI120" s="635">
        <v>1</v>
      </c>
      <c r="BJ120" s="636">
        <v>2</v>
      </c>
      <c r="BK120" s="636">
        <v>3</v>
      </c>
      <c r="BL120" s="636">
        <v>4</v>
      </c>
      <c r="BM120" s="636">
        <v>5</v>
      </c>
      <c r="BN120" s="636">
        <v>6</v>
      </c>
      <c r="BO120" s="636">
        <v>7</v>
      </c>
      <c r="BP120" s="636">
        <v>8</v>
      </c>
      <c r="BQ120" s="636">
        <v>9</v>
      </c>
      <c r="BR120" s="636">
        <v>10</v>
      </c>
      <c r="BS120" s="636">
        <v>11</v>
      </c>
      <c r="BT120" s="636">
        <v>12</v>
      </c>
      <c r="BU120" s="636">
        <v>13</v>
      </c>
      <c r="BV120" s="636">
        <v>14</v>
      </c>
      <c r="BW120" s="636">
        <v>15</v>
      </c>
      <c r="BX120" s="636">
        <v>16</v>
      </c>
      <c r="BY120" s="636">
        <v>17</v>
      </c>
      <c r="BZ120" s="636">
        <v>18</v>
      </c>
      <c r="CA120" s="636">
        <v>19</v>
      </c>
      <c r="CB120" s="636">
        <v>20</v>
      </c>
      <c r="CC120" s="636">
        <v>21</v>
      </c>
      <c r="CD120" s="636">
        <v>22</v>
      </c>
      <c r="CE120" s="636">
        <v>23</v>
      </c>
      <c r="CF120" s="636">
        <v>24</v>
      </c>
      <c r="CG120" s="636">
        <v>25</v>
      </c>
      <c r="CH120" s="636">
        <v>26</v>
      </c>
      <c r="CI120" s="636">
        <v>27</v>
      </c>
      <c r="CJ120" s="636">
        <v>28</v>
      </c>
      <c r="CK120" s="636">
        <v>29</v>
      </c>
      <c r="CL120" s="636">
        <v>30</v>
      </c>
      <c r="CM120" s="636">
        <v>31</v>
      </c>
      <c r="CN120" s="919">
        <v>32</v>
      </c>
      <c r="CO120" s="88">
        <v>0.15</v>
      </c>
      <c r="CP120" s="88">
        <f t="shared" si="158"/>
        <v>0.17499999999999999</v>
      </c>
      <c r="CQ120" s="88">
        <v>0.2</v>
      </c>
    </row>
    <row r="121" spans="22:134" s="67" customFormat="1" ht="26.25" hidden="1" customHeight="1" thickBot="1" x14ac:dyDescent="0.3">
      <c r="V121" s="655"/>
      <c r="AA121" s="656"/>
      <c r="AB121" s="656"/>
      <c r="AD121" s="656"/>
      <c r="AE121" s="657"/>
      <c r="AH121" s="658"/>
      <c r="AI121" s="658"/>
      <c r="AK121" s="656"/>
      <c r="AR121" s="656"/>
      <c r="AV121" s="656"/>
      <c r="AX121" s="656"/>
      <c r="BB121" s="656"/>
      <c r="BC121" s="656"/>
      <c r="BE121" s="656"/>
      <c r="BF121" s="659"/>
      <c r="BG121" s="791"/>
      <c r="BH121" s="791"/>
      <c r="BI121" s="792"/>
      <c r="BJ121" s="940"/>
      <c r="BK121" s="2096" t="s">
        <v>605</v>
      </c>
      <c r="BL121" s="940"/>
      <c r="BM121" s="2096" t="s">
        <v>233</v>
      </c>
      <c r="BN121" s="2096" t="s">
        <v>233</v>
      </c>
      <c r="BO121" s="2096" t="s">
        <v>240</v>
      </c>
      <c r="BP121" s="2093" t="s">
        <v>172</v>
      </c>
      <c r="BQ121" s="2094"/>
      <c r="BR121" s="2094"/>
      <c r="BS121" s="2094"/>
      <c r="BT121" s="2094"/>
      <c r="BU121" s="2094"/>
      <c r="BV121" s="2094"/>
      <c r="BW121" s="2094"/>
      <c r="BX121" s="2094"/>
      <c r="BY121" s="2094"/>
      <c r="BZ121" s="2094"/>
      <c r="CA121" s="2095"/>
      <c r="CB121" s="2093" t="s">
        <v>173</v>
      </c>
      <c r="CC121" s="2094"/>
      <c r="CD121" s="2094"/>
      <c r="CE121" s="2094"/>
      <c r="CF121" s="2094"/>
      <c r="CG121" s="2094"/>
      <c r="CH121" s="2094"/>
      <c r="CI121" s="2094"/>
      <c r="CJ121" s="2094"/>
      <c r="CK121" s="2094"/>
      <c r="CL121" s="2094"/>
      <c r="CM121" s="2095"/>
      <c r="CN121" s="705"/>
      <c r="CO121" s="88">
        <v>0.15</v>
      </c>
      <c r="CP121" s="88">
        <f t="shared" si="158"/>
        <v>0.17499999999999999</v>
      </c>
      <c r="CQ121" s="88">
        <v>0.2</v>
      </c>
    </row>
    <row r="122" spans="22:134" s="67" customFormat="1" ht="58.5" hidden="1" customHeight="1" thickBot="1" x14ac:dyDescent="0.3">
      <c r="V122" s="655"/>
      <c r="X122" s="659"/>
      <c r="Y122" s="659"/>
      <c r="Z122" s="659"/>
      <c r="AA122" s="660"/>
      <c r="AB122" s="660"/>
      <c r="AC122" s="659"/>
      <c r="AD122" s="660"/>
      <c r="AE122" s="661"/>
      <c r="AF122" s="659"/>
      <c r="AG122" s="659"/>
      <c r="AH122" s="662"/>
      <c r="AI122" s="662"/>
      <c r="AJ122" s="659"/>
      <c r="AK122" s="660"/>
      <c r="AL122" s="659"/>
      <c r="AM122" s="659"/>
      <c r="AN122" s="659"/>
      <c r="AO122" s="659"/>
      <c r="AP122" s="659"/>
      <c r="AQ122" s="659"/>
      <c r="AR122" s="660"/>
      <c r="AS122" s="659"/>
      <c r="AT122" s="659"/>
      <c r="AU122" s="659"/>
      <c r="AV122" s="660"/>
      <c r="AW122" s="659"/>
      <c r="AX122" s="660"/>
      <c r="AY122" s="659"/>
      <c r="AZ122" s="659"/>
      <c r="BA122" s="659"/>
      <c r="BB122" s="660"/>
      <c r="BC122" s="660"/>
      <c r="BD122" s="659"/>
      <c r="BE122" s="660"/>
      <c r="BF122" s="659"/>
      <c r="BG122" s="659"/>
      <c r="BH122" s="659"/>
      <c r="BI122" s="792" t="s">
        <v>365</v>
      </c>
      <c r="BJ122" s="941" t="s">
        <v>253</v>
      </c>
      <c r="BK122" s="2097"/>
      <c r="BL122" s="941" t="s">
        <v>251</v>
      </c>
      <c r="BM122" s="2097"/>
      <c r="BN122" s="2097"/>
      <c r="BO122" s="2097"/>
      <c r="BP122" s="900" t="s">
        <v>606</v>
      </c>
      <c r="BQ122" s="900" t="s">
        <v>607</v>
      </c>
      <c r="BR122" s="941" t="s">
        <v>251</v>
      </c>
      <c r="BS122" s="900" t="s">
        <v>233</v>
      </c>
      <c r="BT122" s="900" t="s">
        <v>233</v>
      </c>
      <c r="BU122" s="900" t="s">
        <v>240</v>
      </c>
      <c r="BV122" s="900" t="s">
        <v>265</v>
      </c>
      <c r="BW122" s="900" t="s">
        <v>608</v>
      </c>
      <c r="BX122" s="941" t="s">
        <v>251</v>
      </c>
      <c r="BY122" s="900" t="s">
        <v>233</v>
      </c>
      <c r="BZ122" s="900" t="s">
        <v>233</v>
      </c>
      <c r="CA122" s="900" t="s">
        <v>240</v>
      </c>
      <c r="CB122" s="900" t="s">
        <v>266</v>
      </c>
      <c r="CC122" s="900" t="s">
        <v>607</v>
      </c>
      <c r="CD122" s="941" t="s">
        <v>251</v>
      </c>
      <c r="CE122" s="900" t="s">
        <v>233</v>
      </c>
      <c r="CF122" s="900" t="s">
        <v>233</v>
      </c>
      <c r="CG122" s="900" t="s">
        <v>240</v>
      </c>
      <c r="CH122" s="900" t="s">
        <v>265</v>
      </c>
      <c r="CI122" s="900" t="s">
        <v>608</v>
      </c>
      <c r="CJ122" s="941" t="s">
        <v>251</v>
      </c>
      <c r="CK122" s="900" t="s">
        <v>233</v>
      </c>
      <c r="CL122" s="900" t="s">
        <v>233</v>
      </c>
      <c r="CM122" s="900" t="s">
        <v>240</v>
      </c>
      <c r="CN122" s="705"/>
      <c r="CO122" s="88">
        <v>0.15</v>
      </c>
      <c r="CP122" s="88">
        <f t="shared" si="158"/>
        <v>0.17499999999999999</v>
      </c>
      <c r="CQ122" s="88">
        <v>0.2</v>
      </c>
    </row>
    <row r="123" spans="22:134" s="67" customFormat="1" ht="16.5" hidden="1" customHeight="1" thickBot="1" x14ac:dyDescent="0.3">
      <c r="V123" s="655"/>
      <c r="X123" s="659"/>
      <c r="Y123" s="659"/>
      <c r="Z123" s="659"/>
      <c r="AA123" s="660"/>
      <c r="AB123" s="660"/>
      <c r="AC123" s="659"/>
      <c r="AD123" s="660"/>
      <c r="AE123" s="661"/>
      <c r="AF123" s="659"/>
      <c r="AG123" s="659"/>
      <c r="AH123" s="662"/>
      <c r="AI123" s="662"/>
      <c r="AJ123" s="659"/>
      <c r="AK123" s="660"/>
      <c r="AL123" s="659"/>
      <c r="AM123" s="659"/>
      <c r="AN123" s="659"/>
      <c r="AO123" s="659"/>
      <c r="AP123" s="659"/>
      <c r="AQ123" s="659"/>
      <c r="AR123" s="660"/>
      <c r="AS123" s="659"/>
      <c r="AT123" s="659"/>
      <c r="AU123" s="659"/>
      <c r="AV123" s="660"/>
      <c r="AW123" s="659"/>
      <c r="AX123" s="660"/>
      <c r="AY123" s="659"/>
      <c r="AZ123" s="659"/>
      <c r="BA123" s="659"/>
      <c r="BB123" s="660"/>
      <c r="BC123" s="660"/>
      <c r="BD123" s="659"/>
      <c r="BE123" s="660"/>
      <c r="BF123" s="659"/>
      <c r="BG123" s="659"/>
      <c r="BH123" s="659"/>
      <c r="BI123" s="793" t="s">
        <v>2</v>
      </c>
      <c r="BJ123" s="794" t="s">
        <v>609</v>
      </c>
      <c r="BK123" s="794">
        <v>2534.8130000000001</v>
      </c>
      <c r="BL123" s="794" t="s">
        <v>610</v>
      </c>
      <c r="BM123" s="795">
        <v>2.64E-3</v>
      </c>
      <c r="BN123" s="795">
        <v>2.64E-3</v>
      </c>
      <c r="BO123" s="795" t="s">
        <v>241</v>
      </c>
      <c r="BP123" s="794">
        <v>28.760200000000001</v>
      </c>
      <c r="BQ123" s="794">
        <f>BP123/1000</f>
        <v>2.87602E-2</v>
      </c>
      <c r="BR123" s="794" t="s">
        <v>611</v>
      </c>
      <c r="BS123" s="798">
        <v>3.0000000000000001E-3</v>
      </c>
      <c r="BT123" s="798">
        <v>0.03</v>
      </c>
      <c r="BU123" s="794" t="s">
        <v>242</v>
      </c>
      <c r="BV123" s="794">
        <v>43.1404</v>
      </c>
      <c r="BW123" s="794">
        <f>BV123/1000</f>
        <v>4.3140400000000002E-2</v>
      </c>
      <c r="BX123" s="794" t="s">
        <v>612</v>
      </c>
      <c r="BY123" s="798">
        <v>5.0000000000000001E-3</v>
      </c>
      <c r="BZ123" s="798">
        <v>0.05</v>
      </c>
      <c r="CA123" s="794" t="s">
        <v>242</v>
      </c>
      <c r="CB123" s="794">
        <v>0</v>
      </c>
      <c r="CC123" s="794">
        <f>CB123/1000</f>
        <v>0</v>
      </c>
      <c r="CD123" s="794" t="s">
        <v>611</v>
      </c>
      <c r="CE123" s="798">
        <v>0</v>
      </c>
      <c r="CF123" s="798">
        <v>0</v>
      </c>
      <c r="CG123" s="794" t="s">
        <v>242</v>
      </c>
      <c r="CH123" s="794">
        <v>0</v>
      </c>
      <c r="CI123" s="794">
        <f>CH123/1000</f>
        <v>0</v>
      </c>
      <c r="CJ123" s="794" t="s">
        <v>612</v>
      </c>
      <c r="CK123" s="798">
        <v>0</v>
      </c>
      <c r="CL123" s="798">
        <v>0</v>
      </c>
      <c r="CM123" s="794" t="s">
        <v>242</v>
      </c>
      <c r="CN123" s="705"/>
      <c r="CO123" s="88">
        <v>0.6</v>
      </c>
      <c r="CP123" s="88">
        <f t="shared" si="158"/>
        <v>0.8</v>
      </c>
      <c r="CQ123" s="88">
        <v>1</v>
      </c>
    </row>
    <row r="124" spans="22:134" s="67" customFormat="1" ht="16.5" hidden="1" customHeight="1" thickBot="1" x14ac:dyDescent="0.3">
      <c r="V124" s="655"/>
      <c r="X124" s="659"/>
      <c r="Y124" s="659"/>
      <c r="Z124" s="659"/>
      <c r="AA124" s="660"/>
      <c r="AB124" s="660"/>
      <c r="AC124" s="659"/>
      <c r="AD124" s="660"/>
      <c r="AE124" s="661"/>
      <c r="AF124" s="659"/>
      <c r="AG124" s="659"/>
      <c r="AH124" s="662"/>
      <c r="AI124" s="662"/>
      <c r="AJ124" s="659"/>
      <c r="AK124" s="660"/>
      <c r="AL124" s="659"/>
      <c r="AM124" s="659"/>
      <c r="AN124" s="659"/>
      <c r="AO124" s="659"/>
      <c r="AP124" s="659"/>
      <c r="AQ124" s="659"/>
      <c r="AR124" s="660"/>
      <c r="AS124" s="659"/>
      <c r="AT124" s="659"/>
      <c r="AU124" s="659"/>
      <c r="AV124" s="660"/>
      <c r="AW124" s="659"/>
      <c r="AX124" s="660"/>
      <c r="AY124" s="659"/>
      <c r="AZ124" s="659"/>
      <c r="BA124" s="659"/>
      <c r="BB124" s="660"/>
      <c r="BC124" s="660"/>
      <c r="BD124" s="659"/>
      <c r="BE124" s="660"/>
      <c r="BF124" s="659"/>
      <c r="BG124" s="659"/>
      <c r="BH124" s="659"/>
      <c r="BI124" s="796" t="s">
        <v>211</v>
      </c>
      <c r="BJ124" s="794" t="s">
        <v>613</v>
      </c>
      <c r="BK124" s="797">
        <v>2160.7550000000001</v>
      </c>
      <c r="BL124" s="794" t="s">
        <v>610</v>
      </c>
      <c r="BM124" s="798">
        <v>3.0399999999999997E-3</v>
      </c>
      <c r="BN124" s="798">
        <v>3.0399999999999997E-3</v>
      </c>
      <c r="BO124" s="795" t="s">
        <v>241</v>
      </c>
      <c r="BP124" s="901">
        <v>26.622399999999999</v>
      </c>
      <c r="BQ124" s="794">
        <f t="shared" ref="BQ124:BQ147" si="159">BP124/1000</f>
        <v>2.6622399999999997E-2</v>
      </c>
      <c r="BR124" s="794" t="s">
        <v>614</v>
      </c>
      <c r="BS124" s="798">
        <v>3.0000000000000001E-3</v>
      </c>
      <c r="BT124" s="798">
        <v>0.03</v>
      </c>
      <c r="BU124" s="794" t="s">
        <v>242</v>
      </c>
      <c r="BV124" s="797">
        <v>39.933500000000002</v>
      </c>
      <c r="BW124" s="794">
        <f t="shared" ref="BW124:BW147" si="160">BV124/1000</f>
        <v>3.9933500000000004E-2</v>
      </c>
      <c r="BX124" s="794" t="s">
        <v>612</v>
      </c>
      <c r="BY124" s="798">
        <v>5.0000000000000001E-3</v>
      </c>
      <c r="BZ124" s="798">
        <v>0.05</v>
      </c>
      <c r="CA124" s="794" t="s">
        <v>242</v>
      </c>
      <c r="CB124" s="794">
        <v>0</v>
      </c>
      <c r="CC124" s="794">
        <f t="shared" ref="CC124:CC147" si="161">CB124/1000</f>
        <v>0</v>
      </c>
      <c r="CD124" s="794" t="s">
        <v>611</v>
      </c>
      <c r="CE124" s="798">
        <v>0</v>
      </c>
      <c r="CF124" s="798">
        <v>0</v>
      </c>
      <c r="CG124" s="794" t="s">
        <v>242</v>
      </c>
      <c r="CH124" s="797">
        <v>0</v>
      </c>
      <c r="CI124" s="794">
        <f t="shared" ref="CI124:CI147" si="162">CH124/1000</f>
        <v>0</v>
      </c>
      <c r="CJ124" s="794" t="s">
        <v>612</v>
      </c>
      <c r="CK124" s="798">
        <v>0</v>
      </c>
      <c r="CL124" s="798">
        <v>0</v>
      </c>
      <c r="CM124" s="794" t="s">
        <v>242</v>
      </c>
      <c r="CN124" s="705"/>
      <c r="CO124" s="88">
        <v>0.6</v>
      </c>
      <c r="CP124" s="88">
        <f t="shared" si="158"/>
        <v>0.8</v>
      </c>
      <c r="CQ124" s="88">
        <v>1</v>
      </c>
    </row>
    <row r="125" spans="22:134" s="67" customFormat="1" ht="16.5" hidden="1" customHeight="1" thickBot="1" x14ac:dyDescent="0.3">
      <c r="V125" s="655"/>
      <c r="X125" s="659"/>
      <c r="Y125" s="659"/>
      <c r="Z125" s="659"/>
      <c r="AA125" s="660"/>
      <c r="AB125" s="660"/>
      <c r="AC125" s="659"/>
      <c r="AD125" s="660"/>
      <c r="AE125" s="661"/>
      <c r="AF125" s="659"/>
      <c r="AG125" s="659"/>
      <c r="AH125" s="662"/>
      <c r="AI125" s="662"/>
      <c r="AJ125" s="659"/>
      <c r="AK125" s="660"/>
      <c r="AL125" s="659"/>
      <c r="AM125" s="659"/>
      <c r="AN125" s="659"/>
      <c r="AO125" s="659"/>
      <c r="AP125" s="659"/>
      <c r="AQ125" s="659"/>
      <c r="AR125" s="660"/>
      <c r="AS125" s="659"/>
      <c r="AT125" s="659"/>
      <c r="AU125" s="659"/>
      <c r="AV125" s="660"/>
      <c r="AW125" s="659"/>
      <c r="AX125" s="660"/>
      <c r="AY125" s="659"/>
      <c r="AZ125" s="659"/>
      <c r="BA125" s="659"/>
      <c r="BB125" s="660"/>
      <c r="BC125" s="660"/>
      <c r="BD125" s="659"/>
      <c r="BE125" s="660"/>
      <c r="BF125" s="659"/>
      <c r="BG125" s="659"/>
      <c r="BH125" s="659"/>
      <c r="BI125" s="796" t="s">
        <v>212</v>
      </c>
      <c r="BJ125" s="794" t="s">
        <v>613</v>
      </c>
      <c r="BK125" s="797">
        <v>2894.0590000000002</v>
      </c>
      <c r="BL125" s="794" t="s">
        <v>610</v>
      </c>
      <c r="BM125" s="798">
        <v>2.3499999999999997E-3</v>
      </c>
      <c r="BN125" s="798">
        <v>2.3499999999999997E-3</v>
      </c>
      <c r="BO125" s="795" t="s">
        <v>241</v>
      </c>
      <c r="BP125" s="901">
        <v>30.416899999999998</v>
      </c>
      <c r="BQ125" s="794">
        <f t="shared" si="159"/>
        <v>3.0416899999999997E-2</v>
      </c>
      <c r="BR125" s="794" t="s">
        <v>611</v>
      </c>
      <c r="BS125" s="798">
        <v>3.0000000000000001E-3</v>
      </c>
      <c r="BT125" s="798">
        <v>0.03</v>
      </c>
      <c r="BU125" s="794" t="s">
        <v>242</v>
      </c>
      <c r="BV125" s="797">
        <v>45.625300000000003</v>
      </c>
      <c r="BW125" s="794">
        <f t="shared" si="160"/>
        <v>4.5625300000000001E-2</v>
      </c>
      <c r="BX125" s="794" t="s">
        <v>612</v>
      </c>
      <c r="BY125" s="798">
        <v>5.0000000000000001E-3</v>
      </c>
      <c r="BZ125" s="798">
        <v>0.05</v>
      </c>
      <c r="CA125" s="794" t="s">
        <v>242</v>
      </c>
      <c r="CB125" s="794">
        <v>0</v>
      </c>
      <c r="CC125" s="794">
        <f t="shared" si="161"/>
        <v>0</v>
      </c>
      <c r="CD125" s="794" t="s">
        <v>611</v>
      </c>
      <c r="CE125" s="798">
        <v>0</v>
      </c>
      <c r="CF125" s="798">
        <v>0</v>
      </c>
      <c r="CG125" s="794" t="s">
        <v>242</v>
      </c>
      <c r="CH125" s="797">
        <v>0</v>
      </c>
      <c r="CI125" s="794">
        <f t="shared" si="162"/>
        <v>0</v>
      </c>
      <c r="CJ125" s="794" t="s">
        <v>612</v>
      </c>
      <c r="CK125" s="798">
        <v>0</v>
      </c>
      <c r="CL125" s="798">
        <v>0</v>
      </c>
      <c r="CM125" s="794" t="s">
        <v>242</v>
      </c>
      <c r="CN125" s="705"/>
      <c r="CO125" s="88">
        <v>0.6</v>
      </c>
      <c r="CP125" s="88">
        <f t="shared" si="158"/>
        <v>0.8</v>
      </c>
      <c r="CQ125" s="88">
        <v>1</v>
      </c>
    </row>
    <row r="126" spans="22:134" s="67" customFormat="1" ht="16.5" hidden="1" customHeight="1" thickBot="1" x14ac:dyDescent="0.3">
      <c r="V126" s="655"/>
      <c r="X126" s="659"/>
      <c r="Y126" s="659"/>
      <c r="Z126" s="659"/>
      <c r="AA126" s="660"/>
      <c r="AB126" s="660"/>
      <c r="AC126" s="659"/>
      <c r="AD126" s="660"/>
      <c r="AE126" s="661"/>
      <c r="AF126" s="659"/>
      <c r="AG126" s="659"/>
      <c r="AH126" s="662"/>
      <c r="AI126" s="662"/>
      <c r="AJ126" s="659"/>
      <c r="AK126" s="660"/>
      <c r="AL126" s="659"/>
      <c r="AM126" s="659"/>
      <c r="AN126" s="659"/>
      <c r="AO126" s="659"/>
      <c r="AP126" s="659"/>
      <c r="AQ126" s="659"/>
      <c r="AR126" s="660"/>
      <c r="AS126" s="659"/>
      <c r="AT126" s="659"/>
      <c r="AU126" s="659"/>
      <c r="AV126" s="660"/>
      <c r="AW126" s="659"/>
      <c r="AX126" s="660"/>
      <c r="AY126" s="659"/>
      <c r="AZ126" s="659"/>
      <c r="BA126" s="659"/>
      <c r="BB126" s="660"/>
      <c r="BC126" s="660"/>
      <c r="BD126" s="659"/>
      <c r="BE126" s="660"/>
      <c r="BF126" s="659"/>
      <c r="BG126" s="659"/>
      <c r="BH126" s="659"/>
      <c r="BI126" s="796" t="s">
        <v>213</v>
      </c>
      <c r="BJ126" s="794" t="s">
        <v>613</v>
      </c>
      <c r="BK126" s="797">
        <v>2214.4580000000001</v>
      </c>
      <c r="BL126" s="794" t="s">
        <v>610</v>
      </c>
      <c r="BM126" s="798">
        <v>2.9299999999999999E-3</v>
      </c>
      <c r="BN126" s="798">
        <v>2.9299999999999999E-3</v>
      </c>
      <c r="BO126" s="795" t="s">
        <v>241</v>
      </c>
      <c r="BP126" s="901">
        <v>29.170200000000001</v>
      </c>
      <c r="BQ126" s="794">
        <f t="shared" si="159"/>
        <v>2.91702E-2</v>
      </c>
      <c r="BR126" s="794" t="s">
        <v>611</v>
      </c>
      <c r="BS126" s="798">
        <v>3.0000000000000001E-3</v>
      </c>
      <c r="BT126" s="798">
        <v>0.03</v>
      </c>
      <c r="BU126" s="794" t="s">
        <v>242</v>
      </c>
      <c r="BV126" s="797">
        <v>43.755299999999998</v>
      </c>
      <c r="BW126" s="794">
        <f t="shared" si="160"/>
        <v>4.3755299999999997E-2</v>
      </c>
      <c r="BX126" s="794" t="s">
        <v>612</v>
      </c>
      <c r="BY126" s="798">
        <v>5.0000000000000001E-3</v>
      </c>
      <c r="BZ126" s="798">
        <v>0.05</v>
      </c>
      <c r="CA126" s="794" t="s">
        <v>242</v>
      </c>
      <c r="CB126" s="794">
        <v>0</v>
      </c>
      <c r="CC126" s="794">
        <f t="shared" si="161"/>
        <v>0</v>
      </c>
      <c r="CD126" s="794" t="s">
        <v>611</v>
      </c>
      <c r="CE126" s="798">
        <v>0</v>
      </c>
      <c r="CF126" s="798">
        <v>0</v>
      </c>
      <c r="CG126" s="794" t="s">
        <v>242</v>
      </c>
      <c r="CH126" s="797">
        <v>0</v>
      </c>
      <c r="CI126" s="794">
        <f t="shared" si="162"/>
        <v>0</v>
      </c>
      <c r="CJ126" s="794" t="s">
        <v>612</v>
      </c>
      <c r="CK126" s="798">
        <v>0</v>
      </c>
      <c r="CL126" s="798">
        <v>0</v>
      </c>
      <c r="CM126" s="794" t="s">
        <v>242</v>
      </c>
      <c r="CN126" s="705"/>
      <c r="CO126" s="88">
        <v>0.6</v>
      </c>
      <c r="CP126" s="88">
        <f t="shared" si="158"/>
        <v>0.8</v>
      </c>
      <c r="CQ126" s="88">
        <v>1</v>
      </c>
    </row>
    <row r="127" spans="22:134" s="67" customFormat="1" ht="16.5" hidden="1" customHeight="1" thickBot="1" x14ac:dyDescent="0.3">
      <c r="V127" s="655"/>
      <c r="X127" s="659"/>
      <c r="Y127" s="659"/>
      <c r="Z127" s="659"/>
      <c r="AA127" s="660"/>
      <c r="AB127" s="660"/>
      <c r="AC127" s="659"/>
      <c r="AD127" s="660"/>
      <c r="AE127" s="661"/>
      <c r="AF127" s="659"/>
      <c r="AG127" s="659"/>
      <c r="AH127" s="662"/>
      <c r="AI127" s="662"/>
      <c r="AJ127" s="659"/>
      <c r="AK127" s="660"/>
      <c r="AL127" s="659"/>
      <c r="AM127" s="659"/>
      <c r="AN127" s="659"/>
      <c r="AO127" s="659"/>
      <c r="AP127" s="659"/>
      <c r="AQ127" s="659"/>
      <c r="AR127" s="660"/>
      <c r="AS127" s="659"/>
      <c r="AT127" s="659"/>
      <c r="AU127" s="659"/>
      <c r="AV127" s="660"/>
      <c r="AW127" s="659"/>
      <c r="AX127" s="660"/>
      <c r="AY127" s="659"/>
      <c r="AZ127" s="659"/>
      <c r="BA127" s="659"/>
      <c r="BB127" s="660"/>
      <c r="BC127" s="660"/>
      <c r="BD127" s="659"/>
      <c r="BE127" s="660"/>
      <c r="BF127" s="659"/>
      <c r="BG127" s="659"/>
      <c r="BH127" s="659"/>
      <c r="BI127" s="796" t="s">
        <v>214</v>
      </c>
      <c r="BJ127" s="794" t="s">
        <v>613</v>
      </c>
      <c r="BK127" s="797">
        <v>2507.6329999999998</v>
      </c>
      <c r="BL127" s="794" t="s">
        <v>610</v>
      </c>
      <c r="BM127" s="798">
        <v>2.6099999999999999E-3</v>
      </c>
      <c r="BN127" s="798">
        <v>2.6099999999999999E-3</v>
      </c>
      <c r="BO127" s="795" t="s">
        <v>241</v>
      </c>
      <c r="BP127" s="901">
        <v>31.212299999999999</v>
      </c>
      <c r="BQ127" s="794">
        <f t="shared" si="159"/>
        <v>3.1212299999999998E-2</v>
      </c>
      <c r="BR127" s="794" t="s">
        <v>611</v>
      </c>
      <c r="BS127" s="798">
        <v>3.0000000000000001E-3</v>
      </c>
      <c r="BT127" s="798">
        <v>0.03</v>
      </c>
      <c r="BU127" s="794" t="s">
        <v>242</v>
      </c>
      <c r="BV127" s="797">
        <v>46.818399999999997</v>
      </c>
      <c r="BW127" s="794">
        <f t="shared" si="160"/>
        <v>4.6818399999999996E-2</v>
      </c>
      <c r="BX127" s="794" t="s">
        <v>612</v>
      </c>
      <c r="BY127" s="798">
        <v>5.0000000000000001E-3</v>
      </c>
      <c r="BZ127" s="798">
        <v>0.05</v>
      </c>
      <c r="CA127" s="794" t="s">
        <v>242</v>
      </c>
      <c r="CB127" s="794">
        <v>0</v>
      </c>
      <c r="CC127" s="794">
        <f t="shared" si="161"/>
        <v>0</v>
      </c>
      <c r="CD127" s="794" t="s">
        <v>611</v>
      </c>
      <c r="CE127" s="798">
        <v>0</v>
      </c>
      <c r="CF127" s="798">
        <v>0</v>
      </c>
      <c r="CG127" s="794" t="s">
        <v>242</v>
      </c>
      <c r="CH127" s="797">
        <v>0</v>
      </c>
      <c r="CI127" s="794">
        <f t="shared" si="162"/>
        <v>0</v>
      </c>
      <c r="CJ127" s="794" t="s">
        <v>612</v>
      </c>
      <c r="CK127" s="798">
        <v>0</v>
      </c>
      <c r="CL127" s="798">
        <v>0</v>
      </c>
      <c r="CM127" s="794" t="s">
        <v>242</v>
      </c>
      <c r="CN127" s="705"/>
      <c r="CO127" s="88">
        <v>0.6</v>
      </c>
      <c r="CP127" s="88">
        <f t="shared" si="158"/>
        <v>0.8</v>
      </c>
      <c r="CQ127" s="88">
        <v>1</v>
      </c>
    </row>
    <row r="128" spans="22:134" s="67" customFormat="1" ht="16.5" hidden="1" customHeight="1" thickBot="1" x14ac:dyDescent="0.3">
      <c r="V128" s="655"/>
      <c r="X128" s="659"/>
      <c r="Y128" s="659"/>
      <c r="Z128" s="659"/>
      <c r="AA128" s="660"/>
      <c r="AB128" s="660"/>
      <c r="AC128" s="659"/>
      <c r="AD128" s="660"/>
      <c r="AE128" s="661"/>
      <c r="AF128" s="659"/>
      <c r="AG128" s="659"/>
      <c r="AH128" s="662"/>
      <c r="AI128" s="662"/>
      <c r="AJ128" s="659"/>
      <c r="AK128" s="660"/>
      <c r="AL128" s="659"/>
      <c r="AM128" s="659"/>
      <c r="AN128" s="659"/>
      <c r="AO128" s="659"/>
      <c r="AP128" s="659"/>
      <c r="AQ128" s="659"/>
      <c r="AR128" s="660"/>
      <c r="AS128" s="659"/>
      <c r="AT128" s="659"/>
      <c r="AU128" s="659"/>
      <c r="AV128" s="660"/>
      <c r="AW128" s="659"/>
      <c r="AX128" s="660"/>
      <c r="AY128" s="659"/>
      <c r="AZ128" s="659"/>
      <c r="BA128" s="659"/>
      <c r="BB128" s="660"/>
      <c r="BC128" s="660"/>
      <c r="BD128" s="659"/>
      <c r="BE128" s="660"/>
      <c r="BF128" s="659"/>
      <c r="BG128" s="659"/>
      <c r="BH128" s="659"/>
      <c r="BI128" s="796" t="s">
        <v>215</v>
      </c>
      <c r="BJ128" s="794" t="s">
        <v>613</v>
      </c>
      <c r="BK128" s="797">
        <v>2812.7539999999999</v>
      </c>
      <c r="BL128" s="794" t="s">
        <v>610</v>
      </c>
      <c r="BM128" s="798">
        <v>2.3899999999999998E-3</v>
      </c>
      <c r="BN128" s="798">
        <v>2.3899999999999998E-3</v>
      </c>
      <c r="BO128" s="795" t="s">
        <v>241</v>
      </c>
      <c r="BP128" s="901">
        <v>31.229299999999999</v>
      </c>
      <c r="BQ128" s="794">
        <f t="shared" si="159"/>
        <v>3.1229299999999998E-2</v>
      </c>
      <c r="BR128" s="794" t="s">
        <v>611</v>
      </c>
      <c r="BS128" s="798">
        <v>3.0000000000000001E-3</v>
      </c>
      <c r="BT128" s="798">
        <v>0.03</v>
      </c>
      <c r="BU128" s="794" t="s">
        <v>242</v>
      </c>
      <c r="BV128" s="797">
        <v>46.843899999999998</v>
      </c>
      <c r="BW128" s="794">
        <f t="shared" si="160"/>
        <v>4.6843900000000001E-2</v>
      </c>
      <c r="BX128" s="794" t="s">
        <v>612</v>
      </c>
      <c r="BY128" s="798">
        <v>5.0000000000000001E-3</v>
      </c>
      <c r="BZ128" s="798">
        <v>0.05</v>
      </c>
      <c r="CA128" s="794" t="s">
        <v>242</v>
      </c>
      <c r="CB128" s="794">
        <v>0</v>
      </c>
      <c r="CC128" s="794">
        <f t="shared" si="161"/>
        <v>0</v>
      </c>
      <c r="CD128" s="794" t="s">
        <v>611</v>
      </c>
      <c r="CE128" s="798">
        <v>0</v>
      </c>
      <c r="CF128" s="798">
        <v>0</v>
      </c>
      <c r="CG128" s="794" t="s">
        <v>242</v>
      </c>
      <c r="CH128" s="797">
        <v>0</v>
      </c>
      <c r="CI128" s="794">
        <f t="shared" si="162"/>
        <v>0</v>
      </c>
      <c r="CJ128" s="794" t="s">
        <v>612</v>
      </c>
      <c r="CK128" s="798">
        <v>0</v>
      </c>
      <c r="CL128" s="798">
        <v>0</v>
      </c>
      <c r="CM128" s="794" t="s">
        <v>242</v>
      </c>
      <c r="CN128" s="705"/>
      <c r="CO128" s="88">
        <v>0.6</v>
      </c>
      <c r="CP128" s="88">
        <f t="shared" si="158"/>
        <v>0.8</v>
      </c>
      <c r="CQ128" s="88">
        <v>1</v>
      </c>
    </row>
    <row r="129" spans="22:95" s="67" customFormat="1" ht="16.5" hidden="1" customHeight="1" thickBot="1" x14ac:dyDescent="0.3">
      <c r="V129" s="655"/>
      <c r="X129" s="659"/>
      <c r="Y129" s="659"/>
      <c r="Z129" s="659"/>
      <c r="AA129" s="660"/>
      <c r="AB129" s="660"/>
      <c r="AC129" s="659"/>
      <c r="AD129" s="660"/>
      <c r="AE129" s="661"/>
      <c r="AF129" s="659"/>
      <c r="AG129" s="659"/>
      <c r="AH129" s="662"/>
      <c r="AI129" s="662"/>
      <c r="AJ129" s="659"/>
      <c r="AK129" s="660"/>
      <c r="AL129" s="659"/>
      <c r="AM129" s="659"/>
      <c r="AN129" s="659"/>
      <c r="AO129" s="659"/>
      <c r="AP129" s="659"/>
      <c r="AQ129" s="659"/>
      <c r="AR129" s="660"/>
      <c r="AS129" s="659"/>
      <c r="AT129" s="659"/>
      <c r="AU129" s="659"/>
      <c r="AV129" s="660"/>
      <c r="AW129" s="659"/>
      <c r="AX129" s="660"/>
      <c r="AY129" s="659"/>
      <c r="AZ129" s="659"/>
      <c r="BA129" s="659"/>
      <c r="BB129" s="660"/>
      <c r="BC129" s="660"/>
      <c r="BD129" s="659"/>
      <c r="BE129" s="660"/>
      <c r="BF129" s="659"/>
      <c r="BG129" s="659"/>
      <c r="BH129" s="659"/>
      <c r="BI129" s="796" t="s">
        <v>216</v>
      </c>
      <c r="BJ129" s="794" t="s">
        <v>613</v>
      </c>
      <c r="BK129" s="797">
        <v>1903.181</v>
      </c>
      <c r="BL129" s="794" t="s">
        <v>610</v>
      </c>
      <c r="BM129" s="798">
        <v>3.5399999999999997E-3</v>
      </c>
      <c r="BN129" s="798">
        <v>3.5399999999999997E-3</v>
      </c>
      <c r="BO129" s="795" t="s">
        <v>241</v>
      </c>
      <c r="BP129" s="901">
        <v>20.947600000000001</v>
      </c>
      <c r="BQ129" s="794">
        <f t="shared" si="159"/>
        <v>2.09476E-2</v>
      </c>
      <c r="BR129" s="794" t="s">
        <v>611</v>
      </c>
      <c r="BS129" s="798">
        <v>3.0000000000000001E-3</v>
      </c>
      <c r="BT129" s="798">
        <v>0.03</v>
      </c>
      <c r="BU129" s="794" t="s">
        <v>242</v>
      </c>
      <c r="BV129" s="797">
        <v>31.421399999999998</v>
      </c>
      <c r="BW129" s="794">
        <f t="shared" si="160"/>
        <v>3.1421399999999995E-2</v>
      </c>
      <c r="BX129" s="794" t="s">
        <v>612</v>
      </c>
      <c r="BY129" s="798">
        <v>5.0000000000000001E-3</v>
      </c>
      <c r="BZ129" s="798">
        <v>0.05</v>
      </c>
      <c r="CA129" s="794" t="s">
        <v>242</v>
      </c>
      <c r="CB129" s="794">
        <v>0</v>
      </c>
      <c r="CC129" s="794">
        <f t="shared" si="161"/>
        <v>0</v>
      </c>
      <c r="CD129" s="794" t="s">
        <v>611</v>
      </c>
      <c r="CE129" s="798">
        <v>0</v>
      </c>
      <c r="CF129" s="798">
        <v>0</v>
      </c>
      <c r="CG129" s="794" t="s">
        <v>242</v>
      </c>
      <c r="CH129" s="797">
        <v>0</v>
      </c>
      <c r="CI129" s="794">
        <f t="shared" si="162"/>
        <v>0</v>
      </c>
      <c r="CJ129" s="794" t="s">
        <v>612</v>
      </c>
      <c r="CK129" s="798">
        <v>0</v>
      </c>
      <c r="CL129" s="798">
        <v>0</v>
      </c>
      <c r="CM129" s="794" t="s">
        <v>242</v>
      </c>
      <c r="CN129" s="705"/>
      <c r="CO129" s="88">
        <v>0.6</v>
      </c>
      <c r="CP129" s="88">
        <f t="shared" si="158"/>
        <v>0.8</v>
      </c>
      <c r="CQ129" s="88">
        <v>1</v>
      </c>
    </row>
    <row r="130" spans="22:95" s="67" customFormat="1" ht="16.5" hidden="1" customHeight="1" thickBot="1" x14ac:dyDescent="0.3">
      <c r="V130" s="655"/>
      <c r="X130" s="659"/>
      <c r="Y130" s="659"/>
      <c r="Z130" s="659"/>
      <c r="AA130" s="660"/>
      <c r="AB130" s="660"/>
      <c r="AC130" s="659"/>
      <c r="AD130" s="660"/>
      <c r="AE130" s="661"/>
      <c r="AF130" s="659"/>
      <c r="AG130" s="659"/>
      <c r="AH130" s="662"/>
      <c r="AI130" s="662"/>
      <c r="AJ130" s="659"/>
      <c r="AK130" s="660"/>
      <c r="AL130" s="659"/>
      <c r="AM130" s="659"/>
      <c r="AN130" s="659"/>
      <c r="AO130" s="659"/>
      <c r="AP130" s="659"/>
      <c r="AQ130" s="659"/>
      <c r="AR130" s="660"/>
      <c r="AS130" s="659"/>
      <c r="AT130" s="659"/>
      <c r="AU130" s="659"/>
      <c r="AV130" s="660"/>
      <c r="AW130" s="659"/>
      <c r="AX130" s="660"/>
      <c r="AY130" s="659"/>
      <c r="AZ130" s="659"/>
      <c r="BA130" s="659"/>
      <c r="BB130" s="660"/>
      <c r="BC130" s="660"/>
      <c r="BD130" s="659"/>
      <c r="BE130" s="660"/>
      <c r="BI130" s="796" t="s">
        <v>217</v>
      </c>
      <c r="BJ130" s="794" t="s">
        <v>613</v>
      </c>
      <c r="BK130" s="797">
        <v>2560.306</v>
      </c>
      <c r="BL130" s="794" t="s">
        <v>610</v>
      </c>
      <c r="BM130" s="798">
        <v>2.5400000000000002E-3</v>
      </c>
      <c r="BN130" s="798">
        <v>2.5400000000000002E-3</v>
      </c>
      <c r="BO130" s="795" t="s">
        <v>241</v>
      </c>
      <c r="BP130" s="901">
        <v>33.076700000000002</v>
      </c>
      <c r="BQ130" s="794">
        <f t="shared" si="159"/>
        <v>3.3076700000000001E-2</v>
      </c>
      <c r="BR130" s="794" t="s">
        <v>611</v>
      </c>
      <c r="BS130" s="798">
        <v>3.0000000000000001E-3</v>
      </c>
      <c r="BT130" s="798">
        <v>0.03</v>
      </c>
      <c r="BU130" s="794" t="s">
        <v>242</v>
      </c>
      <c r="BV130" s="797">
        <v>49.615000000000002</v>
      </c>
      <c r="BW130" s="794">
        <f t="shared" si="160"/>
        <v>4.9614999999999999E-2</v>
      </c>
      <c r="BX130" s="794" t="s">
        <v>612</v>
      </c>
      <c r="BY130" s="798">
        <v>5.0000000000000001E-3</v>
      </c>
      <c r="BZ130" s="798">
        <v>0.05</v>
      </c>
      <c r="CA130" s="794" t="s">
        <v>242</v>
      </c>
      <c r="CB130" s="794">
        <v>0</v>
      </c>
      <c r="CC130" s="794">
        <f t="shared" si="161"/>
        <v>0</v>
      </c>
      <c r="CD130" s="794" t="s">
        <v>611</v>
      </c>
      <c r="CE130" s="798">
        <v>0</v>
      </c>
      <c r="CF130" s="798">
        <v>0</v>
      </c>
      <c r="CG130" s="794" t="s">
        <v>242</v>
      </c>
      <c r="CH130" s="797">
        <v>0</v>
      </c>
      <c r="CI130" s="794">
        <f t="shared" si="162"/>
        <v>0</v>
      </c>
      <c r="CJ130" s="794" t="s">
        <v>612</v>
      </c>
      <c r="CK130" s="798">
        <v>0</v>
      </c>
      <c r="CL130" s="798">
        <v>0</v>
      </c>
      <c r="CM130" s="794" t="s">
        <v>242</v>
      </c>
      <c r="CN130" s="705"/>
      <c r="CO130" s="88">
        <v>0.6</v>
      </c>
      <c r="CP130" s="88">
        <f t="shared" si="158"/>
        <v>0.8</v>
      </c>
      <c r="CQ130" s="88">
        <v>1</v>
      </c>
    </row>
    <row r="131" spans="22:95" s="67" customFormat="1" ht="16.5" hidden="1" customHeight="1" thickBot="1" x14ac:dyDescent="0.3">
      <c r="V131" s="655"/>
      <c r="X131" s="659"/>
      <c r="Y131" s="659"/>
      <c r="Z131" s="659"/>
      <c r="AA131" s="660"/>
      <c r="AB131" s="660"/>
      <c r="AC131" s="659"/>
      <c r="AD131" s="660"/>
      <c r="AE131" s="661"/>
      <c r="AF131" s="659"/>
      <c r="AG131" s="659"/>
      <c r="AH131" s="662"/>
      <c r="AI131" s="662"/>
      <c r="AJ131" s="659"/>
      <c r="AK131" s="660"/>
      <c r="AL131" s="659"/>
      <c r="AM131" s="659"/>
      <c r="AN131" s="659"/>
      <c r="AO131" s="659"/>
      <c r="AP131" s="659"/>
      <c r="AQ131" s="659"/>
      <c r="AR131" s="660"/>
      <c r="AS131" s="659"/>
      <c r="AT131" s="659"/>
      <c r="AU131" s="659"/>
      <c r="AV131" s="660"/>
      <c r="AW131" s="659"/>
      <c r="AX131" s="660"/>
      <c r="AY131" s="659"/>
      <c r="AZ131" s="659"/>
      <c r="BA131" s="659"/>
      <c r="BB131" s="660"/>
      <c r="BC131" s="660"/>
      <c r="BD131" s="659"/>
      <c r="BE131" s="660"/>
      <c r="BF131" s="659"/>
      <c r="BG131" s="659"/>
      <c r="BH131" s="659"/>
      <c r="BI131" s="796" t="s">
        <v>218</v>
      </c>
      <c r="BJ131" s="794" t="s">
        <v>613</v>
      </c>
      <c r="BK131" s="797">
        <v>2690.982</v>
      </c>
      <c r="BL131" s="794" t="s">
        <v>610</v>
      </c>
      <c r="BM131" s="798">
        <v>2.5100000000000001E-3</v>
      </c>
      <c r="BN131" s="798">
        <v>2.5100000000000001E-3</v>
      </c>
      <c r="BO131" s="795" t="s">
        <v>241</v>
      </c>
      <c r="BP131" s="901">
        <v>29.204699999999999</v>
      </c>
      <c r="BQ131" s="794">
        <f t="shared" si="159"/>
        <v>2.92047E-2</v>
      </c>
      <c r="BR131" s="794" t="s">
        <v>611</v>
      </c>
      <c r="BS131" s="798">
        <v>3.0000000000000001E-3</v>
      </c>
      <c r="BT131" s="798">
        <v>0.03</v>
      </c>
      <c r="BU131" s="794" t="s">
        <v>242</v>
      </c>
      <c r="BV131" s="797">
        <v>43.807099999999998</v>
      </c>
      <c r="BW131" s="794">
        <f t="shared" si="160"/>
        <v>4.3807100000000002E-2</v>
      </c>
      <c r="BX131" s="794" t="s">
        <v>612</v>
      </c>
      <c r="BY131" s="798">
        <v>5.0000000000000001E-3</v>
      </c>
      <c r="BZ131" s="798">
        <v>0.05</v>
      </c>
      <c r="CA131" s="794" t="s">
        <v>242</v>
      </c>
      <c r="CB131" s="794">
        <v>0</v>
      </c>
      <c r="CC131" s="794">
        <f t="shared" si="161"/>
        <v>0</v>
      </c>
      <c r="CD131" s="794" t="s">
        <v>611</v>
      </c>
      <c r="CE131" s="798">
        <v>0</v>
      </c>
      <c r="CF131" s="798">
        <v>0</v>
      </c>
      <c r="CG131" s="794" t="s">
        <v>242</v>
      </c>
      <c r="CH131" s="797">
        <v>0</v>
      </c>
      <c r="CI131" s="794">
        <f t="shared" si="162"/>
        <v>0</v>
      </c>
      <c r="CJ131" s="794" t="s">
        <v>612</v>
      </c>
      <c r="CK131" s="798">
        <v>0</v>
      </c>
      <c r="CL131" s="798">
        <v>0</v>
      </c>
      <c r="CM131" s="794" t="s">
        <v>242</v>
      </c>
      <c r="CN131" s="705"/>
      <c r="CO131" s="88">
        <v>0.6</v>
      </c>
      <c r="CP131" s="88">
        <f t="shared" si="158"/>
        <v>0.8</v>
      </c>
      <c r="CQ131" s="88">
        <v>1</v>
      </c>
    </row>
    <row r="132" spans="22:95" s="67" customFormat="1" ht="16.5" hidden="1" customHeight="1" thickBot="1" x14ac:dyDescent="0.3">
      <c r="V132" s="655"/>
      <c r="AA132" s="656"/>
      <c r="AB132" s="656"/>
      <c r="AD132" s="656"/>
      <c r="AE132" s="657"/>
      <c r="AH132" s="658"/>
      <c r="AI132" s="658"/>
      <c r="AK132" s="656"/>
      <c r="AR132" s="656"/>
      <c r="AV132" s="656"/>
      <c r="AX132" s="656"/>
      <c r="BB132" s="656"/>
      <c r="BC132" s="656"/>
      <c r="BE132" s="656"/>
      <c r="BI132" s="796" t="s">
        <v>219</v>
      </c>
      <c r="BJ132" s="794" t="s">
        <v>613</v>
      </c>
      <c r="BK132" s="797">
        <v>3052.7950000000001</v>
      </c>
      <c r="BL132" s="794" t="s">
        <v>610</v>
      </c>
      <c r="BM132" s="798">
        <v>2.1800000000000001E-3</v>
      </c>
      <c r="BN132" s="798">
        <v>2.1800000000000001E-3</v>
      </c>
      <c r="BO132" s="795" t="s">
        <v>241</v>
      </c>
      <c r="BP132" s="901">
        <v>35.206200000000003</v>
      </c>
      <c r="BQ132" s="794">
        <f t="shared" si="159"/>
        <v>3.52062E-2</v>
      </c>
      <c r="BR132" s="794" t="s">
        <v>611</v>
      </c>
      <c r="BS132" s="798">
        <v>3.0000000000000001E-3</v>
      </c>
      <c r="BT132" s="798">
        <v>0.03</v>
      </c>
      <c r="BU132" s="794" t="s">
        <v>242</v>
      </c>
      <c r="BV132" s="797">
        <v>52.8093</v>
      </c>
      <c r="BW132" s="794">
        <f t="shared" si="160"/>
        <v>5.2809300000000003E-2</v>
      </c>
      <c r="BX132" s="794" t="s">
        <v>612</v>
      </c>
      <c r="BY132" s="798">
        <v>5.0000000000000001E-3</v>
      </c>
      <c r="BZ132" s="798">
        <v>0.05</v>
      </c>
      <c r="CA132" s="794" t="s">
        <v>242</v>
      </c>
      <c r="CB132" s="794">
        <v>0</v>
      </c>
      <c r="CC132" s="794">
        <f t="shared" si="161"/>
        <v>0</v>
      </c>
      <c r="CD132" s="794" t="s">
        <v>611</v>
      </c>
      <c r="CE132" s="798">
        <v>0</v>
      </c>
      <c r="CF132" s="798">
        <v>0</v>
      </c>
      <c r="CG132" s="794" t="s">
        <v>242</v>
      </c>
      <c r="CH132" s="797">
        <v>0</v>
      </c>
      <c r="CI132" s="794">
        <f t="shared" si="162"/>
        <v>0</v>
      </c>
      <c r="CJ132" s="794" t="s">
        <v>612</v>
      </c>
      <c r="CK132" s="798">
        <v>0</v>
      </c>
      <c r="CL132" s="798">
        <v>0</v>
      </c>
      <c r="CM132" s="794" t="s">
        <v>242</v>
      </c>
      <c r="CN132" s="705"/>
      <c r="CO132" s="88">
        <v>0.6</v>
      </c>
      <c r="CP132" s="88">
        <f t="shared" si="158"/>
        <v>0.8</v>
      </c>
      <c r="CQ132" s="88">
        <v>1</v>
      </c>
    </row>
    <row r="133" spans="22:95" s="67" customFormat="1" ht="16.5" hidden="1" customHeight="1" thickBot="1" x14ac:dyDescent="0.3">
      <c r="V133" s="655"/>
      <c r="AA133" s="656"/>
      <c r="AB133" s="656"/>
      <c r="AD133" s="656"/>
      <c r="AE133" s="657"/>
      <c r="AH133" s="658"/>
      <c r="AI133" s="658"/>
      <c r="AK133" s="656"/>
      <c r="AR133" s="656"/>
      <c r="AV133" s="656"/>
      <c r="AX133" s="656"/>
      <c r="BB133" s="656"/>
      <c r="BC133" s="656"/>
      <c r="BE133" s="656"/>
      <c r="BI133" s="796" t="s">
        <v>220</v>
      </c>
      <c r="BJ133" s="794" t="s">
        <v>613</v>
      </c>
      <c r="BK133" s="797">
        <v>2277.4490000000001</v>
      </c>
      <c r="BL133" s="794" t="s">
        <v>610</v>
      </c>
      <c r="BM133" s="798">
        <v>2.98E-3</v>
      </c>
      <c r="BN133" s="798">
        <v>2.98E-3</v>
      </c>
      <c r="BO133" s="795" t="s">
        <v>241</v>
      </c>
      <c r="BP133" s="901">
        <v>24.4054</v>
      </c>
      <c r="BQ133" s="794">
        <f t="shared" si="159"/>
        <v>2.4405400000000001E-2</v>
      </c>
      <c r="BR133" s="794" t="s">
        <v>611</v>
      </c>
      <c r="BS133" s="798">
        <v>3.0000000000000001E-3</v>
      </c>
      <c r="BT133" s="798">
        <v>0.03</v>
      </c>
      <c r="BU133" s="794" t="s">
        <v>242</v>
      </c>
      <c r="BV133" s="797">
        <v>36.6081</v>
      </c>
      <c r="BW133" s="794">
        <f t="shared" si="160"/>
        <v>3.6608099999999998E-2</v>
      </c>
      <c r="BX133" s="794" t="s">
        <v>612</v>
      </c>
      <c r="BY133" s="798">
        <v>5.0000000000000001E-3</v>
      </c>
      <c r="BZ133" s="798">
        <v>0.05</v>
      </c>
      <c r="CA133" s="794" t="s">
        <v>242</v>
      </c>
      <c r="CB133" s="794">
        <v>0</v>
      </c>
      <c r="CC133" s="794">
        <f t="shared" si="161"/>
        <v>0</v>
      </c>
      <c r="CD133" s="794" t="s">
        <v>611</v>
      </c>
      <c r="CE133" s="798">
        <v>0</v>
      </c>
      <c r="CF133" s="798">
        <v>0</v>
      </c>
      <c r="CG133" s="794" t="s">
        <v>242</v>
      </c>
      <c r="CH133" s="797">
        <v>0</v>
      </c>
      <c r="CI133" s="794">
        <f t="shared" si="162"/>
        <v>0</v>
      </c>
      <c r="CJ133" s="794" t="s">
        <v>612</v>
      </c>
      <c r="CK133" s="798">
        <v>0</v>
      </c>
      <c r="CL133" s="798">
        <v>0</v>
      </c>
      <c r="CM133" s="794" t="s">
        <v>242</v>
      </c>
      <c r="CN133" s="705"/>
      <c r="CO133" s="88">
        <v>0.6</v>
      </c>
      <c r="CP133" s="88">
        <f t="shared" si="158"/>
        <v>0.8</v>
      </c>
      <c r="CQ133" s="88">
        <v>1</v>
      </c>
    </row>
    <row r="134" spans="22:95" s="67" customFormat="1" ht="16.5" hidden="1" customHeight="1" thickBot="1" x14ac:dyDescent="0.3">
      <c r="V134" s="655"/>
      <c r="AA134" s="656"/>
      <c r="AB134" s="656"/>
      <c r="AD134" s="656"/>
      <c r="AE134" s="657"/>
      <c r="AH134" s="658"/>
      <c r="AI134" s="658"/>
      <c r="AK134" s="656"/>
      <c r="AR134" s="656"/>
      <c r="AV134" s="656"/>
      <c r="AX134" s="656"/>
      <c r="BB134" s="656"/>
      <c r="BC134" s="656"/>
      <c r="BE134" s="656"/>
      <c r="BI134" s="796" t="s">
        <v>1</v>
      </c>
      <c r="BJ134" s="794" t="s">
        <v>613</v>
      </c>
      <c r="BK134" s="799">
        <v>0</v>
      </c>
      <c r="BL134" s="794" t="s">
        <v>610</v>
      </c>
      <c r="BM134" s="798">
        <v>4.3E-3</v>
      </c>
      <c r="BN134" s="798">
        <v>4.3E-3</v>
      </c>
      <c r="BO134" s="795" t="s">
        <v>241</v>
      </c>
      <c r="BP134" s="901">
        <v>442.28840000000002</v>
      </c>
      <c r="BQ134" s="794">
        <f t="shared" si="159"/>
        <v>0.44228840000000003</v>
      </c>
      <c r="BR134" s="794" t="s">
        <v>611</v>
      </c>
      <c r="BS134" s="798">
        <v>0.1</v>
      </c>
      <c r="BT134" s="798">
        <v>1</v>
      </c>
      <c r="BU134" s="794" t="s">
        <v>242</v>
      </c>
      <c r="BV134" s="797">
        <v>58.971800000000002</v>
      </c>
      <c r="BW134" s="794">
        <f t="shared" si="160"/>
        <v>5.8971800000000005E-2</v>
      </c>
      <c r="BX134" s="794" t="s">
        <v>612</v>
      </c>
      <c r="BY134" s="798">
        <v>1.4999999999999999E-2</v>
      </c>
      <c r="BZ134" s="798">
        <v>0.15</v>
      </c>
      <c r="CA134" s="794" t="s">
        <v>242</v>
      </c>
      <c r="CB134" s="794">
        <v>0</v>
      </c>
      <c r="CC134" s="794">
        <f t="shared" si="161"/>
        <v>0</v>
      </c>
      <c r="CD134" s="794" t="s">
        <v>611</v>
      </c>
      <c r="CE134" s="798">
        <v>0</v>
      </c>
      <c r="CF134" s="798">
        <v>0</v>
      </c>
      <c r="CG134" s="794" t="s">
        <v>242</v>
      </c>
      <c r="CH134" s="797">
        <v>0</v>
      </c>
      <c r="CI134" s="794">
        <f t="shared" si="162"/>
        <v>0</v>
      </c>
      <c r="CJ134" s="794" t="s">
        <v>612</v>
      </c>
      <c r="CK134" s="798">
        <v>0</v>
      </c>
      <c r="CL134" s="798">
        <v>0</v>
      </c>
      <c r="CM134" s="794" t="s">
        <v>242</v>
      </c>
      <c r="CN134" s="705"/>
      <c r="CO134" s="88">
        <v>0.6</v>
      </c>
      <c r="CP134" s="88">
        <f t="shared" si="158"/>
        <v>0.8</v>
      </c>
      <c r="CQ134" s="88">
        <v>1</v>
      </c>
    </row>
    <row r="135" spans="22:95" s="67" customFormat="1" ht="16.5" hidden="1" customHeight="1" thickBot="1" x14ac:dyDescent="0.3">
      <c r="V135" s="655"/>
      <c r="AA135" s="656"/>
      <c r="AB135" s="656"/>
      <c r="AD135" s="656"/>
      <c r="AE135" s="657"/>
      <c r="AH135" s="658"/>
      <c r="AI135" s="658"/>
      <c r="AK135" s="656"/>
      <c r="AR135" s="656"/>
      <c r="AV135" s="656"/>
      <c r="AX135" s="656"/>
      <c r="BB135" s="656"/>
      <c r="BC135" s="656"/>
      <c r="BE135" s="656"/>
      <c r="BI135" s="796" t="s">
        <v>221</v>
      </c>
      <c r="BJ135" s="794" t="s">
        <v>613</v>
      </c>
      <c r="BK135" s="799">
        <v>0</v>
      </c>
      <c r="BL135" s="794" t="s">
        <v>610</v>
      </c>
      <c r="BM135" s="798">
        <v>3.82E-3</v>
      </c>
      <c r="BN135" s="798">
        <v>3.82E-3</v>
      </c>
      <c r="BO135" s="795" t="s">
        <v>241</v>
      </c>
      <c r="BP135" s="901">
        <v>499.19130000000001</v>
      </c>
      <c r="BQ135" s="794">
        <f t="shared" si="159"/>
        <v>0.4991913</v>
      </c>
      <c r="BR135" s="794" t="s">
        <v>611</v>
      </c>
      <c r="BS135" s="798">
        <v>0.1</v>
      </c>
      <c r="BT135" s="798">
        <v>1</v>
      </c>
      <c r="BU135" s="794" t="s">
        <v>242</v>
      </c>
      <c r="BV135" s="797">
        <v>66.558800000000005</v>
      </c>
      <c r="BW135" s="794">
        <f t="shared" si="160"/>
        <v>6.6558800000000001E-2</v>
      </c>
      <c r="BX135" s="794" t="s">
        <v>612</v>
      </c>
      <c r="BY135" s="798">
        <v>1.4999999999999999E-2</v>
      </c>
      <c r="BZ135" s="798">
        <v>0.15</v>
      </c>
      <c r="CA135" s="794" t="s">
        <v>242</v>
      </c>
      <c r="CB135" s="794">
        <v>0</v>
      </c>
      <c r="CC135" s="794">
        <f t="shared" si="161"/>
        <v>0</v>
      </c>
      <c r="CD135" s="794" t="s">
        <v>611</v>
      </c>
      <c r="CE135" s="798">
        <v>0</v>
      </c>
      <c r="CF135" s="798">
        <v>0</v>
      </c>
      <c r="CG135" s="794" t="s">
        <v>242</v>
      </c>
      <c r="CH135" s="797">
        <v>0</v>
      </c>
      <c r="CI135" s="794">
        <f t="shared" si="162"/>
        <v>0</v>
      </c>
      <c r="CJ135" s="794" t="s">
        <v>612</v>
      </c>
      <c r="CK135" s="798">
        <v>0</v>
      </c>
      <c r="CL135" s="798">
        <v>0</v>
      </c>
      <c r="CM135" s="794" t="s">
        <v>242</v>
      </c>
      <c r="CN135" s="705"/>
      <c r="CO135" s="88">
        <v>0.6</v>
      </c>
      <c r="CP135" s="88">
        <f t="shared" si="158"/>
        <v>0.8</v>
      </c>
      <c r="CQ135" s="88">
        <v>1</v>
      </c>
    </row>
    <row r="136" spans="22:95" s="67" customFormat="1" ht="16.5" hidden="1" customHeight="1" thickBot="1" x14ac:dyDescent="0.3">
      <c r="V136" s="655"/>
      <c r="AA136" s="656"/>
      <c r="AB136" s="656"/>
      <c r="AD136" s="656"/>
      <c r="AE136" s="657"/>
      <c r="AH136" s="658"/>
      <c r="AI136" s="658"/>
      <c r="AK136" s="656"/>
      <c r="AR136" s="656"/>
      <c r="AV136" s="656"/>
      <c r="AX136" s="656"/>
      <c r="BB136" s="656"/>
      <c r="BC136" s="656"/>
      <c r="BE136" s="656"/>
      <c r="BI136" s="796" t="s">
        <v>222</v>
      </c>
      <c r="BJ136" s="794" t="s">
        <v>613</v>
      </c>
      <c r="BK136" s="799">
        <v>0</v>
      </c>
      <c r="BL136" s="794" t="s">
        <v>610</v>
      </c>
      <c r="BM136" s="798">
        <v>3.98E-3</v>
      </c>
      <c r="BN136" s="798">
        <v>3.98E-3</v>
      </c>
      <c r="BO136" s="795" t="s">
        <v>241</v>
      </c>
      <c r="BP136" s="901">
        <v>503.12909999999999</v>
      </c>
      <c r="BQ136" s="794">
        <f t="shared" si="159"/>
        <v>0.5031291</v>
      </c>
      <c r="BR136" s="794" t="s">
        <v>611</v>
      </c>
      <c r="BS136" s="798">
        <v>0.1</v>
      </c>
      <c r="BT136" s="798">
        <v>1</v>
      </c>
      <c r="BU136" s="794" t="s">
        <v>242</v>
      </c>
      <c r="BV136" s="797">
        <v>67.0839</v>
      </c>
      <c r="BW136" s="794">
        <f t="shared" si="160"/>
        <v>6.7083900000000002E-2</v>
      </c>
      <c r="BX136" s="794" t="s">
        <v>612</v>
      </c>
      <c r="BY136" s="798">
        <v>1.4999999999999999E-2</v>
      </c>
      <c r="BZ136" s="798">
        <v>0.15</v>
      </c>
      <c r="CA136" s="794" t="s">
        <v>242</v>
      </c>
      <c r="CB136" s="794">
        <v>0</v>
      </c>
      <c r="CC136" s="794">
        <f t="shared" si="161"/>
        <v>0</v>
      </c>
      <c r="CD136" s="794" t="s">
        <v>611</v>
      </c>
      <c r="CE136" s="798">
        <v>0</v>
      </c>
      <c r="CF136" s="798">
        <v>0</v>
      </c>
      <c r="CG136" s="794" t="s">
        <v>242</v>
      </c>
      <c r="CH136" s="797">
        <v>0</v>
      </c>
      <c r="CI136" s="794">
        <f t="shared" si="162"/>
        <v>0</v>
      </c>
      <c r="CJ136" s="794" t="s">
        <v>612</v>
      </c>
      <c r="CK136" s="798">
        <v>0</v>
      </c>
      <c r="CL136" s="798">
        <v>0</v>
      </c>
      <c r="CM136" s="794" t="s">
        <v>242</v>
      </c>
      <c r="CN136" s="705"/>
      <c r="CO136" s="88">
        <v>0.15</v>
      </c>
      <c r="CP136" s="88">
        <f t="shared" si="158"/>
        <v>0.17499999999999999</v>
      </c>
      <c r="CQ136" s="88">
        <v>0.2</v>
      </c>
    </row>
    <row r="137" spans="22:95" s="67" customFormat="1" ht="16.5" hidden="1" customHeight="1" thickBot="1" x14ac:dyDescent="0.3">
      <c r="V137" s="655"/>
      <c r="AA137" s="656"/>
      <c r="AB137" s="656"/>
      <c r="AD137" s="656"/>
      <c r="AE137" s="657"/>
      <c r="AH137" s="658"/>
      <c r="AI137" s="658"/>
      <c r="AK137" s="656"/>
      <c r="AR137" s="656"/>
      <c r="AV137" s="656"/>
      <c r="AX137" s="656"/>
      <c r="BB137" s="656"/>
      <c r="BC137" s="656"/>
      <c r="BE137" s="656"/>
      <c r="BI137" s="796" t="s">
        <v>223</v>
      </c>
      <c r="BJ137" s="794" t="s">
        <v>613</v>
      </c>
      <c r="BK137" s="799">
        <v>0</v>
      </c>
      <c r="BL137" s="794" t="s">
        <v>610</v>
      </c>
      <c r="BM137" s="798">
        <v>3.5799999999999998E-3</v>
      </c>
      <c r="BN137" s="798">
        <v>3.5799999999999998E-3</v>
      </c>
      <c r="BO137" s="795" t="s">
        <v>241</v>
      </c>
      <c r="BP137" s="901">
        <v>548.92100000000005</v>
      </c>
      <c r="BQ137" s="794">
        <f t="shared" si="159"/>
        <v>0.5489210000000001</v>
      </c>
      <c r="BR137" s="794" t="s">
        <v>611</v>
      </c>
      <c r="BS137" s="798">
        <v>0.1</v>
      </c>
      <c r="BT137" s="798">
        <v>1</v>
      </c>
      <c r="BU137" s="794" t="s">
        <v>242</v>
      </c>
      <c r="BV137" s="797">
        <v>73.189499999999995</v>
      </c>
      <c r="BW137" s="794">
        <f t="shared" si="160"/>
        <v>7.3189499999999991E-2</v>
      </c>
      <c r="BX137" s="794" t="s">
        <v>612</v>
      </c>
      <c r="BY137" s="798">
        <v>1.4999999999999999E-2</v>
      </c>
      <c r="BZ137" s="798">
        <v>0.15</v>
      </c>
      <c r="CA137" s="794" t="s">
        <v>242</v>
      </c>
      <c r="CB137" s="794">
        <v>0</v>
      </c>
      <c r="CC137" s="794">
        <f t="shared" si="161"/>
        <v>0</v>
      </c>
      <c r="CD137" s="794" t="s">
        <v>611</v>
      </c>
      <c r="CE137" s="798">
        <v>0</v>
      </c>
      <c r="CF137" s="798">
        <v>0</v>
      </c>
      <c r="CG137" s="794" t="s">
        <v>242</v>
      </c>
      <c r="CH137" s="797">
        <v>0</v>
      </c>
      <c r="CI137" s="794">
        <f t="shared" si="162"/>
        <v>0</v>
      </c>
      <c r="CJ137" s="794" t="s">
        <v>612</v>
      </c>
      <c r="CK137" s="798">
        <v>0</v>
      </c>
      <c r="CL137" s="798">
        <v>0</v>
      </c>
      <c r="CM137" s="794" t="s">
        <v>242</v>
      </c>
      <c r="CN137" s="705"/>
      <c r="CO137" s="88"/>
      <c r="CP137" s="88"/>
      <c r="CQ137" s="88"/>
    </row>
    <row r="138" spans="22:95" s="67" customFormat="1" ht="16.5" hidden="1" customHeight="1" thickBot="1" x14ac:dyDescent="0.3">
      <c r="V138" s="655"/>
      <c r="AA138" s="656"/>
      <c r="AB138" s="656"/>
      <c r="AD138" s="656"/>
      <c r="AE138" s="657"/>
      <c r="AH138" s="658"/>
      <c r="AI138" s="658"/>
      <c r="AK138" s="656"/>
      <c r="AR138" s="656"/>
      <c r="AV138" s="656"/>
      <c r="AX138" s="656"/>
      <c r="BB138" s="656"/>
      <c r="BC138" s="656"/>
      <c r="BE138" s="656"/>
      <c r="BI138" s="796" t="s">
        <v>224</v>
      </c>
      <c r="BJ138" s="794" t="s">
        <v>613</v>
      </c>
      <c r="BK138" s="799">
        <v>0</v>
      </c>
      <c r="BL138" s="794" t="s">
        <v>610</v>
      </c>
      <c r="BM138" s="798">
        <v>4.4900000000000001E-3</v>
      </c>
      <c r="BN138" s="798">
        <v>4.4900000000000001E-3</v>
      </c>
      <c r="BO138" s="795" t="s">
        <v>241</v>
      </c>
      <c r="BP138" s="901">
        <v>448.58819999999997</v>
      </c>
      <c r="BQ138" s="794">
        <f t="shared" si="159"/>
        <v>0.44858819999999999</v>
      </c>
      <c r="BR138" s="794" t="s">
        <v>611</v>
      </c>
      <c r="BS138" s="798">
        <v>0.1</v>
      </c>
      <c r="BT138" s="798">
        <v>1</v>
      </c>
      <c r="BU138" s="794" t="s">
        <v>242</v>
      </c>
      <c r="BV138" s="797">
        <v>59.811799999999998</v>
      </c>
      <c r="BW138" s="794">
        <f t="shared" si="160"/>
        <v>5.9811799999999998E-2</v>
      </c>
      <c r="BX138" s="794" t="s">
        <v>612</v>
      </c>
      <c r="BY138" s="798">
        <v>1.4999999999999999E-2</v>
      </c>
      <c r="BZ138" s="798">
        <v>0.15</v>
      </c>
      <c r="CA138" s="794" t="s">
        <v>242</v>
      </c>
      <c r="CB138" s="794">
        <v>0</v>
      </c>
      <c r="CC138" s="794">
        <f t="shared" si="161"/>
        <v>0</v>
      </c>
      <c r="CD138" s="794" t="s">
        <v>611</v>
      </c>
      <c r="CE138" s="798">
        <v>0</v>
      </c>
      <c r="CF138" s="798">
        <v>0</v>
      </c>
      <c r="CG138" s="794" t="s">
        <v>242</v>
      </c>
      <c r="CH138" s="797">
        <v>0</v>
      </c>
      <c r="CI138" s="794">
        <f t="shared" si="162"/>
        <v>0</v>
      </c>
      <c r="CJ138" s="794" t="s">
        <v>612</v>
      </c>
      <c r="CK138" s="798">
        <v>0</v>
      </c>
      <c r="CL138" s="798">
        <v>0</v>
      </c>
      <c r="CM138" s="794" t="s">
        <v>242</v>
      </c>
      <c r="CN138" s="705"/>
      <c r="CO138" s="88"/>
      <c r="CP138" s="88"/>
      <c r="CQ138" s="88"/>
    </row>
    <row r="139" spans="22:95" s="67" customFormat="1" ht="16.5" hidden="1" customHeight="1" thickBot="1" x14ac:dyDescent="0.3">
      <c r="V139" s="655"/>
      <c r="AA139" s="656"/>
      <c r="AB139" s="656"/>
      <c r="AD139" s="656"/>
      <c r="AE139" s="657"/>
      <c r="AH139" s="658"/>
      <c r="AI139" s="658"/>
      <c r="AK139" s="656"/>
      <c r="AR139" s="656"/>
      <c r="AV139" s="656"/>
      <c r="AX139" s="656"/>
      <c r="BB139" s="656"/>
      <c r="BC139" s="656"/>
      <c r="BE139" s="656"/>
      <c r="BI139" s="796" t="s">
        <v>225</v>
      </c>
      <c r="BJ139" s="794" t="s">
        <v>613</v>
      </c>
      <c r="BK139" s="799">
        <v>0</v>
      </c>
      <c r="BL139" s="794" t="s">
        <v>610</v>
      </c>
      <c r="BM139" s="798">
        <v>3.0299999999999997E-3</v>
      </c>
      <c r="BN139" s="798">
        <v>3.0299999999999997E-3</v>
      </c>
      <c r="BO139" s="795" t="s">
        <v>241</v>
      </c>
      <c r="BP139" s="901">
        <v>735.18640000000005</v>
      </c>
      <c r="BQ139" s="794">
        <f t="shared" si="159"/>
        <v>0.73518640000000002</v>
      </c>
      <c r="BR139" s="794" t="s">
        <v>611</v>
      </c>
      <c r="BS139" s="798">
        <v>0.1</v>
      </c>
      <c r="BT139" s="798">
        <v>1</v>
      </c>
      <c r="BU139" s="794" t="s">
        <v>242</v>
      </c>
      <c r="BV139" s="797">
        <v>98.024799999999999</v>
      </c>
      <c r="BW139" s="794">
        <f t="shared" si="160"/>
        <v>9.8024799999999995E-2</v>
      </c>
      <c r="BX139" s="794" t="s">
        <v>612</v>
      </c>
      <c r="BY139" s="798">
        <v>1.4999999999999999E-2</v>
      </c>
      <c r="BZ139" s="798">
        <v>0.15</v>
      </c>
      <c r="CA139" s="794" t="s">
        <v>242</v>
      </c>
      <c r="CB139" s="794">
        <v>0</v>
      </c>
      <c r="CC139" s="794">
        <f t="shared" si="161"/>
        <v>0</v>
      </c>
      <c r="CD139" s="794" t="s">
        <v>611</v>
      </c>
      <c r="CE139" s="798">
        <v>0</v>
      </c>
      <c r="CF139" s="798">
        <v>0</v>
      </c>
      <c r="CG139" s="794" t="s">
        <v>242</v>
      </c>
      <c r="CH139" s="797">
        <v>0</v>
      </c>
      <c r="CI139" s="794">
        <f t="shared" si="162"/>
        <v>0</v>
      </c>
      <c r="CJ139" s="794" t="s">
        <v>612</v>
      </c>
      <c r="CK139" s="798">
        <v>0</v>
      </c>
      <c r="CL139" s="798">
        <v>0</v>
      </c>
      <c r="CM139" s="794" t="s">
        <v>242</v>
      </c>
      <c r="CN139" s="705"/>
      <c r="CO139" s="88"/>
      <c r="CP139" s="88"/>
      <c r="CQ139" s="88"/>
    </row>
    <row r="140" spans="22:95" s="67" customFormat="1" ht="16.5" hidden="1" customHeight="1" thickBot="1" x14ac:dyDescent="0.3">
      <c r="V140" s="655"/>
      <c r="AA140" s="656"/>
      <c r="AB140" s="656"/>
      <c r="AD140" s="656"/>
      <c r="AE140" s="657"/>
      <c r="AH140" s="658"/>
      <c r="AI140" s="658"/>
      <c r="AK140" s="656"/>
      <c r="AR140" s="656"/>
      <c r="AV140" s="656"/>
      <c r="AX140" s="656"/>
      <c r="BB140" s="656"/>
      <c r="BC140" s="656"/>
      <c r="BE140" s="656"/>
      <c r="BI140" s="796" t="s">
        <v>226</v>
      </c>
      <c r="BJ140" s="794" t="s">
        <v>613</v>
      </c>
      <c r="BK140" s="799">
        <v>0</v>
      </c>
      <c r="BL140" s="794" t="s">
        <v>610</v>
      </c>
      <c r="BM140" s="798">
        <v>3.7299999999999998E-3</v>
      </c>
      <c r="BN140" s="798">
        <v>3.7299999999999998E-3</v>
      </c>
      <c r="BO140" s="795" t="s">
        <v>241</v>
      </c>
      <c r="BP140" s="901">
        <v>537.77970000000005</v>
      </c>
      <c r="BQ140" s="794">
        <f t="shared" si="159"/>
        <v>0.53777970000000008</v>
      </c>
      <c r="BR140" s="794" t="s">
        <v>611</v>
      </c>
      <c r="BS140" s="798">
        <v>0.1</v>
      </c>
      <c r="BT140" s="798">
        <v>1</v>
      </c>
      <c r="BU140" s="794" t="s">
        <v>242</v>
      </c>
      <c r="BV140" s="797">
        <v>71.703999999999994</v>
      </c>
      <c r="BW140" s="794">
        <f t="shared" si="160"/>
        <v>7.170399999999999E-2</v>
      </c>
      <c r="BX140" s="794" t="s">
        <v>612</v>
      </c>
      <c r="BY140" s="798">
        <v>1.4999999999999999E-2</v>
      </c>
      <c r="BZ140" s="798">
        <v>0.15</v>
      </c>
      <c r="CA140" s="794" t="s">
        <v>242</v>
      </c>
      <c r="CB140" s="794">
        <v>0</v>
      </c>
      <c r="CC140" s="794">
        <f t="shared" si="161"/>
        <v>0</v>
      </c>
      <c r="CD140" s="794" t="s">
        <v>611</v>
      </c>
      <c r="CE140" s="798">
        <v>0</v>
      </c>
      <c r="CF140" s="798">
        <v>0</v>
      </c>
      <c r="CG140" s="794" t="s">
        <v>242</v>
      </c>
      <c r="CH140" s="797">
        <v>0</v>
      </c>
      <c r="CI140" s="794">
        <f t="shared" si="162"/>
        <v>0</v>
      </c>
      <c r="CJ140" s="794" t="s">
        <v>612</v>
      </c>
      <c r="CK140" s="798">
        <v>0</v>
      </c>
      <c r="CL140" s="798">
        <v>0</v>
      </c>
      <c r="CM140" s="794" t="s">
        <v>242</v>
      </c>
      <c r="CN140" s="705"/>
      <c r="CO140" s="88"/>
      <c r="CP140" s="88"/>
      <c r="CQ140" s="88"/>
    </row>
    <row r="141" spans="22:95" s="67" customFormat="1" ht="16.5" hidden="1" customHeight="1" thickBot="1" x14ac:dyDescent="0.3">
      <c r="V141" s="655"/>
      <c r="AA141" s="656"/>
      <c r="AB141" s="656"/>
      <c r="AD141" s="656"/>
      <c r="AE141" s="657"/>
      <c r="AH141" s="658"/>
      <c r="AI141" s="658"/>
      <c r="AK141" s="656"/>
      <c r="AR141" s="656"/>
      <c r="AV141" s="656"/>
      <c r="AX141" s="656"/>
      <c r="BB141" s="656"/>
      <c r="BC141" s="656"/>
      <c r="BE141" s="656"/>
      <c r="BI141" s="796" t="s">
        <v>3</v>
      </c>
      <c r="BJ141" s="794" t="s">
        <v>613</v>
      </c>
      <c r="BK141" s="799">
        <v>0</v>
      </c>
      <c r="BL141" s="794" t="s">
        <v>610</v>
      </c>
      <c r="BM141" s="798">
        <v>4.4099999999999999E-3</v>
      </c>
      <c r="BN141" s="798">
        <v>4.4099999999999999E-3</v>
      </c>
      <c r="BO141" s="795" t="s">
        <v>241</v>
      </c>
      <c r="BP141" s="901">
        <v>509.80349999999999</v>
      </c>
      <c r="BQ141" s="794">
        <f t="shared" si="159"/>
        <v>0.50980349999999997</v>
      </c>
      <c r="BR141" s="794" t="s">
        <v>611</v>
      </c>
      <c r="BS141" s="798">
        <v>0.1</v>
      </c>
      <c r="BT141" s="798">
        <v>1</v>
      </c>
      <c r="BU141" s="794" t="s">
        <v>242</v>
      </c>
      <c r="BV141" s="797">
        <v>67.973799999999997</v>
      </c>
      <c r="BW141" s="794">
        <f t="shared" si="160"/>
        <v>6.7973800000000001E-2</v>
      </c>
      <c r="BX141" s="794" t="s">
        <v>612</v>
      </c>
      <c r="BY141" s="798">
        <v>1.4999999999999999E-2</v>
      </c>
      <c r="BZ141" s="798">
        <v>0.15</v>
      </c>
      <c r="CA141" s="794" t="s">
        <v>242</v>
      </c>
      <c r="CB141" s="794">
        <v>0</v>
      </c>
      <c r="CC141" s="794">
        <f t="shared" si="161"/>
        <v>0</v>
      </c>
      <c r="CD141" s="794" t="s">
        <v>611</v>
      </c>
      <c r="CE141" s="798">
        <v>0</v>
      </c>
      <c r="CF141" s="798">
        <v>0</v>
      </c>
      <c r="CG141" s="794" t="s">
        <v>242</v>
      </c>
      <c r="CH141" s="797">
        <v>0</v>
      </c>
      <c r="CI141" s="794">
        <f t="shared" si="162"/>
        <v>0</v>
      </c>
      <c r="CJ141" s="794" t="s">
        <v>612</v>
      </c>
      <c r="CK141" s="798">
        <v>0</v>
      </c>
      <c r="CL141" s="798">
        <v>0</v>
      </c>
      <c r="CM141" s="794" t="s">
        <v>242</v>
      </c>
      <c r="CN141" s="705"/>
      <c r="CO141" s="88">
        <v>0.15</v>
      </c>
      <c r="CP141" s="88">
        <f t="shared" ref="CP141:CP153" si="163">(CO141+CQ141)/2</f>
        <v>0.17499999999999999</v>
      </c>
      <c r="CQ141" s="88">
        <v>0.2</v>
      </c>
    </row>
    <row r="142" spans="22:95" s="67" customFormat="1" ht="16.5" hidden="1" customHeight="1" thickBot="1" x14ac:dyDescent="0.3">
      <c r="V142" s="655"/>
      <c r="AA142" s="656"/>
      <c r="AB142" s="656"/>
      <c r="AD142" s="656"/>
      <c r="AE142" s="657"/>
      <c r="AH142" s="658"/>
      <c r="AI142" s="658"/>
      <c r="AK142" s="656"/>
      <c r="AR142" s="656"/>
      <c r="AV142" s="656"/>
      <c r="AX142" s="656"/>
      <c r="BB142" s="656"/>
      <c r="BC142" s="656"/>
      <c r="BE142" s="656"/>
      <c r="BI142" s="796" t="s">
        <v>227</v>
      </c>
      <c r="BJ142" s="794" t="s">
        <v>613</v>
      </c>
      <c r="BK142" s="799">
        <v>0</v>
      </c>
      <c r="BL142" s="794" t="s">
        <v>610</v>
      </c>
      <c r="BM142" s="798">
        <v>3.6800000000000001E-3</v>
      </c>
      <c r="BN142" s="798">
        <v>3.6800000000000001E-3</v>
      </c>
      <c r="BO142" s="795" t="s">
        <v>241</v>
      </c>
      <c r="BP142" s="901">
        <v>509.37279999999998</v>
      </c>
      <c r="BQ142" s="794">
        <f t="shared" si="159"/>
        <v>0.50937279999999996</v>
      </c>
      <c r="BR142" s="794" t="s">
        <v>611</v>
      </c>
      <c r="BS142" s="798">
        <v>0.1</v>
      </c>
      <c r="BT142" s="798">
        <v>1</v>
      </c>
      <c r="BU142" s="794" t="s">
        <v>242</v>
      </c>
      <c r="BV142" s="797">
        <v>67.916399999999996</v>
      </c>
      <c r="BW142" s="794">
        <f t="shared" si="160"/>
        <v>6.7916400000000002E-2</v>
      </c>
      <c r="BX142" s="794" t="s">
        <v>612</v>
      </c>
      <c r="BY142" s="798">
        <v>1.4999999999999999E-2</v>
      </c>
      <c r="BZ142" s="798">
        <v>0.15</v>
      </c>
      <c r="CA142" s="794" t="s">
        <v>242</v>
      </c>
      <c r="CB142" s="794">
        <v>0</v>
      </c>
      <c r="CC142" s="794">
        <f t="shared" si="161"/>
        <v>0</v>
      </c>
      <c r="CD142" s="794" t="s">
        <v>611</v>
      </c>
      <c r="CE142" s="798">
        <v>0</v>
      </c>
      <c r="CF142" s="798">
        <v>0</v>
      </c>
      <c r="CG142" s="794" t="s">
        <v>242</v>
      </c>
      <c r="CH142" s="797">
        <v>0</v>
      </c>
      <c r="CI142" s="794">
        <f t="shared" si="162"/>
        <v>0</v>
      </c>
      <c r="CJ142" s="794" t="s">
        <v>612</v>
      </c>
      <c r="CK142" s="798">
        <v>0</v>
      </c>
      <c r="CL142" s="798">
        <v>0</v>
      </c>
      <c r="CM142" s="794" t="s">
        <v>242</v>
      </c>
      <c r="CN142" s="705"/>
      <c r="CO142" s="88">
        <v>0.15</v>
      </c>
      <c r="CP142" s="88">
        <f t="shared" si="163"/>
        <v>0.17499999999999999</v>
      </c>
      <c r="CQ142" s="88">
        <v>0.2</v>
      </c>
    </row>
    <row r="143" spans="22:95" s="67" customFormat="1" ht="16.5" hidden="1" customHeight="1" thickBot="1" x14ac:dyDescent="0.3">
      <c r="V143" s="655"/>
      <c r="AA143" s="656"/>
      <c r="AB143" s="656"/>
      <c r="AD143" s="656"/>
      <c r="AE143" s="657"/>
      <c r="AH143" s="658"/>
      <c r="AI143" s="658"/>
      <c r="AK143" s="656"/>
      <c r="AR143" s="656"/>
      <c r="AV143" s="656"/>
      <c r="AX143" s="656"/>
      <c r="BB143" s="656"/>
      <c r="BC143" s="656"/>
      <c r="BE143" s="656"/>
      <c r="BI143" s="796" t="s">
        <v>228</v>
      </c>
      <c r="BJ143" s="794" t="s">
        <v>613</v>
      </c>
      <c r="BK143" s="799">
        <v>0</v>
      </c>
      <c r="BL143" s="794" t="s">
        <v>610</v>
      </c>
      <c r="BM143" s="798">
        <v>3.5899999999999999E-3</v>
      </c>
      <c r="BN143" s="798">
        <v>3.5899999999999999E-3</v>
      </c>
      <c r="BO143" s="795" t="s">
        <v>241</v>
      </c>
      <c r="BP143" s="901">
        <v>554.66999999999996</v>
      </c>
      <c r="BQ143" s="794">
        <f t="shared" si="159"/>
        <v>0.55467</v>
      </c>
      <c r="BR143" s="794" t="s">
        <v>611</v>
      </c>
      <c r="BS143" s="798">
        <v>0.1</v>
      </c>
      <c r="BT143" s="798">
        <v>1</v>
      </c>
      <c r="BU143" s="794" t="s">
        <v>242</v>
      </c>
      <c r="BV143" s="797">
        <v>73.956000000000003</v>
      </c>
      <c r="BW143" s="794">
        <f t="shared" si="160"/>
        <v>7.3956000000000008E-2</v>
      </c>
      <c r="BX143" s="794" t="s">
        <v>612</v>
      </c>
      <c r="BY143" s="798">
        <v>1.4999999999999999E-2</v>
      </c>
      <c r="BZ143" s="798">
        <v>0.15</v>
      </c>
      <c r="CA143" s="794" t="s">
        <v>242</v>
      </c>
      <c r="CB143" s="794">
        <v>0</v>
      </c>
      <c r="CC143" s="794">
        <f t="shared" si="161"/>
        <v>0</v>
      </c>
      <c r="CD143" s="794" t="s">
        <v>611</v>
      </c>
      <c r="CE143" s="798">
        <v>0</v>
      </c>
      <c r="CF143" s="798">
        <v>0</v>
      </c>
      <c r="CG143" s="794" t="s">
        <v>242</v>
      </c>
      <c r="CH143" s="797">
        <v>0</v>
      </c>
      <c r="CI143" s="794">
        <f t="shared" si="162"/>
        <v>0</v>
      </c>
      <c r="CJ143" s="794" t="s">
        <v>612</v>
      </c>
      <c r="CK143" s="798">
        <v>0</v>
      </c>
      <c r="CL143" s="798">
        <v>0</v>
      </c>
      <c r="CM143" s="794" t="s">
        <v>242</v>
      </c>
      <c r="CN143" s="705"/>
      <c r="CO143" s="88">
        <v>0.15</v>
      </c>
      <c r="CP143" s="88">
        <f t="shared" si="163"/>
        <v>0.17499999999999999</v>
      </c>
      <c r="CQ143" s="88">
        <v>0.2</v>
      </c>
    </row>
    <row r="144" spans="22:95" s="67" customFormat="1" ht="16.5" hidden="1" customHeight="1" thickBot="1" x14ac:dyDescent="0.3">
      <c r="V144" s="655"/>
      <c r="AA144" s="656"/>
      <c r="AB144" s="656"/>
      <c r="AD144" s="656"/>
      <c r="AE144" s="657"/>
      <c r="AH144" s="658"/>
      <c r="AI144" s="658"/>
      <c r="AK144" s="656"/>
      <c r="AR144" s="656"/>
      <c r="AV144" s="656"/>
      <c r="AX144" s="656"/>
      <c r="BB144" s="656"/>
      <c r="BC144" s="656"/>
      <c r="BE144" s="656"/>
      <c r="BI144" s="796" t="s">
        <v>229</v>
      </c>
      <c r="BJ144" s="794" t="s">
        <v>613</v>
      </c>
      <c r="BK144" s="799">
        <v>0</v>
      </c>
      <c r="BL144" s="794" t="s">
        <v>610</v>
      </c>
      <c r="BM144" s="798">
        <v>3.4999999999999996E-3</v>
      </c>
      <c r="BN144" s="798">
        <v>3.4999999999999996E-3</v>
      </c>
      <c r="BO144" s="795" t="s">
        <v>241</v>
      </c>
      <c r="BP144" s="901">
        <v>569.07000000000005</v>
      </c>
      <c r="BQ144" s="794">
        <f t="shared" si="159"/>
        <v>0.56907000000000008</v>
      </c>
      <c r="BR144" s="794" t="s">
        <v>611</v>
      </c>
      <c r="BS144" s="798">
        <v>0.1</v>
      </c>
      <c r="BT144" s="798">
        <v>1</v>
      </c>
      <c r="BU144" s="794" t="s">
        <v>242</v>
      </c>
      <c r="BV144" s="797">
        <v>75.876000000000005</v>
      </c>
      <c r="BW144" s="794">
        <f t="shared" si="160"/>
        <v>7.5875999999999999E-2</v>
      </c>
      <c r="BX144" s="794" t="s">
        <v>612</v>
      </c>
      <c r="BY144" s="798">
        <v>1.4999999999999999E-2</v>
      </c>
      <c r="BZ144" s="798">
        <v>0.15</v>
      </c>
      <c r="CA144" s="794" t="s">
        <v>242</v>
      </c>
      <c r="CB144" s="794">
        <v>0</v>
      </c>
      <c r="CC144" s="794">
        <f t="shared" si="161"/>
        <v>0</v>
      </c>
      <c r="CD144" s="794" t="s">
        <v>611</v>
      </c>
      <c r="CE144" s="798">
        <v>0</v>
      </c>
      <c r="CF144" s="798">
        <v>0</v>
      </c>
      <c r="CG144" s="794" t="s">
        <v>242</v>
      </c>
      <c r="CH144" s="797">
        <v>0</v>
      </c>
      <c r="CI144" s="794">
        <f t="shared" si="162"/>
        <v>0</v>
      </c>
      <c r="CJ144" s="794" t="s">
        <v>612</v>
      </c>
      <c r="CK144" s="798">
        <v>0</v>
      </c>
      <c r="CL144" s="798">
        <v>0</v>
      </c>
      <c r="CM144" s="794" t="s">
        <v>242</v>
      </c>
      <c r="CN144" s="705"/>
      <c r="CO144" s="88">
        <v>0.15</v>
      </c>
      <c r="CP144" s="88">
        <f t="shared" si="163"/>
        <v>0.17499999999999999</v>
      </c>
      <c r="CQ144" s="88">
        <v>0.2</v>
      </c>
    </row>
    <row r="145" spans="22:95" s="67" customFormat="1" ht="16.5" hidden="1" customHeight="1" thickBot="1" x14ac:dyDescent="0.3">
      <c r="V145" s="655"/>
      <c r="AA145" s="656"/>
      <c r="AB145" s="656"/>
      <c r="AD145" s="656"/>
      <c r="AE145" s="657"/>
      <c r="AH145" s="658"/>
      <c r="AI145" s="658"/>
      <c r="AK145" s="656"/>
      <c r="AR145" s="656"/>
      <c r="AV145" s="656"/>
      <c r="AX145" s="656"/>
      <c r="BB145" s="656"/>
      <c r="BC145" s="656"/>
      <c r="BE145" s="656"/>
      <c r="BI145" s="796" t="s">
        <v>230</v>
      </c>
      <c r="BJ145" s="794" t="s">
        <v>613</v>
      </c>
      <c r="BK145" s="799">
        <v>0</v>
      </c>
      <c r="BL145" s="794" t="s">
        <v>610</v>
      </c>
      <c r="BM145" s="798">
        <v>3.5899999999999999E-3</v>
      </c>
      <c r="BN145" s="798">
        <v>3.5899999999999999E-3</v>
      </c>
      <c r="BO145" s="795" t="s">
        <v>241</v>
      </c>
      <c r="BP145" s="901">
        <v>560.82000000000005</v>
      </c>
      <c r="BQ145" s="794">
        <f t="shared" si="159"/>
        <v>0.5608200000000001</v>
      </c>
      <c r="BR145" s="794" t="s">
        <v>611</v>
      </c>
      <c r="BS145" s="798">
        <v>0.1</v>
      </c>
      <c r="BT145" s="798">
        <v>1</v>
      </c>
      <c r="BU145" s="794" t="s">
        <v>242</v>
      </c>
      <c r="BV145" s="797">
        <v>74.775999999999996</v>
      </c>
      <c r="BW145" s="794">
        <f t="shared" si="160"/>
        <v>7.4775999999999995E-2</v>
      </c>
      <c r="BX145" s="794" t="s">
        <v>612</v>
      </c>
      <c r="BY145" s="798">
        <v>1.4999999999999999E-2</v>
      </c>
      <c r="BZ145" s="798">
        <v>0.15</v>
      </c>
      <c r="CA145" s="794" t="s">
        <v>242</v>
      </c>
      <c r="CB145" s="794">
        <v>0</v>
      </c>
      <c r="CC145" s="794">
        <f t="shared" si="161"/>
        <v>0</v>
      </c>
      <c r="CD145" s="794" t="s">
        <v>611</v>
      </c>
      <c r="CE145" s="798">
        <v>0</v>
      </c>
      <c r="CF145" s="798">
        <v>0</v>
      </c>
      <c r="CG145" s="794" t="s">
        <v>242</v>
      </c>
      <c r="CH145" s="797">
        <v>0</v>
      </c>
      <c r="CI145" s="794">
        <f t="shared" si="162"/>
        <v>0</v>
      </c>
      <c r="CJ145" s="794" t="s">
        <v>612</v>
      </c>
      <c r="CK145" s="798">
        <v>0</v>
      </c>
      <c r="CL145" s="798">
        <v>0</v>
      </c>
      <c r="CM145" s="794" t="s">
        <v>242</v>
      </c>
      <c r="CN145" s="705"/>
      <c r="CO145" s="88">
        <v>0.15</v>
      </c>
      <c r="CP145" s="88">
        <f t="shared" si="163"/>
        <v>0.17499999999999999</v>
      </c>
      <c r="CQ145" s="88">
        <v>0.2</v>
      </c>
    </row>
    <row r="146" spans="22:95" s="67" customFormat="1" ht="16.5" hidden="1" customHeight="1" thickBot="1" x14ac:dyDescent="0.3">
      <c r="V146" s="655"/>
      <c r="AA146" s="656"/>
      <c r="AB146" s="656"/>
      <c r="AD146" s="656"/>
      <c r="AE146" s="657"/>
      <c r="AH146" s="658"/>
      <c r="AI146" s="658"/>
      <c r="AK146" s="656"/>
      <c r="AR146" s="656"/>
      <c r="AV146" s="656"/>
      <c r="AX146" s="656"/>
      <c r="BB146" s="656"/>
      <c r="BC146" s="656"/>
      <c r="BE146" s="656"/>
      <c r="BI146" s="796" t="s">
        <v>231</v>
      </c>
      <c r="BJ146" s="794" t="s">
        <v>613</v>
      </c>
      <c r="BK146" s="799">
        <v>0</v>
      </c>
      <c r="BL146" s="794" t="s">
        <v>610</v>
      </c>
      <c r="BM146" s="798">
        <v>3.6099999999999999E-3</v>
      </c>
      <c r="BN146" s="798">
        <v>3.6099999999999999E-3</v>
      </c>
      <c r="BO146" s="795" t="s">
        <v>241</v>
      </c>
      <c r="BP146" s="901">
        <v>557.46</v>
      </c>
      <c r="BQ146" s="794">
        <f t="shared" si="159"/>
        <v>0.55746000000000007</v>
      </c>
      <c r="BR146" s="794" t="s">
        <v>611</v>
      </c>
      <c r="BS146" s="798">
        <v>0.1</v>
      </c>
      <c r="BT146" s="798">
        <v>1</v>
      </c>
      <c r="BU146" s="794" t="s">
        <v>242</v>
      </c>
      <c r="BV146" s="797">
        <v>74.328000000000003</v>
      </c>
      <c r="BW146" s="794">
        <f t="shared" si="160"/>
        <v>7.4328000000000005E-2</v>
      </c>
      <c r="BX146" s="794" t="s">
        <v>612</v>
      </c>
      <c r="BY146" s="798">
        <v>1.4999999999999999E-2</v>
      </c>
      <c r="BZ146" s="798">
        <v>0.15</v>
      </c>
      <c r="CA146" s="794" t="s">
        <v>242</v>
      </c>
      <c r="CB146" s="794">
        <v>0</v>
      </c>
      <c r="CC146" s="794">
        <f t="shared" si="161"/>
        <v>0</v>
      </c>
      <c r="CD146" s="794" t="s">
        <v>611</v>
      </c>
      <c r="CE146" s="798">
        <v>0</v>
      </c>
      <c r="CF146" s="798">
        <v>0</v>
      </c>
      <c r="CG146" s="794" t="s">
        <v>242</v>
      </c>
      <c r="CH146" s="797">
        <v>0</v>
      </c>
      <c r="CI146" s="794">
        <f t="shared" si="162"/>
        <v>0</v>
      </c>
      <c r="CJ146" s="794" t="s">
        <v>612</v>
      </c>
      <c r="CK146" s="798">
        <v>0</v>
      </c>
      <c r="CL146" s="798">
        <v>0</v>
      </c>
      <c r="CM146" s="794" t="s">
        <v>242</v>
      </c>
      <c r="CN146" s="705"/>
      <c r="CO146" s="88">
        <v>0.15</v>
      </c>
      <c r="CP146" s="88">
        <f t="shared" si="163"/>
        <v>0.17499999999999999</v>
      </c>
      <c r="CQ146" s="88">
        <v>0.2</v>
      </c>
    </row>
    <row r="147" spans="22:95" s="67" customFormat="1" ht="16.5" hidden="1" customHeight="1" thickBot="1" x14ac:dyDescent="0.3">
      <c r="V147" s="655"/>
      <c r="AA147" s="656"/>
      <c r="AB147" s="656"/>
      <c r="AD147" s="656"/>
      <c r="AE147" s="657"/>
      <c r="AH147" s="658"/>
      <c r="AI147" s="658"/>
      <c r="AK147" s="656"/>
      <c r="AR147" s="656"/>
      <c r="AV147" s="656"/>
      <c r="AX147" s="656"/>
      <c r="BB147" s="656"/>
      <c r="BC147" s="656"/>
      <c r="BE147" s="656"/>
      <c r="BI147" s="796" t="s">
        <v>371</v>
      </c>
      <c r="BJ147" s="794" t="s">
        <v>613</v>
      </c>
      <c r="BK147" s="797">
        <v>2941.7959999999998</v>
      </c>
      <c r="BL147" s="794" t="s">
        <v>610</v>
      </c>
      <c r="BM147" s="798">
        <v>2.2100000000000002E-3</v>
      </c>
      <c r="BN147" s="798">
        <v>2.2100000000000002E-3</v>
      </c>
      <c r="BO147" s="795" t="s">
        <v>241</v>
      </c>
      <c r="BP147" s="901">
        <v>1137.6222</v>
      </c>
      <c r="BQ147" s="794">
        <f t="shared" si="159"/>
        <v>1.1376222</v>
      </c>
      <c r="BR147" s="794" t="s">
        <v>611</v>
      </c>
      <c r="BS147" s="798">
        <v>3.0000000000000001E-3</v>
      </c>
      <c r="BT147" s="798">
        <v>0.03</v>
      </c>
      <c r="BU147" s="794" t="s">
        <v>242</v>
      </c>
      <c r="BV147" s="797">
        <v>3.7921</v>
      </c>
      <c r="BW147" s="794">
        <f t="shared" si="160"/>
        <v>3.7921000000000001E-3</v>
      </c>
      <c r="BX147" s="794" t="s">
        <v>612</v>
      </c>
      <c r="BY147" s="798">
        <v>3.0000000000000001E-3</v>
      </c>
      <c r="BZ147" s="798">
        <v>1.4999999999999999E-2</v>
      </c>
      <c r="CA147" s="794" t="s">
        <v>242</v>
      </c>
      <c r="CB147" s="794">
        <v>0</v>
      </c>
      <c r="CC147" s="794">
        <f t="shared" si="161"/>
        <v>0</v>
      </c>
      <c r="CD147" s="794" t="s">
        <v>611</v>
      </c>
      <c r="CE147" s="798">
        <v>0</v>
      </c>
      <c r="CF147" s="798">
        <v>0</v>
      </c>
      <c r="CG147" s="794" t="s">
        <v>242</v>
      </c>
      <c r="CH147" s="797">
        <v>0</v>
      </c>
      <c r="CI147" s="794">
        <f t="shared" si="162"/>
        <v>0</v>
      </c>
      <c r="CJ147" s="794" t="s">
        <v>612</v>
      </c>
      <c r="CK147" s="798">
        <v>0</v>
      </c>
      <c r="CL147" s="798">
        <v>0</v>
      </c>
      <c r="CM147" s="794" t="s">
        <v>242</v>
      </c>
      <c r="CN147" s="705"/>
      <c r="CO147" s="88">
        <v>0.15</v>
      </c>
      <c r="CP147" s="88">
        <f t="shared" si="163"/>
        <v>0.17499999999999999</v>
      </c>
      <c r="CQ147" s="88">
        <v>0.2</v>
      </c>
    </row>
    <row r="148" spans="22:95" s="67" customFormat="1" ht="16.5" hidden="1" customHeight="1" x14ac:dyDescent="0.25">
      <c r="V148" s="655"/>
      <c r="AA148" s="656"/>
      <c r="AB148" s="656"/>
      <c r="AD148" s="656"/>
      <c r="AE148" s="657"/>
      <c r="AH148" s="658"/>
      <c r="AI148" s="658"/>
      <c r="AK148" s="656"/>
      <c r="AR148" s="656"/>
      <c r="AV148" s="656"/>
      <c r="AX148" s="656"/>
      <c r="BB148" s="656"/>
      <c r="BC148" s="656"/>
      <c r="BE148" s="656"/>
      <c r="BI148" s="635"/>
      <c r="BJ148" s="636"/>
      <c r="BK148" s="636"/>
      <c r="BL148" s="636"/>
      <c r="BM148" s="102"/>
      <c r="BN148" s="102"/>
      <c r="BO148" s="102"/>
      <c r="BP148" s="902"/>
      <c r="BQ148" s="902"/>
      <c r="BR148" s="902"/>
      <c r="BS148" s="902"/>
      <c r="BT148" s="902"/>
      <c r="BU148" s="902"/>
      <c r="BV148" s="636"/>
      <c r="BW148" s="902"/>
      <c r="BX148" s="902"/>
      <c r="BY148" s="636"/>
      <c r="BZ148" s="636"/>
      <c r="CA148" s="636"/>
      <c r="CB148" s="637"/>
      <c r="CC148" s="902"/>
      <c r="CD148" s="902"/>
      <c r="CE148" s="637"/>
      <c r="CF148" s="637"/>
      <c r="CG148" s="637"/>
      <c r="CH148" s="637"/>
      <c r="CI148" s="902"/>
      <c r="CJ148" s="902"/>
      <c r="CK148" s="637"/>
      <c r="CL148" s="637"/>
      <c r="CM148" s="637"/>
      <c r="CN148" s="705"/>
      <c r="CO148" s="88">
        <v>0.6</v>
      </c>
      <c r="CP148" s="88">
        <f t="shared" si="163"/>
        <v>0.8</v>
      </c>
      <c r="CQ148" s="88">
        <v>1</v>
      </c>
    </row>
    <row r="149" spans="22:95" s="67" customFormat="1" ht="16.5" hidden="1" customHeight="1" thickBot="1" x14ac:dyDescent="0.3">
      <c r="V149" s="655"/>
      <c r="AA149" s="656"/>
      <c r="AB149" s="656"/>
      <c r="AD149" s="656"/>
      <c r="AE149" s="657"/>
      <c r="AH149" s="658"/>
      <c r="AI149" s="658"/>
      <c r="AK149" s="656"/>
      <c r="AR149" s="656"/>
      <c r="AV149" s="656"/>
      <c r="AX149" s="656"/>
      <c r="BB149" s="656"/>
      <c r="BC149" s="656"/>
      <c r="BE149" s="656"/>
      <c r="BI149" s="635"/>
      <c r="BJ149" s="636"/>
      <c r="BK149" s="636"/>
      <c r="BL149" s="636"/>
      <c r="BM149" s="102"/>
      <c r="BN149" s="102"/>
      <c r="BO149" s="102"/>
      <c r="BP149" s="902"/>
      <c r="BQ149" s="902"/>
      <c r="BR149" s="902"/>
      <c r="BS149" s="902"/>
      <c r="BT149" s="902"/>
      <c r="BU149" s="902"/>
      <c r="BV149" s="636"/>
      <c r="BW149" s="902"/>
      <c r="BX149" s="902"/>
      <c r="BY149" s="636"/>
      <c r="BZ149" s="636"/>
      <c r="CA149" s="636"/>
      <c r="CB149" s="637"/>
      <c r="CC149" s="902"/>
      <c r="CD149" s="902"/>
      <c r="CE149" s="637"/>
      <c r="CF149" s="637"/>
      <c r="CG149" s="637"/>
      <c r="CH149" s="637"/>
      <c r="CI149" s="902"/>
      <c r="CJ149" s="902"/>
      <c r="CK149" s="637"/>
      <c r="CL149" s="637"/>
      <c r="CM149" s="637"/>
      <c r="CN149" s="705"/>
      <c r="CO149" s="88">
        <v>0.6</v>
      </c>
      <c r="CP149" s="88">
        <f t="shared" si="163"/>
        <v>0.8</v>
      </c>
      <c r="CQ149" s="88">
        <v>1</v>
      </c>
    </row>
    <row r="150" spans="22:95" s="67" customFormat="1" ht="26.25" hidden="1" customHeight="1" thickBot="1" x14ac:dyDescent="0.3">
      <c r="V150" s="655"/>
      <c r="AA150" s="656"/>
      <c r="AB150" s="656"/>
      <c r="AD150" s="656"/>
      <c r="AE150" s="657"/>
      <c r="AH150" s="658"/>
      <c r="AI150" s="658"/>
      <c r="AK150" s="656"/>
      <c r="AR150" s="656"/>
      <c r="AV150" s="656"/>
      <c r="AX150" s="656"/>
      <c r="BB150" s="656"/>
      <c r="BC150" s="656"/>
      <c r="BE150" s="656"/>
      <c r="BI150" s="2096" t="s">
        <v>232</v>
      </c>
      <c r="BJ150" s="940"/>
      <c r="BK150" s="2096" t="s">
        <v>267</v>
      </c>
      <c r="BL150" s="940"/>
      <c r="BM150" s="2096" t="s">
        <v>233</v>
      </c>
      <c r="BN150" s="2096" t="s">
        <v>233</v>
      </c>
      <c r="BO150" s="2096" t="s">
        <v>240</v>
      </c>
      <c r="BP150" s="2093" t="s">
        <v>172</v>
      </c>
      <c r="BQ150" s="2094"/>
      <c r="BR150" s="2094"/>
      <c r="BS150" s="2094"/>
      <c r="BT150" s="2094"/>
      <c r="BU150" s="2094"/>
      <c r="BV150" s="2094"/>
      <c r="BW150" s="2094"/>
      <c r="BX150" s="2094"/>
      <c r="BY150" s="2094"/>
      <c r="BZ150" s="2094"/>
      <c r="CA150" s="2095"/>
      <c r="CB150" s="2093" t="s">
        <v>173</v>
      </c>
      <c r="CC150" s="2094"/>
      <c r="CD150" s="2094"/>
      <c r="CE150" s="2094"/>
      <c r="CF150" s="2094"/>
      <c r="CG150" s="2094"/>
      <c r="CH150" s="2094"/>
      <c r="CI150" s="2094"/>
      <c r="CJ150" s="2094"/>
      <c r="CK150" s="2094"/>
      <c r="CL150" s="2094"/>
      <c r="CM150" s="2095"/>
      <c r="CN150" s="705"/>
      <c r="CO150" s="88">
        <v>0.15</v>
      </c>
      <c r="CP150" s="88">
        <f t="shared" si="163"/>
        <v>0.17499999999999999</v>
      </c>
      <c r="CQ150" s="88">
        <v>0.2</v>
      </c>
    </row>
    <row r="151" spans="22:95" s="67" customFormat="1" ht="58.5" hidden="1" customHeight="1" thickBot="1" x14ac:dyDescent="0.3">
      <c r="V151" s="655"/>
      <c r="AA151" s="656"/>
      <c r="AB151" s="656"/>
      <c r="AD151" s="656"/>
      <c r="AE151" s="657"/>
      <c r="AH151" s="658"/>
      <c r="AI151" s="658"/>
      <c r="AK151" s="656"/>
      <c r="AR151" s="656"/>
      <c r="AV151" s="656"/>
      <c r="AX151" s="656"/>
      <c r="BB151" s="656"/>
      <c r="BC151" s="656"/>
      <c r="BE151" s="656"/>
      <c r="BI151" s="2097"/>
      <c r="BJ151" s="941" t="s">
        <v>253</v>
      </c>
      <c r="BK151" s="2097"/>
      <c r="BL151" s="941" t="s">
        <v>251</v>
      </c>
      <c r="BM151" s="2097"/>
      <c r="BN151" s="2097"/>
      <c r="BO151" s="2097"/>
      <c r="BP151" s="900" t="s">
        <v>268</v>
      </c>
      <c r="BQ151" s="900" t="s">
        <v>269</v>
      </c>
      <c r="BR151" s="941" t="s">
        <v>251</v>
      </c>
      <c r="BS151" s="900" t="s">
        <v>233</v>
      </c>
      <c r="BT151" s="900" t="s">
        <v>233</v>
      </c>
      <c r="BU151" s="900" t="s">
        <v>240</v>
      </c>
      <c r="BV151" s="900" t="s">
        <v>270</v>
      </c>
      <c r="BW151" s="900" t="s">
        <v>271</v>
      </c>
      <c r="BX151" s="941" t="s">
        <v>251</v>
      </c>
      <c r="BY151" s="900" t="s">
        <v>233</v>
      </c>
      <c r="BZ151" s="900" t="s">
        <v>233</v>
      </c>
      <c r="CA151" s="900" t="s">
        <v>240</v>
      </c>
      <c r="CB151" s="900" t="s">
        <v>268</v>
      </c>
      <c r="CC151" s="900" t="s">
        <v>269</v>
      </c>
      <c r="CD151" s="941" t="s">
        <v>251</v>
      </c>
      <c r="CE151" s="900" t="s">
        <v>233</v>
      </c>
      <c r="CF151" s="900" t="s">
        <v>233</v>
      </c>
      <c r="CG151" s="900" t="s">
        <v>240</v>
      </c>
      <c r="CH151" s="900" t="s">
        <v>270</v>
      </c>
      <c r="CI151" s="900" t="s">
        <v>271</v>
      </c>
      <c r="CJ151" s="941" t="s">
        <v>251</v>
      </c>
      <c r="CK151" s="900" t="s">
        <v>233</v>
      </c>
      <c r="CL151" s="900" t="s">
        <v>233</v>
      </c>
      <c r="CM151" s="900" t="s">
        <v>240</v>
      </c>
      <c r="CN151" s="705"/>
      <c r="CO151" s="88">
        <v>0.15</v>
      </c>
      <c r="CP151" s="88">
        <f t="shared" si="163"/>
        <v>0.17499999999999999</v>
      </c>
      <c r="CQ151" s="88">
        <v>0.2</v>
      </c>
    </row>
    <row r="152" spans="22:95" s="67" customFormat="1" ht="16.5" hidden="1" customHeight="1" thickBot="1" x14ac:dyDescent="0.3">
      <c r="V152" s="655"/>
      <c r="AA152" s="656"/>
      <c r="AB152" s="656"/>
      <c r="AD152" s="663"/>
      <c r="AE152" s="657"/>
      <c r="AH152" s="658"/>
      <c r="AI152" s="658"/>
      <c r="AK152" s="663"/>
      <c r="AR152" s="663"/>
      <c r="AV152" s="656"/>
      <c r="AX152" s="663"/>
      <c r="BB152" s="656"/>
      <c r="BC152" s="656"/>
      <c r="BD152" s="664"/>
      <c r="BE152" s="663"/>
      <c r="BI152" s="796" t="s">
        <v>562</v>
      </c>
      <c r="BJ152" s="797" t="s">
        <v>252</v>
      </c>
      <c r="BK152" s="797">
        <v>10.148999999999999</v>
      </c>
      <c r="BL152" s="794" t="s">
        <v>404</v>
      </c>
      <c r="BM152" s="798">
        <v>2.0499999999999997E-3</v>
      </c>
      <c r="BN152" s="798">
        <v>2.0499999999999997E-3</v>
      </c>
      <c r="BO152" s="795" t="s">
        <v>241</v>
      </c>
      <c r="BP152" s="797">
        <v>0.01</v>
      </c>
      <c r="BQ152" s="901">
        <f>BP152/1000</f>
        <v>1.0000000000000001E-5</v>
      </c>
      <c r="BR152" s="794" t="s">
        <v>405</v>
      </c>
      <c r="BS152" s="798">
        <v>0.01</v>
      </c>
      <c r="BT152" s="798">
        <v>0.1</v>
      </c>
      <c r="BU152" s="794" t="s">
        <v>242</v>
      </c>
      <c r="BV152" s="797">
        <v>6.0000000000000001E-3</v>
      </c>
      <c r="BW152" s="901">
        <f>BV152/1000</f>
        <v>6.0000000000000002E-6</v>
      </c>
      <c r="BX152" s="794" t="s">
        <v>406</v>
      </c>
      <c r="BY152" s="798">
        <v>2E-3</v>
      </c>
      <c r="BZ152" s="798">
        <v>0.02</v>
      </c>
      <c r="CA152" s="794" t="s">
        <v>242</v>
      </c>
      <c r="CB152" s="797">
        <v>3.6999999999999998E-2</v>
      </c>
      <c r="CC152" s="901">
        <f>CB152/1000</f>
        <v>3.6999999999999998E-5</v>
      </c>
      <c r="CD152" s="794" t="s">
        <v>405</v>
      </c>
      <c r="CE152" s="798">
        <v>1.6E-2</v>
      </c>
      <c r="CF152" s="798">
        <v>9.5000000000000001E-2</v>
      </c>
      <c r="CG152" s="794" t="s">
        <v>242</v>
      </c>
      <c r="CH152" s="797">
        <v>3.6999999999999998E-2</v>
      </c>
      <c r="CI152" s="901">
        <f>CH152/1000</f>
        <v>3.6999999999999998E-5</v>
      </c>
      <c r="CJ152" s="794" t="s">
        <v>406</v>
      </c>
      <c r="CK152" s="798">
        <v>1.2999999999999999E-2</v>
      </c>
      <c r="CL152" s="798">
        <v>0.12</v>
      </c>
      <c r="CM152" s="794" t="s">
        <v>242</v>
      </c>
      <c r="CN152" s="705"/>
      <c r="CO152" s="88">
        <v>0.15</v>
      </c>
      <c r="CP152" s="88">
        <f t="shared" si="163"/>
        <v>0.17499999999999999</v>
      </c>
      <c r="CQ152" s="88">
        <v>0.2</v>
      </c>
    </row>
    <row r="153" spans="22:95" s="67" customFormat="1" ht="16.5" hidden="1" customHeight="1" thickBot="1" x14ac:dyDescent="0.3">
      <c r="V153" s="655"/>
      <c r="AA153" s="656"/>
      <c r="AB153" s="656"/>
      <c r="AD153" s="663"/>
      <c r="AE153" s="657"/>
      <c r="AH153" s="658"/>
      <c r="AI153" s="658"/>
      <c r="AK153" s="663"/>
      <c r="AR153" s="663"/>
      <c r="AV153" s="656"/>
      <c r="AX153" s="663"/>
      <c r="BB153" s="656"/>
      <c r="BC153" s="656"/>
      <c r="BD153" s="664"/>
      <c r="BE153" s="663"/>
      <c r="BI153" s="796" t="s">
        <v>366</v>
      </c>
      <c r="BJ153" s="797" t="s">
        <v>252</v>
      </c>
      <c r="BK153" s="797">
        <v>8.8085000000000004</v>
      </c>
      <c r="BL153" s="794" t="s">
        <v>404</v>
      </c>
      <c r="BM153" s="798">
        <v>2.0300000000000001E-3</v>
      </c>
      <c r="BN153" s="798">
        <v>2.0300000000000001E-3</v>
      </c>
      <c r="BO153" s="795" t="s">
        <v>241</v>
      </c>
      <c r="BP153" s="797">
        <v>2.6599999999999999E-2</v>
      </c>
      <c r="BQ153" s="901">
        <f>BP153/1000</f>
        <v>2.6599999999999999E-5</v>
      </c>
      <c r="BR153" s="794" t="s">
        <v>405</v>
      </c>
      <c r="BS153" s="798">
        <v>0.01</v>
      </c>
      <c r="BT153" s="798">
        <v>0.1</v>
      </c>
      <c r="BU153" s="794" t="s">
        <v>242</v>
      </c>
      <c r="BV153" s="797">
        <v>5.3E-3</v>
      </c>
      <c r="BW153" s="901">
        <f>BV153/1000</f>
        <v>5.3000000000000001E-6</v>
      </c>
      <c r="BX153" s="794" t="s">
        <v>406</v>
      </c>
      <c r="BY153" s="798">
        <v>2E-3</v>
      </c>
      <c r="BZ153" s="798">
        <v>0.02</v>
      </c>
      <c r="CA153" s="794" t="s">
        <v>242</v>
      </c>
      <c r="CB153" s="797">
        <v>0.29260000000000003</v>
      </c>
      <c r="CC153" s="901">
        <f>CB153/1000</f>
        <v>2.9260000000000001E-4</v>
      </c>
      <c r="CD153" s="794" t="s">
        <v>405</v>
      </c>
      <c r="CE153" s="798">
        <v>9.6000000000000002E-2</v>
      </c>
      <c r="CF153" s="798">
        <v>1.1000000000000001</v>
      </c>
      <c r="CG153" s="794" t="s">
        <v>242</v>
      </c>
      <c r="CH153" s="797">
        <v>2.8400000000000002E-2</v>
      </c>
      <c r="CI153" s="901">
        <f>CH153/1000</f>
        <v>2.8400000000000003E-5</v>
      </c>
      <c r="CJ153" s="794" t="s">
        <v>406</v>
      </c>
      <c r="CK153" s="798">
        <v>9.5999999999999992E-3</v>
      </c>
      <c r="CL153" s="798">
        <v>0.11</v>
      </c>
      <c r="CM153" s="794" t="s">
        <v>242</v>
      </c>
      <c r="CN153" s="705"/>
      <c r="CO153" s="88">
        <v>0.15</v>
      </c>
      <c r="CP153" s="88">
        <f t="shared" si="163"/>
        <v>0.17499999999999999</v>
      </c>
      <c r="CQ153" s="88">
        <v>0.2</v>
      </c>
    </row>
    <row r="154" spans="22:95" s="67" customFormat="1" ht="16.5" hidden="1" customHeight="1" thickBot="1" x14ac:dyDescent="0.3">
      <c r="V154" s="655"/>
      <c r="AA154" s="656"/>
      <c r="AB154" s="656"/>
      <c r="AD154" s="656"/>
      <c r="AE154" s="657"/>
      <c r="AH154" s="658"/>
      <c r="AI154" s="658"/>
      <c r="AK154" s="656"/>
      <c r="AR154" s="656"/>
      <c r="AV154" s="656"/>
      <c r="AX154" s="656"/>
      <c r="BB154" s="656"/>
      <c r="BC154" s="656"/>
      <c r="BE154" s="656"/>
      <c r="BI154" s="793" t="s">
        <v>234</v>
      </c>
      <c r="BJ154" s="797" t="s">
        <v>252</v>
      </c>
      <c r="BK154" s="797">
        <v>9.6232000000000006</v>
      </c>
      <c r="BL154" s="794" t="s">
        <v>404</v>
      </c>
      <c r="BM154" s="798">
        <v>2.0399999999999997E-3</v>
      </c>
      <c r="BN154" s="798">
        <v>2.0399999999999997E-3</v>
      </c>
      <c r="BO154" s="795" t="s">
        <v>241</v>
      </c>
      <c r="BP154" s="901">
        <v>2.7199999999999998E-2</v>
      </c>
      <c r="BQ154" s="901">
        <f>BP154/1000</f>
        <v>2.7199999999999997E-5</v>
      </c>
      <c r="BR154" s="794" t="s">
        <v>405</v>
      </c>
      <c r="BS154" s="798">
        <v>0.01</v>
      </c>
      <c r="BT154" s="798">
        <v>0.1</v>
      </c>
      <c r="BU154" s="794" t="s">
        <v>242</v>
      </c>
      <c r="BV154" s="797">
        <v>5.4000000000000003E-3</v>
      </c>
      <c r="BW154" s="901">
        <f>BV154/1000</f>
        <v>5.4E-6</v>
      </c>
      <c r="BX154" s="794" t="s">
        <v>406</v>
      </c>
      <c r="BY154" s="798">
        <v>2E-3</v>
      </c>
      <c r="BZ154" s="798">
        <v>0.02</v>
      </c>
      <c r="CA154" s="794" t="s">
        <v>242</v>
      </c>
      <c r="CB154" s="901">
        <v>0</v>
      </c>
      <c r="CC154" s="901">
        <f>CB154/1000</f>
        <v>0</v>
      </c>
      <c r="CD154" s="794" t="s">
        <v>405</v>
      </c>
      <c r="CE154" s="798">
        <v>0</v>
      </c>
      <c r="CF154" s="798">
        <v>0</v>
      </c>
      <c r="CG154" s="794" t="s">
        <v>242</v>
      </c>
      <c r="CH154" s="797">
        <v>0</v>
      </c>
      <c r="CI154" s="901">
        <f>CH154/1000</f>
        <v>0</v>
      </c>
      <c r="CJ154" s="794" t="s">
        <v>406</v>
      </c>
      <c r="CK154" s="798">
        <v>0</v>
      </c>
      <c r="CL154" s="798">
        <v>0</v>
      </c>
      <c r="CM154" s="794" t="s">
        <v>242</v>
      </c>
      <c r="CN154" s="705"/>
      <c r="CO154" s="88"/>
      <c r="CP154" s="88"/>
      <c r="CQ154" s="88"/>
    </row>
    <row r="155" spans="22:95" s="67" customFormat="1" ht="16.5" hidden="1" customHeight="1" thickBot="1" x14ac:dyDescent="0.3">
      <c r="V155" s="655"/>
      <c r="AA155" s="656"/>
      <c r="AB155" s="656"/>
      <c r="AD155" s="663"/>
      <c r="AE155" s="657"/>
      <c r="AH155" s="658"/>
      <c r="AI155" s="658"/>
      <c r="AK155" s="663"/>
      <c r="AR155" s="663"/>
      <c r="AV155" s="656"/>
      <c r="AX155" s="663"/>
      <c r="BB155" s="656"/>
      <c r="BC155" s="656"/>
      <c r="BD155" s="664"/>
      <c r="BE155" s="663"/>
      <c r="BI155" s="796" t="s">
        <v>123</v>
      </c>
      <c r="BJ155" s="797" t="s">
        <v>252</v>
      </c>
      <c r="BK155" s="797">
        <v>11.624599999999999</v>
      </c>
      <c r="BL155" s="794" t="s">
        <v>404</v>
      </c>
      <c r="BM155" s="798">
        <v>2.0699999999999998E-3</v>
      </c>
      <c r="BN155" s="798">
        <v>2.0699999999999998E-3</v>
      </c>
      <c r="BO155" s="795" t="s">
        <v>241</v>
      </c>
      <c r="BP155" s="797">
        <v>3.0200000000000001E-2</v>
      </c>
      <c r="BQ155" s="901">
        <f t="shared" ref="BQ155:BQ164" si="164">BP155/1000</f>
        <v>3.0200000000000002E-5</v>
      </c>
      <c r="BR155" s="794" t="s">
        <v>405</v>
      </c>
      <c r="BS155" s="798">
        <v>0.01</v>
      </c>
      <c r="BT155" s="798">
        <v>0.1</v>
      </c>
      <c r="BU155" s="794" t="s">
        <v>242</v>
      </c>
      <c r="BV155" s="797">
        <v>6.0000000000000001E-3</v>
      </c>
      <c r="BW155" s="901">
        <f t="shared" ref="BW155:BW164" si="165">BV155/1000</f>
        <v>6.0000000000000002E-6</v>
      </c>
      <c r="BX155" s="794" t="s">
        <v>406</v>
      </c>
      <c r="BY155" s="798">
        <v>2E-3</v>
      </c>
      <c r="BZ155" s="798">
        <v>0.02</v>
      </c>
      <c r="CA155" s="794" t="s">
        <v>242</v>
      </c>
      <c r="CB155" s="797">
        <v>0</v>
      </c>
      <c r="CC155" s="901">
        <f t="shared" ref="CC155:CC164" si="166">CB155/1000</f>
        <v>0</v>
      </c>
      <c r="CD155" s="794" t="s">
        <v>405</v>
      </c>
      <c r="CE155" s="798">
        <v>0</v>
      </c>
      <c r="CF155" s="798">
        <v>0</v>
      </c>
      <c r="CG155" s="794" t="s">
        <v>242</v>
      </c>
      <c r="CH155" s="797">
        <v>0</v>
      </c>
      <c r="CI155" s="901">
        <f t="shared" ref="CI155:CI164" si="167">CH155/1000</f>
        <v>0</v>
      </c>
      <c r="CJ155" s="794" t="s">
        <v>406</v>
      </c>
      <c r="CK155" s="798">
        <v>0</v>
      </c>
      <c r="CL155" s="798">
        <v>0</v>
      </c>
      <c r="CM155" s="794" t="s">
        <v>242</v>
      </c>
      <c r="CN155" s="705"/>
      <c r="CO155" s="88"/>
      <c r="CP155" s="88"/>
      <c r="CQ155" s="88"/>
    </row>
    <row r="156" spans="22:95" s="67" customFormat="1" ht="16.5" hidden="1" customHeight="1" thickBot="1" x14ac:dyDescent="0.3">
      <c r="V156" s="655"/>
      <c r="AA156" s="656"/>
      <c r="AB156" s="656"/>
      <c r="AD156" s="663"/>
      <c r="AE156" s="657"/>
      <c r="AH156" s="658"/>
      <c r="AI156" s="658"/>
      <c r="AK156" s="663"/>
      <c r="AR156" s="663"/>
      <c r="AV156" s="656"/>
      <c r="AX156" s="663"/>
      <c r="BB156" s="656"/>
      <c r="BC156" s="656"/>
      <c r="BD156" s="664"/>
      <c r="BE156" s="663"/>
      <c r="BI156" s="796" t="s">
        <v>0</v>
      </c>
      <c r="BJ156" s="797" t="s">
        <v>252</v>
      </c>
      <c r="BK156" s="797">
        <v>11.2818</v>
      </c>
      <c r="BL156" s="794" t="s">
        <v>404</v>
      </c>
      <c r="BM156" s="798">
        <v>2.0599999999999998E-3</v>
      </c>
      <c r="BN156" s="798">
        <v>2.0599999999999998E-3</v>
      </c>
      <c r="BO156" s="795" t="s">
        <v>241</v>
      </c>
      <c r="BP156" s="797">
        <v>3.0300000000000001E-2</v>
      </c>
      <c r="BQ156" s="901">
        <f t="shared" si="164"/>
        <v>3.0300000000000001E-5</v>
      </c>
      <c r="BR156" s="794" t="s">
        <v>405</v>
      </c>
      <c r="BS156" s="798">
        <v>0.01</v>
      </c>
      <c r="BT156" s="798">
        <v>0.1</v>
      </c>
      <c r="BU156" s="794" t="s">
        <v>242</v>
      </c>
      <c r="BV156" s="797">
        <v>6.1000000000000004E-3</v>
      </c>
      <c r="BW156" s="901">
        <f t="shared" si="165"/>
        <v>6.1E-6</v>
      </c>
      <c r="BX156" s="794" t="s">
        <v>406</v>
      </c>
      <c r="BY156" s="798">
        <v>2E-3</v>
      </c>
      <c r="BZ156" s="798">
        <v>0.02</v>
      </c>
      <c r="CA156" s="794" t="s">
        <v>242</v>
      </c>
      <c r="CB156" s="797">
        <v>0</v>
      </c>
      <c r="CC156" s="901">
        <f t="shared" si="166"/>
        <v>0</v>
      </c>
      <c r="CD156" s="794" t="s">
        <v>405</v>
      </c>
      <c r="CE156" s="798">
        <v>0</v>
      </c>
      <c r="CF156" s="798">
        <v>0</v>
      </c>
      <c r="CG156" s="794" t="s">
        <v>242</v>
      </c>
      <c r="CH156" s="797">
        <v>0</v>
      </c>
      <c r="CI156" s="901">
        <f t="shared" si="167"/>
        <v>0</v>
      </c>
      <c r="CJ156" s="794" t="s">
        <v>406</v>
      </c>
      <c r="CK156" s="798">
        <v>0</v>
      </c>
      <c r="CL156" s="798">
        <v>0</v>
      </c>
      <c r="CM156" s="794" t="s">
        <v>242</v>
      </c>
      <c r="CN156" s="705"/>
      <c r="CO156" s="88"/>
      <c r="CP156" s="88"/>
      <c r="CQ156" s="88"/>
    </row>
    <row r="157" spans="22:95" s="67" customFormat="1" ht="16.5" hidden="1" customHeight="1" thickBot="1" x14ac:dyDescent="0.3">
      <c r="V157" s="655"/>
      <c r="AA157" s="656"/>
      <c r="AB157" s="656"/>
      <c r="AD157" s="663"/>
      <c r="AE157" s="657"/>
      <c r="AH157" s="658"/>
      <c r="AI157" s="658"/>
      <c r="AK157" s="663"/>
      <c r="AR157" s="663"/>
      <c r="AV157" s="656"/>
      <c r="AX157" s="663"/>
      <c r="BB157" s="656"/>
      <c r="BC157" s="656"/>
      <c r="BD157" s="664"/>
      <c r="BE157" s="663"/>
      <c r="BI157" s="796" t="s">
        <v>235</v>
      </c>
      <c r="BJ157" s="797" t="s">
        <v>252</v>
      </c>
      <c r="BK157" s="797">
        <v>6.3869999999999996</v>
      </c>
      <c r="BL157" s="794" t="s">
        <v>404</v>
      </c>
      <c r="BM157" s="798">
        <v>2.5600000000000002E-3</v>
      </c>
      <c r="BN157" s="798">
        <v>2.5600000000000002E-3</v>
      </c>
      <c r="BO157" s="795" t="s">
        <v>241</v>
      </c>
      <c r="BP157" s="797">
        <v>2.3699999999999999E-2</v>
      </c>
      <c r="BQ157" s="901">
        <f t="shared" si="164"/>
        <v>2.37E-5</v>
      </c>
      <c r="BR157" s="794" t="s">
        <v>405</v>
      </c>
      <c r="BS157" s="798">
        <v>0.01</v>
      </c>
      <c r="BT157" s="798">
        <v>0.1</v>
      </c>
      <c r="BU157" s="794" t="s">
        <v>242</v>
      </c>
      <c r="BV157" s="797">
        <v>4.7000000000000002E-3</v>
      </c>
      <c r="BW157" s="901">
        <f t="shared" si="165"/>
        <v>4.6999999999999999E-6</v>
      </c>
      <c r="BX157" s="794" t="s">
        <v>406</v>
      </c>
      <c r="BY157" s="798">
        <v>2E-3</v>
      </c>
      <c r="BZ157" s="798">
        <v>0.02</v>
      </c>
      <c r="CA157" s="794" t="s">
        <v>242</v>
      </c>
      <c r="CB157" s="797">
        <v>0</v>
      </c>
      <c r="CC157" s="901">
        <f t="shared" si="166"/>
        <v>0</v>
      </c>
      <c r="CD157" s="794" t="s">
        <v>405</v>
      </c>
      <c r="CE157" s="798">
        <v>0</v>
      </c>
      <c r="CF157" s="798">
        <v>0</v>
      </c>
      <c r="CG157" s="794" t="s">
        <v>242</v>
      </c>
      <c r="CH157" s="797">
        <v>0</v>
      </c>
      <c r="CI157" s="901">
        <f t="shared" si="167"/>
        <v>0</v>
      </c>
      <c r="CJ157" s="794" t="s">
        <v>406</v>
      </c>
      <c r="CK157" s="798">
        <v>0</v>
      </c>
      <c r="CL157" s="798">
        <v>0</v>
      </c>
      <c r="CM157" s="794" t="s">
        <v>242</v>
      </c>
      <c r="CN157" s="705"/>
      <c r="CO157" s="88"/>
      <c r="CP157" s="88"/>
      <c r="CQ157" s="88"/>
    </row>
    <row r="158" spans="22:95" s="67" customFormat="1" ht="16.5" hidden="1" customHeight="1" thickBot="1" x14ac:dyDescent="0.3">
      <c r="V158" s="655"/>
      <c r="AA158" s="656"/>
      <c r="AB158" s="656"/>
      <c r="AD158" s="663"/>
      <c r="AE158" s="657"/>
      <c r="AH158" s="658"/>
      <c r="AI158" s="658"/>
      <c r="AK158" s="663"/>
      <c r="AR158" s="663"/>
      <c r="AV158" s="656"/>
      <c r="AX158" s="663"/>
      <c r="BB158" s="656"/>
      <c r="BC158" s="656"/>
      <c r="BD158" s="664"/>
      <c r="BE158" s="663"/>
      <c r="BI158" s="796" t="s">
        <v>236</v>
      </c>
      <c r="BJ158" s="797" t="s">
        <v>252</v>
      </c>
      <c r="BK158" s="797">
        <v>9.8404000000000007</v>
      </c>
      <c r="BL158" s="794" t="s">
        <v>404</v>
      </c>
      <c r="BM158" s="798">
        <v>2.1299999999999999E-3</v>
      </c>
      <c r="BN158" s="798">
        <v>2.1299999999999999E-3</v>
      </c>
      <c r="BO158" s="795" t="s">
        <v>241</v>
      </c>
      <c r="BP158" s="797">
        <v>2.3300000000000001E-2</v>
      </c>
      <c r="BQ158" s="901">
        <f t="shared" si="164"/>
        <v>2.3300000000000001E-5</v>
      </c>
      <c r="BR158" s="794" t="s">
        <v>405</v>
      </c>
      <c r="BS158" s="798">
        <v>0.01</v>
      </c>
      <c r="BT158" s="798">
        <v>0.1</v>
      </c>
      <c r="BU158" s="794" t="s">
        <v>242</v>
      </c>
      <c r="BV158" s="797">
        <v>4.7000000000000002E-3</v>
      </c>
      <c r="BW158" s="901">
        <f t="shared" si="165"/>
        <v>4.6999999999999999E-6</v>
      </c>
      <c r="BX158" s="794" t="s">
        <v>406</v>
      </c>
      <c r="BY158" s="798">
        <v>2E-3</v>
      </c>
      <c r="BZ158" s="798">
        <v>0.02</v>
      </c>
      <c r="CA158" s="794" t="s">
        <v>242</v>
      </c>
      <c r="CB158" s="797">
        <v>0</v>
      </c>
      <c r="CC158" s="901">
        <f t="shared" si="166"/>
        <v>0</v>
      </c>
      <c r="CD158" s="794" t="s">
        <v>405</v>
      </c>
      <c r="CE158" s="798">
        <v>0</v>
      </c>
      <c r="CF158" s="798">
        <v>0</v>
      </c>
      <c r="CG158" s="794" t="s">
        <v>242</v>
      </c>
      <c r="CH158" s="797">
        <v>0</v>
      </c>
      <c r="CI158" s="901">
        <f t="shared" si="167"/>
        <v>0</v>
      </c>
      <c r="CJ158" s="794" t="s">
        <v>406</v>
      </c>
      <c r="CK158" s="798">
        <v>0</v>
      </c>
      <c r="CL158" s="798">
        <v>0</v>
      </c>
      <c r="CM158" s="794" t="s">
        <v>242</v>
      </c>
      <c r="CN158" s="705"/>
      <c r="CO158" s="88">
        <v>0.6</v>
      </c>
      <c r="CP158" s="88">
        <f t="shared" ref="CP158:CP175" si="168">(CO158+CQ158)/2</f>
        <v>0.8</v>
      </c>
      <c r="CQ158" s="88">
        <v>1</v>
      </c>
    </row>
    <row r="159" spans="22:95" s="67" customFormat="1" ht="16.5" hidden="1" customHeight="1" thickBot="1" x14ac:dyDescent="0.3">
      <c r="V159" s="655"/>
      <c r="AA159" s="656"/>
      <c r="AB159" s="656"/>
      <c r="AD159" s="663"/>
      <c r="AE159" s="657"/>
      <c r="AH159" s="658"/>
      <c r="AI159" s="658"/>
      <c r="AK159" s="663"/>
      <c r="AR159" s="663"/>
      <c r="AV159" s="656"/>
      <c r="AX159" s="663"/>
      <c r="BB159" s="656"/>
      <c r="BC159" s="656"/>
      <c r="BD159" s="664"/>
      <c r="BE159" s="663"/>
      <c r="BI159" s="796" t="s">
        <v>237</v>
      </c>
      <c r="BJ159" s="797" t="s">
        <v>252</v>
      </c>
      <c r="BK159" s="799">
        <v>0</v>
      </c>
      <c r="BL159" s="794" t="s">
        <v>404</v>
      </c>
      <c r="BM159" s="798">
        <v>2.98E-3</v>
      </c>
      <c r="BN159" s="798">
        <v>2.98E-3</v>
      </c>
      <c r="BO159" s="795" t="s">
        <v>241</v>
      </c>
      <c r="BP159" s="797">
        <v>2.63E-2</v>
      </c>
      <c r="BQ159" s="901">
        <f t="shared" si="164"/>
        <v>2.6299999999999999E-5</v>
      </c>
      <c r="BR159" s="794" t="s">
        <v>405</v>
      </c>
      <c r="BS159" s="798">
        <v>0.01</v>
      </c>
      <c r="BT159" s="798">
        <v>0.1</v>
      </c>
      <c r="BU159" s="794" t="s">
        <v>242</v>
      </c>
      <c r="BV159" s="797">
        <v>5.3E-3</v>
      </c>
      <c r="BW159" s="901">
        <f t="shared" si="165"/>
        <v>5.3000000000000001E-6</v>
      </c>
      <c r="BX159" s="794" t="s">
        <v>406</v>
      </c>
      <c r="BY159" s="798">
        <v>2E-3</v>
      </c>
      <c r="BZ159" s="798">
        <v>0.02</v>
      </c>
      <c r="CA159" s="794" t="s">
        <v>242</v>
      </c>
      <c r="CB159" s="797">
        <v>3.4200000000000001E-2</v>
      </c>
      <c r="CC159" s="901">
        <f t="shared" si="166"/>
        <v>3.4200000000000005E-5</v>
      </c>
      <c r="CD159" s="794" t="s">
        <v>405</v>
      </c>
      <c r="CE159" s="798">
        <v>1.6E-2</v>
      </c>
      <c r="CF159" s="798">
        <v>9.5000000000000001E-2</v>
      </c>
      <c r="CG159" s="794" t="s">
        <v>242</v>
      </c>
      <c r="CH159" s="797">
        <v>3.4200000000000001E-2</v>
      </c>
      <c r="CI159" s="901">
        <f t="shared" si="167"/>
        <v>3.4200000000000005E-5</v>
      </c>
      <c r="CJ159" s="794" t="s">
        <v>406</v>
      </c>
      <c r="CK159" s="798">
        <v>1.2999999999999999E-2</v>
      </c>
      <c r="CL159" s="798">
        <v>0.12</v>
      </c>
      <c r="CM159" s="794" t="s">
        <v>242</v>
      </c>
      <c r="CN159" s="705"/>
      <c r="CO159" s="88">
        <v>0.15</v>
      </c>
      <c r="CP159" s="88">
        <f t="shared" si="168"/>
        <v>0.17499999999999999</v>
      </c>
      <c r="CQ159" s="88">
        <v>0.2</v>
      </c>
    </row>
    <row r="160" spans="22:95" s="67" customFormat="1" ht="16.5" hidden="1" customHeight="1" thickBot="1" x14ac:dyDescent="0.3">
      <c r="V160" s="655"/>
      <c r="AA160" s="656"/>
      <c r="AB160" s="656"/>
      <c r="AD160" s="663"/>
      <c r="AE160" s="657"/>
      <c r="AH160" s="658"/>
      <c r="AI160" s="658"/>
      <c r="AK160" s="663"/>
      <c r="AR160" s="663"/>
      <c r="AV160" s="656"/>
      <c r="AX160" s="663"/>
      <c r="BB160" s="656"/>
      <c r="BC160" s="656"/>
      <c r="BD160" s="664"/>
      <c r="BE160" s="663"/>
      <c r="BI160" s="796" t="s">
        <v>367</v>
      </c>
      <c r="BJ160" s="797" t="s">
        <v>252</v>
      </c>
      <c r="BK160" s="799">
        <v>0</v>
      </c>
      <c r="BL160" s="794" t="s">
        <v>404</v>
      </c>
      <c r="BM160" s="798">
        <v>3.4799999999999996E-3</v>
      </c>
      <c r="BN160" s="798">
        <v>3.4799999999999996E-3</v>
      </c>
      <c r="BO160" s="795" t="s">
        <v>241</v>
      </c>
      <c r="BP160" s="797">
        <v>1.46E-2</v>
      </c>
      <c r="BQ160" s="901">
        <f t="shared" si="164"/>
        <v>1.4600000000000001E-5</v>
      </c>
      <c r="BR160" s="794" t="s">
        <v>405</v>
      </c>
      <c r="BS160" s="798">
        <v>0.01</v>
      </c>
      <c r="BT160" s="798">
        <v>0.1</v>
      </c>
      <c r="BU160" s="794" t="s">
        <v>242</v>
      </c>
      <c r="BV160" s="797">
        <v>2.8999999999999998E-3</v>
      </c>
      <c r="BW160" s="901">
        <f t="shared" si="165"/>
        <v>2.8999999999999998E-6</v>
      </c>
      <c r="BX160" s="794" t="s">
        <v>406</v>
      </c>
      <c r="BY160" s="798">
        <v>2E-3</v>
      </c>
      <c r="BZ160" s="798">
        <v>0.02</v>
      </c>
      <c r="CA160" s="794" t="s">
        <v>242</v>
      </c>
      <c r="CB160" s="797">
        <v>8.77E-2</v>
      </c>
      <c r="CC160" s="901">
        <f t="shared" si="166"/>
        <v>8.7700000000000004E-5</v>
      </c>
      <c r="CD160" s="794" t="s">
        <v>405</v>
      </c>
      <c r="CE160" s="798">
        <v>0.13</v>
      </c>
      <c r="CF160" s="798">
        <v>0.84</v>
      </c>
      <c r="CG160" s="794" t="s">
        <v>242</v>
      </c>
      <c r="CH160" s="797">
        <v>0.19989999999999999</v>
      </c>
      <c r="CI160" s="901">
        <f t="shared" si="167"/>
        <v>1.9990000000000001E-4</v>
      </c>
      <c r="CJ160" s="794" t="s">
        <v>406</v>
      </c>
      <c r="CK160" s="798">
        <v>0.13</v>
      </c>
      <c r="CL160" s="798">
        <v>1.23</v>
      </c>
      <c r="CM160" s="794" t="s">
        <v>242</v>
      </c>
      <c r="CN160" s="705"/>
      <c r="CO160" s="88">
        <v>0.15</v>
      </c>
      <c r="CP160" s="88">
        <f t="shared" si="168"/>
        <v>0.17499999999999999</v>
      </c>
      <c r="CQ160" s="88">
        <v>0.2</v>
      </c>
    </row>
    <row r="161" spans="22:95" s="67" customFormat="1" ht="16.5" hidden="1" customHeight="1" thickBot="1" x14ac:dyDescent="0.3">
      <c r="V161" s="655"/>
      <c r="AA161" s="656"/>
      <c r="AB161" s="656"/>
      <c r="AD161" s="663"/>
      <c r="AE161" s="657"/>
      <c r="AH161" s="658"/>
      <c r="AI161" s="658"/>
      <c r="AK161" s="663"/>
      <c r="AR161" s="663"/>
      <c r="AV161" s="656"/>
      <c r="AX161" s="663"/>
      <c r="BB161" s="656"/>
      <c r="BC161" s="656"/>
      <c r="BD161" s="664"/>
      <c r="BE161" s="663"/>
      <c r="BI161" s="796" t="s">
        <v>238</v>
      </c>
      <c r="BJ161" s="797" t="s">
        <v>252</v>
      </c>
      <c r="BK161" s="797">
        <v>10.178100000000001</v>
      </c>
      <c r="BL161" s="794" t="s">
        <v>404</v>
      </c>
      <c r="BM161" s="798">
        <v>2.0599999999999998E-3</v>
      </c>
      <c r="BN161" s="798">
        <v>2.0599999999999998E-3</v>
      </c>
      <c r="BO161" s="795" t="s">
        <v>241</v>
      </c>
      <c r="BP161" s="797">
        <v>2.7199999999999998E-2</v>
      </c>
      <c r="BQ161" s="901">
        <f t="shared" si="164"/>
        <v>2.7199999999999997E-5</v>
      </c>
      <c r="BR161" s="794" t="s">
        <v>405</v>
      </c>
      <c r="BS161" s="798">
        <v>0.01</v>
      </c>
      <c r="BT161" s="798">
        <v>0.1</v>
      </c>
      <c r="BU161" s="794" t="s">
        <v>242</v>
      </c>
      <c r="BV161" s="797">
        <v>5.4000000000000003E-3</v>
      </c>
      <c r="BW161" s="901">
        <f t="shared" si="165"/>
        <v>5.4E-6</v>
      </c>
      <c r="BX161" s="794" t="s">
        <v>406</v>
      </c>
      <c r="BY161" s="798">
        <v>2E-3</v>
      </c>
      <c r="BZ161" s="798">
        <v>0.02</v>
      </c>
      <c r="CA161" s="794" t="s">
        <v>242</v>
      </c>
      <c r="CB161" s="797">
        <v>0</v>
      </c>
      <c r="CC161" s="901">
        <f t="shared" si="166"/>
        <v>0</v>
      </c>
      <c r="CD161" s="794" t="s">
        <v>405</v>
      </c>
      <c r="CE161" s="798">
        <v>0</v>
      </c>
      <c r="CF161" s="798">
        <v>0</v>
      </c>
      <c r="CG161" s="794" t="s">
        <v>242</v>
      </c>
      <c r="CH161" s="797">
        <v>0</v>
      </c>
      <c r="CI161" s="901">
        <f t="shared" si="167"/>
        <v>0</v>
      </c>
      <c r="CJ161" s="794" t="s">
        <v>406</v>
      </c>
      <c r="CK161" s="798">
        <v>0</v>
      </c>
      <c r="CL161" s="798">
        <v>0</v>
      </c>
      <c r="CM161" s="794" t="s">
        <v>242</v>
      </c>
      <c r="CN161" s="705"/>
      <c r="CO161" s="88">
        <v>0.15</v>
      </c>
      <c r="CP161" s="88">
        <f t="shared" si="168"/>
        <v>0.17499999999999999</v>
      </c>
      <c r="CQ161" s="88">
        <v>0.2</v>
      </c>
    </row>
    <row r="162" spans="22:95" s="67" customFormat="1" ht="16.5" hidden="1" customHeight="1" thickBot="1" x14ac:dyDescent="0.3">
      <c r="V162" s="655"/>
      <c r="AA162" s="656"/>
      <c r="AB162" s="656"/>
      <c r="AD162" s="663"/>
      <c r="AE162" s="657"/>
      <c r="AH162" s="658"/>
      <c r="AI162" s="658"/>
      <c r="AK162" s="663"/>
      <c r="AR162" s="663"/>
      <c r="AV162" s="656"/>
      <c r="AX162" s="663"/>
      <c r="BB162" s="656"/>
      <c r="BC162" s="656"/>
      <c r="BD162" s="664"/>
      <c r="BE162" s="663"/>
      <c r="BI162" s="796" t="s">
        <v>273</v>
      </c>
      <c r="BJ162" s="797" t="s">
        <v>252</v>
      </c>
      <c r="BK162" s="797">
        <v>8.8632000000000009</v>
      </c>
      <c r="BL162" s="794" t="s">
        <v>404</v>
      </c>
      <c r="BM162" s="798">
        <v>2.32E-3</v>
      </c>
      <c r="BN162" s="798">
        <v>2.32E-3</v>
      </c>
      <c r="BO162" s="795" t="s">
        <v>241</v>
      </c>
      <c r="BP162" s="797">
        <v>9.4999999999999998E-3</v>
      </c>
      <c r="BQ162" s="901">
        <f t="shared" si="164"/>
        <v>9.5000000000000005E-6</v>
      </c>
      <c r="BR162" s="794" t="s">
        <v>405</v>
      </c>
      <c r="BS162" s="798">
        <v>0.01</v>
      </c>
      <c r="BT162" s="798">
        <v>0.1</v>
      </c>
      <c r="BU162" s="794" t="s">
        <v>242</v>
      </c>
      <c r="BV162" s="797">
        <v>5.7000000000000002E-3</v>
      </c>
      <c r="BW162" s="901">
        <f t="shared" si="165"/>
        <v>5.7000000000000005E-6</v>
      </c>
      <c r="BX162" s="794" t="s">
        <v>406</v>
      </c>
      <c r="BY162" s="798">
        <v>2E-3</v>
      </c>
      <c r="BZ162" s="798">
        <v>0.02</v>
      </c>
      <c r="CA162" s="794" t="s">
        <v>242</v>
      </c>
      <c r="CB162" s="797">
        <v>3.6999999999999998E-2</v>
      </c>
      <c r="CC162" s="901">
        <f t="shared" si="166"/>
        <v>3.6999999999999998E-5</v>
      </c>
      <c r="CD162" s="794" t="s">
        <v>405</v>
      </c>
      <c r="CE162" s="798">
        <v>1.6E-2</v>
      </c>
      <c r="CF162" s="798">
        <v>9.5000000000000001E-2</v>
      </c>
      <c r="CG162" s="794" t="s">
        <v>242</v>
      </c>
      <c r="CH162" s="797">
        <v>3.6999999999999998E-2</v>
      </c>
      <c r="CI162" s="901">
        <f t="shared" si="167"/>
        <v>3.6999999999999998E-5</v>
      </c>
      <c r="CJ162" s="794" t="s">
        <v>406</v>
      </c>
      <c r="CK162" s="798">
        <v>1.2999999999999999E-2</v>
      </c>
      <c r="CL162" s="798">
        <v>0.12</v>
      </c>
      <c r="CM162" s="794" t="s">
        <v>242</v>
      </c>
      <c r="CN162" s="705"/>
      <c r="CO162" s="88">
        <v>0.15</v>
      </c>
      <c r="CP162" s="88">
        <f t="shared" si="168"/>
        <v>0.17499999999999999</v>
      </c>
      <c r="CQ162" s="88">
        <v>0.2</v>
      </c>
    </row>
    <row r="163" spans="22:95" s="67" customFormat="1" ht="16.5" hidden="1" customHeight="1" thickBot="1" x14ac:dyDescent="0.3">
      <c r="V163" s="655"/>
      <c r="AA163" s="656"/>
      <c r="AB163" s="656"/>
      <c r="AD163" s="663"/>
      <c r="AE163" s="657"/>
      <c r="AH163" s="658"/>
      <c r="AI163" s="658"/>
      <c r="AK163" s="663"/>
      <c r="AR163" s="663"/>
      <c r="AV163" s="656"/>
      <c r="AX163" s="663"/>
      <c r="BB163" s="656"/>
      <c r="BC163" s="656"/>
      <c r="BD163" s="664"/>
      <c r="BE163" s="663"/>
      <c r="BI163" s="796" t="s">
        <v>272</v>
      </c>
      <c r="BJ163" s="797" t="s">
        <v>252</v>
      </c>
      <c r="BK163" s="797">
        <v>10.2765</v>
      </c>
      <c r="BL163" s="794" t="s">
        <v>404</v>
      </c>
      <c r="BM163" s="798">
        <v>2.0499999999999997E-3</v>
      </c>
      <c r="BN163" s="798">
        <v>2.0499999999999997E-3</v>
      </c>
      <c r="BO163" s="795" t="s">
        <v>241</v>
      </c>
      <c r="BP163" s="797">
        <v>9.5999999999999992E-3</v>
      </c>
      <c r="BQ163" s="901">
        <f>BP163/1000</f>
        <v>9.5999999999999996E-6</v>
      </c>
      <c r="BR163" s="794" t="s">
        <v>405</v>
      </c>
      <c r="BS163" s="798">
        <v>0.01</v>
      </c>
      <c r="BT163" s="798">
        <v>0.1</v>
      </c>
      <c r="BU163" s="794" t="s">
        <v>242</v>
      </c>
      <c r="BV163" s="797">
        <v>5.7999999999999996E-3</v>
      </c>
      <c r="BW163" s="901">
        <f>BV163/1000</f>
        <v>5.7999999999999995E-6</v>
      </c>
      <c r="BX163" s="794" t="s">
        <v>406</v>
      </c>
      <c r="BY163" s="798">
        <v>2E-3</v>
      </c>
      <c r="BZ163" s="798">
        <v>0.02</v>
      </c>
      <c r="CA163" s="794" t="s">
        <v>242</v>
      </c>
      <c r="CB163" s="797">
        <v>3.7400000000000003E-2</v>
      </c>
      <c r="CC163" s="901">
        <f>CB163/1000</f>
        <v>3.7400000000000001E-5</v>
      </c>
      <c r="CD163" s="794" t="s">
        <v>405</v>
      </c>
      <c r="CE163" s="798">
        <v>1.6E-2</v>
      </c>
      <c r="CF163" s="798">
        <v>9.5000000000000001E-2</v>
      </c>
      <c r="CG163" s="794" t="s">
        <v>242</v>
      </c>
      <c r="CH163" s="797">
        <v>3.7400000000000003E-2</v>
      </c>
      <c r="CI163" s="901">
        <f>CH163/1000</f>
        <v>3.7400000000000001E-5</v>
      </c>
      <c r="CJ163" s="794" t="s">
        <v>406</v>
      </c>
      <c r="CK163" s="798">
        <v>1.2999999999999999E-2</v>
      </c>
      <c r="CL163" s="798">
        <v>0.12</v>
      </c>
      <c r="CM163" s="794" t="s">
        <v>242</v>
      </c>
      <c r="CN163" s="705"/>
      <c r="CO163" s="88">
        <v>0.15</v>
      </c>
      <c r="CP163" s="88">
        <f t="shared" si="168"/>
        <v>0.17499999999999999</v>
      </c>
      <c r="CQ163" s="88">
        <v>0.2</v>
      </c>
    </row>
    <row r="164" spans="22:95" s="67" customFormat="1" ht="16.5" hidden="1" customHeight="1" thickBot="1" x14ac:dyDescent="0.3">
      <c r="V164" s="655"/>
      <c r="AA164" s="656"/>
      <c r="AB164" s="656"/>
      <c r="AD164" s="663"/>
      <c r="AE164" s="657"/>
      <c r="AH164" s="658"/>
      <c r="AI164" s="658"/>
      <c r="AK164" s="663"/>
      <c r="AR164" s="663"/>
      <c r="AV164" s="656"/>
      <c r="AX164" s="663"/>
      <c r="BB164" s="656"/>
      <c r="BC164" s="656"/>
      <c r="BD164" s="664"/>
      <c r="BE164" s="663"/>
      <c r="BI164" s="796" t="s">
        <v>239</v>
      </c>
      <c r="BJ164" s="797" t="s">
        <v>252</v>
      </c>
      <c r="BK164" s="797">
        <v>7.6181000000000001</v>
      </c>
      <c r="BL164" s="794" t="s">
        <v>404</v>
      </c>
      <c r="BM164" s="798">
        <v>2.3400000000000001E-3</v>
      </c>
      <c r="BN164" s="798">
        <v>2.3400000000000001E-3</v>
      </c>
      <c r="BO164" s="795" t="s">
        <v>241</v>
      </c>
      <c r="BP164" s="797">
        <v>2.3900000000000001E-2</v>
      </c>
      <c r="BQ164" s="901">
        <f t="shared" si="164"/>
        <v>2.3900000000000002E-5</v>
      </c>
      <c r="BR164" s="794" t="s">
        <v>405</v>
      </c>
      <c r="BS164" s="798">
        <v>0.01</v>
      </c>
      <c r="BT164" s="798">
        <v>0.1</v>
      </c>
      <c r="BU164" s="794" t="s">
        <v>242</v>
      </c>
      <c r="BV164" s="797">
        <v>4.7999999999999996E-3</v>
      </c>
      <c r="BW164" s="901">
        <f t="shared" si="165"/>
        <v>4.7999999999999998E-6</v>
      </c>
      <c r="BX164" s="794" t="s">
        <v>406</v>
      </c>
      <c r="BY164" s="798">
        <v>2E-3</v>
      </c>
      <c r="BZ164" s="798">
        <v>0.02</v>
      </c>
      <c r="CA164" s="794" t="s">
        <v>242</v>
      </c>
      <c r="CB164" s="797">
        <v>0.26269999999999999</v>
      </c>
      <c r="CC164" s="901">
        <f t="shared" si="166"/>
        <v>2.6269999999999999E-4</v>
      </c>
      <c r="CD164" s="794" t="s">
        <v>405</v>
      </c>
      <c r="CE164" s="798">
        <v>9.6000000000000002E-2</v>
      </c>
      <c r="CF164" s="798">
        <v>1.1000000000000001</v>
      </c>
      <c r="CG164" s="794" t="s">
        <v>242</v>
      </c>
      <c r="CH164" s="797">
        <v>2.5499999999999998E-2</v>
      </c>
      <c r="CI164" s="901">
        <f t="shared" si="167"/>
        <v>2.55E-5</v>
      </c>
      <c r="CJ164" s="794" t="s">
        <v>406</v>
      </c>
      <c r="CK164" s="798">
        <v>9.5999999999999992E-3</v>
      </c>
      <c r="CL164" s="798">
        <v>0.11</v>
      </c>
      <c r="CM164" s="794" t="s">
        <v>242</v>
      </c>
      <c r="CN164" s="705"/>
      <c r="CO164" s="88">
        <v>0.15</v>
      </c>
      <c r="CP164" s="88">
        <f t="shared" si="168"/>
        <v>0.17499999999999999</v>
      </c>
      <c r="CQ164" s="88">
        <v>0.2</v>
      </c>
    </row>
    <row r="165" spans="22:95" s="67" customFormat="1" hidden="1" x14ac:dyDescent="0.25">
      <c r="V165" s="655"/>
      <c r="AA165" s="656"/>
      <c r="AB165" s="656"/>
      <c r="AD165" s="656"/>
      <c r="AE165" s="657"/>
      <c r="AH165" s="658"/>
      <c r="AI165" s="658"/>
      <c r="AK165" s="656"/>
      <c r="AR165" s="656"/>
      <c r="AV165" s="656"/>
      <c r="AX165" s="656"/>
      <c r="BB165" s="656"/>
      <c r="BC165" s="656"/>
      <c r="BE165" s="656"/>
      <c r="BI165" s="635"/>
      <c r="BJ165" s="636"/>
      <c r="BK165" s="636"/>
      <c r="BL165" s="636"/>
      <c r="BM165" s="102"/>
      <c r="BN165" s="102"/>
      <c r="BO165" s="102"/>
      <c r="BP165" s="902"/>
      <c r="BQ165" s="902"/>
      <c r="BR165" s="902"/>
      <c r="BS165" s="902"/>
      <c r="BT165" s="902"/>
      <c r="BU165" s="902"/>
      <c r="BV165" s="636"/>
      <c r="BW165" s="902"/>
      <c r="BX165" s="902"/>
      <c r="BY165" s="636"/>
      <c r="BZ165" s="636"/>
      <c r="CA165" s="636"/>
      <c r="CB165" s="637"/>
      <c r="CC165" s="902"/>
      <c r="CD165" s="902"/>
      <c r="CE165" s="637"/>
      <c r="CF165" s="637"/>
      <c r="CG165" s="637"/>
      <c r="CH165" s="637"/>
      <c r="CI165" s="902"/>
      <c r="CJ165" s="902"/>
      <c r="CK165" s="637"/>
      <c r="CL165" s="637"/>
      <c r="CM165" s="637"/>
      <c r="CN165" s="705"/>
      <c r="CO165" s="88">
        <v>0.15</v>
      </c>
      <c r="CP165" s="88">
        <f t="shared" si="168"/>
        <v>0.17499999999999999</v>
      </c>
      <c r="CQ165" s="88">
        <v>0.2</v>
      </c>
    </row>
    <row r="166" spans="22:95" s="67" customFormat="1" ht="15.75" hidden="1" thickBot="1" x14ac:dyDescent="0.3">
      <c r="V166" s="655"/>
      <c r="AA166" s="656"/>
      <c r="AB166" s="656"/>
      <c r="AD166" s="656"/>
      <c r="AE166" s="657"/>
      <c r="AH166" s="658"/>
      <c r="AI166" s="658"/>
      <c r="AK166" s="656"/>
      <c r="AR166" s="656"/>
      <c r="AV166" s="656"/>
      <c r="AX166" s="656"/>
      <c r="BB166" s="656"/>
      <c r="BC166" s="656"/>
      <c r="BE166" s="656"/>
      <c r="BI166" s="635"/>
      <c r="BJ166" s="636"/>
      <c r="BK166" s="636"/>
      <c r="BL166" s="636"/>
      <c r="BM166" s="102"/>
      <c r="BN166" s="102"/>
      <c r="BO166" s="102"/>
      <c r="BP166" s="902"/>
      <c r="BQ166" s="902"/>
      <c r="BR166" s="902"/>
      <c r="BS166" s="902"/>
      <c r="BT166" s="902"/>
      <c r="BU166" s="902"/>
      <c r="BV166" s="636"/>
      <c r="BW166" s="902"/>
      <c r="BX166" s="902"/>
      <c r="BY166" s="636"/>
      <c r="BZ166" s="636"/>
      <c r="CA166" s="636"/>
      <c r="CB166" s="637"/>
      <c r="CC166" s="902"/>
      <c r="CD166" s="902"/>
      <c r="CE166" s="637"/>
      <c r="CF166" s="637"/>
      <c r="CG166" s="637"/>
      <c r="CH166" s="637"/>
      <c r="CI166" s="902"/>
      <c r="CJ166" s="902"/>
      <c r="CK166" s="637"/>
      <c r="CL166" s="637"/>
      <c r="CM166" s="637"/>
      <c r="CN166" s="705"/>
      <c r="CO166" s="88">
        <v>0.15</v>
      </c>
      <c r="CP166" s="88">
        <f t="shared" si="168"/>
        <v>0.17499999999999999</v>
      </c>
      <c r="CQ166" s="88">
        <v>0.2</v>
      </c>
    </row>
    <row r="167" spans="22:95" s="67" customFormat="1" ht="26.25" hidden="1" customHeight="1" thickBot="1" x14ac:dyDescent="0.3">
      <c r="V167" s="655"/>
      <c r="AA167" s="656"/>
      <c r="AB167" s="656"/>
      <c r="AD167" s="656"/>
      <c r="AE167" s="657"/>
      <c r="AH167" s="658"/>
      <c r="AI167" s="658"/>
      <c r="AK167" s="656"/>
      <c r="AR167" s="656"/>
      <c r="AV167" s="656"/>
      <c r="AX167" s="656"/>
      <c r="BB167" s="656"/>
      <c r="BC167" s="656"/>
      <c r="BE167" s="656"/>
      <c r="BI167" s="2096" t="s">
        <v>232</v>
      </c>
      <c r="BJ167" s="940"/>
      <c r="BK167" s="2096" t="s">
        <v>267</v>
      </c>
      <c r="BL167" s="940"/>
      <c r="BM167" s="2096" t="s">
        <v>233</v>
      </c>
      <c r="BN167" s="2096" t="s">
        <v>233</v>
      </c>
      <c r="BO167" s="2096" t="s">
        <v>240</v>
      </c>
      <c r="BP167" s="2093" t="s">
        <v>172</v>
      </c>
      <c r="BQ167" s="2094"/>
      <c r="BR167" s="2094"/>
      <c r="BS167" s="2094"/>
      <c r="BT167" s="2094"/>
      <c r="BU167" s="2094"/>
      <c r="BV167" s="2094"/>
      <c r="BW167" s="2094"/>
      <c r="BX167" s="2094"/>
      <c r="BY167" s="2094"/>
      <c r="BZ167" s="2094"/>
      <c r="CA167" s="2095"/>
      <c r="CB167" s="2093" t="s">
        <v>173</v>
      </c>
      <c r="CC167" s="2094"/>
      <c r="CD167" s="2094"/>
      <c r="CE167" s="2094"/>
      <c r="CF167" s="2094"/>
      <c r="CG167" s="2094"/>
      <c r="CH167" s="2094"/>
      <c r="CI167" s="2094"/>
      <c r="CJ167" s="2094"/>
      <c r="CK167" s="2094"/>
      <c r="CL167" s="2094"/>
      <c r="CM167" s="2095"/>
      <c r="CN167" s="705"/>
      <c r="CO167" s="88">
        <v>0.15</v>
      </c>
      <c r="CP167" s="88">
        <f t="shared" si="168"/>
        <v>0.17499999999999999</v>
      </c>
      <c r="CQ167" s="88">
        <v>0.2</v>
      </c>
    </row>
    <row r="168" spans="22:95" s="67" customFormat="1" ht="59.25" hidden="1" customHeight="1" thickBot="1" x14ac:dyDescent="0.3">
      <c r="V168" s="655"/>
      <c r="AA168" s="656"/>
      <c r="AB168" s="656"/>
      <c r="AD168" s="656"/>
      <c r="AE168" s="657"/>
      <c r="AH168" s="658"/>
      <c r="AI168" s="658"/>
      <c r="AK168" s="656"/>
      <c r="AR168" s="656"/>
      <c r="AV168" s="656"/>
      <c r="AX168" s="656"/>
      <c r="BB168" s="656"/>
      <c r="BC168" s="656"/>
      <c r="BE168" s="656"/>
      <c r="BI168" s="2097"/>
      <c r="BJ168" s="941" t="s">
        <v>253</v>
      </c>
      <c r="BK168" s="2097"/>
      <c r="BL168" s="941" t="s">
        <v>251</v>
      </c>
      <c r="BM168" s="2097"/>
      <c r="BN168" s="2097"/>
      <c r="BO168" s="2097"/>
      <c r="BP168" s="900" t="s">
        <v>268</v>
      </c>
      <c r="BQ168" s="900" t="s">
        <v>269</v>
      </c>
      <c r="BR168" s="941" t="s">
        <v>251</v>
      </c>
      <c r="BS168" s="900" t="s">
        <v>233</v>
      </c>
      <c r="BT168" s="900" t="s">
        <v>233</v>
      </c>
      <c r="BU168" s="900" t="s">
        <v>240</v>
      </c>
      <c r="BV168" s="900" t="s">
        <v>270</v>
      </c>
      <c r="BW168" s="900" t="s">
        <v>271</v>
      </c>
      <c r="BX168" s="941" t="s">
        <v>251</v>
      </c>
      <c r="BY168" s="900" t="s">
        <v>233</v>
      </c>
      <c r="BZ168" s="900" t="s">
        <v>233</v>
      </c>
      <c r="CA168" s="900" t="s">
        <v>240</v>
      </c>
      <c r="CB168" s="900" t="s">
        <v>268</v>
      </c>
      <c r="CC168" s="900" t="s">
        <v>269</v>
      </c>
      <c r="CD168" s="941" t="s">
        <v>251</v>
      </c>
      <c r="CE168" s="900" t="s">
        <v>233</v>
      </c>
      <c r="CF168" s="900" t="s">
        <v>233</v>
      </c>
      <c r="CG168" s="900" t="s">
        <v>240</v>
      </c>
      <c r="CH168" s="900" t="s">
        <v>270</v>
      </c>
      <c r="CI168" s="900" t="s">
        <v>271</v>
      </c>
      <c r="CJ168" s="941" t="s">
        <v>251</v>
      </c>
      <c r="CK168" s="900" t="s">
        <v>233</v>
      </c>
      <c r="CL168" s="900" t="s">
        <v>233</v>
      </c>
      <c r="CM168" s="900" t="s">
        <v>240</v>
      </c>
      <c r="CN168" s="705"/>
      <c r="CO168" s="88">
        <v>0.15</v>
      </c>
      <c r="CP168" s="88">
        <f t="shared" si="168"/>
        <v>0.17499999999999999</v>
      </c>
      <c r="CQ168" s="88">
        <v>0.2</v>
      </c>
    </row>
    <row r="169" spans="22:95" s="67" customFormat="1" ht="17.25" hidden="1" thickBot="1" x14ac:dyDescent="0.3">
      <c r="V169" s="655"/>
      <c r="AA169" s="656"/>
      <c r="AB169" s="656"/>
      <c r="AD169" s="656"/>
      <c r="AE169" s="657"/>
      <c r="AH169" s="658"/>
      <c r="AI169" s="658"/>
      <c r="AK169" s="656"/>
      <c r="AR169" s="656"/>
      <c r="AV169" s="656"/>
      <c r="AX169" s="656"/>
      <c r="BB169" s="656"/>
      <c r="BC169" s="656"/>
      <c r="BE169" s="656"/>
      <c r="BF169" s="664"/>
      <c r="BI169" s="793" t="s">
        <v>274</v>
      </c>
      <c r="BJ169" s="794" t="s">
        <v>407</v>
      </c>
      <c r="BK169" s="800">
        <v>0</v>
      </c>
      <c r="BL169" s="794" t="s">
        <v>408</v>
      </c>
      <c r="BM169" s="798">
        <v>8.8870000000000005E-2</v>
      </c>
      <c r="BN169" s="798">
        <v>8.8870000000000005E-2</v>
      </c>
      <c r="BO169" s="795" t="s">
        <v>241</v>
      </c>
      <c r="BP169" s="903">
        <v>2.1999999999999999E-2</v>
      </c>
      <c r="BQ169" s="903">
        <f>BP169/1000</f>
        <v>2.1999999999999999E-5</v>
      </c>
      <c r="BR169" s="794" t="s">
        <v>409</v>
      </c>
      <c r="BS169" s="798">
        <v>3.0000000000000001E-3</v>
      </c>
      <c r="BT169" s="798">
        <v>0.03</v>
      </c>
      <c r="BU169" s="794" t="s">
        <v>242</v>
      </c>
      <c r="BV169" s="903">
        <v>2.2000000000000001E-3</v>
      </c>
      <c r="BW169" s="903">
        <f>BV169/1000</f>
        <v>2.2000000000000001E-6</v>
      </c>
      <c r="BX169" s="794" t="s">
        <v>514</v>
      </c>
      <c r="BY169" s="798">
        <v>2.9999999999999997E-4</v>
      </c>
      <c r="BZ169" s="798">
        <v>0.03</v>
      </c>
      <c r="CA169" s="794" t="s">
        <v>242</v>
      </c>
      <c r="CB169" s="797">
        <v>0</v>
      </c>
      <c r="CC169" s="903">
        <f>CB169/1000</f>
        <v>0</v>
      </c>
      <c r="CD169" s="794" t="s">
        <v>409</v>
      </c>
      <c r="CE169" s="798">
        <v>0</v>
      </c>
      <c r="CF169" s="798">
        <v>0</v>
      </c>
      <c r="CG169" s="794" t="s">
        <v>242</v>
      </c>
      <c r="CH169" s="797">
        <v>0</v>
      </c>
      <c r="CI169" s="903">
        <f>CH169/1000</f>
        <v>0</v>
      </c>
      <c r="CJ169" s="794" t="s">
        <v>514</v>
      </c>
      <c r="CK169" s="798">
        <v>0</v>
      </c>
      <c r="CL169" s="798">
        <v>0</v>
      </c>
      <c r="CM169" s="794" t="s">
        <v>242</v>
      </c>
      <c r="CN169" s="705"/>
      <c r="CO169" s="88">
        <v>0.15</v>
      </c>
      <c r="CP169" s="88">
        <f t="shared" si="168"/>
        <v>0.17499999999999999</v>
      </c>
      <c r="CQ169" s="88">
        <v>0.2</v>
      </c>
    </row>
    <row r="170" spans="22:95" s="67" customFormat="1" ht="17.25" hidden="1" thickBot="1" x14ac:dyDescent="0.3">
      <c r="V170" s="655"/>
      <c r="AA170" s="656"/>
      <c r="AB170" s="656"/>
      <c r="AD170" s="656"/>
      <c r="AE170" s="657"/>
      <c r="AH170" s="658"/>
      <c r="AI170" s="658"/>
      <c r="AK170" s="656"/>
      <c r="AR170" s="656"/>
      <c r="AV170" s="656"/>
      <c r="AX170" s="656"/>
      <c r="BB170" s="656"/>
      <c r="BC170" s="656"/>
      <c r="BE170" s="656"/>
      <c r="BF170" s="664"/>
      <c r="BI170" s="796" t="s">
        <v>243</v>
      </c>
      <c r="BJ170" s="794" t="s">
        <v>407</v>
      </c>
      <c r="BK170" s="801">
        <v>0.6129</v>
      </c>
      <c r="BL170" s="794" t="s">
        <v>408</v>
      </c>
      <c r="BM170" s="798">
        <v>0.18914999999999998</v>
      </c>
      <c r="BN170" s="798">
        <v>0.18914999999999998</v>
      </c>
      <c r="BO170" s="795" t="s">
        <v>241</v>
      </c>
      <c r="BP170" s="903">
        <v>1.4999999999999999E-2</v>
      </c>
      <c r="BQ170" s="903">
        <f t="shared" ref="BQ170:BQ186" si="169">BP170/1000</f>
        <v>1.4999999999999999E-5</v>
      </c>
      <c r="BR170" s="794" t="s">
        <v>409</v>
      </c>
      <c r="BS170" s="798">
        <v>3.0000000000000001E-3</v>
      </c>
      <c r="BT170" s="798">
        <v>0.03</v>
      </c>
      <c r="BU170" s="794" t="s">
        <v>242</v>
      </c>
      <c r="BV170" s="903">
        <v>1.5E-3</v>
      </c>
      <c r="BW170" s="903">
        <f t="shared" ref="BW170:BW186" si="170">BV170/1000</f>
        <v>1.5E-6</v>
      </c>
      <c r="BX170" s="794" t="s">
        <v>514</v>
      </c>
      <c r="BY170" s="798">
        <v>2.9999999999999997E-4</v>
      </c>
      <c r="BZ170" s="798">
        <v>0.03</v>
      </c>
      <c r="CA170" s="794" t="s">
        <v>242</v>
      </c>
      <c r="CB170" s="797">
        <v>0</v>
      </c>
      <c r="CC170" s="903">
        <f t="shared" ref="CC170:CC186" si="171">CB170/1000</f>
        <v>0</v>
      </c>
      <c r="CD170" s="794" t="s">
        <v>409</v>
      </c>
      <c r="CE170" s="798">
        <v>0</v>
      </c>
      <c r="CF170" s="798">
        <v>0</v>
      </c>
      <c r="CG170" s="794" t="s">
        <v>242</v>
      </c>
      <c r="CH170" s="797">
        <v>0</v>
      </c>
      <c r="CI170" s="903">
        <f t="shared" ref="CI170:CI186" si="172">CH170/1000</f>
        <v>0</v>
      </c>
      <c r="CJ170" s="794" t="s">
        <v>514</v>
      </c>
      <c r="CK170" s="798">
        <v>0</v>
      </c>
      <c r="CL170" s="798">
        <v>0</v>
      </c>
      <c r="CM170" s="794" t="s">
        <v>242</v>
      </c>
      <c r="CN170" s="705"/>
      <c r="CO170" s="88">
        <v>0.15</v>
      </c>
      <c r="CP170" s="88">
        <f t="shared" si="168"/>
        <v>0.17499999999999999</v>
      </c>
      <c r="CQ170" s="88">
        <v>0.2</v>
      </c>
    </row>
    <row r="171" spans="22:95" s="67" customFormat="1" ht="26.25" hidden="1" thickBot="1" x14ac:dyDescent="0.3">
      <c r="V171" s="655"/>
      <c r="AA171" s="656"/>
      <c r="AB171" s="656"/>
      <c r="AD171" s="656"/>
      <c r="AE171" s="657"/>
      <c r="AH171" s="658"/>
      <c r="AI171" s="658"/>
      <c r="AK171" s="656"/>
      <c r="AR171" s="656"/>
      <c r="AV171" s="656"/>
      <c r="AX171" s="656"/>
      <c r="BB171" s="656"/>
      <c r="BC171" s="656"/>
      <c r="BE171" s="656"/>
      <c r="BF171" s="664"/>
      <c r="BI171" s="796" t="s">
        <v>426</v>
      </c>
      <c r="BJ171" s="794" t="s">
        <v>407</v>
      </c>
      <c r="BK171" s="801">
        <v>1.9805999999999999</v>
      </c>
      <c r="BL171" s="794" t="s">
        <v>408</v>
      </c>
      <c r="BM171" s="798">
        <v>6.5890000000000004E-2</v>
      </c>
      <c r="BN171" s="798">
        <v>6.5890000000000004E-2</v>
      </c>
      <c r="BO171" s="795" t="s">
        <v>241</v>
      </c>
      <c r="BP171" s="903">
        <v>3.5700000000000003E-2</v>
      </c>
      <c r="BQ171" s="903">
        <f>BP171/1000</f>
        <v>3.57E-5</v>
      </c>
      <c r="BR171" s="794" t="s">
        <v>409</v>
      </c>
      <c r="BS171" s="798">
        <v>3.0000000000000001E-3</v>
      </c>
      <c r="BT171" s="798">
        <v>0.03</v>
      </c>
      <c r="BU171" s="794" t="s">
        <v>242</v>
      </c>
      <c r="BV171" s="903">
        <v>3.5999999999999999E-3</v>
      </c>
      <c r="BW171" s="903">
        <f>BV171/1000</f>
        <v>3.5999999999999998E-6</v>
      </c>
      <c r="BX171" s="794" t="s">
        <v>514</v>
      </c>
      <c r="BY171" s="798">
        <v>2.9999999999999997E-4</v>
      </c>
      <c r="BZ171" s="798">
        <v>0.03</v>
      </c>
      <c r="CA171" s="794" t="s">
        <v>242</v>
      </c>
      <c r="CB171" s="797">
        <v>3.28</v>
      </c>
      <c r="CC171" s="903">
        <f>CB171/1000</f>
        <v>3.2799999999999999E-3</v>
      </c>
      <c r="CD171" s="794" t="s">
        <v>409</v>
      </c>
      <c r="CE171" s="798">
        <v>0.5</v>
      </c>
      <c r="CF171" s="798">
        <v>15.4</v>
      </c>
      <c r="CG171" s="794" t="s">
        <v>242</v>
      </c>
      <c r="CH171" s="797">
        <v>0.107</v>
      </c>
      <c r="CI171" s="903">
        <f>CH171/1000</f>
        <v>1.07E-4</v>
      </c>
      <c r="CJ171" s="794" t="s">
        <v>514</v>
      </c>
      <c r="CK171" s="798">
        <v>0.01</v>
      </c>
      <c r="CL171" s="798">
        <v>0.77</v>
      </c>
      <c r="CM171" s="794" t="s">
        <v>242</v>
      </c>
      <c r="CN171" s="705"/>
      <c r="CO171" s="88">
        <v>0.15</v>
      </c>
      <c r="CP171" s="88">
        <f t="shared" si="168"/>
        <v>0.17499999999999999</v>
      </c>
      <c r="CQ171" s="88">
        <v>0.2</v>
      </c>
    </row>
    <row r="172" spans="22:95" s="67" customFormat="1" ht="26.25" hidden="1" thickBot="1" x14ac:dyDescent="0.3">
      <c r="V172" s="655"/>
      <c r="AA172" s="656"/>
      <c r="AB172" s="656"/>
      <c r="AD172" s="656"/>
      <c r="AE172" s="657"/>
      <c r="AH172" s="658"/>
      <c r="AI172" s="658"/>
      <c r="AK172" s="656"/>
      <c r="AR172" s="656"/>
      <c r="AV172" s="656"/>
      <c r="AX172" s="656"/>
      <c r="BB172" s="656"/>
      <c r="BC172" s="656"/>
      <c r="BE172" s="656"/>
      <c r="BF172" s="664"/>
      <c r="BI172" s="796" t="s">
        <v>4</v>
      </c>
      <c r="BJ172" s="794" t="s">
        <v>407</v>
      </c>
      <c r="BK172" s="801">
        <v>2.1913</v>
      </c>
      <c r="BL172" s="794" t="s">
        <v>408</v>
      </c>
      <c r="BM172" s="798">
        <v>1.15E-3</v>
      </c>
      <c r="BN172" s="798">
        <v>1.15E-3</v>
      </c>
      <c r="BO172" s="795" t="s">
        <v>241</v>
      </c>
      <c r="BP172" s="903">
        <v>3.8699999999999998E-2</v>
      </c>
      <c r="BQ172" s="903">
        <f t="shared" si="169"/>
        <v>3.8699999999999999E-5</v>
      </c>
      <c r="BR172" s="794" t="s">
        <v>409</v>
      </c>
      <c r="BS172" s="798">
        <v>3.0000000000000001E-3</v>
      </c>
      <c r="BT172" s="798">
        <v>0.03</v>
      </c>
      <c r="BU172" s="794" t="s">
        <v>242</v>
      </c>
      <c r="BV172" s="903">
        <v>3.8999999999999998E-3</v>
      </c>
      <c r="BW172" s="903">
        <f t="shared" si="170"/>
        <v>3.8999999999999999E-6</v>
      </c>
      <c r="BX172" s="794" t="s">
        <v>514</v>
      </c>
      <c r="BY172" s="798">
        <v>2.9999999999999997E-4</v>
      </c>
      <c r="BZ172" s="798">
        <v>0.03</v>
      </c>
      <c r="CA172" s="794" t="s">
        <v>242</v>
      </c>
      <c r="CB172" s="797">
        <v>3.5579999999999998</v>
      </c>
      <c r="CC172" s="903">
        <f t="shared" si="171"/>
        <v>3.558E-3</v>
      </c>
      <c r="CD172" s="794" t="s">
        <v>409</v>
      </c>
      <c r="CE172" s="798">
        <v>0.5</v>
      </c>
      <c r="CF172" s="798">
        <v>15.4</v>
      </c>
      <c r="CG172" s="794" t="s">
        <v>242</v>
      </c>
      <c r="CH172" s="797">
        <v>0.11600000000000001</v>
      </c>
      <c r="CI172" s="903">
        <f t="shared" si="172"/>
        <v>1.16E-4</v>
      </c>
      <c r="CJ172" s="794" t="s">
        <v>514</v>
      </c>
      <c r="CK172" s="798">
        <v>0.01</v>
      </c>
      <c r="CL172" s="798">
        <v>0.77</v>
      </c>
      <c r="CM172" s="794" t="s">
        <v>242</v>
      </c>
      <c r="CN172" s="705"/>
      <c r="CO172" s="88">
        <v>0.15</v>
      </c>
      <c r="CP172" s="88">
        <f t="shared" si="168"/>
        <v>0.17499999999999999</v>
      </c>
      <c r="CQ172" s="88">
        <v>0.2</v>
      </c>
    </row>
    <row r="173" spans="22:95" s="67" customFormat="1" ht="17.25" hidden="1" thickBot="1" x14ac:dyDescent="0.3">
      <c r="V173" s="655"/>
      <c r="AA173" s="656"/>
      <c r="AB173" s="656"/>
      <c r="AD173" s="656"/>
      <c r="AE173" s="657"/>
      <c r="AH173" s="658"/>
      <c r="AI173" s="658"/>
      <c r="AK173" s="656"/>
      <c r="AR173" s="656"/>
      <c r="AV173" s="656"/>
      <c r="AX173" s="656"/>
      <c r="BB173" s="656"/>
      <c r="BC173" s="656"/>
      <c r="BE173" s="656"/>
      <c r="BF173" s="664"/>
      <c r="BI173" s="796" t="s">
        <v>5</v>
      </c>
      <c r="BJ173" s="794" t="s">
        <v>407</v>
      </c>
      <c r="BK173" s="801">
        <v>1.8396999999999999</v>
      </c>
      <c r="BL173" s="794" t="s">
        <v>408</v>
      </c>
      <c r="BM173" s="798">
        <v>1.16E-3</v>
      </c>
      <c r="BN173" s="798">
        <v>1.16E-3</v>
      </c>
      <c r="BO173" s="795" t="s">
        <v>241</v>
      </c>
      <c r="BP173" s="903">
        <v>3.3500000000000002E-2</v>
      </c>
      <c r="BQ173" s="903">
        <f t="shared" si="169"/>
        <v>3.3500000000000001E-5</v>
      </c>
      <c r="BR173" s="794" t="s">
        <v>409</v>
      </c>
      <c r="BS173" s="798">
        <v>3.0000000000000001E-3</v>
      </c>
      <c r="BT173" s="798">
        <v>0.03</v>
      </c>
      <c r="BU173" s="794" t="s">
        <v>242</v>
      </c>
      <c r="BV173" s="903">
        <v>3.3E-3</v>
      </c>
      <c r="BW173" s="903">
        <f t="shared" si="170"/>
        <v>3.3000000000000002E-6</v>
      </c>
      <c r="BX173" s="794" t="s">
        <v>514</v>
      </c>
      <c r="BY173" s="798">
        <v>2.9999999999999997E-4</v>
      </c>
      <c r="BZ173" s="798">
        <v>0.03</v>
      </c>
      <c r="CA173" s="794" t="s">
        <v>242</v>
      </c>
      <c r="CB173" s="797">
        <v>3.0815000000000001</v>
      </c>
      <c r="CC173" s="903">
        <f t="shared" si="171"/>
        <v>3.0815E-3</v>
      </c>
      <c r="CD173" s="794" t="s">
        <v>409</v>
      </c>
      <c r="CE173" s="798">
        <v>0.5</v>
      </c>
      <c r="CF173" s="798">
        <v>15.4</v>
      </c>
      <c r="CG173" s="794" t="s">
        <v>242</v>
      </c>
      <c r="CH173" s="797">
        <v>0.10050000000000001</v>
      </c>
      <c r="CI173" s="903">
        <f t="shared" si="172"/>
        <v>1.005E-4</v>
      </c>
      <c r="CJ173" s="794" t="s">
        <v>514</v>
      </c>
      <c r="CK173" s="798">
        <v>0.01</v>
      </c>
      <c r="CL173" s="798">
        <v>0.77</v>
      </c>
      <c r="CM173" s="794" t="s">
        <v>242</v>
      </c>
      <c r="CN173" s="705"/>
      <c r="CO173" s="88">
        <v>0.15</v>
      </c>
      <c r="CP173" s="88">
        <f t="shared" si="168"/>
        <v>0.17499999999999999</v>
      </c>
      <c r="CQ173" s="88">
        <v>0.2</v>
      </c>
    </row>
    <row r="174" spans="22:95" s="67" customFormat="1" ht="26.25" hidden="1" thickBot="1" x14ac:dyDescent="0.3">
      <c r="V174" s="655"/>
      <c r="AA174" s="656"/>
      <c r="AB174" s="656"/>
      <c r="AD174" s="656"/>
      <c r="AE174" s="657"/>
      <c r="AH174" s="658"/>
      <c r="AI174" s="658"/>
      <c r="AK174" s="656"/>
      <c r="AR174" s="656"/>
      <c r="AV174" s="656"/>
      <c r="AX174" s="656"/>
      <c r="BB174" s="656"/>
      <c r="BC174" s="656"/>
      <c r="BE174" s="656"/>
      <c r="BF174" s="664"/>
      <c r="BI174" s="796" t="s">
        <v>6</v>
      </c>
      <c r="BJ174" s="794" t="s">
        <v>407</v>
      </c>
      <c r="BK174" s="801">
        <v>1.8259000000000001</v>
      </c>
      <c r="BL174" s="794" t="s">
        <v>408</v>
      </c>
      <c r="BM174" s="798">
        <v>7.107999999999999E-2</v>
      </c>
      <c r="BN174" s="798">
        <v>7.107999999999999E-2</v>
      </c>
      <c r="BO174" s="795" t="s">
        <v>241</v>
      </c>
      <c r="BP174" s="903">
        <v>3.3300000000000003E-2</v>
      </c>
      <c r="BQ174" s="903">
        <f t="shared" si="169"/>
        <v>3.3300000000000003E-5</v>
      </c>
      <c r="BR174" s="794" t="s">
        <v>409</v>
      </c>
      <c r="BS174" s="798">
        <v>3.0000000000000001E-3</v>
      </c>
      <c r="BT174" s="798">
        <v>0.03</v>
      </c>
      <c r="BU174" s="794" t="s">
        <v>242</v>
      </c>
      <c r="BV174" s="903">
        <v>3.3E-3</v>
      </c>
      <c r="BW174" s="903">
        <f t="shared" si="170"/>
        <v>3.3000000000000002E-6</v>
      </c>
      <c r="BX174" s="794" t="s">
        <v>514</v>
      </c>
      <c r="BY174" s="798">
        <v>2.9999999999999997E-4</v>
      </c>
      <c r="BZ174" s="798">
        <v>0.03</v>
      </c>
      <c r="CA174" s="794" t="s">
        <v>242</v>
      </c>
      <c r="CB174" s="797">
        <v>3.0607000000000002</v>
      </c>
      <c r="CC174" s="903">
        <f t="shared" si="171"/>
        <v>3.0607000000000004E-3</v>
      </c>
      <c r="CD174" s="794" t="s">
        <v>409</v>
      </c>
      <c r="CE174" s="798">
        <v>0.5</v>
      </c>
      <c r="CF174" s="798">
        <v>15.4</v>
      </c>
      <c r="CG174" s="794" t="s">
        <v>242</v>
      </c>
      <c r="CH174" s="797">
        <v>9.98E-2</v>
      </c>
      <c r="CI174" s="903">
        <f t="shared" si="172"/>
        <v>9.98E-5</v>
      </c>
      <c r="CJ174" s="794" t="s">
        <v>514</v>
      </c>
      <c r="CK174" s="798">
        <v>0.01</v>
      </c>
      <c r="CL174" s="798">
        <v>0.77</v>
      </c>
      <c r="CM174" s="794" t="s">
        <v>242</v>
      </c>
      <c r="CN174" s="705"/>
      <c r="CO174" s="88">
        <v>0.15</v>
      </c>
      <c r="CP174" s="88">
        <f t="shared" si="168"/>
        <v>0.17499999999999999</v>
      </c>
      <c r="CQ174" s="88">
        <v>0.2</v>
      </c>
    </row>
    <row r="175" spans="22:95" s="67" customFormat="1" ht="26.25" hidden="1" thickBot="1" x14ac:dyDescent="0.3">
      <c r="V175" s="655"/>
      <c r="AA175" s="656"/>
      <c r="AB175" s="656"/>
      <c r="AD175" s="656"/>
      <c r="AE175" s="657"/>
      <c r="AH175" s="658"/>
      <c r="AI175" s="658"/>
      <c r="AK175" s="656"/>
      <c r="AR175" s="656"/>
      <c r="AV175" s="656"/>
      <c r="AX175" s="656"/>
      <c r="BB175" s="656"/>
      <c r="BC175" s="656"/>
      <c r="BE175" s="656"/>
      <c r="BF175" s="664"/>
      <c r="BI175" s="796" t="s">
        <v>244</v>
      </c>
      <c r="BJ175" s="794" t="s">
        <v>407</v>
      </c>
      <c r="BK175" s="801">
        <v>2.0354999999999999</v>
      </c>
      <c r="BL175" s="794" t="s">
        <v>408</v>
      </c>
      <c r="BM175" s="798">
        <v>6.3630000000000006E-2</v>
      </c>
      <c r="BN175" s="798">
        <v>6.3630000000000006E-2</v>
      </c>
      <c r="BO175" s="795" t="s">
        <v>241</v>
      </c>
      <c r="BP175" s="903">
        <v>3.73E-2</v>
      </c>
      <c r="BQ175" s="903">
        <f t="shared" si="169"/>
        <v>3.7299999999999999E-5</v>
      </c>
      <c r="BR175" s="794" t="s">
        <v>409</v>
      </c>
      <c r="BS175" s="798">
        <v>3.0000000000000001E-3</v>
      </c>
      <c r="BT175" s="798">
        <v>0.03</v>
      </c>
      <c r="BU175" s="794" t="s">
        <v>242</v>
      </c>
      <c r="BV175" s="903">
        <v>3.7000000000000002E-3</v>
      </c>
      <c r="BW175" s="903">
        <f t="shared" si="170"/>
        <v>3.7000000000000002E-6</v>
      </c>
      <c r="BX175" s="794" t="s">
        <v>514</v>
      </c>
      <c r="BY175" s="798">
        <v>2.9999999999999997E-4</v>
      </c>
      <c r="BZ175" s="798">
        <v>0.03</v>
      </c>
      <c r="CA175" s="794" t="s">
        <v>242</v>
      </c>
      <c r="CB175" s="797">
        <v>3.4278</v>
      </c>
      <c r="CC175" s="903">
        <f t="shared" si="171"/>
        <v>3.4277999999999999E-3</v>
      </c>
      <c r="CD175" s="794" t="s">
        <v>409</v>
      </c>
      <c r="CE175" s="798">
        <v>0.5</v>
      </c>
      <c r="CF175" s="798">
        <v>15.4</v>
      </c>
      <c r="CG175" s="794" t="s">
        <v>242</v>
      </c>
      <c r="CH175" s="797">
        <v>0.1118</v>
      </c>
      <c r="CI175" s="903">
        <f t="shared" si="172"/>
        <v>1.1179999999999999E-4</v>
      </c>
      <c r="CJ175" s="794" t="s">
        <v>514</v>
      </c>
      <c r="CK175" s="798">
        <v>0.01</v>
      </c>
      <c r="CL175" s="798">
        <v>0.77</v>
      </c>
      <c r="CM175" s="794" t="s">
        <v>242</v>
      </c>
      <c r="CN175" s="705"/>
      <c r="CO175" s="88">
        <v>0.15</v>
      </c>
      <c r="CP175" s="88">
        <f t="shared" si="168"/>
        <v>0.17499999999999999</v>
      </c>
      <c r="CQ175" s="88">
        <v>0.2</v>
      </c>
    </row>
    <row r="176" spans="22:95" s="67" customFormat="1" ht="17.25" hidden="1" thickBot="1" x14ac:dyDescent="0.3">
      <c r="V176" s="655"/>
      <c r="AA176" s="656"/>
      <c r="AB176" s="656"/>
      <c r="AD176" s="656"/>
      <c r="AE176" s="657"/>
      <c r="AH176" s="658"/>
      <c r="AI176" s="658"/>
      <c r="AK176" s="656"/>
      <c r="AR176" s="656"/>
      <c r="AV176" s="656"/>
      <c r="AX176" s="656"/>
      <c r="BB176" s="656"/>
      <c r="BC176" s="656"/>
      <c r="BE176" s="656"/>
      <c r="BF176" s="664"/>
      <c r="BI176" s="796" t="s">
        <v>245</v>
      </c>
      <c r="BJ176" s="794" t="s">
        <v>407</v>
      </c>
      <c r="BK176" s="801">
        <v>1.9775</v>
      </c>
      <c r="BL176" s="794" t="s">
        <v>408</v>
      </c>
      <c r="BM176" s="798">
        <v>3.7130000000000003E-2</v>
      </c>
      <c r="BN176" s="798">
        <v>3.7130000000000003E-2</v>
      </c>
      <c r="BO176" s="795" t="s">
        <v>241</v>
      </c>
      <c r="BP176" s="903">
        <v>3.5400000000000001E-2</v>
      </c>
      <c r="BQ176" s="903">
        <f t="shared" si="169"/>
        <v>3.54E-5</v>
      </c>
      <c r="BR176" s="794" t="s">
        <v>409</v>
      </c>
      <c r="BS176" s="798">
        <v>3.0000000000000001E-3</v>
      </c>
      <c r="BT176" s="798">
        <v>0.03</v>
      </c>
      <c r="BU176" s="794" t="s">
        <v>242</v>
      </c>
      <c r="BV176" s="903">
        <v>3.5000000000000001E-3</v>
      </c>
      <c r="BW176" s="903">
        <f t="shared" si="170"/>
        <v>3.4999999999999999E-6</v>
      </c>
      <c r="BX176" s="794" t="s">
        <v>514</v>
      </c>
      <c r="BY176" s="798">
        <v>2.9999999999999997E-4</v>
      </c>
      <c r="BZ176" s="798">
        <v>0.03</v>
      </c>
      <c r="CA176" s="794" t="s">
        <v>242</v>
      </c>
      <c r="CB176" s="797">
        <v>3.2595000000000001</v>
      </c>
      <c r="CC176" s="903">
        <f t="shared" si="171"/>
        <v>3.2595000000000002E-3</v>
      </c>
      <c r="CD176" s="794" t="s">
        <v>409</v>
      </c>
      <c r="CE176" s="798">
        <v>0.5</v>
      </c>
      <c r="CF176" s="798">
        <v>15.4</v>
      </c>
      <c r="CG176" s="794" t="s">
        <v>242</v>
      </c>
      <c r="CH176" s="797">
        <v>0.10630000000000001</v>
      </c>
      <c r="CI176" s="903">
        <f t="shared" si="172"/>
        <v>1.0630000000000001E-4</v>
      </c>
      <c r="CJ176" s="794" t="s">
        <v>514</v>
      </c>
      <c r="CK176" s="798">
        <v>0.01</v>
      </c>
      <c r="CL176" s="798">
        <v>0.77</v>
      </c>
      <c r="CM176" s="794" t="s">
        <v>242</v>
      </c>
      <c r="CN176" s="705"/>
      <c r="CO176" s="88"/>
      <c r="CP176" s="88"/>
      <c r="CQ176" s="88"/>
    </row>
    <row r="177" spans="22:95" s="67" customFormat="1" ht="17.25" hidden="1" thickBot="1" x14ac:dyDescent="0.3">
      <c r="V177" s="655"/>
      <c r="AA177" s="656"/>
      <c r="AB177" s="656"/>
      <c r="AD177" s="656"/>
      <c r="AE177" s="657"/>
      <c r="AH177" s="658"/>
      <c r="AI177" s="658"/>
      <c r="AK177" s="656"/>
      <c r="AR177" s="656"/>
      <c r="AV177" s="656"/>
      <c r="AX177" s="656"/>
      <c r="BB177" s="656"/>
      <c r="BC177" s="656"/>
      <c r="BE177" s="656"/>
      <c r="BF177" s="664"/>
      <c r="BI177" s="796" t="s">
        <v>246</v>
      </c>
      <c r="BJ177" s="794" t="s">
        <v>407</v>
      </c>
      <c r="BK177" s="801">
        <v>2.1621000000000001</v>
      </c>
      <c r="BL177" s="794" t="s">
        <v>408</v>
      </c>
      <c r="BM177" s="798">
        <v>3.0299999999999997E-3</v>
      </c>
      <c r="BN177" s="798">
        <v>3.0299999999999997E-3</v>
      </c>
      <c r="BO177" s="795" t="s">
        <v>241</v>
      </c>
      <c r="BP177" s="903">
        <v>3.7900000000000003E-2</v>
      </c>
      <c r="BQ177" s="903">
        <f t="shared" si="169"/>
        <v>3.7900000000000006E-5</v>
      </c>
      <c r="BR177" s="794" t="s">
        <v>409</v>
      </c>
      <c r="BS177" s="798">
        <v>3.0000000000000001E-3</v>
      </c>
      <c r="BT177" s="798">
        <v>0.03</v>
      </c>
      <c r="BU177" s="794" t="s">
        <v>242</v>
      </c>
      <c r="BV177" s="903">
        <v>3.8E-3</v>
      </c>
      <c r="BW177" s="903">
        <f t="shared" si="170"/>
        <v>3.8E-6</v>
      </c>
      <c r="BX177" s="794" t="s">
        <v>514</v>
      </c>
      <c r="BY177" s="798">
        <v>2.9999999999999997E-4</v>
      </c>
      <c r="BZ177" s="798">
        <v>0.03</v>
      </c>
      <c r="CA177" s="794" t="s">
        <v>242</v>
      </c>
      <c r="CB177" s="797">
        <v>3.49</v>
      </c>
      <c r="CC177" s="903">
        <f t="shared" si="171"/>
        <v>3.49E-3</v>
      </c>
      <c r="CD177" s="794" t="s">
        <v>409</v>
      </c>
      <c r="CE177" s="798">
        <v>0.5</v>
      </c>
      <c r="CF177" s="798">
        <v>15.4</v>
      </c>
      <c r="CG177" s="794" t="s">
        <v>242</v>
      </c>
      <c r="CH177" s="797">
        <v>0.1138</v>
      </c>
      <c r="CI177" s="903">
        <f t="shared" si="172"/>
        <v>1.138E-4</v>
      </c>
      <c r="CJ177" s="794" t="s">
        <v>514</v>
      </c>
      <c r="CK177" s="798">
        <v>0.01</v>
      </c>
      <c r="CL177" s="798">
        <v>0.77</v>
      </c>
      <c r="CM177" s="794" t="s">
        <v>242</v>
      </c>
      <c r="CN177" s="705"/>
      <c r="CO177" s="88"/>
      <c r="CP177" s="88"/>
      <c r="CQ177" s="88"/>
    </row>
    <row r="178" spans="22:95" s="67" customFormat="1" ht="17.25" hidden="1" thickBot="1" x14ac:dyDescent="0.3">
      <c r="V178" s="655"/>
      <c r="AA178" s="656"/>
      <c r="AB178" s="656"/>
      <c r="AD178" s="656"/>
      <c r="AE178" s="657"/>
      <c r="AH178" s="658"/>
      <c r="AI178" s="658"/>
      <c r="AK178" s="656"/>
      <c r="AR178" s="656"/>
      <c r="AV178" s="656"/>
      <c r="AX178" s="656"/>
      <c r="BB178" s="656"/>
      <c r="BC178" s="656"/>
      <c r="BE178" s="656"/>
      <c r="BF178" s="664"/>
      <c r="BI178" s="796" t="s">
        <v>247</v>
      </c>
      <c r="BJ178" s="794" t="s">
        <v>407</v>
      </c>
      <c r="BK178" s="801">
        <v>1.8321000000000001</v>
      </c>
      <c r="BL178" s="794" t="s">
        <v>408</v>
      </c>
      <c r="BM178" s="798">
        <v>7.0720000000000005E-2</v>
      </c>
      <c r="BN178" s="798">
        <v>7.0720000000000005E-2</v>
      </c>
      <c r="BO178" s="795" t="s">
        <v>241</v>
      </c>
      <c r="BP178" s="903">
        <v>3.3500000000000002E-2</v>
      </c>
      <c r="BQ178" s="903">
        <f t="shared" si="169"/>
        <v>3.3500000000000001E-5</v>
      </c>
      <c r="BR178" s="794" t="s">
        <v>409</v>
      </c>
      <c r="BS178" s="798">
        <v>3.0000000000000001E-3</v>
      </c>
      <c r="BT178" s="798">
        <v>0.03</v>
      </c>
      <c r="BU178" s="794" t="s">
        <v>242</v>
      </c>
      <c r="BV178" s="903">
        <v>3.3999999999999998E-3</v>
      </c>
      <c r="BW178" s="903">
        <f t="shared" si="170"/>
        <v>3.3999999999999996E-6</v>
      </c>
      <c r="BX178" s="794" t="s">
        <v>514</v>
      </c>
      <c r="BY178" s="798">
        <v>2.9999999999999997E-4</v>
      </c>
      <c r="BZ178" s="798">
        <v>0.03</v>
      </c>
      <c r="CA178" s="794" t="s">
        <v>242</v>
      </c>
      <c r="CB178" s="797">
        <v>3.0825</v>
      </c>
      <c r="CC178" s="903">
        <f t="shared" si="171"/>
        <v>3.0825000000000002E-3</v>
      </c>
      <c r="CD178" s="794" t="s">
        <v>409</v>
      </c>
      <c r="CE178" s="798">
        <v>0.5</v>
      </c>
      <c r="CF178" s="798">
        <v>15.4</v>
      </c>
      <c r="CG178" s="794" t="s">
        <v>242</v>
      </c>
      <c r="CH178" s="797">
        <v>0.10050000000000001</v>
      </c>
      <c r="CI178" s="903">
        <f t="shared" si="172"/>
        <v>1.005E-4</v>
      </c>
      <c r="CJ178" s="794" t="s">
        <v>514</v>
      </c>
      <c r="CK178" s="798">
        <v>0.01</v>
      </c>
      <c r="CL178" s="798">
        <v>0.77</v>
      </c>
      <c r="CM178" s="794" t="s">
        <v>242</v>
      </c>
      <c r="CN178" s="705"/>
      <c r="CO178" s="88"/>
      <c r="CP178" s="88"/>
      <c r="CQ178" s="88"/>
    </row>
    <row r="179" spans="22:95" s="67" customFormat="1" ht="17.25" hidden="1" thickBot="1" x14ac:dyDescent="0.3">
      <c r="V179" s="655"/>
      <c r="AA179" s="656"/>
      <c r="AB179" s="656"/>
      <c r="AD179" s="656"/>
      <c r="AE179" s="657"/>
      <c r="AH179" s="658"/>
      <c r="AI179" s="658"/>
      <c r="AK179" s="656"/>
      <c r="AR179" s="656"/>
      <c r="AV179" s="656"/>
      <c r="AX179" s="656"/>
      <c r="BB179" s="656"/>
      <c r="BC179" s="656"/>
      <c r="BE179" s="656"/>
      <c r="BF179" s="664"/>
      <c r="BI179" s="796" t="s">
        <v>275</v>
      </c>
      <c r="BJ179" s="794" t="s">
        <v>407</v>
      </c>
      <c r="BK179" s="801">
        <v>4.6929999999999996</v>
      </c>
      <c r="BL179" s="794" t="s">
        <v>408</v>
      </c>
      <c r="BM179" s="798">
        <v>2.6000000000000002E-2</v>
      </c>
      <c r="BN179" s="798">
        <v>2.6000000000000002E-2</v>
      </c>
      <c r="BO179" s="795" t="s">
        <v>241</v>
      </c>
      <c r="BP179" s="903">
        <v>9.9199999999999997E-2</v>
      </c>
      <c r="BQ179" s="903">
        <f t="shared" si="169"/>
        <v>9.9199999999999999E-5</v>
      </c>
      <c r="BR179" s="794" t="s">
        <v>409</v>
      </c>
      <c r="BS179" s="798">
        <v>3.0000000000000001E-3</v>
      </c>
      <c r="BT179" s="798">
        <v>0.03</v>
      </c>
      <c r="BU179" s="794" t="s">
        <v>242</v>
      </c>
      <c r="BV179" s="903">
        <v>9.9000000000000008E-3</v>
      </c>
      <c r="BW179" s="903">
        <f t="shared" si="170"/>
        <v>9.9000000000000001E-6</v>
      </c>
      <c r="BX179" s="794" t="s">
        <v>514</v>
      </c>
      <c r="BY179" s="798">
        <v>2.9999999999999997E-4</v>
      </c>
      <c r="BZ179" s="798">
        <v>0.03</v>
      </c>
      <c r="CA179" s="794" t="s">
        <v>242</v>
      </c>
      <c r="CB179" s="797">
        <v>6.1513</v>
      </c>
      <c r="CC179" s="903">
        <f t="shared" si="171"/>
        <v>6.1513000000000002E-3</v>
      </c>
      <c r="CD179" s="794" t="s">
        <v>409</v>
      </c>
      <c r="CE179" s="798">
        <v>0</v>
      </c>
      <c r="CF179" s="798">
        <v>0</v>
      </c>
      <c r="CG179" s="794" t="s">
        <v>242</v>
      </c>
      <c r="CH179" s="797">
        <v>1.9800000000000002E-2</v>
      </c>
      <c r="CI179" s="903">
        <f t="shared" si="172"/>
        <v>1.98E-5</v>
      </c>
      <c r="CJ179" s="794" t="s">
        <v>514</v>
      </c>
      <c r="CK179" s="798">
        <v>0</v>
      </c>
      <c r="CL179" s="798">
        <v>0</v>
      </c>
      <c r="CM179" s="794" t="s">
        <v>242</v>
      </c>
      <c r="CN179" s="705"/>
      <c r="CO179" s="88">
        <v>0.01</v>
      </c>
      <c r="CP179" s="88">
        <f t="shared" ref="CP179:CP200" si="173">(CO179+CQ179)/2</f>
        <v>0.255</v>
      </c>
      <c r="CQ179" s="88">
        <v>0.5</v>
      </c>
    </row>
    <row r="180" spans="22:95" s="67" customFormat="1" ht="17.25" hidden="1" thickBot="1" x14ac:dyDescent="0.3">
      <c r="V180" s="655"/>
      <c r="AA180" s="656"/>
      <c r="AB180" s="656"/>
      <c r="AD180" s="656"/>
      <c r="AE180" s="657"/>
      <c r="AH180" s="658"/>
      <c r="AI180" s="658"/>
      <c r="AK180" s="656"/>
      <c r="AR180" s="656"/>
      <c r="AV180" s="656"/>
      <c r="AX180" s="656"/>
      <c r="BB180" s="656"/>
      <c r="BC180" s="656"/>
      <c r="BE180" s="656"/>
      <c r="BF180" s="664"/>
      <c r="BI180" s="796" t="s">
        <v>7</v>
      </c>
      <c r="BJ180" s="794" t="s">
        <v>407</v>
      </c>
      <c r="BK180" s="801">
        <v>5.5792000000000002</v>
      </c>
      <c r="BL180" s="794" t="s">
        <v>408</v>
      </c>
      <c r="BM180" s="798">
        <v>2.5219999999999999E-2</v>
      </c>
      <c r="BN180" s="798">
        <v>2.5219999999999999E-2</v>
      </c>
      <c r="BO180" s="795" t="s">
        <v>241</v>
      </c>
      <c r="BP180" s="903">
        <v>8.6300000000000002E-2</v>
      </c>
      <c r="BQ180" s="903">
        <f t="shared" si="169"/>
        <v>8.6299999999999997E-5</v>
      </c>
      <c r="BR180" s="794" t="s">
        <v>409</v>
      </c>
      <c r="BS180" s="798">
        <v>3.0000000000000001E-3</v>
      </c>
      <c r="BT180" s="798">
        <v>0.03</v>
      </c>
      <c r="BU180" s="794" t="s">
        <v>242</v>
      </c>
      <c r="BV180" s="903">
        <v>8.6E-3</v>
      </c>
      <c r="BW180" s="903">
        <f t="shared" si="170"/>
        <v>8.6000000000000007E-6</v>
      </c>
      <c r="BX180" s="794" t="s">
        <v>514</v>
      </c>
      <c r="BY180" s="798">
        <v>2.9999999999999997E-4</v>
      </c>
      <c r="BZ180" s="798">
        <v>0.03</v>
      </c>
      <c r="CA180" s="794" t="s">
        <v>242</v>
      </c>
      <c r="CB180" s="797">
        <v>5.3475999999999999</v>
      </c>
      <c r="CC180" s="903">
        <f t="shared" si="171"/>
        <v>5.3476000000000001E-3</v>
      </c>
      <c r="CD180" s="794" t="s">
        <v>409</v>
      </c>
      <c r="CE180" s="798">
        <v>0</v>
      </c>
      <c r="CF180" s="798">
        <v>0</v>
      </c>
      <c r="CG180" s="794" t="s">
        <v>242</v>
      </c>
      <c r="CH180" s="797">
        <v>1.7299999999999999E-2</v>
      </c>
      <c r="CI180" s="903">
        <f t="shared" si="172"/>
        <v>1.73E-5</v>
      </c>
      <c r="CJ180" s="794" t="s">
        <v>514</v>
      </c>
      <c r="CK180" s="798">
        <v>0</v>
      </c>
      <c r="CL180" s="798">
        <v>0</v>
      </c>
      <c r="CM180" s="794" t="s">
        <v>242</v>
      </c>
      <c r="CN180" s="705"/>
      <c r="CO180" s="88">
        <v>0.01</v>
      </c>
      <c r="CP180" s="88">
        <f t="shared" si="173"/>
        <v>0.255</v>
      </c>
      <c r="CQ180" s="88">
        <v>0.5</v>
      </c>
    </row>
    <row r="181" spans="22:95" s="67" customFormat="1" ht="26.25" hidden="1" thickBot="1" x14ac:dyDescent="0.3">
      <c r="V181" s="655"/>
      <c r="AA181" s="656"/>
      <c r="AB181" s="656"/>
      <c r="AD181" s="656"/>
      <c r="AE181" s="657"/>
      <c r="AH181" s="658"/>
      <c r="AI181" s="658"/>
      <c r="AK181" s="656"/>
      <c r="AR181" s="656"/>
      <c r="AV181" s="656"/>
      <c r="AX181" s="656"/>
      <c r="BB181" s="656"/>
      <c r="BC181" s="656"/>
      <c r="BE181" s="656"/>
      <c r="BF181" s="664"/>
      <c r="BI181" s="796" t="s">
        <v>248</v>
      </c>
      <c r="BJ181" s="794" t="s">
        <v>407</v>
      </c>
      <c r="BK181" s="801">
        <v>2.2818000000000001</v>
      </c>
      <c r="BL181" s="794" t="s">
        <v>408</v>
      </c>
      <c r="BM181" s="798">
        <v>2.8499999999999997E-3</v>
      </c>
      <c r="BN181" s="798">
        <v>2.8499999999999997E-3</v>
      </c>
      <c r="BO181" s="795" t="s">
        <v>241</v>
      </c>
      <c r="BP181" s="903">
        <v>4.0599999999999997E-2</v>
      </c>
      <c r="BQ181" s="903">
        <f t="shared" si="169"/>
        <v>4.0599999999999998E-5</v>
      </c>
      <c r="BR181" s="794" t="s">
        <v>409</v>
      </c>
      <c r="BS181" s="798">
        <v>3.0000000000000001E-3</v>
      </c>
      <c r="BT181" s="798">
        <v>0.03</v>
      </c>
      <c r="BU181" s="794" t="s">
        <v>242</v>
      </c>
      <c r="BV181" s="903">
        <v>4.1000000000000003E-3</v>
      </c>
      <c r="BW181" s="903">
        <f t="shared" si="170"/>
        <v>4.1000000000000006E-6</v>
      </c>
      <c r="BX181" s="794" t="s">
        <v>514</v>
      </c>
      <c r="BY181" s="798">
        <v>2.9999999999999997E-4</v>
      </c>
      <c r="BZ181" s="798">
        <v>0.03</v>
      </c>
      <c r="CA181" s="794" t="s">
        <v>242</v>
      </c>
      <c r="CB181" s="797">
        <v>0</v>
      </c>
      <c r="CC181" s="903">
        <f t="shared" si="171"/>
        <v>0</v>
      </c>
      <c r="CD181" s="794" t="s">
        <v>409</v>
      </c>
      <c r="CE181" s="798">
        <v>0</v>
      </c>
      <c r="CF181" s="798">
        <v>0</v>
      </c>
      <c r="CG181" s="794" t="s">
        <v>242</v>
      </c>
      <c r="CH181" s="797">
        <v>0</v>
      </c>
      <c r="CI181" s="903">
        <f t="shared" si="172"/>
        <v>0</v>
      </c>
      <c r="CJ181" s="794" t="s">
        <v>514</v>
      </c>
      <c r="CK181" s="798">
        <v>0</v>
      </c>
      <c r="CL181" s="798">
        <v>0</v>
      </c>
      <c r="CM181" s="794" t="s">
        <v>242</v>
      </c>
      <c r="CN181" s="705"/>
      <c r="CO181" s="88">
        <v>0.01</v>
      </c>
      <c r="CP181" s="88">
        <f t="shared" si="173"/>
        <v>0.255</v>
      </c>
      <c r="CQ181" s="88">
        <v>0.5</v>
      </c>
    </row>
    <row r="182" spans="22:95" s="67" customFormat="1" ht="26.25" hidden="1" thickBot="1" x14ac:dyDescent="0.3">
      <c r="V182" s="655"/>
      <c r="AA182" s="656"/>
      <c r="AB182" s="656"/>
      <c r="AD182" s="656"/>
      <c r="AE182" s="657"/>
      <c r="AH182" s="658"/>
      <c r="AI182" s="658"/>
      <c r="AK182" s="656"/>
      <c r="AR182" s="656"/>
      <c r="AV182" s="656"/>
      <c r="AX182" s="656"/>
      <c r="BB182" s="656"/>
      <c r="BC182" s="656"/>
      <c r="BE182" s="656"/>
      <c r="BF182" s="664"/>
      <c r="BI182" s="796" t="s">
        <v>368</v>
      </c>
      <c r="BJ182" s="794" t="s">
        <v>407</v>
      </c>
      <c r="BK182" s="801">
        <v>1.9420999999999999</v>
      </c>
      <c r="BL182" s="794" t="s">
        <v>408</v>
      </c>
      <c r="BM182" s="798">
        <v>0.10070999999999999</v>
      </c>
      <c r="BN182" s="798">
        <v>0.10070999999999999</v>
      </c>
      <c r="BO182" s="795" t="s">
        <v>241</v>
      </c>
      <c r="BP182" s="903">
        <v>3.5499999999999997E-2</v>
      </c>
      <c r="BQ182" s="903">
        <f t="shared" si="169"/>
        <v>3.5499999999999996E-5</v>
      </c>
      <c r="BR182" s="794" t="s">
        <v>409</v>
      </c>
      <c r="BS182" s="798">
        <v>3.0000000000000001E-3</v>
      </c>
      <c r="BT182" s="798">
        <v>0.03</v>
      </c>
      <c r="BU182" s="794" t="s">
        <v>242</v>
      </c>
      <c r="BV182" s="903">
        <v>3.5999999999999999E-3</v>
      </c>
      <c r="BW182" s="903">
        <f t="shared" si="170"/>
        <v>3.5999999999999998E-6</v>
      </c>
      <c r="BX182" s="794" t="s">
        <v>514</v>
      </c>
      <c r="BY182" s="798">
        <v>2.9999999999999997E-4</v>
      </c>
      <c r="BZ182" s="798">
        <v>0.03</v>
      </c>
      <c r="CA182" s="794" t="s">
        <v>242</v>
      </c>
      <c r="CB182" s="797">
        <v>3.2690000000000001</v>
      </c>
      <c r="CC182" s="903">
        <f t="shared" si="171"/>
        <v>3.2690000000000002E-3</v>
      </c>
      <c r="CD182" s="794" t="s">
        <v>409</v>
      </c>
      <c r="CE182" s="798">
        <v>0.5</v>
      </c>
      <c r="CF182" s="798">
        <v>15.4</v>
      </c>
      <c r="CG182" s="794" t="s">
        <v>242</v>
      </c>
      <c r="CH182" s="797">
        <v>0.1066</v>
      </c>
      <c r="CI182" s="903">
        <f t="shared" si="172"/>
        <v>1.066E-4</v>
      </c>
      <c r="CJ182" s="794" t="s">
        <v>514</v>
      </c>
      <c r="CK182" s="798">
        <v>0.01</v>
      </c>
      <c r="CL182" s="798">
        <v>0.77</v>
      </c>
      <c r="CM182" s="794" t="s">
        <v>242</v>
      </c>
      <c r="CN182" s="705"/>
      <c r="CO182" s="88">
        <v>0.01</v>
      </c>
      <c r="CP182" s="88">
        <f t="shared" si="173"/>
        <v>0.255</v>
      </c>
      <c r="CQ182" s="88">
        <v>0.5</v>
      </c>
    </row>
    <row r="183" spans="22:95" s="67" customFormat="1" ht="26.25" hidden="1" thickBot="1" x14ac:dyDescent="0.3">
      <c r="V183" s="655"/>
      <c r="AA183" s="656"/>
      <c r="AB183" s="656"/>
      <c r="AD183" s="656"/>
      <c r="AE183" s="657"/>
      <c r="AH183" s="658"/>
      <c r="AI183" s="658"/>
      <c r="AK183" s="656"/>
      <c r="AR183" s="656"/>
      <c r="AV183" s="656"/>
      <c r="AX183" s="656"/>
      <c r="BB183" s="656"/>
      <c r="BC183" s="656"/>
      <c r="BE183" s="656"/>
      <c r="BF183" s="664"/>
      <c r="BI183" s="796" t="s">
        <v>369</v>
      </c>
      <c r="BJ183" s="794" t="s">
        <v>407</v>
      </c>
      <c r="BK183" s="801">
        <v>2.101</v>
      </c>
      <c r="BL183" s="794" t="s">
        <v>408</v>
      </c>
      <c r="BM183" s="798">
        <v>6.6460000000000005E-2</v>
      </c>
      <c r="BN183" s="798">
        <v>6.6460000000000005E-2</v>
      </c>
      <c r="BO183" s="795" t="s">
        <v>241</v>
      </c>
      <c r="BP183" s="903">
        <v>3.73E-2</v>
      </c>
      <c r="BQ183" s="903">
        <f t="shared" si="169"/>
        <v>3.7299999999999999E-5</v>
      </c>
      <c r="BR183" s="794" t="s">
        <v>409</v>
      </c>
      <c r="BS183" s="798">
        <v>3.0000000000000001E-3</v>
      </c>
      <c r="BT183" s="798">
        <v>0.03</v>
      </c>
      <c r="BU183" s="794" t="s">
        <v>242</v>
      </c>
      <c r="BV183" s="903">
        <v>3.7000000000000002E-3</v>
      </c>
      <c r="BW183" s="903">
        <f t="shared" si="170"/>
        <v>3.7000000000000002E-6</v>
      </c>
      <c r="BX183" s="794" t="s">
        <v>514</v>
      </c>
      <c r="BY183" s="798">
        <v>2.9999999999999997E-4</v>
      </c>
      <c r="BZ183" s="798">
        <v>0.03</v>
      </c>
      <c r="CA183" s="794" t="s">
        <v>242</v>
      </c>
      <c r="CB183" s="797">
        <v>3.4272999999999998</v>
      </c>
      <c r="CC183" s="903">
        <f t="shared" si="171"/>
        <v>3.4272999999999999E-3</v>
      </c>
      <c r="CD183" s="794" t="s">
        <v>409</v>
      </c>
      <c r="CE183" s="798">
        <v>0.5</v>
      </c>
      <c r="CF183" s="798">
        <v>15.4</v>
      </c>
      <c r="CG183" s="794" t="s">
        <v>242</v>
      </c>
      <c r="CH183" s="797">
        <v>0.1118</v>
      </c>
      <c r="CI183" s="903">
        <f t="shared" si="172"/>
        <v>1.1179999999999999E-4</v>
      </c>
      <c r="CJ183" s="794" t="s">
        <v>514</v>
      </c>
      <c r="CK183" s="798">
        <v>0.01</v>
      </c>
      <c r="CL183" s="798">
        <v>0.77</v>
      </c>
      <c r="CM183" s="794" t="s">
        <v>242</v>
      </c>
      <c r="CN183" s="705"/>
      <c r="CO183" s="88">
        <v>0.01</v>
      </c>
      <c r="CP183" s="88">
        <f t="shared" si="173"/>
        <v>0.255</v>
      </c>
      <c r="CQ183" s="88">
        <v>0.5</v>
      </c>
    </row>
    <row r="184" spans="22:95" s="67" customFormat="1" ht="26.25" hidden="1" thickBot="1" x14ac:dyDescent="0.3">
      <c r="V184" s="655"/>
      <c r="AA184" s="656"/>
      <c r="AB184" s="656"/>
      <c r="AD184" s="656"/>
      <c r="AE184" s="657"/>
      <c r="AH184" s="658"/>
      <c r="AI184" s="658"/>
      <c r="AK184" s="656"/>
      <c r="AR184" s="656"/>
      <c r="AV184" s="656"/>
      <c r="AX184" s="656"/>
      <c r="BB184" s="656"/>
      <c r="BC184" s="656"/>
      <c r="BE184" s="656"/>
      <c r="BF184" s="664"/>
      <c r="BI184" s="796" t="s">
        <v>370</v>
      </c>
      <c r="BJ184" s="794" t="s">
        <v>407</v>
      </c>
      <c r="BK184" s="801">
        <v>2.1795</v>
      </c>
      <c r="BL184" s="794" t="s">
        <v>408</v>
      </c>
      <c r="BM184" s="798">
        <v>4.79E-3</v>
      </c>
      <c r="BN184" s="798">
        <v>4.79E-3</v>
      </c>
      <c r="BO184" s="795" t="s">
        <v>241</v>
      </c>
      <c r="BP184" s="903">
        <v>3.85E-2</v>
      </c>
      <c r="BQ184" s="903">
        <f>BP184/1000</f>
        <v>3.8500000000000001E-5</v>
      </c>
      <c r="BR184" s="794" t="s">
        <v>409</v>
      </c>
      <c r="BS184" s="798">
        <v>3.0000000000000001E-3</v>
      </c>
      <c r="BT184" s="798">
        <v>0.03</v>
      </c>
      <c r="BU184" s="794" t="s">
        <v>242</v>
      </c>
      <c r="BV184" s="903">
        <v>3.8E-3</v>
      </c>
      <c r="BW184" s="903">
        <f>BV184/1000</f>
        <v>3.8E-6</v>
      </c>
      <c r="BX184" s="794" t="s">
        <v>514</v>
      </c>
      <c r="BY184" s="798">
        <v>2.9999999999999997E-4</v>
      </c>
      <c r="BZ184" s="798">
        <v>0.03</v>
      </c>
      <c r="CA184" s="794" t="s">
        <v>242</v>
      </c>
      <c r="CB184" s="797">
        <v>3.5390999999999999</v>
      </c>
      <c r="CC184" s="903">
        <f>CB184/1000</f>
        <v>3.5390999999999999E-3</v>
      </c>
      <c r="CD184" s="794" t="s">
        <v>409</v>
      </c>
      <c r="CE184" s="798">
        <v>0.5</v>
      </c>
      <c r="CF184" s="798">
        <v>15.4</v>
      </c>
      <c r="CG184" s="794" t="s">
        <v>242</v>
      </c>
      <c r="CH184" s="797">
        <v>0.1154</v>
      </c>
      <c r="CI184" s="903">
        <f>CH184/1000</f>
        <v>1.154E-4</v>
      </c>
      <c r="CJ184" s="794" t="s">
        <v>514</v>
      </c>
      <c r="CK184" s="798">
        <v>0.01</v>
      </c>
      <c r="CL184" s="798">
        <v>0.77</v>
      </c>
      <c r="CM184" s="794" t="s">
        <v>242</v>
      </c>
      <c r="CN184" s="705"/>
      <c r="CO184" s="88">
        <v>0.01</v>
      </c>
      <c r="CP184" s="88">
        <f t="shared" si="173"/>
        <v>0.255</v>
      </c>
      <c r="CQ184" s="88">
        <v>0.5</v>
      </c>
    </row>
    <row r="185" spans="22:95" s="67" customFormat="1" ht="16.5" hidden="1" customHeight="1" thickBot="1" x14ac:dyDescent="0.3">
      <c r="V185" s="655"/>
      <c r="AA185" s="656"/>
      <c r="AB185" s="656"/>
      <c r="AD185" s="656"/>
      <c r="AE185" s="657"/>
      <c r="AH185" s="658"/>
      <c r="AI185" s="658"/>
      <c r="AK185" s="656"/>
      <c r="AR185" s="656"/>
      <c r="AV185" s="656"/>
      <c r="AX185" s="656"/>
      <c r="BB185" s="656"/>
      <c r="BC185" s="656"/>
      <c r="BE185" s="656"/>
      <c r="BF185" s="664"/>
      <c r="BI185" s="796" t="s">
        <v>355</v>
      </c>
      <c r="BJ185" s="797" t="s">
        <v>49</v>
      </c>
      <c r="BK185" s="801">
        <f>(3.13757879682717*99.5%)</f>
        <v>3.1218909028430342</v>
      </c>
      <c r="BL185" s="801" t="s">
        <v>422</v>
      </c>
      <c r="BM185" s="798">
        <v>0.02</v>
      </c>
      <c r="BN185" s="798">
        <v>0.5</v>
      </c>
      <c r="BO185" s="795" t="s">
        <v>381</v>
      </c>
      <c r="BP185" s="903">
        <v>0</v>
      </c>
      <c r="BQ185" s="903">
        <f>BP185/1000</f>
        <v>0</v>
      </c>
      <c r="BR185" s="794" t="s">
        <v>409</v>
      </c>
      <c r="BS185" s="798">
        <v>0</v>
      </c>
      <c r="BT185" s="798">
        <v>0</v>
      </c>
      <c r="BU185" s="794"/>
      <c r="BV185" s="903">
        <v>0</v>
      </c>
      <c r="BW185" s="903">
        <f>BV185/1000</f>
        <v>0</v>
      </c>
      <c r="BX185" s="794" t="s">
        <v>514</v>
      </c>
      <c r="BY185" s="798">
        <v>0</v>
      </c>
      <c r="BZ185" s="798">
        <v>0</v>
      </c>
      <c r="CA185" s="794"/>
      <c r="CB185" s="797">
        <v>0</v>
      </c>
      <c r="CC185" s="903">
        <f>CB185/1000</f>
        <v>0</v>
      </c>
      <c r="CD185" s="794" t="s">
        <v>409</v>
      </c>
      <c r="CE185" s="798">
        <v>0</v>
      </c>
      <c r="CF185" s="798">
        <v>0</v>
      </c>
      <c r="CG185" s="794"/>
      <c r="CH185" s="797">
        <v>0</v>
      </c>
      <c r="CI185" s="903">
        <f>CH185/1000</f>
        <v>0</v>
      </c>
      <c r="CJ185" s="794" t="s">
        <v>514</v>
      </c>
      <c r="CK185" s="798">
        <v>0</v>
      </c>
      <c r="CL185" s="798">
        <v>0</v>
      </c>
      <c r="CM185" s="794"/>
      <c r="CN185" s="705"/>
      <c r="CO185" s="88">
        <v>0.01</v>
      </c>
      <c r="CP185" s="88">
        <f t="shared" si="173"/>
        <v>0.255</v>
      </c>
      <c r="CQ185" s="88">
        <v>0.5</v>
      </c>
    </row>
    <row r="186" spans="22:95" s="67" customFormat="1" ht="26.25" hidden="1" thickBot="1" x14ac:dyDescent="0.3">
      <c r="V186" s="655"/>
      <c r="AA186" s="656"/>
      <c r="AB186" s="656"/>
      <c r="AD186" s="656"/>
      <c r="AE186" s="657"/>
      <c r="AH186" s="658"/>
      <c r="AI186" s="658"/>
      <c r="AK186" s="656"/>
      <c r="AR186" s="656"/>
      <c r="AV186" s="656"/>
      <c r="AX186" s="656"/>
      <c r="BB186" s="656"/>
      <c r="BC186" s="656"/>
      <c r="BE186" s="656"/>
      <c r="BF186" s="664"/>
      <c r="BI186" s="796" t="s">
        <v>348</v>
      </c>
      <c r="BJ186" s="794" t="s">
        <v>49</v>
      </c>
      <c r="BK186" s="801">
        <v>3.38</v>
      </c>
      <c r="BL186" s="794" t="s">
        <v>403</v>
      </c>
      <c r="BM186" s="798">
        <v>0.1</v>
      </c>
      <c r="BN186" s="798">
        <v>0.2</v>
      </c>
      <c r="BO186" s="795" t="s">
        <v>493</v>
      </c>
      <c r="BP186" s="903">
        <v>0</v>
      </c>
      <c r="BQ186" s="903">
        <f t="shared" si="169"/>
        <v>0</v>
      </c>
      <c r="BR186" s="794" t="s">
        <v>409</v>
      </c>
      <c r="BS186" s="798">
        <v>0</v>
      </c>
      <c r="BT186" s="798">
        <v>0</v>
      </c>
      <c r="BU186" s="794"/>
      <c r="BV186" s="903">
        <v>0</v>
      </c>
      <c r="BW186" s="903">
        <f t="shared" si="170"/>
        <v>0</v>
      </c>
      <c r="BX186" s="794" t="s">
        <v>514</v>
      </c>
      <c r="BY186" s="798">
        <v>0</v>
      </c>
      <c r="BZ186" s="798">
        <v>0</v>
      </c>
      <c r="CA186" s="794"/>
      <c r="CB186" s="797">
        <v>0</v>
      </c>
      <c r="CC186" s="903">
        <f t="shared" si="171"/>
        <v>0</v>
      </c>
      <c r="CD186" s="794" t="s">
        <v>409</v>
      </c>
      <c r="CE186" s="798">
        <v>0</v>
      </c>
      <c r="CF186" s="798">
        <v>0</v>
      </c>
      <c r="CG186" s="794"/>
      <c r="CH186" s="797">
        <v>0</v>
      </c>
      <c r="CI186" s="903">
        <f t="shared" si="172"/>
        <v>0</v>
      </c>
      <c r="CJ186" s="794" t="s">
        <v>514</v>
      </c>
      <c r="CK186" s="798">
        <v>0</v>
      </c>
      <c r="CL186" s="798">
        <v>0</v>
      </c>
      <c r="CM186" s="794"/>
      <c r="CN186" s="705"/>
      <c r="CO186" s="88">
        <v>0.01</v>
      </c>
      <c r="CP186" s="88">
        <f t="shared" si="173"/>
        <v>0.255</v>
      </c>
      <c r="CQ186" s="88">
        <v>0.5</v>
      </c>
    </row>
    <row r="187" spans="22:95" s="67" customFormat="1" ht="15.75" hidden="1" thickBot="1" x14ac:dyDescent="0.3">
      <c r="V187" s="655"/>
      <c r="AA187" s="656"/>
      <c r="AB187" s="656"/>
      <c r="AD187" s="656"/>
      <c r="AE187" s="657"/>
      <c r="AH187" s="658"/>
      <c r="AI187" s="658"/>
      <c r="AK187" s="656"/>
      <c r="AR187" s="656"/>
      <c r="AV187" s="656"/>
      <c r="AX187" s="656"/>
      <c r="BB187" s="656"/>
      <c r="BC187" s="656"/>
      <c r="BE187" s="656"/>
      <c r="BI187" s="635"/>
      <c r="BJ187" s="636"/>
      <c r="BK187" s="636"/>
      <c r="BL187" s="636"/>
      <c r="BM187" s="102"/>
      <c r="BN187" s="102"/>
      <c r="BO187" s="102"/>
      <c r="BP187" s="902"/>
      <c r="BQ187" s="902"/>
      <c r="BR187" s="902"/>
      <c r="BS187" s="902"/>
      <c r="BT187" s="902"/>
      <c r="BU187" s="902"/>
      <c r="BV187" s="636"/>
      <c r="BW187" s="902"/>
      <c r="BX187" s="902"/>
      <c r="BY187" s="636"/>
      <c r="BZ187" s="636"/>
      <c r="CA187" s="636"/>
      <c r="CB187" s="637"/>
      <c r="CC187" s="902"/>
      <c r="CD187" s="902"/>
      <c r="CE187" s="637"/>
      <c r="CF187" s="637"/>
      <c r="CG187" s="637"/>
      <c r="CH187" s="637"/>
      <c r="CI187" s="902"/>
      <c r="CJ187" s="902"/>
      <c r="CK187" s="637"/>
      <c r="CL187" s="637"/>
      <c r="CM187" s="637"/>
      <c r="CN187" s="705"/>
      <c r="CO187" s="88">
        <v>0.01</v>
      </c>
      <c r="CP187" s="88">
        <f t="shared" si="173"/>
        <v>0.255</v>
      </c>
      <c r="CQ187" s="88">
        <v>0.5</v>
      </c>
    </row>
    <row r="188" spans="22:95" s="67" customFormat="1" ht="27" hidden="1" customHeight="1" x14ac:dyDescent="0.25">
      <c r="V188" s="655"/>
      <c r="AA188" s="656"/>
      <c r="AB188" s="656"/>
      <c r="AD188" s="656"/>
      <c r="AE188" s="657"/>
      <c r="AH188" s="658"/>
      <c r="AI188" s="658"/>
      <c r="AK188" s="656"/>
      <c r="AR188" s="656"/>
      <c r="AV188" s="656"/>
      <c r="AX188" s="656"/>
      <c r="BB188" s="656"/>
      <c r="BC188" s="656"/>
      <c r="BE188" s="656"/>
      <c r="BI188" s="2096" t="s">
        <v>255</v>
      </c>
      <c r="BJ188" s="940"/>
      <c r="BK188" s="2096" t="s">
        <v>276</v>
      </c>
      <c r="BL188" s="940"/>
      <c r="BM188" s="2096" t="s">
        <v>233</v>
      </c>
      <c r="BN188" s="2096" t="s">
        <v>233</v>
      </c>
      <c r="BO188" s="2096" t="s">
        <v>240</v>
      </c>
      <c r="BP188" s="940"/>
      <c r="BQ188" s="2096" t="s">
        <v>276</v>
      </c>
      <c r="BR188" s="940"/>
      <c r="BS188" s="2096" t="s">
        <v>233</v>
      </c>
      <c r="BT188" s="2096" t="s">
        <v>233</v>
      </c>
      <c r="BU188" s="2096" t="s">
        <v>240</v>
      </c>
      <c r="BV188" s="636"/>
      <c r="BW188" s="902"/>
      <c r="BX188" s="902"/>
      <c r="BY188" s="636"/>
      <c r="BZ188" s="636"/>
      <c r="CA188" s="636"/>
      <c r="CB188" s="637"/>
      <c r="CC188" s="902"/>
      <c r="CD188" s="902"/>
      <c r="CE188" s="637"/>
      <c r="CF188" s="637"/>
      <c r="CG188" s="637"/>
      <c r="CH188" s="637"/>
      <c r="CI188" s="902"/>
      <c r="CJ188" s="902"/>
      <c r="CK188" s="637"/>
      <c r="CL188" s="637"/>
      <c r="CM188" s="637"/>
      <c r="CN188" s="705"/>
      <c r="CO188" s="88">
        <v>0.01</v>
      </c>
      <c r="CP188" s="88">
        <f t="shared" si="173"/>
        <v>0.255</v>
      </c>
      <c r="CQ188" s="88">
        <v>0.5</v>
      </c>
    </row>
    <row r="189" spans="22:95" s="67" customFormat="1" ht="53.25" hidden="1" customHeight="1" thickBot="1" x14ac:dyDescent="0.3">
      <c r="V189" s="655"/>
      <c r="AA189" s="656"/>
      <c r="AB189" s="656"/>
      <c r="AD189" s="656"/>
      <c r="AE189" s="657"/>
      <c r="AH189" s="658"/>
      <c r="AI189" s="658"/>
      <c r="AK189" s="656"/>
      <c r="AR189" s="656"/>
      <c r="AV189" s="656"/>
      <c r="AX189" s="656"/>
      <c r="BB189" s="656"/>
      <c r="BC189" s="656"/>
      <c r="BE189" s="656"/>
      <c r="BI189" s="2097"/>
      <c r="BJ189" s="941" t="s">
        <v>253</v>
      </c>
      <c r="BK189" s="2097"/>
      <c r="BL189" s="941" t="s">
        <v>251</v>
      </c>
      <c r="BM189" s="2097"/>
      <c r="BN189" s="2097"/>
      <c r="BO189" s="2097"/>
      <c r="BP189" s="941" t="s">
        <v>253</v>
      </c>
      <c r="BQ189" s="2097"/>
      <c r="BR189" s="941" t="s">
        <v>251</v>
      </c>
      <c r="BS189" s="2097"/>
      <c r="BT189" s="2097"/>
      <c r="BU189" s="2097"/>
      <c r="BV189" s="636"/>
      <c r="BW189" s="902"/>
      <c r="BX189" s="902"/>
      <c r="BY189" s="636"/>
      <c r="BZ189" s="636"/>
      <c r="CA189" s="636"/>
      <c r="CB189" s="637"/>
      <c r="CC189" s="902"/>
      <c r="CD189" s="902"/>
      <c r="CE189" s="637"/>
      <c r="CF189" s="637"/>
      <c r="CG189" s="637"/>
      <c r="CH189" s="637"/>
      <c r="CI189" s="902"/>
      <c r="CJ189" s="902"/>
      <c r="CK189" s="637"/>
      <c r="CL189" s="637"/>
      <c r="CM189" s="637"/>
      <c r="CN189" s="705"/>
      <c r="CO189" s="88">
        <v>0.01</v>
      </c>
      <c r="CP189" s="88">
        <f t="shared" si="173"/>
        <v>0.255</v>
      </c>
      <c r="CQ189" s="88">
        <v>0.5</v>
      </c>
    </row>
    <row r="190" spans="22:95" s="67" customFormat="1" ht="18.75" hidden="1" thickBot="1" x14ac:dyDescent="0.3">
      <c r="V190" s="655"/>
      <c r="AA190" s="656"/>
      <c r="AB190" s="656"/>
      <c r="AD190" s="656"/>
      <c r="AE190" s="657"/>
      <c r="AH190" s="658"/>
      <c r="AI190" s="658"/>
      <c r="AK190" s="656"/>
      <c r="AR190" s="656"/>
      <c r="AV190" s="656"/>
      <c r="AX190" s="656"/>
      <c r="BB190" s="656"/>
      <c r="BC190" s="656"/>
      <c r="BE190" s="656"/>
      <c r="BI190" s="796" t="s">
        <v>176</v>
      </c>
      <c r="BJ190" s="794" t="s">
        <v>49</v>
      </c>
      <c r="BK190" s="801">
        <v>4660</v>
      </c>
      <c r="BL190" s="794" t="s">
        <v>410</v>
      </c>
      <c r="BM190" s="798">
        <v>0.01</v>
      </c>
      <c r="BN190" s="798">
        <v>0.5</v>
      </c>
      <c r="BO190" s="795" t="s">
        <v>310</v>
      </c>
      <c r="BP190" s="794" t="s">
        <v>49</v>
      </c>
      <c r="BQ190" s="801">
        <v>4750</v>
      </c>
      <c r="BR190" s="794" t="s">
        <v>410</v>
      </c>
      <c r="BS190" s="798">
        <v>0.01</v>
      </c>
      <c r="BT190" s="798">
        <v>0.5</v>
      </c>
      <c r="BU190" s="795" t="s">
        <v>254</v>
      </c>
      <c r="BV190" s="635"/>
      <c r="BW190" s="635"/>
      <c r="BX190" s="635"/>
      <c r="BY190" s="635"/>
      <c r="BZ190" s="635"/>
      <c r="CA190" s="635"/>
      <c r="CB190" s="635"/>
      <c r="CC190" s="635"/>
      <c r="CD190" s="635"/>
      <c r="CE190" s="637"/>
      <c r="CF190" s="637"/>
      <c r="CG190" s="637"/>
      <c r="CH190" s="637"/>
      <c r="CI190" s="636"/>
      <c r="CJ190" s="636"/>
      <c r="CK190" s="637"/>
      <c r="CL190" s="637"/>
      <c r="CM190" s="637"/>
      <c r="CN190" s="705"/>
      <c r="CO190" s="88">
        <v>0.01</v>
      </c>
      <c r="CP190" s="88">
        <f t="shared" si="173"/>
        <v>0.255</v>
      </c>
      <c r="CQ190" s="88">
        <v>0.5</v>
      </c>
    </row>
    <row r="191" spans="22:95" s="67" customFormat="1" ht="18.75" hidden="1" thickBot="1" x14ac:dyDescent="0.3">
      <c r="V191" s="655"/>
      <c r="AA191" s="656"/>
      <c r="AB191" s="656"/>
      <c r="AD191" s="656"/>
      <c r="AE191" s="657"/>
      <c r="AH191" s="658"/>
      <c r="AI191" s="658"/>
      <c r="AK191" s="656"/>
      <c r="AR191" s="656"/>
      <c r="AV191" s="656"/>
      <c r="AX191" s="656"/>
      <c r="BB191" s="656"/>
      <c r="BC191" s="656"/>
      <c r="BE191" s="656"/>
      <c r="BI191" s="796" t="s">
        <v>177</v>
      </c>
      <c r="BJ191" s="794" t="s">
        <v>49</v>
      </c>
      <c r="BK191" s="801">
        <v>10200</v>
      </c>
      <c r="BL191" s="794" t="s">
        <v>410</v>
      </c>
      <c r="BM191" s="798">
        <v>0.01</v>
      </c>
      <c r="BN191" s="798">
        <v>0.5</v>
      </c>
      <c r="BO191" s="795" t="s">
        <v>310</v>
      </c>
      <c r="BP191" s="794" t="s">
        <v>49</v>
      </c>
      <c r="BQ191" s="801">
        <v>10900</v>
      </c>
      <c r="BR191" s="794" t="s">
        <v>410</v>
      </c>
      <c r="BS191" s="798">
        <v>0.01</v>
      </c>
      <c r="BT191" s="798">
        <v>0.5</v>
      </c>
      <c r="BU191" s="795" t="s">
        <v>254</v>
      </c>
      <c r="BV191" s="635"/>
      <c r="BW191" s="635"/>
      <c r="BX191" s="635"/>
      <c r="BY191" s="635"/>
      <c r="BZ191" s="635"/>
      <c r="CA191" s="635"/>
      <c r="CB191" s="635"/>
      <c r="CC191" s="635"/>
      <c r="CD191" s="635"/>
      <c r="CE191" s="902"/>
      <c r="CF191" s="902"/>
      <c r="CG191" s="902"/>
      <c r="CH191" s="637"/>
      <c r="CI191" s="902"/>
      <c r="CJ191" s="902"/>
      <c r="CK191" s="637"/>
      <c r="CL191" s="637"/>
      <c r="CM191" s="902"/>
      <c r="CN191" s="705"/>
      <c r="CO191" s="88">
        <v>0.01</v>
      </c>
      <c r="CP191" s="88">
        <f t="shared" si="173"/>
        <v>0.255</v>
      </c>
      <c r="CQ191" s="88">
        <v>0.5</v>
      </c>
    </row>
    <row r="192" spans="22:95" s="67" customFormat="1" ht="18.75" hidden="1" thickBot="1" x14ac:dyDescent="0.3">
      <c r="V192" s="655"/>
      <c r="AA192" s="656"/>
      <c r="AB192" s="656"/>
      <c r="AD192" s="656"/>
      <c r="AE192" s="657"/>
      <c r="AH192" s="658"/>
      <c r="AI192" s="658"/>
      <c r="AK192" s="656"/>
      <c r="AR192" s="656"/>
      <c r="AV192" s="656"/>
      <c r="AX192" s="656"/>
      <c r="BB192" s="656"/>
      <c r="BC192" s="656"/>
      <c r="BE192" s="656"/>
      <c r="BI192" s="796" t="s">
        <v>178</v>
      </c>
      <c r="BJ192" s="794" t="s">
        <v>49</v>
      </c>
      <c r="BK192" s="801">
        <v>1760</v>
      </c>
      <c r="BL192" s="794" t="s">
        <v>410</v>
      </c>
      <c r="BM192" s="798">
        <v>0.01</v>
      </c>
      <c r="BN192" s="798">
        <v>0.5</v>
      </c>
      <c r="BO192" s="795" t="s">
        <v>310</v>
      </c>
      <c r="BP192" s="794" t="s">
        <v>49</v>
      </c>
      <c r="BQ192" s="801">
        <v>1810</v>
      </c>
      <c r="BR192" s="794" t="s">
        <v>410</v>
      </c>
      <c r="BS192" s="798">
        <v>0.01</v>
      </c>
      <c r="BT192" s="798">
        <v>0.5</v>
      </c>
      <c r="BU192" s="795" t="s">
        <v>254</v>
      </c>
      <c r="BV192" s="635"/>
      <c r="BW192" s="635"/>
      <c r="BX192" s="635"/>
      <c r="BY192" s="635"/>
      <c r="BZ192" s="635"/>
      <c r="CA192" s="635"/>
      <c r="CB192" s="635"/>
      <c r="CC192" s="635"/>
      <c r="CD192" s="635"/>
      <c r="CE192" s="902"/>
      <c r="CF192" s="902"/>
      <c r="CG192" s="902"/>
      <c r="CH192" s="637"/>
      <c r="CI192" s="902"/>
      <c r="CJ192" s="902"/>
      <c r="CK192" s="637"/>
      <c r="CL192" s="637"/>
      <c r="CM192" s="902"/>
      <c r="CN192" s="705"/>
      <c r="CO192" s="88">
        <v>0.01</v>
      </c>
      <c r="CP192" s="88">
        <f t="shared" si="173"/>
        <v>0.255</v>
      </c>
      <c r="CQ192" s="88">
        <v>0.5</v>
      </c>
    </row>
    <row r="193" spans="22:95" s="67" customFormat="1" ht="26.25" hidden="1" thickBot="1" x14ac:dyDescent="0.3">
      <c r="V193" s="655"/>
      <c r="AA193" s="656"/>
      <c r="AB193" s="656"/>
      <c r="AD193" s="656"/>
      <c r="AE193" s="657"/>
      <c r="AH193" s="658"/>
      <c r="AI193" s="658"/>
      <c r="AK193" s="656"/>
      <c r="AR193" s="656"/>
      <c r="AV193" s="656"/>
      <c r="AX193" s="656"/>
      <c r="BB193" s="656"/>
      <c r="BC193" s="656"/>
      <c r="BE193" s="656"/>
      <c r="BI193" s="796" t="s">
        <v>356</v>
      </c>
      <c r="BJ193" s="794" t="s">
        <v>49</v>
      </c>
      <c r="BK193" s="801">
        <v>782</v>
      </c>
      <c r="BL193" s="794" t="s">
        <v>410</v>
      </c>
      <c r="BM193" s="798">
        <v>0.01</v>
      </c>
      <c r="BN193" s="798">
        <v>0.5</v>
      </c>
      <c r="BO193" s="795" t="s">
        <v>310</v>
      </c>
      <c r="BP193" s="794"/>
      <c r="BQ193" s="801"/>
      <c r="BR193" s="794"/>
      <c r="BS193" s="798"/>
      <c r="BT193" s="798"/>
      <c r="BU193" s="795"/>
      <c r="BV193" s="635"/>
      <c r="BW193" s="635"/>
      <c r="BX193" s="635"/>
      <c r="BY193" s="635"/>
      <c r="BZ193" s="635"/>
      <c r="CA193" s="635"/>
      <c r="CB193" s="635"/>
      <c r="CC193" s="635"/>
      <c r="CD193" s="635"/>
      <c r="CE193" s="902"/>
      <c r="CF193" s="902"/>
      <c r="CG193" s="902"/>
      <c r="CH193" s="637"/>
      <c r="CI193" s="902"/>
      <c r="CJ193" s="902"/>
      <c r="CK193" s="637"/>
      <c r="CL193" s="637"/>
      <c r="CM193" s="902"/>
      <c r="CN193" s="705"/>
      <c r="CO193" s="88">
        <v>0.01</v>
      </c>
      <c r="CP193" s="88">
        <f t="shared" si="173"/>
        <v>0.255</v>
      </c>
      <c r="CQ193" s="88">
        <v>0.5</v>
      </c>
    </row>
    <row r="194" spans="22:95" s="67" customFormat="1" ht="18.75" hidden="1" thickBot="1" x14ac:dyDescent="0.3">
      <c r="V194" s="655"/>
      <c r="AA194" s="656"/>
      <c r="AB194" s="656"/>
      <c r="AD194" s="656"/>
      <c r="AE194" s="657"/>
      <c r="AH194" s="658"/>
      <c r="AI194" s="658"/>
      <c r="AK194" s="656"/>
      <c r="AR194" s="656"/>
      <c r="AV194" s="656"/>
      <c r="AX194" s="656"/>
      <c r="BB194" s="656"/>
      <c r="BC194" s="656"/>
      <c r="BE194" s="656"/>
      <c r="BI194" s="796" t="s">
        <v>179</v>
      </c>
      <c r="BJ194" s="794" t="s">
        <v>49</v>
      </c>
      <c r="BK194" s="801">
        <v>12400</v>
      </c>
      <c r="BL194" s="794" t="s">
        <v>410</v>
      </c>
      <c r="BM194" s="798">
        <v>0.01</v>
      </c>
      <c r="BN194" s="798">
        <v>0.5</v>
      </c>
      <c r="BO194" s="795" t="s">
        <v>310</v>
      </c>
      <c r="BP194" s="794" t="s">
        <v>49</v>
      </c>
      <c r="BQ194" s="801">
        <v>14800</v>
      </c>
      <c r="BR194" s="794" t="s">
        <v>410</v>
      </c>
      <c r="BS194" s="798">
        <v>0.01</v>
      </c>
      <c r="BT194" s="798">
        <v>0.5</v>
      </c>
      <c r="BU194" s="795" t="s">
        <v>254</v>
      </c>
      <c r="BV194" s="635"/>
      <c r="BW194" s="635"/>
      <c r="BX194" s="635"/>
      <c r="BY194" s="635"/>
      <c r="BZ194" s="635"/>
      <c r="CA194" s="635"/>
      <c r="CB194" s="635"/>
      <c r="CC194" s="635"/>
      <c r="CD194" s="635"/>
      <c r="CE194" s="902"/>
      <c r="CF194" s="902"/>
      <c r="CG194" s="902"/>
      <c r="CH194" s="637"/>
      <c r="CI194" s="902"/>
      <c r="CJ194" s="902"/>
      <c r="CK194" s="637"/>
      <c r="CL194" s="637"/>
      <c r="CM194" s="902"/>
      <c r="CN194" s="705"/>
      <c r="CO194" s="88">
        <v>0.01</v>
      </c>
      <c r="CP194" s="88">
        <f t="shared" si="173"/>
        <v>0.255</v>
      </c>
      <c r="CQ194" s="88">
        <v>0.5</v>
      </c>
    </row>
    <row r="195" spans="22:95" s="67" customFormat="1" ht="18.75" hidden="1" thickBot="1" x14ac:dyDescent="0.3">
      <c r="V195" s="655"/>
      <c r="AA195" s="656"/>
      <c r="AB195" s="656"/>
      <c r="AD195" s="656"/>
      <c r="AE195" s="657"/>
      <c r="AH195" s="658"/>
      <c r="AI195" s="658"/>
      <c r="AK195" s="656"/>
      <c r="AR195" s="656"/>
      <c r="AV195" s="656"/>
      <c r="AX195" s="656"/>
      <c r="BB195" s="656"/>
      <c r="BC195" s="656"/>
      <c r="BE195" s="656"/>
      <c r="BI195" s="796" t="s">
        <v>180</v>
      </c>
      <c r="BJ195" s="794" t="s">
        <v>49</v>
      </c>
      <c r="BK195" s="801">
        <v>677</v>
      </c>
      <c r="BL195" s="794" t="s">
        <v>410</v>
      </c>
      <c r="BM195" s="798">
        <v>0.01</v>
      </c>
      <c r="BN195" s="798">
        <v>0.5</v>
      </c>
      <c r="BO195" s="795" t="s">
        <v>310</v>
      </c>
      <c r="BP195" s="794" t="s">
        <v>49</v>
      </c>
      <c r="BQ195" s="801">
        <v>675</v>
      </c>
      <c r="BR195" s="794" t="s">
        <v>410</v>
      </c>
      <c r="BS195" s="798">
        <v>0.01</v>
      </c>
      <c r="BT195" s="798">
        <v>0.5</v>
      </c>
      <c r="BU195" s="795" t="s">
        <v>254</v>
      </c>
      <c r="BV195" s="635"/>
      <c r="BW195" s="635"/>
      <c r="BX195" s="635"/>
      <c r="BY195" s="635"/>
      <c r="BZ195" s="635"/>
      <c r="CA195" s="635"/>
      <c r="CB195" s="635"/>
      <c r="CC195" s="635"/>
      <c r="CD195" s="635"/>
      <c r="CE195" s="902"/>
      <c r="CF195" s="902"/>
      <c r="CG195" s="902"/>
      <c r="CH195" s="637"/>
      <c r="CI195" s="902"/>
      <c r="CJ195" s="902"/>
      <c r="CK195" s="637"/>
      <c r="CL195" s="637"/>
      <c r="CM195" s="902"/>
      <c r="CN195" s="705"/>
      <c r="CO195" s="88">
        <v>0.01</v>
      </c>
      <c r="CP195" s="88">
        <f t="shared" si="173"/>
        <v>0.255</v>
      </c>
      <c r="CQ195" s="88">
        <v>0.5</v>
      </c>
    </row>
    <row r="196" spans="22:95" s="67" customFormat="1" ht="18.75" hidden="1" thickBot="1" x14ac:dyDescent="0.3">
      <c r="V196" s="655"/>
      <c r="AA196" s="656"/>
      <c r="AB196" s="656"/>
      <c r="AD196" s="656"/>
      <c r="AE196" s="657"/>
      <c r="AH196" s="658"/>
      <c r="AI196" s="658"/>
      <c r="AK196" s="656"/>
      <c r="AR196" s="656"/>
      <c r="AV196" s="656"/>
      <c r="AX196" s="656"/>
      <c r="BB196" s="656"/>
      <c r="BC196" s="656"/>
      <c r="BE196" s="656"/>
      <c r="BI196" s="796" t="s">
        <v>359</v>
      </c>
      <c r="BJ196" s="794" t="s">
        <v>49</v>
      </c>
      <c r="BK196" s="801">
        <v>3170</v>
      </c>
      <c r="BL196" s="794" t="s">
        <v>410</v>
      </c>
      <c r="BM196" s="798">
        <v>0.01</v>
      </c>
      <c r="BN196" s="798">
        <v>0.5</v>
      </c>
      <c r="BO196" s="795" t="s">
        <v>310</v>
      </c>
      <c r="BP196" s="794"/>
      <c r="BQ196" s="801"/>
      <c r="BR196" s="794"/>
      <c r="BS196" s="798"/>
      <c r="BT196" s="798"/>
      <c r="BU196" s="795"/>
      <c r="BV196" s="635"/>
      <c r="BW196" s="635"/>
      <c r="BX196" s="635"/>
      <c r="BY196" s="635"/>
      <c r="BZ196" s="635"/>
      <c r="CA196" s="635"/>
      <c r="CB196" s="635"/>
      <c r="CC196" s="635"/>
      <c r="CD196" s="635"/>
      <c r="CE196" s="902"/>
      <c r="CF196" s="902"/>
      <c r="CG196" s="902"/>
      <c r="CH196" s="637"/>
      <c r="CI196" s="902"/>
      <c r="CJ196" s="902"/>
      <c r="CK196" s="637"/>
      <c r="CL196" s="637"/>
      <c r="CM196" s="902"/>
      <c r="CN196" s="705"/>
      <c r="CO196" s="88">
        <v>0.01</v>
      </c>
      <c r="CP196" s="88">
        <f t="shared" si="173"/>
        <v>0.255</v>
      </c>
      <c r="CQ196" s="88">
        <v>0.5</v>
      </c>
    </row>
    <row r="197" spans="22:95" s="67" customFormat="1" ht="18.75" hidden="1" thickBot="1" x14ac:dyDescent="0.3">
      <c r="V197" s="655"/>
      <c r="AA197" s="656"/>
      <c r="AB197" s="656"/>
      <c r="AD197" s="656"/>
      <c r="AE197" s="657"/>
      <c r="AH197" s="658"/>
      <c r="AI197" s="658"/>
      <c r="AK197" s="656"/>
      <c r="AR197" s="656"/>
      <c r="AV197" s="656"/>
      <c r="AX197" s="656"/>
      <c r="BB197" s="656"/>
      <c r="BC197" s="656"/>
      <c r="BE197" s="656"/>
      <c r="BI197" s="796" t="s">
        <v>181</v>
      </c>
      <c r="BJ197" s="794" t="s">
        <v>49</v>
      </c>
      <c r="BK197" s="801">
        <v>1120</v>
      </c>
      <c r="BL197" s="794" t="s">
        <v>410</v>
      </c>
      <c r="BM197" s="798">
        <v>0.01</v>
      </c>
      <c r="BN197" s="798">
        <v>0.5</v>
      </c>
      <c r="BO197" s="795" t="s">
        <v>310</v>
      </c>
      <c r="BP197" s="794" t="s">
        <v>49</v>
      </c>
      <c r="BQ197" s="801">
        <v>1100</v>
      </c>
      <c r="BR197" s="794" t="s">
        <v>410</v>
      </c>
      <c r="BS197" s="798">
        <v>0.01</v>
      </c>
      <c r="BT197" s="798">
        <v>0.5</v>
      </c>
      <c r="BU197" s="795" t="s">
        <v>254</v>
      </c>
      <c r="BV197" s="635"/>
      <c r="BW197" s="635"/>
      <c r="BX197" s="635"/>
      <c r="BY197" s="635"/>
      <c r="BZ197" s="635"/>
      <c r="CA197" s="635"/>
      <c r="CB197" s="635"/>
      <c r="CC197" s="635"/>
      <c r="CD197" s="635"/>
      <c r="CE197" s="902"/>
      <c r="CF197" s="902"/>
      <c r="CG197" s="902"/>
      <c r="CH197" s="637"/>
      <c r="CI197" s="902"/>
      <c r="CJ197" s="902"/>
      <c r="CK197" s="637"/>
      <c r="CL197" s="637"/>
      <c r="CM197" s="902"/>
      <c r="CN197" s="705"/>
      <c r="CO197" s="88">
        <v>0.01</v>
      </c>
      <c r="CP197" s="88">
        <f t="shared" si="173"/>
        <v>0.255</v>
      </c>
      <c r="CQ197" s="88">
        <v>0.5</v>
      </c>
    </row>
    <row r="198" spans="22:95" s="67" customFormat="1" ht="18.75" hidden="1" thickBot="1" x14ac:dyDescent="0.3">
      <c r="V198" s="655"/>
      <c r="AA198" s="656"/>
      <c r="AB198" s="656"/>
      <c r="AD198" s="656"/>
      <c r="AE198" s="657"/>
      <c r="AH198" s="658"/>
      <c r="AI198" s="658"/>
      <c r="AK198" s="656"/>
      <c r="AR198" s="656"/>
      <c r="AV198" s="656"/>
      <c r="AX198" s="656"/>
      <c r="BB198" s="656"/>
      <c r="BC198" s="656"/>
      <c r="BE198" s="656"/>
      <c r="BI198" s="796" t="s">
        <v>182</v>
      </c>
      <c r="BJ198" s="794" t="s">
        <v>49</v>
      </c>
      <c r="BK198" s="801">
        <v>1300</v>
      </c>
      <c r="BL198" s="794" t="s">
        <v>410</v>
      </c>
      <c r="BM198" s="798">
        <v>0.01</v>
      </c>
      <c r="BN198" s="798">
        <v>0.5</v>
      </c>
      <c r="BO198" s="795" t="s">
        <v>310</v>
      </c>
      <c r="BP198" s="794" t="s">
        <v>49</v>
      </c>
      <c r="BQ198" s="801">
        <v>1430</v>
      </c>
      <c r="BR198" s="794" t="s">
        <v>410</v>
      </c>
      <c r="BS198" s="798">
        <v>0.01</v>
      </c>
      <c r="BT198" s="798">
        <v>0.5</v>
      </c>
      <c r="BU198" s="795" t="s">
        <v>254</v>
      </c>
      <c r="BV198" s="635"/>
      <c r="BW198" s="635"/>
      <c r="BX198" s="635"/>
      <c r="BY198" s="635"/>
      <c r="BZ198" s="635"/>
      <c r="CA198" s="635"/>
      <c r="CB198" s="635"/>
      <c r="CC198" s="635"/>
      <c r="CD198" s="635"/>
      <c r="CE198" s="902"/>
      <c r="CF198" s="902"/>
      <c r="CG198" s="902"/>
      <c r="CH198" s="637"/>
      <c r="CI198" s="902"/>
      <c r="CJ198" s="902"/>
      <c r="CK198" s="637"/>
      <c r="CL198" s="637"/>
      <c r="CM198" s="902"/>
      <c r="CN198" s="705"/>
      <c r="CO198" s="88">
        <v>0.01</v>
      </c>
      <c r="CP198" s="88">
        <f t="shared" si="173"/>
        <v>0.255</v>
      </c>
      <c r="CQ198" s="88">
        <v>0.5</v>
      </c>
    </row>
    <row r="199" spans="22:95" s="67" customFormat="1" ht="18.75" hidden="1" thickBot="1" x14ac:dyDescent="0.3">
      <c r="V199" s="655"/>
      <c r="AA199" s="656"/>
      <c r="AB199" s="656"/>
      <c r="AD199" s="656"/>
      <c r="AE199" s="657"/>
      <c r="AH199" s="658"/>
      <c r="AI199" s="658"/>
      <c r="AK199" s="656"/>
      <c r="AR199" s="656"/>
      <c r="AV199" s="656"/>
      <c r="AX199" s="656"/>
      <c r="BB199" s="656"/>
      <c r="BC199" s="656"/>
      <c r="BE199" s="656"/>
      <c r="BI199" s="796" t="s">
        <v>186</v>
      </c>
      <c r="BJ199" s="794" t="s">
        <v>49</v>
      </c>
      <c r="BK199" s="801">
        <v>328</v>
      </c>
      <c r="BL199" s="794" t="s">
        <v>410</v>
      </c>
      <c r="BM199" s="798">
        <v>0.01</v>
      </c>
      <c r="BN199" s="798">
        <v>0.5</v>
      </c>
      <c r="BO199" s="795" t="s">
        <v>310</v>
      </c>
      <c r="BP199" s="794" t="s">
        <v>49</v>
      </c>
      <c r="BQ199" s="801">
        <v>353</v>
      </c>
      <c r="BR199" s="794" t="s">
        <v>410</v>
      </c>
      <c r="BS199" s="798">
        <v>0.01</v>
      </c>
      <c r="BT199" s="798">
        <v>0.5</v>
      </c>
      <c r="BU199" s="795" t="s">
        <v>254</v>
      </c>
      <c r="BV199" s="635"/>
      <c r="BW199" s="635"/>
      <c r="BX199" s="635"/>
      <c r="BY199" s="635"/>
      <c r="BZ199" s="635"/>
      <c r="CA199" s="635"/>
      <c r="CB199" s="635"/>
      <c r="CC199" s="635"/>
      <c r="CD199" s="635"/>
      <c r="CE199" s="902"/>
      <c r="CF199" s="902"/>
      <c r="CG199" s="902"/>
      <c r="CH199" s="637"/>
      <c r="CI199" s="902"/>
      <c r="CJ199" s="902"/>
      <c r="CK199" s="637"/>
      <c r="CL199" s="637"/>
      <c r="CM199" s="902"/>
      <c r="CN199" s="705"/>
      <c r="CO199" s="88">
        <v>0.01</v>
      </c>
      <c r="CP199" s="88">
        <f t="shared" si="173"/>
        <v>0.255</v>
      </c>
      <c r="CQ199" s="88">
        <v>0.5</v>
      </c>
    </row>
    <row r="200" spans="22:95" s="67" customFormat="1" ht="18.75" hidden="1" thickBot="1" x14ac:dyDescent="0.3">
      <c r="V200" s="655"/>
      <c r="AA200" s="656"/>
      <c r="AB200" s="656"/>
      <c r="AD200" s="656"/>
      <c r="AE200" s="657"/>
      <c r="AH200" s="658"/>
      <c r="AI200" s="658"/>
      <c r="AK200" s="656"/>
      <c r="AR200" s="656"/>
      <c r="AV200" s="656"/>
      <c r="AX200" s="656"/>
      <c r="BB200" s="656"/>
      <c r="BC200" s="656"/>
      <c r="BE200" s="656"/>
      <c r="BI200" s="796" t="s">
        <v>187</v>
      </c>
      <c r="BJ200" s="794" t="s">
        <v>49</v>
      </c>
      <c r="BK200" s="801">
        <v>4800</v>
      </c>
      <c r="BL200" s="794" t="s">
        <v>410</v>
      </c>
      <c r="BM200" s="798">
        <v>0.01</v>
      </c>
      <c r="BN200" s="798">
        <v>0.5</v>
      </c>
      <c r="BO200" s="795" t="s">
        <v>310</v>
      </c>
      <c r="BP200" s="794" t="s">
        <v>49</v>
      </c>
      <c r="BQ200" s="801">
        <v>4470</v>
      </c>
      <c r="BR200" s="794" t="s">
        <v>410</v>
      </c>
      <c r="BS200" s="798">
        <v>0.01</v>
      </c>
      <c r="BT200" s="798">
        <v>0.5</v>
      </c>
      <c r="BU200" s="795" t="s">
        <v>254</v>
      </c>
      <c r="BV200" s="635"/>
      <c r="BW200" s="635"/>
      <c r="BX200" s="635"/>
      <c r="BY200" s="635"/>
      <c r="BZ200" s="635"/>
      <c r="CA200" s="635"/>
      <c r="CB200" s="635"/>
      <c r="CC200" s="635"/>
      <c r="CD200" s="635"/>
      <c r="CE200" s="902"/>
      <c r="CF200" s="902"/>
      <c r="CG200" s="902"/>
      <c r="CH200" s="637"/>
      <c r="CI200" s="902"/>
      <c r="CJ200" s="902"/>
      <c r="CK200" s="637"/>
      <c r="CL200" s="637"/>
      <c r="CM200" s="902"/>
      <c r="CN200" s="705"/>
      <c r="CO200" s="88">
        <v>0.01</v>
      </c>
      <c r="CP200" s="88">
        <f t="shared" si="173"/>
        <v>0.255</v>
      </c>
      <c r="CQ200" s="88">
        <v>0.5</v>
      </c>
    </row>
    <row r="201" spans="22:95" s="67" customFormat="1" ht="26.25" hidden="1" thickBot="1" x14ac:dyDescent="0.3">
      <c r="V201" s="655"/>
      <c r="AA201" s="656"/>
      <c r="AB201" s="656"/>
      <c r="AD201" s="656"/>
      <c r="AE201" s="657"/>
      <c r="AH201" s="658"/>
      <c r="AI201" s="658"/>
      <c r="AK201" s="656"/>
      <c r="AR201" s="656"/>
      <c r="AV201" s="656"/>
      <c r="AX201" s="656"/>
      <c r="BB201" s="656"/>
      <c r="BC201" s="656"/>
      <c r="BE201" s="656"/>
      <c r="BI201" s="796" t="s">
        <v>394</v>
      </c>
      <c r="BJ201" s="794" t="s">
        <v>49</v>
      </c>
      <c r="BK201" s="801">
        <v>3350</v>
      </c>
      <c r="BL201" s="794" t="s">
        <v>410</v>
      </c>
      <c r="BM201" s="798">
        <v>0.01</v>
      </c>
      <c r="BN201" s="798">
        <v>0.5</v>
      </c>
      <c r="BO201" s="795" t="s">
        <v>310</v>
      </c>
      <c r="BP201" s="794"/>
      <c r="BQ201" s="801"/>
      <c r="BR201" s="794"/>
      <c r="BS201" s="798"/>
      <c r="BT201" s="798"/>
      <c r="BU201" s="795"/>
      <c r="BV201" s="635"/>
      <c r="BW201" s="635"/>
      <c r="BX201" s="635"/>
      <c r="BY201" s="635"/>
      <c r="BZ201" s="635"/>
      <c r="CA201" s="635"/>
      <c r="CB201" s="635"/>
      <c r="CC201" s="635"/>
      <c r="CD201" s="635"/>
      <c r="CE201" s="902"/>
      <c r="CF201" s="902"/>
      <c r="CG201" s="902"/>
      <c r="CH201" s="637"/>
      <c r="CI201" s="902"/>
      <c r="CJ201" s="902"/>
      <c r="CK201" s="637"/>
      <c r="CL201" s="637"/>
      <c r="CM201" s="902"/>
      <c r="CN201" s="705"/>
      <c r="CO201" s="88"/>
      <c r="CP201" s="88"/>
      <c r="CQ201" s="88"/>
    </row>
    <row r="202" spans="22:95" s="67" customFormat="1" ht="90.75" hidden="1" thickBot="1" x14ac:dyDescent="0.3">
      <c r="V202" s="655"/>
      <c r="AA202" s="656"/>
      <c r="AB202" s="656"/>
      <c r="AD202" s="656"/>
      <c r="AE202" s="657"/>
      <c r="AH202" s="658"/>
      <c r="AI202" s="658"/>
      <c r="AK202" s="656"/>
      <c r="AR202" s="656"/>
      <c r="AV202" s="656"/>
      <c r="AX202" s="656"/>
      <c r="BB202" s="656"/>
      <c r="BC202" s="656"/>
      <c r="BE202" s="656"/>
      <c r="BI202" s="796" t="s">
        <v>358</v>
      </c>
      <c r="BJ202" s="794" t="s">
        <v>49</v>
      </c>
      <c r="BK202" s="801">
        <f>(BK198*4%)+(BK196*44%)+(BK200*52%)</f>
        <v>3942.8</v>
      </c>
      <c r="BL202" s="794" t="s">
        <v>410</v>
      </c>
      <c r="BM202" s="798">
        <v>0.01</v>
      </c>
      <c r="BN202" s="798">
        <v>0.5</v>
      </c>
      <c r="BO202" s="795" t="s">
        <v>382</v>
      </c>
      <c r="BP202" s="794" t="s">
        <v>49</v>
      </c>
      <c r="BQ202" s="801">
        <v>3922</v>
      </c>
      <c r="BR202" s="794" t="s">
        <v>410</v>
      </c>
      <c r="BS202" s="798">
        <v>0.01</v>
      </c>
      <c r="BT202" s="798">
        <v>0.5</v>
      </c>
      <c r="BU202" s="802" t="s">
        <v>357</v>
      </c>
      <c r="BV202" s="635"/>
      <c r="BW202" s="635"/>
      <c r="BX202" s="635"/>
      <c r="BY202" s="635"/>
      <c r="BZ202" s="635"/>
      <c r="CA202" s="635"/>
      <c r="CB202" s="635"/>
      <c r="CC202" s="635"/>
      <c r="CD202" s="635"/>
      <c r="CE202" s="902"/>
      <c r="CF202" s="902"/>
      <c r="CG202" s="902"/>
      <c r="CH202" s="637"/>
      <c r="CI202" s="902"/>
      <c r="CJ202" s="902"/>
      <c r="CK202" s="637"/>
      <c r="CL202" s="637"/>
      <c r="CM202" s="902"/>
      <c r="CN202" s="705"/>
      <c r="CO202" s="88"/>
      <c r="CP202" s="88"/>
      <c r="CQ202" s="88"/>
    </row>
    <row r="203" spans="22:95" s="67" customFormat="1" ht="166.5" hidden="1" thickBot="1" x14ac:dyDescent="0.3">
      <c r="V203" s="655"/>
      <c r="AA203" s="656"/>
      <c r="AB203" s="656"/>
      <c r="AD203" s="656"/>
      <c r="AE203" s="657"/>
      <c r="AH203" s="658"/>
      <c r="AI203" s="658"/>
      <c r="AK203" s="656"/>
      <c r="AR203" s="656"/>
      <c r="AV203" s="656"/>
      <c r="AX203" s="656"/>
      <c r="BB203" s="656"/>
      <c r="BC203" s="656"/>
      <c r="BE203" s="656"/>
      <c r="BI203" s="796" t="s">
        <v>185</v>
      </c>
      <c r="BJ203" s="794" t="s">
        <v>49</v>
      </c>
      <c r="BK203" s="801">
        <f>(BK198*52%)+(BK196*25%)+(BK195*23%)</f>
        <v>1624.21</v>
      </c>
      <c r="BL203" s="794" t="s">
        <v>410</v>
      </c>
      <c r="BM203" s="798">
        <v>0.01</v>
      </c>
      <c r="BN203" s="798">
        <v>0.5</v>
      </c>
      <c r="BO203" s="795" t="s">
        <v>383</v>
      </c>
      <c r="BP203" s="794" t="s">
        <v>49</v>
      </c>
      <c r="BQ203" s="801">
        <v>1774</v>
      </c>
      <c r="BR203" s="794" t="s">
        <v>410</v>
      </c>
      <c r="BS203" s="798">
        <v>0.01</v>
      </c>
      <c r="BT203" s="798">
        <v>0.5</v>
      </c>
      <c r="BU203" s="795" t="s">
        <v>254</v>
      </c>
      <c r="BV203" s="635"/>
      <c r="BW203" s="635"/>
      <c r="BX203" s="635"/>
      <c r="BY203" s="635"/>
      <c r="BZ203" s="635"/>
      <c r="CA203" s="635"/>
      <c r="CB203" s="635"/>
      <c r="CC203" s="635"/>
      <c r="CD203" s="635"/>
      <c r="CE203" s="902"/>
      <c r="CF203" s="902"/>
      <c r="CG203" s="902"/>
      <c r="CH203" s="637"/>
      <c r="CI203" s="902"/>
      <c r="CJ203" s="902"/>
      <c r="CK203" s="637"/>
      <c r="CL203" s="637"/>
      <c r="CM203" s="902"/>
      <c r="CN203" s="705"/>
      <c r="CO203" s="88"/>
      <c r="CP203" s="88"/>
      <c r="CQ203" s="88"/>
    </row>
    <row r="204" spans="22:95" s="67" customFormat="1" ht="141" hidden="1" thickBot="1" x14ac:dyDescent="0.3">
      <c r="V204" s="655"/>
      <c r="AA204" s="656"/>
      <c r="AB204" s="656"/>
      <c r="AD204" s="656"/>
      <c r="AE204" s="657"/>
      <c r="AH204" s="658"/>
      <c r="AI204" s="658"/>
      <c r="AK204" s="656"/>
      <c r="AR204" s="656"/>
      <c r="AV204" s="656"/>
      <c r="AX204" s="656"/>
      <c r="BB204" s="656"/>
      <c r="BC204" s="656"/>
      <c r="BE204" s="656"/>
      <c r="BI204" s="796" t="s">
        <v>184</v>
      </c>
      <c r="BJ204" s="794" t="s">
        <v>49</v>
      </c>
      <c r="BK204" s="801">
        <f>(BK196*50%)+(BK195*50%)</f>
        <v>1923.5</v>
      </c>
      <c r="BL204" s="794" t="s">
        <v>410</v>
      </c>
      <c r="BM204" s="798">
        <v>0.01</v>
      </c>
      <c r="BN204" s="798">
        <v>0.5</v>
      </c>
      <c r="BO204" s="795" t="s">
        <v>384</v>
      </c>
      <c r="BP204" s="794" t="s">
        <v>49</v>
      </c>
      <c r="BQ204" s="801">
        <v>2088</v>
      </c>
      <c r="BR204" s="794" t="s">
        <v>410</v>
      </c>
      <c r="BS204" s="798">
        <v>0.01</v>
      </c>
      <c r="BT204" s="798">
        <v>0.5</v>
      </c>
      <c r="BU204" s="795" t="s">
        <v>254</v>
      </c>
      <c r="BV204" s="635"/>
      <c r="BW204" s="635"/>
      <c r="BX204" s="635"/>
      <c r="BY204" s="635"/>
      <c r="BZ204" s="635"/>
      <c r="CA204" s="635"/>
      <c r="CB204" s="635"/>
      <c r="CC204" s="635"/>
      <c r="CD204" s="635"/>
      <c r="CE204" s="902"/>
      <c r="CF204" s="902"/>
      <c r="CG204" s="902"/>
      <c r="CH204" s="637"/>
      <c r="CI204" s="902"/>
      <c r="CJ204" s="902"/>
      <c r="CK204" s="637"/>
      <c r="CL204" s="637"/>
      <c r="CM204" s="902"/>
      <c r="CN204" s="705"/>
      <c r="CO204" s="88"/>
      <c r="CP204" s="88"/>
      <c r="CQ204" s="88"/>
    </row>
    <row r="205" spans="22:95" s="67" customFormat="1" ht="192" hidden="1" thickBot="1" x14ac:dyDescent="0.3">
      <c r="V205" s="655"/>
      <c r="AA205" s="656"/>
      <c r="AB205" s="656"/>
      <c r="AD205" s="656"/>
      <c r="AE205" s="657"/>
      <c r="AH205" s="658"/>
      <c r="AI205" s="658"/>
      <c r="AK205" s="656"/>
      <c r="AR205" s="656"/>
      <c r="AV205" s="656"/>
      <c r="AX205" s="656"/>
      <c r="BB205" s="656"/>
      <c r="BC205" s="656"/>
      <c r="BE205" s="656"/>
      <c r="BI205" s="796" t="s">
        <v>188</v>
      </c>
      <c r="BJ205" s="794" t="s">
        <v>49</v>
      </c>
      <c r="BK205" s="801">
        <f>(BK196*65.1%)+(BK198*31.5%)+(BK209*3.4%)</f>
        <v>2473.2039999999997</v>
      </c>
      <c r="BL205" s="794" t="s">
        <v>410</v>
      </c>
      <c r="BM205" s="798">
        <v>0.01</v>
      </c>
      <c r="BN205" s="798">
        <v>0.5</v>
      </c>
      <c r="BO205" s="795" t="s">
        <v>385</v>
      </c>
      <c r="BP205" s="794" t="s">
        <v>49</v>
      </c>
      <c r="BQ205" s="801">
        <v>2729</v>
      </c>
      <c r="BR205" s="794" t="s">
        <v>410</v>
      </c>
      <c r="BS205" s="798">
        <v>0.01</v>
      </c>
      <c r="BT205" s="798">
        <v>0.5</v>
      </c>
      <c r="BU205" s="795" t="s">
        <v>254</v>
      </c>
      <c r="BV205" s="635"/>
      <c r="BW205" s="635"/>
      <c r="BX205" s="635"/>
      <c r="BY205" s="635"/>
      <c r="BZ205" s="635"/>
      <c r="CA205" s="635"/>
      <c r="CB205" s="635"/>
      <c r="CC205" s="635"/>
      <c r="CD205" s="635"/>
      <c r="CE205" s="902"/>
      <c r="CF205" s="902"/>
      <c r="CG205" s="902"/>
      <c r="CH205" s="637"/>
      <c r="CI205" s="902"/>
      <c r="CJ205" s="902"/>
      <c r="CK205" s="637"/>
      <c r="CL205" s="637"/>
      <c r="CM205" s="902"/>
      <c r="CN205" s="705"/>
      <c r="CO205" s="88">
        <v>0.01</v>
      </c>
      <c r="CP205" s="88">
        <f>(CO205+CQ205)/2</f>
        <v>0.255</v>
      </c>
      <c r="CQ205" s="88">
        <v>0.5</v>
      </c>
    </row>
    <row r="206" spans="22:95" s="67" customFormat="1" ht="18.75" hidden="1" thickBot="1" x14ac:dyDescent="0.3">
      <c r="V206" s="655"/>
      <c r="AA206" s="656"/>
      <c r="AB206" s="656"/>
      <c r="AD206" s="656"/>
      <c r="AE206" s="657"/>
      <c r="AH206" s="658"/>
      <c r="AI206" s="658"/>
      <c r="AK206" s="656"/>
      <c r="AR206" s="656"/>
      <c r="AV206" s="656"/>
      <c r="AX206" s="656"/>
      <c r="BB206" s="656"/>
      <c r="BC206" s="656"/>
      <c r="BE206" s="656"/>
      <c r="BI206" s="796" t="s">
        <v>183</v>
      </c>
      <c r="BJ206" s="794" t="s">
        <v>49</v>
      </c>
      <c r="BK206" s="801">
        <v>6630</v>
      </c>
      <c r="BL206" s="794" t="s">
        <v>410</v>
      </c>
      <c r="BM206" s="798">
        <v>0.01</v>
      </c>
      <c r="BN206" s="798">
        <v>0.5</v>
      </c>
      <c r="BO206" s="795" t="s">
        <v>310</v>
      </c>
      <c r="BP206" s="794" t="s">
        <v>49</v>
      </c>
      <c r="BQ206" s="801">
        <v>7390</v>
      </c>
      <c r="BR206" s="794" t="s">
        <v>410</v>
      </c>
      <c r="BS206" s="798">
        <v>0.01</v>
      </c>
      <c r="BT206" s="798">
        <v>0.5</v>
      </c>
      <c r="BU206" s="795" t="s">
        <v>254</v>
      </c>
      <c r="BV206" s="635"/>
      <c r="BW206" s="635"/>
      <c r="BX206" s="635"/>
      <c r="BY206" s="635"/>
      <c r="BZ206" s="635"/>
      <c r="CA206" s="635"/>
      <c r="CB206" s="635"/>
      <c r="CC206" s="635"/>
      <c r="CD206" s="635"/>
      <c r="CE206" s="902"/>
      <c r="CF206" s="902"/>
      <c r="CG206" s="902"/>
      <c r="CH206" s="637"/>
      <c r="CI206" s="902"/>
      <c r="CJ206" s="902"/>
      <c r="CK206" s="637"/>
      <c r="CL206" s="637"/>
      <c r="CM206" s="902"/>
      <c r="CN206" s="705"/>
      <c r="CO206" s="88">
        <v>0.01</v>
      </c>
      <c r="CP206" s="88">
        <f>(CO206+CQ206)/2</f>
        <v>0.255</v>
      </c>
      <c r="CQ206" s="88">
        <v>0.5</v>
      </c>
    </row>
    <row r="207" spans="22:95" s="67" customFormat="1" ht="26.25" hidden="1" thickBot="1" x14ac:dyDescent="0.3">
      <c r="V207" s="655"/>
      <c r="AA207" s="656"/>
      <c r="AB207" s="656"/>
      <c r="AD207" s="656"/>
      <c r="AE207" s="657"/>
      <c r="AH207" s="658"/>
      <c r="AI207" s="658"/>
      <c r="AK207" s="656"/>
      <c r="AR207" s="656"/>
      <c r="AV207" s="656"/>
      <c r="AX207" s="656"/>
      <c r="BB207" s="656"/>
      <c r="BC207" s="656"/>
      <c r="BE207" s="656"/>
      <c r="BI207" s="796" t="s">
        <v>393</v>
      </c>
      <c r="BJ207" s="794" t="s">
        <v>49</v>
      </c>
      <c r="BK207" s="801">
        <v>182</v>
      </c>
      <c r="BL207" s="794" t="s">
        <v>410</v>
      </c>
      <c r="BM207" s="798">
        <v>0.01</v>
      </c>
      <c r="BN207" s="798">
        <v>0.5</v>
      </c>
      <c r="BO207" s="795" t="s">
        <v>310</v>
      </c>
      <c r="BP207" s="794"/>
      <c r="BQ207" s="801"/>
      <c r="BR207" s="794"/>
      <c r="BS207" s="798"/>
      <c r="BT207" s="798"/>
      <c r="BU207" s="795"/>
      <c r="BV207" s="635"/>
      <c r="BW207" s="635"/>
      <c r="BX207" s="635"/>
      <c r="BY207" s="635"/>
      <c r="BZ207" s="635"/>
      <c r="CA207" s="635"/>
      <c r="CB207" s="635"/>
      <c r="CC207" s="635"/>
      <c r="CD207" s="635"/>
      <c r="CE207" s="902"/>
      <c r="CF207" s="902"/>
      <c r="CG207" s="902"/>
      <c r="CH207" s="637"/>
      <c r="CI207" s="902"/>
      <c r="CJ207" s="902"/>
      <c r="CK207" s="637"/>
      <c r="CL207" s="637"/>
      <c r="CM207" s="902"/>
      <c r="CN207" s="705"/>
      <c r="CO207" s="88"/>
      <c r="CP207" s="88"/>
      <c r="CQ207" s="88"/>
    </row>
    <row r="208" spans="22:95" s="67" customFormat="1" ht="135.75" hidden="1" thickBot="1" x14ac:dyDescent="0.3">
      <c r="V208" s="655"/>
      <c r="AA208" s="656"/>
      <c r="AB208" s="656"/>
      <c r="AD208" s="656"/>
      <c r="AE208" s="657"/>
      <c r="AH208" s="658"/>
      <c r="AI208" s="658"/>
      <c r="AK208" s="656"/>
      <c r="AR208" s="656"/>
      <c r="AV208" s="656"/>
      <c r="AX208" s="656"/>
      <c r="BB208" s="656"/>
      <c r="BC208" s="656"/>
      <c r="BE208" s="656"/>
      <c r="BI208" s="796" t="s">
        <v>360</v>
      </c>
      <c r="BJ208" s="794" t="s">
        <v>49</v>
      </c>
      <c r="BK208" s="801">
        <v>3</v>
      </c>
      <c r="BL208" s="794" t="s">
        <v>410</v>
      </c>
      <c r="BM208" s="798">
        <v>0.01</v>
      </c>
      <c r="BN208" s="798">
        <v>0.5</v>
      </c>
      <c r="BO208" s="802" t="s">
        <v>311</v>
      </c>
      <c r="BP208" s="794" t="s">
        <v>49</v>
      </c>
      <c r="BQ208" s="801">
        <v>3</v>
      </c>
      <c r="BR208" s="794" t="s">
        <v>410</v>
      </c>
      <c r="BS208" s="798">
        <v>0.01</v>
      </c>
      <c r="BT208" s="798">
        <v>0.5</v>
      </c>
      <c r="BU208" s="795" t="s">
        <v>254</v>
      </c>
      <c r="BV208" s="635"/>
      <c r="BW208" s="635"/>
      <c r="BX208" s="635"/>
      <c r="BY208" s="635"/>
      <c r="BZ208" s="635"/>
      <c r="CA208" s="635"/>
      <c r="CB208" s="635"/>
      <c r="CC208" s="635"/>
      <c r="CD208" s="635"/>
      <c r="CE208" s="902"/>
      <c r="CF208" s="902"/>
      <c r="CG208" s="902"/>
      <c r="CH208" s="637"/>
      <c r="CI208" s="902"/>
      <c r="CJ208" s="902"/>
      <c r="CK208" s="637"/>
      <c r="CL208" s="637"/>
      <c r="CM208" s="902"/>
      <c r="CN208" s="705"/>
      <c r="CO208" s="88"/>
      <c r="CP208" s="88"/>
      <c r="CQ208" s="88"/>
    </row>
    <row r="209" spans="22:95" s="67" customFormat="1" ht="90" hidden="1" thickBot="1" x14ac:dyDescent="0.3">
      <c r="V209" s="655"/>
      <c r="AA209" s="656"/>
      <c r="AB209" s="656"/>
      <c r="AD209" s="656"/>
      <c r="AE209" s="657"/>
      <c r="AH209" s="658"/>
      <c r="AI209" s="658"/>
      <c r="AK209" s="656"/>
      <c r="AR209" s="656"/>
      <c r="AV209" s="656"/>
      <c r="AX209" s="656"/>
      <c r="BB209" s="656"/>
      <c r="BC209" s="656"/>
      <c r="BE209" s="656"/>
      <c r="BI209" s="796" t="s">
        <v>361</v>
      </c>
      <c r="BJ209" s="794" t="s">
        <v>49</v>
      </c>
      <c r="BK209" s="801">
        <v>1</v>
      </c>
      <c r="BL209" s="794" t="s">
        <v>410</v>
      </c>
      <c r="BM209" s="798">
        <v>0.01</v>
      </c>
      <c r="BN209" s="798">
        <v>0.5</v>
      </c>
      <c r="BO209" s="795" t="s">
        <v>311</v>
      </c>
      <c r="BP209" s="794" t="s">
        <v>49</v>
      </c>
      <c r="BQ209" s="801">
        <v>3</v>
      </c>
      <c r="BR209" s="794" t="s">
        <v>410</v>
      </c>
      <c r="BS209" s="798">
        <v>0.01</v>
      </c>
      <c r="BT209" s="798">
        <v>0.5</v>
      </c>
      <c r="BU209" s="795" t="s">
        <v>254</v>
      </c>
      <c r="BV209" s="635"/>
      <c r="BW209" s="635"/>
      <c r="BX209" s="635"/>
      <c r="BY209" s="635"/>
      <c r="BZ209" s="635"/>
      <c r="CA209" s="635"/>
      <c r="CB209" s="635"/>
      <c r="CC209" s="635"/>
      <c r="CD209" s="635"/>
      <c r="CE209" s="902"/>
      <c r="CF209" s="902"/>
      <c r="CG209" s="902"/>
      <c r="CH209" s="637"/>
      <c r="CI209" s="902"/>
      <c r="CJ209" s="902"/>
      <c r="CK209" s="637"/>
      <c r="CL209" s="637"/>
      <c r="CM209" s="902"/>
      <c r="CN209" s="705"/>
      <c r="CO209" s="88"/>
      <c r="CP209" s="88"/>
      <c r="CQ209" s="88"/>
    </row>
    <row r="210" spans="22:95" s="67" customFormat="1" ht="18.75" hidden="1" thickBot="1" x14ac:dyDescent="0.3">
      <c r="V210" s="655"/>
      <c r="AA210" s="656"/>
      <c r="AB210" s="656"/>
      <c r="AD210" s="656"/>
      <c r="AE210" s="657"/>
      <c r="AH210" s="658"/>
      <c r="AI210" s="658"/>
      <c r="AK210" s="656"/>
      <c r="AR210" s="656"/>
      <c r="AV210" s="656"/>
      <c r="AX210" s="656"/>
      <c r="BB210" s="656"/>
      <c r="BC210" s="656"/>
      <c r="BE210" s="656"/>
      <c r="BI210" s="796" t="s">
        <v>192</v>
      </c>
      <c r="BJ210" s="794" t="s">
        <v>49</v>
      </c>
      <c r="BK210" s="801">
        <v>6290</v>
      </c>
      <c r="BL210" s="794" t="s">
        <v>410</v>
      </c>
      <c r="BM210" s="798">
        <v>0.01</v>
      </c>
      <c r="BN210" s="798">
        <v>0.5</v>
      </c>
      <c r="BO210" s="795" t="s">
        <v>310</v>
      </c>
      <c r="BP210" s="794" t="s">
        <v>49</v>
      </c>
      <c r="BQ210" s="801">
        <v>7140</v>
      </c>
      <c r="BR210" s="794" t="s">
        <v>410</v>
      </c>
      <c r="BS210" s="798">
        <v>0.01</v>
      </c>
      <c r="BT210" s="798">
        <v>0.5</v>
      </c>
      <c r="BU210" s="795" t="s">
        <v>254</v>
      </c>
      <c r="BV210" s="635"/>
      <c r="BW210" s="635"/>
      <c r="BX210" s="635"/>
      <c r="BY210" s="635"/>
      <c r="BZ210" s="635"/>
      <c r="CA210" s="635"/>
      <c r="CB210" s="635"/>
      <c r="CC210" s="635"/>
      <c r="CD210" s="635"/>
      <c r="CE210" s="902"/>
      <c r="CF210" s="902"/>
      <c r="CG210" s="902"/>
      <c r="CH210" s="637"/>
      <c r="CI210" s="902"/>
      <c r="CJ210" s="902"/>
      <c r="CK210" s="637"/>
      <c r="CL210" s="637"/>
      <c r="CM210" s="902"/>
      <c r="CN210" s="705"/>
      <c r="CO210" s="88"/>
      <c r="CP210" s="88"/>
      <c r="CQ210" s="88"/>
    </row>
    <row r="211" spans="22:95" s="67" customFormat="1" ht="15.75" hidden="1" thickBot="1" x14ac:dyDescent="0.3">
      <c r="V211" s="655"/>
      <c r="AA211" s="656"/>
      <c r="AB211" s="656"/>
      <c r="AD211" s="656"/>
      <c r="AE211" s="657"/>
      <c r="AH211" s="658"/>
      <c r="AI211" s="658"/>
      <c r="AK211" s="656"/>
      <c r="AR211" s="656"/>
      <c r="AV211" s="656"/>
      <c r="AX211" s="656"/>
      <c r="BB211" s="656"/>
      <c r="BC211" s="656"/>
      <c r="BE211" s="656"/>
      <c r="BI211" s="796"/>
      <c r="BJ211" s="794"/>
      <c r="BK211" s="801"/>
      <c r="BL211" s="794"/>
      <c r="BM211" s="798"/>
      <c r="BN211" s="798"/>
      <c r="BO211" s="795"/>
      <c r="BP211" s="794"/>
      <c r="BQ211" s="801"/>
      <c r="BR211" s="794"/>
      <c r="BS211" s="798"/>
      <c r="BT211" s="798"/>
      <c r="BU211" s="795"/>
      <c r="BV211" s="635"/>
      <c r="BW211" s="635"/>
      <c r="BX211" s="635"/>
      <c r="BY211" s="635"/>
      <c r="BZ211" s="635"/>
      <c r="CA211" s="635"/>
      <c r="CB211" s="635"/>
      <c r="CC211" s="635"/>
      <c r="CD211" s="635"/>
      <c r="CE211" s="902"/>
      <c r="CF211" s="902"/>
      <c r="CG211" s="902"/>
      <c r="CH211" s="637"/>
      <c r="CI211" s="902"/>
      <c r="CJ211" s="902"/>
      <c r="CK211" s="637"/>
      <c r="CL211" s="637"/>
      <c r="CM211" s="902"/>
      <c r="CN211" s="705"/>
      <c r="CO211" s="88">
        <v>0.15</v>
      </c>
      <c r="CP211" s="88">
        <f>(CO211+CQ211)/2</f>
        <v>0.17499999999999999</v>
      </c>
      <c r="CQ211" s="88">
        <v>0.2</v>
      </c>
    </row>
    <row r="212" spans="22:95" s="67" customFormat="1" hidden="1" x14ac:dyDescent="0.25">
      <c r="V212" s="655"/>
      <c r="AA212" s="656"/>
      <c r="AB212" s="656"/>
      <c r="AD212" s="656"/>
      <c r="AE212" s="657"/>
      <c r="AH212" s="658"/>
      <c r="AI212" s="658"/>
      <c r="AK212" s="656"/>
      <c r="AR212" s="656"/>
      <c r="AV212" s="656"/>
      <c r="AX212" s="656"/>
      <c r="BB212" s="656"/>
      <c r="BC212" s="656"/>
      <c r="BE212" s="656"/>
      <c r="BI212" s="635"/>
      <c r="BJ212" s="636"/>
      <c r="BK212" s="636"/>
      <c r="BL212" s="636"/>
      <c r="BM212" s="102"/>
      <c r="BN212" s="102"/>
      <c r="BO212" s="102"/>
      <c r="BP212" s="902"/>
      <c r="BQ212" s="902"/>
      <c r="BR212" s="902"/>
      <c r="BS212" s="902"/>
      <c r="BT212" s="902"/>
      <c r="BU212" s="902"/>
      <c r="BV212" s="636"/>
      <c r="BW212" s="902"/>
      <c r="BX212" s="902"/>
      <c r="BY212" s="636"/>
      <c r="BZ212" s="636"/>
      <c r="CA212" s="636"/>
      <c r="CB212" s="902"/>
      <c r="CC212" s="902"/>
      <c r="CD212" s="902"/>
      <c r="CE212" s="902"/>
      <c r="CF212" s="902"/>
      <c r="CG212" s="902"/>
      <c r="CH212" s="637"/>
      <c r="CI212" s="902"/>
      <c r="CJ212" s="902"/>
      <c r="CK212" s="637"/>
      <c r="CL212" s="637"/>
      <c r="CM212" s="902"/>
      <c r="CN212" s="705"/>
      <c r="CO212" s="88">
        <v>0.15</v>
      </c>
      <c r="CP212" s="88">
        <f>(CO212+CQ212)/2</f>
        <v>0.17499999999999999</v>
      </c>
      <c r="CQ212" s="88">
        <v>0.2</v>
      </c>
    </row>
    <row r="213" spans="22:95" s="67" customFormat="1" ht="15.75" hidden="1" thickBot="1" x14ac:dyDescent="0.3">
      <c r="V213" s="655"/>
      <c r="AA213" s="656"/>
      <c r="AB213" s="656"/>
      <c r="AD213" s="656"/>
      <c r="AE213" s="657"/>
      <c r="AH213" s="658"/>
      <c r="AI213" s="658"/>
      <c r="AK213" s="656"/>
      <c r="AR213" s="656"/>
      <c r="AV213" s="656"/>
      <c r="AX213" s="656"/>
      <c r="BB213" s="656"/>
      <c r="BC213" s="656"/>
      <c r="BE213" s="656"/>
      <c r="BI213" s="635"/>
      <c r="BJ213" s="636"/>
      <c r="BK213" s="636"/>
      <c r="BL213" s="636"/>
      <c r="BM213" s="102"/>
      <c r="BN213" s="102"/>
      <c r="BO213" s="102"/>
      <c r="BP213" s="636"/>
      <c r="BQ213" s="636"/>
      <c r="BR213" s="636"/>
      <c r="BS213" s="636"/>
      <c r="BT213" s="636"/>
      <c r="BU213" s="636"/>
      <c r="BV213" s="636"/>
      <c r="BW213" s="636"/>
      <c r="BX213" s="636"/>
      <c r="BY213" s="636"/>
      <c r="BZ213" s="636"/>
      <c r="CA213" s="636"/>
      <c r="CB213" s="637"/>
      <c r="CC213" s="636"/>
      <c r="CD213" s="636"/>
      <c r="CE213" s="637"/>
      <c r="CF213" s="637"/>
      <c r="CG213" s="637"/>
      <c r="CH213" s="637"/>
      <c r="CI213" s="636"/>
      <c r="CJ213" s="636"/>
      <c r="CK213" s="637"/>
      <c r="CL213" s="637"/>
      <c r="CM213" s="637"/>
      <c r="CN213" s="705"/>
      <c r="CO213" s="88"/>
      <c r="CP213" s="88"/>
      <c r="CQ213" s="88"/>
    </row>
    <row r="214" spans="22:95" s="67" customFormat="1" ht="33.75" hidden="1" customHeight="1" x14ac:dyDescent="0.25">
      <c r="V214" s="655"/>
      <c r="AA214" s="656"/>
      <c r="AB214" s="656"/>
      <c r="AD214" s="656"/>
      <c r="AE214" s="657"/>
      <c r="AH214" s="658"/>
      <c r="AI214" s="658"/>
      <c r="AK214" s="656"/>
      <c r="AR214" s="656"/>
      <c r="AV214" s="656"/>
      <c r="AX214" s="656"/>
      <c r="BB214" s="656"/>
      <c r="BC214" s="656"/>
      <c r="BE214" s="656"/>
      <c r="BI214" s="2096" t="s">
        <v>250</v>
      </c>
      <c r="BJ214" s="940"/>
      <c r="BK214" s="2096" t="s">
        <v>276</v>
      </c>
      <c r="BL214" s="940"/>
      <c r="BM214" s="2096" t="s">
        <v>233</v>
      </c>
      <c r="BN214" s="2096" t="s">
        <v>233</v>
      </c>
      <c r="BO214" s="2096" t="s">
        <v>240</v>
      </c>
      <c r="BP214" s="940"/>
      <c r="BQ214" s="2096" t="s">
        <v>276</v>
      </c>
      <c r="BR214" s="940"/>
      <c r="BS214" s="2096" t="s">
        <v>233</v>
      </c>
      <c r="BT214" s="2096" t="s">
        <v>233</v>
      </c>
      <c r="BU214" s="2096" t="s">
        <v>240</v>
      </c>
      <c r="BV214" s="636"/>
      <c r="BW214" s="636"/>
      <c r="BX214" s="636"/>
      <c r="BY214" s="636"/>
      <c r="BZ214" s="636"/>
      <c r="CA214" s="636"/>
      <c r="CB214" s="637"/>
      <c r="CC214" s="636"/>
      <c r="CD214" s="636"/>
      <c r="CE214" s="637"/>
      <c r="CF214" s="637"/>
      <c r="CG214" s="637"/>
      <c r="CH214" s="637"/>
      <c r="CI214" s="636"/>
      <c r="CJ214" s="636"/>
      <c r="CK214" s="637"/>
      <c r="CL214" s="637"/>
      <c r="CM214" s="637"/>
      <c r="CN214" s="705"/>
      <c r="CO214" s="88"/>
      <c r="CP214" s="88"/>
      <c r="CQ214" s="88"/>
    </row>
    <row r="215" spans="22:95" s="67" customFormat="1" ht="37.5" hidden="1" customHeight="1" thickBot="1" x14ac:dyDescent="0.3">
      <c r="V215" s="655"/>
      <c r="AA215" s="656"/>
      <c r="AB215" s="656"/>
      <c r="AD215" s="656"/>
      <c r="AE215" s="657"/>
      <c r="AH215" s="658"/>
      <c r="AI215" s="658"/>
      <c r="AK215" s="656"/>
      <c r="AR215" s="656"/>
      <c r="AV215" s="656"/>
      <c r="AX215" s="656"/>
      <c r="BB215" s="656"/>
      <c r="BC215" s="656"/>
      <c r="BE215" s="656"/>
      <c r="BI215" s="2097"/>
      <c r="BJ215" s="941" t="s">
        <v>253</v>
      </c>
      <c r="BK215" s="2097"/>
      <c r="BL215" s="941" t="s">
        <v>251</v>
      </c>
      <c r="BM215" s="2097"/>
      <c r="BN215" s="2097"/>
      <c r="BO215" s="2097"/>
      <c r="BP215" s="941" t="s">
        <v>253</v>
      </c>
      <c r="BQ215" s="2097"/>
      <c r="BR215" s="941" t="s">
        <v>251</v>
      </c>
      <c r="BS215" s="2097"/>
      <c r="BT215" s="2097"/>
      <c r="BU215" s="2097"/>
      <c r="BV215" s="636"/>
      <c r="BW215" s="636"/>
      <c r="BX215" s="636"/>
      <c r="BY215" s="636"/>
      <c r="BZ215" s="636"/>
      <c r="CA215" s="636"/>
      <c r="CB215" s="637"/>
      <c r="CC215" s="636"/>
      <c r="CD215" s="636"/>
      <c r="CE215" s="637"/>
      <c r="CF215" s="637"/>
      <c r="CG215" s="637"/>
      <c r="CH215" s="637"/>
      <c r="CI215" s="636"/>
      <c r="CJ215" s="636"/>
      <c r="CK215" s="637"/>
      <c r="CL215" s="637"/>
      <c r="CM215" s="637"/>
      <c r="CN215" s="705"/>
      <c r="CO215" s="88"/>
      <c r="CP215" s="88"/>
      <c r="CQ215" s="88"/>
    </row>
    <row r="216" spans="22:95" s="67" customFormat="1" ht="18.75" hidden="1" thickBot="1" x14ac:dyDescent="0.3">
      <c r="V216" s="655"/>
      <c r="AA216" s="656"/>
      <c r="AB216" s="656"/>
      <c r="AD216" s="656"/>
      <c r="AE216" s="657"/>
      <c r="AH216" s="658"/>
      <c r="AI216" s="658"/>
      <c r="AK216" s="656"/>
      <c r="AR216" s="656"/>
      <c r="AV216" s="656"/>
      <c r="AX216" s="656"/>
      <c r="BB216" s="656"/>
      <c r="BC216" s="656"/>
      <c r="BE216" s="656"/>
      <c r="BI216" s="796" t="s">
        <v>372</v>
      </c>
      <c r="BJ216" s="794" t="s">
        <v>49</v>
      </c>
      <c r="BK216" s="801">
        <v>1</v>
      </c>
      <c r="BL216" s="794" t="s">
        <v>410</v>
      </c>
      <c r="BM216" s="798">
        <v>0.01</v>
      </c>
      <c r="BN216" s="798">
        <v>0.5</v>
      </c>
      <c r="BO216" s="795" t="s">
        <v>310</v>
      </c>
      <c r="BP216" s="794" t="s">
        <v>49</v>
      </c>
      <c r="BQ216" s="801">
        <v>1</v>
      </c>
      <c r="BR216" s="794" t="s">
        <v>410</v>
      </c>
      <c r="BS216" s="798">
        <v>0.01</v>
      </c>
      <c r="BT216" s="798">
        <v>0.5</v>
      </c>
      <c r="BU216" s="795" t="s">
        <v>254</v>
      </c>
      <c r="BV216" s="636"/>
      <c r="BW216" s="636"/>
      <c r="BX216" s="636"/>
      <c r="BY216" s="636"/>
      <c r="BZ216" s="636"/>
      <c r="CA216" s="636"/>
      <c r="CB216" s="637"/>
      <c r="CC216" s="636"/>
      <c r="CD216" s="636"/>
      <c r="CE216" s="637"/>
      <c r="CF216" s="637"/>
      <c r="CG216" s="637"/>
      <c r="CH216" s="637"/>
      <c r="CI216" s="636"/>
      <c r="CJ216" s="636"/>
      <c r="CK216" s="637"/>
      <c r="CL216" s="637"/>
      <c r="CM216" s="637"/>
      <c r="CN216" s="705"/>
      <c r="CO216" s="88"/>
      <c r="CP216" s="88"/>
      <c r="CQ216" s="88"/>
    </row>
    <row r="217" spans="22:95" s="67" customFormat="1" ht="26.25" hidden="1" thickBot="1" x14ac:dyDescent="0.3">
      <c r="V217" s="655"/>
      <c r="AA217" s="656"/>
      <c r="AB217" s="656"/>
      <c r="AD217" s="656"/>
      <c r="AE217" s="657"/>
      <c r="AH217" s="658"/>
      <c r="AI217" s="658"/>
      <c r="AK217" s="656"/>
      <c r="AR217" s="656"/>
      <c r="AV217" s="656"/>
      <c r="AX217" s="656"/>
      <c r="BB217" s="656"/>
      <c r="BC217" s="656"/>
      <c r="BE217" s="656"/>
      <c r="BI217" s="796" t="s">
        <v>373</v>
      </c>
      <c r="BJ217" s="794" t="s">
        <v>49</v>
      </c>
      <c r="BK217" s="801">
        <v>79</v>
      </c>
      <c r="BL217" s="794" t="s">
        <v>410</v>
      </c>
      <c r="BM217" s="798">
        <v>0.01</v>
      </c>
      <c r="BN217" s="798">
        <v>0.5</v>
      </c>
      <c r="BO217" s="795" t="s">
        <v>310</v>
      </c>
      <c r="BP217" s="794" t="s">
        <v>49</v>
      </c>
      <c r="BQ217" s="801">
        <v>77</v>
      </c>
      <c r="BR217" s="794" t="s">
        <v>410</v>
      </c>
      <c r="BS217" s="798">
        <v>0.01</v>
      </c>
      <c r="BT217" s="798">
        <v>0.5</v>
      </c>
      <c r="BU217" s="795" t="s">
        <v>254</v>
      </c>
      <c r="BV217" s="636"/>
      <c r="BW217" s="636"/>
      <c r="BX217" s="636"/>
      <c r="BY217" s="636"/>
      <c r="BZ217" s="636"/>
      <c r="CA217" s="636"/>
      <c r="CB217" s="636"/>
      <c r="CC217" s="636"/>
      <c r="CD217" s="636"/>
      <c r="CE217" s="636"/>
      <c r="CF217" s="636"/>
      <c r="CG217" s="636"/>
      <c r="CH217" s="636"/>
      <c r="CI217" s="636"/>
      <c r="CJ217" s="636"/>
      <c r="CK217" s="636"/>
      <c r="CL217" s="636"/>
      <c r="CM217" s="636"/>
      <c r="CN217" s="705"/>
      <c r="CO217" s="88">
        <v>0.01</v>
      </c>
      <c r="CP217" s="88">
        <f>(CO217+CQ217)/2</f>
        <v>0.255</v>
      </c>
      <c r="CQ217" s="88">
        <v>0.5</v>
      </c>
    </row>
    <row r="218" spans="22:95" s="67" customFormat="1" hidden="1" x14ac:dyDescent="0.25">
      <c r="V218" s="655"/>
      <c r="AA218" s="656"/>
      <c r="AB218" s="656"/>
      <c r="AD218" s="656"/>
      <c r="AE218" s="657"/>
      <c r="AH218" s="658"/>
      <c r="AI218" s="658"/>
      <c r="AK218" s="656"/>
      <c r="AR218" s="656"/>
      <c r="AV218" s="656"/>
      <c r="AX218" s="656"/>
      <c r="BB218" s="656"/>
      <c r="BC218" s="656"/>
      <c r="BE218" s="656"/>
      <c r="BI218" s="635"/>
      <c r="BJ218" s="636"/>
      <c r="BK218" s="636"/>
      <c r="BL218" s="636"/>
      <c r="BM218" s="102"/>
      <c r="BN218" s="102"/>
      <c r="BO218" s="102"/>
      <c r="BP218" s="636"/>
      <c r="BQ218" s="636"/>
      <c r="BR218" s="636"/>
      <c r="BS218" s="636"/>
      <c r="BT218" s="636"/>
      <c r="BU218" s="636"/>
      <c r="BV218" s="637"/>
      <c r="BW218" s="636"/>
      <c r="BX218" s="636"/>
      <c r="BY218" s="637"/>
      <c r="BZ218" s="637"/>
      <c r="CA218" s="637"/>
      <c r="CB218" s="636"/>
      <c r="CC218" s="636"/>
      <c r="CD218" s="636"/>
      <c r="CE218" s="636"/>
      <c r="CF218" s="636"/>
      <c r="CG218" s="636"/>
      <c r="CH218" s="636"/>
      <c r="CI218" s="636"/>
      <c r="CJ218" s="636"/>
      <c r="CK218" s="636"/>
      <c r="CL218" s="636"/>
      <c r="CM218" s="636"/>
      <c r="CN218" s="932"/>
      <c r="CO218" s="88"/>
      <c r="CP218" s="88"/>
      <c r="CQ218" s="88"/>
    </row>
    <row r="219" spans="22:95" s="67" customFormat="1" ht="15.75" hidden="1" thickBot="1" x14ac:dyDescent="0.3">
      <c r="V219" s="655"/>
      <c r="AA219" s="656"/>
      <c r="AB219" s="656"/>
      <c r="AD219" s="656"/>
      <c r="AE219" s="657"/>
      <c r="AH219" s="658"/>
      <c r="AI219" s="658"/>
      <c r="AK219" s="656"/>
      <c r="AR219" s="656"/>
      <c r="AV219" s="656"/>
      <c r="AX219" s="656"/>
      <c r="BB219" s="656"/>
      <c r="BC219" s="656"/>
      <c r="BE219" s="656"/>
      <c r="BI219" s="635"/>
      <c r="BJ219" s="636"/>
      <c r="BK219" s="636"/>
      <c r="BL219" s="636"/>
      <c r="BM219" s="102"/>
      <c r="BN219" s="102"/>
      <c r="BO219" s="102"/>
      <c r="BP219" s="636"/>
      <c r="BQ219" s="636"/>
      <c r="BR219" s="636"/>
      <c r="BS219" s="636"/>
      <c r="BT219" s="636"/>
      <c r="BU219" s="636"/>
      <c r="BV219" s="637"/>
      <c r="BW219" s="636"/>
      <c r="BX219" s="636"/>
      <c r="BY219" s="637"/>
      <c r="BZ219" s="637"/>
      <c r="CA219" s="637"/>
      <c r="CB219" s="636"/>
      <c r="CC219" s="636"/>
      <c r="CD219" s="636"/>
      <c r="CE219" s="636"/>
      <c r="CF219" s="636"/>
      <c r="CG219" s="636"/>
      <c r="CH219" s="636"/>
      <c r="CI219" s="636"/>
      <c r="CJ219" s="636"/>
      <c r="CK219" s="636"/>
      <c r="CL219" s="636"/>
      <c r="CM219" s="636"/>
      <c r="CN219" s="932"/>
      <c r="CO219" s="88"/>
      <c r="CP219" s="88"/>
      <c r="CQ219" s="88"/>
    </row>
    <row r="220" spans="22:95" s="67" customFormat="1" hidden="1" x14ac:dyDescent="0.25">
      <c r="V220" s="655"/>
      <c r="AA220" s="656"/>
      <c r="AB220" s="656"/>
      <c r="AD220" s="656"/>
      <c r="AE220" s="657"/>
      <c r="AH220" s="658"/>
      <c r="AI220" s="658"/>
      <c r="AK220" s="656"/>
      <c r="AR220" s="656"/>
      <c r="AV220" s="656"/>
      <c r="AX220" s="656"/>
      <c r="BB220" s="656"/>
      <c r="BC220" s="656"/>
      <c r="BE220" s="656"/>
      <c r="BI220" s="2096" t="s">
        <v>249</v>
      </c>
      <c r="BJ220" s="940"/>
      <c r="BK220" s="2096" t="s">
        <v>277</v>
      </c>
      <c r="BL220" s="940"/>
      <c r="BM220" s="2096" t="s">
        <v>233</v>
      </c>
      <c r="BN220" s="2096" t="s">
        <v>233</v>
      </c>
      <c r="BO220" s="2096" t="s">
        <v>240</v>
      </c>
      <c r="BP220" s="636"/>
      <c r="BQ220" s="636"/>
      <c r="BR220" s="636"/>
      <c r="BS220" s="636"/>
      <c r="BT220" s="636"/>
      <c r="BU220" s="636"/>
      <c r="BV220" s="637"/>
      <c r="BW220" s="636"/>
      <c r="BX220" s="636"/>
      <c r="BY220" s="637"/>
      <c r="BZ220" s="637"/>
      <c r="CA220" s="637"/>
      <c r="CB220" s="898"/>
      <c r="CC220" s="636"/>
      <c r="CD220" s="636"/>
      <c r="CE220" s="898"/>
      <c r="CF220" s="898"/>
      <c r="CG220" s="898"/>
      <c r="CH220" s="898"/>
      <c r="CI220" s="636"/>
      <c r="CJ220" s="636"/>
      <c r="CK220" s="898"/>
      <c r="CL220" s="898"/>
      <c r="CM220" s="898"/>
      <c r="CN220" s="932"/>
      <c r="CO220" s="88"/>
      <c r="CP220" s="88"/>
      <c r="CQ220" s="88"/>
    </row>
    <row r="221" spans="22:95" s="67" customFormat="1" ht="49.5" hidden="1" customHeight="1" thickBot="1" x14ac:dyDescent="0.3">
      <c r="V221" s="655"/>
      <c r="AA221" s="656"/>
      <c r="AB221" s="656"/>
      <c r="AD221" s="656"/>
      <c r="AE221" s="657"/>
      <c r="AH221" s="658"/>
      <c r="AI221" s="658"/>
      <c r="AK221" s="656"/>
      <c r="AR221" s="656"/>
      <c r="AV221" s="656"/>
      <c r="AX221" s="656"/>
      <c r="BB221" s="656"/>
      <c r="BC221" s="656"/>
      <c r="BE221" s="656"/>
      <c r="BI221" s="2097"/>
      <c r="BJ221" s="941" t="s">
        <v>253</v>
      </c>
      <c r="BK221" s="2097"/>
      <c r="BL221" s="941" t="s">
        <v>251</v>
      </c>
      <c r="BM221" s="2097"/>
      <c r="BN221" s="2097"/>
      <c r="BO221" s="2097"/>
      <c r="BP221" s="636"/>
      <c r="BQ221" s="636"/>
      <c r="BR221" s="636"/>
      <c r="BS221" s="636"/>
      <c r="BT221" s="636"/>
      <c r="BU221" s="636"/>
      <c r="BV221" s="637"/>
      <c r="BW221" s="636"/>
      <c r="BX221" s="636"/>
      <c r="BY221" s="637"/>
      <c r="BZ221" s="637"/>
      <c r="CA221" s="637"/>
      <c r="CB221" s="898"/>
      <c r="CC221" s="636"/>
      <c r="CD221" s="636"/>
      <c r="CE221" s="898"/>
      <c r="CF221" s="898"/>
      <c r="CG221" s="898"/>
      <c r="CH221" s="898"/>
      <c r="CI221" s="636"/>
      <c r="CJ221" s="636"/>
      <c r="CK221" s="898"/>
      <c r="CL221" s="898"/>
      <c r="CM221" s="898"/>
      <c r="CN221" s="932"/>
      <c r="CO221" s="88"/>
      <c r="CP221" s="88"/>
      <c r="CQ221" s="88"/>
    </row>
    <row r="222" spans="22:95" s="67" customFormat="1" ht="15.75" hidden="1" thickBot="1" x14ac:dyDescent="0.3">
      <c r="V222" s="655"/>
      <c r="AA222" s="656"/>
      <c r="AB222" s="656"/>
      <c r="AD222" s="656"/>
      <c r="AE222" s="657"/>
      <c r="AH222" s="658"/>
      <c r="AI222" s="658"/>
      <c r="AK222" s="656"/>
      <c r="AR222" s="656"/>
      <c r="AV222" s="656"/>
      <c r="AX222" s="656"/>
      <c r="BB222" s="656"/>
      <c r="BC222" s="656"/>
      <c r="BE222" s="656"/>
      <c r="BI222" s="796" t="s">
        <v>256</v>
      </c>
      <c r="BJ222" s="794" t="s">
        <v>75</v>
      </c>
      <c r="BK222" s="801">
        <v>1.7829504000000003E-3</v>
      </c>
      <c r="BL222" s="794" t="s">
        <v>278</v>
      </c>
      <c r="BM222" s="798">
        <v>0.01</v>
      </c>
      <c r="BN222" s="798">
        <v>0.5</v>
      </c>
      <c r="BO222" s="795" t="s">
        <v>258</v>
      </c>
      <c r="BP222" s="636"/>
      <c r="BQ222" s="636"/>
      <c r="BR222" s="636"/>
      <c r="BS222" s="636"/>
      <c r="BT222" s="636"/>
      <c r="BU222" s="636"/>
      <c r="BV222" s="637"/>
      <c r="BW222" s="636"/>
      <c r="BX222" s="636"/>
      <c r="BY222" s="637"/>
      <c r="BZ222" s="637"/>
      <c r="CA222" s="637"/>
      <c r="CB222" s="637"/>
      <c r="CC222" s="636"/>
      <c r="CD222" s="636"/>
      <c r="CE222" s="637"/>
      <c r="CF222" s="637"/>
      <c r="CG222" s="637"/>
      <c r="CH222" s="637"/>
      <c r="CI222" s="636"/>
      <c r="CJ222" s="636"/>
      <c r="CK222" s="637"/>
      <c r="CL222" s="637"/>
      <c r="CM222" s="637"/>
      <c r="CN222" s="705"/>
      <c r="CO222" s="88">
        <v>0.01</v>
      </c>
      <c r="CP222" s="88">
        <f>(CO222+CQ222)/2</f>
        <v>0.255</v>
      </c>
      <c r="CQ222" s="88">
        <v>0.5</v>
      </c>
    </row>
    <row r="223" spans="22:95" s="67" customFormat="1" ht="15.75" hidden="1" thickBot="1" x14ac:dyDescent="0.3">
      <c r="V223" s="655"/>
      <c r="AA223" s="656"/>
      <c r="AB223" s="656"/>
      <c r="AD223" s="656"/>
      <c r="AE223" s="657"/>
      <c r="AH223" s="658"/>
      <c r="AI223" s="658"/>
      <c r="AK223" s="656"/>
      <c r="AR223" s="656"/>
      <c r="AV223" s="656"/>
      <c r="AX223" s="656"/>
      <c r="BB223" s="656"/>
      <c r="BC223" s="656"/>
      <c r="BE223" s="656"/>
      <c r="BI223" s="796" t="s">
        <v>257</v>
      </c>
      <c r="BJ223" s="794" t="s">
        <v>49</v>
      </c>
      <c r="BK223" s="801">
        <v>5.8960000000000013E-4</v>
      </c>
      <c r="BL223" s="794" t="s">
        <v>259</v>
      </c>
      <c r="BM223" s="798">
        <v>0.01</v>
      </c>
      <c r="BN223" s="798">
        <v>0.5</v>
      </c>
      <c r="BO223" s="795" t="s">
        <v>258</v>
      </c>
      <c r="BP223" s="636"/>
      <c r="BQ223" s="636"/>
      <c r="BR223" s="636"/>
      <c r="BS223" s="636"/>
      <c r="BT223" s="636"/>
      <c r="BU223" s="636"/>
      <c r="BV223" s="637"/>
      <c r="BW223" s="636"/>
      <c r="BX223" s="636"/>
      <c r="BY223" s="637"/>
      <c r="BZ223" s="637"/>
      <c r="CA223" s="637"/>
      <c r="CB223" s="637"/>
      <c r="CC223" s="636"/>
      <c r="CD223" s="636"/>
      <c r="CE223" s="637"/>
      <c r="CF223" s="637"/>
      <c r="CG223" s="637"/>
      <c r="CH223" s="637"/>
      <c r="CI223" s="636"/>
      <c r="CJ223" s="636"/>
      <c r="CK223" s="637"/>
      <c r="CL223" s="637"/>
      <c r="CM223" s="637"/>
      <c r="CN223" s="705"/>
      <c r="CO223" s="88"/>
      <c r="CP223" s="88"/>
      <c r="CQ223" s="88"/>
    </row>
    <row r="224" spans="22:95" s="67" customFormat="1" hidden="1" x14ac:dyDescent="0.25">
      <c r="V224" s="655"/>
      <c r="AA224" s="656"/>
      <c r="AB224" s="656"/>
      <c r="AD224" s="656"/>
      <c r="AE224" s="657"/>
      <c r="AH224" s="658"/>
      <c r="AI224" s="658"/>
      <c r="AK224" s="656"/>
      <c r="AR224" s="656"/>
      <c r="AV224" s="656"/>
      <c r="AX224" s="656"/>
      <c r="BB224" s="656"/>
      <c r="BC224" s="656"/>
      <c r="BE224" s="656"/>
      <c r="BI224" s="635"/>
      <c r="BJ224" s="636"/>
      <c r="BK224" s="636"/>
      <c r="BL224" s="636"/>
      <c r="BM224" s="102"/>
      <c r="BN224" s="102"/>
      <c r="BO224" s="102"/>
      <c r="BP224" s="636"/>
      <c r="BQ224" s="636"/>
      <c r="BR224" s="636"/>
      <c r="BS224" s="636"/>
      <c r="BT224" s="636"/>
      <c r="BU224" s="636"/>
      <c r="BV224" s="637"/>
      <c r="BW224" s="636"/>
      <c r="BX224" s="636"/>
      <c r="BY224" s="637"/>
      <c r="BZ224" s="637"/>
      <c r="CA224" s="637"/>
      <c r="CB224" s="637"/>
      <c r="CC224" s="636"/>
      <c r="CD224" s="636"/>
      <c r="CE224" s="637"/>
      <c r="CF224" s="637"/>
      <c r="CG224" s="637"/>
      <c r="CH224" s="637"/>
      <c r="CI224" s="636"/>
      <c r="CJ224" s="636"/>
      <c r="CK224" s="637"/>
      <c r="CL224" s="637"/>
      <c r="CM224" s="637"/>
      <c r="CN224" s="705"/>
      <c r="CO224" s="88"/>
      <c r="CP224" s="88"/>
      <c r="CQ224" s="88"/>
    </row>
    <row r="225" spans="22:95" s="67" customFormat="1" ht="15.75" hidden="1" thickBot="1" x14ac:dyDescent="0.3">
      <c r="V225" s="655"/>
      <c r="AA225" s="656"/>
      <c r="AB225" s="656"/>
      <c r="AD225" s="656"/>
      <c r="AE225" s="657"/>
      <c r="AH225" s="658"/>
      <c r="AI225" s="658"/>
      <c r="AK225" s="656"/>
      <c r="AR225" s="656"/>
      <c r="AV225" s="656"/>
      <c r="AX225" s="656"/>
      <c r="BB225" s="656"/>
      <c r="BC225" s="656"/>
      <c r="BE225" s="656"/>
      <c r="BI225" s="635"/>
      <c r="BJ225" s="636"/>
      <c r="BK225" s="636"/>
      <c r="BL225" s="636"/>
      <c r="BM225" s="102"/>
      <c r="BN225" s="102"/>
      <c r="BO225" s="102"/>
      <c r="BP225" s="636"/>
      <c r="BQ225" s="636"/>
      <c r="BR225" s="636"/>
      <c r="BS225" s="636"/>
      <c r="BT225" s="636"/>
      <c r="BU225" s="636"/>
      <c r="BV225" s="637"/>
      <c r="BW225" s="636"/>
      <c r="BX225" s="636"/>
      <c r="BY225" s="637"/>
      <c r="BZ225" s="637"/>
      <c r="CA225" s="637"/>
      <c r="CB225" s="637"/>
      <c r="CC225" s="636"/>
      <c r="CD225" s="636"/>
      <c r="CE225" s="637"/>
      <c r="CF225" s="637"/>
      <c r="CG225" s="637"/>
      <c r="CH225" s="637"/>
      <c r="CI225" s="636"/>
      <c r="CJ225" s="636"/>
      <c r="CK225" s="637"/>
      <c r="CL225" s="637"/>
      <c r="CM225" s="637"/>
      <c r="CN225" s="705"/>
      <c r="CO225" s="88"/>
      <c r="CP225" s="88"/>
      <c r="CQ225" s="88"/>
    </row>
    <row r="226" spans="22:95" s="67" customFormat="1" hidden="1" x14ac:dyDescent="0.25">
      <c r="V226" s="655"/>
      <c r="AA226" s="656"/>
      <c r="AB226" s="656"/>
      <c r="AD226" s="656"/>
      <c r="AE226" s="657"/>
      <c r="AH226" s="658"/>
      <c r="AI226" s="658"/>
      <c r="AK226" s="656"/>
      <c r="AR226" s="656"/>
      <c r="AV226" s="656"/>
      <c r="AX226" s="656"/>
      <c r="BB226" s="656"/>
      <c r="BC226" s="656"/>
      <c r="BE226" s="656"/>
      <c r="BI226" s="2096" t="s">
        <v>171</v>
      </c>
      <c r="BJ226" s="940"/>
      <c r="BK226" s="2096" t="s">
        <v>276</v>
      </c>
      <c r="BL226" s="940"/>
      <c r="BM226" s="2096" t="s">
        <v>233</v>
      </c>
      <c r="BN226" s="2096" t="s">
        <v>233</v>
      </c>
      <c r="BO226" s="2096" t="s">
        <v>240</v>
      </c>
      <c r="BP226" s="636"/>
      <c r="BQ226" s="636"/>
      <c r="BR226" s="636"/>
      <c r="BS226" s="636"/>
      <c r="BT226" s="636"/>
      <c r="BU226" s="636"/>
      <c r="BV226" s="637"/>
      <c r="BW226" s="636"/>
      <c r="BX226" s="636"/>
      <c r="BY226" s="637"/>
      <c r="BZ226" s="637"/>
      <c r="CA226" s="637"/>
      <c r="CB226" s="637"/>
      <c r="CC226" s="636"/>
      <c r="CD226" s="636"/>
      <c r="CE226" s="637"/>
      <c r="CF226" s="637"/>
      <c r="CG226" s="637"/>
      <c r="CH226" s="637"/>
      <c r="CI226" s="636"/>
      <c r="CJ226" s="636"/>
      <c r="CK226" s="637"/>
      <c r="CL226" s="637"/>
      <c r="CM226" s="637"/>
      <c r="CN226" s="705"/>
      <c r="CO226" s="88"/>
      <c r="CP226" s="88"/>
      <c r="CQ226" s="88"/>
    </row>
    <row r="227" spans="22:95" s="67" customFormat="1" ht="41.25" hidden="1" customHeight="1" thickBot="1" x14ac:dyDescent="0.3">
      <c r="V227" s="655"/>
      <c r="AA227" s="656"/>
      <c r="AB227" s="656"/>
      <c r="AD227" s="656"/>
      <c r="AE227" s="657"/>
      <c r="AH227" s="658"/>
      <c r="AI227" s="658"/>
      <c r="AK227" s="656"/>
      <c r="AR227" s="656"/>
      <c r="AV227" s="656"/>
      <c r="AX227" s="656"/>
      <c r="BB227" s="656"/>
      <c r="BC227" s="656"/>
      <c r="BE227" s="656"/>
      <c r="BI227" s="2097"/>
      <c r="BJ227" s="941" t="s">
        <v>253</v>
      </c>
      <c r="BK227" s="2097"/>
      <c r="BL227" s="941" t="s">
        <v>251</v>
      </c>
      <c r="BM227" s="2097"/>
      <c r="BN227" s="2097"/>
      <c r="BO227" s="2097"/>
      <c r="BP227" s="636"/>
      <c r="BQ227" s="636"/>
      <c r="BR227" s="636"/>
      <c r="BS227" s="636"/>
      <c r="BT227" s="636"/>
      <c r="BU227" s="636"/>
      <c r="BV227" s="637"/>
      <c r="BW227" s="636"/>
      <c r="BX227" s="636"/>
      <c r="BY227" s="637"/>
      <c r="BZ227" s="637"/>
      <c r="CA227" s="637"/>
      <c r="CB227" s="637"/>
      <c r="CC227" s="636"/>
      <c r="CD227" s="636"/>
      <c r="CE227" s="637"/>
      <c r="CF227" s="637"/>
      <c r="CG227" s="637"/>
      <c r="CH227" s="637"/>
      <c r="CI227" s="636"/>
      <c r="CJ227" s="636"/>
      <c r="CK227" s="637"/>
      <c r="CL227" s="637"/>
      <c r="CM227" s="637"/>
      <c r="CN227" s="705"/>
      <c r="CO227" s="88"/>
      <c r="CP227" s="88"/>
      <c r="CQ227" s="88"/>
    </row>
    <row r="228" spans="22:95" s="67" customFormat="1" ht="18.75" hidden="1" thickBot="1" x14ac:dyDescent="0.3">
      <c r="V228" s="655"/>
      <c r="AA228" s="656"/>
      <c r="AB228" s="656"/>
      <c r="AD228" s="656"/>
      <c r="AE228" s="657"/>
      <c r="AH228" s="658"/>
      <c r="AI228" s="658"/>
      <c r="AK228" s="656"/>
      <c r="AR228" s="656"/>
      <c r="AV228" s="656"/>
      <c r="AX228" s="656"/>
      <c r="BB228" s="656"/>
      <c r="BC228" s="656"/>
      <c r="BE228" s="656"/>
      <c r="BI228" s="796" t="s">
        <v>170</v>
      </c>
      <c r="BJ228" s="794" t="s">
        <v>49</v>
      </c>
      <c r="BK228" s="801">
        <v>1</v>
      </c>
      <c r="BL228" s="794" t="s">
        <v>410</v>
      </c>
      <c r="BM228" s="798">
        <v>0.01</v>
      </c>
      <c r="BN228" s="798">
        <v>0.5</v>
      </c>
      <c r="BO228" s="795" t="s">
        <v>310</v>
      </c>
      <c r="BP228" s="636"/>
      <c r="BQ228" s="636"/>
      <c r="BR228" s="636"/>
      <c r="BS228" s="636"/>
      <c r="BT228" s="636"/>
      <c r="BU228" s="636"/>
      <c r="BV228" s="637"/>
      <c r="BW228" s="636"/>
      <c r="BX228" s="636"/>
      <c r="BY228" s="637"/>
      <c r="BZ228" s="637"/>
      <c r="CA228" s="637"/>
      <c r="CB228" s="637"/>
      <c r="CC228" s="636"/>
      <c r="CD228" s="636"/>
      <c r="CE228" s="637"/>
      <c r="CF228" s="637"/>
      <c r="CG228" s="637"/>
      <c r="CH228" s="637"/>
      <c r="CI228" s="636"/>
      <c r="CJ228" s="636"/>
      <c r="CK228" s="637"/>
      <c r="CL228" s="637"/>
      <c r="CM228" s="637"/>
      <c r="CN228" s="705"/>
      <c r="CO228" s="88"/>
      <c r="CP228" s="88"/>
      <c r="CQ228" s="88"/>
    </row>
    <row r="229" spans="22:95" s="67" customFormat="1" hidden="1" x14ac:dyDescent="0.25">
      <c r="V229" s="655"/>
      <c r="AA229" s="656"/>
      <c r="AB229" s="656"/>
      <c r="AD229" s="656"/>
      <c r="AE229" s="657"/>
      <c r="AH229" s="658"/>
      <c r="AI229" s="658"/>
      <c r="AK229" s="656"/>
      <c r="AR229" s="656"/>
      <c r="AV229" s="656"/>
      <c r="AX229" s="656"/>
      <c r="BB229" s="656"/>
      <c r="BC229" s="656"/>
      <c r="BE229" s="656"/>
      <c r="BI229" s="803"/>
      <c r="BJ229" s="804"/>
      <c r="BK229" s="804"/>
      <c r="BL229" s="804"/>
      <c r="BM229" s="805"/>
      <c r="BN229" s="805"/>
      <c r="BO229" s="805"/>
      <c r="BP229" s="636"/>
      <c r="BQ229" s="636"/>
      <c r="BR229" s="636"/>
      <c r="BS229" s="636"/>
      <c r="BT229" s="636"/>
      <c r="BU229" s="636"/>
      <c r="BV229" s="637"/>
      <c r="BW229" s="636"/>
      <c r="BX229" s="636"/>
      <c r="BY229" s="637"/>
      <c r="BZ229" s="637"/>
      <c r="CA229" s="637"/>
      <c r="CB229" s="637"/>
      <c r="CC229" s="636"/>
      <c r="CD229" s="636"/>
      <c r="CE229" s="637"/>
      <c r="CF229" s="637"/>
      <c r="CG229" s="637"/>
      <c r="CH229" s="637"/>
      <c r="CI229" s="636"/>
      <c r="CJ229" s="636"/>
      <c r="CK229" s="637"/>
      <c r="CL229" s="637"/>
      <c r="CM229" s="637"/>
      <c r="CN229" s="705"/>
      <c r="CO229" s="667">
        <f>BM229</f>
        <v>0</v>
      </c>
      <c r="CP229" s="88">
        <f>(CO229+CQ229)/2</f>
        <v>0</v>
      </c>
      <c r="CQ229" s="667">
        <f>BN229</f>
        <v>0</v>
      </c>
    </row>
    <row r="230" spans="22:95" s="67" customFormat="1" ht="15.75" hidden="1" thickBot="1" x14ac:dyDescent="0.3">
      <c r="V230" s="655"/>
      <c r="AA230" s="656"/>
      <c r="AB230" s="656"/>
      <c r="AD230" s="656"/>
      <c r="AE230" s="657"/>
      <c r="AH230" s="658"/>
      <c r="AI230" s="658"/>
      <c r="AK230" s="656"/>
      <c r="AR230" s="656"/>
      <c r="AV230" s="656"/>
      <c r="AX230" s="656"/>
      <c r="BB230" s="656"/>
      <c r="BC230" s="656"/>
      <c r="BE230" s="656"/>
      <c r="BI230" s="803"/>
      <c r="BJ230" s="804"/>
      <c r="BK230" s="804"/>
      <c r="BL230" s="804"/>
      <c r="BM230" s="805"/>
      <c r="BN230" s="805"/>
      <c r="BO230" s="805"/>
      <c r="BP230" s="636"/>
      <c r="BQ230" s="636"/>
      <c r="BR230" s="636"/>
      <c r="BS230" s="636"/>
      <c r="BT230" s="636"/>
      <c r="BU230" s="636"/>
      <c r="BV230" s="637"/>
      <c r="BW230" s="636"/>
      <c r="BX230" s="636"/>
      <c r="BY230" s="637"/>
      <c r="BZ230" s="637"/>
      <c r="CA230" s="637"/>
      <c r="CB230" s="637"/>
      <c r="CC230" s="636"/>
      <c r="CD230" s="636"/>
      <c r="CE230" s="637"/>
      <c r="CF230" s="637"/>
      <c r="CG230" s="637"/>
      <c r="CH230" s="637"/>
      <c r="CI230" s="636"/>
      <c r="CJ230" s="636"/>
      <c r="CK230" s="637"/>
      <c r="CL230" s="637"/>
      <c r="CM230" s="637"/>
      <c r="CN230" s="705"/>
      <c r="CO230" s="667">
        <f t="shared" ref="CO230:CO293" si="174">BM230</f>
        <v>0</v>
      </c>
      <c r="CP230" s="88">
        <f t="shared" ref="CP230:CP293" si="175">(CO230+CQ230)/2</f>
        <v>0</v>
      </c>
      <c r="CQ230" s="667">
        <f t="shared" ref="CQ230:CQ293" si="176">BN230</f>
        <v>0</v>
      </c>
    </row>
    <row r="231" spans="22:95" s="67" customFormat="1" hidden="1" x14ac:dyDescent="0.25">
      <c r="V231" s="655"/>
      <c r="AA231" s="656"/>
      <c r="AB231" s="656"/>
      <c r="AD231" s="656"/>
      <c r="AE231" s="657"/>
      <c r="AH231" s="658"/>
      <c r="AI231" s="658"/>
      <c r="AK231" s="656"/>
      <c r="AR231" s="656"/>
      <c r="AV231" s="656"/>
      <c r="AX231" s="656"/>
      <c r="BB231" s="656"/>
      <c r="BC231" s="656"/>
      <c r="BE231" s="656"/>
      <c r="BI231" s="2096" t="s">
        <v>264</v>
      </c>
      <c r="BJ231" s="940"/>
      <c r="BK231" s="2096" t="s">
        <v>276</v>
      </c>
      <c r="BL231" s="940"/>
      <c r="BM231" s="2096" t="s">
        <v>233</v>
      </c>
      <c r="BN231" s="2096" t="s">
        <v>233</v>
      </c>
      <c r="BO231" s="2096" t="s">
        <v>240</v>
      </c>
      <c r="BP231" s="940"/>
      <c r="BQ231" s="2096" t="s">
        <v>276</v>
      </c>
      <c r="BR231" s="940"/>
      <c r="BS231" s="2096" t="s">
        <v>233</v>
      </c>
      <c r="BT231" s="2096" t="s">
        <v>233</v>
      </c>
      <c r="BU231" s="2096" t="s">
        <v>240</v>
      </c>
      <c r="BV231" s="637"/>
      <c r="BW231" s="636"/>
      <c r="BX231" s="636"/>
      <c r="BY231" s="637"/>
      <c r="BZ231" s="637"/>
      <c r="CA231" s="637"/>
      <c r="CB231" s="637"/>
      <c r="CC231" s="636"/>
      <c r="CD231" s="636"/>
      <c r="CE231" s="637"/>
      <c r="CF231" s="637"/>
      <c r="CG231" s="637"/>
      <c r="CH231" s="637"/>
      <c r="CI231" s="636"/>
      <c r="CJ231" s="636"/>
      <c r="CK231" s="637"/>
      <c r="CL231" s="637"/>
      <c r="CM231" s="637"/>
      <c r="CN231" s="705"/>
      <c r="CO231" s="667" t="str">
        <f t="shared" si="174"/>
        <v>Incertidumbre (+/- %)</v>
      </c>
      <c r="CP231" s="88" t="e">
        <f t="shared" si="175"/>
        <v>#VALUE!</v>
      </c>
      <c r="CQ231" s="667" t="str">
        <f t="shared" si="176"/>
        <v>Incertidumbre (+/- %)</v>
      </c>
    </row>
    <row r="232" spans="22:95" s="67" customFormat="1" ht="15.75" hidden="1" thickBot="1" x14ac:dyDescent="0.3">
      <c r="V232" s="655"/>
      <c r="AA232" s="656"/>
      <c r="AB232" s="656"/>
      <c r="AD232" s="656"/>
      <c r="AE232" s="657"/>
      <c r="AH232" s="658"/>
      <c r="AI232" s="658"/>
      <c r="AK232" s="656"/>
      <c r="AR232" s="656"/>
      <c r="AV232" s="656"/>
      <c r="AX232" s="656"/>
      <c r="BB232" s="656"/>
      <c r="BC232" s="656"/>
      <c r="BE232" s="656"/>
      <c r="BI232" s="2097"/>
      <c r="BJ232" s="941" t="s">
        <v>253</v>
      </c>
      <c r="BK232" s="2097"/>
      <c r="BL232" s="941" t="s">
        <v>251</v>
      </c>
      <c r="BM232" s="2097"/>
      <c r="BN232" s="2097"/>
      <c r="BO232" s="2097"/>
      <c r="BP232" s="941" t="s">
        <v>253</v>
      </c>
      <c r="BQ232" s="2097"/>
      <c r="BR232" s="941" t="s">
        <v>251</v>
      </c>
      <c r="BS232" s="2097"/>
      <c r="BT232" s="2097"/>
      <c r="BU232" s="2097"/>
      <c r="BV232" s="637"/>
      <c r="BW232" s="636"/>
      <c r="BX232" s="636"/>
      <c r="BY232" s="637"/>
      <c r="BZ232" s="637"/>
      <c r="CA232" s="637"/>
      <c r="CB232" s="637"/>
      <c r="CC232" s="636"/>
      <c r="CD232" s="636"/>
      <c r="CE232" s="637"/>
      <c r="CF232" s="637"/>
      <c r="CG232" s="637"/>
      <c r="CH232" s="637"/>
      <c r="CI232" s="636"/>
      <c r="CJ232" s="636"/>
      <c r="CK232" s="637"/>
      <c r="CL232" s="637"/>
      <c r="CM232" s="637"/>
      <c r="CN232" s="705"/>
      <c r="CO232" s="667">
        <f t="shared" si="174"/>
        <v>0</v>
      </c>
      <c r="CP232" s="88">
        <f t="shared" si="175"/>
        <v>0</v>
      </c>
      <c r="CQ232" s="667">
        <f t="shared" si="176"/>
        <v>0</v>
      </c>
    </row>
    <row r="233" spans="22:95" s="67" customFormat="1" ht="18.75" hidden="1" thickBot="1" x14ac:dyDescent="0.3">
      <c r="V233" s="655"/>
      <c r="AA233" s="656"/>
      <c r="AB233" s="656"/>
      <c r="AD233" s="656"/>
      <c r="AE233" s="657"/>
      <c r="AH233" s="658"/>
      <c r="AI233" s="658"/>
      <c r="AK233" s="656"/>
      <c r="AR233" s="656"/>
      <c r="AV233" s="656"/>
      <c r="AX233" s="656"/>
      <c r="BB233" s="656"/>
      <c r="BC233" s="656"/>
      <c r="BE233" s="656"/>
      <c r="BI233" s="796" t="s">
        <v>8</v>
      </c>
      <c r="BJ233" s="794" t="s">
        <v>49</v>
      </c>
      <c r="BK233" s="801">
        <f>BJ479</f>
        <v>23500</v>
      </c>
      <c r="BL233" s="794" t="s">
        <v>410</v>
      </c>
      <c r="BM233" s="798">
        <v>0.01</v>
      </c>
      <c r="BN233" s="798">
        <v>0.5</v>
      </c>
      <c r="BO233" s="795" t="s">
        <v>310</v>
      </c>
      <c r="BP233" s="794" t="s">
        <v>49</v>
      </c>
      <c r="BQ233" s="801">
        <v>22800</v>
      </c>
      <c r="BR233" s="794" t="s">
        <v>410</v>
      </c>
      <c r="BS233" s="798">
        <v>0.01</v>
      </c>
      <c r="BT233" s="798">
        <v>0.5</v>
      </c>
      <c r="BU233" s="795" t="s">
        <v>254</v>
      </c>
      <c r="BV233" s="637"/>
      <c r="BW233" s="636"/>
      <c r="BX233" s="636"/>
      <c r="BY233" s="637"/>
      <c r="BZ233" s="637"/>
      <c r="CA233" s="637"/>
      <c r="CB233" s="637"/>
      <c r="CC233" s="636"/>
      <c r="CD233" s="636"/>
      <c r="CE233" s="637"/>
      <c r="CF233" s="637"/>
      <c r="CG233" s="637"/>
      <c r="CH233" s="637"/>
      <c r="CI233" s="636"/>
      <c r="CJ233" s="636"/>
      <c r="CK233" s="637"/>
      <c r="CL233" s="637"/>
      <c r="CM233" s="637"/>
      <c r="CN233" s="705"/>
      <c r="CO233" s="667">
        <f t="shared" si="174"/>
        <v>0.01</v>
      </c>
      <c r="CP233" s="88">
        <f t="shared" si="175"/>
        <v>0.255</v>
      </c>
      <c r="CQ233" s="667">
        <f t="shared" si="176"/>
        <v>0.5</v>
      </c>
    </row>
    <row r="234" spans="22:95" s="67" customFormat="1" hidden="1" x14ac:dyDescent="0.25">
      <c r="V234" s="655"/>
      <c r="AA234" s="656"/>
      <c r="AB234" s="656"/>
      <c r="AD234" s="656"/>
      <c r="AE234" s="657"/>
      <c r="AH234" s="658"/>
      <c r="AI234" s="658"/>
      <c r="AK234" s="656"/>
      <c r="AR234" s="656"/>
      <c r="AV234" s="656"/>
      <c r="AX234" s="656"/>
      <c r="BB234" s="656"/>
      <c r="BC234" s="656"/>
      <c r="BE234" s="656"/>
      <c r="BI234" s="803"/>
      <c r="BJ234" s="804"/>
      <c r="BK234" s="804"/>
      <c r="BL234" s="804"/>
      <c r="BM234" s="805"/>
      <c r="BN234" s="805"/>
      <c r="BO234" s="805"/>
      <c r="BP234" s="636"/>
      <c r="BQ234" s="636"/>
      <c r="BR234" s="636"/>
      <c r="BS234" s="636"/>
      <c r="BT234" s="636"/>
      <c r="BU234" s="636"/>
      <c r="BV234" s="637"/>
      <c r="BW234" s="636"/>
      <c r="BX234" s="636"/>
      <c r="BY234" s="637"/>
      <c r="BZ234" s="637"/>
      <c r="CA234" s="637"/>
      <c r="CB234" s="637"/>
      <c r="CC234" s="636"/>
      <c r="CD234" s="636"/>
      <c r="CE234" s="637"/>
      <c r="CF234" s="637"/>
      <c r="CG234" s="637"/>
      <c r="CH234" s="637"/>
      <c r="CI234" s="636"/>
      <c r="CJ234" s="636"/>
      <c r="CK234" s="637"/>
      <c r="CL234" s="637"/>
      <c r="CM234" s="637"/>
      <c r="CN234" s="705"/>
      <c r="CO234" s="667">
        <f t="shared" si="174"/>
        <v>0</v>
      </c>
      <c r="CP234" s="88">
        <f t="shared" si="175"/>
        <v>0</v>
      </c>
      <c r="CQ234" s="667">
        <f t="shared" si="176"/>
        <v>0</v>
      </c>
    </row>
    <row r="235" spans="22:95" s="67" customFormat="1" hidden="1" x14ac:dyDescent="0.25">
      <c r="V235" s="655"/>
      <c r="AA235" s="656"/>
      <c r="AB235" s="656"/>
      <c r="AD235" s="656"/>
      <c r="AE235" s="657"/>
      <c r="AH235" s="658"/>
      <c r="AI235" s="658"/>
      <c r="AK235" s="656"/>
      <c r="AR235" s="656"/>
      <c r="AV235" s="656"/>
      <c r="AX235" s="656"/>
      <c r="BB235" s="656"/>
      <c r="BC235" s="656"/>
      <c r="BE235" s="656"/>
      <c r="BI235" s="803"/>
      <c r="BJ235" s="804"/>
      <c r="BK235" s="804"/>
      <c r="BL235" s="804"/>
      <c r="BM235" s="805"/>
      <c r="BN235" s="805"/>
      <c r="BO235" s="805"/>
      <c r="BP235" s="636"/>
      <c r="BQ235" s="636"/>
      <c r="BR235" s="636"/>
      <c r="BS235" s="636"/>
      <c r="BT235" s="636"/>
      <c r="BU235" s="636"/>
      <c r="BV235" s="637"/>
      <c r="BW235" s="636"/>
      <c r="BX235" s="636"/>
      <c r="BY235" s="637"/>
      <c r="BZ235" s="637"/>
      <c r="CA235" s="637"/>
      <c r="CB235" s="637"/>
      <c r="CC235" s="636"/>
      <c r="CD235" s="636"/>
      <c r="CE235" s="637"/>
      <c r="CF235" s="637"/>
      <c r="CG235" s="637"/>
      <c r="CH235" s="637"/>
      <c r="CI235" s="636"/>
      <c r="CJ235" s="636"/>
      <c r="CK235" s="637"/>
      <c r="CL235" s="637"/>
      <c r="CM235" s="637"/>
      <c r="CN235" s="705"/>
      <c r="CO235" s="667">
        <f t="shared" si="174"/>
        <v>0</v>
      </c>
      <c r="CP235" s="88">
        <f t="shared" si="175"/>
        <v>0</v>
      </c>
      <c r="CQ235" s="667">
        <f t="shared" si="176"/>
        <v>0</v>
      </c>
    </row>
    <row r="236" spans="22:95" s="67" customFormat="1" hidden="1" x14ac:dyDescent="0.25">
      <c r="V236" s="655"/>
      <c r="AA236" s="656"/>
      <c r="AB236" s="656"/>
      <c r="AD236" s="656"/>
      <c r="AE236" s="657"/>
      <c r="AH236" s="658"/>
      <c r="AI236" s="658"/>
      <c r="AK236" s="656"/>
      <c r="AR236" s="656"/>
      <c r="AV236" s="656"/>
      <c r="AX236" s="656"/>
      <c r="BB236" s="656"/>
      <c r="BC236" s="656"/>
      <c r="BE236" s="656"/>
      <c r="BI236" s="803"/>
      <c r="BJ236" s="804"/>
      <c r="BK236" s="804"/>
      <c r="BL236" s="804"/>
      <c r="BM236" s="805"/>
      <c r="BN236" s="805"/>
      <c r="BO236" s="805"/>
      <c r="BP236" s="636"/>
      <c r="BQ236" s="636"/>
      <c r="BR236" s="636"/>
      <c r="BS236" s="636"/>
      <c r="BT236" s="636"/>
      <c r="BU236" s="636"/>
      <c r="BV236" s="637"/>
      <c r="BW236" s="636"/>
      <c r="BX236" s="636"/>
      <c r="BY236" s="637"/>
      <c r="BZ236" s="637"/>
      <c r="CA236" s="637"/>
      <c r="CB236" s="637"/>
      <c r="CC236" s="636"/>
      <c r="CD236" s="636"/>
      <c r="CE236" s="637"/>
      <c r="CF236" s="637"/>
      <c r="CG236" s="637"/>
      <c r="CH236" s="637"/>
      <c r="CI236" s="636"/>
      <c r="CJ236" s="636"/>
      <c r="CK236" s="637"/>
      <c r="CL236" s="637"/>
      <c r="CM236" s="637"/>
      <c r="CN236" s="705"/>
      <c r="CO236" s="667">
        <f t="shared" si="174"/>
        <v>0</v>
      </c>
      <c r="CP236" s="88">
        <f t="shared" si="175"/>
        <v>0</v>
      </c>
      <c r="CQ236" s="667">
        <f t="shared" si="176"/>
        <v>0</v>
      </c>
    </row>
    <row r="237" spans="22:95" s="67" customFormat="1" ht="15.75" hidden="1" thickBot="1" x14ac:dyDescent="0.3">
      <c r="V237" s="655"/>
      <c r="AA237" s="656"/>
      <c r="AB237" s="656"/>
      <c r="AD237" s="656"/>
      <c r="AE237" s="657"/>
      <c r="AH237" s="658"/>
      <c r="AI237" s="658"/>
      <c r="AK237" s="656"/>
      <c r="AR237" s="656"/>
      <c r="AV237" s="656"/>
      <c r="AX237" s="656"/>
      <c r="BB237" s="656"/>
      <c r="BC237" s="656"/>
      <c r="BE237" s="656"/>
      <c r="BI237" s="635"/>
      <c r="BJ237" s="636"/>
      <c r="BK237" s="636"/>
      <c r="BL237" s="636"/>
      <c r="BM237" s="102"/>
      <c r="BN237" s="102"/>
      <c r="BO237" s="102"/>
      <c r="BP237" s="636"/>
      <c r="BQ237" s="636"/>
      <c r="BR237" s="636"/>
      <c r="BS237" s="636"/>
      <c r="BT237" s="636"/>
      <c r="BU237" s="636"/>
      <c r="BV237" s="637"/>
      <c r="BW237" s="636"/>
      <c r="BX237" s="636"/>
      <c r="BY237" s="637"/>
      <c r="BZ237" s="637"/>
      <c r="CA237" s="637"/>
      <c r="CB237" s="637"/>
      <c r="CC237" s="636"/>
      <c r="CD237" s="636"/>
      <c r="CE237" s="637"/>
      <c r="CF237" s="637"/>
      <c r="CG237" s="637"/>
      <c r="CH237" s="637"/>
      <c r="CI237" s="636"/>
      <c r="CJ237" s="636"/>
      <c r="CK237" s="637"/>
      <c r="CL237" s="637"/>
      <c r="CM237" s="637"/>
      <c r="CN237" s="705"/>
      <c r="CO237" s="667">
        <f t="shared" si="174"/>
        <v>0</v>
      </c>
      <c r="CP237" s="88">
        <f t="shared" si="175"/>
        <v>0</v>
      </c>
      <c r="CQ237" s="667">
        <f t="shared" si="176"/>
        <v>0</v>
      </c>
    </row>
    <row r="238" spans="22:95" s="67" customFormat="1" ht="27" hidden="1" customHeight="1" x14ac:dyDescent="0.25">
      <c r="V238" s="655"/>
      <c r="AA238" s="656"/>
      <c r="AB238" s="656"/>
      <c r="AD238" s="656"/>
      <c r="AE238" s="657"/>
      <c r="AH238" s="658"/>
      <c r="AI238" s="658"/>
      <c r="AK238" s="656"/>
      <c r="AR238" s="656"/>
      <c r="AV238" s="656"/>
      <c r="AX238" s="656"/>
      <c r="BB238" s="656"/>
      <c r="BC238" s="656"/>
      <c r="BE238" s="656"/>
      <c r="BI238" s="2096" t="s">
        <v>260</v>
      </c>
      <c r="BJ238" s="940"/>
      <c r="BK238" s="2096" t="s">
        <v>276</v>
      </c>
      <c r="BL238" s="940"/>
      <c r="BM238" s="2096" t="s">
        <v>233</v>
      </c>
      <c r="BN238" s="2096" t="s">
        <v>233</v>
      </c>
      <c r="BO238" s="2096" t="s">
        <v>240</v>
      </c>
      <c r="BP238" s="636"/>
      <c r="BQ238" s="636"/>
      <c r="BR238" s="636"/>
      <c r="BS238" s="636"/>
      <c r="BT238" s="636"/>
      <c r="BU238" s="636"/>
      <c r="BV238" s="637"/>
      <c r="BW238" s="636"/>
      <c r="BX238" s="636"/>
      <c r="BY238" s="637"/>
      <c r="BZ238" s="637"/>
      <c r="CA238" s="637"/>
      <c r="CB238" s="637"/>
      <c r="CC238" s="636"/>
      <c r="CD238" s="636"/>
      <c r="CE238" s="637"/>
      <c r="CF238" s="637"/>
      <c r="CG238" s="637"/>
      <c r="CH238" s="637"/>
      <c r="CI238" s="636"/>
      <c r="CJ238" s="636"/>
      <c r="CK238" s="637"/>
      <c r="CL238" s="637"/>
      <c r="CM238" s="637"/>
      <c r="CN238" s="705"/>
      <c r="CO238" s="667" t="str">
        <f t="shared" si="174"/>
        <v>Incertidumbre (+/- %)</v>
      </c>
      <c r="CP238" s="88" t="e">
        <f t="shared" si="175"/>
        <v>#VALUE!</v>
      </c>
      <c r="CQ238" s="667" t="str">
        <f t="shared" si="176"/>
        <v>Incertidumbre (+/- %)</v>
      </c>
    </row>
    <row r="239" spans="22:95" s="67" customFormat="1" ht="34.5" hidden="1" customHeight="1" thickBot="1" x14ac:dyDescent="0.3">
      <c r="V239" s="655"/>
      <c r="AA239" s="656"/>
      <c r="AB239" s="656"/>
      <c r="AD239" s="656"/>
      <c r="AE239" s="657"/>
      <c r="AH239" s="658"/>
      <c r="AI239" s="658"/>
      <c r="AK239" s="656"/>
      <c r="AR239" s="656"/>
      <c r="AV239" s="656"/>
      <c r="AX239" s="656"/>
      <c r="BB239" s="656"/>
      <c r="BC239" s="656"/>
      <c r="BE239" s="656"/>
      <c r="BI239" s="2097"/>
      <c r="BJ239" s="941" t="s">
        <v>253</v>
      </c>
      <c r="BK239" s="2097"/>
      <c r="BL239" s="941" t="s">
        <v>251</v>
      </c>
      <c r="BM239" s="2097"/>
      <c r="BN239" s="2097"/>
      <c r="BO239" s="2097"/>
      <c r="BP239" s="636"/>
      <c r="BQ239" s="636"/>
      <c r="BR239" s="636"/>
      <c r="BS239" s="636"/>
      <c r="BT239" s="636"/>
      <c r="BU239" s="636"/>
      <c r="BV239" s="637"/>
      <c r="BW239" s="636"/>
      <c r="BX239" s="636"/>
      <c r="BY239" s="637"/>
      <c r="BZ239" s="637"/>
      <c r="CA239" s="637"/>
      <c r="CB239" s="637"/>
      <c r="CC239" s="636"/>
      <c r="CD239" s="636"/>
      <c r="CE239" s="637"/>
      <c r="CF239" s="637"/>
      <c r="CG239" s="637"/>
      <c r="CH239" s="637"/>
      <c r="CI239" s="636"/>
      <c r="CJ239" s="636"/>
      <c r="CK239" s="637"/>
      <c r="CL239" s="637"/>
      <c r="CM239" s="637"/>
      <c r="CN239" s="705"/>
      <c r="CO239" s="667">
        <f t="shared" si="174"/>
        <v>0</v>
      </c>
      <c r="CP239" s="88">
        <f t="shared" si="175"/>
        <v>0</v>
      </c>
      <c r="CQ239" s="667">
        <f t="shared" si="176"/>
        <v>0</v>
      </c>
    </row>
    <row r="240" spans="22:95" s="67" customFormat="1" ht="128.25" hidden="1" thickBot="1" x14ac:dyDescent="0.3">
      <c r="V240" s="655"/>
      <c r="AA240" s="656"/>
      <c r="AB240" s="656"/>
      <c r="AD240" s="656"/>
      <c r="AE240" s="657"/>
      <c r="AH240" s="658"/>
      <c r="AI240" s="658"/>
      <c r="AK240" s="656"/>
      <c r="AR240" s="656"/>
      <c r="AV240" s="656"/>
      <c r="AX240" s="656"/>
      <c r="BB240" s="656"/>
      <c r="BC240" s="656"/>
      <c r="BD240" s="88">
        <f>(10+0.9)*(0.67)</f>
        <v>7.3030000000000008</v>
      </c>
      <c r="BE240" s="88">
        <f>25*(0.67)</f>
        <v>16.75</v>
      </c>
      <c r="BF240" s="88">
        <f>(18+2.5)*(0.67)</f>
        <v>13.735000000000001</v>
      </c>
      <c r="BG240" s="88">
        <f>(25+4)*(0.67)</f>
        <v>19.43</v>
      </c>
      <c r="BH240" s="806" t="s">
        <v>52</v>
      </c>
      <c r="BI240" s="807" t="s">
        <v>10</v>
      </c>
      <c r="BJ240" s="796" t="s">
        <v>613</v>
      </c>
      <c r="BK240" s="801">
        <f>BG240</f>
        <v>19.43</v>
      </c>
      <c r="BL240" s="796" t="s">
        <v>632</v>
      </c>
      <c r="BM240" s="798">
        <v>0.5</v>
      </c>
      <c r="BN240" s="798">
        <v>3</v>
      </c>
      <c r="BO240" s="795" t="s">
        <v>428</v>
      </c>
      <c r="BP240" s="636"/>
      <c r="BQ240" s="635"/>
      <c r="BR240" s="635"/>
      <c r="BS240" s="636"/>
      <c r="BT240" s="636"/>
      <c r="BU240" s="636"/>
      <c r="BV240" s="637"/>
      <c r="BW240" s="636"/>
      <c r="BX240" s="801">
        <v>312.39</v>
      </c>
      <c r="BY240" s="796" t="s">
        <v>633</v>
      </c>
      <c r="BZ240" s="637"/>
      <c r="CA240" s="637"/>
      <c r="CB240" s="637"/>
      <c r="CC240" s="636"/>
      <c r="CD240" s="636"/>
      <c r="CE240" s="637"/>
      <c r="CF240" s="637"/>
      <c r="CG240" s="637"/>
      <c r="CH240" s="637"/>
      <c r="CI240" s="636"/>
      <c r="CJ240" s="636"/>
      <c r="CK240" s="637"/>
      <c r="CL240" s="637"/>
      <c r="CM240" s="637"/>
      <c r="CN240" s="705"/>
      <c r="CO240" s="667">
        <f t="shared" si="174"/>
        <v>0.5</v>
      </c>
      <c r="CP240" s="88">
        <f t="shared" si="175"/>
        <v>1.75</v>
      </c>
      <c r="CQ240" s="667">
        <f t="shared" si="176"/>
        <v>3</v>
      </c>
    </row>
    <row r="241" spans="22:95" s="67" customFormat="1" ht="128.25" hidden="1" thickBot="1" x14ac:dyDescent="0.3">
      <c r="V241" s="655"/>
      <c r="AA241" s="656"/>
      <c r="AB241" s="656"/>
      <c r="AD241" s="656"/>
      <c r="AE241" s="657"/>
      <c r="AH241" s="658"/>
      <c r="AI241" s="658"/>
      <c r="AK241" s="656"/>
      <c r="AR241" s="656"/>
      <c r="AV241" s="656"/>
      <c r="AX241" s="656"/>
      <c r="BB241" s="656"/>
      <c r="BC241" s="656"/>
      <c r="BD241" s="88">
        <f>(0.31+0)*(0.67)</f>
        <v>0.20770000000000002</v>
      </c>
      <c r="BE241" s="88">
        <f>25*(0.67)</f>
        <v>16.75</v>
      </c>
      <c r="BF241" s="88">
        <f>(1.2+0.1)*(0.67)</f>
        <v>0.87100000000000011</v>
      </c>
      <c r="BG241" s="88">
        <f>(2+0.2)*(0.67)</f>
        <v>1.4740000000000002</v>
      </c>
      <c r="BH241" s="806" t="s">
        <v>52</v>
      </c>
      <c r="BI241" s="807" t="s">
        <v>11</v>
      </c>
      <c r="BJ241" s="796" t="s">
        <v>613</v>
      </c>
      <c r="BK241" s="801">
        <f>BG241</f>
        <v>1.4740000000000002</v>
      </c>
      <c r="BL241" s="796" t="s">
        <v>632</v>
      </c>
      <c r="BM241" s="798">
        <v>0.5</v>
      </c>
      <c r="BN241" s="798">
        <v>3</v>
      </c>
      <c r="BO241" s="795" t="s">
        <v>429</v>
      </c>
      <c r="BP241" s="636"/>
      <c r="BQ241" s="635"/>
      <c r="BR241" s="635"/>
      <c r="BS241" s="636"/>
      <c r="BT241" s="636"/>
      <c r="BU241" s="636"/>
      <c r="BV241" s="637"/>
      <c r="BW241" s="636"/>
      <c r="BX241" s="801">
        <v>20.94</v>
      </c>
      <c r="BY241" s="796" t="s">
        <v>633</v>
      </c>
      <c r="BZ241" s="637"/>
      <c r="CA241" s="637"/>
      <c r="CB241" s="637"/>
      <c r="CC241" s="636"/>
      <c r="CD241" s="636"/>
      <c r="CE241" s="637"/>
      <c r="CF241" s="637"/>
      <c r="CG241" s="637"/>
      <c r="CH241" s="637"/>
      <c r="CI241" s="636"/>
      <c r="CJ241" s="636"/>
      <c r="CK241" s="637"/>
      <c r="CL241" s="637"/>
      <c r="CM241" s="637"/>
      <c r="CN241" s="705"/>
      <c r="CO241" s="667">
        <f t="shared" si="174"/>
        <v>0.5</v>
      </c>
      <c r="CP241" s="88">
        <f t="shared" si="175"/>
        <v>1.75</v>
      </c>
      <c r="CQ241" s="667">
        <f t="shared" si="176"/>
        <v>3</v>
      </c>
    </row>
    <row r="242" spans="22:95" s="67" customFormat="1" ht="166.5" hidden="1" thickBot="1" x14ac:dyDescent="0.3">
      <c r="V242" s="655"/>
      <c r="AA242" s="656"/>
      <c r="AB242" s="656"/>
      <c r="AD242" s="656"/>
      <c r="AE242" s="657"/>
      <c r="AH242" s="658"/>
      <c r="AI242" s="658"/>
      <c r="AK242" s="656"/>
      <c r="AR242" s="656"/>
      <c r="AV242" s="656"/>
      <c r="AX242" s="656"/>
      <c r="BB242" s="656"/>
      <c r="BC242" s="656"/>
      <c r="BE242" s="656"/>
      <c r="BH242" s="806" t="s">
        <v>346</v>
      </c>
      <c r="BI242" s="807" t="s">
        <v>344</v>
      </c>
      <c r="BJ242" s="807" t="s">
        <v>345</v>
      </c>
      <c r="BK242" s="801">
        <v>36.5</v>
      </c>
      <c r="BL242" s="796" t="s">
        <v>423</v>
      </c>
      <c r="BM242" s="798">
        <v>0.9</v>
      </c>
      <c r="BN242" s="798">
        <v>1.06</v>
      </c>
      <c r="BO242" s="795" t="s">
        <v>347</v>
      </c>
      <c r="BP242" s="636"/>
      <c r="BQ242" s="635"/>
      <c r="BR242" s="635"/>
      <c r="BS242" s="636"/>
      <c r="BT242" s="636"/>
      <c r="BU242" s="636"/>
      <c r="BV242" s="637"/>
      <c r="BW242" s="636"/>
      <c r="BX242" s="801">
        <v>20.94</v>
      </c>
      <c r="BY242" s="796" t="s">
        <v>633</v>
      </c>
      <c r="BZ242" s="637"/>
      <c r="CA242" s="637"/>
      <c r="CB242" s="637"/>
      <c r="CC242" s="636"/>
      <c r="CD242" s="636"/>
      <c r="CE242" s="637"/>
      <c r="CF242" s="637"/>
      <c r="CG242" s="637"/>
      <c r="CH242" s="637"/>
      <c r="CI242" s="636"/>
      <c r="CJ242" s="636"/>
      <c r="CK242" s="637"/>
      <c r="CL242" s="637"/>
      <c r="CM242" s="637"/>
      <c r="CN242" s="705"/>
      <c r="CO242" s="667">
        <f t="shared" si="174"/>
        <v>0.9</v>
      </c>
      <c r="CP242" s="88">
        <f t="shared" si="175"/>
        <v>0.98</v>
      </c>
      <c r="CQ242" s="667">
        <f t="shared" si="176"/>
        <v>1.06</v>
      </c>
    </row>
    <row r="243" spans="22:95" s="67" customFormat="1" ht="26.25" hidden="1" thickBot="1" x14ac:dyDescent="0.3">
      <c r="V243" s="655"/>
      <c r="AA243" s="656"/>
      <c r="AB243" s="656"/>
      <c r="AD243" s="656"/>
      <c r="AE243" s="657"/>
      <c r="AH243" s="658"/>
      <c r="AI243" s="658"/>
      <c r="AK243" s="656"/>
      <c r="AR243" s="656"/>
      <c r="AV243" s="656"/>
      <c r="AX243" s="656"/>
      <c r="BB243" s="656"/>
      <c r="BC243" s="656"/>
      <c r="BE243" s="656"/>
      <c r="BG243" s="88"/>
      <c r="BH243" s="806" t="s">
        <v>53</v>
      </c>
      <c r="BI243" s="807" t="s">
        <v>12</v>
      </c>
      <c r="BJ243" s="807" t="s">
        <v>613</v>
      </c>
      <c r="BK243" s="801">
        <v>1E-4</v>
      </c>
      <c r="BL243" s="796" t="s">
        <v>625</v>
      </c>
      <c r="BM243" s="798">
        <v>0.1</v>
      </c>
      <c r="BN243" s="798">
        <v>0.25</v>
      </c>
      <c r="BO243" s="795" t="s">
        <v>258</v>
      </c>
      <c r="BP243" s="904" t="s">
        <v>613</v>
      </c>
      <c r="BQ243" s="905">
        <v>560</v>
      </c>
      <c r="BR243" s="904" t="s">
        <v>635</v>
      </c>
      <c r="BS243" s="906">
        <v>0.1</v>
      </c>
      <c r="BT243" s="906">
        <v>0.25</v>
      </c>
      <c r="BU243" s="795" t="s">
        <v>258</v>
      </c>
      <c r="BV243" s="637"/>
      <c r="BW243" s="636"/>
      <c r="BX243" s="801">
        <v>12.5</v>
      </c>
      <c r="BY243" s="796" t="s">
        <v>633</v>
      </c>
      <c r="BZ243" s="637"/>
      <c r="CA243" s="637"/>
      <c r="CB243" s="637"/>
      <c r="CC243" s="636"/>
      <c r="CD243" s="636"/>
      <c r="CE243" s="637"/>
      <c r="CF243" s="637"/>
      <c r="CG243" s="637"/>
      <c r="CH243" s="637"/>
      <c r="CI243" s="636"/>
      <c r="CJ243" s="636"/>
      <c r="CK243" s="637"/>
      <c r="CL243" s="637"/>
      <c r="CM243" s="637"/>
      <c r="CN243" s="705"/>
      <c r="CO243" s="667">
        <f t="shared" si="174"/>
        <v>0.1</v>
      </c>
      <c r="CP243" s="88">
        <f t="shared" si="175"/>
        <v>0.17499999999999999</v>
      </c>
      <c r="CQ243" s="667">
        <f t="shared" si="176"/>
        <v>0.25</v>
      </c>
    </row>
    <row r="244" spans="22:95" s="67" customFormat="1" ht="39" hidden="1" thickBot="1" x14ac:dyDescent="0.3">
      <c r="V244" s="655"/>
      <c r="AA244" s="656"/>
      <c r="AB244" s="656"/>
      <c r="AD244" s="656"/>
      <c r="AE244" s="657"/>
      <c r="AH244" s="658"/>
      <c r="AI244" s="658"/>
      <c r="AK244" s="656"/>
      <c r="AR244" s="656"/>
      <c r="AV244" s="656"/>
      <c r="AX244" s="656"/>
      <c r="BB244" s="656"/>
      <c r="BC244" s="656"/>
      <c r="BE244" s="656"/>
      <c r="BH244" s="806" t="s">
        <v>53</v>
      </c>
      <c r="BI244" s="807" t="s">
        <v>342</v>
      </c>
      <c r="BJ244" s="807" t="s">
        <v>613</v>
      </c>
      <c r="BK244" s="801">
        <v>1000</v>
      </c>
      <c r="BL244" s="796" t="s">
        <v>625</v>
      </c>
      <c r="BM244" s="798">
        <v>0.02</v>
      </c>
      <c r="BN244" s="798">
        <v>0.5</v>
      </c>
      <c r="BO244" s="795" t="s">
        <v>386</v>
      </c>
      <c r="BP244" s="636"/>
      <c r="BQ244" s="635"/>
      <c r="BR244" s="635"/>
      <c r="BS244" s="636"/>
      <c r="BT244" s="636"/>
      <c r="BU244" s="636"/>
      <c r="BV244" s="637"/>
      <c r="BW244" s="636"/>
      <c r="BX244" s="801"/>
      <c r="BY244" s="796"/>
      <c r="BZ244" s="637"/>
      <c r="CA244" s="637"/>
      <c r="CB244" s="637"/>
      <c r="CC244" s="636"/>
      <c r="CD244" s="636"/>
      <c r="CE244" s="637"/>
      <c r="CF244" s="637"/>
      <c r="CG244" s="637"/>
      <c r="CH244" s="637"/>
      <c r="CI244" s="636"/>
      <c r="CJ244" s="636"/>
      <c r="CK244" s="637"/>
      <c r="CL244" s="637"/>
      <c r="CM244" s="637"/>
      <c r="CN244" s="705"/>
      <c r="CO244" s="667">
        <f t="shared" si="174"/>
        <v>0.02</v>
      </c>
      <c r="CP244" s="88">
        <f t="shared" si="175"/>
        <v>0.26</v>
      </c>
      <c r="CQ244" s="667">
        <f t="shared" si="176"/>
        <v>0.5</v>
      </c>
    </row>
    <row r="245" spans="22:95" s="67" customFormat="1" ht="26.25" hidden="1" thickBot="1" x14ac:dyDescent="0.3">
      <c r="V245" s="655"/>
      <c r="AA245" s="656"/>
      <c r="AB245" s="656"/>
      <c r="AD245" s="656"/>
      <c r="AE245" s="657"/>
      <c r="AH245" s="658"/>
      <c r="AI245" s="658"/>
      <c r="AK245" s="656"/>
      <c r="AR245" s="656"/>
      <c r="AV245" s="656"/>
      <c r="AX245" s="656"/>
      <c r="BB245" s="656"/>
      <c r="BC245" s="656"/>
      <c r="BE245" s="656"/>
      <c r="BH245" s="806"/>
      <c r="BI245" s="807" t="s">
        <v>437</v>
      </c>
      <c r="BJ245" s="796" t="s">
        <v>624</v>
      </c>
      <c r="BK245" s="801">
        <v>520</v>
      </c>
      <c r="BL245" s="796" t="s">
        <v>626</v>
      </c>
      <c r="BM245" s="798">
        <v>0.01</v>
      </c>
      <c r="BN245" s="798">
        <v>0.35</v>
      </c>
      <c r="BO245" s="795" t="s">
        <v>258</v>
      </c>
      <c r="BP245" s="636"/>
      <c r="BQ245" s="635"/>
      <c r="BR245" s="635"/>
      <c r="BS245" s="636"/>
      <c r="BT245" s="636"/>
      <c r="BU245" s="636"/>
      <c r="BV245" s="637"/>
      <c r="BW245" s="636"/>
      <c r="BX245" s="801"/>
      <c r="BY245" s="796"/>
      <c r="BZ245" s="637"/>
      <c r="CA245" s="637"/>
      <c r="CB245" s="637"/>
      <c r="CC245" s="636"/>
      <c r="CD245" s="636"/>
      <c r="CE245" s="637"/>
      <c r="CF245" s="637"/>
      <c r="CG245" s="637"/>
      <c r="CH245" s="637"/>
      <c r="CI245" s="636"/>
      <c r="CJ245" s="636"/>
      <c r="CK245" s="637"/>
      <c r="CL245" s="637"/>
      <c r="CM245" s="637"/>
      <c r="CN245" s="705"/>
      <c r="CO245" s="667">
        <f t="shared" si="174"/>
        <v>0.01</v>
      </c>
      <c r="CP245" s="88">
        <f t="shared" si="175"/>
        <v>0.18</v>
      </c>
      <c r="CQ245" s="667">
        <f t="shared" si="176"/>
        <v>0.35</v>
      </c>
    </row>
    <row r="246" spans="22:95" s="67" customFormat="1" ht="26.25" hidden="1" thickBot="1" x14ac:dyDescent="0.3">
      <c r="V246" s="655"/>
      <c r="AA246" s="656"/>
      <c r="AB246" s="656"/>
      <c r="AD246" s="656"/>
      <c r="AE246" s="657"/>
      <c r="AH246" s="658"/>
      <c r="AI246" s="658"/>
      <c r="AK246" s="656"/>
      <c r="AR246" s="656"/>
      <c r="AV246" s="656"/>
      <c r="AX246" s="656"/>
      <c r="BB246" s="656"/>
      <c r="BC246" s="656"/>
      <c r="BE246" s="656"/>
      <c r="BH246" s="806" t="s">
        <v>53</v>
      </c>
      <c r="BI246" s="807" t="s">
        <v>13</v>
      </c>
      <c r="BJ246" s="796" t="s">
        <v>613</v>
      </c>
      <c r="BK246" s="801">
        <v>750</v>
      </c>
      <c r="BL246" s="796" t="s">
        <v>627</v>
      </c>
      <c r="BM246" s="798">
        <v>0.02</v>
      </c>
      <c r="BN246" s="798">
        <v>0.15</v>
      </c>
      <c r="BO246" s="795" t="s">
        <v>258</v>
      </c>
      <c r="BP246" s="636"/>
      <c r="BQ246" s="635"/>
      <c r="BR246" s="635"/>
      <c r="BS246" s="636"/>
      <c r="BT246" s="636"/>
      <c r="BU246" s="636"/>
      <c r="BV246" s="637"/>
      <c r="BW246" s="636"/>
      <c r="BX246" s="801">
        <v>790</v>
      </c>
      <c r="BY246" s="796" t="s">
        <v>633</v>
      </c>
      <c r="BZ246" s="637"/>
      <c r="CA246" s="637"/>
      <c r="CB246" s="637"/>
      <c r="CC246" s="636"/>
      <c r="CD246" s="636"/>
      <c r="CE246" s="637"/>
      <c r="CF246" s="637"/>
      <c r="CG246" s="637"/>
      <c r="CH246" s="637"/>
      <c r="CI246" s="636"/>
      <c r="CJ246" s="636"/>
      <c r="CK246" s="637"/>
      <c r="CL246" s="637"/>
      <c r="CM246" s="637"/>
      <c r="CN246" s="705"/>
      <c r="CO246" s="667">
        <f t="shared" si="174"/>
        <v>0.02</v>
      </c>
      <c r="CP246" s="88">
        <f t="shared" si="175"/>
        <v>8.4999999999999992E-2</v>
      </c>
      <c r="CQ246" s="667">
        <f t="shared" si="176"/>
        <v>0.15</v>
      </c>
    </row>
    <row r="247" spans="22:95" s="67" customFormat="1" ht="26.25" hidden="1" thickBot="1" x14ac:dyDescent="0.3">
      <c r="V247" s="655"/>
      <c r="AA247" s="656"/>
      <c r="AB247" s="656"/>
      <c r="AD247" s="656"/>
      <c r="AE247" s="657"/>
      <c r="AH247" s="658"/>
      <c r="AI247" s="658"/>
      <c r="AK247" s="656"/>
      <c r="AR247" s="656"/>
      <c r="AV247" s="656"/>
      <c r="AX247" s="656"/>
      <c r="BB247" s="656"/>
      <c r="BC247" s="656"/>
      <c r="BE247" s="656"/>
      <c r="BH247" s="806" t="s">
        <v>53</v>
      </c>
      <c r="BI247" s="807" t="s">
        <v>14</v>
      </c>
      <c r="BJ247" s="796" t="s">
        <v>613</v>
      </c>
      <c r="BK247" s="801">
        <v>860</v>
      </c>
      <c r="BL247" s="796" t="s">
        <v>627</v>
      </c>
      <c r="BM247" s="798">
        <v>0.02</v>
      </c>
      <c r="BN247" s="798">
        <v>0.15</v>
      </c>
      <c r="BO247" s="795" t="s">
        <v>258</v>
      </c>
      <c r="BP247" s="636"/>
      <c r="BQ247" s="635"/>
      <c r="BR247" s="635"/>
      <c r="BS247" s="636"/>
      <c r="BT247" s="636"/>
      <c r="BU247" s="636"/>
      <c r="BV247" s="637"/>
      <c r="BW247" s="636"/>
      <c r="BX247" s="801">
        <v>910</v>
      </c>
      <c r="BY247" s="796" t="s">
        <v>633</v>
      </c>
      <c r="BZ247" s="637"/>
      <c r="CA247" s="637"/>
      <c r="CB247" s="637"/>
      <c r="CC247" s="636"/>
      <c r="CD247" s="636"/>
      <c r="CE247" s="637"/>
      <c r="CF247" s="637"/>
      <c r="CG247" s="637"/>
      <c r="CH247" s="637"/>
      <c r="CI247" s="636"/>
      <c r="CJ247" s="636"/>
      <c r="CK247" s="637"/>
      <c r="CL247" s="637"/>
      <c r="CM247" s="637"/>
      <c r="CN247" s="705"/>
      <c r="CO247" s="667">
        <f t="shared" si="174"/>
        <v>0.02</v>
      </c>
      <c r="CP247" s="88">
        <f t="shared" si="175"/>
        <v>8.4999999999999992E-2</v>
      </c>
      <c r="CQ247" s="667">
        <f t="shared" si="176"/>
        <v>0.15</v>
      </c>
    </row>
    <row r="248" spans="22:95" s="67" customFormat="1" ht="26.25" hidden="1" thickBot="1" x14ac:dyDescent="0.3">
      <c r="V248" s="655"/>
      <c r="AA248" s="656"/>
      <c r="AB248" s="656"/>
      <c r="AD248" s="656"/>
      <c r="AE248" s="657"/>
      <c r="AH248" s="658"/>
      <c r="AI248" s="658"/>
      <c r="AK248" s="656"/>
      <c r="AR248" s="656"/>
      <c r="AV248" s="656"/>
      <c r="AX248" s="656"/>
      <c r="BB248" s="656"/>
      <c r="BC248" s="656"/>
      <c r="BE248" s="656"/>
      <c r="BH248" s="806"/>
      <c r="BI248" s="807" t="s">
        <v>430</v>
      </c>
      <c r="BJ248" s="796" t="s">
        <v>613</v>
      </c>
      <c r="BK248" s="801">
        <v>439.71</v>
      </c>
      <c r="BL248" s="796" t="s">
        <v>627</v>
      </c>
      <c r="BM248" s="798">
        <v>0.02</v>
      </c>
      <c r="BN248" s="798">
        <v>0.15</v>
      </c>
      <c r="BO248" s="795" t="s">
        <v>258</v>
      </c>
      <c r="BP248" s="636"/>
      <c r="BQ248" s="635"/>
      <c r="BR248" s="635"/>
      <c r="BS248" s="636"/>
      <c r="BT248" s="636"/>
      <c r="BU248" s="636"/>
      <c r="BV248" s="637"/>
      <c r="BW248" s="636"/>
      <c r="BX248" s="801"/>
      <c r="BY248" s="796"/>
      <c r="BZ248" s="637"/>
      <c r="CA248" s="637"/>
      <c r="CB248" s="637"/>
      <c r="CC248" s="636"/>
      <c r="CD248" s="636"/>
      <c r="CE248" s="637"/>
      <c r="CF248" s="637"/>
      <c r="CG248" s="637"/>
      <c r="CH248" s="637"/>
      <c r="CI248" s="636"/>
      <c r="CJ248" s="636"/>
      <c r="CK248" s="637"/>
      <c r="CL248" s="637"/>
      <c r="CM248" s="637"/>
      <c r="CN248" s="705"/>
      <c r="CO248" s="667">
        <f t="shared" si="174"/>
        <v>0.02</v>
      </c>
      <c r="CP248" s="88">
        <f t="shared" si="175"/>
        <v>8.4999999999999992E-2</v>
      </c>
      <c r="CQ248" s="667">
        <f t="shared" si="176"/>
        <v>0.15</v>
      </c>
    </row>
    <row r="249" spans="22:95" s="67" customFormat="1" ht="26.25" hidden="1" thickBot="1" x14ac:dyDescent="0.3">
      <c r="V249" s="655"/>
      <c r="AA249" s="656"/>
      <c r="AB249" s="656"/>
      <c r="AD249" s="656"/>
      <c r="AE249" s="657"/>
      <c r="AH249" s="658"/>
      <c r="AI249" s="658"/>
      <c r="AK249" s="656"/>
      <c r="AR249" s="656"/>
      <c r="AV249" s="656"/>
      <c r="AX249" s="656"/>
      <c r="BB249" s="656"/>
      <c r="BC249" s="656"/>
      <c r="BE249" s="656"/>
      <c r="BH249" s="806"/>
      <c r="BI249" s="807" t="s">
        <v>431</v>
      </c>
      <c r="BJ249" s="796" t="s">
        <v>613</v>
      </c>
      <c r="BK249" s="801">
        <v>521.97</v>
      </c>
      <c r="BL249" s="796" t="s">
        <v>627</v>
      </c>
      <c r="BM249" s="798">
        <v>0.02</v>
      </c>
      <c r="BN249" s="798">
        <v>0.15</v>
      </c>
      <c r="BO249" s="795" t="s">
        <v>258</v>
      </c>
      <c r="BP249" s="636"/>
      <c r="BQ249" s="635"/>
      <c r="BR249" s="635"/>
      <c r="BS249" s="636"/>
      <c r="BT249" s="636"/>
      <c r="BU249" s="636"/>
      <c r="BV249" s="637"/>
      <c r="BW249" s="636"/>
      <c r="BX249" s="801"/>
      <c r="BY249" s="796"/>
      <c r="BZ249" s="637"/>
      <c r="CA249" s="637"/>
      <c r="CB249" s="637"/>
      <c r="CC249" s="636"/>
      <c r="CD249" s="636"/>
      <c r="CE249" s="637"/>
      <c r="CF249" s="637"/>
      <c r="CG249" s="637"/>
      <c r="CH249" s="637"/>
      <c r="CI249" s="636"/>
      <c r="CJ249" s="636"/>
      <c r="CK249" s="637"/>
      <c r="CL249" s="637"/>
      <c r="CM249" s="637"/>
      <c r="CN249" s="705"/>
      <c r="CO249" s="667">
        <f t="shared" si="174"/>
        <v>0.02</v>
      </c>
      <c r="CP249" s="88">
        <f t="shared" si="175"/>
        <v>8.4999999999999992E-2</v>
      </c>
      <c r="CQ249" s="667">
        <f t="shared" si="176"/>
        <v>0.15</v>
      </c>
    </row>
    <row r="250" spans="22:95" s="67" customFormat="1" ht="39" hidden="1" thickBot="1" x14ac:dyDescent="0.3">
      <c r="V250" s="655"/>
      <c r="AA250" s="656"/>
      <c r="AB250" s="656"/>
      <c r="AD250" s="656"/>
      <c r="AE250" s="657"/>
      <c r="AH250" s="658"/>
      <c r="AI250" s="658"/>
      <c r="AK250" s="656"/>
      <c r="AR250" s="656"/>
      <c r="AV250" s="656"/>
      <c r="AX250" s="656"/>
      <c r="BB250" s="656"/>
      <c r="BC250" s="656"/>
      <c r="BE250" s="656"/>
      <c r="BH250" s="806"/>
      <c r="BI250" s="807" t="s">
        <v>432</v>
      </c>
      <c r="BJ250" s="796" t="s">
        <v>613</v>
      </c>
      <c r="BK250" s="801">
        <v>477.32</v>
      </c>
      <c r="BL250" s="796" t="s">
        <v>627</v>
      </c>
      <c r="BM250" s="798">
        <v>0.02</v>
      </c>
      <c r="BN250" s="798">
        <v>0.15</v>
      </c>
      <c r="BO250" s="795" t="s">
        <v>258</v>
      </c>
      <c r="BP250" s="636"/>
      <c r="BQ250" s="635"/>
      <c r="BR250" s="635"/>
      <c r="BS250" s="636"/>
      <c r="BT250" s="636"/>
      <c r="BU250" s="636"/>
      <c r="BV250" s="637"/>
      <c r="BW250" s="636"/>
      <c r="BX250" s="801"/>
      <c r="BY250" s="796"/>
      <c r="BZ250" s="637"/>
      <c r="CA250" s="637"/>
      <c r="CB250" s="637"/>
      <c r="CC250" s="636"/>
      <c r="CD250" s="636"/>
      <c r="CE250" s="637"/>
      <c r="CF250" s="637"/>
      <c r="CG250" s="637"/>
      <c r="CH250" s="637"/>
      <c r="CI250" s="636"/>
      <c r="CJ250" s="636"/>
      <c r="CK250" s="637"/>
      <c r="CL250" s="637"/>
      <c r="CM250" s="637"/>
      <c r="CN250" s="705"/>
      <c r="CO250" s="667">
        <f t="shared" si="174"/>
        <v>0.02</v>
      </c>
      <c r="CP250" s="88">
        <f t="shared" si="175"/>
        <v>8.4999999999999992E-2</v>
      </c>
      <c r="CQ250" s="667">
        <f t="shared" si="176"/>
        <v>0.15</v>
      </c>
    </row>
    <row r="251" spans="22:95" s="67" customFormat="1" ht="26.25" hidden="1" thickBot="1" x14ac:dyDescent="0.3">
      <c r="V251" s="655"/>
      <c r="AA251" s="656"/>
      <c r="AB251" s="656"/>
      <c r="AD251" s="656"/>
      <c r="AE251" s="657"/>
      <c r="AH251" s="658"/>
      <c r="AI251" s="658"/>
      <c r="AK251" s="656"/>
      <c r="AR251" s="656"/>
      <c r="AV251" s="656"/>
      <c r="AX251" s="656"/>
      <c r="BB251" s="656"/>
      <c r="BC251" s="656"/>
      <c r="BE251" s="656"/>
      <c r="BH251" s="806"/>
      <c r="BI251" s="807" t="s">
        <v>433</v>
      </c>
      <c r="BJ251" s="796" t="s">
        <v>613</v>
      </c>
      <c r="BK251" s="801">
        <v>379.87</v>
      </c>
      <c r="BL251" s="796" t="s">
        <v>627</v>
      </c>
      <c r="BM251" s="798">
        <v>0.02</v>
      </c>
      <c r="BN251" s="798">
        <v>0.15</v>
      </c>
      <c r="BO251" s="795" t="s">
        <v>258</v>
      </c>
      <c r="BP251" s="636"/>
      <c r="BQ251" s="635"/>
      <c r="BR251" s="635"/>
      <c r="BS251" s="636"/>
      <c r="BT251" s="636"/>
      <c r="BU251" s="636"/>
      <c r="BV251" s="637"/>
      <c r="BW251" s="636"/>
      <c r="BX251" s="801"/>
      <c r="BY251" s="796"/>
      <c r="BZ251" s="637"/>
      <c r="CA251" s="637"/>
      <c r="CB251" s="637"/>
      <c r="CC251" s="636"/>
      <c r="CD251" s="636"/>
      <c r="CE251" s="637"/>
      <c r="CF251" s="637"/>
      <c r="CG251" s="637"/>
      <c r="CH251" s="637"/>
      <c r="CI251" s="636"/>
      <c r="CJ251" s="636"/>
      <c r="CK251" s="637"/>
      <c r="CL251" s="637"/>
      <c r="CM251" s="637"/>
      <c r="CN251" s="705"/>
      <c r="CO251" s="667">
        <f t="shared" si="174"/>
        <v>0.02</v>
      </c>
      <c r="CP251" s="88">
        <f t="shared" si="175"/>
        <v>8.4999999999999992E-2</v>
      </c>
      <c r="CQ251" s="667">
        <f t="shared" si="176"/>
        <v>0.15</v>
      </c>
    </row>
    <row r="252" spans="22:95" s="67" customFormat="1" ht="39" hidden="1" thickBot="1" x14ac:dyDescent="0.3">
      <c r="V252" s="655"/>
      <c r="AA252" s="656"/>
      <c r="AB252" s="656"/>
      <c r="AD252" s="656"/>
      <c r="AE252" s="657"/>
      <c r="AH252" s="658"/>
      <c r="AI252" s="658"/>
      <c r="AK252" s="656"/>
      <c r="AR252" s="656"/>
      <c r="AV252" s="656"/>
      <c r="AX252" s="656"/>
      <c r="BB252" s="656"/>
      <c r="BC252" s="656"/>
      <c r="BE252" s="656"/>
      <c r="BH252" s="806"/>
      <c r="BI252" s="807" t="s">
        <v>435</v>
      </c>
      <c r="BJ252" s="796" t="s">
        <v>613</v>
      </c>
      <c r="BK252" s="801">
        <v>382.86</v>
      </c>
      <c r="BL252" s="796" t="s">
        <v>627</v>
      </c>
      <c r="BM252" s="798">
        <v>0.02</v>
      </c>
      <c r="BN252" s="798">
        <v>0.15</v>
      </c>
      <c r="BO252" s="795" t="s">
        <v>258</v>
      </c>
      <c r="BP252" s="636"/>
      <c r="BQ252" s="635"/>
      <c r="BR252" s="635"/>
      <c r="BS252" s="636"/>
      <c r="BT252" s="636"/>
      <c r="BU252" s="636"/>
      <c r="BV252" s="637"/>
      <c r="BW252" s="636"/>
      <c r="BX252" s="801"/>
      <c r="BY252" s="796"/>
      <c r="BZ252" s="637"/>
      <c r="CA252" s="637"/>
      <c r="CB252" s="637"/>
      <c r="CC252" s="636"/>
      <c r="CD252" s="636"/>
      <c r="CE252" s="637"/>
      <c r="CF252" s="637"/>
      <c r="CG252" s="637"/>
      <c r="CH252" s="637"/>
      <c r="CI252" s="636"/>
      <c r="CJ252" s="636"/>
      <c r="CK252" s="637"/>
      <c r="CL252" s="637"/>
      <c r="CM252" s="637"/>
      <c r="CN252" s="705"/>
      <c r="CO252" s="667">
        <f t="shared" si="174"/>
        <v>0.02</v>
      </c>
      <c r="CP252" s="88">
        <f t="shared" si="175"/>
        <v>8.4999999999999992E-2</v>
      </c>
      <c r="CQ252" s="667">
        <f t="shared" si="176"/>
        <v>0.15</v>
      </c>
    </row>
    <row r="253" spans="22:95" s="67" customFormat="1" ht="39" hidden="1" thickBot="1" x14ac:dyDescent="0.3">
      <c r="V253" s="655"/>
      <c r="AA253" s="656"/>
      <c r="AB253" s="656"/>
      <c r="AD253" s="656"/>
      <c r="AE253" s="657"/>
      <c r="AH253" s="658"/>
      <c r="AI253" s="658"/>
      <c r="AK253" s="656"/>
      <c r="AR253" s="656"/>
      <c r="AV253" s="656"/>
      <c r="AX253" s="656"/>
      <c r="BB253" s="656"/>
      <c r="BC253" s="656"/>
      <c r="BE253" s="656"/>
      <c r="BH253" s="806"/>
      <c r="BI253" s="807" t="s">
        <v>436</v>
      </c>
      <c r="BJ253" s="796" t="s">
        <v>613</v>
      </c>
      <c r="BK253" s="801">
        <v>414.92</v>
      </c>
      <c r="BL253" s="796" t="s">
        <v>627</v>
      </c>
      <c r="BM253" s="798">
        <v>0.02</v>
      </c>
      <c r="BN253" s="798">
        <v>0.15</v>
      </c>
      <c r="BO253" s="795" t="s">
        <v>258</v>
      </c>
      <c r="BP253" s="636"/>
      <c r="BQ253" s="635"/>
      <c r="BR253" s="635"/>
      <c r="BS253" s="636"/>
      <c r="BT253" s="636"/>
      <c r="BU253" s="636"/>
      <c r="BV253" s="637"/>
      <c r="BW253" s="636"/>
      <c r="BX253" s="801"/>
      <c r="BY253" s="796"/>
      <c r="BZ253" s="637"/>
      <c r="CA253" s="637"/>
      <c r="CB253" s="637"/>
      <c r="CC253" s="636"/>
      <c r="CD253" s="636"/>
      <c r="CE253" s="637"/>
      <c r="CF253" s="637"/>
      <c r="CG253" s="637"/>
      <c r="CH253" s="637"/>
      <c r="CI253" s="636"/>
      <c r="CJ253" s="636"/>
      <c r="CK253" s="637"/>
      <c r="CL253" s="637"/>
      <c r="CM253" s="637"/>
      <c r="CN253" s="705"/>
      <c r="CO253" s="667">
        <f t="shared" si="174"/>
        <v>0.02</v>
      </c>
      <c r="CP253" s="88">
        <f t="shared" si="175"/>
        <v>8.4999999999999992E-2</v>
      </c>
      <c r="CQ253" s="667">
        <f t="shared" si="176"/>
        <v>0.15</v>
      </c>
    </row>
    <row r="254" spans="22:95" s="67" customFormat="1" ht="51.75" hidden="1" thickBot="1" x14ac:dyDescent="0.3">
      <c r="V254" s="655"/>
      <c r="AA254" s="656"/>
      <c r="AB254" s="656"/>
      <c r="AD254" s="656"/>
      <c r="AE254" s="657"/>
      <c r="AH254" s="658"/>
      <c r="AI254" s="658"/>
      <c r="AK254" s="656"/>
      <c r="AR254" s="656"/>
      <c r="AV254" s="656"/>
      <c r="AX254" s="656"/>
      <c r="BB254" s="656"/>
      <c r="BC254" s="656"/>
      <c r="BE254" s="656"/>
      <c r="BH254" s="806"/>
      <c r="BI254" s="807" t="s">
        <v>434</v>
      </c>
      <c r="BJ254" s="796" t="s">
        <v>613</v>
      </c>
      <c r="BK254" s="801">
        <v>475.72</v>
      </c>
      <c r="BL254" s="796" t="s">
        <v>627</v>
      </c>
      <c r="BM254" s="798">
        <v>0.02</v>
      </c>
      <c r="BN254" s="798">
        <v>0.15</v>
      </c>
      <c r="BO254" s="795" t="s">
        <v>258</v>
      </c>
      <c r="BP254" s="636"/>
      <c r="BQ254" s="635"/>
      <c r="BR254" s="635"/>
      <c r="BS254" s="636"/>
      <c r="BT254" s="636"/>
      <c r="BU254" s="636"/>
      <c r="BV254" s="637"/>
      <c r="BW254" s="636"/>
      <c r="BX254" s="801"/>
      <c r="BY254" s="796"/>
      <c r="BZ254" s="637"/>
      <c r="CA254" s="637"/>
      <c r="CB254" s="637"/>
      <c r="CC254" s="636"/>
      <c r="CD254" s="636"/>
      <c r="CE254" s="637"/>
      <c r="CF254" s="637"/>
      <c r="CG254" s="637"/>
      <c r="CH254" s="637"/>
      <c r="CI254" s="636"/>
      <c r="CJ254" s="636"/>
      <c r="CK254" s="637"/>
      <c r="CL254" s="637"/>
      <c r="CM254" s="637"/>
      <c r="CN254" s="705"/>
      <c r="CO254" s="667">
        <f t="shared" si="174"/>
        <v>0.02</v>
      </c>
      <c r="CP254" s="88">
        <f t="shared" si="175"/>
        <v>8.4999999999999992E-2</v>
      </c>
      <c r="CQ254" s="667">
        <f t="shared" si="176"/>
        <v>0.15</v>
      </c>
    </row>
    <row r="255" spans="22:95" s="67" customFormat="1" ht="39" hidden="1" thickBot="1" x14ac:dyDescent="0.3">
      <c r="V255" s="655"/>
      <c r="AA255" s="656"/>
      <c r="AB255" s="656"/>
      <c r="AD255" s="656"/>
      <c r="AE255" s="657"/>
      <c r="AH255" s="658"/>
      <c r="AI255" s="658"/>
      <c r="AK255" s="656"/>
      <c r="AR255" s="656"/>
      <c r="AV255" s="656"/>
      <c r="AX255" s="656"/>
      <c r="BB255" s="656"/>
      <c r="BC255" s="656"/>
      <c r="BE255" s="656"/>
      <c r="BH255" s="806"/>
      <c r="BI255" s="807" t="s">
        <v>438</v>
      </c>
      <c r="BJ255" s="807" t="s">
        <v>49</v>
      </c>
      <c r="BK255" s="801">
        <v>0.21</v>
      </c>
      <c r="BL255" s="796" t="s">
        <v>627</v>
      </c>
      <c r="BM255" s="798">
        <v>0.1</v>
      </c>
      <c r="BN255" s="798">
        <v>0.6</v>
      </c>
      <c r="BO255" s="795" t="s">
        <v>258</v>
      </c>
      <c r="BP255" s="636"/>
      <c r="BQ255" s="635"/>
      <c r="BR255" s="635"/>
      <c r="BS255" s="636"/>
      <c r="BT255" s="636"/>
      <c r="BU255" s="636"/>
      <c r="BV255" s="637"/>
      <c r="BW255" s="636"/>
      <c r="BX255" s="801"/>
      <c r="BY255" s="796"/>
      <c r="BZ255" s="637"/>
      <c r="CA255" s="637"/>
      <c r="CB255" s="637"/>
      <c r="CC255" s="636"/>
      <c r="CD255" s="636"/>
      <c r="CE255" s="637"/>
      <c r="CF255" s="637"/>
      <c r="CG255" s="637"/>
      <c r="CH255" s="637"/>
      <c r="CI255" s="636"/>
      <c r="CJ255" s="636"/>
      <c r="CK255" s="637"/>
      <c r="CL255" s="637"/>
      <c r="CM255" s="637"/>
      <c r="CN255" s="705"/>
      <c r="CO255" s="667">
        <f t="shared" si="174"/>
        <v>0.1</v>
      </c>
      <c r="CP255" s="88">
        <f t="shared" si="175"/>
        <v>0.35</v>
      </c>
      <c r="CQ255" s="667">
        <f t="shared" si="176"/>
        <v>0.6</v>
      </c>
    </row>
    <row r="256" spans="22:95" s="67" customFormat="1" ht="26.25" hidden="1" thickBot="1" x14ac:dyDescent="0.3">
      <c r="V256" s="655"/>
      <c r="AA256" s="656"/>
      <c r="AB256" s="656"/>
      <c r="AD256" s="656"/>
      <c r="AE256" s="657"/>
      <c r="AH256" s="658"/>
      <c r="AI256" s="658"/>
      <c r="AK256" s="656"/>
      <c r="AR256" s="656"/>
      <c r="AV256" s="656"/>
      <c r="AX256" s="656"/>
      <c r="BB256" s="656"/>
      <c r="BC256" s="656"/>
      <c r="BE256" s="656"/>
      <c r="BH256" s="806"/>
      <c r="BI256" s="807" t="s">
        <v>576</v>
      </c>
      <c r="BJ256" s="807" t="s">
        <v>49</v>
      </c>
      <c r="BK256" s="801">
        <v>0.25</v>
      </c>
      <c r="BL256" s="796" t="s">
        <v>627</v>
      </c>
      <c r="BM256" s="798">
        <v>0.1</v>
      </c>
      <c r="BN256" s="798">
        <v>0.6</v>
      </c>
      <c r="BO256" s="795" t="s">
        <v>258</v>
      </c>
      <c r="BP256" s="636"/>
      <c r="BQ256" s="635"/>
      <c r="BR256" s="635"/>
      <c r="BS256" s="636"/>
      <c r="BT256" s="636"/>
      <c r="BU256" s="636"/>
      <c r="BV256" s="637"/>
      <c r="BW256" s="636"/>
      <c r="BX256" s="801"/>
      <c r="BY256" s="796"/>
      <c r="BZ256" s="637"/>
      <c r="CA256" s="637"/>
      <c r="CB256" s="637"/>
      <c r="CC256" s="636"/>
      <c r="CD256" s="636"/>
      <c r="CE256" s="637"/>
      <c r="CF256" s="637"/>
      <c r="CG256" s="637"/>
      <c r="CH256" s="637"/>
      <c r="CI256" s="636"/>
      <c r="CJ256" s="636"/>
      <c r="CK256" s="637"/>
      <c r="CL256" s="637"/>
      <c r="CM256" s="637"/>
      <c r="CN256" s="705"/>
      <c r="CO256" s="667">
        <f t="shared" si="174"/>
        <v>0.1</v>
      </c>
      <c r="CP256" s="88">
        <f t="shared" si="175"/>
        <v>0.35</v>
      </c>
      <c r="CQ256" s="667">
        <f t="shared" si="176"/>
        <v>0.6</v>
      </c>
    </row>
    <row r="257" spans="22:95" s="67" customFormat="1" ht="39" hidden="1" thickBot="1" x14ac:dyDescent="0.3">
      <c r="V257" s="655"/>
      <c r="AA257" s="656"/>
      <c r="AB257" s="656"/>
      <c r="AD257" s="656"/>
      <c r="AE257" s="657"/>
      <c r="AH257" s="658"/>
      <c r="AI257" s="658"/>
      <c r="AK257" s="656"/>
      <c r="AR257" s="656"/>
      <c r="AV257" s="656"/>
      <c r="AX257" s="656"/>
      <c r="BB257" s="656"/>
      <c r="BC257" s="656"/>
      <c r="BE257" s="656"/>
      <c r="BH257" s="806"/>
      <c r="BI257" s="807" t="s">
        <v>440</v>
      </c>
      <c r="BJ257" s="807" t="s">
        <v>49</v>
      </c>
      <c r="BK257" s="801">
        <v>0.1</v>
      </c>
      <c r="BL257" s="796" t="s">
        <v>627</v>
      </c>
      <c r="BM257" s="798">
        <v>0.1</v>
      </c>
      <c r="BN257" s="798">
        <v>0.6</v>
      </c>
      <c r="BO257" s="795" t="s">
        <v>258</v>
      </c>
      <c r="BP257" s="636"/>
      <c r="BQ257" s="635"/>
      <c r="BR257" s="635"/>
      <c r="BS257" s="636"/>
      <c r="BT257" s="636"/>
      <c r="BU257" s="636"/>
      <c r="BV257" s="637"/>
      <c r="BW257" s="636"/>
      <c r="BX257" s="801"/>
      <c r="BY257" s="796"/>
      <c r="BZ257" s="637"/>
      <c r="CA257" s="637"/>
      <c r="CB257" s="637"/>
      <c r="CC257" s="636"/>
      <c r="CD257" s="636"/>
      <c r="CE257" s="637"/>
      <c r="CF257" s="637"/>
      <c r="CG257" s="637"/>
      <c r="CH257" s="637"/>
      <c r="CI257" s="636"/>
      <c r="CJ257" s="636"/>
      <c r="CK257" s="637"/>
      <c r="CL257" s="637"/>
      <c r="CM257" s="637"/>
      <c r="CN257" s="705"/>
      <c r="CO257" s="667">
        <f t="shared" si="174"/>
        <v>0.1</v>
      </c>
      <c r="CP257" s="88">
        <f t="shared" si="175"/>
        <v>0.35</v>
      </c>
      <c r="CQ257" s="667">
        <f t="shared" si="176"/>
        <v>0.6</v>
      </c>
    </row>
    <row r="258" spans="22:95" s="67" customFormat="1" ht="39" hidden="1" thickBot="1" x14ac:dyDescent="0.3">
      <c r="V258" s="655"/>
      <c r="AA258" s="656"/>
      <c r="AB258" s="656"/>
      <c r="AD258" s="656"/>
      <c r="AE258" s="657"/>
      <c r="AH258" s="658"/>
      <c r="AI258" s="658"/>
      <c r="AK258" s="656"/>
      <c r="AR258" s="656"/>
      <c r="AV258" s="656"/>
      <c r="AX258" s="656"/>
      <c r="BB258" s="656"/>
      <c r="BC258" s="656"/>
      <c r="BE258" s="656"/>
      <c r="BH258" s="806"/>
      <c r="BI258" s="807" t="s">
        <v>441</v>
      </c>
      <c r="BJ258" s="807" t="s">
        <v>49</v>
      </c>
      <c r="BK258" s="801">
        <v>0.2</v>
      </c>
      <c r="BL258" s="796" t="s">
        <v>627</v>
      </c>
      <c r="BM258" s="798">
        <v>0.1</v>
      </c>
      <c r="BN258" s="798">
        <v>0.6</v>
      </c>
      <c r="BO258" s="795" t="s">
        <v>258</v>
      </c>
      <c r="BP258" s="636"/>
      <c r="BQ258" s="635"/>
      <c r="BR258" s="635"/>
      <c r="BS258" s="636"/>
      <c r="BT258" s="636"/>
      <c r="BU258" s="636"/>
      <c r="BV258" s="637"/>
      <c r="BW258" s="636"/>
      <c r="BX258" s="801"/>
      <c r="BY258" s="796"/>
      <c r="BZ258" s="637"/>
      <c r="CA258" s="637"/>
      <c r="CB258" s="637"/>
      <c r="CC258" s="636"/>
      <c r="CD258" s="636"/>
      <c r="CE258" s="637"/>
      <c r="CF258" s="637"/>
      <c r="CG258" s="637"/>
      <c r="CH258" s="637"/>
      <c r="CI258" s="636"/>
      <c r="CJ258" s="636"/>
      <c r="CK258" s="637"/>
      <c r="CL258" s="637"/>
      <c r="CM258" s="637"/>
      <c r="CN258" s="705"/>
      <c r="CO258" s="667">
        <f t="shared" si="174"/>
        <v>0.1</v>
      </c>
      <c r="CP258" s="88">
        <f t="shared" si="175"/>
        <v>0.35</v>
      </c>
      <c r="CQ258" s="667">
        <f t="shared" si="176"/>
        <v>0.6</v>
      </c>
    </row>
    <row r="259" spans="22:95" s="67" customFormat="1" ht="51.75" hidden="1" thickBot="1" x14ac:dyDescent="0.3">
      <c r="V259" s="655"/>
      <c r="AA259" s="656"/>
      <c r="AB259" s="656"/>
      <c r="AD259" s="656"/>
      <c r="AE259" s="657"/>
      <c r="AH259" s="658"/>
      <c r="AI259" s="658"/>
      <c r="AK259" s="656"/>
      <c r="AR259" s="656"/>
      <c r="AV259" s="656"/>
      <c r="AX259" s="656"/>
      <c r="BB259" s="656"/>
      <c r="BC259" s="656"/>
      <c r="BE259" s="656"/>
      <c r="BH259" s="806"/>
      <c r="BI259" s="807" t="s">
        <v>439</v>
      </c>
      <c r="BJ259" s="807" t="s">
        <v>49</v>
      </c>
      <c r="BK259" s="801">
        <v>0.03</v>
      </c>
      <c r="BL259" s="796" t="s">
        <v>627</v>
      </c>
      <c r="BM259" s="798">
        <v>0.1</v>
      </c>
      <c r="BN259" s="798">
        <v>0.6</v>
      </c>
      <c r="BO259" s="795" t="s">
        <v>258</v>
      </c>
      <c r="BP259" s="636"/>
      <c r="BQ259" s="635"/>
      <c r="BR259" s="635"/>
      <c r="BS259" s="636"/>
      <c r="BT259" s="636"/>
      <c r="BU259" s="636"/>
      <c r="BV259" s="637"/>
      <c r="BW259" s="636"/>
      <c r="BX259" s="801"/>
      <c r="BY259" s="796"/>
      <c r="BZ259" s="637"/>
      <c r="CA259" s="637"/>
      <c r="CB259" s="637"/>
      <c r="CC259" s="636"/>
      <c r="CD259" s="636"/>
      <c r="CE259" s="637"/>
      <c r="CF259" s="637"/>
      <c r="CG259" s="637"/>
      <c r="CH259" s="637"/>
      <c r="CI259" s="636"/>
      <c r="CJ259" s="636"/>
      <c r="CK259" s="637"/>
      <c r="CL259" s="637"/>
      <c r="CM259" s="637"/>
      <c r="CN259" s="705"/>
      <c r="CO259" s="667">
        <f t="shared" si="174"/>
        <v>0.1</v>
      </c>
      <c r="CP259" s="88">
        <f t="shared" si="175"/>
        <v>0.35</v>
      </c>
      <c r="CQ259" s="667">
        <f t="shared" si="176"/>
        <v>0.6</v>
      </c>
    </row>
    <row r="260" spans="22:95" s="67" customFormat="1" ht="26.25" hidden="1" thickBot="1" x14ac:dyDescent="0.3">
      <c r="V260" s="655"/>
      <c r="AA260" s="656"/>
      <c r="AB260" s="656"/>
      <c r="AD260" s="656"/>
      <c r="AE260" s="657"/>
      <c r="AH260" s="658"/>
      <c r="AI260" s="658"/>
      <c r="AK260" s="656"/>
      <c r="AR260" s="656"/>
      <c r="AV260" s="656"/>
      <c r="AX260" s="656"/>
      <c r="BB260" s="656"/>
      <c r="BC260" s="656"/>
      <c r="BE260" s="656"/>
      <c r="BH260" s="806"/>
      <c r="BI260" s="807" t="s">
        <v>15</v>
      </c>
      <c r="BJ260" s="796" t="s">
        <v>634</v>
      </c>
      <c r="BK260" s="801">
        <v>3273</v>
      </c>
      <c r="BL260" s="796" t="s">
        <v>628</v>
      </c>
      <c r="BM260" s="798">
        <v>0.02</v>
      </c>
      <c r="BN260" s="798">
        <v>0.05</v>
      </c>
      <c r="BO260" s="795" t="s">
        <v>258</v>
      </c>
      <c r="BP260" s="636"/>
      <c r="BQ260" s="635"/>
      <c r="BR260" s="635"/>
      <c r="BS260" s="636"/>
      <c r="BT260" s="636"/>
      <c r="BU260" s="636"/>
      <c r="BV260" s="637"/>
      <c r="BW260" s="636"/>
      <c r="BX260" s="801"/>
      <c r="BY260" s="796"/>
      <c r="BZ260" s="637"/>
      <c r="CA260" s="637"/>
      <c r="CB260" s="637"/>
      <c r="CC260" s="636"/>
      <c r="CD260" s="636"/>
      <c r="CE260" s="637"/>
      <c r="CF260" s="637"/>
      <c r="CG260" s="637"/>
      <c r="CH260" s="637"/>
      <c r="CI260" s="636"/>
      <c r="CJ260" s="636"/>
      <c r="CK260" s="637"/>
      <c r="CL260" s="637"/>
      <c r="CM260" s="637"/>
      <c r="CN260" s="705"/>
      <c r="CO260" s="667">
        <f t="shared" si="174"/>
        <v>0.02</v>
      </c>
      <c r="CP260" s="88">
        <f t="shared" si="175"/>
        <v>3.5000000000000003E-2</v>
      </c>
      <c r="CQ260" s="667">
        <f t="shared" si="176"/>
        <v>0.05</v>
      </c>
    </row>
    <row r="261" spans="22:95" s="67" customFormat="1" ht="51.75" hidden="1" thickBot="1" x14ac:dyDescent="0.3">
      <c r="V261" s="655"/>
      <c r="AA261" s="656"/>
      <c r="AB261" s="656"/>
      <c r="AD261" s="656"/>
      <c r="AE261" s="657"/>
      <c r="AH261" s="658"/>
      <c r="AI261" s="658"/>
      <c r="AK261" s="656"/>
      <c r="AR261" s="656"/>
      <c r="AV261" s="656"/>
      <c r="AX261" s="656"/>
      <c r="BB261" s="656"/>
      <c r="BC261" s="656"/>
      <c r="BE261" s="656"/>
      <c r="BH261" s="806" t="s">
        <v>53</v>
      </c>
      <c r="BI261" s="807" t="s">
        <v>343</v>
      </c>
      <c r="BJ261" s="807" t="s">
        <v>613</v>
      </c>
      <c r="BK261" s="801">
        <f>(3.13757879682717*1000)</f>
        <v>3137.5787968271702</v>
      </c>
      <c r="BL261" s="796" t="s">
        <v>627</v>
      </c>
      <c r="BM261" s="798">
        <v>0.02</v>
      </c>
      <c r="BN261" s="798">
        <v>0.5</v>
      </c>
      <c r="BO261" s="795" t="s">
        <v>381</v>
      </c>
      <c r="BP261" s="636"/>
      <c r="BQ261" s="635"/>
      <c r="BR261" s="635"/>
      <c r="BS261" s="636"/>
      <c r="BT261" s="636"/>
      <c r="BU261" s="636"/>
      <c r="BV261" s="637"/>
      <c r="BW261" s="636"/>
      <c r="BX261" s="801"/>
      <c r="BY261" s="796"/>
      <c r="BZ261" s="637"/>
      <c r="CA261" s="637"/>
      <c r="CB261" s="637"/>
      <c r="CC261" s="636"/>
      <c r="CD261" s="636"/>
      <c r="CE261" s="637"/>
      <c r="CF261" s="637"/>
      <c r="CG261" s="637"/>
      <c r="CH261" s="637"/>
      <c r="CI261" s="636"/>
      <c r="CJ261" s="636"/>
      <c r="CK261" s="637"/>
      <c r="CL261" s="637"/>
      <c r="CM261" s="637"/>
      <c r="CN261" s="705"/>
      <c r="CO261" s="667">
        <f t="shared" si="174"/>
        <v>0.02</v>
      </c>
      <c r="CP261" s="88">
        <f t="shared" si="175"/>
        <v>0.26</v>
      </c>
      <c r="CQ261" s="667">
        <f t="shared" si="176"/>
        <v>0.5</v>
      </c>
    </row>
    <row r="262" spans="22:95" s="67" customFormat="1" ht="26.25" hidden="1" thickBot="1" x14ac:dyDescent="0.3">
      <c r="V262" s="655"/>
      <c r="AA262" s="656"/>
      <c r="AB262" s="656"/>
      <c r="AD262" s="656"/>
      <c r="AE262" s="657"/>
      <c r="AH262" s="658"/>
      <c r="AI262" s="658"/>
      <c r="AK262" s="656"/>
      <c r="AR262" s="656"/>
      <c r="AV262" s="656"/>
      <c r="AX262" s="656"/>
      <c r="BB262" s="656"/>
      <c r="BC262" s="656"/>
      <c r="BE262" s="656"/>
      <c r="BH262" s="806" t="s">
        <v>53</v>
      </c>
      <c r="BI262" s="807" t="s">
        <v>494</v>
      </c>
      <c r="BJ262" s="807" t="s">
        <v>613</v>
      </c>
      <c r="BK262" s="801">
        <v>9</v>
      </c>
      <c r="BL262" s="796" t="s">
        <v>629</v>
      </c>
      <c r="BM262" s="798">
        <v>0.1</v>
      </c>
      <c r="BN262" s="798">
        <v>0.4</v>
      </c>
      <c r="BO262" s="795" t="s">
        <v>258</v>
      </c>
      <c r="BP262" s="636"/>
      <c r="BQ262" s="635"/>
      <c r="BR262" s="635"/>
      <c r="BS262" s="636"/>
      <c r="BT262" s="636"/>
      <c r="BU262" s="636"/>
      <c r="BV262" s="637"/>
      <c r="BW262" s="636"/>
      <c r="BX262" s="801">
        <v>1500</v>
      </c>
      <c r="BY262" s="796" t="s">
        <v>633</v>
      </c>
      <c r="BZ262" s="637"/>
      <c r="CA262" s="637"/>
      <c r="CB262" s="637"/>
      <c r="CC262" s="636"/>
      <c r="CD262" s="636"/>
      <c r="CE262" s="637"/>
      <c r="CF262" s="637"/>
      <c r="CG262" s="637"/>
      <c r="CH262" s="637"/>
      <c r="CI262" s="636"/>
      <c r="CJ262" s="636"/>
      <c r="CK262" s="637"/>
      <c r="CL262" s="637"/>
      <c r="CM262" s="637"/>
      <c r="CN262" s="705"/>
      <c r="CO262" s="667">
        <f t="shared" si="174"/>
        <v>0.1</v>
      </c>
      <c r="CP262" s="88">
        <f t="shared" si="175"/>
        <v>0.25</v>
      </c>
      <c r="CQ262" s="667">
        <f t="shared" si="176"/>
        <v>0.4</v>
      </c>
    </row>
    <row r="263" spans="22:95" s="67" customFormat="1" ht="51.75" hidden="1" thickBot="1" x14ac:dyDescent="0.3">
      <c r="V263" s="655"/>
      <c r="AA263" s="656"/>
      <c r="AB263" s="656"/>
      <c r="AD263" s="656"/>
      <c r="AE263" s="657"/>
      <c r="AH263" s="658"/>
      <c r="AI263" s="658"/>
      <c r="AK263" s="656"/>
      <c r="AR263" s="656"/>
      <c r="AV263" s="656"/>
      <c r="AX263" s="656"/>
      <c r="BB263" s="656"/>
      <c r="BC263" s="656"/>
      <c r="BE263" s="656"/>
      <c r="BH263" s="806" t="s">
        <v>97</v>
      </c>
      <c r="BI263" s="807" t="s">
        <v>516</v>
      </c>
      <c r="BJ263" s="796" t="s">
        <v>427</v>
      </c>
      <c r="BK263" s="801">
        <f>0.25*0.1</f>
        <v>2.5000000000000001E-2</v>
      </c>
      <c r="BL263" s="796" t="s">
        <v>411</v>
      </c>
      <c r="BM263" s="798">
        <v>0.05</v>
      </c>
      <c r="BN263" s="798">
        <v>1.04</v>
      </c>
      <c r="BO263" s="795" t="s">
        <v>258</v>
      </c>
      <c r="BP263" s="636"/>
      <c r="BQ263" s="635"/>
      <c r="BR263" s="635"/>
      <c r="BS263" s="636"/>
      <c r="BT263" s="636"/>
      <c r="BU263" s="636"/>
      <c r="BV263" s="637"/>
      <c r="BW263" s="636"/>
      <c r="BX263" s="801">
        <f>0.25*0.9*25</f>
        <v>5.625</v>
      </c>
      <c r="BY263" s="796" t="s">
        <v>298</v>
      </c>
      <c r="BZ263" s="637"/>
      <c r="CA263" s="637"/>
      <c r="CB263" s="637"/>
      <c r="CC263" s="636"/>
      <c r="CD263" s="636"/>
      <c r="CE263" s="637"/>
      <c r="CF263" s="637"/>
      <c r="CG263" s="637"/>
      <c r="CH263" s="637"/>
      <c r="CI263" s="636"/>
      <c r="CJ263" s="636"/>
      <c r="CK263" s="637"/>
      <c r="CL263" s="637"/>
      <c r="CM263" s="637"/>
      <c r="CN263" s="705"/>
      <c r="CO263" s="667">
        <f t="shared" si="174"/>
        <v>0.05</v>
      </c>
      <c r="CP263" s="88">
        <f t="shared" si="175"/>
        <v>0.54500000000000004</v>
      </c>
      <c r="CQ263" s="667">
        <f t="shared" si="176"/>
        <v>1.04</v>
      </c>
    </row>
    <row r="264" spans="22:95" s="67" customFormat="1" ht="39" hidden="1" thickBot="1" x14ac:dyDescent="0.3">
      <c r="V264" s="655"/>
      <c r="AA264" s="656"/>
      <c r="AB264" s="656"/>
      <c r="AD264" s="656"/>
      <c r="AE264" s="657"/>
      <c r="AH264" s="658"/>
      <c r="AI264" s="658"/>
      <c r="AK264" s="656"/>
      <c r="AR264" s="656"/>
      <c r="AV264" s="656"/>
      <c r="AX264" s="656"/>
      <c r="BB264" s="656"/>
      <c r="BC264" s="656"/>
      <c r="BF264" s="665">
        <f t="shared" ref="BF264:BF279" si="177">BK264*25</f>
        <v>0</v>
      </c>
      <c r="BH264" s="806"/>
      <c r="BI264" s="807" t="s">
        <v>515</v>
      </c>
      <c r="BJ264" s="796" t="s">
        <v>427</v>
      </c>
      <c r="BK264" s="801">
        <f>0*0.25</f>
        <v>0</v>
      </c>
      <c r="BL264" s="796" t="s">
        <v>411</v>
      </c>
      <c r="BM264" s="798">
        <v>0.05</v>
      </c>
      <c r="BN264" s="798">
        <v>1</v>
      </c>
      <c r="BO264" s="795" t="s">
        <v>258</v>
      </c>
      <c r="BP264" s="636"/>
      <c r="BQ264" s="635"/>
      <c r="BR264" s="635"/>
      <c r="BS264" s="636"/>
      <c r="BT264" s="636"/>
      <c r="BU264" s="636"/>
      <c r="BV264" s="637"/>
      <c r="BW264" s="636"/>
      <c r="BX264" s="801"/>
      <c r="BY264" s="796"/>
      <c r="BZ264" s="637"/>
      <c r="CA264" s="637"/>
      <c r="CB264" s="637"/>
      <c r="CC264" s="636"/>
      <c r="CD264" s="636"/>
      <c r="CE264" s="637"/>
      <c r="CF264" s="637"/>
      <c r="CG264" s="637"/>
      <c r="CH264" s="637"/>
      <c r="CI264" s="636"/>
      <c r="CJ264" s="636"/>
      <c r="CK264" s="637"/>
      <c r="CL264" s="637"/>
      <c r="CM264" s="637"/>
      <c r="CN264" s="705"/>
      <c r="CO264" s="667">
        <f t="shared" si="174"/>
        <v>0.05</v>
      </c>
      <c r="CP264" s="88">
        <f t="shared" si="175"/>
        <v>0.52500000000000002</v>
      </c>
      <c r="CQ264" s="667">
        <f t="shared" si="176"/>
        <v>1</v>
      </c>
    </row>
    <row r="265" spans="22:95" s="67" customFormat="1" ht="51.75" hidden="1" thickBot="1" x14ac:dyDescent="0.3">
      <c r="V265" s="655"/>
      <c r="AA265" s="656"/>
      <c r="AB265" s="656"/>
      <c r="AD265" s="656"/>
      <c r="AE265" s="657"/>
      <c r="AH265" s="658"/>
      <c r="AI265" s="658"/>
      <c r="AK265" s="656"/>
      <c r="AR265" s="656"/>
      <c r="AV265" s="656"/>
      <c r="AX265" s="656"/>
      <c r="BB265" s="656"/>
      <c r="BC265" s="656"/>
      <c r="BF265" s="665">
        <f t="shared" si="177"/>
        <v>1.875</v>
      </c>
      <c r="BH265" s="806"/>
      <c r="BI265" s="807" t="s">
        <v>517</v>
      </c>
      <c r="BJ265" s="796" t="s">
        <v>427</v>
      </c>
      <c r="BK265" s="801">
        <f>0.25*0.3</f>
        <v>7.4999999999999997E-2</v>
      </c>
      <c r="BL265" s="796" t="s">
        <v>411</v>
      </c>
      <c r="BM265" s="798">
        <f>0.2/0.3</f>
        <v>0.66666666666666674</v>
      </c>
      <c r="BN265" s="798">
        <f>0.4/0.3</f>
        <v>1.3333333333333335</v>
      </c>
      <c r="BO265" s="795" t="s">
        <v>258</v>
      </c>
      <c r="BP265" s="636"/>
      <c r="BQ265" s="635"/>
      <c r="BR265" s="635"/>
      <c r="BS265" s="636"/>
      <c r="BT265" s="636"/>
      <c r="BU265" s="636"/>
      <c r="BV265" s="637"/>
      <c r="BW265" s="636"/>
      <c r="BX265" s="801"/>
      <c r="BY265" s="796"/>
      <c r="BZ265" s="637"/>
      <c r="CA265" s="637"/>
      <c r="CB265" s="637"/>
      <c r="CC265" s="636"/>
      <c r="CD265" s="636"/>
      <c r="CE265" s="637"/>
      <c r="CF265" s="637"/>
      <c r="CG265" s="637"/>
      <c r="CH265" s="637"/>
      <c r="CI265" s="636"/>
      <c r="CJ265" s="636"/>
      <c r="CK265" s="637"/>
      <c r="CL265" s="637"/>
      <c r="CM265" s="637"/>
      <c r="CN265" s="705"/>
      <c r="CO265" s="667">
        <f t="shared" si="174"/>
        <v>0.66666666666666674</v>
      </c>
      <c r="CP265" s="88">
        <f t="shared" si="175"/>
        <v>1</v>
      </c>
      <c r="CQ265" s="667">
        <f t="shared" si="176"/>
        <v>1.3333333333333335</v>
      </c>
    </row>
    <row r="266" spans="22:95" s="67" customFormat="1" ht="51.75" hidden="1" thickBot="1" x14ac:dyDescent="0.3">
      <c r="V266" s="655"/>
      <c r="AA266" s="656"/>
      <c r="AB266" s="656"/>
      <c r="AD266" s="656"/>
      <c r="AE266" s="657"/>
      <c r="AH266" s="658"/>
      <c r="AI266" s="658"/>
      <c r="AK266" s="656"/>
      <c r="AR266" s="656"/>
      <c r="AV266" s="656"/>
      <c r="AX266" s="656"/>
      <c r="BB266" s="656"/>
      <c r="BC266" s="656"/>
      <c r="BF266" s="665">
        <f t="shared" si="177"/>
        <v>5</v>
      </c>
      <c r="BG266" s="88">
        <f>0.4*21</f>
        <v>8.4</v>
      </c>
      <c r="BH266" s="806"/>
      <c r="BI266" s="807" t="s">
        <v>518</v>
      </c>
      <c r="BJ266" s="796" t="s">
        <v>427</v>
      </c>
      <c r="BK266" s="801">
        <f>0.25*0.8</f>
        <v>0.2</v>
      </c>
      <c r="BL266" s="796" t="s">
        <v>411</v>
      </c>
      <c r="BM266" s="798">
        <f>0.8/0.8</f>
        <v>1</v>
      </c>
      <c r="BN266" s="798">
        <f>1/0.8</f>
        <v>1.25</v>
      </c>
      <c r="BO266" s="795" t="s">
        <v>258</v>
      </c>
      <c r="BP266" s="636"/>
      <c r="BQ266" s="635"/>
      <c r="BR266" s="635"/>
      <c r="BS266" s="636"/>
      <c r="BT266" s="636"/>
      <c r="BU266" s="636"/>
      <c r="BV266" s="637"/>
      <c r="BW266" s="636"/>
      <c r="BX266" s="801"/>
      <c r="BY266" s="796"/>
      <c r="BZ266" s="637"/>
      <c r="CA266" s="637"/>
      <c r="CB266" s="637"/>
      <c r="CC266" s="636"/>
      <c r="CD266" s="636"/>
      <c r="CE266" s="637"/>
      <c r="CF266" s="637"/>
      <c r="CG266" s="637"/>
      <c r="CH266" s="637"/>
      <c r="CI266" s="636"/>
      <c r="CJ266" s="636"/>
      <c r="CK266" s="637"/>
      <c r="CL266" s="637"/>
      <c r="CM266" s="637"/>
      <c r="CN266" s="705"/>
      <c r="CO266" s="667">
        <f t="shared" si="174"/>
        <v>1</v>
      </c>
      <c r="CP266" s="88">
        <f t="shared" si="175"/>
        <v>1.125</v>
      </c>
      <c r="CQ266" s="667">
        <f t="shared" si="176"/>
        <v>1.25</v>
      </c>
    </row>
    <row r="267" spans="22:95" s="67" customFormat="1" ht="51.75" hidden="1" thickBot="1" x14ac:dyDescent="0.3">
      <c r="V267" s="655"/>
      <c r="AA267" s="656"/>
      <c r="AB267" s="656"/>
      <c r="AD267" s="656"/>
      <c r="AE267" s="657"/>
      <c r="AH267" s="658"/>
      <c r="AI267" s="658"/>
      <c r="AK267" s="656"/>
      <c r="AR267" s="656"/>
      <c r="AV267" s="656"/>
      <c r="AX267" s="656"/>
      <c r="BB267" s="656"/>
      <c r="BC267" s="656"/>
      <c r="BF267" s="665">
        <f t="shared" si="177"/>
        <v>5</v>
      </c>
      <c r="BH267" s="806"/>
      <c r="BI267" s="807" t="s">
        <v>519</v>
      </c>
      <c r="BJ267" s="796" t="s">
        <v>427</v>
      </c>
      <c r="BK267" s="801">
        <f>0.25*0.8</f>
        <v>0.2</v>
      </c>
      <c r="BL267" s="796" t="s">
        <v>411</v>
      </c>
      <c r="BM267" s="798">
        <f>0.8/0.8</f>
        <v>1</v>
      </c>
      <c r="BN267" s="798">
        <f>1/0.8</f>
        <v>1.25</v>
      </c>
      <c r="BO267" s="795" t="s">
        <v>258</v>
      </c>
      <c r="BP267" s="636"/>
      <c r="BQ267" s="635"/>
      <c r="BR267" s="635"/>
      <c r="BS267" s="636"/>
      <c r="BT267" s="636"/>
      <c r="BU267" s="636"/>
      <c r="BV267" s="637"/>
      <c r="BW267" s="636"/>
      <c r="BX267" s="801"/>
      <c r="BY267" s="796"/>
      <c r="BZ267" s="637"/>
      <c r="CA267" s="637"/>
      <c r="CB267" s="637"/>
      <c r="CC267" s="636"/>
      <c r="CD267" s="636"/>
      <c r="CE267" s="637"/>
      <c r="CF267" s="637"/>
      <c r="CG267" s="637"/>
      <c r="CH267" s="637"/>
      <c r="CI267" s="636"/>
      <c r="CJ267" s="636"/>
      <c r="CK267" s="637"/>
      <c r="CL267" s="637"/>
      <c r="CM267" s="637"/>
      <c r="CN267" s="705"/>
      <c r="CO267" s="667">
        <f t="shared" si="174"/>
        <v>1</v>
      </c>
      <c r="CP267" s="88">
        <f t="shared" si="175"/>
        <v>1.125</v>
      </c>
      <c r="CQ267" s="667">
        <f t="shared" si="176"/>
        <v>1.25</v>
      </c>
    </row>
    <row r="268" spans="22:95" s="67" customFormat="1" ht="51.75" hidden="1" thickBot="1" x14ac:dyDescent="0.3">
      <c r="V268" s="655"/>
      <c r="AA268" s="656"/>
      <c r="AB268" s="656"/>
      <c r="AD268" s="656"/>
      <c r="AE268" s="657"/>
      <c r="AH268" s="658"/>
      <c r="AI268" s="658"/>
      <c r="AK268" s="656"/>
      <c r="AR268" s="656"/>
      <c r="AU268" s="666"/>
      <c r="AV268" s="656"/>
      <c r="AX268" s="656"/>
      <c r="BB268" s="656"/>
      <c r="BC268" s="656"/>
      <c r="BF268" s="665">
        <f t="shared" si="177"/>
        <v>1.25</v>
      </c>
      <c r="BH268" s="806"/>
      <c r="BI268" s="807" t="s">
        <v>520</v>
      </c>
      <c r="BJ268" s="796" t="s">
        <v>427</v>
      </c>
      <c r="BK268" s="801">
        <f>0.25*0.2</f>
        <v>0.05</v>
      </c>
      <c r="BL268" s="796" t="s">
        <v>411</v>
      </c>
      <c r="BM268" s="798">
        <f>0/0.2</f>
        <v>0</v>
      </c>
      <c r="BN268" s="798">
        <f>0.3/0.2</f>
        <v>1.4999999999999998</v>
      </c>
      <c r="BO268" s="795" t="s">
        <v>258</v>
      </c>
      <c r="BP268" s="636"/>
      <c r="BQ268" s="635"/>
      <c r="BR268" s="635"/>
      <c r="BS268" s="636"/>
      <c r="BT268" s="636"/>
      <c r="BU268" s="636"/>
      <c r="BV268" s="637"/>
      <c r="BW268" s="636"/>
      <c r="BX268" s="801"/>
      <c r="BY268" s="796"/>
      <c r="BZ268" s="637"/>
      <c r="CA268" s="637"/>
      <c r="CB268" s="637"/>
      <c r="CC268" s="636"/>
      <c r="CD268" s="636"/>
      <c r="CE268" s="637"/>
      <c r="CF268" s="637"/>
      <c r="CG268" s="637"/>
      <c r="CH268" s="637"/>
      <c r="CI268" s="636"/>
      <c r="CJ268" s="636"/>
      <c r="CK268" s="637"/>
      <c r="CL268" s="637"/>
      <c r="CM268" s="637"/>
      <c r="CN268" s="705"/>
      <c r="CO268" s="667">
        <f t="shared" si="174"/>
        <v>0</v>
      </c>
      <c r="CP268" s="88">
        <f t="shared" si="175"/>
        <v>0.74999999999999989</v>
      </c>
      <c r="CQ268" s="667">
        <f t="shared" si="176"/>
        <v>1.4999999999999998</v>
      </c>
    </row>
    <row r="269" spans="22:95" s="67" customFormat="1" ht="51.75" hidden="1" thickBot="1" x14ac:dyDescent="0.3">
      <c r="V269" s="655"/>
      <c r="AA269" s="656"/>
      <c r="AB269" s="656"/>
      <c r="AD269" s="656"/>
      <c r="AE269" s="657"/>
      <c r="AH269" s="658"/>
      <c r="AI269" s="658"/>
      <c r="AK269" s="656"/>
      <c r="AR269" s="656"/>
      <c r="AV269" s="656"/>
      <c r="AX269" s="656"/>
      <c r="BB269" s="656"/>
      <c r="BC269" s="656"/>
      <c r="BF269" s="665">
        <f t="shared" si="177"/>
        <v>5</v>
      </c>
      <c r="BH269" s="806"/>
      <c r="BI269" s="807" t="s">
        <v>521</v>
      </c>
      <c r="BJ269" s="796" t="s">
        <v>427</v>
      </c>
      <c r="BK269" s="801">
        <f>0.25*0.8</f>
        <v>0.2</v>
      </c>
      <c r="BL269" s="796" t="s">
        <v>411</v>
      </c>
      <c r="BM269" s="798">
        <f>0.8/0.8</f>
        <v>1</v>
      </c>
      <c r="BN269" s="798">
        <f>1/0.8</f>
        <v>1.25</v>
      </c>
      <c r="BO269" s="795" t="s">
        <v>258</v>
      </c>
      <c r="BP269" s="636"/>
      <c r="BQ269" s="635"/>
      <c r="BR269" s="635"/>
      <c r="BS269" s="636"/>
      <c r="BT269" s="636"/>
      <c r="BU269" s="636"/>
      <c r="BV269" s="637"/>
      <c r="BW269" s="636"/>
      <c r="BX269" s="801"/>
      <c r="BY269" s="796"/>
      <c r="BZ269" s="637"/>
      <c r="CA269" s="637"/>
      <c r="CB269" s="637"/>
      <c r="CC269" s="636"/>
      <c r="CD269" s="636"/>
      <c r="CE269" s="637"/>
      <c r="CF269" s="637"/>
      <c r="CG269" s="637"/>
      <c r="CH269" s="637"/>
      <c r="CI269" s="636"/>
      <c r="CJ269" s="636"/>
      <c r="CK269" s="637"/>
      <c r="CL269" s="637"/>
      <c r="CM269" s="637"/>
      <c r="CN269" s="705"/>
      <c r="CO269" s="667">
        <f t="shared" si="174"/>
        <v>1</v>
      </c>
      <c r="CP269" s="88">
        <f t="shared" si="175"/>
        <v>1.125</v>
      </c>
      <c r="CQ269" s="667">
        <f t="shared" si="176"/>
        <v>1.25</v>
      </c>
    </row>
    <row r="270" spans="22:95" s="67" customFormat="1" ht="51.75" hidden="1" thickBot="1" x14ac:dyDescent="0.3">
      <c r="V270" s="655"/>
      <c r="AA270" s="656"/>
      <c r="AB270" s="656"/>
      <c r="AD270" s="656"/>
      <c r="AE270" s="657"/>
      <c r="AH270" s="658"/>
      <c r="AI270" s="658"/>
      <c r="AK270" s="656"/>
      <c r="AR270" s="656"/>
      <c r="AV270" s="656"/>
      <c r="AX270" s="656"/>
      <c r="BB270" s="656"/>
      <c r="BC270" s="656"/>
      <c r="BF270" s="665">
        <f t="shared" si="177"/>
        <v>1.5</v>
      </c>
      <c r="BH270" s="806"/>
      <c r="BI270" s="807" t="s">
        <v>577</v>
      </c>
      <c r="BJ270" s="796" t="s">
        <v>568</v>
      </c>
      <c r="BK270" s="801">
        <v>0.06</v>
      </c>
      <c r="BL270" s="796" t="s">
        <v>567</v>
      </c>
      <c r="BM270" s="798">
        <v>0.57999999999999996</v>
      </c>
      <c r="BN270" s="798">
        <v>1.04</v>
      </c>
      <c r="BO270" s="795" t="s">
        <v>258</v>
      </c>
      <c r="BP270" s="636"/>
      <c r="BQ270" s="635"/>
      <c r="BR270" s="635"/>
      <c r="BS270" s="636"/>
      <c r="BT270" s="636"/>
      <c r="BU270" s="636"/>
      <c r="BV270" s="637"/>
      <c r="BW270" s="636"/>
      <c r="BX270" s="801"/>
      <c r="BY270" s="796"/>
      <c r="BZ270" s="637"/>
      <c r="CA270" s="637"/>
      <c r="CB270" s="637"/>
      <c r="CC270" s="636"/>
      <c r="CD270" s="636"/>
      <c r="CE270" s="637"/>
      <c r="CF270" s="637"/>
      <c r="CG270" s="637"/>
      <c r="CH270" s="637"/>
      <c r="CI270" s="636"/>
      <c r="CJ270" s="636"/>
      <c r="CK270" s="637"/>
      <c r="CL270" s="637"/>
      <c r="CM270" s="637"/>
      <c r="CN270" s="705"/>
      <c r="CO270" s="667">
        <f t="shared" si="174"/>
        <v>0.57999999999999996</v>
      </c>
      <c r="CP270" s="88">
        <f t="shared" si="175"/>
        <v>0.81</v>
      </c>
      <c r="CQ270" s="667">
        <f t="shared" si="176"/>
        <v>1.04</v>
      </c>
    </row>
    <row r="271" spans="22:95" s="67" customFormat="1" ht="51.75" hidden="1" thickBot="1" x14ac:dyDescent="0.3">
      <c r="V271" s="655"/>
      <c r="AA271" s="656"/>
      <c r="AB271" s="656"/>
      <c r="AD271" s="656"/>
      <c r="AE271" s="657"/>
      <c r="AH271" s="658"/>
      <c r="AI271" s="658"/>
      <c r="AK271" s="656"/>
      <c r="AR271" s="656"/>
      <c r="AV271" s="656"/>
      <c r="AX271" s="656"/>
      <c r="BB271" s="656"/>
      <c r="BC271" s="656"/>
      <c r="BF271" s="665">
        <f t="shared" si="177"/>
        <v>7.5</v>
      </c>
      <c r="BH271" s="806"/>
      <c r="BI271" s="807" t="s">
        <v>578</v>
      </c>
      <c r="BJ271" s="796" t="s">
        <v>568</v>
      </c>
      <c r="BK271" s="801">
        <v>0.3</v>
      </c>
      <c r="BL271" s="796" t="s">
        <v>567</v>
      </c>
      <c r="BM271" s="798">
        <v>0.57999999999999996</v>
      </c>
      <c r="BN271" s="798">
        <f>0.4/0.3</f>
        <v>1.3333333333333335</v>
      </c>
      <c r="BO271" s="795" t="s">
        <v>258</v>
      </c>
      <c r="BP271" s="636"/>
      <c r="BQ271" s="635"/>
      <c r="BR271" s="635"/>
      <c r="BS271" s="636"/>
      <c r="BT271" s="636"/>
      <c r="BU271" s="636"/>
      <c r="BV271" s="637"/>
      <c r="BW271" s="636"/>
      <c r="BX271" s="801"/>
      <c r="BY271" s="796"/>
      <c r="BZ271" s="637"/>
      <c r="CA271" s="637"/>
      <c r="CB271" s="637"/>
      <c r="CC271" s="636"/>
      <c r="CD271" s="636"/>
      <c r="CE271" s="637"/>
      <c r="CF271" s="637"/>
      <c r="CG271" s="637"/>
      <c r="CH271" s="637"/>
      <c r="CI271" s="636"/>
      <c r="CJ271" s="636"/>
      <c r="CK271" s="637"/>
      <c r="CL271" s="637"/>
      <c r="CM271" s="637"/>
      <c r="CN271" s="705"/>
      <c r="CO271" s="667">
        <f t="shared" si="174"/>
        <v>0.57999999999999996</v>
      </c>
      <c r="CP271" s="88">
        <f t="shared" si="175"/>
        <v>0.95666666666666678</v>
      </c>
      <c r="CQ271" s="667">
        <f t="shared" si="176"/>
        <v>1.3333333333333335</v>
      </c>
    </row>
    <row r="272" spans="22:95" s="67" customFormat="1" ht="64.5" hidden="1" thickBot="1" x14ac:dyDescent="0.3">
      <c r="V272" s="655"/>
      <c r="AA272" s="656"/>
      <c r="AB272" s="656"/>
      <c r="AD272" s="656"/>
      <c r="AE272" s="657"/>
      <c r="AH272" s="658"/>
      <c r="AI272" s="658"/>
      <c r="AK272" s="656"/>
      <c r="AR272" s="656"/>
      <c r="AV272" s="656"/>
      <c r="AX272" s="656"/>
      <c r="BB272" s="656"/>
      <c r="BC272" s="656"/>
      <c r="BF272" s="665">
        <f t="shared" si="177"/>
        <v>0</v>
      </c>
      <c r="BG272" s="88">
        <f>0.4*21</f>
        <v>8.4</v>
      </c>
      <c r="BH272" s="806"/>
      <c r="BI272" s="807" t="s">
        <v>579</v>
      </c>
      <c r="BJ272" s="796" t="s">
        <v>568</v>
      </c>
      <c r="BK272" s="801">
        <v>0</v>
      </c>
      <c r="BL272" s="796" t="s">
        <v>567</v>
      </c>
      <c r="BM272" s="798">
        <f>0.8/0.8</f>
        <v>1</v>
      </c>
      <c r="BN272" s="798">
        <f>1/0.8</f>
        <v>1.25</v>
      </c>
      <c r="BO272" s="795" t="s">
        <v>258</v>
      </c>
      <c r="BP272" s="636"/>
      <c r="BQ272" s="635"/>
      <c r="BR272" s="635"/>
      <c r="BS272" s="636"/>
      <c r="BT272" s="636"/>
      <c r="BU272" s="636"/>
      <c r="BV272" s="637"/>
      <c r="BW272" s="636"/>
      <c r="BX272" s="801"/>
      <c r="BY272" s="796"/>
      <c r="BZ272" s="637"/>
      <c r="CA272" s="637"/>
      <c r="CB272" s="637"/>
      <c r="CC272" s="636"/>
      <c r="CD272" s="636"/>
      <c r="CE272" s="637"/>
      <c r="CF272" s="637"/>
      <c r="CG272" s="637"/>
      <c r="CH272" s="637"/>
      <c r="CI272" s="636"/>
      <c r="CJ272" s="636"/>
      <c r="CK272" s="637"/>
      <c r="CL272" s="637"/>
      <c r="CM272" s="637"/>
      <c r="CN272" s="705"/>
      <c r="CO272" s="667">
        <f t="shared" si="174"/>
        <v>1</v>
      </c>
      <c r="CP272" s="88">
        <f t="shared" si="175"/>
        <v>1.125</v>
      </c>
      <c r="CQ272" s="667">
        <f t="shared" si="176"/>
        <v>1.25</v>
      </c>
    </row>
    <row r="273" spans="22:95" s="67" customFormat="1" ht="39" hidden="1" thickBot="1" x14ac:dyDescent="0.3">
      <c r="V273" s="655"/>
      <c r="AA273" s="656"/>
      <c r="AB273" s="656"/>
      <c r="AD273" s="656"/>
      <c r="AE273" s="657"/>
      <c r="AH273" s="658"/>
      <c r="AI273" s="658"/>
      <c r="AK273" s="656"/>
      <c r="AR273" s="656"/>
      <c r="AV273" s="656"/>
      <c r="AX273" s="656"/>
      <c r="BB273" s="656"/>
      <c r="BC273" s="656"/>
      <c r="BF273" s="665">
        <f t="shared" si="177"/>
        <v>0</v>
      </c>
      <c r="BH273" s="806"/>
      <c r="BI273" s="807" t="s">
        <v>580</v>
      </c>
      <c r="BJ273" s="796" t="s">
        <v>568</v>
      </c>
      <c r="BK273" s="801">
        <v>0</v>
      </c>
      <c r="BL273" s="796" t="s">
        <v>567</v>
      </c>
      <c r="BM273" s="798">
        <f>0.8/0.8</f>
        <v>1</v>
      </c>
      <c r="BN273" s="798">
        <f>1/0.8</f>
        <v>1.25</v>
      </c>
      <c r="BO273" s="795" t="s">
        <v>258</v>
      </c>
      <c r="BP273" s="636"/>
      <c r="BQ273" s="635"/>
      <c r="BR273" s="635"/>
      <c r="BS273" s="636"/>
      <c r="BT273" s="636"/>
      <c r="BU273" s="636"/>
      <c r="BV273" s="637"/>
      <c r="BW273" s="636"/>
      <c r="BX273" s="801"/>
      <c r="BY273" s="796"/>
      <c r="BZ273" s="637"/>
      <c r="CA273" s="637"/>
      <c r="CB273" s="637"/>
      <c r="CC273" s="636"/>
      <c r="CD273" s="636"/>
      <c r="CE273" s="637"/>
      <c r="CF273" s="637"/>
      <c r="CG273" s="637"/>
      <c r="CH273" s="637"/>
      <c r="CI273" s="636"/>
      <c r="CJ273" s="636"/>
      <c r="CK273" s="637"/>
      <c r="CL273" s="637"/>
      <c r="CM273" s="637"/>
      <c r="CN273" s="705"/>
      <c r="CO273" s="667">
        <f t="shared" si="174"/>
        <v>1</v>
      </c>
      <c r="CP273" s="88">
        <f t="shared" si="175"/>
        <v>1.125</v>
      </c>
      <c r="CQ273" s="667">
        <f t="shared" si="176"/>
        <v>1.25</v>
      </c>
    </row>
    <row r="274" spans="22:95" s="67" customFormat="1" ht="51.75" hidden="1" thickBot="1" x14ac:dyDescent="0.3">
      <c r="V274" s="655"/>
      <c r="AA274" s="656"/>
      <c r="AB274" s="656"/>
      <c r="AD274" s="656"/>
      <c r="AE274" s="657"/>
      <c r="AH274" s="658"/>
      <c r="AI274" s="658"/>
      <c r="AK274" s="656"/>
      <c r="AR274" s="656"/>
      <c r="AU274" s="666"/>
      <c r="AV274" s="656"/>
      <c r="AX274" s="656"/>
      <c r="BB274" s="656"/>
      <c r="BC274" s="656"/>
      <c r="BF274" s="665">
        <f t="shared" si="177"/>
        <v>4.5</v>
      </c>
      <c r="BH274" s="806"/>
      <c r="BI274" s="807" t="s">
        <v>581</v>
      </c>
      <c r="BJ274" s="796" t="s">
        <v>568</v>
      </c>
      <c r="BK274" s="801">
        <v>0.18</v>
      </c>
      <c r="BL274" s="796" t="s">
        <v>567</v>
      </c>
      <c r="BM274" s="798">
        <v>0.42</v>
      </c>
      <c r="BN274" s="798">
        <f>0.3/0.2</f>
        <v>1.4999999999999998</v>
      </c>
      <c r="BO274" s="795" t="s">
        <v>258</v>
      </c>
      <c r="BP274" s="636"/>
      <c r="BQ274" s="635"/>
      <c r="BR274" s="635"/>
      <c r="BS274" s="636"/>
      <c r="BT274" s="636"/>
      <c r="BU274" s="636"/>
      <c r="BV274" s="637"/>
      <c r="BW274" s="636"/>
      <c r="BX274" s="801"/>
      <c r="BY274" s="796"/>
      <c r="BZ274" s="637"/>
      <c r="CA274" s="637"/>
      <c r="CB274" s="637"/>
      <c r="CC274" s="636"/>
      <c r="CD274" s="636"/>
      <c r="CE274" s="637"/>
      <c r="CF274" s="637"/>
      <c r="CG274" s="637"/>
      <c r="CH274" s="637"/>
      <c r="CI274" s="636"/>
      <c r="CJ274" s="636"/>
      <c r="CK274" s="637"/>
      <c r="CL274" s="637"/>
      <c r="CM274" s="637"/>
      <c r="CN274" s="705"/>
      <c r="CO274" s="667">
        <f t="shared" si="174"/>
        <v>0.42</v>
      </c>
      <c r="CP274" s="88">
        <f t="shared" si="175"/>
        <v>0.95999999999999985</v>
      </c>
      <c r="CQ274" s="667">
        <f t="shared" si="176"/>
        <v>1.4999999999999998</v>
      </c>
    </row>
    <row r="275" spans="22:95" s="67" customFormat="1" ht="51.75" hidden="1" thickBot="1" x14ac:dyDescent="0.3">
      <c r="V275" s="655"/>
      <c r="AA275" s="656"/>
      <c r="AB275" s="656"/>
      <c r="AD275" s="656"/>
      <c r="AE275" s="657"/>
      <c r="AH275" s="658"/>
      <c r="AI275" s="658"/>
      <c r="AK275" s="656"/>
      <c r="AR275" s="656"/>
      <c r="AV275" s="656"/>
      <c r="AX275" s="656"/>
      <c r="BB275" s="656"/>
      <c r="BC275" s="656"/>
      <c r="BF275" s="665">
        <f t="shared" si="177"/>
        <v>12</v>
      </c>
      <c r="BH275" s="806"/>
      <c r="BI275" s="807" t="s">
        <v>582</v>
      </c>
      <c r="BJ275" s="796" t="s">
        <v>568</v>
      </c>
      <c r="BK275" s="801">
        <v>0.48</v>
      </c>
      <c r="BL275" s="796" t="s">
        <v>567</v>
      </c>
      <c r="BM275" s="798">
        <v>0.32</v>
      </c>
      <c r="BN275" s="798">
        <f>0.4/0.3</f>
        <v>1.3333333333333335</v>
      </c>
      <c r="BO275" s="795" t="s">
        <v>258</v>
      </c>
      <c r="BP275" s="636"/>
      <c r="BQ275" s="635"/>
      <c r="BR275" s="635"/>
      <c r="BS275" s="636"/>
      <c r="BT275" s="636"/>
      <c r="BU275" s="636"/>
      <c r="BV275" s="637"/>
      <c r="BW275" s="636"/>
      <c r="BX275" s="801"/>
      <c r="BY275" s="796"/>
      <c r="BZ275" s="637"/>
      <c r="CA275" s="637"/>
      <c r="CB275" s="637"/>
      <c r="CC275" s="636"/>
      <c r="CD275" s="636"/>
      <c r="CE275" s="637"/>
      <c r="CF275" s="637"/>
      <c r="CG275" s="637"/>
      <c r="CH275" s="637"/>
      <c r="CI275" s="636"/>
      <c r="CJ275" s="636"/>
      <c r="CK275" s="637"/>
      <c r="CL275" s="637"/>
      <c r="CM275" s="637"/>
      <c r="CN275" s="705"/>
      <c r="CO275" s="667">
        <f t="shared" si="174"/>
        <v>0.32</v>
      </c>
      <c r="CP275" s="88">
        <f t="shared" si="175"/>
        <v>0.82666666666666677</v>
      </c>
      <c r="CQ275" s="667">
        <f t="shared" si="176"/>
        <v>1.3333333333333335</v>
      </c>
    </row>
    <row r="276" spans="22:95" s="67" customFormat="1" ht="51.75" hidden="1" thickBot="1" x14ac:dyDescent="0.3">
      <c r="V276" s="655"/>
      <c r="AA276" s="656"/>
      <c r="AB276" s="656"/>
      <c r="AD276" s="656"/>
      <c r="AE276" s="657"/>
      <c r="AH276" s="658"/>
      <c r="AI276" s="658"/>
      <c r="AK276" s="656"/>
      <c r="AR276" s="656"/>
      <c r="AV276" s="656"/>
      <c r="AX276" s="656"/>
      <c r="BB276" s="656"/>
      <c r="BC276" s="656"/>
      <c r="BF276" s="665">
        <f t="shared" si="177"/>
        <v>12</v>
      </c>
      <c r="BG276" s="88">
        <f>0.4*21</f>
        <v>8.4</v>
      </c>
      <c r="BH276" s="806"/>
      <c r="BI276" s="807" t="s">
        <v>583</v>
      </c>
      <c r="BJ276" s="796" t="s">
        <v>568</v>
      </c>
      <c r="BK276" s="801">
        <v>0.48</v>
      </c>
      <c r="BL276" s="796" t="s">
        <v>567</v>
      </c>
      <c r="BM276" s="798">
        <v>0.32</v>
      </c>
      <c r="BN276" s="798">
        <f>1/0.8</f>
        <v>1.25</v>
      </c>
      <c r="BO276" s="795" t="s">
        <v>258</v>
      </c>
      <c r="BP276" s="636"/>
      <c r="BQ276" s="635"/>
      <c r="BR276" s="635"/>
      <c r="BS276" s="636"/>
      <c r="BT276" s="636"/>
      <c r="BU276" s="636"/>
      <c r="BV276" s="637"/>
      <c r="BW276" s="636"/>
      <c r="BX276" s="801"/>
      <c r="BY276" s="796"/>
      <c r="BZ276" s="637"/>
      <c r="CA276" s="637"/>
      <c r="CB276" s="637"/>
      <c r="CC276" s="636"/>
      <c r="CD276" s="636"/>
      <c r="CE276" s="637"/>
      <c r="CF276" s="637"/>
      <c r="CG276" s="637"/>
      <c r="CH276" s="637"/>
      <c r="CI276" s="636"/>
      <c r="CJ276" s="636"/>
      <c r="CK276" s="637"/>
      <c r="CL276" s="637"/>
      <c r="CM276" s="637"/>
      <c r="CN276" s="705"/>
      <c r="CO276" s="667">
        <f t="shared" si="174"/>
        <v>0.32</v>
      </c>
      <c r="CP276" s="88">
        <f t="shared" si="175"/>
        <v>0.78500000000000003</v>
      </c>
      <c r="CQ276" s="667">
        <f t="shared" si="176"/>
        <v>1.25</v>
      </c>
    </row>
    <row r="277" spans="22:95" s="67" customFormat="1" ht="51.75" hidden="1" thickBot="1" x14ac:dyDescent="0.3">
      <c r="V277" s="655"/>
      <c r="AA277" s="656"/>
      <c r="AB277" s="656"/>
      <c r="AD277" s="656"/>
      <c r="AE277" s="657"/>
      <c r="AH277" s="658"/>
      <c r="AI277" s="658"/>
      <c r="AK277" s="656"/>
      <c r="AR277" s="656"/>
      <c r="AV277" s="656"/>
      <c r="AX277" s="656"/>
      <c r="BB277" s="656"/>
      <c r="BC277" s="656"/>
      <c r="BF277" s="665">
        <f t="shared" si="177"/>
        <v>3</v>
      </c>
      <c r="BH277" s="806"/>
      <c r="BI277" s="807" t="s">
        <v>584</v>
      </c>
      <c r="BJ277" s="796" t="s">
        <v>568</v>
      </c>
      <c r="BK277" s="801">
        <v>0.12</v>
      </c>
      <c r="BL277" s="796" t="s">
        <v>567</v>
      </c>
      <c r="BM277" s="798">
        <v>0.42</v>
      </c>
      <c r="BN277" s="798">
        <f>1/0.8</f>
        <v>1.25</v>
      </c>
      <c r="BO277" s="795" t="s">
        <v>258</v>
      </c>
      <c r="BP277" s="636"/>
      <c r="BQ277" s="635"/>
      <c r="BR277" s="635"/>
      <c r="BS277" s="636"/>
      <c r="BT277" s="636"/>
      <c r="BU277" s="636"/>
      <c r="BV277" s="637"/>
      <c r="BW277" s="636"/>
      <c r="BX277" s="801"/>
      <c r="BY277" s="796"/>
      <c r="BZ277" s="637"/>
      <c r="CA277" s="637"/>
      <c r="CB277" s="637"/>
      <c r="CC277" s="636"/>
      <c r="CD277" s="636"/>
      <c r="CE277" s="637"/>
      <c r="CF277" s="637"/>
      <c r="CG277" s="637"/>
      <c r="CH277" s="637"/>
      <c r="CI277" s="636"/>
      <c r="CJ277" s="636"/>
      <c r="CK277" s="637"/>
      <c r="CL277" s="637"/>
      <c r="CM277" s="637"/>
      <c r="CN277" s="705"/>
      <c r="CO277" s="667">
        <f t="shared" si="174"/>
        <v>0.42</v>
      </c>
      <c r="CP277" s="88">
        <f t="shared" si="175"/>
        <v>0.83499999999999996</v>
      </c>
      <c r="CQ277" s="667">
        <f t="shared" si="176"/>
        <v>1.25</v>
      </c>
    </row>
    <row r="278" spans="22:95" s="67" customFormat="1" ht="51.75" hidden="1" thickBot="1" x14ac:dyDescent="0.3">
      <c r="V278" s="655"/>
      <c r="AA278" s="656"/>
      <c r="AB278" s="656"/>
      <c r="AD278" s="656"/>
      <c r="AE278" s="657"/>
      <c r="AH278" s="658"/>
      <c r="AI278" s="658"/>
      <c r="AK278" s="656"/>
      <c r="AR278" s="656"/>
      <c r="AU278" s="666"/>
      <c r="AV278" s="656"/>
      <c r="AX278" s="656"/>
      <c r="BB278" s="656"/>
      <c r="BC278" s="656"/>
      <c r="BF278" s="665">
        <f t="shared" si="177"/>
        <v>12</v>
      </c>
      <c r="BH278" s="806"/>
      <c r="BI278" s="807" t="s">
        <v>585</v>
      </c>
      <c r="BJ278" s="796" t="s">
        <v>568</v>
      </c>
      <c r="BK278" s="801">
        <v>0.48</v>
      </c>
      <c r="BL278" s="796" t="s">
        <v>567</v>
      </c>
      <c r="BM278" s="798">
        <v>0.42</v>
      </c>
      <c r="BN278" s="798">
        <f>0.3/0.2</f>
        <v>1.4999999999999998</v>
      </c>
      <c r="BO278" s="795" t="s">
        <v>258</v>
      </c>
      <c r="BP278" s="636"/>
      <c r="BQ278" s="635"/>
      <c r="BR278" s="635"/>
      <c r="BS278" s="636"/>
      <c r="BT278" s="636"/>
      <c r="BU278" s="636"/>
      <c r="BV278" s="637"/>
      <c r="BW278" s="636"/>
      <c r="BX278" s="801"/>
      <c r="BY278" s="796"/>
      <c r="BZ278" s="637"/>
      <c r="CA278" s="637"/>
      <c r="CB278" s="637"/>
      <c r="CC278" s="636"/>
      <c r="CD278" s="636"/>
      <c r="CE278" s="637"/>
      <c r="CF278" s="637"/>
      <c r="CG278" s="637"/>
      <c r="CH278" s="637"/>
      <c r="CI278" s="636"/>
      <c r="CJ278" s="636"/>
      <c r="CK278" s="637"/>
      <c r="CL278" s="637"/>
      <c r="CM278" s="637"/>
      <c r="CN278" s="705"/>
      <c r="CO278" s="667">
        <f t="shared" si="174"/>
        <v>0.42</v>
      </c>
      <c r="CP278" s="88">
        <f t="shared" si="175"/>
        <v>0.95999999999999985</v>
      </c>
      <c r="CQ278" s="667">
        <f t="shared" si="176"/>
        <v>1.4999999999999998</v>
      </c>
    </row>
    <row r="279" spans="22:95" s="67" customFormat="1" ht="39" hidden="1" thickBot="1" x14ac:dyDescent="0.3">
      <c r="V279" s="655"/>
      <c r="AA279" s="656"/>
      <c r="AB279" s="656"/>
      <c r="AD279" s="656"/>
      <c r="AE279" s="657"/>
      <c r="AH279" s="658"/>
      <c r="AI279" s="658"/>
      <c r="AK279" s="656"/>
      <c r="AR279" s="656"/>
      <c r="AV279" s="656"/>
      <c r="AX279" s="656"/>
      <c r="BB279" s="656"/>
      <c r="BC279" s="656"/>
      <c r="BF279" s="665">
        <f t="shared" si="177"/>
        <v>7.5</v>
      </c>
      <c r="BH279" s="806"/>
      <c r="BI279" s="807" t="s">
        <v>586</v>
      </c>
      <c r="BJ279" s="796" t="s">
        <v>568</v>
      </c>
      <c r="BK279" s="801">
        <v>0.3</v>
      </c>
      <c r="BL279" s="796" t="s">
        <v>567</v>
      </c>
      <c r="BM279" s="798">
        <v>0.3</v>
      </c>
      <c r="BN279" s="798">
        <f>1/0.8</f>
        <v>1.25</v>
      </c>
      <c r="BO279" s="795" t="s">
        <v>258</v>
      </c>
      <c r="BP279" s="636"/>
      <c r="BQ279" s="635"/>
      <c r="BR279" s="635"/>
      <c r="BS279" s="636"/>
      <c r="BT279" s="636"/>
      <c r="BU279" s="636"/>
      <c r="BV279" s="637"/>
      <c r="BW279" s="636"/>
      <c r="BX279" s="801"/>
      <c r="BY279" s="796"/>
      <c r="BZ279" s="637"/>
      <c r="CA279" s="637"/>
      <c r="CB279" s="637"/>
      <c r="CC279" s="636"/>
      <c r="CD279" s="636"/>
      <c r="CE279" s="637"/>
      <c r="CF279" s="637"/>
      <c r="CG279" s="637"/>
      <c r="CH279" s="637"/>
      <c r="CI279" s="636"/>
      <c r="CJ279" s="636"/>
      <c r="CK279" s="637"/>
      <c r="CL279" s="637"/>
      <c r="CM279" s="637"/>
      <c r="CN279" s="705"/>
      <c r="CO279" s="667">
        <f t="shared" si="174"/>
        <v>0.3</v>
      </c>
      <c r="CP279" s="88">
        <f t="shared" si="175"/>
        <v>0.77500000000000002</v>
      </c>
      <c r="CQ279" s="667">
        <f t="shared" si="176"/>
        <v>1.25</v>
      </c>
    </row>
    <row r="280" spans="22:95" s="88" customFormat="1" ht="39" hidden="1" thickBot="1" x14ac:dyDescent="0.3">
      <c r="V280" s="667"/>
      <c r="AA280" s="665"/>
      <c r="AB280" s="665"/>
      <c r="AD280" s="665"/>
      <c r="AE280" s="668"/>
      <c r="AH280" s="669"/>
      <c r="AI280" s="669"/>
      <c r="AK280" s="665"/>
      <c r="AR280" s="665"/>
      <c r="BD280" s="665"/>
      <c r="BF280" s="665"/>
      <c r="BH280" s="808" t="s">
        <v>314</v>
      </c>
      <c r="BI280" s="807" t="s">
        <v>569</v>
      </c>
      <c r="BJ280" s="796" t="s">
        <v>427</v>
      </c>
      <c r="BK280" s="801">
        <v>0.2</v>
      </c>
      <c r="BL280" s="796" t="s">
        <v>411</v>
      </c>
      <c r="BM280" s="798">
        <v>0.05</v>
      </c>
      <c r="BN280" s="798">
        <v>0.39</v>
      </c>
      <c r="BO280" s="795" t="s">
        <v>258</v>
      </c>
      <c r="BP280" s="899"/>
      <c r="BS280" s="899"/>
      <c r="BT280" s="899"/>
      <c r="BU280" s="899"/>
      <c r="BV280" s="638"/>
      <c r="BW280" s="899"/>
      <c r="BX280" s="907">
        <f>0.25*0.9*25</f>
        <v>5.625</v>
      </c>
      <c r="BY280" s="908" t="s">
        <v>298</v>
      </c>
      <c r="BZ280" s="638"/>
      <c r="CA280" s="638"/>
      <c r="CB280" s="638"/>
      <c r="CC280" s="899"/>
      <c r="CD280" s="899"/>
      <c r="CE280" s="638"/>
      <c r="CF280" s="638"/>
      <c r="CG280" s="638"/>
      <c r="CH280" s="638"/>
      <c r="CI280" s="899"/>
      <c r="CJ280" s="899"/>
      <c r="CK280" s="638"/>
      <c r="CL280" s="638"/>
      <c r="CM280" s="638"/>
      <c r="CN280" s="638"/>
      <c r="CO280" s="667">
        <f t="shared" si="174"/>
        <v>0.05</v>
      </c>
      <c r="CP280" s="88">
        <f t="shared" si="175"/>
        <v>0.22</v>
      </c>
      <c r="CQ280" s="667">
        <f t="shared" si="176"/>
        <v>0.39</v>
      </c>
    </row>
    <row r="281" spans="22:95" s="88" customFormat="1" ht="39" hidden="1" thickBot="1" x14ac:dyDescent="0.3">
      <c r="V281" s="667"/>
      <c r="AA281" s="665"/>
      <c r="AB281" s="665"/>
      <c r="AD281" s="665"/>
      <c r="AE281" s="668"/>
      <c r="AH281" s="669"/>
      <c r="AI281" s="669"/>
      <c r="AK281" s="665"/>
      <c r="AR281" s="665"/>
      <c r="BD281" s="665"/>
      <c r="BF281" s="665"/>
      <c r="BH281" s="808" t="s">
        <v>314</v>
      </c>
      <c r="BI281" s="807" t="s">
        <v>587</v>
      </c>
      <c r="BJ281" s="796" t="s">
        <v>568</v>
      </c>
      <c r="BK281" s="801">
        <v>0.48</v>
      </c>
      <c r="BL281" s="796" t="s">
        <v>567</v>
      </c>
      <c r="BM281" s="798">
        <v>0.05</v>
      </c>
      <c r="BN281" s="798">
        <v>0.32</v>
      </c>
      <c r="BO281" s="795" t="s">
        <v>258</v>
      </c>
      <c r="BP281" s="899"/>
      <c r="BS281" s="899"/>
      <c r="BT281" s="899"/>
      <c r="BU281" s="899"/>
      <c r="BV281" s="638"/>
      <c r="BW281" s="899"/>
      <c r="BX281" s="907">
        <f>0.25*0.9*25</f>
        <v>5.625</v>
      </c>
      <c r="BY281" s="908" t="s">
        <v>298</v>
      </c>
      <c r="BZ281" s="638"/>
      <c r="CA281" s="638"/>
      <c r="CB281" s="638"/>
      <c r="CC281" s="899"/>
      <c r="CD281" s="899"/>
      <c r="CE281" s="638"/>
      <c r="CF281" s="638"/>
      <c r="CG281" s="638"/>
      <c r="CH281" s="638"/>
      <c r="CI281" s="899"/>
      <c r="CJ281" s="899"/>
      <c r="CK281" s="638"/>
      <c r="CL281" s="638"/>
      <c r="CM281" s="638"/>
      <c r="CN281" s="638"/>
      <c r="CO281" s="667">
        <f t="shared" si="174"/>
        <v>0.05</v>
      </c>
      <c r="CP281" s="88">
        <f t="shared" si="175"/>
        <v>0.185</v>
      </c>
      <c r="CQ281" s="667">
        <f t="shared" si="176"/>
        <v>0.32</v>
      </c>
    </row>
    <row r="282" spans="22:95" s="88" customFormat="1" ht="51.75" hidden="1" thickBot="1" x14ac:dyDescent="0.3">
      <c r="V282" s="667"/>
      <c r="AA282" s="665"/>
      <c r="AB282" s="665"/>
      <c r="AD282" s="665"/>
      <c r="AE282" s="668"/>
      <c r="AH282" s="669"/>
      <c r="AI282" s="669"/>
      <c r="AK282" s="665"/>
      <c r="AR282" s="665"/>
      <c r="BF282" s="88" t="s">
        <v>496</v>
      </c>
      <c r="BG282" s="668">
        <f>AV297</f>
        <v>5.497666666666666E-2</v>
      </c>
      <c r="BH282" s="808" t="s">
        <v>97</v>
      </c>
      <c r="BI282" s="807" t="s">
        <v>588</v>
      </c>
      <c r="BJ282" s="796" t="s">
        <v>332</v>
      </c>
      <c r="BK282" s="809">
        <f>AV297</f>
        <v>5.497666666666666E-2</v>
      </c>
      <c r="BL282" s="796" t="s">
        <v>424</v>
      </c>
      <c r="BM282" s="798">
        <v>0.05</v>
      </c>
      <c r="BN282" s="798">
        <v>0.3</v>
      </c>
      <c r="BO282" s="795" t="s">
        <v>258</v>
      </c>
      <c r="BP282" s="899"/>
      <c r="BS282" s="899"/>
      <c r="BT282" s="899"/>
      <c r="BU282" s="899"/>
      <c r="BV282" s="638"/>
      <c r="BW282" s="899"/>
      <c r="BX282" s="907"/>
      <c r="BY282" s="908"/>
      <c r="BZ282" s="638"/>
      <c r="CA282" s="638"/>
      <c r="CB282" s="638"/>
      <c r="CC282" s="899"/>
      <c r="CD282" s="899"/>
      <c r="CE282" s="638"/>
      <c r="CF282" s="638"/>
      <c r="CG282" s="638"/>
      <c r="CH282" s="638"/>
      <c r="CI282" s="899"/>
      <c r="CJ282" s="899"/>
      <c r="CK282" s="638"/>
      <c r="CL282" s="638"/>
      <c r="CM282" s="638"/>
      <c r="CN282" s="638"/>
      <c r="CO282" s="667">
        <f t="shared" si="174"/>
        <v>0.05</v>
      </c>
      <c r="CP282" s="88">
        <f t="shared" si="175"/>
        <v>0.17499999999999999</v>
      </c>
      <c r="CQ282" s="667">
        <f t="shared" si="176"/>
        <v>0.3</v>
      </c>
    </row>
    <row r="283" spans="22:95" s="88" customFormat="1" ht="51.75" hidden="1" thickBot="1" x14ac:dyDescent="0.3">
      <c r="V283" s="667"/>
      <c r="AA283" s="665"/>
      <c r="AB283" s="665"/>
      <c r="AD283" s="665"/>
      <c r="AE283" s="668"/>
      <c r="AH283" s="669"/>
      <c r="AI283" s="669"/>
      <c r="AK283" s="665"/>
      <c r="AR283" s="665"/>
      <c r="BG283" s="668"/>
      <c r="BH283" s="808"/>
      <c r="BI283" s="807" t="s">
        <v>563</v>
      </c>
      <c r="BJ283" s="796" t="s">
        <v>332</v>
      </c>
      <c r="BK283" s="809">
        <f>AW297</f>
        <v>2.748833333333333E-2</v>
      </c>
      <c r="BL283" s="796" t="s">
        <v>424</v>
      </c>
      <c r="BM283" s="798">
        <v>0.05</v>
      </c>
      <c r="BN283" s="798">
        <v>0.3</v>
      </c>
      <c r="BO283" s="795" t="s">
        <v>258</v>
      </c>
      <c r="BP283" s="899"/>
      <c r="BS283" s="899"/>
      <c r="BT283" s="899"/>
      <c r="BU283" s="899"/>
      <c r="BV283" s="638"/>
      <c r="BW283" s="899"/>
      <c r="BX283" s="907"/>
      <c r="BY283" s="908"/>
      <c r="BZ283" s="638"/>
      <c r="CA283" s="638"/>
      <c r="CB283" s="638"/>
      <c r="CC283" s="899"/>
      <c r="CD283" s="899"/>
      <c r="CE283" s="638"/>
      <c r="CF283" s="638"/>
      <c r="CG283" s="638"/>
      <c r="CH283" s="638"/>
      <c r="CI283" s="899"/>
      <c r="CJ283" s="899"/>
      <c r="CK283" s="638"/>
      <c r="CL283" s="638"/>
      <c r="CM283" s="638"/>
      <c r="CN283" s="638"/>
      <c r="CO283" s="667">
        <f t="shared" si="174"/>
        <v>0.05</v>
      </c>
      <c r="CP283" s="88">
        <f t="shared" si="175"/>
        <v>0.17499999999999999</v>
      </c>
      <c r="CQ283" s="667">
        <f t="shared" si="176"/>
        <v>0.3</v>
      </c>
    </row>
    <row r="284" spans="22:95" s="88" customFormat="1" ht="51.75" hidden="1" thickBot="1" x14ac:dyDescent="0.3">
      <c r="V284" s="667"/>
      <c r="AA284" s="665"/>
      <c r="AB284" s="665"/>
      <c r="AD284" s="665"/>
      <c r="AE284" s="668"/>
      <c r="AH284" s="669"/>
      <c r="AI284" s="669"/>
      <c r="AK284" s="665"/>
      <c r="AR284" s="665"/>
      <c r="BG284" s="668"/>
      <c r="BH284" s="808"/>
      <c r="BI284" s="807" t="s">
        <v>564</v>
      </c>
      <c r="BJ284" s="796" t="s">
        <v>332</v>
      </c>
      <c r="BK284" s="809">
        <f>AX297</f>
        <v>3.9583199999999999E-2</v>
      </c>
      <c r="BL284" s="796" t="s">
        <v>424</v>
      </c>
      <c r="BM284" s="798">
        <v>0.05</v>
      </c>
      <c r="BN284" s="798">
        <v>0.3</v>
      </c>
      <c r="BO284" s="795" t="s">
        <v>258</v>
      </c>
      <c r="BP284" s="899"/>
      <c r="BS284" s="899"/>
      <c r="BT284" s="899"/>
      <c r="BU284" s="899"/>
      <c r="BV284" s="638"/>
      <c r="BW284" s="899"/>
      <c r="BX284" s="907"/>
      <c r="BY284" s="908"/>
      <c r="BZ284" s="638"/>
      <c r="CA284" s="638"/>
      <c r="CB284" s="638"/>
      <c r="CC284" s="899"/>
      <c r="CD284" s="899"/>
      <c r="CE284" s="638"/>
      <c r="CF284" s="638"/>
      <c r="CG284" s="638"/>
      <c r="CH284" s="638"/>
      <c r="CI284" s="899"/>
      <c r="CJ284" s="899"/>
      <c r="CK284" s="638"/>
      <c r="CL284" s="638"/>
      <c r="CM284" s="638"/>
      <c r="CN284" s="638"/>
      <c r="CO284" s="667">
        <f t="shared" si="174"/>
        <v>0.05</v>
      </c>
      <c r="CP284" s="88">
        <f t="shared" si="175"/>
        <v>0.17499999999999999</v>
      </c>
      <c r="CQ284" s="667">
        <f t="shared" si="176"/>
        <v>0.3</v>
      </c>
    </row>
    <row r="285" spans="22:95" s="88" customFormat="1" ht="51.75" hidden="1" thickBot="1" x14ac:dyDescent="0.3">
      <c r="V285" s="667"/>
      <c r="AA285" s="665"/>
      <c r="AB285" s="665"/>
      <c r="AD285" s="665"/>
      <c r="AE285" s="668"/>
      <c r="AH285" s="669"/>
      <c r="AI285" s="669"/>
      <c r="AK285" s="665"/>
      <c r="AR285" s="665"/>
      <c r="BG285" s="668"/>
      <c r="BH285" s="808"/>
      <c r="BI285" s="807" t="s">
        <v>565</v>
      </c>
      <c r="BJ285" s="796" t="s">
        <v>332</v>
      </c>
      <c r="BK285" s="809">
        <f>AY297</f>
        <v>1.9791599999999999E-2</v>
      </c>
      <c r="BL285" s="796" t="s">
        <v>424</v>
      </c>
      <c r="BM285" s="798">
        <v>0.05</v>
      </c>
      <c r="BN285" s="798">
        <v>0.3</v>
      </c>
      <c r="BO285" s="795" t="s">
        <v>258</v>
      </c>
      <c r="BP285" s="899"/>
      <c r="BS285" s="899"/>
      <c r="BT285" s="899"/>
      <c r="BU285" s="899"/>
      <c r="BV285" s="638"/>
      <c r="BW285" s="899"/>
      <c r="BX285" s="907"/>
      <c r="BY285" s="908"/>
      <c r="BZ285" s="638"/>
      <c r="CA285" s="638"/>
      <c r="CB285" s="638"/>
      <c r="CC285" s="899"/>
      <c r="CD285" s="899"/>
      <c r="CE285" s="638"/>
      <c r="CF285" s="638"/>
      <c r="CG285" s="638"/>
      <c r="CH285" s="638"/>
      <c r="CI285" s="899"/>
      <c r="CJ285" s="899"/>
      <c r="CK285" s="638"/>
      <c r="CL285" s="638"/>
      <c r="CM285" s="638"/>
      <c r="CN285" s="638"/>
      <c r="CO285" s="667">
        <f t="shared" si="174"/>
        <v>0.05</v>
      </c>
      <c r="CP285" s="88">
        <f t="shared" si="175"/>
        <v>0.17499999999999999</v>
      </c>
      <c r="CQ285" s="667">
        <f t="shared" si="176"/>
        <v>0.3</v>
      </c>
    </row>
    <row r="286" spans="22:95" s="88" customFormat="1" ht="51.75" hidden="1" thickBot="1" x14ac:dyDescent="0.3">
      <c r="V286" s="667"/>
      <c r="AA286" s="665"/>
      <c r="AB286" s="665"/>
      <c r="AD286" s="665"/>
      <c r="AE286" s="668"/>
      <c r="AH286" s="669"/>
      <c r="AI286" s="669"/>
      <c r="AK286" s="665"/>
      <c r="AR286" s="665"/>
      <c r="BG286" s="668"/>
      <c r="BH286" s="808"/>
      <c r="BI286" s="807" t="s">
        <v>588</v>
      </c>
      <c r="BJ286" s="796" t="s">
        <v>332</v>
      </c>
      <c r="BK286" s="809">
        <f>AZ297</f>
        <v>2.9687399999999996E-2</v>
      </c>
      <c r="BL286" s="796" t="s">
        <v>424</v>
      </c>
      <c r="BM286" s="798">
        <v>0.05</v>
      </c>
      <c r="BN286" s="798">
        <v>0.3</v>
      </c>
      <c r="BO286" s="795" t="s">
        <v>258</v>
      </c>
      <c r="BP286" s="899"/>
      <c r="BS286" s="899"/>
      <c r="BT286" s="899"/>
      <c r="BU286" s="899"/>
      <c r="BV286" s="638"/>
      <c r="BW286" s="899"/>
      <c r="BX286" s="907"/>
      <c r="BY286" s="908"/>
      <c r="BZ286" s="638"/>
      <c r="CA286" s="638"/>
      <c r="CB286" s="638"/>
      <c r="CC286" s="899"/>
      <c r="CD286" s="899"/>
      <c r="CE286" s="638"/>
      <c r="CF286" s="638"/>
      <c r="CG286" s="638"/>
      <c r="CH286" s="638"/>
      <c r="CI286" s="899"/>
      <c r="CJ286" s="899"/>
      <c r="CK286" s="638"/>
      <c r="CL286" s="638"/>
      <c r="CM286" s="638"/>
      <c r="CN286" s="638"/>
      <c r="CO286" s="667">
        <f t="shared" si="174"/>
        <v>0.05</v>
      </c>
      <c r="CP286" s="88">
        <f t="shared" si="175"/>
        <v>0.17499999999999999</v>
      </c>
      <c r="CQ286" s="667">
        <f t="shared" si="176"/>
        <v>0.3</v>
      </c>
    </row>
    <row r="287" spans="22:95" s="88" customFormat="1" ht="39" hidden="1" thickBot="1" x14ac:dyDescent="0.3">
      <c r="V287" s="667"/>
      <c r="AA287" s="665"/>
      <c r="AB287" s="665"/>
      <c r="AD287" s="665"/>
      <c r="AE287" s="668"/>
      <c r="AH287" s="669"/>
      <c r="AI287" s="669"/>
      <c r="AK287" s="665"/>
      <c r="AR287" s="665"/>
      <c r="BG287" s="668"/>
      <c r="BH287" s="808"/>
      <c r="BI287" s="807" t="s">
        <v>589</v>
      </c>
      <c r="BJ287" s="796" t="s">
        <v>332</v>
      </c>
      <c r="BK287" s="809">
        <f>AV298</f>
        <v>1.6666666666666666E-2</v>
      </c>
      <c r="BL287" s="796" t="s">
        <v>424</v>
      </c>
      <c r="BM287" s="798">
        <v>0.05</v>
      </c>
      <c r="BN287" s="798">
        <v>0.3</v>
      </c>
      <c r="BO287" s="795" t="s">
        <v>258</v>
      </c>
      <c r="BP287" s="899"/>
      <c r="BS287" s="899"/>
      <c r="BT287" s="899"/>
      <c r="BU287" s="899"/>
      <c r="BV287" s="638"/>
      <c r="BW287" s="899"/>
      <c r="BX287" s="907"/>
      <c r="BY287" s="908"/>
      <c r="BZ287" s="638"/>
      <c r="CA287" s="638"/>
      <c r="CB287" s="638"/>
      <c r="CC287" s="899"/>
      <c r="CD287" s="899"/>
      <c r="CE287" s="638"/>
      <c r="CF287" s="638"/>
      <c r="CG287" s="638"/>
      <c r="CH287" s="638"/>
      <c r="CI287" s="899"/>
      <c r="CJ287" s="899"/>
      <c r="CK287" s="638"/>
      <c r="CL287" s="638"/>
      <c r="CM287" s="638"/>
      <c r="CN287" s="638"/>
      <c r="CO287" s="667">
        <f t="shared" si="174"/>
        <v>0.05</v>
      </c>
      <c r="CP287" s="88">
        <f t="shared" si="175"/>
        <v>0.17499999999999999</v>
      </c>
      <c r="CQ287" s="667">
        <f t="shared" si="176"/>
        <v>0.3</v>
      </c>
    </row>
    <row r="288" spans="22:95" s="88" customFormat="1" ht="51.75" hidden="1" thickBot="1" x14ac:dyDescent="0.3">
      <c r="V288" s="667"/>
      <c r="AA288" s="665"/>
      <c r="AB288" s="665"/>
      <c r="AD288" s="665"/>
      <c r="AE288" s="668"/>
      <c r="AH288" s="669"/>
      <c r="AI288" s="669"/>
      <c r="AK288" s="665"/>
      <c r="AR288" s="665"/>
      <c r="BG288" s="668"/>
      <c r="BH288" s="808"/>
      <c r="BI288" s="807" t="s">
        <v>590</v>
      </c>
      <c r="BJ288" s="796" t="s">
        <v>332</v>
      </c>
      <c r="BK288" s="809">
        <f>AV299</f>
        <v>4.9999999999999996E-2</v>
      </c>
      <c r="BL288" s="796" t="s">
        <v>424</v>
      </c>
      <c r="BM288" s="798">
        <v>0.05</v>
      </c>
      <c r="BN288" s="798">
        <v>0.3</v>
      </c>
      <c r="BO288" s="795" t="s">
        <v>258</v>
      </c>
      <c r="BP288" s="899"/>
      <c r="BS288" s="899"/>
      <c r="BT288" s="899"/>
      <c r="BU288" s="899"/>
      <c r="BV288" s="638"/>
      <c r="BW288" s="899"/>
      <c r="BX288" s="907"/>
      <c r="BY288" s="908"/>
      <c r="BZ288" s="638"/>
      <c r="CA288" s="638"/>
      <c r="CB288" s="638"/>
      <c r="CC288" s="899"/>
      <c r="CD288" s="899"/>
      <c r="CE288" s="638"/>
      <c r="CF288" s="638"/>
      <c r="CG288" s="638"/>
      <c r="CH288" s="638"/>
      <c r="CI288" s="899"/>
      <c r="CJ288" s="899"/>
      <c r="CK288" s="638"/>
      <c r="CL288" s="638"/>
      <c r="CM288" s="638"/>
      <c r="CN288" s="638"/>
      <c r="CO288" s="667">
        <f t="shared" si="174"/>
        <v>0.05</v>
      </c>
      <c r="CP288" s="88">
        <f t="shared" si="175"/>
        <v>0.17499999999999999</v>
      </c>
      <c r="CQ288" s="667">
        <f t="shared" si="176"/>
        <v>0.3</v>
      </c>
    </row>
    <row r="289" spans="22:110" s="88" customFormat="1" ht="51.75" hidden="1" thickBot="1" x14ac:dyDescent="0.3">
      <c r="V289" s="667"/>
      <c r="AA289" s="665"/>
      <c r="AB289" s="665"/>
      <c r="AD289" s="665"/>
      <c r="AE289" s="668"/>
      <c r="AH289" s="669"/>
      <c r="AI289" s="669"/>
      <c r="AK289" s="665"/>
      <c r="AR289" s="665"/>
      <c r="AV289" s="88">
        <f>(0.449*0.15)+(0.171*0.4)+(0.047*0.43)+(0.026*0.24)+(0.007*0.39)</f>
        <v>0.16492999999999999</v>
      </c>
      <c r="BG289" s="668"/>
      <c r="BH289" s="808"/>
      <c r="BI289" s="807" t="s">
        <v>591</v>
      </c>
      <c r="BJ289" s="796" t="s">
        <v>332</v>
      </c>
      <c r="BK289" s="809">
        <f>AV299</f>
        <v>4.9999999999999996E-2</v>
      </c>
      <c r="BL289" s="796" t="s">
        <v>424</v>
      </c>
      <c r="BM289" s="798">
        <v>0.05</v>
      </c>
      <c r="BN289" s="798">
        <v>0.3</v>
      </c>
      <c r="BO289" s="795" t="s">
        <v>258</v>
      </c>
      <c r="BP289" s="899"/>
      <c r="BS289" s="899"/>
      <c r="BT289" s="899"/>
      <c r="BU289" s="899"/>
      <c r="BV289" s="638"/>
      <c r="BW289" s="899"/>
      <c r="BX289" s="907"/>
      <c r="BY289" s="908"/>
      <c r="BZ289" s="638"/>
      <c r="CA289" s="638"/>
      <c r="CB289" s="638"/>
      <c r="CC289" s="899"/>
      <c r="CD289" s="899"/>
      <c r="CE289" s="638"/>
      <c r="CF289" s="638"/>
      <c r="CG289" s="638"/>
      <c r="CH289" s="638"/>
      <c r="CI289" s="899"/>
      <c r="CJ289" s="899"/>
      <c r="CK289" s="638"/>
      <c r="CL289" s="638"/>
      <c r="CM289" s="638"/>
      <c r="CN289" s="638"/>
      <c r="CO289" s="667">
        <f t="shared" si="174"/>
        <v>0.05</v>
      </c>
      <c r="CP289" s="88">
        <f t="shared" si="175"/>
        <v>0.17499999999999999</v>
      </c>
      <c r="CQ289" s="667">
        <f t="shared" si="176"/>
        <v>0.3</v>
      </c>
    </row>
    <row r="290" spans="22:110" s="88" customFormat="1" ht="51.75" hidden="1" thickBot="1" x14ac:dyDescent="0.3">
      <c r="V290" s="667"/>
      <c r="AA290" s="665"/>
      <c r="AB290" s="665"/>
      <c r="AD290" s="665"/>
      <c r="AE290" s="668"/>
      <c r="AH290" s="669"/>
      <c r="AI290" s="669"/>
      <c r="AK290" s="665"/>
      <c r="AR290" s="665"/>
      <c r="BG290" s="668"/>
      <c r="BH290" s="808"/>
      <c r="BI290" s="807" t="s">
        <v>592</v>
      </c>
      <c r="BJ290" s="796" t="s">
        <v>332</v>
      </c>
      <c r="BK290" s="809">
        <f t="shared" ref="BK290:BK295" si="178">AV301</f>
        <v>7.9999999999999988E-2</v>
      </c>
      <c r="BL290" s="796" t="s">
        <v>424</v>
      </c>
      <c r="BM290" s="798">
        <v>0.05</v>
      </c>
      <c r="BN290" s="798">
        <v>0.3</v>
      </c>
      <c r="BO290" s="795" t="s">
        <v>258</v>
      </c>
      <c r="BP290" s="899"/>
      <c r="BS290" s="899"/>
      <c r="BT290" s="899"/>
      <c r="BU290" s="899"/>
      <c r="BV290" s="638"/>
      <c r="BW290" s="899"/>
      <c r="BX290" s="907"/>
      <c r="BY290" s="908"/>
      <c r="BZ290" s="638"/>
      <c r="CA290" s="638"/>
      <c r="CB290" s="638"/>
      <c r="CC290" s="899"/>
      <c r="CD290" s="899"/>
      <c r="CE290" s="638"/>
      <c r="CF290" s="638"/>
      <c r="CG290" s="638"/>
      <c r="CH290" s="638"/>
      <c r="CI290" s="899"/>
      <c r="CJ290" s="899"/>
      <c r="CK290" s="638"/>
      <c r="CL290" s="638"/>
      <c r="CM290" s="638"/>
      <c r="CN290" s="638"/>
      <c r="CO290" s="667">
        <f t="shared" si="174"/>
        <v>0.05</v>
      </c>
      <c r="CP290" s="88">
        <f t="shared" si="175"/>
        <v>0.17499999999999999</v>
      </c>
      <c r="CQ290" s="667">
        <f t="shared" si="176"/>
        <v>0.3</v>
      </c>
    </row>
    <row r="291" spans="22:110" s="88" customFormat="1" ht="51.75" hidden="1" thickBot="1" x14ac:dyDescent="0.3">
      <c r="V291" s="667"/>
      <c r="AA291" s="665"/>
      <c r="AB291" s="665"/>
      <c r="AD291" s="665"/>
      <c r="AE291" s="668"/>
      <c r="AH291" s="669"/>
      <c r="AI291" s="669"/>
      <c r="AK291" s="665"/>
      <c r="AR291" s="665"/>
      <c r="BG291" s="668"/>
      <c r="BH291" s="808"/>
      <c r="BI291" s="807" t="s">
        <v>593</v>
      </c>
      <c r="BJ291" s="796" t="s">
        <v>332</v>
      </c>
      <c r="BK291" s="809">
        <f t="shared" si="178"/>
        <v>0.14333333333333331</v>
      </c>
      <c r="BL291" s="796" t="s">
        <v>424</v>
      </c>
      <c r="BM291" s="798">
        <v>0.05</v>
      </c>
      <c r="BN291" s="798">
        <v>0.3</v>
      </c>
      <c r="BO291" s="795" t="s">
        <v>258</v>
      </c>
      <c r="BP291" s="899"/>
      <c r="BS291" s="899"/>
      <c r="BT291" s="899"/>
      <c r="BU291" s="899"/>
      <c r="BV291" s="638"/>
      <c r="BW291" s="899"/>
      <c r="BX291" s="907"/>
      <c r="BY291" s="908"/>
      <c r="BZ291" s="638"/>
      <c r="CA291" s="638"/>
      <c r="CB291" s="638"/>
      <c r="CC291" s="899"/>
      <c r="CD291" s="899"/>
      <c r="CE291" s="638"/>
      <c r="CF291" s="638"/>
      <c r="CG291" s="638"/>
      <c r="CH291" s="638"/>
      <c r="CI291" s="899"/>
      <c r="CJ291" s="899"/>
      <c r="CK291" s="638"/>
      <c r="CL291" s="638"/>
      <c r="CM291" s="638"/>
      <c r="CN291" s="638"/>
      <c r="CO291" s="667">
        <f t="shared" si="174"/>
        <v>0.05</v>
      </c>
      <c r="CP291" s="88">
        <f t="shared" si="175"/>
        <v>0.17499999999999999</v>
      </c>
      <c r="CQ291" s="667">
        <f t="shared" si="176"/>
        <v>0.3</v>
      </c>
    </row>
    <row r="292" spans="22:110" s="88" customFormat="1" ht="51.75" hidden="1" thickBot="1" x14ac:dyDescent="0.3">
      <c r="V292" s="667"/>
      <c r="AA292" s="665"/>
      <c r="AB292" s="665"/>
      <c r="AD292" s="665"/>
      <c r="AE292" s="668"/>
      <c r="AH292" s="669"/>
      <c r="AI292" s="669"/>
      <c r="AK292" s="665"/>
      <c r="AR292" s="665"/>
      <c r="BG292" s="668"/>
      <c r="BH292" s="808"/>
      <c r="BI292" s="807" t="s">
        <v>594</v>
      </c>
      <c r="BJ292" s="796" t="s">
        <v>332</v>
      </c>
      <c r="BK292" s="809">
        <f t="shared" si="178"/>
        <v>0.13333333333333333</v>
      </c>
      <c r="BL292" s="796" t="s">
        <v>424</v>
      </c>
      <c r="BM292" s="798">
        <v>0.05</v>
      </c>
      <c r="BN292" s="798">
        <v>0.3</v>
      </c>
      <c r="BO292" s="795" t="s">
        <v>258</v>
      </c>
      <c r="BP292" s="899"/>
      <c r="BS292" s="899"/>
      <c r="BT292" s="899"/>
      <c r="BU292" s="899"/>
      <c r="BV292" s="638"/>
      <c r="BW292" s="899"/>
      <c r="BX292" s="907"/>
      <c r="BY292" s="908"/>
      <c r="BZ292" s="638"/>
      <c r="CA292" s="638"/>
      <c r="CB292" s="638"/>
      <c r="CC292" s="899"/>
      <c r="CD292" s="899"/>
      <c r="CE292" s="638"/>
      <c r="CF292" s="638"/>
      <c r="CG292" s="638"/>
      <c r="CH292" s="638"/>
      <c r="CI292" s="899"/>
      <c r="CJ292" s="899"/>
      <c r="CK292" s="638"/>
      <c r="CL292" s="638"/>
      <c r="CM292" s="638"/>
      <c r="CN292" s="638"/>
      <c r="CO292" s="667">
        <f t="shared" si="174"/>
        <v>0.05</v>
      </c>
      <c r="CP292" s="88">
        <f t="shared" si="175"/>
        <v>0.17499999999999999</v>
      </c>
      <c r="CQ292" s="667">
        <f t="shared" si="176"/>
        <v>0.3</v>
      </c>
    </row>
    <row r="293" spans="22:110" s="88" customFormat="1" ht="51.75" hidden="1" thickBot="1" x14ac:dyDescent="0.3">
      <c r="V293" s="667"/>
      <c r="AA293" s="665"/>
      <c r="AB293" s="665"/>
      <c r="AD293" s="665"/>
      <c r="AE293" s="668"/>
      <c r="AH293" s="669"/>
      <c r="AI293" s="669"/>
      <c r="AK293" s="665"/>
      <c r="AR293" s="665"/>
      <c r="BG293" s="668"/>
      <c r="BH293" s="808"/>
      <c r="BI293" s="807" t="s">
        <v>595</v>
      </c>
      <c r="BJ293" s="796" t="s">
        <v>332</v>
      </c>
      <c r="BK293" s="809">
        <f t="shared" si="178"/>
        <v>0.13</v>
      </c>
      <c r="BL293" s="796" t="s">
        <v>424</v>
      </c>
      <c r="BM293" s="798">
        <v>0.05</v>
      </c>
      <c r="BN293" s="798">
        <v>0.3</v>
      </c>
      <c r="BO293" s="795" t="s">
        <v>258</v>
      </c>
      <c r="BP293" s="899"/>
      <c r="BS293" s="899"/>
      <c r="BT293" s="899"/>
      <c r="BU293" s="899"/>
      <c r="BV293" s="638"/>
      <c r="BW293" s="899"/>
      <c r="BX293" s="907"/>
      <c r="BY293" s="908"/>
      <c r="BZ293" s="638"/>
      <c r="CA293" s="638"/>
      <c r="CB293" s="638"/>
      <c r="CC293" s="899"/>
      <c r="CD293" s="899"/>
      <c r="CE293" s="638"/>
      <c r="CF293" s="638"/>
      <c r="CG293" s="638"/>
      <c r="CH293" s="638"/>
      <c r="CI293" s="899"/>
      <c r="CJ293" s="899"/>
      <c r="CK293" s="638"/>
      <c r="CL293" s="638"/>
      <c r="CM293" s="638"/>
      <c r="CN293" s="638"/>
      <c r="CO293" s="667">
        <f t="shared" si="174"/>
        <v>0.05</v>
      </c>
      <c r="CP293" s="88">
        <f t="shared" si="175"/>
        <v>0.17499999999999999</v>
      </c>
      <c r="CQ293" s="667">
        <f t="shared" si="176"/>
        <v>0.3</v>
      </c>
    </row>
    <row r="294" spans="22:110" s="88" customFormat="1" ht="64.5" hidden="1" thickBot="1" x14ac:dyDescent="0.3">
      <c r="V294" s="667"/>
      <c r="AA294" s="665"/>
      <c r="AB294" s="665"/>
      <c r="AD294" s="665"/>
      <c r="AE294" s="668"/>
      <c r="AH294" s="669"/>
      <c r="AI294" s="669"/>
      <c r="AK294" s="665"/>
      <c r="AR294" s="665"/>
      <c r="BG294" s="668"/>
      <c r="BH294" s="808"/>
      <c r="BI294" s="807" t="s">
        <v>596</v>
      </c>
      <c r="BJ294" s="796" t="s">
        <v>332</v>
      </c>
      <c r="BK294" s="809">
        <f t="shared" si="178"/>
        <v>1.3333333333333332E-2</v>
      </c>
      <c r="BL294" s="796" t="s">
        <v>424</v>
      </c>
      <c r="BM294" s="798">
        <v>0.05</v>
      </c>
      <c r="BN294" s="798">
        <v>0.3</v>
      </c>
      <c r="BO294" s="795" t="s">
        <v>258</v>
      </c>
      <c r="BP294" s="899"/>
      <c r="BS294" s="899"/>
      <c r="BT294" s="899"/>
      <c r="BU294" s="899"/>
      <c r="BV294" s="638"/>
      <c r="BW294" s="899"/>
      <c r="BX294" s="907"/>
      <c r="BY294" s="908"/>
      <c r="BZ294" s="638"/>
      <c r="CA294" s="638"/>
      <c r="CB294" s="638"/>
      <c r="CC294" s="899"/>
      <c r="CD294" s="899"/>
      <c r="CE294" s="638"/>
      <c r="CF294" s="638"/>
      <c r="CG294" s="638"/>
      <c r="CH294" s="638"/>
      <c r="CI294" s="899"/>
      <c r="CJ294" s="899"/>
      <c r="CK294" s="638"/>
      <c r="CL294" s="638"/>
      <c r="CM294" s="638"/>
      <c r="CN294" s="638"/>
      <c r="CO294" s="667">
        <f t="shared" ref="CO294:CO360" si="179">BM294</f>
        <v>0.05</v>
      </c>
      <c r="CP294" s="88">
        <f t="shared" ref="CP294:CP360" si="180">(CO294+CQ294)/2</f>
        <v>0.17499999999999999</v>
      </c>
      <c r="CQ294" s="667">
        <f t="shared" ref="CQ294:CQ360" si="181">BN294</f>
        <v>0.3</v>
      </c>
    </row>
    <row r="295" spans="22:110" s="88" customFormat="1" ht="51.75" hidden="1" thickBot="1" x14ac:dyDescent="0.3">
      <c r="V295" s="667"/>
      <c r="AA295" s="665"/>
      <c r="AB295" s="665"/>
      <c r="AD295" s="665"/>
      <c r="AE295" s="668"/>
      <c r="AH295" s="669"/>
      <c r="AI295" s="669"/>
      <c r="AK295" s="665"/>
      <c r="AR295" s="665"/>
      <c r="AV295" s="670" t="s">
        <v>503</v>
      </c>
      <c r="BF295" s="88" t="s">
        <v>476</v>
      </c>
      <c r="BG295" s="668">
        <f>AW297</f>
        <v>2.748833333333333E-2</v>
      </c>
      <c r="BH295" s="808"/>
      <c r="BI295" s="807" t="s">
        <v>597</v>
      </c>
      <c r="BJ295" s="796" t="s">
        <v>332</v>
      </c>
      <c r="BK295" s="809">
        <f t="shared" si="178"/>
        <v>3.3333333333333331E-3</v>
      </c>
      <c r="BL295" s="796" t="s">
        <v>424</v>
      </c>
      <c r="BM295" s="798">
        <v>0.05</v>
      </c>
      <c r="BN295" s="798">
        <v>0.3</v>
      </c>
      <c r="BO295" s="795" t="s">
        <v>258</v>
      </c>
      <c r="BP295" s="899"/>
      <c r="BS295" s="899"/>
      <c r="BT295" s="899"/>
      <c r="BU295" s="899"/>
      <c r="BV295" s="638"/>
      <c r="BW295" s="899"/>
      <c r="BX295" s="907"/>
      <c r="BY295" s="908"/>
      <c r="BZ295" s="638"/>
      <c r="CA295" s="638"/>
      <c r="CB295" s="638"/>
      <c r="CC295" s="899"/>
      <c r="CD295" s="899"/>
      <c r="CE295" s="638"/>
      <c r="CF295" s="638"/>
      <c r="CG295" s="638"/>
      <c r="CH295" s="638"/>
      <c r="CI295" s="899"/>
      <c r="CJ295" s="899"/>
      <c r="CK295" s="638"/>
      <c r="CL295" s="638"/>
      <c r="CM295" s="638"/>
      <c r="CN295" s="638"/>
      <c r="CO295" s="667">
        <f t="shared" si="179"/>
        <v>0.05</v>
      </c>
      <c r="CP295" s="88">
        <f t="shared" si="180"/>
        <v>0.17499999999999999</v>
      </c>
      <c r="CQ295" s="667">
        <f t="shared" si="181"/>
        <v>0.3</v>
      </c>
    </row>
    <row r="296" spans="22:110" s="67" customFormat="1" ht="40.15" hidden="1" customHeight="1" thickBot="1" x14ac:dyDescent="0.3">
      <c r="V296" s="655"/>
      <c r="AA296" s="656"/>
      <c r="AB296" s="656"/>
      <c r="AD296" s="656"/>
      <c r="AE296" s="657"/>
      <c r="AH296" s="658"/>
      <c r="AI296" s="658"/>
      <c r="AK296" s="656"/>
      <c r="AR296" s="656"/>
      <c r="AT296" s="671"/>
      <c r="AU296" s="672" t="s">
        <v>483</v>
      </c>
      <c r="AV296" s="671" t="s">
        <v>495</v>
      </c>
      <c r="AW296" s="671" t="s">
        <v>478</v>
      </c>
      <c r="AX296" s="671" t="s">
        <v>560</v>
      </c>
      <c r="AY296" s="671" t="s">
        <v>479</v>
      </c>
      <c r="AZ296" s="671" t="s">
        <v>482</v>
      </c>
      <c r="BA296" s="673" t="s">
        <v>119</v>
      </c>
      <c r="BB296" s="674" t="s">
        <v>502</v>
      </c>
      <c r="BC296" s="674" t="s">
        <v>120</v>
      </c>
      <c r="BF296" s="88" t="s">
        <v>481</v>
      </c>
      <c r="BG296" s="668">
        <f>AX297</f>
        <v>3.9583199999999999E-2</v>
      </c>
      <c r="BH296" s="806" t="s">
        <v>97</v>
      </c>
      <c r="BI296" s="807" t="s">
        <v>572</v>
      </c>
      <c r="BJ296" s="796" t="s">
        <v>475</v>
      </c>
      <c r="BK296" s="801">
        <v>6.4999999999999997E-3</v>
      </c>
      <c r="BL296" s="796" t="s">
        <v>424</v>
      </c>
      <c r="BM296" s="798">
        <v>0.1</v>
      </c>
      <c r="BN296" s="798">
        <v>1</v>
      </c>
      <c r="BO296" s="795" t="s">
        <v>258</v>
      </c>
      <c r="BP296" s="796" t="s">
        <v>475</v>
      </c>
      <c r="BQ296" s="801">
        <v>1.4999999999999999E-4</v>
      </c>
      <c r="BR296" s="793" t="s">
        <v>425</v>
      </c>
      <c r="BS296" s="798">
        <v>0.1</v>
      </c>
      <c r="BT296" s="798">
        <v>1</v>
      </c>
      <c r="BU296" s="795" t="s">
        <v>258</v>
      </c>
      <c r="BV296" s="796" t="s">
        <v>475</v>
      </c>
      <c r="BW296" s="801">
        <v>0.14000000000000001</v>
      </c>
      <c r="BX296" s="793" t="s">
        <v>570</v>
      </c>
      <c r="BY296" s="798">
        <v>0.1</v>
      </c>
      <c r="BZ296" s="798">
        <v>1</v>
      </c>
      <c r="CA296" s="795" t="s">
        <v>258</v>
      </c>
      <c r="CB296" s="637"/>
      <c r="CC296" s="636"/>
      <c r="CD296" s="636"/>
      <c r="CE296" s="637"/>
      <c r="CF296" s="637"/>
      <c r="CG296" s="637"/>
      <c r="CH296" s="637"/>
      <c r="CI296" s="636"/>
      <c r="CJ296" s="636"/>
      <c r="CK296" s="637"/>
      <c r="CL296" s="637"/>
      <c r="CM296" s="637"/>
      <c r="CN296" s="705"/>
      <c r="CO296" s="667">
        <f t="shared" si="179"/>
        <v>0.1</v>
      </c>
      <c r="CP296" s="88">
        <f t="shared" si="180"/>
        <v>0.55000000000000004</v>
      </c>
      <c r="CQ296" s="667">
        <f t="shared" si="181"/>
        <v>1</v>
      </c>
    </row>
    <row r="297" spans="22:110" s="67" customFormat="1" ht="39" hidden="1" thickBot="1" x14ac:dyDescent="0.3">
      <c r="V297" s="655"/>
      <c r="AA297" s="656"/>
      <c r="AB297" s="656"/>
      <c r="AD297" s="656"/>
      <c r="AE297" s="657"/>
      <c r="AH297" s="658"/>
      <c r="AI297" s="658"/>
      <c r="AK297" s="656"/>
      <c r="AR297" s="656"/>
      <c r="AT297" s="671" t="s">
        <v>485</v>
      </c>
      <c r="AU297" s="675" t="s">
        <v>497</v>
      </c>
      <c r="AV297" s="669">
        <f>((((0.449*0.15)+(0.171*0.4)+(0.047*0.43)+(0.026*0.24)+(0.007*0.39))*0.5*1)*0.5*(16/12))*(1-0)</f>
        <v>5.497666666666666E-2</v>
      </c>
      <c r="AW297" s="669">
        <f>((((0.449*0.15)+(0.171*0.4)+(0.047*0.43)+(0.026*0.24)+(0.007*0.39))*0.5*0.5)*0.5*(16/12))*(1-0)</f>
        <v>2.748833333333333E-2</v>
      </c>
      <c r="AX297" s="669">
        <f>((((0.449*0.15)+(0.171*0.4)+(0.047*0.43)+(0.026*0.24)+(0.007*0.39))*0.5*0.8)*0.5*(16/12))*(1-0.1)</f>
        <v>3.9583199999999999E-2</v>
      </c>
      <c r="AY297" s="669">
        <f>((((0.449*0.15)+(0.171*0.4)+(0.047*0.43)+(0.026*0.24)+(0.007*0.39))*0.5*0.4)*0.5*(16/12))*(1-0.1)</f>
        <v>1.9791599999999999E-2</v>
      </c>
      <c r="AZ297" s="669">
        <f>((((0.449*0.15)+(0.171*0.4)+(0.047*0.43)+(0.026*0.24)+(0.007*0.39))*0.5*0.6)*0.5*(16/12))*(1-0.1)</f>
        <v>2.9687399999999996E-2</v>
      </c>
      <c r="BA297" s="676">
        <f t="shared" ref="BA297:BA306" si="182">AVERAGE(AV297:AZ297)</f>
        <v>3.430544E-2</v>
      </c>
      <c r="BB297" s="676">
        <f t="shared" ref="BB297:BB306" si="183">STDEV(AV297:AZ297)</f>
        <v>1.3542573156662487E-2</v>
      </c>
      <c r="BC297" s="677">
        <f>1-((BA297-((BB297*2.78)/(SQRT(5))))/BA297)</f>
        <v>0.49079258210126564</v>
      </c>
      <c r="BF297" s="88" t="s">
        <v>480</v>
      </c>
      <c r="BG297" s="668">
        <f>AY297</f>
        <v>1.9791599999999999E-2</v>
      </c>
      <c r="BH297" s="806" t="s">
        <v>97</v>
      </c>
      <c r="BI297" s="807" t="s">
        <v>571</v>
      </c>
      <c r="BJ297" s="796" t="s">
        <v>475</v>
      </c>
      <c r="BK297" s="801">
        <v>2.3699999999999999E-4</v>
      </c>
      <c r="BL297" s="796" t="s">
        <v>424</v>
      </c>
      <c r="BM297" s="798">
        <v>0.1</v>
      </c>
      <c r="BN297" s="798">
        <v>1</v>
      </c>
      <c r="BO297" s="795" t="s">
        <v>258</v>
      </c>
      <c r="BP297" s="796" t="s">
        <v>475</v>
      </c>
      <c r="BQ297" s="801">
        <v>6.0000000000000002E-5</v>
      </c>
      <c r="BR297" s="793" t="s">
        <v>425</v>
      </c>
      <c r="BS297" s="798">
        <v>0.1</v>
      </c>
      <c r="BT297" s="798">
        <v>1</v>
      </c>
      <c r="BU297" s="795" t="s">
        <v>258</v>
      </c>
      <c r="BV297" s="796" t="s">
        <v>475</v>
      </c>
      <c r="BW297" s="801">
        <v>0.23</v>
      </c>
      <c r="BX297" s="793" t="s">
        <v>570</v>
      </c>
      <c r="BY297" s="798">
        <v>0.1</v>
      </c>
      <c r="BZ297" s="798">
        <v>1</v>
      </c>
      <c r="CA297" s="795" t="s">
        <v>258</v>
      </c>
      <c r="CB297" s="637"/>
      <c r="CC297" s="636"/>
      <c r="CD297" s="636"/>
      <c r="CE297" s="637"/>
      <c r="CF297" s="637"/>
      <c r="CG297" s="637"/>
      <c r="CH297" s="637"/>
      <c r="CI297" s="636"/>
      <c r="CJ297" s="636"/>
      <c r="CK297" s="637"/>
      <c r="CL297" s="637"/>
      <c r="CM297" s="637"/>
      <c r="CN297" s="705"/>
      <c r="CO297" s="667">
        <f t="shared" si="179"/>
        <v>0.1</v>
      </c>
      <c r="CP297" s="88">
        <f t="shared" si="180"/>
        <v>0.55000000000000004</v>
      </c>
      <c r="CQ297" s="667">
        <f t="shared" si="181"/>
        <v>1</v>
      </c>
    </row>
    <row r="298" spans="22:110" s="67" customFormat="1" ht="39" hidden="1" thickBot="1" x14ac:dyDescent="0.3">
      <c r="V298" s="655"/>
      <c r="AA298" s="656"/>
      <c r="AB298" s="656"/>
      <c r="AD298" s="656"/>
      <c r="AE298" s="657"/>
      <c r="AH298" s="658"/>
      <c r="AI298" s="658"/>
      <c r="AK298" s="656"/>
      <c r="AR298" s="656"/>
      <c r="AT298" s="671" t="s">
        <v>561</v>
      </c>
      <c r="AU298" s="675">
        <v>0.05</v>
      </c>
      <c r="AV298" s="669">
        <f>((AU298*0.5*1)*0.5*(16/12))*(1-0)</f>
        <v>1.6666666666666666E-2</v>
      </c>
      <c r="AW298" s="669">
        <f>((AU298*0.5*0.5)*0.5*(16/12))*(1-0)</f>
        <v>8.3333333333333332E-3</v>
      </c>
      <c r="AX298" s="669">
        <f>((AU298*0.5*0.8)*0.5*(16/12))*(1-0.1)</f>
        <v>1.2000000000000002E-2</v>
      </c>
      <c r="AY298" s="669">
        <f t="shared" ref="AY298:AY306" si="184">((AU298*0.5*0.4)*0.5*(16/12))*(1-0.1)</f>
        <v>6.000000000000001E-3</v>
      </c>
      <c r="AZ298" s="669">
        <f t="shared" ref="AZ298:AZ306" si="185">((AU298*0.5*0.6)*0.5*(16/12))*(1-0.1)</f>
        <v>8.9999999999999993E-3</v>
      </c>
      <c r="BA298" s="676">
        <f t="shared" si="182"/>
        <v>1.0400000000000001E-2</v>
      </c>
      <c r="BB298" s="676">
        <f t="shared" si="183"/>
        <v>4.1055517967205765E-3</v>
      </c>
      <c r="BC298" s="677">
        <f>1-((BA298-((BB298*2.78)/(SQRT(5))))/BA298)</f>
        <v>0.49079258210126586</v>
      </c>
      <c r="BF298" s="88" t="s">
        <v>477</v>
      </c>
      <c r="BG298" s="668">
        <f>AZ297</f>
        <v>2.9687399999999996E-2</v>
      </c>
      <c r="BH298" s="806" t="s">
        <v>97</v>
      </c>
      <c r="BI298" s="807" t="s">
        <v>573</v>
      </c>
      <c r="BJ298" s="796" t="s">
        <v>475</v>
      </c>
      <c r="BK298" s="801">
        <v>6.4999999999999997E-3</v>
      </c>
      <c r="BL298" s="796" t="s">
        <v>424</v>
      </c>
      <c r="BM298" s="798">
        <v>0.1</v>
      </c>
      <c r="BN298" s="798">
        <v>1</v>
      </c>
      <c r="BO298" s="795" t="s">
        <v>258</v>
      </c>
      <c r="BP298" s="796" t="s">
        <v>475</v>
      </c>
      <c r="BQ298" s="801">
        <v>1.4999999999999999E-4</v>
      </c>
      <c r="BR298" s="793" t="s">
        <v>425</v>
      </c>
      <c r="BS298" s="798">
        <v>0.1</v>
      </c>
      <c r="BT298" s="798">
        <v>1</v>
      </c>
      <c r="BU298" s="795" t="s">
        <v>258</v>
      </c>
      <c r="BV298" s="796" t="s">
        <v>475</v>
      </c>
      <c r="BW298" s="801">
        <v>1.38</v>
      </c>
      <c r="BX298" s="793" t="s">
        <v>570</v>
      </c>
      <c r="BY298" s="798">
        <v>0.1</v>
      </c>
      <c r="BZ298" s="798">
        <v>1</v>
      </c>
      <c r="CA298" s="795" t="s">
        <v>258</v>
      </c>
      <c r="CB298" s="637"/>
      <c r="CC298" s="636"/>
      <c r="CD298" s="636"/>
      <c r="CE298" s="637"/>
      <c r="CF298" s="637"/>
      <c r="CG298" s="637"/>
      <c r="CH298" s="637"/>
      <c r="CI298" s="636"/>
      <c r="CJ298" s="636"/>
      <c r="CK298" s="637"/>
      <c r="CL298" s="637"/>
      <c r="CM298" s="637"/>
      <c r="CN298" s="705"/>
      <c r="CO298" s="667">
        <f t="shared" si="179"/>
        <v>0.1</v>
      </c>
      <c r="CP298" s="88">
        <f t="shared" si="180"/>
        <v>0.55000000000000004</v>
      </c>
      <c r="CQ298" s="667">
        <f t="shared" si="181"/>
        <v>1</v>
      </c>
    </row>
    <row r="299" spans="22:110" s="67" customFormat="1" ht="39" hidden="1" thickBot="1" x14ac:dyDescent="0.3">
      <c r="V299" s="655"/>
      <c r="AA299" s="656"/>
      <c r="AB299" s="656"/>
      <c r="AD299" s="656"/>
      <c r="AE299" s="657"/>
      <c r="AH299" s="658"/>
      <c r="AI299" s="658"/>
      <c r="AK299" s="656"/>
      <c r="AR299" s="656"/>
      <c r="AT299" s="671" t="s">
        <v>484</v>
      </c>
      <c r="AU299" s="675">
        <v>0.15</v>
      </c>
      <c r="AV299" s="669">
        <f>((AU299*0.5*1)*0.5*(16/12))*(1-0)</f>
        <v>4.9999999999999996E-2</v>
      </c>
      <c r="AW299" s="669">
        <f>((AU299*0.5*0.5)*0.5*(16/12))*(1-0)</f>
        <v>2.4999999999999998E-2</v>
      </c>
      <c r="AX299" s="669">
        <f>((AU299*0.5*0.8)*0.5*(16/12))*(1-0.1)</f>
        <v>3.5999999999999997E-2</v>
      </c>
      <c r="AY299" s="669">
        <f t="shared" si="184"/>
        <v>1.7999999999999999E-2</v>
      </c>
      <c r="AZ299" s="669">
        <f t="shared" si="185"/>
        <v>2.7E-2</v>
      </c>
      <c r="BA299" s="676">
        <f t="shared" si="182"/>
        <v>3.1199999999999995E-2</v>
      </c>
      <c r="BB299" s="676">
        <f t="shared" si="183"/>
        <v>1.2316655390161741E-2</v>
      </c>
      <c r="BC299" s="677">
        <f t="shared" ref="BC299:BC306" si="186">1-((BA299-((BB299*2.78)/(SQRT(5))))/BA299)</f>
        <v>0.49079258210126642</v>
      </c>
      <c r="BF299" s="668"/>
      <c r="BG299" s="668"/>
      <c r="BH299" s="806" t="s">
        <v>97</v>
      </c>
      <c r="BI299" s="807" t="s">
        <v>574</v>
      </c>
      <c r="BJ299" s="796" t="s">
        <v>475</v>
      </c>
      <c r="BK299" s="801">
        <v>5.6000000000000004E-7</v>
      </c>
      <c r="BL299" s="796" t="s">
        <v>424</v>
      </c>
      <c r="BM299" s="798">
        <v>0.1</v>
      </c>
      <c r="BN299" s="798">
        <v>1</v>
      </c>
      <c r="BO299" s="795" t="s">
        <v>258</v>
      </c>
      <c r="BP299" s="796" t="s">
        <v>475</v>
      </c>
      <c r="BQ299" s="801">
        <v>9.9999999999999995E-7</v>
      </c>
      <c r="BR299" s="793" t="s">
        <v>425</v>
      </c>
      <c r="BS299" s="798">
        <v>0.1</v>
      </c>
      <c r="BT299" s="798">
        <v>1</v>
      </c>
      <c r="BU299" s="795" t="s">
        <v>258</v>
      </c>
      <c r="BV299" s="796" t="s">
        <v>475</v>
      </c>
      <c r="BW299" s="801">
        <v>0.56999999999999995</v>
      </c>
      <c r="BX299" s="793" t="s">
        <v>570</v>
      </c>
      <c r="BY299" s="798">
        <v>0.1</v>
      </c>
      <c r="BZ299" s="798">
        <v>1</v>
      </c>
      <c r="CA299" s="795" t="s">
        <v>258</v>
      </c>
      <c r="CB299" s="637"/>
      <c r="CC299" s="636"/>
      <c r="CD299" s="636"/>
      <c r="CE299" s="637"/>
      <c r="CF299" s="637"/>
      <c r="CG299" s="637"/>
      <c r="CH299" s="637"/>
      <c r="CI299" s="636"/>
      <c r="CJ299" s="636"/>
      <c r="CK299" s="637"/>
      <c r="CL299" s="637"/>
      <c r="CM299" s="637"/>
      <c r="CN299" s="705"/>
      <c r="CO299" s="667">
        <f t="shared" si="179"/>
        <v>0.1</v>
      </c>
      <c r="CP299" s="88">
        <f t="shared" si="180"/>
        <v>0.55000000000000004</v>
      </c>
      <c r="CQ299" s="667">
        <f t="shared" si="181"/>
        <v>1</v>
      </c>
    </row>
    <row r="300" spans="22:110" s="67" customFormat="1" ht="39" hidden="1" thickBot="1" x14ac:dyDescent="0.3">
      <c r="V300" s="655"/>
      <c r="AA300" s="656"/>
      <c r="AB300" s="656"/>
      <c r="AD300" s="656"/>
      <c r="AE300" s="657"/>
      <c r="AH300" s="658"/>
      <c r="AI300" s="658"/>
      <c r="AK300" s="656"/>
      <c r="AR300" s="656"/>
      <c r="AT300" s="671" t="s">
        <v>487</v>
      </c>
      <c r="AU300" s="675">
        <v>0.15</v>
      </c>
      <c r="AV300" s="669">
        <f t="shared" ref="AV300:AV306" si="187">((AU300*0.5*1)*0.5*(16/12))*(1-0)</f>
        <v>4.9999999999999996E-2</v>
      </c>
      <c r="AW300" s="669">
        <f t="shared" ref="AW300:AW306" si="188">((AU300*0.5*0.5)*0.5*(16/12))*(1-0)</f>
        <v>2.4999999999999998E-2</v>
      </c>
      <c r="AX300" s="669">
        <f t="shared" ref="AX300:AX306" si="189">((AU300*0.5*0.8)*0.5*(16/12))*(1-0.1)</f>
        <v>3.5999999999999997E-2</v>
      </c>
      <c r="AY300" s="669">
        <f t="shared" si="184"/>
        <v>1.7999999999999999E-2</v>
      </c>
      <c r="AZ300" s="669">
        <f t="shared" si="185"/>
        <v>2.7E-2</v>
      </c>
      <c r="BA300" s="676">
        <f t="shared" si="182"/>
        <v>3.1199999999999995E-2</v>
      </c>
      <c r="BB300" s="676">
        <f t="shared" si="183"/>
        <v>1.2316655390161741E-2</v>
      </c>
      <c r="BC300" s="677">
        <f t="shared" si="186"/>
        <v>0.49079258210126642</v>
      </c>
      <c r="BE300" s="668"/>
      <c r="BF300" s="668"/>
      <c r="BH300" s="806" t="s">
        <v>97</v>
      </c>
      <c r="BI300" s="807" t="s">
        <v>598</v>
      </c>
      <c r="BJ300" s="796" t="s">
        <v>475</v>
      </c>
      <c r="BK300" s="801">
        <v>5.6000000000000004E-7</v>
      </c>
      <c r="BL300" s="796" t="s">
        <v>424</v>
      </c>
      <c r="BM300" s="798">
        <v>0.1</v>
      </c>
      <c r="BN300" s="798">
        <v>1</v>
      </c>
      <c r="BO300" s="795" t="s">
        <v>258</v>
      </c>
      <c r="BP300" s="796" t="s">
        <v>475</v>
      </c>
      <c r="BQ300" s="801">
        <v>4.1999999999999996E-6</v>
      </c>
      <c r="BR300" s="793" t="s">
        <v>425</v>
      </c>
      <c r="BS300" s="798">
        <v>0.1</v>
      </c>
      <c r="BT300" s="798">
        <v>1</v>
      </c>
      <c r="BU300" s="795" t="s">
        <v>258</v>
      </c>
      <c r="BV300" s="796" t="s">
        <v>475</v>
      </c>
      <c r="BW300" s="801">
        <v>0.17</v>
      </c>
      <c r="BX300" s="793" t="s">
        <v>570</v>
      </c>
      <c r="BY300" s="798">
        <v>0.1</v>
      </c>
      <c r="BZ300" s="798">
        <v>1</v>
      </c>
      <c r="CA300" s="795" t="s">
        <v>258</v>
      </c>
      <c r="CB300" s="637"/>
      <c r="CC300" s="636"/>
      <c r="CD300" s="636"/>
      <c r="CE300" s="637"/>
      <c r="CF300" s="637"/>
      <c r="CG300" s="637"/>
      <c r="CH300" s="637"/>
      <c r="CI300" s="636"/>
      <c r="CJ300" s="636"/>
      <c r="CK300" s="637"/>
      <c r="CL300" s="637"/>
      <c r="CM300" s="637"/>
      <c r="CN300" s="705"/>
      <c r="CO300" s="667">
        <f t="shared" si="179"/>
        <v>0.1</v>
      </c>
      <c r="CP300" s="88">
        <f t="shared" si="180"/>
        <v>0.55000000000000004</v>
      </c>
      <c r="CQ300" s="667">
        <f t="shared" si="181"/>
        <v>1</v>
      </c>
    </row>
    <row r="301" spans="22:110" s="67" customFormat="1" ht="39" hidden="1" thickBot="1" x14ac:dyDescent="0.3">
      <c r="V301" s="655"/>
      <c r="AA301" s="656"/>
      <c r="AB301" s="656"/>
      <c r="AD301" s="656"/>
      <c r="AE301" s="657"/>
      <c r="AH301" s="658"/>
      <c r="AI301" s="658"/>
      <c r="AK301" s="656"/>
      <c r="AR301" s="656"/>
      <c r="AT301" s="671" t="s">
        <v>486</v>
      </c>
      <c r="AU301" s="675">
        <v>0.24</v>
      </c>
      <c r="AV301" s="669">
        <f t="shared" si="187"/>
        <v>7.9999999999999988E-2</v>
      </c>
      <c r="AW301" s="669">
        <f t="shared" si="188"/>
        <v>3.9999999999999994E-2</v>
      </c>
      <c r="AX301" s="669">
        <f t="shared" si="189"/>
        <v>5.7600000000000005E-2</v>
      </c>
      <c r="AY301" s="669">
        <f t="shared" si="184"/>
        <v>2.8800000000000003E-2</v>
      </c>
      <c r="AZ301" s="669">
        <f t="shared" si="185"/>
        <v>4.3199999999999995E-2</v>
      </c>
      <c r="BA301" s="676">
        <f t="shared" si="182"/>
        <v>4.9919999999999992E-2</v>
      </c>
      <c r="BB301" s="676">
        <f t="shared" si="183"/>
        <v>1.9706648624258784E-2</v>
      </c>
      <c r="BC301" s="677">
        <f t="shared" si="186"/>
        <v>0.49079258210126631</v>
      </c>
      <c r="BE301" s="668"/>
      <c r="BF301" s="668"/>
      <c r="BH301" s="806" t="s">
        <v>97</v>
      </c>
      <c r="BI301" s="807" t="s">
        <v>599</v>
      </c>
      <c r="BJ301" s="796" t="s">
        <v>475</v>
      </c>
      <c r="BK301" s="801">
        <v>9.7000000000000003E-6</v>
      </c>
      <c r="BL301" s="796" t="s">
        <v>424</v>
      </c>
      <c r="BM301" s="798">
        <v>0.1</v>
      </c>
      <c r="BN301" s="798">
        <v>1</v>
      </c>
      <c r="BO301" s="795" t="s">
        <v>258</v>
      </c>
      <c r="BP301" s="796" t="s">
        <v>475</v>
      </c>
      <c r="BQ301" s="801">
        <v>9.0000000000000002E-6</v>
      </c>
      <c r="BR301" s="793" t="s">
        <v>425</v>
      </c>
      <c r="BS301" s="798">
        <v>0.1</v>
      </c>
      <c r="BT301" s="798">
        <v>1</v>
      </c>
      <c r="BU301" s="795" t="s">
        <v>258</v>
      </c>
      <c r="BV301" s="796" t="s">
        <v>475</v>
      </c>
      <c r="BW301" s="801">
        <v>0.57999999999999996</v>
      </c>
      <c r="BX301" s="793" t="s">
        <v>570</v>
      </c>
      <c r="BY301" s="798">
        <v>0.1</v>
      </c>
      <c r="BZ301" s="798">
        <v>1</v>
      </c>
      <c r="CA301" s="795" t="s">
        <v>258</v>
      </c>
      <c r="CB301" s="637"/>
      <c r="CC301" s="636"/>
      <c r="CD301" s="636"/>
      <c r="CE301" s="637"/>
      <c r="CF301" s="637"/>
      <c r="CG301" s="637"/>
      <c r="CH301" s="637"/>
      <c r="CI301" s="636"/>
      <c r="CJ301" s="636"/>
      <c r="CK301" s="637"/>
      <c r="CL301" s="637"/>
      <c r="CM301" s="637"/>
      <c r="CN301" s="705"/>
      <c r="CO301" s="667">
        <f t="shared" si="179"/>
        <v>0.1</v>
      </c>
      <c r="CP301" s="88">
        <f t="shared" si="180"/>
        <v>0.55000000000000004</v>
      </c>
      <c r="CQ301" s="667">
        <f t="shared" si="181"/>
        <v>1</v>
      </c>
    </row>
    <row r="302" spans="22:110" s="67" customFormat="1" ht="39" hidden="1" thickBot="1" x14ac:dyDescent="0.3">
      <c r="V302" s="655"/>
      <c r="AA302" s="656"/>
      <c r="AB302" s="656"/>
      <c r="AD302" s="656"/>
      <c r="AE302" s="657"/>
      <c r="AH302" s="658"/>
      <c r="AI302" s="658"/>
      <c r="AK302" s="656"/>
      <c r="AR302" s="656"/>
      <c r="AT302" s="671" t="s">
        <v>488</v>
      </c>
      <c r="AU302" s="675">
        <v>0.43</v>
      </c>
      <c r="AV302" s="669">
        <f t="shared" si="187"/>
        <v>0.14333333333333331</v>
      </c>
      <c r="AW302" s="669">
        <f t="shared" si="188"/>
        <v>7.1666666666666656E-2</v>
      </c>
      <c r="AX302" s="669">
        <f t="shared" si="189"/>
        <v>0.1032</v>
      </c>
      <c r="AY302" s="669">
        <f t="shared" si="184"/>
        <v>5.16E-2</v>
      </c>
      <c r="AZ302" s="669">
        <f t="shared" si="185"/>
        <v>7.7399999999999997E-2</v>
      </c>
      <c r="BA302" s="676">
        <f t="shared" si="182"/>
        <v>8.9439999999999992E-2</v>
      </c>
      <c r="BB302" s="676">
        <f t="shared" si="183"/>
        <v>3.5307745451796956E-2</v>
      </c>
      <c r="BC302" s="677">
        <f t="shared" si="186"/>
        <v>0.49079258210126586</v>
      </c>
      <c r="BE302" s="668"/>
      <c r="BF302" s="668"/>
      <c r="BH302" s="806" t="s">
        <v>97</v>
      </c>
      <c r="BI302" s="807" t="s">
        <v>575</v>
      </c>
      <c r="BJ302" s="796" t="s">
        <v>475</v>
      </c>
      <c r="BK302" s="801">
        <v>9.7000000000000003E-6</v>
      </c>
      <c r="BL302" s="796" t="s">
        <v>424</v>
      </c>
      <c r="BM302" s="798">
        <v>0.1</v>
      </c>
      <c r="BN302" s="798">
        <v>1</v>
      </c>
      <c r="BO302" s="795" t="s">
        <v>258</v>
      </c>
      <c r="BP302" s="796" t="s">
        <v>475</v>
      </c>
      <c r="BQ302" s="801">
        <v>4.5000000000000001E-6</v>
      </c>
      <c r="BR302" s="793" t="s">
        <v>425</v>
      </c>
      <c r="BS302" s="798">
        <v>0.1</v>
      </c>
      <c r="BT302" s="798">
        <v>1</v>
      </c>
      <c r="BU302" s="795" t="s">
        <v>258</v>
      </c>
      <c r="BV302" s="796" t="s">
        <v>475</v>
      </c>
      <c r="BW302" s="801">
        <v>1.47</v>
      </c>
      <c r="BX302" s="793" t="s">
        <v>570</v>
      </c>
      <c r="BY302" s="798">
        <v>0.1</v>
      </c>
      <c r="BZ302" s="798">
        <v>1</v>
      </c>
      <c r="CA302" s="795" t="s">
        <v>258</v>
      </c>
      <c r="CB302" s="637"/>
      <c r="CC302" s="636"/>
      <c r="CD302" s="636"/>
      <c r="CE302" s="637"/>
      <c r="CF302" s="637"/>
      <c r="CG302" s="637"/>
      <c r="CH302" s="637"/>
      <c r="CI302" s="636"/>
      <c r="CJ302" s="636"/>
      <c r="CK302" s="637"/>
      <c r="CL302" s="637"/>
      <c r="CM302" s="637"/>
      <c r="CN302" s="705"/>
      <c r="CO302" s="667">
        <f t="shared" si="179"/>
        <v>0.1</v>
      </c>
      <c r="CP302" s="88">
        <f t="shared" si="180"/>
        <v>0.55000000000000004</v>
      </c>
      <c r="CQ302" s="667">
        <f t="shared" si="181"/>
        <v>1</v>
      </c>
    </row>
    <row r="303" spans="22:110" s="67" customFormat="1" hidden="1" x14ac:dyDescent="0.25">
      <c r="V303" s="655"/>
      <c r="AA303" s="656"/>
      <c r="AB303" s="656"/>
      <c r="AD303" s="656"/>
      <c r="AE303" s="657"/>
      <c r="AH303" s="658"/>
      <c r="AI303" s="658"/>
      <c r="AK303" s="656"/>
      <c r="AR303" s="656"/>
      <c r="AT303" s="671" t="s">
        <v>489</v>
      </c>
      <c r="AU303" s="675">
        <v>0.4</v>
      </c>
      <c r="AV303" s="669">
        <f t="shared" si="187"/>
        <v>0.13333333333333333</v>
      </c>
      <c r="AW303" s="669">
        <f t="shared" si="188"/>
        <v>6.6666666666666666E-2</v>
      </c>
      <c r="AX303" s="669">
        <f t="shared" si="189"/>
        <v>9.6000000000000016E-2</v>
      </c>
      <c r="AY303" s="669">
        <f t="shared" si="184"/>
        <v>4.8000000000000008E-2</v>
      </c>
      <c r="AZ303" s="669">
        <f t="shared" si="185"/>
        <v>7.1999999999999995E-2</v>
      </c>
      <c r="BA303" s="676">
        <f t="shared" si="182"/>
        <v>8.320000000000001E-2</v>
      </c>
      <c r="BB303" s="676">
        <f t="shared" si="183"/>
        <v>3.2844414373764612E-2</v>
      </c>
      <c r="BC303" s="677">
        <f t="shared" si="186"/>
        <v>0.49079258210126586</v>
      </c>
      <c r="BE303" s="668"/>
      <c r="BF303" s="668"/>
      <c r="BI303" s="635"/>
      <c r="BJ303" s="636"/>
      <c r="BK303" s="636"/>
      <c r="BL303" s="636"/>
      <c r="BM303" s="102"/>
      <c r="BN303" s="102"/>
      <c r="BO303" s="102"/>
      <c r="BP303" s="636"/>
      <c r="BQ303" s="636"/>
      <c r="BR303" s="636"/>
      <c r="BS303" s="636"/>
      <c r="BT303" s="636"/>
      <c r="BU303" s="636"/>
      <c r="BV303" s="637"/>
      <c r="BW303" s="636"/>
      <c r="BX303" s="636"/>
      <c r="BY303" s="637"/>
      <c r="BZ303" s="637"/>
      <c r="CA303" s="637"/>
      <c r="CB303" s="637"/>
      <c r="CC303" s="636"/>
      <c r="CD303" s="636"/>
      <c r="CE303" s="637"/>
      <c r="CF303" s="637"/>
      <c r="CG303" s="637"/>
      <c r="CH303" s="637"/>
      <c r="CI303" s="636"/>
      <c r="CJ303" s="636"/>
      <c r="CK303" s="637"/>
      <c r="CL303" s="637"/>
      <c r="CM303" s="637"/>
      <c r="CN303" s="705"/>
      <c r="CO303" s="667">
        <f t="shared" si="179"/>
        <v>0</v>
      </c>
      <c r="CP303" s="88">
        <f t="shared" si="180"/>
        <v>0</v>
      </c>
      <c r="CQ303" s="667">
        <f t="shared" si="181"/>
        <v>0</v>
      </c>
    </row>
    <row r="304" spans="22:110" s="67" customFormat="1" ht="18.75" hidden="1" thickBot="1" x14ac:dyDescent="0.3">
      <c r="V304" s="655"/>
      <c r="AA304" s="656"/>
      <c r="AB304" s="656"/>
      <c r="AD304" s="656"/>
      <c r="AE304" s="657"/>
      <c r="AH304" s="658"/>
      <c r="AI304" s="658"/>
      <c r="AK304" s="656"/>
      <c r="AR304" s="656"/>
      <c r="AT304" s="671" t="s">
        <v>490</v>
      </c>
      <c r="AU304" s="675">
        <v>0.39</v>
      </c>
      <c r="AV304" s="669">
        <f t="shared" si="187"/>
        <v>0.13</v>
      </c>
      <c r="AW304" s="669">
        <f t="shared" si="188"/>
        <v>6.5000000000000002E-2</v>
      </c>
      <c r="AX304" s="669">
        <f t="shared" si="189"/>
        <v>9.3600000000000017E-2</v>
      </c>
      <c r="AY304" s="669">
        <f t="shared" si="184"/>
        <v>4.6800000000000008E-2</v>
      </c>
      <c r="AZ304" s="669">
        <f t="shared" si="185"/>
        <v>7.0199999999999985E-2</v>
      </c>
      <c r="BA304" s="676">
        <f t="shared" si="182"/>
        <v>8.1119999999999998E-2</v>
      </c>
      <c r="BB304" s="676">
        <f t="shared" si="183"/>
        <v>3.2023304014420516E-2</v>
      </c>
      <c r="BC304" s="677">
        <f t="shared" si="186"/>
        <v>0.49079258210126619</v>
      </c>
      <c r="BE304" s="665"/>
      <c r="BI304" s="635"/>
      <c r="BJ304" s="636"/>
      <c r="BK304" s="636"/>
      <c r="BL304" s="636"/>
      <c r="BM304" s="102"/>
      <c r="BN304" s="102"/>
      <c r="BO304" s="102"/>
      <c r="BP304" s="636"/>
      <c r="BQ304" s="636"/>
      <c r="BR304" s="636"/>
      <c r="BS304" s="636"/>
      <c r="BT304" s="636"/>
      <c r="BU304" s="636"/>
      <c r="BV304" s="637"/>
      <c r="BW304" s="636"/>
      <c r="BX304" s="636"/>
      <c r="BY304" s="637"/>
      <c r="BZ304" s="637"/>
      <c r="CA304" s="637"/>
      <c r="CB304" s="635"/>
      <c r="CC304" s="635"/>
      <c r="CD304" s="635"/>
      <c r="CE304" s="635"/>
      <c r="CF304" s="635"/>
      <c r="CG304" s="635"/>
      <c r="CH304" s="635"/>
      <c r="CI304" s="635"/>
      <c r="CJ304" s="635"/>
      <c r="CK304" s="635"/>
      <c r="CL304" s="635"/>
      <c r="CM304" s="635"/>
      <c r="CO304" s="667">
        <f t="shared" si="179"/>
        <v>0</v>
      </c>
      <c r="CP304" s="88">
        <f t="shared" si="180"/>
        <v>0</v>
      </c>
      <c r="CQ304" s="667">
        <f t="shared" si="181"/>
        <v>0</v>
      </c>
      <c r="CZ304" s="705" t="s">
        <v>376</v>
      </c>
      <c r="DA304" s="705" t="s">
        <v>377</v>
      </c>
      <c r="DC304" s="705" t="s">
        <v>387</v>
      </c>
      <c r="DD304" s="705"/>
      <c r="DE304" s="705"/>
      <c r="DF304" s="705"/>
    </row>
    <row r="305" spans="22:110" s="67" customFormat="1" ht="33" hidden="1" customHeight="1" x14ac:dyDescent="0.25">
      <c r="V305" s="655"/>
      <c r="AA305" s="656"/>
      <c r="AB305" s="656"/>
      <c r="AD305" s="656"/>
      <c r="AE305" s="657"/>
      <c r="AH305" s="658"/>
      <c r="AI305" s="658"/>
      <c r="AK305" s="656"/>
      <c r="AR305" s="656"/>
      <c r="AT305" s="671" t="s">
        <v>498</v>
      </c>
      <c r="AU305" s="675">
        <v>0.04</v>
      </c>
      <c r="AV305" s="669">
        <f t="shared" si="187"/>
        <v>1.3333333333333332E-2</v>
      </c>
      <c r="AW305" s="669">
        <f t="shared" si="188"/>
        <v>6.6666666666666662E-3</v>
      </c>
      <c r="AX305" s="669">
        <f t="shared" si="189"/>
        <v>9.5999999999999992E-3</v>
      </c>
      <c r="AY305" s="669">
        <f t="shared" si="184"/>
        <v>4.7999999999999996E-3</v>
      </c>
      <c r="AZ305" s="669">
        <f t="shared" si="185"/>
        <v>7.2000000000000007E-3</v>
      </c>
      <c r="BA305" s="676">
        <f t="shared" si="182"/>
        <v>8.3199999999999975E-3</v>
      </c>
      <c r="BB305" s="676">
        <f t="shared" si="183"/>
        <v>3.2844414373764635E-3</v>
      </c>
      <c r="BC305" s="677">
        <f t="shared" si="186"/>
        <v>0.49079258210126642</v>
      </c>
      <c r="BE305" s="656"/>
      <c r="BI305" s="2096" t="s">
        <v>333</v>
      </c>
      <c r="BJ305" s="2096" t="s">
        <v>253</v>
      </c>
      <c r="BK305" s="2096" t="s">
        <v>279</v>
      </c>
      <c r="BL305" s="940"/>
      <c r="BM305" s="2096" t="s">
        <v>233</v>
      </c>
      <c r="BN305" s="2096" t="s">
        <v>233</v>
      </c>
      <c r="BO305" s="2096" t="s">
        <v>240</v>
      </c>
      <c r="BP305" s="636"/>
      <c r="BQ305" s="636"/>
      <c r="BR305" s="636"/>
      <c r="BS305" s="636"/>
      <c r="BT305" s="636"/>
      <c r="BU305" s="636"/>
      <c r="BV305" s="637"/>
      <c r="BW305" s="636"/>
      <c r="BX305" s="636"/>
      <c r="BY305" s="637"/>
      <c r="BZ305" s="637"/>
      <c r="CA305" s="637"/>
      <c r="CB305" s="635"/>
      <c r="CC305" s="635"/>
      <c r="CD305" s="635"/>
      <c r="CE305" s="635"/>
      <c r="CF305" s="635"/>
      <c r="CG305" s="635"/>
      <c r="CH305" s="635"/>
      <c r="CI305" s="635"/>
      <c r="CJ305" s="635"/>
      <c r="CK305" s="635"/>
      <c r="CL305" s="635"/>
      <c r="CM305" s="635"/>
      <c r="CO305" s="667" t="str">
        <f t="shared" si="179"/>
        <v>Incertidumbre (+/- %)</v>
      </c>
      <c r="CP305" s="88" t="e">
        <f t="shared" si="180"/>
        <v>#VALUE!</v>
      </c>
      <c r="CQ305" s="667" t="str">
        <f t="shared" si="181"/>
        <v>Incertidumbre (+/- %)</v>
      </c>
      <c r="CX305" s="67">
        <v>0</v>
      </c>
      <c r="CZ305" s="705" t="s">
        <v>99</v>
      </c>
      <c r="DA305" s="705" t="s">
        <v>98</v>
      </c>
      <c r="DC305" s="705" t="s">
        <v>98</v>
      </c>
      <c r="DD305" s="705"/>
      <c r="DE305" s="705"/>
      <c r="DF305" s="705"/>
    </row>
    <row r="306" spans="22:110" s="67" customFormat="1" ht="15.75" hidden="1" thickBot="1" x14ac:dyDescent="0.3">
      <c r="V306" s="655"/>
      <c r="AA306" s="656"/>
      <c r="AB306" s="656"/>
      <c r="AD306" s="656"/>
      <c r="AE306" s="657"/>
      <c r="AH306" s="658"/>
      <c r="AI306" s="658"/>
      <c r="AK306" s="656"/>
      <c r="AR306" s="656"/>
      <c r="AT306" s="671" t="s">
        <v>491</v>
      </c>
      <c r="AU306" s="675">
        <v>0.01</v>
      </c>
      <c r="AV306" s="669">
        <f t="shared" si="187"/>
        <v>3.3333333333333331E-3</v>
      </c>
      <c r="AW306" s="669">
        <f t="shared" si="188"/>
        <v>1.6666666666666666E-3</v>
      </c>
      <c r="AX306" s="669">
        <f t="shared" si="189"/>
        <v>2.3999999999999998E-3</v>
      </c>
      <c r="AY306" s="669">
        <f t="shared" si="184"/>
        <v>1.1999999999999999E-3</v>
      </c>
      <c r="AZ306" s="669">
        <f t="shared" si="185"/>
        <v>1.8000000000000002E-3</v>
      </c>
      <c r="BA306" s="676">
        <f t="shared" si="182"/>
        <v>2.0799999999999994E-3</v>
      </c>
      <c r="BB306" s="676">
        <f t="shared" si="183"/>
        <v>8.2111035934411534E-4</v>
      </c>
      <c r="BC306" s="677">
        <f t="shared" si="186"/>
        <v>0.49079258210126597</v>
      </c>
      <c r="BE306" s="656"/>
      <c r="BI306" s="2097"/>
      <c r="BJ306" s="2097"/>
      <c r="BK306" s="2097"/>
      <c r="BL306" s="941" t="s">
        <v>251</v>
      </c>
      <c r="BM306" s="2097"/>
      <c r="BN306" s="2097"/>
      <c r="BO306" s="2097"/>
      <c r="BP306" s="636"/>
      <c r="BQ306" s="636"/>
      <c r="BR306" s="636"/>
      <c r="BS306" s="636"/>
      <c r="BT306" s="636"/>
      <c r="BU306" s="636"/>
      <c r="BV306" s="637"/>
      <c r="BW306" s="636"/>
      <c r="BX306" s="636"/>
      <c r="BY306" s="637"/>
      <c r="BZ306" s="637"/>
      <c r="CA306" s="637"/>
      <c r="CB306" s="635"/>
      <c r="CC306" s="635"/>
      <c r="CD306" s="635"/>
      <c r="CE306" s="635"/>
      <c r="CF306" s="635"/>
      <c r="CG306" s="635"/>
      <c r="CH306" s="635"/>
      <c r="CI306" s="635"/>
      <c r="CJ306" s="635"/>
      <c r="CK306" s="635"/>
      <c r="CL306" s="635"/>
      <c r="CM306" s="635"/>
      <c r="CO306" s="667">
        <f t="shared" si="179"/>
        <v>0</v>
      </c>
      <c r="CP306" s="88">
        <f t="shared" si="180"/>
        <v>0</v>
      </c>
      <c r="CQ306" s="667">
        <f t="shared" si="181"/>
        <v>0</v>
      </c>
      <c r="CX306" s="67">
        <v>0</v>
      </c>
      <c r="CZ306" s="705">
        <v>0</v>
      </c>
      <c r="DA306" s="705">
        <v>0</v>
      </c>
      <c r="DC306" s="705">
        <v>0</v>
      </c>
      <c r="DD306" s="705"/>
      <c r="DE306" s="705"/>
      <c r="DF306" s="705"/>
    </row>
    <row r="307" spans="22:110" s="67" customFormat="1" ht="39" hidden="1" customHeight="1" thickBot="1" x14ac:dyDescent="0.3">
      <c r="V307" s="655"/>
      <c r="AA307" s="656"/>
      <c r="AB307" s="656"/>
      <c r="AD307" s="656"/>
      <c r="AE307" s="657"/>
      <c r="AH307" s="658"/>
      <c r="AI307" s="658"/>
      <c r="AK307" s="656"/>
      <c r="AR307" s="656"/>
      <c r="AT307" s="88"/>
      <c r="AU307" s="666" t="s">
        <v>119</v>
      </c>
      <c r="AV307" s="678">
        <f>AVERAGE(AV297:AV306)</f>
        <v>6.749766666666665E-2</v>
      </c>
      <c r="AW307" s="678">
        <f>AVERAGE(AW297:AW306)</f>
        <v>3.3748833333333325E-2</v>
      </c>
      <c r="AX307" s="678">
        <f>AVERAGE(AX297:AX306)</f>
        <v>4.8598320000000007E-2</v>
      </c>
      <c r="AY307" s="678">
        <f>AVERAGE(AY297:AY306)</f>
        <v>2.4299160000000004E-2</v>
      </c>
      <c r="AZ307" s="678">
        <f>AVERAGE(AZ297:AZ306)</f>
        <v>3.6448739999999993E-2</v>
      </c>
      <c r="BB307" s="656"/>
      <c r="BC307" s="656"/>
      <c r="BE307" s="656"/>
      <c r="BH307" s="806" t="s">
        <v>54</v>
      </c>
      <c r="BI307" s="807" t="s">
        <v>1751</v>
      </c>
      <c r="BJ307" s="796" t="s">
        <v>100</v>
      </c>
      <c r="BK307" s="801">
        <v>85.3</v>
      </c>
      <c r="BL307" s="796" t="s">
        <v>412</v>
      </c>
      <c r="BM307" s="798">
        <v>0.2</v>
      </c>
      <c r="BN307" s="798">
        <v>0.5</v>
      </c>
      <c r="BO307" s="795" t="s">
        <v>1753</v>
      </c>
      <c r="BP307" s="636"/>
      <c r="BQ307" s="801">
        <v>1425</v>
      </c>
      <c r="BR307" s="796" t="s">
        <v>413</v>
      </c>
      <c r="BS307" s="636"/>
      <c r="BT307" s="636"/>
      <c r="BU307" s="636"/>
      <c r="BV307" s="637"/>
      <c r="BW307" s="636"/>
      <c r="BX307" s="636"/>
      <c r="BY307" s="637"/>
      <c r="BZ307" s="637"/>
      <c r="CA307" s="637"/>
      <c r="CB307" s="635"/>
      <c r="CC307" s="635"/>
      <c r="CD307" s="635"/>
      <c r="CE307" s="635"/>
      <c r="CF307" s="635"/>
      <c r="CG307" s="635"/>
      <c r="CH307" s="635"/>
      <c r="CI307" s="635"/>
      <c r="CJ307" s="635"/>
      <c r="CK307" s="635"/>
      <c r="CL307" s="635"/>
      <c r="CM307" s="635"/>
      <c r="CO307" s="667">
        <f t="shared" si="179"/>
        <v>0.2</v>
      </c>
      <c r="CP307" s="88">
        <f t="shared" si="180"/>
        <v>0.35</v>
      </c>
      <c r="CQ307" s="667">
        <f t="shared" si="181"/>
        <v>0.5</v>
      </c>
      <c r="CW307" s="67" t="s">
        <v>54</v>
      </c>
      <c r="CX307" s="67" t="s">
        <v>57</v>
      </c>
      <c r="CY307" s="67" t="s">
        <v>100</v>
      </c>
      <c r="CZ307" s="705">
        <v>57</v>
      </c>
      <c r="DA307" s="909">
        <f>+CZ307*21</f>
        <v>1197</v>
      </c>
      <c r="DB307" s="705" t="s">
        <v>374</v>
      </c>
      <c r="DC307" s="705">
        <f t="shared" ref="DC307:DC323" si="190">+CZ307*25</f>
        <v>1425</v>
      </c>
      <c r="DD307" s="705"/>
      <c r="DE307" s="705"/>
      <c r="DF307" s="705"/>
    </row>
    <row r="308" spans="22:110" s="67" customFormat="1" ht="39" hidden="1" customHeight="1" thickBot="1" x14ac:dyDescent="0.3">
      <c r="V308" s="655"/>
      <c r="AA308" s="656"/>
      <c r="AB308" s="656"/>
      <c r="AD308" s="656"/>
      <c r="AE308" s="657"/>
      <c r="AH308" s="658"/>
      <c r="AI308" s="658"/>
      <c r="AK308" s="656"/>
      <c r="AR308" s="656"/>
      <c r="AT308" s="88"/>
      <c r="AU308" s="666" t="s">
        <v>502</v>
      </c>
      <c r="AV308" s="666">
        <f>STDEV(AV297:AV306)</f>
        <v>5.2230230403710561E-2</v>
      </c>
      <c r="AW308" s="666">
        <f>STDEV(AW297:AW306)</f>
        <v>2.611511520185528E-2</v>
      </c>
      <c r="AX308" s="666">
        <f>STDEV(AX297:AX306)</f>
        <v>3.7605765890671605E-2</v>
      </c>
      <c r="AY308" s="666">
        <f>STDEV(AY297:AY306)</f>
        <v>1.8802882945335803E-2</v>
      </c>
      <c r="AZ308" s="666">
        <f>STDEV(AZ297:AZ306)</f>
        <v>2.8204324418003707E-2</v>
      </c>
      <c r="BB308" s="656"/>
      <c r="BC308" s="656"/>
      <c r="BE308" s="656"/>
      <c r="BH308" s="806"/>
      <c r="BI308" s="807" t="s">
        <v>1752</v>
      </c>
      <c r="BJ308" s="796" t="s">
        <v>100</v>
      </c>
      <c r="BK308" s="801">
        <v>75.3</v>
      </c>
      <c r="BL308" s="796" t="s">
        <v>412</v>
      </c>
      <c r="BM308" s="798">
        <v>0.2</v>
      </c>
      <c r="BN308" s="798">
        <v>0.5</v>
      </c>
      <c r="BO308" s="795" t="s">
        <v>1753</v>
      </c>
      <c r="BP308" s="636"/>
      <c r="BQ308" s="801"/>
      <c r="BR308" s="796"/>
      <c r="BS308" s="636"/>
      <c r="BT308" s="636"/>
      <c r="BU308" s="636"/>
      <c r="BV308" s="637"/>
      <c r="BW308" s="636"/>
      <c r="BX308" s="636"/>
      <c r="BY308" s="637"/>
      <c r="BZ308" s="637"/>
      <c r="CA308" s="637"/>
      <c r="CB308" s="635"/>
      <c r="CC308" s="635"/>
      <c r="CD308" s="635"/>
      <c r="CE308" s="635"/>
      <c r="CF308" s="635"/>
      <c r="CG308" s="635"/>
      <c r="CH308" s="635"/>
      <c r="CI308" s="635"/>
      <c r="CJ308" s="635"/>
      <c r="CK308" s="635"/>
      <c r="CL308" s="635"/>
      <c r="CM308" s="635"/>
      <c r="CO308" s="667">
        <f t="shared" si="179"/>
        <v>0.2</v>
      </c>
      <c r="CP308" s="88">
        <f t="shared" si="180"/>
        <v>0.35</v>
      </c>
      <c r="CQ308" s="667">
        <f t="shared" si="181"/>
        <v>0.5</v>
      </c>
      <c r="CZ308" s="705"/>
      <c r="DA308" s="909"/>
      <c r="DB308" s="705"/>
      <c r="DC308" s="705"/>
      <c r="DD308" s="705"/>
      <c r="DE308" s="705"/>
      <c r="DF308" s="705"/>
    </row>
    <row r="309" spans="22:110" s="67" customFormat="1" ht="39" hidden="1" customHeight="1" thickBot="1" x14ac:dyDescent="0.3">
      <c r="V309" s="655"/>
      <c r="AA309" s="656"/>
      <c r="AB309" s="656"/>
      <c r="AD309" s="656"/>
      <c r="AE309" s="657"/>
      <c r="AH309" s="658"/>
      <c r="AI309" s="658"/>
      <c r="AK309" s="656"/>
      <c r="AR309" s="656"/>
      <c r="AU309" s="666" t="s">
        <v>117</v>
      </c>
      <c r="AV309" s="666">
        <f>BJ467</f>
        <v>2.31</v>
      </c>
      <c r="AW309" s="679">
        <f>AV309</f>
        <v>2.31</v>
      </c>
      <c r="AX309" s="679">
        <f>AW309</f>
        <v>2.31</v>
      </c>
      <c r="AY309" s="679">
        <f>AX309</f>
        <v>2.31</v>
      </c>
      <c r="AZ309" s="679">
        <f>AY309</f>
        <v>2.31</v>
      </c>
      <c r="BB309" s="656"/>
      <c r="BC309" s="656"/>
      <c r="BE309" s="656"/>
      <c r="BH309" s="806"/>
      <c r="BI309" s="807" t="s">
        <v>1755</v>
      </c>
      <c r="BJ309" s="796" t="s">
        <v>100</v>
      </c>
      <c r="BK309" s="801">
        <v>49.8</v>
      </c>
      <c r="BL309" s="796" t="s">
        <v>412</v>
      </c>
      <c r="BM309" s="798">
        <v>0.2</v>
      </c>
      <c r="BN309" s="798">
        <v>0.5</v>
      </c>
      <c r="BO309" s="795" t="s">
        <v>1753</v>
      </c>
      <c r="BP309" s="636"/>
      <c r="BQ309" s="801"/>
      <c r="BR309" s="796"/>
      <c r="BS309" s="636"/>
      <c r="BT309" s="636"/>
      <c r="BU309" s="636"/>
      <c r="BV309" s="637"/>
      <c r="BW309" s="636"/>
      <c r="BX309" s="636"/>
      <c r="BY309" s="637"/>
      <c r="BZ309" s="637"/>
      <c r="CA309" s="637"/>
      <c r="CB309" s="635"/>
      <c r="CC309" s="635"/>
      <c r="CD309" s="635"/>
      <c r="CE309" s="635"/>
      <c r="CF309" s="635"/>
      <c r="CG309" s="635"/>
      <c r="CH309" s="635"/>
      <c r="CI309" s="635"/>
      <c r="CJ309" s="635"/>
      <c r="CK309" s="635"/>
      <c r="CL309" s="635"/>
      <c r="CM309" s="635"/>
      <c r="CO309" s="667">
        <f t="shared" si="179"/>
        <v>0.2</v>
      </c>
      <c r="CP309" s="88">
        <f t="shared" si="180"/>
        <v>0.35</v>
      </c>
      <c r="CQ309" s="667">
        <f t="shared" si="181"/>
        <v>0.5</v>
      </c>
      <c r="CZ309" s="705"/>
      <c r="DA309" s="909"/>
      <c r="DB309" s="705"/>
      <c r="DC309" s="705"/>
      <c r="DD309" s="705"/>
      <c r="DE309" s="705"/>
      <c r="DF309" s="705"/>
    </row>
    <row r="310" spans="22:110" s="67" customFormat="1" ht="44.45" hidden="1" customHeight="1" thickBot="1" x14ac:dyDescent="0.3">
      <c r="V310" s="655"/>
      <c r="AA310" s="656"/>
      <c r="AB310" s="656"/>
      <c r="AD310" s="656"/>
      <c r="AE310" s="657"/>
      <c r="AH310" s="658"/>
      <c r="AI310" s="658"/>
      <c r="AK310" s="656"/>
      <c r="AR310" s="656"/>
      <c r="AU310" s="666" t="s">
        <v>120</v>
      </c>
      <c r="AV310" s="677">
        <f>1-((AV307-((AV308*AV309)/(SQRT(9))))/AV307)</f>
        <v>0.59583211386354795</v>
      </c>
      <c r="AW310" s="677">
        <f>1-((AW307-((AW308*AW309)/(SQRT(9))))/AW307)</f>
        <v>0.59583211386354795</v>
      </c>
      <c r="AX310" s="677">
        <f>1-((AX307-((AX308*AX309)/(SQRT(9))))/AX307)</f>
        <v>0.59583211386354773</v>
      </c>
      <c r="AY310" s="677">
        <f>1-((AY307-((AY308*AY309)/(SQRT(9))))/AY307)</f>
        <v>0.59583211386354773</v>
      </c>
      <c r="AZ310" s="677">
        <f>1-((AZ307-((AZ308*AZ309)/(SQRT(9))))/AZ307)</f>
        <v>0.59583211386354806</v>
      </c>
      <c r="BB310" s="656"/>
      <c r="BC310" s="656"/>
      <c r="BE310" s="656"/>
      <c r="BH310" s="806"/>
      <c r="BI310" s="807" t="s">
        <v>1754</v>
      </c>
      <c r="BJ310" s="796" t="s">
        <v>100</v>
      </c>
      <c r="BK310" s="801">
        <v>79.3</v>
      </c>
      <c r="BL310" s="796" t="s">
        <v>412</v>
      </c>
      <c r="BM310" s="798">
        <v>0.2</v>
      </c>
      <c r="BN310" s="798">
        <v>0.5</v>
      </c>
      <c r="BO310" s="795" t="s">
        <v>1753</v>
      </c>
      <c r="BP310" s="636"/>
      <c r="BQ310" s="801"/>
      <c r="BR310" s="796"/>
      <c r="BS310" s="636"/>
      <c r="BT310" s="636"/>
      <c r="BU310" s="636"/>
      <c r="BV310" s="637"/>
      <c r="BW310" s="636"/>
      <c r="BX310" s="636"/>
      <c r="BY310" s="637"/>
      <c r="BZ310" s="637"/>
      <c r="CA310" s="637"/>
      <c r="CB310" s="635"/>
      <c r="CC310" s="635"/>
      <c r="CD310" s="635"/>
      <c r="CE310" s="635"/>
      <c r="CF310" s="635"/>
      <c r="CG310" s="635"/>
      <c r="CH310" s="635"/>
      <c r="CI310" s="635"/>
      <c r="CJ310" s="635"/>
      <c r="CK310" s="635"/>
      <c r="CL310" s="635"/>
      <c r="CM310" s="635"/>
      <c r="CO310" s="667">
        <f t="shared" si="179"/>
        <v>0.2</v>
      </c>
      <c r="CP310" s="88">
        <f t="shared" si="180"/>
        <v>0.35</v>
      </c>
      <c r="CQ310" s="667">
        <f t="shared" si="181"/>
        <v>0.5</v>
      </c>
      <c r="CZ310" s="705"/>
      <c r="DA310" s="909"/>
      <c r="DB310" s="705"/>
      <c r="DC310" s="705"/>
      <c r="DD310" s="705"/>
      <c r="DE310" s="705"/>
      <c r="DF310" s="705"/>
    </row>
    <row r="311" spans="22:110" s="67" customFormat="1" ht="23.45" hidden="1" customHeight="1" thickBot="1" x14ac:dyDescent="0.3">
      <c r="V311" s="655"/>
      <c r="AA311" s="656"/>
      <c r="AB311" s="656"/>
      <c r="AD311" s="656"/>
      <c r="AE311" s="657"/>
      <c r="AH311" s="658"/>
      <c r="AI311" s="658"/>
      <c r="AK311" s="656"/>
      <c r="AR311" s="656"/>
      <c r="AV311" s="656"/>
      <c r="AX311" s="656"/>
      <c r="BB311" s="656"/>
      <c r="BC311" s="656"/>
      <c r="BE311" s="656"/>
      <c r="BH311" s="806"/>
      <c r="BI311" s="807" t="s">
        <v>1756</v>
      </c>
      <c r="BJ311" s="796" t="s">
        <v>100</v>
      </c>
      <c r="BK311" s="801">
        <v>13.2</v>
      </c>
      <c r="BL311" s="796" t="s">
        <v>412</v>
      </c>
      <c r="BM311" s="798">
        <v>0.2</v>
      </c>
      <c r="BN311" s="798">
        <v>0.5</v>
      </c>
      <c r="BO311" s="795" t="s">
        <v>1753</v>
      </c>
      <c r="BP311" s="636"/>
      <c r="BQ311" s="801"/>
      <c r="BR311" s="796"/>
      <c r="BS311" s="636"/>
      <c r="BT311" s="636"/>
      <c r="BU311" s="636"/>
      <c r="BV311" s="637"/>
      <c r="BW311" s="636"/>
      <c r="BX311" s="636"/>
      <c r="BY311" s="637"/>
      <c r="BZ311" s="637"/>
      <c r="CA311" s="637"/>
      <c r="CB311" s="635"/>
      <c r="CC311" s="635"/>
      <c r="CD311" s="635"/>
      <c r="CE311" s="635"/>
      <c r="CF311" s="635"/>
      <c r="CG311" s="635"/>
      <c r="CH311" s="635"/>
      <c r="CI311" s="635"/>
      <c r="CJ311" s="635"/>
      <c r="CK311" s="635"/>
      <c r="CL311" s="635"/>
      <c r="CM311" s="635"/>
      <c r="CO311" s="667">
        <f t="shared" si="179"/>
        <v>0.2</v>
      </c>
      <c r="CP311" s="88">
        <f t="shared" si="180"/>
        <v>0.35</v>
      </c>
      <c r="CQ311" s="667">
        <f t="shared" si="181"/>
        <v>0.5</v>
      </c>
      <c r="CZ311" s="705"/>
      <c r="DA311" s="909"/>
      <c r="DB311" s="705"/>
      <c r="DC311" s="705"/>
      <c r="DD311" s="705"/>
      <c r="DE311" s="705"/>
      <c r="DF311" s="705"/>
    </row>
    <row r="312" spans="22:110" s="67" customFormat="1" ht="27" hidden="1" customHeight="1" thickBot="1" x14ac:dyDescent="0.3">
      <c r="V312" s="655"/>
      <c r="AA312" s="656"/>
      <c r="AB312" s="656"/>
      <c r="AD312" s="656"/>
      <c r="AE312" s="657"/>
      <c r="AH312" s="658"/>
      <c r="AI312" s="658"/>
      <c r="AK312" s="656"/>
      <c r="AR312" s="656"/>
      <c r="AV312" s="656"/>
      <c r="AX312" s="656"/>
      <c r="BB312" s="656"/>
      <c r="BC312" s="656"/>
      <c r="BE312" s="656"/>
      <c r="BH312" s="806"/>
      <c r="BI312" s="807" t="s">
        <v>1757</v>
      </c>
      <c r="BJ312" s="796" t="s">
        <v>100</v>
      </c>
      <c r="BK312" s="801">
        <v>40.200000000000003</v>
      </c>
      <c r="BL312" s="796" t="s">
        <v>412</v>
      </c>
      <c r="BM312" s="798">
        <v>0.2</v>
      </c>
      <c r="BN312" s="798">
        <v>0.5</v>
      </c>
      <c r="BO312" s="795" t="s">
        <v>1753</v>
      </c>
      <c r="BP312" s="636"/>
      <c r="BQ312" s="801"/>
      <c r="BR312" s="796"/>
      <c r="BS312" s="636"/>
      <c r="BT312" s="636"/>
      <c r="BU312" s="636"/>
      <c r="BV312" s="637"/>
      <c r="BW312" s="636"/>
      <c r="BX312" s="636"/>
      <c r="BY312" s="637"/>
      <c r="BZ312" s="637"/>
      <c r="CA312" s="637"/>
      <c r="CB312" s="635"/>
      <c r="CC312" s="635"/>
      <c r="CD312" s="635"/>
      <c r="CE312" s="635"/>
      <c r="CF312" s="635"/>
      <c r="CG312" s="635"/>
      <c r="CH312" s="635"/>
      <c r="CI312" s="635"/>
      <c r="CJ312" s="635"/>
      <c r="CK312" s="635"/>
      <c r="CL312" s="635"/>
      <c r="CM312" s="635"/>
      <c r="CO312" s="667">
        <f t="shared" si="179"/>
        <v>0.2</v>
      </c>
      <c r="CP312" s="88">
        <f t="shared" si="180"/>
        <v>0.35</v>
      </c>
      <c r="CQ312" s="667">
        <f t="shared" si="181"/>
        <v>0.5</v>
      </c>
      <c r="CZ312" s="705"/>
      <c r="DA312" s="909"/>
      <c r="DB312" s="705"/>
      <c r="DC312" s="705"/>
      <c r="DD312" s="705"/>
      <c r="DE312" s="705"/>
      <c r="DF312" s="705"/>
    </row>
    <row r="313" spans="22:110" s="67" customFormat="1" ht="15" hidden="1" customHeight="1" thickBot="1" x14ac:dyDescent="0.3">
      <c r="V313" s="655"/>
      <c r="AA313" s="656"/>
      <c r="AB313" s="656"/>
      <c r="AD313" s="656"/>
      <c r="AE313" s="657"/>
      <c r="AH313" s="658"/>
      <c r="AI313" s="658"/>
      <c r="AK313" s="656"/>
      <c r="AR313" s="656"/>
      <c r="AV313" s="656"/>
      <c r="AX313" s="656"/>
      <c r="BB313" s="656"/>
      <c r="BC313" s="656"/>
      <c r="BE313" s="656"/>
      <c r="BH313" s="806"/>
      <c r="BI313" s="807" t="s">
        <v>1758</v>
      </c>
      <c r="BJ313" s="796" t="s">
        <v>100</v>
      </c>
      <c r="BK313" s="801">
        <v>44.8</v>
      </c>
      <c r="BL313" s="796" t="s">
        <v>412</v>
      </c>
      <c r="BM313" s="798">
        <v>0.2</v>
      </c>
      <c r="BN313" s="798">
        <v>0.5</v>
      </c>
      <c r="BO313" s="795" t="s">
        <v>1753</v>
      </c>
      <c r="BP313" s="636"/>
      <c r="BQ313" s="801"/>
      <c r="BR313" s="796"/>
      <c r="BS313" s="636"/>
      <c r="BT313" s="636"/>
      <c r="BU313" s="636"/>
      <c r="BV313" s="637"/>
      <c r="BW313" s="636"/>
      <c r="BX313" s="636"/>
      <c r="BY313" s="637"/>
      <c r="BZ313" s="637"/>
      <c r="CA313" s="637"/>
      <c r="CB313" s="635"/>
      <c r="CC313" s="635"/>
      <c r="CD313" s="635"/>
      <c r="CE313" s="635"/>
      <c r="CF313" s="635"/>
      <c r="CG313" s="635"/>
      <c r="CH313" s="635"/>
      <c r="CI313" s="635"/>
      <c r="CJ313" s="635"/>
      <c r="CK313" s="635"/>
      <c r="CL313" s="635"/>
      <c r="CM313" s="635"/>
      <c r="CO313" s="667">
        <f t="shared" si="179"/>
        <v>0.2</v>
      </c>
      <c r="CP313" s="88">
        <f t="shared" si="180"/>
        <v>0.35</v>
      </c>
      <c r="CQ313" s="667">
        <f t="shared" si="181"/>
        <v>0.5</v>
      </c>
      <c r="CZ313" s="705"/>
      <c r="DA313" s="909"/>
      <c r="DB313" s="705"/>
      <c r="DC313" s="705"/>
      <c r="DD313" s="705"/>
      <c r="DE313" s="705"/>
      <c r="DF313" s="705"/>
    </row>
    <row r="314" spans="22:110" s="67" customFormat="1" ht="15" hidden="1" customHeight="1" thickBot="1" x14ac:dyDescent="0.3">
      <c r="V314" s="655"/>
      <c r="AA314" s="656"/>
      <c r="AB314" s="656"/>
      <c r="AD314" s="656"/>
      <c r="AE314" s="657"/>
      <c r="AH314" s="658"/>
      <c r="AI314" s="658"/>
      <c r="AK314" s="656"/>
      <c r="AR314" s="656"/>
      <c r="AV314" s="656"/>
      <c r="AX314" s="656"/>
      <c r="BB314" s="656"/>
      <c r="BC314" s="656"/>
      <c r="BE314" s="656"/>
      <c r="BH314" s="806"/>
      <c r="BI314" s="807" t="s">
        <v>56</v>
      </c>
      <c r="BJ314" s="796" t="s">
        <v>100</v>
      </c>
      <c r="BK314" s="801">
        <v>55</v>
      </c>
      <c r="BL314" s="796" t="s">
        <v>412</v>
      </c>
      <c r="BM314" s="798">
        <v>0.3</v>
      </c>
      <c r="BN314" s="798">
        <v>0.5</v>
      </c>
      <c r="BO314" s="795" t="s">
        <v>258</v>
      </c>
      <c r="BP314" s="636"/>
      <c r="BQ314" s="801"/>
      <c r="BR314" s="796"/>
      <c r="BS314" s="636"/>
      <c r="BT314" s="636"/>
      <c r="BU314" s="636"/>
      <c r="BV314" s="637"/>
      <c r="BW314" s="636"/>
      <c r="BX314" s="636"/>
      <c r="BY314" s="637"/>
      <c r="BZ314" s="637"/>
      <c r="CA314" s="637"/>
      <c r="CB314" s="635"/>
      <c r="CC314" s="635"/>
      <c r="CD314" s="635"/>
      <c r="CE314" s="635"/>
      <c r="CF314" s="635"/>
      <c r="CG314" s="635"/>
      <c r="CH314" s="635"/>
      <c r="CI314" s="635"/>
      <c r="CJ314" s="635"/>
      <c r="CK314" s="635"/>
      <c r="CL314" s="635"/>
      <c r="CM314" s="635"/>
      <c r="CO314" s="667">
        <f t="shared" si="179"/>
        <v>0.3</v>
      </c>
      <c r="CP314" s="88">
        <f t="shared" si="180"/>
        <v>0.4</v>
      </c>
      <c r="CQ314" s="667">
        <f t="shared" si="181"/>
        <v>0.5</v>
      </c>
      <c r="CZ314" s="705"/>
      <c r="DA314" s="909"/>
      <c r="DB314" s="705"/>
      <c r="DC314" s="705"/>
      <c r="DD314" s="705"/>
      <c r="DE314" s="705"/>
      <c r="DF314" s="705"/>
    </row>
    <row r="315" spans="22:110" s="67" customFormat="1" ht="15" hidden="1" customHeight="1" thickBot="1" x14ac:dyDescent="0.3">
      <c r="V315" s="655"/>
      <c r="AA315" s="656"/>
      <c r="AB315" s="656"/>
      <c r="AD315" s="656"/>
      <c r="AE315" s="657"/>
      <c r="AH315" s="658"/>
      <c r="AI315" s="658"/>
      <c r="AK315" s="656"/>
      <c r="AR315" s="656"/>
      <c r="AV315" s="656"/>
      <c r="AX315" s="656"/>
      <c r="BB315" s="656"/>
      <c r="BC315" s="656"/>
      <c r="BE315" s="656"/>
      <c r="BH315" s="806"/>
      <c r="BI315" s="807" t="s">
        <v>101</v>
      </c>
      <c r="BJ315" s="796" t="s">
        <v>100</v>
      </c>
      <c r="BK315" s="801">
        <v>5</v>
      </c>
      <c r="BL315" s="796" t="s">
        <v>412</v>
      </c>
      <c r="BM315" s="798">
        <v>0.3</v>
      </c>
      <c r="BN315" s="798">
        <v>0.5</v>
      </c>
      <c r="BO315" s="795" t="s">
        <v>258</v>
      </c>
      <c r="BP315" s="636"/>
      <c r="BQ315" s="801">
        <v>1225</v>
      </c>
      <c r="BR315" s="796" t="s">
        <v>413</v>
      </c>
      <c r="BS315" s="636"/>
      <c r="BT315" s="636"/>
      <c r="BU315" s="636"/>
      <c r="BV315" s="637"/>
      <c r="BW315" s="636"/>
      <c r="BX315" s="636"/>
      <c r="BY315" s="637"/>
      <c r="BZ315" s="637"/>
      <c r="CA315" s="637"/>
      <c r="CB315" s="635"/>
      <c r="CC315" s="635"/>
      <c r="CD315" s="635"/>
      <c r="CE315" s="635"/>
      <c r="CF315" s="635"/>
      <c r="CG315" s="635"/>
      <c r="CH315" s="635"/>
      <c r="CI315" s="635"/>
      <c r="CJ315" s="635"/>
      <c r="CK315" s="635"/>
      <c r="CL315" s="635"/>
      <c r="CM315" s="635"/>
      <c r="CO315" s="667">
        <f t="shared" si="179"/>
        <v>0.3</v>
      </c>
      <c r="CP315" s="88">
        <f t="shared" si="180"/>
        <v>0.4</v>
      </c>
      <c r="CQ315" s="667">
        <f t="shared" si="181"/>
        <v>0.5</v>
      </c>
      <c r="CX315" s="67" t="s">
        <v>59</v>
      </c>
      <c r="CY315" s="67" t="s">
        <v>100</v>
      </c>
      <c r="CZ315" s="705">
        <v>49</v>
      </c>
      <c r="DA315" s="909">
        <f t="shared" ref="DA315:DA323" si="191">+CZ315*21</f>
        <v>1029</v>
      </c>
      <c r="DB315" s="705" t="s">
        <v>374</v>
      </c>
      <c r="DC315" s="705">
        <f t="shared" si="190"/>
        <v>1225</v>
      </c>
      <c r="DD315" s="705"/>
      <c r="DE315" s="705"/>
      <c r="DF315" s="705"/>
    </row>
    <row r="316" spans="22:110" s="67" customFormat="1" ht="15" hidden="1" customHeight="1" thickBot="1" x14ac:dyDescent="0.3">
      <c r="V316" s="655"/>
      <c r="AA316" s="656"/>
      <c r="AB316" s="656"/>
      <c r="AD316" s="656"/>
      <c r="AE316" s="657"/>
      <c r="AH316" s="658"/>
      <c r="AI316" s="658"/>
      <c r="AK316" s="656"/>
      <c r="AR316" s="656"/>
      <c r="AV316" s="656"/>
      <c r="AX316" s="656"/>
      <c r="BB316" s="656"/>
      <c r="BC316" s="656"/>
      <c r="BE316" s="656"/>
      <c r="BH316" s="806"/>
      <c r="BI316" s="807" t="s">
        <v>55</v>
      </c>
      <c r="BJ316" s="796" t="s">
        <v>100</v>
      </c>
      <c r="BK316" s="801">
        <v>5</v>
      </c>
      <c r="BL316" s="796" t="s">
        <v>412</v>
      </c>
      <c r="BM316" s="798">
        <v>0.3</v>
      </c>
      <c r="BN316" s="798">
        <v>0.5</v>
      </c>
      <c r="BO316" s="795" t="s">
        <v>258</v>
      </c>
      <c r="BP316" s="636"/>
      <c r="BQ316" s="801">
        <v>1375</v>
      </c>
      <c r="BR316" s="796" t="s">
        <v>413</v>
      </c>
      <c r="BS316" s="636"/>
      <c r="BT316" s="636"/>
      <c r="BU316" s="636"/>
      <c r="BV316" s="637"/>
      <c r="BW316" s="636"/>
      <c r="BX316" s="636"/>
      <c r="BY316" s="637"/>
      <c r="BZ316" s="637"/>
      <c r="CA316" s="637"/>
      <c r="CB316" s="635"/>
      <c r="CC316" s="635"/>
      <c r="CD316" s="635"/>
      <c r="CE316" s="635"/>
      <c r="CF316" s="635"/>
      <c r="CG316" s="635"/>
      <c r="CH316" s="635"/>
      <c r="CI316" s="635"/>
      <c r="CJ316" s="635"/>
      <c r="CK316" s="635"/>
      <c r="CL316" s="635"/>
      <c r="CM316" s="635"/>
      <c r="CO316" s="667">
        <f t="shared" ref="CO316:CO323" si="192">BM314</f>
        <v>0.3</v>
      </c>
      <c r="CP316" s="88">
        <f t="shared" si="180"/>
        <v>0.4</v>
      </c>
      <c r="CQ316" s="667">
        <f t="shared" ref="CQ316:CQ323" si="193">BN314</f>
        <v>0.5</v>
      </c>
      <c r="CX316" s="67" t="s">
        <v>56</v>
      </c>
      <c r="CY316" s="67" t="s">
        <v>100</v>
      </c>
      <c r="CZ316" s="705">
        <v>55</v>
      </c>
      <c r="DA316" s="909">
        <f t="shared" si="191"/>
        <v>1155</v>
      </c>
      <c r="DB316" s="705" t="s">
        <v>374</v>
      </c>
      <c r="DC316" s="705">
        <f t="shared" si="190"/>
        <v>1375</v>
      </c>
      <c r="DD316" s="705"/>
      <c r="DE316" s="705"/>
      <c r="DF316" s="705"/>
    </row>
    <row r="317" spans="22:110" s="67" customFormat="1" ht="15" hidden="1" customHeight="1" thickBot="1" x14ac:dyDescent="0.3">
      <c r="V317" s="655"/>
      <c r="AA317" s="656"/>
      <c r="AB317" s="656"/>
      <c r="AD317" s="656"/>
      <c r="AE317" s="657"/>
      <c r="AH317" s="658"/>
      <c r="AI317" s="658"/>
      <c r="AK317" s="656"/>
      <c r="AR317" s="656"/>
      <c r="AV317" s="656"/>
      <c r="AX317" s="656"/>
      <c r="BB317" s="656"/>
      <c r="BC317" s="656"/>
      <c r="BE317" s="656"/>
      <c r="BH317" s="806"/>
      <c r="BI317" s="807" t="s">
        <v>60</v>
      </c>
      <c r="BJ317" s="796" t="s">
        <v>100</v>
      </c>
      <c r="BK317" s="801">
        <v>18</v>
      </c>
      <c r="BL317" s="796" t="s">
        <v>412</v>
      </c>
      <c r="BM317" s="798">
        <v>0.3</v>
      </c>
      <c r="BN317" s="798">
        <v>0.5</v>
      </c>
      <c r="BO317" s="795" t="s">
        <v>258</v>
      </c>
      <c r="BP317" s="636"/>
      <c r="BQ317" s="801">
        <v>125</v>
      </c>
      <c r="BR317" s="796" t="s">
        <v>413</v>
      </c>
      <c r="BS317" s="636"/>
      <c r="BT317" s="636"/>
      <c r="BU317" s="636"/>
      <c r="BV317" s="637"/>
      <c r="BW317" s="636"/>
      <c r="BX317" s="636"/>
      <c r="BY317" s="637"/>
      <c r="BZ317" s="637"/>
      <c r="CA317" s="637"/>
      <c r="CB317" s="635"/>
      <c r="CC317" s="635"/>
      <c r="CD317" s="635"/>
      <c r="CE317" s="635"/>
      <c r="CF317" s="635"/>
      <c r="CG317" s="635"/>
      <c r="CH317" s="635"/>
      <c r="CI317" s="635"/>
      <c r="CJ317" s="635"/>
      <c r="CK317" s="635"/>
      <c r="CL317" s="635"/>
      <c r="CM317" s="635"/>
      <c r="CO317" s="667">
        <f t="shared" si="192"/>
        <v>0.3</v>
      </c>
      <c r="CP317" s="88">
        <f t="shared" si="180"/>
        <v>0.4</v>
      </c>
      <c r="CQ317" s="667">
        <f t="shared" si="193"/>
        <v>0.5</v>
      </c>
      <c r="CX317" s="67" t="s">
        <v>101</v>
      </c>
      <c r="CY317" s="67" t="s">
        <v>100</v>
      </c>
      <c r="CZ317" s="705">
        <v>5</v>
      </c>
      <c r="DA317" s="909">
        <f t="shared" si="191"/>
        <v>105</v>
      </c>
      <c r="DB317" s="705" t="s">
        <v>374</v>
      </c>
      <c r="DC317" s="705">
        <f t="shared" si="190"/>
        <v>125</v>
      </c>
      <c r="DD317" s="705"/>
      <c r="DE317" s="705"/>
      <c r="DF317" s="705"/>
    </row>
    <row r="318" spans="22:110" s="67" customFormat="1" ht="15" hidden="1" customHeight="1" thickBot="1" x14ac:dyDescent="0.3">
      <c r="V318" s="655"/>
      <c r="AA318" s="656"/>
      <c r="AB318" s="656"/>
      <c r="AD318" s="656"/>
      <c r="AE318" s="657"/>
      <c r="AH318" s="658"/>
      <c r="AI318" s="658"/>
      <c r="AK318" s="656"/>
      <c r="AR318" s="656"/>
      <c r="AV318" s="656"/>
      <c r="AX318" s="656"/>
      <c r="BB318" s="656"/>
      <c r="BC318" s="656"/>
      <c r="BE318" s="656"/>
      <c r="BH318" s="806"/>
      <c r="BI318" s="807" t="s">
        <v>61</v>
      </c>
      <c r="BJ318" s="796" t="s">
        <v>100</v>
      </c>
      <c r="BK318" s="801">
        <f>BQ320/25</f>
        <v>10</v>
      </c>
      <c r="BL318" s="796" t="s">
        <v>412</v>
      </c>
      <c r="BM318" s="798">
        <v>0.3</v>
      </c>
      <c r="BN318" s="798">
        <v>0.5</v>
      </c>
      <c r="BO318" s="795" t="s">
        <v>258</v>
      </c>
      <c r="BP318" s="636"/>
      <c r="BQ318" s="801">
        <v>125</v>
      </c>
      <c r="BR318" s="796" t="s">
        <v>413</v>
      </c>
      <c r="BS318" s="636"/>
      <c r="BT318" s="636"/>
      <c r="BU318" s="636"/>
      <c r="BV318" s="637"/>
      <c r="BW318" s="636"/>
      <c r="BX318" s="636"/>
      <c r="BY318" s="637"/>
      <c r="BZ318" s="637"/>
      <c r="CA318" s="637"/>
      <c r="CB318" s="635"/>
      <c r="CC318" s="635"/>
      <c r="CD318" s="635"/>
      <c r="CE318" s="635"/>
      <c r="CF318" s="635"/>
      <c r="CG318" s="635"/>
      <c r="CH318" s="635"/>
      <c r="CI318" s="635"/>
      <c r="CJ318" s="635"/>
      <c r="CK318" s="635"/>
      <c r="CL318" s="635"/>
      <c r="CM318" s="635"/>
      <c r="CO318" s="667">
        <f t="shared" si="192"/>
        <v>0.3</v>
      </c>
      <c r="CP318" s="88">
        <f t="shared" si="180"/>
        <v>0.4</v>
      </c>
      <c r="CQ318" s="667">
        <f t="shared" si="193"/>
        <v>0.5</v>
      </c>
      <c r="CX318" s="67" t="s">
        <v>55</v>
      </c>
      <c r="CY318" s="67" t="s">
        <v>100</v>
      </c>
      <c r="CZ318" s="705">
        <v>5</v>
      </c>
      <c r="DA318" s="909">
        <f t="shared" si="191"/>
        <v>105</v>
      </c>
      <c r="DB318" s="705" t="s">
        <v>374</v>
      </c>
      <c r="DC318" s="705">
        <f t="shared" si="190"/>
        <v>125</v>
      </c>
      <c r="DD318" s="705"/>
      <c r="DE318" s="705"/>
      <c r="DF318" s="705"/>
    </row>
    <row r="319" spans="22:110" s="67" customFormat="1" ht="15" hidden="1" customHeight="1" thickBot="1" x14ac:dyDescent="0.3">
      <c r="V319" s="655"/>
      <c r="AA319" s="656"/>
      <c r="AB319" s="656"/>
      <c r="AD319" s="656"/>
      <c r="AE319" s="657"/>
      <c r="AH319" s="658"/>
      <c r="AI319" s="658"/>
      <c r="AK319" s="656"/>
      <c r="AR319" s="656"/>
      <c r="AV319" s="656"/>
      <c r="AX319" s="656"/>
      <c r="BB319" s="656"/>
      <c r="BC319" s="656"/>
      <c r="BE319" s="656"/>
      <c r="BH319" s="806"/>
      <c r="BI319" s="807" t="s">
        <v>102</v>
      </c>
      <c r="BJ319" s="796" t="s">
        <v>100</v>
      </c>
      <c r="BK319" s="801">
        <f>BQ321/25</f>
        <v>1</v>
      </c>
      <c r="BL319" s="796" t="s">
        <v>412</v>
      </c>
      <c r="BM319" s="798">
        <v>0.3</v>
      </c>
      <c r="BN319" s="798">
        <v>0.5</v>
      </c>
      <c r="BO319" s="795" t="s">
        <v>258</v>
      </c>
      <c r="BP319" s="636"/>
      <c r="BQ319" s="801">
        <v>450</v>
      </c>
      <c r="BR319" s="796" t="s">
        <v>413</v>
      </c>
      <c r="BS319" s="636"/>
      <c r="BT319" s="636"/>
      <c r="BU319" s="636"/>
      <c r="BV319" s="637"/>
      <c r="BW319" s="636"/>
      <c r="BX319" s="636"/>
      <c r="BY319" s="637"/>
      <c r="BZ319" s="637"/>
      <c r="CA319" s="637"/>
      <c r="CB319" s="635"/>
      <c r="CC319" s="635"/>
      <c r="CD319" s="635"/>
      <c r="CE319" s="635"/>
      <c r="CF319" s="635"/>
      <c r="CG319" s="635"/>
      <c r="CH319" s="635"/>
      <c r="CI319" s="635"/>
      <c r="CJ319" s="635"/>
      <c r="CK319" s="635"/>
      <c r="CL319" s="635"/>
      <c r="CM319" s="635"/>
      <c r="CO319" s="667">
        <f t="shared" si="192"/>
        <v>0.3</v>
      </c>
      <c r="CP319" s="88">
        <f t="shared" si="180"/>
        <v>0.4</v>
      </c>
      <c r="CQ319" s="667">
        <f t="shared" si="193"/>
        <v>0.5</v>
      </c>
      <c r="CX319" s="67" t="s">
        <v>60</v>
      </c>
      <c r="CY319" s="67" t="s">
        <v>100</v>
      </c>
      <c r="CZ319" s="705">
        <v>18</v>
      </c>
      <c r="DA319" s="909">
        <f t="shared" si="191"/>
        <v>378</v>
      </c>
      <c r="DB319" s="705" t="s">
        <v>374</v>
      </c>
      <c r="DC319" s="705">
        <f t="shared" si="190"/>
        <v>450</v>
      </c>
      <c r="DD319" s="705"/>
      <c r="DE319" s="705"/>
      <c r="DF319" s="705"/>
    </row>
    <row r="320" spans="22:110" s="67" customFormat="1" ht="15" hidden="1" customHeight="1" thickBot="1" x14ac:dyDescent="0.3">
      <c r="V320" s="655"/>
      <c r="AA320" s="656"/>
      <c r="AB320" s="656"/>
      <c r="AD320" s="656"/>
      <c r="AE320" s="657"/>
      <c r="AH320" s="658"/>
      <c r="AI320" s="658"/>
      <c r="AK320" s="656"/>
      <c r="AR320" s="656"/>
      <c r="AV320" s="656"/>
      <c r="AX320" s="656"/>
      <c r="BB320" s="656"/>
      <c r="BC320" s="656"/>
      <c r="BE320" s="656"/>
      <c r="BH320" s="806"/>
      <c r="BI320" s="807" t="s">
        <v>466</v>
      </c>
      <c r="BJ320" s="796" t="s">
        <v>100</v>
      </c>
      <c r="BK320" s="801">
        <v>5.4199999999999998E-2</v>
      </c>
      <c r="BL320" s="796" t="s">
        <v>412</v>
      </c>
      <c r="BM320" s="798">
        <v>0.3</v>
      </c>
      <c r="BN320" s="798">
        <v>0.5</v>
      </c>
      <c r="BO320" s="795" t="s">
        <v>258</v>
      </c>
      <c r="BP320" s="636"/>
      <c r="BQ320" s="801">
        <v>250</v>
      </c>
      <c r="BR320" s="796" t="s">
        <v>413</v>
      </c>
      <c r="BS320" s="636"/>
      <c r="BT320" s="636"/>
      <c r="BU320" s="636"/>
      <c r="BV320" s="637"/>
      <c r="BW320" s="636"/>
      <c r="BX320" s="636"/>
      <c r="BY320" s="637"/>
      <c r="BZ320" s="637"/>
      <c r="CA320" s="637"/>
      <c r="CB320" s="635"/>
      <c r="CC320" s="635"/>
      <c r="CD320" s="635"/>
      <c r="CE320" s="635"/>
      <c r="CF320" s="635"/>
      <c r="CG320" s="635"/>
      <c r="CH320" s="635"/>
      <c r="CI320" s="635"/>
      <c r="CJ320" s="635"/>
      <c r="CK320" s="635"/>
      <c r="CL320" s="635"/>
      <c r="CM320" s="635"/>
      <c r="CO320" s="667">
        <f t="shared" si="192"/>
        <v>0.3</v>
      </c>
      <c r="CP320" s="88">
        <f t="shared" si="180"/>
        <v>0.4</v>
      </c>
      <c r="CQ320" s="667">
        <f t="shared" si="193"/>
        <v>0.5</v>
      </c>
      <c r="CX320" s="67" t="s">
        <v>61</v>
      </c>
      <c r="CY320" s="67" t="s">
        <v>100</v>
      </c>
      <c r="CZ320" s="705">
        <v>10</v>
      </c>
      <c r="DA320" s="909">
        <f t="shared" si="191"/>
        <v>210</v>
      </c>
      <c r="DB320" s="705" t="s">
        <v>374</v>
      </c>
      <c r="DC320" s="705">
        <f t="shared" si="190"/>
        <v>250</v>
      </c>
      <c r="DD320" s="705"/>
      <c r="DE320" s="705"/>
      <c r="DF320" s="705"/>
    </row>
    <row r="321" spans="15:116" s="67" customFormat="1" ht="15" hidden="1" customHeight="1" thickBot="1" x14ac:dyDescent="0.3">
      <c r="V321" s="655"/>
      <c r="AA321" s="656"/>
      <c r="AB321" s="656"/>
      <c r="AD321" s="656"/>
      <c r="AE321" s="657"/>
      <c r="AH321" s="658"/>
      <c r="AI321" s="658"/>
      <c r="AK321" s="656"/>
      <c r="AR321" s="656"/>
      <c r="AV321" s="656"/>
      <c r="AX321" s="656"/>
      <c r="BB321" s="656"/>
      <c r="BC321" s="656"/>
      <c r="BE321" s="656"/>
      <c r="BH321" s="806"/>
      <c r="BI321" s="807" t="s">
        <v>467</v>
      </c>
      <c r="BJ321" s="796" t="s">
        <v>100</v>
      </c>
      <c r="BK321" s="801">
        <v>9.522E-5</v>
      </c>
      <c r="BL321" s="796" t="s">
        <v>412</v>
      </c>
      <c r="BM321" s="798">
        <v>0.3</v>
      </c>
      <c r="BN321" s="798">
        <v>0.5</v>
      </c>
      <c r="BO321" s="795" t="s">
        <v>468</v>
      </c>
      <c r="BP321" s="636"/>
      <c r="BQ321" s="801">
        <v>25</v>
      </c>
      <c r="BR321" s="796" t="s">
        <v>413</v>
      </c>
      <c r="BS321" s="636"/>
      <c r="BT321" s="636"/>
      <c r="BU321" s="636"/>
      <c r="BV321" s="637"/>
      <c r="BW321" s="636"/>
      <c r="BX321" s="636"/>
      <c r="BY321" s="637"/>
      <c r="BZ321" s="637"/>
      <c r="CA321" s="637"/>
      <c r="CB321" s="635"/>
      <c r="CC321" s="635"/>
      <c r="CD321" s="635"/>
      <c r="CE321" s="635"/>
      <c r="CF321" s="635"/>
      <c r="CG321" s="635"/>
      <c r="CH321" s="635"/>
      <c r="CI321" s="635"/>
      <c r="CJ321" s="635"/>
      <c r="CK321" s="635"/>
      <c r="CL321" s="635"/>
      <c r="CM321" s="635"/>
      <c r="CO321" s="667">
        <f t="shared" si="192"/>
        <v>0.3</v>
      </c>
      <c r="CP321" s="88">
        <f t="shared" si="180"/>
        <v>0.4</v>
      </c>
      <c r="CQ321" s="667">
        <f t="shared" si="193"/>
        <v>0.5</v>
      </c>
      <c r="CZ321" s="705"/>
      <c r="DA321" s="909"/>
      <c r="DB321" s="705"/>
      <c r="DC321" s="705"/>
      <c r="DD321" s="705"/>
      <c r="DE321" s="705"/>
      <c r="DF321" s="705"/>
    </row>
    <row r="322" spans="15:116" s="67" customFormat="1" ht="15" hidden="1" customHeight="1" thickBot="1" x14ac:dyDescent="0.3">
      <c r="V322" s="655"/>
      <c r="AA322" s="656"/>
      <c r="AB322" s="656"/>
      <c r="AD322" s="656"/>
      <c r="AE322" s="657"/>
      <c r="AH322" s="658"/>
      <c r="AI322" s="658"/>
      <c r="AK322" s="656"/>
      <c r="AR322" s="656"/>
      <c r="AV322" s="656"/>
      <c r="AX322" s="656"/>
      <c r="BB322" s="656"/>
      <c r="BC322" s="656"/>
      <c r="BE322" s="656"/>
      <c r="BP322" s="636"/>
      <c r="BQ322" s="801">
        <f>BK320*25</f>
        <v>1.355</v>
      </c>
      <c r="BR322" s="796" t="s">
        <v>413</v>
      </c>
      <c r="BS322" s="636"/>
      <c r="BT322" s="636"/>
      <c r="BU322" s="636"/>
      <c r="BV322" s="637"/>
      <c r="BW322" s="636"/>
      <c r="BX322" s="636"/>
      <c r="BY322" s="637"/>
      <c r="BZ322" s="637"/>
      <c r="CA322" s="637"/>
      <c r="CB322" s="635"/>
      <c r="CC322" s="635"/>
      <c r="CD322" s="635"/>
      <c r="CE322" s="635"/>
      <c r="CF322" s="635"/>
      <c r="CG322" s="635"/>
      <c r="CH322" s="635"/>
      <c r="CI322" s="635"/>
      <c r="CJ322" s="635"/>
      <c r="CK322" s="635"/>
      <c r="CL322" s="635"/>
      <c r="CM322" s="635"/>
      <c r="CO322" s="667">
        <f t="shared" si="192"/>
        <v>0.3</v>
      </c>
      <c r="CP322" s="88">
        <f t="shared" si="180"/>
        <v>0.4</v>
      </c>
      <c r="CQ322" s="667">
        <f t="shared" si="193"/>
        <v>0.5</v>
      </c>
      <c r="CZ322" s="705"/>
      <c r="DA322" s="909"/>
      <c r="DB322" s="705"/>
      <c r="DC322" s="705"/>
      <c r="DD322" s="705"/>
      <c r="DE322" s="705"/>
      <c r="DF322" s="705"/>
    </row>
    <row r="323" spans="15:116" s="67" customFormat="1" ht="15" hidden="1" customHeight="1" thickBot="1" x14ac:dyDescent="0.3">
      <c r="V323" s="655"/>
      <c r="AA323" s="656"/>
      <c r="AB323" s="656"/>
      <c r="AD323" s="656"/>
      <c r="AE323" s="657"/>
      <c r="AH323" s="658"/>
      <c r="AI323" s="658"/>
      <c r="AK323" s="656"/>
      <c r="AR323" s="656"/>
      <c r="AV323" s="656"/>
      <c r="AX323" s="656"/>
      <c r="BB323" s="656"/>
      <c r="BC323" s="656"/>
      <c r="BE323" s="656"/>
      <c r="BP323" s="636"/>
      <c r="BQ323" s="801">
        <f>BK321*25</f>
        <v>2.3804999999999998E-3</v>
      </c>
      <c r="BR323" s="796" t="s">
        <v>413</v>
      </c>
      <c r="BS323" s="636"/>
      <c r="BT323" s="636"/>
      <c r="BU323" s="636"/>
      <c r="BV323" s="636"/>
      <c r="BW323" s="636"/>
      <c r="BX323" s="636"/>
      <c r="BY323" s="636"/>
      <c r="BZ323" s="636"/>
      <c r="CA323" s="636"/>
      <c r="CB323" s="637"/>
      <c r="CC323" s="636"/>
      <c r="CD323" s="636"/>
      <c r="CE323" s="637"/>
      <c r="CF323" s="637"/>
      <c r="CG323" s="637"/>
      <c r="CH323" s="637"/>
      <c r="CI323" s="636"/>
      <c r="CJ323" s="636"/>
      <c r="CK323" s="637"/>
      <c r="CL323" s="637"/>
      <c r="CM323" s="637"/>
      <c r="CN323" s="705"/>
      <c r="CO323" s="667">
        <f t="shared" si="192"/>
        <v>0.3</v>
      </c>
      <c r="CP323" s="88">
        <f t="shared" si="180"/>
        <v>0.4</v>
      </c>
      <c r="CQ323" s="667">
        <f t="shared" si="193"/>
        <v>0.5</v>
      </c>
      <c r="CX323" s="67" t="s">
        <v>102</v>
      </c>
      <c r="CY323" s="67" t="s">
        <v>100</v>
      </c>
      <c r="CZ323" s="705">
        <v>1</v>
      </c>
      <c r="DA323" s="909">
        <f t="shared" si="191"/>
        <v>21</v>
      </c>
      <c r="DB323" s="705" t="s">
        <v>374</v>
      </c>
      <c r="DC323" s="705">
        <f t="shared" si="190"/>
        <v>25</v>
      </c>
      <c r="DD323" s="705"/>
      <c r="DE323" s="705"/>
      <c r="DF323" s="705"/>
    </row>
    <row r="324" spans="15:116" s="67" customFormat="1" hidden="1" x14ac:dyDescent="0.25">
      <c r="V324" s="655"/>
      <c r="AA324" s="656"/>
      <c r="AB324" s="656"/>
      <c r="AD324" s="656"/>
      <c r="AE324" s="657"/>
      <c r="AH324" s="658"/>
      <c r="AI324" s="658"/>
      <c r="AK324" s="656"/>
      <c r="AR324" s="656"/>
      <c r="AV324" s="656"/>
      <c r="AX324" s="656"/>
      <c r="BB324" s="656"/>
      <c r="BC324" s="656"/>
      <c r="BE324" s="656"/>
      <c r="BI324" s="635"/>
      <c r="BJ324" s="636"/>
      <c r="BK324" s="636"/>
      <c r="BL324" s="636"/>
      <c r="BM324" s="102"/>
      <c r="BN324" s="102"/>
      <c r="BO324" s="102"/>
      <c r="BP324" s="636"/>
      <c r="BQ324" s="636"/>
      <c r="BR324" s="636"/>
      <c r="BS324" s="636"/>
      <c r="BT324" s="636"/>
      <c r="BU324" s="636"/>
      <c r="BV324" s="636"/>
      <c r="BW324" s="636"/>
      <c r="BX324" s="636"/>
      <c r="BY324" s="636"/>
      <c r="BZ324" s="636"/>
      <c r="CA324" s="636"/>
      <c r="CB324" s="637"/>
      <c r="CC324" s="636"/>
      <c r="CD324" s="636"/>
      <c r="CE324" s="637"/>
      <c r="CF324" s="637"/>
      <c r="CG324" s="637"/>
      <c r="CH324" s="637"/>
      <c r="CI324" s="636"/>
      <c r="CJ324" s="636"/>
      <c r="CK324" s="637"/>
      <c r="CL324" s="637"/>
      <c r="CM324" s="637"/>
      <c r="CN324" s="705"/>
      <c r="CO324" s="667">
        <f t="shared" si="179"/>
        <v>0</v>
      </c>
      <c r="CP324" s="88">
        <f t="shared" si="180"/>
        <v>0</v>
      </c>
      <c r="CQ324" s="667">
        <f t="shared" si="181"/>
        <v>0</v>
      </c>
      <c r="CX324" s="67">
        <v>0</v>
      </c>
      <c r="CY324" s="67">
        <v>0</v>
      </c>
      <c r="CZ324" s="705">
        <v>0</v>
      </c>
      <c r="DA324" s="67">
        <v>0</v>
      </c>
      <c r="DC324" s="705">
        <f>+CZ349*25</f>
        <v>1050</v>
      </c>
      <c r="DD324" s="705"/>
      <c r="DE324" s="705"/>
      <c r="DF324" s="705"/>
    </row>
    <row r="325" spans="15:116" s="67" customFormat="1" ht="15.75" hidden="1" customHeight="1" thickBot="1" x14ac:dyDescent="0.3">
      <c r="V325" s="655"/>
      <c r="AA325" s="656"/>
      <c r="AB325" s="656"/>
      <c r="AD325" s="656"/>
      <c r="AE325" s="657"/>
      <c r="AH325" s="658"/>
      <c r="AI325" s="658"/>
      <c r="AK325" s="656"/>
      <c r="AR325" s="656"/>
      <c r="AV325" s="656"/>
      <c r="AX325" s="656"/>
      <c r="BB325" s="656"/>
      <c r="BC325" s="656"/>
      <c r="BE325" s="656"/>
      <c r="BI325" s="635"/>
      <c r="BJ325" s="636"/>
      <c r="BK325" s="636"/>
      <c r="BL325" s="636"/>
      <c r="BM325" s="102"/>
      <c r="BN325" s="102"/>
      <c r="BO325" s="102"/>
      <c r="BP325" s="636"/>
      <c r="BQ325" s="636"/>
      <c r="BR325" s="636"/>
      <c r="BS325" s="636"/>
      <c r="BT325" s="636"/>
      <c r="BU325" s="636"/>
      <c r="BV325" s="636"/>
      <c r="BW325" s="636"/>
      <c r="BX325" s="636"/>
      <c r="BY325" s="636"/>
      <c r="BZ325" s="636"/>
      <c r="CA325" s="636"/>
      <c r="CB325" s="637"/>
      <c r="CC325" s="636"/>
      <c r="CD325" s="636"/>
      <c r="CE325" s="637"/>
      <c r="CF325" s="637"/>
      <c r="CG325" s="637"/>
      <c r="CH325" s="637"/>
      <c r="CI325" s="636"/>
      <c r="CJ325" s="636"/>
      <c r="CK325" s="637"/>
      <c r="CL325" s="637"/>
      <c r="CM325" s="637"/>
      <c r="CN325" s="705"/>
      <c r="CO325" s="667">
        <f t="shared" si="179"/>
        <v>0</v>
      </c>
      <c r="CP325" s="88">
        <f t="shared" si="180"/>
        <v>0</v>
      </c>
      <c r="CQ325" s="667">
        <f t="shared" si="181"/>
        <v>0</v>
      </c>
      <c r="CZ325" s="705"/>
      <c r="DC325" s="705"/>
      <c r="DD325" s="705"/>
      <c r="DE325" s="705"/>
      <c r="DF325" s="705"/>
    </row>
    <row r="326" spans="15:116" s="67" customFormat="1" hidden="1" x14ac:dyDescent="0.25">
      <c r="S326" s="680" t="s">
        <v>557</v>
      </c>
      <c r="V326" s="655"/>
      <c r="AA326" s="656"/>
      <c r="AB326" s="656"/>
      <c r="AD326" s="656"/>
      <c r="AF326" s="656"/>
      <c r="AI326" s="681" t="s">
        <v>554</v>
      </c>
      <c r="AJ326" s="681"/>
      <c r="AK326" s="681"/>
      <c r="AL326" s="681"/>
      <c r="AM326" s="681"/>
      <c r="AO326" s="681"/>
      <c r="AP326" s="681"/>
      <c r="AQ326" s="681"/>
      <c r="AR326" s="681"/>
      <c r="AS326" s="681"/>
      <c r="AT326" s="681"/>
      <c r="AU326" s="681"/>
      <c r="AV326" s="681"/>
      <c r="AW326" s="681"/>
      <c r="AX326" s="681"/>
      <c r="AY326" s="681"/>
      <c r="AZ326" s="681"/>
      <c r="BA326" s="681"/>
      <c r="BB326" s="681"/>
      <c r="BC326" s="681"/>
      <c r="BD326" s="681"/>
      <c r="BI326" s="635"/>
      <c r="BJ326" s="636"/>
      <c r="BK326" s="2200" t="s">
        <v>106</v>
      </c>
      <c r="BL326" s="2201"/>
      <c r="BM326" s="2201"/>
      <c r="BN326" s="2201"/>
      <c r="BO326" s="2202"/>
      <c r="BP326" s="2200" t="s">
        <v>110</v>
      </c>
      <c r="BQ326" s="2201"/>
      <c r="BR326" s="2201"/>
      <c r="BS326" s="2201"/>
      <c r="BT326" s="2202"/>
      <c r="BU326" s="636"/>
      <c r="BV326" s="636"/>
      <c r="BW326" s="636"/>
      <c r="BX326" s="636"/>
      <c r="BY326" s="636"/>
      <c r="BZ326" s="636"/>
      <c r="CA326" s="636"/>
      <c r="CB326" s="637"/>
      <c r="CC326" s="636"/>
      <c r="CD326" s="636"/>
      <c r="CE326" s="637"/>
      <c r="CF326" s="637"/>
      <c r="CG326" s="637"/>
      <c r="CH326" s="637"/>
      <c r="CI326" s="636"/>
      <c r="CJ326" s="636"/>
      <c r="CK326" s="637"/>
      <c r="CL326" s="637"/>
      <c r="CM326" s="637"/>
      <c r="CN326" s="705"/>
      <c r="CO326" s="667">
        <f t="shared" si="179"/>
        <v>0</v>
      </c>
      <c r="CP326" s="88">
        <f t="shared" si="180"/>
        <v>0</v>
      </c>
      <c r="CQ326" s="667">
        <f t="shared" si="181"/>
        <v>0</v>
      </c>
      <c r="CX326" s="945" t="s">
        <v>155</v>
      </c>
      <c r="CY326" s="2098" t="s">
        <v>378</v>
      </c>
      <c r="CZ326" s="2098" t="s">
        <v>379</v>
      </c>
      <c r="DA326" s="2098"/>
      <c r="DB326" s="2099" t="s">
        <v>159</v>
      </c>
      <c r="DC326" s="2098" t="s">
        <v>160</v>
      </c>
      <c r="DD326" s="2098" t="s">
        <v>162</v>
      </c>
      <c r="DE326" s="2098" t="s">
        <v>388</v>
      </c>
      <c r="DF326" s="2098" t="s">
        <v>389</v>
      </c>
      <c r="DG326" s="2098" t="s">
        <v>379</v>
      </c>
      <c r="DH326" s="2098"/>
      <c r="DI326" s="2098" t="s">
        <v>390</v>
      </c>
      <c r="DJ326" s="2098"/>
    </row>
    <row r="327" spans="15:116" s="67" customFormat="1" ht="21.75" hidden="1" customHeight="1" x14ac:dyDescent="0.25">
      <c r="S327" s="682">
        <v>0</v>
      </c>
      <c r="T327" s="682">
        <v>0</v>
      </c>
      <c r="U327" s="682">
        <v>5.0000000000000001E-3</v>
      </c>
      <c r="V327" s="682">
        <v>0.02</v>
      </c>
      <c r="W327" s="682">
        <v>5.0000000000000001E-3</v>
      </c>
      <c r="X327" s="682">
        <v>0</v>
      </c>
      <c r="Y327" s="682">
        <v>0.01</v>
      </c>
      <c r="Z327" s="682">
        <v>7.0000000000000007E-2</v>
      </c>
      <c r="AA327" s="683">
        <v>0</v>
      </c>
      <c r="AB327" s="683">
        <v>0</v>
      </c>
      <c r="AC327" s="682">
        <v>6.0000000000000001E-3</v>
      </c>
      <c r="AD327" s="683"/>
      <c r="AE327" s="682">
        <v>0.1</v>
      </c>
      <c r="AF327" s="683">
        <v>0.01</v>
      </c>
      <c r="AG327" s="682">
        <v>0.01</v>
      </c>
      <c r="AH327" s="88"/>
      <c r="AI327" s="2119" t="s">
        <v>555</v>
      </c>
      <c r="AJ327" s="2119"/>
      <c r="AK327" s="2119"/>
      <c r="AL327" s="2119"/>
      <c r="AM327" s="2119"/>
      <c r="AN327" s="681" t="s">
        <v>553</v>
      </c>
      <c r="AO327" s="681"/>
      <c r="AP327" s="681"/>
      <c r="AQ327" s="681"/>
      <c r="AR327" s="681"/>
      <c r="AS327" s="681"/>
      <c r="AT327" s="681"/>
      <c r="AU327" s="681"/>
      <c r="AV327" s="681"/>
      <c r="AW327" s="681"/>
      <c r="AX327" s="681"/>
      <c r="AY327" s="681"/>
      <c r="AZ327" s="681"/>
      <c r="BA327" s="681"/>
      <c r="BB327" s="681"/>
      <c r="BC327" s="681"/>
      <c r="BD327" s="681"/>
      <c r="BI327" s="2103" t="s">
        <v>58</v>
      </c>
      <c r="BJ327" s="944"/>
      <c r="BK327" s="2103" t="s">
        <v>280</v>
      </c>
      <c r="BL327" s="944"/>
      <c r="BM327" s="2103" t="s">
        <v>233</v>
      </c>
      <c r="BN327" s="2103" t="s">
        <v>233</v>
      </c>
      <c r="BO327" s="2103" t="s">
        <v>240</v>
      </c>
      <c r="BP327" s="2103" t="s">
        <v>281</v>
      </c>
      <c r="BQ327" s="944"/>
      <c r="BR327" s="2103" t="s">
        <v>233</v>
      </c>
      <c r="BS327" s="2103" t="s">
        <v>233</v>
      </c>
      <c r="BT327" s="2103" t="s">
        <v>240</v>
      </c>
      <c r="BU327" s="636"/>
      <c r="BV327" s="636"/>
      <c r="BW327" s="636"/>
      <c r="BX327" s="636"/>
      <c r="BY327" s="636"/>
      <c r="BZ327" s="636"/>
      <c r="CA327" s="636"/>
      <c r="CB327" s="637"/>
      <c r="CC327" s="636"/>
      <c r="CD327" s="636"/>
      <c r="CE327" s="637"/>
      <c r="CF327" s="637"/>
      <c r="CG327" s="637"/>
      <c r="CH327" s="637"/>
      <c r="CI327" s="636"/>
      <c r="CJ327" s="636"/>
      <c r="CK327" s="637"/>
      <c r="CL327" s="637"/>
      <c r="CM327" s="637"/>
      <c r="CN327" s="705"/>
      <c r="CO327" s="667" t="str">
        <f t="shared" si="179"/>
        <v>Incertidumbre (+/- %)</v>
      </c>
      <c r="CP327" s="88" t="e">
        <f t="shared" si="180"/>
        <v>#VALUE!</v>
      </c>
      <c r="CQ327" s="667" t="str">
        <f t="shared" si="181"/>
        <v>Incertidumbre (+/- %)</v>
      </c>
      <c r="CX327" s="945"/>
      <c r="CY327" s="2098"/>
      <c r="CZ327" s="942">
        <v>1995</v>
      </c>
      <c r="DA327" s="945">
        <v>2007</v>
      </c>
      <c r="DB327" s="2099"/>
      <c r="DC327" s="2098"/>
      <c r="DD327" s="2098"/>
      <c r="DE327" s="2098"/>
      <c r="DF327" s="2098"/>
      <c r="DG327" s="945">
        <v>1995</v>
      </c>
      <c r="DH327" s="945">
        <v>2007</v>
      </c>
      <c r="DI327" s="945">
        <v>1995</v>
      </c>
      <c r="DJ327" s="945">
        <v>2007</v>
      </c>
    </row>
    <row r="328" spans="15:116" s="67" customFormat="1" ht="34.5" hidden="1" customHeight="1" x14ac:dyDescent="0.25">
      <c r="Q328" s="684" t="s">
        <v>556</v>
      </c>
      <c r="R328" s="684" t="s">
        <v>558</v>
      </c>
      <c r="S328" s="684" t="s">
        <v>531</v>
      </c>
      <c r="T328" s="684" t="s">
        <v>532</v>
      </c>
      <c r="U328" s="684" t="s">
        <v>529</v>
      </c>
      <c r="V328" s="684" t="s">
        <v>530</v>
      </c>
      <c r="W328" s="684" t="s">
        <v>528</v>
      </c>
      <c r="X328" s="684" t="s">
        <v>527</v>
      </c>
      <c r="Y328" s="684" t="s">
        <v>536</v>
      </c>
      <c r="Z328" s="684" t="s">
        <v>537</v>
      </c>
      <c r="AA328" s="684" t="s">
        <v>543</v>
      </c>
      <c r="AB328" s="684" t="s">
        <v>533</v>
      </c>
      <c r="AC328" s="684" t="s">
        <v>538</v>
      </c>
      <c r="AD328" s="682"/>
      <c r="AE328" s="684" t="s">
        <v>539</v>
      </c>
      <c r="AF328" s="684" t="s">
        <v>534</v>
      </c>
      <c r="AG328" s="684" t="s">
        <v>535</v>
      </c>
      <c r="AH328" s="684" t="s">
        <v>119</v>
      </c>
      <c r="AI328" s="685" t="s">
        <v>512</v>
      </c>
      <c r="AJ328" s="685" t="s">
        <v>526</v>
      </c>
      <c r="AK328" s="635"/>
      <c r="AL328" s="685" t="s">
        <v>513</v>
      </c>
      <c r="AM328" s="685" t="s">
        <v>525</v>
      </c>
      <c r="AN328" s="686" t="s">
        <v>542</v>
      </c>
      <c r="AO328" s="686" t="s">
        <v>541</v>
      </c>
      <c r="AP328" s="687" t="s">
        <v>531</v>
      </c>
      <c r="AQ328" s="687" t="s">
        <v>532</v>
      </c>
      <c r="AS328" s="687" t="s">
        <v>529</v>
      </c>
      <c r="AT328" s="687" t="s">
        <v>530</v>
      </c>
      <c r="AU328" s="687" t="s">
        <v>528</v>
      </c>
      <c r="AV328" s="687" t="s">
        <v>527</v>
      </c>
      <c r="AW328" s="687" t="s">
        <v>536</v>
      </c>
      <c r="AY328" s="687" t="s">
        <v>537</v>
      </c>
      <c r="AZ328" s="687" t="s">
        <v>543</v>
      </c>
      <c r="BA328" s="687" t="s">
        <v>533</v>
      </c>
      <c r="BB328" s="687" t="s">
        <v>538</v>
      </c>
      <c r="BC328" s="687" t="s">
        <v>539</v>
      </c>
      <c r="BD328" s="687" t="s">
        <v>534</v>
      </c>
      <c r="BE328" s="687" t="s">
        <v>535</v>
      </c>
      <c r="BF328" s="687" t="s">
        <v>119</v>
      </c>
      <c r="BI328" s="2103"/>
      <c r="BJ328" s="944" t="s">
        <v>253</v>
      </c>
      <c r="BK328" s="2103"/>
      <c r="BL328" s="944" t="s">
        <v>251</v>
      </c>
      <c r="BM328" s="2103"/>
      <c r="BN328" s="2103"/>
      <c r="BO328" s="2103"/>
      <c r="BP328" s="2103"/>
      <c r="BQ328" s="944" t="s">
        <v>251</v>
      </c>
      <c r="BR328" s="2103"/>
      <c r="BS328" s="2103"/>
      <c r="BT328" s="2103"/>
      <c r="BU328" s="636"/>
      <c r="BV328" s="636"/>
      <c r="BW328" s="636"/>
      <c r="BX328" s="636"/>
      <c r="BY328" s="636"/>
      <c r="BZ328" s="636"/>
      <c r="CA328" s="636"/>
      <c r="CB328" s="637"/>
      <c r="CC328" s="636"/>
      <c r="CD328" s="636"/>
      <c r="CE328" s="637"/>
      <c r="CF328" s="637"/>
      <c r="CG328" s="637"/>
      <c r="CH328" s="637"/>
      <c r="CI328" s="636"/>
      <c r="CJ328" s="636"/>
      <c r="CK328" s="637"/>
      <c r="CL328" s="637"/>
      <c r="CM328" s="637"/>
      <c r="CN328" s="705"/>
      <c r="CO328" s="667">
        <f t="shared" si="179"/>
        <v>0</v>
      </c>
      <c r="CP328" s="88">
        <f t="shared" si="180"/>
        <v>0</v>
      </c>
      <c r="CQ328" s="667">
        <f t="shared" si="181"/>
        <v>0</v>
      </c>
      <c r="CW328" s="67" t="s">
        <v>58</v>
      </c>
      <c r="CX328" s="945">
        <v>0</v>
      </c>
      <c r="CY328" s="942">
        <v>0</v>
      </c>
      <c r="CZ328" s="942">
        <v>0</v>
      </c>
      <c r="DA328" s="945">
        <v>0</v>
      </c>
      <c r="DB328" s="945">
        <v>0</v>
      </c>
      <c r="DC328" s="942">
        <v>0</v>
      </c>
      <c r="DD328" s="942">
        <v>0</v>
      </c>
      <c r="DE328" s="942">
        <v>0</v>
      </c>
      <c r="DF328" s="942">
        <v>0</v>
      </c>
      <c r="DG328" s="945">
        <v>0</v>
      </c>
      <c r="DH328" s="945">
        <v>0</v>
      </c>
      <c r="DI328" s="945">
        <v>0</v>
      </c>
      <c r="DJ328" s="945">
        <v>0</v>
      </c>
      <c r="DK328" s="67">
        <v>0</v>
      </c>
    </row>
    <row r="329" spans="15:116" s="67" customFormat="1" ht="18.75" hidden="1" thickBot="1" x14ac:dyDescent="0.4">
      <c r="O329" s="671" t="s">
        <v>128</v>
      </c>
      <c r="Q329" s="682">
        <v>0.48</v>
      </c>
      <c r="R329" s="682">
        <v>400</v>
      </c>
      <c r="S329" s="688">
        <f t="shared" ref="S329:AG347" si="194">((($Q329*($R329/1000)*365)*1)*S$327)*(44/28)</f>
        <v>0</v>
      </c>
      <c r="T329" s="688">
        <f t="shared" si="194"/>
        <v>0</v>
      </c>
      <c r="U329" s="688">
        <f t="shared" si="194"/>
        <v>0.55062857142857136</v>
      </c>
      <c r="V329" s="688">
        <f t="shared" si="194"/>
        <v>2.2025142857142854</v>
      </c>
      <c r="W329" s="688">
        <f t="shared" si="194"/>
        <v>0.55062857142857136</v>
      </c>
      <c r="X329" s="688">
        <f t="shared" si="194"/>
        <v>0</v>
      </c>
      <c r="Y329" s="688">
        <f t="shared" si="194"/>
        <v>1.1012571428571427</v>
      </c>
      <c r="Z329" s="688">
        <f t="shared" si="194"/>
        <v>7.708800000000001</v>
      </c>
      <c r="AA329" s="688">
        <f t="shared" si="194"/>
        <v>0</v>
      </c>
      <c r="AB329" s="688">
        <f t="shared" si="194"/>
        <v>0</v>
      </c>
      <c r="AC329" s="688">
        <f t="shared" si="194"/>
        <v>0.66075428571428574</v>
      </c>
      <c r="AD329" s="688">
        <f t="shared" si="194"/>
        <v>0</v>
      </c>
      <c r="AE329" s="688">
        <f t="shared" si="194"/>
        <v>11.012571428571428</v>
      </c>
      <c r="AF329" s="688">
        <v>0</v>
      </c>
      <c r="AG329" s="688">
        <f t="shared" si="194"/>
        <v>1.1012571428571427</v>
      </c>
      <c r="AH329" s="934">
        <f>(S329*90%)+(AVERAGE(T329:AF329)*10%)</f>
        <v>0.1829781098901099</v>
      </c>
      <c r="AI329" s="635">
        <v>1</v>
      </c>
      <c r="AJ329" s="635">
        <v>58</v>
      </c>
      <c r="AL329" s="635">
        <v>29</v>
      </c>
      <c r="AM329" s="689">
        <v>0.3</v>
      </c>
      <c r="AN329" s="686">
        <v>2.9</v>
      </c>
      <c r="AO329" s="686">
        <v>0.13</v>
      </c>
      <c r="AP329" s="690">
        <f>(AN329*365)*(AO329*0.67*0.01*1)</f>
        <v>0.92195350000000009</v>
      </c>
      <c r="AQ329" s="690">
        <f>(AN329*365)*(AO329*0.67*0.001*1)</f>
        <v>9.2195350000000023E-2</v>
      </c>
      <c r="AR329" s="691"/>
      <c r="AS329" s="690">
        <f>(AN329*365)*(AO329*0.67*0.02*1)</f>
        <v>1.8439070000000002</v>
      </c>
      <c r="AT329" s="690">
        <f>(AN329*365)*(AO329*0.67*0.01*1)</f>
        <v>0.92195350000000009</v>
      </c>
      <c r="AU329" s="690">
        <f>(AN329*365)*(AO329*0.67*0.25*1)</f>
        <v>23.048837500000001</v>
      </c>
      <c r="AV329" s="690">
        <f>(AN329*365)*(AO329*0.67*0.73*1)</f>
        <v>67.302605499999999</v>
      </c>
      <c r="AW329" s="690">
        <f>(AN329*365)*(AO329*0.67*0.03*1)</f>
        <v>2.7658605000000005</v>
      </c>
      <c r="AX329" s="691"/>
      <c r="AY329" s="690">
        <f>(AN329*365)*(AO329*0.67*0.25*1)</f>
        <v>23.048837500000001</v>
      </c>
      <c r="AZ329" s="690">
        <f t="shared" ref="AZ329:AZ352" si="195">(AN329*365)*(AO329*0.67*1*1)</f>
        <v>92.195350000000005</v>
      </c>
      <c r="BA329" s="690">
        <f t="shared" ref="BA329:BA352" si="196">(AN329*365)*(AO329*0.67*0.1*1)</f>
        <v>9.2195350000000005</v>
      </c>
      <c r="BB329" s="690">
        <f t="shared" ref="BB329:BB352" si="197">(AN329*365)*(AO329*0.67*0.005*1)</f>
        <v>0.46097675000000005</v>
      </c>
      <c r="BC329" s="690">
        <f>(AN329*365)*(AO329*0.67*0.005*1)</f>
        <v>0.46097675000000005</v>
      </c>
      <c r="BD329" s="690">
        <v>0</v>
      </c>
      <c r="BE329" s="690">
        <v>0</v>
      </c>
      <c r="BF329" s="690">
        <f>(AP329*90%)+(AVERAGE(AQ329:BC329)*10%)</f>
        <v>2.842131198636364</v>
      </c>
      <c r="BH329" s="67" t="s">
        <v>58</v>
      </c>
      <c r="BI329" s="1555" t="s">
        <v>1759</v>
      </c>
      <c r="BJ329" s="921" t="s">
        <v>168</v>
      </c>
      <c r="BK329" s="935">
        <v>1</v>
      </c>
      <c r="BL329" s="921" t="s">
        <v>412</v>
      </c>
      <c r="BM329" s="922">
        <v>0.2</v>
      </c>
      <c r="BN329" s="922">
        <v>0.5</v>
      </c>
      <c r="BO329" s="922" t="s">
        <v>258</v>
      </c>
      <c r="BP329" s="935">
        <v>0</v>
      </c>
      <c r="BQ329" s="921" t="s">
        <v>414</v>
      </c>
      <c r="BR329" s="922">
        <v>0.2</v>
      </c>
      <c r="BS329" s="922">
        <v>0.5</v>
      </c>
      <c r="BT329" s="922" t="s">
        <v>258</v>
      </c>
      <c r="BU329" s="636"/>
      <c r="BV329" s="801">
        <v>25</v>
      </c>
      <c r="BW329" s="796" t="s">
        <v>413</v>
      </c>
      <c r="BX329" s="636"/>
      <c r="BY329" s="801">
        <v>370.88228571428567</v>
      </c>
      <c r="BZ329" s="796" t="s">
        <v>413</v>
      </c>
      <c r="CA329" s="636"/>
      <c r="CB329" s="637"/>
      <c r="CC329" s="636"/>
      <c r="CD329" s="636"/>
      <c r="CE329" s="637"/>
      <c r="CF329" s="637"/>
      <c r="CG329" s="637"/>
      <c r="CH329" s="637"/>
      <c r="CI329" s="636"/>
      <c r="CJ329" s="636"/>
      <c r="CK329" s="637"/>
      <c r="CL329" s="637"/>
      <c r="CM329" s="637"/>
      <c r="CN329" s="705"/>
      <c r="CO329" s="667">
        <f t="shared" si="179"/>
        <v>0.2</v>
      </c>
      <c r="CP329" s="88">
        <f t="shared" si="180"/>
        <v>0.35</v>
      </c>
      <c r="CQ329" s="667">
        <f t="shared" si="181"/>
        <v>0.5</v>
      </c>
      <c r="CW329" s="67" t="s">
        <v>58</v>
      </c>
      <c r="CX329" s="910" t="s">
        <v>125</v>
      </c>
      <c r="CY329" s="910">
        <v>1</v>
      </c>
      <c r="CZ329" s="911">
        <f>+CY329*21</f>
        <v>21</v>
      </c>
      <c r="DA329" s="911">
        <f>+CY329*25</f>
        <v>25</v>
      </c>
      <c r="DB329" s="910">
        <v>40</v>
      </c>
      <c r="DC329" s="910">
        <v>0.99</v>
      </c>
      <c r="DD329" s="911">
        <f>+DB329*DC329</f>
        <v>39.6</v>
      </c>
      <c r="DE329" s="910">
        <v>0.02</v>
      </c>
      <c r="DF329" s="912">
        <f>+DD329*DE329*44/28</f>
        <v>1.2445714285714284</v>
      </c>
      <c r="DG329" s="912">
        <f>+DF329*310</f>
        <v>385.81714285714281</v>
      </c>
      <c r="DH329" s="912">
        <f>+DF329*298</f>
        <v>370.88228571428567</v>
      </c>
      <c r="DI329" s="913">
        <f>+CZ329+DG329</f>
        <v>406.81714285714281</v>
      </c>
      <c r="DJ329" s="913">
        <f>+DA329+DH329</f>
        <v>395.88228571428567</v>
      </c>
      <c r="DK329" s="705" t="s">
        <v>168</v>
      </c>
      <c r="DL329" s="67" t="s">
        <v>391</v>
      </c>
    </row>
    <row r="330" spans="15:116" s="67" customFormat="1" ht="18.75" hidden="1" thickBot="1" x14ac:dyDescent="0.4">
      <c r="O330" s="671" t="s">
        <v>129</v>
      </c>
      <c r="Q330" s="682">
        <v>0.48</v>
      </c>
      <c r="R330" s="682">
        <v>400</v>
      </c>
      <c r="S330" s="688">
        <f t="shared" si="194"/>
        <v>0</v>
      </c>
      <c r="T330" s="688">
        <f t="shared" si="194"/>
        <v>0</v>
      </c>
      <c r="U330" s="688">
        <f t="shared" si="194"/>
        <v>0.55062857142857136</v>
      </c>
      <c r="V330" s="688">
        <f t="shared" si="194"/>
        <v>2.2025142857142854</v>
      </c>
      <c r="W330" s="688">
        <f t="shared" si="194"/>
        <v>0.55062857142857136</v>
      </c>
      <c r="X330" s="688">
        <f t="shared" si="194"/>
        <v>0</v>
      </c>
      <c r="Y330" s="688">
        <f t="shared" si="194"/>
        <v>1.1012571428571427</v>
      </c>
      <c r="Z330" s="688">
        <f t="shared" si="194"/>
        <v>7.708800000000001</v>
      </c>
      <c r="AA330" s="688">
        <f t="shared" si="194"/>
        <v>0</v>
      </c>
      <c r="AB330" s="688">
        <f t="shared" si="194"/>
        <v>0</v>
      </c>
      <c r="AC330" s="688">
        <f t="shared" si="194"/>
        <v>0.66075428571428574</v>
      </c>
      <c r="AD330" s="688">
        <f t="shared" si="194"/>
        <v>0</v>
      </c>
      <c r="AE330" s="688">
        <f t="shared" si="194"/>
        <v>11.012571428571428</v>
      </c>
      <c r="AF330" s="688">
        <v>0</v>
      </c>
      <c r="AG330" s="688">
        <f t="shared" si="194"/>
        <v>1.1012571428571427</v>
      </c>
      <c r="AH330" s="934">
        <f t="shared" ref="AH330:AH364" si="198">(S330*90%)+(AVERAGE(T330:AF330)*10%)</f>
        <v>0.1829781098901099</v>
      </c>
      <c r="AI330" s="635">
        <v>1</v>
      </c>
      <c r="AJ330" s="635">
        <v>98</v>
      </c>
      <c r="AL330" s="635">
        <v>75</v>
      </c>
      <c r="AM330" s="689">
        <v>0.3</v>
      </c>
      <c r="AN330" s="686">
        <v>2.9</v>
      </c>
      <c r="AO330" s="686">
        <v>0.13</v>
      </c>
      <c r="AP330" s="690">
        <f>(AN330*365)*(AO330*0.67*0.015*1)</f>
        <v>1.3829302500000002</v>
      </c>
      <c r="AQ330" s="690">
        <f>(AN330*365)*(AO330*0.67*0.005*1)</f>
        <v>0.46097675000000005</v>
      </c>
      <c r="AR330" s="691"/>
      <c r="AS330" s="690">
        <f>(AN330*365)*(AO330*0.67*0.04*1)</f>
        <v>3.6878140000000004</v>
      </c>
      <c r="AT330" s="690">
        <f>(AN330*365)*(AO330*0.67*0.015*1)</f>
        <v>1.3829302500000002</v>
      </c>
      <c r="AU330" s="690">
        <f>(AN330*365)*(AO330*0.67*0.65*1)</f>
        <v>59.926977500000007</v>
      </c>
      <c r="AV330" s="690">
        <f>(AN330*365)*(AO330*0.67*0.79*1)</f>
        <v>72.834326500000003</v>
      </c>
      <c r="AW330" s="690">
        <f>(AN330*365)*(AO330*0.67*0.03*1)</f>
        <v>2.7658605000000005</v>
      </c>
      <c r="AX330" s="691"/>
      <c r="AY330" s="690">
        <f>(AN330*365)*(AO330*0.67*0.65*1)</f>
        <v>59.926977500000007</v>
      </c>
      <c r="AZ330" s="690">
        <f t="shared" si="195"/>
        <v>92.195350000000005</v>
      </c>
      <c r="BA330" s="690">
        <f t="shared" si="196"/>
        <v>9.2195350000000005</v>
      </c>
      <c r="BB330" s="690">
        <f t="shared" si="197"/>
        <v>0.46097675000000005</v>
      </c>
      <c r="BC330" s="690">
        <f>(AN330*365)*(AO330*0.67*0.01*1)</f>
        <v>0.92195350000000009</v>
      </c>
      <c r="BD330" s="690">
        <v>0</v>
      </c>
      <c r="BE330" s="690">
        <v>0</v>
      </c>
      <c r="BF330" s="690">
        <f t="shared" ref="BF330:BF352" si="199">(AP330*90%)+(AVERAGE(AQ330:BC330)*10%)</f>
        <v>4.0063070272727277</v>
      </c>
      <c r="BI330" s="1555" t="s">
        <v>1760</v>
      </c>
      <c r="BJ330" s="921" t="s">
        <v>168</v>
      </c>
      <c r="BK330" s="935">
        <v>1</v>
      </c>
      <c r="BL330" s="921" t="s">
        <v>412</v>
      </c>
      <c r="BM330" s="922">
        <v>0.2</v>
      </c>
      <c r="BN330" s="922">
        <v>0.5</v>
      </c>
      <c r="BO330" s="922" t="s">
        <v>258</v>
      </c>
      <c r="BP330" s="935">
        <v>5.3999999999999999E-2</v>
      </c>
      <c r="BQ330" s="921" t="s">
        <v>414</v>
      </c>
      <c r="BR330" s="922">
        <v>0.2</v>
      </c>
      <c r="BS330" s="922">
        <v>0.5</v>
      </c>
      <c r="BT330" s="922" t="s">
        <v>258</v>
      </c>
      <c r="BU330" s="636"/>
      <c r="BV330" s="801">
        <v>25</v>
      </c>
      <c r="BW330" s="796" t="s">
        <v>413</v>
      </c>
      <c r="BX330" s="636"/>
      <c r="BY330" s="801">
        <v>370.88228571428567</v>
      </c>
      <c r="BZ330" s="796" t="s">
        <v>413</v>
      </c>
      <c r="CA330" s="636"/>
      <c r="CB330" s="637"/>
      <c r="CC330" s="636"/>
      <c r="CD330" s="636"/>
      <c r="CE330" s="637"/>
      <c r="CF330" s="637"/>
      <c r="CG330" s="637"/>
      <c r="CH330" s="637"/>
      <c r="CI330" s="636"/>
      <c r="CJ330" s="636"/>
      <c r="CK330" s="637"/>
      <c r="CL330" s="637"/>
      <c r="CM330" s="637"/>
      <c r="CN330" s="705"/>
      <c r="CO330" s="667">
        <f t="shared" si="179"/>
        <v>0.2</v>
      </c>
      <c r="CP330" s="88">
        <f t="shared" si="180"/>
        <v>0.35</v>
      </c>
      <c r="CQ330" s="667">
        <f t="shared" si="181"/>
        <v>0.5</v>
      </c>
      <c r="CX330" s="910" t="s">
        <v>126</v>
      </c>
      <c r="CY330" s="910">
        <v>1</v>
      </c>
      <c r="CZ330" s="911">
        <f t="shared" ref="CZ330:CZ361" si="200">+CY330*21</f>
        <v>21</v>
      </c>
      <c r="DA330" s="911">
        <f t="shared" ref="DA330:DA361" si="201">+CY330*25</f>
        <v>25</v>
      </c>
      <c r="DB330" s="910">
        <v>40</v>
      </c>
      <c r="DC330" s="910">
        <v>0.99</v>
      </c>
      <c r="DD330" s="911">
        <f t="shared" ref="DD330:DD361" si="202">+DB330*DC330</f>
        <v>39.6</v>
      </c>
      <c r="DE330" s="910">
        <v>0.02</v>
      </c>
      <c r="DF330" s="912">
        <f t="shared" ref="DF330:DF361" si="203">+DD330*DE330*44/28</f>
        <v>1.2445714285714284</v>
      </c>
      <c r="DG330" s="912">
        <f t="shared" ref="DG330:DG361" si="204">+DF330*310</f>
        <v>385.81714285714281</v>
      </c>
      <c r="DH330" s="912">
        <f t="shared" ref="DH330:DH361" si="205">+DF330*298</f>
        <v>370.88228571428567</v>
      </c>
      <c r="DI330" s="913">
        <f t="shared" ref="DI330:DJ361" si="206">+CZ330+DG330</f>
        <v>406.81714285714281</v>
      </c>
      <c r="DJ330" s="913">
        <f t="shared" si="206"/>
        <v>395.88228571428567</v>
      </c>
      <c r="DK330" s="705" t="s">
        <v>168</v>
      </c>
      <c r="DL330" s="67" t="s">
        <v>391</v>
      </c>
    </row>
    <row r="331" spans="15:116" s="67" customFormat="1" ht="18.75" hidden="1" thickBot="1" x14ac:dyDescent="0.4">
      <c r="O331" s="671" t="s">
        <v>130</v>
      </c>
      <c r="Q331" s="682">
        <v>0.48</v>
      </c>
      <c r="R331" s="682">
        <v>400</v>
      </c>
      <c r="S331" s="688">
        <f t="shared" si="194"/>
        <v>0</v>
      </c>
      <c r="T331" s="688">
        <f t="shared" si="194"/>
        <v>0</v>
      </c>
      <c r="U331" s="688">
        <f t="shared" si="194"/>
        <v>0.55062857142857136</v>
      </c>
      <c r="V331" s="688">
        <f t="shared" si="194"/>
        <v>2.2025142857142854</v>
      </c>
      <c r="W331" s="688">
        <f t="shared" si="194"/>
        <v>0.55062857142857136</v>
      </c>
      <c r="X331" s="688">
        <f t="shared" si="194"/>
        <v>0</v>
      </c>
      <c r="Y331" s="688">
        <f t="shared" si="194"/>
        <v>1.1012571428571427</v>
      </c>
      <c r="Z331" s="688">
        <f t="shared" si="194"/>
        <v>7.708800000000001</v>
      </c>
      <c r="AA331" s="688">
        <f t="shared" si="194"/>
        <v>0</v>
      </c>
      <c r="AB331" s="688">
        <f t="shared" si="194"/>
        <v>0</v>
      </c>
      <c r="AC331" s="688">
        <f t="shared" si="194"/>
        <v>0.66075428571428574</v>
      </c>
      <c r="AD331" s="688">
        <f t="shared" si="194"/>
        <v>0</v>
      </c>
      <c r="AE331" s="688">
        <f t="shared" si="194"/>
        <v>11.012571428571428</v>
      </c>
      <c r="AF331" s="688">
        <v>0</v>
      </c>
      <c r="AG331" s="688">
        <f t="shared" si="194"/>
        <v>1.1012571428571427</v>
      </c>
      <c r="AH331" s="934">
        <f t="shared" si="198"/>
        <v>0.1829781098901099</v>
      </c>
      <c r="AI331" s="635">
        <v>1</v>
      </c>
      <c r="AJ331" s="635">
        <v>112</v>
      </c>
      <c r="AL331" s="635">
        <v>92</v>
      </c>
      <c r="AM331" s="689">
        <v>0.3</v>
      </c>
      <c r="AN331" s="686">
        <v>2.9</v>
      </c>
      <c r="AO331" s="686">
        <v>0.13</v>
      </c>
      <c r="AP331" s="690">
        <f>(AN331*365)*(AO331*0.67*0.02*1)</f>
        <v>1.8439070000000002</v>
      </c>
      <c r="AQ331" s="690">
        <f>(AN331*365)*(AO331*0.67*0.01*1)</f>
        <v>0.92195350000000009</v>
      </c>
      <c r="AR331" s="691"/>
      <c r="AS331" s="690">
        <f>(AN331*365)*(AO331*0.67*0.05*1)</f>
        <v>4.6097675000000002</v>
      </c>
      <c r="AT331" s="690">
        <f>(AN331*365)*(AO331*0.67*0.02*1)</f>
        <v>1.8439070000000002</v>
      </c>
      <c r="AU331" s="690">
        <f>(AN331*365)*(AO331*0.67*0.8*1)</f>
        <v>73.756280000000004</v>
      </c>
      <c r="AV331" s="690">
        <f>(AN331*365)*(AO331*0.67*0.8*1)</f>
        <v>73.756280000000004</v>
      </c>
      <c r="AW331" s="690">
        <f>(AN331*365)*(AO331*0.67*0.3*1)</f>
        <v>27.658605000000005</v>
      </c>
      <c r="AX331" s="691"/>
      <c r="AY331" s="690">
        <f>(AN331*365)*(AO331*0.67*0.8*1)</f>
        <v>73.756280000000004</v>
      </c>
      <c r="AZ331" s="690">
        <f t="shared" si="195"/>
        <v>92.195350000000005</v>
      </c>
      <c r="BA331" s="690">
        <f t="shared" si="196"/>
        <v>9.2195350000000005</v>
      </c>
      <c r="BB331" s="690">
        <f t="shared" si="197"/>
        <v>0.46097675000000005</v>
      </c>
      <c r="BC331" s="690">
        <f>(AN331*365)*(AO331*0.67*0.015*1)</f>
        <v>1.3829302500000002</v>
      </c>
      <c r="BD331" s="690">
        <v>0</v>
      </c>
      <c r="BE331" s="690">
        <v>0</v>
      </c>
      <c r="BF331" s="690">
        <f t="shared" si="199"/>
        <v>4.9282605272727285</v>
      </c>
      <c r="BI331" s="1555" t="s">
        <v>1761</v>
      </c>
      <c r="BJ331" s="921" t="s">
        <v>168</v>
      </c>
      <c r="BK331" s="935">
        <v>1</v>
      </c>
      <c r="BL331" s="921" t="s">
        <v>412</v>
      </c>
      <c r="BM331" s="922">
        <v>0.2</v>
      </c>
      <c r="BN331" s="922">
        <v>0.5</v>
      </c>
      <c r="BO331" s="922" t="s">
        <v>258</v>
      </c>
      <c r="BP331" s="935">
        <v>3.9E-2</v>
      </c>
      <c r="BQ331" s="921" t="s">
        <v>414</v>
      </c>
      <c r="BR331" s="922">
        <v>0.2</v>
      </c>
      <c r="BS331" s="922">
        <v>0.5</v>
      </c>
      <c r="BT331" s="922" t="s">
        <v>258</v>
      </c>
      <c r="BU331" s="636"/>
      <c r="BV331" s="801">
        <v>25</v>
      </c>
      <c r="BW331" s="796" t="s">
        <v>413</v>
      </c>
      <c r="BX331" s="636"/>
      <c r="BY331" s="801">
        <v>370.88228571428567</v>
      </c>
      <c r="BZ331" s="796" t="s">
        <v>413</v>
      </c>
      <c r="CA331" s="636"/>
      <c r="CB331" s="637"/>
      <c r="CC331" s="636"/>
      <c r="CD331" s="636"/>
      <c r="CE331" s="637"/>
      <c r="CF331" s="637"/>
      <c r="CG331" s="637"/>
      <c r="CH331" s="637"/>
      <c r="CI331" s="636"/>
      <c r="CJ331" s="636"/>
      <c r="CK331" s="637"/>
      <c r="CL331" s="637"/>
      <c r="CM331" s="637"/>
      <c r="CN331" s="705"/>
      <c r="CO331" s="667">
        <f t="shared" si="179"/>
        <v>0.2</v>
      </c>
      <c r="CP331" s="88">
        <f t="shared" si="180"/>
        <v>0.35</v>
      </c>
      <c r="CQ331" s="667">
        <f t="shared" si="181"/>
        <v>0.5</v>
      </c>
      <c r="CX331" s="910" t="s">
        <v>127</v>
      </c>
      <c r="CY331" s="910">
        <v>1</v>
      </c>
      <c r="CZ331" s="911">
        <f t="shared" si="200"/>
        <v>21</v>
      </c>
      <c r="DA331" s="911">
        <f t="shared" si="201"/>
        <v>25</v>
      </c>
      <c r="DB331" s="910">
        <v>40</v>
      </c>
      <c r="DC331" s="910">
        <v>0.99</v>
      </c>
      <c r="DD331" s="911">
        <f t="shared" si="202"/>
        <v>39.6</v>
      </c>
      <c r="DE331" s="910">
        <v>0.02</v>
      </c>
      <c r="DF331" s="912">
        <f t="shared" si="203"/>
        <v>1.2445714285714284</v>
      </c>
      <c r="DG331" s="912">
        <f t="shared" si="204"/>
        <v>385.81714285714281</v>
      </c>
      <c r="DH331" s="912">
        <f t="shared" si="205"/>
        <v>370.88228571428567</v>
      </c>
      <c r="DI331" s="913">
        <f t="shared" si="206"/>
        <v>406.81714285714281</v>
      </c>
      <c r="DJ331" s="913">
        <f t="shared" si="206"/>
        <v>395.88228571428567</v>
      </c>
      <c r="DK331" s="705" t="s">
        <v>168</v>
      </c>
      <c r="DL331" s="67" t="s">
        <v>391</v>
      </c>
    </row>
    <row r="332" spans="15:116" s="67" customFormat="1" ht="18.75" hidden="1" thickBot="1" x14ac:dyDescent="0.4">
      <c r="O332" s="671" t="s">
        <v>125</v>
      </c>
      <c r="Q332" s="682">
        <v>0.36</v>
      </c>
      <c r="R332" s="682">
        <v>305</v>
      </c>
      <c r="S332" s="688">
        <f t="shared" si="194"/>
        <v>0</v>
      </c>
      <c r="T332" s="688">
        <f t="shared" si="194"/>
        <v>0</v>
      </c>
      <c r="U332" s="688">
        <f t="shared" si="194"/>
        <v>0.3148907142857143</v>
      </c>
      <c r="V332" s="688">
        <f t="shared" si="194"/>
        <v>1.2595628571428572</v>
      </c>
      <c r="W332" s="688">
        <f t="shared" si="194"/>
        <v>0.3148907142857143</v>
      </c>
      <c r="X332" s="688">
        <f t="shared" si="194"/>
        <v>0</v>
      </c>
      <c r="Y332" s="688">
        <f t="shared" si="194"/>
        <v>0.6297814285714286</v>
      </c>
      <c r="Z332" s="688">
        <f t="shared" si="194"/>
        <v>4.4084700000000003</v>
      </c>
      <c r="AA332" s="688">
        <f t="shared" si="194"/>
        <v>0</v>
      </c>
      <c r="AB332" s="688">
        <f t="shared" si="194"/>
        <v>0</v>
      </c>
      <c r="AC332" s="688">
        <f t="shared" si="194"/>
        <v>0.37786885714285712</v>
      </c>
      <c r="AD332" s="688">
        <f t="shared" si="194"/>
        <v>0</v>
      </c>
      <c r="AE332" s="688">
        <f t="shared" si="194"/>
        <v>6.2978142857142849</v>
      </c>
      <c r="AF332" s="688">
        <v>0</v>
      </c>
      <c r="AG332" s="688">
        <f t="shared" si="194"/>
        <v>0.6297814285714286</v>
      </c>
      <c r="AH332" s="934">
        <f t="shared" si="198"/>
        <v>0.1046406065934066</v>
      </c>
      <c r="AI332" s="635">
        <v>1</v>
      </c>
      <c r="AJ332" s="88">
        <v>0</v>
      </c>
      <c r="AL332" s="635">
        <v>8</v>
      </c>
      <c r="AM332" s="689">
        <v>0.3</v>
      </c>
      <c r="AN332" s="686">
        <v>2.5</v>
      </c>
      <c r="AO332" s="686">
        <v>0.1</v>
      </c>
      <c r="AP332" s="690">
        <f>(AN332*365)*(AO332*0.67*0.01*1)</f>
        <v>0.611375</v>
      </c>
      <c r="AQ332" s="690">
        <f>(AN332*365)*(AO332*0.67*0.001*1)</f>
        <v>6.1137500000000004E-2</v>
      </c>
      <c r="AR332" s="691"/>
      <c r="AS332" s="690">
        <f>(AN332*365)*(AO332*0.67*0.02*1)</f>
        <v>1.22275</v>
      </c>
      <c r="AT332" s="690">
        <f>(AN332*365)*(AO332*0.67*0.01*1)</f>
        <v>0.611375</v>
      </c>
      <c r="AU332" s="690">
        <f>(AN332*365)*(AO332*0.67*0.25*1)</f>
        <v>15.284375000000001</v>
      </c>
      <c r="AV332" s="690">
        <f>(AN332*365)*(AO332*0.67*0.73*1)</f>
        <v>44.630375000000001</v>
      </c>
      <c r="AW332" s="690">
        <f>(AN332*365)*(AO332*0.67*0.03*1)</f>
        <v>1.834125</v>
      </c>
      <c r="AX332" s="691"/>
      <c r="AY332" s="690">
        <f>(AN332*365)*(AO332*0.67*0.25*1)</f>
        <v>15.284375000000001</v>
      </c>
      <c r="AZ332" s="690">
        <f t="shared" si="195"/>
        <v>61.137500000000003</v>
      </c>
      <c r="BA332" s="690">
        <f t="shared" si="196"/>
        <v>6.1137500000000014</v>
      </c>
      <c r="BB332" s="690">
        <f t="shared" si="197"/>
        <v>0.3056875</v>
      </c>
      <c r="BC332" s="690">
        <f>(AN332*365)*(AO332*0.67*0.005*1)</f>
        <v>0.3056875</v>
      </c>
      <c r="BD332" s="690">
        <v>0</v>
      </c>
      <c r="BE332" s="690">
        <v>0</v>
      </c>
      <c r="BF332" s="690">
        <f t="shared" si="199"/>
        <v>1.8847023863636365</v>
      </c>
      <c r="BI332" s="1555" t="s">
        <v>1762</v>
      </c>
      <c r="BJ332" s="921" t="s">
        <v>168</v>
      </c>
      <c r="BK332" s="935">
        <v>1</v>
      </c>
      <c r="BL332" s="921" t="s">
        <v>412</v>
      </c>
      <c r="BM332" s="922">
        <v>0.2</v>
      </c>
      <c r="BN332" s="922">
        <v>0.5</v>
      </c>
      <c r="BO332" s="922" t="s">
        <v>258</v>
      </c>
      <c r="BP332" s="935">
        <v>5.6000000000000001E-2</v>
      </c>
      <c r="BQ332" s="921" t="s">
        <v>414</v>
      </c>
      <c r="BR332" s="922">
        <v>0.2</v>
      </c>
      <c r="BS332" s="922">
        <v>0.5</v>
      </c>
      <c r="BT332" s="922" t="s">
        <v>258</v>
      </c>
      <c r="BU332" s="636"/>
      <c r="BV332" s="801">
        <v>0</v>
      </c>
      <c r="BW332" s="796" t="s">
        <v>413</v>
      </c>
      <c r="BX332" s="636"/>
      <c r="BY332" s="801">
        <v>236.01600000000002</v>
      </c>
      <c r="BZ332" s="796" t="s">
        <v>413</v>
      </c>
      <c r="CA332" s="636"/>
      <c r="CB332" s="637"/>
      <c r="CC332" s="636"/>
      <c r="CD332" s="636"/>
      <c r="CE332" s="637"/>
      <c r="CF332" s="637"/>
      <c r="CG332" s="637"/>
      <c r="CH332" s="637"/>
      <c r="CI332" s="636"/>
      <c r="CJ332" s="636"/>
      <c r="CK332" s="637"/>
      <c r="CL332" s="637"/>
      <c r="CM332" s="637"/>
      <c r="CN332" s="705"/>
      <c r="CO332" s="667">
        <f t="shared" si="179"/>
        <v>0.2</v>
      </c>
      <c r="CP332" s="88">
        <f t="shared" si="180"/>
        <v>0.35</v>
      </c>
      <c r="CQ332" s="667">
        <f t="shared" si="181"/>
        <v>0.5</v>
      </c>
      <c r="CX332" s="910" t="s">
        <v>128</v>
      </c>
      <c r="CY332" s="910">
        <v>0</v>
      </c>
      <c r="CZ332" s="911">
        <f t="shared" si="200"/>
        <v>0</v>
      </c>
      <c r="DA332" s="911">
        <f t="shared" si="201"/>
        <v>0</v>
      </c>
      <c r="DB332" s="910">
        <v>70</v>
      </c>
      <c r="DC332" s="910">
        <v>0.36</v>
      </c>
      <c r="DD332" s="911">
        <f t="shared" si="202"/>
        <v>25.2</v>
      </c>
      <c r="DE332" s="910">
        <v>0.02</v>
      </c>
      <c r="DF332" s="912">
        <f t="shared" si="203"/>
        <v>0.79200000000000004</v>
      </c>
      <c r="DG332" s="912">
        <f t="shared" si="204"/>
        <v>245.52</v>
      </c>
      <c r="DH332" s="912">
        <f t="shared" si="205"/>
        <v>236.01600000000002</v>
      </c>
      <c r="DI332" s="913">
        <f t="shared" si="206"/>
        <v>245.52</v>
      </c>
      <c r="DJ332" s="913">
        <f t="shared" si="206"/>
        <v>236.01600000000002</v>
      </c>
      <c r="DK332" s="705" t="s">
        <v>168</v>
      </c>
      <c r="DL332" s="67" t="s">
        <v>391</v>
      </c>
    </row>
    <row r="333" spans="15:116" s="67" customFormat="1" ht="18.75" hidden="1" thickBot="1" x14ac:dyDescent="0.4">
      <c r="O333" s="671" t="s">
        <v>126</v>
      </c>
      <c r="Q333" s="682">
        <v>0.36</v>
      </c>
      <c r="R333" s="682">
        <v>305</v>
      </c>
      <c r="S333" s="688">
        <f t="shared" si="194"/>
        <v>0</v>
      </c>
      <c r="T333" s="688">
        <f t="shared" si="194"/>
        <v>0</v>
      </c>
      <c r="U333" s="688">
        <f t="shared" si="194"/>
        <v>0.3148907142857143</v>
      </c>
      <c r="V333" s="688">
        <f t="shared" si="194"/>
        <v>1.2595628571428572</v>
      </c>
      <c r="W333" s="688">
        <f t="shared" si="194"/>
        <v>0.3148907142857143</v>
      </c>
      <c r="X333" s="688">
        <f t="shared" si="194"/>
        <v>0</v>
      </c>
      <c r="Y333" s="688">
        <f t="shared" si="194"/>
        <v>0.6297814285714286</v>
      </c>
      <c r="Z333" s="688">
        <f t="shared" si="194"/>
        <v>4.4084700000000003</v>
      </c>
      <c r="AA333" s="688">
        <f t="shared" si="194"/>
        <v>0</v>
      </c>
      <c r="AB333" s="688">
        <f t="shared" si="194"/>
        <v>0</v>
      </c>
      <c r="AC333" s="688">
        <f t="shared" si="194"/>
        <v>0.37786885714285712</v>
      </c>
      <c r="AD333" s="688">
        <f t="shared" si="194"/>
        <v>0</v>
      </c>
      <c r="AE333" s="688">
        <f t="shared" si="194"/>
        <v>6.2978142857142849</v>
      </c>
      <c r="AF333" s="688">
        <v>0</v>
      </c>
      <c r="AG333" s="688">
        <f t="shared" si="194"/>
        <v>0.6297814285714286</v>
      </c>
      <c r="AH333" s="934">
        <f t="shared" si="198"/>
        <v>0.1046406065934066</v>
      </c>
      <c r="AI333" s="635">
        <v>1</v>
      </c>
      <c r="AJ333" s="88">
        <v>0</v>
      </c>
      <c r="AL333" s="635">
        <v>21</v>
      </c>
      <c r="AM333" s="689">
        <v>0.3</v>
      </c>
      <c r="AN333" s="686">
        <v>2.5</v>
      </c>
      <c r="AO333" s="686">
        <v>0.1</v>
      </c>
      <c r="AP333" s="690">
        <f>(AN333*365)*(AO333*0.67*0.015*1)</f>
        <v>0.9170625</v>
      </c>
      <c r="AQ333" s="690">
        <f>(AN333*365)*(AO333*0.67*0.005*1)</f>
        <v>0.3056875</v>
      </c>
      <c r="AR333" s="691"/>
      <c r="AS333" s="690">
        <f>(AN333*365)*(AO333*0.67*0.04*1)</f>
        <v>2.4455</v>
      </c>
      <c r="AT333" s="690">
        <f>(AN333*365)*(AO333*0.67*0.015*1)</f>
        <v>0.9170625</v>
      </c>
      <c r="AU333" s="690">
        <f>(AN333*365)*(AO333*0.67*0.65*1)</f>
        <v>39.739375000000003</v>
      </c>
      <c r="AV333" s="690">
        <f>(AN333*365)*(AO333*0.67*0.79*1)</f>
        <v>48.298625000000001</v>
      </c>
      <c r="AW333" s="690">
        <f>(AN333*365)*(AO333*0.67*0.03*1)</f>
        <v>1.834125</v>
      </c>
      <c r="AX333" s="691"/>
      <c r="AY333" s="690">
        <f>(AN333*365)*(AO333*0.67*0.65*1)</f>
        <v>39.739375000000003</v>
      </c>
      <c r="AZ333" s="690">
        <f t="shared" si="195"/>
        <v>61.137500000000003</v>
      </c>
      <c r="BA333" s="690">
        <f t="shared" si="196"/>
        <v>6.1137500000000014</v>
      </c>
      <c r="BB333" s="690">
        <f t="shared" si="197"/>
        <v>0.3056875</v>
      </c>
      <c r="BC333" s="690">
        <f>(AN333*365)*(AO333*0.67*0.01*1)</f>
        <v>0.611375</v>
      </c>
      <c r="BD333" s="690">
        <v>0</v>
      </c>
      <c r="BE333" s="690">
        <v>0</v>
      </c>
      <c r="BF333" s="690">
        <f t="shared" si="199"/>
        <v>2.6567022727272733</v>
      </c>
      <c r="BI333" s="1555" t="s">
        <v>1763</v>
      </c>
      <c r="BJ333" s="921" t="s">
        <v>168</v>
      </c>
      <c r="BK333" s="935">
        <v>1</v>
      </c>
      <c r="BL333" s="921" t="s">
        <v>412</v>
      </c>
      <c r="BM333" s="922">
        <v>0.2</v>
      </c>
      <c r="BN333" s="922">
        <v>0.5</v>
      </c>
      <c r="BO333" s="922" t="s">
        <v>258</v>
      </c>
      <c r="BP333" s="935">
        <v>1.4E-2</v>
      </c>
      <c r="BQ333" s="921" t="s">
        <v>414</v>
      </c>
      <c r="BR333" s="922">
        <v>0.2</v>
      </c>
      <c r="BS333" s="922">
        <v>0.5</v>
      </c>
      <c r="BT333" s="922" t="s">
        <v>258</v>
      </c>
      <c r="BU333" s="636"/>
      <c r="BV333" s="801">
        <v>25</v>
      </c>
      <c r="BW333" s="796" t="s">
        <v>413</v>
      </c>
      <c r="BX333" s="636"/>
      <c r="BY333" s="801">
        <v>236.01600000000002</v>
      </c>
      <c r="BZ333" s="796" t="s">
        <v>413</v>
      </c>
      <c r="CA333" s="636"/>
      <c r="CB333" s="637"/>
      <c r="CC333" s="636"/>
      <c r="CD333" s="636"/>
      <c r="CE333" s="637"/>
      <c r="CF333" s="637"/>
      <c r="CG333" s="637"/>
      <c r="CH333" s="637"/>
      <c r="CI333" s="636"/>
      <c r="CJ333" s="636"/>
      <c r="CK333" s="637"/>
      <c r="CL333" s="637"/>
      <c r="CM333" s="637"/>
      <c r="CN333" s="705"/>
      <c r="CO333" s="667">
        <f t="shared" si="179"/>
        <v>0.2</v>
      </c>
      <c r="CP333" s="88">
        <f t="shared" si="180"/>
        <v>0.35</v>
      </c>
      <c r="CQ333" s="667">
        <f t="shared" si="181"/>
        <v>0.5</v>
      </c>
      <c r="CX333" s="910" t="s">
        <v>129</v>
      </c>
      <c r="CY333" s="910">
        <v>1</v>
      </c>
      <c r="CZ333" s="911">
        <f t="shared" si="200"/>
        <v>21</v>
      </c>
      <c r="DA333" s="911">
        <f t="shared" si="201"/>
        <v>25</v>
      </c>
      <c r="DB333" s="910">
        <v>70</v>
      </c>
      <c r="DC333" s="910">
        <v>0.36</v>
      </c>
      <c r="DD333" s="911">
        <f t="shared" si="202"/>
        <v>25.2</v>
      </c>
      <c r="DE333" s="910">
        <v>0.02</v>
      </c>
      <c r="DF333" s="912">
        <f t="shared" si="203"/>
        <v>0.79200000000000004</v>
      </c>
      <c r="DG333" s="912">
        <f t="shared" si="204"/>
        <v>245.52</v>
      </c>
      <c r="DH333" s="912">
        <f t="shared" si="205"/>
        <v>236.01600000000002</v>
      </c>
      <c r="DI333" s="913">
        <f t="shared" si="206"/>
        <v>266.52</v>
      </c>
      <c r="DJ333" s="913">
        <f t="shared" si="206"/>
        <v>261.01600000000002</v>
      </c>
      <c r="DK333" s="705" t="s">
        <v>168</v>
      </c>
      <c r="DL333" s="67" t="s">
        <v>391</v>
      </c>
    </row>
    <row r="334" spans="15:116" s="67" customFormat="1" ht="18.75" hidden="1" thickBot="1" x14ac:dyDescent="0.4">
      <c r="O334" s="671" t="s">
        <v>127</v>
      </c>
      <c r="Q334" s="682">
        <v>0.36</v>
      </c>
      <c r="R334" s="682">
        <v>305</v>
      </c>
      <c r="S334" s="688">
        <f t="shared" si="194"/>
        <v>0</v>
      </c>
      <c r="T334" s="688">
        <f t="shared" si="194"/>
        <v>0</v>
      </c>
      <c r="U334" s="688">
        <f t="shared" si="194"/>
        <v>0.3148907142857143</v>
      </c>
      <c r="V334" s="688">
        <f t="shared" si="194"/>
        <v>1.2595628571428572</v>
      </c>
      <c r="W334" s="688">
        <f t="shared" si="194"/>
        <v>0.3148907142857143</v>
      </c>
      <c r="X334" s="688">
        <f t="shared" si="194"/>
        <v>0</v>
      </c>
      <c r="Y334" s="688">
        <f t="shared" si="194"/>
        <v>0.6297814285714286</v>
      </c>
      <c r="Z334" s="688">
        <f t="shared" si="194"/>
        <v>4.4084700000000003</v>
      </c>
      <c r="AA334" s="688">
        <f t="shared" si="194"/>
        <v>0</v>
      </c>
      <c r="AB334" s="688">
        <f t="shared" si="194"/>
        <v>0</v>
      </c>
      <c r="AC334" s="688">
        <f t="shared" si="194"/>
        <v>0.37786885714285712</v>
      </c>
      <c r="AD334" s="688">
        <f t="shared" si="194"/>
        <v>0</v>
      </c>
      <c r="AE334" s="688">
        <f t="shared" si="194"/>
        <v>6.2978142857142849</v>
      </c>
      <c r="AF334" s="688">
        <v>0</v>
      </c>
      <c r="AG334" s="688">
        <f t="shared" si="194"/>
        <v>0.6297814285714286</v>
      </c>
      <c r="AH334" s="934">
        <f t="shared" si="198"/>
        <v>0.1046406065934066</v>
      </c>
      <c r="AI334" s="635">
        <v>2</v>
      </c>
      <c r="AJ334" s="88">
        <v>0</v>
      </c>
      <c r="AL334" s="635">
        <v>26</v>
      </c>
      <c r="AM334" s="689">
        <v>0.3</v>
      </c>
      <c r="AN334" s="686">
        <v>2.5</v>
      </c>
      <c r="AO334" s="686">
        <v>0.1</v>
      </c>
      <c r="AP334" s="690">
        <f>(AN334*365)*(AO334*0.67*0.02*1)</f>
        <v>1.22275</v>
      </c>
      <c r="AQ334" s="690">
        <f>(AN334*365)*(AO334*0.67*0.01*1)</f>
        <v>0.611375</v>
      </c>
      <c r="AR334" s="691"/>
      <c r="AS334" s="690">
        <f>(AN334*365)*(AO334*0.67*0.05*1)</f>
        <v>3.0568750000000007</v>
      </c>
      <c r="AT334" s="690">
        <f>(AN334*365)*(AO334*0.67*0.02*1)</f>
        <v>1.22275</v>
      </c>
      <c r="AU334" s="690">
        <f>(AN334*365)*(AO334*0.67*0.8*1)</f>
        <v>48.910000000000011</v>
      </c>
      <c r="AV334" s="690">
        <f>(AN334*365)*(AO334*0.67*0.8*1)</f>
        <v>48.910000000000011</v>
      </c>
      <c r="AW334" s="690">
        <f>(AN334*365)*(AO334*0.67*0.3*1)</f>
        <v>18.341249999999999</v>
      </c>
      <c r="AX334" s="691"/>
      <c r="AY334" s="690">
        <f>(AN334*365)*(AO334*0.67*0.8*1)</f>
        <v>48.910000000000011</v>
      </c>
      <c r="AZ334" s="690">
        <f t="shared" si="195"/>
        <v>61.137500000000003</v>
      </c>
      <c r="BA334" s="690">
        <f t="shared" si="196"/>
        <v>6.1137500000000014</v>
      </c>
      <c r="BB334" s="690">
        <f t="shared" si="197"/>
        <v>0.3056875</v>
      </c>
      <c r="BC334" s="690">
        <f>(AN334*365)*(AO334*0.67*0.015*1)</f>
        <v>0.9170625</v>
      </c>
      <c r="BD334" s="690">
        <v>0</v>
      </c>
      <c r="BE334" s="690">
        <v>0</v>
      </c>
      <c r="BF334" s="690">
        <f t="shared" si="199"/>
        <v>3.2680772727272736</v>
      </c>
      <c r="BI334" s="1555" t="s">
        <v>464</v>
      </c>
      <c r="BJ334" s="921" t="s">
        <v>168</v>
      </c>
      <c r="BK334" s="935">
        <v>1</v>
      </c>
      <c r="BL334" s="921" t="s">
        <v>412</v>
      </c>
      <c r="BM334" s="922">
        <v>0.2</v>
      </c>
      <c r="BN334" s="922">
        <v>0.5</v>
      </c>
      <c r="BO334" s="922" t="s">
        <v>258</v>
      </c>
      <c r="BP334" s="935">
        <v>2.9000000000000001E-2</v>
      </c>
      <c r="BQ334" s="921" t="s">
        <v>414</v>
      </c>
      <c r="BR334" s="922">
        <v>0.2</v>
      </c>
      <c r="BS334" s="922">
        <v>0.5</v>
      </c>
      <c r="BT334" s="922" t="s">
        <v>258</v>
      </c>
      <c r="BU334" s="636"/>
      <c r="BV334" s="801">
        <v>50</v>
      </c>
      <c r="BW334" s="796" t="s">
        <v>413</v>
      </c>
      <c r="BX334" s="636"/>
      <c r="BY334" s="801">
        <v>236.01600000000002</v>
      </c>
      <c r="BZ334" s="796" t="s">
        <v>413</v>
      </c>
      <c r="CA334" s="636"/>
      <c r="CB334" s="637"/>
      <c r="CC334" s="636"/>
      <c r="CD334" s="636"/>
      <c r="CE334" s="637"/>
      <c r="CF334" s="637"/>
      <c r="CG334" s="637"/>
      <c r="CH334" s="637"/>
      <c r="CI334" s="636"/>
      <c r="CJ334" s="636"/>
      <c r="CK334" s="637"/>
      <c r="CL334" s="637"/>
      <c r="CM334" s="637"/>
      <c r="CN334" s="705"/>
      <c r="CO334" s="667">
        <f t="shared" si="179"/>
        <v>0.2</v>
      </c>
      <c r="CP334" s="88">
        <f t="shared" si="180"/>
        <v>0.35</v>
      </c>
      <c r="CQ334" s="667">
        <f t="shared" si="181"/>
        <v>0.5</v>
      </c>
      <c r="CX334" s="910" t="s">
        <v>130</v>
      </c>
      <c r="CY334" s="910">
        <v>2</v>
      </c>
      <c r="CZ334" s="911">
        <f t="shared" si="200"/>
        <v>42</v>
      </c>
      <c r="DA334" s="911">
        <f t="shared" si="201"/>
        <v>50</v>
      </c>
      <c r="DB334" s="910">
        <v>70</v>
      </c>
      <c r="DC334" s="910">
        <v>0.36</v>
      </c>
      <c r="DD334" s="911">
        <f t="shared" si="202"/>
        <v>25.2</v>
      </c>
      <c r="DE334" s="910">
        <v>0.02</v>
      </c>
      <c r="DF334" s="912">
        <f t="shared" si="203"/>
        <v>0.79200000000000004</v>
      </c>
      <c r="DG334" s="912">
        <f t="shared" si="204"/>
        <v>245.52</v>
      </c>
      <c r="DH334" s="912">
        <f t="shared" si="205"/>
        <v>236.01600000000002</v>
      </c>
      <c r="DI334" s="913">
        <f t="shared" si="206"/>
        <v>287.52</v>
      </c>
      <c r="DJ334" s="913">
        <f t="shared" si="206"/>
        <v>286.01600000000002</v>
      </c>
      <c r="DK334" s="705" t="s">
        <v>168</v>
      </c>
      <c r="DL334" s="67" t="s">
        <v>391</v>
      </c>
    </row>
    <row r="335" spans="15:116" s="67" customFormat="1" ht="18.75" hidden="1" thickBot="1" x14ac:dyDescent="0.4">
      <c r="O335" s="671" t="s">
        <v>131</v>
      </c>
      <c r="Q335" s="682">
        <v>0.82</v>
      </c>
      <c r="R335" s="682">
        <v>1.8</v>
      </c>
      <c r="S335" s="688">
        <f t="shared" si="194"/>
        <v>0</v>
      </c>
      <c r="T335" s="688">
        <f t="shared" si="194"/>
        <v>0</v>
      </c>
      <c r="U335" s="688">
        <f t="shared" si="194"/>
        <v>4.2329571428571426E-3</v>
      </c>
      <c r="V335" s="688">
        <f t="shared" si="194"/>
        <v>1.6931828571428571E-2</v>
      </c>
      <c r="W335" s="688">
        <f t="shared" si="194"/>
        <v>4.2329571428571426E-3</v>
      </c>
      <c r="X335" s="688">
        <f t="shared" si="194"/>
        <v>0</v>
      </c>
      <c r="Y335" s="688">
        <v>0</v>
      </c>
      <c r="Z335" s="688">
        <v>0</v>
      </c>
      <c r="AA335" s="688">
        <f t="shared" si="194"/>
        <v>0</v>
      </c>
      <c r="AB335" s="688">
        <f t="shared" si="194"/>
        <v>0</v>
      </c>
      <c r="AC335" s="688">
        <f t="shared" si="194"/>
        <v>5.0795485714285717E-3</v>
      </c>
      <c r="AD335" s="688">
        <f t="shared" si="194"/>
        <v>0</v>
      </c>
      <c r="AE335" s="688">
        <f t="shared" si="194"/>
        <v>8.4659142857142863E-2</v>
      </c>
      <c r="AF335" s="688">
        <f t="shared" si="194"/>
        <v>8.4659142857142853E-3</v>
      </c>
      <c r="AG335" s="688">
        <f t="shared" si="194"/>
        <v>8.4659142857142853E-3</v>
      </c>
      <c r="AH335" s="934">
        <f t="shared" si="198"/>
        <v>9.5078729670329684E-4</v>
      </c>
      <c r="AI335" s="635">
        <v>0.01</v>
      </c>
      <c r="AJ335" s="635">
        <v>1.2</v>
      </c>
      <c r="AL335" s="88">
        <v>0</v>
      </c>
      <c r="AM335" s="689">
        <v>0.3</v>
      </c>
      <c r="AN335" s="686">
        <v>0.1</v>
      </c>
      <c r="AO335" s="686">
        <v>0.24</v>
      </c>
      <c r="AP335" s="690">
        <f>(AN335*365)*(AO335*0.67*0.01*1)</f>
        <v>5.8692000000000001E-2</v>
      </c>
      <c r="AQ335" s="690">
        <f>(AN335*365)*(AO335*0.67*0.001*1)</f>
        <v>5.8691999999999998E-3</v>
      </c>
      <c r="AR335" s="691"/>
      <c r="AS335" s="690">
        <f>(AN335*365)*(AO335*0.67*0.02*1)</f>
        <v>0.117384</v>
      </c>
      <c r="AT335" s="690">
        <f>(AN335*365)*(AO335*0.67*0.01*1)</f>
        <v>5.8692000000000001E-2</v>
      </c>
      <c r="AU335" s="690">
        <f>(AN335*365)*(AO335*0.67*0.25*1)</f>
        <v>1.4673</v>
      </c>
      <c r="AV335" s="690">
        <f>(AN335*365)*(AO335*0.67*0.73*1)</f>
        <v>4.284516</v>
      </c>
      <c r="AW335" s="690">
        <v>0</v>
      </c>
      <c r="AX335" s="690" t="s">
        <v>540</v>
      </c>
      <c r="AY335" s="690">
        <v>0</v>
      </c>
      <c r="AZ335" s="690">
        <f t="shared" si="195"/>
        <v>5.8692000000000002</v>
      </c>
      <c r="BA335" s="690">
        <f t="shared" si="196"/>
        <v>0.58692</v>
      </c>
      <c r="BB335" s="690">
        <f t="shared" si="197"/>
        <v>2.9346000000000001E-2</v>
      </c>
      <c r="BC335" s="690">
        <f>(AN335*365)*(AO335*0.67*0.005*1)</f>
        <v>2.9346000000000001E-2</v>
      </c>
      <c r="BD335" s="690">
        <f>(AN335*365)*(AO335*0.67*0.0015*1)</f>
        <v>8.8038000000000005E-3</v>
      </c>
      <c r="BE335" s="690">
        <v>0</v>
      </c>
      <c r="BF335" s="690">
        <f t="shared" si="199"/>
        <v>0.16599164727272728</v>
      </c>
      <c r="BI335" s="1555" t="s">
        <v>465</v>
      </c>
      <c r="BJ335" s="921" t="s">
        <v>168</v>
      </c>
      <c r="BK335" s="935">
        <v>1</v>
      </c>
      <c r="BL335" s="921" t="s">
        <v>412</v>
      </c>
      <c r="BM335" s="922">
        <v>0.2</v>
      </c>
      <c r="BN335" s="922">
        <v>0.5</v>
      </c>
      <c r="BO335" s="922" t="s">
        <v>258</v>
      </c>
      <c r="BP335" s="935">
        <v>3.5999999999999997E-2</v>
      </c>
      <c r="BQ335" s="921" t="s">
        <v>414</v>
      </c>
      <c r="BR335" s="922">
        <v>0.2</v>
      </c>
      <c r="BS335" s="922">
        <v>0.5</v>
      </c>
      <c r="BT335" s="922" t="s">
        <v>258</v>
      </c>
      <c r="BU335" s="636"/>
      <c r="BV335" s="801">
        <v>0.3</v>
      </c>
      <c r="BW335" s="796" t="s">
        <v>413</v>
      </c>
      <c r="BX335" s="636"/>
      <c r="BY335" s="801">
        <v>2.36016</v>
      </c>
      <c r="BZ335" s="796" t="s">
        <v>413</v>
      </c>
      <c r="CA335" s="636"/>
      <c r="CB335" s="637"/>
      <c r="CC335" s="636"/>
      <c r="CD335" s="636"/>
      <c r="CE335" s="637"/>
      <c r="CF335" s="637"/>
      <c r="CG335" s="637"/>
      <c r="CH335" s="637"/>
      <c r="CI335" s="636"/>
      <c r="CJ335" s="636"/>
      <c r="CK335" s="637"/>
      <c r="CL335" s="637"/>
      <c r="CM335" s="637"/>
      <c r="CN335" s="705"/>
      <c r="CO335" s="667">
        <f t="shared" si="179"/>
        <v>0.2</v>
      </c>
      <c r="CP335" s="88">
        <f t="shared" si="180"/>
        <v>0.35</v>
      </c>
      <c r="CQ335" s="667">
        <f t="shared" si="181"/>
        <v>0.5</v>
      </c>
      <c r="CX335" s="910" t="s">
        <v>131</v>
      </c>
      <c r="CY335" s="910">
        <v>1.2E-2</v>
      </c>
      <c r="CZ335" s="911">
        <f t="shared" si="200"/>
        <v>0.252</v>
      </c>
      <c r="DA335" s="911">
        <f t="shared" si="201"/>
        <v>0.3</v>
      </c>
      <c r="DB335" s="910">
        <v>0.6</v>
      </c>
      <c r="DC335" s="910">
        <v>0.42</v>
      </c>
      <c r="DD335" s="911">
        <f t="shared" si="202"/>
        <v>0.252</v>
      </c>
      <c r="DE335" s="910">
        <v>0.02</v>
      </c>
      <c r="DF335" s="912">
        <f t="shared" si="203"/>
        <v>7.92E-3</v>
      </c>
      <c r="DG335" s="912">
        <f t="shared" si="204"/>
        <v>2.4552</v>
      </c>
      <c r="DH335" s="912">
        <f t="shared" si="205"/>
        <v>2.36016</v>
      </c>
      <c r="DI335" s="913">
        <f t="shared" si="206"/>
        <v>2.7072000000000003</v>
      </c>
      <c r="DJ335" s="913">
        <f t="shared" si="206"/>
        <v>2.6601599999999999</v>
      </c>
      <c r="DK335" s="705" t="s">
        <v>169</v>
      </c>
      <c r="DL335" s="67" t="s">
        <v>392</v>
      </c>
    </row>
    <row r="336" spans="15:116" s="67" customFormat="1" ht="18.75" hidden="1" thickBot="1" x14ac:dyDescent="0.4">
      <c r="O336" s="671" t="s">
        <v>132</v>
      </c>
      <c r="Q336" s="682">
        <v>0.82</v>
      </c>
      <c r="R336" s="682">
        <v>1.8</v>
      </c>
      <c r="S336" s="688">
        <f t="shared" si="194"/>
        <v>0</v>
      </c>
      <c r="T336" s="688">
        <f t="shared" si="194"/>
        <v>0</v>
      </c>
      <c r="U336" s="688">
        <f t="shared" si="194"/>
        <v>4.2329571428571426E-3</v>
      </c>
      <c r="V336" s="688">
        <f t="shared" si="194"/>
        <v>1.6931828571428571E-2</v>
      </c>
      <c r="W336" s="688">
        <f t="shared" si="194"/>
        <v>4.2329571428571426E-3</v>
      </c>
      <c r="X336" s="688">
        <f t="shared" si="194"/>
        <v>0</v>
      </c>
      <c r="Y336" s="688">
        <v>0</v>
      </c>
      <c r="Z336" s="688">
        <v>0</v>
      </c>
      <c r="AA336" s="688">
        <f t="shared" si="194"/>
        <v>0</v>
      </c>
      <c r="AB336" s="688">
        <f t="shared" si="194"/>
        <v>0</v>
      </c>
      <c r="AC336" s="688">
        <f t="shared" si="194"/>
        <v>5.0795485714285717E-3</v>
      </c>
      <c r="AD336" s="688">
        <f t="shared" si="194"/>
        <v>0</v>
      </c>
      <c r="AE336" s="688">
        <f t="shared" si="194"/>
        <v>8.4659142857142863E-2</v>
      </c>
      <c r="AF336" s="688">
        <f t="shared" si="194"/>
        <v>8.4659142857142853E-3</v>
      </c>
      <c r="AG336" s="688">
        <f t="shared" si="194"/>
        <v>8.4659142857142853E-3</v>
      </c>
      <c r="AH336" s="934">
        <f t="shared" si="198"/>
        <v>9.5078729670329684E-4</v>
      </c>
      <c r="AI336" s="635">
        <v>0.02</v>
      </c>
      <c r="AJ336" s="635">
        <v>1.4</v>
      </c>
      <c r="AL336" s="88">
        <v>0</v>
      </c>
      <c r="AM336" s="689">
        <v>0.3</v>
      </c>
      <c r="AN336" s="686">
        <v>0.1</v>
      </c>
      <c r="AO336" s="686">
        <v>0.24</v>
      </c>
      <c r="AP336" s="690">
        <f>(AN336*365)*(AO336*0.67*0.015*1)</f>
        <v>8.8038000000000005E-2</v>
      </c>
      <c r="AQ336" s="690">
        <f>(AN336*365)*(AO336*0.67*0.005*1)</f>
        <v>2.9346000000000001E-2</v>
      </c>
      <c r="AR336" s="691"/>
      <c r="AS336" s="690">
        <f>(AN336*365)*(AO336*0.67*0.04*1)</f>
        <v>0.234768</v>
      </c>
      <c r="AT336" s="690">
        <f>(AN336*365)*(AO336*0.67*0.015*1)</f>
        <v>8.8038000000000005E-2</v>
      </c>
      <c r="AU336" s="690">
        <f>(AN336*365)*(AO336*0.67*0.65*1)</f>
        <v>3.8149800000000003</v>
      </c>
      <c r="AV336" s="690">
        <f>(AN336*365)*(AO336*0.67*0.79*1)</f>
        <v>4.6366680000000002</v>
      </c>
      <c r="AW336" s="690">
        <v>0</v>
      </c>
      <c r="AX336" s="690" t="s">
        <v>540</v>
      </c>
      <c r="AY336" s="690">
        <v>0</v>
      </c>
      <c r="AZ336" s="690">
        <f t="shared" si="195"/>
        <v>5.8692000000000002</v>
      </c>
      <c r="BA336" s="690">
        <f t="shared" si="196"/>
        <v>0.58692</v>
      </c>
      <c r="BB336" s="690">
        <f t="shared" si="197"/>
        <v>2.9346000000000001E-2</v>
      </c>
      <c r="BC336" s="690">
        <f>(AN336*365)*(AO336*0.67*0.01*1)</f>
        <v>5.8692000000000001E-2</v>
      </c>
      <c r="BD336" s="690">
        <f>(AN336*365)*(AO336*0.67*0.0015*1)</f>
        <v>8.8038000000000005E-3</v>
      </c>
      <c r="BE336" s="690">
        <v>0</v>
      </c>
      <c r="BF336" s="690">
        <f t="shared" si="199"/>
        <v>0.21876109090909093</v>
      </c>
      <c r="BI336" s="1555" t="s">
        <v>1764</v>
      </c>
      <c r="BJ336" s="921" t="s">
        <v>168</v>
      </c>
      <c r="BK336" s="935">
        <v>1.2</v>
      </c>
      <c r="BL336" s="921" t="s">
        <v>412</v>
      </c>
      <c r="BM336" s="922">
        <v>0.2</v>
      </c>
      <c r="BN336" s="922">
        <v>0.5</v>
      </c>
      <c r="BO336" s="922" t="s">
        <v>258</v>
      </c>
      <c r="BP336" s="935">
        <v>3.5000000000000003E-2</v>
      </c>
      <c r="BQ336" s="921" t="s">
        <v>414</v>
      </c>
      <c r="BR336" s="922">
        <v>0.2</v>
      </c>
      <c r="BS336" s="922">
        <v>0.5</v>
      </c>
      <c r="BT336" s="922" t="s">
        <v>258</v>
      </c>
      <c r="BU336" s="636"/>
      <c r="BV336" s="801">
        <v>0.44999999999999996</v>
      </c>
      <c r="BW336" s="796" t="s">
        <v>413</v>
      </c>
      <c r="BX336" s="636"/>
      <c r="BY336" s="801">
        <v>2.36016</v>
      </c>
      <c r="BZ336" s="796" t="s">
        <v>413</v>
      </c>
      <c r="CA336" s="636"/>
      <c r="CB336" s="637"/>
      <c r="CC336" s="636"/>
      <c r="CD336" s="636"/>
      <c r="CE336" s="637"/>
      <c r="CF336" s="637"/>
      <c r="CG336" s="637"/>
      <c r="CH336" s="637"/>
      <c r="CI336" s="636"/>
      <c r="CJ336" s="636"/>
      <c r="CK336" s="637"/>
      <c r="CL336" s="637"/>
      <c r="CM336" s="637"/>
      <c r="CN336" s="705"/>
      <c r="CO336" s="667">
        <f t="shared" si="179"/>
        <v>0.2</v>
      </c>
      <c r="CP336" s="88">
        <f t="shared" si="180"/>
        <v>0.35</v>
      </c>
      <c r="CQ336" s="667">
        <f t="shared" si="181"/>
        <v>0.5</v>
      </c>
      <c r="CX336" s="910" t="s">
        <v>132</v>
      </c>
      <c r="CY336" s="910">
        <v>1.7999999999999999E-2</v>
      </c>
      <c r="CZ336" s="911">
        <f t="shared" si="200"/>
        <v>0.37799999999999995</v>
      </c>
      <c r="DA336" s="911">
        <f t="shared" si="201"/>
        <v>0.44999999999999996</v>
      </c>
      <c r="DB336" s="910">
        <v>0.6</v>
      </c>
      <c r="DC336" s="910">
        <v>0.42</v>
      </c>
      <c r="DD336" s="911">
        <f t="shared" si="202"/>
        <v>0.252</v>
      </c>
      <c r="DE336" s="910">
        <v>0.02</v>
      </c>
      <c r="DF336" s="912">
        <f t="shared" si="203"/>
        <v>7.92E-3</v>
      </c>
      <c r="DG336" s="912">
        <f t="shared" si="204"/>
        <v>2.4552</v>
      </c>
      <c r="DH336" s="912">
        <f t="shared" si="205"/>
        <v>2.36016</v>
      </c>
      <c r="DI336" s="913">
        <f t="shared" si="206"/>
        <v>2.8332000000000002</v>
      </c>
      <c r="DJ336" s="913">
        <f t="shared" si="206"/>
        <v>2.8101599999999998</v>
      </c>
      <c r="DK336" s="705" t="s">
        <v>169</v>
      </c>
      <c r="DL336" s="67" t="s">
        <v>392</v>
      </c>
    </row>
    <row r="337" spans="15:116" s="67" customFormat="1" ht="18.75" hidden="1" thickBot="1" x14ac:dyDescent="0.4">
      <c r="O337" s="671" t="s">
        <v>133</v>
      </c>
      <c r="Q337" s="682">
        <v>0.82</v>
      </c>
      <c r="R337" s="682">
        <v>1.8</v>
      </c>
      <c r="S337" s="688">
        <f t="shared" si="194"/>
        <v>0</v>
      </c>
      <c r="T337" s="688">
        <f t="shared" si="194"/>
        <v>0</v>
      </c>
      <c r="U337" s="688">
        <f t="shared" si="194"/>
        <v>4.2329571428571426E-3</v>
      </c>
      <c r="V337" s="688">
        <f t="shared" si="194"/>
        <v>1.6931828571428571E-2</v>
      </c>
      <c r="W337" s="688">
        <f t="shared" si="194"/>
        <v>4.2329571428571426E-3</v>
      </c>
      <c r="X337" s="688">
        <f t="shared" si="194"/>
        <v>0</v>
      </c>
      <c r="Y337" s="688">
        <v>0</v>
      </c>
      <c r="Z337" s="688">
        <v>0</v>
      </c>
      <c r="AA337" s="688">
        <f t="shared" si="194"/>
        <v>0</v>
      </c>
      <c r="AB337" s="688">
        <f t="shared" si="194"/>
        <v>0</v>
      </c>
      <c r="AC337" s="688">
        <f t="shared" si="194"/>
        <v>5.0795485714285717E-3</v>
      </c>
      <c r="AD337" s="688">
        <f t="shared" si="194"/>
        <v>0</v>
      </c>
      <c r="AE337" s="688">
        <f t="shared" si="194"/>
        <v>8.4659142857142863E-2</v>
      </c>
      <c r="AF337" s="688">
        <f t="shared" si="194"/>
        <v>8.4659142857142853E-3</v>
      </c>
      <c r="AG337" s="688">
        <f t="shared" si="194"/>
        <v>8.4659142857142853E-3</v>
      </c>
      <c r="AH337" s="934">
        <f t="shared" si="198"/>
        <v>9.5078729670329684E-4</v>
      </c>
      <c r="AI337" s="635">
        <v>0.02</v>
      </c>
      <c r="AJ337" s="635">
        <v>1.4</v>
      </c>
      <c r="AL337" s="88">
        <v>0</v>
      </c>
      <c r="AM337" s="689">
        <v>0.3</v>
      </c>
      <c r="AN337" s="686">
        <v>0.1</v>
      </c>
      <c r="AO337" s="686">
        <v>0.24</v>
      </c>
      <c r="AP337" s="690">
        <f>(AN337*365)*(AO337*0.67*0.02*1)</f>
        <v>0.117384</v>
      </c>
      <c r="AQ337" s="690">
        <f>(AN337*365)*(AO337*0.67*0.01*1)</f>
        <v>5.8692000000000001E-2</v>
      </c>
      <c r="AR337" s="691"/>
      <c r="AS337" s="690">
        <f>(AN337*365)*(AO337*0.67*0.05*1)</f>
        <v>0.29346</v>
      </c>
      <c r="AT337" s="690">
        <f>(AN337*365)*(AO337*0.67*0.02*1)</f>
        <v>0.117384</v>
      </c>
      <c r="AU337" s="690">
        <f>(AN337*365)*(AO337*0.67*0.8*1)</f>
        <v>4.69536</v>
      </c>
      <c r="AV337" s="690">
        <f>(AN337*365)*(AO337*0.67*0.8*1)</f>
        <v>4.69536</v>
      </c>
      <c r="AW337" s="690">
        <v>0</v>
      </c>
      <c r="AX337" s="690" t="s">
        <v>540</v>
      </c>
      <c r="AY337" s="690">
        <v>0</v>
      </c>
      <c r="AZ337" s="690">
        <f t="shared" si="195"/>
        <v>5.8692000000000002</v>
      </c>
      <c r="BA337" s="690">
        <f t="shared" si="196"/>
        <v>0.58692</v>
      </c>
      <c r="BB337" s="690">
        <f t="shared" si="197"/>
        <v>2.9346000000000001E-2</v>
      </c>
      <c r="BC337" s="690">
        <f>(AN337*365)*(AO337*0.67*0.015*1)</f>
        <v>8.8038000000000005E-2</v>
      </c>
      <c r="BD337" s="690">
        <f>(AN337*365)*(AO337*0.67*0.0015*1)</f>
        <v>8.8038000000000005E-3</v>
      </c>
      <c r="BE337" s="690">
        <v>0</v>
      </c>
      <c r="BF337" s="690">
        <f t="shared" si="199"/>
        <v>0.25504341818181819</v>
      </c>
      <c r="BI337" s="1555" t="s">
        <v>1765</v>
      </c>
      <c r="BJ337" s="921" t="s">
        <v>168</v>
      </c>
      <c r="BK337" s="935">
        <v>0.1</v>
      </c>
      <c r="BL337" s="921" t="s">
        <v>412</v>
      </c>
      <c r="BM337" s="922">
        <v>0.2</v>
      </c>
      <c r="BN337" s="922">
        <v>0.5</v>
      </c>
      <c r="BO337" s="922" t="s">
        <v>258</v>
      </c>
      <c r="BP337" s="935">
        <v>8.9999999999999993E-3</v>
      </c>
      <c r="BQ337" s="921" t="s">
        <v>414</v>
      </c>
      <c r="BR337" s="922">
        <v>0.2</v>
      </c>
      <c r="BS337" s="922">
        <v>0.5</v>
      </c>
      <c r="BT337" s="922" t="s">
        <v>258</v>
      </c>
      <c r="BU337" s="636"/>
      <c r="BV337" s="801">
        <v>0.57499999999999996</v>
      </c>
      <c r="BW337" s="796" t="s">
        <v>413</v>
      </c>
      <c r="BX337" s="636"/>
      <c r="BY337" s="801">
        <v>2.36016</v>
      </c>
      <c r="BZ337" s="796" t="s">
        <v>413</v>
      </c>
      <c r="CA337" s="636"/>
      <c r="CB337" s="637"/>
      <c r="CC337" s="636"/>
      <c r="CD337" s="636"/>
      <c r="CE337" s="637"/>
      <c r="CF337" s="637"/>
      <c r="CG337" s="637"/>
      <c r="CH337" s="637"/>
      <c r="CI337" s="636"/>
      <c r="CJ337" s="636"/>
      <c r="CK337" s="637"/>
      <c r="CL337" s="637"/>
      <c r="CM337" s="637"/>
      <c r="CN337" s="705"/>
      <c r="CO337" s="667">
        <f t="shared" si="179"/>
        <v>0.2</v>
      </c>
      <c r="CP337" s="88">
        <f t="shared" si="180"/>
        <v>0.35</v>
      </c>
      <c r="CQ337" s="667">
        <f t="shared" si="181"/>
        <v>0.5</v>
      </c>
      <c r="CX337" s="910" t="s">
        <v>133</v>
      </c>
      <c r="CY337" s="910">
        <v>2.3E-2</v>
      </c>
      <c r="CZ337" s="911">
        <f t="shared" si="200"/>
        <v>0.48299999999999998</v>
      </c>
      <c r="DA337" s="911">
        <f t="shared" si="201"/>
        <v>0.57499999999999996</v>
      </c>
      <c r="DB337" s="910">
        <v>0.6</v>
      </c>
      <c r="DC337" s="910">
        <v>0.42</v>
      </c>
      <c r="DD337" s="911">
        <f t="shared" si="202"/>
        <v>0.252</v>
      </c>
      <c r="DE337" s="910">
        <v>0.02</v>
      </c>
      <c r="DF337" s="912">
        <f t="shared" si="203"/>
        <v>7.92E-3</v>
      </c>
      <c r="DG337" s="912">
        <f t="shared" si="204"/>
        <v>2.4552</v>
      </c>
      <c r="DH337" s="912">
        <f t="shared" si="205"/>
        <v>2.36016</v>
      </c>
      <c r="DI337" s="913">
        <f t="shared" si="206"/>
        <v>2.9382000000000001</v>
      </c>
      <c r="DJ337" s="913">
        <f t="shared" si="206"/>
        <v>2.9351599999999998</v>
      </c>
      <c r="DK337" s="705" t="s">
        <v>169</v>
      </c>
      <c r="DL337" s="67" t="s">
        <v>392</v>
      </c>
    </row>
    <row r="338" spans="15:116" s="67" customFormat="1" ht="18.75" hidden="1" thickBot="1" x14ac:dyDescent="0.4">
      <c r="O338" s="671" t="s">
        <v>134</v>
      </c>
      <c r="Q338" s="682">
        <v>1.17</v>
      </c>
      <c r="R338" s="682">
        <v>28</v>
      </c>
      <c r="S338" s="688">
        <f t="shared" si="194"/>
        <v>0</v>
      </c>
      <c r="T338" s="688">
        <f t="shared" si="194"/>
        <v>0</v>
      </c>
      <c r="U338" s="688">
        <f t="shared" si="194"/>
        <v>9.3950999999999993E-2</v>
      </c>
      <c r="V338" s="688">
        <f t="shared" si="194"/>
        <v>0.37580399999999997</v>
      </c>
      <c r="W338" s="688">
        <f t="shared" si="194"/>
        <v>9.3950999999999993E-2</v>
      </c>
      <c r="X338" s="688">
        <f t="shared" si="194"/>
        <v>0</v>
      </c>
      <c r="Y338" s="688">
        <f t="shared" si="194"/>
        <v>0.18790199999999999</v>
      </c>
      <c r="Z338" s="688">
        <f t="shared" si="194"/>
        <v>1.3153140000000001</v>
      </c>
      <c r="AA338" s="688">
        <f t="shared" si="194"/>
        <v>0</v>
      </c>
      <c r="AB338" s="688">
        <f t="shared" si="194"/>
        <v>0</v>
      </c>
      <c r="AC338" s="688">
        <f t="shared" si="194"/>
        <v>0.1127412</v>
      </c>
      <c r="AD338" s="688">
        <f t="shared" si="194"/>
        <v>0</v>
      </c>
      <c r="AE338" s="688">
        <f t="shared" si="194"/>
        <v>1.8790199999999999</v>
      </c>
      <c r="AF338" s="688">
        <v>0</v>
      </c>
      <c r="AG338" s="688">
        <f t="shared" si="194"/>
        <v>0.18790199999999999</v>
      </c>
      <c r="AH338" s="934">
        <f t="shared" si="198"/>
        <v>3.1220640000000001E-2</v>
      </c>
      <c r="AI338" s="635">
        <v>0.1</v>
      </c>
      <c r="AJ338" s="88">
        <v>0</v>
      </c>
      <c r="AL338" s="88">
        <v>0</v>
      </c>
      <c r="AM338" s="689">
        <v>0.3</v>
      </c>
      <c r="AN338" s="686">
        <v>0.32</v>
      </c>
      <c r="AO338" s="686">
        <v>0.13</v>
      </c>
      <c r="AP338" s="690">
        <f>(AN338*365)*(AO338*0.67*0.01*1)</f>
        <v>0.10173280000000001</v>
      </c>
      <c r="AQ338" s="690">
        <f>(AN338*365)*(AO338*0.67*0.001*1)</f>
        <v>1.0173280000000002E-2</v>
      </c>
      <c r="AR338" s="691"/>
      <c r="AS338" s="690">
        <f>(AN338*365)*(AO338*0.67*0.02*1)</f>
        <v>0.20346560000000002</v>
      </c>
      <c r="AT338" s="690">
        <f>(AN338*365)*(AO338*0.67*0.01*1)</f>
        <v>0.10173280000000001</v>
      </c>
      <c r="AU338" s="690">
        <f>(AN338*365)*(AO338*0.67*0.25*1)</f>
        <v>2.5433200000000005</v>
      </c>
      <c r="AV338" s="690">
        <f>(AN338*365)*(AO338*0.67*0.73*1)</f>
        <v>7.4264944000000002</v>
      </c>
      <c r="AW338" s="690">
        <f>(AN338*365)*(AO338*0.67*0.03*1)</f>
        <v>0.30519840000000004</v>
      </c>
      <c r="AX338" s="691"/>
      <c r="AY338" s="690">
        <f>(AN338*365)*(AO338*0.67*0.25*1)</f>
        <v>2.5433200000000005</v>
      </c>
      <c r="AZ338" s="690">
        <f t="shared" si="195"/>
        <v>10.173280000000002</v>
      </c>
      <c r="BA338" s="690">
        <f t="shared" si="196"/>
        <v>1.017328</v>
      </c>
      <c r="BB338" s="690">
        <f t="shared" si="197"/>
        <v>5.0866400000000006E-2</v>
      </c>
      <c r="BC338" s="690">
        <f>(AN338*365)*(AO338*0.67*0.005*1)</f>
        <v>5.0866400000000006E-2</v>
      </c>
      <c r="BD338" s="690">
        <v>0</v>
      </c>
      <c r="BE338" s="690">
        <v>0</v>
      </c>
      <c r="BF338" s="690">
        <f t="shared" si="199"/>
        <v>0.31361447709090917</v>
      </c>
      <c r="BI338" s="1555" t="s">
        <v>1766</v>
      </c>
      <c r="BJ338" s="921" t="s">
        <v>168</v>
      </c>
      <c r="BK338" s="935">
        <v>0.22</v>
      </c>
      <c r="BL338" s="921" t="s">
        <v>412</v>
      </c>
      <c r="BM338" s="922">
        <v>0.2</v>
      </c>
      <c r="BN338" s="922">
        <v>0.5</v>
      </c>
      <c r="BO338" s="922" t="s">
        <v>258</v>
      </c>
      <c r="BP338" s="935">
        <v>1.2E-2</v>
      </c>
      <c r="BQ338" s="921" t="s">
        <v>414</v>
      </c>
      <c r="BR338" s="922">
        <v>0.2</v>
      </c>
      <c r="BS338" s="922">
        <v>0.5</v>
      </c>
      <c r="BT338" s="922" t="s">
        <v>258</v>
      </c>
      <c r="BU338" s="636"/>
      <c r="BV338" s="801">
        <v>2.5</v>
      </c>
      <c r="BW338" s="796" t="s">
        <v>413</v>
      </c>
      <c r="BX338" s="636"/>
      <c r="BY338" s="801">
        <v>112.38857142857142</v>
      </c>
      <c r="BZ338" s="796" t="s">
        <v>413</v>
      </c>
      <c r="CA338" s="636"/>
      <c r="CB338" s="637"/>
      <c r="CC338" s="636"/>
      <c r="CD338" s="636"/>
      <c r="CE338" s="637"/>
      <c r="CF338" s="637"/>
      <c r="CG338" s="637"/>
      <c r="CH338" s="637"/>
      <c r="CI338" s="636"/>
      <c r="CJ338" s="636"/>
      <c r="CK338" s="637"/>
      <c r="CL338" s="637"/>
      <c r="CM338" s="637"/>
      <c r="CN338" s="705"/>
      <c r="CO338" s="667">
        <f t="shared" si="179"/>
        <v>0.2</v>
      </c>
      <c r="CP338" s="88">
        <f t="shared" si="180"/>
        <v>0.35</v>
      </c>
      <c r="CQ338" s="667">
        <f t="shared" si="181"/>
        <v>0.5</v>
      </c>
      <c r="CX338" s="910" t="s">
        <v>134</v>
      </c>
      <c r="CY338" s="910">
        <v>0.1</v>
      </c>
      <c r="CZ338" s="911">
        <f t="shared" si="200"/>
        <v>2.1</v>
      </c>
      <c r="DA338" s="911">
        <f t="shared" si="201"/>
        <v>2.5</v>
      </c>
      <c r="DB338" s="910">
        <v>12</v>
      </c>
      <c r="DC338" s="910">
        <v>1</v>
      </c>
      <c r="DD338" s="911">
        <f t="shared" si="202"/>
        <v>12</v>
      </c>
      <c r="DE338" s="910">
        <v>0.02</v>
      </c>
      <c r="DF338" s="912">
        <f t="shared" si="203"/>
        <v>0.37714285714285711</v>
      </c>
      <c r="DG338" s="912">
        <f t="shared" si="204"/>
        <v>116.91428571428571</v>
      </c>
      <c r="DH338" s="912">
        <f t="shared" si="205"/>
        <v>112.38857142857142</v>
      </c>
      <c r="DI338" s="913">
        <f t="shared" si="206"/>
        <v>119.01428571428571</v>
      </c>
      <c r="DJ338" s="913">
        <f t="shared" si="206"/>
        <v>114.88857142857142</v>
      </c>
      <c r="DK338" s="705" t="s">
        <v>168</v>
      </c>
      <c r="DL338" s="67" t="s">
        <v>391</v>
      </c>
    </row>
    <row r="339" spans="15:116" s="67" customFormat="1" ht="18.75" hidden="1" thickBot="1" x14ac:dyDescent="0.4">
      <c r="O339" s="671" t="s">
        <v>334</v>
      </c>
      <c r="Q339" s="682">
        <v>1.17</v>
      </c>
      <c r="R339" s="682">
        <v>28</v>
      </c>
      <c r="S339" s="688">
        <f t="shared" si="194"/>
        <v>0</v>
      </c>
      <c r="T339" s="688">
        <f t="shared" si="194"/>
        <v>0</v>
      </c>
      <c r="U339" s="688">
        <f t="shared" si="194"/>
        <v>9.3950999999999993E-2</v>
      </c>
      <c r="V339" s="688">
        <f t="shared" si="194"/>
        <v>0.37580399999999997</v>
      </c>
      <c r="W339" s="688">
        <f t="shared" si="194"/>
        <v>9.3950999999999993E-2</v>
      </c>
      <c r="X339" s="688">
        <f t="shared" si="194"/>
        <v>0</v>
      </c>
      <c r="Y339" s="688">
        <f t="shared" si="194"/>
        <v>0.18790199999999999</v>
      </c>
      <c r="Z339" s="688">
        <f t="shared" si="194"/>
        <v>1.3153140000000001</v>
      </c>
      <c r="AA339" s="688">
        <f t="shared" si="194"/>
        <v>0</v>
      </c>
      <c r="AB339" s="688">
        <f t="shared" si="194"/>
        <v>0</v>
      </c>
      <c r="AC339" s="688">
        <f t="shared" si="194"/>
        <v>0.1127412</v>
      </c>
      <c r="AD339" s="688">
        <f t="shared" si="194"/>
        <v>0</v>
      </c>
      <c r="AE339" s="688">
        <f t="shared" si="194"/>
        <v>1.8790199999999999</v>
      </c>
      <c r="AF339" s="688">
        <v>0</v>
      </c>
      <c r="AG339" s="688">
        <f t="shared" si="194"/>
        <v>0.18790199999999999</v>
      </c>
      <c r="AH339" s="934">
        <f t="shared" si="198"/>
        <v>3.1220640000000001E-2</v>
      </c>
      <c r="AI339" s="635">
        <v>0.15</v>
      </c>
      <c r="AJ339" s="88">
        <v>0</v>
      </c>
      <c r="AL339" s="88">
        <v>0</v>
      </c>
      <c r="AM339" s="689">
        <v>0.3</v>
      </c>
      <c r="AN339" s="686">
        <v>0.32</v>
      </c>
      <c r="AO339" s="686">
        <v>0.13</v>
      </c>
      <c r="AP339" s="690">
        <f>(AN339*365)*(AO339*0.67*0.015*1)</f>
        <v>0.15259920000000002</v>
      </c>
      <c r="AQ339" s="690">
        <f>(AN339*365)*(AO339*0.67*0.005*1)</f>
        <v>5.0866400000000006E-2</v>
      </c>
      <c r="AR339" s="691"/>
      <c r="AS339" s="690">
        <f>(AN339*365)*(AO339*0.67*0.04*1)</f>
        <v>0.40693120000000005</v>
      </c>
      <c r="AT339" s="690">
        <f>(AN339*365)*(AO339*0.67*0.015*1)</f>
        <v>0.15259920000000002</v>
      </c>
      <c r="AU339" s="690">
        <f>(AN339*365)*(AO339*0.67*0.65*1)</f>
        <v>6.6126320000000005</v>
      </c>
      <c r="AV339" s="690">
        <f>(AN339*365)*(AO339*0.67*0.79*1)</f>
        <v>8.0368912000000012</v>
      </c>
      <c r="AW339" s="690">
        <f>(AN339*365)*(AO339*0.67*0.03*1)</f>
        <v>0.30519840000000004</v>
      </c>
      <c r="AX339" s="691"/>
      <c r="AY339" s="690">
        <f>(AN339*365)*(AO339*0.67*0.65*1)</f>
        <v>6.6126320000000005</v>
      </c>
      <c r="AZ339" s="690">
        <f t="shared" si="195"/>
        <v>10.173280000000002</v>
      </c>
      <c r="BA339" s="690">
        <f t="shared" si="196"/>
        <v>1.017328</v>
      </c>
      <c r="BB339" s="690">
        <f t="shared" si="197"/>
        <v>5.0866400000000006E-2</v>
      </c>
      <c r="BC339" s="690">
        <f>(AN339*365)*(AO339*0.67*0.01*1)</f>
        <v>0.10173280000000001</v>
      </c>
      <c r="BD339" s="690">
        <v>0</v>
      </c>
      <c r="BE339" s="690">
        <v>0</v>
      </c>
      <c r="BF339" s="690">
        <f t="shared" si="199"/>
        <v>0.4420752581818182</v>
      </c>
      <c r="BI339" s="1555" t="s">
        <v>1767</v>
      </c>
      <c r="BJ339" s="921" t="s">
        <v>168</v>
      </c>
      <c r="BK339" s="935">
        <v>1.64</v>
      </c>
      <c r="BL339" s="921" t="s">
        <v>412</v>
      </c>
      <c r="BM339" s="922">
        <v>0.2</v>
      </c>
      <c r="BN339" s="922">
        <v>0.5</v>
      </c>
      <c r="BO339" s="922" t="s">
        <v>258</v>
      </c>
      <c r="BP339" s="935">
        <v>3.1E-2</v>
      </c>
      <c r="BQ339" s="921" t="s">
        <v>414</v>
      </c>
      <c r="BR339" s="922">
        <v>0.2</v>
      </c>
      <c r="BS339" s="922">
        <v>0.5</v>
      </c>
      <c r="BT339" s="922" t="s">
        <v>258</v>
      </c>
      <c r="BU339" s="637"/>
      <c r="BV339" s="801">
        <v>4</v>
      </c>
      <c r="BW339" s="796" t="s">
        <v>413</v>
      </c>
      <c r="BX339" s="637"/>
      <c r="BY339" s="801">
        <v>112.38857142857142</v>
      </c>
      <c r="BZ339" s="796" t="s">
        <v>413</v>
      </c>
      <c r="CA339" s="636"/>
      <c r="CB339" s="637"/>
      <c r="CC339" s="636"/>
      <c r="CD339" s="636"/>
      <c r="CE339" s="637"/>
      <c r="CF339" s="637"/>
      <c r="CG339" s="637"/>
      <c r="CH339" s="637"/>
      <c r="CI339" s="636"/>
      <c r="CJ339" s="636"/>
      <c r="CK339" s="637"/>
      <c r="CL339" s="637"/>
      <c r="CM339" s="637"/>
      <c r="CN339" s="705"/>
      <c r="CO339" s="667">
        <f t="shared" si="179"/>
        <v>0.2</v>
      </c>
      <c r="CP339" s="88">
        <f t="shared" si="180"/>
        <v>0.35</v>
      </c>
      <c r="CQ339" s="667">
        <f t="shared" si="181"/>
        <v>0.5</v>
      </c>
      <c r="CX339" s="910" t="s">
        <v>334</v>
      </c>
      <c r="CY339" s="910">
        <v>0.16</v>
      </c>
      <c r="CZ339" s="911">
        <f t="shared" si="200"/>
        <v>3.36</v>
      </c>
      <c r="DA339" s="911">
        <f t="shared" si="201"/>
        <v>4</v>
      </c>
      <c r="DB339" s="910">
        <v>12</v>
      </c>
      <c r="DC339" s="910">
        <v>1</v>
      </c>
      <c r="DD339" s="911">
        <f t="shared" si="202"/>
        <v>12</v>
      </c>
      <c r="DE339" s="910">
        <v>0.02</v>
      </c>
      <c r="DF339" s="912">
        <f t="shared" si="203"/>
        <v>0.37714285714285711</v>
      </c>
      <c r="DG339" s="912">
        <f t="shared" si="204"/>
        <v>116.91428571428571</v>
      </c>
      <c r="DH339" s="912">
        <f t="shared" si="205"/>
        <v>112.38857142857142</v>
      </c>
      <c r="DI339" s="913">
        <f t="shared" si="206"/>
        <v>120.27428571428571</v>
      </c>
      <c r="DJ339" s="913">
        <f t="shared" si="206"/>
        <v>116.38857142857142</v>
      </c>
      <c r="DK339" s="705" t="s">
        <v>168</v>
      </c>
      <c r="DL339" s="67" t="s">
        <v>391</v>
      </c>
    </row>
    <row r="340" spans="15:116" s="67" customFormat="1" ht="18.75" hidden="1" thickBot="1" x14ac:dyDescent="0.4">
      <c r="O340" s="671" t="s">
        <v>136</v>
      </c>
      <c r="Q340" s="682">
        <v>1.17</v>
      </c>
      <c r="R340" s="682">
        <v>28</v>
      </c>
      <c r="S340" s="688">
        <f t="shared" si="194"/>
        <v>0</v>
      </c>
      <c r="T340" s="688">
        <f t="shared" si="194"/>
        <v>0</v>
      </c>
      <c r="U340" s="688">
        <f t="shared" si="194"/>
        <v>9.3950999999999993E-2</v>
      </c>
      <c r="V340" s="688">
        <f t="shared" si="194"/>
        <v>0.37580399999999997</v>
      </c>
      <c r="W340" s="688">
        <f t="shared" si="194"/>
        <v>9.3950999999999993E-2</v>
      </c>
      <c r="X340" s="688">
        <f t="shared" si="194"/>
        <v>0</v>
      </c>
      <c r="Y340" s="688">
        <f t="shared" si="194"/>
        <v>0.18790199999999999</v>
      </c>
      <c r="Z340" s="688">
        <f t="shared" si="194"/>
        <v>1.3153140000000001</v>
      </c>
      <c r="AA340" s="688">
        <f t="shared" si="194"/>
        <v>0</v>
      </c>
      <c r="AB340" s="688">
        <f t="shared" si="194"/>
        <v>0</v>
      </c>
      <c r="AC340" s="688">
        <f t="shared" si="194"/>
        <v>0.1127412</v>
      </c>
      <c r="AD340" s="688">
        <f t="shared" si="194"/>
        <v>0</v>
      </c>
      <c r="AE340" s="688">
        <f t="shared" si="194"/>
        <v>1.8790199999999999</v>
      </c>
      <c r="AF340" s="688">
        <v>0</v>
      </c>
      <c r="AG340" s="688">
        <f t="shared" si="194"/>
        <v>0.18790199999999999</v>
      </c>
      <c r="AH340" s="934">
        <f t="shared" si="198"/>
        <v>3.1220640000000001E-2</v>
      </c>
      <c r="AI340" s="635">
        <v>0.2</v>
      </c>
      <c r="AJ340" s="88">
        <v>0</v>
      </c>
      <c r="AL340" s="88">
        <v>0</v>
      </c>
      <c r="AM340" s="689">
        <v>0.3</v>
      </c>
      <c r="AN340" s="686">
        <v>0.32</v>
      </c>
      <c r="AO340" s="686">
        <v>0.13</v>
      </c>
      <c r="AP340" s="690">
        <f>(AN340*365)*(AO340*0.67*0.02*1)</f>
        <v>0.20346560000000002</v>
      </c>
      <c r="AQ340" s="690">
        <f>(AN340*365)*(AO340*0.67*0.01*1)</f>
        <v>0.10173280000000001</v>
      </c>
      <c r="AR340" s="691"/>
      <c r="AS340" s="690">
        <f>(AN340*365)*(AO340*0.67*0.05*1)</f>
        <v>0.50866400000000001</v>
      </c>
      <c r="AT340" s="690">
        <f>(AN340*365)*(AO340*0.67*0.02*1)</f>
        <v>0.20346560000000002</v>
      </c>
      <c r="AU340" s="690">
        <f>(AN340*365)*(AO340*0.67*0.8*1)</f>
        <v>8.1386240000000001</v>
      </c>
      <c r="AV340" s="690">
        <f>(AN340*365)*(AO340*0.67*0.8*1)</f>
        <v>8.1386240000000001</v>
      </c>
      <c r="AW340" s="690">
        <f>(AN340*365)*(AO340*0.67*0.3*1)</f>
        <v>3.0519840000000005</v>
      </c>
      <c r="AX340" s="691"/>
      <c r="AY340" s="690">
        <f>(AN340*365)*(AO340*0.67*0.8*1)</f>
        <v>8.1386240000000001</v>
      </c>
      <c r="AZ340" s="690">
        <f t="shared" si="195"/>
        <v>10.173280000000002</v>
      </c>
      <c r="BA340" s="690">
        <f t="shared" si="196"/>
        <v>1.017328</v>
      </c>
      <c r="BB340" s="690">
        <f t="shared" si="197"/>
        <v>5.0866400000000006E-2</v>
      </c>
      <c r="BC340" s="690">
        <f>(AN340*365)*(AO340*0.67*0.015*1)</f>
        <v>0.15259920000000002</v>
      </c>
      <c r="BD340" s="690">
        <v>0</v>
      </c>
      <c r="BE340" s="690">
        <v>0</v>
      </c>
      <c r="BF340" s="690">
        <f t="shared" si="199"/>
        <v>0.54380805818181821</v>
      </c>
      <c r="BI340" s="1555" t="s">
        <v>1768</v>
      </c>
      <c r="BJ340" s="921" t="s">
        <v>168</v>
      </c>
      <c r="BK340" s="935">
        <v>0.9</v>
      </c>
      <c r="BL340" s="921" t="s">
        <v>412</v>
      </c>
      <c r="BM340" s="922">
        <v>0.2</v>
      </c>
      <c r="BN340" s="922">
        <v>0.5</v>
      </c>
      <c r="BO340" s="922" t="s">
        <v>258</v>
      </c>
      <c r="BP340" s="935">
        <v>1.7000000000000001E-2</v>
      </c>
      <c r="BQ340" s="921" t="s">
        <v>414</v>
      </c>
      <c r="BR340" s="922">
        <v>0.2</v>
      </c>
      <c r="BS340" s="922">
        <v>0.5</v>
      </c>
      <c r="BT340" s="922" t="s">
        <v>258</v>
      </c>
      <c r="BU340" s="637"/>
      <c r="BV340" s="801">
        <v>5.25</v>
      </c>
      <c r="BW340" s="796" t="s">
        <v>413</v>
      </c>
      <c r="BX340" s="637"/>
      <c r="BY340" s="801">
        <v>112.38857142857142</v>
      </c>
      <c r="BZ340" s="796" t="s">
        <v>413</v>
      </c>
      <c r="CA340" s="636"/>
      <c r="CB340" s="637"/>
      <c r="CC340" s="636"/>
      <c r="CD340" s="636"/>
      <c r="CE340" s="637"/>
      <c r="CF340" s="637"/>
      <c r="CG340" s="637"/>
      <c r="CH340" s="637"/>
      <c r="CI340" s="636"/>
      <c r="CJ340" s="636"/>
      <c r="CK340" s="637"/>
      <c r="CL340" s="637"/>
      <c r="CM340" s="637"/>
      <c r="CN340" s="705"/>
      <c r="CO340" s="667">
        <f t="shared" si="179"/>
        <v>0.2</v>
      </c>
      <c r="CP340" s="88">
        <f t="shared" si="180"/>
        <v>0.35</v>
      </c>
      <c r="CQ340" s="667">
        <f t="shared" si="181"/>
        <v>0.5</v>
      </c>
      <c r="CX340" s="910" t="s">
        <v>136</v>
      </c>
      <c r="CY340" s="910">
        <v>0.21</v>
      </c>
      <c r="CZ340" s="911">
        <f t="shared" si="200"/>
        <v>4.41</v>
      </c>
      <c r="DA340" s="911">
        <f t="shared" si="201"/>
        <v>5.25</v>
      </c>
      <c r="DB340" s="910">
        <v>12</v>
      </c>
      <c r="DC340" s="910">
        <v>1</v>
      </c>
      <c r="DD340" s="911">
        <f t="shared" si="202"/>
        <v>12</v>
      </c>
      <c r="DE340" s="910">
        <v>0.02</v>
      </c>
      <c r="DF340" s="912">
        <f t="shared" si="203"/>
        <v>0.37714285714285711</v>
      </c>
      <c r="DG340" s="912">
        <f t="shared" si="204"/>
        <v>116.91428571428571</v>
      </c>
      <c r="DH340" s="912">
        <f t="shared" si="205"/>
        <v>112.38857142857142</v>
      </c>
      <c r="DI340" s="913">
        <f t="shared" si="206"/>
        <v>121.32428571428571</v>
      </c>
      <c r="DJ340" s="913">
        <f t="shared" si="206"/>
        <v>117.63857142857142</v>
      </c>
      <c r="DK340" s="705" t="s">
        <v>168</v>
      </c>
      <c r="DL340" s="67" t="s">
        <v>391</v>
      </c>
    </row>
    <row r="341" spans="15:116" s="67" customFormat="1" ht="18.75" hidden="1" thickBot="1" x14ac:dyDescent="0.4">
      <c r="O341" s="671" t="s">
        <v>522</v>
      </c>
      <c r="Q341" s="682">
        <v>1.57</v>
      </c>
      <c r="R341" s="682">
        <v>28</v>
      </c>
      <c r="S341" s="688">
        <f t="shared" si="194"/>
        <v>0</v>
      </c>
      <c r="T341" s="688">
        <f t="shared" si="194"/>
        <v>0</v>
      </c>
      <c r="U341" s="688">
        <f t="shared" si="194"/>
        <v>0.12607100000000002</v>
      </c>
      <c r="V341" s="688">
        <f t="shared" si="194"/>
        <v>0.50428400000000007</v>
      </c>
      <c r="W341" s="688">
        <f t="shared" si="194"/>
        <v>0.12607100000000002</v>
      </c>
      <c r="X341" s="688">
        <f t="shared" si="194"/>
        <v>0</v>
      </c>
      <c r="Y341" s="688">
        <f t="shared" si="194"/>
        <v>0.25214200000000003</v>
      </c>
      <c r="Z341" s="688">
        <f t="shared" si="194"/>
        <v>1.7649940000000004</v>
      </c>
      <c r="AA341" s="688">
        <f t="shared" si="194"/>
        <v>0</v>
      </c>
      <c r="AB341" s="688">
        <f t="shared" si="194"/>
        <v>0</v>
      </c>
      <c r="AC341" s="688">
        <f t="shared" si="194"/>
        <v>0.15128520000000001</v>
      </c>
      <c r="AD341" s="688">
        <f t="shared" si="194"/>
        <v>0</v>
      </c>
      <c r="AE341" s="688">
        <f t="shared" si="194"/>
        <v>2.52142</v>
      </c>
      <c r="AF341" s="688">
        <v>0</v>
      </c>
      <c r="AG341" s="688">
        <f t="shared" si="194"/>
        <v>0.25214200000000003</v>
      </c>
      <c r="AH341" s="934">
        <f t="shared" si="198"/>
        <v>4.1894363076923083E-2</v>
      </c>
      <c r="AI341" s="635">
        <v>1</v>
      </c>
      <c r="AJ341" s="635">
        <v>12</v>
      </c>
      <c r="AL341" s="635">
        <v>8</v>
      </c>
      <c r="AM341" s="689">
        <v>0.3</v>
      </c>
      <c r="AN341" s="686">
        <v>0.3</v>
      </c>
      <c r="AO341" s="686">
        <v>0.28999999999999998</v>
      </c>
      <c r="AP341" s="690">
        <f>(AN341*365)*(AO341*0.67*0.01*1)</f>
        <v>0.21275850000000002</v>
      </c>
      <c r="AQ341" s="690">
        <f>(AN341*365)*(AO341*0.67*0.001*1)</f>
        <v>2.1275850000000002E-2</v>
      </c>
      <c r="AR341" s="691"/>
      <c r="AS341" s="690">
        <f>(AN341*365)*(AO341*0.67*0.02*1)</f>
        <v>0.42551700000000003</v>
      </c>
      <c r="AT341" s="690">
        <f>(AN341*365)*(AO341*0.67*0.01*1)</f>
        <v>0.21275850000000002</v>
      </c>
      <c r="AU341" s="690">
        <f>(AN341*365)*(AO341*0.67*0.25*1)</f>
        <v>5.3189624999999996</v>
      </c>
      <c r="AV341" s="690">
        <f>(AN341*365)*(AO341*0.67*0.73*1)</f>
        <v>15.5313705</v>
      </c>
      <c r="AW341" s="690">
        <f>(AN341*365)*(AO341*0.67*0.03*1)</f>
        <v>0.6382755</v>
      </c>
      <c r="AX341" s="691"/>
      <c r="AY341" s="690">
        <f>(AN341*365)*(AO341*0.67*0.25*1)</f>
        <v>5.3189624999999996</v>
      </c>
      <c r="AZ341" s="690">
        <f t="shared" si="195"/>
        <v>21.275849999999998</v>
      </c>
      <c r="BA341" s="690">
        <f t="shared" si="196"/>
        <v>2.1275850000000003</v>
      </c>
      <c r="BB341" s="690">
        <f t="shared" si="197"/>
        <v>0.10637925000000001</v>
      </c>
      <c r="BC341" s="690">
        <f>(AN341*365)*(AO341*0.67*0.005*1)</f>
        <v>0.10637925000000001</v>
      </c>
      <c r="BD341" s="690">
        <v>0</v>
      </c>
      <c r="BE341" s="690">
        <v>0</v>
      </c>
      <c r="BF341" s="690">
        <f t="shared" si="199"/>
        <v>0.65587643045454558</v>
      </c>
      <c r="BI341" s="1555" t="s">
        <v>1769</v>
      </c>
      <c r="BJ341" s="921" t="s">
        <v>168</v>
      </c>
      <c r="BK341" s="935">
        <v>1</v>
      </c>
      <c r="BL341" s="921" t="s">
        <v>412</v>
      </c>
      <c r="BM341" s="922">
        <v>0.2</v>
      </c>
      <c r="BN341" s="922">
        <v>0.5</v>
      </c>
      <c r="BO341" s="922" t="s">
        <v>258</v>
      </c>
      <c r="BP341" s="935">
        <v>0.248</v>
      </c>
      <c r="BQ341" s="921" t="s">
        <v>414</v>
      </c>
      <c r="BR341" s="922">
        <v>0.2</v>
      </c>
      <c r="BS341" s="922">
        <v>0.5</v>
      </c>
      <c r="BT341" s="922" t="s">
        <v>258</v>
      </c>
      <c r="BU341" s="637"/>
      <c r="BV341" s="801">
        <v>0</v>
      </c>
      <c r="BW341" s="796" t="s">
        <v>413</v>
      </c>
      <c r="BX341" s="637"/>
      <c r="BY341" s="801">
        <v>76.424228571428586</v>
      </c>
      <c r="BZ341" s="796" t="s">
        <v>413</v>
      </c>
      <c r="CA341" s="636"/>
      <c r="CB341" s="637"/>
      <c r="CC341" s="636"/>
      <c r="CD341" s="636"/>
      <c r="CE341" s="637"/>
      <c r="CF341" s="637"/>
      <c r="CG341" s="637"/>
      <c r="CH341" s="637"/>
      <c r="CI341" s="636"/>
      <c r="CJ341" s="636"/>
      <c r="CK341" s="637"/>
      <c r="CL341" s="637"/>
      <c r="CM341" s="637"/>
      <c r="CN341" s="705"/>
      <c r="CO341" s="667">
        <f t="shared" si="179"/>
        <v>0.2</v>
      </c>
      <c r="CP341" s="88">
        <f t="shared" si="180"/>
        <v>0.35</v>
      </c>
      <c r="CQ341" s="667">
        <f t="shared" si="181"/>
        <v>0.5</v>
      </c>
      <c r="CX341" s="910" t="s">
        <v>137</v>
      </c>
      <c r="CY341" s="910">
        <v>0</v>
      </c>
      <c r="CZ341" s="911">
        <f t="shared" si="200"/>
        <v>0</v>
      </c>
      <c r="DA341" s="911">
        <f t="shared" si="201"/>
        <v>0</v>
      </c>
      <c r="DB341" s="910">
        <v>16</v>
      </c>
      <c r="DC341" s="910">
        <v>0.51</v>
      </c>
      <c r="DD341" s="911">
        <f t="shared" si="202"/>
        <v>8.16</v>
      </c>
      <c r="DE341" s="910">
        <v>0.02</v>
      </c>
      <c r="DF341" s="912">
        <f t="shared" si="203"/>
        <v>0.25645714285714288</v>
      </c>
      <c r="DG341" s="912">
        <f t="shared" si="204"/>
        <v>79.5017142857143</v>
      </c>
      <c r="DH341" s="912">
        <f t="shared" si="205"/>
        <v>76.424228571428586</v>
      </c>
      <c r="DI341" s="913">
        <f t="shared" si="206"/>
        <v>79.5017142857143</v>
      </c>
      <c r="DJ341" s="913">
        <f t="shared" si="206"/>
        <v>76.424228571428586</v>
      </c>
      <c r="DK341" s="705" t="s">
        <v>168</v>
      </c>
      <c r="DL341" s="67" t="s">
        <v>391</v>
      </c>
    </row>
    <row r="342" spans="15:116" s="67" customFormat="1" ht="18.75" hidden="1" thickBot="1" x14ac:dyDescent="0.4">
      <c r="O342" s="671" t="s">
        <v>523</v>
      </c>
      <c r="Q342" s="682">
        <v>1.57</v>
      </c>
      <c r="R342" s="682">
        <v>28</v>
      </c>
      <c r="S342" s="688">
        <f t="shared" si="194"/>
        <v>0</v>
      </c>
      <c r="T342" s="688">
        <f t="shared" si="194"/>
        <v>0</v>
      </c>
      <c r="U342" s="688">
        <f t="shared" si="194"/>
        <v>0.12607100000000002</v>
      </c>
      <c r="V342" s="688">
        <f t="shared" si="194"/>
        <v>0.50428400000000007</v>
      </c>
      <c r="W342" s="688">
        <f t="shared" si="194"/>
        <v>0.12607100000000002</v>
      </c>
      <c r="X342" s="688">
        <f t="shared" si="194"/>
        <v>0</v>
      </c>
      <c r="Y342" s="688">
        <f t="shared" si="194"/>
        <v>0.25214200000000003</v>
      </c>
      <c r="Z342" s="688">
        <f t="shared" si="194"/>
        <v>1.7649940000000004</v>
      </c>
      <c r="AA342" s="688">
        <f t="shared" si="194"/>
        <v>0</v>
      </c>
      <c r="AB342" s="688">
        <f t="shared" si="194"/>
        <v>0</v>
      </c>
      <c r="AC342" s="688">
        <f t="shared" si="194"/>
        <v>0.15128520000000001</v>
      </c>
      <c r="AD342" s="688">
        <f t="shared" si="194"/>
        <v>0</v>
      </c>
      <c r="AE342" s="688">
        <f t="shared" si="194"/>
        <v>2.52142</v>
      </c>
      <c r="AF342" s="688">
        <v>0</v>
      </c>
      <c r="AG342" s="688">
        <f t="shared" si="194"/>
        <v>0.25214200000000003</v>
      </c>
      <c r="AH342" s="934">
        <f t="shared" si="198"/>
        <v>4.1894363076923083E-2</v>
      </c>
      <c r="AI342" s="635">
        <v>1</v>
      </c>
      <c r="AJ342" s="635">
        <v>20</v>
      </c>
      <c r="AL342" s="635">
        <v>18</v>
      </c>
      <c r="AM342" s="689">
        <v>0.3</v>
      </c>
      <c r="AN342" s="686">
        <v>0.3</v>
      </c>
      <c r="AO342" s="686">
        <v>0.28999999999999998</v>
      </c>
      <c r="AP342" s="690">
        <f>(AN342*365)*(AO342*0.67*0.015*1)</f>
        <v>0.31913775</v>
      </c>
      <c r="AQ342" s="690">
        <f>(AN342*365)*(AO342*0.67*0.005*1)</f>
        <v>0.10637925000000001</v>
      </c>
      <c r="AR342" s="691"/>
      <c r="AS342" s="690">
        <f>(AN342*365)*(AO342*0.67*0.04*1)</f>
        <v>0.85103400000000007</v>
      </c>
      <c r="AT342" s="690">
        <f>(AN342*365)*(AO342*0.67*0.015*1)</f>
        <v>0.31913775</v>
      </c>
      <c r="AU342" s="690">
        <f>(AN342*365)*(AO342*0.67*0.65*1)</f>
        <v>13.829302500000002</v>
      </c>
      <c r="AV342" s="690">
        <f>(AN342*365)*(AO342*0.67*0.79*1)</f>
        <v>16.807921499999999</v>
      </c>
      <c r="AW342" s="690">
        <f>(AN342*365)*(AO342*0.67*0.03*1)</f>
        <v>0.6382755</v>
      </c>
      <c r="AX342" s="691"/>
      <c r="AY342" s="690">
        <f>(AN342*365)*(AO342*0.67*0.65*1)</f>
        <v>13.829302500000002</v>
      </c>
      <c r="AZ342" s="690">
        <f t="shared" si="195"/>
        <v>21.275849999999998</v>
      </c>
      <c r="BA342" s="690">
        <f t="shared" si="196"/>
        <v>2.1275850000000003</v>
      </c>
      <c r="BB342" s="690">
        <f t="shared" si="197"/>
        <v>0.10637925000000001</v>
      </c>
      <c r="BC342" s="690">
        <f>(AN342*365)*(AO342*0.67*0.01*1)</f>
        <v>0.21275850000000002</v>
      </c>
      <c r="BD342" s="690">
        <v>0</v>
      </c>
      <c r="BE342" s="690">
        <v>0</v>
      </c>
      <c r="BF342" s="690">
        <f t="shared" si="199"/>
        <v>0.92453239090909123</v>
      </c>
      <c r="BI342" s="1555" t="s">
        <v>1770</v>
      </c>
      <c r="BJ342" s="921" t="s">
        <v>168</v>
      </c>
      <c r="BK342" s="935">
        <v>1</v>
      </c>
      <c r="BL342" s="921" t="s">
        <v>412</v>
      </c>
      <c r="BM342" s="922">
        <v>0.2</v>
      </c>
      <c r="BN342" s="922">
        <v>0.5</v>
      </c>
      <c r="BO342" s="922" t="s">
        <v>258</v>
      </c>
      <c r="BP342" s="935">
        <v>0.28000000000000003</v>
      </c>
      <c r="BQ342" s="921" t="s">
        <v>414</v>
      </c>
      <c r="BR342" s="922">
        <v>0.2</v>
      </c>
      <c r="BS342" s="922">
        <v>0.5</v>
      </c>
      <c r="BT342" s="922" t="s">
        <v>258</v>
      </c>
      <c r="BU342" s="637"/>
      <c r="BV342" s="801">
        <v>25</v>
      </c>
      <c r="BW342" s="796" t="s">
        <v>413</v>
      </c>
      <c r="BX342" s="637"/>
      <c r="BY342" s="801">
        <v>76.424228571428586</v>
      </c>
      <c r="BZ342" s="796" t="s">
        <v>413</v>
      </c>
      <c r="CA342" s="637"/>
      <c r="CB342" s="637"/>
      <c r="CC342" s="636"/>
      <c r="CD342" s="636"/>
      <c r="CE342" s="637"/>
      <c r="CF342" s="637"/>
      <c r="CG342" s="637"/>
      <c r="CH342" s="637"/>
      <c r="CI342" s="636"/>
      <c r="CJ342" s="636"/>
      <c r="CK342" s="637"/>
      <c r="CL342" s="637"/>
      <c r="CM342" s="637"/>
      <c r="CN342" s="705"/>
      <c r="CO342" s="667">
        <f t="shared" si="179"/>
        <v>0.2</v>
      </c>
      <c r="CP342" s="88">
        <f t="shared" si="180"/>
        <v>0.35</v>
      </c>
      <c r="CQ342" s="667">
        <f t="shared" si="181"/>
        <v>0.5</v>
      </c>
      <c r="CX342" s="910" t="s">
        <v>335</v>
      </c>
      <c r="CY342" s="910">
        <v>1</v>
      </c>
      <c r="CZ342" s="911">
        <f t="shared" si="200"/>
        <v>21</v>
      </c>
      <c r="DA342" s="911">
        <f t="shared" si="201"/>
        <v>25</v>
      </c>
      <c r="DB342" s="910">
        <v>16</v>
      </c>
      <c r="DC342" s="910">
        <v>0.51</v>
      </c>
      <c r="DD342" s="911">
        <f t="shared" si="202"/>
        <v>8.16</v>
      </c>
      <c r="DE342" s="910">
        <v>0.02</v>
      </c>
      <c r="DF342" s="912">
        <f t="shared" si="203"/>
        <v>0.25645714285714288</v>
      </c>
      <c r="DG342" s="912">
        <f t="shared" si="204"/>
        <v>79.5017142857143</v>
      </c>
      <c r="DH342" s="912">
        <f t="shared" si="205"/>
        <v>76.424228571428586</v>
      </c>
      <c r="DI342" s="913">
        <f t="shared" si="206"/>
        <v>100.5017142857143</v>
      </c>
      <c r="DJ342" s="913">
        <f t="shared" si="206"/>
        <v>101.42422857142859</v>
      </c>
      <c r="DK342" s="705" t="s">
        <v>168</v>
      </c>
      <c r="DL342" s="67" t="s">
        <v>391</v>
      </c>
    </row>
    <row r="343" spans="15:116" s="67" customFormat="1" ht="18.75" hidden="1" thickBot="1" x14ac:dyDescent="0.4">
      <c r="O343" s="671" t="s">
        <v>524</v>
      </c>
      <c r="Q343" s="682">
        <v>1.57</v>
      </c>
      <c r="R343" s="682">
        <v>28</v>
      </c>
      <c r="S343" s="688">
        <f t="shared" si="194"/>
        <v>0</v>
      </c>
      <c r="T343" s="688">
        <f t="shared" si="194"/>
        <v>0</v>
      </c>
      <c r="U343" s="688">
        <f t="shared" si="194"/>
        <v>0.12607100000000002</v>
      </c>
      <c r="V343" s="688">
        <f t="shared" si="194"/>
        <v>0.50428400000000007</v>
      </c>
      <c r="W343" s="688">
        <f t="shared" si="194"/>
        <v>0.12607100000000002</v>
      </c>
      <c r="X343" s="688">
        <f t="shared" si="194"/>
        <v>0</v>
      </c>
      <c r="Y343" s="688">
        <f t="shared" si="194"/>
        <v>0.25214200000000003</v>
      </c>
      <c r="Z343" s="688">
        <f t="shared" si="194"/>
        <v>1.7649940000000004</v>
      </c>
      <c r="AA343" s="688">
        <f t="shared" si="194"/>
        <v>0</v>
      </c>
      <c r="AB343" s="688">
        <f t="shared" si="194"/>
        <v>0</v>
      </c>
      <c r="AC343" s="688">
        <f t="shared" si="194"/>
        <v>0.15128520000000001</v>
      </c>
      <c r="AD343" s="688">
        <f t="shared" si="194"/>
        <v>0</v>
      </c>
      <c r="AE343" s="688">
        <f t="shared" si="194"/>
        <v>2.52142</v>
      </c>
      <c r="AF343" s="688">
        <v>0</v>
      </c>
      <c r="AG343" s="688">
        <f t="shared" si="194"/>
        <v>0.25214200000000003</v>
      </c>
      <c r="AH343" s="934">
        <f t="shared" si="198"/>
        <v>4.1894363076923083E-2</v>
      </c>
      <c r="AI343" s="635">
        <v>2</v>
      </c>
      <c r="AJ343" s="635">
        <v>23</v>
      </c>
      <c r="AL343" s="635">
        <v>21</v>
      </c>
      <c r="AM343" s="689">
        <v>0.3</v>
      </c>
      <c r="AN343" s="686">
        <v>0.3</v>
      </c>
      <c r="AO343" s="686">
        <v>0.28999999999999998</v>
      </c>
      <c r="AP343" s="690">
        <f>(AN343*365)*(AO343*0.67*0.02*1)</f>
        <v>0.42551700000000003</v>
      </c>
      <c r="AQ343" s="690">
        <f>(AN343*365)*(AO343*0.67*0.01*1)</f>
        <v>0.21275850000000002</v>
      </c>
      <c r="AR343" s="691"/>
      <c r="AS343" s="690">
        <f>(AN343*365)*(AO343*0.67*0.05*1)</f>
        <v>1.0637925000000001</v>
      </c>
      <c r="AT343" s="690">
        <f>(AN343*365)*(AO343*0.67*0.02*1)</f>
        <v>0.42551700000000003</v>
      </c>
      <c r="AU343" s="690">
        <f>(AN343*365)*(AO343*0.67*0.8*1)</f>
        <v>17.020680000000002</v>
      </c>
      <c r="AV343" s="690">
        <f>(AN343*365)*(AO343*0.67*0.8*1)</f>
        <v>17.020680000000002</v>
      </c>
      <c r="AW343" s="690">
        <f>(AN343*365)*(AO343*0.67*0.3*1)</f>
        <v>6.3827549999999995</v>
      </c>
      <c r="AX343" s="691"/>
      <c r="AY343" s="690">
        <f>(AN343*365)*(AO343*0.67*0.8*1)</f>
        <v>17.020680000000002</v>
      </c>
      <c r="AZ343" s="690">
        <f t="shared" si="195"/>
        <v>21.275849999999998</v>
      </c>
      <c r="BA343" s="690">
        <f t="shared" si="196"/>
        <v>2.1275850000000003</v>
      </c>
      <c r="BB343" s="690">
        <f t="shared" si="197"/>
        <v>0.10637925000000001</v>
      </c>
      <c r="BC343" s="690">
        <f>(AN343*365)*(AO343*0.67*0.015*1)</f>
        <v>0.31913775</v>
      </c>
      <c r="BD343" s="690">
        <v>0</v>
      </c>
      <c r="BE343" s="690">
        <v>0</v>
      </c>
      <c r="BF343" s="690">
        <f t="shared" si="199"/>
        <v>1.1372908909090911</v>
      </c>
      <c r="BI343" s="1556" t="s">
        <v>1771</v>
      </c>
      <c r="BJ343" s="921" t="s">
        <v>168</v>
      </c>
      <c r="BK343" s="935">
        <v>1</v>
      </c>
      <c r="BL343" s="921" t="s">
        <v>412</v>
      </c>
      <c r="BM343" s="922">
        <v>0.2</v>
      </c>
      <c r="BN343" s="922">
        <v>0.5</v>
      </c>
      <c r="BO343" s="922" t="s">
        <v>258</v>
      </c>
      <c r="BP343" s="935">
        <v>8.0000000000000002E-3</v>
      </c>
      <c r="BQ343" s="921" t="s">
        <v>414</v>
      </c>
      <c r="BR343" s="922">
        <v>0.2</v>
      </c>
      <c r="BS343" s="922">
        <v>0.5</v>
      </c>
      <c r="BT343" s="922" t="s">
        <v>258</v>
      </c>
      <c r="BU343" s="637"/>
      <c r="BV343" s="801">
        <v>50</v>
      </c>
      <c r="BW343" s="796" t="s">
        <v>413</v>
      </c>
      <c r="BX343" s="637"/>
      <c r="BY343" s="801">
        <v>76.424228571428586</v>
      </c>
      <c r="BZ343" s="796" t="s">
        <v>413</v>
      </c>
      <c r="CA343" s="637"/>
      <c r="CB343" s="637"/>
      <c r="CC343" s="636"/>
      <c r="CD343" s="636"/>
      <c r="CE343" s="637"/>
      <c r="CF343" s="637"/>
      <c r="CG343" s="637"/>
      <c r="CH343" s="637"/>
      <c r="CI343" s="636"/>
      <c r="CJ343" s="636"/>
      <c r="CK343" s="637"/>
      <c r="CL343" s="637"/>
      <c r="CM343" s="637"/>
      <c r="CN343" s="705"/>
      <c r="CO343" s="667">
        <f t="shared" si="179"/>
        <v>0.2</v>
      </c>
      <c r="CP343" s="88">
        <f t="shared" si="180"/>
        <v>0.35</v>
      </c>
      <c r="CQ343" s="667">
        <f t="shared" si="181"/>
        <v>0.5</v>
      </c>
      <c r="CX343" s="910" t="s">
        <v>139</v>
      </c>
      <c r="CY343" s="910">
        <v>2</v>
      </c>
      <c r="CZ343" s="911">
        <f t="shared" si="200"/>
        <v>42</v>
      </c>
      <c r="DA343" s="911">
        <f t="shared" si="201"/>
        <v>50</v>
      </c>
      <c r="DB343" s="910">
        <v>16</v>
      </c>
      <c r="DC343" s="910">
        <v>0.51</v>
      </c>
      <c r="DD343" s="911">
        <f t="shared" si="202"/>
        <v>8.16</v>
      </c>
      <c r="DE343" s="910">
        <v>0.02</v>
      </c>
      <c r="DF343" s="912">
        <f t="shared" si="203"/>
        <v>0.25645714285714288</v>
      </c>
      <c r="DG343" s="912">
        <f t="shared" si="204"/>
        <v>79.5017142857143</v>
      </c>
      <c r="DH343" s="912">
        <f t="shared" si="205"/>
        <v>76.424228571428586</v>
      </c>
      <c r="DI343" s="913">
        <f t="shared" si="206"/>
        <v>121.5017142857143</v>
      </c>
      <c r="DJ343" s="913">
        <f t="shared" si="206"/>
        <v>126.42422857142859</v>
      </c>
      <c r="DK343" s="705" t="s">
        <v>168</v>
      </c>
      <c r="DL343" s="67" t="s">
        <v>391</v>
      </c>
    </row>
    <row r="344" spans="15:116" s="67" customFormat="1" ht="18.75" hidden="1" customHeight="1" thickBot="1" x14ac:dyDescent="0.4">
      <c r="O344" s="671" t="s">
        <v>544</v>
      </c>
      <c r="Q344" s="682">
        <v>0.55000000000000004</v>
      </c>
      <c r="R344" s="682">
        <v>28</v>
      </c>
      <c r="S344" s="688">
        <f t="shared" si="194"/>
        <v>0</v>
      </c>
      <c r="T344" s="688">
        <f t="shared" si="194"/>
        <v>0</v>
      </c>
      <c r="U344" s="688">
        <f t="shared" si="194"/>
        <v>4.4165000000000003E-2</v>
      </c>
      <c r="V344" s="688">
        <f t="shared" si="194"/>
        <v>0.17666000000000001</v>
      </c>
      <c r="W344" s="688">
        <f t="shared" si="194"/>
        <v>4.4165000000000003E-2</v>
      </c>
      <c r="X344" s="688">
        <f t="shared" si="194"/>
        <v>0</v>
      </c>
      <c r="Y344" s="688">
        <f t="shared" si="194"/>
        <v>8.8330000000000006E-2</v>
      </c>
      <c r="Z344" s="688">
        <f t="shared" si="194"/>
        <v>0.61831000000000003</v>
      </c>
      <c r="AA344" s="688">
        <f t="shared" si="194"/>
        <v>0</v>
      </c>
      <c r="AB344" s="688">
        <f t="shared" si="194"/>
        <v>0</v>
      </c>
      <c r="AC344" s="688">
        <f t="shared" si="194"/>
        <v>5.299800000000001E-2</v>
      </c>
      <c r="AD344" s="688">
        <f t="shared" si="194"/>
        <v>0</v>
      </c>
      <c r="AE344" s="688">
        <f t="shared" si="194"/>
        <v>0.88330000000000009</v>
      </c>
      <c r="AF344" s="688">
        <v>0</v>
      </c>
      <c r="AG344" s="688">
        <f t="shared" si="194"/>
        <v>8.8330000000000006E-2</v>
      </c>
      <c r="AH344" s="934">
        <f t="shared" si="198"/>
        <v>1.4676369230769232E-2</v>
      </c>
      <c r="AI344" s="635">
        <v>1</v>
      </c>
      <c r="AJ344" s="635">
        <v>23</v>
      </c>
      <c r="AL344" s="635">
        <v>12</v>
      </c>
      <c r="AM344" s="689">
        <v>0.3</v>
      </c>
      <c r="AN344" s="686">
        <v>0.3</v>
      </c>
      <c r="AO344" s="686">
        <v>0.28999999999999998</v>
      </c>
      <c r="AP344" s="690">
        <f>(AN344*365)*(AO344*0.67*0.01*1)</f>
        <v>0.21275850000000002</v>
      </c>
      <c r="AQ344" s="690">
        <f>(AN344*365)*(AO344*0.67*0.001*1)</f>
        <v>2.1275850000000002E-2</v>
      </c>
      <c r="AR344" s="691"/>
      <c r="AS344" s="690">
        <f>(AN344*365)*(AO344*0.67*0.02*1)</f>
        <v>0.42551700000000003</v>
      </c>
      <c r="AT344" s="690">
        <f>(AN344*365)*(AO344*0.67*0.01*1)</f>
        <v>0.21275850000000002</v>
      </c>
      <c r="AU344" s="690">
        <f>(AN344*365)*(AO344*0.67*0.25*1)</f>
        <v>5.3189624999999996</v>
      </c>
      <c r="AV344" s="690">
        <f>(AN344*365)*(AO344*0.67*0.73*1)</f>
        <v>15.5313705</v>
      </c>
      <c r="AW344" s="690">
        <f>(AN344*365)*(AO344*0.67*0.03*1)</f>
        <v>0.6382755</v>
      </c>
      <c r="AX344" s="691"/>
      <c r="AY344" s="690">
        <f>(AN344*365)*(AO344*0.67*0.25*1)</f>
        <v>5.3189624999999996</v>
      </c>
      <c r="AZ344" s="690">
        <f t="shared" si="195"/>
        <v>21.275849999999998</v>
      </c>
      <c r="BA344" s="690">
        <f t="shared" si="196"/>
        <v>2.1275850000000003</v>
      </c>
      <c r="BB344" s="690">
        <f t="shared" si="197"/>
        <v>0.10637925000000001</v>
      </c>
      <c r="BC344" s="690">
        <f>(AN344*365)*(AO344*0.67*0.005*1)</f>
        <v>0.10637925000000001</v>
      </c>
      <c r="BD344" s="690">
        <v>0</v>
      </c>
      <c r="BE344" s="690">
        <v>0</v>
      </c>
      <c r="BF344" s="690">
        <f t="shared" si="199"/>
        <v>0.65587643045454558</v>
      </c>
      <c r="BI344" s="1555" t="s">
        <v>1772</v>
      </c>
      <c r="BJ344" s="921" t="s">
        <v>169</v>
      </c>
      <c r="BK344" s="935">
        <v>0.2</v>
      </c>
      <c r="BL344" s="921" t="s">
        <v>412</v>
      </c>
      <c r="BM344" s="922">
        <v>0.2</v>
      </c>
      <c r="BN344" s="922">
        <v>0.5</v>
      </c>
      <c r="BO344" s="922" t="s">
        <v>258</v>
      </c>
      <c r="BP344" s="935">
        <v>1.2999999999999999E-2</v>
      </c>
      <c r="BQ344" s="921" t="s">
        <v>414</v>
      </c>
      <c r="BR344" s="922">
        <v>0.2</v>
      </c>
      <c r="BS344" s="922">
        <v>0.5</v>
      </c>
      <c r="BT344" s="922" t="s">
        <v>258</v>
      </c>
      <c r="BU344" s="637"/>
      <c r="BV344" s="801">
        <v>0</v>
      </c>
      <c r="BW344" s="796" t="s">
        <v>413</v>
      </c>
      <c r="BX344" s="637"/>
      <c r="BY344" s="801">
        <v>14.985142857142856</v>
      </c>
      <c r="BZ344" s="796" t="s">
        <v>413</v>
      </c>
      <c r="CA344" s="637"/>
      <c r="CB344" s="637"/>
      <c r="CC344" s="636"/>
      <c r="CD344" s="636"/>
      <c r="CE344" s="637"/>
      <c r="CF344" s="637"/>
      <c r="CG344" s="637"/>
      <c r="CH344" s="637"/>
      <c r="CI344" s="636"/>
      <c r="CJ344" s="636"/>
      <c r="CK344" s="637"/>
      <c r="CL344" s="637"/>
      <c r="CM344" s="637"/>
      <c r="CN344" s="705"/>
      <c r="CO344" s="667">
        <f t="shared" si="179"/>
        <v>0.2</v>
      </c>
      <c r="CP344" s="88">
        <f t="shared" si="180"/>
        <v>0.35</v>
      </c>
      <c r="CQ344" s="667">
        <f t="shared" si="181"/>
        <v>0.5</v>
      </c>
      <c r="CX344" s="910" t="s">
        <v>336</v>
      </c>
      <c r="CY344" s="910">
        <v>0</v>
      </c>
      <c r="CZ344" s="911">
        <f t="shared" si="200"/>
        <v>0</v>
      </c>
      <c r="DA344" s="911">
        <f t="shared" si="201"/>
        <v>0</v>
      </c>
      <c r="DB344" s="910">
        <v>16</v>
      </c>
      <c r="DC344" s="910">
        <v>0.4</v>
      </c>
      <c r="DD344" s="911">
        <f t="shared" si="202"/>
        <v>6.4</v>
      </c>
      <c r="DE344" s="910">
        <v>5.0000000000000001E-3</v>
      </c>
      <c r="DF344" s="912">
        <f t="shared" si="203"/>
        <v>5.0285714285714281E-2</v>
      </c>
      <c r="DG344" s="912">
        <f t="shared" si="204"/>
        <v>15.588571428571427</v>
      </c>
      <c r="DH344" s="912">
        <f t="shared" si="205"/>
        <v>14.985142857142856</v>
      </c>
      <c r="DI344" s="913">
        <f t="shared" si="206"/>
        <v>15.588571428571427</v>
      </c>
      <c r="DJ344" s="913">
        <f t="shared" si="206"/>
        <v>14.985142857142856</v>
      </c>
      <c r="DK344" s="705" t="s">
        <v>168</v>
      </c>
      <c r="DL344" s="67" t="s">
        <v>391</v>
      </c>
    </row>
    <row r="345" spans="15:116" s="67" customFormat="1" ht="18.75" hidden="1" thickBot="1" x14ac:dyDescent="0.4">
      <c r="O345" s="671" t="s">
        <v>545</v>
      </c>
      <c r="Q345" s="682">
        <v>0.55000000000000004</v>
      </c>
      <c r="R345" s="682">
        <v>28</v>
      </c>
      <c r="S345" s="688">
        <f t="shared" si="194"/>
        <v>0</v>
      </c>
      <c r="T345" s="688">
        <f t="shared" si="194"/>
        <v>0</v>
      </c>
      <c r="U345" s="688">
        <f t="shared" si="194"/>
        <v>4.4165000000000003E-2</v>
      </c>
      <c r="V345" s="688">
        <f t="shared" si="194"/>
        <v>0.17666000000000001</v>
      </c>
      <c r="W345" s="688">
        <f t="shared" si="194"/>
        <v>4.4165000000000003E-2</v>
      </c>
      <c r="X345" s="688">
        <f t="shared" si="194"/>
        <v>0</v>
      </c>
      <c r="Y345" s="688">
        <f t="shared" si="194"/>
        <v>8.8330000000000006E-2</v>
      </c>
      <c r="Z345" s="688">
        <f t="shared" si="194"/>
        <v>0.61831000000000003</v>
      </c>
      <c r="AA345" s="688">
        <f t="shared" si="194"/>
        <v>0</v>
      </c>
      <c r="AB345" s="688">
        <f t="shared" si="194"/>
        <v>0</v>
      </c>
      <c r="AC345" s="688">
        <f t="shared" si="194"/>
        <v>5.299800000000001E-2</v>
      </c>
      <c r="AD345" s="688">
        <f t="shared" si="194"/>
        <v>0</v>
      </c>
      <c r="AE345" s="688">
        <f t="shared" si="194"/>
        <v>0.88330000000000009</v>
      </c>
      <c r="AF345" s="688">
        <v>0</v>
      </c>
      <c r="AG345" s="688">
        <f t="shared" si="194"/>
        <v>8.8330000000000006E-2</v>
      </c>
      <c r="AH345" s="934">
        <f t="shared" si="198"/>
        <v>1.4676369230769232E-2</v>
      </c>
      <c r="AI345" s="635">
        <v>1</v>
      </c>
      <c r="AJ345" s="635">
        <v>39</v>
      </c>
      <c r="AL345" s="635">
        <v>27</v>
      </c>
      <c r="AM345" s="689">
        <v>0.3</v>
      </c>
      <c r="AN345" s="686">
        <v>0.3</v>
      </c>
      <c r="AO345" s="686">
        <v>0.28999999999999998</v>
      </c>
      <c r="AP345" s="690">
        <f>(AN345*365)*(AO345*0.67*0.015*1)</f>
        <v>0.31913775</v>
      </c>
      <c r="AQ345" s="690">
        <f>(AN345*365)*(AO345*0.67*0.005*1)</f>
        <v>0.10637925000000001</v>
      </c>
      <c r="AR345" s="691"/>
      <c r="AS345" s="690">
        <f>(AN345*365)*(AO345*0.67*0.04*1)</f>
        <v>0.85103400000000007</v>
      </c>
      <c r="AT345" s="690">
        <f>(AN345*365)*(AO345*0.67*0.015*1)</f>
        <v>0.31913775</v>
      </c>
      <c r="AU345" s="690">
        <f>(AN345*365)*(AO345*0.67*0.65*1)</f>
        <v>13.829302500000002</v>
      </c>
      <c r="AV345" s="690">
        <f>(AN345*365)*(AO345*0.67*0.79*1)</f>
        <v>16.807921499999999</v>
      </c>
      <c r="AW345" s="690">
        <f>(AN345*365)*(AO345*0.67*0.03*1)</f>
        <v>0.6382755</v>
      </c>
      <c r="AX345" s="691"/>
      <c r="AY345" s="690">
        <f>(AN345*365)*(AO345*0.67*0.65*1)</f>
        <v>13.829302500000002</v>
      </c>
      <c r="AZ345" s="690">
        <f t="shared" si="195"/>
        <v>21.275849999999998</v>
      </c>
      <c r="BA345" s="690">
        <f t="shared" si="196"/>
        <v>2.1275850000000003</v>
      </c>
      <c r="BB345" s="690">
        <f t="shared" si="197"/>
        <v>0.10637925000000001</v>
      </c>
      <c r="BC345" s="690">
        <f>(AN345*365)*(AO345*0.67*0.01*1)</f>
        <v>0.21275850000000002</v>
      </c>
      <c r="BD345" s="690">
        <v>0</v>
      </c>
      <c r="BE345" s="690">
        <v>0</v>
      </c>
      <c r="BF345" s="690">
        <f t="shared" si="199"/>
        <v>0.92453239090909123</v>
      </c>
      <c r="BI345" s="1556" t="s">
        <v>466</v>
      </c>
      <c r="BJ345" s="921" t="s">
        <v>168</v>
      </c>
      <c r="BK345" s="935">
        <v>0.2</v>
      </c>
      <c r="BL345" s="921" t="s">
        <v>412</v>
      </c>
      <c r="BM345" s="922">
        <v>0.2</v>
      </c>
      <c r="BN345" s="922">
        <v>0.5</v>
      </c>
      <c r="BO345" s="922" t="s">
        <v>258</v>
      </c>
      <c r="BP345" s="935">
        <v>6.9000000000000006E-2</v>
      </c>
      <c r="BQ345" s="921" t="s">
        <v>414</v>
      </c>
      <c r="BR345" s="922">
        <v>0.2</v>
      </c>
      <c r="BS345" s="922">
        <v>0.5</v>
      </c>
      <c r="BT345" s="922" t="s">
        <v>258</v>
      </c>
      <c r="BU345" s="637"/>
      <c r="BV345" s="801">
        <v>25</v>
      </c>
      <c r="BW345" s="796" t="s">
        <v>413</v>
      </c>
      <c r="BX345" s="637"/>
      <c r="BY345" s="801">
        <v>14.985142857142856</v>
      </c>
      <c r="BZ345" s="796" t="s">
        <v>413</v>
      </c>
      <c r="CA345" s="637"/>
      <c r="CB345" s="637"/>
      <c r="CC345" s="636"/>
      <c r="CD345" s="636"/>
      <c r="CE345" s="637"/>
      <c r="CF345" s="637"/>
      <c r="CG345" s="637"/>
      <c r="CH345" s="637"/>
      <c r="CI345" s="636"/>
      <c r="CJ345" s="636"/>
      <c r="CK345" s="637"/>
      <c r="CL345" s="637"/>
      <c r="CM345" s="637"/>
      <c r="CN345" s="705"/>
      <c r="CO345" s="667">
        <f t="shared" si="179"/>
        <v>0.2</v>
      </c>
      <c r="CP345" s="88">
        <f t="shared" si="180"/>
        <v>0.35</v>
      </c>
      <c r="CQ345" s="667">
        <f t="shared" si="181"/>
        <v>0.5</v>
      </c>
      <c r="CX345" s="910" t="s">
        <v>337</v>
      </c>
      <c r="CY345" s="910">
        <v>1</v>
      </c>
      <c r="CZ345" s="911">
        <f t="shared" si="200"/>
        <v>21</v>
      </c>
      <c r="DA345" s="911">
        <f t="shared" si="201"/>
        <v>25</v>
      </c>
      <c r="DB345" s="910">
        <v>16</v>
      </c>
      <c r="DC345" s="910">
        <v>0.4</v>
      </c>
      <c r="DD345" s="911">
        <f t="shared" si="202"/>
        <v>6.4</v>
      </c>
      <c r="DE345" s="910">
        <v>5.0000000000000001E-3</v>
      </c>
      <c r="DF345" s="912">
        <f t="shared" si="203"/>
        <v>5.0285714285714281E-2</v>
      </c>
      <c r="DG345" s="912">
        <f t="shared" si="204"/>
        <v>15.588571428571427</v>
      </c>
      <c r="DH345" s="912">
        <f t="shared" si="205"/>
        <v>14.985142857142856</v>
      </c>
      <c r="DI345" s="913">
        <f t="shared" si="206"/>
        <v>36.588571428571427</v>
      </c>
      <c r="DJ345" s="913">
        <f t="shared" si="206"/>
        <v>39.985142857142854</v>
      </c>
      <c r="DK345" s="705" t="s">
        <v>168</v>
      </c>
      <c r="DL345" s="67" t="s">
        <v>391</v>
      </c>
    </row>
    <row r="346" spans="15:116" s="67" customFormat="1" ht="28.15" hidden="1" customHeight="1" thickBot="1" x14ac:dyDescent="0.4">
      <c r="O346" s="671" t="s">
        <v>546</v>
      </c>
      <c r="Q346" s="682">
        <v>0.55000000000000004</v>
      </c>
      <c r="R346" s="682">
        <v>28</v>
      </c>
      <c r="S346" s="688">
        <f t="shared" si="194"/>
        <v>0</v>
      </c>
      <c r="T346" s="688">
        <f t="shared" si="194"/>
        <v>0</v>
      </c>
      <c r="U346" s="688">
        <f t="shared" si="194"/>
        <v>4.4165000000000003E-2</v>
      </c>
      <c r="V346" s="688">
        <f t="shared" si="194"/>
        <v>0.17666000000000001</v>
      </c>
      <c r="W346" s="688">
        <f t="shared" si="194"/>
        <v>4.4165000000000003E-2</v>
      </c>
      <c r="X346" s="688">
        <f t="shared" si="194"/>
        <v>0</v>
      </c>
      <c r="Y346" s="688">
        <f t="shared" si="194"/>
        <v>8.8330000000000006E-2</v>
      </c>
      <c r="Z346" s="688">
        <f t="shared" si="194"/>
        <v>0.61831000000000003</v>
      </c>
      <c r="AA346" s="688">
        <f t="shared" si="194"/>
        <v>0</v>
      </c>
      <c r="AB346" s="688">
        <f t="shared" si="194"/>
        <v>0</v>
      </c>
      <c r="AC346" s="688">
        <f t="shared" si="194"/>
        <v>5.299800000000001E-2</v>
      </c>
      <c r="AD346" s="688">
        <f t="shared" si="194"/>
        <v>0</v>
      </c>
      <c r="AE346" s="688">
        <f t="shared" si="194"/>
        <v>0.88330000000000009</v>
      </c>
      <c r="AF346" s="688">
        <v>0</v>
      </c>
      <c r="AG346" s="688">
        <f t="shared" si="194"/>
        <v>8.8330000000000006E-2</v>
      </c>
      <c r="AH346" s="934">
        <f t="shared" si="198"/>
        <v>1.4676369230769232E-2</v>
      </c>
      <c r="AI346" s="635">
        <v>2</v>
      </c>
      <c r="AJ346" s="635">
        <v>45</v>
      </c>
      <c r="AL346" s="635">
        <v>33</v>
      </c>
      <c r="AM346" s="689">
        <v>0.3</v>
      </c>
      <c r="AN346" s="686">
        <v>0.3</v>
      </c>
      <c r="AO346" s="686">
        <v>0.28999999999999998</v>
      </c>
      <c r="AP346" s="690">
        <f>(AN346*365)*(AO346*0.67*0.02*1)</f>
        <v>0.42551700000000003</v>
      </c>
      <c r="AQ346" s="690">
        <f>(AN346*365)*(AO346*0.67*0.01*1)</f>
        <v>0.21275850000000002</v>
      </c>
      <c r="AR346" s="691"/>
      <c r="AS346" s="690">
        <f>(AN346*365)*(AO346*0.67*0.05*1)</f>
        <v>1.0637925000000001</v>
      </c>
      <c r="AT346" s="690">
        <f>(AN346*365)*(AO346*0.67*0.02*1)</f>
        <v>0.42551700000000003</v>
      </c>
      <c r="AU346" s="690">
        <f>(AN346*365)*(AO346*0.67*0.8*1)</f>
        <v>17.020680000000002</v>
      </c>
      <c r="AV346" s="690">
        <f>(AN346*365)*(AO346*0.67*0.8*1)</f>
        <v>17.020680000000002</v>
      </c>
      <c r="AW346" s="690">
        <f>(AN346*365)*(AO346*0.67*0.3*1)</f>
        <v>6.3827549999999995</v>
      </c>
      <c r="AX346" s="691"/>
      <c r="AY346" s="690">
        <f>(AN346*365)*(AO346*0.67*0.8*1)</f>
        <v>17.020680000000002</v>
      </c>
      <c r="AZ346" s="690">
        <f t="shared" si="195"/>
        <v>21.275849999999998</v>
      </c>
      <c r="BA346" s="690">
        <f t="shared" si="196"/>
        <v>2.1275850000000003</v>
      </c>
      <c r="BB346" s="690">
        <f t="shared" si="197"/>
        <v>0.10637925000000001</v>
      </c>
      <c r="BC346" s="690">
        <f>(AN346*365)*(AO346*0.67*0.015*1)</f>
        <v>0.31913775</v>
      </c>
      <c r="BD346" s="690">
        <v>0</v>
      </c>
      <c r="BE346" s="690">
        <v>0</v>
      </c>
      <c r="BF346" s="690">
        <f t="shared" si="199"/>
        <v>1.1372908909090911</v>
      </c>
      <c r="BI346" s="2206" t="s">
        <v>1773</v>
      </c>
      <c r="BJ346" s="2206"/>
      <c r="BK346" s="2206"/>
      <c r="BL346" s="2206"/>
      <c r="BM346" s="2206"/>
      <c r="BN346" s="2206"/>
      <c r="BO346" s="2206"/>
      <c r="BP346" s="2206"/>
      <c r="BQ346" s="2206"/>
      <c r="BR346" s="2206"/>
      <c r="BS346" s="2206"/>
      <c r="BT346" s="2206"/>
      <c r="BU346" s="637"/>
      <c r="BV346" s="801">
        <v>50</v>
      </c>
      <c r="BW346" s="796" t="s">
        <v>413</v>
      </c>
      <c r="BX346" s="637"/>
      <c r="BY346" s="801">
        <v>14.985142857142856</v>
      </c>
      <c r="BZ346" s="796" t="s">
        <v>413</v>
      </c>
      <c r="CA346" s="637"/>
      <c r="CB346" s="637"/>
      <c r="CC346" s="636"/>
      <c r="CD346" s="636"/>
      <c r="CE346" s="637"/>
      <c r="CF346" s="637"/>
      <c r="CG346" s="637"/>
      <c r="CH346" s="637"/>
      <c r="CI346" s="636"/>
      <c r="CJ346" s="636"/>
      <c r="CK346" s="637"/>
      <c r="CL346" s="637"/>
      <c r="CM346" s="637"/>
      <c r="CN346" s="705"/>
      <c r="CO346" s="667">
        <f t="shared" si="179"/>
        <v>0</v>
      </c>
      <c r="CP346" s="88">
        <f t="shared" si="180"/>
        <v>0</v>
      </c>
      <c r="CQ346" s="667">
        <f t="shared" si="181"/>
        <v>0</v>
      </c>
      <c r="CX346" s="910" t="s">
        <v>338</v>
      </c>
      <c r="CY346" s="910">
        <v>2</v>
      </c>
      <c r="CZ346" s="911">
        <f t="shared" si="200"/>
        <v>42</v>
      </c>
      <c r="DA346" s="911">
        <f t="shared" si="201"/>
        <v>50</v>
      </c>
      <c r="DB346" s="910">
        <v>16</v>
      </c>
      <c r="DC346" s="910">
        <v>0.4</v>
      </c>
      <c r="DD346" s="911">
        <f t="shared" si="202"/>
        <v>6.4</v>
      </c>
      <c r="DE346" s="910">
        <v>5.0000000000000001E-3</v>
      </c>
      <c r="DF346" s="912">
        <f t="shared" si="203"/>
        <v>5.0285714285714281E-2</v>
      </c>
      <c r="DG346" s="912">
        <f t="shared" si="204"/>
        <v>15.588571428571427</v>
      </c>
      <c r="DH346" s="912">
        <f t="shared" si="205"/>
        <v>14.985142857142856</v>
      </c>
      <c r="DI346" s="913">
        <f t="shared" si="206"/>
        <v>57.588571428571427</v>
      </c>
      <c r="DJ346" s="913">
        <f t="shared" si="206"/>
        <v>64.985142857142861</v>
      </c>
      <c r="DK346" s="705" t="s">
        <v>168</v>
      </c>
      <c r="DL346" s="67" t="s">
        <v>391</v>
      </c>
    </row>
    <row r="347" spans="15:116" s="67" customFormat="1" ht="18.75" hidden="1" thickBot="1" x14ac:dyDescent="0.4">
      <c r="O347" s="671" t="s">
        <v>143</v>
      </c>
      <c r="Q347" s="682">
        <v>0.32</v>
      </c>
      <c r="R347" s="682">
        <v>380</v>
      </c>
      <c r="S347" s="688">
        <f t="shared" si="194"/>
        <v>0</v>
      </c>
      <c r="T347" s="688">
        <f t="shared" si="194"/>
        <v>0</v>
      </c>
      <c r="U347" s="688">
        <f t="shared" si="194"/>
        <v>0.34873142857142858</v>
      </c>
      <c r="V347" s="688">
        <f t="shared" si="194"/>
        <v>1.3949257142857143</v>
      </c>
      <c r="W347" s="688">
        <f t="shared" si="194"/>
        <v>0.34873142857142858</v>
      </c>
      <c r="X347" s="688">
        <f t="shared" si="194"/>
        <v>0</v>
      </c>
      <c r="Y347" s="688">
        <f t="shared" ref="Y347:AE347" si="207">((($Q347*($R347/1000)*365)*1)*Y$327)*(44/28)</f>
        <v>0.69746285714285716</v>
      </c>
      <c r="Z347" s="688">
        <f t="shared" si="207"/>
        <v>4.8822400000000004</v>
      </c>
      <c r="AA347" s="688">
        <f t="shared" si="207"/>
        <v>0</v>
      </c>
      <c r="AB347" s="688">
        <f t="shared" si="207"/>
        <v>0</v>
      </c>
      <c r="AC347" s="688">
        <f t="shared" si="207"/>
        <v>0.41847771428571423</v>
      </c>
      <c r="AD347" s="688">
        <f t="shared" si="207"/>
        <v>0</v>
      </c>
      <c r="AE347" s="688">
        <f t="shared" si="207"/>
        <v>6.9746285714285721</v>
      </c>
      <c r="AF347" s="688">
        <v>0</v>
      </c>
      <c r="AG347" s="688">
        <f t="shared" ref="AG347:AG352" si="208">((($Q347*($R347/1000)*365)*1)*AG$327)*(44/28)</f>
        <v>0.69746285714285716</v>
      </c>
      <c r="AH347" s="934">
        <f t="shared" si="198"/>
        <v>0.11588613626373628</v>
      </c>
      <c r="AI347" s="635">
        <v>1</v>
      </c>
      <c r="AJ347" s="88">
        <v>0</v>
      </c>
      <c r="AL347" s="635">
        <v>5</v>
      </c>
      <c r="AM347" s="689">
        <v>0.3</v>
      </c>
      <c r="AN347" s="686">
        <v>3.9</v>
      </c>
      <c r="AO347" s="686">
        <v>0.1</v>
      </c>
      <c r="AP347" s="690">
        <f>(AN347*365)*(AO347*0.67*0.01*1)</f>
        <v>0.95374500000000006</v>
      </c>
      <c r="AQ347" s="690">
        <f>(AN347*365)*(AO347*0.67*0.001*1)</f>
        <v>9.5374500000000001E-2</v>
      </c>
      <c r="AR347" s="691"/>
      <c r="AS347" s="690">
        <f>(AN347*365)*(AO347*0.67*0.02*1)</f>
        <v>1.9074900000000001</v>
      </c>
      <c r="AT347" s="690">
        <f>(AN347*365)*(AO347*0.67*0.01*1)</f>
        <v>0.95374500000000006</v>
      </c>
      <c r="AU347" s="690">
        <f>(AN347*365)*(AO347*0.67*0.25*1)</f>
        <v>23.843625000000003</v>
      </c>
      <c r="AV347" s="690">
        <f>(AN347*365)*(AO347*0.67*0.73*1)</f>
        <v>69.623384999999999</v>
      </c>
      <c r="AW347" s="690">
        <f>(AN347*365)*(AO347*0.67*0.03*1)</f>
        <v>2.8612350000000002</v>
      </c>
      <c r="AX347" s="691"/>
      <c r="AY347" s="690">
        <f>(AN347*365)*(AO347*0.67*0.25*1)</f>
        <v>23.843625000000003</v>
      </c>
      <c r="AZ347" s="690">
        <f t="shared" si="195"/>
        <v>95.374500000000012</v>
      </c>
      <c r="BA347" s="690">
        <f t="shared" si="196"/>
        <v>9.5374500000000015</v>
      </c>
      <c r="BB347" s="690">
        <f t="shared" si="197"/>
        <v>0.47687250000000003</v>
      </c>
      <c r="BC347" s="690">
        <f>(AN347*365)*(AO347*0.67*0.005*1)</f>
        <v>0.47687250000000003</v>
      </c>
      <c r="BD347" s="690">
        <v>0</v>
      </c>
      <c r="BE347" s="690">
        <v>0</v>
      </c>
      <c r="BF347" s="690">
        <f t="shared" si="199"/>
        <v>2.9401357227272733</v>
      </c>
      <c r="BI347" s="803"/>
      <c r="BJ347" s="803"/>
      <c r="BK347" s="936"/>
      <c r="BL347" s="803"/>
      <c r="BM347" s="805"/>
      <c r="BN347" s="805"/>
      <c r="BO347" s="805"/>
      <c r="BP347" s="936"/>
      <c r="BQ347" s="803"/>
      <c r="BR347" s="805"/>
      <c r="BS347" s="805"/>
      <c r="BT347" s="805"/>
      <c r="BU347" s="637"/>
      <c r="BV347" s="801">
        <v>25</v>
      </c>
      <c r="BW347" s="796" t="s">
        <v>413</v>
      </c>
      <c r="BX347" s="637"/>
      <c r="BY347" s="801">
        <v>370.88228571428567</v>
      </c>
      <c r="BZ347" s="796" t="s">
        <v>413</v>
      </c>
      <c r="CA347" s="637"/>
      <c r="CB347" s="637"/>
      <c r="CC347" s="636"/>
      <c r="CD347" s="636"/>
      <c r="CE347" s="637"/>
      <c r="CF347" s="637"/>
      <c r="CG347" s="637"/>
      <c r="CH347" s="637"/>
      <c r="CI347" s="636"/>
      <c r="CJ347" s="636"/>
      <c r="CK347" s="637"/>
      <c r="CL347" s="637"/>
      <c r="CM347" s="637"/>
      <c r="CN347" s="705"/>
      <c r="CO347" s="667">
        <f t="shared" si="179"/>
        <v>0</v>
      </c>
      <c r="CP347" s="88">
        <f t="shared" si="180"/>
        <v>0</v>
      </c>
      <c r="CQ347" s="667">
        <f t="shared" si="181"/>
        <v>0</v>
      </c>
      <c r="CX347" s="910" t="s">
        <v>143</v>
      </c>
      <c r="CY347" s="910">
        <v>1</v>
      </c>
      <c r="CZ347" s="911">
        <f t="shared" si="200"/>
        <v>21</v>
      </c>
      <c r="DA347" s="911">
        <f t="shared" si="201"/>
        <v>25</v>
      </c>
      <c r="DB347" s="910">
        <v>40</v>
      </c>
      <c r="DC347" s="910">
        <v>0.99</v>
      </c>
      <c r="DD347" s="911">
        <f t="shared" si="202"/>
        <v>39.6</v>
      </c>
      <c r="DE347" s="910">
        <v>0.02</v>
      </c>
      <c r="DF347" s="912">
        <f t="shared" si="203"/>
        <v>1.2445714285714284</v>
      </c>
      <c r="DG347" s="912">
        <f t="shared" si="204"/>
        <v>385.81714285714281</v>
      </c>
      <c r="DH347" s="912">
        <f t="shared" si="205"/>
        <v>370.88228571428567</v>
      </c>
      <c r="DI347" s="913">
        <f t="shared" si="206"/>
        <v>406.81714285714281</v>
      </c>
      <c r="DJ347" s="913">
        <f t="shared" si="206"/>
        <v>395.88228571428567</v>
      </c>
      <c r="DK347" s="705" t="s">
        <v>168</v>
      </c>
      <c r="DL347" s="67" t="s">
        <v>391</v>
      </c>
    </row>
    <row r="348" spans="15:116" s="67" customFormat="1" ht="18.75" hidden="1" thickBot="1" x14ac:dyDescent="0.4">
      <c r="O348" s="671" t="s">
        <v>144</v>
      </c>
      <c r="Q348" s="682">
        <v>0.32</v>
      </c>
      <c r="R348" s="682">
        <v>380</v>
      </c>
      <c r="S348" s="688">
        <f t="shared" ref="S348:AE352" si="209">((($Q348*($R348/1000)*365)*1)*S$327)*(44/28)</f>
        <v>0</v>
      </c>
      <c r="T348" s="688">
        <f t="shared" si="209"/>
        <v>0</v>
      </c>
      <c r="U348" s="688">
        <f t="shared" si="209"/>
        <v>0.34873142857142858</v>
      </c>
      <c r="V348" s="688">
        <f t="shared" si="209"/>
        <v>1.3949257142857143</v>
      </c>
      <c r="W348" s="688">
        <f t="shared" si="209"/>
        <v>0.34873142857142858</v>
      </c>
      <c r="X348" s="688">
        <f t="shared" si="209"/>
        <v>0</v>
      </c>
      <c r="Y348" s="688">
        <f t="shared" si="209"/>
        <v>0.69746285714285716</v>
      </c>
      <c r="Z348" s="688">
        <f t="shared" si="209"/>
        <v>4.8822400000000004</v>
      </c>
      <c r="AA348" s="688">
        <f t="shared" si="209"/>
        <v>0</v>
      </c>
      <c r="AB348" s="688">
        <f t="shared" si="209"/>
        <v>0</v>
      </c>
      <c r="AC348" s="688">
        <f t="shared" si="209"/>
        <v>0.41847771428571423</v>
      </c>
      <c r="AD348" s="688">
        <f t="shared" si="209"/>
        <v>0</v>
      </c>
      <c r="AE348" s="688">
        <f t="shared" si="209"/>
        <v>6.9746285714285721</v>
      </c>
      <c r="AF348" s="688">
        <v>0</v>
      </c>
      <c r="AG348" s="688">
        <f t="shared" si="208"/>
        <v>0.69746285714285716</v>
      </c>
      <c r="AH348" s="934">
        <f t="shared" si="198"/>
        <v>0.11588613626373628</v>
      </c>
      <c r="AI348" s="635">
        <v>1</v>
      </c>
      <c r="AJ348" s="88">
        <v>0</v>
      </c>
      <c r="AL348" s="635">
        <v>14</v>
      </c>
      <c r="AM348" s="689">
        <v>0.3</v>
      </c>
      <c r="AN348" s="686">
        <v>3.9</v>
      </c>
      <c r="AO348" s="686">
        <v>0.1</v>
      </c>
      <c r="AP348" s="690">
        <f>(AN348*365)*(AO348*0.67*0.015*1)</f>
        <v>1.4306175000000001</v>
      </c>
      <c r="AQ348" s="690">
        <f>(AN348*365)*(AO348*0.67*0.005*1)</f>
        <v>0.47687250000000003</v>
      </c>
      <c r="AR348" s="691"/>
      <c r="AS348" s="690">
        <f>(AN348*365)*(AO348*0.67*0.04*1)</f>
        <v>3.8149800000000003</v>
      </c>
      <c r="AT348" s="690">
        <f>(AN348*365)*(AO348*0.67*0.015*1)</f>
        <v>1.4306175000000001</v>
      </c>
      <c r="AU348" s="690">
        <f>(AN348*365)*(AO348*0.67*0.65*1)</f>
        <v>61.993425000000009</v>
      </c>
      <c r="AV348" s="690">
        <f>(AN348*365)*(AO348*0.67*0.79*1)</f>
        <v>75.345855</v>
      </c>
      <c r="AW348" s="690">
        <f>(AN348*365)*(AO348*0.67*0.03*1)</f>
        <v>2.8612350000000002</v>
      </c>
      <c r="AX348" s="691"/>
      <c r="AY348" s="690">
        <f>(AN348*365)*(AO348*0.67*0.65*1)</f>
        <v>61.993425000000009</v>
      </c>
      <c r="AZ348" s="690">
        <f t="shared" si="195"/>
        <v>95.374500000000012</v>
      </c>
      <c r="BA348" s="690">
        <f t="shared" si="196"/>
        <v>9.5374500000000015</v>
      </c>
      <c r="BB348" s="690">
        <f t="shared" si="197"/>
        <v>0.47687250000000003</v>
      </c>
      <c r="BC348" s="690">
        <f>(AN348*365)*(AO348*0.67*0.01*1)</f>
        <v>0.95374500000000006</v>
      </c>
      <c r="BD348" s="690">
        <v>0</v>
      </c>
      <c r="BE348" s="690">
        <v>0</v>
      </c>
      <c r="BF348" s="690">
        <f t="shared" si="199"/>
        <v>4.1444555454545462</v>
      </c>
      <c r="BI348" s="803"/>
      <c r="BJ348" s="803"/>
      <c r="BK348" s="936"/>
      <c r="BL348" s="803"/>
      <c r="BM348" s="805"/>
      <c r="BN348" s="805"/>
      <c r="BO348" s="805"/>
      <c r="BP348" s="936"/>
      <c r="BQ348" s="803"/>
      <c r="BR348" s="805"/>
      <c r="BS348" s="805"/>
      <c r="BT348" s="805"/>
      <c r="BU348" s="637"/>
      <c r="BV348" s="801">
        <v>25</v>
      </c>
      <c r="BW348" s="796" t="s">
        <v>413</v>
      </c>
      <c r="BX348" s="637"/>
      <c r="BY348" s="801">
        <v>370.88228571428567</v>
      </c>
      <c r="BZ348" s="796" t="s">
        <v>413</v>
      </c>
      <c r="CA348" s="637"/>
      <c r="CB348" s="637"/>
      <c r="CC348" s="636"/>
      <c r="CD348" s="636"/>
      <c r="CE348" s="637"/>
      <c r="CF348" s="637"/>
      <c r="CG348" s="637"/>
      <c r="CH348" s="637"/>
      <c r="CI348" s="636"/>
      <c r="CJ348" s="636"/>
      <c r="CK348" s="637"/>
      <c r="CL348" s="637"/>
      <c r="CM348" s="637"/>
      <c r="CN348" s="705"/>
      <c r="CO348" s="667">
        <f t="shared" si="179"/>
        <v>0</v>
      </c>
      <c r="CP348" s="88">
        <f t="shared" si="180"/>
        <v>0</v>
      </c>
      <c r="CQ348" s="667">
        <f t="shared" si="181"/>
        <v>0</v>
      </c>
      <c r="CX348" s="910" t="s">
        <v>144</v>
      </c>
      <c r="CY348" s="910">
        <v>1</v>
      </c>
      <c r="CZ348" s="911">
        <f t="shared" si="200"/>
        <v>21</v>
      </c>
      <c r="DA348" s="911">
        <f t="shared" si="201"/>
        <v>25</v>
      </c>
      <c r="DB348" s="910">
        <v>40</v>
      </c>
      <c r="DC348" s="910">
        <v>0.99</v>
      </c>
      <c r="DD348" s="911">
        <f t="shared" si="202"/>
        <v>39.6</v>
      </c>
      <c r="DE348" s="910">
        <v>0.02</v>
      </c>
      <c r="DF348" s="912">
        <f t="shared" si="203"/>
        <v>1.2445714285714284</v>
      </c>
      <c r="DG348" s="912">
        <f t="shared" si="204"/>
        <v>385.81714285714281</v>
      </c>
      <c r="DH348" s="912">
        <f t="shared" si="205"/>
        <v>370.88228571428567</v>
      </c>
      <c r="DI348" s="913">
        <f t="shared" si="206"/>
        <v>406.81714285714281</v>
      </c>
      <c r="DJ348" s="913">
        <f t="shared" si="206"/>
        <v>395.88228571428567</v>
      </c>
      <c r="DK348" s="705" t="s">
        <v>168</v>
      </c>
      <c r="DL348" s="67" t="s">
        <v>391</v>
      </c>
    </row>
    <row r="349" spans="15:116" s="67" customFormat="1" ht="18.75" hidden="1" thickBot="1" x14ac:dyDescent="0.4">
      <c r="O349" s="671" t="s">
        <v>145</v>
      </c>
      <c r="Q349" s="682">
        <v>0.32</v>
      </c>
      <c r="R349" s="682">
        <v>380</v>
      </c>
      <c r="S349" s="688">
        <f t="shared" si="209"/>
        <v>0</v>
      </c>
      <c r="T349" s="688">
        <f t="shared" si="209"/>
        <v>0</v>
      </c>
      <c r="U349" s="688">
        <f t="shared" si="209"/>
        <v>0.34873142857142858</v>
      </c>
      <c r="V349" s="688">
        <f t="shared" si="209"/>
        <v>1.3949257142857143</v>
      </c>
      <c r="W349" s="688">
        <f t="shared" si="209"/>
        <v>0.34873142857142858</v>
      </c>
      <c r="X349" s="688">
        <f t="shared" si="209"/>
        <v>0</v>
      </c>
      <c r="Y349" s="688">
        <f t="shared" si="209"/>
        <v>0.69746285714285716</v>
      </c>
      <c r="Z349" s="688">
        <f t="shared" si="209"/>
        <v>4.8822400000000004</v>
      </c>
      <c r="AA349" s="688">
        <f t="shared" si="209"/>
        <v>0</v>
      </c>
      <c r="AB349" s="688">
        <f t="shared" si="209"/>
        <v>0</v>
      </c>
      <c r="AC349" s="688">
        <f t="shared" si="209"/>
        <v>0.41847771428571423</v>
      </c>
      <c r="AD349" s="688">
        <f t="shared" si="209"/>
        <v>0</v>
      </c>
      <c r="AE349" s="688">
        <f t="shared" si="209"/>
        <v>6.9746285714285721</v>
      </c>
      <c r="AF349" s="688">
        <v>0</v>
      </c>
      <c r="AG349" s="688">
        <f t="shared" si="208"/>
        <v>0.69746285714285716</v>
      </c>
      <c r="AH349" s="934">
        <f t="shared" si="198"/>
        <v>0.11588613626373628</v>
      </c>
      <c r="AI349" s="635">
        <v>2</v>
      </c>
      <c r="AJ349" s="88">
        <v>0</v>
      </c>
      <c r="AL349" s="635">
        <v>17</v>
      </c>
      <c r="AM349" s="689">
        <v>0.3</v>
      </c>
      <c r="AN349" s="686">
        <v>3.9</v>
      </c>
      <c r="AO349" s="686">
        <v>0.1</v>
      </c>
      <c r="AP349" s="690">
        <f>(AN349*365)*(AO349*0.67*0.02*1)</f>
        <v>1.9074900000000001</v>
      </c>
      <c r="AQ349" s="690">
        <f>(AN349*365)*(AO349*0.67*0.01*1)</f>
        <v>0.95374500000000006</v>
      </c>
      <c r="AR349" s="691"/>
      <c r="AS349" s="690">
        <f>(AN349*365)*(AO349*0.67*0.05*1)</f>
        <v>4.7687250000000008</v>
      </c>
      <c r="AT349" s="690">
        <f>(AN349*365)*(AO349*0.67*0.02*1)</f>
        <v>1.9074900000000001</v>
      </c>
      <c r="AU349" s="690">
        <f>(AN349*365)*(AO349*0.67*0.8*1)</f>
        <v>76.299600000000012</v>
      </c>
      <c r="AV349" s="690">
        <f>(AN349*365)*(AO349*0.67*0.8*1)</f>
        <v>76.299600000000012</v>
      </c>
      <c r="AW349" s="690">
        <f>(AN349*365)*(AO349*0.67*0.3*1)</f>
        <v>28.612349999999999</v>
      </c>
      <c r="AX349" s="691"/>
      <c r="AY349" s="690">
        <f>(AN349*365)*(AO349*0.67*0.8*1)</f>
        <v>76.299600000000012</v>
      </c>
      <c r="AZ349" s="690">
        <f t="shared" si="195"/>
        <v>95.374500000000012</v>
      </c>
      <c r="BA349" s="690">
        <f t="shared" si="196"/>
        <v>9.5374500000000015</v>
      </c>
      <c r="BB349" s="690">
        <f t="shared" si="197"/>
        <v>0.47687250000000003</v>
      </c>
      <c r="BC349" s="690">
        <f>(AN349*365)*(AO349*0.67*0.015*1)</f>
        <v>1.4306175000000001</v>
      </c>
      <c r="BD349" s="690">
        <v>0</v>
      </c>
      <c r="BE349" s="690">
        <v>0</v>
      </c>
      <c r="BF349" s="690">
        <f t="shared" si="199"/>
        <v>5.0982005454545458</v>
      </c>
      <c r="BI349" s="803"/>
      <c r="BJ349" s="803"/>
      <c r="BK349" s="936"/>
      <c r="BL349" s="803"/>
      <c r="BM349" s="805"/>
      <c r="BN349" s="805"/>
      <c r="BO349" s="805"/>
      <c r="BP349" s="936"/>
      <c r="BQ349" s="803"/>
      <c r="BR349" s="805"/>
      <c r="BS349" s="805"/>
      <c r="BT349" s="805"/>
      <c r="BU349" s="637"/>
      <c r="BV349" s="801">
        <v>50</v>
      </c>
      <c r="BW349" s="796" t="s">
        <v>413</v>
      </c>
      <c r="BX349" s="637"/>
      <c r="BY349" s="801">
        <v>370.88228571428567</v>
      </c>
      <c r="BZ349" s="796" t="s">
        <v>413</v>
      </c>
      <c r="CA349" s="637"/>
      <c r="CB349" s="637"/>
      <c r="CC349" s="636"/>
      <c r="CD349" s="636"/>
      <c r="CE349" s="637"/>
      <c r="CF349" s="637"/>
      <c r="CG349" s="637"/>
      <c r="CH349" s="637"/>
      <c r="CI349" s="636"/>
      <c r="CJ349" s="636"/>
      <c r="CK349" s="637"/>
      <c r="CL349" s="637"/>
      <c r="CM349" s="637"/>
      <c r="CN349" s="705"/>
      <c r="CO349" s="667">
        <f t="shared" si="179"/>
        <v>0</v>
      </c>
      <c r="CP349" s="88">
        <f t="shared" si="180"/>
        <v>0</v>
      </c>
      <c r="CQ349" s="667">
        <f t="shared" si="181"/>
        <v>0</v>
      </c>
      <c r="CX349" s="910" t="s">
        <v>145</v>
      </c>
      <c r="CY349" s="910">
        <v>2</v>
      </c>
      <c r="CZ349" s="911">
        <f t="shared" si="200"/>
        <v>42</v>
      </c>
      <c r="DA349" s="911">
        <f t="shared" si="201"/>
        <v>50</v>
      </c>
      <c r="DB349" s="910">
        <v>40</v>
      </c>
      <c r="DC349" s="910">
        <v>0.99</v>
      </c>
      <c r="DD349" s="911">
        <f t="shared" si="202"/>
        <v>39.6</v>
      </c>
      <c r="DE349" s="910">
        <v>0.02</v>
      </c>
      <c r="DF349" s="912">
        <f t="shared" si="203"/>
        <v>1.2445714285714284</v>
      </c>
      <c r="DG349" s="912">
        <f t="shared" si="204"/>
        <v>385.81714285714281</v>
      </c>
      <c r="DH349" s="912">
        <f t="shared" si="205"/>
        <v>370.88228571428567</v>
      </c>
      <c r="DI349" s="913">
        <f t="shared" si="206"/>
        <v>427.81714285714281</v>
      </c>
      <c r="DJ349" s="913">
        <f t="shared" si="206"/>
        <v>420.88228571428567</v>
      </c>
      <c r="DK349" s="705" t="s">
        <v>168</v>
      </c>
      <c r="DL349" s="67" t="s">
        <v>391</v>
      </c>
    </row>
    <row r="350" spans="15:116" s="67" customFormat="1" ht="18.75" hidden="1" thickBot="1" x14ac:dyDescent="0.4">
      <c r="O350" s="671" t="s">
        <v>146</v>
      </c>
      <c r="Q350" s="682">
        <v>1.37</v>
      </c>
      <c r="R350" s="682">
        <v>30</v>
      </c>
      <c r="S350" s="688">
        <f t="shared" si="209"/>
        <v>0</v>
      </c>
      <c r="T350" s="688">
        <f t="shared" si="209"/>
        <v>0</v>
      </c>
      <c r="U350" s="688">
        <f t="shared" si="209"/>
        <v>0.11786892857142858</v>
      </c>
      <c r="V350" s="688">
        <f t="shared" si="209"/>
        <v>0.47147571428571433</v>
      </c>
      <c r="W350" s="688">
        <f t="shared" si="209"/>
        <v>0.11786892857142858</v>
      </c>
      <c r="X350" s="688">
        <f t="shared" si="209"/>
        <v>0</v>
      </c>
      <c r="Y350" s="688">
        <f t="shared" si="209"/>
        <v>0.23573785714285717</v>
      </c>
      <c r="Z350" s="688">
        <f t="shared" si="209"/>
        <v>1.6501650000000003</v>
      </c>
      <c r="AA350" s="688">
        <f t="shared" si="209"/>
        <v>0</v>
      </c>
      <c r="AB350" s="688">
        <f t="shared" si="209"/>
        <v>0</v>
      </c>
      <c r="AC350" s="688">
        <f t="shared" si="209"/>
        <v>0.14144271428571431</v>
      </c>
      <c r="AD350" s="688">
        <f t="shared" si="209"/>
        <v>0</v>
      </c>
      <c r="AE350" s="688">
        <f t="shared" si="209"/>
        <v>2.3573785714285718</v>
      </c>
      <c r="AF350" s="688">
        <v>0</v>
      </c>
      <c r="AG350" s="688">
        <f t="shared" si="208"/>
        <v>0.23573785714285717</v>
      </c>
      <c r="AH350" s="934">
        <f t="shared" si="198"/>
        <v>3.9168751648351652E-2</v>
      </c>
      <c r="AI350" s="635">
        <v>0.11</v>
      </c>
      <c r="AJ350" s="88">
        <v>0</v>
      </c>
      <c r="AL350" s="88">
        <v>0</v>
      </c>
      <c r="AM350" s="689">
        <v>0.3</v>
      </c>
      <c r="AN350" s="686">
        <v>0.35</v>
      </c>
      <c r="AO350" s="686">
        <v>0.13</v>
      </c>
      <c r="AP350" s="690">
        <f>(AN350*365)*(AO350*0.67*0.01*1)</f>
        <v>0.11127025</v>
      </c>
      <c r="AQ350" s="690">
        <f>(AN350*365)*(AO350*0.67*0.001*1)</f>
        <v>1.1127025E-2</v>
      </c>
      <c r="AR350" s="691"/>
      <c r="AS350" s="690">
        <f>(AN350*365)*(AO350*0.67*0.02*1)</f>
        <v>0.2225405</v>
      </c>
      <c r="AT350" s="690">
        <f>(AN350*365)*(AO350*0.67*0.01*1)</f>
        <v>0.11127025</v>
      </c>
      <c r="AU350" s="690">
        <f>(AN350*365)*(AO350*0.67*0.25*1)</f>
        <v>2.7817562499999999</v>
      </c>
      <c r="AV350" s="690">
        <f>(AN350*365)*(AO350*0.67*0.73*1)</f>
        <v>8.1227282499999998</v>
      </c>
      <c r="AW350" s="690">
        <f>(AN350*365)*(AO350*0.67*0.03*1)</f>
        <v>0.33381074999999999</v>
      </c>
      <c r="AX350" s="691"/>
      <c r="AY350" s="690">
        <f>(AN350*365)*(AO350*0.67*0.25*1)</f>
        <v>2.7817562499999999</v>
      </c>
      <c r="AZ350" s="690">
        <f t="shared" si="195"/>
        <v>11.127025</v>
      </c>
      <c r="BA350" s="690">
        <f t="shared" si="196"/>
        <v>1.1127024999999999</v>
      </c>
      <c r="BB350" s="690">
        <f t="shared" si="197"/>
        <v>5.5635125000000001E-2</v>
      </c>
      <c r="BC350" s="690">
        <f>(AN350*365)*(AO350*0.67*0.005*1)</f>
        <v>5.5635125000000001E-2</v>
      </c>
      <c r="BD350" s="690">
        <v>0</v>
      </c>
      <c r="BE350" s="690">
        <v>0</v>
      </c>
      <c r="BF350" s="690">
        <f t="shared" si="199"/>
        <v>0.34301583431818183</v>
      </c>
      <c r="BI350" s="803"/>
      <c r="BJ350" s="803"/>
      <c r="BK350" s="936"/>
      <c r="BL350" s="803"/>
      <c r="BM350" s="805"/>
      <c r="BN350" s="805"/>
      <c r="BO350" s="805"/>
      <c r="BP350" s="936"/>
      <c r="BQ350" s="803"/>
      <c r="BR350" s="805"/>
      <c r="BS350" s="805"/>
      <c r="BT350" s="805"/>
      <c r="BU350" s="637"/>
      <c r="BV350" s="801">
        <v>2.75</v>
      </c>
      <c r="BW350" s="796" t="s">
        <v>413</v>
      </c>
      <c r="BX350" s="637"/>
      <c r="BY350" s="801">
        <v>370.88228571428567</v>
      </c>
      <c r="BZ350" s="796" t="s">
        <v>413</v>
      </c>
      <c r="CA350" s="636"/>
      <c r="CB350" s="637"/>
      <c r="CC350" s="636"/>
      <c r="CD350" s="636"/>
      <c r="CE350" s="637"/>
      <c r="CF350" s="637"/>
      <c r="CG350" s="637"/>
      <c r="CH350" s="637"/>
      <c r="CI350" s="636"/>
      <c r="CJ350" s="636"/>
      <c r="CK350" s="637"/>
      <c r="CL350" s="637"/>
      <c r="CM350" s="637"/>
      <c r="CN350" s="705"/>
      <c r="CO350" s="667">
        <f t="shared" si="179"/>
        <v>0</v>
      </c>
      <c r="CP350" s="88">
        <f t="shared" si="180"/>
        <v>0</v>
      </c>
      <c r="CQ350" s="667">
        <f t="shared" si="181"/>
        <v>0</v>
      </c>
      <c r="CX350" s="910" t="s">
        <v>146</v>
      </c>
      <c r="CY350" s="910">
        <v>0.11</v>
      </c>
      <c r="CZ350" s="911">
        <f t="shared" si="200"/>
        <v>2.31</v>
      </c>
      <c r="DA350" s="911">
        <f t="shared" si="201"/>
        <v>2.75</v>
      </c>
      <c r="DB350" s="910">
        <v>40</v>
      </c>
      <c r="DC350" s="910">
        <v>0.99</v>
      </c>
      <c r="DD350" s="911">
        <f t="shared" si="202"/>
        <v>39.6</v>
      </c>
      <c r="DE350" s="910">
        <v>0.02</v>
      </c>
      <c r="DF350" s="912">
        <f t="shared" si="203"/>
        <v>1.2445714285714284</v>
      </c>
      <c r="DG350" s="912">
        <f t="shared" si="204"/>
        <v>385.81714285714281</v>
      </c>
      <c r="DH350" s="912">
        <f t="shared" si="205"/>
        <v>370.88228571428567</v>
      </c>
      <c r="DI350" s="913">
        <f t="shared" si="206"/>
        <v>388.12714285714281</v>
      </c>
      <c r="DJ350" s="913">
        <f t="shared" si="206"/>
        <v>373.63228571428567</v>
      </c>
      <c r="DK350" s="705" t="s">
        <v>168</v>
      </c>
      <c r="DL350" s="67" t="s">
        <v>391</v>
      </c>
    </row>
    <row r="351" spans="15:116" s="67" customFormat="1" ht="18.75" hidden="1" thickBot="1" x14ac:dyDescent="0.4">
      <c r="O351" s="671" t="s">
        <v>147</v>
      </c>
      <c r="Q351" s="682">
        <v>1.37</v>
      </c>
      <c r="R351" s="682">
        <v>30</v>
      </c>
      <c r="S351" s="688">
        <f t="shared" si="209"/>
        <v>0</v>
      </c>
      <c r="T351" s="688">
        <f t="shared" si="209"/>
        <v>0</v>
      </c>
      <c r="U351" s="688">
        <f t="shared" si="209"/>
        <v>0.11786892857142858</v>
      </c>
      <c r="V351" s="688">
        <f t="shared" si="209"/>
        <v>0.47147571428571433</v>
      </c>
      <c r="W351" s="688">
        <f t="shared" si="209"/>
        <v>0.11786892857142858</v>
      </c>
      <c r="X351" s="688">
        <f t="shared" si="209"/>
        <v>0</v>
      </c>
      <c r="Y351" s="688">
        <f t="shared" si="209"/>
        <v>0.23573785714285717</v>
      </c>
      <c r="Z351" s="688">
        <f t="shared" si="209"/>
        <v>1.6501650000000003</v>
      </c>
      <c r="AA351" s="688">
        <f t="shared" si="209"/>
        <v>0</v>
      </c>
      <c r="AB351" s="688">
        <f t="shared" si="209"/>
        <v>0</v>
      </c>
      <c r="AC351" s="688">
        <f t="shared" si="209"/>
        <v>0.14144271428571431</v>
      </c>
      <c r="AD351" s="688">
        <f t="shared" si="209"/>
        <v>0</v>
      </c>
      <c r="AE351" s="688">
        <f t="shared" si="209"/>
        <v>2.3573785714285718</v>
      </c>
      <c r="AF351" s="688">
        <v>0</v>
      </c>
      <c r="AG351" s="688">
        <f t="shared" si="208"/>
        <v>0.23573785714285717</v>
      </c>
      <c r="AH351" s="934">
        <f t="shared" si="198"/>
        <v>3.9168751648351652E-2</v>
      </c>
      <c r="AI351" s="635">
        <v>0.17</v>
      </c>
      <c r="AJ351" s="88">
        <v>0</v>
      </c>
      <c r="AL351" s="88">
        <v>0</v>
      </c>
      <c r="AM351" s="689">
        <v>0.3</v>
      </c>
      <c r="AN351" s="686">
        <v>0.35</v>
      </c>
      <c r="AO351" s="686">
        <v>0.13</v>
      </c>
      <c r="AP351" s="690">
        <f>(AN351*365)*(AO351*0.67*0.015*1)</f>
        <v>0.16690537499999999</v>
      </c>
      <c r="AQ351" s="690">
        <f>(AN351*365)*(AO351*0.67*0.005*1)</f>
        <v>5.5635125000000001E-2</v>
      </c>
      <c r="AR351" s="691"/>
      <c r="AS351" s="690">
        <f>(AN351*365)*(AO351*0.67*0.04*1)</f>
        <v>0.445081</v>
      </c>
      <c r="AT351" s="690">
        <f>(AN351*365)*(AO351*0.67*0.015*1)</f>
        <v>0.16690537499999999</v>
      </c>
      <c r="AU351" s="690">
        <f>(AN351*365)*(AO351*0.67*0.65*1)</f>
        <v>7.2325662499999996</v>
      </c>
      <c r="AV351" s="690">
        <f>(AN351*365)*(AO351*0.67*0.79*1)</f>
        <v>8.7903497500000007</v>
      </c>
      <c r="AW351" s="690">
        <f>(AN351*365)*(AO351*0.67*0.03*1)</f>
        <v>0.33381074999999999</v>
      </c>
      <c r="AX351" s="691"/>
      <c r="AY351" s="690">
        <f>(AN351*365)*(AO351*0.67*0.65*1)</f>
        <v>7.2325662499999996</v>
      </c>
      <c r="AZ351" s="690">
        <f t="shared" si="195"/>
        <v>11.127025</v>
      </c>
      <c r="BA351" s="690">
        <f t="shared" si="196"/>
        <v>1.1127024999999999</v>
      </c>
      <c r="BB351" s="690">
        <f t="shared" si="197"/>
        <v>5.5635125000000001E-2</v>
      </c>
      <c r="BC351" s="690">
        <f>(AN351*365)*(AO351*0.67*0.01*1)</f>
        <v>0.11127025</v>
      </c>
      <c r="BD351" s="690">
        <v>0</v>
      </c>
      <c r="BE351" s="690">
        <v>0</v>
      </c>
      <c r="BF351" s="690">
        <f t="shared" si="199"/>
        <v>0.48351981363636354</v>
      </c>
      <c r="BI351" s="803"/>
      <c r="BJ351" s="803"/>
      <c r="BK351" s="936"/>
      <c r="BL351" s="803"/>
      <c r="BM351" s="805"/>
      <c r="BN351" s="805"/>
      <c r="BO351" s="805"/>
      <c r="BP351" s="936"/>
      <c r="BQ351" s="803"/>
      <c r="BR351" s="805"/>
      <c r="BS351" s="805"/>
      <c r="BT351" s="805"/>
      <c r="BU351" s="637"/>
      <c r="BV351" s="801">
        <v>4.25</v>
      </c>
      <c r="BW351" s="796" t="s">
        <v>413</v>
      </c>
      <c r="BX351" s="637"/>
      <c r="BY351" s="801">
        <v>370.88228571428567</v>
      </c>
      <c r="BZ351" s="796" t="s">
        <v>413</v>
      </c>
      <c r="CA351" s="636"/>
      <c r="CB351" s="637"/>
      <c r="CC351" s="636"/>
      <c r="CD351" s="636"/>
      <c r="CE351" s="637"/>
      <c r="CF351" s="637"/>
      <c r="CG351" s="637"/>
      <c r="CH351" s="637"/>
      <c r="CI351" s="636"/>
      <c r="CJ351" s="636"/>
      <c r="CK351" s="637"/>
      <c r="CL351" s="637"/>
      <c r="CM351" s="637"/>
      <c r="CN351" s="705"/>
      <c r="CO351" s="667">
        <f t="shared" si="179"/>
        <v>0</v>
      </c>
      <c r="CP351" s="88">
        <f t="shared" si="180"/>
        <v>0</v>
      </c>
      <c r="CQ351" s="667">
        <f t="shared" si="181"/>
        <v>0</v>
      </c>
      <c r="CX351" s="910" t="s">
        <v>147</v>
      </c>
      <c r="CY351" s="910">
        <v>0.17</v>
      </c>
      <c r="CZ351" s="911">
        <f t="shared" si="200"/>
        <v>3.5700000000000003</v>
      </c>
      <c r="DA351" s="911">
        <f t="shared" si="201"/>
        <v>4.25</v>
      </c>
      <c r="DB351" s="910">
        <v>40</v>
      </c>
      <c r="DC351" s="910">
        <v>0.99</v>
      </c>
      <c r="DD351" s="911">
        <f t="shared" si="202"/>
        <v>39.6</v>
      </c>
      <c r="DE351" s="910">
        <v>0.02</v>
      </c>
      <c r="DF351" s="912">
        <f t="shared" si="203"/>
        <v>1.2445714285714284</v>
      </c>
      <c r="DG351" s="912">
        <f t="shared" si="204"/>
        <v>385.81714285714281</v>
      </c>
      <c r="DH351" s="912">
        <f t="shared" si="205"/>
        <v>370.88228571428567</v>
      </c>
      <c r="DI351" s="913">
        <f t="shared" si="206"/>
        <v>389.38714285714281</v>
      </c>
      <c r="DJ351" s="913">
        <f t="shared" si="206"/>
        <v>375.13228571428567</v>
      </c>
      <c r="DK351" s="705" t="s">
        <v>168</v>
      </c>
      <c r="DL351" s="67" t="s">
        <v>391</v>
      </c>
    </row>
    <row r="352" spans="15:116" s="67" customFormat="1" ht="22.5" hidden="1" customHeight="1" thickBot="1" x14ac:dyDescent="0.4">
      <c r="O352" s="671" t="s">
        <v>148</v>
      </c>
      <c r="Q352" s="682">
        <v>1.37</v>
      </c>
      <c r="R352" s="682">
        <v>30</v>
      </c>
      <c r="S352" s="688">
        <f t="shared" si="209"/>
        <v>0</v>
      </c>
      <c r="T352" s="688">
        <f t="shared" si="209"/>
        <v>0</v>
      </c>
      <c r="U352" s="688">
        <f t="shared" si="209"/>
        <v>0.11786892857142858</v>
      </c>
      <c r="V352" s="688">
        <f t="shared" si="209"/>
        <v>0.47147571428571433</v>
      </c>
      <c r="W352" s="688">
        <f t="shared" si="209"/>
        <v>0.11786892857142858</v>
      </c>
      <c r="X352" s="688">
        <f t="shared" si="209"/>
        <v>0</v>
      </c>
      <c r="Y352" s="688">
        <f t="shared" si="209"/>
        <v>0.23573785714285717</v>
      </c>
      <c r="Z352" s="688">
        <f t="shared" si="209"/>
        <v>1.6501650000000003</v>
      </c>
      <c r="AA352" s="688">
        <f t="shared" si="209"/>
        <v>0</v>
      </c>
      <c r="AB352" s="688">
        <f t="shared" si="209"/>
        <v>0</v>
      </c>
      <c r="AC352" s="688">
        <f t="shared" si="209"/>
        <v>0.14144271428571431</v>
      </c>
      <c r="AD352" s="688">
        <f t="shared" si="209"/>
        <v>0</v>
      </c>
      <c r="AE352" s="688">
        <f t="shared" si="209"/>
        <v>2.3573785714285718</v>
      </c>
      <c r="AF352" s="688">
        <v>0</v>
      </c>
      <c r="AG352" s="688">
        <f t="shared" si="208"/>
        <v>0.23573785714285717</v>
      </c>
      <c r="AH352" s="934">
        <f t="shared" si="198"/>
        <v>3.9168751648351652E-2</v>
      </c>
      <c r="AI352" s="635">
        <v>0.22</v>
      </c>
      <c r="AJ352" s="88">
        <v>0</v>
      </c>
      <c r="AL352" s="88">
        <v>0</v>
      </c>
      <c r="AM352" s="689">
        <v>0.3</v>
      </c>
      <c r="AN352" s="686">
        <v>0.35</v>
      </c>
      <c r="AO352" s="686">
        <v>0.13</v>
      </c>
      <c r="AP352" s="690">
        <f>(AN352*365)*(AO352*0.67*0.02*1)</f>
        <v>0.2225405</v>
      </c>
      <c r="AQ352" s="690">
        <f>(AN352*365)*(AO352*0.67*0.01*1)</f>
        <v>0.11127025</v>
      </c>
      <c r="AR352" s="691"/>
      <c r="AS352" s="690">
        <f>(AN352*365)*(AO352*0.67*0.05*1)</f>
        <v>0.55635124999999996</v>
      </c>
      <c r="AT352" s="690">
        <f>(AN352*365)*(AO352*0.67*0.02*1)</f>
        <v>0.2225405</v>
      </c>
      <c r="AU352" s="690">
        <f>(AN352*365)*(AO352*0.67*0.8*1)</f>
        <v>8.9016199999999994</v>
      </c>
      <c r="AV352" s="690">
        <f>(AN352*365)*(AO352*0.67*0.8*1)</f>
        <v>8.9016199999999994</v>
      </c>
      <c r="AW352" s="690">
        <f>(AN352*365)*(AO352*0.67*0.3*1)</f>
        <v>3.3381075</v>
      </c>
      <c r="AX352" s="691"/>
      <c r="AY352" s="690">
        <f>(AN352*365)*(AO352*0.67*0.8*1)</f>
        <v>8.9016199999999994</v>
      </c>
      <c r="AZ352" s="690">
        <f t="shared" si="195"/>
        <v>11.127025</v>
      </c>
      <c r="BA352" s="690">
        <f t="shared" si="196"/>
        <v>1.1127024999999999</v>
      </c>
      <c r="BB352" s="690">
        <f t="shared" si="197"/>
        <v>5.5635125000000001E-2</v>
      </c>
      <c r="BC352" s="690">
        <f>(AN352*365)*(AO352*0.67*0.015*1)</f>
        <v>0.16690537499999999</v>
      </c>
      <c r="BD352" s="690">
        <v>0</v>
      </c>
      <c r="BE352" s="690">
        <v>0</v>
      </c>
      <c r="BF352" s="690">
        <f t="shared" si="199"/>
        <v>0.59479006363636366</v>
      </c>
      <c r="BI352" s="803"/>
      <c r="BJ352" s="803"/>
      <c r="BK352" s="936"/>
      <c r="BL352" s="803"/>
      <c r="BM352" s="805"/>
      <c r="BN352" s="805"/>
      <c r="BO352" s="805"/>
      <c r="BP352" s="936"/>
      <c r="BQ352" s="803"/>
      <c r="BR352" s="805"/>
      <c r="BS352" s="805"/>
      <c r="BT352" s="805"/>
      <c r="BU352" s="914"/>
      <c r="BV352" s="801">
        <v>5.5</v>
      </c>
      <c r="BW352" s="796" t="s">
        <v>413</v>
      </c>
      <c r="BX352" s="914"/>
      <c r="BY352" s="801">
        <v>370.88228571428567</v>
      </c>
      <c r="BZ352" s="796" t="s">
        <v>413</v>
      </c>
      <c r="CA352" s="915"/>
      <c r="CB352" s="637"/>
      <c r="CC352" s="636"/>
      <c r="CD352" s="636"/>
      <c r="CE352" s="637"/>
      <c r="CF352" s="637"/>
      <c r="CG352" s="637"/>
      <c r="CH352" s="637"/>
      <c r="CI352" s="636"/>
      <c r="CJ352" s="636"/>
      <c r="CK352" s="637"/>
      <c r="CL352" s="637"/>
      <c r="CM352" s="637"/>
      <c r="CN352" s="705"/>
      <c r="CO352" s="667">
        <f t="shared" si="179"/>
        <v>0</v>
      </c>
      <c r="CP352" s="88">
        <f t="shared" si="180"/>
        <v>0</v>
      </c>
      <c r="CQ352" s="667">
        <f t="shared" si="181"/>
        <v>0</v>
      </c>
      <c r="CX352" s="910" t="s">
        <v>148</v>
      </c>
      <c r="CY352" s="910">
        <v>0.22</v>
      </c>
      <c r="CZ352" s="911">
        <f t="shared" si="200"/>
        <v>4.62</v>
      </c>
      <c r="DA352" s="911">
        <f t="shared" si="201"/>
        <v>5.5</v>
      </c>
      <c r="DB352" s="910">
        <v>40</v>
      </c>
      <c r="DC352" s="910">
        <v>0.99</v>
      </c>
      <c r="DD352" s="911">
        <f t="shared" si="202"/>
        <v>39.6</v>
      </c>
      <c r="DE352" s="910">
        <v>0.02</v>
      </c>
      <c r="DF352" s="912">
        <f t="shared" si="203"/>
        <v>1.2445714285714284</v>
      </c>
      <c r="DG352" s="912">
        <f t="shared" si="204"/>
        <v>385.81714285714281</v>
      </c>
      <c r="DH352" s="912">
        <f t="shared" si="205"/>
        <v>370.88228571428567</v>
      </c>
      <c r="DI352" s="913">
        <f t="shared" si="206"/>
        <v>390.43714285714282</v>
      </c>
      <c r="DJ352" s="913">
        <f t="shared" si="206"/>
        <v>376.38228571428567</v>
      </c>
      <c r="DK352" s="705" t="s">
        <v>168</v>
      </c>
      <c r="DL352" s="67" t="s">
        <v>391</v>
      </c>
    </row>
    <row r="353" spans="15:116" s="67" customFormat="1" ht="22.5" hidden="1" customHeight="1" thickBot="1" x14ac:dyDescent="0.3">
      <c r="O353" s="671" t="s">
        <v>149</v>
      </c>
      <c r="Q353" s="682">
        <v>1.37</v>
      </c>
      <c r="R353" s="682">
        <v>30</v>
      </c>
      <c r="S353" s="688">
        <f t="shared" ref="S353:AE361" si="210">((($Q353*($R353/1000)*365)*1)*S$327)*(44/28)</f>
        <v>0</v>
      </c>
      <c r="T353" s="688">
        <f t="shared" si="210"/>
        <v>0</v>
      </c>
      <c r="U353" s="688">
        <f t="shared" si="210"/>
        <v>0.11786892857142858</v>
      </c>
      <c r="V353" s="688">
        <f t="shared" si="210"/>
        <v>0.47147571428571433</v>
      </c>
      <c r="W353" s="688">
        <f t="shared" si="210"/>
        <v>0.11786892857142858</v>
      </c>
      <c r="X353" s="688">
        <f t="shared" si="210"/>
        <v>0</v>
      </c>
      <c r="Y353" s="688">
        <f t="shared" si="210"/>
        <v>0.23573785714285717</v>
      </c>
      <c r="Z353" s="688">
        <f t="shared" si="210"/>
        <v>1.6501650000000003</v>
      </c>
      <c r="AA353" s="688">
        <f t="shared" si="210"/>
        <v>0</v>
      </c>
      <c r="AB353" s="688">
        <f t="shared" si="210"/>
        <v>0</v>
      </c>
      <c r="AC353" s="688">
        <f t="shared" si="210"/>
        <v>0.14144271428571431</v>
      </c>
      <c r="AD353" s="688">
        <f t="shared" si="210"/>
        <v>0</v>
      </c>
      <c r="AE353" s="688">
        <f t="shared" si="210"/>
        <v>2.3573785714285718</v>
      </c>
      <c r="AF353" s="688">
        <v>0</v>
      </c>
      <c r="AG353" s="688">
        <f t="shared" ref="AG353:AG361" si="211">((($Q353*($R353/1000)*365)*1)*AG$327)*(44/28)</f>
        <v>0.23573785714285717</v>
      </c>
      <c r="AH353" s="934">
        <f t="shared" si="198"/>
        <v>3.9168751648351652E-2</v>
      </c>
      <c r="AI353" s="635">
        <v>1.0900000000000001</v>
      </c>
      <c r="AJ353" s="88">
        <v>0</v>
      </c>
      <c r="AL353" s="88">
        <v>0</v>
      </c>
      <c r="AM353" s="689">
        <v>0.3</v>
      </c>
      <c r="AN353" s="686">
        <v>1.72</v>
      </c>
      <c r="AO353" s="686">
        <v>0.26</v>
      </c>
      <c r="AP353" s="690">
        <f>(AN353*365)*(AO353*0.67*0.01*1)</f>
        <v>1.0936276</v>
      </c>
      <c r="AQ353" s="690">
        <f>(AN353*365)*(AO353*0.67*0.001*1)</f>
        <v>0.10936276000000002</v>
      </c>
      <c r="AR353" s="691"/>
      <c r="AS353" s="690">
        <f>(AN353*365)*(AO353*0.67*0.02*1)</f>
        <v>2.1872552000000001</v>
      </c>
      <c r="AT353" s="690">
        <f>(AN353*365)*(AO353*0.67*0.01*1)</f>
        <v>1.0936276</v>
      </c>
      <c r="AU353" s="690">
        <f>(AN353*365)*(AO353*0.67*0.25*1)</f>
        <v>27.340690000000002</v>
      </c>
      <c r="AV353" s="690">
        <f>(AN353*365)*(AO353*0.67*0.73*1)</f>
        <v>79.83481479999999</v>
      </c>
      <c r="AW353" s="690">
        <f>(AN353*365)*(AO353*0.67*0.03*1)</f>
        <v>3.2808828000000001</v>
      </c>
      <c r="AX353" s="691"/>
      <c r="AY353" s="690">
        <f>(AN353*365)*(AO353*0.67*0.25*1)</f>
        <v>27.340690000000002</v>
      </c>
      <c r="AZ353" s="690">
        <f t="shared" ref="AZ353:AZ364" si="212">(AN353*365)*(AO353*0.67*1*1)</f>
        <v>109.36276000000001</v>
      </c>
      <c r="BA353" s="690">
        <f t="shared" ref="BA353:BA364" si="213">(AN353*365)*(AO353*0.67*0.1*1)</f>
        <v>10.936275999999999</v>
      </c>
      <c r="BB353" s="690">
        <f t="shared" ref="BB353:BB364" si="214">(AN353*365)*(AO353*0.67*0.005*1)</f>
        <v>0.54681380000000002</v>
      </c>
      <c r="BC353" s="690">
        <f>(AN353*365)*(AO353*0.67*0.005*1)</f>
        <v>0.54681380000000002</v>
      </c>
      <c r="BD353" s="690">
        <v>0</v>
      </c>
      <c r="BE353" s="690">
        <v>0</v>
      </c>
      <c r="BF353" s="690">
        <f t="shared" ref="BF353:BF364" si="215">(AP353*90%)+(AVERAGE(AQ353:BC353)*10%)</f>
        <v>3.3713556287272723</v>
      </c>
      <c r="BI353" s="803"/>
      <c r="BJ353" s="803"/>
      <c r="BK353" s="936"/>
      <c r="BL353" s="803"/>
      <c r="BM353" s="805"/>
      <c r="BN353" s="805"/>
      <c r="BO353" s="805"/>
      <c r="BP353" s="936"/>
      <c r="BQ353" s="803"/>
      <c r="BR353" s="805"/>
      <c r="BS353" s="805"/>
      <c r="BT353" s="805"/>
      <c r="BU353" s="914"/>
      <c r="BV353" s="801"/>
      <c r="BW353" s="796"/>
      <c r="BX353" s="914"/>
      <c r="BY353" s="801"/>
      <c r="BZ353" s="796"/>
      <c r="CA353" s="915"/>
      <c r="CB353" s="637"/>
      <c r="CC353" s="636"/>
      <c r="CD353" s="636"/>
      <c r="CE353" s="637"/>
      <c r="CF353" s="637"/>
      <c r="CG353" s="637"/>
      <c r="CH353" s="637"/>
      <c r="CI353" s="636"/>
      <c r="CJ353" s="636"/>
      <c r="CK353" s="637"/>
      <c r="CL353" s="637"/>
      <c r="CM353" s="637"/>
      <c r="CN353" s="705"/>
      <c r="CO353" s="667"/>
      <c r="CP353" s="88"/>
      <c r="CQ353" s="667"/>
      <c r="CX353" s="910"/>
      <c r="CY353" s="910"/>
      <c r="CZ353" s="911"/>
      <c r="DA353" s="911"/>
      <c r="DB353" s="910"/>
      <c r="DC353" s="910"/>
      <c r="DD353" s="911"/>
      <c r="DE353" s="910"/>
      <c r="DF353" s="912"/>
      <c r="DG353" s="912"/>
      <c r="DH353" s="912"/>
      <c r="DI353" s="913"/>
      <c r="DJ353" s="913"/>
      <c r="DK353" s="705"/>
    </row>
    <row r="354" spans="15:116" s="67" customFormat="1" ht="22.5" hidden="1" customHeight="1" thickBot="1" x14ac:dyDescent="0.3">
      <c r="O354" s="671" t="s">
        <v>150</v>
      </c>
      <c r="Q354" s="682">
        <v>1.37</v>
      </c>
      <c r="R354" s="682">
        <v>30</v>
      </c>
      <c r="S354" s="688">
        <f t="shared" si="210"/>
        <v>0</v>
      </c>
      <c r="T354" s="688">
        <f t="shared" si="210"/>
        <v>0</v>
      </c>
      <c r="U354" s="688">
        <f t="shared" si="210"/>
        <v>0.11786892857142858</v>
      </c>
      <c r="V354" s="688">
        <f t="shared" si="210"/>
        <v>0.47147571428571433</v>
      </c>
      <c r="W354" s="688">
        <f t="shared" si="210"/>
        <v>0.11786892857142858</v>
      </c>
      <c r="X354" s="688">
        <f t="shared" si="210"/>
        <v>0</v>
      </c>
      <c r="Y354" s="688">
        <f t="shared" si="210"/>
        <v>0.23573785714285717</v>
      </c>
      <c r="Z354" s="688">
        <f t="shared" si="210"/>
        <v>1.6501650000000003</v>
      </c>
      <c r="AA354" s="688">
        <f t="shared" si="210"/>
        <v>0</v>
      </c>
      <c r="AB354" s="688">
        <f t="shared" si="210"/>
        <v>0</v>
      </c>
      <c r="AC354" s="688">
        <f t="shared" si="210"/>
        <v>0.14144271428571431</v>
      </c>
      <c r="AD354" s="688">
        <f t="shared" si="210"/>
        <v>0</v>
      </c>
      <c r="AE354" s="688">
        <f t="shared" si="210"/>
        <v>2.3573785714285718</v>
      </c>
      <c r="AF354" s="688">
        <v>0</v>
      </c>
      <c r="AG354" s="688">
        <f t="shared" si="211"/>
        <v>0.23573785714285717</v>
      </c>
      <c r="AH354" s="934">
        <f t="shared" si="198"/>
        <v>3.9168751648351652E-2</v>
      </c>
      <c r="AI354" s="635">
        <v>1.64</v>
      </c>
      <c r="AJ354" s="88">
        <v>0</v>
      </c>
      <c r="AL354" s="88">
        <v>0</v>
      </c>
      <c r="AM354" s="689">
        <v>0.3</v>
      </c>
      <c r="AN354" s="686">
        <v>1.72</v>
      </c>
      <c r="AO354" s="686">
        <v>0.26</v>
      </c>
      <c r="AP354" s="690">
        <f>(AN354*365)*(AO354*0.67*0.015*1)</f>
        <v>1.6404414</v>
      </c>
      <c r="AQ354" s="690">
        <f>(AN354*365)*(AO354*0.67*0.005*1)</f>
        <v>0.54681380000000002</v>
      </c>
      <c r="AR354" s="691"/>
      <c r="AS354" s="690">
        <f>(AN354*365)*(AO354*0.67*0.04*1)</f>
        <v>4.3745104000000001</v>
      </c>
      <c r="AT354" s="690">
        <f>(AN354*365)*(AO354*0.67*0.015*1)</f>
        <v>1.6404414</v>
      </c>
      <c r="AU354" s="690">
        <f>(AN354*365)*(AO354*0.67*0.65*1)</f>
        <v>71.085794000000007</v>
      </c>
      <c r="AV354" s="690">
        <f>(AN354*365)*(AO354*0.67*0.79*1)</f>
        <v>86.396580400000005</v>
      </c>
      <c r="AW354" s="690">
        <f>(AN354*365)*(AO354*0.67*0.03*1)</f>
        <v>3.2808828000000001</v>
      </c>
      <c r="AX354" s="691"/>
      <c r="AY354" s="690">
        <f>(AN354*365)*(AO354*0.67*0.65*1)</f>
        <v>71.085794000000007</v>
      </c>
      <c r="AZ354" s="690">
        <f t="shared" si="212"/>
        <v>109.36276000000001</v>
      </c>
      <c r="BA354" s="690">
        <f t="shared" si="213"/>
        <v>10.936275999999999</v>
      </c>
      <c r="BB354" s="690">
        <f t="shared" si="214"/>
        <v>0.54681380000000002</v>
      </c>
      <c r="BC354" s="690">
        <f>(AN354*365)*(AO354*0.67*0.01*1)</f>
        <v>1.0936276</v>
      </c>
      <c r="BD354" s="690">
        <v>0</v>
      </c>
      <c r="BE354" s="690">
        <v>0</v>
      </c>
      <c r="BF354" s="690">
        <f t="shared" si="215"/>
        <v>4.7523090254545455</v>
      </c>
      <c r="BI354" s="803"/>
      <c r="BJ354" s="803"/>
      <c r="BK354" s="936"/>
      <c r="BL354" s="803"/>
      <c r="BM354" s="805"/>
      <c r="BN354" s="805"/>
      <c r="BO354" s="805"/>
      <c r="BP354" s="936"/>
      <c r="BQ354" s="803"/>
      <c r="BR354" s="805"/>
      <c r="BS354" s="805"/>
      <c r="BT354" s="805"/>
      <c r="BU354" s="914"/>
      <c r="BV354" s="801"/>
      <c r="BW354" s="796"/>
      <c r="BX354" s="914"/>
      <c r="BY354" s="801"/>
      <c r="BZ354" s="796"/>
      <c r="CA354" s="915"/>
      <c r="CB354" s="637"/>
      <c r="CC354" s="636"/>
      <c r="CD354" s="636"/>
      <c r="CE354" s="637"/>
      <c r="CF354" s="637"/>
      <c r="CG354" s="637"/>
      <c r="CH354" s="637"/>
      <c r="CI354" s="636"/>
      <c r="CJ354" s="636"/>
      <c r="CK354" s="637"/>
      <c r="CL354" s="637"/>
      <c r="CM354" s="637"/>
      <c r="CN354" s="705"/>
      <c r="CO354" s="667"/>
      <c r="CP354" s="88"/>
      <c r="CQ354" s="667"/>
      <c r="CX354" s="910"/>
      <c r="CY354" s="910"/>
      <c r="CZ354" s="911"/>
      <c r="DA354" s="911"/>
      <c r="DB354" s="910"/>
      <c r="DC354" s="910"/>
      <c r="DD354" s="911"/>
      <c r="DE354" s="910"/>
      <c r="DF354" s="912"/>
      <c r="DG354" s="912"/>
      <c r="DH354" s="912"/>
      <c r="DI354" s="913"/>
      <c r="DJ354" s="913"/>
      <c r="DK354" s="705"/>
    </row>
    <row r="355" spans="15:116" s="67" customFormat="1" ht="22.5" hidden="1" customHeight="1" thickBot="1" x14ac:dyDescent="0.3">
      <c r="O355" s="671" t="s">
        <v>151</v>
      </c>
      <c r="Q355" s="682">
        <v>1.37</v>
      </c>
      <c r="R355" s="682">
        <v>30</v>
      </c>
      <c r="S355" s="688">
        <f t="shared" si="210"/>
        <v>0</v>
      </c>
      <c r="T355" s="688">
        <f t="shared" si="210"/>
        <v>0</v>
      </c>
      <c r="U355" s="688">
        <f t="shared" si="210"/>
        <v>0.11786892857142858</v>
      </c>
      <c r="V355" s="688">
        <f t="shared" si="210"/>
        <v>0.47147571428571433</v>
      </c>
      <c r="W355" s="688">
        <f t="shared" si="210"/>
        <v>0.11786892857142858</v>
      </c>
      <c r="X355" s="688">
        <f t="shared" si="210"/>
        <v>0</v>
      </c>
      <c r="Y355" s="688">
        <f t="shared" si="210"/>
        <v>0.23573785714285717</v>
      </c>
      <c r="Z355" s="688">
        <f t="shared" si="210"/>
        <v>1.6501650000000003</v>
      </c>
      <c r="AA355" s="688">
        <f t="shared" si="210"/>
        <v>0</v>
      </c>
      <c r="AB355" s="688">
        <f t="shared" si="210"/>
        <v>0</v>
      </c>
      <c r="AC355" s="688">
        <f t="shared" si="210"/>
        <v>0.14144271428571431</v>
      </c>
      <c r="AD355" s="688">
        <f t="shared" si="210"/>
        <v>0</v>
      </c>
      <c r="AE355" s="688">
        <f t="shared" si="210"/>
        <v>2.3573785714285718</v>
      </c>
      <c r="AF355" s="688">
        <v>0</v>
      </c>
      <c r="AG355" s="688">
        <f t="shared" si="211"/>
        <v>0.23573785714285717</v>
      </c>
      <c r="AH355" s="934">
        <f t="shared" si="198"/>
        <v>3.9168751648351652E-2</v>
      </c>
      <c r="AI355" s="635">
        <v>2.19</v>
      </c>
      <c r="AJ355" s="88">
        <v>0</v>
      </c>
      <c r="AL355" s="88">
        <v>0</v>
      </c>
      <c r="AM355" s="689">
        <v>0.3</v>
      </c>
      <c r="AN355" s="686">
        <v>1.72</v>
      </c>
      <c r="AO355" s="686">
        <v>0.26</v>
      </c>
      <c r="AP355" s="690">
        <f>(AN355*365)*(AO355*0.67*0.02*1)</f>
        <v>2.1872552000000001</v>
      </c>
      <c r="AQ355" s="690">
        <f>(AN355*365)*(AO355*0.67*0.01*1)</f>
        <v>1.0936276</v>
      </c>
      <c r="AR355" s="691"/>
      <c r="AS355" s="690">
        <f>(AN355*365)*(AO355*0.67*0.05*1)</f>
        <v>5.4681379999999997</v>
      </c>
      <c r="AT355" s="690">
        <f>(AN355*365)*(AO355*0.67*0.02*1)</f>
        <v>2.1872552000000001</v>
      </c>
      <c r="AU355" s="690">
        <f>(AN355*365)*(AO355*0.67*0.8*1)</f>
        <v>87.490207999999996</v>
      </c>
      <c r="AV355" s="690">
        <f>(AN355*365)*(AO355*0.67*0.8*1)</f>
        <v>87.490207999999996</v>
      </c>
      <c r="AW355" s="690">
        <f>(AN355*365)*(AO355*0.67*0.3*1)</f>
        <v>32.808828000000005</v>
      </c>
      <c r="AX355" s="691"/>
      <c r="AY355" s="690">
        <f>(AN355*365)*(AO355*0.67*0.8*1)</f>
        <v>87.490207999999996</v>
      </c>
      <c r="AZ355" s="690">
        <f t="shared" si="212"/>
        <v>109.36276000000001</v>
      </c>
      <c r="BA355" s="690">
        <f t="shared" si="213"/>
        <v>10.936275999999999</v>
      </c>
      <c r="BB355" s="690">
        <f t="shared" si="214"/>
        <v>0.54681380000000002</v>
      </c>
      <c r="BC355" s="690">
        <f>(AN355*365)*(AO355*0.67*0.015*1)</f>
        <v>1.6404414</v>
      </c>
      <c r="BD355" s="690">
        <v>0</v>
      </c>
      <c r="BE355" s="690">
        <v>0</v>
      </c>
      <c r="BF355" s="690">
        <f t="shared" si="215"/>
        <v>5.8459366254545451</v>
      </c>
      <c r="BI355" s="803"/>
      <c r="BJ355" s="803"/>
      <c r="BK355" s="936"/>
      <c r="BL355" s="803"/>
      <c r="BM355" s="805"/>
      <c r="BN355" s="805"/>
      <c r="BO355" s="805"/>
      <c r="BP355" s="936"/>
      <c r="BQ355" s="803"/>
      <c r="BR355" s="805"/>
      <c r="BS355" s="805"/>
      <c r="BT355" s="805"/>
      <c r="BU355" s="914"/>
      <c r="BV355" s="801"/>
      <c r="BW355" s="796"/>
      <c r="BX355" s="914"/>
      <c r="BY355" s="801"/>
      <c r="BZ355" s="796"/>
      <c r="CA355" s="915"/>
      <c r="CB355" s="637"/>
      <c r="CC355" s="636"/>
      <c r="CD355" s="636"/>
      <c r="CE355" s="637"/>
      <c r="CF355" s="637"/>
      <c r="CG355" s="637"/>
      <c r="CH355" s="637"/>
      <c r="CI355" s="636"/>
      <c r="CJ355" s="636"/>
      <c r="CK355" s="637"/>
      <c r="CL355" s="637"/>
      <c r="CM355" s="637"/>
      <c r="CN355" s="705"/>
      <c r="CO355" s="667"/>
      <c r="CP355" s="88"/>
      <c r="CQ355" s="667"/>
      <c r="CX355" s="910"/>
      <c r="CY355" s="910"/>
      <c r="CZ355" s="911"/>
      <c r="DA355" s="911"/>
      <c r="DB355" s="910"/>
      <c r="DC355" s="910"/>
      <c r="DD355" s="911"/>
      <c r="DE355" s="910"/>
      <c r="DF355" s="912"/>
      <c r="DG355" s="912"/>
      <c r="DH355" s="912"/>
      <c r="DI355" s="913"/>
      <c r="DJ355" s="913"/>
      <c r="DK355" s="705"/>
    </row>
    <row r="356" spans="15:116" s="67" customFormat="1" ht="24.75" hidden="1" customHeight="1" thickBot="1" x14ac:dyDescent="0.4">
      <c r="O356" s="671" t="s">
        <v>152</v>
      </c>
      <c r="Q356" s="682">
        <v>1.37</v>
      </c>
      <c r="R356" s="682">
        <v>30</v>
      </c>
      <c r="S356" s="688">
        <f t="shared" si="210"/>
        <v>0</v>
      </c>
      <c r="T356" s="688">
        <f t="shared" si="210"/>
        <v>0</v>
      </c>
      <c r="U356" s="688">
        <f t="shared" si="210"/>
        <v>0.11786892857142858</v>
      </c>
      <c r="V356" s="688">
        <f t="shared" si="210"/>
        <v>0.47147571428571433</v>
      </c>
      <c r="W356" s="688">
        <f t="shared" si="210"/>
        <v>0.11786892857142858</v>
      </c>
      <c r="X356" s="688">
        <f t="shared" si="210"/>
        <v>0</v>
      </c>
      <c r="Y356" s="688">
        <f t="shared" si="210"/>
        <v>0.23573785714285717</v>
      </c>
      <c r="Z356" s="688">
        <f t="shared" si="210"/>
        <v>1.6501650000000003</v>
      </c>
      <c r="AA356" s="688">
        <f t="shared" si="210"/>
        <v>0</v>
      </c>
      <c r="AB356" s="688">
        <f t="shared" si="210"/>
        <v>0</v>
      </c>
      <c r="AC356" s="688">
        <f t="shared" si="210"/>
        <v>0.14144271428571431</v>
      </c>
      <c r="AD356" s="688">
        <f t="shared" si="210"/>
        <v>0</v>
      </c>
      <c r="AE356" s="688">
        <f t="shared" si="210"/>
        <v>2.3573785714285718</v>
      </c>
      <c r="AF356" s="688">
        <v>0</v>
      </c>
      <c r="AG356" s="688">
        <f t="shared" si="211"/>
        <v>0.23573785714285717</v>
      </c>
      <c r="AH356" s="934">
        <f t="shared" si="198"/>
        <v>3.9168751648351652E-2</v>
      </c>
      <c r="AI356" s="635">
        <v>0.6</v>
      </c>
      <c r="AJ356" s="88">
        <v>0</v>
      </c>
      <c r="AL356" s="88">
        <v>0</v>
      </c>
      <c r="AM356" s="689">
        <v>0.3</v>
      </c>
      <c r="AN356" s="686">
        <v>0.94</v>
      </c>
      <c r="AO356" s="686">
        <v>0.26</v>
      </c>
      <c r="AP356" s="690">
        <f>(AN356*365)*(AO356*0.67*0.01*1)</f>
        <v>0.59768019999999999</v>
      </c>
      <c r="AQ356" s="690">
        <f>(AN356*365)*(AO356*0.67*0.001*1)</f>
        <v>5.9768020000000005E-2</v>
      </c>
      <c r="AR356" s="691"/>
      <c r="AS356" s="690">
        <f>(AN356*365)*(AO356*0.67*0.02*1)</f>
        <v>1.1953604</v>
      </c>
      <c r="AT356" s="690">
        <f>(AN356*365)*(AO356*0.67*0.01*1)</f>
        <v>0.59768019999999999</v>
      </c>
      <c r="AU356" s="690">
        <f>(AN356*365)*(AO356*0.67*0.25*1)</f>
        <v>14.942005</v>
      </c>
      <c r="AV356" s="690">
        <f>(AN356*365)*(AO356*0.67*0.73*1)</f>
        <v>43.630654599999993</v>
      </c>
      <c r="AW356" s="690">
        <f>(AN356*365)*(AO356*0.67*0.03*1)</f>
        <v>1.7930406000000001</v>
      </c>
      <c r="AX356" s="691"/>
      <c r="AY356" s="690">
        <f>(AN356*365)*(AO356*0.67*0.25*1)</f>
        <v>14.942005</v>
      </c>
      <c r="AZ356" s="690">
        <f t="shared" si="212"/>
        <v>59.76802</v>
      </c>
      <c r="BA356" s="690">
        <f t="shared" si="213"/>
        <v>5.9768020000000002</v>
      </c>
      <c r="BB356" s="690">
        <f t="shared" si="214"/>
        <v>0.2988401</v>
      </c>
      <c r="BC356" s="690">
        <f>(AN356*365)*(AO356*0.67*0.005*1)</f>
        <v>0.2988401</v>
      </c>
      <c r="BD356" s="690">
        <v>0</v>
      </c>
      <c r="BE356" s="690">
        <v>0</v>
      </c>
      <c r="BF356" s="690">
        <f t="shared" si="215"/>
        <v>1.842485052909091</v>
      </c>
      <c r="BI356" s="803"/>
      <c r="BJ356" s="803"/>
      <c r="BK356" s="936"/>
      <c r="BL356" s="803"/>
      <c r="BM356" s="805"/>
      <c r="BN356" s="805"/>
      <c r="BO356" s="805"/>
      <c r="BP356" s="936"/>
      <c r="BQ356" s="803"/>
      <c r="BR356" s="805"/>
      <c r="BS356" s="805"/>
      <c r="BT356" s="805"/>
      <c r="BU356" s="914"/>
      <c r="BV356" s="801">
        <v>27.250000000000004</v>
      </c>
      <c r="BW356" s="796" t="s">
        <v>413</v>
      </c>
      <c r="BX356" s="914"/>
      <c r="BY356" s="801">
        <v>370.88228571428567</v>
      </c>
      <c r="BZ356" s="796" t="s">
        <v>413</v>
      </c>
      <c r="CA356" s="915"/>
      <c r="CB356" s="637"/>
      <c r="CC356" s="636"/>
      <c r="CD356" s="636"/>
      <c r="CE356" s="637"/>
      <c r="CF356" s="637"/>
      <c r="CG356" s="637"/>
      <c r="CH356" s="637"/>
      <c r="CI356" s="636"/>
      <c r="CJ356" s="636"/>
      <c r="CK356" s="637"/>
      <c r="CL356" s="637"/>
      <c r="CM356" s="637"/>
      <c r="CN356" s="705"/>
      <c r="CO356" s="667">
        <f t="shared" si="179"/>
        <v>0</v>
      </c>
      <c r="CP356" s="88">
        <f t="shared" si="180"/>
        <v>0</v>
      </c>
      <c r="CQ356" s="667">
        <f t="shared" si="181"/>
        <v>0</v>
      </c>
      <c r="CX356" s="910" t="s">
        <v>149</v>
      </c>
      <c r="CY356" s="910">
        <v>1.0900000000000001</v>
      </c>
      <c r="CZ356" s="911">
        <f t="shared" si="200"/>
        <v>22.89</v>
      </c>
      <c r="DA356" s="911">
        <f t="shared" si="201"/>
        <v>27.250000000000004</v>
      </c>
      <c r="DB356" s="910">
        <v>40</v>
      </c>
      <c r="DC356" s="910">
        <v>0.99</v>
      </c>
      <c r="DD356" s="911">
        <f t="shared" si="202"/>
        <v>39.6</v>
      </c>
      <c r="DE356" s="910">
        <v>0.02</v>
      </c>
      <c r="DF356" s="912">
        <f t="shared" si="203"/>
        <v>1.2445714285714284</v>
      </c>
      <c r="DG356" s="912">
        <f t="shared" si="204"/>
        <v>385.81714285714281</v>
      </c>
      <c r="DH356" s="912">
        <f t="shared" si="205"/>
        <v>370.88228571428567</v>
      </c>
      <c r="DI356" s="913">
        <f t="shared" si="206"/>
        <v>408.7071428571428</v>
      </c>
      <c r="DJ356" s="913">
        <f t="shared" si="206"/>
        <v>398.13228571428567</v>
      </c>
      <c r="DK356" s="705" t="s">
        <v>168</v>
      </c>
      <c r="DL356" s="67" t="s">
        <v>391</v>
      </c>
    </row>
    <row r="357" spans="15:116" s="67" customFormat="1" ht="18.75" hidden="1" thickBot="1" x14ac:dyDescent="0.4">
      <c r="O357" s="671" t="s">
        <v>153</v>
      </c>
      <c r="Q357" s="682">
        <v>1.37</v>
      </c>
      <c r="R357" s="682">
        <v>30</v>
      </c>
      <c r="S357" s="688">
        <f t="shared" si="210"/>
        <v>0</v>
      </c>
      <c r="T357" s="688">
        <f t="shared" si="210"/>
        <v>0</v>
      </c>
      <c r="U357" s="688">
        <f t="shared" si="210"/>
        <v>0.11786892857142858</v>
      </c>
      <c r="V357" s="688">
        <f t="shared" si="210"/>
        <v>0.47147571428571433</v>
      </c>
      <c r="W357" s="688">
        <f t="shared" si="210"/>
        <v>0.11786892857142858</v>
      </c>
      <c r="X357" s="688">
        <f t="shared" si="210"/>
        <v>0</v>
      </c>
      <c r="Y357" s="688">
        <f t="shared" si="210"/>
        <v>0.23573785714285717</v>
      </c>
      <c r="Z357" s="688">
        <f t="shared" si="210"/>
        <v>1.6501650000000003</v>
      </c>
      <c r="AA357" s="688">
        <f t="shared" si="210"/>
        <v>0</v>
      </c>
      <c r="AB357" s="688">
        <f t="shared" si="210"/>
        <v>0</v>
      </c>
      <c r="AC357" s="688">
        <f t="shared" si="210"/>
        <v>0.14144271428571431</v>
      </c>
      <c r="AD357" s="688">
        <f t="shared" si="210"/>
        <v>0</v>
      </c>
      <c r="AE357" s="688">
        <f t="shared" si="210"/>
        <v>2.3573785714285718</v>
      </c>
      <c r="AF357" s="688">
        <v>0</v>
      </c>
      <c r="AG357" s="688">
        <f t="shared" si="211"/>
        <v>0.23573785714285717</v>
      </c>
      <c r="AH357" s="934">
        <f t="shared" si="198"/>
        <v>3.9168751648351652E-2</v>
      </c>
      <c r="AI357" s="635">
        <v>0.9</v>
      </c>
      <c r="AJ357" s="88">
        <v>0</v>
      </c>
      <c r="AL357" s="88">
        <v>0</v>
      </c>
      <c r="AM357" s="689">
        <v>0.3</v>
      </c>
      <c r="AN357" s="686">
        <v>0.94</v>
      </c>
      <c r="AO357" s="686">
        <v>0.26</v>
      </c>
      <c r="AP357" s="690">
        <f>(AN357*365)*(AO357*0.67*0.015*1)</f>
        <v>0.89652030000000005</v>
      </c>
      <c r="AQ357" s="690">
        <f>(AN357*365)*(AO357*0.67*0.005*1)</f>
        <v>0.2988401</v>
      </c>
      <c r="AR357" s="691"/>
      <c r="AS357" s="690">
        <f>(AN357*365)*(AO357*0.67*0.04*1)</f>
        <v>2.3907208</v>
      </c>
      <c r="AT357" s="690">
        <f>(AN357*365)*(AO357*0.67*0.015*1)</f>
        <v>0.89652030000000005</v>
      </c>
      <c r="AU357" s="690">
        <f>(AN357*365)*(AO357*0.67*0.65*1)</f>
        <v>38.849212999999999</v>
      </c>
      <c r="AV357" s="690">
        <f>(AN357*365)*(AO357*0.67*0.79*1)</f>
        <v>47.216735800000002</v>
      </c>
      <c r="AW357" s="690">
        <f>(AN357*365)*(AO357*0.67*0.03*1)</f>
        <v>1.7930406000000001</v>
      </c>
      <c r="AX357" s="691"/>
      <c r="AY357" s="690">
        <f>(AN357*365)*(AO357*0.67*0.65*1)</f>
        <v>38.849212999999999</v>
      </c>
      <c r="AZ357" s="690">
        <f t="shared" si="212"/>
        <v>59.76802</v>
      </c>
      <c r="BA357" s="690">
        <f t="shared" si="213"/>
        <v>5.9768020000000002</v>
      </c>
      <c r="BB357" s="690">
        <f t="shared" si="214"/>
        <v>0.2988401</v>
      </c>
      <c r="BC357" s="690">
        <f>(AN357*365)*(AO357*0.67*0.01*1)</f>
        <v>0.59768019999999999</v>
      </c>
      <c r="BD357" s="690">
        <v>0</v>
      </c>
      <c r="BE357" s="690">
        <v>0</v>
      </c>
      <c r="BF357" s="690">
        <f t="shared" si="215"/>
        <v>2.5971921418181823</v>
      </c>
      <c r="BI357" s="803"/>
      <c r="BJ357" s="803"/>
      <c r="BK357" s="936"/>
      <c r="BL357" s="803"/>
      <c r="BM357" s="805"/>
      <c r="BN357" s="805"/>
      <c r="BO357" s="805"/>
      <c r="BP357" s="936"/>
      <c r="BQ357" s="803"/>
      <c r="BR357" s="805"/>
      <c r="BS357" s="805"/>
      <c r="BT357" s="805"/>
      <c r="BU357" s="914"/>
      <c r="BV357" s="801">
        <v>41</v>
      </c>
      <c r="BW357" s="796" t="s">
        <v>413</v>
      </c>
      <c r="BX357" s="914"/>
      <c r="BY357" s="801">
        <v>370.88228571428567</v>
      </c>
      <c r="BZ357" s="796" t="s">
        <v>413</v>
      </c>
      <c r="CA357" s="915"/>
      <c r="CB357" s="637"/>
      <c r="CC357" s="636"/>
      <c r="CD357" s="636"/>
      <c r="CE357" s="637"/>
      <c r="CF357" s="637"/>
      <c r="CG357" s="637"/>
      <c r="CH357" s="637"/>
      <c r="CI357" s="636"/>
      <c r="CJ357" s="636"/>
      <c r="CK357" s="637"/>
      <c r="CL357" s="637"/>
      <c r="CM357" s="637"/>
      <c r="CN357" s="705"/>
      <c r="CO357" s="667">
        <f t="shared" si="179"/>
        <v>0</v>
      </c>
      <c r="CP357" s="88">
        <f t="shared" si="180"/>
        <v>0</v>
      </c>
      <c r="CQ357" s="667">
        <f t="shared" si="181"/>
        <v>0</v>
      </c>
      <c r="CX357" s="910" t="s">
        <v>150</v>
      </c>
      <c r="CY357" s="910">
        <v>1.64</v>
      </c>
      <c r="CZ357" s="911">
        <f t="shared" si="200"/>
        <v>34.44</v>
      </c>
      <c r="DA357" s="911">
        <f t="shared" si="201"/>
        <v>41</v>
      </c>
      <c r="DB357" s="910">
        <v>40</v>
      </c>
      <c r="DC357" s="910">
        <v>0.99</v>
      </c>
      <c r="DD357" s="911">
        <f t="shared" si="202"/>
        <v>39.6</v>
      </c>
      <c r="DE357" s="910">
        <v>0.02</v>
      </c>
      <c r="DF357" s="912">
        <f t="shared" si="203"/>
        <v>1.2445714285714284</v>
      </c>
      <c r="DG357" s="912">
        <f t="shared" si="204"/>
        <v>385.81714285714281</v>
      </c>
      <c r="DH357" s="912">
        <f t="shared" si="205"/>
        <v>370.88228571428567</v>
      </c>
      <c r="DI357" s="913">
        <f t="shared" si="206"/>
        <v>420.25714285714281</v>
      </c>
      <c r="DJ357" s="913">
        <f t="shared" si="206"/>
        <v>411.88228571428567</v>
      </c>
      <c r="DK357" s="705" t="s">
        <v>168</v>
      </c>
      <c r="DL357" s="67" t="s">
        <v>391</v>
      </c>
    </row>
    <row r="358" spans="15:116" s="67" customFormat="1" ht="18.75" hidden="1" thickBot="1" x14ac:dyDescent="0.4">
      <c r="O358" s="671" t="s">
        <v>154</v>
      </c>
      <c r="Q358" s="682">
        <v>1.37</v>
      </c>
      <c r="R358" s="682">
        <v>30</v>
      </c>
      <c r="S358" s="688">
        <f t="shared" si="210"/>
        <v>0</v>
      </c>
      <c r="T358" s="688">
        <f t="shared" si="210"/>
        <v>0</v>
      </c>
      <c r="U358" s="688">
        <f t="shared" si="210"/>
        <v>0.11786892857142858</v>
      </c>
      <c r="V358" s="688">
        <f t="shared" si="210"/>
        <v>0.47147571428571433</v>
      </c>
      <c r="W358" s="688">
        <f t="shared" si="210"/>
        <v>0.11786892857142858</v>
      </c>
      <c r="X358" s="688">
        <f t="shared" si="210"/>
        <v>0</v>
      </c>
      <c r="Y358" s="688">
        <f t="shared" si="210"/>
        <v>0.23573785714285717</v>
      </c>
      <c r="Z358" s="688">
        <f t="shared" si="210"/>
        <v>1.6501650000000003</v>
      </c>
      <c r="AA358" s="688">
        <f t="shared" si="210"/>
        <v>0</v>
      </c>
      <c r="AB358" s="688">
        <f t="shared" si="210"/>
        <v>0</v>
      </c>
      <c r="AC358" s="688">
        <f t="shared" si="210"/>
        <v>0.14144271428571431</v>
      </c>
      <c r="AD358" s="688">
        <f t="shared" si="210"/>
        <v>0</v>
      </c>
      <c r="AE358" s="688">
        <f t="shared" si="210"/>
        <v>2.3573785714285718</v>
      </c>
      <c r="AF358" s="688">
        <v>0</v>
      </c>
      <c r="AG358" s="688">
        <f t="shared" si="211"/>
        <v>0.23573785714285717</v>
      </c>
      <c r="AH358" s="934">
        <f t="shared" si="198"/>
        <v>3.9168751648351652E-2</v>
      </c>
      <c r="AI358" s="635">
        <v>1.2</v>
      </c>
      <c r="AJ358" s="88">
        <v>0</v>
      </c>
      <c r="AL358" s="88">
        <v>0</v>
      </c>
      <c r="AM358" s="689">
        <v>0.3</v>
      </c>
      <c r="AN358" s="686">
        <v>0.94</v>
      </c>
      <c r="AO358" s="686">
        <v>0.26</v>
      </c>
      <c r="AP358" s="690">
        <f>(AN358*365)*(AO358*0.67*0.02*1)</f>
        <v>1.1953604</v>
      </c>
      <c r="AQ358" s="690">
        <f>(AN358*365)*(AO358*0.67*0.01*1)</f>
        <v>0.59768019999999999</v>
      </c>
      <c r="AR358" s="691"/>
      <c r="AS358" s="690">
        <f>(AN358*365)*(AO358*0.67*0.05*1)</f>
        <v>2.9884010000000001</v>
      </c>
      <c r="AT358" s="690">
        <f>(AN358*365)*(AO358*0.67*0.02*1)</f>
        <v>1.1953604</v>
      </c>
      <c r="AU358" s="690">
        <f>(AN358*365)*(AO358*0.67*0.8*1)</f>
        <v>47.814416000000001</v>
      </c>
      <c r="AV358" s="690">
        <f>(AN358*365)*(AO358*0.67*0.8*1)</f>
        <v>47.814416000000001</v>
      </c>
      <c r="AW358" s="690">
        <f>(AN358*365)*(AO358*0.67*0.3*1)</f>
        <v>17.930406000000001</v>
      </c>
      <c r="AX358" s="691"/>
      <c r="AY358" s="690">
        <f>(AN358*365)*(AO358*0.67*0.8*1)</f>
        <v>47.814416000000001</v>
      </c>
      <c r="AZ358" s="690">
        <f t="shared" si="212"/>
        <v>59.76802</v>
      </c>
      <c r="BA358" s="690">
        <f t="shared" si="213"/>
        <v>5.9768020000000002</v>
      </c>
      <c r="BB358" s="690">
        <f t="shared" si="214"/>
        <v>0.2988401</v>
      </c>
      <c r="BC358" s="690">
        <f>(AN358*365)*(AO358*0.67*0.015*1)</f>
        <v>0.89652030000000005</v>
      </c>
      <c r="BD358" s="690">
        <v>0</v>
      </c>
      <c r="BE358" s="690">
        <v>0</v>
      </c>
      <c r="BF358" s="690">
        <f t="shared" si="215"/>
        <v>3.1948723418181819</v>
      </c>
      <c r="BI358" s="803"/>
      <c r="BJ358" s="803"/>
      <c r="BK358" s="936"/>
      <c r="BL358" s="803"/>
      <c r="BM358" s="805"/>
      <c r="BN358" s="805"/>
      <c r="BO358" s="805"/>
      <c r="BP358" s="936"/>
      <c r="BQ358" s="803"/>
      <c r="BR358" s="805"/>
      <c r="BS358" s="805"/>
      <c r="BT358" s="805"/>
      <c r="BU358" s="916"/>
      <c r="BV358" s="801">
        <v>54.500000000000007</v>
      </c>
      <c r="BW358" s="796" t="s">
        <v>413</v>
      </c>
      <c r="BX358" s="916"/>
      <c r="BY358" s="801">
        <v>370.88228571428567</v>
      </c>
      <c r="BZ358" s="796" t="s">
        <v>413</v>
      </c>
      <c r="CA358" s="917"/>
      <c r="CB358" s="637"/>
      <c r="CC358" s="636"/>
      <c r="CD358" s="636"/>
      <c r="CE358" s="637"/>
      <c r="CF358" s="637"/>
      <c r="CG358" s="637"/>
      <c r="CH358" s="637"/>
      <c r="CI358" s="636"/>
      <c r="CJ358" s="636"/>
      <c r="CK358" s="637"/>
      <c r="CL358" s="637"/>
      <c r="CM358" s="637"/>
      <c r="CN358" s="705"/>
      <c r="CO358" s="667">
        <f t="shared" si="179"/>
        <v>0</v>
      </c>
      <c r="CP358" s="88">
        <f t="shared" si="180"/>
        <v>0</v>
      </c>
      <c r="CQ358" s="667">
        <f t="shared" si="181"/>
        <v>0</v>
      </c>
      <c r="CX358" s="910" t="s">
        <v>151</v>
      </c>
      <c r="CY358" s="910">
        <v>2.1800000000000002</v>
      </c>
      <c r="CZ358" s="911">
        <f t="shared" si="200"/>
        <v>45.78</v>
      </c>
      <c r="DA358" s="911">
        <f t="shared" si="201"/>
        <v>54.500000000000007</v>
      </c>
      <c r="DB358" s="910">
        <v>40</v>
      </c>
      <c r="DC358" s="910">
        <v>0.99</v>
      </c>
      <c r="DD358" s="911">
        <f t="shared" si="202"/>
        <v>39.6</v>
      </c>
      <c r="DE358" s="910">
        <v>0.02</v>
      </c>
      <c r="DF358" s="912">
        <f t="shared" si="203"/>
        <v>1.2445714285714284</v>
      </c>
      <c r="DG358" s="912">
        <f t="shared" si="204"/>
        <v>385.81714285714281</v>
      </c>
      <c r="DH358" s="912">
        <f t="shared" si="205"/>
        <v>370.88228571428567</v>
      </c>
      <c r="DI358" s="913">
        <f t="shared" si="206"/>
        <v>431.59714285714279</v>
      </c>
      <c r="DJ358" s="913">
        <f t="shared" si="206"/>
        <v>425.38228571428567</v>
      </c>
      <c r="DK358" s="705" t="s">
        <v>168</v>
      </c>
      <c r="DL358" s="67" t="s">
        <v>391</v>
      </c>
    </row>
    <row r="359" spans="15:116" s="67" customFormat="1" ht="18.75" hidden="1" thickBot="1" x14ac:dyDescent="0.4">
      <c r="O359" s="671" t="s">
        <v>547</v>
      </c>
      <c r="Q359" s="682">
        <v>1.37</v>
      </c>
      <c r="R359" s="682">
        <v>30</v>
      </c>
      <c r="S359" s="688">
        <f t="shared" si="210"/>
        <v>0</v>
      </c>
      <c r="T359" s="688">
        <f t="shared" si="210"/>
        <v>0</v>
      </c>
      <c r="U359" s="688">
        <f t="shared" si="210"/>
        <v>0.11786892857142858</v>
      </c>
      <c r="V359" s="688">
        <f t="shared" si="210"/>
        <v>0.47147571428571433</v>
      </c>
      <c r="W359" s="688">
        <f t="shared" si="210"/>
        <v>0.11786892857142858</v>
      </c>
      <c r="X359" s="688">
        <f t="shared" si="210"/>
        <v>0</v>
      </c>
      <c r="Y359" s="688">
        <f t="shared" si="210"/>
        <v>0.23573785714285717</v>
      </c>
      <c r="Z359" s="688">
        <f t="shared" si="210"/>
        <v>1.6501650000000003</v>
      </c>
      <c r="AA359" s="688">
        <f t="shared" si="210"/>
        <v>0</v>
      </c>
      <c r="AB359" s="688">
        <f t="shared" si="210"/>
        <v>0</v>
      </c>
      <c r="AC359" s="688">
        <f t="shared" si="210"/>
        <v>0.14144271428571431</v>
      </c>
      <c r="AD359" s="688">
        <f t="shared" si="210"/>
        <v>0</v>
      </c>
      <c r="AE359" s="688">
        <f t="shared" si="210"/>
        <v>2.3573785714285718</v>
      </c>
      <c r="AF359" s="688">
        <v>0</v>
      </c>
      <c r="AG359" s="688">
        <f t="shared" si="211"/>
        <v>0.23573785714285717</v>
      </c>
      <c r="AH359" s="934">
        <f t="shared" si="198"/>
        <v>3.9168751648351652E-2</v>
      </c>
      <c r="AI359" s="635">
        <v>0.08</v>
      </c>
      <c r="AJ359" s="88"/>
      <c r="AK359" s="88"/>
      <c r="AL359" s="88"/>
      <c r="AM359" s="88"/>
      <c r="AN359" s="686">
        <v>0.1</v>
      </c>
      <c r="AO359" s="686">
        <v>0.32</v>
      </c>
      <c r="AP359" s="690">
        <f>(AN359*365)*(AO359*0.67*0.01*1)</f>
        <v>7.8256000000000006E-2</v>
      </c>
      <c r="AQ359" s="690">
        <f>(AN359*365)*(AO359*0.67*0.001*1)</f>
        <v>7.8256000000000003E-3</v>
      </c>
      <c r="AR359" s="691"/>
      <c r="AS359" s="690">
        <f>(AN359*365)*(AO359*0.67*0.02*1)</f>
        <v>0.15651200000000001</v>
      </c>
      <c r="AT359" s="690">
        <f>(AN359*365)*(AO359*0.67*0.01*1)</f>
        <v>7.8256000000000006E-2</v>
      </c>
      <c r="AU359" s="690">
        <f>(AN359*365)*(AO359*0.67*0.25*1)</f>
        <v>1.9564000000000001</v>
      </c>
      <c r="AV359" s="690">
        <f>(AN359*365)*(AO359*0.67*0.73*1)</f>
        <v>5.7126880000000009</v>
      </c>
      <c r="AW359" s="690">
        <f>(AN359*365)*(AO359*0.67*0.03*1)</f>
        <v>0.234768</v>
      </c>
      <c r="AX359" s="691"/>
      <c r="AY359" s="690">
        <f>(AN359*365)*(AO359*0.67*0.25*1)</f>
        <v>1.9564000000000001</v>
      </c>
      <c r="AZ359" s="690">
        <f t="shared" si="212"/>
        <v>7.8256000000000006</v>
      </c>
      <c r="BA359" s="690">
        <f t="shared" si="213"/>
        <v>0.78256000000000003</v>
      </c>
      <c r="BB359" s="690">
        <f t="shared" si="214"/>
        <v>3.9128000000000003E-2</v>
      </c>
      <c r="BC359" s="690">
        <f>(AN359*365)*(AO359*0.67*0.005*1)</f>
        <v>3.9128000000000003E-2</v>
      </c>
      <c r="BD359" s="690">
        <v>0</v>
      </c>
      <c r="BE359" s="690">
        <v>0</v>
      </c>
      <c r="BF359" s="690">
        <f t="shared" si="215"/>
        <v>0.24124190545454555</v>
      </c>
      <c r="BI359" s="803"/>
      <c r="BJ359" s="803"/>
      <c r="BK359" s="936"/>
      <c r="BL359" s="803"/>
      <c r="BM359" s="805"/>
      <c r="BN359" s="805"/>
      <c r="BO359" s="805"/>
      <c r="BP359" s="936"/>
      <c r="BQ359" s="803"/>
      <c r="BR359" s="805"/>
      <c r="BS359" s="805"/>
      <c r="BT359" s="805"/>
      <c r="BU359" s="916"/>
      <c r="BV359" s="801">
        <v>15</v>
      </c>
      <c r="BW359" s="796" t="s">
        <v>413</v>
      </c>
      <c r="BX359" s="916"/>
      <c r="BY359" s="801">
        <v>370.88228571428567</v>
      </c>
      <c r="BZ359" s="796" t="s">
        <v>413</v>
      </c>
      <c r="CA359" s="917"/>
      <c r="CB359" s="637"/>
      <c r="CC359" s="636"/>
      <c r="CD359" s="636"/>
      <c r="CE359" s="637"/>
      <c r="CF359" s="637"/>
      <c r="CG359" s="637"/>
      <c r="CH359" s="637"/>
      <c r="CI359" s="636"/>
      <c r="CJ359" s="636"/>
      <c r="CK359" s="637"/>
      <c r="CL359" s="637"/>
      <c r="CM359" s="637"/>
      <c r="CN359" s="705"/>
      <c r="CO359" s="667">
        <f t="shared" si="179"/>
        <v>0</v>
      </c>
      <c r="CP359" s="88">
        <f t="shared" si="180"/>
        <v>0</v>
      </c>
      <c r="CQ359" s="667">
        <f t="shared" si="181"/>
        <v>0</v>
      </c>
      <c r="CX359" s="910" t="s">
        <v>152</v>
      </c>
      <c r="CY359" s="910">
        <v>0.6</v>
      </c>
      <c r="CZ359" s="911">
        <f t="shared" si="200"/>
        <v>12.6</v>
      </c>
      <c r="DA359" s="911">
        <f t="shared" si="201"/>
        <v>15</v>
      </c>
      <c r="DB359" s="910">
        <v>40</v>
      </c>
      <c r="DC359" s="910">
        <v>0.99</v>
      </c>
      <c r="DD359" s="911">
        <f t="shared" si="202"/>
        <v>39.6</v>
      </c>
      <c r="DE359" s="910">
        <v>0.02</v>
      </c>
      <c r="DF359" s="912">
        <f t="shared" si="203"/>
        <v>1.2445714285714284</v>
      </c>
      <c r="DG359" s="912">
        <f t="shared" si="204"/>
        <v>385.81714285714281</v>
      </c>
      <c r="DH359" s="912">
        <f t="shared" si="205"/>
        <v>370.88228571428567</v>
      </c>
      <c r="DI359" s="913">
        <f t="shared" si="206"/>
        <v>398.41714285714284</v>
      </c>
      <c r="DJ359" s="913">
        <f t="shared" si="206"/>
        <v>385.88228571428567</v>
      </c>
      <c r="DK359" s="705" t="s">
        <v>168</v>
      </c>
      <c r="DL359" s="67" t="s">
        <v>391</v>
      </c>
    </row>
    <row r="360" spans="15:116" s="67" customFormat="1" ht="18.75" hidden="1" thickBot="1" x14ac:dyDescent="0.4">
      <c r="O360" s="671" t="s">
        <v>548</v>
      </c>
      <c r="Q360" s="682">
        <v>1.37</v>
      </c>
      <c r="R360" s="682">
        <v>30</v>
      </c>
      <c r="S360" s="688">
        <f t="shared" si="210"/>
        <v>0</v>
      </c>
      <c r="T360" s="688">
        <f t="shared" si="210"/>
        <v>0</v>
      </c>
      <c r="U360" s="688">
        <f t="shared" si="210"/>
        <v>0.11786892857142858</v>
      </c>
      <c r="V360" s="688">
        <f t="shared" si="210"/>
        <v>0.47147571428571433</v>
      </c>
      <c r="W360" s="688">
        <f t="shared" si="210"/>
        <v>0.11786892857142858</v>
      </c>
      <c r="X360" s="688">
        <f t="shared" si="210"/>
        <v>0</v>
      </c>
      <c r="Y360" s="688">
        <f t="shared" si="210"/>
        <v>0.23573785714285717</v>
      </c>
      <c r="Z360" s="688">
        <f t="shared" si="210"/>
        <v>1.6501650000000003</v>
      </c>
      <c r="AA360" s="688">
        <f t="shared" si="210"/>
        <v>0</v>
      </c>
      <c r="AB360" s="688">
        <f t="shared" si="210"/>
        <v>0</v>
      </c>
      <c r="AC360" s="688">
        <f t="shared" si="210"/>
        <v>0.14144271428571431</v>
      </c>
      <c r="AD360" s="688">
        <f t="shared" si="210"/>
        <v>0</v>
      </c>
      <c r="AE360" s="688">
        <f t="shared" si="210"/>
        <v>2.3573785714285718</v>
      </c>
      <c r="AF360" s="688">
        <v>0</v>
      </c>
      <c r="AG360" s="688">
        <f t="shared" si="211"/>
        <v>0.23573785714285717</v>
      </c>
      <c r="AH360" s="934">
        <f t="shared" si="198"/>
        <v>3.9168751648351652E-2</v>
      </c>
      <c r="AN360" s="686">
        <v>0.1</v>
      </c>
      <c r="AO360" s="686">
        <v>0.32</v>
      </c>
      <c r="AP360" s="690">
        <f>(AN360*365)*(AO360*0.67*0.015*1)</f>
        <v>0.117384</v>
      </c>
      <c r="AQ360" s="690">
        <f>(AN360*365)*(AO360*0.67*0.005*1)</f>
        <v>3.9128000000000003E-2</v>
      </c>
      <c r="AR360" s="691"/>
      <c r="AS360" s="690">
        <f>(AN360*365)*(AO360*0.67*0.04*1)</f>
        <v>0.31302400000000002</v>
      </c>
      <c r="AT360" s="690">
        <f>(AN360*365)*(AO360*0.67*0.015*1)</f>
        <v>0.117384</v>
      </c>
      <c r="AU360" s="690">
        <f>(AN360*365)*(AO360*0.67*0.65*1)</f>
        <v>5.0866400000000001</v>
      </c>
      <c r="AV360" s="690">
        <f>(AN360*365)*(AO360*0.67*0.79*1)</f>
        <v>6.1822240000000006</v>
      </c>
      <c r="AW360" s="690">
        <f>(AN360*365)*(AO360*0.67*0.03*1)</f>
        <v>0.234768</v>
      </c>
      <c r="AX360" s="691"/>
      <c r="AY360" s="690">
        <f>(AN360*365)*(AO360*0.67*0.65*1)</f>
        <v>5.0866400000000001</v>
      </c>
      <c r="AZ360" s="690">
        <f t="shared" si="212"/>
        <v>7.8256000000000006</v>
      </c>
      <c r="BA360" s="690">
        <f t="shared" si="213"/>
        <v>0.78256000000000003</v>
      </c>
      <c r="BB360" s="690">
        <f t="shared" si="214"/>
        <v>3.9128000000000003E-2</v>
      </c>
      <c r="BC360" s="690">
        <f>(AN360*365)*(AO360*0.67*0.01*1)</f>
        <v>7.8256000000000006E-2</v>
      </c>
      <c r="BD360" s="690">
        <v>0</v>
      </c>
      <c r="BE360" s="690">
        <v>0</v>
      </c>
      <c r="BF360" s="690">
        <f t="shared" si="215"/>
        <v>0.34005789090909094</v>
      </c>
      <c r="BI360" s="803"/>
      <c r="BJ360" s="803"/>
      <c r="BK360" s="936"/>
      <c r="BL360" s="803"/>
      <c r="BM360" s="805"/>
      <c r="BN360" s="805"/>
      <c r="BO360" s="805"/>
      <c r="BP360" s="936"/>
      <c r="BQ360" s="803"/>
      <c r="BR360" s="805"/>
      <c r="BS360" s="805"/>
      <c r="BT360" s="805"/>
      <c r="BU360" s="916"/>
      <c r="BV360" s="801">
        <v>22.5</v>
      </c>
      <c r="BW360" s="796" t="s">
        <v>413</v>
      </c>
      <c r="BX360" s="916"/>
      <c r="BY360" s="801">
        <v>370.88228571428567</v>
      </c>
      <c r="BZ360" s="796" t="s">
        <v>413</v>
      </c>
      <c r="CA360" s="917"/>
      <c r="CB360" s="637"/>
      <c r="CC360" s="636"/>
      <c r="CD360" s="636"/>
      <c r="CE360" s="637"/>
      <c r="CF360" s="637"/>
      <c r="CG360" s="637"/>
      <c r="CH360" s="637"/>
      <c r="CI360" s="636"/>
      <c r="CJ360" s="636"/>
      <c r="CK360" s="637"/>
      <c r="CL360" s="637"/>
      <c r="CM360" s="637"/>
      <c r="CN360" s="705"/>
      <c r="CO360" s="667">
        <f t="shared" si="179"/>
        <v>0</v>
      </c>
      <c r="CP360" s="88">
        <f t="shared" si="180"/>
        <v>0</v>
      </c>
      <c r="CQ360" s="667">
        <f t="shared" si="181"/>
        <v>0</v>
      </c>
      <c r="CX360" s="910" t="s">
        <v>153</v>
      </c>
      <c r="CY360" s="910">
        <v>0.9</v>
      </c>
      <c r="CZ360" s="911">
        <f t="shared" si="200"/>
        <v>18.900000000000002</v>
      </c>
      <c r="DA360" s="911">
        <f t="shared" si="201"/>
        <v>22.5</v>
      </c>
      <c r="DB360" s="910">
        <v>40</v>
      </c>
      <c r="DC360" s="910">
        <v>0.99</v>
      </c>
      <c r="DD360" s="911">
        <f t="shared" si="202"/>
        <v>39.6</v>
      </c>
      <c r="DE360" s="910">
        <v>0.02</v>
      </c>
      <c r="DF360" s="912">
        <f t="shared" si="203"/>
        <v>1.2445714285714284</v>
      </c>
      <c r="DG360" s="912">
        <f t="shared" si="204"/>
        <v>385.81714285714281</v>
      </c>
      <c r="DH360" s="912">
        <f t="shared" si="205"/>
        <v>370.88228571428567</v>
      </c>
      <c r="DI360" s="913">
        <f t="shared" si="206"/>
        <v>404.71714285714279</v>
      </c>
      <c r="DJ360" s="913">
        <f t="shared" si="206"/>
        <v>393.38228571428567</v>
      </c>
      <c r="DK360" s="705" t="s">
        <v>168</v>
      </c>
      <c r="DL360" s="67" t="s">
        <v>391</v>
      </c>
    </row>
    <row r="361" spans="15:116" s="67" customFormat="1" ht="18.75" hidden="1" thickBot="1" x14ac:dyDescent="0.4">
      <c r="O361" s="671" t="s">
        <v>549</v>
      </c>
      <c r="Q361" s="682">
        <v>1.37</v>
      </c>
      <c r="R361" s="682">
        <v>30</v>
      </c>
      <c r="S361" s="688">
        <f t="shared" si="210"/>
        <v>0</v>
      </c>
      <c r="T361" s="688">
        <f t="shared" si="210"/>
        <v>0</v>
      </c>
      <c r="U361" s="688">
        <f t="shared" si="210"/>
        <v>0.11786892857142858</v>
      </c>
      <c r="V361" s="688">
        <f t="shared" si="210"/>
        <v>0.47147571428571433</v>
      </c>
      <c r="W361" s="688">
        <f t="shared" si="210"/>
        <v>0.11786892857142858</v>
      </c>
      <c r="X361" s="688">
        <f t="shared" si="210"/>
        <v>0</v>
      </c>
      <c r="Y361" s="688">
        <f t="shared" si="210"/>
        <v>0.23573785714285717</v>
      </c>
      <c r="Z361" s="688">
        <f t="shared" si="210"/>
        <v>1.6501650000000003</v>
      </c>
      <c r="AA361" s="688">
        <f t="shared" si="210"/>
        <v>0</v>
      </c>
      <c r="AB361" s="688">
        <f t="shared" si="210"/>
        <v>0</v>
      </c>
      <c r="AC361" s="688">
        <f t="shared" si="210"/>
        <v>0.14144271428571431</v>
      </c>
      <c r="AD361" s="688">
        <f t="shared" si="210"/>
        <v>0</v>
      </c>
      <c r="AE361" s="688">
        <f t="shared" si="210"/>
        <v>2.3573785714285718</v>
      </c>
      <c r="AF361" s="688">
        <v>0</v>
      </c>
      <c r="AG361" s="688">
        <f t="shared" si="211"/>
        <v>0.23573785714285717</v>
      </c>
      <c r="AH361" s="934">
        <f t="shared" si="198"/>
        <v>3.9168751648351652E-2</v>
      </c>
      <c r="AN361" s="686">
        <v>0.1</v>
      </c>
      <c r="AO361" s="686">
        <v>0.32</v>
      </c>
      <c r="AP361" s="690">
        <f>(AN361*365)*(AO361*0.67*0.02*1)</f>
        <v>0.15651200000000001</v>
      </c>
      <c r="AQ361" s="690">
        <f>(AN361*365)*(AO361*0.67*0.01*1)</f>
        <v>7.8256000000000006E-2</v>
      </c>
      <c r="AR361" s="691"/>
      <c r="AS361" s="690">
        <f>(AN361*365)*(AO361*0.67*0.05*1)</f>
        <v>0.39128000000000002</v>
      </c>
      <c r="AT361" s="690">
        <f>(AN361*365)*(AO361*0.67*0.02*1)</f>
        <v>0.15651200000000001</v>
      </c>
      <c r="AU361" s="690">
        <f>(AN361*365)*(AO361*0.67*0.8*1)</f>
        <v>6.2604800000000003</v>
      </c>
      <c r="AV361" s="690">
        <f>(AN361*365)*(AO361*0.67*0.8*1)</f>
        <v>6.2604800000000003</v>
      </c>
      <c r="AW361" s="690">
        <f>(AN361*365)*(AO361*0.67*0.3*1)</f>
        <v>2.34768</v>
      </c>
      <c r="AX361" s="691"/>
      <c r="AY361" s="690">
        <f>(AN361*365)*(AO361*0.67*0.8*1)</f>
        <v>6.2604800000000003</v>
      </c>
      <c r="AZ361" s="690">
        <f t="shared" si="212"/>
        <v>7.8256000000000006</v>
      </c>
      <c r="BA361" s="690">
        <f t="shared" si="213"/>
        <v>0.78256000000000003</v>
      </c>
      <c r="BB361" s="690">
        <f t="shared" si="214"/>
        <v>3.9128000000000003E-2</v>
      </c>
      <c r="BC361" s="690">
        <f>(AN361*365)*(AO361*0.67*0.015*1)</f>
        <v>0.117384</v>
      </c>
      <c r="BD361" s="690">
        <v>0</v>
      </c>
      <c r="BE361" s="690">
        <v>0</v>
      </c>
      <c r="BF361" s="690">
        <f t="shared" si="215"/>
        <v>0.41831389090909099</v>
      </c>
      <c r="BI361" s="803"/>
      <c r="BJ361" s="803"/>
      <c r="BK361" s="936"/>
      <c r="BL361" s="803"/>
      <c r="BM361" s="805"/>
      <c r="BN361" s="805"/>
      <c r="BO361" s="805"/>
      <c r="BP361" s="936"/>
      <c r="BQ361" s="803"/>
      <c r="BR361" s="805"/>
      <c r="BS361" s="805"/>
      <c r="BT361" s="805"/>
      <c r="BU361" s="916"/>
      <c r="BV361" s="801">
        <v>29.75</v>
      </c>
      <c r="BW361" s="796" t="s">
        <v>413</v>
      </c>
      <c r="BX361" s="916"/>
      <c r="BY361" s="801">
        <v>370.88228571428567</v>
      </c>
      <c r="BZ361" s="796" t="s">
        <v>413</v>
      </c>
      <c r="CA361" s="917"/>
      <c r="CB361" s="637"/>
      <c r="CC361" s="636"/>
      <c r="CD361" s="636"/>
      <c r="CE361" s="637"/>
      <c r="CF361" s="637"/>
      <c r="CG361" s="637"/>
      <c r="CH361" s="637"/>
      <c r="CI361" s="636"/>
      <c r="CJ361" s="636"/>
      <c r="CK361" s="637"/>
      <c r="CL361" s="637"/>
      <c r="CM361" s="637"/>
      <c r="CN361" s="705"/>
      <c r="CO361" s="667">
        <f t="shared" ref="CO361:CO424" si="216">BM361</f>
        <v>0</v>
      </c>
      <c r="CP361" s="88">
        <f t="shared" ref="CP361:CP424" si="217">(CO361+CQ361)/2</f>
        <v>0</v>
      </c>
      <c r="CQ361" s="667">
        <f t="shared" ref="CQ361:CQ424" si="218">BN361</f>
        <v>0</v>
      </c>
      <c r="CX361" s="910" t="s">
        <v>154</v>
      </c>
      <c r="CY361" s="910">
        <v>1.19</v>
      </c>
      <c r="CZ361" s="911">
        <f t="shared" si="200"/>
        <v>24.99</v>
      </c>
      <c r="DA361" s="911">
        <f t="shared" si="201"/>
        <v>29.75</v>
      </c>
      <c r="DB361" s="910">
        <v>40</v>
      </c>
      <c r="DC361" s="910">
        <v>0.99</v>
      </c>
      <c r="DD361" s="911">
        <f t="shared" si="202"/>
        <v>39.6</v>
      </c>
      <c r="DE361" s="910">
        <v>0.02</v>
      </c>
      <c r="DF361" s="912">
        <f t="shared" si="203"/>
        <v>1.2445714285714284</v>
      </c>
      <c r="DG361" s="912">
        <f t="shared" si="204"/>
        <v>385.81714285714281</v>
      </c>
      <c r="DH361" s="912">
        <f t="shared" si="205"/>
        <v>370.88228571428567</v>
      </c>
      <c r="DI361" s="913">
        <f t="shared" si="206"/>
        <v>410.80714285714282</v>
      </c>
      <c r="DJ361" s="913">
        <f t="shared" si="206"/>
        <v>400.63228571428567</v>
      </c>
      <c r="DK361" s="705" t="s">
        <v>168</v>
      </c>
      <c r="DL361" s="67" t="s">
        <v>391</v>
      </c>
    </row>
    <row r="362" spans="15:116" s="67" customFormat="1" hidden="1" x14ac:dyDescent="0.25">
      <c r="O362" s="671" t="s">
        <v>550</v>
      </c>
      <c r="Q362" s="682"/>
      <c r="R362" s="682"/>
      <c r="S362" s="684"/>
      <c r="T362" s="684"/>
      <c r="U362" s="684"/>
      <c r="V362" s="684"/>
      <c r="W362" s="684"/>
      <c r="X362" s="684"/>
      <c r="Y362" s="684"/>
      <c r="Z362" s="684"/>
      <c r="AA362" s="684"/>
      <c r="AB362" s="684"/>
      <c r="AC362" s="684"/>
      <c r="AD362" s="684"/>
      <c r="AE362" s="684"/>
      <c r="AF362" s="684"/>
      <c r="AG362" s="684"/>
      <c r="AH362" s="934" t="e">
        <f t="shared" si="198"/>
        <v>#DIV/0!</v>
      </c>
      <c r="AI362" s="635">
        <v>5.67</v>
      </c>
      <c r="AN362" s="686">
        <v>1.1599999999999999</v>
      </c>
      <c r="AO362" s="686">
        <v>0.25</v>
      </c>
      <c r="AP362" s="690">
        <f>(AN362*365)*(AO362*0.67*0.01*1)</f>
        <v>0.70919500000000002</v>
      </c>
      <c r="AQ362" s="690">
        <f>(AN362*365)*(AO362*0.67*0.001*1)</f>
        <v>7.0919499999999996E-2</v>
      </c>
      <c r="AR362" s="691"/>
      <c r="AS362" s="690">
        <f>(AN362*365)*(AO362*0.67*0.02*1)</f>
        <v>1.41839</v>
      </c>
      <c r="AT362" s="690">
        <f>(AN362*365)*(AO362*0.67*0.01*1)</f>
        <v>0.70919500000000002</v>
      </c>
      <c r="AU362" s="690">
        <f>(AN362*365)*(AO362*0.67*0.25*1)</f>
        <v>17.729875</v>
      </c>
      <c r="AV362" s="690">
        <f>(AN362*365)*(AO362*0.67*0.73*1)</f>
        <v>51.771235000000004</v>
      </c>
      <c r="AW362" s="690">
        <f>(AN362*365)*(AO362*0.67*0.03*1)</f>
        <v>2.1275849999999998</v>
      </c>
      <c r="AX362" s="691"/>
      <c r="AY362" s="690">
        <f>(AN362*365)*(AO362*0.67*0.25*1)</f>
        <v>17.729875</v>
      </c>
      <c r="AZ362" s="690">
        <f t="shared" si="212"/>
        <v>70.919499999999999</v>
      </c>
      <c r="BA362" s="690">
        <f t="shared" si="213"/>
        <v>7.0919499999999998</v>
      </c>
      <c r="BB362" s="690">
        <f t="shared" si="214"/>
        <v>0.35459750000000001</v>
      </c>
      <c r="BC362" s="690">
        <f>(AN362*365)*(AO362*0.67*0.005*1)</f>
        <v>0.35459750000000001</v>
      </c>
      <c r="BD362" s="690">
        <v>0</v>
      </c>
      <c r="BE362" s="690">
        <v>0</v>
      </c>
      <c r="BF362" s="690">
        <f t="shared" si="215"/>
        <v>2.1862547681818185</v>
      </c>
      <c r="BI362" s="635"/>
      <c r="BJ362" s="636"/>
      <c r="BK362" s="636"/>
      <c r="BL362" s="636"/>
      <c r="BM362" s="102"/>
      <c r="BN362" s="102"/>
      <c r="BO362" s="102"/>
      <c r="BP362" s="916"/>
      <c r="BQ362" s="916"/>
      <c r="BR362" s="916"/>
      <c r="BS362" s="916"/>
      <c r="BT362" s="916"/>
      <c r="BU362" s="916"/>
      <c r="BV362" s="917"/>
      <c r="BW362" s="916"/>
      <c r="BX362" s="916"/>
      <c r="BY362" s="917"/>
      <c r="BZ362" s="917"/>
      <c r="CA362" s="917"/>
      <c r="CB362" s="637"/>
      <c r="CC362" s="636"/>
      <c r="CD362" s="636"/>
      <c r="CE362" s="637"/>
      <c r="CF362" s="637"/>
      <c r="CG362" s="637"/>
      <c r="CH362" s="637"/>
      <c r="CI362" s="636"/>
      <c r="CJ362" s="636"/>
      <c r="CK362" s="637"/>
      <c r="CL362" s="637"/>
      <c r="CM362" s="637"/>
      <c r="CN362" s="705"/>
      <c r="CO362" s="667">
        <f t="shared" si="216"/>
        <v>0</v>
      </c>
      <c r="CP362" s="88">
        <f t="shared" si="217"/>
        <v>0</v>
      </c>
      <c r="CQ362" s="667">
        <f t="shared" si="218"/>
        <v>0</v>
      </c>
      <c r="CZ362" s="705"/>
      <c r="DA362" s="909"/>
      <c r="DB362" s="705"/>
      <c r="DC362" s="705"/>
      <c r="DD362" s="705"/>
      <c r="DE362" s="705"/>
      <c r="DF362" s="705"/>
    </row>
    <row r="363" spans="15:116" s="67" customFormat="1" hidden="1" x14ac:dyDescent="0.25">
      <c r="O363" s="671" t="s">
        <v>551</v>
      </c>
      <c r="Q363" s="682"/>
      <c r="R363" s="682"/>
      <c r="S363" s="684"/>
      <c r="T363" s="684"/>
      <c r="U363" s="684"/>
      <c r="V363" s="684"/>
      <c r="W363" s="684"/>
      <c r="X363" s="684"/>
      <c r="Y363" s="684"/>
      <c r="Z363" s="684"/>
      <c r="AA363" s="684"/>
      <c r="AB363" s="684"/>
      <c r="AC363" s="684"/>
      <c r="AD363" s="684"/>
      <c r="AE363" s="684"/>
      <c r="AF363" s="684"/>
      <c r="AG363" s="684"/>
      <c r="AH363" s="934" t="e">
        <f t="shared" si="198"/>
        <v>#DIV/0!</v>
      </c>
      <c r="AN363" s="686">
        <v>1.1599999999999999</v>
      </c>
      <c r="AO363" s="686">
        <v>0.25</v>
      </c>
      <c r="AP363" s="690">
        <f>(AN363*365)*(AO363*0.67*0.015*1)</f>
        <v>1.0637924999999999</v>
      </c>
      <c r="AQ363" s="690">
        <f>(AN363*365)*(AO363*0.67*0.005*1)</f>
        <v>0.35459750000000001</v>
      </c>
      <c r="AR363" s="691"/>
      <c r="AS363" s="690">
        <f>(AN363*365)*(AO363*0.67*0.04*1)</f>
        <v>2.8367800000000001</v>
      </c>
      <c r="AT363" s="690">
        <f>(AN363*365)*(AO363*0.67*0.015*1)</f>
        <v>1.0637924999999999</v>
      </c>
      <c r="AU363" s="690">
        <f>(AN363*365)*(AO363*0.67*0.65*1)</f>
        <v>46.097675000000002</v>
      </c>
      <c r="AV363" s="690">
        <f>(AN363*365)*(AO363*0.67*0.79*1)</f>
        <v>56.026405000000011</v>
      </c>
      <c r="AW363" s="690">
        <f>(AN363*365)*(AO363*0.67*0.03*1)</f>
        <v>2.1275849999999998</v>
      </c>
      <c r="AX363" s="691"/>
      <c r="AY363" s="690">
        <f>(AN363*365)*(AO363*0.67*0.65*1)</f>
        <v>46.097675000000002</v>
      </c>
      <c r="AZ363" s="690">
        <f t="shared" si="212"/>
        <v>70.919499999999999</v>
      </c>
      <c r="BA363" s="690">
        <f t="shared" si="213"/>
        <v>7.0919499999999998</v>
      </c>
      <c r="BB363" s="690">
        <f t="shared" si="214"/>
        <v>0.35459750000000001</v>
      </c>
      <c r="BC363" s="690">
        <f>(AN363*365)*(AO363*0.67*0.01*1)</f>
        <v>0.70919500000000002</v>
      </c>
      <c r="BD363" s="690">
        <v>0</v>
      </c>
      <c r="BE363" s="690">
        <v>0</v>
      </c>
      <c r="BF363" s="690">
        <f t="shared" si="215"/>
        <v>3.0817746363636367</v>
      </c>
      <c r="BI363" s="635"/>
      <c r="BJ363" s="636"/>
      <c r="BK363" s="636"/>
      <c r="BL363" s="636"/>
      <c r="BM363" s="102"/>
      <c r="BN363" s="102"/>
      <c r="BO363" s="102"/>
      <c r="BP363" s="916"/>
      <c r="BQ363" s="916"/>
      <c r="BR363" s="916"/>
      <c r="BS363" s="916"/>
      <c r="BT363" s="916"/>
      <c r="BU363" s="916"/>
      <c r="BV363" s="917"/>
      <c r="BW363" s="916"/>
      <c r="BX363" s="916"/>
      <c r="BY363" s="917"/>
      <c r="BZ363" s="917"/>
      <c r="CA363" s="917"/>
      <c r="CB363" s="637"/>
      <c r="CC363" s="636"/>
      <c r="CD363" s="636"/>
      <c r="CE363" s="637"/>
      <c r="CF363" s="637"/>
      <c r="CG363" s="637"/>
      <c r="CH363" s="637"/>
      <c r="CI363" s="636"/>
      <c r="CJ363" s="636"/>
      <c r="CK363" s="637"/>
      <c r="CL363" s="637"/>
      <c r="CM363" s="637"/>
      <c r="CN363" s="705"/>
      <c r="CO363" s="667">
        <f t="shared" si="216"/>
        <v>0</v>
      </c>
      <c r="CP363" s="88">
        <f t="shared" si="217"/>
        <v>0</v>
      </c>
      <c r="CQ363" s="667">
        <f t="shared" si="218"/>
        <v>0</v>
      </c>
      <c r="CZ363" s="705" t="s">
        <v>67</v>
      </c>
      <c r="DB363" s="705" t="s">
        <v>103</v>
      </c>
      <c r="DC363" s="705" t="s">
        <v>104</v>
      </c>
      <c r="DD363" s="705"/>
      <c r="DE363" s="705"/>
      <c r="DF363" s="705"/>
      <c r="DG363" s="705" t="s">
        <v>105</v>
      </c>
      <c r="DH363" s="705" t="s">
        <v>106</v>
      </c>
      <c r="DI363" s="705" t="s">
        <v>107</v>
      </c>
      <c r="DJ363" s="705"/>
      <c r="DK363" s="705" t="s">
        <v>108</v>
      </c>
    </row>
    <row r="364" spans="15:116" s="67" customFormat="1" ht="18.75" hidden="1" thickBot="1" x14ac:dyDescent="0.3">
      <c r="O364" s="671" t="s">
        <v>552</v>
      </c>
      <c r="Q364" s="682"/>
      <c r="R364" s="682"/>
      <c r="S364" s="684"/>
      <c r="T364" s="684"/>
      <c r="U364" s="684"/>
      <c r="V364" s="684"/>
      <c r="W364" s="684"/>
      <c r="X364" s="684"/>
      <c r="Y364" s="684"/>
      <c r="Z364" s="684"/>
      <c r="AA364" s="684"/>
      <c r="AB364" s="684"/>
      <c r="AC364" s="684"/>
      <c r="AD364" s="684"/>
      <c r="AE364" s="684"/>
      <c r="AF364" s="684"/>
      <c r="AG364" s="684"/>
      <c r="AH364" s="934" t="e">
        <f t="shared" si="198"/>
        <v>#DIV/0!</v>
      </c>
      <c r="AN364" s="686">
        <v>1.1599999999999999</v>
      </c>
      <c r="AO364" s="686">
        <v>0.25</v>
      </c>
      <c r="AP364" s="690">
        <f>(AN364*365)*(AO364*0.67*0.02*1)</f>
        <v>1.41839</v>
      </c>
      <c r="AQ364" s="690">
        <f>(AN364*365)*(AO364*0.67*0.01*1)</f>
        <v>0.70919500000000002</v>
      </c>
      <c r="AR364" s="691"/>
      <c r="AS364" s="690">
        <f>(AN364*365)*(AO364*0.67*0.05*1)</f>
        <v>3.5459749999999999</v>
      </c>
      <c r="AT364" s="690">
        <f>(AN364*365)*(AO364*0.67*0.02*1)</f>
        <v>1.41839</v>
      </c>
      <c r="AU364" s="690">
        <f>(AN364*365)*(AO364*0.67*0.8*1)</f>
        <v>56.735599999999998</v>
      </c>
      <c r="AV364" s="690">
        <f>(AN364*365)*(AO364*0.67*0.8*1)</f>
        <v>56.735599999999998</v>
      </c>
      <c r="AW364" s="690">
        <f>(AN364*365)*(AO364*0.67*0.3*1)</f>
        <v>21.275849999999998</v>
      </c>
      <c r="AX364" s="691"/>
      <c r="AY364" s="690">
        <f>(AN364*365)*(AO364*0.67*0.8*1)</f>
        <v>56.735599999999998</v>
      </c>
      <c r="AZ364" s="690">
        <f t="shared" si="212"/>
        <v>70.919499999999999</v>
      </c>
      <c r="BA364" s="690">
        <f t="shared" si="213"/>
        <v>7.0919499999999998</v>
      </c>
      <c r="BB364" s="690">
        <f t="shared" si="214"/>
        <v>0.35459750000000001</v>
      </c>
      <c r="BC364" s="690">
        <f>(AN364*365)*(AO364*0.67*0.015*1)</f>
        <v>1.0637924999999999</v>
      </c>
      <c r="BD364" s="690">
        <v>0</v>
      </c>
      <c r="BE364" s="690">
        <v>0</v>
      </c>
      <c r="BF364" s="690">
        <f t="shared" si="215"/>
        <v>3.790969636363636</v>
      </c>
      <c r="BI364" s="635"/>
      <c r="BJ364" s="636"/>
      <c r="BK364" s="636"/>
      <c r="BL364" s="636"/>
      <c r="BM364" s="102"/>
      <c r="BN364" s="102"/>
      <c r="BO364" s="102"/>
      <c r="BP364" s="916"/>
      <c r="BQ364" s="916"/>
      <c r="BR364" s="916"/>
      <c r="BS364" s="916"/>
      <c r="BT364" s="916"/>
      <c r="BU364" s="916"/>
      <c r="BV364" s="917"/>
      <c r="BW364" s="916"/>
      <c r="BX364" s="916"/>
      <c r="BY364" s="917"/>
      <c r="BZ364" s="917"/>
      <c r="CA364" s="917"/>
      <c r="CB364" s="637"/>
      <c r="CC364" s="636"/>
      <c r="CD364" s="636"/>
      <c r="CE364" s="637"/>
      <c r="CF364" s="637"/>
      <c r="CG364" s="637"/>
      <c r="CH364" s="637"/>
      <c r="CI364" s="636"/>
      <c r="CJ364" s="636"/>
      <c r="CK364" s="637"/>
      <c r="CL364" s="637"/>
      <c r="CM364" s="637"/>
      <c r="CN364" s="705"/>
      <c r="CO364" s="667">
        <f t="shared" si="216"/>
        <v>0</v>
      </c>
      <c r="CP364" s="88">
        <f t="shared" si="217"/>
        <v>0</v>
      </c>
      <c r="CQ364" s="667">
        <f t="shared" si="218"/>
        <v>0</v>
      </c>
      <c r="CX364" s="67" t="s">
        <v>62</v>
      </c>
      <c r="CY364" s="67" t="s">
        <v>49</v>
      </c>
      <c r="CZ364" s="67">
        <f>+DK364</f>
        <v>6.1897500000000008E-2</v>
      </c>
      <c r="DB364" s="705">
        <v>1</v>
      </c>
      <c r="DC364" s="705">
        <v>0.9</v>
      </c>
      <c r="DD364" s="705"/>
      <c r="DE364" s="705"/>
      <c r="DF364" s="705"/>
      <c r="DG364" s="705">
        <v>0.5</v>
      </c>
      <c r="DH364" s="705">
        <v>5.0000000000000001E-3</v>
      </c>
      <c r="DI364" s="705">
        <f>+DB364*DC364*DG364*DH364*21</f>
        <v>4.7250000000000007E-2</v>
      </c>
      <c r="DJ364" s="705"/>
      <c r="DK364" s="67">
        <f>+DI364+DJ375</f>
        <v>6.1897500000000008E-2</v>
      </c>
      <c r="DL364" s="705" t="s">
        <v>375</v>
      </c>
    </row>
    <row r="365" spans="15:116" s="67" customFormat="1" ht="15" hidden="1" customHeight="1" x14ac:dyDescent="0.25">
      <c r="BD365" s="67">
        <v>0</v>
      </c>
      <c r="BI365" s="2096" t="s">
        <v>58</v>
      </c>
      <c r="BJ365" s="940"/>
      <c r="BK365" s="2096" t="s">
        <v>279</v>
      </c>
      <c r="BL365" s="940"/>
      <c r="BM365" s="2096" t="s">
        <v>233</v>
      </c>
      <c r="BN365" s="2096" t="s">
        <v>233</v>
      </c>
      <c r="BO365" s="2096" t="s">
        <v>240</v>
      </c>
      <c r="BP365" s="2096" t="s">
        <v>282</v>
      </c>
      <c r="BQ365" s="940"/>
      <c r="BR365" s="2096" t="s">
        <v>233</v>
      </c>
      <c r="BS365" s="2096" t="s">
        <v>233</v>
      </c>
      <c r="BT365" s="2096" t="s">
        <v>240</v>
      </c>
      <c r="BU365" s="635"/>
      <c r="BV365" s="917"/>
      <c r="BW365" s="916"/>
      <c r="BX365" s="916"/>
      <c r="BY365" s="917"/>
      <c r="BZ365" s="917"/>
      <c r="CA365" s="917"/>
      <c r="CB365" s="637"/>
      <c r="CC365" s="636"/>
      <c r="CD365" s="636"/>
      <c r="CE365" s="637"/>
      <c r="CF365" s="637"/>
      <c r="CG365" s="637"/>
      <c r="CH365" s="637"/>
      <c r="CI365" s="636"/>
      <c r="CJ365" s="636"/>
      <c r="CK365" s="637"/>
      <c r="CL365" s="637"/>
      <c r="CM365" s="637"/>
      <c r="CN365" s="705"/>
      <c r="CO365" s="667" t="str">
        <f t="shared" si="216"/>
        <v>Incertidumbre (+/- %)</v>
      </c>
      <c r="CP365" s="88" t="e">
        <f t="shared" si="217"/>
        <v>#VALUE!</v>
      </c>
      <c r="CQ365" s="667" t="str">
        <f t="shared" si="218"/>
        <v>Incertidumbre (+/- %)</v>
      </c>
      <c r="DC365" s="705"/>
      <c r="DD365" s="705"/>
      <c r="DE365" s="705"/>
      <c r="DF365" s="705"/>
    </row>
    <row r="366" spans="15:116" s="67" customFormat="1" ht="15.75" hidden="1" thickBot="1" x14ac:dyDescent="0.3">
      <c r="BI366" s="2097"/>
      <c r="BJ366" s="941" t="s">
        <v>253</v>
      </c>
      <c r="BK366" s="2097"/>
      <c r="BL366" s="941" t="s">
        <v>251</v>
      </c>
      <c r="BM366" s="2097"/>
      <c r="BN366" s="2097"/>
      <c r="BO366" s="2097"/>
      <c r="BP366" s="2097"/>
      <c r="BQ366" s="941" t="s">
        <v>251</v>
      </c>
      <c r="BR366" s="2097"/>
      <c r="BS366" s="2097"/>
      <c r="BT366" s="2097"/>
      <c r="BU366" s="635"/>
      <c r="BV366" s="917"/>
      <c r="BW366" s="916"/>
      <c r="BX366" s="916"/>
      <c r="BY366" s="917"/>
      <c r="BZ366" s="917"/>
      <c r="CA366" s="917"/>
      <c r="CB366" s="637"/>
      <c r="CC366" s="636"/>
      <c r="CD366" s="636"/>
      <c r="CE366" s="637"/>
      <c r="CF366" s="637"/>
      <c r="CG366" s="637"/>
      <c r="CH366" s="637"/>
      <c r="CI366" s="636"/>
      <c r="CJ366" s="636"/>
      <c r="CK366" s="637"/>
      <c r="CL366" s="637"/>
      <c r="CM366" s="637"/>
      <c r="CN366" s="705"/>
      <c r="CO366" s="667">
        <f t="shared" si="216"/>
        <v>0</v>
      </c>
      <c r="CP366" s="88">
        <f t="shared" si="217"/>
        <v>0</v>
      </c>
      <c r="CQ366" s="667">
        <f t="shared" si="218"/>
        <v>0</v>
      </c>
      <c r="DC366" s="705"/>
      <c r="DD366" s="705"/>
      <c r="DE366" s="705"/>
      <c r="DF366" s="705"/>
      <c r="DI366" s="705">
        <f>+DB364*DC364*DG364*DH364*25</f>
        <v>5.6250000000000008E-2</v>
      </c>
      <c r="DK366" s="67">
        <f>+DI366+DJ377</f>
        <v>7.0330500000000004E-2</v>
      </c>
    </row>
    <row r="367" spans="15:116" s="67" customFormat="1" ht="39" hidden="1" thickBot="1" x14ac:dyDescent="0.3">
      <c r="BI367" s="807" t="s">
        <v>469</v>
      </c>
      <c r="BJ367" s="796" t="s">
        <v>470</v>
      </c>
      <c r="BK367" s="801">
        <f>10/1000</f>
        <v>0.01</v>
      </c>
      <c r="BL367" s="796" t="s">
        <v>415</v>
      </c>
      <c r="BM367" s="798">
        <f>0.08/10</f>
        <v>8.0000000000000002E-3</v>
      </c>
      <c r="BN367" s="798">
        <f>20/10</f>
        <v>2</v>
      </c>
      <c r="BO367" s="795" t="s">
        <v>258</v>
      </c>
      <c r="BP367" s="801">
        <f>0.6/1000</f>
        <v>5.9999999999999995E-4</v>
      </c>
      <c r="BQ367" s="796" t="s">
        <v>416</v>
      </c>
      <c r="BR367" s="798">
        <f>0.2/0.6</f>
        <v>0.33333333333333337</v>
      </c>
      <c r="BS367" s="798">
        <f>1.2/0.6</f>
        <v>2</v>
      </c>
      <c r="BT367" s="795" t="s">
        <v>258</v>
      </c>
      <c r="BU367" s="635"/>
      <c r="BV367" s="917"/>
      <c r="BW367" s="916"/>
      <c r="BX367" s="916"/>
      <c r="BY367" s="917"/>
      <c r="BZ367" s="917"/>
      <c r="CA367" s="917"/>
      <c r="CB367" s="637"/>
      <c r="CC367" s="636"/>
      <c r="CD367" s="636"/>
      <c r="CE367" s="637"/>
      <c r="CF367" s="637"/>
      <c r="CG367" s="637"/>
      <c r="CH367" s="637"/>
      <c r="CI367" s="636"/>
      <c r="CJ367" s="636"/>
      <c r="CK367" s="637"/>
      <c r="CL367" s="637"/>
      <c r="CM367" s="637"/>
      <c r="CN367" s="705"/>
      <c r="CO367" s="667">
        <f t="shared" si="216"/>
        <v>8.0000000000000002E-3</v>
      </c>
      <c r="CP367" s="88">
        <f t="shared" si="217"/>
        <v>1.004</v>
      </c>
      <c r="CQ367" s="667">
        <f t="shared" si="218"/>
        <v>2</v>
      </c>
      <c r="DC367" s="705"/>
      <c r="DD367" s="705"/>
      <c r="DE367" s="705"/>
      <c r="DF367" s="705"/>
      <c r="DI367" s="705"/>
    </row>
    <row r="368" spans="15:116" s="67" customFormat="1" ht="39" hidden="1" thickBot="1" x14ac:dyDescent="0.3">
      <c r="BI368" s="807" t="s">
        <v>471</v>
      </c>
      <c r="BJ368" s="796" t="s">
        <v>474</v>
      </c>
      <c r="BK368" s="801">
        <f>4/1000</f>
        <v>4.0000000000000001E-3</v>
      </c>
      <c r="BL368" s="796" t="s">
        <v>415</v>
      </c>
      <c r="BM368" s="798">
        <f>0.03/4</f>
        <v>7.4999999999999997E-3</v>
      </c>
      <c r="BN368" s="798">
        <f>8/4</f>
        <v>2</v>
      </c>
      <c r="BO368" s="795" t="s">
        <v>258</v>
      </c>
      <c r="BP368" s="801">
        <f>0.3/1000</f>
        <v>2.9999999999999997E-4</v>
      </c>
      <c r="BQ368" s="796" t="s">
        <v>416</v>
      </c>
      <c r="BR368" s="798">
        <f>0.06/0.3</f>
        <v>0.2</v>
      </c>
      <c r="BS368" s="798">
        <f>0.6/0.3</f>
        <v>2</v>
      </c>
      <c r="BT368" s="795" t="s">
        <v>258</v>
      </c>
      <c r="BU368" s="635"/>
      <c r="BV368" s="917"/>
      <c r="BW368" s="916"/>
      <c r="BX368" s="916"/>
      <c r="BY368" s="917"/>
      <c r="BZ368" s="917"/>
      <c r="CA368" s="917"/>
      <c r="CB368" s="637"/>
      <c r="CC368" s="636"/>
      <c r="CD368" s="636"/>
      <c r="CE368" s="637"/>
      <c r="CF368" s="637"/>
      <c r="CG368" s="637"/>
      <c r="CH368" s="637"/>
      <c r="CI368" s="636"/>
      <c r="CJ368" s="636"/>
      <c r="CK368" s="637"/>
      <c r="CL368" s="637"/>
      <c r="CM368" s="637"/>
      <c r="CN368" s="705"/>
      <c r="CO368" s="667">
        <f t="shared" si="216"/>
        <v>7.4999999999999997E-3</v>
      </c>
      <c r="CP368" s="88">
        <f t="shared" si="217"/>
        <v>1.0037499999999999</v>
      </c>
      <c r="CQ368" s="667">
        <f t="shared" si="218"/>
        <v>2</v>
      </c>
      <c r="DC368" s="705"/>
      <c r="DD368" s="705"/>
      <c r="DE368" s="705"/>
      <c r="DF368" s="705"/>
      <c r="DI368" s="705"/>
    </row>
    <row r="369" spans="54:114" s="67" customFormat="1" ht="51.75" hidden="1" thickBot="1" x14ac:dyDescent="0.3">
      <c r="BI369" s="807" t="s">
        <v>472</v>
      </c>
      <c r="BJ369" s="796" t="s">
        <v>470</v>
      </c>
      <c r="BK369" s="801">
        <f>2/1000</f>
        <v>2E-3</v>
      </c>
      <c r="BL369" s="796" t="s">
        <v>415</v>
      </c>
      <c r="BM369" s="798">
        <f>0/2</f>
        <v>0</v>
      </c>
      <c r="BN369" s="798">
        <f>20/2</f>
        <v>10</v>
      </c>
      <c r="BO369" s="795" t="s">
        <v>258</v>
      </c>
      <c r="BP369" s="801">
        <v>0</v>
      </c>
      <c r="BQ369" s="796" t="s">
        <v>416</v>
      </c>
      <c r="BR369" s="798">
        <v>0</v>
      </c>
      <c r="BS369" s="798">
        <v>0</v>
      </c>
      <c r="BT369" s="795" t="s">
        <v>258</v>
      </c>
      <c r="BU369" s="635"/>
      <c r="BV369" s="917"/>
      <c r="BW369" s="916"/>
      <c r="BX369" s="916"/>
      <c r="BY369" s="917"/>
      <c r="BZ369" s="917"/>
      <c r="CA369" s="917"/>
      <c r="CB369" s="637"/>
      <c r="CC369" s="636"/>
      <c r="CD369" s="636"/>
      <c r="CE369" s="637"/>
      <c r="CF369" s="637"/>
      <c r="CG369" s="637"/>
      <c r="CH369" s="637"/>
      <c r="CI369" s="636"/>
      <c r="CJ369" s="636"/>
      <c r="CK369" s="637"/>
      <c r="CL369" s="637"/>
      <c r="CM369" s="637"/>
      <c r="CN369" s="705"/>
      <c r="CO369" s="667">
        <f t="shared" si="216"/>
        <v>0</v>
      </c>
      <c r="CP369" s="88">
        <f t="shared" si="217"/>
        <v>5</v>
      </c>
      <c r="CQ369" s="667">
        <f t="shared" si="218"/>
        <v>10</v>
      </c>
      <c r="DC369" s="705"/>
      <c r="DD369" s="705"/>
      <c r="DE369" s="705"/>
      <c r="DF369" s="705"/>
      <c r="DI369" s="705"/>
    </row>
    <row r="370" spans="54:114" s="67" customFormat="1" ht="64.5" hidden="1" thickBot="1" x14ac:dyDescent="0.3">
      <c r="BB370" s="88" t="s">
        <v>508</v>
      </c>
      <c r="BC370" s="88" t="s">
        <v>509</v>
      </c>
      <c r="BD370" s="88" t="s">
        <v>511</v>
      </c>
      <c r="BE370" s="88"/>
      <c r="BF370" s="88" t="s">
        <v>510</v>
      </c>
      <c r="BI370" s="807" t="s">
        <v>473</v>
      </c>
      <c r="BJ370" s="796" t="s">
        <v>474</v>
      </c>
      <c r="BK370" s="801">
        <f>1/1000</f>
        <v>1E-3</v>
      </c>
      <c r="BL370" s="796" t="s">
        <v>415</v>
      </c>
      <c r="BM370" s="798">
        <f>0/2</f>
        <v>0</v>
      </c>
      <c r="BN370" s="798">
        <f>8/1</f>
        <v>8</v>
      </c>
      <c r="BO370" s="795" t="s">
        <v>258</v>
      </c>
      <c r="BP370" s="801">
        <v>0</v>
      </c>
      <c r="BQ370" s="796" t="s">
        <v>416</v>
      </c>
      <c r="BR370" s="798">
        <v>0</v>
      </c>
      <c r="BS370" s="798">
        <v>0</v>
      </c>
      <c r="BT370" s="795" t="s">
        <v>258</v>
      </c>
      <c r="BU370" s="635"/>
      <c r="BV370" s="917"/>
      <c r="BW370" s="916"/>
      <c r="BX370" s="916"/>
      <c r="BY370" s="917"/>
      <c r="BZ370" s="917"/>
      <c r="CA370" s="917"/>
      <c r="CB370" s="637"/>
      <c r="CC370" s="636"/>
      <c r="CD370" s="636"/>
      <c r="CE370" s="637"/>
      <c r="CF370" s="637"/>
      <c r="CG370" s="637"/>
      <c r="CH370" s="637"/>
      <c r="CI370" s="636"/>
      <c r="CJ370" s="636"/>
      <c r="CK370" s="637"/>
      <c r="CL370" s="637"/>
      <c r="CM370" s="637"/>
      <c r="CN370" s="705"/>
      <c r="CO370" s="667">
        <f t="shared" si="216"/>
        <v>0</v>
      </c>
      <c r="CP370" s="88">
        <f t="shared" si="217"/>
        <v>4</v>
      </c>
      <c r="CQ370" s="667">
        <f t="shared" si="218"/>
        <v>8</v>
      </c>
      <c r="DC370" s="705"/>
      <c r="DD370" s="705"/>
      <c r="DE370" s="705"/>
      <c r="DF370" s="705"/>
      <c r="DI370" s="705"/>
    </row>
    <row r="371" spans="54:114" s="67" customFormat="1" ht="64.5" hidden="1" thickBot="1" x14ac:dyDescent="0.3">
      <c r="BB371" s="88">
        <v>50.4</v>
      </c>
      <c r="BC371" s="88">
        <v>22</v>
      </c>
      <c r="BD371" s="88">
        <f>BC371/((BB371*1000*1000)/(1000*1000))</f>
        <v>0.43650793650793651</v>
      </c>
      <c r="BE371" s="88"/>
      <c r="BF371" s="88">
        <v>0.63500999999999996</v>
      </c>
      <c r="BI371" s="807" t="s">
        <v>506</v>
      </c>
      <c r="BJ371" s="796" t="s">
        <v>504</v>
      </c>
      <c r="BK371" s="801">
        <f>BD371*BF371</f>
        <v>0.27718690476190477</v>
      </c>
      <c r="BL371" s="796" t="s">
        <v>505</v>
      </c>
      <c r="BM371" s="798">
        <f>0%/5%</f>
        <v>0</v>
      </c>
      <c r="BN371" s="798">
        <f>10%/5%</f>
        <v>2</v>
      </c>
      <c r="BO371" s="795" t="s">
        <v>258</v>
      </c>
      <c r="BP371" s="801">
        <v>0</v>
      </c>
      <c r="BQ371" s="796" t="s">
        <v>507</v>
      </c>
      <c r="BR371" s="798">
        <v>0</v>
      </c>
      <c r="BS371" s="798">
        <v>0</v>
      </c>
      <c r="BT371" s="795" t="s">
        <v>258</v>
      </c>
      <c r="BU371" s="635"/>
      <c r="BV371" s="917"/>
      <c r="BW371" s="916"/>
      <c r="BX371" s="916"/>
      <c r="BY371" s="917"/>
      <c r="BZ371" s="917"/>
      <c r="CA371" s="917"/>
      <c r="CB371" s="637"/>
      <c r="CC371" s="636"/>
      <c r="CD371" s="636"/>
      <c r="CE371" s="637"/>
      <c r="CF371" s="637"/>
      <c r="CG371" s="637"/>
      <c r="CH371" s="637"/>
      <c r="CI371" s="636"/>
      <c r="CJ371" s="636"/>
      <c r="CK371" s="637"/>
      <c r="CL371" s="637"/>
      <c r="CM371" s="637"/>
      <c r="CN371" s="705"/>
      <c r="CO371" s="667">
        <f t="shared" si="216"/>
        <v>0</v>
      </c>
      <c r="CP371" s="88">
        <f t="shared" si="217"/>
        <v>1</v>
      </c>
      <c r="CQ371" s="667">
        <f t="shared" si="218"/>
        <v>2</v>
      </c>
      <c r="DC371" s="705"/>
      <c r="DD371" s="705"/>
      <c r="DE371" s="705"/>
      <c r="DF371" s="705"/>
      <c r="DI371" s="705"/>
    </row>
    <row r="372" spans="54:114" s="67" customFormat="1" ht="26.25" hidden="1" thickBot="1" x14ac:dyDescent="0.3">
      <c r="BI372" s="807" t="s">
        <v>315</v>
      </c>
      <c r="BJ372" s="796" t="s">
        <v>49</v>
      </c>
      <c r="BK372" s="801">
        <f>2.7/1000</f>
        <v>2.7000000000000001E-3</v>
      </c>
      <c r="BL372" s="796" t="s">
        <v>415</v>
      </c>
      <c r="BM372" s="798">
        <f>0.9/2.7</f>
        <v>0.33333333333333331</v>
      </c>
      <c r="BN372" s="798">
        <f>0.9/2.7</f>
        <v>0.33333333333333331</v>
      </c>
      <c r="BO372" s="795" t="s">
        <v>258</v>
      </c>
      <c r="BP372" s="801">
        <f>0.07/1000</f>
        <v>7.0000000000000007E-5</v>
      </c>
      <c r="BQ372" s="796" t="s">
        <v>416</v>
      </c>
      <c r="BR372" s="798">
        <f>0.1/0.07</f>
        <v>1.4285714285714286</v>
      </c>
      <c r="BS372" s="798">
        <f>0.1/0.07</f>
        <v>1.4285714285714286</v>
      </c>
      <c r="BT372" s="795" t="s">
        <v>258</v>
      </c>
      <c r="BU372" s="635"/>
      <c r="BV372" s="801">
        <v>1515</v>
      </c>
      <c r="BW372" s="796" t="s">
        <v>460</v>
      </c>
      <c r="BX372" s="798">
        <f>177/1515</f>
        <v>0.11683168316831684</v>
      </c>
      <c r="BY372" s="798">
        <f>177/1515</f>
        <v>0.11683168316831684</v>
      </c>
      <c r="BZ372" s="795" t="s">
        <v>258</v>
      </c>
      <c r="CA372" s="917"/>
      <c r="CB372" s="637"/>
      <c r="CC372" s="636"/>
      <c r="CD372" s="636"/>
      <c r="CE372" s="637"/>
      <c r="CF372" s="637"/>
      <c r="CG372" s="637"/>
      <c r="CH372" s="637"/>
      <c r="CI372" s="636"/>
      <c r="CJ372" s="636"/>
      <c r="CK372" s="637"/>
      <c r="CL372" s="637"/>
      <c r="CM372" s="637"/>
      <c r="CN372" s="705"/>
      <c r="CO372" s="667">
        <f t="shared" si="216"/>
        <v>0.33333333333333331</v>
      </c>
      <c r="CP372" s="88">
        <f t="shared" si="217"/>
        <v>0.33333333333333331</v>
      </c>
      <c r="CQ372" s="667">
        <f t="shared" si="218"/>
        <v>0.33333333333333331</v>
      </c>
      <c r="DC372" s="705"/>
      <c r="DD372" s="705"/>
      <c r="DE372" s="705"/>
      <c r="DF372" s="705"/>
      <c r="DI372" s="705"/>
    </row>
    <row r="373" spans="54:114" s="67" customFormat="1" ht="26.25" hidden="1" thickBot="1" x14ac:dyDescent="0.3">
      <c r="BI373" s="807" t="s">
        <v>459</v>
      </c>
      <c r="BJ373" s="796" t="s">
        <v>49</v>
      </c>
      <c r="BK373" s="801">
        <f>2.3/1000</f>
        <v>2.3E-3</v>
      </c>
      <c r="BL373" s="796" t="s">
        <v>415</v>
      </c>
      <c r="BM373" s="798">
        <f>0.9/2.3</f>
        <v>0.39130434782608697</v>
      </c>
      <c r="BN373" s="798">
        <f>0.9/2.3</f>
        <v>0.39130434782608697</v>
      </c>
      <c r="BO373" s="795" t="s">
        <v>258</v>
      </c>
      <c r="BP373" s="801">
        <f>0.21/1000</f>
        <v>2.0999999999999998E-4</v>
      </c>
      <c r="BQ373" s="796" t="s">
        <v>416</v>
      </c>
      <c r="BR373" s="798">
        <f>0.1/0.21</f>
        <v>0.47619047619047622</v>
      </c>
      <c r="BS373" s="798">
        <f>0.1/0.21</f>
        <v>0.47619047619047622</v>
      </c>
      <c r="BT373" s="795" t="s">
        <v>258</v>
      </c>
      <c r="BU373" s="635"/>
      <c r="BV373" s="801">
        <v>1613</v>
      </c>
      <c r="BW373" s="796" t="s">
        <v>460</v>
      </c>
      <c r="BX373" s="798">
        <f>95/1613</f>
        <v>5.8896466212027279E-2</v>
      </c>
      <c r="BY373" s="798">
        <f>95/1613</f>
        <v>5.8896466212027279E-2</v>
      </c>
      <c r="BZ373" s="795" t="s">
        <v>258</v>
      </c>
      <c r="CA373" s="917"/>
      <c r="CB373" s="637"/>
      <c r="CC373" s="636"/>
      <c r="CD373" s="636"/>
      <c r="CE373" s="637"/>
      <c r="CF373" s="637"/>
      <c r="CG373" s="637"/>
      <c r="CH373" s="637"/>
      <c r="CI373" s="636"/>
      <c r="CJ373" s="636"/>
      <c r="CK373" s="637"/>
      <c r="CL373" s="637"/>
      <c r="CM373" s="637"/>
      <c r="CN373" s="705"/>
      <c r="CO373" s="667">
        <f t="shared" si="216"/>
        <v>0.39130434782608697</v>
      </c>
      <c r="CP373" s="88">
        <f t="shared" si="217"/>
        <v>0.39130434782608697</v>
      </c>
      <c r="CQ373" s="667">
        <f t="shared" si="218"/>
        <v>0.39130434782608697</v>
      </c>
      <c r="DC373" s="705"/>
      <c r="DD373" s="705"/>
      <c r="DE373" s="705"/>
      <c r="DF373" s="705"/>
      <c r="DI373" s="705"/>
    </row>
    <row r="374" spans="54:114" s="67" customFormat="1" hidden="1" x14ac:dyDescent="0.25">
      <c r="BI374" s="635"/>
      <c r="BJ374" s="636"/>
      <c r="BK374" s="636"/>
      <c r="BL374" s="636"/>
      <c r="BM374" s="102"/>
      <c r="BN374" s="102"/>
      <c r="BO374" s="102"/>
      <c r="BP374" s="916"/>
      <c r="BQ374" s="636"/>
      <c r="BR374" s="916"/>
      <c r="BS374" s="916"/>
      <c r="BT374" s="916"/>
      <c r="BU374" s="916"/>
      <c r="BV374" s="917"/>
      <c r="BW374" s="916"/>
      <c r="BX374" s="916"/>
      <c r="BY374" s="917"/>
      <c r="BZ374" s="917"/>
      <c r="CA374" s="917"/>
      <c r="CB374" s="637"/>
      <c r="CC374" s="636"/>
      <c r="CD374" s="636"/>
      <c r="CE374" s="637"/>
      <c r="CF374" s="637"/>
      <c r="CG374" s="637"/>
      <c r="CH374" s="637"/>
      <c r="CI374" s="636"/>
      <c r="CJ374" s="636"/>
      <c r="CK374" s="637"/>
      <c r="CL374" s="637"/>
      <c r="CM374" s="637"/>
      <c r="CN374" s="705"/>
      <c r="CO374" s="667">
        <f t="shared" si="216"/>
        <v>0</v>
      </c>
      <c r="CP374" s="88">
        <f t="shared" si="217"/>
        <v>0</v>
      </c>
      <c r="CQ374" s="667">
        <f t="shared" si="218"/>
        <v>0</v>
      </c>
      <c r="DC374" s="705"/>
      <c r="DD374" s="705"/>
      <c r="DE374" s="705"/>
      <c r="DF374" s="705"/>
      <c r="DH374" s="67" t="s">
        <v>109</v>
      </c>
      <c r="DI374" s="67" t="s">
        <v>110</v>
      </c>
      <c r="DJ374" s="67" t="s">
        <v>107</v>
      </c>
    </row>
    <row r="375" spans="54:114" s="67" customFormat="1" ht="15.75" hidden="1" thickBot="1" x14ac:dyDescent="0.3">
      <c r="BI375" s="635"/>
      <c r="BJ375" s="636"/>
      <c r="BK375" s="636"/>
      <c r="BL375" s="636"/>
      <c r="BM375" s="102"/>
      <c r="BN375" s="102"/>
      <c r="BO375" s="102"/>
      <c r="BP375" s="916"/>
      <c r="BQ375" s="916"/>
      <c r="BR375" s="916"/>
      <c r="BS375" s="916"/>
      <c r="BT375" s="916"/>
      <c r="BU375" s="916"/>
      <c r="BV375" s="917"/>
      <c r="BW375" s="916"/>
      <c r="BX375" s="916"/>
      <c r="BY375" s="917"/>
      <c r="BZ375" s="917"/>
      <c r="CA375" s="917"/>
      <c r="CB375" s="637"/>
      <c r="CC375" s="636"/>
      <c r="CD375" s="636"/>
      <c r="CE375" s="637"/>
      <c r="CF375" s="637"/>
      <c r="CG375" s="637"/>
      <c r="CH375" s="637"/>
      <c r="CI375" s="636"/>
      <c r="CJ375" s="636"/>
      <c r="CK375" s="637"/>
      <c r="CL375" s="637"/>
      <c r="CM375" s="637"/>
      <c r="CN375" s="705"/>
      <c r="CO375" s="667">
        <f t="shared" si="216"/>
        <v>0</v>
      </c>
      <c r="CP375" s="88">
        <f t="shared" si="217"/>
        <v>0</v>
      </c>
      <c r="CQ375" s="667">
        <f t="shared" si="218"/>
        <v>0</v>
      </c>
      <c r="DC375" s="705"/>
      <c r="DD375" s="705"/>
      <c r="DE375" s="705"/>
      <c r="DF375" s="705"/>
      <c r="DH375" s="67">
        <v>1.4999999999999999E-2</v>
      </c>
      <c r="DI375" s="67">
        <v>7.0000000000000001E-3</v>
      </c>
      <c r="DJ375" s="67">
        <f>+DB364*DC364*DG364*DH375*DI375*310</f>
        <v>1.4647500000000001E-2</v>
      </c>
    </row>
    <row r="376" spans="54:114" s="67" customFormat="1" hidden="1" x14ac:dyDescent="0.25">
      <c r="BI376" s="2096" t="s">
        <v>261</v>
      </c>
      <c r="BJ376" s="940"/>
      <c r="BK376" s="2096" t="s">
        <v>282</v>
      </c>
      <c r="BL376" s="940"/>
      <c r="BM376" s="2096" t="s">
        <v>233</v>
      </c>
      <c r="BN376" s="2096" t="s">
        <v>233</v>
      </c>
      <c r="BO376" s="2096" t="s">
        <v>240</v>
      </c>
      <c r="BP376" s="916"/>
      <c r="BQ376" s="916"/>
      <c r="BR376" s="916"/>
      <c r="BS376" s="916"/>
      <c r="BT376" s="916"/>
      <c r="BU376" s="916"/>
      <c r="BV376" s="917"/>
      <c r="BW376" s="916"/>
      <c r="BX376" s="916"/>
      <c r="BY376" s="917"/>
      <c r="BZ376" s="917"/>
      <c r="CA376" s="917"/>
      <c r="CB376" s="637"/>
      <c r="CC376" s="636"/>
      <c r="CD376" s="636"/>
      <c r="CE376" s="637"/>
      <c r="CF376" s="637"/>
      <c r="CG376" s="637"/>
      <c r="CH376" s="637"/>
      <c r="CI376" s="636"/>
      <c r="CJ376" s="636"/>
      <c r="CK376" s="637"/>
      <c r="CL376" s="637"/>
      <c r="CM376" s="637"/>
      <c r="CN376" s="705"/>
      <c r="CO376" s="667" t="str">
        <f t="shared" si="216"/>
        <v>Incertidumbre (+/- %)</v>
      </c>
      <c r="CP376" s="88" t="e">
        <f t="shared" si="217"/>
        <v>#VALUE!</v>
      </c>
      <c r="CQ376" s="667" t="str">
        <f t="shared" si="218"/>
        <v>Incertidumbre (+/- %)</v>
      </c>
      <c r="DC376" s="705"/>
      <c r="DD376" s="705"/>
      <c r="DE376" s="705"/>
      <c r="DF376" s="705"/>
    </row>
    <row r="377" spans="54:114" s="67" customFormat="1" ht="15.75" hidden="1" thickBot="1" x14ac:dyDescent="0.3">
      <c r="BI377" s="2097"/>
      <c r="BJ377" s="941" t="s">
        <v>253</v>
      </c>
      <c r="BK377" s="2097"/>
      <c r="BL377" s="941" t="s">
        <v>251</v>
      </c>
      <c r="BM377" s="2097"/>
      <c r="BN377" s="2097"/>
      <c r="BO377" s="2097"/>
      <c r="BP377" s="916"/>
      <c r="BQ377" s="916"/>
      <c r="BR377" s="916"/>
      <c r="BS377" s="916"/>
      <c r="BT377" s="916"/>
      <c r="BU377" s="916"/>
      <c r="BV377" s="917"/>
      <c r="BW377" s="916"/>
      <c r="BX377" s="916"/>
      <c r="BY377" s="917"/>
      <c r="BZ377" s="917"/>
      <c r="CA377" s="917"/>
      <c r="CB377" s="637"/>
      <c r="CC377" s="636"/>
      <c r="CD377" s="636"/>
      <c r="CE377" s="637"/>
      <c r="CF377" s="637"/>
      <c r="CG377" s="637"/>
      <c r="CH377" s="637"/>
      <c r="CI377" s="636"/>
      <c r="CJ377" s="636"/>
      <c r="CK377" s="637"/>
      <c r="CL377" s="637"/>
      <c r="CM377" s="637"/>
      <c r="CN377" s="705"/>
      <c r="CO377" s="667">
        <f t="shared" si="216"/>
        <v>0</v>
      </c>
      <c r="CP377" s="88">
        <f t="shared" si="217"/>
        <v>0</v>
      </c>
      <c r="CQ377" s="667">
        <f t="shared" si="218"/>
        <v>0</v>
      </c>
      <c r="DC377" s="705"/>
      <c r="DD377" s="705"/>
      <c r="DE377" s="705"/>
      <c r="DF377" s="705"/>
      <c r="DJ377" s="67">
        <f>+DB364*DC364*DG364*DH375*DI375*298</f>
        <v>1.4080500000000001E-2</v>
      </c>
    </row>
    <row r="378" spans="54:114" s="67" customFormat="1" ht="51.75" hidden="1" thickBot="1" x14ac:dyDescent="0.3">
      <c r="BI378" s="807" t="s">
        <v>449</v>
      </c>
      <c r="BJ378" s="796" t="s">
        <v>418</v>
      </c>
      <c r="BK378" s="801">
        <v>3.6666999999999998E-2</v>
      </c>
      <c r="BL378" s="796" t="s">
        <v>452</v>
      </c>
      <c r="BM378" s="798">
        <v>0.1</v>
      </c>
      <c r="BN378" s="798">
        <v>3</v>
      </c>
      <c r="BO378" s="795" t="s">
        <v>258</v>
      </c>
      <c r="BP378" s="916"/>
      <c r="BQ378" s="916"/>
      <c r="BR378" s="916"/>
      <c r="BS378" s="916"/>
      <c r="BT378" s="916"/>
      <c r="BU378" s="916"/>
      <c r="BV378" s="917"/>
      <c r="BW378" s="916"/>
      <c r="BX378" s="916"/>
      <c r="BY378" s="917"/>
      <c r="BZ378" s="917"/>
      <c r="CA378" s="917"/>
      <c r="CB378" s="637"/>
      <c r="CC378" s="636"/>
      <c r="CD378" s="636"/>
      <c r="CE378" s="637"/>
      <c r="CF378" s="637"/>
      <c r="CG378" s="637"/>
      <c r="CH378" s="637"/>
      <c r="CI378" s="636"/>
      <c r="CJ378" s="636"/>
      <c r="CK378" s="637"/>
      <c r="CL378" s="637"/>
      <c r="CM378" s="637"/>
      <c r="CN378" s="705"/>
      <c r="CO378" s="667">
        <f t="shared" si="216"/>
        <v>0.1</v>
      </c>
      <c r="CP378" s="88">
        <f t="shared" si="217"/>
        <v>1.55</v>
      </c>
      <c r="CQ378" s="667">
        <f t="shared" si="218"/>
        <v>3</v>
      </c>
      <c r="DC378" s="705"/>
      <c r="DD378" s="705"/>
      <c r="DE378" s="705"/>
      <c r="DF378" s="705"/>
    </row>
    <row r="379" spans="54:114" s="67" customFormat="1" ht="39" hidden="1" thickBot="1" x14ac:dyDescent="0.3">
      <c r="BI379" s="807" t="s">
        <v>450</v>
      </c>
      <c r="BJ379" s="796" t="s">
        <v>418</v>
      </c>
      <c r="BK379" s="801">
        <v>7.3332999999999995E-2</v>
      </c>
      <c r="BL379" s="796" t="s">
        <v>452</v>
      </c>
      <c r="BM379" s="798">
        <v>0.35</v>
      </c>
      <c r="BN379" s="798">
        <v>3</v>
      </c>
      <c r="BO379" s="795" t="s">
        <v>258</v>
      </c>
      <c r="BP379" s="916"/>
      <c r="BQ379" s="916"/>
      <c r="BR379" s="916"/>
      <c r="BS379" s="916"/>
      <c r="BT379" s="916"/>
      <c r="BU379" s="916"/>
      <c r="BV379" s="917"/>
      <c r="BW379" s="916"/>
      <c r="BX379" s="916"/>
      <c r="BY379" s="917"/>
      <c r="BZ379" s="917"/>
      <c r="CA379" s="917"/>
      <c r="CB379" s="637"/>
      <c r="CC379" s="636"/>
      <c r="CD379" s="636"/>
      <c r="CE379" s="637"/>
      <c r="CF379" s="637"/>
      <c r="CG379" s="637"/>
      <c r="CH379" s="637"/>
      <c r="CI379" s="636"/>
      <c r="CJ379" s="636"/>
      <c r="CK379" s="637"/>
      <c r="CL379" s="637"/>
      <c r="CM379" s="637"/>
      <c r="CN379" s="705"/>
      <c r="CO379" s="667">
        <f t="shared" si="216"/>
        <v>0.35</v>
      </c>
      <c r="CP379" s="88">
        <f t="shared" si="217"/>
        <v>1.675</v>
      </c>
      <c r="CQ379" s="667">
        <f t="shared" si="218"/>
        <v>3</v>
      </c>
      <c r="DC379" s="705"/>
      <c r="DD379" s="705"/>
      <c r="DE379" s="705"/>
      <c r="DF379" s="705"/>
    </row>
    <row r="380" spans="54:114" s="67" customFormat="1" ht="39" hidden="1" thickBot="1" x14ac:dyDescent="0.3">
      <c r="BI380" s="807" t="s">
        <v>451</v>
      </c>
      <c r="BJ380" s="796" t="s">
        <v>418</v>
      </c>
      <c r="BK380" s="801">
        <v>3.6666999999999998E-2</v>
      </c>
      <c r="BL380" s="796" t="s">
        <v>452</v>
      </c>
      <c r="BM380" s="798">
        <v>0.33329999999999999</v>
      </c>
      <c r="BN380" s="798">
        <v>3</v>
      </c>
      <c r="BO380" s="795" t="s">
        <v>258</v>
      </c>
      <c r="BP380" s="916"/>
      <c r="BQ380" s="916"/>
      <c r="BR380" s="916"/>
      <c r="BS380" s="916"/>
      <c r="BT380" s="916"/>
      <c r="BU380" s="916"/>
      <c r="BV380" s="917"/>
      <c r="BW380" s="916"/>
      <c r="BX380" s="916"/>
      <c r="BY380" s="917"/>
      <c r="BZ380" s="917"/>
      <c r="CA380" s="917"/>
      <c r="CB380" s="637"/>
      <c r="CC380" s="636"/>
      <c r="CD380" s="636"/>
      <c r="CE380" s="637"/>
      <c r="CF380" s="637"/>
      <c r="CG380" s="637"/>
      <c r="CH380" s="637"/>
      <c r="CI380" s="636"/>
      <c r="CJ380" s="636"/>
      <c r="CK380" s="637"/>
      <c r="CL380" s="637"/>
      <c r="CM380" s="637"/>
      <c r="CN380" s="705"/>
      <c r="CO380" s="667">
        <f t="shared" si="216"/>
        <v>0.33329999999999999</v>
      </c>
      <c r="CP380" s="88">
        <f t="shared" si="217"/>
        <v>1.66665</v>
      </c>
      <c r="CQ380" s="667">
        <f t="shared" si="218"/>
        <v>3</v>
      </c>
      <c r="DC380" s="705"/>
      <c r="DD380" s="705"/>
      <c r="DE380" s="705"/>
      <c r="DF380" s="705"/>
    </row>
    <row r="381" spans="54:114" s="67" customFormat="1" ht="39" hidden="1" thickBot="1" x14ac:dyDescent="0.3">
      <c r="BI381" s="807" t="s">
        <v>448</v>
      </c>
      <c r="BJ381" s="796" t="s">
        <v>418</v>
      </c>
      <c r="BK381" s="801">
        <v>1.0999999999999999E-2</v>
      </c>
      <c r="BL381" s="796" t="s">
        <v>452</v>
      </c>
      <c r="BM381" s="798">
        <v>0.01</v>
      </c>
      <c r="BN381" s="798">
        <v>2</v>
      </c>
      <c r="BO381" s="795" t="s">
        <v>258</v>
      </c>
      <c r="BP381" s="916"/>
      <c r="BQ381" s="801">
        <v>3.3525000000000005</v>
      </c>
      <c r="BR381" s="796" t="s">
        <v>419</v>
      </c>
      <c r="BS381" s="916"/>
      <c r="BT381" s="916"/>
      <c r="BU381" s="916"/>
      <c r="BV381" s="917"/>
      <c r="BW381" s="916"/>
      <c r="BX381" s="916"/>
      <c r="BY381" s="917"/>
      <c r="BZ381" s="917"/>
      <c r="CA381" s="917"/>
      <c r="CB381" s="637"/>
      <c r="CC381" s="636"/>
      <c r="CD381" s="636"/>
      <c r="CE381" s="637"/>
      <c r="CF381" s="637"/>
      <c r="CG381" s="637"/>
      <c r="CH381" s="637"/>
      <c r="CI381" s="636"/>
      <c r="CJ381" s="636"/>
      <c r="CK381" s="637"/>
      <c r="CL381" s="637"/>
      <c r="CM381" s="637"/>
      <c r="CN381" s="705"/>
      <c r="CO381" s="667">
        <f t="shared" si="216"/>
        <v>0.01</v>
      </c>
      <c r="CP381" s="88">
        <f t="shared" si="217"/>
        <v>1.0049999999999999</v>
      </c>
      <c r="CQ381" s="667">
        <f t="shared" si="218"/>
        <v>2</v>
      </c>
      <c r="DC381" s="705"/>
      <c r="DD381" s="705"/>
      <c r="DE381" s="705"/>
      <c r="DF381" s="705"/>
    </row>
    <row r="382" spans="54:114" s="67" customFormat="1" ht="26.25" hidden="1" thickBot="1" x14ac:dyDescent="0.3">
      <c r="BI382" s="807" t="s">
        <v>455</v>
      </c>
      <c r="BJ382" s="796" t="s">
        <v>454</v>
      </c>
      <c r="BK382" s="801">
        <f>0.12*(44/12)</f>
        <v>0.43999999999999995</v>
      </c>
      <c r="BL382" s="796" t="s">
        <v>453</v>
      </c>
      <c r="BM382" s="798">
        <v>0.01</v>
      </c>
      <c r="BN382" s="798">
        <v>0.5</v>
      </c>
      <c r="BO382" s="795" t="s">
        <v>258</v>
      </c>
      <c r="BP382" s="916"/>
      <c r="BQ382" s="916"/>
      <c r="BR382" s="916"/>
      <c r="BS382" s="916"/>
      <c r="BT382" s="916"/>
      <c r="BU382" s="916"/>
      <c r="BV382" s="917"/>
      <c r="BW382" s="916"/>
      <c r="BX382" s="916"/>
      <c r="BY382" s="917"/>
      <c r="BZ382" s="917"/>
      <c r="CA382" s="917"/>
      <c r="CB382" s="637"/>
      <c r="CC382" s="636"/>
      <c r="CD382" s="636"/>
      <c r="CE382" s="637"/>
      <c r="CF382" s="637"/>
      <c r="CG382" s="637"/>
      <c r="CH382" s="637"/>
      <c r="CI382" s="636"/>
      <c r="CJ382" s="636"/>
      <c r="CK382" s="637"/>
      <c r="CL382" s="637"/>
      <c r="CM382" s="637"/>
      <c r="CN382" s="705"/>
      <c r="CO382" s="667">
        <f t="shared" si="216"/>
        <v>0.01</v>
      </c>
      <c r="CP382" s="88">
        <f t="shared" si="217"/>
        <v>0.255</v>
      </c>
      <c r="CQ382" s="667">
        <f t="shared" si="218"/>
        <v>0.5</v>
      </c>
      <c r="DC382" s="705"/>
      <c r="DD382" s="705"/>
      <c r="DE382" s="705"/>
      <c r="DF382" s="705"/>
    </row>
    <row r="383" spans="54:114" s="67" customFormat="1" ht="39" hidden="1" thickBot="1" x14ac:dyDescent="0.3">
      <c r="BI383" s="807" t="s">
        <v>456</v>
      </c>
      <c r="BJ383" s="796" t="s">
        <v>454</v>
      </c>
      <c r="BK383" s="801">
        <f>0.13*(44/12)</f>
        <v>0.47666666666666668</v>
      </c>
      <c r="BL383" s="796" t="s">
        <v>453</v>
      </c>
      <c r="BM383" s="798">
        <v>0.01</v>
      </c>
      <c r="BN383" s="798">
        <v>0.5</v>
      </c>
      <c r="BO383" s="795" t="s">
        <v>258</v>
      </c>
      <c r="BP383" s="916"/>
      <c r="BQ383" s="916"/>
      <c r="BR383" s="916"/>
      <c r="BS383" s="916"/>
      <c r="BT383" s="916"/>
      <c r="BU383" s="916"/>
      <c r="BV383" s="917"/>
      <c r="BW383" s="916"/>
      <c r="BX383" s="916"/>
      <c r="BY383" s="917"/>
      <c r="BZ383" s="917"/>
      <c r="CA383" s="917"/>
      <c r="CB383" s="637"/>
      <c r="CC383" s="636"/>
      <c r="CD383" s="636"/>
      <c r="CE383" s="637"/>
      <c r="CF383" s="637"/>
      <c r="CG383" s="637"/>
      <c r="CH383" s="637"/>
      <c r="CI383" s="636"/>
      <c r="CJ383" s="636"/>
      <c r="CK383" s="637"/>
      <c r="CL383" s="637"/>
      <c r="CM383" s="637"/>
      <c r="CN383" s="705"/>
      <c r="CO383" s="667">
        <f t="shared" si="216"/>
        <v>0.01</v>
      </c>
      <c r="CP383" s="88">
        <f t="shared" si="217"/>
        <v>0.255</v>
      </c>
      <c r="CQ383" s="667">
        <f t="shared" si="218"/>
        <v>0.5</v>
      </c>
      <c r="DC383" s="705"/>
      <c r="DD383" s="705"/>
      <c r="DE383" s="705"/>
      <c r="DF383" s="705"/>
    </row>
    <row r="384" spans="54:114" s="67" customFormat="1" ht="26.25" hidden="1" thickBot="1" x14ac:dyDescent="0.3">
      <c r="BI384" s="807" t="s">
        <v>492</v>
      </c>
      <c r="BJ384" s="796" t="s">
        <v>457</v>
      </c>
      <c r="BK384" s="801">
        <f>0.2*(44/12)</f>
        <v>0.73333333333333339</v>
      </c>
      <c r="BL384" s="796" t="s">
        <v>458</v>
      </c>
      <c r="BM384" s="798">
        <v>0.01</v>
      </c>
      <c r="BN384" s="798">
        <v>0.5</v>
      </c>
      <c r="BO384" s="795" t="s">
        <v>258</v>
      </c>
      <c r="BP384" s="916"/>
      <c r="BQ384" s="801"/>
      <c r="BR384" s="796"/>
      <c r="BS384" s="916"/>
      <c r="BT384" s="916"/>
      <c r="BU384" s="916"/>
      <c r="BV384" s="917"/>
      <c r="BW384" s="916"/>
      <c r="BX384" s="916"/>
      <c r="BY384" s="917"/>
      <c r="BZ384" s="917"/>
      <c r="CA384" s="917"/>
      <c r="CB384" s="637"/>
      <c r="CC384" s="636"/>
      <c r="CD384" s="636"/>
      <c r="CE384" s="637"/>
      <c r="CF384" s="637"/>
      <c r="CG384" s="637"/>
      <c r="CH384" s="637"/>
      <c r="CI384" s="636"/>
      <c r="CJ384" s="636"/>
      <c r="CK384" s="637"/>
      <c r="CL384" s="637"/>
      <c r="CM384" s="637"/>
      <c r="CN384" s="705"/>
      <c r="CO384" s="667">
        <f t="shared" si="216"/>
        <v>0.01</v>
      </c>
      <c r="CP384" s="88">
        <f t="shared" si="217"/>
        <v>0.255</v>
      </c>
      <c r="CQ384" s="667">
        <f t="shared" si="218"/>
        <v>0.5</v>
      </c>
      <c r="DC384" s="705"/>
      <c r="DD384" s="705"/>
      <c r="DE384" s="705"/>
      <c r="DF384" s="705"/>
    </row>
    <row r="385" spans="61:116" s="67" customFormat="1" ht="15.75" hidden="1" thickBot="1" x14ac:dyDescent="0.3">
      <c r="BI385" s="635"/>
      <c r="BJ385" s="636"/>
      <c r="BK385" s="636"/>
      <c r="BL385" s="636"/>
      <c r="BM385" s="102"/>
      <c r="BN385" s="102"/>
      <c r="BO385" s="102"/>
      <c r="BP385" s="916"/>
      <c r="BQ385" s="916"/>
      <c r="BR385" s="916"/>
      <c r="BS385" s="916"/>
      <c r="BT385" s="916"/>
      <c r="BU385" s="916"/>
      <c r="BV385" s="917"/>
      <c r="BW385" s="916"/>
      <c r="BX385" s="916"/>
      <c r="BY385" s="917"/>
      <c r="BZ385" s="917"/>
      <c r="CA385" s="917"/>
      <c r="CB385" s="637"/>
      <c r="CC385" s="636"/>
      <c r="CD385" s="636"/>
      <c r="CE385" s="637"/>
      <c r="CF385" s="637"/>
      <c r="CG385" s="637"/>
      <c r="CH385" s="637"/>
      <c r="CI385" s="636"/>
      <c r="CJ385" s="636"/>
      <c r="CK385" s="637"/>
      <c r="CL385" s="637"/>
      <c r="CM385" s="637"/>
      <c r="CN385" s="705"/>
      <c r="CO385" s="667">
        <f t="shared" si="216"/>
        <v>0</v>
      </c>
      <c r="CP385" s="88">
        <f t="shared" si="217"/>
        <v>0</v>
      </c>
      <c r="CQ385" s="667">
        <f t="shared" si="218"/>
        <v>0</v>
      </c>
      <c r="CY385" s="67" t="s">
        <v>111</v>
      </c>
      <c r="CZ385" s="67" t="s">
        <v>112</v>
      </c>
      <c r="DB385" s="67" t="s">
        <v>103</v>
      </c>
      <c r="DC385" s="705" t="s">
        <v>113</v>
      </c>
      <c r="DD385" s="705"/>
      <c r="DE385" s="705"/>
      <c r="DF385" s="705"/>
      <c r="DH385" s="67" t="s">
        <v>114</v>
      </c>
      <c r="DI385" s="918" t="s">
        <v>115</v>
      </c>
      <c r="DJ385" s="919" t="s">
        <v>107</v>
      </c>
    </row>
    <row r="386" spans="61:116" s="67" customFormat="1" ht="14.45" hidden="1" customHeight="1" x14ac:dyDescent="0.25">
      <c r="BI386" s="2100" t="s">
        <v>299</v>
      </c>
      <c r="BJ386" s="943"/>
      <c r="BK386" s="2102" t="s">
        <v>282</v>
      </c>
      <c r="BL386" s="943"/>
      <c r="BM386" s="2102" t="s">
        <v>233</v>
      </c>
      <c r="BN386" s="2102" t="s">
        <v>233</v>
      </c>
      <c r="BO386" s="2104" t="s">
        <v>240</v>
      </c>
      <c r="BP386" s="916"/>
      <c r="BQ386" s="916"/>
      <c r="BR386" s="916"/>
      <c r="BS386" s="916"/>
      <c r="BT386" s="916"/>
      <c r="BU386" s="916"/>
      <c r="BV386" s="917"/>
      <c r="BW386" s="916"/>
      <c r="BX386" s="916"/>
      <c r="BY386" s="917"/>
      <c r="BZ386" s="917"/>
      <c r="CA386" s="917"/>
      <c r="CB386" s="637"/>
      <c r="CC386" s="636"/>
      <c r="CD386" s="636"/>
      <c r="CE386" s="637"/>
      <c r="CF386" s="637"/>
      <c r="CG386" s="637"/>
      <c r="CH386" s="637"/>
      <c r="CI386" s="636"/>
      <c r="CJ386" s="636"/>
      <c r="CK386" s="637"/>
      <c r="CL386" s="637"/>
      <c r="CM386" s="637"/>
      <c r="CN386" s="705"/>
      <c r="CO386" s="667" t="str">
        <f t="shared" si="216"/>
        <v>Incertidumbre (+/- %)</v>
      </c>
      <c r="CP386" s="88" t="e">
        <f t="shared" si="217"/>
        <v>#VALUE!</v>
      </c>
      <c r="CQ386" s="667" t="str">
        <f t="shared" si="218"/>
        <v>Incertidumbre (+/- %)</v>
      </c>
      <c r="CX386" s="67" t="s">
        <v>9</v>
      </c>
      <c r="CZ386" s="67">
        <f>+DJ386</f>
        <v>3.4875000000000003</v>
      </c>
      <c r="DB386" s="67">
        <v>1</v>
      </c>
      <c r="DC386" s="705">
        <v>0.9</v>
      </c>
      <c r="DD386" s="705"/>
      <c r="DE386" s="705"/>
      <c r="DF386" s="705"/>
      <c r="DH386" s="67">
        <v>1.2500000000000001E-2</v>
      </c>
      <c r="DI386" s="67">
        <v>310</v>
      </c>
      <c r="DJ386" s="67">
        <f>+DC386*DH386*DI386</f>
        <v>3.4875000000000003</v>
      </c>
    </row>
    <row r="387" spans="61:116" s="67" customFormat="1" hidden="1" x14ac:dyDescent="0.25">
      <c r="BI387" s="2101"/>
      <c r="BJ387" s="944" t="s">
        <v>253</v>
      </c>
      <c r="BK387" s="2103"/>
      <c r="BL387" s="944" t="s">
        <v>251</v>
      </c>
      <c r="BM387" s="2103"/>
      <c r="BN387" s="2103"/>
      <c r="BO387" s="2105"/>
      <c r="BP387" s="916"/>
      <c r="BQ387" s="916"/>
      <c r="BR387" s="916"/>
      <c r="BS387" s="916"/>
      <c r="BT387" s="916"/>
      <c r="BU387" s="916"/>
      <c r="BV387" s="917"/>
      <c r="BW387" s="916"/>
      <c r="BX387" s="916"/>
      <c r="BY387" s="917"/>
      <c r="BZ387" s="917"/>
      <c r="CA387" s="917"/>
      <c r="CB387" s="637"/>
      <c r="CC387" s="636"/>
      <c r="CD387" s="636"/>
      <c r="CE387" s="637"/>
      <c r="CF387" s="637"/>
      <c r="CG387" s="637"/>
      <c r="CH387" s="637"/>
      <c r="CI387" s="636"/>
      <c r="CJ387" s="636"/>
      <c r="CK387" s="637"/>
      <c r="CL387" s="637"/>
      <c r="CM387" s="637"/>
      <c r="CN387" s="705"/>
      <c r="CO387" s="667">
        <f t="shared" si="216"/>
        <v>0</v>
      </c>
      <c r="CP387" s="88">
        <f t="shared" si="217"/>
        <v>0</v>
      </c>
      <c r="CQ387" s="667">
        <f t="shared" si="218"/>
        <v>0</v>
      </c>
      <c r="DC387" s="705"/>
      <c r="DD387" s="705"/>
      <c r="DE387" s="705"/>
      <c r="DF387" s="705"/>
      <c r="DI387" s="67">
        <v>298</v>
      </c>
      <c r="DJ387" s="67">
        <f>+DC386*DH386*DI387</f>
        <v>3.3525000000000005</v>
      </c>
    </row>
    <row r="388" spans="61:116" s="67" customFormat="1" ht="51" hidden="1" x14ac:dyDescent="0.25">
      <c r="BI388" s="920" t="s">
        <v>1744</v>
      </c>
      <c r="BJ388" s="921" t="s">
        <v>76</v>
      </c>
      <c r="BK388" s="956">
        <v>0.19</v>
      </c>
      <c r="BL388" s="921" t="s">
        <v>420</v>
      </c>
      <c r="BM388" s="922">
        <v>0.05</v>
      </c>
      <c r="BN388" s="922">
        <v>0.1</v>
      </c>
      <c r="BO388" s="923" t="s">
        <v>262</v>
      </c>
      <c r="BP388" s="916"/>
      <c r="BQ388" s="916"/>
      <c r="BR388" s="916"/>
      <c r="BS388" s="916"/>
      <c r="BT388" s="916"/>
      <c r="BU388" s="916"/>
      <c r="BV388" s="917"/>
      <c r="BW388" s="916"/>
      <c r="BX388" s="916"/>
      <c r="BY388" s="917"/>
      <c r="BZ388" s="917"/>
      <c r="CA388" s="917"/>
      <c r="CB388" s="637"/>
      <c r="CC388" s="636"/>
      <c r="CD388" s="636"/>
      <c r="CE388" s="637"/>
      <c r="CF388" s="637"/>
      <c r="CG388" s="637"/>
      <c r="CH388" s="637"/>
      <c r="CI388" s="636"/>
      <c r="CJ388" s="636"/>
      <c r="CK388" s="637"/>
      <c r="CL388" s="637"/>
      <c r="CM388" s="637"/>
      <c r="CN388" s="705"/>
      <c r="CO388" s="667">
        <f t="shared" si="216"/>
        <v>0.05</v>
      </c>
      <c r="CP388" s="88">
        <f t="shared" si="217"/>
        <v>7.5000000000000011E-2</v>
      </c>
      <c r="CQ388" s="667">
        <f t="shared" si="218"/>
        <v>0.1</v>
      </c>
      <c r="DC388" s="705"/>
      <c r="DD388" s="705"/>
      <c r="DE388" s="705"/>
      <c r="DF388" s="705"/>
    </row>
    <row r="389" spans="61:116" s="67" customFormat="1" ht="14.45" hidden="1" customHeight="1" x14ac:dyDescent="0.25">
      <c r="BI389" s="920" t="s">
        <v>1745</v>
      </c>
      <c r="BJ389" s="921" t="s">
        <v>76</v>
      </c>
      <c r="BK389" s="956">
        <v>0.16</v>
      </c>
      <c r="BL389" s="921" t="s">
        <v>420</v>
      </c>
      <c r="BM389" s="922">
        <v>0.05</v>
      </c>
      <c r="BN389" s="922">
        <v>0.1</v>
      </c>
      <c r="BO389" s="923" t="s">
        <v>262</v>
      </c>
      <c r="BP389" s="916"/>
      <c r="BQ389" s="916"/>
      <c r="BR389" s="916"/>
      <c r="BS389" s="916"/>
      <c r="BT389" s="916"/>
      <c r="BU389" s="916"/>
      <c r="BV389" s="917"/>
      <c r="BW389" s="916"/>
      <c r="BX389" s="916"/>
      <c r="BY389" s="917"/>
      <c r="BZ389" s="917"/>
      <c r="CA389" s="917"/>
      <c r="CB389" s="637"/>
      <c r="CC389" s="636"/>
      <c r="CD389" s="636"/>
      <c r="CE389" s="637"/>
      <c r="CF389" s="637"/>
      <c r="CG389" s="637"/>
      <c r="CH389" s="637"/>
      <c r="CI389" s="636"/>
      <c r="CJ389" s="636"/>
      <c r="CK389" s="637"/>
      <c r="CL389" s="637"/>
      <c r="CM389" s="637"/>
      <c r="CN389" s="705"/>
      <c r="CO389" s="667">
        <f t="shared" si="216"/>
        <v>0.05</v>
      </c>
      <c r="CP389" s="88">
        <f t="shared" si="217"/>
        <v>7.5000000000000011E-2</v>
      </c>
      <c r="CQ389" s="667">
        <f t="shared" si="218"/>
        <v>0.1</v>
      </c>
      <c r="DC389" s="705"/>
      <c r="DD389" s="705"/>
      <c r="DE389" s="705"/>
      <c r="DF389" s="705"/>
    </row>
    <row r="390" spans="61:116" s="67" customFormat="1" ht="51" hidden="1" x14ac:dyDescent="0.25">
      <c r="BI390" s="920" t="s">
        <v>1746</v>
      </c>
      <c r="BJ390" s="921" t="s">
        <v>76</v>
      </c>
      <c r="BK390" s="956">
        <v>0.13</v>
      </c>
      <c r="BL390" s="921" t="s">
        <v>420</v>
      </c>
      <c r="BM390" s="922">
        <v>0.05</v>
      </c>
      <c r="BN390" s="922">
        <v>0.1</v>
      </c>
      <c r="BO390" s="923" t="s">
        <v>262</v>
      </c>
      <c r="BP390" s="916"/>
      <c r="BQ390" s="916"/>
      <c r="BR390" s="916"/>
      <c r="BS390" s="916"/>
      <c r="BT390" s="916"/>
      <c r="BU390" s="916"/>
      <c r="BV390" s="917"/>
      <c r="BW390" s="916"/>
      <c r="BX390" s="916"/>
      <c r="BY390" s="917"/>
      <c r="BZ390" s="917"/>
      <c r="CA390" s="917"/>
      <c r="CB390" s="637"/>
      <c r="CC390" s="636"/>
      <c r="CD390" s="636"/>
      <c r="CE390" s="637"/>
      <c r="CF390" s="637"/>
      <c r="CG390" s="637"/>
      <c r="CH390" s="637"/>
      <c r="CI390" s="636"/>
      <c r="CJ390" s="636"/>
      <c r="CK390" s="637"/>
      <c r="CL390" s="637"/>
      <c r="CM390" s="637"/>
      <c r="CN390" s="705"/>
      <c r="CO390" s="667">
        <f t="shared" si="216"/>
        <v>0.05</v>
      </c>
      <c r="CP390" s="88">
        <f t="shared" si="217"/>
        <v>7.5000000000000011E-2</v>
      </c>
      <c r="CQ390" s="667">
        <f t="shared" si="218"/>
        <v>0.1</v>
      </c>
      <c r="DC390" s="705"/>
      <c r="DD390" s="705"/>
      <c r="DE390" s="705"/>
      <c r="DF390" s="705"/>
    </row>
    <row r="391" spans="61:116" s="67" customFormat="1" ht="16.149999999999999" hidden="1" customHeight="1" x14ac:dyDescent="0.25">
      <c r="BI391" s="920" t="s">
        <v>1747</v>
      </c>
      <c r="BJ391" s="921" t="s">
        <v>76</v>
      </c>
      <c r="BK391" s="956">
        <v>0.11</v>
      </c>
      <c r="BL391" s="921" t="s">
        <v>420</v>
      </c>
      <c r="BM391" s="922">
        <v>0.05</v>
      </c>
      <c r="BN391" s="922">
        <v>0.1</v>
      </c>
      <c r="BO391" s="923" t="s">
        <v>262</v>
      </c>
      <c r="BP391" s="916"/>
      <c r="BQ391" s="916"/>
      <c r="BR391" s="916"/>
      <c r="BS391" s="916"/>
      <c r="BT391" s="916"/>
      <c r="BU391" s="916"/>
      <c r="BV391" s="917"/>
      <c r="BW391" s="916"/>
      <c r="BX391" s="916"/>
      <c r="BY391" s="917"/>
      <c r="BZ391" s="917"/>
      <c r="CA391" s="917"/>
      <c r="CB391" s="637"/>
      <c r="CC391" s="636"/>
      <c r="CD391" s="636"/>
      <c r="CE391" s="637"/>
      <c r="CF391" s="637"/>
      <c r="CG391" s="637"/>
      <c r="CH391" s="637"/>
      <c r="CI391" s="636"/>
      <c r="CJ391" s="636"/>
      <c r="CK391" s="637"/>
      <c r="CL391" s="637"/>
      <c r="CM391" s="637"/>
      <c r="CN391" s="705"/>
      <c r="CO391" s="667">
        <f t="shared" si="216"/>
        <v>0.05</v>
      </c>
      <c r="CP391" s="88">
        <f t="shared" si="217"/>
        <v>7.5000000000000011E-2</v>
      </c>
      <c r="CQ391" s="667">
        <f t="shared" si="218"/>
        <v>0.1</v>
      </c>
      <c r="CW391" s="924"/>
      <c r="CX391" s="925"/>
      <c r="CY391" s="925"/>
      <c r="CZ391" s="924"/>
      <c r="DA391" s="924"/>
      <c r="DB391" s="924"/>
      <c r="DC391" s="925"/>
      <c r="DD391" s="925"/>
      <c r="DE391" s="925"/>
      <c r="DF391" s="925"/>
      <c r="DG391" s="925"/>
      <c r="DH391" s="924"/>
      <c r="DI391" s="910"/>
      <c r="DJ391" s="913"/>
      <c r="DK391" s="913"/>
      <c r="DL391" s="705"/>
    </row>
    <row r="392" spans="61:116" s="67" customFormat="1" ht="16.149999999999999" hidden="1" customHeight="1" x14ac:dyDescent="0.25">
      <c r="BI392" s="920" t="s">
        <v>1748</v>
      </c>
      <c r="BJ392" s="921" t="s">
        <v>76</v>
      </c>
      <c r="BK392" s="956">
        <v>0.21</v>
      </c>
      <c r="BL392" s="921" t="s">
        <v>420</v>
      </c>
      <c r="BM392" s="922">
        <v>0.05</v>
      </c>
      <c r="BN392" s="922">
        <v>0.1</v>
      </c>
      <c r="BO392" s="923" t="s">
        <v>262</v>
      </c>
      <c r="BP392" s="916"/>
      <c r="BQ392" s="916"/>
      <c r="BR392" s="916"/>
      <c r="BS392" s="916"/>
      <c r="BT392" s="916"/>
      <c r="BU392" s="916"/>
      <c r="BV392" s="917"/>
      <c r="BW392" s="916"/>
      <c r="BX392" s="916"/>
      <c r="BY392" s="917"/>
      <c r="BZ392" s="917"/>
      <c r="CA392" s="917"/>
      <c r="CB392" s="637"/>
      <c r="CC392" s="636"/>
      <c r="CD392" s="636"/>
      <c r="CE392" s="637"/>
      <c r="CF392" s="637"/>
      <c r="CG392" s="637"/>
      <c r="CH392" s="637"/>
      <c r="CI392" s="636"/>
      <c r="CJ392" s="636"/>
      <c r="CK392" s="637"/>
      <c r="CL392" s="637"/>
      <c r="CM392" s="637"/>
      <c r="CN392" s="705"/>
      <c r="CO392" s="667">
        <f t="shared" si="216"/>
        <v>0.05</v>
      </c>
      <c r="CP392" s="88">
        <f t="shared" si="217"/>
        <v>7.5000000000000011E-2</v>
      </c>
      <c r="CQ392" s="667">
        <f t="shared" si="218"/>
        <v>0.1</v>
      </c>
      <c r="CW392" s="924"/>
      <c r="CX392" s="925"/>
      <c r="CY392" s="925"/>
      <c r="CZ392" s="924"/>
      <c r="DA392" s="924"/>
      <c r="DB392" s="924"/>
      <c r="DC392" s="925"/>
      <c r="DD392" s="925"/>
      <c r="DE392" s="925"/>
      <c r="DF392" s="925"/>
      <c r="DG392" s="925"/>
      <c r="DH392" s="924"/>
      <c r="DI392" s="910"/>
      <c r="DJ392" s="913"/>
      <c r="DK392" s="913"/>
      <c r="DL392" s="705"/>
    </row>
    <row r="393" spans="61:116" s="67" customFormat="1" ht="16.149999999999999" hidden="1" customHeight="1" x14ac:dyDescent="0.25">
      <c r="BI393" s="920" t="s">
        <v>442</v>
      </c>
      <c r="BJ393" s="921" t="s">
        <v>76</v>
      </c>
      <c r="BK393" s="956">
        <v>0.19900000000000001</v>
      </c>
      <c r="BL393" s="921" t="s">
        <v>420</v>
      </c>
      <c r="BM393" s="922">
        <v>0.05</v>
      </c>
      <c r="BN393" s="922">
        <v>0.1</v>
      </c>
      <c r="BO393" s="923" t="s">
        <v>262</v>
      </c>
      <c r="BP393" s="916"/>
      <c r="BQ393" s="916"/>
      <c r="BR393" s="916"/>
      <c r="BS393" s="916"/>
      <c r="BT393" s="916"/>
      <c r="BU393" s="916"/>
      <c r="BV393" s="917"/>
      <c r="BW393" s="916"/>
      <c r="BX393" s="916"/>
      <c r="BY393" s="917"/>
      <c r="BZ393" s="917"/>
      <c r="CA393" s="917"/>
      <c r="CB393" s="637"/>
      <c r="CC393" s="636"/>
      <c r="CD393" s="636"/>
      <c r="CE393" s="637"/>
      <c r="CF393" s="637"/>
      <c r="CG393" s="637"/>
      <c r="CH393" s="637"/>
      <c r="CI393" s="636"/>
      <c r="CJ393" s="636"/>
      <c r="CK393" s="637"/>
      <c r="CL393" s="637"/>
      <c r="CM393" s="637"/>
      <c r="CN393" s="705"/>
      <c r="CO393" s="667">
        <f t="shared" si="216"/>
        <v>0.05</v>
      </c>
      <c r="CP393" s="88">
        <f t="shared" si="217"/>
        <v>7.5000000000000011E-2</v>
      </c>
      <c r="CQ393" s="667">
        <f t="shared" si="218"/>
        <v>0.1</v>
      </c>
      <c r="CW393" s="924"/>
      <c r="CX393" s="925"/>
      <c r="CY393" s="925"/>
      <c r="CZ393" s="924"/>
      <c r="DA393" s="924"/>
      <c r="DB393" s="924"/>
      <c r="DC393" s="925"/>
      <c r="DD393" s="925"/>
      <c r="DE393" s="925"/>
      <c r="DF393" s="925"/>
      <c r="DG393" s="925"/>
      <c r="DH393" s="924"/>
      <c r="DI393" s="910"/>
      <c r="DJ393" s="913"/>
      <c r="DK393" s="913"/>
      <c r="DL393" s="705"/>
    </row>
    <row r="394" spans="61:116" s="67" customFormat="1" ht="16.149999999999999" hidden="1" customHeight="1" x14ac:dyDescent="0.25">
      <c r="BI394" s="920" t="s">
        <v>191</v>
      </c>
      <c r="BJ394" s="921" t="s">
        <v>76</v>
      </c>
      <c r="BK394" s="956">
        <v>0.19</v>
      </c>
      <c r="BL394" s="921" t="s">
        <v>420</v>
      </c>
      <c r="BM394" s="922">
        <v>0.05</v>
      </c>
      <c r="BN394" s="922">
        <v>0.1</v>
      </c>
      <c r="BO394" s="923" t="s">
        <v>262</v>
      </c>
      <c r="BP394" s="916"/>
      <c r="BQ394" s="916"/>
      <c r="BR394" s="916"/>
      <c r="BS394" s="916"/>
      <c r="BT394" s="916"/>
      <c r="BU394" s="916"/>
      <c r="BV394" s="917"/>
      <c r="BW394" s="916"/>
      <c r="BX394" s="916"/>
      <c r="BY394" s="917"/>
      <c r="BZ394" s="917"/>
      <c r="CA394" s="917"/>
      <c r="CB394" s="637"/>
      <c r="CC394" s="636"/>
      <c r="CD394" s="636"/>
      <c r="CE394" s="637"/>
      <c r="CF394" s="637"/>
      <c r="CG394" s="637"/>
      <c r="CH394" s="637"/>
      <c r="CI394" s="636"/>
      <c r="CJ394" s="636"/>
      <c r="CK394" s="637"/>
      <c r="CL394" s="637"/>
      <c r="CM394" s="637"/>
      <c r="CN394" s="705"/>
      <c r="CO394" s="667">
        <f t="shared" si="216"/>
        <v>0.05</v>
      </c>
      <c r="CP394" s="88">
        <f t="shared" si="217"/>
        <v>7.5000000000000011E-2</v>
      </c>
      <c r="CQ394" s="667">
        <f t="shared" si="218"/>
        <v>0.1</v>
      </c>
      <c r="CW394" s="924"/>
      <c r="CX394" s="925"/>
      <c r="CY394" s="925"/>
      <c r="CZ394" s="924"/>
      <c r="DA394" s="924"/>
      <c r="DB394" s="924"/>
      <c r="DC394" s="925"/>
      <c r="DD394" s="925"/>
      <c r="DE394" s="925"/>
      <c r="DF394" s="925"/>
      <c r="DG394" s="925"/>
      <c r="DH394" s="924"/>
      <c r="DI394" s="910"/>
      <c r="DJ394" s="913"/>
      <c r="DK394" s="913"/>
      <c r="DL394" s="705"/>
    </row>
    <row r="395" spans="61:116" s="67" customFormat="1" ht="16.149999999999999" hidden="1" customHeight="1" x14ac:dyDescent="0.25">
      <c r="BI395" s="920" t="s">
        <v>443</v>
      </c>
      <c r="BJ395" s="921" t="s">
        <v>76</v>
      </c>
      <c r="BK395" s="956">
        <v>0.2</v>
      </c>
      <c r="BL395" s="921" t="s">
        <v>420</v>
      </c>
      <c r="BM395" s="922">
        <v>0.05</v>
      </c>
      <c r="BN395" s="922">
        <v>0.1</v>
      </c>
      <c r="BO395" s="923" t="s">
        <v>262</v>
      </c>
      <c r="BP395" s="916"/>
      <c r="BQ395" s="916"/>
      <c r="BR395" s="916"/>
      <c r="BS395" s="916"/>
      <c r="BT395" s="916"/>
      <c r="BU395" s="916"/>
      <c r="BV395" s="917"/>
      <c r="BW395" s="916"/>
      <c r="BX395" s="916"/>
      <c r="BY395" s="917"/>
      <c r="BZ395" s="917"/>
      <c r="CA395" s="917"/>
      <c r="CB395" s="637"/>
      <c r="CC395" s="636"/>
      <c r="CD395" s="636"/>
      <c r="CE395" s="637"/>
      <c r="CF395" s="637"/>
      <c r="CG395" s="637"/>
      <c r="CH395" s="637"/>
      <c r="CI395" s="636"/>
      <c r="CJ395" s="636"/>
      <c r="CK395" s="637"/>
      <c r="CL395" s="637"/>
      <c r="CM395" s="637"/>
      <c r="CN395" s="705"/>
      <c r="CO395" s="667">
        <f t="shared" si="216"/>
        <v>0.05</v>
      </c>
      <c r="CP395" s="88">
        <f t="shared" si="217"/>
        <v>7.5000000000000011E-2</v>
      </c>
      <c r="CQ395" s="667">
        <f t="shared" si="218"/>
        <v>0.1</v>
      </c>
      <c r="CW395" s="924"/>
      <c r="CX395" s="925"/>
      <c r="CY395" s="925"/>
      <c r="CZ395" s="924"/>
      <c r="DA395" s="924"/>
      <c r="DB395" s="924"/>
      <c r="DC395" s="925"/>
      <c r="DD395" s="925"/>
      <c r="DE395" s="925"/>
      <c r="DF395" s="925"/>
      <c r="DG395" s="925"/>
      <c r="DH395" s="924"/>
      <c r="DI395" s="910"/>
      <c r="DJ395" s="913"/>
      <c r="DK395" s="913"/>
      <c r="DL395" s="705"/>
    </row>
    <row r="396" spans="61:116" s="67" customFormat="1" ht="16.149999999999999" hidden="1" customHeight="1" x14ac:dyDescent="0.25">
      <c r="BI396" s="920" t="s">
        <v>444</v>
      </c>
      <c r="BJ396" s="921" t="s">
        <v>76</v>
      </c>
      <c r="BK396" s="956">
        <v>0.15</v>
      </c>
      <c r="BL396" s="921" t="s">
        <v>420</v>
      </c>
      <c r="BM396" s="922">
        <v>0.05</v>
      </c>
      <c r="BN396" s="922">
        <v>0.1</v>
      </c>
      <c r="BO396" s="923" t="s">
        <v>262</v>
      </c>
      <c r="BP396" s="916"/>
      <c r="BQ396" s="916"/>
      <c r="BR396" s="916"/>
      <c r="BS396" s="916"/>
      <c r="BT396" s="916"/>
      <c r="BU396" s="916"/>
      <c r="BV396" s="917"/>
      <c r="BW396" s="916"/>
      <c r="BX396" s="916"/>
      <c r="BY396" s="917"/>
      <c r="BZ396" s="917"/>
      <c r="CA396" s="917"/>
      <c r="CB396" s="637"/>
      <c r="CC396" s="636"/>
      <c r="CD396" s="636"/>
      <c r="CE396" s="637"/>
      <c r="CF396" s="637"/>
      <c r="CG396" s="637"/>
      <c r="CH396" s="637"/>
      <c r="CI396" s="636"/>
      <c r="CJ396" s="636"/>
      <c r="CK396" s="637"/>
      <c r="CL396" s="637"/>
      <c r="CM396" s="637"/>
      <c r="CN396" s="705"/>
      <c r="CO396" s="667">
        <f t="shared" si="216"/>
        <v>0.05</v>
      </c>
      <c r="CP396" s="88">
        <f t="shared" si="217"/>
        <v>7.5000000000000011E-2</v>
      </c>
      <c r="CQ396" s="667">
        <f t="shared" si="218"/>
        <v>0.1</v>
      </c>
      <c r="CW396" s="924"/>
      <c r="CX396" s="925"/>
      <c r="CY396" s="925"/>
      <c r="CZ396" s="924"/>
      <c r="DA396" s="924"/>
      <c r="DB396" s="924"/>
      <c r="DC396" s="925"/>
      <c r="DD396" s="925"/>
      <c r="DE396" s="925"/>
      <c r="DF396" s="925"/>
      <c r="DG396" s="925"/>
      <c r="DH396" s="924"/>
      <c r="DI396" s="910"/>
      <c r="DJ396" s="913"/>
      <c r="DK396" s="913"/>
      <c r="DL396" s="705"/>
    </row>
    <row r="397" spans="61:116" s="67" customFormat="1" ht="16.149999999999999" hidden="1" customHeight="1" x14ac:dyDescent="0.25">
      <c r="BI397" s="920" t="s">
        <v>446</v>
      </c>
      <c r="BJ397" s="921" t="s">
        <v>76</v>
      </c>
      <c r="BK397" s="956">
        <v>0.22</v>
      </c>
      <c r="BL397" s="921" t="s">
        <v>420</v>
      </c>
      <c r="BM397" s="922">
        <v>0.05</v>
      </c>
      <c r="BN397" s="922">
        <v>0.1</v>
      </c>
      <c r="BO397" s="923" t="s">
        <v>262</v>
      </c>
      <c r="BP397" s="916"/>
      <c r="BQ397" s="916"/>
      <c r="BR397" s="916"/>
      <c r="BS397" s="916"/>
      <c r="BT397" s="916"/>
      <c r="BU397" s="916"/>
      <c r="BV397" s="917"/>
      <c r="BW397" s="916"/>
      <c r="BX397" s="916"/>
      <c r="BY397" s="917"/>
      <c r="BZ397" s="917"/>
      <c r="CA397" s="917"/>
      <c r="CB397" s="637"/>
      <c r="CC397" s="636"/>
      <c r="CD397" s="636"/>
      <c r="CE397" s="637"/>
      <c r="CF397" s="637"/>
      <c r="CG397" s="637"/>
      <c r="CH397" s="637"/>
      <c r="CI397" s="636"/>
      <c r="CJ397" s="636"/>
      <c r="CK397" s="637"/>
      <c r="CL397" s="637"/>
      <c r="CM397" s="637"/>
      <c r="CN397" s="705"/>
      <c r="CO397" s="667">
        <f t="shared" si="216"/>
        <v>0.05</v>
      </c>
      <c r="CP397" s="88">
        <f t="shared" si="217"/>
        <v>7.5000000000000011E-2</v>
      </c>
      <c r="CQ397" s="667">
        <f t="shared" si="218"/>
        <v>0.1</v>
      </c>
      <c r="CW397" s="924"/>
      <c r="CX397" s="925"/>
      <c r="CY397" s="925"/>
      <c r="CZ397" s="924"/>
      <c r="DA397" s="924"/>
      <c r="DB397" s="924"/>
      <c r="DC397" s="925"/>
      <c r="DD397" s="925"/>
      <c r="DE397" s="925"/>
      <c r="DF397" s="925"/>
      <c r="DG397" s="925"/>
      <c r="DH397" s="924"/>
      <c r="DI397" s="910"/>
      <c r="DJ397" s="913"/>
      <c r="DK397" s="913"/>
      <c r="DL397" s="705"/>
    </row>
    <row r="398" spans="61:116" s="67" customFormat="1" ht="16.149999999999999" hidden="1" customHeight="1" x14ac:dyDescent="0.25">
      <c r="BI398" s="920" t="s">
        <v>445</v>
      </c>
      <c r="BJ398" s="921" t="s">
        <v>76</v>
      </c>
      <c r="BK398" s="956">
        <v>0.19</v>
      </c>
      <c r="BL398" s="921" t="s">
        <v>420</v>
      </c>
      <c r="BM398" s="922">
        <v>0.05</v>
      </c>
      <c r="BN398" s="922">
        <v>0.1</v>
      </c>
      <c r="BO398" s="923" t="s">
        <v>262</v>
      </c>
      <c r="BP398" s="916"/>
      <c r="BQ398" s="916"/>
      <c r="BR398" s="916"/>
      <c r="BS398" s="916"/>
      <c r="BT398" s="916"/>
      <c r="BU398" s="916"/>
      <c r="BV398" s="917"/>
      <c r="BW398" s="916"/>
      <c r="BX398" s="916"/>
      <c r="BY398" s="917"/>
      <c r="BZ398" s="917"/>
      <c r="CA398" s="917"/>
      <c r="CB398" s="637"/>
      <c r="CC398" s="636"/>
      <c r="CD398" s="636"/>
      <c r="CE398" s="637"/>
      <c r="CF398" s="637"/>
      <c r="CG398" s="637"/>
      <c r="CH398" s="637"/>
      <c r="CI398" s="636"/>
      <c r="CJ398" s="636"/>
      <c r="CK398" s="637"/>
      <c r="CL398" s="637"/>
      <c r="CM398" s="637"/>
      <c r="CN398" s="705"/>
      <c r="CO398" s="667">
        <f t="shared" si="216"/>
        <v>0.05</v>
      </c>
      <c r="CP398" s="88">
        <f t="shared" si="217"/>
        <v>7.5000000000000011E-2</v>
      </c>
      <c r="CQ398" s="667">
        <f t="shared" si="218"/>
        <v>0.1</v>
      </c>
      <c r="CW398" s="924"/>
      <c r="CX398" s="925"/>
      <c r="CY398" s="925"/>
      <c r="CZ398" s="924"/>
      <c r="DA398" s="924"/>
      <c r="DB398" s="924"/>
      <c r="DC398" s="925"/>
      <c r="DD398" s="925"/>
      <c r="DE398" s="925"/>
      <c r="DF398" s="925"/>
      <c r="DG398" s="925"/>
      <c r="DH398" s="924"/>
      <c r="DI398" s="910"/>
      <c r="DJ398" s="913"/>
      <c r="DK398" s="913"/>
      <c r="DL398" s="705"/>
    </row>
    <row r="399" spans="61:116" s="67" customFormat="1" ht="16.149999999999999" hidden="1" customHeight="1" x14ac:dyDescent="0.25">
      <c r="BI399" s="920" t="s">
        <v>447</v>
      </c>
      <c r="BJ399" s="921" t="s">
        <v>76</v>
      </c>
      <c r="BK399" s="956">
        <v>0.19</v>
      </c>
      <c r="BL399" s="921" t="s">
        <v>420</v>
      </c>
      <c r="BM399" s="922">
        <v>0.05</v>
      </c>
      <c r="BN399" s="922">
        <v>0.1</v>
      </c>
      <c r="BO399" s="923" t="s">
        <v>262</v>
      </c>
      <c r="BP399" s="916"/>
      <c r="BQ399" s="916"/>
      <c r="BR399" s="916"/>
      <c r="BS399" s="916"/>
      <c r="BT399" s="916"/>
      <c r="BU399" s="916"/>
      <c r="BV399" s="917"/>
      <c r="BW399" s="916"/>
      <c r="BX399" s="916"/>
      <c r="BY399" s="917"/>
      <c r="BZ399" s="917"/>
      <c r="CA399" s="917"/>
      <c r="CB399" s="637"/>
      <c r="CC399" s="636"/>
      <c r="CD399" s="636"/>
      <c r="CE399" s="637"/>
      <c r="CF399" s="637"/>
      <c r="CG399" s="637"/>
      <c r="CH399" s="637"/>
      <c r="CI399" s="636"/>
      <c r="CJ399" s="636"/>
      <c r="CK399" s="637"/>
      <c r="CL399" s="637"/>
      <c r="CM399" s="637"/>
      <c r="CN399" s="705"/>
      <c r="CO399" s="667">
        <f t="shared" si="216"/>
        <v>0.05</v>
      </c>
      <c r="CP399" s="88">
        <f t="shared" si="217"/>
        <v>7.5000000000000011E-2</v>
      </c>
      <c r="CQ399" s="667">
        <f t="shared" si="218"/>
        <v>0.1</v>
      </c>
      <c r="CW399" s="924"/>
      <c r="CX399" s="925"/>
      <c r="CY399" s="925"/>
      <c r="CZ399" s="924"/>
      <c r="DA399" s="924"/>
      <c r="DB399" s="924"/>
      <c r="DC399" s="925"/>
      <c r="DD399" s="925"/>
      <c r="DE399" s="925"/>
      <c r="DF399" s="925"/>
      <c r="DG399" s="925"/>
      <c r="DH399" s="924"/>
      <c r="DI399" s="910"/>
      <c r="DJ399" s="913"/>
      <c r="DK399" s="913"/>
      <c r="DL399" s="705"/>
    </row>
    <row r="400" spans="61:116" s="67" customFormat="1" ht="16.149999999999999" hidden="1" customHeight="1" x14ac:dyDescent="0.25">
      <c r="BI400" s="920" t="s">
        <v>190</v>
      </c>
      <c r="BJ400" s="921" t="s">
        <v>76</v>
      </c>
      <c r="BK400" s="956">
        <v>0.153</v>
      </c>
      <c r="BL400" s="921" t="s">
        <v>420</v>
      </c>
      <c r="BM400" s="922">
        <v>0.05</v>
      </c>
      <c r="BN400" s="922">
        <v>0.1</v>
      </c>
      <c r="BO400" s="923" t="s">
        <v>263</v>
      </c>
      <c r="BP400" s="916"/>
      <c r="BQ400" s="916"/>
      <c r="BR400" s="916"/>
      <c r="BS400" s="916"/>
      <c r="BT400" s="916"/>
      <c r="BU400" s="916"/>
      <c r="BV400" s="917"/>
      <c r="BW400" s="916"/>
      <c r="BX400" s="916"/>
      <c r="BY400" s="917"/>
      <c r="BZ400" s="917"/>
      <c r="CA400" s="917"/>
      <c r="CB400" s="637"/>
      <c r="CC400" s="636"/>
      <c r="CD400" s="636"/>
      <c r="CE400" s="637"/>
      <c r="CF400" s="637"/>
      <c r="CG400" s="637"/>
      <c r="CH400" s="637"/>
      <c r="CI400" s="636"/>
      <c r="CJ400" s="636"/>
      <c r="CK400" s="637"/>
      <c r="CL400" s="637"/>
      <c r="CM400" s="637"/>
      <c r="CN400" s="705"/>
      <c r="CO400" s="667">
        <f t="shared" si="216"/>
        <v>0.05</v>
      </c>
      <c r="CP400" s="88">
        <f t="shared" si="217"/>
        <v>7.5000000000000011E-2</v>
      </c>
      <c r="CQ400" s="667">
        <f t="shared" si="218"/>
        <v>0.1</v>
      </c>
      <c r="CW400" s="924"/>
      <c r="CX400" s="925"/>
      <c r="CY400" s="925"/>
      <c r="CZ400" s="924"/>
      <c r="DA400" s="924"/>
      <c r="DB400" s="924"/>
      <c r="DC400" s="925"/>
      <c r="DD400" s="925"/>
      <c r="DE400" s="925"/>
      <c r="DF400" s="925"/>
      <c r="DG400" s="925"/>
      <c r="DH400" s="924"/>
      <c r="DI400" s="910"/>
      <c r="DJ400" s="913"/>
      <c r="DK400" s="913"/>
      <c r="DL400" s="705"/>
    </row>
    <row r="401" spans="61:116" s="67" customFormat="1" ht="51" hidden="1" x14ac:dyDescent="0.25">
      <c r="BI401" s="920" t="s">
        <v>189</v>
      </c>
      <c r="BJ401" s="921" t="s">
        <v>76</v>
      </c>
      <c r="BK401" s="956">
        <v>0.13600000000000001</v>
      </c>
      <c r="BL401" s="921" t="s">
        <v>420</v>
      </c>
      <c r="BM401" s="922">
        <v>0.05</v>
      </c>
      <c r="BN401" s="922">
        <v>0.1</v>
      </c>
      <c r="BO401" s="923" t="s">
        <v>263</v>
      </c>
      <c r="BP401" s="916"/>
      <c r="BQ401" s="916"/>
      <c r="BR401" s="916"/>
      <c r="BS401" s="916"/>
      <c r="BT401" s="916"/>
      <c r="BU401" s="916"/>
      <c r="BV401" s="917"/>
      <c r="BW401" s="916"/>
      <c r="BX401" s="916"/>
      <c r="BY401" s="917"/>
      <c r="BZ401" s="917"/>
      <c r="CA401" s="917"/>
      <c r="CB401" s="637"/>
      <c r="CC401" s="636"/>
      <c r="CD401" s="636"/>
      <c r="CE401" s="637"/>
      <c r="CF401" s="637"/>
      <c r="CG401" s="637"/>
      <c r="CH401" s="637"/>
      <c r="CI401" s="636"/>
      <c r="CJ401" s="636"/>
      <c r="CK401" s="637"/>
      <c r="CL401" s="637"/>
      <c r="CM401" s="637"/>
      <c r="CN401" s="705"/>
      <c r="CO401" s="667">
        <f t="shared" si="216"/>
        <v>0.05</v>
      </c>
      <c r="CP401" s="88">
        <f t="shared" si="217"/>
        <v>7.5000000000000011E-2</v>
      </c>
      <c r="CQ401" s="667">
        <f t="shared" si="218"/>
        <v>0.1</v>
      </c>
      <c r="CW401" s="924"/>
      <c r="CX401" s="925"/>
      <c r="CY401" s="925"/>
      <c r="CZ401" s="924"/>
      <c r="DA401" s="924"/>
      <c r="DB401" s="924"/>
      <c r="DC401" s="925"/>
      <c r="DD401" s="925"/>
      <c r="DE401" s="925"/>
      <c r="DF401" s="925"/>
      <c r="DG401" s="925"/>
      <c r="DH401" s="924"/>
      <c r="DI401" s="910"/>
      <c r="DJ401" s="913"/>
      <c r="DK401" s="913"/>
      <c r="DL401" s="705"/>
    </row>
    <row r="402" spans="61:116" s="67" customFormat="1" ht="51.75" hidden="1" thickBot="1" x14ac:dyDescent="0.3">
      <c r="BI402" s="926" t="s">
        <v>175</v>
      </c>
      <c r="BJ402" s="927" t="s">
        <v>76</v>
      </c>
      <c r="BK402" s="928">
        <v>0.29039999999999999</v>
      </c>
      <c r="BL402" s="927" t="s">
        <v>420</v>
      </c>
      <c r="BM402" s="929">
        <v>0.05</v>
      </c>
      <c r="BN402" s="929">
        <v>0.1</v>
      </c>
      <c r="BO402" s="930" t="s">
        <v>262</v>
      </c>
      <c r="BP402" s="916"/>
      <c r="BQ402" s="916"/>
      <c r="BR402" s="916"/>
      <c r="BS402" s="916"/>
      <c r="BT402" s="916"/>
      <c r="BU402" s="916"/>
      <c r="BV402" s="917"/>
      <c r="BW402" s="916"/>
      <c r="BX402" s="916"/>
      <c r="BY402" s="917"/>
      <c r="BZ402" s="917"/>
      <c r="CA402" s="917"/>
      <c r="CB402" s="637"/>
      <c r="CC402" s="636"/>
      <c r="CD402" s="636"/>
      <c r="CE402" s="637"/>
      <c r="CF402" s="637"/>
      <c r="CG402" s="637"/>
      <c r="CH402" s="637"/>
      <c r="CI402" s="636"/>
      <c r="CJ402" s="636"/>
      <c r="CK402" s="637"/>
      <c r="CL402" s="637"/>
      <c r="CM402" s="637"/>
      <c r="CN402" s="705"/>
      <c r="CO402" s="667">
        <f t="shared" si="216"/>
        <v>0.05</v>
      </c>
      <c r="CP402" s="88">
        <f t="shared" si="217"/>
        <v>7.5000000000000011E-2</v>
      </c>
      <c r="CQ402" s="667">
        <f t="shared" si="218"/>
        <v>0.1</v>
      </c>
      <c r="CW402" s="924"/>
      <c r="CX402" s="925"/>
      <c r="CY402" s="925"/>
      <c r="CZ402" s="924"/>
      <c r="DA402" s="924"/>
      <c r="DB402" s="924"/>
      <c r="DC402" s="925"/>
      <c r="DD402" s="925"/>
      <c r="DE402" s="925"/>
      <c r="DF402" s="925"/>
      <c r="DG402" s="925"/>
      <c r="DH402" s="924"/>
      <c r="DI402" s="910"/>
      <c r="DJ402" s="913"/>
      <c r="DK402" s="913"/>
      <c r="DL402" s="705"/>
    </row>
    <row r="403" spans="61:116" s="67" customFormat="1" ht="15.75" hidden="1" thickBot="1" x14ac:dyDescent="0.3">
      <c r="BI403" s="635"/>
      <c r="BJ403" s="636"/>
      <c r="BK403" s="636"/>
      <c r="BL403" s="636"/>
      <c r="BM403" s="102"/>
      <c r="BN403" s="102"/>
      <c r="BO403" s="102"/>
      <c r="BP403" s="916"/>
      <c r="BQ403" s="916"/>
      <c r="BR403" s="916"/>
      <c r="BS403" s="916"/>
      <c r="BT403" s="916"/>
      <c r="BU403" s="916"/>
      <c r="BV403" s="917"/>
      <c r="BW403" s="916"/>
      <c r="BX403" s="916"/>
      <c r="BY403" s="917"/>
      <c r="BZ403" s="917"/>
      <c r="CA403" s="917"/>
      <c r="CB403" s="637"/>
      <c r="CC403" s="636"/>
      <c r="CD403" s="636"/>
      <c r="CE403" s="637"/>
      <c r="CF403" s="637"/>
      <c r="CG403" s="637"/>
      <c r="CH403" s="637"/>
      <c r="CI403" s="636"/>
      <c r="CJ403" s="636"/>
      <c r="CK403" s="637"/>
      <c r="CL403" s="637"/>
      <c r="CM403" s="637"/>
      <c r="CN403" s="705"/>
      <c r="CO403" s="667">
        <f t="shared" si="216"/>
        <v>0</v>
      </c>
      <c r="CP403" s="88">
        <f t="shared" si="217"/>
        <v>0</v>
      </c>
      <c r="CQ403" s="667">
        <f t="shared" si="218"/>
        <v>0</v>
      </c>
      <c r="CW403" s="924"/>
      <c r="CX403" s="925"/>
      <c r="CY403" s="925"/>
      <c r="CZ403" s="924"/>
      <c r="DA403" s="924"/>
      <c r="DB403" s="924"/>
      <c r="DC403" s="925"/>
      <c r="DD403" s="925"/>
      <c r="DE403" s="925"/>
      <c r="DF403" s="925"/>
      <c r="DG403" s="925"/>
      <c r="DH403" s="924"/>
      <c r="DI403" s="910"/>
      <c r="DJ403" s="913"/>
      <c r="DK403" s="913"/>
      <c r="DL403" s="705"/>
    </row>
    <row r="404" spans="61:116" s="67" customFormat="1" hidden="1" x14ac:dyDescent="0.25">
      <c r="BI404" s="2096" t="s">
        <v>300</v>
      </c>
      <c r="BJ404" s="940"/>
      <c r="BK404" s="2096" t="s">
        <v>302</v>
      </c>
      <c r="BL404" s="940"/>
      <c r="BM404" s="2096" t="s">
        <v>233</v>
      </c>
      <c r="BN404" s="2096" t="s">
        <v>233</v>
      </c>
      <c r="BO404" s="2096" t="s">
        <v>240</v>
      </c>
      <c r="BP404" s="916"/>
      <c r="BQ404" s="916"/>
      <c r="BR404" s="916"/>
      <c r="BS404" s="916"/>
      <c r="BT404" s="916"/>
      <c r="BU404" s="916"/>
      <c r="BV404" s="917"/>
      <c r="BW404" s="916"/>
      <c r="BX404" s="916"/>
      <c r="BY404" s="917"/>
      <c r="BZ404" s="917"/>
      <c r="CA404" s="917"/>
      <c r="CB404" s="637"/>
      <c r="CC404" s="636"/>
      <c r="CD404" s="636"/>
      <c r="CE404" s="637"/>
      <c r="CF404" s="637"/>
      <c r="CG404" s="637"/>
      <c r="CH404" s="637"/>
      <c r="CI404" s="636"/>
      <c r="CJ404" s="636"/>
      <c r="CK404" s="637"/>
      <c r="CL404" s="637"/>
      <c r="CM404" s="637"/>
      <c r="CN404" s="705"/>
      <c r="CO404" s="667" t="str">
        <f t="shared" si="216"/>
        <v>Incertidumbre (+/- %)</v>
      </c>
      <c r="CP404" s="88" t="e">
        <f t="shared" si="217"/>
        <v>#VALUE!</v>
      </c>
      <c r="CQ404" s="667" t="str">
        <f t="shared" si="218"/>
        <v>Incertidumbre (+/- %)</v>
      </c>
      <c r="CW404" s="924"/>
      <c r="CX404" s="925"/>
      <c r="CY404" s="925"/>
      <c r="CZ404" s="924"/>
      <c r="DA404" s="924"/>
      <c r="DB404" s="924"/>
      <c r="DC404" s="925"/>
      <c r="DD404" s="925"/>
      <c r="DE404" s="925"/>
      <c r="DF404" s="925"/>
      <c r="DG404" s="925"/>
      <c r="DH404" s="924"/>
      <c r="DI404" s="910"/>
      <c r="DJ404" s="913"/>
      <c r="DK404" s="913"/>
      <c r="DL404" s="705"/>
    </row>
    <row r="405" spans="61:116" s="67" customFormat="1" ht="15.75" hidden="1" thickBot="1" x14ac:dyDescent="0.3">
      <c r="BI405" s="2097"/>
      <c r="BJ405" s="941" t="s">
        <v>253</v>
      </c>
      <c r="BK405" s="2097"/>
      <c r="BL405" s="941" t="s">
        <v>251</v>
      </c>
      <c r="BM405" s="2097"/>
      <c r="BN405" s="2097"/>
      <c r="BO405" s="2097"/>
      <c r="BP405" s="916"/>
      <c r="BQ405" s="916"/>
      <c r="BR405" s="916"/>
      <c r="BS405" s="916"/>
      <c r="BT405" s="916"/>
      <c r="BU405" s="916"/>
      <c r="BV405" s="917"/>
      <c r="BW405" s="916"/>
      <c r="BX405" s="916"/>
      <c r="BY405" s="917"/>
      <c r="BZ405" s="917"/>
      <c r="CA405" s="917"/>
      <c r="CB405" s="637"/>
      <c r="CC405" s="636"/>
      <c r="CD405" s="636"/>
      <c r="CE405" s="637"/>
      <c r="CF405" s="637"/>
      <c r="CG405" s="637"/>
      <c r="CH405" s="637"/>
      <c r="CI405" s="636"/>
      <c r="CJ405" s="636"/>
      <c r="CK405" s="637"/>
      <c r="CL405" s="637"/>
      <c r="CM405" s="637"/>
      <c r="CN405" s="705"/>
      <c r="CO405" s="667">
        <f t="shared" si="216"/>
        <v>0</v>
      </c>
      <c r="CP405" s="88">
        <f t="shared" si="217"/>
        <v>0</v>
      </c>
      <c r="CQ405" s="667">
        <f t="shared" si="218"/>
        <v>0</v>
      </c>
      <c r="CW405" s="924"/>
      <c r="CX405" s="925"/>
      <c r="CY405" s="925"/>
      <c r="CZ405" s="924"/>
      <c r="DA405" s="924"/>
      <c r="DB405" s="924"/>
      <c r="DC405" s="925"/>
      <c r="DD405" s="925"/>
      <c r="DE405" s="925"/>
      <c r="DF405" s="925"/>
      <c r="DG405" s="925"/>
      <c r="DH405" s="924"/>
      <c r="DI405" s="910"/>
      <c r="DJ405" s="913"/>
      <c r="DK405" s="913"/>
      <c r="DL405" s="705"/>
    </row>
    <row r="406" spans="61:116" s="67" customFormat="1" ht="26.25" hidden="1" thickBot="1" x14ac:dyDescent="0.3">
      <c r="BI406" s="807" t="s">
        <v>74</v>
      </c>
      <c r="BJ406" s="796" t="s">
        <v>78</v>
      </c>
      <c r="BK406" s="801">
        <v>68.819999999999993</v>
      </c>
      <c r="BL406" s="796" t="s">
        <v>421</v>
      </c>
      <c r="BM406" s="798">
        <v>0.05</v>
      </c>
      <c r="BN406" s="798">
        <v>0.05</v>
      </c>
      <c r="BO406" s="795" t="s">
        <v>77</v>
      </c>
      <c r="BP406" s="916"/>
      <c r="BQ406" s="916"/>
      <c r="BR406" s="916"/>
      <c r="BS406" s="916"/>
      <c r="BT406" s="916"/>
      <c r="BU406" s="916"/>
      <c r="BV406" s="917"/>
      <c r="BW406" s="916"/>
      <c r="BX406" s="916"/>
      <c r="BY406" s="917"/>
      <c r="BZ406" s="917"/>
      <c r="CA406" s="917"/>
      <c r="CB406" s="637"/>
      <c r="CC406" s="636"/>
      <c r="CD406" s="636"/>
      <c r="CE406" s="637"/>
      <c r="CF406" s="637"/>
      <c r="CG406" s="637"/>
      <c r="CH406" s="637"/>
      <c r="CI406" s="636"/>
      <c r="CJ406" s="636"/>
      <c r="CK406" s="637"/>
      <c r="CL406" s="637"/>
      <c r="CM406" s="637"/>
      <c r="CN406" s="705"/>
      <c r="CO406" s="667">
        <f t="shared" si="216"/>
        <v>0.05</v>
      </c>
      <c r="CP406" s="88">
        <f t="shared" si="217"/>
        <v>0.05</v>
      </c>
      <c r="CQ406" s="667">
        <f t="shared" si="218"/>
        <v>0.05</v>
      </c>
      <c r="CW406" s="924"/>
      <c r="CX406" s="925"/>
      <c r="CY406" s="925"/>
      <c r="CZ406" s="924"/>
      <c r="DA406" s="924"/>
      <c r="DB406" s="924"/>
      <c r="DC406" s="925"/>
      <c r="DD406" s="925"/>
      <c r="DE406" s="925"/>
      <c r="DF406" s="925"/>
      <c r="DG406" s="925"/>
      <c r="DH406" s="924"/>
      <c r="DI406" s="910"/>
      <c r="DJ406" s="913"/>
      <c r="DK406" s="913"/>
      <c r="DL406" s="705"/>
    </row>
    <row r="407" spans="61:116" s="67" customFormat="1" ht="39" hidden="1" thickBot="1" x14ac:dyDescent="0.3">
      <c r="BI407" s="807" t="s">
        <v>73</v>
      </c>
      <c r="BJ407" s="796" t="s">
        <v>78</v>
      </c>
      <c r="BK407" s="801">
        <v>83.37</v>
      </c>
      <c r="BL407" s="796" t="s">
        <v>421</v>
      </c>
      <c r="BM407" s="798">
        <v>0.05</v>
      </c>
      <c r="BN407" s="798">
        <v>0.05</v>
      </c>
      <c r="BO407" s="795" t="s">
        <v>77</v>
      </c>
      <c r="BP407" s="916"/>
      <c r="BQ407" s="916"/>
      <c r="BR407" s="916"/>
      <c r="BS407" s="916"/>
      <c r="BT407" s="916"/>
      <c r="BU407" s="916"/>
      <c r="BV407" s="917"/>
      <c r="BW407" s="916"/>
      <c r="BX407" s="916"/>
      <c r="BY407" s="917"/>
      <c r="BZ407" s="917"/>
      <c r="CA407" s="917"/>
      <c r="CB407" s="637"/>
      <c r="CC407" s="636"/>
      <c r="CD407" s="636"/>
      <c r="CE407" s="637"/>
      <c r="CF407" s="637"/>
      <c r="CG407" s="637"/>
      <c r="CH407" s="637"/>
      <c r="CI407" s="636"/>
      <c r="CJ407" s="636"/>
      <c r="CK407" s="637"/>
      <c r="CL407" s="637"/>
      <c r="CM407" s="637"/>
      <c r="CN407" s="705"/>
      <c r="CO407" s="667">
        <f t="shared" si="216"/>
        <v>0.05</v>
      </c>
      <c r="CP407" s="88">
        <f t="shared" si="217"/>
        <v>0.05</v>
      </c>
      <c r="CQ407" s="667">
        <f t="shared" si="218"/>
        <v>0.05</v>
      </c>
      <c r="CW407" s="924"/>
      <c r="CX407" s="925"/>
      <c r="CY407" s="925"/>
      <c r="CZ407" s="924"/>
      <c r="DA407" s="924"/>
      <c r="DB407" s="924"/>
      <c r="DC407" s="925"/>
      <c r="DD407" s="925"/>
      <c r="DE407" s="925"/>
      <c r="DF407" s="925"/>
      <c r="DG407" s="925"/>
      <c r="DH407" s="924"/>
      <c r="DI407" s="910"/>
      <c r="DJ407" s="913"/>
      <c r="DK407" s="913"/>
      <c r="DL407" s="705"/>
    </row>
    <row r="408" spans="61:116" s="67" customFormat="1" ht="39" hidden="1" thickBot="1" x14ac:dyDescent="0.3">
      <c r="BI408" s="807" t="s">
        <v>79</v>
      </c>
      <c r="BJ408" s="796" t="s">
        <v>78</v>
      </c>
      <c r="BK408" s="801">
        <v>159.43</v>
      </c>
      <c r="BL408" s="796" t="s">
        <v>421</v>
      </c>
      <c r="BM408" s="798">
        <v>0.05</v>
      </c>
      <c r="BN408" s="798">
        <v>0.05</v>
      </c>
      <c r="BO408" s="795" t="s">
        <v>77</v>
      </c>
      <c r="BP408" s="916"/>
      <c r="BQ408" s="916"/>
      <c r="BR408" s="916"/>
      <c r="BS408" s="916"/>
      <c r="BT408" s="916"/>
      <c r="BU408" s="916"/>
      <c r="BV408" s="917"/>
      <c r="BW408" s="916"/>
      <c r="BX408" s="916"/>
      <c r="BY408" s="917"/>
      <c r="BZ408" s="917"/>
      <c r="CA408" s="917"/>
      <c r="CB408" s="637"/>
      <c r="CC408" s="636"/>
      <c r="CD408" s="636"/>
      <c r="CE408" s="637"/>
      <c r="CF408" s="637"/>
      <c r="CG408" s="637"/>
      <c r="CH408" s="637"/>
      <c r="CI408" s="636"/>
      <c r="CJ408" s="636"/>
      <c r="CK408" s="637"/>
      <c r="CL408" s="637"/>
      <c r="CM408" s="637"/>
      <c r="CN408" s="705"/>
      <c r="CO408" s="667">
        <f t="shared" si="216"/>
        <v>0.05</v>
      </c>
      <c r="CP408" s="88">
        <f t="shared" si="217"/>
        <v>0.05</v>
      </c>
      <c r="CQ408" s="667">
        <f t="shared" si="218"/>
        <v>0.05</v>
      </c>
      <c r="CW408" s="924"/>
      <c r="CX408" s="925"/>
      <c r="CY408" s="925"/>
      <c r="CZ408" s="924"/>
      <c r="DA408" s="924"/>
      <c r="DB408" s="924"/>
      <c r="DC408" s="925"/>
      <c r="DD408" s="925"/>
      <c r="DE408" s="925"/>
      <c r="DF408" s="925"/>
      <c r="DG408" s="925"/>
      <c r="DH408" s="924"/>
      <c r="DI408" s="910"/>
      <c r="DJ408" s="913"/>
      <c r="DK408" s="913"/>
      <c r="DL408" s="705"/>
    </row>
    <row r="409" spans="61:116" s="67" customFormat="1" ht="39" hidden="1" thickBot="1" x14ac:dyDescent="0.3">
      <c r="BI409" s="807" t="s">
        <v>70</v>
      </c>
      <c r="BJ409" s="796" t="s">
        <v>78</v>
      </c>
      <c r="BK409" s="801">
        <v>102.71</v>
      </c>
      <c r="BL409" s="796" t="s">
        <v>421</v>
      </c>
      <c r="BM409" s="798">
        <v>0.05</v>
      </c>
      <c r="BN409" s="798">
        <v>0.05</v>
      </c>
      <c r="BO409" s="795" t="s">
        <v>77</v>
      </c>
      <c r="BP409" s="916"/>
      <c r="BQ409" s="916"/>
      <c r="BR409" s="916"/>
      <c r="BS409" s="916"/>
      <c r="BT409" s="916"/>
      <c r="BU409" s="916"/>
      <c r="BV409" s="917"/>
      <c r="BW409" s="916"/>
      <c r="BX409" s="916"/>
      <c r="BY409" s="917"/>
      <c r="BZ409" s="917"/>
      <c r="CA409" s="917"/>
      <c r="CB409" s="637"/>
      <c r="CC409" s="636"/>
      <c r="CD409" s="636"/>
      <c r="CE409" s="637"/>
      <c r="CF409" s="637"/>
      <c r="CG409" s="637"/>
      <c r="CH409" s="637"/>
      <c r="CI409" s="636"/>
      <c r="CJ409" s="636"/>
      <c r="CK409" s="637"/>
      <c r="CL409" s="637"/>
      <c r="CM409" s="637"/>
      <c r="CN409" s="705"/>
      <c r="CO409" s="667">
        <f t="shared" si="216"/>
        <v>0.05</v>
      </c>
      <c r="CP409" s="88">
        <f t="shared" si="217"/>
        <v>0.05</v>
      </c>
      <c r="CQ409" s="667">
        <f t="shared" si="218"/>
        <v>0.05</v>
      </c>
      <c r="CW409" s="924"/>
      <c r="CX409" s="925"/>
      <c r="CY409" s="925"/>
      <c r="CZ409" s="924"/>
      <c r="DA409" s="924"/>
      <c r="DB409" s="924"/>
      <c r="DC409" s="925"/>
      <c r="DD409" s="925"/>
      <c r="DE409" s="925"/>
      <c r="DF409" s="925"/>
      <c r="DG409" s="925"/>
      <c r="DH409" s="924"/>
      <c r="DI409" s="910"/>
      <c r="DJ409" s="913"/>
      <c r="DK409" s="913"/>
      <c r="DL409" s="705"/>
    </row>
    <row r="410" spans="61:116" s="67" customFormat="1" ht="39" hidden="1" thickBot="1" x14ac:dyDescent="0.3">
      <c r="BI410" s="807" t="s">
        <v>80</v>
      </c>
      <c r="BJ410" s="796" t="s">
        <v>78</v>
      </c>
      <c r="BK410" s="801">
        <v>81.25</v>
      </c>
      <c r="BL410" s="796" t="s">
        <v>421</v>
      </c>
      <c r="BM410" s="798">
        <v>0.05</v>
      </c>
      <c r="BN410" s="798">
        <v>0.05</v>
      </c>
      <c r="BO410" s="795" t="s">
        <v>77</v>
      </c>
      <c r="BP410" s="916"/>
      <c r="BQ410" s="916"/>
      <c r="BR410" s="916"/>
      <c r="BS410" s="916"/>
      <c r="BT410" s="916"/>
      <c r="BU410" s="916"/>
      <c r="BV410" s="917"/>
      <c r="BW410" s="916"/>
      <c r="BX410" s="916"/>
      <c r="BY410" s="917"/>
      <c r="BZ410" s="917"/>
      <c r="CA410" s="917"/>
      <c r="CB410" s="637"/>
      <c r="CC410" s="636"/>
      <c r="CD410" s="636"/>
      <c r="CE410" s="637"/>
      <c r="CF410" s="637"/>
      <c r="CG410" s="637"/>
      <c r="CH410" s="637"/>
      <c r="CI410" s="636"/>
      <c r="CJ410" s="636"/>
      <c r="CK410" s="637"/>
      <c r="CL410" s="637"/>
      <c r="CM410" s="637"/>
      <c r="CN410" s="705"/>
      <c r="CO410" s="667">
        <f t="shared" si="216"/>
        <v>0.05</v>
      </c>
      <c r="CP410" s="88">
        <f t="shared" si="217"/>
        <v>0.05</v>
      </c>
      <c r="CQ410" s="667">
        <f t="shared" si="218"/>
        <v>0.05</v>
      </c>
      <c r="CW410" s="924"/>
      <c r="CX410" s="925"/>
      <c r="CY410" s="925"/>
      <c r="CZ410" s="924"/>
      <c r="DA410" s="924"/>
      <c r="DB410" s="924"/>
      <c r="DC410" s="925"/>
      <c r="DD410" s="925"/>
      <c r="DE410" s="925"/>
      <c r="DF410" s="925"/>
      <c r="DG410" s="925"/>
      <c r="DH410" s="924"/>
      <c r="DI410" s="910"/>
      <c r="DJ410" s="913"/>
      <c r="DK410" s="913"/>
      <c r="DL410" s="705"/>
    </row>
    <row r="411" spans="61:116" s="67" customFormat="1" ht="26.25" hidden="1" thickBot="1" x14ac:dyDescent="0.3">
      <c r="BI411" s="807" t="s">
        <v>71</v>
      </c>
      <c r="BJ411" s="796" t="s">
        <v>78</v>
      </c>
      <c r="BK411" s="801">
        <v>97.7</v>
      </c>
      <c r="BL411" s="796" t="s">
        <v>421</v>
      </c>
      <c r="BM411" s="798">
        <v>0.05</v>
      </c>
      <c r="BN411" s="798">
        <v>0.05</v>
      </c>
      <c r="BO411" s="795" t="s">
        <v>77</v>
      </c>
      <c r="BP411" s="916"/>
      <c r="BQ411" s="916"/>
      <c r="BR411" s="916"/>
      <c r="BS411" s="916"/>
      <c r="BT411" s="916"/>
      <c r="BU411" s="916"/>
      <c r="BV411" s="917"/>
      <c r="BW411" s="916"/>
      <c r="BX411" s="916"/>
      <c r="BY411" s="917"/>
      <c r="BZ411" s="917"/>
      <c r="CA411" s="917"/>
      <c r="CB411" s="637"/>
      <c r="CC411" s="636"/>
      <c r="CD411" s="636"/>
      <c r="CE411" s="637"/>
      <c r="CF411" s="637"/>
      <c r="CG411" s="637"/>
      <c r="CH411" s="637"/>
      <c r="CI411" s="636"/>
      <c r="CJ411" s="636"/>
      <c r="CK411" s="637"/>
      <c r="CL411" s="637"/>
      <c r="CM411" s="637"/>
      <c r="CN411" s="705"/>
      <c r="CO411" s="667">
        <f t="shared" si="216"/>
        <v>0.05</v>
      </c>
      <c r="CP411" s="88">
        <f t="shared" si="217"/>
        <v>0.05</v>
      </c>
      <c r="CQ411" s="667">
        <f t="shared" si="218"/>
        <v>0.05</v>
      </c>
      <c r="CW411" s="924"/>
      <c r="CX411" s="925"/>
      <c r="CY411" s="925"/>
      <c r="CZ411" s="924"/>
      <c r="DA411" s="924"/>
      <c r="DB411" s="924"/>
      <c r="DC411" s="925"/>
      <c r="DD411" s="925"/>
      <c r="DE411" s="925"/>
      <c r="DF411" s="925"/>
      <c r="DG411" s="925"/>
      <c r="DH411" s="924"/>
      <c r="DI411" s="910"/>
      <c r="DJ411" s="913"/>
      <c r="DK411" s="913"/>
      <c r="DL411" s="705"/>
    </row>
    <row r="412" spans="61:116" s="67" customFormat="1" ht="26.25" hidden="1" thickBot="1" x14ac:dyDescent="0.3">
      <c r="BI412" s="807" t="s">
        <v>72</v>
      </c>
      <c r="BJ412" s="796" t="s">
        <v>78</v>
      </c>
      <c r="BK412" s="801">
        <v>159.58000000000001</v>
      </c>
      <c r="BL412" s="796" t="s">
        <v>421</v>
      </c>
      <c r="BM412" s="798">
        <v>0.05</v>
      </c>
      <c r="BN412" s="798">
        <v>0.05</v>
      </c>
      <c r="BO412" s="795" t="s">
        <v>77</v>
      </c>
      <c r="BP412" s="916"/>
      <c r="BQ412" s="916"/>
      <c r="BR412" s="916"/>
      <c r="BS412" s="916"/>
      <c r="BT412" s="916"/>
      <c r="BU412" s="916"/>
      <c r="BV412" s="917"/>
      <c r="BW412" s="916"/>
      <c r="BX412" s="916"/>
      <c r="BY412" s="917"/>
      <c r="BZ412" s="917"/>
      <c r="CA412" s="917"/>
      <c r="CB412" s="637"/>
      <c r="CC412" s="636"/>
      <c r="CD412" s="636"/>
      <c r="CE412" s="637"/>
      <c r="CF412" s="637"/>
      <c r="CG412" s="637"/>
      <c r="CH412" s="637"/>
      <c r="CI412" s="636"/>
      <c r="CJ412" s="636"/>
      <c r="CK412" s="637"/>
      <c r="CL412" s="637"/>
      <c r="CM412" s="637"/>
      <c r="CN412" s="705"/>
      <c r="CO412" s="667">
        <f t="shared" si="216"/>
        <v>0.05</v>
      </c>
      <c r="CP412" s="88">
        <f t="shared" si="217"/>
        <v>0.05</v>
      </c>
      <c r="CQ412" s="667">
        <f t="shared" si="218"/>
        <v>0.05</v>
      </c>
      <c r="CW412" s="924"/>
      <c r="CX412" s="925"/>
      <c r="CY412" s="925"/>
      <c r="CZ412" s="924"/>
      <c r="DA412" s="924"/>
      <c r="DB412" s="924"/>
      <c r="DC412" s="925"/>
      <c r="DD412" s="925"/>
      <c r="DE412" s="925"/>
      <c r="DF412" s="925"/>
      <c r="DG412" s="925"/>
      <c r="DH412" s="924"/>
      <c r="DI412" s="910"/>
      <c r="DJ412" s="913"/>
      <c r="DK412" s="913"/>
      <c r="DL412" s="705"/>
    </row>
    <row r="413" spans="61:116" s="67" customFormat="1" ht="26.25" hidden="1" thickBot="1" x14ac:dyDescent="0.3">
      <c r="BI413" s="807" t="s">
        <v>81</v>
      </c>
      <c r="BJ413" s="796" t="s">
        <v>78</v>
      </c>
      <c r="BK413" s="801">
        <v>116.5</v>
      </c>
      <c r="BL413" s="796" t="s">
        <v>421</v>
      </c>
      <c r="BM413" s="798">
        <v>0.05</v>
      </c>
      <c r="BN413" s="798">
        <v>0.05</v>
      </c>
      <c r="BO413" s="795" t="s">
        <v>77</v>
      </c>
      <c r="BP413" s="916"/>
      <c r="BQ413" s="916"/>
      <c r="BR413" s="916"/>
      <c r="BS413" s="916"/>
      <c r="BT413" s="916"/>
      <c r="BU413" s="916"/>
      <c r="BV413" s="917"/>
      <c r="BW413" s="916"/>
      <c r="BX413" s="916"/>
      <c r="BY413" s="917"/>
      <c r="BZ413" s="917"/>
      <c r="CA413" s="917"/>
      <c r="CB413" s="637"/>
      <c r="CC413" s="636"/>
      <c r="CD413" s="636"/>
      <c r="CE413" s="637"/>
      <c r="CF413" s="637"/>
      <c r="CG413" s="637"/>
      <c r="CH413" s="637"/>
      <c r="CI413" s="636"/>
      <c r="CJ413" s="636"/>
      <c r="CK413" s="637"/>
      <c r="CL413" s="637"/>
      <c r="CM413" s="637"/>
      <c r="CN413" s="705"/>
      <c r="CO413" s="667">
        <f t="shared" si="216"/>
        <v>0.05</v>
      </c>
      <c r="CP413" s="88">
        <f t="shared" si="217"/>
        <v>0.05</v>
      </c>
      <c r="CQ413" s="667">
        <f t="shared" si="218"/>
        <v>0.05</v>
      </c>
      <c r="CW413" s="924"/>
      <c r="CX413" s="925"/>
      <c r="CY413" s="925"/>
      <c r="CZ413" s="924"/>
      <c r="DA413" s="924"/>
      <c r="DB413" s="924"/>
      <c r="DC413" s="925"/>
      <c r="DD413" s="925"/>
      <c r="DE413" s="925"/>
      <c r="DF413" s="925"/>
      <c r="DG413" s="925"/>
      <c r="DH413" s="924"/>
      <c r="DI413" s="910"/>
      <c r="DJ413" s="913"/>
      <c r="DK413" s="913"/>
      <c r="DL413" s="705"/>
    </row>
    <row r="414" spans="61:116" s="67" customFormat="1" ht="26.25" hidden="1" thickBot="1" x14ac:dyDescent="0.3">
      <c r="BI414" s="807" t="s">
        <v>82</v>
      </c>
      <c r="BJ414" s="796" t="s">
        <v>78</v>
      </c>
      <c r="BK414" s="801">
        <v>88.52</v>
      </c>
      <c r="BL414" s="796" t="s">
        <v>421</v>
      </c>
      <c r="BM414" s="798">
        <v>0.05</v>
      </c>
      <c r="BN414" s="798">
        <v>0.05</v>
      </c>
      <c r="BO414" s="795" t="s">
        <v>77</v>
      </c>
      <c r="BP414" s="916"/>
      <c r="BQ414" s="916"/>
      <c r="BR414" s="916"/>
      <c r="BS414" s="916"/>
      <c r="BT414" s="916"/>
      <c r="BU414" s="916"/>
      <c r="BV414" s="917"/>
      <c r="BW414" s="916"/>
      <c r="BX414" s="916"/>
      <c r="BY414" s="917"/>
      <c r="BZ414" s="917"/>
      <c r="CA414" s="917"/>
      <c r="CB414" s="637"/>
      <c r="CC414" s="636"/>
      <c r="CD414" s="636"/>
      <c r="CE414" s="637"/>
      <c r="CF414" s="637"/>
      <c r="CG414" s="637"/>
      <c r="CH414" s="637"/>
      <c r="CI414" s="636"/>
      <c r="CJ414" s="636"/>
      <c r="CK414" s="637"/>
      <c r="CL414" s="637"/>
      <c r="CM414" s="637"/>
      <c r="CN414" s="705"/>
      <c r="CO414" s="667">
        <f t="shared" si="216"/>
        <v>0.05</v>
      </c>
      <c r="CP414" s="88">
        <f t="shared" si="217"/>
        <v>0.05</v>
      </c>
      <c r="CQ414" s="667">
        <f t="shared" si="218"/>
        <v>0.05</v>
      </c>
      <c r="CW414" s="924"/>
      <c r="CX414" s="925"/>
      <c r="CY414" s="925"/>
      <c r="CZ414" s="924"/>
      <c r="DA414" s="924"/>
      <c r="DB414" s="924"/>
      <c r="DC414" s="925"/>
      <c r="DD414" s="925"/>
      <c r="DE414" s="925"/>
      <c r="DF414" s="925"/>
      <c r="DG414" s="925"/>
      <c r="DH414" s="924"/>
      <c r="DI414" s="910"/>
      <c r="DJ414" s="913"/>
      <c r="DK414" s="913"/>
      <c r="DL414" s="705"/>
    </row>
    <row r="415" spans="61:116" s="67" customFormat="1" ht="26.25" hidden="1" thickBot="1" x14ac:dyDescent="0.3">
      <c r="BI415" s="807" t="s">
        <v>83</v>
      </c>
      <c r="BJ415" s="796" t="s">
        <v>78</v>
      </c>
      <c r="BK415" s="801">
        <v>43.4</v>
      </c>
      <c r="BL415" s="796" t="s">
        <v>421</v>
      </c>
      <c r="BM415" s="798">
        <v>0.05</v>
      </c>
      <c r="BN415" s="798">
        <v>0.05</v>
      </c>
      <c r="BO415" s="795" t="s">
        <v>77</v>
      </c>
      <c r="BP415" s="916"/>
      <c r="BQ415" s="916"/>
      <c r="BR415" s="916"/>
      <c r="BS415" s="916"/>
      <c r="BT415" s="916"/>
      <c r="BU415" s="916"/>
      <c r="BV415" s="917"/>
      <c r="BW415" s="916"/>
      <c r="BX415" s="916"/>
      <c r="BY415" s="917"/>
      <c r="BZ415" s="917"/>
      <c r="CA415" s="917"/>
      <c r="CB415" s="637"/>
      <c r="CC415" s="636"/>
      <c r="CD415" s="636"/>
      <c r="CE415" s="637"/>
      <c r="CF415" s="637"/>
      <c r="CG415" s="637"/>
      <c r="CH415" s="637"/>
      <c r="CI415" s="636"/>
      <c r="CJ415" s="636"/>
      <c r="CK415" s="637"/>
      <c r="CL415" s="637"/>
      <c r="CM415" s="637"/>
      <c r="CN415" s="705"/>
      <c r="CO415" s="667">
        <f t="shared" si="216"/>
        <v>0.05</v>
      </c>
      <c r="CP415" s="88">
        <f t="shared" si="217"/>
        <v>0.05</v>
      </c>
      <c r="CQ415" s="667">
        <f t="shared" si="218"/>
        <v>0.05</v>
      </c>
      <c r="CW415" s="924"/>
      <c r="CX415" s="925"/>
      <c r="CY415" s="925"/>
      <c r="CZ415" s="924"/>
      <c r="DA415" s="924"/>
      <c r="DB415" s="924"/>
      <c r="DC415" s="925"/>
      <c r="DD415" s="925"/>
      <c r="DE415" s="925"/>
      <c r="DF415" s="925"/>
      <c r="DG415" s="925"/>
      <c r="DH415" s="924"/>
      <c r="DI415" s="910"/>
      <c r="DJ415" s="913"/>
      <c r="DK415" s="913"/>
      <c r="DL415" s="705"/>
    </row>
    <row r="416" spans="61:116" s="67" customFormat="1" ht="26.25" hidden="1" thickBot="1" x14ac:dyDescent="0.3">
      <c r="BI416" s="807" t="s">
        <v>84</v>
      </c>
      <c r="BJ416" s="796" t="s">
        <v>78</v>
      </c>
      <c r="BK416" s="801">
        <v>229.26</v>
      </c>
      <c r="BL416" s="796" t="s">
        <v>421</v>
      </c>
      <c r="BM416" s="798">
        <v>0.05</v>
      </c>
      <c r="BN416" s="798">
        <v>0.05</v>
      </c>
      <c r="BO416" s="795" t="s">
        <v>77</v>
      </c>
      <c r="BP416" s="916"/>
      <c r="BQ416" s="916"/>
      <c r="BR416" s="916"/>
      <c r="BS416" s="916"/>
      <c r="BT416" s="916"/>
      <c r="BU416" s="916"/>
      <c r="BV416" s="917"/>
      <c r="BW416" s="916"/>
      <c r="BX416" s="916"/>
      <c r="BY416" s="917"/>
      <c r="BZ416" s="917"/>
      <c r="CA416" s="917"/>
      <c r="CB416" s="637"/>
      <c r="CC416" s="636"/>
      <c r="CD416" s="636"/>
      <c r="CE416" s="637"/>
      <c r="CF416" s="637"/>
      <c r="CG416" s="637"/>
      <c r="CH416" s="637"/>
      <c r="CI416" s="636"/>
      <c r="CJ416" s="636"/>
      <c r="CK416" s="637"/>
      <c r="CL416" s="637"/>
      <c r="CM416" s="637"/>
      <c r="CN416" s="705"/>
      <c r="CO416" s="667">
        <f t="shared" si="216"/>
        <v>0.05</v>
      </c>
      <c r="CP416" s="88">
        <f t="shared" si="217"/>
        <v>0.05</v>
      </c>
      <c r="CQ416" s="667">
        <f t="shared" si="218"/>
        <v>0.05</v>
      </c>
      <c r="CW416" s="924"/>
      <c r="CX416" s="925"/>
      <c r="CY416" s="925"/>
      <c r="CZ416" s="924"/>
      <c r="DA416" s="924"/>
      <c r="DB416" s="924"/>
      <c r="DC416" s="925"/>
      <c r="DD416" s="925"/>
      <c r="DE416" s="925"/>
      <c r="DF416" s="925"/>
      <c r="DG416" s="925"/>
      <c r="DH416" s="924"/>
      <c r="DI416" s="910"/>
      <c r="DJ416" s="913"/>
      <c r="DK416" s="913"/>
      <c r="DL416" s="705"/>
    </row>
    <row r="417" spans="61:116" s="67" customFormat="1" ht="26.25" hidden="1" thickBot="1" x14ac:dyDescent="0.3">
      <c r="BI417" s="807" t="s">
        <v>85</v>
      </c>
      <c r="BJ417" s="796" t="s">
        <v>78</v>
      </c>
      <c r="BK417" s="801">
        <v>55.15</v>
      </c>
      <c r="BL417" s="796" t="s">
        <v>421</v>
      </c>
      <c r="BM417" s="798">
        <v>0.05</v>
      </c>
      <c r="BN417" s="798">
        <v>0.05</v>
      </c>
      <c r="BO417" s="795" t="s">
        <v>77</v>
      </c>
      <c r="BP417" s="916"/>
      <c r="BQ417" s="916"/>
      <c r="BR417" s="916"/>
      <c r="BS417" s="916"/>
      <c r="BT417" s="916"/>
      <c r="BU417" s="916"/>
      <c r="BV417" s="917"/>
      <c r="BW417" s="916"/>
      <c r="BX417" s="916"/>
      <c r="BY417" s="917"/>
      <c r="BZ417" s="917"/>
      <c r="CA417" s="917"/>
      <c r="CB417" s="637"/>
      <c r="CC417" s="636"/>
      <c r="CD417" s="636"/>
      <c r="CE417" s="637"/>
      <c r="CF417" s="637"/>
      <c r="CG417" s="637"/>
      <c r="CH417" s="637"/>
      <c r="CI417" s="636"/>
      <c r="CJ417" s="636"/>
      <c r="CK417" s="637"/>
      <c r="CL417" s="637"/>
      <c r="CM417" s="637"/>
      <c r="CN417" s="705"/>
      <c r="CO417" s="667">
        <f t="shared" si="216"/>
        <v>0.05</v>
      </c>
      <c r="CP417" s="88">
        <f t="shared" si="217"/>
        <v>0.05</v>
      </c>
      <c r="CQ417" s="667">
        <f t="shared" si="218"/>
        <v>0.05</v>
      </c>
      <c r="CW417" s="924"/>
      <c r="CX417" s="925"/>
      <c r="CY417" s="925"/>
      <c r="CZ417" s="924"/>
      <c r="DA417" s="924"/>
      <c r="DB417" s="924"/>
      <c r="DC417" s="925"/>
      <c r="DD417" s="925"/>
      <c r="DE417" s="925"/>
      <c r="DF417" s="925"/>
      <c r="DG417" s="925"/>
      <c r="DH417" s="924"/>
      <c r="DI417" s="910"/>
      <c r="DJ417" s="913"/>
      <c r="DK417" s="913"/>
      <c r="DL417" s="705"/>
    </row>
    <row r="418" spans="61:116" s="67" customFormat="1" ht="26.25" hidden="1" thickBot="1" x14ac:dyDescent="0.3">
      <c r="BI418" s="807" t="s">
        <v>86</v>
      </c>
      <c r="BJ418" s="796" t="s">
        <v>78</v>
      </c>
      <c r="BK418" s="801">
        <v>84.94</v>
      </c>
      <c r="BL418" s="796" t="s">
        <v>421</v>
      </c>
      <c r="BM418" s="798">
        <v>0.05</v>
      </c>
      <c r="BN418" s="798">
        <v>0.05</v>
      </c>
      <c r="BO418" s="795" t="s">
        <v>77</v>
      </c>
      <c r="BP418" s="916"/>
      <c r="BQ418" s="916"/>
      <c r="BR418" s="916"/>
      <c r="BS418" s="916"/>
      <c r="BT418" s="916"/>
      <c r="BU418" s="916"/>
      <c r="BV418" s="917"/>
      <c r="BW418" s="916"/>
      <c r="BX418" s="916"/>
      <c r="BY418" s="917"/>
      <c r="BZ418" s="917"/>
      <c r="CA418" s="917"/>
      <c r="CB418" s="637"/>
      <c r="CC418" s="636"/>
      <c r="CD418" s="636"/>
      <c r="CE418" s="637"/>
      <c r="CF418" s="637"/>
      <c r="CG418" s="637"/>
      <c r="CH418" s="637"/>
      <c r="CI418" s="636"/>
      <c r="CJ418" s="636"/>
      <c r="CK418" s="637"/>
      <c r="CL418" s="637"/>
      <c r="CM418" s="637"/>
      <c r="CN418" s="705"/>
      <c r="CO418" s="667">
        <f t="shared" si="216"/>
        <v>0.05</v>
      </c>
      <c r="CP418" s="88">
        <f t="shared" si="217"/>
        <v>0.05</v>
      </c>
      <c r="CQ418" s="667">
        <f t="shared" si="218"/>
        <v>0.05</v>
      </c>
      <c r="CW418" s="924"/>
      <c r="CX418" s="925"/>
      <c r="CY418" s="925"/>
      <c r="CZ418" s="924"/>
      <c r="DA418" s="924"/>
      <c r="DB418" s="924"/>
      <c r="DC418" s="925"/>
      <c r="DD418" s="925"/>
      <c r="DE418" s="925"/>
      <c r="DF418" s="925"/>
      <c r="DG418" s="925"/>
      <c r="DH418" s="924"/>
      <c r="DI418" s="910"/>
      <c r="DJ418" s="913"/>
      <c r="DK418" s="913"/>
      <c r="DL418" s="705"/>
    </row>
    <row r="419" spans="61:116" s="67" customFormat="1" ht="26.25" hidden="1" thickBot="1" x14ac:dyDescent="0.3">
      <c r="BI419" s="807" t="s">
        <v>87</v>
      </c>
      <c r="BJ419" s="796" t="s">
        <v>78</v>
      </c>
      <c r="BK419" s="801">
        <v>169.75</v>
      </c>
      <c r="BL419" s="796" t="s">
        <v>421</v>
      </c>
      <c r="BM419" s="798">
        <v>0.05</v>
      </c>
      <c r="BN419" s="798">
        <v>0.05</v>
      </c>
      <c r="BO419" s="795" t="s">
        <v>77</v>
      </c>
      <c r="BP419" s="916"/>
      <c r="BQ419" s="916"/>
      <c r="BR419" s="916"/>
      <c r="BS419" s="916"/>
      <c r="BT419" s="916"/>
      <c r="BU419" s="916"/>
      <c r="BV419" s="917"/>
      <c r="BW419" s="916"/>
      <c r="BX419" s="916"/>
      <c r="BY419" s="917"/>
      <c r="BZ419" s="917"/>
      <c r="CA419" s="917"/>
      <c r="CB419" s="637"/>
      <c r="CC419" s="636"/>
      <c r="CD419" s="636"/>
      <c r="CE419" s="637"/>
      <c r="CF419" s="637"/>
      <c r="CG419" s="637"/>
      <c r="CH419" s="637"/>
      <c r="CI419" s="636"/>
      <c r="CJ419" s="636"/>
      <c r="CK419" s="637"/>
      <c r="CL419" s="637"/>
      <c r="CM419" s="637"/>
      <c r="CN419" s="705"/>
      <c r="CO419" s="667">
        <f t="shared" si="216"/>
        <v>0.05</v>
      </c>
      <c r="CP419" s="88">
        <f t="shared" si="217"/>
        <v>0.05</v>
      </c>
      <c r="CQ419" s="667">
        <f t="shared" si="218"/>
        <v>0.05</v>
      </c>
      <c r="CW419" s="924"/>
      <c r="CX419" s="925"/>
      <c r="CY419" s="925"/>
      <c r="CZ419" s="924"/>
      <c r="DA419" s="924"/>
      <c r="DB419" s="924"/>
      <c r="DC419" s="925"/>
      <c r="DD419" s="925"/>
      <c r="DE419" s="925"/>
      <c r="DF419" s="925"/>
      <c r="DG419" s="925"/>
      <c r="DH419" s="924"/>
      <c r="DI419" s="910"/>
      <c r="DJ419" s="913"/>
      <c r="DK419" s="913"/>
      <c r="DL419" s="705"/>
    </row>
    <row r="420" spans="61:116" s="67" customFormat="1" ht="26.25" hidden="1" thickBot="1" x14ac:dyDescent="0.3">
      <c r="BI420" s="807" t="s">
        <v>339</v>
      </c>
      <c r="BJ420" s="796" t="s">
        <v>78</v>
      </c>
      <c r="BK420" s="801">
        <v>137.47</v>
      </c>
      <c r="BL420" s="796" t="s">
        <v>421</v>
      </c>
      <c r="BM420" s="798">
        <v>0.05</v>
      </c>
      <c r="BN420" s="798">
        <v>0.05</v>
      </c>
      <c r="BO420" s="795" t="s">
        <v>77</v>
      </c>
      <c r="BP420" s="916"/>
      <c r="BQ420" s="916"/>
      <c r="BR420" s="916"/>
      <c r="BS420" s="916"/>
      <c r="BT420" s="916"/>
      <c r="BU420" s="916"/>
      <c r="BV420" s="917"/>
      <c r="BW420" s="916"/>
      <c r="BX420" s="916"/>
      <c r="BY420" s="917"/>
      <c r="BZ420" s="917"/>
      <c r="CA420" s="917"/>
      <c r="CB420" s="637"/>
      <c r="CC420" s="636"/>
      <c r="CD420" s="636"/>
      <c r="CE420" s="637"/>
      <c r="CF420" s="637"/>
      <c r="CG420" s="637"/>
      <c r="CH420" s="637"/>
      <c r="CI420" s="636"/>
      <c r="CJ420" s="636"/>
      <c r="CK420" s="637"/>
      <c r="CL420" s="637"/>
      <c r="CM420" s="637"/>
      <c r="CN420" s="705"/>
      <c r="CO420" s="667">
        <f t="shared" si="216"/>
        <v>0.05</v>
      </c>
      <c r="CP420" s="88">
        <f t="shared" si="217"/>
        <v>0.05</v>
      </c>
      <c r="CQ420" s="667">
        <f t="shared" si="218"/>
        <v>0.05</v>
      </c>
      <c r="CW420" s="924"/>
      <c r="CX420" s="925"/>
      <c r="CY420" s="925"/>
      <c r="CZ420" s="924"/>
      <c r="DA420" s="924"/>
      <c r="DB420" s="924"/>
      <c r="DC420" s="925"/>
      <c r="DD420" s="925"/>
      <c r="DE420" s="925"/>
      <c r="DF420" s="925"/>
      <c r="DG420" s="925"/>
      <c r="DH420" s="924"/>
      <c r="DI420" s="910"/>
      <c r="DJ420" s="913"/>
      <c r="DK420" s="913"/>
      <c r="DL420" s="705"/>
    </row>
    <row r="421" spans="61:116" s="67" customFormat="1" ht="26.25" hidden="1" thickBot="1" x14ac:dyDescent="0.3">
      <c r="BI421" s="807" t="s">
        <v>88</v>
      </c>
      <c r="BJ421" s="796" t="s">
        <v>78</v>
      </c>
      <c r="BK421" s="801">
        <v>75.37</v>
      </c>
      <c r="BL421" s="796" t="s">
        <v>421</v>
      </c>
      <c r="BM421" s="798">
        <v>0.05</v>
      </c>
      <c r="BN421" s="798">
        <v>0.05</v>
      </c>
      <c r="BO421" s="795" t="s">
        <v>77</v>
      </c>
      <c r="BP421" s="916"/>
      <c r="BQ421" s="916"/>
      <c r="BR421" s="916"/>
      <c r="BS421" s="916"/>
      <c r="BT421" s="916"/>
      <c r="BU421" s="916"/>
      <c r="BV421" s="917"/>
      <c r="BW421" s="916"/>
      <c r="BX421" s="916"/>
      <c r="BY421" s="917"/>
      <c r="BZ421" s="917"/>
      <c r="CA421" s="917"/>
      <c r="CB421" s="637"/>
      <c r="CC421" s="636"/>
      <c r="CD421" s="636"/>
      <c r="CE421" s="637"/>
      <c r="CF421" s="637"/>
      <c r="CG421" s="637"/>
      <c r="CH421" s="637"/>
      <c r="CI421" s="636"/>
      <c r="CJ421" s="636"/>
      <c r="CK421" s="637"/>
      <c r="CL421" s="637"/>
      <c r="CM421" s="637"/>
      <c r="CN421" s="705"/>
      <c r="CO421" s="667">
        <f t="shared" si="216"/>
        <v>0.05</v>
      </c>
      <c r="CP421" s="88">
        <f t="shared" si="217"/>
        <v>0.05</v>
      </c>
      <c r="CQ421" s="667">
        <f t="shared" si="218"/>
        <v>0.05</v>
      </c>
      <c r="CW421" s="924"/>
      <c r="CX421" s="925"/>
      <c r="CY421" s="925"/>
      <c r="CZ421" s="924"/>
      <c r="DA421" s="924"/>
      <c r="DB421" s="924"/>
      <c r="DC421" s="925"/>
      <c r="DD421" s="925"/>
      <c r="DE421" s="925"/>
      <c r="DF421" s="925"/>
      <c r="DG421" s="925"/>
      <c r="DH421" s="924"/>
      <c r="DI421" s="910"/>
      <c r="DJ421" s="913"/>
      <c r="DK421" s="913"/>
      <c r="DL421" s="705"/>
    </row>
    <row r="422" spans="61:116" s="67" customFormat="1" ht="26.25" hidden="1" thickBot="1" x14ac:dyDescent="0.3">
      <c r="BI422" s="807" t="s">
        <v>89</v>
      </c>
      <c r="BJ422" s="796" t="s">
        <v>78</v>
      </c>
      <c r="BK422" s="801">
        <v>130.97999999999999</v>
      </c>
      <c r="BL422" s="796" t="s">
        <v>421</v>
      </c>
      <c r="BM422" s="798">
        <v>0.05</v>
      </c>
      <c r="BN422" s="798">
        <v>0.05</v>
      </c>
      <c r="BO422" s="795" t="s">
        <v>77</v>
      </c>
      <c r="BP422" s="916"/>
      <c r="BQ422" s="916"/>
      <c r="BR422" s="916"/>
      <c r="BS422" s="916"/>
      <c r="BT422" s="916"/>
      <c r="BU422" s="916"/>
      <c r="BV422" s="917"/>
      <c r="BW422" s="916"/>
      <c r="BX422" s="916"/>
      <c r="BY422" s="917"/>
      <c r="BZ422" s="917"/>
      <c r="CA422" s="917"/>
      <c r="CB422" s="637"/>
      <c r="CC422" s="636"/>
      <c r="CD422" s="636"/>
      <c r="CE422" s="637"/>
      <c r="CF422" s="637"/>
      <c r="CG422" s="637"/>
      <c r="CH422" s="637"/>
      <c r="CI422" s="636"/>
      <c r="CJ422" s="636"/>
      <c r="CK422" s="637"/>
      <c r="CL422" s="637"/>
      <c r="CM422" s="637"/>
      <c r="CN422" s="705"/>
      <c r="CO422" s="667">
        <f t="shared" si="216"/>
        <v>0.05</v>
      </c>
      <c r="CP422" s="88">
        <f t="shared" si="217"/>
        <v>0.05</v>
      </c>
      <c r="CQ422" s="667">
        <f t="shared" si="218"/>
        <v>0.05</v>
      </c>
      <c r="CW422" s="924"/>
      <c r="CX422" s="925"/>
      <c r="CY422" s="925"/>
      <c r="CZ422" s="924"/>
      <c r="DA422" s="924"/>
      <c r="DB422" s="924"/>
      <c r="DC422" s="925"/>
      <c r="DD422" s="925"/>
      <c r="DE422" s="925"/>
      <c r="DF422" s="925"/>
      <c r="DG422" s="925"/>
      <c r="DH422" s="924"/>
      <c r="DI422" s="910"/>
      <c r="DJ422" s="913"/>
      <c r="DK422" s="913"/>
      <c r="DL422" s="705"/>
    </row>
    <row r="423" spans="61:116" s="67" customFormat="1" ht="26.25" hidden="1" thickBot="1" x14ac:dyDescent="0.3">
      <c r="BI423" s="807" t="s">
        <v>90</v>
      </c>
      <c r="BJ423" s="796" t="s">
        <v>78</v>
      </c>
      <c r="BK423" s="801">
        <v>79.5</v>
      </c>
      <c r="BL423" s="796" t="s">
        <v>421</v>
      </c>
      <c r="BM423" s="798">
        <v>0.05</v>
      </c>
      <c r="BN423" s="798">
        <v>0.05</v>
      </c>
      <c r="BO423" s="795" t="s">
        <v>77</v>
      </c>
      <c r="BP423" s="916"/>
      <c r="BQ423" s="916"/>
      <c r="BR423" s="916"/>
      <c r="BS423" s="916"/>
      <c r="BT423" s="916"/>
      <c r="BU423" s="916"/>
      <c r="BV423" s="917"/>
      <c r="BW423" s="916"/>
      <c r="BX423" s="916"/>
      <c r="BY423" s="917"/>
      <c r="BZ423" s="917"/>
      <c r="CA423" s="917"/>
      <c r="CB423" s="637"/>
      <c r="CC423" s="636"/>
      <c r="CD423" s="636"/>
      <c r="CE423" s="637"/>
      <c r="CF423" s="637"/>
      <c r="CG423" s="637"/>
      <c r="CH423" s="637"/>
      <c r="CI423" s="636"/>
      <c r="CJ423" s="636"/>
      <c r="CK423" s="637"/>
      <c r="CL423" s="637"/>
      <c r="CM423" s="637"/>
      <c r="CN423" s="705"/>
      <c r="CO423" s="667">
        <f t="shared" si="216"/>
        <v>0.05</v>
      </c>
      <c r="CP423" s="88">
        <f t="shared" si="217"/>
        <v>0.05</v>
      </c>
      <c r="CQ423" s="667">
        <f t="shared" si="218"/>
        <v>0.05</v>
      </c>
      <c r="CW423" s="924"/>
      <c r="CX423" s="925"/>
      <c r="CY423" s="925"/>
      <c r="CZ423" s="924"/>
      <c r="DA423" s="924"/>
      <c r="DB423" s="924"/>
      <c r="DC423" s="925"/>
      <c r="DD423" s="925"/>
      <c r="DE423" s="925"/>
      <c r="DF423" s="925"/>
      <c r="DG423" s="925"/>
      <c r="DH423" s="924"/>
      <c r="DI423" s="910"/>
      <c r="DJ423" s="913"/>
      <c r="DK423" s="913"/>
      <c r="DL423" s="705"/>
    </row>
    <row r="424" spans="61:116" s="67" customFormat="1" ht="26.25" hidden="1" thickBot="1" x14ac:dyDescent="0.3">
      <c r="BI424" s="807" t="s">
        <v>91</v>
      </c>
      <c r="BJ424" s="796" t="s">
        <v>78</v>
      </c>
      <c r="BK424" s="801">
        <v>73.42</v>
      </c>
      <c r="BL424" s="796" t="s">
        <v>421</v>
      </c>
      <c r="BM424" s="798">
        <v>0.05</v>
      </c>
      <c r="BN424" s="798">
        <v>0.05</v>
      </c>
      <c r="BO424" s="795" t="s">
        <v>77</v>
      </c>
      <c r="BP424" s="916"/>
      <c r="BQ424" s="916"/>
      <c r="BR424" s="916"/>
      <c r="BS424" s="916"/>
      <c r="BT424" s="916"/>
      <c r="BU424" s="916"/>
      <c r="BV424" s="917"/>
      <c r="BW424" s="916"/>
      <c r="BX424" s="916"/>
      <c r="BY424" s="917"/>
      <c r="BZ424" s="917"/>
      <c r="CA424" s="917"/>
      <c r="CB424" s="637"/>
      <c r="CC424" s="636"/>
      <c r="CD424" s="636"/>
      <c r="CE424" s="637"/>
      <c r="CF424" s="637"/>
      <c r="CG424" s="637"/>
      <c r="CH424" s="637"/>
      <c r="CI424" s="636"/>
      <c r="CJ424" s="636"/>
      <c r="CK424" s="637"/>
      <c r="CL424" s="637"/>
      <c r="CM424" s="637"/>
      <c r="CN424" s="705"/>
      <c r="CO424" s="667">
        <f t="shared" si="216"/>
        <v>0.05</v>
      </c>
      <c r="CP424" s="88">
        <f t="shared" si="217"/>
        <v>0.05</v>
      </c>
      <c r="CQ424" s="667">
        <f t="shared" si="218"/>
        <v>0.05</v>
      </c>
      <c r="CW424" s="924"/>
      <c r="CX424" s="925"/>
      <c r="CY424" s="925"/>
      <c r="CZ424" s="924"/>
      <c r="DA424" s="924"/>
      <c r="DB424" s="924"/>
      <c r="DC424" s="925"/>
      <c r="DD424" s="925"/>
      <c r="DE424" s="925"/>
      <c r="DF424" s="925"/>
      <c r="DG424" s="925"/>
      <c r="DH424" s="924"/>
      <c r="DI424" s="910"/>
      <c r="DJ424" s="913"/>
      <c r="DK424" s="913"/>
      <c r="DL424" s="705"/>
    </row>
    <row r="425" spans="61:116" s="67" customFormat="1" ht="26.25" hidden="1" thickBot="1" x14ac:dyDescent="0.3">
      <c r="BI425" s="807" t="s">
        <v>331</v>
      </c>
      <c r="BJ425" s="796" t="s">
        <v>78</v>
      </c>
      <c r="BK425" s="801">
        <v>131.06</v>
      </c>
      <c r="BL425" s="796" t="s">
        <v>421</v>
      </c>
      <c r="BM425" s="798">
        <v>0.05</v>
      </c>
      <c r="BN425" s="798">
        <v>0.05</v>
      </c>
      <c r="BO425" s="795" t="s">
        <v>77</v>
      </c>
      <c r="BP425" s="916"/>
      <c r="BQ425" s="916"/>
      <c r="BR425" s="916"/>
      <c r="BS425" s="916"/>
      <c r="BT425" s="916"/>
      <c r="BU425" s="916"/>
      <c r="BV425" s="917"/>
      <c r="BW425" s="916"/>
      <c r="BX425" s="916"/>
      <c r="BY425" s="917"/>
      <c r="BZ425" s="917"/>
      <c r="CA425" s="917"/>
      <c r="CB425" s="637"/>
      <c r="CC425" s="636"/>
      <c r="CD425" s="636"/>
      <c r="CE425" s="637"/>
      <c r="CF425" s="637"/>
      <c r="CG425" s="637"/>
      <c r="CH425" s="637"/>
      <c r="CI425" s="636"/>
      <c r="CJ425" s="636"/>
      <c r="CK425" s="637"/>
      <c r="CL425" s="637"/>
      <c r="CM425" s="637"/>
      <c r="CN425" s="705"/>
      <c r="CO425" s="667">
        <f t="shared" ref="CO425:CO485" si="219">BM425</f>
        <v>0.05</v>
      </c>
      <c r="CP425" s="88">
        <f t="shared" ref="CP425:CP485" si="220">(CO425+CQ425)/2</f>
        <v>0.05</v>
      </c>
      <c r="CQ425" s="667">
        <f t="shared" ref="CQ425:CQ485" si="221">BN425</f>
        <v>0.05</v>
      </c>
      <c r="CW425" s="924"/>
      <c r="CX425" s="925"/>
      <c r="CY425" s="925"/>
      <c r="CZ425" s="924"/>
      <c r="DA425" s="924"/>
      <c r="DB425" s="924"/>
      <c r="DC425" s="925"/>
      <c r="DD425" s="925"/>
      <c r="DE425" s="925"/>
      <c r="DF425" s="925"/>
      <c r="DG425" s="925"/>
      <c r="DH425" s="924"/>
      <c r="DI425" s="910"/>
      <c r="DJ425" s="913"/>
      <c r="DK425" s="913"/>
      <c r="DL425" s="705"/>
    </row>
    <row r="426" spans="61:116" s="67" customFormat="1" ht="26.25" hidden="1" thickBot="1" x14ac:dyDescent="0.3">
      <c r="BI426" s="807" t="s">
        <v>92</v>
      </c>
      <c r="BJ426" s="796" t="s">
        <v>78</v>
      </c>
      <c r="BK426" s="801">
        <v>196.94</v>
      </c>
      <c r="BL426" s="796" t="s">
        <v>421</v>
      </c>
      <c r="BM426" s="798">
        <v>0.05</v>
      </c>
      <c r="BN426" s="798">
        <v>0.05</v>
      </c>
      <c r="BO426" s="795" t="s">
        <v>77</v>
      </c>
      <c r="BP426" s="916"/>
      <c r="BQ426" s="916"/>
      <c r="BR426" s="916"/>
      <c r="BS426" s="916"/>
      <c r="BT426" s="916"/>
      <c r="BU426" s="916"/>
      <c r="BV426" s="917"/>
      <c r="BW426" s="916"/>
      <c r="BX426" s="916"/>
      <c r="BY426" s="917"/>
      <c r="BZ426" s="917"/>
      <c r="CA426" s="917"/>
      <c r="CB426" s="637"/>
      <c r="CC426" s="636"/>
      <c r="CD426" s="636"/>
      <c r="CE426" s="637"/>
      <c r="CF426" s="637"/>
      <c r="CG426" s="637"/>
      <c r="CH426" s="637"/>
      <c r="CI426" s="636"/>
      <c r="CJ426" s="636"/>
      <c r="CK426" s="637"/>
      <c r="CL426" s="637"/>
      <c r="CM426" s="637"/>
      <c r="CN426" s="705"/>
      <c r="CO426" s="667">
        <f t="shared" si="219"/>
        <v>0.05</v>
      </c>
      <c r="CP426" s="88">
        <f t="shared" si="220"/>
        <v>0.05</v>
      </c>
      <c r="CQ426" s="667">
        <f t="shared" si="221"/>
        <v>0.05</v>
      </c>
      <c r="CW426" s="924"/>
      <c r="CX426" s="925"/>
      <c r="CY426" s="925"/>
      <c r="CZ426" s="924"/>
      <c r="DA426" s="924"/>
      <c r="DB426" s="924"/>
      <c r="DC426" s="925"/>
      <c r="DD426" s="925"/>
      <c r="DE426" s="925"/>
      <c r="DF426" s="925"/>
      <c r="DG426" s="925"/>
      <c r="DH426" s="924"/>
      <c r="DI426" s="910"/>
      <c r="DJ426" s="913"/>
      <c r="DK426" s="913"/>
      <c r="DL426" s="705"/>
    </row>
    <row r="427" spans="61:116" s="67" customFormat="1" ht="26.25" hidden="1" thickBot="1" x14ac:dyDescent="0.3">
      <c r="BI427" s="807" t="s">
        <v>330</v>
      </c>
      <c r="BJ427" s="796" t="s">
        <v>78</v>
      </c>
      <c r="BK427" s="801">
        <v>188.24</v>
      </c>
      <c r="BL427" s="796" t="s">
        <v>421</v>
      </c>
      <c r="BM427" s="798">
        <v>0.05</v>
      </c>
      <c r="BN427" s="798">
        <v>0.05</v>
      </c>
      <c r="BO427" s="795" t="s">
        <v>77</v>
      </c>
      <c r="BP427" s="916"/>
      <c r="BQ427" s="916"/>
      <c r="BR427" s="916"/>
      <c r="BS427" s="916"/>
      <c r="BT427" s="916"/>
      <c r="BU427" s="916"/>
      <c r="BV427" s="917"/>
      <c r="BW427" s="916"/>
      <c r="BX427" s="916"/>
      <c r="BY427" s="917"/>
      <c r="BZ427" s="917"/>
      <c r="CA427" s="917"/>
      <c r="CB427" s="637"/>
      <c r="CC427" s="636"/>
      <c r="CD427" s="636"/>
      <c r="CE427" s="637"/>
      <c r="CF427" s="637"/>
      <c r="CG427" s="637"/>
      <c r="CH427" s="637"/>
      <c r="CI427" s="636"/>
      <c r="CJ427" s="636"/>
      <c r="CK427" s="637"/>
      <c r="CL427" s="637"/>
      <c r="CM427" s="637"/>
      <c r="CN427" s="705"/>
      <c r="CO427" s="667">
        <f t="shared" si="219"/>
        <v>0.05</v>
      </c>
      <c r="CP427" s="88">
        <f t="shared" si="220"/>
        <v>0.05</v>
      </c>
      <c r="CQ427" s="667">
        <f t="shared" si="221"/>
        <v>0.05</v>
      </c>
      <c r="CW427" s="924"/>
      <c r="CX427" s="925"/>
      <c r="CY427" s="925"/>
      <c r="CZ427" s="924"/>
      <c r="DA427" s="924"/>
      <c r="DB427" s="924"/>
      <c r="DC427" s="925"/>
      <c r="DD427" s="925"/>
      <c r="DE427" s="925"/>
      <c r="DF427" s="925"/>
      <c r="DG427" s="925"/>
      <c r="DH427" s="924"/>
      <c r="DI427" s="910"/>
      <c r="DJ427" s="913"/>
      <c r="DK427" s="913"/>
      <c r="DL427" s="705"/>
    </row>
    <row r="428" spans="61:116" s="67" customFormat="1" ht="26.25" hidden="1" thickBot="1" x14ac:dyDescent="0.3">
      <c r="BI428" s="807" t="s">
        <v>304</v>
      </c>
      <c r="BJ428" s="796" t="s">
        <v>78</v>
      </c>
      <c r="BK428" s="801">
        <v>166.07</v>
      </c>
      <c r="BL428" s="796" t="s">
        <v>421</v>
      </c>
      <c r="BM428" s="798">
        <v>0.05</v>
      </c>
      <c r="BN428" s="798">
        <v>0.05</v>
      </c>
      <c r="BO428" s="795" t="s">
        <v>77</v>
      </c>
      <c r="BP428" s="916"/>
      <c r="BQ428" s="916"/>
      <c r="BR428" s="916"/>
      <c r="BS428" s="916"/>
      <c r="BT428" s="916"/>
      <c r="BU428" s="916"/>
      <c r="BV428" s="917"/>
      <c r="BW428" s="916"/>
      <c r="BX428" s="916"/>
      <c r="BY428" s="917"/>
      <c r="BZ428" s="917"/>
      <c r="CA428" s="917"/>
      <c r="CB428" s="637"/>
      <c r="CC428" s="636"/>
      <c r="CD428" s="636"/>
      <c r="CE428" s="637"/>
      <c r="CF428" s="637"/>
      <c r="CG428" s="637"/>
      <c r="CH428" s="637"/>
      <c r="CI428" s="636"/>
      <c r="CJ428" s="636"/>
      <c r="CK428" s="637"/>
      <c r="CL428" s="637"/>
      <c r="CM428" s="637"/>
      <c r="CN428" s="705"/>
      <c r="CO428" s="667">
        <f t="shared" si="219"/>
        <v>0.05</v>
      </c>
      <c r="CP428" s="88">
        <f t="shared" si="220"/>
        <v>0.05</v>
      </c>
      <c r="CQ428" s="667">
        <f t="shared" si="221"/>
        <v>0.05</v>
      </c>
      <c r="CW428" s="924"/>
      <c r="CX428" s="925"/>
      <c r="CY428" s="925"/>
      <c r="CZ428" s="924"/>
      <c r="DA428" s="924"/>
      <c r="DB428" s="924"/>
      <c r="DC428" s="925"/>
      <c r="DD428" s="925"/>
      <c r="DE428" s="925"/>
      <c r="DF428" s="925"/>
      <c r="DG428" s="925"/>
      <c r="DH428" s="924"/>
      <c r="DI428" s="910"/>
      <c r="DJ428" s="913"/>
      <c r="DK428" s="913"/>
      <c r="DL428" s="705"/>
    </row>
    <row r="429" spans="61:116" s="67" customFormat="1" ht="26.25" hidden="1" thickBot="1" x14ac:dyDescent="0.3">
      <c r="BI429" s="807" t="s">
        <v>93</v>
      </c>
      <c r="BJ429" s="796" t="s">
        <v>78</v>
      </c>
      <c r="BK429" s="801">
        <v>176.09</v>
      </c>
      <c r="BL429" s="796" t="s">
        <v>421</v>
      </c>
      <c r="BM429" s="798">
        <v>0.05</v>
      </c>
      <c r="BN429" s="798">
        <v>0.05</v>
      </c>
      <c r="BO429" s="795" t="s">
        <v>77</v>
      </c>
      <c r="BP429" s="916"/>
      <c r="BQ429" s="916"/>
      <c r="BR429" s="916"/>
      <c r="BS429" s="916"/>
      <c r="BT429" s="916"/>
      <c r="BU429" s="916"/>
      <c r="BV429" s="917"/>
      <c r="BW429" s="916"/>
      <c r="BX429" s="916"/>
      <c r="BY429" s="917"/>
      <c r="BZ429" s="917"/>
      <c r="CA429" s="917"/>
      <c r="CB429" s="637"/>
      <c r="CC429" s="636"/>
      <c r="CD429" s="636"/>
      <c r="CE429" s="637"/>
      <c r="CF429" s="637"/>
      <c r="CG429" s="637"/>
      <c r="CH429" s="637"/>
      <c r="CI429" s="636"/>
      <c r="CJ429" s="636"/>
      <c r="CK429" s="637"/>
      <c r="CL429" s="637"/>
      <c r="CM429" s="637"/>
      <c r="CN429" s="705"/>
      <c r="CO429" s="667">
        <f t="shared" si="219"/>
        <v>0.05</v>
      </c>
      <c r="CP429" s="88">
        <f t="shared" si="220"/>
        <v>0.05</v>
      </c>
      <c r="CQ429" s="667">
        <f t="shared" si="221"/>
        <v>0.05</v>
      </c>
      <c r="CW429" s="924"/>
      <c r="CX429" s="925"/>
      <c r="CY429" s="925"/>
      <c r="CZ429" s="924"/>
      <c r="DA429" s="924"/>
      <c r="DB429" s="924"/>
      <c r="DC429" s="925"/>
      <c r="DD429" s="925"/>
      <c r="DE429" s="925"/>
      <c r="DF429" s="925"/>
      <c r="DG429" s="925"/>
      <c r="DH429" s="924"/>
      <c r="DI429" s="910"/>
      <c r="DJ429" s="913"/>
      <c r="DK429" s="913"/>
      <c r="DL429" s="705"/>
    </row>
    <row r="430" spans="61:116" s="67" customFormat="1" ht="26.25" hidden="1" thickBot="1" x14ac:dyDescent="0.3">
      <c r="BI430" s="807" t="s">
        <v>94</v>
      </c>
      <c r="BJ430" s="796" t="s">
        <v>78</v>
      </c>
      <c r="BK430" s="801">
        <v>162.44</v>
      </c>
      <c r="BL430" s="796" t="s">
        <v>421</v>
      </c>
      <c r="BM430" s="798">
        <v>0.05</v>
      </c>
      <c r="BN430" s="798">
        <v>0.05</v>
      </c>
      <c r="BO430" s="795" t="s">
        <v>77</v>
      </c>
      <c r="BP430" s="916"/>
      <c r="BQ430" s="916"/>
      <c r="BR430" s="916"/>
      <c r="BS430" s="916"/>
      <c r="BT430" s="916"/>
      <c r="BU430" s="916"/>
      <c r="BV430" s="917"/>
      <c r="BW430" s="916"/>
      <c r="BX430" s="916"/>
      <c r="BY430" s="917"/>
      <c r="BZ430" s="917"/>
      <c r="CA430" s="917"/>
      <c r="CB430" s="637"/>
      <c r="CC430" s="636"/>
      <c r="CD430" s="636"/>
      <c r="CE430" s="637"/>
      <c r="CF430" s="637"/>
      <c r="CG430" s="637"/>
      <c r="CH430" s="637"/>
      <c r="CI430" s="636"/>
      <c r="CJ430" s="636"/>
      <c r="CK430" s="637"/>
      <c r="CL430" s="637"/>
      <c r="CM430" s="637"/>
      <c r="CN430" s="705"/>
      <c r="CO430" s="667">
        <f t="shared" si="219"/>
        <v>0.05</v>
      </c>
      <c r="CP430" s="88">
        <f t="shared" si="220"/>
        <v>0.05</v>
      </c>
      <c r="CQ430" s="667">
        <f t="shared" si="221"/>
        <v>0.05</v>
      </c>
      <c r="CW430" s="924"/>
      <c r="CX430" s="925"/>
      <c r="CY430" s="925"/>
      <c r="CZ430" s="924"/>
      <c r="DA430" s="924"/>
      <c r="DB430" s="924"/>
      <c r="DC430" s="925"/>
      <c r="DD430" s="925"/>
      <c r="DE430" s="925"/>
      <c r="DF430" s="925"/>
      <c r="DG430" s="925"/>
      <c r="DH430" s="924"/>
      <c r="DI430" s="910"/>
      <c r="DJ430" s="913"/>
      <c r="DK430" s="913"/>
      <c r="DL430" s="705"/>
    </row>
    <row r="431" spans="61:116" s="67" customFormat="1" ht="39" hidden="1" thickBot="1" x14ac:dyDescent="0.3">
      <c r="BI431" s="807" t="s">
        <v>95</v>
      </c>
      <c r="BJ431" s="796" t="s">
        <v>78</v>
      </c>
      <c r="BK431" s="801">
        <v>39.6</v>
      </c>
      <c r="BL431" s="796" t="s">
        <v>421</v>
      </c>
      <c r="BM431" s="798">
        <v>0.05</v>
      </c>
      <c r="BN431" s="798">
        <v>0.05</v>
      </c>
      <c r="BO431" s="795" t="s">
        <v>77</v>
      </c>
      <c r="BP431" s="916"/>
      <c r="BQ431" s="916"/>
      <c r="BR431" s="916"/>
      <c r="BS431" s="916"/>
      <c r="BT431" s="916"/>
      <c r="BU431" s="916"/>
      <c r="BV431" s="917"/>
      <c r="BW431" s="916"/>
      <c r="BX431" s="916"/>
      <c r="BY431" s="917"/>
      <c r="BZ431" s="917"/>
      <c r="CA431" s="917"/>
      <c r="CB431" s="637"/>
      <c r="CC431" s="636"/>
      <c r="CD431" s="636"/>
      <c r="CE431" s="637"/>
      <c r="CF431" s="637"/>
      <c r="CG431" s="637"/>
      <c r="CH431" s="637"/>
      <c r="CI431" s="636"/>
      <c r="CJ431" s="636"/>
      <c r="CK431" s="637"/>
      <c r="CL431" s="637"/>
      <c r="CM431" s="637"/>
      <c r="CN431" s="705"/>
      <c r="CO431" s="667">
        <f t="shared" si="219"/>
        <v>0.05</v>
      </c>
      <c r="CP431" s="88">
        <f t="shared" si="220"/>
        <v>0.05</v>
      </c>
      <c r="CQ431" s="667">
        <f t="shared" si="221"/>
        <v>0.05</v>
      </c>
      <c r="CW431" s="924"/>
      <c r="CX431" s="925"/>
      <c r="CY431" s="925"/>
      <c r="CZ431" s="924"/>
      <c r="DA431" s="924"/>
      <c r="DB431" s="924"/>
      <c r="DC431" s="925"/>
      <c r="DD431" s="925"/>
      <c r="DE431" s="925"/>
      <c r="DF431" s="925"/>
      <c r="DG431" s="925"/>
      <c r="DH431" s="924"/>
      <c r="DI431" s="910"/>
      <c r="DJ431" s="913"/>
      <c r="DK431" s="913"/>
      <c r="DL431" s="705"/>
    </row>
    <row r="432" spans="61:116" s="67" customFormat="1" ht="26.25" hidden="1" thickBot="1" x14ac:dyDescent="0.3">
      <c r="BI432" s="807" t="s">
        <v>96</v>
      </c>
      <c r="BJ432" s="796" t="s">
        <v>78</v>
      </c>
      <c r="BK432" s="801">
        <v>83.35</v>
      </c>
      <c r="BL432" s="796" t="s">
        <v>421</v>
      </c>
      <c r="BM432" s="798">
        <v>0.05</v>
      </c>
      <c r="BN432" s="798">
        <v>0.05</v>
      </c>
      <c r="BO432" s="795" t="s">
        <v>77</v>
      </c>
      <c r="BP432" s="916"/>
      <c r="BQ432" s="916"/>
      <c r="BR432" s="916"/>
      <c r="BS432" s="916"/>
      <c r="BT432" s="916"/>
      <c r="BU432" s="916"/>
      <c r="BV432" s="917"/>
      <c r="BW432" s="916"/>
      <c r="BX432" s="916"/>
      <c r="BY432" s="917"/>
      <c r="BZ432" s="917"/>
      <c r="CA432" s="917"/>
      <c r="CB432" s="637"/>
      <c r="CC432" s="636"/>
      <c r="CD432" s="636"/>
      <c r="CE432" s="637"/>
      <c r="CF432" s="637"/>
      <c r="CG432" s="637"/>
      <c r="CH432" s="637"/>
      <c r="CI432" s="636"/>
      <c r="CJ432" s="636"/>
      <c r="CK432" s="637"/>
      <c r="CL432" s="637"/>
      <c r="CM432" s="637"/>
      <c r="CN432" s="705"/>
      <c r="CO432" s="667">
        <f t="shared" si="219"/>
        <v>0.05</v>
      </c>
      <c r="CP432" s="88">
        <f t="shared" si="220"/>
        <v>0.05</v>
      </c>
      <c r="CQ432" s="667">
        <f t="shared" si="221"/>
        <v>0.05</v>
      </c>
      <c r="CW432" s="924"/>
      <c r="CX432" s="925"/>
      <c r="CY432" s="925"/>
      <c r="CZ432" s="924"/>
      <c r="DA432" s="924"/>
      <c r="DB432" s="924"/>
      <c r="DC432" s="925"/>
      <c r="DD432" s="925"/>
      <c r="DE432" s="925"/>
      <c r="DF432" s="925"/>
      <c r="DG432" s="925"/>
      <c r="DH432" s="924"/>
      <c r="DI432" s="910"/>
      <c r="DJ432" s="913"/>
      <c r="DK432" s="913"/>
      <c r="DL432" s="705"/>
    </row>
    <row r="433" spans="61:116" s="67" customFormat="1" ht="26.25" hidden="1" thickBot="1" x14ac:dyDescent="0.3">
      <c r="BI433" s="807" t="s">
        <v>349</v>
      </c>
      <c r="BJ433" s="807" t="s">
        <v>630</v>
      </c>
      <c r="BK433" s="801">
        <v>1.05</v>
      </c>
      <c r="BL433" s="807" t="s">
        <v>631</v>
      </c>
      <c r="BM433" s="798">
        <v>0.05</v>
      </c>
      <c r="BN433" s="798">
        <v>0.05</v>
      </c>
      <c r="BO433" s="807" t="s">
        <v>350</v>
      </c>
      <c r="BP433" s="916"/>
      <c r="BQ433" s="916"/>
      <c r="BR433" s="916"/>
      <c r="BS433" s="916"/>
      <c r="BT433" s="916"/>
      <c r="BU433" s="916"/>
      <c r="BV433" s="917"/>
      <c r="BW433" s="916"/>
      <c r="BX433" s="916"/>
      <c r="BY433" s="917"/>
      <c r="BZ433" s="917"/>
      <c r="CA433" s="917"/>
      <c r="CB433" s="637"/>
      <c r="CC433" s="636"/>
      <c r="CD433" s="636"/>
      <c r="CE433" s="637"/>
      <c r="CF433" s="637"/>
      <c r="CG433" s="637"/>
      <c r="CH433" s="637"/>
      <c r="CI433" s="636"/>
      <c r="CJ433" s="636"/>
      <c r="CK433" s="637"/>
      <c r="CL433" s="637"/>
      <c r="CM433" s="637"/>
      <c r="CN433" s="705"/>
      <c r="CO433" s="667">
        <f t="shared" si="219"/>
        <v>0.05</v>
      </c>
      <c r="CP433" s="88">
        <f t="shared" si="220"/>
        <v>0.05</v>
      </c>
      <c r="CQ433" s="667">
        <f t="shared" si="221"/>
        <v>0.05</v>
      </c>
      <c r="CW433" s="924"/>
      <c r="CX433" s="925"/>
      <c r="CY433" s="925"/>
      <c r="CZ433" s="924"/>
      <c r="DA433" s="924"/>
      <c r="DB433" s="924"/>
      <c r="DC433" s="925"/>
      <c r="DD433" s="925"/>
      <c r="DE433" s="925"/>
      <c r="DF433" s="925"/>
      <c r="DG433" s="925"/>
      <c r="DH433" s="924"/>
      <c r="DI433" s="910"/>
      <c r="DJ433" s="913"/>
      <c r="DK433" s="913"/>
      <c r="DL433" s="705"/>
    </row>
    <row r="434" spans="61:116" s="67" customFormat="1" ht="26.25" hidden="1" thickBot="1" x14ac:dyDescent="0.3">
      <c r="BI434" s="807" t="s">
        <v>351</v>
      </c>
      <c r="BJ434" s="807" t="s">
        <v>630</v>
      </c>
      <c r="BK434" s="801">
        <v>1.44E-2</v>
      </c>
      <c r="BL434" s="807" t="s">
        <v>631</v>
      </c>
      <c r="BM434" s="798">
        <v>0.05</v>
      </c>
      <c r="BN434" s="798">
        <v>0.05</v>
      </c>
      <c r="BO434" s="807" t="s">
        <v>352</v>
      </c>
      <c r="BP434" s="916"/>
      <c r="BQ434" s="916"/>
      <c r="BR434" s="916"/>
      <c r="BS434" s="916"/>
      <c r="BT434" s="916"/>
      <c r="BU434" s="916"/>
      <c r="BV434" s="917"/>
      <c r="BW434" s="916"/>
      <c r="BX434" s="916"/>
      <c r="BY434" s="917"/>
      <c r="BZ434" s="917"/>
      <c r="CA434" s="917"/>
      <c r="CB434" s="637"/>
      <c r="CC434" s="636"/>
      <c r="CD434" s="636"/>
      <c r="CE434" s="637"/>
      <c r="CF434" s="637"/>
      <c r="CG434" s="637"/>
      <c r="CH434" s="637"/>
      <c r="CI434" s="636"/>
      <c r="CJ434" s="636"/>
      <c r="CK434" s="637"/>
      <c r="CL434" s="637"/>
      <c r="CM434" s="637"/>
      <c r="CN434" s="705"/>
      <c r="CO434" s="667">
        <f t="shared" si="219"/>
        <v>0.05</v>
      </c>
      <c r="CP434" s="88">
        <f t="shared" si="220"/>
        <v>0.05</v>
      </c>
      <c r="CQ434" s="667">
        <f t="shared" si="221"/>
        <v>0.05</v>
      </c>
      <c r="CW434" s="924"/>
      <c r="CX434" s="925"/>
      <c r="CY434" s="925"/>
      <c r="CZ434" s="924"/>
      <c r="DA434" s="924"/>
      <c r="DB434" s="924"/>
      <c r="DC434" s="925"/>
      <c r="DD434" s="925"/>
      <c r="DE434" s="925"/>
      <c r="DF434" s="925"/>
      <c r="DG434" s="925"/>
      <c r="DH434" s="924"/>
      <c r="DI434" s="910"/>
      <c r="DJ434" s="913"/>
      <c r="DK434" s="913"/>
      <c r="DL434" s="705"/>
    </row>
    <row r="435" spans="61:116" s="67" customFormat="1" ht="26.25" hidden="1" thickBot="1" x14ac:dyDescent="0.3">
      <c r="BI435" s="807" t="s">
        <v>353</v>
      </c>
      <c r="BJ435" s="807" t="s">
        <v>630</v>
      </c>
      <c r="BK435" s="801">
        <v>7.8200000000000006E-2</v>
      </c>
      <c r="BL435" s="807" t="s">
        <v>631</v>
      </c>
      <c r="BM435" s="798">
        <v>0.05</v>
      </c>
      <c r="BN435" s="798">
        <v>0.05</v>
      </c>
      <c r="BO435" s="807" t="s">
        <v>354</v>
      </c>
      <c r="BP435" s="916"/>
      <c r="BQ435" s="916"/>
      <c r="BR435" s="916"/>
      <c r="BS435" s="916"/>
      <c r="BT435" s="916"/>
      <c r="BU435" s="916"/>
      <c r="BV435" s="917"/>
      <c r="BW435" s="916"/>
      <c r="BX435" s="916"/>
      <c r="BY435" s="917"/>
      <c r="BZ435" s="917"/>
      <c r="CA435" s="917"/>
      <c r="CB435" s="637"/>
      <c r="CC435" s="636"/>
      <c r="CD435" s="636"/>
      <c r="CE435" s="637"/>
      <c r="CF435" s="637"/>
      <c r="CG435" s="637"/>
      <c r="CH435" s="637"/>
      <c r="CI435" s="636"/>
      <c r="CJ435" s="636"/>
      <c r="CK435" s="637"/>
      <c r="CL435" s="637"/>
      <c r="CM435" s="637"/>
      <c r="CN435" s="705"/>
      <c r="CO435" s="667">
        <f t="shared" si="219"/>
        <v>0.05</v>
      </c>
      <c r="CP435" s="88">
        <f t="shared" si="220"/>
        <v>0.05</v>
      </c>
      <c r="CQ435" s="667">
        <f t="shared" si="221"/>
        <v>0.05</v>
      </c>
      <c r="CW435" s="924"/>
      <c r="CX435" s="925"/>
      <c r="CY435" s="925"/>
      <c r="CZ435" s="924"/>
      <c r="DA435" s="924"/>
      <c r="DB435" s="924"/>
      <c r="DC435" s="925"/>
      <c r="DD435" s="925"/>
      <c r="DE435" s="925"/>
      <c r="DF435" s="925"/>
      <c r="DG435" s="925"/>
      <c r="DH435" s="924"/>
      <c r="DI435" s="910"/>
      <c r="DJ435" s="913"/>
      <c r="DK435" s="913"/>
      <c r="DL435" s="705"/>
    </row>
    <row r="436" spans="61:116" s="67" customFormat="1" hidden="1" x14ac:dyDescent="0.25">
      <c r="BI436" s="635"/>
      <c r="BJ436" s="636"/>
      <c r="BK436" s="636"/>
      <c r="BL436" s="636"/>
      <c r="BM436" s="102"/>
      <c r="BN436" s="102"/>
      <c r="BO436" s="102"/>
      <c r="BP436" s="916"/>
      <c r="BQ436" s="916"/>
      <c r="BR436" s="916"/>
      <c r="BS436" s="916"/>
      <c r="BT436" s="916"/>
      <c r="BU436" s="916"/>
      <c r="BV436" s="917"/>
      <c r="BW436" s="916"/>
      <c r="BX436" s="916"/>
      <c r="BY436" s="917"/>
      <c r="BZ436" s="917"/>
      <c r="CA436" s="917"/>
      <c r="CB436" s="637"/>
      <c r="CC436" s="636"/>
      <c r="CD436" s="636"/>
      <c r="CE436" s="637"/>
      <c r="CF436" s="637"/>
      <c r="CG436" s="637"/>
      <c r="CH436" s="637"/>
      <c r="CI436" s="636"/>
      <c r="CJ436" s="636"/>
      <c r="CK436" s="637"/>
      <c r="CL436" s="637"/>
      <c r="CM436" s="637"/>
      <c r="CN436" s="705"/>
      <c r="CO436" s="667">
        <f t="shared" si="219"/>
        <v>0</v>
      </c>
      <c r="CP436" s="88">
        <f t="shared" si="220"/>
        <v>0</v>
      </c>
      <c r="CQ436" s="667">
        <f t="shared" si="221"/>
        <v>0</v>
      </c>
      <c r="CW436" s="924"/>
      <c r="CX436" s="925"/>
      <c r="CY436" s="925"/>
      <c r="CZ436" s="924"/>
      <c r="DA436" s="924"/>
      <c r="DB436" s="924"/>
      <c r="DC436" s="925"/>
      <c r="DD436" s="925"/>
      <c r="DE436" s="925"/>
      <c r="DF436" s="925"/>
      <c r="DG436" s="925"/>
      <c r="DH436" s="924"/>
      <c r="DI436" s="910"/>
      <c r="DJ436" s="913"/>
      <c r="DK436" s="913"/>
      <c r="DL436" s="705"/>
    </row>
    <row r="437" spans="61:116" s="67" customFormat="1" hidden="1" x14ac:dyDescent="0.25">
      <c r="BI437" s="635"/>
      <c r="BJ437" s="636"/>
      <c r="BK437" s="636"/>
      <c r="BL437" s="636"/>
      <c r="BM437" s="102"/>
      <c r="BN437" s="102"/>
      <c r="BO437" s="102"/>
      <c r="BP437" s="916"/>
      <c r="BQ437" s="916"/>
      <c r="BR437" s="916"/>
      <c r="BS437" s="916"/>
      <c r="BT437" s="916"/>
      <c r="BU437" s="916"/>
      <c r="BV437" s="917"/>
      <c r="BW437" s="916"/>
      <c r="BX437" s="916"/>
      <c r="BY437" s="917"/>
      <c r="BZ437" s="917"/>
      <c r="CA437" s="917"/>
      <c r="CB437" s="637"/>
      <c r="CC437" s="636"/>
      <c r="CD437" s="636"/>
      <c r="CE437" s="637"/>
      <c r="CF437" s="637"/>
      <c r="CG437" s="637"/>
      <c r="CH437" s="637"/>
      <c r="CI437" s="636"/>
      <c r="CJ437" s="636"/>
      <c r="CK437" s="637"/>
      <c r="CL437" s="637"/>
      <c r="CM437" s="637"/>
      <c r="CN437" s="705"/>
      <c r="CO437" s="667">
        <f t="shared" si="219"/>
        <v>0</v>
      </c>
      <c r="CP437" s="88">
        <f t="shared" si="220"/>
        <v>0</v>
      </c>
      <c r="CQ437" s="667">
        <f t="shared" si="221"/>
        <v>0</v>
      </c>
      <c r="CW437" s="924"/>
      <c r="CX437" s="925"/>
      <c r="CY437" s="925"/>
      <c r="CZ437" s="924"/>
      <c r="DA437" s="924"/>
      <c r="DB437" s="924"/>
      <c r="DC437" s="925"/>
      <c r="DD437" s="925"/>
      <c r="DE437" s="925"/>
      <c r="DF437" s="925"/>
      <c r="DG437" s="925"/>
      <c r="DH437" s="924"/>
      <c r="DI437" s="910"/>
      <c r="DJ437" s="913"/>
      <c r="DK437" s="913"/>
      <c r="DL437" s="705"/>
    </row>
    <row r="438" spans="61:116" s="67" customFormat="1" ht="15.75" hidden="1" thickBot="1" x14ac:dyDescent="0.3">
      <c r="BI438" s="635"/>
      <c r="BJ438" s="636"/>
      <c r="BK438" s="636"/>
      <c r="BL438" s="636"/>
      <c r="BM438" s="102"/>
      <c r="BN438" s="102"/>
      <c r="BO438" s="102"/>
      <c r="BP438" s="916"/>
      <c r="BQ438" s="916"/>
      <c r="BR438" s="916"/>
      <c r="BS438" s="916"/>
      <c r="BT438" s="916"/>
      <c r="BU438" s="916"/>
      <c r="BV438" s="917"/>
      <c r="BW438" s="916"/>
      <c r="BX438" s="916"/>
      <c r="BY438" s="917"/>
      <c r="BZ438" s="917"/>
      <c r="CA438" s="917"/>
      <c r="CB438" s="637"/>
      <c r="CC438" s="636"/>
      <c r="CD438" s="636"/>
      <c r="CE438" s="637"/>
      <c r="CF438" s="637"/>
      <c r="CG438" s="637"/>
      <c r="CH438" s="637"/>
      <c r="CI438" s="636"/>
      <c r="CJ438" s="636"/>
      <c r="CK438" s="637"/>
      <c r="CL438" s="637"/>
      <c r="CM438" s="637"/>
      <c r="CN438" s="705"/>
      <c r="CO438" s="667">
        <f t="shared" si="219"/>
        <v>0</v>
      </c>
      <c r="CP438" s="88">
        <f t="shared" si="220"/>
        <v>0</v>
      </c>
      <c r="CQ438" s="667">
        <f t="shared" si="221"/>
        <v>0</v>
      </c>
      <c r="CW438" s="924"/>
      <c r="CX438" s="925"/>
      <c r="CY438" s="925"/>
      <c r="CZ438" s="924"/>
      <c r="DA438" s="924"/>
      <c r="DB438" s="924"/>
      <c r="DC438" s="925"/>
      <c r="DD438" s="925"/>
      <c r="DE438" s="925"/>
      <c r="DF438" s="925"/>
      <c r="DG438" s="925"/>
      <c r="DH438" s="924"/>
      <c r="DI438" s="910"/>
      <c r="DJ438" s="913"/>
      <c r="DK438" s="913"/>
      <c r="DL438" s="705"/>
    </row>
    <row r="439" spans="61:116" s="67" customFormat="1" ht="15" hidden="1" customHeight="1" x14ac:dyDescent="0.25">
      <c r="BI439" s="2096" t="s">
        <v>301</v>
      </c>
      <c r="BJ439" s="940"/>
      <c r="BK439" s="2096" t="s">
        <v>302</v>
      </c>
      <c r="BL439" s="940"/>
      <c r="BM439" s="2096" t="s">
        <v>233</v>
      </c>
      <c r="BN439" s="2096" t="s">
        <v>233</v>
      </c>
      <c r="BO439" s="2096" t="s">
        <v>240</v>
      </c>
      <c r="BP439" s="916"/>
      <c r="BQ439" s="916"/>
      <c r="BR439" s="916"/>
      <c r="BS439" s="916"/>
      <c r="BT439" s="916"/>
      <c r="BU439" s="916"/>
      <c r="BV439" s="917"/>
      <c r="BW439" s="916"/>
      <c r="BX439" s="916"/>
      <c r="BY439" s="917"/>
      <c r="BZ439" s="917"/>
      <c r="CA439" s="917"/>
      <c r="CB439" s="637"/>
      <c r="CC439" s="636"/>
      <c r="CD439" s="636"/>
      <c r="CE439" s="637"/>
      <c r="CF439" s="637"/>
      <c r="CG439" s="637"/>
      <c r="CH439" s="637"/>
      <c r="CI439" s="636"/>
      <c r="CJ439" s="636"/>
      <c r="CK439" s="637"/>
      <c r="CL439" s="637"/>
      <c r="CM439" s="637"/>
      <c r="CN439" s="705"/>
      <c r="CO439" s="667" t="str">
        <f t="shared" si="219"/>
        <v>Incertidumbre (+/- %)</v>
      </c>
      <c r="CP439" s="88" t="e">
        <f t="shared" si="220"/>
        <v>#VALUE!</v>
      </c>
      <c r="CQ439" s="667" t="str">
        <f t="shared" si="221"/>
        <v>Incertidumbre (+/- %)</v>
      </c>
      <c r="CW439" s="924"/>
      <c r="CX439" s="925"/>
      <c r="CY439" s="925"/>
      <c r="CZ439" s="924"/>
      <c r="DA439" s="924"/>
      <c r="DB439" s="924"/>
      <c r="DC439" s="925"/>
      <c r="DD439" s="925"/>
      <c r="DE439" s="925"/>
      <c r="DF439" s="925"/>
      <c r="DG439" s="925"/>
      <c r="DH439" s="924"/>
      <c r="DI439" s="910"/>
      <c r="DJ439" s="913"/>
      <c r="DK439" s="913"/>
      <c r="DL439" s="705"/>
    </row>
    <row r="440" spans="61:116" s="67" customFormat="1" ht="15.75" hidden="1" thickBot="1" x14ac:dyDescent="0.3">
      <c r="BI440" s="2097"/>
      <c r="BJ440" s="941" t="s">
        <v>253</v>
      </c>
      <c r="BK440" s="2097"/>
      <c r="BL440" s="941" t="s">
        <v>251</v>
      </c>
      <c r="BM440" s="2097"/>
      <c r="BN440" s="2097"/>
      <c r="BO440" s="2097"/>
      <c r="BP440" s="916"/>
      <c r="BQ440" s="916"/>
      <c r="BR440" s="916"/>
      <c r="BS440" s="916"/>
      <c r="BT440" s="916"/>
      <c r="BU440" s="916"/>
      <c r="BV440" s="917"/>
      <c r="BW440" s="916"/>
      <c r="BX440" s="916"/>
      <c r="BY440" s="917"/>
      <c r="BZ440" s="917"/>
      <c r="CA440" s="917"/>
      <c r="CB440" s="637"/>
      <c r="CC440" s="636"/>
      <c r="CD440" s="636"/>
      <c r="CE440" s="637"/>
      <c r="CF440" s="637"/>
      <c r="CG440" s="637"/>
      <c r="CH440" s="637"/>
      <c r="CI440" s="636"/>
      <c r="CJ440" s="636"/>
      <c r="CK440" s="637"/>
      <c r="CL440" s="637"/>
      <c r="CM440" s="637"/>
      <c r="CN440" s="705"/>
      <c r="CO440" s="667">
        <f t="shared" si="219"/>
        <v>0</v>
      </c>
      <c r="CP440" s="88">
        <f t="shared" si="220"/>
        <v>0</v>
      </c>
      <c r="CQ440" s="667">
        <f t="shared" si="221"/>
        <v>0</v>
      </c>
      <c r="CW440" s="924"/>
      <c r="CX440" s="925"/>
      <c r="CY440" s="925"/>
      <c r="CZ440" s="924"/>
      <c r="DA440" s="924"/>
      <c r="DB440" s="924"/>
      <c r="DC440" s="925"/>
      <c r="DD440" s="925"/>
      <c r="DE440" s="925"/>
      <c r="DF440" s="925"/>
      <c r="DG440" s="925"/>
      <c r="DH440" s="924"/>
      <c r="DI440" s="910"/>
      <c r="DJ440" s="913"/>
      <c r="DK440" s="913"/>
      <c r="DL440" s="705"/>
    </row>
    <row r="441" spans="61:116" s="67" customFormat="1" ht="18.75" hidden="1" customHeight="1" thickBot="1" x14ac:dyDescent="0.3">
      <c r="BI441" s="807" t="s">
        <v>68</v>
      </c>
      <c r="BJ441" s="796" t="s">
        <v>49</v>
      </c>
      <c r="BK441" s="801">
        <v>1.05</v>
      </c>
      <c r="BL441" s="796" t="s">
        <v>417</v>
      </c>
      <c r="BM441" s="798">
        <v>0.01</v>
      </c>
      <c r="BN441" s="798">
        <v>0.5</v>
      </c>
      <c r="BO441" s="810" t="s">
        <v>340</v>
      </c>
      <c r="BP441" s="916"/>
      <c r="BQ441" s="916"/>
      <c r="BR441" s="916"/>
      <c r="BS441" s="916"/>
      <c r="BT441" s="916"/>
      <c r="BU441" s="916"/>
      <c r="BV441" s="917"/>
      <c r="BW441" s="916"/>
      <c r="BX441" s="916"/>
      <c r="BY441" s="917"/>
      <c r="BZ441" s="917"/>
      <c r="CA441" s="917"/>
      <c r="CB441" s="637"/>
      <c r="CC441" s="636"/>
      <c r="CD441" s="636"/>
      <c r="CE441" s="637"/>
      <c r="CF441" s="637"/>
      <c r="CG441" s="637"/>
      <c r="CH441" s="637"/>
      <c r="CI441" s="636"/>
      <c r="CJ441" s="636"/>
      <c r="CK441" s="637"/>
      <c r="CL441" s="637"/>
      <c r="CM441" s="637"/>
      <c r="CN441" s="705"/>
      <c r="CO441" s="667">
        <f t="shared" si="219"/>
        <v>0.01</v>
      </c>
      <c r="CP441" s="88">
        <f t="shared" si="220"/>
        <v>0.255</v>
      </c>
      <c r="CQ441" s="667">
        <f t="shared" si="221"/>
        <v>0.5</v>
      </c>
      <c r="CW441" s="924"/>
      <c r="CX441" s="925"/>
      <c r="CY441" s="925"/>
      <c r="CZ441" s="924"/>
      <c r="DA441" s="924"/>
      <c r="DB441" s="924"/>
      <c r="DC441" s="925"/>
      <c r="DD441" s="925"/>
      <c r="DE441" s="925"/>
      <c r="DF441" s="925"/>
      <c r="DG441" s="925"/>
      <c r="DH441" s="924"/>
      <c r="DI441" s="910"/>
      <c r="DJ441" s="913"/>
      <c r="DK441" s="913"/>
      <c r="DL441" s="705"/>
    </row>
    <row r="442" spans="61:116" s="67" customFormat="1" ht="18.75" hidden="1" customHeight="1" thickBot="1" x14ac:dyDescent="0.3">
      <c r="BI442" s="807" t="s">
        <v>69</v>
      </c>
      <c r="BJ442" s="796" t="s">
        <v>49</v>
      </c>
      <c r="BK442" s="801">
        <v>0.81</v>
      </c>
      <c r="BL442" s="796" t="s">
        <v>417</v>
      </c>
      <c r="BM442" s="798">
        <v>0.01</v>
      </c>
      <c r="BN442" s="798">
        <v>0.5</v>
      </c>
      <c r="BO442" s="811" t="s">
        <v>319</v>
      </c>
      <c r="BP442" s="916"/>
      <c r="BQ442" s="916"/>
      <c r="BR442" s="916"/>
      <c r="BS442" s="916"/>
      <c r="BT442" s="916"/>
      <c r="BU442" s="916"/>
      <c r="BV442" s="917"/>
      <c r="BW442" s="916"/>
      <c r="BX442" s="916"/>
      <c r="BY442" s="917"/>
      <c r="BZ442" s="917"/>
      <c r="CA442" s="917"/>
      <c r="CB442" s="637"/>
      <c r="CC442" s="636"/>
      <c r="CD442" s="636"/>
      <c r="CE442" s="637"/>
      <c r="CF442" s="637"/>
      <c r="CG442" s="637"/>
      <c r="CH442" s="637"/>
      <c r="CI442" s="636"/>
      <c r="CJ442" s="636"/>
      <c r="CK442" s="637"/>
      <c r="CL442" s="637"/>
      <c r="CM442" s="637"/>
      <c r="CN442" s="705"/>
      <c r="CO442" s="667">
        <f t="shared" si="219"/>
        <v>0.01</v>
      </c>
      <c r="CP442" s="88">
        <f t="shared" si="220"/>
        <v>0.255</v>
      </c>
      <c r="CQ442" s="667">
        <f t="shared" si="221"/>
        <v>0.5</v>
      </c>
      <c r="CW442" s="924"/>
      <c r="CX442" s="925"/>
      <c r="CY442" s="925"/>
      <c r="CZ442" s="924"/>
      <c r="DA442" s="924"/>
      <c r="DB442" s="924"/>
      <c r="DC442" s="925"/>
      <c r="DD442" s="925"/>
      <c r="DE442" s="925"/>
      <c r="DF442" s="925"/>
      <c r="DG442" s="925"/>
      <c r="DH442" s="924"/>
      <c r="DI442" s="910"/>
      <c r="DJ442" s="913"/>
      <c r="DK442" s="913"/>
      <c r="DL442" s="705"/>
    </row>
    <row r="443" spans="61:116" s="67" customFormat="1" ht="18.75" hidden="1" customHeight="1" thickBot="1" x14ac:dyDescent="0.3">
      <c r="BI443" s="807" t="s">
        <v>316</v>
      </c>
      <c r="BJ443" s="796" t="s">
        <v>49</v>
      </c>
      <c r="BK443" s="801">
        <v>0.83</v>
      </c>
      <c r="BL443" s="796" t="s">
        <v>417</v>
      </c>
      <c r="BM443" s="798">
        <v>0.01</v>
      </c>
      <c r="BN443" s="798">
        <v>0.5</v>
      </c>
      <c r="BO443" s="810" t="s">
        <v>341</v>
      </c>
      <c r="BP443" s="916"/>
      <c r="BQ443" s="916"/>
      <c r="BR443" s="916"/>
      <c r="BS443" s="916"/>
      <c r="BT443" s="916"/>
      <c r="BU443" s="916"/>
      <c r="BV443" s="917"/>
      <c r="BW443" s="916"/>
      <c r="BX443" s="916"/>
      <c r="BY443" s="917"/>
      <c r="BZ443" s="917"/>
      <c r="CA443" s="917"/>
      <c r="CB443" s="637"/>
      <c r="CC443" s="636"/>
      <c r="CD443" s="636"/>
      <c r="CE443" s="637"/>
      <c r="CF443" s="637"/>
      <c r="CG443" s="637"/>
      <c r="CH443" s="637"/>
      <c r="CI443" s="636"/>
      <c r="CJ443" s="636"/>
      <c r="CK443" s="637"/>
      <c r="CL443" s="637"/>
      <c r="CM443" s="637"/>
      <c r="CN443" s="705"/>
      <c r="CO443" s="667">
        <f t="shared" si="219"/>
        <v>0.01</v>
      </c>
      <c r="CP443" s="88">
        <f t="shared" si="220"/>
        <v>0.255</v>
      </c>
      <c r="CQ443" s="667">
        <f t="shared" si="221"/>
        <v>0.5</v>
      </c>
      <c r="CW443" s="924"/>
      <c r="CX443" s="925"/>
      <c r="CY443" s="925"/>
      <c r="CZ443" s="924"/>
      <c r="DA443" s="924"/>
      <c r="DB443" s="924"/>
      <c r="DC443" s="925"/>
      <c r="DD443" s="925"/>
      <c r="DE443" s="925"/>
      <c r="DF443" s="925"/>
      <c r="DG443" s="925"/>
      <c r="DH443" s="924"/>
      <c r="DI443" s="910"/>
      <c r="DJ443" s="913"/>
      <c r="DK443" s="913"/>
      <c r="DL443" s="705"/>
    </row>
    <row r="444" spans="61:116" s="67" customFormat="1" ht="18.75" hidden="1" customHeight="1" thickBot="1" x14ac:dyDescent="0.3">
      <c r="BI444" s="807" t="s">
        <v>317</v>
      </c>
      <c r="BJ444" s="796" t="s">
        <v>49</v>
      </c>
      <c r="BK444" s="801">
        <v>1.39</v>
      </c>
      <c r="BL444" s="796" t="s">
        <v>417</v>
      </c>
      <c r="BM444" s="798">
        <v>0.01</v>
      </c>
      <c r="BN444" s="798">
        <v>0.5</v>
      </c>
      <c r="BO444" s="810" t="s">
        <v>341</v>
      </c>
      <c r="BP444" s="916"/>
      <c r="BQ444" s="916"/>
      <c r="BR444" s="916"/>
      <c r="BS444" s="916"/>
      <c r="BT444" s="916"/>
      <c r="BU444" s="916"/>
      <c r="BV444" s="917"/>
      <c r="BW444" s="916"/>
      <c r="BX444" s="916"/>
      <c r="BY444" s="917"/>
      <c r="BZ444" s="917"/>
      <c r="CA444" s="917"/>
      <c r="CB444" s="637"/>
      <c r="CC444" s="636"/>
      <c r="CD444" s="636"/>
      <c r="CE444" s="637"/>
      <c r="CF444" s="637"/>
      <c r="CG444" s="637"/>
      <c r="CH444" s="637"/>
      <c r="CI444" s="636"/>
      <c r="CJ444" s="636"/>
      <c r="CK444" s="637"/>
      <c r="CL444" s="637"/>
      <c r="CM444" s="637"/>
      <c r="CN444" s="705"/>
      <c r="CO444" s="667">
        <f t="shared" si="219"/>
        <v>0.01</v>
      </c>
      <c r="CP444" s="88">
        <f t="shared" si="220"/>
        <v>0.255</v>
      </c>
      <c r="CQ444" s="667">
        <f t="shared" si="221"/>
        <v>0.5</v>
      </c>
      <c r="CW444" s="924"/>
      <c r="CX444" s="925"/>
      <c r="CY444" s="925"/>
      <c r="CZ444" s="924"/>
      <c r="DA444" s="924"/>
      <c r="DB444" s="924"/>
      <c r="DC444" s="925"/>
      <c r="DD444" s="925"/>
      <c r="DE444" s="925"/>
      <c r="DF444" s="925"/>
      <c r="DG444" s="925"/>
      <c r="DH444" s="924"/>
      <c r="DI444" s="910"/>
      <c r="DJ444" s="913"/>
      <c r="DK444" s="913"/>
      <c r="DL444" s="705"/>
    </row>
    <row r="445" spans="61:116" s="67" customFormat="1" ht="18.75" hidden="1" customHeight="1" thickBot="1" x14ac:dyDescent="0.3">
      <c r="BI445" s="807" t="s">
        <v>325</v>
      </c>
      <c r="BJ445" s="796" t="s">
        <v>49</v>
      </c>
      <c r="BK445" s="801">
        <v>2.87</v>
      </c>
      <c r="BL445" s="796" t="s">
        <v>417</v>
      </c>
      <c r="BM445" s="798">
        <v>0.01</v>
      </c>
      <c r="BN445" s="798">
        <v>0.5</v>
      </c>
      <c r="BO445" s="811" t="s">
        <v>318</v>
      </c>
      <c r="BP445" s="916"/>
      <c r="BQ445" s="916"/>
      <c r="BR445" s="916"/>
      <c r="BS445" s="916"/>
      <c r="BT445" s="916"/>
      <c r="BU445" s="916"/>
      <c r="BV445" s="917"/>
      <c r="BW445" s="916"/>
      <c r="BX445" s="916"/>
      <c r="BY445" s="917"/>
      <c r="BZ445" s="917"/>
      <c r="CA445" s="917"/>
      <c r="CB445" s="637"/>
      <c r="CC445" s="636"/>
      <c r="CD445" s="636"/>
      <c r="CE445" s="637"/>
      <c r="CF445" s="637"/>
      <c r="CG445" s="637"/>
      <c r="CH445" s="637"/>
      <c r="CI445" s="636"/>
      <c r="CJ445" s="636"/>
      <c r="CK445" s="637"/>
      <c r="CL445" s="637"/>
      <c r="CM445" s="637"/>
      <c r="CN445" s="705"/>
      <c r="CO445" s="667">
        <f t="shared" si="219"/>
        <v>0.01</v>
      </c>
      <c r="CP445" s="88">
        <f t="shared" si="220"/>
        <v>0.255</v>
      </c>
      <c r="CQ445" s="667">
        <f t="shared" si="221"/>
        <v>0.5</v>
      </c>
      <c r="CW445" s="924"/>
      <c r="CX445" s="925"/>
      <c r="CY445" s="925"/>
      <c r="CZ445" s="924"/>
      <c r="DA445" s="924"/>
      <c r="DB445" s="924"/>
      <c r="DC445" s="925"/>
      <c r="DD445" s="925"/>
      <c r="DE445" s="925"/>
      <c r="DF445" s="925"/>
      <c r="DG445" s="925"/>
      <c r="DH445" s="924"/>
      <c r="DI445" s="910"/>
      <c r="DJ445" s="913"/>
      <c r="DK445" s="913"/>
      <c r="DL445" s="705"/>
    </row>
    <row r="446" spans="61:116" s="67" customFormat="1" ht="18.75" hidden="1" customHeight="1" thickBot="1" x14ac:dyDescent="0.3">
      <c r="BI446" s="807" t="s">
        <v>326</v>
      </c>
      <c r="BJ446" s="796" t="s">
        <v>49</v>
      </c>
      <c r="BK446" s="801">
        <v>2.08</v>
      </c>
      <c r="BL446" s="796" t="s">
        <v>417</v>
      </c>
      <c r="BM446" s="798">
        <v>0.01</v>
      </c>
      <c r="BN446" s="798">
        <v>0.5</v>
      </c>
      <c r="BO446" s="811" t="s">
        <v>321</v>
      </c>
      <c r="BP446" s="916"/>
      <c r="BQ446" s="916"/>
      <c r="BR446" s="916"/>
      <c r="BS446" s="916"/>
      <c r="BT446" s="916"/>
      <c r="BU446" s="916"/>
      <c r="BV446" s="917"/>
      <c r="BW446" s="916"/>
      <c r="BX446" s="916"/>
      <c r="BY446" s="917"/>
      <c r="BZ446" s="917"/>
      <c r="CA446" s="917"/>
      <c r="CB446" s="637"/>
      <c r="CC446" s="636"/>
      <c r="CD446" s="636"/>
      <c r="CE446" s="637"/>
      <c r="CF446" s="637"/>
      <c r="CG446" s="637"/>
      <c r="CH446" s="637"/>
      <c r="CI446" s="636"/>
      <c r="CJ446" s="636"/>
      <c r="CK446" s="637"/>
      <c r="CL446" s="637"/>
      <c r="CM446" s="637"/>
      <c r="CN446" s="705"/>
      <c r="CO446" s="667">
        <f t="shared" si="219"/>
        <v>0.01</v>
      </c>
      <c r="CP446" s="88">
        <f t="shared" si="220"/>
        <v>0.255</v>
      </c>
      <c r="CQ446" s="667">
        <f t="shared" si="221"/>
        <v>0.5</v>
      </c>
      <c r="CW446" s="924"/>
      <c r="CX446" s="925"/>
      <c r="CY446" s="925"/>
      <c r="CZ446" s="924"/>
      <c r="DA446" s="924"/>
      <c r="DB446" s="924"/>
      <c r="DC446" s="925"/>
      <c r="DD446" s="925"/>
      <c r="DE446" s="925"/>
      <c r="DF446" s="925"/>
      <c r="DG446" s="925"/>
      <c r="DH446" s="924"/>
      <c r="DI446" s="910"/>
      <c r="DJ446" s="913"/>
      <c r="DK446" s="913"/>
      <c r="DL446" s="705"/>
    </row>
    <row r="447" spans="61:116" s="67" customFormat="1" ht="18.75" hidden="1" customHeight="1" thickBot="1" x14ac:dyDescent="0.3">
      <c r="BI447" s="807" t="s">
        <v>327</v>
      </c>
      <c r="BJ447" s="796" t="s">
        <v>49</v>
      </c>
      <c r="BK447" s="801">
        <v>2.89</v>
      </c>
      <c r="BL447" s="796" t="s">
        <v>417</v>
      </c>
      <c r="BM447" s="798">
        <v>0.01</v>
      </c>
      <c r="BN447" s="798">
        <v>0.5</v>
      </c>
      <c r="BO447" s="811" t="s">
        <v>320</v>
      </c>
      <c r="BP447" s="916"/>
      <c r="BQ447" s="916"/>
      <c r="BR447" s="916"/>
      <c r="BS447" s="916"/>
      <c r="BT447" s="916"/>
      <c r="BU447" s="916"/>
      <c r="BV447" s="917"/>
      <c r="BW447" s="916"/>
      <c r="BX447" s="916"/>
      <c r="BY447" s="917"/>
      <c r="BZ447" s="917"/>
      <c r="CA447" s="917"/>
      <c r="CB447" s="637"/>
      <c r="CC447" s="636"/>
      <c r="CD447" s="636"/>
      <c r="CE447" s="637"/>
      <c r="CF447" s="637"/>
      <c r="CG447" s="637"/>
      <c r="CH447" s="637"/>
      <c r="CI447" s="636"/>
      <c r="CJ447" s="636"/>
      <c r="CK447" s="637"/>
      <c r="CL447" s="637"/>
      <c r="CM447" s="637"/>
      <c r="CN447" s="705"/>
      <c r="CO447" s="667">
        <f t="shared" si="219"/>
        <v>0.01</v>
      </c>
      <c r="CP447" s="88">
        <f t="shared" si="220"/>
        <v>0.255</v>
      </c>
      <c r="CQ447" s="667">
        <f t="shared" si="221"/>
        <v>0.5</v>
      </c>
      <c r="CW447" s="924"/>
      <c r="CX447" s="925"/>
      <c r="CY447" s="925"/>
      <c r="CZ447" s="924"/>
      <c r="DA447" s="924"/>
      <c r="DB447" s="924"/>
      <c r="DC447" s="925"/>
      <c r="DD447" s="925"/>
      <c r="DE447" s="925"/>
      <c r="DF447" s="925"/>
      <c r="DG447" s="925"/>
      <c r="DH447" s="924"/>
      <c r="DI447" s="910"/>
      <c r="DJ447" s="913"/>
      <c r="DK447" s="913"/>
      <c r="DL447" s="705"/>
    </row>
    <row r="448" spans="61:116" s="67" customFormat="1" ht="18.75" hidden="1" customHeight="1" thickBot="1" x14ac:dyDescent="0.3">
      <c r="BI448" s="807" t="s">
        <v>322</v>
      </c>
      <c r="BJ448" s="796" t="s">
        <v>49</v>
      </c>
      <c r="BK448" s="801">
        <v>11.1</v>
      </c>
      <c r="BL448" s="796" t="s">
        <v>417</v>
      </c>
      <c r="BM448" s="798">
        <v>0.01</v>
      </c>
      <c r="BN448" s="798">
        <v>0.5</v>
      </c>
      <c r="BO448" s="811" t="s">
        <v>324</v>
      </c>
      <c r="BP448" s="916"/>
      <c r="BQ448" s="916"/>
      <c r="BR448" s="916"/>
      <c r="BS448" s="916"/>
      <c r="BT448" s="916"/>
      <c r="BU448" s="916"/>
      <c r="BV448" s="917"/>
      <c r="BW448" s="916"/>
      <c r="BX448" s="916"/>
      <c r="BY448" s="917"/>
      <c r="BZ448" s="917"/>
      <c r="CA448" s="917"/>
      <c r="CB448" s="637"/>
      <c r="CC448" s="636"/>
      <c r="CD448" s="636"/>
      <c r="CE448" s="637"/>
      <c r="CF448" s="637"/>
      <c r="CG448" s="637"/>
      <c r="CH448" s="637"/>
      <c r="CI448" s="636"/>
      <c r="CJ448" s="636"/>
      <c r="CK448" s="637"/>
      <c r="CL448" s="637"/>
      <c r="CM448" s="637"/>
      <c r="CN448" s="705"/>
      <c r="CO448" s="667">
        <f t="shared" si="219"/>
        <v>0.01</v>
      </c>
      <c r="CP448" s="88">
        <f t="shared" si="220"/>
        <v>0.255</v>
      </c>
      <c r="CQ448" s="667">
        <f t="shared" si="221"/>
        <v>0.5</v>
      </c>
      <c r="CW448" s="924"/>
      <c r="CX448" s="925"/>
      <c r="CY448" s="925"/>
      <c r="CZ448" s="924"/>
      <c r="DA448" s="924"/>
      <c r="DB448" s="924"/>
      <c r="DC448" s="925"/>
      <c r="DD448" s="925"/>
      <c r="DE448" s="925"/>
      <c r="DF448" s="925"/>
      <c r="DG448" s="925"/>
      <c r="DH448" s="924"/>
      <c r="DI448" s="910"/>
      <c r="DJ448" s="913"/>
      <c r="DK448" s="913"/>
      <c r="DL448" s="705"/>
    </row>
    <row r="449" spans="61:117" s="67" customFormat="1" ht="18.75" hidden="1" customHeight="1" thickBot="1" x14ac:dyDescent="0.3">
      <c r="BI449" s="807" t="s">
        <v>323</v>
      </c>
      <c r="BJ449" s="796" t="s">
        <v>49</v>
      </c>
      <c r="BK449" s="801">
        <v>2.33</v>
      </c>
      <c r="BL449" s="796" t="s">
        <v>417</v>
      </c>
      <c r="BM449" s="798">
        <v>0.01</v>
      </c>
      <c r="BN449" s="798">
        <v>0.5</v>
      </c>
      <c r="BO449" s="811" t="s">
        <v>328</v>
      </c>
      <c r="BP449" s="916"/>
      <c r="BQ449" s="916"/>
      <c r="BR449" s="916"/>
      <c r="BS449" s="916"/>
      <c r="BT449" s="916"/>
      <c r="BU449" s="916"/>
      <c r="BV449" s="917"/>
      <c r="BW449" s="916"/>
      <c r="BX449" s="916"/>
      <c r="BY449" s="917"/>
      <c r="BZ449" s="917"/>
      <c r="CA449" s="917"/>
      <c r="CB449" s="637"/>
      <c r="CC449" s="636"/>
      <c r="CD449" s="636"/>
      <c r="CE449" s="637"/>
      <c r="CF449" s="637"/>
      <c r="CG449" s="637"/>
      <c r="CH449" s="637"/>
      <c r="CI449" s="636"/>
      <c r="CJ449" s="636"/>
      <c r="CK449" s="637"/>
      <c r="CL449" s="637"/>
      <c r="CM449" s="637"/>
      <c r="CN449" s="705"/>
      <c r="CO449" s="667">
        <f t="shared" si="219"/>
        <v>0.01</v>
      </c>
      <c r="CP449" s="88">
        <f t="shared" si="220"/>
        <v>0.255</v>
      </c>
      <c r="CQ449" s="667">
        <f t="shared" si="221"/>
        <v>0.5</v>
      </c>
      <c r="CW449" s="924"/>
      <c r="CX449" s="925"/>
      <c r="CY449" s="925"/>
      <c r="CZ449" s="924"/>
      <c r="DA449" s="924"/>
      <c r="DB449" s="924"/>
      <c r="DC449" s="925"/>
      <c r="DD449" s="925"/>
      <c r="DE449" s="925"/>
      <c r="DF449" s="925"/>
      <c r="DG449" s="925"/>
      <c r="DH449" s="924"/>
      <c r="DI449" s="910"/>
      <c r="DJ449" s="913"/>
      <c r="DK449" s="913"/>
      <c r="DL449" s="705"/>
    </row>
    <row r="450" spans="61:117" s="67" customFormat="1" ht="18.75" hidden="1" customHeight="1" thickBot="1" x14ac:dyDescent="0.3">
      <c r="BI450" s="807"/>
      <c r="BJ450" s="796"/>
      <c r="BK450" s="801"/>
      <c r="BL450" s="796"/>
      <c r="BM450" s="798"/>
      <c r="BN450" s="798"/>
      <c r="BO450" s="811"/>
      <c r="BP450" s="916"/>
      <c r="BQ450" s="916"/>
      <c r="BR450" s="916"/>
      <c r="BS450" s="916"/>
      <c r="BT450" s="916"/>
      <c r="BU450" s="916"/>
      <c r="BV450" s="917"/>
      <c r="BW450" s="916"/>
      <c r="BX450" s="916"/>
      <c r="BY450" s="917"/>
      <c r="BZ450" s="917"/>
      <c r="CA450" s="917"/>
      <c r="CB450" s="637"/>
      <c r="CC450" s="636"/>
      <c r="CD450" s="636"/>
      <c r="CE450" s="637"/>
      <c r="CF450" s="637"/>
      <c r="CG450" s="637"/>
      <c r="CH450" s="637"/>
      <c r="CI450" s="636"/>
      <c r="CJ450" s="636"/>
      <c r="CK450" s="637"/>
      <c r="CL450" s="637"/>
      <c r="CM450" s="637"/>
      <c r="CN450" s="705"/>
      <c r="CO450" s="667">
        <f t="shared" si="219"/>
        <v>0</v>
      </c>
      <c r="CP450" s="88">
        <f t="shared" si="220"/>
        <v>0</v>
      </c>
      <c r="CQ450" s="667">
        <f t="shared" si="221"/>
        <v>0</v>
      </c>
      <c r="CW450" s="924"/>
      <c r="CX450" s="925"/>
      <c r="CY450" s="925"/>
      <c r="CZ450" s="924"/>
      <c r="DA450" s="924"/>
      <c r="DB450" s="924"/>
      <c r="DC450" s="925"/>
      <c r="DD450" s="925"/>
      <c r="DE450" s="925"/>
      <c r="DF450" s="925"/>
      <c r="DG450" s="925"/>
      <c r="DH450" s="924"/>
      <c r="DI450" s="910"/>
      <c r="DJ450" s="913"/>
      <c r="DK450" s="913"/>
      <c r="DL450" s="705"/>
    </row>
    <row r="451" spans="61:117" s="67" customFormat="1" hidden="1" x14ac:dyDescent="0.25">
      <c r="BI451" s="635"/>
      <c r="BJ451" s="636"/>
      <c r="BK451" s="636"/>
      <c r="BL451" s="636"/>
      <c r="BM451" s="102"/>
      <c r="BN451" s="102"/>
      <c r="BO451" s="102"/>
      <c r="BP451" s="916"/>
      <c r="BQ451" s="916"/>
      <c r="BR451" s="916"/>
      <c r="BS451" s="916"/>
      <c r="BT451" s="916"/>
      <c r="BU451" s="916"/>
      <c r="BV451" s="917"/>
      <c r="BW451" s="916"/>
      <c r="BX451" s="916"/>
      <c r="BY451" s="917"/>
      <c r="BZ451" s="917"/>
      <c r="CA451" s="917"/>
      <c r="CB451" s="637"/>
      <c r="CC451" s="636"/>
      <c r="CD451" s="636"/>
      <c r="CE451" s="637"/>
      <c r="CF451" s="637"/>
      <c r="CG451" s="637"/>
      <c r="CH451" s="637"/>
      <c r="CI451" s="636"/>
      <c r="CJ451" s="636"/>
      <c r="CK451" s="637"/>
      <c r="CL451" s="637"/>
      <c r="CM451" s="637"/>
      <c r="CN451" s="705"/>
      <c r="CO451" s="667">
        <f t="shared" si="219"/>
        <v>0</v>
      </c>
      <c r="CP451" s="88">
        <f t="shared" si="220"/>
        <v>0</v>
      </c>
      <c r="CQ451" s="667">
        <f t="shared" si="221"/>
        <v>0</v>
      </c>
      <c r="CW451" s="924"/>
      <c r="CX451" s="925"/>
      <c r="CY451" s="925"/>
      <c r="CZ451" s="924"/>
      <c r="DA451" s="924"/>
      <c r="DB451" s="924"/>
      <c r="DC451" s="925"/>
      <c r="DD451" s="925"/>
      <c r="DE451" s="925"/>
      <c r="DF451" s="925"/>
      <c r="DG451" s="925"/>
      <c r="DH451" s="924"/>
      <c r="DI451" s="910"/>
      <c r="DJ451" s="913"/>
      <c r="DK451" s="913"/>
      <c r="DL451" s="705"/>
    </row>
    <row r="452" spans="61:117" s="67" customFormat="1" hidden="1" x14ac:dyDescent="0.25">
      <c r="BI452" s="635"/>
      <c r="BJ452" s="636"/>
      <c r="BK452" s="636"/>
      <c r="BL452" s="636"/>
      <c r="BM452" s="102"/>
      <c r="BN452" s="102"/>
      <c r="BO452" s="102"/>
      <c r="BP452" s="916"/>
      <c r="BQ452" s="916"/>
      <c r="BR452" s="916"/>
      <c r="BS452" s="916"/>
      <c r="BT452" s="916"/>
      <c r="BU452" s="916"/>
      <c r="BV452" s="917"/>
      <c r="BW452" s="916"/>
      <c r="BX452" s="916"/>
      <c r="BY452" s="917"/>
      <c r="BZ452" s="917"/>
      <c r="CA452" s="917"/>
      <c r="CB452" s="637"/>
      <c r="CC452" s="636"/>
      <c r="CD452" s="636"/>
      <c r="CE452" s="637"/>
      <c r="CF452" s="637"/>
      <c r="CG452" s="637"/>
      <c r="CH452" s="637"/>
      <c r="CI452" s="636"/>
      <c r="CJ452" s="636"/>
      <c r="CK452" s="637"/>
      <c r="CL452" s="637"/>
      <c r="CM452" s="637"/>
      <c r="CN452" s="705"/>
      <c r="CO452" s="667">
        <f t="shared" si="219"/>
        <v>0</v>
      </c>
      <c r="CP452" s="88">
        <f t="shared" si="220"/>
        <v>0</v>
      </c>
      <c r="CQ452" s="667">
        <f t="shared" si="221"/>
        <v>0</v>
      </c>
      <c r="CW452" s="924"/>
      <c r="CX452" s="925"/>
      <c r="CY452" s="925"/>
      <c r="CZ452" s="924"/>
      <c r="DA452" s="924"/>
      <c r="DB452" s="924"/>
      <c r="DC452" s="925"/>
      <c r="DD452" s="925"/>
      <c r="DE452" s="925"/>
      <c r="DF452" s="925"/>
      <c r="DG452" s="925"/>
      <c r="DH452" s="924"/>
      <c r="DI452" s="910"/>
      <c r="DJ452" s="913"/>
      <c r="DK452" s="913"/>
      <c r="DL452" s="705"/>
    </row>
    <row r="453" spans="61:117" s="67" customFormat="1" hidden="1" x14ac:dyDescent="0.25">
      <c r="BI453" s="635"/>
      <c r="BJ453" s="636"/>
      <c r="BK453" s="636"/>
      <c r="BL453" s="636"/>
      <c r="BM453" s="102"/>
      <c r="BN453" s="102"/>
      <c r="BO453" s="102"/>
      <c r="BP453" s="916"/>
      <c r="BQ453" s="916"/>
      <c r="BR453" s="916"/>
      <c r="BS453" s="916"/>
      <c r="BT453" s="916"/>
      <c r="BU453" s="916"/>
      <c r="BV453" s="917"/>
      <c r="BW453" s="916"/>
      <c r="BX453" s="916"/>
      <c r="BY453" s="917"/>
      <c r="BZ453" s="917"/>
      <c r="CA453" s="917"/>
      <c r="CB453" s="637"/>
      <c r="CC453" s="636"/>
      <c r="CD453" s="636"/>
      <c r="CE453" s="637"/>
      <c r="CF453" s="637"/>
      <c r="CG453" s="637"/>
      <c r="CH453" s="637"/>
      <c r="CI453" s="636"/>
      <c r="CJ453" s="636"/>
      <c r="CK453" s="637"/>
      <c r="CL453" s="637"/>
      <c r="CM453" s="637"/>
      <c r="CN453" s="705"/>
      <c r="CO453" s="667">
        <f t="shared" si="219"/>
        <v>0</v>
      </c>
      <c r="CP453" s="88">
        <f t="shared" si="220"/>
        <v>0</v>
      </c>
      <c r="CQ453" s="667">
        <f t="shared" si="221"/>
        <v>0</v>
      </c>
      <c r="CW453" s="924"/>
      <c r="CX453" s="925"/>
      <c r="CY453" s="925"/>
      <c r="CZ453" s="924"/>
      <c r="DA453" s="924"/>
      <c r="DB453" s="924"/>
      <c r="DC453" s="925"/>
      <c r="DD453" s="925"/>
      <c r="DE453" s="925"/>
      <c r="DF453" s="925"/>
      <c r="DG453" s="925"/>
      <c r="DH453" s="924"/>
      <c r="DI453" s="910"/>
      <c r="DJ453" s="913"/>
      <c r="DK453" s="913"/>
      <c r="DL453" s="705"/>
    </row>
    <row r="454" spans="61:117" s="67" customFormat="1" hidden="1" x14ac:dyDescent="0.25">
      <c r="BI454" s="635"/>
      <c r="BJ454" s="636"/>
      <c r="BK454" s="636"/>
      <c r="BL454" s="636"/>
      <c r="BM454" s="102"/>
      <c r="BN454" s="102"/>
      <c r="BO454" s="102"/>
      <c r="BP454" s="916"/>
      <c r="BQ454" s="916"/>
      <c r="BR454" s="916"/>
      <c r="BS454" s="916"/>
      <c r="BT454" s="916"/>
      <c r="BU454" s="916"/>
      <c r="BV454" s="917"/>
      <c r="BW454" s="916"/>
      <c r="BX454" s="916"/>
      <c r="BY454" s="917"/>
      <c r="BZ454" s="917"/>
      <c r="CA454" s="917"/>
      <c r="CB454" s="637"/>
      <c r="CC454" s="636"/>
      <c r="CD454" s="636"/>
      <c r="CE454" s="637"/>
      <c r="CF454" s="637"/>
      <c r="CG454" s="637"/>
      <c r="CH454" s="637"/>
      <c r="CI454" s="636"/>
      <c r="CJ454" s="636"/>
      <c r="CK454" s="637"/>
      <c r="CL454" s="637"/>
      <c r="CM454" s="637"/>
      <c r="CN454" s="705"/>
      <c r="CO454" s="667">
        <f t="shared" si="219"/>
        <v>0</v>
      </c>
      <c r="CP454" s="88">
        <f t="shared" si="220"/>
        <v>0</v>
      </c>
      <c r="CQ454" s="667">
        <f t="shared" si="221"/>
        <v>0</v>
      </c>
      <c r="CW454" s="924"/>
      <c r="CX454" s="925"/>
      <c r="CY454" s="925"/>
      <c r="CZ454" s="924"/>
      <c r="DA454" s="924"/>
      <c r="DB454" s="924"/>
      <c r="DC454" s="925"/>
      <c r="DD454" s="925"/>
      <c r="DE454" s="925"/>
      <c r="DF454" s="925"/>
      <c r="DG454" s="925"/>
      <c r="DH454" s="924"/>
      <c r="DI454" s="910"/>
      <c r="DJ454" s="913"/>
      <c r="DK454" s="913"/>
      <c r="DL454" s="705"/>
    </row>
    <row r="455" spans="61:117" s="67" customFormat="1" hidden="1" x14ac:dyDescent="0.25">
      <c r="BI455" s="635"/>
      <c r="BJ455" s="636"/>
      <c r="BK455" s="636"/>
      <c r="BL455" s="636"/>
      <c r="BM455" s="102"/>
      <c r="BN455" s="102"/>
      <c r="BO455" s="102"/>
      <c r="BP455" s="916"/>
      <c r="BQ455" s="916"/>
      <c r="BR455" s="916"/>
      <c r="BS455" s="916"/>
      <c r="BT455" s="916"/>
      <c r="BU455" s="916"/>
      <c r="BV455" s="917"/>
      <c r="BW455" s="916"/>
      <c r="BX455" s="916"/>
      <c r="BY455" s="917"/>
      <c r="BZ455" s="917"/>
      <c r="CA455" s="917"/>
      <c r="CB455" s="637"/>
      <c r="CC455" s="636"/>
      <c r="CD455" s="636"/>
      <c r="CE455" s="637"/>
      <c r="CF455" s="637"/>
      <c r="CG455" s="637"/>
      <c r="CH455" s="637"/>
      <c r="CI455" s="636"/>
      <c r="CJ455" s="636"/>
      <c r="CK455" s="637"/>
      <c r="CL455" s="637"/>
      <c r="CM455" s="637"/>
      <c r="CN455" s="705"/>
      <c r="CO455" s="667">
        <f t="shared" si="219"/>
        <v>0</v>
      </c>
      <c r="CP455" s="88">
        <f t="shared" si="220"/>
        <v>0</v>
      </c>
      <c r="CQ455" s="667">
        <f t="shared" si="221"/>
        <v>0</v>
      </c>
      <c r="CW455" s="924"/>
      <c r="CX455" s="925"/>
      <c r="CY455" s="925"/>
      <c r="CZ455" s="924"/>
      <c r="DA455" s="924"/>
      <c r="DB455" s="924"/>
      <c r="DC455" s="925"/>
      <c r="DD455" s="925"/>
      <c r="DE455" s="925"/>
      <c r="DF455" s="925"/>
      <c r="DG455" s="925"/>
      <c r="DH455" s="924"/>
      <c r="DI455" s="910"/>
      <c r="DJ455" s="913"/>
      <c r="DK455" s="913"/>
      <c r="DL455" s="705"/>
    </row>
    <row r="456" spans="61:117" s="67" customFormat="1" hidden="1" x14ac:dyDescent="0.25">
      <c r="BI456" s="635"/>
      <c r="BJ456" s="636"/>
      <c r="BK456" s="636"/>
      <c r="BL456" s="636"/>
      <c r="BM456" s="102"/>
      <c r="BN456" s="102"/>
      <c r="BO456" s="102"/>
      <c r="BP456" s="916"/>
      <c r="BQ456" s="916"/>
      <c r="BR456" s="916"/>
      <c r="BS456" s="916"/>
      <c r="BT456" s="916"/>
      <c r="BU456" s="916"/>
      <c r="BV456" s="917"/>
      <c r="BW456" s="916"/>
      <c r="BX456" s="916"/>
      <c r="BY456" s="917"/>
      <c r="BZ456" s="917"/>
      <c r="CA456" s="917"/>
      <c r="CB456" s="637"/>
      <c r="CC456" s="636"/>
      <c r="CD456" s="636"/>
      <c r="CE456" s="637"/>
      <c r="CF456" s="637"/>
      <c r="CG456" s="637"/>
      <c r="CH456" s="637"/>
      <c r="CI456" s="636"/>
      <c r="CJ456" s="636"/>
      <c r="CK456" s="637"/>
      <c r="CL456" s="637"/>
      <c r="CM456" s="637"/>
      <c r="CN456" s="705"/>
      <c r="CO456" s="667">
        <f t="shared" si="219"/>
        <v>0</v>
      </c>
      <c r="CP456" s="88">
        <f t="shared" si="220"/>
        <v>0</v>
      </c>
      <c r="CQ456" s="667">
        <f t="shared" si="221"/>
        <v>0</v>
      </c>
      <c r="CW456" s="924"/>
      <c r="CX456" s="925"/>
      <c r="CY456" s="925"/>
      <c r="CZ456" s="924"/>
      <c r="DA456" s="924"/>
      <c r="DB456" s="924"/>
      <c r="DC456" s="925"/>
      <c r="DD456" s="925"/>
      <c r="DE456" s="925"/>
      <c r="DF456" s="925"/>
      <c r="DG456" s="925"/>
      <c r="DH456" s="924"/>
      <c r="DI456" s="910"/>
      <c r="DJ456" s="913"/>
      <c r="DK456" s="913"/>
      <c r="DL456" s="705"/>
    </row>
    <row r="457" spans="61:117" s="67" customFormat="1" ht="15.75" hidden="1" thickBot="1" x14ac:dyDescent="0.3">
      <c r="BI457" s="635"/>
      <c r="BJ457" s="636"/>
      <c r="BK457" s="636"/>
      <c r="BL457" s="636"/>
      <c r="BM457" s="102"/>
      <c r="BN457" s="102"/>
      <c r="BO457" s="102"/>
      <c r="BP457" s="916"/>
      <c r="BQ457" s="916"/>
      <c r="BR457" s="916"/>
      <c r="BS457" s="916"/>
      <c r="BT457" s="916"/>
      <c r="BU457" s="916"/>
      <c r="BV457" s="917"/>
      <c r="BW457" s="916"/>
      <c r="BX457" s="916"/>
      <c r="BY457" s="917"/>
      <c r="BZ457" s="917"/>
      <c r="CA457" s="917"/>
      <c r="CB457" s="637"/>
      <c r="CC457" s="636"/>
      <c r="CD457" s="636"/>
      <c r="CE457" s="637"/>
      <c r="CF457" s="637"/>
      <c r="CG457" s="637"/>
      <c r="CH457" s="637"/>
      <c r="CI457" s="636"/>
      <c r="CJ457" s="636"/>
      <c r="CK457" s="637"/>
      <c r="CL457" s="637"/>
      <c r="CM457" s="637"/>
      <c r="CN457" s="705"/>
      <c r="CO457" s="667">
        <f t="shared" si="219"/>
        <v>0</v>
      </c>
      <c r="CP457" s="88">
        <f t="shared" si="220"/>
        <v>0</v>
      </c>
      <c r="CQ457" s="667">
        <f t="shared" si="221"/>
        <v>0</v>
      </c>
      <c r="CW457" s="924"/>
      <c r="CX457" s="925"/>
      <c r="CY457" s="925"/>
      <c r="CZ457" s="924"/>
      <c r="DA457" s="924"/>
      <c r="DB457" s="924"/>
      <c r="DC457" s="925"/>
      <c r="DD457" s="925"/>
      <c r="DE457" s="925"/>
      <c r="DF457" s="925"/>
      <c r="DG457" s="925"/>
      <c r="DH457" s="924"/>
      <c r="DI457" s="910"/>
      <c r="DJ457" s="913"/>
      <c r="DK457" s="913"/>
      <c r="DL457" s="705"/>
    </row>
    <row r="458" spans="61:117" s="67" customFormat="1" ht="15.75" hidden="1" thickBot="1" x14ac:dyDescent="0.3">
      <c r="BI458" s="812" t="s">
        <v>116</v>
      </c>
      <c r="BJ458" s="813" t="s">
        <v>117</v>
      </c>
      <c r="BK458" s="636"/>
      <c r="BL458" s="636"/>
      <c r="BM458" s="102"/>
      <c r="BN458" s="102"/>
      <c r="BO458" s="102"/>
      <c r="BP458" s="916"/>
      <c r="BQ458" s="916"/>
      <c r="BR458" s="916"/>
      <c r="BS458" s="916"/>
      <c r="BT458" s="916"/>
      <c r="BU458" s="916"/>
      <c r="BV458" s="917"/>
      <c r="BW458" s="916"/>
      <c r="BX458" s="916"/>
      <c r="BY458" s="917"/>
      <c r="BZ458" s="917"/>
      <c r="CA458" s="917"/>
      <c r="CB458" s="637"/>
      <c r="CC458" s="636"/>
      <c r="CD458" s="636"/>
      <c r="CE458" s="637"/>
      <c r="CF458" s="637"/>
      <c r="CG458" s="637"/>
      <c r="CH458" s="637"/>
      <c r="CI458" s="636"/>
      <c r="CJ458" s="636"/>
      <c r="CK458" s="637"/>
      <c r="CL458" s="637"/>
      <c r="CM458" s="637"/>
      <c r="CN458" s="705"/>
      <c r="CO458" s="667">
        <f t="shared" si="219"/>
        <v>0</v>
      </c>
      <c r="CP458" s="88">
        <f t="shared" si="220"/>
        <v>0</v>
      </c>
      <c r="CQ458" s="667">
        <f t="shared" si="221"/>
        <v>0</v>
      </c>
      <c r="CW458" s="924"/>
      <c r="CX458" s="925"/>
      <c r="CY458" s="925"/>
      <c r="CZ458" s="924"/>
      <c r="DA458" s="924"/>
      <c r="DB458" s="924"/>
      <c r="DC458" s="925"/>
      <c r="DD458" s="925"/>
      <c r="DE458" s="925"/>
      <c r="DF458" s="925"/>
      <c r="DG458" s="925"/>
      <c r="DH458" s="924"/>
      <c r="DI458" s="910"/>
      <c r="DJ458" s="913"/>
      <c r="DK458" s="913"/>
      <c r="DL458" s="705"/>
    </row>
    <row r="459" spans="61:117" s="67" customFormat="1" ht="15.75" hidden="1" thickBot="1" x14ac:dyDescent="0.3">
      <c r="BI459" s="796">
        <v>0</v>
      </c>
      <c r="BJ459" s="807">
        <v>0</v>
      </c>
      <c r="BK459" s="636"/>
      <c r="BL459" s="636"/>
      <c r="BM459" s="102"/>
      <c r="BN459" s="102"/>
      <c r="BO459" s="102"/>
      <c r="BP459" s="916"/>
      <c r="BQ459" s="916"/>
      <c r="BR459" s="916"/>
      <c r="BS459" s="916"/>
      <c r="BT459" s="916"/>
      <c r="BU459" s="916"/>
      <c r="BV459" s="917"/>
      <c r="BW459" s="916"/>
      <c r="BX459" s="916"/>
      <c r="BY459" s="917"/>
      <c r="BZ459" s="917"/>
      <c r="CA459" s="917"/>
      <c r="CB459" s="637"/>
      <c r="CC459" s="636"/>
      <c r="CD459" s="636"/>
      <c r="CE459" s="637"/>
      <c r="CF459" s="637"/>
      <c r="CG459" s="637"/>
      <c r="CH459" s="637"/>
      <c r="CI459" s="636"/>
      <c r="CJ459" s="636"/>
      <c r="CK459" s="637"/>
      <c r="CL459" s="637"/>
      <c r="CM459" s="637"/>
      <c r="CN459" s="705"/>
      <c r="CO459" s="667">
        <f t="shared" si="219"/>
        <v>0</v>
      </c>
      <c r="CP459" s="88">
        <f t="shared" si="220"/>
        <v>0</v>
      </c>
      <c r="CQ459" s="667">
        <f t="shared" si="221"/>
        <v>0</v>
      </c>
      <c r="CW459" s="924"/>
      <c r="CX459" s="925"/>
      <c r="CY459" s="925"/>
      <c r="CZ459" s="924"/>
      <c r="DA459" s="924"/>
      <c r="DB459" s="924"/>
      <c r="DC459" s="925"/>
      <c r="DD459" s="925"/>
      <c r="DE459" s="925"/>
      <c r="DF459" s="925"/>
      <c r="DG459" s="925"/>
      <c r="DH459" s="924"/>
      <c r="DI459" s="910"/>
      <c r="DJ459" s="913"/>
      <c r="DK459" s="913"/>
      <c r="DL459" s="705"/>
    </row>
    <row r="460" spans="61:117" s="67" customFormat="1" ht="15.75" hidden="1" thickBot="1" x14ac:dyDescent="0.3">
      <c r="BI460" s="796">
        <v>2</v>
      </c>
      <c r="BJ460" s="807">
        <v>12.71</v>
      </c>
      <c r="BK460" s="636"/>
      <c r="BL460" s="636"/>
      <c r="BM460" s="102"/>
      <c r="BN460" s="102"/>
      <c r="BO460" s="102"/>
      <c r="BP460" s="637"/>
      <c r="BQ460" s="637"/>
      <c r="BR460" s="637"/>
      <c r="BS460" s="637"/>
      <c r="BT460" s="637"/>
      <c r="BU460" s="637"/>
      <c r="BV460" s="637"/>
      <c r="BW460" s="637"/>
      <c r="BX460" s="637"/>
      <c r="BY460" s="637"/>
      <c r="BZ460" s="637"/>
      <c r="CA460" s="637"/>
      <c r="CB460" s="637"/>
      <c r="CC460" s="636"/>
      <c r="CD460" s="636"/>
      <c r="CE460" s="637"/>
      <c r="CF460" s="637"/>
      <c r="CG460" s="637"/>
      <c r="CH460" s="637"/>
      <c r="CI460" s="636"/>
      <c r="CJ460" s="636"/>
      <c r="CK460" s="637"/>
      <c r="CL460" s="637"/>
      <c r="CM460" s="637"/>
      <c r="CN460" s="705"/>
      <c r="CO460" s="667">
        <f t="shared" si="219"/>
        <v>0</v>
      </c>
      <c r="CP460" s="88">
        <f t="shared" si="220"/>
        <v>0</v>
      </c>
      <c r="CQ460" s="667">
        <f t="shared" si="221"/>
        <v>0</v>
      </c>
      <c r="CW460" s="705"/>
      <c r="CX460" s="705"/>
      <c r="CY460" s="705"/>
      <c r="CZ460" s="705"/>
      <c r="DA460" s="705"/>
      <c r="DB460" s="705"/>
      <c r="DC460" s="705"/>
      <c r="DD460" s="705"/>
      <c r="DE460" s="705"/>
      <c r="DF460" s="705"/>
      <c r="DG460" s="705"/>
      <c r="DH460" s="705"/>
      <c r="DI460" s="705"/>
    </row>
    <row r="461" spans="61:117" s="67" customFormat="1" ht="15.75" hidden="1" thickBot="1" x14ac:dyDescent="0.3">
      <c r="BI461" s="796">
        <v>3</v>
      </c>
      <c r="BJ461" s="807">
        <v>4.3</v>
      </c>
      <c r="BK461" s="636"/>
      <c r="BL461" s="636"/>
      <c r="BM461" s="102"/>
      <c r="BN461" s="102"/>
      <c r="BO461" s="102"/>
      <c r="BP461" s="637"/>
      <c r="BQ461" s="637"/>
      <c r="BR461" s="637"/>
      <c r="BS461" s="637"/>
      <c r="BT461" s="637"/>
      <c r="BU461" s="637"/>
      <c r="BV461" s="637"/>
      <c r="BW461" s="637"/>
      <c r="BX461" s="637"/>
      <c r="BY461" s="637"/>
      <c r="BZ461" s="637"/>
      <c r="CA461" s="637"/>
      <c r="CB461" s="637"/>
      <c r="CC461" s="636"/>
      <c r="CD461" s="636"/>
      <c r="CE461" s="637"/>
      <c r="CF461" s="637"/>
      <c r="CG461" s="637"/>
      <c r="CH461" s="637"/>
      <c r="CI461" s="636"/>
      <c r="CJ461" s="636"/>
      <c r="CK461" s="637"/>
      <c r="CL461" s="637"/>
      <c r="CM461" s="637"/>
      <c r="CN461" s="705"/>
      <c r="CO461" s="667">
        <f t="shared" si="219"/>
        <v>0</v>
      </c>
      <c r="CP461" s="88">
        <f t="shared" si="220"/>
        <v>0</v>
      </c>
      <c r="CQ461" s="667">
        <f t="shared" si="221"/>
        <v>0</v>
      </c>
      <c r="CW461" s="705"/>
      <c r="CX461" s="705"/>
      <c r="CY461" s="705"/>
      <c r="CZ461" s="705"/>
      <c r="DA461" s="705"/>
      <c r="DB461" s="705"/>
      <c r="DC461" s="705"/>
      <c r="DD461" s="705"/>
      <c r="DE461" s="705"/>
      <c r="DF461" s="705"/>
      <c r="DG461" s="705"/>
      <c r="DH461" s="705"/>
      <c r="DI461" s="705"/>
      <c r="DJ461" s="705"/>
      <c r="DK461" s="705"/>
      <c r="DL461" s="705"/>
    </row>
    <row r="462" spans="61:117" s="67" customFormat="1" ht="15.75" hidden="1" thickBot="1" x14ac:dyDescent="0.3">
      <c r="BI462" s="796">
        <v>4</v>
      </c>
      <c r="BJ462" s="807">
        <v>3.18</v>
      </c>
      <c r="BK462" s="636"/>
      <c r="BL462" s="636"/>
      <c r="BM462" s="102"/>
      <c r="BN462" s="102"/>
      <c r="BO462" s="102"/>
      <c r="BP462" s="636"/>
      <c r="BQ462" s="636"/>
      <c r="BR462" s="636"/>
      <c r="BS462" s="636"/>
      <c r="BT462" s="636"/>
      <c r="BU462" s="636"/>
      <c r="BV462" s="637"/>
      <c r="BW462" s="636"/>
      <c r="BX462" s="636"/>
      <c r="BY462" s="637"/>
      <c r="BZ462" s="637"/>
      <c r="CA462" s="637"/>
      <c r="CB462" s="637"/>
      <c r="CC462" s="636"/>
      <c r="CD462" s="636"/>
      <c r="CE462" s="637"/>
      <c r="CF462" s="637"/>
      <c r="CG462" s="637"/>
      <c r="CH462" s="637"/>
      <c r="CI462" s="636"/>
      <c r="CJ462" s="636"/>
      <c r="CK462" s="637"/>
      <c r="CL462" s="637"/>
      <c r="CM462" s="637"/>
      <c r="CN462" s="705"/>
      <c r="CO462" s="667">
        <f t="shared" si="219"/>
        <v>0</v>
      </c>
      <c r="CP462" s="88">
        <f t="shared" si="220"/>
        <v>0</v>
      </c>
      <c r="CQ462" s="667">
        <f t="shared" si="221"/>
        <v>0</v>
      </c>
      <c r="CW462" s="705"/>
      <c r="CX462" s="919"/>
      <c r="CY462" s="919"/>
      <c r="CZ462" s="705"/>
      <c r="DA462" s="705"/>
      <c r="DB462" s="705"/>
      <c r="DC462" s="705"/>
      <c r="DD462" s="919"/>
      <c r="DE462" s="919"/>
      <c r="DF462" s="705"/>
      <c r="DG462" s="705"/>
      <c r="DH462" s="705"/>
      <c r="DI462" s="705"/>
      <c r="DJ462" s="705"/>
      <c r="DK462" s="705"/>
      <c r="DM462" s="705"/>
    </row>
    <row r="463" spans="61:117" s="67" customFormat="1" ht="15.75" hidden="1" thickBot="1" x14ac:dyDescent="0.3">
      <c r="BI463" s="796">
        <v>5</v>
      </c>
      <c r="BJ463" s="807">
        <v>2.78</v>
      </c>
      <c r="BK463" s="636"/>
      <c r="BL463" s="636"/>
      <c r="BM463" s="102"/>
      <c r="BN463" s="102"/>
      <c r="BO463" s="102"/>
      <c r="BP463" s="636"/>
      <c r="BQ463" s="636"/>
      <c r="BR463" s="636"/>
      <c r="BS463" s="636"/>
      <c r="BT463" s="636"/>
      <c r="BU463" s="636"/>
      <c r="BV463" s="636"/>
      <c r="BW463" s="636"/>
      <c r="BX463" s="636"/>
      <c r="BY463" s="636"/>
      <c r="BZ463" s="636"/>
      <c r="CA463" s="636"/>
      <c r="CB463" s="637"/>
      <c r="CC463" s="636"/>
      <c r="CD463" s="636"/>
      <c r="CE463" s="637"/>
      <c r="CF463" s="637"/>
      <c r="CG463" s="637"/>
      <c r="CH463" s="637"/>
      <c r="CI463" s="636"/>
      <c r="CJ463" s="636"/>
      <c r="CK463" s="637"/>
      <c r="CL463" s="637"/>
      <c r="CM463" s="637"/>
      <c r="CN463" s="705"/>
      <c r="CO463" s="667">
        <f t="shared" si="219"/>
        <v>0</v>
      </c>
      <c r="CP463" s="88">
        <f t="shared" si="220"/>
        <v>0</v>
      </c>
      <c r="CQ463" s="667">
        <f t="shared" si="221"/>
        <v>0</v>
      </c>
      <c r="CW463" s="705"/>
      <c r="CX463" s="919"/>
      <c r="CY463" s="919"/>
      <c r="CZ463" s="705"/>
      <c r="DA463" s="705"/>
      <c r="DB463" s="705"/>
      <c r="DC463" s="705"/>
      <c r="DD463" s="919"/>
      <c r="DE463" s="919"/>
      <c r="DF463" s="705"/>
      <c r="DG463" s="705"/>
      <c r="DH463" s="705"/>
      <c r="DI463" s="705"/>
    </row>
    <row r="464" spans="61:117" s="67" customFormat="1" ht="15.75" hidden="1" thickBot="1" x14ac:dyDescent="0.3">
      <c r="BI464" s="796">
        <v>6</v>
      </c>
      <c r="BJ464" s="807">
        <v>2.57</v>
      </c>
      <c r="BK464" s="636"/>
      <c r="BL464" s="636"/>
      <c r="BM464" s="102"/>
      <c r="BN464" s="102"/>
      <c r="BO464" s="102"/>
      <c r="BP464" s="636"/>
      <c r="BQ464" s="636"/>
      <c r="BR464" s="636"/>
      <c r="BS464" s="636"/>
      <c r="BT464" s="636"/>
      <c r="BU464" s="636"/>
      <c r="BV464" s="636"/>
      <c r="BW464" s="636"/>
      <c r="BX464" s="636"/>
      <c r="BY464" s="636"/>
      <c r="BZ464" s="636"/>
      <c r="CA464" s="636"/>
      <c r="CB464" s="637"/>
      <c r="CC464" s="636"/>
      <c r="CD464" s="636"/>
      <c r="CE464" s="637"/>
      <c r="CF464" s="637"/>
      <c r="CG464" s="637"/>
      <c r="CH464" s="637"/>
      <c r="CI464" s="636"/>
      <c r="CJ464" s="636"/>
      <c r="CK464" s="637"/>
      <c r="CL464" s="637"/>
      <c r="CM464" s="637"/>
      <c r="CN464" s="705"/>
      <c r="CO464" s="667">
        <f t="shared" si="219"/>
        <v>0</v>
      </c>
      <c r="CP464" s="88">
        <f t="shared" si="220"/>
        <v>0</v>
      </c>
      <c r="CQ464" s="667">
        <f t="shared" si="221"/>
        <v>0</v>
      </c>
    </row>
    <row r="465" spans="22:95" s="67" customFormat="1" ht="15.75" hidden="1" thickBot="1" x14ac:dyDescent="0.3">
      <c r="BI465" s="796">
        <v>7</v>
      </c>
      <c r="BJ465" s="807">
        <v>2.4500000000000002</v>
      </c>
      <c r="BK465" s="636"/>
      <c r="BL465" s="636"/>
      <c r="BM465" s="102"/>
      <c r="BN465" s="102"/>
      <c r="BO465" s="102"/>
      <c r="BP465" s="636"/>
      <c r="BQ465" s="636"/>
      <c r="BR465" s="636"/>
      <c r="BS465" s="636"/>
      <c r="BT465" s="636"/>
      <c r="BU465" s="636"/>
      <c r="BV465" s="636"/>
      <c r="BW465" s="636"/>
      <c r="BX465" s="636"/>
      <c r="BY465" s="636"/>
      <c r="BZ465" s="636"/>
      <c r="CA465" s="636"/>
      <c r="CB465" s="637"/>
      <c r="CC465" s="636"/>
      <c r="CD465" s="636"/>
      <c r="CE465" s="637"/>
      <c r="CF465" s="637"/>
      <c r="CG465" s="637"/>
      <c r="CH465" s="637"/>
      <c r="CI465" s="636"/>
      <c r="CJ465" s="636"/>
      <c r="CK465" s="637"/>
      <c r="CL465" s="637"/>
      <c r="CM465" s="637"/>
      <c r="CN465" s="705"/>
      <c r="CO465" s="667">
        <f t="shared" si="219"/>
        <v>0</v>
      </c>
      <c r="CP465" s="88">
        <f t="shared" si="220"/>
        <v>0</v>
      </c>
      <c r="CQ465" s="667">
        <f t="shared" si="221"/>
        <v>0</v>
      </c>
    </row>
    <row r="466" spans="22:95" s="67" customFormat="1" ht="15.75" hidden="1" thickBot="1" x14ac:dyDescent="0.3">
      <c r="BI466" s="796">
        <v>8</v>
      </c>
      <c r="BJ466" s="807">
        <v>2.36</v>
      </c>
      <c r="BK466" s="636"/>
      <c r="BL466" s="636"/>
      <c r="BM466" s="102"/>
      <c r="BN466" s="102"/>
      <c r="BO466" s="102"/>
      <c r="BP466" s="636"/>
      <c r="BQ466" s="636"/>
      <c r="BR466" s="636"/>
      <c r="BS466" s="636"/>
      <c r="BT466" s="636"/>
      <c r="BU466" s="636"/>
      <c r="BV466" s="636"/>
      <c r="BW466" s="636"/>
      <c r="BX466" s="636"/>
      <c r="BY466" s="636"/>
      <c r="BZ466" s="636"/>
      <c r="CA466" s="636"/>
      <c r="CB466" s="637"/>
      <c r="CC466" s="636"/>
      <c r="CD466" s="636"/>
      <c r="CE466" s="637"/>
      <c r="CF466" s="637"/>
      <c r="CG466" s="637"/>
      <c r="CH466" s="637"/>
      <c r="CI466" s="636"/>
      <c r="CJ466" s="636"/>
      <c r="CK466" s="637"/>
      <c r="CL466" s="637"/>
      <c r="CM466" s="637"/>
      <c r="CN466" s="705"/>
      <c r="CO466" s="667">
        <f t="shared" si="219"/>
        <v>0</v>
      </c>
      <c r="CP466" s="88">
        <f t="shared" si="220"/>
        <v>0</v>
      </c>
      <c r="CQ466" s="667">
        <f t="shared" si="221"/>
        <v>0</v>
      </c>
    </row>
    <row r="467" spans="22:95" s="67" customFormat="1" ht="15.75" hidden="1" thickBot="1" x14ac:dyDescent="0.3">
      <c r="BI467" s="796">
        <v>9</v>
      </c>
      <c r="BJ467" s="807">
        <v>2.31</v>
      </c>
      <c r="BK467" s="636"/>
      <c r="BL467" s="636"/>
      <c r="BM467" s="102"/>
      <c r="BN467" s="102"/>
      <c r="BO467" s="102"/>
      <c r="BP467" s="636"/>
      <c r="BQ467" s="636"/>
      <c r="BR467" s="636"/>
      <c r="BS467" s="636"/>
      <c r="BT467" s="636"/>
      <c r="BU467" s="636"/>
      <c r="BV467" s="636"/>
      <c r="BW467" s="636"/>
      <c r="BX467" s="636"/>
      <c r="BY467" s="636"/>
      <c r="BZ467" s="636"/>
      <c r="CA467" s="636"/>
      <c r="CB467" s="637"/>
      <c r="CC467" s="636"/>
      <c r="CD467" s="636"/>
      <c r="CE467" s="637"/>
      <c r="CF467" s="637"/>
      <c r="CG467" s="637"/>
      <c r="CH467" s="637"/>
      <c r="CI467" s="636"/>
      <c r="CJ467" s="636"/>
      <c r="CK467" s="637"/>
      <c r="CL467" s="637"/>
      <c r="CM467" s="637"/>
      <c r="CN467" s="705"/>
      <c r="CO467" s="667">
        <f t="shared" si="219"/>
        <v>0</v>
      </c>
      <c r="CP467" s="88">
        <f t="shared" si="220"/>
        <v>0</v>
      </c>
      <c r="CQ467" s="667">
        <f t="shared" si="221"/>
        <v>0</v>
      </c>
    </row>
    <row r="468" spans="22:95" s="67" customFormat="1" ht="15.75" hidden="1" thickBot="1" x14ac:dyDescent="0.3">
      <c r="BI468" s="796">
        <v>10</v>
      </c>
      <c r="BJ468" s="807">
        <v>2.2599999999999998</v>
      </c>
      <c r="BK468" s="636"/>
      <c r="BL468" s="636"/>
      <c r="BM468" s="102"/>
      <c r="BN468" s="102"/>
      <c r="BO468" s="102"/>
      <c r="BP468" s="636"/>
      <c r="BQ468" s="636"/>
      <c r="BR468" s="636"/>
      <c r="BS468" s="636"/>
      <c r="BT468" s="636"/>
      <c r="BU468" s="636"/>
      <c r="BV468" s="636"/>
      <c r="BW468" s="636"/>
      <c r="BX468" s="636"/>
      <c r="BY468" s="636"/>
      <c r="BZ468" s="636"/>
      <c r="CA468" s="636"/>
      <c r="CB468" s="637"/>
      <c r="CC468" s="636"/>
      <c r="CD468" s="636"/>
      <c r="CE468" s="637"/>
      <c r="CF468" s="637"/>
      <c r="CG468" s="637"/>
      <c r="CH468" s="637"/>
      <c r="CI468" s="636"/>
      <c r="CJ468" s="636"/>
      <c r="CK468" s="637"/>
      <c r="CL468" s="637"/>
      <c r="CM468" s="637"/>
      <c r="CN468" s="705"/>
      <c r="CO468" s="667">
        <f t="shared" si="219"/>
        <v>0</v>
      </c>
      <c r="CP468" s="88">
        <f t="shared" si="220"/>
        <v>0</v>
      </c>
      <c r="CQ468" s="667">
        <f t="shared" si="221"/>
        <v>0</v>
      </c>
    </row>
    <row r="469" spans="22:95" s="67" customFormat="1" ht="15.75" hidden="1" thickBot="1" x14ac:dyDescent="0.3">
      <c r="BI469" s="796">
        <v>11</v>
      </c>
      <c r="BJ469" s="807">
        <v>2.23</v>
      </c>
      <c r="BK469" s="636"/>
      <c r="BL469" s="636"/>
      <c r="BM469" s="102"/>
      <c r="BN469" s="102"/>
      <c r="BO469" s="102"/>
      <c r="BP469" s="636"/>
      <c r="BQ469" s="636"/>
      <c r="BR469" s="636"/>
      <c r="BS469" s="636"/>
      <c r="BT469" s="636"/>
      <c r="BU469" s="636"/>
      <c r="BV469" s="636"/>
      <c r="BW469" s="636"/>
      <c r="BX469" s="636"/>
      <c r="BY469" s="636"/>
      <c r="BZ469" s="636"/>
      <c r="CA469" s="636"/>
      <c r="CB469" s="637"/>
      <c r="CC469" s="636"/>
      <c r="CD469" s="636"/>
      <c r="CE469" s="637"/>
      <c r="CF469" s="637"/>
      <c r="CG469" s="637"/>
      <c r="CH469" s="637"/>
      <c r="CI469" s="636"/>
      <c r="CJ469" s="636"/>
      <c r="CK469" s="637"/>
      <c r="CL469" s="637"/>
      <c r="CM469" s="637"/>
      <c r="CN469" s="705"/>
      <c r="CO469" s="667">
        <f t="shared" si="219"/>
        <v>0</v>
      </c>
      <c r="CP469" s="88">
        <f t="shared" si="220"/>
        <v>0</v>
      </c>
      <c r="CQ469" s="667">
        <f t="shared" si="221"/>
        <v>0</v>
      </c>
    </row>
    <row r="470" spans="22:95" s="67" customFormat="1" ht="15.75" hidden="1" thickBot="1" x14ac:dyDescent="0.3">
      <c r="BI470" s="796">
        <v>12</v>
      </c>
      <c r="BJ470" s="807">
        <v>2.2000000000000002</v>
      </c>
      <c r="BK470" s="636"/>
      <c r="BL470" s="636"/>
      <c r="BM470" s="102"/>
      <c r="BN470" s="102"/>
      <c r="BO470" s="102"/>
      <c r="BP470" s="636"/>
      <c r="BQ470" s="636"/>
      <c r="BR470" s="636"/>
      <c r="BS470" s="636"/>
      <c r="BT470" s="636"/>
      <c r="BU470" s="636"/>
      <c r="BV470" s="636"/>
      <c r="BW470" s="636"/>
      <c r="BX470" s="636"/>
      <c r="BY470" s="636"/>
      <c r="BZ470" s="636"/>
      <c r="CA470" s="636"/>
      <c r="CB470" s="637"/>
      <c r="CC470" s="636"/>
      <c r="CD470" s="636"/>
      <c r="CE470" s="637"/>
      <c r="CF470" s="637"/>
      <c r="CG470" s="637"/>
      <c r="CH470" s="637"/>
      <c r="CI470" s="636"/>
      <c r="CJ470" s="636"/>
      <c r="CK470" s="637"/>
      <c r="CL470" s="637"/>
      <c r="CM470" s="637"/>
      <c r="CN470" s="705"/>
      <c r="CO470" s="667">
        <f t="shared" si="219"/>
        <v>0</v>
      </c>
      <c r="CP470" s="88">
        <f t="shared" si="220"/>
        <v>0</v>
      </c>
      <c r="CQ470" s="667">
        <f t="shared" si="221"/>
        <v>0</v>
      </c>
    </row>
    <row r="471" spans="22:95" s="67" customFormat="1" hidden="1" x14ac:dyDescent="0.25">
      <c r="BI471" s="635"/>
      <c r="BJ471" s="636"/>
      <c r="BK471" s="636"/>
      <c r="BL471" s="636"/>
      <c r="BM471" s="102"/>
      <c r="BN471" s="102"/>
      <c r="BO471" s="102"/>
      <c r="BP471" s="636"/>
      <c r="BQ471" s="636"/>
      <c r="BR471" s="636"/>
      <c r="BS471" s="636"/>
      <c r="BT471" s="636"/>
      <c r="BU471" s="636"/>
      <c r="BV471" s="636"/>
      <c r="BW471" s="636"/>
      <c r="BX471" s="636"/>
      <c r="BY471" s="636"/>
      <c r="BZ471" s="636"/>
      <c r="CA471" s="636"/>
      <c r="CB471" s="637"/>
      <c r="CC471" s="636"/>
      <c r="CD471" s="636"/>
      <c r="CE471" s="637"/>
      <c r="CF471" s="637"/>
      <c r="CG471" s="637"/>
      <c r="CH471" s="637"/>
      <c r="CI471" s="636"/>
      <c r="CJ471" s="636"/>
      <c r="CK471" s="637"/>
      <c r="CL471" s="637"/>
      <c r="CM471" s="637"/>
      <c r="CN471" s="705"/>
      <c r="CO471" s="667">
        <f t="shared" si="219"/>
        <v>0</v>
      </c>
      <c r="CP471" s="88">
        <f t="shared" si="220"/>
        <v>0</v>
      </c>
      <c r="CQ471" s="667">
        <f t="shared" si="221"/>
        <v>0</v>
      </c>
    </row>
    <row r="472" spans="22:95" s="67" customFormat="1" hidden="1" x14ac:dyDescent="0.25">
      <c r="V472" s="655"/>
      <c r="AA472" s="656"/>
      <c r="AB472" s="656"/>
      <c r="AD472" s="656"/>
      <c r="AE472" s="657"/>
      <c r="AH472" s="658"/>
      <c r="AI472" s="658"/>
      <c r="AK472" s="656"/>
      <c r="AR472" s="656"/>
      <c r="AV472" s="656"/>
      <c r="AX472" s="656"/>
      <c r="BB472" s="656"/>
      <c r="BC472" s="656"/>
      <c r="BE472" s="656"/>
      <c r="BI472" s="635"/>
      <c r="BJ472" s="636"/>
      <c r="BK472" s="636"/>
      <c r="BL472" s="636"/>
      <c r="BM472" s="102"/>
      <c r="BN472" s="102"/>
      <c r="BO472" s="102"/>
      <c r="BP472" s="636"/>
      <c r="BQ472" s="636"/>
      <c r="BR472" s="636"/>
      <c r="BS472" s="636"/>
      <c r="BT472" s="636"/>
      <c r="BU472" s="636"/>
      <c r="BV472" s="636"/>
      <c r="BW472" s="636"/>
      <c r="BX472" s="636"/>
      <c r="BY472" s="636"/>
      <c r="BZ472" s="636"/>
      <c r="CA472" s="636"/>
      <c r="CB472" s="637"/>
      <c r="CC472" s="636"/>
      <c r="CD472" s="636"/>
      <c r="CE472" s="637"/>
      <c r="CF472" s="637"/>
      <c r="CG472" s="637"/>
      <c r="CH472" s="637"/>
      <c r="CI472" s="636"/>
      <c r="CJ472" s="636"/>
      <c r="CK472" s="637"/>
      <c r="CL472" s="637"/>
      <c r="CM472" s="637"/>
      <c r="CN472" s="705"/>
      <c r="CO472" s="667">
        <f t="shared" si="219"/>
        <v>0</v>
      </c>
      <c r="CP472" s="88">
        <f t="shared" si="220"/>
        <v>0</v>
      </c>
      <c r="CQ472" s="667">
        <f t="shared" si="221"/>
        <v>0</v>
      </c>
    </row>
    <row r="473" spans="22:95" s="67" customFormat="1" ht="15.75" hidden="1" thickBot="1" x14ac:dyDescent="0.3">
      <c r="V473" s="655"/>
      <c r="AA473" s="656"/>
      <c r="AB473" s="656"/>
      <c r="AD473" s="656"/>
      <c r="AE473" s="657"/>
      <c r="AH473" s="658"/>
      <c r="AI473" s="658"/>
      <c r="AK473" s="656"/>
      <c r="AR473" s="656"/>
      <c r="AV473" s="656"/>
      <c r="AX473" s="656"/>
      <c r="BB473" s="656"/>
      <c r="BC473" s="656"/>
      <c r="BE473" s="656"/>
      <c r="BI473" s="635"/>
      <c r="BJ473" s="636"/>
      <c r="BK473" s="636"/>
      <c r="BL473" s="636"/>
      <c r="BM473" s="102"/>
      <c r="BN473" s="102"/>
      <c r="BO473" s="102"/>
      <c r="BP473" s="636"/>
      <c r="BQ473" s="636"/>
      <c r="BR473" s="636"/>
      <c r="BS473" s="636"/>
      <c r="BT473" s="636"/>
      <c r="BU473" s="636"/>
      <c r="BV473" s="636"/>
      <c r="BW473" s="636"/>
      <c r="BX473" s="636"/>
      <c r="BY473" s="636"/>
      <c r="BZ473" s="636"/>
      <c r="CA473" s="636"/>
      <c r="CB473" s="637"/>
      <c r="CC473" s="636"/>
      <c r="CD473" s="636"/>
      <c r="CE473" s="637"/>
      <c r="CF473" s="637"/>
      <c r="CG473" s="637"/>
      <c r="CH473" s="637"/>
      <c r="CI473" s="636"/>
      <c r="CJ473" s="636"/>
      <c r="CK473" s="637"/>
      <c r="CL473" s="637"/>
      <c r="CM473" s="637"/>
      <c r="CN473" s="705"/>
      <c r="CO473" s="667">
        <f t="shared" si="219"/>
        <v>0</v>
      </c>
      <c r="CP473" s="88">
        <f t="shared" si="220"/>
        <v>0</v>
      </c>
      <c r="CQ473" s="667">
        <f t="shared" si="221"/>
        <v>0</v>
      </c>
    </row>
    <row r="474" spans="22:95" s="67" customFormat="1" ht="15.75" hidden="1" thickBot="1" x14ac:dyDescent="0.3">
      <c r="V474" s="655"/>
      <c r="AA474" s="656"/>
      <c r="AB474" s="656"/>
      <c r="AD474" s="656"/>
      <c r="AE474" s="657"/>
      <c r="AH474" s="658"/>
      <c r="AI474" s="658"/>
      <c r="AK474" s="656"/>
      <c r="AR474" s="656"/>
      <c r="AV474" s="656"/>
      <c r="AX474" s="656"/>
      <c r="BB474" s="656"/>
      <c r="BC474" s="656"/>
      <c r="BE474" s="656"/>
      <c r="BI474" s="812"/>
      <c r="BJ474" s="812" t="s">
        <v>308</v>
      </c>
      <c r="BK474" s="812" t="s">
        <v>309</v>
      </c>
      <c r="BL474" s="812" t="s">
        <v>566</v>
      </c>
      <c r="BM474" s="102"/>
      <c r="BN474" s="102"/>
      <c r="BO474" s="102"/>
      <c r="BP474" s="636"/>
      <c r="BQ474" s="636"/>
      <c r="BR474" s="636"/>
      <c r="BS474" s="636"/>
      <c r="BT474" s="636"/>
      <c r="BU474" s="636"/>
      <c r="BV474" s="636"/>
      <c r="BW474" s="636"/>
      <c r="BX474" s="636"/>
      <c r="BY474" s="636"/>
      <c r="BZ474" s="636"/>
      <c r="CA474" s="636"/>
      <c r="CB474" s="637"/>
      <c r="CC474" s="636"/>
      <c r="CD474" s="636"/>
      <c r="CE474" s="637"/>
      <c r="CF474" s="637"/>
      <c r="CG474" s="637"/>
      <c r="CH474" s="637"/>
      <c r="CI474" s="636"/>
      <c r="CJ474" s="636"/>
      <c r="CK474" s="637"/>
      <c r="CL474" s="637"/>
      <c r="CM474" s="637"/>
      <c r="CN474" s="705"/>
      <c r="CO474" s="667">
        <f t="shared" si="219"/>
        <v>0</v>
      </c>
      <c r="CP474" s="88">
        <f t="shared" si="220"/>
        <v>0</v>
      </c>
      <c r="CQ474" s="667">
        <f t="shared" si="221"/>
        <v>0</v>
      </c>
    </row>
    <row r="475" spans="22:95" s="67" customFormat="1" ht="25.5" hidden="1" customHeight="1" thickBot="1" x14ac:dyDescent="0.3">
      <c r="V475" s="655"/>
      <c r="AA475" s="656"/>
      <c r="AB475" s="656"/>
      <c r="AD475" s="656"/>
      <c r="AE475" s="657"/>
      <c r="AH475" s="658"/>
      <c r="AI475" s="658"/>
      <c r="AK475" s="656"/>
      <c r="AR475" s="656"/>
      <c r="AV475" s="656"/>
      <c r="AX475" s="656"/>
      <c r="BB475" s="656"/>
      <c r="BC475" s="656"/>
      <c r="BE475" s="656"/>
      <c r="BI475" s="812" t="s">
        <v>306</v>
      </c>
      <c r="BJ475" s="812" t="s">
        <v>307</v>
      </c>
      <c r="BK475" s="812" t="s">
        <v>307</v>
      </c>
      <c r="BL475" s="812" t="s">
        <v>307</v>
      </c>
      <c r="BM475" s="102"/>
      <c r="BN475" s="102"/>
      <c r="BO475" s="102"/>
      <c r="BP475" s="636"/>
      <c r="BQ475" s="636"/>
      <c r="BR475" s="636"/>
      <c r="BS475" s="636"/>
      <c r="BT475" s="636"/>
      <c r="BU475" s="636"/>
      <c r="BV475" s="636"/>
      <c r="BW475" s="636"/>
      <c r="BX475" s="636"/>
      <c r="BY475" s="636"/>
      <c r="BZ475" s="636"/>
      <c r="CA475" s="636"/>
      <c r="CB475" s="637"/>
      <c r="CC475" s="636"/>
      <c r="CD475" s="636"/>
      <c r="CE475" s="637"/>
      <c r="CF475" s="637"/>
      <c r="CG475" s="637"/>
      <c r="CH475" s="637"/>
      <c r="CI475" s="636"/>
      <c r="CJ475" s="636"/>
      <c r="CK475" s="637"/>
      <c r="CL475" s="637"/>
      <c r="CM475" s="637"/>
      <c r="CN475" s="705"/>
      <c r="CO475" s="667">
        <f t="shared" si="219"/>
        <v>0</v>
      </c>
      <c r="CP475" s="88">
        <f t="shared" si="220"/>
        <v>0</v>
      </c>
      <c r="CQ475" s="667">
        <f t="shared" si="221"/>
        <v>0</v>
      </c>
    </row>
    <row r="476" spans="22:95" s="67" customFormat="1" ht="15.75" hidden="1" thickBot="1" x14ac:dyDescent="0.3">
      <c r="V476" s="655"/>
      <c r="AA476" s="656"/>
      <c r="AB476" s="656"/>
      <c r="AD476" s="656"/>
      <c r="AE476" s="657"/>
      <c r="AH476" s="658"/>
      <c r="AI476" s="658"/>
      <c r="AK476" s="656"/>
      <c r="AR476" s="656"/>
      <c r="AV476" s="656"/>
      <c r="AX476" s="656"/>
      <c r="BB476" s="656"/>
      <c r="BC476" s="656"/>
      <c r="BE476" s="656"/>
      <c r="BI476" s="796" t="s">
        <v>170</v>
      </c>
      <c r="BJ476" s="796">
        <v>1</v>
      </c>
      <c r="BK476" s="796">
        <v>1</v>
      </c>
      <c r="BL476" s="796">
        <v>1</v>
      </c>
      <c r="BM476" s="102"/>
      <c r="BN476" s="102"/>
      <c r="BO476" s="102"/>
      <c r="BP476" s="636"/>
      <c r="BQ476" s="636"/>
      <c r="BR476" s="636"/>
      <c r="BS476" s="636"/>
      <c r="BT476" s="636"/>
      <c r="BU476" s="636"/>
      <c r="BV476" s="636"/>
      <c r="BW476" s="636"/>
      <c r="BX476" s="636"/>
      <c r="BY476" s="636"/>
      <c r="BZ476" s="636"/>
      <c r="CA476" s="636"/>
      <c r="CB476" s="637"/>
      <c r="CC476" s="636"/>
      <c r="CD476" s="636"/>
      <c r="CE476" s="637"/>
      <c r="CF476" s="637"/>
      <c r="CG476" s="637"/>
      <c r="CH476" s="637"/>
      <c r="CI476" s="636"/>
      <c r="CJ476" s="636"/>
      <c r="CK476" s="637"/>
      <c r="CL476" s="637"/>
      <c r="CM476" s="637"/>
      <c r="CN476" s="705"/>
      <c r="CO476" s="667">
        <f t="shared" si="219"/>
        <v>0</v>
      </c>
      <c r="CP476" s="88">
        <f t="shared" si="220"/>
        <v>0</v>
      </c>
      <c r="CQ476" s="667">
        <f t="shared" si="221"/>
        <v>0</v>
      </c>
    </row>
    <row r="477" spans="22:95" s="67" customFormat="1" ht="15.75" hidden="1" thickBot="1" x14ac:dyDescent="0.3">
      <c r="V477" s="655"/>
      <c r="AA477" s="656"/>
      <c r="AB477" s="656"/>
      <c r="AD477" s="656"/>
      <c r="AE477" s="657"/>
      <c r="AH477" s="658"/>
      <c r="AI477" s="658"/>
      <c r="AK477" s="656"/>
      <c r="AR477" s="656"/>
      <c r="AV477" s="656"/>
      <c r="AX477" s="656"/>
      <c r="BB477" s="656"/>
      <c r="BC477" s="656"/>
      <c r="BE477" s="656"/>
      <c r="BI477" s="796" t="s">
        <v>106</v>
      </c>
      <c r="BJ477" s="796">
        <v>28</v>
      </c>
      <c r="BK477" s="796">
        <v>25</v>
      </c>
      <c r="BL477" s="796">
        <v>21</v>
      </c>
      <c r="BM477" s="102"/>
      <c r="BN477" s="102"/>
      <c r="BO477" s="102"/>
      <c r="BP477" s="636"/>
      <c r="BQ477" s="636"/>
      <c r="BR477" s="636"/>
      <c r="BS477" s="636"/>
      <c r="BT477" s="636"/>
      <c r="BU477" s="636"/>
      <c r="BV477" s="636"/>
      <c r="BW477" s="636"/>
      <c r="BX477" s="636"/>
      <c r="BY477" s="636"/>
      <c r="BZ477" s="636"/>
      <c r="CA477" s="636"/>
      <c r="CB477" s="637"/>
      <c r="CC477" s="636"/>
      <c r="CD477" s="636"/>
      <c r="CE477" s="637"/>
      <c r="CF477" s="637"/>
      <c r="CG477" s="637"/>
      <c r="CH477" s="637"/>
      <c r="CI477" s="636"/>
      <c r="CJ477" s="636"/>
      <c r="CK477" s="637"/>
      <c r="CL477" s="637"/>
      <c r="CM477" s="637"/>
      <c r="CN477" s="705"/>
      <c r="CO477" s="667">
        <f t="shared" si="219"/>
        <v>0</v>
      </c>
      <c r="CP477" s="88">
        <f t="shared" si="220"/>
        <v>0</v>
      </c>
      <c r="CQ477" s="667">
        <f t="shared" si="221"/>
        <v>0</v>
      </c>
    </row>
    <row r="478" spans="22:95" s="67" customFormat="1" ht="15.75" hidden="1" thickBot="1" x14ac:dyDescent="0.3">
      <c r="V478" s="655"/>
      <c r="AA478" s="656"/>
      <c r="AB478" s="656"/>
      <c r="AD478" s="656"/>
      <c r="AE478" s="657"/>
      <c r="AH478" s="658"/>
      <c r="AI478" s="658"/>
      <c r="AK478" s="656"/>
      <c r="AR478" s="656"/>
      <c r="AV478" s="656"/>
      <c r="AX478" s="656"/>
      <c r="BB478" s="656"/>
      <c r="BC478" s="656"/>
      <c r="BE478" s="656"/>
      <c r="BI478" s="796" t="s">
        <v>110</v>
      </c>
      <c r="BJ478" s="796">
        <v>265</v>
      </c>
      <c r="BK478" s="796">
        <v>298</v>
      </c>
      <c r="BL478" s="796">
        <v>310</v>
      </c>
      <c r="BM478" s="102"/>
      <c r="BN478" s="102"/>
      <c r="BO478" s="102"/>
      <c r="BP478" s="636"/>
      <c r="BQ478" s="636"/>
      <c r="BR478" s="636"/>
      <c r="BS478" s="636"/>
      <c r="BT478" s="636"/>
      <c r="BU478" s="636"/>
      <c r="BV478" s="636"/>
      <c r="BW478" s="636"/>
      <c r="BX478" s="636"/>
      <c r="BY478" s="636"/>
      <c r="BZ478" s="636"/>
      <c r="CA478" s="636"/>
      <c r="CB478" s="637"/>
      <c r="CC478" s="636"/>
      <c r="CD478" s="636"/>
      <c r="CE478" s="637"/>
      <c r="CF478" s="637"/>
      <c r="CG478" s="637"/>
      <c r="CH478" s="637"/>
      <c r="CI478" s="636"/>
      <c r="CJ478" s="636"/>
      <c r="CK478" s="637"/>
      <c r="CL478" s="637"/>
      <c r="CM478" s="637"/>
      <c r="CN478" s="705"/>
      <c r="CO478" s="667">
        <f t="shared" si="219"/>
        <v>0</v>
      </c>
      <c r="CP478" s="88">
        <f t="shared" si="220"/>
        <v>0</v>
      </c>
      <c r="CQ478" s="667">
        <f t="shared" si="221"/>
        <v>0</v>
      </c>
    </row>
    <row r="479" spans="22:95" s="67" customFormat="1" ht="15.75" hidden="1" thickBot="1" x14ac:dyDescent="0.3">
      <c r="V479" s="655"/>
      <c r="AA479" s="656"/>
      <c r="AB479" s="656"/>
      <c r="AD479" s="656"/>
      <c r="AE479" s="657"/>
      <c r="AH479" s="658"/>
      <c r="AI479" s="658"/>
      <c r="AK479" s="656"/>
      <c r="AR479" s="656"/>
      <c r="AV479" s="656"/>
      <c r="AX479" s="656"/>
      <c r="BB479" s="656"/>
      <c r="BC479" s="656"/>
      <c r="BE479" s="656"/>
      <c r="BI479" s="796" t="s">
        <v>8</v>
      </c>
      <c r="BJ479" s="796">
        <v>23500</v>
      </c>
      <c r="BK479" s="796">
        <v>22800</v>
      </c>
      <c r="BL479" s="796"/>
      <c r="BM479" s="102"/>
      <c r="BN479" s="102"/>
      <c r="BO479" s="102"/>
      <c r="BP479" s="636"/>
      <c r="BQ479" s="636"/>
      <c r="BR479" s="636"/>
      <c r="BS479" s="636"/>
      <c r="BT479" s="636"/>
      <c r="BU479" s="636"/>
      <c r="BV479" s="636"/>
      <c r="BW479" s="636"/>
      <c r="BX479" s="636"/>
      <c r="BY479" s="636"/>
      <c r="BZ479" s="636"/>
      <c r="CA479" s="636"/>
      <c r="CB479" s="637"/>
      <c r="CC479" s="636"/>
      <c r="CD479" s="636"/>
      <c r="CE479" s="637"/>
      <c r="CF479" s="637"/>
      <c r="CG479" s="637"/>
      <c r="CH479" s="637"/>
      <c r="CI479" s="636"/>
      <c r="CJ479" s="636"/>
      <c r="CK479" s="637"/>
      <c r="CL479" s="637"/>
      <c r="CM479" s="637"/>
      <c r="CN479" s="705"/>
      <c r="CO479" s="667">
        <f t="shared" si="219"/>
        <v>0</v>
      </c>
      <c r="CP479" s="88">
        <f t="shared" si="220"/>
        <v>0</v>
      </c>
      <c r="CQ479" s="667">
        <f t="shared" si="221"/>
        <v>0</v>
      </c>
    </row>
    <row r="480" spans="22:95" s="67" customFormat="1" ht="15.75" hidden="1" thickBot="1" x14ac:dyDescent="0.3">
      <c r="V480" s="655"/>
      <c r="AA480" s="656"/>
      <c r="AB480" s="656"/>
      <c r="AD480" s="656"/>
      <c r="AE480" s="657"/>
      <c r="AH480" s="658"/>
      <c r="AI480" s="658"/>
      <c r="AK480" s="656"/>
      <c r="AR480" s="656"/>
      <c r="AV480" s="656"/>
      <c r="AX480" s="656"/>
      <c r="BB480" s="656"/>
      <c r="BC480" s="656"/>
      <c r="BE480" s="656"/>
      <c r="BI480" s="796" t="s">
        <v>312</v>
      </c>
      <c r="BJ480" s="796">
        <v>16100</v>
      </c>
      <c r="BK480" s="796">
        <v>17200</v>
      </c>
      <c r="BL480" s="796" t="s">
        <v>313</v>
      </c>
      <c r="BM480" s="102"/>
      <c r="BN480" s="102"/>
      <c r="BO480" s="102"/>
      <c r="BP480" s="636"/>
      <c r="BQ480" s="636"/>
      <c r="BR480" s="636"/>
      <c r="BS480" s="636"/>
      <c r="BT480" s="636"/>
      <c r="BU480" s="636"/>
      <c r="BV480" s="636"/>
      <c r="BW480" s="636"/>
      <c r="BX480" s="636"/>
      <c r="BY480" s="636"/>
      <c r="BZ480" s="636"/>
      <c r="CA480" s="636"/>
      <c r="CB480" s="637"/>
      <c r="CC480" s="636"/>
      <c r="CD480" s="636"/>
      <c r="CE480" s="637"/>
      <c r="CF480" s="637"/>
      <c r="CG480" s="637"/>
      <c r="CH480" s="637"/>
      <c r="CI480" s="636"/>
      <c r="CJ480" s="636"/>
      <c r="CK480" s="637"/>
      <c r="CL480" s="637"/>
      <c r="CM480" s="637"/>
      <c r="CN480" s="705"/>
      <c r="CO480" s="667">
        <f t="shared" si="219"/>
        <v>0</v>
      </c>
      <c r="CP480" s="88">
        <f t="shared" si="220"/>
        <v>0</v>
      </c>
      <c r="CQ480" s="667">
        <f t="shared" si="221"/>
        <v>0</v>
      </c>
    </row>
    <row r="481" spans="22:95" s="67" customFormat="1" ht="15.75" hidden="1" thickBot="1" x14ac:dyDescent="0.3">
      <c r="V481" s="655"/>
      <c r="AA481" s="656"/>
      <c r="AB481" s="656"/>
      <c r="AD481" s="656"/>
      <c r="AE481" s="657"/>
      <c r="AH481" s="658"/>
      <c r="AI481" s="658"/>
      <c r="AK481" s="656"/>
      <c r="AR481" s="656"/>
      <c r="AV481" s="656"/>
      <c r="AX481" s="656"/>
      <c r="BB481" s="656"/>
      <c r="BC481" s="656"/>
      <c r="BE481" s="656"/>
      <c r="BI481" s="796"/>
      <c r="BJ481" s="796"/>
      <c r="BK481" s="796"/>
      <c r="BL481" s="796"/>
      <c r="BM481" s="102"/>
      <c r="BN481" s="102"/>
      <c r="BO481" s="102"/>
      <c r="BP481" s="636"/>
      <c r="BQ481" s="636"/>
      <c r="BR481" s="636"/>
      <c r="BS481" s="636"/>
      <c r="BT481" s="636"/>
      <c r="BU481" s="636"/>
      <c r="BV481" s="636"/>
      <c r="BW481" s="636"/>
      <c r="BX481" s="636"/>
      <c r="BY481" s="636"/>
      <c r="BZ481" s="636"/>
      <c r="CA481" s="636"/>
      <c r="CB481" s="637"/>
      <c r="CC481" s="636"/>
      <c r="CD481" s="636"/>
      <c r="CE481" s="637"/>
      <c r="CF481" s="637"/>
      <c r="CG481" s="637"/>
      <c r="CH481" s="637"/>
      <c r="CI481" s="636"/>
      <c r="CJ481" s="636"/>
      <c r="CK481" s="637"/>
      <c r="CL481" s="637"/>
      <c r="CM481" s="637"/>
      <c r="CN481" s="705"/>
      <c r="CO481" s="667">
        <f t="shared" si="219"/>
        <v>0</v>
      </c>
      <c r="CP481" s="88">
        <f t="shared" si="220"/>
        <v>0</v>
      </c>
      <c r="CQ481" s="667">
        <f t="shared" si="221"/>
        <v>0</v>
      </c>
    </row>
    <row r="482" spans="22:95" s="67" customFormat="1" ht="15.75" thickBot="1" x14ac:dyDescent="0.3">
      <c r="V482" s="655"/>
      <c r="AA482" s="656"/>
      <c r="AB482" s="656"/>
      <c r="AD482" s="656"/>
      <c r="AE482" s="657"/>
      <c r="AH482" s="658"/>
      <c r="AI482" s="658"/>
      <c r="AK482" s="656"/>
      <c r="AR482" s="656"/>
      <c r="AV482" s="656"/>
      <c r="AX482" s="656"/>
      <c r="BB482" s="656"/>
      <c r="BC482" s="656"/>
      <c r="BE482" s="656"/>
      <c r="BI482" s="796"/>
      <c r="BJ482" s="796"/>
      <c r="BK482" s="796"/>
      <c r="BL482" s="796"/>
      <c r="BM482" s="102"/>
      <c r="BN482" s="102"/>
      <c r="BO482" s="102"/>
      <c r="BP482" s="636"/>
      <c r="BQ482" s="636"/>
      <c r="BR482" s="636"/>
      <c r="BS482" s="636"/>
      <c r="BT482" s="636"/>
      <c r="BU482" s="636"/>
      <c r="BV482" s="636"/>
      <c r="BW482" s="636"/>
      <c r="BX482" s="636"/>
      <c r="BY482" s="636"/>
      <c r="BZ482" s="636"/>
      <c r="CA482" s="636"/>
      <c r="CB482" s="637"/>
      <c r="CC482" s="636"/>
      <c r="CD482" s="636"/>
      <c r="CE482" s="637"/>
      <c r="CF482" s="637"/>
      <c r="CG482" s="637"/>
      <c r="CH482" s="637"/>
      <c r="CI482" s="636"/>
      <c r="CJ482" s="636"/>
      <c r="CK482" s="637"/>
      <c r="CL482" s="637"/>
      <c r="CM482" s="637"/>
      <c r="CN482" s="705"/>
      <c r="CO482" s="667">
        <f t="shared" si="219"/>
        <v>0</v>
      </c>
      <c r="CP482" s="88">
        <f t="shared" si="220"/>
        <v>0</v>
      </c>
      <c r="CQ482" s="667">
        <f t="shared" si="221"/>
        <v>0</v>
      </c>
    </row>
    <row r="483" spans="22:95" s="67" customFormat="1" ht="15.75" thickBot="1" x14ac:dyDescent="0.3">
      <c r="V483" s="655"/>
      <c r="AA483" s="656"/>
      <c r="AB483" s="656"/>
      <c r="AD483" s="656"/>
      <c r="AE483" s="657"/>
      <c r="AH483" s="658"/>
      <c r="AI483" s="658"/>
      <c r="AK483" s="656"/>
      <c r="AR483" s="656"/>
      <c r="AV483" s="656"/>
      <c r="AX483" s="656"/>
      <c r="BB483" s="656"/>
      <c r="BC483" s="656"/>
      <c r="BE483" s="656"/>
      <c r="BI483" s="796"/>
      <c r="BJ483" s="796"/>
      <c r="BK483" s="796"/>
      <c r="BL483" s="796"/>
      <c r="BM483" s="102"/>
      <c r="BN483" s="102"/>
      <c r="BO483" s="102"/>
      <c r="BP483" s="636"/>
      <c r="BQ483" s="636"/>
      <c r="BR483" s="636"/>
      <c r="BS483" s="636"/>
      <c r="BT483" s="636"/>
      <c r="BU483" s="636"/>
      <c r="BV483" s="636"/>
      <c r="BW483" s="636"/>
      <c r="BX483" s="636"/>
      <c r="BY483" s="636"/>
      <c r="BZ483" s="636"/>
      <c r="CA483" s="636"/>
      <c r="CB483" s="637"/>
      <c r="CC483" s="636"/>
      <c r="CD483" s="636"/>
      <c r="CE483" s="637"/>
      <c r="CF483" s="637"/>
      <c r="CG483" s="637"/>
      <c r="CH483" s="637"/>
      <c r="CI483" s="636"/>
      <c r="CJ483" s="636"/>
      <c r="CK483" s="637"/>
      <c r="CL483" s="637"/>
      <c r="CM483" s="637"/>
      <c r="CN483" s="705"/>
      <c r="CO483" s="667">
        <f t="shared" si="219"/>
        <v>0</v>
      </c>
      <c r="CP483" s="88">
        <f t="shared" si="220"/>
        <v>0</v>
      </c>
      <c r="CQ483" s="667">
        <f t="shared" si="221"/>
        <v>0</v>
      </c>
    </row>
    <row r="484" spans="22:95" s="67" customFormat="1" x14ac:dyDescent="0.25">
      <c r="V484" s="655"/>
      <c r="AA484" s="656"/>
      <c r="AB484" s="656"/>
      <c r="AD484" s="656"/>
      <c r="AE484" s="657"/>
      <c r="AH484" s="658"/>
      <c r="AI484" s="658"/>
      <c r="AK484" s="656"/>
      <c r="AR484" s="656"/>
      <c r="AV484" s="656"/>
      <c r="AX484" s="656"/>
      <c r="BB484" s="656"/>
      <c r="BC484" s="656"/>
      <c r="BE484" s="656"/>
      <c r="BI484" s="635"/>
      <c r="BJ484" s="636"/>
      <c r="BK484" s="636"/>
      <c r="BL484" s="636"/>
      <c r="BM484" s="102"/>
      <c r="BN484" s="102"/>
      <c r="BO484" s="102"/>
      <c r="BP484" s="636"/>
      <c r="BQ484" s="636"/>
      <c r="BR484" s="636"/>
      <c r="BS484" s="636"/>
      <c r="BT484" s="636"/>
      <c r="BU484" s="636"/>
      <c r="BV484" s="636"/>
      <c r="BW484" s="636"/>
      <c r="BX484" s="636"/>
      <c r="BY484" s="636"/>
      <c r="BZ484" s="636"/>
      <c r="CA484" s="636"/>
      <c r="CB484" s="637"/>
      <c r="CC484" s="636"/>
      <c r="CD484" s="636"/>
      <c r="CE484" s="637"/>
      <c r="CF484" s="637"/>
      <c r="CG484" s="637"/>
      <c r="CH484" s="637"/>
      <c r="CI484" s="636"/>
      <c r="CJ484" s="636"/>
      <c r="CK484" s="637"/>
      <c r="CL484" s="637"/>
      <c r="CM484" s="637"/>
      <c r="CN484" s="705"/>
      <c r="CO484" s="667">
        <f t="shared" si="219"/>
        <v>0</v>
      </c>
      <c r="CP484" s="88">
        <f t="shared" si="220"/>
        <v>0</v>
      </c>
      <c r="CQ484" s="667">
        <f t="shared" si="221"/>
        <v>0</v>
      </c>
    </row>
    <row r="485" spans="22:95" s="67" customFormat="1" x14ac:dyDescent="0.25">
      <c r="V485" s="655"/>
      <c r="AA485" s="656"/>
      <c r="AB485" s="656"/>
      <c r="AD485" s="656"/>
      <c r="AE485" s="657"/>
      <c r="AH485" s="658"/>
      <c r="AI485" s="658"/>
      <c r="AK485" s="656"/>
      <c r="AR485" s="656"/>
      <c r="AV485" s="656"/>
      <c r="AX485" s="656"/>
      <c r="BB485" s="656"/>
      <c r="BC485" s="656"/>
      <c r="BE485" s="656"/>
      <c r="BI485" s="635"/>
      <c r="BJ485" s="636"/>
      <c r="BK485" s="636"/>
      <c r="BL485" s="636"/>
      <c r="BM485" s="102"/>
      <c r="BN485" s="102"/>
      <c r="BO485" s="102"/>
      <c r="BP485" s="636"/>
      <c r="BQ485" s="636"/>
      <c r="BR485" s="636"/>
      <c r="BS485" s="636"/>
      <c r="BT485" s="636"/>
      <c r="BU485" s="636"/>
      <c r="BV485" s="636"/>
      <c r="BW485" s="636"/>
      <c r="BX485" s="636"/>
      <c r="BY485" s="636"/>
      <c r="BZ485" s="636"/>
      <c r="CA485" s="636"/>
      <c r="CB485" s="637"/>
      <c r="CC485" s="636"/>
      <c r="CD485" s="636"/>
      <c r="CE485" s="637"/>
      <c r="CF485" s="637"/>
      <c r="CG485" s="637"/>
      <c r="CH485" s="637"/>
      <c r="CI485" s="636"/>
      <c r="CJ485" s="636"/>
      <c r="CK485" s="637"/>
      <c r="CL485" s="637"/>
      <c r="CM485" s="637"/>
      <c r="CN485" s="705"/>
      <c r="CO485" s="667">
        <f t="shared" si="219"/>
        <v>0</v>
      </c>
      <c r="CP485" s="88">
        <f t="shared" si="220"/>
        <v>0</v>
      </c>
      <c r="CQ485" s="667">
        <f t="shared" si="221"/>
        <v>0</v>
      </c>
    </row>
    <row r="486" spans="22:95" s="67" customFormat="1" x14ac:dyDescent="0.25">
      <c r="V486" s="655"/>
      <c r="AA486" s="656"/>
      <c r="AB486" s="656"/>
      <c r="AD486" s="656"/>
      <c r="AE486" s="657"/>
      <c r="AH486" s="658"/>
      <c r="AI486" s="658"/>
      <c r="AK486" s="656"/>
      <c r="AR486" s="656"/>
      <c r="AV486" s="656"/>
      <c r="AX486" s="656"/>
      <c r="BB486" s="656"/>
      <c r="BC486" s="656"/>
      <c r="BE486" s="656"/>
      <c r="BI486" s="635"/>
      <c r="BJ486" s="636"/>
      <c r="BK486" s="636"/>
      <c r="BL486" s="636"/>
      <c r="BM486" s="102"/>
      <c r="BN486" s="102"/>
      <c r="BO486" s="102"/>
      <c r="BP486" s="636"/>
      <c r="BQ486" s="636"/>
      <c r="BR486" s="636"/>
      <c r="BS486" s="636"/>
      <c r="BT486" s="636"/>
      <c r="BU486" s="636"/>
      <c r="BV486" s="636"/>
      <c r="BW486" s="636"/>
      <c r="BX486" s="636"/>
      <c r="BY486" s="636"/>
      <c r="BZ486" s="636"/>
      <c r="CA486" s="636"/>
      <c r="CB486" s="637"/>
      <c r="CC486" s="636"/>
      <c r="CD486" s="636"/>
      <c r="CE486" s="637"/>
      <c r="CF486" s="637"/>
      <c r="CG486" s="637"/>
      <c r="CH486" s="637"/>
      <c r="CI486" s="636"/>
      <c r="CJ486" s="636"/>
      <c r="CK486" s="637"/>
      <c r="CL486" s="637"/>
      <c r="CM486" s="637"/>
      <c r="CN486" s="705"/>
      <c r="CO486" s="88"/>
      <c r="CP486" s="88"/>
      <c r="CQ486" s="88"/>
    </row>
    <row r="487" spans="22:95" s="67" customFormat="1" x14ac:dyDescent="0.25">
      <c r="V487" s="655"/>
      <c r="AA487" s="656"/>
      <c r="AB487" s="656"/>
      <c r="AD487" s="656"/>
      <c r="AE487" s="657"/>
      <c r="AH487" s="658"/>
      <c r="AI487" s="658"/>
      <c r="AK487" s="656"/>
      <c r="AR487" s="656"/>
      <c r="AV487" s="656"/>
      <c r="AX487" s="656"/>
      <c r="BB487" s="656"/>
      <c r="BC487" s="656"/>
      <c r="BE487" s="656"/>
      <c r="BI487" s="635"/>
      <c r="BJ487" s="636"/>
      <c r="BK487" s="636"/>
      <c r="BL487" s="636"/>
      <c r="BM487" s="102"/>
      <c r="BN487" s="102"/>
      <c r="BO487" s="102"/>
      <c r="BP487" s="636"/>
      <c r="BQ487" s="636"/>
      <c r="BR487" s="636"/>
      <c r="BS487" s="636"/>
      <c r="BT487" s="636"/>
      <c r="BU487" s="636"/>
      <c r="BV487" s="636"/>
      <c r="BW487" s="636"/>
      <c r="BX487" s="636"/>
      <c r="BY487" s="636"/>
      <c r="BZ487" s="636"/>
      <c r="CA487" s="636"/>
      <c r="CB487" s="637"/>
      <c r="CC487" s="636"/>
      <c r="CD487" s="636"/>
      <c r="CE487" s="637"/>
      <c r="CF487" s="637"/>
      <c r="CG487" s="637"/>
      <c r="CH487" s="637"/>
      <c r="CI487" s="636"/>
      <c r="CJ487" s="636"/>
      <c r="CK487" s="637"/>
      <c r="CL487" s="637"/>
      <c r="CM487" s="637"/>
      <c r="CN487" s="705"/>
      <c r="CO487" s="88"/>
      <c r="CP487" s="88"/>
      <c r="CQ487" s="88"/>
    </row>
    <row r="488" spans="22:95" s="65" customFormat="1" ht="15" customHeight="1" x14ac:dyDescent="0.25">
      <c r="V488" s="631"/>
      <c r="AA488" s="632"/>
      <c r="AB488" s="632"/>
      <c r="AD488" s="632"/>
      <c r="AE488" s="633"/>
      <c r="AH488" s="634"/>
      <c r="AI488" s="634"/>
      <c r="AK488" s="632"/>
      <c r="AR488" s="632"/>
      <c r="AV488" s="632"/>
      <c r="AX488" s="632"/>
      <c r="BB488" s="632"/>
      <c r="BC488" s="632"/>
      <c r="BE488" s="632"/>
      <c r="BH488" s="67"/>
      <c r="BI488" s="635" t="s">
        <v>232</v>
      </c>
      <c r="BJ488" s="636"/>
      <c r="BK488" s="636" t="s">
        <v>605</v>
      </c>
      <c r="BL488" s="636"/>
      <c r="BM488" s="102" t="s">
        <v>233</v>
      </c>
      <c r="BN488" s="102" t="s">
        <v>233</v>
      </c>
      <c r="BO488" s="102" t="s">
        <v>240</v>
      </c>
      <c r="BP488" s="636" t="s">
        <v>643</v>
      </c>
      <c r="BQ488" s="636"/>
      <c r="BR488" s="636"/>
      <c r="BS488" s="636"/>
      <c r="BT488" s="636"/>
      <c r="BU488" s="636"/>
      <c r="BV488" s="636"/>
      <c r="BW488" s="636"/>
      <c r="BX488" s="636"/>
      <c r="BY488" s="636"/>
      <c r="BZ488" s="636"/>
      <c r="CA488" s="636"/>
      <c r="CB488" s="637"/>
      <c r="CC488" s="636"/>
      <c r="CD488" s="636"/>
      <c r="CE488" s="637"/>
      <c r="CF488" s="637"/>
      <c r="CG488" s="637"/>
      <c r="CH488" s="637"/>
      <c r="CI488" s="636"/>
      <c r="CJ488" s="636"/>
      <c r="CK488" s="637"/>
      <c r="CL488" s="637"/>
      <c r="CM488" s="637"/>
      <c r="CN488" s="705"/>
      <c r="CO488" s="88"/>
      <c r="CP488" s="88"/>
      <c r="CQ488" s="88"/>
    </row>
    <row r="489" spans="22:95" s="65" customFormat="1" x14ac:dyDescent="0.25">
      <c r="V489" s="631"/>
      <c r="AA489" s="632"/>
      <c r="AB489" s="632"/>
      <c r="AD489" s="632"/>
      <c r="AE489" s="633"/>
      <c r="AH489" s="634"/>
      <c r="AI489" s="634"/>
      <c r="AK489" s="632"/>
      <c r="AR489" s="632"/>
      <c r="AV489" s="632"/>
      <c r="AX489" s="632"/>
      <c r="BB489" s="632"/>
      <c r="BC489" s="632"/>
      <c r="BE489" s="632"/>
      <c r="BH489" s="67"/>
      <c r="BI489" s="635"/>
      <c r="BJ489" s="636" t="s">
        <v>253</v>
      </c>
      <c r="BK489" s="636"/>
      <c r="BL489" s="636" t="s">
        <v>251</v>
      </c>
      <c r="BM489" s="102"/>
      <c r="BN489" s="102"/>
      <c r="BO489" s="102"/>
      <c r="BP489" s="636"/>
      <c r="BQ489" s="636"/>
      <c r="BR489" s="636"/>
      <c r="BS489" s="636"/>
      <c r="BT489" s="636"/>
      <c r="BU489" s="636"/>
      <c r="BV489" s="636"/>
      <c r="BW489" s="636"/>
      <c r="BX489" s="636"/>
      <c r="BY489" s="636"/>
      <c r="BZ489" s="636"/>
      <c r="CA489" s="636"/>
      <c r="CB489" s="637"/>
      <c r="CC489" s="636"/>
      <c r="CD489" s="636"/>
      <c r="CE489" s="637"/>
      <c r="CF489" s="637"/>
      <c r="CG489" s="637"/>
      <c r="CH489" s="637"/>
      <c r="CI489" s="636"/>
      <c r="CJ489" s="636"/>
      <c r="CK489" s="637"/>
      <c r="CL489" s="637"/>
      <c r="CM489" s="637"/>
      <c r="CN489" s="705"/>
      <c r="CO489" s="88"/>
      <c r="CP489" s="88"/>
      <c r="CQ489" s="88"/>
    </row>
    <row r="490" spans="22:95" s="65" customFormat="1" x14ac:dyDescent="0.25">
      <c r="V490" s="631"/>
      <c r="AA490" s="632"/>
      <c r="AB490" s="632"/>
      <c r="AD490" s="632"/>
      <c r="AE490" s="633"/>
      <c r="AH490" s="634"/>
      <c r="AI490" s="634"/>
      <c r="AK490" s="632"/>
      <c r="AR490" s="632"/>
      <c r="AV490" s="632"/>
      <c r="AX490" s="632"/>
      <c r="BB490" s="632"/>
      <c r="BC490" s="632"/>
      <c r="BE490" s="632"/>
      <c r="BH490" s="67"/>
      <c r="BI490" s="635" t="s">
        <v>1</v>
      </c>
      <c r="BJ490" s="636" t="s">
        <v>613</v>
      </c>
      <c r="BK490" s="636">
        <v>1664.9169999999999</v>
      </c>
      <c r="BL490" s="636" t="s">
        <v>639</v>
      </c>
      <c r="BM490" s="102">
        <v>4.3E-3</v>
      </c>
      <c r="BN490" s="102">
        <v>4.3E-3</v>
      </c>
      <c r="BO490" s="102" t="s">
        <v>241</v>
      </c>
      <c r="BP490" s="931">
        <v>1</v>
      </c>
      <c r="BQ490" s="636"/>
      <c r="BR490" s="636"/>
      <c r="BS490" s="636"/>
      <c r="BT490" s="636"/>
      <c r="BU490" s="636"/>
      <c r="BV490" s="636"/>
      <c r="BW490" s="636"/>
      <c r="BX490" s="636"/>
      <c r="BY490" s="636"/>
      <c r="BZ490" s="636"/>
      <c r="CA490" s="636"/>
      <c r="CB490" s="637"/>
      <c r="CC490" s="636"/>
      <c r="CD490" s="636"/>
      <c r="CE490" s="637"/>
      <c r="CF490" s="637"/>
      <c r="CG490" s="637"/>
      <c r="CH490" s="637"/>
      <c r="CI490" s="636"/>
      <c r="CJ490" s="636"/>
      <c r="CK490" s="637"/>
      <c r="CL490" s="637"/>
      <c r="CM490" s="637"/>
      <c r="CN490" s="705"/>
      <c r="CO490" s="88"/>
      <c r="CP490" s="88"/>
      <c r="CQ490" s="88"/>
    </row>
    <row r="491" spans="22:95" s="65" customFormat="1" x14ac:dyDescent="0.25">
      <c r="V491" s="631"/>
      <c r="AA491" s="632"/>
      <c r="AB491" s="632"/>
      <c r="AD491" s="632"/>
      <c r="AE491" s="633"/>
      <c r="AH491" s="634"/>
      <c r="AI491" s="634"/>
      <c r="AK491" s="632"/>
      <c r="AR491" s="632"/>
      <c r="AV491" s="632"/>
      <c r="AX491" s="632"/>
      <c r="BB491" s="632"/>
      <c r="BC491" s="632"/>
      <c r="BE491" s="632"/>
      <c r="BH491" s="67"/>
      <c r="BI491" s="635" t="s">
        <v>221</v>
      </c>
      <c r="BJ491" s="636" t="s">
        <v>613</v>
      </c>
      <c r="BK491" s="636">
        <v>1869.837</v>
      </c>
      <c r="BL491" s="636" t="s">
        <v>639</v>
      </c>
      <c r="BM491" s="102">
        <v>3.82E-3</v>
      </c>
      <c r="BN491" s="102">
        <v>3.82E-3</v>
      </c>
      <c r="BO491" s="102" t="s">
        <v>241</v>
      </c>
      <c r="BP491" s="931">
        <v>1</v>
      </c>
      <c r="BQ491" s="636"/>
      <c r="BR491" s="636"/>
      <c r="BS491" s="636"/>
      <c r="BT491" s="636"/>
      <c r="BU491" s="636"/>
      <c r="BV491" s="636"/>
      <c r="BW491" s="636"/>
      <c r="BX491" s="636"/>
      <c r="BY491" s="636"/>
      <c r="BZ491" s="636"/>
      <c r="CA491" s="636"/>
      <c r="CB491" s="637"/>
      <c r="CC491" s="636"/>
      <c r="CD491" s="636"/>
      <c r="CE491" s="637"/>
      <c r="CF491" s="637"/>
      <c r="CG491" s="637"/>
      <c r="CH491" s="637"/>
      <c r="CI491" s="636"/>
      <c r="CJ491" s="636"/>
      <c r="CK491" s="637"/>
      <c r="CL491" s="637"/>
      <c r="CM491" s="637"/>
      <c r="CN491" s="705"/>
      <c r="CO491" s="88"/>
      <c r="CP491" s="88"/>
      <c r="CQ491" s="88"/>
    </row>
    <row r="492" spans="22:95" s="65" customFormat="1" x14ac:dyDescent="0.25">
      <c r="V492" s="631"/>
      <c r="AA492" s="632"/>
      <c r="AB492" s="632"/>
      <c r="AD492" s="632"/>
      <c r="AE492" s="633"/>
      <c r="AH492" s="634"/>
      <c r="AI492" s="634"/>
      <c r="AK492" s="632"/>
      <c r="AR492" s="632"/>
      <c r="AV492" s="632"/>
      <c r="AX492" s="632"/>
      <c r="BB492" s="632"/>
      <c r="BC492" s="632"/>
      <c r="BE492" s="632"/>
      <c r="BH492" s="67"/>
      <c r="BI492" s="635" t="s">
        <v>222</v>
      </c>
      <c r="BJ492" s="636" t="s">
        <v>613</v>
      </c>
      <c r="BK492" s="636">
        <v>1758.4449999999999</v>
      </c>
      <c r="BL492" s="636" t="s">
        <v>639</v>
      </c>
      <c r="BM492" s="102">
        <v>3.98E-3</v>
      </c>
      <c r="BN492" s="102">
        <v>3.98E-3</v>
      </c>
      <c r="BO492" s="102" t="s">
        <v>241</v>
      </c>
      <c r="BP492" s="931">
        <v>1</v>
      </c>
      <c r="BQ492" s="636"/>
      <c r="BR492" s="636"/>
      <c r="BS492" s="636"/>
      <c r="BT492" s="636"/>
      <c r="BU492" s="636"/>
      <c r="BV492" s="636"/>
      <c r="BW492" s="636"/>
      <c r="BX492" s="636"/>
      <c r="BY492" s="636"/>
      <c r="BZ492" s="636"/>
      <c r="CA492" s="636"/>
      <c r="CB492" s="637"/>
      <c r="CC492" s="636"/>
      <c r="CD492" s="636"/>
      <c r="CE492" s="637"/>
      <c r="CF492" s="637"/>
      <c r="CG492" s="637"/>
      <c r="CH492" s="637"/>
      <c r="CI492" s="636"/>
      <c r="CJ492" s="636"/>
      <c r="CK492" s="637"/>
      <c r="CL492" s="637"/>
      <c r="CM492" s="637"/>
      <c r="CN492" s="705"/>
      <c r="CO492" s="88"/>
      <c r="CP492" s="88"/>
      <c r="CQ492" s="88"/>
    </row>
    <row r="493" spans="22:95" s="65" customFormat="1" x14ac:dyDescent="0.25">
      <c r="V493" s="631"/>
      <c r="AA493" s="632"/>
      <c r="AB493" s="632"/>
      <c r="AD493" s="632"/>
      <c r="AE493" s="633"/>
      <c r="AH493" s="634"/>
      <c r="AI493" s="634"/>
      <c r="AK493" s="632"/>
      <c r="AR493" s="632"/>
      <c r="AV493" s="632"/>
      <c r="AX493" s="632"/>
      <c r="BB493" s="632"/>
      <c r="BC493" s="632"/>
      <c r="BE493" s="632"/>
      <c r="BH493" s="67"/>
      <c r="BI493" s="635"/>
      <c r="BJ493" s="636" t="s">
        <v>613</v>
      </c>
      <c r="BK493" s="636" t="s">
        <v>402</v>
      </c>
      <c r="BL493" s="636" t="s">
        <v>639</v>
      </c>
      <c r="BM493" s="102">
        <v>3.5799999999999998E-3</v>
      </c>
      <c r="BN493" s="102">
        <v>3.5799999999999998E-3</v>
      </c>
      <c r="BO493" s="102" t="s">
        <v>241</v>
      </c>
      <c r="BP493" s="931">
        <v>1</v>
      </c>
      <c r="BQ493" s="636"/>
      <c r="BR493" s="636"/>
      <c r="BS493" s="636"/>
      <c r="BT493" s="636"/>
      <c r="BU493" s="636"/>
      <c r="BV493" s="636"/>
      <c r="BW493" s="636"/>
      <c r="BX493" s="636"/>
      <c r="BY493" s="636"/>
      <c r="BZ493" s="636"/>
      <c r="CA493" s="636"/>
      <c r="CB493" s="637"/>
      <c r="CC493" s="636"/>
      <c r="CD493" s="636"/>
      <c r="CE493" s="637"/>
      <c r="CF493" s="637"/>
      <c r="CG493" s="637"/>
      <c r="CH493" s="637"/>
      <c r="CI493" s="636"/>
      <c r="CJ493" s="636"/>
      <c r="CK493" s="637"/>
      <c r="CL493" s="637"/>
      <c r="CM493" s="637"/>
      <c r="CN493" s="705"/>
      <c r="CO493" s="88"/>
      <c r="CP493" s="88"/>
      <c r="CQ493" s="88"/>
    </row>
    <row r="494" spans="22:95" s="65" customFormat="1" x14ac:dyDescent="0.25">
      <c r="V494" s="631"/>
      <c r="AA494" s="632"/>
      <c r="AB494" s="632"/>
      <c r="AD494" s="632"/>
      <c r="AE494" s="633"/>
      <c r="AH494" s="634"/>
      <c r="AI494" s="634"/>
      <c r="AK494" s="632"/>
      <c r="AR494" s="632"/>
      <c r="AV494" s="632"/>
      <c r="AX494" s="632"/>
      <c r="BB494" s="632"/>
      <c r="BC494" s="632"/>
      <c r="BE494" s="632"/>
      <c r="BH494" s="67"/>
      <c r="BI494" s="635" t="s">
        <v>224</v>
      </c>
      <c r="BJ494" s="636" t="s">
        <v>613</v>
      </c>
      <c r="BK494" s="636">
        <v>1553.251</v>
      </c>
      <c r="BL494" s="636" t="s">
        <v>639</v>
      </c>
      <c r="BM494" s="102">
        <v>4.4900000000000001E-3</v>
      </c>
      <c r="BN494" s="102">
        <v>4.4900000000000001E-3</v>
      </c>
      <c r="BO494" s="102" t="s">
        <v>241</v>
      </c>
      <c r="BP494" s="931">
        <v>1</v>
      </c>
      <c r="BQ494" s="636"/>
      <c r="BR494" s="636"/>
      <c r="BS494" s="636"/>
      <c r="BT494" s="636"/>
      <c r="BU494" s="636"/>
      <c r="BV494" s="636"/>
      <c r="BW494" s="636"/>
      <c r="BX494" s="636"/>
      <c r="BY494" s="636"/>
      <c r="BZ494" s="636"/>
      <c r="CA494" s="636"/>
      <c r="CB494" s="637"/>
      <c r="CC494" s="636"/>
      <c r="CD494" s="636"/>
      <c r="CE494" s="637"/>
      <c r="CF494" s="637"/>
      <c r="CG494" s="637"/>
      <c r="CH494" s="637"/>
      <c r="CI494" s="636"/>
      <c r="CJ494" s="636"/>
      <c r="CK494" s="637"/>
      <c r="CL494" s="637"/>
      <c r="CM494" s="637"/>
      <c r="CN494" s="705"/>
      <c r="CO494" s="88"/>
      <c r="CP494" s="88"/>
      <c r="CQ494" s="88"/>
    </row>
    <row r="495" spans="22:95" s="65" customFormat="1" x14ac:dyDescent="0.25">
      <c r="V495" s="631"/>
      <c r="AA495" s="632"/>
      <c r="AB495" s="632"/>
      <c r="AD495" s="632"/>
      <c r="AE495" s="633"/>
      <c r="AH495" s="634"/>
      <c r="AI495" s="634"/>
      <c r="AK495" s="632"/>
      <c r="AR495" s="632"/>
      <c r="AV495" s="632"/>
      <c r="AX495" s="632"/>
      <c r="BB495" s="632"/>
      <c r="BC495" s="632"/>
      <c r="BE495" s="632"/>
      <c r="BH495" s="67"/>
      <c r="BI495" s="635" t="s">
        <v>225</v>
      </c>
      <c r="BJ495" s="636" t="s">
        <v>613</v>
      </c>
      <c r="BK495" s="636">
        <v>2222.1489999999999</v>
      </c>
      <c r="BL495" s="636" t="s">
        <v>639</v>
      </c>
      <c r="BM495" s="102">
        <v>3.0299999999999997E-3</v>
      </c>
      <c r="BN495" s="102">
        <v>3.0299999999999997E-3</v>
      </c>
      <c r="BO495" s="102" t="s">
        <v>241</v>
      </c>
      <c r="BP495" s="931">
        <v>1</v>
      </c>
      <c r="BQ495" s="636"/>
      <c r="BR495" s="636"/>
      <c r="BS495" s="636"/>
      <c r="BT495" s="636"/>
      <c r="BU495" s="636"/>
      <c r="BV495" s="636"/>
      <c r="BW495" s="636"/>
      <c r="BX495" s="636"/>
      <c r="BY495" s="636"/>
      <c r="BZ495" s="636"/>
      <c r="CA495" s="636"/>
      <c r="CB495" s="637"/>
      <c r="CC495" s="636"/>
      <c r="CD495" s="636"/>
      <c r="CE495" s="637"/>
      <c r="CF495" s="637"/>
      <c r="CG495" s="637"/>
      <c r="CH495" s="637"/>
      <c r="CI495" s="636"/>
      <c r="CJ495" s="636"/>
      <c r="CK495" s="637"/>
      <c r="CL495" s="637"/>
      <c r="CM495" s="637"/>
      <c r="CN495" s="705"/>
      <c r="CO495" s="88"/>
      <c r="CP495" s="88"/>
      <c r="CQ495" s="88"/>
    </row>
    <row r="496" spans="22:95" s="65" customFormat="1" x14ac:dyDescent="0.25">
      <c r="V496" s="631"/>
      <c r="AA496" s="632"/>
      <c r="AB496" s="632"/>
      <c r="AD496" s="632"/>
      <c r="AE496" s="633"/>
      <c r="AH496" s="634"/>
      <c r="AI496" s="634"/>
      <c r="AK496" s="632"/>
      <c r="AR496" s="632"/>
      <c r="AV496" s="632"/>
      <c r="AX496" s="632"/>
      <c r="BB496" s="632"/>
      <c r="BC496" s="632"/>
      <c r="BE496" s="632"/>
      <c r="BH496" s="67"/>
      <c r="BI496" s="635" t="s">
        <v>226</v>
      </c>
      <c r="BJ496" s="636" t="s">
        <v>613</v>
      </c>
      <c r="BK496" s="636">
        <v>1871.6690000000001</v>
      </c>
      <c r="BL496" s="636" t="s">
        <v>639</v>
      </c>
      <c r="BM496" s="102">
        <v>3.7299999999999998E-3</v>
      </c>
      <c r="BN496" s="102">
        <v>3.7299999999999998E-3</v>
      </c>
      <c r="BO496" s="102" t="s">
        <v>241</v>
      </c>
      <c r="BP496" s="931">
        <v>1</v>
      </c>
      <c r="BQ496" s="636"/>
      <c r="BR496" s="636"/>
      <c r="BS496" s="636"/>
      <c r="BT496" s="636"/>
      <c r="BU496" s="636"/>
      <c r="BV496" s="636"/>
      <c r="BW496" s="636"/>
      <c r="BX496" s="636"/>
      <c r="BY496" s="636"/>
      <c r="BZ496" s="636"/>
      <c r="CA496" s="636"/>
      <c r="CB496" s="637"/>
      <c r="CC496" s="636"/>
      <c r="CD496" s="636"/>
      <c r="CE496" s="637"/>
      <c r="CF496" s="637"/>
      <c r="CG496" s="637"/>
      <c r="CH496" s="637"/>
      <c r="CI496" s="636"/>
      <c r="CJ496" s="636"/>
      <c r="CK496" s="637"/>
      <c r="CL496" s="637"/>
      <c r="CM496" s="637"/>
      <c r="CN496" s="705"/>
      <c r="CO496" s="88"/>
      <c r="CP496" s="88"/>
      <c r="CQ496" s="88"/>
    </row>
    <row r="497" spans="22:95" s="65" customFormat="1" x14ac:dyDescent="0.25">
      <c r="V497" s="631"/>
      <c r="AA497" s="632"/>
      <c r="AB497" s="632"/>
      <c r="AD497" s="632"/>
      <c r="AE497" s="633"/>
      <c r="AH497" s="634"/>
      <c r="AI497" s="634"/>
      <c r="AK497" s="632"/>
      <c r="AR497" s="632"/>
      <c r="AV497" s="632"/>
      <c r="AX497" s="632"/>
      <c r="BB497" s="632"/>
      <c r="BC497" s="632"/>
      <c r="BE497" s="632"/>
      <c r="BH497" s="67"/>
      <c r="BI497" s="635" t="s">
        <v>3</v>
      </c>
      <c r="BJ497" s="636" t="s">
        <v>613</v>
      </c>
      <c r="BK497" s="636">
        <v>1521.3389999999999</v>
      </c>
      <c r="BL497" s="636" t="s">
        <v>639</v>
      </c>
      <c r="BM497" s="102">
        <v>4.4099999999999999E-3</v>
      </c>
      <c r="BN497" s="102">
        <v>4.4099999999999999E-3</v>
      </c>
      <c r="BO497" s="102" t="s">
        <v>241</v>
      </c>
      <c r="BP497" s="931">
        <v>1</v>
      </c>
      <c r="BQ497" s="636"/>
      <c r="BR497" s="636"/>
      <c r="BS497" s="636"/>
      <c r="BT497" s="636"/>
      <c r="BU497" s="636"/>
      <c r="BV497" s="636"/>
      <c r="BW497" s="636"/>
      <c r="BX497" s="636"/>
      <c r="BY497" s="636"/>
      <c r="BZ497" s="636"/>
      <c r="CA497" s="636"/>
      <c r="CB497" s="637"/>
      <c r="CC497" s="636"/>
      <c r="CD497" s="636"/>
      <c r="CE497" s="637"/>
      <c r="CF497" s="637"/>
      <c r="CG497" s="637"/>
      <c r="CH497" s="637"/>
      <c r="CI497" s="636"/>
      <c r="CJ497" s="636"/>
      <c r="CK497" s="637"/>
      <c r="CL497" s="637"/>
      <c r="CM497" s="637"/>
      <c r="CN497" s="705"/>
      <c r="CO497" s="88"/>
      <c r="CP497" s="88"/>
      <c r="CQ497" s="88"/>
    </row>
    <row r="498" spans="22:95" s="65" customFormat="1" x14ac:dyDescent="0.25">
      <c r="V498" s="631"/>
      <c r="AA498" s="632"/>
      <c r="AB498" s="632"/>
      <c r="AD498" s="632"/>
      <c r="AE498" s="633"/>
      <c r="AH498" s="634"/>
      <c r="AI498" s="634"/>
      <c r="AK498" s="632"/>
      <c r="AR498" s="632"/>
      <c r="AV498" s="632"/>
      <c r="AX498" s="632"/>
      <c r="BB498" s="632"/>
      <c r="BC498" s="632"/>
      <c r="BE498" s="632"/>
      <c r="BH498" s="67"/>
      <c r="BI498" s="635" t="s">
        <v>227</v>
      </c>
      <c r="BJ498" s="636" t="s">
        <v>613</v>
      </c>
      <c r="BK498" s="636">
        <v>1958.4190000000001</v>
      </c>
      <c r="BL498" s="636" t="s">
        <v>639</v>
      </c>
      <c r="BM498" s="102">
        <v>3.6800000000000001E-3</v>
      </c>
      <c r="BN498" s="102">
        <v>3.6800000000000001E-3</v>
      </c>
      <c r="BO498" s="102" t="s">
        <v>241</v>
      </c>
      <c r="BP498" s="931">
        <v>1</v>
      </c>
      <c r="BQ498" s="636"/>
      <c r="BR498" s="636"/>
      <c r="BS498" s="636"/>
      <c r="BT498" s="636"/>
      <c r="BU498" s="636"/>
      <c r="BV498" s="636"/>
      <c r="BW498" s="636"/>
      <c r="BX498" s="636"/>
      <c r="BY498" s="636"/>
      <c r="BZ498" s="636"/>
      <c r="CA498" s="636"/>
      <c r="CB498" s="637"/>
      <c r="CC498" s="636"/>
      <c r="CD498" s="636"/>
      <c r="CE498" s="637"/>
      <c r="CF498" s="637"/>
      <c r="CG498" s="637"/>
      <c r="CH498" s="637"/>
      <c r="CI498" s="636"/>
      <c r="CJ498" s="636"/>
      <c r="CK498" s="637"/>
      <c r="CL498" s="637"/>
      <c r="CM498" s="637"/>
      <c r="CN498" s="705"/>
      <c r="CO498" s="88"/>
      <c r="CP498" s="88"/>
      <c r="CQ498" s="88"/>
    </row>
    <row r="499" spans="22:95" s="65" customFormat="1" x14ac:dyDescent="0.25">
      <c r="V499" s="631"/>
      <c r="AA499" s="632"/>
      <c r="AB499" s="632"/>
      <c r="AD499" s="632"/>
      <c r="AE499" s="633"/>
      <c r="AH499" s="634"/>
      <c r="AI499" s="634"/>
      <c r="AK499" s="632"/>
      <c r="AR499" s="632"/>
      <c r="AV499" s="632"/>
      <c r="AX499" s="632"/>
      <c r="BB499" s="632"/>
      <c r="BC499" s="632"/>
      <c r="BE499" s="632"/>
      <c r="BH499" s="67"/>
      <c r="BI499" s="635" t="s">
        <v>228</v>
      </c>
      <c r="BJ499" s="636" t="s">
        <v>613</v>
      </c>
      <c r="BK499" s="636">
        <v>1953.38</v>
      </c>
      <c r="BL499" s="636" t="s">
        <v>639</v>
      </c>
      <c r="BM499" s="102">
        <v>3.5899999999999999E-3</v>
      </c>
      <c r="BN499" s="102">
        <v>3.5899999999999999E-3</v>
      </c>
      <c r="BO499" s="102" t="s">
        <v>241</v>
      </c>
      <c r="BP499" s="931">
        <v>1</v>
      </c>
      <c r="BQ499" s="636"/>
      <c r="BR499" s="636"/>
      <c r="BS499" s="636"/>
      <c r="BT499" s="636"/>
      <c r="BU499" s="636"/>
      <c r="BV499" s="636"/>
      <c r="BW499" s="636"/>
      <c r="BX499" s="636"/>
      <c r="BY499" s="636"/>
      <c r="BZ499" s="636"/>
      <c r="CA499" s="636"/>
      <c r="CB499" s="637"/>
      <c r="CC499" s="636"/>
      <c r="CD499" s="636"/>
      <c r="CE499" s="637"/>
      <c r="CF499" s="637"/>
      <c r="CG499" s="637"/>
      <c r="CH499" s="637"/>
      <c r="CI499" s="636"/>
      <c r="CJ499" s="636"/>
      <c r="CK499" s="637"/>
      <c r="CL499" s="637"/>
      <c r="CM499" s="637"/>
      <c r="CN499" s="705"/>
      <c r="CO499" s="88"/>
      <c r="CP499" s="88"/>
      <c r="CQ499" s="88"/>
    </row>
    <row r="500" spans="22:95" s="65" customFormat="1" x14ac:dyDescent="0.25">
      <c r="V500" s="631"/>
      <c r="AA500" s="632"/>
      <c r="AB500" s="632"/>
      <c r="AD500" s="632"/>
      <c r="AE500" s="633"/>
      <c r="AH500" s="634"/>
      <c r="AI500" s="634"/>
      <c r="AK500" s="632"/>
      <c r="AR500" s="632"/>
      <c r="AV500" s="632"/>
      <c r="AX500" s="632"/>
      <c r="BB500" s="632"/>
      <c r="BC500" s="632"/>
      <c r="BE500" s="632"/>
      <c r="BH500" s="67"/>
      <c r="BI500" s="635" t="s">
        <v>229</v>
      </c>
      <c r="BJ500" s="636" t="s">
        <v>613</v>
      </c>
      <c r="BK500" s="636">
        <v>2005.412</v>
      </c>
      <c r="BL500" s="636" t="s">
        <v>639</v>
      </c>
      <c r="BM500" s="102">
        <v>3.4999999999999996E-3</v>
      </c>
      <c r="BN500" s="102">
        <v>3.4999999999999996E-3</v>
      </c>
      <c r="BO500" s="102" t="s">
        <v>241</v>
      </c>
      <c r="BP500" s="931">
        <v>1</v>
      </c>
      <c r="BQ500" s="636"/>
      <c r="BR500" s="636"/>
      <c r="BS500" s="636"/>
      <c r="BT500" s="636"/>
      <c r="BU500" s="636"/>
      <c r="BV500" s="636"/>
      <c r="BW500" s="636"/>
      <c r="BX500" s="636"/>
      <c r="BY500" s="636"/>
      <c r="BZ500" s="636"/>
      <c r="CA500" s="636"/>
      <c r="CB500" s="637"/>
      <c r="CC500" s="636"/>
      <c r="CD500" s="636"/>
      <c r="CE500" s="637"/>
      <c r="CF500" s="637"/>
      <c r="CG500" s="637"/>
      <c r="CH500" s="637"/>
      <c r="CI500" s="636"/>
      <c r="CJ500" s="636"/>
      <c r="CK500" s="637"/>
      <c r="CL500" s="637"/>
      <c r="CM500" s="637"/>
      <c r="CN500" s="705"/>
      <c r="CO500" s="88"/>
      <c r="CP500" s="88"/>
      <c r="CQ500" s="88"/>
    </row>
    <row r="501" spans="22:95" s="65" customFormat="1" x14ac:dyDescent="0.25">
      <c r="V501" s="631"/>
      <c r="AA501" s="632"/>
      <c r="AB501" s="632"/>
      <c r="AD501" s="632"/>
      <c r="AE501" s="633"/>
      <c r="AH501" s="634"/>
      <c r="AI501" s="634"/>
      <c r="AK501" s="632"/>
      <c r="AR501" s="632"/>
      <c r="AV501" s="632"/>
      <c r="AX501" s="632"/>
      <c r="BB501" s="632"/>
      <c r="BC501" s="632"/>
      <c r="BE501" s="632"/>
      <c r="BH501" s="67"/>
      <c r="BI501" s="635" t="s">
        <v>230</v>
      </c>
      <c r="BJ501" s="636" t="s">
        <v>613</v>
      </c>
      <c r="BK501" s="636">
        <v>1942.7539999999999</v>
      </c>
      <c r="BL501" s="636" t="s">
        <v>639</v>
      </c>
      <c r="BM501" s="102">
        <v>3.5899999999999999E-3</v>
      </c>
      <c r="BN501" s="102">
        <v>3.5899999999999999E-3</v>
      </c>
      <c r="BO501" s="102" t="s">
        <v>241</v>
      </c>
      <c r="BP501" s="931">
        <v>1</v>
      </c>
      <c r="BQ501" s="636"/>
      <c r="BR501" s="636"/>
      <c r="BS501" s="636"/>
      <c r="BT501" s="636"/>
      <c r="BU501" s="636"/>
      <c r="BV501" s="636"/>
      <c r="BW501" s="636"/>
      <c r="BX501" s="636"/>
      <c r="BY501" s="636"/>
      <c r="BZ501" s="636"/>
      <c r="CA501" s="636"/>
      <c r="CB501" s="637"/>
      <c r="CC501" s="636"/>
      <c r="CD501" s="636"/>
      <c r="CE501" s="637"/>
      <c r="CF501" s="637"/>
      <c r="CG501" s="637"/>
      <c r="CH501" s="637"/>
      <c r="CI501" s="636"/>
      <c r="CJ501" s="636"/>
      <c r="CK501" s="637"/>
      <c r="CL501" s="637"/>
      <c r="CM501" s="637"/>
      <c r="CN501" s="705"/>
      <c r="CO501" s="88"/>
      <c r="CP501" s="88"/>
      <c r="CQ501" s="88"/>
    </row>
    <row r="502" spans="22:95" s="65" customFormat="1" x14ac:dyDescent="0.25">
      <c r="V502" s="631"/>
      <c r="AA502" s="632"/>
      <c r="AB502" s="632"/>
      <c r="AD502" s="632"/>
      <c r="AE502" s="633"/>
      <c r="AH502" s="634"/>
      <c r="AI502" s="634"/>
      <c r="AK502" s="632"/>
      <c r="AR502" s="632"/>
      <c r="AV502" s="632"/>
      <c r="AX502" s="632"/>
      <c r="BB502" s="632"/>
      <c r="BC502" s="632"/>
      <c r="BE502" s="632"/>
      <c r="BH502" s="67"/>
      <c r="BI502" s="635" t="s">
        <v>231</v>
      </c>
      <c r="BJ502" s="636" t="s">
        <v>613</v>
      </c>
      <c r="BK502" s="636">
        <v>1932.1279999999999</v>
      </c>
      <c r="BL502" s="636" t="s">
        <v>639</v>
      </c>
      <c r="BM502" s="102">
        <v>3.6099999999999999E-3</v>
      </c>
      <c r="BN502" s="102">
        <v>3.6099999999999999E-3</v>
      </c>
      <c r="BO502" s="102" t="s">
        <v>241</v>
      </c>
      <c r="BP502" s="931">
        <v>1</v>
      </c>
      <c r="BQ502" s="636"/>
      <c r="BR502" s="636"/>
      <c r="BS502" s="636"/>
      <c r="BT502" s="636"/>
      <c r="BU502" s="636"/>
      <c r="BV502" s="636"/>
      <c r="BW502" s="636"/>
      <c r="BX502" s="636"/>
      <c r="BY502" s="636"/>
      <c r="BZ502" s="636"/>
      <c r="CA502" s="636"/>
      <c r="CB502" s="637"/>
      <c r="CC502" s="636"/>
      <c r="CD502" s="636"/>
      <c r="CE502" s="637"/>
      <c r="CF502" s="637"/>
      <c r="CG502" s="637"/>
      <c r="CH502" s="637"/>
      <c r="CI502" s="636"/>
      <c r="CJ502" s="636"/>
      <c r="CK502" s="637"/>
      <c r="CL502" s="637"/>
      <c r="CM502" s="637"/>
      <c r="CN502" s="705"/>
      <c r="CO502" s="88"/>
      <c r="CP502" s="88"/>
      <c r="CQ502" s="88"/>
    </row>
    <row r="503" spans="22:95" s="65" customFormat="1" x14ac:dyDescent="0.25">
      <c r="BI503" s="635" t="s">
        <v>601</v>
      </c>
      <c r="BJ503" s="636" t="s">
        <v>49</v>
      </c>
      <c r="BK503" s="636">
        <v>1.521339</v>
      </c>
      <c r="BL503" s="636" t="s">
        <v>259</v>
      </c>
      <c r="BM503" s="102">
        <v>4.4099999999999999E-3</v>
      </c>
      <c r="BN503" s="102">
        <v>4.4099999999999999E-3</v>
      </c>
      <c r="BO503" s="102" t="s">
        <v>241</v>
      </c>
      <c r="BP503" s="931">
        <v>1</v>
      </c>
      <c r="CO503" s="88"/>
      <c r="CP503" s="88"/>
      <c r="CQ503" s="88"/>
    </row>
    <row r="504" spans="22:95" s="65" customFormat="1" x14ac:dyDescent="0.25">
      <c r="BI504" s="635" t="s">
        <v>602</v>
      </c>
      <c r="BJ504" s="636" t="s">
        <v>49</v>
      </c>
      <c r="BK504" s="636">
        <v>1.521339</v>
      </c>
      <c r="BL504" s="636" t="s">
        <v>259</v>
      </c>
      <c r="BM504" s="102">
        <v>4.4099999999999999E-3</v>
      </c>
      <c r="BN504" s="102">
        <v>4.4099999999999999E-3</v>
      </c>
      <c r="BO504" s="102" t="s">
        <v>241</v>
      </c>
      <c r="BP504" s="931">
        <v>1</v>
      </c>
      <c r="CO504" s="88"/>
      <c r="CP504" s="88"/>
      <c r="CQ504" s="88"/>
    </row>
    <row r="505" spans="22:95" s="65" customFormat="1" x14ac:dyDescent="0.25">
      <c r="BI505" s="635">
        <v>0</v>
      </c>
      <c r="BJ505" s="636">
        <v>0</v>
      </c>
      <c r="BK505" s="636">
        <v>0</v>
      </c>
      <c r="BL505" s="636">
        <v>0</v>
      </c>
      <c r="BM505" s="102">
        <v>0</v>
      </c>
      <c r="BN505" s="102">
        <v>0</v>
      </c>
      <c r="BO505" s="102">
        <v>0</v>
      </c>
      <c r="BP505" s="636"/>
      <c r="CO505" s="88"/>
      <c r="CP505" s="88"/>
      <c r="CQ505" s="88"/>
    </row>
    <row r="506" spans="22:95" s="65" customFormat="1" x14ac:dyDescent="0.25">
      <c r="BI506" s="635"/>
      <c r="BJ506" s="636"/>
      <c r="BK506" s="636"/>
      <c r="BL506" s="636"/>
      <c r="BM506" s="102"/>
      <c r="BN506" s="102"/>
      <c r="BO506" s="102"/>
      <c r="BP506" s="636"/>
      <c r="CO506" s="88"/>
      <c r="CP506" s="88"/>
      <c r="CQ506" s="88"/>
    </row>
    <row r="507" spans="22:95" s="65" customFormat="1" ht="15" customHeight="1" x14ac:dyDescent="0.25">
      <c r="BI507" s="635" t="s">
        <v>232</v>
      </c>
      <c r="BJ507" s="636"/>
      <c r="BK507" s="636" t="s">
        <v>267</v>
      </c>
      <c r="BL507" s="636"/>
      <c r="BM507" s="102" t="s">
        <v>233</v>
      </c>
      <c r="BN507" s="102" t="s">
        <v>233</v>
      </c>
      <c r="BO507" s="102" t="s">
        <v>240</v>
      </c>
      <c r="BP507" s="636"/>
      <c r="CO507" s="88"/>
      <c r="CP507" s="88"/>
      <c r="CQ507" s="88"/>
    </row>
    <row r="508" spans="22:95" s="65" customFormat="1" x14ac:dyDescent="0.25">
      <c r="BI508" s="635"/>
      <c r="BJ508" s="636" t="s">
        <v>253</v>
      </c>
      <c r="BK508" s="636"/>
      <c r="BL508" s="636" t="s">
        <v>251</v>
      </c>
      <c r="BM508" s="102"/>
      <c r="BN508" s="102"/>
      <c r="BO508" s="102"/>
      <c r="BP508" s="636"/>
      <c r="CO508" s="88"/>
      <c r="CP508" s="88"/>
      <c r="CQ508" s="88"/>
    </row>
    <row r="509" spans="22:95" s="65" customFormat="1" x14ac:dyDescent="0.25">
      <c r="BI509" s="635" t="s">
        <v>237</v>
      </c>
      <c r="BJ509" s="636" t="s">
        <v>252</v>
      </c>
      <c r="BK509" s="636">
        <v>6.8822999999999999</v>
      </c>
      <c r="BL509" s="636" t="s">
        <v>640</v>
      </c>
      <c r="BM509" s="102">
        <v>2.98E-3</v>
      </c>
      <c r="BN509" s="102">
        <v>2.98E-3</v>
      </c>
      <c r="BO509" s="102" t="s">
        <v>241</v>
      </c>
      <c r="BP509" s="931">
        <v>1</v>
      </c>
      <c r="CO509" s="88"/>
      <c r="CP509" s="88"/>
      <c r="CQ509" s="88"/>
    </row>
    <row r="510" spans="22:95" s="65" customFormat="1" x14ac:dyDescent="0.25">
      <c r="BI510" s="635" t="s">
        <v>367</v>
      </c>
      <c r="BJ510" s="636" t="s">
        <v>252</v>
      </c>
      <c r="BK510" s="636">
        <v>5.9200999999999997</v>
      </c>
      <c r="BL510" s="636" t="s">
        <v>640</v>
      </c>
      <c r="BM510" s="102">
        <v>3.4799999999999996E-3</v>
      </c>
      <c r="BN510" s="102">
        <v>3.4799999999999996E-3</v>
      </c>
      <c r="BO510" s="102" t="s">
        <v>241</v>
      </c>
      <c r="BP510" s="931">
        <v>1</v>
      </c>
      <c r="CO510" s="88"/>
      <c r="CP510" s="88"/>
      <c r="CQ510" s="88"/>
    </row>
    <row r="511" spans="22:95" s="65" customFormat="1" x14ac:dyDescent="0.25">
      <c r="BI511" s="635"/>
      <c r="BJ511" s="636"/>
      <c r="BK511" s="636"/>
      <c r="BL511" s="636"/>
      <c r="BM511" s="102"/>
      <c r="BN511" s="102"/>
      <c r="BO511" s="102"/>
      <c r="BP511" s="636"/>
      <c r="CO511" s="88"/>
      <c r="CP511" s="88"/>
      <c r="CQ511" s="88"/>
    </row>
    <row r="512" spans="22:95" s="65" customFormat="1" x14ac:dyDescent="0.25">
      <c r="BI512" s="635"/>
      <c r="BJ512" s="636"/>
      <c r="BK512" s="636"/>
      <c r="BL512" s="636"/>
      <c r="BM512" s="102"/>
      <c r="BN512" s="102"/>
      <c r="BO512" s="102"/>
      <c r="BP512" s="636"/>
      <c r="CO512" s="88"/>
      <c r="CP512" s="88"/>
      <c r="CQ512" s="88"/>
    </row>
    <row r="513" spans="61:179" s="65" customFormat="1" ht="15" customHeight="1" x14ac:dyDescent="0.25">
      <c r="BI513" s="635" t="s">
        <v>232</v>
      </c>
      <c r="BJ513" s="636"/>
      <c r="BK513" s="636" t="s">
        <v>267</v>
      </c>
      <c r="BL513" s="636"/>
      <c r="BM513" s="102" t="s">
        <v>233</v>
      </c>
      <c r="BN513" s="102" t="s">
        <v>233</v>
      </c>
      <c r="BO513" s="102" t="s">
        <v>240</v>
      </c>
      <c r="BP513" s="636"/>
      <c r="CO513" s="88"/>
      <c r="CP513" s="88"/>
      <c r="CQ513" s="88"/>
    </row>
    <row r="514" spans="61:179" s="65" customFormat="1" x14ac:dyDescent="0.25">
      <c r="BI514" s="635"/>
      <c r="BJ514" s="636" t="s">
        <v>253</v>
      </c>
      <c r="BK514" s="636"/>
      <c r="BL514" s="636" t="s">
        <v>251</v>
      </c>
      <c r="BM514" s="102"/>
      <c r="BN514" s="102"/>
      <c r="BO514" s="102"/>
      <c r="BP514" s="636"/>
      <c r="CO514" s="88"/>
      <c r="CP514" s="88"/>
      <c r="CQ514" s="88"/>
    </row>
    <row r="515" spans="61:179" s="65" customFormat="1" x14ac:dyDescent="0.25">
      <c r="BI515" s="635" t="s">
        <v>274</v>
      </c>
      <c r="BJ515" s="636" t="s">
        <v>641</v>
      </c>
      <c r="BK515" s="636">
        <v>1.8565</v>
      </c>
      <c r="BL515" s="636" t="s">
        <v>642</v>
      </c>
      <c r="BM515" s="102">
        <v>8.8870000000000005E-2</v>
      </c>
      <c r="BN515" s="102">
        <v>8.8870000000000005E-2</v>
      </c>
      <c r="BO515" s="102" t="s">
        <v>241</v>
      </c>
      <c r="BP515" s="931">
        <v>1</v>
      </c>
      <c r="CO515" s="88"/>
      <c r="CP515" s="88"/>
      <c r="CQ515" s="88"/>
    </row>
    <row r="516" spans="61:179" s="65" customFormat="1" x14ac:dyDescent="0.25">
      <c r="BI516" s="635"/>
      <c r="BJ516" s="636"/>
      <c r="BK516" s="636"/>
      <c r="BL516" s="636"/>
      <c r="BM516" s="102"/>
      <c r="BN516" s="102"/>
      <c r="BO516" s="102"/>
      <c r="BP516" s="636"/>
      <c r="CO516" s="88"/>
      <c r="CP516" s="88"/>
      <c r="CQ516" s="88"/>
    </row>
    <row r="517" spans="61:179" s="66" customFormat="1" x14ac:dyDescent="0.25">
      <c r="BI517" s="70"/>
      <c r="BJ517" s="111"/>
      <c r="BK517" s="111"/>
      <c r="BL517" s="111"/>
      <c r="BM517" s="105"/>
      <c r="BN517" s="105"/>
      <c r="BO517" s="105"/>
      <c r="BP517" s="111"/>
      <c r="CO517" s="68"/>
      <c r="CP517" s="68"/>
      <c r="CQ517" s="68"/>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c r="DS517" s="65"/>
      <c r="DT517" s="65"/>
      <c r="DU517" s="65"/>
      <c r="DV517" s="65"/>
      <c r="DW517" s="65"/>
      <c r="DX517" s="65"/>
      <c r="DY517" s="65"/>
      <c r="DZ517" s="65"/>
      <c r="EA517" s="65"/>
      <c r="EB517" s="65"/>
      <c r="EC517" s="65"/>
      <c r="ED517" s="65"/>
      <c r="EE517" s="65"/>
      <c r="EF517" s="65"/>
      <c r="EG517" s="65"/>
      <c r="EH517" s="65"/>
      <c r="EI517" s="65"/>
      <c r="EJ517" s="65"/>
      <c r="EK517" s="65"/>
      <c r="EL517" s="65"/>
      <c r="EM517" s="65"/>
      <c r="EN517" s="65"/>
      <c r="EO517" s="65"/>
      <c r="EP517" s="65"/>
      <c r="EQ517" s="65"/>
      <c r="ER517" s="65"/>
      <c r="ES517" s="65"/>
      <c r="ET517" s="65"/>
      <c r="EU517" s="65"/>
      <c r="EV517" s="65"/>
      <c r="EW517" s="65"/>
      <c r="EX517" s="65"/>
      <c r="EY517" s="65"/>
      <c r="EZ517" s="65"/>
      <c r="FA517" s="65"/>
      <c r="FB517" s="65"/>
      <c r="FC517" s="65"/>
      <c r="FD517" s="65"/>
      <c r="FE517" s="65"/>
      <c r="FF517" s="65"/>
      <c r="FG517" s="65"/>
      <c r="FH517" s="65"/>
      <c r="FI517" s="65"/>
      <c r="FJ517" s="65"/>
      <c r="FK517" s="65"/>
      <c r="FL517" s="65"/>
      <c r="FM517" s="65"/>
      <c r="FN517" s="65"/>
      <c r="FO517" s="65"/>
      <c r="FP517" s="65"/>
      <c r="FQ517" s="65"/>
      <c r="FR517" s="65"/>
      <c r="FS517" s="65"/>
      <c r="FT517" s="65"/>
      <c r="FU517" s="65"/>
      <c r="FV517" s="65"/>
      <c r="FW517" s="65"/>
    </row>
  </sheetData>
  <sheetProtection algorithmName="SHA-512" hashValue="KahCquCeMbAsza2g72H4zgH1NY9MZJZj7E7Mam8BoqZKQkOvljnGbSx0C8vI9g4PjUdW7QbREdU7BWZDpimTYg==" saltValue="Gd4FMiYzE1pDQGR2qLGJ5A==" spinCount="100000" sheet="1" insertRows="0"/>
  <protectedRanges>
    <protectedRange algorithmName="SHA-512" hashValue="JkwGMkyN6uDZy9K3UnLYKHbONkTneyvcBkZbw832pf3/OvzPn47/tOjWWFkoHruJFqsDNzL3ZtFhUW1rxpiesQ==" saltValue="hiIEQ6ppq6xjmWFZjcvCAg==" spinCount="100000" sqref="BP148:BS149 BP133:BP147 BP165:BS166 BW148:BX149 BW165:BX166 CC148:CD149 CC165:CD166 CI148:CJ149 CI165:CJ166 BU148:BU149 BU165:BU166 BS147 BT147:BT149 BS134:BT146 BS152:BT163 BT164:BT166 BS164 CI152:CI164 CC152:CC164 BW152:BW164 BP152:BQ164" name="Rango1_10"/>
  </protectedRanges>
  <mergeCells count="196">
    <mergeCell ref="B87:AE87"/>
    <mergeCell ref="B106:AE106"/>
    <mergeCell ref="BI386:BI387"/>
    <mergeCell ref="BK386:BK387"/>
    <mergeCell ref="BM386:BM387"/>
    <mergeCell ref="BN386:BN387"/>
    <mergeCell ref="BO386:BO387"/>
    <mergeCell ref="BI346:BT346"/>
    <mergeCell ref="B2:BF3"/>
    <mergeCell ref="B5:BF5"/>
    <mergeCell ref="E6:BF6"/>
    <mergeCell ref="E7:BF7"/>
    <mergeCell ref="E8:BF8"/>
    <mergeCell ref="E9:BF9"/>
    <mergeCell ref="E10:BF10"/>
    <mergeCell ref="C12:BF12"/>
    <mergeCell ref="C86:AE86"/>
    <mergeCell ref="BI376:BI377"/>
    <mergeCell ref="BK376:BK377"/>
    <mergeCell ref="BM376:BM377"/>
    <mergeCell ref="BN376:BN377"/>
    <mergeCell ref="BO376:BO377"/>
    <mergeCell ref="BI365:BI366"/>
    <mergeCell ref="BK365:BK366"/>
    <mergeCell ref="BI404:BI405"/>
    <mergeCell ref="BK404:BK405"/>
    <mergeCell ref="BM404:BM405"/>
    <mergeCell ref="BN404:BN405"/>
    <mergeCell ref="BO404:BO405"/>
    <mergeCell ref="BI439:BI440"/>
    <mergeCell ref="BK439:BK440"/>
    <mergeCell ref="BM439:BM440"/>
    <mergeCell ref="BN439:BN440"/>
    <mergeCell ref="BO439:BO440"/>
    <mergeCell ref="BM365:BM366"/>
    <mergeCell ref="BN365:BN366"/>
    <mergeCell ref="BO365:BO366"/>
    <mergeCell ref="BP365:BP366"/>
    <mergeCell ref="BR365:BR366"/>
    <mergeCell ref="BS365:BS366"/>
    <mergeCell ref="BT365:BT366"/>
    <mergeCell ref="DD326:DD327"/>
    <mergeCell ref="DE326:DE327"/>
    <mergeCell ref="DF326:DF327"/>
    <mergeCell ref="DG326:DH326"/>
    <mergeCell ref="DI326:DJ326"/>
    <mergeCell ref="AI327:AM327"/>
    <mergeCell ref="BI327:BI328"/>
    <mergeCell ref="BK327:BK328"/>
    <mergeCell ref="BM327:BM328"/>
    <mergeCell ref="BN327:BN328"/>
    <mergeCell ref="BK326:BO326"/>
    <mergeCell ref="BP326:BT326"/>
    <mergeCell ref="CY326:CY327"/>
    <mergeCell ref="CZ326:DA326"/>
    <mergeCell ref="DB326:DB327"/>
    <mergeCell ref="DC326:DC327"/>
    <mergeCell ref="BO327:BO328"/>
    <mergeCell ref="BP327:BP328"/>
    <mergeCell ref="BR327:BR328"/>
    <mergeCell ref="BS327:BS328"/>
    <mergeCell ref="BT327:BT328"/>
    <mergeCell ref="BI305:BI306"/>
    <mergeCell ref="BJ305:BJ306"/>
    <mergeCell ref="BK305:BK306"/>
    <mergeCell ref="BM305:BM306"/>
    <mergeCell ref="BN305:BN306"/>
    <mergeCell ref="BO305:BO306"/>
    <mergeCell ref="BQ231:BQ232"/>
    <mergeCell ref="BS231:BS232"/>
    <mergeCell ref="BT231:BT232"/>
    <mergeCell ref="BU231:BU232"/>
    <mergeCell ref="BI238:BI239"/>
    <mergeCell ref="BK238:BK239"/>
    <mergeCell ref="BM238:BM239"/>
    <mergeCell ref="BN238:BN239"/>
    <mergeCell ref="BO238:BO239"/>
    <mergeCell ref="BI226:BI227"/>
    <mergeCell ref="BK226:BK227"/>
    <mergeCell ref="BM226:BM227"/>
    <mergeCell ref="BN226:BN227"/>
    <mergeCell ref="BO226:BO227"/>
    <mergeCell ref="BI231:BI232"/>
    <mergeCell ref="BK231:BK232"/>
    <mergeCell ref="BM231:BM232"/>
    <mergeCell ref="BN231:BN232"/>
    <mergeCell ref="BO231:BO232"/>
    <mergeCell ref="BT214:BT215"/>
    <mergeCell ref="BU214:BU215"/>
    <mergeCell ref="BI220:BI221"/>
    <mergeCell ref="BK220:BK221"/>
    <mergeCell ref="BM220:BM221"/>
    <mergeCell ref="BN220:BN221"/>
    <mergeCell ref="BO220:BO221"/>
    <mergeCell ref="BS188:BS189"/>
    <mergeCell ref="BT188:BT189"/>
    <mergeCell ref="BU188:BU189"/>
    <mergeCell ref="BI214:BI215"/>
    <mergeCell ref="BK214:BK215"/>
    <mergeCell ref="BM214:BM215"/>
    <mergeCell ref="BN214:BN215"/>
    <mergeCell ref="BO214:BO215"/>
    <mergeCell ref="BQ214:BQ215"/>
    <mergeCell ref="BS214:BS215"/>
    <mergeCell ref="BI188:BI189"/>
    <mergeCell ref="BK188:BK189"/>
    <mergeCell ref="BM188:BM189"/>
    <mergeCell ref="BN188:BN189"/>
    <mergeCell ref="BO188:BO189"/>
    <mergeCell ref="BQ188:BQ189"/>
    <mergeCell ref="CB150:CM150"/>
    <mergeCell ref="BI167:BI168"/>
    <mergeCell ref="BK167:BK168"/>
    <mergeCell ref="BM167:BM168"/>
    <mergeCell ref="BN167:BN168"/>
    <mergeCell ref="BO167:BO168"/>
    <mergeCell ref="BP167:CA167"/>
    <mergeCell ref="CB167:CM167"/>
    <mergeCell ref="BN121:BN122"/>
    <mergeCell ref="BO121:BO122"/>
    <mergeCell ref="BP121:CA121"/>
    <mergeCell ref="CB121:CM121"/>
    <mergeCell ref="BI150:BI151"/>
    <mergeCell ref="BK150:BK151"/>
    <mergeCell ref="BM150:BM151"/>
    <mergeCell ref="BN150:BN151"/>
    <mergeCell ref="BO150:BO151"/>
    <mergeCell ref="BP150:CA150"/>
    <mergeCell ref="D89:R89"/>
    <mergeCell ref="S89:W89"/>
    <mergeCell ref="X89:AD89"/>
    <mergeCell ref="B105:AA105"/>
    <mergeCell ref="B107:AA107"/>
    <mergeCell ref="BK121:BK122"/>
    <mergeCell ref="BM121:BM122"/>
    <mergeCell ref="B102:B103"/>
    <mergeCell ref="C102:C103"/>
    <mergeCell ref="D102:R102"/>
    <mergeCell ref="S102:W102"/>
    <mergeCell ref="X102:AD102"/>
    <mergeCell ref="AE89:AE90"/>
    <mergeCell ref="AF89:AF90"/>
    <mergeCell ref="AE102:AE103"/>
    <mergeCell ref="AF102:AF103"/>
    <mergeCell ref="B91:B94"/>
    <mergeCell ref="B95:B96"/>
    <mergeCell ref="B97:B98"/>
    <mergeCell ref="B99:AA99"/>
    <mergeCell ref="B89:B90"/>
    <mergeCell ref="C89:C90"/>
    <mergeCell ref="BF43:BF44"/>
    <mergeCell ref="BG43:BG44"/>
    <mergeCell ref="X44:Y44"/>
    <mergeCell ref="AE44:AF44"/>
    <mergeCell ref="AL44:AM44"/>
    <mergeCell ref="AS44:AT44"/>
    <mergeCell ref="AY44:AZ44"/>
    <mergeCell ref="B54:C54"/>
    <mergeCell ref="B63:C63"/>
    <mergeCell ref="AL43:AR43"/>
    <mergeCell ref="AS43:AX43"/>
    <mergeCell ref="AY43:BE43"/>
    <mergeCell ref="B14:BG14"/>
    <mergeCell ref="B15:B16"/>
    <mergeCell ref="C15:C16"/>
    <mergeCell ref="D15:R15"/>
    <mergeCell ref="S15:W15"/>
    <mergeCell ref="X15:AD15"/>
    <mergeCell ref="B42:BG42"/>
    <mergeCell ref="AE15:AK15"/>
    <mergeCell ref="AL15:AR15"/>
    <mergeCell ref="AS15:AX15"/>
    <mergeCell ref="AY15:BE15"/>
    <mergeCell ref="BF15:BF16"/>
    <mergeCell ref="BG15:BG16"/>
    <mergeCell ref="X16:Y16"/>
    <mergeCell ref="AE16:AF16"/>
    <mergeCell ref="AL16:AM16"/>
    <mergeCell ref="AS16:AT16"/>
    <mergeCell ref="AY16:AZ16"/>
    <mergeCell ref="B35:B36"/>
    <mergeCell ref="B37:B38"/>
    <mergeCell ref="B71:C71"/>
    <mergeCell ref="B72:B74"/>
    <mergeCell ref="B75:C75"/>
    <mergeCell ref="B43:B44"/>
    <mergeCell ref="C43:C44"/>
    <mergeCell ref="D43:R43"/>
    <mergeCell ref="S43:W43"/>
    <mergeCell ref="X43:AD43"/>
    <mergeCell ref="AE43:AK43"/>
    <mergeCell ref="B64:B66"/>
    <mergeCell ref="B68:B70"/>
    <mergeCell ref="B46:B53"/>
    <mergeCell ref="B55:B62"/>
    <mergeCell ref="B67:C67"/>
  </mergeCells>
  <dataValidations count="18">
    <dataValidation type="list" allowBlank="1" showInputMessage="1" showErrorMessage="1" sqref="C91:C94" xr:uid="{00000000-0002-0000-0800-000000000000}">
      <formula1>$BI$490:$BI$502</formula1>
    </dataValidation>
    <dataValidation type="list" allowBlank="1" showInputMessage="1" showErrorMessage="1" sqref="C97:C98" xr:uid="{00000000-0002-0000-0800-000001000000}">
      <formula1>$BI$515:$BI$516</formula1>
    </dataValidation>
    <dataValidation type="list" allowBlank="1" showInputMessage="1" showErrorMessage="1" sqref="C95:C96" xr:uid="{00000000-0002-0000-0800-000002000000}">
      <formula1>$BI$509:$BI$510</formula1>
    </dataValidation>
    <dataValidation type="list" allowBlank="1" showInputMessage="1" showErrorMessage="1" sqref="C104" xr:uid="{00000000-0002-0000-0800-000003000000}">
      <formula1>$BI$503:$BI$504</formula1>
    </dataValidation>
    <dataValidation type="list" allowBlank="1" showInputMessage="1" showErrorMessage="1" sqref="C64:C66" xr:uid="{00000000-0002-0000-0800-000004000000}">
      <formula1>$BI$367:$BI$373</formula1>
    </dataValidation>
    <dataValidation type="list" allowBlank="1" showInputMessage="1" showErrorMessage="1" sqref="C68:C70" xr:uid="{00000000-0002-0000-0800-000005000000}">
      <formula1>$BI$378:$BI$381</formula1>
    </dataValidation>
    <dataValidation type="list" allowBlank="1" showInputMessage="1" showErrorMessage="1" sqref="C72:C74" xr:uid="{00000000-0002-0000-0800-000006000000}">
      <formula1>$BI$382:$BI$384</formula1>
    </dataValidation>
    <dataValidation type="list" allowBlank="1" showInputMessage="1" showErrorMessage="1" sqref="C35" xr:uid="{00000000-0002-0000-0800-000007000000}">
      <formula1>$BI$216</formula1>
    </dataValidation>
    <dataValidation type="list" allowBlank="1" showInputMessage="1" showErrorMessage="1" sqref="C36" xr:uid="{00000000-0002-0000-0800-000008000000}">
      <formula1>$BI$217</formula1>
    </dataValidation>
    <dataValidation type="list" allowBlank="1" showInputMessage="1" showErrorMessage="1" sqref="C17:C20" xr:uid="{00000000-0002-0000-0800-000009000000}">
      <formula1>$BI$123:$BI$147</formula1>
    </dataValidation>
    <dataValidation type="list" allowBlank="1" showInputMessage="1" showErrorMessage="1" sqref="C21:C24" xr:uid="{00000000-0002-0000-0800-00000A000000}">
      <formula1>$BI$152:$BI$164</formula1>
    </dataValidation>
    <dataValidation type="list" allowBlank="1" showInputMessage="1" showErrorMessage="1" sqref="C25:C27" xr:uid="{00000000-0002-0000-0800-00000B000000}">
      <formula1>$BI$169:$BI$186</formula1>
    </dataValidation>
    <dataValidation type="list" allowBlank="1" showInputMessage="1" showErrorMessage="1" sqref="C29:C34" xr:uid="{00000000-0002-0000-0800-00000C000000}">
      <formula1>$BI$190:$BI$211</formula1>
    </dataValidation>
    <dataValidation type="list" allowBlank="1" showInputMessage="1" showErrorMessage="1" sqref="C37:C38" xr:uid="{00000000-0002-0000-0800-00000D000000}">
      <formula1>$BI$222:$BI$223</formula1>
    </dataValidation>
    <dataValidation type="list" allowBlank="1" showInputMessage="1" showErrorMessage="1" sqref="C45" xr:uid="{00000000-0002-0000-0800-00000E000000}">
      <formula1>$BI$235</formula1>
    </dataValidation>
    <dataValidation type="list" allowBlank="1" showInputMessage="1" showErrorMessage="1" sqref="C53 C46" xr:uid="{00000000-0002-0000-0800-00000F000000}">
      <formula1>$BI$307:$BI$321</formula1>
    </dataValidation>
    <dataValidation type="list" allowBlank="1" showInputMessage="1" showErrorMessage="1" sqref="C47:C52" xr:uid="{00000000-0002-0000-0800-000010000000}">
      <formula1>$BI$305:$BI$319</formula1>
    </dataValidation>
    <dataValidation type="list" allowBlank="1" showInputMessage="1" showErrorMessage="1" sqref="C55:C62" xr:uid="{00000000-0002-0000-0800-000011000000}">
      <formula1>$BI$329:$BI$345</formula1>
    </dataValidation>
  </dataValidations>
  <hyperlinks>
    <hyperlink ref="Q44" location="'INSTRUCCIONES INCERTIDUMBRE'!C21" display="TOTAL" xr:uid="{00000000-0004-0000-0800-000000000000}"/>
    <hyperlink ref="R44" location="'INSTRUCCIONES INCERTIDUMBRE'!C22" display="No. DATOS" xr:uid="{00000000-0004-0000-0800-000001000000}"/>
    <hyperlink ref="S44" location="'INSTRUCCIONES INCERTIDUMBRE'!C23" display="PROMEDIO" xr:uid="{00000000-0004-0000-0800-000002000000}"/>
    <hyperlink ref="T44" location="'INSTRUCCIONES INCERTIDUMBRE'!C24" display="DESVIACION ESTÁNDAR" xr:uid="{00000000-0004-0000-0800-000003000000}"/>
    <hyperlink ref="U44" location="'INSTRUCCIONES INCERTIDUMBRE'!C25" display="FACTOR T" xr:uid="{00000000-0004-0000-0800-000004000000}"/>
    <hyperlink ref="W44" location="'INSTRUCCIONES INCERTIDUMBRE'!C26" display="INCERTIDUMBRE" xr:uid="{00000000-0004-0000-0800-000005000000}"/>
    <hyperlink ref="BG43:BG44" location="'INSTRUCCIONES INCERTIDUMBRE'!C34" display="INCERTIDUMBRE DE LA FUENTE" xr:uid="{00000000-0004-0000-0800-000006000000}"/>
    <hyperlink ref="BU202" r:id="rId1" xr:uid="{00000000-0004-0000-0800-000007000000}"/>
    <hyperlink ref="BO208" r:id="rId2" xr:uid="{00000000-0004-0000-0800-000008000000}"/>
    <hyperlink ref="Q90" location="'INSTRUCCIONES INCERTIDUMBRE'!C21" display="TOTAL" xr:uid="{00000000-0004-0000-0800-000009000000}"/>
    <hyperlink ref="R90" location="'INSTRUCCIONES INCERTIDUMBRE'!C22" display="No. DATOS" xr:uid="{00000000-0004-0000-0800-00000A000000}"/>
    <hyperlink ref="S90" location="'INSTRUCCIONES INCERTIDUMBRE'!C23" display="PROMEDIO" xr:uid="{00000000-0004-0000-0800-00000B000000}"/>
    <hyperlink ref="T90" location="'INSTRUCCIONES INCERTIDUMBRE'!C24" display="DESVIACION ESTÁNDAR" xr:uid="{00000000-0004-0000-0800-00000C000000}"/>
    <hyperlink ref="U90" location="'INSTRUCCIONES INCERTIDUMBRE'!C25" display="FACTOR T" xr:uid="{00000000-0004-0000-0800-00000D000000}"/>
    <hyperlink ref="W90" location="'INSTRUCCIONES INCERTIDUMBRE'!C26" display="INCERTIDUMBRE" xr:uid="{00000000-0004-0000-0800-00000E000000}"/>
    <hyperlink ref="Q103" location="'INSTRUCCIONES INCERTIDUMBRE'!C21" display="TOTAL" xr:uid="{00000000-0004-0000-0800-00000F000000}"/>
    <hyperlink ref="R103" location="'INSTRUCCIONES INCERTIDUMBRE'!C22" display="No. DATOS" xr:uid="{00000000-0004-0000-0800-000010000000}"/>
    <hyperlink ref="S103" location="'INSTRUCCIONES INCERTIDUMBRE'!C23" display="PROMEDIO" xr:uid="{00000000-0004-0000-0800-000011000000}"/>
    <hyperlink ref="T103" location="'INSTRUCCIONES INCERTIDUMBRE'!C24" display="DESVIACION ESTÁNDAR" xr:uid="{00000000-0004-0000-0800-000012000000}"/>
    <hyperlink ref="U103" location="'INSTRUCCIONES INCERTIDUMBRE'!C25" display="FACTOR T" xr:uid="{00000000-0004-0000-0800-000013000000}"/>
    <hyperlink ref="W103" location="'INSTRUCCIONES INCERTIDUMBRE'!C26" display="INCERTIDUMBRE" xr:uid="{00000000-0004-0000-0800-000014000000}"/>
    <hyperlink ref="Q16" location="'INSTRUCCIONES INCERTIDUMBRE'!C21" display="TOTAL" xr:uid="{00000000-0004-0000-0800-000015000000}"/>
    <hyperlink ref="R16" location="'INSTRUCCIONES INCERTIDUMBRE'!C22" display="No. DATOS" xr:uid="{00000000-0004-0000-0800-000016000000}"/>
    <hyperlink ref="S16" location="'INSTRUCCIONES INCERTIDUMBRE'!C23" display="PROMEDIO" xr:uid="{00000000-0004-0000-0800-000017000000}"/>
    <hyperlink ref="T16" location="'INSTRUCCIONES INCERTIDUMBRE'!C24" display="DESVIACION ESTÁNDAR" xr:uid="{00000000-0004-0000-0800-000018000000}"/>
    <hyperlink ref="U16" location="'INSTRUCCIONES INCERTIDUMBRE'!C25" display="FACTOR T" xr:uid="{00000000-0004-0000-0800-000019000000}"/>
    <hyperlink ref="W16" location="'INSTRUCCIONES INCERTIDUMBRE'!C26" display="INCERTIDUMBRE" xr:uid="{00000000-0004-0000-0800-00001A000000}"/>
    <hyperlink ref="BG15:BG16" location="'INSTRUCCIONES INCERTIDUMBRE'!C34" display="INCERTIDUMBRE DE LA FUENTE" xr:uid="{00000000-0004-0000-0800-00001B000000}"/>
  </hyperlinks>
  <pageMargins left="0.7" right="0.7" top="0.75" bottom="0.75" header="0.3" footer="0.3"/>
  <pageSetup paperSize="0" orientation="portrait" horizontalDpi="0" verticalDpi="0" copies="0"/>
  <ignoredErrors>
    <ignoredError sqref="AB28 AI28 AP28 AO35 AV28 BC28 BF28" formula="1"/>
  </ignoredErrors>
  <drawing r:id="rId3"/>
  <legacy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2</vt:i4>
      </vt:variant>
    </vt:vector>
  </HeadingPairs>
  <TitlesOfParts>
    <vt:vector size="18" baseType="lpstr">
      <vt:lpstr>MENU</vt:lpstr>
      <vt:lpstr>INSTRUCCIONES</vt:lpstr>
      <vt:lpstr>Otros factores</vt:lpstr>
      <vt:lpstr>FUENTES DE INFORMACIÓN</vt:lpstr>
      <vt:lpstr>RESIDENCIAL</vt:lpstr>
      <vt:lpstr>INSTITUCIONAL</vt:lpstr>
      <vt:lpstr>TRANSPORTE</vt:lpstr>
      <vt:lpstr>INDUSTRIA</vt:lpstr>
      <vt:lpstr>AGROPECUARIO</vt:lpstr>
      <vt:lpstr>RESIDUOS</vt:lpstr>
      <vt:lpstr>Supuestos FE CUT</vt:lpstr>
      <vt:lpstr>CAMBIO DE USO DE LA TIERRA</vt:lpstr>
      <vt:lpstr>TIERRAS PERMANENTES</vt:lpstr>
      <vt:lpstr>Supuestos FE TP</vt:lpstr>
      <vt:lpstr>RESULTADOS HCM</vt:lpstr>
      <vt:lpstr>INFORMES</vt:lpstr>
      <vt:lpstr>'FUENTES DE INFORMACIÓN'!Área_de_impresión</vt:lpstr>
      <vt:lpstr>'FUENTES DE INFORMACIÓN'!Títulos_a_imprimir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Daniela Cecilia Villalba</dc:creator>
  <cp:lastModifiedBy>User</cp:lastModifiedBy>
  <cp:lastPrinted>2014-10-02T16:38:53Z</cp:lastPrinted>
  <dcterms:created xsi:type="dcterms:W3CDTF">2014-09-25T21:24:30Z</dcterms:created>
  <dcterms:modified xsi:type="dcterms:W3CDTF">2021-12-22T18:04:45Z</dcterms:modified>
</cp:coreProperties>
</file>